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D:\Données\1.UPRT\0-UPRT.fait\1-UPRT.FR-SITE-WEB\ff-fiches-fabrications\ff.fiches.fabrication.2023\ffr.restaurant.2023\"/>
    </mc:Choice>
  </mc:AlternateContent>
  <xr:revisionPtr revIDLastSave="0" documentId="13_ncr:1_{7ECCDFEA-A4CA-4C5B-A81B-DEB13571D04C}" xr6:coauthVersionLast="47" xr6:coauthVersionMax="47" xr10:uidLastSave="{00000000-0000-0000-0000-000000000000}"/>
  <bookViews>
    <workbookView xWindow="-120" yWindow="-120" windowWidth="29040" windowHeight="15720" tabRatio="583" xr2:uid="{00000000-000D-0000-FFFF-FFFF00000000}"/>
  </bookViews>
  <sheets>
    <sheet name="ALLERGENES.1" sheetId="22" r:id="rId1"/>
    <sheet name="Allergènes.2" sheetId="6" r:id="rId2"/>
    <sheet name="Allergènes.3" sheetId="7" r:id="rId3"/>
    <sheet name="ALLERGENES+MAGIQUE_Exemple" sheetId="20" r:id="rId4"/>
    <sheet name="ALLERGENES+MAGIQUE_Modèle" sheetId="21" r:id="rId5"/>
    <sheet name="Saisissez_vos_fiches" sheetId="16" r:id="rId6"/>
    <sheet name="Vocabulaire" sheetId="12" r:id="rId7"/>
    <sheet name="Transmission des savoirs.2025" sheetId="8" r:id="rId8"/>
    <sheet name="Prompt.ChatGPT" sheetId="18" r:id="rId9"/>
    <sheet name="Joël.Leboucher" sheetId="9" r:id="rId10"/>
  </sheets>
  <definedNames>
    <definedName name="_xlnm._FilterDatabase" localSheetId="3" hidden="1">'ALLERGENES+MAGIQUE_Exemple'!$A$17:$AK$617</definedName>
    <definedName name="_xlnm._FilterDatabase" localSheetId="4" hidden="1">'ALLERGENES+MAGIQUE_Modèle'!$A$17:$AK$617</definedName>
    <definedName name="_xlnm.Print_Titles" localSheetId="3">'ALLERGENES+MAGIQUE_Exemple'!$1:$17</definedName>
    <definedName name="_xlnm.Print_Titles" localSheetId="4">'ALLERGENES+MAGIQUE_Modèle'!$1:$17</definedName>
  </definedNames>
  <calcPr calcId="191029" forceFullCal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66" i="22" l="1"/>
  <c r="S66" i="22"/>
  <c r="R66" i="22"/>
  <c r="Q66" i="22"/>
  <c r="P66" i="22"/>
  <c r="O66" i="22"/>
  <c r="N66" i="22"/>
  <c r="M66" i="22"/>
  <c r="L66" i="22"/>
  <c r="K66" i="22"/>
  <c r="J66" i="22"/>
  <c r="I66" i="22"/>
  <c r="H66" i="22"/>
  <c r="G66" i="22"/>
  <c r="F66" i="22"/>
  <c r="E66" i="22"/>
  <c r="D66" i="22"/>
  <c r="C66" i="22"/>
  <c r="U65" i="22"/>
  <c r="BF65" i="22" s="1"/>
  <c r="S65" i="22"/>
  <c r="R65" i="22"/>
  <c r="Q65" i="22"/>
  <c r="P65" i="22"/>
  <c r="O65" i="22"/>
  <c r="N65" i="22"/>
  <c r="M65" i="22"/>
  <c r="L65" i="22"/>
  <c r="K65" i="22"/>
  <c r="J65" i="22"/>
  <c r="I65" i="22"/>
  <c r="H65" i="22"/>
  <c r="G65" i="22"/>
  <c r="F65" i="22"/>
  <c r="E65" i="22"/>
  <c r="D65" i="22"/>
  <c r="C65" i="22"/>
  <c r="U64" i="22"/>
  <c r="BP64" i="22" s="1"/>
  <c r="S64" i="22"/>
  <c r="R64" i="22"/>
  <c r="Q64" i="22"/>
  <c r="P64" i="22"/>
  <c r="O64" i="22"/>
  <c r="N64" i="22"/>
  <c r="M64" i="22"/>
  <c r="L64" i="22"/>
  <c r="K64" i="22"/>
  <c r="J64" i="22"/>
  <c r="I64" i="22"/>
  <c r="H64" i="22"/>
  <c r="G64" i="22"/>
  <c r="F64" i="22"/>
  <c r="E64" i="22"/>
  <c r="D64" i="22"/>
  <c r="C64" i="22"/>
  <c r="U63" i="22"/>
  <c r="S63" i="22"/>
  <c r="R63" i="22"/>
  <c r="Q63" i="22"/>
  <c r="P63" i="22"/>
  <c r="O63" i="22"/>
  <c r="N63" i="22"/>
  <c r="M63" i="22"/>
  <c r="L63" i="22"/>
  <c r="K63" i="22"/>
  <c r="J63" i="22"/>
  <c r="I63" i="22"/>
  <c r="H63" i="22"/>
  <c r="G63" i="22"/>
  <c r="F63" i="22"/>
  <c r="E63" i="22"/>
  <c r="D63" i="22"/>
  <c r="C63" i="22"/>
  <c r="U62" i="22"/>
  <c r="BN62" i="22" s="1"/>
  <c r="S62" i="22"/>
  <c r="R62" i="22"/>
  <c r="Q62" i="22"/>
  <c r="P62" i="22"/>
  <c r="O62" i="22"/>
  <c r="N62" i="22"/>
  <c r="M62" i="22"/>
  <c r="L62" i="22"/>
  <c r="K62" i="22"/>
  <c r="J62" i="22"/>
  <c r="I62" i="22"/>
  <c r="H62" i="22"/>
  <c r="G62" i="22"/>
  <c r="F62" i="22"/>
  <c r="E62" i="22"/>
  <c r="D62" i="22"/>
  <c r="C62" i="22"/>
  <c r="U61" i="22"/>
  <c r="AW61" i="22" s="1"/>
  <c r="S61" i="22"/>
  <c r="R61" i="22"/>
  <c r="Q61" i="22"/>
  <c r="P61" i="22"/>
  <c r="O61" i="22"/>
  <c r="N61" i="22"/>
  <c r="M61" i="22"/>
  <c r="L61" i="22"/>
  <c r="K61" i="22"/>
  <c r="J61" i="22"/>
  <c r="I61" i="22"/>
  <c r="H61" i="22"/>
  <c r="G61" i="22"/>
  <c r="F61" i="22"/>
  <c r="E61" i="22"/>
  <c r="D61" i="22"/>
  <c r="C61" i="22"/>
  <c r="U60" i="22"/>
  <c r="BY60" i="22" s="1"/>
  <c r="S60" i="22"/>
  <c r="R60" i="22"/>
  <c r="Q60" i="22"/>
  <c r="P60" i="22"/>
  <c r="O60" i="22"/>
  <c r="N60" i="22"/>
  <c r="M60" i="22"/>
  <c r="L60" i="22"/>
  <c r="K60" i="22"/>
  <c r="J60" i="22"/>
  <c r="I60" i="22"/>
  <c r="H60" i="22"/>
  <c r="G60" i="22"/>
  <c r="F60" i="22"/>
  <c r="E60" i="22"/>
  <c r="D60" i="22"/>
  <c r="C60" i="22"/>
  <c r="U59" i="22"/>
  <c r="BV59" i="22" s="1"/>
  <c r="S59" i="22"/>
  <c r="R59" i="22"/>
  <c r="Q59" i="22"/>
  <c r="P59" i="22"/>
  <c r="O59" i="22"/>
  <c r="N59" i="22"/>
  <c r="M59" i="22"/>
  <c r="L59" i="22"/>
  <c r="K59" i="22"/>
  <c r="J59" i="22"/>
  <c r="I59" i="22"/>
  <c r="H59" i="22"/>
  <c r="G59" i="22"/>
  <c r="F59" i="22"/>
  <c r="E59" i="22"/>
  <c r="D59" i="22"/>
  <c r="C59" i="22"/>
  <c r="U58" i="22"/>
  <c r="BT58" i="22" s="1"/>
  <c r="S58" i="22"/>
  <c r="R58" i="22"/>
  <c r="Q58" i="22"/>
  <c r="P58" i="22"/>
  <c r="O58" i="22"/>
  <c r="N58" i="22"/>
  <c r="M58" i="22"/>
  <c r="L58" i="22"/>
  <c r="K58" i="22"/>
  <c r="J58" i="22"/>
  <c r="I58" i="22"/>
  <c r="H58" i="22"/>
  <c r="G58" i="22"/>
  <c r="F58" i="22"/>
  <c r="E58" i="22"/>
  <c r="D58" i="22"/>
  <c r="C58" i="22"/>
  <c r="U57" i="22"/>
  <c r="AW57" i="22" s="1"/>
  <c r="S57" i="22"/>
  <c r="R57" i="22"/>
  <c r="Q57" i="22"/>
  <c r="P57" i="22"/>
  <c r="O57" i="22"/>
  <c r="N57" i="22"/>
  <c r="M57" i="22"/>
  <c r="L57" i="22"/>
  <c r="K57" i="22"/>
  <c r="J57" i="22"/>
  <c r="I57" i="22"/>
  <c r="H57" i="22"/>
  <c r="G57" i="22"/>
  <c r="F57" i="22"/>
  <c r="E57" i="22"/>
  <c r="D57" i="22"/>
  <c r="C57" i="22"/>
  <c r="U56" i="22"/>
  <c r="BR56" i="22" s="1"/>
  <c r="S56" i="22"/>
  <c r="R56" i="22"/>
  <c r="Q56" i="22"/>
  <c r="P56" i="22"/>
  <c r="O56" i="22"/>
  <c r="N56" i="22"/>
  <c r="M56" i="22"/>
  <c r="L56" i="22"/>
  <c r="K56" i="22"/>
  <c r="J56" i="22"/>
  <c r="I56" i="22"/>
  <c r="H56" i="22"/>
  <c r="G56" i="22"/>
  <c r="F56" i="22"/>
  <c r="E56" i="22"/>
  <c r="D56" i="22"/>
  <c r="C56" i="22"/>
  <c r="U55" i="22"/>
  <c r="CJ55" i="22" s="1"/>
  <c r="S55" i="22"/>
  <c r="R55" i="22"/>
  <c r="Q55" i="22"/>
  <c r="P55" i="22"/>
  <c r="O55" i="22"/>
  <c r="N55" i="22"/>
  <c r="M55" i="22"/>
  <c r="L55" i="22"/>
  <c r="K55" i="22"/>
  <c r="J55" i="22"/>
  <c r="I55" i="22"/>
  <c r="H55" i="22"/>
  <c r="G55" i="22"/>
  <c r="F55" i="22"/>
  <c r="E55" i="22"/>
  <c r="D55" i="22"/>
  <c r="C55" i="22"/>
  <c r="U54" i="22"/>
  <c r="CL54" i="22" s="1"/>
  <c r="S54" i="22"/>
  <c r="R54" i="22"/>
  <c r="Q54" i="22"/>
  <c r="P54" i="22"/>
  <c r="O54" i="22"/>
  <c r="N54" i="22"/>
  <c r="M54" i="22"/>
  <c r="L54" i="22"/>
  <c r="K54" i="22"/>
  <c r="J54" i="22"/>
  <c r="I54" i="22"/>
  <c r="H54" i="22"/>
  <c r="G54" i="22"/>
  <c r="F54" i="22"/>
  <c r="E54" i="22"/>
  <c r="D54" i="22"/>
  <c r="C54" i="22"/>
  <c r="U53" i="22"/>
  <c r="AQ53" i="22" s="1"/>
  <c r="S53" i="22"/>
  <c r="R53" i="22"/>
  <c r="Q53" i="22"/>
  <c r="P53" i="22"/>
  <c r="O53" i="22"/>
  <c r="N53" i="22"/>
  <c r="M53" i="22"/>
  <c r="L53" i="22"/>
  <c r="K53" i="22"/>
  <c r="J53" i="22"/>
  <c r="I53" i="22"/>
  <c r="H53" i="22"/>
  <c r="G53" i="22"/>
  <c r="F53" i="22"/>
  <c r="E53" i="22"/>
  <c r="D53" i="22"/>
  <c r="C53" i="22"/>
  <c r="U52" i="22"/>
  <c r="BA52" i="22" s="1"/>
  <c r="S52" i="22"/>
  <c r="R52" i="22"/>
  <c r="Q52" i="22"/>
  <c r="P52" i="22"/>
  <c r="O52" i="22"/>
  <c r="N52" i="22"/>
  <c r="M52" i="22"/>
  <c r="L52" i="22"/>
  <c r="K52" i="22"/>
  <c r="J52" i="22"/>
  <c r="I52" i="22"/>
  <c r="H52" i="22"/>
  <c r="G52" i="22"/>
  <c r="F52" i="22"/>
  <c r="E52" i="22"/>
  <c r="D52" i="22"/>
  <c r="C52" i="22"/>
  <c r="U51" i="22"/>
  <c r="S51" i="22"/>
  <c r="R51" i="22"/>
  <c r="Q51" i="22"/>
  <c r="P51" i="22"/>
  <c r="O51" i="22"/>
  <c r="N51" i="22"/>
  <c r="M51" i="22"/>
  <c r="L51" i="22"/>
  <c r="K51" i="22"/>
  <c r="J51" i="22"/>
  <c r="I51" i="22"/>
  <c r="H51" i="22"/>
  <c r="G51" i="22"/>
  <c r="F51" i="22"/>
  <c r="E51" i="22"/>
  <c r="D51" i="22"/>
  <c r="C51" i="22"/>
  <c r="U50" i="22"/>
  <c r="BR50" i="22" s="1"/>
  <c r="S50" i="22"/>
  <c r="R50" i="22"/>
  <c r="Q50" i="22"/>
  <c r="P50" i="22"/>
  <c r="O50" i="22"/>
  <c r="N50" i="22"/>
  <c r="M50" i="22"/>
  <c r="L50" i="22"/>
  <c r="K50" i="22"/>
  <c r="J50" i="22"/>
  <c r="I50" i="22"/>
  <c r="H50" i="22"/>
  <c r="G50" i="22"/>
  <c r="F50" i="22"/>
  <c r="E50" i="22"/>
  <c r="D50" i="22"/>
  <c r="C50" i="22"/>
  <c r="U49" i="22"/>
  <c r="BQ49" i="22" s="1"/>
  <c r="S49" i="22"/>
  <c r="R49" i="22"/>
  <c r="Q49" i="22"/>
  <c r="P49" i="22"/>
  <c r="O49" i="22"/>
  <c r="N49" i="22"/>
  <c r="M49" i="22"/>
  <c r="L49" i="22"/>
  <c r="K49" i="22"/>
  <c r="J49" i="22"/>
  <c r="I49" i="22"/>
  <c r="H49" i="22"/>
  <c r="G49" i="22"/>
  <c r="F49" i="22"/>
  <c r="E49" i="22"/>
  <c r="D49" i="22"/>
  <c r="C49" i="22"/>
  <c r="U48" i="22"/>
  <c r="AK48" i="22" s="1"/>
  <c r="S48" i="22"/>
  <c r="R48" i="22"/>
  <c r="Q48" i="22"/>
  <c r="P48" i="22"/>
  <c r="O48" i="22"/>
  <c r="N48" i="22"/>
  <c r="M48" i="22"/>
  <c r="L48" i="22"/>
  <c r="K48" i="22"/>
  <c r="J48" i="22"/>
  <c r="I48" i="22"/>
  <c r="H48" i="22"/>
  <c r="G48" i="22"/>
  <c r="F48" i="22"/>
  <c r="E48" i="22"/>
  <c r="D48" i="22"/>
  <c r="C48" i="22"/>
  <c r="U47" i="22"/>
  <c r="BO47" i="22" s="1"/>
  <c r="S47" i="22"/>
  <c r="R47" i="22"/>
  <c r="Q47" i="22"/>
  <c r="P47" i="22"/>
  <c r="O47" i="22"/>
  <c r="N47" i="22"/>
  <c r="M47" i="22"/>
  <c r="L47" i="22"/>
  <c r="K47" i="22"/>
  <c r="J47" i="22"/>
  <c r="I47" i="22"/>
  <c r="H47" i="22"/>
  <c r="G47" i="22"/>
  <c r="F47" i="22"/>
  <c r="E47" i="22"/>
  <c r="D47" i="22"/>
  <c r="C47" i="22"/>
  <c r="U46" i="22"/>
  <c r="CE46" i="22" s="1"/>
  <c r="S46" i="22"/>
  <c r="R46" i="22"/>
  <c r="Q46" i="22"/>
  <c r="P46" i="22"/>
  <c r="O46" i="22"/>
  <c r="N46" i="22"/>
  <c r="M46" i="22"/>
  <c r="L46" i="22"/>
  <c r="K46" i="22"/>
  <c r="J46" i="22"/>
  <c r="I46" i="22"/>
  <c r="H46" i="22"/>
  <c r="G46" i="22"/>
  <c r="F46" i="22"/>
  <c r="E46" i="22"/>
  <c r="D46" i="22"/>
  <c r="C46" i="22"/>
  <c r="U45" i="22"/>
  <c r="S45" i="22"/>
  <c r="R45" i="22"/>
  <c r="Q45" i="22"/>
  <c r="P45" i="22"/>
  <c r="O45" i="22"/>
  <c r="N45" i="22"/>
  <c r="M45" i="22"/>
  <c r="L45" i="22"/>
  <c r="K45" i="22"/>
  <c r="J45" i="22"/>
  <c r="I45" i="22"/>
  <c r="H45" i="22"/>
  <c r="G45" i="22"/>
  <c r="F45" i="22"/>
  <c r="E45" i="22"/>
  <c r="D45" i="22"/>
  <c r="C45" i="22"/>
  <c r="U44" i="22"/>
  <c r="BW44" i="22" s="1"/>
  <c r="S44" i="22"/>
  <c r="R44" i="22"/>
  <c r="Q44" i="22"/>
  <c r="P44" i="22"/>
  <c r="O44" i="22"/>
  <c r="N44" i="22"/>
  <c r="M44" i="22"/>
  <c r="L44" i="22"/>
  <c r="K44" i="22"/>
  <c r="J44" i="22"/>
  <c r="I44" i="22"/>
  <c r="H44" i="22"/>
  <c r="G44" i="22"/>
  <c r="F44" i="22"/>
  <c r="E44" i="22"/>
  <c r="D44" i="22"/>
  <c r="C44" i="22"/>
  <c r="U43" i="22"/>
  <c r="BZ43" i="22" s="1"/>
  <c r="S43" i="22"/>
  <c r="R43" i="22"/>
  <c r="Q43" i="22"/>
  <c r="P43" i="22"/>
  <c r="O43" i="22"/>
  <c r="N43" i="22"/>
  <c r="M43" i="22"/>
  <c r="L43" i="22"/>
  <c r="K43" i="22"/>
  <c r="J43" i="22"/>
  <c r="I43" i="22"/>
  <c r="H43" i="22"/>
  <c r="G43" i="22"/>
  <c r="F43" i="22"/>
  <c r="E43" i="22"/>
  <c r="D43" i="22"/>
  <c r="C43" i="22"/>
  <c r="U42" i="22"/>
  <c r="AO42" i="22" s="1"/>
  <c r="S42" i="22"/>
  <c r="R42" i="22"/>
  <c r="Q42" i="22"/>
  <c r="P42" i="22"/>
  <c r="O42" i="22"/>
  <c r="N42" i="22"/>
  <c r="M42" i="22"/>
  <c r="L42" i="22"/>
  <c r="K42" i="22"/>
  <c r="J42" i="22"/>
  <c r="I42" i="22"/>
  <c r="H42" i="22"/>
  <c r="G42" i="22"/>
  <c r="F42" i="22"/>
  <c r="E42" i="22"/>
  <c r="D42" i="22"/>
  <c r="C42" i="22"/>
  <c r="U41" i="22"/>
  <c r="BZ41" i="22" s="1"/>
  <c r="S41" i="22"/>
  <c r="R41" i="22"/>
  <c r="Q41" i="22"/>
  <c r="P41" i="22"/>
  <c r="O41" i="22"/>
  <c r="N41" i="22"/>
  <c r="M41" i="22"/>
  <c r="L41" i="22"/>
  <c r="K41" i="22"/>
  <c r="J41" i="22"/>
  <c r="I41" i="22"/>
  <c r="H41" i="22"/>
  <c r="G41" i="22"/>
  <c r="F41" i="22"/>
  <c r="E41" i="22"/>
  <c r="D41" i="22"/>
  <c r="C41" i="22"/>
  <c r="U40" i="22"/>
  <c r="AL40" i="22" s="1"/>
  <c r="S40" i="22"/>
  <c r="R40" i="22"/>
  <c r="Q40" i="22"/>
  <c r="P40" i="22"/>
  <c r="O40" i="22"/>
  <c r="N40" i="22"/>
  <c r="M40" i="22"/>
  <c r="L40" i="22"/>
  <c r="K40" i="22"/>
  <c r="J40" i="22"/>
  <c r="I40" i="22"/>
  <c r="H40" i="22"/>
  <c r="G40" i="22"/>
  <c r="F40" i="22"/>
  <c r="E40" i="22"/>
  <c r="D40" i="22"/>
  <c r="C40" i="22"/>
  <c r="U39" i="22"/>
  <c r="AB39" i="22" s="1"/>
  <c r="S39" i="22"/>
  <c r="R39" i="22"/>
  <c r="Q39" i="22"/>
  <c r="P39" i="22"/>
  <c r="O39" i="22"/>
  <c r="N39" i="22"/>
  <c r="M39" i="22"/>
  <c r="L39" i="22"/>
  <c r="K39" i="22"/>
  <c r="J39" i="22"/>
  <c r="I39" i="22"/>
  <c r="H39" i="22"/>
  <c r="G39" i="22"/>
  <c r="F39" i="22"/>
  <c r="E39" i="22"/>
  <c r="D39" i="22"/>
  <c r="C39" i="22"/>
  <c r="U38" i="22"/>
  <c r="U37" i="22"/>
  <c r="U36" i="22"/>
  <c r="U35" i="22"/>
  <c r="U34" i="22"/>
  <c r="U33" i="22"/>
  <c r="CA33" i="22" s="1"/>
  <c r="S33" i="22"/>
  <c r="R33" i="22"/>
  <c r="Q33" i="22"/>
  <c r="P33" i="22"/>
  <c r="O33" i="22"/>
  <c r="N33" i="22"/>
  <c r="M33" i="22"/>
  <c r="L33" i="22"/>
  <c r="K33" i="22"/>
  <c r="J33" i="22"/>
  <c r="I33" i="22"/>
  <c r="H33" i="22"/>
  <c r="G33" i="22"/>
  <c r="F33" i="22"/>
  <c r="E33" i="22"/>
  <c r="D33" i="22"/>
  <c r="C33" i="22"/>
  <c r="U32" i="22"/>
  <c r="U31" i="22"/>
  <c r="V31" i="22" s="1"/>
  <c r="W31" i="22" s="1"/>
  <c r="X31" i="22" s="1"/>
  <c r="Y31" i="22" s="1"/>
  <c r="Z31" i="22" s="1"/>
  <c r="AA31" i="22" s="1"/>
  <c r="U30" i="22"/>
  <c r="BN30" i="22" s="1"/>
  <c r="S30" i="22"/>
  <c r="R30" i="22"/>
  <c r="Q30" i="22"/>
  <c r="P30" i="22"/>
  <c r="O30" i="22"/>
  <c r="N30" i="22"/>
  <c r="M30" i="22"/>
  <c r="L30" i="22"/>
  <c r="K30" i="22"/>
  <c r="J30" i="22"/>
  <c r="I30" i="22"/>
  <c r="H30" i="22"/>
  <c r="G30" i="22"/>
  <c r="F30" i="22"/>
  <c r="E30" i="22"/>
  <c r="D30" i="22"/>
  <c r="C30" i="22"/>
  <c r="U29" i="22"/>
  <c r="V29" i="22" s="1"/>
  <c r="W29" i="22" s="1"/>
  <c r="X29" i="22" s="1"/>
  <c r="Y29" i="22" s="1"/>
  <c r="Z29" i="22" s="1"/>
  <c r="AA29" i="22" s="1"/>
  <c r="CB29" i="22" s="1"/>
  <c r="U28" i="22"/>
  <c r="U27" i="22"/>
  <c r="U26" i="22"/>
  <c r="V26" i="22" s="1"/>
  <c r="W26" i="22" s="1"/>
  <c r="X26" i="22" s="1"/>
  <c r="Y26" i="22" s="1"/>
  <c r="Z26" i="22" s="1"/>
  <c r="AA26" i="22" s="1"/>
  <c r="U25" i="22"/>
  <c r="U24" i="22"/>
  <c r="V24" i="22" s="1"/>
  <c r="W24" i="22" s="1"/>
  <c r="X24" i="22" s="1"/>
  <c r="Y24" i="22" s="1"/>
  <c r="Z24" i="22" s="1"/>
  <c r="AA24" i="22" s="1"/>
  <c r="BC24" i="22" s="1"/>
  <c r="U23" i="22"/>
  <c r="V23" i="22" s="1"/>
  <c r="W23" i="22" s="1"/>
  <c r="X23" i="22" s="1"/>
  <c r="Y23" i="22" s="1"/>
  <c r="Z23" i="22" s="1"/>
  <c r="AA23" i="22" s="1"/>
  <c r="BG23" i="22" s="1"/>
  <c r="U22" i="22"/>
  <c r="V22" i="22" s="1"/>
  <c r="W22" i="22" s="1"/>
  <c r="X22" i="22" s="1"/>
  <c r="Y22" i="22" s="1"/>
  <c r="Z22" i="22" s="1"/>
  <c r="AA22" i="22" s="1"/>
  <c r="U21" i="22"/>
  <c r="AN21" i="22" s="1"/>
  <c r="S21" i="22"/>
  <c r="R21" i="22"/>
  <c r="Q21" i="22"/>
  <c r="P21" i="22"/>
  <c r="O21" i="22"/>
  <c r="N21" i="22"/>
  <c r="M21" i="22"/>
  <c r="L21" i="22"/>
  <c r="K21" i="22"/>
  <c r="J21" i="22"/>
  <c r="I21" i="22"/>
  <c r="H21" i="22"/>
  <c r="G21" i="22"/>
  <c r="F21" i="22"/>
  <c r="E21" i="22"/>
  <c r="D21" i="22"/>
  <c r="C21" i="22"/>
  <c r="U20" i="22"/>
  <c r="U19" i="22"/>
  <c r="U18" i="22"/>
  <c r="V18" i="22" s="1"/>
  <c r="W18" i="22" s="1"/>
  <c r="X18" i="22" s="1"/>
  <c r="Y18" i="22" s="1"/>
  <c r="Z18" i="22" s="1"/>
  <c r="AA18" i="22" s="1"/>
  <c r="U17" i="22"/>
  <c r="U16" i="22"/>
  <c r="U15" i="22"/>
  <c r="U14" i="22"/>
  <c r="U13" i="22"/>
  <c r="V13" i="22" s="1"/>
  <c r="W13" i="22" s="1"/>
  <c r="X13" i="22" s="1"/>
  <c r="Y13" i="22" s="1"/>
  <c r="Z13" i="22" s="1"/>
  <c r="AA13" i="22" s="1"/>
  <c r="BX13" i="22" s="1"/>
  <c r="U12" i="22"/>
  <c r="V12" i="22" s="1"/>
  <c r="W12" i="22" s="1"/>
  <c r="X12" i="22" s="1"/>
  <c r="Y12" i="22" s="1"/>
  <c r="Z12" i="22" s="1"/>
  <c r="AA12" i="22" s="1"/>
  <c r="U11" i="22"/>
  <c r="U10" i="22"/>
  <c r="U9" i="22"/>
  <c r="U8" i="22"/>
  <c r="U7" i="22"/>
  <c r="AL1135" i="12"/>
  <c r="AJ4" i="12" s="1"/>
  <c r="BN1145" i="21"/>
  <c r="BF9" i="21" s="1"/>
  <c r="D1098" i="21"/>
  <c r="D1097" i="21"/>
  <c r="D1096" i="21"/>
  <c r="D1095" i="21"/>
  <c r="D1094" i="21"/>
  <c r="D1093" i="21"/>
  <c r="D1092" i="21"/>
  <c r="D1091" i="21"/>
  <c r="D1090" i="21"/>
  <c r="D1089" i="21"/>
  <c r="D1088" i="21"/>
  <c r="D1087" i="21"/>
  <c r="D1086" i="21"/>
  <c r="D1085" i="21"/>
  <c r="D1084" i="21"/>
  <c r="D1083" i="21"/>
  <c r="D1082" i="21"/>
  <c r="D1081" i="21"/>
  <c r="D1080" i="21"/>
  <c r="D1079" i="21"/>
  <c r="D1078" i="21"/>
  <c r="D1077" i="21"/>
  <c r="D1076" i="21"/>
  <c r="D1075" i="21"/>
  <c r="D1074" i="21"/>
  <c r="D1073" i="21"/>
  <c r="D1072" i="21"/>
  <c r="D1071" i="21"/>
  <c r="D1070" i="21"/>
  <c r="D1069" i="21"/>
  <c r="D1068" i="21"/>
  <c r="D1067" i="21"/>
  <c r="D1066" i="21"/>
  <c r="D1065" i="21"/>
  <c r="D1064" i="21"/>
  <c r="D1063" i="21"/>
  <c r="D1062" i="21"/>
  <c r="D1061" i="21"/>
  <c r="D1060" i="21"/>
  <c r="D1059" i="21"/>
  <c r="D1058" i="21"/>
  <c r="D1057" i="21"/>
  <c r="D1056" i="21"/>
  <c r="D1055" i="21"/>
  <c r="D1054" i="21"/>
  <c r="D1053" i="21"/>
  <c r="D1052" i="21"/>
  <c r="D1051" i="21"/>
  <c r="D1050" i="21"/>
  <c r="D1049" i="21"/>
  <c r="D1048" i="21"/>
  <c r="D1047" i="21"/>
  <c r="D1046" i="21"/>
  <c r="D1045" i="21"/>
  <c r="D1044" i="21"/>
  <c r="D1043" i="21"/>
  <c r="D1042" i="21"/>
  <c r="D1041" i="21"/>
  <c r="D1040" i="21"/>
  <c r="D1039" i="21"/>
  <c r="D1038" i="21"/>
  <c r="D1037" i="21"/>
  <c r="D1036" i="21"/>
  <c r="D1035" i="21"/>
  <c r="D1034" i="21"/>
  <c r="D1033" i="21"/>
  <c r="D1032" i="21"/>
  <c r="D1031" i="21"/>
  <c r="D1030" i="21"/>
  <c r="D1029" i="21"/>
  <c r="D1028" i="21"/>
  <c r="D1027" i="21"/>
  <c r="D1026" i="21"/>
  <c r="D1025" i="21"/>
  <c r="D1024" i="21"/>
  <c r="D1023" i="21"/>
  <c r="D1022" i="21"/>
  <c r="D1021" i="21"/>
  <c r="D1020" i="21"/>
  <c r="D1019" i="21"/>
  <c r="D1018" i="21"/>
  <c r="D1017" i="21"/>
  <c r="D1016" i="21"/>
  <c r="D1015" i="21"/>
  <c r="D1014" i="21"/>
  <c r="D1013" i="21"/>
  <c r="D1012" i="21"/>
  <c r="D1011" i="21"/>
  <c r="D1010" i="21"/>
  <c r="D1009" i="21"/>
  <c r="D1008" i="21"/>
  <c r="D1007" i="21"/>
  <c r="D1006" i="21"/>
  <c r="D1005" i="21"/>
  <c r="D1004" i="21"/>
  <c r="D1003" i="21"/>
  <c r="D1002" i="21"/>
  <c r="D1001" i="21"/>
  <c r="D1000" i="21"/>
  <c r="D999" i="21"/>
  <c r="D998" i="21"/>
  <c r="D997" i="21"/>
  <c r="D996" i="21"/>
  <c r="D995" i="21"/>
  <c r="D994" i="21"/>
  <c r="D993" i="21"/>
  <c r="D992" i="21"/>
  <c r="D991" i="21"/>
  <c r="D990" i="21"/>
  <c r="D989" i="21"/>
  <c r="D988" i="21"/>
  <c r="D987" i="21"/>
  <c r="D986" i="21"/>
  <c r="D985" i="21"/>
  <c r="D984" i="21"/>
  <c r="D983" i="21"/>
  <c r="D982" i="21"/>
  <c r="D981" i="21"/>
  <c r="D980" i="21"/>
  <c r="D979" i="21"/>
  <c r="D978" i="21"/>
  <c r="D977" i="21"/>
  <c r="D976" i="21"/>
  <c r="D975" i="21"/>
  <c r="D974" i="21"/>
  <c r="D973" i="21"/>
  <c r="D972" i="21"/>
  <c r="D971" i="21"/>
  <c r="D970" i="21"/>
  <c r="D969" i="21"/>
  <c r="D968" i="21"/>
  <c r="D967" i="21"/>
  <c r="D966" i="21"/>
  <c r="D965" i="21"/>
  <c r="D964" i="21"/>
  <c r="D963" i="21"/>
  <c r="D962" i="21"/>
  <c r="D961" i="21"/>
  <c r="D960" i="21"/>
  <c r="D959" i="21"/>
  <c r="D958" i="21"/>
  <c r="D957" i="21"/>
  <c r="D956" i="21"/>
  <c r="D955" i="21"/>
  <c r="D954" i="21"/>
  <c r="D953" i="21"/>
  <c r="D952" i="21"/>
  <c r="D951" i="21"/>
  <c r="D950" i="21"/>
  <c r="D949" i="21"/>
  <c r="D948" i="21"/>
  <c r="D947" i="21"/>
  <c r="D946" i="21"/>
  <c r="D945" i="21"/>
  <c r="D944" i="21"/>
  <c r="D943" i="21"/>
  <c r="D942" i="21"/>
  <c r="D941" i="21"/>
  <c r="D940" i="21"/>
  <c r="D939" i="21"/>
  <c r="D938" i="21"/>
  <c r="D937" i="21"/>
  <c r="D936" i="21"/>
  <c r="D935" i="21"/>
  <c r="D934" i="21"/>
  <c r="D933" i="21"/>
  <c r="D932" i="21"/>
  <c r="D931" i="21"/>
  <c r="D930" i="21"/>
  <c r="D929" i="21"/>
  <c r="D928" i="21"/>
  <c r="D927" i="21"/>
  <c r="D926" i="21"/>
  <c r="D925" i="21"/>
  <c r="D924" i="21"/>
  <c r="D923" i="21"/>
  <c r="D922" i="21"/>
  <c r="D921" i="21"/>
  <c r="D920" i="21"/>
  <c r="D919" i="21"/>
  <c r="D918" i="21"/>
  <c r="D917" i="21"/>
  <c r="D916" i="21"/>
  <c r="D915" i="21"/>
  <c r="D914" i="21"/>
  <c r="D913" i="21"/>
  <c r="D912" i="21"/>
  <c r="D911" i="21"/>
  <c r="D910" i="21"/>
  <c r="D909" i="21"/>
  <c r="D908" i="21"/>
  <c r="D907" i="21"/>
  <c r="D906" i="21"/>
  <c r="D905" i="21"/>
  <c r="D904" i="21"/>
  <c r="D903" i="21"/>
  <c r="D902" i="21"/>
  <c r="D901" i="21"/>
  <c r="D900" i="21"/>
  <c r="D899" i="21"/>
  <c r="D898" i="21"/>
  <c r="D897" i="21"/>
  <c r="D896" i="21"/>
  <c r="D895" i="21"/>
  <c r="D894" i="21"/>
  <c r="D893" i="21"/>
  <c r="D892" i="21"/>
  <c r="D891" i="21"/>
  <c r="D890" i="21"/>
  <c r="D889" i="21"/>
  <c r="D888" i="21"/>
  <c r="D887" i="21"/>
  <c r="D886" i="21"/>
  <c r="D885" i="21"/>
  <c r="D884" i="21"/>
  <c r="D883" i="21"/>
  <c r="D882" i="21"/>
  <c r="D881" i="21"/>
  <c r="D880" i="21"/>
  <c r="D879" i="21"/>
  <c r="D878" i="21"/>
  <c r="D877" i="21"/>
  <c r="D876" i="21"/>
  <c r="D875" i="21"/>
  <c r="D874" i="21"/>
  <c r="D873" i="21"/>
  <c r="D872" i="21"/>
  <c r="D871" i="21"/>
  <c r="D870" i="21"/>
  <c r="D869" i="21"/>
  <c r="D868" i="21"/>
  <c r="D867" i="21"/>
  <c r="D866" i="21"/>
  <c r="D865" i="21"/>
  <c r="D864" i="21"/>
  <c r="D863" i="21"/>
  <c r="D862" i="21"/>
  <c r="D861" i="21"/>
  <c r="D860" i="21"/>
  <c r="D859" i="21"/>
  <c r="D858" i="21"/>
  <c r="D857" i="21"/>
  <c r="D856" i="21"/>
  <c r="D855" i="21"/>
  <c r="D854" i="21"/>
  <c r="D853" i="21"/>
  <c r="D852" i="21"/>
  <c r="D851" i="21"/>
  <c r="D850" i="21"/>
  <c r="D849" i="21"/>
  <c r="D848" i="21"/>
  <c r="D847" i="21"/>
  <c r="D846" i="21"/>
  <c r="D845" i="21"/>
  <c r="D844" i="21"/>
  <c r="D843" i="21"/>
  <c r="D842" i="21"/>
  <c r="D841" i="21"/>
  <c r="D840" i="21"/>
  <c r="D839" i="21"/>
  <c r="D838" i="21"/>
  <c r="D837" i="21"/>
  <c r="D836" i="21"/>
  <c r="D835" i="21"/>
  <c r="D834" i="21"/>
  <c r="D833" i="21"/>
  <c r="D832" i="21"/>
  <c r="D831" i="21"/>
  <c r="D830" i="21"/>
  <c r="D829" i="21"/>
  <c r="D828" i="21"/>
  <c r="D827" i="21"/>
  <c r="D826" i="21"/>
  <c r="D825" i="21"/>
  <c r="D824" i="21"/>
  <c r="D823" i="21"/>
  <c r="D822" i="21"/>
  <c r="D821" i="21"/>
  <c r="D820" i="21"/>
  <c r="D819" i="21"/>
  <c r="D818" i="21"/>
  <c r="D817" i="21"/>
  <c r="D816" i="21"/>
  <c r="D815" i="21"/>
  <c r="D814" i="21"/>
  <c r="D813" i="21"/>
  <c r="D812" i="21"/>
  <c r="D811" i="21"/>
  <c r="D810" i="21"/>
  <c r="D809" i="21"/>
  <c r="D808" i="21"/>
  <c r="D807" i="21"/>
  <c r="D806" i="21"/>
  <c r="D805" i="21"/>
  <c r="D804" i="21"/>
  <c r="D803" i="21"/>
  <c r="D802" i="21"/>
  <c r="D801" i="21"/>
  <c r="D800" i="21"/>
  <c r="D799" i="21"/>
  <c r="D798" i="21"/>
  <c r="D797" i="21"/>
  <c r="D796" i="21"/>
  <c r="D795" i="21"/>
  <c r="D794" i="21"/>
  <c r="D793" i="21"/>
  <c r="D792" i="21"/>
  <c r="D791" i="21"/>
  <c r="D790" i="21"/>
  <c r="D789" i="21"/>
  <c r="D788" i="21"/>
  <c r="D787" i="21"/>
  <c r="D786" i="21"/>
  <c r="D785" i="21"/>
  <c r="D784" i="21"/>
  <c r="D783" i="21"/>
  <c r="D782" i="21"/>
  <c r="D781" i="21"/>
  <c r="D780" i="21"/>
  <c r="D779" i="21"/>
  <c r="D778" i="21"/>
  <c r="D777" i="21"/>
  <c r="D776" i="21"/>
  <c r="D775" i="21"/>
  <c r="D774" i="21"/>
  <c r="D773" i="21"/>
  <c r="D772" i="21"/>
  <c r="D771" i="21"/>
  <c r="D770" i="21"/>
  <c r="D769" i="21"/>
  <c r="D768" i="21"/>
  <c r="D767" i="21"/>
  <c r="D766" i="21"/>
  <c r="D765" i="21"/>
  <c r="D764" i="21"/>
  <c r="D763" i="21"/>
  <c r="D762" i="21"/>
  <c r="D761" i="21"/>
  <c r="D760" i="21"/>
  <c r="D759" i="21"/>
  <c r="D758" i="21"/>
  <c r="D757" i="21"/>
  <c r="D756" i="21"/>
  <c r="D755" i="21"/>
  <c r="D754" i="21"/>
  <c r="D753" i="21"/>
  <c r="D752" i="21"/>
  <c r="D751" i="21"/>
  <c r="D750" i="21"/>
  <c r="D749" i="21"/>
  <c r="D748" i="21"/>
  <c r="D747" i="21"/>
  <c r="D746" i="21"/>
  <c r="D745" i="21"/>
  <c r="D744" i="21"/>
  <c r="D743" i="21"/>
  <c r="D742" i="21"/>
  <c r="D741" i="21"/>
  <c r="D740" i="21"/>
  <c r="D739" i="21"/>
  <c r="D738" i="21"/>
  <c r="D737" i="21"/>
  <c r="D736" i="21"/>
  <c r="D735" i="21"/>
  <c r="D734" i="21"/>
  <c r="D733" i="21"/>
  <c r="D732" i="21"/>
  <c r="D731" i="21"/>
  <c r="D730" i="21"/>
  <c r="D729" i="21"/>
  <c r="D728" i="21"/>
  <c r="D727" i="21"/>
  <c r="D726" i="21"/>
  <c r="D725" i="21"/>
  <c r="D724" i="21"/>
  <c r="D723" i="21"/>
  <c r="D722" i="21"/>
  <c r="D721" i="21"/>
  <c r="D720" i="21"/>
  <c r="D719" i="21"/>
  <c r="D718" i="21"/>
  <c r="D717" i="21"/>
  <c r="D716" i="21"/>
  <c r="D715" i="21"/>
  <c r="D714" i="21"/>
  <c r="D713" i="21"/>
  <c r="D712" i="21"/>
  <c r="D711" i="21"/>
  <c r="D710" i="21"/>
  <c r="D709" i="21"/>
  <c r="D708" i="21"/>
  <c r="D707" i="21"/>
  <c r="D706" i="21"/>
  <c r="D705" i="21"/>
  <c r="D704" i="21"/>
  <c r="D703" i="21"/>
  <c r="D702" i="21"/>
  <c r="D701" i="21"/>
  <c r="D700" i="21"/>
  <c r="D699" i="21"/>
  <c r="D698" i="21"/>
  <c r="D697" i="21"/>
  <c r="D696" i="21"/>
  <c r="D695" i="21"/>
  <c r="D694" i="21"/>
  <c r="D693" i="21"/>
  <c r="D692" i="21"/>
  <c r="D691" i="21"/>
  <c r="D690" i="21"/>
  <c r="D689" i="21"/>
  <c r="D688" i="21"/>
  <c r="D687" i="21"/>
  <c r="D686" i="21"/>
  <c r="D685" i="21"/>
  <c r="D684" i="21"/>
  <c r="D683" i="21"/>
  <c r="D682" i="21"/>
  <c r="D681" i="21"/>
  <c r="D680" i="21"/>
  <c r="D679" i="21"/>
  <c r="D678" i="21"/>
  <c r="D677" i="21"/>
  <c r="D676" i="21"/>
  <c r="D675" i="21"/>
  <c r="D674" i="21"/>
  <c r="D673" i="21"/>
  <c r="D672" i="21"/>
  <c r="D671" i="21"/>
  <c r="D670" i="21"/>
  <c r="D669" i="21"/>
  <c r="D668" i="21"/>
  <c r="D667" i="21"/>
  <c r="D666" i="21"/>
  <c r="D665" i="21"/>
  <c r="D664" i="21"/>
  <c r="D663" i="21"/>
  <c r="D662" i="21"/>
  <c r="D661" i="21"/>
  <c r="D660" i="21"/>
  <c r="D659" i="21"/>
  <c r="D658" i="21"/>
  <c r="D657" i="21"/>
  <c r="D656" i="21"/>
  <c r="D655" i="21"/>
  <c r="D654" i="21"/>
  <c r="D653" i="21"/>
  <c r="D652" i="21"/>
  <c r="D651" i="21"/>
  <c r="D650" i="21"/>
  <c r="D649" i="21"/>
  <c r="D648" i="21"/>
  <c r="D647" i="21"/>
  <c r="D646" i="21"/>
  <c r="D645" i="21"/>
  <c r="D644" i="21"/>
  <c r="D643" i="21"/>
  <c r="D642" i="21"/>
  <c r="D641" i="21"/>
  <c r="D640" i="21"/>
  <c r="D639" i="21"/>
  <c r="D638" i="21"/>
  <c r="D637" i="21"/>
  <c r="D636" i="21"/>
  <c r="D635" i="21"/>
  <c r="D634" i="21"/>
  <c r="D633" i="21"/>
  <c r="D632" i="21"/>
  <c r="D631" i="21"/>
  <c r="D630" i="21"/>
  <c r="D629" i="21"/>
  <c r="D628" i="21"/>
  <c r="D627" i="21"/>
  <c r="D626" i="21"/>
  <c r="D625" i="21"/>
  <c r="D624" i="21"/>
  <c r="D623" i="21"/>
  <c r="D622" i="21"/>
  <c r="D621" i="21"/>
  <c r="D620" i="21"/>
  <c r="D619" i="21"/>
  <c r="D618" i="21"/>
  <c r="E317" i="21"/>
  <c r="F317" i="21" s="1"/>
  <c r="A317" i="21"/>
  <c r="E316" i="21"/>
  <c r="F316" i="21" s="1"/>
  <c r="A316" i="21"/>
  <c r="E315" i="21"/>
  <c r="F315" i="21" s="1"/>
  <c r="A315" i="21"/>
  <c r="E314" i="21"/>
  <c r="F314" i="21" s="1"/>
  <c r="A314" i="21"/>
  <c r="E313" i="21"/>
  <c r="F313" i="21" s="1"/>
  <c r="A313" i="21"/>
  <c r="E312" i="21"/>
  <c r="F312" i="21" s="1"/>
  <c r="A312" i="21"/>
  <c r="E311" i="21"/>
  <c r="F311" i="21" s="1"/>
  <c r="A311" i="21"/>
  <c r="E310" i="21"/>
  <c r="F310" i="21" s="1"/>
  <c r="A310" i="21"/>
  <c r="E309" i="21"/>
  <c r="F309" i="21" s="1"/>
  <c r="A309" i="21"/>
  <c r="E308" i="21"/>
  <c r="F308" i="21" s="1"/>
  <c r="A308" i="21"/>
  <c r="E307" i="21"/>
  <c r="F307" i="21" s="1"/>
  <c r="A307" i="21"/>
  <c r="E306" i="21"/>
  <c r="F306" i="21" s="1"/>
  <c r="A306" i="21"/>
  <c r="E305" i="21"/>
  <c r="F305" i="21" s="1"/>
  <c r="A305" i="21"/>
  <c r="E304" i="21"/>
  <c r="F304" i="21" s="1"/>
  <c r="A304" i="21"/>
  <c r="E303" i="21"/>
  <c r="F303" i="21" s="1"/>
  <c r="A303" i="21"/>
  <c r="E302" i="21"/>
  <c r="F302" i="21" s="1"/>
  <c r="A302" i="21"/>
  <c r="E301" i="21"/>
  <c r="F301" i="21" s="1"/>
  <c r="A301" i="21"/>
  <c r="E300" i="21"/>
  <c r="F300" i="21" s="1"/>
  <c r="A300" i="21"/>
  <c r="E299" i="21"/>
  <c r="F299" i="21" s="1"/>
  <c r="A299" i="21"/>
  <c r="E298" i="21"/>
  <c r="F298" i="21" s="1"/>
  <c r="A298" i="21"/>
  <c r="E297" i="21"/>
  <c r="F297" i="21" s="1"/>
  <c r="A297" i="21"/>
  <c r="E296" i="21"/>
  <c r="F296" i="21" s="1"/>
  <c r="A296" i="21"/>
  <c r="E295" i="21"/>
  <c r="F295" i="21" s="1"/>
  <c r="A295" i="21"/>
  <c r="E294" i="21"/>
  <c r="F294" i="21" s="1"/>
  <c r="A294" i="21"/>
  <c r="E293" i="21"/>
  <c r="F293" i="21" s="1"/>
  <c r="A293" i="21"/>
  <c r="E292" i="21"/>
  <c r="F292" i="21" s="1"/>
  <c r="A292" i="21"/>
  <c r="E291" i="21"/>
  <c r="F291" i="21" s="1"/>
  <c r="A291" i="21"/>
  <c r="E290" i="21"/>
  <c r="F290" i="21" s="1"/>
  <c r="A290" i="21"/>
  <c r="E289" i="21"/>
  <c r="F289" i="21" s="1"/>
  <c r="A289" i="21"/>
  <c r="E288" i="21"/>
  <c r="F288" i="21" s="1"/>
  <c r="A288" i="21"/>
  <c r="E287" i="21"/>
  <c r="F287" i="21" s="1"/>
  <c r="A287" i="21"/>
  <c r="E286" i="21"/>
  <c r="F286" i="21" s="1"/>
  <c r="A286" i="21"/>
  <c r="E285" i="21"/>
  <c r="F285" i="21" s="1"/>
  <c r="A285" i="21"/>
  <c r="E284" i="21"/>
  <c r="F284" i="21" s="1"/>
  <c r="A284" i="21"/>
  <c r="E283" i="21"/>
  <c r="F283" i="21" s="1"/>
  <c r="A283" i="21"/>
  <c r="E282" i="21"/>
  <c r="F282" i="21" s="1"/>
  <c r="A282" i="21"/>
  <c r="E281" i="21"/>
  <c r="F281" i="21" s="1"/>
  <c r="A281" i="21"/>
  <c r="E280" i="21"/>
  <c r="F280" i="21" s="1"/>
  <c r="A280" i="21"/>
  <c r="E279" i="21"/>
  <c r="F279" i="21" s="1"/>
  <c r="A279" i="21"/>
  <c r="E278" i="21"/>
  <c r="F278" i="21" s="1"/>
  <c r="A278" i="21"/>
  <c r="E277" i="21"/>
  <c r="F277" i="21" s="1"/>
  <c r="A277" i="21"/>
  <c r="E276" i="21"/>
  <c r="F276" i="21" s="1"/>
  <c r="A276" i="21"/>
  <c r="E275" i="21"/>
  <c r="F275" i="21" s="1"/>
  <c r="A275" i="21"/>
  <c r="E274" i="21"/>
  <c r="F274" i="21" s="1"/>
  <c r="A274" i="21"/>
  <c r="E273" i="21"/>
  <c r="F273" i="21" s="1"/>
  <c r="A273" i="21"/>
  <c r="E272" i="21"/>
  <c r="F272" i="21" s="1"/>
  <c r="A272" i="21"/>
  <c r="E271" i="21"/>
  <c r="F271" i="21" s="1"/>
  <c r="A271" i="21"/>
  <c r="E270" i="21"/>
  <c r="F270" i="21" s="1"/>
  <c r="A270" i="21"/>
  <c r="E269" i="21"/>
  <c r="F269" i="21" s="1"/>
  <c r="A269" i="21"/>
  <c r="E268" i="21"/>
  <c r="F268" i="21" s="1"/>
  <c r="A268" i="21"/>
  <c r="E267" i="21"/>
  <c r="F267" i="21" s="1"/>
  <c r="A267" i="21"/>
  <c r="E266" i="21"/>
  <c r="F266" i="21" s="1"/>
  <c r="A266" i="21"/>
  <c r="E265" i="21"/>
  <c r="F265" i="21" s="1"/>
  <c r="A265" i="21"/>
  <c r="E264" i="21"/>
  <c r="F264" i="21" s="1"/>
  <c r="A264" i="21"/>
  <c r="E263" i="21"/>
  <c r="F263" i="21" s="1"/>
  <c r="A263" i="21"/>
  <c r="E262" i="21"/>
  <c r="F262" i="21" s="1"/>
  <c r="A262" i="21"/>
  <c r="E261" i="21"/>
  <c r="F261" i="21" s="1"/>
  <c r="A261" i="21"/>
  <c r="E260" i="21"/>
  <c r="F260" i="21" s="1"/>
  <c r="A260" i="21"/>
  <c r="E259" i="21"/>
  <c r="F259" i="21" s="1"/>
  <c r="A259" i="21"/>
  <c r="E258" i="21"/>
  <c r="F258" i="21" s="1"/>
  <c r="A258" i="21"/>
  <c r="E257" i="21"/>
  <c r="F257" i="21" s="1"/>
  <c r="A257" i="21"/>
  <c r="E256" i="21"/>
  <c r="F256" i="21" s="1"/>
  <c r="A256" i="21"/>
  <c r="E255" i="21"/>
  <c r="F255" i="21" s="1"/>
  <c r="A255" i="21"/>
  <c r="E254" i="21"/>
  <c r="F254" i="21" s="1"/>
  <c r="A254" i="21"/>
  <c r="E253" i="21"/>
  <c r="F253" i="21" s="1"/>
  <c r="A253" i="21"/>
  <c r="E252" i="21"/>
  <c r="F252" i="21" s="1"/>
  <c r="A252" i="21"/>
  <c r="E251" i="21"/>
  <c r="F251" i="21" s="1"/>
  <c r="A251" i="21"/>
  <c r="E250" i="21"/>
  <c r="F250" i="21" s="1"/>
  <c r="A250" i="21"/>
  <c r="E249" i="21"/>
  <c r="F249" i="21" s="1"/>
  <c r="A249" i="21"/>
  <c r="E248" i="21"/>
  <c r="F248" i="21" s="1"/>
  <c r="A248" i="21"/>
  <c r="E247" i="21"/>
  <c r="F247" i="21" s="1"/>
  <c r="A247" i="21"/>
  <c r="E246" i="21"/>
  <c r="F246" i="21" s="1"/>
  <c r="A246" i="21"/>
  <c r="E245" i="21"/>
  <c r="F245" i="21" s="1"/>
  <c r="A245" i="21"/>
  <c r="E244" i="21"/>
  <c r="F244" i="21" s="1"/>
  <c r="A244" i="21"/>
  <c r="E243" i="21"/>
  <c r="F243" i="21" s="1"/>
  <c r="A243" i="21"/>
  <c r="E242" i="21"/>
  <c r="F242" i="21" s="1"/>
  <c r="A242" i="21"/>
  <c r="E241" i="21"/>
  <c r="F241" i="21" s="1"/>
  <c r="A241" i="21"/>
  <c r="E240" i="21"/>
  <c r="F240" i="21" s="1"/>
  <c r="A240" i="21"/>
  <c r="E239" i="21"/>
  <c r="F239" i="21" s="1"/>
  <c r="A239" i="21"/>
  <c r="E238" i="21"/>
  <c r="F238" i="21" s="1"/>
  <c r="A238" i="21"/>
  <c r="E237" i="21"/>
  <c r="F237" i="21" s="1"/>
  <c r="A237" i="21"/>
  <c r="E236" i="21"/>
  <c r="F236" i="21" s="1"/>
  <c r="A236" i="21"/>
  <c r="E235" i="21"/>
  <c r="F235" i="21" s="1"/>
  <c r="A235" i="21"/>
  <c r="E234" i="21"/>
  <c r="F234" i="21" s="1"/>
  <c r="A234" i="21"/>
  <c r="E233" i="21"/>
  <c r="F233" i="21" s="1"/>
  <c r="A233" i="21"/>
  <c r="E232" i="21"/>
  <c r="F232" i="21" s="1"/>
  <c r="A232" i="21"/>
  <c r="E231" i="21"/>
  <c r="F231" i="21" s="1"/>
  <c r="A231" i="21"/>
  <c r="E230" i="21"/>
  <c r="F230" i="21" s="1"/>
  <c r="A230" i="21"/>
  <c r="E229" i="21"/>
  <c r="F229" i="21" s="1"/>
  <c r="A229" i="21"/>
  <c r="E228" i="21"/>
  <c r="F228" i="21" s="1"/>
  <c r="A228" i="21"/>
  <c r="E227" i="21"/>
  <c r="F227" i="21" s="1"/>
  <c r="A227" i="21"/>
  <c r="E226" i="21"/>
  <c r="F226" i="21" s="1"/>
  <c r="A226" i="21"/>
  <c r="E225" i="21"/>
  <c r="F225" i="21" s="1"/>
  <c r="A225" i="21"/>
  <c r="E224" i="21"/>
  <c r="F224" i="21" s="1"/>
  <c r="A224" i="21"/>
  <c r="E223" i="21"/>
  <c r="F223" i="21" s="1"/>
  <c r="A223" i="21"/>
  <c r="E222" i="21"/>
  <c r="F222" i="21" s="1"/>
  <c r="A222" i="21"/>
  <c r="E221" i="21"/>
  <c r="F221" i="21" s="1"/>
  <c r="A221" i="21"/>
  <c r="E220" i="21"/>
  <c r="F220" i="21" s="1"/>
  <c r="A220" i="21"/>
  <c r="E219" i="21"/>
  <c r="F219" i="21" s="1"/>
  <c r="A219" i="21"/>
  <c r="E218" i="21"/>
  <c r="F218" i="21" s="1"/>
  <c r="A218" i="21"/>
  <c r="E217" i="21"/>
  <c r="F217" i="21" s="1"/>
  <c r="A217" i="21"/>
  <c r="E216" i="21"/>
  <c r="F216" i="21" s="1"/>
  <c r="A216" i="21"/>
  <c r="E215" i="21"/>
  <c r="F215" i="21" s="1"/>
  <c r="A215" i="21"/>
  <c r="E214" i="21"/>
  <c r="F214" i="21" s="1"/>
  <c r="A214" i="21"/>
  <c r="E213" i="21"/>
  <c r="F213" i="21" s="1"/>
  <c r="A213" i="21"/>
  <c r="E212" i="21"/>
  <c r="F212" i="21" s="1"/>
  <c r="A212" i="21"/>
  <c r="E211" i="21"/>
  <c r="F211" i="21" s="1"/>
  <c r="A211" i="21"/>
  <c r="E210" i="21"/>
  <c r="F210" i="21" s="1"/>
  <c r="A210" i="21"/>
  <c r="E209" i="21"/>
  <c r="F209" i="21" s="1"/>
  <c r="A209" i="21"/>
  <c r="E208" i="21"/>
  <c r="F208" i="21" s="1"/>
  <c r="A208" i="21"/>
  <c r="E207" i="21"/>
  <c r="F207" i="21" s="1"/>
  <c r="A207" i="21"/>
  <c r="E206" i="21"/>
  <c r="F206" i="21" s="1"/>
  <c r="A206" i="21"/>
  <c r="E205" i="21"/>
  <c r="F205" i="21" s="1"/>
  <c r="A205" i="21"/>
  <c r="E204" i="21"/>
  <c r="F204" i="21" s="1"/>
  <c r="A204" i="21"/>
  <c r="E203" i="21"/>
  <c r="F203" i="21" s="1"/>
  <c r="A203" i="21"/>
  <c r="E202" i="21"/>
  <c r="F202" i="21" s="1"/>
  <c r="A202" i="21"/>
  <c r="E201" i="21"/>
  <c r="F201" i="21" s="1"/>
  <c r="A201" i="21"/>
  <c r="E200" i="21"/>
  <c r="F200" i="21" s="1"/>
  <c r="A200" i="21"/>
  <c r="E199" i="21"/>
  <c r="F199" i="21" s="1"/>
  <c r="A199" i="21"/>
  <c r="E198" i="21"/>
  <c r="F198" i="21" s="1"/>
  <c r="A198" i="21"/>
  <c r="E197" i="21"/>
  <c r="F197" i="21" s="1"/>
  <c r="A197" i="21"/>
  <c r="E196" i="21"/>
  <c r="F196" i="21" s="1"/>
  <c r="A196" i="21"/>
  <c r="E195" i="21"/>
  <c r="F195" i="21" s="1"/>
  <c r="A195" i="21"/>
  <c r="E194" i="21"/>
  <c r="F194" i="21" s="1"/>
  <c r="A194" i="21"/>
  <c r="E193" i="21"/>
  <c r="F193" i="21" s="1"/>
  <c r="A193" i="21"/>
  <c r="E192" i="21"/>
  <c r="F192" i="21" s="1"/>
  <c r="A192" i="21"/>
  <c r="E191" i="21"/>
  <c r="F191" i="21" s="1"/>
  <c r="A191" i="21"/>
  <c r="E190" i="21"/>
  <c r="F190" i="21" s="1"/>
  <c r="A190" i="21"/>
  <c r="E189" i="21"/>
  <c r="F189" i="21" s="1"/>
  <c r="A189" i="21"/>
  <c r="E188" i="21"/>
  <c r="F188" i="21" s="1"/>
  <c r="A188" i="21"/>
  <c r="E187" i="21"/>
  <c r="F187" i="21" s="1"/>
  <c r="A187" i="21"/>
  <c r="E186" i="21"/>
  <c r="F186" i="21" s="1"/>
  <c r="A186" i="21"/>
  <c r="E185" i="21"/>
  <c r="F185" i="21" s="1"/>
  <c r="A185" i="21"/>
  <c r="E184" i="21"/>
  <c r="F184" i="21" s="1"/>
  <c r="A184" i="21"/>
  <c r="E183" i="21"/>
  <c r="F183" i="21" s="1"/>
  <c r="A183" i="21"/>
  <c r="E182" i="21"/>
  <c r="F182" i="21" s="1"/>
  <c r="A182" i="21"/>
  <c r="E181" i="21"/>
  <c r="F181" i="21" s="1"/>
  <c r="A181" i="21"/>
  <c r="E180" i="21"/>
  <c r="F180" i="21" s="1"/>
  <c r="A180" i="21"/>
  <c r="E179" i="21"/>
  <c r="F179" i="21" s="1"/>
  <c r="A179" i="21"/>
  <c r="E178" i="21"/>
  <c r="F178" i="21" s="1"/>
  <c r="A178" i="21"/>
  <c r="E177" i="21"/>
  <c r="F177" i="21" s="1"/>
  <c r="A177" i="21"/>
  <c r="E176" i="21"/>
  <c r="F176" i="21" s="1"/>
  <c r="A176" i="21"/>
  <c r="E175" i="21"/>
  <c r="F175" i="21" s="1"/>
  <c r="A175" i="21"/>
  <c r="E174" i="21"/>
  <c r="F174" i="21" s="1"/>
  <c r="A174" i="21"/>
  <c r="E173" i="21"/>
  <c r="F173" i="21" s="1"/>
  <c r="A173" i="21"/>
  <c r="E172" i="21"/>
  <c r="F172" i="21" s="1"/>
  <c r="A172" i="21"/>
  <c r="E171" i="21"/>
  <c r="F171" i="21" s="1"/>
  <c r="A171" i="21"/>
  <c r="E170" i="21"/>
  <c r="F170" i="21" s="1"/>
  <c r="A170" i="21"/>
  <c r="E169" i="21"/>
  <c r="F169" i="21" s="1"/>
  <c r="A169" i="21"/>
  <c r="E168" i="21"/>
  <c r="F168" i="21" s="1"/>
  <c r="A168" i="21"/>
  <c r="E167" i="21"/>
  <c r="F167" i="21" s="1"/>
  <c r="A167" i="21"/>
  <c r="E166" i="21"/>
  <c r="F166" i="21" s="1"/>
  <c r="A166" i="21"/>
  <c r="E165" i="21"/>
  <c r="F165" i="21" s="1"/>
  <c r="A165" i="21"/>
  <c r="E164" i="21"/>
  <c r="F164" i="21" s="1"/>
  <c r="A164" i="21"/>
  <c r="E163" i="21"/>
  <c r="F163" i="21" s="1"/>
  <c r="A163" i="21"/>
  <c r="E162" i="21"/>
  <c r="F162" i="21" s="1"/>
  <c r="A162" i="21"/>
  <c r="E161" i="21"/>
  <c r="F161" i="21" s="1"/>
  <c r="A161" i="21"/>
  <c r="E160" i="21"/>
  <c r="F160" i="21" s="1"/>
  <c r="A160" i="21"/>
  <c r="E159" i="21"/>
  <c r="F159" i="21" s="1"/>
  <c r="A159" i="21"/>
  <c r="E158" i="21"/>
  <c r="F158" i="21" s="1"/>
  <c r="A158" i="21"/>
  <c r="E157" i="21"/>
  <c r="F157" i="21" s="1"/>
  <c r="A157" i="21"/>
  <c r="E156" i="21"/>
  <c r="F156" i="21" s="1"/>
  <c r="A156" i="21"/>
  <c r="E155" i="21"/>
  <c r="F155" i="21" s="1"/>
  <c r="A155" i="21"/>
  <c r="E154" i="21"/>
  <c r="F154" i="21" s="1"/>
  <c r="A154" i="21"/>
  <c r="E153" i="21"/>
  <c r="F153" i="21" s="1"/>
  <c r="A153" i="21"/>
  <c r="E152" i="21"/>
  <c r="F152" i="21" s="1"/>
  <c r="A152" i="21"/>
  <c r="E151" i="21"/>
  <c r="F151" i="21" s="1"/>
  <c r="A151" i="21"/>
  <c r="E150" i="21"/>
  <c r="F150" i="21" s="1"/>
  <c r="A150" i="21"/>
  <c r="E149" i="21"/>
  <c r="F149" i="21" s="1"/>
  <c r="A149" i="21"/>
  <c r="E148" i="21"/>
  <c r="F148" i="21" s="1"/>
  <c r="A148" i="21"/>
  <c r="E147" i="21"/>
  <c r="F147" i="21" s="1"/>
  <c r="A147" i="21"/>
  <c r="E146" i="21"/>
  <c r="F146" i="21" s="1"/>
  <c r="A146" i="21"/>
  <c r="E145" i="21"/>
  <c r="F145" i="21" s="1"/>
  <c r="A145" i="21"/>
  <c r="E144" i="21"/>
  <c r="F144" i="21" s="1"/>
  <c r="A144" i="21"/>
  <c r="E143" i="21"/>
  <c r="F143" i="21" s="1"/>
  <c r="A143" i="21"/>
  <c r="E142" i="21"/>
  <c r="F142" i="21" s="1"/>
  <c r="A142" i="21"/>
  <c r="E141" i="21"/>
  <c r="F141" i="21" s="1"/>
  <c r="A141" i="21"/>
  <c r="E140" i="21"/>
  <c r="F140" i="21" s="1"/>
  <c r="A140" i="21"/>
  <c r="E139" i="21"/>
  <c r="F139" i="21" s="1"/>
  <c r="A139" i="21"/>
  <c r="E138" i="21"/>
  <c r="F138" i="21" s="1"/>
  <c r="A138" i="21"/>
  <c r="E137" i="21"/>
  <c r="F137" i="21" s="1"/>
  <c r="A137" i="21"/>
  <c r="E136" i="21"/>
  <c r="F136" i="21" s="1"/>
  <c r="A136" i="21"/>
  <c r="E135" i="21"/>
  <c r="F135" i="21" s="1"/>
  <c r="A135" i="21"/>
  <c r="E134" i="21"/>
  <c r="F134" i="21" s="1"/>
  <c r="A134" i="21"/>
  <c r="E133" i="21"/>
  <c r="F133" i="21" s="1"/>
  <c r="A133" i="21"/>
  <c r="E132" i="21"/>
  <c r="F132" i="21" s="1"/>
  <c r="A132" i="21"/>
  <c r="E131" i="21"/>
  <c r="F131" i="21" s="1"/>
  <c r="A131" i="21"/>
  <c r="E130" i="21"/>
  <c r="F130" i="21" s="1"/>
  <c r="A130" i="21"/>
  <c r="E129" i="21"/>
  <c r="F129" i="21" s="1"/>
  <c r="A129" i="21"/>
  <c r="E128" i="21"/>
  <c r="F128" i="21" s="1"/>
  <c r="A128" i="21"/>
  <c r="E127" i="21"/>
  <c r="F127" i="21" s="1"/>
  <c r="A127" i="21"/>
  <c r="E126" i="21"/>
  <c r="F126" i="21" s="1"/>
  <c r="A126" i="21"/>
  <c r="E125" i="21"/>
  <c r="F125" i="21" s="1"/>
  <c r="A125" i="21"/>
  <c r="E124" i="21"/>
  <c r="F124" i="21" s="1"/>
  <c r="A124" i="21"/>
  <c r="E123" i="21"/>
  <c r="F123" i="21" s="1"/>
  <c r="A123" i="21"/>
  <c r="E122" i="21"/>
  <c r="F122" i="21" s="1"/>
  <c r="A122" i="21"/>
  <c r="E121" i="21"/>
  <c r="F121" i="21" s="1"/>
  <c r="A121" i="21"/>
  <c r="E120" i="21"/>
  <c r="F120" i="21" s="1"/>
  <c r="A120" i="21"/>
  <c r="E119" i="21"/>
  <c r="F119" i="21" s="1"/>
  <c r="A119" i="21"/>
  <c r="E118" i="21"/>
  <c r="F118" i="21" s="1"/>
  <c r="A118" i="21"/>
  <c r="E117" i="21"/>
  <c r="F117" i="21" s="1"/>
  <c r="A117" i="21"/>
  <c r="E116" i="21"/>
  <c r="F116" i="21" s="1"/>
  <c r="A116" i="21"/>
  <c r="E115" i="21"/>
  <c r="F115" i="21" s="1"/>
  <c r="A115" i="21"/>
  <c r="E114" i="21"/>
  <c r="F114" i="21" s="1"/>
  <c r="A114" i="21"/>
  <c r="E113" i="21"/>
  <c r="F113" i="21" s="1"/>
  <c r="A113" i="21"/>
  <c r="E112" i="21"/>
  <c r="F112" i="21" s="1"/>
  <c r="A112" i="21"/>
  <c r="E111" i="21"/>
  <c r="F111" i="21" s="1"/>
  <c r="A111" i="21"/>
  <c r="E110" i="21"/>
  <c r="F110" i="21" s="1"/>
  <c r="A110" i="21"/>
  <c r="E109" i="21"/>
  <c r="F109" i="21" s="1"/>
  <c r="A109" i="21"/>
  <c r="E108" i="21"/>
  <c r="F108" i="21" s="1"/>
  <c r="A108" i="21"/>
  <c r="E107" i="21"/>
  <c r="F107" i="21" s="1"/>
  <c r="A107" i="21"/>
  <c r="E106" i="21"/>
  <c r="F106" i="21" s="1"/>
  <c r="A106" i="21"/>
  <c r="E105" i="21"/>
  <c r="F105" i="21" s="1"/>
  <c r="A105" i="21"/>
  <c r="E104" i="21"/>
  <c r="F104" i="21" s="1"/>
  <c r="A104" i="21"/>
  <c r="E103" i="21"/>
  <c r="F103" i="21" s="1"/>
  <c r="A103" i="21"/>
  <c r="E102" i="21"/>
  <c r="F102" i="21" s="1"/>
  <c r="A102" i="21"/>
  <c r="E101" i="21"/>
  <c r="F101" i="21" s="1"/>
  <c r="A101" i="21"/>
  <c r="E100" i="21"/>
  <c r="F100" i="21" s="1"/>
  <c r="A100" i="21"/>
  <c r="E99" i="21"/>
  <c r="F99" i="21" s="1"/>
  <c r="A99" i="21"/>
  <c r="E98" i="21"/>
  <c r="F98" i="21" s="1"/>
  <c r="A98" i="21"/>
  <c r="E97" i="21"/>
  <c r="F97" i="21" s="1"/>
  <c r="A97" i="21"/>
  <c r="E96" i="21"/>
  <c r="F96" i="21" s="1"/>
  <c r="A96" i="21"/>
  <c r="E95" i="21"/>
  <c r="F95" i="21" s="1"/>
  <c r="A95" i="21"/>
  <c r="E94" i="21"/>
  <c r="F94" i="21" s="1"/>
  <c r="A94" i="21"/>
  <c r="E93" i="21"/>
  <c r="F93" i="21" s="1"/>
  <c r="A93" i="21"/>
  <c r="E92" i="21"/>
  <c r="F92" i="21" s="1"/>
  <c r="A92" i="21"/>
  <c r="E91" i="21"/>
  <c r="F91" i="21" s="1"/>
  <c r="A91" i="21"/>
  <c r="E90" i="21"/>
  <c r="F90" i="21" s="1"/>
  <c r="A90" i="21"/>
  <c r="E89" i="21"/>
  <c r="F89" i="21" s="1"/>
  <c r="A89" i="21"/>
  <c r="E88" i="21"/>
  <c r="F88" i="21" s="1"/>
  <c r="A88" i="21"/>
  <c r="E87" i="21"/>
  <c r="F87" i="21" s="1"/>
  <c r="A87" i="21"/>
  <c r="E86" i="21"/>
  <c r="F86" i="21" s="1"/>
  <c r="A86" i="21"/>
  <c r="E85" i="21"/>
  <c r="F85" i="21" s="1"/>
  <c r="A85" i="21"/>
  <c r="E84" i="21"/>
  <c r="F84" i="21" s="1"/>
  <c r="A84" i="21"/>
  <c r="E83" i="21"/>
  <c r="F83" i="21" s="1"/>
  <c r="A83" i="21"/>
  <c r="E82" i="21"/>
  <c r="F82" i="21" s="1"/>
  <c r="A82" i="21"/>
  <c r="E81" i="21"/>
  <c r="F81" i="21" s="1"/>
  <c r="A81" i="21"/>
  <c r="E80" i="21"/>
  <c r="F80" i="21" s="1"/>
  <c r="A80" i="21"/>
  <c r="E79" i="21"/>
  <c r="F79" i="21" s="1"/>
  <c r="A79" i="21"/>
  <c r="E78" i="21"/>
  <c r="F78" i="21" s="1"/>
  <c r="A78" i="21"/>
  <c r="E77" i="21"/>
  <c r="F77" i="21" s="1"/>
  <c r="A77" i="21"/>
  <c r="E76" i="21"/>
  <c r="F76" i="21" s="1"/>
  <c r="A76" i="21"/>
  <c r="E75" i="21"/>
  <c r="F75" i="21" s="1"/>
  <c r="A75" i="21"/>
  <c r="E74" i="21"/>
  <c r="F74" i="21" s="1"/>
  <c r="A74" i="21"/>
  <c r="E73" i="21"/>
  <c r="F73" i="21" s="1"/>
  <c r="A73" i="21"/>
  <c r="E72" i="21"/>
  <c r="F72" i="21" s="1"/>
  <c r="A72" i="21"/>
  <c r="E71" i="21"/>
  <c r="F71" i="21" s="1"/>
  <c r="A71" i="21"/>
  <c r="E70" i="21"/>
  <c r="F70" i="21" s="1"/>
  <c r="A70" i="21"/>
  <c r="E69" i="21"/>
  <c r="F69" i="21" s="1"/>
  <c r="A69" i="21"/>
  <c r="E68" i="21"/>
  <c r="F68" i="21" s="1"/>
  <c r="A68" i="21"/>
  <c r="E67" i="21"/>
  <c r="F67" i="21" s="1"/>
  <c r="A67" i="21"/>
  <c r="E66" i="21"/>
  <c r="F66" i="21" s="1"/>
  <c r="A66" i="21"/>
  <c r="E65" i="21"/>
  <c r="F65" i="21" s="1"/>
  <c r="A65" i="21"/>
  <c r="E64" i="21"/>
  <c r="F64" i="21" s="1"/>
  <c r="A64" i="21"/>
  <c r="E63" i="21"/>
  <c r="F63" i="21" s="1"/>
  <c r="A63" i="21"/>
  <c r="E62" i="21"/>
  <c r="F62" i="21" s="1"/>
  <c r="A62" i="21"/>
  <c r="E61" i="21"/>
  <c r="F61" i="21" s="1"/>
  <c r="A61" i="21"/>
  <c r="E60" i="21"/>
  <c r="F60" i="21" s="1"/>
  <c r="A60" i="21"/>
  <c r="E59" i="21"/>
  <c r="F59" i="21" s="1"/>
  <c r="A59" i="21"/>
  <c r="E58" i="21"/>
  <c r="F58" i="21" s="1"/>
  <c r="A58" i="21"/>
  <c r="E57" i="21"/>
  <c r="F57" i="21" s="1"/>
  <c r="A57" i="21"/>
  <c r="E56" i="21"/>
  <c r="F56" i="21" s="1"/>
  <c r="A56" i="21"/>
  <c r="E55" i="21"/>
  <c r="F55" i="21" s="1"/>
  <c r="A55" i="21"/>
  <c r="E54" i="21"/>
  <c r="F54" i="21" s="1"/>
  <c r="A54" i="21"/>
  <c r="E53" i="21"/>
  <c r="F53" i="21" s="1"/>
  <c r="A53" i="21"/>
  <c r="E52" i="21"/>
  <c r="F52" i="21" s="1"/>
  <c r="A52" i="21"/>
  <c r="E51" i="21"/>
  <c r="F51" i="21" s="1"/>
  <c r="A51" i="21"/>
  <c r="E50" i="21"/>
  <c r="F50" i="21" s="1"/>
  <c r="A50" i="21"/>
  <c r="E49" i="21"/>
  <c r="F49" i="21" s="1"/>
  <c r="A49" i="21"/>
  <c r="E48" i="21"/>
  <c r="F48" i="21" s="1"/>
  <c r="A48" i="21"/>
  <c r="E47" i="21"/>
  <c r="F47" i="21" s="1"/>
  <c r="A47" i="21"/>
  <c r="E46" i="21"/>
  <c r="F46" i="21" s="1"/>
  <c r="A46" i="21"/>
  <c r="E45" i="21"/>
  <c r="F45" i="21" s="1"/>
  <c r="A45" i="21"/>
  <c r="E44" i="21"/>
  <c r="F44" i="21" s="1"/>
  <c r="A44" i="21"/>
  <c r="E43" i="21"/>
  <c r="F43" i="21" s="1"/>
  <c r="A43" i="21"/>
  <c r="E42" i="21"/>
  <c r="F42" i="21" s="1"/>
  <c r="A42" i="21"/>
  <c r="E41" i="21"/>
  <c r="F41" i="21" s="1"/>
  <c r="A41" i="21"/>
  <c r="E40" i="21"/>
  <c r="F40" i="21" s="1"/>
  <c r="A40" i="21"/>
  <c r="E39" i="21"/>
  <c r="F39" i="21" s="1"/>
  <c r="A39" i="21"/>
  <c r="E38" i="21"/>
  <c r="F38" i="21" s="1"/>
  <c r="A38" i="21"/>
  <c r="E37" i="21"/>
  <c r="F37" i="21" s="1"/>
  <c r="A37" i="21"/>
  <c r="E36" i="21"/>
  <c r="F36" i="21" s="1"/>
  <c r="A36" i="21"/>
  <c r="E35" i="21"/>
  <c r="F35" i="21" s="1"/>
  <c r="A35" i="21"/>
  <c r="E34" i="21"/>
  <c r="F34" i="21" s="1"/>
  <c r="A34" i="21"/>
  <c r="E33" i="21"/>
  <c r="F33" i="21" s="1"/>
  <c r="A33" i="21"/>
  <c r="E32" i="21"/>
  <c r="F32" i="21" s="1"/>
  <c r="A32" i="21"/>
  <c r="E31" i="21"/>
  <c r="F31" i="21" s="1"/>
  <c r="A31" i="21"/>
  <c r="E30" i="21"/>
  <c r="F30" i="21" s="1"/>
  <c r="A30" i="21"/>
  <c r="E29" i="21"/>
  <c r="F29" i="21" s="1"/>
  <c r="A29" i="21"/>
  <c r="E28" i="21"/>
  <c r="F28" i="21" s="1"/>
  <c r="A28" i="21"/>
  <c r="E27" i="21"/>
  <c r="F27" i="21" s="1"/>
  <c r="A27" i="21"/>
  <c r="E26" i="21"/>
  <c r="F26" i="21" s="1"/>
  <c r="A26" i="21"/>
  <c r="E25" i="21"/>
  <c r="F25" i="21" s="1"/>
  <c r="A25" i="21"/>
  <c r="E24" i="21"/>
  <c r="F24" i="21" s="1"/>
  <c r="A24" i="21"/>
  <c r="E23" i="21"/>
  <c r="F23" i="21" s="1"/>
  <c r="A23" i="21"/>
  <c r="E22" i="21"/>
  <c r="F22" i="21" s="1"/>
  <c r="A22" i="21"/>
  <c r="E21" i="21"/>
  <c r="F21" i="21" s="1"/>
  <c r="A21" i="21"/>
  <c r="E20" i="21"/>
  <c r="F20" i="21" s="1"/>
  <c r="A20" i="21"/>
  <c r="E19" i="21"/>
  <c r="F19" i="21" s="1"/>
  <c r="A19" i="21"/>
  <c r="E18" i="21"/>
  <c r="F18" i="21" s="1"/>
  <c r="A18" i="21"/>
  <c r="D17" i="21"/>
  <c r="O14" i="21"/>
  <c r="Y13" i="21"/>
  <c r="O13" i="21"/>
  <c r="H13" i="21"/>
  <c r="D13" i="21"/>
  <c r="C13" i="21"/>
  <c r="B13" i="21"/>
  <c r="Q7" i="21" s="1"/>
  <c r="G12" i="21"/>
  <c r="H11" i="21"/>
  <c r="C11" i="21"/>
  <c r="BN1145" i="20"/>
  <c r="BF9" i="20" s="1"/>
  <c r="D1098" i="20"/>
  <c r="D1097" i="20"/>
  <c r="D1096" i="20"/>
  <c r="D1095" i="20"/>
  <c r="D1094" i="20"/>
  <c r="D1093" i="20"/>
  <c r="D1092" i="20"/>
  <c r="D1091" i="20"/>
  <c r="D1090" i="20"/>
  <c r="D1089" i="20"/>
  <c r="D1088" i="20"/>
  <c r="D1087" i="20"/>
  <c r="D1086" i="20"/>
  <c r="D1085" i="20"/>
  <c r="D1084" i="20"/>
  <c r="D1083" i="20"/>
  <c r="D1082" i="20"/>
  <c r="D1081" i="20"/>
  <c r="D1080" i="20"/>
  <c r="D1079" i="20"/>
  <c r="D1078" i="20"/>
  <c r="D1077" i="20"/>
  <c r="D1076" i="20"/>
  <c r="D1075" i="20"/>
  <c r="D1074" i="20"/>
  <c r="D1073" i="20"/>
  <c r="D1072" i="20"/>
  <c r="D1071" i="20"/>
  <c r="D1070" i="20"/>
  <c r="D1069" i="20"/>
  <c r="D1068" i="20"/>
  <c r="D1067" i="20"/>
  <c r="D1066" i="20"/>
  <c r="D1065" i="20"/>
  <c r="D1064" i="20"/>
  <c r="D1063" i="20"/>
  <c r="D1062" i="20"/>
  <c r="D1061" i="20"/>
  <c r="D1060" i="20"/>
  <c r="D1059" i="20"/>
  <c r="D1058" i="20"/>
  <c r="D1057" i="20"/>
  <c r="D1056" i="20"/>
  <c r="D1055" i="20"/>
  <c r="D1054" i="20"/>
  <c r="D1053" i="20"/>
  <c r="D1052" i="20"/>
  <c r="D1051" i="20"/>
  <c r="D1050" i="20"/>
  <c r="D1049" i="20"/>
  <c r="D1048" i="20"/>
  <c r="D1047" i="20"/>
  <c r="D1046" i="20"/>
  <c r="D1045" i="20"/>
  <c r="D1044" i="20"/>
  <c r="D1043" i="20"/>
  <c r="D1042" i="20"/>
  <c r="D1041" i="20"/>
  <c r="D1040" i="20"/>
  <c r="D1039" i="20"/>
  <c r="D1038" i="20"/>
  <c r="D1037" i="20"/>
  <c r="D1036" i="20"/>
  <c r="D1035" i="20"/>
  <c r="D1034" i="20"/>
  <c r="D1033" i="20"/>
  <c r="D1032" i="20"/>
  <c r="D1031" i="20"/>
  <c r="D1030" i="20"/>
  <c r="D1029" i="20"/>
  <c r="D1028" i="20"/>
  <c r="D1027" i="20"/>
  <c r="D1026" i="20"/>
  <c r="D1025" i="20"/>
  <c r="D1024" i="20"/>
  <c r="D1023" i="20"/>
  <c r="D1022" i="20"/>
  <c r="D1021" i="20"/>
  <c r="D1020" i="20"/>
  <c r="D1019" i="20"/>
  <c r="D1018" i="20"/>
  <c r="D1017" i="20"/>
  <c r="D1016" i="20"/>
  <c r="D1015" i="20"/>
  <c r="D1014" i="20"/>
  <c r="D1013" i="20"/>
  <c r="D1012" i="20"/>
  <c r="D1011" i="20"/>
  <c r="D1010" i="20"/>
  <c r="D1009" i="20"/>
  <c r="D1008" i="20"/>
  <c r="D1007" i="20"/>
  <c r="D1006" i="20"/>
  <c r="D1005" i="20"/>
  <c r="D1004" i="20"/>
  <c r="D1003" i="20"/>
  <c r="D1002" i="20"/>
  <c r="D1001" i="20"/>
  <c r="D1000" i="20"/>
  <c r="D999" i="20"/>
  <c r="D998" i="20"/>
  <c r="D997" i="20"/>
  <c r="D996" i="20"/>
  <c r="D995" i="20"/>
  <c r="D994" i="20"/>
  <c r="D993" i="20"/>
  <c r="D992" i="20"/>
  <c r="D991" i="20"/>
  <c r="D990" i="20"/>
  <c r="D989" i="20"/>
  <c r="D988" i="20"/>
  <c r="D987" i="20"/>
  <c r="D986" i="20"/>
  <c r="D985" i="20"/>
  <c r="D984" i="20"/>
  <c r="D983" i="20"/>
  <c r="D982" i="20"/>
  <c r="D981" i="20"/>
  <c r="D980" i="20"/>
  <c r="D979" i="20"/>
  <c r="D978" i="20"/>
  <c r="D977" i="20"/>
  <c r="D976" i="20"/>
  <c r="D975" i="20"/>
  <c r="D974" i="20"/>
  <c r="D973" i="20"/>
  <c r="D972" i="20"/>
  <c r="D971" i="20"/>
  <c r="D970" i="20"/>
  <c r="D969" i="20"/>
  <c r="D968" i="20"/>
  <c r="D967" i="20"/>
  <c r="D966" i="20"/>
  <c r="D965" i="20"/>
  <c r="D964" i="20"/>
  <c r="D963" i="20"/>
  <c r="D962" i="20"/>
  <c r="D961" i="20"/>
  <c r="D960" i="20"/>
  <c r="D959" i="20"/>
  <c r="D958" i="20"/>
  <c r="D957" i="20"/>
  <c r="D956" i="20"/>
  <c r="D955" i="20"/>
  <c r="D954" i="20"/>
  <c r="D953" i="20"/>
  <c r="D952" i="20"/>
  <c r="D951" i="20"/>
  <c r="D950" i="20"/>
  <c r="D949" i="20"/>
  <c r="D948" i="20"/>
  <c r="D947" i="20"/>
  <c r="D946" i="20"/>
  <c r="D945" i="20"/>
  <c r="D944" i="20"/>
  <c r="D943" i="20"/>
  <c r="D942" i="20"/>
  <c r="D941" i="20"/>
  <c r="D940" i="20"/>
  <c r="D939" i="20"/>
  <c r="D938" i="20"/>
  <c r="D937" i="20"/>
  <c r="D936" i="20"/>
  <c r="D935" i="20"/>
  <c r="D934" i="20"/>
  <c r="D933" i="20"/>
  <c r="D932" i="20"/>
  <c r="D931" i="20"/>
  <c r="D930" i="20"/>
  <c r="D929" i="20"/>
  <c r="D928" i="20"/>
  <c r="D927" i="20"/>
  <c r="D926" i="20"/>
  <c r="D925" i="20"/>
  <c r="D924" i="20"/>
  <c r="D923" i="20"/>
  <c r="D922" i="20"/>
  <c r="D921" i="20"/>
  <c r="D920" i="20"/>
  <c r="D919" i="20"/>
  <c r="D918" i="20"/>
  <c r="D917" i="20"/>
  <c r="D916" i="20"/>
  <c r="D915" i="20"/>
  <c r="D914" i="20"/>
  <c r="D913" i="20"/>
  <c r="D912" i="20"/>
  <c r="D911" i="20"/>
  <c r="D910" i="20"/>
  <c r="D909" i="20"/>
  <c r="D908" i="20"/>
  <c r="D907" i="20"/>
  <c r="D906" i="20"/>
  <c r="D905" i="20"/>
  <c r="D904" i="20"/>
  <c r="D903" i="20"/>
  <c r="D902" i="20"/>
  <c r="D901" i="20"/>
  <c r="D900" i="20"/>
  <c r="D899" i="20"/>
  <c r="D898" i="20"/>
  <c r="D897" i="20"/>
  <c r="D896" i="20"/>
  <c r="D895" i="20"/>
  <c r="D894" i="20"/>
  <c r="D893" i="20"/>
  <c r="D892" i="20"/>
  <c r="D891" i="20"/>
  <c r="D890" i="20"/>
  <c r="D889" i="20"/>
  <c r="D888" i="20"/>
  <c r="D887" i="20"/>
  <c r="D886" i="20"/>
  <c r="D885" i="20"/>
  <c r="D884" i="20"/>
  <c r="D883" i="20"/>
  <c r="D882" i="20"/>
  <c r="D881" i="20"/>
  <c r="D880" i="20"/>
  <c r="D879" i="20"/>
  <c r="D878" i="20"/>
  <c r="D877" i="20"/>
  <c r="D876" i="20"/>
  <c r="D875" i="20"/>
  <c r="D874" i="20"/>
  <c r="D873" i="20"/>
  <c r="D872" i="20"/>
  <c r="D871" i="20"/>
  <c r="D870" i="20"/>
  <c r="D869" i="20"/>
  <c r="D868" i="20"/>
  <c r="D867" i="20"/>
  <c r="D866" i="20"/>
  <c r="D865" i="20"/>
  <c r="D864" i="20"/>
  <c r="D863" i="20"/>
  <c r="D862" i="20"/>
  <c r="D861" i="20"/>
  <c r="D860" i="20"/>
  <c r="D859" i="20"/>
  <c r="D858" i="20"/>
  <c r="D857" i="20"/>
  <c r="D856" i="20"/>
  <c r="D855" i="20"/>
  <c r="D854" i="20"/>
  <c r="D853" i="20"/>
  <c r="D852" i="20"/>
  <c r="D851" i="20"/>
  <c r="D850" i="20"/>
  <c r="D849" i="20"/>
  <c r="D848" i="20"/>
  <c r="D847" i="20"/>
  <c r="D846" i="20"/>
  <c r="D845" i="20"/>
  <c r="D844" i="20"/>
  <c r="D843" i="20"/>
  <c r="D842" i="20"/>
  <c r="D841" i="20"/>
  <c r="D840" i="20"/>
  <c r="D839" i="20"/>
  <c r="D838" i="20"/>
  <c r="D837" i="20"/>
  <c r="D836" i="20"/>
  <c r="D835" i="20"/>
  <c r="D834" i="20"/>
  <c r="D833" i="20"/>
  <c r="D832" i="20"/>
  <c r="D831" i="20"/>
  <c r="D830" i="20"/>
  <c r="D829" i="20"/>
  <c r="D828" i="20"/>
  <c r="D827" i="20"/>
  <c r="D826" i="20"/>
  <c r="D825" i="20"/>
  <c r="D824" i="20"/>
  <c r="D823" i="20"/>
  <c r="D822" i="20"/>
  <c r="D821" i="20"/>
  <c r="D820" i="20"/>
  <c r="D819" i="20"/>
  <c r="D818" i="20"/>
  <c r="D817" i="20"/>
  <c r="D816" i="20"/>
  <c r="D815" i="20"/>
  <c r="D814" i="20"/>
  <c r="D813" i="20"/>
  <c r="D812" i="20"/>
  <c r="D811" i="20"/>
  <c r="D810" i="20"/>
  <c r="D809" i="20"/>
  <c r="D808" i="20"/>
  <c r="D807" i="20"/>
  <c r="D806" i="20"/>
  <c r="D805" i="20"/>
  <c r="D804" i="20"/>
  <c r="D803" i="20"/>
  <c r="D802" i="20"/>
  <c r="D801" i="20"/>
  <c r="D800" i="20"/>
  <c r="D799" i="20"/>
  <c r="D798" i="20"/>
  <c r="D797" i="20"/>
  <c r="D796" i="20"/>
  <c r="D795" i="20"/>
  <c r="D794" i="20"/>
  <c r="D793" i="20"/>
  <c r="D792" i="20"/>
  <c r="D791" i="20"/>
  <c r="D790" i="20"/>
  <c r="D789" i="20"/>
  <c r="D788" i="20"/>
  <c r="D787" i="20"/>
  <c r="D786" i="20"/>
  <c r="D785" i="20"/>
  <c r="D784" i="20"/>
  <c r="D783" i="20"/>
  <c r="D782" i="20"/>
  <c r="D781" i="20"/>
  <c r="D780" i="20"/>
  <c r="D779" i="20"/>
  <c r="D778" i="20"/>
  <c r="D777" i="20"/>
  <c r="D776" i="20"/>
  <c r="D775" i="20"/>
  <c r="D774" i="20"/>
  <c r="D773" i="20"/>
  <c r="D772" i="20"/>
  <c r="D771" i="20"/>
  <c r="D770" i="20"/>
  <c r="D769" i="20"/>
  <c r="D768" i="20"/>
  <c r="D767" i="20"/>
  <c r="D766" i="20"/>
  <c r="D765" i="20"/>
  <c r="D764" i="20"/>
  <c r="D763" i="20"/>
  <c r="D762" i="20"/>
  <c r="D761" i="20"/>
  <c r="D760" i="20"/>
  <c r="D759" i="20"/>
  <c r="D758" i="20"/>
  <c r="D757" i="20"/>
  <c r="D756" i="20"/>
  <c r="D755" i="20"/>
  <c r="D754" i="20"/>
  <c r="D753" i="20"/>
  <c r="D752" i="20"/>
  <c r="D751" i="20"/>
  <c r="D750" i="20"/>
  <c r="D749" i="20"/>
  <c r="D748" i="20"/>
  <c r="D747" i="20"/>
  <c r="D746" i="20"/>
  <c r="D745" i="20"/>
  <c r="D744" i="20"/>
  <c r="D743" i="20"/>
  <c r="D742" i="20"/>
  <c r="D741" i="20"/>
  <c r="D740" i="20"/>
  <c r="D739" i="20"/>
  <c r="D738" i="20"/>
  <c r="D737" i="20"/>
  <c r="D736" i="20"/>
  <c r="D735" i="20"/>
  <c r="D734" i="20"/>
  <c r="D733" i="20"/>
  <c r="D732" i="20"/>
  <c r="D731" i="20"/>
  <c r="D730" i="20"/>
  <c r="D729" i="20"/>
  <c r="D728" i="20"/>
  <c r="D727" i="20"/>
  <c r="D726" i="20"/>
  <c r="D725" i="20"/>
  <c r="D724" i="20"/>
  <c r="D723" i="20"/>
  <c r="D722" i="20"/>
  <c r="D721" i="20"/>
  <c r="D720" i="20"/>
  <c r="D719" i="20"/>
  <c r="D718" i="20"/>
  <c r="D717" i="20"/>
  <c r="D716" i="20"/>
  <c r="D715" i="20"/>
  <c r="D714" i="20"/>
  <c r="D713" i="20"/>
  <c r="D712" i="20"/>
  <c r="D711" i="20"/>
  <c r="D710" i="20"/>
  <c r="D709" i="20"/>
  <c r="D708" i="20"/>
  <c r="D707" i="20"/>
  <c r="D706" i="20"/>
  <c r="D705" i="20"/>
  <c r="D704" i="20"/>
  <c r="D703" i="20"/>
  <c r="D702" i="20"/>
  <c r="D701" i="20"/>
  <c r="D700" i="20"/>
  <c r="D699" i="20"/>
  <c r="D698" i="20"/>
  <c r="D697" i="20"/>
  <c r="D696" i="20"/>
  <c r="D695" i="20"/>
  <c r="D694" i="20"/>
  <c r="D693" i="20"/>
  <c r="D692" i="20"/>
  <c r="D691" i="20"/>
  <c r="D690" i="20"/>
  <c r="D689" i="20"/>
  <c r="D688" i="20"/>
  <c r="D687" i="20"/>
  <c r="D686" i="20"/>
  <c r="D685" i="20"/>
  <c r="D684" i="20"/>
  <c r="D683" i="20"/>
  <c r="D682" i="20"/>
  <c r="D681" i="20"/>
  <c r="D680" i="20"/>
  <c r="D679" i="20"/>
  <c r="D678" i="20"/>
  <c r="D677" i="20"/>
  <c r="D676" i="20"/>
  <c r="D675" i="20"/>
  <c r="D674" i="20"/>
  <c r="D673" i="20"/>
  <c r="D672" i="20"/>
  <c r="D671" i="20"/>
  <c r="D670" i="20"/>
  <c r="D669" i="20"/>
  <c r="D668" i="20"/>
  <c r="D667" i="20"/>
  <c r="D666" i="20"/>
  <c r="D665" i="20"/>
  <c r="D664" i="20"/>
  <c r="D663" i="20"/>
  <c r="D662" i="20"/>
  <c r="D661" i="20"/>
  <c r="D660" i="20"/>
  <c r="D659" i="20"/>
  <c r="D658" i="20"/>
  <c r="D657" i="20"/>
  <c r="D656" i="20"/>
  <c r="D655" i="20"/>
  <c r="D654" i="20"/>
  <c r="D653" i="20"/>
  <c r="D652" i="20"/>
  <c r="D651" i="20"/>
  <c r="D650" i="20"/>
  <c r="D649" i="20"/>
  <c r="D648" i="20"/>
  <c r="D647" i="20"/>
  <c r="D646" i="20"/>
  <c r="D645" i="20"/>
  <c r="D644" i="20"/>
  <c r="D643" i="20"/>
  <c r="D642" i="20"/>
  <c r="D641" i="20"/>
  <c r="D640" i="20"/>
  <c r="D639" i="20"/>
  <c r="D638" i="20"/>
  <c r="D637" i="20"/>
  <c r="D636" i="20"/>
  <c r="D635" i="20"/>
  <c r="D634" i="20"/>
  <c r="D633" i="20"/>
  <c r="D632" i="20"/>
  <c r="D631" i="20"/>
  <c r="D630" i="20"/>
  <c r="D629" i="20"/>
  <c r="D628" i="20"/>
  <c r="D627" i="20"/>
  <c r="D626" i="20"/>
  <c r="D625" i="20"/>
  <c r="D624" i="20"/>
  <c r="D623" i="20"/>
  <c r="D622" i="20"/>
  <c r="D621" i="20"/>
  <c r="D620" i="20"/>
  <c r="D619" i="20"/>
  <c r="D618" i="20"/>
  <c r="E317" i="20"/>
  <c r="F317" i="20" s="1"/>
  <c r="A317" i="20"/>
  <c r="E316" i="20"/>
  <c r="F316" i="20" s="1"/>
  <c r="A316" i="20"/>
  <c r="E315" i="20"/>
  <c r="F315" i="20" s="1"/>
  <c r="A315" i="20"/>
  <c r="E314" i="20"/>
  <c r="F314" i="20" s="1"/>
  <c r="A314" i="20"/>
  <c r="E313" i="20"/>
  <c r="F313" i="20" s="1"/>
  <c r="A313" i="20"/>
  <c r="E312" i="20"/>
  <c r="F312" i="20" s="1"/>
  <c r="A312" i="20"/>
  <c r="E311" i="20"/>
  <c r="F311" i="20" s="1"/>
  <c r="A311" i="20"/>
  <c r="E310" i="20"/>
  <c r="F310" i="20" s="1"/>
  <c r="A310" i="20"/>
  <c r="E309" i="20"/>
  <c r="F309" i="20" s="1"/>
  <c r="A309" i="20"/>
  <c r="E308" i="20"/>
  <c r="F308" i="20" s="1"/>
  <c r="A308" i="20"/>
  <c r="E307" i="20"/>
  <c r="F307" i="20" s="1"/>
  <c r="A307" i="20"/>
  <c r="E306" i="20"/>
  <c r="F306" i="20" s="1"/>
  <c r="A306" i="20"/>
  <c r="E305" i="20"/>
  <c r="F305" i="20" s="1"/>
  <c r="A305" i="20"/>
  <c r="E304" i="20"/>
  <c r="F304" i="20" s="1"/>
  <c r="A304" i="20"/>
  <c r="E303" i="20"/>
  <c r="F303" i="20" s="1"/>
  <c r="A303" i="20"/>
  <c r="E302" i="20"/>
  <c r="F302" i="20" s="1"/>
  <c r="A302" i="20"/>
  <c r="E301" i="20"/>
  <c r="F301" i="20" s="1"/>
  <c r="A301" i="20"/>
  <c r="E300" i="20"/>
  <c r="F300" i="20" s="1"/>
  <c r="A300" i="20"/>
  <c r="E299" i="20"/>
  <c r="F299" i="20" s="1"/>
  <c r="A299" i="20"/>
  <c r="E298" i="20"/>
  <c r="F298" i="20" s="1"/>
  <c r="A298" i="20"/>
  <c r="E297" i="20"/>
  <c r="F297" i="20" s="1"/>
  <c r="A297" i="20"/>
  <c r="E296" i="20"/>
  <c r="F296" i="20" s="1"/>
  <c r="A296" i="20"/>
  <c r="E295" i="20"/>
  <c r="F295" i="20" s="1"/>
  <c r="A295" i="20"/>
  <c r="E294" i="20"/>
  <c r="F294" i="20" s="1"/>
  <c r="A294" i="20"/>
  <c r="E293" i="20"/>
  <c r="F293" i="20" s="1"/>
  <c r="A293" i="20"/>
  <c r="E292" i="20"/>
  <c r="F292" i="20" s="1"/>
  <c r="A292" i="20"/>
  <c r="E291" i="20"/>
  <c r="F291" i="20" s="1"/>
  <c r="A291" i="20"/>
  <c r="E290" i="20"/>
  <c r="F290" i="20" s="1"/>
  <c r="A290" i="20"/>
  <c r="E289" i="20"/>
  <c r="F289" i="20" s="1"/>
  <c r="A289" i="20"/>
  <c r="E288" i="20"/>
  <c r="F288" i="20" s="1"/>
  <c r="A288" i="20"/>
  <c r="E287" i="20"/>
  <c r="F287" i="20" s="1"/>
  <c r="A287" i="20"/>
  <c r="E286" i="20"/>
  <c r="F286" i="20" s="1"/>
  <c r="A286" i="20"/>
  <c r="E285" i="20"/>
  <c r="F285" i="20" s="1"/>
  <c r="A285" i="20"/>
  <c r="E284" i="20"/>
  <c r="F284" i="20" s="1"/>
  <c r="A284" i="20"/>
  <c r="E283" i="20"/>
  <c r="F283" i="20" s="1"/>
  <c r="A283" i="20"/>
  <c r="E282" i="20"/>
  <c r="F282" i="20" s="1"/>
  <c r="A282" i="20"/>
  <c r="E281" i="20"/>
  <c r="F281" i="20" s="1"/>
  <c r="A281" i="20"/>
  <c r="E280" i="20"/>
  <c r="F280" i="20" s="1"/>
  <c r="A280" i="20"/>
  <c r="E279" i="20"/>
  <c r="F279" i="20" s="1"/>
  <c r="A279" i="20"/>
  <c r="E278" i="20"/>
  <c r="F278" i="20" s="1"/>
  <c r="A278" i="20"/>
  <c r="E277" i="20"/>
  <c r="F277" i="20" s="1"/>
  <c r="A277" i="20"/>
  <c r="E276" i="20"/>
  <c r="F276" i="20" s="1"/>
  <c r="A276" i="20"/>
  <c r="E275" i="20"/>
  <c r="F275" i="20" s="1"/>
  <c r="A275" i="20"/>
  <c r="E274" i="20"/>
  <c r="F274" i="20" s="1"/>
  <c r="A274" i="20"/>
  <c r="E273" i="20"/>
  <c r="F273" i="20" s="1"/>
  <c r="A273" i="20"/>
  <c r="E272" i="20"/>
  <c r="F272" i="20" s="1"/>
  <c r="A272" i="20"/>
  <c r="E271" i="20"/>
  <c r="F271" i="20" s="1"/>
  <c r="A271" i="20"/>
  <c r="E270" i="20"/>
  <c r="F270" i="20" s="1"/>
  <c r="A270" i="20"/>
  <c r="E269" i="20"/>
  <c r="F269" i="20" s="1"/>
  <c r="A269" i="20"/>
  <c r="E268" i="20"/>
  <c r="F268" i="20" s="1"/>
  <c r="A268" i="20"/>
  <c r="E267" i="20"/>
  <c r="F267" i="20" s="1"/>
  <c r="A267" i="20"/>
  <c r="E266" i="20"/>
  <c r="F266" i="20" s="1"/>
  <c r="A266" i="20"/>
  <c r="E265" i="20"/>
  <c r="F265" i="20" s="1"/>
  <c r="A265" i="20"/>
  <c r="E264" i="20"/>
  <c r="F264" i="20" s="1"/>
  <c r="A264" i="20"/>
  <c r="E263" i="20"/>
  <c r="F263" i="20" s="1"/>
  <c r="A263" i="20"/>
  <c r="E262" i="20"/>
  <c r="F262" i="20" s="1"/>
  <c r="A262" i="20"/>
  <c r="E261" i="20"/>
  <c r="F261" i="20" s="1"/>
  <c r="A261" i="20"/>
  <c r="E260" i="20"/>
  <c r="F260" i="20" s="1"/>
  <c r="A260" i="20"/>
  <c r="E259" i="20"/>
  <c r="F259" i="20" s="1"/>
  <c r="A259" i="20"/>
  <c r="E258" i="20"/>
  <c r="F258" i="20" s="1"/>
  <c r="A258" i="20"/>
  <c r="E257" i="20"/>
  <c r="F257" i="20" s="1"/>
  <c r="A257" i="20"/>
  <c r="E256" i="20"/>
  <c r="F256" i="20" s="1"/>
  <c r="A256" i="20"/>
  <c r="E255" i="20"/>
  <c r="F255" i="20" s="1"/>
  <c r="A255" i="20"/>
  <c r="E254" i="20"/>
  <c r="F254" i="20" s="1"/>
  <c r="A254" i="20"/>
  <c r="E253" i="20"/>
  <c r="F253" i="20" s="1"/>
  <c r="A253" i="20"/>
  <c r="E252" i="20"/>
  <c r="F252" i="20" s="1"/>
  <c r="A252" i="20"/>
  <c r="E251" i="20"/>
  <c r="F251" i="20" s="1"/>
  <c r="A251" i="20"/>
  <c r="E250" i="20"/>
  <c r="F250" i="20" s="1"/>
  <c r="A250" i="20"/>
  <c r="E249" i="20"/>
  <c r="F249" i="20" s="1"/>
  <c r="A249" i="20"/>
  <c r="E248" i="20"/>
  <c r="F248" i="20" s="1"/>
  <c r="A248" i="20"/>
  <c r="E247" i="20"/>
  <c r="F247" i="20" s="1"/>
  <c r="A247" i="20"/>
  <c r="E246" i="20"/>
  <c r="F246" i="20" s="1"/>
  <c r="A246" i="20"/>
  <c r="E245" i="20"/>
  <c r="F245" i="20" s="1"/>
  <c r="A245" i="20"/>
  <c r="E244" i="20"/>
  <c r="F244" i="20" s="1"/>
  <c r="A244" i="20"/>
  <c r="E243" i="20"/>
  <c r="F243" i="20" s="1"/>
  <c r="A243" i="20"/>
  <c r="E242" i="20"/>
  <c r="F242" i="20" s="1"/>
  <c r="A242" i="20"/>
  <c r="E241" i="20"/>
  <c r="F241" i="20" s="1"/>
  <c r="A241" i="20"/>
  <c r="E240" i="20"/>
  <c r="F240" i="20" s="1"/>
  <c r="A240" i="20"/>
  <c r="E239" i="20"/>
  <c r="F239" i="20" s="1"/>
  <c r="A239" i="20"/>
  <c r="E238" i="20"/>
  <c r="F238" i="20" s="1"/>
  <c r="A238" i="20"/>
  <c r="E237" i="20"/>
  <c r="F237" i="20" s="1"/>
  <c r="A237" i="20"/>
  <c r="E236" i="20"/>
  <c r="F236" i="20" s="1"/>
  <c r="A236" i="20"/>
  <c r="E235" i="20"/>
  <c r="F235" i="20" s="1"/>
  <c r="A235" i="20"/>
  <c r="E234" i="20"/>
  <c r="F234" i="20" s="1"/>
  <c r="A234" i="20"/>
  <c r="E233" i="20"/>
  <c r="F233" i="20" s="1"/>
  <c r="A233" i="20"/>
  <c r="E232" i="20"/>
  <c r="F232" i="20" s="1"/>
  <c r="A232" i="20"/>
  <c r="E231" i="20"/>
  <c r="F231" i="20" s="1"/>
  <c r="A231" i="20"/>
  <c r="E230" i="20"/>
  <c r="F230" i="20" s="1"/>
  <c r="A230" i="20"/>
  <c r="E229" i="20"/>
  <c r="F229" i="20" s="1"/>
  <c r="A229" i="20"/>
  <c r="E228" i="20"/>
  <c r="F228" i="20" s="1"/>
  <c r="A228" i="20"/>
  <c r="E227" i="20"/>
  <c r="F227" i="20" s="1"/>
  <c r="A227" i="20"/>
  <c r="E226" i="20"/>
  <c r="F226" i="20" s="1"/>
  <c r="A226" i="20"/>
  <c r="E225" i="20"/>
  <c r="F225" i="20" s="1"/>
  <c r="A225" i="20"/>
  <c r="E224" i="20"/>
  <c r="F224" i="20" s="1"/>
  <c r="A224" i="20"/>
  <c r="E223" i="20"/>
  <c r="F223" i="20" s="1"/>
  <c r="A223" i="20"/>
  <c r="E222" i="20"/>
  <c r="F222" i="20" s="1"/>
  <c r="A222" i="20"/>
  <c r="E221" i="20"/>
  <c r="F221" i="20" s="1"/>
  <c r="A221" i="20"/>
  <c r="E220" i="20"/>
  <c r="F220" i="20" s="1"/>
  <c r="A220" i="20"/>
  <c r="E219" i="20"/>
  <c r="F219" i="20" s="1"/>
  <c r="A219" i="20"/>
  <c r="E218" i="20"/>
  <c r="F218" i="20" s="1"/>
  <c r="A218" i="20"/>
  <c r="E217" i="20"/>
  <c r="F217" i="20" s="1"/>
  <c r="A217" i="20"/>
  <c r="E216" i="20"/>
  <c r="F216" i="20" s="1"/>
  <c r="A216" i="20"/>
  <c r="E215" i="20"/>
  <c r="F215" i="20" s="1"/>
  <c r="A215" i="20"/>
  <c r="E214" i="20"/>
  <c r="F214" i="20" s="1"/>
  <c r="A214" i="20"/>
  <c r="E213" i="20"/>
  <c r="F213" i="20" s="1"/>
  <c r="A213" i="20"/>
  <c r="E212" i="20"/>
  <c r="F212" i="20" s="1"/>
  <c r="A212" i="20"/>
  <c r="E211" i="20"/>
  <c r="F211" i="20" s="1"/>
  <c r="A211" i="20"/>
  <c r="E210" i="20"/>
  <c r="F210" i="20" s="1"/>
  <c r="A210" i="20"/>
  <c r="E209" i="20"/>
  <c r="F209" i="20" s="1"/>
  <c r="A209" i="20"/>
  <c r="E208" i="20"/>
  <c r="F208" i="20" s="1"/>
  <c r="A208" i="20"/>
  <c r="E207" i="20"/>
  <c r="F207" i="20" s="1"/>
  <c r="A207" i="20"/>
  <c r="E206" i="20"/>
  <c r="F206" i="20" s="1"/>
  <c r="A206" i="20"/>
  <c r="E205" i="20"/>
  <c r="F205" i="20" s="1"/>
  <c r="A205" i="20"/>
  <c r="E204" i="20"/>
  <c r="F204" i="20" s="1"/>
  <c r="A204" i="20"/>
  <c r="E203" i="20"/>
  <c r="F203" i="20" s="1"/>
  <c r="A203" i="20"/>
  <c r="E202" i="20"/>
  <c r="F202" i="20" s="1"/>
  <c r="A202" i="20"/>
  <c r="E201" i="20"/>
  <c r="F201" i="20" s="1"/>
  <c r="A201" i="20"/>
  <c r="E200" i="20"/>
  <c r="F200" i="20" s="1"/>
  <c r="A200" i="20"/>
  <c r="E199" i="20"/>
  <c r="F199" i="20" s="1"/>
  <c r="A199" i="20"/>
  <c r="E198" i="20"/>
  <c r="F198" i="20" s="1"/>
  <c r="A198" i="20"/>
  <c r="E197" i="20"/>
  <c r="F197" i="20" s="1"/>
  <c r="A197" i="20"/>
  <c r="E196" i="20"/>
  <c r="F196" i="20" s="1"/>
  <c r="A196" i="20"/>
  <c r="E195" i="20"/>
  <c r="F195" i="20" s="1"/>
  <c r="A195" i="20"/>
  <c r="E194" i="20"/>
  <c r="F194" i="20" s="1"/>
  <c r="A194" i="20"/>
  <c r="E193" i="20"/>
  <c r="F193" i="20" s="1"/>
  <c r="A193" i="20"/>
  <c r="E192" i="20"/>
  <c r="F192" i="20" s="1"/>
  <c r="A192" i="20"/>
  <c r="E191" i="20"/>
  <c r="F191" i="20" s="1"/>
  <c r="A191" i="20"/>
  <c r="E190" i="20"/>
  <c r="F190" i="20" s="1"/>
  <c r="A190" i="20"/>
  <c r="E189" i="20"/>
  <c r="F189" i="20" s="1"/>
  <c r="A189" i="20"/>
  <c r="E188" i="20"/>
  <c r="F188" i="20" s="1"/>
  <c r="A188" i="20"/>
  <c r="E187" i="20"/>
  <c r="F187" i="20" s="1"/>
  <c r="A187" i="20"/>
  <c r="E186" i="20"/>
  <c r="F186" i="20" s="1"/>
  <c r="A186" i="20"/>
  <c r="E185" i="20"/>
  <c r="F185" i="20" s="1"/>
  <c r="A185" i="20"/>
  <c r="E184" i="20"/>
  <c r="F184" i="20" s="1"/>
  <c r="A184" i="20"/>
  <c r="E183" i="20"/>
  <c r="F183" i="20" s="1"/>
  <c r="A183" i="20"/>
  <c r="E182" i="20"/>
  <c r="F182" i="20" s="1"/>
  <c r="A182" i="20"/>
  <c r="E181" i="20"/>
  <c r="F181" i="20" s="1"/>
  <c r="A181" i="20"/>
  <c r="E180" i="20"/>
  <c r="F180" i="20" s="1"/>
  <c r="A180" i="20"/>
  <c r="E179" i="20"/>
  <c r="F179" i="20" s="1"/>
  <c r="A179" i="20"/>
  <c r="E178" i="20"/>
  <c r="F178" i="20" s="1"/>
  <c r="A178" i="20"/>
  <c r="E177" i="20"/>
  <c r="F177" i="20" s="1"/>
  <c r="A177" i="20"/>
  <c r="E176" i="20"/>
  <c r="F176" i="20" s="1"/>
  <c r="A176" i="20"/>
  <c r="E175" i="20"/>
  <c r="F175" i="20" s="1"/>
  <c r="A175" i="20"/>
  <c r="E174" i="20"/>
  <c r="F174" i="20" s="1"/>
  <c r="A174" i="20"/>
  <c r="E173" i="20"/>
  <c r="F173" i="20" s="1"/>
  <c r="A173" i="20"/>
  <c r="E172" i="20"/>
  <c r="F172" i="20" s="1"/>
  <c r="A172" i="20"/>
  <c r="E171" i="20"/>
  <c r="F171" i="20" s="1"/>
  <c r="A171" i="20"/>
  <c r="E170" i="20"/>
  <c r="F170" i="20" s="1"/>
  <c r="A170" i="20"/>
  <c r="E169" i="20"/>
  <c r="F169" i="20" s="1"/>
  <c r="A169" i="20"/>
  <c r="E168" i="20"/>
  <c r="F168" i="20" s="1"/>
  <c r="A168" i="20"/>
  <c r="E167" i="20"/>
  <c r="F167" i="20" s="1"/>
  <c r="A167" i="20"/>
  <c r="E166" i="20"/>
  <c r="F166" i="20" s="1"/>
  <c r="A166" i="20"/>
  <c r="E165" i="20"/>
  <c r="F165" i="20" s="1"/>
  <c r="A165" i="20"/>
  <c r="E164" i="20"/>
  <c r="F164" i="20" s="1"/>
  <c r="A164" i="20"/>
  <c r="E163" i="20"/>
  <c r="F163" i="20" s="1"/>
  <c r="A163" i="20"/>
  <c r="E162" i="20"/>
  <c r="F162" i="20" s="1"/>
  <c r="A162" i="20"/>
  <c r="E161" i="20"/>
  <c r="F161" i="20" s="1"/>
  <c r="A161" i="20"/>
  <c r="E160" i="20"/>
  <c r="F160" i="20" s="1"/>
  <c r="A160" i="20"/>
  <c r="E159" i="20"/>
  <c r="F159" i="20" s="1"/>
  <c r="A159" i="20"/>
  <c r="E158" i="20"/>
  <c r="F158" i="20" s="1"/>
  <c r="A158" i="20"/>
  <c r="E157" i="20"/>
  <c r="F157" i="20" s="1"/>
  <c r="A157" i="20"/>
  <c r="E156" i="20"/>
  <c r="F156" i="20" s="1"/>
  <c r="A156" i="20"/>
  <c r="E155" i="20"/>
  <c r="F155" i="20" s="1"/>
  <c r="A155" i="20"/>
  <c r="E154" i="20"/>
  <c r="F154" i="20" s="1"/>
  <c r="A154" i="20"/>
  <c r="E153" i="20"/>
  <c r="F153" i="20" s="1"/>
  <c r="A153" i="20"/>
  <c r="E152" i="20"/>
  <c r="F152" i="20" s="1"/>
  <c r="A152" i="20"/>
  <c r="E151" i="20"/>
  <c r="F151" i="20" s="1"/>
  <c r="A151" i="20"/>
  <c r="E150" i="20"/>
  <c r="F150" i="20" s="1"/>
  <c r="A150" i="20"/>
  <c r="E149" i="20"/>
  <c r="F149" i="20" s="1"/>
  <c r="A149" i="20"/>
  <c r="E148" i="20"/>
  <c r="F148" i="20" s="1"/>
  <c r="A148" i="20"/>
  <c r="E147" i="20"/>
  <c r="F147" i="20" s="1"/>
  <c r="A147" i="20"/>
  <c r="E146" i="20"/>
  <c r="F146" i="20" s="1"/>
  <c r="A146" i="20"/>
  <c r="E145" i="20"/>
  <c r="F145" i="20" s="1"/>
  <c r="A145" i="20"/>
  <c r="E144" i="20"/>
  <c r="F144" i="20" s="1"/>
  <c r="A144" i="20"/>
  <c r="E143" i="20"/>
  <c r="F143" i="20" s="1"/>
  <c r="A143" i="20"/>
  <c r="E142" i="20"/>
  <c r="F142" i="20" s="1"/>
  <c r="A142" i="20"/>
  <c r="E141" i="20"/>
  <c r="F141" i="20" s="1"/>
  <c r="A141" i="20"/>
  <c r="E140" i="20"/>
  <c r="F140" i="20" s="1"/>
  <c r="A140" i="20"/>
  <c r="E139" i="20"/>
  <c r="F139" i="20" s="1"/>
  <c r="A139" i="20"/>
  <c r="E138" i="20"/>
  <c r="F138" i="20" s="1"/>
  <c r="A138" i="20"/>
  <c r="E137" i="20"/>
  <c r="F137" i="20" s="1"/>
  <c r="A137" i="20"/>
  <c r="E136" i="20"/>
  <c r="F136" i="20" s="1"/>
  <c r="A136" i="20"/>
  <c r="E135" i="20"/>
  <c r="F135" i="20" s="1"/>
  <c r="A135" i="20"/>
  <c r="E134" i="20"/>
  <c r="F134" i="20" s="1"/>
  <c r="A134" i="20"/>
  <c r="E133" i="20"/>
  <c r="F133" i="20" s="1"/>
  <c r="A133" i="20"/>
  <c r="E132" i="20"/>
  <c r="F132" i="20" s="1"/>
  <c r="A132" i="20"/>
  <c r="E131" i="20"/>
  <c r="F131" i="20" s="1"/>
  <c r="A131" i="20"/>
  <c r="E130" i="20"/>
  <c r="F130" i="20" s="1"/>
  <c r="A130" i="20"/>
  <c r="E129" i="20"/>
  <c r="F129" i="20" s="1"/>
  <c r="A129" i="20"/>
  <c r="E128" i="20"/>
  <c r="F128" i="20" s="1"/>
  <c r="A128" i="20"/>
  <c r="E127" i="20"/>
  <c r="F127" i="20" s="1"/>
  <c r="A127" i="20"/>
  <c r="E126" i="20"/>
  <c r="F126" i="20" s="1"/>
  <c r="A126" i="20"/>
  <c r="E125" i="20"/>
  <c r="F125" i="20" s="1"/>
  <c r="A125" i="20"/>
  <c r="E124" i="20"/>
  <c r="F124" i="20" s="1"/>
  <c r="A124" i="20"/>
  <c r="E123" i="20"/>
  <c r="F123" i="20" s="1"/>
  <c r="A123" i="20"/>
  <c r="E122" i="20"/>
  <c r="F122" i="20" s="1"/>
  <c r="A122" i="20"/>
  <c r="E121" i="20"/>
  <c r="F121" i="20" s="1"/>
  <c r="A121" i="20"/>
  <c r="E120" i="20"/>
  <c r="F120" i="20" s="1"/>
  <c r="A120" i="20"/>
  <c r="E119" i="20"/>
  <c r="F119" i="20" s="1"/>
  <c r="A119" i="20"/>
  <c r="E118" i="20"/>
  <c r="F118" i="20" s="1"/>
  <c r="A118" i="20"/>
  <c r="E117" i="20"/>
  <c r="F117" i="20" s="1"/>
  <c r="A117" i="20"/>
  <c r="E116" i="20"/>
  <c r="F116" i="20" s="1"/>
  <c r="A116" i="20"/>
  <c r="E115" i="20"/>
  <c r="F115" i="20" s="1"/>
  <c r="A115" i="20"/>
  <c r="E114" i="20"/>
  <c r="F114" i="20" s="1"/>
  <c r="A114" i="20"/>
  <c r="E113" i="20"/>
  <c r="F113" i="20" s="1"/>
  <c r="A113" i="20"/>
  <c r="E112" i="20"/>
  <c r="F112" i="20" s="1"/>
  <c r="A112" i="20"/>
  <c r="E111" i="20"/>
  <c r="F111" i="20" s="1"/>
  <c r="A111" i="20"/>
  <c r="E110" i="20"/>
  <c r="F110" i="20" s="1"/>
  <c r="A110" i="20"/>
  <c r="E109" i="20"/>
  <c r="F109" i="20" s="1"/>
  <c r="A109" i="20"/>
  <c r="E108" i="20"/>
  <c r="F108" i="20" s="1"/>
  <c r="A108" i="20"/>
  <c r="E107" i="20"/>
  <c r="F107" i="20" s="1"/>
  <c r="A107" i="20"/>
  <c r="E106" i="20"/>
  <c r="F106" i="20" s="1"/>
  <c r="A106" i="20"/>
  <c r="E105" i="20"/>
  <c r="F105" i="20" s="1"/>
  <c r="A105" i="20"/>
  <c r="E104" i="20"/>
  <c r="F104" i="20" s="1"/>
  <c r="A104" i="20"/>
  <c r="E103" i="20"/>
  <c r="F103" i="20" s="1"/>
  <c r="A103" i="20"/>
  <c r="E102" i="20"/>
  <c r="F102" i="20" s="1"/>
  <c r="A102" i="20"/>
  <c r="E101" i="20"/>
  <c r="F101" i="20" s="1"/>
  <c r="A101" i="20"/>
  <c r="E100" i="20"/>
  <c r="F100" i="20" s="1"/>
  <c r="A100" i="20"/>
  <c r="E99" i="20"/>
  <c r="F99" i="20" s="1"/>
  <c r="A99" i="20"/>
  <c r="E98" i="20"/>
  <c r="F98" i="20" s="1"/>
  <c r="A98" i="20"/>
  <c r="E97" i="20"/>
  <c r="F97" i="20" s="1"/>
  <c r="A97" i="20"/>
  <c r="E96" i="20"/>
  <c r="F96" i="20" s="1"/>
  <c r="A96" i="20"/>
  <c r="E95" i="20"/>
  <c r="F95" i="20" s="1"/>
  <c r="A95" i="20"/>
  <c r="E94" i="20"/>
  <c r="F94" i="20" s="1"/>
  <c r="A94" i="20"/>
  <c r="E93" i="20"/>
  <c r="F93" i="20" s="1"/>
  <c r="A93" i="20"/>
  <c r="E92" i="20"/>
  <c r="F92" i="20" s="1"/>
  <c r="A92" i="20"/>
  <c r="E91" i="20"/>
  <c r="F91" i="20" s="1"/>
  <c r="A91" i="20"/>
  <c r="E90" i="20"/>
  <c r="F90" i="20" s="1"/>
  <c r="A90" i="20"/>
  <c r="E89" i="20"/>
  <c r="F89" i="20" s="1"/>
  <c r="A89" i="20"/>
  <c r="E88" i="20"/>
  <c r="F88" i="20" s="1"/>
  <c r="A88" i="20"/>
  <c r="E87" i="20"/>
  <c r="F87" i="20" s="1"/>
  <c r="A87" i="20"/>
  <c r="E86" i="20"/>
  <c r="F86" i="20" s="1"/>
  <c r="A86" i="20"/>
  <c r="E85" i="20"/>
  <c r="F85" i="20" s="1"/>
  <c r="A85" i="20"/>
  <c r="E84" i="20"/>
  <c r="F84" i="20" s="1"/>
  <c r="A84" i="20"/>
  <c r="E83" i="20"/>
  <c r="F83" i="20" s="1"/>
  <c r="A83" i="20"/>
  <c r="E82" i="20"/>
  <c r="F82" i="20" s="1"/>
  <c r="A82" i="20"/>
  <c r="E81" i="20"/>
  <c r="F81" i="20" s="1"/>
  <c r="A81" i="20"/>
  <c r="E80" i="20"/>
  <c r="F80" i="20" s="1"/>
  <c r="A80" i="20"/>
  <c r="E79" i="20"/>
  <c r="F79" i="20" s="1"/>
  <c r="A79" i="20"/>
  <c r="E78" i="20"/>
  <c r="F78" i="20" s="1"/>
  <c r="A78" i="20"/>
  <c r="E77" i="20"/>
  <c r="F77" i="20" s="1"/>
  <c r="A77" i="20"/>
  <c r="E76" i="20"/>
  <c r="F76" i="20" s="1"/>
  <c r="A76" i="20"/>
  <c r="E75" i="20"/>
  <c r="F75" i="20" s="1"/>
  <c r="A75" i="20"/>
  <c r="E74" i="20"/>
  <c r="F74" i="20" s="1"/>
  <c r="A74" i="20"/>
  <c r="E73" i="20"/>
  <c r="F73" i="20" s="1"/>
  <c r="A73" i="20"/>
  <c r="E72" i="20"/>
  <c r="F72" i="20" s="1"/>
  <c r="A72" i="20"/>
  <c r="E71" i="20"/>
  <c r="F71" i="20" s="1"/>
  <c r="A71" i="20"/>
  <c r="E70" i="20"/>
  <c r="F70" i="20" s="1"/>
  <c r="A70" i="20"/>
  <c r="E69" i="20"/>
  <c r="F69" i="20" s="1"/>
  <c r="A69" i="20"/>
  <c r="E68" i="20"/>
  <c r="F68" i="20" s="1"/>
  <c r="A68" i="20"/>
  <c r="E67" i="20"/>
  <c r="F67" i="20" s="1"/>
  <c r="A67" i="20"/>
  <c r="E66" i="20"/>
  <c r="F66" i="20" s="1"/>
  <c r="A66" i="20"/>
  <c r="E65" i="20"/>
  <c r="F65" i="20" s="1"/>
  <c r="A65" i="20"/>
  <c r="E64" i="20"/>
  <c r="F64" i="20" s="1"/>
  <c r="A64" i="20"/>
  <c r="E63" i="20"/>
  <c r="F63" i="20" s="1"/>
  <c r="A63" i="20"/>
  <c r="E62" i="20"/>
  <c r="F62" i="20" s="1"/>
  <c r="A62" i="20"/>
  <c r="E61" i="20"/>
  <c r="F61" i="20" s="1"/>
  <c r="A61" i="20"/>
  <c r="E60" i="20"/>
  <c r="F60" i="20" s="1"/>
  <c r="A60" i="20"/>
  <c r="E59" i="20"/>
  <c r="F59" i="20" s="1"/>
  <c r="A59" i="20"/>
  <c r="E58" i="20"/>
  <c r="F58" i="20" s="1"/>
  <c r="A58" i="20"/>
  <c r="E57" i="20"/>
  <c r="F57" i="20" s="1"/>
  <c r="A57" i="20"/>
  <c r="E56" i="20"/>
  <c r="F56" i="20" s="1"/>
  <c r="A56" i="20"/>
  <c r="E55" i="20"/>
  <c r="F55" i="20" s="1"/>
  <c r="A55" i="20"/>
  <c r="E54" i="20"/>
  <c r="F54" i="20" s="1"/>
  <c r="A54" i="20"/>
  <c r="E53" i="20"/>
  <c r="F53" i="20" s="1"/>
  <c r="A53" i="20"/>
  <c r="E52" i="20"/>
  <c r="F52" i="20" s="1"/>
  <c r="A52" i="20"/>
  <c r="E51" i="20"/>
  <c r="F51" i="20" s="1"/>
  <c r="A51" i="20"/>
  <c r="E50" i="20"/>
  <c r="F50" i="20" s="1"/>
  <c r="A50" i="20"/>
  <c r="E49" i="20"/>
  <c r="F49" i="20" s="1"/>
  <c r="A49" i="20"/>
  <c r="E48" i="20"/>
  <c r="F48" i="20" s="1"/>
  <c r="A48" i="20"/>
  <c r="E47" i="20"/>
  <c r="F47" i="20" s="1"/>
  <c r="A47" i="20"/>
  <c r="E46" i="20"/>
  <c r="F46" i="20" s="1"/>
  <c r="A46" i="20"/>
  <c r="E45" i="20"/>
  <c r="F45" i="20" s="1"/>
  <c r="A45" i="20"/>
  <c r="E44" i="20"/>
  <c r="F44" i="20" s="1"/>
  <c r="A44" i="20"/>
  <c r="E43" i="20"/>
  <c r="F43" i="20" s="1"/>
  <c r="A43" i="20"/>
  <c r="E42" i="20"/>
  <c r="F42" i="20" s="1"/>
  <c r="A42" i="20"/>
  <c r="E41" i="20"/>
  <c r="F41" i="20" s="1"/>
  <c r="A41" i="20"/>
  <c r="E40" i="20"/>
  <c r="F40" i="20" s="1"/>
  <c r="A40" i="20"/>
  <c r="E39" i="20"/>
  <c r="F39" i="20" s="1"/>
  <c r="A39" i="20"/>
  <c r="E38" i="20"/>
  <c r="F38" i="20" s="1"/>
  <c r="A38" i="20"/>
  <c r="E37" i="20"/>
  <c r="F37" i="20" s="1"/>
  <c r="A37" i="20"/>
  <c r="E36" i="20"/>
  <c r="F36" i="20" s="1"/>
  <c r="A36" i="20"/>
  <c r="E35" i="20"/>
  <c r="F35" i="20" s="1"/>
  <c r="A35" i="20"/>
  <c r="E34" i="20"/>
  <c r="F34" i="20" s="1"/>
  <c r="A34" i="20"/>
  <c r="E33" i="20"/>
  <c r="F33" i="20" s="1"/>
  <c r="A33" i="20"/>
  <c r="E32" i="20"/>
  <c r="F32" i="20" s="1"/>
  <c r="A32" i="20"/>
  <c r="E31" i="20"/>
  <c r="F31" i="20" s="1"/>
  <c r="A31" i="20"/>
  <c r="E30" i="20"/>
  <c r="F30" i="20" s="1"/>
  <c r="A30" i="20"/>
  <c r="E29" i="20"/>
  <c r="F29" i="20" s="1"/>
  <c r="A29" i="20"/>
  <c r="E28" i="20"/>
  <c r="F28" i="20" s="1"/>
  <c r="A28" i="20"/>
  <c r="E27" i="20"/>
  <c r="F27" i="20" s="1"/>
  <c r="A27" i="20"/>
  <c r="E26" i="20"/>
  <c r="F26" i="20" s="1"/>
  <c r="A26" i="20"/>
  <c r="E25" i="20"/>
  <c r="F25" i="20" s="1"/>
  <c r="A25" i="20"/>
  <c r="E24" i="20"/>
  <c r="F24" i="20" s="1"/>
  <c r="A24" i="20"/>
  <c r="E23" i="20"/>
  <c r="F23" i="20" s="1"/>
  <c r="A23" i="20"/>
  <c r="E22" i="20"/>
  <c r="F22" i="20" s="1"/>
  <c r="A22" i="20"/>
  <c r="E21" i="20"/>
  <c r="F21" i="20" s="1"/>
  <c r="A21" i="20"/>
  <c r="E20" i="20"/>
  <c r="F20" i="20" s="1"/>
  <c r="A20" i="20"/>
  <c r="E19" i="20"/>
  <c r="F19" i="20" s="1"/>
  <c r="A19" i="20"/>
  <c r="E18" i="20"/>
  <c r="F18" i="20" s="1"/>
  <c r="A18" i="20"/>
  <c r="D17" i="20"/>
  <c r="O14" i="20"/>
  <c r="Y13" i="20"/>
  <c r="O13" i="20"/>
  <c r="H13" i="20"/>
  <c r="D13" i="20"/>
  <c r="C13" i="20"/>
  <c r="B13" i="20"/>
  <c r="Q7" i="20" s="1"/>
  <c r="G12" i="20"/>
  <c r="H11" i="20"/>
  <c r="C11" i="20"/>
  <c r="B21" i="16"/>
  <c r="CM1154" i="16"/>
  <c r="CE18" i="16" s="1"/>
  <c r="AC1107" i="16"/>
  <c r="AC1106" i="16"/>
  <c r="AC1105" i="16"/>
  <c r="AC1104" i="16"/>
  <c r="AC1103" i="16"/>
  <c r="AC1102" i="16"/>
  <c r="AC1101" i="16"/>
  <c r="AC1100" i="16"/>
  <c r="AC1099" i="16"/>
  <c r="AC1098" i="16"/>
  <c r="AC1097" i="16"/>
  <c r="AC1096" i="16"/>
  <c r="AC1095" i="16"/>
  <c r="AC1094" i="16"/>
  <c r="AC1093" i="16"/>
  <c r="AC1092" i="16"/>
  <c r="AC1091" i="16"/>
  <c r="AC1090" i="16"/>
  <c r="AC1089" i="16"/>
  <c r="AC1088" i="16"/>
  <c r="AC1087" i="16"/>
  <c r="AC1086" i="16"/>
  <c r="AC1085" i="16"/>
  <c r="AC1084" i="16"/>
  <c r="AC1083" i="16"/>
  <c r="AC1082" i="16"/>
  <c r="AC1081" i="16"/>
  <c r="AC1080" i="16"/>
  <c r="AC1079" i="16"/>
  <c r="AC1078" i="16"/>
  <c r="AC1077" i="16"/>
  <c r="AC1076" i="16"/>
  <c r="AC1075" i="16"/>
  <c r="AC1074" i="16"/>
  <c r="AC1073" i="16"/>
  <c r="AC1072" i="16"/>
  <c r="AC1071" i="16"/>
  <c r="AC1070" i="16"/>
  <c r="AC1069" i="16"/>
  <c r="AC1068" i="16"/>
  <c r="AC1067" i="16"/>
  <c r="AC1066" i="16"/>
  <c r="AC1065" i="16"/>
  <c r="AC1064" i="16"/>
  <c r="AC1063" i="16"/>
  <c r="AC1062" i="16"/>
  <c r="AC1061" i="16"/>
  <c r="AC1060" i="16"/>
  <c r="AC1059" i="16"/>
  <c r="AC1058" i="16"/>
  <c r="AC1057" i="16"/>
  <c r="AC1056" i="16"/>
  <c r="AC1055" i="16"/>
  <c r="AC1054" i="16"/>
  <c r="AC1053" i="16"/>
  <c r="AC1052" i="16"/>
  <c r="AC1051" i="16"/>
  <c r="AC1050" i="16"/>
  <c r="AC1049" i="16"/>
  <c r="AC1048" i="16"/>
  <c r="AC1047" i="16"/>
  <c r="AC1046" i="16"/>
  <c r="AC1045" i="16"/>
  <c r="AC1044" i="16"/>
  <c r="AC1043" i="16"/>
  <c r="AC1042" i="16"/>
  <c r="AC1041" i="16"/>
  <c r="AC1040" i="16"/>
  <c r="AC1039" i="16"/>
  <c r="AC1038" i="16"/>
  <c r="AC1037" i="16"/>
  <c r="AC1036" i="16"/>
  <c r="AC1035" i="16"/>
  <c r="AC1034" i="16"/>
  <c r="AC1033" i="16"/>
  <c r="AC1032" i="16"/>
  <c r="AC1031" i="16"/>
  <c r="AC1030" i="16"/>
  <c r="AC1029" i="16"/>
  <c r="AC1028" i="16"/>
  <c r="AC1027" i="16"/>
  <c r="AC1026" i="16"/>
  <c r="AC1025" i="16"/>
  <c r="AC1024" i="16"/>
  <c r="AC1023" i="16"/>
  <c r="AC1022" i="16"/>
  <c r="AC1021" i="16"/>
  <c r="AC1020" i="16"/>
  <c r="AC1019" i="16"/>
  <c r="AC1018" i="16"/>
  <c r="AC1017" i="16"/>
  <c r="AC1016" i="16"/>
  <c r="AC1015" i="16"/>
  <c r="AC1014" i="16"/>
  <c r="AC1013" i="16"/>
  <c r="AC1012" i="16"/>
  <c r="AC1011" i="16"/>
  <c r="AC1010" i="16"/>
  <c r="AC1009" i="16"/>
  <c r="AC1008" i="16"/>
  <c r="AC1007" i="16"/>
  <c r="AC1006" i="16"/>
  <c r="AC1005" i="16"/>
  <c r="AC1004" i="16"/>
  <c r="AC1003" i="16"/>
  <c r="AC1002" i="16"/>
  <c r="AC1001" i="16"/>
  <c r="AC1000" i="16"/>
  <c r="AC999" i="16"/>
  <c r="AC998" i="16"/>
  <c r="AC997" i="16"/>
  <c r="AC996" i="16"/>
  <c r="AC995" i="16"/>
  <c r="AC994" i="16"/>
  <c r="AC993" i="16"/>
  <c r="AC992" i="16"/>
  <c r="AC991" i="16"/>
  <c r="AC990" i="16"/>
  <c r="AC989" i="16"/>
  <c r="AC988" i="16"/>
  <c r="AC987" i="16"/>
  <c r="AC986" i="16"/>
  <c r="AC985" i="16"/>
  <c r="AC984" i="16"/>
  <c r="AC983" i="16"/>
  <c r="AC982" i="16"/>
  <c r="AC981" i="16"/>
  <c r="AC980" i="16"/>
  <c r="AC979" i="16"/>
  <c r="AC978" i="16"/>
  <c r="AC977" i="16"/>
  <c r="AC976" i="16"/>
  <c r="AC975" i="16"/>
  <c r="AC974" i="16"/>
  <c r="AC973" i="16"/>
  <c r="AC972" i="16"/>
  <c r="AC971" i="16"/>
  <c r="AC970" i="16"/>
  <c r="AC969" i="16"/>
  <c r="AC968" i="16"/>
  <c r="AC967" i="16"/>
  <c r="AC966" i="16"/>
  <c r="AC965" i="16"/>
  <c r="AC964" i="16"/>
  <c r="AC963" i="16"/>
  <c r="AC962" i="16"/>
  <c r="AC961" i="16"/>
  <c r="AC960" i="16"/>
  <c r="AC959" i="16"/>
  <c r="AC958" i="16"/>
  <c r="AC957" i="16"/>
  <c r="AC956" i="16"/>
  <c r="AC955" i="16"/>
  <c r="AC954" i="16"/>
  <c r="AC953" i="16"/>
  <c r="AC952" i="16"/>
  <c r="AC951" i="16"/>
  <c r="AC950" i="16"/>
  <c r="AC949" i="16"/>
  <c r="AC948" i="16"/>
  <c r="AC947" i="16"/>
  <c r="AC946" i="16"/>
  <c r="AC945" i="16"/>
  <c r="AC944" i="16"/>
  <c r="AC943" i="16"/>
  <c r="AC942" i="16"/>
  <c r="AC941" i="16"/>
  <c r="AC940" i="16"/>
  <c r="AC939" i="16"/>
  <c r="AC938" i="16"/>
  <c r="AC937" i="16"/>
  <c r="AC936" i="16"/>
  <c r="AC935" i="16"/>
  <c r="AC934" i="16"/>
  <c r="AC933" i="16"/>
  <c r="AC932" i="16"/>
  <c r="AC931" i="16"/>
  <c r="AC930" i="16"/>
  <c r="AC929" i="16"/>
  <c r="AC928" i="16"/>
  <c r="AC927" i="16"/>
  <c r="AC926" i="16"/>
  <c r="AC925" i="16"/>
  <c r="AC924" i="16"/>
  <c r="AC923" i="16"/>
  <c r="AC922" i="16"/>
  <c r="AC921" i="16"/>
  <c r="AC920" i="16"/>
  <c r="AC919" i="16"/>
  <c r="AC918" i="16"/>
  <c r="AC917" i="16"/>
  <c r="AC916" i="16"/>
  <c r="AC915" i="16"/>
  <c r="AC914" i="16"/>
  <c r="AC913" i="16"/>
  <c r="AC912" i="16"/>
  <c r="AC911" i="16"/>
  <c r="AC910" i="16"/>
  <c r="AC909" i="16"/>
  <c r="AC908" i="16"/>
  <c r="AC907" i="16"/>
  <c r="AC906" i="16"/>
  <c r="AC905" i="16"/>
  <c r="AC904" i="16"/>
  <c r="AC903" i="16"/>
  <c r="AC902" i="16"/>
  <c r="AC901" i="16"/>
  <c r="AC900" i="16"/>
  <c r="AC899" i="16"/>
  <c r="AC898" i="16"/>
  <c r="AC897" i="16"/>
  <c r="AC896" i="16"/>
  <c r="AC895" i="16"/>
  <c r="AC894" i="16"/>
  <c r="AC893" i="16"/>
  <c r="AC892" i="16"/>
  <c r="AC891" i="16"/>
  <c r="AC890" i="16"/>
  <c r="AC889" i="16"/>
  <c r="AC888" i="16"/>
  <c r="AC887" i="16"/>
  <c r="AC886" i="16"/>
  <c r="AC885" i="16"/>
  <c r="AC884" i="16"/>
  <c r="AC883" i="16"/>
  <c r="AC882" i="16"/>
  <c r="AC881" i="16"/>
  <c r="AC880" i="16"/>
  <c r="AC879" i="16"/>
  <c r="AC878" i="16"/>
  <c r="AC877" i="16"/>
  <c r="AC876" i="16"/>
  <c r="AC875" i="16"/>
  <c r="AC874" i="16"/>
  <c r="AC873" i="16"/>
  <c r="AC872" i="16"/>
  <c r="AC871" i="16"/>
  <c r="AC870" i="16"/>
  <c r="AC869" i="16"/>
  <c r="AC868" i="16"/>
  <c r="AC867" i="16"/>
  <c r="AC866" i="16"/>
  <c r="AC865" i="16"/>
  <c r="AC864" i="16"/>
  <c r="AC863" i="16"/>
  <c r="AC862" i="16"/>
  <c r="AC861" i="16"/>
  <c r="AC860" i="16"/>
  <c r="AC859" i="16"/>
  <c r="AC858" i="16"/>
  <c r="AC857" i="16"/>
  <c r="AC856" i="16"/>
  <c r="AC855" i="16"/>
  <c r="AC854" i="16"/>
  <c r="AC853" i="16"/>
  <c r="AC852" i="16"/>
  <c r="AC851" i="16"/>
  <c r="AC850" i="16"/>
  <c r="AC849" i="16"/>
  <c r="AC848" i="16"/>
  <c r="AC847" i="16"/>
  <c r="AC846" i="16"/>
  <c r="AC845" i="16"/>
  <c r="AC844" i="16"/>
  <c r="AC843" i="16"/>
  <c r="AC842" i="16"/>
  <c r="AC841" i="16"/>
  <c r="AC840" i="16"/>
  <c r="AC839" i="16"/>
  <c r="AC838" i="16"/>
  <c r="AC837" i="16"/>
  <c r="AC836" i="16"/>
  <c r="AC835" i="16"/>
  <c r="AC834" i="16"/>
  <c r="AC833" i="16"/>
  <c r="AC832" i="16"/>
  <c r="AC831" i="16"/>
  <c r="AC830" i="16"/>
  <c r="AC829" i="16"/>
  <c r="AC828" i="16"/>
  <c r="AC827" i="16"/>
  <c r="AC826" i="16"/>
  <c r="AC825" i="16"/>
  <c r="AC824" i="16"/>
  <c r="AC823" i="16"/>
  <c r="AC822" i="16"/>
  <c r="AC821" i="16"/>
  <c r="AC820" i="16"/>
  <c r="AC819" i="16"/>
  <c r="AC818" i="16"/>
  <c r="AC817" i="16"/>
  <c r="AC816" i="16"/>
  <c r="AC815" i="16"/>
  <c r="AC814" i="16"/>
  <c r="AC813" i="16"/>
  <c r="AC812" i="16"/>
  <c r="AC811" i="16"/>
  <c r="AC810" i="16"/>
  <c r="AC809" i="16"/>
  <c r="AC808" i="16"/>
  <c r="AC807" i="16"/>
  <c r="AC806" i="16"/>
  <c r="AC805" i="16"/>
  <c r="AC804" i="16"/>
  <c r="AC803" i="16"/>
  <c r="AC802" i="16"/>
  <c r="AC801" i="16"/>
  <c r="AC800" i="16"/>
  <c r="AC799" i="16"/>
  <c r="AC798" i="16"/>
  <c r="AC797" i="16"/>
  <c r="AC796" i="16"/>
  <c r="AC795" i="16"/>
  <c r="AC794" i="16"/>
  <c r="AC793" i="16"/>
  <c r="AC792" i="16"/>
  <c r="AC791" i="16"/>
  <c r="AC790" i="16"/>
  <c r="AC789" i="16"/>
  <c r="AC788" i="16"/>
  <c r="AC787" i="16"/>
  <c r="AC786" i="16"/>
  <c r="AC785" i="16"/>
  <c r="AC784" i="16"/>
  <c r="AC783" i="16"/>
  <c r="AC782" i="16"/>
  <c r="AC781" i="16"/>
  <c r="AC780" i="16"/>
  <c r="AC779" i="16"/>
  <c r="AC778" i="16"/>
  <c r="AC777" i="16"/>
  <c r="AC776" i="16"/>
  <c r="AC775" i="16"/>
  <c r="AC774" i="16"/>
  <c r="AC773" i="16"/>
  <c r="AC772" i="16"/>
  <c r="AC771" i="16"/>
  <c r="AC770" i="16"/>
  <c r="AC769" i="16"/>
  <c r="AC768" i="16"/>
  <c r="AC767" i="16"/>
  <c r="AC766" i="16"/>
  <c r="AC765" i="16"/>
  <c r="AC764" i="16"/>
  <c r="AC763" i="16"/>
  <c r="AC762" i="16"/>
  <c r="AC761" i="16"/>
  <c r="AC760" i="16"/>
  <c r="AC759" i="16"/>
  <c r="AC758" i="16"/>
  <c r="AC757" i="16"/>
  <c r="AC756" i="16"/>
  <c r="AC755" i="16"/>
  <c r="AC754" i="16"/>
  <c r="AC753" i="16"/>
  <c r="AC752" i="16"/>
  <c r="AC751" i="16"/>
  <c r="AC750" i="16"/>
  <c r="AC749" i="16"/>
  <c r="AC748" i="16"/>
  <c r="AC747" i="16"/>
  <c r="AC746" i="16"/>
  <c r="AC745" i="16"/>
  <c r="AC744" i="16"/>
  <c r="AC743" i="16"/>
  <c r="AC742" i="16"/>
  <c r="AC741" i="16"/>
  <c r="AC740" i="16"/>
  <c r="AC739" i="16"/>
  <c r="AC738" i="16"/>
  <c r="AC737" i="16"/>
  <c r="AC736" i="16"/>
  <c r="AC735" i="16"/>
  <c r="AC734" i="16"/>
  <c r="AC733" i="16"/>
  <c r="AC732" i="16"/>
  <c r="AC731" i="16"/>
  <c r="AC730" i="16"/>
  <c r="AC729" i="16"/>
  <c r="AC728" i="16"/>
  <c r="AC727" i="16"/>
  <c r="AC726" i="16"/>
  <c r="AC725" i="16"/>
  <c r="AC724" i="16"/>
  <c r="AC723" i="16"/>
  <c r="AC722" i="16"/>
  <c r="AC721" i="16"/>
  <c r="AC720" i="16"/>
  <c r="AC719" i="16"/>
  <c r="AC718" i="16"/>
  <c r="AC717" i="16"/>
  <c r="AC716" i="16"/>
  <c r="AC715" i="16"/>
  <c r="AC714" i="16"/>
  <c r="AC713" i="16"/>
  <c r="AC712" i="16"/>
  <c r="AC711" i="16"/>
  <c r="AC710" i="16"/>
  <c r="AC709" i="16"/>
  <c r="AC708" i="16"/>
  <c r="AC707" i="16"/>
  <c r="AC706" i="16"/>
  <c r="AC705" i="16"/>
  <c r="AC704" i="16"/>
  <c r="AC703" i="16"/>
  <c r="AC702" i="16"/>
  <c r="AC701" i="16"/>
  <c r="AC700" i="16"/>
  <c r="AC699" i="16"/>
  <c r="AC698" i="16"/>
  <c r="AC697" i="16"/>
  <c r="AC696" i="16"/>
  <c r="AC695" i="16"/>
  <c r="AC694" i="16"/>
  <c r="AC693" i="16"/>
  <c r="AC692" i="16"/>
  <c r="AC691" i="16"/>
  <c r="AC690" i="16"/>
  <c r="AC689" i="16"/>
  <c r="AC688" i="16"/>
  <c r="AC687" i="16"/>
  <c r="AC686" i="16"/>
  <c r="AC685" i="16"/>
  <c r="AC684" i="16"/>
  <c r="AC683" i="16"/>
  <c r="AC682" i="16"/>
  <c r="AC681" i="16"/>
  <c r="AC680" i="16"/>
  <c r="AC679" i="16"/>
  <c r="AC678" i="16"/>
  <c r="AC677" i="16"/>
  <c r="AC676" i="16"/>
  <c r="AC675" i="16"/>
  <c r="AC674" i="16"/>
  <c r="AC673" i="16"/>
  <c r="AC672" i="16"/>
  <c r="AC671" i="16"/>
  <c r="AC670" i="16"/>
  <c r="AC669" i="16"/>
  <c r="AC668" i="16"/>
  <c r="AC667" i="16"/>
  <c r="AC666" i="16"/>
  <c r="AC665" i="16"/>
  <c r="AC664" i="16"/>
  <c r="AC663" i="16"/>
  <c r="AC662" i="16"/>
  <c r="AC661" i="16"/>
  <c r="AC660" i="16"/>
  <c r="AC659" i="16"/>
  <c r="AC658" i="16"/>
  <c r="AC657" i="16"/>
  <c r="AC656" i="16"/>
  <c r="AC655" i="16"/>
  <c r="AC654" i="16"/>
  <c r="AC653" i="16"/>
  <c r="AC652" i="16"/>
  <c r="AC651" i="16"/>
  <c r="AC650" i="16"/>
  <c r="AC649" i="16"/>
  <c r="AC648" i="16"/>
  <c r="AC647" i="16"/>
  <c r="AC646" i="16"/>
  <c r="AC645" i="16"/>
  <c r="AC644" i="16"/>
  <c r="AC643" i="16"/>
  <c r="AC642" i="16"/>
  <c r="AC641" i="16"/>
  <c r="AC640" i="16"/>
  <c r="AC639" i="16"/>
  <c r="AC638" i="16"/>
  <c r="AC637" i="16"/>
  <c r="AC636" i="16"/>
  <c r="AC635" i="16"/>
  <c r="AC634" i="16"/>
  <c r="AC633" i="16"/>
  <c r="AC632" i="16"/>
  <c r="AC631" i="16"/>
  <c r="AC630" i="16"/>
  <c r="AC629" i="16"/>
  <c r="AC628" i="16"/>
  <c r="AC627" i="16"/>
  <c r="AD326" i="16"/>
  <c r="AE326" i="16" s="1"/>
  <c r="Z326" i="16"/>
  <c r="AD325" i="16"/>
  <c r="AE325" i="16" s="1"/>
  <c r="Z325" i="16"/>
  <c r="AD324" i="16"/>
  <c r="AE324" i="16" s="1"/>
  <c r="Z324" i="16"/>
  <c r="AD323" i="16"/>
  <c r="AE323" i="16" s="1"/>
  <c r="Z323" i="16"/>
  <c r="AD322" i="16"/>
  <c r="AE322" i="16" s="1"/>
  <c r="Z322" i="16"/>
  <c r="AD321" i="16"/>
  <c r="AE321" i="16" s="1"/>
  <c r="Z321" i="16"/>
  <c r="AD320" i="16"/>
  <c r="AE320" i="16" s="1"/>
  <c r="Z320" i="16"/>
  <c r="AD319" i="16"/>
  <c r="AE319" i="16" s="1"/>
  <c r="Z319" i="16"/>
  <c r="AD318" i="16"/>
  <c r="AE318" i="16" s="1"/>
  <c r="Z318" i="16"/>
  <c r="AD317" i="16"/>
  <c r="AE317" i="16" s="1"/>
  <c r="Z317" i="16"/>
  <c r="AD316" i="16"/>
  <c r="AE316" i="16" s="1"/>
  <c r="Z316" i="16"/>
  <c r="AD315" i="16"/>
  <c r="AE315" i="16" s="1"/>
  <c r="Z315" i="16"/>
  <c r="AD314" i="16"/>
  <c r="AE314" i="16" s="1"/>
  <c r="Z314" i="16"/>
  <c r="AD313" i="16"/>
  <c r="AE313" i="16" s="1"/>
  <c r="Z313" i="16"/>
  <c r="AD312" i="16"/>
  <c r="AE312" i="16" s="1"/>
  <c r="Z312" i="16"/>
  <c r="AD311" i="16"/>
  <c r="AE311" i="16" s="1"/>
  <c r="Z311" i="16"/>
  <c r="AD310" i="16"/>
  <c r="AE310" i="16" s="1"/>
  <c r="Z310" i="16"/>
  <c r="AD309" i="16"/>
  <c r="AE309" i="16" s="1"/>
  <c r="Z309" i="16"/>
  <c r="AD308" i="16"/>
  <c r="AE308" i="16" s="1"/>
  <c r="Z308" i="16"/>
  <c r="AD307" i="16"/>
  <c r="AE307" i="16" s="1"/>
  <c r="Z307" i="16"/>
  <c r="AD306" i="16"/>
  <c r="AE306" i="16" s="1"/>
  <c r="Z306" i="16"/>
  <c r="AD305" i="16"/>
  <c r="AE305" i="16" s="1"/>
  <c r="Z305" i="16"/>
  <c r="AD304" i="16"/>
  <c r="AE304" i="16" s="1"/>
  <c r="Z304" i="16"/>
  <c r="AD303" i="16"/>
  <c r="AE303" i="16" s="1"/>
  <c r="Z303" i="16"/>
  <c r="AD302" i="16"/>
  <c r="AE302" i="16" s="1"/>
  <c r="Z302" i="16"/>
  <c r="AD301" i="16"/>
  <c r="AE301" i="16" s="1"/>
  <c r="Z301" i="16"/>
  <c r="AD300" i="16"/>
  <c r="AE300" i="16" s="1"/>
  <c r="Z300" i="16"/>
  <c r="AD299" i="16"/>
  <c r="AE299" i="16" s="1"/>
  <c r="Z299" i="16"/>
  <c r="AD298" i="16"/>
  <c r="AE298" i="16" s="1"/>
  <c r="Z298" i="16"/>
  <c r="AD297" i="16"/>
  <c r="AE297" i="16" s="1"/>
  <c r="Z297" i="16"/>
  <c r="AD296" i="16"/>
  <c r="AE296" i="16" s="1"/>
  <c r="Z296" i="16"/>
  <c r="AD295" i="16"/>
  <c r="AE295" i="16" s="1"/>
  <c r="Z295" i="16"/>
  <c r="AD294" i="16"/>
  <c r="AE294" i="16" s="1"/>
  <c r="Z294" i="16"/>
  <c r="AD293" i="16"/>
  <c r="AE293" i="16" s="1"/>
  <c r="Z293" i="16"/>
  <c r="AD292" i="16"/>
  <c r="AE292" i="16" s="1"/>
  <c r="Z292" i="16"/>
  <c r="AD291" i="16"/>
  <c r="AE291" i="16" s="1"/>
  <c r="Z291" i="16"/>
  <c r="AD290" i="16"/>
  <c r="AE290" i="16" s="1"/>
  <c r="Z290" i="16"/>
  <c r="AD289" i="16"/>
  <c r="AE289" i="16" s="1"/>
  <c r="Z289" i="16"/>
  <c r="AD288" i="16"/>
  <c r="AE288" i="16" s="1"/>
  <c r="Z288" i="16"/>
  <c r="AD287" i="16"/>
  <c r="AE287" i="16" s="1"/>
  <c r="Z287" i="16"/>
  <c r="AD286" i="16"/>
  <c r="AE286" i="16" s="1"/>
  <c r="Z286" i="16"/>
  <c r="AD285" i="16"/>
  <c r="AE285" i="16" s="1"/>
  <c r="Z285" i="16"/>
  <c r="AD284" i="16"/>
  <c r="AE284" i="16" s="1"/>
  <c r="Z284" i="16"/>
  <c r="AD283" i="16"/>
  <c r="AE283" i="16" s="1"/>
  <c r="Z283" i="16"/>
  <c r="AD282" i="16"/>
  <c r="AE282" i="16" s="1"/>
  <c r="Z282" i="16"/>
  <c r="AD281" i="16"/>
  <c r="AE281" i="16" s="1"/>
  <c r="Z281" i="16"/>
  <c r="AD280" i="16"/>
  <c r="AE280" i="16" s="1"/>
  <c r="Z280" i="16"/>
  <c r="AD279" i="16"/>
  <c r="AE279" i="16" s="1"/>
  <c r="Z279" i="16"/>
  <c r="AD278" i="16"/>
  <c r="AE278" i="16" s="1"/>
  <c r="Z278" i="16"/>
  <c r="AD277" i="16"/>
  <c r="AE277" i="16" s="1"/>
  <c r="Z277" i="16"/>
  <c r="AD276" i="16"/>
  <c r="AE276" i="16" s="1"/>
  <c r="Z276" i="16"/>
  <c r="AD275" i="16"/>
  <c r="AE275" i="16" s="1"/>
  <c r="Z275" i="16"/>
  <c r="AD274" i="16"/>
  <c r="AE274" i="16" s="1"/>
  <c r="Z274" i="16"/>
  <c r="AD273" i="16"/>
  <c r="AE273" i="16" s="1"/>
  <c r="Z273" i="16"/>
  <c r="AD272" i="16"/>
  <c r="AE272" i="16" s="1"/>
  <c r="Z272" i="16"/>
  <c r="AD271" i="16"/>
  <c r="AE271" i="16" s="1"/>
  <c r="Z271" i="16"/>
  <c r="AD270" i="16"/>
  <c r="AE270" i="16" s="1"/>
  <c r="Z270" i="16"/>
  <c r="AD269" i="16"/>
  <c r="AE269" i="16" s="1"/>
  <c r="Z269" i="16"/>
  <c r="AD268" i="16"/>
  <c r="AE268" i="16" s="1"/>
  <c r="Z268" i="16"/>
  <c r="AD267" i="16"/>
  <c r="AE267" i="16" s="1"/>
  <c r="Z267" i="16"/>
  <c r="AD266" i="16"/>
  <c r="AE266" i="16" s="1"/>
  <c r="Z266" i="16"/>
  <c r="AD265" i="16"/>
  <c r="AE265" i="16" s="1"/>
  <c r="Z265" i="16"/>
  <c r="AD264" i="16"/>
  <c r="AE264" i="16" s="1"/>
  <c r="Z264" i="16"/>
  <c r="AD263" i="16"/>
  <c r="AE263" i="16" s="1"/>
  <c r="Z263" i="16"/>
  <c r="AD262" i="16"/>
  <c r="AE262" i="16" s="1"/>
  <c r="Z262" i="16"/>
  <c r="AD261" i="16"/>
  <c r="AE261" i="16" s="1"/>
  <c r="Z261" i="16"/>
  <c r="AD260" i="16"/>
  <c r="AE260" i="16" s="1"/>
  <c r="Z260" i="16"/>
  <c r="AD259" i="16"/>
  <c r="AE259" i="16" s="1"/>
  <c r="Z259" i="16"/>
  <c r="AD258" i="16"/>
  <c r="AE258" i="16" s="1"/>
  <c r="Z258" i="16"/>
  <c r="AD257" i="16"/>
  <c r="AE257" i="16" s="1"/>
  <c r="Z257" i="16"/>
  <c r="AD256" i="16"/>
  <c r="AE256" i="16" s="1"/>
  <c r="Z256" i="16"/>
  <c r="AD255" i="16"/>
  <c r="AE255" i="16" s="1"/>
  <c r="Z255" i="16"/>
  <c r="AD254" i="16"/>
  <c r="AE254" i="16" s="1"/>
  <c r="Z254" i="16"/>
  <c r="AD253" i="16"/>
  <c r="AE253" i="16" s="1"/>
  <c r="Z253" i="16"/>
  <c r="AD252" i="16"/>
  <c r="AE252" i="16" s="1"/>
  <c r="Z252" i="16"/>
  <c r="AD251" i="16"/>
  <c r="AE251" i="16" s="1"/>
  <c r="Z251" i="16"/>
  <c r="AD250" i="16"/>
  <c r="AE250" i="16" s="1"/>
  <c r="Z250" i="16"/>
  <c r="AD249" i="16"/>
  <c r="AE249" i="16" s="1"/>
  <c r="Z249" i="16"/>
  <c r="AD248" i="16"/>
  <c r="AE248" i="16" s="1"/>
  <c r="Z248" i="16"/>
  <c r="AD247" i="16"/>
  <c r="AE247" i="16" s="1"/>
  <c r="Z247" i="16"/>
  <c r="AD246" i="16"/>
  <c r="AE246" i="16" s="1"/>
  <c r="Z246" i="16"/>
  <c r="AD245" i="16"/>
  <c r="AE245" i="16" s="1"/>
  <c r="Z245" i="16"/>
  <c r="AD244" i="16"/>
  <c r="AE244" i="16" s="1"/>
  <c r="Z244" i="16"/>
  <c r="AD243" i="16"/>
  <c r="AE243" i="16" s="1"/>
  <c r="Z243" i="16"/>
  <c r="AD242" i="16"/>
  <c r="AE242" i="16" s="1"/>
  <c r="Z242" i="16"/>
  <c r="AD241" i="16"/>
  <c r="AE241" i="16" s="1"/>
  <c r="Z241" i="16"/>
  <c r="AD240" i="16"/>
  <c r="AE240" i="16" s="1"/>
  <c r="Z240" i="16"/>
  <c r="AD239" i="16"/>
  <c r="AE239" i="16" s="1"/>
  <c r="Z239" i="16"/>
  <c r="AD238" i="16"/>
  <c r="AE238" i="16" s="1"/>
  <c r="Z238" i="16"/>
  <c r="AD237" i="16"/>
  <c r="AE237" i="16" s="1"/>
  <c r="Z237" i="16"/>
  <c r="AD236" i="16"/>
  <c r="AE236" i="16" s="1"/>
  <c r="Z236" i="16"/>
  <c r="AD235" i="16"/>
  <c r="AE235" i="16" s="1"/>
  <c r="Z235" i="16"/>
  <c r="AD234" i="16"/>
  <c r="AE234" i="16" s="1"/>
  <c r="Z234" i="16"/>
  <c r="AD233" i="16"/>
  <c r="AE233" i="16" s="1"/>
  <c r="Z233" i="16"/>
  <c r="AD232" i="16"/>
  <c r="AE232" i="16" s="1"/>
  <c r="Z232" i="16"/>
  <c r="AD231" i="16"/>
  <c r="AE231" i="16" s="1"/>
  <c r="Z231" i="16"/>
  <c r="AD230" i="16"/>
  <c r="AE230" i="16" s="1"/>
  <c r="Z230" i="16"/>
  <c r="AD229" i="16"/>
  <c r="AE229" i="16" s="1"/>
  <c r="Z229" i="16"/>
  <c r="AD228" i="16"/>
  <c r="AE228" i="16" s="1"/>
  <c r="Z228" i="16"/>
  <c r="AD227" i="16"/>
  <c r="AE227" i="16" s="1"/>
  <c r="Z227" i="16"/>
  <c r="AD226" i="16"/>
  <c r="AE226" i="16" s="1"/>
  <c r="Z226" i="16"/>
  <c r="AD225" i="16"/>
  <c r="AE225" i="16" s="1"/>
  <c r="Z225" i="16"/>
  <c r="AD224" i="16"/>
  <c r="AE224" i="16" s="1"/>
  <c r="Z224" i="16"/>
  <c r="AD223" i="16"/>
  <c r="AE223" i="16" s="1"/>
  <c r="Z223" i="16"/>
  <c r="AD222" i="16"/>
  <c r="AE222" i="16" s="1"/>
  <c r="Z222" i="16"/>
  <c r="AD221" i="16"/>
  <c r="AE221" i="16" s="1"/>
  <c r="Z221" i="16"/>
  <c r="AD220" i="16"/>
  <c r="AE220" i="16" s="1"/>
  <c r="Z220" i="16"/>
  <c r="AD219" i="16"/>
  <c r="AE219" i="16" s="1"/>
  <c r="Z219" i="16"/>
  <c r="AD218" i="16"/>
  <c r="AE218" i="16" s="1"/>
  <c r="Z218" i="16"/>
  <c r="AD217" i="16"/>
  <c r="AE217" i="16" s="1"/>
  <c r="Z217" i="16"/>
  <c r="AD216" i="16"/>
  <c r="AE216" i="16" s="1"/>
  <c r="Z216" i="16"/>
  <c r="AD215" i="16"/>
  <c r="AE215" i="16" s="1"/>
  <c r="Z215" i="16"/>
  <c r="AD214" i="16"/>
  <c r="AE214" i="16" s="1"/>
  <c r="Z214" i="16"/>
  <c r="AD213" i="16"/>
  <c r="AE213" i="16" s="1"/>
  <c r="Z213" i="16"/>
  <c r="AD212" i="16"/>
  <c r="AE212" i="16" s="1"/>
  <c r="Z212" i="16"/>
  <c r="AD211" i="16"/>
  <c r="AE211" i="16" s="1"/>
  <c r="Z211" i="16"/>
  <c r="AD210" i="16"/>
  <c r="AE210" i="16" s="1"/>
  <c r="Z210" i="16"/>
  <c r="AD209" i="16"/>
  <c r="AE209" i="16" s="1"/>
  <c r="Z209" i="16"/>
  <c r="AD208" i="16"/>
  <c r="AE208" i="16" s="1"/>
  <c r="Z208" i="16"/>
  <c r="AD207" i="16"/>
  <c r="AE207" i="16" s="1"/>
  <c r="Z207" i="16"/>
  <c r="AD206" i="16"/>
  <c r="AE206" i="16" s="1"/>
  <c r="Z206" i="16"/>
  <c r="AD205" i="16"/>
  <c r="AE205" i="16" s="1"/>
  <c r="Z205" i="16"/>
  <c r="AD204" i="16"/>
  <c r="AE204" i="16" s="1"/>
  <c r="Z204" i="16"/>
  <c r="AD203" i="16"/>
  <c r="AE203" i="16" s="1"/>
  <c r="Z203" i="16"/>
  <c r="AD202" i="16"/>
  <c r="AE202" i="16" s="1"/>
  <c r="Z202" i="16"/>
  <c r="AD201" i="16"/>
  <c r="AE201" i="16" s="1"/>
  <c r="Z201" i="16"/>
  <c r="AD200" i="16"/>
  <c r="AE200" i="16" s="1"/>
  <c r="Z200" i="16"/>
  <c r="AD199" i="16"/>
  <c r="AE199" i="16" s="1"/>
  <c r="Z199" i="16"/>
  <c r="AD198" i="16"/>
  <c r="AE198" i="16" s="1"/>
  <c r="Z198" i="16"/>
  <c r="AD197" i="16"/>
  <c r="AE197" i="16" s="1"/>
  <c r="Z197" i="16"/>
  <c r="AD196" i="16"/>
  <c r="AE196" i="16" s="1"/>
  <c r="Z196" i="16"/>
  <c r="AD195" i="16"/>
  <c r="AE195" i="16" s="1"/>
  <c r="Z195" i="16"/>
  <c r="AD194" i="16"/>
  <c r="AE194" i="16" s="1"/>
  <c r="Z194" i="16"/>
  <c r="AD193" i="16"/>
  <c r="AE193" i="16" s="1"/>
  <c r="Z193" i="16"/>
  <c r="AD192" i="16"/>
  <c r="AE192" i="16" s="1"/>
  <c r="Z192" i="16"/>
  <c r="AD191" i="16"/>
  <c r="AE191" i="16" s="1"/>
  <c r="Z191" i="16"/>
  <c r="AD190" i="16"/>
  <c r="AE190" i="16" s="1"/>
  <c r="Z190" i="16"/>
  <c r="AD189" i="16"/>
  <c r="AE189" i="16" s="1"/>
  <c r="Z189" i="16"/>
  <c r="AD188" i="16"/>
  <c r="AE188" i="16" s="1"/>
  <c r="Z188" i="16"/>
  <c r="AD187" i="16"/>
  <c r="AE187" i="16" s="1"/>
  <c r="Z187" i="16"/>
  <c r="AD186" i="16"/>
  <c r="AE186" i="16" s="1"/>
  <c r="Z186" i="16"/>
  <c r="AD185" i="16"/>
  <c r="AE185" i="16" s="1"/>
  <c r="Z185" i="16"/>
  <c r="AD184" i="16"/>
  <c r="AE184" i="16" s="1"/>
  <c r="Z184" i="16"/>
  <c r="AD183" i="16"/>
  <c r="AE183" i="16" s="1"/>
  <c r="Z183" i="16"/>
  <c r="AD182" i="16"/>
  <c r="AE182" i="16" s="1"/>
  <c r="Z182" i="16"/>
  <c r="AD181" i="16"/>
  <c r="AE181" i="16" s="1"/>
  <c r="Z181" i="16"/>
  <c r="AD180" i="16"/>
  <c r="AE180" i="16" s="1"/>
  <c r="Z180" i="16"/>
  <c r="AD179" i="16"/>
  <c r="AE179" i="16" s="1"/>
  <c r="Z179" i="16"/>
  <c r="AD178" i="16"/>
  <c r="AE178" i="16" s="1"/>
  <c r="Z178" i="16"/>
  <c r="AD177" i="16"/>
  <c r="AE177" i="16" s="1"/>
  <c r="Z177" i="16"/>
  <c r="AD176" i="16"/>
  <c r="AE176" i="16" s="1"/>
  <c r="Z176" i="16"/>
  <c r="AD175" i="16"/>
  <c r="AE175" i="16" s="1"/>
  <c r="Z175" i="16"/>
  <c r="AD174" i="16"/>
  <c r="AE174" i="16" s="1"/>
  <c r="Z174" i="16"/>
  <c r="AD173" i="16"/>
  <c r="AE173" i="16" s="1"/>
  <c r="Z173" i="16"/>
  <c r="AD172" i="16"/>
  <c r="AE172" i="16" s="1"/>
  <c r="Z172" i="16"/>
  <c r="AD171" i="16"/>
  <c r="AE171" i="16" s="1"/>
  <c r="Z171" i="16"/>
  <c r="AD170" i="16"/>
  <c r="AE170" i="16" s="1"/>
  <c r="Z170" i="16"/>
  <c r="AD169" i="16"/>
  <c r="AE169" i="16" s="1"/>
  <c r="Z169" i="16"/>
  <c r="AD168" i="16"/>
  <c r="AE168" i="16" s="1"/>
  <c r="Z168" i="16"/>
  <c r="AD167" i="16"/>
  <c r="AE167" i="16" s="1"/>
  <c r="Z167" i="16"/>
  <c r="AD166" i="16"/>
  <c r="AE166" i="16" s="1"/>
  <c r="Z166" i="16"/>
  <c r="AD165" i="16"/>
  <c r="AE165" i="16" s="1"/>
  <c r="Z165" i="16"/>
  <c r="AD164" i="16"/>
  <c r="AE164" i="16" s="1"/>
  <c r="Z164" i="16"/>
  <c r="AD163" i="16"/>
  <c r="AE163" i="16" s="1"/>
  <c r="Z163" i="16"/>
  <c r="AD162" i="16"/>
  <c r="AE162" i="16" s="1"/>
  <c r="Z162" i="16"/>
  <c r="AD161" i="16"/>
  <c r="AE161" i="16" s="1"/>
  <c r="Z161" i="16"/>
  <c r="AD160" i="16"/>
  <c r="AE160" i="16" s="1"/>
  <c r="Z160" i="16"/>
  <c r="AD159" i="16"/>
  <c r="AE159" i="16" s="1"/>
  <c r="Z159" i="16"/>
  <c r="AD158" i="16"/>
  <c r="AE158" i="16" s="1"/>
  <c r="Z158" i="16"/>
  <c r="AD157" i="16"/>
  <c r="AE157" i="16" s="1"/>
  <c r="Z157" i="16"/>
  <c r="AD156" i="16"/>
  <c r="AE156" i="16" s="1"/>
  <c r="Z156" i="16"/>
  <c r="AD155" i="16"/>
  <c r="AE155" i="16" s="1"/>
  <c r="Z155" i="16"/>
  <c r="AD154" i="16"/>
  <c r="AE154" i="16" s="1"/>
  <c r="Z154" i="16"/>
  <c r="AD153" i="16"/>
  <c r="AE153" i="16" s="1"/>
  <c r="Z153" i="16"/>
  <c r="AD152" i="16"/>
  <c r="AE152" i="16" s="1"/>
  <c r="Z152" i="16"/>
  <c r="AD151" i="16"/>
  <c r="AE151" i="16" s="1"/>
  <c r="Z151" i="16"/>
  <c r="AD150" i="16"/>
  <c r="AE150" i="16" s="1"/>
  <c r="Z150" i="16"/>
  <c r="AD149" i="16"/>
  <c r="AE149" i="16" s="1"/>
  <c r="Z149" i="16"/>
  <c r="AD148" i="16"/>
  <c r="AE148" i="16" s="1"/>
  <c r="Z148" i="16"/>
  <c r="AD147" i="16"/>
  <c r="AE147" i="16" s="1"/>
  <c r="Z147" i="16"/>
  <c r="AD146" i="16"/>
  <c r="AE146" i="16" s="1"/>
  <c r="Z146" i="16"/>
  <c r="AD145" i="16"/>
  <c r="AE145" i="16" s="1"/>
  <c r="Z145" i="16"/>
  <c r="AD144" i="16"/>
  <c r="AE144" i="16" s="1"/>
  <c r="Z144" i="16"/>
  <c r="AD143" i="16"/>
  <c r="AE143" i="16" s="1"/>
  <c r="Z143" i="16"/>
  <c r="AD142" i="16"/>
  <c r="AE142" i="16" s="1"/>
  <c r="Z142" i="16"/>
  <c r="AD141" i="16"/>
  <c r="AE141" i="16" s="1"/>
  <c r="Z141" i="16"/>
  <c r="AD140" i="16"/>
  <c r="AE140" i="16" s="1"/>
  <c r="Z140" i="16"/>
  <c r="AD139" i="16"/>
  <c r="AE139" i="16" s="1"/>
  <c r="Z139" i="16"/>
  <c r="AD138" i="16"/>
  <c r="AE138" i="16" s="1"/>
  <c r="Z138" i="16"/>
  <c r="AD137" i="16"/>
  <c r="AE137" i="16" s="1"/>
  <c r="Z137" i="16"/>
  <c r="AD136" i="16"/>
  <c r="AE136" i="16" s="1"/>
  <c r="Z136" i="16"/>
  <c r="AD135" i="16"/>
  <c r="AE135" i="16" s="1"/>
  <c r="Z135" i="16"/>
  <c r="AD134" i="16"/>
  <c r="AE134" i="16" s="1"/>
  <c r="Z134" i="16"/>
  <c r="AD133" i="16"/>
  <c r="AE133" i="16" s="1"/>
  <c r="Z133" i="16"/>
  <c r="AD132" i="16"/>
  <c r="AE132" i="16" s="1"/>
  <c r="Z132" i="16"/>
  <c r="AD131" i="16"/>
  <c r="AE131" i="16" s="1"/>
  <c r="Z131" i="16"/>
  <c r="AD130" i="16"/>
  <c r="AE130" i="16" s="1"/>
  <c r="Z130" i="16"/>
  <c r="AD129" i="16"/>
  <c r="AE129" i="16" s="1"/>
  <c r="Z129" i="16"/>
  <c r="AD128" i="16"/>
  <c r="AE128" i="16" s="1"/>
  <c r="Z128" i="16"/>
  <c r="AD127" i="16"/>
  <c r="AE127" i="16" s="1"/>
  <c r="Z127" i="16"/>
  <c r="AD126" i="16"/>
  <c r="AE126" i="16" s="1"/>
  <c r="Z126" i="16"/>
  <c r="AD125" i="16"/>
  <c r="AE125" i="16" s="1"/>
  <c r="Z125" i="16"/>
  <c r="AD124" i="16"/>
  <c r="AE124" i="16" s="1"/>
  <c r="Z124" i="16"/>
  <c r="AD123" i="16"/>
  <c r="AE123" i="16" s="1"/>
  <c r="Z123" i="16"/>
  <c r="AD122" i="16"/>
  <c r="AE122" i="16" s="1"/>
  <c r="Z122" i="16"/>
  <c r="AD121" i="16"/>
  <c r="AE121" i="16" s="1"/>
  <c r="Z121" i="16"/>
  <c r="AD120" i="16"/>
  <c r="AE120" i="16" s="1"/>
  <c r="Z120" i="16"/>
  <c r="AD119" i="16"/>
  <c r="AE119" i="16" s="1"/>
  <c r="Z119" i="16"/>
  <c r="AD118" i="16"/>
  <c r="AE118" i="16" s="1"/>
  <c r="Z118" i="16"/>
  <c r="AD117" i="16"/>
  <c r="AE117" i="16" s="1"/>
  <c r="Z117" i="16"/>
  <c r="AD116" i="16"/>
  <c r="AE116" i="16" s="1"/>
  <c r="Z116" i="16"/>
  <c r="AD115" i="16"/>
  <c r="AE115" i="16" s="1"/>
  <c r="Z115" i="16"/>
  <c r="AD114" i="16"/>
  <c r="AE114" i="16" s="1"/>
  <c r="Z114" i="16"/>
  <c r="AD113" i="16"/>
  <c r="AE113" i="16" s="1"/>
  <c r="Z113" i="16"/>
  <c r="AD112" i="16"/>
  <c r="AE112" i="16" s="1"/>
  <c r="Z112" i="16"/>
  <c r="AD111" i="16"/>
  <c r="AE111" i="16" s="1"/>
  <c r="Z111" i="16"/>
  <c r="AD110" i="16"/>
  <c r="AE110" i="16" s="1"/>
  <c r="Z110" i="16"/>
  <c r="AD109" i="16"/>
  <c r="AE109" i="16" s="1"/>
  <c r="Z109" i="16"/>
  <c r="AD108" i="16"/>
  <c r="AE108" i="16" s="1"/>
  <c r="Z108" i="16"/>
  <c r="AD107" i="16"/>
  <c r="AE107" i="16" s="1"/>
  <c r="Z107" i="16"/>
  <c r="AD106" i="16"/>
  <c r="AE106" i="16" s="1"/>
  <c r="Z106" i="16"/>
  <c r="AD105" i="16"/>
  <c r="AE105" i="16" s="1"/>
  <c r="Z105" i="16"/>
  <c r="AD104" i="16"/>
  <c r="AE104" i="16" s="1"/>
  <c r="Z104" i="16"/>
  <c r="AD103" i="16"/>
  <c r="AE103" i="16" s="1"/>
  <c r="Z103" i="16"/>
  <c r="AD102" i="16"/>
  <c r="AE102" i="16" s="1"/>
  <c r="Z102" i="16"/>
  <c r="AD101" i="16"/>
  <c r="AE101" i="16" s="1"/>
  <c r="Z101" i="16"/>
  <c r="AD100" i="16"/>
  <c r="AE100" i="16" s="1"/>
  <c r="Z100" i="16"/>
  <c r="AD99" i="16"/>
  <c r="AE99" i="16" s="1"/>
  <c r="Z99" i="16"/>
  <c r="AD98" i="16"/>
  <c r="AE98" i="16" s="1"/>
  <c r="Z98" i="16"/>
  <c r="AD97" i="16"/>
  <c r="AE97" i="16" s="1"/>
  <c r="Z97" i="16"/>
  <c r="AD96" i="16"/>
  <c r="AE96" i="16" s="1"/>
  <c r="Z96" i="16"/>
  <c r="AD95" i="16"/>
  <c r="AE95" i="16" s="1"/>
  <c r="Z95" i="16"/>
  <c r="AD94" i="16"/>
  <c r="AE94" i="16" s="1"/>
  <c r="Z94" i="16"/>
  <c r="AD93" i="16"/>
  <c r="AE93" i="16" s="1"/>
  <c r="Z93" i="16"/>
  <c r="AD92" i="16"/>
  <c r="AE92" i="16" s="1"/>
  <c r="Z92" i="16"/>
  <c r="AD91" i="16"/>
  <c r="AE91" i="16" s="1"/>
  <c r="Z91" i="16"/>
  <c r="AD90" i="16"/>
  <c r="AE90" i="16" s="1"/>
  <c r="Z90" i="16"/>
  <c r="AD89" i="16"/>
  <c r="AE89" i="16" s="1"/>
  <c r="Z89" i="16"/>
  <c r="AD88" i="16"/>
  <c r="AE88" i="16" s="1"/>
  <c r="Z88" i="16"/>
  <c r="AD87" i="16"/>
  <c r="AE87" i="16" s="1"/>
  <c r="Z87" i="16"/>
  <c r="AD86" i="16"/>
  <c r="AE86" i="16" s="1"/>
  <c r="Z86" i="16"/>
  <c r="AD85" i="16"/>
  <c r="AE85" i="16" s="1"/>
  <c r="Z85" i="16"/>
  <c r="AD84" i="16"/>
  <c r="AE84" i="16" s="1"/>
  <c r="Z84" i="16"/>
  <c r="AD83" i="16"/>
  <c r="AE83" i="16" s="1"/>
  <c r="Z83" i="16"/>
  <c r="AD82" i="16"/>
  <c r="AE82" i="16" s="1"/>
  <c r="Z82" i="16"/>
  <c r="AD81" i="16"/>
  <c r="AE81" i="16" s="1"/>
  <c r="Z81" i="16"/>
  <c r="AD80" i="16"/>
  <c r="AE80" i="16" s="1"/>
  <c r="Z80" i="16"/>
  <c r="AD79" i="16"/>
  <c r="AE79" i="16" s="1"/>
  <c r="Z79" i="16"/>
  <c r="AD78" i="16"/>
  <c r="AE78" i="16" s="1"/>
  <c r="Z78" i="16"/>
  <c r="AD77" i="16"/>
  <c r="AE77" i="16" s="1"/>
  <c r="Z77" i="16"/>
  <c r="AD76" i="16"/>
  <c r="AE76" i="16" s="1"/>
  <c r="Z76" i="16"/>
  <c r="AD75" i="16"/>
  <c r="AE75" i="16" s="1"/>
  <c r="Z75" i="16"/>
  <c r="AD74" i="16"/>
  <c r="AE74" i="16" s="1"/>
  <c r="Z74" i="16"/>
  <c r="AD73" i="16"/>
  <c r="AE73" i="16" s="1"/>
  <c r="Z73" i="16"/>
  <c r="AD72" i="16"/>
  <c r="AE72" i="16" s="1"/>
  <c r="Z72" i="16"/>
  <c r="AD71" i="16"/>
  <c r="AE71" i="16" s="1"/>
  <c r="Z71" i="16"/>
  <c r="AD70" i="16"/>
  <c r="AE70" i="16" s="1"/>
  <c r="Z70" i="16"/>
  <c r="AD69" i="16"/>
  <c r="AE69" i="16" s="1"/>
  <c r="Z69" i="16"/>
  <c r="AD68" i="16"/>
  <c r="AE68" i="16" s="1"/>
  <c r="Z68" i="16"/>
  <c r="AD67" i="16"/>
  <c r="AE67" i="16" s="1"/>
  <c r="Z67" i="16"/>
  <c r="AD66" i="16"/>
  <c r="AE66" i="16" s="1"/>
  <c r="Z66" i="16"/>
  <c r="AD65" i="16"/>
  <c r="AE65" i="16" s="1"/>
  <c r="Z65" i="16"/>
  <c r="AD64" i="16"/>
  <c r="AE64" i="16" s="1"/>
  <c r="Z64" i="16"/>
  <c r="AD63" i="16"/>
  <c r="AE63" i="16" s="1"/>
  <c r="Z63" i="16"/>
  <c r="AD62" i="16"/>
  <c r="AE62" i="16" s="1"/>
  <c r="Z62" i="16"/>
  <c r="AD61" i="16"/>
  <c r="AE61" i="16" s="1"/>
  <c r="Z61" i="16"/>
  <c r="AD60" i="16"/>
  <c r="AE60" i="16" s="1"/>
  <c r="Z60" i="16"/>
  <c r="AD59" i="16"/>
  <c r="AE59" i="16" s="1"/>
  <c r="Z59" i="16"/>
  <c r="AD58" i="16"/>
  <c r="AE58" i="16" s="1"/>
  <c r="Z58" i="16"/>
  <c r="AD57" i="16"/>
  <c r="AE57" i="16" s="1"/>
  <c r="Z57" i="16"/>
  <c r="AD56" i="16"/>
  <c r="AE56" i="16" s="1"/>
  <c r="Z56" i="16"/>
  <c r="AD55" i="16"/>
  <c r="AE55" i="16" s="1"/>
  <c r="Z55" i="16"/>
  <c r="AD54" i="16"/>
  <c r="AE54" i="16" s="1"/>
  <c r="Z54" i="16"/>
  <c r="AD53" i="16"/>
  <c r="AE53" i="16" s="1"/>
  <c r="Z53" i="16"/>
  <c r="AD52" i="16"/>
  <c r="AE52" i="16" s="1"/>
  <c r="Z52" i="16"/>
  <c r="AD51" i="16"/>
  <c r="AE51" i="16" s="1"/>
  <c r="Z51" i="16"/>
  <c r="AD50" i="16"/>
  <c r="AE50" i="16" s="1"/>
  <c r="Z50" i="16"/>
  <c r="AD49" i="16"/>
  <c r="AE49" i="16" s="1"/>
  <c r="Z49" i="16"/>
  <c r="AD48" i="16"/>
  <c r="AE48" i="16" s="1"/>
  <c r="Z48" i="16"/>
  <c r="AD47" i="16"/>
  <c r="AE47" i="16" s="1"/>
  <c r="Z47" i="16"/>
  <c r="AD46" i="16"/>
  <c r="AE46" i="16" s="1"/>
  <c r="Z46" i="16"/>
  <c r="AD45" i="16"/>
  <c r="AE45" i="16" s="1"/>
  <c r="Z45" i="16"/>
  <c r="AD44" i="16"/>
  <c r="AE44" i="16" s="1"/>
  <c r="Z44" i="16"/>
  <c r="AD43" i="16"/>
  <c r="AE43" i="16" s="1"/>
  <c r="Z43" i="16"/>
  <c r="AD42" i="16"/>
  <c r="AE42" i="16" s="1"/>
  <c r="Z42" i="16"/>
  <c r="AD41" i="16"/>
  <c r="AE41" i="16" s="1"/>
  <c r="Z41" i="16"/>
  <c r="AD40" i="16"/>
  <c r="AE40" i="16" s="1"/>
  <c r="Z40" i="16"/>
  <c r="AD39" i="16"/>
  <c r="AE39" i="16" s="1"/>
  <c r="Z39" i="16"/>
  <c r="AD38" i="16"/>
  <c r="AE38" i="16" s="1"/>
  <c r="Z38" i="16"/>
  <c r="AD37" i="16"/>
  <c r="AE37" i="16" s="1"/>
  <c r="Z37" i="16"/>
  <c r="AD36" i="16"/>
  <c r="AE36" i="16" s="1"/>
  <c r="Z36" i="16"/>
  <c r="AD35" i="16"/>
  <c r="AE35" i="16" s="1"/>
  <c r="Z35" i="16"/>
  <c r="AD34" i="16"/>
  <c r="AE34" i="16" s="1"/>
  <c r="Z34" i="16"/>
  <c r="AD33" i="16"/>
  <c r="AE33" i="16" s="1"/>
  <c r="Z33" i="16"/>
  <c r="AD32" i="16"/>
  <c r="AE32" i="16" s="1"/>
  <c r="Z32" i="16"/>
  <c r="AD31" i="16"/>
  <c r="AE31" i="16" s="1"/>
  <c r="Z31" i="16"/>
  <c r="AD30" i="16"/>
  <c r="AE30" i="16" s="1"/>
  <c r="Z30" i="16"/>
  <c r="AD29" i="16"/>
  <c r="AE29" i="16" s="1"/>
  <c r="Z29" i="16"/>
  <c r="AD28" i="16"/>
  <c r="AE28" i="16" s="1"/>
  <c r="Z28" i="16"/>
  <c r="AD27" i="16"/>
  <c r="AE27" i="16" s="1"/>
  <c r="Z27" i="16"/>
  <c r="AC26" i="16"/>
  <c r="AN23" i="16"/>
  <c r="AX22" i="16"/>
  <c r="AN22" i="16"/>
  <c r="AG22" i="16"/>
  <c r="AC22" i="16"/>
  <c r="AB22" i="16"/>
  <c r="AA22" i="16"/>
  <c r="AP16" i="16" s="1"/>
  <c r="AF21" i="16"/>
  <c r="AG20" i="16"/>
  <c r="AB20" i="16"/>
  <c r="AD39" i="22" l="1"/>
  <c r="AE39" i="22"/>
  <c r="AX39" i="22"/>
  <c r="BK39" i="22"/>
  <c r="BL39" i="22"/>
  <c r="CL39" i="22"/>
  <c r="AC39" i="22"/>
  <c r="AT39" i="22"/>
  <c r="CE39" i="22"/>
  <c r="BJ44" i="22"/>
  <c r="BI44" i="22"/>
  <c r="CJ43" i="22"/>
  <c r="BO62" i="22"/>
  <c r="AC46" i="22"/>
  <c r="AQ46" i="22"/>
  <c r="BC43" i="22"/>
  <c r="AU46" i="22"/>
  <c r="BD43" i="22"/>
  <c r="BN46" i="22"/>
  <c r="BE43" i="22"/>
  <c r="BO46" i="22"/>
  <c r="CI43" i="22"/>
  <c r="CC46" i="22"/>
  <c r="BX44" i="22"/>
  <c r="BU40" i="22"/>
  <c r="BF54" i="22"/>
  <c r="BG54" i="22"/>
  <c r="AB46" i="22"/>
  <c r="CB60" i="22"/>
  <c r="CJ49" i="22"/>
  <c r="AV46" i="22"/>
  <c r="AZ40" i="22"/>
  <c r="AX46" i="22"/>
  <c r="BB40" i="22"/>
  <c r="AY46" i="22"/>
  <c r="BC40" i="22"/>
  <c r="BJ46" i="22"/>
  <c r="BG40" i="22"/>
  <c r="BG44" i="22"/>
  <c r="BK46" i="22"/>
  <c r="BH40" i="22"/>
  <c r="BL46" i="22"/>
  <c r="CC30" i="22"/>
  <c r="AX40" i="22"/>
  <c r="AZ43" i="22"/>
  <c r="CG43" i="22"/>
  <c r="BF44" i="22"/>
  <c r="BY49" i="22"/>
  <c r="BV57" i="22"/>
  <c r="CK58" i="22"/>
  <c r="CA60" i="22"/>
  <c r="AQ21" i="22"/>
  <c r="AT30" i="22"/>
  <c r="BN40" i="22"/>
  <c r="AG43" i="22"/>
  <c r="BL43" i="22"/>
  <c r="AB44" i="22"/>
  <c r="BZ44" i="22"/>
  <c r="AE49" i="22"/>
  <c r="BA58" i="22"/>
  <c r="BI59" i="22"/>
  <c r="BO61" i="22"/>
  <c r="CK64" i="22"/>
  <c r="BZ21" i="22"/>
  <c r="AV30" i="22"/>
  <c r="BT40" i="22"/>
  <c r="AH43" i="22"/>
  <c r="BM43" i="22"/>
  <c r="AN44" i="22"/>
  <c r="CA44" i="22"/>
  <c r="AS49" i="22"/>
  <c r="BE58" i="22"/>
  <c r="BU59" i="22"/>
  <c r="BW61" i="22"/>
  <c r="CL49" i="22"/>
  <c r="BD55" i="22"/>
  <c r="AE43" i="22"/>
  <c r="AF43" i="22"/>
  <c r="AC49" i="22"/>
  <c r="CC64" i="22"/>
  <c r="BK43" i="22"/>
  <c r="AX30" i="22"/>
  <c r="CC44" i="22"/>
  <c r="BF58" i="22"/>
  <c r="CD44" i="22"/>
  <c r="BE65" i="22"/>
  <c r="BI30" i="22"/>
  <c r="AH40" i="22"/>
  <c r="CJ40" i="22"/>
  <c r="AL43" i="22"/>
  <c r="BU43" i="22"/>
  <c r="AR44" i="22"/>
  <c r="CD46" i="22"/>
  <c r="AX49" i="22"/>
  <c r="CF53" i="22"/>
  <c r="AZ57" i="22"/>
  <c r="BJ58" i="22"/>
  <c r="BE60" i="22"/>
  <c r="CC61" i="22"/>
  <c r="BQ65" i="22"/>
  <c r="AL30" i="22"/>
  <c r="AO30" i="22"/>
  <c r="CK43" i="22"/>
  <c r="V49" i="22"/>
  <c r="W49" i="22" s="1"/>
  <c r="X49" i="22" s="1"/>
  <c r="Y49" i="22" s="1"/>
  <c r="Z49" i="22" s="1"/>
  <c r="AA49" i="22" s="1"/>
  <c r="CD55" i="22"/>
  <c r="AS58" i="22"/>
  <c r="BD59" i="22"/>
  <c r="BI43" i="22"/>
  <c r="AS30" i="22"/>
  <c r="AK43" i="22"/>
  <c r="BP30" i="22"/>
  <c r="AI40" i="22"/>
  <c r="CK40" i="22"/>
  <c r="AM43" i="22"/>
  <c r="BY43" i="22"/>
  <c r="AS44" i="22"/>
  <c r="BA49" i="22"/>
  <c r="BA57" i="22"/>
  <c r="CG58" i="22"/>
  <c r="BV60" i="22"/>
  <c r="BR65" i="22"/>
  <c r="CD30" i="22"/>
  <c r="BM61" i="22"/>
  <c r="BY44" i="22"/>
  <c r="CK55" i="22"/>
  <c r="AU58" i="22"/>
  <c r="BH59" i="22"/>
  <c r="AY30" i="22"/>
  <c r="CH40" i="22"/>
  <c r="AJ43" i="22"/>
  <c r="AP44" i="22"/>
  <c r="BQ30" i="22"/>
  <c r="AJ40" i="22"/>
  <c r="CL40" i="22"/>
  <c r="AO43" i="22"/>
  <c r="CA43" i="22"/>
  <c r="AU44" i="22"/>
  <c r="BO49" i="22"/>
  <c r="BB57" i="22"/>
  <c r="CH58" i="22"/>
  <c r="BW60" i="22"/>
  <c r="BS65" i="22"/>
  <c r="CA64" i="22"/>
  <c r="AP30" i="22"/>
  <c r="AT58" i="22"/>
  <c r="BE59" i="22"/>
  <c r="CB64" i="22"/>
  <c r="AU49" i="22"/>
  <c r="AD40" i="22"/>
  <c r="BR30" i="22"/>
  <c r="AK40" i="22"/>
  <c r="AS43" i="22"/>
  <c r="CE43" i="22"/>
  <c r="AV44" i="22"/>
  <c r="BS49" i="22"/>
  <c r="BC57" i="22"/>
  <c r="CI58" i="22"/>
  <c r="BX60" i="22"/>
  <c r="CI30" i="22"/>
  <c r="AB49" i="22"/>
  <c r="BN61" i="22"/>
  <c r="AI43" i="22"/>
  <c r="BO43" i="22"/>
  <c r="AO44" i="22"/>
  <c r="AT49" i="22"/>
  <c r="BZ61" i="22"/>
  <c r="BP43" i="22"/>
  <c r="BG58" i="22"/>
  <c r="CA61" i="22"/>
  <c r="AZ30" i="22"/>
  <c r="CI40" i="22"/>
  <c r="BT43" i="22"/>
  <c r="AQ44" i="22"/>
  <c r="AV49" i="22"/>
  <c r="AX57" i="22"/>
  <c r="BI58" i="22"/>
  <c r="CB61" i="22"/>
  <c r="CB30" i="22"/>
  <c r="AU43" i="22"/>
  <c r="CF43" i="22"/>
  <c r="BE44" i="22"/>
  <c r="BT49" i="22"/>
  <c r="BF57" i="22"/>
  <c r="CJ58" i="22"/>
  <c r="CF65" i="22"/>
  <c r="BP65" i="22"/>
  <c r="AJ65" i="22"/>
  <c r="BO65" i="22"/>
  <c r="AI65" i="22"/>
  <c r="BN65" i="22"/>
  <c r="AC65" i="22"/>
  <c r="BK65" i="22"/>
  <c r="AB65" i="22"/>
  <c r="BN50" i="22"/>
  <c r="BW54" i="22"/>
  <c r="BW59" i="22"/>
  <c r="BT59" i="22"/>
  <c r="AI59" i="22"/>
  <c r="BS59" i="22"/>
  <c r="AH59" i="22"/>
  <c r="BR59" i="22"/>
  <c r="AG59" i="22"/>
  <c r="CB33" i="22"/>
  <c r="BP47" i="22"/>
  <c r="CC54" i="22"/>
  <c r="AJ59" i="22"/>
  <c r="AM65" i="22"/>
  <c r="BR47" i="22"/>
  <c r="BJ56" i="22"/>
  <c r="V58" i="22"/>
  <c r="W58" i="22" s="1"/>
  <c r="X58" i="22" s="1"/>
  <c r="Y58" i="22" s="1"/>
  <c r="Z58" i="22" s="1"/>
  <c r="AA58" i="22" s="1"/>
  <c r="AM59" i="22"/>
  <c r="CH65" i="22"/>
  <c r="CI65" i="22"/>
  <c r="BN56" i="22"/>
  <c r="AD58" i="22"/>
  <c r="BS58" i="22"/>
  <c r="AP59" i="22"/>
  <c r="CL59" i="22"/>
  <c r="AL61" i="22"/>
  <c r="AT65" i="22"/>
  <c r="CJ65" i="22"/>
  <c r="AJ47" i="22"/>
  <c r="AK47" i="22"/>
  <c r="AW50" i="22"/>
  <c r="BG53" i="22"/>
  <c r="BN53" i="22"/>
  <c r="AW53" i="22"/>
  <c r="AU53" i="22"/>
  <c r="AB54" i="22"/>
  <c r="BN54" i="22"/>
  <c r="AQ47" i="22"/>
  <c r="AY50" i="22"/>
  <c r="AD53" i="22"/>
  <c r="BN47" i="22"/>
  <c r="AF53" i="22"/>
  <c r="AF54" i="22"/>
  <c r="AP53" i="22"/>
  <c r="AG54" i="22"/>
  <c r="AT56" i="22"/>
  <c r="BX59" i="22"/>
  <c r="BV65" i="22"/>
  <c r="BO50" i="22"/>
  <c r="AK54" i="22"/>
  <c r="AX56" i="22"/>
  <c r="BZ59" i="22"/>
  <c r="BX65" i="22"/>
  <c r="BQ47" i="22"/>
  <c r="CG65" i="22"/>
  <c r="BY41" i="22"/>
  <c r="CD51" i="22"/>
  <c r="CC51" i="22"/>
  <c r="CB51" i="22"/>
  <c r="AS53" i="22"/>
  <c r="AM54" i="22"/>
  <c r="BK58" i="22"/>
  <c r="AR65" i="22"/>
  <c r="BT47" i="22"/>
  <c r="AF51" i="22"/>
  <c r="BX53" i="22"/>
  <c r="AO54" i="22"/>
  <c r="CI54" i="22"/>
  <c r="BM56" i="22"/>
  <c r="AC58" i="22"/>
  <c r="BR58" i="22"/>
  <c r="AO59" i="22"/>
  <c r="CK59" i="22"/>
  <c r="AK61" i="22"/>
  <c r="AS65" i="22"/>
  <c r="CG40" i="22"/>
  <c r="CF40" i="22"/>
  <c r="AS40" i="22"/>
  <c r="CE40" i="22"/>
  <c r="AQ40" i="22"/>
  <c r="BZ40" i="22"/>
  <c r="AP40" i="22"/>
  <c r="BI40" i="22"/>
  <c r="CJ47" i="22"/>
  <c r="AH51" i="22"/>
  <c r="BY53" i="22"/>
  <c r="AU54" i="22"/>
  <c r="CK54" i="22"/>
  <c r="AC40" i="22"/>
  <c r="BJ40" i="22"/>
  <c r="AY43" i="22"/>
  <c r="CK47" i="22"/>
  <c r="BN51" i="22"/>
  <c r="BZ53" i="22"/>
  <c r="AV54" i="22"/>
  <c r="BO56" i="22"/>
  <c r="AE58" i="22"/>
  <c r="AY59" i="22"/>
  <c r="AU65" i="22"/>
  <c r="CK65" i="22"/>
  <c r="CB54" i="22"/>
  <c r="BQ54" i="22"/>
  <c r="AJ54" i="22"/>
  <c r="BP54" i="22"/>
  <c r="AI54" i="22"/>
  <c r="BO54" i="22"/>
  <c r="AH54" i="22"/>
  <c r="BH54" i="22"/>
  <c r="AE54" i="22"/>
  <c r="BR54" i="22"/>
  <c r="AK33" i="22"/>
  <c r="BM50" i="22"/>
  <c r="BV54" i="22"/>
  <c r="BT65" i="22"/>
  <c r="AK65" i="22"/>
  <c r="AL65" i="22"/>
  <c r="AR53" i="22"/>
  <c r="AL54" i="22"/>
  <c r="CG54" i="22"/>
  <c r="BI56" i="22"/>
  <c r="CA58" i="22"/>
  <c r="BQ58" i="22"/>
  <c r="AM58" i="22"/>
  <c r="BO58" i="22"/>
  <c r="AL58" i="22"/>
  <c r="BL58" i="22"/>
  <c r="AF58" i="22"/>
  <c r="AL59" i="22"/>
  <c r="CA59" i="22"/>
  <c r="BK61" i="22"/>
  <c r="AQ61" i="22"/>
  <c r="AP61" i="22"/>
  <c r="AO61" i="22"/>
  <c r="CD61" i="22"/>
  <c r="AN61" i="22"/>
  <c r="CH54" i="22"/>
  <c r="CJ59" i="22"/>
  <c r="AJ61" i="22"/>
  <c r="CH51" i="22"/>
  <c r="CA53" i="22"/>
  <c r="BB54" i="22"/>
  <c r="BP56" i="22"/>
  <c r="AN58" i="22"/>
  <c r="CB58" i="22"/>
  <c r="AZ59" i="22"/>
  <c r="BC60" i="22"/>
  <c r="BB60" i="22"/>
  <c r="BA60" i="22"/>
  <c r="AX60" i="22"/>
  <c r="BA61" i="22"/>
  <c r="AX65" i="22"/>
  <c r="CL65" i="22"/>
  <c r="AE40" i="22"/>
  <c r="BO40" i="22"/>
  <c r="CH43" i="22"/>
  <c r="BS43" i="22"/>
  <c r="AX43" i="22"/>
  <c r="AC43" i="22"/>
  <c r="BR43" i="22"/>
  <c r="AW43" i="22"/>
  <c r="BQ43" i="22"/>
  <c r="AV43" i="22"/>
  <c r="V43" i="22"/>
  <c r="W43" i="22" s="1"/>
  <c r="X43" i="22" s="1"/>
  <c r="Y43" i="22" s="1"/>
  <c r="Z43" i="22" s="1"/>
  <c r="AA43" i="22" s="1"/>
  <c r="BA43" i="22"/>
  <c r="CB43" i="22"/>
  <c r="CI51" i="22"/>
  <c r="CB53" i="22"/>
  <c r="BC54" i="22"/>
  <c r="CB55" i="22"/>
  <c r="BJ55" i="22"/>
  <c r="BH55" i="22"/>
  <c r="AO58" i="22"/>
  <c r="CE58" i="22"/>
  <c r="BB59" i="22"/>
  <c r="AB60" i="22"/>
  <c r="BB61" i="22"/>
  <c r="AZ65" i="22"/>
  <c r="AC21" i="22"/>
  <c r="BO21" i="22"/>
  <c r="BN21" i="22"/>
  <c r="AR21" i="22"/>
  <c r="BU39" i="22"/>
  <c r="BS39" i="22"/>
  <c r="BR39" i="22"/>
  <c r="BM39" i="22"/>
  <c r="AF40" i="22"/>
  <c r="BP40" i="22"/>
  <c r="AD43" i="22"/>
  <c r="BB43" i="22"/>
  <c r="CD43" i="22"/>
  <c r="AT46" i="22"/>
  <c r="CK46" i="22"/>
  <c r="AS46" i="22"/>
  <c r="CJ46" i="22"/>
  <c r="AR46" i="22"/>
  <c r="CF46" i="22"/>
  <c r="CK51" i="22"/>
  <c r="CE53" i="22"/>
  <c r="BE54" i="22"/>
  <c r="BA55" i="22"/>
  <c r="AP58" i="22"/>
  <c r="CF58" i="22"/>
  <c r="BC59" i="22"/>
  <c r="AE60" i="22"/>
  <c r="BL61" i="22"/>
  <c r="BA65" i="22"/>
  <c r="BS30" i="22"/>
  <c r="V30" i="22"/>
  <c r="W30" i="22" s="1"/>
  <c r="X30" i="22" s="1"/>
  <c r="Y30" i="22" s="1"/>
  <c r="Z30" i="22" s="1"/>
  <c r="AA30" i="22" s="1"/>
  <c r="BY30" i="22"/>
  <c r="V36" i="22"/>
  <c r="W36" i="22" s="1"/>
  <c r="X36" i="22" s="1"/>
  <c r="Y36" i="22" s="1"/>
  <c r="Z36" i="22" s="1"/>
  <c r="AA36" i="22" s="1"/>
  <c r="CG36" i="22" s="1"/>
  <c r="BV44" i="22"/>
  <c r="AI30" i="22"/>
  <c r="CA30" i="22"/>
  <c r="AO36" i="22"/>
  <c r="V44" i="22"/>
  <c r="W44" i="22" s="1"/>
  <c r="X44" i="22" s="1"/>
  <c r="Y44" i="22" s="1"/>
  <c r="Z44" i="22" s="1"/>
  <c r="AA44" i="22" s="1"/>
  <c r="CK49" i="22"/>
  <c r="BP41" i="22"/>
  <c r="AL41" i="22"/>
  <c r="CH41" i="22"/>
  <c r="AF41" i="22"/>
  <c r="BO41" i="22"/>
  <c r="AK41" i="22"/>
  <c r="BK41" i="22"/>
  <c r="AJ41" i="22"/>
  <c r="BJ41" i="22"/>
  <c r="AI41" i="22"/>
  <c r="BI41" i="22"/>
  <c r="AH41" i="22"/>
  <c r="BG41" i="22"/>
  <c r="CI41" i="22"/>
  <c r="BH41" i="22"/>
  <c r="AG41" i="22"/>
  <c r="CB41" i="22"/>
  <c r="BA41" i="22"/>
  <c r="AC41" i="22"/>
  <c r="CA41" i="22"/>
  <c r="CH62" i="22"/>
  <c r="CF62" i="22"/>
  <c r="BM62" i="22"/>
  <c r="AS62" i="22"/>
  <c r="BF62" i="22"/>
  <c r="CE62" i="22"/>
  <c r="BK62" i="22"/>
  <c r="AR62" i="22"/>
  <c r="BX62" i="22"/>
  <c r="BE62" i="22"/>
  <c r="AJ62" i="22"/>
  <c r="CD62" i="22"/>
  <c r="BJ62" i="22"/>
  <c r="AQ62" i="22"/>
  <c r="BY62" i="22"/>
  <c r="CC62" i="22"/>
  <c r="BI62" i="22"/>
  <c r="AP62" i="22"/>
  <c r="CA62" i="22"/>
  <c r="BH62" i="22"/>
  <c r="AO62" i="22"/>
  <c r="AM62" i="22"/>
  <c r="BZ62" i="22"/>
  <c r="BG62" i="22"/>
  <c r="AN62" i="22"/>
  <c r="BV62" i="22"/>
  <c r="BC62" i="22"/>
  <c r="AH62" i="22"/>
  <c r="BP62" i="22"/>
  <c r="BG33" i="22"/>
  <c r="CC33" i="22"/>
  <c r="BF33" i="22"/>
  <c r="BC33" i="22"/>
  <c r="CG33" i="22"/>
  <c r="AW33" i="22"/>
  <c r="CF33" i="22"/>
  <c r="AV33" i="22"/>
  <c r="AT33" i="22"/>
  <c r="CD33" i="22"/>
  <c r="AU33" i="22"/>
  <c r="BZ33" i="22"/>
  <c r="AN33" i="22"/>
  <c r="AD41" i="22"/>
  <c r="CC41" i="22"/>
  <c r="AB62" i="22"/>
  <c r="BS62" i="22"/>
  <c r="AE33" i="22"/>
  <c r="AE41" i="22"/>
  <c r="CD41" i="22"/>
  <c r="AC62" i="22"/>
  <c r="BT62" i="22"/>
  <c r="BQ21" i="22"/>
  <c r="AF33" i="22"/>
  <c r="AM41" i="22"/>
  <c r="BQ50" i="22"/>
  <c r="AD62" i="22"/>
  <c r="BU62" i="22"/>
  <c r="BY21" i="22"/>
  <c r="AG33" i="22"/>
  <c r="AQ41" i="22"/>
  <c r="BZ47" i="22"/>
  <c r="CI47" i="22"/>
  <c r="BH47" i="22"/>
  <c r="AI47" i="22"/>
  <c r="AY47" i="22"/>
  <c r="V47" i="22"/>
  <c r="W47" i="22" s="1"/>
  <c r="X47" i="22" s="1"/>
  <c r="Y47" i="22" s="1"/>
  <c r="Z47" i="22" s="1"/>
  <c r="AA47" i="22" s="1"/>
  <c r="CH47" i="22"/>
  <c r="BD47" i="22"/>
  <c r="AH47" i="22"/>
  <c r="CG47" i="22"/>
  <c r="BC47" i="22"/>
  <c r="AG47" i="22"/>
  <c r="CF47" i="22"/>
  <c r="BB47" i="22"/>
  <c r="AC47" i="22"/>
  <c r="BX47" i="22"/>
  <c r="BA47" i="22"/>
  <c r="AB47" i="22"/>
  <c r="BW47" i="22"/>
  <c r="AZ47" i="22"/>
  <c r="BV47" i="22"/>
  <c r="BS47" i="22"/>
  <c r="AS47" i="22"/>
  <c r="BU47" i="22"/>
  <c r="AT53" i="22"/>
  <c r="CC53" i="22"/>
  <c r="AE62" i="22"/>
  <c r="BW62" i="22"/>
  <c r="AR41" i="22"/>
  <c r="BW50" i="22"/>
  <c r="CH50" i="22"/>
  <c r="BL50" i="22"/>
  <c r="AQ50" i="22"/>
  <c r="CA50" i="22"/>
  <c r="AF50" i="22"/>
  <c r="CG50" i="22"/>
  <c r="BK50" i="22"/>
  <c r="AO50" i="22"/>
  <c r="BA50" i="22"/>
  <c r="CE50" i="22"/>
  <c r="BJ50" i="22"/>
  <c r="AK50" i="22"/>
  <c r="CD50" i="22"/>
  <c r="BI50" i="22"/>
  <c r="AI50" i="22"/>
  <c r="CC50" i="22"/>
  <c r="BH50" i="22"/>
  <c r="AH50" i="22"/>
  <c r="BB50" i="22"/>
  <c r="CB50" i="22"/>
  <c r="BC50" i="22"/>
  <c r="AG50" i="22"/>
  <c r="BT50" i="22"/>
  <c r="AX50" i="22"/>
  <c r="AC50" i="22"/>
  <c r="BS50" i="22"/>
  <c r="AG62" i="22"/>
  <c r="CI62" i="22"/>
  <c r="CE21" i="22"/>
  <c r="AO33" i="22"/>
  <c r="AV41" i="22"/>
  <c r="AB50" i="22"/>
  <c r="BU50" i="22"/>
  <c r="AI62" i="22"/>
  <c r="CJ62" i="22"/>
  <c r="BZ66" i="22"/>
  <c r="AR66" i="22"/>
  <c r="AF66" i="22"/>
  <c r="BM66" i="22"/>
  <c r="BY66" i="22"/>
  <c r="AQ66" i="22"/>
  <c r="BR66" i="22"/>
  <c r="BX66" i="22"/>
  <c r="AN66" i="22"/>
  <c r="AE66" i="22"/>
  <c r="BW66" i="22"/>
  <c r="AM66" i="22"/>
  <c r="BT66" i="22"/>
  <c r="AH66" i="22"/>
  <c r="BS66" i="22"/>
  <c r="AG66" i="22"/>
  <c r="BK66" i="22"/>
  <c r="CH21" i="22"/>
  <c r="AP33" i="22"/>
  <c r="AY41" i="22"/>
  <c r="AO47" i="22"/>
  <c r="CL47" i="22"/>
  <c r="AD50" i="22"/>
  <c r="BZ50" i="22"/>
  <c r="AX53" i="22"/>
  <c r="CD56" i="22"/>
  <c r="BG56" i="22"/>
  <c r="AL56" i="22"/>
  <c r="AD56" i="22"/>
  <c r="BZ56" i="22"/>
  <c r="BE56" i="22"/>
  <c r="AK56" i="22"/>
  <c r="AY56" i="22"/>
  <c r="AC56" i="22"/>
  <c r="BY56" i="22"/>
  <c r="BD56" i="22"/>
  <c r="AJ56" i="22"/>
  <c r="BS56" i="22"/>
  <c r="BX56" i="22"/>
  <c r="BC56" i="22"/>
  <c r="AI56" i="22"/>
  <c r="BW56" i="22"/>
  <c r="BB56" i="22"/>
  <c r="AH56" i="22"/>
  <c r="AZ56" i="22"/>
  <c r="BU56" i="22"/>
  <c r="BA56" i="22"/>
  <c r="AG56" i="22"/>
  <c r="BT56" i="22"/>
  <c r="CK56" i="22"/>
  <c r="BQ56" i="22"/>
  <c r="AW56" i="22"/>
  <c r="V56" i="22"/>
  <c r="W56" i="22" s="1"/>
  <c r="X56" i="22" s="1"/>
  <c r="Y56" i="22" s="1"/>
  <c r="Z56" i="22" s="1"/>
  <c r="AA56" i="22" s="1"/>
  <c r="CE56" i="22"/>
  <c r="AT62" i="22"/>
  <c r="CK62" i="22"/>
  <c r="AS66" i="22"/>
  <c r="CK21" i="22"/>
  <c r="BJ33" i="22"/>
  <c r="AZ41" i="22"/>
  <c r="CG44" i="22"/>
  <c r="CL44" i="22"/>
  <c r="BU44" i="22"/>
  <c r="BD44" i="22"/>
  <c r="AM44" i="22"/>
  <c r="CE44" i="22"/>
  <c r="BN44" i="22"/>
  <c r="AW44" i="22"/>
  <c r="CK44" i="22"/>
  <c r="BT44" i="22"/>
  <c r="BC44" i="22"/>
  <c r="AL44" i="22"/>
  <c r="CJ44" i="22"/>
  <c r="BS44" i="22"/>
  <c r="BB44" i="22"/>
  <c r="AJ44" i="22"/>
  <c r="CI44" i="22"/>
  <c r="BR44" i="22"/>
  <c r="AZ44" i="22"/>
  <c r="AI44" i="22"/>
  <c r="CH44" i="22"/>
  <c r="BP44" i="22"/>
  <c r="AY44" i="22"/>
  <c r="AH44" i="22"/>
  <c r="AF44" i="22"/>
  <c r="CF44" i="22"/>
  <c r="BO44" i="22"/>
  <c r="AX44" i="22"/>
  <c r="AG44" i="22"/>
  <c r="CB44" i="22"/>
  <c r="BK44" i="22"/>
  <c r="AT44" i="22"/>
  <c r="AC44" i="22"/>
  <c r="BH44" i="22"/>
  <c r="CI46" i="22"/>
  <c r="CB46" i="22"/>
  <c r="BI46" i="22"/>
  <c r="AP46" i="22"/>
  <c r="AG46" i="22"/>
  <c r="CA46" i="22"/>
  <c r="BH46" i="22"/>
  <c r="AO46" i="22"/>
  <c r="BZ46" i="22"/>
  <c r="BG46" i="22"/>
  <c r="AN46" i="22"/>
  <c r="AZ46" i="22"/>
  <c r="BY46" i="22"/>
  <c r="BF46" i="22"/>
  <c r="AJ46" i="22"/>
  <c r="BX46" i="22"/>
  <c r="BE46" i="22"/>
  <c r="AI46" i="22"/>
  <c r="BV46" i="22"/>
  <c r="BW46" i="22"/>
  <c r="BD46" i="22"/>
  <c r="AH46" i="22"/>
  <c r="CL46" i="22"/>
  <c r="BP46" i="22"/>
  <c r="AW46" i="22"/>
  <c r="AD46" i="22"/>
  <c r="BM46" i="22"/>
  <c r="AP47" i="22"/>
  <c r="AY49" i="22"/>
  <c r="AE50" i="22"/>
  <c r="CI50" i="22"/>
  <c r="AB56" i="22"/>
  <c r="CF56" i="22"/>
  <c r="BU60" i="22"/>
  <c r="AO60" i="22"/>
  <c r="AG60" i="22"/>
  <c r="BR60" i="22"/>
  <c r="AN60" i="22"/>
  <c r="CJ60" i="22"/>
  <c r="BF60" i="22"/>
  <c r="AF60" i="22"/>
  <c r="BQ60" i="22"/>
  <c r="AM60" i="22"/>
  <c r="BN60" i="22"/>
  <c r="AL60" i="22"/>
  <c r="BG60" i="22"/>
  <c r="BM60" i="22"/>
  <c r="AK60" i="22"/>
  <c r="CK60" i="22"/>
  <c r="CL60" i="22"/>
  <c r="BH60" i="22"/>
  <c r="AH60" i="22"/>
  <c r="CH60" i="22"/>
  <c r="BD60" i="22"/>
  <c r="AC60" i="22"/>
  <c r="CI60" i="22"/>
  <c r="AU62" i="22"/>
  <c r="CL62" i="22"/>
  <c r="AT66" i="22"/>
  <c r="CG53" i="22"/>
  <c r="BW53" i="22"/>
  <c r="BF53" i="22"/>
  <c r="AO53" i="22"/>
  <c r="AH53" i="22"/>
  <c r="BV53" i="22"/>
  <c r="BE53" i="22"/>
  <c r="AN53" i="22"/>
  <c r="BO53" i="22"/>
  <c r="AG53" i="22"/>
  <c r="CL53" i="22"/>
  <c r="BU53" i="22"/>
  <c r="BD53" i="22"/>
  <c r="AM53" i="22"/>
  <c r="CK53" i="22"/>
  <c r="BT53" i="22"/>
  <c r="BC53" i="22"/>
  <c r="AL53" i="22"/>
  <c r="CH53" i="22"/>
  <c r="CJ53" i="22"/>
  <c r="BS53" i="22"/>
  <c r="BB53" i="22"/>
  <c r="AJ53" i="22"/>
  <c r="BP53" i="22"/>
  <c r="CI53" i="22"/>
  <c r="BR53" i="22"/>
  <c r="AZ53" i="22"/>
  <c r="AI53" i="22"/>
  <c r="AY53" i="22"/>
  <c r="CD53" i="22"/>
  <c r="BM53" i="22"/>
  <c r="AV53" i="22"/>
  <c r="AE53" i="22"/>
  <c r="BH53" i="22"/>
  <c r="AM56" i="22"/>
  <c r="CG56" i="22"/>
  <c r="AW62" i="22"/>
  <c r="AX66" i="22"/>
  <c r="BC41" i="22"/>
  <c r="AR47" i="22"/>
  <c r="AS50" i="22"/>
  <c r="CK50" i="22"/>
  <c r="V53" i="22"/>
  <c r="W53" i="22" s="1"/>
  <c r="X53" i="22" s="1"/>
  <c r="Y53" i="22" s="1"/>
  <c r="Z53" i="22" s="1"/>
  <c r="AA53" i="22" s="1"/>
  <c r="BI53" i="22"/>
  <c r="CA55" i="22"/>
  <c r="AP55" i="22"/>
  <c r="BZ55" i="22"/>
  <c r="AO55" i="22"/>
  <c r="BK55" i="22"/>
  <c r="AC55" i="22"/>
  <c r="BY55" i="22"/>
  <c r="AN55" i="22"/>
  <c r="BP55" i="22"/>
  <c r="AK55" i="22"/>
  <c r="AH55" i="22"/>
  <c r="BO55" i="22"/>
  <c r="AJ55" i="22"/>
  <c r="BL55" i="22"/>
  <c r="BN55" i="22"/>
  <c r="AI55" i="22"/>
  <c r="BI55" i="22"/>
  <c r="AO56" i="22"/>
  <c r="CH56" i="22"/>
  <c r="AX62" i="22"/>
  <c r="CL63" i="22"/>
  <c r="CB63" i="22"/>
  <c r="AC63" i="22"/>
  <c r="BY63" i="22"/>
  <c r="BR63" i="22"/>
  <c r="AF63" i="22"/>
  <c r="BC63" i="22"/>
  <c r="AY63" i="22"/>
  <c r="V63" i="22"/>
  <c r="W63" i="22" s="1"/>
  <c r="X63" i="22" s="1"/>
  <c r="Y63" i="22" s="1"/>
  <c r="Z63" i="22" s="1"/>
  <c r="AA63" i="22" s="1"/>
  <c r="BC66" i="22"/>
  <c r="BB41" i="22"/>
  <c r="CD48" i="22"/>
  <c r="BW48" i="22"/>
  <c r="BF48" i="22"/>
  <c r="BV48" i="22"/>
  <c r="BO48" i="22"/>
  <c r="BN48" i="22"/>
  <c r="BL48" i="22"/>
  <c r="BM48" i="22"/>
  <c r="AL48" i="22"/>
  <c r="CJ50" i="22"/>
  <c r="V21" i="22"/>
  <c r="W21" i="22" s="1"/>
  <c r="X21" i="22" s="1"/>
  <c r="Y21" i="22" s="1"/>
  <c r="Z21" i="22" s="1"/>
  <c r="AA21" i="22" s="1"/>
  <c r="BO33" i="22"/>
  <c r="AB21" i="22"/>
  <c r="BP33" i="22"/>
  <c r="BQ41" i="22"/>
  <c r="AD44" i="22"/>
  <c r="BL44" i="22"/>
  <c r="AE46" i="22"/>
  <c r="BT46" i="22"/>
  <c r="AW47" i="22"/>
  <c r="AM48" i="22"/>
  <c r="BP49" i="22"/>
  <c r="AT50" i="22"/>
  <c r="BJ53" i="22"/>
  <c r="AQ55" i="22"/>
  <c r="AQ56" i="22"/>
  <c r="CI56" i="22"/>
  <c r="AS60" i="22"/>
  <c r="AY62" i="22"/>
  <c r="AB63" i="22"/>
  <c r="BD66" i="22"/>
  <c r="BK33" i="22"/>
  <c r="BQ33" i="22"/>
  <c r="BR41" i="22"/>
  <c r="AE44" i="22"/>
  <c r="BM44" i="22"/>
  <c r="AF46" i="22"/>
  <c r="BU46" i="22"/>
  <c r="AX47" i="22"/>
  <c r="AU50" i="22"/>
  <c r="BK51" i="22"/>
  <c r="AV51" i="22"/>
  <c r="BE51" i="22"/>
  <c r="AQ51" i="22"/>
  <c r="BD51" i="22"/>
  <c r="BC51" i="22"/>
  <c r="BB51" i="22"/>
  <c r="AW51" i="22"/>
  <c r="CJ51" i="22"/>
  <c r="AG51" i="22"/>
  <c r="AB53" i="22"/>
  <c r="BK53" i="22"/>
  <c r="AR55" i="22"/>
  <c r="AR56" i="22"/>
  <c r="CJ56" i="22"/>
  <c r="AW60" i="22"/>
  <c r="AZ62" i="22"/>
  <c r="BG66" i="22"/>
  <c r="BL21" i="22"/>
  <c r="AS21" i="22"/>
  <c r="BK21" i="22"/>
  <c r="BI21" i="22"/>
  <c r="BC21" i="22"/>
  <c r="AX21" i="22"/>
  <c r="AU21" i="22"/>
  <c r="CG21" i="22"/>
  <c r="AO21" i="22"/>
  <c r="AR50" i="22"/>
  <c r="AM21" i="22"/>
  <c r="BU33" i="22"/>
  <c r="BX41" i="22"/>
  <c r="BI47" i="22"/>
  <c r="CI49" i="22"/>
  <c r="BN49" i="22"/>
  <c r="AQ49" i="22"/>
  <c r="CA49" i="22"/>
  <c r="AH49" i="22"/>
  <c r="CH49" i="22"/>
  <c r="BK49" i="22"/>
  <c r="AM49" i="22"/>
  <c r="BZ49" i="22"/>
  <c r="BB49" i="22"/>
  <c r="AF49" i="22"/>
  <c r="CF49" i="22"/>
  <c r="BJ49" i="22"/>
  <c r="AL49" i="22"/>
  <c r="CE49" i="22"/>
  <c r="BI49" i="22"/>
  <c r="AK49" i="22"/>
  <c r="CD49" i="22"/>
  <c r="BH49" i="22"/>
  <c r="AJ49" i="22"/>
  <c r="CB49" i="22"/>
  <c r="BD49" i="22"/>
  <c r="AI49" i="22"/>
  <c r="BC49" i="22"/>
  <c r="BU49" i="22"/>
  <c r="AZ49" i="22"/>
  <c r="AD49" i="22"/>
  <c r="BR49" i="22"/>
  <c r="AV50" i="22"/>
  <c r="AC53" i="22"/>
  <c r="BL53" i="22"/>
  <c r="AS55" i="22"/>
  <c r="AS56" i="22"/>
  <c r="BD62" i="22"/>
  <c r="AT64" i="22"/>
  <c r="CL64" i="22"/>
  <c r="CH64" i="22"/>
  <c r="BL66" i="22"/>
  <c r="BG57" i="22"/>
  <c r="AN59" i="22"/>
  <c r="BF59" i="22"/>
  <c r="BY59" i="22"/>
  <c r="BD30" i="22"/>
  <c r="CJ30" i="22"/>
  <c r="AR40" i="22"/>
  <c r="BV40" i="22"/>
  <c r="BV52" i="22"/>
  <c r="CA57" i="22"/>
  <c r="V59" i="22"/>
  <c r="W59" i="22" s="1"/>
  <c r="X59" i="22" s="1"/>
  <c r="Y59" i="22" s="1"/>
  <c r="Z59" i="22" s="1"/>
  <c r="AA59" i="22" s="1"/>
  <c r="AS59" i="22"/>
  <c r="BK59" i="22"/>
  <c r="CC59" i="22"/>
  <c r="BD61" i="22"/>
  <c r="CE61" i="22"/>
  <c r="AY65" i="22"/>
  <c r="BU65" i="22"/>
  <c r="BJ59" i="22"/>
  <c r="BF30" i="22"/>
  <c r="CK30" i="22"/>
  <c r="BW52" i="22"/>
  <c r="AD57" i="22"/>
  <c r="CB57" i="22"/>
  <c r="AB59" i="22"/>
  <c r="AT59" i="22"/>
  <c r="BL59" i="22"/>
  <c r="CD59" i="22"/>
  <c r="BE61" i="22"/>
  <c r="CF61" i="22"/>
  <c r="CD52" i="22"/>
  <c r="AE57" i="22"/>
  <c r="CD57" i="22"/>
  <c r="AC59" i="22"/>
  <c r="AU59" i="22"/>
  <c r="BM59" i="22"/>
  <c r="CE59" i="22"/>
  <c r="BF61" i="22"/>
  <c r="CG61" i="22"/>
  <c r="V57" i="22"/>
  <c r="W57" i="22" s="1"/>
  <c r="X57" i="22" s="1"/>
  <c r="Y57" i="22" s="1"/>
  <c r="Z57" i="22" s="1"/>
  <c r="AA57" i="22" s="1"/>
  <c r="CB59" i="22"/>
  <c r="AD30" i="22"/>
  <c r="BL30" i="22"/>
  <c r="CE52" i="22"/>
  <c r="AY54" i="22"/>
  <c r="BX54" i="22"/>
  <c r="AJ57" i="22"/>
  <c r="CF57" i="22"/>
  <c r="AV58" i="22"/>
  <c r="BY58" i="22"/>
  <c r="AD59" i="22"/>
  <c r="AV59" i="22"/>
  <c r="BN59" i="22"/>
  <c r="CF59" i="22"/>
  <c r="AD61" i="22"/>
  <c r="BG61" i="22"/>
  <c r="CH61" i="22"/>
  <c r="AD65" i="22"/>
  <c r="BB65" i="22"/>
  <c r="BY65" i="22"/>
  <c r="BW57" i="22"/>
  <c r="AG30" i="22"/>
  <c r="BM30" i="22"/>
  <c r="BA40" i="22"/>
  <c r="AT43" i="22"/>
  <c r="BN43" i="22"/>
  <c r="CJ52" i="22"/>
  <c r="AZ54" i="22"/>
  <c r="CA54" i="22"/>
  <c r="AS57" i="22"/>
  <c r="AY58" i="22"/>
  <c r="BZ58" i="22"/>
  <c r="AE59" i="22"/>
  <c r="AW59" i="22"/>
  <c r="BO59" i="22"/>
  <c r="CH59" i="22"/>
  <c r="AH61" i="22"/>
  <c r="BJ61" i="22"/>
  <c r="CJ61" i="22"/>
  <c r="AE65" i="22"/>
  <c r="BC65" i="22"/>
  <c r="BZ65" i="22"/>
  <c r="BX57" i="22"/>
  <c r="AR59" i="22"/>
  <c r="AH30" i="22"/>
  <c r="BA54" i="22"/>
  <c r="AZ58" i="22"/>
  <c r="AF59" i="22"/>
  <c r="AX59" i="22"/>
  <c r="BP59" i="22"/>
  <c r="CI59" i="22"/>
  <c r="AI61" i="22"/>
  <c r="AH65" i="22"/>
  <c r="BD65" i="22"/>
  <c r="AO22" i="22"/>
  <c r="CK22" i="22"/>
  <c r="BL22" i="22"/>
  <c r="AN22" i="22"/>
  <c r="BN22" i="22"/>
  <c r="AP22" i="22"/>
  <c r="BG22" i="22"/>
  <c r="AG22" i="22"/>
  <c r="CB22" i="22"/>
  <c r="BH22" i="22"/>
  <c r="BC22" i="22"/>
  <c r="AX22" i="22"/>
  <c r="CJ22" i="22"/>
  <c r="AW22" i="22"/>
  <c r="BD22" i="22"/>
  <c r="CG22" i="22"/>
  <c r="AV22" i="22"/>
  <c r="CA22" i="22"/>
  <c r="AU22" i="22"/>
  <c r="AT22" i="22"/>
  <c r="BY22" i="22"/>
  <c r="AK22" i="22"/>
  <c r="BV22" i="22"/>
  <c r="AE22" i="22"/>
  <c r="AB22" i="22"/>
  <c r="BI22" i="22"/>
  <c r="BS22" i="22"/>
  <c r="AC22" i="22"/>
  <c r="BU22" i="22"/>
  <c r="AD22" i="22"/>
  <c r="CE31" i="22"/>
  <c r="BY31" i="22"/>
  <c r="BG31" i="22"/>
  <c r="AO31" i="22"/>
  <c r="BX31" i="22"/>
  <c r="AN31" i="22"/>
  <c r="BS31" i="22"/>
  <c r="AY31" i="22"/>
  <c r="AG31" i="22"/>
  <c r="CI31" i="22"/>
  <c r="BK31" i="22"/>
  <c r="AP31" i="22"/>
  <c r="CH31" i="22"/>
  <c r="BJ31" i="22"/>
  <c r="BC31" i="22"/>
  <c r="AE31" i="22"/>
  <c r="CA31" i="22"/>
  <c r="AW31" i="22"/>
  <c r="BV31" i="22"/>
  <c r="AU31" i="22"/>
  <c r="AV31" i="22"/>
  <c r="BU31" i="22"/>
  <c r="AT31" i="22"/>
  <c r="BO31" i="22"/>
  <c r="AQ31" i="22"/>
  <c r="BN31" i="22"/>
  <c r="AL31" i="22"/>
  <c r="BI31" i="22"/>
  <c r="BE31" i="22"/>
  <c r="AX31" i="22"/>
  <c r="BH31" i="22"/>
  <c r="BD31" i="22"/>
  <c r="AS31" i="22"/>
  <c r="CK31" i="22"/>
  <c r="AR31" i="22"/>
  <c r="CJ31" i="22"/>
  <c r="CD31" i="22"/>
  <c r="AH31" i="22"/>
  <c r="CB31" i="22"/>
  <c r="AD31" i="22"/>
  <c r="BL31" i="22"/>
  <c r="BR31" i="22"/>
  <c r="AC31" i="22"/>
  <c r="AB31" i="22"/>
  <c r="CH12" i="22"/>
  <c r="AJ12" i="22"/>
  <c r="CB12" i="22"/>
  <c r="BI12" i="22"/>
  <c r="AP12" i="22"/>
  <c r="CA12" i="22"/>
  <c r="BH12" i="22"/>
  <c r="AO12" i="22"/>
  <c r="BV12" i="22"/>
  <c r="AH12" i="22"/>
  <c r="CE12" i="22"/>
  <c r="BG12" i="22"/>
  <c r="CD12" i="22"/>
  <c r="AG12" i="22"/>
  <c r="BD12" i="22"/>
  <c r="AW12" i="22"/>
  <c r="AB12" i="22"/>
  <c r="AV12" i="22"/>
  <c r="AY12" i="22"/>
  <c r="AU12" i="22"/>
  <c r="AT12" i="22"/>
  <c r="AS12" i="22"/>
  <c r="BY12" i="22"/>
  <c r="AR12" i="22"/>
  <c r="CJ12" i="22"/>
  <c r="AX12" i="22"/>
  <c r="CG12" i="22"/>
  <c r="AE12" i="22"/>
  <c r="AD12" i="22"/>
  <c r="BX12" i="22"/>
  <c r="AQ12" i="22"/>
  <c r="BS12" i="22"/>
  <c r="AN12" i="22"/>
  <c r="BP12" i="22"/>
  <c r="BO12" i="22"/>
  <c r="AL12" i="22"/>
  <c r="BN12" i="22"/>
  <c r="BL12" i="22"/>
  <c r="BK12" i="22"/>
  <c r="AC12" i="22"/>
  <c r="BJ12" i="22"/>
  <c r="BC12" i="22"/>
  <c r="V9" i="22"/>
  <c r="W9" i="22" s="1"/>
  <c r="X9" i="22" s="1"/>
  <c r="Y9" i="22" s="1"/>
  <c r="Z9" i="22" s="1"/>
  <c r="AA9" i="22" s="1"/>
  <c r="BS9" i="22" s="1"/>
  <c r="AT9" i="22"/>
  <c r="AS13" i="22"/>
  <c r="BA18" i="22"/>
  <c r="BB18" i="22" s="1"/>
  <c r="I18" i="22" s="1"/>
  <c r="AL29" i="22"/>
  <c r="CK26" i="22"/>
  <c r="AY26" i="22"/>
  <c r="AG26" i="22"/>
  <c r="CB26" i="22"/>
  <c r="BE26" i="22"/>
  <c r="AH26" i="22"/>
  <c r="CA26" i="22"/>
  <c r="BR26" i="22"/>
  <c r="AV26" i="22"/>
  <c r="CH26" i="22"/>
  <c r="BJ26" i="22"/>
  <c r="AE26" i="22"/>
  <c r="AC26" i="22"/>
  <c r="AB26" i="22"/>
  <c r="CG26" i="22"/>
  <c r="BI26" i="22"/>
  <c r="AD26" i="22"/>
  <c r="BH26" i="22"/>
  <c r="CE26" i="22"/>
  <c r="BA26" i="22"/>
  <c r="BB26" i="22" s="1"/>
  <c r="I26" i="22" s="1"/>
  <c r="AW26" i="22"/>
  <c r="AU26" i="22"/>
  <c r="CD26" i="22"/>
  <c r="AP26" i="22"/>
  <c r="AJ26" i="22"/>
  <c r="BP26" i="22"/>
  <c r="BO26" i="22"/>
  <c r="AK26" i="22"/>
  <c r="BV26" i="22"/>
  <c r="BU26" i="22"/>
  <c r="BW26" i="22" s="1"/>
  <c r="N26" i="22" s="1"/>
  <c r="BN26" i="22"/>
  <c r="BL26" i="22"/>
  <c r="BK26" i="22"/>
  <c r="AX26" i="22"/>
  <c r="CK24" i="22"/>
  <c r="BY13" i="22"/>
  <c r="BZ13" i="22" s="1"/>
  <c r="O13" i="22" s="1"/>
  <c r="BP18" i="22"/>
  <c r="AR26" i="22"/>
  <c r="AV29" i="22"/>
  <c r="BE23" i="22"/>
  <c r="AS26" i="22"/>
  <c r="BD18" i="22"/>
  <c r="AQ26" i="22"/>
  <c r="AT26" i="22"/>
  <c r="CE42" i="22"/>
  <c r="BO42" i="22"/>
  <c r="AY42" i="22"/>
  <c r="AI42" i="22"/>
  <c r="CD42" i="22"/>
  <c r="BN42" i="22"/>
  <c r="AX42" i="22"/>
  <c r="AH42" i="22"/>
  <c r="CC42" i="22"/>
  <c r="BM42" i="22"/>
  <c r="AW42" i="22"/>
  <c r="AG42" i="22"/>
  <c r="BV42" i="22"/>
  <c r="BC42" i="22"/>
  <c r="AJ42" i="22"/>
  <c r="BU42" i="22"/>
  <c r="BB42" i="22"/>
  <c r="AF42" i="22"/>
  <c r="BT42" i="22"/>
  <c r="BA42" i="22"/>
  <c r="AE42" i="22"/>
  <c r="BX42" i="22"/>
  <c r="AV42" i="22"/>
  <c r="BW42" i="22"/>
  <c r="AU42" i="22"/>
  <c r="BS42" i="22"/>
  <c r="AT42" i="22"/>
  <c r="CA42" i="22"/>
  <c r="AS42" i="22"/>
  <c r="BZ42" i="22"/>
  <c r="AR42" i="22"/>
  <c r="BL42" i="22"/>
  <c r="AM42" i="22"/>
  <c r="BY42" i="22"/>
  <c r="AN42" i="22"/>
  <c r="BQ42" i="22"/>
  <c r="BR42" i="22"/>
  <c r="AL42" i="22"/>
  <c r="AK42" i="22"/>
  <c r="BI42" i="22"/>
  <c r="BH42" i="22"/>
  <c r="CI42" i="22"/>
  <c r="AD42" i="22"/>
  <c r="AB42" i="22"/>
  <c r="V42" i="22"/>
  <c r="W42" i="22" s="1"/>
  <c r="X42" i="22" s="1"/>
  <c r="Y42" i="22" s="1"/>
  <c r="Z42" i="22" s="1"/>
  <c r="AA42" i="22" s="1"/>
  <c r="CH42" i="22"/>
  <c r="AC42" i="22"/>
  <c r="CG42" i="22"/>
  <c r="CF42" i="22"/>
  <c r="BK42" i="22"/>
  <c r="BJ42" i="22"/>
  <c r="CJ42" i="22"/>
  <c r="CB42" i="22"/>
  <c r="CL42" i="22"/>
  <c r="CK42" i="22"/>
  <c r="BP42" i="22"/>
  <c r="BG42" i="22"/>
  <c r="BF42" i="22"/>
  <c r="BE42" i="22"/>
  <c r="BD42" i="22"/>
  <c r="AZ42" i="22"/>
  <c r="AN13" i="22"/>
  <c r="CJ29" i="22"/>
  <c r="AQ29" i="22"/>
  <c r="CA29" i="22"/>
  <c r="CC29" i="22" s="1"/>
  <c r="P29" i="22" s="1"/>
  <c r="AK29" i="22"/>
  <c r="BV29" i="22"/>
  <c r="AS29" i="22"/>
  <c r="AO29" i="22"/>
  <c r="BU29" i="22"/>
  <c r="AR29" i="22"/>
  <c r="BR29" i="22"/>
  <c r="AN29" i="22"/>
  <c r="BI29" i="22"/>
  <c r="BH29" i="22"/>
  <c r="AE29" i="22"/>
  <c r="AD29" i="22"/>
  <c r="BX29" i="22"/>
  <c r="BP29" i="22"/>
  <c r="BJ29" i="22"/>
  <c r="BY29" i="22"/>
  <c r="AC29" i="22"/>
  <c r="BG29" i="22"/>
  <c r="BE29" i="22"/>
  <c r="BD29" i="22"/>
  <c r="BC29" i="22"/>
  <c r="AW29" i="22"/>
  <c r="AP42" i="22"/>
  <c r="AX24" i="22"/>
  <c r="AQ42" i="22"/>
  <c r="AU29" i="22"/>
  <c r="BD23" i="22"/>
  <c r="CG29" i="22"/>
  <c r="BZ45" i="22"/>
  <c r="BJ45" i="22"/>
  <c r="AT45" i="22"/>
  <c r="AD45" i="22"/>
  <c r="BY45" i="22"/>
  <c r="BI45" i="22"/>
  <c r="AS45" i="22"/>
  <c r="AC45" i="22"/>
  <c r="BX45" i="22"/>
  <c r="BH45" i="22"/>
  <c r="AR45" i="22"/>
  <c r="AB45" i="22"/>
  <c r="CG45" i="22"/>
  <c r="BN45" i="22"/>
  <c r="AU45" i="22"/>
  <c r="CF45" i="22"/>
  <c r="BM45" i="22"/>
  <c r="AQ45" i="22"/>
  <c r="CE45" i="22"/>
  <c r="BL45" i="22"/>
  <c r="AP45" i="22"/>
  <c r="CJ45" i="22"/>
  <c r="BK45" i="22"/>
  <c r="AL45" i="22"/>
  <c r="CI45" i="22"/>
  <c r="BG45" i="22"/>
  <c r="AK45" i="22"/>
  <c r="CH45" i="22"/>
  <c r="BF45" i="22"/>
  <c r="AJ45" i="22"/>
  <c r="CA45" i="22"/>
  <c r="AY45" i="22"/>
  <c r="BW45" i="22"/>
  <c r="AX45" i="22"/>
  <c r="BR45" i="22"/>
  <c r="AM45" i="22"/>
  <c r="BB45" i="22"/>
  <c r="AZ45" i="22"/>
  <c r="CL45" i="22"/>
  <c r="BA45" i="22"/>
  <c r="CK45" i="22"/>
  <c r="BV45" i="22"/>
  <c r="AN45" i="22"/>
  <c r="BU45" i="22"/>
  <c r="AI45" i="22"/>
  <c r="CC45" i="22"/>
  <c r="AE45" i="22"/>
  <c r="CB45" i="22"/>
  <c r="BT45" i="22"/>
  <c r="BS45" i="22"/>
  <c r="V45" i="22"/>
  <c r="W45" i="22" s="1"/>
  <c r="X45" i="22" s="1"/>
  <c r="Y45" i="22" s="1"/>
  <c r="Z45" i="22" s="1"/>
  <c r="AA45" i="22" s="1"/>
  <c r="BO45" i="22"/>
  <c r="BE45" i="22"/>
  <c r="BD45" i="22"/>
  <c r="BC45" i="22"/>
  <c r="CD45" i="22"/>
  <c r="BQ45" i="22"/>
  <c r="BP45" i="22"/>
  <c r="AW45" i="22"/>
  <c r="AV45" i="22"/>
  <c r="AO45" i="22"/>
  <c r="AH45" i="22"/>
  <c r="AG45" i="22"/>
  <c r="AF45" i="22"/>
  <c r="CK13" i="22"/>
  <c r="BL13" i="22"/>
  <c r="AO13" i="22"/>
  <c r="CJ13" i="22"/>
  <c r="BJ13" i="22"/>
  <c r="AP13" i="22"/>
  <c r="BG13" i="22"/>
  <c r="AK13" i="22"/>
  <c r="CB13" i="22"/>
  <c r="AJ13" i="22"/>
  <c r="BV13" i="22"/>
  <c r="AB13" i="22"/>
  <c r="BI13" i="22"/>
  <c r="BH13" i="22"/>
  <c r="BE13" i="22"/>
  <c r="AU13" i="22"/>
  <c r="BU13" i="22"/>
  <c r="AC13" i="22"/>
  <c r="BR13" i="22"/>
  <c r="BD13" i="22"/>
  <c r="BC13" i="22"/>
  <c r="CI13" i="22"/>
  <c r="AV13" i="22"/>
  <c r="CA13" i="22"/>
  <c r="AT13" i="22"/>
  <c r="AL13" i="22"/>
  <c r="CA18" i="22"/>
  <c r="BK18" i="22"/>
  <c r="AU18" i="22"/>
  <c r="AE18" i="22"/>
  <c r="BY18" i="22"/>
  <c r="BH18" i="22"/>
  <c r="AQ18" i="22"/>
  <c r="BX18" i="22"/>
  <c r="BG18" i="22"/>
  <c r="AP18" i="22"/>
  <c r="CG18" i="22"/>
  <c r="BN18" i="22"/>
  <c r="AT18" i="22"/>
  <c r="AS18" i="22"/>
  <c r="BE18" i="22"/>
  <c r="AL18" i="22"/>
  <c r="CK18" i="22"/>
  <c r="BO18" i="22"/>
  <c r="AN18" i="22"/>
  <c r="CJ18" i="22"/>
  <c r="BL18" i="22"/>
  <c r="CI18" i="22"/>
  <c r="BJ18" i="22"/>
  <c r="AK18" i="22"/>
  <c r="CH18" i="22"/>
  <c r="BI18" i="22"/>
  <c r="AJ18" i="22"/>
  <c r="BC18" i="22"/>
  <c r="AG18" i="22"/>
  <c r="CB18" i="22"/>
  <c r="CD18" i="22"/>
  <c r="AV18" i="22"/>
  <c r="AR18" i="22"/>
  <c r="AY18" i="22"/>
  <c r="AX18" i="22"/>
  <c r="CE18" i="22"/>
  <c r="AW18" i="22"/>
  <c r="BV18" i="22"/>
  <c r="AO18" i="22"/>
  <c r="BU18" i="22"/>
  <c r="AH18" i="22"/>
  <c r="BS18" i="22"/>
  <c r="AD18" i="22"/>
  <c r="BR18" i="22"/>
  <c r="AC18" i="22"/>
  <c r="AB18" i="22"/>
  <c r="CH24" i="22"/>
  <c r="BR24" i="22"/>
  <c r="AL24" i="22"/>
  <c r="CI24" i="22"/>
  <c r="BO24" i="22"/>
  <c r="AW24" i="22"/>
  <c r="AE24" i="22"/>
  <c r="BN24" i="22"/>
  <c r="AV24" i="22"/>
  <c r="AD24" i="22"/>
  <c r="CA24" i="22"/>
  <c r="BI24" i="22"/>
  <c r="AQ24" i="22"/>
  <c r="AC24" i="22"/>
  <c r="BV24" i="22"/>
  <c r="AY24" i="22"/>
  <c r="AB24" i="22"/>
  <c r="AR24" i="22"/>
  <c r="BS24" i="22"/>
  <c r="AO24" i="22"/>
  <c r="AJ24" i="22"/>
  <c r="BP24" i="22"/>
  <c r="AN24" i="22"/>
  <c r="BL24" i="22"/>
  <c r="BK24" i="22"/>
  <c r="CJ24" i="22"/>
  <c r="BG24" i="22"/>
  <c r="AG24" i="22"/>
  <c r="CE24" i="22"/>
  <c r="CD24" i="22"/>
  <c r="AS24" i="22"/>
  <c r="BY24" i="22"/>
  <c r="BX24" i="22"/>
  <c r="AP24" i="22"/>
  <c r="CB24" i="22"/>
  <c r="AH24" i="22"/>
  <c r="BD24" i="22"/>
  <c r="BU24" i="22"/>
  <c r="BJ24" i="22"/>
  <c r="BH24" i="22"/>
  <c r="BE24" i="22"/>
  <c r="AT24" i="22"/>
  <c r="AU24" i="22"/>
  <c r="V15" i="22"/>
  <c r="W15" i="22" s="1"/>
  <c r="X15" i="22" s="1"/>
  <c r="Y15" i="22" s="1"/>
  <c r="Z15" i="22" s="1"/>
  <c r="AA15" i="22" s="1"/>
  <c r="BE15" i="22" s="1"/>
  <c r="AW23" i="22"/>
  <c r="BY23" i="22"/>
  <c r="BU23" i="22"/>
  <c r="AV23" i="22"/>
  <c r="BN23" i="22"/>
  <c r="AP23" i="22"/>
  <c r="CJ23" i="22"/>
  <c r="AT23" i="22"/>
  <c r="AO23" i="22"/>
  <c r="CD23" i="22"/>
  <c r="AL23" i="22"/>
  <c r="CI23" i="22"/>
  <c r="AS23" i="22"/>
  <c r="CH23" i="22"/>
  <c r="CE23" i="22"/>
  <c r="AN23" i="22"/>
  <c r="BI23" i="22"/>
  <c r="AK23" i="22"/>
  <c r="BS23" i="22"/>
  <c r="AE23" i="22"/>
  <c r="BL23" i="22"/>
  <c r="AD23" i="22"/>
  <c r="BK23" i="22"/>
  <c r="CH29" i="22"/>
  <c r="V8" i="22"/>
  <c r="W8" i="22" s="1"/>
  <c r="X8" i="22" s="1"/>
  <c r="Y8" i="22" s="1"/>
  <c r="Z8" i="22" s="1"/>
  <c r="AA8" i="22" s="1"/>
  <c r="AS8" i="22" s="1"/>
  <c r="CG24" i="22"/>
  <c r="V25" i="22"/>
  <c r="W25" i="22" s="1"/>
  <c r="X25" i="22" s="1"/>
  <c r="Y25" i="22" s="1"/>
  <c r="Z25" i="22" s="1"/>
  <c r="AA25" i="22" s="1"/>
  <c r="CA25" i="22" s="1"/>
  <c r="AL36" i="22"/>
  <c r="V7" i="22"/>
  <c r="W7" i="22" s="1"/>
  <c r="X7" i="22" s="1"/>
  <c r="Y7" i="22" s="1"/>
  <c r="Z7" i="22" s="1"/>
  <c r="AA7" i="22" s="1"/>
  <c r="BO7" i="22" s="1"/>
  <c r="CL21" i="22"/>
  <c r="BV21" i="22"/>
  <c r="BF21" i="22"/>
  <c r="AP21" i="22"/>
  <c r="CJ21" i="22"/>
  <c r="BS21" i="22"/>
  <c r="BB21" i="22"/>
  <c r="AK21" i="22"/>
  <c r="CI21" i="22"/>
  <c r="BR21" i="22"/>
  <c r="BA21" i="22"/>
  <c r="AJ21" i="22"/>
  <c r="BU21" i="22"/>
  <c r="AZ21" i="22"/>
  <c r="AG21" i="22"/>
  <c r="BT21" i="22"/>
  <c r="AY21" i="22"/>
  <c r="AF21" i="22"/>
  <c r="CF21" i="22"/>
  <c r="BM21" i="22"/>
  <c r="AT21" i="22"/>
  <c r="CD21" i="22"/>
  <c r="BH21" i="22"/>
  <c r="AI21" i="22"/>
  <c r="CC21" i="22"/>
  <c r="BG21" i="22"/>
  <c r="AH21" i="22"/>
  <c r="CB21" i="22"/>
  <c r="BE21" i="22"/>
  <c r="AE21" i="22"/>
  <c r="CA21" i="22"/>
  <c r="BD21" i="22"/>
  <c r="AD21" i="22"/>
  <c r="BX21" i="22"/>
  <c r="AW21" i="22"/>
  <c r="BW21" i="22"/>
  <c r="AV21" i="22"/>
  <c r="BJ21" i="22"/>
  <c r="V27" i="22"/>
  <c r="W27" i="22" s="1"/>
  <c r="X27" i="22" s="1"/>
  <c r="Y27" i="22" s="1"/>
  <c r="Z27" i="22" s="1"/>
  <c r="AA27" i="22" s="1"/>
  <c r="AG27" i="22" s="1"/>
  <c r="V11" i="22"/>
  <c r="W11" i="22" s="1"/>
  <c r="X11" i="22" s="1"/>
  <c r="Y11" i="22" s="1"/>
  <c r="Z11" i="22" s="1"/>
  <c r="AA11" i="22" s="1"/>
  <c r="CK11" i="22" s="1"/>
  <c r="V20" i="22"/>
  <c r="W20" i="22" s="1"/>
  <c r="X20" i="22" s="1"/>
  <c r="Y20" i="22" s="1"/>
  <c r="Z20" i="22" s="1"/>
  <c r="AA20" i="22" s="1"/>
  <c r="CD20" i="22" s="1"/>
  <c r="CH20" i="22"/>
  <c r="AH52" i="22"/>
  <c r="AT52" i="22"/>
  <c r="AC64" i="22"/>
  <c r="AL21" i="22"/>
  <c r="BP21" i="22"/>
  <c r="CJ39" i="22"/>
  <c r="BT39" i="22"/>
  <c r="BD39" i="22"/>
  <c r="AN39" i="22"/>
  <c r="BZ39" i="22"/>
  <c r="BI39" i="22"/>
  <c r="AR39" i="22"/>
  <c r="BY39" i="22"/>
  <c r="BH39" i="22"/>
  <c r="AQ39" i="22"/>
  <c r="BX39" i="22"/>
  <c r="BG39" i="22"/>
  <c r="AP39" i="22"/>
  <c r="CA39" i="22"/>
  <c r="BC39" i="22"/>
  <c r="AI39" i="22"/>
  <c r="BW39" i="22"/>
  <c r="BB39" i="22"/>
  <c r="AH39" i="22"/>
  <c r="BV39" i="22"/>
  <c r="BA39" i="22"/>
  <c r="AG39" i="22"/>
  <c r="BP39" i="22"/>
  <c r="AS39" i="22"/>
  <c r="BO39" i="22"/>
  <c r="AO39" i="22"/>
  <c r="CG39" i="22"/>
  <c r="BJ39" i="22"/>
  <c r="AF39" i="22"/>
  <c r="CD39" i="22"/>
  <c r="AW39" i="22"/>
  <c r="CB39" i="22"/>
  <c r="AU39" i="22"/>
  <c r="CC39" i="22"/>
  <c r="AV39" i="22"/>
  <c r="BQ39" i="22"/>
  <c r="AK39" i="22"/>
  <c r="BN39" i="22"/>
  <c r="AJ39" i="22"/>
  <c r="BF39" i="22"/>
  <c r="AY39" i="22"/>
  <c r="BE39" i="22"/>
  <c r="AZ39" i="22"/>
  <c r="CI39" i="22"/>
  <c r="AM39" i="22"/>
  <c r="CH39" i="22"/>
  <c r="AL39" i="22"/>
  <c r="CF39" i="22"/>
  <c r="V10" i="22"/>
  <c r="W10" i="22" s="1"/>
  <c r="X10" i="22" s="1"/>
  <c r="Y10" i="22" s="1"/>
  <c r="Z10" i="22" s="1"/>
  <c r="AA10" i="22" s="1"/>
  <c r="AC10" i="22" s="1"/>
  <c r="CH10" i="22"/>
  <c r="BX52" i="22"/>
  <c r="BH52" i="22"/>
  <c r="AR52" i="22"/>
  <c r="AB52" i="22"/>
  <c r="CH52" i="22"/>
  <c r="BR52" i="22"/>
  <c r="BB52" i="22"/>
  <c r="AL52" i="22"/>
  <c r="V52" i="22"/>
  <c r="W52" i="22" s="1"/>
  <c r="X52" i="22" s="1"/>
  <c r="Y52" i="22" s="1"/>
  <c r="Z52" i="22" s="1"/>
  <c r="AA52" i="22" s="1"/>
  <c r="CC52" i="22"/>
  <c r="BK52" i="22"/>
  <c r="AS52" i="22"/>
  <c r="CB52" i="22"/>
  <c r="BJ52" i="22"/>
  <c r="AQ52" i="22"/>
  <c r="CA52" i="22"/>
  <c r="BI52" i="22"/>
  <c r="AP52" i="22"/>
  <c r="BT52" i="22"/>
  <c r="AX52" i="22"/>
  <c r="AC52" i="22"/>
  <c r="BS52" i="22"/>
  <c r="AW52" i="22"/>
  <c r="BQ52" i="22"/>
  <c r="AV52" i="22"/>
  <c r="CI52" i="22"/>
  <c r="BF52" i="22"/>
  <c r="AG52" i="22"/>
  <c r="CG52" i="22"/>
  <c r="BE52" i="22"/>
  <c r="AF52" i="22"/>
  <c r="CF52" i="22"/>
  <c r="BD52" i="22"/>
  <c r="AE52" i="22"/>
  <c r="BP52" i="22"/>
  <c r="AJ52" i="22"/>
  <c r="BO52" i="22"/>
  <c r="AI52" i="22"/>
  <c r="CL52" i="22"/>
  <c r="BC52" i="22"/>
  <c r="AZ52" i="22"/>
  <c r="AU52" i="22"/>
  <c r="AY52" i="22"/>
  <c r="CK52" i="22"/>
  <c r="BZ52" i="22"/>
  <c r="AM52" i="22"/>
  <c r="BY52" i="22"/>
  <c r="AK52" i="22"/>
  <c r="BN52" i="22"/>
  <c r="BM52" i="22"/>
  <c r="BL52" i="22"/>
  <c r="BG52" i="22"/>
  <c r="AO52" i="22"/>
  <c r="AN52" i="22"/>
  <c r="AD52" i="22"/>
  <c r="CJ64" i="22"/>
  <c r="BT64" i="22"/>
  <c r="BD64" i="22"/>
  <c r="AN64" i="22"/>
  <c r="CI64" i="22"/>
  <c r="BS64" i="22"/>
  <c r="BC64" i="22"/>
  <c r="AM64" i="22"/>
  <c r="CD64" i="22"/>
  <c r="BN64" i="22"/>
  <c r="AX64" i="22"/>
  <c r="AH64" i="22"/>
  <c r="BW64" i="22"/>
  <c r="BB64" i="22"/>
  <c r="AI64" i="22"/>
  <c r="BV64" i="22"/>
  <c r="BA64" i="22"/>
  <c r="AG64" i="22"/>
  <c r="BU64" i="22"/>
  <c r="AZ64" i="22"/>
  <c r="AF64" i="22"/>
  <c r="CG64" i="22"/>
  <c r="BJ64" i="22"/>
  <c r="AL64" i="22"/>
  <c r="CF64" i="22"/>
  <c r="BI64" i="22"/>
  <c r="AK64" i="22"/>
  <c r="CE64" i="22"/>
  <c r="BH64" i="22"/>
  <c r="AJ64" i="22"/>
  <c r="BO64" i="22"/>
  <c r="AO64" i="22"/>
  <c r="BM64" i="22"/>
  <c r="AE64" i="22"/>
  <c r="BL64" i="22"/>
  <c r="AD64" i="22"/>
  <c r="BZ64" i="22"/>
  <c r="AR64" i="22"/>
  <c r="BY64" i="22"/>
  <c r="AQ64" i="22"/>
  <c r="BK64" i="22"/>
  <c r="BX64" i="22"/>
  <c r="V64" i="22"/>
  <c r="W64" i="22" s="1"/>
  <c r="X64" i="22" s="1"/>
  <c r="Y64" i="22" s="1"/>
  <c r="Z64" i="22" s="1"/>
  <c r="AA64" i="22" s="1"/>
  <c r="BR64" i="22"/>
  <c r="BQ64" i="22"/>
  <c r="BE64" i="22"/>
  <c r="AY64" i="22"/>
  <c r="BG64" i="22"/>
  <c r="AW64" i="22"/>
  <c r="AV64" i="22"/>
  <c r="BF64" i="22"/>
  <c r="AS64" i="22"/>
  <c r="AP64" i="22"/>
  <c r="AB64" i="22"/>
  <c r="V14" i="22"/>
  <c r="W14" i="22" s="1"/>
  <c r="X14" i="22" s="1"/>
  <c r="Y14" i="22" s="1"/>
  <c r="Z14" i="22" s="1"/>
  <c r="AA14" i="22" s="1"/>
  <c r="AB14" i="22" s="1"/>
  <c r="BV14" i="22"/>
  <c r="BC14" i="22"/>
  <c r="V39" i="22"/>
  <c r="W39" i="22" s="1"/>
  <c r="X39" i="22" s="1"/>
  <c r="Y39" i="22" s="1"/>
  <c r="Z39" i="22" s="1"/>
  <c r="AA39" i="22" s="1"/>
  <c r="CK39" i="22"/>
  <c r="BU52" i="22"/>
  <c r="CA63" i="22"/>
  <c r="BK63" i="22"/>
  <c r="AU63" i="22"/>
  <c r="AE63" i="22"/>
  <c r="BZ63" i="22"/>
  <c r="BJ63" i="22"/>
  <c r="AT63" i="22"/>
  <c r="AD63" i="22"/>
  <c r="CK63" i="22"/>
  <c r="BU63" i="22"/>
  <c r="BE63" i="22"/>
  <c r="AO63" i="22"/>
  <c r="CH63" i="22"/>
  <c r="BO63" i="22"/>
  <c r="AV63" i="22"/>
  <c r="CG63" i="22"/>
  <c r="BN63" i="22"/>
  <c r="AS63" i="22"/>
  <c r="CF63" i="22"/>
  <c r="BM63" i="22"/>
  <c r="AR63" i="22"/>
  <c r="CE63" i="22"/>
  <c r="BG63" i="22"/>
  <c r="AJ63" i="22"/>
  <c r="CD63" i="22"/>
  <c r="BF63" i="22"/>
  <c r="AI63" i="22"/>
  <c r="CC63" i="22"/>
  <c r="BD63" i="22"/>
  <c r="AH63" i="22"/>
  <c r="BX63" i="22"/>
  <c r="AX63" i="22"/>
  <c r="BW63" i="22"/>
  <c r="AW63" i="22"/>
  <c r="BV63" i="22"/>
  <c r="AQ63" i="22"/>
  <c r="BT63" i="22"/>
  <c r="AL63" i="22"/>
  <c r="BS63" i="22"/>
  <c r="AK63" i="22"/>
  <c r="BI63" i="22"/>
  <c r="BB63" i="22"/>
  <c r="AZ63" i="22"/>
  <c r="BA63" i="22"/>
  <c r="CJ63" i="22"/>
  <c r="AM63" i="22"/>
  <c r="CI63" i="22"/>
  <c r="AG63" i="22"/>
  <c r="BQ63" i="22"/>
  <c r="BL63" i="22"/>
  <c r="BH63" i="22"/>
  <c r="BP63" i="22"/>
  <c r="AP63" i="22"/>
  <c r="AN63" i="22"/>
  <c r="AU64" i="22"/>
  <c r="V17" i="22"/>
  <c r="W17" i="22" s="1"/>
  <c r="X17" i="22" s="1"/>
  <c r="Y17" i="22" s="1"/>
  <c r="Z17" i="22" s="1"/>
  <c r="AA17" i="22" s="1"/>
  <c r="BC17" i="22" s="1"/>
  <c r="BX26" i="22"/>
  <c r="CJ48" i="22"/>
  <c r="BT48" i="22"/>
  <c r="BD48" i="22"/>
  <c r="AN48" i="22"/>
  <c r="CA48" i="22"/>
  <c r="BJ48" i="22"/>
  <c r="AS48" i="22"/>
  <c r="AB48" i="22"/>
  <c r="BZ48" i="22"/>
  <c r="BI48" i="22"/>
  <c r="AR48" i="22"/>
  <c r="BY48" i="22"/>
  <c r="BH48" i="22"/>
  <c r="AQ48" i="22"/>
  <c r="BU48" i="22"/>
  <c r="AZ48" i="22"/>
  <c r="AF48" i="22"/>
  <c r="BS48" i="22"/>
  <c r="AY48" i="22"/>
  <c r="AE48" i="22"/>
  <c r="BR48" i="22"/>
  <c r="AX48" i="22"/>
  <c r="AD48" i="22"/>
  <c r="CC48" i="22"/>
  <c r="BB48" i="22"/>
  <c r="CB48" i="22"/>
  <c r="BA48" i="22"/>
  <c r="BX48" i="22"/>
  <c r="AW48" i="22"/>
  <c r="V48" i="22"/>
  <c r="W48" i="22" s="1"/>
  <c r="X48" i="22" s="1"/>
  <c r="Y48" i="22" s="1"/>
  <c r="Z48" i="22" s="1"/>
  <c r="AA48" i="22" s="1"/>
  <c r="CL48" i="22"/>
  <c r="BK48" i="22"/>
  <c r="AG48" i="22"/>
  <c r="CK48" i="22"/>
  <c r="BG48" i="22"/>
  <c r="AC48" i="22"/>
  <c r="CE48" i="22"/>
  <c r="AU48" i="22"/>
  <c r="CH48" i="22"/>
  <c r="AT48" i="22"/>
  <c r="AO48" i="22"/>
  <c r="CG48" i="22"/>
  <c r="AP48" i="22"/>
  <c r="CF48" i="22"/>
  <c r="BQ48" i="22"/>
  <c r="AJ48" i="22"/>
  <c r="BP48" i="22"/>
  <c r="AI48" i="22"/>
  <c r="CI48" i="22"/>
  <c r="BX23" i="22"/>
  <c r="BH23" i="22"/>
  <c r="AR23" i="22"/>
  <c r="AB23" i="22"/>
  <c r="CG23" i="22"/>
  <c r="BP23" i="22"/>
  <c r="AY23" i="22"/>
  <c r="AH23" i="22"/>
  <c r="BO23" i="22"/>
  <c r="AX23" i="22"/>
  <c r="AG23" i="22"/>
  <c r="CA23" i="22"/>
  <c r="BJ23" i="22"/>
  <c r="BC23" i="22"/>
  <c r="AJ23" i="22"/>
  <c r="BV23" i="22"/>
  <c r="CK23" i="22"/>
  <c r="AU23" i="22"/>
  <c r="AQ23" i="22"/>
  <c r="BR23" i="22"/>
  <c r="BX30" i="22"/>
  <c r="BH30" i="22"/>
  <c r="AR30" i="22"/>
  <c r="AB30" i="22"/>
  <c r="BW30" i="22"/>
  <c r="BG30" i="22"/>
  <c r="AQ30" i="22"/>
  <c r="BU30" i="22"/>
  <c r="BC30" i="22"/>
  <c r="AK30" i="22"/>
  <c r="CL30" i="22"/>
  <c r="BT30" i="22"/>
  <c r="BB30" i="22"/>
  <c r="AJ30" i="22"/>
  <c r="CG30" i="22"/>
  <c r="BO30" i="22"/>
  <c r="AW30" i="22"/>
  <c r="AE30" i="22"/>
  <c r="CF30" i="22"/>
  <c r="BK30" i="22"/>
  <c r="AN30" i="22"/>
  <c r="CE30" i="22"/>
  <c r="BJ30" i="22"/>
  <c r="AM30" i="22"/>
  <c r="BZ30" i="22"/>
  <c r="BA30" i="22"/>
  <c r="AF30" i="22"/>
  <c r="AU30" i="22"/>
  <c r="BV30" i="22"/>
  <c r="V37" i="22"/>
  <c r="W37" i="22" s="1"/>
  <c r="X37" i="22" s="1"/>
  <c r="Y37" i="22" s="1"/>
  <c r="Z37" i="22" s="1"/>
  <c r="AA37" i="22" s="1"/>
  <c r="AL37" i="22" s="1"/>
  <c r="CD37" i="22"/>
  <c r="AT37" i="22"/>
  <c r="AH48" i="22"/>
  <c r="V19" i="22"/>
  <c r="W19" i="22" s="1"/>
  <c r="X19" i="22" s="1"/>
  <c r="Y19" i="22" s="1"/>
  <c r="Z19" i="22" s="1"/>
  <c r="AA19" i="22" s="1"/>
  <c r="CI19" i="22" s="1"/>
  <c r="AV48" i="22"/>
  <c r="V28" i="22"/>
  <c r="W28" i="22" s="1"/>
  <c r="X28" i="22" s="1"/>
  <c r="Y28" i="22" s="1"/>
  <c r="Z28" i="22" s="1"/>
  <c r="AA28" i="22" s="1"/>
  <c r="BK28" i="22" s="1"/>
  <c r="V32" i="22"/>
  <c r="W32" i="22" s="1"/>
  <c r="X32" i="22" s="1"/>
  <c r="Y32" i="22" s="1"/>
  <c r="Z32" i="22" s="1"/>
  <c r="AA32" i="22" s="1"/>
  <c r="BR32" i="22" s="1"/>
  <c r="BC48" i="22"/>
  <c r="CG31" i="22"/>
  <c r="AG32" i="22"/>
  <c r="CJ32" i="22"/>
  <c r="V35" i="22"/>
  <c r="W35" i="22" s="1"/>
  <c r="X35" i="22" s="1"/>
  <c r="Y35" i="22" s="1"/>
  <c r="Z35" i="22" s="1"/>
  <c r="AA35" i="22" s="1"/>
  <c r="CE35" i="22" s="1"/>
  <c r="BS35" i="22"/>
  <c r="CD13" i="22"/>
  <c r="BN13" i="22"/>
  <c r="AX13" i="22"/>
  <c r="AH13" i="22"/>
  <c r="CH13" i="22"/>
  <c r="CG13" i="22"/>
  <c r="BP13" i="22"/>
  <c r="AY13" i="22"/>
  <c r="AG13" i="22"/>
  <c r="BA13" i="22"/>
  <c r="BB13" i="22" s="1"/>
  <c r="I13" i="22" s="1"/>
  <c r="AE13" i="22"/>
  <c r="BS13" i="22"/>
  <c r="AW13" i="22"/>
  <c r="AD13" i="22"/>
  <c r="CE13" i="22"/>
  <c r="BK13" i="22"/>
  <c r="AR13" i="22"/>
  <c r="AQ13" i="22"/>
  <c r="BO13" i="22"/>
  <c r="V16" i="22"/>
  <c r="W16" i="22" s="1"/>
  <c r="X16" i="22" s="1"/>
  <c r="Y16" i="22" s="1"/>
  <c r="Z16" i="22" s="1"/>
  <c r="AA16" i="22" s="1"/>
  <c r="CI16" i="22" s="1"/>
  <c r="CE22" i="22"/>
  <c r="BO22" i="22"/>
  <c r="AY22" i="22"/>
  <c r="CI22" i="22"/>
  <c r="BR22" i="22"/>
  <c r="BA22" i="22"/>
  <c r="BB22" i="22" s="1"/>
  <c r="I22" i="22" s="1"/>
  <c r="AJ22" i="22"/>
  <c r="CH22" i="22"/>
  <c r="AH22" i="22"/>
  <c r="AI22" i="22" s="1"/>
  <c r="F22" i="22" s="1"/>
  <c r="CD22" i="22"/>
  <c r="BK22" i="22"/>
  <c r="AR22" i="22"/>
  <c r="BJ22" i="22"/>
  <c r="AQ22" i="22"/>
  <c r="BX22" i="22"/>
  <c r="BE22" i="22"/>
  <c r="AL22" i="22"/>
  <c r="AS22" i="22"/>
  <c r="BP22" i="22"/>
  <c r="AC23" i="22"/>
  <c r="BA23" i="22"/>
  <c r="BB23" i="22" s="1"/>
  <c r="I23" i="22" s="1"/>
  <c r="CB23" i="22"/>
  <c r="AC30" i="22"/>
  <c r="BE30" i="22"/>
  <c r="CH30" i="22"/>
  <c r="BY33" i="22"/>
  <c r="BI33" i="22"/>
  <c r="AS33" i="22"/>
  <c r="AC33" i="22"/>
  <c r="BX33" i="22"/>
  <c r="BH33" i="22"/>
  <c r="AR33" i="22"/>
  <c r="AB33" i="22"/>
  <c r="CL33" i="22"/>
  <c r="BT33" i="22"/>
  <c r="BB33" i="22"/>
  <c r="AJ33" i="22"/>
  <c r="CK33" i="22"/>
  <c r="BS33" i="22"/>
  <c r="BA33" i="22"/>
  <c r="AI33" i="22"/>
  <c r="CJ33" i="22"/>
  <c r="BR33" i="22"/>
  <c r="AZ33" i="22"/>
  <c r="AH33" i="22"/>
  <c r="BW33" i="22"/>
  <c r="AY33" i="22"/>
  <c r="AD33" i="22"/>
  <c r="BV33" i="22"/>
  <c r="AX33" i="22"/>
  <c r="CI33" i="22"/>
  <c r="BN33" i="22"/>
  <c r="AQ33" i="22"/>
  <c r="V33" i="22"/>
  <c r="W33" i="22" s="1"/>
  <c r="X33" i="22" s="1"/>
  <c r="Y33" i="22" s="1"/>
  <c r="Z33" i="22" s="1"/>
  <c r="AA33" i="22" s="1"/>
  <c r="BM33" i="22"/>
  <c r="AM33" i="22"/>
  <c r="BL33" i="22"/>
  <c r="AL33" i="22"/>
  <c r="CE33" i="22"/>
  <c r="BE33" i="22"/>
  <c r="BD33" i="22"/>
  <c r="CH33" i="22"/>
  <c r="BE48" i="22"/>
  <c r="CE51" i="22"/>
  <c r="BO51" i="22"/>
  <c r="AY51" i="22"/>
  <c r="AI51" i="22"/>
  <c r="BY51" i="22"/>
  <c r="BI51" i="22"/>
  <c r="AS51" i="22"/>
  <c r="AC51" i="22"/>
  <c r="CA51" i="22"/>
  <c r="BH51" i="22"/>
  <c r="AP51" i="22"/>
  <c r="BZ51" i="22"/>
  <c r="BG51" i="22"/>
  <c r="AO51" i="22"/>
  <c r="BX51" i="22"/>
  <c r="BF51" i="22"/>
  <c r="AN51" i="22"/>
  <c r="V51" i="22"/>
  <c r="W51" i="22" s="1"/>
  <c r="X51" i="22" s="1"/>
  <c r="Y51" i="22" s="1"/>
  <c r="Z51" i="22" s="1"/>
  <c r="AA51" i="22" s="1"/>
  <c r="BV51" i="22"/>
  <c r="BA51" i="22"/>
  <c r="AE51" i="22"/>
  <c r="BU51" i="22"/>
  <c r="AZ51" i="22"/>
  <c r="AD51" i="22"/>
  <c r="BT51" i="22"/>
  <c r="AX51" i="22"/>
  <c r="AB51" i="22"/>
  <c r="BW51" i="22"/>
  <c r="AU51" i="22"/>
  <c r="BS51" i="22"/>
  <c r="AT51" i="22"/>
  <c r="BR51" i="22"/>
  <c r="AR51" i="22"/>
  <c r="BQ51" i="22"/>
  <c r="AK51" i="22"/>
  <c r="BP51" i="22"/>
  <c r="AJ51" i="22"/>
  <c r="CL51" i="22"/>
  <c r="BJ51" i="22"/>
  <c r="BL51" i="22"/>
  <c r="BM51" i="22"/>
  <c r="CK57" i="22"/>
  <c r="BU57" i="22"/>
  <c r="BE57" i="22"/>
  <c r="AO57" i="22"/>
  <c r="CJ57" i="22"/>
  <c r="BT57" i="22"/>
  <c r="BD57" i="22"/>
  <c r="AN57" i="22"/>
  <c r="CE57" i="22"/>
  <c r="BO57" i="22"/>
  <c r="AY57" i="22"/>
  <c r="AI57" i="22"/>
  <c r="CI57" i="22"/>
  <c r="BP57" i="22"/>
  <c r="AV57" i="22"/>
  <c r="AC57" i="22"/>
  <c r="CH57" i="22"/>
  <c r="BN57" i="22"/>
  <c r="AU57" i="22"/>
  <c r="AB57" i="22"/>
  <c r="CG57" i="22"/>
  <c r="BM57" i="22"/>
  <c r="AT57" i="22"/>
  <c r="BL57" i="22"/>
  <c r="AP57" i="22"/>
  <c r="BK57" i="22"/>
  <c r="AM57" i="22"/>
  <c r="CL57" i="22"/>
  <c r="BJ57" i="22"/>
  <c r="AL57" i="22"/>
  <c r="BQ57" i="22"/>
  <c r="AH57" i="22"/>
  <c r="BI57" i="22"/>
  <c r="AG57" i="22"/>
  <c r="BH57" i="22"/>
  <c r="AF57" i="22"/>
  <c r="BZ57" i="22"/>
  <c r="AR57" i="22"/>
  <c r="BY57" i="22"/>
  <c r="AQ57" i="22"/>
  <c r="BR57" i="22"/>
  <c r="BS57" i="22"/>
  <c r="CE29" i="22"/>
  <c r="BO29" i="22"/>
  <c r="AY29" i="22"/>
  <c r="CD29" i="22"/>
  <c r="BN29" i="22"/>
  <c r="AX29" i="22"/>
  <c r="AH29" i="22"/>
  <c r="AJ29" i="22"/>
  <c r="CK29" i="22"/>
  <c r="BS29" i="22"/>
  <c r="BA29" i="22"/>
  <c r="BB29" i="22" s="1"/>
  <c r="I29" i="22" s="1"/>
  <c r="AG29" i="22"/>
  <c r="BL29" i="22"/>
  <c r="AT29" i="22"/>
  <c r="AB29" i="22"/>
  <c r="AP29" i="22"/>
  <c r="BK29" i="22"/>
  <c r="CI29" i="22"/>
  <c r="AL51" i="22"/>
  <c r="CF51" i="22"/>
  <c r="AM51" i="22"/>
  <c r="CG51" i="22"/>
  <c r="AK57" i="22"/>
  <c r="CC57" i="22"/>
  <c r="AC36" i="22"/>
  <c r="BO36" i="22"/>
  <c r="AX36" i="22"/>
  <c r="AL26" i="22"/>
  <c r="CK12" i="22"/>
  <c r="BU12" i="22"/>
  <c r="BE12" i="22"/>
  <c r="AK12" i="22"/>
  <c r="BA12" i="22"/>
  <c r="BB12" i="22" s="1"/>
  <c r="I12" i="22" s="1"/>
  <c r="BR12" i="22"/>
  <c r="CI12" i="22"/>
  <c r="CJ26" i="22"/>
  <c r="BD26" i="22"/>
  <c r="AN26" i="22"/>
  <c r="CI26" i="22"/>
  <c r="BS26" i="22"/>
  <c r="BC26" i="22"/>
  <c r="AO26" i="22"/>
  <c r="BG26" i="22"/>
  <c r="BY26" i="22"/>
  <c r="CC40" i="22"/>
  <c r="BM40" i="22"/>
  <c r="AW40" i="22"/>
  <c r="AG40" i="22"/>
  <c r="CB40" i="22"/>
  <c r="BL40" i="22"/>
  <c r="CA40" i="22"/>
  <c r="BK40" i="22"/>
  <c r="BY40" i="22"/>
  <c r="BF40" i="22"/>
  <c r="AO40" i="22"/>
  <c r="BX40" i="22"/>
  <c r="BE40" i="22"/>
  <c r="AN40" i="22"/>
  <c r="BW40" i="22"/>
  <c r="BD40" i="22"/>
  <c r="AM40" i="22"/>
  <c r="V40" i="22"/>
  <c r="W40" i="22" s="1"/>
  <c r="X40" i="22" s="1"/>
  <c r="Y40" i="22" s="1"/>
  <c r="Z40" i="22" s="1"/>
  <c r="AA40" i="22" s="1"/>
  <c r="BS40" i="22"/>
  <c r="AV40" i="22"/>
  <c r="AB40" i="22"/>
  <c r="BR40" i="22"/>
  <c r="AU40" i="22"/>
  <c r="BQ40" i="22"/>
  <c r="AT40" i="22"/>
  <c r="AY40" i="22"/>
  <c r="CD40" i="22"/>
  <c r="CI55" i="22"/>
  <c r="BS55" i="22"/>
  <c r="BC55" i="22"/>
  <c r="AM55" i="22"/>
  <c r="CH55" i="22"/>
  <c r="BR55" i="22"/>
  <c r="BB55" i="22"/>
  <c r="AL55" i="22"/>
  <c r="V55" i="22"/>
  <c r="W55" i="22" s="1"/>
  <c r="X55" i="22" s="1"/>
  <c r="Y55" i="22" s="1"/>
  <c r="Z55" i="22" s="1"/>
  <c r="AA55" i="22" s="1"/>
  <c r="CC55" i="22"/>
  <c r="BM55" i="22"/>
  <c r="AW55" i="22"/>
  <c r="AG55" i="22"/>
  <c r="BU55" i="22"/>
  <c r="AZ55" i="22"/>
  <c r="AF55" i="22"/>
  <c r="BT55" i="22"/>
  <c r="AY55" i="22"/>
  <c r="AE55" i="22"/>
  <c r="CL55" i="22"/>
  <c r="BQ55" i="22"/>
  <c r="AX55" i="22"/>
  <c r="AD55" i="22"/>
  <c r="BX55" i="22"/>
  <c r="AV55" i="22"/>
  <c r="BW55" i="22"/>
  <c r="AU55" i="22"/>
  <c r="BV55" i="22"/>
  <c r="AT55" i="22"/>
  <c r="BE55" i="22"/>
  <c r="CE55" i="22"/>
  <c r="CL66" i="22"/>
  <c r="BV66" i="22"/>
  <c r="BF66" i="22"/>
  <c r="AP66" i="22"/>
  <c r="CK66" i="22"/>
  <c r="BU66" i="22"/>
  <c r="BE66" i="22"/>
  <c r="AO66" i="22"/>
  <c r="CF66" i="22"/>
  <c r="BP66" i="22"/>
  <c r="AZ66" i="22"/>
  <c r="AJ66" i="22"/>
  <c r="CJ66" i="22"/>
  <c r="BQ66" i="22"/>
  <c r="AW66" i="22"/>
  <c r="AD66" i="22"/>
  <c r="CI66" i="22"/>
  <c r="BO66" i="22"/>
  <c r="AV66" i="22"/>
  <c r="AC66" i="22"/>
  <c r="CH66" i="22"/>
  <c r="BN66" i="22"/>
  <c r="AU66" i="22"/>
  <c r="AB66" i="22"/>
  <c r="CG66" i="22"/>
  <c r="BJ66" i="22"/>
  <c r="AL66" i="22"/>
  <c r="CE66" i="22"/>
  <c r="BI66" i="22"/>
  <c r="AK66" i="22"/>
  <c r="CD66" i="22"/>
  <c r="BH66" i="22"/>
  <c r="AI66" i="22"/>
  <c r="AY66" i="22"/>
  <c r="CA66" i="22"/>
  <c r="AK24" i="22"/>
  <c r="BA24" i="22"/>
  <c r="BB24" i="22" s="1"/>
  <c r="I24" i="22" s="1"/>
  <c r="AJ31" i="22"/>
  <c r="BP31" i="22"/>
  <c r="CL41" i="22"/>
  <c r="BV41" i="22"/>
  <c r="BF41" i="22"/>
  <c r="AP41" i="22"/>
  <c r="CK41" i="22"/>
  <c r="BU41" i="22"/>
  <c r="BE41" i="22"/>
  <c r="AO41" i="22"/>
  <c r="CJ41" i="22"/>
  <c r="BT41" i="22"/>
  <c r="BD41" i="22"/>
  <c r="AN41" i="22"/>
  <c r="CG41" i="22"/>
  <c r="BN41" i="22"/>
  <c r="AU41" i="22"/>
  <c r="AB41" i="22"/>
  <c r="CF41" i="22"/>
  <c r="BM41" i="22"/>
  <c r="AT41" i="22"/>
  <c r="CE41" i="22"/>
  <c r="BL41" i="22"/>
  <c r="AS41" i="22"/>
  <c r="AW41" i="22"/>
  <c r="BS41" i="22"/>
  <c r="BF55" i="22"/>
  <c r="CF55" i="22"/>
  <c r="V66" i="22"/>
  <c r="W66" i="22" s="1"/>
  <c r="X66" i="22" s="1"/>
  <c r="Y66" i="22" s="1"/>
  <c r="Z66" i="22" s="1"/>
  <c r="AA66" i="22" s="1"/>
  <c r="BA66" i="22"/>
  <c r="CB66" i="22"/>
  <c r="AK31" i="22"/>
  <c r="BA31" i="22"/>
  <c r="BB31" i="22" s="1"/>
  <c r="I31" i="22" s="1"/>
  <c r="V38" i="22"/>
  <c r="W38" i="22" s="1"/>
  <c r="X38" i="22" s="1"/>
  <c r="Y38" i="22" s="1"/>
  <c r="Z38" i="22" s="1"/>
  <c r="AA38" i="22" s="1"/>
  <c r="CA38" i="22" s="1"/>
  <c r="V41" i="22"/>
  <c r="W41" i="22" s="1"/>
  <c r="X41" i="22" s="1"/>
  <c r="Y41" i="22" s="1"/>
  <c r="Z41" i="22" s="1"/>
  <c r="AA41" i="22" s="1"/>
  <c r="AX41" i="22"/>
  <c r="BW41" i="22"/>
  <c r="AB55" i="22"/>
  <c r="BG55" i="22"/>
  <c r="CG55" i="22"/>
  <c r="BB66" i="22"/>
  <c r="CC66" i="22"/>
  <c r="AL47" i="22"/>
  <c r="BE47" i="22"/>
  <c r="BY47" i="22"/>
  <c r="BY61" i="22"/>
  <c r="BI61" i="22"/>
  <c r="AS61" i="22"/>
  <c r="AC61" i="22"/>
  <c r="BX61" i="22"/>
  <c r="BH61" i="22"/>
  <c r="AR61" i="22"/>
  <c r="AB61" i="22"/>
  <c r="CI61" i="22"/>
  <c r="BS61" i="22"/>
  <c r="BC61" i="22"/>
  <c r="AM61" i="22"/>
  <c r="BT61" i="22"/>
  <c r="AZ61" i="22"/>
  <c r="AG61" i="22"/>
  <c r="CL61" i="22"/>
  <c r="BR61" i="22"/>
  <c r="AY61" i="22"/>
  <c r="AF61" i="22"/>
  <c r="CK61" i="22"/>
  <c r="BQ61" i="22"/>
  <c r="AX61" i="22"/>
  <c r="AE61" i="22"/>
  <c r="AT61" i="22"/>
  <c r="BP61" i="22"/>
  <c r="V34" i="22"/>
  <c r="W34" i="22" s="1"/>
  <c r="X34" i="22" s="1"/>
  <c r="Y34" i="22" s="1"/>
  <c r="Z34" i="22" s="1"/>
  <c r="AA34" i="22" s="1"/>
  <c r="AK34" i="22" s="1"/>
  <c r="BX43" i="22"/>
  <c r="BH43" i="22"/>
  <c r="AR43" i="22"/>
  <c r="AB43" i="22"/>
  <c r="BW43" i="22"/>
  <c r="BG43" i="22"/>
  <c r="AQ43" i="22"/>
  <c r="CL43" i="22"/>
  <c r="BV43" i="22"/>
  <c r="BF43" i="22"/>
  <c r="AP43" i="22"/>
  <c r="AN43" i="22"/>
  <c r="BJ43" i="22"/>
  <c r="CC43" i="22"/>
  <c r="AM47" i="22"/>
  <c r="BF47" i="22"/>
  <c r="CC49" i="22"/>
  <c r="BM49" i="22"/>
  <c r="AW49" i="22"/>
  <c r="AG49" i="22"/>
  <c r="BX49" i="22"/>
  <c r="BG49" i="22"/>
  <c r="AP49" i="22"/>
  <c r="BW49" i="22"/>
  <c r="BF49" i="22"/>
  <c r="AO49" i="22"/>
  <c r="BV49" i="22"/>
  <c r="BE49" i="22"/>
  <c r="AN49" i="22"/>
  <c r="AR49" i="22"/>
  <c r="BL49" i="22"/>
  <c r="CG49" i="22"/>
  <c r="BZ54" i="22"/>
  <c r="BJ54" i="22"/>
  <c r="AT54" i="22"/>
  <c r="AD54" i="22"/>
  <c r="BY54" i="22"/>
  <c r="BI54" i="22"/>
  <c r="AS54" i="22"/>
  <c r="AC54" i="22"/>
  <c r="CJ54" i="22"/>
  <c r="BT54" i="22"/>
  <c r="BD54" i="22"/>
  <c r="AN54" i="22"/>
  <c r="CF54" i="22"/>
  <c r="BM54" i="22"/>
  <c r="AR54" i="22"/>
  <c r="CE54" i="22"/>
  <c r="BL54" i="22"/>
  <c r="AQ54" i="22"/>
  <c r="CD54" i="22"/>
  <c r="BK54" i="22"/>
  <c r="AP54" i="22"/>
  <c r="V54" i="22"/>
  <c r="W54" i="22" s="1"/>
  <c r="X54" i="22" s="1"/>
  <c r="Y54" i="22" s="1"/>
  <c r="Z54" i="22" s="1"/>
  <c r="AA54" i="22" s="1"/>
  <c r="AW54" i="22"/>
  <c r="BS54" i="22"/>
  <c r="CF60" i="22"/>
  <c r="BP60" i="22"/>
  <c r="AZ60" i="22"/>
  <c r="AJ60" i="22"/>
  <c r="CE60" i="22"/>
  <c r="BO60" i="22"/>
  <c r="AY60" i="22"/>
  <c r="AI60" i="22"/>
  <c r="BZ60" i="22"/>
  <c r="BJ60" i="22"/>
  <c r="AT60" i="22"/>
  <c r="AD60" i="22"/>
  <c r="CG60" i="22"/>
  <c r="BL60" i="22"/>
  <c r="AR60" i="22"/>
  <c r="CD60" i="22"/>
  <c r="BK60" i="22"/>
  <c r="AQ60" i="22"/>
  <c r="CC60" i="22"/>
  <c r="BI60" i="22"/>
  <c r="AP60" i="22"/>
  <c r="AU60" i="22"/>
  <c r="BS60" i="22"/>
  <c r="V61" i="22"/>
  <c r="W61" i="22" s="1"/>
  <c r="X61" i="22" s="1"/>
  <c r="Y61" i="22" s="1"/>
  <c r="Z61" i="22" s="1"/>
  <c r="AA61" i="22" s="1"/>
  <c r="AU61" i="22"/>
  <c r="BU61" i="22"/>
  <c r="CA47" i="22"/>
  <c r="BK47" i="22"/>
  <c r="CD47" i="22"/>
  <c r="BM47" i="22"/>
  <c r="AV47" i="22"/>
  <c r="AF47" i="22"/>
  <c r="CC47" i="22"/>
  <c r="BL47" i="22"/>
  <c r="AU47" i="22"/>
  <c r="AE47" i="22"/>
  <c r="CB47" i="22"/>
  <c r="BJ47" i="22"/>
  <c r="AT47" i="22"/>
  <c r="AD47" i="22"/>
  <c r="AN47" i="22"/>
  <c r="BG47" i="22"/>
  <c r="CE47" i="22"/>
  <c r="AX54" i="22"/>
  <c r="BU54" i="22"/>
  <c r="CD58" i="22"/>
  <c r="BN58" i="22"/>
  <c r="AX58" i="22"/>
  <c r="AH58" i="22"/>
  <c r="CC58" i="22"/>
  <c r="BM58" i="22"/>
  <c r="AW58" i="22"/>
  <c r="AG58" i="22"/>
  <c r="BX58" i="22"/>
  <c r="BH58" i="22"/>
  <c r="AR58" i="22"/>
  <c r="AB58" i="22"/>
  <c r="BW58" i="22"/>
  <c r="BD58" i="22"/>
  <c r="AK58" i="22"/>
  <c r="BV58" i="22"/>
  <c r="BC58" i="22"/>
  <c r="AJ58" i="22"/>
  <c r="BU58" i="22"/>
  <c r="BB58" i="22"/>
  <c r="AI58" i="22"/>
  <c r="AQ58" i="22"/>
  <c r="BP58" i="22"/>
  <c r="CL58" i="22"/>
  <c r="V60" i="22"/>
  <c r="W60" i="22" s="1"/>
  <c r="X60" i="22" s="1"/>
  <c r="Y60" i="22" s="1"/>
  <c r="Z60" i="22" s="1"/>
  <c r="AA60" i="22" s="1"/>
  <c r="AV60" i="22"/>
  <c r="BT60" i="22"/>
  <c r="AV61" i="22"/>
  <c r="BV61" i="22"/>
  <c r="AK46" i="22"/>
  <c r="BA46" i="22"/>
  <c r="BQ46" i="22"/>
  <c r="CG46" i="22"/>
  <c r="AL50" i="22"/>
  <c r="BD50" i="22"/>
  <c r="CC65" i="22"/>
  <c r="BM65" i="22"/>
  <c r="AW65" i="22"/>
  <c r="AG65" i="22"/>
  <c r="CB65" i="22"/>
  <c r="BL65" i="22"/>
  <c r="AV65" i="22"/>
  <c r="AF65" i="22"/>
  <c r="BW65" i="22"/>
  <c r="BG65" i="22"/>
  <c r="AQ65" i="22"/>
  <c r="AN65" i="22"/>
  <c r="BH65" i="22"/>
  <c r="CA65" i="22"/>
  <c r="V46" i="22"/>
  <c r="W46" i="22" s="1"/>
  <c r="X46" i="22" s="1"/>
  <c r="Y46" i="22" s="1"/>
  <c r="Z46" i="22" s="1"/>
  <c r="AA46" i="22" s="1"/>
  <c r="AL46" i="22"/>
  <c r="BB46" i="22"/>
  <c r="BR46" i="22"/>
  <c r="CH46" i="22"/>
  <c r="CL50" i="22"/>
  <c r="BV50" i="22"/>
  <c r="BF50" i="22"/>
  <c r="AP50" i="22"/>
  <c r="CF50" i="22"/>
  <c r="BP50" i="22"/>
  <c r="AZ50" i="22"/>
  <c r="AJ50" i="22"/>
  <c r="AM50" i="22"/>
  <c r="BE50" i="22"/>
  <c r="BX50" i="22"/>
  <c r="V65" i="22"/>
  <c r="W65" i="22" s="1"/>
  <c r="X65" i="22" s="1"/>
  <c r="Y65" i="22" s="1"/>
  <c r="Z65" i="22" s="1"/>
  <c r="AA65" i="22" s="1"/>
  <c r="AO65" i="22"/>
  <c r="BI65" i="22"/>
  <c r="CD65" i="22"/>
  <c r="AK44" i="22"/>
  <c r="BA44" i="22"/>
  <c r="BQ44" i="22"/>
  <c r="AM46" i="22"/>
  <c r="BC46" i="22"/>
  <c r="BS46" i="22"/>
  <c r="V50" i="22"/>
  <c r="W50" i="22" s="1"/>
  <c r="X50" i="22" s="1"/>
  <c r="Y50" i="22" s="1"/>
  <c r="Z50" i="22" s="1"/>
  <c r="AA50" i="22" s="1"/>
  <c r="AN50" i="22"/>
  <c r="BG50" i="22"/>
  <c r="BY50" i="22"/>
  <c r="CB56" i="22"/>
  <c r="BL56" i="22"/>
  <c r="AV56" i="22"/>
  <c r="AF56" i="22"/>
  <c r="CA56" i="22"/>
  <c r="BK56" i="22"/>
  <c r="AU56" i="22"/>
  <c r="AE56" i="22"/>
  <c r="CL56" i="22"/>
  <c r="BV56" i="22"/>
  <c r="BF56" i="22"/>
  <c r="AP56" i="22"/>
  <c r="AN56" i="22"/>
  <c r="BH56" i="22"/>
  <c r="CC56" i="22"/>
  <c r="AP65" i="22"/>
  <c r="BJ65" i="22"/>
  <c r="CE65" i="22"/>
  <c r="AK59" i="22"/>
  <c r="BA59" i="22"/>
  <c r="BQ59" i="22"/>
  <c r="CG59" i="22"/>
  <c r="AF62" i="22"/>
  <c r="AV62" i="22"/>
  <c r="BL62" i="22"/>
  <c r="CB62" i="22"/>
  <c r="AK62" i="22"/>
  <c r="BA62" i="22"/>
  <c r="BQ62" i="22"/>
  <c r="CG62" i="22"/>
  <c r="AK53" i="22"/>
  <c r="BA53" i="22"/>
  <c r="BQ53" i="22"/>
  <c r="AQ59" i="22"/>
  <c r="BG59" i="22"/>
  <c r="V62" i="22"/>
  <c r="W62" i="22" s="1"/>
  <c r="X62" i="22" s="1"/>
  <c r="Y62" i="22" s="1"/>
  <c r="Z62" i="22" s="1"/>
  <c r="AA62" i="22" s="1"/>
  <c r="AL62" i="22"/>
  <c r="BB62" i="22"/>
  <c r="BR62" i="22"/>
  <c r="B18" i="16"/>
  <c r="Q12" i="21"/>
  <c r="K18" i="21"/>
  <c r="L18" i="21" s="1"/>
  <c r="Q12" i="20"/>
  <c r="K18" i="20"/>
  <c r="L18" i="20" s="1"/>
  <c r="H18" i="20" s="1" a="1"/>
  <c r="H18" i="20" s="1"/>
  <c r="B15" i="16"/>
  <c r="AP21" i="16"/>
  <c r="AJ27" i="16"/>
  <c r="AK27" i="16" s="1"/>
  <c r="CF24" i="22" l="1"/>
  <c r="Q24" i="22" s="1"/>
  <c r="AR37" i="22"/>
  <c r="AC37" i="22"/>
  <c r="AK9" i="22"/>
  <c r="BO37" i="22"/>
  <c r="AR9" i="22"/>
  <c r="BW18" i="22"/>
  <c r="N18" i="22" s="1"/>
  <c r="BA32" i="22"/>
  <c r="BB32" i="22" s="1"/>
  <c r="I32" i="22" s="1"/>
  <c r="CK32" i="22"/>
  <c r="BR25" i="22"/>
  <c r="CB9" i="22"/>
  <c r="BO20" i="22"/>
  <c r="CG8" i="22"/>
  <c r="BW31" i="22"/>
  <c r="N31" i="22" s="1"/>
  <c r="BT12" i="22"/>
  <c r="M12" i="22" s="1"/>
  <c r="BH37" i="22"/>
  <c r="BG9" i="22"/>
  <c r="CF26" i="22"/>
  <c r="Q26" i="22" s="1"/>
  <c r="AM31" i="22"/>
  <c r="G31" i="22" s="1"/>
  <c r="CI37" i="22"/>
  <c r="BP27" i="22"/>
  <c r="BI9" i="22"/>
  <c r="BP32" i="22"/>
  <c r="AD37" i="22"/>
  <c r="BZ18" i="22"/>
  <c r="O18" i="22" s="1"/>
  <c r="BD9" i="22"/>
  <c r="BY9" i="22"/>
  <c r="CJ9" i="22"/>
  <c r="AX9" i="22"/>
  <c r="AS16" i="22"/>
  <c r="BJ17" i="22"/>
  <c r="BH7" i="22"/>
  <c r="BF24" i="22"/>
  <c r="J24" i="22" s="1"/>
  <c r="CB7" i="22"/>
  <c r="BF29" i="22"/>
  <c r="J29" i="22" s="1"/>
  <c r="BW29" i="22"/>
  <c r="N29" i="22" s="1"/>
  <c r="BR35" i="22"/>
  <c r="BT35" i="22" s="1"/>
  <c r="M35" i="22" s="1"/>
  <c r="AL7" i="22"/>
  <c r="BT18" i="22"/>
  <c r="M18" i="22" s="1"/>
  <c r="AI18" i="22"/>
  <c r="F18" i="22" s="1"/>
  <c r="BQ24" i="22"/>
  <c r="L24" i="22" s="1"/>
  <c r="AU20" i="22"/>
  <c r="BI7" i="22"/>
  <c r="BC25" i="22"/>
  <c r="CC26" i="22"/>
  <c r="P26" i="22" s="1"/>
  <c r="CG9" i="22"/>
  <c r="AP38" i="22"/>
  <c r="BS32" i="22"/>
  <c r="BT32" i="22" s="1"/>
  <c r="M32" i="22" s="1"/>
  <c r="BN37" i="22"/>
  <c r="AI23" i="22"/>
  <c r="F23" i="22" s="1"/>
  <c r="AK7" i="22"/>
  <c r="BX25" i="22"/>
  <c r="BZ24" i="22"/>
  <c r="O24" i="22" s="1"/>
  <c r="CF18" i="22"/>
  <c r="Q18" i="22" s="1"/>
  <c r="BT29" i="22"/>
  <c r="M29" i="22" s="1"/>
  <c r="BK9" i="22"/>
  <c r="BD25" i="22"/>
  <c r="BY25" i="22"/>
  <c r="BV9" i="22"/>
  <c r="AB25" i="22"/>
  <c r="BS25" i="22"/>
  <c r="BT25" i="22" s="1"/>
  <c r="M25" i="22" s="1"/>
  <c r="BD36" i="22"/>
  <c r="AD36" i="22"/>
  <c r="BV36" i="22"/>
  <c r="BK37" i="22"/>
  <c r="BX36" i="22"/>
  <c r="BJ25" i="22"/>
  <c r="CF23" i="22"/>
  <c r="Q23" i="22" s="1"/>
  <c r="CF31" i="22"/>
  <c r="Q31" i="22" s="1"/>
  <c r="BZ31" i="22"/>
  <c r="O31" i="22" s="1"/>
  <c r="AN35" i="22"/>
  <c r="AG25" i="22"/>
  <c r="BT26" i="22"/>
  <c r="M26" i="22" s="1"/>
  <c r="AR36" i="22"/>
  <c r="AC16" i="22"/>
  <c r="BG36" i="22"/>
  <c r="AE25" i="22"/>
  <c r="CC22" i="22"/>
  <c r="P22" i="22" s="1"/>
  <c r="AP25" i="22"/>
  <c r="CI25" i="22"/>
  <c r="CA36" i="22"/>
  <c r="AB36" i="22"/>
  <c r="AB8" i="22"/>
  <c r="BC35" i="22"/>
  <c r="AS25" i="22"/>
  <c r="AO25" i="22"/>
  <c r="BT22" i="22"/>
  <c r="M22" i="22" s="1"/>
  <c r="CE36" i="22"/>
  <c r="AG36" i="22"/>
  <c r="AI29" i="22"/>
  <c r="F29" i="22" s="1"/>
  <c r="AV14" i="22"/>
  <c r="BH36" i="22"/>
  <c r="AJ9" i="22"/>
  <c r="BP36" i="22"/>
  <c r="AC20" i="22"/>
  <c r="CH7" i="22"/>
  <c r="BU36" i="22"/>
  <c r="CH36" i="22"/>
  <c r="CJ36" i="22"/>
  <c r="BK7" i="22"/>
  <c r="AO7" i="22"/>
  <c r="CE27" i="22"/>
  <c r="BT23" i="22"/>
  <c r="M23" i="22" s="1"/>
  <c r="BS36" i="22"/>
  <c r="CL18" i="22"/>
  <c r="R18" i="22" s="1"/>
  <c r="AN9" i="22"/>
  <c r="AQ32" i="22"/>
  <c r="AE17" i="22"/>
  <c r="BS37" i="22"/>
  <c r="AR32" i="22"/>
  <c r="BH9" i="22"/>
  <c r="CI7" i="22"/>
  <c r="CL24" i="22"/>
  <c r="R24" i="22" s="1"/>
  <c r="AC9" i="22"/>
  <c r="BK36" i="22"/>
  <c r="AK36" i="22"/>
  <c r="CI36" i="22"/>
  <c r="AJ36" i="22"/>
  <c r="BJ36" i="22"/>
  <c r="CK36" i="22"/>
  <c r="BI36" i="22"/>
  <c r="BQ23" i="22"/>
  <c r="L23" i="22" s="1"/>
  <c r="CK7" i="22"/>
  <c r="AN36" i="22"/>
  <c r="AU36" i="22"/>
  <c r="BY36" i="22"/>
  <c r="BQ13" i="22"/>
  <c r="L13" i="22" s="1"/>
  <c r="AD19" i="22"/>
  <c r="BF18" i="22"/>
  <c r="J18" i="22" s="1"/>
  <c r="BR36" i="22"/>
  <c r="AI24" i="22"/>
  <c r="F24" i="22" s="1"/>
  <c r="AM18" i="22"/>
  <c r="G18" i="22" s="1"/>
  <c r="AY36" i="22"/>
  <c r="BD17" i="22"/>
  <c r="AJ37" i="22"/>
  <c r="CH37" i="22"/>
  <c r="BF13" i="22"/>
  <c r="J13" i="22" s="1"/>
  <c r="AQ36" i="22"/>
  <c r="BX7" i="22"/>
  <c r="CF29" i="22"/>
  <c r="Q29" i="22" s="1"/>
  <c r="BY32" i="22"/>
  <c r="BR16" i="22"/>
  <c r="BU37" i="22"/>
  <c r="BE36" i="22"/>
  <c r="AE32" i="22"/>
  <c r="AV16" i="22"/>
  <c r="AX37" i="22"/>
  <c r="AO9" i="22"/>
  <c r="AF29" i="22"/>
  <c r="E29" i="22" s="1"/>
  <c r="AY10" i="22"/>
  <c r="AE36" i="22"/>
  <c r="AF23" i="22"/>
  <c r="E23" i="22" s="1"/>
  <c r="CD36" i="22"/>
  <c r="CF36" i="22" s="1"/>
  <c r="Q36" i="22" s="1"/>
  <c r="AN7" i="22"/>
  <c r="CE25" i="22"/>
  <c r="AH36" i="22"/>
  <c r="AW36" i="22"/>
  <c r="CL29" i="22"/>
  <c r="R29" i="22" s="1"/>
  <c r="AW32" i="22"/>
  <c r="AK16" i="22"/>
  <c r="BV37" i="22"/>
  <c r="BA36" i="22"/>
  <c r="BB36" i="22" s="1"/>
  <c r="I36" i="22" s="1"/>
  <c r="AN25" i="22"/>
  <c r="CE7" i="22"/>
  <c r="BC36" i="22"/>
  <c r="AH25" i="22"/>
  <c r="AG9" i="22"/>
  <c r="CK9" i="22"/>
  <c r="AP36" i="22"/>
  <c r="AZ31" i="22"/>
  <c r="H31" i="22" s="1"/>
  <c r="AT36" i="22"/>
  <c r="AS36" i="22"/>
  <c r="AP7" i="22"/>
  <c r="AK27" i="22"/>
  <c r="BH32" i="22"/>
  <c r="BG7" i="22"/>
  <c r="BG27" i="22"/>
  <c r="CF22" i="22"/>
  <c r="Q22" i="22" s="1"/>
  <c r="AV36" i="22"/>
  <c r="CB36" i="22"/>
  <c r="CC36" i="22" s="1"/>
  <c r="P36" i="22" s="1"/>
  <c r="BN36" i="22"/>
  <c r="CI32" i="22"/>
  <c r="BD16" i="22"/>
  <c r="AQ37" i="22"/>
  <c r="AL16" i="22"/>
  <c r="CJ27" i="22"/>
  <c r="BN20" i="22"/>
  <c r="BA7" i="22"/>
  <c r="BB7" i="22" s="1"/>
  <c r="I7" i="22" s="1"/>
  <c r="BL36" i="22"/>
  <c r="BH25" i="22"/>
  <c r="BP9" i="22"/>
  <c r="AP9" i="22"/>
  <c r="CF12" i="22"/>
  <c r="Q12" i="22" s="1"/>
  <c r="AI31" i="22"/>
  <c r="F31" i="22" s="1"/>
  <c r="BM22" i="22"/>
  <c r="K22" i="22" s="1"/>
  <c r="CH34" i="22"/>
  <c r="CL13" i="22"/>
  <c r="R13" i="22" s="1"/>
  <c r="BL16" i="22"/>
  <c r="BU28" i="22"/>
  <c r="AT19" i="22"/>
  <c r="CA32" i="22"/>
  <c r="BX14" i="22"/>
  <c r="AT20" i="22"/>
  <c r="BE8" i="22"/>
  <c r="CC18" i="22"/>
  <c r="P18" i="22" s="1"/>
  <c r="BZ12" i="22"/>
  <c r="O12" i="22" s="1"/>
  <c r="AI12" i="22"/>
  <c r="F12" i="22" s="1"/>
  <c r="BT31" i="22"/>
  <c r="M31" i="22" s="1"/>
  <c r="BX28" i="22"/>
  <c r="AQ8" i="22"/>
  <c r="AV8" i="22"/>
  <c r="AT32" i="22"/>
  <c r="AY32" i="22"/>
  <c r="AQ16" i="22"/>
  <c r="BJ28" i="22"/>
  <c r="AB35" i="22"/>
  <c r="AP37" i="22"/>
  <c r="AU37" i="22"/>
  <c r="BZ26" i="22"/>
  <c r="O26" i="22" s="1"/>
  <c r="AQ14" i="22"/>
  <c r="AS7" i="22"/>
  <c r="CJ7" i="22"/>
  <c r="CK25" i="22"/>
  <c r="BL8" i="22"/>
  <c r="BW24" i="22"/>
  <c r="N24" i="22" s="1"/>
  <c r="CK28" i="22"/>
  <c r="AW19" i="22"/>
  <c r="BM23" i="22"/>
  <c r="K23" i="22" s="1"/>
  <c r="AX28" i="22"/>
  <c r="BY28" i="22"/>
  <c r="AO35" i="22"/>
  <c r="AU35" i="22"/>
  <c r="BJ14" i="22"/>
  <c r="BT13" i="22"/>
  <c r="M13" i="22" s="1"/>
  <c r="CI34" i="22"/>
  <c r="AO38" i="22"/>
  <c r="AE38" i="22"/>
  <c r="BO32" i="22"/>
  <c r="AB16" i="22"/>
  <c r="CE28" i="22"/>
  <c r="AV35" i="22"/>
  <c r="CA37" i="22"/>
  <c r="BL37" i="22"/>
  <c r="BL19" i="22"/>
  <c r="BL7" i="22"/>
  <c r="BE10" i="22"/>
  <c r="CB25" i="22"/>
  <c r="CC25" i="22" s="1"/>
  <c r="P25" i="22" s="1"/>
  <c r="BU25" i="22"/>
  <c r="CG7" i="22"/>
  <c r="AV10" i="22"/>
  <c r="AJ25" i="22"/>
  <c r="BR15" i="22"/>
  <c r="BT15" i="22" s="1"/>
  <c r="M15" i="22" s="1"/>
  <c r="BR28" i="22"/>
  <c r="CA8" i="22"/>
  <c r="AL28" i="22"/>
  <c r="BD7" i="22"/>
  <c r="AT7" i="22"/>
  <c r="CD25" i="22"/>
  <c r="AD25" i="22"/>
  <c r="CK15" i="22"/>
  <c r="BW22" i="22"/>
  <c r="N22" i="22" s="1"/>
  <c r="CC13" i="22"/>
  <c r="P13" i="22" s="1"/>
  <c r="AJ19" i="22"/>
  <c r="BM13" i="22"/>
  <c r="K13" i="22" s="1"/>
  <c r="BZ23" i="22"/>
  <c r="O23" i="22" s="1"/>
  <c r="AM23" i="22"/>
  <c r="G23" i="22" s="1"/>
  <c r="AP14" i="22"/>
  <c r="BU32" i="22"/>
  <c r="CE16" i="22"/>
  <c r="BL35" i="22"/>
  <c r="AZ24" i="22"/>
  <c r="H24" i="22" s="1"/>
  <c r="AU38" i="22"/>
  <c r="BF26" i="22"/>
  <c r="J26" i="22" s="1"/>
  <c r="AI13" i="22"/>
  <c r="F13" i="22" s="1"/>
  <c r="AD32" i="22"/>
  <c r="CE32" i="22"/>
  <c r="AT16" i="22"/>
  <c r="AE28" i="22"/>
  <c r="AK37" i="22"/>
  <c r="AE37" i="22"/>
  <c r="AB17" i="22"/>
  <c r="AG7" i="22"/>
  <c r="BX35" i="22"/>
  <c r="BD32" i="22"/>
  <c r="AJ32" i="22"/>
  <c r="BK16" i="22"/>
  <c r="BO28" i="22"/>
  <c r="AC35" i="22"/>
  <c r="BI37" i="22"/>
  <c r="AV37" i="22"/>
  <c r="AS17" i="22"/>
  <c r="CH25" i="22"/>
  <c r="CD10" i="22"/>
  <c r="BC20" i="22"/>
  <c r="BN7" i="22"/>
  <c r="BE25" i="22"/>
  <c r="AT25" i="22"/>
  <c r="BI15" i="22"/>
  <c r="BI14" i="22"/>
  <c r="CI15" i="22"/>
  <c r="BQ18" i="22"/>
  <c r="L18" i="22" s="1"/>
  <c r="AG28" i="22"/>
  <c r="BK35" i="22"/>
  <c r="CB14" i="22"/>
  <c r="AH32" i="22"/>
  <c r="AI32" i="22" s="1"/>
  <c r="F32" i="22" s="1"/>
  <c r="AD16" i="22"/>
  <c r="AO28" i="22"/>
  <c r="BN35" i="22"/>
  <c r="CA17" i="22"/>
  <c r="BP14" i="22"/>
  <c r="BG32" i="22"/>
  <c r="AH20" i="22"/>
  <c r="AU7" i="22"/>
  <c r="AF24" i="22"/>
  <c r="E24" i="22" s="1"/>
  <c r="AH15" i="22"/>
  <c r="CB28" i="22"/>
  <c r="BI8" i="22"/>
  <c r="CB16" i="22"/>
  <c r="CG28" i="22"/>
  <c r="AW35" i="22"/>
  <c r="AR14" i="22"/>
  <c r="CB20" i="22"/>
  <c r="CG34" i="22"/>
  <c r="BS16" i="22"/>
  <c r="AW16" i="22"/>
  <c r="BE32" i="22"/>
  <c r="AU16" i="22"/>
  <c r="BE28" i="22"/>
  <c r="AR28" i="22"/>
  <c r="AM26" i="22"/>
  <c r="G26" i="22" s="1"/>
  <c r="AR11" i="22"/>
  <c r="BH15" i="22"/>
  <c r="AT15" i="22"/>
  <c r="BJ15" i="22"/>
  <c r="AX15" i="22"/>
  <c r="BA15" i="22"/>
  <c r="BB15" i="22" s="1"/>
  <c r="I15" i="22" s="1"/>
  <c r="AL15" i="22"/>
  <c r="CJ15" i="22"/>
  <c r="CH15" i="22"/>
  <c r="BC15" i="22"/>
  <c r="BV15" i="22"/>
  <c r="BD15" i="22"/>
  <c r="BX15" i="22"/>
  <c r="BS15" i="22"/>
  <c r="BP15" i="22"/>
  <c r="AG15" i="22"/>
  <c r="BY15" i="22"/>
  <c r="AR15" i="22"/>
  <c r="AJ15" i="22"/>
  <c r="BN15" i="22"/>
  <c r="AB15" i="22"/>
  <c r="AN15" i="22"/>
  <c r="CD15" i="22"/>
  <c r="AS15" i="22"/>
  <c r="AD15" i="22"/>
  <c r="CB15" i="22"/>
  <c r="AP15" i="22"/>
  <c r="BU15" i="22"/>
  <c r="AC15" i="22"/>
  <c r="AL19" i="22"/>
  <c r="AH19" i="22"/>
  <c r="BO19" i="22"/>
  <c r="BN19" i="22"/>
  <c r="AE19" i="22"/>
  <c r="BE19" i="22"/>
  <c r="CB19" i="22"/>
  <c r="AK19" i="22"/>
  <c r="CA19" i="22"/>
  <c r="AG19" i="22"/>
  <c r="BK19" i="22"/>
  <c r="AC19" i="22"/>
  <c r="BJ19" i="22"/>
  <c r="AB19" i="22"/>
  <c r="BI19" i="22"/>
  <c r="BH19" i="22"/>
  <c r="BA19" i="22"/>
  <c r="BB19" i="22" s="1"/>
  <c r="I19" i="22" s="1"/>
  <c r="CD19" i="22"/>
  <c r="AR19" i="22"/>
  <c r="CG19" i="22"/>
  <c r="CE19" i="22"/>
  <c r="AY19" i="22"/>
  <c r="AS19" i="22"/>
  <c r="BG19" i="22"/>
  <c r="AU19" i="22"/>
  <c r="CK19" i="22"/>
  <c r="AP19" i="22"/>
  <c r="BR19" i="22"/>
  <c r="AQ19" i="22"/>
  <c r="AO19" i="22"/>
  <c r="BY19" i="22"/>
  <c r="CH19" i="22"/>
  <c r="BP19" i="22"/>
  <c r="BS19" i="22"/>
  <c r="BY11" i="22"/>
  <c r="BS11" i="22"/>
  <c r="AG11" i="22"/>
  <c r="BJ27" i="22"/>
  <c r="BG8" i="22"/>
  <c r="AQ15" i="22"/>
  <c r="BL15" i="22"/>
  <c r="AF31" i="22"/>
  <c r="E31" i="22" s="1"/>
  <c r="AP10" i="22"/>
  <c r="BY10" i="22"/>
  <c r="AO10" i="22"/>
  <c r="BU10" i="22"/>
  <c r="BL10" i="22"/>
  <c r="AL10" i="22"/>
  <c r="AN10" i="22"/>
  <c r="AK10" i="22"/>
  <c r="BA10" i="22"/>
  <c r="BB10" i="22" s="1"/>
  <c r="I10" i="22" s="1"/>
  <c r="AW10" i="22"/>
  <c r="BG10" i="22"/>
  <c r="AG10" i="22"/>
  <c r="AB10" i="22"/>
  <c r="BR10" i="22"/>
  <c r="AR10" i="22"/>
  <c r="AT10" i="22"/>
  <c r="BI10" i="22"/>
  <c r="CJ10" i="22"/>
  <c r="BP10" i="22"/>
  <c r="CI10" i="22"/>
  <c r="AU10" i="22"/>
  <c r="BD10" i="22"/>
  <c r="AX10" i="22"/>
  <c r="CB10" i="22"/>
  <c r="CG10" i="22"/>
  <c r="AH10" i="22"/>
  <c r="BI11" i="22"/>
  <c r="CA10" i="22"/>
  <c r="AU15" i="22"/>
  <c r="BH38" i="22"/>
  <c r="AN38" i="22"/>
  <c r="CK38" i="22"/>
  <c r="BG38" i="22"/>
  <c r="AJ38" i="22"/>
  <c r="CJ38" i="22"/>
  <c r="BX38" i="22"/>
  <c r="BA38" i="22"/>
  <c r="BB38" i="22" s="1"/>
  <c r="I38" i="22" s="1"/>
  <c r="BC38" i="22"/>
  <c r="CE38" i="22"/>
  <c r="CI38" i="22"/>
  <c r="BV38" i="22"/>
  <c r="AV38" i="22"/>
  <c r="BU38" i="22"/>
  <c r="AQ38" i="22"/>
  <c r="CD38" i="22"/>
  <c r="AK38" i="22"/>
  <c r="BY38" i="22"/>
  <c r="AH38" i="22"/>
  <c r="AG38" i="22"/>
  <c r="BP38" i="22"/>
  <c r="BR38" i="22"/>
  <c r="BO38" i="22"/>
  <c r="BS38" i="22"/>
  <c r="BE38" i="22"/>
  <c r="BD38" i="22"/>
  <c r="AY38" i="22"/>
  <c r="AX38" i="22"/>
  <c r="AW38" i="22"/>
  <c r="AL38" i="22"/>
  <c r="AD38" i="22"/>
  <c r="BL38" i="22"/>
  <c r="BN38" i="22"/>
  <c r="CB38" i="22"/>
  <c r="CC38" i="22" s="1"/>
  <c r="P38" i="22" s="1"/>
  <c r="AT38" i="22"/>
  <c r="CH38" i="22"/>
  <c r="BJ38" i="22"/>
  <c r="AC38" i="22"/>
  <c r="BK38" i="22"/>
  <c r="CG38" i="22"/>
  <c r="BY17" i="22"/>
  <c r="BV19" i="22"/>
  <c r="AP11" i="22"/>
  <c r="BN11" i="22"/>
  <c r="AD10" i="22"/>
  <c r="AN11" i="22"/>
  <c r="CD27" i="22"/>
  <c r="BM29" i="22"/>
  <c r="K29" i="22" s="1"/>
  <c r="CA15" i="22"/>
  <c r="AF22" i="22"/>
  <c r="E22" i="22" s="1"/>
  <c r="AS10" i="22"/>
  <c r="AJ8" i="22"/>
  <c r="AY15" i="22"/>
  <c r="CA35" i="22"/>
  <c r="BY35" i="22"/>
  <c r="BG35" i="22"/>
  <c r="AT35" i="22"/>
  <c r="BH35" i="22"/>
  <c r="AS35" i="22"/>
  <c r="AR35" i="22"/>
  <c r="AQ35" i="22"/>
  <c r="AP35" i="22"/>
  <c r="AL35" i="22"/>
  <c r="CK35" i="22"/>
  <c r="CJ35" i="22"/>
  <c r="CB35" i="22"/>
  <c r="AD35" i="22"/>
  <c r="AK35" i="22"/>
  <c r="BV35" i="22"/>
  <c r="AE35" i="22"/>
  <c r="BA35" i="22"/>
  <c r="BB35" i="22" s="1"/>
  <c r="I35" i="22" s="1"/>
  <c r="BP35" i="22"/>
  <c r="AJ35" i="22"/>
  <c r="AM35" i="22" s="1"/>
  <c r="G35" i="22" s="1"/>
  <c r="BU35" i="22"/>
  <c r="BJ35" i="22"/>
  <c r="CH35" i="22"/>
  <c r="AG35" i="22"/>
  <c r="CG15" i="22"/>
  <c r="BQ22" i="22"/>
  <c r="L22" i="22" s="1"/>
  <c r="BR27" i="22"/>
  <c r="AE27" i="22"/>
  <c r="AD27" i="22"/>
  <c r="AH27" i="22"/>
  <c r="AI27" i="22" s="1"/>
  <c r="F27" i="22" s="1"/>
  <c r="BE27" i="22"/>
  <c r="BN27" i="22"/>
  <c r="BK27" i="22"/>
  <c r="BH27" i="22"/>
  <c r="AX27" i="22"/>
  <c r="AU27" i="22"/>
  <c r="CK27" i="22"/>
  <c r="AP27" i="22"/>
  <c r="AO27" i="22"/>
  <c r="AR27" i="22"/>
  <c r="CH27" i="22"/>
  <c r="BX27" i="22"/>
  <c r="CG27" i="22"/>
  <c r="BV27" i="22"/>
  <c r="CA27" i="22"/>
  <c r="BC27" i="22"/>
  <c r="AN27" i="22"/>
  <c r="BI27" i="22"/>
  <c r="AB27" i="22"/>
  <c r="CI27" i="22"/>
  <c r="AQ27" i="22"/>
  <c r="BD27" i="22"/>
  <c r="AV27" i="22"/>
  <c r="AJ27" i="22"/>
  <c r="AS27" i="22"/>
  <c r="BU27" i="22"/>
  <c r="BO27" i="22"/>
  <c r="AL27" i="22"/>
  <c r="BQ31" i="22"/>
  <c r="L31" i="22" s="1"/>
  <c r="CH8" i="22"/>
  <c r="BA8" i="22"/>
  <c r="BB8" i="22" s="1"/>
  <c r="I8" i="22" s="1"/>
  <c r="CE8" i="22"/>
  <c r="BY8" i="22"/>
  <c r="AY8" i="22"/>
  <c r="AX8" i="22"/>
  <c r="AR8" i="22"/>
  <c r="CD8" i="22"/>
  <c r="BX8" i="22"/>
  <c r="BC8" i="22"/>
  <c r="AL8" i="22"/>
  <c r="AW8" i="22"/>
  <c r="BD8" i="22"/>
  <c r="AE8" i="22"/>
  <c r="AK8" i="22"/>
  <c r="BO8" i="22"/>
  <c r="AG8" i="22"/>
  <c r="CJ8" i="22"/>
  <c r="CB8" i="22"/>
  <c r="BR8" i="22"/>
  <c r="CI8" i="22"/>
  <c r="AH8" i="22"/>
  <c r="AU8" i="22"/>
  <c r="BN8" i="22"/>
  <c r="BJ8" i="22"/>
  <c r="BH8" i="22"/>
  <c r="AC8" i="22"/>
  <c r="AV15" i="22"/>
  <c r="AT17" i="22"/>
  <c r="AO8" i="22"/>
  <c r="BK10" i="22"/>
  <c r="AO11" i="22"/>
  <c r="BJ20" i="22"/>
  <c r="BI20" i="22"/>
  <c r="AR20" i="22"/>
  <c r="AQ20" i="22"/>
  <c r="CK20" i="22"/>
  <c r="AV20" i="22"/>
  <c r="CJ20" i="22"/>
  <c r="AS20" i="22"/>
  <c r="CI20" i="22"/>
  <c r="BS20" i="22"/>
  <c r="BY20" i="22"/>
  <c r="BX20" i="22"/>
  <c r="BR20" i="22"/>
  <c r="AP20" i="22"/>
  <c r="AL20" i="22"/>
  <c r="AK20" i="22"/>
  <c r="AJ20" i="22"/>
  <c r="AG20" i="22"/>
  <c r="CA20" i="22"/>
  <c r="AY20" i="22"/>
  <c r="BV20" i="22"/>
  <c r="BH20" i="22"/>
  <c r="AD20" i="22"/>
  <c r="BU20" i="22"/>
  <c r="BE20" i="22"/>
  <c r="AO20" i="22"/>
  <c r="AX20" i="22"/>
  <c r="AN20" i="22"/>
  <c r="CE20" i="22"/>
  <c r="CF20" i="22" s="1"/>
  <c r="Q20" i="22" s="1"/>
  <c r="BK20" i="22"/>
  <c r="BG20" i="22"/>
  <c r="AB20" i="22"/>
  <c r="BL20" i="22"/>
  <c r="BP20" i="22"/>
  <c r="CG20" i="22"/>
  <c r="AX11" i="22"/>
  <c r="AY27" i="22"/>
  <c r="AW27" i="22"/>
  <c r="BP8" i="22"/>
  <c r="CL12" i="22"/>
  <c r="R12" i="22" s="1"/>
  <c r="BR34" i="22"/>
  <c r="BA34" i="22"/>
  <c r="BB34" i="22" s="1"/>
  <c r="I34" i="22" s="1"/>
  <c r="BU19" i="22"/>
  <c r="AY28" i="22"/>
  <c r="BD35" i="22"/>
  <c r="BO35" i="22"/>
  <c r="BD19" i="22"/>
  <c r="AC17" i="22"/>
  <c r="AE10" i="22"/>
  <c r="BP11" i="22"/>
  <c r="BY27" i="22"/>
  <c r="CK8" i="22"/>
  <c r="BW23" i="22"/>
  <c r="N23" i="22" s="1"/>
  <c r="AF18" i="22"/>
  <c r="E18" i="22" s="1"/>
  <c r="AZ18" i="22"/>
  <c r="H18" i="22" s="1"/>
  <c r="BL11" i="22"/>
  <c r="AZ22" i="22"/>
  <c r="H22" i="22" s="1"/>
  <c r="BE11" i="22"/>
  <c r="BS27" i="22"/>
  <c r="BL27" i="22"/>
  <c r="BC19" i="22"/>
  <c r="AT27" i="22"/>
  <c r="BT24" i="22"/>
  <c r="M24" i="22" s="1"/>
  <c r="BI38" i="22"/>
  <c r="AL34" i="22"/>
  <c r="AB38" i="22"/>
  <c r="AX19" i="22"/>
  <c r="AU28" i="22"/>
  <c r="AN28" i="22"/>
  <c r="CI28" i="22"/>
  <c r="AJ28" i="22"/>
  <c r="AH28" i="22"/>
  <c r="BS28" i="22"/>
  <c r="AC28" i="22"/>
  <c r="BP28" i="22"/>
  <c r="AB28" i="22"/>
  <c r="CD28" i="22"/>
  <c r="BL28" i="22"/>
  <c r="BH28" i="22"/>
  <c r="BG28" i="22"/>
  <c r="BD28" i="22"/>
  <c r="BC28" i="22"/>
  <c r="BA28" i="22"/>
  <c r="BB28" i="22" s="1"/>
  <c r="I28" i="22" s="1"/>
  <c r="AT28" i="22"/>
  <c r="CJ28" i="22"/>
  <c r="AS28" i="22"/>
  <c r="AK28" i="22"/>
  <c r="AV28" i="22"/>
  <c r="BI28" i="22"/>
  <c r="AD28" i="22"/>
  <c r="BV28" i="22"/>
  <c r="AP28" i="22"/>
  <c r="CA28" i="22"/>
  <c r="AQ28" i="22"/>
  <c r="CH28" i="22"/>
  <c r="AW28" i="22"/>
  <c r="BN28" i="22"/>
  <c r="CI35" i="22"/>
  <c r="CG35" i="22"/>
  <c r="CJ19" i="22"/>
  <c r="AV17" i="22"/>
  <c r="BS10" i="22"/>
  <c r="BV8" i="22"/>
  <c r="BD20" i="22"/>
  <c r="CH11" i="22"/>
  <c r="AD11" i="22"/>
  <c r="BA27" i="22"/>
  <c r="BB27" i="22" s="1"/>
  <c r="I27" i="22" s="1"/>
  <c r="AT8" i="22"/>
  <c r="AF26" i="22"/>
  <c r="E26" i="22" s="1"/>
  <c r="BK15" i="22"/>
  <c r="AK15" i="22"/>
  <c r="BJ9" i="22"/>
  <c r="BH11" i="22"/>
  <c r="CJ11" i="22"/>
  <c r="BF31" i="22"/>
  <c r="J31" i="22" s="1"/>
  <c r="BM18" i="22"/>
  <c r="K18" i="22" s="1"/>
  <c r="CF13" i="22"/>
  <c r="Q13" i="22" s="1"/>
  <c r="BX19" i="22"/>
  <c r="BM12" i="22"/>
  <c r="K12" i="22" s="1"/>
  <c r="CD35" i="22"/>
  <c r="CF35" i="22" s="1"/>
  <c r="Q35" i="22" s="1"/>
  <c r="AX35" i="22"/>
  <c r="AN19" i="22"/>
  <c r="BS34" i="22"/>
  <c r="BY34" i="22"/>
  <c r="AN34" i="22"/>
  <c r="BX34" i="22"/>
  <c r="BE34" i="22"/>
  <c r="BD34" i="22"/>
  <c r="AJ34" i="22"/>
  <c r="AY34" i="22"/>
  <c r="AD34" i="22"/>
  <c r="BV34" i="22"/>
  <c r="AX34" i="22"/>
  <c r="AC34" i="22"/>
  <c r="BN34" i="22"/>
  <c r="AS34" i="22"/>
  <c r="CK34" i="22"/>
  <c r="BI34" i="22"/>
  <c r="BG34" i="22"/>
  <c r="CJ34" i="22"/>
  <c r="BH34" i="22"/>
  <c r="AE34" i="22"/>
  <c r="AB34" i="22"/>
  <c r="CB34" i="22"/>
  <c r="AV34" i="22"/>
  <c r="BO34" i="22"/>
  <c r="BP34" i="22"/>
  <c r="AH34" i="22"/>
  <c r="AG34" i="22"/>
  <c r="BJ34" i="22"/>
  <c r="BC34" i="22"/>
  <c r="AP34" i="22"/>
  <c r="CD34" i="22"/>
  <c r="AO34" i="22"/>
  <c r="CE34" i="22"/>
  <c r="AW34" i="22"/>
  <c r="CA34" i="22"/>
  <c r="BU34" i="22"/>
  <c r="BL34" i="22"/>
  <c r="BK34" i="22"/>
  <c r="AU34" i="22"/>
  <c r="AT34" i="22"/>
  <c r="AR34" i="22"/>
  <c r="AQ34" i="22"/>
  <c r="AS38" i="22"/>
  <c r="AV19" i="22"/>
  <c r="BI35" i="22"/>
  <c r="AH35" i="22"/>
  <c r="CK10" i="22"/>
  <c r="AN8" i="22"/>
  <c r="AW20" i="22"/>
  <c r="AQ11" i="22"/>
  <c r="BK8" i="22"/>
  <c r="AC27" i="22"/>
  <c r="BU8" i="22"/>
  <c r="BO15" i="22"/>
  <c r="BG15" i="22"/>
  <c r="AT11" i="22"/>
  <c r="AY11" i="22"/>
  <c r="AW11" i="22"/>
  <c r="AS11" i="22"/>
  <c r="CD11" i="22"/>
  <c r="CE11" i="22"/>
  <c r="BV11" i="22"/>
  <c r="AC11" i="22"/>
  <c r="BD11" i="22"/>
  <c r="BA11" i="22"/>
  <c r="BB11" i="22" s="1"/>
  <c r="I11" i="22" s="1"/>
  <c r="AK11" i="22"/>
  <c r="BK11" i="22"/>
  <c r="AL11" i="22"/>
  <c r="AE11" i="22"/>
  <c r="BO11" i="22"/>
  <c r="BU11" i="22"/>
  <c r="BR11" i="22"/>
  <c r="BC11" i="22"/>
  <c r="AV11" i="22"/>
  <c r="AB11" i="22"/>
  <c r="AH11" i="22"/>
  <c r="CI11" i="22"/>
  <c r="CA11" i="22"/>
  <c r="CG11" i="22"/>
  <c r="BX11" i="22"/>
  <c r="BO10" i="22"/>
  <c r="AQ10" i="22"/>
  <c r="CE10" i="22"/>
  <c r="AU11" i="22"/>
  <c r="AO15" i="22"/>
  <c r="AY17" i="22"/>
  <c r="BX17" i="22"/>
  <c r="BL17" i="22"/>
  <c r="CK17" i="22"/>
  <c r="AX17" i="22"/>
  <c r="AN17" i="22"/>
  <c r="BK17" i="22"/>
  <c r="BH17" i="22"/>
  <c r="BG17" i="22"/>
  <c r="CJ17" i="22"/>
  <c r="AW17" i="22"/>
  <c r="CG17" i="22"/>
  <c r="AQ17" i="22"/>
  <c r="AP17" i="22"/>
  <c r="CE17" i="22"/>
  <c r="AO17" i="22"/>
  <c r="CD17" i="22"/>
  <c r="AK17" i="22"/>
  <c r="BP17" i="22"/>
  <c r="AJ17" i="22"/>
  <c r="AG17" i="22"/>
  <c r="BN17" i="22"/>
  <c r="BR17" i="22"/>
  <c r="AH17" i="22"/>
  <c r="BU17" i="22"/>
  <c r="BS17" i="22"/>
  <c r="AL17" i="22"/>
  <c r="BO17" i="22"/>
  <c r="CH17" i="22"/>
  <c r="BA17" i="22"/>
  <c r="BB17" i="22" s="1"/>
  <c r="I17" i="22" s="1"/>
  <c r="AU17" i="22"/>
  <c r="CI17" i="22"/>
  <c r="BI17" i="22"/>
  <c r="AD17" i="22"/>
  <c r="AR17" i="22"/>
  <c r="BV10" i="22"/>
  <c r="BJ10" i="22"/>
  <c r="AJ11" i="22"/>
  <c r="BC10" i="22"/>
  <c r="BH10" i="22"/>
  <c r="AZ13" i="22"/>
  <c r="H13" i="22" s="1"/>
  <c r="AW15" i="22"/>
  <c r="AE15" i="22"/>
  <c r="AJ10" i="22"/>
  <c r="BX10" i="22"/>
  <c r="CB11" i="22"/>
  <c r="CB27" i="22"/>
  <c r="AR38" i="22"/>
  <c r="BQ29" i="22"/>
  <c r="L29" i="22" s="1"/>
  <c r="BE17" i="22"/>
  <c r="CB17" i="22"/>
  <c r="AY35" i="22"/>
  <c r="CL23" i="22"/>
  <c r="R23" i="22" s="1"/>
  <c r="BV17" i="22"/>
  <c r="BS8" i="22"/>
  <c r="BN10" i="22"/>
  <c r="AE20" i="22"/>
  <c r="BG11" i="22"/>
  <c r="AD8" i="22"/>
  <c r="BJ11" i="22"/>
  <c r="AP8" i="22"/>
  <c r="AZ23" i="22"/>
  <c r="H23" i="22" s="1"/>
  <c r="BA20" i="22"/>
  <c r="BB20" i="22" s="1"/>
  <c r="I20" i="22" s="1"/>
  <c r="AF13" i="22"/>
  <c r="E13" i="22" s="1"/>
  <c r="BE35" i="22"/>
  <c r="CE15" i="22"/>
  <c r="BN9" i="22"/>
  <c r="BR9" i="22"/>
  <c r="BT9" i="22" s="1"/>
  <c r="M9" i="22" s="1"/>
  <c r="CD9" i="22"/>
  <c r="AE9" i="22"/>
  <c r="AV9" i="22"/>
  <c r="AW9" i="22"/>
  <c r="BA9" i="22"/>
  <c r="BB9" i="22" s="1"/>
  <c r="I9" i="22" s="1"/>
  <c r="CE9" i="22"/>
  <c r="BL9" i="22"/>
  <c r="AD9" i="22"/>
  <c r="CI9" i="22"/>
  <c r="AQ9" i="22"/>
  <c r="BX9" i="22"/>
  <c r="AU9" i="22"/>
  <c r="CH9" i="22"/>
  <c r="AL9" i="22"/>
  <c r="BC9" i="22"/>
  <c r="BU9" i="22"/>
  <c r="AY9" i="22"/>
  <c r="CA9" i="22"/>
  <c r="BO9" i="22"/>
  <c r="BE9" i="22"/>
  <c r="AB9" i="22"/>
  <c r="AS9" i="22"/>
  <c r="AH9" i="22"/>
  <c r="CK14" i="22"/>
  <c r="BD14" i="22"/>
  <c r="CJ14" i="22"/>
  <c r="CI14" i="22"/>
  <c r="AU14" i="22"/>
  <c r="BE14" i="22"/>
  <c r="CH14" i="22"/>
  <c r="AT14" i="22"/>
  <c r="CG14" i="22"/>
  <c r="AN14" i="22"/>
  <c r="CD14" i="22"/>
  <c r="CA14" i="22"/>
  <c r="AL14" i="22"/>
  <c r="AK14" i="22"/>
  <c r="BS14" i="22"/>
  <c r="AD14" i="22"/>
  <c r="BL14" i="22"/>
  <c r="BR14" i="22"/>
  <c r="BK14" i="22"/>
  <c r="AH14" i="22"/>
  <c r="AE14" i="22"/>
  <c r="BG14" i="22"/>
  <c r="AM24" i="22"/>
  <c r="G24" i="22" s="1"/>
  <c r="AM13" i="22"/>
  <c r="G13" i="22" s="1"/>
  <c r="AM12" i="22"/>
  <c r="G12" i="22" s="1"/>
  <c r="AZ26" i="22"/>
  <c r="H26" i="22" s="1"/>
  <c r="BZ22" i="22"/>
  <c r="O22" i="22" s="1"/>
  <c r="AW37" i="22"/>
  <c r="CB37" i="22"/>
  <c r="AS14" i="22"/>
  <c r="AO14" i="22"/>
  <c r="BP25" i="22"/>
  <c r="AZ29" i="22"/>
  <c r="H29" i="22" s="1"/>
  <c r="BQ26" i="22"/>
  <c r="L26" i="22" s="1"/>
  <c r="CL26" i="22"/>
  <c r="R26" i="22" s="1"/>
  <c r="AZ12" i="22"/>
  <c r="H12" i="22" s="1"/>
  <c r="AF12" i="22"/>
  <c r="E12" i="22" s="1"/>
  <c r="BF22" i="22"/>
  <c r="J22" i="22" s="1"/>
  <c r="BF23" i="22"/>
  <c r="J23" i="22" s="1"/>
  <c r="BN25" i="22"/>
  <c r="BM26" i="22"/>
  <c r="K26" i="22" s="1"/>
  <c r="AR16" i="22"/>
  <c r="BP16" i="22"/>
  <c r="AO16" i="22"/>
  <c r="CH16" i="22"/>
  <c r="BG16" i="22"/>
  <c r="AJ16" i="22"/>
  <c r="BX16" i="22"/>
  <c r="BU16" i="22"/>
  <c r="AG16" i="22"/>
  <c r="BO16" i="22"/>
  <c r="AE16" i="22"/>
  <c r="BN16" i="22"/>
  <c r="BV16" i="22"/>
  <c r="AH16" i="22"/>
  <c r="BE16" i="22"/>
  <c r="BC16" i="22"/>
  <c r="CK16" i="22"/>
  <c r="BA16" i="22"/>
  <c r="BB16" i="22" s="1"/>
  <c r="I16" i="22" s="1"/>
  <c r="CJ16" i="22"/>
  <c r="CA16" i="22"/>
  <c r="AX16" i="22"/>
  <c r="AY16" i="22"/>
  <c r="AN16" i="22"/>
  <c r="CG16" i="22"/>
  <c r="CD16" i="22"/>
  <c r="CB32" i="22"/>
  <c r="AX32" i="22"/>
  <c r="AP16" i="22"/>
  <c r="BI16" i="22"/>
  <c r="AY37" i="22"/>
  <c r="AS37" i="22"/>
  <c r="CC23" i="22"/>
  <c r="P23" i="22" s="1"/>
  <c r="BA14" i="22"/>
  <c r="BB14" i="22" s="1"/>
  <c r="I14" i="22" s="1"/>
  <c r="AG14" i="22"/>
  <c r="CJ25" i="22"/>
  <c r="BM31" i="22"/>
  <c r="K31" i="22" s="1"/>
  <c r="AY14" i="22"/>
  <c r="AW14" i="22"/>
  <c r="BU14" i="22"/>
  <c r="BW14" i="22" s="1"/>
  <c r="N14" i="22" s="1"/>
  <c r="BN14" i="22"/>
  <c r="AC25" i="22"/>
  <c r="BV25" i="22"/>
  <c r="BO25" i="22"/>
  <c r="BG25" i="22"/>
  <c r="AR25" i="22"/>
  <c r="AY25" i="22"/>
  <c r="AX25" i="22"/>
  <c r="AW25" i="22"/>
  <c r="AK25" i="22"/>
  <c r="AU25" i="22"/>
  <c r="BW13" i="22"/>
  <c r="N13" i="22" s="1"/>
  <c r="BW12" i="22"/>
  <c r="N12" i="22" s="1"/>
  <c r="BX37" i="22"/>
  <c r="AB37" i="22"/>
  <c r="CE37" i="22"/>
  <c r="CF37" i="22" s="1"/>
  <c r="Q37" i="22" s="1"/>
  <c r="AG37" i="22"/>
  <c r="BG37" i="22"/>
  <c r="AN37" i="22"/>
  <c r="CG37" i="22"/>
  <c r="BJ37" i="22"/>
  <c r="BE37" i="22"/>
  <c r="BC37" i="22"/>
  <c r="BA37" i="22"/>
  <c r="BB37" i="22" s="1"/>
  <c r="I37" i="22" s="1"/>
  <c r="AO37" i="22"/>
  <c r="BD37" i="22"/>
  <c r="AQ25" i="22"/>
  <c r="CE14" i="22"/>
  <c r="BM24" i="22"/>
  <c r="K24" i="22" s="1"/>
  <c r="CC24" i="22"/>
  <c r="P24" i="22" s="1"/>
  <c r="AM29" i="22"/>
  <c r="G29" i="22" s="1"/>
  <c r="AM22" i="22"/>
  <c r="G22" i="22" s="1"/>
  <c r="BC32" i="22"/>
  <c r="BJ16" i="22"/>
  <c r="BY16" i="22"/>
  <c r="BP37" i="22"/>
  <c r="BQ37" i="22" s="1"/>
  <c r="L37" i="22" s="1"/>
  <c r="BH16" i="22"/>
  <c r="BY14" i="22"/>
  <c r="AX14" i="22"/>
  <c r="BE7" i="22"/>
  <c r="AD7" i="22"/>
  <c r="BC7" i="22"/>
  <c r="AC7" i="22"/>
  <c r="AB7" i="22"/>
  <c r="AV7" i="22"/>
  <c r="BJ7" i="22"/>
  <c r="AE7" i="22"/>
  <c r="CD7" i="22"/>
  <c r="AY7" i="22"/>
  <c r="CA7" i="22"/>
  <c r="AX7" i="22"/>
  <c r="AW7" i="22"/>
  <c r="BY7" i="22"/>
  <c r="AQ7" i="22"/>
  <c r="BV7" i="22"/>
  <c r="BR7" i="22"/>
  <c r="AR7" i="22"/>
  <c r="AJ7" i="22"/>
  <c r="BU7" i="22"/>
  <c r="BS7" i="22"/>
  <c r="AH7" i="22"/>
  <c r="BP7" i="22"/>
  <c r="AL25" i="22"/>
  <c r="BZ29" i="22"/>
  <c r="O29" i="22" s="1"/>
  <c r="CC12" i="22"/>
  <c r="P12" i="22" s="1"/>
  <c r="CL22" i="22"/>
  <c r="R22" i="22" s="1"/>
  <c r="BF12" i="22"/>
  <c r="J12" i="22" s="1"/>
  <c r="AV25" i="22"/>
  <c r="CL31" i="22"/>
  <c r="R31" i="22" s="1"/>
  <c r="BY37" i="22"/>
  <c r="CJ37" i="22"/>
  <c r="AC14" i="22"/>
  <c r="BI25" i="22"/>
  <c r="BK25" i="22"/>
  <c r="AH37" i="22"/>
  <c r="AV32" i="22"/>
  <c r="CH32" i="22"/>
  <c r="BX32" i="22"/>
  <c r="AP32" i="22"/>
  <c r="BV32" i="22"/>
  <c r="BK32" i="22"/>
  <c r="BJ32" i="22"/>
  <c r="BN32" i="22"/>
  <c r="BL32" i="22"/>
  <c r="BI32" i="22"/>
  <c r="AU32" i="22"/>
  <c r="AS32" i="22"/>
  <c r="AO32" i="22"/>
  <c r="AN32" i="22"/>
  <c r="AK32" i="22"/>
  <c r="CG32" i="22"/>
  <c r="CD32" i="22"/>
  <c r="AL32" i="22"/>
  <c r="AC32" i="22"/>
  <c r="AB32" i="22"/>
  <c r="CK37" i="22"/>
  <c r="BR37" i="22"/>
  <c r="BH14" i="22"/>
  <c r="AJ14" i="22"/>
  <c r="BO14" i="22"/>
  <c r="CG25" i="22"/>
  <c r="BL25" i="22"/>
  <c r="BA25" i="22"/>
  <c r="BB25" i="22" s="1"/>
  <c r="I25" i="22" s="1"/>
  <c r="AI26" i="22"/>
  <c r="F26" i="22" s="1"/>
  <c r="BQ12" i="22"/>
  <c r="L12" i="22" s="1"/>
  <c r="CC31" i="22"/>
  <c r="P31" i="22" s="1"/>
  <c r="M18" i="21"/>
  <c r="K19" i="21" s="1"/>
  <c r="L19" i="21" s="1"/>
  <c r="H18" i="21" a="1"/>
  <c r="H18" i="21" s="1"/>
  <c r="M18" i="20"/>
  <c r="K19" i="20" s="1"/>
  <c r="L19" i="20" s="1"/>
  <c r="H19" i="20" s="1" a="1"/>
  <c r="H19" i="20" s="1"/>
  <c r="N18" i="20"/>
  <c r="J18" i="20"/>
  <c r="G18" i="20"/>
  <c r="I18" i="20"/>
  <c r="AG27" i="16" a="1"/>
  <c r="AG27" i="16" s="1"/>
  <c r="AL27" i="16" s="1"/>
  <c r="AJ28" i="16" s="1"/>
  <c r="AK28" i="16" s="1"/>
  <c r="BT16" i="22" l="1"/>
  <c r="M16" i="22" s="1"/>
  <c r="CC9" i="22"/>
  <c r="P9" i="22" s="1"/>
  <c r="BZ36" i="22"/>
  <c r="O36" i="22" s="1"/>
  <c r="BW38" i="22"/>
  <c r="N38" i="22" s="1"/>
  <c r="BZ25" i="22"/>
  <c r="O25" i="22" s="1"/>
  <c r="BZ11" i="22"/>
  <c r="O11" i="22" s="1"/>
  <c r="CF25" i="22"/>
  <c r="Q25" i="22" s="1"/>
  <c r="AM9" i="22"/>
  <c r="G9" i="22" s="1"/>
  <c r="BZ17" i="22"/>
  <c r="O17" i="22" s="1"/>
  <c r="BW36" i="22"/>
  <c r="N36" i="22" s="1"/>
  <c r="BZ14" i="22"/>
  <c r="O14" i="22" s="1"/>
  <c r="BM9" i="22"/>
  <c r="K9" i="22" s="1"/>
  <c r="BQ20" i="22"/>
  <c r="L20" i="22" s="1"/>
  <c r="CF38" i="22"/>
  <c r="Q38" i="22" s="1"/>
  <c r="BZ7" i="22"/>
  <c r="O7" i="22" s="1"/>
  <c r="BZ9" i="22"/>
  <c r="O9" i="22" s="1"/>
  <c r="CC28" i="22"/>
  <c r="P28" i="22" s="1"/>
  <c r="CF28" i="22"/>
  <c r="Q28" i="22" s="1"/>
  <c r="CC10" i="22"/>
  <c r="P10" i="22" s="1"/>
  <c r="AI10" i="22"/>
  <c r="F10" i="22" s="1"/>
  <c r="CC7" i="22"/>
  <c r="P7" i="22" s="1"/>
  <c r="AI15" i="22"/>
  <c r="F15" i="22" s="1"/>
  <c r="BZ32" i="22"/>
  <c r="O32" i="22" s="1"/>
  <c r="BW17" i="22"/>
  <c r="N17" i="22" s="1"/>
  <c r="CC32" i="22"/>
  <c r="P32" i="22" s="1"/>
  <c r="AZ36" i="22"/>
  <c r="H36" i="22" s="1"/>
  <c r="BM36" i="22"/>
  <c r="K36" i="22" s="1"/>
  <c r="CC16" i="22"/>
  <c r="P16" i="22" s="1"/>
  <c r="BM32" i="22"/>
  <c r="K32" i="22" s="1"/>
  <c r="BW25" i="22"/>
  <c r="N25" i="22" s="1"/>
  <c r="BT36" i="22"/>
  <c r="M36" i="22" s="1"/>
  <c r="AI36" i="22"/>
  <c r="F36" i="22" s="1"/>
  <c r="CC14" i="22"/>
  <c r="P14" i="22" s="1"/>
  <c r="BW15" i="22"/>
  <c r="N15" i="22" s="1"/>
  <c r="AF36" i="22"/>
  <c r="E36" i="22" s="1"/>
  <c r="BF25" i="22"/>
  <c r="J25" i="22" s="1"/>
  <c r="AM36" i="22"/>
  <c r="G36" i="22" s="1"/>
  <c r="BT37" i="22"/>
  <c r="M37" i="22" s="1"/>
  <c r="AM7" i="22"/>
  <c r="G7" i="22" s="1"/>
  <c r="BF7" i="22"/>
  <c r="J7" i="22" s="1"/>
  <c r="BQ36" i="22"/>
  <c r="L36" i="22" s="1"/>
  <c r="BF36" i="22"/>
  <c r="J36" i="22" s="1"/>
  <c r="AF16" i="22"/>
  <c r="E16" i="22" s="1"/>
  <c r="CL34" i="22"/>
  <c r="R34" i="22" s="1"/>
  <c r="CC19" i="22"/>
  <c r="P19" i="22" s="1"/>
  <c r="CF27" i="22"/>
  <c r="Q27" i="22" s="1"/>
  <c r="CL36" i="22"/>
  <c r="R36" i="22" s="1"/>
  <c r="BM17" i="22"/>
  <c r="K17" i="22" s="1"/>
  <c r="BW27" i="22"/>
  <c r="N27" i="22" s="1"/>
  <c r="AF35" i="22"/>
  <c r="E35" i="22" s="1"/>
  <c r="BF35" i="22"/>
  <c r="J35" i="22" s="1"/>
  <c r="BW37" i="22"/>
  <c r="N37" i="22" s="1"/>
  <c r="AI14" i="22"/>
  <c r="F14" i="22" s="1"/>
  <c r="AI25" i="22"/>
  <c r="F25" i="22" s="1"/>
  <c r="AF37" i="22"/>
  <c r="E37" i="22" s="1"/>
  <c r="BQ38" i="22"/>
  <c r="L38" i="22" s="1"/>
  <c r="BQ7" i="22"/>
  <c r="L7" i="22" s="1"/>
  <c r="BZ19" i="22"/>
  <c r="O19" i="22" s="1"/>
  <c r="BF20" i="22"/>
  <c r="J20" i="22" s="1"/>
  <c r="AM32" i="22"/>
  <c r="G32" i="22" s="1"/>
  <c r="AM25" i="22"/>
  <c r="G25" i="22" s="1"/>
  <c r="AF14" i="22"/>
  <c r="E14" i="22" s="1"/>
  <c r="BW35" i="22"/>
  <c r="N35" i="22" s="1"/>
  <c r="BW32" i="22"/>
  <c r="N32" i="22" s="1"/>
  <c r="CC37" i="22"/>
  <c r="P37" i="22" s="1"/>
  <c r="BW7" i="22"/>
  <c r="N7" i="22" s="1"/>
  <c r="BQ25" i="22"/>
  <c r="L25" i="22" s="1"/>
  <c r="BW9" i="22"/>
  <c r="N9" i="22" s="1"/>
  <c r="CF32" i="22"/>
  <c r="Q32" i="22" s="1"/>
  <c r="CC17" i="22"/>
  <c r="P17" i="22" s="1"/>
  <c r="BM7" i="22"/>
  <c r="K7" i="22" s="1"/>
  <c r="AI9" i="22"/>
  <c r="F9" i="22" s="1"/>
  <c r="AI19" i="22"/>
  <c r="F19" i="22" s="1"/>
  <c r="AM37" i="22"/>
  <c r="G37" i="22" s="1"/>
  <c r="BW28" i="22"/>
  <c r="N28" i="22" s="1"/>
  <c r="BT7" i="22"/>
  <c r="M7" i="22" s="1"/>
  <c r="BF16" i="22"/>
  <c r="J16" i="22" s="1"/>
  <c r="CL9" i="22"/>
  <c r="R9" i="22" s="1"/>
  <c r="BF17" i="22"/>
  <c r="J17" i="22" s="1"/>
  <c r="BT11" i="22"/>
  <c r="M11" i="22" s="1"/>
  <c r="BT28" i="22"/>
  <c r="M28" i="22" s="1"/>
  <c r="BF10" i="22"/>
  <c r="J10" i="22" s="1"/>
  <c r="BZ35" i="22"/>
  <c r="O35" i="22" s="1"/>
  <c r="AF25" i="22"/>
  <c r="E25" i="22" s="1"/>
  <c r="CF9" i="22"/>
  <c r="Q9" i="22" s="1"/>
  <c r="AF32" i="22"/>
  <c r="E32" i="22" s="1"/>
  <c r="CF10" i="22"/>
  <c r="Q10" i="22" s="1"/>
  <c r="AF28" i="22"/>
  <c r="E28" i="22" s="1"/>
  <c r="AZ32" i="22"/>
  <c r="H32" i="22" s="1"/>
  <c r="BQ10" i="22"/>
  <c r="L10" i="22" s="1"/>
  <c r="CF14" i="22"/>
  <c r="Q14" i="22" s="1"/>
  <c r="AI28" i="22"/>
  <c r="F28" i="22" s="1"/>
  <c r="CF7" i="22"/>
  <c r="Q7" i="22" s="1"/>
  <c r="AM16" i="22"/>
  <c r="G16" i="22" s="1"/>
  <c r="AZ25" i="22"/>
  <c r="H25" i="22" s="1"/>
  <c r="AF9" i="22"/>
  <c r="E9" i="22" s="1"/>
  <c r="BM11" i="22"/>
  <c r="K11" i="22" s="1"/>
  <c r="AF17" i="22"/>
  <c r="E17" i="22" s="1"/>
  <c r="BZ28" i="22"/>
  <c r="O28" i="22" s="1"/>
  <c r="CL25" i="22"/>
  <c r="R25" i="22" s="1"/>
  <c r="CL14" i="22"/>
  <c r="R14" i="22" s="1"/>
  <c r="CF11" i="22"/>
  <c r="Q11" i="22" s="1"/>
  <c r="BQ34" i="22"/>
  <c r="L34" i="22" s="1"/>
  <c r="BZ20" i="22"/>
  <c r="O20" i="22" s="1"/>
  <c r="BT10" i="22"/>
  <c r="M10" i="22" s="1"/>
  <c r="BM19" i="22"/>
  <c r="K19" i="22" s="1"/>
  <c r="AM19" i="22"/>
  <c r="G19" i="22" s="1"/>
  <c r="AF8" i="22"/>
  <c r="E8" i="22" s="1"/>
  <c r="CL7" i="22"/>
  <c r="R7" i="22" s="1"/>
  <c r="AZ35" i="22"/>
  <c r="H35" i="22" s="1"/>
  <c r="BF32" i="22"/>
  <c r="J32" i="22" s="1"/>
  <c r="BM27" i="22"/>
  <c r="K27" i="22" s="1"/>
  <c r="BF8" i="22"/>
  <c r="J8" i="22" s="1"/>
  <c r="CF19" i="22"/>
  <c r="Q19" i="22" s="1"/>
  <c r="AZ38" i="22"/>
  <c r="H38" i="22" s="1"/>
  <c r="BW11" i="22"/>
  <c r="N11" i="22" s="1"/>
  <c r="S29" i="22"/>
  <c r="BF14" i="22"/>
  <c r="J14" i="22" s="1"/>
  <c r="CL8" i="22"/>
  <c r="R8" i="22" s="1"/>
  <c r="BQ27" i="22"/>
  <c r="L27" i="22" s="1"/>
  <c r="CC35" i="22"/>
  <c r="P35" i="22" s="1"/>
  <c r="AZ14" i="22"/>
  <c r="H14" i="22" s="1"/>
  <c r="AI17" i="22"/>
  <c r="F17" i="22" s="1"/>
  <c r="BQ32" i="22"/>
  <c r="L32" i="22" s="1"/>
  <c r="D24" i="22"/>
  <c r="BM37" i="22"/>
  <c r="K37" i="22" s="1"/>
  <c r="AZ9" i="22"/>
  <c r="H9" i="22" s="1"/>
  <c r="D23" i="22"/>
  <c r="BZ10" i="22"/>
  <c r="O10" i="22" s="1"/>
  <c r="BW8" i="22"/>
  <c r="N8" i="22" s="1"/>
  <c r="AF34" i="22"/>
  <c r="E34" i="22" s="1"/>
  <c r="BQ28" i="22"/>
  <c r="L28" i="22" s="1"/>
  <c r="BT8" i="22"/>
  <c r="M8" i="22" s="1"/>
  <c r="CL38" i="22"/>
  <c r="R38" i="22" s="1"/>
  <c r="BZ15" i="22"/>
  <c r="O15" i="22" s="1"/>
  <c r="CF16" i="22"/>
  <c r="Q16" i="22" s="1"/>
  <c r="AI7" i="22"/>
  <c r="F7" i="22" s="1"/>
  <c r="C24" i="22"/>
  <c r="BW34" i="22"/>
  <c r="N34" i="22" s="1"/>
  <c r="BZ34" i="22"/>
  <c r="O34" i="22" s="1"/>
  <c r="BM28" i="22"/>
  <c r="K28" i="22" s="1"/>
  <c r="CC20" i="22"/>
  <c r="P20" i="22" s="1"/>
  <c r="CC8" i="22"/>
  <c r="P8" i="22" s="1"/>
  <c r="CC34" i="22"/>
  <c r="P34" i="22" s="1"/>
  <c r="AZ34" i="22"/>
  <c r="H34" i="22" s="1"/>
  <c r="CL28" i="22"/>
  <c r="R28" i="22" s="1"/>
  <c r="AI20" i="22"/>
  <c r="F20" i="22" s="1"/>
  <c r="D31" i="22"/>
  <c r="S31" i="22"/>
  <c r="C31" i="22"/>
  <c r="BF37" i="22"/>
  <c r="J37" i="22" s="1"/>
  <c r="AZ27" i="22"/>
  <c r="H27" i="22" s="1"/>
  <c r="AZ8" i="22"/>
  <c r="H8" i="22" s="1"/>
  <c r="AZ19" i="22"/>
  <c r="H19" i="22" s="1"/>
  <c r="BF27" i="22"/>
  <c r="J27" i="22" s="1"/>
  <c r="BM10" i="22"/>
  <c r="K10" i="22" s="1"/>
  <c r="BM25" i="22"/>
  <c r="K25" i="22" s="1"/>
  <c r="BF9" i="22"/>
  <c r="J9" i="22" s="1"/>
  <c r="BQ9" i="22"/>
  <c r="L9" i="22" s="1"/>
  <c r="AM11" i="22"/>
  <c r="G11" i="22" s="1"/>
  <c r="BT17" i="22"/>
  <c r="M17" i="22" s="1"/>
  <c r="CC11" i="22"/>
  <c r="P11" i="22" s="1"/>
  <c r="CF34" i="22"/>
  <c r="Q34" i="22" s="1"/>
  <c r="BF19" i="22"/>
  <c r="J19" i="22" s="1"/>
  <c r="BQ35" i="22"/>
  <c r="L35" i="22" s="1"/>
  <c r="AM20" i="22"/>
  <c r="G20" i="22" s="1"/>
  <c r="AI8" i="22"/>
  <c r="F8" i="22" s="1"/>
  <c r="CC27" i="22"/>
  <c r="P27" i="22" s="1"/>
  <c r="BQ11" i="22"/>
  <c r="L11" i="22" s="1"/>
  <c r="CL19" i="22"/>
  <c r="R19" i="22" s="1"/>
  <c r="BQ19" i="22"/>
  <c r="L19" i="22" s="1"/>
  <c r="CF15" i="22"/>
  <c r="Q15" i="22" s="1"/>
  <c r="AF10" i="22"/>
  <c r="E10" i="22" s="1"/>
  <c r="AZ7" i="22"/>
  <c r="H7" i="22" s="1"/>
  <c r="CL11" i="22"/>
  <c r="R11" i="22" s="1"/>
  <c r="AI11" i="22"/>
  <c r="F11" i="22" s="1"/>
  <c r="BQ16" i="22"/>
  <c r="L16" i="22" s="1"/>
  <c r="AM14" i="22"/>
  <c r="G14" i="22" s="1"/>
  <c r="CL37" i="22"/>
  <c r="R37" i="22" s="1"/>
  <c r="BQ17" i="22"/>
  <c r="L17" i="22" s="1"/>
  <c r="AZ17" i="22"/>
  <c r="H17" i="22" s="1"/>
  <c r="AF20" i="22"/>
  <c r="E20" i="22" s="1"/>
  <c r="CL10" i="22"/>
  <c r="R10" i="22" s="1"/>
  <c r="AZ15" i="22"/>
  <c r="H15" i="22" s="1"/>
  <c r="BT27" i="22"/>
  <c r="M27" i="22" s="1"/>
  <c r="AF11" i="22"/>
  <c r="E11" i="22" s="1"/>
  <c r="BZ27" i="22"/>
  <c r="O27" i="22" s="1"/>
  <c r="BF38" i="22"/>
  <c r="J38" i="22" s="1"/>
  <c r="AZ10" i="22"/>
  <c r="H10" i="22" s="1"/>
  <c r="BQ15" i="22"/>
  <c r="L15" i="22" s="1"/>
  <c r="AI37" i="22"/>
  <c r="F37" i="22" s="1"/>
  <c r="BQ14" i="22"/>
  <c r="L14" i="22" s="1"/>
  <c r="CL16" i="22"/>
  <c r="R16" i="22" s="1"/>
  <c r="BW16" i="22"/>
  <c r="N16" i="22" s="1"/>
  <c r="AI34" i="22"/>
  <c r="F34" i="22" s="1"/>
  <c r="AM28" i="22"/>
  <c r="G28" i="22" s="1"/>
  <c r="BT20" i="22"/>
  <c r="M20" i="22" s="1"/>
  <c r="S23" i="22"/>
  <c r="AM15" i="22"/>
  <c r="G15" i="22" s="1"/>
  <c r="AF27" i="22"/>
  <c r="E27" i="22" s="1"/>
  <c r="AZ11" i="22"/>
  <c r="H11" i="22" s="1"/>
  <c r="CL27" i="22"/>
  <c r="R27" i="22" s="1"/>
  <c r="BZ16" i="22"/>
  <c r="O16" i="22" s="1"/>
  <c r="AZ20" i="22"/>
  <c r="H20" i="22" s="1"/>
  <c r="C23" i="22"/>
  <c r="BZ38" i="22"/>
  <c r="O38" i="22" s="1"/>
  <c r="BM14" i="22"/>
  <c r="K14" i="22" s="1"/>
  <c r="BF34" i="22"/>
  <c r="J34" i="22" s="1"/>
  <c r="AF15" i="22"/>
  <c r="E15" i="22" s="1"/>
  <c r="S13" i="22"/>
  <c r="C13" i="22"/>
  <c r="D13" i="22"/>
  <c r="BW19" i="22"/>
  <c r="N19" i="22" s="1"/>
  <c r="AZ16" i="22"/>
  <c r="H16" i="22" s="1"/>
  <c r="BF11" i="22"/>
  <c r="J11" i="22" s="1"/>
  <c r="BT34" i="22"/>
  <c r="M34" i="22" s="1"/>
  <c r="BT14" i="22"/>
  <c r="M14" i="22" s="1"/>
  <c r="CF17" i="22"/>
  <c r="Q17" i="22" s="1"/>
  <c r="AZ28" i="22"/>
  <c r="H28" i="22" s="1"/>
  <c r="BT38" i="22"/>
  <c r="M38" i="22" s="1"/>
  <c r="BW10" i="22"/>
  <c r="N10" i="22" s="1"/>
  <c r="AF19" i="22"/>
  <c r="E19" i="22" s="1"/>
  <c r="C29" i="22"/>
  <c r="BM35" i="22"/>
  <c r="K35" i="22" s="1"/>
  <c r="AI16" i="22"/>
  <c r="F16" i="22" s="1"/>
  <c r="BZ37" i="22"/>
  <c r="O37" i="22" s="1"/>
  <c r="D18" i="22"/>
  <c r="C18" i="22"/>
  <c r="S18" i="22"/>
  <c r="AM27" i="22"/>
  <c r="G27" i="22" s="1"/>
  <c r="D22" i="22"/>
  <c r="S22" i="22"/>
  <c r="C22" i="22"/>
  <c r="AM38" i="22"/>
  <c r="G38" i="22" s="1"/>
  <c r="D29" i="22"/>
  <c r="S26" i="22"/>
  <c r="D26" i="22"/>
  <c r="C26" i="22"/>
  <c r="BF15" i="22"/>
  <c r="J15" i="22" s="1"/>
  <c r="BM34" i="22"/>
  <c r="K34" i="22" s="1"/>
  <c r="BM20" i="22"/>
  <c r="K20" i="22" s="1"/>
  <c r="AM34" i="22"/>
  <c r="G34" i="22" s="1"/>
  <c r="CL35" i="22"/>
  <c r="R35" i="22" s="1"/>
  <c r="S24" i="22"/>
  <c r="BZ8" i="22"/>
  <c r="O8" i="22" s="1"/>
  <c r="CL15" i="22"/>
  <c r="R15" i="22" s="1"/>
  <c r="CC15" i="22"/>
  <c r="P15" i="22" s="1"/>
  <c r="AI38" i="22"/>
  <c r="F38" i="22" s="1"/>
  <c r="BM38" i="22"/>
  <c r="K38" i="22" s="1"/>
  <c r="BT19" i="22"/>
  <c r="M19" i="22" s="1"/>
  <c r="CL17" i="22"/>
  <c r="R17" i="22" s="1"/>
  <c r="BM8" i="22"/>
  <c r="K8" i="22" s="1"/>
  <c r="CL20" i="22"/>
  <c r="R20" i="22" s="1"/>
  <c r="AZ37" i="22"/>
  <c r="H37" i="22" s="1"/>
  <c r="D12" i="22"/>
  <c r="S12" i="22"/>
  <c r="C12" i="22"/>
  <c r="AM8" i="22"/>
  <c r="G8" i="22" s="1"/>
  <c r="AM17" i="22"/>
  <c r="G17" i="22" s="1"/>
  <c r="BM16" i="22"/>
  <c r="K16" i="22" s="1"/>
  <c r="BM15" i="22"/>
  <c r="K15" i="22" s="1"/>
  <c r="CL32" i="22"/>
  <c r="R32" i="22" s="1"/>
  <c r="AF7" i="22"/>
  <c r="E7" i="22" s="1"/>
  <c r="AM10" i="22"/>
  <c r="G10" i="22" s="1"/>
  <c r="BF28" i="22"/>
  <c r="J28" i="22" s="1"/>
  <c r="AF38" i="22"/>
  <c r="E38" i="22" s="1"/>
  <c r="BW20" i="22"/>
  <c r="N20" i="22" s="1"/>
  <c r="BQ8" i="22"/>
  <c r="L8" i="22" s="1"/>
  <c r="CF8" i="22"/>
  <c r="Q8" i="22" s="1"/>
  <c r="AI35" i="22"/>
  <c r="F35" i="22" s="1"/>
  <c r="J18" i="21"/>
  <c r="I18" i="21"/>
  <c r="G18" i="21"/>
  <c r="V18" i="21"/>
  <c r="C18" i="21" s="1"/>
  <c r="N18" i="21"/>
  <c r="H19" i="21" a="1"/>
  <c r="H19" i="21" s="1"/>
  <c r="M19" i="21"/>
  <c r="K20" i="21" s="1"/>
  <c r="L20" i="21" s="1"/>
  <c r="O18" i="20"/>
  <c r="P18" i="20" s="1"/>
  <c r="Q18" i="20" s="1"/>
  <c r="N19" i="20"/>
  <c r="I19" i="20"/>
  <c r="G19" i="20"/>
  <c r="J19" i="20"/>
  <c r="M19" i="20"/>
  <c r="K20" i="20" s="1"/>
  <c r="L20" i="20" s="1"/>
  <c r="AG28" i="16" a="1"/>
  <c r="AG28" i="16" s="1"/>
  <c r="AL28" i="16" s="1"/>
  <c r="AJ29" i="16" s="1"/>
  <c r="AK29" i="16" s="1"/>
  <c r="AF27" i="16"/>
  <c r="AM27" i="16"/>
  <c r="AH27" i="16"/>
  <c r="AI27" i="16"/>
  <c r="C36" i="22" l="1"/>
  <c r="C25" i="22"/>
  <c r="S36" i="22"/>
  <c r="D36" i="22"/>
  <c r="S32" i="22"/>
  <c r="C28" i="22"/>
  <c r="D25" i="22"/>
  <c r="D37" i="22"/>
  <c r="C9" i="22"/>
  <c r="D28" i="22"/>
  <c r="S25" i="22"/>
  <c r="D34" i="22"/>
  <c r="S28" i="22"/>
  <c r="D8" i="22"/>
  <c r="S35" i="22"/>
  <c r="D16" i="22"/>
  <c r="C32" i="22"/>
  <c r="S37" i="22"/>
  <c r="S17" i="22"/>
  <c r="D32" i="22"/>
  <c r="C14" i="22"/>
  <c r="S9" i="22"/>
  <c r="D9" i="22"/>
  <c r="D20" i="22"/>
  <c r="S20" i="22"/>
  <c r="C20" i="22"/>
  <c r="C37" i="22"/>
  <c r="S38" i="22"/>
  <c r="C38" i="22"/>
  <c r="D38" i="22"/>
  <c r="D17" i="22"/>
  <c r="C34" i="22"/>
  <c r="S11" i="22"/>
  <c r="C11" i="22"/>
  <c r="D11" i="22"/>
  <c r="C7" i="22"/>
  <c r="D7" i="22"/>
  <c r="S7" i="22"/>
  <c r="S34" i="22"/>
  <c r="S16" i="22"/>
  <c r="C17" i="22"/>
  <c r="D35" i="22"/>
  <c r="D19" i="22"/>
  <c r="C19" i="22"/>
  <c r="S19" i="22"/>
  <c r="S15" i="22"/>
  <c r="C15" i="22"/>
  <c r="D15" i="22"/>
  <c r="C16" i="22"/>
  <c r="S10" i="22"/>
  <c r="D10" i="22"/>
  <c r="C10" i="22"/>
  <c r="S27" i="22"/>
  <c r="C27" i="22"/>
  <c r="D27" i="22"/>
  <c r="C35" i="22"/>
  <c r="S14" i="22"/>
  <c r="S8" i="22"/>
  <c r="D14" i="22"/>
  <c r="C8" i="22"/>
  <c r="M20" i="21"/>
  <c r="K21" i="21" s="1"/>
  <c r="L21" i="21" s="1"/>
  <c r="H20" i="21" a="1"/>
  <c r="H20" i="21" s="1"/>
  <c r="G19" i="21"/>
  <c r="J19" i="21"/>
  <c r="N19" i="21"/>
  <c r="I19" i="21"/>
  <c r="AG18" i="21" a="1"/>
  <c r="AG18" i="21" s="1"/>
  <c r="Y18" i="21" a="1"/>
  <c r="Y18" i="21" s="1"/>
  <c r="X18" i="21" a="1"/>
  <c r="X18" i="21" s="1"/>
  <c r="AF18" i="21" a="1"/>
  <c r="AF18" i="21" s="1"/>
  <c r="W18" i="21"/>
  <c r="U18" i="21"/>
  <c r="AE18" i="21" a="1"/>
  <c r="AE18" i="21" s="1"/>
  <c r="AA18" i="21" a="1"/>
  <c r="AA18" i="21" s="1"/>
  <c r="AJ18" i="21" a="1"/>
  <c r="AJ18" i="21" s="1"/>
  <c r="R18" i="21"/>
  <c r="AI18" i="21" a="1"/>
  <c r="AI18" i="21" s="1"/>
  <c r="Q18" i="21"/>
  <c r="AH18" i="21" a="1"/>
  <c r="AH18" i="21" s="1"/>
  <c r="P18" i="21"/>
  <c r="O18" i="21"/>
  <c r="AC18" i="21" a="1"/>
  <c r="AC18" i="21" s="1"/>
  <c r="AD18" i="21" a="1"/>
  <c r="AD18" i="21" s="1"/>
  <c r="AK18" i="21" a="1"/>
  <c r="AK18" i="21" s="1"/>
  <c r="AB18" i="21" a="1"/>
  <c r="AB18" i="21" s="1"/>
  <c r="Z18" i="21" a="1"/>
  <c r="Z18" i="21" s="1"/>
  <c r="T18" i="21" a="1"/>
  <c r="T18" i="21" s="1"/>
  <c r="S18" i="21" a="1"/>
  <c r="S18" i="21" s="1"/>
  <c r="S18" i="20" a="1"/>
  <c r="S18" i="20" s="1"/>
  <c r="R18" i="20"/>
  <c r="T18" i="20" a="1"/>
  <c r="T18" i="20" s="1"/>
  <c r="H20" i="20" a="1"/>
  <c r="H20" i="20" s="1"/>
  <c r="O19" i="20"/>
  <c r="P19" i="20" s="1"/>
  <c r="Q19" i="20" s="1"/>
  <c r="AN27" i="16"/>
  <c r="AO27" i="16" s="1"/>
  <c r="AP27" i="16" s="1"/>
  <c r="AM28" i="16"/>
  <c r="AI28" i="16"/>
  <c r="AH28" i="16"/>
  <c r="AF28" i="16"/>
  <c r="AG29" i="16" a="1"/>
  <c r="AG29" i="16" s="1"/>
  <c r="AL29" i="16" s="1"/>
  <c r="AJ30" i="16" s="1"/>
  <c r="AK30" i="16" s="1"/>
  <c r="U19" i="21" l="1"/>
  <c r="D19" i="21" s="1"/>
  <c r="AK19" i="21" a="1"/>
  <c r="AK19" i="21" s="1"/>
  <c r="AD19" i="21" a="1"/>
  <c r="AD19" i="21" s="1"/>
  <c r="T19" i="21" a="1"/>
  <c r="T19" i="21" s="1"/>
  <c r="AC19" i="21" a="1"/>
  <c r="AC19" i="21" s="1"/>
  <c r="AJ19" i="21" a="1"/>
  <c r="AJ19" i="21" s="1"/>
  <c r="Z19" i="21" a="1"/>
  <c r="Z19" i="21" s="1"/>
  <c r="AI19" i="21" a="1"/>
  <c r="AI19" i="21" s="1"/>
  <c r="X19" i="21" a="1"/>
  <c r="X19" i="21" s="1"/>
  <c r="S19" i="21" a="1"/>
  <c r="S19" i="21" s="1"/>
  <c r="AG19" i="21" a="1"/>
  <c r="AG19" i="21" s="1"/>
  <c r="R19" i="21"/>
  <c r="W19" i="21"/>
  <c r="V19" i="21"/>
  <c r="C19" i="21" s="1"/>
  <c r="Q19" i="21"/>
  <c r="P19" i="21"/>
  <c r="AH19" i="21" a="1"/>
  <c r="AH19" i="21" s="1"/>
  <c r="O19" i="21"/>
  <c r="AF19" i="21" a="1"/>
  <c r="AF19" i="21" s="1"/>
  <c r="AE19" i="21" a="1"/>
  <c r="AE19" i="21" s="1"/>
  <c r="Y19" i="21" a="1"/>
  <c r="Y19" i="21" s="1"/>
  <c r="AB19" i="21" a="1"/>
  <c r="AB19" i="21" s="1"/>
  <c r="AA19" i="21" a="1"/>
  <c r="AA19" i="21" s="1"/>
  <c r="N20" i="21"/>
  <c r="J20" i="21"/>
  <c r="G20" i="21"/>
  <c r="I20" i="21"/>
  <c r="D18" i="21"/>
  <c r="M21" i="21"/>
  <c r="K22" i="21" s="1"/>
  <c r="L22" i="21" s="1"/>
  <c r="H21" i="21" a="1"/>
  <c r="H21" i="21" s="1"/>
  <c r="T19" i="20" a="1"/>
  <c r="T19" i="20" s="1"/>
  <c r="R19" i="20"/>
  <c r="S19" i="20" a="1"/>
  <c r="S19" i="20" s="1"/>
  <c r="AK18" i="20" a="1"/>
  <c r="AK18" i="20" s="1"/>
  <c r="N20" i="20"/>
  <c r="J20" i="20"/>
  <c r="I20" i="20"/>
  <c r="G20" i="20"/>
  <c r="M20" i="20"/>
  <c r="K21" i="20" s="1"/>
  <c r="L21" i="20" s="1"/>
  <c r="AE18" i="20" a="1"/>
  <c r="AE18" i="20" s="1"/>
  <c r="X18" i="20" a="1"/>
  <c r="X18" i="20" s="1"/>
  <c r="Y18" i="20" a="1"/>
  <c r="Y18" i="20" s="1"/>
  <c r="AC18" i="20" a="1"/>
  <c r="AC18" i="20" s="1"/>
  <c r="AB18" i="20" a="1"/>
  <c r="AB18" i="20" s="1"/>
  <c r="AF18" i="20" a="1"/>
  <c r="AF18" i="20" s="1"/>
  <c r="AH18" i="20" a="1"/>
  <c r="AH18" i="20" s="1"/>
  <c r="AI18" i="20" a="1"/>
  <c r="AI18" i="20" s="1"/>
  <c r="AD18" i="20" a="1"/>
  <c r="AD18" i="20" s="1"/>
  <c r="AJ18" i="20" a="1"/>
  <c r="AJ18" i="20" s="1"/>
  <c r="AA18" i="20" a="1"/>
  <c r="AA18" i="20" s="1"/>
  <c r="Z18" i="20" a="1"/>
  <c r="Z18" i="20" s="1"/>
  <c r="AG18" i="20" a="1"/>
  <c r="AG18" i="20" s="1"/>
  <c r="AS27" i="16" a="1"/>
  <c r="AS27" i="16" s="1"/>
  <c r="AR27" i="16" a="1"/>
  <c r="AR27" i="16" s="1"/>
  <c r="AQ27" i="16"/>
  <c r="AI29" i="16"/>
  <c r="AH29" i="16"/>
  <c r="AM29" i="16"/>
  <c r="AF29" i="16"/>
  <c r="AG30" i="16" a="1"/>
  <c r="AG30" i="16" s="1"/>
  <c r="AL30" i="16" s="1"/>
  <c r="AJ31" i="16" s="1"/>
  <c r="AK31" i="16" s="1"/>
  <c r="AN28" i="16"/>
  <c r="AO28" i="16" s="1"/>
  <c r="AP28" i="16" s="1"/>
  <c r="AJ20" i="21" l="1" a="1"/>
  <c r="AJ20" i="21" s="1"/>
  <c r="AB20" i="21" a="1"/>
  <c r="AB20" i="21" s="1"/>
  <c r="R20" i="21"/>
  <c r="AI20" i="21" a="1"/>
  <c r="AI20" i="21" s="1"/>
  <c r="P20" i="21"/>
  <c r="Q20" i="21"/>
  <c r="AA20" i="21" a="1"/>
  <c r="AA20" i="21" s="1"/>
  <c r="O20" i="21"/>
  <c r="U20" i="21"/>
  <c r="AE20" i="21" a="1"/>
  <c r="AE20" i="21" s="1"/>
  <c r="AG20" i="21" a="1"/>
  <c r="AG20" i="21" s="1"/>
  <c r="T20" i="21" a="1"/>
  <c r="T20" i="21" s="1"/>
  <c r="AD20" i="21" a="1"/>
  <c r="AD20" i="21" s="1"/>
  <c r="Y20" i="21" a="1"/>
  <c r="Y20" i="21" s="1"/>
  <c r="X20" i="21" a="1"/>
  <c r="X20" i="21" s="1"/>
  <c r="W20" i="21"/>
  <c r="AK20" i="21" a="1"/>
  <c r="AK20" i="21" s="1"/>
  <c r="AH20" i="21" a="1"/>
  <c r="AH20" i="21" s="1"/>
  <c r="V20" i="21"/>
  <c r="C20" i="21" s="1"/>
  <c r="S20" i="21" a="1"/>
  <c r="S20" i="21" s="1"/>
  <c r="Z20" i="21" a="1"/>
  <c r="Z20" i="21" s="1"/>
  <c r="AC20" i="21" a="1"/>
  <c r="AC20" i="21" s="1"/>
  <c r="AF20" i="21" a="1"/>
  <c r="AF20" i="21" s="1"/>
  <c r="H22" i="21" a="1"/>
  <c r="H22" i="21" s="1"/>
  <c r="M22" i="21"/>
  <c r="K23" i="21" s="1"/>
  <c r="L23" i="21" s="1"/>
  <c r="J21" i="21"/>
  <c r="N21" i="21"/>
  <c r="I21" i="21"/>
  <c r="G21" i="21"/>
  <c r="O20" i="20"/>
  <c r="P20" i="20" s="1"/>
  <c r="Q20" i="20" s="1"/>
  <c r="H21" i="20" a="1"/>
  <c r="H21" i="20" s="1"/>
  <c r="M21" i="20" s="1"/>
  <c r="K22" i="20" s="1"/>
  <c r="L22" i="20" s="1"/>
  <c r="AA19" i="20" a="1"/>
  <c r="AA19" i="20" s="1"/>
  <c r="AG19" i="20" a="1"/>
  <c r="AG19" i="20" s="1"/>
  <c r="AF19" i="20" a="1"/>
  <c r="AF19" i="20" s="1"/>
  <c r="AD19" i="20" a="1"/>
  <c r="AD19" i="20" s="1"/>
  <c r="AE19" i="20" a="1"/>
  <c r="AE19" i="20" s="1"/>
  <c r="Y19" i="20" a="1"/>
  <c r="Y19" i="20" s="1"/>
  <c r="AJ19" i="20" a="1"/>
  <c r="AJ19" i="20" s="1"/>
  <c r="AI19" i="20" a="1"/>
  <c r="AI19" i="20" s="1"/>
  <c r="AB19" i="20" a="1"/>
  <c r="AB19" i="20" s="1"/>
  <c r="X19" i="20" a="1"/>
  <c r="X19" i="20" s="1"/>
  <c r="AC19" i="20" a="1"/>
  <c r="AC19" i="20" s="1"/>
  <c r="AH19" i="20" a="1"/>
  <c r="AH19" i="20" s="1"/>
  <c r="Z19" i="20" a="1"/>
  <c r="Z19" i="20" s="1"/>
  <c r="U18" i="20"/>
  <c r="W18" i="20"/>
  <c r="AK19" i="20" a="1"/>
  <c r="AK19" i="20" s="1"/>
  <c r="BJ27" i="16" a="1"/>
  <c r="BJ27" i="16" s="1"/>
  <c r="AQ28" i="16"/>
  <c r="AS28" i="16" a="1"/>
  <c r="AS28" i="16" s="1"/>
  <c r="AR28" i="16" a="1"/>
  <c r="AR28" i="16" s="1"/>
  <c r="AY27" i="16" a="1"/>
  <c r="AY27" i="16" s="1"/>
  <c r="AX27" i="16" a="1"/>
  <c r="AX27" i="16" s="1"/>
  <c r="BH27" i="16" a="1"/>
  <c r="BH27" i="16" s="1"/>
  <c r="BB27" i="16" a="1"/>
  <c r="BB27" i="16" s="1"/>
  <c r="BI27" i="16" a="1"/>
  <c r="BI27" i="16" s="1"/>
  <c r="BD27" i="16" a="1"/>
  <c r="BD27" i="16" s="1"/>
  <c r="BA27" i="16" a="1"/>
  <c r="BA27" i="16" s="1"/>
  <c r="BC27" i="16" a="1"/>
  <c r="BC27" i="16" s="1"/>
  <c r="BG27" i="16" a="1"/>
  <c r="BG27" i="16" s="1"/>
  <c r="AW27" i="16" a="1"/>
  <c r="AW27" i="16" s="1"/>
  <c r="BF27" i="16" a="1"/>
  <c r="BF27" i="16" s="1"/>
  <c r="BE27" i="16" a="1"/>
  <c r="BE27" i="16" s="1"/>
  <c r="AZ27" i="16" a="1"/>
  <c r="AZ27" i="16" s="1"/>
  <c r="AG31" i="16" a="1"/>
  <c r="AG31" i="16" s="1"/>
  <c r="AL31" i="16" s="1"/>
  <c r="AJ32" i="16" s="1"/>
  <c r="AK32" i="16" s="1"/>
  <c r="AN29" i="16"/>
  <c r="AO29" i="16" s="1"/>
  <c r="AP29" i="16" s="1"/>
  <c r="AF30" i="16"/>
  <c r="AM30" i="16"/>
  <c r="AI30" i="16"/>
  <c r="AH30" i="16"/>
  <c r="M23" i="21" l="1"/>
  <c r="K24" i="21" s="1"/>
  <c r="L24" i="21" s="1"/>
  <c r="H23" i="21" a="1"/>
  <c r="H23" i="21" s="1"/>
  <c r="D20" i="21"/>
  <c r="AF21" i="21" a="1"/>
  <c r="AF21" i="21" s="1"/>
  <c r="X21" i="21" a="1"/>
  <c r="X21" i="21" s="1"/>
  <c r="AG21" i="21" a="1"/>
  <c r="AG21" i="21" s="1"/>
  <c r="Y21" i="21" a="1"/>
  <c r="Y21" i="21" s="1"/>
  <c r="AB21" i="21" a="1"/>
  <c r="AB21" i="21" s="1"/>
  <c r="Q21" i="21"/>
  <c r="AC21" i="21" a="1"/>
  <c r="AC21" i="21" s="1"/>
  <c r="AA21" i="21" a="1"/>
  <c r="AA21" i="21" s="1"/>
  <c r="Z21" i="21" a="1"/>
  <c r="Z21" i="21" s="1"/>
  <c r="AK21" i="21" a="1"/>
  <c r="AK21" i="21" s="1"/>
  <c r="T21" i="21" a="1"/>
  <c r="T21" i="21" s="1"/>
  <c r="W21" i="21"/>
  <c r="V21" i="21"/>
  <c r="C21" i="21" s="1"/>
  <c r="U21" i="21"/>
  <c r="D21" i="21" s="1"/>
  <c r="AJ21" i="21" a="1"/>
  <c r="AJ21" i="21" s="1"/>
  <c r="AE21" i="21" a="1"/>
  <c r="AE21" i="21" s="1"/>
  <c r="AD21" i="21" a="1"/>
  <c r="AD21" i="21" s="1"/>
  <c r="P21" i="21"/>
  <c r="AI21" i="21" a="1"/>
  <c r="AI21" i="21" s="1"/>
  <c r="S21" i="21" a="1"/>
  <c r="S21" i="21" s="1"/>
  <c r="R21" i="21"/>
  <c r="O21" i="21"/>
  <c r="AH21" i="21" a="1"/>
  <c r="AH21" i="21" s="1"/>
  <c r="G22" i="21"/>
  <c r="J22" i="21"/>
  <c r="I22" i="21"/>
  <c r="N22" i="21"/>
  <c r="H22" i="20" a="1"/>
  <c r="H22" i="20" s="1"/>
  <c r="M22" i="20" s="1"/>
  <c r="K23" i="20" s="1"/>
  <c r="L23" i="20" s="1"/>
  <c r="S20" i="20" a="1"/>
  <c r="S20" i="20" s="1"/>
  <c r="R20" i="20"/>
  <c r="T20" i="20" a="1"/>
  <c r="T20" i="20" s="1"/>
  <c r="I21" i="20"/>
  <c r="N21" i="20"/>
  <c r="G21" i="20"/>
  <c r="J21" i="20"/>
  <c r="W19" i="20"/>
  <c r="U19" i="20"/>
  <c r="D18" i="20"/>
  <c r="V18" i="20"/>
  <c r="C18" i="20" s="1"/>
  <c r="BJ28" i="16" a="1"/>
  <c r="BJ28" i="16" s="1"/>
  <c r="AQ29" i="16"/>
  <c r="AS29" i="16" a="1"/>
  <c r="AS29" i="16" s="1"/>
  <c r="AR29" i="16" a="1"/>
  <c r="AR29" i="16" s="1"/>
  <c r="AT27" i="16"/>
  <c r="AV27" i="16"/>
  <c r="BA28" i="16" a="1"/>
  <c r="BA28" i="16" s="1"/>
  <c r="BB28" i="16" a="1"/>
  <c r="BB28" i="16" s="1"/>
  <c r="AX28" i="16" a="1"/>
  <c r="AX28" i="16" s="1"/>
  <c r="BI28" i="16" a="1"/>
  <c r="BI28" i="16" s="1"/>
  <c r="BD28" i="16" a="1"/>
  <c r="BD28" i="16" s="1"/>
  <c r="BH28" i="16" a="1"/>
  <c r="BH28" i="16" s="1"/>
  <c r="AW28" i="16" a="1"/>
  <c r="AW28" i="16" s="1"/>
  <c r="BC28" i="16" a="1"/>
  <c r="BC28" i="16" s="1"/>
  <c r="AZ28" i="16" a="1"/>
  <c r="AZ28" i="16" s="1"/>
  <c r="BE28" i="16" a="1"/>
  <c r="BE28" i="16" s="1"/>
  <c r="BG28" i="16" a="1"/>
  <c r="BG28" i="16" s="1"/>
  <c r="BF28" i="16" a="1"/>
  <c r="BF28" i="16" s="1"/>
  <c r="AY28" i="16" a="1"/>
  <c r="AY28" i="16" s="1"/>
  <c r="AN30" i="16"/>
  <c r="AO30" i="16" s="1"/>
  <c r="AP30" i="16" s="1"/>
  <c r="AG32" i="16" a="1"/>
  <c r="AG32" i="16" s="1"/>
  <c r="AL32" i="16" s="1"/>
  <c r="AJ33" i="16" s="1"/>
  <c r="AK33" i="16" s="1"/>
  <c r="AM31" i="16"/>
  <c r="AI31" i="16"/>
  <c r="AH31" i="16"/>
  <c r="AF31" i="16"/>
  <c r="AJ22" i="21" l="1" a="1"/>
  <c r="AJ22" i="21" s="1"/>
  <c r="AB22" i="21" a="1"/>
  <c r="AB22" i="21" s="1"/>
  <c r="AF22" i="21" a="1"/>
  <c r="AF22" i="21" s="1"/>
  <c r="V22" i="21"/>
  <c r="C22" i="21" s="1"/>
  <c r="AE22" i="21" a="1"/>
  <c r="AE22" i="21" s="1"/>
  <c r="T22" i="21" a="1"/>
  <c r="T22" i="21" s="1"/>
  <c r="U22" i="21"/>
  <c r="W22" i="21"/>
  <c r="AG22" i="21" a="1"/>
  <c r="AG22" i="21" s="1"/>
  <c r="R22" i="21"/>
  <c r="Z22" i="21" a="1"/>
  <c r="Z22" i="21" s="1"/>
  <c r="AD22" i="21" a="1"/>
  <c r="AD22" i="21" s="1"/>
  <c r="AC22" i="21" a="1"/>
  <c r="AC22" i="21" s="1"/>
  <c r="X22" i="21" a="1"/>
  <c r="X22" i="21" s="1"/>
  <c r="AA22" i="21" a="1"/>
  <c r="AA22" i="21" s="1"/>
  <c r="Y22" i="21" a="1"/>
  <c r="Y22" i="21" s="1"/>
  <c r="AI22" i="21" a="1"/>
  <c r="AI22" i="21" s="1"/>
  <c r="AH22" i="21" a="1"/>
  <c r="AH22" i="21" s="1"/>
  <c r="Q22" i="21"/>
  <c r="P22" i="21"/>
  <c r="O22" i="21"/>
  <c r="AK22" i="21" a="1"/>
  <c r="AK22" i="21" s="1"/>
  <c r="S22" i="21" a="1"/>
  <c r="S22" i="21" s="1"/>
  <c r="G23" i="21"/>
  <c r="N23" i="21"/>
  <c r="I23" i="21"/>
  <c r="J23" i="21"/>
  <c r="H24" i="21" a="1"/>
  <c r="H24" i="21" s="1"/>
  <c r="M24" i="21"/>
  <c r="K25" i="21" s="1"/>
  <c r="L25" i="21" s="1"/>
  <c r="AK20" i="20" a="1"/>
  <c r="AK20" i="20" s="1"/>
  <c r="H23" i="20" a="1"/>
  <c r="H23" i="20" s="1"/>
  <c r="M23" i="20" s="1"/>
  <c r="K24" i="20" s="1"/>
  <c r="L24" i="20" s="1"/>
  <c r="D19" i="20"/>
  <c r="V19" i="20"/>
  <c r="C19" i="20" s="1"/>
  <c r="O21" i="20"/>
  <c r="P21" i="20" s="1"/>
  <c r="Q21" i="20" s="1"/>
  <c r="AH20" i="20" a="1"/>
  <c r="AH20" i="20" s="1"/>
  <c r="AE20" i="20" a="1"/>
  <c r="AE20" i="20" s="1"/>
  <c r="AF20" i="20" a="1"/>
  <c r="AF20" i="20" s="1"/>
  <c r="Z20" i="20" a="1"/>
  <c r="Z20" i="20" s="1"/>
  <c r="AJ20" i="20" a="1"/>
  <c r="AJ20" i="20" s="1"/>
  <c r="AB20" i="20" a="1"/>
  <c r="AB20" i="20" s="1"/>
  <c r="AD20" i="20" a="1"/>
  <c r="AD20" i="20" s="1"/>
  <c r="AI20" i="20" a="1"/>
  <c r="AI20" i="20" s="1"/>
  <c r="Y20" i="20" a="1"/>
  <c r="Y20" i="20" s="1"/>
  <c r="AG20" i="20" a="1"/>
  <c r="AG20" i="20" s="1"/>
  <c r="X20" i="20" a="1"/>
  <c r="X20" i="20" s="1"/>
  <c r="AC20" i="20" a="1"/>
  <c r="AC20" i="20" s="1"/>
  <c r="AA20" i="20" a="1"/>
  <c r="AA20" i="20" s="1"/>
  <c r="J22" i="20"/>
  <c r="I22" i="20"/>
  <c r="G22" i="20"/>
  <c r="N22" i="20"/>
  <c r="BJ29" i="16" a="1"/>
  <c r="BJ29" i="16" s="1"/>
  <c r="AS30" i="16" a="1"/>
  <c r="AS30" i="16" s="1"/>
  <c r="AQ30" i="16"/>
  <c r="AR30" i="16" a="1"/>
  <c r="AR30" i="16" s="1"/>
  <c r="AV28" i="16"/>
  <c r="AT28" i="16"/>
  <c r="AU27" i="16"/>
  <c r="AB27" i="16" s="1"/>
  <c r="AC27" i="16"/>
  <c r="AY29" i="16" a="1"/>
  <c r="AY29" i="16" s="1"/>
  <c r="BC29" i="16" a="1"/>
  <c r="BC29" i="16" s="1"/>
  <c r="BE29" i="16" a="1"/>
  <c r="BE29" i="16" s="1"/>
  <c r="AW29" i="16" a="1"/>
  <c r="AW29" i="16" s="1"/>
  <c r="BD29" i="16" a="1"/>
  <c r="BD29" i="16" s="1"/>
  <c r="BB29" i="16" a="1"/>
  <c r="BB29" i="16" s="1"/>
  <c r="BH29" i="16" a="1"/>
  <c r="BH29" i="16" s="1"/>
  <c r="AX29" i="16" a="1"/>
  <c r="AX29" i="16" s="1"/>
  <c r="BI29" i="16" a="1"/>
  <c r="BI29" i="16" s="1"/>
  <c r="BG29" i="16" a="1"/>
  <c r="BG29" i="16" s="1"/>
  <c r="BF29" i="16" a="1"/>
  <c r="BF29" i="16" s="1"/>
  <c r="BA29" i="16" a="1"/>
  <c r="BA29" i="16" s="1"/>
  <c r="AZ29" i="16" a="1"/>
  <c r="AZ29" i="16" s="1"/>
  <c r="AN31" i="16"/>
  <c r="AO31" i="16" s="1"/>
  <c r="AP31" i="16" s="1"/>
  <c r="AG33" i="16" a="1"/>
  <c r="AG33" i="16" s="1"/>
  <c r="AL33" i="16" s="1"/>
  <c r="AJ34" i="16" s="1"/>
  <c r="AK34" i="16" s="1"/>
  <c r="AI32" i="16"/>
  <c r="AH32" i="16"/>
  <c r="AM32" i="16"/>
  <c r="AF32" i="16"/>
  <c r="A1" i="16"/>
  <c r="J72" i="16"/>
  <c r="W70" i="16"/>
  <c r="V70" i="16"/>
  <c r="N67" i="16"/>
  <c r="M67" i="16" a="1"/>
  <c r="M67" i="16" s="1"/>
  <c r="K67" i="16"/>
  <c r="N66" i="16"/>
  <c r="M66" i="16" a="1"/>
  <c r="M66" i="16" s="1"/>
  <c r="K66" i="16"/>
  <c r="M65" i="16" a="1"/>
  <c r="M65" i="16" s="1"/>
  <c r="K65" i="16"/>
  <c r="M64" i="16" a="1"/>
  <c r="M64" i="16" s="1"/>
  <c r="K64" i="16"/>
  <c r="M63" i="16" a="1"/>
  <c r="M63" i="16" s="1"/>
  <c r="K63" i="16"/>
  <c r="M62" i="16" a="1"/>
  <c r="M62" i="16" s="1"/>
  <c r="K62" i="16"/>
  <c r="M61" i="16" a="1"/>
  <c r="M61" i="16" s="1"/>
  <c r="K61" i="16"/>
  <c r="M60" i="16" a="1"/>
  <c r="M60" i="16" s="1"/>
  <c r="K60" i="16"/>
  <c r="M59" i="16" a="1"/>
  <c r="M59" i="16" s="1"/>
  <c r="K59" i="16"/>
  <c r="M58" i="16" a="1"/>
  <c r="M58" i="16" s="1"/>
  <c r="K58" i="16"/>
  <c r="M57" i="16" a="1"/>
  <c r="M57" i="16" s="1"/>
  <c r="K57" i="16"/>
  <c r="M56" i="16" a="1"/>
  <c r="M56" i="16" s="1"/>
  <c r="K56" i="16"/>
  <c r="M55" i="16" a="1"/>
  <c r="M55" i="16" s="1"/>
  <c r="K55" i="16"/>
  <c r="M54" i="16" a="1"/>
  <c r="M54" i="16" s="1"/>
  <c r="K54" i="16"/>
  <c r="M53" i="16" a="1"/>
  <c r="M53" i="16" s="1"/>
  <c r="K53" i="16"/>
  <c r="X52" i="16"/>
  <c r="M52" i="16" a="1"/>
  <c r="M52" i="16" s="1"/>
  <c r="K52" i="16"/>
  <c r="M51" i="16" a="1"/>
  <c r="M51" i="16" s="1"/>
  <c r="K51" i="16"/>
  <c r="M50" i="16" a="1"/>
  <c r="M50" i="16" s="1"/>
  <c r="K50" i="16"/>
  <c r="M49" i="16" a="1"/>
  <c r="M49" i="16" s="1"/>
  <c r="K49" i="16"/>
  <c r="N48" i="16"/>
  <c r="M48" i="16" a="1"/>
  <c r="M48" i="16" s="1"/>
  <c r="K48" i="16"/>
  <c r="X45" i="16"/>
  <c r="W45" i="16"/>
  <c r="V45" i="16"/>
  <c r="U45" i="16"/>
  <c r="T45" i="16"/>
  <c r="S45" i="16"/>
  <c r="R45" i="16"/>
  <c r="P45" i="16"/>
  <c r="O45" i="16"/>
  <c r="N45" i="16"/>
  <c r="M45" i="16"/>
  <c r="L45" i="16"/>
  <c r="K45" i="16"/>
  <c r="J45" i="16"/>
  <c r="I45" i="16"/>
  <c r="H45" i="16"/>
  <c r="G45" i="16"/>
  <c r="F45" i="16"/>
  <c r="E45" i="16"/>
  <c r="X44" i="16"/>
  <c r="W44" i="16"/>
  <c r="V44" i="16"/>
  <c r="U44" i="16"/>
  <c r="T44" i="16"/>
  <c r="S44" i="16"/>
  <c r="R44" i="16"/>
  <c r="P44" i="16"/>
  <c r="O44" i="16"/>
  <c r="N44" i="16"/>
  <c r="M44" i="16"/>
  <c r="L44" i="16"/>
  <c r="K44" i="16"/>
  <c r="J44" i="16"/>
  <c r="I44" i="16"/>
  <c r="H44" i="16"/>
  <c r="G44" i="16"/>
  <c r="F44" i="16"/>
  <c r="E44" i="16"/>
  <c r="V39" i="16"/>
  <c r="X38" i="16"/>
  <c r="V38" i="16"/>
  <c r="T38" i="16" a="1"/>
  <c r="T38" i="16" s="1"/>
  <c r="O38" i="16"/>
  <c r="K38" i="16"/>
  <c r="X37" i="16"/>
  <c r="V37" i="16"/>
  <c r="T37" i="16" a="1"/>
  <c r="T37" i="16" s="1"/>
  <c r="O37" i="16"/>
  <c r="K37" i="16"/>
  <c r="X36" i="16"/>
  <c r="V36" i="16"/>
  <c r="T36" i="16" a="1"/>
  <c r="T36" i="16" s="1"/>
  <c r="O36" i="16"/>
  <c r="K36" i="16"/>
  <c r="D36" i="16"/>
  <c r="X35" i="16"/>
  <c r="V35" i="16"/>
  <c r="T35" i="16" a="1"/>
  <c r="T35" i="16" s="1"/>
  <c r="O35" i="16"/>
  <c r="K35" i="16"/>
  <c r="D35" i="16"/>
  <c r="V34" i="16"/>
  <c r="T34" i="16" a="1"/>
  <c r="T34" i="16" s="1"/>
  <c r="O34" i="16"/>
  <c r="K34" i="16"/>
  <c r="D34" i="16"/>
  <c r="V33" i="16"/>
  <c r="T33" i="16" a="1"/>
  <c r="T33" i="16" s="1"/>
  <c r="O33" i="16"/>
  <c r="K33" i="16"/>
  <c r="D33" i="16"/>
  <c r="V32" i="16"/>
  <c r="T32" i="16" a="1"/>
  <c r="T32" i="16" s="1"/>
  <c r="O32" i="16"/>
  <c r="K32" i="16"/>
  <c r="D32" i="16"/>
  <c r="V31" i="16"/>
  <c r="T31" i="16" a="1"/>
  <c r="T31" i="16" s="1"/>
  <c r="O31" i="16"/>
  <c r="K31" i="16"/>
  <c r="D31" i="16"/>
  <c r="V30" i="16"/>
  <c r="T30" i="16" a="1"/>
  <c r="T30" i="16" s="1"/>
  <c r="O30" i="16"/>
  <c r="K30" i="16"/>
  <c r="D30" i="16"/>
  <c r="V29" i="16"/>
  <c r="T29" i="16" a="1"/>
  <c r="T29" i="16" s="1"/>
  <c r="O29" i="16"/>
  <c r="K29" i="16"/>
  <c r="D29" i="16"/>
  <c r="V28" i="16"/>
  <c r="T28" i="16" a="1"/>
  <c r="T28" i="16" s="1"/>
  <c r="O28" i="16"/>
  <c r="K28" i="16"/>
  <c r="X27" i="16"/>
  <c r="V27" i="16"/>
  <c r="T27" i="16" a="1"/>
  <c r="T27" i="16" s="1"/>
  <c r="O27" i="16"/>
  <c r="K27" i="16"/>
  <c r="X23" i="16"/>
  <c r="O23" i="16"/>
  <c r="H23" i="16" s="1"/>
  <c r="H68" i="16" s="1"/>
  <c r="I23" i="16"/>
  <c r="E23" i="16" s="1"/>
  <c r="E30" i="16" s="1"/>
  <c r="G23" i="16"/>
  <c r="G32" i="16" s="1"/>
  <c r="F23" i="16"/>
  <c r="F26" i="16" s="1"/>
  <c r="N22" i="16"/>
  <c r="U35" i="16" s="1"/>
  <c r="X20" i="16"/>
  <c r="X17" i="16"/>
  <c r="X2" i="16"/>
  <c r="W2" i="16"/>
  <c r="V2" i="16"/>
  <c r="U2" i="16"/>
  <c r="T2" i="16"/>
  <c r="S2" i="16"/>
  <c r="R2" i="16"/>
  <c r="Q2" i="16"/>
  <c r="P2" i="16"/>
  <c r="O2" i="16"/>
  <c r="N2" i="16"/>
  <c r="M2" i="16"/>
  <c r="L2" i="16"/>
  <c r="K2" i="16"/>
  <c r="J2" i="16"/>
  <c r="I2" i="16"/>
  <c r="H2" i="16"/>
  <c r="G2" i="16"/>
  <c r="F2" i="16"/>
  <c r="E2" i="16"/>
  <c r="D2" i="16"/>
  <c r="X1" i="16"/>
  <c r="W1" i="16"/>
  <c r="V1" i="16"/>
  <c r="U1" i="16"/>
  <c r="T1" i="16"/>
  <c r="S1" i="16"/>
  <c r="R1" i="16"/>
  <c r="Q1" i="16"/>
  <c r="P1" i="16"/>
  <c r="O1" i="16"/>
  <c r="N1" i="16"/>
  <c r="M1" i="16"/>
  <c r="L1" i="16"/>
  <c r="K1" i="16"/>
  <c r="J1" i="16"/>
  <c r="I1" i="16"/>
  <c r="H1" i="16"/>
  <c r="G1" i="16"/>
  <c r="F1" i="16"/>
  <c r="E1" i="16"/>
  <c r="D1" i="16"/>
  <c r="H25" i="21" l="1" a="1"/>
  <c r="H25" i="21" s="1"/>
  <c r="M25" i="21"/>
  <c r="K26" i="21" s="1"/>
  <c r="L26" i="21" s="1"/>
  <c r="J24" i="21"/>
  <c r="I24" i="21"/>
  <c r="G24" i="21"/>
  <c r="N24" i="21"/>
  <c r="AG23" i="21" a="1"/>
  <c r="AG23" i="21" s="1"/>
  <c r="Y23" i="21" a="1"/>
  <c r="Y23" i="21" s="1"/>
  <c r="W23" i="21"/>
  <c r="U23" i="21"/>
  <c r="D23" i="21" s="1"/>
  <c r="AF23" i="21" a="1"/>
  <c r="AF23" i="21" s="1"/>
  <c r="V23" i="21"/>
  <c r="C23" i="21" s="1"/>
  <c r="AE23" i="21" a="1"/>
  <c r="AE23" i="21" s="1"/>
  <c r="Q23" i="21"/>
  <c r="AC23" i="21" a="1"/>
  <c r="AC23" i="21" s="1"/>
  <c r="AA23" i="21" a="1"/>
  <c r="AA23" i="21" s="1"/>
  <c r="AK23" i="21" a="1"/>
  <c r="AK23" i="21" s="1"/>
  <c r="S23" i="21" a="1"/>
  <c r="S23" i="21" s="1"/>
  <c r="R23" i="21"/>
  <c r="AJ23" i="21" a="1"/>
  <c r="AJ23" i="21" s="1"/>
  <c r="P23" i="21"/>
  <c r="AH23" i="21" a="1"/>
  <c r="AH23" i="21" s="1"/>
  <c r="O23" i="21"/>
  <c r="AI23" i="21" a="1"/>
  <c r="AI23" i="21" s="1"/>
  <c r="AD23" i="21" a="1"/>
  <c r="AD23" i="21" s="1"/>
  <c r="X23" i="21" a="1"/>
  <c r="X23" i="21" s="1"/>
  <c r="AB23" i="21" a="1"/>
  <c r="AB23" i="21" s="1"/>
  <c r="Z23" i="21" a="1"/>
  <c r="Z23" i="21" s="1"/>
  <c r="T23" i="21" a="1"/>
  <c r="T23" i="21" s="1"/>
  <c r="D22" i="21"/>
  <c r="T21" i="20" a="1"/>
  <c r="T21" i="20" s="1"/>
  <c r="S21" i="20" a="1"/>
  <c r="S21" i="20" s="1"/>
  <c r="R21" i="20"/>
  <c r="H24" i="20" a="1"/>
  <c r="H24" i="20" s="1"/>
  <c r="M24" i="20" s="1"/>
  <c r="K25" i="20" s="1"/>
  <c r="L25" i="20" s="1"/>
  <c r="O22" i="20"/>
  <c r="P22" i="20" s="1"/>
  <c r="Q22" i="20" s="1"/>
  <c r="W20" i="20"/>
  <c r="U20" i="20"/>
  <c r="N23" i="20"/>
  <c r="G23" i="20"/>
  <c r="J23" i="20"/>
  <c r="I23" i="20"/>
  <c r="BJ30" i="16" a="1"/>
  <c r="BJ30" i="16" s="1"/>
  <c r="AR31" i="16" a="1"/>
  <c r="AR31" i="16" s="1"/>
  <c r="AQ31" i="16"/>
  <c r="AS31" i="16" a="1"/>
  <c r="AS31" i="16" s="1"/>
  <c r="AV29" i="16"/>
  <c r="AT29" i="16"/>
  <c r="AC28" i="16"/>
  <c r="AU28" i="16"/>
  <c r="AB28" i="16" s="1"/>
  <c r="BC30" i="16" a="1"/>
  <c r="BC30" i="16" s="1"/>
  <c r="BE30" i="16" a="1"/>
  <c r="BE30" i="16" s="1"/>
  <c r="BH30" i="16" a="1"/>
  <c r="BH30" i="16" s="1"/>
  <c r="AW30" i="16" a="1"/>
  <c r="AW30" i="16" s="1"/>
  <c r="BG30" i="16" a="1"/>
  <c r="BG30" i="16" s="1"/>
  <c r="BB30" i="16" a="1"/>
  <c r="BB30" i="16" s="1"/>
  <c r="BF30" i="16" a="1"/>
  <c r="BF30" i="16" s="1"/>
  <c r="AX30" i="16" a="1"/>
  <c r="AX30" i="16" s="1"/>
  <c r="AZ30" i="16" a="1"/>
  <c r="AZ30" i="16" s="1"/>
  <c r="BD30" i="16" a="1"/>
  <c r="BD30" i="16" s="1"/>
  <c r="BA30" i="16" a="1"/>
  <c r="BA30" i="16" s="1"/>
  <c r="BI30" i="16" a="1"/>
  <c r="BI30" i="16" s="1"/>
  <c r="AY30" i="16" a="1"/>
  <c r="AY30" i="16" s="1"/>
  <c r="AN32" i="16"/>
  <c r="AO32" i="16" s="1"/>
  <c r="AP32" i="16" s="1"/>
  <c r="AG34" i="16" a="1"/>
  <c r="AG34" i="16" s="1"/>
  <c r="AL34" i="16"/>
  <c r="AJ35" i="16" s="1"/>
  <c r="AK35" i="16" s="1"/>
  <c r="AF33" i="16"/>
  <c r="AI33" i="16"/>
  <c r="AH33" i="16"/>
  <c r="AM33" i="16"/>
  <c r="W34" i="16"/>
  <c r="X34" i="16" s="1"/>
  <c r="W31" i="16"/>
  <c r="X31" i="16" s="1"/>
  <c r="H35" i="16"/>
  <c r="M20" i="16"/>
  <c r="W29" i="16"/>
  <c r="X29" i="16" s="1"/>
  <c r="W38" i="16"/>
  <c r="W33" i="16"/>
  <c r="X33" i="16" s="1"/>
  <c r="W27" i="16"/>
  <c r="W36" i="16"/>
  <c r="H28" i="16"/>
  <c r="H65" i="16"/>
  <c r="H48" i="16"/>
  <c r="E18" i="16"/>
  <c r="H25" i="16"/>
  <c r="G61" i="16"/>
  <c r="E26" i="16"/>
  <c r="E29" i="16"/>
  <c r="H36" i="16"/>
  <c r="M47" i="16"/>
  <c r="M70" i="16" s="1"/>
  <c r="H50" i="16"/>
  <c r="E31" i="16"/>
  <c r="H20" i="16"/>
  <c r="H34" i="16"/>
  <c r="H40" i="16"/>
  <c r="H56" i="16"/>
  <c r="H62" i="16"/>
  <c r="E33" i="16"/>
  <c r="G31" i="16"/>
  <c r="H49" i="16"/>
  <c r="E19" i="16"/>
  <c r="E41" i="16"/>
  <c r="E69" i="16"/>
  <c r="F17" i="16"/>
  <c r="H33" i="16"/>
  <c r="H60" i="16"/>
  <c r="E32" i="16"/>
  <c r="H51" i="16"/>
  <c r="H69" i="16"/>
  <c r="H21" i="16"/>
  <c r="H32" i="16"/>
  <c r="G17" i="16"/>
  <c r="H17" i="16"/>
  <c r="H54" i="16"/>
  <c r="W28" i="16"/>
  <c r="X28" i="16" s="1"/>
  <c r="U27" i="16"/>
  <c r="H52" i="16"/>
  <c r="H58" i="16"/>
  <c r="H64" i="16"/>
  <c r="F33" i="16"/>
  <c r="G53" i="16"/>
  <c r="F20" i="16"/>
  <c r="F30" i="16"/>
  <c r="W35" i="16"/>
  <c r="W37" i="16"/>
  <c r="F41" i="16"/>
  <c r="G54" i="16"/>
  <c r="G63" i="16"/>
  <c r="F64" i="16"/>
  <c r="F62" i="16"/>
  <c r="F60" i="16"/>
  <c r="F58" i="16"/>
  <c r="F56" i="16"/>
  <c r="F54" i="16"/>
  <c r="F40" i="16"/>
  <c r="F35" i="16"/>
  <c r="F52" i="16"/>
  <c r="F50" i="16"/>
  <c r="F48" i="16"/>
  <c r="F36" i="16"/>
  <c r="F25" i="16"/>
  <c r="F68" i="16"/>
  <c r="F66" i="16"/>
  <c r="F71" i="16"/>
  <c r="F37" i="16"/>
  <c r="F47" i="16"/>
  <c r="F43" i="16"/>
  <c r="F38" i="16"/>
  <c r="F24" i="16"/>
  <c r="F22" i="16"/>
  <c r="F19" i="16"/>
  <c r="F63" i="16"/>
  <c r="F61" i="16"/>
  <c r="F59" i="16"/>
  <c r="F57" i="16"/>
  <c r="F55" i="16"/>
  <c r="F53" i="16"/>
  <c r="F42" i="16"/>
  <c r="F65" i="16"/>
  <c r="F51" i="16"/>
  <c r="F49" i="16"/>
  <c r="F28" i="16"/>
  <c r="F21" i="16"/>
  <c r="F70" i="16"/>
  <c r="F67" i="16"/>
  <c r="F46" i="16"/>
  <c r="F29" i="16"/>
  <c r="F18" i="16"/>
  <c r="G52" i="16"/>
  <c r="G50" i="16"/>
  <c r="G48" i="16"/>
  <c r="G36" i="16"/>
  <c r="G25" i="16"/>
  <c r="G68" i="16"/>
  <c r="G66" i="16"/>
  <c r="G71" i="16"/>
  <c r="G37" i="16"/>
  <c r="G43" i="16"/>
  <c r="G39" i="16"/>
  <c r="G38" i="16"/>
  <c r="G24" i="16"/>
  <c r="G22" i="16"/>
  <c r="G47" i="16"/>
  <c r="G19" i="16"/>
  <c r="G27" i="16"/>
  <c r="G65" i="16"/>
  <c r="G51" i="16"/>
  <c r="G49" i="16"/>
  <c r="G28" i="16"/>
  <c r="G21" i="16"/>
  <c r="G70" i="16"/>
  <c r="G67" i="16"/>
  <c r="G46" i="16"/>
  <c r="G29" i="16"/>
  <c r="G18" i="16"/>
  <c r="G30" i="16"/>
  <c r="G41" i="16"/>
  <c r="G57" i="16"/>
  <c r="G33" i="16"/>
  <c r="G35" i="16"/>
  <c r="G40" i="16"/>
  <c r="G20" i="16"/>
  <c r="F32" i="16"/>
  <c r="G42" i="16"/>
  <c r="G59" i="16"/>
  <c r="G26" i="16"/>
  <c r="W30" i="16"/>
  <c r="X30" i="16" s="1"/>
  <c r="F34" i="16"/>
  <c r="G64" i="16"/>
  <c r="G69" i="16"/>
  <c r="F39" i="16"/>
  <c r="G34" i="16"/>
  <c r="G55" i="16"/>
  <c r="G58" i="16"/>
  <c r="F27" i="16"/>
  <c r="X19" i="16" a="1"/>
  <c r="X19" i="16" s="1"/>
  <c r="G60" i="16"/>
  <c r="T39" i="16"/>
  <c r="G62" i="16"/>
  <c r="U28" i="16"/>
  <c r="U29" i="16"/>
  <c r="U30" i="16"/>
  <c r="U31" i="16"/>
  <c r="U32" i="16"/>
  <c r="U33" i="16"/>
  <c r="U34" i="16"/>
  <c r="U36" i="16"/>
  <c r="U37" i="16"/>
  <c r="F69" i="16"/>
  <c r="W32" i="16"/>
  <c r="X32" i="16" s="1"/>
  <c r="G56" i="16"/>
  <c r="E34" i="16"/>
  <c r="E20" i="16"/>
  <c r="E17" i="16"/>
  <c r="E64" i="16"/>
  <c r="E62" i="16"/>
  <c r="E60" i="16"/>
  <c r="E58" i="16"/>
  <c r="E56" i="16"/>
  <c r="E54" i="16"/>
  <c r="E40" i="16"/>
  <c r="E35" i="16"/>
  <c r="E52" i="16"/>
  <c r="E50" i="16"/>
  <c r="E48" i="16"/>
  <c r="E36" i="16"/>
  <c r="E25" i="16"/>
  <c r="E68" i="16"/>
  <c r="E66" i="16"/>
  <c r="E71" i="16"/>
  <c r="E37" i="16"/>
  <c r="E43" i="16"/>
  <c r="E38" i="16"/>
  <c r="E24" i="16"/>
  <c r="E22" i="16"/>
  <c r="E39" i="16"/>
  <c r="E27" i="16"/>
  <c r="E63" i="16"/>
  <c r="E61" i="16"/>
  <c r="E59" i="16"/>
  <c r="E57" i="16"/>
  <c r="E55" i="16"/>
  <c r="E53" i="16"/>
  <c r="E42" i="16"/>
  <c r="E65" i="16"/>
  <c r="E51" i="16"/>
  <c r="E49" i="16"/>
  <c r="E28" i="16"/>
  <c r="E21" i="16"/>
  <c r="E70" i="16"/>
  <c r="E67" i="16"/>
  <c r="E46" i="16"/>
  <c r="F31" i="16"/>
  <c r="U38" i="16"/>
  <c r="E47" i="16"/>
  <c r="H26" i="16"/>
  <c r="H31" i="16"/>
  <c r="H41" i="16"/>
  <c r="H30" i="16"/>
  <c r="H18" i="16"/>
  <c r="H29" i="16"/>
  <c r="H46" i="16"/>
  <c r="H67" i="16"/>
  <c r="H70" i="16"/>
  <c r="H55" i="16"/>
  <c r="H59" i="16"/>
  <c r="H63" i="16"/>
  <c r="H27" i="16"/>
  <c r="H19" i="16"/>
  <c r="H47" i="16"/>
  <c r="H42" i="16"/>
  <c r="H53" i="16"/>
  <c r="H57" i="16"/>
  <c r="H61" i="16"/>
  <c r="H39" i="16"/>
  <c r="H22" i="16"/>
  <c r="H24" i="16"/>
  <c r="H38" i="16"/>
  <c r="N49" i="16"/>
  <c r="H43" i="16"/>
  <c r="H37" i="16"/>
  <c r="H71" i="16"/>
  <c r="H66" i="16"/>
  <c r="AE24" i="21" l="1" a="1"/>
  <c r="AE24" i="21" s="1"/>
  <c r="V24" i="21"/>
  <c r="C24" i="21" s="1"/>
  <c r="U24" i="21"/>
  <c r="AH24" i="21" a="1"/>
  <c r="AH24" i="21" s="1"/>
  <c r="Y24" i="21" a="1"/>
  <c r="Y24" i="21" s="1"/>
  <c r="AG24" i="21" a="1"/>
  <c r="AG24" i="21" s="1"/>
  <c r="X24" i="21" a="1"/>
  <c r="X24" i="21" s="1"/>
  <c r="W24" i="21"/>
  <c r="AC24" i="21" a="1"/>
  <c r="AC24" i="21" s="1"/>
  <c r="AD24" i="21" a="1"/>
  <c r="AD24" i="21" s="1"/>
  <c r="AB24" i="21" a="1"/>
  <c r="AB24" i="21" s="1"/>
  <c r="AA24" i="21" a="1"/>
  <c r="AA24" i="21" s="1"/>
  <c r="Z24" i="21" a="1"/>
  <c r="Z24" i="21" s="1"/>
  <c r="S24" i="21" a="1"/>
  <c r="S24" i="21" s="1"/>
  <c r="T24" i="21" a="1"/>
  <c r="T24" i="21" s="1"/>
  <c r="AK24" i="21" a="1"/>
  <c r="AK24" i="21" s="1"/>
  <c r="O24" i="21"/>
  <c r="AJ24" i="21" a="1"/>
  <c r="AJ24" i="21" s="1"/>
  <c r="AF24" i="21" a="1"/>
  <c r="AF24" i="21" s="1"/>
  <c r="R24" i="21"/>
  <c r="P24" i="21"/>
  <c r="AI24" i="21" a="1"/>
  <c r="AI24" i="21" s="1"/>
  <c r="Q24" i="21"/>
  <c r="M26" i="21"/>
  <c r="K27" i="21" s="1"/>
  <c r="L27" i="21" s="1"/>
  <c r="H26" i="21" a="1"/>
  <c r="H26" i="21" s="1"/>
  <c r="J25" i="21"/>
  <c r="I25" i="21"/>
  <c r="N25" i="21"/>
  <c r="G25" i="21"/>
  <c r="AK21" i="20" a="1"/>
  <c r="AK21" i="20" s="1"/>
  <c r="BJ31" i="16" a="1"/>
  <c r="BJ31" i="16" s="1"/>
  <c r="H25" i="20" a="1"/>
  <c r="H25" i="20" s="1"/>
  <c r="M25" i="20" s="1"/>
  <c r="K26" i="20" s="1"/>
  <c r="L26" i="20" s="1"/>
  <c r="S22" i="20" a="1"/>
  <c r="S22" i="20" s="1"/>
  <c r="T22" i="20" a="1"/>
  <c r="T22" i="20" s="1"/>
  <c r="R22" i="20"/>
  <c r="O23" i="20"/>
  <c r="P23" i="20" s="1"/>
  <c r="Q23" i="20" s="1"/>
  <c r="D20" i="20"/>
  <c r="V20" i="20"/>
  <c r="C20" i="20" s="1"/>
  <c r="J24" i="20"/>
  <c r="I24" i="20"/>
  <c r="G24" i="20"/>
  <c r="N24" i="20"/>
  <c r="Z21" i="20" a="1"/>
  <c r="Z21" i="20" s="1"/>
  <c r="AJ21" i="20" a="1"/>
  <c r="AJ21" i="20" s="1"/>
  <c r="Y21" i="20" a="1"/>
  <c r="Y21" i="20" s="1"/>
  <c r="X21" i="20" a="1"/>
  <c r="X21" i="20" s="1"/>
  <c r="AE21" i="20" a="1"/>
  <c r="AE21" i="20" s="1"/>
  <c r="AI21" i="20" a="1"/>
  <c r="AI21" i="20" s="1"/>
  <c r="AH21" i="20" a="1"/>
  <c r="AH21" i="20" s="1"/>
  <c r="AD21" i="20" a="1"/>
  <c r="AD21" i="20" s="1"/>
  <c r="AF21" i="20" a="1"/>
  <c r="AF21" i="20" s="1"/>
  <c r="AB21" i="20" a="1"/>
  <c r="AB21" i="20" s="1"/>
  <c r="AC21" i="20" a="1"/>
  <c r="AC21" i="20" s="1"/>
  <c r="AA21" i="20" a="1"/>
  <c r="AA21" i="20" s="1"/>
  <c r="AG21" i="20" a="1"/>
  <c r="AG21" i="20" s="1"/>
  <c r="AS32" i="16" a="1"/>
  <c r="AS32" i="16" s="1"/>
  <c r="AR32" i="16" a="1"/>
  <c r="AR32" i="16" s="1"/>
  <c r="AQ32" i="16"/>
  <c r="AV30" i="16"/>
  <c r="AT30" i="16"/>
  <c r="AC29" i="16"/>
  <c r="AU29" i="16"/>
  <c r="AB29" i="16" s="1"/>
  <c r="BD31" i="16" a="1"/>
  <c r="BD31" i="16" s="1"/>
  <c r="BB31" i="16" a="1"/>
  <c r="BB31" i="16" s="1"/>
  <c r="AW31" i="16" a="1"/>
  <c r="AW31" i="16" s="1"/>
  <c r="BA31" i="16" a="1"/>
  <c r="BA31" i="16" s="1"/>
  <c r="AX31" i="16" a="1"/>
  <c r="AX31" i="16" s="1"/>
  <c r="BH31" i="16" a="1"/>
  <c r="BH31" i="16" s="1"/>
  <c r="AZ31" i="16" a="1"/>
  <c r="AZ31" i="16" s="1"/>
  <c r="BC31" i="16" a="1"/>
  <c r="BC31" i="16" s="1"/>
  <c r="BE31" i="16" a="1"/>
  <c r="BE31" i="16" s="1"/>
  <c r="BG31" i="16" a="1"/>
  <c r="BG31" i="16" s="1"/>
  <c r="AY31" i="16" a="1"/>
  <c r="AY31" i="16" s="1"/>
  <c r="BI31" i="16" a="1"/>
  <c r="BI31" i="16" s="1"/>
  <c r="BF31" i="16" a="1"/>
  <c r="BF31" i="16" s="1"/>
  <c r="AN33" i="16"/>
  <c r="AO33" i="16" s="1"/>
  <c r="AP33" i="16" s="1"/>
  <c r="AL35" i="16"/>
  <c r="AJ36" i="16" s="1"/>
  <c r="AK36" i="16" s="1"/>
  <c r="AG35" i="16" a="1"/>
  <c r="AG35" i="16" s="1"/>
  <c r="AI34" i="16"/>
  <c r="AH34" i="16"/>
  <c r="AF34" i="16"/>
  <c r="AM34" i="16"/>
  <c r="R38" i="16"/>
  <c r="S27" i="16"/>
  <c r="R27" i="16"/>
  <c r="K22" i="16"/>
  <c r="M22" i="16" s="1" a="1"/>
  <c r="M22" i="16" s="1"/>
  <c r="S28" i="16"/>
  <c r="S29" i="16"/>
  <c r="R28" i="16"/>
  <c r="S30" i="16"/>
  <c r="R29" i="16"/>
  <c r="S31" i="16"/>
  <c r="R30" i="16"/>
  <c r="S33" i="16"/>
  <c r="R32" i="16"/>
  <c r="S34" i="16"/>
  <c r="R33" i="16"/>
  <c r="S35" i="16"/>
  <c r="R34" i="16"/>
  <c r="S36" i="16"/>
  <c r="R35" i="16"/>
  <c r="R36" i="16"/>
  <c r="S32" i="16"/>
  <c r="S38" i="16"/>
  <c r="R31" i="16"/>
  <c r="S37" i="16"/>
  <c r="R37" i="16"/>
  <c r="N50" i="16"/>
  <c r="W39" i="16"/>
  <c r="S25" i="21" l="1" a="1"/>
  <c r="S25" i="21" s="1"/>
  <c r="AJ25" i="21" a="1"/>
  <c r="AJ25" i="21" s="1"/>
  <c r="AB25" i="21" a="1"/>
  <c r="AB25" i="21" s="1"/>
  <c r="R25" i="21"/>
  <c r="X25" i="21" a="1"/>
  <c r="X25" i="21" s="1"/>
  <c r="AH25" i="21" a="1"/>
  <c r="AH25" i="21" s="1"/>
  <c r="Y25" i="21" a="1"/>
  <c r="Y25" i="21" s="1"/>
  <c r="AG25" i="21" a="1"/>
  <c r="AG25" i="21" s="1"/>
  <c r="Z25" i="21" a="1"/>
  <c r="Z25" i="21" s="1"/>
  <c r="AE25" i="21" a="1"/>
  <c r="AE25" i="21" s="1"/>
  <c r="AC25" i="21" a="1"/>
  <c r="AC25" i="21" s="1"/>
  <c r="P25" i="21"/>
  <c r="AI25" i="21" a="1"/>
  <c r="AI25" i="21" s="1"/>
  <c r="O25" i="21"/>
  <c r="AF25" i="21" a="1"/>
  <c r="AF25" i="21" s="1"/>
  <c r="AA25" i="21" a="1"/>
  <c r="AA25" i="21" s="1"/>
  <c r="AD25" i="21" a="1"/>
  <c r="AD25" i="21" s="1"/>
  <c r="T25" i="21" a="1"/>
  <c r="T25" i="21" s="1"/>
  <c r="Q25" i="21"/>
  <c r="U25" i="21"/>
  <c r="D25" i="21" s="1"/>
  <c r="AK25" i="21" a="1"/>
  <c r="AK25" i="21" s="1"/>
  <c r="W25" i="21"/>
  <c r="V25" i="21"/>
  <c r="C25" i="21" s="1"/>
  <c r="N26" i="21"/>
  <c r="I26" i="21"/>
  <c r="J26" i="21"/>
  <c r="G26" i="21"/>
  <c r="M27" i="21"/>
  <c r="K28" i="21" s="1"/>
  <c r="L28" i="21" s="1"/>
  <c r="H27" i="21" a="1"/>
  <c r="H27" i="21" s="1"/>
  <c r="D24" i="21"/>
  <c r="R23" i="20"/>
  <c r="S23" i="20" a="1"/>
  <c r="S23" i="20" s="1"/>
  <c r="T23" i="20" a="1"/>
  <c r="T23" i="20" s="1"/>
  <c r="H26" i="20" a="1"/>
  <c r="H26" i="20" s="1"/>
  <c r="M26" i="20" s="1"/>
  <c r="K27" i="20" s="1"/>
  <c r="L27" i="20" s="1"/>
  <c r="U21" i="20"/>
  <c r="W21" i="20"/>
  <c r="Z22" i="20" a="1"/>
  <c r="Z22" i="20" s="1"/>
  <c r="X22" i="20" a="1"/>
  <c r="X22" i="20" s="1"/>
  <c r="Y22" i="20" a="1"/>
  <c r="Y22" i="20" s="1"/>
  <c r="AC22" i="20" a="1"/>
  <c r="AC22" i="20" s="1"/>
  <c r="AG22" i="20" a="1"/>
  <c r="AG22" i="20" s="1"/>
  <c r="AJ22" i="20" a="1"/>
  <c r="AJ22" i="20" s="1"/>
  <c r="AE22" i="20" a="1"/>
  <c r="AE22" i="20" s="1"/>
  <c r="AI22" i="20" a="1"/>
  <c r="AI22" i="20" s="1"/>
  <c r="AH22" i="20" a="1"/>
  <c r="AH22" i="20" s="1"/>
  <c r="AD22" i="20" a="1"/>
  <c r="AD22" i="20" s="1"/>
  <c r="AB22" i="20" a="1"/>
  <c r="AB22" i="20" s="1"/>
  <c r="AF22" i="20" a="1"/>
  <c r="AF22" i="20" s="1"/>
  <c r="AA22" i="20" a="1"/>
  <c r="AA22" i="20" s="1"/>
  <c r="AK22" i="20" a="1"/>
  <c r="AK22" i="20" s="1"/>
  <c r="O24" i="20"/>
  <c r="P24" i="20" s="1"/>
  <c r="Q24" i="20" s="1"/>
  <c r="G25" i="20"/>
  <c r="N25" i="20"/>
  <c r="I25" i="20"/>
  <c r="J25" i="20"/>
  <c r="BJ32" i="16" a="1"/>
  <c r="BJ32" i="16" s="1"/>
  <c r="AS33" i="16" a="1"/>
  <c r="AS33" i="16" s="1"/>
  <c r="AQ33" i="16"/>
  <c r="AR33" i="16" a="1"/>
  <c r="AR33" i="16" s="1"/>
  <c r="AV31" i="16"/>
  <c r="AT31" i="16"/>
  <c r="AC30" i="16"/>
  <c r="AU30" i="16"/>
  <c r="AB30" i="16" s="1"/>
  <c r="BF32" i="16" a="1"/>
  <c r="BF32" i="16" s="1"/>
  <c r="BD32" i="16" a="1"/>
  <c r="BD32" i="16" s="1"/>
  <c r="AZ32" i="16" a="1"/>
  <c r="AZ32" i="16" s="1"/>
  <c r="BA32" i="16" a="1"/>
  <c r="BA32" i="16" s="1"/>
  <c r="AX32" i="16" a="1"/>
  <c r="AX32" i="16" s="1"/>
  <c r="BH32" i="16" a="1"/>
  <c r="BH32" i="16" s="1"/>
  <c r="AW32" i="16" a="1"/>
  <c r="AW32" i="16" s="1"/>
  <c r="BB32" i="16" a="1"/>
  <c r="BB32" i="16" s="1"/>
  <c r="BC32" i="16" a="1"/>
  <c r="BC32" i="16" s="1"/>
  <c r="BE32" i="16" a="1"/>
  <c r="BE32" i="16" s="1"/>
  <c r="BG32" i="16" a="1"/>
  <c r="BG32" i="16" s="1"/>
  <c r="BI32" i="16" a="1"/>
  <c r="BI32" i="16" s="1"/>
  <c r="AY32" i="16" a="1"/>
  <c r="AY32" i="16" s="1"/>
  <c r="BI34" i="16" a="1"/>
  <c r="BI34" i="16" s="1"/>
  <c r="BA34" i="16" a="1"/>
  <c r="BA34" i="16" s="1"/>
  <c r="AQ34" i="16"/>
  <c r="AP34" i="16"/>
  <c r="BH34" i="16" a="1"/>
  <c r="BH34" i="16" s="1"/>
  <c r="AZ34" i="16" a="1"/>
  <c r="AZ34" i="16" s="1"/>
  <c r="AO34" i="16"/>
  <c r="AN34" i="16"/>
  <c r="AY34" i="16" a="1"/>
  <c r="AY34" i="16" s="1"/>
  <c r="AX34" i="16" a="1"/>
  <c r="AX34" i="16" s="1"/>
  <c r="BJ34" i="16" a="1"/>
  <c r="BJ34" i="16" s="1"/>
  <c r="BG34" i="16" a="1"/>
  <c r="BG34" i="16" s="1"/>
  <c r="AW34" i="16" a="1"/>
  <c r="AW34" i="16" s="1"/>
  <c r="AV34" i="16"/>
  <c r="AS34" i="16" a="1"/>
  <c r="AS34" i="16" s="1"/>
  <c r="AR34" i="16" a="1"/>
  <c r="AR34" i="16" s="1"/>
  <c r="BF34" i="16" a="1"/>
  <c r="BF34" i="16" s="1"/>
  <c r="BD34" i="16" a="1"/>
  <c r="BD34" i="16" s="1"/>
  <c r="BE34" i="16" a="1"/>
  <c r="BE34" i="16" s="1"/>
  <c r="BC34" i="16" a="1"/>
  <c r="BC34" i="16" s="1"/>
  <c r="BB34" i="16" a="1"/>
  <c r="BB34" i="16" s="1"/>
  <c r="AT34" i="16"/>
  <c r="AC34" i="16" s="1"/>
  <c r="AU34" i="16"/>
  <c r="AB34" i="16" s="1"/>
  <c r="AI35" i="16"/>
  <c r="AF35" i="16"/>
  <c r="AM35" i="16"/>
  <c r="AH35" i="16"/>
  <c r="AG36" i="16" a="1"/>
  <c r="AG36" i="16" s="1"/>
  <c r="AL36" i="16"/>
  <c r="AJ37" i="16" s="1"/>
  <c r="AK37" i="16" s="1"/>
  <c r="N51" i="16"/>
  <c r="N52" i="16" s="1"/>
  <c r="N53" i="16" s="1"/>
  <c r="AK23" i="20" l="1" a="1"/>
  <c r="AK23" i="20" s="1"/>
  <c r="I27" i="21"/>
  <c r="N27" i="21"/>
  <c r="G27" i="21"/>
  <c r="J27" i="21"/>
  <c r="M28" i="21"/>
  <c r="K29" i="21" s="1"/>
  <c r="L29" i="21" s="1"/>
  <c r="H28" i="21" a="1"/>
  <c r="H28" i="21" s="1"/>
  <c r="AH26" i="21" a="1"/>
  <c r="AH26" i="21" s="1"/>
  <c r="Z26" i="21" a="1"/>
  <c r="Z26" i="21" s="1"/>
  <c r="AJ26" i="21" a="1"/>
  <c r="AJ26" i="21" s="1"/>
  <c r="AA26" i="21" a="1"/>
  <c r="AA26" i="21" s="1"/>
  <c r="Y26" i="21" a="1"/>
  <c r="Y26" i="21" s="1"/>
  <c r="AI26" i="21" a="1"/>
  <c r="AI26" i="21" s="1"/>
  <c r="X26" i="21" a="1"/>
  <c r="X26" i="21" s="1"/>
  <c r="U26" i="21"/>
  <c r="O26" i="21"/>
  <c r="AC26" i="21" a="1"/>
  <c r="AC26" i="21" s="1"/>
  <c r="T26" i="21" a="1"/>
  <c r="T26" i="21" s="1"/>
  <c r="S26" i="21" a="1"/>
  <c r="S26" i="21" s="1"/>
  <c r="AG26" i="21" a="1"/>
  <c r="AG26" i="21" s="1"/>
  <c r="AK26" i="21" a="1"/>
  <c r="AK26" i="21" s="1"/>
  <c r="R26" i="21"/>
  <c r="Q26" i="21"/>
  <c r="P26" i="21"/>
  <c r="AF26" i="21" a="1"/>
  <c r="AF26" i="21" s="1"/>
  <c r="AB26" i="21" a="1"/>
  <c r="AB26" i="21" s="1"/>
  <c r="W26" i="21"/>
  <c r="AD26" i="21" a="1"/>
  <c r="AD26" i="21" s="1"/>
  <c r="V26" i="21"/>
  <c r="C26" i="21" s="1"/>
  <c r="AE26" i="21" a="1"/>
  <c r="AE26" i="21" s="1"/>
  <c r="R24" i="20"/>
  <c r="S24" i="20" a="1"/>
  <c r="S24" i="20" s="1"/>
  <c r="T24" i="20" a="1"/>
  <c r="T24" i="20" s="1"/>
  <c r="AK24" i="20" s="1" a="1"/>
  <c r="AK24" i="20" s="1"/>
  <c r="H27" i="20" a="1"/>
  <c r="H27" i="20" s="1"/>
  <c r="M27" i="20" s="1"/>
  <c r="K28" i="20" s="1"/>
  <c r="L28" i="20" s="1"/>
  <c r="O25" i="20"/>
  <c r="P25" i="20" s="1"/>
  <c r="Q25" i="20" s="1"/>
  <c r="U22" i="20"/>
  <c r="W22" i="20"/>
  <c r="D21" i="20"/>
  <c r="V21" i="20"/>
  <c r="C21" i="20" s="1"/>
  <c r="I26" i="20"/>
  <c r="G26" i="20"/>
  <c r="J26" i="20"/>
  <c r="N26" i="20"/>
  <c r="AC23" i="20" a="1"/>
  <c r="AC23" i="20" s="1"/>
  <c r="AI23" i="20" a="1"/>
  <c r="AI23" i="20" s="1"/>
  <c r="AG23" i="20" a="1"/>
  <c r="AG23" i="20" s="1"/>
  <c r="AH23" i="20" a="1"/>
  <c r="AH23" i="20" s="1"/>
  <c r="Z23" i="20" a="1"/>
  <c r="Z23" i="20" s="1"/>
  <c r="AA23" i="20" a="1"/>
  <c r="AA23" i="20" s="1"/>
  <c r="AF23" i="20" a="1"/>
  <c r="AF23" i="20" s="1"/>
  <c r="X23" i="20" a="1"/>
  <c r="X23" i="20" s="1"/>
  <c r="Y23" i="20" a="1"/>
  <c r="Y23" i="20" s="1"/>
  <c r="AE23" i="20" a="1"/>
  <c r="AE23" i="20" s="1"/>
  <c r="AD23" i="20" a="1"/>
  <c r="AD23" i="20" s="1"/>
  <c r="AB23" i="20" a="1"/>
  <c r="AB23" i="20" s="1"/>
  <c r="AJ23" i="20" a="1"/>
  <c r="AJ23" i="20" s="1"/>
  <c r="BJ33" i="16" a="1"/>
  <c r="BJ33" i="16" s="1"/>
  <c r="AV32" i="16"/>
  <c r="AT32" i="16"/>
  <c r="AU31" i="16"/>
  <c r="AB31" i="16" s="1"/>
  <c r="AC31" i="16"/>
  <c r="BA33" i="16" a="1"/>
  <c r="BA33" i="16" s="1"/>
  <c r="AZ33" i="16" a="1"/>
  <c r="AZ33" i="16" s="1"/>
  <c r="BC33" i="16" a="1"/>
  <c r="BC33" i="16" s="1"/>
  <c r="BI33" i="16" a="1"/>
  <c r="BI33" i="16" s="1"/>
  <c r="BH33" i="16" a="1"/>
  <c r="BH33" i="16" s="1"/>
  <c r="AW33" i="16" a="1"/>
  <c r="AW33" i="16" s="1"/>
  <c r="BB33" i="16" a="1"/>
  <c r="BB33" i="16" s="1"/>
  <c r="BG33" i="16" a="1"/>
  <c r="BG33" i="16" s="1"/>
  <c r="AY33" i="16" a="1"/>
  <c r="AY33" i="16" s="1"/>
  <c r="BF33" i="16" a="1"/>
  <c r="BF33" i="16" s="1"/>
  <c r="AX33" i="16" a="1"/>
  <c r="AX33" i="16" s="1"/>
  <c r="BE33" i="16" a="1"/>
  <c r="BE33" i="16" s="1"/>
  <c r="BD33" i="16" a="1"/>
  <c r="BD33" i="16" s="1"/>
  <c r="AL37" i="16"/>
  <c r="AJ38" i="16" s="1"/>
  <c r="AK38" i="16" s="1"/>
  <c r="AG37" i="16" a="1"/>
  <c r="AG37" i="16" s="1"/>
  <c r="AF36" i="16"/>
  <c r="AI36" i="16"/>
  <c r="AH36" i="16"/>
  <c r="AM36" i="16"/>
  <c r="BF35" i="16" a="1"/>
  <c r="BF35" i="16" s="1"/>
  <c r="AX35" i="16" a="1"/>
  <c r="AX35" i="16" s="1"/>
  <c r="BE35" i="16" a="1"/>
  <c r="BE35" i="16" s="1"/>
  <c r="AW35" i="16" a="1"/>
  <c r="AW35" i="16" s="1"/>
  <c r="BG35" i="16" a="1"/>
  <c r="BG35" i="16" s="1"/>
  <c r="AR35" i="16" a="1"/>
  <c r="AR35" i="16" s="1"/>
  <c r="AS35" i="16" a="1"/>
  <c r="AS35" i="16" s="1"/>
  <c r="BC35" i="16" a="1"/>
  <c r="BC35" i="16" s="1"/>
  <c r="BD35" i="16" a="1"/>
  <c r="BD35" i="16" s="1"/>
  <c r="AQ35" i="16"/>
  <c r="AP35" i="16"/>
  <c r="BB35" i="16" a="1"/>
  <c r="BB35" i="16" s="1"/>
  <c r="AO35" i="16"/>
  <c r="BH35" i="16" a="1"/>
  <c r="BH35" i="16" s="1"/>
  <c r="BA35" i="16" a="1"/>
  <c r="BA35" i="16" s="1"/>
  <c r="AZ35" i="16" a="1"/>
  <c r="AZ35" i="16" s="1"/>
  <c r="BJ35" i="16" a="1"/>
  <c r="BJ35" i="16" s="1"/>
  <c r="BI35" i="16" a="1"/>
  <c r="BI35" i="16" s="1"/>
  <c r="AY35" i="16" a="1"/>
  <c r="AY35" i="16" s="1"/>
  <c r="AN35" i="16"/>
  <c r="AT35" i="16"/>
  <c r="AV35" i="16"/>
  <c r="AU35" i="16"/>
  <c r="AB35" i="16" s="1"/>
  <c r="N54" i="16"/>
  <c r="D26" i="21" l="1"/>
  <c r="N28" i="21"/>
  <c r="J28" i="21"/>
  <c r="G28" i="21"/>
  <c r="I28" i="21"/>
  <c r="M29" i="21"/>
  <c r="K30" i="21" s="1"/>
  <c r="L30" i="21" s="1"/>
  <c r="H29" i="21" a="1"/>
  <c r="H29" i="21" s="1"/>
  <c r="W27" i="21"/>
  <c r="AE27" i="21" a="1"/>
  <c r="AE27" i="21" s="1"/>
  <c r="V27" i="21"/>
  <c r="C27" i="21" s="1"/>
  <c r="O27" i="21"/>
  <c r="Z27" i="21" a="1"/>
  <c r="Z27" i="21" s="1"/>
  <c r="AJ27" i="21" a="1"/>
  <c r="AJ27" i="21" s="1"/>
  <c r="AA27" i="21" a="1"/>
  <c r="AA27" i="21" s="1"/>
  <c r="AI27" i="21" a="1"/>
  <c r="AI27" i="21" s="1"/>
  <c r="U27" i="21"/>
  <c r="D27" i="21" s="1"/>
  <c r="AG27" i="21" a="1"/>
  <c r="AG27" i="21" s="1"/>
  <c r="AC27" i="21" a="1"/>
  <c r="AC27" i="21" s="1"/>
  <c r="AD27" i="21" a="1"/>
  <c r="AD27" i="21" s="1"/>
  <c r="AB27" i="21" a="1"/>
  <c r="AB27" i="21" s="1"/>
  <c r="T27" i="21" a="1"/>
  <c r="T27" i="21" s="1"/>
  <c r="Y27" i="21" a="1"/>
  <c r="Y27" i="21" s="1"/>
  <c r="X27" i="21" a="1"/>
  <c r="X27" i="21" s="1"/>
  <c r="AK27" i="21" a="1"/>
  <c r="AK27" i="21" s="1"/>
  <c r="AH27" i="21" a="1"/>
  <c r="AH27" i="21" s="1"/>
  <c r="AF27" i="21" a="1"/>
  <c r="AF27" i="21" s="1"/>
  <c r="R27" i="21"/>
  <c r="Q27" i="21"/>
  <c r="S27" i="21" a="1"/>
  <c r="S27" i="21" s="1"/>
  <c r="P27" i="21"/>
  <c r="H28" i="20" a="1"/>
  <c r="H28" i="20" s="1"/>
  <c r="S25" i="20" a="1"/>
  <c r="S25" i="20" s="1"/>
  <c r="R25" i="20"/>
  <c r="T25" i="20" a="1"/>
  <c r="T25" i="20" s="1"/>
  <c r="AK25" i="20" s="1" a="1"/>
  <c r="AK25" i="20" s="1"/>
  <c r="U23" i="20"/>
  <c r="W23" i="20"/>
  <c r="D22" i="20"/>
  <c r="V22" i="20"/>
  <c r="C22" i="20" s="1"/>
  <c r="O26" i="20"/>
  <c r="P26" i="20" s="1"/>
  <c r="Q26" i="20" s="1"/>
  <c r="J27" i="20"/>
  <c r="I27" i="20"/>
  <c r="G27" i="20"/>
  <c r="N27" i="20"/>
  <c r="AJ24" i="20" a="1"/>
  <c r="AJ24" i="20" s="1"/>
  <c r="AF24" i="20" a="1"/>
  <c r="AF24" i="20" s="1"/>
  <c r="AC24" i="20" a="1"/>
  <c r="AC24" i="20" s="1"/>
  <c r="X24" i="20" a="1"/>
  <c r="X24" i="20" s="1"/>
  <c r="AI24" i="20" a="1"/>
  <c r="AI24" i="20" s="1"/>
  <c r="AG24" i="20" a="1"/>
  <c r="AG24" i="20" s="1"/>
  <c r="Z24" i="20" a="1"/>
  <c r="Z24" i="20" s="1"/>
  <c r="AD24" i="20" a="1"/>
  <c r="AD24" i="20" s="1"/>
  <c r="AE24" i="20" a="1"/>
  <c r="AE24" i="20" s="1"/>
  <c r="AH24" i="20" a="1"/>
  <c r="AH24" i="20" s="1"/>
  <c r="AB24" i="20" a="1"/>
  <c r="AB24" i="20" s="1"/>
  <c r="AA24" i="20" a="1"/>
  <c r="AA24" i="20" s="1"/>
  <c r="Y24" i="20" a="1"/>
  <c r="Y24" i="20" s="1"/>
  <c r="AT33" i="16"/>
  <c r="AV33" i="16"/>
  <c r="AC32" i="16"/>
  <c r="AU32" i="16"/>
  <c r="AB32" i="16" s="1"/>
  <c r="AC35" i="16"/>
  <c r="BD36" i="16" a="1"/>
  <c r="BD36" i="16" s="1"/>
  <c r="AU36" i="16"/>
  <c r="AB36" i="16" s="1"/>
  <c r="AT36" i="16"/>
  <c r="AC36" i="16" s="1"/>
  <c r="BC36" i="16" a="1"/>
  <c r="BC36" i="16" s="1"/>
  <c r="AS36" i="16" a="1"/>
  <c r="AS36" i="16" s="1"/>
  <c r="AY36" i="16" a="1"/>
  <c r="AY36" i="16" s="1"/>
  <c r="BJ36" i="16" a="1"/>
  <c r="BJ36" i="16" s="1"/>
  <c r="AZ36" i="16" a="1"/>
  <c r="AZ36" i="16" s="1"/>
  <c r="BI36" i="16" a="1"/>
  <c r="BI36" i="16" s="1"/>
  <c r="BH36" i="16" a="1"/>
  <c r="BH36" i="16" s="1"/>
  <c r="AX36" i="16" a="1"/>
  <c r="AX36" i="16" s="1"/>
  <c r="AV36" i="16"/>
  <c r="AR36" i="16" a="1"/>
  <c r="AR36" i="16" s="1"/>
  <c r="AQ36" i="16"/>
  <c r="AO36" i="16"/>
  <c r="BG36" i="16" a="1"/>
  <c r="BG36" i="16" s="1"/>
  <c r="BF36" i="16" a="1"/>
  <c r="BF36" i="16" s="1"/>
  <c r="BB36" i="16" a="1"/>
  <c r="BB36" i="16" s="1"/>
  <c r="AP36" i="16"/>
  <c r="AN36" i="16"/>
  <c r="BE36" i="16" a="1"/>
  <c r="BE36" i="16" s="1"/>
  <c r="BA36" i="16" a="1"/>
  <c r="BA36" i="16" s="1"/>
  <c r="AW36" i="16" a="1"/>
  <c r="AW36" i="16" s="1"/>
  <c r="AM37" i="16"/>
  <c r="AF37" i="16"/>
  <c r="AI37" i="16"/>
  <c r="AH37" i="16"/>
  <c r="AL38" i="16"/>
  <c r="AJ39" i="16" s="1"/>
  <c r="AK39" i="16" s="1"/>
  <c r="AG38" i="16" a="1"/>
  <c r="AG38" i="16" s="1"/>
  <c r="N55" i="16"/>
  <c r="N29" i="21" l="1"/>
  <c r="I29" i="21"/>
  <c r="J29" i="21"/>
  <c r="G29" i="21"/>
  <c r="M30" i="21"/>
  <c r="K31" i="21" s="1"/>
  <c r="L31" i="21" s="1"/>
  <c r="H30" i="21" a="1"/>
  <c r="H30" i="21" s="1"/>
  <c r="AK28" i="21" a="1"/>
  <c r="AK28" i="21" s="1"/>
  <c r="AC28" i="21" a="1"/>
  <c r="AC28" i="21" s="1"/>
  <c r="S28" i="21" a="1"/>
  <c r="S28" i="21" s="1"/>
  <c r="O28" i="21"/>
  <c r="AI28" i="21" a="1"/>
  <c r="AI28" i="21" s="1"/>
  <c r="AJ28" i="21" a="1"/>
  <c r="AJ28" i="21" s="1"/>
  <c r="AA28" i="21" a="1"/>
  <c r="AA28" i="21" s="1"/>
  <c r="Z28" i="21" a="1"/>
  <c r="Z28" i="21" s="1"/>
  <c r="T28" i="21" a="1"/>
  <c r="T28" i="21" s="1"/>
  <c r="AE28" i="21" a="1"/>
  <c r="AE28" i="21" s="1"/>
  <c r="P28" i="21"/>
  <c r="AF28" i="21" a="1"/>
  <c r="AF28" i="21" s="1"/>
  <c r="AD28" i="21" a="1"/>
  <c r="AD28" i="21" s="1"/>
  <c r="R28" i="21"/>
  <c r="Q28" i="21"/>
  <c r="AH28" i="21" a="1"/>
  <c r="AH28" i="21" s="1"/>
  <c r="AB28" i="21" a="1"/>
  <c r="AB28" i="21" s="1"/>
  <c r="AG28" i="21" a="1"/>
  <c r="AG28" i="21" s="1"/>
  <c r="X28" i="21" a="1"/>
  <c r="X28" i="21" s="1"/>
  <c r="V28" i="21"/>
  <c r="C28" i="21" s="1"/>
  <c r="Y28" i="21" a="1"/>
  <c r="Y28" i="21" s="1"/>
  <c r="W28" i="21"/>
  <c r="U28" i="21"/>
  <c r="D28" i="21" s="1"/>
  <c r="S26" i="20" a="1"/>
  <c r="S26" i="20" s="1"/>
  <c r="T26" i="20" a="1"/>
  <c r="T26" i="20" s="1"/>
  <c r="R26" i="20"/>
  <c r="U24" i="20"/>
  <c r="W24" i="20"/>
  <c r="D23" i="20"/>
  <c r="V23" i="20"/>
  <c r="C23" i="20" s="1"/>
  <c r="O27" i="20"/>
  <c r="P27" i="20" s="1"/>
  <c r="Q27" i="20" s="1"/>
  <c r="Y25" i="20" a="1"/>
  <c r="Y25" i="20" s="1"/>
  <c r="AA25" i="20" a="1"/>
  <c r="AA25" i="20" s="1"/>
  <c r="AJ25" i="20" a="1"/>
  <c r="AJ25" i="20" s="1"/>
  <c r="AI25" i="20" a="1"/>
  <c r="AI25" i="20" s="1"/>
  <c r="AC25" i="20" a="1"/>
  <c r="AC25" i="20" s="1"/>
  <c r="AG25" i="20" a="1"/>
  <c r="AG25" i="20" s="1"/>
  <c r="X25" i="20" a="1"/>
  <c r="X25" i="20" s="1"/>
  <c r="AB25" i="20" a="1"/>
  <c r="AB25" i="20" s="1"/>
  <c r="AD25" i="20" a="1"/>
  <c r="AD25" i="20" s="1"/>
  <c r="AH25" i="20" a="1"/>
  <c r="AH25" i="20" s="1"/>
  <c r="AF25" i="20" a="1"/>
  <c r="AF25" i="20" s="1"/>
  <c r="AE25" i="20" a="1"/>
  <c r="AE25" i="20" s="1"/>
  <c r="Z25" i="20" a="1"/>
  <c r="Z25" i="20" s="1"/>
  <c r="G28" i="20"/>
  <c r="J28" i="20"/>
  <c r="I28" i="20"/>
  <c r="N28" i="20"/>
  <c r="M28" i="20"/>
  <c r="K29" i="20" s="1"/>
  <c r="L29" i="20" s="1"/>
  <c r="AU33" i="16"/>
  <c r="AB33" i="16" s="1"/>
  <c r="AC33" i="16"/>
  <c r="AM38" i="16"/>
  <c r="AI38" i="16"/>
  <c r="AH38" i="16"/>
  <c r="AF38" i="16"/>
  <c r="AG39" i="16" a="1"/>
  <c r="AG39" i="16" s="1"/>
  <c r="AL39" i="16"/>
  <c r="AJ40" i="16" s="1"/>
  <c r="AK40" i="16" s="1"/>
  <c r="AR37" i="16" a="1"/>
  <c r="AR37" i="16" s="1"/>
  <c r="BI37" i="16" a="1"/>
  <c r="BI37" i="16" s="1"/>
  <c r="BA37" i="16" a="1"/>
  <c r="BA37" i="16" s="1"/>
  <c r="AQ37" i="16"/>
  <c r="AP37" i="16"/>
  <c r="BH37" i="16" a="1"/>
  <c r="BH37" i="16" s="1"/>
  <c r="AZ37" i="16" a="1"/>
  <c r="AZ37" i="16" s="1"/>
  <c r="AO37" i="16"/>
  <c r="AT37" i="16"/>
  <c r="AC37" i="16" s="1"/>
  <c r="AN37" i="16"/>
  <c r="BE37" i="16" a="1"/>
  <c r="BE37" i="16" s="1"/>
  <c r="BD37" i="16" a="1"/>
  <c r="BD37" i="16" s="1"/>
  <c r="AS37" i="16" a="1"/>
  <c r="AS37" i="16" s="1"/>
  <c r="BC37" i="16" a="1"/>
  <c r="BC37" i="16" s="1"/>
  <c r="BG37" i="16" a="1"/>
  <c r="BG37" i="16" s="1"/>
  <c r="BF37" i="16" a="1"/>
  <c r="BF37" i="16" s="1"/>
  <c r="BB37" i="16" a="1"/>
  <c r="BB37" i="16" s="1"/>
  <c r="AY37" i="16" a="1"/>
  <c r="AY37" i="16" s="1"/>
  <c r="BJ37" i="16" a="1"/>
  <c r="BJ37" i="16" s="1"/>
  <c r="AX37" i="16" a="1"/>
  <c r="AX37" i="16" s="1"/>
  <c r="AW37" i="16" a="1"/>
  <c r="AW37" i="16" s="1"/>
  <c r="AV37" i="16"/>
  <c r="AU37" i="16"/>
  <c r="AB37" i="16" s="1"/>
  <c r="N56" i="16"/>
  <c r="AK26" i="20" l="1" a="1"/>
  <c r="AK26" i="20" s="1"/>
  <c r="J30" i="21"/>
  <c r="I30" i="21"/>
  <c r="N30" i="21"/>
  <c r="G30" i="21"/>
  <c r="M31" i="21"/>
  <c r="K32" i="21" s="1"/>
  <c r="L32" i="21" s="1"/>
  <c r="H31" i="21" a="1"/>
  <c r="H31" i="21" s="1"/>
  <c r="O29" i="21"/>
  <c r="AH29" i="21" a="1"/>
  <c r="AH29" i="21" s="1"/>
  <c r="Z29" i="21" a="1"/>
  <c r="Z29" i="21" s="1"/>
  <c r="AC29" i="21" a="1"/>
  <c r="AC29" i="21" s="1"/>
  <c r="R29" i="21"/>
  <c r="AB29" i="21" a="1"/>
  <c r="AB29" i="21" s="1"/>
  <c r="Q29" i="21"/>
  <c r="AK29" i="21" a="1"/>
  <c r="AK29" i="21" s="1"/>
  <c r="P29" i="21"/>
  <c r="AE29" i="21" a="1"/>
  <c r="AE29" i="21" s="1"/>
  <c r="AG29" i="21" a="1"/>
  <c r="AG29" i="21" s="1"/>
  <c r="Y29" i="21" a="1"/>
  <c r="Y29" i="21" s="1"/>
  <c r="X29" i="21" a="1"/>
  <c r="X29" i="21" s="1"/>
  <c r="V29" i="21"/>
  <c r="C29" i="21" s="1"/>
  <c r="W29" i="21"/>
  <c r="U29" i="21"/>
  <c r="AJ29" i="21" a="1"/>
  <c r="AJ29" i="21" s="1"/>
  <c r="T29" i="21" a="1"/>
  <c r="T29" i="21" s="1"/>
  <c r="AI29" i="21" a="1"/>
  <c r="AI29" i="21" s="1"/>
  <c r="AD29" i="21" a="1"/>
  <c r="AD29" i="21" s="1"/>
  <c r="AA29" i="21" a="1"/>
  <c r="AA29" i="21" s="1"/>
  <c r="S29" i="21" a="1"/>
  <c r="S29" i="21" s="1"/>
  <c r="AF29" i="21" a="1"/>
  <c r="AF29" i="21" s="1"/>
  <c r="R27" i="20"/>
  <c r="S27" i="20" a="1"/>
  <c r="S27" i="20" s="1"/>
  <c r="T27" i="20" a="1"/>
  <c r="T27" i="20" s="1"/>
  <c r="H29" i="20" a="1"/>
  <c r="H29" i="20" s="1"/>
  <c r="O28" i="20"/>
  <c r="P28" i="20" s="1"/>
  <c r="Q28" i="20" s="1"/>
  <c r="W25" i="20"/>
  <c r="U25" i="20"/>
  <c r="D24" i="20"/>
  <c r="V24" i="20"/>
  <c r="C24" i="20" s="1"/>
  <c r="AF26" i="20" a="1"/>
  <c r="AF26" i="20" s="1"/>
  <c r="Z26" i="20" a="1"/>
  <c r="Z26" i="20" s="1"/>
  <c r="Y26" i="20" a="1"/>
  <c r="Y26" i="20" s="1"/>
  <c r="AB26" i="20" a="1"/>
  <c r="AB26" i="20" s="1"/>
  <c r="AD26" i="20" a="1"/>
  <c r="AD26" i="20" s="1"/>
  <c r="AC26" i="20" a="1"/>
  <c r="AC26" i="20" s="1"/>
  <c r="AI26" i="20" a="1"/>
  <c r="AI26" i="20" s="1"/>
  <c r="AE26" i="20" a="1"/>
  <c r="AE26" i="20" s="1"/>
  <c r="AA26" i="20" a="1"/>
  <c r="AA26" i="20" s="1"/>
  <c r="AJ26" i="20" a="1"/>
  <c r="AJ26" i="20" s="1"/>
  <c r="AH26" i="20" a="1"/>
  <c r="AH26" i="20" s="1"/>
  <c r="AG26" i="20" a="1"/>
  <c r="AG26" i="20" s="1"/>
  <c r="X26" i="20" a="1"/>
  <c r="X26" i="20" s="1"/>
  <c r="AG40" i="16" a="1"/>
  <c r="AG40" i="16" s="1"/>
  <c r="AL40" i="16"/>
  <c r="AJ41" i="16" s="1"/>
  <c r="AK41" i="16" s="1"/>
  <c r="AH39" i="16"/>
  <c r="AF39" i="16"/>
  <c r="AI39" i="16"/>
  <c r="AM39" i="16"/>
  <c r="BG38" i="16" a="1"/>
  <c r="BG38" i="16" s="1"/>
  <c r="AY38" i="16" a="1"/>
  <c r="AY38" i="16" s="1"/>
  <c r="BF38" i="16" a="1"/>
  <c r="BF38" i="16" s="1"/>
  <c r="AX38" i="16" a="1"/>
  <c r="AX38" i="16" s="1"/>
  <c r="BA38" i="16" a="1"/>
  <c r="BA38" i="16" s="1"/>
  <c r="BJ38" i="16" a="1"/>
  <c r="BJ38" i="16" s="1"/>
  <c r="AZ38" i="16" a="1"/>
  <c r="AZ38" i="16" s="1"/>
  <c r="BI38" i="16" a="1"/>
  <c r="BI38" i="16" s="1"/>
  <c r="AW38" i="16" a="1"/>
  <c r="AW38" i="16" s="1"/>
  <c r="AV38" i="16"/>
  <c r="BH38" i="16" a="1"/>
  <c r="BH38" i="16" s="1"/>
  <c r="AU38" i="16"/>
  <c r="AB38" i="16" s="1"/>
  <c r="AT38" i="16"/>
  <c r="AS38" i="16" a="1"/>
  <c r="AS38" i="16" s="1"/>
  <c r="AQ38" i="16"/>
  <c r="BE38" i="16" a="1"/>
  <c r="BE38" i="16" s="1"/>
  <c r="BD38" i="16" a="1"/>
  <c r="BD38" i="16" s="1"/>
  <c r="BB38" i="16" a="1"/>
  <c r="BB38" i="16" s="1"/>
  <c r="AP38" i="16"/>
  <c r="AR38" i="16" a="1"/>
  <c r="AR38" i="16" s="1"/>
  <c r="AO38" i="16"/>
  <c r="AN38" i="16"/>
  <c r="BC38" i="16" a="1"/>
  <c r="BC38" i="16" s="1"/>
  <c r="N57" i="16"/>
  <c r="N58" i="16" s="1"/>
  <c r="N59" i="16" s="1"/>
  <c r="N60" i="16" s="1"/>
  <c r="N61" i="16" s="1"/>
  <c r="N62" i="16" s="1"/>
  <c r="N63" i="16" s="1"/>
  <c r="D29" i="21" l="1"/>
  <c r="N31" i="21"/>
  <c r="J31" i="21"/>
  <c r="I31" i="21"/>
  <c r="G31" i="21"/>
  <c r="M32" i="21"/>
  <c r="K33" i="21" s="1"/>
  <c r="L33" i="21" s="1"/>
  <c r="H32" i="21" a="1"/>
  <c r="H32" i="21" s="1"/>
  <c r="AF30" i="21" a="1"/>
  <c r="AF30" i="21" s="1"/>
  <c r="X30" i="21" a="1"/>
  <c r="X30" i="21" s="1"/>
  <c r="W30" i="21"/>
  <c r="S30" i="21" a="1"/>
  <c r="S30" i="21" s="1"/>
  <c r="Q30" i="21"/>
  <c r="AB30" i="21" a="1"/>
  <c r="AB30" i="21" s="1"/>
  <c r="P30" i="21"/>
  <c r="AC30" i="21" a="1"/>
  <c r="AC30" i="21" s="1"/>
  <c r="R30" i="21"/>
  <c r="AK30" i="21" a="1"/>
  <c r="AK30" i="21" s="1"/>
  <c r="AA30" i="21" a="1"/>
  <c r="AA30" i="21" s="1"/>
  <c r="AH30" i="21" a="1"/>
  <c r="AH30" i="21" s="1"/>
  <c r="AE30" i="21" a="1"/>
  <c r="AE30" i="21" s="1"/>
  <c r="AI30" i="21" a="1"/>
  <c r="AI30" i="21" s="1"/>
  <c r="AG30" i="21" a="1"/>
  <c r="AG30" i="21" s="1"/>
  <c r="AD30" i="21" a="1"/>
  <c r="AD30" i="21" s="1"/>
  <c r="Z30" i="21" a="1"/>
  <c r="Z30" i="21" s="1"/>
  <c r="V30" i="21"/>
  <c r="C30" i="21" s="1"/>
  <c r="U30" i="21"/>
  <c r="D30" i="21" s="1"/>
  <c r="T30" i="21" a="1"/>
  <c r="T30" i="21" s="1"/>
  <c r="O30" i="21"/>
  <c r="AJ30" i="21" a="1"/>
  <c r="AJ30" i="21" s="1"/>
  <c r="Y30" i="21" a="1"/>
  <c r="Y30" i="21" s="1"/>
  <c r="AK27" i="20" a="1"/>
  <c r="AK27" i="20" s="1"/>
  <c r="T28" i="20" a="1"/>
  <c r="T28" i="20" s="1"/>
  <c r="S28" i="20" a="1"/>
  <c r="S28" i="20" s="1"/>
  <c r="R28" i="20"/>
  <c r="W26" i="20"/>
  <c r="U26" i="20"/>
  <c r="D25" i="20"/>
  <c r="V25" i="20"/>
  <c r="C25" i="20" s="1"/>
  <c r="J29" i="20"/>
  <c r="I29" i="20"/>
  <c r="G29" i="20"/>
  <c r="N29" i="20"/>
  <c r="M29" i="20"/>
  <c r="K30" i="20" s="1"/>
  <c r="L30" i="20" s="1"/>
  <c r="AJ27" i="20" a="1"/>
  <c r="AJ27" i="20" s="1"/>
  <c r="AE27" i="20" a="1"/>
  <c r="AE27" i="20" s="1"/>
  <c r="AF27" i="20" a="1"/>
  <c r="AF27" i="20" s="1"/>
  <c r="AD27" i="20" a="1"/>
  <c r="AD27" i="20" s="1"/>
  <c r="X27" i="20" a="1"/>
  <c r="X27" i="20" s="1"/>
  <c r="AI27" i="20" a="1"/>
  <c r="AI27" i="20" s="1"/>
  <c r="Z27" i="20" a="1"/>
  <c r="Z27" i="20" s="1"/>
  <c r="Y27" i="20" a="1"/>
  <c r="Y27" i="20" s="1"/>
  <c r="AC27" i="20" a="1"/>
  <c r="AC27" i="20" s="1"/>
  <c r="AB27" i="20" a="1"/>
  <c r="AB27" i="20" s="1"/>
  <c r="AH27" i="20" a="1"/>
  <c r="AH27" i="20" s="1"/>
  <c r="AA27" i="20" a="1"/>
  <c r="AA27" i="20" s="1"/>
  <c r="AG27" i="20" a="1"/>
  <c r="AG27" i="20" s="1"/>
  <c r="AV39" i="16"/>
  <c r="BD39" i="16" a="1"/>
  <c r="BD39" i="16" s="1"/>
  <c r="AU39" i="16"/>
  <c r="AB39" i="16" s="1"/>
  <c r="AT39" i="16"/>
  <c r="AC39" i="16" s="1"/>
  <c r="BC39" i="16" a="1"/>
  <c r="BC39" i="16" s="1"/>
  <c r="AS39" i="16" a="1"/>
  <c r="AS39" i="16" s="1"/>
  <c r="BE39" i="16" a="1"/>
  <c r="BE39" i="16" s="1"/>
  <c r="AP39" i="16"/>
  <c r="BF39" i="16" a="1"/>
  <c r="BF39" i="16" s="1"/>
  <c r="AR39" i="16" a="1"/>
  <c r="AR39" i="16" s="1"/>
  <c r="AQ39" i="16"/>
  <c r="BB39" i="16" a="1"/>
  <c r="BB39" i="16" s="1"/>
  <c r="AO39" i="16"/>
  <c r="AN39" i="16"/>
  <c r="BH39" i="16" a="1"/>
  <c r="BH39" i="16" s="1"/>
  <c r="BG39" i="16" a="1"/>
  <c r="BG39" i="16" s="1"/>
  <c r="BI39" i="16" a="1"/>
  <c r="BI39" i="16" s="1"/>
  <c r="BA39" i="16" a="1"/>
  <c r="BA39" i="16" s="1"/>
  <c r="AZ39" i="16" a="1"/>
  <c r="AZ39" i="16" s="1"/>
  <c r="AX39" i="16" a="1"/>
  <c r="AX39" i="16" s="1"/>
  <c r="AY39" i="16" a="1"/>
  <c r="AY39" i="16" s="1"/>
  <c r="AW39" i="16" a="1"/>
  <c r="AW39" i="16" s="1"/>
  <c r="BJ39" i="16" a="1"/>
  <c r="BJ39" i="16" s="1"/>
  <c r="AC38" i="16"/>
  <c r="AL41" i="16"/>
  <c r="AJ42" i="16" s="1"/>
  <c r="AK42" i="16" s="1"/>
  <c r="AG41" i="16" a="1"/>
  <c r="AG41" i="16" s="1"/>
  <c r="AI40" i="16"/>
  <c r="AH40" i="16"/>
  <c r="AF40" i="16"/>
  <c r="AM40" i="16"/>
  <c r="N32" i="21" l="1"/>
  <c r="J32" i="21"/>
  <c r="I32" i="21"/>
  <c r="G32" i="21"/>
  <c r="M33" i="21"/>
  <c r="K34" i="21" s="1"/>
  <c r="L34" i="21" s="1"/>
  <c r="H33" i="21" a="1"/>
  <c r="H33" i="21" s="1"/>
  <c r="T31" i="21" a="1"/>
  <c r="T31" i="21" s="1"/>
  <c r="AK31" i="21" a="1"/>
  <c r="AK31" i="21" s="1"/>
  <c r="AC31" i="21" a="1"/>
  <c r="AC31" i="21" s="1"/>
  <c r="S31" i="21" a="1"/>
  <c r="S31" i="21" s="1"/>
  <c r="AD31" i="21" a="1"/>
  <c r="AD31" i="21" s="1"/>
  <c r="R31" i="21"/>
  <c r="Q31" i="21"/>
  <c r="AB31" i="21" a="1"/>
  <c r="AB31" i="21" s="1"/>
  <c r="P31" i="21"/>
  <c r="AH31" i="21" a="1"/>
  <c r="AH31" i="21" s="1"/>
  <c r="V31" i="21"/>
  <c r="C31" i="21" s="1"/>
  <c r="AG31" i="21" a="1"/>
  <c r="AG31" i="21" s="1"/>
  <c r="AE31" i="21" a="1"/>
  <c r="AE31" i="21" s="1"/>
  <c r="X31" i="21" a="1"/>
  <c r="X31" i="21" s="1"/>
  <c r="W31" i="21"/>
  <c r="U31" i="21"/>
  <c r="D31" i="21" s="1"/>
  <c r="AI31" i="21" a="1"/>
  <c r="AI31" i="21" s="1"/>
  <c r="AJ31" i="21" a="1"/>
  <c r="AJ31" i="21" s="1"/>
  <c r="O31" i="21"/>
  <c r="AF31" i="21" a="1"/>
  <c r="AF31" i="21" s="1"/>
  <c r="AA31" i="21" a="1"/>
  <c r="AA31" i="21" s="1"/>
  <c r="Y31" i="21" a="1"/>
  <c r="Y31" i="21" s="1"/>
  <c r="Z31" i="21" a="1"/>
  <c r="Z31" i="21" s="1"/>
  <c r="AK28" i="20" a="1"/>
  <c r="AK28" i="20" s="1"/>
  <c r="H30" i="20" a="1"/>
  <c r="H30" i="20" s="1"/>
  <c r="O29" i="20"/>
  <c r="P29" i="20" s="1"/>
  <c r="Q29" i="20" s="1"/>
  <c r="D26" i="20"/>
  <c r="V26" i="20"/>
  <c r="C26" i="20" s="1"/>
  <c r="U27" i="20"/>
  <c r="W27" i="20"/>
  <c r="AJ28" i="20" a="1"/>
  <c r="AJ28" i="20" s="1"/>
  <c r="AD28" i="20" a="1"/>
  <c r="AD28" i="20" s="1"/>
  <c r="AI28" i="20" a="1"/>
  <c r="AI28" i="20" s="1"/>
  <c r="AE28" i="20" a="1"/>
  <c r="AE28" i="20" s="1"/>
  <c r="Z28" i="20" a="1"/>
  <c r="Z28" i="20" s="1"/>
  <c r="AF28" i="20" a="1"/>
  <c r="AF28" i="20" s="1"/>
  <c r="AH28" i="20" a="1"/>
  <c r="AH28" i="20" s="1"/>
  <c r="AC28" i="20" a="1"/>
  <c r="AC28" i="20" s="1"/>
  <c r="Y28" i="20" a="1"/>
  <c r="Y28" i="20" s="1"/>
  <c r="AB28" i="20" a="1"/>
  <c r="AB28" i="20" s="1"/>
  <c r="AA28" i="20" a="1"/>
  <c r="AA28" i="20" s="1"/>
  <c r="X28" i="20" a="1"/>
  <c r="X28" i="20" s="1"/>
  <c r="AG28" i="20" a="1"/>
  <c r="AG28" i="20" s="1"/>
  <c r="BJ40" i="16" a="1"/>
  <c r="BJ40" i="16" s="1"/>
  <c r="BB40" i="16" a="1"/>
  <c r="BB40" i="16" s="1"/>
  <c r="AR40" i="16" a="1"/>
  <c r="AR40" i="16" s="1"/>
  <c r="BI40" i="16" a="1"/>
  <c r="BI40" i="16" s="1"/>
  <c r="BA40" i="16" a="1"/>
  <c r="BA40" i="16" s="1"/>
  <c r="AQ40" i="16"/>
  <c r="AP40" i="16"/>
  <c r="AY40" i="16" a="1"/>
  <c r="AY40" i="16" s="1"/>
  <c r="BG40" i="16" a="1"/>
  <c r="BG40" i="16" s="1"/>
  <c r="AW40" i="16" a="1"/>
  <c r="AW40" i="16" s="1"/>
  <c r="BH40" i="16" a="1"/>
  <c r="BH40" i="16" s="1"/>
  <c r="AX40" i="16" a="1"/>
  <c r="AX40" i="16" s="1"/>
  <c r="AV40" i="16"/>
  <c r="BF40" i="16" a="1"/>
  <c r="BF40" i="16" s="1"/>
  <c r="AU40" i="16"/>
  <c r="AB40" i="16" s="1"/>
  <c r="AT40" i="16"/>
  <c r="AS40" i="16" a="1"/>
  <c r="AS40" i="16" s="1"/>
  <c r="AO40" i="16"/>
  <c r="BD40" i="16" a="1"/>
  <c r="BD40" i="16" s="1"/>
  <c r="BC40" i="16" a="1"/>
  <c r="BC40" i="16" s="1"/>
  <c r="AN40" i="16"/>
  <c r="AZ40" i="16" a="1"/>
  <c r="AZ40" i="16" s="1"/>
  <c r="BE40" i="16" a="1"/>
  <c r="BE40" i="16" s="1"/>
  <c r="AM41" i="16"/>
  <c r="AF41" i="16"/>
  <c r="AI41" i="16"/>
  <c r="AH41" i="16"/>
  <c r="AG42" i="16" a="1"/>
  <c r="AG42" i="16" s="1"/>
  <c r="AL42" i="16"/>
  <c r="AJ43" i="16" s="1"/>
  <c r="AK43" i="16" s="1"/>
  <c r="J33" i="21" l="1"/>
  <c r="N33" i="21"/>
  <c r="I33" i="21"/>
  <c r="G33" i="21"/>
  <c r="H34" i="21" a="1"/>
  <c r="H34" i="21" s="1"/>
  <c r="M34" i="21"/>
  <c r="K35" i="21" s="1"/>
  <c r="L35" i="21" s="1"/>
  <c r="AI32" i="21" a="1"/>
  <c r="AI32" i="21" s="1"/>
  <c r="AA32" i="21" a="1"/>
  <c r="AA32" i="21" s="1"/>
  <c r="P32" i="21"/>
  <c r="O32" i="21"/>
  <c r="AE32" i="21" a="1"/>
  <c r="AE32" i="21" s="1"/>
  <c r="AD32" i="21" a="1"/>
  <c r="AD32" i="21" s="1"/>
  <c r="T32" i="21" a="1"/>
  <c r="T32" i="21" s="1"/>
  <c r="S32" i="21" a="1"/>
  <c r="S32" i="21" s="1"/>
  <c r="AG32" i="21" a="1"/>
  <c r="AG32" i="21" s="1"/>
  <c r="R32" i="21"/>
  <c r="AC32" i="21" a="1"/>
  <c r="AC32" i="21" s="1"/>
  <c r="AB32" i="21" a="1"/>
  <c r="AB32" i="21" s="1"/>
  <c r="Z32" i="21" a="1"/>
  <c r="Z32" i="21" s="1"/>
  <c r="W32" i="21"/>
  <c r="V32" i="21"/>
  <c r="C32" i="21" s="1"/>
  <c r="Y32" i="21" a="1"/>
  <c r="Y32" i="21" s="1"/>
  <c r="X32" i="21" a="1"/>
  <c r="X32" i="21" s="1"/>
  <c r="AJ32" i="21" a="1"/>
  <c r="AJ32" i="21" s="1"/>
  <c r="AH32" i="21" a="1"/>
  <c r="AH32" i="21" s="1"/>
  <c r="AF32" i="21" a="1"/>
  <c r="AF32" i="21" s="1"/>
  <c r="U32" i="21"/>
  <c r="Q32" i="21"/>
  <c r="AK32" i="21" a="1"/>
  <c r="AK32" i="21" s="1"/>
  <c r="R29" i="20"/>
  <c r="T29" i="20" a="1"/>
  <c r="T29" i="20" s="1"/>
  <c r="S29" i="20" a="1"/>
  <c r="S29" i="20" s="1"/>
  <c r="D27" i="20"/>
  <c r="V27" i="20"/>
  <c r="C27" i="20" s="1"/>
  <c r="U28" i="20"/>
  <c r="W28" i="20"/>
  <c r="J30" i="20"/>
  <c r="I30" i="20"/>
  <c r="N30" i="20"/>
  <c r="G30" i="20"/>
  <c r="M30" i="20"/>
  <c r="K31" i="20" s="1"/>
  <c r="L31" i="20" s="1"/>
  <c r="AC40" i="16"/>
  <c r="AL43" i="16"/>
  <c r="AJ44" i="16" s="1"/>
  <c r="AK44" i="16" s="1"/>
  <c r="AG43" i="16" a="1"/>
  <c r="AG43" i="16" s="1"/>
  <c r="AI42" i="16"/>
  <c r="AH42" i="16"/>
  <c r="AF42" i="16"/>
  <c r="AM42" i="16"/>
  <c r="AN41" i="16"/>
  <c r="BG41" i="16" a="1"/>
  <c r="BG41" i="16" s="1"/>
  <c r="AY41" i="16" a="1"/>
  <c r="AY41" i="16" s="1"/>
  <c r="BF41" i="16" a="1"/>
  <c r="BF41" i="16" s="1"/>
  <c r="AX41" i="16" a="1"/>
  <c r="AX41" i="16" s="1"/>
  <c r="AS41" i="16" a="1"/>
  <c r="AS41" i="16" s="1"/>
  <c r="BD41" i="16" a="1"/>
  <c r="BD41" i="16" s="1"/>
  <c r="BC41" i="16" a="1"/>
  <c r="BC41" i="16" s="1"/>
  <c r="AR41" i="16" a="1"/>
  <c r="AR41" i="16" s="1"/>
  <c r="AQ41" i="16"/>
  <c r="AP41" i="16"/>
  <c r="BB41" i="16" a="1"/>
  <c r="BB41" i="16" s="1"/>
  <c r="AO41" i="16"/>
  <c r="BH41" i="16" a="1"/>
  <c r="BH41" i="16" s="1"/>
  <c r="BE41" i="16" a="1"/>
  <c r="BE41" i="16" s="1"/>
  <c r="AZ41" i="16" a="1"/>
  <c r="AZ41" i="16" s="1"/>
  <c r="AW41" i="16" a="1"/>
  <c r="AW41" i="16" s="1"/>
  <c r="AV41" i="16"/>
  <c r="AT41" i="16"/>
  <c r="AC41" i="16" s="1"/>
  <c r="BJ41" i="16" a="1"/>
  <c r="BJ41" i="16" s="1"/>
  <c r="BI41" i="16" a="1"/>
  <c r="BI41" i="16" s="1"/>
  <c r="BA41" i="16" a="1"/>
  <c r="BA41" i="16" s="1"/>
  <c r="AU41" i="16"/>
  <c r="AB41" i="16" s="1"/>
  <c r="D32" i="21" l="1"/>
  <c r="H35" i="21" a="1"/>
  <c r="H35" i="21" s="1"/>
  <c r="M35" i="21"/>
  <c r="K36" i="21" s="1"/>
  <c r="L36" i="21" s="1"/>
  <c r="G34" i="21"/>
  <c r="J34" i="21"/>
  <c r="N34" i="21"/>
  <c r="I34" i="21"/>
  <c r="AF33" i="21" a="1"/>
  <c r="AF33" i="21" s="1"/>
  <c r="X33" i="21" a="1"/>
  <c r="X33" i="21" s="1"/>
  <c r="U33" i="21"/>
  <c r="D33" i="21" s="1"/>
  <c r="AE33" i="21" a="1"/>
  <c r="AE33" i="21" s="1"/>
  <c r="T33" i="21" a="1"/>
  <c r="T33" i="21" s="1"/>
  <c r="AD33" i="21" a="1"/>
  <c r="AD33" i="21" s="1"/>
  <c r="AC33" i="21" a="1"/>
  <c r="AC33" i="21" s="1"/>
  <c r="Q33" i="21"/>
  <c r="AG33" i="21" a="1"/>
  <c r="AG33" i="21" s="1"/>
  <c r="R33" i="21"/>
  <c r="AJ33" i="21" a="1"/>
  <c r="AJ33" i="21" s="1"/>
  <c r="P33" i="21"/>
  <c r="O33" i="21"/>
  <c r="AI33" i="21" a="1"/>
  <c r="AI33" i="21" s="1"/>
  <c r="AB33" i="21" a="1"/>
  <c r="AB33" i="21" s="1"/>
  <c r="AA33" i="21" a="1"/>
  <c r="AA33" i="21" s="1"/>
  <c r="AH33" i="21" a="1"/>
  <c r="AH33" i="21" s="1"/>
  <c r="AK33" i="21" a="1"/>
  <c r="AK33" i="21" s="1"/>
  <c r="Z33" i="21" a="1"/>
  <c r="Z33" i="21" s="1"/>
  <c r="Y33" i="21" a="1"/>
  <c r="Y33" i="21" s="1"/>
  <c r="W33" i="21"/>
  <c r="V33" i="21"/>
  <c r="C33" i="21" s="1"/>
  <c r="S33" i="21" a="1"/>
  <c r="S33" i="21" s="1"/>
  <c r="H31" i="20" a="1"/>
  <c r="H31" i="20" s="1"/>
  <c r="M31" i="20" s="1"/>
  <c r="K32" i="20" s="1"/>
  <c r="L32" i="20" s="1"/>
  <c r="O30" i="20"/>
  <c r="P30" i="20" s="1"/>
  <c r="Q30" i="20" s="1"/>
  <c r="D28" i="20"/>
  <c r="V28" i="20"/>
  <c r="C28" i="20" s="1"/>
  <c r="AK29" i="20" a="1"/>
  <c r="AK29" i="20" s="1"/>
  <c r="AD29" i="20" a="1"/>
  <c r="AD29" i="20" s="1"/>
  <c r="AI29" i="20" a="1"/>
  <c r="AI29" i="20" s="1"/>
  <c r="AG29" i="20" a="1"/>
  <c r="AG29" i="20" s="1"/>
  <c r="AA29" i="20" a="1"/>
  <c r="AA29" i="20" s="1"/>
  <c r="AH29" i="20" a="1"/>
  <c r="AH29" i="20" s="1"/>
  <c r="Z29" i="20" a="1"/>
  <c r="Z29" i="20" s="1"/>
  <c r="AF29" i="20" a="1"/>
  <c r="AF29" i="20" s="1"/>
  <c r="AB29" i="20" a="1"/>
  <c r="AB29" i="20" s="1"/>
  <c r="AJ29" i="20" a="1"/>
  <c r="AJ29" i="20" s="1"/>
  <c r="Y29" i="20" a="1"/>
  <c r="Y29" i="20" s="1"/>
  <c r="X29" i="20" a="1"/>
  <c r="X29" i="20" s="1"/>
  <c r="AE29" i="20" a="1"/>
  <c r="AE29" i="20" s="1"/>
  <c r="AC29" i="20" a="1"/>
  <c r="AC29" i="20" s="1"/>
  <c r="BE42" i="16" a="1"/>
  <c r="BE42" i="16" s="1"/>
  <c r="AW42" i="16" a="1"/>
  <c r="AW42" i="16" s="1"/>
  <c r="AV42" i="16"/>
  <c r="BD42" i="16" a="1"/>
  <c r="BD42" i="16" s="1"/>
  <c r="AU42" i="16"/>
  <c r="AB42" i="16" s="1"/>
  <c r="AT42" i="16"/>
  <c r="AC42" i="16" s="1"/>
  <c r="BJ42" i="16" a="1"/>
  <c r="BJ42" i="16" s="1"/>
  <c r="AZ42" i="16" a="1"/>
  <c r="AZ42" i="16" s="1"/>
  <c r="BH42" i="16" a="1"/>
  <c r="BH42" i="16" s="1"/>
  <c r="BI42" i="16" a="1"/>
  <c r="BI42" i="16" s="1"/>
  <c r="AY42" i="16" a="1"/>
  <c r="AY42" i="16" s="1"/>
  <c r="AX42" i="16" a="1"/>
  <c r="AX42" i="16" s="1"/>
  <c r="BG42" i="16" a="1"/>
  <c r="BG42" i="16" s="1"/>
  <c r="AS42" i="16" a="1"/>
  <c r="AS42" i="16" s="1"/>
  <c r="AR42" i="16" a="1"/>
  <c r="AR42" i="16" s="1"/>
  <c r="AP42" i="16"/>
  <c r="BB42" i="16" a="1"/>
  <c r="BB42" i="16" s="1"/>
  <c r="BA42" i="16" a="1"/>
  <c r="BA42" i="16" s="1"/>
  <c r="AO42" i="16"/>
  <c r="AN42" i="16"/>
  <c r="BF42" i="16" a="1"/>
  <c r="BF42" i="16" s="1"/>
  <c r="BC42" i="16" a="1"/>
  <c r="BC42" i="16" s="1"/>
  <c r="AQ42" i="16"/>
  <c r="AM43" i="16"/>
  <c r="AI43" i="16"/>
  <c r="AH43" i="16"/>
  <c r="AF43" i="16"/>
  <c r="AL44" i="16"/>
  <c r="AJ45" i="16" s="1"/>
  <c r="AK45" i="16" s="1"/>
  <c r="AG44" i="16" a="1"/>
  <c r="AG44" i="16" s="1"/>
  <c r="AD34" i="21" l="1" a="1"/>
  <c r="AD34" i="21" s="1"/>
  <c r="T34" i="21" a="1"/>
  <c r="T34" i="21" s="1"/>
  <c r="AG34" i="21" a="1"/>
  <c r="AG34" i="21" s="1"/>
  <c r="X34" i="21" a="1"/>
  <c r="X34" i="21" s="1"/>
  <c r="AF34" i="21" a="1"/>
  <c r="AF34" i="21" s="1"/>
  <c r="V34" i="21"/>
  <c r="C34" i="21" s="1"/>
  <c r="U34" i="21"/>
  <c r="D34" i="21" s="1"/>
  <c r="W34" i="21"/>
  <c r="AA34" i="21" a="1"/>
  <c r="AA34" i="21" s="1"/>
  <c r="Q34" i="21"/>
  <c r="AE34" i="21" a="1"/>
  <c r="AE34" i="21" s="1"/>
  <c r="Z34" i="21" a="1"/>
  <c r="Z34" i="21" s="1"/>
  <c r="Y34" i="21" a="1"/>
  <c r="Y34" i="21" s="1"/>
  <c r="P34" i="21"/>
  <c r="S34" i="21" a="1"/>
  <c r="S34" i="21" s="1"/>
  <c r="AK34" i="21" a="1"/>
  <c r="AK34" i="21" s="1"/>
  <c r="R34" i="21"/>
  <c r="AJ34" i="21" a="1"/>
  <c r="AJ34" i="21" s="1"/>
  <c r="O34" i="21"/>
  <c r="AI34" i="21" a="1"/>
  <c r="AI34" i="21" s="1"/>
  <c r="AC34" i="21" a="1"/>
  <c r="AC34" i="21" s="1"/>
  <c r="AB34" i="21" a="1"/>
  <c r="AB34" i="21" s="1"/>
  <c r="AH34" i="21" a="1"/>
  <c r="AH34" i="21" s="1"/>
  <c r="H36" i="21" a="1"/>
  <c r="H36" i="21" s="1"/>
  <c r="M36" i="21"/>
  <c r="K37" i="21" s="1"/>
  <c r="L37" i="21" s="1"/>
  <c r="G35" i="21"/>
  <c r="N35" i="21"/>
  <c r="J35" i="21"/>
  <c r="I35" i="21"/>
  <c r="S30" i="20" a="1"/>
  <c r="S30" i="20" s="1"/>
  <c r="R30" i="20"/>
  <c r="T30" i="20" a="1"/>
  <c r="T30" i="20" s="1"/>
  <c r="H32" i="20" a="1"/>
  <c r="H32" i="20" s="1"/>
  <c r="M32" i="20" s="1"/>
  <c r="K33" i="20" s="1"/>
  <c r="L33" i="20" s="1"/>
  <c r="U29" i="20"/>
  <c r="W29" i="20"/>
  <c r="G31" i="20"/>
  <c r="I31" i="20"/>
  <c r="N31" i="20"/>
  <c r="J31" i="20"/>
  <c r="AM44" i="16"/>
  <c r="AH44" i="16"/>
  <c r="AF44" i="16"/>
  <c r="AI44" i="16"/>
  <c r="AL45" i="16"/>
  <c r="AJ46" i="16" s="1"/>
  <c r="AK46" i="16" s="1"/>
  <c r="AG45" i="16" a="1"/>
  <c r="AG45" i="16" s="1"/>
  <c r="AS43" i="16" a="1"/>
  <c r="AS43" i="16" s="1"/>
  <c r="BJ43" i="16" a="1"/>
  <c r="BJ43" i="16" s="1"/>
  <c r="BB43" i="16" a="1"/>
  <c r="BB43" i="16" s="1"/>
  <c r="AR43" i="16" a="1"/>
  <c r="AR43" i="16" s="1"/>
  <c r="BI43" i="16" a="1"/>
  <c r="BI43" i="16" s="1"/>
  <c r="BA43" i="16" a="1"/>
  <c r="BA43" i="16" s="1"/>
  <c r="AQ43" i="16"/>
  <c r="BE43" i="16" a="1"/>
  <c r="BE43" i="16" s="1"/>
  <c r="AP43" i="16"/>
  <c r="BC43" i="16" a="1"/>
  <c r="BC43" i="16" s="1"/>
  <c r="BD43" i="16" a="1"/>
  <c r="BD43" i="16" s="1"/>
  <c r="AO43" i="16"/>
  <c r="AN43" i="16"/>
  <c r="AZ43" i="16" a="1"/>
  <c r="AZ43" i="16" s="1"/>
  <c r="BH43" i="16" a="1"/>
  <c r="BH43" i="16" s="1"/>
  <c r="BG43" i="16" a="1"/>
  <c r="BG43" i="16" s="1"/>
  <c r="AX43" i="16" a="1"/>
  <c r="AX43" i="16" s="1"/>
  <c r="AW43" i="16" a="1"/>
  <c r="AW43" i="16" s="1"/>
  <c r="AU43" i="16"/>
  <c r="AB43" i="16" s="1"/>
  <c r="AT43" i="16"/>
  <c r="BF43" i="16" a="1"/>
  <c r="BF43" i="16" s="1"/>
  <c r="AY43" i="16" a="1"/>
  <c r="AY43" i="16" s="1"/>
  <c r="AV43" i="16"/>
  <c r="Q35" i="21" l="1"/>
  <c r="AI35" i="21" a="1"/>
  <c r="AI35" i="21" s="1"/>
  <c r="AA35" i="21" a="1"/>
  <c r="AA35" i="21" s="1"/>
  <c r="P35" i="21"/>
  <c r="AG35" i="21" a="1"/>
  <c r="AG35" i="21" s="1"/>
  <c r="X35" i="21" a="1"/>
  <c r="X35" i="21" s="1"/>
  <c r="AF35" i="21" a="1"/>
  <c r="AF35" i="21" s="1"/>
  <c r="W35" i="21"/>
  <c r="V35" i="21"/>
  <c r="C35" i="21" s="1"/>
  <c r="U35" i="21"/>
  <c r="AK35" i="21" a="1"/>
  <c r="AK35" i="21" s="1"/>
  <c r="Y35" i="21" a="1"/>
  <c r="Y35" i="21" s="1"/>
  <c r="T35" i="21" a="1"/>
  <c r="T35" i="21" s="1"/>
  <c r="AJ35" i="21" a="1"/>
  <c r="AJ35" i="21" s="1"/>
  <c r="S35" i="21" a="1"/>
  <c r="S35" i="21" s="1"/>
  <c r="AE35" i="21" a="1"/>
  <c r="AE35" i="21" s="1"/>
  <c r="AH35" i="21" a="1"/>
  <c r="AH35" i="21" s="1"/>
  <c r="AD35" i="21" a="1"/>
  <c r="AD35" i="21" s="1"/>
  <c r="AC35" i="21" a="1"/>
  <c r="AC35" i="21" s="1"/>
  <c r="AB35" i="21" a="1"/>
  <c r="AB35" i="21" s="1"/>
  <c r="Z35" i="21" a="1"/>
  <c r="Z35" i="21" s="1"/>
  <c r="R35" i="21"/>
  <c r="O35" i="21"/>
  <c r="H37" i="21" a="1"/>
  <c r="H37" i="21" s="1"/>
  <c r="M37" i="21"/>
  <c r="K38" i="21" s="1"/>
  <c r="L38" i="21" s="1"/>
  <c r="I36" i="21"/>
  <c r="G36" i="21"/>
  <c r="N36" i="21"/>
  <c r="J36" i="21"/>
  <c r="AK30" i="20" a="1"/>
  <c r="AK30" i="20" s="1"/>
  <c r="H33" i="20" a="1"/>
  <c r="H33" i="20" s="1"/>
  <c r="O31" i="20"/>
  <c r="P31" i="20" s="1"/>
  <c r="Q31" i="20" s="1"/>
  <c r="D29" i="20"/>
  <c r="V29" i="20"/>
  <c r="C29" i="20" s="1"/>
  <c r="J32" i="20"/>
  <c r="I32" i="20"/>
  <c r="G32" i="20"/>
  <c r="N32" i="20"/>
  <c r="AJ30" i="20" a="1"/>
  <c r="AJ30" i="20" s="1"/>
  <c r="AG30" i="20" a="1"/>
  <c r="AG30" i="20" s="1"/>
  <c r="AH30" i="20" a="1"/>
  <c r="AH30" i="20" s="1"/>
  <c r="Y30" i="20" a="1"/>
  <c r="Y30" i="20" s="1"/>
  <c r="AI30" i="20" a="1"/>
  <c r="AI30" i="20" s="1"/>
  <c r="AF30" i="20" a="1"/>
  <c r="AF30" i="20" s="1"/>
  <c r="X30" i="20" a="1"/>
  <c r="X30" i="20" s="1"/>
  <c r="AE30" i="20" a="1"/>
  <c r="AE30" i="20" s="1"/>
  <c r="AD30" i="20" a="1"/>
  <c r="AD30" i="20" s="1"/>
  <c r="AC30" i="20" a="1"/>
  <c r="AC30" i="20" s="1"/>
  <c r="AB30" i="20" a="1"/>
  <c r="AB30" i="20" s="1"/>
  <c r="AA30" i="20" a="1"/>
  <c r="AA30" i="20" s="1"/>
  <c r="Z30" i="20" a="1"/>
  <c r="Z30" i="20" s="1"/>
  <c r="AC43" i="16"/>
  <c r="AI45" i="16"/>
  <c r="AH45" i="16"/>
  <c r="AM45" i="16"/>
  <c r="AF45" i="16"/>
  <c r="AG46" i="16" a="1"/>
  <c r="AG46" i="16" s="1"/>
  <c r="AL46" i="16"/>
  <c r="AJ47" i="16" s="1"/>
  <c r="AK47" i="16" s="1"/>
  <c r="BH44" i="16" a="1"/>
  <c r="BH44" i="16" s="1"/>
  <c r="AZ44" i="16" a="1"/>
  <c r="AZ44" i="16" s="1"/>
  <c r="AO44" i="16"/>
  <c r="AN44" i="16"/>
  <c r="BG44" i="16" a="1"/>
  <c r="BG44" i="16" s="1"/>
  <c r="AY44" i="16" a="1"/>
  <c r="AY44" i="16" s="1"/>
  <c r="BJ44" i="16" a="1"/>
  <c r="BJ44" i="16" s="1"/>
  <c r="AX44" i="16" a="1"/>
  <c r="AX44" i="16" s="1"/>
  <c r="AW44" i="16" a="1"/>
  <c r="AW44" i="16" s="1"/>
  <c r="AV44" i="16"/>
  <c r="BI44" i="16" a="1"/>
  <c r="BI44" i="16" s="1"/>
  <c r="BF44" i="16" a="1"/>
  <c r="BF44" i="16" s="1"/>
  <c r="AU44" i="16"/>
  <c r="AB44" i="16" s="1"/>
  <c r="AT44" i="16"/>
  <c r="AC44" i="16" s="1"/>
  <c r="BA44" i="16" a="1"/>
  <c r="BA44" i="16" s="1"/>
  <c r="AS44" i="16" a="1"/>
  <c r="AS44" i="16" s="1"/>
  <c r="AR44" i="16" a="1"/>
  <c r="AR44" i="16" s="1"/>
  <c r="BB44" i="16" a="1"/>
  <c r="BB44" i="16" s="1"/>
  <c r="AQ44" i="16"/>
  <c r="BE44" i="16" a="1"/>
  <c r="BE44" i="16" s="1"/>
  <c r="BC44" i="16" a="1"/>
  <c r="BC44" i="16" s="1"/>
  <c r="BD44" i="16" a="1"/>
  <c r="BD44" i="16" s="1"/>
  <c r="AP44" i="16"/>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O2" i="8"/>
  <c r="N2" i="8"/>
  <c r="M2" i="8"/>
  <c r="L2" i="8"/>
  <c r="K2" i="8"/>
  <c r="J2" i="8"/>
  <c r="I2" i="8"/>
  <c r="H2" i="8"/>
  <c r="G2" i="8"/>
  <c r="F2" i="8"/>
  <c r="E2" i="8"/>
  <c r="D2" i="8"/>
  <c r="C2" i="8"/>
  <c r="AB2" i="7"/>
  <c r="AA2" i="7"/>
  <c r="Z2" i="7"/>
  <c r="Y2" i="7"/>
  <c r="X2" i="7"/>
  <c r="V2" i="7"/>
  <c r="U2" i="7"/>
  <c r="T2" i="7"/>
  <c r="S2" i="7"/>
  <c r="R2" i="7"/>
  <c r="Q2" i="7"/>
  <c r="P2" i="7"/>
  <c r="O2" i="7"/>
  <c r="N2" i="7"/>
  <c r="M2" i="7"/>
  <c r="L2" i="7"/>
  <c r="K2" i="7"/>
  <c r="J2" i="7"/>
  <c r="I2" i="7"/>
  <c r="H2" i="7"/>
  <c r="G2" i="7"/>
  <c r="F2" i="7"/>
  <c r="E2" i="7"/>
  <c r="D2" i="7"/>
  <c r="C2" i="7"/>
  <c r="U2" i="6"/>
  <c r="T2" i="6"/>
  <c r="S2" i="6"/>
  <c r="R2" i="6"/>
  <c r="Q2" i="6"/>
  <c r="P2" i="6"/>
  <c r="O2" i="6"/>
  <c r="N2" i="6"/>
  <c r="M2" i="6"/>
  <c r="L2" i="6"/>
  <c r="K2" i="6"/>
  <c r="J2" i="6"/>
  <c r="I2" i="6"/>
  <c r="H2" i="6"/>
  <c r="G2" i="6"/>
  <c r="F2" i="6"/>
  <c r="E2" i="6"/>
  <c r="D2" i="6"/>
  <c r="C2" i="6"/>
  <c r="B2" i="6"/>
  <c r="AG36" i="21" l="1" a="1"/>
  <c r="AG36" i="21" s="1"/>
  <c r="Y36" i="21" a="1"/>
  <c r="Y36" i="21" s="1"/>
  <c r="W36" i="21"/>
  <c r="V36" i="21"/>
  <c r="C36" i="21" s="1"/>
  <c r="AH36" i="21" a="1"/>
  <c r="AH36" i="21" s="1"/>
  <c r="X36" i="21" a="1"/>
  <c r="X36" i="21" s="1"/>
  <c r="AF36" i="21" a="1"/>
  <c r="AF36" i="21" s="1"/>
  <c r="T36" i="21" a="1"/>
  <c r="T36" i="21" s="1"/>
  <c r="AE36" i="21" a="1"/>
  <c r="AE36" i="21" s="1"/>
  <c r="R36" i="21"/>
  <c r="AK36" i="21" a="1"/>
  <c r="AK36" i="21" s="1"/>
  <c r="AI36" i="21" a="1"/>
  <c r="AI36" i="21" s="1"/>
  <c r="Q36" i="21"/>
  <c r="P36" i="21"/>
  <c r="Z36" i="21" a="1"/>
  <c r="Z36" i="21" s="1"/>
  <c r="U36" i="21"/>
  <c r="D36" i="21" s="1"/>
  <c r="AJ36" i="21" a="1"/>
  <c r="AJ36" i="21" s="1"/>
  <c r="S36" i="21" a="1"/>
  <c r="S36" i="21" s="1"/>
  <c r="O36" i="21"/>
  <c r="AD36" i="21" a="1"/>
  <c r="AD36" i="21" s="1"/>
  <c r="AC36" i="21" a="1"/>
  <c r="AC36" i="21" s="1"/>
  <c r="AB36" i="21" a="1"/>
  <c r="AB36" i="21" s="1"/>
  <c r="AA36" i="21" a="1"/>
  <c r="AA36" i="21" s="1"/>
  <c r="D35" i="21"/>
  <c r="H38" i="21" a="1"/>
  <c r="H38" i="21" s="1"/>
  <c r="M38" i="21"/>
  <c r="K39" i="21" s="1"/>
  <c r="L39" i="21" s="1"/>
  <c r="G37" i="21"/>
  <c r="J37" i="21"/>
  <c r="I37" i="21"/>
  <c r="N37" i="21"/>
  <c r="T31" i="20" a="1"/>
  <c r="T31" i="20" s="1"/>
  <c r="S31" i="20" a="1"/>
  <c r="S31" i="20" s="1"/>
  <c r="R31" i="20"/>
  <c r="O32" i="20"/>
  <c r="P32" i="20" s="1"/>
  <c r="Q32" i="20" s="1"/>
  <c r="W30" i="20"/>
  <c r="U30" i="20"/>
  <c r="N33" i="20"/>
  <c r="J33" i="20"/>
  <c r="I33" i="20"/>
  <c r="G33" i="20"/>
  <c r="M33" i="20"/>
  <c r="K34" i="20" s="1"/>
  <c r="L34" i="20" s="1"/>
  <c r="AL47" i="16"/>
  <c r="AJ48" i="16" s="1"/>
  <c r="AK48" i="16" s="1"/>
  <c r="AG47" i="16" a="1"/>
  <c r="AG47" i="16" s="1"/>
  <c r="AF46" i="16"/>
  <c r="AH46" i="16"/>
  <c r="AM46" i="16"/>
  <c r="AI46" i="16"/>
  <c r="BE45" i="16" a="1"/>
  <c r="BE45" i="16" s="1"/>
  <c r="AW45" i="16" a="1"/>
  <c r="AW45" i="16" s="1"/>
  <c r="AV45" i="16"/>
  <c r="BD45" i="16" a="1"/>
  <c r="BD45" i="16" s="1"/>
  <c r="AU45" i="16"/>
  <c r="AB45" i="16" s="1"/>
  <c r="BF45" i="16" a="1"/>
  <c r="BF45" i="16" s="1"/>
  <c r="AR45" i="16" a="1"/>
  <c r="AR45" i="16" s="1"/>
  <c r="AO45" i="16"/>
  <c r="BC45" i="16" a="1"/>
  <c r="BC45" i="16" s="1"/>
  <c r="AQ45" i="16"/>
  <c r="AP45" i="16"/>
  <c r="BB45" i="16" a="1"/>
  <c r="BB45" i="16" s="1"/>
  <c r="AN45" i="16"/>
  <c r="BA45" i="16" a="1"/>
  <c r="BA45" i="16" s="1"/>
  <c r="BI45" i="16" a="1"/>
  <c r="BI45" i="16" s="1"/>
  <c r="BH45" i="16" a="1"/>
  <c r="BH45" i="16" s="1"/>
  <c r="BG45" i="16" a="1"/>
  <c r="BG45" i="16" s="1"/>
  <c r="AY45" i="16" a="1"/>
  <c r="AY45" i="16" s="1"/>
  <c r="AX45" i="16" a="1"/>
  <c r="AX45" i="16" s="1"/>
  <c r="AT45" i="16"/>
  <c r="AC45" i="16" s="1"/>
  <c r="AS45" i="16" a="1"/>
  <c r="AS45" i="16" s="1"/>
  <c r="BJ45" i="16" a="1"/>
  <c r="BJ45" i="16" s="1"/>
  <c r="AZ45" i="16" a="1"/>
  <c r="AZ45" i="16" s="1"/>
  <c r="A1" i="9"/>
  <c r="N1" i="9"/>
  <c r="O1" i="9"/>
  <c r="N6" i="9"/>
  <c r="N7" i="9" a="1"/>
  <c r="N7" i="9" s="1"/>
  <c r="M115" i="9"/>
  <c r="O115" i="9"/>
  <c r="A1" i="8"/>
  <c r="C1" i="8"/>
  <c r="D1" i="8"/>
  <c r="E1" i="8"/>
  <c r="F1" i="8"/>
  <c r="G1" i="8"/>
  <c r="H1" i="8"/>
  <c r="I1" i="8"/>
  <c r="J1" i="8"/>
  <c r="K1" i="8"/>
  <c r="L1" i="8"/>
  <c r="M1" i="8"/>
  <c r="N1" i="8"/>
  <c r="O1" i="8"/>
  <c r="P1" i="8"/>
  <c r="Q1" i="8"/>
  <c r="R1" i="8"/>
  <c r="S1" i="8"/>
  <c r="T1" i="8"/>
  <c r="V1" i="8"/>
  <c r="W1" i="8"/>
  <c r="X1" i="8"/>
  <c r="Y1" i="8"/>
  <c r="Z1" i="8"/>
  <c r="AA1" i="8"/>
  <c r="AB1" i="8"/>
  <c r="AC1" i="8"/>
  <c r="AD1" i="8"/>
  <c r="AE1" i="8"/>
  <c r="AF1" i="8"/>
  <c r="AG1" i="8"/>
  <c r="AH1" i="8"/>
  <c r="AI1" i="8"/>
  <c r="AJ1" i="8"/>
  <c r="AL1" i="8"/>
  <c r="AM1" i="8"/>
  <c r="AN1" i="8"/>
  <c r="AO1" i="8"/>
  <c r="AP1" i="8"/>
  <c r="AQ1" i="8"/>
  <c r="AR1" i="8"/>
  <c r="AS1" i="8"/>
  <c r="AT1" i="8"/>
  <c r="AU1" i="8"/>
  <c r="AV1" i="8"/>
  <c r="AW1" i="8"/>
  <c r="AX1" i="8"/>
  <c r="AY1" i="8"/>
  <c r="AZ1" i="8"/>
  <c r="BE1" i="8"/>
  <c r="BF1" i="8"/>
  <c r="D5" i="8"/>
  <c r="BE6" i="8"/>
  <c r="BE7" i="8"/>
  <c r="D29" i="8"/>
  <c r="B43" i="8"/>
  <c r="C43" i="8"/>
  <c r="D43" i="8"/>
  <c r="E43" i="8"/>
  <c r="U37" i="21" l="1"/>
  <c r="AD37" i="21" a="1"/>
  <c r="AD37" i="21" s="1"/>
  <c r="AI37" i="21" a="1"/>
  <c r="AI37" i="21" s="1"/>
  <c r="Z37" i="21" a="1"/>
  <c r="Z37" i="21" s="1"/>
  <c r="Y37" i="21" a="1"/>
  <c r="Y37" i="21" s="1"/>
  <c r="AH37" i="21" a="1"/>
  <c r="AH37" i="21" s="1"/>
  <c r="AF37" i="21" a="1"/>
  <c r="AF37" i="21" s="1"/>
  <c r="R37" i="21"/>
  <c r="O37" i="21"/>
  <c r="W37" i="21"/>
  <c r="AJ37" i="21" a="1"/>
  <c r="AJ37" i="21" s="1"/>
  <c r="S37" i="21" a="1"/>
  <c r="S37" i="21" s="1"/>
  <c r="AE37" i="21" a="1"/>
  <c r="AE37" i="21" s="1"/>
  <c r="AC37" i="21" a="1"/>
  <c r="AC37" i="21" s="1"/>
  <c r="AB37" i="21" a="1"/>
  <c r="AB37" i="21" s="1"/>
  <c r="AA37" i="21" a="1"/>
  <c r="AA37" i="21" s="1"/>
  <c r="X37" i="21" a="1"/>
  <c r="X37" i="21" s="1"/>
  <c r="AG37" i="21" a="1"/>
  <c r="AG37" i="21" s="1"/>
  <c r="V37" i="21"/>
  <c r="C37" i="21" s="1"/>
  <c r="AK37" i="21" a="1"/>
  <c r="AK37" i="21" s="1"/>
  <c r="T37" i="21" a="1"/>
  <c r="T37" i="21" s="1"/>
  <c r="Q37" i="21"/>
  <c r="P37" i="21"/>
  <c r="M39" i="21"/>
  <c r="K40" i="21" s="1"/>
  <c r="L40" i="21" s="1"/>
  <c r="H39" i="21" a="1"/>
  <c r="H39" i="21" s="1"/>
  <c r="J38" i="21"/>
  <c r="I38" i="21"/>
  <c r="N38" i="21"/>
  <c r="G38" i="21"/>
  <c r="R32" i="20"/>
  <c r="T32" i="20" a="1"/>
  <c r="T32" i="20" s="1"/>
  <c r="S32" i="20" a="1"/>
  <c r="S32" i="20" s="1"/>
  <c r="H34" i="20" a="1"/>
  <c r="H34" i="20" s="1"/>
  <c r="M34" i="20" s="1"/>
  <c r="K35" i="20" s="1"/>
  <c r="L35" i="20" s="1"/>
  <c r="O33" i="20"/>
  <c r="P33" i="20" s="1"/>
  <c r="Q33" i="20" s="1"/>
  <c r="D30" i="20"/>
  <c r="V30" i="20"/>
  <c r="C30" i="20" s="1"/>
  <c r="Y31" i="20" a="1"/>
  <c r="Y31" i="20" s="1"/>
  <c r="AD31" i="20" a="1"/>
  <c r="AD31" i="20" s="1"/>
  <c r="AJ31" i="20" a="1"/>
  <c r="AJ31" i="20" s="1"/>
  <c r="AH31" i="20" a="1"/>
  <c r="AH31" i="20" s="1"/>
  <c r="X31" i="20" a="1"/>
  <c r="X31" i="20" s="1"/>
  <c r="AI31" i="20" a="1"/>
  <c r="AI31" i="20" s="1"/>
  <c r="AG31" i="20" a="1"/>
  <c r="AG31" i="20" s="1"/>
  <c r="AE31" i="20" a="1"/>
  <c r="AE31" i="20" s="1"/>
  <c r="AB31" i="20" a="1"/>
  <c r="AB31" i="20" s="1"/>
  <c r="AC31" i="20" a="1"/>
  <c r="AC31" i="20" s="1"/>
  <c r="AF31" i="20" a="1"/>
  <c r="AF31" i="20" s="1"/>
  <c r="AA31" i="20" a="1"/>
  <c r="AA31" i="20" s="1"/>
  <c r="Z31" i="20" a="1"/>
  <c r="Z31" i="20" s="1"/>
  <c r="AK31" i="20" a="1"/>
  <c r="AK31" i="20" s="1"/>
  <c r="BC46" i="16" a="1"/>
  <c r="BC46" i="16" s="1"/>
  <c r="AS46" i="16" a="1"/>
  <c r="AS46" i="16" s="1"/>
  <c r="BJ46" i="16" a="1"/>
  <c r="BJ46" i="16" s="1"/>
  <c r="BB46" i="16" a="1"/>
  <c r="BB46" i="16" s="1"/>
  <c r="AR46" i="16" a="1"/>
  <c r="AR46" i="16" s="1"/>
  <c r="BH46" i="16" a="1"/>
  <c r="BH46" i="16" s="1"/>
  <c r="AX46" i="16" a="1"/>
  <c r="AX46" i="16" s="1"/>
  <c r="AW46" i="16" a="1"/>
  <c r="AW46" i="16" s="1"/>
  <c r="AV46" i="16"/>
  <c r="BG46" i="16" a="1"/>
  <c r="BG46" i="16" s="1"/>
  <c r="BF46" i="16" a="1"/>
  <c r="BF46" i="16" s="1"/>
  <c r="AU46" i="16"/>
  <c r="AB46" i="16" s="1"/>
  <c r="AT46" i="16"/>
  <c r="AY46" i="16" a="1"/>
  <c r="AY46" i="16" s="1"/>
  <c r="AQ46" i="16"/>
  <c r="AP46" i="16"/>
  <c r="AN46" i="16"/>
  <c r="AO46" i="16"/>
  <c r="BA46" i="16" a="1"/>
  <c r="BA46" i="16" s="1"/>
  <c r="AZ46" i="16" a="1"/>
  <c r="AZ46" i="16" s="1"/>
  <c r="BI46" i="16" a="1"/>
  <c r="BI46" i="16" s="1"/>
  <c r="BE46" i="16" a="1"/>
  <c r="BE46" i="16" s="1"/>
  <c r="BD46" i="16" a="1"/>
  <c r="BD46" i="16" s="1"/>
  <c r="AM47" i="16"/>
  <c r="AI47" i="16"/>
  <c r="AH47" i="16"/>
  <c r="AF47" i="16"/>
  <c r="AL48" i="16"/>
  <c r="AJ49" i="16" s="1"/>
  <c r="AK49" i="16" s="1"/>
  <c r="AG48" i="16" a="1"/>
  <c r="AG48" i="16" s="1"/>
  <c r="N4" i="9"/>
  <c r="O3" i="9"/>
  <c r="N5" i="9"/>
  <c r="N3" i="9"/>
  <c r="C51" i="8"/>
  <c r="P51" i="8"/>
  <c r="P52" i="8"/>
  <c r="C54" i="8"/>
  <c r="O55" i="8"/>
  <c r="O56" i="8"/>
  <c r="C57" i="8"/>
  <c r="O57" i="8"/>
  <c r="O58" i="8"/>
  <c r="C60" i="8"/>
  <c r="C63" i="8"/>
  <c r="C66" i="8"/>
  <c r="E69" i="8"/>
  <c r="J69" i="8"/>
  <c r="K69" i="8"/>
  <c r="L69" i="8"/>
  <c r="M69" i="8"/>
  <c r="N69" i="8"/>
  <c r="O69" i="8"/>
  <c r="P69" i="8"/>
  <c r="C78" i="8"/>
  <c r="R79" i="8"/>
  <c r="C80" i="8"/>
  <c r="C82" i="8"/>
  <c r="O84" i="8"/>
  <c r="P84" i="8"/>
  <c r="Q84" i="8"/>
  <c r="R84" i="8"/>
  <c r="S84" i="8"/>
  <c r="I103" i="8"/>
  <c r="I106" i="8"/>
  <c r="G107" i="8"/>
  <c r="J107" i="8" s="1"/>
  <c r="I107" i="8"/>
  <c r="C108" i="8"/>
  <c r="I108" i="8"/>
  <c r="I109" i="8"/>
  <c r="I110" i="8"/>
  <c r="I111" i="8"/>
  <c r="G113" i="8"/>
  <c r="J113" i="8" s="1"/>
  <c r="I113" i="8"/>
  <c r="I114" i="8"/>
  <c r="F116" i="8"/>
  <c r="E114" i="8" s="1"/>
  <c r="I116" i="8"/>
  <c r="K113" i="8"/>
  <c r="J104" i="8"/>
  <c r="Q52" i="8"/>
  <c r="D60" i="8"/>
  <c r="K110" i="8"/>
  <c r="K111" i="8"/>
  <c r="D82" i="8"/>
  <c r="D78" i="8"/>
  <c r="K116" i="8"/>
  <c r="D80" i="8"/>
  <c r="D66" i="8"/>
  <c r="P56" i="8"/>
  <c r="J103" i="8"/>
  <c r="D54" i="8"/>
  <c r="P57" i="8"/>
  <c r="K114" i="8"/>
  <c r="D57" i="8"/>
  <c r="K107" i="8"/>
  <c r="Q51" i="8"/>
  <c r="D63" i="8"/>
  <c r="K108" i="8"/>
  <c r="P58" i="8"/>
  <c r="D51" i="8"/>
  <c r="K109" i="8"/>
  <c r="AK32" i="20" l="1" a="1"/>
  <c r="AK32" i="20" s="1"/>
  <c r="AJ38" i="21" a="1"/>
  <c r="AJ38" i="21" s="1"/>
  <c r="AB38" i="21" a="1"/>
  <c r="AB38" i="21" s="1"/>
  <c r="R38" i="21"/>
  <c r="Q38" i="21"/>
  <c r="AI38" i="21" a="1"/>
  <c r="AI38" i="21" s="1"/>
  <c r="Z38" i="21" a="1"/>
  <c r="Z38" i="21" s="1"/>
  <c r="AH38" i="21" a="1"/>
  <c r="AH38" i="21" s="1"/>
  <c r="Y38" i="21" a="1"/>
  <c r="Y38" i="21" s="1"/>
  <c r="AD38" i="21" a="1"/>
  <c r="AD38" i="21" s="1"/>
  <c r="W38" i="21"/>
  <c r="AK38" i="21" a="1"/>
  <c r="AK38" i="21" s="1"/>
  <c r="T38" i="21" a="1"/>
  <c r="T38" i="21" s="1"/>
  <c r="U38" i="21"/>
  <c r="D38" i="21" s="1"/>
  <c r="S38" i="21" a="1"/>
  <c r="S38" i="21" s="1"/>
  <c r="P38" i="21"/>
  <c r="AE38" i="21" a="1"/>
  <c r="AE38" i="21" s="1"/>
  <c r="AG38" i="21" a="1"/>
  <c r="AG38" i="21" s="1"/>
  <c r="O38" i="21"/>
  <c r="AF38" i="21" a="1"/>
  <c r="AF38" i="21" s="1"/>
  <c r="V38" i="21"/>
  <c r="C38" i="21" s="1"/>
  <c r="AA38" i="21" a="1"/>
  <c r="AA38" i="21" s="1"/>
  <c r="X38" i="21" a="1"/>
  <c r="X38" i="21" s="1"/>
  <c r="AC38" i="21" a="1"/>
  <c r="AC38" i="21" s="1"/>
  <c r="N39" i="21"/>
  <c r="J39" i="21"/>
  <c r="G39" i="21"/>
  <c r="I39" i="21"/>
  <c r="H40" i="21" a="1"/>
  <c r="H40" i="21" s="1"/>
  <c r="M40" i="21"/>
  <c r="K41" i="21" s="1"/>
  <c r="L41" i="21" s="1"/>
  <c r="D37" i="21"/>
  <c r="T33" i="20" a="1"/>
  <c r="T33" i="20" s="1"/>
  <c r="AK33" i="20" s="1" a="1"/>
  <c r="AK33" i="20" s="1"/>
  <c r="S33" i="20" a="1"/>
  <c r="S33" i="20" s="1"/>
  <c r="R33" i="20"/>
  <c r="H35" i="20" a="1"/>
  <c r="H35" i="20" s="1"/>
  <c r="M35" i="20" s="1"/>
  <c r="K36" i="20" s="1"/>
  <c r="L36" i="20" s="1"/>
  <c r="U31" i="20"/>
  <c r="W31" i="20"/>
  <c r="G34" i="20"/>
  <c r="N34" i="20"/>
  <c r="J34" i="20"/>
  <c r="I34" i="20"/>
  <c r="AJ32" i="20" a="1"/>
  <c r="AJ32" i="20" s="1"/>
  <c r="Z32" i="20" a="1"/>
  <c r="Z32" i="20" s="1"/>
  <c r="AB32" i="20" a="1"/>
  <c r="AB32" i="20" s="1"/>
  <c r="AE32" i="20" a="1"/>
  <c r="AE32" i="20" s="1"/>
  <c r="AI32" i="20" a="1"/>
  <c r="AI32" i="20" s="1"/>
  <c r="AA32" i="20" a="1"/>
  <c r="AA32" i="20" s="1"/>
  <c r="AH32" i="20" a="1"/>
  <c r="AH32" i="20" s="1"/>
  <c r="Y32" i="20" a="1"/>
  <c r="Y32" i="20" s="1"/>
  <c r="X32" i="20" a="1"/>
  <c r="X32" i="20" s="1"/>
  <c r="AG32" i="20" a="1"/>
  <c r="AG32" i="20" s="1"/>
  <c r="AC32" i="20" a="1"/>
  <c r="AC32" i="20" s="1"/>
  <c r="AD32" i="20" a="1"/>
  <c r="AD32" i="20" s="1"/>
  <c r="AF32" i="20" a="1"/>
  <c r="AF32" i="20" s="1"/>
  <c r="AI48" i="16"/>
  <c r="AH48" i="16"/>
  <c r="AF48" i="16"/>
  <c r="AM48" i="16"/>
  <c r="AG49" i="16" a="1"/>
  <c r="AG49" i="16" s="1"/>
  <c r="AL49" i="16"/>
  <c r="AJ50" i="16" s="1"/>
  <c r="AK50" i="16" s="1"/>
  <c r="AC46" i="16"/>
  <c r="AP47" i="16"/>
  <c r="BH47" i="16" a="1"/>
  <c r="BH47" i="16" s="1"/>
  <c r="AZ47" i="16" a="1"/>
  <c r="AZ47" i="16" s="1"/>
  <c r="AO47" i="16"/>
  <c r="AN47" i="16"/>
  <c r="BG47" i="16" a="1"/>
  <c r="BG47" i="16" s="1"/>
  <c r="AY47" i="16" a="1"/>
  <c r="AY47" i="16" s="1"/>
  <c r="AR47" i="16" a="1"/>
  <c r="AR47" i="16" s="1"/>
  <c r="BB47" i="16" a="1"/>
  <c r="BB47" i="16" s="1"/>
  <c r="BC47" i="16" a="1"/>
  <c r="BC47" i="16" s="1"/>
  <c r="AQ47" i="16"/>
  <c r="BA47" i="16" a="1"/>
  <c r="BA47" i="16" s="1"/>
  <c r="BI47" i="16" a="1"/>
  <c r="BI47" i="16" s="1"/>
  <c r="BF47" i="16" a="1"/>
  <c r="BF47" i="16" s="1"/>
  <c r="AU47" i="16"/>
  <c r="AB47" i="16" s="1"/>
  <c r="AT47" i="16"/>
  <c r="AC47" i="16" s="1"/>
  <c r="AS47" i="16" a="1"/>
  <c r="AS47" i="16" s="1"/>
  <c r="BJ47" i="16" a="1"/>
  <c r="BJ47" i="16" s="1"/>
  <c r="BE47" i="16" a="1"/>
  <c r="BE47" i="16" s="1"/>
  <c r="BD47" i="16" a="1"/>
  <c r="BD47" i="16" s="1"/>
  <c r="AX47" i="16" a="1"/>
  <c r="AX47" i="16" s="1"/>
  <c r="AW47" i="16" a="1"/>
  <c r="AW47" i="16" s="1"/>
  <c r="AV47" i="16"/>
  <c r="H116" i="8"/>
  <c r="H113" i="8" s="1"/>
  <c r="I104" i="8" s="1"/>
  <c r="G116" i="8"/>
  <c r="J116" i="8" s="1"/>
  <c r="H106" i="8"/>
  <c r="J114" i="8"/>
  <c r="E119" i="8"/>
  <c r="E109" i="8" s="1"/>
  <c r="F119" i="8"/>
  <c r="I119" i="8"/>
  <c r="K119" i="8"/>
  <c r="M41" i="21" l="1"/>
  <c r="K42" i="21" s="1"/>
  <c r="L42" i="21" s="1"/>
  <c r="H41" i="21" a="1"/>
  <c r="H41" i="21" s="1"/>
  <c r="N40" i="21"/>
  <c r="J40" i="21"/>
  <c r="I40" i="21"/>
  <c r="G40" i="21"/>
  <c r="AG39" i="21" a="1"/>
  <c r="AG39" i="21" s="1"/>
  <c r="Y39" i="21" a="1"/>
  <c r="Y39" i="21" s="1"/>
  <c r="O39" i="21"/>
  <c r="AI39" i="21" a="1"/>
  <c r="AI39" i="21" s="1"/>
  <c r="Z39" i="21" a="1"/>
  <c r="Z39" i="21" s="1"/>
  <c r="AJ39" i="21" a="1"/>
  <c r="AJ39" i="21" s="1"/>
  <c r="AA39" i="21" a="1"/>
  <c r="AA39" i="21" s="1"/>
  <c r="X39" i="21" a="1"/>
  <c r="X39" i="21" s="1"/>
  <c r="W39" i="21"/>
  <c r="AK39" i="21" a="1"/>
  <c r="AK39" i="21" s="1"/>
  <c r="T39" i="21" a="1"/>
  <c r="T39" i="21" s="1"/>
  <c r="AD39" i="21" a="1"/>
  <c r="AD39" i="21" s="1"/>
  <c r="AC39" i="21" a="1"/>
  <c r="AC39" i="21" s="1"/>
  <c r="AB39" i="21" a="1"/>
  <c r="AB39" i="21" s="1"/>
  <c r="V39" i="21"/>
  <c r="C39" i="21" s="1"/>
  <c r="U39" i="21"/>
  <c r="S39" i="21" a="1"/>
  <c r="S39" i="21" s="1"/>
  <c r="R39" i="21"/>
  <c r="Q39" i="21"/>
  <c r="P39" i="21"/>
  <c r="AH39" i="21" a="1"/>
  <c r="AH39" i="21" s="1"/>
  <c r="AF39" i="21" a="1"/>
  <c r="AF39" i="21" s="1"/>
  <c r="AE39" i="21" a="1"/>
  <c r="AE39" i="21" s="1"/>
  <c r="H36" i="20" a="1"/>
  <c r="H36" i="20" s="1"/>
  <c r="O34" i="20"/>
  <c r="P34" i="20" s="1"/>
  <c r="Q34" i="20" s="1"/>
  <c r="D31" i="20"/>
  <c r="V31" i="20"/>
  <c r="C31" i="20" s="1"/>
  <c r="U32" i="20"/>
  <c r="W32" i="20"/>
  <c r="G35" i="20"/>
  <c r="N35" i="20"/>
  <c r="J35" i="20"/>
  <c r="I35" i="20"/>
  <c r="AJ33" i="20" a="1"/>
  <c r="AJ33" i="20" s="1"/>
  <c r="AG33" i="20" a="1"/>
  <c r="AG33" i="20" s="1"/>
  <c r="AI33" i="20" a="1"/>
  <c r="AI33" i="20" s="1"/>
  <c r="Y33" i="20" a="1"/>
  <c r="Y33" i="20" s="1"/>
  <c r="Z33" i="20" a="1"/>
  <c r="Z33" i="20" s="1"/>
  <c r="AC33" i="20" a="1"/>
  <c r="AC33" i="20" s="1"/>
  <c r="X33" i="20" a="1"/>
  <c r="X33" i="20" s="1"/>
  <c r="AB33" i="20" a="1"/>
  <c r="AB33" i="20" s="1"/>
  <c r="AH33" i="20" a="1"/>
  <c r="AH33" i="20" s="1"/>
  <c r="AF33" i="20" a="1"/>
  <c r="AF33" i="20" s="1"/>
  <c r="AD33" i="20" a="1"/>
  <c r="AD33" i="20" s="1"/>
  <c r="AA33" i="20" a="1"/>
  <c r="AA33" i="20" s="1"/>
  <c r="AE33" i="20" a="1"/>
  <c r="AE33" i="20" s="1"/>
  <c r="AG50" i="16" a="1"/>
  <c r="AG50" i="16" s="1"/>
  <c r="AL50" i="16"/>
  <c r="AJ51" i="16" s="1"/>
  <c r="AK51" i="16" s="1"/>
  <c r="AF49" i="16"/>
  <c r="AM49" i="16"/>
  <c r="AI49" i="16"/>
  <c r="AH49" i="16"/>
  <c r="BF48" i="16" a="1"/>
  <c r="BF48" i="16" s="1"/>
  <c r="AX48" i="16" a="1"/>
  <c r="AX48" i="16" s="1"/>
  <c r="BE48" i="16" a="1"/>
  <c r="BE48" i="16" s="1"/>
  <c r="AW48" i="16" a="1"/>
  <c r="AW48" i="16" s="1"/>
  <c r="AV48" i="16"/>
  <c r="BI48" i="16" a="1"/>
  <c r="BI48" i="16" s="1"/>
  <c r="AY48" i="16" a="1"/>
  <c r="AY48" i="16" s="1"/>
  <c r="AT48" i="16"/>
  <c r="AC48" i="16" s="1"/>
  <c r="BG48" i="16" a="1"/>
  <c r="BG48" i="16" s="1"/>
  <c r="BH48" i="16" a="1"/>
  <c r="BH48" i="16" s="1"/>
  <c r="AU48" i="16"/>
  <c r="AB48" i="16" s="1"/>
  <c r="AS48" i="16" a="1"/>
  <c r="AS48" i="16" s="1"/>
  <c r="BD48" i="16" a="1"/>
  <c r="BD48" i="16" s="1"/>
  <c r="AZ48" i="16" a="1"/>
  <c r="AZ48" i="16" s="1"/>
  <c r="AR48" i="16" a="1"/>
  <c r="AR48" i="16" s="1"/>
  <c r="AQ48" i="16"/>
  <c r="AO48" i="16"/>
  <c r="AN48" i="16"/>
  <c r="BJ48" i="16" a="1"/>
  <c r="BJ48" i="16" s="1"/>
  <c r="BC48" i="16" a="1"/>
  <c r="BC48" i="16" s="1"/>
  <c r="BB48" i="16" a="1"/>
  <c r="BB48" i="16" s="1"/>
  <c r="BA48" i="16" a="1"/>
  <c r="BA48" i="16" s="1"/>
  <c r="AP48" i="16"/>
  <c r="J119" i="8"/>
  <c r="H119" i="8"/>
  <c r="G119" i="8"/>
  <c r="J108" i="8"/>
  <c r="E120" i="8"/>
  <c r="F109" i="8" s="1"/>
  <c r="G120" i="8"/>
  <c r="I120" i="8"/>
  <c r="K120" i="8"/>
  <c r="D39" i="21" l="1"/>
  <c r="AE40" i="21" a="1"/>
  <c r="AE40" i="21" s="1"/>
  <c r="V40" i="21"/>
  <c r="C40" i="21" s="1"/>
  <c r="U40" i="21"/>
  <c r="D40" i="21" s="1"/>
  <c r="AK40" i="21" a="1"/>
  <c r="AK40" i="21" s="1"/>
  <c r="AB40" i="21" a="1"/>
  <c r="AB40" i="21" s="1"/>
  <c r="P40" i="21"/>
  <c r="AA40" i="21" a="1"/>
  <c r="AA40" i="21" s="1"/>
  <c r="O40" i="21"/>
  <c r="AJ40" i="21" a="1"/>
  <c r="AJ40" i="21" s="1"/>
  <c r="Y40" i="21" a="1"/>
  <c r="Y40" i="21" s="1"/>
  <c r="W40" i="21"/>
  <c r="AI40" i="21" a="1"/>
  <c r="AI40" i="21" s="1"/>
  <c r="T40" i="21" a="1"/>
  <c r="T40" i="21" s="1"/>
  <c r="AH40" i="21" a="1"/>
  <c r="AH40" i="21" s="1"/>
  <c r="AG40" i="21" a="1"/>
  <c r="AG40" i="21" s="1"/>
  <c r="AF40" i="21" a="1"/>
  <c r="AF40" i="21" s="1"/>
  <c r="AD40" i="21" a="1"/>
  <c r="AD40" i="21" s="1"/>
  <c r="AC40" i="21" a="1"/>
  <c r="AC40" i="21" s="1"/>
  <c r="Z40" i="21" a="1"/>
  <c r="Z40" i="21" s="1"/>
  <c r="X40" i="21" a="1"/>
  <c r="X40" i="21" s="1"/>
  <c r="R40" i="21"/>
  <c r="Q40" i="21"/>
  <c r="S40" i="21" a="1"/>
  <c r="S40" i="21" s="1"/>
  <c r="N41" i="21"/>
  <c r="J41" i="21"/>
  <c r="I41" i="21"/>
  <c r="G41" i="21"/>
  <c r="M42" i="21"/>
  <c r="K43" i="21" s="1"/>
  <c r="L43" i="21" s="1"/>
  <c r="H42" i="21" a="1"/>
  <c r="H42" i="21" s="1"/>
  <c r="T34" i="20" a="1"/>
  <c r="T34" i="20" s="1"/>
  <c r="S34" i="20" a="1"/>
  <c r="S34" i="20" s="1"/>
  <c r="R34" i="20"/>
  <c r="D32" i="20"/>
  <c r="V32" i="20"/>
  <c r="C32" i="20" s="1"/>
  <c r="W33" i="20"/>
  <c r="U33" i="20"/>
  <c r="N36" i="20"/>
  <c r="J36" i="20"/>
  <c r="I36" i="20"/>
  <c r="G36" i="20"/>
  <c r="O35" i="20"/>
  <c r="P35" i="20" s="1"/>
  <c r="Q35" i="20" s="1"/>
  <c r="R35" i="20" s="1"/>
  <c r="M36" i="20"/>
  <c r="K37" i="20" s="1"/>
  <c r="L37" i="20" s="1"/>
  <c r="AT49" i="16"/>
  <c r="AC49" i="16" s="1"/>
  <c r="BC49" i="16" a="1"/>
  <c r="BC49" i="16" s="1"/>
  <c r="AS49" i="16" a="1"/>
  <c r="AS49" i="16" s="1"/>
  <c r="BJ49" i="16" a="1"/>
  <c r="BJ49" i="16" s="1"/>
  <c r="BB49" i="16" a="1"/>
  <c r="BB49" i="16" s="1"/>
  <c r="AN49" i="16"/>
  <c r="BA49" i="16" a="1"/>
  <c r="BA49" i="16" s="1"/>
  <c r="AZ49" i="16" a="1"/>
  <c r="AZ49" i="16" s="1"/>
  <c r="BI49" i="16" a="1"/>
  <c r="BI49" i="16" s="1"/>
  <c r="AY49" i="16" a="1"/>
  <c r="AY49" i="16" s="1"/>
  <c r="BG49" i="16" a="1"/>
  <c r="BG49" i="16" s="1"/>
  <c r="BF49" i="16" a="1"/>
  <c r="BF49" i="16" s="1"/>
  <c r="AO49" i="16"/>
  <c r="BE49" i="16" a="1"/>
  <c r="BE49" i="16" s="1"/>
  <c r="AX49" i="16" a="1"/>
  <c r="AX49" i="16" s="1"/>
  <c r="BD49" i="16" a="1"/>
  <c r="BD49" i="16" s="1"/>
  <c r="AW49" i="16" a="1"/>
  <c r="AW49" i="16" s="1"/>
  <c r="AV49" i="16"/>
  <c r="AU49" i="16"/>
  <c r="AB49" i="16" s="1"/>
  <c r="AR49" i="16" a="1"/>
  <c r="AR49" i="16" s="1"/>
  <c r="AQ49" i="16"/>
  <c r="AP49" i="16"/>
  <c r="BH49" i="16" a="1"/>
  <c r="BH49" i="16" s="1"/>
  <c r="AL51" i="16"/>
  <c r="AJ52" i="16" s="1"/>
  <c r="AK52" i="16" s="1"/>
  <c r="AG51" i="16" a="1"/>
  <c r="AG51" i="16" s="1"/>
  <c r="AM50" i="16"/>
  <c r="AF50" i="16"/>
  <c r="AI50" i="16"/>
  <c r="AH50" i="16"/>
  <c r="J120" i="8"/>
  <c r="H109" i="8"/>
  <c r="J111" i="8" s="1"/>
  <c r="J109" i="8"/>
  <c r="I121" i="8"/>
  <c r="J121" i="8"/>
  <c r="K121" i="8"/>
  <c r="AK34" i="20" l="1" a="1"/>
  <c r="AK34" i="20" s="1"/>
  <c r="N42" i="21"/>
  <c r="G42" i="21"/>
  <c r="J42" i="21"/>
  <c r="I42" i="21"/>
  <c r="M43" i="21"/>
  <c r="K44" i="21" s="1"/>
  <c r="L44" i="21" s="1"/>
  <c r="H43" i="21" a="1"/>
  <c r="H43" i="21" s="1"/>
  <c r="S41" i="21" a="1"/>
  <c r="S41" i="21" s="1"/>
  <c r="AJ41" i="21" a="1"/>
  <c r="AJ41" i="21" s="1"/>
  <c r="AB41" i="21" a="1"/>
  <c r="AB41" i="21" s="1"/>
  <c r="R41" i="21"/>
  <c r="Q41" i="21"/>
  <c r="O41" i="21"/>
  <c r="AK41" i="21" a="1"/>
  <c r="AK41" i="21" s="1"/>
  <c r="AC41" i="21" a="1"/>
  <c r="AC41" i="21" s="1"/>
  <c r="P41" i="21"/>
  <c r="AA41" i="21" a="1"/>
  <c r="AA41" i="21" s="1"/>
  <c r="W41" i="21"/>
  <c r="AG41" i="21" a="1"/>
  <c r="AG41" i="21" s="1"/>
  <c r="Y41" i="21" a="1"/>
  <c r="Y41" i="21" s="1"/>
  <c r="V41" i="21"/>
  <c r="C41" i="21" s="1"/>
  <c r="AI41" i="21" a="1"/>
  <c r="AI41" i="21" s="1"/>
  <c r="U41" i="21"/>
  <c r="D41" i="21" s="1"/>
  <c r="X41" i="21" a="1"/>
  <c r="X41" i="21" s="1"/>
  <c r="T41" i="21" a="1"/>
  <c r="T41" i="21" s="1"/>
  <c r="AH41" i="21" a="1"/>
  <c r="AH41" i="21" s="1"/>
  <c r="AF41" i="21" a="1"/>
  <c r="AF41" i="21" s="1"/>
  <c r="AE41" i="21" a="1"/>
  <c r="AE41" i="21" s="1"/>
  <c r="Z41" i="21" a="1"/>
  <c r="Z41" i="21" s="1"/>
  <c r="AD41" i="21" a="1"/>
  <c r="AD41" i="21" s="1"/>
  <c r="AC35" i="20" a="1"/>
  <c r="AC35" i="20" s="1"/>
  <c r="AH35" i="20" a="1"/>
  <c r="AH35" i="20" s="1"/>
  <c r="Y35" i="20" a="1"/>
  <c r="Y35" i="20" s="1"/>
  <c r="AG35" i="20" a="1"/>
  <c r="AG35" i="20" s="1"/>
  <c r="AA35" i="20" a="1"/>
  <c r="AA35" i="20" s="1"/>
  <c r="X35" i="20" a="1"/>
  <c r="X35" i="20" s="1"/>
  <c r="AF35" i="20" a="1"/>
  <c r="AF35" i="20" s="1"/>
  <c r="AI35" i="20" a="1"/>
  <c r="AI35" i="20" s="1"/>
  <c r="Z35" i="20" a="1"/>
  <c r="Z35" i="20" s="1"/>
  <c r="AE35" i="20" a="1"/>
  <c r="AE35" i="20" s="1"/>
  <c r="AJ35" i="20" a="1"/>
  <c r="AJ35" i="20" s="1"/>
  <c r="AD35" i="20" a="1"/>
  <c r="AD35" i="20" s="1"/>
  <c r="AB35" i="20" a="1"/>
  <c r="AB35" i="20" s="1"/>
  <c r="S35" i="20" a="1"/>
  <c r="S35" i="20" s="1"/>
  <c r="T35" i="20" a="1"/>
  <c r="T35" i="20" s="1"/>
  <c r="O36" i="20"/>
  <c r="P36" i="20" s="1"/>
  <c r="Q36" i="20" s="1"/>
  <c r="D33" i="20"/>
  <c r="V33" i="20"/>
  <c r="C33" i="20" s="1"/>
  <c r="H37" i="20" a="1"/>
  <c r="H37" i="20" s="1"/>
  <c r="M37" i="20" s="1"/>
  <c r="K38" i="20" s="1"/>
  <c r="L38" i="20" s="1"/>
  <c r="AB34" i="20" a="1"/>
  <c r="AB34" i="20" s="1"/>
  <c r="X34" i="20" a="1"/>
  <c r="X34" i="20" s="1"/>
  <c r="AA34" i="20" a="1"/>
  <c r="AA34" i="20" s="1"/>
  <c r="Z34" i="20" a="1"/>
  <c r="Z34" i="20" s="1"/>
  <c r="AE34" i="20" a="1"/>
  <c r="AE34" i="20" s="1"/>
  <c r="AI34" i="20" a="1"/>
  <c r="AI34" i="20" s="1"/>
  <c r="AD34" i="20" a="1"/>
  <c r="AD34" i="20" s="1"/>
  <c r="AF34" i="20" a="1"/>
  <c r="AF34" i="20" s="1"/>
  <c r="AJ34" i="20" a="1"/>
  <c r="AJ34" i="20" s="1"/>
  <c r="AC34" i="20" a="1"/>
  <c r="AC34" i="20" s="1"/>
  <c r="AH34" i="20" a="1"/>
  <c r="AH34" i="20" s="1"/>
  <c r="AG34" i="20" a="1"/>
  <c r="AG34" i="20" s="1"/>
  <c r="Y34" i="20" a="1"/>
  <c r="Y34" i="20" s="1"/>
  <c r="BI50" i="16" a="1"/>
  <c r="BI50" i="16" s="1"/>
  <c r="BA50" i="16" a="1"/>
  <c r="BA50" i="16" s="1"/>
  <c r="AQ50" i="16"/>
  <c r="AP50" i="16"/>
  <c r="BH50" i="16" a="1"/>
  <c r="BH50" i="16" s="1"/>
  <c r="AZ50" i="16" a="1"/>
  <c r="AZ50" i="16" s="1"/>
  <c r="AO50" i="16"/>
  <c r="AN50" i="16"/>
  <c r="AV50" i="16"/>
  <c r="BE50" i="16" a="1"/>
  <c r="BE50" i="16" s="1"/>
  <c r="BF50" i="16" a="1"/>
  <c r="BF50" i="16" s="1"/>
  <c r="AU50" i="16"/>
  <c r="AB50" i="16" s="1"/>
  <c r="AS50" i="16" a="1"/>
  <c r="AS50" i="16" s="1"/>
  <c r="AT50" i="16"/>
  <c r="BD50" i="16" a="1"/>
  <c r="BD50" i="16" s="1"/>
  <c r="AR50" i="16" a="1"/>
  <c r="AR50" i="16" s="1"/>
  <c r="AX50" i="16" a="1"/>
  <c r="AX50" i="16" s="1"/>
  <c r="AW50" i="16" a="1"/>
  <c r="AW50" i="16" s="1"/>
  <c r="BJ50" i="16" a="1"/>
  <c r="BJ50" i="16" s="1"/>
  <c r="BC50" i="16" a="1"/>
  <c r="BC50" i="16" s="1"/>
  <c r="AY50" i="16" a="1"/>
  <c r="AY50" i="16" s="1"/>
  <c r="BG50" i="16" a="1"/>
  <c r="BG50" i="16" s="1"/>
  <c r="BB50" i="16" a="1"/>
  <c r="BB50" i="16" s="1"/>
  <c r="AI51" i="16"/>
  <c r="AM51" i="16"/>
  <c r="AH51" i="16"/>
  <c r="AF51" i="16"/>
  <c r="AG52" i="16" a="1"/>
  <c r="AG52" i="16" s="1"/>
  <c r="AL52" i="16"/>
  <c r="AJ53" i="16" s="1"/>
  <c r="AK53" i="16" s="1"/>
  <c r="G109" i="8"/>
  <c r="J110" i="8" s="1"/>
  <c r="H131" i="8"/>
  <c r="C134" i="8"/>
  <c r="D134" i="8"/>
  <c r="E134" i="8"/>
  <c r="F134" i="8"/>
  <c r="G134" i="8"/>
  <c r="H134" i="8"/>
  <c r="H137" i="8"/>
  <c r="G138" i="8"/>
  <c r="J138" i="8" s="1"/>
  <c r="I138" i="8"/>
  <c r="C139" i="8"/>
  <c r="I139" i="8"/>
  <c r="I140" i="8"/>
  <c r="I141" i="8"/>
  <c r="I142" i="8"/>
  <c r="G144" i="8"/>
  <c r="J144" i="8" s="1"/>
  <c r="I144" i="8"/>
  <c r="G145" i="8"/>
  <c r="J145" i="8" s="1"/>
  <c r="H145" i="8"/>
  <c r="I145" i="8"/>
  <c r="F147" i="8"/>
  <c r="H147" i="8" s="1"/>
  <c r="H144" i="8" s="1"/>
  <c r="G147" i="8"/>
  <c r="J147" i="8" s="1"/>
  <c r="I147" i="8"/>
  <c r="I148" i="8"/>
  <c r="E150" i="8"/>
  <c r="E140" i="8" s="1"/>
  <c r="F150" i="8"/>
  <c r="I150" i="8"/>
  <c r="K144" i="8"/>
  <c r="K142" i="8"/>
  <c r="K141" i="8"/>
  <c r="K145" i="8"/>
  <c r="K140" i="8"/>
  <c r="K148" i="8"/>
  <c r="K147" i="8"/>
  <c r="K139" i="8"/>
  <c r="K150" i="8"/>
  <c r="K138" i="8"/>
  <c r="I43" i="21" l="1"/>
  <c r="J43" i="21"/>
  <c r="N43" i="21"/>
  <c r="G43" i="21"/>
  <c r="M44" i="21"/>
  <c r="K45" i="21" s="1"/>
  <c r="L45" i="21" s="1"/>
  <c r="H44" i="21" a="1"/>
  <c r="H44" i="21" s="1"/>
  <c r="AH42" i="21" a="1"/>
  <c r="AH42" i="21" s="1"/>
  <c r="Z42" i="21" a="1"/>
  <c r="Z42" i="21" s="1"/>
  <c r="AD42" i="21" a="1"/>
  <c r="AD42" i="21" s="1"/>
  <c r="AC42" i="21" a="1"/>
  <c r="AC42" i="21" s="1"/>
  <c r="S42" i="21" a="1"/>
  <c r="S42" i="21" s="1"/>
  <c r="R42" i="21"/>
  <c r="Q42" i="21"/>
  <c r="T42" i="21" a="1"/>
  <c r="T42" i="21" s="1"/>
  <c r="AE42" i="21" a="1"/>
  <c r="AE42" i="21" s="1"/>
  <c r="Y42" i="21" a="1"/>
  <c r="Y42" i="21" s="1"/>
  <c r="W42" i="21"/>
  <c r="AJ42" i="21" a="1"/>
  <c r="AJ42" i="21" s="1"/>
  <c r="V42" i="21"/>
  <c r="C42" i="21" s="1"/>
  <c r="AB42" i="21" a="1"/>
  <c r="AB42" i="21" s="1"/>
  <c r="AA42" i="21" a="1"/>
  <c r="AA42" i="21" s="1"/>
  <c r="X42" i="21" a="1"/>
  <c r="X42" i="21" s="1"/>
  <c r="U42" i="21"/>
  <c r="AK42" i="21" a="1"/>
  <c r="AK42" i="21" s="1"/>
  <c r="AI42" i="21" a="1"/>
  <c r="AI42" i="21" s="1"/>
  <c r="AF42" i="21" a="1"/>
  <c r="AF42" i="21" s="1"/>
  <c r="O42" i="21"/>
  <c r="AG42" i="21" a="1"/>
  <c r="AG42" i="21" s="1"/>
  <c r="P42" i="21"/>
  <c r="H38" i="20" a="1"/>
  <c r="H38" i="20" s="1"/>
  <c r="T36" i="20" a="1"/>
  <c r="T36" i="20" s="1"/>
  <c r="S36" i="20" a="1"/>
  <c r="S36" i="20" s="1"/>
  <c r="R36" i="20"/>
  <c r="AK35" i="20" a="1"/>
  <c r="AK35" i="20" s="1"/>
  <c r="W35" i="20" s="1"/>
  <c r="U34" i="20"/>
  <c r="W34" i="20"/>
  <c r="I37" i="20"/>
  <c r="J37" i="20"/>
  <c r="N37" i="20"/>
  <c r="G37" i="20"/>
  <c r="AC50" i="16"/>
  <c r="AL53" i="16"/>
  <c r="AJ54" i="16" s="1"/>
  <c r="AK54" i="16" s="1"/>
  <c r="AG53" i="16" a="1"/>
  <c r="AG53" i="16" s="1"/>
  <c r="AF52" i="16"/>
  <c r="AM52" i="16"/>
  <c r="AH52" i="16"/>
  <c r="AI52" i="16"/>
  <c r="BF51" i="16" a="1"/>
  <c r="BF51" i="16" s="1"/>
  <c r="AX51" i="16" a="1"/>
  <c r="AX51" i="16" s="1"/>
  <c r="BE51" i="16" a="1"/>
  <c r="BE51" i="16" s="1"/>
  <c r="AW51" i="16" a="1"/>
  <c r="AW51" i="16" s="1"/>
  <c r="BB51" i="16" a="1"/>
  <c r="BB51" i="16" s="1"/>
  <c r="AO51" i="16"/>
  <c r="BJ51" i="16" a="1"/>
  <c r="BJ51" i="16" s="1"/>
  <c r="AN51" i="16"/>
  <c r="AZ51" i="16" a="1"/>
  <c r="AZ51" i="16" s="1"/>
  <c r="BA51" i="16" a="1"/>
  <c r="BA51" i="16" s="1"/>
  <c r="BI51" i="16" a="1"/>
  <c r="BI51" i="16" s="1"/>
  <c r="AY51" i="16" a="1"/>
  <c r="AY51" i="16" s="1"/>
  <c r="BH51" i="16" a="1"/>
  <c r="BH51" i="16" s="1"/>
  <c r="AP51" i="16"/>
  <c r="BG51" i="16" a="1"/>
  <c r="BG51" i="16" s="1"/>
  <c r="BD51" i="16" a="1"/>
  <c r="BD51" i="16" s="1"/>
  <c r="BC51" i="16" a="1"/>
  <c r="BC51" i="16" s="1"/>
  <c r="AV51" i="16"/>
  <c r="AU51" i="16"/>
  <c r="AB51" i="16" s="1"/>
  <c r="AT51" i="16"/>
  <c r="AC51" i="16" s="1"/>
  <c r="AS51" i="16" a="1"/>
  <c r="AS51" i="16" s="1"/>
  <c r="AR51" i="16" a="1"/>
  <c r="AR51" i="16" s="1"/>
  <c r="AQ51" i="16"/>
  <c r="G150" i="8"/>
  <c r="H150" i="8"/>
  <c r="J148" i="8"/>
  <c r="J150" i="8"/>
  <c r="J139" i="8"/>
  <c r="M150" i="8"/>
  <c r="E151" i="8"/>
  <c r="F140" i="8" s="1"/>
  <c r="G151" i="8"/>
  <c r="I151" i="8"/>
  <c r="K151" i="8"/>
  <c r="N150" i="8"/>
  <c r="D42" i="21" l="1"/>
  <c r="G44" i="21"/>
  <c r="N44" i="21"/>
  <c r="I44" i="21"/>
  <c r="J44" i="21"/>
  <c r="M45" i="21"/>
  <c r="K46" i="21" s="1"/>
  <c r="L46" i="21" s="1"/>
  <c r="H45" i="21" a="1"/>
  <c r="H45" i="21" s="1"/>
  <c r="W43" i="21"/>
  <c r="AE43" i="21" a="1"/>
  <c r="AE43" i="21" s="1"/>
  <c r="V43" i="21"/>
  <c r="C43" i="21" s="1"/>
  <c r="T43" i="21" a="1"/>
  <c r="T43" i="21" s="1"/>
  <c r="AC43" i="21" a="1"/>
  <c r="AC43" i="21" s="1"/>
  <c r="R43" i="21"/>
  <c r="AD43" i="21" a="1"/>
  <c r="AD43" i="21" s="1"/>
  <c r="S43" i="21" a="1"/>
  <c r="S43" i="21" s="1"/>
  <c r="AA43" i="21" a="1"/>
  <c r="AA43" i="21" s="1"/>
  <c r="Z43" i="21" a="1"/>
  <c r="Z43" i="21" s="1"/>
  <c r="AJ43" i="21" a="1"/>
  <c r="AJ43" i="21" s="1"/>
  <c r="X43" i="21" a="1"/>
  <c r="X43" i="21" s="1"/>
  <c r="AI43" i="21" a="1"/>
  <c r="AI43" i="21" s="1"/>
  <c r="O43" i="21"/>
  <c r="AH43" i="21" a="1"/>
  <c r="AH43" i="21" s="1"/>
  <c r="AG43" i="21" a="1"/>
  <c r="AG43" i="21" s="1"/>
  <c r="AF43" i="21" a="1"/>
  <c r="AF43" i="21" s="1"/>
  <c r="AB43" i="21" a="1"/>
  <c r="AB43" i="21" s="1"/>
  <c r="AK43" i="21" a="1"/>
  <c r="AK43" i="21" s="1"/>
  <c r="U43" i="21"/>
  <c r="D43" i="21" s="1"/>
  <c r="Q43" i="21"/>
  <c r="P43" i="21"/>
  <c r="Y43" i="21" a="1"/>
  <c r="Y43" i="21" s="1"/>
  <c r="O37" i="20"/>
  <c r="P37" i="20" s="1"/>
  <c r="Q37" i="20" s="1"/>
  <c r="U35" i="20"/>
  <c r="D34" i="20"/>
  <c r="V34" i="20"/>
  <c r="C34" i="20" s="1"/>
  <c r="AI36" i="20" a="1"/>
  <c r="AI36" i="20" s="1"/>
  <c r="AD36" i="20" a="1"/>
  <c r="AD36" i="20" s="1"/>
  <c r="X36" i="20" a="1"/>
  <c r="X36" i="20" s="1"/>
  <c r="Y36" i="20" a="1"/>
  <c r="Y36" i="20" s="1"/>
  <c r="AG36" i="20" a="1"/>
  <c r="AG36" i="20" s="1"/>
  <c r="AJ36" i="20" a="1"/>
  <c r="AJ36" i="20" s="1"/>
  <c r="AH36" i="20" a="1"/>
  <c r="AH36" i="20" s="1"/>
  <c r="AC36" i="20" a="1"/>
  <c r="AC36" i="20" s="1"/>
  <c r="Z36" i="20" a="1"/>
  <c r="Z36" i="20" s="1"/>
  <c r="AB36" i="20" a="1"/>
  <c r="AB36" i="20" s="1"/>
  <c r="AF36" i="20" a="1"/>
  <c r="AF36" i="20" s="1"/>
  <c r="AA36" i="20" a="1"/>
  <c r="AA36" i="20" s="1"/>
  <c r="AE36" i="20" a="1"/>
  <c r="AE36" i="20" s="1"/>
  <c r="AK36" i="20" a="1"/>
  <c r="AK36" i="20" s="1"/>
  <c r="G38" i="20"/>
  <c r="N38" i="20"/>
  <c r="J38" i="20"/>
  <c r="I38" i="20"/>
  <c r="M38" i="20"/>
  <c r="K39" i="20" s="1"/>
  <c r="L39" i="20" s="1"/>
  <c r="BD52" i="16" a="1"/>
  <c r="BD52" i="16" s="1"/>
  <c r="AU52" i="16"/>
  <c r="AB52" i="16" s="1"/>
  <c r="AT52" i="16"/>
  <c r="AC52" i="16" s="1"/>
  <c r="BC52" i="16" a="1"/>
  <c r="BC52" i="16" s="1"/>
  <c r="AS52" i="16" a="1"/>
  <c r="AS52" i="16" s="1"/>
  <c r="BF52" i="16" a="1"/>
  <c r="BF52" i="16" s="1"/>
  <c r="BG52" i="16" a="1"/>
  <c r="BG52" i="16" s="1"/>
  <c r="AW52" i="16" a="1"/>
  <c r="AW52" i="16" s="1"/>
  <c r="AV52" i="16"/>
  <c r="AR52" i="16" a="1"/>
  <c r="AR52" i="16" s="1"/>
  <c r="BE52" i="16" a="1"/>
  <c r="BE52" i="16" s="1"/>
  <c r="AQ52" i="16"/>
  <c r="AP52" i="16"/>
  <c r="AZ52" i="16" a="1"/>
  <c r="AZ52" i="16" s="1"/>
  <c r="AY52" i="16" a="1"/>
  <c r="AY52" i="16" s="1"/>
  <c r="AO52" i="16"/>
  <c r="BI52" i="16" a="1"/>
  <c r="BI52" i="16" s="1"/>
  <c r="BH52" i="16" a="1"/>
  <c r="BH52" i="16" s="1"/>
  <c r="BB52" i="16" a="1"/>
  <c r="BB52" i="16" s="1"/>
  <c r="BA52" i="16" a="1"/>
  <c r="BA52" i="16" s="1"/>
  <c r="BJ52" i="16" a="1"/>
  <c r="BJ52" i="16" s="1"/>
  <c r="AX52" i="16" a="1"/>
  <c r="AX52" i="16" s="1"/>
  <c r="AN52" i="16"/>
  <c r="AH53" i="16"/>
  <c r="AI53" i="16"/>
  <c r="AM53" i="16"/>
  <c r="AF53" i="16"/>
  <c r="AL54" i="16"/>
  <c r="AJ55" i="16" s="1"/>
  <c r="AK55" i="16" s="1"/>
  <c r="AG54" i="16" a="1"/>
  <c r="AG54" i="16" s="1"/>
  <c r="J151" i="8"/>
  <c r="G140" i="8"/>
  <c r="J141" i="8" s="1"/>
  <c r="H140" i="8"/>
  <c r="J142" i="8" s="1"/>
  <c r="J140" i="8"/>
  <c r="I152" i="8"/>
  <c r="J152" i="8"/>
  <c r="H162" i="8"/>
  <c r="C165" i="8"/>
  <c r="D165" i="8"/>
  <c r="E165" i="8"/>
  <c r="F165" i="8"/>
  <c r="G165" i="8"/>
  <c r="H165" i="8"/>
  <c r="H167" i="8"/>
  <c r="G168" i="8"/>
  <c r="C169" i="8"/>
  <c r="F170" i="8"/>
  <c r="F177" i="8"/>
  <c r="E171" i="8" s="1"/>
  <c r="H171" i="8" s="1"/>
  <c r="F178" i="8"/>
  <c r="F185" i="8" s="1"/>
  <c r="D179" i="8"/>
  <c r="F182" i="8"/>
  <c r="G182" i="8"/>
  <c r="E185" i="8" s="1"/>
  <c r="F172" i="8" s="1"/>
  <c r="E184" i="8"/>
  <c r="D172" i="8" s="1"/>
  <c r="F184" i="8"/>
  <c r="C172" i="8" s="1"/>
  <c r="G187" i="8"/>
  <c r="E198" i="8"/>
  <c r="C201" i="8"/>
  <c r="D201" i="8"/>
  <c r="E201" i="8"/>
  <c r="F201" i="8"/>
  <c r="G201" i="8"/>
  <c r="H201" i="8"/>
  <c r="C204" i="8"/>
  <c r="E207" i="8"/>
  <c r="H207" i="8"/>
  <c r="K207" i="8"/>
  <c r="L207" i="8"/>
  <c r="M207" i="8"/>
  <c r="K152" i="8"/>
  <c r="N45" i="21" l="1"/>
  <c r="G45" i="21"/>
  <c r="J45" i="21"/>
  <c r="I45" i="21"/>
  <c r="H46" i="21" a="1"/>
  <c r="H46" i="21" s="1"/>
  <c r="M46" i="21"/>
  <c r="K47" i="21" s="1"/>
  <c r="L47" i="21" s="1"/>
  <c r="AK44" i="21" a="1"/>
  <c r="AK44" i="21" s="1"/>
  <c r="AC44" i="21" a="1"/>
  <c r="AC44" i="21" s="1"/>
  <c r="S44" i="21" a="1"/>
  <c r="S44" i="21" s="1"/>
  <c r="U44" i="21"/>
  <c r="D44" i="21" s="1"/>
  <c r="T44" i="21" a="1"/>
  <c r="T44" i="21" s="1"/>
  <c r="R44" i="21"/>
  <c r="AE44" i="21" a="1"/>
  <c r="AE44" i="21" s="1"/>
  <c r="AD44" i="21" a="1"/>
  <c r="AD44" i="21" s="1"/>
  <c r="AJ44" i="21" a="1"/>
  <c r="AJ44" i="21" s="1"/>
  <c r="Y44" i="21" a="1"/>
  <c r="Y44" i="21" s="1"/>
  <c r="W44" i="21"/>
  <c r="AI44" i="21" a="1"/>
  <c r="AI44" i="21" s="1"/>
  <c r="Q44" i="21"/>
  <c r="AH44" i="21" a="1"/>
  <c r="AH44" i="21" s="1"/>
  <c r="P44" i="21"/>
  <c r="V44" i="21"/>
  <c r="C44" i="21" s="1"/>
  <c r="O44" i="21"/>
  <c r="AG44" i="21" a="1"/>
  <c r="AG44" i="21" s="1"/>
  <c r="AF44" i="21" a="1"/>
  <c r="AF44" i="21" s="1"/>
  <c r="AB44" i="21" a="1"/>
  <c r="AB44" i="21" s="1"/>
  <c r="Z44" i="21" a="1"/>
  <c r="Z44" i="21" s="1"/>
  <c r="X44" i="21" a="1"/>
  <c r="X44" i="21" s="1"/>
  <c r="AA44" i="21" a="1"/>
  <c r="AA44" i="21" s="1"/>
  <c r="S37" i="20" a="1"/>
  <c r="S37" i="20" s="1"/>
  <c r="T37" i="20" a="1"/>
  <c r="T37" i="20" s="1"/>
  <c r="R37" i="20"/>
  <c r="W36" i="20"/>
  <c r="U36" i="20"/>
  <c r="H39" i="20" a="1"/>
  <c r="H39" i="20" s="1"/>
  <c r="O38" i="20"/>
  <c r="P38" i="20" s="1"/>
  <c r="Q38" i="20" s="1"/>
  <c r="D35" i="20"/>
  <c r="V35" i="20"/>
  <c r="C35" i="20" s="1"/>
  <c r="AM54" i="16"/>
  <c r="AI54" i="16"/>
  <c r="AH54" i="16"/>
  <c r="AF54" i="16"/>
  <c r="AR53" i="16" a="1"/>
  <c r="AR53" i="16" s="1"/>
  <c r="BI53" i="16" a="1"/>
  <c r="BI53" i="16" s="1"/>
  <c r="BA53" i="16" a="1"/>
  <c r="BA53" i="16" s="1"/>
  <c r="AQ53" i="16"/>
  <c r="AP53" i="16"/>
  <c r="BH53" i="16" a="1"/>
  <c r="BH53" i="16" s="1"/>
  <c r="AZ53" i="16" a="1"/>
  <c r="AZ53" i="16" s="1"/>
  <c r="AO53" i="16"/>
  <c r="AY53" i="16" a="1"/>
  <c r="AY53" i="16" s="1"/>
  <c r="BB53" i="16" a="1"/>
  <c r="BB53" i="16" s="1"/>
  <c r="BJ53" i="16" a="1"/>
  <c r="BJ53" i="16" s="1"/>
  <c r="AX53" i="16" a="1"/>
  <c r="AX53" i="16" s="1"/>
  <c r="BG53" i="16" a="1"/>
  <c r="BG53" i="16" s="1"/>
  <c r="AN53" i="16"/>
  <c r="BF53" i="16" a="1"/>
  <c r="BF53" i="16" s="1"/>
  <c r="BE53" i="16" a="1"/>
  <c r="BE53" i="16" s="1"/>
  <c r="BD53" i="16" a="1"/>
  <c r="BD53" i="16" s="1"/>
  <c r="AW53" i="16" a="1"/>
  <c r="AW53" i="16" s="1"/>
  <c r="AV53" i="16"/>
  <c r="BC53" i="16" a="1"/>
  <c r="BC53" i="16" s="1"/>
  <c r="AU53" i="16"/>
  <c r="AB53" i="16" s="1"/>
  <c r="AT53" i="16"/>
  <c r="AS53" i="16" a="1"/>
  <c r="AS53" i="16" s="1"/>
  <c r="AG55" i="16" a="1"/>
  <c r="AG55" i="16" s="1"/>
  <c r="AL55" i="16"/>
  <c r="AJ56" i="16" s="1"/>
  <c r="AK56" i="16" s="1"/>
  <c r="C171" i="8"/>
  <c r="H182" i="8"/>
  <c r="E172" i="8" s="1"/>
  <c r="E170" i="8"/>
  <c r="H178" i="8"/>
  <c r="H183" i="8" s="1"/>
  <c r="G172" i="8" s="1"/>
  <c r="G178" i="8"/>
  <c r="G183" i="8" s="1"/>
  <c r="E186" i="8" s="1"/>
  <c r="H172" i="8" s="1"/>
  <c r="E208" i="8"/>
  <c r="H208" i="8"/>
  <c r="K208" i="8"/>
  <c r="L208" i="8"/>
  <c r="M208" i="8"/>
  <c r="H47" i="21" l="1" a="1"/>
  <c r="H47" i="21" s="1"/>
  <c r="M47" i="21"/>
  <c r="K48" i="21" s="1"/>
  <c r="L48" i="21" s="1"/>
  <c r="J46" i="21"/>
  <c r="I46" i="21"/>
  <c r="G46" i="21"/>
  <c r="N46" i="21"/>
  <c r="O45" i="21"/>
  <c r="AH45" i="21" a="1"/>
  <c r="AH45" i="21" s="1"/>
  <c r="Z45" i="21" a="1"/>
  <c r="Z45" i="21" s="1"/>
  <c r="AF45" i="21" a="1"/>
  <c r="AF45" i="21" s="1"/>
  <c r="V45" i="21"/>
  <c r="C45" i="21" s="1"/>
  <c r="AE45" i="21" a="1"/>
  <c r="AE45" i="21" s="1"/>
  <c r="U45" i="21"/>
  <c r="T45" i="21" a="1"/>
  <c r="T45" i="21" s="1"/>
  <c r="AI45" i="21" a="1"/>
  <c r="AI45" i="21" s="1"/>
  <c r="Q45" i="21"/>
  <c r="Y45" i="21" a="1"/>
  <c r="Y45" i="21" s="1"/>
  <c r="W45" i="21"/>
  <c r="AJ45" i="21" a="1"/>
  <c r="AJ45" i="21" s="1"/>
  <c r="S45" i="21" a="1"/>
  <c r="S45" i="21" s="1"/>
  <c r="AB45" i="21" a="1"/>
  <c r="AB45" i="21" s="1"/>
  <c r="AA45" i="21" a="1"/>
  <c r="AA45" i="21" s="1"/>
  <c r="P45" i="21"/>
  <c r="AK45" i="21" a="1"/>
  <c r="AK45" i="21" s="1"/>
  <c r="X45" i="21" a="1"/>
  <c r="X45" i="21" s="1"/>
  <c r="R45" i="21"/>
  <c r="AG45" i="21" a="1"/>
  <c r="AG45" i="21" s="1"/>
  <c r="AD45" i="21" a="1"/>
  <c r="AD45" i="21" s="1"/>
  <c r="AC45" i="21" a="1"/>
  <c r="AC45" i="21" s="1"/>
  <c r="T38" i="20" a="1"/>
  <c r="T38" i="20" s="1"/>
  <c r="S38" i="20" a="1"/>
  <c r="S38" i="20" s="1"/>
  <c r="R38" i="20"/>
  <c r="N39" i="20"/>
  <c r="J39" i="20"/>
  <c r="I39" i="20"/>
  <c r="G39" i="20"/>
  <c r="M39" i="20"/>
  <c r="K40" i="20" s="1"/>
  <c r="L40" i="20" s="1"/>
  <c r="D36" i="20"/>
  <c r="V36" i="20"/>
  <c r="C36" i="20" s="1"/>
  <c r="AH37" i="20" a="1"/>
  <c r="AH37" i="20" s="1"/>
  <c r="AG37" i="20" a="1"/>
  <c r="AG37" i="20" s="1"/>
  <c r="AE37" i="20" a="1"/>
  <c r="AE37" i="20" s="1"/>
  <c r="AI37" i="20" a="1"/>
  <c r="AI37" i="20" s="1"/>
  <c r="AF37" i="20" a="1"/>
  <c r="AF37" i="20" s="1"/>
  <c r="AA37" i="20" a="1"/>
  <c r="AA37" i="20" s="1"/>
  <c r="AD37" i="20" a="1"/>
  <c r="AD37" i="20" s="1"/>
  <c r="Y37" i="20" a="1"/>
  <c r="Y37" i="20" s="1"/>
  <c r="Z37" i="20" a="1"/>
  <c r="Z37" i="20" s="1"/>
  <c r="AB37" i="20" a="1"/>
  <c r="AB37" i="20" s="1"/>
  <c r="AC37" i="20" a="1"/>
  <c r="AC37" i="20" s="1"/>
  <c r="AJ37" i="20" a="1"/>
  <c r="AJ37" i="20" s="1"/>
  <c r="X37" i="20" a="1"/>
  <c r="X37" i="20" s="1"/>
  <c r="AK37" i="20" a="1"/>
  <c r="AK37" i="20" s="1"/>
  <c r="AL56" i="16"/>
  <c r="AJ57" i="16" s="1"/>
  <c r="AK57" i="16" s="1"/>
  <c r="AG56" i="16" a="1"/>
  <c r="AG56" i="16" s="1"/>
  <c r="AH55" i="16"/>
  <c r="AF55" i="16"/>
  <c r="AM55" i="16"/>
  <c r="AI55" i="16"/>
  <c r="AC53" i="16"/>
  <c r="BG54" i="16" a="1"/>
  <c r="BG54" i="16" s="1"/>
  <c r="AY54" i="16" a="1"/>
  <c r="AY54" i="16" s="1"/>
  <c r="BF54" i="16" a="1"/>
  <c r="BF54" i="16" s="1"/>
  <c r="AX54" i="16" a="1"/>
  <c r="AX54" i="16" s="1"/>
  <c r="BH54" i="16" a="1"/>
  <c r="BH54" i="16" s="1"/>
  <c r="AU54" i="16"/>
  <c r="AB54" i="16" s="1"/>
  <c r="AT54" i="16"/>
  <c r="AC54" i="16" s="1"/>
  <c r="BE54" i="16" a="1"/>
  <c r="BE54" i="16" s="1"/>
  <c r="AS54" i="16" a="1"/>
  <c r="AS54" i="16" s="1"/>
  <c r="BD54" i="16" a="1"/>
  <c r="BD54" i="16" s="1"/>
  <c r="AR54" i="16" a="1"/>
  <c r="AR54" i="16" s="1"/>
  <c r="BC54" i="16" a="1"/>
  <c r="BC54" i="16" s="1"/>
  <c r="AQ54" i="16"/>
  <c r="BA54" i="16" a="1"/>
  <c r="BA54" i="16" s="1"/>
  <c r="AZ54" i="16" a="1"/>
  <c r="AZ54" i="16" s="1"/>
  <c r="AV54" i="16"/>
  <c r="BB54" i="16" a="1"/>
  <c r="BB54" i="16" s="1"/>
  <c r="AP54" i="16"/>
  <c r="AO54" i="16"/>
  <c r="AW54" i="16" a="1"/>
  <c r="AW54" i="16" s="1"/>
  <c r="AN54" i="16"/>
  <c r="BJ54" i="16" a="1"/>
  <c r="BJ54" i="16" s="1"/>
  <c r="BI54" i="16" a="1"/>
  <c r="BI54" i="16" s="1"/>
  <c r="F186" i="8"/>
  <c r="E187" i="8"/>
  <c r="D171" i="8"/>
  <c r="G171" i="8" s="1"/>
  <c r="F171" i="8" s="1"/>
  <c r="E212" i="8"/>
  <c r="E213" i="8" s="1"/>
  <c r="K212" i="8"/>
  <c r="K213" i="8" s="1"/>
  <c r="L212" i="8"/>
  <c r="H213" i="8"/>
  <c r="H212" i="8" s="1"/>
  <c r="L213" i="8"/>
  <c r="C216" i="8"/>
  <c r="D216" i="8"/>
  <c r="E216" i="8"/>
  <c r="F216" i="8"/>
  <c r="G216" i="8"/>
  <c r="H216" i="8"/>
  <c r="I216" i="8"/>
  <c r="J216" i="8"/>
  <c r="K216" i="8"/>
  <c r="C219" i="8"/>
  <c r="N219" i="8"/>
  <c r="E222" i="8"/>
  <c r="E223" i="8" s="1"/>
  <c r="H222" i="8"/>
  <c r="H223" i="8" s="1"/>
  <c r="O222" i="8"/>
  <c r="K223" i="8"/>
  <c r="K222" i="8" s="1"/>
  <c r="N225" i="8"/>
  <c r="T222" i="8" s="1"/>
  <c r="E226" i="8"/>
  <c r="E227" i="8" s="1"/>
  <c r="H226" i="8"/>
  <c r="K226" i="8"/>
  <c r="K227" i="8" s="1"/>
  <c r="R226" i="8"/>
  <c r="T226" i="8" s="1"/>
  <c r="H227" i="8"/>
  <c r="R227" i="8"/>
  <c r="T227" i="8" s="1"/>
  <c r="R228" i="8"/>
  <c r="T228" i="8" s="1"/>
  <c r="R229" i="8"/>
  <c r="T229" i="8" s="1"/>
  <c r="C230" i="8"/>
  <c r="D230" i="8"/>
  <c r="E230" i="8"/>
  <c r="F230" i="8"/>
  <c r="G230" i="8"/>
  <c r="H230" i="8"/>
  <c r="I230" i="8"/>
  <c r="J230" i="8"/>
  <c r="K230" i="8"/>
  <c r="R230" i="8"/>
  <c r="T230" i="8" s="1"/>
  <c r="R231" i="8"/>
  <c r="T231" i="8" s="1"/>
  <c r="R232" i="8"/>
  <c r="T232" i="8" s="1"/>
  <c r="C233" i="8"/>
  <c r="R233" i="8"/>
  <c r="T233" i="8" s="1"/>
  <c r="R234" i="8"/>
  <c r="T234" i="8" s="1"/>
  <c r="D235" i="8"/>
  <c r="G235" i="8"/>
  <c r="H235" i="8" s="1"/>
  <c r="R235" i="8"/>
  <c r="T235" i="8" s="1"/>
  <c r="G236" i="8"/>
  <c r="H236" i="8" s="1"/>
  <c r="G237" i="8"/>
  <c r="H237" i="8" s="1"/>
  <c r="G238" i="8"/>
  <c r="H238" i="8" s="1"/>
  <c r="G239" i="8"/>
  <c r="H239" i="8" s="1"/>
  <c r="N240" i="8"/>
  <c r="O240" i="8"/>
  <c r="P240" i="8"/>
  <c r="Q240" i="8"/>
  <c r="R240" i="8"/>
  <c r="S240" i="8"/>
  <c r="T240" i="8"/>
  <c r="C242" i="8"/>
  <c r="D242" i="8"/>
  <c r="E242" i="8"/>
  <c r="F242" i="8"/>
  <c r="G242" i="8"/>
  <c r="H242" i="8"/>
  <c r="BD256" i="8"/>
  <c r="A1" i="7"/>
  <c r="C1" i="7"/>
  <c r="D1" i="7"/>
  <c r="E1" i="7"/>
  <c r="F1" i="7"/>
  <c r="G1" i="7"/>
  <c r="H1" i="7"/>
  <c r="I1" i="7"/>
  <c r="J1" i="7"/>
  <c r="K1" i="7"/>
  <c r="L1" i="7"/>
  <c r="M1" i="7"/>
  <c r="N1" i="7"/>
  <c r="O1" i="7"/>
  <c r="P1" i="7"/>
  <c r="Q1" i="7"/>
  <c r="R1" i="7"/>
  <c r="S1" i="7"/>
  <c r="T1" i="7"/>
  <c r="U1" i="7"/>
  <c r="V1" i="7"/>
  <c r="X1" i="7"/>
  <c r="Y1" i="7"/>
  <c r="Z1" i="7"/>
  <c r="AA1" i="7"/>
  <c r="AB1" i="7"/>
  <c r="AJ1" i="7"/>
  <c r="AK1" i="7"/>
  <c r="AB6" i="7"/>
  <c r="AJ6" i="7"/>
  <c r="D7" i="7"/>
  <c r="AJ7" i="7" a="1"/>
  <c r="AJ7" i="7" s="1"/>
  <c r="D16" i="7"/>
  <c r="D18" i="7"/>
  <c r="X28" i="7"/>
  <c r="Y28" i="7"/>
  <c r="Z28" i="7"/>
  <c r="AA28" i="7"/>
  <c r="AB28" i="7"/>
  <c r="F29" i="7"/>
  <c r="I29" i="7"/>
  <c r="N29" i="7"/>
  <c r="S29" i="7"/>
  <c r="X29" i="7"/>
  <c r="Y29" i="7"/>
  <c r="Z29" i="7"/>
  <c r="AA29" i="7"/>
  <c r="AB29" i="7"/>
  <c r="I30" i="7"/>
  <c r="N30" i="7"/>
  <c r="S30" i="7"/>
  <c r="I31" i="7"/>
  <c r="N31" i="7"/>
  <c r="S31" i="7"/>
  <c r="O31" i="7" s="1"/>
  <c r="P31" i="7" s="1"/>
  <c r="Q31" i="7" s="1"/>
  <c r="I32" i="7"/>
  <c r="N32" i="7"/>
  <c r="S32" i="7"/>
  <c r="I33" i="7"/>
  <c r="N33" i="7"/>
  <c r="J33" i="7" s="1"/>
  <c r="K33" i="7" s="1"/>
  <c r="L33" i="7" s="1"/>
  <c r="S33" i="7"/>
  <c r="O33" i="7" s="1"/>
  <c r="P33" i="7" s="1"/>
  <c r="Q33" i="7" s="1"/>
  <c r="I34" i="7"/>
  <c r="N34" i="7"/>
  <c r="J34" i="7" s="1"/>
  <c r="K34" i="7" s="1"/>
  <c r="L34" i="7" s="1"/>
  <c r="M34" i="7" s="1"/>
  <c r="S34" i="7"/>
  <c r="O34" i="7" s="1"/>
  <c r="P34" i="7" s="1"/>
  <c r="Q34" i="7" s="1"/>
  <c r="H34" i="7" s="1"/>
  <c r="I35" i="7"/>
  <c r="N35" i="7"/>
  <c r="J35" i="7" s="1"/>
  <c r="K35" i="7" s="1"/>
  <c r="L35" i="7" s="1"/>
  <c r="M35" i="7" s="1"/>
  <c r="S35" i="7"/>
  <c r="O35" i="7" s="1"/>
  <c r="P35" i="7" s="1"/>
  <c r="Q35" i="7" s="1"/>
  <c r="H35" i="7" s="1"/>
  <c r="I36" i="7"/>
  <c r="N36" i="7"/>
  <c r="S36" i="7"/>
  <c r="O36" i="7" s="1"/>
  <c r="P36" i="7" s="1"/>
  <c r="Q36" i="7" s="1"/>
  <c r="H36" i="7" s="1"/>
  <c r="F37" i="7"/>
  <c r="I37" i="7"/>
  <c r="N37" i="7"/>
  <c r="G37" i="7" s="1" a="1"/>
  <c r="G37" i="7" s="1"/>
  <c r="S37" i="7"/>
  <c r="O37" i="7" s="1"/>
  <c r="P37" i="7" s="1"/>
  <c r="Q37" i="7" s="1"/>
  <c r="Y37" i="7"/>
  <c r="F38" i="7"/>
  <c r="I38" i="7"/>
  <c r="N38" i="7"/>
  <c r="S38" i="7"/>
  <c r="O38" i="7" s="1"/>
  <c r="P38" i="7" s="1"/>
  <c r="Q38" i="7" s="1"/>
  <c r="F39" i="7"/>
  <c r="I39" i="7"/>
  <c r="N39" i="7"/>
  <c r="S39" i="7"/>
  <c r="O39" i="7" s="1"/>
  <c r="P39" i="7" s="1"/>
  <c r="Q39" i="7" s="1"/>
  <c r="F40" i="7"/>
  <c r="I40" i="7"/>
  <c r="N40" i="7"/>
  <c r="G40" i="7" s="1" a="1"/>
  <c r="G40" i="7" s="1"/>
  <c r="S40" i="7"/>
  <c r="O40" i="7" s="1"/>
  <c r="P40" i="7" s="1"/>
  <c r="Q40" i="7" s="1"/>
  <c r="Y40" i="7"/>
  <c r="F41" i="7"/>
  <c r="I41" i="7"/>
  <c r="N41" i="7"/>
  <c r="G41" i="7" s="1" a="1"/>
  <c r="G41" i="7" s="1"/>
  <c r="S41" i="7"/>
  <c r="O41" i="7" s="1"/>
  <c r="P41" i="7" s="1"/>
  <c r="Q41" i="7" s="1"/>
  <c r="Y41" i="7"/>
  <c r="F42" i="7"/>
  <c r="I42" i="7"/>
  <c r="N42" i="7"/>
  <c r="S42" i="7"/>
  <c r="Y42" i="7"/>
  <c r="F43" i="7"/>
  <c r="I43" i="7"/>
  <c r="N43" i="7"/>
  <c r="S43" i="7"/>
  <c r="O43" i="7" s="1"/>
  <c r="P43" i="7" s="1"/>
  <c r="Q43" i="7" s="1"/>
  <c r="H43" i="7" s="1"/>
  <c r="Y43" i="7"/>
  <c r="F44" i="7"/>
  <c r="I44" i="7"/>
  <c r="N44" i="7"/>
  <c r="J44" i="7" s="1"/>
  <c r="K44" i="7" s="1"/>
  <c r="L44" i="7" s="1"/>
  <c r="S44" i="7"/>
  <c r="Y44" i="7"/>
  <c r="F45" i="7"/>
  <c r="I45" i="7"/>
  <c r="N45" i="7"/>
  <c r="G45" i="7" s="1" a="1"/>
  <c r="G45" i="7" s="1"/>
  <c r="S45" i="7"/>
  <c r="O45" i="7" s="1"/>
  <c r="P45" i="7" s="1"/>
  <c r="Q45" i="7" s="1"/>
  <c r="H45" i="7" s="1"/>
  <c r="F46" i="7"/>
  <c r="I46" i="7"/>
  <c r="N46" i="7"/>
  <c r="J46" i="7" s="1"/>
  <c r="K46" i="7" s="1"/>
  <c r="L46" i="7" s="1"/>
  <c r="S46" i="7"/>
  <c r="O46" i="7" s="1"/>
  <c r="P46" i="7" s="1"/>
  <c r="Q46" i="7" s="1"/>
  <c r="H46" i="7" s="1"/>
  <c r="Y46" i="7"/>
  <c r="F47" i="7"/>
  <c r="I47" i="7"/>
  <c r="N47" i="7"/>
  <c r="M47" i="7" s="1"/>
  <c r="S47" i="7"/>
  <c r="O47" i="7" s="1"/>
  <c r="P47" i="7" s="1"/>
  <c r="Q47" i="7" s="1"/>
  <c r="H47" i="7" s="1"/>
  <c r="Y47" i="7"/>
  <c r="F48" i="7"/>
  <c r="I48" i="7"/>
  <c r="N48" i="7"/>
  <c r="S48" i="7"/>
  <c r="O48" i="7" s="1"/>
  <c r="P48" i="7" s="1"/>
  <c r="Q48" i="7" s="1"/>
  <c r="H48" i="7" s="1"/>
  <c r="Y48" i="7"/>
  <c r="I49" i="7"/>
  <c r="N49" i="7"/>
  <c r="S49" i="7"/>
  <c r="Y49" i="7"/>
  <c r="I50" i="7"/>
  <c r="N50" i="7"/>
  <c r="J50" i="7" s="1"/>
  <c r="K50" i="7" s="1"/>
  <c r="L50" i="7" s="1"/>
  <c r="S50" i="7"/>
  <c r="Y50" i="7"/>
  <c r="I51" i="7"/>
  <c r="N51" i="7"/>
  <c r="S51" i="7"/>
  <c r="Y51" i="7"/>
  <c r="I52" i="7"/>
  <c r="N52" i="7"/>
  <c r="S52" i="7"/>
  <c r="Y52" i="7"/>
  <c r="F53" i="7"/>
  <c r="I53" i="7"/>
  <c r="N53" i="7"/>
  <c r="S53" i="7"/>
  <c r="O53" i="7" s="1"/>
  <c r="P53" i="7" s="1"/>
  <c r="Q53" i="7" s="1"/>
  <c r="Y53" i="7"/>
  <c r="I54" i="7"/>
  <c r="N54" i="7"/>
  <c r="S54" i="7"/>
  <c r="Y54" i="7"/>
  <c r="I55" i="7"/>
  <c r="N55" i="7"/>
  <c r="S55" i="7"/>
  <c r="O55" i="7" s="1"/>
  <c r="P55" i="7" s="1"/>
  <c r="Q55" i="7" s="1"/>
  <c r="Y55" i="7"/>
  <c r="I56" i="7"/>
  <c r="N56" i="7"/>
  <c r="J56" i="7" s="1"/>
  <c r="K56" i="7" s="1"/>
  <c r="L56" i="7" s="1"/>
  <c r="S56" i="7"/>
  <c r="Y56" i="7"/>
  <c r="I57" i="7"/>
  <c r="N57" i="7"/>
  <c r="J57" i="7" s="1"/>
  <c r="K57" i="7" s="1"/>
  <c r="L57" i="7" s="1"/>
  <c r="S57" i="7"/>
  <c r="O57" i="7" s="1"/>
  <c r="P57" i="7" s="1"/>
  <c r="Q57" i="7" s="1"/>
  <c r="Y57" i="7"/>
  <c r="F58" i="7"/>
  <c r="I58" i="7"/>
  <c r="N58" i="7"/>
  <c r="M58" i="7" s="1"/>
  <c r="S58" i="7"/>
  <c r="Y58" i="7"/>
  <c r="I59" i="7"/>
  <c r="N59" i="7"/>
  <c r="J59" i="7" s="1"/>
  <c r="K59" i="7" s="1"/>
  <c r="L59" i="7" s="1"/>
  <c r="M59" i="7" s="1"/>
  <c r="S59" i="7"/>
  <c r="I60" i="7"/>
  <c r="N60" i="7"/>
  <c r="J60" i="7" s="1"/>
  <c r="K60" i="7" s="1"/>
  <c r="L60" i="7" s="1"/>
  <c r="M60" i="7" s="1"/>
  <c r="S60" i="7"/>
  <c r="I61" i="7"/>
  <c r="N61" i="7"/>
  <c r="S61" i="7"/>
  <c r="I62" i="7"/>
  <c r="N62" i="7"/>
  <c r="J62" i="7" s="1"/>
  <c r="K62" i="7" s="1"/>
  <c r="L62" i="7" s="1"/>
  <c r="M62" i="7" s="1"/>
  <c r="S62" i="7"/>
  <c r="O62" i="7" s="1"/>
  <c r="P62" i="7" s="1"/>
  <c r="Q62" i="7" s="1"/>
  <c r="H62" i="7" s="1"/>
  <c r="I63" i="7"/>
  <c r="N63" i="7"/>
  <c r="J63" i="7" s="1"/>
  <c r="K63" i="7" s="1"/>
  <c r="L63" i="7" s="1"/>
  <c r="M63" i="7" s="1"/>
  <c r="S63" i="7"/>
  <c r="F64" i="7"/>
  <c r="I64" i="7"/>
  <c r="N64" i="7"/>
  <c r="S64" i="7"/>
  <c r="F65" i="7"/>
  <c r="I65" i="7"/>
  <c r="N65" i="7"/>
  <c r="S65" i="7"/>
  <c r="O65" i="7" s="1"/>
  <c r="P65" i="7" s="1"/>
  <c r="Q65" i="7" s="1"/>
  <c r="X65" i="7"/>
  <c r="F66" i="7"/>
  <c r="I66" i="7"/>
  <c r="N66" i="7"/>
  <c r="G66" i="7" s="1" a="1"/>
  <c r="G66" i="7" s="1"/>
  <c r="S66" i="7"/>
  <c r="F67" i="7"/>
  <c r="I67" i="7"/>
  <c r="N67" i="7"/>
  <c r="J67" i="7" s="1"/>
  <c r="K67" i="7" s="1"/>
  <c r="L67" i="7" s="1"/>
  <c r="S67" i="7"/>
  <c r="O67" i="7" s="1"/>
  <c r="P67" i="7" s="1"/>
  <c r="Q67" i="7" s="1"/>
  <c r="F68" i="7"/>
  <c r="I68" i="7"/>
  <c r="N68" i="7"/>
  <c r="S68" i="7"/>
  <c r="F69" i="7"/>
  <c r="I69" i="7"/>
  <c r="N69" i="7"/>
  <c r="S69" i="7"/>
  <c r="O69" i="7" s="1"/>
  <c r="P69" i="7" s="1"/>
  <c r="Q69" i="7" s="1"/>
  <c r="H69" i="7" s="1"/>
  <c r="F70" i="7"/>
  <c r="I70" i="7"/>
  <c r="N70" i="7"/>
  <c r="S70" i="7"/>
  <c r="O70" i="7" s="1"/>
  <c r="P70" i="7" s="1"/>
  <c r="Q70" i="7" s="1"/>
  <c r="H70" i="7" s="1"/>
  <c r="F71" i="7"/>
  <c r="I71" i="7"/>
  <c r="N71" i="7"/>
  <c r="G71" i="7" s="1" a="1"/>
  <c r="G71" i="7" s="1"/>
  <c r="S71" i="7"/>
  <c r="F72" i="7"/>
  <c r="I72" i="7"/>
  <c r="N72" i="7"/>
  <c r="S72" i="7"/>
  <c r="F73" i="7"/>
  <c r="I73" i="7"/>
  <c r="N73" i="7"/>
  <c r="S73" i="7"/>
  <c r="F74" i="7"/>
  <c r="I74" i="7"/>
  <c r="N74" i="7"/>
  <c r="J74" i="7" s="1"/>
  <c r="K74" i="7" s="1"/>
  <c r="L74" i="7" s="1"/>
  <c r="S74" i="7"/>
  <c r="O74" i="7" s="1"/>
  <c r="P74" i="7" s="1"/>
  <c r="Q74" i="7" s="1"/>
  <c r="H74" i="7" s="1"/>
  <c r="F75" i="7"/>
  <c r="I75" i="7"/>
  <c r="N75" i="7"/>
  <c r="S75" i="7"/>
  <c r="O75" i="7" s="1"/>
  <c r="P75" i="7" s="1"/>
  <c r="Q75" i="7" s="1"/>
  <c r="H75" i="7" s="1"/>
  <c r="F76" i="7"/>
  <c r="I76" i="7"/>
  <c r="N76" i="7"/>
  <c r="G76" i="7" s="1" a="1"/>
  <c r="G76" i="7" s="1"/>
  <c r="S76" i="7"/>
  <c r="O76" i="7" s="1"/>
  <c r="P76" i="7" s="1"/>
  <c r="Q76" i="7" s="1"/>
  <c r="H76" i="7" s="1"/>
  <c r="F77" i="7"/>
  <c r="I77" i="7"/>
  <c r="N77" i="7"/>
  <c r="S77" i="7"/>
  <c r="O77" i="7" s="1"/>
  <c r="P77" i="7" s="1"/>
  <c r="Q77" i="7" s="1"/>
  <c r="H77" i="7" s="1"/>
  <c r="F78" i="7"/>
  <c r="I78" i="7"/>
  <c r="N78" i="7"/>
  <c r="S78" i="7"/>
  <c r="O78" i="7" s="1"/>
  <c r="P78" i="7" s="1"/>
  <c r="Q78" i="7" s="1"/>
  <c r="H78" i="7" s="1"/>
  <c r="F79" i="7"/>
  <c r="I79" i="7"/>
  <c r="N79" i="7"/>
  <c r="G79" i="7" s="1" a="1"/>
  <c r="G79" i="7" s="1"/>
  <c r="S79" i="7"/>
  <c r="F80" i="7"/>
  <c r="I80" i="7"/>
  <c r="N80" i="7"/>
  <c r="S80" i="7"/>
  <c r="O80" i="7" s="1"/>
  <c r="P80" i="7" s="1"/>
  <c r="Q80" i="7" s="1"/>
  <c r="F81" i="7"/>
  <c r="I81" i="7"/>
  <c r="N81" i="7"/>
  <c r="M81" i="7" s="1"/>
  <c r="S81" i="7"/>
  <c r="O81" i="7" s="1"/>
  <c r="P81" i="7" s="1"/>
  <c r="Q81" i="7" s="1"/>
  <c r="F82" i="7"/>
  <c r="I82" i="7"/>
  <c r="N82" i="7"/>
  <c r="J82" i="7" s="1"/>
  <c r="K82" i="7" s="1"/>
  <c r="L82" i="7" s="1"/>
  <c r="S82" i="7"/>
  <c r="O82" i="7" s="1"/>
  <c r="P82" i="7" s="1"/>
  <c r="Q82" i="7" s="1"/>
  <c r="F83" i="7"/>
  <c r="I83" i="7"/>
  <c r="N83" i="7"/>
  <c r="M83" i="7" s="1"/>
  <c r="S83" i="7"/>
  <c r="O83" i="7" s="1"/>
  <c r="P83" i="7" s="1"/>
  <c r="Q83" i="7" s="1"/>
  <c r="F84" i="7"/>
  <c r="I84" i="7"/>
  <c r="N84" i="7"/>
  <c r="S84" i="7"/>
  <c r="O84" i="7" s="1"/>
  <c r="P84" i="7" s="1"/>
  <c r="Q84" i="7" s="1"/>
  <c r="F85" i="7"/>
  <c r="I85" i="7"/>
  <c r="N85" i="7"/>
  <c r="M85" i="7" s="1"/>
  <c r="S85" i="7"/>
  <c r="O85" i="7" s="1"/>
  <c r="P85" i="7" s="1"/>
  <c r="Q85" i="7" s="1"/>
  <c r="H85" i="7" s="1"/>
  <c r="F86" i="7"/>
  <c r="I86" i="7"/>
  <c r="N86" i="7"/>
  <c r="S86" i="7"/>
  <c r="O86" i="7" s="1"/>
  <c r="P86" i="7" s="1"/>
  <c r="Q86" i="7" s="1"/>
  <c r="H86" i="7" s="1"/>
  <c r="F87" i="7"/>
  <c r="I87" i="7"/>
  <c r="N87" i="7"/>
  <c r="J87" i="7" s="1"/>
  <c r="K87" i="7" s="1"/>
  <c r="L87" i="7" s="1"/>
  <c r="S87" i="7"/>
  <c r="O87" i="7" s="1"/>
  <c r="P87" i="7" s="1"/>
  <c r="Q87" i="7" s="1"/>
  <c r="F88" i="7"/>
  <c r="I88" i="7"/>
  <c r="N88" i="7"/>
  <c r="S88" i="7"/>
  <c r="F89" i="7"/>
  <c r="I89" i="7"/>
  <c r="N89" i="7"/>
  <c r="J89" i="7" s="1"/>
  <c r="K89" i="7" s="1"/>
  <c r="L89" i="7" s="1"/>
  <c r="S89" i="7"/>
  <c r="O89" i="7" s="1"/>
  <c r="P89" i="7" s="1"/>
  <c r="Q89" i="7" s="1"/>
  <c r="F90" i="7"/>
  <c r="I90" i="7"/>
  <c r="N90" i="7"/>
  <c r="J90" i="7" s="1"/>
  <c r="K90" i="7" s="1"/>
  <c r="L90" i="7" s="1"/>
  <c r="S90" i="7"/>
  <c r="O90" i="7" s="1"/>
  <c r="P90" i="7" s="1"/>
  <c r="Q90" i="7" s="1"/>
  <c r="H90" i="7" s="1"/>
  <c r="F91" i="7"/>
  <c r="I91" i="7"/>
  <c r="N91" i="7"/>
  <c r="S91" i="7"/>
  <c r="O91" i="7" s="1"/>
  <c r="P91" i="7" s="1"/>
  <c r="Q91" i="7" s="1"/>
  <c r="F92" i="7"/>
  <c r="I92" i="7"/>
  <c r="N92" i="7"/>
  <c r="M92" i="7" s="1"/>
  <c r="S92" i="7"/>
  <c r="F93" i="7"/>
  <c r="I93" i="7"/>
  <c r="N93" i="7"/>
  <c r="G93" i="7" s="1" a="1"/>
  <c r="G93" i="7" s="1"/>
  <c r="S93" i="7"/>
  <c r="O93" i="7" s="1"/>
  <c r="P93" i="7" s="1"/>
  <c r="Q93" i="7" s="1"/>
  <c r="H93" i="7" s="1"/>
  <c r="F94" i="7"/>
  <c r="I94" i="7"/>
  <c r="N94" i="7"/>
  <c r="M94" i="7" s="1"/>
  <c r="S94" i="7"/>
  <c r="O94" i="7" s="1"/>
  <c r="P94" i="7" s="1"/>
  <c r="Q94" i="7" s="1"/>
  <c r="H94" i="7" s="1"/>
  <c r="F95" i="7"/>
  <c r="I95" i="7"/>
  <c r="N95" i="7"/>
  <c r="S95" i="7"/>
  <c r="F96" i="7"/>
  <c r="I96" i="7"/>
  <c r="N96" i="7"/>
  <c r="S96" i="7"/>
  <c r="O96" i="7" s="1"/>
  <c r="P96" i="7" s="1"/>
  <c r="Q96" i="7" s="1"/>
  <c r="F97" i="7"/>
  <c r="I97" i="7"/>
  <c r="N97" i="7"/>
  <c r="J97" i="7" s="1"/>
  <c r="K97" i="7" s="1"/>
  <c r="L97" i="7" s="1"/>
  <c r="S97" i="7"/>
  <c r="O97" i="7" s="1"/>
  <c r="P97" i="7" s="1"/>
  <c r="Q97" i="7" s="1"/>
  <c r="F98" i="7"/>
  <c r="I98" i="7"/>
  <c r="N98" i="7"/>
  <c r="G98" i="7" s="1" a="1"/>
  <c r="G98" i="7" s="1"/>
  <c r="S98" i="7"/>
  <c r="O98" i="7" s="1"/>
  <c r="P98" i="7" s="1"/>
  <c r="Q98" i="7" s="1"/>
  <c r="H98" i="7" s="1"/>
  <c r="F99" i="7"/>
  <c r="I99" i="7"/>
  <c r="N99" i="7"/>
  <c r="M99" i="7" s="1"/>
  <c r="S99" i="7"/>
  <c r="F100" i="7"/>
  <c r="I100" i="7"/>
  <c r="N100" i="7"/>
  <c r="M100" i="7" s="1"/>
  <c r="S100" i="7"/>
  <c r="O100" i="7" s="1"/>
  <c r="P100" i="7" s="1"/>
  <c r="Q100" i="7" s="1"/>
  <c r="F101" i="7"/>
  <c r="I101" i="7"/>
  <c r="N101" i="7"/>
  <c r="S101" i="7"/>
  <c r="O101" i="7" s="1"/>
  <c r="P101" i="7" s="1"/>
  <c r="Q101" i="7" s="1"/>
  <c r="H101" i="7" s="1"/>
  <c r="F102" i="7"/>
  <c r="I102" i="7"/>
  <c r="N102" i="7"/>
  <c r="J102" i="7" s="1"/>
  <c r="K102" i="7" s="1"/>
  <c r="L102" i="7" s="1"/>
  <c r="S102" i="7"/>
  <c r="O102" i="7" s="1"/>
  <c r="P102" i="7" s="1"/>
  <c r="Q102" i="7" s="1"/>
  <c r="H102" i="7" s="1"/>
  <c r="F103" i="7"/>
  <c r="I103" i="7"/>
  <c r="N103" i="7"/>
  <c r="S103" i="7"/>
  <c r="F104" i="7"/>
  <c r="I104" i="7"/>
  <c r="N104" i="7"/>
  <c r="G104" i="7" s="1" a="1"/>
  <c r="G104" i="7" s="1"/>
  <c r="S104" i="7"/>
  <c r="F105" i="7"/>
  <c r="I105" i="7"/>
  <c r="N105" i="7"/>
  <c r="S105" i="7"/>
  <c r="O105" i="7" s="1"/>
  <c r="P105" i="7" s="1"/>
  <c r="Q105" i="7" s="1"/>
  <c r="H105" i="7" s="1"/>
  <c r="F106" i="7"/>
  <c r="I106" i="7"/>
  <c r="N106" i="7"/>
  <c r="M106" i="7" s="1"/>
  <c r="S106" i="7"/>
  <c r="O106" i="7" s="1"/>
  <c r="P106" i="7" s="1"/>
  <c r="Q106" i="7" s="1"/>
  <c r="F107" i="7"/>
  <c r="I107" i="7"/>
  <c r="N107" i="7"/>
  <c r="S107" i="7"/>
  <c r="F108" i="7"/>
  <c r="I108" i="7"/>
  <c r="N108" i="7"/>
  <c r="S108" i="7"/>
  <c r="O108" i="7" s="1"/>
  <c r="P108" i="7" s="1"/>
  <c r="Q108" i="7" s="1"/>
  <c r="H108" i="7" s="1"/>
  <c r="F109" i="7"/>
  <c r="I109" i="7"/>
  <c r="N109" i="7"/>
  <c r="G109" i="7" s="1" a="1"/>
  <c r="G109" i="7" s="1"/>
  <c r="S109" i="7"/>
  <c r="O109" i="7" s="1"/>
  <c r="P109" i="7" s="1"/>
  <c r="Q109" i="7" s="1"/>
  <c r="F110" i="7"/>
  <c r="I110" i="7"/>
  <c r="N110" i="7"/>
  <c r="J110" i="7" s="1"/>
  <c r="K110" i="7" s="1"/>
  <c r="L110" i="7" s="1"/>
  <c r="S110" i="7"/>
  <c r="O110" i="7" s="1"/>
  <c r="P110" i="7" s="1"/>
  <c r="Q110" i="7" s="1"/>
  <c r="H110" i="7" s="1"/>
  <c r="F111" i="7"/>
  <c r="I111" i="7"/>
  <c r="N111" i="7"/>
  <c r="J111" i="7" s="1"/>
  <c r="K111" i="7" s="1"/>
  <c r="L111" i="7" s="1"/>
  <c r="S111" i="7"/>
  <c r="O111" i="7" s="1"/>
  <c r="P111" i="7" s="1"/>
  <c r="Q111" i="7" s="1"/>
  <c r="F112" i="7"/>
  <c r="I112" i="7"/>
  <c r="N112" i="7"/>
  <c r="G112" i="7" s="1" a="1"/>
  <c r="G112" i="7" s="1"/>
  <c r="S112" i="7"/>
  <c r="F113" i="7"/>
  <c r="I113" i="7"/>
  <c r="N113" i="7"/>
  <c r="J113" i="7" s="1"/>
  <c r="K113" i="7" s="1"/>
  <c r="L113" i="7" s="1"/>
  <c r="S113" i="7"/>
  <c r="F114" i="7"/>
  <c r="I114" i="7"/>
  <c r="N114" i="7"/>
  <c r="J114" i="7" s="1"/>
  <c r="K114" i="7" s="1"/>
  <c r="L114" i="7" s="1"/>
  <c r="S114" i="7"/>
  <c r="F115" i="7"/>
  <c r="I115" i="7"/>
  <c r="N115" i="7"/>
  <c r="S115" i="7"/>
  <c r="O115" i="7" s="1"/>
  <c r="P115" i="7" s="1"/>
  <c r="Q115" i="7" s="1"/>
  <c r="H115" i="7" s="1"/>
  <c r="F116" i="7"/>
  <c r="I116" i="7"/>
  <c r="N116" i="7"/>
  <c r="J116" i="7" s="1"/>
  <c r="K116" i="7" s="1"/>
  <c r="L116" i="7" s="1"/>
  <c r="S116" i="7"/>
  <c r="F117" i="7"/>
  <c r="I117" i="7"/>
  <c r="N117" i="7"/>
  <c r="J117" i="7" s="1"/>
  <c r="K117" i="7" s="1"/>
  <c r="L117" i="7" s="1"/>
  <c r="S117" i="7"/>
  <c r="F118" i="7"/>
  <c r="I118" i="7"/>
  <c r="N118" i="7"/>
  <c r="G118" i="7" s="1" a="1"/>
  <c r="G118" i="7" s="1"/>
  <c r="S118" i="7"/>
  <c r="O118" i="7" s="1"/>
  <c r="P118" i="7" s="1"/>
  <c r="Q118" i="7" s="1"/>
  <c r="H118" i="7" s="1"/>
  <c r="F119" i="7"/>
  <c r="I119" i="7"/>
  <c r="N119" i="7"/>
  <c r="J119" i="7" s="1"/>
  <c r="K119" i="7" s="1"/>
  <c r="L119" i="7" s="1"/>
  <c r="S119" i="7"/>
  <c r="O119" i="7" s="1"/>
  <c r="P119" i="7" s="1"/>
  <c r="Q119" i="7" s="1"/>
  <c r="F120" i="7"/>
  <c r="I120" i="7"/>
  <c r="N120" i="7"/>
  <c r="S120" i="7"/>
  <c r="F121" i="7"/>
  <c r="I121" i="7"/>
  <c r="N121" i="7"/>
  <c r="S121" i="7"/>
  <c r="F122" i="7"/>
  <c r="I122" i="7"/>
  <c r="N122" i="7"/>
  <c r="M122" i="7" s="1"/>
  <c r="S122" i="7"/>
  <c r="O122" i="7" s="1"/>
  <c r="P122" i="7" s="1"/>
  <c r="Q122" i="7" s="1"/>
  <c r="F123" i="7"/>
  <c r="I123" i="7"/>
  <c r="N123" i="7"/>
  <c r="S123" i="7"/>
  <c r="O123" i="7" s="1"/>
  <c r="P123" i="7" s="1"/>
  <c r="Q123" i="7" s="1"/>
  <c r="F124" i="7"/>
  <c r="I124" i="7"/>
  <c r="N124" i="7"/>
  <c r="M124" i="7" s="1"/>
  <c r="S124" i="7"/>
  <c r="F125" i="7"/>
  <c r="I125" i="7"/>
  <c r="N125" i="7"/>
  <c r="S125" i="7"/>
  <c r="O125" i="7" s="1"/>
  <c r="P125" i="7" s="1"/>
  <c r="Q125" i="7" s="1"/>
  <c r="F126" i="7"/>
  <c r="I126" i="7"/>
  <c r="N126" i="7"/>
  <c r="S126" i="7"/>
  <c r="O126" i="7" s="1"/>
  <c r="P126" i="7" s="1"/>
  <c r="Q126" i="7" s="1"/>
  <c r="H126" i="7" s="1"/>
  <c r="F127" i="7"/>
  <c r="I127" i="7"/>
  <c r="N127" i="7"/>
  <c r="G127" i="7" s="1" a="1"/>
  <c r="G127" i="7" s="1"/>
  <c r="S127" i="7"/>
  <c r="O127" i="7" s="1"/>
  <c r="P127" i="7" s="1"/>
  <c r="Q127" i="7" s="1"/>
  <c r="H127" i="7" s="1"/>
  <c r="F128" i="7"/>
  <c r="I128" i="7"/>
  <c r="N128" i="7"/>
  <c r="G128" i="7" s="1" a="1"/>
  <c r="G128" i="7" s="1"/>
  <c r="S128" i="7"/>
  <c r="O128" i="7" s="1"/>
  <c r="P128" i="7" s="1"/>
  <c r="Q128" i="7" s="1"/>
  <c r="F129" i="7"/>
  <c r="I129" i="7"/>
  <c r="N129" i="7"/>
  <c r="S129" i="7"/>
  <c r="F130" i="7"/>
  <c r="I130" i="7"/>
  <c r="N130" i="7"/>
  <c r="S130" i="7"/>
  <c r="O130" i="7" s="1"/>
  <c r="P130" i="7" s="1"/>
  <c r="Q130" i="7" s="1"/>
  <c r="F131" i="7"/>
  <c r="I131" i="7"/>
  <c r="N131" i="7"/>
  <c r="S131" i="7"/>
  <c r="O131" i="7" s="1"/>
  <c r="P131" i="7" s="1"/>
  <c r="Q131" i="7" s="1"/>
  <c r="F132" i="7"/>
  <c r="I132" i="7"/>
  <c r="N132" i="7"/>
  <c r="J132" i="7" s="1"/>
  <c r="K132" i="7" s="1"/>
  <c r="L132" i="7" s="1"/>
  <c r="S132" i="7"/>
  <c r="F133" i="7"/>
  <c r="I133" i="7"/>
  <c r="N133" i="7"/>
  <c r="J133" i="7" s="1"/>
  <c r="K133" i="7" s="1"/>
  <c r="L133" i="7" s="1"/>
  <c r="S133" i="7"/>
  <c r="F134" i="7"/>
  <c r="I134" i="7"/>
  <c r="N134" i="7"/>
  <c r="J134" i="7" s="1"/>
  <c r="K134" i="7" s="1"/>
  <c r="L134" i="7" s="1"/>
  <c r="S134" i="7"/>
  <c r="F135" i="7"/>
  <c r="I135" i="7"/>
  <c r="N135" i="7"/>
  <c r="S135" i="7"/>
  <c r="F136" i="7"/>
  <c r="I136" i="7"/>
  <c r="N136" i="7"/>
  <c r="S136" i="7"/>
  <c r="F137" i="7"/>
  <c r="I137" i="7"/>
  <c r="N137" i="7"/>
  <c r="S137" i="7"/>
  <c r="O137" i="7" s="1"/>
  <c r="P137" i="7" s="1"/>
  <c r="Q137" i="7" s="1"/>
  <c r="H137" i="7" s="1"/>
  <c r="F138" i="7"/>
  <c r="I138" i="7"/>
  <c r="N138" i="7"/>
  <c r="G138" i="7" s="1" a="1"/>
  <c r="G138" i="7" s="1"/>
  <c r="S138" i="7"/>
  <c r="F139" i="7"/>
  <c r="I139" i="7"/>
  <c r="N139" i="7"/>
  <c r="G139" i="7" s="1" a="1"/>
  <c r="G139" i="7" s="1"/>
  <c r="S139" i="7"/>
  <c r="F140" i="7"/>
  <c r="I140" i="7"/>
  <c r="N140" i="7"/>
  <c r="G140" i="7" s="1" a="1"/>
  <c r="G140" i="7" s="1"/>
  <c r="S140" i="7"/>
  <c r="F141" i="7"/>
  <c r="I141" i="7"/>
  <c r="N141" i="7"/>
  <c r="S141" i="7"/>
  <c r="F142" i="7"/>
  <c r="I142" i="7"/>
  <c r="N142" i="7"/>
  <c r="J142" i="7" s="1"/>
  <c r="K142" i="7" s="1"/>
  <c r="L142" i="7" s="1"/>
  <c r="S142" i="7"/>
  <c r="O142" i="7" s="1"/>
  <c r="P142" i="7" s="1"/>
  <c r="Q142" i="7" s="1"/>
  <c r="H142" i="7" s="1"/>
  <c r="F143" i="7"/>
  <c r="I143" i="7"/>
  <c r="N143" i="7"/>
  <c r="M143" i="7" s="1"/>
  <c r="S143" i="7"/>
  <c r="O143" i="7" s="1"/>
  <c r="P143" i="7" s="1"/>
  <c r="Q143" i="7" s="1"/>
  <c r="H143" i="7" s="1"/>
  <c r="F144" i="7"/>
  <c r="I144" i="7"/>
  <c r="N144" i="7"/>
  <c r="G144" i="7" s="1" a="1"/>
  <c r="G144" i="7" s="1"/>
  <c r="S144" i="7"/>
  <c r="O144" i="7" s="1"/>
  <c r="P144" i="7" s="1"/>
  <c r="Q144" i="7" s="1"/>
  <c r="H144" i="7" s="1"/>
  <c r="F145" i="7"/>
  <c r="I145" i="7"/>
  <c r="N145" i="7"/>
  <c r="M145" i="7" s="1"/>
  <c r="S145" i="7"/>
  <c r="F146" i="7"/>
  <c r="I146" i="7"/>
  <c r="N146" i="7"/>
  <c r="S146" i="7"/>
  <c r="O146" i="7" s="1"/>
  <c r="P146" i="7" s="1"/>
  <c r="Q146" i="7" s="1"/>
  <c r="H146" i="7" s="1"/>
  <c r="F147" i="7"/>
  <c r="I147" i="7"/>
  <c r="N147" i="7"/>
  <c r="M147" i="7" s="1"/>
  <c r="S147" i="7"/>
  <c r="O147" i="7" s="1"/>
  <c r="P147" i="7" s="1"/>
  <c r="Q147" i="7" s="1"/>
  <c r="F148" i="7"/>
  <c r="I148" i="7"/>
  <c r="N148" i="7"/>
  <c r="G148" i="7" s="1" a="1"/>
  <c r="G148" i="7" s="1"/>
  <c r="S148" i="7"/>
  <c r="O148" i="7" s="1"/>
  <c r="P148" i="7" s="1"/>
  <c r="Q148" i="7" s="1"/>
  <c r="H148" i="7" s="1"/>
  <c r="F149" i="7"/>
  <c r="I149" i="7"/>
  <c r="N149" i="7"/>
  <c r="J149" i="7" s="1"/>
  <c r="K149" i="7" s="1"/>
  <c r="L149" i="7" s="1"/>
  <c r="S149" i="7"/>
  <c r="F150" i="7"/>
  <c r="I150" i="7"/>
  <c r="N150" i="7"/>
  <c r="S150" i="7"/>
  <c r="O150" i="7" s="1"/>
  <c r="P150" i="7" s="1"/>
  <c r="Q150" i="7" s="1"/>
  <c r="H150" i="7" s="1"/>
  <c r="F151" i="7"/>
  <c r="I151" i="7"/>
  <c r="N151" i="7"/>
  <c r="S151" i="7"/>
  <c r="F152" i="7"/>
  <c r="I152" i="7"/>
  <c r="N152" i="7"/>
  <c r="G152" i="7" s="1" a="1"/>
  <c r="G152" i="7" s="1"/>
  <c r="S152" i="7"/>
  <c r="F153" i="7"/>
  <c r="I153" i="7"/>
  <c r="N153" i="7"/>
  <c r="G153" i="7" s="1" a="1"/>
  <c r="G153" i="7" s="1"/>
  <c r="S153" i="7"/>
  <c r="O153" i="7" s="1"/>
  <c r="P153" i="7" s="1"/>
  <c r="Q153" i="7" s="1"/>
  <c r="H153" i="7" s="1"/>
  <c r="F154" i="7"/>
  <c r="I154" i="7"/>
  <c r="N154" i="7"/>
  <c r="M154" i="7" s="1"/>
  <c r="S154" i="7"/>
  <c r="O154" i="7" s="1"/>
  <c r="P154" i="7" s="1"/>
  <c r="Q154" i="7" s="1"/>
  <c r="H154" i="7" s="1"/>
  <c r="F155" i="7"/>
  <c r="I155" i="7"/>
  <c r="N155" i="7"/>
  <c r="J155" i="7" s="1"/>
  <c r="K155" i="7" s="1"/>
  <c r="L155" i="7" s="1"/>
  <c r="S155" i="7"/>
  <c r="F156" i="7"/>
  <c r="I156" i="7"/>
  <c r="N156" i="7"/>
  <c r="S156" i="7"/>
  <c r="O156" i="7" s="1"/>
  <c r="P156" i="7" s="1"/>
  <c r="Q156" i="7" s="1"/>
  <c r="H156" i="7" s="1"/>
  <c r="F157" i="7"/>
  <c r="I157" i="7"/>
  <c r="N157" i="7"/>
  <c r="S157" i="7"/>
  <c r="O157" i="7" s="1"/>
  <c r="P157" i="7" s="1"/>
  <c r="Q157" i="7" s="1"/>
  <c r="F158" i="7"/>
  <c r="I158" i="7"/>
  <c r="N158" i="7"/>
  <c r="J158" i="7" s="1"/>
  <c r="K158" i="7" s="1"/>
  <c r="L158" i="7" s="1"/>
  <c r="S158" i="7"/>
  <c r="O158" i="7" s="1"/>
  <c r="P158" i="7" s="1"/>
  <c r="Q158" i="7" s="1"/>
  <c r="H158" i="7" s="1"/>
  <c r="F159" i="7"/>
  <c r="I159" i="7"/>
  <c r="N159" i="7"/>
  <c r="M159" i="7" s="1"/>
  <c r="S159" i="7"/>
  <c r="F160" i="7"/>
  <c r="I160" i="7"/>
  <c r="N160" i="7"/>
  <c r="J160" i="7" s="1"/>
  <c r="K160" i="7" s="1"/>
  <c r="L160" i="7" s="1"/>
  <c r="S160" i="7"/>
  <c r="O160" i="7" s="1"/>
  <c r="P160" i="7" s="1"/>
  <c r="Q160" i="7" s="1"/>
  <c r="H160" i="7" s="1"/>
  <c r="F161" i="7"/>
  <c r="I161" i="7"/>
  <c r="N161" i="7"/>
  <c r="M161" i="7" s="1"/>
  <c r="S161" i="7"/>
  <c r="F162" i="7"/>
  <c r="I162" i="7"/>
  <c r="N162" i="7"/>
  <c r="M162" i="7" s="1"/>
  <c r="S162" i="7"/>
  <c r="F163" i="7"/>
  <c r="I163" i="7"/>
  <c r="N163" i="7"/>
  <c r="J163" i="7" s="1"/>
  <c r="K163" i="7" s="1"/>
  <c r="L163" i="7" s="1"/>
  <c r="S163" i="7"/>
  <c r="O163" i="7" s="1"/>
  <c r="P163" i="7" s="1"/>
  <c r="Q163" i="7" s="1"/>
  <c r="H163" i="7" s="1"/>
  <c r="F164" i="7"/>
  <c r="I164" i="7"/>
  <c r="N164" i="7"/>
  <c r="M164" i="7" s="1"/>
  <c r="S164" i="7"/>
  <c r="F165" i="7"/>
  <c r="I165" i="7"/>
  <c r="N165" i="7"/>
  <c r="S165" i="7"/>
  <c r="O165" i="7" s="1"/>
  <c r="P165" i="7" s="1"/>
  <c r="Q165" i="7" s="1"/>
  <c r="H165" i="7" s="1"/>
  <c r="F166" i="7"/>
  <c r="I166" i="7"/>
  <c r="N166" i="7"/>
  <c r="G166" i="7" s="1" a="1"/>
  <c r="G166" i="7" s="1"/>
  <c r="S166" i="7"/>
  <c r="F167" i="7"/>
  <c r="I167" i="7"/>
  <c r="N167" i="7"/>
  <c r="M167" i="7" s="1"/>
  <c r="S167" i="7"/>
  <c r="O167" i="7" s="1"/>
  <c r="P167" i="7" s="1"/>
  <c r="Q167" i="7" s="1"/>
  <c r="F168" i="7"/>
  <c r="I168" i="7"/>
  <c r="N168" i="7"/>
  <c r="S168" i="7"/>
  <c r="O168" i="7" s="1"/>
  <c r="P168" i="7" s="1"/>
  <c r="Q168" i="7" s="1"/>
  <c r="H168" i="7" s="1"/>
  <c r="F169" i="7"/>
  <c r="I169" i="7"/>
  <c r="N169" i="7"/>
  <c r="S169" i="7"/>
  <c r="F170" i="7"/>
  <c r="I170" i="7"/>
  <c r="N170" i="7"/>
  <c r="G170" i="7" s="1" a="1"/>
  <c r="G170" i="7" s="1"/>
  <c r="S170" i="7"/>
  <c r="O170" i="7" s="1"/>
  <c r="P170" i="7" s="1"/>
  <c r="Q170" i="7" s="1"/>
  <c r="H170" i="7" s="1"/>
  <c r="F171" i="7"/>
  <c r="I171" i="7"/>
  <c r="N171" i="7"/>
  <c r="G171" i="7" s="1" a="1"/>
  <c r="G171" i="7" s="1"/>
  <c r="S171" i="7"/>
  <c r="O171" i="7" s="1"/>
  <c r="P171" i="7" s="1"/>
  <c r="Q171" i="7" s="1"/>
  <c r="F172" i="7"/>
  <c r="I172" i="7"/>
  <c r="N172" i="7"/>
  <c r="G172" i="7" s="1" a="1"/>
  <c r="G172" i="7" s="1"/>
  <c r="S172" i="7"/>
  <c r="O172" i="7" s="1"/>
  <c r="P172" i="7" s="1"/>
  <c r="Q172" i="7" s="1"/>
  <c r="F173" i="7"/>
  <c r="I173" i="7"/>
  <c r="N173" i="7"/>
  <c r="M173" i="7" s="1"/>
  <c r="S173" i="7"/>
  <c r="F174" i="7"/>
  <c r="I174" i="7"/>
  <c r="N174" i="7"/>
  <c r="S174" i="7"/>
  <c r="F175" i="7"/>
  <c r="I175" i="7"/>
  <c r="N175" i="7"/>
  <c r="S175" i="7"/>
  <c r="O175" i="7" s="1"/>
  <c r="P175" i="7" s="1"/>
  <c r="Q175" i="7" s="1"/>
  <c r="H175" i="7" s="1"/>
  <c r="F176" i="7"/>
  <c r="I176" i="7"/>
  <c r="N176" i="7"/>
  <c r="S176" i="7"/>
  <c r="F177" i="7"/>
  <c r="I177" i="7"/>
  <c r="N177" i="7"/>
  <c r="S177" i="7"/>
  <c r="F178" i="7"/>
  <c r="I178" i="7"/>
  <c r="N178" i="7"/>
  <c r="S178" i="7"/>
  <c r="F179" i="7"/>
  <c r="I179" i="7"/>
  <c r="N179" i="7"/>
  <c r="J179" i="7" s="1"/>
  <c r="K179" i="7" s="1"/>
  <c r="L179" i="7" s="1"/>
  <c r="S179" i="7"/>
  <c r="F180" i="7"/>
  <c r="I180" i="7"/>
  <c r="N180" i="7"/>
  <c r="G180" i="7" s="1" a="1"/>
  <c r="G180" i="7" s="1"/>
  <c r="S180" i="7"/>
  <c r="O180" i="7" s="1"/>
  <c r="P180" i="7" s="1"/>
  <c r="Q180" i="7" s="1"/>
  <c r="F181" i="7"/>
  <c r="I181" i="7"/>
  <c r="N181" i="7"/>
  <c r="S181" i="7"/>
  <c r="O181" i="7" s="1"/>
  <c r="P181" i="7" s="1"/>
  <c r="Q181" i="7" s="1"/>
  <c r="H181" i="7" s="1"/>
  <c r="F182" i="7"/>
  <c r="I182" i="7"/>
  <c r="N182" i="7"/>
  <c r="J182" i="7" s="1"/>
  <c r="K182" i="7" s="1"/>
  <c r="L182" i="7" s="1"/>
  <c r="S182" i="7"/>
  <c r="O182" i="7" s="1"/>
  <c r="P182" i="7" s="1"/>
  <c r="Q182" i="7" s="1"/>
  <c r="H182" i="7" s="1"/>
  <c r="F183" i="7"/>
  <c r="I183" i="7"/>
  <c r="N183" i="7"/>
  <c r="J183" i="7" s="1"/>
  <c r="K183" i="7" s="1"/>
  <c r="L183" i="7" s="1"/>
  <c r="S183" i="7"/>
  <c r="O183" i="7" s="1"/>
  <c r="P183" i="7" s="1"/>
  <c r="Q183" i="7" s="1"/>
  <c r="H183" i="7" s="1"/>
  <c r="F184" i="7"/>
  <c r="I184" i="7"/>
  <c r="N184" i="7"/>
  <c r="S184" i="7"/>
  <c r="F185" i="7"/>
  <c r="I185" i="7"/>
  <c r="N185" i="7"/>
  <c r="J185" i="7" s="1"/>
  <c r="K185" i="7" s="1"/>
  <c r="L185" i="7" s="1"/>
  <c r="S185" i="7"/>
  <c r="O185" i="7" s="1"/>
  <c r="P185" i="7" s="1"/>
  <c r="Q185" i="7" s="1"/>
  <c r="F186" i="7"/>
  <c r="I186" i="7"/>
  <c r="N186" i="7"/>
  <c r="M186" i="7" s="1"/>
  <c r="S186" i="7"/>
  <c r="O186" i="7" s="1"/>
  <c r="P186" i="7" s="1"/>
  <c r="Q186" i="7" s="1"/>
  <c r="H186" i="7" s="1"/>
  <c r="F187" i="7"/>
  <c r="I187" i="7"/>
  <c r="N187" i="7"/>
  <c r="S187" i="7"/>
  <c r="F188" i="7"/>
  <c r="I188" i="7"/>
  <c r="N188" i="7"/>
  <c r="S188" i="7"/>
  <c r="O188" i="7" s="1"/>
  <c r="P188" i="7" s="1"/>
  <c r="Q188" i="7" s="1"/>
  <c r="F189" i="7"/>
  <c r="I189" i="7"/>
  <c r="N189" i="7"/>
  <c r="M189" i="7" s="1"/>
  <c r="S189" i="7"/>
  <c r="O189" i="7" s="1"/>
  <c r="P189" i="7" s="1"/>
  <c r="Q189" i="7" s="1"/>
  <c r="F190" i="7"/>
  <c r="I190" i="7"/>
  <c r="N190" i="7"/>
  <c r="S190" i="7"/>
  <c r="O190" i="7" s="1"/>
  <c r="P190" i="7" s="1"/>
  <c r="Q190" i="7" s="1"/>
  <c r="H190" i="7" s="1"/>
  <c r="F191" i="7"/>
  <c r="I191" i="7"/>
  <c r="N191" i="7"/>
  <c r="G191" i="7" s="1" a="1"/>
  <c r="G191" i="7" s="1"/>
  <c r="S191" i="7"/>
  <c r="O191" i="7" s="1"/>
  <c r="P191" i="7" s="1"/>
  <c r="Q191" i="7" s="1"/>
  <c r="F192" i="7"/>
  <c r="I192" i="7"/>
  <c r="N192" i="7"/>
  <c r="J192" i="7" s="1"/>
  <c r="K192" i="7" s="1"/>
  <c r="L192" i="7" s="1"/>
  <c r="S192" i="7"/>
  <c r="F193" i="7"/>
  <c r="I193" i="7"/>
  <c r="N193" i="7"/>
  <c r="J193" i="7" s="1"/>
  <c r="K193" i="7" s="1"/>
  <c r="L193" i="7" s="1"/>
  <c r="S193" i="7"/>
  <c r="O193" i="7" s="1"/>
  <c r="P193" i="7" s="1"/>
  <c r="Q193" i="7" s="1"/>
  <c r="H193" i="7" s="1"/>
  <c r="F194" i="7"/>
  <c r="I194" i="7"/>
  <c r="N194" i="7"/>
  <c r="M194" i="7" s="1"/>
  <c r="S194" i="7"/>
  <c r="F195" i="7"/>
  <c r="I195" i="7"/>
  <c r="N195" i="7"/>
  <c r="J195" i="7" s="1"/>
  <c r="K195" i="7" s="1"/>
  <c r="L195" i="7" s="1"/>
  <c r="S195" i="7"/>
  <c r="O195" i="7" s="1"/>
  <c r="P195" i="7" s="1"/>
  <c r="Q195" i="7" s="1"/>
  <c r="H195" i="7" s="1"/>
  <c r="F196" i="7"/>
  <c r="I196" i="7"/>
  <c r="N196" i="7"/>
  <c r="S196" i="7"/>
  <c r="O196" i="7" s="1"/>
  <c r="P196" i="7" s="1"/>
  <c r="Q196" i="7" s="1"/>
  <c r="F197" i="7"/>
  <c r="I197" i="7"/>
  <c r="N197" i="7"/>
  <c r="S197" i="7"/>
  <c r="O197" i="7" s="1"/>
  <c r="P197" i="7" s="1"/>
  <c r="Q197" i="7" s="1"/>
  <c r="H197" i="7" s="1"/>
  <c r="F198" i="7"/>
  <c r="I198" i="7"/>
  <c r="N198" i="7"/>
  <c r="G198" i="7" s="1" a="1"/>
  <c r="G198" i="7" s="1"/>
  <c r="S198" i="7"/>
  <c r="O198" i="7" s="1"/>
  <c r="P198" i="7" s="1"/>
  <c r="Q198" i="7" s="1"/>
  <c r="F199" i="7"/>
  <c r="I199" i="7"/>
  <c r="N199" i="7"/>
  <c r="M199" i="7" s="1"/>
  <c r="S199" i="7"/>
  <c r="F200" i="7"/>
  <c r="I200" i="7"/>
  <c r="N200" i="7"/>
  <c r="M200" i="7" s="1"/>
  <c r="S200" i="7"/>
  <c r="O200" i="7" s="1"/>
  <c r="P200" i="7" s="1"/>
  <c r="Q200" i="7" s="1"/>
  <c r="F201" i="7"/>
  <c r="I201" i="7"/>
  <c r="N201" i="7"/>
  <c r="S201" i="7"/>
  <c r="O201" i="7" s="1"/>
  <c r="P201" i="7" s="1"/>
  <c r="Q201" i="7" s="1"/>
  <c r="F202" i="7"/>
  <c r="I202" i="7"/>
  <c r="N202" i="7"/>
  <c r="S202" i="7"/>
  <c r="O202" i="7" s="1"/>
  <c r="P202" i="7" s="1"/>
  <c r="Q202" i="7" s="1"/>
  <c r="H202" i="7" s="1"/>
  <c r="F203" i="7"/>
  <c r="I203" i="7"/>
  <c r="N203" i="7"/>
  <c r="M203" i="7" s="1"/>
  <c r="S203" i="7"/>
  <c r="O203" i="7" s="1"/>
  <c r="P203" i="7" s="1"/>
  <c r="Q203" i="7" s="1"/>
  <c r="F204" i="7"/>
  <c r="I204" i="7"/>
  <c r="N204" i="7"/>
  <c r="G204" i="7" s="1" a="1"/>
  <c r="G204" i="7" s="1"/>
  <c r="S204" i="7"/>
  <c r="F205" i="7"/>
  <c r="I205" i="7"/>
  <c r="N205" i="7"/>
  <c r="S205" i="7"/>
  <c r="F206" i="7"/>
  <c r="I206" i="7"/>
  <c r="N206" i="7"/>
  <c r="G206" i="7" s="1" a="1"/>
  <c r="G206" i="7" s="1"/>
  <c r="S206" i="7"/>
  <c r="O206" i="7" s="1"/>
  <c r="P206" i="7" s="1"/>
  <c r="Q206" i="7" s="1"/>
  <c r="F207" i="7"/>
  <c r="I207" i="7"/>
  <c r="N207" i="7"/>
  <c r="S207" i="7"/>
  <c r="O207" i="7" s="1"/>
  <c r="P207" i="7" s="1"/>
  <c r="Q207" i="7" s="1"/>
  <c r="H207" i="7" s="1"/>
  <c r="F208" i="7"/>
  <c r="I208" i="7"/>
  <c r="N208" i="7"/>
  <c r="M208" i="7" s="1"/>
  <c r="S208" i="7"/>
  <c r="F209" i="7"/>
  <c r="I209" i="7"/>
  <c r="N209" i="7"/>
  <c r="S209" i="7"/>
  <c r="O209" i="7" s="1"/>
  <c r="P209" i="7" s="1"/>
  <c r="Q209" i="7" s="1"/>
  <c r="H209" i="7" s="1"/>
  <c r="F210" i="7"/>
  <c r="I210" i="7"/>
  <c r="N210" i="7"/>
  <c r="S210" i="7"/>
  <c r="O210" i="7" s="1"/>
  <c r="P210" i="7" s="1"/>
  <c r="Q210" i="7" s="1"/>
  <c r="H210" i="7" s="1"/>
  <c r="F211" i="7"/>
  <c r="I211" i="7"/>
  <c r="N211" i="7"/>
  <c r="G211" i="7" s="1" a="1"/>
  <c r="G211" i="7" s="1"/>
  <c r="S211" i="7"/>
  <c r="O211" i="7" s="1"/>
  <c r="P211" i="7" s="1"/>
  <c r="Q211" i="7" s="1"/>
  <c r="H211" i="7" s="1"/>
  <c r="F212" i="7"/>
  <c r="I212" i="7"/>
  <c r="N212" i="7"/>
  <c r="S212" i="7"/>
  <c r="O212" i="7" s="1"/>
  <c r="P212" i="7" s="1"/>
  <c r="Q212" i="7" s="1"/>
  <c r="F213" i="7"/>
  <c r="I213" i="7"/>
  <c r="N213" i="7"/>
  <c r="M213" i="7" s="1"/>
  <c r="S213" i="7"/>
  <c r="O213" i="7" s="1"/>
  <c r="P213" i="7" s="1"/>
  <c r="Q213" i="7" s="1"/>
  <c r="F214" i="7"/>
  <c r="I214" i="7"/>
  <c r="N214" i="7"/>
  <c r="S214" i="7"/>
  <c r="O214" i="7" s="1"/>
  <c r="P214" i="7" s="1"/>
  <c r="Q214" i="7" s="1"/>
  <c r="H214" i="7" s="1"/>
  <c r="F215" i="7"/>
  <c r="I215" i="7"/>
  <c r="N215" i="7"/>
  <c r="S215" i="7"/>
  <c r="F216" i="7"/>
  <c r="I216" i="7"/>
  <c r="N216" i="7"/>
  <c r="M216" i="7" s="1"/>
  <c r="S216" i="7"/>
  <c r="O216" i="7" s="1"/>
  <c r="P216" i="7" s="1"/>
  <c r="Q216" i="7" s="1"/>
  <c r="H216" i="7" s="1"/>
  <c r="F217" i="7"/>
  <c r="I217" i="7"/>
  <c r="N217" i="7"/>
  <c r="S217" i="7"/>
  <c r="O217" i="7" s="1"/>
  <c r="P217" i="7" s="1"/>
  <c r="Q217" i="7" s="1"/>
  <c r="H217" i="7" s="1"/>
  <c r="F218" i="7"/>
  <c r="I218" i="7"/>
  <c r="N218" i="7"/>
  <c r="J218" i="7" s="1"/>
  <c r="K218" i="7" s="1"/>
  <c r="L218" i="7" s="1"/>
  <c r="S218" i="7"/>
  <c r="O218" i="7" s="1"/>
  <c r="P218" i="7" s="1"/>
  <c r="Q218" i="7" s="1"/>
  <c r="H218" i="7" s="1"/>
  <c r="F219" i="7"/>
  <c r="I219" i="7"/>
  <c r="N219" i="7"/>
  <c r="M219" i="7" s="1"/>
  <c r="S219" i="7"/>
  <c r="F220" i="7"/>
  <c r="I220" i="7"/>
  <c r="N220" i="7"/>
  <c r="M220" i="7" s="1"/>
  <c r="S220" i="7"/>
  <c r="F221" i="7"/>
  <c r="I221" i="7"/>
  <c r="N221" i="7"/>
  <c r="S221" i="7"/>
  <c r="F222" i="7"/>
  <c r="I222" i="7"/>
  <c r="N222" i="7"/>
  <c r="G222" i="7" s="1" a="1"/>
  <c r="G222" i="7" s="1"/>
  <c r="S222" i="7"/>
  <c r="O222" i="7" s="1"/>
  <c r="P222" i="7" s="1"/>
  <c r="Q222" i="7" s="1"/>
  <c r="H222" i="7" s="1"/>
  <c r="F223" i="7"/>
  <c r="I223" i="7"/>
  <c r="N223" i="7"/>
  <c r="S223" i="7"/>
  <c r="O223" i="7" s="1"/>
  <c r="P223" i="7" s="1"/>
  <c r="Q223" i="7" s="1"/>
  <c r="H223" i="7" s="1"/>
  <c r="F224" i="7"/>
  <c r="I224" i="7"/>
  <c r="N224" i="7"/>
  <c r="M224" i="7" s="1"/>
  <c r="S224" i="7"/>
  <c r="F225" i="7"/>
  <c r="I225" i="7"/>
  <c r="N225" i="7"/>
  <c r="S225" i="7"/>
  <c r="O225" i="7" s="1"/>
  <c r="P225" i="7" s="1"/>
  <c r="Q225" i="7" s="1"/>
  <c r="F226" i="7"/>
  <c r="I226" i="7"/>
  <c r="N226" i="7"/>
  <c r="S226" i="7"/>
  <c r="O226" i="7" s="1"/>
  <c r="P226" i="7" s="1"/>
  <c r="Q226" i="7" s="1"/>
  <c r="H226" i="7" s="1"/>
  <c r="F227" i="7"/>
  <c r="I227" i="7"/>
  <c r="N227" i="7"/>
  <c r="G227" i="7" s="1" a="1"/>
  <c r="G227" i="7" s="1"/>
  <c r="S227" i="7"/>
  <c r="O227" i="7" s="1"/>
  <c r="P227" i="7" s="1"/>
  <c r="Q227" i="7" s="1"/>
  <c r="H227" i="7" s="1"/>
  <c r="F228" i="7"/>
  <c r="I228" i="7"/>
  <c r="N228" i="7"/>
  <c r="S228" i="7"/>
  <c r="F229" i="7"/>
  <c r="I229" i="7"/>
  <c r="N229" i="7"/>
  <c r="S229" i="7"/>
  <c r="F230" i="7"/>
  <c r="I230" i="7"/>
  <c r="N230" i="7"/>
  <c r="S230" i="7"/>
  <c r="O230" i="7" s="1"/>
  <c r="P230" i="7" s="1"/>
  <c r="Q230" i="7" s="1"/>
  <c r="H230" i="7" s="1"/>
  <c r="F231" i="7"/>
  <c r="I231" i="7"/>
  <c r="N231" i="7"/>
  <c r="M231" i="7" s="1"/>
  <c r="S231" i="7"/>
  <c r="F232" i="7"/>
  <c r="I232" i="7"/>
  <c r="N232" i="7"/>
  <c r="M232" i="7" s="1"/>
  <c r="S232" i="7"/>
  <c r="O232" i="7" s="1"/>
  <c r="P232" i="7" s="1"/>
  <c r="Q232" i="7" s="1"/>
  <c r="H232" i="7" s="1"/>
  <c r="F233" i="7"/>
  <c r="I233" i="7"/>
  <c r="N233" i="7"/>
  <c r="S233" i="7"/>
  <c r="O233" i="7" s="1"/>
  <c r="P233" i="7" s="1"/>
  <c r="Q233" i="7" s="1"/>
  <c r="H233" i="7" s="1"/>
  <c r="F234" i="7"/>
  <c r="I234" i="7"/>
  <c r="N234" i="7"/>
  <c r="G234" i="7" s="1" a="1"/>
  <c r="G234" i="7" s="1"/>
  <c r="S234" i="7"/>
  <c r="O234" i="7" s="1"/>
  <c r="P234" i="7" s="1"/>
  <c r="Q234" i="7" s="1"/>
  <c r="H234" i="7" s="1"/>
  <c r="F235" i="7"/>
  <c r="I235" i="7"/>
  <c r="N235" i="7"/>
  <c r="G235" i="7" s="1" a="1"/>
  <c r="G235" i="7" s="1"/>
  <c r="S235" i="7"/>
  <c r="O235" i="7" s="1"/>
  <c r="P235" i="7" s="1"/>
  <c r="Q235" i="7" s="1"/>
  <c r="F236" i="7"/>
  <c r="I236" i="7"/>
  <c r="N236" i="7"/>
  <c r="G236" i="7" s="1" a="1"/>
  <c r="G236" i="7" s="1"/>
  <c r="S236" i="7"/>
  <c r="F237" i="7"/>
  <c r="I237" i="7"/>
  <c r="N237" i="7"/>
  <c r="M237" i="7" s="1"/>
  <c r="S237" i="7"/>
  <c r="F238" i="7"/>
  <c r="I238" i="7"/>
  <c r="N238" i="7"/>
  <c r="S238" i="7"/>
  <c r="O238" i="7" s="1"/>
  <c r="P238" i="7" s="1"/>
  <c r="Q238" i="7" s="1"/>
  <c r="H238" i="7" s="1"/>
  <c r="F239" i="7"/>
  <c r="I239" i="7"/>
  <c r="N239" i="7"/>
  <c r="S239" i="7"/>
  <c r="F240" i="7"/>
  <c r="I240" i="7"/>
  <c r="N240" i="7"/>
  <c r="M240" i="7" s="1"/>
  <c r="S240" i="7"/>
  <c r="O240" i="7" s="1"/>
  <c r="P240" i="7" s="1"/>
  <c r="Q240" i="7" s="1"/>
  <c r="F241" i="7"/>
  <c r="I241" i="7"/>
  <c r="N241" i="7"/>
  <c r="M241" i="7" s="1"/>
  <c r="S241" i="7"/>
  <c r="F242" i="7"/>
  <c r="I242" i="7"/>
  <c r="N242" i="7"/>
  <c r="S242" i="7"/>
  <c r="F243" i="7"/>
  <c r="I243" i="7"/>
  <c r="N243" i="7"/>
  <c r="J243" i="7" s="1"/>
  <c r="K243" i="7" s="1"/>
  <c r="L243" i="7" s="1"/>
  <c r="S243" i="7"/>
  <c r="O243" i="7" s="1"/>
  <c r="P243" i="7" s="1"/>
  <c r="Q243" i="7" s="1"/>
  <c r="H243" i="7" s="1"/>
  <c r="F244" i="7"/>
  <c r="I244" i="7"/>
  <c r="N244" i="7"/>
  <c r="G244" i="7" s="1" a="1"/>
  <c r="G244" i="7" s="1"/>
  <c r="S244" i="7"/>
  <c r="F245" i="7"/>
  <c r="I245" i="7"/>
  <c r="N245" i="7"/>
  <c r="G245" i="7" s="1" a="1"/>
  <c r="G245" i="7" s="1"/>
  <c r="S245" i="7"/>
  <c r="O245" i="7" s="1"/>
  <c r="P245" i="7" s="1"/>
  <c r="Q245" i="7" s="1"/>
  <c r="F246" i="7"/>
  <c r="I246" i="7"/>
  <c r="N246" i="7"/>
  <c r="G246" i="7" s="1" a="1"/>
  <c r="G246" i="7" s="1"/>
  <c r="S246" i="7"/>
  <c r="F247" i="7"/>
  <c r="I247" i="7"/>
  <c r="N247" i="7"/>
  <c r="M247" i="7" s="1"/>
  <c r="S247" i="7"/>
  <c r="F248" i="7"/>
  <c r="I248" i="7"/>
  <c r="N248" i="7"/>
  <c r="M248" i="7" s="1"/>
  <c r="S248" i="7"/>
  <c r="O248" i="7" s="1"/>
  <c r="P248" i="7" s="1"/>
  <c r="Q248" i="7" s="1"/>
  <c r="F249" i="7"/>
  <c r="I249" i="7"/>
  <c r="N249" i="7"/>
  <c r="G249" i="7" s="1" a="1"/>
  <c r="G249" i="7" s="1"/>
  <c r="S249" i="7"/>
  <c r="F250" i="7"/>
  <c r="I250" i="7"/>
  <c r="N250" i="7"/>
  <c r="J250" i="7" s="1"/>
  <c r="K250" i="7" s="1"/>
  <c r="L250" i="7" s="1"/>
  <c r="S250" i="7"/>
  <c r="H250" i="7" s="1"/>
  <c r="F251" i="7"/>
  <c r="I251" i="7"/>
  <c r="N251" i="7"/>
  <c r="G251" i="7" s="1" a="1"/>
  <c r="G251" i="7" s="1"/>
  <c r="S251" i="7"/>
  <c r="H251" i="7" s="1"/>
  <c r="F252" i="7"/>
  <c r="I252" i="7"/>
  <c r="N252" i="7"/>
  <c r="G252" i="7" s="1" a="1"/>
  <c r="G252" i="7" s="1"/>
  <c r="S252" i="7"/>
  <c r="H252" i="7" s="1"/>
  <c r="F253" i="7"/>
  <c r="I253" i="7"/>
  <c r="N253" i="7"/>
  <c r="G253" i="7" s="1" a="1"/>
  <c r="G253" i="7" s="1"/>
  <c r="S253" i="7"/>
  <c r="F254" i="7"/>
  <c r="I254" i="7"/>
  <c r="N254" i="7"/>
  <c r="G254" i="7" s="1" a="1"/>
  <c r="G254" i="7" s="1"/>
  <c r="S254" i="7"/>
  <c r="O254" i="7" s="1"/>
  <c r="P254" i="7" s="1"/>
  <c r="Q254" i="7" s="1"/>
  <c r="F255" i="7"/>
  <c r="I255" i="7"/>
  <c r="N255" i="7"/>
  <c r="M255" i="7" s="1"/>
  <c r="S255" i="7"/>
  <c r="H255" i="7" s="1"/>
  <c r="F256" i="7"/>
  <c r="I256" i="7"/>
  <c r="N256" i="7"/>
  <c r="M256" i="7" s="1"/>
  <c r="S256" i="7"/>
  <c r="H256" i="7" s="1"/>
  <c r="F257" i="7"/>
  <c r="I257" i="7"/>
  <c r="N257" i="7"/>
  <c r="G257" i="7" s="1" a="1"/>
  <c r="G257" i="7" s="1"/>
  <c r="S257" i="7"/>
  <c r="F258" i="7"/>
  <c r="I258" i="7"/>
  <c r="N258" i="7"/>
  <c r="G258" i="7" s="1" a="1"/>
  <c r="G258" i="7" s="1"/>
  <c r="S258" i="7"/>
  <c r="O258" i="7" s="1"/>
  <c r="P258" i="7" s="1"/>
  <c r="Q258" i="7" s="1"/>
  <c r="F259" i="7"/>
  <c r="I259" i="7"/>
  <c r="N259" i="7"/>
  <c r="S259" i="7"/>
  <c r="H259" i="7" s="1"/>
  <c r="F260" i="7"/>
  <c r="I260" i="7"/>
  <c r="N260" i="7"/>
  <c r="S260" i="7"/>
  <c r="H260" i="7" s="1"/>
  <c r="F261" i="7"/>
  <c r="I261" i="7"/>
  <c r="N261" i="7"/>
  <c r="J261" i="7" s="1"/>
  <c r="K261" i="7" s="1"/>
  <c r="L261" i="7" s="1"/>
  <c r="S261" i="7"/>
  <c r="O261" i="7" s="1"/>
  <c r="P261" i="7" s="1"/>
  <c r="Q261" i="7" s="1"/>
  <c r="F262" i="7"/>
  <c r="I262" i="7"/>
  <c r="N262" i="7"/>
  <c r="S262" i="7"/>
  <c r="F263" i="7"/>
  <c r="I263" i="7"/>
  <c r="N263" i="7"/>
  <c r="S263" i="7"/>
  <c r="O263" i="7" s="1"/>
  <c r="P263" i="7" s="1"/>
  <c r="Q263" i="7" s="1"/>
  <c r="F264" i="7"/>
  <c r="I264" i="7"/>
  <c r="N264" i="7"/>
  <c r="M264" i="7" s="1"/>
  <c r="S264" i="7"/>
  <c r="H264" i="7" s="1"/>
  <c r="F265" i="7"/>
  <c r="I265" i="7"/>
  <c r="N265" i="7"/>
  <c r="G265" i="7" s="1" a="1"/>
  <c r="G265" i="7" s="1"/>
  <c r="S265" i="7"/>
  <c r="O265" i="7" s="1"/>
  <c r="P265" i="7" s="1"/>
  <c r="Q265" i="7" s="1"/>
  <c r="F266" i="7"/>
  <c r="I266" i="7"/>
  <c r="N266" i="7"/>
  <c r="S266" i="7"/>
  <c r="F267" i="7"/>
  <c r="I267" i="7"/>
  <c r="N267" i="7"/>
  <c r="S267" i="7"/>
  <c r="O267" i="7" s="1"/>
  <c r="P267" i="7" s="1"/>
  <c r="Q267" i="7" s="1"/>
  <c r="F268" i="7"/>
  <c r="I268" i="7"/>
  <c r="N268" i="7"/>
  <c r="S268" i="7"/>
  <c r="H268" i="7" s="1"/>
  <c r="F269" i="7"/>
  <c r="I269" i="7"/>
  <c r="N269" i="7"/>
  <c r="G269" i="7" s="1" a="1"/>
  <c r="G269" i="7" s="1"/>
  <c r="S269" i="7"/>
  <c r="H269" i="7" s="1"/>
  <c r="F270" i="7"/>
  <c r="I270" i="7"/>
  <c r="N270" i="7"/>
  <c r="G270" i="7" s="1" a="1"/>
  <c r="G270" i="7" s="1"/>
  <c r="S270" i="7"/>
  <c r="H270" i="7" s="1"/>
  <c r="F271" i="7"/>
  <c r="I271" i="7"/>
  <c r="N271" i="7"/>
  <c r="M271" i="7" s="1"/>
  <c r="S271" i="7"/>
  <c r="O271" i="7" s="1"/>
  <c r="P271" i="7" s="1"/>
  <c r="Q271" i="7" s="1"/>
  <c r="F272" i="7"/>
  <c r="I272" i="7"/>
  <c r="N272" i="7"/>
  <c r="J272" i="7" s="1"/>
  <c r="K272" i="7" s="1"/>
  <c r="L272" i="7" s="1"/>
  <c r="S272" i="7"/>
  <c r="F273" i="7"/>
  <c r="I273" i="7"/>
  <c r="N273" i="7"/>
  <c r="M273" i="7" s="1"/>
  <c r="S273" i="7"/>
  <c r="F274" i="7"/>
  <c r="I274" i="7"/>
  <c r="N274" i="7"/>
  <c r="M274" i="7" s="1"/>
  <c r="S274" i="7"/>
  <c r="F275" i="7"/>
  <c r="I275" i="7"/>
  <c r="N275" i="7"/>
  <c r="M275" i="7" s="1"/>
  <c r="S275" i="7"/>
  <c r="H275" i="7" s="1"/>
  <c r="F276" i="7"/>
  <c r="I276" i="7"/>
  <c r="N276" i="7"/>
  <c r="S276" i="7"/>
  <c r="O276" i="7" s="1"/>
  <c r="P276" i="7" s="1"/>
  <c r="Q276" i="7" s="1"/>
  <c r="F277" i="7"/>
  <c r="I277" i="7"/>
  <c r="N277" i="7"/>
  <c r="J277" i="7" s="1"/>
  <c r="K277" i="7" s="1"/>
  <c r="L277" i="7" s="1"/>
  <c r="S277" i="7"/>
  <c r="H277" i="7" s="1"/>
  <c r="F278" i="7"/>
  <c r="I278" i="7"/>
  <c r="N278" i="7"/>
  <c r="G278" i="7" s="1" a="1"/>
  <c r="G278" i="7" s="1"/>
  <c r="S278" i="7"/>
  <c r="F279" i="7"/>
  <c r="I279" i="7"/>
  <c r="N279" i="7"/>
  <c r="G279" i="7" s="1" a="1"/>
  <c r="G279" i="7" s="1"/>
  <c r="S279" i="7"/>
  <c r="H279" i="7" s="1"/>
  <c r="F280" i="7"/>
  <c r="I280" i="7"/>
  <c r="N280" i="7"/>
  <c r="S280" i="7"/>
  <c r="H280" i="7" s="1"/>
  <c r="F281" i="7"/>
  <c r="I281" i="7"/>
  <c r="N281" i="7"/>
  <c r="J281" i="7" s="1"/>
  <c r="K281" i="7" s="1"/>
  <c r="L281" i="7" s="1"/>
  <c r="S281" i="7"/>
  <c r="F282" i="7"/>
  <c r="I282" i="7"/>
  <c r="N282" i="7"/>
  <c r="S282" i="7"/>
  <c r="F283" i="7"/>
  <c r="I283" i="7"/>
  <c r="N283" i="7"/>
  <c r="M283" i="7" s="1"/>
  <c r="S283" i="7"/>
  <c r="F284" i="7"/>
  <c r="I284" i="7"/>
  <c r="N284" i="7"/>
  <c r="M284" i="7" s="1"/>
  <c r="S284" i="7"/>
  <c r="O284" i="7" s="1"/>
  <c r="P284" i="7" s="1"/>
  <c r="Q284" i="7" s="1"/>
  <c r="F285" i="7"/>
  <c r="I285" i="7"/>
  <c r="N285" i="7"/>
  <c r="M285" i="7" s="1"/>
  <c r="S285" i="7"/>
  <c r="O285" i="7" s="1"/>
  <c r="P285" i="7" s="1"/>
  <c r="Q285" i="7" s="1"/>
  <c r="F286" i="7"/>
  <c r="I286" i="7"/>
  <c r="N286" i="7"/>
  <c r="S286" i="7"/>
  <c r="F287" i="7"/>
  <c r="I287" i="7"/>
  <c r="N287" i="7"/>
  <c r="G287" i="7" s="1" a="1"/>
  <c r="G287" i="7" s="1"/>
  <c r="S287" i="7"/>
  <c r="O287" i="7" s="1"/>
  <c r="P287" i="7" s="1"/>
  <c r="Q287" i="7" s="1"/>
  <c r="F288" i="7"/>
  <c r="I288" i="7"/>
  <c r="N288" i="7"/>
  <c r="S288" i="7"/>
  <c r="H288" i="7" s="1"/>
  <c r="F289" i="7"/>
  <c r="I289" i="7"/>
  <c r="N289" i="7"/>
  <c r="G289" i="7" s="1" a="1"/>
  <c r="G289" i="7" s="1"/>
  <c r="S289" i="7"/>
  <c r="F290" i="7"/>
  <c r="I290" i="7"/>
  <c r="N290" i="7"/>
  <c r="J290" i="7" s="1"/>
  <c r="K290" i="7" s="1"/>
  <c r="L290" i="7" s="1"/>
  <c r="S290" i="7"/>
  <c r="F291" i="7"/>
  <c r="I291" i="7"/>
  <c r="N291" i="7"/>
  <c r="S291" i="7"/>
  <c r="F292" i="7"/>
  <c r="I292" i="7"/>
  <c r="N292" i="7"/>
  <c r="S292" i="7"/>
  <c r="H292" i="7" s="1"/>
  <c r="F293" i="7"/>
  <c r="I293" i="7"/>
  <c r="N293" i="7"/>
  <c r="M293" i="7" s="1"/>
  <c r="S293" i="7"/>
  <c r="H293" i="7" s="1"/>
  <c r="F294" i="7"/>
  <c r="I294" i="7"/>
  <c r="N294" i="7"/>
  <c r="G294" i="7" s="1" a="1"/>
  <c r="G294" i="7" s="1"/>
  <c r="S294" i="7"/>
  <c r="F295" i="7"/>
  <c r="I295" i="7"/>
  <c r="N295" i="7"/>
  <c r="M295" i="7" s="1"/>
  <c r="S295" i="7"/>
  <c r="O295" i="7" s="1"/>
  <c r="P295" i="7" s="1"/>
  <c r="Q295" i="7" s="1"/>
  <c r="F296" i="7"/>
  <c r="I296" i="7"/>
  <c r="N296" i="7"/>
  <c r="S296" i="7"/>
  <c r="O296" i="7" s="1"/>
  <c r="P296" i="7" s="1"/>
  <c r="Q296" i="7" s="1"/>
  <c r="F297" i="7"/>
  <c r="I297" i="7"/>
  <c r="N297" i="7"/>
  <c r="J297" i="7" s="1"/>
  <c r="K297" i="7" s="1"/>
  <c r="L297" i="7" s="1"/>
  <c r="S297" i="7"/>
  <c r="O297" i="7" s="1"/>
  <c r="P297" i="7" s="1"/>
  <c r="Q297" i="7" s="1"/>
  <c r="F298" i="7"/>
  <c r="I298" i="7"/>
  <c r="N298" i="7"/>
  <c r="S298" i="7"/>
  <c r="H298" i="7" s="1"/>
  <c r="F299" i="7"/>
  <c r="I299" i="7"/>
  <c r="N299" i="7"/>
  <c r="S299" i="7"/>
  <c r="F300" i="7"/>
  <c r="I300" i="7"/>
  <c r="N300" i="7"/>
  <c r="J300" i="7" s="1"/>
  <c r="K300" i="7" s="1"/>
  <c r="L300" i="7" s="1"/>
  <c r="S300" i="7"/>
  <c r="O300" i="7" s="1"/>
  <c r="P300" i="7" s="1"/>
  <c r="Q300" i="7" s="1"/>
  <c r="F301" i="7"/>
  <c r="I301" i="7"/>
  <c r="N301" i="7"/>
  <c r="M301" i="7" s="1"/>
  <c r="S301" i="7"/>
  <c r="O301" i="7" s="1"/>
  <c r="P301" i="7" s="1"/>
  <c r="Q301" i="7" s="1"/>
  <c r="F302" i="7"/>
  <c r="I302" i="7"/>
  <c r="N302" i="7"/>
  <c r="S302" i="7"/>
  <c r="H302" i="7" s="1"/>
  <c r="F303" i="7"/>
  <c r="I303" i="7"/>
  <c r="N303" i="7"/>
  <c r="G303" i="7" s="1" a="1"/>
  <c r="G303" i="7" s="1"/>
  <c r="S303" i="7"/>
  <c r="O303" i="7" s="1"/>
  <c r="P303" i="7" s="1"/>
  <c r="Q303" i="7" s="1"/>
  <c r="F304" i="7"/>
  <c r="I304" i="7"/>
  <c r="N304" i="7"/>
  <c r="J304" i="7" s="1"/>
  <c r="K304" i="7" s="1"/>
  <c r="L304" i="7" s="1"/>
  <c r="S304" i="7"/>
  <c r="H304" i="7" s="1"/>
  <c r="F305" i="7"/>
  <c r="I305" i="7"/>
  <c r="N305" i="7"/>
  <c r="G305" i="7" s="1" a="1"/>
  <c r="G305" i="7" s="1"/>
  <c r="S305" i="7"/>
  <c r="F306" i="7"/>
  <c r="I306" i="7"/>
  <c r="N306" i="7"/>
  <c r="S306" i="7"/>
  <c r="H306" i="7" s="1"/>
  <c r="F307" i="7"/>
  <c r="I307" i="7"/>
  <c r="N307" i="7"/>
  <c r="M307" i="7" s="1"/>
  <c r="S307" i="7"/>
  <c r="F308" i="7"/>
  <c r="I308" i="7"/>
  <c r="N308" i="7"/>
  <c r="M308" i="7" s="1"/>
  <c r="S308" i="7"/>
  <c r="O308" i="7" s="1"/>
  <c r="P308" i="7" s="1"/>
  <c r="Q308" i="7" s="1"/>
  <c r="F309" i="7"/>
  <c r="I309" i="7"/>
  <c r="N309" i="7"/>
  <c r="G309" i="7" s="1" a="1"/>
  <c r="G309" i="7" s="1"/>
  <c r="S309" i="7"/>
  <c r="H309" i="7" s="1"/>
  <c r="F310" i="7"/>
  <c r="I310" i="7"/>
  <c r="N310" i="7"/>
  <c r="M310" i="7" s="1"/>
  <c r="S310" i="7"/>
  <c r="H310" i="7" s="1"/>
  <c r="F311" i="7"/>
  <c r="I311" i="7"/>
  <c r="N311" i="7"/>
  <c r="M311" i="7" s="1"/>
  <c r="S311" i="7"/>
  <c r="H311" i="7" s="1"/>
  <c r="F312" i="7"/>
  <c r="I312" i="7"/>
  <c r="N312" i="7"/>
  <c r="M312" i="7" s="1"/>
  <c r="S312" i="7"/>
  <c r="H312" i="7" s="1"/>
  <c r="F313" i="7"/>
  <c r="I313" i="7"/>
  <c r="N313" i="7"/>
  <c r="G313" i="7" s="1" a="1"/>
  <c r="G313" i="7" s="1"/>
  <c r="S313" i="7"/>
  <c r="F314" i="7"/>
  <c r="I314" i="7"/>
  <c r="N314" i="7"/>
  <c r="S314" i="7"/>
  <c r="H314" i="7" s="1"/>
  <c r="F315" i="7"/>
  <c r="I315" i="7"/>
  <c r="N315" i="7"/>
  <c r="M315" i="7" s="1"/>
  <c r="S315" i="7"/>
  <c r="H315" i="7" s="1"/>
  <c r="F316" i="7"/>
  <c r="I316" i="7"/>
  <c r="N316" i="7"/>
  <c r="S316" i="7"/>
  <c r="O316" i="7" s="1"/>
  <c r="P316" i="7" s="1"/>
  <c r="Q316" i="7" s="1"/>
  <c r="F317" i="7"/>
  <c r="I317" i="7"/>
  <c r="N317" i="7"/>
  <c r="J317" i="7" s="1"/>
  <c r="K317" i="7" s="1"/>
  <c r="L317" i="7" s="1"/>
  <c r="S317" i="7"/>
  <c r="O317" i="7" s="1"/>
  <c r="P317" i="7" s="1"/>
  <c r="Q317" i="7" s="1"/>
  <c r="F318" i="7"/>
  <c r="I318" i="7"/>
  <c r="N318" i="7"/>
  <c r="S318" i="7"/>
  <c r="H318" i="7" s="1"/>
  <c r="F319" i="7"/>
  <c r="I319" i="7"/>
  <c r="N319" i="7"/>
  <c r="G319" i="7" s="1" a="1"/>
  <c r="G319" i="7" s="1"/>
  <c r="S319" i="7"/>
  <c r="H319" i="7" s="1"/>
  <c r="F320" i="7"/>
  <c r="I320" i="7"/>
  <c r="N320" i="7"/>
  <c r="G320" i="7" s="1" a="1"/>
  <c r="G320" i="7" s="1"/>
  <c r="S320" i="7"/>
  <c r="H320" i="7" s="1"/>
  <c r="F321" i="7"/>
  <c r="I321" i="7"/>
  <c r="N321" i="7"/>
  <c r="G321" i="7" s="1" a="1"/>
  <c r="G321" i="7" s="1"/>
  <c r="S321" i="7"/>
  <c r="F322" i="7"/>
  <c r="I322" i="7"/>
  <c r="N322" i="7"/>
  <c r="S322" i="7"/>
  <c r="O322" i="7" s="1"/>
  <c r="P322" i="7" s="1"/>
  <c r="Q322" i="7" s="1"/>
  <c r="F323" i="7"/>
  <c r="I323" i="7"/>
  <c r="N323" i="7"/>
  <c r="G323" i="7" s="1" a="1"/>
  <c r="G323" i="7" s="1"/>
  <c r="S323" i="7"/>
  <c r="H323" i="7" s="1"/>
  <c r="F324" i="7"/>
  <c r="I324" i="7"/>
  <c r="N324" i="7"/>
  <c r="J324" i="7" s="1"/>
  <c r="K324" i="7" s="1"/>
  <c r="L324" i="7" s="1"/>
  <c r="S324" i="7"/>
  <c r="F325" i="7"/>
  <c r="I325" i="7"/>
  <c r="N325" i="7"/>
  <c r="G325" i="7" s="1" a="1"/>
  <c r="G325" i="7" s="1"/>
  <c r="S325" i="7"/>
  <c r="H325" i="7" s="1"/>
  <c r="F326" i="7"/>
  <c r="I326" i="7"/>
  <c r="N326" i="7"/>
  <c r="S326" i="7"/>
  <c r="O326" i="7" s="1"/>
  <c r="P326" i="7" s="1"/>
  <c r="Q326" i="7" s="1"/>
  <c r="F327" i="7"/>
  <c r="I327" i="7"/>
  <c r="N327" i="7"/>
  <c r="G327" i="7" s="1" a="1"/>
  <c r="G327" i="7" s="1"/>
  <c r="S327" i="7"/>
  <c r="H327" i="7" s="1"/>
  <c r="F328" i="7"/>
  <c r="I328" i="7"/>
  <c r="N328" i="7"/>
  <c r="S328" i="7"/>
  <c r="H328" i="7" s="1"/>
  <c r="F329" i="7"/>
  <c r="I329" i="7"/>
  <c r="N329" i="7"/>
  <c r="M329" i="7" s="1"/>
  <c r="S329" i="7"/>
  <c r="F330" i="7"/>
  <c r="I330" i="7"/>
  <c r="N330" i="7"/>
  <c r="M330" i="7" s="1"/>
  <c r="S330" i="7"/>
  <c r="H330" i="7" s="1"/>
  <c r="F331" i="7"/>
  <c r="I331" i="7"/>
  <c r="N331" i="7"/>
  <c r="G331" i="7" s="1" a="1"/>
  <c r="G331" i="7" s="1"/>
  <c r="S331" i="7"/>
  <c r="H331" i="7" s="1"/>
  <c r="F332" i="7"/>
  <c r="I332" i="7"/>
  <c r="N332" i="7"/>
  <c r="G332" i="7" s="1" a="1"/>
  <c r="G332" i="7" s="1"/>
  <c r="S332" i="7"/>
  <c r="O332" i="7" s="1"/>
  <c r="P332" i="7" s="1"/>
  <c r="Q332" i="7" s="1"/>
  <c r="F333" i="7"/>
  <c r="I333" i="7"/>
  <c r="N333" i="7"/>
  <c r="G333" i="7" s="1" a="1"/>
  <c r="G333" i="7" s="1"/>
  <c r="S333" i="7"/>
  <c r="F334" i="7"/>
  <c r="I334" i="7"/>
  <c r="N334" i="7"/>
  <c r="S334" i="7"/>
  <c r="O334" i="7" s="1"/>
  <c r="P334" i="7" s="1"/>
  <c r="Q334" i="7" s="1"/>
  <c r="F335" i="7"/>
  <c r="I335" i="7"/>
  <c r="N335" i="7"/>
  <c r="S335" i="7"/>
  <c r="H335" i="7" s="1"/>
  <c r="F336" i="7"/>
  <c r="I336" i="7"/>
  <c r="N336" i="7"/>
  <c r="S336" i="7"/>
  <c r="H336" i="7" s="1"/>
  <c r="F337" i="7"/>
  <c r="I337" i="7"/>
  <c r="N337" i="7"/>
  <c r="G337" i="7" s="1" a="1"/>
  <c r="G337" i="7" s="1"/>
  <c r="S337" i="7"/>
  <c r="F338" i="7"/>
  <c r="I338" i="7"/>
  <c r="N338" i="7"/>
  <c r="M338" i="7" s="1"/>
  <c r="S338" i="7"/>
  <c r="O338" i="7" s="1"/>
  <c r="P338" i="7" s="1"/>
  <c r="Q338" i="7" s="1"/>
  <c r="F339" i="7"/>
  <c r="I339" i="7"/>
  <c r="N339" i="7"/>
  <c r="S339" i="7"/>
  <c r="O339" i="7" s="1"/>
  <c r="P339" i="7" s="1"/>
  <c r="Q339" i="7" s="1"/>
  <c r="F340" i="7"/>
  <c r="I340" i="7"/>
  <c r="N340" i="7"/>
  <c r="S340" i="7"/>
  <c r="H340" i="7" s="1"/>
  <c r="F341" i="7"/>
  <c r="I341" i="7"/>
  <c r="N341" i="7"/>
  <c r="J341" i="7" s="1"/>
  <c r="K341" i="7" s="1"/>
  <c r="L341" i="7" s="1"/>
  <c r="S341" i="7"/>
  <c r="H341" i="7" s="1"/>
  <c r="F342" i="7"/>
  <c r="I342" i="7"/>
  <c r="N342" i="7"/>
  <c r="M342" i="7" s="1"/>
  <c r="S342" i="7"/>
  <c r="H342" i="7" s="1"/>
  <c r="F343" i="7"/>
  <c r="I343" i="7"/>
  <c r="N343" i="7"/>
  <c r="M343" i="7" s="1"/>
  <c r="S343" i="7"/>
  <c r="F344" i="7"/>
  <c r="I344" i="7"/>
  <c r="N344" i="7"/>
  <c r="M344" i="7" s="1"/>
  <c r="S344" i="7"/>
  <c r="F345" i="7"/>
  <c r="I345" i="7"/>
  <c r="N345" i="7"/>
  <c r="S345" i="7"/>
  <c r="O345" i="7" s="1"/>
  <c r="P345" i="7" s="1"/>
  <c r="Q345" i="7" s="1"/>
  <c r="F346" i="7"/>
  <c r="I346" i="7"/>
  <c r="N346" i="7"/>
  <c r="J346" i="7" s="1"/>
  <c r="K346" i="7" s="1"/>
  <c r="L346" i="7" s="1"/>
  <c r="S346" i="7"/>
  <c r="F347" i="7"/>
  <c r="I347" i="7"/>
  <c r="N347" i="7"/>
  <c r="G347" i="7" s="1" a="1"/>
  <c r="G347" i="7" s="1"/>
  <c r="S347" i="7"/>
  <c r="O347" i="7" s="1"/>
  <c r="P347" i="7" s="1"/>
  <c r="Q347" i="7" s="1"/>
  <c r="F348" i="7"/>
  <c r="I348" i="7"/>
  <c r="N348" i="7"/>
  <c r="G348" i="7" s="1" a="1"/>
  <c r="G348" i="7" s="1"/>
  <c r="S348" i="7"/>
  <c r="F349" i="7"/>
  <c r="I349" i="7"/>
  <c r="N349" i="7"/>
  <c r="S349" i="7"/>
  <c r="F350" i="7"/>
  <c r="I350" i="7"/>
  <c r="N350" i="7"/>
  <c r="G350" i="7" s="1" a="1"/>
  <c r="G350" i="7" s="1"/>
  <c r="S350" i="7"/>
  <c r="O350" i="7" s="1"/>
  <c r="P350" i="7" s="1"/>
  <c r="Q350" i="7" s="1"/>
  <c r="F351" i="7"/>
  <c r="I351" i="7"/>
  <c r="N351" i="7"/>
  <c r="G351" i="7" s="1" a="1"/>
  <c r="G351" i="7" s="1"/>
  <c r="S351" i="7"/>
  <c r="O351" i="7" s="1"/>
  <c r="P351" i="7" s="1"/>
  <c r="Q351" i="7" s="1"/>
  <c r="F352" i="7"/>
  <c r="I352" i="7"/>
  <c r="N352" i="7"/>
  <c r="S352" i="7"/>
  <c r="H352" i="7" s="1"/>
  <c r="F353" i="7"/>
  <c r="I353" i="7"/>
  <c r="N353" i="7"/>
  <c r="J353" i="7" s="1"/>
  <c r="K353" i="7" s="1"/>
  <c r="L353" i="7" s="1"/>
  <c r="S353" i="7"/>
  <c r="F354" i="7"/>
  <c r="I354" i="7"/>
  <c r="N354" i="7"/>
  <c r="M354" i="7" s="1"/>
  <c r="S354" i="7"/>
  <c r="H354" i="7" s="1"/>
  <c r="F355" i="7"/>
  <c r="I355" i="7"/>
  <c r="N355" i="7"/>
  <c r="J355" i="7" s="1"/>
  <c r="K355" i="7" s="1"/>
  <c r="L355" i="7" s="1"/>
  <c r="S355" i="7"/>
  <c r="F356" i="7"/>
  <c r="I356" i="7"/>
  <c r="N356" i="7"/>
  <c r="S356" i="7"/>
  <c r="H356" i="7" s="1"/>
  <c r="F357" i="7"/>
  <c r="I357" i="7"/>
  <c r="N357" i="7"/>
  <c r="G357" i="7" s="1" a="1"/>
  <c r="G357" i="7" s="1"/>
  <c r="S357" i="7"/>
  <c r="H357" i="7" s="1"/>
  <c r="F358" i="7"/>
  <c r="I358" i="7"/>
  <c r="N358" i="7"/>
  <c r="S358" i="7"/>
  <c r="F359" i="7"/>
  <c r="I359" i="7"/>
  <c r="N359" i="7"/>
  <c r="G359" i="7" s="1" a="1"/>
  <c r="G359" i="7" s="1"/>
  <c r="S359" i="7"/>
  <c r="F360" i="7"/>
  <c r="I360" i="7"/>
  <c r="N360" i="7"/>
  <c r="J360" i="7" s="1"/>
  <c r="K360" i="7" s="1"/>
  <c r="L360" i="7" s="1"/>
  <c r="S360" i="7"/>
  <c r="O360" i="7" s="1"/>
  <c r="P360" i="7" s="1"/>
  <c r="Q360" i="7" s="1"/>
  <c r="F361" i="7"/>
  <c r="I361" i="7"/>
  <c r="N361" i="7"/>
  <c r="G361" i="7" s="1" a="1"/>
  <c r="G361" i="7" s="1"/>
  <c r="S361" i="7"/>
  <c r="O361" i="7" s="1"/>
  <c r="P361" i="7" s="1"/>
  <c r="Q361" i="7" s="1"/>
  <c r="F362" i="7"/>
  <c r="I362" i="7"/>
  <c r="N362" i="7"/>
  <c r="S362" i="7"/>
  <c r="O362" i="7" s="1"/>
  <c r="P362" i="7" s="1"/>
  <c r="Q362" i="7" s="1"/>
  <c r="F363" i="7"/>
  <c r="I363" i="7"/>
  <c r="N363" i="7"/>
  <c r="G363" i="7" s="1" a="1"/>
  <c r="G363" i="7" s="1"/>
  <c r="S363" i="7"/>
  <c r="F364" i="7"/>
  <c r="I364" i="7"/>
  <c r="N364" i="7"/>
  <c r="S364" i="7"/>
  <c r="H364" i="7" s="1"/>
  <c r="F365" i="7"/>
  <c r="I365" i="7"/>
  <c r="N365" i="7"/>
  <c r="M365" i="7" s="1"/>
  <c r="S365" i="7"/>
  <c r="F366" i="7"/>
  <c r="I366" i="7"/>
  <c r="N366" i="7"/>
  <c r="S366" i="7"/>
  <c r="F367" i="7"/>
  <c r="I367" i="7"/>
  <c r="N367" i="7"/>
  <c r="G367" i="7" s="1" a="1"/>
  <c r="G367" i="7" s="1"/>
  <c r="S367" i="7"/>
  <c r="F368" i="7"/>
  <c r="I368" i="7"/>
  <c r="N368" i="7"/>
  <c r="M368" i="7" s="1"/>
  <c r="S368" i="7"/>
  <c r="H368" i="7" s="1"/>
  <c r="F369" i="7"/>
  <c r="I369" i="7"/>
  <c r="N369" i="7"/>
  <c r="S369" i="7"/>
  <c r="F370" i="7"/>
  <c r="I370" i="7"/>
  <c r="N370" i="7"/>
  <c r="M370" i="7" s="1"/>
  <c r="S370" i="7"/>
  <c r="F371" i="7"/>
  <c r="I371" i="7"/>
  <c r="N371" i="7"/>
  <c r="J371" i="7" s="1"/>
  <c r="K371" i="7" s="1"/>
  <c r="L371" i="7" s="1"/>
  <c r="S371" i="7"/>
  <c r="H371" i="7" s="1"/>
  <c r="F372" i="7"/>
  <c r="I372" i="7"/>
  <c r="N372" i="7"/>
  <c r="G372" i="7" s="1" a="1"/>
  <c r="G372" i="7" s="1"/>
  <c r="S372" i="7"/>
  <c r="O372" i="7" s="1"/>
  <c r="P372" i="7" s="1"/>
  <c r="Q372" i="7" s="1"/>
  <c r="F373" i="7"/>
  <c r="I373" i="7"/>
  <c r="N373" i="7"/>
  <c r="S373" i="7"/>
  <c r="H373" i="7" s="1"/>
  <c r="F374" i="7"/>
  <c r="I374" i="7"/>
  <c r="N374" i="7"/>
  <c r="S374" i="7"/>
  <c r="O374" i="7" s="1"/>
  <c r="P374" i="7" s="1"/>
  <c r="Q374" i="7" s="1"/>
  <c r="F375" i="7"/>
  <c r="I375" i="7"/>
  <c r="N375" i="7"/>
  <c r="S375" i="7"/>
  <c r="O375" i="7" s="1"/>
  <c r="P375" i="7" s="1"/>
  <c r="Q375" i="7" s="1"/>
  <c r="F376" i="7"/>
  <c r="I376" i="7"/>
  <c r="N376" i="7"/>
  <c r="S376" i="7"/>
  <c r="H376" i="7" s="1"/>
  <c r="F377" i="7"/>
  <c r="I377" i="7"/>
  <c r="N377" i="7"/>
  <c r="M377" i="7" s="1"/>
  <c r="S377" i="7"/>
  <c r="O377" i="7" s="1"/>
  <c r="P377" i="7" s="1"/>
  <c r="Q377" i="7" s="1"/>
  <c r="F378" i="7"/>
  <c r="I378" i="7"/>
  <c r="N378" i="7"/>
  <c r="S378" i="7"/>
  <c r="F379" i="7"/>
  <c r="I379" i="7"/>
  <c r="N379" i="7"/>
  <c r="M379" i="7" s="1"/>
  <c r="S379" i="7"/>
  <c r="H379" i="7" s="1"/>
  <c r="F380" i="7"/>
  <c r="I380" i="7"/>
  <c r="N380" i="7"/>
  <c r="S380" i="7"/>
  <c r="F381" i="7"/>
  <c r="I381" i="7"/>
  <c r="N381" i="7"/>
  <c r="M381" i="7" s="1"/>
  <c r="S381" i="7"/>
  <c r="H381" i="7" s="1"/>
  <c r="F382" i="7"/>
  <c r="I382" i="7"/>
  <c r="N382" i="7"/>
  <c r="G382" i="7" s="1" a="1"/>
  <c r="G382" i="7" s="1"/>
  <c r="S382" i="7"/>
  <c r="O382" i="7" s="1"/>
  <c r="P382" i="7" s="1"/>
  <c r="Q382" i="7" s="1"/>
  <c r="F383" i="7"/>
  <c r="I383" i="7"/>
  <c r="N383" i="7"/>
  <c r="S383" i="7"/>
  <c r="O383" i="7" s="1"/>
  <c r="P383" i="7" s="1"/>
  <c r="Q383" i="7" s="1"/>
  <c r="F384" i="7"/>
  <c r="I384" i="7"/>
  <c r="N384" i="7"/>
  <c r="J384" i="7" s="1"/>
  <c r="K384" i="7" s="1"/>
  <c r="L384" i="7" s="1"/>
  <c r="S384" i="7"/>
  <c r="F385" i="7"/>
  <c r="I385" i="7"/>
  <c r="N385" i="7"/>
  <c r="J385" i="7" s="1"/>
  <c r="K385" i="7" s="1"/>
  <c r="L385" i="7" s="1"/>
  <c r="S385" i="7"/>
  <c r="O385" i="7" s="1"/>
  <c r="P385" i="7" s="1"/>
  <c r="Q385" i="7" s="1"/>
  <c r="F386" i="7"/>
  <c r="I386" i="7"/>
  <c r="N386" i="7"/>
  <c r="G386" i="7" s="1" a="1"/>
  <c r="G386" i="7" s="1"/>
  <c r="S386" i="7"/>
  <c r="F387" i="7"/>
  <c r="I387" i="7"/>
  <c r="N387" i="7"/>
  <c r="S387" i="7"/>
  <c r="H387" i="7" s="1"/>
  <c r="F388" i="7"/>
  <c r="I388" i="7"/>
  <c r="N388" i="7"/>
  <c r="G388" i="7" s="1" a="1"/>
  <c r="G388" i="7" s="1"/>
  <c r="S388" i="7"/>
  <c r="F389" i="7"/>
  <c r="I389" i="7"/>
  <c r="N389" i="7"/>
  <c r="G389" i="7" s="1" a="1"/>
  <c r="G389" i="7" s="1"/>
  <c r="S389" i="7"/>
  <c r="F390" i="7"/>
  <c r="I390" i="7"/>
  <c r="N390" i="7"/>
  <c r="M390" i="7" s="1"/>
  <c r="S390" i="7"/>
  <c r="O390" i="7" s="1"/>
  <c r="P390" i="7" s="1"/>
  <c r="Q390" i="7" s="1"/>
  <c r="F391" i="7"/>
  <c r="I391" i="7"/>
  <c r="N391" i="7"/>
  <c r="J391" i="7" s="1"/>
  <c r="K391" i="7" s="1"/>
  <c r="L391" i="7" s="1"/>
  <c r="S391" i="7"/>
  <c r="H391" i="7" s="1"/>
  <c r="F392" i="7"/>
  <c r="I392" i="7"/>
  <c r="N392" i="7"/>
  <c r="J392" i="7" s="1"/>
  <c r="K392" i="7" s="1"/>
  <c r="L392" i="7" s="1"/>
  <c r="S392" i="7"/>
  <c r="F393" i="7"/>
  <c r="I393" i="7"/>
  <c r="N393" i="7"/>
  <c r="M393" i="7" s="1"/>
  <c r="S393" i="7"/>
  <c r="F394" i="7"/>
  <c r="I394" i="7"/>
  <c r="N394" i="7"/>
  <c r="S394" i="7"/>
  <c r="O394" i="7" s="1"/>
  <c r="P394" i="7" s="1"/>
  <c r="Q394" i="7" s="1"/>
  <c r="F395" i="7"/>
  <c r="I395" i="7"/>
  <c r="N395" i="7"/>
  <c r="S395" i="7"/>
  <c r="H395" i="7" s="1"/>
  <c r="F396" i="7"/>
  <c r="I396" i="7"/>
  <c r="N396" i="7"/>
  <c r="G396" i="7" s="1" a="1"/>
  <c r="G396" i="7" s="1"/>
  <c r="S396" i="7"/>
  <c r="H396" i="7" s="1"/>
  <c r="F397" i="7"/>
  <c r="I397" i="7"/>
  <c r="N397" i="7"/>
  <c r="G397" i="7" s="1" a="1"/>
  <c r="G397" i="7" s="1"/>
  <c r="S397" i="7"/>
  <c r="H397" i="7" s="1"/>
  <c r="F398" i="7"/>
  <c r="I398" i="7"/>
  <c r="N398" i="7"/>
  <c r="G398" i="7" s="1" a="1"/>
  <c r="G398" i="7" s="1"/>
  <c r="S398" i="7"/>
  <c r="O398" i="7" s="1"/>
  <c r="P398" i="7" s="1"/>
  <c r="Q398" i="7" s="1"/>
  <c r="F399" i="7"/>
  <c r="I399" i="7"/>
  <c r="N399" i="7"/>
  <c r="G399" i="7" s="1" a="1"/>
  <c r="G399" i="7" s="1"/>
  <c r="S399" i="7"/>
  <c r="H399" i="7" s="1"/>
  <c r="F400" i="7"/>
  <c r="I400" i="7"/>
  <c r="N400" i="7"/>
  <c r="M400" i="7" s="1"/>
  <c r="S400" i="7"/>
  <c r="F401" i="7"/>
  <c r="I401" i="7"/>
  <c r="N401" i="7"/>
  <c r="M401" i="7" s="1"/>
  <c r="S401" i="7"/>
  <c r="H401" i="7" s="1"/>
  <c r="F402" i="7"/>
  <c r="I402" i="7"/>
  <c r="N402" i="7"/>
  <c r="M402" i="7" s="1"/>
  <c r="S402" i="7"/>
  <c r="O402" i="7" s="1"/>
  <c r="P402" i="7" s="1"/>
  <c r="Q402" i="7" s="1"/>
  <c r="F403" i="7"/>
  <c r="I403" i="7"/>
  <c r="N403" i="7"/>
  <c r="G403" i="7" s="1" a="1"/>
  <c r="G403" i="7" s="1"/>
  <c r="S403" i="7"/>
  <c r="H403" i="7" s="1"/>
  <c r="F404" i="7"/>
  <c r="I404" i="7"/>
  <c r="N404" i="7"/>
  <c r="S404" i="7"/>
  <c r="H404" i="7" s="1"/>
  <c r="F405" i="7"/>
  <c r="I405" i="7"/>
  <c r="N405" i="7"/>
  <c r="S405" i="7"/>
  <c r="O405" i="7" s="1"/>
  <c r="P405" i="7" s="1"/>
  <c r="Q405" i="7" s="1"/>
  <c r="F406" i="7"/>
  <c r="I406" i="7"/>
  <c r="N406" i="7"/>
  <c r="M406" i="7" s="1"/>
  <c r="S406" i="7"/>
  <c r="O406" i="7" s="1"/>
  <c r="P406" i="7" s="1"/>
  <c r="Q406" i="7" s="1"/>
  <c r="F407" i="7"/>
  <c r="I407" i="7"/>
  <c r="N407" i="7"/>
  <c r="S407" i="7"/>
  <c r="H407" i="7" s="1"/>
  <c r="F408" i="7"/>
  <c r="I408" i="7"/>
  <c r="N408" i="7"/>
  <c r="S408" i="7"/>
  <c r="F409" i="7"/>
  <c r="I409" i="7"/>
  <c r="N409" i="7"/>
  <c r="M409" i="7" s="1"/>
  <c r="S409" i="7"/>
  <c r="H409" i="7" s="1"/>
  <c r="F410" i="7"/>
  <c r="I410" i="7"/>
  <c r="N410" i="7"/>
  <c r="G410" i="7" s="1" a="1"/>
  <c r="G410" i="7" s="1"/>
  <c r="S410" i="7"/>
  <c r="O410" i="7" s="1"/>
  <c r="P410" i="7" s="1"/>
  <c r="Q410" i="7" s="1"/>
  <c r="F411" i="7"/>
  <c r="I411" i="7"/>
  <c r="N411" i="7"/>
  <c r="G411" i="7" s="1" a="1"/>
  <c r="G411" i="7" s="1"/>
  <c r="S411" i="7"/>
  <c r="O411" i="7" s="1"/>
  <c r="P411" i="7" s="1"/>
  <c r="Q411" i="7" s="1"/>
  <c r="F412" i="7"/>
  <c r="I412" i="7"/>
  <c r="N412" i="7"/>
  <c r="M412" i="7" s="1"/>
  <c r="S412" i="7"/>
  <c r="H412" i="7" s="1"/>
  <c r="F413" i="7"/>
  <c r="I413" i="7"/>
  <c r="N413" i="7"/>
  <c r="G413" i="7" s="1" a="1"/>
  <c r="G413" i="7" s="1"/>
  <c r="S413" i="7"/>
  <c r="F414" i="7"/>
  <c r="I414" i="7"/>
  <c r="N414" i="7"/>
  <c r="M414" i="7" s="1"/>
  <c r="S414" i="7"/>
  <c r="O414" i="7" s="1"/>
  <c r="P414" i="7" s="1"/>
  <c r="Q414" i="7" s="1"/>
  <c r="F415" i="7"/>
  <c r="I415" i="7"/>
  <c r="N415" i="7"/>
  <c r="S415" i="7"/>
  <c r="H415" i="7" s="1"/>
  <c r="F416" i="7"/>
  <c r="I416" i="7"/>
  <c r="N416" i="7"/>
  <c r="S416" i="7"/>
  <c r="O416" i="7" s="1"/>
  <c r="P416" i="7" s="1"/>
  <c r="Q416" i="7" s="1"/>
  <c r="F417" i="7"/>
  <c r="I417" i="7"/>
  <c r="N417" i="7"/>
  <c r="S417" i="7"/>
  <c r="O417" i="7" s="1"/>
  <c r="P417" i="7" s="1"/>
  <c r="Q417" i="7" s="1"/>
  <c r="F418" i="7"/>
  <c r="I418" i="7"/>
  <c r="N418" i="7"/>
  <c r="M418" i="7" s="1"/>
  <c r="S418" i="7"/>
  <c r="H418" i="7" s="1"/>
  <c r="F419" i="7"/>
  <c r="I419" i="7"/>
  <c r="N419" i="7"/>
  <c r="G419" i="7" s="1" a="1"/>
  <c r="G419" i="7" s="1"/>
  <c r="S419" i="7"/>
  <c r="F420" i="7"/>
  <c r="I420" i="7"/>
  <c r="N420" i="7"/>
  <c r="S420" i="7"/>
  <c r="H420" i="7" s="1"/>
  <c r="F421" i="7"/>
  <c r="I421" i="7"/>
  <c r="N421" i="7"/>
  <c r="G421" i="7" s="1" a="1"/>
  <c r="G421" i="7" s="1"/>
  <c r="S421" i="7"/>
  <c r="F422" i="7"/>
  <c r="I422" i="7"/>
  <c r="N422" i="7"/>
  <c r="S422" i="7"/>
  <c r="F423" i="7"/>
  <c r="I423" i="7"/>
  <c r="N423" i="7"/>
  <c r="S423" i="7"/>
  <c r="H423" i="7" s="1"/>
  <c r="F424" i="7"/>
  <c r="I424" i="7"/>
  <c r="N424" i="7"/>
  <c r="S424" i="7"/>
  <c r="F425" i="7"/>
  <c r="I425" i="7"/>
  <c r="N425" i="7"/>
  <c r="J425" i="7" s="1"/>
  <c r="K425" i="7" s="1"/>
  <c r="L425" i="7" s="1"/>
  <c r="S425" i="7"/>
  <c r="O425" i="7" s="1"/>
  <c r="P425" i="7" s="1"/>
  <c r="Q425" i="7" s="1"/>
  <c r="F426" i="7"/>
  <c r="I426" i="7"/>
  <c r="N426" i="7"/>
  <c r="S426" i="7"/>
  <c r="O426" i="7" s="1"/>
  <c r="P426" i="7" s="1"/>
  <c r="Q426" i="7" s="1"/>
  <c r="F427" i="7"/>
  <c r="I427" i="7"/>
  <c r="N427" i="7"/>
  <c r="S427" i="7"/>
  <c r="O427" i="7" s="1"/>
  <c r="P427" i="7" s="1"/>
  <c r="Q427" i="7" s="1"/>
  <c r="F428" i="7"/>
  <c r="I428" i="7"/>
  <c r="N428" i="7"/>
  <c r="G428" i="7" s="1" a="1"/>
  <c r="G428" i="7" s="1"/>
  <c r="S428" i="7"/>
  <c r="F429" i="7"/>
  <c r="I429" i="7"/>
  <c r="N429" i="7"/>
  <c r="S429" i="7"/>
  <c r="H429" i="7" s="1"/>
  <c r="F430" i="7"/>
  <c r="I430" i="7"/>
  <c r="N430" i="7"/>
  <c r="J430" i="7" s="1"/>
  <c r="K430" i="7" s="1"/>
  <c r="L430" i="7" s="1"/>
  <c r="S430" i="7"/>
  <c r="F431" i="7"/>
  <c r="I431" i="7"/>
  <c r="N431" i="7"/>
  <c r="M431" i="7" s="1"/>
  <c r="S431" i="7"/>
  <c r="H431" i="7" s="1"/>
  <c r="F432" i="7"/>
  <c r="I432" i="7"/>
  <c r="N432" i="7"/>
  <c r="G432" i="7" s="1" a="1"/>
  <c r="G432" i="7" s="1"/>
  <c r="S432" i="7"/>
  <c r="F433" i="7"/>
  <c r="I433" i="7"/>
  <c r="N433" i="7"/>
  <c r="M433" i="7" s="1"/>
  <c r="S433" i="7"/>
  <c r="H433" i="7" s="1"/>
  <c r="F434" i="7"/>
  <c r="I434" i="7"/>
  <c r="N434" i="7"/>
  <c r="M434" i="7" s="1"/>
  <c r="S434" i="7"/>
  <c r="O434" i="7" s="1"/>
  <c r="P434" i="7" s="1"/>
  <c r="Q434" i="7" s="1"/>
  <c r="F435" i="7"/>
  <c r="I435" i="7"/>
  <c r="N435" i="7"/>
  <c r="G435" i="7" s="1" a="1"/>
  <c r="G435" i="7" s="1"/>
  <c r="S435" i="7"/>
  <c r="H435" i="7" s="1"/>
  <c r="F436" i="7"/>
  <c r="I436" i="7"/>
  <c r="N436" i="7"/>
  <c r="J436" i="7" s="1"/>
  <c r="K436" i="7" s="1"/>
  <c r="L436" i="7" s="1"/>
  <c r="S436" i="7"/>
  <c r="H436" i="7" s="1"/>
  <c r="F437" i="7"/>
  <c r="I437" i="7"/>
  <c r="N437" i="7"/>
  <c r="S437" i="7"/>
  <c r="O437" i="7" s="1"/>
  <c r="P437" i="7" s="1"/>
  <c r="Q437" i="7" s="1"/>
  <c r="F438" i="7"/>
  <c r="I438" i="7"/>
  <c r="N438" i="7"/>
  <c r="S438" i="7"/>
  <c r="O438" i="7" s="1"/>
  <c r="P438" i="7" s="1"/>
  <c r="Q438" i="7" s="1"/>
  <c r="F439" i="7"/>
  <c r="I439" i="7"/>
  <c r="N439" i="7"/>
  <c r="M439" i="7" s="1"/>
  <c r="S439" i="7"/>
  <c r="O439" i="7" s="1"/>
  <c r="P439" i="7" s="1"/>
  <c r="Q439" i="7" s="1"/>
  <c r="F440" i="7"/>
  <c r="I440" i="7"/>
  <c r="N440" i="7"/>
  <c r="S440" i="7"/>
  <c r="F441" i="7"/>
  <c r="I441" i="7"/>
  <c r="N441" i="7"/>
  <c r="M441" i="7" s="1"/>
  <c r="S441" i="7"/>
  <c r="H441" i="7" s="1"/>
  <c r="F442" i="7"/>
  <c r="I442" i="7"/>
  <c r="N442" i="7"/>
  <c r="M442" i="7" s="1"/>
  <c r="S442" i="7"/>
  <c r="O442" i="7" s="1"/>
  <c r="P442" i="7" s="1"/>
  <c r="Q442" i="7" s="1"/>
  <c r="F443" i="7"/>
  <c r="I443" i="7"/>
  <c r="N443" i="7"/>
  <c r="G443" i="7" s="1" a="1"/>
  <c r="G443" i="7" s="1"/>
  <c r="S443" i="7"/>
  <c r="O443" i="7" s="1"/>
  <c r="P443" i="7" s="1"/>
  <c r="Q443" i="7" s="1"/>
  <c r="F444" i="7"/>
  <c r="I444" i="7"/>
  <c r="N444" i="7"/>
  <c r="G444" i="7" s="1" a="1"/>
  <c r="G444" i="7" s="1"/>
  <c r="S444" i="7"/>
  <c r="H444" i="7" s="1"/>
  <c r="F445" i="7"/>
  <c r="I445" i="7"/>
  <c r="N445" i="7"/>
  <c r="S445" i="7"/>
  <c r="H445" i="7" s="1"/>
  <c r="F446" i="7"/>
  <c r="I446" i="7"/>
  <c r="N446" i="7"/>
  <c r="G446" i="7" s="1" a="1"/>
  <c r="G446" i="7" s="1"/>
  <c r="S446" i="7"/>
  <c r="F447" i="7"/>
  <c r="I447" i="7"/>
  <c r="N447" i="7"/>
  <c r="M447" i="7" s="1"/>
  <c r="S447" i="7"/>
  <c r="O447" i="7" s="1"/>
  <c r="P447" i="7" s="1"/>
  <c r="Q447" i="7" s="1"/>
  <c r="F448" i="7"/>
  <c r="I448" i="7"/>
  <c r="N448" i="7"/>
  <c r="S448" i="7"/>
  <c r="F449" i="7"/>
  <c r="I449" i="7"/>
  <c r="N449" i="7"/>
  <c r="M449" i="7" s="1"/>
  <c r="S449" i="7"/>
  <c r="F450" i="7"/>
  <c r="I450" i="7"/>
  <c r="N450" i="7"/>
  <c r="J450" i="7" s="1"/>
  <c r="K450" i="7" s="1"/>
  <c r="L450" i="7" s="1"/>
  <c r="S450" i="7"/>
  <c r="O450" i="7" s="1"/>
  <c r="P450" i="7" s="1"/>
  <c r="Q450" i="7" s="1"/>
  <c r="F451" i="7"/>
  <c r="I451" i="7"/>
  <c r="N451" i="7"/>
  <c r="S451" i="7"/>
  <c r="H451" i="7" s="1"/>
  <c r="F452" i="7"/>
  <c r="I452" i="7"/>
  <c r="N452" i="7"/>
  <c r="G452" i="7" s="1" a="1"/>
  <c r="G452" i="7" s="1"/>
  <c r="S452" i="7"/>
  <c r="H452" i="7" s="1"/>
  <c r="F453" i="7"/>
  <c r="I453" i="7"/>
  <c r="N453" i="7"/>
  <c r="S453" i="7"/>
  <c r="H453" i="7" s="1"/>
  <c r="F454" i="7"/>
  <c r="I454" i="7"/>
  <c r="N454" i="7"/>
  <c r="M454" i="7" s="1"/>
  <c r="S454" i="7"/>
  <c r="F455" i="7"/>
  <c r="I455" i="7"/>
  <c r="N455" i="7"/>
  <c r="G455" i="7" s="1" a="1"/>
  <c r="G455" i="7" s="1"/>
  <c r="S455" i="7"/>
  <c r="O455" i="7" s="1"/>
  <c r="P455" i="7" s="1"/>
  <c r="Q455" i="7" s="1"/>
  <c r="F456" i="7"/>
  <c r="I456" i="7"/>
  <c r="N456" i="7"/>
  <c r="M456" i="7" s="1"/>
  <c r="S456" i="7"/>
  <c r="O456" i="7" s="1"/>
  <c r="P456" i="7" s="1"/>
  <c r="Q456" i="7" s="1"/>
  <c r="F457" i="7"/>
  <c r="I457" i="7"/>
  <c r="N457" i="7"/>
  <c r="G457" i="7" s="1" a="1"/>
  <c r="G457" i="7" s="1"/>
  <c r="S457" i="7"/>
  <c r="O457" i="7" s="1"/>
  <c r="P457" i="7" s="1"/>
  <c r="Q457" i="7" s="1"/>
  <c r="F458" i="7"/>
  <c r="I458" i="7"/>
  <c r="N458" i="7"/>
  <c r="G458" i="7" s="1" a="1"/>
  <c r="G458" i="7" s="1"/>
  <c r="S458" i="7"/>
  <c r="H458" i="7" s="1"/>
  <c r="F459" i="7"/>
  <c r="I459" i="7"/>
  <c r="N459" i="7"/>
  <c r="S459" i="7"/>
  <c r="F460" i="7"/>
  <c r="I460" i="7"/>
  <c r="N460" i="7"/>
  <c r="G460" i="7" s="1" a="1"/>
  <c r="G460" i="7" s="1"/>
  <c r="S460" i="7"/>
  <c r="H460" i="7" s="1"/>
  <c r="F461" i="7"/>
  <c r="I461" i="7"/>
  <c r="N461" i="7"/>
  <c r="S461" i="7"/>
  <c r="H461" i="7" s="1"/>
  <c r="F462" i="7"/>
  <c r="I462" i="7"/>
  <c r="N462" i="7"/>
  <c r="S462" i="7"/>
  <c r="F463" i="7"/>
  <c r="I463" i="7"/>
  <c r="N463" i="7"/>
  <c r="M463" i="7" s="1"/>
  <c r="S463" i="7"/>
  <c r="H463" i="7" s="1"/>
  <c r="F464" i="7"/>
  <c r="I464" i="7"/>
  <c r="N464" i="7"/>
  <c r="G464" i="7" s="1" a="1"/>
  <c r="G464" i="7" s="1"/>
  <c r="S464" i="7"/>
  <c r="O464" i="7" s="1"/>
  <c r="P464" i="7" s="1"/>
  <c r="Q464" i="7" s="1"/>
  <c r="F465" i="7"/>
  <c r="I465" i="7"/>
  <c r="N465" i="7"/>
  <c r="G465" i="7" s="1" a="1"/>
  <c r="G465" i="7" s="1"/>
  <c r="S465" i="7"/>
  <c r="H465" i="7" s="1"/>
  <c r="F466" i="7"/>
  <c r="I466" i="7"/>
  <c r="N466" i="7"/>
  <c r="S466" i="7"/>
  <c r="H466" i="7" s="1"/>
  <c r="F467" i="7"/>
  <c r="I467" i="7"/>
  <c r="N467" i="7"/>
  <c r="G467" i="7" s="1" a="1"/>
  <c r="G467" i="7" s="1"/>
  <c r="S467" i="7"/>
  <c r="F468" i="7"/>
  <c r="I468" i="7"/>
  <c r="N468" i="7"/>
  <c r="J468" i="7" s="1"/>
  <c r="K468" i="7" s="1"/>
  <c r="L468" i="7" s="1"/>
  <c r="S468" i="7"/>
  <c r="F469" i="7"/>
  <c r="I469" i="7"/>
  <c r="N469" i="7"/>
  <c r="S469" i="7"/>
  <c r="H469" i="7" s="1"/>
  <c r="F470" i="7"/>
  <c r="I470" i="7"/>
  <c r="N470" i="7"/>
  <c r="M470" i="7" s="1"/>
  <c r="S470" i="7"/>
  <c r="O470" i="7" s="1"/>
  <c r="P470" i="7" s="1"/>
  <c r="Q470" i="7" s="1"/>
  <c r="F471" i="7"/>
  <c r="I471" i="7"/>
  <c r="N471" i="7"/>
  <c r="G471" i="7" s="1" a="1"/>
  <c r="G471" i="7" s="1"/>
  <c r="S471" i="7"/>
  <c r="O471" i="7" s="1"/>
  <c r="P471" i="7" s="1"/>
  <c r="Q471" i="7" s="1"/>
  <c r="F472" i="7"/>
  <c r="I472" i="7"/>
  <c r="N472" i="7"/>
  <c r="G472" i="7" s="1" a="1"/>
  <c r="G472" i="7" s="1"/>
  <c r="S472" i="7"/>
  <c r="O472" i="7" s="1"/>
  <c r="P472" i="7" s="1"/>
  <c r="Q472" i="7" s="1"/>
  <c r="F473" i="7"/>
  <c r="I473" i="7"/>
  <c r="N473" i="7"/>
  <c r="G473" i="7" s="1" a="1"/>
  <c r="G473" i="7" s="1"/>
  <c r="S473" i="7"/>
  <c r="F474" i="7"/>
  <c r="I474" i="7"/>
  <c r="N474" i="7"/>
  <c r="S474" i="7"/>
  <c r="F475" i="7"/>
  <c r="I475" i="7"/>
  <c r="N475" i="7"/>
  <c r="G475" i="7" s="1" a="1"/>
  <c r="G475" i="7" s="1"/>
  <c r="S475" i="7"/>
  <c r="H475" i="7" s="1"/>
  <c r="F476" i="7"/>
  <c r="I476" i="7"/>
  <c r="N476" i="7"/>
  <c r="G476" i="7" s="1" a="1"/>
  <c r="G476" i="7" s="1"/>
  <c r="S476" i="7"/>
  <c r="H476" i="7" s="1"/>
  <c r="F477" i="7"/>
  <c r="I477" i="7"/>
  <c r="N477" i="7"/>
  <c r="S477" i="7"/>
  <c r="H477" i="7" s="1"/>
  <c r="F478" i="7"/>
  <c r="I478" i="7"/>
  <c r="N478" i="7"/>
  <c r="G478" i="7" s="1" a="1"/>
  <c r="G478" i="7" s="1"/>
  <c r="S478" i="7"/>
  <c r="F479" i="7"/>
  <c r="I479" i="7"/>
  <c r="N479" i="7"/>
  <c r="M479" i="7" s="1"/>
  <c r="S479" i="7"/>
  <c r="O479" i="7" s="1"/>
  <c r="P479" i="7" s="1"/>
  <c r="Q479" i="7" s="1"/>
  <c r="F480" i="7"/>
  <c r="I480" i="7"/>
  <c r="N480" i="7"/>
  <c r="M480" i="7" s="1"/>
  <c r="S480" i="7"/>
  <c r="F481" i="7"/>
  <c r="I481" i="7"/>
  <c r="N481" i="7"/>
  <c r="G481" i="7" s="1" a="1"/>
  <c r="G481" i="7" s="1"/>
  <c r="S481" i="7"/>
  <c r="O481" i="7" s="1"/>
  <c r="P481" i="7" s="1"/>
  <c r="Q481" i="7" s="1"/>
  <c r="F482" i="7"/>
  <c r="I482" i="7"/>
  <c r="N482" i="7"/>
  <c r="S482" i="7"/>
  <c r="O482" i="7" s="1"/>
  <c r="P482" i="7" s="1"/>
  <c r="Q482" i="7" s="1"/>
  <c r="F483" i="7"/>
  <c r="I483" i="7"/>
  <c r="N483" i="7"/>
  <c r="S483" i="7"/>
  <c r="H483" i="7" s="1"/>
  <c r="F484" i="7"/>
  <c r="I484" i="7"/>
  <c r="N484" i="7"/>
  <c r="M484" i="7" s="1"/>
  <c r="S484" i="7"/>
  <c r="H484" i="7" s="1"/>
  <c r="F485" i="7"/>
  <c r="I485" i="7"/>
  <c r="N485" i="7"/>
  <c r="G485" i="7" s="1" a="1"/>
  <c r="G485" i="7" s="1"/>
  <c r="S485" i="7"/>
  <c r="H485" i="7" s="1"/>
  <c r="F486" i="7"/>
  <c r="I486" i="7"/>
  <c r="N486" i="7"/>
  <c r="M486" i="7" s="1"/>
  <c r="S486" i="7"/>
  <c r="F487" i="7"/>
  <c r="I487" i="7"/>
  <c r="N487" i="7"/>
  <c r="S487" i="7"/>
  <c r="H487" i="7" s="1"/>
  <c r="F488" i="7"/>
  <c r="I488" i="7"/>
  <c r="N488" i="7"/>
  <c r="M488" i="7" s="1"/>
  <c r="S488" i="7"/>
  <c r="O488" i="7" s="1"/>
  <c r="P488" i="7" s="1"/>
  <c r="Q488" i="7" s="1"/>
  <c r="F489" i="7"/>
  <c r="I489" i="7"/>
  <c r="N489" i="7"/>
  <c r="G489" i="7" s="1" a="1"/>
  <c r="G489" i="7" s="1"/>
  <c r="S489" i="7"/>
  <c r="O489" i="7" s="1"/>
  <c r="P489" i="7" s="1"/>
  <c r="Q489" i="7" s="1"/>
  <c r="AI779" i="7"/>
  <c r="AG2" i="7" s="1"/>
  <c r="AK779" i="7"/>
  <c r="M213" i="8"/>
  <c r="M212" i="8"/>
  <c r="D45" i="21" l="1"/>
  <c r="AF46" i="21" a="1"/>
  <c r="AF46" i="21" s="1"/>
  <c r="X46" i="21" a="1"/>
  <c r="X46" i="21" s="1"/>
  <c r="W46" i="21"/>
  <c r="AE46" i="21" a="1"/>
  <c r="AE46" i="21" s="1"/>
  <c r="AG46" i="21" a="1"/>
  <c r="AG46" i="21" s="1"/>
  <c r="V46" i="21"/>
  <c r="C46" i="21" s="1"/>
  <c r="U46" i="21"/>
  <c r="D46" i="21" s="1"/>
  <c r="AD46" i="21" a="1"/>
  <c r="AD46" i="21" s="1"/>
  <c r="P46" i="21"/>
  <c r="Z46" i="21" a="1"/>
  <c r="Z46" i="21" s="1"/>
  <c r="T46" i="21" a="1"/>
  <c r="T46" i="21" s="1"/>
  <c r="AJ46" i="21" a="1"/>
  <c r="AJ46" i="21" s="1"/>
  <c r="AH46" i="21" a="1"/>
  <c r="AH46" i="21" s="1"/>
  <c r="AA46" i="21" a="1"/>
  <c r="AA46" i="21" s="1"/>
  <c r="AC46" i="21" a="1"/>
  <c r="AC46" i="21" s="1"/>
  <c r="AB46" i="21" a="1"/>
  <c r="AB46" i="21" s="1"/>
  <c r="AI46" i="21" a="1"/>
  <c r="AI46" i="21" s="1"/>
  <c r="Y46" i="21" a="1"/>
  <c r="Y46" i="21" s="1"/>
  <c r="S46" i="21" a="1"/>
  <c r="S46" i="21" s="1"/>
  <c r="Q46" i="21"/>
  <c r="O46" i="21"/>
  <c r="R46" i="21"/>
  <c r="AK46" i="21" a="1"/>
  <c r="AK46" i="21" s="1"/>
  <c r="H48" i="21" a="1"/>
  <c r="H48" i="21" s="1"/>
  <c r="M48" i="21"/>
  <c r="K49" i="21" s="1"/>
  <c r="L49" i="21" s="1"/>
  <c r="I47" i="21"/>
  <c r="G47" i="21"/>
  <c r="N47" i="21"/>
  <c r="J47" i="21"/>
  <c r="H40" i="20" a="1"/>
  <c r="H40" i="20" s="1"/>
  <c r="W37" i="20"/>
  <c r="U37" i="20"/>
  <c r="O39" i="20"/>
  <c r="P39" i="20" s="1"/>
  <c r="Q39" i="20" s="1"/>
  <c r="AE38" i="20" a="1"/>
  <c r="AE38" i="20" s="1"/>
  <c r="X38" i="20" a="1"/>
  <c r="X38" i="20" s="1"/>
  <c r="AI38" i="20" a="1"/>
  <c r="AI38" i="20" s="1"/>
  <c r="AC38" i="20" a="1"/>
  <c r="AC38" i="20" s="1"/>
  <c r="Z38" i="20" a="1"/>
  <c r="Z38" i="20" s="1"/>
  <c r="Y38" i="20" a="1"/>
  <c r="Y38" i="20" s="1"/>
  <c r="AJ38" i="20" a="1"/>
  <c r="AJ38" i="20" s="1"/>
  <c r="AB38" i="20" a="1"/>
  <c r="AB38" i="20" s="1"/>
  <c r="AH38" i="20" a="1"/>
  <c r="AH38" i="20" s="1"/>
  <c r="AA38" i="20" a="1"/>
  <c r="AA38" i="20" s="1"/>
  <c r="AG38" i="20" a="1"/>
  <c r="AG38" i="20" s="1"/>
  <c r="AD38" i="20" a="1"/>
  <c r="AD38" i="20" s="1"/>
  <c r="AF38" i="20" a="1"/>
  <c r="AF38" i="20" s="1"/>
  <c r="AK38" i="20" a="1"/>
  <c r="AK38" i="20" s="1"/>
  <c r="AV55" i="16"/>
  <c r="BD55" i="16" a="1"/>
  <c r="BD55" i="16" s="1"/>
  <c r="AU55" i="16"/>
  <c r="AB55" i="16" s="1"/>
  <c r="AT55" i="16"/>
  <c r="AC55" i="16" s="1"/>
  <c r="BC55" i="16" a="1"/>
  <c r="BC55" i="16" s="1"/>
  <c r="AN55" i="16"/>
  <c r="BA55" i="16" a="1"/>
  <c r="BA55" i="16" s="1"/>
  <c r="BJ55" i="16" a="1"/>
  <c r="BJ55" i="16" s="1"/>
  <c r="AZ55" i="16" a="1"/>
  <c r="AZ55" i="16" s="1"/>
  <c r="BI55" i="16" a="1"/>
  <c r="BI55" i="16" s="1"/>
  <c r="AY55" i="16" a="1"/>
  <c r="AY55" i="16" s="1"/>
  <c r="AR55" i="16" a="1"/>
  <c r="AR55" i="16" s="1"/>
  <c r="AQ55" i="16"/>
  <c r="BH55" i="16" a="1"/>
  <c r="BH55" i="16" s="1"/>
  <c r="AP55" i="16"/>
  <c r="AO55" i="16"/>
  <c r="BE55" i="16" a="1"/>
  <c r="BE55" i="16" s="1"/>
  <c r="BB55" i="16" a="1"/>
  <c r="BB55" i="16" s="1"/>
  <c r="AW55" i="16" a="1"/>
  <c r="AW55" i="16" s="1"/>
  <c r="BG55" i="16" a="1"/>
  <c r="BG55" i="16" s="1"/>
  <c r="BF55" i="16" a="1"/>
  <c r="BF55" i="16" s="1"/>
  <c r="AX55" i="16" a="1"/>
  <c r="AX55" i="16" s="1"/>
  <c r="AS55" i="16" a="1"/>
  <c r="AS55" i="16" s="1"/>
  <c r="AM56" i="16"/>
  <c r="AI56" i="16"/>
  <c r="AF56" i="16"/>
  <c r="AH56" i="16"/>
  <c r="AL57" i="16"/>
  <c r="AJ58" i="16" s="1"/>
  <c r="AK58" i="16" s="1"/>
  <c r="AG57" i="16" a="1"/>
  <c r="AG57" i="16" s="1"/>
  <c r="P222" i="8"/>
  <c r="H385" i="7"/>
  <c r="T225" i="8"/>
  <c r="BF3" i="8"/>
  <c r="BC5" i="8"/>
  <c r="H372" i="7"/>
  <c r="G82" i="7" a="1"/>
  <c r="G82" i="7" s="1"/>
  <c r="J446" i="7"/>
  <c r="K446" i="7" s="1"/>
  <c r="L446" i="7" s="1"/>
  <c r="J351" i="7"/>
  <c r="K351" i="7" s="1"/>
  <c r="L351" i="7" s="1"/>
  <c r="G414" i="7" a="1"/>
  <c r="G414" i="7" s="1"/>
  <c r="J303" i="7"/>
  <c r="K303" i="7" s="1"/>
  <c r="L303" i="7" s="1"/>
  <c r="H457" i="7"/>
  <c r="G164" i="7" a="1"/>
  <c r="G164" i="7" s="1"/>
  <c r="H374" i="7"/>
  <c r="H303" i="7"/>
  <c r="H456" i="7"/>
  <c r="J245" i="7"/>
  <c r="K245" i="7" s="1"/>
  <c r="L245" i="7" s="1"/>
  <c r="H248" i="7"/>
  <c r="H390" i="7"/>
  <c r="M363" i="7"/>
  <c r="J161" i="7"/>
  <c r="K161" i="7" s="1"/>
  <c r="L161" i="7" s="1"/>
  <c r="M118" i="7"/>
  <c r="J363" i="7"/>
  <c r="K363" i="7" s="1"/>
  <c r="L363" i="7" s="1"/>
  <c r="M446" i="7"/>
  <c r="H258" i="7"/>
  <c r="G97" i="7" a="1"/>
  <c r="G97" i="7" s="1"/>
  <c r="G193" i="7" a="1"/>
  <c r="G193" i="7" s="1"/>
  <c r="O314" i="7"/>
  <c r="P314" i="7" s="1"/>
  <c r="Q314" i="7" s="1"/>
  <c r="O409" i="7"/>
  <c r="P409" i="7" s="1"/>
  <c r="Q409" i="7" s="1"/>
  <c r="J484" i="7"/>
  <c r="K484" i="7" s="1"/>
  <c r="L484" i="7" s="1"/>
  <c r="J414" i="7"/>
  <c r="K414" i="7" s="1"/>
  <c r="L414" i="7" s="1"/>
  <c r="G484" i="7" a="1"/>
  <c r="G484" i="7" s="1"/>
  <c r="O433" i="7"/>
  <c r="P433" i="7" s="1"/>
  <c r="Q433" i="7" s="1"/>
  <c r="H411" i="7"/>
  <c r="O330" i="7"/>
  <c r="P330" i="7" s="1"/>
  <c r="Q330" i="7" s="1"/>
  <c r="J319" i="7"/>
  <c r="K319" i="7" s="1"/>
  <c r="L319" i="7" s="1"/>
  <c r="J253" i="7"/>
  <c r="K253" i="7" s="1"/>
  <c r="L253" i="7" s="1"/>
  <c r="H191" i="7"/>
  <c r="G283" i="7" a="1"/>
  <c r="G283" i="7" s="1"/>
  <c r="G85" i="7" a="1"/>
  <c r="G85" i="7" s="1"/>
  <c r="J118" i="7"/>
  <c r="K118" i="7" s="1"/>
  <c r="L118" i="7" s="1"/>
  <c r="M323" i="7"/>
  <c r="J152" i="7"/>
  <c r="K152" i="7" s="1"/>
  <c r="L152" i="7" s="1"/>
  <c r="H426" i="7"/>
  <c r="H414" i="7"/>
  <c r="O395" i="7"/>
  <c r="P395" i="7" s="1"/>
  <c r="Q395" i="7" s="1"/>
  <c r="G224" i="7" a="1"/>
  <c r="G224" i="7" s="1"/>
  <c r="M319" i="7"/>
  <c r="G442" i="7" a="1"/>
  <c r="G442" i="7" s="1"/>
  <c r="J368" i="7"/>
  <c r="K368" i="7" s="1"/>
  <c r="L368" i="7" s="1"/>
  <c r="O335" i="7"/>
  <c r="P335" i="7" s="1"/>
  <c r="Q335" i="7" s="1"/>
  <c r="J236" i="7"/>
  <c r="K236" i="7" s="1"/>
  <c r="L236" i="7" s="1"/>
  <c r="H489" i="7"/>
  <c r="O444" i="7"/>
  <c r="P444" i="7" s="1"/>
  <c r="Q444" i="7" s="1"/>
  <c r="O423" i="7"/>
  <c r="P423" i="7" s="1"/>
  <c r="Q423" i="7" s="1"/>
  <c r="H417" i="7"/>
  <c r="J396" i="7"/>
  <c r="K396" i="7" s="1"/>
  <c r="L396" i="7" s="1"/>
  <c r="J361" i="7"/>
  <c r="K361" i="7" s="1"/>
  <c r="L361" i="7" s="1"/>
  <c r="H284" i="7"/>
  <c r="G274" i="7" a="1"/>
  <c r="G274" i="7" s="1"/>
  <c r="J232" i="7"/>
  <c r="K232" i="7" s="1"/>
  <c r="L232" i="7" s="1"/>
  <c r="G133" i="7" a="1"/>
  <c r="G133" i="7" s="1"/>
  <c r="M89" i="7"/>
  <c r="J100" i="7"/>
  <c r="K100" i="7" s="1"/>
  <c r="L100" i="7" s="1"/>
  <c r="M361" i="7"/>
  <c r="O270" i="7"/>
  <c r="P270" i="7" s="1"/>
  <c r="Q270" i="7" s="1"/>
  <c r="H434" i="7"/>
  <c r="G393" i="7" a="1"/>
  <c r="G393" i="7" s="1"/>
  <c r="G368" i="7" a="1"/>
  <c r="G368" i="7" s="1"/>
  <c r="G317" i="7" a="1"/>
  <c r="G317" i="7" s="1"/>
  <c r="O242" i="7"/>
  <c r="P242" i="7" s="1"/>
  <c r="Q242" i="7" s="1"/>
  <c r="H242" i="7" s="1"/>
  <c r="J393" i="7"/>
  <c r="K393" i="7" s="1"/>
  <c r="L393" i="7" s="1"/>
  <c r="O469" i="7"/>
  <c r="P469" i="7" s="1"/>
  <c r="Q469" i="7" s="1"/>
  <c r="O323" i="7"/>
  <c r="P323" i="7" s="1"/>
  <c r="Q323" i="7" s="1"/>
  <c r="M313" i="7"/>
  <c r="M252" i="7"/>
  <c r="G232" i="7" a="1"/>
  <c r="G232" i="7" s="1"/>
  <c r="J85" i="7"/>
  <c r="K85" i="7" s="1"/>
  <c r="L85" i="7" s="1"/>
  <c r="M82" i="7"/>
  <c r="O420" i="7"/>
  <c r="P420" i="7" s="1"/>
  <c r="Q420" i="7" s="1"/>
  <c r="J144" i="7"/>
  <c r="K144" i="7" s="1"/>
  <c r="L144" i="7" s="1"/>
  <c r="H481" i="7"/>
  <c r="G406" i="7" a="1"/>
  <c r="G406" i="7" s="1"/>
  <c r="G353" i="7" a="1"/>
  <c r="G353" i="7" s="1"/>
  <c r="J305" i="7"/>
  <c r="K305" i="7" s="1"/>
  <c r="L305" i="7" s="1"/>
  <c r="H295" i="7"/>
  <c r="J258" i="7"/>
  <c r="K258" i="7" s="1"/>
  <c r="L258" i="7" s="1"/>
  <c r="J252" i="7"/>
  <c r="K252" i="7" s="1"/>
  <c r="L252" i="7" s="1"/>
  <c r="M245" i="7"/>
  <c r="J274" i="7"/>
  <c r="K274" i="7" s="1"/>
  <c r="L274" i="7" s="1"/>
  <c r="H437" i="7"/>
  <c r="G143" i="7" a="1"/>
  <c r="G143" i="7" s="1"/>
  <c r="H55" i="7"/>
  <c r="J301" i="7"/>
  <c r="K301" i="7" s="1"/>
  <c r="L301" i="7" s="1"/>
  <c r="O275" i="7"/>
  <c r="P275" i="7" s="1"/>
  <c r="Q275" i="7" s="1"/>
  <c r="M227" i="7"/>
  <c r="J443" i="7"/>
  <c r="K443" i="7" s="1"/>
  <c r="L443" i="7" s="1"/>
  <c r="O401" i="7"/>
  <c r="P401" i="7" s="1"/>
  <c r="Q401" i="7" s="1"/>
  <c r="J227" i="7"/>
  <c r="K227" i="7" s="1"/>
  <c r="L227" i="7" s="1"/>
  <c r="G47" i="7" a="1"/>
  <c r="G47" i="7" s="1"/>
  <c r="G44" i="7" a="1"/>
  <c r="G44" i="7" s="1"/>
  <c r="H377" i="7"/>
  <c r="H301" i="7"/>
  <c r="J237" i="7"/>
  <c r="K237" i="7" s="1"/>
  <c r="L237" i="7" s="1"/>
  <c r="M37" i="7"/>
  <c r="J418" i="7"/>
  <c r="K418" i="7" s="1"/>
  <c r="L418" i="7" s="1"/>
  <c r="G301" i="7" a="1"/>
  <c r="G301" i="7" s="1"/>
  <c r="G275" i="7" a="1"/>
  <c r="G275" i="7" s="1"/>
  <c r="M257" i="7"/>
  <c r="G116" i="7" a="1"/>
  <c r="G116" i="7" s="1"/>
  <c r="M432" i="7"/>
  <c r="J257" i="7"/>
  <c r="K257" i="7" s="1"/>
  <c r="L257" i="7" s="1"/>
  <c r="G237" i="7" a="1"/>
  <c r="G237" i="7" s="1"/>
  <c r="O463" i="7"/>
  <c r="P463" i="7" s="1"/>
  <c r="Q463" i="7" s="1"/>
  <c r="G439" i="7" a="1"/>
  <c r="G439" i="7" s="1"/>
  <c r="J432" i="7"/>
  <c r="K432" i="7" s="1"/>
  <c r="L432" i="7" s="1"/>
  <c r="H394" i="7"/>
  <c r="G384" i="7" a="1"/>
  <c r="G384" i="7" s="1"/>
  <c r="M351" i="7"/>
  <c r="M193" i="7"/>
  <c r="G163" i="7" a="1"/>
  <c r="G163" i="7" s="1"/>
  <c r="G134" i="7" a="1"/>
  <c r="G134" i="7" s="1"/>
  <c r="O364" i="7"/>
  <c r="P364" i="7" s="1"/>
  <c r="Q364" i="7" s="1"/>
  <c r="H317" i="7"/>
  <c r="M303" i="7"/>
  <c r="M281" i="7"/>
  <c r="M258" i="7"/>
  <c r="M253" i="7"/>
  <c r="J191" i="7"/>
  <c r="K191" i="7" s="1"/>
  <c r="L191" i="7" s="1"/>
  <c r="M152" i="7"/>
  <c r="M97" i="7"/>
  <c r="J47" i="7"/>
  <c r="K47" i="7" s="1"/>
  <c r="L47" i="7" s="1"/>
  <c r="M44" i="7"/>
  <c r="J434" i="7"/>
  <c r="K434" i="7" s="1"/>
  <c r="L434" i="7" s="1"/>
  <c r="M41" i="7"/>
  <c r="O452" i="7"/>
  <c r="P452" i="7" s="1"/>
  <c r="Q452" i="7" s="1"/>
  <c r="O311" i="7"/>
  <c r="P311" i="7" s="1"/>
  <c r="Q311" i="7" s="1"/>
  <c r="G281" i="7" a="1"/>
  <c r="G281" i="7" s="1"/>
  <c r="O268" i="7"/>
  <c r="P268" i="7" s="1"/>
  <c r="Q268" i="7" s="1"/>
  <c r="O255" i="7"/>
  <c r="P255" i="7" s="1"/>
  <c r="Q255" i="7" s="1"/>
  <c r="J41" i="7"/>
  <c r="K41" i="7" s="1"/>
  <c r="L41" i="7" s="1"/>
  <c r="O477" i="7"/>
  <c r="P477" i="7" s="1"/>
  <c r="Q477" i="7" s="1"/>
  <c r="O461" i="7"/>
  <c r="P461" i="7" s="1"/>
  <c r="Q461" i="7" s="1"/>
  <c r="G370" i="7" a="1"/>
  <c r="G370" i="7" s="1"/>
  <c r="J348" i="7"/>
  <c r="K348" i="7" s="1"/>
  <c r="L348" i="7" s="1"/>
  <c r="O277" i="7"/>
  <c r="P277" i="7" s="1"/>
  <c r="Q277" i="7" s="1"/>
  <c r="H455" i="7"/>
  <c r="G434" i="7" a="1"/>
  <c r="G434" i="7" s="1"/>
  <c r="J431" i="7"/>
  <c r="K431" i="7" s="1"/>
  <c r="L431" i="7" s="1"/>
  <c r="H425" i="7"/>
  <c r="O403" i="7"/>
  <c r="P403" i="7" s="1"/>
  <c r="Q403" i="7" s="1"/>
  <c r="G401" i="7" a="1"/>
  <c r="G401" i="7" s="1"/>
  <c r="G392" i="7" a="1"/>
  <c r="G392" i="7" s="1"/>
  <c r="M341" i="7"/>
  <c r="J321" i="7"/>
  <c r="K321" i="7" s="1"/>
  <c r="L321" i="7" s="1"/>
  <c r="G297" i="7" a="1"/>
  <c r="G297" i="7" s="1"/>
  <c r="J216" i="7"/>
  <c r="K216" i="7" s="1"/>
  <c r="L216" i="7" s="1"/>
  <c r="H203" i="7"/>
  <c r="J200" i="7"/>
  <c r="K200" i="7" s="1"/>
  <c r="L200" i="7" s="1"/>
  <c r="J166" i="7"/>
  <c r="K166" i="7" s="1"/>
  <c r="L166" i="7" s="1"/>
  <c r="M163" i="7"/>
  <c r="J128" i="7"/>
  <c r="K128" i="7" s="1"/>
  <c r="L128" i="7" s="1"/>
  <c r="H84" i="7"/>
  <c r="M112" i="7"/>
  <c r="M79" i="7"/>
  <c r="H398" i="7"/>
  <c r="J203" i="7"/>
  <c r="K203" i="7" s="1"/>
  <c r="L203" i="7" s="1"/>
  <c r="J106" i="7"/>
  <c r="K106" i="7" s="1"/>
  <c r="L106" i="7" s="1"/>
  <c r="J79" i="7"/>
  <c r="K79" i="7" s="1"/>
  <c r="L79" i="7" s="1"/>
  <c r="H464" i="7"/>
  <c r="J439" i="7"/>
  <c r="K439" i="7" s="1"/>
  <c r="L439" i="7" s="1"/>
  <c r="H361" i="7"/>
  <c r="M321" i="7"/>
  <c r="M128" i="7"/>
  <c r="J112" i="7"/>
  <c r="K112" i="7" s="1"/>
  <c r="L112" i="7" s="1"/>
  <c r="H471" i="7"/>
  <c r="H439" i="7"/>
  <c r="J283" i="7"/>
  <c r="K283" i="7" s="1"/>
  <c r="L283" i="7" s="1"/>
  <c r="G161" i="7" a="1"/>
  <c r="G161" i="7" s="1"/>
  <c r="G106" i="7" a="1"/>
  <c r="G106" i="7" s="1"/>
  <c r="H442" i="7"/>
  <c r="G431" i="7" a="1"/>
  <c r="G431" i="7" s="1"/>
  <c r="G425" i="7" a="1"/>
  <c r="G425" i="7" s="1"/>
  <c r="G341" i="7" a="1"/>
  <c r="G341" i="7" s="1"/>
  <c r="H334" i="7"/>
  <c r="H316" i="7"/>
  <c r="G311" i="7" a="1"/>
  <c r="G311" i="7" s="1"/>
  <c r="O304" i="7"/>
  <c r="P304" i="7" s="1"/>
  <c r="Q304" i="7" s="1"/>
  <c r="G216" i="7" a="1"/>
  <c r="G216" i="7" s="1"/>
  <c r="G200" i="7" a="1"/>
  <c r="G200" i="7" s="1"/>
  <c r="H147" i="7"/>
  <c r="M435" i="7"/>
  <c r="M234" i="7"/>
  <c r="O485" i="7"/>
  <c r="P485" i="7" s="1"/>
  <c r="Q485" i="7" s="1"/>
  <c r="J479" i="7"/>
  <c r="K479" i="7" s="1"/>
  <c r="L479" i="7" s="1"/>
  <c r="J454" i="7"/>
  <c r="K454" i="7" s="1"/>
  <c r="L454" i="7" s="1"/>
  <c r="G360" i="7" a="1"/>
  <c r="G360" i="7" s="1"/>
  <c r="H350" i="7"/>
  <c r="O340" i="7"/>
  <c r="P340" i="7" s="1"/>
  <c r="Q340" i="7" s="1"/>
  <c r="J323" i="7"/>
  <c r="K323" i="7" s="1"/>
  <c r="L323" i="7" s="1"/>
  <c r="O315" i="7"/>
  <c r="P315" i="7" s="1"/>
  <c r="Q315" i="7" s="1"/>
  <c r="J313" i="7"/>
  <c r="K313" i="7" s="1"/>
  <c r="L313" i="7" s="1"/>
  <c r="H296" i="7"/>
  <c r="O279" i="7"/>
  <c r="P279" i="7" s="1"/>
  <c r="Q279" i="7" s="1"/>
  <c r="H267" i="7"/>
  <c r="M249" i="7"/>
  <c r="M218" i="7"/>
  <c r="M182" i="7"/>
  <c r="M160" i="7"/>
  <c r="H157" i="7"/>
  <c r="M127" i="7"/>
  <c r="J83" i="7"/>
  <c r="K83" i="7" s="1"/>
  <c r="L83" i="7" s="1"/>
  <c r="J37" i="7"/>
  <c r="K37" i="7" s="1"/>
  <c r="L37" i="7" s="1"/>
  <c r="J370" i="7"/>
  <c r="K370" i="7" s="1"/>
  <c r="L370" i="7" s="1"/>
  <c r="M476" i="7"/>
  <c r="M473" i="7"/>
  <c r="G418" i="7" a="1"/>
  <c r="G418" i="7" s="1"/>
  <c r="O352" i="7"/>
  <c r="P352" i="7" s="1"/>
  <c r="Q352" i="7" s="1"/>
  <c r="G343" i="7" a="1"/>
  <c r="G343" i="7" s="1"/>
  <c r="G330" i="7" a="1"/>
  <c r="G330" i="7" s="1"/>
  <c r="M317" i="7"/>
  <c r="O292" i="7"/>
  <c r="P292" i="7" s="1"/>
  <c r="Q292" i="7" s="1"/>
  <c r="H263" i="7"/>
  <c r="H254" i="7"/>
  <c r="G240" i="7" a="1"/>
  <c r="G240" i="7" s="1"/>
  <c r="J234" i="7"/>
  <c r="K234" i="7" s="1"/>
  <c r="L234" i="7" s="1"/>
  <c r="J140" i="7"/>
  <c r="K140" i="7" s="1"/>
  <c r="L140" i="7" s="1"/>
  <c r="M133" i="7"/>
  <c r="J127" i="7"/>
  <c r="K127" i="7" s="1"/>
  <c r="L127" i="7" s="1"/>
  <c r="J98" i="7"/>
  <c r="K98" i="7" s="1"/>
  <c r="L98" i="7" s="1"/>
  <c r="G89" i="7" a="1"/>
  <c r="G89" i="7" s="1"/>
  <c r="H300" i="7"/>
  <c r="J463" i="7"/>
  <c r="K463" i="7" s="1"/>
  <c r="L463" i="7" s="1"/>
  <c r="G479" i="7" a="1"/>
  <c r="G479" i="7" s="1"/>
  <c r="J473" i="7"/>
  <c r="K473" i="7" s="1"/>
  <c r="L473" i="7" s="1"/>
  <c r="G454" i="7" a="1"/>
  <c r="G454" i="7" s="1"/>
  <c r="J435" i="7"/>
  <c r="K435" i="7" s="1"/>
  <c r="L435" i="7" s="1"/>
  <c r="O381" i="7"/>
  <c r="P381" i="7" s="1"/>
  <c r="Q381" i="7" s="1"/>
  <c r="O371" i="7"/>
  <c r="P371" i="7" s="1"/>
  <c r="Q371" i="7" s="1"/>
  <c r="H276" i="7"/>
  <c r="J143" i="7"/>
  <c r="K143" i="7" s="1"/>
  <c r="L143" i="7" s="1"/>
  <c r="H130" i="7"/>
  <c r="G83" i="7" a="1"/>
  <c r="G83" i="7" s="1"/>
  <c r="J476" i="7"/>
  <c r="K476" i="7" s="1"/>
  <c r="L476" i="7" s="1"/>
  <c r="G463" i="7" a="1"/>
  <c r="G463" i="7" s="1"/>
  <c r="G430" i="7" a="1"/>
  <c r="G430" i="7" s="1"/>
  <c r="G218" i="7" a="1"/>
  <c r="G218" i="7" s="1"/>
  <c r="G182" i="7" a="1"/>
  <c r="G182" i="7" s="1"/>
  <c r="G160" i="7" a="1"/>
  <c r="G160" i="7" s="1"/>
  <c r="J330" i="7"/>
  <c r="K330" i="7" s="1"/>
  <c r="L330" i="7" s="1"/>
  <c r="O387" i="7"/>
  <c r="P387" i="7" s="1"/>
  <c r="Q387" i="7" s="1"/>
  <c r="J381" i="7"/>
  <c r="K381" i="7" s="1"/>
  <c r="L381" i="7" s="1"/>
  <c r="O342" i="7"/>
  <c r="P342" i="7" s="1"/>
  <c r="Q342" i="7" s="1"/>
  <c r="O251" i="7"/>
  <c r="P251" i="7" s="1"/>
  <c r="Q251" i="7" s="1"/>
  <c r="M236" i="7"/>
  <c r="J224" i="7"/>
  <c r="K224" i="7" s="1"/>
  <c r="L224" i="7" s="1"/>
  <c r="J164" i="7"/>
  <c r="K164" i="7" s="1"/>
  <c r="L164" i="7" s="1"/>
  <c r="J488" i="7"/>
  <c r="K488" i="7" s="1"/>
  <c r="L488" i="7" s="1"/>
  <c r="M472" i="7"/>
  <c r="H443" i="7"/>
  <c r="M378" i="7"/>
  <c r="G378" i="7" a="1"/>
  <c r="G378" i="7" s="1"/>
  <c r="H324" i="7"/>
  <c r="O324" i="7"/>
  <c r="P324" i="7" s="1"/>
  <c r="Q324" i="7" s="1"/>
  <c r="O302" i="7"/>
  <c r="P302" i="7" s="1"/>
  <c r="Q302" i="7" s="1"/>
  <c r="H189" i="7"/>
  <c r="G173" i="7" a="1"/>
  <c r="G173" i="7" s="1"/>
  <c r="J92" i="7"/>
  <c r="K92" i="7" s="1"/>
  <c r="L92" i="7" s="1"/>
  <c r="O174" i="7"/>
  <c r="P174" i="7" s="1"/>
  <c r="Q174" i="7" s="1"/>
  <c r="H174" i="7" s="1"/>
  <c r="G174" i="7" a="1"/>
  <c r="G174" i="7" s="1"/>
  <c r="J174" i="7"/>
  <c r="K174" i="7" s="1"/>
  <c r="L174" i="7" s="1"/>
  <c r="J159" i="7"/>
  <c r="K159" i="7" s="1"/>
  <c r="L159" i="7" s="1"/>
  <c r="O460" i="7"/>
  <c r="P460" i="7" s="1"/>
  <c r="Q460" i="7" s="1"/>
  <c r="J344" i="7"/>
  <c r="K344" i="7" s="1"/>
  <c r="L344" i="7" s="1"/>
  <c r="J287" i="7"/>
  <c r="K287" i="7" s="1"/>
  <c r="L287" i="7" s="1"/>
  <c r="M174" i="7"/>
  <c r="H333" i="7"/>
  <c r="O333" i="7"/>
  <c r="P333" i="7" s="1"/>
  <c r="Q333" i="7" s="1"/>
  <c r="G53" i="7" a="1"/>
  <c r="G53" i="7" s="1"/>
  <c r="J53" i="7"/>
  <c r="K53" i="7" s="1"/>
  <c r="L53" i="7" s="1"/>
  <c r="G318" i="7" a="1"/>
  <c r="G318" i="7" s="1"/>
  <c r="M318" i="7"/>
  <c r="J465" i="7"/>
  <c r="K465" i="7" s="1"/>
  <c r="L465" i="7" s="1"/>
  <c r="O435" i="7"/>
  <c r="P435" i="7" s="1"/>
  <c r="Q435" i="7" s="1"/>
  <c r="H402" i="7"/>
  <c r="M333" i="7"/>
  <c r="O309" i="7"/>
  <c r="P309" i="7" s="1"/>
  <c r="Q309" i="7" s="1"/>
  <c r="M286" i="7"/>
  <c r="G286" i="7" a="1"/>
  <c r="G286" i="7" s="1"/>
  <c r="M292" i="7"/>
  <c r="J292" i="7"/>
  <c r="K292" i="7" s="1"/>
  <c r="L292" i="7" s="1"/>
  <c r="H482" i="7"/>
  <c r="O422" i="7"/>
  <c r="P422" i="7" s="1"/>
  <c r="Q422" i="7" s="1"/>
  <c r="H422" i="7"/>
  <c r="M335" i="7"/>
  <c r="G335" i="7" a="1"/>
  <c r="G335" i="7" s="1"/>
  <c r="J302" i="7"/>
  <c r="K302" i="7" s="1"/>
  <c r="L302" i="7" s="1"/>
  <c r="M302" i="7"/>
  <c r="G208" i="7" a="1"/>
  <c r="G208" i="7" s="1"/>
  <c r="H474" i="7"/>
  <c r="O474" i="7"/>
  <c r="P474" i="7" s="1"/>
  <c r="Q474" i="7" s="1"/>
  <c r="J472" i="7"/>
  <c r="K472" i="7" s="1"/>
  <c r="L472" i="7" s="1"/>
  <c r="J467" i="7"/>
  <c r="K467" i="7" s="1"/>
  <c r="L467" i="7" s="1"/>
  <c r="O453" i="7"/>
  <c r="P453" i="7" s="1"/>
  <c r="Q453" i="7" s="1"/>
  <c r="J378" i="7"/>
  <c r="K378" i="7" s="1"/>
  <c r="L378" i="7" s="1"/>
  <c r="O367" i="7"/>
  <c r="P367" i="7" s="1"/>
  <c r="Q367" i="7" s="1"/>
  <c r="H367" i="7"/>
  <c r="H348" i="7"/>
  <c r="O348" i="7"/>
  <c r="P348" i="7" s="1"/>
  <c r="Q348" i="7" s="1"/>
  <c r="J338" i="7"/>
  <c r="K338" i="7" s="1"/>
  <c r="L338" i="7" s="1"/>
  <c r="J335" i="7"/>
  <c r="K335" i="7" s="1"/>
  <c r="L335" i="7" s="1"/>
  <c r="O327" i="7"/>
  <c r="P327" i="7" s="1"/>
  <c r="Q327" i="7" s="1"/>
  <c r="M269" i="7"/>
  <c r="J269" i="7"/>
  <c r="K269" i="7" s="1"/>
  <c r="L269" i="7" s="1"/>
  <c r="G248" i="7" a="1"/>
  <c r="G248" i="7" s="1"/>
  <c r="O204" i="7"/>
  <c r="P204" i="7" s="1"/>
  <c r="Q204" i="7" s="1"/>
  <c r="H204" i="7" s="1"/>
  <c r="G196" i="7" a="1"/>
  <c r="G196" i="7" s="1"/>
  <c r="J196" i="7"/>
  <c r="K196" i="7" s="1"/>
  <c r="L196" i="7" s="1"/>
  <c r="M109" i="7"/>
  <c r="M76" i="7"/>
  <c r="G95" i="7" a="1"/>
  <c r="G95" i="7" s="1"/>
  <c r="M95" i="7"/>
  <c r="O397" i="7"/>
  <c r="P397" i="7" s="1"/>
  <c r="Q397" i="7" s="1"/>
  <c r="M75" i="7"/>
  <c r="G75" i="7" a="1"/>
  <c r="G75" i="7" s="1"/>
  <c r="J75" i="7"/>
  <c r="K75" i="7" s="1"/>
  <c r="L75" i="7" s="1"/>
  <c r="O418" i="7"/>
  <c r="P418" i="7" s="1"/>
  <c r="Q418" i="7" s="1"/>
  <c r="G314" i="7" a="1"/>
  <c r="G314" i="7" s="1"/>
  <c r="J314" i="7"/>
  <c r="K314" i="7" s="1"/>
  <c r="L314" i="7" s="1"/>
  <c r="M314" i="7"/>
  <c r="M66" i="7"/>
  <c r="J66" i="7"/>
  <c r="K66" i="7" s="1"/>
  <c r="L66" i="7" s="1"/>
  <c r="J45" i="7"/>
  <c r="K45" i="7" s="1"/>
  <c r="L45" i="7" s="1"/>
  <c r="M394" i="7"/>
  <c r="G394" i="7" a="1"/>
  <c r="G394" i="7" s="1"/>
  <c r="O376" i="7"/>
  <c r="P376" i="7" s="1"/>
  <c r="Q376" i="7" s="1"/>
  <c r="H347" i="7"/>
  <c r="J307" i="7"/>
  <c r="K307" i="7" s="1"/>
  <c r="L307" i="7" s="1"/>
  <c r="G264" i="7" a="1"/>
  <c r="G264" i="7" s="1"/>
  <c r="J165" i="7"/>
  <c r="K165" i="7" s="1"/>
  <c r="L165" i="7" s="1"/>
  <c r="G165" i="7" a="1"/>
  <c r="G165" i="7" s="1"/>
  <c r="M53" i="7"/>
  <c r="J480" i="7"/>
  <c r="K480" i="7" s="1"/>
  <c r="L480" i="7" s="1"/>
  <c r="H410" i="7"/>
  <c r="J394" i="7"/>
  <c r="K394" i="7" s="1"/>
  <c r="L394" i="7" s="1"/>
  <c r="J318" i="7"/>
  <c r="K318" i="7" s="1"/>
  <c r="L318" i="7" s="1"/>
  <c r="G192" i="7" a="1"/>
  <c r="G192" i="7" s="1"/>
  <c r="M165" i="7"/>
  <c r="M71" i="7"/>
  <c r="O68" i="7"/>
  <c r="P68" i="7" s="1"/>
  <c r="Q68" i="7" s="1"/>
  <c r="H68" i="7" s="1"/>
  <c r="M56" i="7"/>
  <c r="M399" i="7"/>
  <c r="J399" i="7"/>
  <c r="K399" i="7" s="1"/>
  <c r="L399" i="7" s="1"/>
  <c r="G312" i="7" a="1"/>
  <c r="G312" i="7" s="1"/>
  <c r="J244" i="7"/>
  <c r="K244" i="7" s="1"/>
  <c r="L244" i="7" s="1"/>
  <c r="M149" i="7"/>
  <c r="O141" i="7"/>
  <c r="P141" i="7" s="1"/>
  <c r="Q141" i="7" s="1"/>
  <c r="H141" i="7" s="1"/>
  <c r="M467" i="7"/>
  <c r="M415" i="7"/>
  <c r="G415" i="7" a="1"/>
  <c r="G415" i="7" s="1"/>
  <c r="J415" i="7"/>
  <c r="K415" i="7" s="1"/>
  <c r="L415" i="7" s="1"/>
  <c r="M407" i="7"/>
  <c r="G407" i="7" a="1"/>
  <c r="G407" i="7" s="1"/>
  <c r="H370" i="7"/>
  <c r="O370" i="7"/>
  <c r="P370" i="7" s="1"/>
  <c r="Q370" i="7" s="1"/>
  <c r="J333" i="7"/>
  <c r="K333" i="7" s="1"/>
  <c r="L333" i="7" s="1"/>
  <c r="J208" i="7"/>
  <c r="K208" i="7" s="1"/>
  <c r="L208" i="7" s="1"/>
  <c r="H119" i="7"/>
  <c r="H109" i="7"/>
  <c r="G90" i="7" a="1"/>
  <c r="G90" i="7" s="1"/>
  <c r="M74" i="7"/>
  <c r="J71" i="7"/>
  <c r="K71" i="7" s="1"/>
  <c r="L71" i="7" s="1"/>
  <c r="G68" i="7" a="1"/>
  <c r="G68" i="7" s="1"/>
  <c r="J68" i="7"/>
  <c r="K68" i="7" s="1"/>
  <c r="L68" i="7" s="1"/>
  <c r="M68" i="7"/>
  <c r="O430" i="7"/>
  <c r="P430" i="7" s="1"/>
  <c r="Q430" i="7" s="1"/>
  <c r="H430" i="7"/>
  <c r="G427" i="7" a="1"/>
  <c r="G427" i="7" s="1"/>
  <c r="J427" i="7"/>
  <c r="K427" i="7" s="1"/>
  <c r="L427" i="7" s="1"/>
  <c r="J407" i="7"/>
  <c r="K407" i="7" s="1"/>
  <c r="L407" i="7" s="1"/>
  <c r="H393" i="7"/>
  <c r="O393" i="7"/>
  <c r="P393" i="7" s="1"/>
  <c r="Q393" i="7" s="1"/>
  <c r="M383" i="7"/>
  <c r="G383" i="7" a="1"/>
  <c r="G383" i="7" s="1"/>
  <c r="G149" i="7" a="1"/>
  <c r="G149" i="7" s="1"/>
  <c r="G84" i="7" a="1"/>
  <c r="G84" i="7" s="1"/>
  <c r="J84" i="7"/>
  <c r="K84" i="7" s="1"/>
  <c r="L84" i="7" s="1"/>
  <c r="M84" i="7"/>
  <c r="G74" i="7" a="1"/>
  <c r="G74" i="7" s="1"/>
  <c r="G488" i="7" a="1"/>
  <c r="G488" i="7" s="1"/>
  <c r="J447" i="7"/>
  <c r="K447" i="7" s="1"/>
  <c r="L447" i="7" s="1"/>
  <c r="H427" i="7"/>
  <c r="H419" i="7"/>
  <c r="O419" i="7"/>
  <c r="P419" i="7" s="1"/>
  <c r="Q419" i="7" s="1"/>
  <c r="G409" i="7" a="1"/>
  <c r="G409" i="7" s="1"/>
  <c r="J409" i="7"/>
  <c r="K409" i="7" s="1"/>
  <c r="L409" i="7" s="1"/>
  <c r="J388" i="7"/>
  <c r="K388" i="7" s="1"/>
  <c r="L388" i="7" s="1"/>
  <c r="J383" i="7"/>
  <c r="K383" i="7" s="1"/>
  <c r="L383" i="7" s="1"/>
  <c r="H358" i="7"/>
  <c r="O358" i="7"/>
  <c r="P358" i="7" s="1"/>
  <c r="Q358" i="7" s="1"/>
  <c r="O321" i="7"/>
  <c r="P321" i="7" s="1"/>
  <c r="Q321" i="7" s="1"/>
  <c r="H321" i="7"/>
  <c r="G292" i="7" a="1"/>
  <c r="G292" i="7" s="1"/>
  <c r="M277" i="7"/>
  <c r="G277" i="7" a="1"/>
  <c r="G277" i="7" s="1"/>
  <c r="J259" i="7"/>
  <c r="K259" i="7" s="1"/>
  <c r="L259" i="7" s="1"/>
  <c r="M259" i="7"/>
  <c r="G229" i="7" a="1"/>
  <c r="G229" i="7" s="1"/>
  <c r="M229" i="7"/>
  <c r="G201" i="7" a="1"/>
  <c r="G201" i="7" s="1"/>
  <c r="J201" i="7"/>
  <c r="K201" i="7" s="1"/>
  <c r="L201" i="7" s="1"/>
  <c r="M196" i="7"/>
  <c r="M188" i="7"/>
  <c r="G188" i="7" a="1"/>
  <c r="G188" i="7" s="1"/>
  <c r="J188" i="7"/>
  <c r="K188" i="7" s="1"/>
  <c r="L188" i="7" s="1"/>
  <c r="M169" i="7"/>
  <c r="J169" i="7"/>
  <c r="K169" i="7" s="1"/>
  <c r="L169" i="7" s="1"/>
  <c r="G169" i="7" a="1"/>
  <c r="G169" i="7" s="1"/>
  <c r="J121" i="7"/>
  <c r="K121" i="7" s="1"/>
  <c r="L121" i="7" s="1"/>
  <c r="G121" i="7" a="1"/>
  <c r="G121" i="7" s="1"/>
  <c r="M113" i="7"/>
  <c r="G111" i="7" a="1"/>
  <c r="G111" i="7" s="1"/>
  <c r="M111" i="7"/>
  <c r="J109" i="7"/>
  <c r="K109" i="7" s="1"/>
  <c r="L109" i="7" s="1"/>
  <c r="M98" i="7"/>
  <c r="G92" i="7" a="1"/>
  <c r="G92" i="7" s="1"/>
  <c r="J76" i="7"/>
  <c r="K76" i="7" s="1"/>
  <c r="L76" i="7" s="1"/>
  <c r="O61" i="7"/>
  <c r="P61" i="7" s="1"/>
  <c r="Q61" i="7" s="1"/>
  <c r="H61" i="7" s="1"/>
  <c r="O331" i="7"/>
  <c r="P331" i="7" s="1"/>
  <c r="Q331" i="7" s="1"/>
  <c r="M287" i="7"/>
  <c r="M261" i="7"/>
  <c r="M357" i="7"/>
  <c r="J357" i="7"/>
  <c r="K357" i="7" s="1"/>
  <c r="L357" i="7" s="1"/>
  <c r="O320" i="7"/>
  <c r="P320" i="7" s="1"/>
  <c r="Q320" i="7" s="1"/>
  <c r="G451" i="7" a="1"/>
  <c r="G451" i="7" s="1"/>
  <c r="J451" i="7"/>
  <c r="K451" i="7" s="1"/>
  <c r="L451" i="7" s="1"/>
  <c r="G373" i="7" a="1"/>
  <c r="G373" i="7" s="1"/>
  <c r="J373" i="7"/>
  <c r="K373" i="7" s="1"/>
  <c r="L373" i="7" s="1"/>
  <c r="J222" i="7"/>
  <c r="K222" i="7" s="1"/>
  <c r="L222" i="7" s="1"/>
  <c r="M222" i="7"/>
  <c r="O138" i="7"/>
  <c r="P138" i="7" s="1"/>
  <c r="Q138" i="7" s="1"/>
  <c r="H138" i="7" s="1"/>
  <c r="H472" i="7"/>
  <c r="H450" i="7"/>
  <c r="M422" i="7"/>
  <c r="G422" i="7" a="1"/>
  <c r="G422" i="7" s="1"/>
  <c r="G381" i="7" a="1"/>
  <c r="G381" i="7" s="1"/>
  <c r="H338" i="7"/>
  <c r="O305" i="7"/>
  <c r="P305" i="7" s="1"/>
  <c r="Q305" i="7" s="1"/>
  <c r="H305" i="7"/>
  <c r="G302" i="7" a="1"/>
  <c r="G302" i="7" s="1"/>
  <c r="M254" i="7"/>
  <c r="J254" i="7"/>
  <c r="K254" i="7" s="1"/>
  <c r="L254" i="7" s="1"/>
  <c r="H247" i="7"/>
  <c r="O247" i="7"/>
  <c r="P247" i="7" s="1"/>
  <c r="Q247" i="7" s="1"/>
  <c r="G221" i="7" a="1"/>
  <c r="G221" i="7" s="1"/>
  <c r="J221" i="7"/>
  <c r="K221" i="7" s="1"/>
  <c r="L221" i="7" s="1"/>
  <c r="M221" i="7"/>
  <c r="M130" i="7"/>
  <c r="G130" i="7" a="1"/>
  <c r="G130" i="7" s="1"/>
  <c r="H125" i="7"/>
  <c r="J73" i="7"/>
  <c r="K73" i="7" s="1"/>
  <c r="L73" i="7" s="1"/>
  <c r="G73" i="7" a="1"/>
  <c r="G73" i="7" s="1"/>
  <c r="M73" i="7"/>
  <c r="G195" i="7" a="1"/>
  <c r="G195" i="7" s="1"/>
  <c r="M195" i="7"/>
  <c r="M107" i="7"/>
  <c r="J107" i="7"/>
  <c r="K107" i="7" s="1"/>
  <c r="L107" i="7" s="1"/>
  <c r="M90" i="7"/>
  <c r="G261" i="7" a="1"/>
  <c r="G261" i="7" s="1"/>
  <c r="J147" i="7"/>
  <c r="K147" i="7" s="1"/>
  <c r="L147" i="7" s="1"/>
  <c r="O399" i="7"/>
  <c r="P399" i="7" s="1"/>
  <c r="Q399" i="7" s="1"/>
  <c r="G371" i="7" a="1"/>
  <c r="G371" i="7" s="1"/>
  <c r="H339" i="7"/>
  <c r="J331" i="7"/>
  <c r="K331" i="7" s="1"/>
  <c r="L331" i="7" s="1"/>
  <c r="J246" i="7"/>
  <c r="K246" i="7" s="1"/>
  <c r="L246" i="7" s="1"/>
  <c r="O407" i="7"/>
  <c r="P407" i="7" s="1"/>
  <c r="Q407" i="7" s="1"/>
  <c r="H362" i="7"/>
  <c r="H346" i="7"/>
  <c r="O346" i="7"/>
  <c r="P346" i="7" s="1"/>
  <c r="Q346" i="7" s="1"/>
  <c r="G167" i="7" a="1"/>
  <c r="G167" i="7" s="1"/>
  <c r="J167" i="7"/>
  <c r="K167" i="7" s="1"/>
  <c r="L167" i="7" s="1"/>
  <c r="G450" i="7" a="1"/>
  <c r="G450" i="7" s="1"/>
  <c r="G447" i="7" a="1"/>
  <c r="G447" i="7" s="1"/>
  <c r="J442" i="7"/>
  <c r="K442" i="7" s="1"/>
  <c r="L442" i="7" s="1"/>
  <c r="J422" i="7"/>
  <c r="K422" i="7" s="1"/>
  <c r="L422" i="7" s="1"/>
  <c r="H383" i="7"/>
  <c r="M355" i="7"/>
  <c r="H351" i="7"/>
  <c r="G338" i="7" a="1"/>
  <c r="G338" i="7" s="1"/>
  <c r="H332" i="7"/>
  <c r="H297" i="7"/>
  <c r="J294" i="7"/>
  <c r="K294" i="7" s="1"/>
  <c r="L294" i="7" s="1"/>
  <c r="H291" i="7"/>
  <c r="O291" i="7"/>
  <c r="P291" i="7" s="1"/>
  <c r="Q291" i="7" s="1"/>
  <c r="G259" i="7" a="1"/>
  <c r="G259" i="7" s="1"/>
  <c r="O252" i="7"/>
  <c r="P252" i="7" s="1"/>
  <c r="Q252" i="7" s="1"/>
  <c r="J247" i="7"/>
  <c r="K247" i="7" s="1"/>
  <c r="L247" i="7" s="1"/>
  <c r="G247" i="7" a="1"/>
  <c r="G247" i="7" s="1"/>
  <c r="J229" i="7"/>
  <c r="K229" i="7" s="1"/>
  <c r="L229" i="7" s="1"/>
  <c r="G213" i="7" a="1"/>
  <c r="G213" i="7" s="1"/>
  <c r="G207" i="7" a="1"/>
  <c r="G207" i="7" s="1"/>
  <c r="M207" i="7"/>
  <c r="J207" i="7"/>
  <c r="K207" i="7" s="1"/>
  <c r="L207" i="7" s="1"/>
  <c r="M172" i="7"/>
  <c r="J130" i="7"/>
  <c r="K130" i="7" s="1"/>
  <c r="L130" i="7" s="1"/>
  <c r="M67" i="7"/>
  <c r="J61" i="7"/>
  <c r="K61" i="7" s="1"/>
  <c r="L61" i="7" s="1"/>
  <c r="M61" i="7" s="1"/>
  <c r="J32" i="7"/>
  <c r="K32" i="7" s="1"/>
  <c r="L32" i="7" s="1"/>
  <c r="M32" i="7" s="1"/>
  <c r="J299" i="7"/>
  <c r="K299" i="7" s="1"/>
  <c r="L299" i="7" s="1"/>
  <c r="G299" i="7" a="1"/>
  <c r="G299" i="7" s="1"/>
  <c r="M371" i="7"/>
  <c r="O357" i="7"/>
  <c r="P357" i="7" s="1"/>
  <c r="Q357" i="7" s="1"/>
  <c r="O307" i="7"/>
  <c r="P307" i="7" s="1"/>
  <c r="Q307" i="7" s="1"/>
  <c r="H307" i="7"/>
  <c r="M299" i="7"/>
  <c r="O281" i="7"/>
  <c r="P281" i="7" s="1"/>
  <c r="Q281" i="7" s="1"/>
  <c r="H281" i="7"/>
  <c r="M239" i="7"/>
  <c r="G239" i="7" a="1"/>
  <c r="G239" i="7" s="1"/>
  <c r="G209" i="7" a="1"/>
  <c r="G209" i="7" s="1"/>
  <c r="M209" i="7"/>
  <c r="J95" i="7"/>
  <c r="K95" i="7" s="1"/>
  <c r="L95" i="7" s="1"/>
  <c r="O312" i="7"/>
  <c r="P312" i="7" s="1"/>
  <c r="Q312" i="7" s="1"/>
  <c r="G215" i="7" a="1"/>
  <c r="G215" i="7" s="1"/>
  <c r="J215" i="7"/>
  <c r="K215" i="7" s="1"/>
  <c r="L215" i="7" s="1"/>
  <c r="J93" i="7"/>
  <c r="K93" i="7" s="1"/>
  <c r="L93" i="7" s="1"/>
  <c r="G468" i="7" a="1"/>
  <c r="G468" i="7" s="1"/>
  <c r="O448" i="7"/>
  <c r="P448" i="7" s="1"/>
  <c r="Q448" i="7" s="1"/>
  <c r="H448" i="7"/>
  <c r="J410" i="7"/>
  <c r="K410" i="7" s="1"/>
  <c r="L410" i="7" s="1"/>
  <c r="M410" i="7"/>
  <c r="H389" i="7"/>
  <c r="O389" i="7"/>
  <c r="P389" i="7" s="1"/>
  <c r="Q389" i="7" s="1"/>
  <c r="M331" i="7"/>
  <c r="O318" i="7"/>
  <c r="P318" i="7" s="1"/>
  <c r="Q318" i="7" s="1"/>
  <c r="M117" i="7"/>
  <c r="G117" i="7" a="1"/>
  <c r="G117" i="7" s="1"/>
  <c r="M465" i="7"/>
  <c r="O441" i="7"/>
  <c r="P441" i="7" s="1"/>
  <c r="Q441" i="7" s="1"/>
  <c r="M325" i="7"/>
  <c r="J325" i="7"/>
  <c r="K325" i="7" s="1"/>
  <c r="L325" i="7" s="1"/>
  <c r="M246" i="7"/>
  <c r="M244" i="7"/>
  <c r="J99" i="7"/>
  <c r="K99" i="7" s="1"/>
  <c r="L99" i="7" s="1"/>
  <c r="G344" i="7" a="1"/>
  <c r="G344" i="7" s="1"/>
  <c r="M278" i="7"/>
  <c r="J278" i="7"/>
  <c r="K278" i="7" s="1"/>
  <c r="L278" i="7" s="1"/>
  <c r="J241" i="7"/>
  <c r="K241" i="7" s="1"/>
  <c r="L241" i="7" s="1"/>
  <c r="G241" i="7" a="1"/>
  <c r="G241" i="7" s="1"/>
  <c r="O219" i="7"/>
  <c r="P219" i="7" s="1"/>
  <c r="Q219" i="7" s="1"/>
  <c r="H219" i="7" s="1"/>
  <c r="G194" i="7" a="1"/>
  <c r="G194" i="7" s="1"/>
  <c r="J194" i="7"/>
  <c r="K194" i="7" s="1"/>
  <c r="L194" i="7" s="1"/>
  <c r="O92" i="7"/>
  <c r="P92" i="7" s="1"/>
  <c r="Q92" i="7" s="1"/>
  <c r="H92" i="7" s="1"/>
  <c r="G219" i="7" a="1"/>
  <c r="G219" i="7" s="1"/>
  <c r="J219" i="7"/>
  <c r="K219" i="7" s="1"/>
  <c r="L219" i="7" s="1"/>
  <c r="G480" i="7" a="1"/>
  <c r="G480" i="7" s="1"/>
  <c r="G356" i="7" a="1"/>
  <c r="G356" i="7" s="1"/>
  <c r="J356" i="7"/>
  <c r="K356" i="7" s="1"/>
  <c r="L356" i="7" s="1"/>
  <c r="J286" i="7"/>
  <c r="K286" i="7" s="1"/>
  <c r="L286" i="7" s="1"/>
  <c r="G147" i="7" a="1"/>
  <c r="G147" i="7" s="1"/>
  <c r="M487" i="7"/>
  <c r="G487" i="7" a="1"/>
  <c r="G487" i="7" s="1"/>
  <c r="J487" i="7"/>
  <c r="K487" i="7" s="1"/>
  <c r="L487" i="7" s="1"/>
  <c r="O476" i="7"/>
  <c r="P476" i="7" s="1"/>
  <c r="Q476" i="7" s="1"/>
  <c r="M455" i="7"/>
  <c r="J455" i="7"/>
  <c r="K455" i="7" s="1"/>
  <c r="L455" i="7" s="1"/>
  <c r="G369" i="7" a="1"/>
  <c r="G369" i="7" s="1"/>
  <c r="J369" i="7"/>
  <c r="K369" i="7" s="1"/>
  <c r="L369" i="7" s="1"/>
  <c r="H285" i="7"/>
  <c r="J198" i="7"/>
  <c r="K198" i="7" s="1"/>
  <c r="L198" i="7" s="1"/>
  <c r="M198" i="7"/>
  <c r="J172" i="7"/>
  <c r="K172" i="7" s="1"/>
  <c r="L172" i="7" s="1"/>
  <c r="H100" i="7"/>
  <c r="M91" i="7"/>
  <c r="G91" i="7" a="1"/>
  <c r="G91" i="7" s="1"/>
  <c r="J91" i="7"/>
  <c r="K91" i="7" s="1"/>
  <c r="L91" i="7" s="1"/>
  <c r="J64" i="7"/>
  <c r="K64" i="7" s="1"/>
  <c r="L64" i="7" s="1"/>
  <c r="G64" i="7" a="1"/>
  <c r="G64" i="7" s="1"/>
  <c r="M471" i="7"/>
  <c r="J471" i="7"/>
  <c r="K471" i="7" s="1"/>
  <c r="L471" i="7" s="1"/>
  <c r="M43" i="7"/>
  <c r="G43" i="7" a="1"/>
  <c r="G43" i="7" s="1"/>
  <c r="J43" i="7"/>
  <c r="K43" i="7" s="1"/>
  <c r="L43" i="7" s="1"/>
  <c r="G352" i="7" a="1"/>
  <c r="G352" i="7" s="1"/>
  <c r="J352" i="7"/>
  <c r="K352" i="7" s="1"/>
  <c r="L352" i="7" s="1"/>
  <c r="M352" i="7"/>
  <c r="J329" i="7"/>
  <c r="K329" i="7" s="1"/>
  <c r="L329" i="7" s="1"/>
  <c r="G329" i="7" a="1"/>
  <c r="G329" i="7" s="1"/>
  <c r="M93" i="7"/>
  <c r="M45" i="7"/>
  <c r="O465" i="7"/>
  <c r="P465" i="7" s="1"/>
  <c r="Q465" i="7" s="1"/>
  <c r="O368" i="7"/>
  <c r="P368" i="7" s="1"/>
  <c r="Q368" i="7" s="1"/>
  <c r="M347" i="7"/>
  <c r="J347" i="7"/>
  <c r="K347" i="7" s="1"/>
  <c r="L347" i="7" s="1"/>
  <c r="J239" i="7"/>
  <c r="K239" i="7" s="1"/>
  <c r="L239" i="7" s="1"/>
  <c r="O431" i="7"/>
  <c r="P431" i="7" s="1"/>
  <c r="Q431" i="7" s="1"/>
  <c r="O354" i="7"/>
  <c r="P354" i="7" s="1"/>
  <c r="Q354" i="7" s="1"/>
  <c r="O278" i="7"/>
  <c r="P278" i="7" s="1"/>
  <c r="Q278" i="7" s="1"/>
  <c r="H278" i="7"/>
  <c r="O253" i="7"/>
  <c r="P253" i="7" s="1"/>
  <c r="Q253" i="7" s="1"/>
  <c r="H253" i="7"/>
  <c r="M192" i="7"/>
  <c r="M183" i="7"/>
  <c r="G183" i="7" a="1"/>
  <c r="G183" i="7" s="1"/>
  <c r="G159" i="7" a="1"/>
  <c r="G159" i="7" s="1"/>
  <c r="G354" i="7" a="1"/>
  <c r="G354" i="7" s="1"/>
  <c r="J354" i="7"/>
  <c r="K354" i="7" s="1"/>
  <c r="L354" i="7" s="1"/>
  <c r="M320" i="7"/>
  <c r="J320" i="7"/>
  <c r="K320" i="7" s="1"/>
  <c r="L320" i="7" s="1"/>
  <c r="H378" i="7"/>
  <c r="O378" i="7"/>
  <c r="P378" i="7" s="1"/>
  <c r="Q378" i="7" s="1"/>
  <c r="G307" i="7" a="1"/>
  <c r="G307" i="7" s="1"/>
  <c r="J295" i="7"/>
  <c r="K295" i="7" s="1"/>
  <c r="L295" i="7" s="1"/>
  <c r="G295" i="7" a="1"/>
  <c r="G295" i="7" s="1"/>
  <c r="M289" i="7"/>
  <c r="J289" i="7"/>
  <c r="K289" i="7" s="1"/>
  <c r="L289" i="7" s="1"/>
  <c r="G107" i="7" a="1"/>
  <c r="G107" i="7" s="1"/>
  <c r="G99" i="7" a="1"/>
  <c r="G99" i="7" s="1"/>
  <c r="H473" i="7"/>
  <c r="O473" i="7"/>
  <c r="P473" i="7" s="1"/>
  <c r="Q473" i="7" s="1"/>
  <c r="H449" i="7"/>
  <c r="O449" i="7"/>
  <c r="P449" i="7" s="1"/>
  <c r="Q449" i="7" s="1"/>
  <c r="M426" i="7"/>
  <c r="G426" i="7" a="1"/>
  <c r="G426" i="7" s="1"/>
  <c r="J426" i="7"/>
  <c r="K426" i="7" s="1"/>
  <c r="L426" i="7" s="1"/>
  <c r="H406" i="7"/>
  <c r="O366" i="7"/>
  <c r="P366" i="7" s="1"/>
  <c r="Q366" i="7" s="1"/>
  <c r="H366" i="7"/>
  <c r="G355" i="7" a="1"/>
  <c r="G355" i="7" s="1"/>
  <c r="J342" i="7"/>
  <c r="K342" i="7" s="1"/>
  <c r="L342" i="7" s="1"/>
  <c r="G342" i="7" a="1"/>
  <c r="G342" i="7" s="1"/>
  <c r="H265" i="7"/>
  <c r="O249" i="7"/>
  <c r="P249" i="7" s="1"/>
  <c r="Q249" i="7" s="1"/>
  <c r="H249" i="7"/>
  <c r="G226" i="7" a="1"/>
  <c r="G226" i="7" s="1"/>
  <c r="J226" i="7"/>
  <c r="K226" i="7" s="1"/>
  <c r="L226" i="7" s="1"/>
  <c r="M226" i="7"/>
  <c r="M150" i="7"/>
  <c r="G150" i="7" a="1"/>
  <c r="G150" i="7" s="1"/>
  <c r="J150" i="7"/>
  <c r="K150" i="7" s="1"/>
  <c r="L150" i="7" s="1"/>
  <c r="G113" i="7" a="1"/>
  <c r="G113" i="7" s="1"/>
  <c r="G67" i="7" a="1"/>
  <c r="G67" i="7" s="1"/>
  <c r="M64" i="7"/>
  <c r="J51" i="7"/>
  <c r="K51" i="7" s="1"/>
  <c r="L51" i="7" s="1"/>
  <c r="M51" i="7" s="1"/>
  <c r="H488" i="7"/>
  <c r="H479" i="7"/>
  <c r="M385" i="7"/>
  <c r="G385" i="7" a="1"/>
  <c r="G385" i="7" s="1"/>
  <c r="H308" i="7"/>
  <c r="G300" i="7" a="1"/>
  <c r="G300" i="7" s="1"/>
  <c r="H287" i="7"/>
  <c r="H261" i="7"/>
  <c r="G203" i="7" a="1"/>
  <c r="G203" i="7" s="1"/>
  <c r="G100" i="7" a="1"/>
  <c r="G100" i="7" s="1"/>
  <c r="J58" i="7"/>
  <c r="K58" i="7" s="1"/>
  <c r="L58" i="7" s="1"/>
  <c r="M391" i="7"/>
  <c r="G391" i="7" a="1"/>
  <c r="G391" i="7" s="1"/>
  <c r="H386" i="7"/>
  <c r="O386" i="7"/>
  <c r="P386" i="7" s="1"/>
  <c r="Q386" i="7" s="1"/>
  <c r="M346" i="7"/>
  <c r="G346" i="7" a="1"/>
  <c r="G346" i="7" s="1"/>
  <c r="H343" i="7"/>
  <c r="O343" i="7"/>
  <c r="P343" i="7" s="1"/>
  <c r="Q343" i="7" s="1"/>
  <c r="G114" i="7" a="1"/>
  <c r="G114" i="7" s="1"/>
  <c r="M114" i="7"/>
  <c r="J251" i="7"/>
  <c r="K251" i="7" s="1"/>
  <c r="L251" i="7" s="1"/>
  <c r="M251" i="7"/>
  <c r="J190" i="7"/>
  <c r="K190" i="7" s="1"/>
  <c r="L190" i="7" s="1"/>
  <c r="G190" i="7" a="1"/>
  <c r="G190" i="7" s="1"/>
  <c r="J120" i="7"/>
  <c r="K120" i="7" s="1"/>
  <c r="L120" i="7" s="1"/>
  <c r="G120" i="7" a="1"/>
  <c r="G120" i="7" s="1"/>
  <c r="M120" i="7"/>
  <c r="G110" i="7" a="1"/>
  <c r="G110" i="7" s="1"/>
  <c r="M110" i="7"/>
  <c r="G58" i="7" a="1"/>
  <c r="G58" i="7" s="1"/>
  <c r="M423" i="7"/>
  <c r="G423" i="7" a="1"/>
  <c r="G423" i="7" s="1"/>
  <c r="J423" i="7"/>
  <c r="K423" i="7" s="1"/>
  <c r="L423" i="7" s="1"/>
  <c r="J417" i="7"/>
  <c r="K417" i="7" s="1"/>
  <c r="L417" i="7" s="1"/>
  <c r="G417" i="7" a="1"/>
  <c r="G417" i="7" s="1"/>
  <c r="O412" i="7"/>
  <c r="P412" i="7" s="1"/>
  <c r="Q412" i="7" s="1"/>
  <c r="J406" i="7"/>
  <c r="K406" i="7" s="1"/>
  <c r="L406" i="7" s="1"/>
  <c r="J386" i="7"/>
  <c r="K386" i="7" s="1"/>
  <c r="L386" i="7" s="1"/>
  <c r="M360" i="7"/>
  <c r="O341" i="7"/>
  <c r="P341" i="7" s="1"/>
  <c r="Q341" i="7" s="1"/>
  <c r="M332" i="7"/>
  <c r="J332" i="7"/>
  <c r="K332" i="7" s="1"/>
  <c r="L332" i="7" s="1"/>
  <c r="J311" i="7"/>
  <c r="K311" i="7" s="1"/>
  <c r="L311" i="7" s="1"/>
  <c r="O298" i="7"/>
  <c r="P298" i="7" s="1"/>
  <c r="Q298" i="7" s="1"/>
  <c r="J275" i="7"/>
  <c r="K275" i="7" s="1"/>
  <c r="L275" i="7" s="1"/>
  <c r="M190" i="7"/>
  <c r="J180" i="7"/>
  <c r="K180" i="7" s="1"/>
  <c r="L180" i="7" s="1"/>
  <c r="M171" i="7"/>
  <c r="J171" i="7"/>
  <c r="K171" i="7" s="1"/>
  <c r="L171" i="7" s="1"/>
  <c r="M140" i="7"/>
  <c r="O484" i="7"/>
  <c r="P484" i="7" s="1"/>
  <c r="Q484" i="7" s="1"/>
  <c r="O466" i="7"/>
  <c r="P466" i="7" s="1"/>
  <c r="Q466" i="7" s="1"/>
  <c r="J343" i="7"/>
  <c r="K343" i="7" s="1"/>
  <c r="L343" i="7" s="1"/>
  <c r="G308" i="7" a="1"/>
  <c r="G308" i="7" s="1"/>
  <c r="J308" i="7"/>
  <c r="K308" i="7" s="1"/>
  <c r="L308" i="7" s="1"/>
  <c r="M300" i="7"/>
  <c r="O264" i="7"/>
  <c r="P264" i="7" s="1"/>
  <c r="Q264" i="7" s="1"/>
  <c r="J240" i="7"/>
  <c r="K240" i="7" s="1"/>
  <c r="L240" i="7" s="1"/>
  <c r="J235" i="7"/>
  <c r="K235" i="7" s="1"/>
  <c r="L235" i="7" s="1"/>
  <c r="M134" i="7"/>
  <c r="G94" i="7" a="1"/>
  <c r="G94" i="7" s="1"/>
  <c r="J94" i="7"/>
  <c r="K94" i="7" s="1"/>
  <c r="L94" i="7" s="1"/>
  <c r="G61" i="7" a="1"/>
  <c r="G61" i="7" s="1"/>
  <c r="F61" i="7" s="1"/>
  <c r="J445" i="7"/>
  <c r="K445" i="7" s="1"/>
  <c r="L445" i="7" s="1"/>
  <c r="M445" i="7"/>
  <c r="G445" i="7" a="1"/>
  <c r="G445" i="7" s="1"/>
  <c r="O178" i="7"/>
  <c r="P178" i="7" s="1"/>
  <c r="Q178" i="7" s="1"/>
  <c r="H178" i="7" s="1"/>
  <c r="O451" i="7"/>
  <c r="P451" i="7" s="1"/>
  <c r="Q451" i="7" s="1"/>
  <c r="H349" i="7"/>
  <c r="O349" i="7"/>
  <c r="P349" i="7" s="1"/>
  <c r="Q349" i="7" s="1"/>
  <c r="M298" i="7"/>
  <c r="G298" i="7" a="1"/>
  <c r="G298" i="7" s="1"/>
  <c r="M279" i="7"/>
  <c r="O192" i="7"/>
  <c r="P192" i="7" s="1"/>
  <c r="Q192" i="7" s="1"/>
  <c r="H192" i="7" s="1"/>
  <c r="M123" i="7"/>
  <c r="J123" i="7"/>
  <c r="K123" i="7" s="1"/>
  <c r="L123" i="7" s="1"/>
  <c r="G123" i="7" a="1"/>
  <c r="G123" i="7" s="1"/>
  <c r="O415" i="7"/>
  <c r="P415" i="7" s="1"/>
  <c r="Q415" i="7" s="1"/>
  <c r="O384" i="7"/>
  <c r="P384" i="7" s="1"/>
  <c r="Q384" i="7" s="1"/>
  <c r="H384" i="7"/>
  <c r="H369" i="7"/>
  <c r="O369" i="7"/>
  <c r="P369" i="7" s="1"/>
  <c r="Q369" i="7" s="1"/>
  <c r="G339" i="7" a="1"/>
  <c r="G339" i="7" s="1"/>
  <c r="J339" i="7"/>
  <c r="K339" i="7" s="1"/>
  <c r="L339" i="7" s="1"/>
  <c r="J298" i="7"/>
  <c r="K298" i="7" s="1"/>
  <c r="L298" i="7" s="1"/>
  <c r="J279" i="7"/>
  <c r="K279" i="7" s="1"/>
  <c r="L279" i="7" s="1"/>
  <c r="G262" i="7" a="1"/>
  <c r="G262" i="7" s="1"/>
  <c r="M262" i="7"/>
  <c r="J260" i="7"/>
  <c r="K260" i="7" s="1"/>
  <c r="L260" i="7" s="1"/>
  <c r="M260" i="7"/>
  <c r="G260" i="7" a="1"/>
  <c r="G260" i="7" s="1"/>
  <c r="M77" i="7"/>
  <c r="G77" i="7" a="1"/>
  <c r="G77" i="7" s="1"/>
  <c r="J77" i="7"/>
  <c r="K77" i="7" s="1"/>
  <c r="L77" i="7" s="1"/>
  <c r="M42" i="7"/>
  <c r="J42" i="7"/>
  <c r="K42" i="7" s="1"/>
  <c r="L42" i="7" s="1"/>
  <c r="G364" i="7" a="1"/>
  <c r="G364" i="7" s="1"/>
  <c r="J364" i="7"/>
  <c r="K364" i="7" s="1"/>
  <c r="L364" i="7" s="1"/>
  <c r="M339" i="7"/>
  <c r="J262" i="7"/>
  <c r="K262" i="7" s="1"/>
  <c r="L262" i="7" s="1"/>
  <c r="J238" i="7"/>
  <c r="K238" i="7" s="1"/>
  <c r="L238" i="7" s="1"/>
  <c r="G238" i="7" a="1"/>
  <c r="G238" i="7" s="1"/>
  <c r="M170" i="7"/>
  <c r="O152" i="7"/>
  <c r="P152" i="7" s="1"/>
  <c r="Q152" i="7" s="1"/>
  <c r="H152" i="7" s="1"/>
  <c r="G55" i="7" a="1"/>
  <c r="G55" i="7" s="1"/>
  <c r="F55" i="7" s="1"/>
  <c r="J453" i="7"/>
  <c r="K453" i="7" s="1"/>
  <c r="L453" i="7" s="1"/>
  <c r="M453" i="7"/>
  <c r="G453" i="7" a="1"/>
  <c r="G453" i="7" s="1"/>
  <c r="M364" i="7"/>
  <c r="M238" i="7"/>
  <c r="O224" i="7"/>
  <c r="P224" i="7" s="1"/>
  <c r="Q224" i="7" s="1"/>
  <c r="H224" i="7" s="1"/>
  <c r="M202" i="7"/>
  <c r="G202" i="7" a="1"/>
  <c r="G202" i="7" s="1"/>
  <c r="J202" i="7"/>
  <c r="K202" i="7" s="1"/>
  <c r="L202" i="7" s="1"/>
  <c r="J170" i="7"/>
  <c r="K170" i="7" s="1"/>
  <c r="L170" i="7" s="1"/>
  <c r="O79" i="7"/>
  <c r="P79" i="7" s="1"/>
  <c r="Q79" i="7" s="1"/>
  <c r="H79" i="7" s="1"/>
  <c r="G42" i="7" a="1"/>
  <c r="G42" i="7" s="1"/>
  <c r="H282" i="7"/>
  <c r="O282" i="7"/>
  <c r="P282" i="7" s="1"/>
  <c r="Q282" i="7" s="1"/>
  <c r="G420" i="7" a="1"/>
  <c r="G420" i="7" s="1"/>
  <c r="J420" i="7"/>
  <c r="K420" i="7" s="1"/>
  <c r="L420" i="7" s="1"/>
  <c r="M420" i="7"/>
  <c r="G404" i="7" a="1"/>
  <c r="G404" i="7" s="1"/>
  <c r="J404" i="7"/>
  <c r="K404" i="7" s="1"/>
  <c r="L404" i="7" s="1"/>
  <c r="M404" i="7"/>
  <c r="G474" i="7" a="1"/>
  <c r="G474" i="7" s="1"/>
  <c r="J474" i="7"/>
  <c r="K474" i="7" s="1"/>
  <c r="L474" i="7" s="1"/>
  <c r="M474" i="7"/>
  <c r="O486" i="7"/>
  <c r="P486" i="7" s="1"/>
  <c r="Q486" i="7" s="1"/>
  <c r="H486" i="7"/>
  <c r="O194" i="7"/>
  <c r="P194" i="7" s="1"/>
  <c r="Q194" i="7" s="1"/>
  <c r="H194" i="7" s="1"/>
  <c r="O337" i="7"/>
  <c r="P337" i="7" s="1"/>
  <c r="Q337" i="7" s="1"/>
  <c r="H337" i="7"/>
  <c r="G162" i="7" a="1"/>
  <c r="G162" i="7" s="1"/>
  <c r="J162" i="7"/>
  <c r="K162" i="7" s="1"/>
  <c r="L162" i="7" s="1"/>
  <c r="J477" i="7"/>
  <c r="K477" i="7" s="1"/>
  <c r="L477" i="7" s="1"/>
  <c r="M477" i="7"/>
  <c r="G477" i="7" a="1"/>
  <c r="G477" i="7" s="1"/>
  <c r="O266" i="7"/>
  <c r="P266" i="7" s="1"/>
  <c r="Q266" i="7" s="1"/>
  <c r="H266" i="7"/>
  <c r="J141" i="7"/>
  <c r="K141" i="7" s="1"/>
  <c r="L141" i="7" s="1"/>
  <c r="M141" i="7"/>
  <c r="G141" i="7" a="1"/>
  <c r="G141" i="7" s="1"/>
  <c r="H87" i="7"/>
  <c r="H294" i="7"/>
  <c r="O294" i="7"/>
  <c r="P294" i="7" s="1"/>
  <c r="Q294" i="7" s="1"/>
  <c r="G448" i="7" a="1"/>
  <c r="G448" i="7" s="1"/>
  <c r="J448" i="7"/>
  <c r="K448" i="7" s="1"/>
  <c r="L448" i="7" s="1"/>
  <c r="G184" i="7" a="1"/>
  <c r="G184" i="7" s="1"/>
  <c r="J184" i="7"/>
  <c r="K184" i="7" s="1"/>
  <c r="L184" i="7" s="1"/>
  <c r="O459" i="7"/>
  <c r="P459" i="7" s="1"/>
  <c r="Q459" i="7" s="1"/>
  <c r="H459" i="7"/>
  <c r="M448" i="7"/>
  <c r="O440" i="7"/>
  <c r="P440" i="7" s="1"/>
  <c r="Q440" i="7" s="1"/>
  <c r="H440" i="7"/>
  <c r="J366" i="7"/>
  <c r="K366" i="7" s="1"/>
  <c r="L366" i="7" s="1"/>
  <c r="M366" i="7"/>
  <c r="G366" i="7" a="1"/>
  <c r="G366" i="7" s="1"/>
  <c r="O290" i="7"/>
  <c r="P290" i="7" s="1"/>
  <c r="Q290" i="7" s="1"/>
  <c r="H290" i="7"/>
  <c r="M184" i="7"/>
  <c r="O145" i="7"/>
  <c r="P145" i="7" s="1"/>
  <c r="Q145" i="7" s="1"/>
  <c r="H145" i="7" s="1"/>
  <c r="G466" i="7" a="1"/>
  <c r="G466" i="7" s="1"/>
  <c r="J466" i="7"/>
  <c r="K466" i="7" s="1"/>
  <c r="L466" i="7" s="1"/>
  <c r="M466" i="7"/>
  <c r="G268" i="7" a="1"/>
  <c r="G268" i="7" s="1"/>
  <c r="J268" i="7"/>
  <c r="K268" i="7" s="1"/>
  <c r="L268" i="7" s="1"/>
  <c r="M268" i="7"/>
  <c r="J461" i="7"/>
  <c r="K461" i="7" s="1"/>
  <c r="L461" i="7" s="1"/>
  <c r="M461" i="7"/>
  <c r="G461" i="7" a="1"/>
  <c r="G461" i="7" s="1"/>
  <c r="O467" i="7"/>
  <c r="P467" i="7" s="1"/>
  <c r="Q467" i="7" s="1"/>
  <c r="H467" i="7"/>
  <c r="M296" i="7"/>
  <c r="J296" i="7"/>
  <c r="K296" i="7" s="1"/>
  <c r="L296" i="7" s="1"/>
  <c r="G296" i="7" a="1"/>
  <c r="G296" i="7" s="1"/>
  <c r="H355" i="7"/>
  <c r="O355" i="7"/>
  <c r="P355" i="7" s="1"/>
  <c r="Q355" i="7" s="1"/>
  <c r="G242" i="7" a="1"/>
  <c r="G242" i="7" s="1"/>
  <c r="J242" i="7"/>
  <c r="K242" i="7" s="1"/>
  <c r="L242" i="7" s="1"/>
  <c r="M242" i="7"/>
  <c r="G402" i="7" a="1"/>
  <c r="G402" i="7" s="1"/>
  <c r="J402" i="7"/>
  <c r="K402" i="7" s="1"/>
  <c r="L402" i="7" s="1"/>
  <c r="O400" i="7"/>
  <c r="P400" i="7" s="1"/>
  <c r="Q400" i="7" s="1"/>
  <c r="H400" i="7"/>
  <c r="O379" i="7"/>
  <c r="P379" i="7" s="1"/>
  <c r="Q379" i="7" s="1"/>
  <c r="O228" i="7"/>
  <c r="P228" i="7" s="1"/>
  <c r="Q228" i="7" s="1"/>
  <c r="H228" i="7" s="1"/>
  <c r="J145" i="7"/>
  <c r="K145" i="7" s="1"/>
  <c r="L145" i="7" s="1"/>
  <c r="G145" i="7" a="1"/>
  <c r="G145" i="7" s="1"/>
  <c r="J412" i="7"/>
  <c r="K412" i="7" s="1"/>
  <c r="L412" i="7" s="1"/>
  <c r="G412" i="7" a="1"/>
  <c r="G412" i="7" s="1"/>
  <c r="O205" i="7"/>
  <c r="P205" i="7" s="1"/>
  <c r="Q205" i="7" s="1"/>
  <c r="H205" i="7" s="1"/>
  <c r="M376" i="7"/>
  <c r="G376" i="7" a="1"/>
  <c r="G376" i="7" s="1"/>
  <c r="J376" i="7"/>
  <c r="K376" i="7" s="1"/>
  <c r="L376" i="7" s="1"/>
  <c r="O446" i="7"/>
  <c r="P446" i="7" s="1"/>
  <c r="Q446" i="7" s="1"/>
  <c r="H446" i="7"/>
  <c r="G266" i="7" a="1"/>
  <c r="G266" i="7" s="1"/>
  <c r="J266" i="7"/>
  <c r="K266" i="7" s="1"/>
  <c r="L266" i="7" s="1"/>
  <c r="O483" i="7"/>
  <c r="P483" i="7" s="1"/>
  <c r="Q483" i="7" s="1"/>
  <c r="G459" i="7" a="1"/>
  <c r="G459" i="7" s="1"/>
  <c r="M459" i="7"/>
  <c r="J459" i="7"/>
  <c r="K459" i="7" s="1"/>
  <c r="L459" i="7" s="1"/>
  <c r="G440" i="7" a="1"/>
  <c r="G440" i="7" s="1"/>
  <c r="J440" i="7"/>
  <c r="K440" i="7" s="1"/>
  <c r="L440" i="7" s="1"/>
  <c r="M440" i="7"/>
  <c r="J437" i="7"/>
  <c r="K437" i="7" s="1"/>
  <c r="L437" i="7" s="1"/>
  <c r="M437" i="7"/>
  <c r="G437" i="7" a="1"/>
  <c r="G437" i="7" s="1"/>
  <c r="G395" i="7" a="1"/>
  <c r="G395" i="7" s="1"/>
  <c r="J395" i="7"/>
  <c r="K395" i="7" s="1"/>
  <c r="L395" i="7" s="1"/>
  <c r="G387" i="7" a="1"/>
  <c r="G387" i="7" s="1"/>
  <c r="J387" i="7"/>
  <c r="K387" i="7" s="1"/>
  <c r="L387" i="7" s="1"/>
  <c r="G316" i="7" a="1"/>
  <c r="G316" i="7" s="1"/>
  <c r="J316" i="7"/>
  <c r="K316" i="7" s="1"/>
  <c r="L316" i="7" s="1"/>
  <c r="M326" i="7"/>
  <c r="J326" i="7"/>
  <c r="K326" i="7" s="1"/>
  <c r="L326" i="7" s="1"/>
  <c r="G326" i="7" a="1"/>
  <c r="G326" i="7" s="1"/>
  <c r="M266" i="7"/>
  <c r="G255" i="7" a="1"/>
  <c r="G255" i="7" s="1"/>
  <c r="J255" i="7"/>
  <c r="K255" i="7" s="1"/>
  <c r="L255" i="7" s="1"/>
  <c r="O117" i="7"/>
  <c r="P117" i="7" s="1"/>
  <c r="Q117" i="7" s="1"/>
  <c r="H117" i="7" s="1"/>
  <c r="H91" i="7"/>
  <c r="O480" i="7"/>
  <c r="P480" i="7" s="1"/>
  <c r="Q480" i="7" s="1"/>
  <c r="H480" i="7"/>
  <c r="J456" i="7"/>
  <c r="K456" i="7" s="1"/>
  <c r="L456" i="7" s="1"/>
  <c r="G456" i="7" a="1"/>
  <c r="G456" i="7" s="1"/>
  <c r="H428" i="7"/>
  <c r="O428" i="7"/>
  <c r="P428" i="7" s="1"/>
  <c r="Q428" i="7" s="1"/>
  <c r="M395" i="7"/>
  <c r="M387" i="7"/>
  <c r="O328" i="7"/>
  <c r="P328" i="7" s="1"/>
  <c r="Q328" i="7" s="1"/>
  <c r="O319" i="7"/>
  <c r="P319" i="7" s="1"/>
  <c r="Q319" i="7" s="1"/>
  <c r="M316" i="7"/>
  <c r="G228" i="7" a="1"/>
  <c r="G228" i="7" s="1"/>
  <c r="J228" i="7"/>
  <c r="K228" i="7" s="1"/>
  <c r="L228" i="7" s="1"/>
  <c r="M228" i="7"/>
  <c r="J230" i="7"/>
  <c r="K230" i="7" s="1"/>
  <c r="L230" i="7" s="1"/>
  <c r="G230" i="7" a="1"/>
  <c r="G230" i="7" s="1"/>
  <c r="V17" i="7" a="1"/>
  <c r="V17" i="7" s="1"/>
  <c r="G483" i="7" a="1"/>
  <c r="G483" i="7" s="1"/>
  <c r="J483" i="7"/>
  <c r="K483" i="7" s="1"/>
  <c r="L483" i="7" s="1"/>
  <c r="M483" i="7"/>
  <c r="O177" i="7"/>
  <c r="P177" i="7" s="1"/>
  <c r="Q177" i="7" s="1"/>
  <c r="H177" i="7" s="1"/>
  <c r="M324" i="7"/>
  <c r="M217" i="7"/>
  <c r="J217" i="7"/>
  <c r="K217" i="7" s="1"/>
  <c r="L217" i="7" s="1"/>
  <c r="G217" i="7" a="1"/>
  <c r="G217" i="7" s="1"/>
  <c r="M457" i="7"/>
  <c r="J438" i="7"/>
  <c r="K438" i="7" s="1"/>
  <c r="L438" i="7" s="1"/>
  <c r="M438" i="7"/>
  <c r="M428" i="7"/>
  <c r="O120" i="7"/>
  <c r="P120" i="7" s="1"/>
  <c r="Q120" i="7" s="1"/>
  <c r="H120" i="7" s="1"/>
  <c r="O56" i="7"/>
  <c r="P56" i="7" s="1"/>
  <c r="Q56" i="7" s="1"/>
  <c r="H56" i="7" s="1"/>
  <c r="M398" i="7"/>
  <c r="J486" i="7"/>
  <c r="K486" i="7" s="1"/>
  <c r="L486" i="7" s="1"/>
  <c r="H438" i="7"/>
  <c r="M403" i="7"/>
  <c r="J398" i="7"/>
  <c r="K398" i="7" s="1"/>
  <c r="L398" i="7" s="1"/>
  <c r="O391" i="7"/>
  <c r="P391" i="7" s="1"/>
  <c r="Q391" i="7" s="1"/>
  <c r="H365" i="7"/>
  <c r="O365" i="7"/>
  <c r="P365" i="7" s="1"/>
  <c r="Q365" i="7" s="1"/>
  <c r="O280" i="7"/>
  <c r="P280" i="7" s="1"/>
  <c r="Q280" i="7" s="1"/>
  <c r="O246" i="7"/>
  <c r="P246" i="7" s="1"/>
  <c r="Q246" i="7" s="1"/>
  <c r="H246" i="7" s="1"/>
  <c r="O135" i="7"/>
  <c r="P135" i="7" s="1"/>
  <c r="Q135" i="7" s="1"/>
  <c r="H135" i="7" s="1"/>
  <c r="O124" i="7"/>
  <c r="P124" i="7" s="1"/>
  <c r="Q124" i="7" s="1"/>
  <c r="H124" i="7" s="1"/>
  <c r="J122" i="7"/>
  <c r="K122" i="7" s="1"/>
  <c r="L122" i="7" s="1"/>
  <c r="H83" i="7"/>
  <c r="J29" i="7"/>
  <c r="K29" i="7" s="1"/>
  <c r="L29" i="7" s="1"/>
  <c r="M29" i="7"/>
  <c r="G29" i="7" a="1"/>
  <c r="G29" i="7" s="1"/>
  <c r="G362" i="7" a="1"/>
  <c r="G362" i="7" s="1"/>
  <c r="J362" i="7"/>
  <c r="K362" i="7" s="1"/>
  <c r="L362" i="7" s="1"/>
  <c r="O241" i="7"/>
  <c r="P241" i="7" s="1"/>
  <c r="Q241" i="7" s="1"/>
  <c r="H241" i="7" s="1"/>
  <c r="O215" i="7"/>
  <c r="P215" i="7" s="1"/>
  <c r="Q215" i="7" s="1"/>
  <c r="H215" i="7" s="1"/>
  <c r="O478" i="7"/>
  <c r="P478" i="7" s="1"/>
  <c r="Q478" i="7" s="1"/>
  <c r="H478" i="7"/>
  <c r="O454" i="7"/>
  <c r="P454" i="7" s="1"/>
  <c r="Q454" i="7" s="1"/>
  <c r="H454" i="7"/>
  <c r="M372" i="7"/>
  <c r="O299" i="7"/>
  <c r="P299" i="7" s="1"/>
  <c r="Q299" i="7" s="1"/>
  <c r="H299" i="7"/>
  <c r="O239" i="7"/>
  <c r="P239" i="7" s="1"/>
  <c r="Q239" i="7" s="1"/>
  <c r="H239" i="7" s="1"/>
  <c r="M489" i="7"/>
  <c r="J405" i="7"/>
  <c r="K405" i="7" s="1"/>
  <c r="L405" i="7" s="1"/>
  <c r="M405" i="7"/>
  <c r="J390" i="7"/>
  <c r="K390" i="7" s="1"/>
  <c r="L390" i="7" s="1"/>
  <c r="O220" i="7"/>
  <c r="P220" i="7" s="1"/>
  <c r="Q220" i="7" s="1"/>
  <c r="H220" i="7" s="1"/>
  <c r="M288" i="7"/>
  <c r="J288" i="7"/>
  <c r="K288" i="7" s="1"/>
  <c r="L288" i="7" s="1"/>
  <c r="M243" i="7"/>
  <c r="O475" i="7"/>
  <c r="P475" i="7" s="1"/>
  <c r="Q475" i="7" s="1"/>
  <c r="O436" i="7"/>
  <c r="P436" i="7" s="1"/>
  <c r="Q436" i="7" s="1"/>
  <c r="J433" i="7"/>
  <c r="K433" i="7" s="1"/>
  <c r="L433" i="7" s="1"/>
  <c r="J428" i="7"/>
  <c r="K428" i="7" s="1"/>
  <c r="L428" i="7" s="1"/>
  <c r="J489" i="7"/>
  <c r="K489" i="7" s="1"/>
  <c r="L489" i="7" s="1"/>
  <c r="M478" i="7"/>
  <c r="J464" i="7"/>
  <c r="K464" i="7" s="1"/>
  <c r="L464" i="7" s="1"/>
  <c r="J457" i="7"/>
  <c r="K457" i="7" s="1"/>
  <c r="L457" i="7" s="1"/>
  <c r="O396" i="7"/>
  <c r="P396" i="7" s="1"/>
  <c r="Q396" i="7" s="1"/>
  <c r="J382" i="7"/>
  <c r="K382" i="7" s="1"/>
  <c r="L382" i="7" s="1"/>
  <c r="H380" i="7"/>
  <c r="O380" i="7"/>
  <c r="P380" i="7" s="1"/>
  <c r="Q380" i="7" s="1"/>
  <c r="J377" i="7"/>
  <c r="K377" i="7" s="1"/>
  <c r="L377" i="7" s="1"/>
  <c r="M367" i="7"/>
  <c r="J358" i="7"/>
  <c r="K358" i="7" s="1"/>
  <c r="L358" i="7" s="1"/>
  <c r="M358" i="7"/>
  <c r="H353" i="7"/>
  <c r="O353" i="7"/>
  <c r="P353" i="7" s="1"/>
  <c r="Q353" i="7" s="1"/>
  <c r="J345" i="7"/>
  <c r="K345" i="7" s="1"/>
  <c r="L345" i="7" s="1"/>
  <c r="M345" i="7"/>
  <c r="G345" i="7" a="1"/>
  <c r="G345" i="7" s="1"/>
  <c r="O325" i="7"/>
  <c r="P325" i="7" s="1"/>
  <c r="Q325" i="7" s="1"/>
  <c r="G324" i="7" a="1"/>
  <c r="G324" i="7" s="1"/>
  <c r="G322" i="7" a="1"/>
  <c r="G322" i="7" s="1"/>
  <c r="J322" i="7"/>
  <c r="K322" i="7" s="1"/>
  <c r="L322" i="7" s="1"/>
  <c r="M322" i="7"/>
  <c r="M306" i="7"/>
  <c r="G306" i="7" a="1"/>
  <c r="G306" i="7" s="1"/>
  <c r="G288" i="7" a="1"/>
  <c r="G288" i="7" s="1"/>
  <c r="M280" i="7"/>
  <c r="J280" i="7"/>
  <c r="K280" i="7" s="1"/>
  <c r="L280" i="7" s="1"/>
  <c r="O269" i="7"/>
  <c r="P269" i="7" s="1"/>
  <c r="Q269" i="7" s="1"/>
  <c r="O256" i="7"/>
  <c r="P256" i="7" s="1"/>
  <c r="Q256" i="7" s="1"/>
  <c r="H201" i="7"/>
  <c r="G158" i="7" a="1"/>
  <c r="G158" i="7" s="1"/>
  <c r="O151" i="7"/>
  <c r="P151" i="7" s="1"/>
  <c r="Q151" i="7" s="1"/>
  <c r="H151" i="7" s="1"/>
  <c r="G103" i="7" a="1"/>
  <c r="G103" i="7" s="1"/>
  <c r="J103" i="7"/>
  <c r="K103" i="7" s="1"/>
  <c r="L103" i="7" s="1"/>
  <c r="G486" i="7" a="1"/>
  <c r="G486" i="7" s="1"/>
  <c r="J478" i="7"/>
  <c r="K478" i="7" s="1"/>
  <c r="L478" i="7" s="1"/>
  <c r="G438" i="7" a="1"/>
  <c r="G438" i="7" s="1"/>
  <c r="M436" i="7"/>
  <c r="G424" i="7" a="1"/>
  <c r="G424" i="7" s="1"/>
  <c r="J424" i="7"/>
  <c r="K424" i="7" s="1"/>
  <c r="L424" i="7" s="1"/>
  <c r="G416" i="7" a="1"/>
  <c r="G416" i="7" s="1"/>
  <c r="J416" i="7"/>
  <c r="K416" i="7" s="1"/>
  <c r="L416" i="7" s="1"/>
  <c r="M411" i="7"/>
  <c r="G405" i="7" a="1"/>
  <c r="G405" i="7" s="1"/>
  <c r="G390" i="7" a="1"/>
  <c r="G390" i="7" s="1"/>
  <c r="O356" i="7"/>
  <c r="P356" i="7" s="1"/>
  <c r="Q356" i="7" s="1"/>
  <c r="G340" i="7" a="1"/>
  <c r="G340" i="7" s="1"/>
  <c r="J340" i="7"/>
  <c r="K340" i="7" s="1"/>
  <c r="L340" i="7" s="1"/>
  <c r="M340" i="7"/>
  <c r="O336" i="7"/>
  <c r="P336" i="7" s="1"/>
  <c r="Q336" i="7" s="1"/>
  <c r="M327" i="7"/>
  <c r="J309" i="7"/>
  <c r="K309" i="7" s="1"/>
  <c r="L309" i="7" s="1"/>
  <c r="G284" i="7" a="1"/>
  <c r="G284" i="7" s="1"/>
  <c r="J273" i="7"/>
  <c r="K273" i="7" s="1"/>
  <c r="L273" i="7" s="1"/>
  <c r="H271" i="7"/>
  <c r="J263" i="7"/>
  <c r="K263" i="7" s="1"/>
  <c r="L263" i="7" s="1"/>
  <c r="G263" i="7" a="1"/>
  <c r="G263" i="7" s="1"/>
  <c r="O259" i="7"/>
  <c r="P259" i="7" s="1"/>
  <c r="Q259" i="7" s="1"/>
  <c r="O244" i="7"/>
  <c r="P244" i="7" s="1"/>
  <c r="Q244" i="7" s="1"/>
  <c r="H244" i="7" s="1"/>
  <c r="J151" i="7"/>
  <c r="K151" i="7" s="1"/>
  <c r="L151" i="7" s="1"/>
  <c r="G151" i="7" a="1"/>
  <c r="G151" i="7" s="1"/>
  <c r="M148" i="7"/>
  <c r="H131" i="7"/>
  <c r="H122" i="7"/>
  <c r="M103" i="7"/>
  <c r="O487" i="7"/>
  <c r="P487" i="7" s="1"/>
  <c r="Q487" i="7" s="1"/>
  <c r="J481" i="7"/>
  <c r="K481" i="7" s="1"/>
  <c r="L481" i="7" s="1"/>
  <c r="G470" i="7" a="1"/>
  <c r="G470" i="7" s="1"/>
  <c r="J470" i="7"/>
  <c r="K470" i="7" s="1"/>
  <c r="L470" i="7" s="1"/>
  <c r="H468" i="7"/>
  <c r="O468" i="7"/>
  <c r="P468" i="7" s="1"/>
  <c r="Q468" i="7" s="1"/>
  <c r="G462" i="7" a="1"/>
  <c r="G462" i="7" s="1"/>
  <c r="J462" i="7"/>
  <c r="K462" i="7" s="1"/>
  <c r="L462" i="7" s="1"/>
  <c r="M462" i="7"/>
  <c r="M460" i="7"/>
  <c r="M452" i="7"/>
  <c r="M444" i="7"/>
  <c r="G441" i="7" a="1"/>
  <c r="G441" i="7" s="1"/>
  <c r="J441" i="7"/>
  <c r="K441" i="7" s="1"/>
  <c r="L441" i="7" s="1"/>
  <c r="G433" i="7" a="1"/>
  <c r="G433" i="7" s="1"/>
  <c r="M424" i="7"/>
  <c r="M419" i="7"/>
  <c r="M416" i="7"/>
  <c r="O408" i="7"/>
  <c r="P408" i="7" s="1"/>
  <c r="Q408" i="7" s="1"/>
  <c r="H408" i="7"/>
  <c r="J403" i="7"/>
  <c r="K403" i="7" s="1"/>
  <c r="L403" i="7" s="1"/>
  <c r="H382" i="7"/>
  <c r="J367" i="7"/>
  <c r="K367" i="7" s="1"/>
  <c r="L367" i="7" s="1"/>
  <c r="J365" i="7"/>
  <c r="K365" i="7" s="1"/>
  <c r="L365" i="7" s="1"/>
  <c r="G365" i="7" a="1"/>
  <c r="G365" i="7" s="1"/>
  <c r="H360" i="7"/>
  <c r="M336" i="7"/>
  <c r="J336" i="7"/>
  <c r="K336" i="7" s="1"/>
  <c r="L336" i="7" s="1"/>
  <c r="G336" i="7" a="1"/>
  <c r="G336" i="7" s="1"/>
  <c r="G334" i="7" a="1"/>
  <c r="G334" i="7" s="1"/>
  <c r="J334" i="7"/>
  <c r="K334" i="7" s="1"/>
  <c r="L334" i="7" s="1"/>
  <c r="M334" i="7"/>
  <c r="H322" i="7"/>
  <c r="J315" i="7"/>
  <c r="K315" i="7" s="1"/>
  <c r="L315" i="7" s="1"/>
  <c r="J306" i="7"/>
  <c r="K306" i="7" s="1"/>
  <c r="L306" i="7" s="1"/>
  <c r="O293" i="7"/>
  <c r="P293" i="7" s="1"/>
  <c r="Q293" i="7" s="1"/>
  <c r="G280" i="7" a="1"/>
  <c r="G280" i="7" s="1"/>
  <c r="G267" i="7" a="1"/>
  <c r="G267" i="7" s="1"/>
  <c r="M267" i="7"/>
  <c r="J267" i="7"/>
  <c r="K267" i="7" s="1"/>
  <c r="L267" i="7" s="1"/>
  <c r="M263" i="7"/>
  <c r="G243" i="7" a="1"/>
  <c r="G243" i="7" s="1"/>
  <c r="M235" i="7"/>
  <c r="G212" i="7" a="1"/>
  <c r="G212" i="7" s="1"/>
  <c r="M212" i="7"/>
  <c r="J212" i="7"/>
  <c r="K212" i="7" s="1"/>
  <c r="L212" i="7" s="1"/>
  <c r="M204" i="7"/>
  <c r="M179" i="7"/>
  <c r="O176" i="7"/>
  <c r="P176" i="7" s="1"/>
  <c r="Q176" i="7" s="1"/>
  <c r="H176" i="7" s="1"/>
  <c r="M153" i="7"/>
  <c r="M151" i="7"/>
  <c r="J135" i="7"/>
  <c r="K135" i="7" s="1"/>
  <c r="L135" i="7" s="1"/>
  <c r="G135" i="7" a="1"/>
  <c r="G135" i="7" s="1"/>
  <c r="M135" i="7"/>
  <c r="J124" i="7"/>
  <c r="K124" i="7" s="1"/>
  <c r="L124" i="7" s="1"/>
  <c r="G122" i="7" a="1"/>
  <c r="G122" i="7" s="1"/>
  <c r="O114" i="7"/>
  <c r="P114" i="7" s="1"/>
  <c r="Q114" i="7" s="1"/>
  <c r="H114" i="7" s="1"/>
  <c r="H80" i="7"/>
  <c r="G78" i="7" a="1"/>
  <c r="G78" i="7" s="1"/>
  <c r="J78" i="7"/>
  <c r="K78" i="7" s="1"/>
  <c r="L78" i="7" s="1"/>
  <c r="M78" i="7"/>
  <c r="O60" i="7"/>
  <c r="P60" i="7" s="1"/>
  <c r="Q60" i="7" s="1"/>
  <c r="H60" i="7" s="1"/>
  <c r="G48" i="7" a="1"/>
  <c r="G48" i="7" s="1"/>
  <c r="M48" i="7"/>
  <c r="J31" i="7"/>
  <c r="K31" i="7" s="1"/>
  <c r="L31" i="7" s="1"/>
  <c r="M31" i="7" s="1"/>
  <c r="G31" i="7" a="1"/>
  <c r="G31" i="7" s="1"/>
  <c r="F31" i="7" s="1"/>
  <c r="G125" i="7" a="1"/>
  <c r="G125" i="7" s="1"/>
  <c r="M125" i="7"/>
  <c r="J125" i="7"/>
  <c r="K125" i="7" s="1"/>
  <c r="L125" i="7" s="1"/>
  <c r="G379" i="7" a="1"/>
  <c r="G379" i="7" s="1"/>
  <c r="J379" i="7"/>
  <c r="K379" i="7" s="1"/>
  <c r="L379" i="7" s="1"/>
  <c r="M175" i="7"/>
  <c r="G175" i="7" a="1"/>
  <c r="G175" i="7" s="1"/>
  <c r="M464" i="7"/>
  <c r="J400" i="7"/>
  <c r="K400" i="7" s="1"/>
  <c r="L400" i="7" s="1"/>
  <c r="H235" i="7"/>
  <c r="O99" i="7"/>
  <c r="P99" i="7" s="1"/>
  <c r="Q99" i="7" s="1"/>
  <c r="H99" i="7" s="1"/>
  <c r="H421" i="7"/>
  <c r="O421" i="7"/>
  <c r="P421" i="7" s="1"/>
  <c r="Q421" i="7" s="1"/>
  <c r="H405" i="7"/>
  <c r="M382" i="7"/>
  <c r="J372" i="7"/>
  <c r="K372" i="7" s="1"/>
  <c r="L372" i="7" s="1"/>
  <c r="O306" i="7"/>
  <c r="P306" i="7" s="1"/>
  <c r="Q306" i="7" s="1"/>
  <c r="J271" i="7"/>
  <c r="K271" i="7" s="1"/>
  <c r="L271" i="7" s="1"/>
  <c r="O208" i="7"/>
  <c r="P208" i="7" s="1"/>
  <c r="Q208" i="7" s="1"/>
  <c r="H208" i="7" s="1"/>
  <c r="O199" i="7"/>
  <c r="P199" i="7" s="1"/>
  <c r="Q199" i="7" s="1"/>
  <c r="H199" i="7" s="1"/>
  <c r="O373" i="7"/>
  <c r="P373" i="7" s="1"/>
  <c r="Q373" i="7" s="1"/>
  <c r="J327" i="7"/>
  <c r="K327" i="7" s="1"/>
  <c r="L327" i="7" s="1"/>
  <c r="G273" i="7" a="1"/>
  <c r="G273" i="7" s="1"/>
  <c r="G271" i="7" a="1"/>
  <c r="G271" i="7" s="1"/>
  <c r="J210" i="7"/>
  <c r="K210" i="7" s="1"/>
  <c r="L210" i="7" s="1"/>
  <c r="M210" i="7"/>
  <c r="G210" i="7" a="1"/>
  <c r="G210" i="7" s="1"/>
  <c r="J148" i="7"/>
  <c r="K148" i="7" s="1"/>
  <c r="L148" i="7" s="1"/>
  <c r="O72" i="7"/>
  <c r="P72" i="7" s="1"/>
  <c r="Q72" i="7" s="1"/>
  <c r="H72" i="7" s="1"/>
  <c r="G482" i="7" a="1"/>
  <c r="G482" i="7" s="1"/>
  <c r="J482" i="7"/>
  <c r="K482" i="7" s="1"/>
  <c r="L482" i="7" s="1"/>
  <c r="M468" i="7"/>
  <c r="J460" i="7"/>
  <c r="K460" i="7" s="1"/>
  <c r="L460" i="7" s="1"/>
  <c r="J458" i="7"/>
  <c r="K458" i="7" s="1"/>
  <c r="L458" i="7" s="1"/>
  <c r="M458" i="7"/>
  <c r="J452" i="7"/>
  <c r="K452" i="7" s="1"/>
  <c r="L452" i="7" s="1"/>
  <c r="J444" i="7"/>
  <c r="K444" i="7" s="1"/>
  <c r="L444" i="7" s="1"/>
  <c r="O432" i="7"/>
  <c r="P432" i="7" s="1"/>
  <c r="Q432" i="7" s="1"/>
  <c r="H432" i="7"/>
  <c r="O429" i="7"/>
  <c r="P429" i="7" s="1"/>
  <c r="Q429" i="7" s="1"/>
  <c r="M427" i="7"/>
  <c r="J411" i="7"/>
  <c r="K411" i="7" s="1"/>
  <c r="L411" i="7" s="1"/>
  <c r="G408" i="7" a="1"/>
  <c r="G408" i="7" s="1"/>
  <c r="J408" i="7"/>
  <c r="K408" i="7" s="1"/>
  <c r="L408" i="7" s="1"/>
  <c r="J401" i="7"/>
  <c r="K401" i="7" s="1"/>
  <c r="L401" i="7" s="1"/>
  <c r="M386" i="7"/>
  <c r="G377" i="7" a="1"/>
  <c r="G377" i="7" s="1"/>
  <c r="H345" i="7"/>
  <c r="O313" i="7"/>
  <c r="P313" i="7" s="1"/>
  <c r="Q313" i="7" s="1"/>
  <c r="H313" i="7"/>
  <c r="O257" i="7"/>
  <c r="P257" i="7" s="1"/>
  <c r="Q257" i="7" s="1"/>
  <c r="H257" i="7"/>
  <c r="G233" i="7" a="1"/>
  <c r="G233" i="7" s="1"/>
  <c r="J233" i="7"/>
  <c r="K233" i="7" s="1"/>
  <c r="L233" i="7" s="1"/>
  <c r="M233" i="7"/>
  <c r="G223" i="7" a="1"/>
  <c r="G223" i="7" s="1"/>
  <c r="J223" i="7"/>
  <c r="K223" i="7" s="1"/>
  <c r="L223" i="7" s="1"/>
  <c r="J214" i="7"/>
  <c r="K214" i="7" s="1"/>
  <c r="L214" i="7" s="1"/>
  <c r="G214" i="7" a="1"/>
  <c r="G214" i="7" s="1"/>
  <c r="H206" i="7"/>
  <c r="M191" i="7"/>
  <c r="O187" i="7"/>
  <c r="P187" i="7" s="1"/>
  <c r="Q187" i="7" s="1"/>
  <c r="H187" i="7" s="1"/>
  <c r="M181" i="7"/>
  <c r="G181" i="7" a="1"/>
  <c r="G181" i="7" s="1"/>
  <c r="J181" i="7"/>
  <c r="K181" i="7" s="1"/>
  <c r="L181" i="7" s="1"/>
  <c r="O166" i="7"/>
  <c r="P166" i="7" s="1"/>
  <c r="Q166" i="7" s="1"/>
  <c r="H166" i="7" s="1"/>
  <c r="J153" i="7"/>
  <c r="K153" i="7" s="1"/>
  <c r="L153" i="7" s="1"/>
  <c r="O149" i="7"/>
  <c r="P149" i="7" s="1"/>
  <c r="Q149" i="7" s="1"/>
  <c r="H149" i="7" s="1"/>
  <c r="J126" i="7"/>
  <c r="K126" i="7" s="1"/>
  <c r="L126" i="7" s="1"/>
  <c r="G126" i="7" a="1"/>
  <c r="G126" i="7" s="1"/>
  <c r="G124" i="7" a="1"/>
  <c r="G124" i="7" s="1"/>
  <c r="O112" i="7"/>
  <c r="P112" i="7" s="1"/>
  <c r="Q112" i="7" s="1"/>
  <c r="H112" i="7" s="1"/>
  <c r="G88" i="7" a="1"/>
  <c r="G88" i="7" s="1"/>
  <c r="J88" i="7"/>
  <c r="K88" i="7" s="1"/>
  <c r="L88" i="7" s="1"/>
  <c r="M88" i="7"/>
  <c r="G72" i="7" a="1"/>
  <c r="G72" i="7" s="1"/>
  <c r="J72" i="7"/>
  <c r="K72" i="7" s="1"/>
  <c r="L72" i="7" s="1"/>
  <c r="M482" i="7"/>
  <c r="H470" i="7"/>
  <c r="G436" i="7" a="1"/>
  <c r="G436" i="7" s="1"/>
  <c r="J419" i="7"/>
  <c r="K419" i="7" s="1"/>
  <c r="L419" i="7" s="1"/>
  <c r="H416" i="7"/>
  <c r="M408" i="7"/>
  <c r="O392" i="7"/>
  <c r="P392" i="7" s="1"/>
  <c r="Q392" i="7" s="1"/>
  <c r="H392" i="7"/>
  <c r="G358" i="7" a="1"/>
  <c r="G358" i="7" s="1"/>
  <c r="M348" i="7"/>
  <c r="J312" i="7"/>
  <c r="K312" i="7" s="1"/>
  <c r="L312" i="7" s="1"/>
  <c r="O310" i="7"/>
  <c r="P310" i="7" s="1"/>
  <c r="Q310" i="7" s="1"/>
  <c r="G285" i="7" a="1"/>
  <c r="G285" i="7" s="1"/>
  <c r="J285" i="7"/>
  <c r="K285" i="7" s="1"/>
  <c r="L285" i="7" s="1"/>
  <c r="H272" i="7"/>
  <c r="O272" i="7"/>
  <c r="P272" i="7" s="1"/>
  <c r="Q272" i="7" s="1"/>
  <c r="J249" i="7"/>
  <c r="K249" i="7" s="1"/>
  <c r="L249" i="7" s="1"/>
  <c r="O236" i="7"/>
  <c r="P236" i="7" s="1"/>
  <c r="Q236" i="7" s="1"/>
  <c r="H236" i="7" s="1"/>
  <c r="H225" i="7"/>
  <c r="M223" i="7"/>
  <c r="M214" i="7"/>
  <c r="H212" i="7"/>
  <c r="J204" i="7"/>
  <c r="K204" i="7" s="1"/>
  <c r="L204" i="7" s="1"/>
  <c r="H196" i="7"/>
  <c r="G179" i="7" a="1"/>
  <c r="G179" i="7" s="1"/>
  <c r="O139" i="7"/>
  <c r="P139" i="7" s="1"/>
  <c r="Q139" i="7" s="1"/>
  <c r="H139" i="7" s="1"/>
  <c r="M126" i="7"/>
  <c r="M72" i="7"/>
  <c r="O50" i="7"/>
  <c r="P50" i="7" s="1"/>
  <c r="Q50" i="7" s="1"/>
  <c r="H50" i="7" s="1"/>
  <c r="J48" i="7"/>
  <c r="K48" i="7" s="1"/>
  <c r="L48" i="7" s="1"/>
  <c r="G33" i="7" a="1"/>
  <c r="G33" i="7" s="1"/>
  <c r="F33" i="7" s="1"/>
  <c r="G32" i="7" a="1"/>
  <c r="G32" i="7" s="1"/>
  <c r="F32" i="7" s="1"/>
  <c r="G59" i="7" a="1"/>
  <c r="G59" i="7" s="1"/>
  <c r="F59" i="7" s="1"/>
  <c r="G35" i="7" a="1"/>
  <c r="G35" i="7" s="1"/>
  <c r="F35" i="7" s="1"/>
  <c r="G56" i="7" a="1"/>
  <c r="G56" i="7" s="1"/>
  <c r="F56" i="7" s="1"/>
  <c r="G60" i="7" a="1"/>
  <c r="G60" i="7" s="1"/>
  <c r="F60" i="7" s="1"/>
  <c r="O30" i="7"/>
  <c r="P30" i="7" s="1"/>
  <c r="Q30" i="7" s="1"/>
  <c r="H30" i="7" s="1"/>
  <c r="J469" i="7"/>
  <c r="K469" i="7" s="1"/>
  <c r="L469" i="7" s="1"/>
  <c r="M469" i="7"/>
  <c r="G469" i="7" a="1"/>
  <c r="G469" i="7" s="1"/>
  <c r="H286" i="7"/>
  <c r="O286" i="7"/>
  <c r="P286" i="7" s="1"/>
  <c r="Q286" i="7" s="1"/>
  <c r="M230" i="7"/>
  <c r="J156" i="7"/>
  <c r="K156" i="7" s="1"/>
  <c r="L156" i="7" s="1"/>
  <c r="G156" i="7" a="1"/>
  <c r="G156" i="7" s="1"/>
  <c r="M156" i="7"/>
  <c r="H413" i="7"/>
  <c r="O413" i="7"/>
  <c r="P413" i="7" s="1"/>
  <c r="Q413" i="7" s="1"/>
  <c r="M362" i="7"/>
  <c r="M290" i="7"/>
  <c r="G290" i="7" a="1"/>
  <c r="G290" i="7" s="1"/>
  <c r="J282" i="7"/>
  <c r="K282" i="7" s="1"/>
  <c r="L282" i="7" s="1"/>
  <c r="M282" i="7"/>
  <c r="G282" i="7" a="1"/>
  <c r="G282" i="7" s="1"/>
  <c r="O129" i="7"/>
  <c r="P129" i="7" s="1"/>
  <c r="Q129" i="7" s="1"/>
  <c r="H129" i="7" s="1"/>
  <c r="O54" i="7"/>
  <c r="P54" i="7" s="1"/>
  <c r="Q54" i="7" s="1"/>
  <c r="H54" i="7" s="1"/>
  <c r="H388" i="7"/>
  <c r="O388" i="7"/>
  <c r="P388" i="7" s="1"/>
  <c r="Q388" i="7" s="1"/>
  <c r="O288" i="7"/>
  <c r="P288" i="7" s="1"/>
  <c r="Q288" i="7" s="1"/>
  <c r="O103" i="7"/>
  <c r="P103" i="7" s="1"/>
  <c r="Q103" i="7" s="1"/>
  <c r="H103" i="7" s="1"/>
  <c r="J54" i="7"/>
  <c r="K54" i="7" s="1"/>
  <c r="L54" i="7" s="1"/>
  <c r="M54" i="7" s="1"/>
  <c r="G54" i="7" a="1"/>
  <c r="G54" i="7" s="1"/>
  <c r="F54" i="7" s="1"/>
  <c r="G449" i="7" a="1"/>
  <c r="G449" i="7" s="1"/>
  <c r="J449" i="7"/>
  <c r="K449" i="7" s="1"/>
  <c r="L449" i="7" s="1"/>
  <c r="H363" i="7"/>
  <c r="O363" i="7"/>
  <c r="P363" i="7" s="1"/>
  <c r="Q363" i="7" s="1"/>
  <c r="M309" i="7"/>
  <c r="J284" i="7"/>
  <c r="K284" i="7" s="1"/>
  <c r="L284" i="7" s="1"/>
  <c r="G220" i="7" a="1"/>
  <c r="G220" i="7" s="1"/>
  <c r="J220" i="7"/>
  <c r="K220" i="7" s="1"/>
  <c r="L220" i="7" s="1"/>
  <c r="J175" i="7"/>
  <c r="K175" i="7" s="1"/>
  <c r="L175" i="7" s="1"/>
  <c r="O173" i="7"/>
  <c r="P173" i="7" s="1"/>
  <c r="Q173" i="7" s="1"/>
  <c r="H173" i="7" s="1"/>
  <c r="O161" i="7"/>
  <c r="P161" i="7" s="1"/>
  <c r="Q161" i="7" s="1"/>
  <c r="H161" i="7" s="1"/>
  <c r="M158" i="7"/>
  <c r="J138" i="7"/>
  <c r="K138" i="7" s="1"/>
  <c r="L138" i="7" s="1"/>
  <c r="M138" i="7"/>
  <c r="O133" i="7"/>
  <c r="P133" i="7" s="1"/>
  <c r="Q133" i="7" s="1"/>
  <c r="H133" i="7" s="1"/>
  <c r="M131" i="7"/>
  <c r="G131" i="7" a="1"/>
  <c r="G131" i="7" s="1"/>
  <c r="J131" i="7"/>
  <c r="K131" i="7" s="1"/>
  <c r="L131" i="7" s="1"/>
  <c r="G101" i="7" a="1"/>
  <c r="G101" i="7" s="1"/>
  <c r="M101" i="7"/>
  <c r="J101" i="7"/>
  <c r="K101" i="7" s="1"/>
  <c r="L101" i="7" s="1"/>
  <c r="J65" i="7"/>
  <c r="K65" i="7" s="1"/>
  <c r="L65" i="7" s="1"/>
  <c r="M65" i="7"/>
  <c r="G65" i="7" a="1"/>
  <c r="G65" i="7" s="1"/>
  <c r="O58" i="7"/>
  <c r="P58" i="7" s="1"/>
  <c r="Q58" i="7" s="1"/>
  <c r="H58" i="7" s="1"/>
  <c r="M481" i="7"/>
  <c r="O462" i="7"/>
  <c r="P462" i="7" s="1"/>
  <c r="Q462" i="7" s="1"/>
  <c r="H462" i="7"/>
  <c r="O424" i="7"/>
  <c r="P424" i="7" s="1"/>
  <c r="Q424" i="7" s="1"/>
  <c r="H424" i="7"/>
  <c r="G400" i="7" a="1"/>
  <c r="G400" i="7" s="1"/>
  <c r="J375" i="7"/>
  <c r="K375" i="7" s="1"/>
  <c r="L375" i="7" s="1"/>
  <c r="M375" i="7"/>
  <c r="G375" i="7" a="1"/>
  <c r="G375" i="7" s="1"/>
  <c r="O458" i="7"/>
  <c r="P458" i="7" s="1"/>
  <c r="Q458" i="7" s="1"/>
  <c r="H375" i="7"/>
  <c r="G293" i="7" a="1"/>
  <c r="G293" i="7" s="1"/>
  <c r="J293" i="7"/>
  <c r="K293" i="7" s="1"/>
  <c r="L293" i="7" s="1"/>
  <c r="H283" i="7"/>
  <c r="O283" i="7"/>
  <c r="P283" i="7" s="1"/>
  <c r="Q283" i="7" s="1"/>
  <c r="H274" i="7"/>
  <c r="O274" i="7"/>
  <c r="P274" i="7" s="1"/>
  <c r="Q274" i="7" s="1"/>
  <c r="J225" i="7"/>
  <c r="K225" i="7" s="1"/>
  <c r="L225" i="7" s="1"/>
  <c r="M225" i="7"/>
  <c r="J485" i="7"/>
  <c r="K485" i="7" s="1"/>
  <c r="L485" i="7" s="1"/>
  <c r="M485" i="7"/>
  <c r="H447" i="7"/>
  <c r="O445" i="7"/>
  <c r="P445" i="7" s="1"/>
  <c r="Q445" i="7" s="1"/>
  <c r="O404" i="7"/>
  <c r="P404" i="7" s="1"/>
  <c r="Q404" i="7" s="1"/>
  <c r="O359" i="7"/>
  <c r="P359" i="7" s="1"/>
  <c r="Q359" i="7" s="1"/>
  <c r="H359" i="7"/>
  <c r="H344" i="7"/>
  <c r="O344" i="7"/>
  <c r="P344" i="7" s="1"/>
  <c r="Q344" i="7" s="1"/>
  <c r="G315" i="7" a="1"/>
  <c r="G315" i="7" s="1"/>
  <c r="G310" i="7" a="1"/>
  <c r="G310" i="7" s="1"/>
  <c r="J310" i="7"/>
  <c r="K310" i="7" s="1"/>
  <c r="L310" i="7" s="1"/>
  <c r="J276" i="7"/>
  <c r="K276" i="7" s="1"/>
  <c r="L276" i="7" s="1"/>
  <c r="M276" i="7"/>
  <c r="G276" i="7" a="1"/>
  <c r="G276" i="7" s="1"/>
  <c r="H262" i="7"/>
  <c r="O262" i="7"/>
  <c r="P262" i="7" s="1"/>
  <c r="Q262" i="7" s="1"/>
  <c r="G225" i="7" a="1"/>
  <c r="G225" i="7" s="1"/>
  <c r="G189" i="7" a="1"/>
  <c r="G189" i="7" s="1"/>
  <c r="J189" i="7"/>
  <c r="K189" i="7" s="1"/>
  <c r="L189" i="7" s="1"/>
  <c r="O184" i="7"/>
  <c r="P184" i="7" s="1"/>
  <c r="Q184" i="7" s="1"/>
  <c r="H184" i="7" s="1"/>
  <c r="M139" i="7"/>
  <c r="J139" i="7"/>
  <c r="K139" i="7" s="1"/>
  <c r="L139" i="7" s="1"/>
  <c r="M137" i="7"/>
  <c r="J137" i="7"/>
  <c r="K137" i="7" s="1"/>
  <c r="L137" i="7" s="1"/>
  <c r="G137" i="7" a="1"/>
  <c r="G137" i="7" s="1"/>
  <c r="M119" i="7"/>
  <c r="G119" i="7" a="1"/>
  <c r="G119" i="7" s="1"/>
  <c r="G62" i="7" a="1"/>
  <c r="G62" i="7" s="1"/>
  <c r="F62" i="7" s="1"/>
  <c r="J429" i="7"/>
  <c r="K429" i="7" s="1"/>
  <c r="L429" i="7" s="1"/>
  <c r="M429" i="7"/>
  <c r="G349" i="7" a="1"/>
  <c r="G349" i="7" s="1"/>
  <c r="J349" i="7"/>
  <c r="K349" i="7" s="1"/>
  <c r="L349" i="7" s="1"/>
  <c r="M328" i="7"/>
  <c r="J328" i="7"/>
  <c r="K328" i="7" s="1"/>
  <c r="L328" i="7" s="1"/>
  <c r="J291" i="7"/>
  <c r="K291" i="7" s="1"/>
  <c r="L291" i="7" s="1"/>
  <c r="M291" i="7"/>
  <c r="O229" i="7"/>
  <c r="P229" i="7" s="1"/>
  <c r="Q229" i="7" s="1"/>
  <c r="H229" i="7" s="1"/>
  <c r="O221" i="7"/>
  <c r="P221" i="7" s="1"/>
  <c r="Q221" i="7" s="1"/>
  <c r="H221" i="7" s="1"/>
  <c r="J205" i="7"/>
  <c r="K205" i="7" s="1"/>
  <c r="L205" i="7" s="1"/>
  <c r="G205" i="7" a="1"/>
  <c r="G205" i="7" s="1"/>
  <c r="G197" i="7" a="1"/>
  <c r="G197" i="7" s="1"/>
  <c r="J197" i="7"/>
  <c r="K197" i="7" s="1"/>
  <c r="L197" i="7" s="1"/>
  <c r="M197" i="7"/>
  <c r="J168" i="7"/>
  <c r="K168" i="7" s="1"/>
  <c r="L168" i="7" s="1"/>
  <c r="M168" i="7"/>
  <c r="M115" i="7"/>
  <c r="G115" i="7" a="1"/>
  <c r="G115" i="7" s="1"/>
  <c r="J105" i="7"/>
  <c r="K105" i="7" s="1"/>
  <c r="L105" i="7" s="1"/>
  <c r="G105" i="7" a="1"/>
  <c r="G105" i="7" s="1"/>
  <c r="G96" i="7" a="1"/>
  <c r="G96" i="7" s="1"/>
  <c r="J96" i="7"/>
  <c r="K96" i="7" s="1"/>
  <c r="L96" i="7" s="1"/>
  <c r="M96" i="7"/>
  <c r="O73" i="7"/>
  <c r="P73" i="7" s="1"/>
  <c r="Q73" i="7" s="1"/>
  <c r="H73" i="7" s="1"/>
  <c r="M425" i="7"/>
  <c r="J421" i="7"/>
  <c r="K421" i="7" s="1"/>
  <c r="L421" i="7" s="1"/>
  <c r="M421" i="7"/>
  <c r="M396" i="7"/>
  <c r="M392" i="7"/>
  <c r="G380" i="7" a="1"/>
  <c r="G380" i="7" s="1"/>
  <c r="J380" i="7"/>
  <c r="K380" i="7" s="1"/>
  <c r="L380" i="7" s="1"/>
  <c r="M373" i="7"/>
  <c r="M369" i="7"/>
  <c r="M359" i="7"/>
  <c r="M349" i="7"/>
  <c r="M272" i="7"/>
  <c r="G272" i="7" a="1"/>
  <c r="G272" i="7" s="1"/>
  <c r="O250" i="7"/>
  <c r="P250" i="7" s="1"/>
  <c r="Q250" i="7" s="1"/>
  <c r="O231" i="7"/>
  <c r="P231" i="7" s="1"/>
  <c r="Q231" i="7" s="1"/>
  <c r="H231" i="7" s="1"/>
  <c r="H213" i="7"/>
  <c r="M205" i="7"/>
  <c r="H198" i="7"/>
  <c r="M187" i="7"/>
  <c r="J187" i="7"/>
  <c r="K187" i="7" s="1"/>
  <c r="L187" i="7" s="1"/>
  <c r="G187" i="7" a="1"/>
  <c r="G187" i="7" s="1"/>
  <c r="M185" i="7"/>
  <c r="G185" i="7" a="1"/>
  <c r="G185" i="7" s="1"/>
  <c r="M180" i="7"/>
  <c r="J178" i="7"/>
  <c r="K178" i="7" s="1"/>
  <c r="L178" i="7" s="1"/>
  <c r="G178" i="7" a="1"/>
  <c r="G178" i="7" s="1"/>
  <c r="G176" i="7" a="1"/>
  <c r="G176" i="7" s="1"/>
  <c r="J176" i="7"/>
  <c r="K176" i="7" s="1"/>
  <c r="L176" i="7" s="1"/>
  <c r="J173" i="7"/>
  <c r="K173" i="7" s="1"/>
  <c r="L173" i="7" s="1"/>
  <c r="O159" i="7"/>
  <c r="P159" i="7" s="1"/>
  <c r="Q159" i="7" s="1"/>
  <c r="H159" i="7" s="1"/>
  <c r="M142" i="7"/>
  <c r="G142" i="7" a="1"/>
  <c r="G142" i="7" s="1"/>
  <c r="M105" i="7"/>
  <c r="G30" i="7" a="1"/>
  <c r="G30" i="7" s="1"/>
  <c r="F30" i="7" s="1"/>
  <c r="J30" i="7"/>
  <c r="K30" i="7" s="1"/>
  <c r="L30" i="7" s="1"/>
  <c r="M30" i="7" s="1"/>
  <c r="AK3" i="7"/>
  <c r="M475" i="7"/>
  <c r="M450" i="7"/>
  <c r="M417" i="7"/>
  <c r="J413" i="7"/>
  <c r="K413" i="7" s="1"/>
  <c r="L413" i="7" s="1"/>
  <c r="M413" i="7"/>
  <c r="M388" i="7"/>
  <c r="M384" i="7"/>
  <c r="M380" i="7"/>
  <c r="J359" i="7"/>
  <c r="K359" i="7" s="1"/>
  <c r="L359" i="7" s="1"/>
  <c r="M353" i="7"/>
  <c r="O329" i="7"/>
  <c r="P329" i="7" s="1"/>
  <c r="Q329" i="7" s="1"/>
  <c r="H329" i="7"/>
  <c r="M304" i="7"/>
  <c r="G304" i="7" a="1"/>
  <c r="G304" i="7" s="1"/>
  <c r="M297" i="7"/>
  <c r="M294" i="7"/>
  <c r="J256" i="7"/>
  <c r="K256" i="7" s="1"/>
  <c r="L256" i="7" s="1"/>
  <c r="G250" i="7" a="1"/>
  <c r="G250" i="7" s="1"/>
  <c r="M250" i="7"/>
  <c r="H245" i="7"/>
  <c r="J231" i="7"/>
  <c r="K231" i="7" s="1"/>
  <c r="L231" i="7" s="1"/>
  <c r="G231" i="7" a="1"/>
  <c r="G231" i="7" s="1"/>
  <c r="M178" i="7"/>
  <c r="M176" i="7"/>
  <c r="M166" i="7"/>
  <c r="O164" i="7"/>
  <c r="P164" i="7" s="1"/>
  <c r="Q164" i="7" s="1"/>
  <c r="H164" i="7" s="1"/>
  <c r="J129" i="7"/>
  <c r="K129" i="7" s="1"/>
  <c r="L129" i="7" s="1"/>
  <c r="M129" i="7"/>
  <c r="G129" i="7" a="1"/>
  <c r="G129" i="7" s="1"/>
  <c r="J115" i="7"/>
  <c r="K115" i="7" s="1"/>
  <c r="L115" i="7" s="1"/>
  <c r="H106" i="7"/>
  <c r="H41" i="7"/>
  <c r="H39" i="7"/>
  <c r="J397" i="7"/>
  <c r="K397" i="7" s="1"/>
  <c r="L397" i="7" s="1"/>
  <c r="M397" i="7"/>
  <c r="M265" i="7"/>
  <c r="J265" i="7"/>
  <c r="K265" i="7" s="1"/>
  <c r="L265" i="7" s="1"/>
  <c r="G168" i="7" a="1"/>
  <c r="G168" i="7" s="1"/>
  <c r="O136" i="7"/>
  <c r="P136" i="7" s="1"/>
  <c r="Q136" i="7" s="1"/>
  <c r="H136" i="7" s="1"/>
  <c r="M108" i="7"/>
  <c r="G108" i="7" a="1"/>
  <c r="G108" i="7" s="1"/>
  <c r="O95" i="7"/>
  <c r="P95" i="7" s="1"/>
  <c r="Q95" i="7" s="1"/>
  <c r="H95" i="7" s="1"/>
  <c r="J69" i="7"/>
  <c r="K69" i="7" s="1"/>
  <c r="L69" i="7" s="1"/>
  <c r="G69" i="7" a="1"/>
  <c r="G69" i="7" s="1"/>
  <c r="G39" i="7" a="1"/>
  <c r="G39" i="7" s="1"/>
  <c r="J39" i="7"/>
  <c r="K39" i="7" s="1"/>
  <c r="L39" i="7" s="1"/>
  <c r="M39" i="7"/>
  <c r="J475" i="7"/>
  <c r="K475" i="7" s="1"/>
  <c r="L475" i="7" s="1"/>
  <c r="M451" i="7"/>
  <c r="M430" i="7"/>
  <c r="J389" i="7"/>
  <c r="K389" i="7" s="1"/>
  <c r="L389" i="7" s="1"/>
  <c r="M389" i="7"/>
  <c r="J350" i="7"/>
  <c r="K350" i="7" s="1"/>
  <c r="L350" i="7" s="1"/>
  <c r="M350" i="7"/>
  <c r="G328" i="7" a="1"/>
  <c r="G328" i="7" s="1"/>
  <c r="G256" i="7" a="1"/>
  <c r="G256" i="7" s="1"/>
  <c r="J211" i="7"/>
  <c r="K211" i="7" s="1"/>
  <c r="L211" i="7" s="1"/>
  <c r="M211" i="7"/>
  <c r="H185" i="7"/>
  <c r="M121" i="7"/>
  <c r="O88" i="7"/>
  <c r="P88" i="7" s="1"/>
  <c r="Q88" i="7" s="1"/>
  <c r="H88" i="7" s="1"/>
  <c r="M69" i="7"/>
  <c r="O63" i="7"/>
  <c r="P63" i="7" s="1"/>
  <c r="Q63" i="7" s="1"/>
  <c r="H63" i="7" s="1"/>
  <c r="M443" i="7"/>
  <c r="G429" i="7" a="1"/>
  <c r="G429" i="7" s="1"/>
  <c r="M374" i="7"/>
  <c r="G374" i="7" a="1"/>
  <c r="G374" i="7" s="1"/>
  <c r="J374" i="7"/>
  <c r="K374" i="7" s="1"/>
  <c r="L374" i="7" s="1"/>
  <c r="H326" i="7"/>
  <c r="M305" i="7"/>
  <c r="G291" i="7" a="1"/>
  <c r="G291" i="7" s="1"/>
  <c r="O273" i="7"/>
  <c r="P273" i="7" s="1"/>
  <c r="Q273" i="7" s="1"/>
  <c r="H273" i="7"/>
  <c r="O260" i="7"/>
  <c r="P260" i="7" s="1"/>
  <c r="Q260" i="7" s="1"/>
  <c r="J248" i="7"/>
  <c r="K248" i="7" s="1"/>
  <c r="L248" i="7" s="1"/>
  <c r="J213" i="7"/>
  <c r="K213" i="7" s="1"/>
  <c r="L213" i="7" s="1"/>
  <c r="J206" i="7"/>
  <c r="K206" i="7" s="1"/>
  <c r="L206" i="7" s="1"/>
  <c r="M206" i="7"/>
  <c r="M201" i="7"/>
  <c r="H188" i="7"/>
  <c r="H171" i="7"/>
  <c r="H167" i="7"/>
  <c r="O162" i="7"/>
  <c r="P162" i="7" s="1"/>
  <c r="Q162" i="7" s="1"/>
  <c r="H162" i="7" s="1"/>
  <c r="O132" i="7"/>
  <c r="P132" i="7" s="1"/>
  <c r="Q132" i="7" s="1"/>
  <c r="H132" i="7" s="1"/>
  <c r="M116" i="7"/>
  <c r="J108" i="7"/>
  <c r="K108" i="7" s="1"/>
  <c r="L108" i="7" s="1"/>
  <c r="O104" i="7"/>
  <c r="P104" i="7" s="1"/>
  <c r="Q104" i="7" s="1"/>
  <c r="H104" i="7" s="1"/>
  <c r="G86" i="7" a="1"/>
  <c r="G86" i="7" s="1"/>
  <c r="J86" i="7"/>
  <c r="K86" i="7" s="1"/>
  <c r="L86" i="7" s="1"/>
  <c r="M86" i="7"/>
  <c r="H82" i="7"/>
  <c r="H67" i="7"/>
  <c r="H65" i="7"/>
  <c r="O59" i="7"/>
  <c r="P59" i="7" s="1"/>
  <c r="Q59" i="7" s="1"/>
  <c r="H59" i="7" s="1"/>
  <c r="J270" i="7"/>
  <c r="K270" i="7" s="1"/>
  <c r="L270" i="7" s="1"/>
  <c r="M270" i="7"/>
  <c r="O179" i="7"/>
  <c r="P179" i="7" s="1"/>
  <c r="Q179" i="7" s="1"/>
  <c r="H179" i="7" s="1"/>
  <c r="J154" i="7"/>
  <c r="K154" i="7" s="1"/>
  <c r="L154" i="7" s="1"/>
  <c r="G154" i="7" a="1"/>
  <c r="G154" i="7" s="1"/>
  <c r="M136" i="7"/>
  <c r="J136" i="7"/>
  <c r="K136" i="7" s="1"/>
  <c r="L136" i="7" s="1"/>
  <c r="G136" i="7" a="1"/>
  <c r="G136" i="7" s="1"/>
  <c r="G87" i="7" a="1"/>
  <c r="G87" i="7" s="1"/>
  <c r="M87" i="7"/>
  <c r="O51" i="7"/>
  <c r="P51" i="7" s="1"/>
  <c r="Q51" i="7" s="1"/>
  <c r="H51" i="7" s="1"/>
  <c r="M46" i="7"/>
  <c r="H38" i="7"/>
  <c r="O32" i="7"/>
  <c r="P32" i="7" s="1"/>
  <c r="Q32" i="7" s="1"/>
  <c r="H32" i="7" s="1"/>
  <c r="O169" i="7"/>
  <c r="P169" i="7" s="1"/>
  <c r="Q169" i="7" s="1"/>
  <c r="H169" i="7" s="1"/>
  <c r="H123" i="7"/>
  <c r="J104" i="7"/>
  <c r="K104" i="7" s="1"/>
  <c r="L104" i="7" s="1"/>
  <c r="M104" i="7"/>
  <c r="G102" i="7" a="1"/>
  <c r="G102" i="7" s="1"/>
  <c r="M102" i="7"/>
  <c r="G80" i="7" a="1"/>
  <c r="G80" i="7" s="1"/>
  <c r="J80" i="7"/>
  <c r="K80" i="7" s="1"/>
  <c r="L80" i="7" s="1"/>
  <c r="O71" i="7"/>
  <c r="P71" i="7" s="1"/>
  <c r="Q71" i="7" s="1"/>
  <c r="H71" i="7" s="1"/>
  <c r="O64" i="7"/>
  <c r="P64" i="7" s="1"/>
  <c r="Q64" i="7" s="1"/>
  <c r="H64" i="7" s="1"/>
  <c r="G49" i="7" a="1"/>
  <c r="G49" i="7" s="1"/>
  <c r="F49" i="7" s="1"/>
  <c r="J49" i="7"/>
  <c r="K49" i="7" s="1"/>
  <c r="L49" i="7" s="1"/>
  <c r="M49" i="7" s="1"/>
  <c r="H40" i="7"/>
  <c r="G38" i="7" a="1"/>
  <c r="G38" i="7" s="1"/>
  <c r="M38" i="7"/>
  <c r="G51" i="7" a="1"/>
  <c r="G51" i="7" s="1"/>
  <c r="F51" i="7" s="1"/>
  <c r="O49" i="7"/>
  <c r="P49" i="7" s="1"/>
  <c r="Q49" i="7" s="1"/>
  <c r="H49" i="7" s="1"/>
  <c r="M356" i="7"/>
  <c r="O289" i="7"/>
  <c r="P289" i="7" s="1"/>
  <c r="Q289" i="7" s="1"/>
  <c r="H289" i="7"/>
  <c r="M215" i="7"/>
  <c r="J209" i="7"/>
  <c r="K209" i="7" s="1"/>
  <c r="L209" i="7" s="1"/>
  <c r="M177" i="7"/>
  <c r="G177" i="7" a="1"/>
  <c r="G177" i="7" s="1"/>
  <c r="J177" i="7"/>
  <c r="K177" i="7" s="1"/>
  <c r="L177" i="7" s="1"/>
  <c r="M157" i="7"/>
  <c r="G157" i="7" a="1"/>
  <c r="G157" i="7" s="1"/>
  <c r="J157" i="7"/>
  <c r="K157" i="7" s="1"/>
  <c r="L157" i="7" s="1"/>
  <c r="O155" i="7"/>
  <c r="P155" i="7" s="1"/>
  <c r="Q155" i="7" s="1"/>
  <c r="H155" i="7" s="1"/>
  <c r="M144" i="7"/>
  <c r="O121" i="7"/>
  <c r="P121" i="7" s="1"/>
  <c r="Q121" i="7" s="1"/>
  <c r="H121" i="7" s="1"/>
  <c r="M80" i="7"/>
  <c r="O66" i="7"/>
  <c r="P66" i="7" s="1"/>
  <c r="Q66" i="7" s="1"/>
  <c r="H66" i="7" s="1"/>
  <c r="H57" i="7"/>
  <c r="G46" i="7" a="1"/>
  <c r="G46" i="7" s="1"/>
  <c r="J38" i="7"/>
  <c r="K38" i="7" s="1"/>
  <c r="L38" i="7" s="1"/>
  <c r="H240" i="7"/>
  <c r="H180" i="7"/>
  <c r="M132" i="7"/>
  <c r="G132" i="7" a="1"/>
  <c r="G132" i="7" s="1"/>
  <c r="O116" i="7"/>
  <c r="P116" i="7" s="1"/>
  <c r="Q116" i="7" s="1"/>
  <c r="H116" i="7" s="1"/>
  <c r="O52" i="7"/>
  <c r="P52" i="7" s="1"/>
  <c r="Q52" i="7" s="1"/>
  <c r="H52" i="7" s="1"/>
  <c r="J40" i="7"/>
  <c r="K40" i="7" s="1"/>
  <c r="L40" i="7" s="1"/>
  <c r="M40" i="7"/>
  <c r="J337" i="7"/>
  <c r="K337" i="7" s="1"/>
  <c r="L337" i="7" s="1"/>
  <c r="M337" i="7"/>
  <c r="H200" i="7"/>
  <c r="G199" i="7" a="1"/>
  <c r="G199" i="7" s="1"/>
  <c r="J199" i="7"/>
  <c r="K199" i="7" s="1"/>
  <c r="L199" i="7" s="1"/>
  <c r="J186" i="7"/>
  <c r="K186" i="7" s="1"/>
  <c r="L186" i="7" s="1"/>
  <c r="G186" i="7" a="1"/>
  <c r="G186" i="7" s="1"/>
  <c r="M155" i="7"/>
  <c r="G155" i="7" a="1"/>
  <c r="G155" i="7" s="1"/>
  <c r="G146" i="7" a="1"/>
  <c r="G146" i="7" s="1"/>
  <c r="J146" i="7"/>
  <c r="K146" i="7" s="1"/>
  <c r="L146" i="7" s="1"/>
  <c r="M146" i="7"/>
  <c r="O113" i="7"/>
  <c r="P113" i="7" s="1"/>
  <c r="Q113" i="7" s="1"/>
  <c r="H113" i="7" s="1"/>
  <c r="H97" i="7"/>
  <c r="J81" i="7"/>
  <c r="K81" i="7" s="1"/>
  <c r="L81" i="7" s="1"/>
  <c r="G81" i="7" a="1"/>
  <c r="G81" i="7" s="1"/>
  <c r="O140" i="7"/>
  <c r="P140" i="7" s="1"/>
  <c r="Q140" i="7" s="1"/>
  <c r="H140" i="7" s="1"/>
  <c r="O107" i="7"/>
  <c r="P107" i="7" s="1"/>
  <c r="Q107" i="7" s="1"/>
  <c r="H107" i="7" s="1"/>
  <c r="J264" i="7"/>
  <c r="K264" i="7" s="1"/>
  <c r="L264" i="7" s="1"/>
  <c r="O237" i="7"/>
  <c r="P237" i="7" s="1"/>
  <c r="Q237" i="7" s="1"/>
  <c r="H237" i="7" s="1"/>
  <c r="H172" i="7"/>
  <c r="O134" i="7"/>
  <c r="P134" i="7" s="1"/>
  <c r="Q134" i="7" s="1"/>
  <c r="H134" i="7" s="1"/>
  <c r="H128" i="7"/>
  <c r="H111" i="7"/>
  <c r="M57" i="7"/>
  <c r="G57" i="7" a="1"/>
  <c r="G57" i="7" s="1"/>
  <c r="F57" i="7" s="1"/>
  <c r="G52" i="7" a="1"/>
  <c r="G52" i="7" s="1"/>
  <c r="F52" i="7" s="1"/>
  <c r="J52" i="7"/>
  <c r="K52" i="7" s="1"/>
  <c r="L52" i="7" s="1"/>
  <c r="M52" i="7" s="1"/>
  <c r="G50" i="7" a="1"/>
  <c r="G50" i="7" s="1"/>
  <c r="F50" i="7" s="1"/>
  <c r="M50" i="7"/>
  <c r="O42" i="7"/>
  <c r="P42" i="7" s="1"/>
  <c r="Q42" i="7" s="1"/>
  <c r="H42" i="7" s="1"/>
  <c r="J55" i="7"/>
  <c r="K55" i="7" s="1"/>
  <c r="L55" i="7" s="1"/>
  <c r="M55" i="7" s="1"/>
  <c r="H53" i="7"/>
  <c r="H89" i="7"/>
  <c r="G70" i="7" a="1"/>
  <c r="G70" i="7" s="1"/>
  <c r="J70" i="7"/>
  <c r="K70" i="7" s="1"/>
  <c r="L70" i="7" s="1"/>
  <c r="M70" i="7"/>
  <c r="H33" i="7"/>
  <c r="H31" i="7"/>
  <c r="H81" i="7"/>
  <c r="H37" i="7"/>
  <c r="O44" i="7"/>
  <c r="P44" i="7" s="1"/>
  <c r="Q44" i="7" s="1"/>
  <c r="H44" i="7" s="1"/>
  <c r="O29" i="7"/>
  <c r="P29" i="7" s="1"/>
  <c r="Q29" i="7" s="1"/>
  <c r="H29" i="7" s="1"/>
  <c r="G34" i="7" a="1"/>
  <c r="G34" i="7" s="1"/>
  <c r="F34" i="7" s="1"/>
  <c r="G63" i="7" a="1"/>
  <c r="G63" i="7" s="1"/>
  <c r="F63" i="7" s="1"/>
  <c r="G36" i="7" a="1"/>
  <c r="G36" i="7" s="1"/>
  <c r="F36" i="7" s="1"/>
  <c r="H96" i="7"/>
  <c r="J36" i="7"/>
  <c r="K36" i="7" s="1"/>
  <c r="L36" i="7" s="1"/>
  <c r="M36" i="7" s="1"/>
  <c r="M33" i="7"/>
  <c r="T47" i="21" l="1" a="1"/>
  <c r="T47" i="21" s="1"/>
  <c r="AK47" i="21" a="1"/>
  <c r="AK47" i="21" s="1"/>
  <c r="AC47" i="21" a="1"/>
  <c r="AC47" i="21" s="1"/>
  <c r="W47" i="21"/>
  <c r="AF47" i="21" a="1"/>
  <c r="AF47" i="21" s="1"/>
  <c r="AG47" i="21" a="1"/>
  <c r="AG47" i="21" s="1"/>
  <c r="X47" i="21" a="1"/>
  <c r="X47" i="21" s="1"/>
  <c r="V47" i="21"/>
  <c r="C47" i="21" s="1"/>
  <c r="AB47" i="21" a="1"/>
  <c r="AB47" i="21" s="1"/>
  <c r="AJ47" i="21" a="1"/>
  <c r="AJ47" i="21" s="1"/>
  <c r="S47" i="21" a="1"/>
  <c r="S47" i="21" s="1"/>
  <c r="R47" i="21"/>
  <c r="Q47" i="21"/>
  <c r="P47" i="21"/>
  <c r="AI47" i="21" a="1"/>
  <c r="AI47" i="21" s="1"/>
  <c r="O47" i="21"/>
  <c r="AE47" i="21" a="1"/>
  <c r="AE47" i="21" s="1"/>
  <c r="AH47" i="21" a="1"/>
  <c r="AH47" i="21" s="1"/>
  <c r="AD47" i="21" a="1"/>
  <c r="AD47" i="21" s="1"/>
  <c r="AA47" i="21" a="1"/>
  <c r="AA47" i="21" s="1"/>
  <c r="Z47" i="21" a="1"/>
  <c r="Z47" i="21" s="1"/>
  <c r="Y47" i="21" a="1"/>
  <c r="Y47" i="21" s="1"/>
  <c r="U47" i="21"/>
  <c r="D47" i="21" s="1"/>
  <c r="M49" i="21"/>
  <c r="K50" i="21" s="1"/>
  <c r="L50" i="21" s="1"/>
  <c r="H49" i="21" a="1"/>
  <c r="H49" i="21" s="1"/>
  <c r="J48" i="21"/>
  <c r="I48" i="21"/>
  <c r="N48" i="21"/>
  <c r="G48" i="21"/>
  <c r="S39" i="20" a="1"/>
  <c r="S39" i="20" s="1"/>
  <c r="T39" i="20" a="1"/>
  <c r="T39" i="20" s="1"/>
  <c r="R39" i="20"/>
  <c r="U38" i="20"/>
  <c r="W38" i="20"/>
  <c r="D37" i="20"/>
  <c r="V37" i="20"/>
  <c r="C37" i="20" s="1"/>
  <c r="J40" i="20"/>
  <c r="I40" i="20"/>
  <c r="N40" i="20"/>
  <c r="G40" i="20"/>
  <c r="M40" i="20"/>
  <c r="K41" i="20" s="1"/>
  <c r="L41" i="20" s="1"/>
  <c r="AM57" i="16"/>
  <c r="AI57" i="16"/>
  <c r="AH57" i="16"/>
  <c r="AF57" i="16"/>
  <c r="AG58" i="16" a="1"/>
  <c r="AG58" i="16" s="1"/>
  <c r="AL58" i="16"/>
  <c r="AJ59" i="16" s="1"/>
  <c r="AK59" i="16" s="1"/>
  <c r="BJ56" i="16" a="1"/>
  <c r="BJ56" i="16" s="1"/>
  <c r="BB56" i="16" a="1"/>
  <c r="BB56" i="16" s="1"/>
  <c r="AR56" i="16" a="1"/>
  <c r="AR56" i="16" s="1"/>
  <c r="BI56" i="16" a="1"/>
  <c r="BI56" i="16" s="1"/>
  <c r="BA56" i="16" a="1"/>
  <c r="BA56" i="16" s="1"/>
  <c r="AQ56" i="16"/>
  <c r="AP56" i="16"/>
  <c r="BF56" i="16" a="1"/>
  <c r="BF56" i="16" s="1"/>
  <c r="AU56" i="16"/>
  <c r="AB56" i="16" s="1"/>
  <c r="AO56" i="16"/>
  <c r="AT56" i="16"/>
  <c r="AC56" i="16" s="1"/>
  <c r="BD56" i="16" a="1"/>
  <c r="BD56" i="16" s="1"/>
  <c r="BE56" i="16" a="1"/>
  <c r="BE56" i="16" s="1"/>
  <c r="AS56" i="16" a="1"/>
  <c r="AS56" i="16" s="1"/>
  <c r="AN56" i="16"/>
  <c r="BC56" i="16" a="1"/>
  <c r="BC56" i="16" s="1"/>
  <c r="AY56" i="16" a="1"/>
  <c r="AY56" i="16" s="1"/>
  <c r="AX56" i="16" a="1"/>
  <c r="AX56" i="16" s="1"/>
  <c r="AW56" i="16" a="1"/>
  <c r="AW56" i="16" s="1"/>
  <c r="AZ56" i="16" a="1"/>
  <c r="AZ56" i="16" s="1"/>
  <c r="AV56" i="16"/>
  <c r="BH56" i="16" a="1"/>
  <c r="BH56" i="16" s="1"/>
  <c r="BG56" i="16" a="1"/>
  <c r="BG56" i="16" s="1"/>
  <c r="BE5" i="8"/>
  <c r="BE4" i="8"/>
  <c r="BE3" i="8"/>
  <c r="E25" i="7" a="1"/>
  <c r="E25" i="7" s="1"/>
  <c r="E22" i="7" s="1" a="1"/>
  <c r="E22" i="7" s="1"/>
  <c r="AJ5" i="7" s="1"/>
  <c r="AI48" i="21" l="1" a="1"/>
  <c r="AI48" i="21" s="1"/>
  <c r="AA48" i="21" a="1"/>
  <c r="AA48" i="21" s="1"/>
  <c r="P48" i="21"/>
  <c r="O48" i="21"/>
  <c r="AH48" i="21" a="1"/>
  <c r="AH48" i="21" s="1"/>
  <c r="Y48" i="21" a="1"/>
  <c r="Y48" i="21" s="1"/>
  <c r="X48" i="21" a="1"/>
  <c r="X48" i="21" s="1"/>
  <c r="AG48" i="21" a="1"/>
  <c r="AG48" i="21" s="1"/>
  <c r="W48" i="21"/>
  <c r="AK48" i="21" a="1"/>
  <c r="AK48" i="21" s="1"/>
  <c r="V48" i="21"/>
  <c r="C48" i="21" s="1"/>
  <c r="AB48" i="21" a="1"/>
  <c r="AB48" i="21" s="1"/>
  <c r="U48" i="21"/>
  <c r="AD48" i="21" a="1"/>
  <c r="AD48" i="21" s="1"/>
  <c r="AC48" i="21" a="1"/>
  <c r="AC48" i="21" s="1"/>
  <c r="S48" i="21" a="1"/>
  <c r="S48" i="21" s="1"/>
  <c r="Z48" i="21" a="1"/>
  <c r="Z48" i="21" s="1"/>
  <c r="T48" i="21" a="1"/>
  <c r="T48" i="21" s="1"/>
  <c r="AJ48" i="21" a="1"/>
  <c r="AJ48" i="21" s="1"/>
  <c r="AE48" i="21" a="1"/>
  <c r="AE48" i="21" s="1"/>
  <c r="AF48" i="21" a="1"/>
  <c r="AF48" i="21" s="1"/>
  <c r="R48" i="21"/>
  <c r="Q48" i="21"/>
  <c r="J49" i="21"/>
  <c r="I49" i="21"/>
  <c r="N49" i="21"/>
  <c r="G49" i="21"/>
  <c r="M50" i="21"/>
  <c r="K51" i="21" s="1"/>
  <c r="L51" i="21" s="1"/>
  <c r="H50" i="21" a="1"/>
  <c r="H50" i="21" s="1"/>
  <c r="AK39" i="20" a="1"/>
  <c r="AK39" i="20" s="1"/>
  <c r="H41" i="20" a="1"/>
  <c r="H41" i="20" s="1"/>
  <c r="M41" i="20" s="1"/>
  <c r="K42" i="20" s="1"/>
  <c r="L42" i="20" s="1"/>
  <c r="O40" i="20"/>
  <c r="P40" i="20" s="1"/>
  <c r="Q40" i="20" s="1"/>
  <c r="D38" i="20"/>
  <c r="V38" i="20"/>
  <c r="C38" i="20" s="1"/>
  <c r="AF39" i="20" a="1"/>
  <c r="AF39" i="20" s="1"/>
  <c r="AE39" i="20" a="1"/>
  <c r="AE39" i="20" s="1"/>
  <c r="AD39" i="20" a="1"/>
  <c r="AD39" i="20" s="1"/>
  <c r="AC39" i="20" a="1"/>
  <c r="AC39" i="20" s="1"/>
  <c r="AH39" i="20" a="1"/>
  <c r="AH39" i="20" s="1"/>
  <c r="AB39" i="20" a="1"/>
  <c r="AB39" i="20" s="1"/>
  <c r="Z39" i="20" a="1"/>
  <c r="Z39" i="20" s="1"/>
  <c r="AA39" i="20" a="1"/>
  <c r="AA39" i="20" s="1"/>
  <c r="AJ39" i="20" a="1"/>
  <c r="AJ39" i="20" s="1"/>
  <c r="Y39" i="20" a="1"/>
  <c r="Y39" i="20" s="1"/>
  <c r="AI39" i="20" a="1"/>
  <c r="AI39" i="20" s="1"/>
  <c r="X39" i="20" a="1"/>
  <c r="X39" i="20" s="1"/>
  <c r="AG39" i="20" a="1"/>
  <c r="AG39" i="20" s="1"/>
  <c r="AG59" i="16" a="1"/>
  <c r="AG59" i="16" s="1"/>
  <c r="AL59" i="16"/>
  <c r="AJ60" i="16" s="1"/>
  <c r="AK60" i="16" s="1"/>
  <c r="AI58" i="16"/>
  <c r="AH58" i="16"/>
  <c r="AM58" i="16"/>
  <c r="AF58" i="16"/>
  <c r="AN57" i="16"/>
  <c r="BG57" i="16" a="1"/>
  <c r="BG57" i="16" s="1"/>
  <c r="AY57" i="16" a="1"/>
  <c r="AY57" i="16" s="1"/>
  <c r="BF57" i="16" a="1"/>
  <c r="BF57" i="16" s="1"/>
  <c r="AX57" i="16" a="1"/>
  <c r="AX57" i="16" s="1"/>
  <c r="BA57" i="16" a="1"/>
  <c r="BA57" i="16" s="1"/>
  <c r="BJ57" i="16" a="1"/>
  <c r="BJ57" i="16" s="1"/>
  <c r="AZ57" i="16" a="1"/>
  <c r="AZ57" i="16" s="1"/>
  <c r="BI57" i="16" a="1"/>
  <c r="BI57" i="16" s="1"/>
  <c r="AW57" i="16" a="1"/>
  <c r="AW57" i="16" s="1"/>
  <c r="AV57" i="16"/>
  <c r="AR57" i="16" a="1"/>
  <c r="AR57" i="16" s="1"/>
  <c r="AQ57" i="16"/>
  <c r="BH57" i="16" a="1"/>
  <c r="BH57" i="16" s="1"/>
  <c r="AP57" i="16"/>
  <c r="BE57" i="16" a="1"/>
  <c r="BE57" i="16" s="1"/>
  <c r="BB57" i="16" a="1"/>
  <c r="BB57" i="16" s="1"/>
  <c r="AU57" i="16"/>
  <c r="AB57" i="16" s="1"/>
  <c r="AT57" i="16"/>
  <c r="AO57" i="16"/>
  <c r="AS57" i="16" a="1"/>
  <c r="AS57" i="16" s="1"/>
  <c r="BD57" i="16" a="1"/>
  <c r="BD57" i="16" s="1"/>
  <c r="BC57" i="16" a="1"/>
  <c r="BC57" i="16" s="1"/>
  <c r="AJ4" i="7"/>
  <c r="AJ3" i="7"/>
  <c r="G50" i="21" l="1"/>
  <c r="N50" i="21"/>
  <c r="J50" i="21"/>
  <c r="I50" i="21"/>
  <c r="M51" i="21"/>
  <c r="K52" i="21" s="1"/>
  <c r="L52" i="21" s="1"/>
  <c r="H51" i="21" a="1"/>
  <c r="H51" i="21" s="1"/>
  <c r="D48" i="21"/>
  <c r="AF49" i="21" a="1"/>
  <c r="AF49" i="21" s="1"/>
  <c r="X49" i="21" a="1"/>
  <c r="X49" i="21" s="1"/>
  <c r="AH49" i="21" a="1"/>
  <c r="AH49" i="21" s="1"/>
  <c r="AI49" i="21" a="1"/>
  <c r="AI49" i="21" s="1"/>
  <c r="Z49" i="21" a="1"/>
  <c r="Z49" i="21" s="1"/>
  <c r="Y49" i="21" a="1"/>
  <c r="Y49" i="21" s="1"/>
  <c r="AK49" i="21" a="1"/>
  <c r="AK49" i="21" s="1"/>
  <c r="V49" i="21"/>
  <c r="C49" i="21" s="1"/>
  <c r="T49" i="21" a="1"/>
  <c r="T49" i="21" s="1"/>
  <c r="AA49" i="21" a="1"/>
  <c r="AA49" i="21" s="1"/>
  <c r="W49" i="21"/>
  <c r="Q49" i="21"/>
  <c r="AJ49" i="21" a="1"/>
  <c r="AJ49" i="21" s="1"/>
  <c r="P49" i="21"/>
  <c r="AG49" i="21" a="1"/>
  <c r="AG49" i="21" s="1"/>
  <c r="O49" i="21"/>
  <c r="AE49" i="21" a="1"/>
  <c r="AE49" i="21" s="1"/>
  <c r="AD49" i="21" a="1"/>
  <c r="AD49" i="21" s="1"/>
  <c r="AC49" i="21" a="1"/>
  <c r="AC49" i="21" s="1"/>
  <c r="AB49" i="21" a="1"/>
  <c r="AB49" i="21" s="1"/>
  <c r="S49" i="21" a="1"/>
  <c r="S49" i="21" s="1"/>
  <c r="R49" i="21"/>
  <c r="U49" i="21"/>
  <c r="D49" i="21" s="1"/>
  <c r="R40" i="20"/>
  <c r="T40" i="20" a="1"/>
  <c r="T40" i="20" s="1"/>
  <c r="S40" i="20" a="1"/>
  <c r="S40" i="20" s="1"/>
  <c r="H42" i="20" a="1"/>
  <c r="H42" i="20" s="1"/>
  <c r="M42" i="20" s="1"/>
  <c r="K43" i="20" s="1"/>
  <c r="L43" i="20" s="1"/>
  <c r="W39" i="20"/>
  <c r="U39" i="20"/>
  <c r="G41" i="20"/>
  <c r="J41" i="20"/>
  <c r="I41" i="20"/>
  <c r="N41" i="20"/>
  <c r="AC57" i="16"/>
  <c r="BE58" i="16" a="1"/>
  <c r="BE58" i="16" s="1"/>
  <c r="AW58" i="16" a="1"/>
  <c r="AW58" i="16" s="1"/>
  <c r="AV58" i="16"/>
  <c r="BD58" i="16" a="1"/>
  <c r="BD58" i="16" s="1"/>
  <c r="AU58" i="16"/>
  <c r="AB58" i="16" s="1"/>
  <c r="AT58" i="16"/>
  <c r="AC58" i="16" s="1"/>
  <c r="BG58" i="16" a="1"/>
  <c r="BG58" i="16" s="1"/>
  <c r="BC58" i="16" a="1"/>
  <c r="BC58" i="16" s="1"/>
  <c r="AS58" i="16" a="1"/>
  <c r="AS58" i="16" s="1"/>
  <c r="BF58" i="16" a="1"/>
  <c r="BF58" i="16" s="1"/>
  <c r="AR58" i="16" a="1"/>
  <c r="AR58" i="16" s="1"/>
  <c r="AQ58" i="16"/>
  <c r="AP58" i="16"/>
  <c r="BB58" i="16" a="1"/>
  <c r="BB58" i="16" s="1"/>
  <c r="AO58" i="16"/>
  <c r="BA58" i="16" a="1"/>
  <c r="BA58" i="16" s="1"/>
  <c r="AZ58" i="16" a="1"/>
  <c r="AZ58" i="16" s="1"/>
  <c r="AY58" i="16" a="1"/>
  <c r="AY58" i="16" s="1"/>
  <c r="AN58" i="16"/>
  <c r="BI58" i="16" a="1"/>
  <c r="BI58" i="16" s="1"/>
  <c r="BH58" i="16" a="1"/>
  <c r="BH58" i="16" s="1"/>
  <c r="BJ58" i="16" a="1"/>
  <c r="BJ58" i="16" s="1"/>
  <c r="AX58" i="16" a="1"/>
  <c r="AX58" i="16" s="1"/>
  <c r="AL60" i="16"/>
  <c r="AJ61" i="16" s="1"/>
  <c r="AK61" i="16" s="1"/>
  <c r="AG60" i="16" a="1"/>
  <c r="AG60" i="16" s="1"/>
  <c r="AI59" i="16"/>
  <c r="AH59" i="16"/>
  <c r="AF59" i="16"/>
  <c r="AM59" i="16"/>
  <c r="AG6" i="6"/>
  <c r="AK490" i="6"/>
  <c r="AI490" i="6"/>
  <c r="AG2" i="6" s="1"/>
  <c r="R485" i="6"/>
  <c r="N485" i="6" s="1"/>
  <c r="O485" i="6" s="1"/>
  <c r="P485" i="6" s="1"/>
  <c r="M485" i="6"/>
  <c r="L485" i="6" s="1"/>
  <c r="H485" i="6"/>
  <c r="E485" i="6"/>
  <c r="R484" i="6"/>
  <c r="G484" i="6" s="1"/>
  <c r="M484" i="6"/>
  <c r="I484" i="6" s="1"/>
  <c r="J484" i="6" s="1"/>
  <c r="K484" i="6" s="1"/>
  <c r="H484" i="6"/>
  <c r="E484" i="6"/>
  <c r="R483" i="6"/>
  <c r="N483" i="6" s="1"/>
  <c r="O483" i="6" s="1"/>
  <c r="P483" i="6" s="1"/>
  <c r="M483" i="6"/>
  <c r="L483" i="6" s="1"/>
  <c r="H483" i="6"/>
  <c r="E483" i="6"/>
  <c r="R482" i="6"/>
  <c r="M482" i="6"/>
  <c r="H482" i="6"/>
  <c r="E482" i="6"/>
  <c r="R481" i="6"/>
  <c r="M481" i="6"/>
  <c r="H481" i="6"/>
  <c r="E481" i="6"/>
  <c r="R480" i="6"/>
  <c r="G480" i="6" s="1"/>
  <c r="M480" i="6"/>
  <c r="L480" i="6" s="1"/>
  <c r="H480" i="6"/>
  <c r="E480" i="6"/>
  <c r="R479" i="6"/>
  <c r="G479" i="6" s="1"/>
  <c r="M479" i="6"/>
  <c r="F479" i="6" s="1" a="1"/>
  <c r="F479" i="6" s="1"/>
  <c r="H479" i="6"/>
  <c r="E479" i="6"/>
  <c r="R478" i="6"/>
  <c r="N478" i="6" s="1"/>
  <c r="O478" i="6" s="1"/>
  <c r="P478" i="6" s="1"/>
  <c r="M478" i="6"/>
  <c r="F478" i="6" s="1" a="1"/>
  <c r="F478" i="6" s="1"/>
  <c r="H478" i="6"/>
  <c r="E478" i="6"/>
  <c r="R477" i="6"/>
  <c r="M477" i="6"/>
  <c r="L477" i="6" s="1"/>
  <c r="H477" i="6"/>
  <c r="E477" i="6"/>
  <c r="R476" i="6"/>
  <c r="N476" i="6" s="1"/>
  <c r="O476" i="6" s="1"/>
  <c r="P476" i="6" s="1"/>
  <c r="M476" i="6"/>
  <c r="L476" i="6" s="1"/>
  <c r="H476" i="6"/>
  <c r="E476" i="6"/>
  <c r="R475" i="6"/>
  <c r="N475" i="6" s="1"/>
  <c r="O475" i="6" s="1"/>
  <c r="P475" i="6" s="1"/>
  <c r="M475" i="6"/>
  <c r="I475" i="6" s="1"/>
  <c r="J475" i="6" s="1"/>
  <c r="K475" i="6" s="1"/>
  <c r="H475" i="6"/>
  <c r="E475" i="6"/>
  <c r="R474" i="6"/>
  <c r="G474" i="6" s="1"/>
  <c r="M474" i="6"/>
  <c r="I474" i="6" s="1"/>
  <c r="J474" i="6" s="1"/>
  <c r="K474" i="6" s="1"/>
  <c r="H474" i="6"/>
  <c r="E474" i="6"/>
  <c r="R473" i="6"/>
  <c r="M473" i="6"/>
  <c r="I473" i="6" s="1"/>
  <c r="J473" i="6" s="1"/>
  <c r="K473" i="6" s="1"/>
  <c r="H473" i="6"/>
  <c r="E473" i="6"/>
  <c r="R472" i="6"/>
  <c r="G472" i="6" s="1"/>
  <c r="M472" i="6"/>
  <c r="L472" i="6" s="1"/>
  <c r="H472" i="6"/>
  <c r="E472" i="6"/>
  <c r="R471" i="6"/>
  <c r="M471" i="6"/>
  <c r="I471" i="6" s="1"/>
  <c r="J471" i="6" s="1"/>
  <c r="K471" i="6" s="1"/>
  <c r="H471" i="6"/>
  <c r="E471" i="6"/>
  <c r="R470" i="6"/>
  <c r="N470" i="6" s="1"/>
  <c r="O470" i="6" s="1"/>
  <c r="P470" i="6" s="1"/>
  <c r="M470" i="6"/>
  <c r="F470" i="6" s="1" a="1"/>
  <c r="F470" i="6" s="1"/>
  <c r="H470" i="6"/>
  <c r="E470" i="6"/>
  <c r="R469" i="6"/>
  <c r="M469" i="6"/>
  <c r="L469" i="6" s="1"/>
  <c r="H469" i="6"/>
  <c r="E469" i="6"/>
  <c r="R468" i="6"/>
  <c r="N468" i="6" s="1"/>
  <c r="O468" i="6" s="1"/>
  <c r="P468" i="6" s="1"/>
  <c r="M468" i="6"/>
  <c r="L468" i="6" s="1"/>
  <c r="H468" i="6"/>
  <c r="E468" i="6"/>
  <c r="R467" i="6"/>
  <c r="M467" i="6"/>
  <c r="H467" i="6"/>
  <c r="E467" i="6"/>
  <c r="R466" i="6"/>
  <c r="N466" i="6" s="1"/>
  <c r="O466" i="6" s="1"/>
  <c r="P466" i="6" s="1"/>
  <c r="M466" i="6"/>
  <c r="L466" i="6" s="1"/>
  <c r="H466" i="6"/>
  <c r="E466" i="6"/>
  <c r="R465" i="6"/>
  <c r="G465" i="6" s="1"/>
  <c r="M465" i="6"/>
  <c r="I465" i="6" s="1"/>
  <c r="J465" i="6" s="1"/>
  <c r="K465" i="6" s="1"/>
  <c r="H465" i="6"/>
  <c r="E465" i="6"/>
  <c r="R464" i="6"/>
  <c r="G464" i="6" s="1"/>
  <c r="M464" i="6"/>
  <c r="H464" i="6"/>
  <c r="E464" i="6"/>
  <c r="R463" i="6"/>
  <c r="M463" i="6"/>
  <c r="L463" i="6" s="1"/>
  <c r="H463" i="6"/>
  <c r="E463" i="6"/>
  <c r="R462" i="6"/>
  <c r="N462" i="6" s="1"/>
  <c r="O462" i="6" s="1"/>
  <c r="P462" i="6" s="1"/>
  <c r="M462" i="6"/>
  <c r="F462" i="6" s="1" a="1"/>
  <c r="F462" i="6" s="1"/>
  <c r="H462" i="6"/>
  <c r="E462" i="6"/>
  <c r="R461" i="6"/>
  <c r="N461" i="6" s="1"/>
  <c r="O461" i="6" s="1"/>
  <c r="P461" i="6" s="1"/>
  <c r="M461" i="6"/>
  <c r="F461" i="6" s="1" a="1"/>
  <c r="F461" i="6" s="1"/>
  <c r="H461" i="6"/>
  <c r="E461" i="6"/>
  <c r="R460" i="6"/>
  <c r="N460" i="6" s="1"/>
  <c r="O460" i="6" s="1"/>
  <c r="P460" i="6" s="1"/>
  <c r="M460" i="6"/>
  <c r="H460" i="6"/>
  <c r="E460" i="6"/>
  <c r="R459" i="6"/>
  <c r="M459" i="6"/>
  <c r="L459" i="6" s="1"/>
  <c r="H459" i="6"/>
  <c r="E459" i="6"/>
  <c r="R458" i="6"/>
  <c r="M458" i="6"/>
  <c r="L458" i="6" s="1"/>
  <c r="H458" i="6"/>
  <c r="E458" i="6"/>
  <c r="R457" i="6"/>
  <c r="M457" i="6"/>
  <c r="I457" i="6" s="1"/>
  <c r="J457" i="6" s="1"/>
  <c r="K457" i="6" s="1"/>
  <c r="H457" i="6"/>
  <c r="E457" i="6"/>
  <c r="R456" i="6"/>
  <c r="G456" i="6" s="1"/>
  <c r="M456" i="6"/>
  <c r="L456" i="6" s="1"/>
  <c r="H456" i="6"/>
  <c r="E456" i="6"/>
  <c r="R455" i="6"/>
  <c r="M455" i="6"/>
  <c r="F455" i="6" s="1" a="1"/>
  <c r="F455" i="6" s="1"/>
  <c r="H455" i="6"/>
  <c r="E455" i="6"/>
  <c r="R454" i="6"/>
  <c r="N454" i="6" s="1"/>
  <c r="O454" i="6" s="1"/>
  <c r="P454" i="6" s="1"/>
  <c r="M454" i="6"/>
  <c r="F454" i="6" s="1" a="1"/>
  <c r="F454" i="6" s="1"/>
  <c r="H454" i="6"/>
  <c r="E454" i="6"/>
  <c r="R453" i="6"/>
  <c r="N453" i="6" s="1"/>
  <c r="O453" i="6" s="1"/>
  <c r="P453" i="6" s="1"/>
  <c r="M453" i="6"/>
  <c r="H453" i="6"/>
  <c r="E453" i="6"/>
  <c r="R452" i="6"/>
  <c r="G452" i="6" s="1"/>
  <c r="M452" i="6"/>
  <c r="H452" i="6"/>
  <c r="E452" i="6"/>
  <c r="R451" i="6"/>
  <c r="M451" i="6"/>
  <c r="F451" i="6" s="1" a="1"/>
  <c r="F451" i="6" s="1"/>
  <c r="H451" i="6"/>
  <c r="E451" i="6"/>
  <c r="R450" i="6"/>
  <c r="M450" i="6"/>
  <c r="L450" i="6" s="1"/>
  <c r="H450" i="6"/>
  <c r="E450" i="6"/>
  <c r="R449" i="6"/>
  <c r="G449" i="6" s="1"/>
  <c r="M449" i="6"/>
  <c r="L449" i="6" s="1"/>
  <c r="H449" i="6"/>
  <c r="E449" i="6"/>
  <c r="R448" i="6"/>
  <c r="G448" i="6" s="1"/>
  <c r="M448" i="6"/>
  <c r="H448" i="6"/>
  <c r="E448" i="6"/>
  <c r="R447" i="6"/>
  <c r="G447" i="6" s="1"/>
  <c r="M447" i="6"/>
  <c r="H447" i="6"/>
  <c r="E447" i="6"/>
  <c r="R446" i="6"/>
  <c r="N446" i="6" s="1"/>
  <c r="O446" i="6" s="1"/>
  <c r="P446" i="6" s="1"/>
  <c r="M446" i="6"/>
  <c r="L446" i="6" s="1"/>
  <c r="H446" i="6"/>
  <c r="E446" i="6"/>
  <c r="R445" i="6"/>
  <c r="N445" i="6" s="1"/>
  <c r="O445" i="6" s="1"/>
  <c r="P445" i="6" s="1"/>
  <c r="M445" i="6"/>
  <c r="F445" i="6" s="1" a="1"/>
  <c r="F445" i="6" s="1"/>
  <c r="H445" i="6"/>
  <c r="E445" i="6"/>
  <c r="R444" i="6"/>
  <c r="N444" i="6" s="1"/>
  <c r="O444" i="6" s="1"/>
  <c r="P444" i="6" s="1"/>
  <c r="M444" i="6"/>
  <c r="I444" i="6" s="1"/>
  <c r="J444" i="6" s="1"/>
  <c r="K444" i="6" s="1"/>
  <c r="H444" i="6"/>
  <c r="E444" i="6"/>
  <c r="R443" i="6"/>
  <c r="M443" i="6"/>
  <c r="I443" i="6" s="1"/>
  <c r="J443" i="6" s="1"/>
  <c r="K443" i="6" s="1"/>
  <c r="H443" i="6"/>
  <c r="E443" i="6"/>
  <c r="R442" i="6"/>
  <c r="G442" i="6" s="1"/>
  <c r="M442" i="6"/>
  <c r="L442" i="6" s="1"/>
  <c r="H442" i="6"/>
  <c r="E442" i="6"/>
  <c r="R441" i="6"/>
  <c r="G441" i="6" s="1"/>
  <c r="M441" i="6"/>
  <c r="I441" i="6" s="1"/>
  <c r="J441" i="6" s="1"/>
  <c r="K441" i="6" s="1"/>
  <c r="H441" i="6"/>
  <c r="E441" i="6"/>
  <c r="R440" i="6"/>
  <c r="G440" i="6" s="1"/>
  <c r="M440" i="6"/>
  <c r="F440" i="6" s="1" a="1"/>
  <c r="F440" i="6" s="1"/>
  <c r="H440" i="6"/>
  <c r="E440" i="6"/>
  <c r="R439" i="6"/>
  <c r="M439" i="6"/>
  <c r="I439" i="6" s="1"/>
  <c r="J439" i="6" s="1"/>
  <c r="K439" i="6" s="1"/>
  <c r="H439" i="6"/>
  <c r="E439" i="6"/>
  <c r="R438" i="6"/>
  <c r="G438" i="6" s="1"/>
  <c r="M438" i="6"/>
  <c r="H438" i="6"/>
  <c r="E438" i="6"/>
  <c r="R437" i="6"/>
  <c r="N437" i="6" s="1"/>
  <c r="O437" i="6" s="1"/>
  <c r="P437" i="6" s="1"/>
  <c r="M437" i="6"/>
  <c r="H437" i="6"/>
  <c r="E437" i="6"/>
  <c r="R436" i="6"/>
  <c r="G436" i="6" s="1"/>
  <c r="M436" i="6"/>
  <c r="H436" i="6"/>
  <c r="E436" i="6"/>
  <c r="R435" i="6"/>
  <c r="M435" i="6"/>
  <c r="I435" i="6" s="1"/>
  <c r="J435" i="6" s="1"/>
  <c r="K435" i="6" s="1"/>
  <c r="H435" i="6"/>
  <c r="E435" i="6"/>
  <c r="R434" i="6"/>
  <c r="G434" i="6" s="1"/>
  <c r="M434" i="6"/>
  <c r="L434" i="6" s="1"/>
  <c r="H434" i="6"/>
  <c r="E434" i="6"/>
  <c r="R433" i="6"/>
  <c r="G433" i="6" s="1"/>
  <c r="M433" i="6"/>
  <c r="L433" i="6" s="1"/>
  <c r="H433" i="6"/>
  <c r="E433" i="6"/>
  <c r="R432" i="6"/>
  <c r="G432" i="6" s="1"/>
  <c r="M432" i="6"/>
  <c r="H432" i="6"/>
  <c r="E432" i="6"/>
  <c r="R431" i="6"/>
  <c r="M431" i="6"/>
  <c r="F431" i="6" s="1" a="1"/>
  <c r="F431" i="6" s="1"/>
  <c r="H431" i="6"/>
  <c r="E431" i="6"/>
  <c r="R430" i="6"/>
  <c r="M430" i="6"/>
  <c r="L430" i="6" s="1"/>
  <c r="H430" i="6"/>
  <c r="E430" i="6"/>
  <c r="R429" i="6"/>
  <c r="M429" i="6"/>
  <c r="L429" i="6" s="1"/>
  <c r="H429" i="6"/>
  <c r="E429" i="6"/>
  <c r="R428" i="6"/>
  <c r="N428" i="6" s="1"/>
  <c r="O428" i="6" s="1"/>
  <c r="P428" i="6" s="1"/>
  <c r="M428" i="6"/>
  <c r="I428" i="6" s="1"/>
  <c r="J428" i="6" s="1"/>
  <c r="K428" i="6" s="1"/>
  <c r="H428" i="6"/>
  <c r="E428" i="6"/>
  <c r="R427" i="6"/>
  <c r="M427" i="6"/>
  <c r="L427" i="6" s="1"/>
  <c r="H427" i="6"/>
  <c r="E427" i="6"/>
  <c r="R426" i="6"/>
  <c r="G426" i="6" s="1"/>
  <c r="M426" i="6"/>
  <c r="L426" i="6" s="1"/>
  <c r="H426" i="6"/>
  <c r="E426" i="6"/>
  <c r="R425" i="6"/>
  <c r="M425" i="6"/>
  <c r="I425" i="6" s="1"/>
  <c r="J425" i="6" s="1"/>
  <c r="K425" i="6" s="1"/>
  <c r="H425" i="6"/>
  <c r="E425" i="6"/>
  <c r="R424" i="6"/>
  <c r="G424" i="6" s="1"/>
  <c r="M424" i="6"/>
  <c r="L424" i="6" s="1"/>
  <c r="H424" i="6"/>
  <c r="E424" i="6"/>
  <c r="R423" i="6"/>
  <c r="G423" i="6" s="1"/>
  <c r="M423" i="6"/>
  <c r="I423" i="6" s="1"/>
  <c r="J423" i="6" s="1"/>
  <c r="K423" i="6" s="1"/>
  <c r="H423" i="6"/>
  <c r="E423" i="6"/>
  <c r="R422" i="6"/>
  <c r="G422" i="6" s="1"/>
  <c r="M422" i="6"/>
  <c r="F422" i="6" s="1" a="1"/>
  <c r="F422" i="6" s="1"/>
  <c r="H422" i="6"/>
  <c r="E422" i="6"/>
  <c r="R421" i="6"/>
  <c r="M421" i="6"/>
  <c r="L421" i="6" s="1"/>
  <c r="H421" i="6"/>
  <c r="E421" i="6"/>
  <c r="R420" i="6"/>
  <c r="G420" i="6" s="1"/>
  <c r="M420" i="6"/>
  <c r="H420" i="6"/>
  <c r="E420" i="6"/>
  <c r="R419" i="6"/>
  <c r="M419" i="6"/>
  <c r="L419" i="6" s="1"/>
  <c r="H419" i="6"/>
  <c r="E419" i="6"/>
  <c r="R418" i="6"/>
  <c r="G418" i="6" s="1"/>
  <c r="M418" i="6"/>
  <c r="L418" i="6" s="1"/>
  <c r="H418" i="6"/>
  <c r="E418" i="6"/>
  <c r="R417" i="6"/>
  <c r="N417" i="6" s="1"/>
  <c r="O417" i="6" s="1"/>
  <c r="P417" i="6" s="1"/>
  <c r="M417" i="6"/>
  <c r="L417" i="6" s="1"/>
  <c r="H417" i="6"/>
  <c r="E417" i="6"/>
  <c r="R416" i="6"/>
  <c r="M416" i="6"/>
  <c r="L416" i="6" s="1"/>
  <c r="H416" i="6"/>
  <c r="E416" i="6"/>
  <c r="R415" i="6"/>
  <c r="M415" i="6"/>
  <c r="I415" i="6" s="1"/>
  <c r="J415" i="6" s="1"/>
  <c r="K415" i="6" s="1"/>
  <c r="H415" i="6"/>
  <c r="E415" i="6"/>
  <c r="R414" i="6"/>
  <c r="N414" i="6" s="1"/>
  <c r="O414" i="6" s="1"/>
  <c r="P414" i="6" s="1"/>
  <c r="M414" i="6"/>
  <c r="H414" i="6"/>
  <c r="E414" i="6"/>
  <c r="R413" i="6"/>
  <c r="N413" i="6" s="1"/>
  <c r="O413" i="6" s="1"/>
  <c r="P413" i="6" s="1"/>
  <c r="M413" i="6"/>
  <c r="I413" i="6" s="1"/>
  <c r="J413" i="6" s="1"/>
  <c r="K413" i="6" s="1"/>
  <c r="H413" i="6"/>
  <c r="E413" i="6"/>
  <c r="R412" i="6"/>
  <c r="G412" i="6" s="1"/>
  <c r="M412" i="6"/>
  <c r="H412" i="6"/>
  <c r="E412" i="6"/>
  <c r="R411" i="6"/>
  <c r="M411" i="6"/>
  <c r="H411" i="6"/>
  <c r="E411" i="6"/>
  <c r="R410" i="6"/>
  <c r="M410" i="6"/>
  <c r="L410" i="6" s="1"/>
  <c r="H410" i="6"/>
  <c r="E410" i="6"/>
  <c r="R409" i="6"/>
  <c r="M409" i="6"/>
  <c r="H409" i="6"/>
  <c r="E409" i="6"/>
  <c r="R408" i="6"/>
  <c r="M408" i="6"/>
  <c r="F408" i="6" s="1" a="1"/>
  <c r="F408" i="6" s="1"/>
  <c r="H408" i="6"/>
  <c r="E408" i="6"/>
  <c r="R407" i="6"/>
  <c r="M407" i="6"/>
  <c r="F407" i="6" s="1" a="1"/>
  <c r="F407" i="6" s="1"/>
  <c r="H407" i="6"/>
  <c r="E407" i="6"/>
  <c r="R406" i="6"/>
  <c r="G406" i="6" s="1"/>
  <c r="M406" i="6"/>
  <c r="L406" i="6" s="1"/>
  <c r="H406" i="6"/>
  <c r="E406" i="6"/>
  <c r="R405" i="6"/>
  <c r="N405" i="6" s="1"/>
  <c r="O405" i="6" s="1"/>
  <c r="P405" i="6" s="1"/>
  <c r="M405" i="6"/>
  <c r="I405" i="6" s="1"/>
  <c r="J405" i="6" s="1"/>
  <c r="K405" i="6" s="1"/>
  <c r="H405" i="6"/>
  <c r="E405" i="6"/>
  <c r="R404" i="6"/>
  <c r="G404" i="6" s="1"/>
  <c r="M404" i="6"/>
  <c r="H404" i="6"/>
  <c r="E404" i="6"/>
  <c r="R403" i="6"/>
  <c r="M403" i="6"/>
  <c r="L403" i="6" s="1"/>
  <c r="H403" i="6"/>
  <c r="E403" i="6"/>
  <c r="R402" i="6"/>
  <c r="G402" i="6" s="1"/>
  <c r="M402" i="6"/>
  <c r="H402" i="6"/>
  <c r="E402" i="6"/>
  <c r="R401" i="6"/>
  <c r="N401" i="6" s="1"/>
  <c r="O401" i="6" s="1"/>
  <c r="P401" i="6" s="1"/>
  <c r="M401" i="6"/>
  <c r="I401" i="6" s="1"/>
  <c r="J401" i="6" s="1"/>
  <c r="K401" i="6" s="1"/>
  <c r="H401" i="6"/>
  <c r="E401" i="6"/>
  <c r="R400" i="6"/>
  <c r="M400" i="6"/>
  <c r="H400" i="6"/>
  <c r="E400" i="6"/>
  <c r="R399" i="6"/>
  <c r="G399" i="6" s="1"/>
  <c r="M399" i="6"/>
  <c r="L399" i="6" s="1"/>
  <c r="H399" i="6"/>
  <c r="E399" i="6"/>
  <c r="R398" i="6"/>
  <c r="N398" i="6" s="1"/>
  <c r="O398" i="6" s="1"/>
  <c r="P398" i="6" s="1"/>
  <c r="M398" i="6"/>
  <c r="F398" i="6" s="1" a="1"/>
  <c r="F398" i="6" s="1"/>
  <c r="H398" i="6"/>
  <c r="E398" i="6"/>
  <c r="R397" i="6"/>
  <c r="N397" i="6" s="1"/>
  <c r="O397" i="6" s="1"/>
  <c r="P397" i="6" s="1"/>
  <c r="M397" i="6"/>
  <c r="L397" i="6" s="1"/>
  <c r="H397" i="6"/>
  <c r="E397" i="6"/>
  <c r="R396" i="6"/>
  <c r="G396" i="6" s="1"/>
  <c r="M396" i="6"/>
  <c r="I396" i="6" s="1"/>
  <c r="J396" i="6" s="1"/>
  <c r="K396" i="6" s="1"/>
  <c r="H396" i="6"/>
  <c r="E396" i="6"/>
  <c r="R395" i="6"/>
  <c r="N395" i="6" s="1"/>
  <c r="O395" i="6" s="1"/>
  <c r="P395" i="6" s="1"/>
  <c r="M395" i="6"/>
  <c r="L395" i="6" s="1"/>
  <c r="H395" i="6"/>
  <c r="E395" i="6"/>
  <c r="R394" i="6"/>
  <c r="G394" i="6" s="1"/>
  <c r="M394" i="6"/>
  <c r="H394" i="6"/>
  <c r="E394" i="6"/>
  <c r="R393" i="6"/>
  <c r="G393" i="6" s="1"/>
  <c r="M393" i="6"/>
  <c r="I393" i="6" s="1"/>
  <c r="J393" i="6" s="1"/>
  <c r="K393" i="6" s="1"/>
  <c r="H393" i="6"/>
  <c r="E393" i="6"/>
  <c r="R392" i="6"/>
  <c r="G392" i="6" s="1"/>
  <c r="M392" i="6"/>
  <c r="L392" i="6" s="1"/>
  <c r="H392" i="6"/>
  <c r="E392" i="6"/>
  <c r="R391" i="6"/>
  <c r="G391" i="6" s="1"/>
  <c r="M391" i="6"/>
  <c r="L391" i="6" s="1"/>
  <c r="H391" i="6"/>
  <c r="E391" i="6"/>
  <c r="R390" i="6"/>
  <c r="N390" i="6" s="1"/>
  <c r="O390" i="6" s="1"/>
  <c r="P390" i="6" s="1"/>
  <c r="M390" i="6"/>
  <c r="F390" i="6" s="1" a="1"/>
  <c r="F390" i="6" s="1"/>
  <c r="H390" i="6"/>
  <c r="E390" i="6"/>
  <c r="R389" i="6"/>
  <c r="M389" i="6"/>
  <c r="H389" i="6"/>
  <c r="E389" i="6"/>
  <c r="R388" i="6"/>
  <c r="N388" i="6" s="1"/>
  <c r="O388" i="6" s="1"/>
  <c r="P388" i="6" s="1"/>
  <c r="M388" i="6"/>
  <c r="H388" i="6"/>
  <c r="E388" i="6"/>
  <c r="R387" i="6"/>
  <c r="M387" i="6"/>
  <c r="F387" i="6" s="1" a="1"/>
  <c r="F387" i="6" s="1"/>
  <c r="H387" i="6"/>
  <c r="E387" i="6"/>
  <c r="R386" i="6"/>
  <c r="N386" i="6" s="1"/>
  <c r="O386" i="6" s="1"/>
  <c r="P386" i="6" s="1"/>
  <c r="M386" i="6"/>
  <c r="L386" i="6" s="1"/>
  <c r="H386" i="6"/>
  <c r="E386" i="6"/>
  <c r="R385" i="6"/>
  <c r="M385" i="6"/>
  <c r="I385" i="6" s="1"/>
  <c r="J385" i="6" s="1"/>
  <c r="K385" i="6" s="1"/>
  <c r="H385" i="6"/>
  <c r="E385" i="6"/>
  <c r="R384" i="6"/>
  <c r="N384" i="6" s="1"/>
  <c r="O384" i="6" s="1"/>
  <c r="P384" i="6" s="1"/>
  <c r="M384" i="6"/>
  <c r="L384" i="6" s="1"/>
  <c r="H384" i="6"/>
  <c r="E384" i="6"/>
  <c r="R383" i="6"/>
  <c r="G383" i="6" s="1"/>
  <c r="M383" i="6"/>
  <c r="H383" i="6"/>
  <c r="E383" i="6"/>
  <c r="R382" i="6"/>
  <c r="G382" i="6" s="1"/>
  <c r="M382" i="6"/>
  <c r="F382" i="6" s="1" a="1"/>
  <c r="F382" i="6" s="1"/>
  <c r="H382" i="6"/>
  <c r="E382" i="6"/>
  <c r="R381" i="6"/>
  <c r="M381" i="6"/>
  <c r="F381" i="6" s="1" a="1"/>
  <c r="F381" i="6" s="1"/>
  <c r="H381" i="6"/>
  <c r="E381" i="6"/>
  <c r="R380" i="6"/>
  <c r="N380" i="6" s="1"/>
  <c r="O380" i="6" s="1"/>
  <c r="P380" i="6" s="1"/>
  <c r="M380" i="6"/>
  <c r="H380" i="6"/>
  <c r="E380" i="6"/>
  <c r="R379" i="6"/>
  <c r="N379" i="6" s="1"/>
  <c r="O379" i="6" s="1"/>
  <c r="P379" i="6" s="1"/>
  <c r="M379" i="6"/>
  <c r="L379" i="6" s="1"/>
  <c r="H379" i="6"/>
  <c r="E379" i="6"/>
  <c r="R378" i="6"/>
  <c r="M378" i="6"/>
  <c r="L378" i="6" s="1"/>
  <c r="H378" i="6"/>
  <c r="E378" i="6"/>
  <c r="R377" i="6"/>
  <c r="M377" i="6"/>
  <c r="H377" i="6"/>
  <c r="E377" i="6"/>
  <c r="R376" i="6"/>
  <c r="N376" i="6" s="1"/>
  <c r="O376" i="6" s="1"/>
  <c r="P376" i="6" s="1"/>
  <c r="M376" i="6"/>
  <c r="L376" i="6" s="1"/>
  <c r="H376" i="6"/>
  <c r="E376" i="6"/>
  <c r="R375" i="6"/>
  <c r="G375" i="6" s="1"/>
  <c r="M375" i="6"/>
  <c r="H375" i="6"/>
  <c r="E375" i="6"/>
  <c r="R374" i="6"/>
  <c r="N374" i="6" s="1"/>
  <c r="O374" i="6" s="1"/>
  <c r="P374" i="6" s="1"/>
  <c r="M374" i="6"/>
  <c r="F374" i="6" s="1" a="1"/>
  <c r="F374" i="6" s="1"/>
  <c r="H374" i="6"/>
  <c r="E374" i="6"/>
  <c r="R373" i="6"/>
  <c r="M373" i="6"/>
  <c r="L373" i="6" s="1"/>
  <c r="H373" i="6"/>
  <c r="E373" i="6"/>
  <c r="R372" i="6"/>
  <c r="N372" i="6" s="1"/>
  <c r="O372" i="6" s="1"/>
  <c r="P372" i="6" s="1"/>
  <c r="M372" i="6"/>
  <c r="I372" i="6" s="1"/>
  <c r="J372" i="6" s="1"/>
  <c r="K372" i="6" s="1"/>
  <c r="H372" i="6"/>
  <c r="E372" i="6"/>
  <c r="R371" i="6"/>
  <c r="M371" i="6"/>
  <c r="L371" i="6" s="1"/>
  <c r="H371" i="6"/>
  <c r="E371" i="6"/>
  <c r="R370" i="6"/>
  <c r="M370" i="6"/>
  <c r="L370" i="6" s="1"/>
  <c r="H370" i="6"/>
  <c r="E370" i="6"/>
  <c r="R369" i="6"/>
  <c r="G369" i="6" s="1"/>
  <c r="M369" i="6"/>
  <c r="L369" i="6" s="1"/>
  <c r="H369" i="6"/>
  <c r="E369" i="6"/>
  <c r="R368" i="6"/>
  <c r="M368" i="6"/>
  <c r="L368" i="6" s="1"/>
  <c r="H368" i="6"/>
  <c r="E368" i="6"/>
  <c r="R367" i="6"/>
  <c r="G367" i="6" s="1"/>
  <c r="M367" i="6"/>
  <c r="L367" i="6" s="1"/>
  <c r="H367" i="6"/>
  <c r="E367" i="6"/>
  <c r="R366" i="6"/>
  <c r="G366" i="6" s="1"/>
  <c r="M366" i="6"/>
  <c r="I366" i="6" s="1"/>
  <c r="J366" i="6" s="1"/>
  <c r="K366" i="6" s="1"/>
  <c r="H366" i="6"/>
  <c r="E366" i="6"/>
  <c r="R365" i="6"/>
  <c r="N365" i="6" s="1"/>
  <c r="O365" i="6" s="1"/>
  <c r="P365" i="6" s="1"/>
  <c r="M365" i="6"/>
  <c r="I365" i="6" s="1"/>
  <c r="J365" i="6" s="1"/>
  <c r="K365" i="6" s="1"/>
  <c r="H365" i="6"/>
  <c r="E365" i="6"/>
  <c r="R364" i="6"/>
  <c r="N364" i="6" s="1"/>
  <c r="O364" i="6" s="1"/>
  <c r="P364" i="6" s="1"/>
  <c r="M364" i="6"/>
  <c r="H364" i="6"/>
  <c r="E364" i="6"/>
  <c r="R363" i="6"/>
  <c r="M363" i="6"/>
  <c r="H363" i="6"/>
  <c r="E363" i="6"/>
  <c r="R362" i="6"/>
  <c r="M362" i="6"/>
  <c r="I362" i="6" s="1"/>
  <c r="J362" i="6" s="1"/>
  <c r="K362" i="6" s="1"/>
  <c r="H362" i="6"/>
  <c r="E362" i="6"/>
  <c r="R361" i="6"/>
  <c r="M361" i="6"/>
  <c r="L361" i="6" s="1"/>
  <c r="H361" i="6"/>
  <c r="E361" i="6"/>
  <c r="R360" i="6"/>
  <c r="G360" i="6" s="1"/>
  <c r="M360" i="6"/>
  <c r="L360" i="6" s="1"/>
  <c r="H360" i="6"/>
  <c r="E360" i="6"/>
  <c r="R359" i="6"/>
  <c r="M359" i="6"/>
  <c r="H359" i="6"/>
  <c r="E359" i="6"/>
  <c r="R358" i="6"/>
  <c r="N358" i="6" s="1"/>
  <c r="O358" i="6" s="1"/>
  <c r="P358" i="6" s="1"/>
  <c r="M358" i="6"/>
  <c r="F358" i="6" s="1" a="1"/>
  <c r="F358" i="6" s="1"/>
  <c r="H358" i="6"/>
  <c r="E358" i="6"/>
  <c r="R357" i="6"/>
  <c r="M357" i="6"/>
  <c r="F357" i="6" s="1" a="1"/>
  <c r="F357" i="6" s="1"/>
  <c r="H357" i="6"/>
  <c r="E357" i="6"/>
  <c r="R356" i="6"/>
  <c r="N356" i="6" s="1"/>
  <c r="O356" i="6" s="1"/>
  <c r="P356" i="6" s="1"/>
  <c r="M356" i="6"/>
  <c r="I356" i="6" s="1"/>
  <c r="J356" i="6" s="1"/>
  <c r="K356" i="6" s="1"/>
  <c r="H356" i="6"/>
  <c r="E356" i="6"/>
  <c r="R355" i="6"/>
  <c r="M355" i="6"/>
  <c r="L355" i="6" s="1"/>
  <c r="H355" i="6"/>
  <c r="E355" i="6"/>
  <c r="R354" i="6"/>
  <c r="N354" i="6" s="1"/>
  <c r="O354" i="6" s="1"/>
  <c r="P354" i="6" s="1"/>
  <c r="M354" i="6"/>
  <c r="L354" i="6" s="1"/>
  <c r="H354" i="6"/>
  <c r="E354" i="6"/>
  <c r="R353" i="6"/>
  <c r="N353" i="6" s="1"/>
  <c r="O353" i="6" s="1"/>
  <c r="P353" i="6" s="1"/>
  <c r="M353" i="6"/>
  <c r="I353" i="6" s="1"/>
  <c r="J353" i="6" s="1"/>
  <c r="K353" i="6" s="1"/>
  <c r="H353" i="6"/>
  <c r="E353" i="6"/>
  <c r="R352" i="6"/>
  <c r="M352" i="6"/>
  <c r="L352" i="6" s="1"/>
  <c r="H352" i="6"/>
  <c r="E352" i="6"/>
  <c r="R351" i="6"/>
  <c r="M351" i="6"/>
  <c r="F351" i="6" s="1" a="1"/>
  <c r="F351" i="6" s="1"/>
  <c r="H351" i="6"/>
  <c r="E351" i="6"/>
  <c r="R350" i="6"/>
  <c r="M350" i="6"/>
  <c r="L350" i="6" s="1"/>
  <c r="H350" i="6"/>
  <c r="E350" i="6"/>
  <c r="R349" i="6"/>
  <c r="M349" i="6"/>
  <c r="F349" i="6" s="1" a="1"/>
  <c r="F349" i="6" s="1"/>
  <c r="H349" i="6"/>
  <c r="E349" i="6"/>
  <c r="R348" i="6"/>
  <c r="M348" i="6"/>
  <c r="F348" i="6" s="1" a="1"/>
  <c r="F348" i="6" s="1"/>
  <c r="H348" i="6"/>
  <c r="E348" i="6"/>
  <c r="R347" i="6"/>
  <c r="M347" i="6"/>
  <c r="L347" i="6" s="1"/>
  <c r="H347" i="6"/>
  <c r="E347" i="6"/>
  <c r="R346" i="6"/>
  <c r="G346" i="6" s="1"/>
  <c r="M346" i="6"/>
  <c r="H346" i="6"/>
  <c r="E346" i="6"/>
  <c r="R345" i="6"/>
  <c r="G345" i="6" s="1"/>
  <c r="M345" i="6"/>
  <c r="L345" i="6" s="1"/>
  <c r="H345" i="6"/>
  <c r="E345" i="6"/>
  <c r="R344" i="6"/>
  <c r="N344" i="6" s="1"/>
  <c r="O344" i="6" s="1"/>
  <c r="P344" i="6" s="1"/>
  <c r="M344" i="6"/>
  <c r="H344" i="6"/>
  <c r="E344" i="6"/>
  <c r="R343" i="6"/>
  <c r="G343" i="6" s="1"/>
  <c r="M343" i="6"/>
  <c r="H343" i="6"/>
  <c r="E343" i="6"/>
  <c r="R342" i="6"/>
  <c r="N342" i="6" s="1"/>
  <c r="O342" i="6" s="1"/>
  <c r="P342" i="6" s="1"/>
  <c r="M342" i="6"/>
  <c r="L342" i="6" s="1"/>
  <c r="H342" i="6"/>
  <c r="E342" i="6"/>
  <c r="R341" i="6"/>
  <c r="M341" i="6"/>
  <c r="L341" i="6" s="1"/>
  <c r="H341" i="6"/>
  <c r="E341" i="6"/>
  <c r="R340" i="6"/>
  <c r="G340" i="6" s="1"/>
  <c r="M340" i="6"/>
  <c r="F340" i="6" s="1" a="1"/>
  <c r="F340" i="6" s="1"/>
  <c r="H340" i="6"/>
  <c r="E340" i="6"/>
  <c r="R339" i="6"/>
  <c r="M339" i="6"/>
  <c r="I339" i="6" s="1"/>
  <c r="J339" i="6" s="1"/>
  <c r="K339" i="6" s="1"/>
  <c r="H339" i="6"/>
  <c r="E339" i="6"/>
  <c r="R338" i="6"/>
  <c r="G338" i="6" s="1"/>
  <c r="M338" i="6"/>
  <c r="H338" i="6"/>
  <c r="E338" i="6"/>
  <c r="R337" i="6"/>
  <c r="M337" i="6"/>
  <c r="I337" i="6" s="1"/>
  <c r="J337" i="6" s="1"/>
  <c r="K337" i="6" s="1"/>
  <c r="H337" i="6"/>
  <c r="E337" i="6"/>
  <c r="R336" i="6"/>
  <c r="G336" i="6" s="1"/>
  <c r="M336" i="6"/>
  <c r="H336" i="6"/>
  <c r="E336" i="6"/>
  <c r="R335" i="6"/>
  <c r="N335" i="6" s="1"/>
  <c r="O335" i="6" s="1"/>
  <c r="P335" i="6" s="1"/>
  <c r="M335" i="6"/>
  <c r="I335" i="6" s="1"/>
  <c r="J335" i="6" s="1"/>
  <c r="K335" i="6" s="1"/>
  <c r="H335" i="6"/>
  <c r="E335" i="6"/>
  <c r="R334" i="6"/>
  <c r="N334" i="6" s="1"/>
  <c r="O334" i="6" s="1"/>
  <c r="P334" i="6" s="1"/>
  <c r="M334" i="6"/>
  <c r="L334" i="6" s="1"/>
  <c r="H334" i="6"/>
  <c r="E334" i="6"/>
  <c r="R333" i="6"/>
  <c r="M333" i="6"/>
  <c r="L333" i="6" s="1"/>
  <c r="H333" i="6"/>
  <c r="E333" i="6"/>
  <c r="R332" i="6"/>
  <c r="N332" i="6" s="1"/>
  <c r="O332" i="6" s="1"/>
  <c r="P332" i="6" s="1"/>
  <c r="M332" i="6"/>
  <c r="H332" i="6"/>
  <c r="E332" i="6"/>
  <c r="R331" i="6"/>
  <c r="G331" i="6" s="1"/>
  <c r="M331" i="6"/>
  <c r="I331" i="6" s="1"/>
  <c r="J331" i="6" s="1"/>
  <c r="K331" i="6" s="1"/>
  <c r="H331" i="6"/>
  <c r="E331" i="6"/>
  <c r="R330" i="6"/>
  <c r="G330" i="6" s="1"/>
  <c r="M330" i="6"/>
  <c r="F330" i="6" s="1" a="1"/>
  <c r="F330" i="6" s="1"/>
  <c r="H330" i="6"/>
  <c r="E330" i="6"/>
  <c r="R329" i="6"/>
  <c r="M329" i="6"/>
  <c r="L329" i="6" s="1"/>
  <c r="H329" i="6"/>
  <c r="E329" i="6"/>
  <c r="R328" i="6"/>
  <c r="M328" i="6"/>
  <c r="F328" i="6" s="1" a="1"/>
  <c r="F328" i="6" s="1"/>
  <c r="H328" i="6"/>
  <c r="E328" i="6"/>
  <c r="R327" i="6"/>
  <c r="M327" i="6"/>
  <c r="L327" i="6" s="1"/>
  <c r="H327" i="6"/>
  <c r="E327" i="6"/>
  <c r="R326" i="6"/>
  <c r="M326" i="6"/>
  <c r="L326" i="6" s="1"/>
  <c r="H326" i="6"/>
  <c r="E326" i="6"/>
  <c r="R325" i="6"/>
  <c r="M325" i="6"/>
  <c r="L325" i="6" s="1"/>
  <c r="H325" i="6"/>
  <c r="E325" i="6"/>
  <c r="R324" i="6"/>
  <c r="M324" i="6"/>
  <c r="H324" i="6"/>
  <c r="E324" i="6"/>
  <c r="R323" i="6"/>
  <c r="M323" i="6"/>
  <c r="H323" i="6"/>
  <c r="E323" i="6"/>
  <c r="R322" i="6"/>
  <c r="N322" i="6" s="1"/>
  <c r="O322" i="6" s="1"/>
  <c r="P322" i="6" s="1"/>
  <c r="M322" i="6"/>
  <c r="F322" i="6" s="1" a="1"/>
  <c r="F322" i="6" s="1"/>
  <c r="H322" i="6"/>
  <c r="E322" i="6"/>
  <c r="R321" i="6"/>
  <c r="G321" i="6" s="1"/>
  <c r="M321" i="6"/>
  <c r="L321" i="6" s="1"/>
  <c r="H321" i="6"/>
  <c r="E321" i="6"/>
  <c r="R320" i="6"/>
  <c r="N320" i="6" s="1"/>
  <c r="O320" i="6" s="1"/>
  <c r="P320" i="6" s="1"/>
  <c r="M320" i="6"/>
  <c r="I320" i="6" s="1"/>
  <c r="J320" i="6" s="1"/>
  <c r="K320" i="6" s="1"/>
  <c r="H320" i="6"/>
  <c r="E320" i="6"/>
  <c r="R319" i="6"/>
  <c r="M319" i="6"/>
  <c r="L319" i="6" s="1"/>
  <c r="H319" i="6"/>
  <c r="E319" i="6"/>
  <c r="R318" i="6"/>
  <c r="G318" i="6" s="1"/>
  <c r="M318" i="6"/>
  <c r="L318" i="6" s="1"/>
  <c r="H318" i="6"/>
  <c r="E318" i="6"/>
  <c r="R317" i="6"/>
  <c r="N317" i="6" s="1"/>
  <c r="O317" i="6" s="1"/>
  <c r="P317" i="6" s="1"/>
  <c r="M317" i="6"/>
  <c r="I317" i="6" s="1"/>
  <c r="J317" i="6" s="1"/>
  <c r="K317" i="6" s="1"/>
  <c r="H317" i="6"/>
  <c r="E317" i="6"/>
  <c r="R316" i="6"/>
  <c r="N316" i="6" s="1"/>
  <c r="O316" i="6" s="1"/>
  <c r="P316" i="6" s="1"/>
  <c r="M316" i="6"/>
  <c r="F316" i="6" s="1" a="1"/>
  <c r="F316" i="6" s="1"/>
  <c r="H316" i="6"/>
  <c r="E316" i="6"/>
  <c r="R315" i="6"/>
  <c r="M315" i="6"/>
  <c r="L315" i="6" s="1"/>
  <c r="H315" i="6"/>
  <c r="E315" i="6"/>
  <c r="R314" i="6"/>
  <c r="G314" i="6" s="1"/>
  <c r="M314" i="6"/>
  <c r="H314" i="6"/>
  <c r="E314" i="6"/>
  <c r="R313" i="6"/>
  <c r="N313" i="6" s="1"/>
  <c r="O313" i="6" s="1"/>
  <c r="P313" i="6" s="1"/>
  <c r="M313" i="6"/>
  <c r="L313" i="6" s="1"/>
  <c r="H313" i="6"/>
  <c r="E313" i="6"/>
  <c r="R312" i="6"/>
  <c r="G312" i="6" s="1"/>
  <c r="M312" i="6"/>
  <c r="L312" i="6" s="1"/>
  <c r="H312" i="6"/>
  <c r="E312" i="6"/>
  <c r="R311" i="6"/>
  <c r="N311" i="6" s="1"/>
  <c r="O311" i="6" s="1"/>
  <c r="P311" i="6" s="1"/>
  <c r="M311" i="6"/>
  <c r="F311" i="6" s="1" a="1"/>
  <c r="F311" i="6" s="1"/>
  <c r="H311" i="6"/>
  <c r="E311" i="6"/>
  <c r="R310" i="6"/>
  <c r="G310" i="6" s="1"/>
  <c r="M310" i="6"/>
  <c r="L310" i="6" s="1"/>
  <c r="H310" i="6"/>
  <c r="E310" i="6"/>
  <c r="R309" i="6"/>
  <c r="N309" i="6" s="1"/>
  <c r="O309" i="6" s="1"/>
  <c r="P309" i="6" s="1"/>
  <c r="M309" i="6"/>
  <c r="I309" i="6" s="1"/>
  <c r="J309" i="6" s="1"/>
  <c r="K309" i="6" s="1"/>
  <c r="H309" i="6"/>
  <c r="E309" i="6"/>
  <c r="R308" i="6"/>
  <c r="G308" i="6" s="1"/>
  <c r="M308" i="6"/>
  <c r="H308" i="6"/>
  <c r="E308" i="6"/>
  <c r="R307" i="6"/>
  <c r="G307" i="6" s="1"/>
  <c r="M307" i="6"/>
  <c r="L307" i="6" s="1"/>
  <c r="H307" i="6"/>
  <c r="E307" i="6"/>
  <c r="R306" i="6"/>
  <c r="M306" i="6"/>
  <c r="H306" i="6"/>
  <c r="E306" i="6"/>
  <c r="R305" i="6"/>
  <c r="G305" i="6" s="1"/>
  <c r="M305" i="6"/>
  <c r="I305" i="6" s="1"/>
  <c r="J305" i="6" s="1"/>
  <c r="K305" i="6" s="1"/>
  <c r="H305" i="6"/>
  <c r="E305" i="6"/>
  <c r="R304" i="6"/>
  <c r="M304" i="6"/>
  <c r="L304" i="6" s="1"/>
  <c r="H304" i="6"/>
  <c r="E304" i="6"/>
  <c r="R303" i="6"/>
  <c r="G303" i="6" s="1"/>
  <c r="M303" i="6"/>
  <c r="I303" i="6" s="1"/>
  <c r="J303" i="6" s="1"/>
  <c r="K303" i="6" s="1"/>
  <c r="H303" i="6"/>
  <c r="E303" i="6"/>
  <c r="R302" i="6"/>
  <c r="M302" i="6"/>
  <c r="F302" i="6" s="1" a="1"/>
  <c r="F302" i="6" s="1"/>
  <c r="H302" i="6"/>
  <c r="E302" i="6"/>
  <c r="R301" i="6"/>
  <c r="G301" i="6" s="1"/>
  <c r="M301" i="6"/>
  <c r="L301" i="6" s="1"/>
  <c r="H301" i="6"/>
  <c r="E301" i="6"/>
  <c r="R300" i="6"/>
  <c r="G300" i="6" s="1"/>
  <c r="M300" i="6"/>
  <c r="I300" i="6" s="1"/>
  <c r="J300" i="6" s="1"/>
  <c r="K300" i="6" s="1"/>
  <c r="H300" i="6"/>
  <c r="E300" i="6"/>
  <c r="R299" i="6"/>
  <c r="M299" i="6"/>
  <c r="F299" i="6" s="1" a="1"/>
  <c r="F299" i="6" s="1"/>
  <c r="H299" i="6"/>
  <c r="E299" i="6"/>
  <c r="R298" i="6"/>
  <c r="G298" i="6" s="1"/>
  <c r="M298" i="6"/>
  <c r="L298" i="6" s="1"/>
  <c r="H298" i="6"/>
  <c r="E298" i="6"/>
  <c r="R297" i="6"/>
  <c r="N297" i="6" s="1"/>
  <c r="O297" i="6" s="1"/>
  <c r="P297" i="6" s="1"/>
  <c r="M297" i="6"/>
  <c r="F297" i="6" s="1" a="1"/>
  <c r="F297" i="6" s="1"/>
  <c r="H297" i="6"/>
  <c r="E297" i="6"/>
  <c r="R296" i="6"/>
  <c r="G296" i="6" s="1"/>
  <c r="M296" i="6"/>
  <c r="F296" i="6" s="1" a="1"/>
  <c r="F296" i="6" s="1"/>
  <c r="H296" i="6"/>
  <c r="E296" i="6"/>
  <c r="R295" i="6"/>
  <c r="N295" i="6" s="1"/>
  <c r="O295" i="6" s="1"/>
  <c r="P295" i="6" s="1"/>
  <c r="M295" i="6"/>
  <c r="I295" i="6" s="1"/>
  <c r="J295" i="6" s="1"/>
  <c r="K295" i="6" s="1"/>
  <c r="H295" i="6"/>
  <c r="E295" i="6"/>
  <c r="R294" i="6"/>
  <c r="N294" i="6" s="1"/>
  <c r="O294" i="6" s="1"/>
  <c r="P294" i="6" s="1"/>
  <c r="M294" i="6"/>
  <c r="L294" i="6" s="1"/>
  <c r="H294" i="6"/>
  <c r="E294" i="6"/>
  <c r="R293" i="6"/>
  <c r="G293" i="6" s="1"/>
  <c r="M293" i="6"/>
  <c r="H293" i="6"/>
  <c r="E293" i="6"/>
  <c r="R292" i="6"/>
  <c r="G292" i="6" s="1"/>
  <c r="M292" i="6"/>
  <c r="L292" i="6" s="1"/>
  <c r="H292" i="6"/>
  <c r="E292" i="6"/>
  <c r="R291" i="6"/>
  <c r="M291" i="6"/>
  <c r="F291" i="6" s="1" a="1"/>
  <c r="F291" i="6" s="1"/>
  <c r="H291" i="6"/>
  <c r="E291" i="6"/>
  <c r="R290" i="6"/>
  <c r="N290" i="6" s="1"/>
  <c r="O290" i="6" s="1"/>
  <c r="P290" i="6" s="1"/>
  <c r="M290" i="6"/>
  <c r="L290" i="6" s="1"/>
  <c r="H290" i="6"/>
  <c r="E290" i="6"/>
  <c r="R289" i="6"/>
  <c r="G289" i="6" s="1"/>
  <c r="M289" i="6"/>
  <c r="L289" i="6" s="1"/>
  <c r="H289" i="6"/>
  <c r="E289" i="6"/>
  <c r="R288" i="6"/>
  <c r="N288" i="6" s="1"/>
  <c r="O288" i="6" s="1"/>
  <c r="P288" i="6" s="1"/>
  <c r="M288" i="6"/>
  <c r="I288" i="6" s="1"/>
  <c r="J288" i="6" s="1"/>
  <c r="K288" i="6" s="1"/>
  <c r="H288" i="6"/>
  <c r="E288" i="6"/>
  <c r="R287" i="6"/>
  <c r="M287" i="6"/>
  <c r="F287" i="6" s="1" a="1"/>
  <c r="F287" i="6" s="1"/>
  <c r="H287" i="6"/>
  <c r="E287" i="6"/>
  <c r="R286" i="6"/>
  <c r="N286" i="6" s="1"/>
  <c r="O286" i="6" s="1"/>
  <c r="P286" i="6" s="1"/>
  <c r="M286" i="6"/>
  <c r="L286" i="6" s="1"/>
  <c r="H286" i="6"/>
  <c r="E286" i="6"/>
  <c r="R285" i="6"/>
  <c r="M285" i="6"/>
  <c r="L285" i="6" s="1"/>
  <c r="H285" i="6"/>
  <c r="E285" i="6"/>
  <c r="R284" i="6"/>
  <c r="M284" i="6"/>
  <c r="L284" i="6" s="1"/>
  <c r="H284" i="6"/>
  <c r="E284" i="6"/>
  <c r="R283" i="6"/>
  <c r="M283" i="6"/>
  <c r="I283" i="6" s="1"/>
  <c r="J283" i="6" s="1"/>
  <c r="K283" i="6" s="1"/>
  <c r="H283" i="6"/>
  <c r="E283" i="6"/>
  <c r="R282" i="6"/>
  <c r="G282" i="6" s="1"/>
  <c r="M282" i="6"/>
  <c r="L282" i="6" s="1"/>
  <c r="H282" i="6"/>
  <c r="E282" i="6"/>
  <c r="R281" i="6"/>
  <c r="G281" i="6" s="1"/>
  <c r="M281" i="6"/>
  <c r="L281" i="6" s="1"/>
  <c r="H281" i="6"/>
  <c r="E281" i="6"/>
  <c r="R280" i="6"/>
  <c r="N280" i="6" s="1"/>
  <c r="O280" i="6" s="1"/>
  <c r="P280" i="6" s="1"/>
  <c r="M280" i="6"/>
  <c r="I280" i="6" s="1"/>
  <c r="J280" i="6" s="1"/>
  <c r="K280" i="6" s="1"/>
  <c r="H280" i="6"/>
  <c r="E280" i="6"/>
  <c r="R279" i="6"/>
  <c r="G279" i="6" s="1"/>
  <c r="M279" i="6"/>
  <c r="F279" i="6" s="1" a="1"/>
  <c r="F279" i="6" s="1"/>
  <c r="H279" i="6"/>
  <c r="E279" i="6"/>
  <c r="R278" i="6"/>
  <c r="M278" i="6"/>
  <c r="L278" i="6" s="1"/>
  <c r="H278" i="6"/>
  <c r="E278" i="6"/>
  <c r="R277" i="6"/>
  <c r="N277" i="6" s="1"/>
  <c r="O277" i="6" s="1"/>
  <c r="P277" i="6" s="1"/>
  <c r="M277" i="6"/>
  <c r="H277" i="6"/>
  <c r="E277" i="6"/>
  <c r="R276" i="6"/>
  <c r="M276" i="6"/>
  <c r="I276" i="6" s="1"/>
  <c r="J276" i="6" s="1"/>
  <c r="K276" i="6" s="1"/>
  <c r="H276" i="6"/>
  <c r="E276" i="6"/>
  <c r="R275" i="6"/>
  <c r="G275" i="6" s="1"/>
  <c r="M275" i="6"/>
  <c r="H275" i="6"/>
  <c r="E275" i="6"/>
  <c r="R274" i="6"/>
  <c r="N274" i="6" s="1"/>
  <c r="O274" i="6" s="1"/>
  <c r="P274" i="6" s="1"/>
  <c r="M274" i="6"/>
  <c r="F274" i="6" s="1" a="1"/>
  <c r="F274" i="6" s="1"/>
  <c r="H274" i="6"/>
  <c r="E274" i="6"/>
  <c r="R273" i="6"/>
  <c r="N273" i="6" s="1"/>
  <c r="O273" i="6" s="1"/>
  <c r="P273" i="6" s="1"/>
  <c r="M273" i="6"/>
  <c r="L273" i="6" s="1"/>
  <c r="H273" i="6"/>
  <c r="E273" i="6"/>
  <c r="R272" i="6"/>
  <c r="G272" i="6" s="1"/>
  <c r="M272" i="6"/>
  <c r="F272" i="6" s="1" a="1"/>
  <c r="F272" i="6" s="1"/>
  <c r="H272" i="6"/>
  <c r="E272" i="6"/>
  <c r="R271" i="6"/>
  <c r="N271" i="6" s="1"/>
  <c r="O271" i="6" s="1"/>
  <c r="P271" i="6" s="1"/>
  <c r="M271" i="6"/>
  <c r="L271" i="6" s="1"/>
  <c r="H271" i="6"/>
  <c r="E271" i="6"/>
  <c r="R270" i="6"/>
  <c r="M270" i="6"/>
  <c r="H270" i="6"/>
  <c r="E270" i="6"/>
  <c r="R269" i="6"/>
  <c r="N269" i="6" s="1"/>
  <c r="O269" i="6" s="1"/>
  <c r="P269" i="6" s="1"/>
  <c r="M269" i="6"/>
  <c r="I269" i="6" s="1"/>
  <c r="J269" i="6" s="1"/>
  <c r="K269" i="6" s="1"/>
  <c r="H269" i="6"/>
  <c r="E269" i="6"/>
  <c r="R268" i="6"/>
  <c r="G268" i="6" s="1"/>
  <c r="M268" i="6"/>
  <c r="F268" i="6" s="1" a="1"/>
  <c r="F268" i="6" s="1"/>
  <c r="H268" i="6"/>
  <c r="E268" i="6"/>
  <c r="R267" i="6"/>
  <c r="N267" i="6" s="1"/>
  <c r="O267" i="6" s="1"/>
  <c r="P267" i="6" s="1"/>
  <c r="M267" i="6"/>
  <c r="L267" i="6" s="1"/>
  <c r="H267" i="6"/>
  <c r="E267" i="6"/>
  <c r="R266" i="6"/>
  <c r="G266" i="6" s="1"/>
  <c r="M266" i="6"/>
  <c r="I266" i="6" s="1"/>
  <c r="J266" i="6" s="1"/>
  <c r="K266" i="6" s="1"/>
  <c r="H266" i="6"/>
  <c r="E266" i="6"/>
  <c r="R265" i="6"/>
  <c r="N265" i="6" s="1"/>
  <c r="O265" i="6" s="1"/>
  <c r="P265" i="6" s="1"/>
  <c r="M265" i="6"/>
  <c r="F265" i="6" s="1" a="1"/>
  <c r="F265" i="6" s="1"/>
  <c r="H265" i="6"/>
  <c r="E265" i="6"/>
  <c r="R264" i="6"/>
  <c r="G264" i="6" s="1"/>
  <c r="M264" i="6"/>
  <c r="L264" i="6" s="1"/>
  <c r="H264" i="6"/>
  <c r="E264" i="6"/>
  <c r="R263" i="6"/>
  <c r="M263" i="6"/>
  <c r="L263" i="6" s="1"/>
  <c r="H263" i="6"/>
  <c r="E263" i="6"/>
  <c r="R262" i="6"/>
  <c r="M262" i="6"/>
  <c r="H262" i="6"/>
  <c r="E262" i="6"/>
  <c r="R261" i="6"/>
  <c r="G261" i="6" s="1"/>
  <c r="M261" i="6"/>
  <c r="L261" i="6" s="1"/>
  <c r="H261" i="6"/>
  <c r="E261" i="6"/>
  <c r="R260" i="6"/>
  <c r="M260" i="6"/>
  <c r="L260" i="6" s="1"/>
  <c r="H260" i="6"/>
  <c r="E260" i="6"/>
  <c r="R259" i="6"/>
  <c r="G259" i="6" s="1"/>
  <c r="M259" i="6"/>
  <c r="F259" i="6" s="1" a="1"/>
  <c r="F259" i="6" s="1"/>
  <c r="H259" i="6"/>
  <c r="E259" i="6"/>
  <c r="R258" i="6"/>
  <c r="G258" i="6" s="1"/>
  <c r="M258" i="6"/>
  <c r="L258" i="6" s="1"/>
  <c r="H258" i="6"/>
  <c r="E258" i="6"/>
  <c r="R257" i="6"/>
  <c r="N257" i="6" s="1"/>
  <c r="O257" i="6" s="1"/>
  <c r="P257" i="6" s="1"/>
  <c r="M257" i="6"/>
  <c r="H257" i="6"/>
  <c r="E257" i="6"/>
  <c r="R256" i="6"/>
  <c r="N256" i="6" s="1"/>
  <c r="O256" i="6" s="1"/>
  <c r="P256" i="6" s="1"/>
  <c r="M256" i="6"/>
  <c r="I256" i="6" s="1"/>
  <c r="J256" i="6" s="1"/>
  <c r="K256" i="6" s="1"/>
  <c r="H256" i="6"/>
  <c r="E256" i="6"/>
  <c r="R255" i="6"/>
  <c r="M255" i="6"/>
  <c r="L255" i="6" s="1"/>
  <c r="H255" i="6"/>
  <c r="E255" i="6"/>
  <c r="R254" i="6"/>
  <c r="N254" i="6" s="1"/>
  <c r="O254" i="6" s="1"/>
  <c r="P254" i="6" s="1"/>
  <c r="M254" i="6"/>
  <c r="F254" i="6" s="1" a="1"/>
  <c r="F254" i="6" s="1"/>
  <c r="H254" i="6"/>
  <c r="E254" i="6"/>
  <c r="R253" i="6"/>
  <c r="N253" i="6" s="1"/>
  <c r="O253" i="6" s="1"/>
  <c r="P253" i="6" s="1"/>
  <c r="M253" i="6"/>
  <c r="I253" i="6" s="1"/>
  <c r="J253" i="6" s="1"/>
  <c r="K253" i="6" s="1"/>
  <c r="H253" i="6"/>
  <c r="E253" i="6"/>
  <c r="R252" i="6"/>
  <c r="M252" i="6"/>
  <c r="F252" i="6" s="1" a="1"/>
  <c r="F252" i="6" s="1"/>
  <c r="H252" i="6"/>
  <c r="E252" i="6"/>
  <c r="R251" i="6"/>
  <c r="G251" i="6" s="1"/>
  <c r="M251" i="6"/>
  <c r="F251" i="6" s="1" a="1"/>
  <c r="F251" i="6" s="1"/>
  <c r="H251" i="6"/>
  <c r="E251" i="6"/>
  <c r="R250" i="6"/>
  <c r="M250" i="6"/>
  <c r="L250" i="6" s="1"/>
  <c r="H250" i="6"/>
  <c r="E250" i="6"/>
  <c r="R249" i="6"/>
  <c r="N249" i="6" s="1"/>
  <c r="O249" i="6" s="1"/>
  <c r="P249" i="6" s="1"/>
  <c r="M249" i="6"/>
  <c r="L249" i="6" s="1"/>
  <c r="H249" i="6"/>
  <c r="E249" i="6"/>
  <c r="R248" i="6"/>
  <c r="G248" i="6" s="1"/>
  <c r="M248" i="6"/>
  <c r="I248" i="6" s="1"/>
  <c r="J248" i="6" s="1"/>
  <c r="K248" i="6" s="1"/>
  <c r="H248" i="6"/>
  <c r="E248" i="6"/>
  <c r="R247" i="6"/>
  <c r="G247" i="6" s="1"/>
  <c r="M247" i="6"/>
  <c r="L247" i="6" s="1"/>
  <c r="H247" i="6"/>
  <c r="E247" i="6"/>
  <c r="R246" i="6"/>
  <c r="G246" i="6" s="1"/>
  <c r="M246" i="6"/>
  <c r="L246" i="6" s="1"/>
  <c r="H246" i="6"/>
  <c r="E246" i="6"/>
  <c r="R245" i="6"/>
  <c r="N245" i="6" s="1"/>
  <c r="O245" i="6" s="1"/>
  <c r="P245" i="6" s="1"/>
  <c r="M245" i="6"/>
  <c r="F245" i="6" s="1" a="1"/>
  <c r="F245" i="6" s="1"/>
  <c r="H245" i="6"/>
  <c r="E245" i="6"/>
  <c r="R244" i="6"/>
  <c r="G244" i="6" s="1"/>
  <c r="M244" i="6"/>
  <c r="L244" i="6" s="1"/>
  <c r="H244" i="6"/>
  <c r="E244" i="6"/>
  <c r="R243" i="6"/>
  <c r="M243" i="6"/>
  <c r="F243" i="6" s="1" a="1"/>
  <c r="F243" i="6" s="1"/>
  <c r="H243" i="6"/>
  <c r="E243" i="6"/>
  <c r="R242" i="6"/>
  <c r="M242" i="6"/>
  <c r="L242" i="6" s="1"/>
  <c r="H242" i="6"/>
  <c r="E242" i="6"/>
  <c r="R241" i="6"/>
  <c r="N241" i="6" s="1"/>
  <c r="O241" i="6" s="1"/>
  <c r="P241" i="6" s="1"/>
  <c r="G241" i="6" s="1"/>
  <c r="M241" i="6"/>
  <c r="H241" i="6"/>
  <c r="E241" i="6"/>
  <c r="R240" i="6"/>
  <c r="N240" i="6" s="1"/>
  <c r="O240" i="6" s="1"/>
  <c r="P240" i="6" s="1"/>
  <c r="G240" i="6" s="1"/>
  <c r="M240" i="6"/>
  <c r="L240" i="6" s="1"/>
  <c r="H240" i="6"/>
  <c r="E240" i="6"/>
  <c r="R239" i="6"/>
  <c r="N239" i="6" s="1"/>
  <c r="O239" i="6" s="1"/>
  <c r="P239" i="6" s="1"/>
  <c r="M239" i="6"/>
  <c r="L239" i="6" s="1"/>
  <c r="H239" i="6"/>
  <c r="E239" i="6"/>
  <c r="R238" i="6"/>
  <c r="N238" i="6" s="1"/>
  <c r="O238" i="6" s="1"/>
  <c r="P238" i="6" s="1"/>
  <c r="M238" i="6"/>
  <c r="L238" i="6" s="1"/>
  <c r="H238" i="6"/>
  <c r="E238" i="6"/>
  <c r="R237" i="6"/>
  <c r="N237" i="6" s="1"/>
  <c r="O237" i="6" s="1"/>
  <c r="P237" i="6" s="1"/>
  <c r="G237" i="6" s="1"/>
  <c r="M237" i="6"/>
  <c r="L237" i="6" s="1"/>
  <c r="H237" i="6"/>
  <c r="E237" i="6"/>
  <c r="R236" i="6"/>
  <c r="M236" i="6"/>
  <c r="H236" i="6"/>
  <c r="E236" i="6"/>
  <c r="R235" i="6"/>
  <c r="M235" i="6"/>
  <c r="F235" i="6" s="1" a="1"/>
  <c r="F235" i="6" s="1"/>
  <c r="H235" i="6"/>
  <c r="E235" i="6"/>
  <c r="R234" i="6"/>
  <c r="N234" i="6" s="1"/>
  <c r="O234" i="6" s="1"/>
  <c r="P234" i="6" s="1"/>
  <c r="G234" i="6" s="1"/>
  <c r="M234" i="6"/>
  <c r="I234" i="6" s="1"/>
  <c r="J234" i="6" s="1"/>
  <c r="K234" i="6" s="1"/>
  <c r="H234" i="6"/>
  <c r="E234" i="6"/>
  <c r="R233" i="6"/>
  <c r="N233" i="6" s="1"/>
  <c r="O233" i="6" s="1"/>
  <c r="P233" i="6" s="1"/>
  <c r="G233" i="6" s="1"/>
  <c r="M233" i="6"/>
  <c r="I233" i="6" s="1"/>
  <c r="J233" i="6" s="1"/>
  <c r="K233" i="6" s="1"/>
  <c r="H233" i="6"/>
  <c r="E233" i="6"/>
  <c r="R232" i="6"/>
  <c r="N232" i="6" s="1"/>
  <c r="O232" i="6" s="1"/>
  <c r="P232" i="6" s="1"/>
  <c r="M232" i="6"/>
  <c r="I232" i="6" s="1"/>
  <c r="J232" i="6" s="1"/>
  <c r="K232" i="6" s="1"/>
  <c r="H232" i="6"/>
  <c r="E232" i="6"/>
  <c r="R231" i="6"/>
  <c r="N231" i="6" s="1"/>
  <c r="O231" i="6" s="1"/>
  <c r="P231" i="6" s="1"/>
  <c r="M231" i="6"/>
  <c r="L231" i="6" s="1"/>
  <c r="H231" i="6"/>
  <c r="E231" i="6"/>
  <c r="R230" i="6"/>
  <c r="N230" i="6" s="1"/>
  <c r="O230" i="6" s="1"/>
  <c r="P230" i="6" s="1"/>
  <c r="M230" i="6"/>
  <c r="L230" i="6" s="1"/>
  <c r="H230" i="6"/>
  <c r="E230" i="6"/>
  <c r="R229" i="6"/>
  <c r="N229" i="6" s="1"/>
  <c r="O229" i="6" s="1"/>
  <c r="P229" i="6" s="1"/>
  <c r="M229" i="6"/>
  <c r="I229" i="6" s="1"/>
  <c r="J229" i="6" s="1"/>
  <c r="K229" i="6" s="1"/>
  <c r="H229" i="6"/>
  <c r="E229" i="6"/>
  <c r="R228" i="6"/>
  <c r="N228" i="6" s="1"/>
  <c r="O228" i="6" s="1"/>
  <c r="P228" i="6" s="1"/>
  <c r="M228" i="6"/>
  <c r="F228" i="6" s="1" a="1"/>
  <c r="F228" i="6" s="1"/>
  <c r="H228" i="6"/>
  <c r="E228" i="6"/>
  <c r="R227" i="6"/>
  <c r="N227" i="6" s="1"/>
  <c r="O227" i="6" s="1"/>
  <c r="P227" i="6" s="1"/>
  <c r="G227" i="6" s="1"/>
  <c r="M227" i="6"/>
  <c r="F227" i="6" s="1" a="1"/>
  <c r="F227" i="6" s="1"/>
  <c r="H227" i="6"/>
  <c r="E227" i="6"/>
  <c r="R226" i="6"/>
  <c r="N226" i="6" s="1"/>
  <c r="O226" i="6" s="1"/>
  <c r="P226" i="6" s="1"/>
  <c r="M226" i="6"/>
  <c r="H226" i="6"/>
  <c r="E226" i="6"/>
  <c r="R225" i="6"/>
  <c r="N225" i="6" s="1"/>
  <c r="O225" i="6" s="1"/>
  <c r="P225" i="6" s="1"/>
  <c r="G225" i="6" s="1"/>
  <c r="M225" i="6"/>
  <c r="F225" i="6" s="1" a="1"/>
  <c r="F225" i="6" s="1"/>
  <c r="H225" i="6"/>
  <c r="E225" i="6"/>
  <c r="R224" i="6"/>
  <c r="N224" i="6" s="1"/>
  <c r="O224" i="6" s="1"/>
  <c r="P224" i="6" s="1"/>
  <c r="M224" i="6"/>
  <c r="H224" i="6"/>
  <c r="E224" i="6"/>
  <c r="R223" i="6"/>
  <c r="N223" i="6" s="1"/>
  <c r="O223" i="6" s="1"/>
  <c r="P223" i="6" s="1"/>
  <c r="M223" i="6"/>
  <c r="F223" i="6" s="1" a="1"/>
  <c r="F223" i="6" s="1"/>
  <c r="H223" i="6"/>
  <c r="E223" i="6"/>
  <c r="R222" i="6"/>
  <c r="M222" i="6"/>
  <c r="I222" i="6" s="1"/>
  <c r="J222" i="6" s="1"/>
  <c r="K222" i="6" s="1"/>
  <c r="H222" i="6"/>
  <c r="E222" i="6"/>
  <c r="R221" i="6"/>
  <c r="N221" i="6" s="1"/>
  <c r="O221" i="6" s="1"/>
  <c r="P221" i="6" s="1"/>
  <c r="M221" i="6"/>
  <c r="H221" i="6"/>
  <c r="E221" i="6"/>
  <c r="R220" i="6"/>
  <c r="M220" i="6"/>
  <c r="L220" i="6" s="1"/>
  <c r="H220" i="6"/>
  <c r="E220" i="6"/>
  <c r="R219" i="6"/>
  <c r="N219" i="6" s="1"/>
  <c r="O219" i="6" s="1"/>
  <c r="P219" i="6" s="1"/>
  <c r="G219" i="6" s="1"/>
  <c r="M219" i="6"/>
  <c r="L219" i="6" s="1"/>
  <c r="H219" i="6"/>
  <c r="E219" i="6"/>
  <c r="R218" i="6"/>
  <c r="N218" i="6" s="1"/>
  <c r="O218" i="6" s="1"/>
  <c r="P218" i="6" s="1"/>
  <c r="M218" i="6"/>
  <c r="F218" i="6" s="1" a="1"/>
  <c r="F218" i="6" s="1"/>
  <c r="H218" i="6"/>
  <c r="E218" i="6"/>
  <c r="R217" i="6"/>
  <c r="N217" i="6" s="1"/>
  <c r="O217" i="6" s="1"/>
  <c r="P217" i="6" s="1"/>
  <c r="G217" i="6" s="1"/>
  <c r="M217" i="6"/>
  <c r="L217" i="6" s="1"/>
  <c r="H217" i="6"/>
  <c r="E217" i="6"/>
  <c r="R216" i="6"/>
  <c r="M216" i="6"/>
  <c r="F216" i="6" s="1" a="1"/>
  <c r="F216" i="6" s="1"/>
  <c r="H216" i="6"/>
  <c r="E216" i="6"/>
  <c r="R215" i="6"/>
  <c r="M215" i="6"/>
  <c r="L215" i="6" s="1"/>
  <c r="H215" i="6"/>
  <c r="E215" i="6"/>
  <c r="R214" i="6"/>
  <c r="N214" i="6" s="1"/>
  <c r="O214" i="6" s="1"/>
  <c r="P214" i="6" s="1"/>
  <c r="M214" i="6"/>
  <c r="F214" i="6" s="1" a="1"/>
  <c r="F214" i="6" s="1"/>
  <c r="H214" i="6"/>
  <c r="E214" i="6"/>
  <c r="R213" i="6"/>
  <c r="N213" i="6" s="1"/>
  <c r="O213" i="6" s="1"/>
  <c r="P213" i="6" s="1"/>
  <c r="G213" i="6" s="1"/>
  <c r="M213" i="6"/>
  <c r="I213" i="6" s="1"/>
  <c r="J213" i="6" s="1"/>
  <c r="K213" i="6" s="1"/>
  <c r="H213" i="6"/>
  <c r="E213" i="6"/>
  <c r="R212" i="6"/>
  <c r="N212" i="6" s="1"/>
  <c r="O212" i="6" s="1"/>
  <c r="P212" i="6" s="1"/>
  <c r="M212" i="6"/>
  <c r="L212" i="6" s="1"/>
  <c r="H212" i="6"/>
  <c r="E212" i="6"/>
  <c r="R211" i="6"/>
  <c r="N211" i="6" s="1"/>
  <c r="O211" i="6" s="1"/>
  <c r="P211" i="6" s="1"/>
  <c r="M211" i="6"/>
  <c r="F211" i="6" s="1" a="1"/>
  <c r="F211" i="6" s="1"/>
  <c r="H211" i="6"/>
  <c r="E211" i="6"/>
  <c r="R210" i="6"/>
  <c r="N210" i="6" s="1"/>
  <c r="O210" i="6" s="1"/>
  <c r="P210" i="6" s="1"/>
  <c r="M210" i="6"/>
  <c r="L210" i="6" s="1"/>
  <c r="H210" i="6"/>
  <c r="E210" i="6"/>
  <c r="R209" i="6"/>
  <c r="N209" i="6" s="1"/>
  <c r="O209" i="6" s="1"/>
  <c r="P209" i="6" s="1"/>
  <c r="G209" i="6" s="1"/>
  <c r="M209" i="6"/>
  <c r="I209" i="6" s="1"/>
  <c r="J209" i="6" s="1"/>
  <c r="K209" i="6" s="1"/>
  <c r="H209" i="6"/>
  <c r="E209" i="6"/>
  <c r="R208" i="6"/>
  <c r="N208" i="6" s="1"/>
  <c r="O208" i="6" s="1"/>
  <c r="P208" i="6" s="1"/>
  <c r="G208" i="6" s="1"/>
  <c r="M208" i="6"/>
  <c r="I208" i="6" s="1"/>
  <c r="J208" i="6" s="1"/>
  <c r="K208" i="6" s="1"/>
  <c r="H208" i="6"/>
  <c r="E208" i="6"/>
  <c r="R207" i="6"/>
  <c r="N207" i="6" s="1"/>
  <c r="O207" i="6" s="1"/>
  <c r="P207" i="6" s="1"/>
  <c r="G207" i="6" s="1"/>
  <c r="M207" i="6"/>
  <c r="I207" i="6" s="1"/>
  <c r="J207" i="6" s="1"/>
  <c r="K207" i="6" s="1"/>
  <c r="H207" i="6"/>
  <c r="E207" i="6"/>
  <c r="R206" i="6"/>
  <c r="N206" i="6" s="1"/>
  <c r="O206" i="6" s="1"/>
  <c r="P206" i="6" s="1"/>
  <c r="M206" i="6"/>
  <c r="L206" i="6" s="1"/>
  <c r="H206" i="6"/>
  <c r="E206" i="6"/>
  <c r="R205" i="6"/>
  <c r="N205" i="6" s="1"/>
  <c r="O205" i="6" s="1"/>
  <c r="P205" i="6" s="1"/>
  <c r="M205" i="6"/>
  <c r="H205" i="6"/>
  <c r="E205" i="6"/>
  <c r="R204" i="6"/>
  <c r="N204" i="6" s="1"/>
  <c r="O204" i="6" s="1"/>
  <c r="P204" i="6" s="1"/>
  <c r="M204" i="6"/>
  <c r="I204" i="6" s="1"/>
  <c r="J204" i="6" s="1"/>
  <c r="K204" i="6" s="1"/>
  <c r="H204" i="6"/>
  <c r="E204" i="6"/>
  <c r="R203" i="6"/>
  <c r="N203" i="6" s="1"/>
  <c r="O203" i="6" s="1"/>
  <c r="P203" i="6" s="1"/>
  <c r="M203" i="6"/>
  <c r="F203" i="6" s="1" a="1"/>
  <c r="F203" i="6" s="1"/>
  <c r="H203" i="6"/>
  <c r="E203" i="6"/>
  <c r="R202" i="6"/>
  <c r="N202" i="6" s="1"/>
  <c r="O202" i="6" s="1"/>
  <c r="P202" i="6" s="1"/>
  <c r="G202" i="6" s="1"/>
  <c r="M202" i="6"/>
  <c r="L202" i="6" s="1"/>
  <c r="H202" i="6"/>
  <c r="E202" i="6"/>
  <c r="R201" i="6"/>
  <c r="N201" i="6" s="1"/>
  <c r="O201" i="6" s="1"/>
  <c r="P201" i="6" s="1"/>
  <c r="M201" i="6"/>
  <c r="I201" i="6" s="1"/>
  <c r="J201" i="6" s="1"/>
  <c r="K201" i="6" s="1"/>
  <c r="H201" i="6"/>
  <c r="E201" i="6"/>
  <c r="R200" i="6"/>
  <c r="M200" i="6"/>
  <c r="L200" i="6" s="1"/>
  <c r="H200" i="6"/>
  <c r="E200" i="6"/>
  <c r="R199" i="6"/>
  <c r="M199" i="6"/>
  <c r="F199" i="6" s="1" a="1"/>
  <c r="F199" i="6" s="1"/>
  <c r="H199" i="6"/>
  <c r="E199" i="6"/>
  <c r="R198" i="6"/>
  <c r="N198" i="6" s="1"/>
  <c r="O198" i="6" s="1"/>
  <c r="P198" i="6" s="1"/>
  <c r="G198" i="6" s="1"/>
  <c r="M198" i="6"/>
  <c r="L198" i="6" s="1"/>
  <c r="H198" i="6"/>
  <c r="E198" i="6"/>
  <c r="R197" i="6"/>
  <c r="N197" i="6" s="1"/>
  <c r="O197" i="6" s="1"/>
  <c r="P197" i="6" s="1"/>
  <c r="M197" i="6"/>
  <c r="L197" i="6" s="1"/>
  <c r="H197" i="6"/>
  <c r="E197" i="6"/>
  <c r="R196" i="6"/>
  <c r="N196" i="6" s="1"/>
  <c r="O196" i="6" s="1"/>
  <c r="P196" i="6" s="1"/>
  <c r="M196" i="6"/>
  <c r="F196" i="6" s="1" a="1"/>
  <c r="F196" i="6" s="1"/>
  <c r="H196" i="6"/>
  <c r="E196" i="6"/>
  <c r="R195" i="6"/>
  <c r="N195" i="6" s="1"/>
  <c r="O195" i="6" s="1"/>
  <c r="P195" i="6" s="1"/>
  <c r="M195" i="6"/>
  <c r="F195" i="6" s="1" a="1"/>
  <c r="F195" i="6" s="1"/>
  <c r="H195" i="6"/>
  <c r="E195" i="6"/>
  <c r="R194" i="6"/>
  <c r="N194" i="6" s="1"/>
  <c r="O194" i="6" s="1"/>
  <c r="P194" i="6" s="1"/>
  <c r="M194" i="6"/>
  <c r="I194" i="6" s="1"/>
  <c r="J194" i="6" s="1"/>
  <c r="K194" i="6" s="1"/>
  <c r="H194" i="6"/>
  <c r="E194" i="6"/>
  <c r="R193" i="6"/>
  <c r="N193" i="6" s="1"/>
  <c r="O193" i="6" s="1"/>
  <c r="P193" i="6" s="1"/>
  <c r="M193" i="6"/>
  <c r="L193" i="6" s="1"/>
  <c r="H193" i="6"/>
  <c r="E193" i="6"/>
  <c r="R192" i="6"/>
  <c r="N192" i="6" s="1"/>
  <c r="O192" i="6" s="1"/>
  <c r="P192" i="6" s="1"/>
  <c r="M192" i="6"/>
  <c r="I192" i="6" s="1"/>
  <c r="J192" i="6" s="1"/>
  <c r="K192" i="6" s="1"/>
  <c r="H192" i="6"/>
  <c r="E192" i="6"/>
  <c r="R191" i="6"/>
  <c r="N191" i="6" s="1"/>
  <c r="O191" i="6" s="1"/>
  <c r="P191" i="6" s="1"/>
  <c r="G191" i="6" s="1"/>
  <c r="M191" i="6"/>
  <c r="L191" i="6" s="1"/>
  <c r="H191" i="6"/>
  <c r="E191" i="6"/>
  <c r="R190" i="6"/>
  <c r="N190" i="6" s="1"/>
  <c r="O190" i="6" s="1"/>
  <c r="P190" i="6" s="1"/>
  <c r="G190" i="6" s="1"/>
  <c r="M190" i="6"/>
  <c r="L190" i="6" s="1"/>
  <c r="H190" i="6"/>
  <c r="E190" i="6"/>
  <c r="R189" i="6"/>
  <c r="N189" i="6" s="1"/>
  <c r="O189" i="6" s="1"/>
  <c r="P189" i="6" s="1"/>
  <c r="M189" i="6"/>
  <c r="L189" i="6" s="1"/>
  <c r="H189" i="6"/>
  <c r="E189" i="6"/>
  <c r="R188" i="6"/>
  <c r="N188" i="6" s="1"/>
  <c r="O188" i="6" s="1"/>
  <c r="P188" i="6" s="1"/>
  <c r="G188" i="6" s="1"/>
  <c r="M188" i="6"/>
  <c r="L188" i="6" s="1"/>
  <c r="H188" i="6"/>
  <c r="E188" i="6"/>
  <c r="R187" i="6"/>
  <c r="N187" i="6" s="1"/>
  <c r="O187" i="6" s="1"/>
  <c r="P187" i="6" s="1"/>
  <c r="M187" i="6"/>
  <c r="L187" i="6" s="1"/>
  <c r="H187" i="6"/>
  <c r="E187" i="6"/>
  <c r="R186" i="6"/>
  <c r="N186" i="6" s="1"/>
  <c r="O186" i="6" s="1"/>
  <c r="P186" i="6" s="1"/>
  <c r="M186" i="6"/>
  <c r="L186" i="6" s="1"/>
  <c r="H186" i="6"/>
  <c r="E186" i="6"/>
  <c r="R185" i="6"/>
  <c r="N185" i="6" s="1"/>
  <c r="O185" i="6" s="1"/>
  <c r="P185" i="6" s="1"/>
  <c r="G185" i="6" s="1"/>
  <c r="M185" i="6"/>
  <c r="F185" i="6" s="1" a="1"/>
  <c r="F185" i="6" s="1"/>
  <c r="H185" i="6"/>
  <c r="E185" i="6"/>
  <c r="R184" i="6"/>
  <c r="M184" i="6"/>
  <c r="L184" i="6" s="1"/>
  <c r="H184" i="6"/>
  <c r="E184" i="6"/>
  <c r="R183" i="6"/>
  <c r="N183" i="6" s="1"/>
  <c r="O183" i="6" s="1"/>
  <c r="P183" i="6" s="1"/>
  <c r="M183" i="6"/>
  <c r="F183" i="6" s="1" a="1"/>
  <c r="F183" i="6" s="1"/>
  <c r="H183" i="6"/>
  <c r="E183" i="6"/>
  <c r="R182" i="6"/>
  <c r="N182" i="6" s="1"/>
  <c r="O182" i="6" s="1"/>
  <c r="P182" i="6" s="1"/>
  <c r="M182" i="6"/>
  <c r="H182" i="6"/>
  <c r="E182" i="6"/>
  <c r="R181" i="6"/>
  <c r="N181" i="6" s="1"/>
  <c r="O181" i="6" s="1"/>
  <c r="P181" i="6" s="1"/>
  <c r="G181" i="6" s="1"/>
  <c r="M181" i="6"/>
  <c r="L181" i="6" s="1"/>
  <c r="H181" i="6"/>
  <c r="E181" i="6"/>
  <c r="R180" i="6"/>
  <c r="N180" i="6" s="1"/>
  <c r="O180" i="6" s="1"/>
  <c r="P180" i="6" s="1"/>
  <c r="M180" i="6"/>
  <c r="H180" i="6"/>
  <c r="E180" i="6"/>
  <c r="R179" i="6"/>
  <c r="N179" i="6" s="1"/>
  <c r="O179" i="6" s="1"/>
  <c r="P179" i="6" s="1"/>
  <c r="G179" i="6" s="1"/>
  <c r="M179" i="6"/>
  <c r="F179" i="6" s="1" a="1"/>
  <c r="F179" i="6" s="1"/>
  <c r="H179" i="6"/>
  <c r="E179" i="6"/>
  <c r="R178" i="6"/>
  <c r="M178" i="6"/>
  <c r="I178" i="6" s="1"/>
  <c r="J178" i="6" s="1"/>
  <c r="K178" i="6" s="1"/>
  <c r="H178" i="6"/>
  <c r="E178" i="6"/>
  <c r="R177" i="6"/>
  <c r="M177" i="6"/>
  <c r="F177" i="6" s="1" a="1"/>
  <c r="F177" i="6" s="1"/>
  <c r="H177" i="6"/>
  <c r="E177" i="6"/>
  <c r="R176" i="6"/>
  <c r="N176" i="6" s="1"/>
  <c r="O176" i="6" s="1"/>
  <c r="P176" i="6" s="1"/>
  <c r="M176" i="6"/>
  <c r="L176" i="6" s="1"/>
  <c r="H176" i="6"/>
  <c r="E176" i="6"/>
  <c r="R175" i="6"/>
  <c r="N175" i="6" s="1"/>
  <c r="O175" i="6" s="1"/>
  <c r="P175" i="6" s="1"/>
  <c r="G175" i="6" s="1"/>
  <c r="M175" i="6"/>
  <c r="L175" i="6" s="1"/>
  <c r="H175" i="6"/>
  <c r="E175" i="6"/>
  <c r="R174" i="6"/>
  <c r="N174" i="6" s="1"/>
  <c r="O174" i="6" s="1"/>
  <c r="P174" i="6" s="1"/>
  <c r="M174" i="6"/>
  <c r="L174" i="6" s="1"/>
  <c r="H174" i="6"/>
  <c r="E174" i="6"/>
  <c r="R173" i="6"/>
  <c r="N173" i="6" s="1"/>
  <c r="O173" i="6" s="1"/>
  <c r="P173" i="6" s="1"/>
  <c r="G173" i="6" s="1"/>
  <c r="M173" i="6"/>
  <c r="H173" i="6"/>
  <c r="E173" i="6"/>
  <c r="R172" i="6"/>
  <c r="N172" i="6" s="1"/>
  <c r="O172" i="6" s="1"/>
  <c r="P172" i="6" s="1"/>
  <c r="M172" i="6"/>
  <c r="I172" i="6" s="1"/>
  <c r="J172" i="6" s="1"/>
  <c r="K172" i="6" s="1"/>
  <c r="H172" i="6"/>
  <c r="E172" i="6"/>
  <c r="R171" i="6"/>
  <c r="N171" i="6" s="1"/>
  <c r="O171" i="6" s="1"/>
  <c r="P171" i="6" s="1"/>
  <c r="G171" i="6" s="1"/>
  <c r="M171" i="6"/>
  <c r="F171" i="6" s="1" a="1"/>
  <c r="F171" i="6" s="1"/>
  <c r="H171" i="6"/>
  <c r="E171" i="6"/>
  <c r="R170" i="6"/>
  <c r="N170" i="6" s="1"/>
  <c r="O170" i="6" s="1"/>
  <c r="P170" i="6" s="1"/>
  <c r="G170" i="6" s="1"/>
  <c r="M170" i="6"/>
  <c r="L170" i="6" s="1"/>
  <c r="H170" i="6"/>
  <c r="E170" i="6"/>
  <c r="R169" i="6"/>
  <c r="N169" i="6" s="1"/>
  <c r="O169" i="6" s="1"/>
  <c r="P169" i="6" s="1"/>
  <c r="G169" i="6" s="1"/>
  <c r="M169" i="6"/>
  <c r="I169" i="6" s="1"/>
  <c r="J169" i="6" s="1"/>
  <c r="K169" i="6" s="1"/>
  <c r="H169" i="6"/>
  <c r="E169" i="6"/>
  <c r="R168" i="6"/>
  <c r="M168" i="6"/>
  <c r="I168" i="6" s="1"/>
  <c r="J168" i="6" s="1"/>
  <c r="K168" i="6" s="1"/>
  <c r="H168" i="6"/>
  <c r="E168" i="6"/>
  <c r="R167" i="6"/>
  <c r="N167" i="6" s="1"/>
  <c r="O167" i="6" s="1"/>
  <c r="P167" i="6" s="1"/>
  <c r="G167" i="6" s="1"/>
  <c r="M167" i="6"/>
  <c r="F167" i="6" s="1" a="1"/>
  <c r="F167" i="6" s="1"/>
  <c r="H167" i="6"/>
  <c r="E167" i="6"/>
  <c r="R166" i="6"/>
  <c r="N166" i="6" s="1"/>
  <c r="O166" i="6" s="1"/>
  <c r="P166" i="6" s="1"/>
  <c r="G166" i="6" s="1"/>
  <c r="M166" i="6"/>
  <c r="F166" i="6" s="1" a="1"/>
  <c r="F166" i="6" s="1"/>
  <c r="H166" i="6"/>
  <c r="E166" i="6"/>
  <c r="R165" i="6"/>
  <c r="N165" i="6" s="1"/>
  <c r="O165" i="6" s="1"/>
  <c r="P165" i="6" s="1"/>
  <c r="M165" i="6"/>
  <c r="I165" i="6" s="1"/>
  <c r="J165" i="6" s="1"/>
  <c r="K165" i="6" s="1"/>
  <c r="H165" i="6"/>
  <c r="E165" i="6"/>
  <c r="R164" i="6"/>
  <c r="N164" i="6" s="1"/>
  <c r="O164" i="6" s="1"/>
  <c r="P164" i="6" s="1"/>
  <c r="M164" i="6"/>
  <c r="H164" i="6"/>
  <c r="E164" i="6"/>
  <c r="R163" i="6"/>
  <c r="M163" i="6"/>
  <c r="L163" i="6" s="1"/>
  <c r="H163" i="6"/>
  <c r="E163" i="6"/>
  <c r="R162" i="6"/>
  <c r="M162" i="6"/>
  <c r="F162" i="6" s="1" a="1"/>
  <c r="F162" i="6" s="1"/>
  <c r="H162" i="6"/>
  <c r="E162" i="6"/>
  <c r="R161" i="6"/>
  <c r="M161" i="6"/>
  <c r="F161" i="6" s="1" a="1"/>
  <c r="F161" i="6" s="1"/>
  <c r="H161" i="6"/>
  <c r="E161" i="6"/>
  <c r="R160" i="6"/>
  <c r="M160" i="6"/>
  <c r="I160" i="6" s="1"/>
  <c r="J160" i="6" s="1"/>
  <c r="K160" i="6" s="1"/>
  <c r="H160" i="6"/>
  <c r="E160" i="6"/>
  <c r="R159" i="6"/>
  <c r="N159" i="6" s="1"/>
  <c r="O159" i="6" s="1"/>
  <c r="P159" i="6" s="1"/>
  <c r="M159" i="6"/>
  <c r="L159" i="6" s="1"/>
  <c r="H159" i="6"/>
  <c r="E159" i="6"/>
  <c r="R158" i="6"/>
  <c r="M158" i="6"/>
  <c r="L158" i="6" s="1"/>
  <c r="H158" i="6"/>
  <c r="E158" i="6"/>
  <c r="R157" i="6"/>
  <c r="N157" i="6" s="1"/>
  <c r="O157" i="6" s="1"/>
  <c r="P157" i="6" s="1"/>
  <c r="M157" i="6"/>
  <c r="F157" i="6" s="1" a="1"/>
  <c r="F157" i="6" s="1"/>
  <c r="H157" i="6"/>
  <c r="E157" i="6"/>
  <c r="R156" i="6"/>
  <c r="M156" i="6"/>
  <c r="I156" i="6" s="1"/>
  <c r="J156" i="6" s="1"/>
  <c r="K156" i="6" s="1"/>
  <c r="H156" i="6"/>
  <c r="E156" i="6"/>
  <c r="R155" i="6"/>
  <c r="N155" i="6" s="1"/>
  <c r="O155" i="6" s="1"/>
  <c r="P155" i="6" s="1"/>
  <c r="G155" i="6" s="1"/>
  <c r="M155" i="6"/>
  <c r="L155" i="6" s="1"/>
  <c r="H155" i="6"/>
  <c r="E155" i="6"/>
  <c r="R154" i="6"/>
  <c r="N154" i="6" s="1"/>
  <c r="O154" i="6" s="1"/>
  <c r="P154" i="6" s="1"/>
  <c r="G154" i="6" s="1"/>
  <c r="M154" i="6"/>
  <c r="L154" i="6" s="1"/>
  <c r="H154" i="6"/>
  <c r="E154" i="6"/>
  <c r="R153" i="6"/>
  <c r="N153" i="6" s="1"/>
  <c r="O153" i="6" s="1"/>
  <c r="P153" i="6" s="1"/>
  <c r="G153" i="6" s="1"/>
  <c r="M153" i="6"/>
  <c r="L153" i="6" s="1"/>
  <c r="H153" i="6"/>
  <c r="E153" i="6"/>
  <c r="R152" i="6"/>
  <c r="M152" i="6"/>
  <c r="L152" i="6" s="1"/>
  <c r="H152" i="6"/>
  <c r="E152" i="6"/>
  <c r="R151" i="6"/>
  <c r="N151" i="6" s="1"/>
  <c r="O151" i="6" s="1"/>
  <c r="P151" i="6" s="1"/>
  <c r="G151" i="6" s="1"/>
  <c r="M151" i="6"/>
  <c r="I151" i="6" s="1"/>
  <c r="J151" i="6" s="1"/>
  <c r="K151" i="6" s="1"/>
  <c r="H151" i="6"/>
  <c r="E151" i="6"/>
  <c r="R150" i="6"/>
  <c r="M150" i="6"/>
  <c r="L150" i="6" s="1"/>
  <c r="H150" i="6"/>
  <c r="E150" i="6"/>
  <c r="R149" i="6"/>
  <c r="N149" i="6" s="1"/>
  <c r="O149" i="6" s="1"/>
  <c r="P149" i="6" s="1"/>
  <c r="M149" i="6"/>
  <c r="L149" i="6" s="1"/>
  <c r="H149" i="6"/>
  <c r="E149" i="6"/>
  <c r="R148" i="6"/>
  <c r="N148" i="6" s="1"/>
  <c r="O148" i="6" s="1"/>
  <c r="P148" i="6" s="1"/>
  <c r="M148" i="6"/>
  <c r="L148" i="6" s="1"/>
  <c r="H148" i="6"/>
  <c r="E148" i="6"/>
  <c r="R147" i="6"/>
  <c r="N147" i="6" s="1"/>
  <c r="O147" i="6" s="1"/>
  <c r="P147" i="6" s="1"/>
  <c r="M147" i="6"/>
  <c r="I147" i="6" s="1"/>
  <c r="J147" i="6" s="1"/>
  <c r="K147" i="6" s="1"/>
  <c r="H147" i="6"/>
  <c r="E147" i="6"/>
  <c r="R146" i="6"/>
  <c r="M146" i="6"/>
  <c r="F146" i="6" s="1" a="1"/>
  <c r="F146" i="6" s="1"/>
  <c r="H146" i="6"/>
  <c r="E146" i="6"/>
  <c r="R145" i="6"/>
  <c r="M145" i="6"/>
  <c r="H145" i="6"/>
  <c r="E145" i="6"/>
  <c r="R144" i="6"/>
  <c r="N144" i="6" s="1"/>
  <c r="O144" i="6" s="1"/>
  <c r="P144" i="6" s="1"/>
  <c r="M144" i="6"/>
  <c r="L144" i="6" s="1"/>
  <c r="H144" i="6"/>
  <c r="E144" i="6"/>
  <c r="R143" i="6"/>
  <c r="M143" i="6"/>
  <c r="L143" i="6" s="1"/>
  <c r="H143" i="6"/>
  <c r="E143" i="6"/>
  <c r="R142" i="6"/>
  <c r="N142" i="6" s="1"/>
  <c r="O142" i="6" s="1"/>
  <c r="P142" i="6" s="1"/>
  <c r="M142" i="6"/>
  <c r="I142" i="6" s="1"/>
  <c r="J142" i="6" s="1"/>
  <c r="K142" i="6" s="1"/>
  <c r="H142" i="6"/>
  <c r="E142" i="6"/>
  <c r="R141" i="6"/>
  <c r="N141" i="6" s="1"/>
  <c r="O141" i="6" s="1"/>
  <c r="P141" i="6" s="1"/>
  <c r="G141" i="6" s="1"/>
  <c r="M141" i="6"/>
  <c r="F141" i="6" s="1" a="1"/>
  <c r="F141" i="6" s="1"/>
  <c r="H141" i="6"/>
  <c r="E141" i="6"/>
  <c r="R140" i="6"/>
  <c r="N140" i="6" s="1"/>
  <c r="O140" i="6" s="1"/>
  <c r="P140" i="6" s="1"/>
  <c r="M140" i="6"/>
  <c r="I140" i="6" s="1"/>
  <c r="J140" i="6" s="1"/>
  <c r="K140" i="6" s="1"/>
  <c r="H140" i="6"/>
  <c r="E140" i="6"/>
  <c r="R139" i="6"/>
  <c r="N139" i="6" s="1"/>
  <c r="O139" i="6" s="1"/>
  <c r="P139" i="6" s="1"/>
  <c r="G139" i="6" s="1"/>
  <c r="M139" i="6"/>
  <c r="I139" i="6" s="1"/>
  <c r="J139" i="6" s="1"/>
  <c r="K139" i="6" s="1"/>
  <c r="H139" i="6"/>
  <c r="E139" i="6"/>
  <c r="R138" i="6"/>
  <c r="N138" i="6" s="1"/>
  <c r="O138" i="6" s="1"/>
  <c r="P138" i="6" s="1"/>
  <c r="G138" i="6" s="1"/>
  <c r="M138" i="6"/>
  <c r="L138" i="6" s="1"/>
  <c r="H138" i="6"/>
  <c r="E138" i="6"/>
  <c r="R137" i="6"/>
  <c r="N137" i="6" s="1"/>
  <c r="O137" i="6" s="1"/>
  <c r="P137" i="6" s="1"/>
  <c r="G137" i="6" s="1"/>
  <c r="M137" i="6"/>
  <c r="H137" i="6"/>
  <c r="E137" i="6"/>
  <c r="R136" i="6"/>
  <c r="M136" i="6"/>
  <c r="I136" i="6" s="1"/>
  <c r="J136" i="6" s="1"/>
  <c r="K136" i="6" s="1"/>
  <c r="H136" i="6"/>
  <c r="E136" i="6"/>
  <c r="R135" i="6"/>
  <c r="N135" i="6" s="1"/>
  <c r="O135" i="6" s="1"/>
  <c r="P135" i="6" s="1"/>
  <c r="G135" i="6" s="1"/>
  <c r="M135" i="6"/>
  <c r="L135" i="6" s="1"/>
  <c r="H135" i="6"/>
  <c r="E135" i="6"/>
  <c r="R134" i="6"/>
  <c r="M134" i="6"/>
  <c r="L134" i="6" s="1"/>
  <c r="H134" i="6"/>
  <c r="E134" i="6"/>
  <c r="R133" i="6"/>
  <c r="M133" i="6"/>
  <c r="F133" i="6" s="1" a="1"/>
  <c r="F133" i="6" s="1"/>
  <c r="H133" i="6"/>
  <c r="E133" i="6"/>
  <c r="R132" i="6"/>
  <c r="N132" i="6" s="1"/>
  <c r="O132" i="6" s="1"/>
  <c r="P132" i="6" s="1"/>
  <c r="G132" i="6" s="1"/>
  <c r="M132" i="6"/>
  <c r="L132" i="6" s="1"/>
  <c r="H132" i="6"/>
  <c r="E132" i="6"/>
  <c r="R131" i="6"/>
  <c r="N131" i="6" s="1"/>
  <c r="O131" i="6" s="1"/>
  <c r="P131" i="6" s="1"/>
  <c r="M131" i="6"/>
  <c r="L131" i="6" s="1"/>
  <c r="H131" i="6"/>
  <c r="E131" i="6"/>
  <c r="R130" i="6"/>
  <c r="N130" i="6" s="1"/>
  <c r="O130" i="6" s="1"/>
  <c r="P130" i="6" s="1"/>
  <c r="G130" i="6" s="1"/>
  <c r="M130" i="6"/>
  <c r="I130" i="6" s="1"/>
  <c r="J130" i="6" s="1"/>
  <c r="K130" i="6" s="1"/>
  <c r="H130" i="6"/>
  <c r="E130" i="6"/>
  <c r="R129" i="6"/>
  <c r="N129" i="6" s="1"/>
  <c r="O129" i="6" s="1"/>
  <c r="P129" i="6" s="1"/>
  <c r="G129" i="6" s="1"/>
  <c r="M129" i="6"/>
  <c r="I129" i="6" s="1"/>
  <c r="J129" i="6" s="1"/>
  <c r="K129" i="6" s="1"/>
  <c r="H129" i="6"/>
  <c r="E129" i="6"/>
  <c r="R128" i="6"/>
  <c r="M128" i="6"/>
  <c r="I128" i="6" s="1"/>
  <c r="J128" i="6" s="1"/>
  <c r="K128" i="6" s="1"/>
  <c r="H128" i="6"/>
  <c r="E128" i="6"/>
  <c r="R127" i="6"/>
  <c r="N127" i="6" s="1"/>
  <c r="O127" i="6" s="1"/>
  <c r="P127" i="6" s="1"/>
  <c r="G127" i="6" s="1"/>
  <c r="M127" i="6"/>
  <c r="L127" i="6" s="1"/>
  <c r="H127" i="6"/>
  <c r="E127" i="6"/>
  <c r="R126" i="6"/>
  <c r="M126" i="6"/>
  <c r="I126" i="6" s="1"/>
  <c r="J126" i="6" s="1"/>
  <c r="K126" i="6" s="1"/>
  <c r="H126" i="6"/>
  <c r="E126" i="6"/>
  <c r="R125" i="6"/>
  <c r="N125" i="6" s="1"/>
  <c r="O125" i="6" s="1"/>
  <c r="P125" i="6" s="1"/>
  <c r="M125" i="6"/>
  <c r="L125" i="6" s="1"/>
  <c r="H125" i="6"/>
  <c r="E125" i="6"/>
  <c r="R124" i="6"/>
  <c r="N124" i="6" s="1"/>
  <c r="O124" i="6" s="1"/>
  <c r="P124" i="6" s="1"/>
  <c r="G124" i="6" s="1"/>
  <c r="M124" i="6"/>
  <c r="L124" i="6" s="1"/>
  <c r="H124" i="6"/>
  <c r="E124" i="6"/>
  <c r="R123" i="6"/>
  <c r="N123" i="6" s="1"/>
  <c r="O123" i="6" s="1"/>
  <c r="P123" i="6" s="1"/>
  <c r="M123" i="6"/>
  <c r="H123" i="6"/>
  <c r="E123" i="6"/>
  <c r="R122" i="6"/>
  <c r="N122" i="6" s="1"/>
  <c r="O122" i="6" s="1"/>
  <c r="P122" i="6" s="1"/>
  <c r="G122" i="6" s="1"/>
  <c r="M122" i="6"/>
  <c r="L122" i="6" s="1"/>
  <c r="H122" i="6"/>
  <c r="E122" i="6"/>
  <c r="R121" i="6"/>
  <c r="N121" i="6" s="1"/>
  <c r="O121" i="6" s="1"/>
  <c r="P121" i="6" s="1"/>
  <c r="M121" i="6"/>
  <c r="H121" i="6"/>
  <c r="E121" i="6"/>
  <c r="R120" i="6"/>
  <c r="N120" i="6" s="1"/>
  <c r="O120" i="6" s="1"/>
  <c r="P120" i="6" s="1"/>
  <c r="G120" i="6" s="1"/>
  <c r="M120" i="6"/>
  <c r="I120" i="6" s="1"/>
  <c r="J120" i="6" s="1"/>
  <c r="K120" i="6" s="1"/>
  <c r="H120" i="6"/>
  <c r="E120" i="6"/>
  <c r="R119" i="6"/>
  <c r="M119" i="6"/>
  <c r="L119" i="6" s="1"/>
  <c r="H119" i="6"/>
  <c r="E119" i="6"/>
  <c r="R118" i="6"/>
  <c r="N118" i="6" s="1"/>
  <c r="O118" i="6" s="1"/>
  <c r="P118" i="6" s="1"/>
  <c r="M118" i="6"/>
  <c r="H118" i="6"/>
  <c r="E118" i="6"/>
  <c r="R117" i="6"/>
  <c r="N117" i="6" s="1"/>
  <c r="O117" i="6" s="1"/>
  <c r="P117" i="6" s="1"/>
  <c r="M117" i="6"/>
  <c r="L117" i="6" s="1"/>
  <c r="H117" i="6"/>
  <c r="E117" i="6"/>
  <c r="R116" i="6"/>
  <c r="N116" i="6" s="1"/>
  <c r="O116" i="6" s="1"/>
  <c r="P116" i="6" s="1"/>
  <c r="G116" i="6" s="1"/>
  <c r="M116" i="6"/>
  <c r="F116" i="6" s="1" a="1"/>
  <c r="F116" i="6" s="1"/>
  <c r="H116" i="6"/>
  <c r="E116" i="6"/>
  <c r="R115" i="6"/>
  <c r="N115" i="6" s="1"/>
  <c r="O115" i="6" s="1"/>
  <c r="P115" i="6" s="1"/>
  <c r="M115" i="6"/>
  <c r="F115" i="6" s="1" a="1"/>
  <c r="F115" i="6" s="1"/>
  <c r="H115" i="6"/>
  <c r="E115" i="6"/>
  <c r="R114" i="6"/>
  <c r="N114" i="6" s="1"/>
  <c r="O114" i="6" s="1"/>
  <c r="P114" i="6" s="1"/>
  <c r="G114" i="6" s="1"/>
  <c r="M114" i="6"/>
  <c r="F114" i="6" s="1" a="1"/>
  <c r="F114" i="6" s="1"/>
  <c r="H114" i="6"/>
  <c r="E114" i="6"/>
  <c r="R113" i="6"/>
  <c r="M113" i="6"/>
  <c r="I113" i="6" s="1"/>
  <c r="J113" i="6" s="1"/>
  <c r="K113" i="6" s="1"/>
  <c r="H113" i="6"/>
  <c r="E113" i="6"/>
  <c r="R112" i="6"/>
  <c r="M112" i="6"/>
  <c r="L112" i="6" s="1"/>
  <c r="H112" i="6"/>
  <c r="E112" i="6"/>
  <c r="R111" i="6"/>
  <c r="N111" i="6" s="1"/>
  <c r="O111" i="6" s="1"/>
  <c r="P111" i="6" s="1"/>
  <c r="G111" i="6" s="1"/>
  <c r="M111" i="6"/>
  <c r="L111" i="6" s="1"/>
  <c r="H111" i="6"/>
  <c r="E111" i="6"/>
  <c r="R110" i="6"/>
  <c r="N110" i="6" s="1"/>
  <c r="O110" i="6" s="1"/>
  <c r="P110" i="6" s="1"/>
  <c r="M110" i="6"/>
  <c r="I110" i="6" s="1"/>
  <c r="J110" i="6" s="1"/>
  <c r="K110" i="6" s="1"/>
  <c r="H110" i="6"/>
  <c r="E110" i="6"/>
  <c r="R109" i="6"/>
  <c r="N109" i="6" s="1"/>
  <c r="O109" i="6" s="1"/>
  <c r="P109" i="6" s="1"/>
  <c r="M109" i="6"/>
  <c r="L109" i="6" s="1"/>
  <c r="H109" i="6"/>
  <c r="E109" i="6"/>
  <c r="R108" i="6"/>
  <c r="N108" i="6" s="1"/>
  <c r="O108" i="6" s="1"/>
  <c r="P108" i="6" s="1"/>
  <c r="M108" i="6"/>
  <c r="F108" i="6" s="1" a="1"/>
  <c r="F108" i="6" s="1"/>
  <c r="H108" i="6"/>
  <c r="E108" i="6"/>
  <c r="R107" i="6"/>
  <c r="N107" i="6" s="1"/>
  <c r="O107" i="6" s="1"/>
  <c r="P107" i="6" s="1"/>
  <c r="G107" i="6" s="1"/>
  <c r="M107" i="6"/>
  <c r="H107" i="6"/>
  <c r="E107" i="6"/>
  <c r="R106" i="6"/>
  <c r="N106" i="6" s="1"/>
  <c r="O106" i="6" s="1"/>
  <c r="P106" i="6" s="1"/>
  <c r="G106" i="6" s="1"/>
  <c r="M106" i="6"/>
  <c r="I106" i="6" s="1"/>
  <c r="J106" i="6" s="1"/>
  <c r="K106" i="6" s="1"/>
  <c r="H106" i="6"/>
  <c r="E106" i="6"/>
  <c r="R105" i="6"/>
  <c r="M105" i="6"/>
  <c r="F105" i="6" s="1" a="1"/>
  <c r="F105" i="6" s="1"/>
  <c r="H105" i="6"/>
  <c r="E105" i="6"/>
  <c r="R104" i="6"/>
  <c r="N104" i="6" s="1"/>
  <c r="O104" i="6" s="1"/>
  <c r="P104" i="6" s="1"/>
  <c r="G104" i="6" s="1"/>
  <c r="M104" i="6"/>
  <c r="L104" i="6" s="1"/>
  <c r="H104" i="6"/>
  <c r="E104" i="6"/>
  <c r="R103" i="6"/>
  <c r="N103" i="6" s="1"/>
  <c r="O103" i="6" s="1"/>
  <c r="P103" i="6" s="1"/>
  <c r="M103" i="6"/>
  <c r="L103" i="6" s="1"/>
  <c r="H103" i="6"/>
  <c r="E103" i="6"/>
  <c r="R102" i="6"/>
  <c r="M102" i="6"/>
  <c r="L102" i="6" s="1"/>
  <c r="H102" i="6"/>
  <c r="E102" i="6"/>
  <c r="R101" i="6"/>
  <c r="N101" i="6" s="1"/>
  <c r="O101" i="6" s="1"/>
  <c r="P101" i="6" s="1"/>
  <c r="M101" i="6"/>
  <c r="I101" i="6" s="1"/>
  <c r="J101" i="6" s="1"/>
  <c r="K101" i="6" s="1"/>
  <c r="H101" i="6"/>
  <c r="E101" i="6"/>
  <c r="R100" i="6"/>
  <c r="M100" i="6"/>
  <c r="F100" i="6" s="1" a="1"/>
  <c r="F100" i="6" s="1"/>
  <c r="H100" i="6"/>
  <c r="E100" i="6"/>
  <c r="R99" i="6"/>
  <c r="N99" i="6" s="1"/>
  <c r="O99" i="6" s="1"/>
  <c r="P99" i="6" s="1"/>
  <c r="M99" i="6"/>
  <c r="L99" i="6" s="1"/>
  <c r="H99" i="6"/>
  <c r="E99" i="6"/>
  <c r="R98" i="6"/>
  <c r="N98" i="6" s="1"/>
  <c r="O98" i="6" s="1"/>
  <c r="P98" i="6" s="1"/>
  <c r="M98" i="6"/>
  <c r="F98" i="6" s="1" a="1"/>
  <c r="F98" i="6" s="1"/>
  <c r="H98" i="6"/>
  <c r="E98" i="6"/>
  <c r="R97" i="6"/>
  <c r="N97" i="6" s="1"/>
  <c r="O97" i="6" s="1"/>
  <c r="P97" i="6" s="1"/>
  <c r="G97" i="6" s="1"/>
  <c r="M97" i="6"/>
  <c r="H97" i="6"/>
  <c r="E97" i="6"/>
  <c r="R96" i="6"/>
  <c r="N96" i="6" s="1"/>
  <c r="O96" i="6" s="1"/>
  <c r="P96" i="6" s="1"/>
  <c r="G96" i="6" s="1"/>
  <c r="M96" i="6"/>
  <c r="I96" i="6" s="1"/>
  <c r="J96" i="6" s="1"/>
  <c r="K96" i="6" s="1"/>
  <c r="H96" i="6"/>
  <c r="E96" i="6"/>
  <c r="R95" i="6"/>
  <c r="N95" i="6" s="1"/>
  <c r="O95" i="6" s="1"/>
  <c r="P95" i="6" s="1"/>
  <c r="M95" i="6"/>
  <c r="I95" i="6" s="1"/>
  <c r="J95" i="6" s="1"/>
  <c r="K95" i="6" s="1"/>
  <c r="H95" i="6"/>
  <c r="E95" i="6"/>
  <c r="R94" i="6"/>
  <c r="N94" i="6" s="1"/>
  <c r="O94" i="6" s="1"/>
  <c r="P94" i="6" s="1"/>
  <c r="M94" i="6"/>
  <c r="L94" i="6" s="1"/>
  <c r="H94" i="6"/>
  <c r="E94" i="6"/>
  <c r="R93" i="6"/>
  <c r="M93" i="6"/>
  <c r="F93" i="6" s="1" a="1"/>
  <c r="F93" i="6" s="1"/>
  <c r="H93" i="6"/>
  <c r="E93" i="6"/>
  <c r="R92" i="6"/>
  <c r="M92" i="6"/>
  <c r="L92" i="6" s="1"/>
  <c r="H92" i="6"/>
  <c r="E92" i="6"/>
  <c r="R91" i="6"/>
  <c r="N91" i="6" s="1"/>
  <c r="O91" i="6" s="1"/>
  <c r="P91" i="6" s="1"/>
  <c r="M91" i="6"/>
  <c r="F91" i="6" s="1" a="1"/>
  <c r="F91" i="6" s="1"/>
  <c r="H91" i="6"/>
  <c r="E91" i="6"/>
  <c r="R90" i="6"/>
  <c r="M90" i="6"/>
  <c r="L90" i="6" s="1"/>
  <c r="H90" i="6"/>
  <c r="E90" i="6"/>
  <c r="R89" i="6"/>
  <c r="N89" i="6" s="1"/>
  <c r="O89" i="6" s="1"/>
  <c r="P89" i="6" s="1"/>
  <c r="M89" i="6"/>
  <c r="L89" i="6" s="1"/>
  <c r="H89" i="6"/>
  <c r="E89" i="6"/>
  <c r="R88" i="6"/>
  <c r="M88" i="6"/>
  <c r="L88" i="6" s="1"/>
  <c r="H88" i="6"/>
  <c r="E88" i="6"/>
  <c r="R87" i="6"/>
  <c r="N87" i="6" s="1"/>
  <c r="O87" i="6" s="1"/>
  <c r="P87" i="6" s="1"/>
  <c r="M87" i="6"/>
  <c r="L87" i="6" s="1"/>
  <c r="H87" i="6"/>
  <c r="E87" i="6"/>
  <c r="R86" i="6"/>
  <c r="N86" i="6" s="1"/>
  <c r="O86" i="6" s="1"/>
  <c r="P86" i="6" s="1"/>
  <c r="G86" i="6" s="1"/>
  <c r="M86" i="6"/>
  <c r="H86" i="6"/>
  <c r="E86" i="6"/>
  <c r="R85" i="6"/>
  <c r="N85" i="6" s="1"/>
  <c r="O85" i="6" s="1"/>
  <c r="P85" i="6" s="1"/>
  <c r="M85" i="6"/>
  <c r="L85" i="6" s="1"/>
  <c r="H85" i="6"/>
  <c r="E85" i="6"/>
  <c r="R84" i="6"/>
  <c r="N84" i="6" s="1"/>
  <c r="O84" i="6" s="1"/>
  <c r="P84" i="6" s="1"/>
  <c r="M84" i="6"/>
  <c r="L84" i="6" s="1"/>
  <c r="H84" i="6"/>
  <c r="E84" i="6"/>
  <c r="R83" i="6"/>
  <c r="N83" i="6" s="1"/>
  <c r="O83" i="6" s="1"/>
  <c r="P83" i="6" s="1"/>
  <c r="G83" i="6" s="1"/>
  <c r="M83" i="6"/>
  <c r="L83" i="6" s="1"/>
  <c r="H83" i="6"/>
  <c r="E83" i="6"/>
  <c r="R82" i="6"/>
  <c r="N82" i="6" s="1"/>
  <c r="O82" i="6" s="1"/>
  <c r="P82" i="6" s="1"/>
  <c r="G82" i="6" s="1"/>
  <c r="M82" i="6"/>
  <c r="L82" i="6" s="1"/>
  <c r="H82" i="6"/>
  <c r="E82" i="6"/>
  <c r="R81" i="6"/>
  <c r="N81" i="6" s="1"/>
  <c r="O81" i="6" s="1"/>
  <c r="P81" i="6" s="1"/>
  <c r="M81" i="6"/>
  <c r="L81" i="6" s="1"/>
  <c r="H81" i="6"/>
  <c r="E81" i="6"/>
  <c r="R80" i="6"/>
  <c r="M80" i="6"/>
  <c r="F80" i="6" s="1" a="1"/>
  <c r="F80" i="6" s="1"/>
  <c r="H80" i="6"/>
  <c r="E80" i="6"/>
  <c r="R79" i="6"/>
  <c r="N79" i="6" s="1"/>
  <c r="O79" i="6" s="1"/>
  <c r="P79" i="6" s="1"/>
  <c r="M79" i="6"/>
  <c r="I79" i="6" s="1"/>
  <c r="J79" i="6" s="1"/>
  <c r="K79" i="6" s="1"/>
  <c r="H79" i="6"/>
  <c r="E79" i="6"/>
  <c r="R78" i="6"/>
  <c r="N78" i="6" s="1"/>
  <c r="O78" i="6" s="1"/>
  <c r="P78" i="6" s="1"/>
  <c r="G78" i="6" s="1"/>
  <c r="M78" i="6"/>
  <c r="L78" i="6" s="1"/>
  <c r="H78" i="6"/>
  <c r="E78" i="6"/>
  <c r="R77" i="6"/>
  <c r="M77" i="6"/>
  <c r="L77" i="6" s="1"/>
  <c r="H77" i="6"/>
  <c r="E77" i="6"/>
  <c r="R76" i="6"/>
  <c r="N76" i="6" s="1"/>
  <c r="O76" i="6" s="1"/>
  <c r="P76" i="6" s="1"/>
  <c r="M76" i="6"/>
  <c r="H76" i="6"/>
  <c r="E76" i="6"/>
  <c r="R75" i="6"/>
  <c r="N75" i="6" s="1"/>
  <c r="O75" i="6" s="1"/>
  <c r="P75" i="6" s="1"/>
  <c r="M75" i="6"/>
  <c r="F75" i="6" s="1" a="1"/>
  <c r="F75" i="6" s="1"/>
  <c r="H75" i="6"/>
  <c r="E75" i="6"/>
  <c r="R74" i="6"/>
  <c r="M74" i="6"/>
  <c r="H74" i="6"/>
  <c r="E74" i="6"/>
  <c r="R73" i="6"/>
  <c r="N73" i="6" s="1"/>
  <c r="O73" i="6" s="1"/>
  <c r="P73" i="6" s="1"/>
  <c r="G73" i="6" s="1"/>
  <c r="M73" i="6"/>
  <c r="I73" i="6" s="1"/>
  <c r="J73" i="6" s="1"/>
  <c r="K73" i="6" s="1"/>
  <c r="H73" i="6"/>
  <c r="E73" i="6"/>
  <c r="R72" i="6"/>
  <c r="M72" i="6"/>
  <c r="F72" i="6" s="1" a="1"/>
  <c r="F72" i="6" s="1"/>
  <c r="H72" i="6"/>
  <c r="E72" i="6"/>
  <c r="R71" i="6"/>
  <c r="M71" i="6"/>
  <c r="I71" i="6" s="1"/>
  <c r="J71" i="6" s="1"/>
  <c r="K71" i="6" s="1"/>
  <c r="H71" i="6"/>
  <c r="E71" i="6"/>
  <c r="R70" i="6"/>
  <c r="M70" i="6"/>
  <c r="L70" i="6" s="1"/>
  <c r="H70" i="6"/>
  <c r="E70" i="6"/>
  <c r="R69" i="6"/>
  <c r="M69" i="6"/>
  <c r="F69" i="6" s="1" a="1"/>
  <c r="F69" i="6" s="1"/>
  <c r="H69" i="6"/>
  <c r="E69" i="6"/>
  <c r="R68" i="6"/>
  <c r="M68" i="6"/>
  <c r="L68" i="6" s="1"/>
  <c r="H68" i="6"/>
  <c r="E68" i="6"/>
  <c r="R67" i="6"/>
  <c r="M67" i="6"/>
  <c r="L67" i="6" s="1"/>
  <c r="H67" i="6"/>
  <c r="E67" i="6"/>
  <c r="R66" i="6"/>
  <c r="N66" i="6" s="1"/>
  <c r="O66" i="6" s="1"/>
  <c r="P66" i="6" s="1"/>
  <c r="M66" i="6"/>
  <c r="L66" i="6" s="1"/>
  <c r="H66" i="6"/>
  <c r="E66" i="6"/>
  <c r="R65" i="6"/>
  <c r="N65" i="6" s="1"/>
  <c r="O65" i="6" s="1"/>
  <c r="P65" i="6" s="1"/>
  <c r="M65" i="6"/>
  <c r="H65" i="6"/>
  <c r="E65" i="6"/>
  <c r="R64" i="6"/>
  <c r="M64" i="6"/>
  <c r="H64" i="6"/>
  <c r="E64" i="6"/>
  <c r="R63" i="6"/>
  <c r="M63" i="6"/>
  <c r="L63" i="6" s="1"/>
  <c r="H63" i="6"/>
  <c r="E63" i="6"/>
  <c r="R62" i="6"/>
  <c r="M62" i="6"/>
  <c r="F62" i="6" s="1" a="1"/>
  <c r="F62" i="6" s="1"/>
  <c r="H62" i="6"/>
  <c r="E62" i="6"/>
  <c r="R61" i="6"/>
  <c r="N61" i="6" s="1"/>
  <c r="O61" i="6" s="1"/>
  <c r="P61" i="6" s="1"/>
  <c r="G61" i="6" s="1"/>
  <c r="M61" i="6"/>
  <c r="F61" i="6" s="1" a="1"/>
  <c r="F61" i="6" s="1"/>
  <c r="H61" i="6"/>
  <c r="E61" i="6"/>
  <c r="R60" i="6"/>
  <c r="N60" i="6" s="1"/>
  <c r="O60" i="6" s="1"/>
  <c r="P60" i="6" s="1"/>
  <c r="M60" i="6"/>
  <c r="L60" i="6" s="1"/>
  <c r="H60" i="6"/>
  <c r="E60" i="6"/>
  <c r="R59" i="6"/>
  <c r="N59" i="6" s="1"/>
  <c r="O59" i="6" s="1"/>
  <c r="P59" i="6" s="1"/>
  <c r="M59" i="6"/>
  <c r="F59" i="6" s="1" a="1"/>
  <c r="F59" i="6" s="1"/>
  <c r="H59" i="6"/>
  <c r="E59" i="6"/>
  <c r="R58" i="6"/>
  <c r="N58" i="6" s="1"/>
  <c r="O58" i="6" s="1"/>
  <c r="P58" i="6" s="1"/>
  <c r="M58" i="6"/>
  <c r="L58" i="6" s="1"/>
  <c r="H58" i="6"/>
  <c r="E58" i="6"/>
  <c r="R57" i="6"/>
  <c r="N57" i="6" s="1"/>
  <c r="O57" i="6" s="1"/>
  <c r="P57" i="6" s="1"/>
  <c r="G57" i="6" s="1"/>
  <c r="M57" i="6"/>
  <c r="L57" i="6" s="1"/>
  <c r="H57" i="6"/>
  <c r="E57" i="6"/>
  <c r="R56" i="6"/>
  <c r="M56" i="6"/>
  <c r="I56" i="6" s="1"/>
  <c r="J56" i="6" s="1"/>
  <c r="K56" i="6" s="1"/>
  <c r="H56" i="6"/>
  <c r="E56" i="6"/>
  <c r="R55" i="6"/>
  <c r="N55" i="6" s="1"/>
  <c r="O55" i="6" s="1"/>
  <c r="P55" i="6" s="1"/>
  <c r="M55" i="6"/>
  <c r="I55" i="6" s="1"/>
  <c r="J55" i="6" s="1"/>
  <c r="K55" i="6" s="1"/>
  <c r="H55" i="6"/>
  <c r="E55" i="6"/>
  <c r="R54" i="6"/>
  <c r="N54" i="6" s="1"/>
  <c r="O54" i="6" s="1"/>
  <c r="P54" i="6" s="1"/>
  <c r="M54" i="6"/>
  <c r="F54" i="6" s="1" a="1"/>
  <c r="F54" i="6" s="1"/>
  <c r="H54" i="6"/>
  <c r="E54" i="6"/>
  <c r="R53" i="6"/>
  <c r="N53" i="6" s="1"/>
  <c r="O53" i="6" s="1"/>
  <c r="P53" i="6" s="1"/>
  <c r="G53" i="6" s="1"/>
  <c r="M53" i="6"/>
  <c r="L53" i="6" s="1"/>
  <c r="H53" i="6"/>
  <c r="E53" i="6"/>
  <c r="R52" i="6"/>
  <c r="N52" i="6" s="1"/>
  <c r="O52" i="6" s="1"/>
  <c r="P52" i="6" s="1"/>
  <c r="M52" i="6"/>
  <c r="L52" i="6" s="1"/>
  <c r="H52" i="6"/>
  <c r="E52" i="6"/>
  <c r="R51" i="6"/>
  <c r="M51" i="6"/>
  <c r="L51" i="6" s="1"/>
  <c r="H51" i="6"/>
  <c r="E51" i="6"/>
  <c r="R50" i="6"/>
  <c r="N50" i="6" s="1"/>
  <c r="O50" i="6" s="1"/>
  <c r="P50" i="6" s="1"/>
  <c r="M50" i="6"/>
  <c r="L50" i="6" s="1"/>
  <c r="H50" i="6"/>
  <c r="E50" i="6"/>
  <c r="R49" i="6"/>
  <c r="N49" i="6" s="1"/>
  <c r="O49" i="6" s="1"/>
  <c r="P49" i="6" s="1"/>
  <c r="G49" i="6" s="1"/>
  <c r="M49" i="6"/>
  <c r="I49" i="6" s="1"/>
  <c r="J49" i="6" s="1"/>
  <c r="K49" i="6" s="1"/>
  <c r="H49" i="6"/>
  <c r="R48" i="6"/>
  <c r="N48" i="6" s="1"/>
  <c r="O48" i="6" s="1"/>
  <c r="P48" i="6" s="1"/>
  <c r="G48" i="6" s="1"/>
  <c r="M48" i="6"/>
  <c r="I48" i="6" s="1"/>
  <c r="J48" i="6" s="1"/>
  <c r="K48" i="6" s="1"/>
  <c r="L48" i="6" s="1"/>
  <c r="H48" i="6"/>
  <c r="R47" i="6"/>
  <c r="M47" i="6"/>
  <c r="I47" i="6" s="1"/>
  <c r="J47" i="6" s="1"/>
  <c r="K47" i="6" s="1"/>
  <c r="L47" i="6" s="1"/>
  <c r="H47" i="6"/>
  <c r="R46" i="6"/>
  <c r="M46" i="6"/>
  <c r="I46" i="6" s="1"/>
  <c r="J46" i="6" s="1"/>
  <c r="K46" i="6" s="1"/>
  <c r="H46" i="6"/>
  <c r="R45" i="6"/>
  <c r="M45" i="6"/>
  <c r="I45" i="6" s="1"/>
  <c r="J45" i="6" s="1"/>
  <c r="K45" i="6" s="1"/>
  <c r="L45" i="6" s="1"/>
  <c r="H45" i="6"/>
  <c r="R44" i="6"/>
  <c r="N44" i="6" s="1"/>
  <c r="O44" i="6" s="1"/>
  <c r="P44" i="6" s="1"/>
  <c r="G44" i="6" s="1"/>
  <c r="M44" i="6"/>
  <c r="H44" i="6"/>
  <c r="E44" i="6"/>
  <c r="R43" i="6"/>
  <c r="N43" i="6" s="1"/>
  <c r="O43" i="6" s="1"/>
  <c r="P43" i="6" s="1"/>
  <c r="G43" i="6" s="1"/>
  <c r="M43" i="6"/>
  <c r="I43" i="6" s="1"/>
  <c r="J43" i="6" s="1"/>
  <c r="K43" i="6" s="1"/>
  <c r="L43" i="6" s="1"/>
  <c r="H43" i="6"/>
  <c r="R42" i="6"/>
  <c r="M42" i="6"/>
  <c r="I42" i="6" s="1"/>
  <c r="J42" i="6" s="1"/>
  <c r="K42" i="6" s="1"/>
  <c r="H42" i="6"/>
  <c r="R41" i="6"/>
  <c r="N41" i="6" s="1"/>
  <c r="O41" i="6" s="1"/>
  <c r="P41" i="6" s="1"/>
  <c r="M41" i="6"/>
  <c r="H41" i="6"/>
  <c r="R40" i="6"/>
  <c r="N40" i="6" s="1"/>
  <c r="O40" i="6" s="1"/>
  <c r="P40" i="6" s="1"/>
  <c r="M40" i="6"/>
  <c r="H40" i="6"/>
  <c r="R39" i="6"/>
  <c r="M39" i="6"/>
  <c r="L39" i="6" s="1"/>
  <c r="H39" i="6"/>
  <c r="E39" i="6"/>
  <c r="R38" i="6"/>
  <c r="M38" i="6"/>
  <c r="I38" i="6" s="1"/>
  <c r="J38" i="6" s="1"/>
  <c r="K38" i="6" s="1"/>
  <c r="L38" i="6" s="1"/>
  <c r="H38" i="6"/>
  <c r="R37" i="6"/>
  <c r="M37" i="6"/>
  <c r="H37" i="6"/>
  <c r="R36" i="6"/>
  <c r="N36" i="6" s="1"/>
  <c r="O36" i="6" s="1"/>
  <c r="P36" i="6" s="1"/>
  <c r="G36" i="6" s="1"/>
  <c r="M36" i="6"/>
  <c r="I36" i="6" s="1"/>
  <c r="J36" i="6" s="1"/>
  <c r="K36" i="6" s="1"/>
  <c r="L36" i="6" s="1"/>
  <c r="H36" i="6"/>
  <c r="R35" i="6"/>
  <c r="M35" i="6"/>
  <c r="I35" i="6" s="1"/>
  <c r="J35" i="6" s="1"/>
  <c r="K35" i="6" s="1"/>
  <c r="L35" i="6" s="1"/>
  <c r="H35" i="6"/>
  <c r="R34" i="6"/>
  <c r="N34" i="6" s="1"/>
  <c r="O34" i="6" s="1"/>
  <c r="P34" i="6" s="1"/>
  <c r="M34" i="6"/>
  <c r="I34" i="6" s="1"/>
  <c r="J34" i="6" s="1"/>
  <c r="K34" i="6" s="1"/>
  <c r="H34" i="6"/>
  <c r="E34" i="6"/>
  <c r="R33" i="6"/>
  <c r="N33" i="6" s="1"/>
  <c r="O33" i="6" s="1"/>
  <c r="P33" i="6" s="1"/>
  <c r="G33" i="6" s="1"/>
  <c r="M33" i="6"/>
  <c r="L33" i="6" s="1"/>
  <c r="H33" i="6"/>
  <c r="E33" i="6"/>
  <c r="R32" i="6"/>
  <c r="N32" i="6" s="1"/>
  <c r="O32" i="6" s="1"/>
  <c r="P32" i="6" s="1"/>
  <c r="G32" i="6" s="1"/>
  <c r="M32" i="6"/>
  <c r="I32" i="6" s="1"/>
  <c r="J32" i="6" s="1"/>
  <c r="K32" i="6" s="1"/>
  <c r="L32" i="6" s="1"/>
  <c r="H32" i="6"/>
  <c r="R31" i="6"/>
  <c r="N31" i="6" s="1"/>
  <c r="O31" i="6" s="1"/>
  <c r="P31" i="6" s="1"/>
  <c r="G31" i="6" s="1"/>
  <c r="M31" i="6"/>
  <c r="H31" i="6"/>
  <c r="R30" i="6"/>
  <c r="N30" i="6" s="1"/>
  <c r="O30" i="6" s="1"/>
  <c r="P30" i="6" s="1"/>
  <c r="G30" i="6" s="1"/>
  <c r="M30" i="6"/>
  <c r="I30" i="6" s="1"/>
  <c r="J30" i="6" s="1"/>
  <c r="K30" i="6" s="1"/>
  <c r="L30" i="6" s="1"/>
  <c r="H30" i="6"/>
  <c r="R29" i="6"/>
  <c r="N29" i="6" s="1"/>
  <c r="O29" i="6" s="1"/>
  <c r="P29" i="6" s="1"/>
  <c r="M29" i="6"/>
  <c r="I29" i="6" s="1"/>
  <c r="J29" i="6" s="1"/>
  <c r="K29" i="6" s="1"/>
  <c r="L29" i="6" s="1"/>
  <c r="H29" i="6"/>
  <c r="R28" i="6"/>
  <c r="M28" i="6"/>
  <c r="I28" i="6" s="1"/>
  <c r="J28" i="6" s="1"/>
  <c r="K28" i="6" s="1"/>
  <c r="L28" i="6" s="1"/>
  <c r="H28" i="6"/>
  <c r="R27" i="6"/>
  <c r="N27" i="6" s="1"/>
  <c r="O27" i="6" s="1"/>
  <c r="P27" i="6" s="1"/>
  <c r="G27" i="6" s="1"/>
  <c r="M27" i="6"/>
  <c r="I27" i="6" s="1"/>
  <c r="J27" i="6" s="1"/>
  <c r="K27" i="6" s="1"/>
  <c r="H27" i="6"/>
  <c r="R26" i="6"/>
  <c r="N26" i="6" s="1"/>
  <c r="O26" i="6" s="1"/>
  <c r="P26" i="6" s="1"/>
  <c r="G26" i="6" s="1"/>
  <c r="M26" i="6"/>
  <c r="I26" i="6" s="1"/>
  <c r="J26" i="6" s="1"/>
  <c r="K26" i="6" s="1"/>
  <c r="H26" i="6"/>
  <c r="R25" i="6"/>
  <c r="N25" i="6" s="1"/>
  <c r="O25" i="6" s="1"/>
  <c r="P25" i="6" s="1"/>
  <c r="M25" i="6"/>
  <c r="F25" i="6" s="1" a="1"/>
  <c r="F25" i="6" s="1"/>
  <c r="H25" i="6"/>
  <c r="E25" i="6"/>
  <c r="E22" i="6"/>
  <c r="B9" i="6" s="1"/>
  <c r="C22" i="6"/>
  <c r="B8" i="6" s="1"/>
  <c r="AJ7" i="6" a="1"/>
  <c r="AJ7" i="6" s="1"/>
  <c r="AJ6" i="6"/>
  <c r="C5" i="6"/>
  <c r="AK1" i="6"/>
  <c r="AJ1" i="6"/>
  <c r="U1" i="6"/>
  <c r="T1" i="6"/>
  <c r="S1" i="6"/>
  <c r="R1" i="6"/>
  <c r="Q1" i="6"/>
  <c r="P1" i="6"/>
  <c r="O1" i="6"/>
  <c r="N1" i="6"/>
  <c r="M1" i="6"/>
  <c r="L1" i="6"/>
  <c r="K1" i="6"/>
  <c r="J1" i="6"/>
  <c r="I1" i="6"/>
  <c r="H1" i="6"/>
  <c r="G1" i="6"/>
  <c r="F1" i="6"/>
  <c r="E1" i="6"/>
  <c r="C1" i="6"/>
  <c r="B1" i="6"/>
  <c r="A1" i="6"/>
  <c r="N51" i="21" l="1"/>
  <c r="J51" i="21"/>
  <c r="G51" i="21"/>
  <c r="I51" i="21"/>
  <c r="H52" i="21" a="1"/>
  <c r="H52" i="21" s="1"/>
  <c r="M52" i="21"/>
  <c r="K53" i="21" s="1"/>
  <c r="L53" i="21" s="1"/>
  <c r="AD50" i="21" a="1"/>
  <c r="AD50" i="21" s="1"/>
  <c r="T50" i="21" a="1"/>
  <c r="T50" i="21" s="1"/>
  <c r="AJ50" i="21" a="1"/>
  <c r="AJ50" i="21" s="1"/>
  <c r="AA50" i="21" a="1"/>
  <c r="AA50" i="21" s="1"/>
  <c r="Z50" i="21" a="1"/>
  <c r="Z50" i="21" s="1"/>
  <c r="AI50" i="21" a="1"/>
  <c r="AI50" i="21" s="1"/>
  <c r="U50" i="21"/>
  <c r="D50" i="21" s="1"/>
  <c r="AF50" i="21" a="1"/>
  <c r="AF50" i="21" s="1"/>
  <c r="R50" i="21"/>
  <c r="AC50" i="21" a="1"/>
  <c r="AC50" i="21" s="1"/>
  <c r="Y50" i="21" a="1"/>
  <c r="Y50" i="21" s="1"/>
  <c r="AB50" i="21" a="1"/>
  <c r="AB50" i="21" s="1"/>
  <c r="X50" i="21" a="1"/>
  <c r="X50" i="21" s="1"/>
  <c r="W50" i="21"/>
  <c r="AK50" i="21" a="1"/>
  <c r="AK50" i="21" s="1"/>
  <c r="P50" i="21"/>
  <c r="V50" i="21"/>
  <c r="C50" i="21" s="1"/>
  <c r="S50" i="21" a="1"/>
  <c r="S50" i="21" s="1"/>
  <c r="Q50" i="21"/>
  <c r="O50" i="21"/>
  <c r="AH50" i="21" a="1"/>
  <c r="AH50" i="21" s="1"/>
  <c r="AG50" i="21" a="1"/>
  <c r="AG50" i="21" s="1"/>
  <c r="AE50" i="21" a="1"/>
  <c r="AE50" i="21" s="1"/>
  <c r="H43" i="20" a="1"/>
  <c r="H43" i="20" s="1"/>
  <c r="O41" i="20"/>
  <c r="P41" i="20" s="1"/>
  <c r="Q41" i="20" s="1"/>
  <c r="D39" i="20"/>
  <c r="V39" i="20"/>
  <c r="C39" i="20" s="1"/>
  <c r="N42" i="20"/>
  <c r="G42" i="20"/>
  <c r="J42" i="20"/>
  <c r="I42" i="20"/>
  <c r="AK40" i="20" a="1"/>
  <c r="AK40" i="20" s="1"/>
  <c r="AF40" i="20" a="1"/>
  <c r="AF40" i="20" s="1"/>
  <c r="X40" i="20" a="1"/>
  <c r="X40" i="20" s="1"/>
  <c r="AJ40" i="20" a="1"/>
  <c r="AJ40" i="20" s="1"/>
  <c r="AE40" i="20" a="1"/>
  <c r="AE40" i="20" s="1"/>
  <c r="AI40" i="20" a="1"/>
  <c r="AI40" i="20" s="1"/>
  <c r="AG40" i="20" a="1"/>
  <c r="AG40" i="20" s="1"/>
  <c r="AC40" i="20" a="1"/>
  <c r="AC40" i="20" s="1"/>
  <c r="AD40" i="20" a="1"/>
  <c r="AD40" i="20" s="1"/>
  <c r="AH40" i="20" a="1"/>
  <c r="AH40" i="20" s="1"/>
  <c r="AA40" i="20" a="1"/>
  <c r="AA40" i="20" s="1"/>
  <c r="AB40" i="20" a="1"/>
  <c r="AB40" i="20" s="1"/>
  <c r="Z40" i="20" a="1"/>
  <c r="Z40" i="20" s="1"/>
  <c r="Y40" i="20" a="1"/>
  <c r="Y40" i="20" s="1"/>
  <c r="AS59" i="16" a="1"/>
  <c r="AS59" i="16" s="1"/>
  <c r="BJ59" i="16" a="1"/>
  <c r="BJ59" i="16" s="1"/>
  <c r="BB59" i="16" a="1"/>
  <c r="BB59" i="16" s="1"/>
  <c r="AR59" i="16" a="1"/>
  <c r="AR59" i="16" s="1"/>
  <c r="BI59" i="16" a="1"/>
  <c r="BI59" i="16" s="1"/>
  <c r="BA59" i="16" a="1"/>
  <c r="BA59" i="16" s="1"/>
  <c r="AQ59" i="16"/>
  <c r="AZ59" i="16" a="1"/>
  <c r="AZ59" i="16" s="1"/>
  <c r="AX59" i="16" a="1"/>
  <c r="AX59" i="16" s="1"/>
  <c r="AY59" i="16" a="1"/>
  <c r="AY59" i="16" s="1"/>
  <c r="BH59" i="16" a="1"/>
  <c r="BH59" i="16" s="1"/>
  <c r="BG59" i="16" a="1"/>
  <c r="BG59" i="16" s="1"/>
  <c r="AW59" i="16" a="1"/>
  <c r="AW59" i="16" s="1"/>
  <c r="AT59" i="16"/>
  <c r="AC59" i="16" s="1"/>
  <c r="AP59" i="16"/>
  <c r="AO59" i="16"/>
  <c r="AV59" i="16"/>
  <c r="AU59" i="16"/>
  <c r="AB59" i="16" s="1"/>
  <c r="AN59" i="16"/>
  <c r="BF59" i="16" a="1"/>
  <c r="BF59" i="16" s="1"/>
  <c r="BD59" i="16" a="1"/>
  <c r="BD59" i="16" s="1"/>
  <c r="BE59" i="16" a="1"/>
  <c r="BE59" i="16" s="1"/>
  <c r="BC59" i="16" a="1"/>
  <c r="BC59" i="16" s="1"/>
  <c r="AM60" i="16"/>
  <c r="AF60" i="16"/>
  <c r="AI60" i="16"/>
  <c r="AH60" i="16"/>
  <c r="AL61" i="16"/>
  <c r="AJ62" i="16" s="1"/>
  <c r="AK62" i="16" s="1"/>
  <c r="AG61" i="16" a="1"/>
  <c r="AG61" i="16" s="1"/>
  <c r="AK3" i="6"/>
  <c r="N484" i="6"/>
  <c r="O484" i="6" s="1"/>
  <c r="P484" i="6" s="1"/>
  <c r="G485" i="6"/>
  <c r="L106" i="6"/>
  <c r="F434" i="6" a="1"/>
  <c r="F434" i="6" s="1"/>
  <c r="L151" i="6"/>
  <c r="I419" i="6"/>
  <c r="J419" i="6" s="1"/>
  <c r="K419" i="6" s="1"/>
  <c r="F435" i="6" a="1"/>
  <c r="F435" i="6" s="1"/>
  <c r="F393" i="6" a="1"/>
  <c r="F393" i="6" s="1"/>
  <c r="F159" i="6" a="1"/>
  <c r="F159" i="6" s="1"/>
  <c r="L227" i="6"/>
  <c r="L54" i="6"/>
  <c r="F63" i="6" a="1"/>
  <c r="F63" i="6" s="1"/>
  <c r="G142" i="6"/>
  <c r="G428" i="6"/>
  <c r="L435" i="6"/>
  <c r="I458" i="6"/>
  <c r="J458" i="6" s="1"/>
  <c r="K458" i="6" s="1"/>
  <c r="N424" i="6"/>
  <c r="O424" i="6" s="1"/>
  <c r="P424" i="6" s="1"/>
  <c r="G271" i="6"/>
  <c r="I144" i="6"/>
  <c r="J144" i="6" s="1"/>
  <c r="K144" i="6" s="1"/>
  <c r="N369" i="6"/>
  <c r="O369" i="6" s="1"/>
  <c r="P369" i="6" s="1"/>
  <c r="I451" i="6"/>
  <c r="J451" i="6" s="1"/>
  <c r="K451" i="6" s="1"/>
  <c r="N310" i="6"/>
  <c r="O310" i="6" s="1"/>
  <c r="P310" i="6" s="1"/>
  <c r="L199" i="6"/>
  <c r="I333" i="6"/>
  <c r="J333" i="6" s="1"/>
  <c r="K333" i="6" s="1"/>
  <c r="N412" i="6"/>
  <c r="O412" i="6" s="1"/>
  <c r="P412" i="6" s="1"/>
  <c r="N438" i="6"/>
  <c r="O438" i="6" s="1"/>
  <c r="P438" i="6" s="1"/>
  <c r="F135" i="6" a="1"/>
  <c r="F135" i="6" s="1"/>
  <c r="F264" i="6" a="1"/>
  <c r="F264" i="6" s="1"/>
  <c r="N303" i="6"/>
  <c r="O303" i="6" s="1"/>
  <c r="P303" i="6" s="1"/>
  <c r="L183" i="6"/>
  <c r="F249" i="6" a="1"/>
  <c r="F249" i="6" s="1"/>
  <c r="L443" i="6"/>
  <c r="F230" i="6" a="1"/>
  <c r="F230" i="6" s="1"/>
  <c r="F459" i="6" a="1"/>
  <c r="F459" i="6" s="1"/>
  <c r="F58" i="6" a="1"/>
  <c r="F58" i="6" s="1"/>
  <c r="F184" i="6" a="1"/>
  <c r="F184" i="6" s="1"/>
  <c r="G356" i="6"/>
  <c r="I403" i="6"/>
  <c r="J403" i="6" s="1"/>
  <c r="K403" i="6" s="1"/>
  <c r="I426" i="6"/>
  <c r="J426" i="6" s="1"/>
  <c r="K426" i="6" s="1"/>
  <c r="I478" i="6"/>
  <c r="J478" i="6" s="1"/>
  <c r="K478" i="6" s="1"/>
  <c r="F39" i="6" a="1"/>
  <c r="F39" i="6" s="1"/>
  <c r="L62" i="6"/>
  <c r="F70" i="6" a="1"/>
  <c r="F70" i="6" s="1"/>
  <c r="I93" i="6"/>
  <c r="J93" i="6" s="1"/>
  <c r="K93" i="6" s="1"/>
  <c r="I407" i="6"/>
  <c r="J407" i="6" s="1"/>
  <c r="K407" i="6" s="1"/>
  <c r="L93" i="6"/>
  <c r="L116" i="6"/>
  <c r="I220" i="6"/>
  <c r="J220" i="6" s="1"/>
  <c r="K220" i="6" s="1"/>
  <c r="L243" i="6"/>
  <c r="G322" i="6"/>
  <c r="G388" i="6"/>
  <c r="I166" i="6"/>
  <c r="J166" i="6" s="1"/>
  <c r="K166" i="6" s="1"/>
  <c r="I196" i="6"/>
  <c r="J196" i="6" s="1"/>
  <c r="K196" i="6" s="1"/>
  <c r="L234" i="6"/>
  <c r="G257" i="6"/>
  <c r="F319" i="6" a="1"/>
  <c r="F319" i="6" s="1"/>
  <c r="N422" i="6"/>
  <c r="O422" i="6" s="1"/>
  <c r="P422" i="6" s="1"/>
  <c r="G254" i="6"/>
  <c r="G273" i="6"/>
  <c r="F152" i="6" a="1"/>
  <c r="F152" i="6" s="1"/>
  <c r="L167" i="6"/>
  <c r="F213" i="6" a="1"/>
  <c r="F213" i="6" s="1"/>
  <c r="I243" i="6"/>
  <c r="J243" i="6" s="1"/>
  <c r="K243" i="6" s="1"/>
  <c r="N312" i="6"/>
  <c r="O312" i="6" s="1"/>
  <c r="P312" i="6" s="1"/>
  <c r="F320" i="6" a="1"/>
  <c r="F320" i="6" s="1"/>
  <c r="I370" i="6"/>
  <c r="J370" i="6" s="1"/>
  <c r="K370" i="6" s="1"/>
  <c r="L401" i="6"/>
  <c r="F129" i="6" a="1"/>
  <c r="F129" i="6" s="1"/>
  <c r="F147" i="6" a="1"/>
  <c r="F147" i="6" s="1"/>
  <c r="I184" i="6"/>
  <c r="J184" i="6" s="1"/>
  <c r="K184" i="6" s="1"/>
  <c r="I195" i="6"/>
  <c r="J195" i="6" s="1"/>
  <c r="K195" i="6" s="1"/>
  <c r="I263" i="6"/>
  <c r="J263" i="6" s="1"/>
  <c r="K263" i="6" s="1"/>
  <c r="L390" i="6"/>
  <c r="L475" i="6"/>
  <c r="F103" i="6" a="1"/>
  <c r="F103" i="6" s="1"/>
  <c r="F144" i="6" a="1"/>
  <c r="F144" i="6" s="1"/>
  <c r="I199" i="6"/>
  <c r="J199" i="6" s="1"/>
  <c r="K199" i="6" s="1"/>
  <c r="F271" i="6" a="1"/>
  <c r="F271" i="6" s="1"/>
  <c r="G468" i="6"/>
  <c r="I60" i="6"/>
  <c r="J60" i="6" s="1"/>
  <c r="K60" i="6" s="1"/>
  <c r="G277" i="6"/>
  <c r="F156" i="6" a="1"/>
  <c r="F156" i="6" s="1"/>
  <c r="F202" i="6" a="1"/>
  <c r="F202" i="6" s="1"/>
  <c r="N346" i="6"/>
  <c r="O346" i="6" s="1"/>
  <c r="P346" i="6" s="1"/>
  <c r="G405" i="6"/>
  <c r="F56" i="6" a="1"/>
  <c r="F56" i="6" s="1"/>
  <c r="F260" i="6" a="1"/>
  <c r="F260" i="6" s="1"/>
  <c r="L335" i="6"/>
  <c r="I54" i="6"/>
  <c r="J54" i="6" s="1"/>
  <c r="K54" i="6" s="1"/>
  <c r="I89" i="6"/>
  <c r="J89" i="6" s="1"/>
  <c r="K89" i="6" s="1"/>
  <c r="L96" i="6"/>
  <c r="L156" i="6"/>
  <c r="G196" i="6"/>
  <c r="I202" i="6"/>
  <c r="J202" i="6" s="1"/>
  <c r="K202" i="6" s="1"/>
  <c r="F210" i="6" a="1"/>
  <c r="F210" i="6" s="1"/>
  <c r="F370" i="6" a="1"/>
  <c r="F370" i="6" s="1"/>
  <c r="G384" i="6"/>
  <c r="I63" i="6"/>
  <c r="J63" i="6" s="1"/>
  <c r="K63" i="6" s="1"/>
  <c r="L71" i="6"/>
  <c r="F122" i="6" a="1"/>
  <c r="F122" i="6" s="1"/>
  <c r="L140" i="6"/>
  <c r="F240" i="6" a="1"/>
  <c r="F240" i="6" s="1"/>
  <c r="N264" i="6"/>
  <c r="O264" i="6" s="1"/>
  <c r="P264" i="6" s="1"/>
  <c r="I322" i="6"/>
  <c r="J322" i="6" s="1"/>
  <c r="K322" i="6" s="1"/>
  <c r="F333" i="6" a="1"/>
  <c r="F333" i="6" s="1"/>
  <c r="F378" i="6" a="1"/>
  <c r="F378" i="6" s="1"/>
  <c r="G478" i="6"/>
  <c r="F485" i="6" a="1"/>
  <c r="F485" i="6" s="1"/>
  <c r="I39" i="6"/>
  <c r="J39" i="6" s="1"/>
  <c r="K39" i="6" s="1"/>
  <c r="L147" i="6"/>
  <c r="I254" i="6"/>
  <c r="J254" i="6" s="1"/>
  <c r="K254" i="6" s="1"/>
  <c r="I268" i="6"/>
  <c r="J268" i="6" s="1"/>
  <c r="K268" i="6" s="1"/>
  <c r="L305" i="6"/>
  <c r="L322" i="6"/>
  <c r="N441" i="6"/>
  <c r="O441" i="6" s="1"/>
  <c r="P441" i="6" s="1"/>
  <c r="I154" i="6"/>
  <c r="J154" i="6" s="1"/>
  <c r="K154" i="6" s="1"/>
  <c r="I251" i="6"/>
  <c r="J251" i="6" s="1"/>
  <c r="K251" i="6" s="1"/>
  <c r="L251" i="6"/>
  <c r="N305" i="6"/>
  <c r="O305" i="6" s="1"/>
  <c r="P305" i="6" s="1"/>
  <c r="L309" i="6"/>
  <c r="F55" i="6" a="1"/>
  <c r="F55" i="6" s="1"/>
  <c r="F158" i="6" a="1"/>
  <c r="F158" i="6" s="1"/>
  <c r="I161" i="6"/>
  <c r="J161" i="6" s="1"/>
  <c r="K161" i="6" s="1"/>
  <c r="I223" i="6"/>
  <c r="J223" i="6" s="1"/>
  <c r="K223" i="6" s="1"/>
  <c r="N248" i="6"/>
  <c r="O248" i="6" s="1"/>
  <c r="P248" i="6" s="1"/>
  <c r="N279" i="6"/>
  <c r="O279" i="6" s="1"/>
  <c r="P279" i="6" s="1"/>
  <c r="G313" i="6"/>
  <c r="G320" i="6"/>
  <c r="G379" i="6"/>
  <c r="N382" i="6"/>
  <c r="O382" i="6" s="1"/>
  <c r="P382" i="6" s="1"/>
  <c r="F397" i="6" a="1"/>
  <c r="F397" i="6" s="1"/>
  <c r="L223" i="6"/>
  <c r="F317" i="6" a="1"/>
  <c r="F317" i="6" s="1"/>
  <c r="F361" i="6" a="1"/>
  <c r="F361" i="6" s="1"/>
  <c r="G397" i="6"/>
  <c r="N432" i="6"/>
  <c r="O432" i="6" s="1"/>
  <c r="P432" i="6" s="1"/>
  <c r="I116" i="6"/>
  <c r="J116" i="6" s="1"/>
  <c r="K116" i="6" s="1"/>
  <c r="F169" i="6" a="1"/>
  <c r="F169" i="6" s="1"/>
  <c r="F273" i="6" a="1"/>
  <c r="F273" i="6" s="1"/>
  <c r="I379" i="6"/>
  <c r="J379" i="6" s="1"/>
  <c r="K379" i="6" s="1"/>
  <c r="I390" i="6"/>
  <c r="J390" i="6" s="1"/>
  <c r="K390" i="6" s="1"/>
  <c r="F401" i="6" a="1"/>
  <c r="F401" i="6" s="1"/>
  <c r="F419" i="6" a="1"/>
  <c r="F419" i="6" s="1"/>
  <c r="F450" i="6" a="1"/>
  <c r="F450" i="6" s="1"/>
  <c r="L56" i="6"/>
  <c r="F77" i="6" a="1"/>
  <c r="F77" i="6" s="1"/>
  <c r="I135" i="6"/>
  <c r="J135" i="6" s="1"/>
  <c r="K135" i="6" s="1"/>
  <c r="L203" i="6"/>
  <c r="N251" i="6"/>
  <c r="O251" i="6" s="1"/>
  <c r="P251" i="6" s="1"/>
  <c r="I292" i="6"/>
  <c r="J292" i="6" s="1"/>
  <c r="K292" i="6" s="1"/>
  <c r="L303" i="6"/>
  <c r="F465" i="6" a="1"/>
  <c r="F465" i="6" s="1"/>
  <c r="L478" i="6"/>
  <c r="I70" i="6"/>
  <c r="J70" i="6" s="1"/>
  <c r="K70" i="6" s="1"/>
  <c r="N268" i="6"/>
  <c r="O268" i="6" s="1"/>
  <c r="P268" i="6" s="1"/>
  <c r="L374" i="6"/>
  <c r="N402" i="6"/>
  <c r="O402" i="6" s="1"/>
  <c r="P402" i="6" s="1"/>
  <c r="L454" i="6"/>
  <c r="N472" i="6"/>
  <c r="O472" i="6" s="1"/>
  <c r="P472" i="6" s="1"/>
  <c r="F342" i="6" a="1"/>
  <c r="F342" i="6" s="1"/>
  <c r="F53" i="6" a="1"/>
  <c r="F53" i="6" s="1"/>
  <c r="F96" i="6" a="1"/>
  <c r="F96" i="6" s="1"/>
  <c r="I122" i="6"/>
  <c r="J122" i="6" s="1"/>
  <c r="K122" i="6" s="1"/>
  <c r="F188" i="6" a="1"/>
  <c r="F188" i="6" s="1"/>
  <c r="F229" i="6" a="1"/>
  <c r="F229" i="6" s="1"/>
  <c r="G232" i="6"/>
  <c r="G249" i="6"/>
  <c r="I282" i="6"/>
  <c r="J282" i="6" s="1"/>
  <c r="K282" i="6" s="1"/>
  <c r="N345" i="6"/>
  <c r="O345" i="6" s="1"/>
  <c r="P345" i="6" s="1"/>
  <c r="G476" i="6"/>
  <c r="L26" i="6"/>
  <c r="I51" i="6"/>
  <c r="J51" i="6" s="1"/>
  <c r="K51" i="6" s="1"/>
  <c r="F68" i="6" a="1"/>
  <c r="F68" i="6" s="1"/>
  <c r="F119" i="6" a="1"/>
  <c r="F119" i="6" s="1"/>
  <c r="F163" i="6" a="1"/>
  <c r="F163" i="6" s="1"/>
  <c r="G223" i="6"/>
  <c r="G226" i="6"/>
  <c r="I252" i="6"/>
  <c r="J252" i="6" s="1"/>
  <c r="K252" i="6" s="1"/>
  <c r="N272" i="6"/>
  <c r="O272" i="6" s="1"/>
  <c r="P272" i="6" s="1"/>
  <c r="I279" i="6"/>
  <c r="J279" i="6" s="1"/>
  <c r="K279" i="6" s="1"/>
  <c r="G286" i="6"/>
  <c r="G335" i="6"/>
  <c r="I342" i="6"/>
  <c r="J342" i="6" s="1"/>
  <c r="K342" i="6" s="1"/>
  <c r="F403" i="6" a="1"/>
  <c r="F403" i="6" s="1"/>
  <c r="F473" i="6" a="1"/>
  <c r="F473" i="6" s="1"/>
  <c r="F33" i="6" a="1"/>
  <c r="F33" i="6" s="1"/>
  <c r="F106" i="6" a="1"/>
  <c r="F106" i="6" s="1"/>
  <c r="I170" i="6"/>
  <c r="J170" i="6" s="1"/>
  <c r="K170" i="6" s="1"/>
  <c r="I188" i="6"/>
  <c r="J188" i="6" s="1"/>
  <c r="K188" i="6" s="1"/>
  <c r="L229" i="6"/>
  <c r="L279" i="6"/>
  <c r="I297" i="6"/>
  <c r="J297" i="6" s="1"/>
  <c r="K297" i="6" s="1"/>
  <c r="G332" i="6"/>
  <c r="G79" i="6"/>
  <c r="G317" i="6"/>
  <c r="G417" i="6"/>
  <c r="G462" i="6"/>
  <c r="I91" i="6"/>
  <c r="J91" i="6" s="1"/>
  <c r="K91" i="6" s="1"/>
  <c r="L142" i="6"/>
  <c r="I210" i="6"/>
  <c r="J210" i="6" s="1"/>
  <c r="K210" i="6" s="1"/>
  <c r="L252" i="6"/>
  <c r="G265" i="6"/>
  <c r="L268" i="6"/>
  <c r="I271" i="6"/>
  <c r="J271" i="6" s="1"/>
  <c r="K271" i="6" s="1"/>
  <c r="N300" i="6"/>
  <c r="O300" i="6" s="1"/>
  <c r="P300" i="6" s="1"/>
  <c r="N340" i="6"/>
  <c r="O340" i="6" s="1"/>
  <c r="P340" i="6" s="1"/>
  <c r="N343" i="6"/>
  <c r="O343" i="6" s="1"/>
  <c r="P343" i="6" s="1"/>
  <c r="N394" i="6"/>
  <c r="O394" i="6" s="1"/>
  <c r="P394" i="6" s="1"/>
  <c r="N406" i="6"/>
  <c r="O406" i="6" s="1"/>
  <c r="P406" i="6" s="1"/>
  <c r="N433" i="6"/>
  <c r="O433" i="6" s="1"/>
  <c r="P433" i="6" s="1"/>
  <c r="I459" i="6"/>
  <c r="J459" i="6" s="1"/>
  <c r="K459" i="6" s="1"/>
  <c r="I81" i="6"/>
  <c r="J81" i="6" s="1"/>
  <c r="K81" i="6" s="1"/>
  <c r="L91" i="6"/>
  <c r="G201" i="6"/>
  <c r="L207" i="6"/>
  <c r="N246" i="6"/>
  <c r="O246" i="6" s="1"/>
  <c r="P246" i="6" s="1"/>
  <c r="I255" i="6"/>
  <c r="J255" i="6" s="1"/>
  <c r="K255" i="6" s="1"/>
  <c r="L320" i="6"/>
  <c r="N330" i="6"/>
  <c r="O330" i="6" s="1"/>
  <c r="P330" i="6" s="1"/>
  <c r="N420" i="6"/>
  <c r="O420" i="6" s="1"/>
  <c r="P420" i="6" s="1"/>
  <c r="N456" i="6"/>
  <c r="O456" i="6" s="1"/>
  <c r="P456" i="6" s="1"/>
  <c r="G288" i="6"/>
  <c r="G311" i="6"/>
  <c r="G358" i="6"/>
  <c r="G401" i="6"/>
  <c r="L120" i="6"/>
  <c r="F127" i="6" a="1"/>
  <c r="F127" i="6" s="1"/>
  <c r="L130" i="6"/>
  <c r="I152" i="6"/>
  <c r="J152" i="6" s="1"/>
  <c r="K152" i="6" s="1"/>
  <c r="I158" i="6"/>
  <c r="J158" i="6" s="1"/>
  <c r="K158" i="6" s="1"/>
  <c r="L161" i="6"/>
  <c r="L195" i="6"/>
  <c r="L201" i="6"/>
  <c r="I361" i="6"/>
  <c r="J361" i="6" s="1"/>
  <c r="K361" i="6" s="1"/>
  <c r="F395" i="6" a="1"/>
  <c r="F395" i="6" s="1"/>
  <c r="I450" i="6"/>
  <c r="J450" i="6" s="1"/>
  <c r="K450" i="6" s="1"/>
  <c r="G470" i="6"/>
  <c r="I476" i="6"/>
  <c r="J476" i="6" s="1"/>
  <c r="K476" i="6" s="1"/>
  <c r="F50" i="6" a="1"/>
  <c r="F50" i="6" s="1"/>
  <c r="G89" i="6"/>
  <c r="F140" i="6" a="1"/>
  <c r="F140" i="6" s="1"/>
  <c r="F186" i="6" a="1"/>
  <c r="F186" i="6" s="1"/>
  <c r="I189" i="6"/>
  <c r="J189" i="6" s="1"/>
  <c r="K189" i="6" s="1"/>
  <c r="F295" i="6" a="1"/>
  <c r="F295" i="6" s="1"/>
  <c r="L311" i="6"/>
  <c r="F318" i="6" a="1"/>
  <c r="F318" i="6" s="1"/>
  <c r="I358" i="6"/>
  <c r="J358" i="6" s="1"/>
  <c r="K358" i="6" s="1"/>
  <c r="L365" i="6"/>
  <c r="G372" i="6"/>
  <c r="F385" i="6" a="1"/>
  <c r="F385" i="6" s="1"/>
  <c r="G395" i="6"/>
  <c r="G398" i="6"/>
  <c r="N440" i="6"/>
  <c r="O440" i="6" s="1"/>
  <c r="P440" i="6" s="1"/>
  <c r="F457" i="6" a="1"/>
  <c r="F457" i="6" s="1"/>
  <c r="F60" i="6" a="1"/>
  <c r="F60" i="6" s="1"/>
  <c r="F82" i="6" a="1"/>
  <c r="F82" i="6" s="1"/>
  <c r="F111" i="6" a="1"/>
  <c r="F111" i="6" s="1"/>
  <c r="I183" i="6"/>
  <c r="J183" i="6" s="1"/>
  <c r="K183" i="6" s="1"/>
  <c r="I211" i="6"/>
  <c r="J211" i="6" s="1"/>
  <c r="K211" i="6" s="1"/>
  <c r="L214" i="6"/>
  <c r="L253" i="6"/>
  <c r="N259" i="6"/>
  <c r="O259" i="6" s="1"/>
  <c r="P259" i="6" s="1"/>
  <c r="F292" i="6" a="1"/>
  <c r="F292" i="6" s="1"/>
  <c r="G295" i="6"/>
  <c r="N298" i="6"/>
  <c r="O298" i="6" s="1"/>
  <c r="P298" i="6" s="1"/>
  <c r="L358" i="6"/>
  <c r="I382" i="6"/>
  <c r="J382" i="6" s="1"/>
  <c r="K382" i="6" s="1"/>
  <c r="I418" i="6"/>
  <c r="J418" i="6" s="1"/>
  <c r="K418" i="6" s="1"/>
  <c r="N447" i="6"/>
  <c r="O447" i="6" s="1"/>
  <c r="P447" i="6" s="1"/>
  <c r="G460" i="6"/>
  <c r="I470" i="6"/>
  <c r="J470" i="6" s="1"/>
  <c r="K470" i="6" s="1"/>
  <c r="G25" i="6"/>
  <c r="G165" i="6"/>
  <c r="F215" i="6" a="1"/>
  <c r="F215" i="6" s="1"/>
  <c r="F309" i="6" a="1"/>
  <c r="F309" i="6" s="1"/>
  <c r="G386" i="6"/>
  <c r="G461" i="6"/>
  <c r="F126" i="6" a="1"/>
  <c r="F126" i="6" s="1"/>
  <c r="F200" i="6" a="1"/>
  <c r="F200" i="6" s="1"/>
  <c r="I240" i="6"/>
  <c r="J240" i="6" s="1"/>
  <c r="K240" i="6" s="1"/>
  <c r="I274" i="6"/>
  <c r="J274" i="6" s="1"/>
  <c r="K274" i="6" s="1"/>
  <c r="F303" i="6" a="1"/>
  <c r="F303" i="6" s="1"/>
  <c r="G309" i="6"/>
  <c r="F315" i="6" a="1"/>
  <c r="F315" i="6" s="1"/>
  <c r="L331" i="6"/>
  <c r="N360" i="6"/>
  <c r="O360" i="6" s="1"/>
  <c r="P360" i="6" s="1"/>
  <c r="N392" i="6"/>
  <c r="O392" i="6" s="1"/>
  <c r="P392" i="6" s="1"/>
  <c r="I398" i="6"/>
  <c r="J398" i="6" s="1"/>
  <c r="K398" i="6" s="1"/>
  <c r="L407" i="6"/>
  <c r="N423" i="6"/>
  <c r="O423" i="6" s="1"/>
  <c r="P423" i="6" s="1"/>
  <c r="N426" i="6"/>
  <c r="O426" i="6" s="1"/>
  <c r="P426" i="6" s="1"/>
  <c r="L470" i="6"/>
  <c r="F483" i="6" a="1"/>
  <c r="F483" i="6" s="1"/>
  <c r="G274" i="6"/>
  <c r="I53" i="6"/>
  <c r="J53" i="6" s="1"/>
  <c r="K53" i="6" s="1"/>
  <c r="L98" i="6"/>
  <c r="L129" i="6"/>
  <c r="I162" i="6"/>
  <c r="J162" i="6" s="1"/>
  <c r="K162" i="6" s="1"/>
  <c r="F172" i="6" a="1"/>
  <c r="F172" i="6" s="1"/>
  <c r="I206" i="6"/>
  <c r="J206" i="6" s="1"/>
  <c r="K206" i="6" s="1"/>
  <c r="I215" i="6"/>
  <c r="J215" i="6" s="1"/>
  <c r="K215" i="6" s="1"/>
  <c r="F247" i="6" a="1"/>
  <c r="F247" i="6" s="1"/>
  <c r="L274" i="6"/>
  <c r="F284" i="6" a="1"/>
  <c r="F284" i="6" s="1"/>
  <c r="F334" i="6" a="1"/>
  <c r="F334" i="6" s="1"/>
  <c r="G344" i="6"/>
  <c r="F347" i="6" a="1"/>
  <c r="F347" i="6" s="1"/>
  <c r="N383" i="6"/>
  <c r="O383" i="6" s="1"/>
  <c r="P383" i="6" s="1"/>
  <c r="F418" i="6" a="1"/>
  <c r="F418" i="6" s="1"/>
  <c r="I461" i="6"/>
  <c r="J461" i="6" s="1"/>
  <c r="K461" i="6" s="1"/>
  <c r="G203" i="6"/>
  <c r="F142" i="6" a="1"/>
  <c r="F142" i="6" s="1"/>
  <c r="F151" i="6" a="1"/>
  <c r="F151" i="6" s="1"/>
  <c r="F154" i="6" a="1"/>
  <c r="F154" i="6" s="1"/>
  <c r="L162" i="6"/>
  <c r="G195" i="6"/>
  <c r="F222" i="6" a="1"/>
  <c r="F222" i="6" s="1"/>
  <c r="I287" i="6"/>
  <c r="J287" i="6" s="1"/>
  <c r="K287" i="6" s="1"/>
  <c r="G297" i="6"/>
  <c r="N331" i="6"/>
  <c r="O331" i="6" s="1"/>
  <c r="P331" i="6" s="1"/>
  <c r="F371" i="6" a="1"/>
  <c r="F371" i="6" s="1"/>
  <c r="G374" i="6"/>
  <c r="N452" i="6"/>
  <c r="O452" i="6" s="1"/>
  <c r="P452" i="6" s="1"/>
  <c r="L461" i="6"/>
  <c r="N464" i="6"/>
  <c r="O464" i="6" s="1"/>
  <c r="P464" i="6" s="1"/>
  <c r="F468" i="6" a="1"/>
  <c r="F468" i="6" s="1"/>
  <c r="G29" i="6"/>
  <c r="I33" i="6"/>
  <c r="J33" i="6" s="1"/>
  <c r="K33" i="6" s="1"/>
  <c r="I80" i="6"/>
  <c r="J80" i="6" s="1"/>
  <c r="K80" i="6" s="1"/>
  <c r="G103" i="6"/>
  <c r="I163" i="6"/>
  <c r="J163" i="6" s="1"/>
  <c r="K163" i="6" s="1"/>
  <c r="L213" i="6"/>
  <c r="I235" i="6"/>
  <c r="J235" i="6" s="1"/>
  <c r="K235" i="6" s="1"/>
  <c r="N266" i="6"/>
  <c r="O266" i="6" s="1"/>
  <c r="P266" i="6" s="1"/>
  <c r="G269" i="6"/>
  <c r="G342" i="6"/>
  <c r="F354" i="6" a="1"/>
  <c r="F354" i="6" s="1"/>
  <c r="G390" i="6"/>
  <c r="F410" i="6" a="1"/>
  <c r="F410" i="6" s="1"/>
  <c r="N436" i="6"/>
  <c r="O436" i="6" s="1"/>
  <c r="P436" i="6" s="1"/>
  <c r="L445" i="6"/>
  <c r="N448" i="6"/>
  <c r="O448" i="6" s="1"/>
  <c r="P448" i="6" s="1"/>
  <c r="L451" i="6"/>
  <c r="G454" i="6"/>
  <c r="N465" i="6"/>
  <c r="O465" i="6" s="1"/>
  <c r="P465" i="6" s="1"/>
  <c r="I468" i="6"/>
  <c r="J468" i="6" s="1"/>
  <c r="K468" i="6" s="1"/>
  <c r="G108" i="6"/>
  <c r="I141" i="6"/>
  <c r="J141" i="6" s="1"/>
  <c r="K141" i="6" s="1"/>
  <c r="I200" i="6"/>
  <c r="J200" i="6" s="1"/>
  <c r="K200" i="6" s="1"/>
  <c r="L222" i="6"/>
  <c r="L235" i="6"/>
  <c r="I247" i="6"/>
  <c r="J247" i="6" s="1"/>
  <c r="K247" i="6" s="1"/>
  <c r="F255" i="6" a="1"/>
  <c r="F255" i="6" s="1"/>
  <c r="F278" i="6" a="1"/>
  <c r="F278" i="6" s="1"/>
  <c r="N289" i="6"/>
  <c r="O289" i="6" s="1"/>
  <c r="P289" i="6" s="1"/>
  <c r="L295" i="6"/>
  <c r="I318" i="6"/>
  <c r="J318" i="6" s="1"/>
  <c r="K318" i="6" s="1"/>
  <c r="G354" i="6"/>
  <c r="I378" i="6"/>
  <c r="J378" i="6" s="1"/>
  <c r="K378" i="6" s="1"/>
  <c r="N474" i="6"/>
  <c r="O474" i="6" s="1"/>
  <c r="P474" i="6" s="1"/>
  <c r="G55" i="6"/>
  <c r="G60" i="6"/>
  <c r="F87" i="6" a="1"/>
  <c r="F87" i="6" s="1"/>
  <c r="L100" i="6"/>
  <c r="I103" i="6"/>
  <c r="J103" i="6" s="1"/>
  <c r="K103" i="6" s="1"/>
  <c r="L141" i="6"/>
  <c r="G147" i="6"/>
  <c r="L172" i="6"/>
  <c r="G230" i="6"/>
  <c r="N292" i="6"/>
  <c r="O292" i="6" s="1"/>
  <c r="P292" i="6" s="1"/>
  <c r="F373" i="6" a="1"/>
  <c r="F373" i="6" s="1"/>
  <c r="N404" i="6"/>
  <c r="O404" i="6" s="1"/>
  <c r="P404" i="6" s="1"/>
  <c r="I410" i="6"/>
  <c r="J410" i="6" s="1"/>
  <c r="K410" i="6" s="1"/>
  <c r="G483" i="6"/>
  <c r="F78" i="6" a="1"/>
  <c r="F78" i="6" s="1"/>
  <c r="G87" i="6"/>
  <c r="G98" i="6"/>
  <c r="F109" i="6" a="1"/>
  <c r="F109" i="6" s="1"/>
  <c r="F190" i="6" a="1"/>
  <c r="F190" i="6" s="1"/>
  <c r="G193" i="6"/>
  <c r="F253" i="6" a="1"/>
  <c r="F253" i="6" s="1"/>
  <c r="F258" i="6" a="1"/>
  <c r="F258" i="6" s="1"/>
  <c r="G267" i="6"/>
  <c r="F331" i="6" a="1"/>
  <c r="F331" i="6" s="1"/>
  <c r="G414" i="6"/>
  <c r="G437" i="6"/>
  <c r="F443" i="6" a="1"/>
  <c r="F443" i="6" s="1"/>
  <c r="G466" i="6"/>
  <c r="I25" i="6"/>
  <c r="J25" i="6" s="1"/>
  <c r="K25" i="6" s="1"/>
  <c r="F51" i="6" a="1"/>
  <c r="F51" i="6" s="1"/>
  <c r="L55" i="6"/>
  <c r="I59" i="6"/>
  <c r="J59" i="6" s="1"/>
  <c r="K59" i="6" s="1"/>
  <c r="F81" i="6" a="1"/>
  <c r="F81" i="6" s="1"/>
  <c r="F150" i="6" a="1"/>
  <c r="F150" i="6" s="1"/>
  <c r="F170" i="6" a="1"/>
  <c r="F170" i="6" s="1"/>
  <c r="F220" i="6" a="1"/>
  <c r="F220" i="6" s="1"/>
  <c r="I230" i="6"/>
  <c r="J230" i="6" s="1"/>
  <c r="K230" i="6" s="1"/>
  <c r="F239" i="6" a="1"/>
  <c r="F239" i="6" s="1"/>
  <c r="G245" i="6"/>
  <c r="G253" i="6"/>
  <c r="N281" i="6"/>
  <c r="O281" i="6" s="1"/>
  <c r="P281" i="6" s="1"/>
  <c r="L287" i="6"/>
  <c r="G290" i="6"/>
  <c r="N307" i="6"/>
  <c r="O307" i="6" s="1"/>
  <c r="P307" i="6" s="1"/>
  <c r="G316" i="6"/>
  <c r="N318" i="6"/>
  <c r="O318" i="6" s="1"/>
  <c r="P318" i="6" s="1"/>
  <c r="N336" i="6"/>
  <c r="O336" i="6" s="1"/>
  <c r="P336" i="6" s="1"/>
  <c r="N367" i="6"/>
  <c r="O367" i="6" s="1"/>
  <c r="P367" i="6" s="1"/>
  <c r="I373" i="6"/>
  <c r="J373" i="6" s="1"/>
  <c r="K373" i="6" s="1"/>
  <c r="N396" i="6"/>
  <c r="O396" i="6" s="1"/>
  <c r="P396" i="6" s="1"/>
  <c r="F458" i="6" a="1"/>
  <c r="F458" i="6" s="1"/>
  <c r="F475" i="6" a="1"/>
  <c r="F475" i="6" s="1"/>
  <c r="I483" i="6"/>
  <c r="J483" i="6" s="1"/>
  <c r="K483" i="6" s="1"/>
  <c r="L25" i="6"/>
  <c r="L59" i="6"/>
  <c r="L69" i="6"/>
  <c r="I78" i="6"/>
  <c r="J78" i="6" s="1"/>
  <c r="K78" i="6" s="1"/>
  <c r="I87" i="6"/>
  <c r="J87" i="6" s="1"/>
  <c r="K87" i="6" s="1"/>
  <c r="I98" i="6"/>
  <c r="J98" i="6" s="1"/>
  <c r="K98" i="6" s="1"/>
  <c r="I109" i="6"/>
  <c r="J109" i="6" s="1"/>
  <c r="K109" i="6" s="1"/>
  <c r="F153" i="6" a="1"/>
  <c r="F153" i="6" s="1"/>
  <c r="F176" i="6" a="1"/>
  <c r="F176" i="6" s="1"/>
  <c r="I179" i="6"/>
  <c r="J179" i="6" s="1"/>
  <c r="K179" i="6" s="1"/>
  <c r="N184" i="6"/>
  <c r="O184" i="6" s="1"/>
  <c r="P184" i="6" s="1"/>
  <c r="G184" i="6" s="1"/>
  <c r="I190" i="6"/>
  <c r="J190" i="6" s="1"/>
  <c r="K190" i="6" s="1"/>
  <c r="F201" i="6" a="1"/>
  <c r="F201" i="6" s="1"/>
  <c r="F206" i="6" a="1"/>
  <c r="F206" i="6" s="1"/>
  <c r="I214" i="6"/>
  <c r="J214" i="6" s="1"/>
  <c r="K214" i="6" s="1"/>
  <c r="I228" i="6"/>
  <c r="J228" i="6" s="1"/>
  <c r="K228" i="6" s="1"/>
  <c r="G239" i="6"/>
  <c r="I258" i="6"/>
  <c r="J258" i="6" s="1"/>
  <c r="K258" i="6" s="1"/>
  <c r="N261" i="6"/>
  <c r="O261" i="6" s="1"/>
  <c r="P261" i="6" s="1"/>
  <c r="N321" i="6"/>
  <c r="O321" i="6" s="1"/>
  <c r="P321" i="6" s="1"/>
  <c r="G376" i="6"/>
  <c r="F379" i="6" a="1"/>
  <c r="F379" i="6" s="1"/>
  <c r="F405" i="6" a="1"/>
  <c r="F405" i="6" s="1"/>
  <c r="N434" i="6"/>
  <c r="O434" i="6" s="1"/>
  <c r="P434" i="6" s="1"/>
  <c r="I466" i="6"/>
  <c r="J466" i="6" s="1"/>
  <c r="K466" i="6" s="1"/>
  <c r="N480" i="6"/>
  <c r="O480" i="6" s="1"/>
  <c r="P480" i="6" s="1"/>
  <c r="N362" i="6"/>
  <c r="O362" i="6" s="1"/>
  <c r="P362" i="6" s="1"/>
  <c r="G362" i="6"/>
  <c r="N128" i="6"/>
  <c r="O128" i="6" s="1"/>
  <c r="P128" i="6" s="1"/>
  <c r="G128" i="6" s="1"/>
  <c r="N421" i="6"/>
  <c r="O421" i="6" s="1"/>
  <c r="P421" i="6" s="1"/>
  <c r="G421" i="6"/>
  <c r="I82" i="6"/>
  <c r="J82" i="6" s="1"/>
  <c r="K82" i="6" s="1"/>
  <c r="L339" i="6"/>
  <c r="F339" i="6" a="1"/>
  <c r="F339" i="6" s="1"/>
  <c r="I387" i="6"/>
  <c r="J387" i="6" s="1"/>
  <c r="K387" i="6" s="1"/>
  <c r="N429" i="6"/>
  <c r="O429" i="6" s="1"/>
  <c r="P429" i="6" s="1"/>
  <c r="G429" i="6"/>
  <c r="L482" i="6"/>
  <c r="I482" i="6"/>
  <c r="J482" i="6" s="1"/>
  <c r="K482" i="6" s="1"/>
  <c r="F482" i="6" a="1"/>
  <c r="F482" i="6" s="1"/>
  <c r="G50" i="6"/>
  <c r="I58" i="6"/>
  <c r="J58" i="6" s="1"/>
  <c r="K58" i="6" s="1"/>
  <c r="F85" i="6" a="1"/>
  <c r="F85" i="6" s="1"/>
  <c r="I90" i="6"/>
  <c r="J90" i="6" s="1"/>
  <c r="K90" i="6" s="1"/>
  <c r="F90" i="6" a="1"/>
  <c r="F90" i="6" s="1"/>
  <c r="I100" i="6"/>
  <c r="J100" i="6" s="1"/>
  <c r="K100" i="6" s="1"/>
  <c r="G123" i="6"/>
  <c r="L126" i="6"/>
  <c r="I134" i="6"/>
  <c r="J134" i="6" s="1"/>
  <c r="K134" i="6" s="1"/>
  <c r="F134" i="6" a="1"/>
  <c r="F134" i="6" s="1"/>
  <c r="I176" i="6"/>
  <c r="J176" i="6" s="1"/>
  <c r="K176" i="6" s="1"/>
  <c r="F189" i="6" a="1"/>
  <c r="F189" i="6" s="1"/>
  <c r="L196" i="6"/>
  <c r="I203" i="6"/>
  <c r="J203" i="6" s="1"/>
  <c r="K203" i="6" s="1"/>
  <c r="I238" i="6"/>
  <c r="J238" i="6" s="1"/>
  <c r="K238" i="6" s="1"/>
  <c r="F238" i="6" a="1"/>
  <c r="F238" i="6" s="1"/>
  <c r="L306" i="6"/>
  <c r="I306" i="6"/>
  <c r="J306" i="6" s="1"/>
  <c r="K306" i="6" s="1"/>
  <c r="F306" i="6" a="1"/>
  <c r="F306" i="6" s="1"/>
  <c r="F329" i="6" a="1"/>
  <c r="F329" i="6" s="1"/>
  <c r="F336" i="6" a="1"/>
  <c r="F336" i="6" s="1"/>
  <c r="L336" i="6"/>
  <c r="I336" i="6"/>
  <c r="J336" i="6" s="1"/>
  <c r="K336" i="6" s="1"/>
  <c r="G353" i="6"/>
  <c r="I374" i="6"/>
  <c r="J374" i="6" s="1"/>
  <c r="K374" i="6" s="1"/>
  <c r="L387" i="6"/>
  <c r="G446" i="6"/>
  <c r="N451" i="6"/>
  <c r="O451" i="6" s="1"/>
  <c r="P451" i="6" s="1"/>
  <c r="G451" i="6"/>
  <c r="I454" i="6"/>
  <c r="J454" i="6" s="1"/>
  <c r="K454" i="6" s="1"/>
  <c r="L457" i="6"/>
  <c r="L467" i="6"/>
  <c r="I467" i="6"/>
  <c r="J467" i="6" s="1"/>
  <c r="K467" i="6" s="1"/>
  <c r="F467" i="6" a="1"/>
  <c r="F467" i="6" s="1"/>
  <c r="I343" i="6"/>
  <c r="J343" i="6" s="1"/>
  <c r="K343" i="6" s="1"/>
  <c r="F343" i="6" a="1"/>
  <c r="F343" i="6" s="1"/>
  <c r="I67" i="6"/>
  <c r="J67" i="6" s="1"/>
  <c r="K67" i="6" s="1"/>
  <c r="F67" i="6" a="1"/>
  <c r="F67" i="6" s="1"/>
  <c r="I257" i="6"/>
  <c r="J257" i="6" s="1"/>
  <c r="K257" i="6" s="1"/>
  <c r="F257" i="6" a="1"/>
  <c r="F257" i="6" s="1"/>
  <c r="F38" i="6" a="1"/>
  <c r="F38" i="6" s="1"/>
  <c r="E38" i="6" s="1"/>
  <c r="I50" i="6"/>
  <c r="J50" i="6" s="1"/>
  <c r="K50" i="6" s="1"/>
  <c r="L72" i="6"/>
  <c r="I72" i="6"/>
  <c r="J72" i="6" s="1"/>
  <c r="K72" i="6" s="1"/>
  <c r="I75" i="6"/>
  <c r="J75" i="6" s="1"/>
  <c r="K75" i="6" s="1"/>
  <c r="L80" i="6"/>
  <c r="I85" i="6"/>
  <c r="J85" i="6" s="1"/>
  <c r="K85" i="6" s="1"/>
  <c r="N90" i="6"/>
  <c r="O90" i="6" s="1"/>
  <c r="P90" i="6" s="1"/>
  <c r="G90" i="6" s="1"/>
  <c r="I218" i="6"/>
  <c r="J218" i="6" s="1"/>
  <c r="K218" i="6" s="1"/>
  <c r="I326" i="6"/>
  <c r="J326" i="6" s="1"/>
  <c r="K326" i="6" s="1"/>
  <c r="F326" i="6" a="1"/>
  <c r="F326" i="6" s="1"/>
  <c r="I329" i="6"/>
  <c r="J329" i="6" s="1"/>
  <c r="K329" i="6" s="1"/>
  <c r="N443" i="6"/>
  <c r="O443" i="6" s="1"/>
  <c r="P443" i="6" s="1"/>
  <c r="G443" i="6"/>
  <c r="N469" i="6"/>
  <c r="O469" i="6" s="1"/>
  <c r="P469" i="6" s="1"/>
  <c r="G469" i="6"/>
  <c r="I310" i="6"/>
  <c r="J310" i="6" s="1"/>
  <c r="K310" i="6" s="1"/>
  <c r="F310" i="6" a="1"/>
  <c r="F310" i="6" s="1"/>
  <c r="L474" i="6"/>
  <c r="F474" i="6" a="1"/>
  <c r="F474" i="6" s="1"/>
  <c r="I68" i="6"/>
  <c r="J68" i="6" s="1"/>
  <c r="K68" i="6" s="1"/>
  <c r="L75" i="6"/>
  <c r="I111" i="6"/>
  <c r="J111" i="6" s="1"/>
  <c r="K111" i="6" s="1"/>
  <c r="N119" i="6"/>
  <c r="O119" i="6" s="1"/>
  <c r="P119" i="6" s="1"/>
  <c r="G119" i="6" s="1"/>
  <c r="I153" i="6"/>
  <c r="J153" i="6" s="1"/>
  <c r="K153" i="6" s="1"/>
  <c r="G211" i="6"/>
  <c r="L218" i="6"/>
  <c r="I246" i="6"/>
  <c r="J246" i="6" s="1"/>
  <c r="K246" i="6" s="1"/>
  <c r="F246" i="6" a="1"/>
  <c r="F246" i="6" s="1"/>
  <c r="F350" i="6" a="1"/>
  <c r="F350" i="6" s="1"/>
  <c r="I350" i="6"/>
  <c r="J350" i="6" s="1"/>
  <c r="K350" i="6" s="1"/>
  <c r="I367" i="6"/>
  <c r="J367" i="6" s="1"/>
  <c r="K367" i="6" s="1"/>
  <c r="F367" i="6" a="1"/>
  <c r="F367" i="6" s="1"/>
  <c r="N387" i="6"/>
  <c r="O387" i="6" s="1"/>
  <c r="P387" i="6" s="1"/>
  <c r="G387" i="6"/>
  <c r="L393" i="6"/>
  <c r="N449" i="6"/>
  <c r="O449" i="6" s="1"/>
  <c r="P449" i="6" s="1"/>
  <c r="L404" i="6"/>
  <c r="F404" i="6" a="1"/>
  <c r="F404" i="6" s="1"/>
  <c r="N178" i="6"/>
  <c r="O178" i="6" s="1"/>
  <c r="P178" i="6" s="1"/>
  <c r="G178" i="6" s="1"/>
  <c r="N371" i="6"/>
  <c r="O371" i="6" s="1"/>
  <c r="P371" i="6" s="1"/>
  <c r="G371" i="6"/>
  <c r="L248" i="6"/>
  <c r="F248" i="6" a="1"/>
  <c r="F248" i="6" s="1"/>
  <c r="I427" i="6"/>
  <c r="J427" i="6" s="1"/>
  <c r="K427" i="6" s="1"/>
  <c r="F427" i="6" a="1"/>
  <c r="F427" i="6" s="1"/>
  <c r="F469" i="6" a="1"/>
  <c r="F469" i="6" s="1"/>
  <c r="I469" i="6"/>
  <c r="J469" i="6" s="1"/>
  <c r="K469" i="6" s="1"/>
  <c r="N72" i="6"/>
  <c r="O72" i="6" s="1"/>
  <c r="P72" i="6" s="1"/>
  <c r="G72" i="6" s="1"/>
  <c r="I88" i="6"/>
  <c r="J88" i="6" s="1"/>
  <c r="K88" i="6" s="1"/>
  <c r="F88" i="6" a="1"/>
  <c r="F88" i="6" s="1"/>
  <c r="N285" i="6"/>
  <c r="O285" i="6" s="1"/>
  <c r="P285" i="6" s="1"/>
  <c r="G285" i="6"/>
  <c r="F365" i="6" a="1"/>
  <c r="F365" i="6" s="1"/>
  <c r="F386" i="6" a="1"/>
  <c r="F386" i="6" s="1"/>
  <c r="L411" i="6"/>
  <c r="I411" i="6"/>
  <c r="J411" i="6" s="1"/>
  <c r="K411" i="6" s="1"/>
  <c r="F411" i="6" a="1"/>
  <c r="F411" i="6" s="1"/>
  <c r="G425" i="6"/>
  <c r="N425" i="6"/>
  <c r="O425" i="6" s="1"/>
  <c r="P425" i="6" s="1"/>
  <c r="G444" i="6"/>
  <c r="L394" i="6"/>
  <c r="I394" i="6"/>
  <c r="J394" i="6" s="1"/>
  <c r="K394" i="6" s="1"/>
  <c r="F394" i="6" a="1"/>
  <c r="F394" i="6" s="1"/>
  <c r="L178" i="6"/>
  <c r="F178" i="6" a="1"/>
  <c r="F178" i="6" s="1"/>
  <c r="I312" i="6"/>
  <c r="J312" i="6" s="1"/>
  <c r="K312" i="6" s="1"/>
  <c r="F312" i="6" a="1"/>
  <c r="F312" i="6" s="1"/>
  <c r="L97" i="6"/>
  <c r="I97" i="6"/>
  <c r="J97" i="6" s="1"/>
  <c r="K97" i="6" s="1"/>
  <c r="F97" i="6" a="1"/>
  <c r="F97" i="6" s="1"/>
  <c r="L484" i="6"/>
  <c r="F484" i="6" a="1"/>
  <c r="F484" i="6" s="1"/>
  <c r="L123" i="6"/>
  <c r="I123" i="6"/>
  <c r="J123" i="6" s="1"/>
  <c r="K123" i="6" s="1"/>
  <c r="F123" i="6" a="1"/>
  <c r="F123" i="6" s="1"/>
  <c r="L49" i="6"/>
  <c r="F120" i="6" a="1"/>
  <c r="F120" i="6" s="1"/>
  <c r="L169" i="6"/>
  <c r="I187" i="6"/>
  <c r="J187" i="6" s="1"/>
  <c r="K187" i="6" s="1"/>
  <c r="F187" i="6" a="1"/>
  <c r="F187" i="6" s="1"/>
  <c r="I264" i="6"/>
  <c r="J264" i="6" s="1"/>
  <c r="K264" i="6" s="1"/>
  <c r="G294" i="6"/>
  <c r="F305" i="6" a="1"/>
  <c r="F305" i="6" s="1"/>
  <c r="F327" i="6" a="1"/>
  <c r="F327" i="6" s="1"/>
  <c r="F335" i="6" a="1"/>
  <c r="F335" i="6" s="1"/>
  <c r="N350" i="6"/>
  <c r="O350" i="6" s="1"/>
  <c r="P350" i="6" s="1"/>
  <c r="G350" i="6"/>
  <c r="G365" i="6"/>
  <c r="L398" i="6"/>
  <c r="N477" i="6"/>
  <c r="O477" i="6" s="1"/>
  <c r="P477" i="6" s="1"/>
  <c r="G477" i="6"/>
  <c r="N242" i="6"/>
  <c r="O242" i="6" s="1"/>
  <c r="P242" i="6" s="1"/>
  <c r="G242" i="6" s="1"/>
  <c r="I289" i="6"/>
  <c r="J289" i="6" s="1"/>
  <c r="K289" i="6" s="1"/>
  <c r="F289" i="6" a="1"/>
  <c r="F289" i="6" s="1"/>
  <c r="N112" i="6"/>
  <c r="O112" i="6" s="1"/>
  <c r="P112" i="6" s="1"/>
  <c r="G112" i="6" s="1"/>
  <c r="N328" i="6"/>
  <c r="O328" i="6" s="1"/>
  <c r="P328" i="6" s="1"/>
  <c r="G328" i="6"/>
  <c r="I400" i="6"/>
  <c r="J400" i="6" s="1"/>
  <c r="K400" i="6" s="1"/>
  <c r="L400" i="6"/>
  <c r="F400" i="6" a="1"/>
  <c r="F400" i="6" s="1"/>
  <c r="I416" i="6"/>
  <c r="J416" i="6" s="1"/>
  <c r="K416" i="6" s="1"/>
  <c r="F416" i="6" a="1"/>
  <c r="F416" i="6" s="1"/>
  <c r="G34" i="6"/>
  <c r="F71" i="6" a="1"/>
  <c r="F71" i="6" s="1"/>
  <c r="F130" i="6" a="1"/>
  <c r="F130" i="6" s="1"/>
  <c r="L164" i="6"/>
  <c r="I164" i="6"/>
  <c r="J164" i="6" s="1"/>
  <c r="K164" i="6" s="1"/>
  <c r="F164" i="6" a="1"/>
  <c r="F164" i="6" s="1"/>
  <c r="G172" i="6"/>
  <c r="F207" i="6" a="1"/>
  <c r="F207" i="6" s="1"/>
  <c r="I244" i="6"/>
  <c r="J244" i="6" s="1"/>
  <c r="K244" i="6" s="1"/>
  <c r="F244" i="6" a="1"/>
  <c r="F244" i="6" s="1"/>
  <c r="F426" i="6" a="1"/>
  <c r="F426" i="6" s="1"/>
  <c r="L436" i="6"/>
  <c r="I436" i="6"/>
  <c r="J436" i="6" s="1"/>
  <c r="K436" i="6" s="1"/>
  <c r="F436" i="6" a="1"/>
  <c r="F436" i="6" s="1"/>
  <c r="F442" i="6" a="1"/>
  <c r="F442" i="6" s="1"/>
  <c r="L270" i="6"/>
  <c r="F270" i="6" a="1"/>
  <c r="F270" i="6" s="1"/>
  <c r="N324" i="6"/>
  <c r="O324" i="6" s="1"/>
  <c r="P324" i="6" s="1"/>
  <c r="G324" i="6"/>
  <c r="L362" i="6"/>
  <c r="F362" i="6" a="1"/>
  <c r="F362" i="6" s="1"/>
  <c r="N458" i="6"/>
  <c r="O458" i="6" s="1"/>
  <c r="P458" i="6" s="1"/>
  <c r="G458" i="6"/>
  <c r="G319" i="6"/>
  <c r="N319" i="6"/>
  <c r="O319" i="6" s="1"/>
  <c r="P319" i="6" s="1"/>
  <c r="G276" i="6"/>
  <c r="N276" i="6"/>
  <c r="O276" i="6" s="1"/>
  <c r="P276" i="6" s="1"/>
  <c r="I429" i="6"/>
  <c r="J429" i="6" s="1"/>
  <c r="K429" i="6" s="1"/>
  <c r="F429" i="6" a="1"/>
  <c r="F429" i="6" s="1"/>
  <c r="I86" i="6"/>
  <c r="J86" i="6" s="1"/>
  <c r="K86" i="6" s="1"/>
  <c r="L86" i="6"/>
  <c r="F86" i="6" a="1"/>
  <c r="F86" i="6" s="1"/>
  <c r="F89" i="6" a="1"/>
  <c r="F89" i="6" s="1"/>
  <c r="F117" i="6" a="1"/>
  <c r="F117" i="6" s="1"/>
  <c r="I117" i="6"/>
  <c r="J117" i="6" s="1"/>
  <c r="K117" i="6" s="1"/>
  <c r="I146" i="6"/>
  <c r="J146" i="6" s="1"/>
  <c r="K146" i="6" s="1"/>
  <c r="G183" i="6"/>
  <c r="I185" i="6"/>
  <c r="J185" i="6" s="1"/>
  <c r="K185" i="6" s="1"/>
  <c r="L211" i="6"/>
  <c r="I231" i="6"/>
  <c r="J231" i="6" s="1"/>
  <c r="K231" i="6" s="1"/>
  <c r="F231" i="6" a="1"/>
  <c r="F231" i="6" s="1"/>
  <c r="F234" i="6" a="1"/>
  <c r="F234" i="6" s="1"/>
  <c r="N244" i="6"/>
  <c r="O244" i="6" s="1"/>
  <c r="P244" i="6" s="1"/>
  <c r="I259" i="6"/>
  <c r="J259" i="6" s="1"/>
  <c r="K259" i="6" s="1"/>
  <c r="I327" i="6"/>
  <c r="J327" i="6" s="1"/>
  <c r="K327" i="6" s="1"/>
  <c r="I386" i="6"/>
  <c r="J386" i="6" s="1"/>
  <c r="K386" i="6" s="1"/>
  <c r="F65" i="6" a="1"/>
  <c r="F65" i="6" s="1"/>
  <c r="L65" i="6"/>
  <c r="G159" i="6"/>
  <c r="L402" i="6"/>
  <c r="I402" i="6"/>
  <c r="J402" i="6" s="1"/>
  <c r="K402" i="6" s="1"/>
  <c r="F402" i="6" a="1"/>
  <c r="F402" i="6" s="1"/>
  <c r="N389" i="6"/>
  <c r="O389" i="6" s="1"/>
  <c r="P389" i="6" s="1"/>
  <c r="G389" i="6"/>
  <c r="N134" i="6"/>
  <c r="O134" i="6" s="1"/>
  <c r="P134" i="6" s="1"/>
  <c r="G134" i="6" s="1"/>
  <c r="N482" i="6"/>
  <c r="O482" i="6" s="1"/>
  <c r="P482" i="6" s="1"/>
  <c r="G482" i="6"/>
  <c r="I65" i="6"/>
  <c r="J65" i="6" s="1"/>
  <c r="K65" i="6" s="1"/>
  <c r="I69" i="6"/>
  <c r="J69" i="6" s="1"/>
  <c r="K69" i="6" s="1"/>
  <c r="I104" i="6"/>
  <c r="J104" i="6" s="1"/>
  <c r="K104" i="6" s="1"/>
  <c r="F104" i="6" a="1"/>
  <c r="F104" i="6" s="1"/>
  <c r="G115" i="6"/>
  <c r="L146" i="6"/>
  <c r="I167" i="6"/>
  <c r="J167" i="6" s="1"/>
  <c r="K167" i="6" s="1"/>
  <c r="I180" i="6"/>
  <c r="J180" i="6" s="1"/>
  <c r="K180" i="6" s="1"/>
  <c r="F180" i="6" a="1"/>
  <c r="F180" i="6" s="1"/>
  <c r="L185" i="6"/>
  <c r="L209" i="6"/>
  <c r="L259" i="6"/>
  <c r="I270" i="6"/>
  <c r="J270" i="6" s="1"/>
  <c r="K270" i="6" s="1"/>
  <c r="N314" i="6"/>
  <c r="O314" i="6" s="1"/>
  <c r="P314" i="6" s="1"/>
  <c r="L343" i="6"/>
  <c r="I404" i="6"/>
  <c r="J404" i="6" s="1"/>
  <c r="K404" i="6" s="1"/>
  <c r="I442" i="6"/>
  <c r="J442" i="6" s="1"/>
  <c r="K442" i="6" s="1"/>
  <c r="F466" i="6" a="1"/>
  <c r="F466" i="6" s="1"/>
  <c r="F476" i="6" a="1"/>
  <c r="F476" i="6" s="1"/>
  <c r="G81" i="6"/>
  <c r="F110" i="6" a="1"/>
  <c r="F110" i="6" s="1"/>
  <c r="F112" i="6" a="1"/>
  <c r="F112" i="6" s="1"/>
  <c r="I127" i="6"/>
  <c r="J127" i="6" s="1"/>
  <c r="K127" i="6" s="1"/>
  <c r="F131" i="6" a="1"/>
  <c r="F131" i="6" s="1"/>
  <c r="L179" i="6"/>
  <c r="G206" i="6"/>
  <c r="I239" i="6"/>
  <c r="J239" i="6" s="1"/>
  <c r="K239" i="6" s="1"/>
  <c r="F263" i="6" a="1"/>
  <c r="F263" i="6" s="1"/>
  <c r="I273" i="6"/>
  <c r="J273" i="6" s="1"/>
  <c r="K273" i="6" s="1"/>
  <c r="N275" i="6"/>
  <c r="O275" i="6" s="1"/>
  <c r="P275" i="6" s="1"/>
  <c r="G280" i="6"/>
  <c r="F282" i="6" a="1"/>
  <c r="F282" i="6" s="1"/>
  <c r="I284" i="6"/>
  <c r="J284" i="6" s="1"/>
  <c r="K284" i="6" s="1"/>
  <c r="N301" i="6"/>
  <c r="O301" i="6" s="1"/>
  <c r="P301" i="6" s="1"/>
  <c r="I311" i="6"/>
  <c r="J311" i="6" s="1"/>
  <c r="K311" i="6" s="1"/>
  <c r="G334" i="6"/>
  <c r="N393" i="6"/>
  <c r="O393" i="6" s="1"/>
  <c r="P393" i="6" s="1"/>
  <c r="I395" i="6"/>
  <c r="J395" i="6" s="1"/>
  <c r="K395" i="6" s="1"/>
  <c r="I397" i="6"/>
  <c r="J397" i="6" s="1"/>
  <c r="K397" i="6" s="1"/>
  <c r="G413" i="6"/>
  <c r="I422" i="6"/>
  <c r="J422" i="6" s="1"/>
  <c r="K422" i="6" s="1"/>
  <c r="G445" i="6"/>
  <c r="G475" i="6"/>
  <c r="I485" i="6"/>
  <c r="J485" i="6" s="1"/>
  <c r="K485" i="6" s="1"/>
  <c r="I186" i="6"/>
  <c r="J186" i="6" s="1"/>
  <c r="K186" i="6" s="1"/>
  <c r="I249" i="6"/>
  <c r="J249" i="6" s="1"/>
  <c r="K249" i="6" s="1"/>
  <c r="I260" i="6"/>
  <c r="J260" i="6" s="1"/>
  <c r="K260" i="6" s="1"/>
  <c r="I265" i="6"/>
  <c r="J265" i="6" s="1"/>
  <c r="K265" i="6" s="1"/>
  <c r="L269" i="6"/>
  <c r="I278" i="6"/>
  <c r="J278" i="6" s="1"/>
  <c r="K278" i="6" s="1"/>
  <c r="L297" i="6"/>
  <c r="I299" i="6"/>
  <c r="J299" i="6" s="1"/>
  <c r="K299" i="6" s="1"/>
  <c r="F304" i="6" a="1"/>
  <c r="F304" i="6" s="1"/>
  <c r="I315" i="6"/>
  <c r="J315" i="6" s="1"/>
  <c r="K315" i="6" s="1"/>
  <c r="I354" i="6"/>
  <c r="J354" i="6" s="1"/>
  <c r="K354" i="6" s="1"/>
  <c r="G364" i="6"/>
  <c r="G380" i="6"/>
  <c r="L382" i="6"/>
  <c r="N399" i="6"/>
  <c r="O399" i="6" s="1"/>
  <c r="P399" i="6" s="1"/>
  <c r="L422" i="6"/>
  <c r="I455" i="6"/>
  <c r="J455" i="6" s="1"/>
  <c r="K455" i="6" s="1"/>
  <c r="I108" i="6"/>
  <c r="J108" i="6" s="1"/>
  <c r="K108" i="6" s="1"/>
  <c r="I131" i="6"/>
  <c r="J131" i="6" s="1"/>
  <c r="K131" i="6" s="1"/>
  <c r="L317" i="6"/>
  <c r="I319" i="6"/>
  <c r="J319" i="6" s="1"/>
  <c r="K319" i="6" s="1"/>
  <c r="I330" i="6"/>
  <c r="J330" i="6" s="1"/>
  <c r="K330" i="6" s="1"/>
  <c r="I334" i="6"/>
  <c r="J334" i="6" s="1"/>
  <c r="K334" i="6" s="1"/>
  <c r="N338" i="6"/>
  <c r="O338" i="6" s="1"/>
  <c r="P338" i="6" s="1"/>
  <c r="F425" i="6" a="1"/>
  <c r="F425" i="6" s="1"/>
  <c r="I445" i="6"/>
  <c r="J445" i="6" s="1"/>
  <c r="K445" i="6" s="1"/>
  <c r="G453" i="6"/>
  <c r="L455" i="6"/>
  <c r="I62" i="6"/>
  <c r="J62" i="6" s="1"/>
  <c r="K62" i="6" s="1"/>
  <c r="I77" i="6"/>
  <c r="J77" i="6" s="1"/>
  <c r="K77" i="6" s="1"/>
  <c r="L108" i="6"/>
  <c r="L110" i="6"/>
  <c r="I112" i="6"/>
  <c r="J112" i="6" s="1"/>
  <c r="K112" i="6" s="1"/>
  <c r="L204" i="6"/>
  <c r="N247" i="6"/>
  <c r="O247" i="6" s="1"/>
  <c r="P247" i="6" s="1"/>
  <c r="N258" i="6"/>
  <c r="O258" i="6" s="1"/>
  <c r="P258" i="6" s="1"/>
  <c r="L265" i="6"/>
  <c r="L299" i="6"/>
  <c r="N308" i="6"/>
  <c r="O308" i="6" s="1"/>
  <c r="P308" i="6" s="1"/>
  <c r="F321" i="6" a="1"/>
  <c r="F321" i="6" s="1"/>
  <c r="I347" i="6"/>
  <c r="J347" i="6" s="1"/>
  <c r="K347" i="6" s="1"/>
  <c r="N366" i="6"/>
  <c r="O366" i="6" s="1"/>
  <c r="P366" i="6" s="1"/>
  <c r="F369" i="6" a="1"/>
  <c r="F369" i="6" s="1"/>
  <c r="I119" i="6"/>
  <c r="J119" i="6" s="1"/>
  <c r="K119" i="6" s="1"/>
  <c r="I150" i="6"/>
  <c r="J150" i="6" s="1"/>
  <c r="K150" i="6" s="1"/>
  <c r="I227" i="6"/>
  <c r="J227" i="6" s="1"/>
  <c r="K227" i="6" s="1"/>
  <c r="N293" i="6"/>
  <c r="O293" i="6" s="1"/>
  <c r="P293" i="6" s="1"/>
  <c r="I302" i="6"/>
  <c r="J302" i="6" s="1"/>
  <c r="K302" i="6" s="1"/>
  <c r="I304" i="6"/>
  <c r="J304" i="6" s="1"/>
  <c r="K304" i="6" s="1"/>
  <c r="I371" i="6"/>
  <c r="J371" i="6" s="1"/>
  <c r="K371" i="6" s="1"/>
  <c r="N375" i="6"/>
  <c r="O375" i="6" s="1"/>
  <c r="P375" i="6" s="1"/>
  <c r="L385" i="6"/>
  <c r="L425" i="6"/>
  <c r="I159" i="6"/>
  <c r="J159" i="6" s="1"/>
  <c r="K159" i="6" s="1"/>
  <c r="L302" i="6"/>
  <c r="L330" i="6"/>
  <c r="I369" i="6"/>
  <c r="J369" i="6" s="1"/>
  <c r="K369" i="6" s="1"/>
  <c r="N418" i="6"/>
  <c r="O418" i="6" s="1"/>
  <c r="P418" i="6" s="1"/>
  <c r="I434" i="6"/>
  <c r="J434" i="6" s="1"/>
  <c r="K434" i="6" s="1"/>
  <c r="L465" i="6"/>
  <c r="N479" i="6"/>
  <c r="O479" i="6" s="1"/>
  <c r="P479" i="6" s="1"/>
  <c r="F26" i="6" a="1"/>
  <c r="F26" i="6" s="1"/>
  <c r="E26" i="6" s="1"/>
  <c r="G329" i="6"/>
  <c r="N329" i="6"/>
  <c r="O329" i="6" s="1"/>
  <c r="P329" i="6" s="1"/>
  <c r="I409" i="6"/>
  <c r="J409" i="6" s="1"/>
  <c r="K409" i="6" s="1"/>
  <c r="F409" i="6" a="1"/>
  <c r="F409" i="6" s="1"/>
  <c r="L409" i="6"/>
  <c r="N92" i="6"/>
  <c r="O92" i="6" s="1"/>
  <c r="P92" i="6" s="1"/>
  <c r="G92" i="6" s="1"/>
  <c r="G182" i="6"/>
  <c r="G337" i="6"/>
  <c r="N337" i="6"/>
  <c r="O337" i="6" s="1"/>
  <c r="P337" i="6" s="1"/>
  <c r="L42" i="6"/>
  <c r="G221" i="6"/>
  <c r="G231" i="6"/>
  <c r="N243" i="6"/>
  <c r="O243" i="6" s="1"/>
  <c r="P243" i="6" s="1"/>
  <c r="G243" i="6"/>
  <c r="G327" i="6"/>
  <c r="N327" i="6"/>
  <c r="O327" i="6" s="1"/>
  <c r="P327" i="6" s="1"/>
  <c r="G348" i="6"/>
  <c r="N348" i="6"/>
  <c r="O348" i="6" s="1"/>
  <c r="P348" i="6" s="1"/>
  <c r="L27" i="6"/>
  <c r="N68" i="6"/>
  <c r="O68" i="6" s="1"/>
  <c r="P68" i="6" s="1"/>
  <c r="G68" i="6" s="1"/>
  <c r="L79" i="6"/>
  <c r="F79" i="6" a="1"/>
  <c r="F79" i="6" s="1"/>
  <c r="N105" i="6"/>
  <c r="O105" i="6" s="1"/>
  <c r="P105" i="6" s="1"/>
  <c r="G105" i="6" s="1"/>
  <c r="G270" i="6"/>
  <c r="N270" i="6"/>
  <c r="O270" i="6" s="1"/>
  <c r="P270" i="6" s="1"/>
  <c r="G302" i="6"/>
  <c r="N302" i="6"/>
  <c r="O302" i="6" s="1"/>
  <c r="P302" i="6" s="1"/>
  <c r="I448" i="6"/>
  <c r="J448" i="6" s="1"/>
  <c r="K448" i="6" s="1"/>
  <c r="L448" i="6"/>
  <c r="F448" i="6" a="1"/>
  <c r="F448" i="6" s="1"/>
  <c r="G481" i="6"/>
  <c r="N481" i="6"/>
  <c r="O481" i="6" s="1"/>
  <c r="P481" i="6" s="1"/>
  <c r="I57" i="6"/>
  <c r="J57" i="6" s="1"/>
  <c r="K57" i="6" s="1"/>
  <c r="F57" i="6" a="1"/>
  <c r="F57" i="6" s="1"/>
  <c r="N71" i="6"/>
  <c r="O71" i="6" s="1"/>
  <c r="P71" i="6" s="1"/>
  <c r="G71" i="6" s="1"/>
  <c r="F83" i="6" a="1"/>
  <c r="F83" i="6" s="1"/>
  <c r="I83" i="6"/>
  <c r="J83" i="6" s="1"/>
  <c r="K83" i="6" s="1"/>
  <c r="L121" i="6"/>
  <c r="F121" i="6" a="1"/>
  <c r="F121" i="6" s="1"/>
  <c r="I121" i="6"/>
  <c r="J121" i="6" s="1"/>
  <c r="K121" i="6" s="1"/>
  <c r="I298" i="6"/>
  <c r="J298" i="6" s="1"/>
  <c r="K298" i="6" s="1"/>
  <c r="F298" i="6" a="1"/>
  <c r="F298" i="6" s="1"/>
  <c r="G323" i="6"/>
  <c r="N323" i="6"/>
  <c r="O323" i="6" s="1"/>
  <c r="P323" i="6" s="1"/>
  <c r="N38" i="6"/>
  <c r="O38" i="6" s="1"/>
  <c r="P38" i="6" s="1"/>
  <c r="G38" i="6" s="1"/>
  <c r="N46" i="6"/>
  <c r="O46" i="6" s="1"/>
  <c r="P46" i="6" s="1"/>
  <c r="G46" i="6" s="1"/>
  <c r="N67" i="6"/>
  <c r="O67" i="6" s="1"/>
  <c r="P67" i="6" s="1"/>
  <c r="G67" i="6" s="1"/>
  <c r="I118" i="6"/>
  <c r="J118" i="6" s="1"/>
  <c r="K118" i="6" s="1"/>
  <c r="L118" i="6"/>
  <c r="F118" i="6" a="1"/>
  <c r="F118" i="6" s="1"/>
  <c r="N156" i="6"/>
  <c r="O156" i="6" s="1"/>
  <c r="P156" i="6" s="1"/>
  <c r="G156" i="6" s="1"/>
  <c r="N160" i="6"/>
  <c r="O160" i="6" s="1"/>
  <c r="P160" i="6" s="1"/>
  <c r="G160" i="6" s="1"/>
  <c r="L324" i="6"/>
  <c r="I324" i="6"/>
  <c r="J324" i="6" s="1"/>
  <c r="K324" i="6" s="1"/>
  <c r="F52" i="6" a="1"/>
  <c r="F52" i="6" s="1"/>
  <c r="I52" i="6"/>
  <c r="J52" i="6" s="1"/>
  <c r="K52" i="6" s="1"/>
  <c r="I175" i="6"/>
  <c r="J175" i="6" s="1"/>
  <c r="K175" i="6" s="1"/>
  <c r="F175" i="6" a="1"/>
  <c r="F175" i="6" s="1"/>
  <c r="L194" i="6"/>
  <c r="F194" i="6" a="1"/>
  <c r="F194" i="6" s="1"/>
  <c r="N69" i="6"/>
  <c r="O69" i="6" s="1"/>
  <c r="P69" i="6" s="1"/>
  <c r="G69" i="6" s="1"/>
  <c r="G250" i="6"/>
  <c r="N250" i="6"/>
  <c r="O250" i="6" s="1"/>
  <c r="P250" i="6" s="1"/>
  <c r="G148" i="6"/>
  <c r="I157" i="6"/>
  <c r="J157" i="6" s="1"/>
  <c r="K157" i="6" s="1"/>
  <c r="L157" i="6"/>
  <c r="L165" i="6"/>
  <c r="F165" i="6" a="1"/>
  <c r="F165" i="6" s="1"/>
  <c r="L173" i="6"/>
  <c r="I173" i="6"/>
  <c r="J173" i="6" s="1"/>
  <c r="K173" i="6" s="1"/>
  <c r="F173" i="6" a="1"/>
  <c r="F173" i="6" s="1"/>
  <c r="G352" i="6"/>
  <c r="N352" i="6"/>
  <c r="O352" i="6" s="1"/>
  <c r="P352" i="6" s="1"/>
  <c r="L359" i="6"/>
  <c r="I359" i="6"/>
  <c r="J359" i="6" s="1"/>
  <c r="K359" i="6" s="1"/>
  <c r="F359" i="6" a="1"/>
  <c r="F359" i="6" s="1"/>
  <c r="L107" i="6"/>
  <c r="I107" i="6"/>
  <c r="J107" i="6" s="1"/>
  <c r="K107" i="6" s="1"/>
  <c r="F107" i="6" a="1"/>
  <c r="F107" i="6" s="1"/>
  <c r="G192" i="6"/>
  <c r="F48" i="6" a="1"/>
  <c r="F48" i="6" s="1"/>
  <c r="E48" i="6" s="1"/>
  <c r="N64" i="6"/>
  <c r="O64" i="6" s="1"/>
  <c r="P64" i="6" s="1"/>
  <c r="G64" i="6" s="1"/>
  <c r="N136" i="6"/>
  <c r="O136" i="6" s="1"/>
  <c r="P136" i="6" s="1"/>
  <c r="G136" i="6" s="1"/>
  <c r="F145" i="6" a="1"/>
  <c r="F145" i="6" s="1"/>
  <c r="L145" i="6"/>
  <c r="I145" i="6"/>
  <c r="J145" i="6" s="1"/>
  <c r="K145" i="6" s="1"/>
  <c r="N77" i="6"/>
  <c r="O77" i="6" s="1"/>
  <c r="P77" i="6" s="1"/>
  <c r="G77" i="6" s="1"/>
  <c r="N42" i="6"/>
  <c r="O42" i="6" s="1"/>
  <c r="P42" i="6" s="1"/>
  <c r="G42" i="6" s="1"/>
  <c r="N47" i="6"/>
  <c r="O47" i="6" s="1"/>
  <c r="P47" i="6" s="1"/>
  <c r="G47" i="6" s="1"/>
  <c r="L73" i="6"/>
  <c r="F73" i="6" a="1"/>
  <c r="F73" i="6" s="1"/>
  <c r="F101" i="6" a="1"/>
  <c r="F101" i="6" s="1"/>
  <c r="L101" i="6"/>
  <c r="L115" i="6"/>
  <c r="I115" i="6"/>
  <c r="J115" i="6" s="1"/>
  <c r="K115" i="6" s="1"/>
  <c r="N145" i="6"/>
  <c r="O145" i="6" s="1"/>
  <c r="P145" i="6" s="1"/>
  <c r="G145" i="6" s="1"/>
  <c r="G189" i="6"/>
  <c r="F217" i="6" a="1"/>
  <c r="F217" i="6" s="1"/>
  <c r="I217" i="6"/>
  <c r="J217" i="6" s="1"/>
  <c r="K217" i="6" s="1"/>
  <c r="G262" i="6"/>
  <c r="N262" i="6"/>
  <c r="O262" i="6" s="1"/>
  <c r="P262" i="6" s="1"/>
  <c r="F300" i="6" a="1"/>
  <c r="F300" i="6" s="1"/>
  <c r="L300" i="6"/>
  <c r="N427" i="6"/>
  <c r="O427" i="6" s="1"/>
  <c r="P427" i="6" s="1"/>
  <c r="G427" i="6"/>
  <c r="G473" i="6"/>
  <c r="N473" i="6"/>
  <c r="O473" i="6" s="1"/>
  <c r="P473" i="6" s="1"/>
  <c r="N63" i="6"/>
  <c r="O63" i="6" s="1"/>
  <c r="P63" i="6" s="1"/>
  <c r="G63" i="6" s="1"/>
  <c r="L113" i="6"/>
  <c r="F113" i="6" a="1"/>
  <c r="F113" i="6" s="1"/>
  <c r="G121" i="6"/>
  <c r="N143" i="6"/>
  <c r="O143" i="6" s="1"/>
  <c r="P143" i="6" s="1"/>
  <c r="G143" i="6" s="1"/>
  <c r="N168" i="6"/>
  <c r="O168" i="6" s="1"/>
  <c r="P168" i="6" s="1"/>
  <c r="G168" i="6" s="1"/>
  <c r="G238" i="6"/>
  <c r="G256" i="6"/>
  <c r="F324" i="6" a="1"/>
  <c r="F324" i="6" s="1"/>
  <c r="F391" i="6" a="1"/>
  <c r="F391" i="6" s="1"/>
  <c r="I391" i="6"/>
  <c r="J391" i="6" s="1"/>
  <c r="K391" i="6" s="1"/>
  <c r="F399" i="6" a="1"/>
  <c r="F399" i="6" s="1"/>
  <c r="I399" i="6"/>
  <c r="J399" i="6" s="1"/>
  <c r="K399" i="6" s="1"/>
  <c r="N419" i="6"/>
  <c r="O419" i="6" s="1"/>
  <c r="P419" i="6" s="1"/>
  <c r="G419" i="6"/>
  <c r="N62" i="6"/>
  <c r="O62" i="6" s="1"/>
  <c r="P62" i="6" s="1"/>
  <c r="G62" i="6" s="1"/>
  <c r="F74" i="6" a="1"/>
  <c r="F74" i="6" s="1"/>
  <c r="L74" i="6"/>
  <c r="I74" i="6"/>
  <c r="J74" i="6" s="1"/>
  <c r="K74" i="6" s="1"/>
  <c r="N133" i="6"/>
  <c r="O133" i="6" s="1"/>
  <c r="P133" i="6" s="1"/>
  <c r="G133" i="6" s="1"/>
  <c r="F250" i="6" a="1"/>
  <c r="F250" i="6" s="1"/>
  <c r="I250" i="6"/>
  <c r="J250" i="6" s="1"/>
  <c r="K250" i="6" s="1"/>
  <c r="I277" i="6"/>
  <c r="J277" i="6" s="1"/>
  <c r="K277" i="6" s="1"/>
  <c r="F277" i="6" a="1"/>
  <c r="F277" i="6" s="1"/>
  <c r="L277" i="6"/>
  <c r="I437" i="6"/>
  <c r="J437" i="6" s="1"/>
  <c r="K437" i="6" s="1"/>
  <c r="L437" i="6"/>
  <c r="F437" i="6" a="1"/>
  <c r="F437" i="6" s="1"/>
  <c r="G91" i="6"/>
  <c r="I148" i="6"/>
  <c r="J148" i="6" s="1"/>
  <c r="K148" i="6" s="1"/>
  <c r="F148" i="6" a="1"/>
  <c r="F148" i="6" s="1"/>
  <c r="N215" i="6"/>
  <c r="O215" i="6" s="1"/>
  <c r="P215" i="6" s="1"/>
  <c r="G215" i="6" s="1"/>
  <c r="N263" i="6"/>
  <c r="O263" i="6" s="1"/>
  <c r="P263" i="6" s="1"/>
  <c r="G263" i="6"/>
  <c r="N200" i="6"/>
  <c r="O200" i="6" s="1"/>
  <c r="P200" i="6" s="1"/>
  <c r="G200" i="6" s="1"/>
  <c r="I94" i="6"/>
  <c r="J94" i="6" s="1"/>
  <c r="K94" i="6" s="1"/>
  <c r="F94" i="6" a="1"/>
  <c r="F94" i="6" s="1"/>
  <c r="L182" i="6"/>
  <c r="F182" i="6" a="1"/>
  <c r="F182" i="6" s="1"/>
  <c r="I182" i="6"/>
  <c r="J182" i="6" s="1"/>
  <c r="K182" i="6" s="1"/>
  <c r="F124" i="6" a="1"/>
  <c r="F124" i="6" s="1"/>
  <c r="I124" i="6"/>
  <c r="J124" i="6" s="1"/>
  <c r="K124" i="6" s="1"/>
  <c r="N163" i="6"/>
  <c r="O163" i="6" s="1"/>
  <c r="P163" i="6" s="1"/>
  <c r="G163" i="6" s="1"/>
  <c r="F29" i="6" a="1"/>
  <c r="F29" i="6" s="1"/>
  <c r="E29" i="6" s="1"/>
  <c r="G40" i="6"/>
  <c r="I481" i="6"/>
  <c r="J481" i="6" s="1"/>
  <c r="K481" i="6" s="1"/>
  <c r="L481" i="6"/>
  <c r="F481" i="6" a="1"/>
  <c r="F481" i="6" s="1"/>
  <c r="F27" i="6" a="1"/>
  <c r="F27" i="6" s="1"/>
  <c r="E27" i="6" s="1"/>
  <c r="N28" i="6"/>
  <c r="O28" i="6" s="1"/>
  <c r="P28" i="6" s="1"/>
  <c r="G28" i="6" s="1"/>
  <c r="F32" i="6" a="1"/>
  <c r="F32" i="6" s="1"/>
  <c r="E32" i="6" s="1"/>
  <c r="F34" i="6" a="1"/>
  <c r="F34" i="6" s="1"/>
  <c r="L34" i="6"/>
  <c r="L44" i="6"/>
  <c r="I44" i="6"/>
  <c r="J44" i="6" s="1"/>
  <c r="K44" i="6" s="1"/>
  <c r="F44" i="6" a="1"/>
  <c r="F44" i="6" s="1"/>
  <c r="G76" i="6"/>
  <c r="N35" i="6"/>
  <c r="O35" i="6" s="1"/>
  <c r="P35" i="6" s="1"/>
  <c r="G35" i="6" s="1"/>
  <c r="F37" i="6" a="1"/>
  <c r="F37" i="6" s="1"/>
  <c r="E37" i="6" s="1"/>
  <c r="I37" i="6"/>
  <c r="J37" i="6" s="1"/>
  <c r="K37" i="6" s="1"/>
  <c r="L37" i="6" s="1"/>
  <c r="I99" i="6"/>
  <c r="J99" i="6" s="1"/>
  <c r="K99" i="6" s="1"/>
  <c r="F99" i="6" a="1"/>
  <c r="F99" i="6" s="1"/>
  <c r="N113" i="6"/>
  <c r="O113" i="6" s="1"/>
  <c r="P113" i="6" s="1"/>
  <c r="G113" i="6" s="1"/>
  <c r="F197" i="6" a="1"/>
  <c r="F197" i="6" s="1"/>
  <c r="I197" i="6"/>
  <c r="J197" i="6" s="1"/>
  <c r="K197" i="6" s="1"/>
  <c r="I226" i="6"/>
  <c r="J226" i="6" s="1"/>
  <c r="K226" i="6" s="1"/>
  <c r="F226" i="6" a="1"/>
  <c r="F226" i="6" s="1"/>
  <c r="L226" i="6"/>
  <c r="F269" i="6" a="1"/>
  <c r="F269" i="6" s="1"/>
  <c r="L328" i="6"/>
  <c r="I328" i="6"/>
  <c r="J328" i="6" s="1"/>
  <c r="K328" i="6" s="1"/>
  <c r="L349" i="6"/>
  <c r="I349" i="6"/>
  <c r="J349" i="6" s="1"/>
  <c r="K349" i="6" s="1"/>
  <c r="I389" i="6"/>
  <c r="J389" i="6" s="1"/>
  <c r="K389" i="6" s="1"/>
  <c r="L389" i="6"/>
  <c r="F389" i="6" a="1"/>
  <c r="F389" i="6" s="1"/>
  <c r="F49" i="6" a="1"/>
  <c r="F49" i="6" s="1"/>
  <c r="E49" i="6" s="1"/>
  <c r="N102" i="6"/>
  <c r="O102" i="6" s="1"/>
  <c r="P102" i="6" s="1"/>
  <c r="G102" i="6" s="1"/>
  <c r="I293" i="6"/>
  <c r="J293" i="6" s="1"/>
  <c r="K293" i="6" s="1"/>
  <c r="L293" i="6"/>
  <c r="F293" i="6" a="1"/>
  <c r="F293" i="6" s="1"/>
  <c r="G377" i="6"/>
  <c r="N377" i="6"/>
  <c r="O377" i="6" s="1"/>
  <c r="P377" i="6" s="1"/>
  <c r="N74" i="6"/>
  <c r="O74" i="6" s="1"/>
  <c r="P74" i="6" s="1"/>
  <c r="G74" i="6" s="1"/>
  <c r="I40" i="6"/>
  <c r="J40" i="6" s="1"/>
  <c r="K40" i="6" s="1"/>
  <c r="L40" i="6" s="1"/>
  <c r="F40" i="6" a="1"/>
  <c r="F40" i="6" s="1"/>
  <c r="E40" i="6" s="1"/>
  <c r="G194" i="6"/>
  <c r="L357" i="6"/>
  <c r="I357" i="6"/>
  <c r="J357" i="6" s="1"/>
  <c r="K357" i="6" s="1"/>
  <c r="F375" i="6" a="1"/>
  <c r="F375" i="6" s="1"/>
  <c r="I375" i="6"/>
  <c r="J375" i="6" s="1"/>
  <c r="K375" i="6" s="1"/>
  <c r="L375" i="6"/>
  <c r="F406" i="6" a="1"/>
  <c r="F406" i="6" s="1"/>
  <c r="I406" i="6"/>
  <c r="J406" i="6" s="1"/>
  <c r="K406" i="6" s="1"/>
  <c r="L452" i="6"/>
  <c r="F452" i="6" a="1"/>
  <c r="F452" i="6" s="1"/>
  <c r="I452" i="6"/>
  <c r="J452" i="6" s="1"/>
  <c r="K452" i="6" s="1"/>
  <c r="F241" i="6" a="1"/>
  <c r="F241" i="6" s="1"/>
  <c r="L241" i="6"/>
  <c r="I241" i="6"/>
  <c r="J241" i="6" s="1"/>
  <c r="K241" i="6" s="1"/>
  <c r="G52" i="6"/>
  <c r="F155" i="6" a="1"/>
  <c r="F155" i="6" s="1"/>
  <c r="I155" i="6"/>
  <c r="J155" i="6" s="1"/>
  <c r="K155" i="6" s="1"/>
  <c r="F43" i="6" a="1"/>
  <c r="F43" i="6" s="1"/>
  <c r="E43" i="6" s="1"/>
  <c r="N70" i="6"/>
  <c r="O70" i="6" s="1"/>
  <c r="P70" i="6" s="1"/>
  <c r="G70" i="6" s="1"/>
  <c r="L76" i="6"/>
  <c r="I76" i="6"/>
  <c r="J76" i="6" s="1"/>
  <c r="K76" i="6" s="1"/>
  <c r="F76" i="6" a="1"/>
  <c r="F76" i="6" s="1"/>
  <c r="L160" i="6"/>
  <c r="F160" i="6" a="1"/>
  <c r="F160" i="6" s="1"/>
  <c r="F204" i="6" a="1"/>
  <c r="F204" i="6" s="1"/>
  <c r="N282" i="6"/>
  <c r="O282" i="6" s="1"/>
  <c r="P282" i="6" s="1"/>
  <c r="I363" i="6"/>
  <c r="J363" i="6" s="1"/>
  <c r="K363" i="6" s="1"/>
  <c r="F363" i="6" a="1"/>
  <c r="F363" i="6" s="1"/>
  <c r="L363" i="6"/>
  <c r="G439" i="6"/>
  <c r="N439" i="6"/>
  <c r="O439" i="6" s="1"/>
  <c r="P439" i="6" s="1"/>
  <c r="N80" i="6"/>
  <c r="O80" i="6" s="1"/>
  <c r="P80" i="6" s="1"/>
  <c r="G80" i="6" s="1"/>
  <c r="N51" i="6"/>
  <c r="O51" i="6" s="1"/>
  <c r="P51" i="6" s="1"/>
  <c r="G51" i="6" s="1"/>
  <c r="G110" i="6"/>
  <c r="G65" i="6"/>
  <c r="N411" i="6"/>
  <c r="O411" i="6" s="1"/>
  <c r="P411" i="6" s="1"/>
  <c r="G411" i="6"/>
  <c r="N45" i="6"/>
  <c r="O45" i="6" s="1"/>
  <c r="P45" i="6" s="1"/>
  <c r="G45" i="6" s="1"/>
  <c r="G94" i="6"/>
  <c r="N37" i="6"/>
  <c r="O37" i="6" s="1"/>
  <c r="P37" i="6" s="1"/>
  <c r="G37" i="6" s="1"/>
  <c r="I41" i="6"/>
  <c r="J41" i="6" s="1"/>
  <c r="K41" i="6" s="1"/>
  <c r="L41" i="6" s="1"/>
  <c r="F41" i="6" a="1"/>
  <c r="F41" i="6" s="1"/>
  <c r="E41" i="6" s="1"/>
  <c r="F30" i="6" a="1"/>
  <c r="F30" i="6" s="1"/>
  <c r="E30" i="6" s="1"/>
  <c r="I31" i="6"/>
  <c r="J31" i="6" s="1"/>
  <c r="K31" i="6" s="1"/>
  <c r="L31" i="6" s="1"/>
  <c r="F31" i="6" a="1"/>
  <c r="F31" i="6" s="1"/>
  <c r="E31" i="6" s="1"/>
  <c r="N39" i="6"/>
  <c r="O39" i="6" s="1"/>
  <c r="P39" i="6" s="1"/>
  <c r="G39" i="6" s="1"/>
  <c r="N56" i="6"/>
  <c r="O56" i="6" s="1"/>
  <c r="P56" i="6" s="1"/>
  <c r="G56" i="6" s="1"/>
  <c r="I66" i="6"/>
  <c r="J66" i="6" s="1"/>
  <c r="K66" i="6" s="1"/>
  <c r="F66" i="6" a="1"/>
  <c r="F66" i="6" s="1"/>
  <c r="G99" i="6"/>
  <c r="N158" i="6"/>
  <c r="O158" i="6" s="1"/>
  <c r="P158" i="6" s="1"/>
  <c r="G158" i="6" s="1"/>
  <c r="L177" i="6"/>
  <c r="I177" i="6"/>
  <c r="J177" i="6" s="1"/>
  <c r="K177" i="6" s="1"/>
  <c r="G197" i="6"/>
  <c r="L224" i="6"/>
  <c r="F224" i="6" a="1"/>
  <c r="F224" i="6" s="1"/>
  <c r="I224" i="6"/>
  <c r="J224" i="6" s="1"/>
  <c r="K224" i="6" s="1"/>
  <c r="L256" i="6"/>
  <c r="F256" i="6" a="1"/>
  <c r="F256" i="6" s="1"/>
  <c r="N363" i="6"/>
  <c r="O363" i="6" s="1"/>
  <c r="P363" i="6" s="1"/>
  <c r="G363" i="6"/>
  <c r="G471" i="6"/>
  <c r="N471" i="6"/>
  <c r="O471" i="6" s="1"/>
  <c r="P471" i="6" s="1"/>
  <c r="G41" i="6"/>
  <c r="G118" i="6"/>
  <c r="I132" i="6"/>
  <c r="J132" i="6" s="1"/>
  <c r="K132" i="6" s="1"/>
  <c r="F132" i="6" a="1"/>
  <c r="F132" i="6" s="1"/>
  <c r="F137" i="6" a="1"/>
  <c r="F137" i="6" s="1"/>
  <c r="L137" i="6"/>
  <c r="I137" i="6"/>
  <c r="J137" i="6" s="1"/>
  <c r="K137" i="6" s="1"/>
  <c r="N177" i="6"/>
  <c r="O177" i="6" s="1"/>
  <c r="P177" i="6" s="1"/>
  <c r="G177" i="6" s="1"/>
  <c r="G180" i="6"/>
  <c r="I221" i="6"/>
  <c r="J221" i="6" s="1"/>
  <c r="K221" i="6" s="1"/>
  <c r="L221" i="6"/>
  <c r="F221" i="6" a="1"/>
  <c r="F221" i="6" s="1"/>
  <c r="I237" i="6"/>
  <c r="J237" i="6" s="1"/>
  <c r="K237" i="6" s="1"/>
  <c r="F237" i="6" a="1"/>
  <c r="F237" i="6" s="1"/>
  <c r="L288" i="6"/>
  <c r="F288" i="6" a="1"/>
  <c r="F288" i="6" s="1"/>
  <c r="N291" i="6"/>
  <c r="O291" i="6" s="1"/>
  <c r="P291" i="6" s="1"/>
  <c r="G291" i="6"/>
  <c r="N341" i="6"/>
  <c r="O341" i="6" s="1"/>
  <c r="P341" i="6" s="1"/>
  <c r="G341" i="6"/>
  <c r="G431" i="6"/>
  <c r="N431" i="6"/>
  <c r="O431" i="6" s="1"/>
  <c r="P431" i="6" s="1"/>
  <c r="N442" i="6"/>
  <c r="O442" i="6" s="1"/>
  <c r="P442" i="6" s="1"/>
  <c r="N467" i="6"/>
  <c r="O467" i="6" s="1"/>
  <c r="P467" i="6" s="1"/>
  <c r="G467" i="6"/>
  <c r="F471" i="6" a="1"/>
  <c r="F471" i="6" s="1"/>
  <c r="L471" i="6"/>
  <c r="F36" i="6" a="1"/>
  <c r="F36" i="6" s="1"/>
  <c r="E36" i="6" s="1"/>
  <c r="G186" i="6"/>
  <c r="N235" i="6"/>
  <c r="O235" i="6" s="1"/>
  <c r="P235" i="6" s="1"/>
  <c r="G235" i="6" s="1"/>
  <c r="F266" i="6" a="1"/>
  <c r="F266" i="6" s="1"/>
  <c r="L266" i="6"/>
  <c r="G326" i="6"/>
  <c r="N326" i="6"/>
  <c r="O326" i="6" s="1"/>
  <c r="P326" i="6" s="1"/>
  <c r="L332" i="6"/>
  <c r="I332" i="6"/>
  <c r="J332" i="6" s="1"/>
  <c r="K332" i="6" s="1"/>
  <c r="F332" i="6" a="1"/>
  <c r="F332" i="6" s="1"/>
  <c r="I424" i="6"/>
  <c r="J424" i="6" s="1"/>
  <c r="K424" i="6" s="1"/>
  <c r="F424" i="6" a="1"/>
  <c r="F424" i="6" s="1"/>
  <c r="N93" i="6"/>
  <c r="O93" i="6" s="1"/>
  <c r="P93" i="6" s="1"/>
  <c r="G93" i="6" s="1"/>
  <c r="F149" i="6" a="1"/>
  <c r="F149" i="6" s="1"/>
  <c r="I149" i="6"/>
  <c r="J149" i="6" s="1"/>
  <c r="K149" i="6" s="1"/>
  <c r="L114" i="6"/>
  <c r="I114" i="6"/>
  <c r="J114" i="6" s="1"/>
  <c r="K114" i="6" s="1"/>
  <c r="I125" i="6"/>
  <c r="J125" i="6" s="1"/>
  <c r="K125" i="6" s="1"/>
  <c r="F125" i="6" a="1"/>
  <c r="F125" i="6" s="1"/>
  <c r="I205" i="6"/>
  <c r="J205" i="6" s="1"/>
  <c r="K205" i="6" s="1"/>
  <c r="L205" i="6"/>
  <c r="F205" i="6" a="1"/>
  <c r="F205" i="6" s="1"/>
  <c r="L208" i="6"/>
  <c r="F208" i="6" a="1"/>
  <c r="F208" i="6" s="1"/>
  <c r="N283" i="6"/>
  <c r="O283" i="6" s="1"/>
  <c r="P283" i="6" s="1"/>
  <c r="G283" i="6"/>
  <c r="I301" i="6"/>
  <c r="J301" i="6" s="1"/>
  <c r="K301" i="6" s="1"/>
  <c r="F301" i="6" a="1"/>
  <c r="F301" i="6" s="1"/>
  <c r="L364" i="6"/>
  <c r="I364" i="6"/>
  <c r="J364" i="6" s="1"/>
  <c r="K364" i="6" s="1"/>
  <c r="F364" i="6" a="1"/>
  <c r="F364" i="6" s="1"/>
  <c r="G407" i="6"/>
  <c r="N407" i="6"/>
  <c r="O407" i="6" s="1"/>
  <c r="P407" i="6" s="1"/>
  <c r="F414" i="6" a="1"/>
  <c r="F414" i="6" s="1"/>
  <c r="I414" i="6"/>
  <c r="J414" i="6" s="1"/>
  <c r="K414" i="6" s="1"/>
  <c r="L414" i="6"/>
  <c r="F447" i="6" a="1"/>
  <c r="F447" i="6" s="1"/>
  <c r="L447" i="6"/>
  <c r="I447" i="6"/>
  <c r="J447" i="6" s="1"/>
  <c r="K447" i="6" s="1"/>
  <c r="N216" i="6"/>
  <c r="O216" i="6" s="1"/>
  <c r="P216" i="6" s="1"/>
  <c r="G216" i="6" s="1"/>
  <c r="I432" i="6"/>
  <c r="J432" i="6" s="1"/>
  <c r="K432" i="6" s="1"/>
  <c r="L432" i="6"/>
  <c r="F432" i="6" a="1"/>
  <c r="F432" i="6" s="1"/>
  <c r="F438" i="6" a="1"/>
  <c r="F438" i="6" s="1"/>
  <c r="L438" i="6"/>
  <c r="I438" i="6"/>
  <c r="J438" i="6" s="1"/>
  <c r="K438" i="6" s="1"/>
  <c r="F28" i="6" a="1"/>
  <c r="F28" i="6" s="1"/>
  <c r="E28" i="6" s="1"/>
  <c r="F47" i="6" a="1"/>
  <c r="F47" i="6" s="1"/>
  <c r="E47" i="6" s="1"/>
  <c r="L95" i="6"/>
  <c r="F95" i="6" a="1"/>
  <c r="F95" i="6" s="1"/>
  <c r="G157" i="6"/>
  <c r="N306" i="6"/>
  <c r="O306" i="6" s="1"/>
  <c r="P306" i="6" s="1"/>
  <c r="G306" i="6"/>
  <c r="N368" i="6"/>
  <c r="O368" i="6" s="1"/>
  <c r="P368" i="6" s="1"/>
  <c r="G368" i="6"/>
  <c r="G59" i="6"/>
  <c r="L61" i="6"/>
  <c r="I61" i="6"/>
  <c r="J61" i="6" s="1"/>
  <c r="K61" i="6" s="1"/>
  <c r="N152" i="6"/>
  <c r="O152" i="6" s="1"/>
  <c r="P152" i="6" s="1"/>
  <c r="G152" i="6" s="1"/>
  <c r="F174" i="6" a="1"/>
  <c r="F174" i="6" s="1"/>
  <c r="I174" i="6"/>
  <c r="J174" i="6" s="1"/>
  <c r="K174" i="6" s="1"/>
  <c r="I181" i="6"/>
  <c r="J181" i="6" s="1"/>
  <c r="K181" i="6" s="1"/>
  <c r="F181" i="6" a="1"/>
  <c r="F181" i="6" s="1"/>
  <c r="I193" i="6"/>
  <c r="J193" i="6" s="1"/>
  <c r="K193" i="6" s="1"/>
  <c r="F193" i="6" a="1"/>
  <c r="F193" i="6" s="1"/>
  <c r="L225" i="6"/>
  <c r="I225" i="6"/>
  <c r="J225" i="6" s="1"/>
  <c r="K225" i="6" s="1"/>
  <c r="I290" i="6"/>
  <c r="J290" i="6" s="1"/>
  <c r="K290" i="6" s="1"/>
  <c r="F290" i="6" a="1"/>
  <c r="F290" i="6" s="1"/>
  <c r="F338" i="6" a="1"/>
  <c r="F338" i="6" s="1"/>
  <c r="L338" i="6"/>
  <c r="I338" i="6"/>
  <c r="J338" i="6" s="1"/>
  <c r="K338" i="6" s="1"/>
  <c r="L420" i="6"/>
  <c r="I420" i="6"/>
  <c r="J420" i="6" s="1"/>
  <c r="K420" i="6" s="1"/>
  <c r="F420" i="6" a="1"/>
  <c r="F420" i="6" s="1"/>
  <c r="G66" i="6"/>
  <c r="F92" i="6" a="1"/>
  <c r="F92" i="6" s="1"/>
  <c r="I92" i="6"/>
  <c r="J92" i="6" s="1"/>
  <c r="K92" i="6" s="1"/>
  <c r="L133" i="6"/>
  <c r="I133" i="6"/>
  <c r="J133" i="6" s="1"/>
  <c r="K133" i="6" s="1"/>
  <c r="N146" i="6"/>
  <c r="O146" i="6" s="1"/>
  <c r="P146" i="6" s="1"/>
  <c r="G146" i="6" s="1"/>
  <c r="L171" i="6"/>
  <c r="I171" i="6"/>
  <c r="J171" i="6" s="1"/>
  <c r="K171" i="6" s="1"/>
  <c r="G174" i="6"/>
  <c r="L340" i="6"/>
  <c r="I340" i="6"/>
  <c r="J340" i="6" s="1"/>
  <c r="K340" i="6" s="1"/>
  <c r="L412" i="6"/>
  <c r="F412" i="6" a="1"/>
  <c r="F412" i="6" s="1"/>
  <c r="I412" i="6"/>
  <c r="J412" i="6" s="1"/>
  <c r="K412" i="6" s="1"/>
  <c r="L46" i="6"/>
  <c r="G54" i="6"/>
  <c r="G75" i="6"/>
  <c r="G95" i="6"/>
  <c r="N100" i="6"/>
  <c r="O100" i="6" s="1"/>
  <c r="P100" i="6" s="1"/>
  <c r="G100" i="6" s="1"/>
  <c r="G117" i="6"/>
  <c r="L136" i="6"/>
  <c r="F136" i="6" a="1"/>
  <c r="F136" i="6" s="1"/>
  <c r="G140" i="6"/>
  <c r="G164" i="6"/>
  <c r="L166" i="6"/>
  <c r="G218" i="6"/>
  <c r="F236" i="6" a="1"/>
  <c r="F236" i="6" s="1"/>
  <c r="L236" i="6"/>
  <c r="I236" i="6"/>
  <c r="J236" i="6" s="1"/>
  <c r="K236" i="6" s="1"/>
  <c r="G278" i="6"/>
  <c r="N278" i="6"/>
  <c r="O278" i="6" s="1"/>
  <c r="P278" i="6" s="1"/>
  <c r="L280" i="6"/>
  <c r="F280" i="6" a="1"/>
  <c r="F280" i="6" s="1"/>
  <c r="L296" i="6"/>
  <c r="I296" i="6"/>
  <c r="J296" i="6" s="1"/>
  <c r="K296" i="6" s="1"/>
  <c r="F307" i="6" a="1"/>
  <c r="F307" i="6" s="1"/>
  <c r="I307" i="6"/>
  <c r="J307" i="6" s="1"/>
  <c r="K307" i="6" s="1"/>
  <c r="F325" i="6" a="1"/>
  <c r="F325" i="6" s="1"/>
  <c r="I325" i="6"/>
  <c r="J325" i="6" s="1"/>
  <c r="K325" i="6" s="1"/>
  <c r="L460" i="6"/>
  <c r="I460" i="6"/>
  <c r="J460" i="6" s="1"/>
  <c r="K460" i="6" s="1"/>
  <c r="F460" i="6" a="1"/>
  <c r="F460" i="6" s="1"/>
  <c r="F45" i="6" a="1"/>
  <c r="F45" i="6" s="1"/>
  <c r="E45" i="6" s="1"/>
  <c r="I191" i="6"/>
  <c r="J191" i="6" s="1"/>
  <c r="K191" i="6" s="1"/>
  <c r="F191" i="6" a="1"/>
  <c r="F191" i="6" s="1"/>
  <c r="G228" i="6"/>
  <c r="F345" i="6" a="1"/>
  <c r="F345" i="6" s="1"/>
  <c r="I345" i="6"/>
  <c r="J345" i="6" s="1"/>
  <c r="K345" i="6" s="1"/>
  <c r="G361" i="6"/>
  <c r="N361" i="6"/>
  <c r="O361" i="6" s="1"/>
  <c r="P361" i="6" s="1"/>
  <c r="I368" i="6"/>
  <c r="J368" i="6" s="1"/>
  <c r="K368" i="6" s="1"/>
  <c r="F368" i="6" a="1"/>
  <c r="F368" i="6" s="1"/>
  <c r="N370" i="6"/>
  <c r="O370" i="6" s="1"/>
  <c r="P370" i="6" s="1"/>
  <c r="G370" i="6"/>
  <c r="L372" i="6"/>
  <c r="F372" i="6" a="1"/>
  <c r="F372" i="6" s="1"/>
  <c r="L380" i="6"/>
  <c r="F380" i="6" a="1"/>
  <c r="F380" i="6" s="1"/>
  <c r="I380" i="6"/>
  <c r="J380" i="6" s="1"/>
  <c r="K380" i="6" s="1"/>
  <c r="L128" i="6"/>
  <c r="F128" i="6" a="1"/>
  <c r="F128" i="6" s="1"/>
  <c r="F42" i="6" a="1"/>
  <c r="F42" i="6" s="1"/>
  <c r="E42" i="6" s="1"/>
  <c r="I64" i="6"/>
  <c r="J64" i="6" s="1"/>
  <c r="K64" i="6" s="1"/>
  <c r="F64" i="6" a="1"/>
  <c r="F64" i="6" s="1"/>
  <c r="L64" i="6"/>
  <c r="G84" i="6"/>
  <c r="I102" i="6"/>
  <c r="J102" i="6" s="1"/>
  <c r="K102" i="6" s="1"/>
  <c r="F102" i="6" a="1"/>
  <c r="F102" i="6" s="1"/>
  <c r="L105" i="6"/>
  <c r="I105" i="6"/>
  <c r="J105" i="6" s="1"/>
  <c r="K105" i="6" s="1"/>
  <c r="I138" i="6"/>
  <c r="J138" i="6" s="1"/>
  <c r="K138" i="6" s="1"/>
  <c r="F138" i="6" a="1"/>
  <c r="F138" i="6" s="1"/>
  <c r="F143" i="6" a="1"/>
  <c r="F143" i="6" s="1"/>
  <c r="I143" i="6"/>
  <c r="J143" i="6" s="1"/>
  <c r="K143" i="6" s="1"/>
  <c r="G149" i="6"/>
  <c r="N161" i="6"/>
  <c r="O161" i="6" s="1"/>
  <c r="P161" i="6" s="1"/>
  <c r="G161" i="6" s="1"/>
  <c r="I212" i="6"/>
  <c r="J212" i="6" s="1"/>
  <c r="K212" i="6" s="1"/>
  <c r="F212" i="6" a="1"/>
  <c r="F212" i="6" s="1"/>
  <c r="L232" i="6"/>
  <c r="F232" i="6" a="1"/>
  <c r="F232" i="6" s="1"/>
  <c r="N236" i="6"/>
  <c r="O236" i="6" s="1"/>
  <c r="P236" i="6" s="1"/>
  <c r="G236" i="6" s="1"/>
  <c r="I261" i="6"/>
  <c r="J261" i="6" s="1"/>
  <c r="K261" i="6" s="1"/>
  <c r="F261" i="6" a="1"/>
  <c r="F261" i="6" s="1"/>
  <c r="N296" i="6"/>
  <c r="O296" i="6" s="1"/>
  <c r="P296" i="6" s="1"/>
  <c r="I383" i="6"/>
  <c r="J383" i="6" s="1"/>
  <c r="K383" i="6" s="1"/>
  <c r="F383" i="6" a="1"/>
  <c r="F383" i="6" s="1"/>
  <c r="L383" i="6"/>
  <c r="N385" i="6"/>
  <c r="O385" i="6" s="1"/>
  <c r="P385" i="6" s="1"/>
  <c r="G385" i="6"/>
  <c r="L444" i="6"/>
  <c r="F444" i="6" a="1"/>
  <c r="F444" i="6" s="1"/>
  <c r="I453" i="6"/>
  <c r="J453" i="6" s="1"/>
  <c r="K453" i="6" s="1"/>
  <c r="L453" i="6"/>
  <c r="F453" i="6" a="1"/>
  <c r="F453" i="6" s="1"/>
  <c r="G463" i="6"/>
  <c r="N463" i="6"/>
  <c r="O463" i="6" s="1"/>
  <c r="P463" i="6" s="1"/>
  <c r="N88" i="6"/>
  <c r="O88" i="6" s="1"/>
  <c r="P88" i="6" s="1"/>
  <c r="G88" i="6" s="1"/>
  <c r="N126" i="6"/>
  <c r="O126" i="6" s="1"/>
  <c r="P126" i="6" s="1"/>
  <c r="G126" i="6" s="1"/>
  <c r="L139" i="6"/>
  <c r="F139" i="6" a="1"/>
  <c r="F139" i="6" s="1"/>
  <c r="N150" i="6"/>
  <c r="O150" i="6" s="1"/>
  <c r="P150" i="6" s="1"/>
  <c r="G150" i="6" s="1"/>
  <c r="G204" i="6"/>
  <c r="F46" i="6" a="1"/>
  <c r="F46" i="6" s="1"/>
  <c r="E46" i="6" s="1"/>
  <c r="G85" i="6"/>
  <c r="G315" i="6"/>
  <c r="N315" i="6"/>
  <c r="O315" i="6" s="1"/>
  <c r="P315" i="6" s="1"/>
  <c r="F84" i="6" a="1"/>
  <c r="F84" i="6" s="1"/>
  <c r="I84" i="6"/>
  <c r="J84" i="6" s="1"/>
  <c r="K84" i="6" s="1"/>
  <c r="F35" i="6" a="1"/>
  <c r="F35" i="6" s="1"/>
  <c r="E35" i="6" s="1"/>
  <c r="G58" i="6"/>
  <c r="G125" i="6"/>
  <c r="G176" i="6"/>
  <c r="F209" i="6" a="1"/>
  <c r="F209" i="6" s="1"/>
  <c r="N222" i="6"/>
  <c r="O222" i="6" s="1"/>
  <c r="P222" i="6" s="1"/>
  <c r="G222" i="6" s="1"/>
  <c r="N255" i="6"/>
  <c r="O255" i="6" s="1"/>
  <c r="P255" i="6" s="1"/>
  <c r="G255" i="6"/>
  <c r="F275" i="6" a="1"/>
  <c r="F275" i="6" s="1"/>
  <c r="L275" i="6"/>
  <c r="I275" i="6"/>
  <c r="J275" i="6" s="1"/>
  <c r="K275" i="6" s="1"/>
  <c r="G287" i="6"/>
  <c r="N287" i="6"/>
  <c r="O287" i="6" s="1"/>
  <c r="P287" i="6" s="1"/>
  <c r="N325" i="6"/>
  <c r="O325" i="6" s="1"/>
  <c r="P325" i="6" s="1"/>
  <c r="G325" i="6"/>
  <c r="F346" i="6" a="1"/>
  <c r="F346" i="6" s="1"/>
  <c r="I346" i="6"/>
  <c r="J346" i="6" s="1"/>
  <c r="K346" i="6" s="1"/>
  <c r="L346" i="6"/>
  <c r="G410" i="6"/>
  <c r="N410" i="6"/>
  <c r="O410" i="6" s="1"/>
  <c r="P410" i="6" s="1"/>
  <c r="G101" i="6"/>
  <c r="G187" i="6"/>
  <c r="I245" i="6"/>
  <c r="J245" i="6" s="1"/>
  <c r="K245" i="6" s="1"/>
  <c r="L245" i="6"/>
  <c r="G131" i="6"/>
  <c r="L168" i="6"/>
  <c r="F168" i="6" a="1"/>
  <c r="F168" i="6" s="1"/>
  <c r="G205" i="6"/>
  <c r="G229" i="6"/>
  <c r="F281" i="6" a="1"/>
  <c r="F281" i="6" s="1"/>
  <c r="I281" i="6"/>
  <c r="J281" i="6" s="1"/>
  <c r="K281" i="6" s="1"/>
  <c r="I377" i="6"/>
  <c r="J377" i="6" s="1"/>
  <c r="K377" i="6" s="1"/>
  <c r="F377" i="6" a="1"/>
  <c r="F377" i="6" s="1"/>
  <c r="L377" i="6"/>
  <c r="F430" i="6" a="1"/>
  <c r="F430" i="6" s="1"/>
  <c r="I430" i="6"/>
  <c r="J430" i="6" s="1"/>
  <c r="K430" i="6" s="1"/>
  <c r="I449" i="6"/>
  <c r="J449" i="6" s="1"/>
  <c r="K449" i="6" s="1"/>
  <c r="F449" i="6" a="1"/>
  <c r="F449" i="6" s="1"/>
  <c r="G109" i="6"/>
  <c r="G351" i="6"/>
  <c r="N351" i="6"/>
  <c r="O351" i="6" s="1"/>
  <c r="P351" i="6" s="1"/>
  <c r="N355" i="6"/>
  <c r="O355" i="6" s="1"/>
  <c r="P355" i="6" s="1"/>
  <c r="G355" i="6"/>
  <c r="G408" i="6"/>
  <c r="N408" i="6"/>
  <c r="O408" i="6" s="1"/>
  <c r="P408" i="6" s="1"/>
  <c r="L180" i="6"/>
  <c r="N199" i="6"/>
  <c r="O199" i="6" s="1"/>
  <c r="P199" i="6" s="1"/>
  <c r="G199" i="6" s="1"/>
  <c r="L228" i="6"/>
  <c r="F286" i="6" a="1"/>
  <c r="F286" i="6" s="1"/>
  <c r="I286" i="6"/>
  <c r="J286" i="6" s="1"/>
  <c r="K286" i="6" s="1"/>
  <c r="F314" i="6" a="1"/>
  <c r="F314" i="6" s="1"/>
  <c r="L314" i="6"/>
  <c r="I314" i="6"/>
  <c r="J314" i="6" s="1"/>
  <c r="K314" i="6" s="1"/>
  <c r="N357" i="6"/>
  <c r="O357" i="6" s="1"/>
  <c r="P357" i="6" s="1"/>
  <c r="G357" i="6"/>
  <c r="N220" i="6"/>
  <c r="O220" i="6" s="1"/>
  <c r="P220" i="6" s="1"/>
  <c r="G220" i="6" s="1"/>
  <c r="I262" i="6"/>
  <c r="J262" i="6" s="1"/>
  <c r="K262" i="6" s="1"/>
  <c r="L262" i="6"/>
  <c r="F262" i="6" a="1"/>
  <c r="F262" i="6" s="1"/>
  <c r="G144" i="6"/>
  <c r="N162" i="6"/>
  <c r="O162" i="6" s="1"/>
  <c r="P162" i="6" s="1"/>
  <c r="G162" i="6" s="1"/>
  <c r="L192" i="6"/>
  <c r="F192" i="6" a="1"/>
  <c r="F192" i="6" s="1"/>
  <c r="F198" i="6" a="1"/>
  <c r="F198" i="6" s="1"/>
  <c r="I198" i="6"/>
  <c r="J198" i="6" s="1"/>
  <c r="K198" i="6" s="1"/>
  <c r="L216" i="6"/>
  <c r="I216" i="6"/>
  <c r="J216" i="6" s="1"/>
  <c r="K216" i="6" s="1"/>
  <c r="F219" i="6" a="1"/>
  <c r="F219" i="6" s="1"/>
  <c r="I219" i="6"/>
  <c r="J219" i="6" s="1"/>
  <c r="K219" i="6" s="1"/>
  <c r="G260" i="6"/>
  <c r="N260" i="6"/>
  <c r="O260" i="6" s="1"/>
  <c r="P260" i="6" s="1"/>
  <c r="G284" i="6"/>
  <c r="N284" i="6"/>
  <c r="O284" i="6" s="1"/>
  <c r="P284" i="6" s="1"/>
  <c r="N299" i="6"/>
  <c r="O299" i="6" s="1"/>
  <c r="P299" i="6" s="1"/>
  <c r="G299" i="6"/>
  <c r="N304" i="6"/>
  <c r="O304" i="6" s="1"/>
  <c r="P304" i="6" s="1"/>
  <c r="G304" i="6"/>
  <c r="N333" i="6"/>
  <c r="O333" i="6" s="1"/>
  <c r="P333" i="6" s="1"/>
  <c r="G333" i="6"/>
  <c r="F344" i="6" a="1"/>
  <c r="F344" i="6" s="1"/>
  <c r="L344" i="6"/>
  <c r="I344" i="6"/>
  <c r="J344" i="6" s="1"/>
  <c r="K344" i="6" s="1"/>
  <c r="L396" i="6"/>
  <c r="F396" i="6" a="1"/>
  <c r="F396" i="6" s="1"/>
  <c r="N430" i="6"/>
  <c r="O430" i="6" s="1"/>
  <c r="P430" i="6" s="1"/>
  <c r="G430" i="6"/>
  <c r="G214" i="6"/>
  <c r="G224" i="6"/>
  <c r="I242" i="6"/>
  <c r="J242" i="6" s="1"/>
  <c r="K242" i="6" s="1"/>
  <c r="F242" i="6" a="1"/>
  <c r="F242" i="6" s="1"/>
  <c r="I294" i="6"/>
  <c r="J294" i="6" s="1"/>
  <c r="K294" i="6" s="1"/>
  <c r="F294" i="6" a="1"/>
  <c r="F294" i="6" s="1"/>
  <c r="G347" i="6"/>
  <c r="N347" i="6"/>
  <c r="O347" i="6" s="1"/>
  <c r="P347" i="6" s="1"/>
  <c r="N349" i="6"/>
  <c r="O349" i="6" s="1"/>
  <c r="P349" i="6" s="1"/>
  <c r="G349" i="6"/>
  <c r="N378" i="6"/>
  <c r="O378" i="6" s="1"/>
  <c r="P378" i="6" s="1"/>
  <c r="G378" i="6"/>
  <c r="N391" i="6"/>
  <c r="O391" i="6" s="1"/>
  <c r="P391" i="6" s="1"/>
  <c r="G210" i="6"/>
  <c r="L233" i="6"/>
  <c r="F233" i="6" a="1"/>
  <c r="F233" i="6" s="1"/>
  <c r="G252" i="6"/>
  <c r="N252" i="6"/>
  <c r="O252" i="6" s="1"/>
  <c r="P252" i="6" s="1"/>
  <c r="L254" i="6"/>
  <c r="L257" i="6"/>
  <c r="I285" i="6"/>
  <c r="J285" i="6" s="1"/>
  <c r="K285" i="6" s="1"/>
  <c r="F285" i="6" a="1"/>
  <c r="F285" i="6" s="1"/>
  <c r="F337" i="6" a="1"/>
  <c r="F337" i="6" s="1"/>
  <c r="L337" i="6"/>
  <c r="I341" i="6"/>
  <c r="J341" i="6" s="1"/>
  <c r="K341" i="6" s="1"/>
  <c r="F341" i="6" a="1"/>
  <c r="F341" i="6" s="1"/>
  <c r="I351" i="6"/>
  <c r="J351" i="6" s="1"/>
  <c r="K351" i="6" s="1"/>
  <c r="L351" i="6"/>
  <c r="G409" i="6"/>
  <c r="N409" i="6"/>
  <c r="O409" i="6" s="1"/>
  <c r="P409" i="6" s="1"/>
  <c r="F413" i="6" a="1"/>
  <c r="F413" i="6" s="1"/>
  <c r="L413" i="6"/>
  <c r="F463" i="6" a="1"/>
  <c r="F463" i="6" s="1"/>
  <c r="I463" i="6"/>
  <c r="J463" i="6" s="1"/>
  <c r="K463" i="6" s="1"/>
  <c r="I480" i="6"/>
  <c r="J480" i="6" s="1"/>
  <c r="K480" i="6" s="1"/>
  <c r="F480" i="6" a="1"/>
  <c r="F480" i="6" s="1"/>
  <c r="F276" i="6" a="1"/>
  <c r="F276" i="6" s="1"/>
  <c r="L276" i="6"/>
  <c r="I323" i="6"/>
  <c r="J323" i="6" s="1"/>
  <c r="K323" i="6" s="1"/>
  <c r="F323" i="6" a="1"/>
  <c r="F323" i="6" s="1"/>
  <c r="L323" i="6"/>
  <c r="I355" i="6"/>
  <c r="J355" i="6" s="1"/>
  <c r="K355" i="6" s="1"/>
  <c r="F355" i="6" a="1"/>
  <c r="F355" i="6" s="1"/>
  <c r="I360" i="6"/>
  <c r="J360" i="6" s="1"/>
  <c r="K360" i="6" s="1"/>
  <c r="F360" i="6" a="1"/>
  <c r="F360" i="6" s="1"/>
  <c r="G415" i="6"/>
  <c r="N415" i="6"/>
  <c r="O415" i="6" s="1"/>
  <c r="P415" i="6" s="1"/>
  <c r="N459" i="6"/>
  <c r="O459" i="6" s="1"/>
  <c r="P459" i="6" s="1"/>
  <c r="G459" i="6"/>
  <c r="L272" i="6"/>
  <c r="I272" i="6"/>
  <c r="J272" i="6" s="1"/>
  <c r="K272" i="6" s="1"/>
  <c r="I291" i="6"/>
  <c r="J291" i="6" s="1"/>
  <c r="K291" i="6" s="1"/>
  <c r="I321" i="6"/>
  <c r="J321" i="6" s="1"/>
  <c r="K321" i="6" s="1"/>
  <c r="F353" i="6" a="1"/>
  <c r="F353" i="6" s="1"/>
  <c r="N381" i="6"/>
  <c r="O381" i="6" s="1"/>
  <c r="P381" i="6" s="1"/>
  <c r="G381" i="6"/>
  <c r="F441" i="6" a="1"/>
  <c r="F441" i="6" s="1"/>
  <c r="G212" i="6"/>
  <c r="F267" i="6" a="1"/>
  <c r="F267" i="6" s="1"/>
  <c r="I267" i="6"/>
  <c r="J267" i="6" s="1"/>
  <c r="K267" i="6" s="1"/>
  <c r="F283" i="6" a="1"/>
  <c r="F283" i="6" s="1"/>
  <c r="L283" i="6"/>
  <c r="L291" i="6"/>
  <c r="L348" i="6"/>
  <c r="I348" i="6"/>
  <c r="J348" i="6" s="1"/>
  <c r="K348" i="6" s="1"/>
  <c r="L353" i="6"/>
  <c r="L388" i="6"/>
  <c r="I388" i="6"/>
  <c r="J388" i="6" s="1"/>
  <c r="K388" i="6" s="1"/>
  <c r="F388" i="6" a="1"/>
  <c r="F388" i="6" s="1"/>
  <c r="G400" i="6"/>
  <c r="N400" i="6"/>
  <c r="O400" i="6" s="1"/>
  <c r="P400" i="6" s="1"/>
  <c r="L405" i="6"/>
  <c r="I421" i="6"/>
  <c r="J421" i="6" s="1"/>
  <c r="K421" i="6" s="1"/>
  <c r="F421" i="6" a="1"/>
  <c r="F421" i="6" s="1"/>
  <c r="F439" i="6" a="1"/>
  <c r="F439" i="6" s="1"/>
  <c r="L439" i="6"/>
  <c r="L441" i="6"/>
  <c r="G455" i="6"/>
  <c r="N455" i="6"/>
  <c r="O455" i="6" s="1"/>
  <c r="P455" i="6" s="1"/>
  <c r="F366" i="6" a="1"/>
  <c r="F366" i="6" s="1"/>
  <c r="L366" i="6"/>
  <c r="G416" i="6"/>
  <c r="N416" i="6"/>
  <c r="O416" i="6" s="1"/>
  <c r="P416" i="6" s="1"/>
  <c r="F423" i="6" a="1"/>
  <c r="F423" i="6" s="1"/>
  <c r="L423" i="6"/>
  <c r="N435" i="6"/>
  <c r="O435" i="6" s="1"/>
  <c r="P435" i="6" s="1"/>
  <c r="G435" i="6"/>
  <c r="I313" i="6"/>
  <c r="J313" i="6" s="1"/>
  <c r="K313" i="6" s="1"/>
  <c r="F313" i="6" a="1"/>
  <c r="F313" i="6" s="1"/>
  <c r="I381" i="6"/>
  <c r="J381" i="6" s="1"/>
  <c r="K381" i="6" s="1"/>
  <c r="L381" i="6"/>
  <c r="I384" i="6"/>
  <c r="J384" i="6" s="1"/>
  <c r="K384" i="6" s="1"/>
  <c r="F384" i="6" a="1"/>
  <c r="F384" i="6" s="1"/>
  <c r="F415" i="6" a="1"/>
  <c r="F415" i="6" s="1"/>
  <c r="L415" i="6"/>
  <c r="F446" i="6" a="1"/>
  <c r="F446" i="6" s="1"/>
  <c r="I446" i="6"/>
  <c r="J446" i="6" s="1"/>
  <c r="K446" i="6" s="1"/>
  <c r="G339" i="6"/>
  <c r="N339" i="6"/>
  <c r="O339" i="6" s="1"/>
  <c r="P339" i="6" s="1"/>
  <c r="N403" i="6"/>
  <c r="O403" i="6" s="1"/>
  <c r="P403" i="6" s="1"/>
  <c r="G403" i="6"/>
  <c r="I408" i="6"/>
  <c r="J408" i="6" s="1"/>
  <c r="K408" i="6" s="1"/>
  <c r="L408" i="6"/>
  <c r="I433" i="6"/>
  <c r="J433" i="6" s="1"/>
  <c r="K433" i="6" s="1"/>
  <c r="F433" i="6" a="1"/>
  <c r="F433" i="6" s="1"/>
  <c r="L308" i="6"/>
  <c r="I308" i="6"/>
  <c r="J308" i="6" s="1"/>
  <c r="K308" i="6" s="1"/>
  <c r="F308" i="6" a="1"/>
  <c r="F308" i="6" s="1"/>
  <c r="L316" i="6"/>
  <c r="I316" i="6"/>
  <c r="J316" i="6" s="1"/>
  <c r="K316" i="6" s="1"/>
  <c r="G359" i="6"/>
  <c r="N359" i="6"/>
  <c r="O359" i="6" s="1"/>
  <c r="P359" i="6" s="1"/>
  <c r="I417" i="6"/>
  <c r="J417" i="6" s="1"/>
  <c r="K417" i="6" s="1"/>
  <c r="F417" i="6" a="1"/>
  <c r="F417" i="6" s="1"/>
  <c r="N450" i="6"/>
  <c r="O450" i="6" s="1"/>
  <c r="P450" i="6" s="1"/>
  <c r="G450" i="6"/>
  <c r="I464" i="6"/>
  <c r="J464" i="6" s="1"/>
  <c r="K464" i="6" s="1"/>
  <c r="L464" i="6"/>
  <c r="F464" i="6" a="1"/>
  <c r="F464" i="6" s="1"/>
  <c r="L356" i="6"/>
  <c r="F356" i="6" a="1"/>
  <c r="F356" i="6" s="1"/>
  <c r="I376" i="6"/>
  <c r="J376" i="6" s="1"/>
  <c r="K376" i="6" s="1"/>
  <c r="F376" i="6" a="1"/>
  <c r="F376" i="6" s="1"/>
  <c r="I392" i="6"/>
  <c r="J392" i="6" s="1"/>
  <c r="K392" i="6" s="1"/>
  <c r="F392" i="6" a="1"/>
  <c r="F392" i="6" s="1"/>
  <c r="I431" i="6"/>
  <c r="J431" i="6" s="1"/>
  <c r="K431" i="6" s="1"/>
  <c r="N457" i="6"/>
  <c r="O457" i="6" s="1"/>
  <c r="P457" i="6" s="1"/>
  <c r="G457" i="6"/>
  <c r="I462" i="6"/>
  <c r="J462" i="6" s="1"/>
  <c r="K462" i="6" s="1"/>
  <c r="I477" i="6"/>
  <c r="J477" i="6" s="1"/>
  <c r="K477" i="6" s="1"/>
  <c r="F477" i="6" a="1"/>
  <c r="F477" i="6" s="1"/>
  <c r="I479" i="6"/>
  <c r="J479" i="6" s="1"/>
  <c r="K479" i="6" s="1"/>
  <c r="I352" i="6"/>
  <c r="J352" i="6" s="1"/>
  <c r="K352" i="6" s="1"/>
  <c r="F352" i="6" a="1"/>
  <c r="F352" i="6" s="1"/>
  <c r="N373" i="6"/>
  <c r="O373" i="6" s="1"/>
  <c r="P373" i="6" s="1"/>
  <c r="G373" i="6"/>
  <c r="L431" i="6"/>
  <c r="L462" i="6"/>
  <c r="L473" i="6"/>
  <c r="L479" i="6"/>
  <c r="L428" i="6"/>
  <c r="F428" i="6" a="1"/>
  <c r="F428" i="6" s="1"/>
  <c r="I440" i="6"/>
  <c r="J440" i="6" s="1"/>
  <c r="K440" i="6" s="1"/>
  <c r="L440" i="6"/>
  <c r="I456" i="6"/>
  <c r="J456" i="6" s="1"/>
  <c r="K456" i="6" s="1"/>
  <c r="F456" i="6" a="1"/>
  <c r="F456" i="6" s="1"/>
  <c r="I472" i="6"/>
  <c r="J472" i="6" s="1"/>
  <c r="K472" i="6" s="1"/>
  <c r="F472" i="6" a="1"/>
  <c r="F472" i="6" s="1"/>
  <c r="H53" i="21" l="1" a="1"/>
  <c r="H53" i="21" s="1"/>
  <c r="M53" i="21"/>
  <c r="K54" i="21" s="1"/>
  <c r="L54" i="21" s="1"/>
  <c r="N52" i="21"/>
  <c r="J52" i="21"/>
  <c r="G52" i="21"/>
  <c r="I52" i="21"/>
  <c r="Q51" i="21"/>
  <c r="AI51" i="21" a="1"/>
  <c r="AI51" i="21" s="1"/>
  <c r="AA51" i="21" a="1"/>
  <c r="AA51" i="21" s="1"/>
  <c r="P51" i="21"/>
  <c r="AK51" i="21" a="1"/>
  <c r="AK51" i="21" s="1"/>
  <c r="AB51" i="21" a="1"/>
  <c r="AB51" i="21" s="1"/>
  <c r="AJ51" i="21" a="1"/>
  <c r="AJ51" i="21" s="1"/>
  <c r="Z51" i="21" a="1"/>
  <c r="Z51" i="21" s="1"/>
  <c r="S51" i="21" a="1"/>
  <c r="S51" i="21" s="1"/>
  <c r="AD51" i="21" a="1"/>
  <c r="AD51" i="21" s="1"/>
  <c r="Y51" i="21" a="1"/>
  <c r="Y51" i="21" s="1"/>
  <c r="AF51" i="21" a="1"/>
  <c r="AF51" i="21" s="1"/>
  <c r="AE51" i="21" a="1"/>
  <c r="AE51" i="21" s="1"/>
  <c r="V51" i="21"/>
  <c r="C51" i="21" s="1"/>
  <c r="AC51" i="21" a="1"/>
  <c r="AC51" i="21" s="1"/>
  <c r="X51" i="21" a="1"/>
  <c r="X51" i="21" s="1"/>
  <c r="W51" i="21"/>
  <c r="AG51" i="21" a="1"/>
  <c r="AG51" i="21" s="1"/>
  <c r="U51" i="21"/>
  <c r="D51" i="21" s="1"/>
  <c r="T51" i="21" a="1"/>
  <c r="T51" i="21" s="1"/>
  <c r="O51" i="21"/>
  <c r="AH51" i="21" a="1"/>
  <c r="AH51" i="21" s="1"/>
  <c r="R51" i="21"/>
  <c r="T41" i="20" a="1"/>
  <c r="T41" i="20" s="1"/>
  <c r="S41" i="20" a="1"/>
  <c r="S41" i="20" s="1"/>
  <c r="R41" i="20"/>
  <c r="O42" i="20"/>
  <c r="P42" i="20" s="1"/>
  <c r="Q42" i="20" s="1"/>
  <c r="U40" i="20"/>
  <c r="W40" i="20"/>
  <c r="J43" i="20"/>
  <c r="I43" i="20"/>
  <c r="N43" i="20"/>
  <c r="G43" i="20"/>
  <c r="M43" i="20"/>
  <c r="K44" i="20" s="1"/>
  <c r="L44" i="20" s="1"/>
  <c r="AI61" i="16"/>
  <c r="AH61" i="16"/>
  <c r="AM61" i="16"/>
  <c r="AF61" i="16"/>
  <c r="AL62" i="16"/>
  <c r="AJ63" i="16" s="1"/>
  <c r="AK63" i="16" s="1"/>
  <c r="AG62" i="16" a="1"/>
  <c r="AG62" i="16" s="1"/>
  <c r="BH60" i="16" a="1"/>
  <c r="BH60" i="16" s="1"/>
  <c r="AZ60" i="16" a="1"/>
  <c r="AZ60" i="16" s="1"/>
  <c r="AO60" i="16"/>
  <c r="AN60" i="16"/>
  <c r="BG60" i="16" a="1"/>
  <c r="BG60" i="16" s="1"/>
  <c r="AY60" i="16" a="1"/>
  <c r="AY60" i="16" s="1"/>
  <c r="AT60" i="16"/>
  <c r="AR60" i="16" a="1"/>
  <c r="AR60" i="16" s="1"/>
  <c r="BE60" i="16" a="1"/>
  <c r="BE60" i="16" s="1"/>
  <c r="AS60" i="16" a="1"/>
  <c r="AS60" i="16" s="1"/>
  <c r="BD60" i="16" a="1"/>
  <c r="BD60" i="16" s="1"/>
  <c r="BC60" i="16" a="1"/>
  <c r="BC60" i="16" s="1"/>
  <c r="AQ60" i="16"/>
  <c r="AP60" i="16"/>
  <c r="BF60" i="16" a="1"/>
  <c r="BF60" i="16" s="1"/>
  <c r="BB60" i="16" a="1"/>
  <c r="BB60" i="16" s="1"/>
  <c r="AU60" i="16"/>
  <c r="AB60" i="16" s="1"/>
  <c r="AV60" i="16"/>
  <c r="BJ60" i="16" a="1"/>
  <c r="BJ60" i="16" s="1"/>
  <c r="AX60" i="16" a="1"/>
  <c r="AX60" i="16" s="1"/>
  <c r="AW60" i="16" a="1"/>
  <c r="AW60" i="16" s="1"/>
  <c r="BI60" i="16" a="1"/>
  <c r="BI60" i="16" s="1"/>
  <c r="BA60" i="16" a="1"/>
  <c r="BA60" i="16" s="1"/>
  <c r="C19" i="6" a="1"/>
  <c r="C19" i="6" s="1"/>
  <c r="C16" i="6" s="1" a="1"/>
  <c r="C16" i="6" s="1"/>
  <c r="AG52" i="21" l="1" a="1"/>
  <c r="AG52" i="21" s="1"/>
  <c r="Y52" i="21" a="1"/>
  <c r="Y52" i="21" s="1"/>
  <c r="Q52" i="21"/>
  <c r="AA52" i="21" a="1"/>
  <c r="AA52" i="21" s="1"/>
  <c r="AK52" i="21" a="1"/>
  <c r="AK52" i="21" s="1"/>
  <c r="AB52" i="21" a="1"/>
  <c r="AB52" i="21" s="1"/>
  <c r="P52" i="21"/>
  <c r="O52" i="21"/>
  <c r="AJ52" i="21" a="1"/>
  <c r="AJ52" i="21" s="1"/>
  <c r="AD52" i="21" a="1"/>
  <c r="AD52" i="21" s="1"/>
  <c r="AC52" i="21" a="1"/>
  <c r="AC52" i="21" s="1"/>
  <c r="U52" i="21"/>
  <c r="T52" i="21" a="1"/>
  <c r="T52" i="21" s="1"/>
  <c r="R52" i="21"/>
  <c r="AF52" i="21" a="1"/>
  <c r="AF52" i="21" s="1"/>
  <c r="AI52" i="21" a="1"/>
  <c r="AI52" i="21" s="1"/>
  <c r="S52" i="21" a="1"/>
  <c r="S52" i="21" s="1"/>
  <c r="AH52" i="21" a="1"/>
  <c r="AH52" i="21" s="1"/>
  <c r="AE52" i="21" a="1"/>
  <c r="AE52" i="21" s="1"/>
  <c r="X52" i="21" a="1"/>
  <c r="X52" i="21" s="1"/>
  <c r="V52" i="21"/>
  <c r="C52" i="21" s="1"/>
  <c r="Z52" i="21" a="1"/>
  <c r="Z52" i="21" s="1"/>
  <c r="W52" i="21"/>
  <c r="H54" i="21" a="1"/>
  <c r="H54" i="21" s="1"/>
  <c r="M54" i="21"/>
  <c r="K55" i="21" s="1"/>
  <c r="L55" i="21" s="1"/>
  <c r="G53" i="21"/>
  <c r="I53" i="21"/>
  <c r="J53" i="21"/>
  <c r="N53" i="21"/>
  <c r="T42" i="20" a="1"/>
  <c r="T42" i="20" s="1"/>
  <c r="S42" i="20" a="1"/>
  <c r="S42" i="20" s="1"/>
  <c r="R42" i="20"/>
  <c r="H44" i="20" a="1"/>
  <c r="H44" i="20" s="1"/>
  <c r="O43" i="20"/>
  <c r="P43" i="20" s="1"/>
  <c r="Q43" i="20" s="1"/>
  <c r="D40" i="20"/>
  <c r="V40" i="20"/>
  <c r="C40" i="20" s="1"/>
  <c r="X41" i="20" a="1"/>
  <c r="X41" i="20" s="1"/>
  <c r="AA41" i="20" a="1"/>
  <c r="AA41" i="20" s="1"/>
  <c r="AC41" i="20" a="1"/>
  <c r="AC41" i="20" s="1"/>
  <c r="AI41" i="20" a="1"/>
  <c r="AI41" i="20" s="1"/>
  <c r="AG41" i="20" a="1"/>
  <c r="AG41" i="20" s="1"/>
  <c r="AE41" i="20" a="1"/>
  <c r="AE41" i="20" s="1"/>
  <c r="AJ41" i="20" a="1"/>
  <c r="AJ41" i="20" s="1"/>
  <c r="AH41" i="20" a="1"/>
  <c r="AH41" i="20" s="1"/>
  <c r="AD41" i="20" a="1"/>
  <c r="AD41" i="20" s="1"/>
  <c r="AB41" i="20" a="1"/>
  <c r="AB41" i="20" s="1"/>
  <c r="Z41" i="20" a="1"/>
  <c r="Z41" i="20" s="1"/>
  <c r="Y41" i="20" a="1"/>
  <c r="Y41" i="20" s="1"/>
  <c r="AF41" i="20" a="1"/>
  <c r="AF41" i="20" s="1"/>
  <c r="AK41" i="20" a="1"/>
  <c r="AK41" i="20" s="1"/>
  <c r="AC60" i="16"/>
  <c r="AF62" i="16"/>
  <c r="AM62" i="16"/>
  <c r="AI62" i="16"/>
  <c r="AH62" i="16"/>
  <c r="AG63" i="16" a="1"/>
  <c r="AG63" i="16" s="1"/>
  <c r="AL63" i="16"/>
  <c r="AJ64" i="16" s="1"/>
  <c r="AK64" i="16" s="1"/>
  <c r="BE61" i="16" a="1"/>
  <c r="BE61" i="16" s="1"/>
  <c r="AW61" i="16" a="1"/>
  <c r="AW61" i="16" s="1"/>
  <c r="AV61" i="16"/>
  <c r="BD61" i="16" a="1"/>
  <c r="BD61" i="16" s="1"/>
  <c r="AU61" i="16"/>
  <c r="AB61" i="16" s="1"/>
  <c r="BA61" i="16" a="1"/>
  <c r="BA61" i="16" s="1"/>
  <c r="AY61" i="16" a="1"/>
  <c r="AY61" i="16" s="1"/>
  <c r="BI61" i="16" a="1"/>
  <c r="BI61" i="16" s="1"/>
  <c r="BJ61" i="16" a="1"/>
  <c r="BJ61" i="16" s="1"/>
  <c r="AZ61" i="16" a="1"/>
  <c r="AZ61" i="16" s="1"/>
  <c r="BH61" i="16" a="1"/>
  <c r="BH61" i="16" s="1"/>
  <c r="AX61" i="16" a="1"/>
  <c r="AX61" i="16" s="1"/>
  <c r="AS61" i="16" a="1"/>
  <c r="AS61" i="16" s="1"/>
  <c r="AR61" i="16" a="1"/>
  <c r="AR61" i="16" s="1"/>
  <c r="AP61" i="16"/>
  <c r="AQ61" i="16"/>
  <c r="AO61" i="16"/>
  <c r="AN61" i="16"/>
  <c r="BC61" i="16" a="1"/>
  <c r="BC61" i="16" s="1"/>
  <c r="BB61" i="16" a="1"/>
  <c r="BB61" i="16" s="1"/>
  <c r="AT61" i="16"/>
  <c r="AC61" i="16" s="1"/>
  <c r="BG61" i="16" a="1"/>
  <c r="BG61" i="16" s="1"/>
  <c r="BF61" i="16" a="1"/>
  <c r="BF61" i="16" s="1"/>
  <c r="AJ4" i="6"/>
  <c r="AJ5" i="6"/>
  <c r="AJ3" i="6"/>
  <c r="AK42" i="20" l="1" a="1"/>
  <c r="AK42" i="20" s="1"/>
  <c r="U53" i="21"/>
  <c r="D53" i="21" s="1"/>
  <c r="AD53" i="21" a="1"/>
  <c r="AD53" i="21" s="1"/>
  <c r="AC53" i="21" a="1"/>
  <c r="AC53" i="21" s="1"/>
  <c r="R53" i="21"/>
  <c r="O53" i="21"/>
  <c r="Q53" i="21"/>
  <c r="AK53" i="21" a="1"/>
  <c r="AK53" i="21" s="1"/>
  <c r="AB53" i="21" a="1"/>
  <c r="AB53" i="21" s="1"/>
  <c r="P53" i="21"/>
  <c r="AJ53" i="21" a="1"/>
  <c r="AJ53" i="21" s="1"/>
  <c r="Y53" i="21" a="1"/>
  <c r="Y53" i="21" s="1"/>
  <c r="AE53" i="21" a="1"/>
  <c r="AE53" i="21" s="1"/>
  <c r="AA53" i="21" a="1"/>
  <c r="AA53" i="21" s="1"/>
  <c r="Z53" i="21" a="1"/>
  <c r="Z53" i="21" s="1"/>
  <c r="X53" i="21" a="1"/>
  <c r="X53" i="21" s="1"/>
  <c r="V53" i="21"/>
  <c r="C53" i="21" s="1"/>
  <c r="W53" i="21"/>
  <c r="T53" i="21" a="1"/>
  <c r="T53" i="21" s="1"/>
  <c r="AH53" i="21" a="1"/>
  <c r="AH53" i="21" s="1"/>
  <c r="AF53" i="21" a="1"/>
  <c r="AF53" i="21" s="1"/>
  <c r="S53" i="21" a="1"/>
  <c r="S53" i="21" s="1"/>
  <c r="AI53" i="21" a="1"/>
  <c r="AI53" i="21" s="1"/>
  <c r="AG53" i="21" a="1"/>
  <c r="AG53" i="21" s="1"/>
  <c r="D52" i="21"/>
  <c r="M55" i="21"/>
  <c r="K56" i="21" s="1"/>
  <c r="L56" i="21" s="1"/>
  <c r="H55" i="21" a="1"/>
  <c r="H55" i="21" s="1"/>
  <c r="J54" i="21"/>
  <c r="I54" i="21"/>
  <c r="G54" i="21"/>
  <c r="N54" i="21"/>
  <c r="T43" i="20" a="1"/>
  <c r="T43" i="20" s="1"/>
  <c r="R43" i="20"/>
  <c r="S43" i="20" a="1"/>
  <c r="S43" i="20" s="1"/>
  <c r="W41" i="20"/>
  <c r="U41" i="20"/>
  <c r="G44" i="20"/>
  <c r="N44" i="20"/>
  <c r="J44" i="20"/>
  <c r="I44" i="20"/>
  <c r="M44" i="20"/>
  <c r="K45" i="20" s="1"/>
  <c r="L45" i="20" s="1"/>
  <c r="AE42" i="20" a="1"/>
  <c r="AE42" i="20" s="1"/>
  <c r="AI42" i="20" a="1"/>
  <c r="AI42" i="20" s="1"/>
  <c r="AJ42" i="20" a="1"/>
  <c r="AJ42" i="20" s="1"/>
  <c r="AA42" i="20" a="1"/>
  <c r="AA42" i="20" s="1"/>
  <c r="AD42" i="20" a="1"/>
  <c r="AD42" i="20" s="1"/>
  <c r="Y42" i="20" a="1"/>
  <c r="Y42" i="20" s="1"/>
  <c r="AH42" i="20" a="1"/>
  <c r="AH42" i="20" s="1"/>
  <c r="Z42" i="20" a="1"/>
  <c r="Z42" i="20" s="1"/>
  <c r="AC42" i="20" a="1"/>
  <c r="AC42" i="20" s="1"/>
  <c r="X42" i="20" a="1"/>
  <c r="X42" i="20" s="1"/>
  <c r="AG42" i="20" a="1"/>
  <c r="AG42" i="20" s="1"/>
  <c r="AF42" i="20" a="1"/>
  <c r="AF42" i="20" s="1"/>
  <c r="AB42" i="20" a="1"/>
  <c r="AB42" i="20" s="1"/>
  <c r="AL64" i="16"/>
  <c r="AJ65" i="16" s="1"/>
  <c r="AK65" i="16" s="1"/>
  <c r="AG64" i="16" a="1"/>
  <c r="AG64" i="16" s="1"/>
  <c r="AM63" i="16"/>
  <c r="AH63" i="16"/>
  <c r="AF63" i="16"/>
  <c r="AI63" i="16"/>
  <c r="BC62" i="16" a="1"/>
  <c r="BC62" i="16" s="1"/>
  <c r="AS62" i="16" a="1"/>
  <c r="AS62" i="16" s="1"/>
  <c r="BJ62" i="16" a="1"/>
  <c r="BJ62" i="16" s="1"/>
  <c r="BB62" i="16" a="1"/>
  <c r="BB62" i="16" s="1"/>
  <c r="AR62" i="16" a="1"/>
  <c r="AR62" i="16" s="1"/>
  <c r="AT62" i="16"/>
  <c r="AC62" i="16" s="1"/>
  <c r="BE62" i="16" a="1"/>
  <c r="BE62" i="16" s="1"/>
  <c r="AQ62" i="16"/>
  <c r="AP62" i="16"/>
  <c r="BD62" i="16" a="1"/>
  <c r="BD62" i="16" s="1"/>
  <c r="AO62" i="16"/>
  <c r="AN62" i="16"/>
  <c r="BA62" i="16" a="1"/>
  <c r="BA62" i="16" s="1"/>
  <c r="BI62" i="16" a="1"/>
  <c r="BI62" i="16" s="1"/>
  <c r="BG62" i="16" a="1"/>
  <c r="BG62" i="16" s="1"/>
  <c r="BF62" i="16" a="1"/>
  <c r="BF62" i="16" s="1"/>
  <c r="BH62" i="16" a="1"/>
  <c r="BH62" i="16" s="1"/>
  <c r="AY62" i="16" a="1"/>
  <c r="AY62" i="16" s="1"/>
  <c r="AX62" i="16" a="1"/>
  <c r="AX62" i="16" s="1"/>
  <c r="AW62" i="16" a="1"/>
  <c r="AW62" i="16" s="1"/>
  <c r="AV62" i="16"/>
  <c r="AZ62" i="16" a="1"/>
  <c r="AZ62" i="16" s="1"/>
  <c r="AU62" i="16"/>
  <c r="AB62" i="16" s="1"/>
  <c r="AJ54" i="21" l="1" a="1"/>
  <c r="AJ54" i="21" s="1"/>
  <c r="AB54" i="21" a="1"/>
  <c r="AB54" i="21" s="1"/>
  <c r="R54" i="21"/>
  <c r="Q54" i="21"/>
  <c r="AD54" i="21" a="1"/>
  <c r="AD54" i="21" s="1"/>
  <c r="S54" i="21" a="1"/>
  <c r="S54" i="21" s="1"/>
  <c r="AC54" i="21" a="1"/>
  <c r="AC54" i="21" s="1"/>
  <c r="P54" i="21"/>
  <c r="O54" i="21"/>
  <c r="AI54" i="21" a="1"/>
  <c r="AI54" i="21" s="1"/>
  <c r="X54" i="21" a="1"/>
  <c r="X54" i="21" s="1"/>
  <c r="U54" i="21"/>
  <c r="AA54" i="21" a="1"/>
  <c r="AA54" i="21" s="1"/>
  <c r="AH54" i="21" a="1"/>
  <c r="AH54" i="21" s="1"/>
  <c r="AG54" i="21" a="1"/>
  <c r="AG54" i="21" s="1"/>
  <c r="AE54" i="21" a="1"/>
  <c r="AE54" i="21" s="1"/>
  <c r="Z54" i="21" a="1"/>
  <c r="Z54" i="21" s="1"/>
  <c r="AF54" i="21" a="1"/>
  <c r="AF54" i="21" s="1"/>
  <c r="AK54" i="21" a="1"/>
  <c r="AK54" i="21" s="1"/>
  <c r="T54" i="21" a="1"/>
  <c r="T54" i="21" s="1"/>
  <c r="Y54" i="21" a="1"/>
  <c r="Y54" i="21" s="1"/>
  <c r="W54" i="21"/>
  <c r="V54" i="21"/>
  <c r="C54" i="21" s="1"/>
  <c r="J55" i="21"/>
  <c r="N55" i="21"/>
  <c r="I55" i="21"/>
  <c r="G55" i="21"/>
  <c r="H56" i="21" a="1"/>
  <c r="H56" i="21" s="1"/>
  <c r="M56" i="21"/>
  <c r="K57" i="21" s="1"/>
  <c r="L57" i="21" s="1"/>
  <c r="AK43" i="20" a="1"/>
  <c r="AK43" i="20" s="1"/>
  <c r="H45" i="20" a="1"/>
  <c r="H45" i="20" s="1"/>
  <c r="O44" i="20"/>
  <c r="P44" i="20" s="1"/>
  <c r="Q44" i="20" s="1"/>
  <c r="W42" i="20"/>
  <c r="U42" i="20"/>
  <c r="D41" i="20"/>
  <c r="V41" i="20"/>
  <c r="C41" i="20" s="1"/>
  <c r="AF43" i="20" a="1"/>
  <c r="AF43" i="20" s="1"/>
  <c r="AE43" i="20" a="1"/>
  <c r="AE43" i="20" s="1"/>
  <c r="X43" i="20" a="1"/>
  <c r="X43" i="20" s="1"/>
  <c r="AG43" i="20" a="1"/>
  <c r="AG43" i="20" s="1"/>
  <c r="AB43" i="20" a="1"/>
  <c r="AB43" i="20" s="1"/>
  <c r="AJ43" i="20" a="1"/>
  <c r="AJ43" i="20" s="1"/>
  <c r="Y43" i="20" a="1"/>
  <c r="Y43" i="20" s="1"/>
  <c r="AA43" i="20" a="1"/>
  <c r="AA43" i="20" s="1"/>
  <c r="Z43" i="20" a="1"/>
  <c r="Z43" i="20" s="1"/>
  <c r="AH43" i="20" a="1"/>
  <c r="AH43" i="20" s="1"/>
  <c r="AI43" i="20" a="1"/>
  <c r="AI43" i="20" s="1"/>
  <c r="AD43" i="20" a="1"/>
  <c r="AD43" i="20" s="1"/>
  <c r="AC43" i="20" a="1"/>
  <c r="AC43" i="20" s="1"/>
  <c r="AP63" i="16"/>
  <c r="BH63" i="16" a="1"/>
  <c r="BH63" i="16" s="1"/>
  <c r="AZ63" i="16" a="1"/>
  <c r="AZ63" i="16" s="1"/>
  <c r="AO63" i="16"/>
  <c r="AN63" i="16"/>
  <c r="BG63" i="16" a="1"/>
  <c r="BG63" i="16" s="1"/>
  <c r="AY63" i="16" a="1"/>
  <c r="AY63" i="16" s="1"/>
  <c r="BJ63" i="16" a="1"/>
  <c r="BJ63" i="16" s="1"/>
  <c r="AX63" i="16" a="1"/>
  <c r="AX63" i="16" s="1"/>
  <c r="BI63" i="16" a="1"/>
  <c r="BI63" i="16" s="1"/>
  <c r="AW63" i="16" a="1"/>
  <c r="AW63" i="16" s="1"/>
  <c r="AV63" i="16"/>
  <c r="BF63" i="16" a="1"/>
  <c r="BF63" i="16" s="1"/>
  <c r="AU63" i="16"/>
  <c r="AB63" i="16" s="1"/>
  <c r="AT63" i="16"/>
  <c r="BB63" i="16" a="1"/>
  <c r="BB63" i="16" s="1"/>
  <c r="BA63" i="16" a="1"/>
  <c r="BA63" i="16" s="1"/>
  <c r="AS63" i="16" a="1"/>
  <c r="AS63" i="16" s="1"/>
  <c r="AQ63" i="16"/>
  <c r="BE63" i="16" a="1"/>
  <c r="BE63" i="16" s="1"/>
  <c r="BD63" i="16" a="1"/>
  <c r="BD63" i="16" s="1"/>
  <c r="BC63" i="16" a="1"/>
  <c r="BC63" i="16" s="1"/>
  <c r="AR63" i="16" a="1"/>
  <c r="AR63" i="16" s="1"/>
  <c r="AI64" i="16"/>
  <c r="AH64" i="16"/>
  <c r="AM64" i="16"/>
  <c r="AF64" i="16"/>
  <c r="AG65" i="16" a="1"/>
  <c r="AG65" i="16" s="1"/>
  <c r="AL65" i="16"/>
  <c r="AJ66" i="16" s="1"/>
  <c r="AK66" i="16" s="1"/>
  <c r="H57" i="21" l="1" a="1"/>
  <c r="H57" i="21" s="1"/>
  <c r="M57" i="21"/>
  <c r="K58" i="21" s="1"/>
  <c r="L58" i="21" s="1"/>
  <c r="J56" i="21"/>
  <c r="N56" i="21"/>
  <c r="I56" i="21"/>
  <c r="G56" i="21"/>
  <c r="D54" i="21"/>
  <c r="AG55" i="21" a="1"/>
  <c r="AG55" i="21" s="1"/>
  <c r="Y55" i="21" a="1"/>
  <c r="Y55" i="21" s="1"/>
  <c r="T55" i="21" a="1"/>
  <c r="T55" i="21" s="1"/>
  <c r="AC55" i="21" a="1"/>
  <c r="AC55" i="21" s="1"/>
  <c r="AD55" i="21" a="1"/>
  <c r="AD55" i="21" s="1"/>
  <c r="S55" i="21" a="1"/>
  <c r="S55" i="21" s="1"/>
  <c r="R55" i="21"/>
  <c r="AH55" i="21" a="1"/>
  <c r="AH55" i="21" s="1"/>
  <c r="O55" i="21"/>
  <c r="AF55" i="21" a="1"/>
  <c r="AF55" i="21" s="1"/>
  <c r="AB55" i="21" a="1"/>
  <c r="AB55" i="21" s="1"/>
  <c r="X55" i="21" a="1"/>
  <c r="X55" i="21" s="1"/>
  <c r="W55" i="21"/>
  <c r="V55" i="21"/>
  <c r="C55" i="21" s="1"/>
  <c r="AK55" i="21" a="1"/>
  <c r="AK55" i="21" s="1"/>
  <c r="U55" i="21"/>
  <c r="D55" i="21" s="1"/>
  <c r="Q55" i="21"/>
  <c r="AJ55" i="21" a="1"/>
  <c r="AJ55" i="21" s="1"/>
  <c r="P55" i="21"/>
  <c r="AI55" i="21" a="1"/>
  <c r="AI55" i="21" s="1"/>
  <c r="Z55" i="21" a="1"/>
  <c r="Z55" i="21" s="1"/>
  <c r="AE55" i="21" a="1"/>
  <c r="AE55" i="21" s="1"/>
  <c r="AA55" i="21" a="1"/>
  <c r="AA55" i="21" s="1"/>
  <c r="T44" i="20" a="1"/>
  <c r="T44" i="20" s="1"/>
  <c r="S44" i="20" a="1"/>
  <c r="S44" i="20" s="1"/>
  <c r="R44" i="20"/>
  <c r="D42" i="20"/>
  <c r="V42" i="20"/>
  <c r="C42" i="20" s="1"/>
  <c r="J45" i="20"/>
  <c r="I45" i="20"/>
  <c r="N45" i="20"/>
  <c r="G45" i="20"/>
  <c r="W43" i="20"/>
  <c r="U43" i="20"/>
  <c r="M45" i="20"/>
  <c r="K46" i="20" s="1"/>
  <c r="L46" i="20" s="1"/>
  <c r="AC63" i="16"/>
  <c r="AL66" i="16"/>
  <c r="AJ67" i="16" s="1"/>
  <c r="AK67" i="16" s="1"/>
  <c r="AG66" i="16" a="1"/>
  <c r="AG66" i="16" s="1"/>
  <c r="AF65" i="16"/>
  <c r="AH65" i="16"/>
  <c r="AI65" i="16"/>
  <c r="AM65" i="16"/>
  <c r="BF64" i="16" a="1"/>
  <c r="BF64" i="16" s="1"/>
  <c r="AX64" i="16" a="1"/>
  <c r="AX64" i="16" s="1"/>
  <c r="BE64" i="16" a="1"/>
  <c r="BE64" i="16" s="1"/>
  <c r="AW64" i="16" a="1"/>
  <c r="AW64" i="16" s="1"/>
  <c r="AV64" i="16"/>
  <c r="BD64" i="16" a="1"/>
  <c r="BD64" i="16" s="1"/>
  <c r="BB64" i="16" a="1"/>
  <c r="BB64" i="16" s="1"/>
  <c r="AR64" i="16" a="1"/>
  <c r="AR64" i="16" s="1"/>
  <c r="BC64" i="16" a="1"/>
  <c r="BC64" i="16" s="1"/>
  <c r="AQ64" i="16"/>
  <c r="AP64" i="16"/>
  <c r="AO64" i="16"/>
  <c r="AN64" i="16"/>
  <c r="BA64" i="16" a="1"/>
  <c r="BA64" i="16" s="1"/>
  <c r="BJ64" i="16" a="1"/>
  <c r="BJ64" i="16" s="1"/>
  <c r="AS64" i="16" a="1"/>
  <c r="AS64" i="16" s="1"/>
  <c r="BI64" i="16" a="1"/>
  <c r="BI64" i="16" s="1"/>
  <c r="BH64" i="16" a="1"/>
  <c r="BH64" i="16" s="1"/>
  <c r="BG64" i="16" a="1"/>
  <c r="BG64" i="16" s="1"/>
  <c r="AZ64" i="16" a="1"/>
  <c r="AZ64" i="16" s="1"/>
  <c r="AU64" i="16"/>
  <c r="AB64" i="16" s="1"/>
  <c r="AT64" i="16"/>
  <c r="AC64" i="16" s="1"/>
  <c r="AY64" i="16" a="1"/>
  <c r="AY64" i="16" s="1"/>
  <c r="AK44" i="20" l="1" a="1"/>
  <c r="AK44" i="20" s="1"/>
  <c r="AE56" i="21" a="1"/>
  <c r="AE56" i="21" s="1"/>
  <c r="V56" i="21"/>
  <c r="C56" i="21" s="1"/>
  <c r="U56" i="21"/>
  <c r="D56" i="21" s="1"/>
  <c r="AF56" i="21" a="1"/>
  <c r="AF56" i="21" s="1"/>
  <c r="AD56" i="21" a="1"/>
  <c r="AD56" i="21" s="1"/>
  <c r="T56" i="21" a="1"/>
  <c r="T56" i="21" s="1"/>
  <c r="S56" i="21" a="1"/>
  <c r="S56" i="21" s="1"/>
  <c r="AA56" i="21" a="1"/>
  <c r="AA56" i="21" s="1"/>
  <c r="AG56" i="21" a="1"/>
  <c r="AG56" i="21" s="1"/>
  <c r="AB56" i="21" a="1"/>
  <c r="AB56" i="21" s="1"/>
  <c r="AC56" i="21" a="1"/>
  <c r="AC56" i="21" s="1"/>
  <c r="Z56" i="21" a="1"/>
  <c r="Z56" i="21" s="1"/>
  <c r="Y56" i="21" a="1"/>
  <c r="Y56" i="21" s="1"/>
  <c r="X56" i="21" a="1"/>
  <c r="X56" i="21" s="1"/>
  <c r="AH56" i="21" a="1"/>
  <c r="AH56" i="21" s="1"/>
  <c r="W56" i="21"/>
  <c r="R56" i="21"/>
  <c r="Q56" i="21"/>
  <c r="O56" i="21"/>
  <c r="AI56" i="21" a="1"/>
  <c r="AI56" i="21" s="1"/>
  <c r="P56" i="21"/>
  <c r="AK56" i="21" a="1"/>
  <c r="AK56" i="21" s="1"/>
  <c r="AJ56" i="21" a="1"/>
  <c r="AJ56" i="21" s="1"/>
  <c r="M58" i="21"/>
  <c r="K59" i="21" s="1"/>
  <c r="L59" i="21" s="1"/>
  <c r="H58" i="21" a="1"/>
  <c r="H58" i="21" s="1"/>
  <c r="G57" i="21"/>
  <c r="I57" i="21"/>
  <c r="J57" i="21"/>
  <c r="N57" i="21"/>
  <c r="H46" i="20" a="1"/>
  <c r="H46" i="20" s="1"/>
  <c r="M46" i="20" s="1"/>
  <c r="K47" i="20" s="1"/>
  <c r="L47" i="20" s="1"/>
  <c r="D43" i="20"/>
  <c r="V43" i="20"/>
  <c r="C43" i="20" s="1"/>
  <c r="O45" i="20"/>
  <c r="P45" i="20" s="1"/>
  <c r="Q45" i="20" s="1"/>
  <c r="AE44" i="20" a="1"/>
  <c r="AE44" i="20" s="1"/>
  <c r="AJ44" i="20" a="1"/>
  <c r="AJ44" i="20" s="1"/>
  <c r="AD44" i="20" a="1"/>
  <c r="AD44" i="20" s="1"/>
  <c r="X44" i="20" a="1"/>
  <c r="X44" i="20" s="1"/>
  <c r="AC44" i="20" a="1"/>
  <c r="AC44" i="20" s="1"/>
  <c r="AI44" i="20" a="1"/>
  <c r="AI44" i="20" s="1"/>
  <c r="AB44" i="20" a="1"/>
  <c r="AB44" i="20" s="1"/>
  <c r="AA44" i="20" a="1"/>
  <c r="AA44" i="20" s="1"/>
  <c r="AF44" i="20" a="1"/>
  <c r="AF44" i="20" s="1"/>
  <c r="AH44" i="20" a="1"/>
  <c r="AH44" i="20" s="1"/>
  <c r="Y44" i="20" a="1"/>
  <c r="Y44" i="20" s="1"/>
  <c r="Z44" i="20" a="1"/>
  <c r="Z44" i="20" s="1"/>
  <c r="AG44" i="20" a="1"/>
  <c r="AG44" i="20" s="1"/>
  <c r="AT65" i="16"/>
  <c r="AC65" i="16" s="1"/>
  <c r="BC65" i="16" a="1"/>
  <c r="BC65" i="16" s="1"/>
  <c r="AS65" i="16" a="1"/>
  <c r="AS65" i="16" s="1"/>
  <c r="BJ65" i="16" a="1"/>
  <c r="BJ65" i="16" s="1"/>
  <c r="BB65" i="16" a="1"/>
  <c r="BB65" i="16" s="1"/>
  <c r="BH65" i="16" a="1"/>
  <c r="BH65" i="16" s="1"/>
  <c r="AX65" i="16" a="1"/>
  <c r="AX65" i="16" s="1"/>
  <c r="BG65" i="16" a="1"/>
  <c r="BG65" i="16" s="1"/>
  <c r="AV65" i="16"/>
  <c r="AW65" i="16" a="1"/>
  <c r="AW65" i="16" s="1"/>
  <c r="BF65" i="16" a="1"/>
  <c r="BF65" i="16" s="1"/>
  <c r="AU65" i="16"/>
  <c r="AB65" i="16" s="1"/>
  <c r="AR65" i="16" a="1"/>
  <c r="AR65" i="16" s="1"/>
  <c r="AZ65" i="16" a="1"/>
  <c r="AZ65" i="16" s="1"/>
  <c r="BA65" i="16" a="1"/>
  <c r="BA65" i="16" s="1"/>
  <c r="AY65" i="16" a="1"/>
  <c r="AY65" i="16" s="1"/>
  <c r="AP65" i="16"/>
  <c r="BI65" i="16" a="1"/>
  <c r="BI65" i="16" s="1"/>
  <c r="BE65" i="16" a="1"/>
  <c r="BE65" i="16" s="1"/>
  <c r="AN65" i="16"/>
  <c r="BD65" i="16" a="1"/>
  <c r="BD65" i="16" s="1"/>
  <c r="AQ65" i="16"/>
  <c r="AO65" i="16"/>
  <c r="AM66" i="16"/>
  <c r="AI66" i="16"/>
  <c r="AH66" i="16"/>
  <c r="AF66" i="16"/>
  <c r="AL67" i="16"/>
  <c r="AJ68" i="16" s="1"/>
  <c r="AK68" i="16" s="1"/>
  <c r="AG67" i="16" a="1"/>
  <c r="AG67" i="16" s="1"/>
  <c r="S57" i="21" l="1" a="1"/>
  <c r="S57" i="21" s="1"/>
  <c r="AJ57" i="21" a="1"/>
  <c r="AJ57" i="21" s="1"/>
  <c r="AB57" i="21" a="1"/>
  <c r="AB57" i="21" s="1"/>
  <c r="R57" i="21"/>
  <c r="W57" i="21"/>
  <c r="U57" i="21"/>
  <c r="D57" i="21" s="1"/>
  <c r="AE57" i="21" a="1"/>
  <c r="AE57" i="21" s="1"/>
  <c r="AF57" i="21" a="1"/>
  <c r="AF57" i="21" s="1"/>
  <c r="V57" i="21"/>
  <c r="C57" i="21" s="1"/>
  <c r="AK57" i="21" a="1"/>
  <c r="AK57" i="21" s="1"/>
  <c r="Y57" i="21" a="1"/>
  <c r="Y57" i="21" s="1"/>
  <c r="AC57" i="21" a="1"/>
  <c r="AC57" i="21" s="1"/>
  <c r="Q57" i="21"/>
  <c r="P57" i="21"/>
  <c r="AI57" i="21" a="1"/>
  <c r="AI57" i="21" s="1"/>
  <c r="O57" i="21"/>
  <c r="AH57" i="21" a="1"/>
  <c r="AH57" i="21" s="1"/>
  <c r="AG57" i="21" a="1"/>
  <c r="AG57" i="21" s="1"/>
  <c r="AD57" i="21" a="1"/>
  <c r="AD57" i="21" s="1"/>
  <c r="AA57" i="21" a="1"/>
  <c r="AA57" i="21" s="1"/>
  <c r="Z57" i="21" a="1"/>
  <c r="Z57" i="21" s="1"/>
  <c r="T57" i="21" a="1"/>
  <c r="T57" i="21" s="1"/>
  <c r="X57" i="21" a="1"/>
  <c r="X57" i="21" s="1"/>
  <c r="N58" i="21"/>
  <c r="G58" i="21"/>
  <c r="J58" i="21"/>
  <c r="I58" i="21"/>
  <c r="H59" i="21" a="1"/>
  <c r="H59" i="21" s="1"/>
  <c r="M59" i="21"/>
  <c r="K60" i="21" s="1"/>
  <c r="L60" i="21" s="1"/>
  <c r="R45" i="20"/>
  <c r="T45" i="20" a="1"/>
  <c r="T45" i="20" s="1"/>
  <c r="AK45" i="20" s="1" a="1"/>
  <c r="AK45" i="20" s="1"/>
  <c r="S45" i="20" a="1"/>
  <c r="S45" i="20" s="1"/>
  <c r="H47" i="20" a="1"/>
  <c r="H47" i="20" s="1"/>
  <c r="M47" i="20" s="1"/>
  <c r="K48" i="20" s="1"/>
  <c r="L48" i="20" s="1"/>
  <c r="U44" i="20"/>
  <c r="W44" i="20"/>
  <c r="J46" i="20"/>
  <c r="G46" i="20"/>
  <c r="N46" i="20"/>
  <c r="I46" i="20"/>
  <c r="AI67" i="16"/>
  <c r="AF67" i="16"/>
  <c r="AH67" i="16"/>
  <c r="AM67" i="16"/>
  <c r="AG68" i="16" a="1"/>
  <c r="AG68" i="16" s="1"/>
  <c r="AL68" i="16"/>
  <c r="AJ69" i="16" s="1"/>
  <c r="AK69" i="16" s="1"/>
  <c r="BI66" i="16" a="1"/>
  <c r="BI66" i="16" s="1"/>
  <c r="BA66" i="16" a="1"/>
  <c r="BA66" i="16" s="1"/>
  <c r="AQ66" i="16"/>
  <c r="AP66" i="16"/>
  <c r="BH66" i="16" a="1"/>
  <c r="BH66" i="16" s="1"/>
  <c r="AZ66" i="16" a="1"/>
  <c r="AZ66" i="16" s="1"/>
  <c r="AO66" i="16"/>
  <c r="AN66" i="16"/>
  <c r="AR66" i="16" a="1"/>
  <c r="AR66" i="16" s="1"/>
  <c r="BB66" i="16" a="1"/>
  <c r="BB66" i="16" s="1"/>
  <c r="BC66" i="16" a="1"/>
  <c r="BC66" i="16" s="1"/>
  <c r="AY66" i="16" a="1"/>
  <c r="AY66" i="16" s="1"/>
  <c r="AT66" i="16"/>
  <c r="AS66" i="16" a="1"/>
  <c r="AS66" i="16" s="1"/>
  <c r="BJ66" i="16" a="1"/>
  <c r="BJ66" i="16" s="1"/>
  <c r="BF66" i="16" a="1"/>
  <c r="BF66" i="16" s="1"/>
  <c r="BD66" i="16" a="1"/>
  <c r="BD66" i="16" s="1"/>
  <c r="AX66" i="16" a="1"/>
  <c r="AX66" i="16" s="1"/>
  <c r="AW66" i="16" a="1"/>
  <c r="AW66" i="16" s="1"/>
  <c r="AV66" i="16"/>
  <c r="AU66" i="16"/>
  <c r="AB66" i="16" s="1"/>
  <c r="BG66" i="16" a="1"/>
  <c r="BG66" i="16" s="1"/>
  <c r="BE66" i="16" a="1"/>
  <c r="BE66" i="16" s="1"/>
  <c r="M60" i="21" l="1"/>
  <c r="K61" i="21" s="1"/>
  <c r="L61" i="21" s="1"/>
  <c r="H60" i="21" a="1"/>
  <c r="H60" i="21" s="1"/>
  <c r="I59" i="21"/>
  <c r="G59" i="21"/>
  <c r="J59" i="21"/>
  <c r="N59" i="21"/>
  <c r="AH58" i="21" a="1"/>
  <c r="AH58" i="21" s="1"/>
  <c r="Z58" i="21" a="1"/>
  <c r="Z58" i="21" s="1"/>
  <c r="AG58" i="21" a="1"/>
  <c r="AG58" i="21" s="1"/>
  <c r="X58" i="21" a="1"/>
  <c r="X58" i="21" s="1"/>
  <c r="AF58" i="21" a="1"/>
  <c r="AF58" i="21" s="1"/>
  <c r="W58" i="21"/>
  <c r="V58" i="21"/>
  <c r="C58" i="21" s="1"/>
  <c r="U58" i="21"/>
  <c r="AK58" i="21" a="1"/>
  <c r="AK58" i="21" s="1"/>
  <c r="Y58" i="21" a="1"/>
  <c r="Y58" i="21" s="1"/>
  <c r="T58" i="21" a="1"/>
  <c r="T58" i="21" s="1"/>
  <c r="AE58" i="21" a="1"/>
  <c r="AE58" i="21" s="1"/>
  <c r="P58" i="21"/>
  <c r="AC58" i="21" a="1"/>
  <c r="AC58" i="21" s="1"/>
  <c r="AB58" i="21" a="1"/>
  <c r="AB58" i="21" s="1"/>
  <c r="AA58" i="21" a="1"/>
  <c r="AA58" i="21" s="1"/>
  <c r="R58" i="21"/>
  <c r="S58" i="21" a="1"/>
  <c r="S58" i="21" s="1"/>
  <c r="AI58" i="21" a="1"/>
  <c r="AI58" i="21" s="1"/>
  <c r="AD58" i="21" a="1"/>
  <c r="AD58" i="21" s="1"/>
  <c r="AJ58" i="21" a="1"/>
  <c r="AJ58" i="21" s="1"/>
  <c r="Q58" i="21"/>
  <c r="O58" i="21"/>
  <c r="H48" i="20" a="1"/>
  <c r="H48" i="20" s="1"/>
  <c r="O46" i="20"/>
  <c r="P46" i="20" s="1"/>
  <c r="Q46" i="20" s="1"/>
  <c r="D44" i="20"/>
  <c r="V44" i="20"/>
  <c r="C44" i="20" s="1"/>
  <c r="G47" i="20"/>
  <c r="N47" i="20"/>
  <c r="I47" i="20"/>
  <c r="J47" i="20"/>
  <c r="AJ45" i="20" a="1"/>
  <c r="AJ45" i="20" s="1"/>
  <c r="AI45" i="20" a="1"/>
  <c r="AI45" i="20" s="1"/>
  <c r="AH45" i="20" a="1"/>
  <c r="AH45" i="20" s="1"/>
  <c r="AA45" i="20" a="1"/>
  <c r="AA45" i="20" s="1"/>
  <c r="AB45" i="20" a="1"/>
  <c r="AB45" i="20" s="1"/>
  <c r="Y45" i="20" a="1"/>
  <c r="Y45" i="20" s="1"/>
  <c r="AG45" i="20" a="1"/>
  <c r="AG45" i="20" s="1"/>
  <c r="AF45" i="20" a="1"/>
  <c r="AF45" i="20" s="1"/>
  <c r="Z45" i="20" a="1"/>
  <c r="Z45" i="20" s="1"/>
  <c r="X45" i="20" a="1"/>
  <c r="X45" i="20" s="1"/>
  <c r="AE45" i="20" a="1"/>
  <c r="AE45" i="20" s="1"/>
  <c r="AD45" i="20" a="1"/>
  <c r="AD45" i="20" s="1"/>
  <c r="AC45" i="20" a="1"/>
  <c r="AC45" i="20" s="1"/>
  <c r="AG69" i="16" a="1"/>
  <c r="AG69" i="16" s="1"/>
  <c r="AL69" i="16"/>
  <c r="AJ70" i="16" s="1"/>
  <c r="AK70" i="16" s="1"/>
  <c r="AF68" i="16"/>
  <c r="AM68" i="16"/>
  <c r="AI68" i="16"/>
  <c r="AH68" i="16"/>
  <c r="AC66" i="16"/>
  <c r="BF67" i="16" a="1"/>
  <c r="BF67" i="16" s="1"/>
  <c r="AX67" i="16" a="1"/>
  <c r="AX67" i="16" s="1"/>
  <c r="BE67" i="16" a="1"/>
  <c r="BE67" i="16" s="1"/>
  <c r="AW67" i="16" a="1"/>
  <c r="AW67" i="16" s="1"/>
  <c r="BI67" i="16" a="1"/>
  <c r="BI67" i="16" s="1"/>
  <c r="AY67" i="16" a="1"/>
  <c r="AY67" i="16" s="1"/>
  <c r="BG67" i="16" a="1"/>
  <c r="BG67" i="16" s="1"/>
  <c r="AV67" i="16"/>
  <c r="BH67" i="16" a="1"/>
  <c r="BH67" i="16" s="1"/>
  <c r="AU67" i="16"/>
  <c r="AB67" i="16" s="1"/>
  <c r="AT67" i="16"/>
  <c r="AC67" i="16" s="1"/>
  <c r="AS67" i="16" a="1"/>
  <c r="AS67" i="16" s="1"/>
  <c r="BD67" i="16" a="1"/>
  <c r="BD67" i="16" s="1"/>
  <c r="BC67" i="16" a="1"/>
  <c r="BC67" i="16" s="1"/>
  <c r="BB67" i="16" a="1"/>
  <c r="BB67" i="16" s="1"/>
  <c r="AZ67" i="16" a="1"/>
  <c r="AZ67" i="16" s="1"/>
  <c r="BJ67" i="16" a="1"/>
  <c r="BJ67" i="16" s="1"/>
  <c r="BA67" i="16" a="1"/>
  <c r="BA67" i="16" s="1"/>
  <c r="AR67" i="16" a="1"/>
  <c r="AR67" i="16" s="1"/>
  <c r="AQ67" i="16"/>
  <c r="AP67" i="16"/>
  <c r="AO67" i="16"/>
  <c r="AN67" i="16"/>
  <c r="D58" i="21" l="1"/>
  <c r="W59" i="21"/>
  <c r="AE59" i="21" a="1"/>
  <c r="AE59" i="21" s="1"/>
  <c r="V59" i="21"/>
  <c r="C59" i="21" s="1"/>
  <c r="X59" i="21" a="1"/>
  <c r="X59" i="21" s="1"/>
  <c r="AH59" i="21" a="1"/>
  <c r="AH59" i="21" s="1"/>
  <c r="Y59" i="21" a="1"/>
  <c r="Y59" i="21" s="1"/>
  <c r="AG59" i="21" a="1"/>
  <c r="AG59" i="21" s="1"/>
  <c r="T59" i="21" a="1"/>
  <c r="T59" i="21" s="1"/>
  <c r="AF59" i="21" a="1"/>
  <c r="AF59" i="21" s="1"/>
  <c r="R59" i="21"/>
  <c r="AI59" i="21" a="1"/>
  <c r="AI59" i="21" s="1"/>
  <c r="Q59" i="21"/>
  <c r="AD59" i="21" a="1"/>
  <c r="AD59" i="21" s="1"/>
  <c r="AK59" i="21" a="1"/>
  <c r="AK59" i="21" s="1"/>
  <c r="P59" i="21"/>
  <c r="O59" i="21"/>
  <c r="AJ59" i="21" a="1"/>
  <c r="AJ59" i="21" s="1"/>
  <c r="AC59" i="21" a="1"/>
  <c r="AC59" i="21" s="1"/>
  <c r="AB59" i="21" a="1"/>
  <c r="AB59" i="21" s="1"/>
  <c r="AA59" i="21" a="1"/>
  <c r="AA59" i="21" s="1"/>
  <c r="U59" i="21"/>
  <c r="D59" i="21" s="1"/>
  <c r="S59" i="21" a="1"/>
  <c r="S59" i="21" s="1"/>
  <c r="Z59" i="21" a="1"/>
  <c r="Z59" i="21" s="1"/>
  <c r="I60" i="21"/>
  <c r="J60" i="21"/>
  <c r="N60" i="21"/>
  <c r="G60" i="21"/>
  <c r="H61" i="21" a="1"/>
  <c r="H61" i="21" s="1"/>
  <c r="M61" i="21"/>
  <c r="K62" i="21" s="1"/>
  <c r="L62" i="21" s="1"/>
  <c r="T46" i="20" a="1"/>
  <c r="T46" i="20" s="1"/>
  <c r="AK46" i="20" s="1" a="1"/>
  <c r="AK46" i="20" s="1"/>
  <c r="R46" i="20"/>
  <c r="S46" i="20" a="1"/>
  <c r="S46" i="20" s="1"/>
  <c r="O47" i="20"/>
  <c r="P47" i="20" s="1"/>
  <c r="Q47" i="20" s="1"/>
  <c r="W45" i="20"/>
  <c r="U45" i="20"/>
  <c r="N48" i="20"/>
  <c r="I48" i="20"/>
  <c r="J48" i="20"/>
  <c r="G48" i="20"/>
  <c r="M48" i="20"/>
  <c r="K49" i="20" s="1"/>
  <c r="L49" i="20" s="1"/>
  <c r="BD68" i="16" a="1"/>
  <c r="BD68" i="16" s="1"/>
  <c r="AU68" i="16"/>
  <c r="AB68" i="16" s="1"/>
  <c r="AT68" i="16"/>
  <c r="BC68" i="16" a="1"/>
  <c r="BC68" i="16" s="1"/>
  <c r="AS68" i="16" a="1"/>
  <c r="AS68" i="16" s="1"/>
  <c r="AP68" i="16"/>
  <c r="BB68" i="16" a="1"/>
  <c r="BB68" i="16" s="1"/>
  <c r="AO68" i="16"/>
  <c r="AN68" i="16"/>
  <c r="BA68" i="16" a="1"/>
  <c r="BA68" i="16" s="1"/>
  <c r="BJ68" i="16" a="1"/>
  <c r="BJ68" i="16" s="1"/>
  <c r="AZ68" i="16" a="1"/>
  <c r="AZ68" i="16" s="1"/>
  <c r="AQ68" i="16"/>
  <c r="AX68" i="16" a="1"/>
  <c r="AX68" i="16" s="1"/>
  <c r="AW68" i="16" a="1"/>
  <c r="AW68" i="16" s="1"/>
  <c r="AV68" i="16"/>
  <c r="AR68" i="16" a="1"/>
  <c r="AR68" i="16" s="1"/>
  <c r="BI68" i="16" a="1"/>
  <c r="BI68" i="16" s="1"/>
  <c r="BH68" i="16" a="1"/>
  <c r="BH68" i="16" s="1"/>
  <c r="BF68" i="16" a="1"/>
  <c r="BF68" i="16" s="1"/>
  <c r="BG68" i="16" a="1"/>
  <c r="BG68" i="16" s="1"/>
  <c r="AY68" i="16" a="1"/>
  <c r="AY68" i="16" s="1"/>
  <c r="BE68" i="16" a="1"/>
  <c r="BE68" i="16" s="1"/>
  <c r="AL70" i="16"/>
  <c r="AJ71" i="16" s="1"/>
  <c r="AK71" i="16" s="1"/>
  <c r="AG70" i="16" a="1"/>
  <c r="AG70" i="16" s="1"/>
  <c r="AF69" i="16"/>
  <c r="AI69" i="16"/>
  <c r="AH69" i="16"/>
  <c r="AM69" i="16"/>
  <c r="M62" i="21" l="1"/>
  <c r="K63" i="21" s="1"/>
  <c r="L63" i="21" s="1"/>
  <c r="H62" i="21" a="1"/>
  <c r="H62" i="21" s="1"/>
  <c r="N61" i="21"/>
  <c r="I61" i="21"/>
  <c r="J61" i="21"/>
  <c r="G61" i="21"/>
  <c r="AK60" i="21" a="1"/>
  <c r="AK60" i="21" s="1"/>
  <c r="AC60" i="21" a="1"/>
  <c r="AC60" i="21" s="1"/>
  <c r="S60" i="21" a="1"/>
  <c r="S60" i="21" s="1"/>
  <c r="AH60" i="21" a="1"/>
  <c r="AH60" i="21" s="1"/>
  <c r="Y60" i="21" a="1"/>
  <c r="Y60" i="21" s="1"/>
  <c r="AG60" i="21" a="1"/>
  <c r="AG60" i="21" s="1"/>
  <c r="X60" i="21" a="1"/>
  <c r="X60" i="21" s="1"/>
  <c r="Q60" i="21"/>
  <c r="AD60" i="21" a="1"/>
  <c r="AD60" i="21" s="1"/>
  <c r="T60" i="21" a="1"/>
  <c r="T60" i="21" s="1"/>
  <c r="AF60" i="21" a="1"/>
  <c r="AF60" i="21" s="1"/>
  <c r="O60" i="21"/>
  <c r="AE60" i="21" a="1"/>
  <c r="AE60" i="21" s="1"/>
  <c r="Z60" i="21" a="1"/>
  <c r="Z60" i="21" s="1"/>
  <c r="W60" i="21"/>
  <c r="V60" i="21"/>
  <c r="C60" i="21" s="1"/>
  <c r="P60" i="21"/>
  <c r="AJ60" i="21" a="1"/>
  <c r="AJ60" i="21" s="1"/>
  <c r="U60" i="21"/>
  <c r="D60" i="21" s="1"/>
  <c r="R60" i="21"/>
  <c r="AA60" i="21" a="1"/>
  <c r="AA60" i="21" s="1"/>
  <c r="AI60" i="21" a="1"/>
  <c r="AI60" i="21" s="1"/>
  <c r="AB60" i="21" a="1"/>
  <c r="AB60" i="21" s="1"/>
  <c r="T47" i="20" a="1"/>
  <c r="T47" i="20" s="1"/>
  <c r="S47" i="20" a="1"/>
  <c r="S47" i="20" s="1"/>
  <c r="R47" i="20"/>
  <c r="O48" i="20"/>
  <c r="P48" i="20" s="1"/>
  <c r="Q48" i="20" s="1"/>
  <c r="D45" i="20"/>
  <c r="V45" i="20"/>
  <c r="C45" i="20" s="1"/>
  <c r="H49" i="20" a="1"/>
  <c r="H49" i="20" s="1"/>
  <c r="M49" i="20" s="1"/>
  <c r="K50" i="20" s="1"/>
  <c r="L50" i="20" s="1"/>
  <c r="AC46" i="20" a="1"/>
  <c r="AC46" i="20" s="1"/>
  <c r="AG46" i="20" a="1"/>
  <c r="AG46" i="20" s="1"/>
  <c r="AA46" i="20" a="1"/>
  <c r="AA46" i="20" s="1"/>
  <c r="Y46" i="20" a="1"/>
  <c r="Y46" i="20" s="1"/>
  <c r="AB46" i="20" a="1"/>
  <c r="AB46" i="20" s="1"/>
  <c r="AF46" i="20" a="1"/>
  <c r="AF46" i="20" s="1"/>
  <c r="AJ46" i="20" a="1"/>
  <c r="AJ46" i="20" s="1"/>
  <c r="X46" i="20" a="1"/>
  <c r="X46" i="20" s="1"/>
  <c r="Z46" i="20" a="1"/>
  <c r="Z46" i="20" s="1"/>
  <c r="AI46" i="20" a="1"/>
  <c r="AI46" i="20" s="1"/>
  <c r="AH46" i="20" a="1"/>
  <c r="AH46" i="20" s="1"/>
  <c r="AE46" i="20" a="1"/>
  <c r="AE46" i="20" s="1"/>
  <c r="AD46" i="20" a="1"/>
  <c r="AD46" i="20" s="1"/>
  <c r="AR69" i="16" a="1"/>
  <c r="AR69" i="16" s="1"/>
  <c r="BI69" i="16" a="1"/>
  <c r="BI69" i="16" s="1"/>
  <c r="BA69" i="16" a="1"/>
  <c r="BA69" i="16" s="1"/>
  <c r="AQ69" i="16"/>
  <c r="AP69" i="16"/>
  <c r="BH69" i="16" a="1"/>
  <c r="BH69" i="16" s="1"/>
  <c r="AZ69" i="16" a="1"/>
  <c r="AZ69" i="16" s="1"/>
  <c r="AO69" i="16"/>
  <c r="AT69" i="16"/>
  <c r="AC69" i="16" s="1"/>
  <c r="BG69" i="16" a="1"/>
  <c r="BG69" i="16" s="1"/>
  <c r="AW69" i="16" a="1"/>
  <c r="AW69" i="16" s="1"/>
  <c r="AV69" i="16"/>
  <c r="BF69" i="16" a="1"/>
  <c r="BF69" i="16" s="1"/>
  <c r="AU69" i="16"/>
  <c r="AB69" i="16" s="1"/>
  <c r="BE69" i="16" a="1"/>
  <c r="BE69" i="16" s="1"/>
  <c r="AS69" i="16" a="1"/>
  <c r="AS69" i="16" s="1"/>
  <c r="BJ69" i="16" a="1"/>
  <c r="BJ69" i="16" s="1"/>
  <c r="BD69" i="16" a="1"/>
  <c r="BD69" i="16" s="1"/>
  <c r="BC69" i="16" a="1"/>
  <c r="BC69" i="16" s="1"/>
  <c r="BB69" i="16" a="1"/>
  <c r="BB69" i="16" s="1"/>
  <c r="AN69" i="16"/>
  <c r="AY69" i="16" a="1"/>
  <c r="AY69" i="16" s="1"/>
  <c r="AX69" i="16" a="1"/>
  <c r="AX69" i="16" s="1"/>
  <c r="AM70" i="16"/>
  <c r="AI70" i="16"/>
  <c r="AH70" i="16"/>
  <c r="AF70" i="16"/>
  <c r="AG71" i="16" a="1"/>
  <c r="AG71" i="16" s="1"/>
  <c r="AL71" i="16"/>
  <c r="AJ72" i="16" s="1"/>
  <c r="AK72" i="16" s="1"/>
  <c r="AC68" i="16"/>
  <c r="AK47" i="20" l="1" a="1"/>
  <c r="AK47" i="20" s="1"/>
  <c r="O61" i="21"/>
  <c r="AH61" i="21" a="1"/>
  <c r="AH61" i="21" s="1"/>
  <c r="Z61" i="21" a="1"/>
  <c r="Z61" i="21" s="1"/>
  <c r="AJ61" i="21" a="1"/>
  <c r="AJ61" i="21" s="1"/>
  <c r="AA61" i="21" a="1"/>
  <c r="AA61" i="21" s="1"/>
  <c r="AI61" i="21" a="1"/>
  <c r="AI61" i="21" s="1"/>
  <c r="Y61" i="21" a="1"/>
  <c r="Y61" i="21" s="1"/>
  <c r="AD61" i="21" a="1"/>
  <c r="AD61" i="21" s="1"/>
  <c r="P61" i="21"/>
  <c r="AK61" i="21" a="1"/>
  <c r="AK61" i="21" s="1"/>
  <c r="S61" i="21" a="1"/>
  <c r="S61" i="21" s="1"/>
  <c r="AF61" i="21" a="1"/>
  <c r="AF61" i="21" s="1"/>
  <c r="R61" i="21"/>
  <c r="AG61" i="21" a="1"/>
  <c r="AG61" i="21" s="1"/>
  <c r="AE61" i="21" a="1"/>
  <c r="AE61" i="21" s="1"/>
  <c r="AC61" i="21" a="1"/>
  <c r="AC61" i="21" s="1"/>
  <c r="AB61" i="21" a="1"/>
  <c r="AB61" i="21" s="1"/>
  <c r="X61" i="21" a="1"/>
  <c r="X61" i="21" s="1"/>
  <c r="W61" i="21"/>
  <c r="V61" i="21"/>
  <c r="C61" i="21" s="1"/>
  <c r="U61" i="21"/>
  <c r="Q61" i="21"/>
  <c r="T61" i="21" a="1"/>
  <c r="T61" i="21" s="1"/>
  <c r="J62" i="21"/>
  <c r="I62" i="21"/>
  <c r="N62" i="21"/>
  <c r="G62" i="21"/>
  <c r="M63" i="21"/>
  <c r="K64" i="21" s="1"/>
  <c r="L64" i="21" s="1"/>
  <c r="H63" i="21" a="1"/>
  <c r="H63" i="21" s="1"/>
  <c r="R48" i="20"/>
  <c r="T48" i="20" a="1"/>
  <c r="T48" i="20" s="1"/>
  <c r="S48" i="20" a="1"/>
  <c r="S48" i="20" s="1"/>
  <c r="G49" i="20"/>
  <c r="N49" i="20"/>
  <c r="J49" i="20"/>
  <c r="I49" i="20"/>
  <c r="H50" i="20" a="1"/>
  <c r="H50" i="20" s="1"/>
  <c r="M50" i="20" s="1"/>
  <c r="K51" i="20" s="1"/>
  <c r="L51" i="20" s="1"/>
  <c r="W46" i="20"/>
  <c r="U46" i="20"/>
  <c r="AI47" i="20" a="1"/>
  <c r="AI47" i="20" s="1"/>
  <c r="AD47" i="20" a="1"/>
  <c r="AD47" i="20" s="1"/>
  <c r="AF47" i="20" a="1"/>
  <c r="AF47" i="20" s="1"/>
  <c r="AC47" i="20" a="1"/>
  <c r="AC47" i="20" s="1"/>
  <c r="AB47" i="20" a="1"/>
  <c r="AB47" i="20" s="1"/>
  <c r="X47" i="20" a="1"/>
  <c r="X47" i="20" s="1"/>
  <c r="Y47" i="20" a="1"/>
  <c r="Y47" i="20" s="1"/>
  <c r="AA47" i="20" a="1"/>
  <c r="AA47" i="20" s="1"/>
  <c r="AE47" i="20" a="1"/>
  <c r="AE47" i="20" s="1"/>
  <c r="AJ47" i="20" a="1"/>
  <c r="AJ47" i="20" s="1"/>
  <c r="Z47" i="20" a="1"/>
  <c r="Z47" i="20" s="1"/>
  <c r="AH47" i="20" a="1"/>
  <c r="AH47" i="20" s="1"/>
  <c r="AG47" i="20" a="1"/>
  <c r="AG47" i="20" s="1"/>
  <c r="AG72" i="16" a="1"/>
  <c r="AG72" i="16" s="1"/>
  <c r="AL72" i="16"/>
  <c r="AJ73" i="16" s="1"/>
  <c r="AK73" i="16" s="1"/>
  <c r="AI71" i="16"/>
  <c r="AH71" i="16"/>
  <c r="AF71" i="16"/>
  <c r="AM71" i="16"/>
  <c r="BG70" i="16" a="1"/>
  <c r="BG70" i="16" s="1"/>
  <c r="AY70" i="16" a="1"/>
  <c r="AY70" i="16" s="1"/>
  <c r="BF70" i="16" a="1"/>
  <c r="BF70" i="16" s="1"/>
  <c r="AX70" i="16" a="1"/>
  <c r="AX70" i="16" s="1"/>
  <c r="BC70" i="16" a="1"/>
  <c r="BC70" i="16" s="1"/>
  <c r="AQ70" i="16"/>
  <c r="BA70" i="16" a="1"/>
  <c r="BA70" i="16" s="1"/>
  <c r="AP70" i="16"/>
  <c r="BB70" i="16" a="1"/>
  <c r="BB70" i="16" s="1"/>
  <c r="AO70" i="16"/>
  <c r="AN70" i="16"/>
  <c r="BJ70" i="16" a="1"/>
  <c r="BJ70" i="16" s="1"/>
  <c r="AZ70" i="16" a="1"/>
  <c r="AZ70" i="16" s="1"/>
  <c r="BD70" i="16" a="1"/>
  <c r="BD70" i="16" s="1"/>
  <c r="AW70" i="16" a="1"/>
  <c r="AW70" i="16" s="1"/>
  <c r="AU70" i="16"/>
  <c r="AB70" i="16" s="1"/>
  <c r="BI70" i="16" a="1"/>
  <c r="BI70" i="16" s="1"/>
  <c r="BE70" i="16" a="1"/>
  <c r="BE70" i="16" s="1"/>
  <c r="AV70" i="16"/>
  <c r="AT70" i="16"/>
  <c r="AS70" i="16" a="1"/>
  <c r="AS70" i="16" s="1"/>
  <c r="AR70" i="16" a="1"/>
  <c r="AR70" i="16" s="1"/>
  <c r="BH70" i="16" a="1"/>
  <c r="BH70" i="16" s="1"/>
  <c r="AK48" i="20" l="1" a="1"/>
  <c r="AK48" i="20" s="1"/>
  <c r="N63" i="21"/>
  <c r="G63" i="21"/>
  <c r="J63" i="21"/>
  <c r="I63" i="21"/>
  <c r="M64" i="21"/>
  <c r="K65" i="21" s="1"/>
  <c r="L65" i="21" s="1"/>
  <c r="H64" i="21" a="1"/>
  <c r="H64" i="21" s="1"/>
  <c r="AF62" i="21" a="1"/>
  <c r="AF62" i="21" s="1"/>
  <c r="X62" i="21" a="1"/>
  <c r="X62" i="21" s="1"/>
  <c r="W62" i="21"/>
  <c r="O62" i="21"/>
  <c r="AI62" i="21" a="1"/>
  <c r="AI62" i="21" s="1"/>
  <c r="AJ62" i="21" a="1"/>
  <c r="AJ62" i="21" s="1"/>
  <c r="AA62" i="21" a="1"/>
  <c r="AA62" i="21" s="1"/>
  <c r="Z62" i="21" a="1"/>
  <c r="Z62" i="21" s="1"/>
  <c r="Y62" i="21" a="1"/>
  <c r="Y62" i="21" s="1"/>
  <c r="AK62" i="21" a="1"/>
  <c r="AK62" i="21" s="1"/>
  <c r="S62" i="21" a="1"/>
  <c r="S62" i="21" s="1"/>
  <c r="AG62" i="21" a="1"/>
  <c r="AG62" i="21" s="1"/>
  <c r="R62" i="21"/>
  <c r="V62" i="21"/>
  <c r="C62" i="21" s="1"/>
  <c r="U62" i="21"/>
  <c r="D62" i="21" s="1"/>
  <c r="T62" i="21" a="1"/>
  <c r="T62" i="21" s="1"/>
  <c r="Q62" i="21"/>
  <c r="P62" i="21"/>
  <c r="AH62" i="21" a="1"/>
  <c r="AH62" i="21" s="1"/>
  <c r="AE62" i="21" a="1"/>
  <c r="AE62" i="21" s="1"/>
  <c r="AC62" i="21" a="1"/>
  <c r="AC62" i="21" s="1"/>
  <c r="AB62" i="21" a="1"/>
  <c r="AB62" i="21" s="1"/>
  <c r="AD62" i="21" a="1"/>
  <c r="AD62" i="21" s="1"/>
  <c r="D61" i="21"/>
  <c r="H51" i="20" a="1"/>
  <c r="H51" i="20" s="1"/>
  <c r="D46" i="20"/>
  <c r="V46" i="20"/>
  <c r="C46" i="20" s="1"/>
  <c r="U47" i="20"/>
  <c r="W47" i="20"/>
  <c r="G50" i="20"/>
  <c r="J50" i="20"/>
  <c r="I50" i="20"/>
  <c r="N50" i="20"/>
  <c r="O49" i="20"/>
  <c r="P49" i="20" s="1"/>
  <c r="Q49" i="20" s="1"/>
  <c r="AJ48" i="20" a="1"/>
  <c r="AJ48" i="20" s="1"/>
  <c r="Z48" i="20" a="1"/>
  <c r="Z48" i="20" s="1"/>
  <c r="AB48" i="20" a="1"/>
  <c r="AB48" i="20" s="1"/>
  <c r="Y48" i="20" a="1"/>
  <c r="Y48" i="20" s="1"/>
  <c r="X48" i="20" a="1"/>
  <c r="X48" i="20" s="1"/>
  <c r="AI48" i="20" a="1"/>
  <c r="AI48" i="20" s="1"/>
  <c r="AA48" i="20" a="1"/>
  <c r="AA48" i="20" s="1"/>
  <c r="AF48" i="20" a="1"/>
  <c r="AF48" i="20" s="1"/>
  <c r="AG48" i="20" a="1"/>
  <c r="AG48" i="20" s="1"/>
  <c r="AE48" i="20" a="1"/>
  <c r="AE48" i="20" s="1"/>
  <c r="AD48" i="20" a="1"/>
  <c r="AD48" i="20" s="1"/>
  <c r="AH48" i="20" a="1"/>
  <c r="AH48" i="20" s="1"/>
  <c r="AC48" i="20" a="1"/>
  <c r="AC48" i="20" s="1"/>
  <c r="AC70" i="16"/>
  <c r="AV71" i="16"/>
  <c r="AT71" i="16"/>
  <c r="AC71" i="16" s="1"/>
  <c r="BG71" i="16" a="1"/>
  <c r="BG71" i="16" s="1"/>
  <c r="AX71" i="16" a="1"/>
  <c r="AX71" i="16" s="1"/>
  <c r="BF71" i="16" a="1"/>
  <c r="BF71" i="16" s="1"/>
  <c r="AW71" i="16" a="1"/>
  <c r="AW71" i="16" s="1"/>
  <c r="AU71" i="16"/>
  <c r="AB71" i="16" s="1"/>
  <c r="AZ71" i="16" a="1"/>
  <c r="AZ71" i="16" s="1"/>
  <c r="BI71" i="16" a="1"/>
  <c r="BI71" i="16" s="1"/>
  <c r="BJ71" i="16" a="1"/>
  <c r="BJ71" i="16" s="1"/>
  <c r="AY71" i="16" a="1"/>
  <c r="AY71" i="16" s="1"/>
  <c r="AS71" i="16" a="1"/>
  <c r="AS71" i="16" s="1"/>
  <c r="BH71" i="16" a="1"/>
  <c r="BH71" i="16" s="1"/>
  <c r="AQ71" i="16"/>
  <c r="AP71" i="16"/>
  <c r="AO71" i="16"/>
  <c r="AN71" i="16"/>
  <c r="BE71" i="16" a="1"/>
  <c r="BE71" i="16" s="1"/>
  <c r="BD71" i="16" a="1"/>
  <c r="BD71" i="16" s="1"/>
  <c r="BC71" i="16" a="1"/>
  <c r="BC71" i="16" s="1"/>
  <c r="BB71" i="16" a="1"/>
  <c r="BB71" i="16" s="1"/>
  <c r="AR71" i="16" a="1"/>
  <c r="AR71" i="16" s="1"/>
  <c r="BA71" i="16" a="1"/>
  <c r="BA71" i="16" s="1"/>
  <c r="AL73" i="16"/>
  <c r="AJ74" i="16" s="1"/>
  <c r="AK74" i="16" s="1"/>
  <c r="AG73" i="16" a="1"/>
  <c r="AG73" i="16" s="1"/>
  <c r="AI72" i="16"/>
  <c r="AH72" i="16"/>
  <c r="AF72" i="16"/>
  <c r="AM72" i="16"/>
  <c r="N64" i="21" l="1"/>
  <c r="J64" i="21"/>
  <c r="I64" i="21"/>
  <c r="G64" i="21"/>
  <c r="M65" i="21"/>
  <c r="K66" i="21" s="1"/>
  <c r="L66" i="21" s="1"/>
  <c r="H65" i="21" a="1"/>
  <c r="H65" i="21" s="1"/>
  <c r="T63" i="21" a="1"/>
  <c r="T63" i="21" s="1"/>
  <c r="AK63" i="21" a="1"/>
  <c r="AK63" i="21" s="1"/>
  <c r="AC63" i="21" a="1"/>
  <c r="AC63" i="21" s="1"/>
  <c r="O63" i="21"/>
  <c r="Z63" i="21" a="1"/>
  <c r="Z63" i="21" s="1"/>
  <c r="AJ63" i="21" a="1"/>
  <c r="AJ63" i="21" s="1"/>
  <c r="AA63" i="21" a="1"/>
  <c r="AA63" i="21" s="1"/>
  <c r="AI63" i="21" a="1"/>
  <c r="AI63" i="21" s="1"/>
  <c r="AH63" i="21" a="1"/>
  <c r="AH63" i="21" s="1"/>
  <c r="V63" i="21"/>
  <c r="C63" i="21" s="1"/>
  <c r="Q63" i="21"/>
  <c r="AF63" i="21" a="1"/>
  <c r="AF63" i="21" s="1"/>
  <c r="P63" i="21"/>
  <c r="AD63" i="21" a="1"/>
  <c r="AD63" i="21" s="1"/>
  <c r="AB63" i="21" a="1"/>
  <c r="AB63" i="21" s="1"/>
  <c r="Y63" i="21" a="1"/>
  <c r="Y63" i="21" s="1"/>
  <c r="X63" i="21" a="1"/>
  <c r="X63" i="21" s="1"/>
  <c r="W63" i="21"/>
  <c r="U63" i="21"/>
  <c r="D63" i="21" s="1"/>
  <c r="S63" i="21" a="1"/>
  <c r="S63" i="21" s="1"/>
  <c r="AG63" i="21" a="1"/>
  <c r="AG63" i="21" s="1"/>
  <c r="AE63" i="21" a="1"/>
  <c r="AE63" i="21" s="1"/>
  <c r="R63" i="21"/>
  <c r="T49" i="20" a="1"/>
  <c r="T49" i="20" s="1"/>
  <c r="S49" i="20" a="1"/>
  <c r="S49" i="20" s="1"/>
  <c r="R49" i="20"/>
  <c r="O50" i="20"/>
  <c r="P50" i="20" s="1"/>
  <c r="Q50" i="20" s="1"/>
  <c r="W48" i="20"/>
  <c r="U48" i="20"/>
  <c r="D47" i="20"/>
  <c r="V47" i="20"/>
  <c r="C47" i="20" s="1"/>
  <c r="N51" i="20"/>
  <c r="I51" i="20"/>
  <c r="G51" i="20"/>
  <c r="J51" i="20"/>
  <c r="M51" i="20"/>
  <c r="K52" i="20" s="1"/>
  <c r="L52" i="20" s="1"/>
  <c r="BJ72" i="16" a="1"/>
  <c r="BJ72" i="16" s="1"/>
  <c r="BB72" i="16" a="1"/>
  <c r="BB72" i="16" s="1"/>
  <c r="BI72" i="16" a="1"/>
  <c r="BI72" i="16" s="1"/>
  <c r="BA72" i="16" a="1"/>
  <c r="BA72" i="16" s="1"/>
  <c r="AQ72" i="16"/>
  <c r="BG72" i="16" a="1"/>
  <c r="BG72" i="16" s="1"/>
  <c r="AX72" i="16" a="1"/>
  <c r="AX72" i="16" s="1"/>
  <c r="BF72" i="16" a="1"/>
  <c r="BF72" i="16" s="1"/>
  <c r="AW72" i="16" a="1"/>
  <c r="AW72" i="16" s="1"/>
  <c r="AV72" i="16"/>
  <c r="AU72" i="16"/>
  <c r="AB72" i="16" s="1"/>
  <c r="AT72" i="16"/>
  <c r="AC72" i="16" s="1"/>
  <c r="AR72" i="16" a="1"/>
  <c r="AR72" i="16" s="1"/>
  <c r="BH72" i="16" a="1"/>
  <c r="BH72" i="16" s="1"/>
  <c r="AS72" i="16" a="1"/>
  <c r="AS72" i="16" s="1"/>
  <c r="BE72" i="16" a="1"/>
  <c r="BE72" i="16" s="1"/>
  <c r="AP72" i="16"/>
  <c r="BD72" i="16" a="1"/>
  <c r="BD72" i="16" s="1"/>
  <c r="AO72" i="16"/>
  <c r="AY72" i="16" a="1"/>
  <c r="AY72" i="16" s="1"/>
  <c r="BC72" i="16" a="1"/>
  <c r="BC72" i="16" s="1"/>
  <c r="AN72" i="16"/>
  <c r="AZ72" i="16" a="1"/>
  <c r="AZ72" i="16" s="1"/>
  <c r="AI73" i="16"/>
  <c r="AH73" i="16"/>
  <c r="AM73" i="16"/>
  <c r="AF73" i="16"/>
  <c r="AL74" i="16"/>
  <c r="AJ75" i="16" s="1"/>
  <c r="AK75" i="16" s="1"/>
  <c r="AG74" i="16" a="1"/>
  <c r="AG74" i="16" s="1"/>
  <c r="J65" i="21" l="1"/>
  <c r="I65" i="21"/>
  <c r="N65" i="21"/>
  <c r="G65" i="21"/>
  <c r="H66" i="21" a="1"/>
  <c r="H66" i="21" s="1"/>
  <c r="M66" i="21"/>
  <c r="K67" i="21" s="1"/>
  <c r="L67" i="21" s="1"/>
  <c r="AI64" i="21" a="1"/>
  <c r="AI64" i="21" s="1"/>
  <c r="AA64" i="21" a="1"/>
  <c r="AA64" i="21" s="1"/>
  <c r="P64" i="21"/>
  <c r="O64" i="21"/>
  <c r="AC64" i="21" a="1"/>
  <c r="AC64" i="21" s="1"/>
  <c r="R64" i="21"/>
  <c r="AK64" i="21" a="1"/>
  <c r="AK64" i="21" s="1"/>
  <c r="Q64" i="21"/>
  <c r="AB64" i="21" a="1"/>
  <c r="AB64" i="21" s="1"/>
  <c r="AH64" i="21" a="1"/>
  <c r="AH64" i="21" s="1"/>
  <c r="V64" i="21"/>
  <c r="C64" i="21" s="1"/>
  <c r="T64" i="21" a="1"/>
  <c r="T64" i="21" s="1"/>
  <c r="W64" i="21"/>
  <c r="AG64" i="21" a="1"/>
  <c r="AG64" i="21" s="1"/>
  <c r="S64" i="21" a="1"/>
  <c r="S64" i="21" s="1"/>
  <c r="AJ64" i="21" a="1"/>
  <c r="AJ64" i="21" s="1"/>
  <c r="AF64" i="21" a="1"/>
  <c r="AF64" i="21" s="1"/>
  <c r="AE64" i="21" a="1"/>
  <c r="AE64" i="21" s="1"/>
  <c r="AD64" i="21" a="1"/>
  <c r="AD64" i="21" s="1"/>
  <c r="U64" i="21"/>
  <c r="D64" i="21" s="1"/>
  <c r="Z64" i="21" a="1"/>
  <c r="Z64" i="21" s="1"/>
  <c r="Y64" i="21" a="1"/>
  <c r="Y64" i="21" s="1"/>
  <c r="X64" i="21" a="1"/>
  <c r="X64" i="21" s="1"/>
  <c r="AK49" i="20" a="1"/>
  <c r="AK49" i="20" s="1"/>
  <c r="S50" i="20" a="1"/>
  <c r="S50" i="20" s="1"/>
  <c r="R50" i="20"/>
  <c r="T50" i="20" a="1"/>
  <c r="T50" i="20" s="1"/>
  <c r="D48" i="20"/>
  <c r="V48" i="20"/>
  <c r="C48" i="20" s="1"/>
  <c r="O51" i="20"/>
  <c r="P51" i="20" s="1"/>
  <c r="Q51" i="20" s="1"/>
  <c r="H52" i="20" a="1"/>
  <c r="H52" i="20" s="1"/>
  <c r="AA49" i="20" a="1"/>
  <c r="AA49" i="20" s="1"/>
  <c r="AH49" i="20" a="1"/>
  <c r="AH49" i="20" s="1"/>
  <c r="Z49" i="20" a="1"/>
  <c r="Z49" i="20" s="1"/>
  <c r="AE49" i="20" a="1"/>
  <c r="AE49" i="20" s="1"/>
  <c r="AJ49" i="20" a="1"/>
  <c r="AJ49" i="20" s="1"/>
  <c r="AI49" i="20" a="1"/>
  <c r="AI49" i="20" s="1"/>
  <c r="AD49" i="20" a="1"/>
  <c r="AD49" i="20" s="1"/>
  <c r="AG49" i="20" a="1"/>
  <c r="AG49" i="20" s="1"/>
  <c r="AC49" i="20" a="1"/>
  <c r="AC49" i="20" s="1"/>
  <c r="Y49" i="20" a="1"/>
  <c r="Y49" i="20" s="1"/>
  <c r="X49" i="20" a="1"/>
  <c r="X49" i="20" s="1"/>
  <c r="AF49" i="20" a="1"/>
  <c r="AF49" i="20" s="1"/>
  <c r="AB49" i="20" a="1"/>
  <c r="AB49" i="20" s="1"/>
  <c r="AI74" i="16"/>
  <c r="AM74" i="16"/>
  <c r="AH74" i="16"/>
  <c r="AF74" i="16"/>
  <c r="AL75" i="16"/>
  <c r="AJ76" i="16" s="1"/>
  <c r="AK76" i="16" s="1"/>
  <c r="AG75" i="16" a="1"/>
  <c r="AG75" i="16" s="1"/>
  <c r="AN73" i="16"/>
  <c r="AY73" i="16" a="1"/>
  <c r="AY73" i="16" s="1"/>
  <c r="BH73" i="16" a="1"/>
  <c r="BH73" i="16" s="1"/>
  <c r="AX73" i="16" a="1"/>
  <c r="AX73" i="16" s="1"/>
  <c r="BG73" i="16" a="1"/>
  <c r="BG73" i="16" s="1"/>
  <c r="BF73" i="16" a="1"/>
  <c r="BF73" i="16" s="1"/>
  <c r="AW73" i="16" a="1"/>
  <c r="AW73" i="16" s="1"/>
  <c r="AS73" i="16" a="1"/>
  <c r="AS73" i="16" s="1"/>
  <c r="AP73" i="16"/>
  <c r="BE73" i="16" a="1"/>
  <c r="BE73" i="16" s="1"/>
  <c r="AQ73" i="16"/>
  <c r="AR73" i="16" a="1"/>
  <c r="AR73" i="16" s="1"/>
  <c r="BD73" i="16" a="1"/>
  <c r="BD73" i="16" s="1"/>
  <c r="BC73" i="16" a="1"/>
  <c r="BC73" i="16" s="1"/>
  <c r="AO73" i="16"/>
  <c r="BJ73" i="16" a="1"/>
  <c r="BJ73" i="16" s="1"/>
  <c r="BI73" i="16" a="1"/>
  <c r="BI73" i="16" s="1"/>
  <c r="AV73" i="16"/>
  <c r="AU73" i="16"/>
  <c r="AB73" i="16" s="1"/>
  <c r="AT73" i="16"/>
  <c r="BB73" i="16" a="1"/>
  <c r="BB73" i="16" s="1"/>
  <c r="BA73" i="16" a="1"/>
  <c r="BA73" i="16" s="1"/>
  <c r="AZ73" i="16" a="1"/>
  <c r="AZ73" i="16" s="1"/>
  <c r="M67" i="21" l="1"/>
  <c r="K68" i="21" s="1"/>
  <c r="L68" i="21" s="1"/>
  <c r="H67" i="21" a="1"/>
  <c r="H67" i="21" s="1"/>
  <c r="G66" i="21"/>
  <c r="I66" i="21"/>
  <c r="J66" i="21"/>
  <c r="N66" i="21"/>
  <c r="AF65" i="21" a="1"/>
  <c r="AF65" i="21" s="1"/>
  <c r="X65" i="21" a="1"/>
  <c r="X65" i="21" s="1"/>
  <c r="S65" i="21" a="1"/>
  <c r="S65" i="21" s="1"/>
  <c r="AB65" i="21" a="1"/>
  <c r="AB65" i="21" s="1"/>
  <c r="AC65" i="21" a="1"/>
  <c r="AC65" i="21" s="1"/>
  <c r="R65" i="21"/>
  <c r="Q65" i="21"/>
  <c r="AK65" i="21" a="1"/>
  <c r="AK65" i="21" s="1"/>
  <c r="P65" i="21"/>
  <c r="AG65" i="21" a="1"/>
  <c r="AG65" i="21" s="1"/>
  <c r="W65" i="21"/>
  <c r="AI65" i="21" a="1"/>
  <c r="AI65" i="21" s="1"/>
  <c r="T65" i="21" a="1"/>
  <c r="T65" i="21" s="1"/>
  <c r="Z65" i="21" a="1"/>
  <c r="Z65" i="21" s="1"/>
  <c r="Y65" i="21" a="1"/>
  <c r="Y65" i="21" s="1"/>
  <c r="V65" i="21"/>
  <c r="C65" i="21" s="1"/>
  <c r="U65" i="21"/>
  <c r="O65" i="21"/>
  <c r="AJ65" i="21" a="1"/>
  <c r="AJ65" i="21" s="1"/>
  <c r="AH65" i="21" a="1"/>
  <c r="AH65" i="21" s="1"/>
  <c r="AA65" i="21" a="1"/>
  <c r="AA65" i="21" s="1"/>
  <c r="AE65" i="21" a="1"/>
  <c r="AE65" i="21" s="1"/>
  <c r="AD65" i="21" a="1"/>
  <c r="AD65" i="21" s="1"/>
  <c r="S51" i="20" a="1"/>
  <c r="S51" i="20" s="1"/>
  <c r="R51" i="20"/>
  <c r="T51" i="20" a="1"/>
  <c r="T51" i="20" s="1"/>
  <c r="N52" i="20"/>
  <c r="I52" i="20"/>
  <c r="G52" i="20"/>
  <c r="J52" i="20"/>
  <c r="M52" i="20"/>
  <c r="K53" i="20" s="1"/>
  <c r="L53" i="20" s="1"/>
  <c r="U49" i="20"/>
  <c r="W49" i="20"/>
  <c r="AK50" i="20" a="1"/>
  <c r="AK50" i="20" s="1"/>
  <c r="AB50" i="20" a="1"/>
  <c r="AB50" i="20" s="1"/>
  <c r="AE50" i="20" a="1"/>
  <c r="AE50" i="20" s="1"/>
  <c r="AC50" i="20" a="1"/>
  <c r="AC50" i="20" s="1"/>
  <c r="AD50" i="20" a="1"/>
  <c r="AD50" i="20" s="1"/>
  <c r="AF50" i="20" a="1"/>
  <c r="AF50" i="20" s="1"/>
  <c r="AA50" i="20" a="1"/>
  <c r="AA50" i="20" s="1"/>
  <c r="AH50" i="20" a="1"/>
  <c r="AH50" i="20" s="1"/>
  <c r="Z50" i="20" a="1"/>
  <c r="Z50" i="20" s="1"/>
  <c r="AG50" i="20" a="1"/>
  <c r="AG50" i="20" s="1"/>
  <c r="AJ50" i="20" a="1"/>
  <c r="AJ50" i="20" s="1"/>
  <c r="AI50" i="20" a="1"/>
  <c r="AI50" i="20" s="1"/>
  <c r="Y50" i="20" a="1"/>
  <c r="Y50" i="20" s="1"/>
  <c r="X50" i="20" a="1"/>
  <c r="X50" i="20" s="1"/>
  <c r="AC73" i="16"/>
  <c r="AM75" i="16"/>
  <c r="AI75" i="16"/>
  <c r="AH75" i="16"/>
  <c r="AF75" i="16"/>
  <c r="AL76" i="16"/>
  <c r="AJ77" i="16" s="1"/>
  <c r="AK77" i="16" s="1"/>
  <c r="AG76" i="16" a="1"/>
  <c r="AG76" i="16" s="1"/>
  <c r="BE74" i="16" a="1"/>
  <c r="BE74" i="16" s="1"/>
  <c r="AW74" i="16" a="1"/>
  <c r="AW74" i="16" s="1"/>
  <c r="BD74" i="16" a="1"/>
  <c r="BD74" i="16" s="1"/>
  <c r="AU74" i="16"/>
  <c r="AB74" i="16" s="1"/>
  <c r="BI74" i="16" a="1"/>
  <c r="BI74" i="16" s="1"/>
  <c r="AZ74" i="16" a="1"/>
  <c r="AZ74" i="16" s="1"/>
  <c r="BH74" i="16" a="1"/>
  <c r="BH74" i="16" s="1"/>
  <c r="AY74" i="16" a="1"/>
  <c r="AY74" i="16" s="1"/>
  <c r="AQ74" i="16"/>
  <c r="BB74" i="16" a="1"/>
  <c r="BB74" i="16" s="1"/>
  <c r="AP74" i="16"/>
  <c r="BC74" i="16" a="1"/>
  <c r="BC74" i="16" s="1"/>
  <c r="AO74" i="16"/>
  <c r="AN74" i="16"/>
  <c r="BA74" i="16" a="1"/>
  <c r="BA74" i="16" s="1"/>
  <c r="BF74" i="16" a="1"/>
  <c r="BF74" i="16" s="1"/>
  <c r="AT74" i="16"/>
  <c r="AC74" i="16" s="1"/>
  <c r="AS74" i="16" a="1"/>
  <c r="AS74" i="16" s="1"/>
  <c r="BJ74" i="16" a="1"/>
  <c r="BJ74" i="16" s="1"/>
  <c r="BG74" i="16" a="1"/>
  <c r="BG74" i="16" s="1"/>
  <c r="AR74" i="16" a="1"/>
  <c r="AR74" i="16" s="1"/>
  <c r="AX74" i="16" a="1"/>
  <c r="AX74" i="16" s="1"/>
  <c r="AV74" i="16"/>
  <c r="D65" i="21" l="1"/>
  <c r="AD66" i="21" a="1"/>
  <c r="AD66" i="21" s="1"/>
  <c r="T66" i="21" a="1"/>
  <c r="T66" i="21" s="1"/>
  <c r="AE66" i="21" a="1"/>
  <c r="AE66" i="21" s="1"/>
  <c r="R66" i="21"/>
  <c r="Q66" i="21"/>
  <c r="S66" i="21" a="1"/>
  <c r="S66" i="21" s="1"/>
  <c r="AC66" i="21" a="1"/>
  <c r="AC66" i="21" s="1"/>
  <c r="AB66" i="21" a="1"/>
  <c r="AB66" i="21" s="1"/>
  <c r="AI66" i="21" a="1"/>
  <c r="AI66" i="21" s="1"/>
  <c r="V66" i="21"/>
  <c r="C66" i="21" s="1"/>
  <c r="U66" i="21"/>
  <c r="D66" i="21" s="1"/>
  <c r="AG66" i="21" a="1"/>
  <c r="AG66" i="21" s="1"/>
  <c r="AF66" i="21" a="1"/>
  <c r="AF66" i="21" s="1"/>
  <c r="AA66" i="21" a="1"/>
  <c r="AA66" i="21" s="1"/>
  <c r="Z66" i="21" a="1"/>
  <c r="Z66" i="21" s="1"/>
  <c r="Y66" i="21" a="1"/>
  <c r="Y66" i="21" s="1"/>
  <c r="AH66" i="21" a="1"/>
  <c r="AH66" i="21" s="1"/>
  <c r="X66" i="21" a="1"/>
  <c r="X66" i="21" s="1"/>
  <c r="P66" i="21"/>
  <c r="O66" i="21"/>
  <c r="AJ66" i="21" a="1"/>
  <c r="AJ66" i="21" s="1"/>
  <c r="W66" i="21"/>
  <c r="AK66" i="21" a="1"/>
  <c r="AK66" i="21" s="1"/>
  <c r="G67" i="21"/>
  <c r="N67" i="21"/>
  <c r="I67" i="21"/>
  <c r="J67" i="21"/>
  <c r="H68" i="21" a="1"/>
  <c r="H68" i="21" s="1"/>
  <c r="M68" i="21"/>
  <c r="K69" i="21" s="1"/>
  <c r="L69" i="21" s="1"/>
  <c r="D49" i="20"/>
  <c r="V49" i="20"/>
  <c r="C49" i="20" s="1"/>
  <c r="U50" i="20"/>
  <c r="W50" i="20"/>
  <c r="H53" i="20" a="1"/>
  <c r="H53" i="20" s="1"/>
  <c r="M53" i="20" s="1"/>
  <c r="K54" i="20" s="1"/>
  <c r="L54" i="20" s="1"/>
  <c r="O52" i="20"/>
  <c r="P52" i="20" s="1"/>
  <c r="Q52" i="20" s="1"/>
  <c r="AK51" i="20" a="1"/>
  <c r="AK51" i="20" s="1"/>
  <c r="AG51" i="20" a="1"/>
  <c r="AG51" i="20" s="1"/>
  <c r="AE51" i="20" a="1"/>
  <c r="AE51" i="20" s="1"/>
  <c r="Z51" i="20" a="1"/>
  <c r="Z51" i="20" s="1"/>
  <c r="AF51" i="20" a="1"/>
  <c r="AF51" i="20" s="1"/>
  <c r="AJ51" i="20" a="1"/>
  <c r="AJ51" i="20" s="1"/>
  <c r="AI51" i="20" a="1"/>
  <c r="AI51" i="20" s="1"/>
  <c r="AB51" i="20" a="1"/>
  <c r="AB51" i="20" s="1"/>
  <c r="AH51" i="20" a="1"/>
  <c r="AH51" i="20" s="1"/>
  <c r="AD51" i="20" a="1"/>
  <c r="AD51" i="20" s="1"/>
  <c r="AC51" i="20" a="1"/>
  <c r="AC51" i="20" s="1"/>
  <c r="AA51" i="20" a="1"/>
  <c r="AA51" i="20" s="1"/>
  <c r="X51" i="20" a="1"/>
  <c r="X51" i="20" s="1"/>
  <c r="Y51" i="20" a="1"/>
  <c r="Y51" i="20" s="1"/>
  <c r="AM76" i="16"/>
  <c r="AF76" i="16"/>
  <c r="AH76" i="16"/>
  <c r="AI76" i="16"/>
  <c r="AG77" i="16" a="1"/>
  <c r="AG77" i="16" s="1"/>
  <c r="AL77" i="16"/>
  <c r="AJ78" i="16" s="1"/>
  <c r="AK78" i="16" s="1"/>
  <c r="AS75" i="16" a="1"/>
  <c r="AS75" i="16" s="1"/>
  <c r="AR75" i="16" a="1"/>
  <c r="AR75" i="16" s="1"/>
  <c r="BJ75" i="16" a="1"/>
  <c r="BJ75" i="16" s="1"/>
  <c r="AN75" i="16"/>
  <c r="BI75" i="16" a="1"/>
  <c r="BI75" i="16" s="1"/>
  <c r="AZ75" i="16" a="1"/>
  <c r="AZ75" i="16" s="1"/>
  <c r="BH75" i="16" a="1"/>
  <c r="BH75" i="16" s="1"/>
  <c r="AY75" i="16" a="1"/>
  <c r="AY75" i="16" s="1"/>
  <c r="BC75" i="16" a="1"/>
  <c r="BC75" i="16" s="1"/>
  <c r="BB75" i="16" a="1"/>
  <c r="BB75" i="16" s="1"/>
  <c r="BA75" i="16" a="1"/>
  <c r="BA75" i="16" s="1"/>
  <c r="AX75" i="16" a="1"/>
  <c r="AX75" i="16" s="1"/>
  <c r="BD75" i="16" a="1"/>
  <c r="BD75" i="16" s="1"/>
  <c r="AW75" i="16" a="1"/>
  <c r="AW75" i="16" s="1"/>
  <c r="AV75" i="16"/>
  <c r="AU75" i="16"/>
  <c r="AB75" i="16" s="1"/>
  <c r="BF75" i="16" a="1"/>
  <c r="BF75" i="16" s="1"/>
  <c r="BE75" i="16" a="1"/>
  <c r="BE75" i="16" s="1"/>
  <c r="AT75" i="16"/>
  <c r="AC75" i="16" s="1"/>
  <c r="AQ75" i="16"/>
  <c r="AP75" i="16"/>
  <c r="BG75" i="16" a="1"/>
  <c r="BG75" i="16" s="1"/>
  <c r="AO75" i="16"/>
  <c r="H69" i="21" l="1" a="1"/>
  <c r="H69" i="21" s="1"/>
  <c r="M69" i="21"/>
  <c r="K70" i="21" s="1"/>
  <c r="L70" i="21" s="1"/>
  <c r="N68" i="21"/>
  <c r="G68" i="21"/>
  <c r="I68" i="21"/>
  <c r="J68" i="21"/>
  <c r="Q67" i="21"/>
  <c r="AI67" i="21" a="1"/>
  <c r="AI67" i="21" s="1"/>
  <c r="AA67" i="21" a="1"/>
  <c r="AA67" i="21" s="1"/>
  <c r="P67" i="21"/>
  <c r="AE67" i="21" a="1"/>
  <c r="AE67" i="21" s="1"/>
  <c r="AD67" i="21" a="1"/>
  <c r="AD67" i="21" s="1"/>
  <c r="T67" i="21" a="1"/>
  <c r="T67" i="21" s="1"/>
  <c r="S67" i="21" a="1"/>
  <c r="S67" i="21" s="1"/>
  <c r="AK67" i="21" a="1"/>
  <c r="AK67" i="21" s="1"/>
  <c r="Y67" i="21" a="1"/>
  <c r="Y67" i="21" s="1"/>
  <c r="W67" i="21"/>
  <c r="V67" i="21"/>
  <c r="C67" i="21" s="1"/>
  <c r="O67" i="21"/>
  <c r="AG67" i="21" a="1"/>
  <c r="AG67" i="21" s="1"/>
  <c r="R67" i="21"/>
  <c r="AJ67" i="21" a="1"/>
  <c r="AJ67" i="21" s="1"/>
  <c r="AH67" i="21" a="1"/>
  <c r="AH67" i="21" s="1"/>
  <c r="AF67" i="21" a="1"/>
  <c r="AF67" i="21" s="1"/>
  <c r="AC67" i="21" a="1"/>
  <c r="AC67" i="21" s="1"/>
  <c r="Z67" i="21" a="1"/>
  <c r="Z67" i="21" s="1"/>
  <c r="U67" i="21"/>
  <c r="D67" i="21" s="1"/>
  <c r="AB67" i="21" a="1"/>
  <c r="AB67" i="21" s="1"/>
  <c r="X67" i="21" a="1"/>
  <c r="X67" i="21" s="1"/>
  <c r="S52" i="20" a="1"/>
  <c r="S52" i="20" s="1"/>
  <c r="R52" i="20"/>
  <c r="T52" i="20" a="1"/>
  <c r="T52" i="20" s="1"/>
  <c r="H54" i="20" a="1"/>
  <c r="H54" i="20" s="1"/>
  <c r="W51" i="20"/>
  <c r="U51" i="20"/>
  <c r="I53" i="20"/>
  <c r="G53" i="20"/>
  <c r="J53" i="20"/>
  <c r="N53" i="20"/>
  <c r="D50" i="20"/>
  <c r="V50" i="20"/>
  <c r="C50" i="20" s="1"/>
  <c r="AL78" i="16"/>
  <c r="AJ79" i="16" s="1"/>
  <c r="AK79" i="16" s="1"/>
  <c r="AG78" i="16" a="1"/>
  <c r="AG78" i="16" s="1"/>
  <c r="AH77" i="16"/>
  <c r="AI77" i="16"/>
  <c r="AF77" i="16"/>
  <c r="AM77" i="16"/>
  <c r="BH76" i="16" a="1"/>
  <c r="BH76" i="16" s="1"/>
  <c r="AZ76" i="16" a="1"/>
  <c r="AZ76" i="16" s="1"/>
  <c r="AO76" i="16"/>
  <c r="BG76" i="16" a="1"/>
  <c r="BG76" i="16" s="1"/>
  <c r="AY76" i="16" a="1"/>
  <c r="AY76" i="16" s="1"/>
  <c r="BB76" i="16" a="1"/>
  <c r="BB76" i="16" s="1"/>
  <c r="AQ76" i="16"/>
  <c r="AP76" i="16"/>
  <c r="BJ76" i="16" a="1"/>
  <c r="BJ76" i="16" s="1"/>
  <c r="BA76" i="16" a="1"/>
  <c r="BA76" i="16" s="1"/>
  <c r="AN76" i="16"/>
  <c r="BI76" i="16" a="1"/>
  <c r="BI76" i="16" s="1"/>
  <c r="AW76" i="16" a="1"/>
  <c r="AW76" i="16" s="1"/>
  <c r="AX76" i="16" a="1"/>
  <c r="AX76" i="16" s="1"/>
  <c r="AV76" i="16"/>
  <c r="AU76" i="16"/>
  <c r="AB76" i="16" s="1"/>
  <c r="AT76" i="16"/>
  <c r="AS76" i="16" a="1"/>
  <c r="AS76" i="16" s="1"/>
  <c r="AR76" i="16" a="1"/>
  <c r="AR76" i="16" s="1"/>
  <c r="BF76" i="16" a="1"/>
  <c r="BF76" i="16" s="1"/>
  <c r="BE76" i="16" a="1"/>
  <c r="BE76" i="16" s="1"/>
  <c r="BC76" i="16" a="1"/>
  <c r="BC76" i="16" s="1"/>
  <c r="BD76" i="16" a="1"/>
  <c r="BD76" i="16" s="1"/>
  <c r="AG68" i="21" l="1" a="1"/>
  <c r="AG68" i="21" s="1"/>
  <c r="Y68" i="21" a="1"/>
  <c r="Y68" i="21" s="1"/>
  <c r="U68" i="21"/>
  <c r="T68" i="21" a="1"/>
  <c r="T68" i="21" s="1"/>
  <c r="AE68" i="21" a="1"/>
  <c r="AE68" i="21" s="1"/>
  <c r="AD68" i="21" a="1"/>
  <c r="AD68" i="21" s="1"/>
  <c r="AI68" i="21" a="1"/>
  <c r="AI68" i="21" s="1"/>
  <c r="V68" i="21"/>
  <c r="C68" i="21" s="1"/>
  <c r="Q68" i="21"/>
  <c r="AK68" i="21" a="1"/>
  <c r="AK68" i="21" s="1"/>
  <c r="X68" i="21" a="1"/>
  <c r="X68" i="21" s="1"/>
  <c r="R68" i="21"/>
  <c r="P68" i="21"/>
  <c r="AA68" i="21" a="1"/>
  <c r="AA68" i="21" s="1"/>
  <c r="Z68" i="21" a="1"/>
  <c r="Z68" i="21" s="1"/>
  <c r="W68" i="21"/>
  <c r="O68" i="21"/>
  <c r="S68" i="21" a="1"/>
  <c r="S68" i="21" s="1"/>
  <c r="AJ68" i="21" a="1"/>
  <c r="AJ68" i="21" s="1"/>
  <c r="AH68" i="21" a="1"/>
  <c r="AH68" i="21" s="1"/>
  <c r="AC68" i="21" a="1"/>
  <c r="AC68" i="21" s="1"/>
  <c r="AF68" i="21" a="1"/>
  <c r="AF68" i="21" s="1"/>
  <c r="AB68" i="21" a="1"/>
  <c r="AB68" i="21" s="1"/>
  <c r="H70" i="21" a="1"/>
  <c r="H70" i="21" s="1"/>
  <c r="M70" i="21"/>
  <c r="K71" i="21" s="1"/>
  <c r="L71" i="21" s="1"/>
  <c r="G69" i="21"/>
  <c r="J69" i="21"/>
  <c r="I69" i="21"/>
  <c r="N69" i="21"/>
  <c r="O53" i="20"/>
  <c r="P53" i="20" s="1"/>
  <c r="Q53" i="20" s="1"/>
  <c r="D51" i="20"/>
  <c r="V51" i="20"/>
  <c r="C51" i="20" s="1"/>
  <c r="N54" i="20"/>
  <c r="J54" i="20"/>
  <c r="G54" i="20"/>
  <c r="I54" i="20"/>
  <c r="M54" i="20"/>
  <c r="K55" i="20" s="1"/>
  <c r="L55" i="20" s="1"/>
  <c r="AK52" i="20" a="1"/>
  <c r="AK52" i="20" s="1"/>
  <c r="AA52" i="20" a="1"/>
  <c r="AA52" i="20" s="1"/>
  <c r="AC52" i="20" a="1"/>
  <c r="AC52" i="20" s="1"/>
  <c r="AJ52" i="20" a="1"/>
  <c r="AJ52" i="20" s="1"/>
  <c r="AI52" i="20" a="1"/>
  <c r="AI52" i="20" s="1"/>
  <c r="AH52" i="20" a="1"/>
  <c r="AH52" i="20" s="1"/>
  <c r="X52" i="20" a="1"/>
  <c r="X52" i="20" s="1"/>
  <c r="Z52" i="20" a="1"/>
  <c r="Z52" i="20" s="1"/>
  <c r="AG52" i="20" a="1"/>
  <c r="AG52" i="20" s="1"/>
  <c r="Y52" i="20" a="1"/>
  <c r="Y52" i="20" s="1"/>
  <c r="AF52" i="20" a="1"/>
  <c r="AF52" i="20" s="1"/>
  <c r="AB52" i="20" a="1"/>
  <c r="AB52" i="20" s="1"/>
  <c r="AE52" i="20" a="1"/>
  <c r="AE52" i="20" s="1"/>
  <c r="AD52" i="20" a="1"/>
  <c r="AD52" i="20" s="1"/>
  <c r="AC76" i="16"/>
  <c r="AV77" i="16"/>
  <c r="AR77" i="16" a="1"/>
  <c r="AR77" i="16" s="1"/>
  <c r="BB77" i="16" a="1"/>
  <c r="BB77" i="16" s="1"/>
  <c r="AQ77" i="16"/>
  <c r="AP77" i="16"/>
  <c r="BJ77" i="16" a="1"/>
  <c r="BJ77" i="16" s="1"/>
  <c r="BA77" i="16" a="1"/>
  <c r="BA77" i="16" s="1"/>
  <c r="AO77" i="16"/>
  <c r="BI77" i="16" a="1"/>
  <c r="BI77" i="16" s="1"/>
  <c r="AX77" i="16" a="1"/>
  <c r="AX77" i="16" s="1"/>
  <c r="AW77" i="16" a="1"/>
  <c r="AW77" i="16" s="1"/>
  <c r="BH77" i="16" a="1"/>
  <c r="BH77" i="16" s="1"/>
  <c r="AU77" i="16"/>
  <c r="AB77" i="16" s="1"/>
  <c r="AT77" i="16"/>
  <c r="AC77" i="16" s="1"/>
  <c r="BG77" i="16" a="1"/>
  <c r="BG77" i="16" s="1"/>
  <c r="AS77" i="16" a="1"/>
  <c r="AS77" i="16" s="1"/>
  <c r="BF77" i="16" a="1"/>
  <c r="BF77" i="16" s="1"/>
  <c r="BD77" i="16" a="1"/>
  <c r="BD77" i="16" s="1"/>
  <c r="BE77" i="16" a="1"/>
  <c r="BE77" i="16" s="1"/>
  <c r="BC77" i="16" a="1"/>
  <c r="BC77" i="16" s="1"/>
  <c r="AZ77" i="16" a="1"/>
  <c r="AZ77" i="16" s="1"/>
  <c r="AY77" i="16" a="1"/>
  <c r="AY77" i="16" s="1"/>
  <c r="AN77" i="16"/>
  <c r="AF78" i="16"/>
  <c r="AM78" i="16"/>
  <c r="AI78" i="16"/>
  <c r="AH78" i="16"/>
  <c r="AL79" i="16"/>
  <c r="AJ80" i="16" s="1"/>
  <c r="AK80" i="16" s="1"/>
  <c r="AG79" i="16" a="1"/>
  <c r="AG79" i="16" s="1"/>
  <c r="U69" i="21" l="1"/>
  <c r="D69" i="21" s="1"/>
  <c r="AD69" i="21" a="1"/>
  <c r="AD69" i="21" s="1"/>
  <c r="AG69" i="21" a="1"/>
  <c r="AG69" i="21" s="1"/>
  <c r="X69" i="21" a="1"/>
  <c r="X69" i="21" s="1"/>
  <c r="V69" i="21"/>
  <c r="C69" i="21" s="1"/>
  <c r="W69" i="21"/>
  <c r="AF69" i="21" a="1"/>
  <c r="AF69" i="21" s="1"/>
  <c r="T69" i="21" a="1"/>
  <c r="T69" i="21" s="1"/>
  <c r="AE69" i="21" a="1"/>
  <c r="AE69" i="21" s="1"/>
  <c r="P69" i="21"/>
  <c r="AK69" i="21" a="1"/>
  <c r="AK69" i="21" s="1"/>
  <c r="Y69" i="21" a="1"/>
  <c r="Y69" i="21" s="1"/>
  <c r="S69" i="21" a="1"/>
  <c r="S69" i="21" s="1"/>
  <c r="AI69" i="21" a="1"/>
  <c r="AI69" i="21" s="1"/>
  <c r="R69" i="21"/>
  <c r="AH69" i="21" a="1"/>
  <c r="AH69" i="21" s="1"/>
  <c r="AB69" i="21" a="1"/>
  <c r="AB69" i="21" s="1"/>
  <c r="AA69" i="21" a="1"/>
  <c r="AA69" i="21" s="1"/>
  <c r="AC69" i="21" a="1"/>
  <c r="AC69" i="21" s="1"/>
  <c r="Q69" i="21"/>
  <c r="O69" i="21"/>
  <c r="AJ69" i="21" a="1"/>
  <c r="AJ69" i="21" s="1"/>
  <c r="Z69" i="21" a="1"/>
  <c r="Z69" i="21" s="1"/>
  <c r="M71" i="21"/>
  <c r="K72" i="21" s="1"/>
  <c r="L72" i="21" s="1"/>
  <c r="H71" i="21" a="1"/>
  <c r="H71" i="21" s="1"/>
  <c r="G70" i="21"/>
  <c r="I70" i="21"/>
  <c r="N70" i="21"/>
  <c r="J70" i="21"/>
  <c r="D68" i="21"/>
  <c r="S53" i="20" a="1"/>
  <c r="S53" i="20" s="1"/>
  <c r="T53" i="20" a="1"/>
  <c r="T53" i="20" s="1"/>
  <c r="R53" i="20"/>
  <c r="H55" i="20" a="1"/>
  <c r="H55" i="20" s="1"/>
  <c r="O54" i="20"/>
  <c r="P54" i="20" s="1"/>
  <c r="Q54" i="20" s="1"/>
  <c r="U52" i="20"/>
  <c r="W52" i="20"/>
  <c r="AF79" i="16"/>
  <c r="AM79" i="16"/>
  <c r="AI79" i="16"/>
  <c r="AH79" i="16"/>
  <c r="AG80" i="16" a="1"/>
  <c r="AG80" i="16" s="1"/>
  <c r="AL80" i="16"/>
  <c r="AJ81" i="16" s="1"/>
  <c r="AK81" i="16" s="1"/>
  <c r="BC78" i="16" a="1"/>
  <c r="BC78" i="16" s="1"/>
  <c r="AS78" i="16" a="1"/>
  <c r="AS78" i="16" s="1"/>
  <c r="BJ78" i="16" a="1"/>
  <c r="BJ78" i="16" s="1"/>
  <c r="BB78" i="16" a="1"/>
  <c r="BB78" i="16" s="1"/>
  <c r="AR78" i="16" a="1"/>
  <c r="AR78" i="16" s="1"/>
  <c r="BD78" i="16" a="1"/>
  <c r="BD78" i="16" s="1"/>
  <c r="AQ78" i="16"/>
  <c r="AP78" i="16"/>
  <c r="AO78" i="16"/>
  <c r="AU78" i="16"/>
  <c r="AB78" i="16" s="1"/>
  <c r="BG78" i="16" a="1"/>
  <c r="BG78" i="16" s="1"/>
  <c r="AT78" i="16"/>
  <c r="AC78" i="16" s="1"/>
  <c r="AN78" i="16"/>
  <c r="BF78" i="16" a="1"/>
  <c r="BF78" i="16" s="1"/>
  <c r="BE78" i="16" a="1"/>
  <c r="BE78" i="16" s="1"/>
  <c r="BA78" i="16" a="1"/>
  <c r="BA78" i="16" s="1"/>
  <c r="BI78" i="16" a="1"/>
  <c r="BI78" i="16" s="1"/>
  <c r="BH78" i="16" a="1"/>
  <c r="BH78" i="16" s="1"/>
  <c r="AZ78" i="16" a="1"/>
  <c r="AZ78" i="16" s="1"/>
  <c r="AY78" i="16" a="1"/>
  <c r="AY78" i="16" s="1"/>
  <c r="AX78" i="16" a="1"/>
  <c r="AX78" i="16" s="1"/>
  <c r="AW78" i="16" a="1"/>
  <c r="AW78" i="16" s="1"/>
  <c r="AV78" i="16"/>
  <c r="AK53" i="20" l="1" a="1"/>
  <c r="AK53" i="20" s="1"/>
  <c r="AJ70" i="21" a="1"/>
  <c r="AJ70" i="21" s="1"/>
  <c r="AB70" i="21" a="1"/>
  <c r="AB70" i="21" s="1"/>
  <c r="R70" i="21"/>
  <c r="Q70" i="21"/>
  <c r="AG70" i="21" a="1"/>
  <c r="AG70" i="21" s="1"/>
  <c r="X70" i="21" a="1"/>
  <c r="X70" i="21" s="1"/>
  <c r="V70" i="21"/>
  <c r="C70" i="21" s="1"/>
  <c r="W70" i="21"/>
  <c r="AF70" i="21" a="1"/>
  <c r="AF70" i="21" s="1"/>
  <c r="U70" i="21"/>
  <c r="AC70" i="21" a="1"/>
  <c r="AC70" i="21" s="1"/>
  <c r="Y70" i="21" a="1"/>
  <c r="Y70" i="21" s="1"/>
  <c r="T70" i="21" a="1"/>
  <c r="T70" i="21" s="1"/>
  <c r="AI70" i="21" a="1"/>
  <c r="AI70" i="21" s="1"/>
  <c r="S70" i="21" a="1"/>
  <c r="S70" i="21" s="1"/>
  <c r="AK70" i="21" a="1"/>
  <c r="AK70" i="21" s="1"/>
  <c r="AH70" i="21" a="1"/>
  <c r="AH70" i="21" s="1"/>
  <c r="P70" i="21"/>
  <c r="O70" i="21"/>
  <c r="AD70" i="21" a="1"/>
  <c r="AD70" i="21" s="1"/>
  <c r="AA70" i="21" a="1"/>
  <c r="AA70" i="21" s="1"/>
  <c r="AE70" i="21" a="1"/>
  <c r="AE70" i="21" s="1"/>
  <c r="Z70" i="21" a="1"/>
  <c r="Z70" i="21" s="1"/>
  <c r="I71" i="21"/>
  <c r="G71" i="21"/>
  <c r="N71" i="21"/>
  <c r="J71" i="21"/>
  <c r="H72" i="21" a="1"/>
  <c r="H72" i="21" s="1"/>
  <c r="M72" i="21"/>
  <c r="K73" i="21" s="1"/>
  <c r="L73" i="21" s="1"/>
  <c r="S54" i="20" a="1"/>
  <c r="S54" i="20" s="1"/>
  <c r="T54" i="20" a="1"/>
  <c r="T54" i="20" s="1"/>
  <c r="AK54" i="20" s="1" a="1"/>
  <c r="AK54" i="20" s="1"/>
  <c r="R54" i="20"/>
  <c r="D52" i="20"/>
  <c r="V52" i="20"/>
  <c r="C52" i="20" s="1"/>
  <c r="N55" i="20"/>
  <c r="I55" i="20"/>
  <c r="J55" i="20"/>
  <c r="G55" i="20"/>
  <c r="M55" i="20"/>
  <c r="K56" i="20" s="1"/>
  <c r="L56" i="20" s="1"/>
  <c r="AE53" i="20" a="1"/>
  <c r="AE53" i="20" s="1"/>
  <c r="AJ53" i="20" a="1"/>
  <c r="AJ53" i="20" s="1"/>
  <c r="AG53" i="20" a="1"/>
  <c r="AG53" i="20" s="1"/>
  <c r="AF53" i="20" a="1"/>
  <c r="AF53" i="20" s="1"/>
  <c r="Z53" i="20" a="1"/>
  <c r="Z53" i="20" s="1"/>
  <c r="AC53" i="20" a="1"/>
  <c r="AC53" i="20" s="1"/>
  <c r="Y53" i="20" a="1"/>
  <c r="Y53" i="20" s="1"/>
  <c r="AI53" i="20" a="1"/>
  <c r="AI53" i="20" s="1"/>
  <c r="AD53" i="20" a="1"/>
  <c r="AD53" i="20" s="1"/>
  <c r="AH53" i="20" a="1"/>
  <c r="AH53" i="20" s="1"/>
  <c r="X53" i="20" a="1"/>
  <c r="X53" i="20" s="1"/>
  <c r="AB53" i="20" a="1"/>
  <c r="AB53" i="20" s="1"/>
  <c r="AA53" i="20" a="1"/>
  <c r="AA53" i="20" s="1"/>
  <c r="AG81" i="16" a="1"/>
  <c r="AG81" i="16" s="1"/>
  <c r="AL81" i="16"/>
  <c r="AJ82" i="16" s="1"/>
  <c r="AK82" i="16" s="1"/>
  <c r="AI80" i="16"/>
  <c r="AM80" i="16"/>
  <c r="AH80" i="16"/>
  <c r="AF80" i="16"/>
  <c r="AP79" i="16"/>
  <c r="BH79" i="16" a="1"/>
  <c r="BH79" i="16" s="1"/>
  <c r="AZ79" i="16" a="1"/>
  <c r="AZ79" i="16" s="1"/>
  <c r="AO79" i="16"/>
  <c r="AN79" i="16"/>
  <c r="BF79" i="16" a="1"/>
  <c r="BF79" i="16" s="1"/>
  <c r="AV79" i="16"/>
  <c r="AU79" i="16"/>
  <c r="AB79" i="16" s="1"/>
  <c r="BE79" i="16" a="1"/>
  <c r="BE79" i="16" s="1"/>
  <c r="AT79" i="16"/>
  <c r="BG79" i="16" a="1"/>
  <c r="BG79" i="16" s="1"/>
  <c r="AQ79" i="16"/>
  <c r="BD79" i="16" a="1"/>
  <c r="BD79" i="16" s="1"/>
  <c r="BC79" i="16" a="1"/>
  <c r="BC79" i="16" s="1"/>
  <c r="BB79" i="16" a="1"/>
  <c r="BB79" i="16" s="1"/>
  <c r="BI79" i="16" a="1"/>
  <c r="BI79" i="16" s="1"/>
  <c r="BA79" i="16" a="1"/>
  <c r="BA79" i="16" s="1"/>
  <c r="AY79" i="16" a="1"/>
  <c r="AY79" i="16" s="1"/>
  <c r="BJ79" i="16" a="1"/>
  <c r="BJ79" i="16" s="1"/>
  <c r="AS79" i="16" a="1"/>
  <c r="AS79" i="16" s="1"/>
  <c r="AW79" i="16" a="1"/>
  <c r="AW79" i="16" s="1"/>
  <c r="AR79" i="16" a="1"/>
  <c r="AR79" i="16" s="1"/>
  <c r="AX79" i="16" a="1"/>
  <c r="AX79" i="16" s="1"/>
  <c r="M73" i="21" l="1"/>
  <c r="K74" i="21" s="1"/>
  <c r="L74" i="21" s="1"/>
  <c r="H73" i="21" a="1"/>
  <c r="H73" i="21" s="1"/>
  <c r="J72" i="21"/>
  <c r="I72" i="21"/>
  <c r="N72" i="21"/>
  <c r="G72" i="21"/>
  <c r="AG71" i="21" a="1"/>
  <c r="AG71" i="21" s="1"/>
  <c r="Y71" i="21" a="1"/>
  <c r="Y71" i="21" s="1"/>
  <c r="AF71" i="21" a="1"/>
  <c r="AF71" i="21" s="1"/>
  <c r="AH71" i="21" a="1"/>
  <c r="AH71" i="21" s="1"/>
  <c r="X71" i="21" a="1"/>
  <c r="X71" i="21" s="1"/>
  <c r="W71" i="21"/>
  <c r="V71" i="21"/>
  <c r="C71" i="21" s="1"/>
  <c r="AC71" i="21" a="1"/>
  <c r="AC71" i="21" s="1"/>
  <c r="AB71" i="21" a="1"/>
  <c r="AB71" i="21" s="1"/>
  <c r="U71" i="21"/>
  <c r="D71" i="21" s="1"/>
  <c r="AE71" i="21" a="1"/>
  <c r="AE71" i="21" s="1"/>
  <c r="AD71" i="21" a="1"/>
  <c r="AD71" i="21" s="1"/>
  <c r="AA71" i="21" a="1"/>
  <c r="AA71" i="21" s="1"/>
  <c r="Z71" i="21" a="1"/>
  <c r="Z71" i="21" s="1"/>
  <c r="T71" i="21" a="1"/>
  <c r="T71" i="21" s="1"/>
  <c r="AK71" i="21" a="1"/>
  <c r="AK71" i="21" s="1"/>
  <c r="AJ71" i="21" a="1"/>
  <c r="AJ71" i="21" s="1"/>
  <c r="S71" i="21" a="1"/>
  <c r="S71" i="21" s="1"/>
  <c r="P71" i="21"/>
  <c r="AI71" i="21" a="1"/>
  <c r="AI71" i="21" s="1"/>
  <c r="R71" i="21"/>
  <c r="Q71" i="21"/>
  <c r="O71" i="21"/>
  <c r="D70" i="21"/>
  <c r="H56" i="20" a="1"/>
  <c r="H56" i="20" s="1"/>
  <c r="W53" i="20"/>
  <c r="U53" i="20"/>
  <c r="O55" i="20"/>
  <c r="P55" i="20" s="1"/>
  <c r="Q55" i="20" s="1"/>
  <c r="X54" i="20" a="1"/>
  <c r="X54" i="20" s="1"/>
  <c r="AF54" i="20" a="1"/>
  <c r="AF54" i="20" s="1"/>
  <c r="AH54" i="20" a="1"/>
  <c r="AH54" i="20" s="1"/>
  <c r="AC54" i="20" a="1"/>
  <c r="AC54" i="20" s="1"/>
  <c r="AJ54" i="20" a="1"/>
  <c r="AJ54" i="20" s="1"/>
  <c r="AB54" i="20" a="1"/>
  <c r="AB54" i="20" s="1"/>
  <c r="AA54" i="20" a="1"/>
  <c r="AA54" i="20" s="1"/>
  <c r="Z54" i="20" a="1"/>
  <c r="Z54" i="20" s="1"/>
  <c r="AI54" i="20" a="1"/>
  <c r="AI54" i="20" s="1"/>
  <c r="AD54" i="20" a="1"/>
  <c r="AD54" i="20" s="1"/>
  <c r="AE54" i="20" a="1"/>
  <c r="AE54" i="20" s="1"/>
  <c r="AG54" i="20" a="1"/>
  <c r="AG54" i="20" s="1"/>
  <c r="Y54" i="20" a="1"/>
  <c r="Y54" i="20" s="1"/>
  <c r="BF80" i="16" a="1"/>
  <c r="BF80" i="16" s="1"/>
  <c r="AX80" i="16" a="1"/>
  <c r="AX80" i="16" s="1"/>
  <c r="BE80" i="16" a="1"/>
  <c r="BE80" i="16" s="1"/>
  <c r="AW80" i="16" a="1"/>
  <c r="AW80" i="16" s="1"/>
  <c r="AT80" i="16"/>
  <c r="AC80" i="16" s="1"/>
  <c r="AN80" i="16"/>
  <c r="BA80" i="16" a="1"/>
  <c r="BA80" i="16" s="1"/>
  <c r="BJ80" i="16" a="1"/>
  <c r="BJ80" i="16" s="1"/>
  <c r="AZ80" i="16" a="1"/>
  <c r="AZ80" i="16" s="1"/>
  <c r="BH80" i="16" a="1"/>
  <c r="BH80" i="16" s="1"/>
  <c r="AR80" i="16" a="1"/>
  <c r="AR80" i="16" s="1"/>
  <c r="BG80" i="16" a="1"/>
  <c r="BG80" i="16" s="1"/>
  <c r="AQ80" i="16"/>
  <c r="AP80" i="16"/>
  <c r="AO80" i="16"/>
  <c r="BD80" i="16" a="1"/>
  <c r="BD80" i="16" s="1"/>
  <c r="BC80" i="16" a="1"/>
  <c r="BC80" i="16" s="1"/>
  <c r="AV80" i="16"/>
  <c r="BI80" i="16" a="1"/>
  <c r="BI80" i="16" s="1"/>
  <c r="BB80" i="16" a="1"/>
  <c r="BB80" i="16" s="1"/>
  <c r="AY80" i="16" a="1"/>
  <c r="AY80" i="16" s="1"/>
  <c r="AS80" i="16" a="1"/>
  <c r="AS80" i="16" s="1"/>
  <c r="AU80" i="16"/>
  <c r="AB80" i="16" s="1"/>
  <c r="AL82" i="16"/>
  <c r="AJ83" i="16" s="1"/>
  <c r="AK83" i="16" s="1"/>
  <c r="AG82" i="16" a="1"/>
  <c r="AG82" i="16" s="1"/>
  <c r="AC79" i="16"/>
  <c r="AF81" i="16"/>
  <c r="AM81" i="16"/>
  <c r="AI81" i="16"/>
  <c r="AH81" i="16"/>
  <c r="AE72" i="21" l="1" a="1"/>
  <c r="AE72" i="21" s="1"/>
  <c r="V72" i="21"/>
  <c r="C72" i="21" s="1"/>
  <c r="U72" i="21"/>
  <c r="AI72" i="21" a="1"/>
  <c r="AI72" i="21" s="1"/>
  <c r="Z72" i="21" a="1"/>
  <c r="Z72" i="21" s="1"/>
  <c r="AH72" i="21" a="1"/>
  <c r="AH72" i="21" s="1"/>
  <c r="Y72" i="21" a="1"/>
  <c r="Y72" i="21" s="1"/>
  <c r="AB72" i="21" a="1"/>
  <c r="AB72" i="21" s="1"/>
  <c r="X72" i="21" a="1"/>
  <c r="X72" i="21" s="1"/>
  <c r="AC72" i="21" a="1"/>
  <c r="AC72" i="21" s="1"/>
  <c r="W72" i="21"/>
  <c r="AK72" i="21" a="1"/>
  <c r="AK72" i="21" s="1"/>
  <c r="R72" i="21"/>
  <c r="Q72" i="21"/>
  <c r="AJ72" i="21" a="1"/>
  <c r="AJ72" i="21" s="1"/>
  <c r="P72" i="21"/>
  <c r="O72" i="21"/>
  <c r="AG72" i="21" a="1"/>
  <c r="AG72" i="21" s="1"/>
  <c r="AF72" i="21" a="1"/>
  <c r="AF72" i="21" s="1"/>
  <c r="AD72" i="21" a="1"/>
  <c r="AD72" i="21" s="1"/>
  <c r="AA72" i="21" a="1"/>
  <c r="AA72" i="21" s="1"/>
  <c r="T72" i="21" a="1"/>
  <c r="T72" i="21" s="1"/>
  <c r="S72" i="21" a="1"/>
  <c r="S72" i="21" s="1"/>
  <c r="J73" i="21"/>
  <c r="I73" i="21"/>
  <c r="G73" i="21"/>
  <c r="N73" i="21"/>
  <c r="M74" i="21"/>
  <c r="K75" i="21" s="1"/>
  <c r="L75" i="21" s="1"/>
  <c r="H74" i="21" a="1"/>
  <c r="H74" i="21" s="1"/>
  <c r="T55" i="20" a="1"/>
  <c r="T55" i="20" s="1"/>
  <c r="S55" i="20" a="1"/>
  <c r="S55" i="20" s="1"/>
  <c r="R55" i="20"/>
  <c r="U54" i="20"/>
  <c r="W54" i="20"/>
  <c r="D53" i="20"/>
  <c r="V53" i="20"/>
  <c r="C53" i="20" s="1"/>
  <c r="J56" i="20"/>
  <c r="I56" i="20"/>
  <c r="G56" i="20"/>
  <c r="N56" i="20"/>
  <c r="M56" i="20"/>
  <c r="K57" i="20" s="1"/>
  <c r="L57" i="20" s="1"/>
  <c r="AT81" i="16"/>
  <c r="BC81" i="16" a="1"/>
  <c r="BC81" i="16" s="1"/>
  <c r="AS81" i="16" a="1"/>
  <c r="AS81" i="16" s="1"/>
  <c r="BI81" i="16" a="1"/>
  <c r="BI81" i="16" s="1"/>
  <c r="BA81" i="16" a="1"/>
  <c r="BA81" i="16" s="1"/>
  <c r="AQ81" i="16"/>
  <c r="BG81" i="16" a="1"/>
  <c r="BG81" i="16" s="1"/>
  <c r="AW81" i="16" a="1"/>
  <c r="AW81" i="16" s="1"/>
  <c r="AV81" i="16"/>
  <c r="BF81" i="16" a="1"/>
  <c r="BF81" i="16" s="1"/>
  <c r="AU81" i="16"/>
  <c r="AB81" i="16" s="1"/>
  <c r="AR81" i="16" a="1"/>
  <c r="AR81" i="16" s="1"/>
  <c r="AP81" i="16"/>
  <c r="BE81" i="16" a="1"/>
  <c r="BE81" i="16" s="1"/>
  <c r="BH81" i="16" a="1"/>
  <c r="BH81" i="16" s="1"/>
  <c r="AO81" i="16"/>
  <c r="AN81" i="16"/>
  <c r="BD81" i="16" a="1"/>
  <c r="BD81" i="16" s="1"/>
  <c r="AX81" i="16" a="1"/>
  <c r="AX81" i="16" s="1"/>
  <c r="BJ81" i="16" a="1"/>
  <c r="BJ81" i="16" s="1"/>
  <c r="BB81" i="16" a="1"/>
  <c r="BB81" i="16" s="1"/>
  <c r="AZ81" i="16" a="1"/>
  <c r="AZ81" i="16" s="1"/>
  <c r="AY81" i="16" a="1"/>
  <c r="AY81" i="16" s="1"/>
  <c r="AI82" i="16"/>
  <c r="AH82" i="16"/>
  <c r="AM82" i="16"/>
  <c r="AF82" i="16"/>
  <c r="AL83" i="16"/>
  <c r="AJ84" i="16" s="1"/>
  <c r="AK84" i="16" s="1"/>
  <c r="AG83" i="16" a="1"/>
  <c r="AG83" i="16" s="1"/>
  <c r="AK55" i="20" l="1" a="1"/>
  <c r="AK55" i="20" s="1"/>
  <c r="N74" i="21"/>
  <c r="J74" i="21"/>
  <c r="G74" i="21"/>
  <c r="I74" i="21"/>
  <c r="M75" i="21"/>
  <c r="K76" i="21" s="1"/>
  <c r="L76" i="21" s="1"/>
  <c r="H75" i="21" a="1"/>
  <c r="H75" i="21" s="1"/>
  <c r="S73" i="21" a="1"/>
  <c r="S73" i="21" s="1"/>
  <c r="AJ73" i="21" a="1"/>
  <c r="AJ73" i="21" s="1"/>
  <c r="AB73" i="21" a="1"/>
  <c r="AB73" i="21" s="1"/>
  <c r="R73" i="21"/>
  <c r="Y73" i="21" a="1"/>
  <c r="Y73" i="21" s="1"/>
  <c r="AI73" i="21" a="1"/>
  <c r="AI73" i="21" s="1"/>
  <c r="Z73" i="21" a="1"/>
  <c r="Z73" i="21" s="1"/>
  <c r="AH73" i="21" a="1"/>
  <c r="AH73" i="21" s="1"/>
  <c r="X73" i="21" a="1"/>
  <c r="X73" i="21" s="1"/>
  <c r="AA73" i="21" a="1"/>
  <c r="AA73" i="21" s="1"/>
  <c r="V73" i="21"/>
  <c r="C73" i="21" s="1"/>
  <c r="AC73" i="21" a="1"/>
  <c r="AC73" i="21" s="1"/>
  <c r="W73" i="21"/>
  <c r="U73" i="21"/>
  <c r="D73" i="21" s="1"/>
  <c r="P73" i="21"/>
  <c r="T73" i="21" a="1"/>
  <c r="T73" i="21" s="1"/>
  <c r="Q73" i="21"/>
  <c r="AK73" i="21" a="1"/>
  <c r="AK73" i="21" s="1"/>
  <c r="O73" i="21"/>
  <c r="AD73" i="21" a="1"/>
  <c r="AD73" i="21" s="1"/>
  <c r="AG73" i="21" a="1"/>
  <c r="AG73" i="21" s="1"/>
  <c r="AF73" i="21" a="1"/>
  <c r="AF73" i="21" s="1"/>
  <c r="AE73" i="21" a="1"/>
  <c r="AE73" i="21" s="1"/>
  <c r="D72" i="21"/>
  <c r="H57" i="20" a="1"/>
  <c r="H57" i="20" s="1"/>
  <c r="M57" i="20" s="1"/>
  <c r="K58" i="20" s="1"/>
  <c r="L58" i="20" s="1"/>
  <c r="O56" i="20"/>
  <c r="P56" i="20" s="1"/>
  <c r="Q56" i="20" s="1"/>
  <c r="D54" i="20"/>
  <c r="V54" i="20"/>
  <c r="C54" i="20" s="1"/>
  <c r="AI55" i="20" a="1"/>
  <c r="AI55" i="20" s="1"/>
  <c r="AJ55" i="20" a="1"/>
  <c r="AJ55" i="20" s="1"/>
  <c r="AH55" i="20" a="1"/>
  <c r="AH55" i="20" s="1"/>
  <c r="Z55" i="20" a="1"/>
  <c r="Z55" i="20" s="1"/>
  <c r="AG55" i="20" a="1"/>
  <c r="AG55" i="20" s="1"/>
  <c r="AE55" i="20" a="1"/>
  <c r="AE55" i="20" s="1"/>
  <c r="AA55" i="20" a="1"/>
  <c r="AA55" i="20" s="1"/>
  <c r="AF55" i="20" a="1"/>
  <c r="AF55" i="20" s="1"/>
  <c r="AD55" i="20" a="1"/>
  <c r="AD55" i="20" s="1"/>
  <c r="Y55" i="20" a="1"/>
  <c r="Y55" i="20" s="1"/>
  <c r="X55" i="20" a="1"/>
  <c r="X55" i="20" s="1"/>
  <c r="AC55" i="20" a="1"/>
  <c r="AC55" i="20" s="1"/>
  <c r="AB55" i="20" a="1"/>
  <c r="AB55" i="20" s="1"/>
  <c r="AM83" i="16"/>
  <c r="AI83" i="16"/>
  <c r="AH83" i="16"/>
  <c r="AF83" i="16"/>
  <c r="AG84" i="16" a="1"/>
  <c r="AG84" i="16" s="1"/>
  <c r="AL84" i="16"/>
  <c r="AJ85" i="16" s="1"/>
  <c r="AK85" i="16" s="1"/>
  <c r="BI82" i="16" a="1"/>
  <c r="BI82" i="16" s="1"/>
  <c r="BA82" i="16" a="1"/>
  <c r="BA82" i="16" s="1"/>
  <c r="AQ82" i="16"/>
  <c r="AP82" i="16"/>
  <c r="BH82" i="16" a="1"/>
  <c r="BH82" i="16" s="1"/>
  <c r="AZ82" i="16" a="1"/>
  <c r="AZ82" i="16" s="1"/>
  <c r="AO82" i="16"/>
  <c r="BB82" i="16" a="1"/>
  <c r="BB82" i="16" s="1"/>
  <c r="AY82" i="16" a="1"/>
  <c r="AY82" i="16" s="1"/>
  <c r="BJ82" i="16" a="1"/>
  <c r="BJ82" i="16" s="1"/>
  <c r="AU82" i="16"/>
  <c r="AB82" i="16" s="1"/>
  <c r="AT82" i="16"/>
  <c r="AC82" i="16" s="1"/>
  <c r="BG82" i="16" a="1"/>
  <c r="BG82" i="16" s="1"/>
  <c r="AS82" i="16" a="1"/>
  <c r="AS82" i="16" s="1"/>
  <c r="BF82" i="16" a="1"/>
  <c r="BF82" i="16" s="1"/>
  <c r="AR82" i="16" a="1"/>
  <c r="AR82" i="16" s="1"/>
  <c r="BE82" i="16" a="1"/>
  <c r="BE82" i="16" s="1"/>
  <c r="AN82" i="16"/>
  <c r="AV82" i="16"/>
  <c r="BD82" i="16" a="1"/>
  <c r="BD82" i="16" s="1"/>
  <c r="BC82" i="16" a="1"/>
  <c r="BC82" i="16" s="1"/>
  <c r="AW82" i="16" a="1"/>
  <c r="AW82" i="16" s="1"/>
  <c r="AX82" i="16" a="1"/>
  <c r="AX82" i="16" s="1"/>
  <c r="AC81" i="16"/>
  <c r="I75" i="21" l="1"/>
  <c r="N75" i="21"/>
  <c r="J75" i="21"/>
  <c r="G75" i="21"/>
  <c r="M76" i="21"/>
  <c r="K77" i="21" s="1"/>
  <c r="L77" i="21" s="1"/>
  <c r="H76" i="21" a="1"/>
  <c r="H76" i="21" s="1"/>
  <c r="AH74" i="21" a="1"/>
  <c r="AH74" i="21" s="1"/>
  <c r="Z74" i="21" a="1"/>
  <c r="Z74" i="21" s="1"/>
  <c r="AK74" i="21" a="1"/>
  <c r="AK74" i="21" s="1"/>
  <c r="AB74" i="21" a="1"/>
  <c r="AB74" i="21" s="1"/>
  <c r="P74" i="21"/>
  <c r="AJ74" i="21" a="1"/>
  <c r="AJ74" i="21" s="1"/>
  <c r="O74" i="21"/>
  <c r="AA74" i="21" a="1"/>
  <c r="AA74" i="21" s="1"/>
  <c r="U74" i="21"/>
  <c r="D74" i="21" s="1"/>
  <c r="X74" i="21" a="1"/>
  <c r="X74" i="21" s="1"/>
  <c r="AI74" i="21" a="1"/>
  <c r="AI74" i="21" s="1"/>
  <c r="AD74" i="21" a="1"/>
  <c r="AD74" i="21" s="1"/>
  <c r="Q74" i="21"/>
  <c r="AG74" i="21" a="1"/>
  <c r="AG74" i="21" s="1"/>
  <c r="AF74" i="21" a="1"/>
  <c r="AF74" i="21" s="1"/>
  <c r="Y74" i="21" a="1"/>
  <c r="Y74" i="21" s="1"/>
  <c r="AE74" i="21" a="1"/>
  <c r="AE74" i="21" s="1"/>
  <c r="AC74" i="21" a="1"/>
  <c r="AC74" i="21" s="1"/>
  <c r="W74" i="21"/>
  <c r="V74" i="21"/>
  <c r="C74" i="21" s="1"/>
  <c r="T74" i="21" a="1"/>
  <c r="T74" i="21" s="1"/>
  <c r="S74" i="21" a="1"/>
  <c r="S74" i="21" s="1"/>
  <c r="R74" i="21"/>
  <c r="R56" i="20"/>
  <c r="S56" i="20" a="1"/>
  <c r="S56" i="20" s="1"/>
  <c r="T56" i="20" a="1"/>
  <c r="T56" i="20" s="1"/>
  <c r="H58" i="20" a="1"/>
  <c r="H58" i="20" s="1"/>
  <c r="U55" i="20"/>
  <c r="W55" i="20"/>
  <c r="J57" i="20"/>
  <c r="I57" i="20"/>
  <c r="N57" i="20"/>
  <c r="G57" i="20"/>
  <c r="AL85" i="16"/>
  <c r="AJ86" i="16" s="1"/>
  <c r="AK86" i="16" s="1"/>
  <c r="AG85" i="16" a="1"/>
  <c r="AG85" i="16" s="1"/>
  <c r="AF84" i="16"/>
  <c r="AM84" i="16"/>
  <c r="AI84" i="16"/>
  <c r="AH84" i="16"/>
  <c r="BF83" i="16" a="1"/>
  <c r="BF83" i="16" s="1"/>
  <c r="AX83" i="16" a="1"/>
  <c r="AX83" i="16" s="1"/>
  <c r="BD83" i="16" a="1"/>
  <c r="BD83" i="16" s="1"/>
  <c r="AU83" i="16"/>
  <c r="AB83" i="16" s="1"/>
  <c r="AT83" i="16"/>
  <c r="BG83" i="16" a="1"/>
  <c r="BG83" i="16" s="1"/>
  <c r="BE83" i="16" a="1"/>
  <c r="BE83" i="16" s="1"/>
  <c r="AS83" i="16" a="1"/>
  <c r="AS83" i="16" s="1"/>
  <c r="AY83" i="16" a="1"/>
  <c r="AY83" i="16" s="1"/>
  <c r="AQ83" i="16"/>
  <c r="AW83" i="16" a="1"/>
  <c r="AW83" i="16" s="1"/>
  <c r="BJ83" i="16" a="1"/>
  <c r="BJ83" i="16" s="1"/>
  <c r="AV83" i="16"/>
  <c r="AR83" i="16" a="1"/>
  <c r="AR83" i="16" s="1"/>
  <c r="BI83" i="16" a="1"/>
  <c r="BI83" i="16" s="1"/>
  <c r="AP83" i="16"/>
  <c r="BH83" i="16" a="1"/>
  <c r="BH83" i="16" s="1"/>
  <c r="AO83" i="16"/>
  <c r="BC83" i="16" a="1"/>
  <c r="BC83" i="16" s="1"/>
  <c r="BB83" i="16" a="1"/>
  <c r="BB83" i="16" s="1"/>
  <c r="AN83" i="16"/>
  <c r="BA83" i="16" a="1"/>
  <c r="BA83" i="16" s="1"/>
  <c r="AZ83" i="16" a="1"/>
  <c r="AZ83" i="16" s="1"/>
  <c r="N76" i="21" l="1"/>
  <c r="G76" i="21"/>
  <c r="J76" i="21"/>
  <c r="I76" i="21"/>
  <c r="H77" i="21" a="1"/>
  <c r="H77" i="21" s="1"/>
  <c r="M77" i="21"/>
  <c r="K78" i="21" s="1"/>
  <c r="L78" i="21" s="1"/>
  <c r="AJ75" i="21" a="1"/>
  <c r="AJ75" i="21" s="1"/>
  <c r="AF75" i="21" a="1"/>
  <c r="AF75" i="21" s="1"/>
  <c r="W75" i="21"/>
  <c r="V75" i="21"/>
  <c r="C75" i="21" s="1"/>
  <c r="AC75" i="21" a="1"/>
  <c r="AC75" i="21" s="1"/>
  <c r="Q75" i="21"/>
  <c r="AB75" i="21" a="1"/>
  <c r="AB75" i="21" s="1"/>
  <c r="P75" i="21"/>
  <c r="O75" i="21"/>
  <c r="AA75" i="21" a="1"/>
  <c r="AA75" i="21" s="1"/>
  <c r="AI75" i="21" a="1"/>
  <c r="AI75" i="21" s="1"/>
  <c r="S75" i="21" a="1"/>
  <c r="S75" i="21" s="1"/>
  <c r="AG75" i="21" a="1"/>
  <c r="AG75" i="21" s="1"/>
  <c r="Z75" i="21" a="1"/>
  <c r="Z75" i="21" s="1"/>
  <c r="Y75" i="21" a="1"/>
  <c r="Y75" i="21" s="1"/>
  <c r="X75" i="21" a="1"/>
  <c r="X75" i="21" s="1"/>
  <c r="U75" i="21"/>
  <c r="D75" i="21" s="1"/>
  <c r="T75" i="21" a="1"/>
  <c r="T75" i="21" s="1"/>
  <c r="R75" i="21"/>
  <c r="AK75" i="21" a="1"/>
  <c r="AK75" i="21" s="1"/>
  <c r="AH75" i="21" a="1"/>
  <c r="AH75" i="21" s="1"/>
  <c r="AD75" i="21" a="1"/>
  <c r="AD75" i="21" s="1"/>
  <c r="AE75" i="21" a="1"/>
  <c r="AE75" i="21" s="1"/>
  <c r="AK56" i="20" a="1"/>
  <c r="AK56" i="20" s="1"/>
  <c r="O57" i="20"/>
  <c r="P57" i="20" s="1"/>
  <c r="Q57" i="20" s="1"/>
  <c r="D55" i="20"/>
  <c r="V55" i="20"/>
  <c r="C55" i="20" s="1"/>
  <c r="N58" i="20"/>
  <c r="J58" i="20"/>
  <c r="I58" i="20"/>
  <c r="G58" i="20"/>
  <c r="M58" i="20"/>
  <c r="K59" i="20" s="1"/>
  <c r="L59" i="20" s="1"/>
  <c r="AB56" i="20" a="1"/>
  <c r="AB56" i="20" s="1"/>
  <c r="AF56" i="20" a="1"/>
  <c r="AF56" i="20" s="1"/>
  <c r="AI56" i="20" a="1"/>
  <c r="AI56" i="20" s="1"/>
  <c r="X56" i="20" a="1"/>
  <c r="X56" i="20" s="1"/>
  <c r="AE56" i="20" a="1"/>
  <c r="AE56" i="20" s="1"/>
  <c r="AJ56" i="20" a="1"/>
  <c r="AJ56" i="20" s="1"/>
  <c r="Y56" i="20" a="1"/>
  <c r="Y56" i="20" s="1"/>
  <c r="AH56" i="20" a="1"/>
  <c r="AH56" i="20" s="1"/>
  <c r="AG56" i="20" a="1"/>
  <c r="AG56" i="20" s="1"/>
  <c r="AD56" i="20" a="1"/>
  <c r="AD56" i="20" s="1"/>
  <c r="AC56" i="20" a="1"/>
  <c r="AC56" i="20" s="1"/>
  <c r="AA56" i="20" a="1"/>
  <c r="AA56" i="20" s="1"/>
  <c r="Z56" i="20" a="1"/>
  <c r="Z56" i="20" s="1"/>
  <c r="AC83" i="16"/>
  <c r="BD84" i="16" a="1"/>
  <c r="BD84" i="16" s="1"/>
  <c r="AU84" i="16"/>
  <c r="AB84" i="16" s="1"/>
  <c r="AT84" i="16"/>
  <c r="AC84" i="16" s="1"/>
  <c r="BC84" i="16" a="1"/>
  <c r="BC84" i="16" s="1"/>
  <c r="AR84" i="16" a="1"/>
  <c r="AR84" i="16" s="1"/>
  <c r="BA84" i="16" a="1"/>
  <c r="BA84" i="16" s="1"/>
  <c r="AZ84" i="16" a="1"/>
  <c r="AZ84" i="16" s="1"/>
  <c r="BJ84" i="16" a="1"/>
  <c r="BJ84" i="16" s="1"/>
  <c r="AX84" i="16" a="1"/>
  <c r="AX84" i="16" s="1"/>
  <c r="AV84" i="16"/>
  <c r="BI84" i="16" a="1"/>
  <c r="BI84" i="16" s="1"/>
  <c r="AW84" i="16" a="1"/>
  <c r="AW84" i="16" s="1"/>
  <c r="BH84" i="16" a="1"/>
  <c r="BH84" i="16" s="1"/>
  <c r="AS84" i="16" a="1"/>
  <c r="AS84" i="16" s="1"/>
  <c r="BG84" i="16" a="1"/>
  <c r="BG84" i="16" s="1"/>
  <c r="BF84" i="16" a="1"/>
  <c r="BF84" i="16" s="1"/>
  <c r="BE84" i="16" a="1"/>
  <c r="BE84" i="16" s="1"/>
  <c r="BB84" i="16" a="1"/>
  <c r="BB84" i="16" s="1"/>
  <c r="AY84" i="16" a="1"/>
  <c r="AY84" i="16" s="1"/>
  <c r="AQ84" i="16"/>
  <c r="AO84" i="16"/>
  <c r="AN84" i="16"/>
  <c r="AP84" i="16"/>
  <c r="AM85" i="16"/>
  <c r="AI85" i="16"/>
  <c r="AF85" i="16"/>
  <c r="AH85" i="16"/>
  <c r="AL86" i="16"/>
  <c r="AJ87" i="16" s="1"/>
  <c r="AK87" i="16" s="1"/>
  <c r="AG86" i="16" a="1"/>
  <c r="AG86" i="16" s="1"/>
  <c r="M78" i="21" l="1"/>
  <c r="K79" i="21" s="1"/>
  <c r="L79" i="21" s="1"/>
  <c r="H78" i="21" a="1"/>
  <c r="H78" i="21" s="1"/>
  <c r="I77" i="21"/>
  <c r="J77" i="21"/>
  <c r="N77" i="21"/>
  <c r="G77" i="21"/>
  <c r="AH76" i="21" a="1"/>
  <c r="AH76" i="21" s="1"/>
  <c r="Z76" i="21" a="1"/>
  <c r="Z76" i="21" s="1"/>
  <c r="W76" i="21"/>
  <c r="AF76" i="21" a="1"/>
  <c r="AF76" i="21" s="1"/>
  <c r="V76" i="21"/>
  <c r="C76" i="21" s="1"/>
  <c r="U76" i="21"/>
  <c r="T76" i="21" a="1"/>
  <c r="T76" i="21" s="1"/>
  <c r="AE76" i="21" a="1"/>
  <c r="AE76" i="21" s="1"/>
  <c r="AG76" i="21" a="1"/>
  <c r="AG76" i="21" s="1"/>
  <c r="Q76" i="21"/>
  <c r="AA76" i="21" a="1"/>
  <c r="AA76" i="21" s="1"/>
  <c r="S76" i="21" a="1"/>
  <c r="S76" i="21" s="1"/>
  <c r="R76" i="21"/>
  <c r="O76" i="21"/>
  <c r="AK76" i="21" a="1"/>
  <c r="AK76" i="21" s="1"/>
  <c r="AD76" i="21" a="1"/>
  <c r="AD76" i="21" s="1"/>
  <c r="AJ76" i="21" a="1"/>
  <c r="AJ76" i="21" s="1"/>
  <c r="AI76" i="21" a="1"/>
  <c r="AI76" i="21" s="1"/>
  <c r="X76" i="21" a="1"/>
  <c r="X76" i="21" s="1"/>
  <c r="AC76" i="21" a="1"/>
  <c r="AC76" i="21" s="1"/>
  <c r="AB76" i="21" a="1"/>
  <c r="AB76" i="21" s="1"/>
  <c r="Y76" i="21" a="1"/>
  <c r="Y76" i="21" s="1"/>
  <c r="P76" i="21"/>
  <c r="T57" i="20" a="1"/>
  <c r="T57" i="20" s="1"/>
  <c r="S57" i="20" a="1"/>
  <c r="S57" i="20" s="1"/>
  <c r="R57" i="20"/>
  <c r="H59" i="20" a="1"/>
  <c r="H59" i="20" s="1"/>
  <c r="M59" i="20" s="1"/>
  <c r="K60" i="20" s="1"/>
  <c r="L60" i="20" s="1"/>
  <c r="O58" i="20"/>
  <c r="P58" i="20" s="1"/>
  <c r="Q58" i="20" s="1"/>
  <c r="W56" i="20"/>
  <c r="U56" i="20"/>
  <c r="AM86" i="16"/>
  <c r="AH86" i="16"/>
  <c r="AI86" i="16"/>
  <c r="AF86" i="16"/>
  <c r="AG87" i="16" a="1"/>
  <c r="AG87" i="16" s="1"/>
  <c r="AL87" i="16"/>
  <c r="AJ88" i="16" s="1"/>
  <c r="AK88" i="16" s="1"/>
  <c r="AR85" i="16" a="1"/>
  <c r="AR85" i="16" s="1"/>
  <c r="BI85" i="16" a="1"/>
  <c r="BI85" i="16" s="1"/>
  <c r="BA85" i="16" a="1"/>
  <c r="BA85" i="16" s="1"/>
  <c r="AQ85" i="16"/>
  <c r="AP85" i="16"/>
  <c r="BG85" i="16" a="1"/>
  <c r="BG85" i="16" s="1"/>
  <c r="AY85" i="16" a="1"/>
  <c r="AY85" i="16" s="1"/>
  <c r="BF85" i="16" a="1"/>
  <c r="BF85" i="16" s="1"/>
  <c r="AU85" i="16"/>
  <c r="AB85" i="16" s="1"/>
  <c r="AT85" i="16"/>
  <c r="AC85" i="16" s="1"/>
  <c r="BE85" i="16" a="1"/>
  <c r="BE85" i="16" s="1"/>
  <c r="AS85" i="16" a="1"/>
  <c r="AS85" i="16" s="1"/>
  <c r="AV85" i="16"/>
  <c r="AX85" i="16" a="1"/>
  <c r="AX85" i="16" s="1"/>
  <c r="AW85" i="16" a="1"/>
  <c r="AW85" i="16" s="1"/>
  <c r="BJ85" i="16" a="1"/>
  <c r="BJ85" i="16" s="1"/>
  <c r="BH85" i="16" a="1"/>
  <c r="BH85" i="16" s="1"/>
  <c r="AO85" i="16"/>
  <c r="BD85" i="16" a="1"/>
  <c r="BD85" i="16" s="1"/>
  <c r="BC85" i="16" a="1"/>
  <c r="BC85" i="16" s="1"/>
  <c r="BB85" i="16" a="1"/>
  <c r="BB85" i="16" s="1"/>
  <c r="AZ85" i="16" a="1"/>
  <c r="AZ85" i="16" s="1"/>
  <c r="AN85" i="16"/>
  <c r="D76" i="21" l="1"/>
  <c r="W77" i="21"/>
  <c r="AE77" i="21" a="1"/>
  <c r="AE77" i="21" s="1"/>
  <c r="V77" i="21"/>
  <c r="C77" i="21" s="1"/>
  <c r="AH77" i="21" a="1"/>
  <c r="AH77" i="21" s="1"/>
  <c r="Y77" i="21" a="1"/>
  <c r="Y77" i="21" s="1"/>
  <c r="AB77" i="21" a="1"/>
  <c r="AB77" i="21" s="1"/>
  <c r="AK77" i="21" a="1"/>
  <c r="AK77" i="21" s="1"/>
  <c r="AA77" i="21" a="1"/>
  <c r="AA77" i="21" s="1"/>
  <c r="AI77" i="21" a="1"/>
  <c r="AI77" i="21" s="1"/>
  <c r="Z77" i="21" a="1"/>
  <c r="Z77" i="21" s="1"/>
  <c r="AF77" i="21" a="1"/>
  <c r="AF77" i="21" s="1"/>
  <c r="AD77" i="21" a="1"/>
  <c r="AD77" i="21" s="1"/>
  <c r="AC77" i="21" a="1"/>
  <c r="AC77" i="21" s="1"/>
  <c r="X77" i="21" a="1"/>
  <c r="X77" i="21" s="1"/>
  <c r="S77" i="21" a="1"/>
  <c r="S77" i="21" s="1"/>
  <c r="R77" i="21"/>
  <c r="U77" i="21"/>
  <c r="D77" i="21" s="1"/>
  <c r="T77" i="21" a="1"/>
  <c r="T77" i="21" s="1"/>
  <c r="Q77" i="21"/>
  <c r="P77" i="21"/>
  <c r="O77" i="21"/>
  <c r="AG77" i="21" a="1"/>
  <c r="AG77" i="21" s="1"/>
  <c r="AJ77" i="21" a="1"/>
  <c r="AJ77" i="21" s="1"/>
  <c r="J78" i="21"/>
  <c r="I78" i="21"/>
  <c r="G78" i="21"/>
  <c r="N78" i="21"/>
  <c r="H79" i="21" a="1"/>
  <c r="H79" i="21" s="1"/>
  <c r="M79" i="21"/>
  <c r="K80" i="21" s="1"/>
  <c r="L80" i="21" s="1"/>
  <c r="AK57" i="20" a="1"/>
  <c r="AK57" i="20" s="1"/>
  <c r="S58" i="20" a="1"/>
  <c r="S58" i="20" s="1"/>
  <c r="T58" i="20" a="1"/>
  <c r="T58" i="20" s="1"/>
  <c r="R58" i="20"/>
  <c r="D56" i="20"/>
  <c r="V56" i="20"/>
  <c r="C56" i="20" s="1"/>
  <c r="H60" i="20" a="1"/>
  <c r="H60" i="20" s="1"/>
  <c r="M60" i="20" s="1"/>
  <c r="K61" i="20" s="1"/>
  <c r="L61" i="20" s="1"/>
  <c r="J59" i="20"/>
  <c r="I59" i="20"/>
  <c r="N59" i="20"/>
  <c r="G59" i="20"/>
  <c r="AJ57" i="20" a="1"/>
  <c r="AJ57" i="20" s="1"/>
  <c r="AC57" i="20" a="1"/>
  <c r="AC57" i="20" s="1"/>
  <c r="AD57" i="20" a="1"/>
  <c r="AD57" i="20" s="1"/>
  <c r="Z57" i="20" a="1"/>
  <c r="Z57" i="20" s="1"/>
  <c r="AB57" i="20" a="1"/>
  <c r="AB57" i="20" s="1"/>
  <c r="AI57" i="20" a="1"/>
  <c r="AI57" i="20" s="1"/>
  <c r="AA57" i="20" a="1"/>
  <c r="AA57" i="20" s="1"/>
  <c r="Y57" i="20" a="1"/>
  <c r="Y57" i="20" s="1"/>
  <c r="AH57" i="20" a="1"/>
  <c r="AH57" i="20" s="1"/>
  <c r="X57" i="20" a="1"/>
  <c r="X57" i="20" s="1"/>
  <c r="AF57" i="20" a="1"/>
  <c r="AF57" i="20" s="1"/>
  <c r="AE57" i="20" a="1"/>
  <c r="AE57" i="20" s="1"/>
  <c r="AG57" i="20" a="1"/>
  <c r="AG57" i="20" s="1"/>
  <c r="AG88" i="16" a="1"/>
  <c r="AG88" i="16" s="1"/>
  <c r="AL88" i="16"/>
  <c r="AJ89" i="16" s="1"/>
  <c r="AK89" i="16" s="1"/>
  <c r="AH87" i="16"/>
  <c r="AF87" i="16"/>
  <c r="AM87" i="16"/>
  <c r="AI87" i="16"/>
  <c r="BG86" i="16" a="1"/>
  <c r="BG86" i="16" s="1"/>
  <c r="AY86" i="16" a="1"/>
  <c r="AY86" i="16" s="1"/>
  <c r="BF86" i="16" a="1"/>
  <c r="BF86" i="16" s="1"/>
  <c r="AX86" i="16" a="1"/>
  <c r="AX86" i="16" s="1"/>
  <c r="AV86" i="16"/>
  <c r="AN86" i="16"/>
  <c r="BA86" i="16" a="1"/>
  <c r="BA86" i="16" s="1"/>
  <c r="BJ86" i="16" a="1"/>
  <c r="BJ86" i="16" s="1"/>
  <c r="AZ86" i="16" a="1"/>
  <c r="AZ86" i="16" s="1"/>
  <c r="BB86" i="16" a="1"/>
  <c r="BB86" i="16" s="1"/>
  <c r="AU86" i="16"/>
  <c r="AB86" i="16" s="1"/>
  <c r="AW86" i="16" a="1"/>
  <c r="AW86" i="16" s="1"/>
  <c r="AT86" i="16"/>
  <c r="BI86" i="16" a="1"/>
  <c r="BI86" i="16" s="1"/>
  <c r="BC86" i="16" a="1"/>
  <c r="BC86" i="16" s="1"/>
  <c r="BE86" i="16" a="1"/>
  <c r="BE86" i="16" s="1"/>
  <c r="BD86" i="16" a="1"/>
  <c r="BD86" i="16" s="1"/>
  <c r="AS86" i="16" a="1"/>
  <c r="AS86" i="16" s="1"/>
  <c r="AR86" i="16" a="1"/>
  <c r="AR86" i="16" s="1"/>
  <c r="AP86" i="16"/>
  <c r="AO86" i="16"/>
  <c r="BH86" i="16" a="1"/>
  <c r="BH86" i="16" s="1"/>
  <c r="AQ86" i="16"/>
  <c r="AK58" i="20" l="1" a="1"/>
  <c r="AK58" i="20" s="1"/>
  <c r="M80" i="21"/>
  <c r="K81" i="21" s="1"/>
  <c r="L81" i="21" s="1"/>
  <c r="H80" i="21" a="1"/>
  <c r="H80" i="21" s="1"/>
  <c r="N79" i="21"/>
  <c r="J79" i="21"/>
  <c r="I79" i="21"/>
  <c r="G79" i="21"/>
  <c r="AK78" i="21" a="1"/>
  <c r="AK78" i="21" s="1"/>
  <c r="AC78" i="21" a="1"/>
  <c r="AC78" i="21" s="1"/>
  <c r="S78" i="21" a="1"/>
  <c r="S78" i="21" s="1"/>
  <c r="AH78" i="21" a="1"/>
  <c r="AH78" i="21" s="1"/>
  <c r="Y78" i="21" a="1"/>
  <c r="Y78" i="21" s="1"/>
  <c r="AF78" i="21" a="1"/>
  <c r="AF78" i="21" s="1"/>
  <c r="AE78" i="21" a="1"/>
  <c r="AE78" i="21" s="1"/>
  <c r="Q78" i="21"/>
  <c r="T78" i="21" a="1"/>
  <c r="T78" i="21" s="1"/>
  <c r="R78" i="21"/>
  <c r="U78" i="21"/>
  <c r="D78" i="21" s="1"/>
  <c r="AD78" i="21" a="1"/>
  <c r="AD78" i="21" s="1"/>
  <c r="O78" i="21"/>
  <c r="AG78" i="21" a="1"/>
  <c r="AG78" i="21" s="1"/>
  <c r="X78" i="21" a="1"/>
  <c r="X78" i="21" s="1"/>
  <c r="W78" i="21"/>
  <c r="V78" i="21"/>
  <c r="C78" i="21" s="1"/>
  <c r="P78" i="21"/>
  <c r="AJ78" i="21" a="1"/>
  <c r="AJ78" i="21" s="1"/>
  <c r="AI78" i="21" a="1"/>
  <c r="AI78" i="21" s="1"/>
  <c r="AB78" i="21" a="1"/>
  <c r="AB78" i="21" s="1"/>
  <c r="AA78" i="21" a="1"/>
  <c r="AA78" i="21" s="1"/>
  <c r="Z78" i="21" a="1"/>
  <c r="Z78" i="21" s="1"/>
  <c r="H61" i="20" a="1"/>
  <c r="H61" i="20" s="1"/>
  <c r="O59" i="20"/>
  <c r="P59" i="20" s="1"/>
  <c r="Q59" i="20" s="1"/>
  <c r="U57" i="20"/>
  <c r="W57" i="20"/>
  <c r="G60" i="20"/>
  <c r="J60" i="20"/>
  <c r="I60" i="20"/>
  <c r="N60" i="20"/>
  <c r="AD58" i="20" a="1"/>
  <c r="AD58" i="20" s="1"/>
  <c r="AI58" i="20" a="1"/>
  <c r="AI58" i="20" s="1"/>
  <c r="Y58" i="20" a="1"/>
  <c r="Y58" i="20" s="1"/>
  <c r="AG58" i="20" a="1"/>
  <c r="AG58" i="20" s="1"/>
  <c r="AA58" i="20" a="1"/>
  <c r="AA58" i="20" s="1"/>
  <c r="X58" i="20" a="1"/>
  <c r="X58" i="20" s="1"/>
  <c r="Z58" i="20" a="1"/>
  <c r="Z58" i="20" s="1"/>
  <c r="AJ58" i="20" a="1"/>
  <c r="AJ58" i="20" s="1"/>
  <c r="AH58" i="20" a="1"/>
  <c r="AH58" i="20" s="1"/>
  <c r="AF58" i="20" a="1"/>
  <c r="AF58" i="20" s="1"/>
  <c r="AE58" i="20" a="1"/>
  <c r="AE58" i="20" s="1"/>
  <c r="AC58" i="20" a="1"/>
  <c r="AC58" i="20" s="1"/>
  <c r="AB58" i="20" a="1"/>
  <c r="AB58" i="20" s="1"/>
  <c r="AV87" i="16"/>
  <c r="BD87" i="16" a="1"/>
  <c r="BD87" i="16" s="1"/>
  <c r="AU87" i="16"/>
  <c r="AB87" i="16" s="1"/>
  <c r="AT87" i="16"/>
  <c r="AC87" i="16" s="1"/>
  <c r="BJ87" i="16" a="1"/>
  <c r="BJ87" i="16" s="1"/>
  <c r="BB87" i="16" a="1"/>
  <c r="BB87" i="16" s="1"/>
  <c r="BF87" i="16" a="1"/>
  <c r="BF87" i="16" s="1"/>
  <c r="AS87" i="16" a="1"/>
  <c r="AS87" i="16" s="1"/>
  <c r="AR87" i="16" a="1"/>
  <c r="AR87" i="16" s="1"/>
  <c r="BE87" i="16" a="1"/>
  <c r="BE87" i="16" s="1"/>
  <c r="AQ87" i="16"/>
  <c r="AZ87" i="16" a="1"/>
  <c r="AZ87" i="16" s="1"/>
  <c r="AY87" i="16" a="1"/>
  <c r="AY87" i="16" s="1"/>
  <c r="AX87" i="16" a="1"/>
  <c r="AX87" i="16" s="1"/>
  <c r="AO87" i="16"/>
  <c r="AN87" i="16"/>
  <c r="BA87" i="16" a="1"/>
  <c r="BA87" i="16" s="1"/>
  <c r="AW87" i="16" a="1"/>
  <c r="AW87" i="16" s="1"/>
  <c r="AP87" i="16"/>
  <c r="BI87" i="16" a="1"/>
  <c r="BI87" i="16" s="1"/>
  <c r="BG87" i="16" a="1"/>
  <c r="BG87" i="16" s="1"/>
  <c r="BC87" i="16" a="1"/>
  <c r="BC87" i="16" s="1"/>
  <c r="BH87" i="16" a="1"/>
  <c r="BH87" i="16" s="1"/>
  <c r="AC86" i="16"/>
  <c r="AL89" i="16"/>
  <c r="AJ90" i="16" s="1"/>
  <c r="AK90" i="16" s="1"/>
  <c r="AG89" i="16" a="1"/>
  <c r="AG89" i="16" s="1"/>
  <c r="AI88" i="16"/>
  <c r="AH88" i="16"/>
  <c r="AF88" i="16"/>
  <c r="AM88" i="16"/>
  <c r="O79" i="21" l="1"/>
  <c r="AH79" i="21" a="1"/>
  <c r="AH79" i="21" s="1"/>
  <c r="Z79" i="21" a="1"/>
  <c r="Z79" i="21" s="1"/>
  <c r="AI79" i="21" a="1"/>
  <c r="AI79" i="21" s="1"/>
  <c r="Y79" i="21" a="1"/>
  <c r="Y79" i="21" s="1"/>
  <c r="AJ79" i="21" a="1"/>
  <c r="AJ79" i="21" s="1"/>
  <c r="X79" i="21" a="1"/>
  <c r="X79" i="21" s="1"/>
  <c r="AK79" i="21" a="1"/>
  <c r="AK79" i="21" s="1"/>
  <c r="AA79" i="21" a="1"/>
  <c r="AA79" i="21" s="1"/>
  <c r="R79" i="21"/>
  <c r="AE79" i="21" a="1"/>
  <c r="AE79" i="21" s="1"/>
  <c r="V79" i="21"/>
  <c r="C79" i="21" s="1"/>
  <c r="U79" i="21"/>
  <c r="P79" i="21"/>
  <c r="AG79" i="21" a="1"/>
  <c r="AG79" i="21" s="1"/>
  <c r="AD79" i="21" a="1"/>
  <c r="AD79" i="21" s="1"/>
  <c r="AF79" i="21" a="1"/>
  <c r="AF79" i="21" s="1"/>
  <c r="AC79" i="21" a="1"/>
  <c r="AC79" i="21" s="1"/>
  <c r="S79" i="21" a="1"/>
  <c r="S79" i="21" s="1"/>
  <c r="Q79" i="21"/>
  <c r="AB79" i="21" a="1"/>
  <c r="AB79" i="21" s="1"/>
  <c r="W79" i="21"/>
  <c r="T79" i="21" a="1"/>
  <c r="T79" i="21" s="1"/>
  <c r="J80" i="21"/>
  <c r="I80" i="21"/>
  <c r="N80" i="21"/>
  <c r="G80" i="21"/>
  <c r="M81" i="21"/>
  <c r="K82" i="21" s="1"/>
  <c r="L82" i="21" s="1"/>
  <c r="H81" i="21" a="1"/>
  <c r="H81" i="21" s="1"/>
  <c r="T59" i="20" a="1"/>
  <c r="T59" i="20" s="1"/>
  <c r="S59" i="20" a="1"/>
  <c r="S59" i="20" s="1"/>
  <c r="R59" i="20"/>
  <c r="O60" i="20"/>
  <c r="P60" i="20" s="1"/>
  <c r="Q60" i="20" s="1"/>
  <c r="D57" i="20"/>
  <c r="V57" i="20"/>
  <c r="C57" i="20" s="1"/>
  <c r="W58" i="20"/>
  <c r="U58" i="20"/>
  <c r="N61" i="20"/>
  <c r="G61" i="20"/>
  <c r="J61" i="20"/>
  <c r="I61" i="20"/>
  <c r="M61" i="20"/>
  <c r="K62" i="20" s="1"/>
  <c r="L62" i="20" s="1"/>
  <c r="BJ88" i="16" a="1"/>
  <c r="BJ88" i="16" s="1"/>
  <c r="BB88" i="16" a="1"/>
  <c r="BB88" i="16" s="1"/>
  <c r="AR88" i="16" a="1"/>
  <c r="AR88" i="16" s="1"/>
  <c r="BI88" i="16" a="1"/>
  <c r="BI88" i="16" s="1"/>
  <c r="BA88" i="16" a="1"/>
  <c r="BA88" i="16" s="1"/>
  <c r="AQ88" i="16"/>
  <c r="AN88" i="16"/>
  <c r="AZ88" i="16" a="1"/>
  <c r="AZ88" i="16" s="1"/>
  <c r="AY88" i="16" a="1"/>
  <c r="AY88" i="16" s="1"/>
  <c r="AX88" i="16" a="1"/>
  <c r="AX88" i="16" s="1"/>
  <c r="BC88" i="16" a="1"/>
  <c r="BC88" i="16" s="1"/>
  <c r="AW88" i="16" a="1"/>
  <c r="AW88" i="16" s="1"/>
  <c r="AV88" i="16"/>
  <c r="BH88" i="16" a="1"/>
  <c r="BH88" i="16" s="1"/>
  <c r="BG88" i="16" a="1"/>
  <c r="BG88" i="16" s="1"/>
  <c r="AT88" i="16"/>
  <c r="AS88" i="16" a="1"/>
  <c r="AS88" i="16" s="1"/>
  <c r="AP88" i="16"/>
  <c r="AU88" i="16"/>
  <c r="AB88" i="16" s="1"/>
  <c r="AO88" i="16"/>
  <c r="BF88" i="16" a="1"/>
  <c r="BF88" i="16" s="1"/>
  <c r="BE88" i="16" a="1"/>
  <c r="BE88" i="16" s="1"/>
  <c r="BD88" i="16" a="1"/>
  <c r="BD88" i="16" s="1"/>
  <c r="AM89" i="16"/>
  <c r="AI89" i="16"/>
  <c r="AH89" i="16"/>
  <c r="AF89" i="16"/>
  <c r="AL90" i="16"/>
  <c r="AJ91" i="16" s="1"/>
  <c r="AK91" i="16" s="1"/>
  <c r="AG90" i="16" a="1"/>
  <c r="AG90" i="16" s="1"/>
  <c r="AK59" i="20" l="1" a="1"/>
  <c r="AK59" i="20" s="1"/>
  <c r="N81" i="21"/>
  <c r="G81" i="21"/>
  <c r="J81" i="21"/>
  <c r="I81" i="21"/>
  <c r="D79" i="21"/>
  <c r="M82" i="21"/>
  <c r="K83" i="21" s="1"/>
  <c r="L83" i="21" s="1"/>
  <c r="H82" i="21" a="1"/>
  <c r="H82" i="21" s="1"/>
  <c r="AF80" i="21" a="1"/>
  <c r="AF80" i="21" s="1"/>
  <c r="X80" i="21" a="1"/>
  <c r="X80" i="21" s="1"/>
  <c r="W80" i="21"/>
  <c r="AJ80" i="21" a="1"/>
  <c r="AJ80" i="21" s="1"/>
  <c r="AA80" i="21" a="1"/>
  <c r="AA80" i="21" s="1"/>
  <c r="AE80" i="21" a="1"/>
  <c r="AE80" i="21" s="1"/>
  <c r="R80" i="21"/>
  <c r="S80" i="21" a="1"/>
  <c r="S80" i="21" s="1"/>
  <c r="AD80" i="21" a="1"/>
  <c r="AD80" i="21" s="1"/>
  <c r="Q80" i="21"/>
  <c r="AH80" i="21" a="1"/>
  <c r="AH80" i="21" s="1"/>
  <c r="O80" i="21"/>
  <c r="AC80" i="21" a="1"/>
  <c r="AC80" i="21" s="1"/>
  <c r="AB80" i="21" a="1"/>
  <c r="AB80" i="21" s="1"/>
  <c r="Z80" i="21" a="1"/>
  <c r="Z80" i="21" s="1"/>
  <c r="V80" i="21"/>
  <c r="C80" i="21" s="1"/>
  <c r="Y80" i="21" a="1"/>
  <c r="Y80" i="21" s="1"/>
  <c r="U80" i="21"/>
  <c r="D80" i="21" s="1"/>
  <c r="T80" i="21" a="1"/>
  <c r="T80" i="21" s="1"/>
  <c r="P80" i="21"/>
  <c r="AK80" i="21" a="1"/>
  <c r="AK80" i="21" s="1"/>
  <c r="AI80" i="21" a="1"/>
  <c r="AI80" i="21" s="1"/>
  <c r="AG80" i="21" a="1"/>
  <c r="AG80" i="21" s="1"/>
  <c r="R60" i="20"/>
  <c r="T60" i="20" a="1"/>
  <c r="T60" i="20" s="1"/>
  <c r="S60" i="20" a="1"/>
  <c r="S60" i="20" s="1"/>
  <c r="O61" i="20"/>
  <c r="P61" i="20" s="1"/>
  <c r="Q61" i="20" s="1"/>
  <c r="D58" i="20"/>
  <c r="V58" i="20"/>
  <c r="C58" i="20" s="1"/>
  <c r="H62" i="20" a="1"/>
  <c r="H62" i="20" s="1"/>
  <c r="M62" i="20" s="1"/>
  <c r="K63" i="20" s="1"/>
  <c r="L63" i="20" s="1"/>
  <c r="AI59" i="20" a="1"/>
  <c r="AI59" i="20" s="1"/>
  <c r="AD59" i="20" a="1"/>
  <c r="AD59" i="20" s="1"/>
  <c r="AH59" i="20" a="1"/>
  <c r="AH59" i="20" s="1"/>
  <c r="AG59" i="20" a="1"/>
  <c r="AG59" i="20" s="1"/>
  <c r="AC59" i="20" a="1"/>
  <c r="AC59" i="20" s="1"/>
  <c r="X59" i="20" a="1"/>
  <c r="X59" i="20" s="1"/>
  <c r="AA59" i="20" a="1"/>
  <c r="AA59" i="20" s="1"/>
  <c r="AF59" i="20" a="1"/>
  <c r="AF59" i="20" s="1"/>
  <c r="Z59" i="20" a="1"/>
  <c r="Z59" i="20" s="1"/>
  <c r="Y59" i="20" a="1"/>
  <c r="Y59" i="20" s="1"/>
  <c r="AE59" i="20" a="1"/>
  <c r="AE59" i="20" s="1"/>
  <c r="AB59" i="20" a="1"/>
  <c r="AB59" i="20" s="1"/>
  <c r="AJ59" i="20" a="1"/>
  <c r="AJ59" i="20" s="1"/>
  <c r="AC88" i="16"/>
  <c r="AI90" i="16"/>
  <c r="AH90" i="16"/>
  <c r="AM90" i="16"/>
  <c r="AF90" i="16"/>
  <c r="AL91" i="16"/>
  <c r="AJ92" i="16" s="1"/>
  <c r="AK92" i="16" s="1"/>
  <c r="AG91" i="16" a="1"/>
  <c r="AG91" i="16" s="1"/>
  <c r="AN89" i="16"/>
  <c r="BG89" i="16" a="1"/>
  <c r="BG89" i="16" s="1"/>
  <c r="AY89" i="16" a="1"/>
  <c r="AY89" i="16" s="1"/>
  <c r="BE89" i="16" a="1"/>
  <c r="BE89" i="16" s="1"/>
  <c r="AW89" i="16" a="1"/>
  <c r="AW89" i="16" s="1"/>
  <c r="AS89" i="16" a="1"/>
  <c r="AS89" i="16" s="1"/>
  <c r="BD89" i="16" a="1"/>
  <c r="BD89" i="16" s="1"/>
  <c r="AR89" i="16" a="1"/>
  <c r="AR89" i="16" s="1"/>
  <c r="BB89" i="16" a="1"/>
  <c r="BB89" i="16" s="1"/>
  <c r="BA89" i="16" a="1"/>
  <c r="BA89" i="16" s="1"/>
  <c r="AZ89" i="16" a="1"/>
  <c r="AZ89" i="16" s="1"/>
  <c r="AX89" i="16" a="1"/>
  <c r="AX89" i="16" s="1"/>
  <c r="BI89" i="16" a="1"/>
  <c r="BI89" i="16" s="1"/>
  <c r="BH89" i="16" a="1"/>
  <c r="BH89" i="16" s="1"/>
  <c r="AT89" i="16"/>
  <c r="AC89" i="16" s="1"/>
  <c r="AQ89" i="16"/>
  <c r="AP89" i="16"/>
  <c r="AO89" i="16"/>
  <c r="BF89" i="16" a="1"/>
  <c r="BF89" i="16" s="1"/>
  <c r="BC89" i="16" a="1"/>
  <c r="BC89" i="16" s="1"/>
  <c r="AU89" i="16"/>
  <c r="AB89" i="16" s="1"/>
  <c r="BJ89" i="16" a="1"/>
  <c r="BJ89" i="16" s="1"/>
  <c r="AV89" i="16"/>
  <c r="N82" i="21" l="1"/>
  <c r="G82" i="21"/>
  <c r="I82" i="21"/>
  <c r="J82" i="21"/>
  <c r="H83" i="21" a="1"/>
  <c r="H83" i="21" s="1"/>
  <c r="M83" i="21"/>
  <c r="K84" i="21" s="1"/>
  <c r="L84" i="21" s="1"/>
  <c r="T81" i="21" a="1"/>
  <c r="T81" i="21" s="1"/>
  <c r="AK81" i="21" a="1"/>
  <c r="AK81" i="21" s="1"/>
  <c r="AC81" i="21" a="1"/>
  <c r="AC81" i="21" s="1"/>
  <c r="AJ81" i="21" a="1"/>
  <c r="AJ81" i="21" s="1"/>
  <c r="AA81" i="21" a="1"/>
  <c r="AA81" i="21" s="1"/>
  <c r="AI81" i="21" a="1"/>
  <c r="AI81" i="21" s="1"/>
  <c r="Y81" i="21" a="1"/>
  <c r="Y81" i="21" s="1"/>
  <c r="X81" i="21" a="1"/>
  <c r="X81" i="21" s="1"/>
  <c r="AH81" i="21" a="1"/>
  <c r="AH81" i="21" s="1"/>
  <c r="W81" i="21"/>
  <c r="V81" i="21"/>
  <c r="C81" i="21" s="1"/>
  <c r="U81" i="21"/>
  <c r="R81" i="21"/>
  <c r="P81" i="21"/>
  <c r="AG81" i="21" a="1"/>
  <c r="AG81" i="21" s="1"/>
  <c r="O81" i="21"/>
  <c r="S81" i="21" a="1"/>
  <c r="S81" i="21" s="1"/>
  <c r="Q81" i="21"/>
  <c r="AF81" i="21" a="1"/>
  <c r="AF81" i="21" s="1"/>
  <c r="AD81" i="21" a="1"/>
  <c r="AD81" i="21" s="1"/>
  <c r="AB81" i="21" a="1"/>
  <c r="AB81" i="21" s="1"/>
  <c r="Z81" i="21" a="1"/>
  <c r="Z81" i="21" s="1"/>
  <c r="AE81" i="21" a="1"/>
  <c r="AE81" i="21" s="1"/>
  <c r="H63" i="20" a="1"/>
  <c r="H63" i="20" s="1"/>
  <c r="S61" i="20" a="1"/>
  <c r="S61" i="20" s="1"/>
  <c r="T61" i="20" a="1"/>
  <c r="T61" i="20" s="1"/>
  <c r="R61" i="20"/>
  <c r="G62" i="20"/>
  <c r="N62" i="20"/>
  <c r="J62" i="20"/>
  <c r="I62" i="20"/>
  <c r="W59" i="20"/>
  <c r="U59" i="20"/>
  <c r="AK60" i="20" a="1"/>
  <c r="AK60" i="20" s="1"/>
  <c r="AA60" i="20" a="1"/>
  <c r="AA60" i="20" s="1"/>
  <c r="X60" i="20" a="1"/>
  <c r="X60" i="20" s="1"/>
  <c r="AH60" i="20" a="1"/>
  <c r="AH60" i="20" s="1"/>
  <c r="AE60" i="20" a="1"/>
  <c r="AE60" i="20" s="1"/>
  <c r="AD60" i="20" a="1"/>
  <c r="AD60" i="20" s="1"/>
  <c r="Z60" i="20" a="1"/>
  <c r="Z60" i="20" s="1"/>
  <c r="AG60" i="20" a="1"/>
  <c r="AG60" i="20" s="1"/>
  <c r="AJ60" i="20" a="1"/>
  <c r="AJ60" i="20" s="1"/>
  <c r="AF60" i="20" a="1"/>
  <c r="AF60" i="20" s="1"/>
  <c r="AI60" i="20" a="1"/>
  <c r="AI60" i="20" s="1"/>
  <c r="Y60" i="20" a="1"/>
  <c r="Y60" i="20" s="1"/>
  <c r="AB60" i="20" a="1"/>
  <c r="AB60" i="20" s="1"/>
  <c r="AC60" i="20" a="1"/>
  <c r="AC60" i="20" s="1"/>
  <c r="AH91" i="16"/>
  <c r="AI91" i="16"/>
  <c r="AM91" i="16"/>
  <c r="AF91" i="16"/>
  <c r="AG92" i="16" a="1"/>
  <c r="AG92" i="16" s="1"/>
  <c r="AL92" i="16"/>
  <c r="AJ93" i="16" s="1"/>
  <c r="AK93" i="16" s="1"/>
  <c r="BE90" i="16" a="1"/>
  <c r="BE90" i="16" s="1"/>
  <c r="AW90" i="16" a="1"/>
  <c r="AW90" i="16" s="1"/>
  <c r="AV90" i="16"/>
  <c r="BD90" i="16" a="1"/>
  <c r="BD90" i="16" s="1"/>
  <c r="AU90" i="16"/>
  <c r="AB90" i="16" s="1"/>
  <c r="AS90" i="16" a="1"/>
  <c r="AS90" i="16" s="1"/>
  <c r="BJ90" i="16" a="1"/>
  <c r="BJ90" i="16" s="1"/>
  <c r="AZ90" i="16" a="1"/>
  <c r="AZ90" i="16" s="1"/>
  <c r="BI90" i="16" a="1"/>
  <c r="BI90" i="16" s="1"/>
  <c r="AY90" i="16" a="1"/>
  <c r="AY90" i="16" s="1"/>
  <c r="BF90" i="16" a="1"/>
  <c r="BF90" i="16" s="1"/>
  <c r="AO90" i="16"/>
  <c r="BB90" i="16" a="1"/>
  <c r="BB90" i="16" s="1"/>
  <c r="AN90" i="16"/>
  <c r="BC90" i="16" a="1"/>
  <c r="BC90" i="16" s="1"/>
  <c r="BA90" i="16" a="1"/>
  <c r="BA90" i="16" s="1"/>
  <c r="BG90" i="16" a="1"/>
  <c r="BG90" i="16" s="1"/>
  <c r="AT90" i="16"/>
  <c r="AC90" i="16" s="1"/>
  <c r="AR90" i="16" a="1"/>
  <c r="AR90" i="16" s="1"/>
  <c r="AP90" i="16"/>
  <c r="AX90" i="16" a="1"/>
  <c r="AX90" i="16" s="1"/>
  <c r="AQ90" i="16"/>
  <c r="BH90" i="16" a="1"/>
  <c r="BH90" i="16" s="1"/>
  <c r="AK61" i="20" l="1" a="1"/>
  <c r="AK61" i="20" s="1"/>
  <c r="M84" i="21"/>
  <c r="K85" i="21" s="1"/>
  <c r="L85" i="21" s="1"/>
  <c r="H84" i="21" a="1"/>
  <c r="H84" i="21" s="1"/>
  <c r="J83" i="21"/>
  <c r="G83" i="21"/>
  <c r="N83" i="21"/>
  <c r="I83" i="21"/>
  <c r="D81" i="21"/>
  <c r="AI82" i="21" a="1"/>
  <c r="AI82" i="21" s="1"/>
  <c r="AA82" i="21" a="1"/>
  <c r="AA82" i="21" s="1"/>
  <c r="P82" i="21"/>
  <c r="O82" i="21"/>
  <c r="Q82" i="21"/>
  <c r="AK82" i="21" a="1"/>
  <c r="AK82" i="21" s="1"/>
  <c r="AB82" i="21" a="1"/>
  <c r="AB82" i="21" s="1"/>
  <c r="S82" i="21" a="1"/>
  <c r="S82" i="21" s="1"/>
  <c r="AC82" i="21" a="1"/>
  <c r="AC82" i="21" s="1"/>
  <c r="AD82" i="21" a="1"/>
  <c r="AD82" i="21" s="1"/>
  <c r="R82" i="21"/>
  <c r="W82" i="21"/>
  <c r="AE82" i="21" a="1"/>
  <c r="AE82" i="21" s="1"/>
  <c r="Y82" i="21" a="1"/>
  <c r="Y82" i="21" s="1"/>
  <c r="X82" i="21" a="1"/>
  <c r="X82" i="21" s="1"/>
  <c r="AG82" i="21" a="1"/>
  <c r="AG82" i="21" s="1"/>
  <c r="AF82" i="21" a="1"/>
  <c r="AF82" i="21" s="1"/>
  <c r="Z82" i="21" a="1"/>
  <c r="Z82" i="21" s="1"/>
  <c r="V82" i="21"/>
  <c r="C82" i="21" s="1"/>
  <c r="U82" i="21"/>
  <c r="D82" i="21" s="1"/>
  <c r="AJ82" i="21" a="1"/>
  <c r="AJ82" i="21" s="1"/>
  <c r="T82" i="21" a="1"/>
  <c r="T82" i="21" s="1"/>
  <c r="AH82" i="21" a="1"/>
  <c r="AH82" i="21" s="1"/>
  <c r="U60" i="20"/>
  <c r="W60" i="20"/>
  <c r="D59" i="20"/>
  <c r="V59" i="20"/>
  <c r="C59" i="20" s="1"/>
  <c r="O62" i="20"/>
  <c r="P62" i="20" s="1"/>
  <c r="Q62" i="20" s="1"/>
  <c r="AH61" i="20" a="1"/>
  <c r="AH61" i="20" s="1"/>
  <c r="AG61" i="20" a="1"/>
  <c r="AG61" i="20" s="1"/>
  <c r="AJ61" i="20" a="1"/>
  <c r="AJ61" i="20" s="1"/>
  <c r="Y61" i="20" a="1"/>
  <c r="Y61" i="20" s="1"/>
  <c r="AA61" i="20" a="1"/>
  <c r="AA61" i="20" s="1"/>
  <c r="AD61" i="20" a="1"/>
  <c r="AD61" i="20" s="1"/>
  <c r="AE61" i="20" a="1"/>
  <c r="AE61" i="20" s="1"/>
  <c r="X61" i="20" a="1"/>
  <c r="X61" i="20" s="1"/>
  <c r="AC61" i="20" a="1"/>
  <c r="AC61" i="20" s="1"/>
  <c r="AB61" i="20" a="1"/>
  <c r="AB61" i="20" s="1"/>
  <c r="Z61" i="20" a="1"/>
  <c r="Z61" i="20" s="1"/>
  <c r="AF61" i="20" a="1"/>
  <c r="AF61" i="20" s="1"/>
  <c r="AI61" i="20" a="1"/>
  <c r="AI61" i="20" s="1"/>
  <c r="J63" i="20"/>
  <c r="I63" i="20"/>
  <c r="G63" i="20"/>
  <c r="N63" i="20"/>
  <c r="M63" i="20"/>
  <c r="K64" i="20" s="1"/>
  <c r="L64" i="20" s="1"/>
  <c r="AL93" i="16"/>
  <c r="AJ94" i="16" s="1"/>
  <c r="AK94" i="16" s="1"/>
  <c r="AG93" i="16" a="1"/>
  <c r="AG93" i="16" s="1"/>
  <c r="AM92" i="16"/>
  <c r="AI92" i="16"/>
  <c r="AH92" i="16"/>
  <c r="AF92" i="16"/>
  <c r="AS91" i="16" a="1"/>
  <c r="AS91" i="16" s="1"/>
  <c r="BJ91" i="16" a="1"/>
  <c r="BJ91" i="16" s="1"/>
  <c r="BB91" i="16" a="1"/>
  <c r="BB91" i="16" s="1"/>
  <c r="AR91" i="16" a="1"/>
  <c r="AR91" i="16" s="1"/>
  <c r="BH91" i="16" a="1"/>
  <c r="BH91" i="16" s="1"/>
  <c r="AZ91" i="16" a="1"/>
  <c r="AZ91" i="16" s="1"/>
  <c r="AO91" i="16"/>
  <c r="AT91" i="16"/>
  <c r="BE91" i="16" a="1"/>
  <c r="BE91" i="16" s="1"/>
  <c r="AQ91" i="16"/>
  <c r="BD91" i="16" a="1"/>
  <c r="BD91" i="16" s="1"/>
  <c r="AP91" i="16"/>
  <c r="BF91" i="16" a="1"/>
  <c r="BF91" i="16" s="1"/>
  <c r="BC91" i="16" a="1"/>
  <c r="BC91" i="16" s="1"/>
  <c r="BA91" i="16" a="1"/>
  <c r="BA91" i="16" s="1"/>
  <c r="AY91" i="16" a="1"/>
  <c r="AY91" i="16" s="1"/>
  <c r="AX91" i="16" a="1"/>
  <c r="AX91" i="16" s="1"/>
  <c r="BG91" i="16" a="1"/>
  <c r="BG91" i="16" s="1"/>
  <c r="AW91" i="16" a="1"/>
  <c r="AW91" i="16" s="1"/>
  <c r="AV91" i="16"/>
  <c r="AN91" i="16"/>
  <c r="AU91" i="16"/>
  <c r="AB91" i="16" s="1"/>
  <c r="BI91" i="16" a="1"/>
  <c r="BI91" i="16" s="1"/>
  <c r="AF83" i="21" l="1" a="1"/>
  <c r="AF83" i="21" s="1"/>
  <c r="X83" i="21" a="1"/>
  <c r="X83" i="21" s="1"/>
  <c r="AC83" i="21" a="1"/>
  <c r="AC83" i="21" s="1"/>
  <c r="R83" i="21"/>
  <c r="Q83" i="21"/>
  <c r="AI83" i="21" a="1"/>
  <c r="AI83" i="21" s="1"/>
  <c r="Y83" i="21" a="1"/>
  <c r="Y83" i="21" s="1"/>
  <c r="V83" i="21"/>
  <c r="C83" i="21" s="1"/>
  <c r="U83" i="21"/>
  <c r="W83" i="21"/>
  <c r="AH83" i="21" a="1"/>
  <c r="AH83" i="21" s="1"/>
  <c r="AA83" i="21" a="1"/>
  <c r="AA83" i="21" s="1"/>
  <c r="AE83" i="21" a="1"/>
  <c r="AE83" i="21" s="1"/>
  <c r="Z83" i="21" a="1"/>
  <c r="Z83" i="21" s="1"/>
  <c r="T83" i="21" a="1"/>
  <c r="T83" i="21" s="1"/>
  <c r="O83" i="21"/>
  <c r="S83" i="21" a="1"/>
  <c r="S83" i="21" s="1"/>
  <c r="P83" i="21"/>
  <c r="AK83" i="21" a="1"/>
  <c r="AK83" i="21" s="1"/>
  <c r="AJ83" i="21" a="1"/>
  <c r="AJ83" i="21" s="1"/>
  <c r="AG83" i="21" a="1"/>
  <c r="AG83" i="21" s="1"/>
  <c r="AB83" i="21" a="1"/>
  <c r="AB83" i="21" s="1"/>
  <c r="AD83" i="21" a="1"/>
  <c r="AD83" i="21" s="1"/>
  <c r="G84" i="21"/>
  <c r="N84" i="21"/>
  <c r="J84" i="21"/>
  <c r="I84" i="21"/>
  <c r="M85" i="21"/>
  <c r="K86" i="21" s="1"/>
  <c r="L86" i="21" s="1"/>
  <c r="H85" i="21" a="1"/>
  <c r="H85" i="21" s="1"/>
  <c r="T62" i="20" a="1"/>
  <c r="T62" i="20" s="1"/>
  <c r="S62" i="20" a="1"/>
  <c r="S62" i="20" s="1"/>
  <c r="R62" i="20"/>
  <c r="H64" i="20" a="1"/>
  <c r="H64" i="20" s="1"/>
  <c r="O63" i="20"/>
  <c r="P63" i="20" s="1"/>
  <c r="Q63" i="20" s="1"/>
  <c r="U61" i="20"/>
  <c r="W61" i="20"/>
  <c r="D60" i="20"/>
  <c r="V60" i="20"/>
  <c r="C60" i="20" s="1"/>
  <c r="AC91" i="16"/>
  <c r="BH92" i="16" a="1"/>
  <c r="BH92" i="16" s="1"/>
  <c r="AZ92" i="16" a="1"/>
  <c r="AZ92" i="16" s="1"/>
  <c r="AO92" i="16"/>
  <c r="AN92" i="16"/>
  <c r="BG92" i="16" a="1"/>
  <c r="BG92" i="16" s="1"/>
  <c r="AY92" i="16" a="1"/>
  <c r="AY92" i="16" s="1"/>
  <c r="BA92" i="16" a="1"/>
  <c r="BA92" i="16" s="1"/>
  <c r="BJ92" i="16" a="1"/>
  <c r="BJ92" i="16" s="1"/>
  <c r="AX92" i="16" a="1"/>
  <c r="AX92" i="16" s="1"/>
  <c r="BD92" i="16" a="1"/>
  <c r="BD92" i="16" s="1"/>
  <c r="BF92" i="16" a="1"/>
  <c r="BF92" i="16" s="1"/>
  <c r="AR92" i="16" a="1"/>
  <c r="AR92" i="16" s="1"/>
  <c r="BE92" i="16" a="1"/>
  <c r="BE92" i="16" s="1"/>
  <c r="AQ92" i="16"/>
  <c r="AP92" i="16"/>
  <c r="BC92" i="16" a="1"/>
  <c r="BC92" i="16" s="1"/>
  <c r="AW92" i="16" a="1"/>
  <c r="AW92" i="16" s="1"/>
  <c r="AV92" i="16"/>
  <c r="BI92" i="16" a="1"/>
  <c r="BI92" i="16" s="1"/>
  <c r="BB92" i="16" a="1"/>
  <c r="BB92" i="16" s="1"/>
  <c r="AT92" i="16"/>
  <c r="AC92" i="16" s="1"/>
  <c r="AU92" i="16"/>
  <c r="AB92" i="16" s="1"/>
  <c r="AS92" i="16" a="1"/>
  <c r="AS92" i="16" s="1"/>
  <c r="AI93" i="16"/>
  <c r="AH93" i="16"/>
  <c r="AF93" i="16"/>
  <c r="AM93" i="16"/>
  <c r="AG94" i="16" a="1"/>
  <c r="AG94" i="16" s="1"/>
  <c r="AL94" i="16"/>
  <c r="AJ95" i="16" s="1"/>
  <c r="AK95" i="16" s="1"/>
  <c r="AK62" i="20" l="1" a="1"/>
  <c r="AK62" i="20" s="1"/>
  <c r="G85" i="21"/>
  <c r="N85" i="21"/>
  <c r="J85" i="21"/>
  <c r="I85" i="21"/>
  <c r="H86" i="21" a="1"/>
  <c r="H86" i="21" s="1"/>
  <c r="M86" i="21"/>
  <c r="K87" i="21" s="1"/>
  <c r="L87" i="21" s="1"/>
  <c r="AD84" i="21" a="1"/>
  <c r="AD84" i="21" s="1"/>
  <c r="T84" i="21" a="1"/>
  <c r="T84" i="21" s="1"/>
  <c r="S84" i="21" a="1"/>
  <c r="S84" i="21" s="1"/>
  <c r="AC84" i="21" a="1"/>
  <c r="AC84" i="21" s="1"/>
  <c r="R84" i="21"/>
  <c r="AB84" i="21" a="1"/>
  <c r="AB84" i="21" s="1"/>
  <c r="AA84" i="21" a="1"/>
  <c r="AA84" i="21" s="1"/>
  <c r="AK84" i="21" a="1"/>
  <c r="AK84" i="21" s="1"/>
  <c r="AE84" i="21" a="1"/>
  <c r="AE84" i="21" s="1"/>
  <c r="X84" i="21" a="1"/>
  <c r="X84" i="21" s="1"/>
  <c r="AJ84" i="21" a="1"/>
  <c r="AJ84" i="21" s="1"/>
  <c r="U84" i="21"/>
  <c r="D84" i="21" s="1"/>
  <c r="Q84" i="21"/>
  <c r="P84" i="21"/>
  <c r="O84" i="21"/>
  <c r="AI84" i="21" a="1"/>
  <c r="AI84" i="21" s="1"/>
  <c r="AF84" i="21" a="1"/>
  <c r="AF84" i="21" s="1"/>
  <c r="AH84" i="21" a="1"/>
  <c r="AH84" i="21" s="1"/>
  <c r="AG84" i="21" a="1"/>
  <c r="AG84" i="21" s="1"/>
  <c r="Z84" i="21" a="1"/>
  <c r="Z84" i="21" s="1"/>
  <c r="Y84" i="21" a="1"/>
  <c r="Y84" i="21" s="1"/>
  <c r="W84" i="21"/>
  <c r="V84" i="21"/>
  <c r="C84" i="21" s="1"/>
  <c r="D83" i="21"/>
  <c r="T63" i="20" a="1"/>
  <c r="T63" i="20" s="1"/>
  <c r="R63" i="20"/>
  <c r="S63" i="20" a="1"/>
  <c r="S63" i="20" s="1"/>
  <c r="D61" i="20"/>
  <c r="V61" i="20"/>
  <c r="C61" i="20" s="1"/>
  <c r="J64" i="20"/>
  <c r="N64" i="20"/>
  <c r="I64" i="20"/>
  <c r="G64" i="20"/>
  <c r="M64" i="20"/>
  <c r="K65" i="20" s="1"/>
  <c r="L65" i="20" s="1"/>
  <c r="Y62" i="20" a="1"/>
  <c r="Y62" i="20" s="1"/>
  <c r="AJ62" i="20" a="1"/>
  <c r="AJ62" i="20" s="1"/>
  <c r="AC62" i="20" a="1"/>
  <c r="AC62" i="20" s="1"/>
  <c r="AB62" i="20" a="1"/>
  <c r="AB62" i="20" s="1"/>
  <c r="Z62" i="20" a="1"/>
  <c r="Z62" i="20" s="1"/>
  <c r="AF62" i="20" a="1"/>
  <c r="AF62" i="20" s="1"/>
  <c r="AE62" i="20" a="1"/>
  <c r="AE62" i="20" s="1"/>
  <c r="AH62" i="20" a="1"/>
  <c r="AH62" i="20" s="1"/>
  <c r="AI62" i="20" a="1"/>
  <c r="AI62" i="20" s="1"/>
  <c r="X62" i="20" a="1"/>
  <c r="X62" i="20" s="1"/>
  <c r="AD62" i="20" a="1"/>
  <c r="AD62" i="20" s="1"/>
  <c r="AG62" i="20" a="1"/>
  <c r="AG62" i="20" s="1"/>
  <c r="AA62" i="20" a="1"/>
  <c r="AA62" i="20" s="1"/>
  <c r="AL95" i="16"/>
  <c r="AJ96" i="16" s="1"/>
  <c r="AK96" i="16" s="1"/>
  <c r="AG95" i="16" a="1"/>
  <c r="AG95" i="16" s="1"/>
  <c r="AF94" i="16"/>
  <c r="AH94" i="16"/>
  <c r="AM94" i="16"/>
  <c r="AI94" i="16"/>
  <c r="BE93" i="16" a="1"/>
  <c r="BE93" i="16" s="1"/>
  <c r="AW93" i="16" a="1"/>
  <c r="AW93" i="16" s="1"/>
  <c r="AV93" i="16"/>
  <c r="BC93" i="16" a="1"/>
  <c r="BC93" i="16" s="1"/>
  <c r="AS93" i="16" a="1"/>
  <c r="AS93" i="16" s="1"/>
  <c r="BF93" i="16" a="1"/>
  <c r="BF93" i="16" s="1"/>
  <c r="BD93" i="16" a="1"/>
  <c r="BD93" i="16" s="1"/>
  <c r="AR93" i="16" a="1"/>
  <c r="AR93" i="16" s="1"/>
  <c r="AQ93" i="16"/>
  <c r="BI93" i="16" a="1"/>
  <c r="BI93" i="16" s="1"/>
  <c r="AT93" i="16"/>
  <c r="AC93" i="16" s="1"/>
  <c r="AP93" i="16"/>
  <c r="BH93" i="16" a="1"/>
  <c r="BH93" i="16" s="1"/>
  <c r="AO93" i="16"/>
  <c r="AN93" i="16"/>
  <c r="BG93" i="16" a="1"/>
  <c r="BG93" i="16" s="1"/>
  <c r="BB93" i="16" a="1"/>
  <c r="BB93" i="16" s="1"/>
  <c r="AY93" i="16" a="1"/>
  <c r="AY93" i="16" s="1"/>
  <c r="BJ93" i="16" a="1"/>
  <c r="BJ93" i="16" s="1"/>
  <c r="BA93" i="16" a="1"/>
  <c r="BA93" i="16" s="1"/>
  <c r="AZ93" i="16" a="1"/>
  <c r="AZ93" i="16" s="1"/>
  <c r="AX93" i="16" a="1"/>
  <c r="AX93" i="16" s="1"/>
  <c r="AU93" i="16"/>
  <c r="AB93" i="16" s="1"/>
  <c r="H87" i="21" l="1" a="1"/>
  <c r="H87" i="21" s="1"/>
  <c r="M87" i="21"/>
  <c r="K88" i="21" s="1"/>
  <c r="L88" i="21" s="1"/>
  <c r="J86" i="21"/>
  <c r="I86" i="21"/>
  <c r="N86" i="21"/>
  <c r="G86" i="21"/>
  <c r="Q85" i="21"/>
  <c r="AI85" i="21" a="1"/>
  <c r="AI85" i="21" s="1"/>
  <c r="AA85" i="21" a="1"/>
  <c r="AA85" i="21" s="1"/>
  <c r="P85" i="21"/>
  <c r="T85" i="21" a="1"/>
  <c r="T85" i="21" s="1"/>
  <c r="AD85" i="21" a="1"/>
  <c r="AD85" i="21" s="1"/>
  <c r="AG85" i="21" a="1"/>
  <c r="AG85" i="21" s="1"/>
  <c r="V85" i="21"/>
  <c r="C85" i="21" s="1"/>
  <c r="S85" i="21" a="1"/>
  <c r="S85" i="21" s="1"/>
  <c r="U85" i="21"/>
  <c r="AF85" i="21" a="1"/>
  <c r="AF85" i="21" s="1"/>
  <c r="AE85" i="21" a="1"/>
  <c r="AE85" i="21" s="1"/>
  <c r="AB85" i="21" a="1"/>
  <c r="AB85" i="21" s="1"/>
  <c r="Y85" i="21" a="1"/>
  <c r="Y85" i="21" s="1"/>
  <c r="AC85" i="21" a="1"/>
  <c r="AC85" i="21" s="1"/>
  <c r="X85" i="21" a="1"/>
  <c r="X85" i="21" s="1"/>
  <c r="R85" i="21"/>
  <c r="Z85" i="21" a="1"/>
  <c r="Z85" i="21" s="1"/>
  <c r="W85" i="21"/>
  <c r="O85" i="21"/>
  <c r="AJ85" i="21" a="1"/>
  <c r="AJ85" i="21" s="1"/>
  <c r="AH85" i="21" a="1"/>
  <c r="AH85" i="21" s="1"/>
  <c r="AK85" i="21" a="1"/>
  <c r="AK85" i="21" s="1"/>
  <c r="H65" i="20" a="1"/>
  <c r="H65" i="20" s="1"/>
  <c r="O64" i="20"/>
  <c r="P64" i="20" s="1"/>
  <c r="Q64" i="20" s="1"/>
  <c r="U62" i="20"/>
  <c r="W62" i="20"/>
  <c r="AD63" i="20" a="1"/>
  <c r="AD63" i="20" s="1"/>
  <c r="AG63" i="20" a="1"/>
  <c r="AG63" i="20" s="1"/>
  <c r="Y63" i="20" a="1"/>
  <c r="Y63" i="20" s="1"/>
  <c r="AJ63" i="20" a="1"/>
  <c r="AJ63" i="20" s="1"/>
  <c r="AB63" i="20" a="1"/>
  <c r="AB63" i="20" s="1"/>
  <c r="X63" i="20" a="1"/>
  <c r="X63" i="20" s="1"/>
  <c r="AC63" i="20" a="1"/>
  <c r="AC63" i="20" s="1"/>
  <c r="AI63" i="20" a="1"/>
  <c r="AI63" i="20" s="1"/>
  <c r="AE63" i="20" a="1"/>
  <c r="AE63" i="20" s="1"/>
  <c r="AA63" i="20" a="1"/>
  <c r="AA63" i="20" s="1"/>
  <c r="AH63" i="20" a="1"/>
  <c r="AH63" i="20" s="1"/>
  <c r="Z63" i="20" a="1"/>
  <c r="Z63" i="20" s="1"/>
  <c r="AF63" i="20" a="1"/>
  <c r="AF63" i="20" s="1"/>
  <c r="AK63" i="20" a="1"/>
  <c r="AK63" i="20" s="1"/>
  <c r="BC94" i="16" a="1"/>
  <c r="BC94" i="16" s="1"/>
  <c r="AS94" i="16" a="1"/>
  <c r="AS94" i="16" s="1"/>
  <c r="BJ94" i="16" a="1"/>
  <c r="BJ94" i="16" s="1"/>
  <c r="BB94" i="16" a="1"/>
  <c r="BB94" i="16" s="1"/>
  <c r="AP94" i="16"/>
  <c r="BI94" i="16" a="1"/>
  <c r="BI94" i="16" s="1"/>
  <c r="BH94" i="16" a="1"/>
  <c r="BH94" i="16" s="1"/>
  <c r="AX94" i="16" a="1"/>
  <c r="AX94" i="16" s="1"/>
  <c r="BG94" i="16" a="1"/>
  <c r="BG94" i="16" s="1"/>
  <c r="AW94" i="16" a="1"/>
  <c r="AW94" i="16" s="1"/>
  <c r="AQ94" i="16"/>
  <c r="BF94" i="16" a="1"/>
  <c r="BF94" i="16" s="1"/>
  <c r="AO94" i="16"/>
  <c r="AN94" i="16"/>
  <c r="BE94" i="16" a="1"/>
  <c r="BE94" i="16" s="1"/>
  <c r="BD94" i="16" a="1"/>
  <c r="BD94" i="16" s="1"/>
  <c r="AU94" i="16"/>
  <c r="AB94" i="16" s="1"/>
  <c r="AT94" i="16"/>
  <c r="AR94" i="16" a="1"/>
  <c r="AR94" i="16" s="1"/>
  <c r="BA94" i="16" a="1"/>
  <c r="BA94" i="16" s="1"/>
  <c r="AZ94" i="16" a="1"/>
  <c r="AZ94" i="16" s="1"/>
  <c r="AY94" i="16" a="1"/>
  <c r="AY94" i="16" s="1"/>
  <c r="AV94" i="16"/>
  <c r="AM95" i="16"/>
  <c r="AI95" i="16"/>
  <c r="AH95" i="16"/>
  <c r="AF95" i="16"/>
  <c r="AG96" i="16" a="1"/>
  <c r="AG96" i="16" s="1"/>
  <c r="AL96" i="16"/>
  <c r="AJ97" i="16" s="1"/>
  <c r="AK97" i="16" s="1"/>
  <c r="AG86" i="21" l="1" a="1"/>
  <c r="AG86" i="21" s="1"/>
  <c r="Y86" i="21" a="1"/>
  <c r="Y86" i="21" s="1"/>
  <c r="AE86" i="21" a="1"/>
  <c r="AE86" i="21" s="1"/>
  <c r="T86" i="21" a="1"/>
  <c r="T86" i="21" s="1"/>
  <c r="AK86" i="21" a="1"/>
  <c r="AK86" i="21" s="1"/>
  <c r="AA86" i="21" a="1"/>
  <c r="AA86" i="21" s="1"/>
  <c r="Z86" i="21" a="1"/>
  <c r="Z86" i="21" s="1"/>
  <c r="AJ86" i="21" a="1"/>
  <c r="AJ86" i="21" s="1"/>
  <c r="AH86" i="21" a="1"/>
  <c r="AH86" i="21" s="1"/>
  <c r="Q86" i="21"/>
  <c r="AI86" i="21" a="1"/>
  <c r="AI86" i="21" s="1"/>
  <c r="P86" i="21"/>
  <c r="AF86" i="21" a="1"/>
  <c r="AF86" i="21" s="1"/>
  <c r="AD86" i="21" a="1"/>
  <c r="AD86" i="21" s="1"/>
  <c r="V86" i="21"/>
  <c r="C86" i="21" s="1"/>
  <c r="U86" i="21"/>
  <c r="D86" i="21" s="1"/>
  <c r="S86" i="21" a="1"/>
  <c r="S86" i="21" s="1"/>
  <c r="R86" i="21"/>
  <c r="O86" i="21"/>
  <c r="AC86" i="21" a="1"/>
  <c r="AC86" i="21" s="1"/>
  <c r="AB86" i="21" a="1"/>
  <c r="AB86" i="21" s="1"/>
  <c r="X86" i="21" a="1"/>
  <c r="X86" i="21" s="1"/>
  <c r="W86" i="21"/>
  <c r="H88" i="21" a="1"/>
  <c r="H88" i="21" s="1"/>
  <c r="M88" i="21"/>
  <c r="K89" i="21" s="1"/>
  <c r="L89" i="21" s="1"/>
  <c r="D85" i="21"/>
  <c r="G87" i="21"/>
  <c r="J87" i="21"/>
  <c r="I87" i="21"/>
  <c r="N87" i="21"/>
  <c r="S64" i="20" a="1"/>
  <c r="S64" i="20" s="1"/>
  <c r="R64" i="20"/>
  <c r="T64" i="20" a="1"/>
  <c r="T64" i="20" s="1"/>
  <c r="D62" i="20"/>
  <c r="V62" i="20"/>
  <c r="C62" i="20" s="1"/>
  <c r="N65" i="20"/>
  <c r="J65" i="20"/>
  <c r="I65" i="20"/>
  <c r="G65" i="20"/>
  <c r="U63" i="20"/>
  <c r="W63" i="20"/>
  <c r="M65" i="20"/>
  <c r="K66" i="20" s="1"/>
  <c r="L66" i="20" s="1"/>
  <c r="AG97" i="16" a="1"/>
  <c r="AG97" i="16" s="1"/>
  <c r="AL97" i="16"/>
  <c r="AJ98" i="16" s="1"/>
  <c r="AK98" i="16" s="1"/>
  <c r="AI96" i="16"/>
  <c r="AF96" i="16"/>
  <c r="AH96" i="16"/>
  <c r="AM96" i="16"/>
  <c r="AP95" i="16"/>
  <c r="BH95" i="16" a="1"/>
  <c r="BH95" i="16" s="1"/>
  <c r="AZ95" i="16" a="1"/>
  <c r="AZ95" i="16" s="1"/>
  <c r="AO95" i="16"/>
  <c r="AN95" i="16"/>
  <c r="BF95" i="16" a="1"/>
  <c r="BF95" i="16" s="1"/>
  <c r="AX95" i="16" a="1"/>
  <c r="AX95" i="16" s="1"/>
  <c r="AR95" i="16" a="1"/>
  <c r="AR95" i="16" s="1"/>
  <c r="BC95" i="16" a="1"/>
  <c r="BC95" i="16" s="1"/>
  <c r="AQ95" i="16"/>
  <c r="BB95" i="16" a="1"/>
  <c r="BB95" i="16" s="1"/>
  <c r="AT95" i="16"/>
  <c r="AC95" i="16" s="1"/>
  <c r="BI95" i="16" a="1"/>
  <c r="BI95" i="16" s="1"/>
  <c r="BG95" i="16" a="1"/>
  <c r="BG95" i="16" s="1"/>
  <c r="AS95" i="16" a="1"/>
  <c r="AS95" i="16" s="1"/>
  <c r="BE95" i="16" a="1"/>
  <c r="BE95" i="16" s="1"/>
  <c r="AU95" i="16"/>
  <c r="AB95" i="16" s="1"/>
  <c r="BD95" i="16" a="1"/>
  <c r="BD95" i="16" s="1"/>
  <c r="BJ95" i="16" a="1"/>
  <c r="BJ95" i="16" s="1"/>
  <c r="BA95" i="16" a="1"/>
  <c r="BA95" i="16" s="1"/>
  <c r="AY95" i="16" a="1"/>
  <c r="AY95" i="16" s="1"/>
  <c r="AV95" i="16"/>
  <c r="AW95" i="16" a="1"/>
  <c r="AW95" i="16" s="1"/>
  <c r="AC94" i="16"/>
  <c r="U87" i="21" l="1"/>
  <c r="D87" i="21" s="1"/>
  <c r="AD87" i="21" a="1"/>
  <c r="AD87" i="21" s="1"/>
  <c r="W87" i="21"/>
  <c r="AF87" i="21" a="1"/>
  <c r="AF87" i="21" s="1"/>
  <c r="V87" i="21"/>
  <c r="C87" i="21" s="1"/>
  <c r="AE87" i="21" a="1"/>
  <c r="AE87" i="21" s="1"/>
  <c r="R87" i="21"/>
  <c r="P87" i="21"/>
  <c r="O87" i="21"/>
  <c r="Q87" i="21"/>
  <c r="AC87" i="21" a="1"/>
  <c r="AC87" i="21" s="1"/>
  <c r="AH87" i="21" a="1"/>
  <c r="AH87" i="21" s="1"/>
  <c r="Y87" i="21" a="1"/>
  <c r="Y87" i="21" s="1"/>
  <c r="AK87" i="21" a="1"/>
  <c r="AK87" i="21" s="1"/>
  <c r="T87" i="21" a="1"/>
  <c r="T87" i="21" s="1"/>
  <c r="S87" i="21" a="1"/>
  <c r="S87" i="21" s="1"/>
  <c r="AJ87" i="21" a="1"/>
  <c r="AJ87" i="21" s="1"/>
  <c r="AI87" i="21" a="1"/>
  <c r="AI87" i="21" s="1"/>
  <c r="AA87" i="21" a="1"/>
  <c r="AA87" i="21" s="1"/>
  <c r="AG87" i="21" a="1"/>
  <c r="AG87" i="21" s="1"/>
  <c r="AB87" i="21" a="1"/>
  <c r="AB87" i="21" s="1"/>
  <c r="Z87" i="21" a="1"/>
  <c r="Z87" i="21" s="1"/>
  <c r="X87" i="21" a="1"/>
  <c r="X87" i="21" s="1"/>
  <c r="M89" i="21"/>
  <c r="K90" i="21" s="1"/>
  <c r="L90" i="21" s="1"/>
  <c r="H89" i="21" a="1"/>
  <c r="H89" i="21" s="1"/>
  <c r="G88" i="21"/>
  <c r="N88" i="21"/>
  <c r="J88" i="21"/>
  <c r="I88" i="21"/>
  <c r="H66" i="20" a="1"/>
  <c r="H66" i="20" s="1"/>
  <c r="D63" i="20"/>
  <c r="V63" i="20"/>
  <c r="C63" i="20" s="1"/>
  <c r="O65" i="20"/>
  <c r="P65" i="20" s="1"/>
  <c r="Q65" i="20" s="1"/>
  <c r="AK64" i="20" a="1"/>
  <c r="AK64" i="20" s="1"/>
  <c r="AB64" i="20" a="1"/>
  <c r="AB64" i="20" s="1"/>
  <c r="X64" i="20" a="1"/>
  <c r="X64" i="20" s="1"/>
  <c r="AJ64" i="20" a="1"/>
  <c r="AJ64" i="20" s="1"/>
  <c r="AC64" i="20" a="1"/>
  <c r="AC64" i="20" s="1"/>
  <c r="AD64" i="20" a="1"/>
  <c r="AD64" i="20" s="1"/>
  <c r="AA64" i="20" a="1"/>
  <c r="AA64" i="20" s="1"/>
  <c r="AI64" i="20" a="1"/>
  <c r="AI64" i="20" s="1"/>
  <c r="AG64" i="20" a="1"/>
  <c r="AG64" i="20" s="1"/>
  <c r="Z64" i="20" a="1"/>
  <c r="Z64" i="20" s="1"/>
  <c r="AF64" i="20" a="1"/>
  <c r="AF64" i="20" s="1"/>
  <c r="AE64" i="20" a="1"/>
  <c r="AE64" i="20" s="1"/>
  <c r="AH64" i="20" a="1"/>
  <c r="AH64" i="20" s="1"/>
  <c r="Y64" i="20" a="1"/>
  <c r="Y64" i="20" s="1"/>
  <c r="BF96" i="16" a="1"/>
  <c r="BF96" i="16" s="1"/>
  <c r="AX96" i="16" a="1"/>
  <c r="AX96" i="16" s="1"/>
  <c r="BE96" i="16" a="1"/>
  <c r="BE96" i="16" s="1"/>
  <c r="AW96" i="16" a="1"/>
  <c r="AW96" i="16" s="1"/>
  <c r="AT96" i="16"/>
  <c r="BI96" i="16" a="1"/>
  <c r="BI96" i="16" s="1"/>
  <c r="AY96" i="16" a="1"/>
  <c r="AY96" i="16" s="1"/>
  <c r="BH96" i="16" a="1"/>
  <c r="BH96" i="16" s="1"/>
  <c r="AV96" i="16"/>
  <c r="AU96" i="16"/>
  <c r="AB96" i="16" s="1"/>
  <c r="AS96" i="16" a="1"/>
  <c r="AS96" i="16" s="1"/>
  <c r="BJ96" i="16" a="1"/>
  <c r="BJ96" i="16" s="1"/>
  <c r="AR96" i="16" a="1"/>
  <c r="AR96" i="16" s="1"/>
  <c r="BG96" i="16" a="1"/>
  <c r="BG96" i="16" s="1"/>
  <c r="AQ96" i="16"/>
  <c r="AP96" i="16"/>
  <c r="AO96" i="16"/>
  <c r="BD96" i="16" a="1"/>
  <c r="BD96" i="16" s="1"/>
  <c r="AN96" i="16"/>
  <c r="BC96" i="16" a="1"/>
  <c r="BC96" i="16" s="1"/>
  <c r="BA96" i="16" a="1"/>
  <c r="BA96" i="16" s="1"/>
  <c r="AZ96" i="16" a="1"/>
  <c r="AZ96" i="16" s="1"/>
  <c r="BB96" i="16" a="1"/>
  <c r="BB96" i="16" s="1"/>
  <c r="AL98" i="16"/>
  <c r="AJ99" i="16" s="1"/>
  <c r="AK99" i="16" s="1"/>
  <c r="AG98" i="16" a="1"/>
  <c r="AG98" i="16" s="1"/>
  <c r="AF97" i="16"/>
  <c r="AM97" i="16"/>
  <c r="AI97" i="16"/>
  <c r="AH97" i="16"/>
  <c r="AJ88" i="21" l="1" a="1"/>
  <c r="AJ88" i="21" s="1"/>
  <c r="AB88" i="21" a="1"/>
  <c r="AB88" i="21" s="1"/>
  <c r="R88" i="21"/>
  <c r="Q88" i="21"/>
  <c r="W88" i="21"/>
  <c r="AF88" i="21" a="1"/>
  <c r="AF88" i="21" s="1"/>
  <c r="V88" i="21"/>
  <c r="C88" i="21" s="1"/>
  <c r="AI88" i="21" a="1"/>
  <c r="AI88" i="21" s="1"/>
  <c r="Y88" i="21" a="1"/>
  <c r="Y88" i="21" s="1"/>
  <c r="AH88" i="21" a="1"/>
  <c r="AH88" i="21" s="1"/>
  <c r="U88" i="21"/>
  <c r="X88" i="21" a="1"/>
  <c r="X88" i="21" s="1"/>
  <c r="AA88" i="21" a="1"/>
  <c r="AA88" i="21" s="1"/>
  <c r="AG88" i="21" a="1"/>
  <c r="AG88" i="21" s="1"/>
  <c r="O88" i="21"/>
  <c r="Z88" i="21" a="1"/>
  <c r="Z88" i="21" s="1"/>
  <c r="AC88" i="21" a="1"/>
  <c r="AC88" i="21" s="1"/>
  <c r="S88" i="21" a="1"/>
  <c r="S88" i="21" s="1"/>
  <c r="T88" i="21" a="1"/>
  <c r="T88" i="21" s="1"/>
  <c r="P88" i="21"/>
  <c r="AE88" i="21" a="1"/>
  <c r="AE88" i="21" s="1"/>
  <c r="AD88" i="21" a="1"/>
  <c r="AD88" i="21" s="1"/>
  <c r="AK88" i="21" a="1"/>
  <c r="AK88" i="21" s="1"/>
  <c r="N89" i="21"/>
  <c r="J89" i="21"/>
  <c r="I89" i="21"/>
  <c r="G89" i="21"/>
  <c r="H90" i="21" a="1"/>
  <c r="H90" i="21" s="1"/>
  <c r="M90" i="21"/>
  <c r="K91" i="21" s="1"/>
  <c r="L91" i="21" s="1"/>
  <c r="S65" i="20" a="1"/>
  <c r="S65" i="20" s="1"/>
  <c r="R65" i="20"/>
  <c r="T65" i="20" a="1"/>
  <c r="T65" i="20" s="1"/>
  <c r="W64" i="20"/>
  <c r="U64" i="20"/>
  <c r="N66" i="20"/>
  <c r="J66" i="20"/>
  <c r="I66" i="20"/>
  <c r="G66" i="20"/>
  <c r="M66" i="20"/>
  <c r="K67" i="20" s="1"/>
  <c r="L67" i="20" s="1"/>
  <c r="AT97" i="16"/>
  <c r="AC97" i="16" s="1"/>
  <c r="BC97" i="16" a="1"/>
  <c r="BC97" i="16" s="1"/>
  <c r="AS97" i="16" a="1"/>
  <c r="AS97" i="16" s="1"/>
  <c r="BI97" i="16" a="1"/>
  <c r="BI97" i="16" s="1"/>
  <c r="BA97" i="16" a="1"/>
  <c r="BA97" i="16" s="1"/>
  <c r="AQ97" i="16"/>
  <c r="AP97" i="16"/>
  <c r="BD97" i="16" a="1"/>
  <c r="BD97" i="16" s="1"/>
  <c r="AO97" i="16"/>
  <c r="BB97" i="16" a="1"/>
  <c r="BB97" i="16" s="1"/>
  <c r="AN97" i="16"/>
  <c r="AX97" i="16" a="1"/>
  <c r="AX97" i="16" s="1"/>
  <c r="AU97" i="16"/>
  <c r="AB97" i="16" s="1"/>
  <c r="BJ97" i="16" a="1"/>
  <c r="BJ97" i="16" s="1"/>
  <c r="BH97" i="16" a="1"/>
  <c r="BH97" i="16" s="1"/>
  <c r="AW97" i="16" a="1"/>
  <c r="AW97" i="16" s="1"/>
  <c r="AV97" i="16"/>
  <c r="BG97" i="16" a="1"/>
  <c r="BG97" i="16" s="1"/>
  <c r="AR97" i="16" a="1"/>
  <c r="AR97" i="16" s="1"/>
  <c r="AZ97" i="16" a="1"/>
  <c r="AZ97" i="16" s="1"/>
  <c r="AY97" i="16" a="1"/>
  <c r="AY97" i="16" s="1"/>
  <c r="BF97" i="16" a="1"/>
  <c r="BF97" i="16" s="1"/>
  <c r="BE97" i="16" a="1"/>
  <c r="BE97" i="16" s="1"/>
  <c r="AF98" i="16"/>
  <c r="AI98" i="16"/>
  <c r="AH98" i="16"/>
  <c r="AM98" i="16"/>
  <c r="AL99" i="16"/>
  <c r="AJ100" i="16" s="1"/>
  <c r="AK100" i="16" s="1"/>
  <c r="AG99" i="16" a="1"/>
  <c r="AG99" i="16" s="1"/>
  <c r="AC96" i="16"/>
  <c r="M91" i="21" l="1"/>
  <c r="K92" i="21" s="1"/>
  <c r="L92" i="21" s="1"/>
  <c r="H91" i="21" a="1"/>
  <c r="H91" i="21" s="1"/>
  <c r="J90" i="21"/>
  <c r="G90" i="21"/>
  <c r="I90" i="21"/>
  <c r="N90" i="21"/>
  <c r="D88" i="21"/>
  <c r="AG89" i="21" a="1"/>
  <c r="AG89" i="21" s="1"/>
  <c r="Y89" i="21" a="1"/>
  <c r="Y89" i="21" s="1"/>
  <c r="AH89" i="21" a="1"/>
  <c r="AH89" i="21" s="1"/>
  <c r="X89" i="21" a="1"/>
  <c r="X89" i="21" s="1"/>
  <c r="W89" i="21"/>
  <c r="Q89" i="21"/>
  <c r="AC89" i="21" a="1"/>
  <c r="AC89" i="21" s="1"/>
  <c r="P89" i="21"/>
  <c r="O89" i="21"/>
  <c r="AB89" i="21" a="1"/>
  <c r="AB89" i="21" s="1"/>
  <c r="AJ89" i="21" a="1"/>
  <c r="AJ89" i="21" s="1"/>
  <c r="S89" i="21" a="1"/>
  <c r="S89" i="21" s="1"/>
  <c r="AF89" i="21" a="1"/>
  <c r="AF89" i="21" s="1"/>
  <c r="U89" i="21"/>
  <c r="D89" i="21" s="1"/>
  <c r="T89" i="21" a="1"/>
  <c r="T89" i="21" s="1"/>
  <c r="R89" i="21"/>
  <c r="AK89" i="21" a="1"/>
  <c r="AK89" i="21" s="1"/>
  <c r="AI89" i="21" a="1"/>
  <c r="AI89" i="21" s="1"/>
  <c r="Z89" i="21" a="1"/>
  <c r="Z89" i="21" s="1"/>
  <c r="AE89" i="21" a="1"/>
  <c r="AE89" i="21" s="1"/>
  <c r="AD89" i="21" a="1"/>
  <c r="AD89" i="21" s="1"/>
  <c r="AA89" i="21" a="1"/>
  <c r="AA89" i="21" s="1"/>
  <c r="V89" i="21"/>
  <c r="C89" i="21" s="1"/>
  <c r="H67" i="20" a="1"/>
  <c r="H67" i="20" s="1"/>
  <c r="O66" i="20"/>
  <c r="P66" i="20" s="1"/>
  <c r="Q66" i="20" s="1"/>
  <c r="D64" i="20"/>
  <c r="V64" i="20"/>
  <c r="C64" i="20" s="1"/>
  <c r="AK65" i="20" a="1"/>
  <c r="AK65" i="20" s="1"/>
  <c r="AG65" i="20" a="1"/>
  <c r="AG65" i="20" s="1"/>
  <c r="AF65" i="20" a="1"/>
  <c r="AF65" i="20" s="1"/>
  <c r="AD65" i="20" a="1"/>
  <c r="AD65" i="20" s="1"/>
  <c r="AE65" i="20" a="1"/>
  <c r="AE65" i="20" s="1"/>
  <c r="AC65" i="20" a="1"/>
  <c r="AC65" i="20" s="1"/>
  <c r="AA65" i="20" a="1"/>
  <c r="AA65" i="20" s="1"/>
  <c r="AI65" i="20" a="1"/>
  <c r="AI65" i="20" s="1"/>
  <c r="X65" i="20" a="1"/>
  <c r="X65" i="20" s="1"/>
  <c r="Z65" i="20" a="1"/>
  <c r="Z65" i="20" s="1"/>
  <c r="AB65" i="20" a="1"/>
  <c r="AB65" i="20" s="1"/>
  <c r="Y65" i="20" a="1"/>
  <c r="Y65" i="20" s="1"/>
  <c r="AJ65" i="20" a="1"/>
  <c r="AJ65" i="20" s="1"/>
  <c r="AH65" i="20" a="1"/>
  <c r="AH65" i="20" s="1"/>
  <c r="AI99" i="16"/>
  <c r="AH99" i="16"/>
  <c r="AF99" i="16"/>
  <c r="AM99" i="16"/>
  <c r="AG100" i="16" a="1"/>
  <c r="AG100" i="16" s="1"/>
  <c r="AL100" i="16"/>
  <c r="AJ101" i="16" s="1"/>
  <c r="AK101" i="16" s="1"/>
  <c r="BI98" i="16" a="1"/>
  <c r="BI98" i="16" s="1"/>
  <c r="BA98" i="16" a="1"/>
  <c r="BA98" i="16" s="1"/>
  <c r="AQ98" i="16"/>
  <c r="AP98" i="16"/>
  <c r="BH98" i="16" a="1"/>
  <c r="BH98" i="16" s="1"/>
  <c r="AZ98" i="16" a="1"/>
  <c r="AZ98" i="16" s="1"/>
  <c r="AO98" i="16"/>
  <c r="AW98" i="16" a="1"/>
  <c r="AW98" i="16" s="1"/>
  <c r="BG98" i="16" a="1"/>
  <c r="BG98" i="16" s="1"/>
  <c r="AV98" i="16"/>
  <c r="BF98" i="16" a="1"/>
  <c r="BF98" i="16" s="1"/>
  <c r="AU98" i="16"/>
  <c r="AB98" i="16" s="1"/>
  <c r="AX98" i="16" a="1"/>
  <c r="AX98" i="16" s="1"/>
  <c r="AT98" i="16"/>
  <c r="AS98" i="16" a="1"/>
  <c r="AS98" i="16" s="1"/>
  <c r="BJ98" i="16" a="1"/>
  <c r="BJ98" i="16" s="1"/>
  <c r="AR98" i="16" a="1"/>
  <c r="AR98" i="16" s="1"/>
  <c r="BE98" i="16" a="1"/>
  <c r="BE98" i="16" s="1"/>
  <c r="AN98" i="16"/>
  <c r="BD98" i="16" a="1"/>
  <c r="BD98" i="16" s="1"/>
  <c r="BC98" i="16" a="1"/>
  <c r="BC98" i="16" s="1"/>
  <c r="BB98" i="16" a="1"/>
  <c r="BB98" i="16" s="1"/>
  <c r="AY98" i="16" a="1"/>
  <c r="AY98" i="16" s="1"/>
  <c r="AE90" i="21" l="1" a="1"/>
  <c r="AE90" i="21" s="1"/>
  <c r="V90" i="21"/>
  <c r="C90" i="21" s="1"/>
  <c r="U90" i="21"/>
  <c r="D90" i="21" s="1"/>
  <c r="AH90" i="21" a="1"/>
  <c r="AH90" i="21" s="1"/>
  <c r="Y90" i="21" a="1"/>
  <c r="Y90" i="21" s="1"/>
  <c r="AI90" i="21" a="1"/>
  <c r="AI90" i="21" s="1"/>
  <c r="X90" i="21" a="1"/>
  <c r="X90" i="21" s="1"/>
  <c r="AG90" i="21" a="1"/>
  <c r="AG90" i="21" s="1"/>
  <c r="W90" i="21"/>
  <c r="T90" i="21" a="1"/>
  <c r="T90" i="21" s="1"/>
  <c r="AB90" i="21" a="1"/>
  <c r="AB90" i="21" s="1"/>
  <c r="AA90" i="21" a="1"/>
  <c r="AA90" i="21" s="1"/>
  <c r="Z90" i="21" a="1"/>
  <c r="Z90" i="21" s="1"/>
  <c r="R90" i="21"/>
  <c r="AK90" i="21" a="1"/>
  <c r="AK90" i="21" s="1"/>
  <c r="Q90" i="21"/>
  <c r="AF90" i="21" a="1"/>
  <c r="AF90" i="21" s="1"/>
  <c r="AD90" i="21" a="1"/>
  <c r="AD90" i="21" s="1"/>
  <c r="AC90" i="21" a="1"/>
  <c r="AC90" i="21" s="1"/>
  <c r="S90" i="21" a="1"/>
  <c r="S90" i="21" s="1"/>
  <c r="P90" i="21"/>
  <c r="O90" i="21"/>
  <c r="AJ90" i="21" a="1"/>
  <c r="AJ90" i="21" s="1"/>
  <c r="J91" i="21"/>
  <c r="N91" i="21"/>
  <c r="G91" i="21"/>
  <c r="I91" i="21"/>
  <c r="M92" i="21"/>
  <c r="K93" i="21" s="1"/>
  <c r="L93" i="21" s="1"/>
  <c r="H92" i="21" a="1"/>
  <c r="H92" i="21" s="1"/>
  <c r="S66" i="20" a="1"/>
  <c r="S66" i="20" s="1"/>
  <c r="T66" i="20" a="1"/>
  <c r="T66" i="20" s="1"/>
  <c r="R66" i="20"/>
  <c r="W65" i="20"/>
  <c r="U65" i="20"/>
  <c r="N67" i="20"/>
  <c r="J67" i="20"/>
  <c r="I67" i="20"/>
  <c r="G67" i="20"/>
  <c r="M67" i="20"/>
  <c r="K68" i="20" s="1"/>
  <c r="L68" i="20" s="1"/>
  <c r="AL101" i="16"/>
  <c r="AJ102" i="16" s="1"/>
  <c r="AK102" i="16" s="1"/>
  <c r="AG101" i="16" a="1"/>
  <c r="AG101" i="16" s="1"/>
  <c r="AF100" i="16"/>
  <c r="AH100" i="16"/>
  <c r="AI100" i="16"/>
  <c r="AM100" i="16"/>
  <c r="BF99" i="16" a="1"/>
  <c r="BF99" i="16" s="1"/>
  <c r="AX99" i="16" a="1"/>
  <c r="AX99" i="16" s="1"/>
  <c r="BD99" i="16" a="1"/>
  <c r="BD99" i="16" s="1"/>
  <c r="AU99" i="16"/>
  <c r="AB99" i="16" s="1"/>
  <c r="BC99" i="16" a="1"/>
  <c r="BC99" i="16" s="1"/>
  <c r="AQ99" i="16"/>
  <c r="AP99" i="16"/>
  <c r="BB99" i="16" a="1"/>
  <c r="BB99" i="16" s="1"/>
  <c r="AO99" i="16"/>
  <c r="AN99" i="16"/>
  <c r="AT99" i="16"/>
  <c r="AC99" i="16" s="1"/>
  <c r="AY99" i="16" a="1"/>
  <c r="AY99" i="16" s="1"/>
  <c r="AW99" i="16" a="1"/>
  <c r="AW99" i="16" s="1"/>
  <c r="BJ99" i="16" a="1"/>
  <c r="BJ99" i="16" s="1"/>
  <c r="AV99" i="16"/>
  <c r="BI99" i="16" a="1"/>
  <c r="BI99" i="16" s="1"/>
  <c r="AS99" i="16" a="1"/>
  <c r="AS99" i="16" s="1"/>
  <c r="BG99" i="16" a="1"/>
  <c r="BG99" i="16" s="1"/>
  <c r="BE99" i="16" a="1"/>
  <c r="BE99" i="16" s="1"/>
  <c r="BH99" i="16" a="1"/>
  <c r="BH99" i="16" s="1"/>
  <c r="BA99" i="16" a="1"/>
  <c r="BA99" i="16" s="1"/>
  <c r="AZ99" i="16" a="1"/>
  <c r="AZ99" i="16" s="1"/>
  <c r="AR99" i="16" a="1"/>
  <c r="AR99" i="16" s="1"/>
  <c r="AC98" i="16"/>
  <c r="AK66" i="20" l="1" a="1"/>
  <c r="AK66" i="20" s="1"/>
  <c r="N92" i="21"/>
  <c r="J92" i="21"/>
  <c r="G92" i="21"/>
  <c r="I92" i="21"/>
  <c r="M93" i="21"/>
  <c r="K94" i="21" s="1"/>
  <c r="L94" i="21" s="1"/>
  <c r="H93" i="21" a="1"/>
  <c r="H93" i="21" s="1"/>
  <c r="S91" i="21" a="1"/>
  <c r="S91" i="21" s="1"/>
  <c r="AJ91" i="21" a="1"/>
  <c r="AJ91" i="21" s="1"/>
  <c r="AB91" i="21" a="1"/>
  <c r="AB91" i="21" s="1"/>
  <c r="R91" i="21"/>
  <c r="AI91" i="21" a="1"/>
  <c r="AI91" i="21" s="1"/>
  <c r="Z91" i="21" a="1"/>
  <c r="Z91" i="21" s="1"/>
  <c r="O91" i="21"/>
  <c r="AC91" i="21" a="1"/>
  <c r="AC91" i="21" s="1"/>
  <c r="AA91" i="21" a="1"/>
  <c r="AA91" i="21" s="1"/>
  <c r="AE91" i="21" a="1"/>
  <c r="AE91" i="21" s="1"/>
  <c r="Y91" i="21" a="1"/>
  <c r="Y91" i="21" s="1"/>
  <c r="AF91" i="21" a="1"/>
  <c r="AF91" i="21" s="1"/>
  <c r="AD91" i="21" a="1"/>
  <c r="AD91" i="21" s="1"/>
  <c r="X91" i="21" a="1"/>
  <c r="X91" i="21" s="1"/>
  <c r="W91" i="21"/>
  <c r="V91" i="21"/>
  <c r="C91" i="21" s="1"/>
  <c r="U91" i="21"/>
  <c r="D91" i="21" s="1"/>
  <c r="T91" i="21" a="1"/>
  <c r="T91" i="21" s="1"/>
  <c r="Q91" i="21"/>
  <c r="AG91" i="21" a="1"/>
  <c r="AG91" i="21" s="1"/>
  <c r="AH91" i="21" a="1"/>
  <c r="AH91" i="21" s="1"/>
  <c r="P91" i="21"/>
  <c r="AK91" i="21" a="1"/>
  <c r="AK91" i="21" s="1"/>
  <c r="H68" i="20" a="1"/>
  <c r="H68" i="20" s="1"/>
  <c r="M68" i="20" s="1"/>
  <c r="K69" i="20" s="1"/>
  <c r="L69" i="20" s="1"/>
  <c r="O67" i="20"/>
  <c r="P67" i="20" s="1"/>
  <c r="Q67" i="20" s="1"/>
  <c r="D65" i="20"/>
  <c r="V65" i="20"/>
  <c r="C65" i="20" s="1"/>
  <c r="Z66" i="20" a="1"/>
  <c r="Z66" i="20" s="1"/>
  <c r="AJ66" i="20" a="1"/>
  <c r="AJ66" i="20" s="1"/>
  <c r="AH66" i="20" a="1"/>
  <c r="AH66" i="20" s="1"/>
  <c r="AG66" i="20" a="1"/>
  <c r="AG66" i="20" s="1"/>
  <c r="Y66" i="20" a="1"/>
  <c r="Y66" i="20" s="1"/>
  <c r="AC66" i="20" a="1"/>
  <c r="AC66" i="20" s="1"/>
  <c r="AI66" i="20" a="1"/>
  <c r="AI66" i="20" s="1"/>
  <c r="AF66" i="20" a="1"/>
  <c r="AF66" i="20" s="1"/>
  <c r="AD66" i="20" a="1"/>
  <c r="AD66" i="20" s="1"/>
  <c r="AB66" i="20" a="1"/>
  <c r="AB66" i="20" s="1"/>
  <c r="AE66" i="20" a="1"/>
  <c r="AE66" i="20" s="1"/>
  <c r="X66" i="20" a="1"/>
  <c r="X66" i="20" s="1"/>
  <c r="AA66" i="20" a="1"/>
  <c r="AA66" i="20" s="1"/>
  <c r="BD100" i="16" a="1"/>
  <c r="BD100" i="16" s="1"/>
  <c r="AU100" i="16"/>
  <c r="AB100" i="16" s="1"/>
  <c r="AT100" i="16"/>
  <c r="BC100" i="16" a="1"/>
  <c r="BC100" i="16" s="1"/>
  <c r="AR100" i="16" a="1"/>
  <c r="AR100" i="16" s="1"/>
  <c r="BH100" i="16" a="1"/>
  <c r="BH100" i="16" s="1"/>
  <c r="AX100" i="16" a="1"/>
  <c r="AX100" i="16" s="1"/>
  <c r="BG100" i="16" a="1"/>
  <c r="BG100" i="16" s="1"/>
  <c r="AW100" i="16" a="1"/>
  <c r="AW100" i="16" s="1"/>
  <c r="AZ100" i="16" a="1"/>
  <c r="AZ100" i="16" s="1"/>
  <c r="AS100" i="16" a="1"/>
  <c r="AS100" i="16" s="1"/>
  <c r="AY100" i="16" a="1"/>
  <c r="AY100" i="16" s="1"/>
  <c r="AV100" i="16"/>
  <c r="BJ100" i="16" a="1"/>
  <c r="BJ100" i="16" s="1"/>
  <c r="BI100" i="16" a="1"/>
  <c r="BI100" i="16" s="1"/>
  <c r="AQ100" i="16"/>
  <c r="BB100" i="16" a="1"/>
  <c r="BB100" i="16" s="1"/>
  <c r="BA100" i="16" a="1"/>
  <c r="BA100" i="16" s="1"/>
  <c r="AO100" i="16"/>
  <c r="AN100" i="16"/>
  <c r="BF100" i="16" a="1"/>
  <c r="BF100" i="16" s="1"/>
  <c r="BE100" i="16" a="1"/>
  <c r="BE100" i="16" s="1"/>
  <c r="AP100" i="16"/>
  <c r="AM101" i="16"/>
  <c r="AF101" i="16"/>
  <c r="AH101" i="16"/>
  <c r="AI101" i="16"/>
  <c r="AL102" i="16"/>
  <c r="AJ103" i="16" s="1"/>
  <c r="AK103" i="16" s="1"/>
  <c r="AG102" i="16" a="1"/>
  <c r="AG102" i="16" s="1"/>
  <c r="I93" i="21" l="1"/>
  <c r="J93" i="21"/>
  <c r="N93" i="21"/>
  <c r="G93" i="21"/>
  <c r="M94" i="21"/>
  <c r="K95" i="21" s="1"/>
  <c r="L95" i="21" s="1"/>
  <c r="H94" i="21" a="1"/>
  <c r="H94" i="21" s="1"/>
  <c r="AH92" i="21" a="1"/>
  <c r="AH92" i="21" s="1"/>
  <c r="Z92" i="21" a="1"/>
  <c r="Z92" i="21" s="1"/>
  <c r="O92" i="21"/>
  <c r="AJ92" i="21" a="1"/>
  <c r="AJ92" i="21" s="1"/>
  <c r="AA92" i="21" a="1"/>
  <c r="AA92" i="21" s="1"/>
  <c r="AG92" i="21" a="1"/>
  <c r="AG92" i="21" s="1"/>
  <c r="V92" i="21"/>
  <c r="C92" i="21" s="1"/>
  <c r="U92" i="21"/>
  <c r="AF92" i="21" a="1"/>
  <c r="AF92" i="21" s="1"/>
  <c r="T92" i="21" a="1"/>
  <c r="T92" i="21" s="1"/>
  <c r="AC92" i="21" a="1"/>
  <c r="AC92" i="21" s="1"/>
  <c r="R92" i="21"/>
  <c r="AI92" i="21" a="1"/>
  <c r="AI92" i="21" s="1"/>
  <c r="S92" i="21" a="1"/>
  <c r="S92" i="21" s="1"/>
  <c r="Q92" i="21"/>
  <c r="P92" i="21"/>
  <c r="AK92" i="21" a="1"/>
  <c r="AK92" i="21" s="1"/>
  <c r="AE92" i="21" a="1"/>
  <c r="AE92" i="21" s="1"/>
  <c r="AD92" i="21" a="1"/>
  <c r="AD92" i="21" s="1"/>
  <c r="Y92" i="21" a="1"/>
  <c r="Y92" i="21" s="1"/>
  <c r="W92" i="21"/>
  <c r="AB92" i="21" a="1"/>
  <c r="AB92" i="21" s="1"/>
  <c r="X92" i="21" a="1"/>
  <c r="X92" i="21" s="1"/>
  <c r="R67" i="20"/>
  <c r="T67" i="20" a="1"/>
  <c r="T67" i="20" s="1"/>
  <c r="S67" i="20" a="1"/>
  <c r="S67" i="20" s="1"/>
  <c r="H69" i="20" a="1"/>
  <c r="H69" i="20" s="1"/>
  <c r="M69" i="20" s="1"/>
  <c r="K70" i="20" s="1"/>
  <c r="L70" i="20" s="1"/>
  <c r="W66" i="20"/>
  <c r="U66" i="20"/>
  <c r="I68" i="20"/>
  <c r="J68" i="20"/>
  <c r="N68" i="20"/>
  <c r="G68" i="20"/>
  <c r="AM102" i="16"/>
  <c r="AH102" i="16"/>
  <c r="AF102" i="16"/>
  <c r="AI102" i="16"/>
  <c r="AG103" i="16" a="1"/>
  <c r="AG103" i="16" s="1"/>
  <c r="AL103" i="16"/>
  <c r="AJ104" i="16" s="1"/>
  <c r="AK104" i="16" s="1"/>
  <c r="AR101" i="16" a="1"/>
  <c r="AR101" i="16" s="1"/>
  <c r="BI101" i="16" a="1"/>
  <c r="BI101" i="16" s="1"/>
  <c r="BA101" i="16" a="1"/>
  <c r="BA101" i="16" s="1"/>
  <c r="AQ101" i="16"/>
  <c r="AP101" i="16"/>
  <c r="BG101" i="16" a="1"/>
  <c r="BG101" i="16" s="1"/>
  <c r="AY101" i="16" a="1"/>
  <c r="AY101" i="16" s="1"/>
  <c r="AO101" i="16"/>
  <c r="BC101" i="16" a="1"/>
  <c r="BC101" i="16" s="1"/>
  <c r="AN101" i="16"/>
  <c r="BB101" i="16" a="1"/>
  <c r="BB101" i="16" s="1"/>
  <c r="AW101" i="16" a="1"/>
  <c r="AW101" i="16" s="1"/>
  <c r="AX101" i="16" a="1"/>
  <c r="AX101" i="16" s="1"/>
  <c r="AV101" i="16"/>
  <c r="BJ101" i="16" a="1"/>
  <c r="BJ101" i="16" s="1"/>
  <c r="AU101" i="16"/>
  <c r="AB101" i="16" s="1"/>
  <c r="AS101" i="16" a="1"/>
  <c r="AS101" i="16" s="1"/>
  <c r="AT101" i="16"/>
  <c r="AC101" i="16" s="1"/>
  <c r="BE101" i="16" a="1"/>
  <c r="BE101" i="16" s="1"/>
  <c r="BD101" i="16" a="1"/>
  <c r="BD101" i="16" s="1"/>
  <c r="AZ101" i="16" a="1"/>
  <c r="AZ101" i="16" s="1"/>
  <c r="BH101" i="16" a="1"/>
  <c r="BH101" i="16" s="1"/>
  <c r="BF101" i="16" a="1"/>
  <c r="BF101" i="16" s="1"/>
  <c r="AC100" i="16"/>
  <c r="D92" i="21" l="1"/>
  <c r="J94" i="21"/>
  <c r="I94" i="21"/>
  <c r="G94" i="21"/>
  <c r="N94" i="21"/>
  <c r="H95" i="21" a="1"/>
  <c r="H95" i="21" s="1"/>
  <c r="M95" i="21"/>
  <c r="K96" i="21" s="1"/>
  <c r="L96" i="21" s="1"/>
  <c r="W93" i="21"/>
  <c r="AE93" i="21" a="1"/>
  <c r="AE93" i="21" s="1"/>
  <c r="V93" i="21"/>
  <c r="C93" i="21" s="1"/>
  <c r="AK93" i="21" a="1"/>
  <c r="AK93" i="21" s="1"/>
  <c r="AB93" i="21" a="1"/>
  <c r="AB93" i="21" s="1"/>
  <c r="P93" i="21"/>
  <c r="O93" i="21"/>
  <c r="AJ93" i="21" a="1"/>
  <c r="AJ93" i="21" s="1"/>
  <c r="AA93" i="21" a="1"/>
  <c r="AA93" i="21" s="1"/>
  <c r="Z93" i="21" a="1"/>
  <c r="Z93" i="21" s="1"/>
  <c r="AH93" i="21" a="1"/>
  <c r="AH93" i="21" s="1"/>
  <c r="S93" i="21" a="1"/>
  <c r="S93" i="21" s="1"/>
  <c r="X93" i="21" a="1"/>
  <c r="X93" i="21" s="1"/>
  <c r="U93" i="21"/>
  <c r="D93" i="21" s="1"/>
  <c r="AI93" i="21" a="1"/>
  <c r="AI93" i="21" s="1"/>
  <c r="AG93" i="21" a="1"/>
  <c r="AG93" i="21" s="1"/>
  <c r="Y93" i="21" a="1"/>
  <c r="Y93" i="21" s="1"/>
  <c r="AF93" i="21" a="1"/>
  <c r="AF93" i="21" s="1"/>
  <c r="AD93" i="21" a="1"/>
  <c r="AD93" i="21" s="1"/>
  <c r="AC93" i="21" a="1"/>
  <c r="AC93" i="21" s="1"/>
  <c r="T93" i="21" a="1"/>
  <c r="T93" i="21" s="1"/>
  <c r="R93" i="21"/>
  <c r="Q93" i="21"/>
  <c r="H70" i="20" a="1"/>
  <c r="H70" i="20" s="1"/>
  <c r="O68" i="20"/>
  <c r="P68" i="20" s="1"/>
  <c r="Q68" i="20" s="1"/>
  <c r="D66" i="20"/>
  <c r="V66" i="20"/>
  <c r="C66" i="20" s="1"/>
  <c r="G69" i="20"/>
  <c r="J69" i="20"/>
  <c r="I69" i="20"/>
  <c r="N69" i="20"/>
  <c r="AK67" i="20" a="1"/>
  <c r="AK67" i="20" s="1"/>
  <c r="AF67" i="20" a="1"/>
  <c r="AF67" i="20" s="1"/>
  <c r="AH67" i="20" a="1"/>
  <c r="AH67" i="20" s="1"/>
  <c r="AE67" i="20" a="1"/>
  <c r="AE67" i="20" s="1"/>
  <c r="Z67" i="20" a="1"/>
  <c r="Z67" i="20" s="1"/>
  <c r="Y67" i="20" a="1"/>
  <c r="Y67" i="20" s="1"/>
  <c r="AG67" i="20" a="1"/>
  <c r="AG67" i="20" s="1"/>
  <c r="X67" i="20" a="1"/>
  <c r="X67" i="20" s="1"/>
  <c r="AB67" i="20" a="1"/>
  <c r="AB67" i="20" s="1"/>
  <c r="AA67" i="20" a="1"/>
  <c r="AA67" i="20" s="1"/>
  <c r="AJ67" i="20" a="1"/>
  <c r="AJ67" i="20" s="1"/>
  <c r="AD67" i="20" a="1"/>
  <c r="AD67" i="20" s="1"/>
  <c r="AC67" i="20" a="1"/>
  <c r="AC67" i="20" s="1"/>
  <c r="AI67" i="20" a="1"/>
  <c r="AI67" i="20" s="1"/>
  <c r="AG104" i="16" a="1"/>
  <c r="AG104" i="16" s="1"/>
  <c r="AL104" i="16"/>
  <c r="AJ105" i="16" s="1"/>
  <c r="AK105" i="16" s="1"/>
  <c r="AH103" i="16"/>
  <c r="AM103" i="16"/>
  <c r="AI103" i="16"/>
  <c r="AF103" i="16"/>
  <c r="BG102" i="16" a="1"/>
  <c r="BG102" i="16" s="1"/>
  <c r="AY102" i="16" a="1"/>
  <c r="AY102" i="16" s="1"/>
  <c r="BF102" i="16" a="1"/>
  <c r="BF102" i="16" s="1"/>
  <c r="AX102" i="16" a="1"/>
  <c r="AX102" i="16" s="1"/>
  <c r="AV102" i="16"/>
  <c r="BI102" i="16" a="1"/>
  <c r="BI102" i="16" s="1"/>
  <c r="AW102" i="16" a="1"/>
  <c r="AW102" i="16" s="1"/>
  <c r="BH102" i="16" a="1"/>
  <c r="BH102" i="16" s="1"/>
  <c r="AU102" i="16"/>
  <c r="AB102" i="16" s="1"/>
  <c r="AT102" i="16"/>
  <c r="BB102" i="16" a="1"/>
  <c r="BB102" i="16" s="1"/>
  <c r="AZ102" i="16" a="1"/>
  <c r="AZ102" i="16" s="1"/>
  <c r="BA102" i="16" a="1"/>
  <c r="BA102" i="16" s="1"/>
  <c r="AN102" i="16"/>
  <c r="BJ102" i="16" a="1"/>
  <c r="BJ102" i="16" s="1"/>
  <c r="AP102" i="16"/>
  <c r="AO102" i="16"/>
  <c r="BC102" i="16" a="1"/>
  <c r="BC102" i="16" s="1"/>
  <c r="AS102" i="16" a="1"/>
  <c r="AS102" i="16" s="1"/>
  <c r="AQ102" i="16"/>
  <c r="BD102" i="16" a="1"/>
  <c r="BD102" i="16" s="1"/>
  <c r="AR102" i="16" a="1"/>
  <c r="AR102" i="16" s="1"/>
  <c r="BE102" i="16" a="1"/>
  <c r="BE102" i="16" s="1"/>
  <c r="H96" i="21" l="1" a="1"/>
  <c r="H96" i="21" s="1"/>
  <c r="M96" i="21"/>
  <c r="K97" i="21" s="1"/>
  <c r="L97" i="21" s="1"/>
  <c r="N95" i="21"/>
  <c r="I95" i="21"/>
  <c r="G95" i="21"/>
  <c r="J95" i="21"/>
  <c r="AK94" i="21" a="1"/>
  <c r="AK94" i="21" s="1"/>
  <c r="AC94" i="21" a="1"/>
  <c r="AC94" i="21" s="1"/>
  <c r="S94" i="21" a="1"/>
  <c r="S94" i="21" s="1"/>
  <c r="AB94" i="21" a="1"/>
  <c r="AB94" i="21" s="1"/>
  <c r="P94" i="21"/>
  <c r="O94" i="21"/>
  <c r="U94" i="21"/>
  <c r="D94" i="21" s="1"/>
  <c r="T94" i="21" a="1"/>
  <c r="T94" i="21" s="1"/>
  <c r="AF94" i="21" a="1"/>
  <c r="AF94" i="21" s="1"/>
  <c r="AE94" i="21" a="1"/>
  <c r="AE94" i="21" s="1"/>
  <c r="R94" i="21"/>
  <c r="AD94" i="21" a="1"/>
  <c r="AD94" i="21" s="1"/>
  <c r="V94" i="21"/>
  <c r="C94" i="21" s="1"/>
  <c r="AH94" i="21" a="1"/>
  <c r="AH94" i="21" s="1"/>
  <c r="AA94" i="21" a="1"/>
  <c r="AA94" i="21" s="1"/>
  <c r="Z94" i="21" a="1"/>
  <c r="Z94" i="21" s="1"/>
  <c r="Y94" i="21" a="1"/>
  <c r="Y94" i="21" s="1"/>
  <c r="W94" i="21"/>
  <c r="X94" i="21" a="1"/>
  <c r="X94" i="21" s="1"/>
  <c r="Q94" i="21"/>
  <c r="AG94" i="21" a="1"/>
  <c r="AG94" i="21" s="1"/>
  <c r="AI94" i="21" a="1"/>
  <c r="AI94" i="21" s="1"/>
  <c r="AJ94" i="21" a="1"/>
  <c r="AJ94" i="21" s="1"/>
  <c r="T68" i="20" a="1"/>
  <c r="T68" i="20" s="1"/>
  <c r="S68" i="20" a="1"/>
  <c r="S68" i="20" s="1"/>
  <c r="R68" i="20"/>
  <c r="O69" i="20"/>
  <c r="P69" i="20" s="1"/>
  <c r="Q69" i="20" s="1"/>
  <c r="W67" i="20"/>
  <c r="U67" i="20"/>
  <c r="N70" i="20"/>
  <c r="J70" i="20"/>
  <c r="I70" i="20"/>
  <c r="G70" i="20"/>
  <c r="M70" i="20"/>
  <c r="K71" i="20" s="1"/>
  <c r="L71" i="20" s="1"/>
  <c r="AV103" i="16"/>
  <c r="BD103" i="16" a="1"/>
  <c r="BD103" i="16" s="1"/>
  <c r="AU103" i="16"/>
  <c r="AB103" i="16" s="1"/>
  <c r="AT103" i="16"/>
  <c r="AC103" i="16" s="1"/>
  <c r="BJ103" i="16" a="1"/>
  <c r="BJ103" i="16" s="1"/>
  <c r="BB103" i="16" a="1"/>
  <c r="BB103" i="16" s="1"/>
  <c r="AO103" i="16"/>
  <c r="AN103" i="16"/>
  <c r="BA103" i="16" a="1"/>
  <c r="BA103" i="16" s="1"/>
  <c r="BE103" i="16" a="1"/>
  <c r="BE103" i="16" s="1"/>
  <c r="AY103" i="16" a="1"/>
  <c r="AY103" i="16" s="1"/>
  <c r="BC103" i="16" a="1"/>
  <c r="BC103" i="16" s="1"/>
  <c r="AZ103" i="16" a="1"/>
  <c r="AZ103" i="16" s="1"/>
  <c r="AX103" i="16" a="1"/>
  <c r="AX103" i="16" s="1"/>
  <c r="BG103" i="16" a="1"/>
  <c r="BG103" i="16" s="1"/>
  <c r="BF103" i="16" a="1"/>
  <c r="BF103" i="16" s="1"/>
  <c r="AW103" i="16" a="1"/>
  <c r="AW103" i="16" s="1"/>
  <c r="AS103" i="16" a="1"/>
  <c r="AS103" i="16" s="1"/>
  <c r="AR103" i="16" a="1"/>
  <c r="AR103" i="16" s="1"/>
  <c r="AQ103" i="16"/>
  <c r="AP103" i="16"/>
  <c r="BI103" i="16" a="1"/>
  <c r="BI103" i="16" s="1"/>
  <c r="BH103" i="16" a="1"/>
  <c r="BH103" i="16" s="1"/>
  <c r="AL105" i="16"/>
  <c r="AJ106" i="16" s="1"/>
  <c r="AK106" i="16" s="1"/>
  <c r="AG105" i="16" a="1"/>
  <c r="AG105" i="16" s="1"/>
  <c r="AC102" i="16"/>
  <c r="AF104" i="16"/>
  <c r="AH104" i="16"/>
  <c r="AM104" i="16"/>
  <c r="AI104" i="16"/>
  <c r="O95" i="21" l="1"/>
  <c r="AH95" i="21" a="1"/>
  <c r="AH95" i="21" s="1"/>
  <c r="Z95" i="21" a="1"/>
  <c r="Z95" i="21" s="1"/>
  <c r="S95" i="21" a="1"/>
  <c r="S95" i="21" s="1"/>
  <c r="AC95" i="21" a="1"/>
  <c r="AC95" i="21" s="1"/>
  <c r="R95" i="21"/>
  <c r="AI95" i="21" a="1"/>
  <c r="AI95" i="21" s="1"/>
  <c r="AJ95" i="21" a="1"/>
  <c r="AJ95" i="21" s="1"/>
  <c r="Y95" i="21" a="1"/>
  <c r="Y95" i="21" s="1"/>
  <c r="X95" i="21" a="1"/>
  <c r="X95" i="21" s="1"/>
  <c r="AE95" i="21" a="1"/>
  <c r="AE95" i="21" s="1"/>
  <c r="V95" i="21"/>
  <c r="C95" i="21" s="1"/>
  <c r="AK95" i="21" a="1"/>
  <c r="AK95" i="21" s="1"/>
  <c r="T95" i="21" a="1"/>
  <c r="T95" i="21" s="1"/>
  <c r="U95" i="21"/>
  <c r="Q95" i="21"/>
  <c r="P95" i="21"/>
  <c r="AG95" i="21" a="1"/>
  <c r="AG95" i="21" s="1"/>
  <c r="AF95" i="21" a="1"/>
  <c r="AF95" i="21" s="1"/>
  <c r="AD95" i="21" a="1"/>
  <c r="AD95" i="21" s="1"/>
  <c r="AA95" i="21" a="1"/>
  <c r="AA95" i="21" s="1"/>
  <c r="AB95" i="21" a="1"/>
  <c r="AB95" i="21" s="1"/>
  <c r="W95" i="21"/>
  <c r="H97" i="21" a="1"/>
  <c r="H97" i="21" s="1"/>
  <c r="M97" i="21"/>
  <c r="K98" i="21" s="1"/>
  <c r="L98" i="21" s="1"/>
  <c r="J96" i="21"/>
  <c r="I96" i="21"/>
  <c r="N96" i="21"/>
  <c r="G96" i="21"/>
  <c r="S69" i="20" a="1"/>
  <c r="S69" i="20" s="1"/>
  <c r="T69" i="20" a="1"/>
  <c r="T69" i="20" s="1"/>
  <c r="R69" i="20"/>
  <c r="O70" i="20"/>
  <c r="P70" i="20" s="1"/>
  <c r="Q70" i="20" s="1"/>
  <c r="D67" i="20"/>
  <c r="V67" i="20"/>
  <c r="C67" i="20" s="1"/>
  <c r="Z68" i="20" a="1"/>
  <c r="Z68" i="20" s="1"/>
  <c r="AG68" i="20" a="1"/>
  <c r="AG68" i="20" s="1"/>
  <c r="Y68" i="20" a="1"/>
  <c r="Y68" i="20" s="1"/>
  <c r="X68" i="20" a="1"/>
  <c r="X68" i="20" s="1"/>
  <c r="AB68" i="20" a="1"/>
  <c r="AB68" i="20" s="1"/>
  <c r="AF68" i="20" a="1"/>
  <c r="AF68" i="20" s="1"/>
  <c r="AI68" i="20" a="1"/>
  <c r="AI68" i="20" s="1"/>
  <c r="AJ68" i="20" a="1"/>
  <c r="AJ68" i="20" s="1"/>
  <c r="AE68" i="20" a="1"/>
  <c r="AE68" i="20" s="1"/>
  <c r="AD68" i="20" a="1"/>
  <c r="AD68" i="20" s="1"/>
  <c r="AH68" i="20" a="1"/>
  <c r="AH68" i="20" s="1"/>
  <c r="AC68" i="20" a="1"/>
  <c r="AC68" i="20" s="1"/>
  <c r="AA68" i="20" a="1"/>
  <c r="AA68" i="20" s="1"/>
  <c r="H71" i="20" a="1"/>
  <c r="H71" i="20" s="1"/>
  <c r="M71" i="20" s="1"/>
  <c r="K72" i="20" s="1"/>
  <c r="L72" i="20" s="1"/>
  <c r="AK68" i="20" a="1"/>
  <c r="AK68" i="20" s="1"/>
  <c r="BJ104" i="16" a="1"/>
  <c r="BJ104" i="16" s="1"/>
  <c r="BB104" i="16" a="1"/>
  <c r="BB104" i="16" s="1"/>
  <c r="AR104" i="16" a="1"/>
  <c r="AR104" i="16" s="1"/>
  <c r="BI104" i="16" a="1"/>
  <c r="BI104" i="16" s="1"/>
  <c r="BA104" i="16" a="1"/>
  <c r="BA104" i="16" s="1"/>
  <c r="AQ104" i="16"/>
  <c r="AN104" i="16"/>
  <c r="BG104" i="16" a="1"/>
  <c r="BG104" i="16" s="1"/>
  <c r="AW104" i="16" a="1"/>
  <c r="AW104" i="16" s="1"/>
  <c r="AV104" i="16"/>
  <c r="BF104" i="16" a="1"/>
  <c r="BF104" i="16" s="1"/>
  <c r="AU104" i="16"/>
  <c r="AB104" i="16" s="1"/>
  <c r="AT104" i="16"/>
  <c r="AZ104" i="16" a="1"/>
  <c r="AZ104" i="16" s="1"/>
  <c r="AY104" i="16" a="1"/>
  <c r="AY104" i="16" s="1"/>
  <c r="AX104" i="16" a="1"/>
  <c r="AX104" i="16" s="1"/>
  <c r="AS104" i="16" a="1"/>
  <c r="AS104" i="16" s="1"/>
  <c r="AP104" i="16"/>
  <c r="BE104" i="16" a="1"/>
  <c r="BE104" i="16" s="1"/>
  <c r="BH104" i="16" a="1"/>
  <c r="BH104" i="16" s="1"/>
  <c r="BD104" i="16" a="1"/>
  <c r="BD104" i="16" s="1"/>
  <c r="AO104" i="16"/>
  <c r="BC104" i="16" a="1"/>
  <c r="BC104" i="16" s="1"/>
  <c r="AM105" i="16"/>
  <c r="AI105" i="16"/>
  <c r="AF105" i="16"/>
  <c r="AH105" i="16"/>
  <c r="AL106" i="16"/>
  <c r="AJ107" i="16" s="1"/>
  <c r="AK107" i="16" s="1"/>
  <c r="AG106" i="16" a="1"/>
  <c r="AG106" i="16" s="1"/>
  <c r="AK69" i="20" l="1" a="1"/>
  <c r="AK69" i="20" s="1"/>
  <c r="D95" i="21"/>
  <c r="AF96" i="21" a="1"/>
  <c r="AF96" i="21" s="1"/>
  <c r="X96" i="21" a="1"/>
  <c r="X96" i="21" s="1"/>
  <c r="W96" i="21"/>
  <c r="AD96" i="21" a="1"/>
  <c r="AD96" i="21" s="1"/>
  <c r="S96" i="21" a="1"/>
  <c r="S96" i="21" s="1"/>
  <c r="Q96" i="21"/>
  <c r="AB96" i="21" a="1"/>
  <c r="AB96" i="21" s="1"/>
  <c r="AC96" i="21" a="1"/>
  <c r="AC96" i="21" s="1"/>
  <c r="P96" i="21"/>
  <c r="O96" i="21"/>
  <c r="AG96" i="21" a="1"/>
  <c r="AG96" i="21" s="1"/>
  <c r="Z96" i="21" a="1"/>
  <c r="Z96" i="21" s="1"/>
  <c r="AK96" i="21" a="1"/>
  <c r="AK96" i="21" s="1"/>
  <c r="AE96" i="21" a="1"/>
  <c r="AE96" i="21" s="1"/>
  <c r="AI96" i="21" a="1"/>
  <c r="AI96" i="21" s="1"/>
  <c r="AH96" i="21" a="1"/>
  <c r="AH96" i="21" s="1"/>
  <c r="AA96" i="21" a="1"/>
  <c r="AA96" i="21" s="1"/>
  <c r="Y96" i="21" a="1"/>
  <c r="Y96" i="21" s="1"/>
  <c r="T96" i="21" a="1"/>
  <c r="T96" i="21" s="1"/>
  <c r="AJ96" i="21" a="1"/>
  <c r="AJ96" i="21" s="1"/>
  <c r="V96" i="21"/>
  <c r="C96" i="21" s="1"/>
  <c r="U96" i="21"/>
  <c r="D96" i="21" s="1"/>
  <c r="R96" i="21"/>
  <c r="M98" i="21"/>
  <c r="K99" i="21" s="1"/>
  <c r="L99" i="21" s="1"/>
  <c r="H98" i="21" a="1"/>
  <c r="H98" i="21" s="1"/>
  <c r="G97" i="21"/>
  <c r="I97" i="21"/>
  <c r="N97" i="21"/>
  <c r="J97" i="21"/>
  <c r="H72" i="20" a="1"/>
  <c r="H72" i="20" s="1"/>
  <c r="T70" i="20" a="1"/>
  <c r="T70" i="20" s="1"/>
  <c r="S70" i="20" a="1"/>
  <c r="S70" i="20" s="1"/>
  <c r="R70" i="20"/>
  <c r="J71" i="20"/>
  <c r="G71" i="20"/>
  <c r="I71" i="20"/>
  <c r="N71" i="20"/>
  <c r="AF69" i="20" a="1"/>
  <c r="AF69" i="20" s="1"/>
  <c r="AB69" i="20" a="1"/>
  <c r="AB69" i="20" s="1"/>
  <c r="AD69" i="20" a="1"/>
  <c r="AD69" i="20" s="1"/>
  <c r="AC69" i="20" a="1"/>
  <c r="AC69" i="20" s="1"/>
  <c r="AA69" i="20" a="1"/>
  <c r="AA69" i="20" s="1"/>
  <c r="AE69" i="20" a="1"/>
  <c r="AE69" i="20" s="1"/>
  <c r="AJ69" i="20" a="1"/>
  <c r="AJ69" i="20" s="1"/>
  <c r="Z69" i="20" a="1"/>
  <c r="Z69" i="20" s="1"/>
  <c r="AI69" i="20" a="1"/>
  <c r="AI69" i="20" s="1"/>
  <c r="Y69" i="20" a="1"/>
  <c r="Y69" i="20" s="1"/>
  <c r="AH69" i="20" a="1"/>
  <c r="AH69" i="20" s="1"/>
  <c r="X69" i="20" a="1"/>
  <c r="X69" i="20" s="1"/>
  <c r="AG69" i="20" a="1"/>
  <c r="AG69" i="20" s="1"/>
  <c r="U68" i="20"/>
  <c r="W68" i="20"/>
  <c r="AI106" i="16"/>
  <c r="AH106" i="16"/>
  <c r="AF106" i="16"/>
  <c r="AM106" i="16"/>
  <c r="AL107" i="16"/>
  <c r="AJ108" i="16" s="1"/>
  <c r="AK108" i="16" s="1"/>
  <c r="AG107" i="16" a="1"/>
  <c r="AG107" i="16" s="1"/>
  <c r="AC104" i="16"/>
  <c r="AN105" i="16"/>
  <c r="BG105" i="16" a="1"/>
  <c r="BG105" i="16" s="1"/>
  <c r="AY105" i="16" a="1"/>
  <c r="AY105" i="16" s="1"/>
  <c r="BE105" i="16" a="1"/>
  <c r="BE105" i="16" s="1"/>
  <c r="AW105" i="16" a="1"/>
  <c r="AW105" i="16" s="1"/>
  <c r="AP105" i="16"/>
  <c r="BB105" i="16" a="1"/>
  <c r="BB105" i="16" s="1"/>
  <c r="AO105" i="16"/>
  <c r="BA105" i="16" a="1"/>
  <c r="BA105" i="16" s="1"/>
  <c r="BD105" i="16" a="1"/>
  <c r="BD105" i="16" s="1"/>
  <c r="BC105" i="16" a="1"/>
  <c r="BC105" i="16" s="1"/>
  <c r="AZ105" i="16" a="1"/>
  <c r="AZ105" i="16" s="1"/>
  <c r="AX105" i="16" a="1"/>
  <c r="AX105" i="16" s="1"/>
  <c r="AS105" i="16" a="1"/>
  <c r="AS105" i="16" s="1"/>
  <c r="BJ105" i="16" a="1"/>
  <c r="BJ105" i="16" s="1"/>
  <c r="BI105" i="16" a="1"/>
  <c r="BI105" i="16" s="1"/>
  <c r="BF105" i="16" a="1"/>
  <c r="BF105" i="16" s="1"/>
  <c r="AR105" i="16" a="1"/>
  <c r="AR105" i="16" s="1"/>
  <c r="AQ105" i="16"/>
  <c r="AT105" i="16"/>
  <c r="AC105" i="16" s="1"/>
  <c r="BH105" i="16" a="1"/>
  <c r="BH105" i="16" s="1"/>
  <c r="AV105" i="16"/>
  <c r="AU105" i="16"/>
  <c r="AB105" i="16" s="1"/>
  <c r="T97" i="21" l="1" a="1"/>
  <c r="T97" i="21" s="1"/>
  <c r="AK97" i="21" a="1"/>
  <c r="AK97" i="21" s="1"/>
  <c r="AC97" i="21" a="1"/>
  <c r="AC97" i="21" s="1"/>
  <c r="AE97" i="21" a="1"/>
  <c r="AE97" i="21" s="1"/>
  <c r="S97" i="21" a="1"/>
  <c r="S97" i="21" s="1"/>
  <c r="W97" i="21"/>
  <c r="AG97" i="21" a="1"/>
  <c r="AG97" i="21" s="1"/>
  <c r="AH97" i="21" a="1"/>
  <c r="AH97" i="21" s="1"/>
  <c r="X97" i="21" a="1"/>
  <c r="X97" i="21" s="1"/>
  <c r="V97" i="21"/>
  <c r="C97" i="21" s="1"/>
  <c r="AD97" i="21" a="1"/>
  <c r="AD97" i="21" s="1"/>
  <c r="AA97" i="21" a="1"/>
  <c r="AA97" i="21" s="1"/>
  <c r="AI97" i="21" a="1"/>
  <c r="AI97" i="21" s="1"/>
  <c r="Z97" i="21" a="1"/>
  <c r="Z97" i="21" s="1"/>
  <c r="Y97" i="21" a="1"/>
  <c r="Y97" i="21" s="1"/>
  <c r="U97" i="21"/>
  <c r="D97" i="21" s="1"/>
  <c r="Q97" i="21"/>
  <c r="O97" i="21"/>
  <c r="R97" i="21"/>
  <c r="P97" i="21"/>
  <c r="AF97" i="21" a="1"/>
  <c r="AF97" i="21" s="1"/>
  <c r="AB97" i="21" a="1"/>
  <c r="AB97" i="21" s="1"/>
  <c r="AJ97" i="21" a="1"/>
  <c r="AJ97" i="21" s="1"/>
  <c r="J98" i="21"/>
  <c r="N98" i="21"/>
  <c r="I98" i="21"/>
  <c r="G98" i="21"/>
  <c r="M99" i="21"/>
  <c r="K100" i="21" s="1"/>
  <c r="L100" i="21" s="1"/>
  <c r="H99" i="21" a="1"/>
  <c r="H99" i="21" s="1"/>
  <c r="O71" i="20"/>
  <c r="P71" i="20" s="1"/>
  <c r="Q71" i="20" s="1"/>
  <c r="D68" i="20"/>
  <c r="V68" i="20"/>
  <c r="C68" i="20" s="1"/>
  <c r="U69" i="20"/>
  <c r="W69" i="20"/>
  <c r="Y70" i="20" a="1"/>
  <c r="Y70" i="20" s="1"/>
  <c r="X70" i="20" a="1"/>
  <c r="X70" i="20" s="1"/>
  <c r="AD70" i="20" a="1"/>
  <c r="AD70" i="20" s="1"/>
  <c r="AE70" i="20" a="1"/>
  <c r="AE70" i="20" s="1"/>
  <c r="AC70" i="20" a="1"/>
  <c r="AC70" i="20" s="1"/>
  <c r="AJ70" i="20" a="1"/>
  <c r="AJ70" i="20" s="1"/>
  <c r="AG70" i="20" a="1"/>
  <c r="AG70" i="20" s="1"/>
  <c r="AB70" i="20" a="1"/>
  <c r="AB70" i="20" s="1"/>
  <c r="AF70" i="20" a="1"/>
  <c r="AF70" i="20" s="1"/>
  <c r="Z70" i="20" a="1"/>
  <c r="Z70" i="20" s="1"/>
  <c r="AA70" i="20" a="1"/>
  <c r="AA70" i="20" s="1"/>
  <c r="AI70" i="20" a="1"/>
  <c r="AI70" i="20" s="1"/>
  <c r="AH70" i="20" a="1"/>
  <c r="AH70" i="20" s="1"/>
  <c r="AK70" i="20" a="1"/>
  <c r="AK70" i="20" s="1"/>
  <c r="J72" i="20"/>
  <c r="I72" i="20"/>
  <c r="N72" i="20"/>
  <c r="G72" i="20"/>
  <c r="M72" i="20"/>
  <c r="K73" i="20" s="1"/>
  <c r="L73" i="20" s="1"/>
  <c r="AM107" i="16"/>
  <c r="AI107" i="16"/>
  <c r="AH107" i="16"/>
  <c r="AF107" i="16"/>
  <c r="AL108" i="16"/>
  <c r="AJ109" i="16" s="1"/>
  <c r="AK109" i="16" s="1"/>
  <c r="AG108" i="16" a="1"/>
  <c r="AG108" i="16" s="1"/>
  <c r="BE106" i="16" a="1"/>
  <c r="BE106" i="16" s="1"/>
  <c r="AW106" i="16" a="1"/>
  <c r="AW106" i="16" s="1"/>
  <c r="AV106" i="16"/>
  <c r="BD106" i="16" a="1"/>
  <c r="BD106" i="16" s="1"/>
  <c r="AU106" i="16"/>
  <c r="AB106" i="16" s="1"/>
  <c r="AS106" i="16" a="1"/>
  <c r="AS106" i="16" s="1"/>
  <c r="BH106" i="16" a="1"/>
  <c r="BH106" i="16" s="1"/>
  <c r="AX106" i="16" a="1"/>
  <c r="AX106" i="16" s="1"/>
  <c r="BG106" i="16" a="1"/>
  <c r="BG106" i="16" s="1"/>
  <c r="AT106" i="16"/>
  <c r="BC106" i="16" a="1"/>
  <c r="BC106" i="16" s="1"/>
  <c r="BB106" i="16" a="1"/>
  <c r="BB106" i="16" s="1"/>
  <c r="BA106" i="16" a="1"/>
  <c r="BA106" i="16" s="1"/>
  <c r="AZ106" i="16" a="1"/>
  <c r="AZ106" i="16" s="1"/>
  <c r="AN106" i="16"/>
  <c r="BJ106" i="16" a="1"/>
  <c r="BJ106" i="16" s="1"/>
  <c r="BI106" i="16" a="1"/>
  <c r="BI106" i="16" s="1"/>
  <c r="BF106" i="16" a="1"/>
  <c r="BF106" i="16" s="1"/>
  <c r="AO106" i="16"/>
  <c r="AY106" i="16" a="1"/>
  <c r="AY106" i="16" s="1"/>
  <c r="AP106" i="16"/>
  <c r="AR106" i="16" a="1"/>
  <c r="AR106" i="16" s="1"/>
  <c r="AQ106" i="16"/>
  <c r="J99" i="21" l="1"/>
  <c r="G99" i="21"/>
  <c r="N99" i="21"/>
  <c r="I99" i="21"/>
  <c r="M100" i="21"/>
  <c r="K101" i="21" s="1"/>
  <c r="L101" i="21" s="1"/>
  <c r="H100" i="21" a="1"/>
  <c r="H100" i="21" s="1"/>
  <c r="AI98" i="21" a="1"/>
  <c r="AI98" i="21" s="1"/>
  <c r="AA98" i="21" a="1"/>
  <c r="AA98" i="21" s="1"/>
  <c r="P98" i="21"/>
  <c r="O98" i="21"/>
  <c r="U98" i="21"/>
  <c r="AE98" i="21" a="1"/>
  <c r="AE98" i="21" s="1"/>
  <c r="Z98" i="21" a="1"/>
  <c r="Z98" i="21" s="1"/>
  <c r="AB98" i="21" a="1"/>
  <c r="AB98" i="21" s="1"/>
  <c r="AK98" i="21" a="1"/>
  <c r="AK98" i="21" s="1"/>
  <c r="AF98" i="21" a="1"/>
  <c r="AF98" i="21" s="1"/>
  <c r="AD98" i="21" a="1"/>
  <c r="AD98" i="21" s="1"/>
  <c r="W98" i="21"/>
  <c r="AJ98" i="21" a="1"/>
  <c r="AJ98" i="21" s="1"/>
  <c r="S98" i="21" a="1"/>
  <c r="S98" i="21" s="1"/>
  <c r="T98" i="21" a="1"/>
  <c r="T98" i="21" s="1"/>
  <c r="R98" i="21"/>
  <c r="Q98" i="21"/>
  <c r="AG98" i="21" a="1"/>
  <c r="AG98" i="21" s="1"/>
  <c r="AH98" i="21" a="1"/>
  <c r="AH98" i="21" s="1"/>
  <c r="AC98" i="21" a="1"/>
  <c r="AC98" i="21" s="1"/>
  <c r="X98" i="21" a="1"/>
  <c r="X98" i="21" s="1"/>
  <c r="V98" i="21"/>
  <c r="C98" i="21" s="1"/>
  <c r="Y98" i="21" a="1"/>
  <c r="Y98" i="21" s="1"/>
  <c r="S71" i="20" a="1"/>
  <c r="S71" i="20" s="1"/>
  <c r="R71" i="20"/>
  <c r="T71" i="20" a="1"/>
  <c r="T71" i="20" s="1"/>
  <c r="W70" i="20"/>
  <c r="U70" i="20"/>
  <c r="H73" i="20" a="1"/>
  <c r="H73" i="20" s="1"/>
  <c r="M73" i="20" s="1"/>
  <c r="K74" i="20" s="1"/>
  <c r="L74" i="20" s="1"/>
  <c r="O72" i="20"/>
  <c r="P72" i="20" s="1"/>
  <c r="Q72" i="20" s="1"/>
  <c r="D69" i="20"/>
  <c r="V69" i="20"/>
  <c r="C69" i="20" s="1"/>
  <c r="AM108" i="16"/>
  <c r="AI108" i="16"/>
  <c r="AH108" i="16"/>
  <c r="AF108" i="16"/>
  <c r="AL109" i="16"/>
  <c r="AJ110" i="16" s="1"/>
  <c r="AK110" i="16" s="1"/>
  <c r="AG109" i="16" a="1"/>
  <c r="AG109" i="16" s="1"/>
  <c r="AC106" i="16"/>
  <c r="AS107" i="16" a="1"/>
  <c r="AS107" i="16" s="1"/>
  <c r="BJ107" i="16" a="1"/>
  <c r="BJ107" i="16" s="1"/>
  <c r="BB107" i="16" a="1"/>
  <c r="BB107" i="16" s="1"/>
  <c r="AR107" i="16" a="1"/>
  <c r="AR107" i="16" s="1"/>
  <c r="BH107" i="16" a="1"/>
  <c r="BH107" i="16" s="1"/>
  <c r="AZ107" i="16" a="1"/>
  <c r="AZ107" i="16" s="1"/>
  <c r="AO107" i="16"/>
  <c r="BC107" i="16" a="1"/>
  <c r="BC107" i="16" s="1"/>
  <c r="BA107" i="16" a="1"/>
  <c r="BA107" i="16" s="1"/>
  <c r="AN107" i="16"/>
  <c r="BE107" i="16" a="1"/>
  <c r="BE107" i="16" s="1"/>
  <c r="BD107" i="16" a="1"/>
  <c r="BD107" i="16" s="1"/>
  <c r="AY107" i="16" a="1"/>
  <c r="AY107" i="16" s="1"/>
  <c r="BI107" i="16" a="1"/>
  <c r="BI107" i="16" s="1"/>
  <c r="AU107" i="16"/>
  <c r="AB107" i="16" s="1"/>
  <c r="AT107" i="16"/>
  <c r="AC107" i="16" s="1"/>
  <c r="AQ107" i="16"/>
  <c r="BF107" i="16" a="1"/>
  <c r="BF107" i="16" s="1"/>
  <c r="BG107" i="16" a="1"/>
  <c r="BG107" i="16" s="1"/>
  <c r="AX107" i="16" a="1"/>
  <c r="AX107" i="16" s="1"/>
  <c r="AW107" i="16" a="1"/>
  <c r="AW107" i="16" s="1"/>
  <c r="AV107" i="16"/>
  <c r="AP107" i="16"/>
  <c r="D98" i="21" l="1"/>
  <c r="G100" i="21"/>
  <c r="I100" i="21"/>
  <c r="J100" i="21"/>
  <c r="N100" i="21"/>
  <c r="M101" i="21"/>
  <c r="K102" i="21" s="1"/>
  <c r="L102" i="21" s="1"/>
  <c r="H101" i="21" a="1"/>
  <c r="H101" i="21" s="1"/>
  <c r="AF99" i="21" a="1"/>
  <c r="AF99" i="21" s="1"/>
  <c r="X99" i="21" a="1"/>
  <c r="X99" i="21" s="1"/>
  <c r="AG99" i="21" a="1"/>
  <c r="AG99" i="21" s="1"/>
  <c r="V99" i="21"/>
  <c r="C99" i="21" s="1"/>
  <c r="U99" i="21"/>
  <c r="D99" i="21" s="1"/>
  <c r="AH99" i="21" a="1"/>
  <c r="AH99" i="21" s="1"/>
  <c r="AE99" i="21" a="1"/>
  <c r="AE99" i="21" s="1"/>
  <c r="S99" i="21" a="1"/>
  <c r="S99" i="21" s="1"/>
  <c r="T99" i="21" a="1"/>
  <c r="T99" i="21" s="1"/>
  <c r="AD99" i="21" a="1"/>
  <c r="AD99" i="21" s="1"/>
  <c r="AC99" i="21" a="1"/>
  <c r="AC99" i="21" s="1"/>
  <c r="AA99" i="21" a="1"/>
  <c r="AA99" i="21" s="1"/>
  <c r="AJ99" i="21" a="1"/>
  <c r="AJ99" i="21" s="1"/>
  <c r="AI99" i="21" a="1"/>
  <c r="AI99" i="21" s="1"/>
  <c r="AB99" i="21" a="1"/>
  <c r="AB99" i="21" s="1"/>
  <c r="Z99" i="21" a="1"/>
  <c r="Z99" i="21" s="1"/>
  <c r="Y99" i="21" a="1"/>
  <c r="Y99" i="21" s="1"/>
  <c r="AK99" i="21" a="1"/>
  <c r="AK99" i="21" s="1"/>
  <c r="Q99" i="21"/>
  <c r="P99" i="21"/>
  <c r="W99" i="21"/>
  <c r="R99" i="21"/>
  <c r="O99" i="21"/>
  <c r="AK71" i="20" a="1"/>
  <c r="AK71" i="20" s="1"/>
  <c r="T72" i="20" a="1"/>
  <c r="T72" i="20" s="1"/>
  <c r="R72" i="20"/>
  <c r="S72" i="20" a="1"/>
  <c r="S72" i="20" s="1"/>
  <c r="H74" i="20" a="1"/>
  <c r="H74" i="20" s="1"/>
  <c r="N73" i="20"/>
  <c r="G73" i="20"/>
  <c r="J73" i="20"/>
  <c r="I73" i="20"/>
  <c r="D70" i="20"/>
  <c r="V70" i="20"/>
  <c r="C70" i="20" s="1"/>
  <c r="AI71" i="20" a="1"/>
  <c r="AI71" i="20" s="1"/>
  <c r="AF71" i="20" a="1"/>
  <c r="AF71" i="20" s="1"/>
  <c r="AB71" i="20" a="1"/>
  <c r="AB71" i="20" s="1"/>
  <c r="X71" i="20" a="1"/>
  <c r="X71" i="20" s="1"/>
  <c r="AE71" i="20" a="1"/>
  <c r="AE71" i="20" s="1"/>
  <c r="AC71" i="20" a="1"/>
  <c r="AC71" i="20" s="1"/>
  <c r="AD71" i="20" a="1"/>
  <c r="AD71" i="20" s="1"/>
  <c r="AA71" i="20" a="1"/>
  <c r="AA71" i="20" s="1"/>
  <c r="Y71" i="20" a="1"/>
  <c r="Y71" i="20" s="1"/>
  <c r="Z71" i="20" a="1"/>
  <c r="Z71" i="20" s="1"/>
  <c r="AH71" i="20" a="1"/>
  <c r="AH71" i="20" s="1"/>
  <c r="AG71" i="20" a="1"/>
  <c r="AG71" i="20" s="1"/>
  <c r="AJ71" i="20" a="1"/>
  <c r="AJ71" i="20" s="1"/>
  <c r="AI109" i="16"/>
  <c r="AH109" i="16"/>
  <c r="AF109" i="16"/>
  <c r="AM109" i="16"/>
  <c r="AL110" i="16"/>
  <c r="AJ111" i="16" s="1"/>
  <c r="AK111" i="16" s="1"/>
  <c r="AG110" i="16" a="1"/>
  <c r="AG110" i="16" s="1"/>
  <c r="BH108" i="16" a="1"/>
  <c r="BH108" i="16" s="1"/>
  <c r="AZ108" i="16" a="1"/>
  <c r="AZ108" i="16" s="1"/>
  <c r="AO108" i="16"/>
  <c r="AN108" i="16"/>
  <c r="BG108" i="16" a="1"/>
  <c r="BG108" i="16" s="1"/>
  <c r="AY108" i="16" a="1"/>
  <c r="AY108" i="16" s="1"/>
  <c r="AV108" i="16"/>
  <c r="AU108" i="16"/>
  <c r="AB108" i="16" s="1"/>
  <c r="BF108" i="16" a="1"/>
  <c r="BF108" i="16" s="1"/>
  <c r="AT108" i="16"/>
  <c r="AC108" i="16" s="1"/>
  <c r="BE108" i="16" a="1"/>
  <c r="BE108" i="16" s="1"/>
  <c r="AP108" i="16"/>
  <c r="BD108" i="16" a="1"/>
  <c r="BD108" i="16" s="1"/>
  <c r="BC108" i="16" a="1"/>
  <c r="BC108" i="16" s="1"/>
  <c r="BB108" i="16" a="1"/>
  <c r="BB108" i="16" s="1"/>
  <c r="BJ108" i="16" a="1"/>
  <c r="BJ108" i="16" s="1"/>
  <c r="AQ108" i="16"/>
  <c r="BA108" i="16" a="1"/>
  <c r="BA108" i="16" s="1"/>
  <c r="AX108" i="16" a="1"/>
  <c r="AX108" i="16" s="1"/>
  <c r="AS108" i="16" a="1"/>
  <c r="AS108" i="16" s="1"/>
  <c r="BI108" i="16" a="1"/>
  <c r="BI108" i="16" s="1"/>
  <c r="AW108" i="16" a="1"/>
  <c r="AW108" i="16" s="1"/>
  <c r="AR108" i="16" a="1"/>
  <c r="AR108" i="16" s="1"/>
  <c r="I101" i="21" l="1"/>
  <c r="N101" i="21"/>
  <c r="J101" i="21"/>
  <c r="G101" i="21"/>
  <c r="H102" i="21" a="1"/>
  <c r="H102" i="21" s="1"/>
  <c r="M102" i="21"/>
  <c r="K103" i="21" s="1"/>
  <c r="L103" i="21" s="1"/>
  <c r="AD100" i="21" a="1"/>
  <c r="AD100" i="21" s="1"/>
  <c r="T100" i="21" a="1"/>
  <c r="T100" i="21" s="1"/>
  <c r="AG100" i="21" a="1"/>
  <c r="AG100" i="21" s="1"/>
  <c r="X100" i="21" a="1"/>
  <c r="X100" i="21" s="1"/>
  <c r="AJ100" i="21" a="1"/>
  <c r="AJ100" i="21" s="1"/>
  <c r="Z100" i="21" a="1"/>
  <c r="Z100" i="21" s="1"/>
  <c r="AK100" i="21" a="1"/>
  <c r="AK100" i="21" s="1"/>
  <c r="AA100" i="21" a="1"/>
  <c r="AA100" i="21" s="1"/>
  <c r="Q100" i="21"/>
  <c r="AI100" i="21" a="1"/>
  <c r="AI100" i="21" s="1"/>
  <c r="S100" i="21" a="1"/>
  <c r="S100" i="21" s="1"/>
  <c r="AF100" i="21" a="1"/>
  <c r="AF100" i="21" s="1"/>
  <c r="O100" i="21"/>
  <c r="AH100" i="21" a="1"/>
  <c r="AH100" i="21" s="1"/>
  <c r="AB100" i="21" a="1"/>
  <c r="AB100" i="21" s="1"/>
  <c r="Y100" i="21" a="1"/>
  <c r="Y100" i="21" s="1"/>
  <c r="R100" i="21"/>
  <c r="W100" i="21"/>
  <c r="V100" i="21"/>
  <c r="C100" i="21" s="1"/>
  <c r="U100" i="21"/>
  <c r="D100" i="21" s="1"/>
  <c r="P100" i="21"/>
  <c r="AE100" i="21" a="1"/>
  <c r="AE100" i="21" s="1"/>
  <c r="AC100" i="21" a="1"/>
  <c r="AC100" i="21" s="1"/>
  <c r="W71" i="20"/>
  <c r="U71" i="20"/>
  <c r="O73" i="20"/>
  <c r="P73" i="20" s="1"/>
  <c r="Q73" i="20" s="1"/>
  <c r="N74" i="20"/>
  <c r="J74" i="20"/>
  <c r="I74" i="20"/>
  <c r="G74" i="20"/>
  <c r="M74" i="20"/>
  <c r="K75" i="20" s="1"/>
  <c r="L75" i="20" s="1"/>
  <c r="Y72" i="20" a="1"/>
  <c r="Y72" i="20" s="1"/>
  <c r="AC72" i="20" a="1"/>
  <c r="AC72" i="20" s="1"/>
  <c r="AH72" i="20" a="1"/>
  <c r="AH72" i="20" s="1"/>
  <c r="AB72" i="20" a="1"/>
  <c r="AB72" i="20" s="1"/>
  <c r="AG72" i="20" a="1"/>
  <c r="AG72" i="20" s="1"/>
  <c r="AF72" i="20" a="1"/>
  <c r="AF72" i="20" s="1"/>
  <c r="AJ72" i="20" a="1"/>
  <c r="AJ72" i="20" s="1"/>
  <c r="AD72" i="20" a="1"/>
  <c r="AD72" i="20" s="1"/>
  <c r="AE72" i="20" a="1"/>
  <c r="AE72" i="20" s="1"/>
  <c r="X72" i="20" a="1"/>
  <c r="X72" i="20" s="1"/>
  <c r="AA72" i="20" a="1"/>
  <c r="AA72" i="20" s="1"/>
  <c r="AI72" i="20" a="1"/>
  <c r="AI72" i="20" s="1"/>
  <c r="Z72" i="20" a="1"/>
  <c r="Z72" i="20" s="1"/>
  <c r="AK72" i="20" a="1"/>
  <c r="AK72" i="20" s="1"/>
  <c r="AG111" i="16" a="1"/>
  <c r="AG111" i="16" s="1"/>
  <c r="AL111" i="16"/>
  <c r="AJ112" i="16" s="1"/>
  <c r="AK112" i="16" s="1"/>
  <c r="BE109" i="16" a="1"/>
  <c r="BE109" i="16" s="1"/>
  <c r="AW109" i="16" a="1"/>
  <c r="AW109" i="16" s="1"/>
  <c r="AV109" i="16"/>
  <c r="BC109" i="16" a="1"/>
  <c r="BC109" i="16" s="1"/>
  <c r="BB109" i="16" a="1"/>
  <c r="BB109" i="16" s="1"/>
  <c r="AO109" i="16"/>
  <c r="AN109" i="16"/>
  <c r="BA109" i="16" a="1"/>
  <c r="BA109" i="16" s="1"/>
  <c r="BH109" i="16" a="1"/>
  <c r="BH109" i="16" s="1"/>
  <c r="AR109" i="16" a="1"/>
  <c r="AR109" i="16" s="1"/>
  <c r="BG109" i="16" a="1"/>
  <c r="BG109" i="16" s="1"/>
  <c r="AQ109" i="16"/>
  <c r="AP109" i="16"/>
  <c r="BF109" i="16" a="1"/>
  <c r="BF109" i="16" s="1"/>
  <c r="BD109" i="16" a="1"/>
  <c r="BD109" i="16" s="1"/>
  <c r="BI109" i="16" a="1"/>
  <c r="BI109" i="16" s="1"/>
  <c r="AT109" i="16"/>
  <c r="AS109" i="16" a="1"/>
  <c r="AS109" i="16" s="1"/>
  <c r="AZ109" i="16" a="1"/>
  <c r="AZ109" i="16" s="1"/>
  <c r="AY109" i="16" a="1"/>
  <c r="AY109" i="16" s="1"/>
  <c r="AX109" i="16" a="1"/>
  <c r="AX109" i="16" s="1"/>
  <c r="AU109" i="16"/>
  <c r="AB109" i="16" s="1"/>
  <c r="BJ109" i="16" a="1"/>
  <c r="BJ109" i="16" s="1"/>
  <c r="AF110" i="16"/>
  <c r="AM110" i="16"/>
  <c r="AI110" i="16"/>
  <c r="AH110" i="16"/>
  <c r="H103" i="21" l="1" a="1"/>
  <c r="H103" i="21" s="1"/>
  <c r="M103" i="21"/>
  <c r="K104" i="21" s="1"/>
  <c r="L104" i="21" s="1"/>
  <c r="J102" i="21"/>
  <c r="I102" i="21"/>
  <c r="G102" i="21"/>
  <c r="N102" i="21"/>
  <c r="Q101" i="21"/>
  <c r="AI101" i="21" a="1"/>
  <c r="AI101" i="21" s="1"/>
  <c r="AA101" i="21" a="1"/>
  <c r="AA101" i="21" s="1"/>
  <c r="P101" i="21"/>
  <c r="AG101" i="21" a="1"/>
  <c r="AG101" i="21" s="1"/>
  <c r="X101" i="21" a="1"/>
  <c r="X101" i="21" s="1"/>
  <c r="T101" i="21" a="1"/>
  <c r="T101" i="21" s="1"/>
  <c r="AD101" i="21" a="1"/>
  <c r="AD101" i="21" s="1"/>
  <c r="AE101" i="21" a="1"/>
  <c r="AE101" i="21" s="1"/>
  <c r="S101" i="21" a="1"/>
  <c r="S101" i="21" s="1"/>
  <c r="R101" i="21"/>
  <c r="AH101" i="21" a="1"/>
  <c r="AH101" i="21" s="1"/>
  <c r="V101" i="21"/>
  <c r="C101" i="21" s="1"/>
  <c r="AJ101" i="21" a="1"/>
  <c r="AJ101" i="21" s="1"/>
  <c r="O101" i="21"/>
  <c r="Y101" i="21" a="1"/>
  <c r="Y101" i="21" s="1"/>
  <c r="W101" i="21"/>
  <c r="AF101" i="21" a="1"/>
  <c r="AF101" i="21" s="1"/>
  <c r="AK101" i="21" a="1"/>
  <c r="AK101" i="21" s="1"/>
  <c r="AC101" i="21" a="1"/>
  <c r="AC101" i="21" s="1"/>
  <c r="AB101" i="21" a="1"/>
  <c r="AB101" i="21" s="1"/>
  <c r="Z101" i="21" a="1"/>
  <c r="Z101" i="21" s="1"/>
  <c r="U101" i="21"/>
  <c r="R73" i="20"/>
  <c r="T73" i="20" a="1"/>
  <c r="T73" i="20" s="1"/>
  <c r="S73" i="20" a="1"/>
  <c r="S73" i="20" s="1"/>
  <c r="H75" i="20" a="1"/>
  <c r="H75" i="20" s="1"/>
  <c r="O74" i="20"/>
  <c r="P74" i="20" s="1"/>
  <c r="Q74" i="20" s="1"/>
  <c r="W72" i="20"/>
  <c r="U72" i="20"/>
  <c r="D71" i="20"/>
  <c r="V71" i="20"/>
  <c r="C71" i="20" s="1"/>
  <c r="BC110" i="16" a="1"/>
  <c r="BC110" i="16" s="1"/>
  <c r="AS110" i="16" a="1"/>
  <c r="AS110" i="16" s="1"/>
  <c r="BJ110" i="16" a="1"/>
  <c r="BJ110" i="16" s="1"/>
  <c r="BB110" i="16" a="1"/>
  <c r="BB110" i="16" s="1"/>
  <c r="AP110" i="16"/>
  <c r="BF110" i="16" a="1"/>
  <c r="BF110" i="16" s="1"/>
  <c r="AU110" i="16"/>
  <c r="AB110" i="16" s="1"/>
  <c r="AT110" i="16"/>
  <c r="AC110" i="16" s="1"/>
  <c r="BE110" i="16" a="1"/>
  <c r="BE110" i="16" s="1"/>
  <c r="AR110" i="16" a="1"/>
  <c r="AR110" i="16" s="1"/>
  <c r="AQ110" i="16"/>
  <c r="AN110" i="16"/>
  <c r="BG110" i="16" a="1"/>
  <c r="BG110" i="16" s="1"/>
  <c r="BD110" i="16" a="1"/>
  <c r="BD110" i="16" s="1"/>
  <c r="BA110" i="16" a="1"/>
  <c r="BA110" i="16" s="1"/>
  <c r="AZ110" i="16" a="1"/>
  <c r="AZ110" i="16" s="1"/>
  <c r="AY110" i="16" a="1"/>
  <c r="AY110" i="16" s="1"/>
  <c r="AW110" i="16" a="1"/>
  <c r="AW110" i="16" s="1"/>
  <c r="AV110" i="16"/>
  <c r="AO110" i="16"/>
  <c r="BI110" i="16" a="1"/>
  <c r="BI110" i="16" s="1"/>
  <c r="BH110" i="16" a="1"/>
  <c r="BH110" i="16" s="1"/>
  <c r="AX110" i="16" a="1"/>
  <c r="AX110" i="16" s="1"/>
  <c r="AC109" i="16"/>
  <c r="AG112" i="16" a="1"/>
  <c r="AG112" i="16" s="1"/>
  <c r="AL112" i="16"/>
  <c r="AJ113" i="16" s="1"/>
  <c r="AK113" i="16" s="1"/>
  <c r="AI111" i="16"/>
  <c r="AH111" i="16"/>
  <c r="AM111" i="16"/>
  <c r="AF111" i="16"/>
  <c r="D101" i="21" l="1"/>
  <c r="AG102" i="21" a="1"/>
  <c r="AG102" i="21" s="1"/>
  <c r="Y102" i="21" a="1"/>
  <c r="Y102" i="21" s="1"/>
  <c r="AI102" i="21" a="1"/>
  <c r="AI102" i="21" s="1"/>
  <c r="Z102" i="21" a="1"/>
  <c r="Z102" i="21" s="1"/>
  <c r="AK102" i="21" a="1"/>
  <c r="AK102" i="21" s="1"/>
  <c r="AA102" i="21" a="1"/>
  <c r="AA102" i="21" s="1"/>
  <c r="X102" i="21" a="1"/>
  <c r="X102" i="21" s="1"/>
  <c r="W102" i="21"/>
  <c r="AJ102" i="21" a="1"/>
  <c r="AJ102" i="21" s="1"/>
  <c r="S102" i="21" a="1"/>
  <c r="S102" i="21" s="1"/>
  <c r="AF102" i="21" a="1"/>
  <c r="AF102" i="21" s="1"/>
  <c r="O102" i="21"/>
  <c r="AD102" i="21" a="1"/>
  <c r="AD102" i="21" s="1"/>
  <c r="AH102" i="21" a="1"/>
  <c r="AH102" i="21" s="1"/>
  <c r="AE102" i="21" a="1"/>
  <c r="AE102" i="21" s="1"/>
  <c r="AC102" i="21" a="1"/>
  <c r="AC102" i="21" s="1"/>
  <c r="AB102" i="21" a="1"/>
  <c r="AB102" i="21" s="1"/>
  <c r="V102" i="21"/>
  <c r="C102" i="21" s="1"/>
  <c r="Q102" i="21"/>
  <c r="P102" i="21"/>
  <c r="T102" i="21" a="1"/>
  <c r="T102" i="21" s="1"/>
  <c r="R102" i="21"/>
  <c r="U102" i="21"/>
  <c r="D102" i="21" s="1"/>
  <c r="M104" i="21"/>
  <c r="K105" i="21" s="1"/>
  <c r="L105" i="21" s="1"/>
  <c r="H104" i="21" a="1"/>
  <c r="H104" i="21" s="1"/>
  <c r="G103" i="21"/>
  <c r="N103" i="21"/>
  <c r="J103" i="21"/>
  <c r="I103" i="21"/>
  <c r="T74" i="20" a="1"/>
  <c r="T74" i="20" s="1"/>
  <c r="S74" i="20" a="1"/>
  <c r="S74" i="20" s="1"/>
  <c r="R74" i="20"/>
  <c r="D72" i="20"/>
  <c r="V72" i="20"/>
  <c r="C72" i="20" s="1"/>
  <c r="G75" i="20"/>
  <c r="N75" i="20"/>
  <c r="J75" i="20"/>
  <c r="I75" i="20"/>
  <c r="M75" i="20"/>
  <c r="K76" i="20" s="1"/>
  <c r="L76" i="20" s="1"/>
  <c r="AK73" i="20" a="1"/>
  <c r="AK73" i="20" s="1"/>
  <c r="Z73" i="20" a="1"/>
  <c r="Z73" i="20" s="1"/>
  <c r="AD73" i="20" a="1"/>
  <c r="AD73" i="20" s="1"/>
  <c r="AI73" i="20" a="1"/>
  <c r="AI73" i="20" s="1"/>
  <c r="AH73" i="20" a="1"/>
  <c r="AH73" i="20" s="1"/>
  <c r="AA73" i="20" a="1"/>
  <c r="AA73" i="20" s="1"/>
  <c r="AG73" i="20" a="1"/>
  <c r="AG73" i="20" s="1"/>
  <c r="X73" i="20" a="1"/>
  <c r="X73" i="20" s="1"/>
  <c r="AB73" i="20" a="1"/>
  <c r="AB73" i="20" s="1"/>
  <c r="AJ73" i="20" a="1"/>
  <c r="AJ73" i="20" s="1"/>
  <c r="Y73" i="20" a="1"/>
  <c r="Y73" i="20" s="1"/>
  <c r="AF73" i="20" a="1"/>
  <c r="AF73" i="20" s="1"/>
  <c r="AE73" i="20" a="1"/>
  <c r="AE73" i="20" s="1"/>
  <c r="AC73" i="20" a="1"/>
  <c r="AC73" i="20" s="1"/>
  <c r="AI112" i="16"/>
  <c r="AM112" i="16"/>
  <c r="AH112" i="16"/>
  <c r="AF112" i="16"/>
  <c r="AP111" i="16"/>
  <c r="BH111" i="16" a="1"/>
  <c r="BH111" i="16" s="1"/>
  <c r="AZ111" i="16" a="1"/>
  <c r="AZ111" i="16" s="1"/>
  <c r="AO111" i="16"/>
  <c r="AN111" i="16"/>
  <c r="BF111" i="16" a="1"/>
  <c r="BF111" i="16" s="1"/>
  <c r="AX111" i="16" a="1"/>
  <c r="AX111" i="16" s="1"/>
  <c r="BA111" i="16" a="1"/>
  <c r="BA111" i="16" s="1"/>
  <c r="AY111" i="16" a="1"/>
  <c r="AY111" i="16" s="1"/>
  <c r="BJ111" i="16" a="1"/>
  <c r="BJ111" i="16" s="1"/>
  <c r="BG111" i="16" a="1"/>
  <c r="BG111" i="16" s="1"/>
  <c r="AS111" i="16" a="1"/>
  <c r="AS111" i="16" s="1"/>
  <c r="AR111" i="16" a="1"/>
  <c r="AR111" i="16" s="1"/>
  <c r="BE111" i="16" a="1"/>
  <c r="BE111" i="16" s="1"/>
  <c r="AQ111" i="16"/>
  <c r="BD111" i="16" a="1"/>
  <c r="BD111" i="16" s="1"/>
  <c r="BB111" i="16" a="1"/>
  <c r="BB111" i="16" s="1"/>
  <c r="AW111" i="16" a="1"/>
  <c r="AW111" i="16" s="1"/>
  <c r="AV111" i="16"/>
  <c r="AU111" i="16"/>
  <c r="AB111" i="16" s="1"/>
  <c r="AT111" i="16"/>
  <c r="AC111" i="16" s="1"/>
  <c r="BI111" i="16" a="1"/>
  <c r="BI111" i="16" s="1"/>
  <c r="BC111" i="16" a="1"/>
  <c r="BC111" i="16" s="1"/>
  <c r="AG113" i="16" a="1"/>
  <c r="AG113" i="16" s="1"/>
  <c r="AL113" i="16"/>
  <c r="AJ114" i="16" s="1"/>
  <c r="AK114" i="16" s="1"/>
  <c r="U103" i="21" l="1"/>
  <c r="D103" i="21" s="1"/>
  <c r="AD103" i="21" a="1"/>
  <c r="AD103" i="21" s="1"/>
  <c r="AI103" i="21" a="1"/>
  <c r="AI103" i="21" s="1"/>
  <c r="Z103" i="21" a="1"/>
  <c r="Z103" i="21" s="1"/>
  <c r="S103" i="21" a="1"/>
  <c r="S103" i="21" s="1"/>
  <c r="Q103" i="21"/>
  <c r="P103" i="21"/>
  <c r="AE103" i="21" a="1"/>
  <c r="AE103" i="21" s="1"/>
  <c r="R103" i="21"/>
  <c r="AC103" i="21" a="1"/>
  <c r="AC103" i="21" s="1"/>
  <c r="AJ103" i="21" a="1"/>
  <c r="AJ103" i="21" s="1"/>
  <c r="V103" i="21"/>
  <c r="C103" i="21" s="1"/>
  <c r="AB103" i="21" a="1"/>
  <c r="AB103" i="21" s="1"/>
  <c r="T103" i="21" a="1"/>
  <c r="T103" i="21" s="1"/>
  <c r="AK103" i="21" a="1"/>
  <c r="AK103" i="21" s="1"/>
  <c r="AF103" i="21" a="1"/>
  <c r="AF103" i="21" s="1"/>
  <c r="AA103" i="21" a="1"/>
  <c r="AA103" i="21" s="1"/>
  <c r="O103" i="21"/>
  <c r="Y103" i="21" a="1"/>
  <c r="Y103" i="21" s="1"/>
  <c r="X103" i="21" a="1"/>
  <c r="X103" i="21" s="1"/>
  <c r="W103" i="21"/>
  <c r="AH103" i="21" a="1"/>
  <c r="AH103" i="21" s="1"/>
  <c r="AG103" i="21" a="1"/>
  <c r="AG103" i="21" s="1"/>
  <c r="G104" i="21"/>
  <c r="J104" i="21"/>
  <c r="N104" i="21"/>
  <c r="I104" i="21"/>
  <c r="M105" i="21"/>
  <c r="K106" i="21" s="1"/>
  <c r="L106" i="21" s="1"/>
  <c r="H105" i="21" a="1"/>
  <c r="H105" i="21" s="1"/>
  <c r="H76" i="20" a="1"/>
  <c r="H76" i="20" s="1"/>
  <c r="M76" i="20" s="1"/>
  <c r="K77" i="20" s="1"/>
  <c r="L77" i="20" s="1"/>
  <c r="O75" i="20"/>
  <c r="P75" i="20" s="1"/>
  <c r="Q75" i="20" s="1"/>
  <c r="W73" i="20"/>
  <c r="U73" i="20"/>
  <c r="AA74" i="20" a="1"/>
  <c r="AA74" i="20" s="1"/>
  <c r="AI74" i="20" a="1"/>
  <c r="AI74" i="20" s="1"/>
  <c r="AG74" i="20" a="1"/>
  <c r="AG74" i="20" s="1"/>
  <c r="Z74" i="20" a="1"/>
  <c r="Z74" i="20" s="1"/>
  <c r="AB74" i="20" a="1"/>
  <c r="AB74" i="20" s="1"/>
  <c r="AD74" i="20" a="1"/>
  <c r="AD74" i="20" s="1"/>
  <c r="Y74" i="20" a="1"/>
  <c r="Y74" i="20" s="1"/>
  <c r="AH74" i="20" a="1"/>
  <c r="AH74" i="20" s="1"/>
  <c r="AE74" i="20" a="1"/>
  <c r="AE74" i="20" s="1"/>
  <c r="AJ74" i="20" a="1"/>
  <c r="AJ74" i="20" s="1"/>
  <c r="X74" i="20" a="1"/>
  <c r="X74" i="20" s="1"/>
  <c r="AC74" i="20" a="1"/>
  <c r="AC74" i="20" s="1"/>
  <c r="AF74" i="20" a="1"/>
  <c r="AF74" i="20" s="1"/>
  <c r="AK74" i="20" a="1"/>
  <c r="AK74" i="20" s="1"/>
  <c r="AL114" i="16"/>
  <c r="AJ115" i="16" s="1"/>
  <c r="AK115" i="16" s="1"/>
  <c r="AG114" i="16" a="1"/>
  <c r="AG114" i="16" s="1"/>
  <c r="AF113" i="16"/>
  <c r="AI113" i="16"/>
  <c r="AH113" i="16"/>
  <c r="AM113" i="16"/>
  <c r="BF112" i="16" a="1"/>
  <c r="BF112" i="16" s="1"/>
  <c r="AX112" i="16" a="1"/>
  <c r="AX112" i="16" s="1"/>
  <c r="BE112" i="16" a="1"/>
  <c r="BE112" i="16" s="1"/>
  <c r="AW112" i="16" a="1"/>
  <c r="AW112" i="16" s="1"/>
  <c r="AT112" i="16"/>
  <c r="AC112" i="16" s="1"/>
  <c r="AS112" i="16" a="1"/>
  <c r="AS112" i="16" s="1"/>
  <c r="BD112" i="16" a="1"/>
  <c r="BD112" i="16" s="1"/>
  <c r="AR112" i="16" a="1"/>
  <c r="AR112" i="16" s="1"/>
  <c r="BC112" i="16" a="1"/>
  <c r="BC112" i="16" s="1"/>
  <c r="AQ112" i="16"/>
  <c r="AU112" i="16"/>
  <c r="AB112" i="16" s="1"/>
  <c r="BI112" i="16" a="1"/>
  <c r="BI112" i="16" s="1"/>
  <c r="AN112" i="16"/>
  <c r="AP112" i="16"/>
  <c r="BH112" i="16" a="1"/>
  <c r="BH112" i="16" s="1"/>
  <c r="AO112" i="16"/>
  <c r="BG112" i="16" a="1"/>
  <c r="BG112" i="16" s="1"/>
  <c r="AZ112" i="16" a="1"/>
  <c r="AZ112" i="16" s="1"/>
  <c r="AY112" i="16" a="1"/>
  <c r="AY112" i="16" s="1"/>
  <c r="BA112" i="16" a="1"/>
  <c r="BA112" i="16" s="1"/>
  <c r="BJ112" i="16" a="1"/>
  <c r="BJ112" i="16" s="1"/>
  <c r="BB112" i="16" a="1"/>
  <c r="BB112" i="16" s="1"/>
  <c r="AV112" i="16"/>
  <c r="N105" i="21" l="1"/>
  <c r="I105" i="21"/>
  <c r="J105" i="21"/>
  <c r="G105" i="21"/>
  <c r="H106" i="21" a="1"/>
  <c r="H106" i="21" s="1"/>
  <c r="M106" i="21"/>
  <c r="K107" i="21" s="1"/>
  <c r="L107" i="21" s="1"/>
  <c r="AJ104" i="21" a="1"/>
  <c r="AJ104" i="21" s="1"/>
  <c r="AB104" i="21" a="1"/>
  <c r="AB104" i="21" s="1"/>
  <c r="R104" i="21"/>
  <c r="Q104" i="21"/>
  <c r="AI104" i="21" a="1"/>
  <c r="AI104" i="21" s="1"/>
  <c r="Z104" i="21" a="1"/>
  <c r="Z104" i="21" s="1"/>
  <c r="W104" i="21"/>
  <c r="V104" i="21"/>
  <c r="C104" i="21" s="1"/>
  <c r="AH104" i="21" a="1"/>
  <c r="AH104" i="21" s="1"/>
  <c r="X104" i="21" a="1"/>
  <c r="X104" i="21" s="1"/>
  <c r="AG104" i="21" a="1"/>
  <c r="AG104" i="21" s="1"/>
  <c r="T104" i="21" a="1"/>
  <c r="T104" i="21" s="1"/>
  <c r="AC104" i="21" a="1"/>
  <c r="AC104" i="21" s="1"/>
  <c r="AD104" i="21" a="1"/>
  <c r="AD104" i="21" s="1"/>
  <c r="AA104" i="21" a="1"/>
  <c r="AA104" i="21" s="1"/>
  <c r="S104" i="21" a="1"/>
  <c r="S104" i="21" s="1"/>
  <c r="P104" i="21"/>
  <c r="O104" i="21"/>
  <c r="AK104" i="21" a="1"/>
  <c r="AK104" i="21" s="1"/>
  <c r="AF104" i="21" a="1"/>
  <c r="AF104" i="21" s="1"/>
  <c r="AE104" i="21" a="1"/>
  <c r="AE104" i="21" s="1"/>
  <c r="Y104" i="21" a="1"/>
  <c r="Y104" i="21" s="1"/>
  <c r="U104" i="21"/>
  <c r="T75" i="20" a="1"/>
  <c r="T75" i="20" s="1"/>
  <c r="S75" i="20" a="1"/>
  <c r="S75" i="20" s="1"/>
  <c r="R75" i="20"/>
  <c r="H77" i="20" a="1"/>
  <c r="H77" i="20" s="1"/>
  <c r="M77" i="20" s="1"/>
  <c r="K78" i="20" s="1"/>
  <c r="L78" i="20" s="1"/>
  <c r="D73" i="20"/>
  <c r="V73" i="20"/>
  <c r="C73" i="20" s="1"/>
  <c r="U74" i="20"/>
  <c r="W74" i="20"/>
  <c r="J76" i="20"/>
  <c r="I76" i="20"/>
  <c r="G76" i="20"/>
  <c r="N76" i="20"/>
  <c r="AT113" i="16"/>
  <c r="BC113" i="16" a="1"/>
  <c r="BC113" i="16" s="1"/>
  <c r="AS113" i="16" a="1"/>
  <c r="AS113" i="16" s="1"/>
  <c r="BI113" i="16" a="1"/>
  <c r="BI113" i="16" s="1"/>
  <c r="BA113" i="16" a="1"/>
  <c r="BA113" i="16" s="1"/>
  <c r="AQ113" i="16"/>
  <c r="AZ113" i="16" a="1"/>
  <c r="AZ113" i="16" s="1"/>
  <c r="BJ113" i="16" a="1"/>
  <c r="BJ113" i="16" s="1"/>
  <c r="AY113" i="16" a="1"/>
  <c r="AY113" i="16" s="1"/>
  <c r="AW113" i="16" a="1"/>
  <c r="AW113" i="16" s="1"/>
  <c r="AV113" i="16"/>
  <c r="AR113" i="16" a="1"/>
  <c r="AR113" i="16" s="1"/>
  <c r="BH113" i="16" a="1"/>
  <c r="BH113" i="16" s="1"/>
  <c r="AU113" i="16"/>
  <c r="AB113" i="16" s="1"/>
  <c r="BG113" i="16" a="1"/>
  <c r="BG113" i="16" s="1"/>
  <c r="AP113" i="16"/>
  <c r="BF113" i="16" a="1"/>
  <c r="BF113" i="16" s="1"/>
  <c r="AO113" i="16"/>
  <c r="AX113" i="16" a="1"/>
  <c r="AX113" i="16" s="1"/>
  <c r="BE113" i="16" a="1"/>
  <c r="BE113" i="16" s="1"/>
  <c r="BD113" i="16" a="1"/>
  <c r="BD113" i="16" s="1"/>
  <c r="AN113" i="16"/>
  <c r="BB113" i="16" a="1"/>
  <c r="BB113" i="16" s="1"/>
  <c r="AM114" i="16"/>
  <c r="AI114" i="16"/>
  <c r="AH114" i="16"/>
  <c r="AF114" i="16"/>
  <c r="AL115" i="16"/>
  <c r="AJ116" i="16" s="1"/>
  <c r="AK116" i="16" s="1"/>
  <c r="AG115" i="16" a="1"/>
  <c r="AG115" i="16" s="1"/>
  <c r="AK75" i="20" l="1" a="1"/>
  <c r="AK75" i="20" s="1"/>
  <c r="D104" i="21"/>
  <c r="M107" i="21"/>
  <c r="K108" i="21" s="1"/>
  <c r="L108" i="21" s="1"/>
  <c r="H107" i="21" a="1"/>
  <c r="H107" i="21" s="1"/>
  <c r="N106" i="21"/>
  <c r="J106" i="21"/>
  <c r="I106" i="21"/>
  <c r="G106" i="21"/>
  <c r="AG105" i="21" a="1"/>
  <c r="AG105" i="21" s="1"/>
  <c r="Y105" i="21" a="1"/>
  <c r="Y105" i="21" s="1"/>
  <c r="AK105" i="21" a="1"/>
  <c r="AK105" i="21" s="1"/>
  <c r="AB105" i="21" a="1"/>
  <c r="AB105" i="21" s="1"/>
  <c r="P105" i="21"/>
  <c r="O105" i="21"/>
  <c r="AD105" i="21" a="1"/>
  <c r="AD105" i="21" s="1"/>
  <c r="R105" i="21"/>
  <c r="AC105" i="21" a="1"/>
  <c r="AC105" i="21" s="1"/>
  <c r="Q105" i="21"/>
  <c r="AJ105" i="21" a="1"/>
  <c r="AJ105" i="21" s="1"/>
  <c r="V105" i="21"/>
  <c r="C105" i="21" s="1"/>
  <c r="AH105" i="21" a="1"/>
  <c r="AH105" i="21" s="1"/>
  <c r="S105" i="21" a="1"/>
  <c r="S105" i="21" s="1"/>
  <c r="T105" i="21" a="1"/>
  <c r="T105" i="21" s="1"/>
  <c r="AI105" i="21" a="1"/>
  <c r="AI105" i="21" s="1"/>
  <c r="AF105" i="21" a="1"/>
  <c r="AF105" i="21" s="1"/>
  <c r="AE105" i="21" a="1"/>
  <c r="AE105" i="21" s="1"/>
  <c r="AA105" i="21" a="1"/>
  <c r="AA105" i="21" s="1"/>
  <c r="Z105" i="21" a="1"/>
  <c r="Z105" i="21" s="1"/>
  <c r="W105" i="21"/>
  <c r="U105" i="21"/>
  <c r="D105" i="21" s="1"/>
  <c r="X105" i="21" a="1"/>
  <c r="X105" i="21" s="1"/>
  <c r="H78" i="20" a="1"/>
  <c r="H78" i="20" s="1"/>
  <c r="M78" i="20" s="1"/>
  <c r="K79" i="20" s="1"/>
  <c r="L79" i="20" s="1"/>
  <c r="O76" i="20"/>
  <c r="P76" i="20" s="1"/>
  <c r="Q76" i="20" s="1"/>
  <c r="D74" i="20"/>
  <c r="V74" i="20"/>
  <c r="C74" i="20" s="1"/>
  <c r="G77" i="20"/>
  <c r="N77" i="20"/>
  <c r="J77" i="20"/>
  <c r="I77" i="20"/>
  <c r="AC75" i="20" a="1"/>
  <c r="AC75" i="20" s="1"/>
  <c r="AD75" i="20" a="1"/>
  <c r="AD75" i="20" s="1"/>
  <c r="Z75" i="20" a="1"/>
  <c r="Z75" i="20" s="1"/>
  <c r="AI75" i="20" a="1"/>
  <c r="AI75" i="20" s="1"/>
  <c r="AH75" i="20" a="1"/>
  <c r="AH75" i="20" s="1"/>
  <c r="AA75" i="20" a="1"/>
  <c r="AA75" i="20" s="1"/>
  <c r="Y75" i="20" a="1"/>
  <c r="Y75" i="20" s="1"/>
  <c r="X75" i="20" a="1"/>
  <c r="X75" i="20" s="1"/>
  <c r="AF75" i="20" a="1"/>
  <c r="AF75" i="20" s="1"/>
  <c r="AE75" i="20" a="1"/>
  <c r="AE75" i="20" s="1"/>
  <c r="AB75" i="20" a="1"/>
  <c r="AB75" i="20" s="1"/>
  <c r="AG75" i="20" a="1"/>
  <c r="AG75" i="20" s="1"/>
  <c r="AJ75" i="20" a="1"/>
  <c r="AJ75" i="20" s="1"/>
  <c r="AI115" i="16"/>
  <c r="AH115" i="16"/>
  <c r="AF115" i="16"/>
  <c r="AM115" i="16"/>
  <c r="AG116" i="16" a="1"/>
  <c r="AG116" i="16" s="1"/>
  <c r="AL116" i="16"/>
  <c r="AJ117" i="16" s="1"/>
  <c r="AK117" i="16" s="1"/>
  <c r="BI114" i="16" a="1"/>
  <c r="BI114" i="16" s="1"/>
  <c r="BA114" i="16" a="1"/>
  <c r="BA114" i="16" s="1"/>
  <c r="AQ114" i="16"/>
  <c r="AP114" i="16"/>
  <c r="BH114" i="16" a="1"/>
  <c r="BH114" i="16" s="1"/>
  <c r="AZ114" i="16" a="1"/>
  <c r="AZ114" i="16" s="1"/>
  <c r="AO114" i="16"/>
  <c r="BE114" i="16" a="1"/>
  <c r="BE114" i="16" s="1"/>
  <c r="AS114" i="16" a="1"/>
  <c r="AS114" i="16" s="1"/>
  <c r="BD114" i="16" a="1"/>
  <c r="BD114" i="16" s="1"/>
  <c r="AR114" i="16" a="1"/>
  <c r="AR114" i="16" s="1"/>
  <c r="AW114" i="16" a="1"/>
  <c r="AW114" i="16" s="1"/>
  <c r="AT114" i="16"/>
  <c r="AC114" i="16" s="1"/>
  <c r="AV114" i="16"/>
  <c r="BJ114" i="16" a="1"/>
  <c r="BJ114" i="16" s="1"/>
  <c r="AU114" i="16"/>
  <c r="AB114" i="16" s="1"/>
  <c r="AN114" i="16"/>
  <c r="BG114" i="16" a="1"/>
  <c r="BG114" i="16" s="1"/>
  <c r="BF114" i="16" a="1"/>
  <c r="BF114" i="16" s="1"/>
  <c r="BC114" i="16" a="1"/>
  <c r="BC114" i="16" s="1"/>
  <c r="AY114" i="16" a="1"/>
  <c r="AY114" i="16" s="1"/>
  <c r="BB114" i="16" a="1"/>
  <c r="BB114" i="16" s="1"/>
  <c r="AX114" i="16" a="1"/>
  <c r="AX114" i="16" s="1"/>
  <c r="AC113" i="16"/>
  <c r="AE106" i="21" l="1" a="1"/>
  <c r="AE106" i="21" s="1"/>
  <c r="V106" i="21"/>
  <c r="C106" i="21" s="1"/>
  <c r="U106" i="21"/>
  <c r="D106" i="21" s="1"/>
  <c r="Q106" i="21"/>
  <c r="AK106" i="21" a="1"/>
  <c r="AK106" i="21" s="1"/>
  <c r="AB106" i="21" a="1"/>
  <c r="AB106" i="21" s="1"/>
  <c r="P106" i="21"/>
  <c r="AG106" i="21" a="1"/>
  <c r="AG106" i="21" s="1"/>
  <c r="AH106" i="21" a="1"/>
  <c r="AH106" i="21" s="1"/>
  <c r="X106" i="21" a="1"/>
  <c r="X106" i="21" s="1"/>
  <c r="W106" i="21"/>
  <c r="Y106" i="21" a="1"/>
  <c r="Y106" i="21" s="1"/>
  <c r="AJ106" i="21" a="1"/>
  <c r="AJ106" i="21" s="1"/>
  <c r="S106" i="21" a="1"/>
  <c r="S106" i="21" s="1"/>
  <c r="AA106" i="21" a="1"/>
  <c r="AA106" i="21" s="1"/>
  <c r="T106" i="21" a="1"/>
  <c r="T106" i="21" s="1"/>
  <c r="AC106" i="21" a="1"/>
  <c r="AC106" i="21" s="1"/>
  <c r="O106" i="21"/>
  <c r="Z106" i="21" a="1"/>
  <c r="Z106" i="21" s="1"/>
  <c r="R106" i="21"/>
  <c r="AI106" i="21" a="1"/>
  <c r="AI106" i="21" s="1"/>
  <c r="AF106" i="21" a="1"/>
  <c r="AF106" i="21" s="1"/>
  <c r="AD106" i="21" a="1"/>
  <c r="AD106" i="21" s="1"/>
  <c r="N107" i="21"/>
  <c r="I107" i="21"/>
  <c r="G107" i="21"/>
  <c r="J107" i="21"/>
  <c r="M108" i="21"/>
  <c r="K109" i="21" s="1"/>
  <c r="L109" i="21" s="1"/>
  <c r="H108" i="21" a="1"/>
  <c r="H108" i="21" s="1"/>
  <c r="R76" i="20"/>
  <c r="T76" i="20" a="1"/>
  <c r="T76" i="20" s="1"/>
  <c r="S76" i="20" a="1"/>
  <c r="S76" i="20" s="1"/>
  <c r="H79" i="20" a="1"/>
  <c r="H79" i="20" s="1"/>
  <c r="O77" i="20"/>
  <c r="P77" i="20" s="1"/>
  <c r="Q77" i="20" s="1"/>
  <c r="W75" i="20"/>
  <c r="U75" i="20"/>
  <c r="G78" i="20"/>
  <c r="I78" i="20"/>
  <c r="J78" i="20"/>
  <c r="N78" i="20"/>
  <c r="AG117" i="16" a="1"/>
  <c r="AG117" i="16" s="1"/>
  <c r="AL117" i="16"/>
  <c r="AJ118" i="16" s="1"/>
  <c r="AK118" i="16" s="1"/>
  <c r="AF116" i="16"/>
  <c r="AH116" i="16"/>
  <c r="AI116" i="16"/>
  <c r="AM116" i="16"/>
  <c r="BF115" i="16" a="1"/>
  <c r="BF115" i="16" s="1"/>
  <c r="AX115" i="16" a="1"/>
  <c r="AX115" i="16" s="1"/>
  <c r="BD115" i="16" a="1"/>
  <c r="BD115" i="16" s="1"/>
  <c r="AU115" i="16"/>
  <c r="AB115" i="16" s="1"/>
  <c r="BJ115" i="16" a="1"/>
  <c r="BJ115" i="16" s="1"/>
  <c r="AZ115" i="16" a="1"/>
  <c r="AZ115" i="16" s="1"/>
  <c r="BI115" i="16" a="1"/>
  <c r="BI115" i="16" s="1"/>
  <c r="AY115" i="16" a="1"/>
  <c r="AY115" i="16" s="1"/>
  <c r="BA115" i="16" a="1"/>
  <c r="BA115" i="16" s="1"/>
  <c r="AW115" i="16" a="1"/>
  <c r="AW115" i="16" s="1"/>
  <c r="AV115" i="16"/>
  <c r="AT115" i="16"/>
  <c r="AS115" i="16" a="1"/>
  <c r="AS115" i="16" s="1"/>
  <c r="BH115" i="16" a="1"/>
  <c r="BH115" i="16" s="1"/>
  <c r="AO115" i="16"/>
  <c r="AN115" i="16"/>
  <c r="BG115" i="16" a="1"/>
  <c r="BG115" i="16" s="1"/>
  <c r="BE115" i="16" a="1"/>
  <c r="BE115" i="16" s="1"/>
  <c r="BC115" i="16" a="1"/>
  <c r="BC115" i="16" s="1"/>
  <c r="AQ115" i="16"/>
  <c r="AP115" i="16"/>
  <c r="BB115" i="16" a="1"/>
  <c r="BB115" i="16" s="1"/>
  <c r="AR115" i="16" a="1"/>
  <c r="AR115" i="16" s="1"/>
  <c r="N108" i="21" l="1"/>
  <c r="G108" i="21"/>
  <c r="J108" i="21"/>
  <c r="I108" i="21"/>
  <c r="M109" i="21"/>
  <c r="K110" i="21" s="1"/>
  <c r="L110" i="21" s="1"/>
  <c r="H109" i="21" a="1"/>
  <c r="H109" i="21" s="1"/>
  <c r="S107" i="21" a="1"/>
  <c r="S107" i="21" s="1"/>
  <c r="AJ107" i="21" a="1"/>
  <c r="AJ107" i="21" s="1"/>
  <c r="AB107" i="21" a="1"/>
  <c r="AB107" i="21" s="1"/>
  <c r="R107" i="21"/>
  <c r="AD107" i="21" a="1"/>
  <c r="AD107" i="21" s="1"/>
  <c r="Q107" i="21"/>
  <c r="AC107" i="21" a="1"/>
  <c r="AC107" i="21" s="1"/>
  <c r="AA107" i="21" a="1"/>
  <c r="AA107" i="21" s="1"/>
  <c r="AK107" i="21" a="1"/>
  <c r="AK107" i="21" s="1"/>
  <c r="W107" i="21"/>
  <c r="AG107" i="21" a="1"/>
  <c r="AG107" i="21" s="1"/>
  <c r="AE107" i="21" a="1"/>
  <c r="AE107" i="21" s="1"/>
  <c r="V107" i="21"/>
  <c r="C107" i="21" s="1"/>
  <c r="U107" i="21"/>
  <c r="T107" i="21" a="1"/>
  <c r="T107" i="21" s="1"/>
  <c r="P107" i="21"/>
  <c r="AH107" i="21" a="1"/>
  <c r="AH107" i="21" s="1"/>
  <c r="O107" i="21"/>
  <c r="AI107" i="21" a="1"/>
  <c r="AI107" i="21" s="1"/>
  <c r="X107" i="21" a="1"/>
  <c r="X107" i="21" s="1"/>
  <c r="AF107" i="21" a="1"/>
  <c r="AF107" i="21" s="1"/>
  <c r="Z107" i="21" a="1"/>
  <c r="Z107" i="21" s="1"/>
  <c r="Y107" i="21" a="1"/>
  <c r="Y107" i="21" s="1"/>
  <c r="T77" i="20" a="1"/>
  <c r="T77" i="20" s="1"/>
  <c r="S77" i="20" a="1"/>
  <c r="S77" i="20" s="1"/>
  <c r="R77" i="20"/>
  <c r="D75" i="20"/>
  <c r="V75" i="20"/>
  <c r="C75" i="20" s="1"/>
  <c r="O78" i="20"/>
  <c r="P78" i="20" s="1"/>
  <c r="Q78" i="20" s="1"/>
  <c r="N79" i="20"/>
  <c r="J79" i="20"/>
  <c r="I79" i="20"/>
  <c r="G79" i="20"/>
  <c r="M79" i="20"/>
  <c r="K80" i="20" s="1"/>
  <c r="L80" i="20" s="1"/>
  <c r="AK76" i="20" a="1"/>
  <c r="AK76" i="20" s="1"/>
  <c r="AC76" i="20" a="1"/>
  <c r="AC76" i="20" s="1"/>
  <c r="AG76" i="20" a="1"/>
  <c r="AG76" i="20" s="1"/>
  <c r="AA76" i="20" a="1"/>
  <c r="AA76" i="20" s="1"/>
  <c r="X76" i="20" a="1"/>
  <c r="X76" i="20" s="1"/>
  <c r="AF76" i="20" a="1"/>
  <c r="AF76" i="20" s="1"/>
  <c r="AH76" i="20" a="1"/>
  <c r="AH76" i="20" s="1"/>
  <c r="AE76" i="20" a="1"/>
  <c r="AE76" i="20" s="1"/>
  <c r="AJ76" i="20" a="1"/>
  <c r="AJ76" i="20" s="1"/>
  <c r="AD76" i="20" a="1"/>
  <c r="AD76" i="20" s="1"/>
  <c r="Z76" i="20" a="1"/>
  <c r="Z76" i="20" s="1"/>
  <c r="AI76" i="20" a="1"/>
  <c r="AI76" i="20" s="1"/>
  <c r="Y76" i="20" a="1"/>
  <c r="Y76" i="20" s="1"/>
  <c r="AB76" i="20" a="1"/>
  <c r="AB76" i="20" s="1"/>
  <c r="BD116" i="16" a="1"/>
  <c r="BD116" i="16" s="1"/>
  <c r="AU116" i="16"/>
  <c r="AB116" i="16" s="1"/>
  <c r="AT116" i="16"/>
  <c r="AC116" i="16" s="1"/>
  <c r="BC116" i="16" a="1"/>
  <c r="BC116" i="16" s="1"/>
  <c r="AR116" i="16" a="1"/>
  <c r="AR116" i="16" s="1"/>
  <c r="BF116" i="16" a="1"/>
  <c r="BF116" i="16" s="1"/>
  <c r="AS116" i="16" a="1"/>
  <c r="AS116" i="16" s="1"/>
  <c r="BE116" i="16" a="1"/>
  <c r="BE116" i="16" s="1"/>
  <c r="AQ116" i="16"/>
  <c r="AP116" i="16"/>
  <c r="AZ116" i="16" a="1"/>
  <c r="AZ116" i="16" s="1"/>
  <c r="AY116" i="16" a="1"/>
  <c r="AY116" i="16" s="1"/>
  <c r="AX116" i="16" a="1"/>
  <c r="AX116" i="16" s="1"/>
  <c r="BJ116" i="16" a="1"/>
  <c r="BJ116" i="16" s="1"/>
  <c r="BH116" i="16" a="1"/>
  <c r="BH116" i="16" s="1"/>
  <c r="BG116" i="16" a="1"/>
  <c r="BG116" i="16" s="1"/>
  <c r="BB116" i="16" a="1"/>
  <c r="BB116" i="16" s="1"/>
  <c r="AW116" i="16" a="1"/>
  <c r="AW116" i="16" s="1"/>
  <c r="AO116" i="16"/>
  <c r="AN116" i="16"/>
  <c r="BI116" i="16" a="1"/>
  <c r="BI116" i="16" s="1"/>
  <c r="BA116" i="16" a="1"/>
  <c r="BA116" i="16" s="1"/>
  <c r="AV116" i="16"/>
  <c r="AC115" i="16"/>
  <c r="AL118" i="16"/>
  <c r="AJ119" i="16" s="1"/>
  <c r="AK119" i="16" s="1"/>
  <c r="AG118" i="16" a="1"/>
  <c r="AG118" i="16" s="1"/>
  <c r="AM117" i="16"/>
  <c r="AI117" i="16"/>
  <c r="AH117" i="16"/>
  <c r="AF117" i="16"/>
  <c r="AK77" i="20" l="1" a="1"/>
  <c r="AK77" i="20" s="1"/>
  <c r="I109" i="21"/>
  <c r="J109" i="21"/>
  <c r="N109" i="21"/>
  <c r="G109" i="21"/>
  <c r="H110" i="21" a="1"/>
  <c r="H110" i="21" s="1"/>
  <c r="M110" i="21"/>
  <c r="K111" i="21" s="1"/>
  <c r="L111" i="21" s="1"/>
  <c r="D107" i="21"/>
  <c r="AH108" i="21" a="1"/>
  <c r="AH108" i="21" s="1"/>
  <c r="Z108" i="21" a="1"/>
  <c r="Z108" i="21" s="1"/>
  <c r="T108" i="21" a="1"/>
  <c r="T108" i="21" s="1"/>
  <c r="AD108" i="21" a="1"/>
  <c r="AD108" i="21" s="1"/>
  <c r="W108" i="21"/>
  <c r="U108" i="21"/>
  <c r="D108" i="21" s="1"/>
  <c r="AF108" i="21" a="1"/>
  <c r="AF108" i="21" s="1"/>
  <c r="AG108" i="21" a="1"/>
  <c r="AG108" i="21" s="1"/>
  <c r="V108" i="21"/>
  <c r="C108" i="21" s="1"/>
  <c r="Y108" i="21" a="1"/>
  <c r="Y108" i="21" s="1"/>
  <c r="R108" i="21"/>
  <c r="Q108" i="21"/>
  <c r="AI108" i="21" a="1"/>
  <c r="AI108" i="21" s="1"/>
  <c r="AJ108" i="21" a="1"/>
  <c r="AJ108" i="21" s="1"/>
  <c r="AE108" i="21" a="1"/>
  <c r="AE108" i="21" s="1"/>
  <c r="AA108" i="21" a="1"/>
  <c r="AA108" i="21" s="1"/>
  <c r="AC108" i="21" a="1"/>
  <c r="AC108" i="21" s="1"/>
  <c r="AB108" i="21" a="1"/>
  <c r="AB108" i="21" s="1"/>
  <c r="S108" i="21" a="1"/>
  <c r="S108" i="21" s="1"/>
  <c r="P108" i="21"/>
  <c r="O108" i="21"/>
  <c r="X108" i="21" a="1"/>
  <c r="X108" i="21" s="1"/>
  <c r="AK108" i="21" a="1"/>
  <c r="AK108" i="21" s="1"/>
  <c r="S78" i="20" a="1"/>
  <c r="S78" i="20" s="1"/>
  <c r="R78" i="20"/>
  <c r="T78" i="20" a="1"/>
  <c r="T78" i="20" s="1"/>
  <c r="O79" i="20"/>
  <c r="P79" i="20" s="1"/>
  <c r="Q79" i="20" s="1"/>
  <c r="U76" i="20"/>
  <c r="W76" i="20"/>
  <c r="AC77" i="20" a="1"/>
  <c r="AC77" i="20" s="1"/>
  <c r="AA77" i="20" a="1"/>
  <c r="AA77" i="20" s="1"/>
  <c r="Z77" i="20" a="1"/>
  <c r="Z77" i="20" s="1"/>
  <c r="AG77" i="20" a="1"/>
  <c r="AG77" i="20" s="1"/>
  <c r="Y77" i="20" a="1"/>
  <c r="Y77" i="20" s="1"/>
  <c r="AI77" i="20" a="1"/>
  <c r="AI77" i="20" s="1"/>
  <c r="AF77" i="20" a="1"/>
  <c r="AF77" i="20" s="1"/>
  <c r="AH77" i="20" a="1"/>
  <c r="AH77" i="20" s="1"/>
  <c r="AJ77" i="20" a="1"/>
  <c r="AJ77" i="20" s="1"/>
  <c r="AB77" i="20" a="1"/>
  <c r="AB77" i="20" s="1"/>
  <c r="AE77" i="20" a="1"/>
  <c r="AE77" i="20" s="1"/>
  <c r="X77" i="20" a="1"/>
  <c r="X77" i="20" s="1"/>
  <c r="AD77" i="20" a="1"/>
  <c r="AD77" i="20" s="1"/>
  <c r="H80" i="20" a="1"/>
  <c r="H80" i="20" s="1"/>
  <c r="AR117" i="16" a="1"/>
  <c r="AR117" i="16" s="1"/>
  <c r="BI117" i="16" a="1"/>
  <c r="BI117" i="16" s="1"/>
  <c r="BA117" i="16" a="1"/>
  <c r="BA117" i="16" s="1"/>
  <c r="AQ117" i="16"/>
  <c r="AP117" i="16"/>
  <c r="BG117" i="16" a="1"/>
  <c r="BG117" i="16" s="1"/>
  <c r="AY117" i="16" a="1"/>
  <c r="AY117" i="16" s="1"/>
  <c r="BJ117" i="16" a="1"/>
  <c r="BJ117" i="16" s="1"/>
  <c r="AX117" i="16" a="1"/>
  <c r="AX117" i="16" s="1"/>
  <c r="BH117" i="16" a="1"/>
  <c r="BH117" i="16" s="1"/>
  <c r="BC117" i="16" a="1"/>
  <c r="BC117" i="16" s="1"/>
  <c r="AZ117" i="16" a="1"/>
  <c r="AZ117" i="16" s="1"/>
  <c r="BB117" i="16" a="1"/>
  <c r="BB117" i="16" s="1"/>
  <c r="AW117" i="16" a="1"/>
  <c r="AW117" i="16" s="1"/>
  <c r="AV117" i="16"/>
  <c r="BE117" i="16" a="1"/>
  <c r="BE117" i="16" s="1"/>
  <c r="BF117" i="16" a="1"/>
  <c r="BF117" i="16" s="1"/>
  <c r="BD117" i="16" a="1"/>
  <c r="BD117" i="16" s="1"/>
  <c r="AT117" i="16"/>
  <c r="AU117" i="16"/>
  <c r="AB117" i="16" s="1"/>
  <c r="AS117" i="16" a="1"/>
  <c r="AS117" i="16" s="1"/>
  <c r="AO117" i="16"/>
  <c r="AN117" i="16"/>
  <c r="AM118" i="16"/>
  <c r="AH118" i="16"/>
  <c r="AI118" i="16"/>
  <c r="AF118" i="16"/>
  <c r="AG119" i="16" a="1"/>
  <c r="AG119" i="16" s="1"/>
  <c r="AL119" i="16"/>
  <c r="AJ120" i="16" s="1"/>
  <c r="AK120" i="16" s="1"/>
  <c r="H111" i="21" l="1" a="1"/>
  <c r="H111" i="21" s="1"/>
  <c r="M111" i="21"/>
  <c r="K112" i="21" s="1"/>
  <c r="L112" i="21" s="1"/>
  <c r="G110" i="21"/>
  <c r="J110" i="21"/>
  <c r="I110" i="21"/>
  <c r="N110" i="21"/>
  <c r="W109" i="21"/>
  <c r="AE109" i="21" a="1"/>
  <c r="AE109" i="21" s="1"/>
  <c r="V109" i="21"/>
  <c r="C109" i="21" s="1"/>
  <c r="AF109" i="21" a="1"/>
  <c r="AF109" i="21" s="1"/>
  <c r="T109" i="21" a="1"/>
  <c r="T109" i="21" s="1"/>
  <c r="AJ109" i="21" a="1"/>
  <c r="AJ109" i="21" s="1"/>
  <c r="AK109" i="21" a="1"/>
  <c r="AK109" i="21" s="1"/>
  <c r="AA109" i="21" a="1"/>
  <c r="AA109" i="21" s="1"/>
  <c r="Z109" i="21" a="1"/>
  <c r="Z109" i="21" s="1"/>
  <c r="Y109" i="21" a="1"/>
  <c r="Y109" i="21" s="1"/>
  <c r="U109" i="21"/>
  <c r="AB109" i="21" a="1"/>
  <c r="AB109" i="21" s="1"/>
  <c r="S109" i="21" a="1"/>
  <c r="S109" i="21" s="1"/>
  <c r="AC109" i="21" a="1"/>
  <c r="AC109" i="21" s="1"/>
  <c r="X109" i="21" a="1"/>
  <c r="X109" i="21" s="1"/>
  <c r="Q109" i="21"/>
  <c r="O109" i="21"/>
  <c r="R109" i="21"/>
  <c r="P109" i="21"/>
  <c r="AI109" i="21" a="1"/>
  <c r="AI109" i="21" s="1"/>
  <c r="AH109" i="21" a="1"/>
  <c r="AH109" i="21" s="1"/>
  <c r="AG109" i="21" a="1"/>
  <c r="AG109" i="21" s="1"/>
  <c r="AD109" i="21" a="1"/>
  <c r="AD109" i="21" s="1"/>
  <c r="AK78" i="20" a="1"/>
  <c r="AK78" i="20" s="1"/>
  <c r="R79" i="20"/>
  <c r="T79" i="20" a="1"/>
  <c r="T79" i="20" s="1"/>
  <c r="S79" i="20" a="1"/>
  <c r="S79" i="20" s="1"/>
  <c r="N80" i="20"/>
  <c r="J80" i="20"/>
  <c r="G80" i="20"/>
  <c r="I80" i="20"/>
  <c r="D76" i="20"/>
  <c r="V76" i="20"/>
  <c r="C76" i="20" s="1"/>
  <c r="M80" i="20"/>
  <c r="K81" i="20" s="1"/>
  <c r="L81" i="20" s="1"/>
  <c r="W77" i="20"/>
  <c r="U77" i="20"/>
  <c r="AC78" i="20" a="1"/>
  <c r="AC78" i="20" s="1"/>
  <c r="AB78" i="20" a="1"/>
  <c r="AB78" i="20" s="1"/>
  <c r="AA78" i="20" a="1"/>
  <c r="AA78" i="20" s="1"/>
  <c r="Z78" i="20" a="1"/>
  <c r="Z78" i="20" s="1"/>
  <c r="AE78" i="20" a="1"/>
  <c r="AE78" i="20" s="1"/>
  <c r="AF78" i="20" a="1"/>
  <c r="AF78" i="20" s="1"/>
  <c r="AD78" i="20" a="1"/>
  <c r="AD78" i="20" s="1"/>
  <c r="AJ78" i="20" a="1"/>
  <c r="AJ78" i="20" s="1"/>
  <c r="AI78" i="20" a="1"/>
  <c r="AI78" i="20" s="1"/>
  <c r="AG78" i="20" a="1"/>
  <c r="AG78" i="20" s="1"/>
  <c r="Y78" i="20" a="1"/>
  <c r="Y78" i="20" s="1"/>
  <c r="AH78" i="20" a="1"/>
  <c r="AH78" i="20" s="1"/>
  <c r="X78" i="20" a="1"/>
  <c r="X78" i="20" s="1"/>
  <c r="AG120" i="16" a="1"/>
  <c r="AG120" i="16" s="1"/>
  <c r="AL120" i="16"/>
  <c r="AJ121" i="16" s="1"/>
  <c r="AK121" i="16" s="1"/>
  <c r="BG118" i="16" a="1"/>
  <c r="BG118" i="16" s="1"/>
  <c r="AY118" i="16" a="1"/>
  <c r="AY118" i="16" s="1"/>
  <c r="BF118" i="16" a="1"/>
  <c r="BF118" i="16" s="1"/>
  <c r="AX118" i="16" a="1"/>
  <c r="AX118" i="16" s="1"/>
  <c r="AV118" i="16"/>
  <c r="BE118" i="16" a="1"/>
  <c r="BE118" i="16" s="1"/>
  <c r="AS118" i="16" a="1"/>
  <c r="AS118" i="16" s="1"/>
  <c r="BD118" i="16" a="1"/>
  <c r="BD118" i="16" s="1"/>
  <c r="AR118" i="16" a="1"/>
  <c r="AR118" i="16" s="1"/>
  <c r="BC118" i="16" a="1"/>
  <c r="BC118" i="16" s="1"/>
  <c r="AQ118" i="16"/>
  <c r="BB118" i="16" a="1"/>
  <c r="BB118" i="16" s="1"/>
  <c r="BA118" i="16" a="1"/>
  <c r="BA118" i="16" s="1"/>
  <c r="AZ118" i="16" a="1"/>
  <c r="AZ118" i="16" s="1"/>
  <c r="AW118" i="16" a="1"/>
  <c r="AW118" i="16" s="1"/>
  <c r="AU118" i="16"/>
  <c r="AB118" i="16" s="1"/>
  <c r="BI118" i="16" a="1"/>
  <c r="BI118" i="16" s="1"/>
  <c r="BH118" i="16" a="1"/>
  <c r="BH118" i="16" s="1"/>
  <c r="BJ118" i="16" a="1"/>
  <c r="BJ118" i="16" s="1"/>
  <c r="AT118" i="16"/>
  <c r="AC118" i="16" s="1"/>
  <c r="AN118" i="16"/>
  <c r="AP118" i="16"/>
  <c r="AO118" i="16"/>
  <c r="AC117" i="16"/>
  <c r="AH119" i="16"/>
  <c r="AI119" i="16"/>
  <c r="AF119" i="16"/>
  <c r="AM119" i="16"/>
  <c r="AK110" i="21" l="1" a="1"/>
  <c r="AK110" i="21" s="1"/>
  <c r="AC110" i="21" a="1"/>
  <c r="AC110" i="21" s="1"/>
  <c r="S110" i="21" a="1"/>
  <c r="S110" i="21" s="1"/>
  <c r="AF110" i="21" a="1"/>
  <c r="AF110" i="21" s="1"/>
  <c r="V110" i="21"/>
  <c r="C110" i="21" s="1"/>
  <c r="U110" i="21"/>
  <c r="D110" i="21" s="1"/>
  <c r="AE110" i="21" a="1"/>
  <c r="AE110" i="21" s="1"/>
  <c r="R110" i="21"/>
  <c r="AD110" i="21" a="1"/>
  <c r="AD110" i="21" s="1"/>
  <c r="O110" i="21"/>
  <c r="Q110" i="21"/>
  <c r="P110" i="21"/>
  <c r="AB110" i="21" a="1"/>
  <c r="AB110" i="21" s="1"/>
  <c r="Z110" i="21" a="1"/>
  <c r="Z110" i="21" s="1"/>
  <c r="Y110" i="21" a="1"/>
  <c r="Y110" i="21" s="1"/>
  <c r="AI110" i="21" a="1"/>
  <c r="AI110" i="21" s="1"/>
  <c r="AH110" i="21" a="1"/>
  <c r="AH110" i="21" s="1"/>
  <c r="AG110" i="21" a="1"/>
  <c r="AG110" i="21" s="1"/>
  <c r="AA110" i="21" a="1"/>
  <c r="AA110" i="21" s="1"/>
  <c r="AJ110" i="21" a="1"/>
  <c r="AJ110" i="21" s="1"/>
  <c r="X110" i="21" a="1"/>
  <c r="X110" i="21" s="1"/>
  <c r="W110" i="21"/>
  <c r="T110" i="21" a="1"/>
  <c r="T110" i="21" s="1"/>
  <c r="H112" i="21" a="1"/>
  <c r="H112" i="21" s="1"/>
  <c r="M112" i="21"/>
  <c r="K113" i="21" s="1"/>
  <c r="L113" i="21" s="1"/>
  <c r="D109" i="21"/>
  <c r="N111" i="21"/>
  <c r="G111" i="21"/>
  <c r="I111" i="21"/>
  <c r="J111" i="21"/>
  <c r="D77" i="20"/>
  <c r="V77" i="20"/>
  <c r="C77" i="20" s="1"/>
  <c r="H81" i="20" a="1"/>
  <c r="H81" i="20" s="1"/>
  <c r="M81" i="20" s="1"/>
  <c r="K82" i="20" s="1"/>
  <c r="L82" i="20" s="1"/>
  <c r="U78" i="20"/>
  <c r="W78" i="20"/>
  <c r="O80" i="20"/>
  <c r="P80" i="20" s="1"/>
  <c r="Q80" i="20" s="1"/>
  <c r="AK79" i="20" a="1"/>
  <c r="AK79" i="20" s="1"/>
  <c r="AJ79" i="20" a="1"/>
  <c r="AJ79" i="20" s="1"/>
  <c r="AH79" i="20" a="1"/>
  <c r="AH79" i="20" s="1"/>
  <c r="AB79" i="20" a="1"/>
  <c r="AB79" i="20" s="1"/>
  <c r="Y79" i="20" a="1"/>
  <c r="Y79" i="20" s="1"/>
  <c r="AD79" i="20" a="1"/>
  <c r="AD79" i="20" s="1"/>
  <c r="AA79" i="20" a="1"/>
  <c r="AA79" i="20" s="1"/>
  <c r="AC79" i="20" a="1"/>
  <c r="AC79" i="20" s="1"/>
  <c r="X79" i="20" a="1"/>
  <c r="X79" i="20" s="1"/>
  <c r="AI79" i="20" a="1"/>
  <c r="AI79" i="20" s="1"/>
  <c r="Z79" i="20" a="1"/>
  <c r="Z79" i="20" s="1"/>
  <c r="AF79" i="20" a="1"/>
  <c r="AF79" i="20" s="1"/>
  <c r="AG79" i="20" a="1"/>
  <c r="AG79" i="20" s="1"/>
  <c r="AE79" i="20" a="1"/>
  <c r="AE79" i="20" s="1"/>
  <c r="AV119" i="16"/>
  <c r="BD119" i="16" a="1"/>
  <c r="BD119" i="16" s="1"/>
  <c r="AU119" i="16"/>
  <c r="AB119" i="16" s="1"/>
  <c r="AT119" i="16"/>
  <c r="BJ119" i="16" a="1"/>
  <c r="BJ119" i="16" s="1"/>
  <c r="BB119" i="16" a="1"/>
  <c r="BB119" i="16" s="1"/>
  <c r="BI119" i="16" a="1"/>
  <c r="BI119" i="16" s="1"/>
  <c r="AY119" i="16" a="1"/>
  <c r="AY119" i="16" s="1"/>
  <c r="BH119" i="16" a="1"/>
  <c r="BH119" i="16" s="1"/>
  <c r="AX119" i="16" a="1"/>
  <c r="AX119" i="16" s="1"/>
  <c r="BE119" i="16" a="1"/>
  <c r="BE119" i="16" s="1"/>
  <c r="BC119" i="16" a="1"/>
  <c r="BC119" i="16" s="1"/>
  <c r="BA119" i="16" a="1"/>
  <c r="BA119" i="16" s="1"/>
  <c r="AZ119" i="16" a="1"/>
  <c r="AZ119" i="16" s="1"/>
  <c r="AR119" i="16" a="1"/>
  <c r="AR119" i="16" s="1"/>
  <c r="AQ119" i="16"/>
  <c r="AP119" i="16"/>
  <c r="BG119" i="16" a="1"/>
  <c r="BG119" i="16" s="1"/>
  <c r="BF119" i="16" a="1"/>
  <c r="BF119" i="16" s="1"/>
  <c r="AS119" i="16" a="1"/>
  <c r="AS119" i="16" s="1"/>
  <c r="AO119" i="16"/>
  <c r="AN119" i="16"/>
  <c r="AW119" i="16" a="1"/>
  <c r="AW119" i="16" s="1"/>
  <c r="AL121" i="16"/>
  <c r="AJ122" i="16" s="1"/>
  <c r="AK122" i="16" s="1"/>
  <c r="AG121" i="16" a="1"/>
  <c r="AG121" i="16" s="1"/>
  <c r="AM120" i="16"/>
  <c r="AI120" i="16"/>
  <c r="AH120" i="16"/>
  <c r="AF120" i="16"/>
  <c r="O111" i="21" l="1"/>
  <c r="AH111" i="21" a="1"/>
  <c r="AH111" i="21" s="1"/>
  <c r="Z111" i="21" a="1"/>
  <c r="Z111" i="21" s="1"/>
  <c r="W111" i="21"/>
  <c r="AF111" i="21" a="1"/>
  <c r="AF111" i="21" s="1"/>
  <c r="V111" i="21"/>
  <c r="C111" i="21" s="1"/>
  <c r="X111" i="21" a="1"/>
  <c r="X111" i="21" s="1"/>
  <c r="AJ111" i="21" a="1"/>
  <c r="AJ111" i="21" s="1"/>
  <c r="Y111" i="21" a="1"/>
  <c r="Y111" i="21" s="1"/>
  <c r="AI111" i="21" a="1"/>
  <c r="AI111" i="21" s="1"/>
  <c r="AB111" i="21" a="1"/>
  <c r="AB111" i="21" s="1"/>
  <c r="P111" i="21"/>
  <c r="AE111" i="21" a="1"/>
  <c r="AE111" i="21" s="1"/>
  <c r="AA111" i="21" a="1"/>
  <c r="AA111" i="21" s="1"/>
  <c r="U111" i="21"/>
  <c r="T111" i="21" a="1"/>
  <c r="T111" i="21" s="1"/>
  <c r="S111" i="21" a="1"/>
  <c r="S111" i="21" s="1"/>
  <c r="R111" i="21"/>
  <c r="Q111" i="21"/>
  <c r="AK111" i="21" a="1"/>
  <c r="AK111" i="21" s="1"/>
  <c r="AG111" i="21" a="1"/>
  <c r="AG111" i="21" s="1"/>
  <c r="AD111" i="21" a="1"/>
  <c r="AD111" i="21" s="1"/>
  <c r="AC111" i="21" a="1"/>
  <c r="AC111" i="21" s="1"/>
  <c r="H113" i="21" a="1"/>
  <c r="H113" i="21" s="1"/>
  <c r="M113" i="21"/>
  <c r="K114" i="21" s="1"/>
  <c r="L114" i="21" s="1"/>
  <c r="J112" i="21"/>
  <c r="I112" i="21"/>
  <c r="N112" i="21"/>
  <c r="G112" i="21"/>
  <c r="S80" i="20" a="1"/>
  <c r="S80" i="20" s="1"/>
  <c r="R80" i="20"/>
  <c r="T80" i="20" a="1"/>
  <c r="T80" i="20" s="1"/>
  <c r="H82" i="20" a="1"/>
  <c r="H82" i="20" s="1"/>
  <c r="M82" i="20" s="1"/>
  <c r="K83" i="20" s="1"/>
  <c r="L83" i="20" s="1"/>
  <c r="W79" i="20"/>
  <c r="U79" i="20"/>
  <c r="D78" i="20"/>
  <c r="V78" i="20"/>
  <c r="C78" i="20" s="1"/>
  <c r="I81" i="20"/>
  <c r="J81" i="20"/>
  <c r="G81" i="20"/>
  <c r="N81" i="20"/>
  <c r="BJ120" i="16" a="1"/>
  <c r="BJ120" i="16" s="1"/>
  <c r="BB120" i="16" a="1"/>
  <c r="BB120" i="16" s="1"/>
  <c r="AR120" i="16" a="1"/>
  <c r="AR120" i="16" s="1"/>
  <c r="BI120" i="16" a="1"/>
  <c r="BI120" i="16" s="1"/>
  <c r="BA120" i="16" a="1"/>
  <c r="BA120" i="16" s="1"/>
  <c r="AQ120" i="16"/>
  <c r="AN120" i="16"/>
  <c r="AS120" i="16" a="1"/>
  <c r="AS120" i="16" s="1"/>
  <c r="BD120" i="16" a="1"/>
  <c r="BD120" i="16" s="1"/>
  <c r="AP120" i="16"/>
  <c r="AO120" i="16"/>
  <c r="BC120" i="16" a="1"/>
  <c r="BC120" i="16" s="1"/>
  <c r="BF120" i="16" a="1"/>
  <c r="BF120" i="16" s="1"/>
  <c r="BE120" i="16" a="1"/>
  <c r="BE120" i="16" s="1"/>
  <c r="AZ120" i="16" a="1"/>
  <c r="AZ120" i="16" s="1"/>
  <c r="AY120" i="16" a="1"/>
  <c r="AY120" i="16" s="1"/>
  <c r="AT120" i="16"/>
  <c r="AC120" i="16" s="1"/>
  <c r="BH120" i="16" a="1"/>
  <c r="BH120" i="16" s="1"/>
  <c r="BG120" i="16" a="1"/>
  <c r="BG120" i="16" s="1"/>
  <c r="AW120" i="16" a="1"/>
  <c r="AW120" i="16" s="1"/>
  <c r="AX120" i="16" a="1"/>
  <c r="AX120" i="16" s="1"/>
  <c r="AV120" i="16"/>
  <c r="AU120" i="16"/>
  <c r="AB120" i="16" s="1"/>
  <c r="AM121" i="16"/>
  <c r="AI121" i="16"/>
  <c r="AF121" i="16"/>
  <c r="AH121" i="16"/>
  <c r="AL122" i="16"/>
  <c r="AJ123" i="16" s="1"/>
  <c r="AK123" i="16" s="1"/>
  <c r="AG122" i="16" a="1"/>
  <c r="AG122" i="16" s="1"/>
  <c r="AC119" i="16"/>
  <c r="D111" i="21" l="1"/>
  <c r="AF112" i="21" a="1"/>
  <c r="AF112" i="21" s="1"/>
  <c r="X112" i="21" a="1"/>
  <c r="X112" i="21" s="1"/>
  <c r="W112" i="21"/>
  <c r="AH112" i="21" a="1"/>
  <c r="AH112" i="21" s="1"/>
  <c r="Y112" i="21" a="1"/>
  <c r="Y112" i="21" s="1"/>
  <c r="AD112" i="21" a="1"/>
  <c r="AD112" i="21" s="1"/>
  <c r="R112" i="21"/>
  <c r="AC112" i="21" a="1"/>
  <c r="AC112" i="21" s="1"/>
  <c r="P112" i="21"/>
  <c r="O112" i="21"/>
  <c r="Q112" i="21"/>
  <c r="AA112" i="21" a="1"/>
  <c r="AA112" i="21" s="1"/>
  <c r="AB112" i="21" a="1"/>
  <c r="AB112" i="21" s="1"/>
  <c r="U112" i="21"/>
  <c r="D112" i="21" s="1"/>
  <c r="AJ112" i="21" a="1"/>
  <c r="AJ112" i="21" s="1"/>
  <c r="S112" i="21" a="1"/>
  <c r="S112" i="21" s="1"/>
  <c r="T112" i="21" a="1"/>
  <c r="T112" i="21" s="1"/>
  <c r="AK112" i="21" a="1"/>
  <c r="AK112" i="21" s="1"/>
  <c r="AI112" i="21" a="1"/>
  <c r="AI112" i="21" s="1"/>
  <c r="AG112" i="21" a="1"/>
  <c r="AG112" i="21" s="1"/>
  <c r="AE112" i="21" a="1"/>
  <c r="AE112" i="21" s="1"/>
  <c r="Z112" i="21" a="1"/>
  <c r="Z112" i="21" s="1"/>
  <c r="V112" i="21"/>
  <c r="C112" i="21" s="1"/>
  <c r="M114" i="21"/>
  <c r="K115" i="21" s="1"/>
  <c r="L115" i="21" s="1"/>
  <c r="H114" i="21" a="1"/>
  <c r="H114" i="21" s="1"/>
  <c r="J113" i="21"/>
  <c r="I113" i="21"/>
  <c r="G113" i="21"/>
  <c r="N113" i="21"/>
  <c r="AK80" i="20" a="1"/>
  <c r="AK80" i="20" s="1"/>
  <c r="H83" i="20" a="1"/>
  <c r="H83" i="20" s="1"/>
  <c r="O81" i="20"/>
  <c r="P81" i="20" s="1"/>
  <c r="Q81" i="20" s="1"/>
  <c r="D79" i="20"/>
  <c r="V79" i="20"/>
  <c r="C79" i="20" s="1"/>
  <c r="N82" i="20"/>
  <c r="G82" i="20"/>
  <c r="J82" i="20"/>
  <c r="I82" i="20"/>
  <c r="AE80" i="20" a="1"/>
  <c r="AE80" i="20" s="1"/>
  <c r="AH80" i="20" a="1"/>
  <c r="AH80" i="20" s="1"/>
  <c r="AJ80" i="20" a="1"/>
  <c r="AJ80" i="20" s="1"/>
  <c r="AC80" i="20" a="1"/>
  <c r="AC80" i="20" s="1"/>
  <c r="Y80" i="20" a="1"/>
  <c r="Y80" i="20" s="1"/>
  <c r="AA80" i="20" a="1"/>
  <c r="AA80" i="20" s="1"/>
  <c r="Z80" i="20" a="1"/>
  <c r="Z80" i="20" s="1"/>
  <c r="X80" i="20" a="1"/>
  <c r="X80" i="20" s="1"/>
  <c r="AG80" i="20" a="1"/>
  <c r="AG80" i="20" s="1"/>
  <c r="AI80" i="20" a="1"/>
  <c r="AI80" i="20" s="1"/>
  <c r="AD80" i="20" a="1"/>
  <c r="AD80" i="20" s="1"/>
  <c r="AF80" i="20" a="1"/>
  <c r="AF80" i="20" s="1"/>
  <c r="AB80" i="20" a="1"/>
  <c r="AB80" i="20" s="1"/>
  <c r="AI122" i="16"/>
  <c r="AH122" i="16"/>
  <c r="AM122" i="16"/>
  <c r="AF122" i="16"/>
  <c r="AG123" i="16" a="1"/>
  <c r="AG123" i="16" s="1"/>
  <c r="AL123" i="16"/>
  <c r="AJ124" i="16" s="1"/>
  <c r="AK124" i="16" s="1"/>
  <c r="AN121" i="16"/>
  <c r="BG121" i="16" a="1"/>
  <c r="BG121" i="16" s="1"/>
  <c r="AY121" i="16" a="1"/>
  <c r="AY121" i="16" s="1"/>
  <c r="BE121" i="16" a="1"/>
  <c r="BE121" i="16" s="1"/>
  <c r="AW121" i="16" a="1"/>
  <c r="AW121" i="16" s="1"/>
  <c r="BJ121" i="16" a="1"/>
  <c r="BJ121" i="16" s="1"/>
  <c r="AZ121" i="16" a="1"/>
  <c r="AZ121" i="16" s="1"/>
  <c r="AX121" i="16" a="1"/>
  <c r="AX121" i="16" s="1"/>
  <c r="BI121" i="16" a="1"/>
  <c r="BI121" i="16" s="1"/>
  <c r="AV121" i="16"/>
  <c r="BF121" i="16" a="1"/>
  <c r="BF121" i="16" s="1"/>
  <c r="AR121" i="16" a="1"/>
  <c r="AR121" i="16" s="1"/>
  <c r="AQ121" i="16"/>
  <c r="BD121" i="16" a="1"/>
  <c r="BD121" i="16" s="1"/>
  <c r="AP121" i="16"/>
  <c r="AO121" i="16"/>
  <c r="BC121" i="16" a="1"/>
  <c r="BC121" i="16" s="1"/>
  <c r="BH121" i="16" a="1"/>
  <c r="BH121" i="16" s="1"/>
  <c r="AT121" i="16"/>
  <c r="AS121" i="16" a="1"/>
  <c r="AS121" i="16" s="1"/>
  <c r="BB121" i="16" a="1"/>
  <c r="BB121" i="16" s="1"/>
  <c r="AU121" i="16"/>
  <c r="AB121" i="16" s="1"/>
  <c r="BA121" i="16" a="1"/>
  <c r="BA121" i="16" s="1"/>
  <c r="T113" i="21" l="1" a="1"/>
  <c r="T113" i="21" s="1"/>
  <c r="AK113" i="21" a="1"/>
  <c r="AK113" i="21" s="1"/>
  <c r="AC113" i="21" a="1"/>
  <c r="AC113" i="21" s="1"/>
  <c r="AH113" i="21" a="1"/>
  <c r="AH113" i="21" s="1"/>
  <c r="Y113" i="21" a="1"/>
  <c r="Y113" i="21" s="1"/>
  <c r="AI113" i="21" a="1"/>
  <c r="AI113" i="21" s="1"/>
  <c r="X113" i="21" a="1"/>
  <c r="X113" i="21" s="1"/>
  <c r="V113" i="21"/>
  <c r="C113" i="21" s="1"/>
  <c r="W113" i="21"/>
  <c r="AG113" i="21" a="1"/>
  <c r="AG113" i="21" s="1"/>
  <c r="U113" i="21"/>
  <c r="D113" i="21" s="1"/>
  <c r="AF113" i="21" a="1"/>
  <c r="AF113" i="21" s="1"/>
  <c r="O113" i="21"/>
  <c r="Z113" i="21" a="1"/>
  <c r="Z113" i="21" s="1"/>
  <c r="AE113" i="21" a="1"/>
  <c r="AE113" i="21" s="1"/>
  <c r="AD113" i="21" a="1"/>
  <c r="AD113" i="21" s="1"/>
  <c r="AA113" i="21" a="1"/>
  <c r="AA113" i="21" s="1"/>
  <c r="AB113" i="21" a="1"/>
  <c r="AB113" i="21" s="1"/>
  <c r="S113" i="21" a="1"/>
  <c r="S113" i="21" s="1"/>
  <c r="AJ113" i="21" a="1"/>
  <c r="AJ113" i="21" s="1"/>
  <c r="R113" i="21"/>
  <c r="Q113" i="21"/>
  <c r="P113" i="21"/>
  <c r="J114" i="21"/>
  <c r="N114" i="21"/>
  <c r="G114" i="21"/>
  <c r="I114" i="21"/>
  <c r="M115" i="21"/>
  <c r="K116" i="21" s="1"/>
  <c r="L116" i="21" s="1"/>
  <c r="H115" i="21" a="1"/>
  <c r="H115" i="21" s="1"/>
  <c r="T81" i="20" a="1"/>
  <c r="T81" i="20" s="1"/>
  <c r="S81" i="20" a="1"/>
  <c r="S81" i="20" s="1"/>
  <c r="R81" i="20"/>
  <c r="O82" i="20"/>
  <c r="P82" i="20" s="1"/>
  <c r="Q82" i="20" s="1"/>
  <c r="W80" i="20"/>
  <c r="U80" i="20"/>
  <c r="N83" i="20"/>
  <c r="I83" i="20"/>
  <c r="G83" i="20"/>
  <c r="J83" i="20"/>
  <c r="M83" i="20"/>
  <c r="K84" i="20" s="1"/>
  <c r="L84" i="20" s="1"/>
  <c r="AC121" i="16"/>
  <c r="AG124" i="16" a="1"/>
  <c r="AG124" i="16" s="1"/>
  <c r="AL124" i="16"/>
  <c r="AJ125" i="16" s="1"/>
  <c r="AK125" i="16" s="1"/>
  <c r="AH123" i="16"/>
  <c r="AF123" i="16"/>
  <c r="AM123" i="16"/>
  <c r="AI123" i="16"/>
  <c r="BE122" i="16" a="1"/>
  <c r="BE122" i="16" s="1"/>
  <c r="AW122" i="16" a="1"/>
  <c r="AW122" i="16" s="1"/>
  <c r="AV122" i="16"/>
  <c r="BD122" i="16" a="1"/>
  <c r="BD122" i="16" s="1"/>
  <c r="AU122" i="16"/>
  <c r="AB122" i="16" s="1"/>
  <c r="AS122" i="16" a="1"/>
  <c r="AS122" i="16" s="1"/>
  <c r="AR122" i="16" a="1"/>
  <c r="AR122" i="16" s="1"/>
  <c r="AQ122" i="16"/>
  <c r="BC122" i="16" a="1"/>
  <c r="BC122" i="16" s="1"/>
  <c r="AP122" i="16"/>
  <c r="BB122" i="16" a="1"/>
  <c r="BB122" i="16" s="1"/>
  <c r="AO122" i="16"/>
  <c r="BI122" i="16" a="1"/>
  <c r="BI122" i="16" s="1"/>
  <c r="AT122" i="16"/>
  <c r="AC122" i="16" s="1"/>
  <c r="BH122" i="16" a="1"/>
  <c r="BH122" i="16" s="1"/>
  <c r="AN122" i="16"/>
  <c r="BG122" i="16" a="1"/>
  <c r="BG122" i="16" s="1"/>
  <c r="BF122" i="16" a="1"/>
  <c r="BF122" i="16" s="1"/>
  <c r="AX122" i="16" a="1"/>
  <c r="AX122" i="16" s="1"/>
  <c r="BJ122" i="16" a="1"/>
  <c r="BJ122" i="16" s="1"/>
  <c r="BA122" i="16" a="1"/>
  <c r="BA122" i="16" s="1"/>
  <c r="AY122" i="16" a="1"/>
  <c r="AY122" i="16" s="1"/>
  <c r="AZ122" i="16" a="1"/>
  <c r="AZ122" i="16" s="1"/>
  <c r="AK81" i="20" l="1" a="1"/>
  <c r="AK81" i="20" s="1"/>
  <c r="J115" i="21"/>
  <c r="N115" i="21"/>
  <c r="I115" i="21"/>
  <c r="G115" i="21"/>
  <c r="M116" i="21"/>
  <c r="K117" i="21" s="1"/>
  <c r="L117" i="21" s="1"/>
  <c r="H116" i="21" a="1"/>
  <c r="H116" i="21" s="1"/>
  <c r="AI114" i="21" a="1"/>
  <c r="AI114" i="21" s="1"/>
  <c r="AA114" i="21" a="1"/>
  <c r="AA114" i="21" s="1"/>
  <c r="P114" i="21"/>
  <c r="O114" i="21"/>
  <c r="AH114" i="21" a="1"/>
  <c r="AH114" i="21" s="1"/>
  <c r="Y114" i="21" a="1"/>
  <c r="Y114" i="21" s="1"/>
  <c r="Q114" i="21"/>
  <c r="AB114" i="21" a="1"/>
  <c r="AB114" i="21" s="1"/>
  <c r="AC114" i="21" a="1"/>
  <c r="AC114" i="21" s="1"/>
  <c r="AD114" i="21" a="1"/>
  <c r="AD114" i="21" s="1"/>
  <c r="AG114" i="21" a="1"/>
  <c r="AG114" i="21" s="1"/>
  <c r="S114" i="21" a="1"/>
  <c r="S114" i="21" s="1"/>
  <c r="AK114" i="21" a="1"/>
  <c r="AK114" i="21" s="1"/>
  <c r="AF114" i="21" a="1"/>
  <c r="AF114" i="21" s="1"/>
  <c r="Z114" i="21" a="1"/>
  <c r="Z114" i="21" s="1"/>
  <c r="X114" i="21" a="1"/>
  <c r="X114" i="21" s="1"/>
  <c r="W114" i="21"/>
  <c r="R114" i="21"/>
  <c r="V114" i="21"/>
  <c r="C114" i="21" s="1"/>
  <c r="U114" i="21"/>
  <c r="T114" i="21" a="1"/>
  <c r="T114" i="21" s="1"/>
  <c r="AJ114" i="21" a="1"/>
  <c r="AJ114" i="21" s="1"/>
  <c r="AE114" i="21" a="1"/>
  <c r="AE114" i="21" s="1"/>
  <c r="S82" i="20" a="1"/>
  <c r="S82" i="20" s="1"/>
  <c r="T82" i="20" a="1"/>
  <c r="T82" i="20" s="1"/>
  <c r="R82" i="20"/>
  <c r="H84" i="20" a="1"/>
  <c r="H84" i="20" s="1"/>
  <c r="O83" i="20"/>
  <c r="P83" i="20" s="1"/>
  <c r="Q83" i="20" s="1"/>
  <c r="D80" i="20"/>
  <c r="V80" i="20"/>
  <c r="C80" i="20" s="1"/>
  <c r="X81" i="20" a="1"/>
  <c r="X81" i="20" s="1"/>
  <c r="AG81" i="20" a="1"/>
  <c r="AG81" i="20" s="1"/>
  <c r="AE81" i="20" a="1"/>
  <c r="AE81" i="20" s="1"/>
  <c r="AC81" i="20" a="1"/>
  <c r="AC81" i="20" s="1"/>
  <c r="AB81" i="20" a="1"/>
  <c r="AB81" i="20" s="1"/>
  <c r="AF81" i="20" a="1"/>
  <c r="AF81" i="20" s="1"/>
  <c r="AJ81" i="20" a="1"/>
  <c r="AJ81" i="20" s="1"/>
  <c r="AD81" i="20" a="1"/>
  <c r="AD81" i="20" s="1"/>
  <c r="Z81" i="20" a="1"/>
  <c r="Z81" i="20" s="1"/>
  <c r="AI81" i="20" a="1"/>
  <c r="AI81" i="20" s="1"/>
  <c r="Y81" i="20" a="1"/>
  <c r="Y81" i="20" s="1"/>
  <c r="AH81" i="20" a="1"/>
  <c r="AH81" i="20" s="1"/>
  <c r="AA81" i="20" a="1"/>
  <c r="AA81" i="20" s="1"/>
  <c r="AS123" i="16" a="1"/>
  <c r="AS123" i="16" s="1"/>
  <c r="BJ123" i="16" a="1"/>
  <c r="BJ123" i="16" s="1"/>
  <c r="BB123" i="16" a="1"/>
  <c r="BB123" i="16" s="1"/>
  <c r="AR123" i="16" a="1"/>
  <c r="AR123" i="16" s="1"/>
  <c r="BH123" i="16" a="1"/>
  <c r="BH123" i="16" s="1"/>
  <c r="AZ123" i="16" a="1"/>
  <c r="AZ123" i="16" s="1"/>
  <c r="AO123" i="16"/>
  <c r="BI123" i="16" a="1"/>
  <c r="BI123" i="16" s="1"/>
  <c r="AX123" i="16" a="1"/>
  <c r="AX123" i="16" s="1"/>
  <c r="BG123" i="16" a="1"/>
  <c r="BG123" i="16" s="1"/>
  <c r="AW123" i="16" a="1"/>
  <c r="AW123" i="16" s="1"/>
  <c r="AU123" i="16"/>
  <c r="AB123" i="16" s="1"/>
  <c r="BF123" i="16" a="1"/>
  <c r="BF123" i="16" s="1"/>
  <c r="AT123" i="16"/>
  <c r="AC123" i="16" s="1"/>
  <c r="AP123" i="16"/>
  <c r="AQ123" i="16"/>
  <c r="AN123" i="16"/>
  <c r="BE123" i="16" a="1"/>
  <c r="BE123" i="16" s="1"/>
  <c r="BC123" i="16" a="1"/>
  <c r="BC123" i="16" s="1"/>
  <c r="BA123" i="16" a="1"/>
  <c r="BA123" i="16" s="1"/>
  <c r="AV123" i="16"/>
  <c r="AY123" i="16" a="1"/>
  <c r="AY123" i="16" s="1"/>
  <c r="BD123" i="16" a="1"/>
  <c r="BD123" i="16" s="1"/>
  <c r="AG125" i="16" a="1"/>
  <c r="AG125" i="16" s="1"/>
  <c r="AL125" i="16"/>
  <c r="AJ126" i="16" s="1"/>
  <c r="AK126" i="16" s="1"/>
  <c r="AM124" i="16"/>
  <c r="AF124" i="16"/>
  <c r="AI124" i="16"/>
  <c r="AH124" i="16"/>
  <c r="D114" i="21" l="1"/>
  <c r="G116" i="21"/>
  <c r="N116" i="21"/>
  <c r="J116" i="21"/>
  <c r="I116" i="21"/>
  <c r="M117" i="21"/>
  <c r="K118" i="21" s="1"/>
  <c r="L118" i="21" s="1"/>
  <c r="H117" i="21" a="1"/>
  <c r="H117" i="21" s="1"/>
  <c r="AF115" i="21" a="1"/>
  <c r="AF115" i="21" s="1"/>
  <c r="X115" i="21" a="1"/>
  <c r="X115" i="21" s="1"/>
  <c r="AJ115" i="21" a="1"/>
  <c r="AJ115" i="21" s="1"/>
  <c r="AA115" i="21" a="1"/>
  <c r="AA115" i="21" s="1"/>
  <c r="AH115" i="21" a="1"/>
  <c r="AH115" i="21" s="1"/>
  <c r="V115" i="21"/>
  <c r="C115" i="21" s="1"/>
  <c r="T115" i="21" a="1"/>
  <c r="T115" i="21" s="1"/>
  <c r="U115" i="21"/>
  <c r="D115" i="21" s="1"/>
  <c r="AG115" i="21" a="1"/>
  <c r="AG115" i="21" s="1"/>
  <c r="W115" i="21"/>
  <c r="R115" i="21"/>
  <c r="Z115" i="21" a="1"/>
  <c r="Z115" i="21" s="1"/>
  <c r="S115" i="21" a="1"/>
  <c r="S115" i="21" s="1"/>
  <c r="P115" i="21"/>
  <c r="O115" i="21"/>
  <c r="AK115" i="21" a="1"/>
  <c r="AK115" i="21" s="1"/>
  <c r="AD115" i="21" a="1"/>
  <c r="AD115" i="21" s="1"/>
  <c r="AI115" i="21" a="1"/>
  <c r="AI115" i="21" s="1"/>
  <c r="AE115" i="21" a="1"/>
  <c r="AE115" i="21" s="1"/>
  <c r="AB115" i="21" a="1"/>
  <c r="AB115" i="21" s="1"/>
  <c r="Y115" i="21" a="1"/>
  <c r="Y115" i="21" s="1"/>
  <c r="Q115" i="21"/>
  <c r="AC115" i="21" a="1"/>
  <c r="AC115" i="21" s="1"/>
  <c r="R83" i="20"/>
  <c r="T83" i="20" a="1"/>
  <c r="T83" i="20" s="1"/>
  <c r="S83" i="20" a="1"/>
  <c r="S83" i="20" s="1"/>
  <c r="W81" i="20"/>
  <c r="U81" i="20"/>
  <c r="I84" i="20"/>
  <c r="G84" i="20"/>
  <c r="N84" i="20"/>
  <c r="J84" i="20"/>
  <c r="M84" i="20"/>
  <c r="K85" i="20" s="1"/>
  <c r="L85" i="20" s="1"/>
  <c r="AG82" i="20" a="1"/>
  <c r="AG82" i="20" s="1"/>
  <c r="AH82" i="20" a="1"/>
  <c r="AH82" i="20" s="1"/>
  <c r="AJ82" i="20" a="1"/>
  <c r="AJ82" i="20" s="1"/>
  <c r="AB82" i="20" a="1"/>
  <c r="AB82" i="20" s="1"/>
  <c r="Z82" i="20" a="1"/>
  <c r="Z82" i="20" s="1"/>
  <c r="AA82" i="20" a="1"/>
  <c r="AA82" i="20" s="1"/>
  <c r="AI82" i="20" a="1"/>
  <c r="AI82" i="20" s="1"/>
  <c r="Y82" i="20" a="1"/>
  <c r="Y82" i="20" s="1"/>
  <c r="AF82" i="20" a="1"/>
  <c r="AF82" i="20" s="1"/>
  <c r="AE82" i="20" a="1"/>
  <c r="AE82" i="20" s="1"/>
  <c r="AD82" i="20" a="1"/>
  <c r="AD82" i="20" s="1"/>
  <c r="X82" i="20" a="1"/>
  <c r="X82" i="20" s="1"/>
  <c r="AC82" i="20" a="1"/>
  <c r="AC82" i="20" s="1"/>
  <c r="AK82" i="20" a="1"/>
  <c r="AK82" i="20" s="1"/>
  <c r="BH124" i="16" a="1"/>
  <c r="BH124" i="16" s="1"/>
  <c r="AZ124" i="16" a="1"/>
  <c r="AZ124" i="16" s="1"/>
  <c r="AO124" i="16"/>
  <c r="AN124" i="16"/>
  <c r="BG124" i="16" a="1"/>
  <c r="BG124" i="16" s="1"/>
  <c r="AY124" i="16" a="1"/>
  <c r="AY124" i="16" s="1"/>
  <c r="BD124" i="16" a="1"/>
  <c r="BD124" i="16" s="1"/>
  <c r="AR124" i="16" a="1"/>
  <c r="AR124" i="16" s="1"/>
  <c r="BC124" i="16" a="1"/>
  <c r="BC124" i="16" s="1"/>
  <c r="AQ124" i="16"/>
  <c r="AP124" i="16"/>
  <c r="AX124" i="16" a="1"/>
  <c r="AX124" i="16" s="1"/>
  <c r="AW124" i="16" a="1"/>
  <c r="AW124" i="16" s="1"/>
  <c r="AV124" i="16"/>
  <c r="BJ124" i="16" a="1"/>
  <c r="BJ124" i="16" s="1"/>
  <c r="AU124" i="16"/>
  <c r="AB124" i="16" s="1"/>
  <c r="AT124" i="16"/>
  <c r="BI124" i="16" a="1"/>
  <c r="BI124" i="16" s="1"/>
  <c r="AS124" i="16" a="1"/>
  <c r="AS124" i="16" s="1"/>
  <c r="BF124" i="16" a="1"/>
  <c r="BF124" i="16" s="1"/>
  <c r="BE124" i="16" a="1"/>
  <c r="BE124" i="16" s="1"/>
  <c r="BA124" i="16" a="1"/>
  <c r="BA124" i="16" s="1"/>
  <c r="BB124" i="16" a="1"/>
  <c r="BB124" i="16" s="1"/>
  <c r="AL126" i="16"/>
  <c r="AJ127" i="16" s="1"/>
  <c r="AK127" i="16" s="1"/>
  <c r="AG126" i="16" a="1"/>
  <c r="AG126" i="16" s="1"/>
  <c r="AI125" i="16"/>
  <c r="AH125" i="16"/>
  <c r="AF125" i="16"/>
  <c r="AM125" i="16"/>
  <c r="N117" i="21" l="1"/>
  <c r="I117" i="21"/>
  <c r="G117" i="21"/>
  <c r="J117" i="21"/>
  <c r="H118" i="21" a="1"/>
  <c r="H118" i="21" s="1"/>
  <c r="M118" i="21"/>
  <c r="K119" i="21" s="1"/>
  <c r="L119" i="21" s="1"/>
  <c r="AD116" i="21" a="1"/>
  <c r="AD116" i="21" s="1"/>
  <c r="T116" i="21" a="1"/>
  <c r="T116" i="21" s="1"/>
  <c r="O116" i="21"/>
  <c r="AJ116" i="21" a="1"/>
  <c r="AJ116" i="21" s="1"/>
  <c r="AA116" i="21" a="1"/>
  <c r="AA116" i="21" s="1"/>
  <c r="AK116" i="21" a="1"/>
  <c r="AK116" i="21" s="1"/>
  <c r="AB116" i="21" a="1"/>
  <c r="AB116" i="21" s="1"/>
  <c r="Z116" i="21" a="1"/>
  <c r="Z116" i="21" s="1"/>
  <c r="AE116" i="21" a="1"/>
  <c r="AE116" i="21" s="1"/>
  <c r="Y116" i="21" a="1"/>
  <c r="Y116" i="21" s="1"/>
  <c r="W116" i="21"/>
  <c r="AC116" i="21" a="1"/>
  <c r="AC116" i="21" s="1"/>
  <c r="AG116" i="21" a="1"/>
  <c r="AG116" i="21" s="1"/>
  <c r="AF116" i="21" a="1"/>
  <c r="AF116" i="21" s="1"/>
  <c r="V116" i="21"/>
  <c r="C116" i="21" s="1"/>
  <c r="X116" i="21" a="1"/>
  <c r="X116" i="21" s="1"/>
  <c r="U116" i="21"/>
  <c r="AI116" i="21" a="1"/>
  <c r="AI116" i="21" s="1"/>
  <c r="AH116" i="21" a="1"/>
  <c r="AH116" i="21" s="1"/>
  <c r="R116" i="21"/>
  <c r="P116" i="21"/>
  <c r="S116" i="21" a="1"/>
  <c r="S116" i="21" s="1"/>
  <c r="Q116" i="21"/>
  <c r="AK83" i="20" a="1"/>
  <c r="AK83" i="20" s="1"/>
  <c r="H85" i="20" a="1"/>
  <c r="H85" i="20" s="1"/>
  <c r="M85" i="20" s="1"/>
  <c r="K86" i="20" s="1"/>
  <c r="L86" i="20" s="1"/>
  <c r="O84" i="20"/>
  <c r="P84" i="20" s="1"/>
  <c r="Q84" i="20" s="1"/>
  <c r="U82" i="20"/>
  <c r="W82" i="20"/>
  <c r="D81" i="20"/>
  <c r="V81" i="20"/>
  <c r="C81" i="20" s="1"/>
  <c r="AD83" i="20" a="1"/>
  <c r="AD83" i="20" s="1"/>
  <c r="AH83" i="20" a="1"/>
  <c r="AH83" i="20" s="1"/>
  <c r="Z83" i="20" a="1"/>
  <c r="Z83" i="20" s="1"/>
  <c r="AB83" i="20" a="1"/>
  <c r="AB83" i="20" s="1"/>
  <c r="AA83" i="20" a="1"/>
  <c r="AA83" i="20" s="1"/>
  <c r="AF83" i="20" a="1"/>
  <c r="AF83" i="20" s="1"/>
  <c r="AI83" i="20" a="1"/>
  <c r="AI83" i="20" s="1"/>
  <c r="AE83" i="20" a="1"/>
  <c r="AE83" i="20" s="1"/>
  <c r="Y83" i="20" a="1"/>
  <c r="Y83" i="20" s="1"/>
  <c r="AJ83" i="20" a="1"/>
  <c r="AJ83" i="20" s="1"/>
  <c r="X83" i="20" a="1"/>
  <c r="X83" i="20" s="1"/>
  <c r="AG83" i="20" a="1"/>
  <c r="AG83" i="20" s="1"/>
  <c r="AC83" i="20" a="1"/>
  <c r="AC83" i="20" s="1"/>
  <c r="BE125" i="16" a="1"/>
  <c r="BE125" i="16" s="1"/>
  <c r="AW125" i="16" a="1"/>
  <c r="AW125" i="16" s="1"/>
  <c r="AV125" i="16"/>
  <c r="BC125" i="16" a="1"/>
  <c r="BC125" i="16" s="1"/>
  <c r="BI125" i="16" a="1"/>
  <c r="BI125" i="16" s="1"/>
  <c r="AY125" i="16" a="1"/>
  <c r="AY125" i="16" s="1"/>
  <c r="BH125" i="16" a="1"/>
  <c r="BH125" i="16" s="1"/>
  <c r="AX125" i="16" a="1"/>
  <c r="AX125" i="16" s="1"/>
  <c r="AZ125" i="16" a="1"/>
  <c r="AZ125" i="16" s="1"/>
  <c r="AU125" i="16"/>
  <c r="AB125" i="16" s="1"/>
  <c r="AT125" i="16"/>
  <c r="AC125" i="16" s="1"/>
  <c r="AS125" i="16" a="1"/>
  <c r="AS125" i="16" s="1"/>
  <c r="BJ125" i="16" a="1"/>
  <c r="BJ125" i="16" s="1"/>
  <c r="AR125" i="16" a="1"/>
  <c r="AR125" i="16" s="1"/>
  <c r="BG125" i="16" a="1"/>
  <c r="BG125" i="16" s="1"/>
  <c r="AQ125" i="16"/>
  <c r="BD125" i="16" a="1"/>
  <c r="BD125" i="16" s="1"/>
  <c r="AO125" i="16"/>
  <c r="AN125" i="16"/>
  <c r="AP125" i="16"/>
  <c r="BF125" i="16" a="1"/>
  <c r="BF125" i="16" s="1"/>
  <c r="BB125" i="16" a="1"/>
  <c r="BB125" i="16" s="1"/>
  <c r="BA125" i="16" a="1"/>
  <c r="BA125" i="16" s="1"/>
  <c r="AI126" i="16"/>
  <c r="AF126" i="16"/>
  <c r="AM126" i="16"/>
  <c r="AH126" i="16"/>
  <c r="AL127" i="16"/>
  <c r="AJ128" i="16" s="1"/>
  <c r="AK128" i="16" s="1"/>
  <c r="AG127" i="16" a="1"/>
  <c r="AG127" i="16" s="1"/>
  <c r="AC124" i="16"/>
  <c r="D116" i="21" l="1"/>
  <c r="H119" i="21" a="1"/>
  <c r="H119" i="21" s="1"/>
  <c r="M119" i="21"/>
  <c r="K120" i="21" s="1"/>
  <c r="L120" i="21" s="1"/>
  <c r="J118" i="21"/>
  <c r="I118" i="21"/>
  <c r="N118" i="21"/>
  <c r="G118" i="21"/>
  <c r="Q117" i="21"/>
  <c r="AI117" i="21" a="1"/>
  <c r="AI117" i="21" s="1"/>
  <c r="AA117" i="21" a="1"/>
  <c r="AA117" i="21" s="1"/>
  <c r="P117" i="21"/>
  <c r="O117" i="21"/>
  <c r="AK117" i="21" a="1"/>
  <c r="AK117" i="21" s="1"/>
  <c r="AB117" i="21" a="1"/>
  <c r="AB117" i="21" s="1"/>
  <c r="U117" i="21"/>
  <c r="D117" i="21" s="1"/>
  <c r="AF117" i="21" a="1"/>
  <c r="AF117" i="21" s="1"/>
  <c r="T117" i="21" a="1"/>
  <c r="T117" i="21" s="1"/>
  <c r="AE117" i="21" a="1"/>
  <c r="AE117" i="21" s="1"/>
  <c r="Y117" i="21" a="1"/>
  <c r="Y117" i="21" s="1"/>
  <c r="R117" i="21"/>
  <c r="AH117" i="21" a="1"/>
  <c r="AH117" i="21" s="1"/>
  <c r="X117" i="21" a="1"/>
  <c r="X117" i="21" s="1"/>
  <c r="W117" i="21"/>
  <c r="V117" i="21"/>
  <c r="C117" i="21" s="1"/>
  <c r="AJ117" i="21" a="1"/>
  <c r="AJ117" i="21" s="1"/>
  <c r="S117" i="21" a="1"/>
  <c r="S117" i="21" s="1"/>
  <c r="AG117" i="21" a="1"/>
  <c r="AG117" i="21" s="1"/>
  <c r="AD117" i="21" a="1"/>
  <c r="AD117" i="21" s="1"/>
  <c r="AC117" i="21" a="1"/>
  <c r="AC117" i="21" s="1"/>
  <c r="Z117" i="21" a="1"/>
  <c r="Z117" i="21" s="1"/>
  <c r="R84" i="20"/>
  <c r="S84" i="20" a="1"/>
  <c r="S84" i="20" s="1"/>
  <c r="T84" i="20" a="1"/>
  <c r="T84" i="20" s="1"/>
  <c r="H86" i="20" a="1"/>
  <c r="H86" i="20" s="1"/>
  <c r="M86" i="20" s="1"/>
  <c r="K87" i="20" s="1"/>
  <c r="L87" i="20" s="1"/>
  <c r="D82" i="20"/>
  <c r="V82" i="20"/>
  <c r="C82" i="20" s="1"/>
  <c r="U83" i="20"/>
  <c r="W83" i="20"/>
  <c r="J85" i="20"/>
  <c r="I85" i="20"/>
  <c r="G85" i="20"/>
  <c r="N85" i="20"/>
  <c r="AF127" i="16"/>
  <c r="AI127" i="16"/>
  <c r="AH127" i="16"/>
  <c r="AM127" i="16"/>
  <c r="AL128" i="16"/>
  <c r="AJ129" i="16" s="1"/>
  <c r="AK129" i="16" s="1"/>
  <c r="AG128" i="16" a="1"/>
  <c r="AG128" i="16" s="1"/>
  <c r="BE126" i="16" a="1"/>
  <c r="BE126" i="16" s="1"/>
  <c r="AW126" i="16" a="1"/>
  <c r="AW126" i="16" s="1"/>
  <c r="BD126" i="16" a="1"/>
  <c r="BD126" i="16" s="1"/>
  <c r="AU126" i="16"/>
  <c r="AB126" i="16" s="1"/>
  <c r="AT126" i="16"/>
  <c r="BF126" i="16" a="1"/>
  <c r="BF126" i="16" s="1"/>
  <c r="AS126" i="16" a="1"/>
  <c r="AS126" i="16" s="1"/>
  <c r="AQ126" i="16"/>
  <c r="BG126" i="16" a="1"/>
  <c r="BG126" i="16" s="1"/>
  <c r="AO126" i="16"/>
  <c r="AN126" i="16"/>
  <c r="BC126" i="16" a="1"/>
  <c r="BC126" i="16" s="1"/>
  <c r="BB126" i="16" a="1"/>
  <c r="BB126" i="16" s="1"/>
  <c r="AZ126" i="16" a="1"/>
  <c r="AZ126" i="16" s="1"/>
  <c r="AX126" i="16" a="1"/>
  <c r="AX126" i="16" s="1"/>
  <c r="AY126" i="16" a="1"/>
  <c r="AY126" i="16" s="1"/>
  <c r="AV126" i="16"/>
  <c r="BA126" i="16" a="1"/>
  <c r="BA126" i="16" s="1"/>
  <c r="AR126" i="16" a="1"/>
  <c r="AR126" i="16" s="1"/>
  <c r="AP126" i="16"/>
  <c r="BJ126" i="16" a="1"/>
  <c r="BJ126" i="16" s="1"/>
  <c r="BI126" i="16" a="1"/>
  <c r="BI126" i="16" s="1"/>
  <c r="BH126" i="16" a="1"/>
  <c r="BH126" i="16" s="1"/>
  <c r="AG118" i="21" l="1" a="1"/>
  <c r="AG118" i="21" s="1"/>
  <c r="Y118" i="21" a="1"/>
  <c r="Y118" i="21" s="1"/>
  <c r="AC118" i="21" a="1"/>
  <c r="AC118" i="21" s="1"/>
  <c r="R118" i="21"/>
  <c r="Q118" i="21"/>
  <c r="AK118" i="21" a="1"/>
  <c r="AK118" i="21" s="1"/>
  <c r="AA118" i="21" a="1"/>
  <c r="AA118" i="21" s="1"/>
  <c r="AJ118" i="21" a="1"/>
  <c r="AJ118" i="21" s="1"/>
  <c r="Z118" i="21" a="1"/>
  <c r="Z118" i="21" s="1"/>
  <c r="AE118" i="21" a="1"/>
  <c r="AE118" i="21" s="1"/>
  <c r="X118" i="21" a="1"/>
  <c r="X118" i="21" s="1"/>
  <c r="U118" i="21"/>
  <c r="P118" i="21"/>
  <c r="O118" i="21"/>
  <c r="AI118" i="21" a="1"/>
  <c r="AI118" i="21" s="1"/>
  <c r="AH118" i="21" a="1"/>
  <c r="AH118" i="21" s="1"/>
  <c r="AF118" i="21" a="1"/>
  <c r="AF118" i="21" s="1"/>
  <c r="AD118" i="21" a="1"/>
  <c r="AD118" i="21" s="1"/>
  <c r="W118" i="21"/>
  <c r="V118" i="21"/>
  <c r="C118" i="21" s="1"/>
  <c r="T118" i="21" a="1"/>
  <c r="T118" i="21" s="1"/>
  <c r="AB118" i="21" a="1"/>
  <c r="AB118" i="21" s="1"/>
  <c r="S118" i="21" a="1"/>
  <c r="S118" i="21" s="1"/>
  <c r="H120" i="21" a="1"/>
  <c r="H120" i="21" s="1"/>
  <c r="M120" i="21"/>
  <c r="K121" i="21" s="1"/>
  <c r="L121" i="21" s="1"/>
  <c r="AK84" i="20" a="1"/>
  <c r="AK84" i="20" s="1"/>
  <c r="G119" i="21"/>
  <c r="N119" i="21"/>
  <c r="J119" i="21"/>
  <c r="I119" i="21"/>
  <c r="H87" i="20" a="1"/>
  <c r="H87" i="20" s="1"/>
  <c r="M87" i="20" s="1"/>
  <c r="K88" i="20" s="1"/>
  <c r="L88" i="20" s="1"/>
  <c r="O85" i="20"/>
  <c r="P85" i="20" s="1"/>
  <c r="Q85" i="20" s="1"/>
  <c r="D83" i="20"/>
  <c r="V83" i="20"/>
  <c r="C83" i="20" s="1"/>
  <c r="G86" i="20"/>
  <c r="N86" i="20"/>
  <c r="J86" i="20"/>
  <c r="I86" i="20"/>
  <c r="AJ84" i="20" a="1"/>
  <c r="AJ84" i="20" s="1"/>
  <c r="Z84" i="20" a="1"/>
  <c r="Z84" i="20" s="1"/>
  <c r="AH84" i="20" a="1"/>
  <c r="AH84" i="20" s="1"/>
  <c r="Y84" i="20" a="1"/>
  <c r="Y84" i="20" s="1"/>
  <c r="AF84" i="20" a="1"/>
  <c r="AF84" i="20" s="1"/>
  <c r="AE84" i="20" a="1"/>
  <c r="AE84" i="20" s="1"/>
  <c r="X84" i="20" a="1"/>
  <c r="X84" i="20" s="1"/>
  <c r="AG84" i="20" a="1"/>
  <c r="AG84" i="20" s="1"/>
  <c r="AB84" i="20" a="1"/>
  <c r="AB84" i="20" s="1"/>
  <c r="AD84" i="20" a="1"/>
  <c r="AD84" i="20" s="1"/>
  <c r="AC84" i="20" a="1"/>
  <c r="AC84" i="20" s="1"/>
  <c r="AA84" i="20" a="1"/>
  <c r="AA84" i="20" s="1"/>
  <c r="AI84" i="20" a="1"/>
  <c r="AI84" i="20" s="1"/>
  <c r="AC126" i="16"/>
  <c r="AM128" i="16"/>
  <c r="AI128" i="16"/>
  <c r="AH128" i="16"/>
  <c r="AF128" i="16"/>
  <c r="AG129" i="16" a="1"/>
  <c r="AG129" i="16" s="1"/>
  <c r="AL129" i="16"/>
  <c r="AJ130" i="16" s="1"/>
  <c r="AK130" i="16" s="1"/>
  <c r="BC127" i="16" a="1"/>
  <c r="BC127" i="16" s="1"/>
  <c r="AS127" i="16" a="1"/>
  <c r="AS127" i="16" s="1"/>
  <c r="BJ127" i="16" a="1"/>
  <c r="BJ127" i="16" s="1"/>
  <c r="BB127" i="16" a="1"/>
  <c r="BB127" i="16" s="1"/>
  <c r="AR127" i="16" a="1"/>
  <c r="AR127" i="16" s="1"/>
  <c r="BI127" i="16" a="1"/>
  <c r="BI127" i="16" s="1"/>
  <c r="AY127" i="16" a="1"/>
  <c r="AY127" i="16" s="1"/>
  <c r="BG127" i="16" a="1"/>
  <c r="BG127" i="16" s="1"/>
  <c r="AW127" i="16" a="1"/>
  <c r="AW127" i="16" s="1"/>
  <c r="AN127" i="16"/>
  <c r="BE127" i="16" a="1"/>
  <c r="BE127" i="16" s="1"/>
  <c r="BD127" i="16" a="1"/>
  <c r="BD127" i="16" s="1"/>
  <c r="AO127" i="16"/>
  <c r="BH127" i="16" a="1"/>
  <c r="BH127" i="16" s="1"/>
  <c r="BF127" i="16" a="1"/>
  <c r="BF127" i="16" s="1"/>
  <c r="BA127" i="16" a="1"/>
  <c r="BA127" i="16" s="1"/>
  <c r="AZ127" i="16" a="1"/>
  <c r="AZ127" i="16" s="1"/>
  <c r="AX127" i="16" a="1"/>
  <c r="AX127" i="16" s="1"/>
  <c r="AV127" i="16"/>
  <c r="AU127" i="16"/>
  <c r="AB127" i="16" s="1"/>
  <c r="AT127" i="16"/>
  <c r="AC127" i="16" s="1"/>
  <c r="AQ127" i="16"/>
  <c r="AP127" i="16"/>
  <c r="U119" i="21" l="1"/>
  <c r="D119" i="21" s="1"/>
  <c r="AD119" i="21" a="1"/>
  <c r="AD119" i="21" s="1"/>
  <c r="S119" i="21" a="1"/>
  <c r="S119" i="21" s="1"/>
  <c r="AC119" i="21" a="1"/>
  <c r="AC119" i="21" s="1"/>
  <c r="R119" i="21"/>
  <c r="AF119" i="21" a="1"/>
  <c r="AF119" i="21" s="1"/>
  <c r="AE119" i="21" a="1"/>
  <c r="AE119" i="21" s="1"/>
  <c r="Q119" i="21"/>
  <c r="P119" i="21"/>
  <c r="O119" i="21"/>
  <c r="AG119" i="21" a="1"/>
  <c r="AG119" i="21" s="1"/>
  <c r="AH119" i="21" a="1"/>
  <c r="AH119" i="21" s="1"/>
  <c r="AA119" i="21" a="1"/>
  <c r="AA119" i="21" s="1"/>
  <c r="AB119" i="21" a="1"/>
  <c r="AB119" i="21" s="1"/>
  <c r="Z119" i="21" a="1"/>
  <c r="Z119" i="21" s="1"/>
  <c r="Y119" i="21" a="1"/>
  <c r="Y119" i="21" s="1"/>
  <c r="X119" i="21" a="1"/>
  <c r="X119" i="21" s="1"/>
  <c r="W119" i="21"/>
  <c r="AK119" i="21" a="1"/>
  <c r="AK119" i="21" s="1"/>
  <c r="AJ119" i="21" a="1"/>
  <c r="AJ119" i="21" s="1"/>
  <c r="V119" i="21"/>
  <c r="C119" i="21" s="1"/>
  <c r="AI119" i="21" a="1"/>
  <c r="AI119" i="21" s="1"/>
  <c r="T119" i="21" a="1"/>
  <c r="T119" i="21" s="1"/>
  <c r="D118" i="21"/>
  <c r="M121" i="21"/>
  <c r="K122" i="21" s="1"/>
  <c r="L122" i="21" s="1"/>
  <c r="H121" i="21" a="1"/>
  <c r="H121" i="21" s="1"/>
  <c r="G120" i="21"/>
  <c r="N120" i="21"/>
  <c r="J120" i="21"/>
  <c r="I120" i="21"/>
  <c r="T85" i="20" a="1"/>
  <c r="T85" i="20" s="1"/>
  <c r="S85" i="20" a="1"/>
  <c r="S85" i="20" s="1"/>
  <c r="R85" i="20"/>
  <c r="H88" i="20" a="1"/>
  <c r="H88" i="20" s="1"/>
  <c r="O86" i="20"/>
  <c r="P86" i="20" s="1"/>
  <c r="Q86" i="20" s="1"/>
  <c r="W84" i="20"/>
  <c r="U84" i="20"/>
  <c r="J87" i="20"/>
  <c r="G87" i="20"/>
  <c r="I87" i="20"/>
  <c r="N87" i="20"/>
  <c r="AG130" i="16" a="1"/>
  <c r="AG130" i="16" s="1"/>
  <c r="AL130" i="16"/>
  <c r="AJ131" i="16" s="1"/>
  <c r="AK131" i="16" s="1"/>
  <c r="AI129" i="16"/>
  <c r="AH129" i="16"/>
  <c r="AF129" i="16"/>
  <c r="AM129" i="16"/>
  <c r="AP128" i="16"/>
  <c r="BH128" i="16" a="1"/>
  <c r="BH128" i="16" s="1"/>
  <c r="AZ128" i="16" a="1"/>
  <c r="AZ128" i="16" s="1"/>
  <c r="AO128" i="16"/>
  <c r="AN128" i="16"/>
  <c r="BG128" i="16" a="1"/>
  <c r="BG128" i="16" s="1"/>
  <c r="AY128" i="16" a="1"/>
  <c r="AY128" i="16" s="1"/>
  <c r="AS128" i="16" a="1"/>
  <c r="AS128" i="16" s="1"/>
  <c r="BD128" i="16" a="1"/>
  <c r="BD128" i="16" s="1"/>
  <c r="AR128" i="16" a="1"/>
  <c r="AR128" i="16" s="1"/>
  <c r="BB128" i="16" a="1"/>
  <c r="BB128" i="16" s="1"/>
  <c r="BF128" i="16" a="1"/>
  <c r="BF128" i="16" s="1"/>
  <c r="BE128" i="16" a="1"/>
  <c r="BE128" i="16" s="1"/>
  <c r="BC128" i="16" a="1"/>
  <c r="BC128" i="16" s="1"/>
  <c r="AX128" i="16" a="1"/>
  <c r="AX128" i="16" s="1"/>
  <c r="AV128" i="16"/>
  <c r="AW128" i="16" a="1"/>
  <c r="AW128" i="16" s="1"/>
  <c r="AU128" i="16"/>
  <c r="AB128" i="16" s="1"/>
  <c r="AT128" i="16"/>
  <c r="AC128" i="16" s="1"/>
  <c r="BI128" i="16" a="1"/>
  <c r="BI128" i="16" s="1"/>
  <c r="BJ128" i="16" a="1"/>
  <c r="BJ128" i="16" s="1"/>
  <c r="AQ128" i="16"/>
  <c r="BA128" i="16" a="1"/>
  <c r="BA128" i="16" s="1"/>
  <c r="AJ120" i="21" l="1" a="1"/>
  <c r="AJ120" i="21" s="1"/>
  <c r="AB120" i="21" a="1"/>
  <c r="AB120" i="21" s="1"/>
  <c r="R120" i="21"/>
  <c r="Q120" i="21"/>
  <c r="T120" i="21" a="1"/>
  <c r="T120" i="21" s="1"/>
  <c r="AD120" i="21" a="1"/>
  <c r="AD120" i="21" s="1"/>
  <c r="AG120" i="21" a="1"/>
  <c r="AG120" i="21" s="1"/>
  <c r="AH120" i="21" a="1"/>
  <c r="AH120" i="21" s="1"/>
  <c r="X120" i="21" a="1"/>
  <c r="X120" i="21" s="1"/>
  <c r="W120" i="21"/>
  <c r="V120" i="21"/>
  <c r="C120" i="21" s="1"/>
  <c r="AE120" i="21" a="1"/>
  <c r="AE120" i="21" s="1"/>
  <c r="P120" i="21"/>
  <c r="AF120" i="21" a="1"/>
  <c r="AF120" i="21" s="1"/>
  <c r="AK120" i="21" a="1"/>
  <c r="AK120" i="21" s="1"/>
  <c r="AI120" i="21" a="1"/>
  <c r="AI120" i="21" s="1"/>
  <c r="Y120" i="21" a="1"/>
  <c r="Y120" i="21" s="1"/>
  <c r="U120" i="21"/>
  <c r="S120" i="21" a="1"/>
  <c r="S120" i="21" s="1"/>
  <c r="O120" i="21"/>
  <c r="AC120" i="21" a="1"/>
  <c r="AC120" i="21" s="1"/>
  <c r="AA120" i="21" a="1"/>
  <c r="AA120" i="21" s="1"/>
  <c r="Z120" i="21" a="1"/>
  <c r="Z120" i="21" s="1"/>
  <c r="N121" i="21"/>
  <c r="J121" i="21"/>
  <c r="I121" i="21"/>
  <c r="G121" i="21"/>
  <c r="H122" i="21" a="1"/>
  <c r="H122" i="21" s="1"/>
  <c r="M122" i="21"/>
  <c r="K123" i="21" s="1"/>
  <c r="L123" i="21" s="1"/>
  <c r="S86" i="20" a="1"/>
  <c r="S86" i="20" s="1"/>
  <c r="T86" i="20" a="1"/>
  <c r="T86" i="20" s="1"/>
  <c r="R86" i="20"/>
  <c r="O87" i="20"/>
  <c r="P87" i="20" s="1"/>
  <c r="Q87" i="20" s="1"/>
  <c r="D84" i="20"/>
  <c r="V84" i="20"/>
  <c r="C84" i="20" s="1"/>
  <c r="N88" i="20"/>
  <c r="J88" i="20"/>
  <c r="I88" i="20"/>
  <c r="G88" i="20"/>
  <c r="M88" i="20"/>
  <c r="K89" i="20" s="1"/>
  <c r="L89" i="20" s="1"/>
  <c r="AB85" i="20" a="1"/>
  <c r="AB85" i="20" s="1"/>
  <c r="AA85" i="20" a="1"/>
  <c r="AA85" i="20" s="1"/>
  <c r="AC85" i="20" a="1"/>
  <c r="AC85" i="20" s="1"/>
  <c r="AG85" i="20" a="1"/>
  <c r="AG85" i="20" s="1"/>
  <c r="X85" i="20" a="1"/>
  <c r="X85" i="20" s="1"/>
  <c r="AF85" i="20" a="1"/>
  <c r="AF85" i="20" s="1"/>
  <c r="AE85" i="20" a="1"/>
  <c r="AE85" i="20" s="1"/>
  <c r="AJ85" i="20" a="1"/>
  <c r="AJ85" i="20" s="1"/>
  <c r="Z85" i="20" a="1"/>
  <c r="Z85" i="20" s="1"/>
  <c r="AI85" i="20" a="1"/>
  <c r="AI85" i="20" s="1"/>
  <c r="Y85" i="20" a="1"/>
  <c r="Y85" i="20" s="1"/>
  <c r="AH85" i="20" a="1"/>
  <c r="AH85" i="20" s="1"/>
  <c r="AD85" i="20" a="1"/>
  <c r="AD85" i="20" s="1"/>
  <c r="AK85" i="20" a="1"/>
  <c r="AK85" i="20" s="1"/>
  <c r="BF129" i="16" a="1"/>
  <c r="BF129" i="16" s="1"/>
  <c r="AX129" i="16" a="1"/>
  <c r="AX129" i="16" s="1"/>
  <c r="BE129" i="16" a="1"/>
  <c r="BE129" i="16" s="1"/>
  <c r="AW129" i="16" a="1"/>
  <c r="AW129" i="16" s="1"/>
  <c r="AV129" i="16"/>
  <c r="BJ129" i="16" a="1"/>
  <c r="BJ129" i="16" s="1"/>
  <c r="AZ129" i="16" a="1"/>
  <c r="AZ129" i="16" s="1"/>
  <c r="BI129" i="16" a="1"/>
  <c r="BI129" i="16" s="1"/>
  <c r="AY129" i="16" a="1"/>
  <c r="AY129" i="16" s="1"/>
  <c r="AT129" i="16"/>
  <c r="BH129" i="16" a="1"/>
  <c r="BH129" i="16" s="1"/>
  <c r="AR129" i="16" a="1"/>
  <c r="AR129" i="16" s="1"/>
  <c r="BG129" i="16" a="1"/>
  <c r="BG129" i="16" s="1"/>
  <c r="AQ129" i="16"/>
  <c r="AP129" i="16"/>
  <c r="BD129" i="16" a="1"/>
  <c r="BD129" i="16" s="1"/>
  <c r="AO129" i="16"/>
  <c r="AN129" i="16"/>
  <c r="BC129" i="16" a="1"/>
  <c r="BC129" i="16" s="1"/>
  <c r="BB129" i="16" a="1"/>
  <c r="BB129" i="16" s="1"/>
  <c r="BA129" i="16" a="1"/>
  <c r="BA129" i="16" s="1"/>
  <c r="AU129" i="16"/>
  <c r="AB129" i="16" s="1"/>
  <c r="AS129" i="16" a="1"/>
  <c r="AS129" i="16" s="1"/>
  <c r="AG131" i="16" a="1"/>
  <c r="AG131" i="16" s="1"/>
  <c r="AL131" i="16"/>
  <c r="AJ132" i="16" s="1"/>
  <c r="AK132" i="16" s="1"/>
  <c r="AF130" i="16"/>
  <c r="AI130" i="16"/>
  <c r="AH130" i="16"/>
  <c r="AM130" i="16"/>
  <c r="AK86" i="20" l="1" a="1"/>
  <c r="AK86" i="20" s="1"/>
  <c r="H123" i="21" a="1"/>
  <c r="H123" i="21" s="1"/>
  <c r="M123" i="21"/>
  <c r="K124" i="21" s="1"/>
  <c r="L124" i="21" s="1"/>
  <c r="I122" i="21"/>
  <c r="G122" i="21"/>
  <c r="N122" i="21"/>
  <c r="J122" i="21"/>
  <c r="AG121" i="21" a="1"/>
  <c r="AG121" i="21" s="1"/>
  <c r="Y121" i="21" a="1"/>
  <c r="Y121" i="21" s="1"/>
  <c r="AE121" i="21" a="1"/>
  <c r="AE121" i="21" s="1"/>
  <c r="T121" i="21" a="1"/>
  <c r="T121" i="21" s="1"/>
  <c r="O121" i="21"/>
  <c r="AK121" i="21" a="1"/>
  <c r="AK121" i="21" s="1"/>
  <c r="AB121" i="21" a="1"/>
  <c r="AB121" i="21" s="1"/>
  <c r="AA121" i="21" a="1"/>
  <c r="AA121" i="21" s="1"/>
  <c r="AF121" i="21" a="1"/>
  <c r="AF121" i="21" s="1"/>
  <c r="P121" i="21"/>
  <c r="V121" i="21"/>
  <c r="C121" i="21" s="1"/>
  <c r="AI121" i="21" a="1"/>
  <c r="AI121" i="21" s="1"/>
  <c r="S121" i="21" a="1"/>
  <c r="S121" i="21" s="1"/>
  <c r="AC121" i="21" a="1"/>
  <c r="AC121" i="21" s="1"/>
  <c r="X121" i="21" a="1"/>
  <c r="X121" i="21" s="1"/>
  <c r="AJ121" i="21" a="1"/>
  <c r="AJ121" i="21" s="1"/>
  <c r="AD121" i="21" a="1"/>
  <c r="AD121" i="21" s="1"/>
  <c r="AH121" i="21" a="1"/>
  <c r="AH121" i="21" s="1"/>
  <c r="U121" i="21"/>
  <c r="D121" i="21" s="1"/>
  <c r="R121" i="21"/>
  <c r="Q121" i="21"/>
  <c r="Z121" i="21" a="1"/>
  <c r="Z121" i="21" s="1"/>
  <c r="W121" i="21"/>
  <c r="D120" i="21"/>
  <c r="S87" i="20" a="1"/>
  <c r="S87" i="20" s="1"/>
  <c r="R87" i="20"/>
  <c r="T87" i="20" a="1"/>
  <c r="T87" i="20" s="1"/>
  <c r="O88" i="20"/>
  <c r="P88" i="20" s="1"/>
  <c r="Q88" i="20" s="1"/>
  <c r="W85" i="20"/>
  <c r="U85" i="20"/>
  <c r="H89" i="20" a="1"/>
  <c r="H89" i="20" s="1"/>
  <c r="M89" i="20" s="1"/>
  <c r="K90" i="20" s="1"/>
  <c r="L90" i="20" s="1"/>
  <c r="AI86" i="20" a="1"/>
  <c r="AI86" i="20" s="1"/>
  <c r="Y86" i="20" a="1"/>
  <c r="Y86" i="20" s="1"/>
  <c r="AB86" i="20" a="1"/>
  <c r="AB86" i="20" s="1"/>
  <c r="AH86" i="20" a="1"/>
  <c r="AH86" i="20" s="1"/>
  <c r="AF86" i="20" a="1"/>
  <c r="AF86" i="20" s="1"/>
  <c r="X86" i="20" a="1"/>
  <c r="X86" i="20" s="1"/>
  <c r="AE86" i="20" a="1"/>
  <c r="AE86" i="20" s="1"/>
  <c r="AA86" i="20" a="1"/>
  <c r="AA86" i="20" s="1"/>
  <c r="AG86" i="20" a="1"/>
  <c r="AG86" i="20" s="1"/>
  <c r="AD86" i="20" a="1"/>
  <c r="AD86" i="20" s="1"/>
  <c r="Z86" i="20" a="1"/>
  <c r="Z86" i="20" s="1"/>
  <c r="AC86" i="20" a="1"/>
  <c r="AC86" i="20" s="1"/>
  <c r="AJ86" i="20" a="1"/>
  <c r="AJ86" i="20" s="1"/>
  <c r="AT130" i="16"/>
  <c r="AC130" i="16" s="1"/>
  <c r="BC130" i="16" a="1"/>
  <c r="BC130" i="16" s="1"/>
  <c r="AS130" i="16" a="1"/>
  <c r="AS130" i="16" s="1"/>
  <c r="BJ130" i="16" a="1"/>
  <c r="BJ130" i="16" s="1"/>
  <c r="BB130" i="16" a="1"/>
  <c r="BB130" i="16" s="1"/>
  <c r="BE130" i="16" a="1"/>
  <c r="BE130" i="16" s="1"/>
  <c r="AQ130" i="16"/>
  <c r="AP130" i="16"/>
  <c r="BD130" i="16" a="1"/>
  <c r="BD130" i="16" s="1"/>
  <c r="AO130" i="16"/>
  <c r="AV130" i="16"/>
  <c r="BH130" i="16" a="1"/>
  <c r="BH130" i="16" s="1"/>
  <c r="AU130" i="16"/>
  <c r="AB130" i="16" s="1"/>
  <c r="AR130" i="16" a="1"/>
  <c r="AR130" i="16" s="1"/>
  <c r="BG130" i="16" a="1"/>
  <c r="BG130" i="16" s="1"/>
  <c r="AN130" i="16"/>
  <c r="AY130" i="16" a="1"/>
  <c r="AY130" i="16" s="1"/>
  <c r="BA130" i="16" a="1"/>
  <c r="BA130" i="16" s="1"/>
  <c r="AZ130" i="16" a="1"/>
  <c r="AZ130" i="16" s="1"/>
  <c r="AX130" i="16" a="1"/>
  <c r="AX130" i="16" s="1"/>
  <c r="BF130" i="16" a="1"/>
  <c r="BF130" i="16" s="1"/>
  <c r="BI130" i="16" a="1"/>
  <c r="BI130" i="16" s="1"/>
  <c r="AW130" i="16" a="1"/>
  <c r="AW130" i="16" s="1"/>
  <c r="AC129" i="16"/>
  <c r="AL132" i="16"/>
  <c r="AJ133" i="16" s="1"/>
  <c r="AK133" i="16" s="1"/>
  <c r="AG132" i="16" a="1"/>
  <c r="AG132" i="16" s="1"/>
  <c r="AF131" i="16"/>
  <c r="AM131" i="16"/>
  <c r="AI131" i="16"/>
  <c r="AH131" i="16"/>
  <c r="AE122" i="21" l="1" a="1"/>
  <c r="AE122" i="21" s="1"/>
  <c r="V122" i="21"/>
  <c r="C122" i="21" s="1"/>
  <c r="U122" i="21"/>
  <c r="W122" i="21"/>
  <c r="AF122" i="21" a="1"/>
  <c r="AF122" i="21" s="1"/>
  <c r="T122" i="21" a="1"/>
  <c r="T122" i="21" s="1"/>
  <c r="S122" i="21" a="1"/>
  <c r="S122" i="21" s="1"/>
  <c r="AD122" i="21" a="1"/>
  <c r="AD122" i="21" s="1"/>
  <c r="AG122" i="21" a="1"/>
  <c r="AG122" i="21" s="1"/>
  <c r="R122" i="21"/>
  <c r="X122" i="21" a="1"/>
  <c r="X122" i="21" s="1"/>
  <c r="AI122" i="21" a="1"/>
  <c r="AI122" i="21" s="1"/>
  <c r="AC122" i="21" a="1"/>
  <c r="AC122" i="21" s="1"/>
  <c r="AH122" i="21" a="1"/>
  <c r="AH122" i="21" s="1"/>
  <c r="AB122" i="21" a="1"/>
  <c r="AB122" i="21" s="1"/>
  <c r="AA122" i="21" a="1"/>
  <c r="AA122" i="21" s="1"/>
  <c r="Z122" i="21" a="1"/>
  <c r="Z122" i="21" s="1"/>
  <c r="Y122" i="21" a="1"/>
  <c r="Y122" i="21" s="1"/>
  <c r="Q122" i="21"/>
  <c r="AK122" i="21" a="1"/>
  <c r="AK122" i="21" s="1"/>
  <c r="AJ122" i="21" a="1"/>
  <c r="AJ122" i="21" s="1"/>
  <c r="O122" i="21"/>
  <c r="P122" i="21"/>
  <c r="M124" i="21"/>
  <c r="K125" i="21" s="1"/>
  <c r="L125" i="21" s="1"/>
  <c r="H124" i="21" a="1"/>
  <c r="H124" i="21" s="1"/>
  <c r="J123" i="21"/>
  <c r="I123" i="21"/>
  <c r="G123" i="21"/>
  <c r="N123" i="21"/>
  <c r="H90" i="20" a="1"/>
  <c r="H90" i="20" s="1"/>
  <c r="M90" i="20"/>
  <c r="K91" i="20" s="1"/>
  <c r="L91" i="20" s="1"/>
  <c r="R88" i="20"/>
  <c r="T88" i="20" a="1"/>
  <c r="T88" i="20" s="1"/>
  <c r="S88" i="20" a="1"/>
  <c r="S88" i="20" s="1"/>
  <c r="J89" i="20"/>
  <c r="I89" i="20"/>
  <c r="G89" i="20"/>
  <c r="N89" i="20"/>
  <c r="D85" i="20"/>
  <c r="V85" i="20"/>
  <c r="C85" i="20" s="1"/>
  <c r="W86" i="20"/>
  <c r="U86" i="20"/>
  <c r="AK87" i="20" a="1"/>
  <c r="AK87" i="20" s="1"/>
  <c r="AB87" i="20" a="1"/>
  <c r="AB87" i="20" s="1"/>
  <c r="AF87" i="20" a="1"/>
  <c r="AF87" i="20" s="1"/>
  <c r="AC87" i="20" a="1"/>
  <c r="AC87" i="20" s="1"/>
  <c r="X87" i="20" a="1"/>
  <c r="X87" i="20" s="1"/>
  <c r="AJ87" i="20" a="1"/>
  <c r="AJ87" i="20" s="1"/>
  <c r="AE87" i="20" a="1"/>
  <c r="AE87" i="20" s="1"/>
  <c r="AA87" i="20" a="1"/>
  <c r="AA87" i="20" s="1"/>
  <c r="AD87" i="20" a="1"/>
  <c r="AD87" i="20" s="1"/>
  <c r="AI87" i="20" a="1"/>
  <c r="AI87" i="20" s="1"/>
  <c r="Y87" i="20" a="1"/>
  <c r="Y87" i="20" s="1"/>
  <c r="AH87" i="20" a="1"/>
  <c r="AH87" i="20" s="1"/>
  <c r="AG87" i="20" a="1"/>
  <c r="AG87" i="20" s="1"/>
  <c r="Z87" i="20" a="1"/>
  <c r="Z87" i="20" s="1"/>
  <c r="BI131" i="16" a="1"/>
  <c r="BI131" i="16" s="1"/>
  <c r="BA131" i="16" a="1"/>
  <c r="BA131" i="16" s="1"/>
  <c r="AQ131" i="16"/>
  <c r="AP131" i="16"/>
  <c r="BH131" i="16" a="1"/>
  <c r="BH131" i="16" s="1"/>
  <c r="AZ131" i="16" a="1"/>
  <c r="AZ131" i="16" s="1"/>
  <c r="AO131" i="16"/>
  <c r="AN131" i="16"/>
  <c r="BJ131" i="16" a="1"/>
  <c r="BJ131" i="16" s="1"/>
  <c r="AX131" i="16" a="1"/>
  <c r="AX131" i="16" s="1"/>
  <c r="BG131" i="16" a="1"/>
  <c r="BG131" i="16" s="1"/>
  <c r="AW131" i="16" a="1"/>
  <c r="AW131" i="16" s="1"/>
  <c r="AT131" i="16"/>
  <c r="AU131" i="16"/>
  <c r="AB131" i="16" s="1"/>
  <c r="AS131" i="16" a="1"/>
  <c r="AS131" i="16" s="1"/>
  <c r="AV131" i="16"/>
  <c r="AR131" i="16" a="1"/>
  <c r="AR131" i="16" s="1"/>
  <c r="BF131" i="16" a="1"/>
  <c r="BF131" i="16" s="1"/>
  <c r="BE131" i="16" a="1"/>
  <c r="BE131" i="16" s="1"/>
  <c r="AY131" i="16" a="1"/>
  <c r="AY131" i="16" s="1"/>
  <c r="BC131" i="16" a="1"/>
  <c r="BC131" i="16" s="1"/>
  <c r="BB131" i="16" a="1"/>
  <c r="BB131" i="16" s="1"/>
  <c r="BD131" i="16" a="1"/>
  <c r="BD131" i="16" s="1"/>
  <c r="AI132" i="16"/>
  <c r="AM132" i="16"/>
  <c r="AF132" i="16"/>
  <c r="AH132" i="16"/>
  <c r="AG133" i="16" a="1"/>
  <c r="AG133" i="16" s="1"/>
  <c r="AL133" i="16"/>
  <c r="AJ134" i="16" s="1"/>
  <c r="AK134" i="16" s="1"/>
  <c r="S123" i="21" l="1" a="1"/>
  <c r="S123" i="21" s="1"/>
  <c r="AJ123" i="21" a="1"/>
  <c r="AJ123" i="21" s="1"/>
  <c r="AB123" i="21" a="1"/>
  <c r="AB123" i="21" s="1"/>
  <c r="R123" i="21"/>
  <c r="AG123" i="21" a="1"/>
  <c r="AG123" i="21" s="1"/>
  <c r="X123" i="21" a="1"/>
  <c r="X123" i="21" s="1"/>
  <c r="W123" i="21"/>
  <c r="AA123" i="21" a="1"/>
  <c r="AA123" i="21" s="1"/>
  <c r="Z123" i="21" a="1"/>
  <c r="Z123" i="21" s="1"/>
  <c r="AK123" i="21" a="1"/>
  <c r="AK123" i="21" s="1"/>
  <c r="AF123" i="21" a="1"/>
  <c r="AF123" i="21" s="1"/>
  <c r="P123" i="21"/>
  <c r="AC123" i="21" a="1"/>
  <c r="AC123" i="21" s="1"/>
  <c r="U123" i="21"/>
  <c r="D123" i="21" s="1"/>
  <c r="AI123" i="21" a="1"/>
  <c r="AI123" i="21" s="1"/>
  <c r="Q123" i="21"/>
  <c r="Y123" i="21" a="1"/>
  <c r="Y123" i="21" s="1"/>
  <c r="V123" i="21"/>
  <c r="C123" i="21" s="1"/>
  <c r="T123" i="21" a="1"/>
  <c r="T123" i="21" s="1"/>
  <c r="O123" i="21"/>
  <c r="AH123" i="21" a="1"/>
  <c r="AH123" i="21" s="1"/>
  <c r="AE123" i="21" a="1"/>
  <c r="AE123" i="21" s="1"/>
  <c r="AD123" i="21" a="1"/>
  <c r="AD123" i="21" s="1"/>
  <c r="N124" i="21"/>
  <c r="I124" i="21"/>
  <c r="J124" i="21"/>
  <c r="G124" i="21"/>
  <c r="H125" i="21" a="1"/>
  <c r="H125" i="21" s="1"/>
  <c r="M125" i="21"/>
  <c r="K126" i="21" s="1"/>
  <c r="L126" i="21" s="1"/>
  <c r="D122" i="21"/>
  <c r="D86" i="20"/>
  <c r="V86" i="20"/>
  <c r="C86" i="20" s="1"/>
  <c r="O89" i="20"/>
  <c r="P89" i="20" s="1"/>
  <c r="Q89" i="20" s="1"/>
  <c r="U87" i="20"/>
  <c r="W87" i="20"/>
  <c r="AK88" i="20" a="1"/>
  <c r="AK88" i="20" s="1"/>
  <c r="AI88" i="20" a="1"/>
  <c r="AI88" i="20" s="1"/>
  <c r="AD88" i="20" a="1"/>
  <c r="AD88" i="20" s="1"/>
  <c r="AC88" i="20" a="1"/>
  <c r="AC88" i="20" s="1"/>
  <c r="X88" i="20" a="1"/>
  <c r="X88" i="20" s="1"/>
  <c r="AB88" i="20" a="1"/>
  <c r="AB88" i="20" s="1"/>
  <c r="AH88" i="20" a="1"/>
  <c r="AH88" i="20" s="1"/>
  <c r="AG88" i="20" a="1"/>
  <c r="AG88" i="20" s="1"/>
  <c r="AA88" i="20" a="1"/>
  <c r="AA88" i="20" s="1"/>
  <c r="AF88" i="20" a="1"/>
  <c r="AF88" i="20" s="1"/>
  <c r="AJ88" i="20" a="1"/>
  <c r="AJ88" i="20" s="1"/>
  <c r="Z88" i="20" a="1"/>
  <c r="Z88" i="20" s="1"/>
  <c r="AE88" i="20" a="1"/>
  <c r="AE88" i="20" s="1"/>
  <c r="Y88" i="20" a="1"/>
  <c r="Y88" i="20" s="1"/>
  <c r="M91" i="20"/>
  <c r="K92" i="20" s="1"/>
  <c r="L92" i="20" s="1"/>
  <c r="H91" i="20" a="1"/>
  <c r="H91" i="20" s="1"/>
  <c r="J90" i="20"/>
  <c r="I90" i="20"/>
  <c r="G90" i="20"/>
  <c r="N90" i="20"/>
  <c r="AL134" i="16"/>
  <c r="AJ135" i="16" s="1"/>
  <c r="AK135" i="16" s="1"/>
  <c r="AG134" i="16" a="1"/>
  <c r="AG134" i="16" s="1"/>
  <c r="AC131" i="16"/>
  <c r="AF133" i="16"/>
  <c r="AI133" i="16"/>
  <c r="AH133" i="16"/>
  <c r="AM133" i="16"/>
  <c r="BF132" i="16" a="1"/>
  <c r="BF132" i="16" s="1"/>
  <c r="AX132" i="16" a="1"/>
  <c r="AX132" i="16" s="1"/>
  <c r="BE132" i="16" a="1"/>
  <c r="BE132" i="16" s="1"/>
  <c r="AW132" i="16" a="1"/>
  <c r="AW132" i="16" s="1"/>
  <c r="AR132" i="16" a="1"/>
  <c r="AR132" i="16" s="1"/>
  <c r="BC132" i="16" a="1"/>
  <c r="BC132" i="16" s="1"/>
  <c r="AQ132" i="16"/>
  <c r="AP132" i="16"/>
  <c r="BA132" i="16" a="1"/>
  <c r="BA132" i="16" s="1"/>
  <c r="AY132" i="16" a="1"/>
  <c r="AY132" i="16" s="1"/>
  <c r="AV132" i="16"/>
  <c r="BJ132" i="16" a="1"/>
  <c r="BJ132" i="16" s="1"/>
  <c r="AU132" i="16"/>
  <c r="AB132" i="16" s="1"/>
  <c r="AT132" i="16"/>
  <c r="AC132" i="16" s="1"/>
  <c r="BG132" i="16" a="1"/>
  <c r="BG132" i="16" s="1"/>
  <c r="BD132" i="16" a="1"/>
  <c r="BD132" i="16" s="1"/>
  <c r="BB132" i="16" a="1"/>
  <c r="BB132" i="16" s="1"/>
  <c r="AZ132" i="16" a="1"/>
  <c r="AZ132" i="16" s="1"/>
  <c r="AS132" i="16" a="1"/>
  <c r="AS132" i="16" s="1"/>
  <c r="AO132" i="16"/>
  <c r="BI132" i="16" a="1"/>
  <c r="BI132" i="16" s="1"/>
  <c r="BH132" i="16" a="1"/>
  <c r="BH132" i="16" s="1"/>
  <c r="AN132" i="16"/>
  <c r="M126" i="21" l="1"/>
  <c r="K127" i="21" s="1"/>
  <c r="L127" i="21" s="1"/>
  <c r="H126" i="21" a="1"/>
  <c r="H126" i="21" s="1"/>
  <c r="I125" i="21"/>
  <c r="J125" i="21"/>
  <c r="G125" i="21"/>
  <c r="N125" i="21"/>
  <c r="AH124" i="21" a="1"/>
  <c r="AH124" i="21" s="1"/>
  <c r="Z124" i="21" a="1"/>
  <c r="Z124" i="21" s="1"/>
  <c r="AG124" i="21" a="1"/>
  <c r="AG124" i="21" s="1"/>
  <c r="X124" i="21" a="1"/>
  <c r="X124" i="21" s="1"/>
  <c r="T124" i="21" a="1"/>
  <c r="T124" i="21" s="1"/>
  <c r="S124" i="21" a="1"/>
  <c r="S124" i="21" s="1"/>
  <c r="R124" i="21"/>
  <c r="AE124" i="21" a="1"/>
  <c r="AE124" i="21" s="1"/>
  <c r="AD124" i="21" a="1"/>
  <c r="AD124" i="21" s="1"/>
  <c r="AI124" i="21" a="1"/>
  <c r="AI124" i="21" s="1"/>
  <c r="P124" i="21"/>
  <c r="AC124" i="21" a="1"/>
  <c r="AC124" i="21" s="1"/>
  <c r="Y124" i="21" a="1"/>
  <c r="Y124" i="21" s="1"/>
  <c r="AJ124" i="21" a="1"/>
  <c r="AJ124" i="21" s="1"/>
  <c r="AA124" i="21" a="1"/>
  <c r="AA124" i="21" s="1"/>
  <c r="W124" i="21"/>
  <c r="AF124" i="21" a="1"/>
  <c r="AF124" i="21" s="1"/>
  <c r="AB124" i="21" a="1"/>
  <c r="AB124" i="21" s="1"/>
  <c r="Q124" i="21"/>
  <c r="O124" i="21"/>
  <c r="AK124" i="21" a="1"/>
  <c r="AK124" i="21" s="1"/>
  <c r="U124" i="21"/>
  <c r="V124" i="21"/>
  <c r="C124" i="21" s="1"/>
  <c r="S89" i="20" a="1"/>
  <c r="S89" i="20" s="1"/>
  <c r="R89" i="20"/>
  <c r="T89" i="20" a="1"/>
  <c r="T89" i="20" s="1"/>
  <c r="AK90" i="20" a="1"/>
  <c r="AK90" i="20" s="1"/>
  <c r="R90" i="20"/>
  <c r="AB90" i="20" a="1"/>
  <c r="AB90" i="20" s="1"/>
  <c r="Q90" i="20"/>
  <c r="AJ90" i="20" a="1"/>
  <c r="AJ90" i="20" s="1"/>
  <c r="P90" i="20"/>
  <c r="Z90" i="20" a="1"/>
  <c r="Z90" i="20" s="1"/>
  <c r="AI90" i="20" a="1"/>
  <c r="AI90" i="20" s="1"/>
  <c r="Y90" i="20" a="1"/>
  <c r="Y90" i="20" s="1"/>
  <c r="X90" i="20" a="1"/>
  <c r="X90" i="20" s="1"/>
  <c r="T90" i="20" a="1"/>
  <c r="T90" i="20" s="1"/>
  <c r="AH90" i="20" a="1"/>
  <c r="AH90" i="20" s="1"/>
  <c r="S90" i="20" a="1"/>
  <c r="S90" i="20" s="1"/>
  <c r="V90" i="20"/>
  <c r="C90" i="20" s="1"/>
  <c r="O90" i="20"/>
  <c r="AC90" i="20" a="1"/>
  <c r="AC90" i="20" s="1"/>
  <c r="W90" i="20"/>
  <c r="U90" i="20"/>
  <c r="D90" i="20" s="1"/>
  <c r="AA90" i="20" a="1"/>
  <c r="AA90" i="20" s="1"/>
  <c r="AF90" i="20" a="1"/>
  <c r="AF90" i="20" s="1"/>
  <c r="AE90" i="20" a="1"/>
  <c r="AE90" i="20" s="1"/>
  <c r="AD90" i="20" a="1"/>
  <c r="AD90" i="20" s="1"/>
  <c r="AG90" i="20" a="1"/>
  <c r="AG90" i="20" s="1"/>
  <c r="G91" i="20"/>
  <c r="N91" i="20"/>
  <c r="I91" i="20"/>
  <c r="J91" i="20"/>
  <c r="M92" i="20"/>
  <c r="K93" i="20" s="1"/>
  <c r="L93" i="20" s="1"/>
  <c r="H92" i="20" a="1"/>
  <c r="H92" i="20" s="1"/>
  <c r="D87" i="20"/>
  <c r="V87" i="20"/>
  <c r="C87" i="20" s="1"/>
  <c r="U88" i="20"/>
  <c r="W88" i="20"/>
  <c r="BD133" i="16" a="1"/>
  <c r="BD133" i="16" s="1"/>
  <c r="AU133" i="16"/>
  <c r="AB133" i="16" s="1"/>
  <c r="AT133" i="16"/>
  <c r="AC133" i="16" s="1"/>
  <c r="BC133" i="16" a="1"/>
  <c r="BC133" i="16" s="1"/>
  <c r="AS133" i="16" a="1"/>
  <c r="AS133" i="16" s="1"/>
  <c r="BI133" i="16" a="1"/>
  <c r="BI133" i="16" s="1"/>
  <c r="AY133" i="16" a="1"/>
  <c r="AY133" i="16" s="1"/>
  <c r="BH133" i="16" a="1"/>
  <c r="BH133" i="16" s="1"/>
  <c r="AX133" i="16" a="1"/>
  <c r="AX133" i="16" s="1"/>
  <c r="AV133" i="16"/>
  <c r="AW133" i="16" a="1"/>
  <c r="AW133" i="16" s="1"/>
  <c r="BJ133" i="16" a="1"/>
  <c r="BJ133" i="16" s="1"/>
  <c r="AQ133" i="16"/>
  <c r="AP133" i="16"/>
  <c r="AO133" i="16"/>
  <c r="AN133" i="16"/>
  <c r="BG133" i="16" a="1"/>
  <c r="BG133" i="16" s="1"/>
  <c r="BF133" i="16" a="1"/>
  <c r="BF133" i="16" s="1"/>
  <c r="AR133" i="16" a="1"/>
  <c r="AR133" i="16" s="1"/>
  <c r="BE133" i="16" a="1"/>
  <c r="BE133" i="16" s="1"/>
  <c r="AZ133" i="16" a="1"/>
  <c r="AZ133" i="16" s="1"/>
  <c r="BB133" i="16" a="1"/>
  <c r="BB133" i="16" s="1"/>
  <c r="BA133" i="16" a="1"/>
  <c r="BA133" i="16" s="1"/>
  <c r="AM134" i="16"/>
  <c r="AF134" i="16"/>
  <c r="AI134" i="16"/>
  <c r="AH134" i="16"/>
  <c r="AL135" i="16"/>
  <c r="AJ136" i="16" s="1"/>
  <c r="AK136" i="16" s="1"/>
  <c r="AG135" i="16" a="1"/>
  <c r="AG135" i="16" s="1"/>
  <c r="D124" i="21" l="1"/>
  <c r="W125" i="21"/>
  <c r="AE125" i="21" a="1"/>
  <c r="AE125" i="21" s="1"/>
  <c r="V125" i="21"/>
  <c r="C125" i="21" s="1"/>
  <c r="AI125" i="21" a="1"/>
  <c r="AI125" i="21" s="1"/>
  <c r="Z125" i="21" a="1"/>
  <c r="Z125" i="21" s="1"/>
  <c r="AK125" i="21" a="1"/>
  <c r="AK125" i="21" s="1"/>
  <c r="AA125" i="21" a="1"/>
  <c r="AA125" i="21" s="1"/>
  <c r="AJ125" i="21" a="1"/>
  <c r="AJ125" i="21" s="1"/>
  <c r="Y125" i="21" a="1"/>
  <c r="Y125" i="21" s="1"/>
  <c r="S125" i="21" a="1"/>
  <c r="S125" i="21" s="1"/>
  <c r="P125" i="21"/>
  <c r="AD125" i="21" a="1"/>
  <c r="AD125" i="21" s="1"/>
  <c r="R125" i="21"/>
  <c r="AG125" i="21" a="1"/>
  <c r="AG125" i="21" s="1"/>
  <c r="AF125" i="21" a="1"/>
  <c r="AF125" i="21" s="1"/>
  <c r="AB125" i="21" a="1"/>
  <c r="AB125" i="21" s="1"/>
  <c r="X125" i="21" a="1"/>
  <c r="X125" i="21" s="1"/>
  <c r="U125" i="21"/>
  <c r="D125" i="21" s="1"/>
  <c r="T125" i="21" a="1"/>
  <c r="T125" i="21" s="1"/>
  <c r="Q125" i="21"/>
  <c r="AH125" i="21" a="1"/>
  <c r="AH125" i="21" s="1"/>
  <c r="AC125" i="21" a="1"/>
  <c r="AC125" i="21" s="1"/>
  <c r="O125" i="21"/>
  <c r="N126" i="21"/>
  <c r="J126" i="21"/>
  <c r="I126" i="21"/>
  <c r="G126" i="21"/>
  <c r="M127" i="21"/>
  <c r="K128" i="21" s="1"/>
  <c r="L128" i="21" s="1"/>
  <c r="H127" i="21" a="1"/>
  <c r="H127" i="21" s="1"/>
  <c r="H93" i="20" a="1"/>
  <c r="H93" i="20" s="1"/>
  <c r="M93" i="20"/>
  <c r="K94" i="20" s="1"/>
  <c r="L94" i="20" s="1"/>
  <c r="G92" i="20"/>
  <c r="I92" i="20"/>
  <c r="N92" i="20"/>
  <c r="J92" i="20"/>
  <c r="AD91" i="20" a="1"/>
  <c r="AD91" i="20" s="1"/>
  <c r="AJ91" i="20" a="1"/>
  <c r="AJ91" i="20" s="1"/>
  <c r="P91" i="20"/>
  <c r="AA91" i="20" a="1"/>
  <c r="AA91" i="20" s="1"/>
  <c r="O91" i="20"/>
  <c r="AI91" i="20" a="1"/>
  <c r="AI91" i="20" s="1"/>
  <c r="AF91" i="20" a="1"/>
  <c r="AF91" i="20" s="1"/>
  <c r="T91" i="20" a="1"/>
  <c r="T91" i="20" s="1"/>
  <c r="AE91" i="20" a="1"/>
  <c r="AE91" i="20" s="1"/>
  <c r="S91" i="20" a="1"/>
  <c r="S91" i="20" s="1"/>
  <c r="R91" i="20"/>
  <c r="Q91" i="20"/>
  <c r="Y91" i="20" a="1"/>
  <c r="Y91" i="20" s="1"/>
  <c r="AK91" i="20" a="1"/>
  <c r="AK91" i="20" s="1"/>
  <c r="AH91" i="20" a="1"/>
  <c r="AH91" i="20" s="1"/>
  <c r="AG91" i="20" a="1"/>
  <c r="AG91" i="20" s="1"/>
  <c r="U91" i="20"/>
  <c r="D91" i="20" s="1"/>
  <c r="AC91" i="20" a="1"/>
  <c r="AC91" i="20" s="1"/>
  <c r="AB91" i="20" a="1"/>
  <c r="AB91" i="20" s="1"/>
  <c r="X91" i="20" a="1"/>
  <c r="X91" i="20" s="1"/>
  <c r="W91" i="20"/>
  <c r="Z91" i="20" a="1"/>
  <c r="Z91" i="20" s="1"/>
  <c r="V91" i="20"/>
  <c r="C91" i="20" s="1"/>
  <c r="D88" i="20"/>
  <c r="V88" i="20"/>
  <c r="C88" i="20" s="1"/>
  <c r="AK89" i="20" a="1"/>
  <c r="AK89" i="20" s="1"/>
  <c r="AD89" i="20" a="1"/>
  <c r="AD89" i="20" s="1"/>
  <c r="AJ89" i="20" a="1"/>
  <c r="AJ89" i="20" s="1"/>
  <c r="AI89" i="20" a="1"/>
  <c r="AI89" i="20" s="1"/>
  <c r="Z89" i="20" a="1"/>
  <c r="Z89" i="20" s="1"/>
  <c r="AA89" i="20" a="1"/>
  <c r="AA89" i="20" s="1"/>
  <c r="AH89" i="20" a="1"/>
  <c r="AH89" i="20" s="1"/>
  <c r="AB89" i="20" a="1"/>
  <c r="AB89" i="20" s="1"/>
  <c r="AC89" i="20" a="1"/>
  <c r="AC89" i="20" s="1"/>
  <c r="X89" i="20" a="1"/>
  <c r="X89" i="20" s="1"/>
  <c r="Y89" i="20" a="1"/>
  <c r="Y89" i="20" s="1"/>
  <c r="AG89" i="20" a="1"/>
  <c r="AG89" i="20" s="1"/>
  <c r="AF89" i="20" a="1"/>
  <c r="AF89" i="20" s="1"/>
  <c r="AE89" i="20" a="1"/>
  <c r="AE89" i="20" s="1"/>
  <c r="AM135" i="16"/>
  <c r="AF135" i="16"/>
  <c r="AI135" i="16"/>
  <c r="AH135" i="16"/>
  <c r="AG136" i="16" a="1"/>
  <c r="AG136" i="16" s="1"/>
  <c r="AL136" i="16"/>
  <c r="AJ137" i="16" s="1"/>
  <c r="AK137" i="16" s="1"/>
  <c r="AR134" i="16" a="1"/>
  <c r="AR134" i="16" s="1"/>
  <c r="BI134" i="16" a="1"/>
  <c r="BI134" i="16" s="1"/>
  <c r="BA134" i="16" a="1"/>
  <c r="BA134" i="16" s="1"/>
  <c r="AQ134" i="16"/>
  <c r="AP134" i="16"/>
  <c r="BH134" i="16" a="1"/>
  <c r="BH134" i="16" s="1"/>
  <c r="AZ134" i="16" a="1"/>
  <c r="AZ134" i="16" s="1"/>
  <c r="AO134" i="16"/>
  <c r="BD134" i="16" a="1"/>
  <c r="BD134" i="16" s="1"/>
  <c r="AN134" i="16"/>
  <c r="BC134" i="16" a="1"/>
  <c r="BC134" i="16" s="1"/>
  <c r="AX134" i="16" a="1"/>
  <c r="AX134" i="16" s="1"/>
  <c r="AW134" i="16" a="1"/>
  <c r="AW134" i="16" s="1"/>
  <c r="BE134" i="16" a="1"/>
  <c r="BE134" i="16" s="1"/>
  <c r="BB134" i="16" a="1"/>
  <c r="BB134" i="16" s="1"/>
  <c r="AY134" i="16" a="1"/>
  <c r="AY134" i="16" s="1"/>
  <c r="AV134" i="16"/>
  <c r="AU134" i="16"/>
  <c r="AB134" i="16" s="1"/>
  <c r="BJ134" i="16" a="1"/>
  <c r="BJ134" i="16" s="1"/>
  <c r="BG134" i="16" a="1"/>
  <c r="BG134" i="16" s="1"/>
  <c r="AT134" i="16"/>
  <c r="AS134" i="16" a="1"/>
  <c r="AS134" i="16" s="1"/>
  <c r="BF134" i="16" a="1"/>
  <c r="BF134" i="16" s="1"/>
  <c r="N127" i="21" l="1"/>
  <c r="G127" i="21"/>
  <c r="J127" i="21"/>
  <c r="I127" i="21"/>
  <c r="M128" i="21"/>
  <c r="K129" i="21" s="1"/>
  <c r="L129" i="21" s="1"/>
  <c r="H128" i="21" a="1"/>
  <c r="H128" i="21" s="1"/>
  <c r="AK126" i="21" a="1"/>
  <c r="AK126" i="21" s="1"/>
  <c r="AC126" i="21" a="1"/>
  <c r="AC126" i="21" s="1"/>
  <c r="S126" i="21" a="1"/>
  <c r="S126" i="21" s="1"/>
  <c r="AI126" i="21" a="1"/>
  <c r="AI126" i="21" s="1"/>
  <c r="Z126" i="21" a="1"/>
  <c r="Z126" i="21" s="1"/>
  <c r="AE126" i="21" a="1"/>
  <c r="AE126" i="21" s="1"/>
  <c r="R126" i="21"/>
  <c r="O126" i="21"/>
  <c r="Q126" i="21"/>
  <c r="AD126" i="21" a="1"/>
  <c r="AD126" i="21" s="1"/>
  <c r="P126" i="21"/>
  <c r="U126" i="21"/>
  <c r="AJ126" i="21" a="1"/>
  <c r="AJ126" i="21" s="1"/>
  <c r="AG126" i="21" a="1"/>
  <c r="AG126" i="21" s="1"/>
  <c r="X126" i="21" a="1"/>
  <c r="X126" i="21" s="1"/>
  <c r="W126" i="21"/>
  <c r="T126" i="21" a="1"/>
  <c r="T126" i="21" s="1"/>
  <c r="AH126" i="21" a="1"/>
  <c r="AH126" i="21" s="1"/>
  <c r="AF126" i="21" a="1"/>
  <c r="AF126" i="21" s="1"/>
  <c r="AB126" i="21" a="1"/>
  <c r="AB126" i="21" s="1"/>
  <c r="AA126" i="21" a="1"/>
  <c r="AA126" i="21" s="1"/>
  <c r="Y126" i="21" a="1"/>
  <c r="Y126" i="21" s="1"/>
  <c r="V126" i="21"/>
  <c r="C126" i="21" s="1"/>
  <c r="W89" i="20"/>
  <c r="U89" i="20"/>
  <c r="Q92" i="20"/>
  <c r="Z92" i="20" a="1"/>
  <c r="Z92" i="20" s="1"/>
  <c r="AH92" i="20" a="1"/>
  <c r="AH92" i="20" s="1"/>
  <c r="Y92" i="20" a="1"/>
  <c r="Y92" i="20" s="1"/>
  <c r="AK92" i="20" a="1"/>
  <c r="AK92" i="20" s="1"/>
  <c r="AJ92" i="20" a="1"/>
  <c r="AJ92" i="20" s="1"/>
  <c r="X92" i="20" a="1"/>
  <c r="X92" i="20" s="1"/>
  <c r="AI92" i="20" a="1"/>
  <c r="AI92" i="20" s="1"/>
  <c r="W92" i="20"/>
  <c r="AG92" i="20" a="1"/>
  <c r="AG92" i="20" s="1"/>
  <c r="V92" i="20"/>
  <c r="C92" i="20" s="1"/>
  <c r="T92" i="20" a="1"/>
  <c r="T92" i="20" s="1"/>
  <c r="AD92" i="20" a="1"/>
  <c r="AD92" i="20" s="1"/>
  <c r="AE92" i="20" a="1"/>
  <c r="AE92" i="20" s="1"/>
  <c r="AA92" i="20" a="1"/>
  <c r="AA92" i="20" s="1"/>
  <c r="AC92" i="20" a="1"/>
  <c r="AC92" i="20" s="1"/>
  <c r="AB92" i="20" a="1"/>
  <c r="AB92" i="20" s="1"/>
  <c r="U92" i="20"/>
  <c r="D92" i="20" s="1"/>
  <c r="S92" i="20" a="1"/>
  <c r="S92" i="20" s="1"/>
  <c r="P92" i="20"/>
  <c r="AF92" i="20" a="1"/>
  <c r="AF92" i="20" s="1"/>
  <c r="R92" i="20"/>
  <c r="O92" i="20"/>
  <c r="H94" i="20" a="1"/>
  <c r="H94" i="20" s="1"/>
  <c r="M94" i="20"/>
  <c r="K95" i="20" s="1"/>
  <c r="L95" i="20" s="1"/>
  <c r="J93" i="20"/>
  <c r="I93" i="20"/>
  <c r="N93" i="20"/>
  <c r="G93" i="20"/>
  <c r="AC134" i="16"/>
  <c r="AG137" i="16" a="1"/>
  <c r="AG137" i="16" s="1"/>
  <c r="AL137" i="16"/>
  <c r="AJ138" i="16" s="1"/>
  <c r="AK138" i="16" s="1"/>
  <c r="AH136" i="16"/>
  <c r="AF136" i="16"/>
  <c r="AI136" i="16"/>
  <c r="AM136" i="16"/>
  <c r="BG135" i="16" a="1"/>
  <c r="BG135" i="16" s="1"/>
  <c r="AY135" i="16" a="1"/>
  <c r="AY135" i="16" s="1"/>
  <c r="BF135" i="16" a="1"/>
  <c r="BF135" i="16" s="1"/>
  <c r="AX135" i="16" a="1"/>
  <c r="AX135" i="16" s="1"/>
  <c r="BI135" i="16" a="1"/>
  <c r="BI135" i="16" s="1"/>
  <c r="AW135" i="16" a="1"/>
  <c r="AW135" i="16" s="1"/>
  <c r="AV135" i="16"/>
  <c r="BE135" i="16" a="1"/>
  <c r="BE135" i="16" s="1"/>
  <c r="BB135" i="16" a="1"/>
  <c r="BB135" i="16" s="1"/>
  <c r="BA135" i="16" a="1"/>
  <c r="BA135" i="16" s="1"/>
  <c r="AR135" i="16" a="1"/>
  <c r="AR135" i="16" s="1"/>
  <c r="AQ135" i="16"/>
  <c r="AN135" i="16"/>
  <c r="AP135" i="16"/>
  <c r="BJ135" i="16" a="1"/>
  <c r="BJ135" i="16" s="1"/>
  <c r="AO135" i="16"/>
  <c r="BH135" i="16" a="1"/>
  <c r="BH135" i="16" s="1"/>
  <c r="AU135" i="16"/>
  <c r="AB135" i="16" s="1"/>
  <c r="AT135" i="16"/>
  <c r="AC135" i="16" s="1"/>
  <c r="AS135" i="16" a="1"/>
  <c r="AS135" i="16" s="1"/>
  <c r="BC135" i="16" a="1"/>
  <c r="BC135" i="16" s="1"/>
  <c r="BD135" i="16" a="1"/>
  <c r="BD135" i="16" s="1"/>
  <c r="AZ135" i="16" a="1"/>
  <c r="AZ135" i="16" s="1"/>
  <c r="J128" i="21" l="1"/>
  <c r="I128" i="21"/>
  <c r="N128" i="21"/>
  <c r="G128" i="21"/>
  <c r="M129" i="21"/>
  <c r="K130" i="21" s="1"/>
  <c r="L130" i="21" s="1"/>
  <c r="H129" i="21" a="1"/>
  <c r="H129" i="21" s="1"/>
  <c r="D126" i="21"/>
  <c r="O127" i="21"/>
  <c r="AH127" i="21" a="1"/>
  <c r="AH127" i="21" s="1"/>
  <c r="Z127" i="21" a="1"/>
  <c r="Z127" i="21" s="1"/>
  <c r="AJ127" i="21" a="1"/>
  <c r="AJ127" i="21" s="1"/>
  <c r="AA127" i="21" a="1"/>
  <c r="AA127" i="21" s="1"/>
  <c r="W127" i="21"/>
  <c r="AG127" i="21" a="1"/>
  <c r="AG127" i="21" s="1"/>
  <c r="V127" i="21"/>
  <c r="C127" i="21" s="1"/>
  <c r="AI127" i="21" a="1"/>
  <c r="AI127" i="21" s="1"/>
  <c r="X127" i="21" a="1"/>
  <c r="X127" i="21" s="1"/>
  <c r="T127" i="21" a="1"/>
  <c r="T127" i="21" s="1"/>
  <c r="U127" i="21"/>
  <c r="D127" i="21" s="1"/>
  <c r="AK127" i="21" a="1"/>
  <c r="AK127" i="21" s="1"/>
  <c r="S127" i="21" a="1"/>
  <c r="S127" i="21" s="1"/>
  <c r="AD127" i="21" a="1"/>
  <c r="AD127" i="21" s="1"/>
  <c r="AF127" i="21" a="1"/>
  <c r="AF127" i="21" s="1"/>
  <c r="AE127" i="21" a="1"/>
  <c r="AE127" i="21" s="1"/>
  <c r="Y127" i="21" a="1"/>
  <c r="Y127" i="21" s="1"/>
  <c r="AC127" i="21" a="1"/>
  <c r="AC127" i="21" s="1"/>
  <c r="AB127" i="21" a="1"/>
  <c r="AB127" i="21" s="1"/>
  <c r="Q127" i="21"/>
  <c r="P127" i="21"/>
  <c r="R127" i="21"/>
  <c r="AG93" i="20" a="1"/>
  <c r="AG93" i="20" s="1"/>
  <c r="Y93" i="20" a="1"/>
  <c r="Y93" i="20" s="1"/>
  <c r="AH93" i="20" a="1"/>
  <c r="AH93" i="20" s="1"/>
  <c r="X93" i="20" a="1"/>
  <c r="X93" i="20" s="1"/>
  <c r="S93" i="20" a="1"/>
  <c r="S93" i="20" s="1"/>
  <c r="Q93" i="20"/>
  <c r="AD93" i="20" a="1"/>
  <c r="AD93" i="20" s="1"/>
  <c r="R93" i="20"/>
  <c r="AC93" i="20" a="1"/>
  <c r="AC93" i="20" s="1"/>
  <c r="P93" i="20"/>
  <c r="O93" i="20"/>
  <c r="T93" i="20" a="1"/>
  <c r="T93" i="20" s="1"/>
  <c r="AJ93" i="20" a="1"/>
  <c r="AJ93" i="20" s="1"/>
  <c r="W93" i="20"/>
  <c r="AI93" i="20" a="1"/>
  <c r="AI93" i="20" s="1"/>
  <c r="V93" i="20"/>
  <c r="C93" i="20" s="1"/>
  <c r="U93" i="20"/>
  <c r="D93" i="20" s="1"/>
  <c r="AK93" i="20" a="1"/>
  <c r="AK93" i="20" s="1"/>
  <c r="AB93" i="20" a="1"/>
  <c r="AB93" i="20" s="1"/>
  <c r="AA93" i="20" a="1"/>
  <c r="AA93" i="20" s="1"/>
  <c r="AF93" i="20" a="1"/>
  <c r="AF93" i="20" s="1"/>
  <c r="AE93" i="20" a="1"/>
  <c r="AE93" i="20" s="1"/>
  <c r="Z93" i="20" a="1"/>
  <c r="Z93" i="20" s="1"/>
  <c r="H95" i="20" a="1"/>
  <c r="H95" i="20" s="1"/>
  <c r="M95" i="20"/>
  <c r="K96" i="20" s="1"/>
  <c r="L96" i="20" s="1"/>
  <c r="J94" i="20"/>
  <c r="I94" i="20"/>
  <c r="G94" i="20"/>
  <c r="N94" i="20"/>
  <c r="D89" i="20"/>
  <c r="V89" i="20"/>
  <c r="C89" i="20" s="1"/>
  <c r="AV136" i="16"/>
  <c r="BD136" i="16" a="1"/>
  <c r="BD136" i="16" s="1"/>
  <c r="AU136" i="16"/>
  <c r="AB136" i="16" s="1"/>
  <c r="AT136" i="16"/>
  <c r="AC136" i="16" s="1"/>
  <c r="BC136" i="16" a="1"/>
  <c r="BC136" i="16" s="1"/>
  <c r="BE136" i="16" a="1"/>
  <c r="BE136" i="16" s="1"/>
  <c r="AQ136" i="16"/>
  <c r="AP136" i="16"/>
  <c r="BB136" i="16" a="1"/>
  <c r="BB136" i="16" s="1"/>
  <c r="AO136" i="16"/>
  <c r="BA136" i="16" a="1"/>
  <c r="BA136" i="16" s="1"/>
  <c r="AZ136" i="16" a="1"/>
  <c r="AZ136" i="16" s="1"/>
  <c r="BF136" i="16" a="1"/>
  <c r="BF136" i="16" s="1"/>
  <c r="AX136" i="16" a="1"/>
  <c r="AX136" i="16" s="1"/>
  <c r="AY136" i="16" a="1"/>
  <c r="AY136" i="16" s="1"/>
  <c r="AW136" i="16" a="1"/>
  <c r="AW136" i="16" s="1"/>
  <c r="AS136" i="16" a="1"/>
  <c r="AS136" i="16" s="1"/>
  <c r="BG136" i="16" a="1"/>
  <c r="BG136" i="16" s="1"/>
  <c r="AR136" i="16" a="1"/>
  <c r="AR136" i="16" s="1"/>
  <c r="AN136" i="16"/>
  <c r="BJ136" i="16" a="1"/>
  <c r="BJ136" i="16" s="1"/>
  <c r="BI136" i="16" a="1"/>
  <c r="BI136" i="16" s="1"/>
  <c r="BH136" i="16" a="1"/>
  <c r="BH136" i="16" s="1"/>
  <c r="AL138" i="16"/>
  <c r="AJ139" i="16" s="1"/>
  <c r="AK139" i="16" s="1"/>
  <c r="AG138" i="16" a="1"/>
  <c r="AG138" i="16" s="1"/>
  <c r="AF137" i="16"/>
  <c r="AI137" i="16"/>
  <c r="AH137" i="16"/>
  <c r="AM137" i="16"/>
  <c r="G129" i="21" l="1"/>
  <c r="N129" i="21"/>
  <c r="J129" i="21"/>
  <c r="I129" i="21"/>
  <c r="H130" i="21" a="1"/>
  <c r="H130" i="21" s="1"/>
  <c r="M130" i="21"/>
  <c r="K131" i="21" s="1"/>
  <c r="L131" i="21" s="1"/>
  <c r="AF128" i="21" a="1"/>
  <c r="AF128" i="21" s="1"/>
  <c r="X128" i="21" a="1"/>
  <c r="X128" i="21" s="1"/>
  <c r="W128" i="21"/>
  <c r="AK128" i="21" a="1"/>
  <c r="AK128" i="21" s="1"/>
  <c r="AB128" i="21" a="1"/>
  <c r="AB128" i="21" s="1"/>
  <c r="P128" i="21"/>
  <c r="O128" i="21"/>
  <c r="AD128" i="21" a="1"/>
  <c r="AD128" i="21" s="1"/>
  <c r="R128" i="21"/>
  <c r="AC128" i="21" a="1"/>
  <c r="AC128" i="21" s="1"/>
  <c r="Q128" i="21"/>
  <c r="AJ128" i="21" a="1"/>
  <c r="AJ128" i="21" s="1"/>
  <c r="V128" i="21"/>
  <c r="C128" i="21" s="1"/>
  <c r="Z128" i="21" a="1"/>
  <c r="Z128" i="21" s="1"/>
  <c r="U128" i="21"/>
  <c r="D128" i="21" s="1"/>
  <c r="AI128" i="21" a="1"/>
  <c r="AI128" i="21" s="1"/>
  <c r="S128" i="21" a="1"/>
  <c r="S128" i="21" s="1"/>
  <c r="AA128" i="21" a="1"/>
  <c r="AA128" i="21" s="1"/>
  <c r="Y128" i="21" a="1"/>
  <c r="Y128" i="21" s="1"/>
  <c r="T128" i="21" a="1"/>
  <c r="T128" i="21" s="1"/>
  <c r="AH128" i="21" a="1"/>
  <c r="AH128" i="21" s="1"/>
  <c r="AG128" i="21" a="1"/>
  <c r="AG128" i="21" s="1"/>
  <c r="AE128" i="21" a="1"/>
  <c r="AE128" i="21" s="1"/>
  <c r="U94" i="20"/>
  <c r="AG94" i="20" a="1"/>
  <c r="AG94" i="20" s="1"/>
  <c r="X94" i="20" a="1"/>
  <c r="X94" i="20" s="1"/>
  <c r="AF94" i="20" a="1"/>
  <c r="AF94" i="20" s="1"/>
  <c r="W94" i="20"/>
  <c r="AJ94" i="20" a="1"/>
  <c r="AJ94" i="20" s="1"/>
  <c r="Z94" i="20" a="1"/>
  <c r="Z94" i="20" s="1"/>
  <c r="Y94" i="20" a="1"/>
  <c r="Y94" i="20" s="1"/>
  <c r="AI94" i="20" a="1"/>
  <c r="AI94" i="20" s="1"/>
  <c r="V94" i="20"/>
  <c r="C94" i="20" s="1"/>
  <c r="AH94" i="20" a="1"/>
  <c r="AH94" i="20" s="1"/>
  <c r="AC94" i="20" a="1"/>
  <c r="AC94" i="20" s="1"/>
  <c r="AA94" i="20" a="1"/>
  <c r="AA94" i="20" s="1"/>
  <c r="T94" i="20" a="1"/>
  <c r="T94" i="20" s="1"/>
  <c r="AK94" i="20" a="1"/>
  <c r="AK94" i="20" s="1"/>
  <c r="AE94" i="20" a="1"/>
  <c r="AE94" i="20" s="1"/>
  <c r="AD94" i="20" a="1"/>
  <c r="AD94" i="20" s="1"/>
  <c r="AB94" i="20" a="1"/>
  <c r="AB94" i="20" s="1"/>
  <c r="O94" i="20"/>
  <c r="S94" i="20" a="1"/>
  <c r="S94" i="20" s="1"/>
  <c r="R94" i="20"/>
  <c r="Q94" i="20"/>
  <c r="P94" i="20"/>
  <c r="M96" i="20"/>
  <c r="K97" i="20" s="1"/>
  <c r="L97" i="20" s="1"/>
  <c r="H96" i="20" a="1"/>
  <c r="H96" i="20" s="1"/>
  <c r="G95" i="20"/>
  <c r="N95" i="20"/>
  <c r="I95" i="20"/>
  <c r="J95" i="20"/>
  <c r="BJ137" i="16" a="1"/>
  <c r="BJ137" i="16" s="1"/>
  <c r="BB137" i="16" a="1"/>
  <c r="BB137" i="16" s="1"/>
  <c r="AR137" i="16" a="1"/>
  <c r="AR137" i="16" s="1"/>
  <c r="BI137" i="16" a="1"/>
  <c r="BI137" i="16" s="1"/>
  <c r="BA137" i="16" a="1"/>
  <c r="BA137" i="16" s="1"/>
  <c r="AQ137" i="16"/>
  <c r="AP137" i="16"/>
  <c r="BG137" i="16" a="1"/>
  <c r="BG137" i="16" s="1"/>
  <c r="AW137" i="16" a="1"/>
  <c r="AW137" i="16" s="1"/>
  <c r="AV137" i="16"/>
  <c r="BE137" i="16" a="1"/>
  <c r="BE137" i="16" s="1"/>
  <c r="BC137" i="16" a="1"/>
  <c r="BC137" i="16" s="1"/>
  <c r="AZ137" i="16" a="1"/>
  <c r="AZ137" i="16" s="1"/>
  <c r="AO137" i="16"/>
  <c r="AN137" i="16"/>
  <c r="BH137" i="16" a="1"/>
  <c r="BH137" i="16" s="1"/>
  <c r="BF137" i="16" a="1"/>
  <c r="BF137" i="16" s="1"/>
  <c r="AY137" i="16" a="1"/>
  <c r="AY137" i="16" s="1"/>
  <c r="AX137" i="16" a="1"/>
  <c r="AX137" i="16" s="1"/>
  <c r="BD137" i="16" a="1"/>
  <c r="BD137" i="16" s="1"/>
  <c r="AU137" i="16"/>
  <c r="AB137" i="16" s="1"/>
  <c r="AT137" i="16"/>
  <c r="AS137" i="16" a="1"/>
  <c r="AS137" i="16" s="1"/>
  <c r="AM138" i="16"/>
  <c r="AH138" i="16"/>
  <c r="AI138" i="16"/>
  <c r="AF138" i="16"/>
  <c r="AG139" i="16" a="1"/>
  <c r="AG139" i="16" s="1"/>
  <c r="AL139" i="16"/>
  <c r="AJ140" i="16" s="1"/>
  <c r="AK140" i="16" s="1"/>
  <c r="M131" i="21" l="1"/>
  <c r="K132" i="21" s="1"/>
  <c r="L132" i="21" s="1"/>
  <c r="H131" i="21" a="1"/>
  <c r="H131" i="21" s="1"/>
  <c r="I130" i="21"/>
  <c r="J130" i="21"/>
  <c r="G130" i="21"/>
  <c r="N130" i="21"/>
  <c r="T129" i="21" a="1"/>
  <c r="T129" i="21" s="1"/>
  <c r="AK129" i="21" a="1"/>
  <c r="AK129" i="21" s="1"/>
  <c r="AC129" i="21" a="1"/>
  <c r="AC129" i="21" s="1"/>
  <c r="AB129" i="21" a="1"/>
  <c r="AB129" i="21" s="1"/>
  <c r="P129" i="21"/>
  <c r="O129" i="21"/>
  <c r="AH129" i="21" a="1"/>
  <c r="AH129" i="21" s="1"/>
  <c r="X129" i="21" a="1"/>
  <c r="X129" i="21" s="1"/>
  <c r="AG129" i="21" a="1"/>
  <c r="AG129" i="21" s="1"/>
  <c r="V129" i="21"/>
  <c r="C129" i="21" s="1"/>
  <c r="U129" i="21"/>
  <c r="D129" i="21" s="1"/>
  <c r="W129" i="21"/>
  <c r="Z129" i="21" a="1"/>
  <c r="Z129" i="21" s="1"/>
  <c r="AD129" i="21" a="1"/>
  <c r="AD129" i="21" s="1"/>
  <c r="Y129" i="21" a="1"/>
  <c r="Y129" i="21" s="1"/>
  <c r="AJ129" i="21" a="1"/>
  <c r="AJ129" i="21" s="1"/>
  <c r="AE129" i="21" a="1"/>
  <c r="AE129" i="21" s="1"/>
  <c r="AI129" i="21" a="1"/>
  <c r="AI129" i="21" s="1"/>
  <c r="AF129" i="21" a="1"/>
  <c r="AF129" i="21" s="1"/>
  <c r="AA129" i="21" a="1"/>
  <c r="AA129" i="21" s="1"/>
  <c r="S129" i="21" a="1"/>
  <c r="S129" i="21" s="1"/>
  <c r="R129" i="21"/>
  <c r="Q129" i="21"/>
  <c r="AJ95" i="20" a="1"/>
  <c r="AJ95" i="20" s="1"/>
  <c r="AB95" i="20" a="1"/>
  <c r="AB95" i="20" s="1"/>
  <c r="R95" i="20"/>
  <c r="AF95" i="20" a="1"/>
  <c r="AF95" i="20" s="1"/>
  <c r="W95" i="20"/>
  <c r="V95" i="20"/>
  <c r="C95" i="20" s="1"/>
  <c r="AE95" i="20" a="1"/>
  <c r="AE95" i="20" s="1"/>
  <c r="U95" i="20"/>
  <c r="D95" i="20" s="1"/>
  <c r="AD95" i="20" a="1"/>
  <c r="AD95" i="20" s="1"/>
  <c r="Q95" i="20"/>
  <c r="AC95" i="20" a="1"/>
  <c r="AC95" i="20" s="1"/>
  <c r="O95" i="20"/>
  <c r="P95" i="20"/>
  <c r="AH95" i="20" a="1"/>
  <c r="AH95" i="20" s="1"/>
  <c r="AG95" i="20" a="1"/>
  <c r="AG95" i="20" s="1"/>
  <c r="Z95" i="20" a="1"/>
  <c r="Z95" i="20" s="1"/>
  <c r="T95" i="20" a="1"/>
  <c r="T95" i="20" s="1"/>
  <c r="Y95" i="20" a="1"/>
  <c r="Y95" i="20" s="1"/>
  <c r="X95" i="20" a="1"/>
  <c r="X95" i="20" s="1"/>
  <c r="S95" i="20" a="1"/>
  <c r="S95" i="20" s="1"/>
  <c r="AI95" i="20" a="1"/>
  <c r="AI95" i="20" s="1"/>
  <c r="AA95" i="20" a="1"/>
  <c r="AA95" i="20" s="1"/>
  <c r="AK95" i="20" a="1"/>
  <c r="AK95" i="20" s="1"/>
  <c r="G96" i="20"/>
  <c r="N96" i="20"/>
  <c r="I96" i="20"/>
  <c r="J96" i="20"/>
  <c r="M97" i="20"/>
  <c r="K98" i="20" s="1"/>
  <c r="L98" i="20" s="1"/>
  <c r="H97" i="20" a="1"/>
  <c r="H97" i="20" s="1"/>
  <c r="D94" i="20"/>
  <c r="AL140" i="16"/>
  <c r="AJ141" i="16" s="1"/>
  <c r="AK141" i="16" s="1"/>
  <c r="AG140" i="16" a="1"/>
  <c r="AG140" i="16" s="1"/>
  <c r="AI139" i="16"/>
  <c r="AH139" i="16"/>
  <c r="AM139" i="16"/>
  <c r="AF139" i="16"/>
  <c r="AN138" i="16"/>
  <c r="BG138" i="16" a="1"/>
  <c r="BG138" i="16" s="1"/>
  <c r="AY138" i="16" a="1"/>
  <c r="AY138" i="16" s="1"/>
  <c r="BF138" i="16" a="1"/>
  <c r="BF138" i="16" s="1"/>
  <c r="AX138" i="16" a="1"/>
  <c r="AX138" i="16" s="1"/>
  <c r="BC138" i="16" a="1"/>
  <c r="BC138" i="16" s="1"/>
  <c r="AQ138" i="16"/>
  <c r="AP138" i="16"/>
  <c r="BB138" i="16" a="1"/>
  <c r="BB138" i="16" s="1"/>
  <c r="AO138" i="16"/>
  <c r="BE138" i="16" a="1"/>
  <c r="BE138" i="16" s="1"/>
  <c r="BD138" i="16" a="1"/>
  <c r="BD138" i="16" s="1"/>
  <c r="BA138" i="16" a="1"/>
  <c r="BA138" i="16" s="1"/>
  <c r="AZ138" i="16" a="1"/>
  <c r="AZ138" i="16" s="1"/>
  <c r="AW138" i="16" a="1"/>
  <c r="AW138" i="16" s="1"/>
  <c r="AV138" i="16"/>
  <c r="BI138" i="16" a="1"/>
  <c r="BI138" i="16" s="1"/>
  <c r="BH138" i="16" a="1"/>
  <c r="BH138" i="16" s="1"/>
  <c r="AU138" i="16"/>
  <c r="AB138" i="16" s="1"/>
  <c r="AT138" i="16"/>
  <c r="AC138" i="16" s="1"/>
  <c r="AS138" i="16" a="1"/>
  <c r="AS138" i="16" s="1"/>
  <c r="AR138" i="16" a="1"/>
  <c r="AR138" i="16" s="1"/>
  <c r="BJ138" i="16" a="1"/>
  <c r="BJ138" i="16" s="1"/>
  <c r="AC137" i="16"/>
  <c r="AI130" i="21" l="1" a="1"/>
  <c r="AI130" i="21" s="1"/>
  <c r="AA130" i="21" a="1"/>
  <c r="AA130" i="21" s="1"/>
  <c r="P130" i="21"/>
  <c r="O130" i="21"/>
  <c r="S130" i="21" a="1"/>
  <c r="S130" i="21" s="1"/>
  <c r="AC130" i="21" a="1"/>
  <c r="AC130" i="21" s="1"/>
  <c r="R130" i="21"/>
  <c r="AB130" i="21" a="1"/>
  <c r="AB130" i="21" s="1"/>
  <c r="AK130" i="21" a="1"/>
  <c r="AK130" i="21" s="1"/>
  <c r="Z130" i="21" a="1"/>
  <c r="Z130" i="21" s="1"/>
  <c r="W130" i="21"/>
  <c r="AE130" i="21" a="1"/>
  <c r="AE130" i="21" s="1"/>
  <c r="AG130" i="21" a="1"/>
  <c r="AG130" i="21" s="1"/>
  <c r="AD130" i="21" a="1"/>
  <c r="AD130" i="21" s="1"/>
  <c r="Y130" i="21" a="1"/>
  <c r="Y130" i="21" s="1"/>
  <c r="X130" i="21" a="1"/>
  <c r="X130" i="21" s="1"/>
  <c r="V130" i="21"/>
  <c r="C130" i="21" s="1"/>
  <c r="U130" i="21"/>
  <c r="T130" i="21" a="1"/>
  <c r="T130" i="21" s="1"/>
  <c r="AJ130" i="21" a="1"/>
  <c r="AJ130" i="21" s="1"/>
  <c r="AH130" i="21" a="1"/>
  <c r="AH130" i="21" s="1"/>
  <c r="AF130" i="21" a="1"/>
  <c r="AF130" i="21" s="1"/>
  <c r="Q130" i="21"/>
  <c r="J131" i="21"/>
  <c r="I131" i="21"/>
  <c r="G131" i="21"/>
  <c r="N131" i="21"/>
  <c r="M132" i="21"/>
  <c r="K133" i="21" s="1"/>
  <c r="L133" i="21" s="1"/>
  <c r="H132" i="21" a="1"/>
  <c r="H132" i="21" s="1"/>
  <c r="N97" i="20"/>
  <c r="J97" i="20"/>
  <c r="I97" i="20"/>
  <c r="G97" i="20"/>
  <c r="H98" i="20" a="1"/>
  <c r="H98" i="20" s="1"/>
  <c r="M98" i="20"/>
  <c r="K99" i="20" s="1"/>
  <c r="L99" i="20" s="1"/>
  <c r="AE96" i="20" a="1"/>
  <c r="AE96" i="20" s="1"/>
  <c r="U96" i="20"/>
  <c r="AD96" i="20" a="1"/>
  <c r="AD96" i="20" s="1"/>
  <c r="T96" i="20" a="1"/>
  <c r="T96" i="20" s="1"/>
  <c r="AI96" i="20" a="1"/>
  <c r="AI96" i="20" s="1"/>
  <c r="W96" i="20"/>
  <c r="X96" i="20" a="1"/>
  <c r="X96" i="20" s="1"/>
  <c r="AH96" i="20" a="1"/>
  <c r="AH96" i="20" s="1"/>
  <c r="AG96" i="20" a="1"/>
  <c r="AG96" i="20" s="1"/>
  <c r="V96" i="20"/>
  <c r="C96" i="20" s="1"/>
  <c r="AJ96" i="20" a="1"/>
  <c r="AJ96" i="20" s="1"/>
  <c r="P96" i="20"/>
  <c r="O96" i="20"/>
  <c r="AF96" i="20" a="1"/>
  <c r="AF96" i="20" s="1"/>
  <c r="Q96" i="20"/>
  <c r="AK96" i="20" a="1"/>
  <c r="AK96" i="20" s="1"/>
  <c r="AC96" i="20" a="1"/>
  <c r="AC96" i="20" s="1"/>
  <c r="AA96" i="20" a="1"/>
  <c r="AA96" i="20" s="1"/>
  <c r="S96" i="20" a="1"/>
  <c r="S96" i="20" s="1"/>
  <c r="R96" i="20"/>
  <c r="Z96" i="20" a="1"/>
  <c r="Z96" i="20" s="1"/>
  <c r="Y96" i="20" a="1"/>
  <c r="Y96" i="20" s="1"/>
  <c r="AB96" i="20" a="1"/>
  <c r="AB96" i="20" s="1"/>
  <c r="BE139" i="16" a="1"/>
  <c r="BE139" i="16" s="1"/>
  <c r="AW139" i="16" a="1"/>
  <c r="AW139" i="16" s="1"/>
  <c r="AV139" i="16"/>
  <c r="BD139" i="16" a="1"/>
  <c r="BD139" i="16" s="1"/>
  <c r="AU139" i="16"/>
  <c r="AB139" i="16" s="1"/>
  <c r="AT139" i="16"/>
  <c r="BH139" i="16" a="1"/>
  <c r="BH139" i="16" s="1"/>
  <c r="AX139" i="16" a="1"/>
  <c r="AX139" i="16" s="1"/>
  <c r="BF139" i="16" a="1"/>
  <c r="BF139" i="16" s="1"/>
  <c r="AO139" i="16"/>
  <c r="AN139" i="16"/>
  <c r="BC139" i="16" a="1"/>
  <c r="BC139" i="16" s="1"/>
  <c r="AS139" i="16" a="1"/>
  <c r="AS139" i="16" s="1"/>
  <c r="AR139" i="16" a="1"/>
  <c r="AR139" i="16" s="1"/>
  <c r="AQ139" i="16"/>
  <c r="AP139" i="16"/>
  <c r="BJ139" i="16" a="1"/>
  <c r="BJ139" i="16" s="1"/>
  <c r="BI139" i="16" a="1"/>
  <c r="BI139" i="16" s="1"/>
  <c r="BG139" i="16" a="1"/>
  <c r="BG139" i="16" s="1"/>
  <c r="AY139" i="16" a="1"/>
  <c r="AY139" i="16" s="1"/>
  <c r="BB139" i="16" a="1"/>
  <c r="BB139" i="16" s="1"/>
  <c r="AZ139" i="16" a="1"/>
  <c r="AZ139" i="16" s="1"/>
  <c r="BA139" i="16" a="1"/>
  <c r="BA139" i="16" s="1"/>
  <c r="AM140" i="16"/>
  <c r="AI140" i="16"/>
  <c r="AF140" i="16"/>
  <c r="AH140" i="16"/>
  <c r="AL141" i="16"/>
  <c r="AJ142" i="16" s="1"/>
  <c r="AK142" i="16" s="1"/>
  <c r="AG141" i="16" a="1"/>
  <c r="AG141" i="16" s="1"/>
  <c r="G132" i="21" l="1"/>
  <c r="I132" i="21"/>
  <c r="J132" i="21"/>
  <c r="N132" i="21"/>
  <c r="M133" i="21"/>
  <c r="K134" i="21" s="1"/>
  <c r="L134" i="21" s="1"/>
  <c r="H133" i="21" a="1"/>
  <c r="H133" i="21" s="1"/>
  <c r="AF131" i="21" a="1"/>
  <c r="AF131" i="21" s="1"/>
  <c r="X131" i="21" a="1"/>
  <c r="X131" i="21" s="1"/>
  <c r="AD131" i="21" a="1"/>
  <c r="AD131" i="21" s="1"/>
  <c r="S131" i="21" a="1"/>
  <c r="S131" i="21" s="1"/>
  <c r="AG131" i="21" a="1"/>
  <c r="AG131" i="21" s="1"/>
  <c r="AE131" i="21" a="1"/>
  <c r="AE131" i="21" s="1"/>
  <c r="Q131" i="21"/>
  <c r="T131" i="21" a="1"/>
  <c r="T131" i="21" s="1"/>
  <c r="R131" i="21"/>
  <c r="AK131" i="21" a="1"/>
  <c r="AK131" i="21" s="1"/>
  <c r="Y131" i="21" a="1"/>
  <c r="Y131" i="21" s="1"/>
  <c r="AC131" i="21" a="1"/>
  <c r="AC131" i="21" s="1"/>
  <c r="U131" i="21"/>
  <c r="D131" i="21" s="1"/>
  <c r="AI131" i="21" a="1"/>
  <c r="AI131" i="21" s="1"/>
  <c r="V131" i="21"/>
  <c r="C131" i="21" s="1"/>
  <c r="P131" i="21"/>
  <c r="O131" i="21"/>
  <c r="AJ131" i="21" a="1"/>
  <c r="AJ131" i="21" s="1"/>
  <c r="AH131" i="21" a="1"/>
  <c r="AH131" i="21" s="1"/>
  <c r="AB131" i="21" a="1"/>
  <c r="AB131" i="21" s="1"/>
  <c r="AA131" i="21" a="1"/>
  <c r="AA131" i="21" s="1"/>
  <c r="Z131" i="21" a="1"/>
  <c r="Z131" i="21" s="1"/>
  <c r="W131" i="21"/>
  <c r="D130" i="21"/>
  <c r="D96" i="20"/>
  <c r="H99" i="20" a="1"/>
  <c r="H99" i="20" s="1"/>
  <c r="M99" i="20"/>
  <c r="K100" i="20" s="1"/>
  <c r="L100" i="20" s="1"/>
  <c r="I98" i="20"/>
  <c r="G98" i="20"/>
  <c r="J98" i="20"/>
  <c r="N98" i="20"/>
  <c r="AE97" i="20" a="1"/>
  <c r="AE97" i="20" s="1"/>
  <c r="V97" i="20"/>
  <c r="C97" i="20" s="1"/>
  <c r="AD97" i="20" a="1"/>
  <c r="AD97" i="20" s="1"/>
  <c r="T97" i="20" a="1"/>
  <c r="T97" i="20" s="1"/>
  <c r="AC97" i="20" a="1"/>
  <c r="AC97" i="20" s="1"/>
  <c r="S97" i="20" a="1"/>
  <c r="S97" i="20" s="1"/>
  <c r="AB97" i="20" a="1"/>
  <c r="AB97" i="20" s="1"/>
  <c r="AK97" i="20" a="1"/>
  <c r="AK97" i="20" s="1"/>
  <c r="AA97" i="20" a="1"/>
  <c r="AA97" i="20" s="1"/>
  <c r="AJ97" i="20" a="1"/>
  <c r="AJ97" i="20" s="1"/>
  <c r="Z97" i="20" a="1"/>
  <c r="Z97" i="20" s="1"/>
  <c r="W97" i="20"/>
  <c r="X97" i="20" a="1"/>
  <c r="X97" i="20" s="1"/>
  <c r="U97" i="20"/>
  <c r="D97" i="20" s="1"/>
  <c r="Y97" i="20" a="1"/>
  <c r="Y97" i="20" s="1"/>
  <c r="AF97" i="20" a="1"/>
  <c r="AF97" i="20" s="1"/>
  <c r="P97" i="20"/>
  <c r="AI97" i="20" a="1"/>
  <c r="AI97" i="20" s="1"/>
  <c r="Q97" i="20"/>
  <c r="O97" i="20"/>
  <c r="AH97" i="20" a="1"/>
  <c r="AH97" i="20" s="1"/>
  <c r="AG97" i="20" a="1"/>
  <c r="AG97" i="20" s="1"/>
  <c r="R97" i="20"/>
  <c r="AM141" i="16"/>
  <c r="AF141" i="16"/>
  <c r="AI141" i="16"/>
  <c r="AH141" i="16"/>
  <c r="AG142" i="16" a="1"/>
  <c r="AG142" i="16" s="1"/>
  <c r="AL142" i="16"/>
  <c r="AJ143" i="16" s="1"/>
  <c r="AK143" i="16" s="1"/>
  <c r="AC139" i="16"/>
  <c r="AS140" i="16" a="1"/>
  <c r="AS140" i="16" s="1"/>
  <c r="BJ140" i="16" a="1"/>
  <c r="BJ140" i="16" s="1"/>
  <c r="BB140" i="16" a="1"/>
  <c r="BB140" i="16" s="1"/>
  <c r="AR140" i="16" a="1"/>
  <c r="AR140" i="16" s="1"/>
  <c r="BI140" i="16" a="1"/>
  <c r="BI140" i="16" s="1"/>
  <c r="BA140" i="16" a="1"/>
  <c r="BA140" i="16" s="1"/>
  <c r="AQ140" i="16"/>
  <c r="AN140" i="16"/>
  <c r="BC140" i="16" a="1"/>
  <c r="BC140" i="16" s="1"/>
  <c r="AY140" i="16" a="1"/>
  <c r="AY140" i="16" s="1"/>
  <c r="BG140" i="16" a="1"/>
  <c r="BG140" i="16" s="1"/>
  <c r="AP140" i="16"/>
  <c r="BF140" i="16" a="1"/>
  <c r="BF140" i="16" s="1"/>
  <c r="AO140" i="16"/>
  <c r="BE140" i="16" a="1"/>
  <c r="BE140" i="16" s="1"/>
  <c r="BD140" i="16" a="1"/>
  <c r="BD140" i="16" s="1"/>
  <c r="AZ140" i="16" a="1"/>
  <c r="AZ140" i="16" s="1"/>
  <c r="AX140" i="16" a="1"/>
  <c r="AX140" i="16" s="1"/>
  <c r="AW140" i="16" a="1"/>
  <c r="AW140" i="16" s="1"/>
  <c r="AV140" i="16"/>
  <c r="AT140" i="16"/>
  <c r="AC140" i="16" s="1"/>
  <c r="AU140" i="16"/>
  <c r="AB140" i="16" s="1"/>
  <c r="BH140" i="16" a="1"/>
  <c r="BH140" i="16" s="1"/>
  <c r="N133" i="21" l="1"/>
  <c r="J133" i="21"/>
  <c r="I133" i="21"/>
  <c r="G133" i="21"/>
  <c r="H134" i="21" a="1"/>
  <c r="H134" i="21" s="1"/>
  <c r="M134" i="21"/>
  <c r="K135" i="21" s="1"/>
  <c r="L135" i="21" s="1"/>
  <c r="AD132" i="21" a="1"/>
  <c r="AD132" i="21" s="1"/>
  <c r="T132" i="21" a="1"/>
  <c r="T132" i="21" s="1"/>
  <c r="U132" i="21"/>
  <c r="AE132" i="21" a="1"/>
  <c r="AE132" i="21" s="1"/>
  <c r="AI132" i="21" a="1"/>
  <c r="AI132" i="21" s="1"/>
  <c r="AJ132" i="21" a="1"/>
  <c r="AJ132" i="21" s="1"/>
  <c r="Z132" i="21" a="1"/>
  <c r="Z132" i="21" s="1"/>
  <c r="Y132" i="21" a="1"/>
  <c r="Y132" i="21" s="1"/>
  <c r="P132" i="21"/>
  <c r="AF132" i="21" a="1"/>
  <c r="AF132" i="21" s="1"/>
  <c r="AA132" i="21" a="1"/>
  <c r="AA132" i="21" s="1"/>
  <c r="X132" i="21" a="1"/>
  <c r="X132" i="21" s="1"/>
  <c r="AK132" i="21" a="1"/>
  <c r="AK132" i="21" s="1"/>
  <c r="AH132" i="21" a="1"/>
  <c r="AH132" i="21" s="1"/>
  <c r="AG132" i="21" a="1"/>
  <c r="AG132" i="21" s="1"/>
  <c r="AC132" i="21" a="1"/>
  <c r="AC132" i="21" s="1"/>
  <c r="AB132" i="21" a="1"/>
  <c r="AB132" i="21" s="1"/>
  <c r="W132" i="21"/>
  <c r="O132" i="21"/>
  <c r="V132" i="21"/>
  <c r="C132" i="21" s="1"/>
  <c r="S132" i="21" a="1"/>
  <c r="S132" i="21" s="1"/>
  <c r="R132" i="21"/>
  <c r="Q132" i="21"/>
  <c r="S98" i="20" a="1"/>
  <c r="S98" i="20" s="1"/>
  <c r="AC98" i="20" a="1"/>
  <c r="AC98" i="20" s="1"/>
  <c r="R98" i="20"/>
  <c r="AK98" i="20" a="1"/>
  <c r="AK98" i="20" s="1"/>
  <c r="AB98" i="20" a="1"/>
  <c r="AB98" i="20" s="1"/>
  <c r="Q98" i="20"/>
  <c r="AG98" i="20" a="1"/>
  <c r="AG98" i="20" s="1"/>
  <c r="V98" i="20"/>
  <c r="C98" i="20" s="1"/>
  <c r="AF98" i="20" a="1"/>
  <c r="AF98" i="20" s="1"/>
  <c r="U98" i="20"/>
  <c r="D98" i="20" s="1"/>
  <c r="T98" i="20" a="1"/>
  <c r="T98" i="20" s="1"/>
  <c r="AE98" i="20" a="1"/>
  <c r="AE98" i="20" s="1"/>
  <c r="P98" i="20"/>
  <c r="Y98" i="20" a="1"/>
  <c r="Y98" i="20" s="1"/>
  <c r="Z98" i="20" a="1"/>
  <c r="Z98" i="20" s="1"/>
  <c r="AJ98" i="20" a="1"/>
  <c r="AJ98" i="20" s="1"/>
  <c r="AH98" i="20" a="1"/>
  <c r="AH98" i="20" s="1"/>
  <c r="AD98" i="20" a="1"/>
  <c r="AD98" i="20" s="1"/>
  <c r="AI98" i="20" a="1"/>
  <c r="AI98" i="20" s="1"/>
  <c r="X98" i="20" a="1"/>
  <c r="X98" i="20" s="1"/>
  <c r="O98" i="20"/>
  <c r="AA98" i="20" a="1"/>
  <c r="AA98" i="20" s="1"/>
  <c r="W98" i="20"/>
  <c r="M100" i="20"/>
  <c r="K101" i="20" s="1"/>
  <c r="L101" i="20" s="1"/>
  <c r="H100" i="20" a="1"/>
  <c r="H100" i="20" s="1"/>
  <c r="N99" i="20"/>
  <c r="J99" i="20"/>
  <c r="I99" i="20"/>
  <c r="G99" i="20"/>
  <c r="AG143" i="16" a="1"/>
  <c r="AG143" i="16" s="1"/>
  <c r="AL143" i="16"/>
  <c r="AJ144" i="16" s="1"/>
  <c r="AK144" i="16" s="1"/>
  <c r="AI142" i="16"/>
  <c r="AH142" i="16"/>
  <c r="AF142" i="16"/>
  <c r="AM142" i="16"/>
  <c r="BH141" i="16" a="1"/>
  <c r="BH141" i="16" s="1"/>
  <c r="AZ141" i="16" a="1"/>
  <c r="AZ141" i="16" s="1"/>
  <c r="AO141" i="16"/>
  <c r="AN141" i="16"/>
  <c r="BG141" i="16" a="1"/>
  <c r="BG141" i="16" s="1"/>
  <c r="AY141" i="16" a="1"/>
  <c r="AY141" i="16" s="1"/>
  <c r="BI141" i="16" a="1"/>
  <c r="BI141" i="16" s="1"/>
  <c r="AW141" i="16" a="1"/>
  <c r="AW141" i="16" s="1"/>
  <c r="AV141" i="16"/>
  <c r="BF141" i="16" a="1"/>
  <c r="BF141" i="16" s="1"/>
  <c r="AU141" i="16"/>
  <c r="AB141" i="16" s="1"/>
  <c r="AS141" i="16" a="1"/>
  <c r="AS141" i="16" s="1"/>
  <c r="AQ141" i="16"/>
  <c r="BE141" i="16" a="1"/>
  <c r="BE141" i="16" s="1"/>
  <c r="AP141" i="16"/>
  <c r="BD141" i="16" a="1"/>
  <c r="BD141" i="16" s="1"/>
  <c r="AT141" i="16"/>
  <c r="AC141" i="16" s="1"/>
  <c r="AR141" i="16" a="1"/>
  <c r="AR141" i="16" s="1"/>
  <c r="BJ141" i="16" a="1"/>
  <c r="BJ141" i="16" s="1"/>
  <c r="BC141" i="16" a="1"/>
  <c r="BC141" i="16" s="1"/>
  <c r="BB141" i="16" a="1"/>
  <c r="BB141" i="16" s="1"/>
  <c r="BA141" i="16" a="1"/>
  <c r="BA141" i="16" s="1"/>
  <c r="AX141" i="16" a="1"/>
  <c r="AX141" i="16" s="1"/>
  <c r="D132" i="21" l="1"/>
  <c r="H135" i="21" a="1"/>
  <c r="H135" i="21" s="1"/>
  <c r="M135" i="21"/>
  <c r="K136" i="21" s="1"/>
  <c r="L136" i="21" s="1"/>
  <c r="G134" i="21"/>
  <c r="J134" i="21"/>
  <c r="I134" i="21"/>
  <c r="N134" i="21"/>
  <c r="Q133" i="21"/>
  <c r="AI133" i="21" a="1"/>
  <c r="AI133" i="21" s="1"/>
  <c r="AA133" i="21" a="1"/>
  <c r="AA133" i="21" s="1"/>
  <c r="P133" i="21"/>
  <c r="U133" i="21"/>
  <c r="D133" i="21" s="1"/>
  <c r="AE133" i="21" a="1"/>
  <c r="AE133" i="21" s="1"/>
  <c r="AD133" i="21" a="1"/>
  <c r="AD133" i="21" s="1"/>
  <c r="R133" i="21"/>
  <c r="AC133" i="21" a="1"/>
  <c r="AC133" i="21" s="1"/>
  <c r="O133" i="21"/>
  <c r="Y133" i="21" a="1"/>
  <c r="Y133" i="21" s="1"/>
  <c r="AJ133" i="21" a="1"/>
  <c r="AJ133" i="21" s="1"/>
  <c r="T133" i="21" a="1"/>
  <c r="T133" i="21" s="1"/>
  <c r="Z133" i="21" a="1"/>
  <c r="Z133" i="21" s="1"/>
  <c r="AG133" i="21" a="1"/>
  <c r="AG133" i="21" s="1"/>
  <c r="AB133" i="21" a="1"/>
  <c r="AB133" i="21" s="1"/>
  <c r="X133" i="21" a="1"/>
  <c r="X133" i="21" s="1"/>
  <c r="V133" i="21"/>
  <c r="C133" i="21" s="1"/>
  <c r="W133" i="21"/>
  <c r="AH133" i="21" a="1"/>
  <c r="AH133" i="21" s="1"/>
  <c r="AK133" i="21" a="1"/>
  <c r="AK133" i="21" s="1"/>
  <c r="AF133" i="21" a="1"/>
  <c r="AF133" i="21" s="1"/>
  <c r="S133" i="21" a="1"/>
  <c r="S133" i="21" s="1"/>
  <c r="AH99" i="20" a="1"/>
  <c r="AH99" i="20" s="1"/>
  <c r="Z99" i="20" a="1"/>
  <c r="Z99" i="20" s="1"/>
  <c r="AK99" i="20" a="1"/>
  <c r="AK99" i="20" s="1"/>
  <c r="R99" i="20"/>
  <c r="AB99" i="20" a="1"/>
  <c r="AB99" i="20" s="1"/>
  <c r="Q99" i="20"/>
  <c r="AJ99" i="20" a="1"/>
  <c r="AJ99" i="20" s="1"/>
  <c r="P99" i="20"/>
  <c r="Y99" i="20" a="1"/>
  <c r="Y99" i="20" s="1"/>
  <c r="AI99" i="20" a="1"/>
  <c r="AI99" i="20" s="1"/>
  <c r="X99" i="20" a="1"/>
  <c r="X99" i="20" s="1"/>
  <c r="AF99" i="20" a="1"/>
  <c r="AF99" i="20" s="1"/>
  <c r="AE99" i="20" a="1"/>
  <c r="AE99" i="20" s="1"/>
  <c r="U99" i="20"/>
  <c r="D99" i="20" s="1"/>
  <c r="AD99" i="20" a="1"/>
  <c r="AD99" i="20" s="1"/>
  <c r="AA99" i="20" a="1"/>
  <c r="AA99" i="20" s="1"/>
  <c r="V99" i="20"/>
  <c r="C99" i="20" s="1"/>
  <c r="AC99" i="20" a="1"/>
  <c r="AC99" i="20" s="1"/>
  <c r="W99" i="20"/>
  <c r="O99" i="20"/>
  <c r="T99" i="20" a="1"/>
  <c r="T99" i="20" s="1"/>
  <c r="AG99" i="20" a="1"/>
  <c r="AG99" i="20" s="1"/>
  <c r="S99" i="20" a="1"/>
  <c r="S99" i="20" s="1"/>
  <c r="I100" i="20"/>
  <c r="N100" i="20"/>
  <c r="J100" i="20"/>
  <c r="G100" i="20"/>
  <c r="M101" i="20"/>
  <c r="K102" i="20" s="1"/>
  <c r="L102" i="20" s="1"/>
  <c r="H101" i="20" a="1"/>
  <c r="H101" i="20" s="1"/>
  <c r="BE142" i="16" a="1"/>
  <c r="BE142" i="16" s="1"/>
  <c r="AW142" i="16" a="1"/>
  <c r="AW142" i="16" s="1"/>
  <c r="AV142" i="16"/>
  <c r="BD142" i="16" a="1"/>
  <c r="BD142" i="16" s="1"/>
  <c r="AU142" i="16"/>
  <c r="AB142" i="16" s="1"/>
  <c r="AP142" i="16"/>
  <c r="BB142" i="16" a="1"/>
  <c r="BB142" i="16" s="1"/>
  <c r="AO142" i="16"/>
  <c r="AN142" i="16"/>
  <c r="BJ142" i="16" a="1"/>
  <c r="BJ142" i="16" s="1"/>
  <c r="AZ142" i="16" a="1"/>
  <c r="AZ142" i="16" s="1"/>
  <c r="AS142" i="16" a="1"/>
  <c r="AS142" i="16" s="1"/>
  <c r="BH142" i="16" a="1"/>
  <c r="BH142" i="16" s="1"/>
  <c r="AR142" i="16" a="1"/>
  <c r="AR142" i="16" s="1"/>
  <c r="BG142" i="16" a="1"/>
  <c r="BG142" i="16" s="1"/>
  <c r="AQ142" i="16"/>
  <c r="BI142" i="16" a="1"/>
  <c r="BI142" i="16" s="1"/>
  <c r="BC142" i="16" a="1"/>
  <c r="BC142" i="16" s="1"/>
  <c r="BF142" i="16" a="1"/>
  <c r="BF142" i="16" s="1"/>
  <c r="BA142" i="16" a="1"/>
  <c r="BA142" i="16" s="1"/>
  <c r="AY142" i="16" a="1"/>
  <c r="AY142" i="16" s="1"/>
  <c r="AX142" i="16" a="1"/>
  <c r="AX142" i="16" s="1"/>
  <c r="AT142" i="16"/>
  <c r="AC142" i="16" s="1"/>
  <c r="AL144" i="16"/>
  <c r="AJ145" i="16" s="1"/>
  <c r="AK145" i="16" s="1"/>
  <c r="AG144" i="16" a="1"/>
  <c r="AG144" i="16" s="1"/>
  <c r="AF143" i="16"/>
  <c r="AM143" i="16"/>
  <c r="AI143" i="16"/>
  <c r="AH143" i="16"/>
  <c r="AG134" i="21" l="1" a="1"/>
  <c r="AG134" i="21" s="1"/>
  <c r="Y134" i="21" a="1"/>
  <c r="Y134" i="21" s="1"/>
  <c r="AF134" i="21" a="1"/>
  <c r="AF134" i="21" s="1"/>
  <c r="V134" i="21"/>
  <c r="C134" i="21" s="1"/>
  <c r="U134" i="21"/>
  <c r="D134" i="21" s="1"/>
  <c r="W134" i="21"/>
  <c r="AH134" i="21" a="1"/>
  <c r="AH134" i="21" s="1"/>
  <c r="AI134" i="21" a="1"/>
  <c r="AI134" i="21" s="1"/>
  <c r="X134" i="21" a="1"/>
  <c r="X134" i="21" s="1"/>
  <c r="AA134" i="21" a="1"/>
  <c r="AA134" i="21" s="1"/>
  <c r="AJ134" i="21" a="1"/>
  <c r="AJ134" i="21" s="1"/>
  <c r="Q134" i="21"/>
  <c r="T134" i="21" a="1"/>
  <c r="T134" i="21" s="1"/>
  <c r="S134" i="21" a="1"/>
  <c r="S134" i="21" s="1"/>
  <c r="Z134" i="21" a="1"/>
  <c r="Z134" i="21" s="1"/>
  <c r="R134" i="21"/>
  <c r="P134" i="21"/>
  <c r="O134" i="21"/>
  <c r="AK134" i="21" a="1"/>
  <c r="AK134" i="21" s="1"/>
  <c r="AE134" i="21" a="1"/>
  <c r="AE134" i="21" s="1"/>
  <c r="AD134" i="21" a="1"/>
  <c r="AD134" i="21" s="1"/>
  <c r="AC134" i="21" a="1"/>
  <c r="AC134" i="21" s="1"/>
  <c r="AB134" i="21" a="1"/>
  <c r="AB134" i="21" s="1"/>
  <c r="M136" i="21"/>
  <c r="K137" i="21" s="1"/>
  <c r="L137" i="21" s="1"/>
  <c r="H136" i="21" a="1"/>
  <c r="H136" i="21" s="1"/>
  <c r="G135" i="21"/>
  <c r="I135" i="21"/>
  <c r="N135" i="21"/>
  <c r="J135" i="21"/>
  <c r="G101" i="20"/>
  <c r="I101" i="20"/>
  <c r="N101" i="20"/>
  <c r="J101" i="20"/>
  <c r="M102" i="20"/>
  <c r="K103" i="20" s="1"/>
  <c r="L103" i="20" s="1"/>
  <c r="H102" i="20" a="1"/>
  <c r="H102" i="20" s="1"/>
  <c r="W100" i="20"/>
  <c r="AJ100" i="20" a="1"/>
  <c r="AJ100" i="20" s="1"/>
  <c r="P100" i="20"/>
  <c r="AA100" i="20" a="1"/>
  <c r="AA100" i="20" s="1"/>
  <c r="O100" i="20"/>
  <c r="AI100" i="20" a="1"/>
  <c r="AI100" i="20" s="1"/>
  <c r="AF100" i="20" a="1"/>
  <c r="AF100" i="20" s="1"/>
  <c r="T100" i="20" a="1"/>
  <c r="T100" i="20" s="1"/>
  <c r="AE100" i="20" a="1"/>
  <c r="AE100" i="20" s="1"/>
  <c r="S100" i="20" a="1"/>
  <c r="S100" i="20" s="1"/>
  <c r="AD100" i="20" a="1"/>
  <c r="AD100" i="20" s="1"/>
  <c r="R100" i="20"/>
  <c r="Q100" i="20"/>
  <c r="U100" i="20"/>
  <c r="D100" i="20" s="1"/>
  <c r="AK100" i="20" a="1"/>
  <c r="AK100" i="20" s="1"/>
  <c r="X100" i="20" a="1"/>
  <c r="X100" i="20" s="1"/>
  <c r="AH100" i="20" a="1"/>
  <c r="AH100" i="20" s="1"/>
  <c r="V100" i="20"/>
  <c r="C100" i="20" s="1"/>
  <c r="AC100" i="20" a="1"/>
  <c r="AC100" i="20" s="1"/>
  <c r="AG100" i="20" a="1"/>
  <c r="AG100" i="20" s="1"/>
  <c r="Y100" i="20" a="1"/>
  <c r="Y100" i="20" s="1"/>
  <c r="AB100" i="20" a="1"/>
  <c r="AB100" i="20" s="1"/>
  <c r="Z100" i="20" a="1"/>
  <c r="Z100" i="20" s="1"/>
  <c r="BC143" i="16" a="1"/>
  <c r="BC143" i="16" s="1"/>
  <c r="AS143" i="16" a="1"/>
  <c r="AS143" i="16" s="1"/>
  <c r="BJ143" i="16" a="1"/>
  <c r="BJ143" i="16" s="1"/>
  <c r="BB143" i="16" a="1"/>
  <c r="BB143" i="16" s="1"/>
  <c r="AR143" i="16" a="1"/>
  <c r="AR143" i="16" s="1"/>
  <c r="BG143" i="16" a="1"/>
  <c r="BG143" i="16" s="1"/>
  <c r="AW143" i="16" a="1"/>
  <c r="AW143" i="16" s="1"/>
  <c r="AV143" i="16"/>
  <c r="BE143" i="16" a="1"/>
  <c r="BE143" i="16" s="1"/>
  <c r="AQ143" i="16"/>
  <c r="BI143" i="16" a="1"/>
  <c r="BI143" i="16" s="1"/>
  <c r="AT143" i="16"/>
  <c r="AP143" i="16"/>
  <c r="BH143" i="16" a="1"/>
  <c r="BH143" i="16" s="1"/>
  <c r="AO143" i="16"/>
  <c r="BF143" i="16" a="1"/>
  <c r="BF143" i="16" s="1"/>
  <c r="AN143" i="16"/>
  <c r="AY143" i="16" a="1"/>
  <c r="AY143" i="16" s="1"/>
  <c r="AX143" i="16" a="1"/>
  <c r="AX143" i="16" s="1"/>
  <c r="AU143" i="16"/>
  <c r="AB143" i="16" s="1"/>
  <c r="BD143" i="16" a="1"/>
  <c r="BD143" i="16" s="1"/>
  <c r="AZ143" i="16" a="1"/>
  <c r="AZ143" i="16" s="1"/>
  <c r="BA143" i="16" a="1"/>
  <c r="BA143" i="16" s="1"/>
  <c r="AM144" i="16"/>
  <c r="AI144" i="16"/>
  <c r="AH144" i="16"/>
  <c r="AF144" i="16"/>
  <c r="AL145" i="16"/>
  <c r="AJ146" i="16" s="1"/>
  <c r="AK146" i="16" s="1"/>
  <c r="AG145" i="16" a="1"/>
  <c r="AG145" i="16" s="1"/>
  <c r="U135" i="21" l="1"/>
  <c r="AD135" i="21" a="1"/>
  <c r="AD135" i="21" s="1"/>
  <c r="AG135" i="21" a="1"/>
  <c r="AG135" i="21" s="1"/>
  <c r="X135" i="21" a="1"/>
  <c r="X135" i="21" s="1"/>
  <c r="AC135" i="21" a="1"/>
  <c r="AC135" i="21" s="1"/>
  <c r="P135" i="21"/>
  <c r="O135" i="21"/>
  <c r="AB135" i="21" a="1"/>
  <c r="AB135" i="21" s="1"/>
  <c r="V135" i="21"/>
  <c r="C135" i="21" s="1"/>
  <c r="T135" i="21" a="1"/>
  <c r="T135" i="21" s="1"/>
  <c r="AI135" i="21" a="1"/>
  <c r="AI135" i="21" s="1"/>
  <c r="AF135" i="21" a="1"/>
  <c r="AF135" i="21" s="1"/>
  <c r="Q135" i="21"/>
  <c r="AK135" i="21" a="1"/>
  <c r="AK135" i="21" s="1"/>
  <c r="AJ135" i="21" a="1"/>
  <c r="AJ135" i="21" s="1"/>
  <c r="AE135" i="21" a="1"/>
  <c r="AE135" i="21" s="1"/>
  <c r="AH135" i="21" a="1"/>
  <c r="AH135" i="21" s="1"/>
  <c r="Z135" i="21" a="1"/>
  <c r="Z135" i="21" s="1"/>
  <c r="Y135" i="21" a="1"/>
  <c r="Y135" i="21" s="1"/>
  <c r="S135" i="21" a="1"/>
  <c r="S135" i="21" s="1"/>
  <c r="AA135" i="21" a="1"/>
  <c r="AA135" i="21" s="1"/>
  <c r="W135" i="21"/>
  <c r="R135" i="21"/>
  <c r="I136" i="21"/>
  <c r="N136" i="21"/>
  <c r="J136" i="21"/>
  <c r="G136" i="21"/>
  <c r="M137" i="21"/>
  <c r="K138" i="21" s="1"/>
  <c r="L138" i="21" s="1"/>
  <c r="H137" i="21" a="1"/>
  <c r="H137" i="21" s="1"/>
  <c r="J102" i="20"/>
  <c r="I102" i="20"/>
  <c r="N102" i="20"/>
  <c r="G102" i="20"/>
  <c r="H103" i="20" a="1"/>
  <c r="H103" i="20" s="1"/>
  <c r="M103" i="20"/>
  <c r="K104" i="20" s="1"/>
  <c r="L104" i="20" s="1"/>
  <c r="AK101" i="20" a="1"/>
  <c r="AK101" i="20" s="1"/>
  <c r="AC101" i="20" a="1"/>
  <c r="AC101" i="20" s="1"/>
  <c r="Z101" i="20" a="1"/>
  <c r="Z101" i="20" s="1"/>
  <c r="AH101" i="20" a="1"/>
  <c r="AH101" i="20" s="1"/>
  <c r="Y101" i="20" a="1"/>
  <c r="Y101" i="20" s="1"/>
  <c r="X101" i="20" a="1"/>
  <c r="X101" i="20" s="1"/>
  <c r="AJ101" i="20" a="1"/>
  <c r="AJ101" i="20" s="1"/>
  <c r="AI101" i="20" a="1"/>
  <c r="AI101" i="20" s="1"/>
  <c r="W101" i="20"/>
  <c r="AG101" i="20" a="1"/>
  <c r="AG101" i="20" s="1"/>
  <c r="V101" i="20"/>
  <c r="C101" i="20" s="1"/>
  <c r="O101" i="20"/>
  <c r="AA101" i="20" a="1"/>
  <c r="AA101" i="20" s="1"/>
  <c r="U101" i="20"/>
  <c r="AB101" i="20" a="1"/>
  <c r="AB101" i="20" s="1"/>
  <c r="AF101" i="20" a="1"/>
  <c r="AF101" i="20" s="1"/>
  <c r="AE101" i="20" a="1"/>
  <c r="AE101" i="20" s="1"/>
  <c r="AD101" i="20" a="1"/>
  <c r="AD101" i="20" s="1"/>
  <c r="S101" i="20" a="1"/>
  <c r="S101" i="20" s="1"/>
  <c r="P101" i="20"/>
  <c r="Q101" i="20"/>
  <c r="T101" i="20" a="1"/>
  <c r="T101" i="20" s="1"/>
  <c r="R101" i="20"/>
  <c r="AI145" i="16"/>
  <c r="AH145" i="16"/>
  <c r="AM145" i="16"/>
  <c r="AF145" i="16"/>
  <c r="AG146" i="16" a="1"/>
  <c r="AG146" i="16" s="1"/>
  <c r="AL146" i="16"/>
  <c r="AJ147" i="16" s="1"/>
  <c r="AK147" i="16" s="1"/>
  <c r="AC143" i="16"/>
  <c r="AP144" i="16"/>
  <c r="BH144" i="16" a="1"/>
  <c r="BH144" i="16" s="1"/>
  <c r="AZ144" i="16" a="1"/>
  <c r="AZ144" i="16" s="1"/>
  <c r="AO144" i="16"/>
  <c r="AN144" i="16"/>
  <c r="BG144" i="16" a="1"/>
  <c r="BG144" i="16" s="1"/>
  <c r="AY144" i="16" a="1"/>
  <c r="AY144" i="16" s="1"/>
  <c r="BB144" i="16" a="1"/>
  <c r="BB144" i="16" s="1"/>
  <c r="BJ144" i="16" a="1"/>
  <c r="BJ144" i="16" s="1"/>
  <c r="AX144" i="16" a="1"/>
  <c r="AX144" i="16" s="1"/>
  <c r="AU144" i="16"/>
  <c r="AB144" i="16" s="1"/>
  <c r="AT144" i="16"/>
  <c r="AC144" i="16" s="1"/>
  <c r="BI144" i="16" a="1"/>
  <c r="BI144" i="16" s="1"/>
  <c r="AS144" i="16" a="1"/>
  <c r="AS144" i="16" s="1"/>
  <c r="BF144" i="16" a="1"/>
  <c r="BF144" i="16" s="1"/>
  <c r="BE144" i="16" a="1"/>
  <c r="BE144" i="16" s="1"/>
  <c r="BD144" i="16" a="1"/>
  <c r="BD144" i="16" s="1"/>
  <c r="AV144" i="16"/>
  <c r="AR144" i="16" a="1"/>
  <c r="AR144" i="16" s="1"/>
  <c r="AW144" i="16" a="1"/>
  <c r="AW144" i="16" s="1"/>
  <c r="AQ144" i="16"/>
  <c r="BC144" i="16" a="1"/>
  <c r="BC144" i="16" s="1"/>
  <c r="BA144" i="16" a="1"/>
  <c r="BA144" i="16" s="1"/>
  <c r="J137" i="21" l="1"/>
  <c r="I137" i="21"/>
  <c r="N137" i="21"/>
  <c r="G137" i="21"/>
  <c r="H138" i="21" a="1"/>
  <c r="H138" i="21" s="1"/>
  <c r="M138" i="21"/>
  <c r="K139" i="21" s="1"/>
  <c r="L139" i="21" s="1"/>
  <c r="AJ136" i="21" a="1"/>
  <c r="AJ136" i="21" s="1"/>
  <c r="AB136" i="21" a="1"/>
  <c r="AB136" i="21" s="1"/>
  <c r="R136" i="21"/>
  <c r="Q136" i="21"/>
  <c r="AG136" i="21" a="1"/>
  <c r="AG136" i="21" s="1"/>
  <c r="X136" i="21" a="1"/>
  <c r="X136" i="21" s="1"/>
  <c r="AH136" i="21" a="1"/>
  <c r="AH136" i="21" s="1"/>
  <c r="V136" i="21"/>
  <c r="C136" i="21" s="1"/>
  <c r="AF136" i="21" a="1"/>
  <c r="AF136" i="21" s="1"/>
  <c r="T136" i="21" a="1"/>
  <c r="T136" i="21" s="1"/>
  <c r="U136" i="21"/>
  <c r="D136" i="21" s="1"/>
  <c r="Z136" i="21" a="1"/>
  <c r="Z136" i="21" s="1"/>
  <c r="W136" i="21"/>
  <c r="AA136" i="21" a="1"/>
  <c r="AA136" i="21" s="1"/>
  <c r="S136" i="21" a="1"/>
  <c r="S136" i="21" s="1"/>
  <c r="AK136" i="21" a="1"/>
  <c r="AK136" i="21" s="1"/>
  <c r="AD136" i="21" a="1"/>
  <c r="AD136" i="21" s="1"/>
  <c r="AC136" i="21" a="1"/>
  <c r="AC136" i="21" s="1"/>
  <c r="P136" i="21"/>
  <c r="O136" i="21"/>
  <c r="Y136" i="21" a="1"/>
  <c r="Y136" i="21" s="1"/>
  <c r="AI136" i="21" a="1"/>
  <c r="AI136" i="21" s="1"/>
  <c r="AE136" i="21" a="1"/>
  <c r="AE136" i="21" s="1"/>
  <c r="D135" i="21"/>
  <c r="H104" i="20" a="1"/>
  <c r="H104" i="20" s="1"/>
  <c r="M104" i="20"/>
  <c r="K105" i="20" s="1"/>
  <c r="L105" i="20" s="1"/>
  <c r="J103" i="20"/>
  <c r="I103" i="20"/>
  <c r="G103" i="20"/>
  <c r="N103" i="20"/>
  <c r="D101" i="20"/>
  <c r="O102" i="20"/>
  <c r="Y102" i="20" a="1"/>
  <c r="Y102" i="20" s="1"/>
  <c r="AG102" i="20" a="1"/>
  <c r="AG102" i="20" s="1"/>
  <c r="X102" i="20" a="1"/>
  <c r="X102" i="20" s="1"/>
  <c r="S102" i="20" a="1"/>
  <c r="S102" i="20" s="1"/>
  <c r="Q102" i="20"/>
  <c r="AD102" i="20" a="1"/>
  <c r="AD102" i="20" s="1"/>
  <c r="R102" i="20"/>
  <c r="AC102" i="20" a="1"/>
  <c r="AC102" i="20" s="1"/>
  <c r="P102" i="20"/>
  <c r="AE102" i="20" a="1"/>
  <c r="AE102" i="20" s="1"/>
  <c r="AB102" i="20" a="1"/>
  <c r="AB102" i="20" s="1"/>
  <c r="T102" i="20" a="1"/>
  <c r="T102" i="20" s="1"/>
  <c r="AK102" i="20" a="1"/>
  <c r="AK102" i="20" s="1"/>
  <c r="W102" i="20"/>
  <c r="U102" i="20"/>
  <c r="D102" i="20" s="1"/>
  <c r="V102" i="20"/>
  <c r="C102" i="20" s="1"/>
  <c r="AA102" i="20" a="1"/>
  <c r="AA102" i="20" s="1"/>
  <c r="AJ102" i="20" a="1"/>
  <c r="AJ102" i="20" s="1"/>
  <c r="AH102" i="20" a="1"/>
  <c r="AH102" i="20" s="1"/>
  <c r="AI102" i="20" a="1"/>
  <c r="AI102" i="20" s="1"/>
  <c r="AF102" i="20" a="1"/>
  <c r="AF102" i="20" s="1"/>
  <c r="Z102" i="20" a="1"/>
  <c r="Z102" i="20" s="1"/>
  <c r="AL147" i="16"/>
  <c r="AJ148" i="16" s="1"/>
  <c r="AK148" i="16" s="1"/>
  <c r="AG147" i="16" a="1"/>
  <c r="AG147" i="16" s="1"/>
  <c r="AF146" i="16"/>
  <c r="AM146" i="16"/>
  <c r="AI146" i="16"/>
  <c r="AH146" i="16"/>
  <c r="BF145" i="16" a="1"/>
  <c r="BF145" i="16" s="1"/>
  <c r="AX145" i="16" a="1"/>
  <c r="AX145" i="16" s="1"/>
  <c r="BE145" i="16" a="1"/>
  <c r="BE145" i="16" s="1"/>
  <c r="AW145" i="16" a="1"/>
  <c r="AW145" i="16" s="1"/>
  <c r="AV145" i="16"/>
  <c r="BH145" i="16" a="1"/>
  <c r="BH145" i="16" s="1"/>
  <c r="AU145" i="16"/>
  <c r="AB145" i="16" s="1"/>
  <c r="AT145" i="16"/>
  <c r="AC145" i="16" s="1"/>
  <c r="BG145" i="16" a="1"/>
  <c r="BG145" i="16" s="1"/>
  <c r="AR145" i="16" a="1"/>
  <c r="AR145" i="16" s="1"/>
  <c r="AY145" i="16" a="1"/>
  <c r="AY145" i="16" s="1"/>
  <c r="BJ145" i="16" a="1"/>
  <c r="BJ145" i="16" s="1"/>
  <c r="AS145" i="16" a="1"/>
  <c r="AS145" i="16" s="1"/>
  <c r="BA145" i="16" a="1"/>
  <c r="BA145" i="16" s="1"/>
  <c r="AZ145" i="16" a="1"/>
  <c r="AZ145" i="16" s="1"/>
  <c r="AQ145" i="16"/>
  <c r="AP145" i="16"/>
  <c r="BB145" i="16" a="1"/>
  <c r="BB145" i="16" s="1"/>
  <c r="AO145" i="16"/>
  <c r="AN145" i="16"/>
  <c r="BI145" i="16" a="1"/>
  <c r="BI145" i="16" s="1"/>
  <c r="BD145" i="16" a="1"/>
  <c r="BD145" i="16" s="1"/>
  <c r="BC145" i="16" a="1"/>
  <c r="BC145" i="16" s="1"/>
  <c r="M139" i="21" l="1"/>
  <c r="K140" i="21" s="1"/>
  <c r="L140" i="21" s="1"/>
  <c r="H139" i="21" a="1"/>
  <c r="H139" i="21" s="1"/>
  <c r="G138" i="21"/>
  <c r="J138" i="21"/>
  <c r="N138" i="21"/>
  <c r="I138" i="21"/>
  <c r="AG137" i="21" a="1"/>
  <c r="AG137" i="21" s="1"/>
  <c r="Y137" i="21" a="1"/>
  <c r="Y137" i="21" s="1"/>
  <c r="AI137" i="21" a="1"/>
  <c r="AI137" i="21" s="1"/>
  <c r="Z137" i="21" a="1"/>
  <c r="Z137" i="21" s="1"/>
  <c r="O137" i="21"/>
  <c r="AK137" i="21" a="1"/>
  <c r="AK137" i="21" s="1"/>
  <c r="AA137" i="21" a="1"/>
  <c r="AA137" i="21" s="1"/>
  <c r="AB137" i="21" a="1"/>
  <c r="AB137" i="21" s="1"/>
  <c r="AC137" i="21" a="1"/>
  <c r="AC137" i="21" s="1"/>
  <c r="W137" i="21"/>
  <c r="AE137" i="21" a="1"/>
  <c r="AE137" i="21" s="1"/>
  <c r="U137" i="21"/>
  <c r="S137" i="21" a="1"/>
  <c r="S137" i="21" s="1"/>
  <c r="R137" i="21"/>
  <c r="Q137" i="21"/>
  <c r="P137" i="21"/>
  <c r="AJ137" i="21" a="1"/>
  <c r="AJ137" i="21" s="1"/>
  <c r="AH137" i="21" a="1"/>
  <c r="AH137" i="21" s="1"/>
  <c r="AD137" i="21" a="1"/>
  <c r="AD137" i="21" s="1"/>
  <c r="X137" i="21" a="1"/>
  <c r="X137" i="21" s="1"/>
  <c r="T137" i="21" a="1"/>
  <c r="T137" i="21" s="1"/>
  <c r="V137" i="21"/>
  <c r="C137" i="21" s="1"/>
  <c r="AF137" i="21" a="1"/>
  <c r="AF137" i="21" s="1"/>
  <c r="AF103" i="20" a="1"/>
  <c r="AF103" i="20" s="1"/>
  <c r="X103" i="20" a="1"/>
  <c r="X103" i="20" s="1"/>
  <c r="AG103" i="20" a="1"/>
  <c r="AG103" i="20" s="1"/>
  <c r="W103" i="20"/>
  <c r="V103" i="20"/>
  <c r="C103" i="20" s="1"/>
  <c r="AJ103" i="20" a="1"/>
  <c r="AJ103" i="20" s="1"/>
  <c r="Z103" i="20" a="1"/>
  <c r="Z103" i="20" s="1"/>
  <c r="Y103" i="20" a="1"/>
  <c r="Y103" i="20" s="1"/>
  <c r="AI103" i="20" a="1"/>
  <c r="AI103" i="20" s="1"/>
  <c r="U103" i="20"/>
  <c r="AH103" i="20" a="1"/>
  <c r="AH103" i="20" s="1"/>
  <c r="AK103" i="20" a="1"/>
  <c r="AK103" i="20" s="1"/>
  <c r="Q103" i="20"/>
  <c r="P103" i="20"/>
  <c r="O103" i="20"/>
  <c r="AC103" i="20" a="1"/>
  <c r="AC103" i="20" s="1"/>
  <c r="AE103" i="20" a="1"/>
  <c r="AE103" i="20" s="1"/>
  <c r="AD103" i="20" a="1"/>
  <c r="AD103" i="20" s="1"/>
  <c r="AB103" i="20" a="1"/>
  <c r="AB103" i="20" s="1"/>
  <c r="T103" i="20" a="1"/>
  <c r="T103" i="20" s="1"/>
  <c r="S103" i="20" a="1"/>
  <c r="S103" i="20" s="1"/>
  <c r="AA103" i="20" a="1"/>
  <c r="AA103" i="20" s="1"/>
  <c r="R103" i="20"/>
  <c r="H105" i="20" a="1"/>
  <c r="H105" i="20" s="1"/>
  <c r="M105" i="20"/>
  <c r="K106" i="20" s="1"/>
  <c r="L106" i="20" s="1"/>
  <c r="G104" i="20"/>
  <c r="N104" i="20"/>
  <c r="I104" i="20"/>
  <c r="J104" i="20"/>
  <c r="AT146" i="16"/>
  <c r="AC146" i="16" s="1"/>
  <c r="BC146" i="16" a="1"/>
  <c r="BC146" i="16" s="1"/>
  <c r="AS146" i="16" a="1"/>
  <c r="AS146" i="16" s="1"/>
  <c r="BJ146" i="16" a="1"/>
  <c r="BJ146" i="16" s="1"/>
  <c r="BB146" i="16" a="1"/>
  <c r="BB146" i="16" s="1"/>
  <c r="AZ146" i="16" a="1"/>
  <c r="AZ146" i="16" s="1"/>
  <c r="BH146" i="16" a="1"/>
  <c r="BH146" i="16" s="1"/>
  <c r="AX146" i="16" a="1"/>
  <c r="AX146" i="16" s="1"/>
  <c r="AW146" i="16" a="1"/>
  <c r="AW146" i="16" s="1"/>
  <c r="BI146" i="16" a="1"/>
  <c r="BI146" i="16" s="1"/>
  <c r="AV146" i="16"/>
  <c r="AU146" i="16"/>
  <c r="AB146" i="16" s="1"/>
  <c r="AN146" i="16"/>
  <c r="BG146" i="16" a="1"/>
  <c r="BG146" i="16" s="1"/>
  <c r="BF146" i="16" a="1"/>
  <c r="BF146" i="16" s="1"/>
  <c r="BE146" i="16" a="1"/>
  <c r="BE146" i="16" s="1"/>
  <c r="AY146" i="16" a="1"/>
  <c r="AY146" i="16" s="1"/>
  <c r="AR146" i="16" a="1"/>
  <c r="AR146" i="16" s="1"/>
  <c r="BD146" i="16" a="1"/>
  <c r="BD146" i="16" s="1"/>
  <c r="BA146" i="16" a="1"/>
  <c r="BA146" i="16" s="1"/>
  <c r="AQ146" i="16"/>
  <c r="AP146" i="16"/>
  <c r="AO146" i="16"/>
  <c r="AM147" i="16"/>
  <c r="AF147" i="16"/>
  <c r="AI147" i="16"/>
  <c r="AH147" i="16"/>
  <c r="AL148" i="16"/>
  <c r="AJ149" i="16" s="1"/>
  <c r="AK149" i="16" s="1"/>
  <c r="AG148" i="16" a="1"/>
  <c r="AG148" i="16" s="1"/>
  <c r="AE138" i="21" l="1" a="1"/>
  <c r="AE138" i="21" s="1"/>
  <c r="V138" i="21"/>
  <c r="C138" i="21" s="1"/>
  <c r="U138" i="21"/>
  <c r="D138" i="21" s="1"/>
  <c r="AI138" i="21" a="1"/>
  <c r="AI138" i="21" s="1"/>
  <c r="Z138" i="21" a="1"/>
  <c r="Z138" i="21" s="1"/>
  <c r="AG138" i="21" a="1"/>
  <c r="AG138" i="21" s="1"/>
  <c r="AF138" i="21" a="1"/>
  <c r="AF138" i="21" s="1"/>
  <c r="T138" i="21" a="1"/>
  <c r="T138" i="21" s="1"/>
  <c r="S138" i="21" a="1"/>
  <c r="S138" i="21" s="1"/>
  <c r="AB138" i="21" a="1"/>
  <c r="AB138" i="21" s="1"/>
  <c r="P138" i="21"/>
  <c r="AJ138" i="21" a="1"/>
  <c r="AJ138" i="21" s="1"/>
  <c r="AD138" i="21" a="1"/>
  <c r="AD138" i="21" s="1"/>
  <c r="AK138" i="21" a="1"/>
  <c r="AK138" i="21" s="1"/>
  <c r="AH138" i="21" a="1"/>
  <c r="AH138" i="21" s="1"/>
  <c r="AC138" i="21" a="1"/>
  <c r="AC138" i="21" s="1"/>
  <c r="AA138" i="21" a="1"/>
  <c r="AA138" i="21" s="1"/>
  <c r="Y138" i="21" a="1"/>
  <c r="Y138" i="21" s="1"/>
  <c r="W138" i="21"/>
  <c r="O138" i="21"/>
  <c r="X138" i="21" a="1"/>
  <c r="X138" i="21" s="1"/>
  <c r="R138" i="21"/>
  <c r="Q138" i="21"/>
  <c r="D137" i="21"/>
  <c r="N139" i="21"/>
  <c r="J139" i="21"/>
  <c r="I139" i="21"/>
  <c r="G139" i="21"/>
  <c r="M140" i="21"/>
  <c r="K141" i="21" s="1"/>
  <c r="L141" i="21" s="1"/>
  <c r="H140" i="21" a="1"/>
  <c r="H140" i="21" s="1"/>
  <c r="T104" i="20" a="1"/>
  <c r="T104" i="20" s="1"/>
  <c r="AF104" i="20" a="1"/>
  <c r="AF104" i="20" s="1"/>
  <c r="W104" i="20"/>
  <c r="V104" i="20"/>
  <c r="C104" i="20" s="1"/>
  <c r="AE104" i="20" a="1"/>
  <c r="AE104" i="20" s="1"/>
  <c r="U104" i="20"/>
  <c r="D104" i="20" s="1"/>
  <c r="AD104" i="20" a="1"/>
  <c r="AD104" i="20" s="1"/>
  <c r="Q104" i="20"/>
  <c r="O104" i="20"/>
  <c r="AC104" i="20" a="1"/>
  <c r="AC104" i="20" s="1"/>
  <c r="P104" i="20"/>
  <c r="AB104" i="20" a="1"/>
  <c r="AB104" i="20" s="1"/>
  <c r="AA104" i="20" a="1"/>
  <c r="AA104" i="20" s="1"/>
  <c r="Y104" i="20" a="1"/>
  <c r="Y104" i="20" s="1"/>
  <c r="X104" i="20" a="1"/>
  <c r="X104" i="20" s="1"/>
  <c r="AG104" i="20" a="1"/>
  <c r="AG104" i="20" s="1"/>
  <c r="Z104" i="20" a="1"/>
  <c r="Z104" i="20" s="1"/>
  <c r="AK104" i="20" a="1"/>
  <c r="AK104" i="20" s="1"/>
  <c r="AI104" i="20" a="1"/>
  <c r="AI104" i="20" s="1"/>
  <c r="S104" i="20" a="1"/>
  <c r="S104" i="20" s="1"/>
  <c r="R104" i="20"/>
  <c r="AH104" i="20" a="1"/>
  <c r="AH104" i="20" s="1"/>
  <c r="AJ104" i="20" a="1"/>
  <c r="AJ104" i="20" s="1"/>
  <c r="D103" i="20"/>
  <c r="M106" i="20"/>
  <c r="K107" i="20" s="1"/>
  <c r="L107" i="20" s="1"/>
  <c r="H106" i="20" a="1"/>
  <c r="H106" i="20" s="1"/>
  <c r="G105" i="20"/>
  <c r="J105" i="20"/>
  <c r="I105" i="20"/>
  <c r="N105" i="20"/>
  <c r="AI148" i="16"/>
  <c r="AM148" i="16"/>
  <c r="AH148" i="16"/>
  <c r="AF148" i="16"/>
  <c r="AG149" i="16" a="1"/>
  <c r="AG149" i="16" s="1"/>
  <c r="AL149" i="16"/>
  <c r="AJ150" i="16" s="1"/>
  <c r="AK150" i="16" s="1"/>
  <c r="BI147" i="16" a="1"/>
  <c r="BI147" i="16" s="1"/>
  <c r="BA147" i="16" a="1"/>
  <c r="BA147" i="16" s="1"/>
  <c r="AQ147" i="16"/>
  <c r="AP147" i="16"/>
  <c r="BH147" i="16" a="1"/>
  <c r="BH147" i="16" s="1"/>
  <c r="AZ147" i="16" a="1"/>
  <c r="AZ147" i="16" s="1"/>
  <c r="AO147" i="16"/>
  <c r="AN147" i="16"/>
  <c r="AT147" i="16"/>
  <c r="BE147" i="16" a="1"/>
  <c r="BE147" i="16" s="1"/>
  <c r="AS147" i="16" a="1"/>
  <c r="AS147" i="16" s="1"/>
  <c r="BC147" i="16" a="1"/>
  <c r="BC147" i="16" s="1"/>
  <c r="AX147" i="16" a="1"/>
  <c r="AX147" i="16" s="1"/>
  <c r="AW147" i="16" a="1"/>
  <c r="AW147" i="16" s="1"/>
  <c r="AV147" i="16"/>
  <c r="AY147" i="16" a="1"/>
  <c r="AY147" i="16" s="1"/>
  <c r="AR147" i="16" a="1"/>
  <c r="AR147" i="16" s="1"/>
  <c r="AU147" i="16"/>
  <c r="AB147" i="16" s="1"/>
  <c r="BJ147" i="16" a="1"/>
  <c r="BJ147" i="16" s="1"/>
  <c r="BB147" i="16" a="1"/>
  <c r="BB147" i="16" s="1"/>
  <c r="BF147" i="16" a="1"/>
  <c r="BF147" i="16" s="1"/>
  <c r="BD147" i="16" a="1"/>
  <c r="BD147" i="16" s="1"/>
  <c r="BG147" i="16" a="1"/>
  <c r="BG147" i="16" s="1"/>
  <c r="N140" i="21" l="1"/>
  <c r="I140" i="21"/>
  <c r="G140" i="21"/>
  <c r="J140" i="21"/>
  <c r="H141" i="21" a="1"/>
  <c r="H141" i="21" s="1"/>
  <c r="M141" i="21"/>
  <c r="K142" i="21" s="1"/>
  <c r="L142" i="21" s="1"/>
  <c r="S139" i="21" a="1"/>
  <c r="S139" i="21" s="1"/>
  <c r="AJ139" i="21" a="1"/>
  <c r="AJ139" i="21" s="1"/>
  <c r="AB139" i="21" a="1"/>
  <c r="AB139" i="21" s="1"/>
  <c r="R139" i="21"/>
  <c r="AK139" i="21" a="1"/>
  <c r="AK139" i="21" s="1"/>
  <c r="AA139" i="21" a="1"/>
  <c r="AA139" i="21" s="1"/>
  <c r="Y139" i="21" a="1"/>
  <c r="Y139" i="21" s="1"/>
  <c r="Z139" i="21" a="1"/>
  <c r="Z139" i="21" s="1"/>
  <c r="AI139" i="21" a="1"/>
  <c r="AI139" i="21" s="1"/>
  <c r="AG139" i="21" a="1"/>
  <c r="AG139" i="21" s="1"/>
  <c r="Q139" i="21"/>
  <c r="AC139" i="21" a="1"/>
  <c r="AC139" i="21" s="1"/>
  <c r="V139" i="21"/>
  <c r="C139" i="21" s="1"/>
  <c r="U139" i="21"/>
  <c r="AF139" i="21" a="1"/>
  <c r="AF139" i="21" s="1"/>
  <c r="AE139" i="21" a="1"/>
  <c r="AE139" i="21" s="1"/>
  <c r="AD139" i="21" a="1"/>
  <c r="AD139" i="21" s="1"/>
  <c r="T139" i="21" a="1"/>
  <c r="T139" i="21" s="1"/>
  <c r="X139" i="21" a="1"/>
  <c r="X139" i="21" s="1"/>
  <c r="W139" i="21"/>
  <c r="AH139" i="21" a="1"/>
  <c r="AH139" i="21" s="1"/>
  <c r="P139" i="21"/>
  <c r="O139" i="21"/>
  <c r="AI105" i="20" a="1"/>
  <c r="AI105" i="20" s="1"/>
  <c r="AA105" i="20" a="1"/>
  <c r="AA105" i="20" s="1"/>
  <c r="P105" i="20"/>
  <c r="AE105" i="20" a="1"/>
  <c r="AE105" i="20" s="1"/>
  <c r="U105" i="20"/>
  <c r="AD105" i="20" a="1"/>
  <c r="AD105" i="20" s="1"/>
  <c r="T105" i="20" a="1"/>
  <c r="T105" i="20" s="1"/>
  <c r="W105" i="20"/>
  <c r="AH105" i="20" a="1"/>
  <c r="AH105" i="20" s="1"/>
  <c r="X105" i="20" a="1"/>
  <c r="X105" i="20" s="1"/>
  <c r="AG105" i="20" a="1"/>
  <c r="AG105" i="20" s="1"/>
  <c r="V105" i="20"/>
  <c r="C105" i="20" s="1"/>
  <c r="AC105" i="20" a="1"/>
  <c r="AC105" i="20" s="1"/>
  <c r="AB105" i="20" a="1"/>
  <c r="AB105" i="20" s="1"/>
  <c r="Q105" i="20"/>
  <c r="AJ105" i="20" a="1"/>
  <c r="AJ105" i="20" s="1"/>
  <c r="O105" i="20"/>
  <c r="AF105" i="20" a="1"/>
  <c r="AF105" i="20" s="1"/>
  <c r="AK105" i="20" a="1"/>
  <c r="AK105" i="20" s="1"/>
  <c r="Z105" i="20" a="1"/>
  <c r="Z105" i="20" s="1"/>
  <c r="S105" i="20" a="1"/>
  <c r="S105" i="20" s="1"/>
  <c r="R105" i="20"/>
  <c r="Y105" i="20" a="1"/>
  <c r="Y105" i="20" s="1"/>
  <c r="N106" i="20"/>
  <c r="J106" i="20"/>
  <c r="I106" i="20"/>
  <c r="G106" i="20"/>
  <c r="M107" i="20"/>
  <c r="K108" i="20" s="1"/>
  <c r="L108" i="20" s="1"/>
  <c r="H107" i="20" a="1"/>
  <c r="H107" i="20" s="1"/>
  <c r="AC147" i="16"/>
  <c r="AG150" i="16" a="1"/>
  <c r="AG150" i="16" s="1"/>
  <c r="AL150" i="16"/>
  <c r="AJ151" i="16" s="1"/>
  <c r="AK151" i="16" s="1"/>
  <c r="AF149" i="16"/>
  <c r="AH149" i="16"/>
  <c r="AI149" i="16"/>
  <c r="AM149" i="16"/>
  <c r="BF148" i="16" a="1"/>
  <c r="BF148" i="16" s="1"/>
  <c r="AX148" i="16" a="1"/>
  <c r="AX148" i="16" s="1"/>
  <c r="BE148" i="16" a="1"/>
  <c r="BE148" i="16" s="1"/>
  <c r="AW148" i="16" a="1"/>
  <c r="AW148" i="16" s="1"/>
  <c r="BA148" i="16" a="1"/>
  <c r="BA148" i="16" s="1"/>
  <c r="BJ148" i="16" a="1"/>
  <c r="BJ148" i="16" s="1"/>
  <c r="AZ148" i="16" a="1"/>
  <c r="AZ148" i="16" s="1"/>
  <c r="AV148" i="16"/>
  <c r="AY148" i="16" a="1"/>
  <c r="AY148" i="16" s="1"/>
  <c r="AU148" i="16"/>
  <c r="AB148" i="16" s="1"/>
  <c r="BH148" i="16" a="1"/>
  <c r="BH148" i="16" s="1"/>
  <c r="AO148" i="16"/>
  <c r="AN148" i="16"/>
  <c r="BG148" i="16" a="1"/>
  <c r="BG148" i="16" s="1"/>
  <c r="BD148" i="16" a="1"/>
  <c r="BD148" i="16" s="1"/>
  <c r="BC148" i="16" a="1"/>
  <c r="BC148" i="16" s="1"/>
  <c r="BB148" i="16" a="1"/>
  <c r="BB148" i="16" s="1"/>
  <c r="AT148" i="16"/>
  <c r="AC148" i="16" s="1"/>
  <c r="AS148" i="16" a="1"/>
  <c r="AS148" i="16" s="1"/>
  <c r="AR148" i="16" a="1"/>
  <c r="AR148" i="16" s="1"/>
  <c r="AQ148" i="16"/>
  <c r="BI148" i="16" a="1"/>
  <c r="BI148" i="16" s="1"/>
  <c r="AP148" i="16"/>
  <c r="M142" i="21" l="1"/>
  <c r="K143" i="21" s="1"/>
  <c r="L143" i="21" s="1"/>
  <c r="H142" i="21" a="1"/>
  <c r="H142" i="21" s="1"/>
  <c r="I141" i="21"/>
  <c r="G141" i="21"/>
  <c r="J141" i="21"/>
  <c r="N141" i="21"/>
  <c r="D139" i="21"/>
  <c r="AH140" i="21" a="1"/>
  <c r="AH140" i="21" s="1"/>
  <c r="Z140" i="21" a="1"/>
  <c r="Z140" i="21" s="1"/>
  <c r="Q140" i="21"/>
  <c r="AK140" i="21" a="1"/>
  <c r="AK140" i="21" s="1"/>
  <c r="AB140" i="21" a="1"/>
  <c r="AB140" i="21" s="1"/>
  <c r="P140" i="21"/>
  <c r="AF140" i="21" a="1"/>
  <c r="AF140" i="21" s="1"/>
  <c r="AE140" i="21" a="1"/>
  <c r="AE140" i="21" s="1"/>
  <c r="S140" i="21" a="1"/>
  <c r="S140" i="21" s="1"/>
  <c r="T140" i="21" a="1"/>
  <c r="T140" i="21" s="1"/>
  <c r="AJ140" i="21" a="1"/>
  <c r="AJ140" i="21" s="1"/>
  <c r="U140" i="21"/>
  <c r="D140" i="21" s="1"/>
  <c r="AG140" i="21" a="1"/>
  <c r="AG140" i="21" s="1"/>
  <c r="AD140" i="21" a="1"/>
  <c r="AD140" i="21" s="1"/>
  <c r="Y140" i="21" a="1"/>
  <c r="Y140" i="21" s="1"/>
  <c r="X140" i="21" a="1"/>
  <c r="X140" i="21" s="1"/>
  <c r="W140" i="21"/>
  <c r="R140" i="21"/>
  <c r="V140" i="21"/>
  <c r="C140" i="21" s="1"/>
  <c r="O140" i="21"/>
  <c r="AI140" i="21" a="1"/>
  <c r="AI140" i="21" s="1"/>
  <c r="AC140" i="21" a="1"/>
  <c r="AC140" i="21" s="1"/>
  <c r="AA140" i="21" a="1"/>
  <c r="AA140" i="21" s="1"/>
  <c r="G107" i="20"/>
  <c r="I107" i="20"/>
  <c r="N107" i="20"/>
  <c r="J107" i="20"/>
  <c r="M108" i="20"/>
  <c r="K109" i="20" s="1"/>
  <c r="L109" i="20" s="1"/>
  <c r="H108" i="20" a="1"/>
  <c r="H108" i="20" s="1"/>
  <c r="Y106" i="20" a="1"/>
  <c r="Y106" i="20" s="1"/>
  <c r="T106" i="20" a="1"/>
  <c r="T106" i="20" s="1"/>
  <c r="AD106" i="20" a="1"/>
  <c r="AD106" i="20" s="1"/>
  <c r="S106" i="20" a="1"/>
  <c r="S106" i="20" s="1"/>
  <c r="AB106" i="20" a="1"/>
  <c r="AB106" i="20" s="1"/>
  <c r="AA106" i="20" a="1"/>
  <c r="AA106" i="20" s="1"/>
  <c r="AK106" i="20" a="1"/>
  <c r="AK106" i="20" s="1"/>
  <c r="P106" i="20"/>
  <c r="Q106" i="20"/>
  <c r="AI106" i="20" a="1"/>
  <c r="AI106" i="20" s="1"/>
  <c r="O106" i="20"/>
  <c r="AH106" i="20" a="1"/>
  <c r="AH106" i="20" s="1"/>
  <c r="AG106" i="20" a="1"/>
  <c r="AG106" i="20" s="1"/>
  <c r="AC106" i="20" a="1"/>
  <c r="AC106" i="20" s="1"/>
  <c r="X106" i="20" a="1"/>
  <c r="X106" i="20" s="1"/>
  <c r="AF106" i="20" a="1"/>
  <c r="AF106" i="20" s="1"/>
  <c r="AE106" i="20" a="1"/>
  <c r="AE106" i="20" s="1"/>
  <c r="Z106" i="20" a="1"/>
  <c r="Z106" i="20" s="1"/>
  <c r="R106" i="20"/>
  <c r="V106" i="20"/>
  <c r="C106" i="20" s="1"/>
  <c r="U106" i="20"/>
  <c r="D106" i="20" s="1"/>
  <c r="AJ106" i="20" a="1"/>
  <c r="AJ106" i="20" s="1"/>
  <c r="W106" i="20"/>
  <c r="D105" i="20"/>
  <c r="BD149" i="16" a="1"/>
  <c r="BD149" i="16" s="1"/>
  <c r="AU149" i="16"/>
  <c r="AB149" i="16" s="1"/>
  <c r="AT149" i="16"/>
  <c r="AC149" i="16" s="1"/>
  <c r="BC149" i="16" a="1"/>
  <c r="BC149" i="16" s="1"/>
  <c r="AS149" i="16" a="1"/>
  <c r="AS149" i="16" s="1"/>
  <c r="AV149" i="16"/>
  <c r="BF149" i="16" a="1"/>
  <c r="BF149" i="16" s="1"/>
  <c r="AR149" i="16" a="1"/>
  <c r="AR149" i="16" s="1"/>
  <c r="BB149" i="16" a="1"/>
  <c r="BB149" i="16" s="1"/>
  <c r="AO149" i="16"/>
  <c r="AZ149" i="16" a="1"/>
  <c r="AZ149" i="16" s="1"/>
  <c r="AY149" i="16" a="1"/>
  <c r="AY149" i="16" s="1"/>
  <c r="AQ149" i="16"/>
  <c r="AX149" i="16" a="1"/>
  <c r="AX149" i="16" s="1"/>
  <c r="AW149" i="16" a="1"/>
  <c r="AW149" i="16" s="1"/>
  <c r="BJ149" i="16" a="1"/>
  <c r="BJ149" i="16" s="1"/>
  <c r="AP149" i="16"/>
  <c r="AN149" i="16"/>
  <c r="BH149" i="16" a="1"/>
  <c r="BH149" i="16" s="1"/>
  <c r="BG149" i="16" a="1"/>
  <c r="BG149" i="16" s="1"/>
  <c r="BI149" i="16" a="1"/>
  <c r="BI149" i="16" s="1"/>
  <c r="BE149" i="16" a="1"/>
  <c r="BE149" i="16" s="1"/>
  <c r="BA149" i="16" a="1"/>
  <c r="BA149" i="16" s="1"/>
  <c r="AL151" i="16"/>
  <c r="AJ152" i="16" s="1"/>
  <c r="AK152" i="16" s="1"/>
  <c r="AG151" i="16" a="1"/>
  <c r="AG151" i="16" s="1"/>
  <c r="AI150" i="16"/>
  <c r="AH150" i="16"/>
  <c r="AF150" i="16"/>
  <c r="AM150" i="16"/>
  <c r="W141" i="21" l="1"/>
  <c r="AE141" i="21" a="1"/>
  <c r="AE141" i="21" s="1"/>
  <c r="V141" i="21"/>
  <c r="C141" i="21" s="1"/>
  <c r="AC141" i="21" a="1"/>
  <c r="AC141" i="21" s="1"/>
  <c r="R141" i="21"/>
  <c r="Q141" i="21"/>
  <c r="AI141" i="21" a="1"/>
  <c r="AI141" i="21" s="1"/>
  <c r="AJ141" i="21" a="1"/>
  <c r="AJ141" i="21" s="1"/>
  <c r="Z141" i="21" a="1"/>
  <c r="Z141" i="21" s="1"/>
  <c r="Y141" i="21" a="1"/>
  <c r="Y141" i="21" s="1"/>
  <c r="AF141" i="21" a="1"/>
  <c r="AF141" i="21" s="1"/>
  <c r="X141" i="21" a="1"/>
  <c r="X141" i="21" s="1"/>
  <c r="AK141" i="21" a="1"/>
  <c r="AK141" i="21" s="1"/>
  <c r="T141" i="21" a="1"/>
  <c r="T141" i="21" s="1"/>
  <c r="U141" i="21"/>
  <c r="AB141" i="21" a="1"/>
  <c r="AB141" i="21" s="1"/>
  <c r="S141" i="21" a="1"/>
  <c r="S141" i="21" s="1"/>
  <c r="P141" i="21"/>
  <c r="O141" i="21"/>
  <c r="AG141" i="21" a="1"/>
  <c r="AG141" i="21" s="1"/>
  <c r="AH141" i="21" a="1"/>
  <c r="AH141" i="21" s="1"/>
  <c r="AA141" i="21" a="1"/>
  <c r="AA141" i="21" s="1"/>
  <c r="AD141" i="21" a="1"/>
  <c r="AD141" i="21" s="1"/>
  <c r="N142" i="21"/>
  <c r="I142" i="21"/>
  <c r="G142" i="21"/>
  <c r="J142" i="21"/>
  <c r="H143" i="21" a="1"/>
  <c r="H143" i="21" s="1"/>
  <c r="M143" i="21"/>
  <c r="K144" i="21" s="1"/>
  <c r="L144" i="21" s="1"/>
  <c r="G108" i="20"/>
  <c r="N108" i="20"/>
  <c r="J108" i="20"/>
  <c r="I108" i="20"/>
  <c r="H109" i="20" a="1"/>
  <c r="H109" i="20" s="1"/>
  <c r="M109" i="20"/>
  <c r="K110" i="20" s="1"/>
  <c r="L110" i="20" s="1"/>
  <c r="AD107" i="20" a="1"/>
  <c r="AD107" i="20" s="1"/>
  <c r="X107" i="20" a="1"/>
  <c r="X107" i="20" s="1"/>
  <c r="U107" i="20"/>
  <c r="D107" i="20" s="1"/>
  <c r="AE107" i="20" a="1"/>
  <c r="AE107" i="20" s="1"/>
  <c r="T107" i="20" a="1"/>
  <c r="T107" i="20" s="1"/>
  <c r="Y107" i="20" a="1"/>
  <c r="Y107" i="20" s="1"/>
  <c r="W107" i="20"/>
  <c r="AI107" i="20" a="1"/>
  <c r="AI107" i="20" s="1"/>
  <c r="AH107" i="20" a="1"/>
  <c r="AH107" i="20" s="1"/>
  <c r="V107" i="20"/>
  <c r="C107" i="20" s="1"/>
  <c r="S107" i="20" a="1"/>
  <c r="S107" i="20" s="1"/>
  <c r="AK107" i="20" a="1"/>
  <c r="AK107" i="20" s="1"/>
  <c r="P107" i="20"/>
  <c r="R107" i="20"/>
  <c r="Q107" i="20"/>
  <c r="AA107" i="20" a="1"/>
  <c r="AA107" i="20" s="1"/>
  <c r="O107" i="20"/>
  <c r="Z107" i="20" a="1"/>
  <c r="Z107" i="20" s="1"/>
  <c r="AC107" i="20" a="1"/>
  <c r="AC107" i="20" s="1"/>
  <c r="AB107" i="20" a="1"/>
  <c r="AB107" i="20" s="1"/>
  <c r="AG107" i="20" a="1"/>
  <c r="AG107" i="20" s="1"/>
  <c r="AJ107" i="20" a="1"/>
  <c r="AJ107" i="20" s="1"/>
  <c r="AF107" i="20" a="1"/>
  <c r="AF107" i="20" s="1"/>
  <c r="AR150" i="16" a="1"/>
  <c r="AR150" i="16" s="1"/>
  <c r="BI150" i="16" a="1"/>
  <c r="BI150" i="16" s="1"/>
  <c r="BA150" i="16" a="1"/>
  <c r="BA150" i="16" s="1"/>
  <c r="AQ150" i="16"/>
  <c r="AP150" i="16"/>
  <c r="BH150" i="16" a="1"/>
  <c r="BH150" i="16" s="1"/>
  <c r="AZ150" i="16" a="1"/>
  <c r="AZ150" i="16" s="1"/>
  <c r="AO150" i="16"/>
  <c r="AY150" i="16" a="1"/>
  <c r="AY150" i="16" s="1"/>
  <c r="BG150" i="16" a="1"/>
  <c r="BG150" i="16" s="1"/>
  <c r="AW150" i="16" a="1"/>
  <c r="AW150" i="16" s="1"/>
  <c r="BC150" i="16" a="1"/>
  <c r="BC150" i="16" s="1"/>
  <c r="BB150" i="16" a="1"/>
  <c r="BB150" i="16" s="1"/>
  <c r="BF150" i="16" a="1"/>
  <c r="BF150" i="16" s="1"/>
  <c r="BE150" i="16" a="1"/>
  <c r="BE150" i="16" s="1"/>
  <c r="BD150" i="16" a="1"/>
  <c r="BD150" i="16" s="1"/>
  <c r="AX150" i="16" a="1"/>
  <c r="AX150" i="16" s="1"/>
  <c r="BJ150" i="16" a="1"/>
  <c r="BJ150" i="16" s="1"/>
  <c r="AV150" i="16"/>
  <c r="AU150" i="16"/>
  <c r="AB150" i="16" s="1"/>
  <c r="AS150" i="16" a="1"/>
  <c r="AS150" i="16" s="1"/>
  <c r="AT150" i="16"/>
  <c r="AN150" i="16"/>
  <c r="AM151" i="16"/>
  <c r="AH151" i="16"/>
  <c r="AF151" i="16"/>
  <c r="AI151" i="16"/>
  <c r="AG152" i="16" a="1"/>
  <c r="AG152" i="16" s="1"/>
  <c r="AL152" i="16"/>
  <c r="AJ153" i="16" s="1"/>
  <c r="AK153" i="16" s="1"/>
  <c r="D141" i="21" l="1"/>
  <c r="M144" i="21"/>
  <c r="K145" i="21" s="1"/>
  <c r="L145" i="21" s="1"/>
  <c r="H144" i="21" a="1"/>
  <c r="H144" i="21" s="1"/>
  <c r="N143" i="21"/>
  <c r="G143" i="21"/>
  <c r="J143" i="21"/>
  <c r="I143" i="21"/>
  <c r="AK142" i="21" a="1"/>
  <c r="AK142" i="21" s="1"/>
  <c r="AC142" i="21" a="1"/>
  <c r="AC142" i="21" s="1"/>
  <c r="S142" i="21" a="1"/>
  <c r="S142" i="21" s="1"/>
  <c r="AD142" i="21" a="1"/>
  <c r="AD142" i="21" s="1"/>
  <c r="R142" i="21"/>
  <c r="Q142" i="21"/>
  <c r="AE142" i="21" a="1"/>
  <c r="AE142" i="21" s="1"/>
  <c r="P142" i="21"/>
  <c r="O142" i="21"/>
  <c r="AB142" i="21" a="1"/>
  <c r="AB142" i="21" s="1"/>
  <c r="X142" i="21" a="1"/>
  <c r="X142" i="21" s="1"/>
  <c r="AA142" i="21" a="1"/>
  <c r="AA142" i="21" s="1"/>
  <c r="AH142" i="21" a="1"/>
  <c r="AH142" i="21" s="1"/>
  <c r="AF142" i="21" a="1"/>
  <c r="AF142" i="21" s="1"/>
  <c r="AI142" i="21" a="1"/>
  <c r="AI142" i="21" s="1"/>
  <c r="AG142" i="21" a="1"/>
  <c r="AG142" i="21" s="1"/>
  <c r="Z142" i="21" a="1"/>
  <c r="Z142" i="21" s="1"/>
  <c r="Y142" i="21" a="1"/>
  <c r="Y142" i="21" s="1"/>
  <c r="W142" i="21"/>
  <c r="T142" i="21" a="1"/>
  <c r="T142" i="21" s="1"/>
  <c r="V142" i="21"/>
  <c r="C142" i="21" s="1"/>
  <c r="AJ142" i="21" a="1"/>
  <c r="AJ142" i="21" s="1"/>
  <c r="U142" i="21"/>
  <c r="D142" i="21" s="1"/>
  <c r="H110" i="20" a="1"/>
  <c r="H110" i="20" s="1"/>
  <c r="M110" i="20"/>
  <c r="K111" i="20" s="1"/>
  <c r="L111" i="20" s="1"/>
  <c r="G109" i="20"/>
  <c r="J109" i="20"/>
  <c r="I109" i="20"/>
  <c r="N109" i="20"/>
  <c r="Q108" i="20"/>
  <c r="AE108" i="20" a="1"/>
  <c r="AE108" i="20" s="1"/>
  <c r="U108" i="20"/>
  <c r="D108" i="20" s="1"/>
  <c r="AF108" i="20" a="1"/>
  <c r="AF108" i="20" s="1"/>
  <c r="V108" i="20"/>
  <c r="C108" i="20" s="1"/>
  <c r="T108" i="20" a="1"/>
  <c r="T108" i="20" s="1"/>
  <c r="AC108" i="20" a="1"/>
  <c r="AC108" i="20" s="1"/>
  <c r="AB108" i="20" a="1"/>
  <c r="AB108" i="20" s="1"/>
  <c r="AA108" i="20" a="1"/>
  <c r="AA108" i="20" s="1"/>
  <c r="AD108" i="20" a="1"/>
  <c r="AD108" i="20" s="1"/>
  <c r="Z108" i="20" a="1"/>
  <c r="Z108" i="20" s="1"/>
  <c r="AJ108" i="20" a="1"/>
  <c r="AJ108" i="20" s="1"/>
  <c r="AI108" i="20" a="1"/>
  <c r="AI108" i="20" s="1"/>
  <c r="AG108" i="20" a="1"/>
  <c r="AG108" i="20" s="1"/>
  <c r="AH108" i="20" a="1"/>
  <c r="AH108" i="20" s="1"/>
  <c r="Y108" i="20" a="1"/>
  <c r="Y108" i="20" s="1"/>
  <c r="R108" i="20"/>
  <c r="AK108" i="20" a="1"/>
  <c r="AK108" i="20" s="1"/>
  <c r="X108" i="20" a="1"/>
  <c r="X108" i="20" s="1"/>
  <c r="O108" i="20"/>
  <c r="W108" i="20"/>
  <c r="S108" i="20" a="1"/>
  <c r="S108" i="20" s="1"/>
  <c r="P108" i="20"/>
  <c r="AH152" i="16"/>
  <c r="AF152" i="16"/>
  <c r="AM152" i="16"/>
  <c r="AI152" i="16"/>
  <c r="BG151" i="16" a="1"/>
  <c r="BG151" i="16" s="1"/>
  <c r="AY151" i="16" a="1"/>
  <c r="AY151" i="16" s="1"/>
  <c r="BF151" i="16" a="1"/>
  <c r="BF151" i="16" s="1"/>
  <c r="AX151" i="16" a="1"/>
  <c r="AX151" i="16" s="1"/>
  <c r="BE151" i="16" a="1"/>
  <c r="BE151" i="16" s="1"/>
  <c r="AS151" i="16" a="1"/>
  <c r="AS151" i="16" s="1"/>
  <c r="BD151" i="16" a="1"/>
  <c r="BD151" i="16" s="1"/>
  <c r="AP151" i="16"/>
  <c r="BC151" i="16" a="1"/>
  <c r="BC151" i="16" s="1"/>
  <c r="BB151" i="16" a="1"/>
  <c r="BB151" i="16" s="1"/>
  <c r="BA151" i="16" a="1"/>
  <c r="BA151" i="16" s="1"/>
  <c r="AW151" i="16" a="1"/>
  <c r="AW151" i="16" s="1"/>
  <c r="AT151" i="16"/>
  <c r="AC151" i="16" s="1"/>
  <c r="AV151" i="16"/>
  <c r="AU151" i="16"/>
  <c r="AB151" i="16" s="1"/>
  <c r="AR151" i="16" a="1"/>
  <c r="AR151" i="16" s="1"/>
  <c r="AQ151" i="16"/>
  <c r="BJ151" i="16" a="1"/>
  <c r="BJ151" i="16" s="1"/>
  <c r="BI151" i="16" a="1"/>
  <c r="BI151" i="16" s="1"/>
  <c r="BH151" i="16" a="1"/>
  <c r="BH151" i="16" s="1"/>
  <c r="AZ151" i="16" a="1"/>
  <c r="AZ151" i="16" s="1"/>
  <c r="AO151" i="16"/>
  <c r="AN151" i="16"/>
  <c r="AL153" i="16"/>
  <c r="AJ154" i="16" s="1"/>
  <c r="AK154" i="16" s="1"/>
  <c r="AG153" i="16" a="1"/>
  <c r="AG153" i="16" s="1"/>
  <c r="AC150" i="16"/>
  <c r="O143" i="21" l="1"/>
  <c r="AH143" i="21" a="1"/>
  <c r="AH143" i="21" s="1"/>
  <c r="Z143" i="21" a="1"/>
  <c r="Z143" i="21" s="1"/>
  <c r="T143" i="21" a="1"/>
  <c r="T143" i="21" s="1"/>
  <c r="AD143" i="21" a="1"/>
  <c r="AD143" i="21" s="1"/>
  <c r="AG143" i="21" a="1"/>
  <c r="AG143" i="21" s="1"/>
  <c r="AI143" i="21" a="1"/>
  <c r="AI143" i="21" s="1"/>
  <c r="X143" i="21" a="1"/>
  <c r="X143" i="21" s="1"/>
  <c r="W143" i="21"/>
  <c r="V143" i="21"/>
  <c r="C143" i="21" s="1"/>
  <c r="AA143" i="21" a="1"/>
  <c r="AA143" i="21" s="1"/>
  <c r="P143" i="21"/>
  <c r="Y143" i="21" a="1"/>
  <c r="Y143" i="21" s="1"/>
  <c r="S143" i="21" a="1"/>
  <c r="S143" i="21" s="1"/>
  <c r="R143" i="21"/>
  <c r="AC143" i="21" a="1"/>
  <c r="AC143" i="21" s="1"/>
  <c r="AB143" i="21" a="1"/>
  <c r="AB143" i="21" s="1"/>
  <c r="U143" i="21"/>
  <c r="D143" i="21" s="1"/>
  <c r="Q143" i="21"/>
  <c r="AK143" i="21" a="1"/>
  <c r="AK143" i="21" s="1"/>
  <c r="AJ143" i="21" a="1"/>
  <c r="AJ143" i="21" s="1"/>
  <c r="AE143" i="21" a="1"/>
  <c r="AE143" i="21" s="1"/>
  <c r="AF143" i="21" a="1"/>
  <c r="AF143" i="21" s="1"/>
  <c r="J144" i="21"/>
  <c r="I144" i="21"/>
  <c r="N144" i="21"/>
  <c r="G144" i="21"/>
  <c r="M145" i="21"/>
  <c r="K146" i="21" s="1"/>
  <c r="L146" i="21" s="1"/>
  <c r="H145" i="21" a="1"/>
  <c r="H145" i="21" s="1"/>
  <c r="AG109" i="20" a="1"/>
  <c r="AG109" i="20" s="1"/>
  <c r="Y109" i="20" a="1"/>
  <c r="Y109" i="20" s="1"/>
  <c r="AD109" i="20" a="1"/>
  <c r="AD109" i="20" s="1"/>
  <c r="T109" i="20" a="1"/>
  <c r="T109" i="20" s="1"/>
  <c r="AF109" i="20" a="1"/>
  <c r="AF109" i="20" s="1"/>
  <c r="V109" i="20"/>
  <c r="C109" i="20" s="1"/>
  <c r="U109" i="20"/>
  <c r="AE109" i="20" a="1"/>
  <c r="AE109" i="20" s="1"/>
  <c r="AI109" i="20" a="1"/>
  <c r="AI109" i="20" s="1"/>
  <c r="X109" i="20" a="1"/>
  <c r="X109" i="20" s="1"/>
  <c r="W109" i="20"/>
  <c r="AH109" i="20" a="1"/>
  <c r="AH109" i="20" s="1"/>
  <c r="S109" i="20" a="1"/>
  <c r="S109" i="20" s="1"/>
  <c r="R109" i="20"/>
  <c r="AA109" i="20" a="1"/>
  <c r="AA109" i="20" s="1"/>
  <c r="AC109" i="20" a="1"/>
  <c r="AC109" i="20" s="1"/>
  <c r="Z109" i="20" a="1"/>
  <c r="Z109" i="20" s="1"/>
  <c r="Q109" i="20"/>
  <c r="P109" i="20"/>
  <c r="O109" i="20"/>
  <c r="AJ109" i="20" a="1"/>
  <c r="AJ109" i="20" s="1"/>
  <c r="AK109" i="20" a="1"/>
  <c r="AK109" i="20" s="1"/>
  <c r="AB109" i="20" a="1"/>
  <c r="AB109" i="20" s="1"/>
  <c r="H111" i="20" a="1"/>
  <c r="H111" i="20" s="1"/>
  <c r="M111" i="20"/>
  <c r="K112" i="20" s="1"/>
  <c r="L112" i="20" s="1"/>
  <c r="G110" i="20"/>
  <c r="N110" i="20"/>
  <c r="J110" i="20"/>
  <c r="I110" i="20"/>
  <c r="AI153" i="16"/>
  <c r="AH153" i="16"/>
  <c r="AM153" i="16"/>
  <c r="AF153" i="16"/>
  <c r="AL154" i="16"/>
  <c r="AJ155" i="16" s="1"/>
  <c r="AK155" i="16" s="1"/>
  <c r="AG154" i="16" a="1"/>
  <c r="AG154" i="16" s="1"/>
  <c r="AV152" i="16"/>
  <c r="BD152" i="16" a="1"/>
  <c r="BD152" i="16" s="1"/>
  <c r="AU152" i="16"/>
  <c r="AB152" i="16" s="1"/>
  <c r="AT152" i="16"/>
  <c r="BC152" i="16" a="1"/>
  <c r="BC152" i="16" s="1"/>
  <c r="BJ152" i="16" a="1"/>
  <c r="BJ152" i="16" s="1"/>
  <c r="AZ152" i="16" a="1"/>
  <c r="AZ152" i="16" s="1"/>
  <c r="BH152" i="16" a="1"/>
  <c r="BH152" i="16" s="1"/>
  <c r="AX152" i="16" a="1"/>
  <c r="AX152" i="16" s="1"/>
  <c r="AN152" i="16"/>
  <c r="BE152" i="16" a="1"/>
  <c r="BE152" i="16" s="1"/>
  <c r="BB152" i="16" a="1"/>
  <c r="BB152" i="16" s="1"/>
  <c r="AO152" i="16"/>
  <c r="BF152" i="16" a="1"/>
  <c r="BF152" i="16" s="1"/>
  <c r="BG152" i="16" a="1"/>
  <c r="BG152" i="16" s="1"/>
  <c r="BA152" i="16" a="1"/>
  <c r="BA152" i="16" s="1"/>
  <c r="AS152" i="16" a="1"/>
  <c r="AS152" i="16" s="1"/>
  <c r="AR152" i="16" a="1"/>
  <c r="AR152" i="16" s="1"/>
  <c r="AQ152" i="16"/>
  <c r="AY152" i="16" a="1"/>
  <c r="AY152" i="16" s="1"/>
  <c r="AW152" i="16" a="1"/>
  <c r="AW152" i="16" s="1"/>
  <c r="AP152" i="16"/>
  <c r="BI152" i="16" a="1"/>
  <c r="BI152" i="16" s="1"/>
  <c r="G145" i="21" l="1"/>
  <c r="I145" i="21"/>
  <c r="N145" i="21"/>
  <c r="J145" i="21"/>
  <c r="H146" i="21" a="1"/>
  <c r="H146" i="21" s="1"/>
  <c r="M146" i="21"/>
  <c r="K147" i="21" s="1"/>
  <c r="L147" i="21" s="1"/>
  <c r="AF144" i="21" a="1"/>
  <c r="AF144" i="21" s="1"/>
  <c r="X144" i="21" a="1"/>
  <c r="X144" i="21" s="1"/>
  <c r="W144" i="21"/>
  <c r="AE144" i="21" a="1"/>
  <c r="AE144" i="21" s="1"/>
  <c r="T144" i="21" a="1"/>
  <c r="T144" i="21" s="1"/>
  <c r="O144" i="21"/>
  <c r="AK144" i="21" a="1"/>
  <c r="AK144" i="21" s="1"/>
  <c r="AB144" i="21" a="1"/>
  <c r="AB144" i="21" s="1"/>
  <c r="AA144" i="21" a="1"/>
  <c r="AA144" i="21" s="1"/>
  <c r="Q144" i="21"/>
  <c r="AC144" i="21" a="1"/>
  <c r="AC144" i="21" s="1"/>
  <c r="AH144" i="21" a="1"/>
  <c r="AH144" i="21" s="1"/>
  <c r="U144" i="21"/>
  <c r="S144" i="21" a="1"/>
  <c r="S144" i="21" s="1"/>
  <c r="R144" i="21"/>
  <c r="P144" i="21"/>
  <c r="AJ144" i="21" a="1"/>
  <c r="AJ144" i="21" s="1"/>
  <c r="AI144" i="21" a="1"/>
  <c r="AI144" i="21" s="1"/>
  <c r="AD144" i="21" a="1"/>
  <c r="AD144" i="21" s="1"/>
  <c r="Y144" i="21" a="1"/>
  <c r="Y144" i="21" s="1"/>
  <c r="V144" i="21"/>
  <c r="C144" i="21" s="1"/>
  <c r="AG144" i="21" a="1"/>
  <c r="AG144" i="21" s="1"/>
  <c r="Z144" i="21" a="1"/>
  <c r="Z144" i="21" s="1"/>
  <c r="U110" i="20"/>
  <c r="D110" i="20" s="1"/>
  <c r="AC110" i="20" a="1"/>
  <c r="AC110" i="20" s="1"/>
  <c r="S110" i="20" a="1"/>
  <c r="S110" i="20" s="1"/>
  <c r="AG110" i="20" a="1"/>
  <c r="AG110" i="20" s="1"/>
  <c r="X110" i="20" a="1"/>
  <c r="X110" i="20" s="1"/>
  <c r="W110" i="20"/>
  <c r="AF110" i="20" a="1"/>
  <c r="AF110" i="20" s="1"/>
  <c r="V110" i="20"/>
  <c r="C110" i="20" s="1"/>
  <c r="AD110" i="20" a="1"/>
  <c r="AD110" i="20" s="1"/>
  <c r="P110" i="20"/>
  <c r="O110" i="20"/>
  <c r="AB110" i="20" a="1"/>
  <c r="AB110" i="20" s="1"/>
  <c r="AH110" i="20" a="1"/>
  <c r="AH110" i="20" s="1"/>
  <c r="AK110" i="20" a="1"/>
  <c r="AK110" i="20" s="1"/>
  <c r="T110" i="20" a="1"/>
  <c r="T110" i="20" s="1"/>
  <c r="R110" i="20"/>
  <c r="AJ110" i="20" a="1"/>
  <c r="AJ110" i="20" s="1"/>
  <c r="AI110" i="20" a="1"/>
  <c r="AI110" i="20" s="1"/>
  <c r="Q110" i="20"/>
  <c r="AE110" i="20" a="1"/>
  <c r="AE110" i="20" s="1"/>
  <c r="Y110" i="20" a="1"/>
  <c r="Y110" i="20" s="1"/>
  <c r="AA110" i="20" a="1"/>
  <c r="AA110" i="20" s="1"/>
  <c r="Z110" i="20" a="1"/>
  <c r="Z110" i="20" s="1"/>
  <c r="M112" i="20"/>
  <c r="K113" i="20" s="1"/>
  <c r="L113" i="20" s="1"/>
  <c r="H112" i="20" a="1"/>
  <c r="H112" i="20" s="1"/>
  <c r="I111" i="20"/>
  <c r="J111" i="20"/>
  <c r="G111" i="20"/>
  <c r="N111" i="20"/>
  <c r="D109" i="20"/>
  <c r="AC152" i="16"/>
  <c r="AM154" i="16"/>
  <c r="AH154" i="16"/>
  <c r="AI154" i="16"/>
  <c r="AF154" i="16"/>
  <c r="AG155" i="16" a="1"/>
  <c r="AG155" i="16" s="1"/>
  <c r="AL155" i="16"/>
  <c r="AJ156" i="16" s="1"/>
  <c r="AK156" i="16" s="1"/>
  <c r="BJ153" i="16" a="1"/>
  <c r="BJ153" i="16" s="1"/>
  <c r="BB153" i="16" a="1"/>
  <c r="BB153" i="16" s="1"/>
  <c r="AR153" i="16" a="1"/>
  <c r="AR153" i="16" s="1"/>
  <c r="BI153" i="16" a="1"/>
  <c r="BI153" i="16" s="1"/>
  <c r="BA153" i="16" a="1"/>
  <c r="BA153" i="16" s="1"/>
  <c r="AQ153" i="16"/>
  <c r="AP153" i="16"/>
  <c r="BE153" i="16" a="1"/>
  <c r="BE153" i="16" s="1"/>
  <c r="AS153" i="16" a="1"/>
  <c r="AS153" i="16" s="1"/>
  <c r="BD153" i="16" a="1"/>
  <c r="BD153" i="16" s="1"/>
  <c r="AO153" i="16"/>
  <c r="BF153" i="16" a="1"/>
  <c r="BF153" i="16" s="1"/>
  <c r="BC153" i="16" a="1"/>
  <c r="BC153" i="16" s="1"/>
  <c r="AX153" i="16" a="1"/>
  <c r="AX153" i="16" s="1"/>
  <c r="AW153" i="16" a="1"/>
  <c r="AW153" i="16" s="1"/>
  <c r="AV153" i="16"/>
  <c r="AU153" i="16"/>
  <c r="AB153" i="16" s="1"/>
  <c r="AT153" i="16"/>
  <c r="AC153" i="16" s="1"/>
  <c r="AZ153" i="16" a="1"/>
  <c r="AZ153" i="16" s="1"/>
  <c r="AY153" i="16" a="1"/>
  <c r="AY153" i="16" s="1"/>
  <c r="AN153" i="16"/>
  <c r="BH153" i="16" a="1"/>
  <c r="BH153" i="16" s="1"/>
  <c r="BG153" i="16" a="1"/>
  <c r="BG153" i="16" s="1"/>
  <c r="H147" i="21" l="1" a="1"/>
  <c r="H147" i="21" s="1"/>
  <c r="M147" i="21"/>
  <c r="K148" i="21" s="1"/>
  <c r="L148" i="21" s="1"/>
  <c r="G146" i="21"/>
  <c r="J146" i="21"/>
  <c r="I146" i="21"/>
  <c r="N146" i="21"/>
  <c r="D144" i="21"/>
  <c r="T145" i="21" a="1"/>
  <c r="T145" i="21" s="1"/>
  <c r="AK145" i="21" a="1"/>
  <c r="AK145" i="21" s="1"/>
  <c r="AC145" i="21" a="1"/>
  <c r="AC145" i="21" s="1"/>
  <c r="AF145" i="21" a="1"/>
  <c r="AF145" i="21" s="1"/>
  <c r="V145" i="21"/>
  <c r="C145" i="21" s="1"/>
  <c r="U145" i="21"/>
  <c r="D145" i="21" s="1"/>
  <c r="AG145" i="21" a="1"/>
  <c r="AG145" i="21" s="1"/>
  <c r="AE145" i="21" a="1"/>
  <c r="AE145" i="21" s="1"/>
  <c r="S145" i="21" a="1"/>
  <c r="S145" i="21" s="1"/>
  <c r="R145" i="21"/>
  <c r="Q145" i="21"/>
  <c r="AH145" i="21" a="1"/>
  <c r="AH145" i="21" s="1"/>
  <c r="AB145" i="21" a="1"/>
  <c r="AB145" i="21" s="1"/>
  <c r="W145" i="21"/>
  <c r="AJ145" i="21" a="1"/>
  <c r="AJ145" i="21" s="1"/>
  <c r="AI145" i="21" a="1"/>
  <c r="AI145" i="21" s="1"/>
  <c r="Z145" i="21" a="1"/>
  <c r="Z145" i="21" s="1"/>
  <c r="AD145" i="21" a="1"/>
  <c r="AD145" i="21" s="1"/>
  <c r="AA145" i="21" a="1"/>
  <c r="AA145" i="21" s="1"/>
  <c r="X145" i="21" a="1"/>
  <c r="X145" i="21" s="1"/>
  <c r="P145" i="21"/>
  <c r="O145" i="21"/>
  <c r="Y145" i="21" a="1"/>
  <c r="Y145" i="21" s="1"/>
  <c r="AJ111" i="20" a="1"/>
  <c r="AJ111" i="20" s="1"/>
  <c r="AB111" i="20" a="1"/>
  <c r="AB111" i="20" s="1"/>
  <c r="R111" i="20"/>
  <c r="AK111" i="20" a="1"/>
  <c r="AK111" i="20" s="1"/>
  <c r="Q111" i="20"/>
  <c r="AG111" i="20" a="1"/>
  <c r="AG111" i="20" s="1"/>
  <c r="X111" i="20" a="1"/>
  <c r="X111" i="20" s="1"/>
  <c r="W111" i="20"/>
  <c r="Z111" i="20" a="1"/>
  <c r="Z111" i="20" s="1"/>
  <c r="Y111" i="20" a="1"/>
  <c r="Y111" i="20" s="1"/>
  <c r="AI111" i="20" a="1"/>
  <c r="AI111" i="20" s="1"/>
  <c r="V111" i="20"/>
  <c r="C111" i="20" s="1"/>
  <c r="AD111" i="20" a="1"/>
  <c r="AD111" i="20" s="1"/>
  <c r="AH111" i="20" a="1"/>
  <c r="AH111" i="20" s="1"/>
  <c r="U111" i="20"/>
  <c r="AF111" i="20" a="1"/>
  <c r="AF111" i="20" s="1"/>
  <c r="AE111" i="20" a="1"/>
  <c r="AE111" i="20" s="1"/>
  <c r="AC111" i="20" a="1"/>
  <c r="AC111" i="20" s="1"/>
  <c r="AA111" i="20" a="1"/>
  <c r="AA111" i="20" s="1"/>
  <c r="P111" i="20"/>
  <c r="S111" i="20" a="1"/>
  <c r="S111" i="20" s="1"/>
  <c r="T111" i="20" a="1"/>
  <c r="T111" i="20" s="1"/>
  <c r="O111" i="20"/>
  <c r="J112" i="20"/>
  <c r="I112" i="20"/>
  <c r="N112" i="20"/>
  <c r="G112" i="20"/>
  <c r="M113" i="20"/>
  <c r="K114" i="20" s="1"/>
  <c r="L114" i="20" s="1"/>
  <c r="H113" i="20" a="1"/>
  <c r="H113" i="20" s="1"/>
  <c r="AL156" i="16"/>
  <c r="AJ157" i="16" s="1"/>
  <c r="AK157" i="16" s="1"/>
  <c r="AG156" i="16" a="1"/>
  <c r="AG156" i="16" s="1"/>
  <c r="AI155" i="16"/>
  <c r="AH155" i="16"/>
  <c r="AM155" i="16"/>
  <c r="AF155" i="16"/>
  <c r="AN154" i="16"/>
  <c r="BG154" i="16" a="1"/>
  <c r="BG154" i="16" s="1"/>
  <c r="AY154" i="16" a="1"/>
  <c r="AY154" i="16" s="1"/>
  <c r="BF154" i="16" a="1"/>
  <c r="BF154" i="16" s="1"/>
  <c r="AX154" i="16" a="1"/>
  <c r="AX154" i="16" s="1"/>
  <c r="BJ154" i="16" a="1"/>
  <c r="BJ154" i="16" s="1"/>
  <c r="AZ154" i="16" a="1"/>
  <c r="AZ154" i="16" s="1"/>
  <c r="BH154" i="16" a="1"/>
  <c r="BH154" i="16" s="1"/>
  <c r="AU154" i="16"/>
  <c r="AB154" i="16" s="1"/>
  <c r="BE154" i="16" a="1"/>
  <c r="BE154" i="16" s="1"/>
  <c r="AQ154" i="16"/>
  <c r="AP154" i="16"/>
  <c r="BD154" i="16" a="1"/>
  <c r="BD154" i="16" s="1"/>
  <c r="AO154" i="16"/>
  <c r="AR154" i="16" a="1"/>
  <c r="AR154" i="16" s="1"/>
  <c r="BI154" i="16" a="1"/>
  <c r="BI154" i="16" s="1"/>
  <c r="BC154" i="16" a="1"/>
  <c r="BC154" i="16" s="1"/>
  <c r="BA154" i="16" a="1"/>
  <c r="BA154" i="16" s="1"/>
  <c r="AW154" i="16" a="1"/>
  <c r="AW154" i="16" s="1"/>
  <c r="AV154" i="16"/>
  <c r="BB154" i="16" a="1"/>
  <c r="BB154" i="16" s="1"/>
  <c r="AT154" i="16"/>
  <c r="AC154" i="16" s="1"/>
  <c r="AS154" i="16" a="1"/>
  <c r="AS154" i="16" s="1"/>
  <c r="AI146" i="21" l="1" a="1"/>
  <c r="AI146" i="21" s="1"/>
  <c r="AA146" i="21" a="1"/>
  <c r="AA146" i="21" s="1"/>
  <c r="P146" i="21"/>
  <c r="O146" i="21"/>
  <c r="W146" i="21"/>
  <c r="AF146" i="21" a="1"/>
  <c r="AF146" i="21" s="1"/>
  <c r="V146" i="21"/>
  <c r="C146" i="21" s="1"/>
  <c r="Y146" i="21" a="1"/>
  <c r="Y146" i="21" s="1"/>
  <c r="AK146" i="21" a="1"/>
  <c r="AK146" i="21" s="1"/>
  <c r="Z146" i="21" a="1"/>
  <c r="Z146" i="21" s="1"/>
  <c r="AJ146" i="21" a="1"/>
  <c r="AJ146" i="21" s="1"/>
  <c r="AG146" i="21" a="1"/>
  <c r="AG146" i="21" s="1"/>
  <c r="R146" i="21"/>
  <c r="S146" i="21" a="1"/>
  <c r="S146" i="21" s="1"/>
  <c r="AD146" i="21" a="1"/>
  <c r="AD146" i="21" s="1"/>
  <c r="AB146" i="21" a="1"/>
  <c r="AB146" i="21" s="1"/>
  <c r="AE146" i="21" a="1"/>
  <c r="AE146" i="21" s="1"/>
  <c r="U146" i="21"/>
  <c r="AC146" i="21" a="1"/>
  <c r="AC146" i="21" s="1"/>
  <c r="X146" i="21" a="1"/>
  <c r="X146" i="21" s="1"/>
  <c r="T146" i="21" a="1"/>
  <c r="T146" i="21" s="1"/>
  <c r="Q146" i="21"/>
  <c r="AH146" i="21" a="1"/>
  <c r="AH146" i="21" s="1"/>
  <c r="H148" i="21" a="1"/>
  <c r="H148" i="21" s="1"/>
  <c r="M148" i="21"/>
  <c r="K149" i="21" s="1"/>
  <c r="L149" i="21" s="1"/>
  <c r="J147" i="21"/>
  <c r="N147" i="21"/>
  <c r="G147" i="21"/>
  <c r="I147" i="21"/>
  <c r="D111" i="20"/>
  <c r="N113" i="20"/>
  <c r="J113" i="20"/>
  <c r="I113" i="20"/>
  <c r="G113" i="20"/>
  <c r="M114" i="20"/>
  <c r="K115" i="20" s="1"/>
  <c r="L115" i="20" s="1"/>
  <c r="H114" i="20" a="1"/>
  <c r="H114" i="20" s="1"/>
  <c r="AJ112" i="20" a="1"/>
  <c r="AJ112" i="20" s="1"/>
  <c r="P112" i="20"/>
  <c r="Y112" i="20" a="1"/>
  <c r="Y112" i="20" s="1"/>
  <c r="AH112" i="20" a="1"/>
  <c r="AH112" i="20" s="1"/>
  <c r="AG112" i="20" a="1"/>
  <c r="AG112" i="20" s="1"/>
  <c r="X112" i="20" a="1"/>
  <c r="X112" i="20" s="1"/>
  <c r="AF112" i="20" a="1"/>
  <c r="AF112" i="20" s="1"/>
  <c r="T112" i="20" a="1"/>
  <c r="T112" i="20" s="1"/>
  <c r="AE112" i="20" a="1"/>
  <c r="AE112" i="20" s="1"/>
  <c r="S112" i="20" a="1"/>
  <c r="S112" i="20" s="1"/>
  <c r="R112" i="20"/>
  <c r="AA112" i="20" a="1"/>
  <c r="AA112" i="20" s="1"/>
  <c r="Q112" i="20"/>
  <c r="O112" i="20"/>
  <c r="AK112" i="20" a="1"/>
  <c r="AK112" i="20" s="1"/>
  <c r="V112" i="20"/>
  <c r="C112" i="20" s="1"/>
  <c r="AB112" i="20" a="1"/>
  <c r="AB112" i="20" s="1"/>
  <c r="Z112" i="20" a="1"/>
  <c r="Z112" i="20" s="1"/>
  <c r="U112" i="20"/>
  <c r="D112" i="20" s="1"/>
  <c r="W112" i="20"/>
  <c r="AC112" i="20" a="1"/>
  <c r="AC112" i="20" s="1"/>
  <c r="AI112" i="20" a="1"/>
  <c r="AI112" i="20" s="1"/>
  <c r="AD112" i="20" a="1"/>
  <c r="AD112" i="20" s="1"/>
  <c r="BE155" i="16" a="1"/>
  <c r="BE155" i="16" s="1"/>
  <c r="AW155" i="16" a="1"/>
  <c r="AW155" i="16" s="1"/>
  <c r="AV155" i="16"/>
  <c r="BD155" i="16" a="1"/>
  <c r="BD155" i="16" s="1"/>
  <c r="AU155" i="16"/>
  <c r="AB155" i="16" s="1"/>
  <c r="AT155" i="16"/>
  <c r="BF155" i="16" a="1"/>
  <c r="BF155" i="16" s="1"/>
  <c r="AR155" i="16" a="1"/>
  <c r="AR155" i="16" s="1"/>
  <c r="BC155" i="16" a="1"/>
  <c r="BC155" i="16" s="1"/>
  <c r="AQ155" i="16"/>
  <c r="AN155" i="16"/>
  <c r="AS155" i="16" a="1"/>
  <c r="AS155" i="16" s="1"/>
  <c r="BH155" i="16" a="1"/>
  <c r="BH155" i="16" s="1"/>
  <c r="AP155" i="16"/>
  <c r="AO155" i="16"/>
  <c r="BG155" i="16" a="1"/>
  <c r="BG155" i="16" s="1"/>
  <c r="BA155" i="16" a="1"/>
  <c r="BA155" i="16" s="1"/>
  <c r="AZ155" i="16" a="1"/>
  <c r="AZ155" i="16" s="1"/>
  <c r="AY155" i="16" a="1"/>
  <c r="AY155" i="16" s="1"/>
  <c r="AX155" i="16" a="1"/>
  <c r="AX155" i="16" s="1"/>
  <c r="BJ155" i="16" a="1"/>
  <c r="BJ155" i="16" s="1"/>
  <c r="BI155" i="16" a="1"/>
  <c r="BI155" i="16" s="1"/>
  <c r="BB155" i="16" a="1"/>
  <c r="BB155" i="16" s="1"/>
  <c r="AI156" i="16"/>
  <c r="AH156" i="16"/>
  <c r="AM156" i="16"/>
  <c r="AF156" i="16"/>
  <c r="AL157" i="16"/>
  <c r="AJ158" i="16" s="1"/>
  <c r="AK158" i="16" s="1"/>
  <c r="AG157" i="16" a="1"/>
  <c r="AG157" i="16" s="1"/>
  <c r="AF147" i="21" l="1" a="1"/>
  <c r="AF147" i="21" s="1"/>
  <c r="X147" i="21" a="1"/>
  <c r="X147" i="21" s="1"/>
  <c r="AH147" i="21" a="1"/>
  <c r="AH147" i="21" s="1"/>
  <c r="Y147" i="21" a="1"/>
  <c r="Y147" i="21" s="1"/>
  <c r="W147" i="21"/>
  <c r="AE147" i="21" a="1"/>
  <c r="AE147" i="21" s="1"/>
  <c r="R147" i="21"/>
  <c r="S147" i="21" a="1"/>
  <c r="S147" i="21" s="1"/>
  <c r="AD147" i="21" a="1"/>
  <c r="AD147" i="21" s="1"/>
  <c r="Q147" i="21"/>
  <c r="T147" i="21" a="1"/>
  <c r="T147" i="21" s="1"/>
  <c r="U147" i="21"/>
  <c r="D147" i="21" s="1"/>
  <c r="AK147" i="21" a="1"/>
  <c r="AK147" i="21" s="1"/>
  <c r="AJ147" i="21" a="1"/>
  <c r="AJ147" i="21" s="1"/>
  <c r="AB147" i="21" a="1"/>
  <c r="AB147" i="21" s="1"/>
  <c r="AA147" i="21" a="1"/>
  <c r="AA147" i="21" s="1"/>
  <c r="Z147" i="21" a="1"/>
  <c r="Z147" i="21" s="1"/>
  <c r="V147" i="21"/>
  <c r="C147" i="21" s="1"/>
  <c r="P147" i="21"/>
  <c r="O147" i="21"/>
  <c r="AI147" i="21" a="1"/>
  <c r="AI147" i="21" s="1"/>
  <c r="AG147" i="21" a="1"/>
  <c r="AG147" i="21" s="1"/>
  <c r="AC147" i="21" a="1"/>
  <c r="AC147" i="21" s="1"/>
  <c r="M149" i="21"/>
  <c r="K150" i="21" s="1"/>
  <c r="L150" i="21" s="1"/>
  <c r="H149" i="21" a="1"/>
  <c r="H149" i="21" s="1"/>
  <c r="G148" i="21"/>
  <c r="J148" i="21"/>
  <c r="I148" i="21"/>
  <c r="N148" i="21"/>
  <c r="D146" i="21"/>
  <c r="N114" i="20"/>
  <c r="G114" i="20"/>
  <c r="J114" i="20"/>
  <c r="I114" i="20"/>
  <c r="M115" i="20"/>
  <c r="K116" i="20" s="1"/>
  <c r="L116" i="20" s="1"/>
  <c r="H115" i="20" a="1"/>
  <c r="H115" i="20" s="1"/>
  <c r="AE113" i="20" a="1"/>
  <c r="AE113" i="20" s="1"/>
  <c r="V113" i="20"/>
  <c r="C113" i="20" s="1"/>
  <c r="AI113" i="20" a="1"/>
  <c r="AI113" i="20" s="1"/>
  <c r="Z113" i="20" a="1"/>
  <c r="Z113" i="20" s="1"/>
  <c r="AH113" i="20" a="1"/>
  <c r="AH113" i="20" s="1"/>
  <c r="Y113" i="20" a="1"/>
  <c r="Y113" i="20" s="1"/>
  <c r="P113" i="20"/>
  <c r="AC113" i="20" a="1"/>
  <c r="AC113" i="20" s="1"/>
  <c r="O113" i="20"/>
  <c r="AB113" i="20" a="1"/>
  <c r="AB113" i="20" s="1"/>
  <c r="AD113" i="20" a="1"/>
  <c r="AD113" i="20" s="1"/>
  <c r="AA113" i="20" a="1"/>
  <c r="AA113" i="20" s="1"/>
  <c r="T113" i="20" a="1"/>
  <c r="T113" i="20" s="1"/>
  <c r="Q113" i="20"/>
  <c r="AK113" i="20" a="1"/>
  <c r="AK113" i="20" s="1"/>
  <c r="AJ113" i="20" a="1"/>
  <c r="AJ113" i="20" s="1"/>
  <c r="S113" i="20" a="1"/>
  <c r="S113" i="20" s="1"/>
  <c r="R113" i="20"/>
  <c r="AG113" i="20" a="1"/>
  <c r="AG113" i="20" s="1"/>
  <c r="X113" i="20" a="1"/>
  <c r="X113" i="20" s="1"/>
  <c r="AF113" i="20" a="1"/>
  <c r="AF113" i="20" s="1"/>
  <c r="W113" i="20"/>
  <c r="U113" i="20"/>
  <c r="D113" i="20" s="1"/>
  <c r="AM157" i="16"/>
  <c r="AI157" i="16"/>
  <c r="AH157" i="16"/>
  <c r="AF157" i="16"/>
  <c r="AG158" i="16" a="1"/>
  <c r="AG158" i="16" s="1"/>
  <c r="AL158" i="16"/>
  <c r="AJ159" i="16" s="1"/>
  <c r="AK159" i="16" s="1"/>
  <c r="AS156" i="16" a="1"/>
  <c r="AS156" i="16" s="1"/>
  <c r="BJ156" i="16" a="1"/>
  <c r="BJ156" i="16" s="1"/>
  <c r="BB156" i="16" a="1"/>
  <c r="BB156" i="16" s="1"/>
  <c r="AR156" i="16" a="1"/>
  <c r="AR156" i="16" s="1"/>
  <c r="BI156" i="16" a="1"/>
  <c r="BI156" i="16" s="1"/>
  <c r="BA156" i="16" a="1"/>
  <c r="BA156" i="16" s="1"/>
  <c r="AQ156" i="16"/>
  <c r="AY156" i="16" a="1"/>
  <c r="AY156" i="16" s="1"/>
  <c r="BH156" i="16" a="1"/>
  <c r="BH156" i="16" s="1"/>
  <c r="AX156" i="16" a="1"/>
  <c r="AX156" i="16" s="1"/>
  <c r="AV156" i="16"/>
  <c r="BG156" i="16" a="1"/>
  <c r="BG156" i="16" s="1"/>
  <c r="AP156" i="16"/>
  <c r="BF156" i="16" a="1"/>
  <c r="BF156" i="16" s="1"/>
  <c r="AO156" i="16"/>
  <c r="AN156" i="16"/>
  <c r="AT156" i="16"/>
  <c r="AC156" i="16" s="1"/>
  <c r="BE156" i="16" a="1"/>
  <c r="BE156" i="16" s="1"/>
  <c r="AW156" i="16" a="1"/>
  <c r="AW156" i="16" s="1"/>
  <c r="AU156" i="16"/>
  <c r="AB156" i="16" s="1"/>
  <c r="AZ156" i="16" a="1"/>
  <c r="AZ156" i="16" s="1"/>
  <c r="BD156" i="16" a="1"/>
  <c r="BD156" i="16" s="1"/>
  <c r="BC156" i="16" a="1"/>
  <c r="BC156" i="16" s="1"/>
  <c r="AC155" i="16"/>
  <c r="AD148" i="21" l="1" a="1"/>
  <c r="AD148" i="21" s="1"/>
  <c r="T148" i="21" a="1"/>
  <c r="T148" i="21" s="1"/>
  <c r="AH148" i="21" a="1"/>
  <c r="AH148" i="21" s="1"/>
  <c r="Y148" i="21" a="1"/>
  <c r="Y148" i="21" s="1"/>
  <c r="AI148" i="21" a="1"/>
  <c r="AI148" i="21" s="1"/>
  <c r="AJ148" i="21" a="1"/>
  <c r="AJ148" i="21" s="1"/>
  <c r="Z148" i="21" a="1"/>
  <c r="Z148" i="21" s="1"/>
  <c r="X148" i="21" a="1"/>
  <c r="X148" i="21" s="1"/>
  <c r="S148" i="21" a="1"/>
  <c r="S148" i="21" s="1"/>
  <c r="V148" i="21"/>
  <c r="C148" i="21" s="1"/>
  <c r="AF148" i="21" a="1"/>
  <c r="AF148" i="21" s="1"/>
  <c r="AB148" i="21" a="1"/>
  <c r="AB148" i="21" s="1"/>
  <c r="AA148" i="21" a="1"/>
  <c r="AA148" i="21" s="1"/>
  <c r="R148" i="21"/>
  <c r="Q148" i="21"/>
  <c r="P148" i="21"/>
  <c r="AK148" i="21" a="1"/>
  <c r="AK148" i="21" s="1"/>
  <c r="AG148" i="21" a="1"/>
  <c r="AG148" i="21" s="1"/>
  <c r="O148" i="21"/>
  <c r="AE148" i="21" a="1"/>
  <c r="AE148" i="21" s="1"/>
  <c r="AC148" i="21" a="1"/>
  <c r="AC148" i="21" s="1"/>
  <c r="W148" i="21"/>
  <c r="U148" i="21"/>
  <c r="J149" i="21"/>
  <c r="N149" i="21"/>
  <c r="G149" i="21"/>
  <c r="I149" i="21"/>
  <c r="M150" i="21"/>
  <c r="K151" i="21" s="1"/>
  <c r="L151" i="21" s="1"/>
  <c r="H150" i="21" a="1"/>
  <c r="H150" i="21" s="1"/>
  <c r="N115" i="20"/>
  <c r="J115" i="20"/>
  <c r="I115" i="20"/>
  <c r="G115" i="20"/>
  <c r="H116" i="20" a="1"/>
  <c r="H116" i="20" s="1"/>
  <c r="M116" i="20"/>
  <c r="K117" i="20" s="1"/>
  <c r="L117" i="20" s="1"/>
  <c r="S114" i="20" a="1"/>
  <c r="S114" i="20" s="1"/>
  <c r="AH114" i="20" a="1"/>
  <c r="AH114" i="20" s="1"/>
  <c r="AJ114" i="20" a="1"/>
  <c r="AJ114" i="20" s="1"/>
  <c r="AA114" i="20" a="1"/>
  <c r="AA114" i="20" s="1"/>
  <c r="AI114" i="20" a="1"/>
  <c r="AI114" i="20" s="1"/>
  <c r="Z114" i="20" a="1"/>
  <c r="Z114" i="20" s="1"/>
  <c r="AK114" i="20" a="1"/>
  <c r="AK114" i="20" s="1"/>
  <c r="X114" i="20" a="1"/>
  <c r="X114" i="20" s="1"/>
  <c r="W114" i="20"/>
  <c r="V114" i="20"/>
  <c r="C114" i="20" s="1"/>
  <c r="AG114" i="20" a="1"/>
  <c r="AG114" i="20" s="1"/>
  <c r="U114" i="20"/>
  <c r="D114" i="20" s="1"/>
  <c r="R114" i="20"/>
  <c r="O114" i="20"/>
  <c r="AF114" i="20" a="1"/>
  <c r="AF114" i="20" s="1"/>
  <c r="AB114" i="20" a="1"/>
  <c r="AB114" i="20" s="1"/>
  <c r="AE114" i="20" a="1"/>
  <c r="AE114" i="20" s="1"/>
  <c r="AD114" i="20" a="1"/>
  <c r="AD114" i="20" s="1"/>
  <c r="AC114" i="20" a="1"/>
  <c r="AC114" i="20" s="1"/>
  <c r="P114" i="20"/>
  <c r="T114" i="20" a="1"/>
  <c r="T114" i="20" s="1"/>
  <c r="Y114" i="20" a="1"/>
  <c r="Y114" i="20" s="1"/>
  <c r="Q114" i="20"/>
  <c r="AL159" i="16"/>
  <c r="AJ160" i="16" s="1"/>
  <c r="AK160" i="16" s="1"/>
  <c r="AG159" i="16" a="1"/>
  <c r="AG159" i="16" s="1"/>
  <c r="AI158" i="16"/>
  <c r="AH158" i="16"/>
  <c r="AF158" i="16"/>
  <c r="AM158" i="16"/>
  <c r="BH157" i="16" a="1"/>
  <c r="BH157" i="16" s="1"/>
  <c r="AZ157" i="16" a="1"/>
  <c r="AZ157" i="16" s="1"/>
  <c r="AO157" i="16"/>
  <c r="AN157" i="16"/>
  <c r="BG157" i="16" a="1"/>
  <c r="BG157" i="16" s="1"/>
  <c r="AY157" i="16" a="1"/>
  <c r="AY157" i="16" s="1"/>
  <c r="AS157" i="16" a="1"/>
  <c r="AS157" i="16" s="1"/>
  <c r="BD157" i="16" a="1"/>
  <c r="BD157" i="16" s="1"/>
  <c r="AR157" i="16" a="1"/>
  <c r="AR157" i="16" s="1"/>
  <c r="BB157" i="16" a="1"/>
  <c r="BB157" i="16" s="1"/>
  <c r="BJ157" i="16" a="1"/>
  <c r="BJ157" i="16" s="1"/>
  <c r="AU157" i="16"/>
  <c r="AB157" i="16" s="1"/>
  <c r="AT157" i="16"/>
  <c r="BI157" i="16" a="1"/>
  <c r="BI157" i="16" s="1"/>
  <c r="AQ157" i="16"/>
  <c r="BC157" i="16" a="1"/>
  <c r="BC157" i="16" s="1"/>
  <c r="BA157" i="16" a="1"/>
  <c r="BA157" i="16" s="1"/>
  <c r="AX157" i="16" a="1"/>
  <c r="AX157" i="16" s="1"/>
  <c r="AW157" i="16" a="1"/>
  <c r="AW157" i="16" s="1"/>
  <c r="AV157" i="16"/>
  <c r="AP157" i="16"/>
  <c r="BE157" i="16" a="1"/>
  <c r="BE157" i="16" s="1"/>
  <c r="BF157" i="16" a="1"/>
  <c r="BF157" i="16" s="1"/>
  <c r="N150" i="21" l="1"/>
  <c r="G150" i="21"/>
  <c r="J150" i="21"/>
  <c r="I150" i="21"/>
  <c r="H151" i="21" a="1"/>
  <c r="H151" i="21" s="1"/>
  <c r="M151" i="21"/>
  <c r="K152" i="21" s="1"/>
  <c r="L152" i="21" s="1"/>
  <c r="Q149" i="21"/>
  <c r="AI149" i="21" a="1"/>
  <c r="AI149" i="21" s="1"/>
  <c r="AA149" i="21" a="1"/>
  <c r="AA149" i="21" s="1"/>
  <c r="P149" i="21"/>
  <c r="AH149" i="21" a="1"/>
  <c r="AH149" i="21" s="1"/>
  <c r="Y149" i="21" a="1"/>
  <c r="Y149" i="21" s="1"/>
  <c r="S149" i="21" a="1"/>
  <c r="S149" i="21" s="1"/>
  <c r="O149" i="21"/>
  <c r="AC149" i="21" a="1"/>
  <c r="AC149" i="21" s="1"/>
  <c r="AD149" i="21" a="1"/>
  <c r="AD149" i="21" s="1"/>
  <c r="R149" i="21"/>
  <c r="U149" i="21"/>
  <c r="D149" i="21" s="1"/>
  <c r="Z149" i="21" a="1"/>
  <c r="Z149" i="21" s="1"/>
  <c r="V149" i="21"/>
  <c r="C149" i="21" s="1"/>
  <c r="T149" i="21" a="1"/>
  <c r="T149" i="21" s="1"/>
  <c r="AJ149" i="21" a="1"/>
  <c r="AJ149" i="21" s="1"/>
  <c r="AK149" i="21" a="1"/>
  <c r="AK149" i="21" s="1"/>
  <c r="AG149" i="21" a="1"/>
  <c r="AG149" i="21" s="1"/>
  <c r="AF149" i="21" a="1"/>
  <c r="AF149" i="21" s="1"/>
  <c r="AE149" i="21" a="1"/>
  <c r="AE149" i="21" s="1"/>
  <c r="AB149" i="21" a="1"/>
  <c r="AB149" i="21" s="1"/>
  <c r="X149" i="21" a="1"/>
  <c r="X149" i="21" s="1"/>
  <c r="W149" i="21"/>
  <c r="D148" i="21"/>
  <c r="H117" i="20" a="1"/>
  <c r="H117" i="20" s="1"/>
  <c r="M117" i="20"/>
  <c r="K118" i="20" s="1"/>
  <c r="L118" i="20" s="1"/>
  <c r="I116" i="20"/>
  <c r="J116" i="20"/>
  <c r="G116" i="20"/>
  <c r="N116" i="20"/>
  <c r="AH115" i="20" a="1"/>
  <c r="AH115" i="20" s="1"/>
  <c r="Z115" i="20" a="1"/>
  <c r="Z115" i="20" s="1"/>
  <c r="AG115" i="20" a="1"/>
  <c r="AG115" i="20" s="1"/>
  <c r="AK115" i="20" a="1"/>
  <c r="AK115" i="20" s="1"/>
  <c r="AB115" i="20" a="1"/>
  <c r="AB115" i="20" s="1"/>
  <c r="P115" i="20"/>
  <c r="O115" i="20"/>
  <c r="AJ115" i="20" a="1"/>
  <c r="AJ115" i="20" s="1"/>
  <c r="AA115" i="20" a="1"/>
  <c r="AA115" i="20" s="1"/>
  <c r="AF115" i="20" a="1"/>
  <c r="AF115" i="20" s="1"/>
  <c r="T115" i="20" a="1"/>
  <c r="T115" i="20" s="1"/>
  <c r="S115" i="20" a="1"/>
  <c r="S115" i="20" s="1"/>
  <c r="AE115" i="20" a="1"/>
  <c r="AE115" i="20" s="1"/>
  <c r="R115" i="20"/>
  <c r="AD115" i="20" a="1"/>
  <c r="AD115" i="20" s="1"/>
  <c r="Q115" i="20"/>
  <c r="Y115" i="20" a="1"/>
  <c r="Y115" i="20" s="1"/>
  <c r="X115" i="20" a="1"/>
  <c r="X115" i="20" s="1"/>
  <c r="W115" i="20"/>
  <c r="V115" i="20"/>
  <c r="C115" i="20" s="1"/>
  <c r="U115" i="20"/>
  <c r="D115" i="20" s="1"/>
  <c r="AC115" i="20" a="1"/>
  <c r="AC115" i="20" s="1"/>
  <c r="AI115" i="20" a="1"/>
  <c r="AI115" i="20" s="1"/>
  <c r="BE158" i="16" a="1"/>
  <c r="BE158" i="16" s="1"/>
  <c r="AW158" i="16" a="1"/>
  <c r="AW158" i="16" s="1"/>
  <c r="AV158" i="16"/>
  <c r="BD158" i="16" a="1"/>
  <c r="BD158" i="16" s="1"/>
  <c r="AU158" i="16"/>
  <c r="AB158" i="16" s="1"/>
  <c r="BJ158" i="16" a="1"/>
  <c r="BJ158" i="16" s="1"/>
  <c r="AZ158" i="16" a="1"/>
  <c r="AZ158" i="16" s="1"/>
  <c r="BI158" i="16" a="1"/>
  <c r="BI158" i="16" s="1"/>
  <c r="AY158" i="16" a="1"/>
  <c r="AY158" i="16" s="1"/>
  <c r="AT158" i="16"/>
  <c r="AC158" i="16" s="1"/>
  <c r="AX158" i="16" a="1"/>
  <c r="AX158" i="16" s="1"/>
  <c r="AS158" i="16" a="1"/>
  <c r="AS158" i="16" s="1"/>
  <c r="AR158" i="16" a="1"/>
  <c r="AR158" i="16" s="1"/>
  <c r="AQ158" i="16"/>
  <c r="AP158" i="16"/>
  <c r="AO158" i="16"/>
  <c r="BH158" i="16" a="1"/>
  <c r="BH158" i="16" s="1"/>
  <c r="AN158" i="16"/>
  <c r="BG158" i="16" a="1"/>
  <c r="BG158" i="16" s="1"/>
  <c r="BC158" i="16" a="1"/>
  <c r="BC158" i="16" s="1"/>
  <c r="BF158" i="16" a="1"/>
  <c r="BF158" i="16" s="1"/>
  <c r="BB158" i="16" a="1"/>
  <c r="BB158" i="16" s="1"/>
  <c r="BA158" i="16" a="1"/>
  <c r="BA158" i="16" s="1"/>
  <c r="AC157" i="16"/>
  <c r="AF159" i="16"/>
  <c r="AH159" i="16"/>
  <c r="AM159" i="16"/>
  <c r="AI159" i="16"/>
  <c r="AG160" i="16" a="1"/>
  <c r="AG160" i="16" s="1"/>
  <c r="AL160" i="16"/>
  <c r="AJ161" i="16" s="1"/>
  <c r="AK161" i="16" s="1"/>
  <c r="M152" i="21" l="1"/>
  <c r="K153" i="21" s="1"/>
  <c r="L153" i="21" s="1"/>
  <c r="H152" i="21" a="1"/>
  <c r="H152" i="21" s="1"/>
  <c r="G151" i="21"/>
  <c r="N151" i="21"/>
  <c r="J151" i="21"/>
  <c r="I151" i="21"/>
  <c r="AG150" i="21" a="1"/>
  <c r="AG150" i="21" s="1"/>
  <c r="Y150" i="21" a="1"/>
  <c r="Y150" i="21" s="1"/>
  <c r="AJ150" i="21" a="1"/>
  <c r="AJ150" i="21" s="1"/>
  <c r="AA150" i="21" a="1"/>
  <c r="AA150" i="21" s="1"/>
  <c r="AI150" i="21" a="1"/>
  <c r="AI150" i="21" s="1"/>
  <c r="X150" i="21" a="1"/>
  <c r="X150" i="21" s="1"/>
  <c r="AH150" i="21" a="1"/>
  <c r="AH150" i="21" s="1"/>
  <c r="U150" i="21"/>
  <c r="W150" i="21"/>
  <c r="V150" i="21"/>
  <c r="C150" i="21" s="1"/>
  <c r="T150" i="21" a="1"/>
  <c r="T150" i="21" s="1"/>
  <c r="AC150" i="21" a="1"/>
  <c r="AC150" i="21" s="1"/>
  <c r="AD150" i="21" a="1"/>
  <c r="AD150" i="21" s="1"/>
  <c r="Z150" i="21" a="1"/>
  <c r="Z150" i="21" s="1"/>
  <c r="AF150" i="21" a="1"/>
  <c r="AF150" i="21" s="1"/>
  <c r="AE150" i="21" a="1"/>
  <c r="AE150" i="21" s="1"/>
  <c r="AB150" i="21" a="1"/>
  <c r="AB150" i="21" s="1"/>
  <c r="Q150" i="21"/>
  <c r="P150" i="21"/>
  <c r="O150" i="21"/>
  <c r="AK150" i="21" a="1"/>
  <c r="AK150" i="21" s="1"/>
  <c r="S150" i="21" a="1"/>
  <c r="S150" i="21" s="1"/>
  <c r="R150" i="21"/>
  <c r="W116" i="20"/>
  <c r="X116" i="20" a="1"/>
  <c r="X116" i="20" s="1"/>
  <c r="Q116" i="20"/>
  <c r="AK116" i="20" a="1"/>
  <c r="AK116" i="20" s="1"/>
  <c r="AB116" i="20" a="1"/>
  <c r="AB116" i="20" s="1"/>
  <c r="P116" i="20"/>
  <c r="O116" i="20"/>
  <c r="AC116" i="20" a="1"/>
  <c r="AC116" i="20" s="1"/>
  <c r="AA116" i="20" a="1"/>
  <c r="AA116" i="20" s="1"/>
  <c r="Z116" i="20" a="1"/>
  <c r="Z116" i="20" s="1"/>
  <c r="AJ116" i="20" a="1"/>
  <c r="AJ116" i="20" s="1"/>
  <c r="AG116" i="20" a="1"/>
  <c r="AG116" i="20" s="1"/>
  <c r="AH116" i="20" a="1"/>
  <c r="AH116" i="20" s="1"/>
  <c r="AF116" i="20" a="1"/>
  <c r="AF116" i="20" s="1"/>
  <c r="U116" i="20"/>
  <c r="D116" i="20" s="1"/>
  <c r="AI116" i="20" a="1"/>
  <c r="AI116" i="20" s="1"/>
  <c r="S116" i="20" a="1"/>
  <c r="S116" i="20" s="1"/>
  <c r="T116" i="20" a="1"/>
  <c r="T116" i="20" s="1"/>
  <c r="R116" i="20"/>
  <c r="AE116" i="20" a="1"/>
  <c r="AE116" i="20" s="1"/>
  <c r="AD116" i="20" a="1"/>
  <c r="AD116" i="20" s="1"/>
  <c r="Y116" i="20" a="1"/>
  <c r="Y116" i="20" s="1"/>
  <c r="V116" i="20"/>
  <c r="C116" i="20" s="1"/>
  <c r="M118" i="20"/>
  <c r="K119" i="20" s="1"/>
  <c r="L119" i="20" s="1"/>
  <c r="H118" i="20" a="1"/>
  <c r="H118" i="20" s="1"/>
  <c r="G117" i="20"/>
  <c r="N117" i="20"/>
  <c r="I117" i="20"/>
  <c r="J117" i="20"/>
  <c r="AL161" i="16"/>
  <c r="AJ162" i="16" s="1"/>
  <c r="AK162" i="16" s="1"/>
  <c r="AG161" i="16" a="1"/>
  <c r="AG161" i="16" s="1"/>
  <c r="AM160" i="16"/>
  <c r="AF160" i="16"/>
  <c r="AI160" i="16"/>
  <c r="AH160" i="16"/>
  <c r="BC159" i="16" a="1"/>
  <c r="BC159" i="16" s="1"/>
  <c r="AS159" i="16" a="1"/>
  <c r="AS159" i="16" s="1"/>
  <c r="BJ159" i="16" a="1"/>
  <c r="BJ159" i="16" s="1"/>
  <c r="BB159" i="16" a="1"/>
  <c r="BB159" i="16" s="1"/>
  <c r="AR159" i="16" a="1"/>
  <c r="AR159" i="16" s="1"/>
  <c r="BE159" i="16" a="1"/>
  <c r="BE159" i="16" s="1"/>
  <c r="AQ159" i="16"/>
  <c r="AP159" i="16"/>
  <c r="BD159" i="16" a="1"/>
  <c r="BD159" i="16" s="1"/>
  <c r="AO159" i="16"/>
  <c r="AX159" i="16" a="1"/>
  <c r="AX159" i="16" s="1"/>
  <c r="BI159" i="16" a="1"/>
  <c r="BI159" i="16" s="1"/>
  <c r="AW159" i="16" a="1"/>
  <c r="AW159" i="16" s="1"/>
  <c r="BF159" i="16" a="1"/>
  <c r="BF159" i="16" s="1"/>
  <c r="BA159" i="16" a="1"/>
  <c r="BA159" i="16" s="1"/>
  <c r="AZ159" i="16" a="1"/>
  <c r="AZ159" i="16" s="1"/>
  <c r="BH159" i="16" a="1"/>
  <c r="BH159" i="16" s="1"/>
  <c r="BG159" i="16" a="1"/>
  <c r="BG159" i="16" s="1"/>
  <c r="AY159" i="16" a="1"/>
  <c r="AY159" i="16" s="1"/>
  <c r="AV159" i="16"/>
  <c r="AU159" i="16"/>
  <c r="AB159" i="16" s="1"/>
  <c r="AN159" i="16"/>
  <c r="AT159" i="16"/>
  <c r="D150" i="21" l="1"/>
  <c r="U151" i="21"/>
  <c r="D151" i="21" s="1"/>
  <c r="AD151" i="21" a="1"/>
  <c r="AD151" i="21" s="1"/>
  <c r="O151" i="21"/>
  <c r="AJ151" i="21" a="1"/>
  <c r="AJ151" i="21" s="1"/>
  <c r="AA151" i="21" a="1"/>
  <c r="AA151" i="21" s="1"/>
  <c r="Q151" i="21"/>
  <c r="AC151" i="21" a="1"/>
  <c r="AC151" i="21" s="1"/>
  <c r="P151" i="21"/>
  <c r="AB151" i="21" a="1"/>
  <c r="AB151" i="21" s="1"/>
  <c r="AK151" i="21" a="1"/>
  <c r="AK151" i="21" s="1"/>
  <c r="X151" i="21" a="1"/>
  <c r="X151" i="21" s="1"/>
  <c r="AH151" i="21" a="1"/>
  <c r="AH151" i="21" s="1"/>
  <c r="S151" i="21" a="1"/>
  <c r="S151" i="21" s="1"/>
  <c r="V151" i="21"/>
  <c r="C151" i="21" s="1"/>
  <c r="AI151" i="21" a="1"/>
  <c r="AI151" i="21" s="1"/>
  <c r="AE151" i="21" a="1"/>
  <c r="AE151" i="21" s="1"/>
  <c r="Z151" i="21" a="1"/>
  <c r="Z151" i="21" s="1"/>
  <c r="R151" i="21"/>
  <c r="Y151" i="21" a="1"/>
  <c r="Y151" i="21" s="1"/>
  <c r="W151" i="21"/>
  <c r="T151" i="21" a="1"/>
  <c r="T151" i="21" s="1"/>
  <c r="AG151" i="21" a="1"/>
  <c r="AG151" i="21" s="1"/>
  <c r="AF151" i="21" a="1"/>
  <c r="AF151" i="21" s="1"/>
  <c r="N152" i="21"/>
  <c r="I152" i="21"/>
  <c r="J152" i="21"/>
  <c r="G152" i="21"/>
  <c r="M153" i="21"/>
  <c r="K154" i="21" s="1"/>
  <c r="L154" i="21" s="1"/>
  <c r="H153" i="21" a="1"/>
  <c r="H153" i="21" s="1"/>
  <c r="AK117" i="20" a="1"/>
  <c r="AK117" i="20" s="1"/>
  <c r="AC117" i="20" a="1"/>
  <c r="AC117" i="20" s="1"/>
  <c r="AE117" i="20" a="1"/>
  <c r="AE117" i="20" s="1"/>
  <c r="U117" i="20"/>
  <c r="D117" i="20" s="1"/>
  <c r="Q117" i="20"/>
  <c r="AB117" i="20" a="1"/>
  <c r="AB117" i="20" s="1"/>
  <c r="P117" i="20"/>
  <c r="O117" i="20"/>
  <c r="X117" i="20" a="1"/>
  <c r="X117" i="20" s="1"/>
  <c r="AH117" i="20" a="1"/>
  <c r="AH117" i="20" s="1"/>
  <c r="W117" i="20"/>
  <c r="V117" i="20"/>
  <c r="C117" i="20" s="1"/>
  <c r="AG117" i="20" a="1"/>
  <c r="AG117" i="20" s="1"/>
  <c r="T117" i="20" a="1"/>
  <c r="T117" i="20" s="1"/>
  <c r="AJ117" i="20" a="1"/>
  <c r="AJ117" i="20" s="1"/>
  <c r="S117" i="20" a="1"/>
  <c r="S117" i="20" s="1"/>
  <c r="R117" i="20"/>
  <c r="AI117" i="20" a="1"/>
  <c r="AI117" i="20" s="1"/>
  <c r="AD117" i="20" a="1"/>
  <c r="AD117" i="20" s="1"/>
  <c r="AA117" i="20" a="1"/>
  <c r="AA117" i="20" s="1"/>
  <c r="AF117" i="20" a="1"/>
  <c r="AF117" i="20" s="1"/>
  <c r="Z117" i="20" a="1"/>
  <c r="Z117" i="20" s="1"/>
  <c r="Y117" i="20" a="1"/>
  <c r="Y117" i="20" s="1"/>
  <c r="J118" i="20"/>
  <c r="I118" i="20"/>
  <c r="G118" i="20"/>
  <c r="N118" i="20"/>
  <c r="H119" i="20" a="1"/>
  <c r="H119" i="20" s="1"/>
  <c r="M119" i="20"/>
  <c r="K120" i="20" s="1"/>
  <c r="L120" i="20" s="1"/>
  <c r="AC159" i="16"/>
  <c r="AP160" i="16"/>
  <c r="BH160" i="16" a="1"/>
  <c r="BH160" i="16" s="1"/>
  <c r="AZ160" i="16" a="1"/>
  <c r="AZ160" i="16" s="1"/>
  <c r="AO160" i="16"/>
  <c r="AN160" i="16"/>
  <c r="BG160" i="16" a="1"/>
  <c r="BG160" i="16" s="1"/>
  <c r="AY160" i="16" a="1"/>
  <c r="AY160" i="16" s="1"/>
  <c r="BJ160" i="16" a="1"/>
  <c r="BJ160" i="16" s="1"/>
  <c r="AX160" i="16" a="1"/>
  <c r="AX160" i="16" s="1"/>
  <c r="BI160" i="16" a="1"/>
  <c r="BI160" i="16" s="1"/>
  <c r="AW160" i="16" a="1"/>
  <c r="AW160" i="16" s="1"/>
  <c r="AT160" i="16"/>
  <c r="AC160" i="16" s="1"/>
  <c r="BA160" i="16" a="1"/>
  <c r="BA160" i="16" s="1"/>
  <c r="AV160" i="16"/>
  <c r="AS160" i="16" a="1"/>
  <c r="AS160" i="16" s="1"/>
  <c r="AR160" i="16" a="1"/>
  <c r="AR160" i="16" s="1"/>
  <c r="AQ160" i="16"/>
  <c r="BF160" i="16" a="1"/>
  <c r="BF160" i="16" s="1"/>
  <c r="BE160" i="16" a="1"/>
  <c r="BE160" i="16" s="1"/>
  <c r="BD160" i="16" a="1"/>
  <c r="BD160" i="16" s="1"/>
  <c r="BC160" i="16" a="1"/>
  <c r="BC160" i="16" s="1"/>
  <c r="BB160" i="16" a="1"/>
  <c r="BB160" i="16" s="1"/>
  <c r="AU160" i="16"/>
  <c r="AB160" i="16" s="1"/>
  <c r="AI161" i="16"/>
  <c r="AH161" i="16"/>
  <c r="AM161" i="16"/>
  <c r="AF161" i="16"/>
  <c r="AG162" i="16" a="1"/>
  <c r="AG162" i="16" s="1"/>
  <c r="AL162" i="16"/>
  <c r="AJ163" i="16" s="1"/>
  <c r="AK163" i="16" s="1"/>
  <c r="N153" i="21" l="1"/>
  <c r="J153" i="21"/>
  <c r="I153" i="21"/>
  <c r="G153" i="21"/>
  <c r="H154" i="21" a="1"/>
  <c r="H154" i="21" s="1"/>
  <c r="M154" i="21"/>
  <c r="K155" i="21" s="1"/>
  <c r="L155" i="21" s="1"/>
  <c r="AJ152" i="21" a="1"/>
  <c r="AJ152" i="21" s="1"/>
  <c r="AB152" i="21" a="1"/>
  <c r="AB152" i="21" s="1"/>
  <c r="R152" i="21"/>
  <c r="Q152" i="21"/>
  <c r="O152" i="21"/>
  <c r="AK152" i="21" a="1"/>
  <c r="AK152" i="21" s="1"/>
  <c r="AA152" i="21" a="1"/>
  <c r="AA152" i="21" s="1"/>
  <c r="W152" i="21"/>
  <c r="AF152" i="21" a="1"/>
  <c r="AF152" i="21" s="1"/>
  <c r="AG152" i="21" a="1"/>
  <c r="AG152" i="21" s="1"/>
  <c r="V152" i="21"/>
  <c r="C152" i="21" s="1"/>
  <c r="U152" i="21"/>
  <c r="X152" i="21" a="1"/>
  <c r="X152" i="21" s="1"/>
  <c r="AI152" i="21" a="1"/>
  <c r="AI152" i="21" s="1"/>
  <c r="S152" i="21" a="1"/>
  <c r="S152" i="21" s="1"/>
  <c r="Z152" i="21" a="1"/>
  <c r="Z152" i="21" s="1"/>
  <c r="Y152" i="21" a="1"/>
  <c r="Y152" i="21" s="1"/>
  <c r="P152" i="21"/>
  <c r="AH152" i="21" a="1"/>
  <c r="AH152" i="21" s="1"/>
  <c r="AE152" i="21" a="1"/>
  <c r="AE152" i="21" s="1"/>
  <c r="AC152" i="21" a="1"/>
  <c r="AC152" i="21" s="1"/>
  <c r="AD152" i="21" a="1"/>
  <c r="AD152" i="21" s="1"/>
  <c r="T152" i="21" a="1"/>
  <c r="T152" i="21" s="1"/>
  <c r="M120" i="20"/>
  <c r="K121" i="20" s="1"/>
  <c r="L121" i="20" s="1"/>
  <c r="H120" i="20" a="1"/>
  <c r="H120" i="20" s="1"/>
  <c r="J119" i="20"/>
  <c r="G119" i="20"/>
  <c r="I119" i="20"/>
  <c r="N119" i="20"/>
  <c r="O118" i="20"/>
  <c r="AD118" i="20" a="1"/>
  <c r="AD118" i="20" s="1"/>
  <c r="T118" i="20" a="1"/>
  <c r="T118" i="20" s="1"/>
  <c r="AC118" i="20" a="1"/>
  <c r="AC118" i="20" s="1"/>
  <c r="R118" i="20"/>
  <c r="Q118" i="20"/>
  <c r="AK118" i="20" a="1"/>
  <c r="AK118" i="20" s="1"/>
  <c r="AB118" i="20" a="1"/>
  <c r="AB118" i="20" s="1"/>
  <c r="P118" i="20"/>
  <c r="AA118" i="20" a="1"/>
  <c r="AA118" i="20" s="1"/>
  <c r="Z118" i="20" a="1"/>
  <c r="Z118" i="20" s="1"/>
  <c r="X118" i="20" a="1"/>
  <c r="X118" i="20" s="1"/>
  <c r="AE118" i="20" a="1"/>
  <c r="AE118" i="20" s="1"/>
  <c r="AF118" i="20" a="1"/>
  <c r="AF118" i="20" s="1"/>
  <c r="V118" i="20"/>
  <c r="C118" i="20" s="1"/>
  <c r="Y118" i="20" a="1"/>
  <c r="Y118" i="20" s="1"/>
  <c r="W118" i="20"/>
  <c r="U118" i="20"/>
  <c r="AG118" i="20" a="1"/>
  <c r="AG118" i="20" s="1"/>
  <c r="AH118" i="20" a="1"/>
  <c r="AH118" i="20" s="1"/>
  <c r="AJ118" i="20" a="1"/>
  <c r="AJ118" i="20" s="1"/>
  <c r="S118" i="20" a="1"/>
  <c r="S118" i="20" s="1"/>
  <c r="AI118" i="20" a="1"/>
  <c r="AI118" i="20" s="1"/>
  <c r="AL163" i="16"/>
  <c r="AJ164" i="16" s="1"/>
  <c r="AK164" i="16" s="1"/>
  <c r="AG163" i="16" a="1"/>
  <c r="AG163" i="16" s="1"/>
  <c r="AF162" i="16"/>
  <c r="AM162" i="16"/>
  <c r="AI162" i="16"/>
  <c r="AH162" i="16"/>
  <c r="BF161" i="16" a="1"/>
  <c r="BF161" i="16" s="1"/>
  <c r="AX161" i="16" a="1"/>
  <c r="AX161" i="16" s="1"/>
  <c r="BE161" i="16" a="1"/>
  <c r="BE161" i="16" s="1"/>
  <c r="AW161" i="16" a="1"/>
  <c r="AW161" i="16" s="1"/>
  <c r="AV161" i="16"/>
  <c r="AR161" i="16" a="1"/>
  <c r="AR161" i="16" s="1"/>
  <c r="BC161" i="16" a="1"/>
  <c r="BC161" i="16" s="1"/>
  <c r="AQ161" i="16"/>
  <c r="AP161" i="16"/>
  <c r="BA161" i="16" a="1"/>
  <c r="BA161" i="16" s="1"/>
  <c r="AZ161" i="16" a="1"/>
  <c r="AZ161" i="16" s="1"/>
  <c r="BG161" i="16" a="1"/>
  <c r="BG161" i="16" s="1"/>
  <c r="BD161" i="16" a="1"/>
  <c r="BD161" i="16" s="1"/>
  <c r="BB161" i="16" a="1"/>
  <c r="BB161" i="16" s="1"/>
  <c r="AY161" i="16" a="1"/>
  <c r="AY161" i="16" s="1"/>
  <c r="AU161" i="16"/>
  <c r="AB161" i="16" s="1"/>
  <c r="BI161" i="16" a="1"/>
  <c r="BI161" i="16" s="1"/>
  <c r="AS161" i="16" a="1"/>
  <c r="AS161" i="16" s="1"/>
  <c r="AO161" i="16"/>
  <c r="AN161" i="16"/>
  <c r="AT161" i="16"/>
  <c r="AC161" i="16" s="1"/>
  <c r="BJ161" i="16" a="1"/>
  <c r="BJ161" i="16" s="1"/>
  <c r="BH161" i="16" a="1"/>
  <c r="BH161" i="16" s="1"/>
  <c r="H155" i="21" l="1" a="1"/>
  <c r="H155" i="21" s="1"/>
  <c r="M155" i="21"/>
  <c r="K156" i="21" s="1"/>
  <c r="L156" i="21" s="1"/>
  <c r="N154" i="21"/>
  <c r="I154" i="21"/>
  <c r="G154" i="21"/>
  <c r="J154" i="21"/>
  <c r="D152" i="21"/>
  <c r="AG153" i="21" a="1"/>
  <c r="AG153" i="21" s="1"/>
  <c r="Y153" i="21" a="1"/>
  <c r="Y153" i="21" s="1"/>
  <c r="AC153" i="21" a="1"/>
  <c r="AC153" i="21" s="1"/>
  <c r="R153" i="21"/>
  <c r="Q153" i="21"/>
  <c r="AB153" i="21" a="1"/>
  <c r="AB153" i="21" s="1"/>
  <c r="AA153" i="21" a="1"/>
  <c r="AA153" i="21" s="1"/>
  <c r="AK153" i="21" a="1"/>
  <c r="AK153" i="21" s="1"/>
  <c r="W153" i="21"/>
  <c r="AJ153" i="21" a="1"/>
  <c r="AJ153" i="21" s="1"/>
  <c r="U153" i="21"/>
  <c r="D153" i="21" s="1"/>
  <c r="S153" i="21" a="1"/>
  <c r="S153" i="21" s="1"/>
  <c r="AH153" i="21" a="1"/>
  <c r="AH153" i="21" s="1"/>
  <c r="O153" i="21"/>
  <c r="AI153" i="21" a="1"/>
  <c r="AI153" i="21" s="1"/>
  <c r="AD153" i="21" a="1"/>
  <c r="AD153" i="21" s="1"/>
  <c r="AF153" i="21" a="1"/>
  <c r="AF153" i="21" s="1"/>
  <c r="AE153" i="21" a="1"/>
  <c r="AE153" i="21" s="1"/>
  <c r="Z153" i="21" a="1"/>
  <c r="Z153" i="21" s="1"/>
  <c r="X153" i="21" a="1"/>
  <c r="X153" i="21" s="1"/>
  <c r="V153" i="21"/>
  <c r="C153" i="21" s="1"/>
  <c r="T153" i="21" a="1"/>
  <c r="T153" i="21" s="1"/>
  <c r="P153" i="21"/>
  <c r="D118" i="20"/>
  <c r="AF119" i="20" a="1"/>
  <c r="AF119" i="20" s="1"/>
  <c r="X119" i="20" a="1"/>
  <c r="X119" i="20" s="1"/>
  <c r="AC119" i="20" a="1"/>
  <c r="AC119" i="20" s="1"/>
  <c r="S119" i="20" a="1"/>
  <c r="S119" i="20" s="1"/>
  <c r="AD119" i="20" a="1"/>
  <c r="AD119" i="20" s="1"/>
  <c r="R119" i="20"/>
  <c r="Q119" i="20"/>
  <c r="Y119" i="20" a="1"/>
  <c r="Y119" i="20" s="1"/>
  <c r="AI119" i="20" a="1"/>
  <c r="AI119" i="20" s="1"/>
  <c r="W119" i="20"/>
  <c r="AH119" i="20" a="1"/>
  <c r="AH119" i="20" s="1"/>
  <c r="V119" i="20"/>
  <c r="C119" i="20" s="1"/>
  <c r="U119" i="20"/>
  <c r="D119" i="20" s="1"/>
  <c r="AG119" i="20" a="1"/>
  <c r="AG119" i="20" s="1"/>
  <c r="P119" i="20"/>
  <c r="AJ119" i="20" a="1"/>
  <c r="AJ119" i="20" s="1"/>
  <c r="O119" i="20"/>
  <c r="AK119" i="20" a="1"/>
  <c r="AK119" i="20" s="1"/>
  <c r="AE119" i="20" a="1"/>
  <c r="AE119" i="20" s="1"/>
  <c r="AA119" i="20" a="1"/>
  <c r="AA119" i="20" s="1"/>
  <c r="Z119" i="20" a="1"/>
  <c r="Z119" i="20" s="1"/>
  <c r="T119" i="20" a="1"/>
  <c r="T119" i="20" s="1"/>
  <c r="AB119" i="20" a="1"/>
  <c r="AB119" i="20" s="1"/>
  <c r="N120" i="20"/>
  <c r="J120" i="20"/>
  <c r="G120" i="20"/>
  <c r="I120" i="20"/>
  <c r="H121" i="20" a="1"/>
  <c r="H121" i="20" s="1"/>
  <c r="M121" i="20"/>
  <c r="K122" i="20" s="1"/>
  <c r="L122" i="20" s="1"/>
  <c r="AT162" i="16"/>
  <c r="AC162" i="16" s="1"/>
  <c r="BC162" i="16" a="1"/>
  <c r="BC162" i="16" s="1"/>
  <c r="AS162" i="16" a="1"/>
  <c r="AS162" i="16" s="1"/>
  <c r="BJ162" i="16" a="1"/>
  <c r="BJ162" i="16" s="1"/>
  <c r="BB162" i="16" a="1"/>
  <c r="BB162" i="16" s="1"/>
  <c r="BH162" i="16" a="1"/>
  <c r="BH162" i="16" s="1"/>
  <c r="AX162" i="16" a="1"/>
  <c r="AX162" i="16" s="1"/>
  <c r="BG162" i="16" a="1"/>
  <c r="BG162" i="16" s="1"/>
  <c r="AW162" i="16" a="1"/>
  <c r="AW162" i="16" s="1"/>
  <c r="AR162" i="16" a="1"/>
  <c r="AR162" i="16" s="1"/>
  <c r="AZ162" i="16" a="1"/>
  <c r="AZ162" i="16" s="1"/>
  <c r="AY162" i="16" a="1"/>
  <c r="AY162" i="16" s="1"/>
  <c r="BI162" i="16" a="1"/>
  <c r="BI162" i="16" s="1"/>
  <c r="BF162" i="16" a="1"/>
  <c r="BF162" i="16" s="1"/>
  <c r="BE162" i="16" a="1"/>
  <c r="BE162" i="16" s="1"/>
  <c r="BD162" i="16" a="1"/>
  <c r="BD162" i="16" s="1"/>
  <c r="AV162" i="16"/>
  <c r="AU162" i="16"/>
  <c r="AB162" i="16" s="1"/>
  <c r="AQ162" i="16"/>
  <c r="AO162" i="16"/>
  <c r="BA162" i="16" a="1"/>
  <c r="BA162" i="16" s="1"/>
  <c r="AP162" i="16"/>
  <c r="AN162" i="16"/>
  <c r="AM163" i="16"/>
  <c r="AH163" i="16"/>
  <c r="AF163" i="16"/>
  <c r="AI163" i="16"/>
  <c r="AL164" i="16"/>
  <c r="AJ165" i="16" s="1"/>
  <c r="AK165" i="16" s="1"/>
  <c r="AG164" i="16" a="1"/>
  <c r="AG164" i="16" s="1"/>
  <c r="AE154" i="21" l="1" a="1"/>
  <c r="AE154" i="21" s="1"/>
  <c r="V154" i="21"/>
  <c r="C154" i="21" s="1"/>
  <c r="U154" i="21"/>
  <c r="S154" i="21" a="1"/>
  <c r="S154" i="21" s="1"/>
  <c r="AC154" i="21" a="1"/>
  <c r="AC154" i="21" s="1"/>
  <c r="R154" i="21"/>
  <c r="AG154" i="21" a="1"/>
  <c r="AG154" i="21" s="1"/>
  <c r="AF154" i="21" a="1"/>
  <c r="AF154" i="21" s="1"/>
  <c r="Q154" i="21"/>
  <c r="T154" i="21" a="1"/>
  <c r="T154" i="21" s="1"/>
  <c r="AK154" i="21" a="1"/>
  <c r="AK154" i="21" s="1"/>
  <c r="Y154" i="21" a="1"/>
  <c r="Y154" i="21" s="1"/>
  <c r="P154" i="21"/>
  <c r="AJ154" i="21" a="1"/>
  <c r="AJ154" i="21" s="1"/>
  <c r="AA154" i="21" a="1"/>
  <c r="AA154" i="21" s="1"/>
  <c r="X154" i="21" a="1"/>
  <c r="X154" i="21" s="1"/>
  <c r="AD154" i="21" a="1"/>
  <c r="AD154" i="21" s="1"/>
  <c r="AB154" i="21" a="1"/>
  <c r="AB154" i="21" s="1"/>
  <c r="Z154" i="21" a="1"/>
  <c r="Z154" i="21" s="1"/>
  <c r="W154" i="21"/>
  <c r="O154" i="21"/>
  <c r="AH154" i="21" a="1"/>
  <c r="AH154" i="21" s="1"/>
  <c r="AI154" i="21" a="1"/>
  <c r="AI154" i="21" s="1"/>
  <c r="M156" i="21"/>
  <c r="K157" i="21" s="1"/>
  <c r="L157" i="21" s="1"/>
  <c r="H156" i="21" a="1"/>
  <c r="H156" i="21" s="1"/>
  <c r="I155" i="21"/>
  <c r="G155" i="21"/>
  <c r="J155" i="21"/>
  <c r="N155" i="21"/>
  <c r="G121" i="20"/>
  <c r="N121" i="20"/>
  <c r="J121" i="20"/>
  <c r="I121" i="20"/>
  <c r="M122" i="20"/>
  <c r="K123" i="20" s="1"/>
  <c r="L123" i="20" s="1"/>
  <c r="H122" i="20" a="1"/>
  <c r="H122" i="20" s="1"/>
  <c r="T120" i="20" a="1"/>
  <c r="T120" i="20" s="1"/>
  <c r="AB120" i="20" a="1"/>
  <c r="AB120" i="20" s="1"/>
  <c r="Q120" i="20"/>
  <c r="AE120" i="20" a="1"/>
  <c r="AE120" i="20" s="1"/>
  <c r="AD120" i="20" a="1"/>
  <c r="AD120" i="20" s="1"/>
  <c r="S120" i="20" a="1"/>
  <c r="S120" i="20" s="1"/>
  <c r="AF120" i="20" a="1"/>
  <c r="AF120" i="20" s="1"/>
  <c r="P120" i="20"/>
  <c r="AC120" i="20" a="1"/>
  <c r="AC120" i="20" s="1"/>
  <c r="O120" i="20"/>
  <c r="AH120" i="20" a="1"/>
  <c r="AH120" i="20" s="1"/>
  <c r="X120" i="20" a="1"/>
  <c r="X120" i="20" s="1"/>
  <c r="W120" i="20"/>
  <c r="AI120" i="20" a="1"/>
  <c r="AI120" i="20" s="1"/>
  <c r="AG120" i="20" a="1"/>
  <c r="AG120" i="20" s="1"/>
  <c r="Z120" i="20" a="1"/>
  <c r="Z120" i="20" s="1"/>
  <c r="AA120" i="20" a="1"/>
  <c r="AA120" i="20" s="1"/>
  <c r="AJ120" i="20" a="1"/>
  <c r="AJ120" i="20" s="1"/>
  <c r="V120" i="20"/>
  <c r="C120" i="20" s="1"/>
  <c r="U120" i="20"/>
  <c r="D120" i="20" s="1"/>
  <c r="R120" i="20"/>
  <c r="AK120" i="20" a="1"/>
  <c r="AK120" i="20" s="1"/>
  <c r="Y120" i="20" a="1"/>
  <c r="Y120" i="20" s="1"/>
  <c r="AI164" i="16"/>
  <c r="AF164" i="16"/>
  <c r="AM164" i="16"/>
  <c r="AH164" i="16"/>
  <c r="AG165" i="16" a="1"/>
  <c r="AG165" i="16" s="1"/>
  <c r="AL165" i="16"/>
  <c r="AJ166" i="16" s="1"/>
  <c r="AK166" i="16" s="1"/>
  <c r="BI163" i="16" a="1"/>
  <c r="BI163" i="16" s="1"/>
  <c r="BA163" i="16" a="1"/>
  <c r="BA163" i="16" s="1"/>
  <c r="AQ163" i="16"/>
  <c r="AP163" i="16"/>
  <c r="BH163" i="16" a="1"/>
  <c r="BH163" i="16" s="1"/>
  <c r="AZ163" i="16" a="1"/>
  <c r="AZ163" i="16" s="1"/>
  <c r="AO163" i="16"/>
  <c r="AN163" i="16"/>
  <c r="BC163" i="16" a="1"/>
  <c r="BC163" i="16" s="1"/>
  <c r="BB163" i="16" a="1"/>
  <c r="BB163" i="16" s="1"/>
  <c r="AY163" i="16" a="1"/>
  <c r="AY163" i="16" s="1"/>
  <c r="AX163" i="16" a="1"/>
  <c r="AX163" i="16" s="1"/>
  <c r="AW163" i="16" a="1"/>
  <c r="AW163" i="16" s="1"/>
  <c r="AV163" i="16"/>
  <c r="AU163" i="16"/>
  <c r="AB163" i="16" s="1"/>
  <c r="AT163" i="16"/>
  <c r="AS163" i="16" a="1"/>
  <c r="AS163" i="16" s="1"/>
  <c r="BJ163" i="16" a="1"/>
  <c r="BJ163" i="16" s="1"/>
  <c r="BG163" i="16" a="1"/>
  <c r="BG163" i="16" s="1"/>
  <c r="BF163" i="16" a="1"/>
  <c r="BF163" i="16" s="1"/>
  <c r="BE163" i="16" a="1"/>
  <c r="BE163" i="16" s="1"/>
  <c r="BD163" i="16" a="1"/>
  <c r="BD163" i="16" s="1"/>
  <c r="AR163" i="16" a="1"/>
  <c r="AR163" i="16" s="1"/>
  <c r="S155" i="21" l="1" a="1"/>
  <c r="S155" i="21" s="1"/>
  <c r="AJ155" i="21" a="1"/>
  <c r="AJ155" i="21" s="1"/>
  <c r="AB155" i="21" a="1"/>
  <c r="AB155" i="21" s="1"/>
  <c r="R155" i="21"/>
  <c r="AE155" i="21" a="1"/>
  <c r="AE155" i="21" s="1"/>
  <c r="T155" i="21" a="1"/>
  <c r="T155" i="21" s="1"/>
  <c r="AH155" i="21" a="1"/>
  <c r="AH155" i="21" s="1"/>
  <c r="AI155" i="21" a="1"/>
  <c r="AI155" i="21" s="1"/>
  <c r="Y155" i="21" a="1"/>
  <c r="Y155" i="21" s="1"/>
  <c r="X155" i="21" a="1"/>
  <c r="X155" i="21" s="1"/>
  <c r="W155" i="21"/>
  <c r="U155" i="21"/>
  <c r="D155" i="21" s="1"/>
  <c r="AA155" i="21" a="1"/>
  <c r="AA155" i="21" s="1"/>
  <c r="AF155" i="21" a="1"/>
  <c r="AF155" i="21" s="1"/>
  <c r="V155" i="21"/>
  <c r="C155" i="21" s="1"/>
  <c r="Q155" i="21"/>
  <c r="P155" i="21"/>
  <c r="AK155" i="21" a="1"/>
  <c r="AK155" i="21" s="1"/>
  <c r="O155" i="21"/>
  <c r="AG155" i="21" a="1"/>
  <c r="AG155" i="21" s="1"/>
  <c r="AC155" i="21" a="1"/>
  <c r="AC155" i="21" s="1"/>
  <c r="Z155" i="21" a="1"/>
  <c r="Z155" i="21" s="1"/>
  <c r="AD155" i="21" a="1"/>
  <c r="AD155" i="21" s="1"/>
  <c r="N156" i="21"/>
  <c r="G156" i="21"/>
  <c r="J156" i="21"/>
  <c r="I156" i="21"/>
  <c r="M157" i="21"/>
  <c r="K158" i="21" s="1"/>
  <c r="L158" i="21" s="1"/>
  <c r="H157" i="21" a="1"/>
  <c r="H157" i="21" s="1"/>
  <c r="D154" i="21"/>
  <c r="N122" i="20"/>
  <c r="G122" i="20"/>
  <c r="J122" i="20"/>
  <c r="I122" i="20"/>
  <c r="H123" i="20" a="1"/>
  <c r="H123" i="20" s="1"/>
  <c r="M123" i="20"/>
  <c r="K124" i="20" s="1"/>
  <c r="L124" i="20" s="1"/>
  <c r="AI121" i="20" a="1"/>
  <c r="AI121" i="20" s="1"/>
  <c r="AA121" i="20" a="1"/>
  <c r="AA121" i="20" s="1"/>
  <c r="P121" i="20"/>
  <c r="AJ121" i="20" a="1"/>
  <c r="AJ121" i="20" s="1"/>
  <c r="O121" i="20"/>
  <c r="U121" i="20"/>
  <c r="AE121" i="20" a="1"/>
  <c r="AE121" i="20" s="1"/>
  <c r="T121" i="20" a="1"/>
  <c r="T121" i="20" s="1"/>
  <c r="AK121" i="20" a="1"/>
  <c r="AK121" i="20" s="1"/>
  <c r="Y121" i="20" a="1"/>
  <c r="Y121" i="20" s="1"/>
  <c r="X121" i="20" a="1"/>
  <c r="X121" i="20" s="1"/>
  <c r="AH121" i="20" a="1"/>
  <c r="AH121" i="20" s="1"/>
  <c r="W121" i="20"/>
  <c r="Q121" i="20"/>
  <c r="AC121" i="20" a="1"/>
  <c r="AC121" i="20" s="1"/>
  <c r="AB121" i="20" a="1"/>
  <c r="AB121" i="20" s="1"/>
  <c r="V121" i="20"/>
  <c r="C121" i="20" s="1"/>
  <c r="S121" i="20" a="1"/>
  <c r="S121" i="20" s="1"/>
  <c r="R121" i="20"/>
  <c r="Z121" i="20" a="1"/>
  <c r="Z121" i="20" s="1"/>
  <c r="AG121" i="20" a="1"/>
  <c r="AG121" i="20" s="1"/>
  <c r="AF121" i="20" a="1"/>
  <c r="AF121" i="20" s="1"/>
  <c r="AD121" i="20" a="1"/>
  <c r="AD121" i="20" s="1"/>
  <c r="AL166" i="16"/>
  <c r="AJ167" i="16" s="1"/>
  <c r="AK167" i="16" s="1"/>
  <c r="AG166" i="16" a="1"/>
  <c r="AG166" i="16" s="1"/>
  <c r="AF165" i="16"/>
  <c r="AM165" i="16"/>
  <c r="AI165" i="16"/>
  <c r="AH165" i="16"/>
  <c r="BF164" i="16" a="1"/>
  <c r="BF164" i="16" s="1"/>
  <c r="AX164" i="16" a="1"/>
  <c r="AX164" i="16" s="1"/>
  <c r="BE164" i="16" a="1"/>
  <c r="BE164" i="16" s="1"/>
  <c r="AW164" i="16" a="1"/>
  <c r="AW164" i="16" s="1"/>
  <c r="AV164" i="16"/>
  <c r="BH164" i="16" a="1"/>
  <c r="BH164" i="16" s="1"/>
  <c r="AU164" i="16"/>
  <c r="AB164" i="16" s="1"/>
  <c r="AT164" i="16"/>
  <c r="AC164" i="16" s="1"/>
  <c r="BD164" i="16" a="1"/>
  <c r="BD164" i="16" s="1"/>
  <c r="BB164" i="16" a="1"/>
  <c r="BB164" i="16" s="1"/>
  <c r="BA164" i="16" a="1"/>
  <c r="BA164" i="16" s="1"/>
  <c r="AN164" i="16"/>
  <c r="BI164" i="16" a="1"/>
  <c r="BI164" i="16" s="1"/>
  <c r="BG164" i="16" a="1"/>
  <c r="BG164" i="16" s="1"/>
  <c r="BC164" i="16" a="1"/>
  <c r="BC164" i="16" s="1"/>
  <c r="BJ164" i="16" a="1"/>
  <c r="BJ164" i="16" s="1"/>
  <c r="AZ164" i="16" a="1"/>
  <c r="AZ164" i="16" s="1"/>
  <c r="AY164" i="16" a="1"/>
  <c r="AY164" i="16" s="1"/>
  <c r="AS164" i="16" a="1"/>
  <c r="AS164" i="16" s="1"/>
  <c r="AR164" i="16" a="1"/>
  <c r="AR164" i="16" s="1"/>
  <c r="AQ164" i="16"/>
  <c r="AP164" i="16"/>
  <c r="AO164" i="16"/>
  <c r="AC163" i="16"/>
  <c r="I157" i="21" l="1"/>
  <c r="G157" i="21"/>
  <c r="J157" i="21"/>
  <c r="N157" i="21"/>
  <c r="H158" i="21" a="1"/>
  <c r="H158" i="21" s="1"/>
  <c r="M158" i="21"/>
  <c r="K159" i="21" s="1"/>
  <c r="L159" i="21" s="1"/>
  <c r="AH156" i="21" a="1"/>
  <c r="AH156" i="21" s="1"/>
  <c r="Z156" i="21" a="1"/>
  <c r="Z156" i="21" s="1"/>
  <c r="U156" i="21"/>
  <c r="D156" i="21" s="1"/>
  <c r="AE156" i="21" a="1"/>
  <c r="AE156" i="21" s="1"/>
  <c r="Q156" i="21"/>
  <c r="O156" i="21"/>
  <c r="AB156" i="21" a="1"/>
  <c r="AB156" i="21" s="1"/>
  <c r="AC156" i="21" a="1"/>
  <c r="AC156" i="21" s="1"/>
  <c r="P156" i="21"/>
  <c r="Y156" i="21" a="1"/>
  <c r="Y156" i="21" s="1"/>
  <c r="X156" i="21" a="1"/>
  <c r="X156" i="21" s="1"/>
  <c r="T156" i="21" a="1"/>
  <c r="T156" i="21" s="1"/>
  <c r="AK156" i="21" a="1"/>
  <c r="AK156" i="21" s="1"/>
  <c r="AJ156" i="21" a="1"/>
  <c r="AJ156" i="21" s="1"/>
  <c r="AF156" i="21" a="1"/>
  <c r="AF156" i="21" s="1"/>
  <c r="AI156" i="21" a="1"/>
  <c r="AI156" i="21" s="1"/>
  <c r="AG156" i="21" a="1"/>
  <c r="AG156" i="21" s="1"/>
  <c r="AD156" i="21" a="1"/>
  <c r="AD156" i="21" s="1"/>
  <c r="AA156" i="21" a="1"/>
  <c r="AA156" i="21" s="1"/>
  <c r="W156" i="21"/>
  <c r="R156" i="21"/>
  <c r="V156" i="21"/>
  <c r="C156" i="21" s="1"/>
  <c r="S156" i="21" a="1"/>
  <c r="S156" i="21" s="1"/>
  <c r="D121" i="20"/>
  <c r="H124" i="20" a="1"/>
  <c r="H124" i="20" s="1"/>
  <c r="M124" i="20"/>
  <c r="K125" i="20" s="1"/>
  <c r="L125" i="20" s="1"/>
  <c r="G123" i="20"/>
  <c r="J123" i="20"/>
  <c r="I123" i="20"/>
  <c r="N123" i="20"/>
  <c r="AI122" i="20" a="1"/>
  <c r="AI122" i="20" s="1"/>
  <c r="AF122" i="20" a="1"/>
  <c r="AF122" i="20" s="1"/>
  <c r="V122" i="20"/>
  <c r="C122" i="20" s="1"/>
  <c r="U122" i="20"/>
  <c r="D122" i="20" s="1"/>
  <c r="AE122" i="20" a="1"/>
  <c r="AE122" i="20" s="1"/>
  <c r="AG122" i="20" a="1"/>
  <c r="AG122" i="20" s="1"/>
  <c r="S122" i="20" a="1"/>
  <c r="S122" i="20" s="1"/>
  <c r="AD122" i="20" a="1"/>
  <c r="AD122" i="20" s="1"/>
  <c r="R122" i="20"/>
  <c r="Q122" i="20"/>
  <c r="P122" i="20"/>
  <c r="AC122" i="20" a="1"/>
  <c r="AC122" i="20" s="1"/>
  <c r="O122" i="20"/>
  <c r="AJ122" i="20" a="1"/>
  <c r="AJ122" i="20" s="1"/>
  <c r="AK122" i="20" a="1"/>
  <c r="AK122" i="20" s="1"/>
  <c r="AH122" i="20" a="1"/>
  <c r="AH122" i="20" s="1"/>
  <c r="W122" i="20"/>
  <c r="AA122" i="20" a="1"/>
  <c r="AA122" i="20" s="1"/>
  <c r="T122" i="20" a="1"/>
  <c r="T122" i="20" s="1"/>
  <c r="AB122" i="20" a="1"/>
  <c r="AB122" i="20" s="1"/>
  <c r="Z122" i="20" a="1"/>
  <c r="Z122" i="20" s="1"/>
  <c r="Y122" i="20" a="1"/>
  <c r="Y122" i="20" s="1"/>
  <c r="X122" i="20" a="1"/>
  <c r="X122" i="20" s="1"/>
  <c r="BD165" i="16" a="1"/>
  <c r="BD165" i="16" s="1"/>
  <c r="AU165" i="16"/>
  <c r="AB165" i="16" s="1"/>
  <c r="AT165" i="16"/>
  <c r="AC165" i="16" s="1"/>
  <c r="BC165" i="16" a="1"/>
  <c r="BC165" i="16" s="1"/>
  <c r="AS165" i="16" a="1"/>
  <c r="AS165" i="16" s="1"/>
  <c r="BB165" i="16" a="1"/>
  <c r="BB165" i="16" s="1"/>
  <c r="AO165" i="16"/>
  <c r="AN165" i="16"/>
  <c r="BA165" i="16" a="1"/>
  <c r="BA165" i="16" s="1"/>
  <c r="BE165" i="16" a="1"/>
  <c r="BE165" i="16" s="1"/>
  <c r="AX165" i="16" a="1"/>
  <c r="AX165" i="16" s="1"/>
  <c r="AW165" i="16" a="1"/>
  <c r="AW165" i="16" s="1"/>
  <c r="AV165" i="16"/>
  <c r="BJ165" i="16" a="1"/>
  <c r="BJ165" i="16" s="1"/>
  <c r="AR165" i="16" a="1"/>
  <c r="AR165" i="16" s="1"/>
  <c r="AP165" i="16"/>
  <c r="BH165" i="16" a="1"/>
  <c r="BH165" i="16" s="1"/>
  <c r="BG165" i="16" a="1"/>
  <c r="BG165" i="16" s="1"/>
  <c r="BF165" i="16" a="1"/>
  <c r="BF165" i="16" s="1"/>
  <c r="AZ165" i="16" a="1"/>
  <c r="AZ165" i="16" s="1"/>
  <c r="AY165" i="16" a="1"/>
  <c r="AY165" i="16" s="1"/>
  <c r="AQ165" i="16"/>
  <c r="BI165" i="16" a="1"/>
  <c r="BI165" i="16" s="1"/>
  <c r="AF166" i="16"/>
  <c r="AI166" i="16"/>
  <c r="AH166" i="16"/>
  <c r="AM166" i="16"/>
  <c r="AL167" i="16"/>
  <c r="AJ168" i="16" s="1"/>
  <c r="AK168" i="16" s="1"/>
  <c r="AG167" i="16" a="1"/>
  <c r="AG167" i="16" s="1"/>
  <c r="M159" i="21" l="1"/>
  <c r="K160" i="21" s="1"/>
  <c r="L160" i="21" s="1"/>
  <c r="H159" i="21" a="1"/>
  <c r="H159" i="21" s="1"/>
  <c r="N158" i="21"/>
  <c r="J158" i="21"/>
  <c r="I158" i="21"/>
  <c r="G158" i="21"/>
  <c r="W157" i="21"/>
  <c r="AE157" i="21" a="1"/>
  <c r="AE157" i="21" s="1"/>
  <c r="V157" i="21"/>
  <c r="C157" i="21" s="1"/>
  <c r="AG157" i="21" a="1"/>
  <c r="AG157" i="21" s="1"/>
  <c r="X157" i="21" a="1"/>
  <c r="X157" i="21" s="1"/>
  <c r="U157" i="21"/>
  <c r="D157" i="21" s="1"/>
  <c r="AI157" i="21" a="1"/>
  <c r="AI157" i="21" s="1"/>
  <c r="Y157" i="21" a="1"/>
  <c r="Y157" i="21" s="1"/>
  <c r="T157" i="21" a="1"/>
  <c r="T157" i="21" s="1"/>
  <c r="AH157" i="21" a="1"/>
  <c r="AH157" i="21" s="1"/>
  <c r="Z157" i="21" a="1"/>
  <c r="Z157" i="21" s="1"/>
  <c r="AC157" i="21" a="1"/>
  <c r="AC157" i="21" s="1"/>
  <c r="P157" i="21"/>
  <c r="AB157" i="21" a="1"/>
  <c r="AB157" i="21" s="1"/>
  <c r="AF157" i="21" a="1"/>
  <c r="AF157" i="21" s="1"/>
  <c r="AD157" i="21" a="1"/>
  <c r="AD157" i="21" s="1"/>
  <c r="AA157" i="21" a="1"/>
  <c r="AA157" i="21" s="1"/>
  <c r="S157" i="21" a="1"/>
  <c r="S157" i="21" s="1"/>
  <c r="R157" i="21"/>
  <c r="AK157" i="21" a="1"/>
  <c r="AK157" i="21" s="1"/>
  <c r="AJ157" i="21" a="1"/>
  <c r="AJ157" i="21" s="1"/>
  <c r="Q157" i="21"/>
  <c r="O157" i="21"/>
  <c r="AD123" i="20" a="1"/>
  <c r="AD123" i="20" s="1"/>
  <c r="AH123" i="20" a="1"/>
  <c r="AH123" i="20" s="1"/>
  <c r="AG123" i="20" a="1"/>
  <c r="AG123" i="20" s="1"/>
  <c r="X123" i="20" a="1"/>
  <c r="X123" i="20" s="1"/>
  <c r="W123" i="20"/>
  <c r="AF123" i="20" a="1"/>
  <c r="AF123" i="20" s="1"/>
  <c r="V123" i="20"/>
  <c r="C123" i="20" s="1"/>
  <c r="AB123" i="20" a="1"/>
  <c r="AB123" i="20" s="1"/>
  <c r="AA123" i="20" a="1"/>
  <c r="AA123" i="20" s="1"/>
  <c r="AK123" i="20" a="1"/>
  <c r="AK123" i="20" s="1"/>
  <c r="Z123" i="20" a="1"/>
  <c r="Z123" i="20" s="1"/>
  <c r="Y123" i="20" a="1"/>
  <c r="Y123" i="20" s="1"/>
  <c r="U123" i="20"/>
  <c r="D123" i="20" s="1"/>
  <c r="AC123" i="20" a="1"/>
  <c r="AC123" i="20" s="1"/>
  <c r="T123" i="20" a="1"/>
  <c r="T123" i="20" s="1"/>
  <c r="AE123" i="20" a="1"/>
  <c r="AE123" i="20" s="1"/>
  <c r="Q123" i="20"/>
  <c r="AI123" i="20" a="1"/>
  <c r="AI123" i="20" s="1"/>
  <c r="S123" i="20" a="1"/>
  <c r="S123" i="20" s="1"/>
  <c r="R123" i="20"/>
  <c r="P123" i="20"/>
  <c r="AJ123" i="20" a="1"/>
  <c r="AJ123" i="20" s="1"/>
  <c r="O123" i="20"/>
  <c r="H125" i="20" a="1"/>
  <c r="H125" i="20" s="1"/>
  <c r="M125" i="20"/>
  <c r="K126" i="20" s="1"/>
  <c r="L126" i="20" s="1"/>
  <c r="I124" i="20"/>
  <c r="G124" i="20"/>
  <c r="N124" i="20"/>
  <c r="J124" i="20"/>
  <c r="AM167" i="16"/>
  <c r="AI167" i="16"/>
  <c r="AH167" i="16"/>
  <c r="AF167" i="16"/>
  <c r="AG168" i="16" a="1"/>
  <c r="AG168" i="16" s="1"/>
  <c r="AL168" i="16"/>
  <c r="AJ169" i="16" s="1"/>
  <c r="AK169" i="16" s="1"/>
  <c r="AR166" i="16" a="1"/>
  <c r="AR166" i="16" s="1"/>
  <c r="BI166" i="16" a="1"/>
  <c r="BI166" i="16" s="1"/>
  <c r="BA166" i="16" a="1"/>
  <c r="BA166" i="16" s="1"/>
  <c r="AQ166" i="16"/>
  <c r="AP166" i="16"/>
  <c r="BH166" i="16" a="1"/>
  <c r="BH166" i="16" s="1"/>
  <c r="AZ166" i="16" a="1"/>
  <c r="AZ166" i="16" s="1"/>
  <c r="AO166" i="16"/>
  <c r="BG166" i="16" a="1"/>
  <c r="BG166" i="16" s="1"/>
  <c r="AW166" i="16" a="1"/>
  <c r="AW166" i="16" s="1"/>
  <c r="AV166" i="16"/>
  <c r="BF166" i="16" a="1"/>
  <c r="BF166" i="16" s="1"/>
  <c r="AU166" i="16"/>
  <c r="AB166" i="16" s="1"/>
  <c r="AS166" i="16" a="1"/>
  <c r="AS166" i="16" s="1"/>
  <c r="BC166" i="16" a="1"/>
  <c r="BC166" i="16" s="1"/>
  <c r="BB166" i="16" a="1"/>
  <c r="BB166" i="16" s="1"/>
  <c r="BJ166" i="16" a="1"/>
  <c r="BJ166" i="16" s="1"/>
  <c r="BE166" i="16" a="1"/>
  <c r="BE166" i="16" s="1"/>
  <c r="BD166" i="16" a="1"/>
  <c r="BD166" i="16" s="1"/>
  <c r="AN166" i="16"/>
  <c r="AX166" i="16" a="1"/>
  <c r="AX166" i="16" s="1"/>
  <c r="AT166" i="16"/>
  <c r="AC166" i="16" s="1"/>
  <c r="AY166" i="16" a="1"/>
  <c r="AY166" i="16" s="1"/>
  <c r="AK158" i="21" l="1" a="1"/>
  <c r="AK158" i="21" s="1"/>
  <c r="AC158" i="21" a="1"/>
  <c r="AC158" i="21" s="1"/>
  <c r="S158" i="21" a="1"/>
  <c r="S158" i="21" s="1"/>
  <c r="AG158" i="21" a="1"/>
  <c r="AG158" i="21" s="1"/>
  <c r="X158" i="21" a="1"/>
  <c r="X158" i="21" s="1"/>
  <c r="W158" i="21"/>
  <c r="AB158" i="21" a="1"/>
  <c r="AB158" i="21" s="1"/>
  <c r="AA158" i="21" a="1"/>
  <c r="AA158" i="21" s="1"/>
  <c r="Y158" i="21" a="1"/>
  <c r="Y158" i="21" s="1"/>
  <c r="AD158" i="21" a="1"/>
  <c r="AD158" i="21" s="1"/>
  <c r="V158" i="21"/>
  <c r="C158" i="21" s="1"/>
  <c r="T158" i="21" a="1"/>
  <c r="T158" i="21" s="1"/>
  <c r="AI158" i="21" a="1"/>
  <c r="AI158" i="21" s="1"/>
  <c r="P158" i="21"/>
  <c r="O158" i="21"/>
  <c r="U158" i="21"/>
  <c r="D158" i="21" s="1"/>
  <c r="AJ158" i="21" a="1"/>
  <c r="AJ158" i="21" s="1"/>
  <c r="R158" i="21"/>
  <c r="Q158" i="21"/>
  <c r="AF158" i="21" a="1"/>
  <c r="AF158" i="21" s="1"/>
  <c r="AE158" i="21" a="1"/>
  <c r="AE158" i="21" s="1"/>
  <c r="Z158" i="21" a="1"/>
  <c r="Z158" i="21" s="1"/>
  <c r="AH158" i="21" a="1"/>
  <c r="AH158" i="21" s="1"/>
  <c r="N159" i="21"/>
  <c r="I159" i="21"/>
  <c r="J159" i="21"/>
  <c r="G159" i="21"/>
  <c r="H160" i="21" a="1"/>
  <c r="H160" i="21" s="1"/>
  <c r="M160" i="21"/>
  <c r="K161" i="21" s="1"/>
  <c r="L161" i="21" s="1"/>
  <c r="Q124" i="20"/>
  <c r="X124" i="20" a="1"/>
  <c r="X124" i="20" s="1"/>
  <c r="AG124" i="20" a="1"/>
  <c r="AG124" i="20" s="1"/>
  <c r="W124" i="20"/>
  <c r="AF124" i="20" a="1"/>
  <c r="AF124" i="20" s="1"/>
  <c r="V124" i="20"/>
  <c r="C124" i="20" s="1"/>
  <c r="AI124" i="20" a="1"/>
  <c r="AI124" i="20" s="1"/>
  <c r="U124" i="20"/>
  <c r="T124" i="20" a="1"/>
  <c r="T124" i="20" s="1"/>
  <c r="AH124" i="20" a="1"/>
  <c r="AH124" i="20" s="1"/>
  <c r="AE124" i="20" a="1"/>
  <c r="AE124" i="20" s="1"/>
  <c r="S124" i="20" a="1"/>
  <c r="S124" i="20" s="1"/>
  <c r="AD124" i="20" a="1"/>
  <c r="AD124" i="20" s="1"/>
  <c r="AA124" i="20" a="1"/>
  <c r="AA124" i="20" s="1"/>
  <c r="Y124" i="20" a="1"/>
  <c r="Y124" i="20" s="1"/>
  <c r="P124" i="20"/>
  <c r="Z124" i="20" a="1"/>
  <c r="Z124" i="20" s="1"/>
  <c r="R124" i="20"/>
  <c r="O124" i="20"/>
  <c r="AK124" i="20" a="1"/>
  <c r="AK124" i="20" s="1"/>
  <c r="AJ124" i="20" a="1"/>
  <c r="AJ124" i="20" s="1"/>
  <c r="AC124" i="20" a="1"/>
  <c r="AC124" i="20" s="1"/>
  <c r="AB124" i="20" a="1"/>
  <c r="AB124" i="20" s="1"/>
  <c r="H126" i="20" a="1"/>
  <c r="H126" i="20" s="1"/>
  <c r="M126" i="20"/>
  <c r="K127" i="20" s="1"/>
  <c r="L127" i="20" s="1"/>
  <c r="J125" i="20"/>
  <c r="I125" i="20"/>
  <c r="N125" i="20"/>
  <c r="G125" i="20"/>
  <c r="AL169" i="16"/>
  <c r="AJ170" i="16" s="1"/>
  <c r="AK170" i="16" s="1"/>
  <c r="AG169" i="16" a="1"/>
  <c r="AG169" i="16" s="1"/>
  <c r="AH168" i="16"/>
  <c r="AF168" i="16"/>
  <c r="AM168" i="16"/>
  <c r="AI168" i="16"/>
  <c r="BG167" i="16" a="1"/>
  <c r="BG167" i="16" s="1"/>
  <c r="AY167" i="16" a="1"/>
  <c r="AY167" i="16" s="1"/>
  <c r="BF167" i="16" a="1"/>
  <c r="BF167" i="16" s="1"/>
  <c r="AX167" i="16" a="1"/>
  <c r="AX167" i="16" s="1"/>
  <c r="AP167" i="16"/>
  <c r="BB167" i="16" a="1"/>
  <c r="BB167" i="16" s="1"/>
  <c r="AO167" i="16"/>
  <c r="AN167" i="16"/>
  <c r="BJ167" i="16" a="1"/>
  <c r="BJ167" i="16" s="1"/>
  <c r="AZ167" i="16" a="1"/>
  <c r="AZ167" i="16" s="1"/>
  <c r="BE167" i="16" a="1"/>
  <c r="BE167" i="16" s="1"/>
  <c r="AQ167" i="16"/>
  <c r="BD167" i="16" a="1"/>
  <c r="BD167" i="16" s="1"/>
  <c r="AW167" i="16" a="1"/>
  <c r="AW167" i="16" s="1"/>
  <c r="AV167" i="16"/>
  <c r="AU167" i="16"/>
  <c r="AB167" i="16" s="1"/>
  <c r="AT167" i="16"/>
  <c r="AR167" i="16" a="1"/>
  <c r="AR167" i="16" s="1"/>
  <c r="BH167" i="16" a="1"/>
  <c r="BH167" i="16" s="1"/>
  <c r="BC167" i="16" a="1"/>
  <c r="BC167" i="16" s="1"/>
  <c r="BA167" i="16" a="1"/>
  <c r="BA167" i="16" s="1"/>
  <c r="AS167" i="16" a="1"/>
  <c r="AS167" i="16" s="1"/>
  <c r="BI167" i="16" a="1"/>
  <c r="BI167" i="16" s="1"/>
  <c r="M161" i="21" l="1"/>
  <c r="K162" i="21" s="1"/>
  <c r="L162" i="21" s="1"/>
  <c r="H161" i="21" a="1"/>
  <c r="H161" i="21" s="1"/>
  <c r="J160" i="21"/>
  <c r="I160" i="21"/>
  <c r="N160" i="21"/>
  <c r="G160" i="21"/>
  <c r="O159" i="21"/>
  <c r="AH159" i="21" a="1"/>
  <c r="AH159" i="21" s="1"/>
  <c r="Z159" i="21" a="1"/>
  <c r="Z159" i="21" s="1"/>
  <c r="AG159" i="21" a="1"/>
  <c r="AG159" i="21" s="1"/>
  <c r="X159" i="21" a="1"/>
  <c r="X159" i="21" s="1"/>
  <c r="U159" i="21"/>
  <c r="D159" i="21" s="1"/>
  <c r="T159" i="21" a="1"/>
  <c r="T159" i="21" s="1"/>
  <c r="AF159" i="21" a="1"/>
  <c r="AF159" i="21" s="1"/>
  <c r="AE159" i="21" a="1"/>
  <c r="AE159" i="21" s="1"/>
  <c r="AA159" i="21" a="1"/>
  <c r="AA159" i="21" s="1"/>
  <c r="AI159" i="21" a="1"/>
  <c r="AI159" i="21" s="1"/>
  <c r="AC159" i="21" a="1"/>
  <c r="AC159" i="21" s="1"/>
  <c r="AB159" i="21" a="1"/>
  <c r="AB159" i="21" s="1"/>
  <c r="Y159" i="21" a="1"/>
  <c r="Y159" i="21" s="1"/>
  <c r="W159" i="21"/>
  <c r="AK159" i="21" a="1"/>
  <c r="AK159" i="21" s="1"/>
  <c r="AD159" i="21" a="1"/>
  <c r="AD159" i="21" s="1"/>
  <c r="AJ159" i="21" a="1"/>
  <c r="AJ159" i="21" s="1"/>
  <c r="V159" i="21"/>
  <c r="C159" i="21" s="1"/>
  <c r="S159" i="21" a="1"/>
  <c r="S159" i="21" s="1"/>
  <c r="R159" i="21"/>
  <c r="P159" i="21"/>
  <c r="Q159" i="21"/>
  <c r="AG125" i="20" a="1"/>
  <c r="AG125" i="20" s="1"/>
  <c r="Y125" i="20" a="1"/>
  <c r="Y125" i="20" s="1"/>
  <c r="V125" i="20"/>
  <c r="C125" i="20" s="1"/>
  <c r="AH125" i="20" a="1"/>
  <c r="AH125" i="20" s="1"/>
  <c r="X125" i="20" a="1"/>
  <c r="X125" i="20" s="1"/>
  <c r="AD125" i="20" a="1"/>
  <c r="AD125" i="20" s="1"/>
  <c r="Q125" i="20"/>
  <c r="AC125" i="20" a="1"/>
  <c r="AC125" i="20" s="1"/>
  <c r="O125" i="20"/>
  <c r="P125" i="20"/>
  <c r="AB125" i="20" a="1"/>
  <c r="AB125" i="20" s="1"/>
  <c r="W125" i="20"/>
  <c r="U125" i="20"/>
  <c r="D125" i="20" s="1"/>
  <c r="T125" i="20" a="1"/>
  <c r="T125" i="20" s="1"/>
  <c r="AJ125" i="20" a="1"/>
  <c r="AJ125" i="20" s="1"/>
  <c r="AI125" i="20" a="1"/>
  <c r="AI125" i="20" s="1"/>
  <c r="S125" i="20" a="1"/>
  <c r="S125" i="20" s="1"/>
  <c r="AK125" i="20" a="1"/>
  <c r="AK125" i="20" s="1"/>
  <c r="R125" i="20"/>
  <c r="AF125" i="20" a="1"/>
  <c r="AF125" i="20" s="1"/>
  <c r="AA125" i="20" a="1"/>
  <c r="AA125" i="20" s="1"/>
  <c r="AE125" i="20" a="1"/>
  <c r="AE125" i="20" s="1"/>
  <c r="Z125" i="20" a="1"/>
  <c r="Z125" i="20" s="1"/>
  <c r="M127" i="20"/>
  <c r="K128" i="20" s="1"/>
  <c r="L128" i="20" s="1"/>
  <c r="H127" i="20" a="1"/>
  <c r="H127" i="20" s="1"/>
  <c r="J126" i="20"/>
  <c r="G126" i="20"/>
  <c r="I126" i="20"/>
  <c r="N126" i="20"/>
  <c r="D124" i="20"/>
  <c r="AC167" i="16"/>
  <c r="AV168" i="16"/>
  <c r="BD168" i="16" a="1"/>
  <c r="BD168" i="16" s="1"/>
  <c r="AU168" i="16"/>
  <c r="AB168" i="16" s="1"/>
  <c r="AT168" i="16"/>
  <c r="AC168" i="16" s="1"/>
  <c r="BC168" i="16" a="1"/>
  <c r="BC168" i="16" s="1"/>
  <c r="BH168" i="16" a="1"/>
  <c r="BH168" i="16" s="1"/>
  <c r="AX168" i="16" a="1"/>
  <c r="AX168" i="16" s="1"/>
  <c r="BG168" i="16" a="1"/>
  <c r="BG168" i="16" s="1"/>
  <c r="AW168" i="16" a="1"/>
  <c r="AW168" i="16" s="1"/>
  <c r="AR168" i="16" a="1"/>
  <c r="AR168" i="16" s="1"/>
  <c r="AO168" i="16"/>
  <c r="BF168" i="16" a="1"/>
  <c r="BF168" i="16" s="1"/>
  <c r="AN168" i="16"/>
  <c r="BE168" i="16" a="1"/>
  <c r="BE168" i="16" s="1"/>
  <c r="AQ168" i="16"/>
  <c r="AP168" i="16"/>
  <c r="BJ168" i="16" a="1"/>
  <c r="BJ168" i="16" s="1"/>
  <c r="BI168" i="16" a="1"/>
  <c r="BI168" i="16" s="1"/>
  <c r="BB168" i="16" a="1"/>
  <c r="BB168" i="16" s="1"/>
  <c r="AS168" i="16" a="1"/>
  <c r="AS168" i="16" s="1"/>
  <c r="AZ168" i="16" a="1"/>
  <c r="AZ168" i="16" s="1"/>
  <c r="AY168" i="16" a="1"/>
  <c r="AY168" i="16" s="1"/>
  <c r="BA168" i="16" a="1"/>
  <c r="BA168" i="16" s="1"/>
  <c r="AM169" i="16"/>
  <c r="AH169" i="16"/>
  <c r="AI169" i="16"/>
  <c r="AF169" i="16"/>
  <c r="AL170" i="16"/>
  <c r="AJ171" i="16" s="1"/>
  <c r="AK171" i="16" s="1"/>
  <c r="AG170" i="16" a="1"/>
  <c r="AG170" i="16" s="1"/>
  <c r="AF160" i="21" l="1" a="1"/>
  <c r="AF160" i="21" s="1"/>
  <c r="X160" i="21" a="1"/>
  <c r="X160" i="21" s="1"/>
  <c r="W160" i="21"/>
  <c r="AI160" i="21" a="1"/>
  <c r="AI160" i="21" s="1"/>
  <c r="Z160" i="21" a="1"/>
  <c r="Z160" i="21" s="1"/>
  <c r="AB160" i="21" a="1"/>
  <c r="AB160" i="21" s="1"/>
  <c r="AK160" i="21" a="1"/>
  <c r="AK160" i="21" s="1"/>
  <c r="AA160" i="21" a="1"/>
  <c r="AA160" i="21" s="1"/>
  <c r="AG160" i="21" a="1"/>
  <c r="AG160" i="21" s="1"/>
  <c r="Q160" i="21"/>
  <c r="S160" i="21" a="1"/>
  <c r="S160" i="21" s="1"/>
  <c r="R160" i="21"/>
  <c r="AH160" i="21" a="1"/>
  <c r="AH160" i="21" s="1"/>
  <c r="AE160" i="21" a="1"/>
  <c r="AE160" i="21" s="1"/>
  <c r="AD160" i="21" a="1"/>
  <c r="AD160" i="21" s="1"/>
  <c r="AC160" i="21" a="1"/>
  <c r="AC160" i="21" s="1"/>
  <c r="Y160" i="21" a="1"/>
  <c r="Y160" i="21" s="1"/>
  <c r="V160" i="21"/>
  <c r="C160" i="21" s="1"/>
  <c r="AJ160" i="21" a="1"/>
  <c r="AJ160" i="21" s="1"/>
  <c r="T160" i="21" a="1"/>
  <c r="T160" i="21" s="1"/>
  <c r="P160" i="21"/>
  <c r="U160" i="21"/>
  <c r="D160" i="21" s="1"/>
  <c r="O160" i="21"/>
  <c r="G161" i="21"/>
  <c r="J161" i="21"/>
  <c r="I161" i="21"/>
  <c r="N161" i="21"/>
  <c r="M162" i="21"/>
  <c r="K163" i="21" s="1"/>
  <c r="L163" i="21" s="1"/>
  <c r="H162" i="21" a="1"/>
  <c r="H162" i="21" s="1"/>
  <c r="U126" i="20"/>
  <c r="AE126" i="20" a="1"/>
  <c r="AE126" i="20" s="1"/>
  <c r="AI126" i="20" a="1"/>
  <c r="AI126" i="20" s="1"/>
  <c r="Z126" i="20" a="1"/>
  <c r="Z126" i="20" s="1"/>
  <c r="AH126" i="20" a="1"/>
  <c r="AH126" i="20" s="1"/>
  <c r="Y126" i="20" a="1"/>
  <c r="Y126" i="20" s="1"/>
  <c r="AA126" i="20" a="1"/>
  <c r="AA126" i="20" s="1"/>
  <c r="AK126" i="20" a="1"/>
  <c r="AK126" i="20" s="1"/>
  <c r="AJ126" i="20" a="1"/>
  <c r="AJ126" i="20" s="1"/>
  <c r="X126" i="20" a="1"/>
  <c r="X126" i="20" s="1"/>
  <c r="W126" i="20"/>
  <c r="AD126" i="20" a="1"/>
  <c r="AD126" i="20" s="1"/>
  <c r="AC126" i="20" a="1"/>
  <c r="AC126" i="20" s="1"/>
  <c r="AG126" i="20" a="1"/>
  <c r="AG126" i="20" s="1"/>
  <c r="AB126" i="20" a="1"/>
  <c r="AB126" i="20" s="1"/>
  <c r="AF126" i="20" a="1"/>
  <c r="AF126" i="20" s="1"/>
  <c r="V126" i="20"/>
  <c r="C126" i="20" s="1"/>
  <c r="T126" i="20" a="1"/>
  <c r="T126" i="20" s="1"/>
  <c r="S126" i="20" a="1"/>
  <c r="S126" i="20" s="1"/>
  <c r="R126" i="20"/>
  <c r="Q126" i="20"/>
  <c r="O126" i="20"/>
  <c r="P126" i="20"/>
  <c r="J127" i="20"/>
  <c r="N127" i="20"/>
  <c r="I127" i="20"/>
  <c r="G127" i="20"/>
  <c r="M128" i="20"/>
  <c r="K129" i="20" s="1"/>
  <c r="L129" i="20" s="1"/>
  <c r="H128" i="20" a="1"/>
  <c r="H128" i="20" s="1"/>
  <c r="AM170" i="16"/>
  <c r="AH170" i="16"/>
  <c r="AI170" i="16"/>
  <c r="AF170" i="16"/>
  <c r="AG171" i="16" a="1"/>
  <c r="AG171" i="16" s="1"/>
  <c r="AL171" i="16"/>
  <c r="AJ172" i="16" s="1"/>
  <c r="AK172" i="16" s="1"/>
  <c r="BJ169" i="16" a="1"/>
  <c r="BJ169" i="16" s="1"/>
  <c r="BB169" i="16" a="1"/>
  <c r="BB169" i="16" s="1"/>
  <c r="AR169" i="16" a="1"/>
  <c r="AR169" i="16" s="1"/>
  <c r="BI169" i="16" a="1"/>
  <c r="BI169" i="16" s="1"/>
  <c r="BA169" i="16" a="1"/>
  <c r="BA169" i="16" s="1"/>
  <c r="AQ169" i="16"/>
  <c r="AP169" i="16"/>
  <c r="AZ169" i="16" a="1"/>
  <c r="AZ169" i="16" s="1"/>
  <c r="BH169" i="16" a="1"/>
  <c r="BH169" i="16" s="1"/>
  <c r="AX169" i="16" a="1"/>
  <c r="AX169" i="16" s="1"/>
  <c r="AS169" i="16" a="1"/>
  <c r="AS169" i="16" s="1"/>
  <c r="BF169" i="16" a="1"/>
  <c r="BF169" i="16" s="1"/>
  <c r="AO169" i="16"/>
  <c r="AN169" i="16"/>
  <c r="BE169" i="16" a="1"/>
  <c r="BE169" i="16" s="1"/>
  <c r="BC169" i="16" a="1"/>
  <c r="BC169" i="16" s="1"/>
  <c r="AY169" i="16" a="1"/>
  <c r="AY169" i="16" s="1"/>
  <c r="AW169" i="16" a="1"/>
  <c r="AW169" i="16" s="1"/>
  <c r="AV169" i="16"/>
  <c r="AU169" i="16"/>
  <c r="AB169" i="16" s="1"/>
  <c r="AT169" i="16"/>
  <c r="AC169" i="16" s="1"/>
  <c r="BG169" i="16" a="1"/>
  <c r="BG169" i="16" s="1"/>
  <c r="BD169" i="16" a="1"/>
  <c r="BD169" i="16" s="1"/>
  <c r="I162" i="21" l="1"/>
  <c r="G162" i="21"/>
  <c r="N162" i="21"/>
  <c r="J162" i="21"/>
  <c r="H163" i="21" a="1"/>
  <c r="H163" i="21" s="1"/>
  <c r="M163" i="21"/>
  <c r="K164" i="21" s="1"/>
  <c r="L164" i="21" s="1"/>
  <c r="T161" i="21" a="1"/>
  <c r="T161" i="21" s="1"/>
  <c r="AK161" i="21" a="1"/>
  <c r="AK161" i="21" s="1"/>
  <c r="AC161" i="21" a="1"/>
  <c r="AC161" i="21" s="1"/>
  <c r="AI161" i="21" a="1"/>
  <c r="AI161" i="21" s="1"/>
  <c r="Z161" i="21" a="1"/>
  <c r="Z161" i="21" s="1"/>
  <c r="AF161" i="21" a="1"/>
  <c r="AF161" i="21" s="1"/>
  <c r="AE161" i="21" a="1"/>
  <c r="AE161" i="21" s="1"/>
  <c r="S161" i="21" a="1"/>
  <c r="S161" i="21" s="1"/>
  <c r="R161" i="21"/>
  <c r="Q161" i="21"/>
  <c r="AA161" i="21" a="1"/>
  <c r="AA161" i="21" s="1"/>
  <c r="W161" i="21"/>
  <c r="P161" i="21"/>
  <c r="X161" i="21" a="1"/>
  <c r="X161" i="21" s="1"/>
  <c r="V161" i="21"/>
  <c r="C161" i="21" s="1"/>
  <c r="AB161" i="21" a="1"/>
  <c r="AB161" i="21" s="1"/>
  <c r="Y161" i="21" a="1"/>
  <c r="Y161" i="21" s="1"/>
  <c r="U161" i="21"/>
  <c r="D161" i="21" s="1"/>
  <c r="O161" i="21"/>
  <c r="AG161" i="21" a="1"/>
  <c r="AG161" i="21" s="1"/>
  <c r="AD161" i="21" a="1"/>
  <c r="AD161" i="21" s="1"/>
  <c r="AJ161" i="21" a="1"/>
  <c r="AJ161" i="21" s="1"/>
  <c r="AH161" i="21" a="1"/>
  <c r="AH161" i="21" s="1"/>
  <c r="N128" i="20"/>
  <c r="I128" i="20"/>
  <c r="J128" i="20"/>
  <c r="G128" i="20"/>
  <c r="M129" i="20"/>
  <c r="K130" i="20" s="1"/>
  <c r="L130" i="20" s="1"/>
  <c r="H129" i="20" a="1"/>
  <c r="H129" i="20" s="1"/>
  <c r="AJ127" i="20" a="1"/>
  <c r="AJ127" i="20" s="1"/>
  <c r="AB127" i="20" a="1"/>
  <c r="AB127" i="20" s="1"/>
  <c r="R127" i="20"/>
  <c r="AD127" i="20" a="1"/>
  <c r="AD127" i="20" s="1"/>
  <c r="T127" i="20" a="1"/>
  <c r="T127" i="20" s="1"/>
  <c r="AI127" i="20" a="1"/>
  <c r="AI127" i="20" s="1"/>
  <c r="Z127" i="20" a="1"/>
  <c r="Z127" i="20" s="1"/>
  <c r="AH127" i="20" a="1"/>
  <c r="AH127" i="20" s="1"/>
  <c r="Y127" i="20" a="1"/>
  <c r="Y127" i="20" s="1"/>
  <c r="S127" i="20" a="1"/>
  <c r="S127" i="20" s="1"/>
  <c r="AF127" i="20" a="1"/>
  <c r="AF127" i="20" s="1"/>
  <c r="AE127" i="20" a="1"/>
  <c r="AE127" i="20" s="1"/>
  <c r="Q127" i="20"/>
  <c r="P127" i="20"/>
  <c r="U127" i="20"/>
  <c r="D127" i="20" s="1"/>
  <c r="O127" i="20"/>
  <c r="AK127" i="20" a="1"/>
  <c r="AK127" i="20" s="1"/>
  <c r="X127" i="20" a="1"/>
  <c r="X127" i="20" s="1"/>
  <c r="AA127" i="20" a="1"/>
  <c r="AA127" i="20" s="1"/>
  <c r="W127" i="20"/>
  <c r="V127" i="20"/>
  <c r="C127" i="20" s="1"/>
  <c r="AC127" i="20" a="1"/>
  <c r="AC127" i="20" s="1"/>
  <c r="AG127" i="20" a="1"/>
  <c r="AG127" i="20" s="1"/>
  <c r="D126" i="20"/>
  <c r="AL172" i="16"/>
  <c r="AJ173" i="16" s="1"/>
  <c r="AK173" i="16" s="1"/>
  <c r="AG172" i="16" a="1"/>
  <c r="AG172" i="16" s="1"/>
  <c r="AI171" i="16"/>
  <c r="AH171" i="16"/>
  <c r="AM171" i="16"/>
  <c r="AF171" i="16"/>
  <c r="AN170" i="16"/>
  <c r="BG170" i="16" a="1"/>
  <c r="BG170" i="16" s="1"/>
  <c r="AY170" i="16" a="1"/>
  <c r="AY170" i="16" s="1"/>
  <c r="BF170" i="16" a="1"/>
  <c r="BF170" i="16" s="1"/>
  <c r="AX170" i="16" a="1"/>
  <c r="AX170" i="16" s="1"/>
  <c r="BH170" i="16" a="1"/>
  <c r="BH170" i="16" s="1"/>
  <c r="AU170" i="16"/>
  <c r="AB170" i="16" s="1"/>
  <c r="AT170" i="16"/>
  <c r="BE170" i="16" a="1"/>
  <c r="BE170" i="16" s="1"/>
  <c r="AR170" i="16" a="1"/>
  <c r="AR170" i="16" s="1"/>
  <c r="BI170" i="16" a="1"/>
  <c r="BI170" i="16" s="1"/>
  <c r="AQ170" i="16"/>
  <c r="AP170" i="16"/>
  <c r="AO170" i="16"/>
  <c r="AV170" i="16"/>
  <c r="AS170" i="16" a="1"/>
  <c r="AS170" i="16" s="1"/>
  <c r="BJ170" i="16" a="1"/>
  <c r="BJ170" i="16" s="1"/>
  <c r="BD170" i="16" a="1"/>
  <c r="BD170" i="16" s="1"/>
  <c r="BB170" i="16" a="1"/>
  <c r="BB170" i="16" s="1"/>
  <c r="BA170" i="16" a="1"/>
  <c r="BA170" i="16" s="1"/>
  <c r="AZ170" i="16" a="1"/>
  <c r="AZ170" i="16" s="1"/>
  <c r="AW170" i="16" a="1"/>
  <c r="AW170" i="16" s="1"/>
  <c r="BC170" i="16" a="1"/>
  <c r="BC170" i="16" s="1"/>
  <c r="H164" i="21" l="1" a="1"/>
  <c r="H164" i="21" s="1"/>
  <c r="M164" i="21"/>
  <c r="K165" i="21" s="1"/>
  <c r="L165" i="21" s="1"/>
  <c r="J163" i="21"/>
  <c r="G163" i="21"/>
  <c r="I163" i="21"/>
  <c r="N163" i="21"/>
  <c r="AI162" i="21" a="1"/>
  <c r="AI162" i="21" s="1"/>
  <c r="AA162" i="21" a="1"/>
  <c r="AA162" i="21" s="1"/>
  <c r="P162" i="21"/>
  <c r="O162" i="21"/>
  <c r="AJ162" i="21" a="1"/>
  <c r="AJ162" i="21" s="1"/>
  <c r="Z162" i="21" a="1"/>
  <c r="Z162" i="21" s="1"/>
  <c r="X162" i="21" a="1"/>
  <c r="X162" i="21" s="1"/>
  <c r="AK162" i="21" a="1"/>
  <c r="AK162" i="21" s="1"/>
  <c r="Y162" i="21" a="1"/>
  <c r="Y162" i="21" s="1"/>
  <c r="AH162" i="21" a="1"/>
  <c r="AH162" i="21" s="1"/>
  <c r="AB162" i="21" a="1"/>
  <c r="AB162" i="21" s="1"/>
  <c r="U162" i="21"/>
  <c r="AF162" i="21" a="1"/>
  <c r="AF162" i="21" s="1"/>
  <c r="Q162" i="21"/>
  <c r="AE162" i="21" a="1"/>
  <c r="AE162" i="21" s="1"/>
  <c r="S162" i="21" a="1"/>
  <c r="S162" i="21" s="1"/>
  <c r="R162" i="21"/>
  <c r="AG162" i="21" a="1"/>
  <c r="AG162" i="21" s="1"/>
  <c r="AD162" i="21" a="1"/>
  <c r="AD162" i="21" s="1"/>
  <c r="AC162" i="21" a="1"/>
  <c r="AC162" i="21" s="1"/>
  <c r="W162" i="21"/>
  <c r="T162" i="21" a="1"/>
  <c r="T162" i="21" s="1"/>
  <c r="V162" i="21"/>
  <c r="C162" i="21" s="1"/>
  <c r="N129" i="20"/>
  <c r="G129" i="20"/>
  <c r="J129" i="20"/>
  <c r="I129" i="20"/>
  <c r="M130" i="20"/>
  <c r="K131" i="20" s="1"/>
  <c r="L131" i="20" s="1"/>
  <c r="H130" i="20" a="1"/>
  <c r="H130" i="20" s="1"/>
  <c r="AC128" i="20" a="1"/>
  <c r="AC128" i="20" s="1"/>
  <c r="S128" i="20" a="1"/>
  <c r="S128" i="20" s="1"/>
  <c r="AJ128" i="20" a="1"/>
  <c r="AJ128" i="20" s="1"/>
  <c r="AA128" i="20" a="1"/>
  <c r="AA128" i="20" s="1"/>
  <c r="AI128" i="20" a="1"/>
  <c r="AI128" i="20" s="1"/>
  <c r="Z128" i="20" a="1"/>
  <c r="Z128" i="20" s="1"/>
  <c r="O128" i="20"/>
  <c r="AB128" i="20" a="1"/>
  <c r="AB128" i="20" s="1"/>
  <c r="Y128" i="20" a="1"/>
  <c r="Y128" i="20" s="1"/>
  <c r="W128" i="20"/>
  <c r="AD128" i="20" a="1"/>
  <c r="AD128" i="20" s="1"/>
  <c r="T128" i="20" a="1"/>
  <c r="T128" i="20" s="1"/>
  <c r="AG128" i="20" a="1"/>
  <c r="AG128" i="20" s="1"/>
  <c r="Q128" i="20"/>
  <c r="R128" i="20"/>
  <c r="AK128" i="20" a="1"/>
  <c r="AK128" i="20" s="1"/>
  <c r="P128" i="20"/>
  <c r="AH128" i="20" a="1"/>
  <c r="AH128" i="20" s="1"/>
  <c r="AF128" i="20" a="1"/>
  <c r="AF128" i="20" s="1"/>
  <c r="AE128" i="20" a="1"/>
  <c r="AE128" i="20" s="1"/>
  <c r="U128" i="20"/>
  <c r="X128" i="20" a="1"/>
  <c r="X128" i="20" s="1"/>
  <c r="V128" i="20"/>
  <c r="C128" i="20" s="1"/>
  <c r="AC170" i="16"/>
  <c r="BE171" i="16" a="1"/>
  <c r="BE171" i="16" s="1"/>
  <c r="AW171" i="16" a="1"/>
  <c r="AW171" i="16" s="1"/>
  <c r="AV171" i="16"/>
  <c r="BD171" i="16" a="1"/>
  <c r="BD171" i="16" s="1"/>
  <c r="AU171" i="16"/>
  <c r="AB171" i="16" s="1"/>
  <c r="AT171" i="16"/>
  <c r="AC171" i="16" s="1"/>
  <c r="AN171" i="16"/>
  <c r="BA171" i="16" a="1"/>
  <c r="BA171" i="16" s="1"/>
  <c r="BI171" i="16" a="1"/>
  <c r="BI171" i="16" s="1"/>
  <c r="AY171" i="16" a="1"/>
  <c r="AY171" i="16" s="1"/>
  <c r="AS171" i="16" a="1"/>
  <c r="AS171" i="16" s="1"/>
  <c r="BH171" i="16" a="1"/>
  <c r="BH171" i="16" s="1"/>
  <c r="AR171" i="16" a="1"/>
  <c r="AR171" i="16" s="1"/>
  <c r="BF171" i="16" a="1"/>
  <c r="BF171" i="16" s="1"/>
  <c r="BC171" i="16" a="1"/>
  <c r="BC171" i="16" s="1"/>
  <c r="BB171" i="16" a="1"/>
  <c r="BB171" i="16" s="1"/>
  <c r="AZ171" i="16" a="1"/>
  <c r="AZ171" i="16" s="1"/>
  <c r="BJ171" i="16" a="1"/>
  <c r="BJ171" i="16" s="1"/>
  <c r="BG171" i="16" a="1"/>
  <c r="BG171" i="16" s="1"/>
  <c r="AX171" i="16" a="1"/>
  <c r="AX171" i="16" s="1"/>
  <c r="AQ171" i="16"/>
  <c r="AP171" i="16"/>
  <c r="AO171" i="16"/>
  <c r="AM172" i="16"/>
  <c r="AI172" i="16"/>
  <c r="AH172" i="16"/>
  <c r="AF172" i="16"/>
  <c r="AL173" i="16"/>
  <c r="AJ174" i="16" s="1"/>
  <c r="AK174" i="16" s="1"/>
  <c r="AG173" i="16" a="1"/>
  <c r="AG173" i="16" s="1"/>
  <c r="AF163" i="21" l="1" a="1"/>
  <c r="AF163" i="21" s="1"/>
  <c r="X163" i="21" a="1"/>
  <c r="X163" i="21" s="1"/>
  <c r="AK163" i="21" a="1"/>
  <c r="AK163" i="21" s="1"/>
  <c r="AB163" i="21" a="1"/>
  <c r="AB163" i="21" s="1"/>
  <c r="P163" i="21"/>
  <c r="O163" i="21"/>
  <c r="AE163" i="21" a="1"/>
  <c r="AE163" i="21" s="1"/>
  <c r="R163" i="21"/>
  <c r="Q163" i="21"/>
  <c r="S163" i="21" a="1"/>
  <c r="S163" i="21" s="1"/>
  <c r="AD163" i="21" a="1"/>
  <c r="AD163" i="21" s="1"/>
  <c r="AC163" i="21" a="1"/>
  <c r="AC163" i="21" s="1"/>
  <c r="Z163" i="21" a="1"/>
  <c r="Z163" i="21" s="1"/>
  <c r="V163" i="21"/>
  <c r="C163" i="21" s="1"/>
  <c r="W163" i="21"/>
  <c r="U163" i="21"/>
  <c r="D163" i="21" s="1"/>
  <c r="AJ163" i="21" a="1"/>
  <c r="AJ163" i="21" s="1"/>
  <c r="AI163" i="21" a="1"/>
  <c r="AI163" i="21" s="1"/>
  <c r="AH163" i="21" a="1"/>
  <c r="AH163" i="21" s="1"/>
  <c r="AG163" i="21" a="1"/>
  <c r="AG163" i="21" s="1"/>
  <c r="AA163" i="21" a="1"/>
  <c r="AA163" i="21" s="1"/>
  <c r="Y163" i="21" a="1"/>
  <c r="Y163" i="21" s="1"/>
  <c r="T163" i="21" a="1"/>
  <c r="T163" i="21" s="1"/>
  <c r="D162" i="21"/>
  <c r="M165" i="21"/>
  <c r="K166" i="21" s="1"/>
  <c r="L166" i="21" s="1"/>
  <c r="H165" i="21" a="1"/>
  <c r="H165" i="21" s="1"/>
  <c r="G164" i="21"/>
  <c r="I164" i="21"/>
  <c r="N164" i="21"/>
  <c r="J164" i="21"/>
  <c r="D128" i="20"/>
  <c r="N130" i="20"/>
  <c r="I130" i="20"/>
  <c r="G130" i="20"/>
  <c r="J130" i="20"/>
  <c r="M131" i="20"/>
  <c r="K132" i="20" s="1"/>
  <c r="L132" i="20" s="1"/>
  <c r="H131" i="20" a="1"/>
  <c r="H131" i="20" s="1"/>
  <c r="AE129" i="20" a="1"/>
  <c r="AE129" i="20" s="1"/>
  <c r="V129" i="20"/>
  <c r="C129" i="20" s="1"/>
  <c r="AB129" i="20" a="1"/>
  <c r="AB129" i="20" s="1"/>
  <c r="Q129" i="20"/>
  <c r="AK129" i="20" a="1"/>
  <c r="AK129" i="20" s="1"/>
  <c r="O129" i="20"/>
  <c r="AJ129" i="20" a="1"/>
  <c r="AJ129" i="20" s="1"/>
  <c r="AA129" i="20" a="1"/>
  <c r="AA129" i="20" s="1"/>
  <c r="AI129" i="20" a="1"/>
  <c r="AI129" i="20" s="1"/>
  <c r="W129" i="20"/>
  <c r="X129" i="20" a="1"/>
  <c r="X129" i="20" s="1"/>
  <c r="AH129" i="20" a="1"/>
  <c r="AH129" i="20" s="1"/>
  <c r="U129" i="20"/>
  <c r="D129" i="20" s="1"/>
  <c r="AG129" i="20" a="1"/>
  <c r="AG129" i="20" s="1"/>
  <c r="AF129" i="20" a="1"/>
  <c r="AF129" i="20" s="1"/>
  <c r="AD129" i="20" a="1"/>
  <c r="AD129" i="20" s="1"/>
  <c r="AC129" i="20" a="1"/>
  <c r="AC129" i="20" s="1"/>
  <c r="Z129" i="20" a="1"/>
  <c r="Z129" i="20" s="1"/>
  <c r="P129" i="20"/>
  <c r="Y129" i="20" a="1"/>
  <c r="Y129" i="20" s="1"/>
  <c r="S129" i="20" a="1"/>
  <c r="S129" i="20" s="1"/>
  <c r="T129" i="20" a="1"/>
  <c r="T129" i="20" s="1"/>
  <c r="R129" i="20"/>
  <c r="AM173" i="16"/>
  <c r="AI173" i="16"/>
  <c r="AF173" i="16"/>
  <c r="AH173" i="16"/>
  <c r="AL174" i="16"/>
  <c r="AJ175" i="16" s="1"/>
  <c r="AK175" i="16" s="1"/>
  <c r="AG174" i="16" a="1"/>
  <c r="AG174" i="16" s="1"/>
  <c r="AS172" i="16" a="1"/>
  <c r="AS172" i="16" s="1"/>
  <c r="BJ172" i="16" a="1"/>
  <c r="BJ172" i="16" s="1"/>
  <c r="BB172" i="16" a="1"/>
  <c r="BB172" i="16" s="1"/>
  <c r="AR172" i="16" a="1"/>
  <c r="AR172" i="16" s="1"/>
  <c r="BI172" i="16" a="1"/>
  <c r="BI172" i="16" s="1"/>
  <c r="BA172" i="16" a="1"/>
  <c r="BA172" i="16" s="1"/>
  <c r="AQ172" i="16"/>
  <c r="AV172" i="16"/>
  <c r="BF172" i="16" a="1"/>
  <c r="BF172" i="16" s="1"/>
  <c r="AU172" i="16"/>
  <c r="AB172" i="16" s="1"/>
  <c r="AT172" i="16"/>
  <c r="AC172" i="16" s="1"/>
  <c r="BD172" i="16" a="1"/>
  <c r="BD172" i="16" s="1"/>
  <c r="AO172" i="16"/>
  <c r="AW172" i="16" a="1"/>
  <c r="AW172" i="16" s="1"/>
  <c r="BH172" i="16" a="1"/>
  <c r="BH172" i="16" s="1"/>
  <c r="AP172" i="16"/>
  <c r="AN172" i="16"/>
  <c r="AX172" i="16" a="1"/>
  <c r="AX172" i="16" s="1"/>
  <c r="BG172" i="16" a="1"/>
  <c r="BG172" i="16" s="1"/>
  <c r="BE172" i="16" a="1"/>
  <c r="BE172" i="16" s="1"/>
  <c r="BC172" i="16" a="1"/>
  <c r="BC172" i="16" s="1"/>
  <c r="AZ172" i="16" a="1"/>
  <c r="AZ172" i="16" s="1"/>
  <c r="AY172" i="16" a="1"/>
  <c r="AY172" i="16" s="1"/>
  <c r="AD164" i="21" l="1" a="1"/>
  <c r="AD164" i="21" s="1"/>
  <c r="T164" i="21" a="1"/>
  <c r="T164" i="21" s="1"/>
  <c r="Q164" i="21"/>
  <c r="AK164" i="21" a="1"/>
  <c r="AK164" i="21" s="1"/>
  <c r="AB164" i="21" a="1"/>
  <c r="AB164" i="21" s="1"/>
  <c r="P164" i="21"/>
  <c r="X164" i="21" a="1"/>
  <c r="X164" i="21" s="1"/>
  <c r="AI164" i="21" a="1"/>
  <c r="AI164" i="21" s="1"/>
  <c r="Y164" i="21" a="1"/>
  <c r="Y164" i="21" s="1"/>
  <c r="AH164" i="21" a="1"/>
  <c r="AH164" i="21" s="1"/>
  <c r="AE164" i="21" a="1"/>
  <c r="AE164" i="21" s="1"/>
  <c r="AF164" i="21" a="1"/>
  <c r="AF164" i="21" s="1"/>
  <c r="AC164" i="21" a="1"/>
  <c r="AC164" i="21" s="1"/>
  <c r="AJ164" i="21" a="1"/>
  <c r="AJ164" i="21" s="1"/>
  <c r="AA164" i="21" a="1"/>
  <c r="AA164" i="21" s="1"/>
  <c r="Z164" i="21" a="1"/>
  <c r="Z164" i="21" s="1"/>
  <c r="S164" i="21" a="1"/>
  <c r="S164" i="21" s="1"/>
  <c r="W164" i="21"/>
  <c r="V164" i="21"/>
  <c r="C164" i="21" s="1"/>
  <c r="U164" i="21"/>
  <c r="O164" i="21"/>
  <c r="AG164" i="21" a="1"/>
  <c r="AG164" i="21" s="1"/>
  <c r="R164" i="21"/>
  <c r="M166" i="21"/>
  <c r="K167" i="21" s="1"/>
  <c r="L167" i="21" s="1"/>
  <c r="H166" i="21" a="1"/>
  <c r="H166" i="21" s="1"/>
  <c r="N165" i="21"/>
  <c r="I165" i="21"/>
  <c r="J165" i="21"/>
  <c r="G165" i="21"/>
  <c r="N131" i="20"/>
  <c r="I131" i="20"/>
  <c r="G131" i="20"/>
  <c r="J131" i="20"/>
  <c r="H132" i="20" a="1"/>
  <c r="H132" i="20" s="1"/>
  <c r="M132" i="20"/>
  <c r="K133" i="20" s="1"/>
  <c r="L133" i="20" s="1"/>
  <c r="S130" i="20" a="1"/>
  <c r="S130" i="20" s="1"/>
  <c r="AA130" i="20" a="1"/>
  <c r="AA130" i="20" s="1"/>
  <c r="O130" i="20"/>
  <c r="AC130" i="20" a="1"/>
  <c r="AC130" i="20" s="1"/>
  <c r="Q130" i="20"/>
  <c r="AB130" i="20" a="1"/>
  <c r="AB130" i="20" s="1"/>
  <c r="P130" i="20"/>
  <c r="AK130" i="20" a="1"/>
  <c r="AK130" i="20" s="1"/>
  <c r="AF130" i="20" a="1"/>
  <c r="AF130" i="20" s="1"/>
  <c r="T130" i="20" a="1"/>
  <c r="T130" i="20" s="1"/>
  <c r="R130" i="20"/>
  <c r="AE130" i="20" a="1"/>
  <c r="AE130" i="20" s="1"/>
  <c r="AD130" i="20" a="1"/>
  <c r="AD130" i="20" s="1"/>
  <c r="Y130" i="20" a="1"/>
  <c r="Y130" i="20" s="1"/>
  <c r="X130" i="20" a="1"/>
  <c r="X130" i="20" s="1"/>
  <c r="Z130" i="20" a="1"/>
  <c r="Z130" i="20" s="1"/>
  <c r="V130" i="20"/>
  <c r="C130" i="20" s="1"/>
  <c r="W130" i="20"/>
  <c r="U130" i="20"/>
  <c r="D130" i="20" s="1"/>
  <c r="AJ130" i="20" a="1"/>
  <c r="AJ130" i="20" s="1"/>
  <c r="AG130" i="20" a="1"/>
  <c r="AG130" i="20" s="1"/>
  <c r="AH130" i="20" a="1"/>
  <c r="AH130" i="20" s="1"/>
  <c r="AI130" i="20" a="1"/>
  <c r="AI130" i="20" s="1"/>
  <c r="AI174" i="16"/>
  <c r="AH174" i="16"/>
  <c r="AM174" i="16"/>
  <c r="AF174" i="16"/>
  <c r="AL175" i="16"/>
  <c r="AJ176" i="16" s="1"/>
  <c r="AK176" i="16" s="1"/>
  <c r="AG175" i="16" a="1"/>
  <c r="AG175" i="16" s="1"/>
  <c r="BH173" i="16" a="1"/>
  <c r="BH173" i="16" s="1"/>
  <c r="AZ173" i="16" a="1"/>
  <c r="AZ173" i="16" s="1"/>
  <c r="AO173" i="16"/>
  <c r="AN173" i="16"/>
  <c r="BG173" i="16" a="1"/>
  <c r="BG173" i="16" s="1"/>
  <c r="AY173" i="16" a="1"/>
  <c r="AY173" i="16" s="1"/>
  <c r="BB173" i="16" a="1"/>
  <c r="BB173" i="16" s="1"/>
  <c r="BA173" i="16" a="1"/>
  <c r="BA173" i="16" s="1"/>
  <c r="AV173" i="16"/>
  <c r="AU173" i="16"/>
  <c r="AB173" i="16" s="1"/>
  <c r="BJ173" i="16" a="1"/>
  <c r="BJ173" i="16" s="1"/>
  <c r="AT173" i="16"/>
  <c r="BI173" i="16" a="1"/>
  <c r="BI173" i="16" s="1"/>
  <c r="BE173" i="16" a="1"/>
  <c r="BE173" i="16" s="1"/>
  <c r="BD173" i="16" a="1"/>
  <c r="BD173" i="16" s="1"/>
  <c r="BC173" i="16" a="1"/>
  <c r="BC173" i="16" s="1"/>
  <c r="AQ173" i="16"/>
  <c r="AP173" i="16"/>
  <c r="AR173" i="16" a="1"/>
  <c r="AR173" i="16" s="1"/>
  <c r="BF173" i="16" a="1"/>
  <c r="BF173" i="16" s="1"/>
  <c r="AX173" i="16" a="1"/>
  <c r="AX173" i="16" s="1"/>
  <c r="AW173" i="16" a="1"/>
  <c r="AW173" i="16" s="1"/>
  <c r="AS173" i="16" a="1"/>
  <c r="AS173" i="16" s="1"/>
  <c r="Q165" i="21" l="1"/>
  <c r="AI165" i="21" a="1"/>
  <c r="AI165" i="21" s="1"/>
  <c r="AA165" i="21" a="1"/>
  <c r="AA165" i="21" s="1"/>
  <c r="P165" i="21"/>
  <c r="S165" i="21" a="1"/>
  <c r="S165" i="21" s="1"/>
  <c r="AC165" i="21" a="1"/>
  <c r="AC165" i="21" s="1"/>
  <c r="R165" i="21"/>
  <c r="AD165" i="21" a="1"/>
  <c r="AD165" i="21" s="1"/>
  <c r="AB165" i="21" a="1"/>
  <c r="AB165" i="21" s="1"/>
  <c r="AF165" i="21" a="1"/>
  <c r="AF165" i="21" s="1"/>
  <c r="O165" i="21"/>
  <c r="V165" i="21"/>
  <c r="C165" i="21" s="1"/>
  <c r="U165" i="21"/>
  <c r="D165" i="21" s="1"/>
  <c r="Y165" i="21" a="1"/>
  <c r="Y165" i="21" s="1"/>
  <c r="X165" i="21" a="1"/>
  <c r="X165" i="21" s="1"/>
  <c r="W165" i="21"/>
  <c r="T165" i="21" a="1"/>
  <c r="T165" i="21" s="1"/>
  <c r="AK165" i="21" a="1"/>
  <c r="AK165" i="21" s="1"/>
  <c r="AJ165" i="21" a="1"/>
  <c r="AJ165" i="21" s="1"/>
  <c r="AH165" i="21" a="1"/>
  <c r="AH165" i="21" s="1"/>
  <c r="AG165" i="21" a="1"/>
  <c r="AG165" i="21" s="1"/>
  <c r="Z165" i="21" a="1"/>
  <c r="Z165" i="21" s="1"/>
  <c r="AE165" i="21" a="1"/>
  <c r="AE165" i="21" s="1"/>
  <c r="I166" i="21"/>
  <c r="J166" i="21"/>
  <c r="G166" i="21"/>
  <c r="N166" i="21"/>
  <c r="H167" i="21" a="1"/>
  <c r="H167" i="21" s="1"/>
  <c r="M167" i="21"/>
  <c r="K168" i="21" s="1"/>
  <c r="L168" i="21" s="1"/>
  <c r="D164" i="21"/>
  <c r="H133" i="20" a="1"/>
  <c r="H133" i="20" s="1"/>
  <c r="M133" i="20"/>
  <c r="K134" i="20" s="1"/>
  <c r="L134" i="20" s="1"/>
  <c r="I132" i="20"/>
  <c r="J132" i="20"/>
  <c r="G132" i="20"/>
  <c r="N132" i="20"/>
  <c r="AH131" i="20" a="1"/>
  <c r="AH131" i="20" s="1"/>
  <c r="Z131" i="20" a="1"/>
  <c r="Z131" i="20" s="1"/>
  <c r="AI131" i="20" a="1"/>
  <c r="AI131" i="20" s="1"/>
  <c r="S131" i="20" a="1"/>
  <c r="S131" i="20" s="1"/>
  <c r="AC131" i="20" a="1"/>
  <c r="AC131" i="20" s="1"/>
  <c r="R131" i="20"/>
  <c r="Q131" i="20"/>
  <c r="AA131" i="20" a="1"/>
  <c r="AA131" i="20" s="1"/>
  <c r="Y131" i="20" a="1"/>
  <c r="Y131" i="20" s="1"/>
  <c r="AK131" i="20" a="1"/>
  <c r="AK131" i="20" s="1"/>
  <c r="AJ131" i="20" a="1"/>
  <c r="AJ131" i="20" s="1"/>
  <c r="X131" i="20" a="1"/>
  <c r="X131" i="20" s="1"/>
  <c r="V131" i="20"/>
  <c r="C131" i="20" s="1"/>
  <c r="AF131" i="20" a="1"/>
  <c r="AF131" i="20" s="1"/>
  <c r="U131" i="20"/>
  <c r="O131" i="20"/>
  <c r="T131" i="20" a="1"/>
  <c r="T131" i="20" s="1"/>
  <c r="P131" i="20"/>
  <c r="AB131" i="20" a="1"/>
  <c r="AB131" i="20" s="1"/>
  <c r="AG131" i="20" a="1"/>
  <c r="AG131" i="20" s="1"/>
  <c r="AE131" i="20" a="1"/>
  <c r="AE131" i="20" s="1"/>
  <c r="AD131" i="20" a="1"/>
  <c r="AD131" i="20" s="1"/>
  <c r="W131" i="20"/>
  <c r="AF175" i="16"/>
  <c r="AH175" i="16"/>
  <c r="AI175" i="16"/>
  <c r="AM175" i="16"/>
  <c r="AL176" i="16"/>
  <c r="AJ177" i="16" s="1"/>
  <c r="AK177" i="16" s="1"/>
  <c r="AG176" i="16" a="1"/>
  <c r="AG176" i="16" s="1"/>
  <c r="AC173" i="16"/>
  <c r="BE174" i="16" a="1"/>
  <c r="BE174" i="16" s="1"/>
  <c r="AW174" i="16" a="1"/>
  <c r="AW174" i="16" s="1"/>
  <c r="AV174" i="16"/>
  <c r="BD174" i="16" a="1"/>
  <c r="BD174" i="16" s="1"/>
  <c r="AU174" i="16"/>
  <c r="AB174" i="16" s="1"/>
  <c r="AT174" i="16"/>
  <c r="AC174" i="16" s="1"/>
  <c r="BG174" i="16" a="1"/>
  <c r="BG174" i="16" s="1"/>
  <c r="AS174" i="16" a="1"/>
  <c r="AS174" i="16" s="1"/>
  <c r="BC174" i="16" a="1"/>
  <c r="BC174" i="16" s="1"/>
  <c r="AQ174" i="16"/>
  <c r="AY174" i="16" a="1"/>
  <c r="AY174" i="16" s="1"/>
  <c r="BJ174" i="16" a="1"/>
  <c r="BJ174" i="16" s="1"/>
  <c r="AX174" i="16" a="1"/>
  <c r="AX174" i="16" s="1"/>
  <c r="AR174" i="16" a="1"/>
  <c r="AR174" i="16" s="1"/>
  <c r="AP174" i="16"/>
  <c r="AO174" i="16"/>
  <c r="AN174" i="16"/>
  <c r="BI174" i="16" a="1"/>
  <c r="BI174" i="16" s="1"/>
  <c r="AZ174" i="16" a="1"/>
  <c r="AZ174" i="16" s="1"/>
  <c r="BB174" i="16" a="1"/>
  <c r="BB174" i="16" s="1"/>
  <c r="BH174" i="16" a="1"/>
  <c r="BH174" i="16" s="1"/>
  <c r="BF174" i="16" a="1"/>
  <c r="BF174" i="16" s="1"/>
  <c r="BA174" i="16" a="1"/>
  <c r="BA174" i="16" s="1"/>
  <c r="M168" i="21" l="1"/>
  <c r="K169" i="21" s="1"/>
  <c r="L169" i="21" s="1"/>
  <c r="H168" i="21" a="1"/>
  <c r="H168" i="21" s="1"/>
  <c r="G167" i="21"/>
  <c r="J167" i="21"/>
  <c r="N167" i="21"/>
  <c r="I167" i="21"/>
  <c r="AG166" i="21" a="1"/>
  <c r="AG166" i="21" s="1"/>
  <c r="Y166" i="21" a="1"/>
  <c r="Y166" i="21" s="1"/>
  <c r="AD166" i="21" a="1"/>
  <c r="AD166" i="21" s="1"/>
  <c r="S166" i="21" a="1"/>
  <c r="S166" i="21" s="1"/>
  <c r="AH166" i="21" a="1"/>
  <c r="AH166" i="21" s="1"/>
  <c r="V166" i="21"/>
  <c r="C166" i="21" s="1"/>
  <c r="U166" i="21"/>
  <c r="AF166" i="21" a="1"/>
  <c r="AF166" i="21" s="1"/>
  <c r="T166" i="21" a="1"/>
  <c r="T166" i="21" s="1"/>
  <c r="P166" i="21"/>
  <c r="AE166" i="21" a="1"/>
  <c r="AE166" i="21" s="1"/>
  <c r="X166" i="21" a="1"/>
  <c r="X166" i="21" s="1"/>
  <c r="AB166" i="21" a="1"/>
  <c r="AB166" i="21" s="1"/>
  <c r="AK166" i="21" a="1"/>
  <c r="AK166" i="21" s="1"/>
  <c r="AJ166" i="21" a="1"/>
  <c r="AJ166" i="21" s="1"/>
  <c r="AI166" i="21" a="1"/>
  <c r="AI166" i="21" s="1"/>
  <c r="AC166" i="21" a="1"/>
  <c r="AC166" i="21" s="1"/>
  <c r="AA166" i="21" a="1"/>
  <c r="AA166" i="21" s="1"/>
  <c r="Z166" i="21" a="1"/>
  <c r="Z166" i="21" s="1"/>
  <c r="R166" i="21"/>
  <c r="Q166" i="21"/>
  <c r="W166" i="21"/>
  <c r="O166" i="21"/>
  <c r="D131" i="20"/>
  <c r="W132" i="20"/>
  <c r="AH132" i="20" a="1"/>
  <c r="AH132" i="20" s="1"/>
  <c r="AD132" i="20" a="1"/>
  <c r="AD132" i="20" s="1"/>
  <c r="S132" i="20" a="1"/>
  <c r="S132" i="20" s="1"/>
  <c r="AC132" i="20" a="1"/>
  <c r="AC132" i="20" s="1"/>
  <c r="R132" i="20"/>
  <c r="U132" i="20"/>
  <c r="D132" i="20" s="1"/>
  <c r="T132" i="20" a="1"/>
  <c r="T132" i="20" s="1"/>
  <c r="AG132" i="20" a="1"/>
  <c r="AG132" i="20" s="1"/>
  <c r="AF132" i="20" a="1"/>
  <c r="AF132" i="20" s="1"/>
  <c r="Q132" i="20"/>
  <c r="AE132" i="20" a="1"/>
  <c r="AE132" i="20" s="1"/>
  <c r="P132" i="20"/>
  <c r="X132" i="20" a="1"/>
  <c r="X132" i="20" s="1"/>
  <c r="V132" i="20"/>
  <c r="C132" i="20" s="1"/>
  <c r="AK132" i="20" a="1"/>
  <c r="AK132" i="20" s="1"/>
  <c r="O132" i="20"/>
  <c r="AJ132" i="20" a="1"/>
  <c r="AJ132" i="20" s="1"/>
  <c r="AI132" i="20" a="1"/>
  <c r="AI132" i="20" s="1"/>
  <c r="AB132" i="20" a="1"/>
  <c r="AB132" i="20" s="1"/>
  <c r="Y132" i="20" a="1"/>
  <c r="Y132" i="20" s="1"/>
  <c r="AA132" i="20" a="1"/>
  <c r="AA132" i="20" s="1"/>
  <c r="Z132" i="20" a="1"/>
  <c r="Z132" i="20" s="1"/>
  <c r="H134" i="20" a="1"/>
  <c r="H134" i="20" s="1"/>
  <c r="M134" i="20"/>
  <c r="K135" i="20" s="1"/>
  <c r="L135" i="20" s="1"/>
  <c r="I133" i="20"/>
  <c r="J133" i="20"/>
  <c r="N133" i="20"/>
  <c r="G133" i="20"/>
  <c r="AM176" i="16"/>
  <c r="AF176" i="16"/>
  <c r="AI176" i="16"/>
  <c r="AH176" i="16"/>
  <c r="AL177" i="16"/>
  <c r="AJ178" i="16" s="1"/>
  <c r="AK178" i="16" s="1"/>
  <c r="AG177" i="16" a="1"/>
  <c r="AG177" i="16" s="1"/>
  <c r="BC175" i="16" a="1"/>
  <c r="BC175" i="16" s="1"/>
  <c r="AS175" i="16" a="1"/>
  <c r="AS175" i="16" s="1"/>
  <c r="BJ175" i="16" a="1"/>
  <c r="BJ175" i="16" s="1"/>
  <c r="BB175" i="16" a="1"/>
  <c r="BB175" i="16" s="1"/>
  <c r="AR175" i="16" a="1"/>
  <c r="AR175" i="16" s="1"/>
  <c r="AZ175" i="16" a="1"/>
  <c r="AZ175" i="16" s="1"/>
  <c r="BH175" i="16" a="1"/>
  <c r="BH175" i="16" s="1"/>
  <c r="AX175" i="16" a="1"/>
  <c r="AX175" i="16" s="1"/>
  <c r="AY175" i="16" a="1"/>
  <c r="AY175" i="16" s="1"/>
  <c r="AW175" i="16" a="1"/>
  <c r="AW175" i="16" s="1"/>
  <c r="BF175" i="16" a="1"/>
  <c r="BF175" i="16" s="1"/>
  <c r="BE175" i="16" a="1"/>
  <c r="BE175" i="16" s="1"/>
  <c r="BD175" i="16" a="1"/>
  <c r="BD175" i="16" s="1"/>
  <c r="BA175" i="16" a="1"/>
  <c r="BA175" i="16" s="1"/>
  <c r="AT175" i="16"/>
  <c r="AQ175" i="16"/>
  <c r="AP175" i="16"/>
  <c r="AO175" i="16"/>
  <c r="BI175" i="16" a="1"/>
  <c r="BI175" i="16" s="1"/>
  <c r="BG175" i="16" a="1"/>
  <c r="BG175" i="16" s="1"/>
  <c r="AV175" i="16"/>
  <c r="AU175" i="16"/>
  <c r="AB175" i="16" s="1"/>
  <c r="AN175" i="16"/>
  <c r="D166" i="21" l="1"/>
  <c r="U167" i="21"/>
  <c r="D167" i="21" s="1"/>
  <c r="AD167" i="21" a="1"/>
  <c r="AD167" i="21" s="1"/>
  <c r="T167" i="21" a="1"/>
  <c r="T167" i="21" s="1"/>
  <c r="AE167" i="21" a="1"/>
  <c r="AE167" i="21" s="1"/>
  <c r="Z167" i="21" a="1"/>
  <c r="Z167" i="21" s="1"/>
  <c r="AK167" i="21" a="1"/>
  <c r="AK167" i="21" s="1"/>
  <c r="AA167" i="21" a="1"/>
  <c r="AA167" i="21" s="1"/>
  <c r="AJ167" i="21" a="1"/>
  <c r="AJ167" i="21" s="1"/>
  <c r="AF167" i="21" a="1"/>
  <c r="AF167" i="21" s="1"/>
  <c r="W167" i="21"/>
  <c r="R167" i="21"/>
  <c r="X167" i="21" a="1"/>
  <c r="X167" i="21" s="1"/>
  <c r="Q167" i="21"/>
  <c r="P167" i="21"/>
  <c r="AG167" i="21" a="1"/>
  <c r="AG167" i="21" s="1"/>
  <c r="AC167" i="21" a="1"/>
  <c r="AC167" i="21" s="1"/>
  <c r="AB167" i="21" a="1"/>
  <c r="AB167" i="21" s="1"/>
  <c r="Y167" i="21" a="1"/>
  <c r="Y167" i="21" s="1"/>
  <c r="V167" i="21"/>
  <c r="C167" i="21" s="1"/>
  <c r="S167" i="21" a="1"/>
  <c r="S167" i="21" s="1"/>
  <c r="O167" i="21"/>
  <c r="AI167" i="21" a="1"/>
  <c r="AI167" i="21" s="1"/>
  <c r="AH167" i="21" a="1"/>
  <c r="AH167" i="21" s="1"/>
  <c r="G168" i="21"/>
  <c r="I168" i="21"/>
  <c r="N168" i="21"/>
  <c r="J168" i="21"/>
  <c r="M169" i="21"/>
  <c r="K170" i="21" s="1"/>
  <c r="L170" i="21" s="1"/>
  <c r="H169" i="21" a="1"/>
  <c r="H169" i="21" s="1"/>
  <c r="AK133" i="20" a="1"/>
  <c r="AK133" i="20" s="1"/>
  <c r="AC133" i="20" a="1"/>
  <c r="AC133" i="20" s="1"/>
  <c r="X133" i="20" a="1"/>
  <c r="X133" i="20" s="1"/>
  <c r="T133" i="20" a="1"/>
  <c r="T133" i="20" s="1"/>
  <c r="AD133" i="20" a="1"/>
  <c r="AD133" i="20" s="1"/>
  <c r="S133" i="20" a="1"/>
  <c r="S133" i="20" s="1"/>
  <c r="R133" i="20"/>
  <c r="AA133" i="20" a="1"/>
  <c r="AA133" i="20" s="1"/>
  <c r="Z133" i="20" a="1"/>
  <c r="Z133" i="20" s="1"/>
  <c r="AJ133" i="20" a="1"/>
  <c r="AJ133" i="20" s="1"/>
  <c r="AE133" i="20" a="1"/>
  <c r="AE133" i="20" s="1"/>
  <c r="AB133" i="20" a="1"/>
  <c r="AB133" i="20" s="1"/>
  <c r="AF133" i="20" a="1"/>
  <c r="AF133" i="20" s="1"/>
  <c r="V133" i="20"/>
  <c r="C133" i="20" s="1"/>
  <c r="U133" i="20"/>
  <c r="D133" i="20" s="1"/>
  <c r="Y133" i="20" a="1"/>
  <c r="Y133" i="20" s="1"/>
  <c r="W133" i="20"/>
  <c r="AH133" i="20" a="1"/>
  <c r="AH133" i="20" s="1"/>
  <c r="AG133" i="20" a="1"/>
  <c r="AG133" i="20" s="1"/>
  <c r="Q133" i="20"/>
  <c r="O133" i="20"/>
  <c r="AI133" i="20" a="1"/>
  <c r="AI133" i="20" s="1"/>
  <c r="P133" i="20"/>
  <c r="M135" i="20"/>
  <c r="K136" i="20" s="1"/>
  <c r="L136" i="20" s="1"/>
  <c r="H135" i="20" a="1"/>
  <c r="H135" i="20" s="1"/>
  <c r="J134" i="20"/>
  <c r="G134" i="20"/>
  <c r="N134" i="20"/>
  <c r="I134" i="20"/>
  <c r="AI177" i="16"/>
  <c r="AH177" i="16"/>
  <c r="AM177" i="16"/>
  <c r="AF177" i="16"/>
  <c r="AC175" i="16"/>
  <c r="AG178" i="16" a="1"/>
  <c r="AG178" i="16" s="1"/>
  <c r="AL178" i="16"/>
  <c r="AJ179" i="16" s="1"/>
  <c r="AK179" i="16" s="1"/>
  <c r="AP176" i="16"/>
  <c r="BH176" i="16" a="1"/>
  <c r="BH176" i="16" s="1"/>
  <c r="AZ176" i="16" a="1"/>
  <c r="AZ176" i="16" s="1"/>
  <c r="AO176" i="16"/>
  <c r="AN176" i="16"/>
  <c r="BG176" i="16" a="1"/>
  <c r="BG176" i="16" s="1"/>
  <c r="AY176" i="16" a="1"/>
  <c r="AY176" i="16" s="1"/>
  <c r="AT176" i="16"/>
  <c r="AC176" i="16" s="1"/>
  <c r="BE176" i="16" a="1"/>
  <c r="BE176" i="16" s="1"/>
  <c r="AS176" i="16" a="1"/>
  <c r="AS176" i="16" s="1"/>
  <c r="BC176" i="16" a="1"/>
  <c r="BC176" i="16" s="1"/>
  <c r="AQ176" i="16"/>
  <c r="BA176" i="16" a="1"/>
  <c r="BA176" i="16" s="1"/>
  <c r="AX176" i="16" a="1"/>
  <c r="AX176" i="16" s="1"/>
  <c r="AR176" i="16" a="1"/>
  <c r="AR176" i="16" s="1"/>
  <c r="BJ176" i="16" a="1"/>
  <c r="BJ176" i="16" s="1"/>
  <c r="BI176" i="16" a="1"/>
  <c r="BI176" i="16" s="1"/>
  <c r="BF176" i="16" a="1"/>
  <c r="BF176" i="16" s="1"/>
  <c r="AW176" i="16" a="1"/>
  <c r="AW176" i="16" s="1"/>
  <c r="AV176" i="16"/>
  <c r="AU176" i="16"/>
  <c r="AB176" i="16" s="1"/>
  <c r="BD176" i="16" a="1"/>
  <c r="BD176" i="16" s="1"/>
  <c r="BB176" i="16" a="1"/>
  <c r="BB176" i="16" s="1"/>
  <c r="G169" i="21" l="1"/>
  <c r="I169" i="21"/>
  <c r="N169" i="21"/>
  <c r="J169" i="21"/>
  <c r="H170" i="21" a="1"/>
  <c r="H170" i="21" s="1"/>
  <c r="M170" i="21"/>
  <c r="K171" i="21" s="1"/>
  <c r="L171" i="21" s="1"/>
  <c r="AJ168" i="21" a="1"/>
  <c r="AJ168" i="21" s="1"/>
  <c r="AB168" i="21" a="1"/>
  <c r="AB168" i="21" s="1"/>
  <c r="R168" i="21"/>
  <c r="Q168" i="21"/>
  <c r="U168" i="21"/>
  <c r="AE168" i="21" a="1"/>
  <c r="AE168" i="21" s="1"/>
  <c r="AF168" i="21" a="1"/>
  <c r="AF168" i="21" s="1"/>
  <c r="P168" i="21"/>
  <c r="S168" i="21" a="1"/>
  <c r="S168" i="21" s="1"/>
  <c r="AD168" i="21" a="1"/>
  <c r="AD168" i="21" s="1"/>
  <c r="O168" i="21"/>
  <c r="Y168" i="21" a="1"/>
  <c r="Y168" i="21" s="1"/>
  <c r="AK168" i="21" a="1"/>
  <c r="AK168" i="21" s="1"/>
  <c r="W168" i="21"/>
  <c r="AI168" i="21" a="1"/>
  <c r="AI168" i="21" s="1"/>
  <c r="AC168" i="21" a="1"/>
  <c r="AC168" i="21" s="1"/>
  <c r="Z168" i="21" a="1"/>
  <c r="Z168" i="21" s="1"/>
  <c r="X168" i="21" a="1"/>
  <c r="X168" i="21" s="1"/>
  <c r="V168" i="21"/>
  <c r="C168" i="21" s="1"/>
  <c r="T168" i="21" a="1"/>
  <c r="T168" i="21" s="1"/>
  <c r="AH168" i="21" a="1"/>
  <c r="AH168" i="21" s="1"/>
  <c r="AA168" i="21" a="1"/>
  <c r="AA168" i="21" s="1"/>
  <c r="AG168" i="21" a="1"/>
  <c r="AG168" i="21" s="1"/>
  <c r="O134" i="20"/>
  <c r="V134" i="20"/>
  <c r="C134" i="20" s="1"/>
  <c r="AE134" i="20" a="1"/>
  <c r="AE134" i="20" s="1"/>
  <c r="T134" i="20" a="1"/>
  <c r="T134" i="20" s="1"/>
  <c r="AD134" i="20" a="1"/>
  <c r="AD134" i="20" s="1"/>
  <c r="AI134" i="20" a="1"/>
  <c r="AI134" i="20" s="1"/>
  <c r="X134" i="20" a="1"/>
  <c r="X134" i="20" s="1"/>
  <c r="U134" i="20"/>
  <c r="AH134" i="20" a="1"/>
  <c r="AH134" i="20" s="1"/>
  <c r="W134" i="20"/>
  <c r="AG134" i="20" a="1"/>
  <c r="AG134" i="20" s="1"/>
  <c r="S134" i="20" a="1"/>
  <c r="S134" i="20" s="1"/>
  <c r="R134" i="20"/>
  <c r="AK134" i="20" a="1"/>
  <c r="AK134" i="20" s="1"/>
  <c r="P134" i="20"/>
  <c r="AJ134" i="20" a="1"/>
  <c r="AJ134" i="20" s="1"/>
  <c r="AF134" i="20" a="1"/>
  <c r="AF134" i="20" s="1"/>
  <c r="Y134" i="20" a="1"/>
  <c r="Y134" i="20" s="1"/>
  <c r="Q134" i="20"/>
  <c r="AA134" i="20" a="1"/>
  <c r="AA134" i="20" s="1"/>
  <c r="Z134" i="20" a="1"/>
  <c r="Z134" i="20" s="1"/>
  <c r="AB134" i="20" a="1"/>
  <c r="AB134" i="20" s="1"/>
  <c r="AC134" i="20" a="1"/>
  <c r="AC134" i="20" s="1"/>
  <c r="J135" i="20"/>
  <c r="G135" i="20"/>
  <c r="N135" i="20"/>
  <c r="I135" i="20"/>
  <c r="H136" i="20" a="1"/>
  <c r="H136" i="20" s="1"/>
  <c r="M136" i="20"/>
  <c r="K137" i="20" s="1"/>
  <c r="L137" i="20" s="1"/>
  <c r="AG179" i="16" a="1"/>
  <c r="AG179" i="16" s="1"/>
  <c r="AL179" i="16"/>
  <c r="AJ180" i="16" s="1"/>
  <c r="AK180" i="16" s="1"/>
  <c r="AF178" i="16"/>
  <c r="AM178" i="16"/>
  <c r="AH178" i="16"/>
  <c r="AI178" i="16"/>
  <c r="BF177" i="16" a="1"/>
  <c r="BF177" i="16" s="1"/>
  <c r="AX177" i="16" a="1"/>
  <c r="AX177" i="16" s="1"/>
  <c r="BE177" i="16" a="1"/>
  <c r="BE177" i="16" s="1"/>
  <c r="AW177" i="16" a="1"/>
  <c r="AW177" i="16" s="1"/>
  <c r="AV177" i="16"/>
  <c r="BA177" i="16" a="1"/>
  <c r="BA177" i="16" s="1"/>
  <c r="BJ177" i="16" a="1"/>
  <c r="BJ177" i="16" s="1"/>
  <c r="AZ177" i="16" a="1"/>
  <c r="AZ177" i="16" s="1"/>
  <c r="BB177" i="16" a="1"/>
  <c r="BB177" i="16" s="1"/>
  <c r="BD177" i="16" a="1"/>
  <c r="BD177" i="16" s="1"/>
  <c r="BC177" i="16" a="1"/>
  <c r="BC177" i="16" s="1"/>
  <c r="AY177" i="16" a="1"/>
  <c r="AY177" i="16" s="1"/>
  <c r="AU177" i="16"/>
  <c r="AB177" i="16" s="1"/>
  <c r="AT177" i="16"/>
  <c r="AP177" i="16"/>
  <c r="AO177" i="16"/>
  <c r="AN177" i="16"/>
  <c r="BI177" i="16" a="1"/>
  <c r="BI177" i="16" s="1"/>
  <c r="BH177" i="16" a="1"/>
  <c r="BH177" i="16" s="1"/>
  <c r="BG177" i="16" a="1"/>
  <c r="BG177" i="16" s="1"/>
  <c r="AS177" i="16" a="1"/>
  <c r="AS177" i="16" s="1"/>
  <c r="AR177" i="16" a="1"/>
  <c r="AR177" i="16" s="1"/>
  <c r="AQ177" i="16"/>
  <c r="D168" i="21" l="1"/>
  <c r="H171" i="21" a="1"/>
  <c r="H171" i="21" s="1"/>
  <c r="M171" i="21"/>
  <c r="K172" i="21" s="1"/>
  <c r="L172" i="21" s="1"/>
  <c r="I170" i="21"/>
  <c r="G170" i="21"/>
  <c r="N170" i="21"/>
  <c r="J170" i="21"/>
  <c r="AG169" i="21" a="1"/>
  <c r="AG169" i="21" s="1"/>
  <c r="Y169" i="21" a="1"/>
  <c r="Y169" i="21" s="1"/>
  <c r="AF169" i="21" a="1"/>
  <c r="AF169" i="21" s="1"/>
  <c r="V169" i="21"/>
  <c r="C169" i="21" s="1"/>
  <c r="U169" i="21"/>
  <c r="D169" i="21" s="1"/>
  <c r="AI169" i="21" a="1"/>
  <c r="AI169" i="21" s="1"/>
  <c r="AJ169" i="21" a="1"/>
  <c r="AJ169" i="21" s="1"/>
  <c r="Z169" i="21" a="1"/>
  <c r="Z169" i="21" s="1"/>
  <c r="X169" i="21" a="1"/>
  <c r="X169" i="21" s="1"/>
  <c r="O169" i="21"/>
  <c r="AB169" i="21" a="1"/>
  <c r="AB169" i="21" s="1"/>
  <c r="W169" i="21"/>
  <c r="AA169" i="21" a="1"/>
  <c r="AA169" i="21" s="1"/>
  <c r="S169" i="21" a="1"/>
  <c r="S169" i="21" s="1"/>
  <c r="AK169" i="21" a="1"/>
  <c r="AK169" i="21" s="1"/>
  <c r="P169" i="21"/>
  <c r="R169" i="21"/>
  <c r="Q169" i="21"/>
  <c r="AH169" i="21" a="1"/>
  <c r="AH169" i="21" s="1"/>
  <c r="AE169" i="21" a="1"/>
  <c r="AE169" i="21" s="1"/>
  <c r="AD169" i="21" a="1"/>
  <c r="AD169" i="21" s="1"/>
  <c r="AC169" i="21" a="1"/>
  <c r="AC169" i="21" s="1"/>
  <c r="T169" i="21" a="1"/>
  <c r="T169" i="21" s="1"/>
  <c r="H137" i="20" a="1"/>
  <c r="H137" i="20" s="1"/>
  <c r="M137" i="20"/>
  <c r="K138" i="20" s="1"/>
  <c r="L138" i="20" s="1"/>
  <c r="G136" i="20"/>
  <c r="I136" i="20"/>
  <c r="J136" i="20"/>
  <c r="N136" i="20"/>
  <c r="AF135" i="20" a="1"/>
  <c r="AF135" i="20" s="1"/>
  <c r="X135" i="20" a="1"/>
  <c r="X135" i="20" s="1"/>
  <c r="V135" i="20"/>
  <c r="C135" i="20" s="1"/>
  <c r="U135" i="20"/>
  <c r="D135" i="20" s="1"/>
  <c r="AE135" i="20" a="1"/>
  <c r="AE135" i="20" s="1"/>
  <c r="T135" i="20" a="1"/>
  <c r="T135" i="20" s="1"/>
  <c r="AC135" i="20" a="1"/>
  <c r="AC135" i="20" s="1"/>
  <c r="O135" i="20"/>
  <c r="AB135" i="20" a="1"/>
  <c r="AB135" i="20" s="1"/>
  <c r="AA135" i="20" a="1"/>
  <c r="AA135" i="20" s="1"/>
  <c r="Y135" i="20" a="1"/>
  <c r="Y135" i="20" s="1"/>
  <c r="W135" i="20"/>
  <c r="AJ135" i="20" a="1"/>
  <c r="AJ135" i="20" s="1"/>
  <c r="AG135" i="20" a="1"/>
  <c r="AG135" i="20" s="1"/>
  <c r="AD135" i="20" a="1"/>
  <c r="AD135" i="20" s="1"/>
  <c r="AI135" i="20" a="1"/>
  <c r="AI135" i="20" s="1"/>
  <c r="AH135" i="20" a="1"/>
  <c r="AH135" i="20" s="1"/>
  <c r="AK135" i="20" a="1"/>
  <c r="AK135" i="20" s="1"/>
  <c r="R135" i="20"/>
  <c r="Q135" i="20"/>
  <c r="S135" i="20" a="1"/>
  <c r="S135" i="20" s="1"/>
  <c r="Z135" i="20" a="1"/>
  <c r="Z135" i="20" s="1"/>
  <c r="P135" i="20"/>
  <c r="D134" i="20"/>
  <c r="AC177" i="16"/>
  <c r="AT178" i="16"/>
  <c r="AC178" i="16" s="1"/>
  <c r="BC178" i="16" a="1"/>
  <c r="BC178" i="16" s="1"/>
  <c r="AS178" i="16" a="1"/>
  <c r="AS178" i="16" s="1"/>
  <c r="BJ178" i="16" a="1"/>
  <c r="BJ178" i="16" s="1"/>
  <c r="BB178" i="16" a="1"/>
  <c r="BB178" i="16" s="1"/>
  <c r="AR178" i="16" a="1"/>
  <c r="AR178" i="16" s="1"/>
  <c r="BE178" i="16" a="1"/>
  <c r="BE178" i="16" s="1"/>
  <c r="AQ178" i="16"/>
  <c r="AP178" i="16"/>
  <c r="BA178" i="16" a="1"/>
  <c r="BA178" i="16" s="1"/>
  <c r="AZ178" i="16" a="1"/>
  <c r="AZ178" i="16" s="1"/>
  <c r="AY178" i="16" a="1"/>
  <c r="AY178" i="16" s="1"/>
  <c r="BI178" i="16" a="1"/>
  <c r="BI178" i="16" s="1"/>
  <c r="AN178" i="16"/>
  <c r="BH178" i="16" a="1"/>
  <c r="BH178" i="16" s="1"/>
  <c r="BG178" i="16" a="1"/>
  <c r="BG178" i="16" s="1"/>
  <c r="BF178" i="16" a="1"/>
  <c r="BF178" i="16" s="1"/>
  <c r="AO178" i="16"/>
  <c r="BD178" i="16" a="1"/>
  <c r="BD178" i="16" s="1"/>
  <c r="AX178" i="16" a="1"/>
  <c r="AX178" i="16" s="1"/>
  <c r="AU178" i="16"/>
  <c r="AB178" i="16" s="1"/>
  <c r="AW178" i="16" a="1"/>
  <c r="AW178" i="16" s="1"/>
  <c r="AV178" i="16"/>
  <c r="AL180" i="16"/>
  <c r="AJ181" i="16" s="1"/>
  <c r="AK181" i="16" s="1"/>
  <c r="AG180" i="16" a="1"/>
  <c r="AG180" i="16" s="1"/>
  <c r="AH179" i="16"/>
  <c r="AI179" i="16"/>
  <c r="AF179" i="16"/>
  <c r="AM179" i="16"/>
  <c r="AE170" i="21" l="1" a="1"/>
  <c r="AE170" i="21" s="1"/>
  <c r="V170" i="21"/>
  <c r="C170" i="21" s="1"/>
  <c r="U170" i="21"/>
  <c r="D170" i="21" s="1"/>
  <c r="AG170" i="21" a="1"/>
  <c r="AG170" i="21" s="1"/>
  <c r="X170" i="21" a="1"/>
  <c r="X170" i="21" s="1"/>
  <c r="AD170" i="21" a="1"/>
  <c r="AD170" i="21" s="1"/>
  <c r="R170" i="21"/>
  <c r="P170" i="21"/>
  <c r="Q170" i="21"/>
  <c r="AC170" i="21" a="1"/>
  <c r="AC170" i="21" s="1"/>
  <c r="O170" i="21"/>
  <c r="AH170" i="21" a="1"/>
  <c r="AH170" i="21" s="1"/>
  <c r="AA170" i="21" a="1"/>
  <c r="AA170" i="21" s="1"/>
  <c r="AF170" i="21" a="1"/>
  <c r="AF170" i="21" s="1"/>
  <c r="Z170" i="21" a="1"/>
  <c r="Z170" i="21" s="1"/>
  <c r="AK170" i="21" a="1"/>
  <c r="AK170" i="21" s="1"/>
  <c r="AJ170" i="21" a="1"/>
  <c r="AJ170" i="21" s="1"/>
  <c r="AI170" i="21" a="1"/>
  <c r="AI170" i="21" s="1"/>
  <c r="AB170" i="21" a="1"/>
  <c r="AB170" i="21" s="1"/>
  <c r="Y170" i="21" a="1"/>
  <c r="Y170" i="21" s="1"/>
  <c r="W170" i="21"/>
  <c r="T170" i="21" a="1"/>
  <c r="T170" i="21" s="1"/>
  <c r="S170" i="21" a="1"/>
  <c r="S170" i="21" s="1"/>
  <c r="M172" i="21"/>
  <c r="K173" i="21" s="1"/>
  <c r="L173" i="21" s="1"/>
  <c r="H172" i="21" a="1"/>
  <c r="H172" i="21" s="1"/>
  <c r="J171" i="21"/>
  <c r="I171" i="21"/>
  <c r="G171" i="21"/>
  <c r="N171" i="21"/>
  <c r="T136" i="20" a="1"/>
  <c r="T136" i="20" s="1"/>
  <c r="AD136" i="20" a="1"/>
  <c r="AD136" i="20" s="1"/>
  <c r="AG136" i="20" a="1"/>
  <c r="AG136" i="20" s="1"/>
  <c r="X136" i="20" a="1"/>
  <c r="X136" i="20" s="1"/>
  <c r="W136" i="20"/>
  <c r="AF136" i="20" a="1"/>
  <c r="AF136" i="20" s="1"/>
  <c r="V136" i="20"/>
  <c r="C136" i="20" s="1"/>
  <c r="Z136" i="20" a="1"/>
  <c r="Z136" i="20" s="1"/>
  <c r="AJ136" i="20" a="1"/>
  <c r="AJ136" i="20" s="1"/>
  <c r="Y136" i="20" a="1"/>
  <c r="Y136" i="20" s="1"/>
  <c r="AI136" i="20" a="1"/>
  <c r="AI136" i="20" s="1"/>
  <c r="U136" i="20"/>
  <c r="AC136" i="20" a="1"/>
  <c r="AC136" i="20" s="1"/>
  <c r="AE136" i="20" a="1"/>
  <c r="AE136" i="20" s="1"/>
  <c r="AA136" i="20" a="1"/>
  <c r="AA136" i="20" s="1"/>
  <c r="S136" i="20" a="1"/>
  <c r="S136" i="20" s="1"/>
  <c r="R136" i="20"/>
  <c r="Q136" i="20"/>
  <c r="P136" i="20"/>
  <c r="O136" i="20"/>
  <c r="AK136" i="20" a="1"/>
  <c r="AK136" i="20" s="1"/>
  <c r="AH136" i="20" a="1"/>
  <c r="AH136" i="20" s="1"/>
  <c r="AB136" i="20" a="1"/>
  <c r="AB136" i="20" s="1"/>
  <c r="M138" i="20"/>
  <c r="K139" i="20" s="1"/>
  <c r="L139" i="20" s="1"/>
  <c r="H138" i="20" a="1"/>
  <c r="H138" i="20" s="1"/>
  <c r="I137" i="20"/>
  <c r="N137" i="20"/>
  <c r="G137" i="20"/>
  <c r="J137" i="20"/>
  <c r="BJ179" i="16" a="1"/>
  <c r="BJ179" i="16" s="1"/>
  <c r="BI179" i="16" a="1"/>
  <c r="BI179" i="16" s="1"/>
  <c r="BA179" i="16" a="1"/>
  <c r="BA179" i="16" s="1"/>
  <c r="AQ179" i="16"/>
  <c r="AP179" i="16"/>
  <c r="BH179" i="16" a="1"/>
  <c r="BH179" i="16" s="1"/>
  <c r="AZ179" i="16" a="1"/>
  <c r="AZ179" i="16" s="1"/>
  <c r="AO179" i="16"/>
  <c r="AN179" i="16"/>
  <c r="AX179" i="16" a="1"/>
  <c r="AX179" i="16" s="1"/>
  <c r="BF179" i="16" a="1"/>
  <c r="BF179" i="16" s="1"/>
  <c r="AU179" i="16"/>
  <c r="AB179" i="16" s="1"/>
  <c r="BC179" i="16" a="1"/>
  <c r="BC179" i="16" s="1"/>
  <c r="BB179" i="16" a="1"/>
  <c r="BB179" i="16" s="1"/>
  <c r="AW179" i="16" a="1"/>
  <c r="AW179" i="16" s="1"/>
  <c r="AV179" i="16"/>
  <c r="AT179" i="16"/>
  <c r="AS179" i="16" a="1"/>
  <c r="AS179" i="16" s="1"/>
  <c r="AR179" i="16" a="1"/>
  <c r="AR179" i="16" s="1"/>
  <c r="BE179" i="16" a="1"/>
  <c r="BE179" i="16" s="1"/>
  <c r="BD179" i="16" a="1"/>
  <c r="BD179" i="16" s="1"/>
  <c r="BG179" i="16" a="1"/>
  <c r="BG179" i="16" s="1"/>
  <c r="AY179" i="16" a="1"/>
  <c r="AY179" i="16" s="1"/>
  <c r="AM180" i="16"/>
  <c r="AI180" i="16"/>
  <c r="AH180" i="16"/>
  <c r="AF180" i="16"/>
  <c r="AL181" i="16"/>
  <c r="AJ182" i="16" s="1"/>
  <c r="AK182" i="16" s="1"/>
  <c r="AG181" i="16" a="1"/>
  <c r="AG181" i="16" s="1"/>
  <c r="S171" i="21" l="1" a="1"/>
  <c r="S171" i="21" s="1"/>
  <c r="AJ171" i="21" a="1"/>
  <c r="AJ171" i="21" s="1"/>
  <c r="AB171" i="21" a="1"/>
  <c r="AB171" i="21" s="1"/>
  <c r="R171" i="21"/>
  <c r="AH171" i="21" a="1"/>
  <c r="AH171" i="21" s="1"/>
  <c r="Y171" i="21" a="1"/>
  <c r="Y171" i="21" s="1"/>
  <c r="AG171" i="21" a="1"/>
  <c r="AG171" i="21" s="1"/>
  <c r="AI171" i="21" a="1"/>
  <c r="AI171" i="21" s="1"/>
  <c r="X171" i="21" a="1"/>
  <c r="X171" i="21" s="1"/>
  <c r="W171" i="21"/>
  <c r="V171" i="21"/>
  <c r="C171" i="21" s="1"/>
  <c r="AF171" i="21" a="1"/>
  <c r="AF171" i="21" s="1"/>
  <c r="P171" i="21"/>
  <c r="AD171" i="21" a="1"/>
  <c r="AD171" i="21" s="1"/>
  <c r="T171" i="21" a="1"/>
  <c r="T171" i="21" s="1"/>
  <c r="O171" i="21"/>
  <c r="AE171" i="21" a="1"/>
  <c r="AE171" i="21" s="1"/>
  <c r="AC171" i="21" a="1"/>
  <c r="AC171" i="21" s="1"/>
  <c r="AA171" i="21" a="1"/>
  <c r="AA171" i="21" s="1"/>
  <c r="Z171" i="21" a="1"/>
  <c r="Z171" i="21" s="1"/>
  <c r="U171" i="21"/>
  <c r="AK171" i="21" a="1"/>
  <c r="AK171" i="21" s="1"/>
  <c r="Q171" i="21"/>
  <c r="N172" i="21"/>
  <c r="J172" i="21"/>
  <c r="I172" i="21"/>
  <c r="G172" i="21"/>
  <c r="M173" i="21"/>
  <c r="K174" i="21" s="1"/>
  <c r="L174" i="21" s="1"/>
  <c r="H173" i="21" a="1"/>
  <c r="H173" i="21" s="1"/>
  <c r="D136" i="20"/>
  <c r="AI137" i="20" a="1"/>
  <c r="AI137" i="20" s="1"/>
  <c r="AA137" i="20" a="1"/>
  <c r="AA137" i="20" s="1"/>
  <c r="P137" i="20"/>
  <c r="AC137" i="20" a="1"/>
  <c r="AC137" i="20" s="1"/>
  <c r="S137" i="20" a="1"/>
  <c r="S137" i="20" s="1"/>
  <c r="AG137" i="20" a="1"/>
  <c r="AG137" i="20" s="1"/>
  <c r="X137" i="20" a="1"/>
  <c r="X137" i="20" s="1"/>
  <c r="W137" i="20"/>
  <c r="AF137" i="20" a="1"/>
  <c r="AF137" i="20" s="1"/>
  <c r="T137" i="20" a="1"/>
  <c r="T137" i="20" s="1"/>
  <c r="AE137" i="20" a="1"/>
  <c r="AE137" i="20" s="1"/>
  <c r="R137" i="20"/>
  <c r="Q137" i="20"/>
  <c r="AD137" i="20" a="1"/>
  <c r="AD137" i="20" s="1"/>
  <c r="O137" i="20"/>
  <c r="V137" i="20"/>
  <c r="C137" i="20" s="1"/>
  <c r="U137" i="20"/>
  <c r="D137" i="20" s="1"/>
  <c r="Y137" i="20" a="1"/>
  <c r="Y137" i="20" s="1"/>
  <c r="AJ137" i="20" a="1"/>
  <c r="AJ137" i="20" s="1"/>
  <c r="AK137" i="20" a="1"/>
  <c r="AK137" i="20" s="1"/>
  <c r="Z137" i="20" a="1"/>
  <c r="Z137" i="20" s="1"/>
  <c r="AH137" i="20" a="1"/>
  <c r="AH137" i="20" s="1"/>
  <c r="AB137" i="20" a="1"/>
  <c r="AB137" i="20" s="1"/>
  <c r="J138" i="20"/>
  <c r="I138" i="20"/>
  <c r="N138" i="20"/>
  <c r="G138" i="20"/>
  <c r="H139" i="20" a="1"/>
  <c r="H139" i="20" s="1"/>
  <c r="M139" i="20"/>
  <c r="K140" i="20" s="1"/>
  <c r="L140" i="20" s="1"/>
  <c r="AM181" i="16"/>
  <c r="AI181" i="16"/>
  <c r="AF181" i="16"/>
  <c r="AH181" i="16"/>
  <c r="AL182" i="16"/>
  <c r="AJ183" i="16" s="1"/>
  <c r="AK183" i="16" s="1"/>
  <c r="AG182" i="16" a="1"/>
  <c r="AG182" i="16" s="1"/>
  <c r="BJ180" i="16" a="1"/>
  <c r="BJ180" i="16" s="1"/>
  <c r="BB180" i="16" a="1"/>
  <c r="BB180" i="16" s="1"/>
  <c r="AR180" i="16" a="1"/>
  <c r="AR180" i="16" s="1"/>
  <c r="BI180" i="16" a="1"/>
  <c r="BI180" i="16" s="1"/>
  <c r="BA180" i="16" a="1"/>
  <c r="BA180" i="16" s="1"/>
  <c r="AQ180" i="16"/>
  <c r="AN180" i="16"/>
  <c r="BD180" i="16" a="1"/>
  <c r="BD180" i="16" s="1"/>
  <c r="AP180" i="16"/>
  <c r="AO180" i="16"/>
  <c r="BC180" i="16" a="1"/>
  <c r="BC180" i="16" s="1"/>
  <c r="AW180" i="16" a="1"/>
  <c r="AW180" i="16" s="1"/>
  <c r="AV180" i="16"/>
  <c r="BG180" i="16" a="1"/>
  <c r="BG180" i="16" s="1"/>
  <c r="BH180" i="16" a="1"/>
  <c r="BH180" i="16" s="1"/>
  <c r="BF180" i="16" a="1"/>
  <c r="BF180" i="16" s="1"/>
  <c r="AT180" i="16"/>
  <c r="AC180" i="16" s="1"/>
  <c r="AS180" i="16" a="1"/>
  <c r="AS180" i="16" s="1"/>
  <c r="AY180" i="16" a="1"/>
  <c r="AY180" i="16" s="1"/>
  <c r="AX180" i="16" a="1"/>
  <c r="AX180" i="16" s="1"/>
  <c r="AU180" i="16"/>
  <c r="AB180" i="16" s="1"/>
  <c r="BE180" i="16" a="1"/>
  <c r="BE180" i="16" s="1"/>
  <c r="AZ180" i="16" a="1"/>
  <c r="AZ180" i="16" s="1"/>
  <c r="AC179" i="16"/>
  <c r="I173" i="21" l="1"/>
  <c r="N173" i="21"/>
  <c r="J173" i="21"/>
  <c r="G173" i="21"/>
  <c r="M174" i="21"/>
  <c r="K175" i="21" s="1"/>
  <c r="L175" i="21" s="1"/>
  <c r="H174" i="21" a="1"/>
  <c r="H174" i="21" s="1"/>
  <c r="AH172" i="21" a="1"/>
  <c r="AH172" i="21" s="1"/>
  <c r="Z172" i="21" a="1"/>
  <c r="Z172" i="21" s="1"/>
  <c r="AI172" i="21" a="1"/>
  <c r="AI172" i="21" s="1"/>
  <c r="Y172" i="21" a="1"/>
  <c r="Y172" i="21" s="1"/>
  <c r="AD172" i="21" a="1"/>
  <c r="AD172" i="21" s="1"/>
  <c r="R172" i="21"/>
  <c r="AC172" i="21" a="1"/>
  <c r="AC172" i="21" s="1"/>
  <c r="Q172" i="21"/>
  <c r="P172" i="21"/>
  <c r="O172" i="21"/>
  <c r="T172" i="21" a="1"/>
  <c r="T172" i="21" s="1"/>
  <c r="AE172" i="21" a="1"/>
  <c r="AE172" i="21" s="1"/>
  <c r="AA172" i="21" a="1"/>
  <c r="AA172" i="21" s="1"/>
  <c r="W172" i="21"/>
  <c r="V172" i="21"/>
  <c r="C172" i="21" s="1"/>
  <c r="U172" i="21"/>
  <c r="D172" i="21" s="1"/>
  <c r="S172" i="21" a="1"/>
  <c r="S172" i="21" s="1"/>
  <c r="AK172" i="21" a="1"/>
  <c r="AK172" i="21" s="1"/>
  <c r="X172" i="21" a="1"/>
  <c r="X172" i="21" s="1"/>
  <c r="AG172" i="21" a="1"/>
  <c r="AG172" i="21" s="1"/>
  <c r="AF172" i="21" a="1"/>
  <c r="AF172" i="21" s="1"/>
  <c r="AB172" i="21" a="1"/>
  <c r="AB172" i="21" s="1"/>
  <c r="AJ172" i="21" a="1"/>
  <c r="AJ172" i="21" s="1"/>
  <c r="D171" i="21"/>
  <c r="M140" i="20"/>
  <c r="K141" i="20" s="1"/>
  <c r="L141" i="20" s="1"/>
  <c r="H140" i="20" a="1"/>
  <c r="H140" i="20" s="1"/>
  <c r="G139" i="20"/>
  <c r="J139" i="20"/>
  <c r="N139" i="20"/>
  <c r="I139" i="20"/>
  <c r="AB138" i="20" a="1"/>
  <c r="AB138" i="20" s="1"/>
  <c r="Q138" i="20"/>
  <c r="AH138" i="20" a="1"/>
  <c r="AH138" i="20" s="1"/>
  <c r="Y138" i="20" a="1"/>
  <c r="Y138" i="20" s="1"/>
  <c r="X138" i="20" a="1"/>
  <c r="X138" i="20" s="1"/>
  <c r="AC138" i="20" a="1"/>
  <c r="AC138" i="20" s="1"/>
  <c r="AA138" i="20" a="1"/>
  <c r="AA138" i="20" s="1"/>
  <c r="W138" i="20"/>
  <c r="AE138" i="20" a="1"/>
  <c r="AE138" i="20" s="1"/>
  <c r="AD138" i="20" a="1"/>
  <c r="AD138" i="20" s="1"/>
  <c r="AK138" i="20" a="1"/>
  <c r="AK138" i="20" s="1"/>
  <c r="P138" i="20"/>
  <c r="AF138" i="20" a="1"/>
  <c r="AF138" i="20" s="1"/>
  <c r="AJ138" i="20" a="1"/>
  <c r="AJ138" i="20" s="1"/>
  <c r="O138" i="20"/>
  <c r="AI138" i="20" a="1"/>
  <c r="AI138" i="20" s="1"/>
  <c r="AG138" i="20" a="1"/>
  <c r="AG138" i="20" s="1"/>
  <c r="V138" i="20"/>
  <c r="C138" i="20" s="1"/>
  <c r="S138" i="20" a="1"/>
  <c r="S138" i="20" s="1"/>
  <c r="R138" i="20"/>
  <c r="U138" i="20"/>
  <c r="D138" i="20" s="1"/>
  <c r="T138" i="20" a="1"/>
  <c r="T138" i="20" s="1"/>
  <c r="Z138" i="20" a="1"/>
  <c r="Z138" i="20" s="1"/>
  <c r="AI182" i="16"/>
  <c r="AH182" i="16"/>
  <c r="AF182" i="16"/>
  <c r="AM182" i="16"/>
  <c r="AG183" i="16" a="1"/>
  <c r="AG183" i="16" s="1"/>
  <c r="AL183" i="16"/>
  <c r="AJ184" i="16" s="1"/>
  <c r="AK184" i="16" s="1"/>
  <c r="AN181" i="16"/>
  <c r="BG181" i="16" a="1"/>
  <c r="BG181" i="16" s="1"/>
  <c r="AY181" i="16" a="1"/>
  <c r="AY181" i="16" s="1"/>
  <c r="BE181" i="16" a="1"/>
  <c r="BE181" i="16" s="1"/>
  <c r="AW181" i="16" a="1"/>
  <c r="AW181" i="16" s="1"/>
  <c r="AX181" i="16" a="1"/>
  <c r="AX181" i="16" s="1"/>
  <c r="BI181" i="16" a="1"/>
  <c r="BI181" i="16" s="1"/>
  <c r="AV181" i="16"/>
  <c r="BH181" i="16" a="1"/>
  <c r="BH181" i="16" s="1"/>
  <c r="AU181" i="16"/>
  <c r="AB181" i="16" s="1"/>
  <c r="AZ181" i="16" a="1"/>
  <c r="AZ181" i="16" s="1"/>
  <c r="AT181" i="16"/>
  <c r="BF181" i="16" a="1"/>
  <c r="BF181" i="16" s="1"/>
  <c r="AR181" i="16" a="1"/>
  <c r="AR181" i="16" s="1"/>
  <c r="BA181" i="16" a="1"/>
  <c r="BA181" i="16" s="1"/>
  <c r="AS181" i="16" a="1"/>
  <c r="AS181" i="16" s="1"/>
  <c r="BJ181" i="16" a="1"/>
  <c r="BJ181" i="16" s="1"/>
  <c r="BD181" i="16" a="1"/>
  <c r="BD181" i="16" s="1"/>
  <c r="BC181" i="16" a="1"/>
  <c r="BC181" i="16" s="1"/>
  <c r="BB181" i="16" a="1"/>
  <c r="BB181" i="16" s="1"/>
  <c r="AP181" i="16"/>
  <c r="AQ181" i="16"/>
  <c r="AO181" i="16"/>
  <c r="N174" i="21" l="1"/>
  <c r="J174" i="21"/>
  <c r="G174" i="21"/>
  <c r="I174" i="21"/>
  <c r="M175" i="21"/>
  <c r="K176" i="21" s="1"/>
  <c r="L176" i="21" s="1"/>
  <c r="H175" i="21" a="1"/>
  <c r="H175" i="21" s="1"/>
  <c r="W173" i="21"/>
  <c r="AE173" i="21" a="1"/>
  <c r="AE173" i="21" s="1"/>
  <c r="V173" i="21"/>
  <c r="C173" i="21" s="1"/>
  <c r="AJ173" i="21" a="1"/>
  <c r="AJ173" i="21" s="1"/>
  <c r="AA173" i="21" a="1"/>
  <c r="AA173" i="21" s="1"/>
  <c r="AH173" i="21" a="1"/>
  <c r="AH173" i="21" s="1"/>
  <c r="X173" i="21" a="1"/>
  <c r="X173" i="21" s="1"/>
  <c r="U173" i="21"/>
  <c r="AG173" i="21" a="1"/>
  <c r="AG173" i="21" s="1"/>
  <c r="S173" i="21" a="1"/>
  <c r="S173" i="21" s="1"/>
  <c r="Y173" i="21" a="1"/>
  <c r="Y173" i="21" s="1"/>
  <c r="AK173" i="21" a="1"/>
  <c r="AK173" i="21" s="1"/>
  <c r="R173" i="21"/>
  <c r="P173" i="21"/>
  <c r="AI173" i="21" a="1"/>
  <c r="AI173" i="21" s="1"/>
  <c r="Q173" i="21"/>
  <c r="O173" i="21"/>
  <c r="AF173" i="21" a="1"/>
  <c r="AF173" i="21" s="1"/>
  <c r="AD173" i="21" a="1"/>
  <c r="AD173" i="21" s="1"/>
  <c r="T173" i="21" a="1"/>
  <c r="T173" i="21" s="1"/>
  <c r="AC173" i="21" a="1"/>
  <c r="AC173" i="21" s="1"/>
  <c r="Z173" i="21" a="1"/>
  <c r="Z173" i="21" s="1"/>
  <c r="AB173" i="21" a="1"/>
  <c r="AB173" i="21" s="1"/>
  <c r="AD139" i="20" a="1"/>
  <c r="AD139" i="20" s="1"/>
  <c r="AA139" i="20" a="1"/>
  <c r="AA139" i="20" s="1"/>
  <c r="O139" i="20"/>
  <c r="AI139" i="20" a="1"/>
  <c r="AI139" i="20" s="1"/>
  <c r="Z139" i="20" a="1"/>
  <c r="Z139" i="20" s="1"/>
  <c r="AH139" i="20" a="1"/>
  <c r="AH139" i="20" s="1"/>
  <c r="Y139" i="20" a="1"/>
  <c r="Y139" i="20" s="1"/>
  <c r="X139" i="20" a="1"/>
  <c r="X139" i="20" s="1"/>
  <c r="V139" i="20"/>
  <c r="C139" i="20" s="1"/>
  <c r="AJ139" i="20" a="1"/>
  <c r="AJ139" i="20" s="1"/>
  <c r="W139" i="20"/>
  <c r="AG139" i="20" a="1"/>
  <c r="AG139" i="20" s="1"/>
  <c r="U139" i="20"/>
  <c r="T139" i="20" a="1"/>
  <c r="T139" i="20" s="1"/>
  <c r="Q139" i="20"/>
  <c r="P139" i="20"/>
  <c r="AK139" i="20" a="1"/>
  <c r="AK139" i="20" s="1"/>
  <c r="AC139" i="20" a="1"/>
  <c r="AC139" i="20" s="1"/>
  <c r="AB139" i="20" a="1"/>
  <c r="AB139" i="20" s="1"/>
  <c r="AF139" i="20" a="1"/>
  <c r="AF139" i="20" s="1"/>
  <c r="R139" i="20"/>
  <c r="AE139" i="20" a="1"/>
  <c r="AE139" i="20" s="1"/>
  <c r="S139" i="20" a="1"/>
  <c r="S139" i="20" s="1"/>
  <c r="J140" i="20"/>
  <c r="N140" i="20"/>
  <c r="I140" i="20"/>
  <c r="G140" i="20"/>
  <c r="M141" i="20"/>
  <c r="K142" i="20" s="1"/>
  <c r="L142" i="20" s="1"/>
  <c r="H141" i="20" a="1"/>
  <c r="H141" i="20" s="1"/>
  <c r="AL184" i="16"/>
  <c r="AJ185" i="16" s="1"/>
  <c r="AK185" i="16" s="1"/>
  <c r="AG184" i="16" a="1"/>
  <c r="AG184" i="16" s="1"/>
  <c r="AF183" i="16"/>
  <c r="AI183" i="16"/>
  <c r="AH183" i="16"/>
  <c r="AM183" i="16"/>
  <c r="BE182" i="16" a="1"/>
  <c r="BE182" i="16" s="1"/>
  <c r="AW182" i="16" a="1"/>
  <c r="AW182" i="16" s="1"/>
  <c r="AV182" i="16"/>
  <c r="BD182" i="16" a="1"/>
  <c r="BD182" i="16" s="1"/>
  <c r="AU182" i="16"/>
  <c r="AB182" i="16" s="1"/>
  <c r="AS182" i="16" a="1"/>
  <c r="AS182" i="16" s="1"/>
  <c r="AQ182" i="16"/>
  <c r="BC182" i="16" a="1"/>
  <c r="BC182" i="16" s="1"/>
  <c r="AP182" i="16"/>
  <c r="BB182" i="16" a="1"/>
  <c r="BB182" i="16" s="1"/>
  <c r="AO182" i="16"/>
  <c r="AN182" i="16"/>
  <c r="AY182" i="16" a="1"/>
  <c r="AY182" i="16" s="1"/>
  <c r="BI182" i="16" a="1"/>
  <c r="BI182" i="16" s="1"/>
  <c r="AT182" i="16"/>
  <c r="AC182" i="16" s="1"/>
  <c r="BH182" i="16" a="1"/>
  <c r="BH182" i="16" s="1"/>
  <c r="BG182" i="16" a="1"/>
  <c r="BG182" i="16" s="1"/>
  <c r="BJ182" i="16" a="1"/>
  <c r="BJ182" i="16" s="1"/>
  <c r="BF182" i="16" a="1"/>
  <c r="BF182" i="16" s="1"/>
  <c r="BA182" i="16" a="1"/>
  <c r="BA182" i="16" s="1"/>
  <c r="AZ182" i="16" a="1"/>
  <c r="AZ182" i="16" s="1"/>
  <c r="AR182" i="16" a="1"/>
  <c r="AR182" i="16" s="1"/>
  <c r="AX182" i="16" a="1"/>
  <c r="AX182" i="16" s="1"/>
  <c r="AC181" i="16"/>
  <c r="D173" i="21" l="1"/>
  <c r="N175" i="21"/>
  <c r="G175" i="21"/>
  <c r="J175" i="21"/>
  <c r="I175" i="21"/>
  <c r="M176" i="21"/>
  <c r="K177" i="21" s="1"/>
  <c r="L177" i="21" s="1"/>
  <c r="H176" i="21" a="1"/>
  <c r="H176" i="21" s="1"/>
  <c r="AK174" i="21" a="1"/>
  <c r="AK174" i="21" s="1"/>
  <c r="AC174" i="21" a="1"/>
  <c r="AC174" i="21" s="1"/>
  <c r="S174" i="21" a="1"/>
  <c r="S174" i="21" s="1"/>
  <c r="AJ174" i="21" a="1"/>
  <c r="AJ174" i="21" s="1"/>
  <c r="AA174" i="21" a="1"/>
  <c r="AA174" i="21" s="1"/>
  <c r="O174" i="21"/>
  <c r="Z174" i="21" a="1"/>
  <c r="Z174" i="21" s="1"/>
  <c r="AB174" i="21" a="1"/>
  <c r="AB174" i="21" s="1"/>
  <c r="U174" i="21"/>
  <c r="D174" i="21" s="1"/>
  <c r="Y174" i="21" a="1"/>
  <c r="Y174" i="21" s="1"/>
  <c r="W174" i="21"/>
  <c r="AD174" i="21" a="1"/>
  <c r="AD174" i="21" s="1"/>
  <c r="AH174" i="21" a="1"/>
  <c r="AH174" i="21" s="1"/>
  <c r="AG174" i="21" a="1"/>
  <c r="AG174" i="21" s="1"/>
  <c r="AF174" i="21" a="1"/>
  <c r="AF174" i="21" s="1"/>
  <c r="AE174" i="21" a="1"/>
  <c r="AE174" i="21" s="1"/>
  <c r="X174" i="21" a="1"/>
  <c r="X174" i="21" s="1"/>
  <c r="V174" i="21"/>
  <c r="C174" i="21" s="1"/>
  <c r="AI174" i="21" a="1"/>
  <c r="AI174" i="21" s="1"/>
  <c r="T174" i="21" a="1"/>
  <c r="T174" i="21" s="1"/>
  <c r="R174" i="21"/>
  <c r="Q174" i="21"/>
  <c r="P174" i="21"/>
  <c r="J141" i="20"/>
  <c r="N141" i="20"/>
  <c r="G141" i="20"/>
  <c r="I141" i="20"/>
  <c r="D139" i="20"/>
  <c r="H142" i="20" a="1"/>
  <c r="H142" i="20" s="1"/>
  <c r="M142" i="20"/>
  <c r="K143" i="20" s="1"/>
  <c r="L143" i="20" s="1"/>
  <c r="Q140" i="20"/>
  <c r="AH140" i="20" a="1"/>
  <c r="AH140" i="20" s="1"/>
  <c r="AJ140" i="20" a="1"/>
  <c r="AJ140" i="20" s="1"/>
  <c r="AI140" i="20" a="1"/>
  <c r="AI140" i="20" s="1"/>
  <c r="Z140" i="20" a="1"/>
  <c r="Z140" i="20" s="1"/>
  <c r="Y140" i="20" a="1"/>
  <c r="Y140" i="20" s="1"/>
  <c r="AE140" i="20" a="1"/>
  <c r="AE140" i="20" s="1"/>
  <c r="S140" i="20" a="1"/>
  <c r="S140" i="20" s="1"/>
  <c r="AD140" i="20" a="1"/>
  <c r="AD140" i="20" s="1"/>
  <c r="R140" i="20"/>
  <c r="P140" i="20"/>
  <c r="O140" i="20"/>
  <c r="AC140" i="20" a="1"/>
  <c r="AC140" i="20" s="1"/>
  <c r="AA140" i="20" a="1"/>
  <c r="AA140" i="20" s="1"/>
  <c r="X140" i="20" a="1"/>
  <c r="X140" i="20" s="1"/>
  <c r="V140" i="20"/>
  <c r="C140" i="20" s="1"/>
  <c r="AK140" i="20" a="1"/>
  <c r="AK140" i="20" s="1"/>
  <c r="U140" i="20"/>
  <c r="D140" i="20" s="1"/>
  <c r="T140" i="20" a="1"/>
  <c r="T140" i="20" s="1"/>
  <c r="AB140" i="20" a="1"/>
  <c r="AB140" i="20" s="1"/>
  <c r="W140" i="20"/>
  <c r="AF140" i="20" a="1"/>
  <c r="AF140" i="20" s="1"/>
  <c r="AG140" i="20" a="1"/>
  <c r="AG140" i="20" s="1"/>
  <c r="AS183" i="16" a="1"/>
  <c r="AS183" i="16" s="1"/>
  <c r="BJ183" i="16" a="1"/>
  <c r="BJ183" i="16" s="1"/>
  <c r="BB183" i="16" a="1"/>
  <c r="BB183" i="16" s="1"/>
  <c r="AR183" i="16" a="1"/>
  <c r="AR183" i="16" s="1"/>
  <c r="BH183" i="16" a="1"/>
  <c r="BH183" i="16" s="1"/>
  <c r="AZ183" i="16" a="1"/>
  <c r="AZ183" i="16" s="1"/>
  <c r="AO183" i="16"/>
  <c r="AX183" i="16" a="1"/>
  <c r="AX183" i="16" s="1"/>
  <c r="BG183" i="16" a="1"/>
  <c r="BG183" i="16" s="1"/>
  <c r="AW183" i="16" a="1"/>
  <c r="AW183" i="16" s="1"/>
  <c r="AV183" i="16"/>
  <c r="AY183" i="16" a="1"/>
  <c r="AY183" i="16" s="1"/>
  <c r="AT183" i="16"/>
  <c r="AU183" i="16"/>
  <c r="AB183" i="16" s="1"/>
  <c r="AQ183" i="16"/>
  <c r="BE183" i="16" a="1"/>
  <c r="BE183" i="16" s="1"/>
  <c r="BD183" i="16" a="1"/>
  <c r="BD183" i="16" s="1"/>
  <c r="BC183" i="16" a="1"/>
  <c r="BC183" i="16" s="1"/>
  <c r="BA183" i="16" a="1"/>
  <c r="BA183" i="16" s="1"/>
  <c r="AN183" i="16"/>
  <c r="BF183" i="16" a="1"/>
  <c r="BF183" i="16" s="1"/>
  <c r="AP183" i="16"/>
  <c r="BI183" i="16" a="1"/>
  <c r="BI183" i="16" s="1"/>
  <c r="AM184" i="16"/>
  <c r="AF184" i="16"/>
  <c r="AI184" i="16"/>
  <c r="AH184" i="16"/>
  <c r="AG185" i="16" a="1"/>
  <c r="AG185" i="16" s="1"/>
  <c r="AL185" i="16"/>
  <c r="AJ186" i="16" s="1"/>
  <c r="AK186" i="16" s="1"/>
  <c r="J176" i="21" l="1"/>
  <c r="I176" i="21"/>
  <c r="N176" i="21"/>
  <c r="G176" i="21"/>
  <c r="H177" i="21" a="1"/>
  <c r="H177" i="21" s="1"/>
  <c r="M177" i="21"/>
  <c r="K178" i="21" s="1"/>
  <c r="L178" i="21" s="1"/>
  <c r="O175" i="21"/>
  <c r="AH175" i="21" a="1"/>
  <c r="AH175" i="21" s="1"/>
  <c r="Z175" i="21" a="1"/>
  <c r="Z175" i="21" s="1"/>
  <c r="Q175" i="21"/>
  <c r="AK175" i="21" a="1"/>
  <c r="AK175" i="21" s="1"/>
  <c r="AB175" i="21" a="1"/>
  <c r="AB175" i="21" s="1"/>
  <c r="P175" i="21"/>
  <c r="AG175" i="21" a="1"/>
  <c r="AG175" i="21" s="1"/>
  <c r="V175" i="21"/>
  <c r="C175" i="21" s="1"/>
  <c r="T175" i="21" a="1"/>
  <c r="T175" i="21" s="1"/>
  <c r="U175" i="21"/>
  <c r="D175" i="21" s="1"/>
  <c r="AF175" i="21" a="1"/>
  <c r="AF175" i="21" s="1"/>
  <c r="AJ175" i="21" a="1"/>
  <c r="AJ175" i="21" s="1"/>
  <c r="Y175" i="21" a="1"/>
  <c r="Y175" i="21" s="1"/>
  <c r="AI175" i="21" a="1"/>
  <c r="AI175" i="21" s="1"/>
  <c r="AC175" i="21" a="1"/>
  <c r="AC175" i="21" s="1"/>
  <c r="AA175" i="21" a="1"/>
  <c r="AA175" i="21" s="1"/>
  <c r="W175" i="21"/>
  <c r="R175" i="21"/>
  <c r="X175" i="21" a="1"/>
  <c r="X175" i="21" s="1"/>
  <c r="S175" i="21" a="1"/>
  <c r="S175" i="21" s="1"/>
  <c r="AD175" i="21" a="1"/>
  <c r="AD175" i="21" s="1"/>
  <c r="AE175" i="21" a="1"/>
  <c r="AE175" i="21" s="1"/>
  <c r="H143" i="20" a="1"/>
  <c r="H143" i="20" s="1"/>
  <c r="M143" i="20"/>
  <c r="K144" i="20" s="1"/>
  <c r="L144" i="20" s="1"/>
  <c r="I142" i="20"/>
  <c r="N142" i="20"/>
  <c r="J142" i="20"/>
  <c r="G142" i="20"/>
  <c r="AG141" i="20" a="1"/>
  <c r="AG141" i="20" s="1"/>
  <c r="Y141" i="20" a="1"/>
  <c r="Y141" i="20" s="1"/>
  <c r="O141" i="20"/>
  <c r="AJ141" i="20" a="1"/>
  <c r="AJ141" i="20" s="1"/>
  <c r="AA141" i="20" a="1"/>
  <c r="AA141" i="20" s="1"/>
  <c r="AB141" i="20" a="1"/>
  <c r="AB141" i="20" s="1"/>
  <c r="Z141" i="20" a="1"/>
  <c r="Z141" i="20" s="1"/>
  <c r="AK141" i="20" a="1"/>
  <c r="AK141" i="20" s="1"/>
  <c r="X141" i="20" a="1"/>
  <c r="X141" i="20" s="1"/>
  <c r="AI141" i="20" a="1"/>
  <c r="AI141" i="20" s="1"/>
  <c r="W141" i="20"/>
  <c r="U141" i="20"/>
  <c r="P141" i="20"/>
  <c r="AF141" i="20" a="1"/>
  <c r="AF141" i="20" s="1"/>
  <c r="R141" i="20"/>
  <c r="AE141" i="20" a="1"/>
  <c r="AE141" i="20" s="1"/>
  <c r="Q141" i="20"/>
  <c r="AH141" i="20" a="1"/>
  <c r="AH141" i="20" s="1"/>
  <c r="AD141" i="20" a="1"/>
  <c r="AD141" i="20" s="1"/>
  <c r="V141" i="20"/>
  <c r="C141" i="20" s="1"/>
  <c r="AC141" i="20" a="1"/>
  <c r="AC141" i="20" s="1"/>
  <c r="T141" i="20" a="1"/>
  <c r="T141" i="20" s="1"/>
  <c r="S141" i="20" a="1"/>
  <c r="S141" i="20" s="1"/>
  <c r="AL186" i="16"/>
  <c r="AJ187" i="16" s="1"/>
  <c r="AK187" i="16" s="1"/>
  <c r="AG186" i="16" a="1"/>
  <c r="AG186" i="16" s="1"/>
  <c r="AI185" i="16"/>
  <c r="AH185" i="16"/>
  <c r="AF185" i="16"/>
  <c r="AM185" i="16"/>
  <c r="AC183" i="16"/>
  <c r="BH184" i="16" a="1"/>
  <c r="BH184" i="16" s="1"/>
  <c r="AZ184" i="16" a="1"/>
  <c r="AZ184" i="16" s="1"/>
  <c r="AO184" i="16"/>
  <c r="AN184" i="16"/>
  <c r="BG184" i="16" a="1"/>
  <c r="BG184" i="16" s="1"/>
  <c r="AY184" i="16" a="1"/>
  <c r="AY184" i="16" s="1"/>
  <c r="AR184" i="16" a="1"/>
  <c r="AR184" i="16" s="1"/>
  <c r="BC184" i="16" a="1"/>
  <c r="BC184" i="16" s="1"/>
  <c r="AQ184" i="16"/>
  <c r="AP184" i="16"/>
  <c r="BB184" i="16" a="1"/>
  <c r="BB184" i="16" s="1"/>
  <c r="BA184" i="16" a="1"/>
  <c r="BA184" i="16" s="1"/>
  <c r="AW184" i="16" a="1"/>
  <c r="AW184" i="16" s="1"/>
  <c r="BI184" i="16" a="1"/>
  <c r="BI184" i="16" s="1"/>
  <c r="BE184" i="16" a="1"/>
  <c r="BE184" i="16" s="1"/>
  <c r="AX184" i="16" a="1"/>
  <c r="AX184" i="16" s="1"/>
  <c r="BD184" i="16" a="1"/>
  <c r="BD184" i="16" s="1"/>
  <c r="AV184" i="16"/>
  <c r="AU184" i="16"/>
  <c r="AB184" i="16" s="1"/>
  <c r="BF184" i="16" a="1"/>
  <c r="BF184" i="16" s="1"/>
  <c r="AT184" i="16"/>
  <c r="AC184" i="16" s="1"/>
  <c r="BJ184" i="16" a="1"/>
  <c r="BJ184" i="16" s="1"/>
  <c r="AS184" i="16" a="1"/>
  <c r="AS184" i="16" s="1"/>
  <c r="H178" i="21" l="1" a="1"/>
  <c r="H178" i="21" s="1"/>
  <c r="M178" i="21"/>
  <c r="K179" i="21" s="1"/>
  <c r="L179" i="21" s="1"/>
  <c r="J177" i="21"/>
  <c r="G177" i="21"/>
  <c r="N177" i="21"/>
  <c r="I177" i="21"/>
  <c r="AF176" i="21" a="1"/>
  <c r="AF176" i="21" s="1"/>
  <c r="X176" i="21" a="1"/>
  <c r="X176" i="21" s="1"/>
  <c r="W176" i="21"/>
  <c r="AC176" i="21" a="1"/>
  <c r="AC176" i="21" s="1"/>
  <c r="R176" i="21"/>
  <c r="Q176" i="21"/>
  <c r="Z176" i="21" a="1"/>
  <c r="Z176" i="21" s="1"/>
  <c r="AK176" i="21" a="1"/>
  <c r="AK176" i="21" s="1"/>
  <c r="AA176" i="21" a="1"/>
  <c r="AA176" i="21" s="1"/>
  <c r="AJ176" i="21" a="1"/>
  <c r="AJ176" i="21" s="1"/>
  <c r="U176" i="21"/>
  <c r="AE176" i="21" a="1"/>
  <c r="AE176" i="21" s="1"/>
  <c r="AB176" i="21" a="1"/>
  <c r="AB176" i="21" s="1"/>
  <c r="V176" i="21"/>
  <c r="C176" i="21" s="1"/>
  <c r="T176" i="21" a="1"/>
  <c r="T176" i="21" s="1"/>
  <c r="S176" i="21" a="1"/>
  <c r="S176" i="21" s="1"/>
  <c r="P176" i="21"/>
  <c r="O176" i="21"/>
  <c r="AI176" i="21" a="1"/>
  <c r="AI176" i="21" s="1"/>
  <c r="AH176" i="21" a="1"/>
  <c r="AH176" i="21" s="1"/>
  <c r="AG176" i="21" a="1"/>
  <c r="AG176" i="21" s="1"/>
  <c r="Y176" i="21" a="1"/>
  <c r="Y176" i="21" s="1"/>
  <c r="AD176" i="21" a="1"/>
  <c r="AD176" i="21" s="1"/>
  <c r="U142" i="20"/>
  <c r="D142" i="20" s="1"/>
  <c r="X142" i="20" a="1"/>
  <c r="X142" i="20" s="1"/>
  <c r="AK142" i="20" a="1"/>
  <c r="AK142" i="20" s="1"/>
  <c r="AB142" i="20" a="1"/>
  <c r="AB142" i="20" s="1"/>
  <c r="P142" i="20"/>
  <c r="O142" i="20"/>
  <c r="AJ142" i="20" a="1"/>
  <c r="AJ142" i="20" s="1"/>
  <c r="AA142" i="20" a="1"/>
  <c r="AA142" i="20" s="1"/>
  <c r="AH142" i="20" a="1"/>
  <c r="AH142" i="20" s="1"/>
  <c r="V142" i="20"/>
  <c r="C142" i="20" s="1"/>
  <c r="AG142" i="20" a="1"/>
  <c r="AG142" i="20" s="1"/>
  <c r="T142" i="20" a="1"/>
  <c r="T142" i="20" s="1"/>
  <c r="AF142" i="20" a="1"/>
  <c r="AF142" i="20" s="1"/>
  <c r="S142" i="20" a="1"/>
  <c r="S142" i="20" s="1"/>
  <c r="AC142" i="20" a="1"/>
  <c r="AC142" i="20" s="1"/>
  <c r="Y142" i="20" a="1"/>
  <c r="Y142" i="20" s="1"/>
  <c r="W142" i="20"/>
  <c r="AE142" i="20" a="1"/>
  <c r="AE142" i="20" s="1"/>
  <c r="Z142" i="20" a="1"/>
  <c r="Z142" i="20" s="1"/>
  <c r="AD142" i="20" a="1"/>
  <c r="AD142" i="20" s="1"/>
  <c r="R142" i="20"/>
  <c r="Q142" i="20"/>
  <c r="AI142" i="20" a="1"/>
  <c r="AI142" i="20" s="1"/>
  <c r="D141" i="20"/>
  <c r="M144" i="20"/>
  <c r="K145" i="20" s="1"/>
  <c r="L145" i="20" s="1"/>
  <c r="H144" i="20" a="1"/>
  <c r="H144" i="20" s="1"/>
  <c r="N143" i="20"/>
  <c r="J143" i="20"/>
  <c r="G143" i="20"/>
  <c r="I143" i="20"/>
  <c r="BE185" i="16" a="1"/>
  <c r="BE185" i="16" s="1"/>
  <c r="AW185" i="16" a="1"/>
  <c r="AW185" i="16" s="1"/>
  <c r="AV185" i="16"/>
  <c r="BC185" i="16" a="1"/>
  <c r="BC185" i="16" s="1"/>
  <c r="BI185" i="16" a="1"/>
  <c r="BI185" i="16" s="1"/>
  <c r="AY185" i="16" a="1"/>
  <c r="AY185" i="16" s="1"/>
  <c r="BH185" i="16" a="1"/>
  <c r="BH185" i="16" s="1"/>
  <c r="AX185" i="16" a="1"/>
  <c r="AX185" i="16" s="1"/>
  <c r="AU185" i="16"/>
  <c r="AB185" i="16" s="1"/>
  <c r="BB185" i="16" a="1"/>
  <c r="BB185" i="16" s="1"/>
  <c r="AZ185" i="16" a="1"/>
  <c r="AZ185" i="16" s="1"/>
  <c r="AT185" i="16"/>
  <c r="AS185" i="16" a="1"/>
  <c r="AS185" i="16" s="1"/>
  <c r="BD185" i="16" a="1"/>
  <c r="BD185" i="16" s="1"/>
  <c r="BA185" i="16" a="1"/>
  <c r="BA185" i="16" s="1"/>
  <c r="AR185" i="16" a="1"/>
  <c r="AR185" i="16" s="1"/>
  <c r="AQ185" i="16"/>
  <c r="AP185" i="16"/>
  <c r="AO185" i="16"/>
  <c r="AN185" i="16"/>
  <c r="BJ185" i="16" a="1"/>
  <c r="BJ185" i="16" s="1"/>
  <c r="BG185" i="16" a="1"/>
  <c r="BG185" i="16" s="1"/>
  <c r="BF185" i="16" a="1"/>
  <c r="BF185" i="16" s="1"/>
  <c r="AF186" i="16"/>
  <c r="AM186" i="16"/>
  <c r="AI186" i="16"/>
  <c r="AH186" i="16"/>
  <c r="AL187" i="16"/>
  <c r="AJ188" i="16" s="1"/>
  <c r="AK188" i="16" s="1"/>
  <c r="AG187" i="16" a="1"/>
  <c r="AG187" i="16" s="1"/>
  <c r="T177" i="21" l="1" a="1"/>
  <c r="T177" i="21" s="1"/>
  <c r="AK177" i="21" a="1"/>
  <c r="AK177" i="21" s="1"/>
  <c r="AC177" i="21" a="1"/>
  <c r="AC177" i="21" s="1"/>
  <c r="AD177" i="21" a="1"/>
  <c r="AD177" i="21" s="1"/>
  <c r="R177" i="21"/>
  <c r="Q177" i="21"/>
  <c r="AF177" i="21" a="1"/>
  <c r="AF177" i="21" s="1"/>
  <c r="AE177" i="21" a="1"/>
  <c r="AE177" i="21" s="1"/>
  <c r="O177" i="21"/>
  <c r="S177" i="21" a="1"/>
  <c r="S177" i="21" s="1"/>
  <c r="P177" i="21"/>
  <c r="W177" i="21"/>
  <c r="AG177" i="21" a="1"/>
  <c r="AG177" i="21" s="1"/>
  <c r="AB177" i="21" a="1"/>
  <c r="AB177" i="21" s="1"/>
  <c r="AJ177" i="21" a="1"/>
  <c r="AJ177" i="21" s="1"/>
  <c r="AI177" i="21" a="1"/>
  <c r="AI177" i="21" s="1"/>
  <c r="AH177" i="21" a="1"/>
  <c r="AH177" i="21" s="1"/>
  <c r="Y177" i="21" a="1"/>
  <c r="Y177" i="21" s="1"/>
  <c r="AA177" i="21" a="1"/>
  <c r="AA177" i="21" s="1"/>
  <c r="Z177" i="21" a="1"/>
  <c r="Z177" i="21" s="1"/>
  <c r="V177" i="21"/>
  <c r="C177" i="21" s="1"/>
  <c r="X177" i="21" a="1"/>
  <c r="X177" i="21" s="1"/>
  <c r="U177" i="21"/>
  <c r="D177" i="21" s="1"/>
  <c r="D176" i="21"/>
  <c r="M179" i="21"/>
  <c r="K180" i="21" s="1"/>
  <c r="L180" i="21" s="1"/>
  <c r="H179" i="21" a="1"/>
  <c r="H179" i="21" s="1"/>
  <c r="I178" i="21"/>
  <c r="G178" i="21"/>
  <c r="N178" i="21"/>
  <c r="J178" i="21"/>
  <c r="G144" i="20"/>
  <c r="I144" i="20"/>
  <c r="J144" i="20"/>
  <c r="N144" i="20"/>
  <c r="M145" i="20"/>
  <c r="K146" i="20" s="1"/>
  <c r="L146" i="20" s="1"/>
  <c r="H145" i="20" a="1"/>
  <c r="H145" i="20" s="1"/>
  <c r="AJ143" i="20" a="1"/>
  <c r="AJ143" i="20" s="1"/>
  <c r="AB143" i="20" a="1"/>
  <c r="AB143" i="20" s="1"/>
  <c r="R143" i="20"/>
  <c r="V143" i="20"/>
  <c r="C143" i="20" s="1"/>
  <c r="AC143" i="20" a="1"/>
  <c r="AC143" i="20" s="1"/>
  <c r="Q143" i="20"/>
  <c r="P143" i="20"/>
  <c r="AK143" i="20" a="1"/>
  <c r="AK143" i="20" s="1"/>
  <c r="O143" i="20"/>
  <c r="AD143" i="20" a="1"/>
  <c r="AD143" i="20" s="1"/>
  <c r="AA143" i="20" a="1"/>
  <c r="AA143" i="20" s="1"/>
  <c r="AG143" i="20" a="1"/>
  <c r="AG143" i="20" s="1"/>
  <c r="AF143" i="20" a="1"/>
  <c r="AF143" i="20" s="1"/>
  <c r="X143" i="20" a="1"/>
  <c r="X143" i="20" s="1"/>
  <c r="T143" i="20" a="1"/>
  <c r="T143" i="20" s="1"/>
  <c r="W143" i="20"/>
  <c r="U143" i="20"/>
  <c r="S143" i="20" a="1"/>
  <c r="S143" i="20" s="1"/>
  <c r="AH143" i="20" a="1"/>
  <c r="AH143" i="20" s="1"/>
  <c r="Z143" i="20" a="1"/>
  <c r="Z143" i="20" s="1"/>
  <c r="AI143" i="20" a="1"/>
  <c r="AI143" i="20" s="1"/>
  <c r="AE143" i="20" a="1"/>
  <c r="AE143" i="20" s="1"/>
  <c r="Y143" i="20" a="1"/>
  <c r="Y143" i="20" s="1"/>
  <c r="AI187" i="16"/>
  <c r="AH187" i="16"/>
  <c r="AF187" i="16"/>
  <c r="AM187" i="16"/>
  <c r="AG188" i="16" a="1"/>
  <c r="AG188" i="16" s="1"/>
  <c r="AL188" i="16"/>
  <c r="AJ189" i="16" s="1"/>
  <c r="AK189" i="16" s="1"/>
  <c r="AC185" i="16"/>
  <c r="BC186" i="16" a="1"/>
  <c r="BC186" i="16" s="1"/>
  <c r="AS186" i="16" a="1"/>
  <c r="AS186" i="16" s="1"/>
  <c r="BJ186" i="16" a="1"/>
  <c r="BJ186" i="16" s="1"/>
  <c r="BB186" i="16" a="1"/>
  <c r="BB186" i="16" s="1"/>
  <c r="AP186" i="16"/>
  <c r="AN186" i="16"/>
  <c r="BA186" i="16" a="1"/>
  <c r="BA186" i="16" s="1"/>
  <c r="AZ186" i="16" a="1"/>
  <c r="AZ186" i="16" s="1"/>
  <c r="BE186" i="16" a="1"/>
  <c r="BE186" i="16" s="1"/>
  <c r="BD186" i="16" a="1"/>
  <c r="BD186" i="16" s="1"/>
  <c r="BI186" i="16" a="1"/>
  <c r="BI186" i="16" s="1"/>
  <c r="AQ186" i="16"/>
  <c r="BH186" i="16" a="1"/>
  <c r="BH186" i="16" s="1"/>
  <c r="AO186" i="16"/>
  <c r="BG186" i="16" a="1"/>
  <c r="BG186" i="16" s="1"/>
  <c r="AX186" i="16" a="1"/>
  <c r="AX186" i="16" s="1"/>
  <c r="AW186" i="16" a="1"/>
  <c r="AW186" i="16" s="1"/>
  <c r="AV186" i="16"/>
  <c r="AU186" i="16"/>
  <c r="AB186" i="16" s="1"/>
  <c r="AT186" i="16"/>
  <c r="AC186" i="16" s="1"/>
  <c r="AR186" i="16" a="1"/>
  <c r="AR186" i="16" s="1"/>
  <c r="BF186" i="16" a="1"/>
  <c r="BF186" i="16" s="1"/>
  <c r="AY186" i="16" a="1"/>
  <c r="AY186" i="16" s="1"/>
  <c r="AI178" i="21" l="1" a="1"/>
  <c r="AI178" i="21" s="1"/>
  <c r="AA178" i="21" a="1"/>
  <c r="AA178" i="21" s="1"/>
  <c r="P178" i="21"/>
  <c r="O178" i="21"/>
  <c r="T178" i="21" a="1"/>
  <c r="T178" i="21" s="1"/>
  <c r="AD178" i="21" a="1"/>
  <c r="AD178" i="21" s="1"/>
  <c r="AH178" i="21" a="1"/>
  <c r="AH178" i="21" s="1"/>
  <c r="AJ178" i="21" a="1"/>
  <c r="AJ178" i="21" s="1"/>
  <c r="Y178" i="21" a="1"/>
  <c r="Y178" i="21" s="1"/>
  <c r="X178" i="21" a="1"/>
  <c r="X178" i="21" s="1"/>
  <c r="V178" i="21"/>
  <c r="C178" i="21" s="1"/>
  <c r="R178" i="21"/>
  <c r="AF178" i="21" a="1"/>
  <c r="AF178" i="21" s="1"/>
  <c r="U178" i="21"/>
  <c r="AE178" i="21" a="1"/>
  <c r="AE178" i="21" s="1"/>
  <c r="AC178" i="21" a="1"/>
  <c r="AC178" i="21" s="1"/>
  <c r="Z178" i="21" a="1"/>
  <c r="Z178" i="21" s="1"/>
  <c r="Q178" i="21"/>
  <c r="AB178" i="21" a="1"/>
  <c r="AB178" i="21" s="1"/>
  <c r="W178" i="21"/>
  <c r="S178" i="21" a="1"/>
  <c r="S178" i="21" s="1"/>
  <c r="AK178" i="21" a="1"/>
  <c r="AK178" i="21" s="1"/>
  <c r="AG178" i="21" a="1"/>
  <c r="AG178" i="21" s="1"/>
  <c r="J179" i="21"/>
  <c r="N179" i="21"/>
  <c r="I179" i="21"/>
  <c r="G179" i="21"/>
  <c r="H180" i="21" a="1"/>
  <c r="H180" i="21" s="1"/>
  <c r="M180" i="21"/>
  <c r="K181" i="21" s="1"/>
  <c r="L181" i="21" s="1"/>
  <c r="D143" i="20"/>
  <c r="N145" i="20"/>
  <c r="J145" i="20"/>
  <c r="I145" i="20"/>
  <c r="G145" i="20"/>
  <c r="H146" i="20" a="1"/>
  <c r="H146" i="20" s="1"/>
  <c r="M146" i="20"/>
  <c r="K147" i="20" s="1"/>
  <c r="L147" i="20" s="1"/>
  <c r="S144" i="20" a="1"/>
  <c r="S144" i="20" s="1"/>
  <c r="AC144" i="20" a="1"/>
  <c r="AC144" i="20" s="1"/>
  <c r="R144" i="20"/>
  <c r="Q144" i="20"/>
  <c r="AJ144" i="20" a="1"/>
  <c r="AJ144" i="20" s="1"/>
  <c r="Y144" i="20" a="1"/>
  <c r="Y144" i="20" s="1"/>
  <c r="AI144" i="20" a="1"/>
  <c r="AI144" i="20" s="1"/>
  <c r="X144" i="20" a="1"/>
  <c r="X144" i="20" s="1"/>
  <c r="W144" i="20"/>
  <c r="AH144" i="20" a="1"/>
  <c r="AH144" i="20" s="1"/>
  <c r="V144" i="20"/>
  <c r="C144" i="20" s="1"/>
  <c r="U144" i="20"/>
  <c r="D144" i="20" s="1"/>
  <c r="P144" i="20"/>
  <c r="AK144" i="20" a="1"/>
  <c r="AK144" i="20" s="1"/>
  <c r="O144" i="20"/>
  <c r="AG144" i="20" a="1"/>
  <c r="AG144" i="20" s="1"/>
  <c r="AF144" i="20" a="1"/>
  <c r="AF144" i="20" s="1"/>
  <c r="AE144" i="20" a="1"/>
  <c r="AE144" i="20" s="1"/>
  <c r="AB144" i="20" a="1"/>
  <c r="AB144" i="20" s="1"/>
  <c r="T144" i="20" a="1"/>
  <c r="T144" i="20" s="1"/>
  <c r="AD144" i="20" a="1"/>
  <c r="AD144" i="20" s="1"/>
  <c r="AA144" i="20" a="1"/>
  <c r="AA144" i="20" s="1"/>
  <c r="Z144" i="20" a="1"/>
  <c r="Z144" i="20" s="1"/>
  <c r="AG189" i="16" a="1"/>
  <c r="AG189" i="16" s="1"/>
  <c r="AL189" i="16"/>
  <c r="AJ190" i="16" s="1"/>
  <c r="AK190" i="16" s="1"/>
  <c r="AI188" i="16"/>
  <c r="AM188" i="16"/>
  <c r="AH188" i="16"/>
  <c r="AF188" i="16"/>
  <c r="AP187" i="16"/>
  <c r="BH187" i="16" a="1"/>
  <c r="BH187" i="16" s="1"/>
  <c r="AZ187" i="16" a="1"/>
  <c r="AZ187" i="16" s="1"/>
  <c r="AO187" i="16"/>
  <c r="AN187" i="16"/>
  <c r="BF187" i="16" a="1"/>
  <c r="BF187" i="16" s="1"/>
  <c r="AX187" i="16" a="1"/>
  <c r="AX187" i="16" s="1"/>
  <c r="BG187" i="16" a="1"/>
  <c r="BG187" i="16" s="1"/>
  <c r="AV187" i="16"/>
  <c r="AU187" i="16"/>
  <c r="AB187" i="16" s="1"/>
  <c r="AT187" i="16"/>
  <c r="AC187" i="16" s="1"/>
  <c r="BE187" i="16" a="1"/>
  <c r="BE187" i="16" s="1"/>
  <c r="BC187" i="16" a="1"/>
  <c r="BC187" i="16" s="1"/>
  <c r="BA187" i="16" a="1"/>
  <c r="BA187" i="16" s="1"/>
  <c r="AY187" i="16" a="1"/>
  <c r="AY187" i="16" s="1"/>
  <c r="AS187" i="16" a="1"/>
  <c r="AS187" i="16" s="1"/>
  <c r="AR187" i="16" a="1"/>
  <c r="AR187" i="16" s="1"/>
  <c r="AQ187" i="16"/>
  <c r="BI187" i="16" a="1"/>
  <c r="BI187" i="16" s="1"/>
  <c r="BJ187" i="16" a="1"/>
  <c r="BJ187" i="16" s="1"/>
  <c r="BD187" i="16" a="1"/>
  <c r="BD187" i="16" s="1"/>
  <c r="BB187" i="16" a="1"/>
  <c r="BB187" i="16" s="1"/>
  <c r="AW187" i="16" a="1"/>
  <c r="AW187" i="16" s="1"/>
  <c r="H181" i="21" l="1" a="1"/>
  <c r="H181" i="21" s="1"/>
  <c r="M181" i="21"/>
  <c r="K182" i="21" s="1"/>
  <c r="L182" i="21" s="1"/>
  <c r="D178" i="21"/>
  <c r="G180" i="21"/>
  <c r="N180" i="21"/>
  <c r="J180" i="21"/>
  <c r="I180" i="21"/>
  <c r="AF179" i="21" a="1"/>
  <c r="AF179" i="21" s="1"/>
  <c r="X179" i="21" a="1"/>
  <c r="X179" i="21" s="1"/>
  <c r="AE179" i="21" a="1"/>
  <c r="AE179" i="21" s="1"/>
  <c r="T179" i="21" a="1"/>
  <c r="T179" i="21" s="1"/>
  <c r="Q179" i="21"/>
  <c r="O179" i="21"/>
  <c r="AB179" i="21" a="1"/>
  <c r="AB179" i="21" s="1"/>
  <c r="AC179" i="21" a="1"/>
  <c r="AC179" i="21" s="1"/>
  <c r="P179" i="21"/>
  <c r="AK179" i="21" a="1"/>
  <c r="AK179" i="21" s="1"/>
  <c r="Y179" i="21" a="1"/>
  <c r="Y179" i="21" s="1"/>
  <c r="AJ179" i="21" a="1"/>
  <c r="AJ179" i="21" s="1"/>
  <c r="U179" i="21"/>
  <c r="D179" i="21" s="1"/>
  <c r="R179" i="21"/>
  <c r="V179" i="21"/>
  <c r="C179" i="21" s="1"/>
  <c r="AH179" i="21" a="1"/>
  <c r="AH179" i="21" s="1"/>
  <c r="AD179" i="21" a="1"/>
  <c r="AD179" i="21" s="1"/>
  <c r="W179" i="21"/>
  <c r="S179" i="21" a="1"/>
  <c r="S179" i="21" s="1"/>
  <c r="AI179" i="21" a="1"/>
  <c r="AI179" i="21" s="1"/>
  <c r="AG179" i="21" a="1"/>
  <c r="AG179" i="21" s="1"/>
  <c r="AA179" i="21" a="1"/>
  <c r="AA179" i="21" s="1"/>
  <c r="Z179" i="21" a="1"/>
  <c r="Z179" i="21" s="1"/>
  <c r="M147" i="20"/>
  <c r="K148" i="20" s="1"/>
  <c r="L148" i="20" s="1"/>
  <c r="H147" i="20" a="1"/>
  <c r="H147" i="20" s="1"/>
  <c r="G146" i="20"/>
  <c r="J146" i="20"/>
  <c r="I146" i="20"/>
  <c r="N146" i="20"/>
  <c r="AE145" i="20" a="1"/>
  <c r="AE145" i="20" s="1"/>
  <c r="V145" i="20"/>
  <c r="C145" i="20" s="1"/>
  <c r="T145" i="20" a="1"/>
  <c r="T145" i="20" s="1"/>
  <c r="AD145" i="20" a="1"/>
  <c r="AD145" i="20" s="1"/>
  <c r="S145" i="20" a="1"/>
  <c r="S145" i="20" s="1"/>
  <c r="AC145" i="20" a="1"/>
  <c r="AC145" i="20" s="1"/>
  <c r="R145" i="20"/>
  <c r="Q145" i="20"/>
  <c r="AF145" i="20" a="1"/>
  <c r="AF145" i="20" s="1"/>
  <c r="P145" i="20"/>
  <c r="O145" i="20"/>
  <c r="AB145" i="20" a="1"/>
  <c r="AB145" i="20" s="1"/>
  <c r="AA145" i="20" a="1"/>
  <c r="AA145" i="20" s="1"/>
  <c r="Z145" i="20" a="1"/>
  <c r="Z145" i="20" s="1"/>
  <c r="AH145" i="20" a="1"/>
  <c r="AH145" i="20" s="1"/>
  <c r="Y145" i="20" a="1"/>
  <c r="Y145" i="20" s="1"/>
  <c r="AG145" i="20" a="1"/>
  <c r="AG145" i="20" s="1"/>
  <c r="X145" i="20" a="1"/>
  <c r="X145" i="20" s="1"/>
  <c r="W145" i="20"/>
  <c r="AK145" i="20" a="1"/>
  <c r="AK145" i="20" s="1"/>
  <c r="AI145" i="20" a="1"/>
  <c r="AI145" i="20" s="1"/>
  <c r="AJ145" i="20" a="1"/>
  <c r="AJ145" i="20" s="1"/>
  <c r="U145" i="20"/>
  <c r="D145" i="20" s="1"/>
  <c r="BF188" i="16" a="1"/>
  <c r="BF188" i="16" s="1"/>
  <c r="AX188" i="16" a="1"/>
  <c r="AX188" i="16" s="1"/>
  <c r="BE188" i="16" a="1"/>
  <c r="BE188" i="16" s="1"/>
  <c r="AW188" i="16" a="1"/>
  <c r="AW188" i="16" s="1"/>
  <c r="AT188" i="16"/>
  <c r="BB188" i="16" a="1"/>
  <c r="BB188" i="16" s="1"/>
  <c r="AO188" i="16"/>
  <c r="AN188" i="16"/>
  <c r="BA188" i="16" a="1"/>
  <c r="BA188" i="16" s="1"/>
  <c r="BG188" i="16" a="1"/>
  <c r="BG188" i="16" s="1"/>
  <c r="AQ188" i="16"/>
  <c r="AP188" i="16"/>
  <c r="AS188" i="16" a="1"/>
  <c r="AS188" i="16" s="1"/>
  <c r="BJ188" i="16" a="1"/>
  <c r="BJ188" i="16" s="1"/>
  <c r="AR188" i="16" a="1"/>
  <c r="AR188" i="16" s="1"/>
  <c r="BI188" i="16" a="1"/>
  <c r="BI188" i="16" s="1"/>
  <c r="AV188" i="16"/>
  <c r="AU188" i="16"/>
  <c r="AB188" i="16" s="1"/>
  <c r="BH188" i="16" a="1"/>
  <c r="BH188" i="16" s="1"/>
  <c r="BD188" i="16" a="1"/>
  <c r="BD188" i="16" s="1"/>
  <c r="AZ188" i="16" a="1"/>
  <c r="AZ188" i="16" s="1"/>
  <c r="BC188" i="16" a="1"/>
  <c r="BC188" i="16" s="1"/>
  <c r="AY188" i="16" a="1"/>
  <c r="AY188" i="16" s="1"/>
  <c r="AL190" i="16"/>
  <c r="AJ191" i="16" s="1"/>
  <c r="AK191" i="16" s="1"/>
  <c r="AG190" i="16" a="1"/>
  <c r="AG190" i="16" s="1"/>
  <c r="AF189" i="16"/>
  <c r="AM189" i="16"/>
  <c r="AI189" i="16"/>
  <c r="AH189" i="16"/>
  <c r="AD180" i="21" l="1" a="1"/>
  <c r="AD180" i="21" s="1"/>
  <c r="T180" i="21" a="1"/>
  <c r="T180" i="21" s="1"/>
  <c r="W180" i="21"/>
  <c r="AF180" i="21" a="1"/>
  <c r="AF180" i="21" s="1"/>
  <c r="V180" i="21"/>
  <c r="C180" i="21" s="1"/>
  <c r="AH180" i="21" a="1"/>
  <c r="AH180" i="21" s="1"/>
  <c r="X180" i="21" a="1"/>
  <c r="X180" i="21" s="1"/>
  <c r="U180" i="21"/>
  <c r="AG180" i="21" a="1"/>
  <c r="AG180" i="21" s="1"/>
  <c r="AK180" i="21" a="1"/>
  <c r="AK180" i="21" s="1"/>
  <c r="Y180" i="21" a="1"/>
  <c r="Y180" i="21" s="1"/>
  <c r="S180" i="21" a="1"/>
  <c r="S180" i="21" s="1"/>
  <c r="P180" i="21"/>
  <c r="R180" i="21"/>
  <c r="AJ180" i="21" a="1"/>
  <c r="AJ180" i="21" s="1"/>
  <c r="AI180" i="21" a="1"/>
  <c r="AI180" i="21" s="1"/>
  <c r="AE180" i="21" a="1"/>
  <c r="AE180" i="21" s="1"/>
  <c r="AC180" i="21" a="1"/>
  <c r="AC180" i="21" s="1"/>
  <c r="AB180" i="21" a="1"/>
  <c r="AB180" i="21" s="1"/>
  <c r="AA180" i="21" a="1"/>
  <c r="AA180" i="21" s="1"/>
  <c r="Z180" i="21" a="1"/>
  <c r="Z180" i="21" s="1"/>
  <c r="Q180" i="21"/>
  <c r="O180" i="21"/>
  <c r="H182" i="21" a="1"/>
  <c r="H182" i="21" s="1"/>
  <c r="M182" i="21"/>
  <c r="K183" i="21" s="1"/>
  <c r="L183" i="21" s="1"/>
  <c r="G181" i="21"/>
  <c r="J181" i="21"/>
  <c r="I181" i="21"/>
  <c r="N181" i="21"/>
  <c r="S146" i="20" a="1"/>
  <c r="S146" i="20" s="1"/>
  <c r="AC146" i="20" a="1"/>
  <c r="AC146" i="20" s="1"/>
  <c r="R146" i="20"/>
  <c r="AE146" i="20" a="1"/>
  <c r="AE146" i="20" s="1"/>
  <c r="T146" i="20" a="1"/>
  <c r="T146" i="20" s="1"/>
  <c r="AD146" i="20" a="1"/>
  <c r="AD146" i="20" s="1"/>
  <c r="AJ146" i="20" a="1"/>
  <c r="AJ146" i="20" s="1"/>
  <c r="AI146" i="20" a="1"/>
  <c r="AI146" i="20" s="1"/>
  <c r="Y146" i="20" a="1"/>
  <c r="Y146" i="20" s="1"/>
  <c r="X146" i="20" a="1"/>
  <c r="X146" i="20" s="1"/>
  <c r="AH146" i="20" a="1"/>
  <c r="AH146" i="20" s="1"/>
  <c r="W146" i="20"/>
  <c r="AG146" i="20" a="1"/>
  <c r="AG146" i="20" s="1"/>
  <c r="AF146" i="20" a="1"/>
  <c r="AF146" i="20" s="1"/>
  <c r="U146" i="20"/>
  <c r="D146" i="20" s="1"/>
  <c r="Q146" i="20"/>
  <c r="AK146" i="20" a="1"/>
  <c r="AK146" i="20" s="1"/>
  <c r="P146" i="20"/>
  <c r="O146" i="20"/>
  <c r="AA146" i="20" a="1"/>
  <c r="AA146" i="20" s="1"/>
  <c r="AB146" i="20" a="1"/>
  <c r="AB146" i="20" s="1"/>
  <c r="V146" i="20"/>
  <c r="C146" i="20" s="1"/>
  <c r="Z146" i="20" a="1"/>
  <c r="Z146" i="20" s="1"/>
  <c r="N147" i="20"/>
  <c r="G147" i="20"/>
  <c r="J147" i="20"/>
  <c r="I147" i="20"/>
  <c r="H148" i="20" a="1"/>
  <c r="H148" i="20" s="1"/>
  <c r="M148" i="20"/>
  <c r="K149" i="20" s="1"/>
  <c r="L149" i="20" s="1"/>
  <c r="AT189" i="16"/>
  <c r="AC189" i="16" s="1"/>
  <c r="BC189" i="16" a="1"/>
  <c r="BC189" i="16" s="1"/>
  <c r="AS189" i="16" a="1"/>
  <c r="AS189" i="16" s="1"/>
  <c r="BI189" i="16" a="1"/>
  <c r="BI189" i="16" s="1"/>
  <c r="BA189" i="16" a="1"/>
  <c r="BA189" i="16" s="1"/>
  <c r="AQ189" i="16"/>
  <c r="BG189" i="16" a="1"/>
  <c r="BG189" i="16" s="1"/>
  <c r="AW189" i="16" a="1"/>
  <c r="AW189" i="16" s="1"/>
  <c r="AV189" i="16"/>
  <c r="BF189" i="16" a="1"/>
  <c r="BF189" i="16" s="1"/>
  <c r="AU189" i="16"/>
  <c r="AB189" i="16" s="1"/>
  <c r="AN189" i="16"/>
  <c r="BE189" i="16" a="1"/>
  <c r="BE189" i="16" s="1"/>
  <c r="BB189" i="16" a="1"/>
  <c r="BB189" i="16" s="1"/>
  <c r="AZ189" i="16" a="1"/>
  <c r="AZ189" i="16" s="1"/>
  <c r="AO189" i="16"/>
  <c r="BJ189" i="16" a="1"/>
  <c r="BJ189" i="16" s="1"/>
  <c r="AP189" i="16"/>
  <c r="BH189" i="16" a="1"/>
  <c r="BH189" i="16" s="1"/>
  <c r="BD189" i="16" a="1"/>
  <c r="BD189" i="16" s="1"/>
  <c r="AY189" i="16" a="1"/>
  <c r="AY189" i="16" s="1"/>
  <c r="AR189" i="16" a="1"/>
  <c r="AR189" i="16" s="1"/>
  <c r="AX189" i="16" a="1"/>
  <c r="AX189" i="16" s="1"/>
  <c r="AM190" i="16"/>
  <c r="AI190" i="16"/>
  <c r="AF190" i="16"/>
  <c r="AH190" i="16"/>
  <c r="AC188" i="16"/>
  <c r="AL191" i="16"/>
  <c r="AJ192" i="16" s="1"/>
  <c r="AK192" i="16" s="1"/>
  <c r="AG191" i="16" a="1"/>
  <c r="AG191" i="16" s="1"/>
  <c r="Q181" i="21" l="1"/>
  <c r="AI181" i="21" a="1"/>
  <c r="AI181" i="21" s="1"/>
  <c r="AA181" i="21" a="1"/>
  <c r="AA181" i="21" s="1"/>
  <c r="P181" i="21"/>
  <c r="W181" i="21"/>
  <c r="AF181" i="21" a="1"/>
  <c r="AF181" i="21" s="1"/>
  <c r="V181" i="21"/>
  <c r="C181" i="21" s="1"/>
  <c r="AB181" i="21" a="1"/>
  <c r="AB181" i="21" s="1"/>
  <c r="AK181" i="21" a="1"/>
  <c r="AK181" i="21" s="1"/>
  <c r="Z181" i="21" a="1"/>
  <c r="Z181" i="21" s="1"/>
  <c r="X181" i="21" a="1"/>
  <c r="X181" i="21" s="1"/>
  <c r="Y181" i="21" a="1"/>
  <c r="Y181" i="21" s="1"/>
  <c r="AG181" i="21" a="1"/>
  <c r="AG181" i="21" s="1"/>
  <c r="AC181" i="21" a="1"/>
  <c r="AC181" i="21" s="1"/>
  <c r="AE181" i="21" a="1"/>
  <c r="AE181" i="21" s="1"/>
  <c r="AD181" i="21" a="1"/>
  <c r="AD181" i="21" s="1"/>
  <c r="U181" i="21"/>
  <c r="D181" i="21" s="1"/>
  <c r="T181" i="21" a="1"/>
  <c r="T181" i="21" s="1"/>
  <c r="S181" i="21" a="1"/>
  <c r="S181" i="21" s="1"/>
  <c r="R181" i="21"/>
  <c r="O181" i="21"/>
  <c r="AJ181" i="21" a="1"/>
  <c r="AJ181" i="21" s="1"/>
  <c r="AH181" i="21" a="1"/>
  <c r="AH181" i="21" s="1"/>
  <c r="H183" i="21" a="1"/>
  <c r="H183" i="21" s="1"/>
  <c r="M183" i="21"/>
  <c r="K184" i="21" s="1"/>
  <c r="L184" i="21" s="1"/>
  <c r="J182" i="21"/>
  <c r="I182" i="21"/>
  <c r="N182" i="21"/>
  <c r="G182" i="21"/>
  <c r="D180" i="21"/>
  <c r="H149" i="20" a="1"/>
  <c r="H149" i="20" s="1"/>
  <c r="M149" i="20"/>
  <c r="K150" i="20" s="1"/>
  <c r="L150" i="20" s="1"/>
  <c r="I148" i="20"/>
  <c r="G148" i="20"/>
  <c r="J148" i="20"/>
  <c r="N148" i="20"/>
  <c r="AH147" i="20" a="1"/>
  <c r="AH147" i="20" s="1"/>
  <c r="Z147" i="20" a="1"/>
  <c r="Z147" i="20" s="1"/>
  <c r="AB147" i="20" a="1"/>
  <c r="AB147" i="20" s="1"/>
  <c r="Q147" i="20"/>
  <c r="U147" i="20"/>
  <c r="D147" i="20" s="1"/>
  <c r="AE147" i="20" a="1"/>
  <c r="AE147" i="20" s="1"/>
  <c r="T147" i="20" a="1"/>
  <c r="T147" i="20" s="1"/>
  <c r="AF147" i="20" a="1"/>
  <c r="AF147" i="20" s="1"/>
  <c r="R147" i="20"/>
  <c r="AD147" i="20" a="1"/>
  <c r="AD147" i="20" s="1"/>
  <c r="P147" i="20"/>
  <c r="O147" i="20"/>
  <c r="AC147" i="20" a="1"/>
  <c r="AC147" i="20" s="1"/>
  <c r="S147" i="20" a="1"/>
  <c r="S147" i="20" s="1"/>
  <c r="X147" i="20" a="1"/>
  <c r="X147" i="20" s="1"/>
  <c r="W147" i="20"/>
  <c r="V147" i="20"/>
  <c r="C147" i="20" s="1"/>
  <c r="AJ147" i="20" a="1"/>
  <c r="AJ147" i="20" s="1"/>
  <c r="AA147" i="20" a="1"/>
  <c r="AA147" i="20" s="1"/>
  <c r="AI147" i="20" a="1"/>
  <c r="AI147" i="20" s="1"/>
  <c r="AG147" i="20" a="1"/>
  <c r="AG147" i="20" s="1"/>
  <c r="AK147" i="20" a="1"/>
  <c r="AK147" i="20" s="1"/>
  <c r="Y147" i="20" a="1"/>
  <c r="Y147" i="20" s="1"/>
  <c r="AI191" i="16"/>
  <c r="AM191" i="16"/>
  <c r="AF191" i="16"/>
  <c r="AH191" i="16"/>
  <c r="AG192" i="16" a="1"/>
  <c r="AG192" i="16" s="1"/>
  <c r="AL192" i="16"/>
  <c r="AJ193" i="16" s="1"/>
  <c r="AK193" i="16" s="1"/>
  <c r="BI190" i="16" a="1"/>
  <c r="BI190" i="16" s="1"/>
  <c r="BA190" i="16" a="1"/>
  <c r="BA190" i="16" s="1"/>
  <c r="AQ190" i="16"/>
  <c r="AP190" i="16"/>
  <c r="BH190" i="16" a="1"/>
  <c r="BH190" i="16" s="1"/>
  <c r="AZ190" i="16" a="1"/>
  <c r="AZ190" i="16" s="1"/>
  <c r="AO190" i="16"/>
  <c r="BB190" i="16" a="1"/>
  <c r="BB190" i="16" s="1"/>
  <c r="BG190" i="16" a="1"/>
  <c r="BG190" i="16" s="1"/>
  <c r="AS190" i="16" a="1"/>
  <c r="AS190" i="16" s="1"/>
  <c r="BF190" i="16" a="1"/>
  <c r="BF190" i="16" s="1"/>
  <c r="AR190" i="16" a="1"/>
  <c r="AR190" i="16" s="1"/>
  <c r="BD190" i="16" a="1"/>
  <c r="BD190" i="16" s="1"/>
  <c r="AU190" i="16"/>
  <c r="AB190" i="16" s="1"/>
  <c r="AT190" i="16"/>
  <c r="AN190" i="16"/>
  <c r="BJ190" i="16" a="1"/>
  <c r="BJ190" i="16" s="1"/>
  <c r="BE190" i="16" a="1"/>
  <c r="BE190" i="16" s="1"/>
  <c r="AW190" i="16" a="1"/>
  <c r="AW190" i="16" s="1"/>
  <c r="AV190" i="16"/>
  <c r="AX190" i="16" a="1"/>
  <c r="AX190" i="16" s="1"/>
  <c r="BC190" i="16" a="1"/>
  <c r="BC190" i="16" s="1"/>
  <c r="AY190" i="16" a="1"/>
  <c r="AY190" i="16" s="1"/>
  <c r="AG182" i="21" l="1" a="1"/>
  <c r="AG182" i="21" s="1"/>
  <c r="Y182" i="21" a="1"/>
  <c r="Y182" i="21" s="1"/>
  <c r="AH182" i="21" a="1"/>
  <c r="AH182" i="21" s="1"/>
  <c r="X182" i="21" a="1"/>
  <c r="X182" i="21" s="1"/>
  <c r="W182" i="21"/>
  <c r="AF182" i="21" a="1"/>
  <c r="AF182" i="21" s="1"/>
  <c r="AE182" i="21" a="1"/>
  <c r="AE182" i="21" s="1"/>
  <c r="S182" i="21" a="1"/>
  <c r="S182" i="21" s="1"/>
  <c r="T182" i="21" a="1"/>
  <c r="T182" i="21" s="1"/>
  <c r="Z182" i="21" a="1"/>
  <c r="Z182" i="21" s="1"/>
  <c r="AK182" i="21" a="1"/>
  <c r="AK182" i="21" s="1"/>
  <c r="Q182" i="21"/>
  <c r="O182" i="21"/>
  <c r="AI182" i="21" a="1"/>
  <c r="AI182" i="21" s="1"/>
  <c r="V182" i="21"/>
  <c r="C182" i="21" s="1"/>
  <c r="U182" i="21"/>
  <c r="R182" i="21"/>
  <c r="AJ182" i="21" a="1"/>
  <c r="AJ182" i="21" s="1"/>
  <c r="P182" i="21"/>
  <c r="AD182" i="21" a="1"/>
  <c r="AD182" i="21" s="1"/>
  <c r="AA182" i="21" a="1"/>
  <c r="AA182" i="21" s="1"/>
  <c r="AC182" i="21" a="1"/>
  <c r="AC182" i="21" s="1"/>
  <c r="AB182" i="21" a="1"/>
  <c r="AB182" i="21" s="1"/>
  <c r="H184" i="21" a="1"/>
  <c r="H184" i="21" s="1"/>
  <c r="M184" i="21"/>
  <c r="K185" i="21" s="1"/>
  <c r="L185" i="21" s="1"/>
  <c r="G183" i="21"/>
  <c r="J183" i="21"/>
  <c r="I183" i="21"/>
  <c r="N183" i="21"/>
  <c r="W148" i="20"/>
  <c r="AA148" i="20" a="1"/>
  <c r="AA148" i="20" s="1"/>
  <c r="O148" i="20"/>
  <c r="V148" i="20"/>
  <c r="C148" i="20" s="1"/>
  <c r="AF148" i="20" a="1"/>
  <c r="AF148" i="20" s="1"/>
  <c r="U148" i="20"/>
  <c r="AE148" i="20" a="1"/>
  <c r="AE148" i="20" s="1"/>
  <c r="AK148" i="20" a="1"/>
  <c r="AK148" i="20" s="1"/>
  <c r="Z148" i="20" a="1"/>
  <c r="Z148" i="20" s="1"/>
  <c r="AJ148" i="20" a="1"/>
  <c r="AJ148" i="20" s="1"/>
  <c r="Y148" i="20" a="1"/>
  <c r="Y148" i="20" s="1"/>
  <c r="AI148" i="20" a="1"/>
  <c r="AI148" i="20" s="1"/>
  <c r="T148" i="20" a="1"/>
  <c r="T148" i="20" s="1"/>
  <c r="AC148" i="20" a="1"/>
  <c r="AC148" i="20" s="1"/>
  <c r="AD148" i="20" a="1"/>
  <c r="AD148" i="20" s="1"/>
  <c r="AB148" i="20" a="1"/>
  <c r="AB148" i="20" s="1"/>
  <c r="X148" i="20" a="1"/>
  <c r="X148" i="20" s="1"/>
  <c r="R148" i="20"/>
  <c r="S148" i="20" a="1"/>
  <c r="S148" i="20" s="1"/>
  <c r="Q148" i="20"/>
  <c r="AG148" i="20" a="1"/>
  <c r="AG148" i="20" s="1"/>
  <c r="AH148" i="20" a="1"/>
  <c r="AH148" i="20" s="1"/>
  <c r="P148" i="20"/>
  <c r="H150" i="20" a="1"/>
  <c r="H150" i="20" s="1"/>
  <c r="M150" i="20"/>
  <c r="K151" i="20" s="1"/>
  <c r="L151" i="20" s="1"/>
  <c r="G149" i="20"/>
  <c r="J149" i="20"/>
  <c r="N149" i="20"/>
  <c r="I149" i="20"/>
  <c r="AG193" i="16" a="1"/>
  <c r="AG193" i="16" s="1"/>
  <c r="AL193" i="16"/>
  <c r="AJ194" i="16" s="1"/>
  <c r="AK194" i="16" s="1"/>
  <c r="AC190" i="16"/>
  <c r="AF192" i="16"/>
  <c r="AM192" i="16"/>
  <c r="AI192" i="16"/>
  <c r="AH192" i="16"/>
  <c r="BF191" i="16" a="1"/>
  <c r="BF191" i="16" s="1"/>
  <c r="AX191" i="16" a="1"/>
  <c r="AX191" i="16" s="1"/>
  <c r="BD191" i="16" a="1"/>
  <c r="BD191" i="16" s="1"/>
  <c r="AU191" i="16"/>
  <c r="AB191" i="16" s="1"/>
  <c r="BH191" i="16" a="1"/>
  <c r="BH191" i="16" s="1"/>
  <c r="AV191" i="16"/>
  <c r="AT191" i="16"/>
  <c r="AC191" i="16" s="1"/>
  <c r="BG191" i="16" a="1"/>
  <c r="BG191" i="16" s="1"/>
  <c r="BE191" i="16" a="1"/>
  <c r="BE191" i="16" s="1"/>
  <c r="AS191" i="16" a="1"/>
  <c r="AS191" i="16" s="1"/>
  <c r="BI191" i="16" a="1"/>
  <c r="BI191" i="16" s="1"/>
  <c r="AQ191" i="16"/>
  <c r="AP191" i="16"/>
  <c r="AO191" i="16"/>
  <c r="BC191" i="16" a="1"/>
  <c r="BC191" i="16" s="1"/>
  <c r="BB191" i="16" a="1"/>
  <c r="BB191" i="16" s="1"/>
  <c r="BA191" i="16" a="1"/>
  <c r="BA191" i="16" s="1"/>
  <c r="BJ191" i="16" a="1"/>
  <c r="BJ191" i="16" s="1"/>
  <c r="AZ191" i="16" a="1"/>
  <c r="AZ191" i="16" s="1"/>
  <c r="AY191" i="16" a="1"/>
  <c r="AY191" i="16" s="1"/>
  <c r="AW191" i="16" a="1"/>
  <c r="AW191" i="16" s="1"/>
  <c r="AN191" i="16"/>
  <c r="AR191" i="16" a="1"/>
  <c r="AR191" i="16" s="1"/>
  <c r="D182" i="21" l="1"/>
  <c r="U183" i="21"/>
  <c r="D183" i="21" s="1"/>
  <c r="AD183" i="21" a="1"/>
  <c r="AD183" i="21" s="1"/>
  <c r="AH183" i="21" a="1"/>
  <c r="AH183" i="21" s="1"/>
  <c r="Y183" i="21" a="1"/>
  <c r="Y183" i="21" s="1"/>
  <c r="AJ183" i="21" a="1"/>
  <c r="AJ183" i="21" s="1"/>
  <c r="AK183" i="21" a="1"/>
  <c r="AK183" i="21" s="1"/>
  <c r="AA183" i="21" a="1"/>
  <c r="AA183" i="21" s="1"/>
  <c r="Z183" i="21" a="1"/>
  <c r="Z183" i="21" s="1"/>
  <c r="AB183" i="21" a="1"/>
  <c r="AB183" i="21" s="1"/>
  <c r="W183" i="21"/>
  <c r="X183" i="21" a="1"/>
  <c r="X183" i="21" s="1"/>
  <c r="S183" i="21" a="1"/>
  <c r="S183" i="21" s="1"/>
  <c r="O183" i="21"/>
  <c r="AI183" i="21" a="1"/>
  <c r="AI183" i="21" s="1"/>
  <c r="AG183" i="21" a="1"/>
  <c r="AG183" i="21" s="1"/>
  <c r="AF183" i="21" a="1"/>
  <c r="AF183" i="21" s="1"/>
  <c r="AE183" i="21" a="1"/>
  <c r="AE183" i="21" s="1"/>
  <c r="V183" i="21"/>
  <c r="C183" i="21" s="1"/>
  <c r="R183" i="21"/>
  <c r="AC183" i="21" a="1"/>
  <c r="AC183" i="21" s="1"/>
  <c r="T183" i="21" a="1"/>
  <c r="T183" i="21" s="1"/>
  <c r="Q183" i="21"/>
  <c r="P183" i="21"/>
  <c r="J184" i="21"/>
  <c r="N184" i="21"/>
  <c r="I184" i="21"/>
  <c r="G184" i="21"/>
  <c r="M185" i="21"/>
  <c r="K186" i="21" s="1"/>
  <c r="L186" i="21" s="1"/>
  <c r="H185" i="21" a="1"/>
  <c r="H185" i="21" s="1"/>
  <c r="AK149" i="20" a="1"/>
  <c r="AK149" i="20" s="1"/>
  <c r="AC149" i="20" a="1"/>
  <c r="AC149" i="20" s="1"/>
  <c r="AH149" i="20" a="1"/>
  <c r="AH149" i="20" s="1"/>
  <c r="W149" i="20"/>
  <c r="AF149" i="20" a="1"/>
  <c r="AF149" i="20" s="1"/>
  <c r="V149" i="20"/>
  <c r="C149" i="20" s="1"/>
  <c r="U149" i="20"/>
  <c r="D149" i="20" s="1"/>
  <c r="AG149" i="20" a="1"/>
  <c r="AG149" i="20" s="1"/>
  <c r="S149" i="20" a="1"/>
  <c r="S149" i="20" s="1"/>
  <c r="AE149" i="20" a="1"/>
  <c r="AE149" i="20" s="1"/>
  <c r="R149" i="20"/>
  <c r="Q149" i="20"/>
  <c r="AD149" i="20" a="1"/>
  <c r="AD149" i="20" s="1"/>
  <c r="P149" i="20"/>
  <c r="O149" i="20"/>
  <c r="AJ149" i="20" a="1"/>
  <c r="AJ149" i="20" s="1"/>
  <c r="AI149" i="20" a="1"/>
  <c r="AI149" i="20" s="1"/>
  <c r="X149" i="20" a="1"/>
  <c r="X149" i="20" s="1"/>
  <c r="T149" i="20" a="1"/>
  <c r="T149" i="20" s="1"/>
  <c r="AB149" i="20" a="1"/>
  <c r="AB149" i="20" s="1"/>
  <c r="AA149" i="20" a="1"/>
  <c r="AA149" i="20" s="1"/>
  <c r="Z149" i="20" a="1"/>
  <c r="Z149" i="20" s="1"/>
  <c r="Y149" i="20" a="1"/>
  <c r="Y149" i="20" s="1"/>
  <c r="H151" i="20" a="1"/>
  <c r="H151" i="20" s="1"/>
  <c r="M151" i="20"/>
  <c r="K152" i="20" s="1"/>
  <c r="L152" i="20" s="1"/>
  <c r="J150" i="20"/>
  <c r="G150" i="20"/>
  <c r="I150" i="20"/>
  <c r="N150" i="20"/>
  <c r="D148" i="20"/>
  <c r="BD192" i="16" a="1"/>
  <c r="BD192" i="16" s="1"/>
  <c r="AU192" i="16"/>
  <c r="AB192" i="16" s="1"/>
  <c r="AT192" i="16"/>
  <c r="AC192" i="16" s="1"/>
  <c r="BC192" i="16" a="1"/>
  <c r="BC192" i="16" s="1"/>
  <c r="AR192" i="16" a="1"/>
  <c r="AR192" i="16" s="1"/>
  <c r="BB192" i="16" a="1"/>
  <c r="BB192" i="16" s="1"/>
  <c r="AN192" i="16"/>
  <c r="BA192" i="16" a="1"/>
  <c r="BA192" i="16" s="1"/>
  <c r="AZ192" i="16" a="1"/>
  <c r="AZ192" i="16" s="1"/>
  <c r="AV192" i="16"/>
  <c r="BH192" i="16" a="1"/>
  <c r="BH192" i="16" s="1"/>
  <c r="AS192" i="16" a="1"/>
  <c r="AS192" i="16" s="1"/>
  <c r="BF192" i="16" a="1"/>
  <c r="BF192" i="16" s="1"/>
  <c r="AO192" i="16"/>
  <c r="AX192" i="16" a="1"/>
  <c r="AX192" i="16" s="1"/>
  <c r="AW192" i="16" a="1"/>
  <c r="AW192" i="16" s="1"/>
  <c r="AQ192" i="16"/>
  <c r="BE192" i="16" a="1"/>
  <c r="BE192" i="16" s="1"/>
  <c r="AY192" i="16" a="1"/>
  <c r="AY192" i="16" s="1"/>
  <c r="BJ192" i="16" a="1"/>
  <c r="BJ192" i="16" s="1"/>
  <c r="BI192" i="16" a="1"/>
  <c r="BI192" i="16" s="1"/>
  <c r="BG192" i="16" a="1"/>
  <c r="BG192" i="16" s="1"/>
  <c r="AP192" i="16"/>
  <c r="AL194" i="16"/>
  <c r="AJ195" i="16" s="1"/>
  <c r="AK195" i="16" s="1"/>
  <c r="AG194" i="16" a="1"/>
  <c r="AG194" i="16" s="1"/>
  <c r="AM193" i="16"/>
  <c r="AF193" i="16"/>
  <c r="AI193" i="16"/>
  <c r="AH193" i="16"/>
  <c r="N185" i="21" l="1"/>
  <c r="G185" i="21"/>
  <c r="I185" i="21"/>
  <c r="J185" i="21"/>
  <c r="H186" i="21" a="1"/>
  <c r="H186" i="21" s="1"/>
  <c r="M186" i="21"/>
  <c r="K187" i="21" s="1"/>
  <c r="L187" i="21" s="1"/>
  <c r="AJ184" i="21" a="1"/>
  <c r="AJ184" i="21" s="1"/>
  <c r="AB184" i="21" a="1"/>
  <c r="AB184" i="21" s="1"/>
  <c r="R184" i="21"/>
  <c r="Q184" i="21"/>
  <c r="AH184" i="21" a="1"/>
  <c r="AH184" i="21" s="1"/>
  <c r="Y184" i="21" a="1"/>
  <c r="Y184" i="21" s="1"/>
  <c r="T184" i="21" a="1"/>
  <c r="T184" i="21" s="1"/>
  <c r="S184" i="21" a="1"/>
  <c r="S184" i="21" s="1"/>
  <c r="P184" i="21"/>
  <c r="AE184" i="21" a="1"/>
  <c r="AE184" i="21" s="1"/>
  <c r="AD184" i="21" a="1"/>
  <c r="AD184" i="21" s="1"/>
  <c r="AC184" i="21" a="1"/>
  <c r="AC184" i="21" s="1"/>
  <c r="AG184" i="21" a="1"/>
  <c r="AG184" i="21" s="1"/>
  <c r="AK184" i="21" a="1"/>
  <c r="AK184" i="21" s="1"/>
  <c r="AF184" i="21" a="1"/>
  <c r="AF184" i="21" s="1"/>
  <c r="AI184" i="21" a="1"/>
  <c r="AI184" i="21" s="1"/>
  <c r="AA184" i="21" a="1"/>
  <c r="AA184" i="21" s="1"/>
  <c r="V184" i="21"/>
  <c r="C184" i="21" s="1"/>
  <c r="Z184" i="21" a="1"/>
  <c r="Z184" i="21" s="1"/>
  <c r="X184" i="21" a="1"/>
  <c r="X184" i="21" s="1"/>
  <c r="W184" i="21"/>
  <c r="U184" i="21"/>
  <c r="O184" i="21"/>
  <c r="O150" i="20"/>
  <c r="AG150" i="20" a="1"/>
  <c r="AG150" i="20" s="1"/>
  <c r="X150" i="20" a="1"/>
  <c r="X150" i="20" s="1"/>
  <c r="W150" i="20"/>
  <c r="AF150" i="20" a="1"/>
  <c r="AF150" i="20" s="1"/>
  <c r="V150" i="20"/>
  <c r="C150" i="20" s="1"/>
  <c r="AB150" i="20" a="1"/>
  <c r="AB150" i="20" s="1"/>
  <c r="AA150" i="20" a="1"/>
  <c r="AA150" i="20" s="1"/>
  <c r="AK150" i="20" a="1"/>
  <c r="AK150" i="20" s="1"/>
  <c r="Z150" i="20" a="1"/>
  <c r="Z150" i="20" s="1"/>
  <c r="AI150" i="20" a="1"/>
  <c r="AI150" i="20" s="1"/>
  <c r="Q150" i="20"/>
  <c r="Y150" i="20" a="1"/>
  <c r="Y150" i="20" s="1"/>
  <c r="U150" i="20"/>
  <c r="AE150" i="20" a="1"/>
  <c r="AE150" i="20" s="1"/>
  <c r="AJ150" i="20" a="1"/>
  <c r="AJ150" i="20" s="1"/>
  <c r="AH150" i="20" a="1"/>
  <c r="AH150" i="20" s="1"/>
  <c r="AD150" i="20" a="1"/>
  <c r="AD150" i="20" s="1"/>
  <c r="S150" i="20" a="1"/>
  <c r="S150" i="20" s="1"/>
  <c r="R150" i="20"/>
  <c r="AC150" i="20" a="1"/>
  <c r="AC150" i="20" s="1"/>
  <c r="T150" i="20" a="1"/>
  <c r="T150" i="20" s="1"/>
  <c r="P150" i="20"/>
  <c r="H152" i="20" a="1"/>
  <c r="H152" i="20" s="1"/>
  <c r="M152" i="20"/>
  <c r="K153" i="20" s="1"/>
  <c r="L153" i="20" s="1"/>
  <c r="J151" i="20"/>
  <c r="I151" i="20"/>
  <c r="G151" i="20"/>
  <c r="N151" i="20"/>
  <c r="AR193" i="16" a="1"/>
  <c r="AR193" i="16" s="1"/>
  <c r="BI193" i="16" a="1"/>
  <c r="BI193" i="16" s="1"/>
  <c r="BA193" i="16" a="1"/>
  <c r="BA193" i="16" s="1"/>
  <c r="AQ193" i="16"/>
  <c r="AP193" i="16"/>
  <c r="BG193" i="16" a="1"/>
  <c r="BG193" i="16" s="1"/>
  <c r="AY193" i="16" a="1"/>
  <c r="AY193" i="16" s="1"/>
  <c r="AV193" i="16"/>
  <c r="BF193" i="16" a="1"/>
  <c r="BF193" i="16" s="1"/>
  <c r="AU193" i="16"/>
  <c r="AB193" i="16" s="1"/>
  <c r="AT193" i="16"/>
  <c r="BE193" i="16" a="1"/>
  <c r="BE193" i="16" s="1"/>
  <c r="AS193" i="16" a="1"/>
  <c r="AS193" i="16" s="1"/>
  <c r="BJ193" i="16" a="1"/>
  <c r="BJ193" i="16" s="1"/>
  <c r="BH193" i="16" a="1"/>
  <c r="BH193" i="16" s="1"/>
  <c r="AO193" i="16"/>
  <c r="BD193" i="16" a="1"/>
  <c r="BD193" i="16" s="1"/>
  <c r="BC193" i="16" a="1"/>
  <c r="BC193" i="16" s="1"/>
  <c r="AX193" i="16" a="1"/>
  <c r="AX193" i="16" s="1"/>
  <c r="AW193" i="16" a="1"/>
  <c r="AW193" i="16" s="1"/>
  <c r="AN193" i="16"/>
  <c r="BB193" i="16" a="1"/>
  <c r="BB193" i="16" s="1"/>
  <c r="AZ193" i="16" a="1"/>
  <c r="AZ193" i="16" s="1"/>
  <c r="AG195" i="16" a="1"/>
  <c r="AG195" i="16" s="1"/>
  <c r="AL195" i="16"/>
  <c r="AJ196" i="16" s="1"/>
  <c r="AK196" i="16" s="1"/>
  <c r="AM194" i="16"/>
  <c r="AH194" i="16"/>
  <c r="AI194" i="16"/>
  <c r="AF194" i="16"/>
  <c r="D184" i="21" l="1"/>
  <c r="H187" i="21" a="1"/>
  <c r="H187" i="21" s="1"/>
  <c r="M187" i="21"/>
  <c r="K188" i="21" s="1"/>
  <c r="L188" i="21" s="1"/>
  <c r="N186" i="21"/>
  <c r="I186" i="21"/>
  <c r="J186" i="21"/>
  <c r="G186" i="21"/>
  <c r="AG185" i="21" a="1"/>
  <c r="AG185" i="21" s="1"/>
  <c r="Y185" i="21" a="1"/>
  <c r="Y185" i="21" s="1"/>
  <c r="AJ185" i="21" a="1"/>
  <c r="AJ185" i="21" s="1"/>
  <c r="AA185" i="21" a="1"/>
  <c r="AA185" i="21" s="1"/>
  <c r="AK185" i="21" a="1"/>
  <c r="AK185" i="21" s="1"/>
  <c r="Z185" i="21" a="1"/>
  <c r="Z185" i="21" s="1"/>
  <c r="AI185" i="21" a="1"/>
  <c r="AI185" i="21" s="1"/>
  <c r="W185" i="21"/>
  <c r="X185" i="21" a="1"/>
  <c r="X185" i="21" s="1"/>
  <c r="AC185" i="21" a="1"/>
  <c r="AC185" i="21" s="1"/>
  <c r="R185" i="21"/>
  <c r="AE185" i="21" a="1"/>
  <c r="AE185" i="21" s="1"/>
  <c r="O185" i="21"/>
  <c r="T185" i="21" a="1"/>
  <c r="T185" i="21" s="1"/>
  <c r="V185" i="21"/>
  <c r="C185" i="21" s="1"/>
  <c r="U185" i="21"/>
  <c r="D185" i="21" s="1"/>
  <c r="AD185" i="21" a="1"/>
  <c r="AD185" i="21" s="1"/>
  <c r="AB185" i="21" a="1"/>
  <c r="AB185" i="21" s="1"/>
  <c r="Q185" i="21"/>
  <c r="S185" i="21" a="1"/>
  <c r="S185" i="21" s="1"/>
  <c r="P185" i="21"/>
  <c r="AH185" i="21" a="1"/>
  <c r="AH185" i="21" s="1"/>
  <c r="AF185" i="21" a="1"/>
  <c r="AF185" i="21" s="1"/>
  <c r="D150" i="20"/>
  <c r="AF151" i="20" a="1"/>
  <c r="AF151" i="20" s="1"/>
  <c r="X151" i="20" a="1"/>
  <c r="X151" i="20" s="1"/>
  <c r="W151" i="20"/>
  <c r="AH151" i="20" a="1"/>
  <c r="AH151" i="20" s="1"/>
  <c r="Y151" i="20" a="1"/>
  <c r="Y151" i="20" s="1"/>
  <c r="AJ151" i="20" a="1"/>
  <c r="AJ151" i="20" s="1"/>
  <c r="V151" i="20"/>
  <c r="C151" i="20" s="1"/>
  <c r="AI151" i="20" a="1"/>
  <c r="AI151" i="20" s="1"/>
  <c r="S151" i="20" a="1"/>
  <c r="S151" i="20" s="1"/>
  <c r="U151" i="20"/>
  <c r="D151" i="20" s="1"/>
  <c r="AG151" i="20" a="1"/>
  <c r="AG151" i="20" s="1"/>
  <c r="T151" i="20" a="1"/>
  <c r="T151" i="20" s="1"/>
  <c r="AE151" i="20" a="1"/>
  <c r="AE151" i="20" s="1"/>
  <c r="AK151" i="20" a="1"/>
  <c r="AK151" i="20" s="1"/>
  <c r="AD151" i="20" a="1"/>
  <c r="AD151" i="20" s="1"/>
  <c r="Z151" i="20" a="1"/>
  <c r="Z151" i="20" s="1"/>
  <c r="AB151" i="20" a="1"/>
  <c r="AB151" i="20" s="1"/>
  <c r="AC151" i="20" a="1"/>
  <c r="AC151" i="20" s="1"/>
  <c r="AA151" i="20" a="1"/>
  <c r="AA151" i="20" s="1"/>
  <c r="Q151" i="20"/>
  <c r="R151" i="20"/>
  <c r="P151" i="20"/>
  <c r="O151" i="20"/>
  <c r="M153" i="20"/>
  <c r="K154" i="20" s="1"/>
  <c r="L154" i="20" s="1"/>
  <c r="H153" i="20" a="1"/>
  <c r="H153" i="20" s="1"/>
  <c r="J152" i="20"/>
  <c r="N152" i="20"/>
  <c r="G152" i="20"/>
  <c r="I152" i="20"/>
  <c r="AC193" i="16"/>
  <c r="BG194" i="16" a="1"/>
  <c r="BG194" i="16" s="1"/>
  <c r="AY194" i="16" a="1"/>
  <c r="AY194" i="16" s="1"/>
  <c r="BF194" i="16" a="1"/>
  <c r="BF194" i="16" s="1"/>
  <c r="AX194" i="16" a="1"/>
  <c r="AX194" i="16" s="1"/>
  <c r="AV194" i="16"/>
  <c r="BB194" i="16" a="1"/>
  <c r="BB194" i="16" s="1"/>
  <c r="AO194" i="16"/>
  <c r="AN194" i="16"/>
  <c r="BA194" i="16" a="1"/>
  <c r="BA194" i="16" s="1"/>
  <c r="BJ194" i="16" a="1"/>
  <c r="BJ194" i="16" s="1"/>
  <c r="AU194" i="16"/>
  <c r="AB194" i="16" s="1"/>
  <c r="AT194" i="16"/>
  <c r="AC194" i="16" s="1"/>
  <c r="BI194" i="16" a="1"/>
  <c r="BI194" i="16" s="1"/>
  <c r="AR194" i="16" a="1"/>
  <c r="AR194" i="16" s="1"/>
  <c r="AW194" i="16" a="1"/>
  <c r="AW194" i="16" s="1"/>
  <c r="AS194" i="16" a="1"/>
  <c r="AS194" i="16" s="1"/>
  <c r="AZ194" i="16" a="1"/>
  <c r="AZ194" i="16" s="1"/>
  <c r="AQ194" i="16"/>
  <c r="AP194" i="16"/>
  <c r="BH194" i="16" a="1"/>
  <c r="BH194" i="16" s="1"/>
  <c r="BE194" i="16" a="1"/>
  <c r="BE194" i="16" s="1"/>
  <c r="BD194" i="16" a="1"/>
  <c r="BD194" i="16" s="1"/>
  <c r="BC194" i="16" a="1"/>
  <c r="BC194" i="16" s="1"/>
  <c r="AL196" i="16"/>
  <c r="AJ197" i="16" s="1"/>
  <c r="AK197" i="16" s="1"/>
  <c r="AG196" i="16" a="1"/>
  <c r="AG196" i="16" s="1"/>
  <c r="AH195" i="16"/>
  <c r="AI195" i="16"/>
  <c r="AF195" i="16"/>
  <c r="AM195" i="16"/>
  <c r="AE186" i="21" l="1" a="1"/>
  <c r="AE186" i="21" s="1"/>
  <c r="V186" i="21"/>
  <c r="C186" i="21" s="1"/>
  <c r="U186" i="21"/>
  <c r="D186" i="21" s="1"/>
  <c r="O186" i="21"/>
  <c r="AJ186" i="21" a="1"/>
  <c r="AJ186" i="21" s="1"/>
  <c r="AA186" i="21" a="1"/>
  <c r="AA186" i="21" s="1"/>
  <c r="S186" i="21" a="1"/>
  <c r="S186" i="21" s="1"/>
  <c r="AC186" i="21" a="1"/>
  <c r="AC186" i="21" s="1"/>
  <c r="AD186" i="21" a="1"/>
  <c r="AD186" i="21" s="1"/>
  <c r="R186" i="21"/>
  <c r="Q186" i="21"/>
  <c r="P186" i="21"/>
  <c r="AK186" i="21" a="1"/>
  <c r="AK186" i="21" s="1"/>
  <c r="W186" i="21"/>
  <c r="AF186" i="21" a="1"/>
  <c r="AF186" i="21" s="1"/>
  <c r="AB186" i="21" a="1"/>
  <c r="AB186" i="21" s="1"/>
  <c r="AI186" i="21" a="1"/>
  <c r="AI186" i="21" s="1"/>
  <c r="AH186" i="21" a="1"/>
  <c r="AH186" i="21" s="1"/>
  <c r="Y186" i="21" a="1"/>
  <c r="Y186" i="21" s="1"/>
  <c r="X186" i="21" a="1"/>
  <c r="X186" i="21" s="1"/>
  <c r="T186" i="21" a="1"/>
  <c r="T186" i="21" s="1"/>
  <c r="Z186" i="21" a="1"/>
  <c r="Z186" i="21" s="1"/>
  <c r="AG186" i="21" a="1"/>
  <c r="AG186" i="21" s="1"/>
  <c r="M188" i="21"/>
  <c r="K189" i="21" s="1"/>
  <c r="L189" i="21" s="1"/>
  <c r="H188" i="21" a="1"/>
  <c r="H188" i="21" s="1"/>
  <c r="G187" i="21"/>
  <c r="N187" i="21"/>
  <c r="J187" i="21"/>
  <c r="I187" i="21"/>
  <c r="T152" i="20" a="1"/>
  <c r="T152" i="20" s="1"/>
  <c r="V152" i="20"/>
  <c r="C152" i="20" s="1"/>
  <c r="AI152" i="20" a="1"/>
  <c r="AI152" i="20" s="1"/>
  <c r="Z152" i="20" a="1"/>
  <c r="Z152" i="20" s="1"/>
  <c r="AH152" i="20" a="1"/>
  <c r="AH152" i="20" s="1"/>
  <c r="Y152" i="20" a="1"/>
  <c r="Y152" i="20" s="1"/>
  <c r="AE152" i="20" a="1"/>
  <c r="AE152" i="20" s="1"/>
  <c r="R152" i="20"/>
  <c r="P152" i="20"/>
  <c r="Q152" i="20"/>
  <c r="AD152" i="20" a="1"/>
  <c r="AD152" i="20" s="1"/>
  <c r="AC152" i="20" a="1"/>
  <c r="AC152" i="20" s="1"/>
  <c r="O152" i="20"/>
  <c r="AB152" i="20" a="1"/>
  <c r="AB152" i="20" s="1"/>
  <c r="AA152" i="20" a="1"/>
  <c r="AA152" i="20" s="1"/>
  <c r="AF152" i="20" a="1"/>
  <c r="AF152" i="20" s="1"/>
  <c r="X152" i="20" a="1"/>
  <c r="X152" i="20" s="1"/>
  <c r="W152" i="20"/>
  <c r="U152" i="20"/>
  <c r="D152" i="20" s="1"/>
  <c r="AJ152" i="20" a="1"/>
  <c r="AJ152" i="20" s="1"/>
  <c r="AK152" i="20" a="1"/>
  <c r="AK152" i="20" s="1"/>
  <c r="AG152" i="20" a="1"/>
  <c r="AG152" i="20" s="1"/>
  <c r="S152" i="20" a="1"/>
  <c r="S152" i="20" s="1"/>
  <c r="I153" i="20"/>
  <c r="G153" i="20"/>
  <c r="N153" i="20"/>
  <c r="J153" i="20"/>
  <c r="M154" i="20"/>
  <c r="K155" i="20" s="1"/>
  <c r="L155" i="20" s="1"/>
  <c r="H154" i="20" a="1"/>
  <c r="H154" i="20" s="1"/>
  <c r="AV195" i="16"/>
  <c r="BD195" i="16" a="1"/>
  <c r="BD195" i="16" s="1"/>
  <c r="AU195" i="16"/>
  <c r="AB195" i="16" s="1"/>
  <c r="AT195" i="16"/>
  <c r="AC195" i="16" s="1"/>
  <c r="BJ195" i="16" a="1"/>
  <c r="BJ195" i="16" s="1"/>
  <c r="BB195" i="16" a="1"/>
  <c r="BB195" i="16" s="1"/>
  <c r="BG195" i="16" a="1"/>
  <c r="BG195" i="16" s="1"/>
  <c r="AW195" i="16" a="1"/>
  <c r="AW195" i="16" s="1"/>
  <c r="BF195" i="16" a="1"/>
  <c r="BF195" i="16" s="1"/>
  <c r="AS195" i="16" a="1"/>
  <c r="AS195" i="16" s="1"/>
  <c r="AR195" i="16" a="1"/>
  <c r="AR195" i="16" s="1"/>
  <c r="AX195" i="16" a="1"/>
  <c r="AX195" i="16" s="1"/>
  <c r="BH195" i="16" a="1"/>
  <c r="BH195" i="16" s="1"/>
  <c r="AO195" i="16"/>
  <c r="BE195" i="16" a="1"/>
  <c r="BE195" i="16" s="1"/>
  <c r="BC195" i="16" a="1"/>
  <c r="BC195" i="16" s="1"/>
  <c r="AY195" i="16" a="1"/>
  <c r="AY195" i="16" s="1"/>
  <c r="AQ195" i="16"/>
  <c r="AP195" i="16"/>
  <c r="AN195" i="16"/>
  <c r="BA195" i="16" a="1"/>
  <c r="BA195" i="16" s="1"/>
  <c r="AZ195" i="16" a="1"/>
  <c r="AZ195" i="16" s="1"/>
  <c r="BI195" i="16" a="1"/>
  <c r="BI195" i="16" s="1"/>
  <c r="AI196" i="16"/>
  <c r="AH196" i="16"/>
  <c r="AM196" i="16"/>
  <c r="AF196" i="16"/>
  <c r="AL197" i="16"/>
  <c r="AJ198" i="16" s="1"/>
  <c r="AK198" i="16" s="1"/>
  <c r="AG197" i="16" a="1"/>
  <c r="AG197" i="16" s="1"/>
  <c r="S187" i="21" l="1" a="1"/>
  <c r="S187" i="21" s="1"/>
  <c r="AJ187" i="21" a="1"/>
  <c r="AJ187" i="21" s="1"/>
  <c r="AB187" i="21" a="1"/>
  <c r="AB187" i="21" s="1"/>
  <c r="R187" i="21"/>
  <c r="AC187" i="21" a="1"/>
  <c r="AC187" i="21" s="1"/>
  <c r="P187" i="21"/>
  <c r="O187" i="21"/>
  <c r="AI187" i="21" a="1"/>
  <c r="AI187" i="21" s="1"/>
  <c r="Y187" i="21" a="1"/>
  <c r="Y187" i="21" s="1"/>
  <c r="X187" i="21" a="1"/>
  <c r="X187" i="21" s="1"/>
  <c r="W187" i="21"/>
  <c r="AH187" i="21" a="1"/>
  <c r="AH187" i="21" s="1"/>
  <c r="AE187" i="21" a="1"/>
  <c r="AE187" i="21" s="1"/>
  <c r="Z187" i="21" a="1"/>
  <c r="Z187" i="21" s="1"/>
  <c r="U187" i="21"/>
  <c r="AK187" i="21" a="1"/>
  <c r="AK187" i="21" s="1"/>
  <c r="Q187" i="21"/>
  <c r="AA187" i="21" a="1"/>
  <c r="AA187" i="21" s="1"/>
  <c r="T187" i="21" a="1"/>
  <c r="T187" i="21" s="1"/>
  <c r="AG187" i="21" a="1"/>
  <c r="AG187" i="21" s="1"/>
  <c r="AF187" i="21" a="1"/>
  <c r="AF187" i="21" s="1"/>
  <c r="V187" i="21"/>
  <c r="C187" i="21" s="1"/>
  <c r="AD187" i="21" a="1"/>
  <c r="AD187" i="21" s="1"/>
  <c r="N188" i="21"/>
  <c r="J188" i="21"/>
  <c r="I188" i="21"/>
  <c r="G188" i="21"/>
  <c r="H189" i="21" a="1"/>
  <c r="H189" i="21" s="1"/>
  <c r="M189" i="21"/>
  <c r="K190" i="21" s="1"/>
  <c r="L190" i="21" s="1"/>
  <c r="N154" i="20"/>
  <c r="G154" i="20"/>
  <c r="I154" i="20"/>
  <c r="J154" i="20"/>
  <c r="M155" i="20"/>
  <c r="K156" i="20" s="1"/>
  <c r="L156" i="20" s="1"/>
  <c r="H155" i="20" a="1"/>
  <c r="H155" i="20" s="1"/>
  <c r="AI153" i="20" a="1"/>
  <c r="AI153" i="20" s="1"/>
  <c r="AA153" i="20" a="1"/>
  <c r="AA153" i="20" s="1"/>
  <c r="P153" i="20"/>
  <c r="AJ153" i="20" a="1"/>
  <c r="AJ153" i="20" s="1"/>
  <c r="Z153" i="20" a="1"/>
  <c r="Z153" i="20" s="1"/>
  <c r="AB153" i="20" a="1"/>
  <c r="AB153" i="20" s="1"/>
  <c r="Y153" i="20" a="1"/>
  <c r="Y153" i="20" s="1"/>
  <c r="AH153" i="20" a="1"/>
  <c r="AH153" i="20" s="1"/>
  <c r="AK153" i="20" a="1"/>
  <c r="AK153" i="20" s="1"/>
  <c r="X153" i="20" a="1"/>
  <c r="X153" i="20" s="1"/>
  <c r="W153" i="20"/>
  <c r="U153" i="20"/>
  <c r="R153" i="20"/>
  <c r="Q153" i="20"/>
  <c r="O153" i="20"/>
  <c r="AC153" i="20" a="1"/>
  <c r="AC153" i="20" s="1"/>
  <c r="S153" i="20" a="1"/>
  <c r="S153" i="20" s="1"/>
  <c r="V153" i="20"/>
  <c r="C153" i="20" s="1"/>
  <c r="T153" i="20" a="1"/>
  <c r="T153" i="20" s="1"/>
  <c r="AG153" i="20" a="1"/>
  <c r="AG153" i="20" s="1"/>
  <c r="AE153" i="20" a="1"/>
  <c r="AE153" i="20" s="1"/>
  <c r="AD153" i="20" a="1"/>
  <c r="AD153" i="20" s="1"/>
  <c r="AF153" i="20" a="1"/>
  <c r="AF153" i="20" s="1"/>
  <c r="AM197" i="16"/>
  <c r="AI197" i="16"/>
  <c r="AH197" i="16"/>
  <c r="AF197" i="16"/>
  <c r="AL198" i="16"/>
  <c r="AJ199" i="16" s="1"/>
  <c r="AK199" i="16" s="1"/>
  <c r="AG198" i="16" a="1"/>
  <c r="AG198" i="16" s="1"/>
  <c r="BJ196" i="16" a="1"/>
  <c r="BJ196" i="16" s="1"/>
  <c r="BB196" i="16" a="1"/>
  <c r="BB196" i="16" s="1"/>
  <c r="AR196" i="16" a="1"/>
  <c r="AR196" i="16" s="1"/>
  <c r="BI196" i="16" a="1"/>
  <c r="BI196" i="16" s="1"/>
  <c r="BA196" i="16" a="1"/>
  <c r="BA196" i="16" s="1"/>
  <c r="AQ196" i="16"/>
  <c r="AN196" i="16"/>
  <c r="AZ196" i="16" a="1"/>
  <c r="AZ196" i="16" s="1"/>
  <c r="AY196" i="16" a="1"/>
  <c r="AY196" i="16" s="1"/>
  <c r="AW196" i="16" a="1"/>
  <c r="AW196" i="16" s="1"/>
  <c r="AV196" i="16"/>
  <c r="BG196" i="16" a="1"/>
  <c r="BG196" i="16" s="1"/>
  <c r="AX196" i="16" a="1"/>
  <c r="AX196" i="16" s="1"/>
  <c r="AU196" i="16"/>
  <c r="AB196" i="16" s="1"/>
  <c r="AT196" i="16"/>
  <c r="AO196" i="16"/>
  <c r="BH196" i="16" a="1"/>
  <c r="BH196" i="16" s="1"/>
  <c r="AS196" i="16" a="1"/>
  <c r="AS196" i="16" s="1"/>
  <c r="AP196" i="16"/>
  <c r="BE196" i="16" a="1"/>
  <c r="BE196" i="16" s="1"/>
  <c r="BF196" i="16" a="1"/>
  <c r="BF196" i="16" s="1"/>
  <c r="BD196" i="16" a="1"/>
  <c r="BD196" i="16" s="1"/>
  <c r="BC196" i="16" a="1"/>
  <c r="BC196" i="16" s="1"/>
  <c r="D187" i="21" l="1"/>
  <c r="M190" i="21"/>
  <c r="K191" i="21" s="1"/>
  <c r="L191" i="21" s="1"/>
  <c r="H190" i="21" a="1"/>
  <c r="H190" i="21" s="1"/>
  <c r="I189" i="21"/>
  <c r="J189" i="21"/>
  <c r="G189" i="21"/>
  <c r="N189" i="21"/>
  <c r="AH188" i="21" a="1"/>
  <c r="AH188" i="21" s="1"/>
  <c r="Z188" i="21" a="1"/>
  <c r="Z188" i="21" s="1"/>
  <c r="S188" i="21" a="1"/>
  <c r="S188" i="21" s="1"/>
  <c r="AC188" i="21" a="1"/>
  <c r="AC188" i="21" s="1"/>
  <c r="R188" i="21"/>
  <c r="AD188" i="21" a="1"/>
  <c r="AD188" i="21" s="1"/>
  <c r="P188" i="21"/>
  <c r="O188" i="21"/>
  <c r="AB188" i="21" a="1"/>
  <c r="AB188" i="21" s="1"/>
  <c r="AF188" i="21" a="1"/>
  <c r="AF188" i="21" s="1"/>
  <c r="AA188" i="21" a="1"/>
  <c r="AA188" i="21" s="1"/>
  <c r="Y188" i="21" a="1"/>
  <c r="Y188" i="21" s="1"/>
  <c r="U188" i="21"/>
  <c r="D188" i="21" s="1"/>
  <c r="AJ188" i="21" a="1"/>
  <c r="AJ188" i="21" s="1"/>
  <c r="Q188" i="21"/>
  <c r="AK188" i="21" a="1"/>
  <c r="AK188" i="21" s="1"/>
  <c r="AI188" i="21" a="1"/>
  <c r="AI188" i="21" s="1"/>
  <c r="AG188" i="21" a="1"/>
  <c r="AG188" i="21" s="1"/>
  <c r="W188" i="21"/>
  <c r="T188" i="21" a="1"/>
  <c r="T188" i="21" s="1"/>
  <c r="AE188" i="21" a="1"/>
  <c r="AE188" i="21" s="1"/>
  <c r="X188" i="21" a="1"/>
  <c r="X188" i="21" s="1"/>
  <c r="V188" i="21"/>
  <c r="C188" i="21" s="1"/>
  <c r="G155" i="20"/>
  <c r="N155" i="20"/>
  <c r="I155" i="20"/>
  <c r="J155" i="20"/>
  <c r="M156" i="20"/>
  <c r="K157" i="20" s="1"/>
  <c r="L157" i="20" s="1"/>
  <c r="H156" i="20" a="1"/>
  <c r="H156" i="20" s="1"/>
  <c r="D153" i="20"/>
  <c r="O154" i="20"/>
  <c r="AJ154" i="20" a="1"/>
  <c r="AJ154" i="20" s="1"/>
  <c r="AA154" i="20" a="1"/>
  <c r="AA154" i="20" s="1"/>
  <c r="AH154" i="20" a="1"/>
  <c r="AH154" i="20" s="1"/>
  <c r="V154" i="20"/>
  <c r="C154" i="20" s="1"/>
  <c r="U154" i="20"/>
  <c r="D154" i="20" s="1"/>
  <c r="AG154" i="20" a="1"/>
  <c r="AG154" i="20" s="1"/>
  <c r="AF154" i="20" a="1"/>
  <c r="AF154" i="20" s="1"/>
  <c r="T154" i="20" a="1"/>
  <c r="T154" i="20" s="1"/>
  <c r="S154" i="20" a="1"/>
  <c r="S154" i="20" s="1"/>
  <c r="AE154" i="20" a="1"/>
  <c r="AE154" i="20" s="1"/>
  <c r="R154" i="20"/>
  <c r="AC154" i="20" a="1"/>
  <c r="AC154" i="20" s="1"/>
  <c r="AB154" i="20" a="1"/>
  <c r="AB154" i="20" s="1"/>
  <c r="P154" i="20"/>
  <c r="AI154" i="20" a="1"/>
  <c r="AI154" i="20" s="1"/>
  <c r="AK154" i="20" a="1"/>
  <c r="AK154" i="20" s="1"/>
  <c r="AD154" i="20" a="1"/>
  <c r="AD154" i="20" s="1"/>
  <c r="Z154" i="20" a="1"/>
  <c r="Z154" i="20" s="1"/>
  <c r="Y154" i="20" a="1"/>
  <c r="Y154" i="20" s="1"/>
  <c r="X154" i="20" a="1"/>
  <c r="X154" i="20" s="1"/>
  <c r="W154" i="20"/>
  <c r="Q154" i="20"/>
  <c r="AI198" i="16"/>
  <c r="AH198" i="16"/>
  <c r="AM198" i="16"/>
  <c r="AF198" i="16"/>
  <c r="AC196" i="16"/>
  <c r="AG199" i="16" a="1"/>
  <c r="AG199" i="16" s="1"/>
  <c r="AL199" i="16"/>
  <c r="AJ200" i="16" s="1"/>
  <c r="AK200" i="16" s="1"/>
  <c r="AN197" i="16"/>
  <c r="BG197" i="16" a="1"/>
  <c r="BG197" i="16" s="1"/>
  <c r="AY197" i="16" a="1"/>
  <c r="AY197" i="16" s="1"/>
  <c r="BE197" i="16" a="1"/>
  <c r="BE197" i="16" s="1"/>
  <c r="AW197" i="16" a="1"/>
  <c r="AW197" i="16" s="1"/>
  <c r="BF197" i="16" a="1"/>
  <c r="BF197" i="16" s="1"/>
  <c r="AT197" i="16"/>
  <c r="AC197" i="16" s="1"/>
  <c r="AS197" i="16" a="1"/>
  <c r="AS197" i="16" s="1"/>
  <c r="BD197" i="16" a="1"/>
  <c r="BD197" i="16" s="1"/>
  <c r="AZ197" i="16" a="1"/>
  <c r="AZ197" i="16" s="1"/>
  <c r="AX197" i="16" a="1"/>
  <c r="AX197" i="16" s="1"/>
  <c r="BJ197" i="16" a="1"/>
  <c r="BJ197" i="16" s="1"/>
  <c r="AU197" i="16"/>
  <c r="AB197" i="16" s="1"/>
  <c r="BH197" i="16" a="1"/>
  <c r="BH197" i="16" s="1"/>
  <c r="BC197" i="16" a="1"/>
  <c r="BC197" i="16" s="1"/>
  <c r="BI197" i="16" a="1"/>
  <c r="BI197" i="16" s="1"/>
  <c r="BA197" i="16" a="1"/>
  <c r="BA197" i="16" s="1"/>
  <c r="AV197" i="16"/>
  <c r="AP197" i="16"/>
  <c r="AO197" i="16"/>
  <c r="BB197" i="16" a="1"/>
  <c r="BB197" i="16" s="1"/>
  <c r="AR197" i="16" a="1"/>
  <c r="AR197" i="16" s="1"/>
  <c r="AQ197" i="16"/>
  <c r="W189" i="21" l="1"/>
  <c r="AE189" i="21" a="1"/>
  <c r="AE189" i="21" s="1"/>
  <c r="V189" i="21"/>
  <c r="C189" i="21" s="1"/>
  <c r="AD189" i="21" a="1"/>
  <c r="AD189" i="21" s="1"/>
  <c r="S189" i="21" a="1"/>
  <c r="S189" i="21" s="1"/>
  <c r="AH189" i="21" a="1"/>
  <c r="AH189" i="21" s="1"/>
  <c r="X189" i="21" a="1"/>
  <c r="X189" i="21" s="1"/>
  <c r="U189" i="21"/>
  <c r="D189" i="21" s="1"/>
  <c r="AG189" i="21" a="1"/>
  <c r="AG189" i="21" s="1"/>
  <c r="T189" i="21" a="1"/>
  <c r="T189" i="21" s="1"/>
  <c r="AC189" i="21" a="1"/>
  <c r="AC189" i="21" s="1"/>
  <c r="AB189" i="21" a="1"/>
  <c r="AB189" i="21" s="1"/>
  <c r="AF189" i="21" a="1"/>
  <c r="AF189" i="21" s="1"/>
  <c r="AA189" i="21" a="1"/>
  <c r="AA189" i="21" s="1"/>
  <c r="Z189" i="21" a="1"/>
  <c r="Z189" i="21" s="1"/>
  <c r="AJ189" i="21" a="1"/>
  <c r="AJ189" i="21" s="1"/>
  <c r="AI189" i="21" a="1"/>
  <c r="AI189" i="21" s="1"/>
  <c r="R189" i="21"/>
  <c r="Y189" i="21" a="1"/>
  <c r="Y189" i="21" s="1"/>
  <c r="P189" i="21"/>
  <c r="O189" i="21"/>
  <c r="AK189" i="21" a="1"/>
  <c r="AK189" i="21" s="1"/>
  <c r="Q189" i="21"/>
  <c r="J190" i="21"/>
  <c r="I190" i="21"/>
  <c r="N190" i="21"/>
  <c r="G190" i="21"/>
  <c r="M191" i="21"/>
  <c r="K192" i="21" s="1"/>
  <c r="L192" i="21" s="1"/>
  <c r="H191" i="21" a="1"/>
  <c r="H191" i="21" s="1"/>
  <c r="N156" i="20"/>
  <c r="G156" i="20"/>
  <c r="I156" i="20"/>
  <c r="J156" i="20"/>
  <c r="M157" i="20"/>
  <c r="K158" i="20" s="1"/>
  <c r="L158" i="20" s="1"/>
  <c r="H157" i="20" a="1"/>
  <c r="H157" i="20" s="1"/>
  <c r="AD155" i="20" a="1"/>
  <c r="AD155" i="20" s="1"/>
  <c r="AK155" i="20" a="1"/>
  <c r="AK155" i="20" s="1"/>
  <c r="R155" i="20"/>
  <c r="O155" i="20"/>
  <c r="AJ155" i="20" a="1"/>
  <c r="AJ155" i="20" s="1"/>
  <c r="AA155" i="20" a="1"/>
  <c r="AA155" i="20" s="1"/>
  <c r="P155" i="20"/>
  <c r="AC155" i="20" a="1"/>
  <c r="AC155" i="20" s="1"/>
  <c r="AB155" i="20" a="1"/>
  <c r="AB155" i="20" s="1"/>
  <c r="Z155" i="20" a="1"/>
  <c r="Z155" i="20" s="1"/>
  <c r="V155" i="20"/>
  <c r="C155" i="20" s="1"/>
  <c r="U155" i="20"/>
  <c r="D155" i="20" s="1"/>
  <c r="T155" i="20" a="1"/>
  <c r="T155" i="20" s="1"/>
  <c r="AI155" i="20" a="1"/>
  <c r="AI155" i="20" s="1"/>
  <c r="AG155" i="20" a="1"/>
  <c r="AG155" i="20" s="1"/>
  <c r="AH155" i="20" a="1"/>
  <c r="AH155" i="20" s="1"/>
  <c r="AF155" i="20" a="1"/>
  <c r="AF155" i="20" s="1"/>
  <c r="X155" i="20" a="1"/>
  <c r="X155" i="20" s="1"/>
  <c r="W155" i="20"/>
  <c r="Q155" i="20"/>
  <c r="AE155" i="20" a="1"/>
  <c r="AE155" i="20" s="1"/>
  <c r="Y155" i="20" a="1"/>
  <c r="Y155" i="20" s="1"/>
  <c r="S155" i="20" a="1"/>
  <c r="S155" i="20" s="1"/>
  <c r="AL200" i="16"/>
  <c r="AJ201" i="16" s="1"/>
  <c r="AK201" i="16" s="1"/>
  <c r="AG200" i="16" a="1"/>
  <c r="AG200" i="16" s="1"/>
  <c r="AH199" i="16"/>
  <c r="AI199" i="16"/>
  <c r="AF199" i="16"/>
  <c r="AM199" i="16"/>
  <c r="BE198" i="16" a="1"/>
  <c r="BE198" i="16" s="1"/>
  <c r="AW198" i="16" a="1"/>
  <c r="AW198" i="16" s="1"/>
  <c r="AV198" i="16"/>
  <c r="BD198" i="16" a="1"/>
  <c r="BD198" i="16" s="1"/>
  <c r="AU198" i="16"/>
  <c r="AB198" i="16" s="1"/>
  <c r="AS198" i="16" a="1"/>
  <c r="AS198" i="16" s="1"/>
  <c r="BA198" i="16" a="1"/>
  <c r="BA198" i="16" s="1"/>
  <c r="BJ198" i="16" a="1"/>
  <c r="BJ198" i="16" s="1"/>
  <c r="AZ198" i="16" a="1"/>
  <c r="AZ198" i="16" s="1"/>
  <c r="BB198" i="16" a="1"/>
  <c r="BB198" i="16" s="1"/>
  <c r="AY198" i="16" a="1"/>
  <c r="AY198" i="16" s="1"/>
  <c r="AX198" i="16" a="1"/>
  <c r="AX198" i="16" s="1"/>
  <c r="AT198" i="16"/>
  <c r="AC198" i="16" s="1"/>
  <c r="BH198" i="16" a="1"/>
  <c r="BH198" i="16" s="1"/>
  <c r="BG198" i="16" a="1"/>
  <c r="BG198" i="16" s="1"/>
  <c r="BF198" i="16" a="1"/>
  <c r="BF198" i="16" s="1"/>
  <c r="BI198" i="16" a="1"/>
  <c r="BI198" i="16" s="1"/>
  <c r="BC198" i="16" a="1"/>
  <c r="BC198" i="16" s="1"/>
  <c r="AQ198" i="16"/>
  <c r="AP198" i="16"/>
  <c r="AO198" i="16"/>
  <c r="AN198" i="16"/>
  <c r="AR198" i="16" a="1"/>
  <c r="AR198" i="16" s="1"/>
  <c r="N191" i="21" l="1"/>
  <c r="I191" i="21"/>
  <c r="G191" i="21"/>
  <c r="J191" i="21"/>
  <c r="H192" i="21" a="1"/>
  <c r="H192" i="21" s="1"/>
  <c r="M192" i="21"/>
  <c r="K193" i="21" s="1"/>
  <c r="L193" i="21" s="1"/>
  <c r="AK190" i="21" a="1"/>
  <c r="AK190" i="21" s="1"/>
  <c r="AC190" i="21" a="1"/>
  <c r="AC190" i="21" s="1"/>
  <c r="S190" i="21" a="1"/>
  <c r="S190" i="21" s="1"/>
  <c r="AE190" i="21" a="1"/>
  <c r="AE190" i="21" s="1"/>
  <c r="T190" i="21" a="1"/>
  <c r="T190" i="21" s="1"/>
  <c r="Y190" i="21" a="1"/>
  <c r="Y190" i="21" s="1"/>
  <c r="AJ190" i="21" a="1"/>
  <c r="AJ190" i="21" s="1"/>
  <c r="Z190" i="21" a="1"/>
  <c r="Z190" i="21" s="1"/>
  <c r="AI190" i="21" a="1"/>
  <c r="AI190" i="21" s="1"/>
  <c r="AF190" i="21" a="1"/>
  <c r="AF190" i="21" s="1"/>
  <c r="AB190" i="21" a="1"/>
  <c r="AB190" i="21" s="1"/>
  <c r="Q190" i="21"/>
  <c r="P190" i="21"/>
  <c r="V190" i="21"/>
  <c r="C190" i="21" s="1"/>
  <c r="O190" i="21"/>
  <c r="AA190" i="21" a="1"/>
  <c r="AA190" i="21" s="1"/>
  <c r="W190" i="21"/>
  <c r="R190" i="21"/>
  <c r="X190" i="21" a="1"/>
  <c r="X190" i="21" s="1"/>
  <c r="U190" i="21"/>
  <c r="AH190" i="21" a="1"/>
  <c r="AH190" i="21" s="1"/>
  <c r="AD190" i="21" a="1"/>
  <c r="AD190" i="21" s="1"/>
  <c r="AG190" i="21" a="1"/>
  <c r="AG190" i="21" s="1"/>
  <c r="N157" i="20"/>
  <c r="I157" i="20"/>
  <c r="J157" i="20"/>
  <c r="G157" i="20"/>
  <c r="H158" i="20" a="1"/>
  <c r="H158" i="20" s="1"/>
  <c r="M158" i="20"/>
  <c r="K159" i="20" s="1"/>
  <c r="L159" i="20" s="1"/>
  <c r="Q156" i="20"/>
  <c r="AJ156" i="20" a="1"/>
  <c r="AJ156" i="20" s="1"/>
  <c r="AA156" i="20" a="1"/>
  <c r="AA156" i="20" s="1"/>
  <c r="O156" i="20"/>
  <c r="P156" i="20"/>
  <c r="AK156" i="20" a="1"/>
  <c r="AK156" i="20" s="1"/>
  <c r="AB156" i="20" a="1"/>
  <c r="AB156" i="20" s="1"/>
  <c r="AI156" i="20" a="1"/>
  <c r="AI156" i="20" s="1"/>
  <c r="AH156" i="20" a="1"/>
  <c r="AH156" i="20" s="1"/>
  <c r="X156" i="20" a="1"/>
  <c r="X156" i="20" s="1"/>
  <c r="W156" i="20"/>
  <c r="V156" i="20"/>
  <c r="C156" i="20" s="1"/>
  <c r="AG156" i="20" a="1"/>
  <c r="AG156" i="20" s="1"/>
  <c r="U156" i="20"/>
  <c r="D156" i="20" s="1"/>
  <c r="AD156" i="20" a="1"/>
  <c r="AD156" i="20" s="1"/>
  <c r="AC156" i="20" a="1"/>
  <c r="AC156" i="20" s="1"/>
  <c r="AE156" i="20" a="1"/>
  <c r="AE156" i="20" s="1"/>
  <c r="T156" i="20" a="1"/>
  <c r="T156" i="20" s="1"/>
  <c r="S156" i="20" a="1"/>
  <c r="S156" i="20" s="1"/>
  <c r="Z156" i="20" a="1"/>
  <c r="Z156" i="20" s="1"/>
  <c r="Y156" i="20" a="1"/>
  <c r="Y156" i="20" s="1"/>
  <c r="R156" i="20"/>
  <c r="AF156" i="20" a="1"/>
  <c r="AF156" i="20" s="1"/>
  <c r="AS199" i="16" a="1"/>
  <c r="AS199" i="16" s="1"/>
  <c r="BJ199" i="16" a="1"/>
  <c r="BJ199" i="16" s="1"/>
  <c r="BB199" i="16" a="1"/>
  <c r="BB199" i="16" s="1"/>
  <c r="AR199" i="16" a="1"/>
  <c r="AR199" i="16" s="1"/>
  <c r="BH199" i="16" a="1"/>
  <c r="BH199" i="16" s="1"/>
  <c r="AZ199" i="16" a="1"/>
  <c r="AZ199" i="16" s="1"/>
  <c r="AO199" i="16"/>
  <c r="BF199" i="16" a="1"/>
  <c r="BF199" i="16" s="1"/>
  <c r="AU199" i="16"/>
  <c r="AB199" i="16" s="1"/>
  <c r="AT199" i="16"/>
  <c r="AC199" i="16" s="1"/>
  <c r="BE199" i="16" a="1"/>
  <c r="BE199" i="16" s="1"/>
  <c r="AQ199" i="16"/>
  <c r="BA199" i="16" a="1"/>
  <c r="BA199" i="16" s="1"/>
  <c r="AX199" i="16" a="1"/>
  <c r="AX199" i="16" s="1"/>
  <c r="BG199" i="16" a="1"/>
  <c r="BG199" i="16" s="1"/>
  <c r="BD199" i="16" a="1"/>
  <c r="BD199" i="16" s="1"/>
  <c r="BC199" i="16" a="1"/>
  <c r="BC199" i="16" s="1"/>
  <c r="AY199" i="16" a="1"/>
  <c r="AY199" i="16" s="1"/>
  <c r="AW199" i="16" a="1"/>
  <c r="AW199" i="16" s="1"/>
  <c r="BI199" i="16" a="1"/>
  <c r="BI199" i="16" s="1"/>
  <c r="AV199" i="16"/>
  <c r="AP199" i="16"/>
  <c r="AN199" i="16"/>
  <c r="AM200" i="16"/>
  <c r="AI200" i="16"/>
  <c r="AH200" i="16"/>
  <c r="AF200" i="16"/>
  <c r="AL201" i="16"/>
  <c r="AJ202" i="16" s="1"/>
  <c r="AK202" i="16" s="1"/>
  <c r="AG201" i="16" a="1"/>
  <c r="AG201" i="16" s="1"/>
  <c r="D190" i="21" l="1"/>
  <c r="H193" i="21" a="1"/>
  <c r="H193" i="21" s="1"/>
  <c r="M193" i="21"/>
  <c r="K194" i="21" s="1"/>
  <c r="L194" i="21" s="1"/>
  <c r="J192" i="21"/>
  <c r="I192" i="21"/>
  <c r="G192" i="21"/>
  <c r="N192" i="21"/>
  <c r="O191" i="21"/>
  <c r="AH191" i="21" a="1"/>
  <c r="AH191" i="21" s="1"/>
  <c r="Z191" i="21" a="1"/>
  <c r="Z191" i="21" s="1"/>
  <c r="U191" i="21"/>
  <c r="D191" i="21" s="1"/>
  <c r="AE191" i="21" a="1"/>
  <c r="AE191" i="21" s="1"/>
  <c r="S191" i="21" a="1"/>
  <c r="S191" i="21" s="1"/>
  <c r="P191" i="21"/>
  <c r="AD191" i="21" a="1"/>
  <c r="AD191" i="21" s="1"/>
  <c r="R191" i="21"/>
  <c r="Q191" i="21"/>
  <c r="AC191" i="21" a="1"/>
  <c r="AC191" i="21" s="1"/>
  <c r="AI191" i="21" a="1"/>
  <c r="AI191" i="21" s="1"/>
  <c r="AF191" i="21" a="1"/>
  <c r="AF191" i="21" s="1"/>
  <c r="Y191" i="21" a="1"/>
  <c r="Y191" i="21" s="1"/>
  <c r="AB191" i="21" a="1"/>
  <c r="AB191" i="21" s="1"/>
  <c r="W191" i="21"/>
  <c r="V191" i="21"/>
  <c r="C191" i="21" s="1"/>
  <c r="T191" i="21" a="1"/>
  <c r="T191" i="21" s="1"/>
  <c r="AK191" i="21" a="1"/>
  <c r="AK191" i="21" s="1"/>
  <c r="AJ191" i="21" a="1"/>
  <c r="AJ191" i="21" s="1"/>
  <c r="AG191" i="21" a="1"/>
  <c r="AG191" i="21" s="1"/>
  <c r="X191" i="21" a="1"/>
  <c r="X191" i="21" s="1"/>
  <c r="AA191" i="21" a="1"/>
  <c r="AA191" i="21" s="1"/>
  <c r="H159" i="20" a="1"/>
  <c r="H159" i="20" s="1"/>
  <c r="M159" i="20"/>
  <c r="K160" i="20" s="1"/>
  <c r="L160" i="20" s="1"/>
  <c r="J158" i="20"/>
  <c r="I158" i="20"/>
  <c r="G158" i="20"/>
  <c r="N158" i="20"/>
  <c r="AG157" i="20" a="1"/>
  <c r="AG157" i="20" s="1"/>
  <c r="Y157" i="20" a="1"/>
  <c r="Y157" i="20" s="1"/>
  <c r="AI157" i="20" a="1"/>
  <c r="AI157" i="20" s="1"/>
  <c r="AC157" i="20" a="1"/>
  <c r="AC157" i="20" s="1"/>
  <c r="R157" i="20"/>
  <c r="Q157" i="20"/>
  <c r="AK157" i="20" a="1"/>
  <c r="AK157" i="20" s="1"/>
  <c r="AB157" i="20" a="1"/>
  <c r="AB157" i="20" s="1"/>
  <c r="P157" i="20"/>
  <c r="AF157" i="20" a="1"/>
  <c r="AF157" i="20" s="1"/>
  <c r="T157" i="20" a="1"/>
  <c r="T157" i="20" s="1"/>
  <c r="S157" i="20" a="1"/>
  <c r="S157" i="20" s="1"/>
  <c r="AE157" i="20" a="1"/>
  <c r="AE157" i="20" s="1"/>
  <c r="O157" i="20"/>
  <c r="AD157" i="20" a="1"/>
  <c r="AD157" i="20" s="1"/>
  <c r="U157" i="20"/>
  <c r="W157" i="20"/>
  <c r="V157" i="20"/>
  <c r="C157" i="20" s="1"/>
  <c r="Z157" i="20" a="1"/>
  <c r="Z157" i="20" s="1"/>
  <c r="X157" i="20" a="1"/>
  <c r="X157" i="20" s="1"/>
  <c r="AA157" i="20" a="1"/>
  <c r="AA157" i="20" s="1"/>
  <c r="AH157" i="20" a="1"/>
  <c r="AH157" i="20" s="1"/>
  <c r="AJ157" i="20" a="1"/>
  <c r="AJ157" i="20" s="1"/>
  <c r="AI201" i="16"/>
  <c r="AH201" i="16"/>
  <c r="AF201" i="16"/>
  <c r="AM201" i="16"/>
  <c r="AL202" i="16"/>
  <c r="AJ203" i="16" s="1"/>
  <c r="AK203" i="16" s="1"/>
  <c r="AG202" i="16" a="1"/>
  <c r="AG202" i="16" s="1"/>
  <c r="BH200" i="16" a="1"/>
  <c r="BH200" i="16" s="1"/>
  <c r="AZ200" i="16" a="1"/>
  <c r="AZ200" i="16" s="1"/>
  <c r="AO200" i="16"/>
  <c r="AN200" i="16"/>
  <c r="BG200" i="16" a="1"/>
  <c r="BG200" i="16" s="1"/>
  <c r="AY200" i="16" a="1"/>
  <c r="AY200" i="16" s="1"/>
  <c r="BA200" i="16" a="1"/>
  <c r="BA200" i="16" s="1"/>
  <c r="BJ200" i="16" a="1"/>
  <c r="BJ200" i="16" s="1"/>
  <c r="BD200" i="16" a="1"/>
  <c r="BD200" i="16" s="1"/>
  <c r="BC200" i="16" a="1"/>
  <c r="BC200" i="16" s="1"/>
  <c r="AX200" i="16" a="1"/>
  <c r="AX200" i="16" s="1"/>
  <c r="AW200" i="16" a="1"/>
  <c r="AW200" i="16" s="1"/>
  <c r="AV200" i="16"/>
  <c r="AU200" i="16"/>
  <c r="AB200" i="16" s="1"/>
  <c r="AT200" i="16"/>
  <c r="AC200" i="16" s="1"/>
  <c r="BF200" i="16" a="1"/>
  <c r="BF200" i="16" s="1"/>
  <c r="BE200" i="16" a="1"/>
  <c r="BE200" i="16" s="1"/>
  <c r="BB200" i="16" a="1"/>
  <c r="BB200" i="16" s="1"/>
  <c r="AS200" i="16" a="1"/>
  <c r="AS200" i="16" s="1"/>
  <c r="AR200" i="16" a="1"/>
  <c r="AR200" i="16" s="1"/>
  <c r="BI200" i="16" a="1"/>
  <c r="BI200" i="16" s="1"/>
  <c r="AQ200" i="16"/>
  <c r="AP200" i="16"/>
  <c r="AF192" i="21" l="1" a="1"/>
  <c r="AF192" i="21" s="1"/>
  <c r="X192" i="21" a="1"/>
  <c r="X192" i="21" s="1"/>
  <c r="W192" i="21"/>
  <c r="AG192" i="21" a="1"/>
  <c r="AG192" i="21" s="1"/>
  <c r="V192" i="21"/>
  <c r="C192" i="21" s="1"/>
  <c r="U192" i="21"/>
  <c r="D192" i="21" s="1"/>
  <c r="AJ192" i="21" a="1"/>
  <c r="AJ192" i="21" s="1"/>
  <c r="Z192" i="21" a="1"/>
  <c r="Z192" i="21" s="1"/>
  <c r="AI192" i="21" a="1"/>
  <c r="AI192" i="21" s="1"/>
  <c r="Y192" i="21" a="1"/>
  <c r="Y192" i="21" s="1"/>
  <c r="O192" i="21"/>
  <c r="AK192" i="21" a="1"/>
  <c r="AK192" i="21" s="1"/>
  <c r="S192" i="21" a="1"/>
  <c r="S192" i="21" s="1"/>
  <c r="P192" i="21"/>
  <c r="AE192" i="21" a="1"/>
  <c r="AE192" i="21" s="1"/>
  <c r="AD192" i="21" a="1"/>
  <c r="AD192" i="21" s="1"/>
  <c r="R192" i="21"/>
  <c r="Q192" i="21"/>
  <c r="AH192" i="21" a="1"/>
  <c r="AH192" i="21" s="1"/>
  <c r="AC192" i="21" a="1"/>
  <c r="AC192" i="21" s="1"/>
  <c r="AB192" i="21" a="1"/>
  <c r="AB192" i="21" s="1"/>
  <c r="T192" i="21" a="1"/>
  <c r="T192" i="21" s="1"/>
  <c r="AA192" i="21" a="1"/>
  <c r="AA192" i="21" s="1"/>
  <c r="H194" i="21" a="1"/>
  <c r="H194" i="21" s="1"/>
  <c r="M194" i="21"/>
  <c r="K195" i="21" s="1"/>
  <c r="L195" i="21" s="1"/>
  <c r="N193" i="21"/>
  <c r="J193" i="21"/>
  <c r="I193" i="21"/>
  <c r="G193" i="21"/>
  <c r="U158" i="20"/>
  <c r="D158" i="20" s="1"/>
  <c r="AH158" i="20" a="1"/>
  <c r="AH158" i="20" s="1"/>
  <c r="S158" i="20" a="1"/>
  <c r="S158" i="20" s="1"/>
  <c r="AC158" i="20" a="1"/>
  <c r="AC158" i="20" s="1"/>
  <c r="R158" i="20"/>
  <c r="Q158" i="20"/>
  <c r="AA158" i="20" a="1"/>
  <c r="AA158" i="20" s="1"/>
  <c r="AK158" i="20" a="1"/>
  <c r="AK158" i="20" s="1"/>
  <c r="Z158" i="20" a="1"/>
  <c r="Z158" i="20" s="1"/>
  <c r="AJ158" i="20" a="1"/>
  <c r="AJ158" i="20" s="1"/>
  <c r="Y158" i="20" a="1"/>
  <c r="Y158" i="20" s="1"/>
  <c r="AI158" i="20" a="1"/>
  <c r="AI158" i="20" s="1"/>
  <c r="X158" i="20" a="1"/>
  <c r="X158" i="20" s="1"/>
  <c r="AD158" i="20" a="1"/>
  <c r="AD158" i="20" s="1"/>
  <c r="AF158" i="20" a="1"/>
  <c r="AF158" i="20" s="1"/>
  <c r="AE158" i="20" a="1"/>
  <c r="AE158" i="20" s="1"/>
  <c r="P158" i="20"/>
  <c r="O158" i="20"/>
  <c r="AG158" i="20" a="1"/>
  <c r="AG158" i="20" s="1"/>
  <c r="T158" i="20" a="1"/>
  <c r="T158" i="20" s="1"/>
  <c r="W158" i="20"/>
  <c r="V158" i="20"/>
  <c r="C158" i="20" s="1"/>
  <c r="AB158" i="20" a="1"/>
  <c r="AB158" i="20" s="1"/>
  <c r="D157" i="20"/>
  <c r="M160" i="20"/>
  <c r="K161" i="20" s="1"/>
  <c r="L161" i="20" s="1"/>
  <c r="H160" i="20" a="1"/>
  <c r="H160" i="20" s="1"/>
  <c r="J159" i="20"/>
  <c r="N159" i="20"/>
  <c r="G159" i="20"/>
  <c r="I159" i="20"/>
  <c r="AF202" i="16"/>
  <c r="AI202" i="16"/>
  <c r="AH202" i="16"/>
  <c r="AM202" i="16"/>
  <c r="AL203" i="16"/>
  <c r="AJ204" i="16" s="1"/>
  <c r="AK204" i="16" s="1"/>
  <c r="AG203" i="16" a="1"/>
  <c r="AG203" i="16" s="1"/>
  <c r="BE201" i="16" a="1"/>
  <c r="BE201" i="16" s="1"/>
  <c r="AW201" i="16" a="1"/>
  <c r="AW201" i="16" s="1"/>
  <c r="AV201" i="16"/>
  <c r="BC201" i="16" a="1"/>
  <c r="BC201" i="16" s="1"/>
  <c r="BG201" i="16" a="1"/>
  <c r="BG201" i="16" s="1"/>
  <c r="AT201" i="16"/>
  <c r="AS201" i="16" a="1"/>
  <c r="AS201" i="16" s="1"/>
  <c r="BF201" i="16" a="1"/>
  <c r="BF201" i="16" s="1"/>
  <c r="BD201" i="16" a="1"/>
  <c r="BD201" i="16" s="1"/>
  <c r="AR201" i="16" a="1"/>
  <c r="AR201" i="16" s="1"/>
  <c r="BB201" i="16" a="1"/>
  <c r="BB201" i="16" s="1"/>
  <c r="BJ201" i="16" a="1"/>
  <c r="BJ201" i="16" s="1"/>
  <c r="AO201" i="16"/>
  <c r="AN201" i="16"/>
  <c r="BI201" i="16" a="1"/>
  <c r="BI201" i="16" s="1"/>
  <c r="BA201" i="16" a="1"/>
  <c r="BA201" i="16" s="1"/>
  <c r="AZ201" i="16" a="1"/>
  <c r="AZ201" i="16" s="1"/>
  <c r="AY201" i="16" a="1"/>
  <c r="AY201" i="16" s="1"/>
  <c r="AX201" i="16" a="1"/>
  <c r="AX201" i="16" s="1"/>
  <c r="AU201" i="16"/>
  <c r="AB201" i="16" s="1"/>
  <c r="BH201" i="16" a="1"/>
  <c r="BH201" i="16" s="1"/>
  <c r="AP201" i="16"/>
  <c r="AQ201" i="16"/>
  <c r="T193" i="21" l="1" a="1"/>
  <c r="T193" i="21" s="1"/>
  <c r="AK193" i="21" a="1"/>
  <c r="AK193" i="21" s="1"/>
  <c r="AC193" i="21" a="1"/>
  <c r="AC193" i="21" s="1"/>
  <c r="AG193" i="21" a="1"/>
  <c r="AG193" i="21" s="1"/>
  <c r="X193" i="21" a="1"/>
  <c r="X193" i="21" s="1"/>
  <c r="W193" i="21"/>
  <c r="AD193" i="21" a="1"/>
  <c r="AD193" i="21" s="1"/>
  <c r="P193" i="21"/>
  <c r="AB193" i="21" a="1"/>
  <c r="AB193" i="21" s="1"/>
  <c r="O193" i="21"/>
  <c r="Q193" i="21"/>
  <c r="V193" i="21"/>
  <c r="C193" i="21" s="1"/>
  <c r="U193" i="21"/>
  <c r="AI193" i="21" a="1"/>
  <c r="AI193" i="21" s="1"/>
  <c r="AF193" i="21" a="1"/>
  <c r="AF193" i="21" s="1"/>
  <c r="AJ193" i="21" a="1"/>
  <c r="AJ193" i="21" s="1"/>
  <c r="AE193" i="21" a="1"/>
  <c r="AE193" i="21" s="1"/>
  <c r="AH193" i="21" a="1"/>
  <c r="AH193" i="21" s="1"/>
  <c r="AA193" i="21" a="1"/>
  <c r="AA193" i="21" s="1"/>
  <c r="Z193" i="21" a="1"/>
  <c r="Z193" i="21" s="1"/>
  <c r="S193" i="21" a="1"/>
  <c r="S193" i="21" s="1"/>
  <c r="Y193" i="21" a="1"/>
  <c r="Y193" i="21" s="1"/>
  <c r="R193" i="21"/>
  <c r="M195" i="21"/>
  <c r="K196" i="21" s="1"/>
  <c r="L196" i="21" s="1"/>
  <c r="H195" i="21" a="1"/>
  <c r="H195" i="21" s="1"/>
  <c r="I194" i="21"/>
  <c r="N194" i="21"/>
  <c r="J194" i="21"/>
  <c r="G194" i="21"/>
  <c r="AJ159" i="20" a="1"/>
  <c r="AJ159" i="20" s="1"/>
  <c r="AB159" i="20" a="1"/>
  <c r="AB159" i="20" s="1"/>
  <c r="R159" i="20"/>
  <c r="AG159" i="20" a="1"/>
  <c r="AG159" i="20" s="1"/>
  <c r="T159" i="20" a="1"/>
  <c r="T159" i="20" s="1"/>
  <c r="AD159" i="20" a="1"/>
  <c r="AD159" i="20" s="1"/>
  <c r="S159" i="20" a="1"/>
  <c r="S159" i="20" s="1"/>
  <c r="AH159" i="20" a="1"/>
  <c r="AH159" i="20" s="1"/>
  <c r="V159" i="20"/>
  <c r="C159" i="20" s="1"/>
  <c r="O159" i="20"/>
  <c r="U159" i="20"/>
  <c r="AF159" i="20" a="1"/>
  <c r="AF159" i="20" s="1"/>
  <c r="Q159" i="20"/>
  <c r="P159" i="20"/>
  <c r="AE159" i="20" a="1"/>
  <c r="AE159" i="20" s="1"/>
  <c r="X159" i="20" a="1"/>
  <c r="X159" i="20" s="1"/>
  <c r="W159" i="20"/>
  <c r="AK159" i="20" a="1"/>
  <c r="AK159" i="20" s="1"/>
  <c r="AA159" i="20" a="1"/>
  <c r="AA159" i="20" s="1"/>
  <c r="AI159" i="20" a="1"/>
  <c r="AI159" i="20" s="1"/>
  <c r="AC159" i="20" a="1"/>
  <c r="AC159" i="20" s="1"/>
  <c r="Z159" i="20" a="1"/>
  <c r="Z159" i="20" s="1"/>
  <c r="Y159" i="20" a="1"/>
  <c r="Y159" i="20" s="1"/>
  <c r="N160" i="20"/>
  <c r="J160" i="20"/>
  <c r="I160" i="20"/>
  <c r="G160" i="20"/>
  <c r="M161" i="20"/>
  <c r="K162" i="20" s="1"/>
  <c r="L162" i="20" s="1"/>
  <c r="H161" i="20" a="1"/>
  <c r="H161" i="20" s="1"/>
  <c r="AC201" i="16"/>
  <c r="AI203" i="16"/>
  <c r="AM203" i="16"/>
  <c r="AH203" i="16"/>
  <c r="AF203" i="16"/>
  <c r="AG204" i="16" a="1"/>
  <c r="AG204" i="16" s="1"/>
  <c r="AL204" i="16"/>
  <c r="AJ205" i="16" s="1"/>
  <c r="AK205" i="16" s="1"/>
  <c r="BC202" i="16" a="1"/>
  <c r="BC202" i="16" s="1"/>
  <c r="AS202" i="16" a="1"/>
  <c r="AS202" i="16" s="1"/>
  <c r="BJ202" i="16" a="1"/>
  <c r="BJ202" i="16" s="1"/>
  <c r="BB202" i="16" a="1"/>
  <c r="BB202" i="16" s="1"/>
  <c r="AP202" i="16"/>
  <c r="AY202" i="16" a="1"/>
  <c r="AY202" i="16" s="1"/>
  <c r="BI202" i="16" a="1"/>
  <c r="BI202" i="16" s="1"/>
  <c r="BH202" i="16" a="1"/>
  <c r="BH202" i="16" s="1"/>
  <c r="AX202" i="16" a="1"/>
  <c r="AX202" i="16" s="1"/>
  <c r="AN202" i="16"/>
  <c r="BE202" i="16" a="1"/>
  <c r="BE202" i="16" s="1"/>
  <c r="AZ202" i="16" a="1"/>
  <c r="AZ202" i="16" s="1"/>
  <c r="AW202" i="16" a="1"/>
  <c r="AW202" i="16" s="1"/>
  <c r="AV202" i="16"/>
  <c r="BA202" i="16" a="1"/>
  <c r="BA202" i="16" s="1"/>
  <c r="AR202" i="16" a="1"/>
  <c r="AR202" i="16" s="1"/>
  <c r="AU202" i="16"/>
  <c r="AB202" i="16" s="1"/>
  <c r="AT202" i="16"/>
  <c r="AC202" i="16" s="1"/>
  <c r="AQ202" i="16"/>
  <c r="AO202" i="16"/>
  <c r="BF202" i="16" a="1"/>
  <c r="BF202" i="16" s="1"/>
  <c r="BD202" i="16" a="1"/>
  <c r="BD202" i="16" s="1"/>
  <c r="BG202" i="16" a="1"/>
  <c r="BG202" i="16" s="1"/>
  <c r="AI194" i="21" l="1" a="1"/>
  <c r="AI194" i="21" s="1"/>
  <c r="AA194" i="21" a="1"/>
  <c r="AA194" i="21" s="1"/>
  <c r="P194" i="21"/>
  <c r="O194" i="21"/>
  <c r="AG194" i="21" a="1"/>
  <c r="AG194" i="21" s="1"/>
  <c r="X194" i="21" a="1"/>
  <c r="X194" i="21" s="1"/>
  <c r="W194" i="21"/>
  <c r="AH194" i="21" a="1"/>
  <c r="AH194" i="21" s="1"/>
  <c r="V194" i="21"/>
  <c r="C194" i="21" s="1"/>
  <c r="U194" i="21"/>
  <c r="D194" i="21" s="1"/>
  <c r="AF194" i="21" a="1"/>
  <c r="AF194" i="21" s="1"/>
  <c r="Q194" i="21"/>
  <c r="Y194" i="21" a="1"/>
  <c r="Y194" i="21" s="1"/>
  <c r="AC194" i="21" a="1"/>
  <c r="AC194" i="21" s="1"/>
  <c r="S194" i="21" a="1"/>
  <c r="S194" i="21" s="1"/>
  <c r="R194" i="21"/>
  <c r="AE194" i="21" a="1"/>
  <c r="AE194" i="21" s="1"/>
  <c r="AD194" i="21" a="1"/>
  <c r="AD194" i="21" s="1"/>
  <c r="AB194" i="21" a="1"/>
  <c r="AB194" i="21" s="1"/>
  <c r="Z194" i="21" a="1"/>
  <c r="Z194" i="21" s="1"/>
  <c r="T194" i="21" a="1"/>
  <c r="T194" i="21" s="1"/>
  <c r="AJ194" i="21" a="1"/>
  <c r="AJ194" i="21" s="1"/>
  <c r="AK194" i="21" a="1"/>
  <c r="AK194" i="21" s="1"/>
  <c r="M196" i="21"/>
  <c r="K197" i="21" s="1"/>
  <c r="L197" i="21" s="1"/>
  <c r="H196" i="21" a="1"/>
  <c r="H196" i="21" s="1"/>
  <c r="J195" i="21"/>
  <c r="I195" i="21"/>
  <c r="N195" i="21"/>
  <c r="G195" i="21"/>
  <c r="D193" i="21"/>
  <c r="G161" i="20"/>
  <c r="J161" i="20"/>
  <c r="N161" i="20"/>
  <c r="I161" i="20"/>
  <c r="H162" i="20" a="1"/>
  <c r="H162" i="20" s="1"/>
  <c r="M162" i="20"/>
  <c r="K163" i="20" s="1"/>
  <c r="L163" i="20" s="1"/>
  <c r="D159" i="20"/>
  <c r="AF160" i="20" a="1"/>
  <c r="AF160" i="20" s="1"/>
  <c r="W160" i="20"/>
  <c r="AE160" i="20" a="1"/>
  <c r="AE160" i="20" s="1"/>
  <c r="T160" i="20" a="1"/>
  <c r="T160" i="20" s="1"/>
  <c r="AD160" i="20" a="1"/>
  <c r="AD160" i="20" s="1"/>
  <c r="Z160" i="20" a="1"/>
  <c r="Z160" i="20" s="1"/>
  <c r="AB160" i="20" a="1"/>
  <c r="AB160" i="20" s="1"/>
  <c r="AA160" i="20" a="1"/>
  <c r="AA160" i="20" s="1"/>
  <c r="AK160" i="20" a="1"/>
  <c r="AK160" i="20" s="1"/>
  <c r="Y160" i="20" a="1"/>
  <c r="Y160" i="20" s="1"/>
  <c r="AH160" i="20" a="1"/>
  <c r="AH160" i="20" s="1"/>
  <c r="AG160" i="20" a="1"/>
  <c r="AG160" i="20" s="1"/>
  <c r="S160" i="20" a="1"/>
  <c r="S160" i="20" s="1"/>
  <c r="AC160" i="20" a="1"/>
  <c r="AC160" i="20" s="1"/>
  <c r="V160" i="20"/>
  <c r="C160" i="20" s="1"/>
  <c r="X160" i="20" a="1"/>
  <c r="X160" i="20" s="1"/>
  <c r="U160" i="20"/>
  <c r="D160" i="20" s="1"/>
  <c r="R160" i="20"/>
  <c r="AJ160" i="20" a="1"/>
  <c r="AJ160" i="20" s="1"/>
  <c r="P160" i="20"/>
  <c r="O160" i="20"/>
  <c r="Q160" i="20"/>
  <c r="AI160" i="20" a="1"/>
  <c r="AI160" i="20" s="1"/>
  <c r="AG205" i="16" a="1"/>
  <c r="AG205" i="16" s="1"/>
  <c r="AL205" i="16"/>
  <c r="AJ206" i="16" s="1"/>
  <c r="AK206" i="16" s="1"/>
  <c r="AI204" i="16"/>
  <c r="AH204" i="16"/>
  <c r="AF204" i="16"/>
  <c r="AM204" i="16"/>
  <c r="AP203" i="16"/>
  <c r="BH203" i="16" a="1"/>
  <c r="BH203" i="16" s="1"/>
  <c r="AZ203" i="16" a="1"/>
  <c r="AZ203" i="16" s="1"/>
  <c r="AO203" i="16"/>
  <c r="AN203" i="16"/>
  <c r="BF203" i="16" a="1"/>
  <c r="BF203" i="16" s="1"/>
  <c r="AX203" i="16" a="1"/>
  <c r="AX203" i="16" s="1"/>
  <c r="AS203" i="16" a="1"/>
  <c r="AS203" i="16" s="1"/>
  <c r="BD203" i="16" a="1"/>
  <c r="BD203" i="16" s="1"/>
  <c r="AR203" i="16" a="1"/>
  <c r="AR203" i="16" s="1"/>
  <c r="BC203" i="16" a="1"/>
  <c r="BC203" i="16" s="1"/>
  <c r="AQ203" i="16"/>
  <c r="BE203" i="16" a="1"/>
  <c r="BE203" i="16" s="1"/>
  <c r="BJ203" i="16" a="1"/>
  <c r="BJ203" i="16" s="1"/>
  <c r="BI203" i="16" a="1"/>
  <c r="BI203" i="16" s="1"/>
  <c r="AW203" i="16" a="1"/>
  <c r="AW203" i="16" s="1"/>
  <c r="AV203" i="16"/>
  <c r="AU203" i="16"/>
  <c r="AB203" i="16" s="1"/>
  <c r="AT203" i="16"/>
  <c r="AC203" i="16" s="1"/>
  <c r="BB203" i="16" a="1"/>
  <c r="BB203" i="16" s="1"/>
  <c r="BA203" i="16" a="1"/>
  <c r="BA203" i="16" s="1"/>
  <c r="AY203" i="16" a="1"/>
  <c r="AY203" i="16" s="1"/>
  <c r="BG203" i="16" a="1"/>
  <c r="BG203" i="16" s="1"/>
  <c r="AF195" i="21" l="1" a="1"/>
  <c r="AF195" i="21" s="1"/>
  <c r="X195" i="21" a="1"/>
  <c r="X195" i="21" s="1"/>
  <c r="AI195" i="21" a="1"/>
  <c r="AI195" i="21" s="1"/>
  <c r="Z195" i="21" a="1"/>
  <c r="Z195" i="21" s="1"/>
  <c r="AC195" i="21" a="1"/>
  <c r="AC195" i="21" s="1"/>
  <c r="P195" i="21"/>
  <c r="AB195" i="21" a="1"/>
  <c r="AB195" i="21" s="1"/>
  <c r="O195" i="21"/>
  <c r="AH195" i="21" a="1"/>
  <c r="AH195" i="21" s="1"/>
  <c r="AD195" i="21" a="1"/>
  <c r="AD195" i="21" s="1"/>
  <c r="AJ195" i="21" a="1"/>
  <c r="AJ195" i="21" s="1"/>
  <c r="R195" i="21"/>
  <c r="Q195" i="21"/>
  <c r="AK195" i="21" a="1"/>
  <c r="AK195" i="21" s="1"/>
  <c r="AG195" i="21" a="1"/>
  <c r="AG195" i="21" s="1"/>
  <c r="AA195" i="21" a="1"/>
  <c r="AA195" i="21" s="1"/>
  <c r="Y195" i="21" a="1"/>
  <c r="Y195" i="21" s="1"/>
  <c r="W195" i="21"/>
  <c r="V195" i="21"/>
  <c r="C195" i="21" s="1"/>
  <c r="S195" i="21" a="1"/>
  <c r="S195" i="21" s="1"/>
  <c r="U195" i="21"/>
  <c r="D195" i="21" s="1"/>
  <c r="T195" i="21" a="1"/>
  <c r="T195" i="21" s="1"/>
  <c r="AE195" i="21" a="1"/>
  <c r="AE195" i="21" s="1"/>
  <c r="M197" i="21"/>
  <c r="K198" i="21" s="1"/>
  <c r="L198" i="21" s="1"/>
  <c r="H197" i="21" a="1"/>
  <c r="H197" i="21" s="1"/>
  <c r="G196" i="21"/>
  <c r="I196" i="21"/>
  <c r="N196" i="21"/>
  <c r="J196" i="21"/>
  <c r="H163" i="20" a="1"/>
  <c r="H163" i="20" s="1"/>
  <c r="M163" i="20"/>
  <c r="K164" i="20" s="1"/>
  <c r="L164" i="20" s="1"/>
  <c r="G162" i="20"/>
  <c r="N162" i="20"/>
  <c r="J162" i="20"/>
  <c r="I162" i="20"/>
  <c r="AE161" i="20" a="1"/>
  <c r="AE161" i="20" s="1"/>
  <c r="V161" i="20"/>
  <c r="C161" i="20" s="1"/>
  <c r="U161" i="20"/>
  <c r="W161" i="20"/>
  <c r="AF161" i="20" a="1"/>
  <c r="AF161" i="20" s="1"/>
  <c r="T161" i="20" a="1"/>
  <c r="T161" i="20" s="1"/>
  <c r="AI161" i="20" a="1"/>
  <c r="AI161" i="20" s="1"/>
  <c r="Q161" i="20"/>
  <c r="X161" i="20" a="1"/>
  <c r="X161" i="20" s="1"/>
  <c r="AH161" i="20" a="1"/>
  <c r="AH161" i="20" s="1"/>
  <c r="S161" i="20" a="1"/>
  <c r="S161" i="20" s="1"/>
  <c r="AG161" i="20" a="1"/>
  <c r="AG161" i="20" s="1"/>
  <c r="R161" i="20"/>
  <c r="AD161" i="20" a="1"/>
  <c r="AD161" i="20" s="1"/>
  <c r="Y161" i="20" a="1"/>
  <c r="Y161" i="20" s="1"/>
  <c r="P161" i="20"/>
  <c r="O161" i="20"/>
  <c r="Z161" i="20" a="1"/>
  <c r="Z161" i="20" s="1"/>
  <c r="AK161" i="20" a="1"/>
  <c r="AK161" i="20" s="1"/>
  <c r="AC161" i="20" a="1"/>
  <c r="AC161" i="20" s="1"/>
  <c r="AA161" i="20" a="1"/>
  <c r="AA161" i="20" s="1"/>
  <c r="AB161" i="20" a="1"/>
  <c r="AB161" i="20" s="1"/>
  <c r="AJ161" i="20" a="1"/>
  <c r="AJ161" i="20" s="1"/>
  <c r="BF204" i="16" a="1"/>
  <c r="BF204" i="16" s="1"/>
  <c r="AX204" i="16" a="1"/>
  <c r="AX204" i="16" s="1"/>
  <c r="BE204" i="16" a="1"/>
  <c r="BE204" i="16" s="1"/>
  <c r="AW204" i="16" a="1"/>
  <c r="AW204" i="16" s="1"/>
  <c r="AT204" i="16"/>
  <c r="BJ204" i="16" a="1"/>
  <c r="BJ204" i="16" s="1"/>
  <c r="AZ204" i="16" a="1"/>
  <c r="AZ204" i="16" s="1"/>
  <c r="BI204" i="16" a="1"/>
  <c r="BI204" i="16" s="1"/>
  <c r="AY204" i="16" a="1"/>
  <c r="AY204" i="16" s="1"/>
  <c r="AR204" i="16" a="1"/>
  <c r="AR204" i="16" s="1"/>
  <c r="BG204" i="16" a="1"/>
  <c r="BG204" i="16" s="1"/>
  <c r="AQ204" i="16"/>
  <c r="AP204" i="16"/>
  <c r="BC204" i="16" a="1"/>
  <c r="BC204" i="16" s="1"/>
  <c r="BB204" i="16" a="1"/>
  <c r="BB204" i="16" s="1"/>
  <c r="BA204" i="16" a="1"/>
  <c r="BA204" i="16" s="1"/>
  <c r="AS204" i="16" a="1"/>
  <c r="AS204" i="16" s="1"/>
  <c r="AN204" i="16"/>
  <c r="AO204" i="16"/>
  <c r="AU204" i="16"/>
  <c r="AB204" i="16" s="1"/>
  <c r="BH204" i="16" a="1"/>
  <c r="BH204" i="16" s="1"/>
  <c r="BD204" i="16" a="1"/>
  <c r="BD204" i="16" s="1"/>
  <c r="AV204" i="16"/>
  <c r="AL206" i="16"/>
  <c r="AJ207" i="16" s="1"/>
  <c r="AK207" i="16" s="1"/>
  <c r="AG206" i="16" a="1"/>
  <c r="AG206" i="16" s="1"/>
  <c r="AF205" i="16"/>
  <c r="AM205" i="16"/>
  <c r="AI205" i="16"/>
  <c r="AH205" i="16"/>
  <c r="AD196" i="21" l="1" a="1"/>
  <c r="AD196" i="21" s="1"/>
  <c r="T196" i="21" a="1"/>
  <c r="T196" i="21" s="1"/>
  <c r="AI196" i="21" a="1"/>
  <c r="AI196" i="21" s="1"/>
  <c r="Z196" i="21" a="1"/>
  <c r="Z196" i="21" s="1"/>
  <c r="W196" i="21"/>
  <c r="AF196" i="21" a="1"/>
  <c r="AF196" i="21" s="1"/>
  <c r="AG196" i="21" a="1"/>
  <c r="AG196" i="21" s="1"/>
  <c r="V196" i="21"/>
  <c r="C196" i="21" s="1"/>
  <c r="U196" i="21"/>
  <c r="D196" i="21" s="1"/>
  <c r="AJ196" i="21" a="1"/>
  <c r="AJ196" i="21" s="1"/>
  <c r="R196" i="21"/>
  <c r="AE196" i="21" a="1"/>
  <c r="AE196" i="21" s="1"/>
  <c r="Y196" i="21" a="1"/>
  <c r="Y196" i="21" s="1"/>
  <c r="AC196" i="21" a="1"/>
  <c r="AC196" i="21" s="1"/>
  <c r="AA196" i="21" a="1"/>
  <c r="AA196" i="21" s="1"/>
  <c r="X196" i="21" a="1"/>
  <c r="X196" i="21" s="1"/>
  <c r="S196" i="21" a="1"/>
  <c r="S196" i="21" s="1"/>
  <c r="Q196" i="21"/>
  <c r="P196" i="21"/>
  <c r="AK196" i="21" a="1"/>
  <c r="AK196" i="21" s="1"/>
  <c r="O196" i="21"/>
  <c r="AH196" i="21" a="1"/>
  <c r="AH196" i="21" s="1"/>
  <c r="AB196" i="21" a="1"/>
  <c r="AB196" i="21" s="1"/>
  <c r="J197" i="21"/>
  <c r="I197" i="21"/>
  <c r="N197" i="21"/>
  <c r="G197" i="21"/>
  <c r="H198" i="21" a="1"/>
  <c r="H198" i="21" s="1"/>
  <c r="M198" i="21"/>
  <c r="K199" i="21" s="1"/>
  <c r="L199" i="21" s="1"/>
  <c r="D161" i="20"/>
  <c r="S162" i="20" a="1"/>
  <c r="S162" i="20" s="1"/>
  <c r="AG162" i="20" a="1"/>
  <c r="AG162" i="20" s="1"/>
  <c r="X162" i="20" a="1"/>
  <c r="X162" i="20" s="1"/>
  <c r="W162" i="20"/>
  <c r="AF162" i="20" a="1"/>
  <c r="AF162" i="20" s="1"/>
  <c r="V162" i="20"/>
  <c r="C162" i="20" s="1"/>
  <c r="AD162" i="20" a="1"/>
  <c r="AD162" i="20" s="1"/>
  <c r="P162" i="20"/>
  <c r="AC162" i="20" a="1"/>
  <c r="AC162" i="20" s="1"/>
  <c r="O162" i="20"/>
  <c r="AB162" i="20" a="1"/>
  <c r="AB162" i="20" s="1"/>
  <c r="AA162" i="20" a="1"/>
  <c r="AA162" i="20" s="1"/>
  <c r="AH162" i="20" a="1"/>
  <c r="AH162" i="20" s="1"/>
  <c r="Q162" i="20"/>
  <c r="AE162" i="20" a="1"/>
  <c r="AE162" i="20" s="1"/>
  <c r="AK162" i="20" a="1"/>
  <c r="AK162" i="20" s="1"/>
  <c r="AJ162" i="20" a="1"/>
  <c r="AJ162" i="20" s="1"/>
  <c r="AI162" i="20" a="1"/>
  <c r="AI162" i="20" s="1"/>
  <c r="Y162" i="20" a="1"/>
  <c r="Y162" i="20" s="1"/>
  <c r="T162" i="20" a="1"/>
  <c r="T162" i="20" s="1"/>
  <c r="Z162" i="20" a="1"/>
  <c r="Z162" i="20" s="1"/>
  <c r="U162" i="20"/>
  <c r="D162" i="20" s="1"/>
  <c r="R162" i="20"/>
  <c r="H164" i="20" a="1"/>
  <c r="H164" i="20" s="1"/>
  <c r="M164" i="20"/>
  <c r="K165" i="20" s="1"/>
  <c r="L165" i="20" s="1"/>
  <c r="N163" i="20"/>
  <c r="I163" i="20"/>
  <c r="J163" i="20"/>
  <c r="G163" i="20"/>
  <c r="AT205" i="16"/>
  <c r="AC205" i="16" s="1"/>
  <c r="BC205" i="16" a="1"/>
  <c r="BC205" i="16" s="1"/>
  <c r="AS205" i="16" a="1"/>
  <c r="AS205" i="16" s="1"/>
  <c r="BI205" i="16" a="1"/>
  <c r="BI205" i="16" s="1"/>
  <c r="BA205" i="16" a="1"/>
  <c r="BA205" i="16" s="1"/>
  <c r="AQ205" i="16"/>
  <c r="BE205" i="16" a="1"/>
  <c r="BE205" i="16" s="1"/>
  <c r="AR205" i="16" a="1"/>
  <c r="AR205" i="16" s="1"/>
  <c r="AP205" i="16"/>
  <c r="BD205" i="16" a="1"/>
  <c r="BD205" i="16" s="1"/>
  <c r="AO205" i="16"/>
  <c r="AW205" i="16" a="1"/>
  <c r="AW205" i="16" s="1"/>
  <c r="AV205" i="16"/>
  <c r="BH205" i="16" a="1"/>
  <c r="BH205" i="16" s="1"/>
  <c r="AU205" i="16"/>
  <c r="AB205" i="16" s="1"/>
  <c r="AN205" i="16"/>
  <c r="AX205" i="16" a="1"/>
  <c r="AX205" i="16" s="1"/>
  <c r="BJ205" i="16" a="1"/>
  <c r="BJ205" i="16" s="1"/>
  <c r="BG205" i="16" a="1"/>
  <c r="BG205" i="16" s="1"/>
  <c r="BF205" i="16" a="1"/>
  <c r="BF205" i="16" s="1"/>
  <c r="BB205" i="16" a="1"/>
  <c r="BB205" i="16" s="1"/>
  <c r="AZ205" i="16" a="1"/>
  <c r="AZ205" i="16" s="1"/>
  <c r="AY205" i="16" a="1"/>
  <c r="AY205" i="16" s="1"/>
  <c r="AH206" i="16"/>
  <c r="AF206" i="16"/>
  <c r="AI206" i="16"/>
  <c r="AM206" i="16"/>
  <c r="AL207" i="16"/>
  <c r="AJ208" i="16" s="1"/>
  <c r="AK208" i="16" s="1"/>
  <c r="AG207" i="16" a="1"/>
  <c r="AG207" i="16" s="1"/>
  <c r="AC204" i="16"/>
  <c r="H199" i="21" l="1" a="1"/>
  <c r="H199" i="21" s="1"/>
  <c r="M199" i="21"/>
  <c r="K200" i="21" s="1"/>
  <c r="L200" i="21" s="1"/>
  <c r="N198" i="21"/>
  <c r="G198" i="21"/>
  <c r="I198" i="21"/>
  <c r="J198" i="21"/>
  <c r="Q197" i="21"/>
  <c r="AI197" i="21" a="1"/>
  <c r="AI197" i="21" s="1"/>
  <c r="AA197" i="21" a="1"/>
  <c r="AA197" i="21" s="1"/>
  <c r="P197" i="21"/>
  <c r="AJ197" i="21" a="1"/>
  <c r="AJ197" i="21" s="1"/>
  <c r="Z197" i="21" a="1"/>
  <c r="Z197" i="21" s="1"/>
  <c r="AK197" i="21" a="1"/>
  <c r="AK197" i="21" s="1"/>
  <c r="Y197" i="21" a="1"/>
  <c r="Y197" i="21" s="1"/>
  <c r="AB197" i="21" a="1"/>
  <c r="AB197" i="21" s="1"/>
  <c r="AH197" i="21" a="1"/>
  <c r="AH197" i="21" s="1"/>
  <c r="AG197" i="21" a="1"/>
  <c r="AG197" i="21" s="1"/>
  <c r="S197" i="21" a="1"/>
  <c r="S197" i="21" s="1"/>
  <c r="AF197" i="21" a="1"/>
  <c r="AF197" i="21" s="1"/>
  <c r="AE197" i="21" a="1"/>
  <c r="AE197" i="21" s="1"/>
  <c r="U197" i="21"/>
  <c r="R197" i="21"/>
  <c r="O197" i="21"/>
  <c r="V197" i="21"/>
  <c r="C197" i="21" s="1"/>
  <c r="T197" i="21" a="1"/>
  <c r="T197" i="21" s="1"/>
  <c r="AD197" i="21" a="1"/>
  <c r="AD197" i="21" s="1"/>
  <c r="X197" i="21" a="1"/>
  <c r="X197" i="21" s="1"/>
  <c r="W197" i="21"/>
  <c r="AC197" i="21" a="1"/>
  <c r="AC197" i="21" s="1"/>
  <c r="AH163" i="20" a="1"/>
  <c r="AH163" i="20" s="1"/>
  <c r="Z163" i="20" a="1"/>
  <c r="Z163" i="20" s="1"/>
  <c r="AG163" i="20" a="1"/>
  <c r="AG163" i="20" s="1"/>
  <c r="X163" i="20" a="1"/>
  <c r="X163" i="20" s="1"/>
  <c r="W163" i="20"/>
  <c r="AA163" i="20" a="1"/>
  <c r="AA163" i="20" s="1"/>
  <c r="AI163" i="20" a="1"/>
  <c r="AI163" i="20" s="1"/>
  <c r="AK163" i="20" a="1"/>
  <c r="AK163" i="20" s="1"/>
  <c r="AJ163" i="20" a="1"/>
  <c r="AJ163" i="20" s="1"/>
  <c r="Y163" i="20" a="1"/>
  <c r="Y163" i="20" s="1"/>
  <c r="V163" i="20"/>
  <c r="C163" i="20" s="1"/>
  <c r="U163" i="20"/>
  <c r="D163" i="20" s="1"/>
  <c r="T163" i="20" a="1"/>
  <c r="T163" i="20" s="1"/>
  <c r="S163" i="20" a="1"/>
  <c r="S163" i="20" s="1"/>
  <c r="R163" i="20"/>
  <c r="AF163" i="20" a="1"/>
  <c r="AF163" i="20" s="1"/>
  <c r="AC163" i="20" a="1"/>
  <c r="AC163" i="20" s="1"/>
  <c r="AB163" i="20" a="1"/>
  <c r="AB163" i="20" s="1"/>
  <c r="AD163" i="20" a="1"/>
  <c r="AD163" i="20" s="1"/>
  <c r="AE163" i="20" a="1"/>
  <c r="AE163" i="20" s="1"/>
  <c r="Q163" i="20"/>
  <c r="P163" i="20"/>
  <c r="O163" i="20"/>
  <c r="M165" i="20"/>
  <c r="K166" i="20" s="1"/>
  <c r="L166" i="20" s="1"/>
  <c r="H165" i="20" a="1"/>
  <c r="H165" i="20" s="1"/>
  <c r="I164" i="20"/>
  <c r="J164" i="20"/>
  <c r="G164" i="20"/>
  <c r="N164" i="20"/>
  <c r="AF207" i="16"/>
  <c r="AM207" i="16"/>
  <c r="AI207" i="16"/>
  <c r="AH207" i="16"/>
  <c r="BI206" i="16" a="1"/>
  <c r="BI206" i="16" s="1"/>
  <c r="BA206" i="16" a="1"/>
  <c r="BA206" i="16" s="1"/>
  <c r="AQ206" i="16"/>
  <c r="AP206" i="16"/>
  <c r="BH206" i="16" a="1"/>
  <c r="BH206" i="16" s="1"/>
  <c r="AZ206" i="16" a="1"/>
  <c r="AZ206" i="16" s="1"/>
  <c r="AO206" i="16"/>
  <c r="AY206" i="16" a="1"/>
  <c r="AY206" i="16" s="1"/>
  <c r="BJ206" i="16" a="1"/>
  <c r="BJ206" i="16" s="1"/>
  <c r="AX206" i="16" a="1"/>
  <c r="AX206" i="16" s="1"/>
  <c r="AW206" i="16" a="1"/>
  <c r="AW206" i="16" s="1"/>
  <c r="AU206" i="16"/>
  <c r="AB206" i="16" s="1"/>
  <c r="AT206" i="16"/>
  <c r="AR206" i="16" a="1"/>
  <c r="AR206" i="16" s="1"/>
  <c r="BD206" i="16" a="1"/>
  <c r="BD206" i="16" s="1"/>
  <c r="BC206" i="16" a="1"/>
  <c r="BC206" i="16" s="1"/>
  <c r="BG206" i="16" a="1"/>
  <c r="BG206" i="16" s="1"/>
  <c r="BF206" i="16" a="1"/>
  <c r="BF206" i="16" s="1"/>
  <c r="BE206" i="16" a="1"/>
  <c r="BE206" i="16" s="1"/>
  <c r="AV206" i="16"/>
  <c r="AS206" i="16" a="1"/>
  <c r="AS206" i="16" s="1"/>
  <c r="BB206" i="16" a="1"/>
  <c r="BB206" i="16" s="1"/>
  <c r="AN206" i="16"/>
  <c r="AG208" i="16" a="1"/>
  <c r="AG208" i="16" s="1"/>
  <c r="AL208" i="16"/>
  <c r="AJ209" i="16" s="1"/>
  <c r="AK209" i="16" s="1"/>
  <c r="D197" i="21" l="1"/>
  <c r="AG198" i="21" a="1"/>
  <c r="AG198" i="21" s="1"/>
  <c r="Y198" i="21" a="1"/>
  <c r="Y198" i="21" s="1"/>
  <c r="AK198" i="21" a="1"/>
  <c r="AK198" i="21" s="1"/>
  <c r="AB198" i="21" a="1"/>
  <c r="AB198" i="21" s="1"/>
  <c r="P198" i="21"/>
  <c r="O198" i="21"/>
  <c r="AF198" i="21" a="1"/>
  <c r="AF198" i="21" s="1"/>
  <c r="T198" i="21" a="1"/>
  <c r="T198" i="21" s="1"/>
  <c r="AE198" i="21" a="1"/>
  <c r="AE198" i="21" s="1"/>
  <c r="S198" i="21" a="1"/>
  <c r="S198" i="21" s="1"/>
  <c r="AJ198" i="21" a="1"/>
  <c r="AJ198" i="21" s="1"/>
  <c r="V198" i="21"/>
  <c r="C198" i="21" s="1"/>
  <c r="U198" i="21"/>
  <c r="D198" i="21" s="1"/>
  <c r="W198" i="21"/>
  <c r="R198" i="21"/>
  <c r="AC198" i="21" a="1"/>
  <c r="AC198" i="21" s="1"/>
  <c r="AH198" i="21" a="1"/>
  <c r="AH198" i="21" s="1"/>
  <c r="AI198" i="21" a="1"/>
  <c r="AI198" i="21" s="1"/>
  <c r="AD198" i="21" a="1"/>
  <c r="AD198" i="21" s="1"/>
  <c r="AA198" i="21" a="1"/>
  <c r="AA198" i="21" s="1"/>
  <c r="Z198" i="21" a="1"/>
  <c r="Z198" i="21" s="1"/>
  <c r="X198" i="21" a="1"/>
  <c r="X198" i="21" s="1"/>
  <c r="Q198" i="21"/>
  <c r="H200" i="21" a="1"/>
  <c r="H200" i="21" s="1"/>
  <c r="M200" i="21"/>
  <c r="K201" i="21" s="1"/>
  <c r="L201" i="21" s="1"/>
  <c r="G199" i="21"/>
  <c r="I199" i="21"/>
  <c r="J199" i="21"/>
  <c r="N199" i="21"/>
  <c r="W164" i="20"/>
  <c r="AK164" i="20" a="1"/>
  <c r="AK164" i="20" s="1"/>
  <c r="R164" i="20"/>
  <c r="AH164" i="20" a="1"/>
  <c r="AH164" i="20" s="1"/>
  <c r="Y164" i="20" a="1"/>
  <c r="Y164" i="20" s="1"/>
  <c r="AG164" i="20" a="1"/>
  <c r="AG164" i="20" s="1"/>
  <c r="X164" i="20" a="1"/>
  <c r="X164" i="20" s="1"/>
  <c r="T164" i="20" a="1"/>
  <c r="T164" i="20" s="1"/>
  <c r="AE164" i="20" a="1"/>
  <c r="AE164" i="20" s="1"/>
  <c r="AF164" i="20" a="1"/>
  <c r="AF164" i="20" s="1"/>
  <c r="S164" i="20" a="1"/>
  <c r="S164" i="20" s="1"/>
  <c r="Q164" i="20"/>
  <c r="AD164" i="20" a="1"/>
  <c r="AD164" i="20" s="1"/>
  <c r="P164" i="20"/>
  <c r="O164" i="20"/>
  <c r="U164" i="20"/>
  <c r="AI164" i="20" a="1"/>
  <c r="AI164" i="20" s="1"/>
  <c r="AA164" i="20" a="1"/>
  <c r="AA164" i="20" s="1"/>
  <c r="V164" i="20"/>
  <c r="C164" i="20" s="1"/>
  <c r="Z164" i="20" a="1"/>
  <c r="Z164" i="20" s="1"/>
  <c r="AJ164" i="20" a="1"/>
  <c r="AJ164" i="20" s="1"/>
  <c r="AB164" i="20" a="1"/>
  <c r="AB164" i="20" s="1"/>
  <c r="AC164" i="20" a="1"/>
  <c r="AC164" i="20" s="1"/>
  <c r="J165" i="20"/>
  <c r="I165" i="20"/>
  <c r="G165" i="20"/>
  <c r="N165" i="20"/>
  <c r="M166" i="20"/>
  <c r="K167" i="20" s="1"/>
  <c r="L167" i="20" s="1"/>
  <c r="H166" i="20" a="1"/>
  <c r="H166" i="20" s="1"/>
  <c r="AG209" i="16" a="1"/>
  <c r="AG209" i="16" s="1"/>
  <c r="AL209" i="16"/>
  <c r="AJ210" i="16" s="1"/>
  <c r="AK210" i="16" s="1"/>
  <c r="AF208" i="16"/>
  <c r="AI208" i="16"/>
  <c r="AH208" i="16"/>
  <c r="AM208" i="16"/>
  <c r="AC206" i="16"/>
  <c r="BF207" i="16" a="1"/>
  <c r="BF207" i="16" s="1"/>
  <c r="AX207" i="16" a="1"/>
  <c r="AX207" i="16" s="1"/>
  <c r="BD207" i="16" a="1"/>
  <c r="BD207" i="16" s="1"/>
  <c r="AU207" i="16"/>
  <c r="AB207" i="16" s="1"/>
  <c r="AR207" i="16" a="1"/>
  <c r="AR207" i="16" s="1"/>
  <c r="BC207" i="16" a="1"/>
  <c r="BC207" i="16" s="1"/>
  <c r="AQ207" i="16"/>
  <c r="AP207" i="16"/>
  <c r="AY207" i="16" a="1"/>
  <c r="AY207" i="16" s="1"/>
  <c r="AW207" i="16" a="1"/>
  <c r="AW207" i="16" s="1"/>
  <c r="BI207" i="16" a="1"/>
  <c r="BI207" i="16" s="1"/>
  <c r="AV207" i="16"/>
  <c r="AT207" i="16"/>
  <c r="AC207" i="16" s="1"/>
  <c r="AS207" i="16" a="1"/>
  <c r="AS207" i="16" s="1"/>
  <c r="AO207" i="16"/>
  <c r="BH207" i="16" a="1"/>
  <c r="BH207" i="16" s="1"/>
  <c r="BG207" i="16" a="1"/>
  <c r="BG207" i="16" s="1"/>
  <c r="BE207" i="16" a="1"/>
  <c r="BE207" i="16" s="1"/>
  <c r="BB207" i="16" a="1"/>
  <c r="BB207" i="16" s="1"/>
  <c r="BJ207" i="16" a="1"/>
  <c r="BJ207" i="16" s="1"/>
  <c r="BA207" i="16" a="1"/>
  <c r="BA207" i="16" s="1"/>
  <c r="AZ207" i="16" a="1"/>
  <c r="AZ207" i="16" s="1"/>
  <c r="AN207" i="16"/>
  <c r="U199" i="21" l="1"/>
  <c r="D199" i="21" s="1"/>
  <c r="AD199" i="21" a="1"/>
  <c r="AD199" i="21" s="1"/>
  <c r="Q199" i="21"/>
  <c r="AK199" i="21" a="1"/>
  <c r="AK199" i="21" s="1"/>
  <c r="AB199" i="21" a="1"/>
  <c r="AB199" i="21" s="1"/>
  <c r="P199" i="21"/>
  <c r="Y199" i="21" a="1"/>
  <c r="Y199" i="21" s="1"/>
  <c r="AJ199" i="21" a="1"/>
  <c r="AJ199" i="21" s="1"/>
  <c r="Z199" i="21" a="1"/>
  <c r="Z199" i="21" s="1"/>
  <c r="AI199" i="21" a="1"/>
  <c r="AI199" i="21" s="1"/>
  <c r="W199" i="21"/>
  <c r="T199" i="21" a="1"/>
  <c r="T199" i="21" s="1"/>
  <c r="AE199" i="21" a="1"/>
  <c r="AE199" i="21" s="1"/>
  <c r="AA199" i="21" a="1"/>
  <c r="AA199" i="21" s="1"/>
  <c r="S199" i="21" a="1"/>
  <c r="S199" i="21" s="1"/>
  <c r="AH199" i="21" a="1"/>
  <c r="AH199" i="21" s="1"/>
  <c r="AG199" i="21" a="1"/>
  <c r="AG199" i="21" s="1"/>
  <c r="AC199" i="21" a="1"/>
  <c r="AC199" i="21" s="1"/>
  <c r="AF199" i="21" a="1"/>
  <c r="AF199" i="21" s="1"/>
  <c r="V199" i="21"/>
  <c r="C199" i="21" s="1"/>
  <c r="R199" i="21"/>
  <c r="O199" i="21"/>
  <c r="X199" i="21" a="1"/>
  <c r="X199" i="21" s="1"/>
  <c r="M201" i="21"/>
  <c r="K202" i="21" s="1"/>
  <c r="L202" i="21" s="1"/>
  <c r="H201" i="21" a="1"/>
  <c r="H201" i="21" s="1"/>
  <c r="N200" i="21"/>
  <c r="G200" i="21"/>
  <c r="J200" i="21"/>
  <c r="I200" i="21"/>
  <c r="J166" i="20"/>
  <c r="I166" i="20"/>
  <c r="G166" i="20"/>
  <c r="N166" i="20"/>
  <c r="M167" i="20"/>
  <c r="K168" i="20" s="1"/>
  <c r="L168" i="20" s="1"/>
  <c r="H167" i="20" a="1"/>
  <c r="H167" i="20" s="1"/>
  <c r="AK165" i="20" a="1"/>
  <c r="AK165" i="20" s="1"/>
  <c r="AC165" i="20" a="1"/>
  <c r="AC165" i="20" s="1"/>
  <c r="AA165" i="20" a="1"/>
  <c r="AA165" i="20" s="1"/>
  <c r="O165" i="20"/>
  <c r="AH165" i="20" a="1"/>
  <c r="AH165" i="20" s="1"/>
  <c r="Y165" i="20" a="1"/>
  <c r="Y165" i="20" s="1"/>
  <c r="AG165" i="20" a="1"/>
  <c r="AG165" i="20" s="1"/>
  <c r="X165" i="20" a="1"/>
  <c r="X165" i="20" s="1"/>
  <c r="AB165" i="20" a="1"/>
  <c r="AB165" i="20" s="1"/>
  <c r="Z165" i="20" a="1"/>
  <c r="Z165" i="20" s="1"/>
  <c r="V165" i="20"/>
  <c r="C165" i="20" s="1"/>
  <c r="U165" i="20"/>
  <c r="D165" i="20" s="1"/>
  <c r="T165" i="20" a="1"/>
  <c r="T165" i="20" s="1"/>
  <c r="AJ165" i="20" a="1"/>
  <c r="AJ165" i="20" s="1"/>
  <c r="S165" i="20" a="1"/>
  <c r="S165" i="20" s="1"/>
  <c r="Q165" i="20"/>
  <c r="R165" i="20"/>
  <c r="P165" i="20"/>
  <c r="AI165" i="20" a="1"/>
  <c r="AI165" i="20" s="1"/>
  <c r="AF165" i="20" a="1"/>
  <c r="AF165" i="20" s="1"/>
  <c r="AE165" i="20" a="1"/>
  <c r="AE165" i="20" s="1"/>
  <c r="W165" i="20"/>
  <c r="AD165" i="20" a="1"/>
  <c r="AD165" i="20" s="1"/>
  <c r="D164" i="20"/>
  <c r="BD208" i="16" a="1"/>
  <c r="BD208" i="16" s="1"/>
  <c r="AU208" i="16"/>
  <c r="AB208" i="16" s="1"/>
  <c r="AT208" i="16"/>
  <c r="BC208" i="16" a="1"/>
  <c r="BC208" i="16" s="1"/>
  <c r="AR208" i="16" a="1"/>
  <c r="AR208" i="16" s="1"/>
  <c r="BJ208" i="16" a="1"/>
  <c r="BJ208" i="16" s="1"/>
  <c r="BI208" i="16" a="1"/>
  <c r="BI208" i="16" s="1"/>
  <c r="AY208" i="16" a="1"/>
  <c r="AY208" i="16" s="1"/>
  <c r="BH208" i="16" a="1"/>
  <c r="BH208" i="16" s="1"/>
  <c r="AX208" i="16" a="1"/>
  <c r="AX208" i="16" s="1"/>
  <c r="BA208" i="16" a="1"/>
  <c r="BA208" i="16" s="1"/>
  <c r="AZ208" i="16" a="1"/>
  <c r="AZ208" i="16" s="1"/>
  <c r="AV208" i="16"/>
  <c r="BF208" i="16" a="1"/>
  <c r="BF208" i="16" s="1"/>
  <c r="BE208" i="16" a="1"/>
  <c r="BE208" i="16" s="1"/>
  <c r="BG208" i="16" a="1"/>
  <c r="BG208" i="16" s="1"/>
  <c r="BB208" i="16" a="1"/>
  <c r="BB208" i="16" s="1"/>
  <c r="AW208" i="16" a="1"/>
  <c r="AW208" i="16" s="1"/>
  <c r="AS208" i="16" a="1"/>
  <c r="AS208" i="16" s="1"/>
  <c r="AN208" i="16"/>
  <c r="AQ208" i="16"/>
  <c r="AP208" i="16"/>
  <c r="AO208" i="16"/>
  <c r="AL210" i="16"/>
  <c r="AJ211" i="16" s="1"/>
  <c r="AK211" i="16" s="1"/>
  <c r="AG210" i="16" a="1"/>
  <c r="AG210" i="16" s="1"/>
  <c r="AM209" i="16"/>
  <c r="AF209" i="16"/>
  <c r="AI209" i="16"/>
  <c r="AH209" i="16"/>
  <c r="AJ200" i="21" l="1" a="1"/>
  <c r="AJ200" i="21" s="1"/>
  <c r="AB200" i="21" a="1"/>
  <c r="AB200" i="21" s="1"/>
  <c r="R200" i="21"/>
  <c r="Q200" i="21"/>
  <c r="S200" i="21" a="1"/>
  <c r="S200" i="21" s="1"/>
  <c r="AC200" i="21" a="1"/>
  <c r="AC200" i="21" s="1"/>
  <c r="P200" i="21"/>
  <c r="T200" i="21" a="1"/>
  <c r="T200" i="21" s="1"/>
  <c r="O200" i="21"/>
  <c r="AD200" i="21" a="1"/>
  <c r="AD200" i="21" s="1"/>
  <c r="AE200" i="21" a="1"/>
  <c r="AE200" i="21" s="1"/>
  <c r="Y200" i="21" a="1"/>
  <c r="Y200" i="21" s="1"/>
  <c r="AH200" i="21" a="1"/>
  <c r="AH200" i="21" s="1"/>
  <c r="AG200" i="21" a="1"/>
  <c r="AG200" i="21" s="1"/>
  <c r="AF200" i="21" a="1"/>
  <c r="AF200" i="21" s="1"/>
  <c r="AA200" i="21" a="1"/>
  <c r="AA200" i="21" s="1"/>
  <c r="W200" i="21"/>
  <c r="Z200" i="21" a="1"/>
  <c r="Z200" i="21" s="1"/>
  <c r="X200" i="21" a="1"/>
  <c r="X200" i="21" s="1"/>
  <c r="V200" i="21"/>
  <c r="C200" i="21" s="1"/>
  <c r="AK200" i="21" a="1"/>
  <c r="AK200" i="21" s="1"/>
  <c r="AI200" i="21" a="1"/>
  <c r="AI200" i="21" s="1"/>
  <c r="U200" i="21"/>
  <c r="G201" i="21"/>
  <c r="I201" i="21"/>
  <c r="N201" i="21"/>
  <c r="J201" i="21"/>
  <c r="H202" i="21" a="1"/>
  <c r="H202" i="21" s="1"/>
  <c r="M202" i="21"/>
  <c r="K203" i="21" s="1"/>
  <c r="L203" i="21" s="1"/>
  <c r="J167" i="20"/>
  <c r="N167" i="20"/>
  <c r="I167" i="20"/>
  <c r="G167" i="20"/>
  <c r="M168" i="20"/>
  <c r="K169" i="20" s="1"/>
  <c r="L169" i="20" s="1"/>
  <c r="H168" i="20" a="1"/>
  <c r="H168" i="20" s="1"/>
  <c r="O166" i="20"/>
  <c r="AI166" i="20" a="1"/>
  <c r="AI166" i="20" s="1"/>
  <c r="Z166" i="20" a="1"/>
  <c r="Z166" i="20" s="1"/>
  <c r="AH166" i="20" a="1"/>
  <c r="AH166" i="20" s="1"/>
  <c r="Y166" i="20" a="1"/>
  <c r="Y166" i="20" s="1"/>
  <c r="W166" i="20"/>
  <c r="U166" i="20"/>
  <c r="AJ166" i="20" a="1"/>
  <c r="AJ166" i="20" s="1"/>
  <c r="V166" i="20"/>
  <c r="C166" i="20" s="1"/>
  <c r="AG166" i="20" a="1"/>
  <c r="AG166" i="20" s="1"/>
  <c r="AF166" i="20" a="1"/>
  <c r="AF166" i="20" s="1"/>
  <c r="T166" i="20" a="1"/>
  <c r="T166" i="20" s="1"/>
  <c r="P166" i="20"/>
  <c r="AK166" i="20" a="1"/>
  <c r="AK166" i="20" s="1"/>
  <c r="AE166" i="20" a="1"/>
  <c r="AE166" i="20" s="1"/>
  <c r="Q166" i="20"/>
  <c r="AD166" i="20" a="1"/>
  <c r="AD166" i="20" s="1"/>
  <c r="AC166" i="20" a="1"/>
  <c r="AC166" i="20" s="1"/>
  <c r="S166" i="20" a="1"/>
  <c r="S166" i="20" s="1"/>
  <c r="AB166" i="20" a="1"/>
  <c r="AB166" i="20" s="1"/>
  <c r="AA166" i="20" a="1"/>
  <c r="AA166" i="20" s="1"/>
  <c r="X166" i="20" a="1"/>
  <c r="X166" i="20" s="1"/>
  <c r="R166" i="20"/>
  <c r="AR209" i="16" a="1"/>
  <c r="AR209" i="16" s="1"/>
  <c r="BI209" i="16" a="1"/>
  <c r="BI209" i="16" s="1"/>
  <c r="BA209" i="16" a="1"/>
  <c r="BA209" i="16" s="1"/>
  <c r="AQ209" i="16"/>
  <c r="AP209" i="16"/>
  <c r="BG209" i="16" a="1"/>
  <c r="BG209" i="16" s="1"/>
  <c r="AY209" i="16" a="1"/>
  <c r="AY209" i="16" s="1"/>
  <c r="AS209" i="16" a="1"/>
  <c r="AS209" i="16" s="1"/>
  <c r="BD209" i="16" a="1"/>
  <c r="BD209" i="16" s="1"/>
  <c r="AO209" i="16"/>
  <c r="BC209" i="16" a="1"/>
  <c r="BC209" i="16" s="1"/>
  <c r="AN209" i="16"/>
  <c r="BB209" i="16" a="1"/>
  <c r="BB209" i="16" s="1"/>
  <c r="AZ209" i="16" a="1"/>
  <c r="AZ209" i="16" s="1"/>
  <c r="AW209" i="16" a="1"/>
  <c r="AW209" i="16" s="1"/>
  <c r="AV209" i="16"/>
  <c r="AU209" i="16"/>
  <c r="AB209" i="16" s="1"/>
  <c r="AT209" i="16"/>
  <c r="AC209" i="16" s="1"/>
  <c r="BE209" i="16" a="1"/>
  <c r="BE209" i="16" s="1"/>
  <c r="AX209" i="16" a="1"/>
  <c r="AX209" i="16" s="1"/>
  <c r="BF209" i="16" a="1"/>
  <c r="BF209" i="16" s="1"/>
  <c r="BJ209" i="16" a="1"/>
  <c r="BJ209" i="16" s="1"/>
  <c r="BH209" i="16" a="1"/>
  <c r="BH209" i="16" s="1"/>
  <c r="AM210" i="16"/>
  <c r="AH210" i="16"/>
  <c r="AF210" i="16"/>
  <c r="AI210" i="16"/>
  <c r="AG211" i="16" a="1"/>
  <c r="AG211" i="16" s="1"/>
  <c r="AL211" i="16"/>
  <c r="AJ212" i="16" s="1"/>
  <c r="AK212" i="16" s="1"/>
  <c r="AC208" i="16"/>
  <c r="H203" i="21" l="1" a="1"/>
  <c r="H203" i="21" s="1"/>
  <c r="M203" i="21"/>
  <c r="K204" i="21" s="1"/>
  <c r="L204" i="21" s="1"/>
  <c r="N202" i="21"/>
  <c r="G202" i="21"/>
  <c r="I202" i="21"/>
  <c r="J202" i="21"/>
  <c r="AG201" i="21" a="1"/>
  <c r="AG201" i="21" s="1"/>
  <c r="Y201" i="21" a="1"/>
  <c r="Y201" i="21" s="1"/>
  <c r="AD201" i="21" a="1"/>
  <c r="AD201" i="21" s="1"/>
  <c r="S201" i="21" a="1"/>
  <c r="S201" i="21" s="1"/>
  <c r="W201" i="21"/>
  <c r="V201" i="21"/>
  <c r="C201" i="21" s="1"/>
  <c r="AI201" i="21" a="1"/>
  <c r="AI201" i="21" s="1"/>
  <c r="X201" i="21" a="1"/>
  <c r="X201" i="21" s="1"/>
  <c r="AH201" i="21" a="1"/>
  <c r="AH201" i="21" s="1"/>
  <c r="Z201" i="21" a="1"/>
  <c r="Z201" i="21" s="1"/>
  <c r="AC201" i="21" a="1"/>
  <c r="AC201" i="21" s="1"/>
  <c r="U201" i="21"/>
  <c r="D201" i="21" s="1"/>
  <c r="T201" i="21" a="1"/>
  <c r="T201" i="21" s="1"/>
  <c r="AE201" i="21" a="1"/>
  <c r="AE201" i="21" s="1"/>
  <c r="AB201" i="21" a="1"/>
  <c r="AB201" i="21" s="1"/>
  <c r="AA201" i="21" a="1"/>
  <c r="AA201" i="21" s="1"/>
  <c r="Q201" i="21"/>
  <c r="O201" i="21"/>
  <c r="R201" i="21"/>
  <c r="P201" i="21"/>
  <c r="AK201" i="21" a="1"/>
  <c r="AK201" i="21" s="1"/>
  <c r="AJ201" i="21" a="1"/>
  <c r="AJ201" i="21" s="1"/>
  <c r="AF201" i="21" a="1"/>
  <c r="AF201" i="21" s="1"/>
  <c r="D200" i="21"/>
  <c r="D166" i="20"/>
  <c r="J168" i="20"/>
  <c r="N168" i="20"/>
  <c r="I168" i="20"/>
  <c r="G168" i="20"/>
  <c r="M169" i="20"/>
  <c r="K170" i="20" s="1"/>
  <c r="L170" i="20" s="1"/>
  <c r="H169" i="20" a="1"/>
  <c r="H169" i="20" s="1"/>
  <c r="AF167" i="20" a="1"/>
  <c r="AF167" i="20" s="1"/>
  <c r="X167" i="20" a="1"/>
  <c r="X167" i="20" s="1"/>
  <c r="AH167" i="20" a="1"/>
  <c r="AH167" i="20" s="1"/>
  <c r="AJ167" i="20" a="1"/>
  <c r="AJ167" i="20" s="1"/>
  <c r="AA167" i="20" a="1"/>
  <c r="AA167" i="20" s="1"/>
  <c r="AI167" i="20" a="1"/>
  <c r="AI167" i="20" s="1"/>
  <c r="Z167" i="20" a="1"/>
  <c r="Z167" i="20" s="1"/>
  <c r="AE167" i="20" a="1"/>
  <c r="AE167" i="20" s="1"/>
  <c r="S167" i="20" a="1"/>
  <c r="S167" i="20" s="1"/>
  <c r="AD167" i="20" a="1"/>
  <c r="AD167" i="20" s="1"/>
  <c r="Q167" i="20"/>
  <c r="R167" i="20"/>
  <c r="P167" i="20"/>
  <c r="AC167" i="20" a="1"/>
  <c r="AC167" i="20" s="1"/>
  <c r="O167" i="20"/>
  <c r="W167" i="20"/>
  <c r="V167" i="20"/>
  <c r="C167" i="20" s="1"/>
  <c r="AK167" i="20" a="1"/>
  <c r="AK167" i="20" s="1"/>
  <c r="AG167" i="20" a="1"/>
  <c r="AG167" i="20" s="1"/>
  <c r="AB167" i="20" a="1"/>
  <c r="AB167" i="20" s="1"/>
  <c r="T167" i="20" a="1"/>
  <c r="T167" i="20" s="1"/>
  <c r="Y167" i="20" a="1"/>
  <c r="Y167" i="20" s="1"/>
  <c r="U167" i="20"/>
  <c r="D167" i="20" s="1"/>
  <c r="AG212" i="16" a="1"/>
  <c r="AG212" i="16" s="1"/>
  <c r="AL212" i="16"/>
  <c r="AJ213" i="16" s="1"/>
  <c r="AK213" i="16" s="1"/>
  <c r="AH211" i="16"/>
  <c r="AM211" i="16"/>
  <c r="AI211" i="16"/>
  <c r="AF211" i="16"/>
  <c r="BG210" i="16" a="1"/>
  <c r="BG210" i="16" s="1"/>
  <c r="AY210" i="16" a="1"/>
  <c r="AY210" i="16" s="1"/>
  <c r="BF210" i="16" a="1"/>
  <c r="BF210" i="16" s="1"/>
  <c r="AX210" i="16" a="1"/>
  <c r="AX210" i="16" s="1"/>
  <c r="AV210" i="16"/>
  <c r="BJ210" i="16" a="1"/>
  <c r="BJ210" i="16" s="1"/>
  <c r="AZ210" i="16" a="1"/>
  <c r="AZ210" i="16" s="1"/>
  <c r="BI210" i="16" a="1"/>
  <c r="BI210" i="16" s="1"/>
  <c r="AW210" i="16" a="1"/>
  <c r="AW210" i="16" s="1"/>
  <c r="AN210" i="16"/>
  <c r="BC210" i="16" a="1"/>
  <c r="BC210" i="16" s="1"/>
  <c r="BA210" i="16" a="1"/>
  <c r="BA210" i="16" s="1"/>
  <c r="AP210" i="16"/>
  <c r="BH210" i="16" a="1"/>
  <c r="BH210" i="16" s="1"/>
  <c r="AO210" i="16"/>
  <c r="AU210" i="16"/>
  <c r="AB210" i="16" s="1"/>
  <c r="AT210" i="16"/>
  <c r="AS210" i="16" a="1"/>
  <c r="AS210" i="16" s="1"/>
  <c r="AR210" i="16" a="1"/>
  <c r="AR210" i="16" s="1"/>
  <c r="BE210" i="16" a="1"/>
  <c r="BE210" i="16" s="1"/>
  <c r="BB210" i="16" a="1"/>
  <c r="BB210" i="16" s="1"/>
  <c r="BD210" i="16" a="1"/>
  <c r="BD210" i="16" s="1"/>
  <c r="AQ210" i="16"/>
  <c r="AE202" i="21" l="1" a="1"/>
  <c r="AE202" i="21" s="1"/>
  <c r="V202" i="21"/>
  <c r="C202" i="21" s="1"/>
  <c r="U202" i="21"/>
  <c r="T202" i="21" a="1"/>
  <c r="T202" i="21" s="1"/>
  <c r="AD202" i="21" a="1"/>
  <c r="AD202" i="21" s="1"/>
  <c r="AC202" i="21" a="1"/>
  <c r="AC202" i="21" s="1"/>
  <c r="P202" i="21"/>
  <c r="O202" i="21"/>
  <c r="AB202" i="21" a="1"/>
  <c r="AB202" i="21" s="1"/>
  <c r="AG202" i="21" a="1"/>
  <c r="AG202" i="21" s="1"/>
  <c r="AF202" i="21" a="1"/>
  <c r="AF202" i="21" s="1"/>
  <c r="AJ202" i="21" a="1"/>
  <c r="AJ202" i="21" s="1"/>
  <c r="Q202" i="21"/>
  <c r="AH202" i="21" a="1"/>
  <c r="AH202" i="21" s="1"/>
  <c r="W202" i="21"/>
  <c r="S202" i="21" a="1"/>
  <c r="S202" i="21" s="1"/>
  <c r="R202" i="21"/>
  <c r="AK202" i="21" a="1"/>
  <c r="AK202" i="21" s="1"/>
  <c r="AI202" i="21" a="1"/>
  <c r="AI202" i="21" s="1"/>
  <c r="AA202" i="21" a="1"/>
  <c r="AA202" i="21" s="1"/>
  <c r="Z202" i="21" a="1"/>
  <c r="Z202" i="21" s="1"/>
  <c r="X202" i="21" a="1"/>
  <c r="X202" i="21" s="1"/>
  <c r="Y202" i="21" a="1"/>
  <c r="Y202" i="21" s="1"/>
  <c r="M204" i="21"/>
  <c r="K205" i="21" s="1"/>
  <c r="L205" i="21" s="1"/>
  <c r="H204" i="21" a="1"/>
  <c r="H204" i="21" s="1"/>
  <c r="G203" i="21"/>
  <c r="J203" i="21"/>
  <c r="N203" i="21"/>
  <c r="I203" i="21"/>
  <c r="N169" i="20"/>
  <c r="J169" i="20"/>
  <c r="G169" i="20"/>
  <c r="I169" i="20"/>
  <c r="M170" i="20"/>
  <c r="K171" i="20" s="1"/>
  <c r="L171" i="20" s="1"/>
  <c r="H170" i="20" a="1"/>
  <c r="H170" i="20" s="1"/>
  <c r="T168" i="20" a="1"/>
  <c r="T168" i="20" s="1"/>
  <c r="AG168" i="20" a="1"/>
  <c r="AG168" i="20" s="1"/>
  <c r="O168" i="20"/>
  <c r="AJ168" i="20" a="1"/>
  <c r="AJ168" i="20" s="1"/>
  <c r="AA168" i="20" a="1"/>
  <c r="AA168" i="20" s="1"/>
  <c r="AB168" i="20" a="1"/>
  <c r="AB168" i="20" s="1"/>
  <c r="Z168" i="20" a="1"/>
  <c r="Z168" i="20" s="1"/>
  <c r="AK168" i="20" a="1"/>
  <c r="AK168" i="20" s="1"/>
  <c r="Y168" i="20" a="1"/>
  <c r="Y168" i="20" s="1"/>
  <c r="AI168" i="20" a="1"/>
  <c r="AI168" i="20" s="1"/>
  <c r="X168" i="20" a="1"/>
  <c r="X168" i="20" s="1"/>
  <c r="W168" i="20"/>
  <c r="AH168" i="20" a="1"/>
  <c r="AH168" i="20" s="1"/>
  <c r="Q168" i="20"/>
  <c r="P168" i="20"/>
  <c r="V168" i="20"/>
  <c r="C168" i="20" s="1"/>
  <c r="U168" i="20"/>
  <c r="D168" i="20" s="1"/>
  <c r="AE168" i="20" a="1"/>
  <c r="AE168" i="20" s="1"/>
  <c r="AD168" i="20" a="1"/>
  <c r="AD168" i="20" s="1"/>
  <c r="AC168" i="20" a="1"/>
  <c r="AC168" i="20" s="1"/>
  <c r="AF168" i="20" a="1"/>
  <c r="AF168" i="20" s="1"/>
  <c r="S168" i="20" a="1"/>
  <c r="S168" i="20" s="1"/>
  <c r="R168" i="20"/>
  <c r="AV211" i="16"/>
  <c r="BD211" i="16" a="1"/>
  <c r="BD211" i="16" s="1"/>
  <c r="AU211" i="16"/>
  <c r="AB211" i="16" s="1"/>
  <c r="AT211" i="16"/>
  <c r="AC211" i="16" s="1"/>
  <c r="BJ211" i="16" a="1"/>
  <c r="BJ211" i="16" s="1"/>
  <c r="BB211" i="16" a="1"/>
  <c r="BB211" i="16" s="1"/>
  <c r="BE211" i="16" a="1"/>
  <c r="BE211" i="16" s="1"/>
  <c r="AQ211" i="16"/>
  <c r="BC211" i="16" a="1"/>
  <c r="BC211" i="16" s="1"/>
  <c r="AP211" i="16"/>
  <c r="AO211" i="16"/>
  <c r="AN211" i="16"/>
  <c r="BF211" i="16" a="1"/>
  <c r="BF211" i="16" s="1"/>
  <c r="AZ211" i="16" a="1"/>
  <c r="AZ211" i="16" s="1"/>
  <c r="AY211" i="16" a="1"/>
  <c r="AY211" i="16" s="1"/>
  <c r="AX211" i="16" a="1"/>
  <c r="AX211" i="16" s="1"/>
  <c r="AW211" i="16" a="1"/>
  <c r="AW211" i="16" s="1"/>
  <c r="AS211" i="16" a="1"/>
  <c r="AS211" i="16" s="1"/>
  <c r="AR211" i="16" a="1"/>
  <c r="AR211" i="16" s="1"/>
  <c r="BI211" i="16" a="1"/>
  <c r="BI211" i="16" s="1"/>
  <c r="BH211" i="16" a="1"/>
  <c r="BH211" i="16" s="1"/>
  <c r="BG211" i="16" a="1"/>
  <c r="BG211" i="16" s="1"/>
  <c r="BA211" i="16" a="1"/>
  <c r="BA211" i="16" s="1"/>
  <c r="AL213" i="16"/>
  <c r="AJ214" i="16" s="1"/>
  <c r="AK214" i="16" s="1"/>
  <c r="AG213" i="16" a="1"/>
  <c r="AG213" i="16" s="1"/>
  <c r="AC210" i="16"/>
  <c r="AF212" i="16"/>
  <c r="AM212" i="16"/>
  <c r="AH212" i="16"/>
  <c r="AI212" i="16"/>
  <c r="S203" i="21" l="1" a="1"/>
  <c r="S203" i="21" s="1"/>
  <c r="AJ203" i="21" a="1"/>
  <c r="AJ203" i="21" s="1"/>
  <c r="AB203" i="21" a="1"/>
  <c r="AB203" i="21" s="1"/>
  <c r="R203" i="21"/>
  <c r="AF203" i="21" a="1"/>
  <c r="AF203" i="21" s="1"/>
  <c r="V203" i="21"/>
  <c r="C203" i="21" s="1"/>
  <c r="U203" i="21"/>
  <c r="D203" i="21" s="1"/>
  <c r="AG203" i="21" a="1"/>
  <c r="AG203" i="21" s="1"/>
  <c r="AH203" i="21" a="1"/>
  <c r="AH203" i="21" s="1"/>
  <c r="X203" i="21" a="1"/>
  <c r="X203" i="21" s="1"/>
  <c r="W203" i="21"/>
  <c r="Z203" i="21" a="1"/>
  <c r="Z203" i="21" s="1"/>
  <c r="AE203" i="21" a="1"/>
  <c r="AE203" i="21" s="1"/>
  <c r="AK203" i="21" a="1"/>
  <c r="AK203" i="21" s="1"/>
  <c r="O203" i="21"/>
  <c r="AA203" i="21" a="1"/>
  <c r="AA203" i="21" s="1"/>
  <c r="Y203" i="21" a="1"/>
  <c r="Y203" i="21" s="1"/>
  <c r="T203" i="21" a="1"/>
  <c r="T203" i="21" s="1"/>
  <c r="AI203" i="21" a="1"/>
  <c r="AI203" i="21" s="1"/>
  <c r="Q203" i="21"/>
  <c r="P203" i="21"/>
  <c r="AD203" i="21" a="1"/>
  <c r="AD203" i="21" s="1"/>
  <c r="AC203" i="21" a="1"/>
  <c r="AC203" i="21" s="1"/>
  <c r="N204" i="21"/>
  <c r="G204" i="21"/>
  <c r="I204" i="21"/>
  <c r="J204" i="21"/>
  <c r="H205" i="21" a="1"/>
  <c r="H205" i="21" s="1"/>
  <c r="M205" i="21"/>
  <c r="K206" i="21" s="1"/>
  <c r="L206" i="21" s="1"/>
  <c r="D202" i="21"/>
  <c r="G170" i="20"/>
  <c r="I170" i="20"/>
  <c r="N170" i="20"/>
  <c r="J170" i="20"/>
  <c r="H171" i="20" a="1"/>
  <c r="H171" i="20" s="1"/>
  <c r="M171" i="20"/>
  <c r="K172" i="20" s="1"/>
  <c r="L172" i="20" s="1"/>
  <c r="AI169" i="20" a="1"/>
  <c r="AI169" i="20" s="1"/>
  <c r="AA169" i="20" a="1"/>
  <c r="AA169" i="20" s="1"/>
  <c r="P169" i="20"/>
  <c r="AF169" i="20" a="1"/>
  <c r="AF169" i="20" s="1"/>
  <c r="W169" i="20"/>
  <c r="Q169" i="20"/>
  <c r="AK169" i="20" a="1"/>
  <c r="AK169" i="20" s="1"/>
  <c r="AB169" i="20" a="1"/>
  <c r="AB169" i="20" s="1"/>
  <c r="O169" i="20"/>
  <c r="AH169" i="20" a="1"/>
  <c r="AH169" i="20" s="1"/>
  <c r="V169" i="20"/>
  <c r="C169" i="20" s="1"/>
  <c r="S169" i="20" a="1"/>
  <c r="S169" i="20" s="1"/>
  <c r="U169" i="20"/>
  <c r="AG169" i="20" a="1"/>
  <c r="AG169" i="20" s="1"/>
  <c r="T169" i="20" a="1"/>
  <c r="T169" i="20" s="1"/>
  <c r="AE169" i="20" a="1"/>
  <c r="AE169" i="20" s="1"/>
  <c r="Z169" i="20" a="1"/>
  <c r="Z169" i="20" s="1"/>
  <c r="AC169" i="20" a="1"/>
  <c r="AC169" i="20" s="1"/>
  <c r="Y169" i="20" a="1"/>
  <c r="Y169" i="20" s="1"/>
  <c r="X169" i="20" a="1"/>
  <c r="X169" i="20" s="1"/>
  <c r="R169" i="20"/>
  <c r="AJ169" i="20" a="1"/>
  <c r="AJ169" i="20" s="1"/>
  <c r="AD169" i="20" a="1"/>
  <c r="AD169" i="20" s="1"/>
  <c r="BJ212" i="16" a="1"/>
  <c r="BJ212" i="16" s="1"/>
  <c r="BB212" i="16" a="1"/>
  <c r="BB212" i="16" s="1"/>
  <c r="AR212" i="16" a="1"/>
  <c r="AR212" i="16" s="1"/>
  <c r="BI212" i="16" a="1"/>
  <c r="BI212" i="16" s="1"/>
  <c r="BA212" i="16" a="1"/>
  <c r="BA212" i="16" s="1"/>
  <c r="AQ212" i="16"/>
  <c r="AN212" i="16"/>
  <c r="AX212" i="16" a="1"/>
  <c r="AX212" i="16" s="1"/>
  <c r="BH212" i="16" a="1"/>
  <c r="BH212" i="16" s="1"/>
  <c r="BG212" i="16" a="1"/>
  <c r="BG212" i="16" s="1"/>
  <c r="AW212" i="16" a="1"/>
  <c r="AW212" i="16" s="1"/>
  <c r="AV212" i="16"/>
  <c r="BE212" i="16" a="1"/>
  <c r="BE212" i="16" s="1"/>
  <c r="BD212" i="16" a="1"/>
  <c r="BD212" i="16" s="1"/>
  <c r="AO212" i="16"/>
  <c r="BF212" i="16" a="1"/>
  <c r="BF212" i="16" s="1"/>
  <c r="AS212" i="16" a="1"/>
  <c r="AS212" i="16" s="1"/>
  <c r="AP212" i="16"/>
  <c r="AT212" i="16"/>
  <c r="BC212" i="16" a="1"/>
  <c r="BC212" i="16" s="1"/>
  <c r="AZ212" i="16" a="1"/>
  <c r="AZ212" i="16" s="1"/>
  <c r="AU212" i="16"/>
  <c r="AB212" i="16" s="1"/>
  <c r="AY212" i="16" a="1"/>
  <c r="AY212" i="16" s="1"/>
  <c r="AM213" i="16"/>
  <c r="AI213" i="16"/>
  <c r="AH213" i="16"/>
  <c r="AF213" i="16"/>
  <c r="AG214" i="16" a="1"/>
  <c r="AG214" i="16" s="1"/>
  <c r="AL214" i="16"/>
  <c r="AJ215" i="16" s="1"/>
  <c r="AK215" i="16" s="1"/>
  <c r="M206" i="21" l="1"/>
  <c r="K207" i="21" s="1"/>
  <c r="L207" i="21" s="1"/>
  <c r="H206" i="21" a="1"/>
  <c r="H206" i="21" s="1"/>
  <c r="I205" i="21"/>
  <c r="J205" i="21"/>
  <c r="G205" i="21"/>
  <c r="N205" i="21"/>
  <c r="AH204" i="21" a="1"/>
  <c r="AH204" i="21" s="1"/>
  <c r="Z204" i="21" a="1"/>
  <c r="Z204" i="21" s="1"/>
  <c r="W204" i="21"/>
  <c r="AF204" i="21" a="1"/>
  <c r="AF204" i="21" s="1"/>
  <c r="V204" i="21"/>
  <c r="C204" i="21" s="1"/>
  <c r="AC204" i="21" a="1"/>
  <c r="AC204" i="21" s="1"/>
  <c r="P204" i="21"/>
  <c r="AB204" i="21" a="1"/>
  <c r="AB204" i="21" s="1"/>
  <c r="O204" i="21"/>
  <c r="AG204" i="21" a="1"/>
  <c r="AG204" i="21" s="1"/>
  <c r="Q204" i="21"/>
  <c r="Y204" i="21" a="1"/>
  <c r="Y204" i="21" s="1"/>
  <c r="S204" i="21" a="1"/>
  <c r="S204" i="21" s="1"/>
  <c r="AJ204" i="21" a="1"/>
  <c r="AJ204" i="21" s="1"/>
  <c r="AI204" i="21" a="1"/>
  <c r="AI204" i="21" s="1"/>
  <c r="R204" i="21"/>
  <c r="AE204" i="21" a="1"/>
  <c r="AE204" i="21" s="1"/>
  <c r="AK204" i="21" a="1"/>
  <c r="AK204" i="21" s="1"/>
  <c r="AA204" i="21" a="1"/>
  <c r="AA204" i="21" s="1"/>
  <c r="X204" i="21" a="1"/>
  <c r="X204" i="21" s="1"/>
  <c r="U204" i="21"/>
  <c r="T204" i="21" a="1"/>
  <c r="T204" i="21" s="1"/>
  <c r="AD204" i="21" a="1"/>
  <c r="AD204" i="21" s="1"/>
  <c r="M172" i="20"/>
  <c r="K173" i="20" s="1"/>
  <c r="L173" i="20" s="1"/>
  <c r="H172" i="20" a="1"/>
  <c r="H172" i="20" s="1"/>
  <c r="G171" i="20"/>
  <c r="J171" i="20"/>
  <c r="I171" i="20"/>
  <c r="N171" i="20"/>
  <c r="D169" i="20"/>
  <c r="AE170" i="20" a="1"/>
  <c r="AE170" i="20" s="1"/>
  <c r="U170" i="20"/>
  <c r="D170" i="20" s="1"/>
  <c r="AC170" i="20" a="1"/>
  <c r="AC170" i="20" s="1"/>
  <c r="R170" i="20"/>
  <c r="Q170" i="20"/>
  <c r="AK170" i="20" a="1"/>
  <c r="AK170" i="20" s="1"/>
  <c r="AB170" i="20" a="1"/>
  <c r="AB170" i="20" s="1"/>
  <c r="P170" i="20"/>
  <c r="O170" i="20"/>
  <c r="AD170" i="20" a="1"/>
  <c r="AD170" i="20" s="1"/>
  <c r="AA170" i="20" a="1"/>
  <c r="AA170" i="20" s="1"/>
  <c r="AI170" i="20" a="1"/>
  <c r="AI170" i="20" s="1"/>
  <c r="S170" i="20" a="1"/>
  <c r="S170" i="20" s="1"/>
  <c r="T170" i="20" a="1"/>
  <c r="T170" i="20" s="1"/>
  <c r="AJ170" i="20" a="1"/>
  <c r="AJ170" i="20" s="1"/>
  <c r="Y170" i="20" a="1"/>
  <c r="Y170" i="20" s="1"/>
  <c r="X170" i="20" a="1"/>
  <c r="X170" i="20" s="1"/>
  <c r="V170" i="20"/>
  <c r="C170" i="20" s="1"/>
  <c r="W170" i="20"/>
  <c r="Z170" i="20" a="1"/>
  <c r="Z170" i="20" s="1"/>
  <c r="AF170" i="20" a="1"/>
  <c r="AF170" i="20" s="1"/>
  <c r="AH170" i="20" a="1"/>
  <c r="AH170" i="20" s="1"/>
  <c r="AG170" i="20" a="1"/>
  <c r="AG170" i="20" s="1"/>
  <c r="AL215" i="16"/>
  <c r="AJ216" i="16" s="1"/>
  <c r="AK216" i="16" s="1"/>
  <c r="AG215" i="16" a="1"/>
  <c r="AG215" i="16" s="1"/>
  <c r="AI214" i="16"/>
  <c r="AH214" i="16"/>
  <c r="AF214" i="16"/>
  <c r="AM214" i="16"/>
  <c r="AN213" i="16"/>
  <c r="BG213" i="16" a="1"/>
  <c r="BG213" i="16" s="1"/>
  <c r="AY213" i="16" a="1"/>
  <c r="AY213" i="16" s="1"/>
  <c r="BE213" i="16" a="1"/>
  <c r="BE213" i="16" s="1"/>
  <c r="AW213" i="16" a="1"/>
  <c r="AW213" i="16" s="1"/>
  <c r="AR213" i="16" a="1"/>
  <c r="AR213" i="16" s="1"/>
  <c r="BC213" i="16" a="1"/>
  <c r="BC213" i="16" s="1"/>
  <c r="AQ213" i="16"/>
  <c r="AP213" i="16"/>
  <c r="BB213" i="16" a="1"/>
  <c r="BB213" i="16" s="1"/>
  <c r="AO213" i="16"/>
  <c r="AS213" i="16" a="1"/>
  <c r="AS213" i="16" s="1"/>
  <c r="BH213" i="16" a="1"/>
  <c r="BH213" i="16" s="1"/>
  <c r="BF213" i="16" a="1"/>
  <c r="BF213" i="16" s="1"/>
  <c r="BD213" i="16" a="1"/>
  <c r="BD213" i="16" s="1"/>
  <c r="BA213" i="16" a="1"/>
  <c r="BA213" i="16" s="1"/>
  <c r="AZ213" i="16" a="1"/>
  <c r="AZ213" i="16" s="1"/>
  <c r="AX213" i="16" a="1"/>
  <c r="AX213" i="16" s="1"/>
  <c r="BJ213" i="16" a="1"/>
  <c r="BJ213" i="16" s="1"/>
  <c r="BI213" i="16" a="1"/>
  <c r="BI213" i="16" s="1"/>
  <c r="AV213" i="16"/>
  <c r="AU213" i="16"/>
  <c r="AB213" i="16" s="1"/>
  <c r="AT213" i="16"/>
  <c r="AC213" i="16" s="1"/>
  <c r="AC212" i="16"/>
  <c r="D204" i="21" l="1"/>
  <c r="W205" i="21"/>
  <c r="AE205" i="21" a="1"/>
  <c r="AE205" i="21" s="1"/>
  <c r="V205" i="21"/>
  <c r="C205" i="21" s="1"/>
  <c r="AH205" i="21" a="1"/>
  <c r="AH205" i="21" s="1"/>
  <c r="Y205" i="21" a="1"/>
  <c r="Y205" i="21" s="1"/>
  <c r="U205" i="21"/>
  <c r="D205" i="21" s="1"/>
  <c r="T205" i="21" a="1"/>
  <c r="T205" i="21" s="1"/>
  <c r="AF205" i="21" a="1"/>
  <c r="AF205" i="21" s="1"/>
  <c r="AG205" i="21" a="1"/>
  <c r="AG205" i="21" s="1"/>
  <c r="X205" i="21" a="1"/>
  <c r="X205" i="21" s="1"/>
  <c r="AJ205" i="21" a="1"/>
  <c r="AJ205" i="21" s="1"/>
  <c r="Q205" i="21"/>
  <c r="AD205" i="21" a="1"/>
  <c r="AD205" i="21" s="1"/>
  <c r="AB205" i="21" a="1"/>
  <c r="AB205" i="21" s="1"/>
  <c r="AA205" i="21" a="1"/>
  <c r="AA205" i="21" s="1"/>
  <c r="AK205" i="21" a="1"/>
  <c r="AK205" i="21" s="1"/>
  <c r="AC205" i="21" a="1"/>
  <c r="AC205" i="21" s="1"/>
  <c r="AI205" i="21" a="1"/>
  <c r="AI205" i="21" s="1"/>
  <c r="S205" i="21" a="1"/>
  <c r="S205" i="21" s="1"/>
  <c r="R205" i="21"/>
  <c r="O205" i="21"/>
  <c r="Z205" i="21" a="1"/>
  <c r="Z205" i="21" s="1"/>
  <c r="P205" i="21"/>
  <c r="J206" i="21"/>
  <c r="I206" i="21"/>
  <c r="N206" i="21"/>
  <c r="G206" i="21"/>
  <c r="H207" i="21" a="1"/>
  <c r="H207" i="21" s="1"/>
  <c r="M207" i="21"/>
  <c r="K208" i="21" s="1"/>
  <c r="L208" i="21" s="1"/>
  <c r="AD171" i="20" a="1"/>
  <c r="AD171" i="20" s="1"/>
  <c r="T171" i="20" a="1"/>
  <c r="T171" i="20" s="1"/>
  <c r="AC171" i="20" a="1"/>
  <c r="AC171" i="20" s="1"/>
  <c r="R171" i="20"/>
  <c r="Q171" i="20"/>
  <c r="AK171" i="20" a="1"/>
  <c r="AK171" i="20" s="1"/>
  <c r="AB171" i="20" a="1"/>
  <c r="AB171" i="20" s="1"/>
  <c r="P171" i="20"/>
  <c r="Y171" i="20" a="1"/>
  <c r="Y171" i="20" s="1"/>
  <c r="AI171" i="20" a="1"/>
  <c r="AI171" i="20" s="1"/>
  <c r="X171" i="20" a="1"/>
  <c r="X171" i="20" s="1"/>
  <c r="AH171" i="20" a="1"/>
  <c r="AH171" i="20" s="1"/>
  <c r="W171" i="20"/>
  <c r="V171" i="20"/>
  <c r="C171" i="20" s="1"/>
  <c r="AG171" i="20" a="1"/>
  <c r="AG171" i="20" s="1"/>
  <c r="U171" i="20"/>
  <c r="AA171" i="20" a="1"/>
  <c r="AA171" i="20" s="1"/>
  <c r="AE171" i="20" a="1"/>
  <c r="AE171" i="20" s="1"/>
  <c r="AJ171" i="20" a="1"/>
  <c r="AJ171" i="20" s="1"/>
  <c r="AF171" i="20" a="1"/>
  <c r="AF171" i="20" s="1"/>
  <c r="Z171" i="20" a="1"/>
  <c r="Z171" i="20" s="1"/>
  <c r="S171" i="20" a="1"/>
  <c r="S171" i="20" s="1"/>
  <c r="O171" i="20"/>
  <c r="J172" i="20"/>
  <c r="N172" i="20"/>
  <c r="I172" i="20"/>
  <c r="G172" i="20"/>
  <c r="H173" i="20" a="1"/>
  <c r="H173" i="20" s="1"/>
  <c r="M173" i="20"/>
  <c r="K174" i="20" s="1"/>
  <c r="L174" i="20" s="1"/>
  <c r="BE214" i="16" a="1"/>
  <c r="BE214" i="16" s="1"/>
  <c r="AW214" i="16" a="1"/>
  <c r="AW214" i="16" s="1"/>
  <c r="AV214" i="16"/>
  <c r="BD214" i="16" a="1"/>
  <c r="BD214" i="16" s="1"/>
  <c r="AU214" i="16"/>
  <c r="AB214" i="16" s="1"/>
  <c r="AS214" i="16" a="1"/>
  <c r="AS214" i="16" s="1"/>
  <c r="BI214" i="16" a="1"/>
  <c r="BI214" i="16" s="1"/>
  <c r="AY214" i="16" a="1"/>
  <c r="AY214" i="16" s="1"/>
  <c r="BH214" i="16" a="1"/>
  <c r="BH214" i="16" s="1"/>
  <c r="AX214" i="16" a="1"/>
  <c r="AX214" i="16" s="1"/>
  <c r="AR214" i="16" a="1"/>
  <c r="AR214" i="16" s="1"/>
  <c r="BG214" i="16" a="1"/>
  <c r="BG214" i="16" s="1"/>
  <c r="AQ214" i="16"/>
  <c r="AP214" i="16"/>
  <c r="AO214" i="16"/>
  <c r="AN214" i="16"/>
  <c r="BJ214" i="16" a="1"/>
  <c r="BJ214" i="16" s="1"/>
  <c r="BF214" i="16" a="1"/>
  <c r="BF214" i="16" s="1"/>
  <c r="BC214" i="16" a="1"/>
  <c r="BC214" i="16" s="1"/>
  <c r="BB214" i="16" a="1"/>
  <c r="BB214" i="16" s="1"/>
  <c r="AZ214" i="16" a="1"/>
  <c r="AZ214" i="16" s="1"/>
  <c r="AT214" i="16"/>
  <c r="AC214" i="16" s="1"/>
  <c r="BA214" i="16" a="1"/>
  <c r="BA214" i="16" s="1"/>
  <c r="AM215" i="16"/>
  <c r="AF215" i="16"/>
  <c r="AH215" i="16"/>
  <c r="AI215" i="16"/>
  <c r="AG216" i="16" a="1"/>
  <c r="AG216" i="16" s="1"/>
  <c r="AL216" i="16"/>
  <c r="AJ217" i="16" s="1"/>
  <c r="AK217" i="16" s="1"/>
  <c r="M208" i="21" l="1"/>
  <c r="K209" i="21" s="1"/>
  <c r="L209" i="21" s="1"/>
  <c r="H208" i="21" a="1"/>
  <c r="H208" i="21" s="1"/>
  <c r="N207" i="21"/>
  <c r="J207" i="21"/>
  <c r="G207" i="21"/>
  <c r="I207" i="21"/>
  <c r="AK206" i="21" a="1"/>
  <c r="AK206" i="21" s="1"/>
  <c r="AC206" i="21" a="1"/>
  <c r="AC206" i="21" s="1"/>
  <c r="S206" i="21" a="1"/>
  <c r="S206" i="21" s="1"/>
  <c r="AH206" i="21" a="1"/>
  <c r="AH206" i="21" s="1"/>
  <c r="Y206" i="21" a="1"/>
  <c r="Y206" i="21" s="1"/>
  <c r="AJ206" i="21" a="1"/>
  <c r="AJ206" i="21" s="1"/>
  <c r="AA206" i="21" a="1"/>
  <c r="AA206" i="21" s="1"/>
  <c r="Z206" i="21" a="1"/>
  <c r="Z206" i="21" s="1"/>
  <c r="W206" i="21"/>
  <c r="T206" i="21" a="1"/>
  <c r="T206" i="21" s="1"/>
  <c r="R206" i="21"/>
  <c r="V206" i="21"/>
  <c r="C206" i="21" s="1"/>
  <c r="P206" i="21"/>
  <c r="AI206" i="21" a="1"/>
  <c r="AI206" i="21" s="1"/>
  <c r="O206" i="21"/>
  <c r="AG206" i="21" a="1"/>
  <c r="AG206" i="21" s="1"/>
  <c r="AF206" i="21" a="1"/>
  <c r="AF206" i="21" s="1"/>
  <c r="AE206" i="21" a="1"/>
  <c r="AE206" i="21" s="1"/>
  <c r="AD206" i="21" a="1"/>
  <c r="AD206" i="21" s="1"/>
  <c r="AB206" i="21" a="1"/>
  <c r="AB206" i="21" s="1"/>
  <c r="X206" i="21" a="1"/>
  <c r="X206" i="21" s="1"/>
  <c r="Q206" i="21"/>
  <c r="U206" i="21"/>
  <c r="D206" i="21" s="1"/>
  <c r="D171" i="20"/>
  <c r="H174" i="20" a="1"/>
  <c r="H174" i="20" s="1"/>
  <c r="M174" i="20"/>
  <c r="K175" i="20" s="1"/>
  <c r="L175" i="20" s="1"/>
  <c r="G173" i="20"/>
  <c r="N173" i="20"/>
  <c r="I173" i="20"/>
  <c r="J173" i="20"/>
  <c r="Q172" i="20"/>
  <c r="AC172" i="20" a="1"/>
  <c r="AC172" i="20" s="1"/>
  <c r="S172" i="20" a="1"/>
  <c r="S172" i="20" s="1"/>
  <c r="AD172" i="20" a="1"/>
  <c r="AD172" i="20" s="1"/>
  <c r="R172" i="20"/>
  <c r="P172" i="20"/>
  <c r="O172" i="20"/>
  <c r="AE172" i="20" a="1"/>
  <c r="AE172" i="20" s="1"/>
  <c r="AB172" i="20" a="1"/>
  <c r="AB172" i="20" s="1"/>
  <c r="AA172" i="20" a="1"/>
  <c r="AA172" i="20" s="1"/>
  <c r="AJ172" i="20" a="1"/>
  <c r="AJ172" i="20" s="1"/>
  <c r="T172" i="20" a="1"/>
  <c r="T172" i="20" s="1"/>
  <c r="AI172" i="20" a="1"/>
  <c r="AI172" i="20" s="1"/>
  <c r="AH172" i="20" a="1"/>
  <c r="AH172" i="20" s="1"/>
  <c r="Z172" i="20" a="1"/>
  <c r="Z172" i="20" s="1"/>
  <c r="AF172" i="20" a="1"/>
  <c r="AF172" i="20" s="1"/>
  <c r="AG172" i="20" a="1"/>
  <c r="AG172" i="20" s="1"/>
  <c r="Y172" i="20" a="1"/>
  <c r="Y172" i="20" s="1"/>
  <c r="W172" i="20"/>
  <c r="U172" i="20"/>
  <c r="D172" i="20" s="1"/>
  <c r="V172" i="20"/>
  <c r="C172" i="20" s="1"/>
  <c r="AK172" i="20" a="1"/>
  <c r="AK172" i="20" s="1"/>
  <c r="X172" i="20" a="1"/>
  <c r="X172" i="20" s="1"/>
  <c r="AL217" i="16"/>
  <c r="AJ218" i="16" s="1"/>
  <c r="AK218" i="16" s="1"/>
  <c r="AG217" i="16" a="1"/>
  <c r="AG217" i="16" s="1"/>
  <c r="AM216" i="16"/>
  <c r="AF216" i="16"/>
  <c r="AH216" i="16"/>
  <c r="AI216" i="16"/>
  <c r="AS215" i="16" a="1"/>
  <c r="AS215" i="16" s="1"/>
  <c r="BJ215" i="16" a="1"/>
  <c r="BJ215" i="16" s="1"/>
  <c r="BB215" i="16" a="1"/>
  <c r="BB215" i="16" s="1"/>
  <c r="AR215" i="16" a="1"/>
  <c r="AR215" i="16" s="1"/>
  <c r="BH215" i="16" a="1"/>
  <c r="BH215" i="16" s="1"/>
  <c r="AZ215" i="16" a="1"/>
  <c r="AZ215" i="16" s="1"/>
  <c r="AO215" i="16"/>
  <c r="BD215" i="16" a="1"/>
  <c r="BD215" i="16" s="1"/>
  <c r="AP215" i="16"/>
  <c r="AN215" i="16"/>
  <c r="BC215" i="16" a="1"/>
  <c r="BC215" i="16" s="1"/>
  <c r="BA215" i="16" a="1"/>
  <c r="BA215" i="16" s="1"/>
  <c r="BI215" i="16" a="1"/>
  <c r="BI215" i="16" s="1"/>
  <c r="AV215" i="16"/>
  <c r="AU215" i="16"/>
  <c r="AB215" i="16" s="1"/>
  <c r="AT215" i="16"/>
  <c r="AC215" i="16" s="1"/>
  <c r="BF215" i="16" a="1"/>
  <c r="BF215" i="16" s="1"/>
  <c r="BE215" i="16" a="1"/>
  <c r="BE215" i="16" s="1"/>
  <c r="BG215" i="16" a="1"/>
  <c r="BG215" i="16" s="1"/>
  <c r="AY215" i="16" a="1"/>
  <c r="AY215" i="16" s="1"/>
  <c r="AX215" i="16" a="1"/>
  <c r="AX215" i="16" s="1"/>
  <c r="AW215" i="16" a="1"/>
  <c r="AW215" i="16" s="1"/>
  <c r="AQ215" i="16"/>
  <c r="O207" i="21" l="1"/>
  <c r="AH207" i="21" a="1"/>
  <c r="AH207" i="21" s="1"/>
  <c r="Z207" i="21" a="1"/>
  <c r="Z207" i="21" s="1"/>
  <c r="AI207" i="21" a="1"/>
  <c r="AI207" i="21" s="1"/>
  <c r="Y207" i="21" a="1"/>
  <c r="Y207" i="21" s="1"/>
  <c r="AF207" i="21" a="1"/>
  <c r="AF207" i="21" s="1"/>
  <c r="S207" i="21" a="1"/>
  <c r="S207" i="21" s="1"/>
  <c r="T207" i="21" a="1"/>
  <c r="T207" i="21" s="1"/>
  <c r="AE207" i="21" a="1"/>
  <c r="AE207" i="21" s="1"/>
  <c r="X207" i="21" a="1"/>
  <c r="X207" i="21" s="1"/>
  <c r="AB207" i="21" a="1"/>
  <c r="AB207" i="21" s="1"/>
  <c r="AA207" i="21" a="1"/>
  <c r="AA207" i="21" s="1"/>
  <c r="AG207" i="21" a="1"/>
  <c r="AG207" i="21" s="1"/>
  <c r="AC207" i="21" a="1"/>
  <c r="AC207" i="21" s="1"/>
  <c r="AJ207" i="21" a="1"/>
  <c r="AJ207" i="21" s="1"/>
  <c r="AD207" i="21" a="1"/>
  <c r="AD207" i="21" s="1"/>
  <c r="R207" i="21"/>
  <c r="Q207" i="21"/>
  <c r="W207" i="21"/>
  <c r="V207" i="21"/>
  <c r="C207" i="21" s="1"/>
  <c r="U207" i="21"/>
  <c r="D207" i="21" s="1"/>
  <c r="AK207" i="21" a="1"/>
  <c r="AK207" i="21" s="1"/>
  <c r="P207" i="21"/>
  <c r="J208" i="21"/>
  <c r="I208" i="21"/>
  <c r="N208" i="21"/>
  <c r="G208" i="21"/>
  <c r="M209" i="21"/>
  <c r="K210" i="21" s="1"/>
  <c r="L210" i="21" s="1"/>
  <c r="H209" i="21" a="1"/>
  <c r="H209" i="21" s="1"/>
  <c r="AG173" i="20" a="1"/>
  <c r="AG173" i="20" s="1"/>
  <c r="Y173" i="20" a="1"/>
  <c r="Y173" i="20" s="1"/>
  <c r="AB173" i="20" a="1"/>
  <c r="AB173" i="20" s="1"/>
  <c r="Q173" i="20"/>
  <c r="T173" i="20" a="1"/>
  <c r="T173" i="20" s="1"/>
  <c r="AD173" i="20" a="1"/>
  <c r="AD173" i="20" s="1"/>
  <c r="S173" i="20" a="1"/>
  <c r="S173" i="20" s="1"/>
  <c r="AK173" i="20" a="1"/>
  <c r="AK173" i="20" s="1"/>
  <c r="Z173" i="20" a="1"/>
  <c r="Z173" i="20" s="1"/>
  <c r="AH173" i="20" a="1"/>
  <c r="AH173" i="20" s="1"/>
  <c r="AJ173" i="20" a="1"/>
  <c r="AJ173" i="20" s="1"/>
  <c r="AI173" i="20" a="1"/>
  <c r="AI173" i="20" s="1"/>
  <c r="X173" i="20" a="1"/>
  <c r="X173" i="20" s="1"/>
  <c r="W173" i="20"/>
  <c r="V173" i="20"/>
  <c r="C173" i="20" s="1"/>
  <c r="O173" i="20"/>
  <c r="AA173" i="20" a="1"/>
  <c r="AA173" i="20" s="1"/>
  <c r="AE173" i="20" a="1"/>
  <c r="AE173" i="20" s="1"/>
  <c r="R173" i="20"/>
  <c r="P173" i="20"/>
  <c r="AC173" i="20" a="1"/>
  <c r="AC173" i="20" s="1"/>
  <c r="U173" i="20"/>
  <c r="D173" i="20" s="1"/>
  <c r="AF173" i="20" a="1"/>
  <c r="AF173" i="20" s="1"/>
  <c r="M175" i="20"/>
  <c r="K176" i="20" s="1"/>
  <c r="L176" i="20" s="1"/>
  <c r="H175" i="20" a="1"/>
  <c r="H175" i="20" s="1"/>
  <c r="N174" i="20"/>
  <c r="J174" i="20"/>
  <c r="I174" i="20"/>
  <c r="G174" i="20"/>
  <c r="BH216" i="16" a="1"/>
  <c r="BH216" i="16" s="1"/>
  <c r="AZ216" i="16" a="1"/>
  <c r="AZ216" i="16" s="1"/>
  <c r="AO216" i="16"/>
  <c r="AN216" i="16"/>
  <c r="BG216" i="16" a="1"/>
  <c r="BG216" i="16" s="1"/>
  <c r="AY216" i="16" a="1"/>
  <c r="AY216" i="16" s="1"/>
  <c r="AX216" i="16" a="1"/>
  <c r="AX216" i="16" s="1"/>
  <c r="BI216" i="16" a="1"/>
  <c r="BI216" i="16" s="1"/>
  <c r="AW216" i="16" a="1"/>
  <c r="AW216" i="16" s="1"/>
  <c r="AV216" i="16"/>
  <c r="AU216" i="16"/>
  <c r="AB216" i="16" s="1"/>
  <c r="AS216" i="16" a="1"/>
  <c r="AS216" i="16" s="1"/>
  <c r="BJ216" i="16" a="1"/>
  <c r="BJ216" i="16" s="1"/>
  <c r="AP216" i="16"/>
  <c r="AT216" i="16"/>
  <c r="AC216" i="16" s="1"/>
  <c r="AR216" i="16" a="1"/>
  <c r="AR216" i="16" s="1"/>
  <c r="AQ216" i="16"/>
  <c r="BC216" i="16" a="1"/>
  <c r="BC216" i="16" s="1"/>
  <c r="BB216" i="16" a="1"/>
  <c r="BB216" i="16" s="1"/>
  <c r="BA216" i="16" a="1"/>
  <c r="BA216" i="16" s="1"/>
  <c r="BF216" i="16" a="1"/>
  <c r="BF216" i="16" s="1"/>
  <c r="BE216" i="16" a="1"/>
  <c r="BE216" i="16" s="1"/>
  <c r="BD216" i="16" a="1"/>
  <c r="BD216" i="16" s="1"/>
  <c r="AI217" i="16"/>
  <c r="AH217" i="16"/>
  <c r="AF217" i="16"/>
  <c r="AM217" i="16"/>
  <c r="AG218" i="16" a="1"/>
  <c r="AG218" i="16" s="1"/>
  <c r="AL218" i="16"/>
  <c r="AJ219" i="16" s="1"/>
  <c r="AK219" i="16" s="1"/>
  <c r="I209" i="21" l="1"/>
  <c r="J209" i="21"/>
  <c r="N209" i="21"/>
  <c r="G209" i="21"/>
  <c r="M210" i="21"/>
  <c r="K211" i="21" s="1"/>
  <c r="L211" i="21" s="1"/>
  <c r="H210" i="21" a="1"/>
  <c r="H210" i="21" s="1"/>
  <c r="AF208" i="21" a="1"/>
  <c r="AF208" i="21" s="1"/>
  <c r="X208" i="21" a="1"/>
  <c r="X208" i="21" s="1"/>
  <c r="W208" i="21"/>
  <c r="AJ208" i="21" a="1"/>
  <c r="AJ208" i="21" s="1"/>
  <c r="AA208" i="21" a="1"/>
  <c r="AA208" i="21" s="1"/>
  <c r="AI208" i="21" a="1"/>
  <c r="AI208" i="21" s="1"/>
  <c r="AK208" i="21" a="1"/>
  <c r="AK208" i="21" s="1"/>
  <c r="Z208" i="21" a="1"/>
  <c r="Z208" i="21" s="1"/>
  <c r="Y208" i="21" a="1"/>
  <c r="Y208" i="21" s="1"/>
  <c r="AD208" i="21" a="1"/>
  <c r="AD208" i="21" s="1"/>
  <c r="AH208" i="21" a="1"/>
  <c r="AH208" i="21" s="1"/>
  <c r="Q208" i="21"/>
  <c r="P208" i="21"/>
  <c r="V208" i="21"/>
  <c r="C208" i="21" s="1"/>
  <c r="T208" i="21" a="1"/>
  <c r="T208" i="21" s="1"/>
  <c r="S208" i="21" a="1"/>
  <c r="S208" i="21" s="1"/>
  <c r="AE208" i="21" a="1"/>
  <c r="AE208" i="21" s="1"/>
  <c r="AC208" i="21" a="1"/>
  <c r="AC208" i="21" s="1"/>
  <c r="AB208" i="21" a="1"/>
  <c r="AB208" i="21" s="1"/>
  <c r="U208" i="21"/>
  <c r="D208" i="21" s="1"/>
  <c r="R208" i="21"/>
  <c r="AG208" i="21" a="1"/>
  <c r="AG208" i="21" s="1"/>
  <c r="O208" i="21"/>
  <c r="U174" i="20"/>
  <c r="D174" i="20" s="1"/>
  <c r="AA174" i="20" a="1"/>
  <c r="AA174" i="20" s="1"/>
  <c r="O174" i="20"/>
  <c r="AE174" i="20" a="1"/>
  <c r="AE174" i="20" s="1"/>
  <c r="T174" i="20" a="1"/>
  <c r="T174" i="20" s="1"/>
  <c r="AD174" i="20" a="1"/>
  <c r="AD174" i="20" s="1"/>
  <c r="AG174" i="20" a="1"/>
  <c r="AG174" i="20" s="1"/>
  <c r="S174" i="20" a="1"/>
  <c r="S174" i="20" s="1"/>
  <c r="Q174" i="20"/>
  <c r="R174" i="20"/>
  <c r="AF174" i="20" a="1"/>
  <c r="AF174" i="20" s="1"/>
  <c r="P174" i="20"/>
  <c r="AC174" i="20" a="1"/>
  <c r="AC174" i="20" s="1"/>
  <c r="AK174" i="20" a="1"/>
  <c r="AK174" i="20" s="1"/>
  <c r="AJ174" i="20" a="1"/>
  <c r="AJ174" i="20" s="1"/>
  <c r="Y174" i="20" a="1"/>
  <c r="Y174" i="20" s="1"/>
  <c r="W174" i="20"/>
  <c r="X174" i="20" a="1"/>
  <c r="X174" i="20" s="1"/>
  <c r="V174" i="20"/>
  <c r="C174" i="20" s="1"/>
  <c r="AB174" i="20" a="1"/>
  <c r="AB174" i="20" s="1"/>
  <c r="AI174" i="20" a="1"/>
  <c r="AI174" i="20" s="1"/>
  <c r="Z174" i="20" a="1"/>
  <c r="Z174" i="20" s="1"/>
  <c r="AH174" i="20" a="1"/>
  <c r="AH174" i="20" s="1"/>
  <c r="G175" i="20"/>
  <c r="I175" i="20"/>
  <c r="J175" i="20"/>
  <c r="N175" i="20"/>
  <c r="M176" i="20"/>
  <c r="K177" i="20" s="1"/>
  <c r="L177" i="20" s="1"/>
  <c r="H176" i="20" a="1"/>
  <c r="H176" i="20" s="1"/>
  <c r="AL219" i="16"/>
  <c r="AJ220" i="16" s="1"/>
  <c r="AK220" i="16" s="1"/>
  <c r="AG219" i="16" a="1"/>
  <c r="AG219" i="16" s="1"/>
  <c r="AF218" i="16"/>
  <c r="AM218" i="16"/>
  <c r="AI218" i="16"/>
  <c r="AH218" i="16"/>
  <c r="BE217" i="16" a="1"/>
  <c r="BE217" i="16" s="1"/>
  <c r="AW217" i="16" a="1"/>
  <c r="AW217" i="16" s="1"/>
  <c r="AV217" i="16"/>
  <c r="BC217" i="16" a="1"/>
  <c r="BC217" i="16" s="1"/>
  <c r="AQ217" i="16"/>
  <c r="AP217" i="16"/>
  <c r="BB217" i="16" a="1"/>
  <c r="BB217" i="16" s="1"/>
  <c r="AO217" i="16"/>
  <c r="AN217" i="16"/>
  <c r="BJ217" i="16" a="1"/>
  <c r="BJ217" i="16" s="1"/>
  <c r="AX217" i="16" a="1"/>
  <c r="AX217" i="16" s="1"/>
  <c r="AU217" i="16"/>
  <c r="AB217" i="16" s="1"/>
  <c r="BH217" i="16" a="1"/>
  <c r="BH217" i="16" s="1"/>
  <c r="BF217" i="16" a="1"/>
  <c r="BF217" i="16" s="1"/>
  <c r="BD217" i="16" a="1"/>
  <c r="BD217" i="16" s="1"/>
  <c r="BA217" i="16" a="1"/>
  <c r="BA217" i="16" s="1"/>
  <c r="AZ217" i="16" a="1"/>
  <c r="AZ217" i="16" s="1"/>
  <c r="AY217" i="16" a="1"/>
  <c r="AY217" i="16" s="1"/>
  <c r="AT217" i="16"/>
  <c r="AC217" i="16" s="1"/>
  <c r="AS217" i="16" a="1"/>
  <c r="AS217" i="16" s="1"/>
  <c r="AR217" i="16" a="1"/>
  <c r="AR217" i="16" s="1"/>
  <c r="BG217" i="16" a="1"/>
  <c r="BG217" i="16" s="1"/>
  <c r="BI217" i="16" a="1"/>
  <c r="BI217" i="16" s="1"/>
  <c r="N210" i="21" l="1"/>
  <c r="G210" i="21"/>
  <c r="J210" i="21"/>
  <c r="I210" i="21"/>
  <c r="M211" i="21"/>
  <c r="K212" i="21" s="1"/>
  <c r="L212" i="21" s="1"/>
  <c r="H211" i="21" a="1"/>
  <c r="H211" i="21" s="1"/>
  <c r="T209" i="21" a="1"/>
  <c r="T209" i="21" s="1"/>
  <c r="AK209" i="21" a="1"/>
  <c r="AK209" i="21" s="1"/>
  <c r="AC209" i="21" a="1"/>
  <c r="AC209" i="21" s="1"/>
  <c r="AI209" i="21" a="1"/>
  <c r="AI209" i="21" s="1"/>
  <c r="Z209" i="21" a="1"/>
  <c r="Z209" i="21" s="1"/>
  <c r="AE209" i="21" a="1"/>
  <c r="AE209" i="21" s="1"/>
  <c r="R209" i="21"/>
  <c r="AD209" i="21" a="1"/>
  <c r="AD209" i="21" s="1"/>
  <c r="P209" i="21"/>
  <c r="O209" i="21"/>
  <c r="Q209" i="21"/>
  <c r="AG209" i="21" a="1"/>
  <c r="AG209" i="21" s="1"/>
  <c r="AB209" i="21" a="1"/>
  <c r="AB209" i="21" s="1"/>
  <c r="X209" i="21" a="1"/>
  <c r="X209" i="21" s="1"/>
  <c r="W209" i="21"/>
  <c r="AJ209" i="21" a="1"/>
  <c r="AJ209" i="21" s="1"/>
  <c r="AF209" i="21" a="1"/>
  <c r="AF209" i="21" s="1"/>
  <c r="Y209" i="21" a="1"/>
  <c r="Y209" i="21" s="1"/>
  <c r="V209" i="21"/>
  <c r="C209" i="21" s="1"/>
  <c r="U209" i="21"/>
  <c r="S209" i="21" a="1"/>
  <c r="S209" i="21" s="1"/>
  <c r="AH209" i="21" a="1"/>
  <c r="AH209" i="21" s="1"/>
  <c r="AA209" i="21" a="1"/>
  <c r="AA209" i="21" s="1"/>
  <c r="G176" i="20"/>
  <c r="N176" i="20"/>
  <c r="I176" i="20"/>
  <c r="J176" i="20"/>
  <c r="H177" i="20" a="1"/>
  <c r="H177" i="20" s="1"/>
  <c r="M177" i="20"/>
  <c r="K178" i="20" s="1"/>
  <c r="L178" i="20" s="1"/>
  <c r="AJ175" i="20" a="1"/>
  <c r="AJ175" i="20" s="1"/>
  <c r="AB175" i="20" a="1"/>
  <c r="AB175" i="20" s="1"/>
  <c r="R175" i="20"/>
  <c r="Z175" i="20" a="1"/>
  <c r="Z175" i="20" s="1"/>
  <c r="AF175" i="20" a="1"/>
  <c r="AF175" i="20" s="1"/>
  <c r="V175" i="20"/>
  <c r="C175" i="20" s="1"/>
  <c r="U175" i="20"/>
  <c r="AE175" i="20" a="1"/>
  <c r="AE175" i="20" s="1"/>
  <c r="AA175" i="20" a="1"/>
  <c r="AA175" i="20" s="1"/>
  <c r="AK175" i="20" a="1"/>
  <c r="AK175" i="20" s="1"/>
  <c r="Y175" i="20" a="1"/>
  <c r="Y175" i="20" s="1"/>
  <c r="AH175" i="20" a="1"/>
  <c r="AH175" i="20" s="1"/>
  <c r="O175" i="20"/>
  <c r="AC175" i="20" a="1"/>
  <c r="AC175" i="20" s="1"/>
  <c r="Q175" i="20"/>
  <c r="AI175" i="20" a="1"/>
  <c r="AI175" i="20" s="1"/>
  <c r="AG175" i="20" a="1"/>
  <c r="AG175" i="20" s="1"/>
  <c r="P175" i="20"/>
  <c r="X175" i="20" a="1"/>
  <c r="X175" i="20" s="1"/>
  <c r="T175" i="20" a="1"/>
  <c r="T175" i="20" s="1"/>
  <c r="AD175" i="20" a="1"/>
  <c r="AD175" i="20" s="1"/>
  <c r="W175" i="20"/>
  <c r="S175" i="20" a="1"/>
  <c r="S175" i="20" s="1"/>
  <c r="BC218" i="16" a="1"/>
  <c r="BC218" i="16" s="1"/>
  <c r="AS218" i="16" a="1"/>
  <c r="AS218" i="16" s="1"/>
  <c r="BJ218" i="16" a="1"/>
  <c r="BJ218" i="16" s="1"/>
  <c r="BB218" i="16" a="1"/>
  <c r="BB218" i="16" s="1"/>
  <c r="AP218" i="16"/>
  <c r="BG218" i="16" a="1"/>
  <c r="BG218" i="16" s="1"/>
  <c r="AW218" i="16" a="1"/>
  <c r="AW218" i="16" s="1"/>
  <c r="AV218" i="16"/>
  <c r="BF218" i="16" a="1"/>
  <c r="BF218" i="16" s="1"/>
  <c r="AU218" i="16"/>
  <c r="AB218" i="16" s="1"/>
  <c r="AX218" i="16" a="1"/>
  <c r="AX218" i="16" s="1"/>
  <c r="AT218" i="16"/>
  <c r="BH218" i="16" a="1"/>
  <c r="BH218" i="16" s="1"/>
  <c r="AO218" i="16"/>
  <c r="AR218" i="16" a="1"/>
  <c r="AR218" i="16" s="1"/>
  <c r="AQ218" i="16"/>
  <c r="AN218" i="16"/>
  <c r="AZ218" i="16" a="1"/>
  <c r="AZ218" i="16" s="1"/>
  <c r="AY218" i="16" a="1"/>
  <c r="AY218" i="16" s="1"/>
  <c r="BI218" i="16" a="1"/>
  <c r="BI218" i="16" s="1"/>
  <c r="BD218" i="16" a="1"/>
  <c r="BD218" i="16" s="1"/>
  <c r="BE218" i="16" a="1"/>
  <c r="BE218" i="16" s="1"/>
  <c r="BA218" i="16" a="1"/>
  <c r="BA218" i="16" s="1"/>
  <c r="AM219" i="16"/>
  <c r="AI219" i="16"/>
  <c r="AF219" i="16"/>
  <c r="AH219" i="16"/>
  <c r="AG220" i="16" a="1"/>
  <c r="AG220" i="16" s="1"/>
  <c r="AL220" i="16"/>
  <c r="AJ221" i="16" s="1"/>
  <c r="AK221" i="16" s="1"/>
  <c r="D209" i="21" l="1"/>
  <c r="J211" i="21"/>
  <c r="N211" i="21"/>
  <c r="G211" i="21"/>
  <c r="I211" i="21"/>
  <c r="H212" i="21" a="1"/>
  <c r="H212" i="21" s="1"/>
  <c r="M212" i="21"/>
  <c r="K213" i="21" s="1"/>
  <c r="L213" i="21" s="1"/>
  <c r="AI210" i="21" a="1"/>
  <c r="AI210" i="21" s="1"/>
  <c r="AA210" i="21" a="1"/>
  <c r="AA210" i="21" s="1"/>
  <c r="P210" i="21"/>
  <c r="O210" i="21"/>
  <c r="AK210" i="21" a="1"/>
  <c r="AK210" i="21" s="1"/>
  <c r="AB210" i="21" a="1"/>
  <c r="AB210" i="21" s="1"/>
  <c r="V210" i="21"/>
  <c r="C210" i="21" s="1"/>
  <c r="AH210" i="21" a="1"/>
  <c r="AH210" i="21" s="1"/>
  <c r="X210" i="21" a="1"/>
  <c r="X210" i="21" s="1"/>
  <c r="W210" i="21"/>
  <c r="AG210" i="21" a="1"/>
  <c r="AG210" i="21" s="1"/>
  <c r="AJ210" i="21" a="1"/>
  <c r="AJ210" i="21" s="1"/>
  <c r="S210" i="21" a="1"/>
  <c r="S210" i="21" s="1"/>
  <c r="AD210" i="21" a="1"/>
  <c r="AD210" i="21" s="1"/>
  <c r="Z210" i="21" a="1"/>
  <c r="Z210" i="21" s="1"/>
  <c r="U210" i="21"/>
  <c r="D210" i="21" s="1"/>
  <c r="T210" i="21" a="1"/>
  <c r="T210" i="21" s="1"/>
  <c r="Y210" i="21" a="1"/>
  <c r="Y210" i="21" s="1"/>
  <c r="R210" i="21"/>
  <c r="Q210" i="21"/>
  <c r="AC210" i="21" a="1"/>
  <c r="AC210" i="21" s="1"/>
  <c r="AF210" i="21" a="1"/>
  <c r="AF210" i="21" s="1"/>
  <c r="AE210" i="21" a="1"/>
  <c r="AE210" i="21" s="1"/>
  <c r="D175" i="20"/>
  <c r="H178" i="20" a="1"/>
  <c r="H178" i="20" s="1"/>
  <c r="M178" i="20"/>
  <c r="K179" i="20" s="1"/>
  <c r="L179" i="20" s="1"/>
  <c r="J177" i="20"/>
  <c r="I177" i="20"/>
  <c r="G177" i="20"/>
  <c r="N177" i="20"/>
  <c r="AH176" i="20" a="1"/>
  <c r="AH176" i="20" s="1"/>
  <c r="Y176" i="20" a="1"/>
  <c r="Y176" i="20" s="1"/>
  <c r="W176" i="20"/>
  <c r="AF176" i="20" a="1"/>
  <c r="AF176" i="20" s="1"/>
  <c r="V176" i="20"/>
  <c r="C176" i="20" s="1"/>
  <c r="U176" i="20"/>
  <c r="D176" i="20" s="1"/>
  <c r="X176" i="20" a="1"/>
  <c r="X176" i="20" s="1"/>
  <c r="R176" i="20"/>
  <c r="AI176" i="20" a="1"/>
  <c r="AI176" i="20" s="1"/>
  <c r="T176" i="20" a="1"/>
  <c r="T176" i="20" s="1"/>
  <c r="AG176" i="20" a="1"/>
  <c r="AG176" i="20" s="1"/>
  <c r="AE176" i="20" a="1"/>
  <c r="AE176" i="20" s="1"/>
  <c r="S176" i="20" a="1"/>
  <c r="S176" i="20" s="1"/>
  <c r="AA176" i="20" a="1"/>
  <c r="AA176" i="20" s="1"/>
  <c r="P176" i="20"/>
  <c r="O176" i="20"/>
  <c r="AK176" i="20" a="1"/>
  <c r="AK176" i="20" s="1"/>
  <c r="AD176" i="20" a="1"/>
  <c r="AD176" i="20" s="1"/>
  <c r="AC176" i="20" a="1"/>
  <c r="AC176" i="20" s="1"/>
  <c r="AJ176" i="20" a="1"/>
  <c r="AJ176" i="20" s="1"/>
  <c r="AB176" i="20" a="1"/>
  <c r="AB176" i="20" s="1"/>
  <c r="Z176" i="20" a="1"/>
  <c r="Z176" i="20" s="1"/>
  <c r="Q176" i="20"/>
  <c r="AG221" i="16" a="1"/>
  <c r="AG221" i="16" s="1"/>
  <c r="AL221" i="16"/>
  <c r="AJ222" i="16" s="1"/>
  <c r="AK222" i="16" s="1"/>
  <c r="AI220" i="16"/>
  <c r="AM220" i="16"/>
  <c r="AF220" i="16"/>
  <c r="AH220" i="16"/>
  <c r="AC218" i="16"/>
  <c r="AP219" i="16"/>
  <c r="BH219" i="16" a="1"/>
  <c r="BH219" i="16" s="1"/>
  <c r="AZ219" i="16" a="1"/>
  <c r="AZ219" i="16" s="1"/>
  <c r="AO219" i="16"/>
  <c r="AN219" i="16"/>
  <c r="BF219" i="16" a="1"/>
  <c r="BF219" i="16" s="1"/>
  <c r="AX219" i="16" a="1"/>
  <c r="AX219" i="16" s="1"/>
  <c r="BB219" i="16" a="1"/>
  <c r="BB219" i="16" s="1"/>
  <c r="BA219" i="16" a="1"/>
  <c r="BA219" i="16" s="1"/>
  <c r="AW219" i="16" a="1"/>
  <c r="AW219" i="16" s="1"/>
  <c r="AV219" i="16"/>
  <c r="BI219" i="16" a="1"/>
  <c r="BI219" i="16" s="1"/>
  <c r="BE219" i="16" a="1"/>
  <c r="BE219" i="16" s="1"/>
  <c r="BD219" i="16" a="1"/>
  <c r="BD219" i="16" s="1"/>
  <c r="AR219" i="16" a="1"/>
  <c r="AR219" i="16" s="1"/>
  <c r="AQ219" i="16"/>
  <c r="BJ219" i="16" a="1"/>
  <c r="BJ219" i="16" s="1"/>
  <c r="BG219" i="16" a="1"/>
  <c r="BG219" i="16" s="1"/>
  <c r="AY219" i="16" a="1"/>
  <c r="AY219" i="16" s="1"/>
  <c r="AU219" i="16"/>
  <c r="AB219" i="16" s="1"/>
  <c r="AT219" i="16"/>
  <c r="AC219" i="16" s="1"/>
  <c r="AS219" i="16" a="1"/>
  <c r="AS219" i="16" s="1"/>
  <c r="BC219" i="16" a="1"/>
  <c r="BC219" i="16" s="1"/>
  <c r="H213" i="21" l="1" a="1"/>
  <c r="H213" i="21" s="1"/>
  <c r="M213" i="21"/>
  <c r="K214" i="21" s="1"/>
  <c r="L214" i="21" s="1"/>
  <c r="G212" i="21"/>
  <c r="N212" i="21"/>
  <c r="I212" i="21"/>
  <c r="J212" i="21"/>
  <c r="AF211" i="21" a="1"/>
  <c r="AF211" i="21" s="1"/>
  <c r="X211" i="21" a="1"/>
  <c r="X211" i="21" s="1"/>
  <c r="Q211" i="21"/>
  <c r="AK211" i="21" a="1"/>
  <c r="AK211" i="21" s="1"/>
  <c r="AB211" i="21" a="1"/>
  <c r="AB211" i="21" s="1"/>
  <c r="P211" i="21"/>
  <c r="AD211" i="21" a="1"/>
  <c r="AD211" i="21" s="1"/>
  <c r="R211" i="21"/>
  <c r="AC211" i="21" a="1"/>
  <c r="AC211" i="21" s="1"/>
  <c r="O211" i="21"/>
  <c r="AG211" i="21" a="1"/>
  <c r="AG211" i="21" s="1"/>
  <c r="V211" i="21"/>
  <c r="C211" i="21" s="1"/>
  <c r="AI211" i="21" a="1"/>
  <c r="AI211" i="21" s="1"/>
  <c r="T211" i="21" a="1"/>
  <c r="T211" i="21" s="1"/>
  <c r="AJ211" i="21" a="1"/>
  <c r="AJ211" i="21" s="1"/>
  <c r="S211" i="21" a="1"/>
  <c r="S211" i="21" s="1"/>
  <c r="AH211" i="21" a="1"/>
  <c r="AH211" i="21" s="1"/>
  <c r="Y211" i="21" a="1"/>
  <c r="Y211" i="21" s="1"/>
  <c r="W211" i="21"/>
  <c r="U211" i="21"/>
  <c r="D211" i="21" s="1"/>
  <c r="AE211" i="21" a="1"/>
  <c r="AE211" i="21" s="1"/>
  <c r="AA211" i="21" a="1"/>
  <c r="AA211" i="21" s="1"/>
  <c r="Z211" i="21" a="1"/>
  <c r="Z211" i="21" s="1"/>
  <c r="AE177" i="20" a="1"/>
  <c r="AE177" i="20" s="1"/>
  <c r="V177" i="20"/>
  <c r="C177" i="20" s="1"/>
  <c r="AG177" i="20" a="1"/>
  <c r="AG177" i="20" s="1"/>
  <c r="AH177" i="20" a="1"/>
  <c r="AH177" i="20" s="1"/>
  <c r="Y177" i="20" a="1"/>
  <c r="Y177" i="20" s="1"/>
  <c r="X177" i="20" a="1"/>
  <c r="X177" i="20" s="1"/>
  <c r="W177" i="20"/>
  <c r="AD177" i="20" a="1"/>
  <c r="AD177" i="20" s="1"/>
  <c r="Q177" i="20"/>
  <c r="AC177" i="20" a="1"/>
  <c r="AC177" i="20" s="1"/>
  <c r="P177" i="20"/>
  <c r="O177" i="20"/>
  <c r="AB177" i="20" a="1"/>
  <c r="AB177" i="20" s="1"/>
  <c r="AF177" i="20" a="1"/>
  <c r="AF177" i="20" s="1"/>
  <c r="AJ177" i="20" a="1"/>
  <c r="AJ177" i="20" s="1"/>
  <c r="AI177" i="20" a="1"/>
  <c r="AI177" i="20" s="1"/>
  <c r="AA177" i="20" a="1"/>
  <c r="AA177" i="20" s="1"/>
  <c r="U177" i="20"/>
  <c r="D177" i="20" s="1"/>
  <c r="Z177" i="20" a="1"/>
  <c r="Z177" i="20" s="1"/>
  <c r="T177" i="20" a="1"/>
  <c r="T177" i="20" s="1"/>
  <c r="R177" i="20"/>
  <c r="AK177" i="20" a="1"/>
  <c r="AK177" i="20" s="1"/>
  <c r="S177" i="20" a="1"/>
  <c r="S177" i="20" s="1"/>
  <c r="H179" i="20" a="1"/>
  <c r="H179" i="20" s="1"/>
  <c r="M179" i="20"/>
  <c r="K180" i="20" s="1"/>
  <c r="L180" i="20" s="1"/>
  <c r="J178" i="20"/>
  <c r="I178" i="20"/>
  <c r="G178" i="20"/>
  <c r="N178" i="20"/>
  <c r="BF220" i="16" a="1"/>
  <c r="BF220" i="16" s="1"/>
  <c r="AX220" i="16" a="1"/>
  <c r="AX220" i="16" s="1"/>
  <c r="BE220" i="16" a="1"/>
  <c r="BE220" i="16" s="1"/>
  <c r="AW220" i="16" a="1"/>
  <c r="AW220" i="16" s="1"/>
  <c r="AT220" i="16"/>
  <c r="BH220" i="16" a="1"/>
  <c r="BH220" i="16" s="1"/>
  <c r="AV220" i="16"/>
  <c r="AU220" i="16"/>
  <c r="AB220" i="16" s="1"/>
  <c r="BG220" i="16" a="1"/>
  <c r="BG220" i="16" s="1"/>
  <c r="AS220" i="16" a="1"/>
  <c r="AS220" i="16" s="1"/>
  <c r="AZ220" i="16" a="1"/>
  <c r="AZ220" i="16" s="1"/>
  <c r="AY220" i="16" a="1"/>
  <c r="AY220" i="16" s="1"/>
  <c r="AR220" i="16" a="1"/>
  <c r="AR220" i="16" s="1"/>
  <c r="AP220" i="16"/>
  <c r="AO220" i="16"/>
  <c r="BJ220" i="16" a="1"/>
  <c r="BJ220" i="16" s="1"/>
  <c r="AN220" i="16"/>
  <c r="BI220" i="16" a="1"/>
  <c r="BI220" i="16" s="1"/>
  <c r="BD220" i="16" a="1"/>
  <c r="BD220" i="16" s="1"/>
  <c r="BC220" i="16" a="1"/>
  <c r="BC220" i="16" s="1"/>
  <c r="BB220" i="16" a="1"/>
  <c r="BB220" i="16" s="1"/>
  <c r="AQ220" i="16"/>
  <c r="BA220" i="16" a="1"/>
  <c r="BA220" i="16" s="1"/>
  <c r="AL222" i="16"/>
  <c r="AJ223" i="16" s="1"/>
  <c r="AK223" i="16" s="1"/>
  <c r="AG222" i="16" a="1"/>
  <c r="AG222" i="16" s="1"/>
  <c r="AF221" i="16"/>
  <c r="AM221" i="16"/>
  <c r="AH221" i="16"/>
  <c r="AI221" i="16"/>
  <c r="AD212" i="21" l="1" a="1"/>
  <c r="AD212" i="21" s="1"/>
  <c r="T212" i="21" a="1"/>
  <c r="T212" i="21" s="1"/>
  <c r="AC212" i="21" a="1"/>
  <c r="AC212" i="21" s="1"/>
  <c r="R212" i="21"/>
  <c r="Q212" i="21"/>
  <c r="V212" i="21"/>
  <c r="C212" i="21" s="1"/>
  <c r="AH212" i="21" a="1"/>
  <c r="AH212" i="21" s="1"/>
  <c r="X212" i="21" a="1"/>
  <c r="X212" i="21" s="1"/>
  <c r="W212" i="21"/>
  <c r="AG212" i="21" a="1"/>
  <c r="AG212" i="21" s="1"/>
  <c r="AF212" i="21" a="1"/>
  <c r="AF212" i="21" s="1"/>
  <c r="Z212" i="21" a="1"/>
  <c r="Z212" i="21" s="1"/>
  <c r="AK212" i="21" a="1"/>
  <c r="AK212" i="21" s="1"/>
  <c r="U212" i="21"/>
  <c r="AA212" i="21" a="1"/>
  <c r="AA212" i="21" s="1"/>
  <c r="AE212" i="21" a="1"/>
  <c r="AE212" i="21" s="1"/>
  <c r="Y212" i="21" a="1"/>
  <c r="Y212" i="21" s="1"/>
  <c r="O212" i="21"/>
  <c r="AJ212" i="21" a="1"/>
  <c r="AJ212" i="21" s="1"/>
  <c r="AI212" i="21" a="1"/>
  <c r="AI212" i="21" s="1"/>
  <c r="AB212" i="21" a="1"/>
  <c r="AB212" i="21" s="1"/>
  <c r="S212" i="21" a="1"/>
  <c r="S212" i="21" s="1"/>
  <c r="P212" i="21"/>
  <c r="H214" i="21" a="1"/>
  <c r="H214" i="21" s="1"/>
  <c r="M214" i="21"/>
  <c r="K215" i="21" s="1"/>
  <c r="L215" i="21" s="1"/>
  <c r="I213" i="21"/>
  <c r="J213" i="21"/>
  <c r="N213" i="21"/>
  <c r="G213" i="21"/>
  <c r="M180" i="20"/>
  <c r="K181" i="20" s="1"/>
  <c r="L181" i="20" s="1"/>
  <c r="H180" i="20" a="1"/>
  <c r="H180" i="20" s="1"/>
  <c r="S178" i="20" a="1"/>
  <c r="S178" i="20" s="1"/>
  <c r="AF178" i="20" a="1"/>
  <c r="AF178" i="20" s="1"/>
  <c r="W178" i="20"/>
  <c r="AH178" i="20" a="1"/>
  <c r="AH178" i="20" s="1"/>
  <c r="Y178" i="20" a="1"/>
  <c r="Y178" i="20" s="1"/>
  <c r="AA178" i="20" a="1"/>
  <c r="AA178" i="20" s="1"/>
  <c r="Z178" i="20" a="1"/>
  <c r="Z178" i="20" s="1"/>
  <c r="U178" i="20"/>
  <c r="AK178" i="20" a="1"/>
  <c r="AK178" i="20" s="1"/>
  <c r="AJ178" i="20" a="1"/>
  <c r="AJ178" i="20" s="1"/>
  <c r="X178" i="20" a="1"/>
  <c r="X178" i="20" s="1"/>
  <c r="V178" i="20"/>
  <c r="C178" i="20" s="1"/>
  <c r="AI178" i="20" a="1"/>
  <c r="AI178" i="20" s="1"/>
  <c r="R178" i="20"/>
  <c r="Q178" i="20"/>
  <c r="AD178" i="20" a="1"/>
  <c r="AD178" i="20" s="1"/>
  <c r="T178" i="20" a="1"/>
  <c r="T178" i="20" s="1"/>
  <c r="P178" i="20"/>
  <c r="AC178" i="20" a="1"/>
  <c r="AC178" i="20" s="1"/>
  <c r="AB178" i="20" a="1"/>
  <c r="AB178" i="20" s="1"/>
  <c r="O178" i="20"/>
  <c r="AE178" i="20" a="1"/>
  <c r="AE178" i="20" s="1"/>
  <c r="AG178" i="20" a="1"/>
  <c r="AG178" i="20" s="1"/>
  <c r="N179" i="20"/>
  <c r="G179" i="20"/>
  <c r="J179" i="20"/>
  <c r="I179" i="20"/>
  <c r="AT221" i="16"/>
  <c r="AC221" i="16" s="1"/>
  <c r="BC221" i="16" a="1"/>
  <c r="BC221" i="16" s="1"/>
  <c r="AS221" i="16" a="1"/>
  <c r="AS221" i="16" s="1"/>
  <c r="BI221" i="16" a="1"/>
  <c r="BI221" i="16" s="1"/>
  <c r="BA221" i="16" a="1"/>
  <c r="BA221" i="16" s="1"/>
  <c r="AQ221" i="16"/>
  <c r="BB221" i="16" a="1"/>
  <c r="BB221" i="16" s="1"/>
  <c r="AN221" i="16"/>
  <c r="AZ221" i="16" a="1"/>
  <c r="AZ221" i="16" s="1"/>
  <c r="AY221" i="16" a="1"/>
  <c r="AY221" i="16" s="1"/>
  <c r="AW221" i="16" a="1"/>
  <c r="AW221" i="16" s="1"/>
  <c r="BE221" i="16" a="1"/>
  <c r="BE221" i="16" s="1"/>
  <c r="BD221" i="16" a="1"/>
  <c r="BD221" i="16" s="1"/>
  <c r="AX221" i="16" a="1"/>
  <c r="AX221" i="16" s="1"/>
  <c r="BG221" i="16" a="1"/>
  <c r="BG221" i="16" s="1"/>
  <c r="BF221" i="16" a="1"/>
  <c r="BF221" i="16" s="1"/>
  <c r="AV221" i="16"/>
  <c r="AU221" i="16"/>
  <c r="AB221" i="16" s="1"/>
  <c r="AR221" i="16" a="1"/>
  <c r="AR221" i="16" s="1"/>
  <c r="AO221" i="16"/>
  <c r="BH221" i="16" a="1"/>
  <c r="BH221" i="16" s="1"/>
  <c r="AP221" i="16"/>
  <c r="BJ221" i="16" a="1"/>
  <c r="BJ221" i="16" s="1"/>
  <c r="AF222" i="16"/>
  <c r="AM222" i="16"/>
  <c r="AI222" i="16"/>
  <c r="AH222" i="16"/>
  <c r="AL223" i="16"/>
  <c r="AJ224" i="16" s="1"/>
  <c r="AK224" i="16" s="1"/>
  <c r="AG223" i="16" a="1"/>
  <c r="AG223" i="16" s="1"/>
  <c r="AC220" i="16"/>
  <c r="D212" i="21" l="1"/>
  <c r="Q213" i="21"/>
  <c r="AI213" i="21" a="1"/>
  <c r="AI213" i="21" s="1"/>
  <c r="AA213" i="21" a="1"/>
  <c r="AA213" i="21" s="1"/>
  <c r="P213" i="21"/>
  <c r="AD213" i="21" a="1"/>
  <c r="AD213" i="21" s="1"/>
  <c r="S213" i="21" a="1"/>
  <c r="S213" i="21" s="1"/>
  <c r="AB213" i="21" a="1"/>
  <c r="AB213" i="21" s="1"/>
  <c r="AK213" i="21" a="1"/>
  <c r="AK213" i="21" s="1"/>
  <c r="Z213" i="21" a="1"/>
  <c r="Z213" i="21" s="1"/>
  <c r="O213" i="21"/>
  <c r="X213" i="21" a="1"/>
  <c r="X213" i="21" s="1"/>
  <c r="AG213" i="21" a="1"/>
  <c r="AG213" i="21" s="1"/>
  <c r="AF213" i="21" a="1"/>
  <c r="AF213" i="21" s="1"/>
  <c r="AJ213" i="21" a="1"/>
  <c r="AJ213" i="21" s="1"/>
  <c r="AH213" i="21" a="1"/>
  <c r="AH213" i="21" s="1"/>
  <c r="R213" i="21"/>
  <c r="AE213" i="21" a="1"/>
  <c r="AE213" i="21" s="1"/>
  <c r="V213" i="21"/>
  <c r="C213" i="21" s="1"/>
  <c r="U213" i="21"/>
  <c r="D213" i="21" s="1"/>
  <c r="T213" i="21" a="1"/>
  <c r="T213" i="21" s="1"/>
  <c r="AC213" i="21" a="1"/>
  <c r="AC213" i="21" s="1"/>
  <c r="Y213" i="21" a="1"/>
  <c r="Y213" i="21" s="1"/>
  <c r="W213" i="21"/>
  <c r="G214" i="21"/>
  <c r="J214" i="21"/>
  <c r="I214" i="21"/>
  <c r="N214" i="21"/>
  <c r="H215" i="21" a="1"/>
  <c r="H215" i="21" s="1"/>
  <c r="M215" i="21"/>
  <c r="K216" i="21" s="1"/>
  <c r="L216" i="21" s="1"/>
  <c r="AH179" i="20" a="1"/>
  <c r="AH179" i="20" s="1"/>
  <c r="Z179" i="20" a="1"/>
  <c r="Z179" i="20" s="1"/>
  <c r="AE179" i="20" a="1"/>
  <c r="AE179" i="20" s="1"/>
  <c r="U179" i="20"/>
  <c r="D179" i="20" s="1"/>
  <c r="AI179" i="20" a="1"/>
  <c r="AI179" i="20" s="1"/>
  <c r="Y179" i="20" a="1"/>
  <c r="Y179" i="20" s="1"/>
  <c r="AG179" i="20" a="1"/>
  <c r="AG179" i="20" s="1"/>
  <c r="Q179" i="20"/>
  <c r="T179" i="20" a="1"/>
  <c r="T179" i="20" s="1"/>
  <c r="AF179" i="20" a="1"/>
  <c r="AF179" i="20" s="1"/>
  <c r="S179" i="20" a="1"/>
  <c r="S179" i="20" s="1"/>
  <c r="R179" i="20"/>
  <c r="AD179" i="20" a="1"/>
  <c r="AD179" i="20" s="1"/>
  <c r="AJ179" i="20" a="1"/>
  <c r="AJ179" i="20" s="1"/>
  <c r="AC179" i="20" a="1"/>
  <c r="AC179" i="20" s="1"/>
  <c r="X179" i="20" a="1"/>
  <c r="X179" i="20" s="1"/>
  <c r="W179" i="20"/>
  <c r="P179" i="20"/>
  <c r="V179" i="20"/>
  <c r="C179" i="20" s="1"/>
  <c r="O179" i="20"/>
  <c r="AB179" i="20" a="1"/>
  <c r="AB179" i="20" s="1"/>
  <c r="AK179" i="20" a="1"/>
  <c r="AK179" i="20" s="1"/>
  <c r="AA179" i="20" a="1"/>
  <c r="AA179" i="20" s="1"/>
  <c r="D178" i="20"/>
  <c r="I180" i="20"/>
  <c r="J180" i="20"/>
  <c r="G180" i="20"/>
  <c r="N180" i="20"/>
  <c r="M181" i="20"/>
  <c r="K182" i="20" s="1"/>
  <c r="L182" i="20" s="1"/>
  <c r="H181" i="20" a="1"/>
  <c r="H181" i="20" s="1"/>
  <c r="AM223" i="16"/>
  <c r="AI223" i="16"/>
  <c r="AF223" i="16"/>
  <c r="AH223" i="16"/>
  <c r="AG224" i="16" a="1"/>
  <c r="AG224" i="16" s="1"/>
  <c r="AL224" i="16"/>
  <c r="AJ225" i="16" s="1"/>
  <c r="AK225" i="16" s="1"/>
  <c r="BI222" i="16" a="1"/>
  <c r="BI222" i="16" s="1"/>
  <c r="BA222" i="16" a="1"/>
  <c r="BA222" i="16" s="1"/>
  <c r="AQ222" i="16"/>
  <c r="AP222" i="16"/>
  <c r="BH222" i="16" a="1"/>
  <c r="BH222" i="16" s="1"/>
  <c r="AZ222" i="16" a="1"/>
  <c r="AZ222" i="16" s="1"/>
  <c r="AO222" i="16"/>
  <c r="BG222" i="16" a="1"/>
  <c r="BG222" i="16" s="1"/>
  <c r="AV222" i="16"/>
  <c r="BF222" i="16" a="1"/>
  <c r="BF222" i="16" s="1"/>
  <c r="AU222" i="16"/>
  <c r="AB222" i="16" s="1"/>
  <c r="AT222" i="16"/>
  <c r="BE222" i="16" a="1"/>
  <c r="BE222" i="16" s="1"/>
  <c r="AY222" i="16" a="1"/>
  <c r="AY222" i="16" s="1"/>
  <c r="AW222" i="16" a="1"/>
  <c r="AW222" i="16" s="1"/>
  <c r="BJ222" i="16" a="1"/>
  <c r="BJ222" i="16" s="1"/>
  <c r="BB222" i="16" a="1"/>
  <c r="BB222" i="16" s="1"/>
  <c r="AX222" i="16" a="1"/>
  <c r="AX222" i="16" s="1"/>
  <c r="AS222" i="16" a="1"/>
  <c r="AS222" i="16" s="1"/>
  <c r="AR222" i="16" a="1"/>
  <c r="AR222" i="16" s="1"/>
  <c r="BD222" i="16" a="1"/>
  <c r="BD222" i="16" s="1"/>
  <c r="AN222" i="16"/>
  <c r="BC222" i="16" a="1"/>
  <c r="BC222" i="16" s="1"/>
  <c r="M216" i="21" l="1"/>
  <c r="K217" i="21" s="1"/>
  <c r="L217" i="21" s="1"/>
  <c r="H216" i="21" a="1"/>
  <c r="H216" i="21" s="1"/>
  <c r="G215" i="21"/>
  <c r="J215" i="21"/>
  <c r="I215" i="21"/>
  <c r="N215" i="21"/>
  <c r="AG214" i="21" a="1"/>
  <c r="AG214" i="21" s="1"/>
  <c r="Y214" i="21" a="1"/>
  <c r="Y214" i="21" s="1"/>
  <c r="T214" i="21" a="1"/>
  <c r="T214" i="21" s="1"/>
  <c r="AD214" i="21" a="1"/>
  <c r="AD214" i="21" s="1"/>
  <c r="U214" i="21"/>
  <c r="D214" i="21" s="1"/>
  <c r="AE214" i="21" a="1"/>
  <c r="AE214" i="21" s="1"/>
  <c r="AF214" i="21" a="1"/>
  <c r="AF214" i="21" s="1"/>
  <c r="S214" i="21" a="1"/>
  <c r="S214" i="21" s="1"/>
  <c r="R214" i="21"/>
  <c r="O214" i="21"/>
  <c r="AA214" i="21" a="1"/>
  <c r="AA214" i="21" s="1"/>
  <c r="Z214" i="21" a="1"/>
  <c r="Z214" i="21" s="1"/>
  <c r="W214" i="21"/>
  <c r="V214" i="21"/>
  <c r="C214" i="21" s="1"/>
  <c r="AI214" i="21" a="1"/>
  <c r="AI214" i="21" s="1"/>
  <c r="AC214" i="21" a="1"/>
  <c r="AC214" i="21" s="1"/>
  <c r="AB214" i="21" a="1"/>
  <c r="AB214" i="21" s="1"/>
  <c r="AK214" i="21" a="1"/>
  <c r="AK214" i="21" s="1"/>
  <c r="AJ214" i="21" a="1"/>
  <c r="AJ214" i="21" s="1"/>
  <c r="AH214" i="21" a="1"/>
  <c r="AH214" i="21" s="1"/>
  <c r="X214" i="21" a="1"/>
  <c r="X214" i="21" s="1"/>
  <c r="Q214" i="21"/>
  <c r="P214" i="21"/>
  <c r="G181" i="20"/>
  <c r="I181" i="20"/>
  <c r="J181" i="20"/>
  <c r="N181" i="20"/>
  <c r="M182" i="20"/>
  <c r="K183" i="20" s="1"/>
  <c r="L183" i="20" s="1"/>
  <c r="H182" i="20" a="1"/>
  <c r="H182" i="20" s="1"/>
  <c r="W180" i="20"/>
  <c r="AD180" i="20" a="1"/>
  <c r="AD180" i="20" s="1"/>
  <c r="T180" i="20" a="1"/>
  <c r="T180" i="20" s="1"/>
  <c r="AI180" i="20" a="1"/>
  <c r="AI180" i="20" s="1"/>
  <c r="Z180" i="20" a="1"/>
  <c r="Z180" i="20" s="1"/>
  <c r="AC180" i="20" a="1"/>
  <c r="AC180" i="20" s="1"/>
  <c r="O180" i="20"/>
  <c r="AB180" i="20" a="1"/>
  <c r="AB180" i="20" s="1"/>
  <c r="AK180" i="20" a="1"/>
  <c r="AK180" i="20" s="1"/>
  <c r="AA180" i="20" a="1"/>
  <c r="AA180" i="20" s="1"/>
  <c r="Y180" i="20" a="1"/>
  <c r="Y180" i="20" s="1"/>
  <c r="U180" i="20"/>
  <c r="X180" i="20" a="1"/>
  <c r="X180" i="20" s="1"/>
  <c r="V180" i="20"/>
  <c r="C180" i="20" s="1"/>
  <c r="R180" i="20"/>
  <c r="Q180" i="20"/>
  <c r="AG180" i="20" a="1"/>
  <c r="AG180" i="20" s="1"/>
  <c r="P180" i="20"/>
  <c r="AJ180" i="20" a="1"/>
  <c r="AJ180" i="20" s="1"/>
  <c r="AH180" i="20" a="1"/>
  <c r="AH180" i="20" s="1"/>
  <c r="AF180" i="20" a="1"/>
  <c r="AF180" i="20" s="1"/>
  <c r="AE180" i="20" a="1"/>
  <c r="AE180" i="20" s="1"/>
  <c r="S180" i="20" a="1"/>
  <c r="S180" i="20" s="1"/>
  <c r="AL225" i="16"/>
  <c r="AJ226" i="16" s="1"/>
  <c r="AK226" i="16" s="1"/>
  <c r="AG225" i="16" a="1"/>
  <c r="AG225" i="16" s="1"/>
  <c r="AF224" i="16"/>
  <c r="AI224" i="16"/>
  <c r="AH224" i="16"/>
  <c r="AM224" i="16"/>
  <c r="AC222" i="16"/>
  <c r="BF223" i="16" a="1"/>
  <c r="BF223" i="16" s="1"/>
  <c r="AX223" i="16" a="1"/>
  <c r="AX223" i="16" s="1"/>
  <c r="BD223" i="16" a="1"/>
  <c r="BD223" i="16" s="1"/>
  <c r="AU223" i="16"/>
  <c r="AB223" i="16" s="1"/>
  <c r="BB223" i="16" a="1"/>
  <c r="BB223" i="16" s="1"/>
  <c r="AO223" i="16"/>
  <c r="AN223" i="16"/>
  <c r="BA223" i="16" a="1"/>
  <c r="BA223" i="16" s="1"/>
  <c r="BC223" i="16" a="1"/>
  <c r="BC223" i="16" s="1"/>
  <c r="AZ223" i="16" a="1"/>
  <c r="AZ223" i="16" s="1"/>
  <c r="AW223" i="16" a="1"/>
  <c r="AW223" i="16" s="1"/>
  <c r="AY223" i="16" a="1"/>
  <c r="AY223" i="16" s="1"/>
  <c r="AV223" i="16"/>
  <c r="AT223" i="16"/>
  <c r="AC223" i="16" s="1"/>
  <c r="AS223" i="16" a="1"/>
  <c r="AS223" i="16" s="1"/>
  <c r="AR223" i="16" a="1"/>
  <c r="AR223" i="16" s="1"/>
  <c r="AQ223" i="16"/>
  <c r="AP223" i="16"/>
  <c r="BJ223" i="16" a="1"/>
  <c r="BJ223" i="16" s="1"/>
  <c r="BI223" i="16" a="1"/>
  <c r="BI223" i="16" s="1"/>
  <c r="BH223" i="16" a="1"/>
  <c r="BH223" i="16" s="1"/>
  <c r="BG223" i="16" a="1"/>
  <c r="BG223" i="16" s="1"/>
  <c r="BE223" i="16" a="1"/>
  <c r="BE223" i="16" s="1"/>
  <c r="U215" i="21" l="1"/>
  <c r="AD215" i="21" a="1"/>
  <c r="AD215" i="21" s="1"/>
  <c r="AF215" i="21" a="1"/>
  <c r="AF215" i="21" s="1"/>
  <c r="V215" i="21"/>
  <c r="C215" i="21" s="1"/>
  <c r="T215" i="21" a="1"/>
  <c r="T215" i="21" s="1"/>
  <c r="AI215" i="21" a="1"/>
  <c r="AI215" i="21" s="1"/>
  <c r="AJ215" i="21" a="1"/>
  <c r="AJ215" i="21" s="1"/>
  <c r="Z215" i="21" a="1"/>
  <c r="Z215" i="21" s="1"/>
  <c r="Y215" i="21" a="1"/>
  <c r="Y215" i="21" s="1"/>
  <c r="Q215" i="21"/>
  <c r="AC215" i="21" a="1"/>
  <c r="AC215" i="21" s="1"/>
  <c r="AE215" i="21" a="1"/>
  <c r="AE215" i="21" s="1"/>
  <c r="AB215" i="21" a="1"/>
  <c r="AB215" i="21" s="1"/>
  <c r="W215" i="21"/>
  <c r="R215" i="21"/>
  <c r="P215" i="21"/>
  <c r="O215" i="21"/>
  <c r="AK215" i="21" a="1"/>
  <c r="AK215" i="21" s="1"/>
  <c r="AG215" i="21" a="1"/>
  <c r="AG215" i="21" s="1"/>
  <c r="AA215" i="21" a="1"/>
  <c r="AA215" i="21" s="1"/>
  <c r="AH215" i="21" a="1"/>
  <c r="AH215" i="21" s="1"/>
  <c r="X215" i="21" a="1"/>
  <c r="X215" i="21" s="1"/>
  <c r="S215" i="21" a="1"/>
  <c r="S215" i="21" s="1"/>
  <c r="G216" i="21"/>
  <c r="N216" i="21"/>
  <c r="J216" i="21"/>
  <c r="I216" i="21"/>
  <c r="M217" i="21"/>
  <c r="K218" i="21" s="1"/>
  <c r="L218" i="21" s="1"/>
  <c r="H217" i="21" a="1"/>
  <c r="H217" i="21" s="1"/>
  <c r="N182" i="20"/>
  <c r="J182" i="20"/>
  <c r="I182" i="20"/>
  <c r="G182" i="20"/>
  <c r="H183" i="20" a="1"/>
  <c r="H183" i="20" s="1"/>
  <c r="M183" i="20"/>
  <c r="K184" i="20" s="1"/>
  <c r="L184" i="20" s="1"/>
  <c r="AK181" i="20" a="1"/>
  <c r="AK181" i="20" s="1"/>
  <c r="AC181" i="20" a="1"/>
  <c r="AC181" i="20" s="1"/>
  <c r="R181" i="20"/>
  <c r="AI181" i="20" a="1"/>
  <c r="AI181" i="20" s="1"/>
  <c r="Z181" i="20" a="1"/>
  <c r="Z181" i="20" s="1"/>
  <c r="AJ181" i="20" a="1"/>
  <c r="AJ181" i="20" s="1"/>
  <c r="X181" i="20" a="1"/>
  <c r="X181" i="20" s="1"/>
  <c r="V181" i="20"/>
  <c r="C181" i="20" s="1"/>
  <c r="AF181" i="20" a="1"/>
  <c r="AF181" i="20" s="1"/>
  <c r="AH181" i="20" a="1"/>
  <c r="AH181" i="20" s="1"/>
  <c r="W181" i="20"/>
  <c r="AG181" i="20" a="1"/>
  <c r="AG181" i="20" s="1"/>
  <c r="U181" i="20"/>
  <c r="D181" i="20" s="1"/>
  <c r="T181" i="20" a="1"/>
  <c r="T181" i="20" s="1"/>
  <c r="AE181" i="20" a="1"/>
  <c r="AE181" i="20" s="1"/>
  <c r="AD181" i="20" a="1"/>
  <c r="AD181" i="20" s="1"/>
  <c r="S181" i="20" a="1"/>
  <c r="S181" i="20" s="1"/>
  <c r="AB181" i="20" a="1"/>
  <c r="AB181" i="20" s="1"/>
  <c r="AA181" i="20" a="1"/>
  <c r="AA181" i="20" s="1"/>
  <c r="Y181" i="20" a="1"/>
  <c r="Y181" i="20" s="1"/>
  <c r="P181" i="20"/>
  <c r="Q181" i="20"/>
  <c r="O181" i="20"/>
  <c r="D180" i="20"/>
  <c r="BD224" i="16" a="1"/>
  <c r="BD224" i="16" s="1"/>
  <c r="AU224" i="16"/>
  <c r="AB224" i="16" s="1"/>
  <c r="AT224" i="16"/>
  <c r="AC224" i="16" s="1"/>
  <c r="BC224" i="16" a="1"/>
  <c r="BC224" i="16" s="1"/>
  <c r="AR224" i="16" a="1"/>
  <c r="AR224" i="16" s="1"/>
  <c r="BG224" i="16" a="1"/>
  <c r="BG224" i="16" s="1"/>
  <c r="AW224" i="16" a="1"/>
  <c r="AW224" i="16" s="1"/>
  <c r="AV224" i="16"/>
  <c r="BF224" i="16" a="1"/>
  <c r="BF224" i="16" s="1"/>
  <c r="AS224" i="16" a="1"/>
  <c r="AS224" i="16" s="1"/>
  <c r="BB224" i="16" a="1"/>
  <c r="BB224" i="16" s="1"/>
  <c r="BA224" i="16" a="1"/>
  <c r="BA224" i="16" s="1"/>
  <c r="AY224" i="16" a="1"/>
  <c r="AY224" i="16" s="1"/>
  <c r="BH224" i="16" a="1"/>
  <c r="BH224" i="16" s="1"/>
  <c r="BE224" i="16" a="1"/>
  <c r="BE224" i="16" s="1"/>
  <c r="AN224" i="16"/>
  <c r="BJ224" i="16" a="1"/>
  <c r="BJ224" i="16" s="1"/>
  <c r="BI224" i="16" a="1"/>
  <c r="BI224" i="16" s="1"/>
  <c r="AQ224" i="16"/>
  <c r="AP224" i="16"/>
  <c r="AO224" i="16"/>
  <c r="AX224" i="16" a="1"/>
  <c r="AX224" i="16" s="1"/>
  <c r="AZ224" i="16" a="1"/>
  <c r="AZ224" i="16" s="1"/>
  <c r="AM225" i="16"/>
  <c r="AI225" i="16"/>
  <c r="AH225" i="16"/>
  <c r="AF225" i="16"/>
  <c r="AL226" i="16"/>
  <c r="AJ227" i="16" s="1"/>
  <c r="AK227" i="16" s="1"/>
  <c r="AG226" i="16" a="1"/>
  <c r="AG226" i="16" s="1"/>
  <c r="G217" i="21" l="1"/>
  <c r="N217" i="21"/>
  <c r="J217" i="21"/>
  <c r="I217" i="21"/>
  <c r="H218" i="21" a="1"/>
  <c r="H218" i="21" s="1"/>
  <c r="M218" i="21"/>
  <c r="K219" i="21" s="1"/>
  <c r="L219" i="21" s="1"/>
  <c r="AJ216" i="21" a="1"/>
  <c r="AJ216" i="21" s="1"/>
  <c r="AB216" i="21" a="1"/>
  <c r="AB216" i="21" s="1"/>
  <c r="R216" i="21"/>
  <c r="Q216" i="21"/>
  <c r="AF216" i="21" a="1"/>
  <c r="AF216" i="21" s="1"/>
  <c r="V216" i="21"/>
  <c r="C216" i="21" s="1"/>
  <c r="U216" i="21"/>
  <c r="D216" i="21" s="1"/>
  <c r="S216" i="21" a="1"/>
  <c r="S216" i="21" s="1"/>
  <c r="O216" i="21"/>
  <c r="AC216" i="21" a="1"/>
  <c r="AC216" i="21" s="1"/>
  <c r="AD216" i="21" a="1"/>
  <c r="AD216" i="21" s="1"/>
  <c r="P216" i="21"/>
  <c r="AE216" i="21" a="1"/>
  <c r="AE216" i="21" s="1"/>
  <c r="AK216" i="21" a="1"/>
  <c r="AK216" i="21" s="1"/>
  <c r="T216" i="21" a="1"/>
  <c r="T216" i="21" s="1"/>
  <c r="AH216" i="21" a="1"/>
  <c r="AH216" i="21" s="1"/>
  <c r="X216" i="21" a="1"/>
  <c r="X216" i="21" s="1"/>
  <c r="AI216" i="21" a="1"/>
  <c r="AI216" i="21" s="1"/>
  <c r="AG216" i="21" a="1"/>
  <c r="AG216" i="21" s="1"/>
  <c r="Z216" i="21" a="1"/>
  <c r="Z216" i="21" s="1"/>
  <c r="AA216" i="21" a="1"/>
  <c r="AA216" i="21" s="1"/>
  <c r="Y216" i="21" a="1"/>
  <c r="Y216" i="21" s="1"/>
  <c r="W216" i="21"/>
  <c r="D215" i="21"/>
  <c r="M184" i="20"/>
  <c r="K185" i="20" s="1"/>
  <c r="L185" i="20" s="1"/>
  <c r="H184" i="20" a="1"/>
  <c r="H184" i="20" s="1"/>
  <c r="J183" i="20"/>
  <c r="N183" i="20"/>
  <c r="I183" i="20"/>
  <c r="G183" i="20"/>
  <c r="O182" i="20"/>
  <c r="AB182" i="20" a="1"/>
  <c r="AB182" i="20" s="1"/>
  <c r="Q182" i="20"/>
  <c r="AK182" i="20" a="1"/>
  <c r="AK182" i="20" s="1"/>
  <c r="AJ182" i="20" a="1"/>
  <c r="AJ182" i="20" s="1"/>
  <c r="AA182" i="20" a="1"/>
  <c r="AA182" i="20" s="1"/>
  <c r="Z182" i="20" a="1"/>
  <c r="Z182" i="20" s="1"/>
  <c r="R182" i="20"/>
  <c r="AE182" i="20" a="1"/>
  <c r="AE182" i="20" s="1"/>
  <c r="S182" i="20" a="1"/>
  <c r="S182" i="20" s="1"/>
  <c r="AD182" i="20" a="1"/>
  <c r="AD182" i="20" s="1"/>
  <c r="P182" i="20"/>
  <c r="AC182" i="20" a="1"/>
  <c r="AC182" i="20" s="1"/>
  <c r="X182" i="20" a="1"/>
  <c r="X182" i="20" s="1"/>
  <c r="W182" i="20"/>
  <c r="V182" i="20"/>
  <c r="C182" i="20" s="1"/>
  <c r="U182" i="20"/>
  <c r="AF182" i="20" a="1"/>
  <c r="AF182" i="20" s="1"/>
  <c r="T182" i="20" a="1"/>
  <c r="T182" i="20" s="1"/>
  <c r="Y182" i="20" a="1"/>
  <c r="Y182" i="20" s="1"/>
  <c r="AG182" i="20" a="1"/>
  <c r="AG182" i="20" s="1"/>
  <c r="AI182" i="20" a="1"/>
  <c r="AI182" i="20" s="1"/>
  <c r="AH182" i="20" a="1"/>
  <c r="AH182" i="20" s="1"/>
  <c r="AM226" i="16"/>
  <c r="AH226" i="16"/>
  <c r="AI226" i="16"/>
  <c r="AF226" i="16"/>
  <c r="AG227" i="16" a="1"/>
  <c r="AG227" i="16" s="1"/>
  <c r="AL227" i="16"/>
  <c r="AJ228" i="16" s="1"/>
  <c r="AK228" i="16" s="1"/>
  <c r="AR225" i="16" a="1"/>
  <c r="AR225" i="16" s="1"/>
  <c r="BI225" i="16" a="1"/>
  <c r="BI225" i="16" s="1"/>
  <c r="BA225" i="16" a="1"/>
  <c r="BA225" i="16" s="1"/>
  <c r="AQ225" i="16"/>
  <c r="AP225" i="16"/>
  <c r="BG225" i="16" a="1"/>
  <c r="BG225" i="16" s="1"/>
  <c r="AY225" i="16" a="1"/>
  <c r="AY225" i="16" s="1"/>
  <c r="BB225" i="16" a="1"/>
  <c r="BB225" i="16" s="1"/>
  <c r="AZ225" i="16" a="1"/>
  <c r="AZ225" i="16" s="1"/>
  <c r="BD225" i="16" a="1"/>
  <c r="BD225" i="16" s="1"/>
  <c r="AX225" i="16" a="1"/>
  <c r="AX225" i="16" s="1"/>
  <c r="AW225" i="16" a="1"/>
  <c r="AW225" i="16" s="1"/>
  <c r="AV225" i="16"/>
  <c r="AU225" i="16"/>
  <c r="AB225" i="16" s="1"/>
  <c r="AT225" i="16"/>
  <c r="AC225" i="16" s="1"/>
  <c r="BJ225" i="16" a="1"/>
  <c r="BJ225" i="16" s="1"/>
  <c r="BH225" i="16" a="1"/>
  <c r="BH225" i="16" s="1"/>
  <c r="BF225" i="16" a="1"/>
  <c r="BF225" i="16" s="1"/>
  <c r="BC225" i="16" a="1"/>
  <c r="BC225" i="16" s="1"/>
  <c r="BE225" i="16" a="1"/>
  <c r="BE225" i="16" s="1"/>
  <c r="AS225" i="16" a="1"/>
  <c r="AS225" i="16" s="1"/>
  <c r="AO225" i="16"/>
  <c r="AN225" i="16"/>
  <c r="H219" i="21" l="1" a="1"/>
  <c r="H219" i="21" s="1"/>
  <c r="M219" i="21"/>
  <c r="K220" i="21" s="1"/>
  <c r="L220" i="21" s="1"/>
  <c r="J218" i="21"/>
  <c r="I218" i="21"/>
  <c r="N218" i="21"/>
  <c r="G218" i="21"/>
  <c r="AG217" i="21" a="1"/>
  <c r="AG217" i="21" s="1"/>
  <c r="Y217" i="21" a="1"/>
  <c r="Y217" i="21" s="1"/>
  <c r="W217" i="21"/>
  <c r="AF217" i="21" a="1"/>
  <c r="AF217" i="21" s="1"/>
  <c r="V217" i="21"/>
  <c r="C217" i="21" s="1"/>
  <c r="AJ217" i="21" a="1"/>
  <c r="AJ217" i="21" s="1"/>
  <c r="Z217" i="21" a="1"/>
  <c r="Z217" i="21" s="1"/>
  <c r="X217" i="21" a="1"/>
  <c r="X217" i="21" s="1"/>
  <c r="U217" i="21"/>
  <c r="AI217" i="21" a="1"/>
  <c r="AI217" i="21" s="1"/>
  <c r="AD217" i="21" a="1"/>
  <c r="AD217" i="21" s="1"/>
  <c r="AA217" i="21" a="1"/>
  <c r="AA217" i="21" s="1"/>
  <c r="AB217" i="21" a="1"/>
  <c r="AB217" i="21" s="1"/>
  <c r="AH217" i="21" a="1"/>
  <c r="AH217" i="21" s="1"/>
  <c r="AC217" i="21" a="1"/>
  <c r="AC217" i="21" s="1"/>
  <c r="AK217" i="21" a="1"/>
  <c r="AK217" i="21" s="1"/>
  <c r="AE217" i="21" a="1"/>
  <c r="AE217" i="21" s="1"/>
  <c r="T217" i="21" a="1"/>
  <c r="T217" i="21" s="1"/>
  <c r="S217" i="21" a="1"/>
  <c r="S217" i="21" s="1"/>
  <c r="O217" i="21"/>
  <c r="R217" i="21"/>
  <c r="Q217" i="21"/>
  <c r="P217" i="21"/>
  <c r="D182" i="20"/>
  <c r="AF183" i="20" a="1"/>
  <c r="AF183" i="20" s="1"/>
  <c r="X183" i="20" a="1"/>
  <c r="X183" i="20" s="1"/>
  <c r="AA183" i="20" a="1"/>
  <c r="AA183" i="20" s="1"/>
  <c r="O183" i="20"/>
  <c r="Q183" i="20"/>
  <c r="AK183" i="20" a="1"/>
  <c r="AK183" i="20" s="1"/>
  <c r="AB183" i="20" a="1"/>
  <c r="AB183" i="20" s="1"/>
  <c r="P183" i="20"/>
  <c r="Z183" i="20" a="1"/>
  <c r="Z183" i="20" s="1"/>
  <c r="AJ183" i="20" a="1"/>
  <c r="AJ183" i="20" s="1"/>
  <c r="Y183" i="20" a="1"/>
  <c r="Y183" i="20" s="1"/>
  <c r="AI183" i="20" a="1"/>
  <c r="AI183" i="20" s="1"/>
  <c r="W183" i="20"/>
  <c r="AD183" i="20" a="1"/>
  <c r="AD183" i="20" s="1"/>
  <c r="AG183" i="20" a="1"/>
  <c r="AG183" i="20" s="1"/>
  <c r="U183" i="20"/>
  <c r="D183" i="20" s="1"/>
  <c r="S183" i="20" a="1"/>
  <c r="S183" i="20" s="1"/>
  <c r="T183" i="20" a="1"/>
  <c r="T183" i="20" s="1"/>
  <c r="R183" i="20"/>
  <c r="V183" i="20"/>
  <c r="C183" i="20" s="1"/>
  <c r="AH183" i="20" a="1"/>
  <c r="AH183" i="20" s="1"/>
  <c r="AE183" i="20" a="1"/>
  <c r="AE183" i="20" s="1"/>
  <c r="AC183" i="20" a="1"/>
  <c r="AC183" i="20" s="1"/>
  <c r="N184" i="20"/>
  <c r="I184" i="20"/>
  <c r="G184" i="20"/>
  <c r="J184" i="20"/>
  <c r="M185" i="20"/>
  <c r="K186" i="20" s="1"/>
  <c r="L186" i="20" s="1"/>
  <c r="H185" i="20" a="1"/>
  <c r="H185" i="20" s="1"/>
  <c r="AG228" i="16" a="1"/>
  <c r="AG228" i="16" s="1"/>
  <c r="AL228" i="16"/>
  <c r="AJ229" i="16" s="1"/>
  <c r="AK229" i="16" s="1"/>
  <c r="AH227" i="16"/>
  <c r="AM227" i="16"/>
  <c r="AI227" i="16"/>
  <c r="AF227" i="16"/>
  <c r="BG226" i="16" a="1"/>
  <c r="BG226" i="16" s="1"/>
  <c r="AY226" i="16" a="1"/>
  <c r="AY226" i="16" s="1"/>
  <c r="BF226" i="16" a="1"/>
  <c r="BF226" i="16" s="1"/>
  <c r="AX226" i="16" a="1"/>
  <c r="AX226" i="16" s="1"/>
  <c r="AV226" i="16"/>
  <c r="BH226" i="16" a="1"/>
  <c r="BH226" i="16" s="1"/>
  <c r="AU226" i="16"/>
  <c r="AB226" i="16" s="1"/>
  <c r="AT226" i="16"/>
  <c r="BE226" i="16" a="1"/>
  <c r="BE226" i="16" s="1"/>
  <c r="AS226" i="16" a="1"/>
  <c r="AS226" i="16" s="1"/>
  <c r="BC226" i="16" a="1"/>
  <c r="BC226" i="16" s="1"/>
  <c r="BB226" i="16" a="1"/>
  <c r="BB226" i="16" s="1"/>
  <c r="BI226" i="16" a="1"/>
  <c r="BI226" i="16" s="1"/>
  <c r="BD226" i="16" a="1"/>
  <c r="BD226" i="16" s="1"/>
  <c r="BA226" i="16" a="1"/>
  <c r="BA226" i="16" s="1"/>
  <c r="AZ226" i="16" a="1"/>
  <c r="AZ226" i="16" s="1"/>
  <c r="AR226" i="16" a="1"/>
  <c r="AR226" i="16" s="1"/>
  <c r="AW226" i="16" a="1"/>
  <c r="AW226" i="16" s="1"/>
  <c r="AO226" i="16"/>
  <c r="AN226" i="16"/>
  <c r="AQ226" i="16"/>
  <c r="AP226" i="16"/>
  <c r="BJ226" i="16" a="1"/>
  <c r="BJ226" i="16" s="1"/>
  <c r="D217" i="21" l="1"/>
  <c r="AE218" i="21" a="1"/>
  <c r="AE218" i="21" s="1"/>
  <c r="V218" i="21"/>
  <c r="C218" i="21" s="1"/>
  <c r="U218" i="21"/>
  <c r="D218" i="21" s="1"/>
  <c r="AH218" i="21" a="1"/>
  <c r="AH218" i="21" s="1"/>
  <c r="Y218" i="21" a="1"/>
  <c r="Y218" i="21" s="1"/>
  <c r="Q218" i="21"/>
  <c r="AC218" i="21" a="1"/>
  <c r="AC218" i="21" s="1"/>
  <c r="P218" i="21"/>
  <c r="O218" i="21"/>
  <c r="AB218" i="21" a="1"/>
  <c r="AB218" i="21" s="1"/>
  <c r="AA218" i="21" a="1"/>
  <c r="AA218" i="21" s="1"/>
  <c r="T218" i="21" a="1"/>
  <c r="T218" i="21" s="1"/>
  <c r="AJ218" i="21" a="1"/>
  <c r="AJ218" i="21" s="1"/>
  <c r="R218" i="21"/>
  <c r="X218" i="21" a="1"/>
  <c r="X218" i="21" s="1"/>
  <c r="W218" i="21"/>
  <c r="AK218" i="21" a="1"/>
  <c r="AK218" i="21" s="1"/>
  <c r="AI218" i="21" a="1"/>
  <c r="AI218" i="21" s="1"/>
  <c r="Z218" i="21" a="1"/>
  <c r="Z218" i="21" s="1"/>
  <c r="AG218" i="21" a="1"/>
  <c r="AG218" i="21" s="1"/>
  <c r="AF218" i="21" a="1"/>
  <c r="AF218" i="21" s="1"/>
  <c r="AD218" i="21" a="1"/>
  <c r="AD218" i="21" s="1"/>
  <c r="S218" i="21" a="1"/>
  <c r="S218" i="21" s="1"/>
  <c r="M220" i="21"/>
  <c r="K221" i="21" s="1"/>
  <c r="L221" i="21" s="1"/>
  <c r="H220" i="21" a="1"/>
  <c r="H220" i="21" s="1"/>
  <c r="J219" i="21"/>
  <c r="G219" i="21"/>
  <c r="N219" i="21"/>
  <c r="I219" i="21"/>
  <c r="N185" i="20"/>
  <c r="J185" i="20"/>
  <c r="I185" i="20"/>
  <c r="G185" i="20"/>
  <c r="M186" i="20"/>
  <c r="K187" i="20" s="1"/>
  <c r="L187" i="20" s="1"/>
  <c r="H186" i="20" a="1"/>
  <c r="H186" i="20" s="1"/>
  <c r="T184" i="20" a="1"/>
  <c r="T184" i="20" s="1"/>
  <c r="Z184" i="20" a="1"/>
  <c r="Z184" i="20" s="1"/>
  <c r="AC184" i="20" a="1"/>
  <c r="AC184" i="20" s="1"/>
  <c r="R184" i="20"/>
  <c r="Q184" i="20"/>
  <c r="AK184" i="20" a="1"/>
  <c r="AK184" i="20" s="1"/>
  <c r="AB184" i="20" a="1"/>
  <c r="AB184" i="20" s="1"/>
  <c r="P184" i="20"/>
  <c r="AH184" i="20" a="1"/>
  <c r="AH184" i="20" s="1"/>
  <c r="W184" i="20"/>
  <c r="AG184" i="20" a="1"/>
  <c r="AG184" i="20" s="1"/>
  <c r="S184" i="20" a="1"/>
  <c r="S184" i="20" s="1"/>
  <c r="V184" i="20"/>
  <c r="C184" i="20" s="1"/>
  <c r="U184" i="20"/>
  <c r="D184" i="20" s="1"/>
  <c r="AF184" i="20" a="1"/>
  <c r="AF184" i="20" s="1"/>
  <c r="Y184" i="20" a="1"/>
  <c r="Y184" i="20" s="1"/>
  <c r="AJ184" i="20" a="1"/>
  <c r="AJ184" i="20" s="1"/>
  <c r="AI184" i="20" a="1"/>
  <c r="AI184" i="20" s="1"/>
  <c r="AE184" i="20" a="1"/>
  <c r="AE184" i="20" s="1"/>
  <c r="AD184" i="20" a="1"/>
  <c r="AD184" i="20" s="1"/>
  <c r="AA184" i="20" a="1"/>
  <c r="AA184" i="20" s="1"/>
  <c r="X184" i="20" a="1"/>
  <c r="X184" i="20" s="1"/>
  <c r="O184" i="20"/>
  <c r="AC226" i="16"/>
  <c r="AV227" i="16"/>
  <c r="BD227" i="16" a="1"/>
  <c r="BD227" i="16" s="1"/>
  <c r="AU227" i="16"/>
  <c r="AB227" i="16" s="1"/>
  <c r="AT227" i="16"/>
  <c r="AC227" i="16" s="1"/>
  <c r="BJ227" i="16" a="1"/>
  <c r="BJ227" i="16" s="1"/>
  <c r="BB227" i="16" a="1"/>
  <c r="BB227" i="16" s="1"/>
  <c r="BA227" i="16" a="1"/>
  <c r="BA227" i="16" s="1"/>
  <c r="AZ227" i="16" a="1"/>
  <c r="AZ227" i="16" s="1"/>
  <c r="BF227" i="16" a="1"/>
  <c r="BF227" i="16" s="1"/>
  <c r="AO227" i="16"/>
  <c r="AN227" i="16"/>
  <c r="BE227" i="16" a="1"/>
  <c r="BE227" i="16" s="1"/>
  <c r="AW227" i="16" a="1"/>
  <c r="AW227" i="16" s="1"/>
  <c r="AS227" i="16" a="1"/>
  <c r="AS227" i="16" s="1"/>
  <c r="AY227" i="16" a="1"/>
  <c r="AY227" i="16" s="1"/>
  <c r="AX227" i="16" a="1"/>
  <c r="AX227" i="16" s="1"/>
  <c r="AR227" i="16" a="1"/>
  <c r="AR227" i="16" s="1"/>
  <c r="AQ227" i="16"/>
  <c r="AP227" i="16"/>
  <c r="BI227" i="16" a="1"/>
  <c r="BI227" i="16" s="1"/>
  <c r="BG227" i="16" a="1"/>
  <c r="BG227" i="16" s="1"/>
  <c r="BH227" i="16" a="1"/>
  <c r="BH227" i="16" s="1"/>
  <c r="BC227" i="16" a="1"/>
  <c r="BC227" i="16" s="1"/>
  <c r="AL229" i="16"/>
  <c r="AJ230" i="16" s="1"/>
  <c r="AK230" i="16" s="1"/>
  <c r="AG229" i="16" a="1"/>
  <c r="AG229" i="16" s="1"/>
  <c r="AI228" i="16"/>
  <c r="AF228" i="16"/>
  <c r="AM228" i="16"/>
  <c r="AH228" i="16"/>
  <c r="S219" i="21" l="1" a="1"/>
  <c r="S219" i="21" s="1"/>
  <c r="AJ219" i="21" a="1"/>
  <c r="AJ219" i="21" s="1"/>
  <c r="AB219" i="21" a="1"/>
  <c r="AB219" i="21" s="1"/>
  <c r="R219" i="21"/>
  <c r="AH219" i="21" a="1"/>
  <c r="AH219" i="21" s="1"/>
  <c r="Y219" i="21" a="1"/>
  <c r="Y219" i="21" s="1"/>
  <c r="AI219" i="21" a="1"/>
  <c r="AI219" i="21" s="1"/>
  <c r="X219" i="21" a="1"/>
  <c r="X219" i="21" s="1"/>
  <c r="W219" i="21"/>
  <c r="AG219" i="21" a="1"/>
  <c r="AG219" i="21" s="1"/>
  <c r="V219" i="21"/>
  <c r="C219" i="21" s="1"/>
  <c r="U219" i="21"/>
  <c r="D219" i="21" s="1"/>
  <c r="AE219" i="21" a="1"/>
  <c r="AE219" i="21" s="1"/>
  <c r="AC219" i="21" a="1"/>
  <c r="AC219" i="21" s="1"/>
  <c r="O219" i="21"/>
  <c r="Z219" i="21" a="1"/>
  <c r="Z219" i="21" s="1"/>
  <c r="T219" i="21" a="1"/>
  <c r="T219" i="21" s="1"/>
  <c r="P219" i="21"/>
  <c r="AF219" i="21" a="1"/>
  <c r="AF219" i="21" s="1"/>
  <c r="AD219" i="21" a="1"/>
  <c r="AD219" i="21" s="1"/>
  <c r="AK219" i="21" a="1"/>
  <c r="AK219" i="21" s="1"/>
  <c r="AA219" i="21" a="1"/>
  <c r="AA219" i="21" s="1"/>
  <c r="Q219" i="21"/>
  <c r="N220" i="21"/>
  <c r="J220" i="21"/>
  <c r="I220" i="21"/>
  <c r="G220" i="21"/>
  <c r="M221" i="21"/>
  <c r="K222" i="21" s="1"/>
  <c r="L222" i="21" s="1"/>
  <c r="H221" i="21" a="1"/>
  <c r="H221" i="21" s="1"/>
  <c r="I186" i="20"/>
  <c r="G186" i="20"/>
  <c r="J186" i="20"/>
  <c r="N186" i="20"/>
  <c r="M187" i="20"/>
  <c r="K188" i="20" s="1"/>
  <c r="L188" i="20" s="1"/>
  <c r="H187" i="20" a="1"/>
  <c r="H187" i="20" s="1"/>
  <c r="AI185" i="20" a="1"/>
  <c r="AI185" i="20" s="1"/>
  <c r="AA185" i="20" a="1"/>
  <c r="AA185" i="20" s="1"/>
  <c r="P185" i="20"/>
  <c r="Y185" i="20" a="1"/>
  <c r="Y185" i="20" s="1"/>
  <c r="AD185" i="20" a="1"/>
  <c r="AD185" i="20" s="1"/>
  <c r="S185" i="20" a="1"/>
  <c r="S185" i="20" s="1"/>
  <c r="AC185" i="20" a="1"/>
  <c r="AC185" i="20" s="1"/>
  <c r="R185" i="20"/>
  <c r="AK185" i="20" a="1"/>
  <c r="AK185" i="20" s="1"/>
  <c r="AB185" i="20" a="1"/>
  <c r="AB185" i="20" s="1"/>
  <c r="Z185" i="20" a="1"/>
  <c r="Z185" i="20" s="1"/>
  <c r="O185" i="20"/>
  <c r="AH185" i="20" a="1"/>
  <c r="AH185" i="20" s="1"/>
  <c r="Q185" i="20"/>
  <c r="AF185" i="20" a="1"/>
  <c r="AF185" i="20" s="1"/>
  <c r="AG185" i="20" a="1"/>
  <c r="AG185" i="20" s="1"/>
  <c r="AE185" i="20" a="1"/>
  <c r="AE185" i="20" s="1"/>
  <c r="AJ185" i="20" a="1"/>
  <c r="AJ185" i="20" s="1"/>
  <c r="U185" i="20"/>
  <c r="T185" i="20" a="1"/>
  <c r="T185" i="20" s="1"/>
  <c r="V185" i="20"/>
  <c r="C185" i="20" s="1"/>
  <c r="X185" i="20" a="1"/>
  <c r="X185" i="20" s="1"/>
  <c r="W185" i="20"/>
  <c r="BJ228" i="16" a="1"/>
  <c r="BJ228" i="16" s="1"/>
  <c r="BB228" i="16" a="1"/>
  <c r="BB228" i="16" s="1"/>
  <c r="AR228" i="16" a="1"/>
  <c r="AR228" i="16" s="1"/>
  <c r="BI228" i="16" a="1"/>
  <c r="BI228" i="16" s="1"/>
  <c r="BA228" i="16" a="1"/>
  <c r="BA228" i="16" s="1"/>
  <c r="AQ228" i="16"/>
  <c r="AN228" i="16"/>
  <c r="BF228" i="16" a="1"/>
  <c r="BF228" i="16" s="1"/>
  <c r="AU228" i="16"/>
  <c r="AB228" i="16" s="1"/>
  <c r="AT228" i="16"/>
  <c r="AC228" i="16" s="1"/>
  <c r="BE228" i="16" a="1"/>
  <c r="BE228" i="16" s="1"/>
  <c r="AS228" i="16" a="1"/>
  <c r="AS228" i="16" s="1"/>
  <c r="BD228" i="16" a="1"/>
  <c r="BD228" i="16" s="1"/>
  <c r="BC228" i="16" a="1"/>
  <c r="BC228" i="16" s="1"/>
  <c r="AZ228" i="16" a="1"/>
  <c r="AZ228" i="16" s="1"/>
  <c r="BH228" i="16" a="1"/>
  <c r="BH228" i="16" s="1"/>
  <c r="BG228" i="16" a="1"/>
  <c r="BG228" i="16" s="1"/>
  <c r="AV228" i="16"/>
  <c r="AP228" i="16"/>
  <c r="AO228" i="16"/>
  <c r="AY228" i="16" a="1"/>
  <c r="AY228" i="16" s="1"/>
  <c r="AX228" i="16" a="1"/>
  <c r="AX228" i="16" s="1"/>
  <c r="AW228" i="16" a="1"/>
  <c r="AW228" i="16" s="1"/>
  <c r="AM229" i="16"/>
  <c r="AI229" i="16"/>
  <c r="AH229" i="16"/>
  <c r="AF229" i="16"/>
  <c r="AL230" i="16"/>
  <c r="AJ231" i="16" s="1"/>
  <c r="AK231" i="16" s="1"/>
  <c r="AG230" i="16" a="1"/>
  <c r="AG230" i="16" s="1"/>
  <c r="I221" i="21" l="1"/>
  <c r="N221" i="21"/>
  <c r="G221" i="21"/>
  <c r="J221" i="21"/>
  <c r="H222" i="21" a="1"/>
  <c r="H222" i="21" s="1"/>
  <c r="M222" i="21"/>
  <c r="K223" i="21" s="1"/>
  <c r="L223" i="21" s="1"/>
  <c r="AH220" i="21" a="1"/>
  <c r="AH220" i="21" s="1"/>
  <c r="Z220" i="21" a="1"/>
  <c r="Z220" i="21" s="1"/>
  <c r="AJ220" i="21" a="1"/>
  <c r="AJ220" i="21" s="1"/>
  <c r="AA220" i="21" a="1"/>
  <c r="AA220" i="21" s="1"/>
  <c r="Q220" i="21"/>
  <c r="O220" i="21"/>
  <c r="AB220" i="21" a="1"/>
  <c r="AB220" i="21" s="1"/>
  <c r="AC220" i="21" a="1"/>
  <c r="AC220" i="21" s="1"/>
  <c r="P220" i="21"/>
  <c r="S220" i="21" a="1"/>
  <c r="S220" i="21" s="1"/>
  <c r="V220" i="21"/>
  <c r="C220" i="21" s="1"/>
  <c r="T220" i="21" a="1"/>
  <c r="T220" i="21" s="1"/>
  <c r="AI220" i="21" a="1"/>
  <c r="AI220" i="21" s="1"/>
  <c r="R220" i="21"/>
  <c r="AK220" i="21" a="1"/>
  <c r="AK220" i="21" s="1"/>
  <c r="AG220" i="21" a="1"/>
  <c r="AG220" i="21" s="1"/>
  <c r="AF220" i="21" a="1"/>
  <c r="AF220" i="21" s="1"/>
  <c r="AE220" i="21" a="1"/>
  <c r="AE220" i="21" s="1"/>
  <c r="AD220" i="21" a="1"/>
  <c r="AD220" i="21" s="1"/>
  <c r="X220" i="21" a="1"/>
  <c r="X220" i="21" s="1"/>
  <c r="W220" i="21"/>
  <c r="U220" i="21"/>
  <c r="Y220" i="21" a="1"/>
  <c r="Y220" i="21" s="1"/>
  <c r="D185" i="20"/>
  <c r="G187" i="20"/>
  <c r="N187" i="20"/>
  <c r="J187" i="20"/>
  <c r="I187" i="20"/>
  <c r="H188" i="20" a="1"/>
  <c r="H188" i="20" s="1"/>
  <c r="M188" i="20"/>
  <c r="K189" i="20" s="1"/>
  <c r="L189" i="20" s="1"/>
  <c r="AG186" i="20" a="1"/>
  <c r="AG186" i="20" s="1"/>
  <c r="X186" i="20" a="1"/>
  <c r="X186" i="20" s="1"/>
  <c r="T186" i="20" a="1"/>
  <c r="T186" i="20" s="1"/>
  <c r="AD186" i="20" a="1"/>
  <c r="AD186" i="20" s="1"/>
  <c r="S186" i="20" a="1"/>
  <c r="S186" i="20" s="1"/>
  <c r="AJ186" i="20" a="1"/>
  <c r="AJ186" i="20" s="1"/>
  <c r="Y186" i="20" a="1"/>
  <c r="Y186" i="20" s="1"/>
  <c r="AI186" i="20" a="1"/>
  <c r="AI186" i="20" s="1"/>
  <c r="W186" i="20"/>
  <c r="V186" i="20"/>
  <c r="C186" i="20" s="1"/>
  <c r="AH186" i="20" a="1"/>
  <c r="AH186" i="20" s="1"/>
  <c r="U186" i="20"/>
  <c r="D186" i="20" s="1"/>
  <c r="AF186" i="20" a="1"/>
  <c r="AF186" i="20" s="1"/>
  <c r="AA186" i="20" a="1"/>
  <c r="AA186" i="20" s="1"/>
  <c r="Z186" i="20" a="1"/>
  <c r="Z186" i="20" s="1"/>
  <c r="R186" i="20"/>
  <c r="Q186" i="20"/>
  <c r="AC186" i="20" a="1"/>
  <c r="AC186" i="20" s="1"/>
  <c r="AB186" i="20" a="1"/>
  <c r="AB186" i="20" s="1"/>
  <c r="AE186" i="20" a="1"/>
  <c r="AE186" i="20" s="1"/>
  <c r="O186" i="20"/>
  <c r="AK186" i="20" a="1"/>
  <c r="AK186" i="20" s="1"/>
  <c r="P186" i="20"/>
  <c r="AG231" i="16" a="1"/>
  <c r="AG231" i="16" s="1"/>
  <c r="AL231" i="16"/>
  <c r="AJ232" i="16" s="1"/>
  <c r="AK232" i="16" s="1"/>
  <c r="AN229" i="16"/>
  <c r="BG229" i="16" a="1"/>
  <c r="BG229" i="16" s="1"/>
  <c r="AY229" i="16" a="1"/>
  <c r="AY229" i="16" s="1"/>
  <c r="BE229" i="16" a="1"/>
  <c r="BE229" i="16" s="1"/>
  <c r="AW229" i="16" a="1"/>
  <c r="AW229" i="16" s="1"/>
  <c r="BA229" i="16" a="1"/>
  <c r="BA229" i="16" s="1"/>
  <c r="BJ229" i="16" a="1"/>
  <c r="BJ229" i="16" s="1"/>
  <c r="AZ229" i="16" a="1"/>
  <c r="AZ229" i="16" s="1"/>
  <c r="BF229" i="16" a="1"/>
  <c r="BF229" i="16" s="1"/>
  <c r="AR229" i="16" a="1"/>
  <c r="AR229" i="16" s="1"/>
  <c r="AQ229" i="16"/>
  <c r="AP229" i="16"/>
  <c r="BC229" i="16" a="1"/>
  <c r="BC229" i="16" s="1"/>
  <c r="AV229" i="16"/>
  <c r="AU229" i="16"/>
  <c r="AB229" i="16" s="1"/>
  <c r="AT229" i="16"/>
  <c r="AO229" i="16"/>
  <c r="BI229" i="16" a="1"/>
  <c r="BI229" i="16" s="1"/>
  <c r="BD229" i="16" a="1"/>
  <c r="BD229" i="16" s="1"/>
  <c r="BH229" i="16" a="1"/>
  <c r="BH229" i="16" s="1"/>
  <c r="BB229" i="16" a="1"/>
  <c r="BB229" i="16" s="1"/>
  <c r="AX229" i="16" a="1"/>
  <c r="AX229" i="16" s="1"/>
  <c r="AS229" i="16" a="1"/>
  <c r="AS229" i="16" s="1"/>
  <c r="AI230" i="16"/>
  <c r="AH230" i="16"/>
  <c r="AF230" i="16"/>
  <c r="AM230" i="16"/>
  <c r="D220" i="21" l="1"/>
  <c r="M223" i="21"/>
  <c r="K224" i="21" s="1"/>
  <c r="L224" i="21" s="1"/>
  <c r="H223" i="21" a="1"/>
  <c r="H223" i="21" s="1"/>
  <c r="N222" i="21"/>
  <c r="J222" i="21"/>
  <c r="I222" i="21"/>
  <c r="G222" i="21"/>
  <c r="W221" i="21"/>
  <c r="AE221" i="21" a="1"/>
  <c r="AE221" i="21" s="1"/>
  <c r="V221" i="21"/>
  <c r="C221" i="21" s="1"/>
  <c r="O221" i="21"/>
  <c r="AJ221" i="21" a="1"/>
  <c r="AJ221" i="21" s="1"/>
  <c r="AA221" i="21" a="1"/>
  <c r="AA221" i="21" s="1"/>
  <c r="AH221" i="21" a="1"/>
  <c r="AH221" i="21" s="1"/>
  <c r="X221" i="21" a="1"/>
  <c r="X221" i="21" s="1"/>
  <c r="U221" i="21"/>
  <c r="D221" i="21" s="1"/>
  <c r="AG221" i="21" a="1"/>
  <c r="AG221" i="21" s="1"/>
  <c r="T221" i="21" a="1"/>
  <c r="T221" i="21" s="1"/>
  <c r="AF221" i="21" a="1"/>
  <c r="AF221" i="21" s="1"/>
  <c r="P221" i="21"/>
  <c r="Y221" i="21" a="1"/>
  <c r="Y221" i="21" s="1"/>
  <c r="AC221" i="21" a="1"/>
  <c r="AC221" i="21" s="1"/>
  <c r="AB221" i="21" a="1"/>
  <c r="AB221" i="21" s="1"/>
  <c r="Z221" i="21" a="1"/>
  <c r="Z221" i="21" s="1"/>
  <c r="AK221" i="21" a="1"/>
  <c r="AK221" i="21" s="1"/>
  <c r="AI221" i="21" a="1"/>
  <c r="AI221" i="21" s="1"/>
  <c r="AD221" i="21" a="1"/>
  <c r="AD221" i="21" s="1"/>
  <c r="S221" i="21" a="1"/>
  <c r="S221" i="21" s="1"/>
  <c r="R221" i="21"/>
  <c r="Q221" i="21"/>
  <c r="H189" i="20" a="1"/>
  <c r="H189" i="20" s="1"/>
  <c r="M189" i="20"/>
  <c r="K190" i="20" s="1"/>
  <c r="L190" i="20" s="1"/>
  <c r="G188" i="20"/>
  <c r="I188" i="20"/>
  <c r="J188" i="20"/>
  <c r="N188" i="20"/>
  <c r="AD187" i="20" a="1"/>
  <c r="AD187" i="20" s="1"/>
  <c r="AF187" i="20" a="1"/>
  <c r="AF187" i="20" s="1"/>
  <c r="W187" i="20"/>
  <c r="U187" i="20"/>
  <c r="D187" i="20" s="1"/>
  <c r="AE187" i="20" a="1"/>
  <c r="AE187" i="20" s="1"/>
  <c r="T187" i="20" a="1"/>
  <c r="T187" i="20" s="1"/>
  <c r="Q187" i="20"/>
  <c r="O187" i="20"/>
  <c r="P187" i="20"/>
  <c r="AC187" i="20" a="1"/>
  <c r="AC187" i="20" s="1"/>
  <c r="AB187" i="20" a="1"/>
  <c r="AB187" i="20" s="1"/>
  <c r="Y187" i="20" a="1"/>
  <c r="Y187" i="20" s="1"/>
  <c r="AJ187" i="20" a="1"/>
  <c r="AJ187" i="20" s="1"/>
  <c r="AI187" i="20" a="1"/>
  <c r="AI187" i="20" s="1"/>
  <c r="AG187" i="20" a="1"/>
  <c r="AG187" i="20" s="1"/>
  <c r="AA187" i="20" a="1"/>
  <c r="AA187" i="20" s="1"/>
  <c r="V187" i="20"/>
  <c r="C187" i="20" s="1"/>
  <c r="Z187" i="20" a="1"/>
  <c r="Z187" i="20" s="1"/>
  <c r="X187" i="20" a="1"/>
  <c r="X187" i="20" s="1"/>
  <c r="S187" i="20" a="1"/>
  <c r="S187" i="20" s="1"/>
  <c r="AK187" i="20" a="1"/>
  <c r="AK187" i="20" s="1"/>
  <c r="R187" i="20"/>
  <c r="AH187" i="20" a="1"/>
  <c r="AH187" i="20" s="1"/>
  <c r="BE230" i="16" a="1"/>
  <c r="BE230" i="16" s="1"/>
  <c r="AW230" i="16" a="1"/>
  <c r="AW230" i="16" s="1"/>
  <c r="AV230" i="16"/>
  <c r="BD230" i="16" a="1"/>
  <c r="BD230" i="16" s="1"/>
  <c r="AU230" i="16"/>
  <c r="AB230" i="16" s="1"/>
  <c r="AS230" i="16" a="1"/>
  <c r="AS230" i="16" s="1"/>
  <c r="BG230" i="16" a="1"/>
  <c r="BG230" i="16" s="1"/>
  <c r="AT230" i="16"/>
  <c r="AC230" i="16" s="1"/>
  <c r="BF230" i="16" a="1"/>
  <c r="BF230" i="16" s="1"/>
  <c r="AR230" i="16" a="1"/>
  <c r="AR230" i="16" s="1"/>
  <c r="AP230" i="16"/>
  <c r="BH230" i="16" a="1"/>
  <c r="BH230" i="16" s="1"/>
  <c r="AO230" i="16"/>
  <c r="AN230" i="16"/>
  <c r="BB230" i="16" a="1"/>
  <c r="BB230" i="16" s="1"/>
  <c r="BJ230" i="16" a="1"/>
  <c r="BJ230" i="16" s="1"/>
  <c r="BI230" i="16" a="1"/>
  <c r="BI230" i="16" s="1"/>
  <c r="AQ230" i="16"/>
  <c r="BC230" i="16" a="1"/>
  <c r="BC230" i="16" s="1"/>
  <c r="BA230" i="16" a="1"/>
  <c r="BA230" i="16" s="1"/>
  <c r="AZ230" i="16" a="1"/>
  <c r="AZ230" i="16" s="1"/>
  <c r="AY230" i="16" a="1"/>
  <c r="AY230" i="16" s="1"/>
  <c r="AX230" i="16" a="1"/>
  <c r="AX230" i="16" s="1"/>
  <c r="AC229" i="16"/>
  <c r="AL232" i="16"/>
  <c r="AJ233" i="16" s="1"/>
  <c r="AK233" i="16" s="1"/>
  <c r="AG232" i="16" a="1"/>
  <c r="AG232" i="16" s="1"/>
  <c r="AI231" i="16"/>
  <c r="AH231" i="16"/>
  <c r="AM231" i="16"/>
  <c r="AF231" i="16"/>
  <c r="AK222" i="21" l="1" a="1"/>
  <c r="AK222" i="21" s="1"/>
  <c r="AC222" i="21" a="1"/>
  <c r="AC222" i="21" s="1"/>
  <c r="S222" i="21" a="1"/>
  <c r="S222" i="21" s="1"/>
  <c r="O222" i="21"/>
  <c r="AJ222" i="21" a="1"/>
  <c r="AJ222" i="21" s="1"/>
  <c r="AA222" i="21" a="1"/>
  <c r="AA222" i="21" s="1"/>
  <c r="AB222" i="21" a="1"/>
  <c r="AB222" i="21" s="1"/>
  <c r="Z222" i="21" a="1"/>
  <c r="Z222" i="21" s="1"/>
  <c r="AG222" i="21" a="1"/>
  <c r="AG222" i="21" s="1"/>
  <c r="R222" i="21"/>
  <c r="AF222" i="21" a="1"/>
  <c r="AF222" i="21" s="1"/>
  <c r="P222" i="21"/>
  <c r="X222" i="21" a="1"/>
  <c r="X222" i="21" s="1"/>
  <c r="U222" i="21"/>
  <c r="T222" i="21" a="1"/>
  <c r="T222" i="21" s="1"/>
  <c r="Q222" i="21"/>
  <c r="AI222" i="21" a="1"/>
  <c r="AI222" i="21" s="1"/>
  <c r="AD222" i="21" a="1"/>
  <c r="AD222" i="21" s="1"/>
  <c r="AH222" i="21" a="1"/>
  <c r="AH222" i="21" s="1"/>
  <c r="AE222" i="21" a="1"/>
  <c r="AE222" i="21" s="1"/>
  <c r="Y222" i="21" a="1"/>
  <c r="Y222" i="21" s="1"/>
  <c r="W222" i="21"/>
  <c r="V222" i="21"/>
  <c r="C222" i="21" s="1"/>
  <c r="N223" i="21"/>
  <c r="I223" i="21"/>
  <c r="G223" i="21"/>
  <c r="J223" i="21"/>
  <c r="H224" i="21" a="1"/>
  <c r="H224" i="21" s="1"/>
  <c r="M224" i="21"/>
  <c r="K225" i="21" s="1"/>
  <c r="L225" i="21" s="1"/>
  <c r="Q188" i="20"/>
  <c r="AF188" i="20" a="1"/>
  <c r="AF188" i="20" s="1"/>
  <c r="V188" i="20"/>
  <c r="C188" i="20" s="1"/>
  <c r="U188" i="20"/>
  <c r="AE188" i="20" a="1"/>
  <c r="AE188" i="20" s="1"/>
  <c r="T188" i="20" a="1"/>
  <c r="T188" i="20" s="1"/>
  <c r="AK188" i="20" a="1"/>
  <c r="AK188" i="20" s="1"/>
  <c r="Z188" i="20" a="1"/>
  <c r="Z188" i="20" s="1"/>
  <c r="AJ188" i="20" a="1"/>
  <c r="AJ188" i="20" s="1"/>
  <c r="AH188" i="20" a="1"/>
  <c r="AH188" i="20" s="1"/>
  <c r="Y188" i="20" a="1"/>
  <c r="Y188" i="20" s="1"/>
  <c r="AI188" i="20" a="1"/>
  <c r="AI188" i="20" s="1"/>
  <c r="X188" i="20" a="1"/>
  <c r="X188" i="20" s="1"/>
  <c r="W188" i="20"/>
  <c r="S188" i="20" a="1"/>
  <c r="S188" i="20" s="1"/>
  <c r="R188" i="20"/>
  <c r="P188" i="20"/>
  <c r="O188" i="20"/>
  <c r="AA188" i="20" a="1"/>
  <c r="AA188" i="20" s="1"/>
  <c r="AD188" i="20" a="1"/>
  <c r="AD188" i="20" s="1"/>
  <c r="AB188" i="20" a="1"/>
  <c r="AB188" i="20" s="1"/>
  <c r="AG188" i="20" a="1"/>
  <c r="AG188" i="20" s="1"/>
  <c r="AC188" i="20" a="1"/>
  <c r="AC188" i="20" s="1"/>
  <c r="H190" i="20" a="1"/>
  <c r="H190" i="20" s="1"/>
  <c r="M190" i="20"/>
  <c r="K191" i="20" s="1"/>
  <c r="L191" i="20" s="1"/>
  <c r="G189" i="20"/>
  <c r="J189" i="20"/>
  <c r="I189" i="20"/>
  <c r="N189" i="20"/>
  <c r="AS231" i="16" a="1"/>
  <c r="AS231" i="16" s="1"/>
  <c r="BJ231" i="16" a="1"/>
  <c r="BJ231" i="16" s="1"/>
  <c r="BB231" i="16" a="1"/>
  <c r="BB231" i="16" s="1"/>
  <c r="AR231" i="16" a="1"/>
  <c r="AR231" i="16" s="1"/>
  <c r="BH231" i="16" a="1"/>
  <c r="BH231" i="16" s="1"/>
  <c r="AZ231" i="16" a="1"/>
  <c r="AZ231" i="16" s="1"/>
  <c r="AO231" i="16"/>
  <c r="AY231" i="16" a="1"/>
  <c r="AY231" i="16" s="1"/>
  <c r="BI231" i="16" a="1"/>
  <c r="BI231" i="16" s="1"/>
  <c r="AT231" i="16"/>
  <c r="BG231" i="16" a="1"/>
  <c r="BG231" i="16" s="1"/>
  <c r="AQ231" i="16"/>
  <c r="BE231" i="16" a="1"/>
  <c r="BE231" i="16" s="1"/>
  <c r="BC231" i="16" a="1"/>
  <c r="BC231" i="16" s="1"/>
  <c r="BA231" i="16" a="1"/>
  <c r="BA231" i="16" s="1"/>
  <c r="AX231" i="16" a="1"/>
  <c r="AX231" i="16" s="1"/>
  <c r="BF231" i="16" a="1"/>
  <c r="BF231" i="16" s="1"/>
  <c r="AW231" i="16" a="1"/>
  <c r="AW231" i="16" s="1"/>
  <c r="AV231" i="16"/>
  <c r="AP231" i="16"/>
  <c r="BD231" i="16" a="1"/>
  <c r="BD231" i="16" s="1"/>
  <c r="AN231" i="16"/>
  <c r="AU231" i="16"/>
  <c r="AB231" i="16" s="1"/>
  <c r="AM232" i="16"/>
  <c r="AI232" i="16"/>
  <c r="AH232" i="16"/>
  <c r="AF232" i="16"/>
  <c r="AL233" i="16"/>
  <c r="AJ234" i="16" s="1"/>
  <c r="AK234" i="16" s="1"/>
  <c r="AG233" i="16" a="1"/>
  <c r="AG233" i="16" s="1"/>
  <c r="M225" i="21" l="1"/>
  <c r="K226" i="21" s="1"/>
  <c r="L226" i="21" s="1"/>
  <c r="H225" i="21" a="1"/>
  <c r="H225" i="21" s="1"/>
  <c r="D222" i="21"/>
  <c r="J224" i="21"/>
  <c r="I224" i="21"/>
  <c r="G224" i="21"/>
  <c r="N224" i="21"/>
  <c r="O223" i="21"/>
  <c r="AH223" i="21" a="1"/>
  <c r="AH223" i="21" s="1"/>
  <c r="Z223" i="21" a="1"/>
  <c r="Z223" i="21" s="1"/>
  <c r="AC223" i="21" a="1"/>
  <c r="AC223" i="21" s="1"/>
  <c r="R223" i="21"/>
  <c r="Q223" i="21"/>
  <c r="U223" i="21"/>
  <c r="D223" i="21" s="1"/>
  <c r="T223" i="21" a="1"/>
  <c r="T223" i="21" s="1"/>
  <c r="AF223" i="21" a="1"/>
  <c r="AF223" i="21" s="1"/>
  <c r="AE223" i="21" a="1"/>
  <c r="AE223" i="21" s="1"/>
  <c r="AI223" i="21" a="1"/>
  <c r="AI223" i="21" s="1"/>
  <c r="P223" i="21"/>
  <c r="X223" i="21" a="1"/>
  <c r="X223" i="21" s="1"/>
  <c r="V223" i="21"/>
  <c r="C223" i="21" s="1"/>
  <c r="AJ223" i="21" a="1"/>
  <c r="AJ223" i="21" s="1"/>
  <c r="AB223" i="21" a="1"/>
  <c r="AB223" i="21" s="1"/>
  <c r="Y223" i="21" a="1"/>
  <c r="Y223" i="21" s="1"/>
  <c r="AK223" i="21" a="1"/>
  <c r="AK223" i="21" s="1"/>
  <c r="AD223" i="21" a="1"/>
  <c r="AD223" i="21" s="1"/>
  <c r="AG223" i="21" a="1"/>
  <c r="AG223" i="21" s="1"/>
  <c r="AA223" i="21" a="1"/>
  <c r="AA223" i="21" s="1"/>
  <c r="S223" i="21" a="1"/>
  <c r="S223" i="21" s="1"/>
  <c r="W223" i="21"/>
  <c r="AG189" i="20" a="1"/>
  <c r="AG189" i="20" s="1"/>
  <c r="Y189" i="20" a="1"/>
  <c r="Y189" i="20" s="1"/>
  <c r="W189" i="20"/>
  <c r="AF189" i="20" a="1"/>
  <c r="AF189" i="20" s="1"/>
  <c r="V189" i="20"/>
  <c r="C189" i="20" s="1"/>
  <c r="U189" i="20"/>
  <c r="D189" i="20" s="1"/>
  <c r="AH189" i="20" a="1"/>
  <c r="AH189" i="20" s="1"/>
  <c r="T189" i="20" a="1"/>
  <c r="T189" i="20" s="1"/>
  <c r="AE189" i="20" a="1"/>
  <c r="AE189" i="20" s="1"/>
  <c r="S189" i="20" a="1"/>
  <c r="S189" i="20" s="1"/>
  <c r="R189" i="20"/>
  <c r="Q189" i="20"/>
  <c r="AD189" i="20" a="1"/>
  <c r="AD189" i="20" s="1"/>
  <c r="P189" i="20"/>
  <c r="AC189" i="20" a="1"/>
  <c r="AC189" i="20" s="1"/>
  <c r="O189" i="20"/>
  <c r="X189" i="20" a="1"/>
  <c r="X189" i="20" s="1"/>
  <c r="AJ189" i="20" a="1"/>
  <c r="AJ189" i="20" s="1"/>
  <c r="AK189" i="20" a="1"/>
  <c r="AK189" i="20" s="1"/>
  <c r="AI189" i="20" a="1"/>
  <c r="AI189" i="20" s="1"/>
  <c r="AB189" i="20" a="1"/>
  <c r="AB189" i="20" s="1"/>
  <c r="AA189" i="20" a="1"/>
  <c r="AA189" i="20" s="1"/>
  <c r="Z189" i="20" a="1"/>
  <c r="Z189" i="20" s="1"/>
  <c r="H191" i="20" a="1"/>
  <c r="H191" i="20" s="1"/>
  <c r="M191" i="20"/>
  <c r="K192" i="20" s="1"/>
  <c r="L192" i="20" s="1"/>
  <c r="G190" i="20"/>
  <c r="J190" i="20"/>
  <c r="I190" i="20"/>
  <c r="N190" i="20"/>
  <c r="D188" i="20"/>
  <c r="AI233" i="16"/>
  <c r="AH233" i="16"/>
  <c r="AF233" i="16"/>
  <c r="AM233" i="16"/>
  <c r="AL234" i="16"/>
  <c r="AJ235" i="16" s="1"/>
  <c r="AK235" i="16" s="1"/>
  <c r="AG234" i="16" a="1"/>
  <c r="AG234" i="16" s="1"/>
  <c r="AC231" i="16"/>
  <c r="BH232" i="16" a="1"/>
  <c r="BH232" i="16" s="1"/>
  <c r="AZ232" i="16" a="1"/>
  <c r="AZ232" i="16" s="1"/>
  <c r="AO232" i="16"/>
  <c r="AN232" i="16"/>
  <c r="BG232" i="16" a="1"/>
  <c r="BG232" i="16" s="1"/>
  <c r="AY232" i="16" a="1"/>
  <c r="AY232" i="16" s="1"/>
  <c r="BF232" i="16" a="1"/>
  <c r="BF232" i="16" s="1"/>
  <c r="AT232" i="16"/>
  <c r="AC232" i="16" s="1"/>
  <c r="BE232" i="16" a="1"/>
  <c r="BE232" i="16" s="1"/>
  <c r="AS232" i="16" a="1"/>
  <c r="AS232" i="16" s="1"/>
  <c r="BD232" i="16" a="1"/>
  <c r="BD232" i="16" s="1"/>
  <c r="AV232" i="16"/>
  <c r="BJ232" i="16" a="1"/>
  <c r="BJ232" i="16" s="1"/>
  <c r="AU232" i="16"/>
  <c r="AB232" i="16" s="1"/>
  <c r="AR232" i="16" a="1"/>
  <c r="AR232" i="16" s="1"/>
  <c r="AP232" i="16"/>
  <c r="BI232" i="16" a="1"/>
  <c r="BI232" i="16" s="1"/>
  <c r="BB232" i="16" a="1"/>
  <c r="BB232" i="16" s="1"/>
  <c r="BC232" i="16" a="1"/>
  <c r="BC232" i="16" s="1"/>
  <c r="BA232" i="16" a="1"/>
  <c r="BA232" i="16" s="1"/>
  <c r="AX232" i="16" a="1"/>
  <c r="AX232" i="16" s="1"/>
  <c r="AW232" i="16" a="1"/>
  <c r="AW232" i="16" s="1"/>
  <c r="AQ232" i="16"/>
  <c r="AF224" i="21" l="1" a="1"/>
  <c r="AF224" i="21" s="1"/>
  <c r="X224" i="21" a="1"/>
  <c r="X224" i="21" s="1"/>
  <c r="W224" i="21"/>
  <c r="S224" i="21" a="1"/>
  <c r="S224" i="21" s="1"/>
  <c r="AC224" i="21" a="1"/>
  <c r="AC224" i="21" s="1"/>
  <c r="R224" i="21"/>
  <c r="Y224" i="21" a="1"/>
  <c r="Y224" i="21" s="1"/>
  <c r="AJ224" i="21" a="1"/>
  <c r="AJ224" i="21" s="1"/>
  <c r="Z224" i="21" a="1"/>
  <c r="Z224" i="21" s="1"/>
  <c r="AI224" i="21" a="1"/>
  <c r="AI224" i="21" s="1"/>
  <c r="AH224" i="21" a="1"/>
  <c r="AH224" i="21" s="1"/>
  <c r="AA224" i="21" a="1"/>
  <c r="AA224" i="21" s="1"/>
  <c r="P224" i="21"/>
  <c r="AB224" i="21" a="1"/>
  <c r="AB224" i="21" s="1"/>
  <c r="V224" i="21"/>
  <c r="C224" i="21" s="1"/>
  <c r="O224" i="21"/>
  <c r="AG224" i="21" a="1"/>
  <c r="AG224" i="21" s="1"/>
  <c r="AE224" i="21" a="1"/>
  <c r="AE224" i="21" s="1"/>
  <c r="AK224" i="21" a="1"/>
  <c r="AK224" i="21" s="1"/>
  <c r="AD224" i="21" a="1"/>
  <c r="AD224" i="21" s="1"/>
  <c r="U224" i="21"/>
  <c r="D224" i="21" s="1"/>
  <c r="T224" i="21" a="1"/>
  <c r="T224" i="21" s="1"/>
  <c r="Q224" i="21"/>
  <c r="N225" i="21"/>
  <c r="G225" i="21"/>
  <c r="J225" i="21"/>
  <c r="I225" i="21"/>
  <c r="H226" i="21" a="1"/>
  <c r="H226" i="21" s="1"/>
  <c r="M226" i="21"/>
  <c r="K227" i="21" s="1"/>
  <c r="L227" i="21" s="1"/>
  <c r="U190" i="20"/>
  <c r="AK190" i="20" a="1"/>
  <c r="AK190" i="20" s="1"/>
  <c r="R190" i="20"/>
  <c r="AG190" i="20" a="1"/>
  <c r="AG190" i="20" s="1"/>
  <c r="X190" i="20" a="1"/>
  <c r="X190" i="20" s="1"/>
  <c r="W190" i="20"/>
  <c r="AF190" i="20" a="1"/>
  <c r="AF190" i="20" s="1"/>
  <c r="V190" i="20"/>
  <c r="C190" i="20" s="1"/>
  <c r="AB190" i="20" a="1"/>
  <c r="AB190" i="20" s="1"/>
  <c r="AJ190" i="20" a="1"/>
  <c r="AJ190" i="20" s="1"/>
  <c r="AA190" i="20" a="1"/>
  <c r="AA190" i="20" s="1"/>
  <c r="Z190" i="20" a="1"/>
  <c r="Z190" i="20" s="1"/>
  <c r="AD190" i="20" a="1"/>
  <c r="AD190" i="20" s="1"/>
  <c r="Y190" i="20" a="1"/>
  <c r="Y190" i="20" s="1"/>
  <c r="AE190" i="20" a="1"/>
  <c r="AE190" i="20" s="1"/>
  <c r="AC190" i="20" a="1"/>
  <c r="AC190" i="20" s="1"/>
  <c r="AI190" i="20" a="1"/>
  <c r="AI190" i="20" s="1"/>
  <c r="AH190" i="20" a="1"/>
  <c r="AH190" i="20" s="1"/>
  <c r="T190" i="20" a="1"/>
  <c r="T190" i="20" s="1"/>
  <c r="S190" i="20" a="1"/>
  <c r="S190" i="20" s="1"/>
  <c r="Q190" i="20"/>
  <c r="P190" i="20"/>
  <c r="O190" i="20"/>
  <c r="M192" i="20"/>
  <c r="K193" i="20" s="1"/>
  <c r="L193" i="20" s="1"/>
  <c r="H192" i="20" a="1"/>
  <c r="H192" i="20" s="1"/>
  <c r="I191" i="20"/>
  <c r="N191" i="20"/>
  <c r="J191" i="20"/>
  <c r="G191" i="20"/>
  <c r="AF234" i="16"/>
  <c r="AM234" i="16"/>
  <c r="AI234" i="16"/>
  <c r="AH234" i="16"/>
  <c r="AG235" i="16" a="1"/>
  <c r="AG235" i="16" s="1"/>
  <c r="AL235" i="16"/>
  <c r="AJ236" i="16" s="1"/>
  <c r="AK236" i="16" s="1"/>
  <c r="BE233" i="16" a="1"/>
  <c r="BE233" i="16" s="1"/>
  <c r="AW233" i="16" a="1"/>
  <c r="AW233" i="16" s="1"/>
  <c r="AV233" i="16"/>
  <c r="BC233" i="16" a="1"/>
  <c r="BC233" i="16" s="1"/>
  <c r="BA233" i="16" a="1"/>
  <c r="BA233" i="16" s="1"/>
  <c r="BJ233" i="16" a="1"/>
  <c r="BJ233" i="16" s="1"/>
  <c r="AZ233" i="16" a="1"/>
  <c r="AZ233" i="16" s="1"/>
  <c r="AX233" i="16" a="1"/>
  <c r="AX233" i="16" s="1"/>
  <c r="AU233" i="16"/>
  <c r="AB233" i="16" s="1"/>
  <c r="BI233" i="16" a="1"/>
  <c r="BI233" i="16" s="1"/>
  <c r="AT233" i="16"/>
  <c r="AC233" i="16" s="1"/>
  <c r="AR233" i="16" a="1"/>
  <c r="AR233" i="16" s="1"/>
  <c r="BD233" i="16" a="1"/>
  <c r="BD233" i="16" s="1"/>
  <c r="BB233" i="16" a="1"/>
  <c r="BB233" i="16" s="1"/>
  <c r="BH233" i="16" a="1"/>
  <c r="BH233" i="16" s="1"/>
  <c r="BF233" i="16" a="1"/>
  <c r="BF233" i="16" s="1"/>
  <c r="BG233" i="16" a="1"/>
  <c r="BG233" i="16" s="1"/>
  <c r="AN233" i="16"/>
  <c r="AS233" i="16" a="1"/>
  <c r="AS233" i="16" s="1"/>
  <c r="AQ233" i="16"/>
  <c r="AO233" i="16"/>
  <c r="AP233" i="16"/>
  <c r="AY233" i="16" a="1"/>
  <c r="AY233" i="16" s="1"/>
  <c r="M227" i="21" l="1"/>
  <c r="K228" i="21" s="1"/>
  <c r="L228" i="21" s="1"/>
  <c r="H227" i="21" a="1"/>
  <c r="H227" i="21" s="1"/>
  <c r="G226" i="21"/>
  <c r="N226" i="21"/>
  <c r="J226" i="21"/>
  <c r="I226" i="21"/>
  <c r="T225" i="21" a="1"/>
  <c r="T225" i="21" s="1"/>
  <c r="AK225" i="21" a="1"/>
  <c r="AK225" i="21" s="1"/>
  <c r="AC225" i="21" a="1"/>
  <c r="AC225" i="21" s="1"/>
  <c r="S225" i="21" a="1"/>
  <c r="S225" i="21" s="1"/>
  <c r="AD225" i="21" a="1"/>
  <c r="AD225" i="21" s="1"/>
  <c r="R225" i="21"/>
  <c r="AE225" i="21" a="1"/>
  <c r="AE225" i="21" s="1"/>
  <c r="P225" i="21"/>
  <c r="AB225" i="21" a="1"/>
  <c r="AB225" i="21" s="1"/>
  <c r="O225" i="21"/>
  <c r="U225" i="21"/>
  <c r="X225" i="21" a="1"/>
  <c r="X225" i="21" s="1"/>
  <c r="AF225" i="21" a="1"/>
  <c r="AF225" i="21" s="1"/>
  <c r="Y225" i="21" a="1"/>
  <c r="Y225" i="21" s="1"/>
  <c r="AH225" i="21" a="1"/>
  <c r="AH225" i="21" s="1"/>
  <c r="AA225" i="21" a="1"/>
  <c r="AA225" i="21" s="1"/>
  <c r="Z225" i="21" a="1"/>
  <c r="Z225" i="21" s="1"/>
  <c r="AJ225" i="21" a="1"/>
  <c r="AJ225" i="21" s="1"/>
  <c r="AI225" i="21" a="1"/>
  <c r="AI225" i="21" s="1"/>
  <c r="AG225" i="21" a="1"/>
  <c r="AG225" i="21" s="1"/>
  <c r="W225" i="21"/>
  <c r="V225" i="21"/>
  <c r="C225" i="21" s="1"/>
  <c r="Q225" i="21"/>
  <c r="AJ191" i="20" a="1"/>
  <c r="AJ191" i="20" s="1"/>
  <c r="AB191" i="20" a="1"/>
  <c r="AB191" i="20" s="1"/>
  <c r="R191" i="20"/>
  <c r="P191" i="20"/>
  <c r="AG191" i="20" a="1"/>
  <c r="AG191" i="20" s="1"/>
  <c r="X191" i="20" a="1"/>
  <c r="X191" i="20" s="1"/>
  <c r="W191" i="20"/>
  <c r="Y191" i="20" a="1"/>
  <c r="Y191" i="20" s="1"/>
  <c r="AI191" i="20" a="1"/>
  <c r="AI191" i="20" s="1"/>
  <c r="V191" i="20"/>
  <c r="C191" i="20" s="1"/>
  <c r="U191" i="20"/>
  <c r="D191" i="20" s="1"/>
  <c r="AH191" i="20" a="1"/>
  <c r="AH191" i="20" s="1"/>
  <c r="AF191" i="20" a="1"/>
  <c r="AF191" i="20" s="1"/>
  <c r="T191" i="20" a="1"/>
  <c r="T191" i="20" s="1"/>
  <c r="AK191" i="20" a="1"/>
  <c r="AK191" i="20" s="1"/>
  <c r="AE191" i="20" a="1"/>
  <c r="AE191" i="20" s="1"/>
  <c r="AD191" i="20" a="1"/>
  <c r="AD191" i="20" s="1"/>
  <c r="S191" i="20" a="1"/>
  <c r="S191" i="20" s="1"/>
  <c r="AC191" i="20" a="1"/>
  <c r="AC191" i="20" s="1"/>
  <c r="AA191" i="20" a="1"/>
  <c r="AA191" i="20" s="1"/>
  <c r="Z191" i="20" a="1"/>
  <c r="Z191" i="20" s="1"/>
  <c r="Q191" i="20"/>
  <c r="O191" i="20"/>
  <c r="J192" i="20"/>
  <c r="I192" i="20"/>
  <c r="N192" i="20"/>
  <c r="G192" i="20"/>
  <c r="M193" i="20"/>
  <c r="K194" i="20" s="1"/>
  <c r="L194" i="20" s="1"/>
  <c r="H193" i="20" a="1"/>
  <c r="H193" i="20" s="1"/>
  <c r="D190" i="20"/>
  <c r="AG236" i="16" a="1"/>
  <c r="AG236" i="16" s="1"/>
  <c r="AL236" i="16"/>
  <c r="AJ237" i="16" s="1"/>
  <c r="AK237" i="16" s="1"/>
  <c r="AF235" i="16"/>
  <c r="AM235" i="16"/>
  <c r="AI235" i="16"/>
  <c r="AH235" i="16"/>
  <c r="BC234" i="16" a="1"/>
  <c r="BC234" i="16" s="1"/>
  <c r="AS234" i="16" a="1"/>
  <c r="AS234" i="16" s="1"/>
  <c r="BJ234" i="16" a="1"/>
  <c r="BJ234" i="16" s="1"/>
  <c r="BB234" i="16" a="1"/>
  <c r="BB234" i="16" s="1"/>
  <c r="AP234" i="16"/>
  <c r="BE234" i="16" a="1"/>
  <c r="BE234" i="16" s="1"/>
  <c r="AR234" i="16" a="1"/>
  <c r="AR234" i="16" s="1"/>
  <c r="AQ234" i="16"/>
  <c r="BD234" i="16" a="1"/>
  <c r="BD234" i="16" s="1"/>
  <c r="AO234" i="16"/>
  <c r="AN234" i="16"/>
  <c r="AW234" i="16" a="1"/>
  <c r="AW234" i="16" s="1"/>
  <c r="BI234" i="16" a="1"/>
  <c r="BI234" i="16" s="1"/>
  <c r="AV234" i="16"/>
  <c r="BG234" i="16" a="1"/>
  <c r="BG234" i="16" s="1"/>
  <c r="BH234" i="16" a="1"/>
  <c r="BH234" i="16" s="1"/>
  <c r="BF234" i="16" a="1"/>
  <c r="BF234" i="16" s="1"/>
  <c r="BA234" i="16" a="1"/>
  <c r="BA234" i="16" s="1"/>
  <c r="AZ234" i="16" a="1"/>
  <c r="AZ234" i="16" s="1"/>
  <c r="AX234" i="16" a="1"/>
  <c r="AX234" i="16" s="1"/>
  <c r="AU234" i="16"/>
  <c r="AB234" i="16" s="1"/>
  <c r="AT234" i="16"/>
  <c r="AY234" i="16" a="1"/>
  <c r="AY234" i="16" s="1"/>
  <c r="AI226" i="21" l="1" a="1"/>
  <c r="AI226" i="21" s="1"/>
  <c r="AA226" i="21" a="1"/>
  <c r="AA226" i="21" s="1"/>
  <c r="P226" i="21"/>
  <c r="O226" i="21"/>
  <c r="AE226" i="21" a="1"/>
  <c r="AE226" i="21" s="1"/>
  <c r="T226" i="21" a="1"/>
  <c r="T226" i="21" s="1"/>
  <c r="AH226" i="21" a="1"/>
  <c r="AH226" i="21" s="1"/>
  <c r="X226" i="21" a="1"/>
  <c r="X226" i="21" s="1"/>
  <c r="V226" i="21"/>
  <c r="C226" i="21" s="1"/>
  <c r="U226" i="21"/>
  <c r="D226" i="21" s="1"/>
  <c r="W226" i="21"/>
  <c r="AG226" i="21" a="1"/>
  <c r="AG226" i="21" s="1"/>
  <c r="Q226" i="21"/>
  <c r="Z226" i="21" a="1"/>
  <c r="Z226" i="21" s="1"/>
  <c r="R226" i="21"/>
  <c r="AJ226" i="21" a="1"/>
  <c r="AJ226" i="21" s="1"/>
  <c r="AF226" i="21" a="1"/>
  <c r="AF226" i="21" s="1"/>
  <c r="S226" i="21" a="1"/>
  <c r="S226" i="21" s="1"/>
  <c r="AD226" i="21" a="1"/>
  <c r="AD226" i="21" s="1"/>
  <c r="AK226" i="21" a="1"/>
  <c r="AK226" i="21" s="1"/>
  <c r="AC226" i="21" a="1"/>
  <c r="AC226" i="21" s="1"/>
  <c r="AB226" i="21" a="1"/>
  <c r="AB226" i="21" s="1"/>
  <c r="Y226" i="21" a="1"/>
  <c r="Y226" i="21" s="1"/>
  <c r="J227" i="21"/>
  <c r="N227" i="21"/>
  <c r="I227" i="21"/>
  <c r="G227" i="21"/>
  <c r="D225" i="21"/>
  <c r="H228" i="21" a="1"/>
  <c r="H228" i="21" s="1"/>
  <c r="M228" i="21"/>
  <c r="K229" i="21" s="1"/>
  <c r="L229" i="21" s="1"/>
  <c r="M194" i="20"/>
  <c r="K195" i="20" s="1"/>
  <c r="L195" i="20" s="1"/>
  <c r="H194" i="20" a="1"/>
  <c r="H194" i="20" s="1"/>
  <c r="J193" i="20"/>
  <c r="I193" i="20"/>
  <c r="G193" i="20"/>
  <c r="N193" i="20"/>
  <c r="AA192" i="20" a="1"/>
  <c r="AA192" i="20" s="1"/>
  <c r="O192" i="20"/>
  <c r="Y192" i="20" a="1"/>
  <c r="Y192" i="20" s="1"/>
  <c r="AH192" i="20" a="1"/>
  <c r="AH192" i="20" s="1"/>
  <c r="AG192" i="20" a="1"/>
  <c r="AG192" i="20" s="1"/>
  <c r="X192" i="20" a="1"/>
  <c r="X192" i="20" s="1"/>
  <c r="AE192" i="20" a="1"/>
  <c r="AE192" i="20" s="1"/>
  <c r="S192" i="20" a="1"/>
  <c r="S192" i="20" s="1"/>
  <c r="Q192" i="20"/>
  <c r="R192" i="20"/>
  <c r="AD192" i="20" a="1"/>
  <c r="AD192" i="20" s="1"/>
  <c r="P192" i="20"/>
  <c r="AC192" i="20" a="1"/>
  <c r="AC192" i="20" s="1"/>
  <c r="Z192" i="20" a="1"/>
  <c r="Z192" i="20" s="1"/>
  <c r="W192" i="20"/>
  <c r="AB192" i="20" a="1"/>
  <c r="AB192" i="20" s="1"/>
  <c r="U192" i="20"/>
  <c r="T192" i="20" a="1"/>
  <c r="T192" i="20" s="1"/>
  <c r="V192" i="20"/>
  <c r="C192" i="20" s="1"/>
  <c r="AI192" i="20" a="1"/>
  <c r="AI192" i="20" s="1"/>
  <c r="AJ192" i="20" a="1"/>
  <c r="AJ192" i="20" s="1"/>
  <c r="AF192" i="20" a="1"/>
  <c r="AF192" i="20" s="1"/>
  <c r="AK192" i="20" a="1"/>
  <c r="AK192" i="20" s="1"/>
  <c r="AC234" i="16"/>
  <c r="AP235" i="16"/>
  <c r="BH235" i="16" a="1"/>
  <c r="BH235" i="16" s="1"/>
  <c r="AZ235" i="16" a="1"/>
  <c r="AZ235" i="16" s="1"/>
  <c r="AO235" i="16"/>
  <c r="AN235" i="16"/>
  <c r="BF235" i="16" a="1"/>
  <c r="BF235" i="16" s="1"/>
  <c r="AX235" i="16" a="1"/>
  <c r="AX235" i="16" s="1"/>
  <c r="BJ235" i="16" a="1"/>
  <c r="BJ235" i="16" s="1"/>
  <c r="BI235" i="16" a="1"/>
  <c r="BI235" i="16" s="1"/>
  <c r="AW235" i="16" a="1"/>
  <c r="AW235" i="16" s="1"/>
  <c r="BG235" i="16" a="1"/>
  <c r="BG235" i="16" s="1"/>
  <c r="AV235" i="16"/>
  <c r="AY235" i="16" a="1"/>
  <c r="AY235" i="16" s="1"/>
  <c r="AU235" i="16"/>
  <c r="AB235" i="16" s="1"/>
  <c r="AT235" i="16"/>
  <c r="AC235" i="16" s="1"/>
  <c r="BC235" i="16" a="1"/>
  <c r="BC235" i="16" s="1"/>
  <c r="BA235" i="16" a="1"/>
  <c r="BA235" i="16" s="1"/>
  <c r="BB235" i="16" a="1"/>
  <c r="BB235" i="16" s="1"/>
  <c r="BE235" i="16" a="1"/>
  <c r="BE235" i="16" s="1"/>
  <c r="BD235" i="16" a="1"/>
  <c r="BD235" i="16" s="1"/>
  <c r="AS235" i="16" a="1"/>
  <c r="AS235" i="16" s="1"/>
  <c r="AR235" i="16" a="1"/>
  <c r="AR235" i="16" s="1"/>
  <c r="AQ235" i="16"/>
  <c r="AG237" i="16" a="1"/>
  <c r="AG237" i="16" s="1"/>
  <c r="AL237" i="16"/>
  <c r="AJ238" i="16" s="1"/>
  <c r="AK238" i="16" s="1"/>
  <c r="AI236" i="16"/>
  <c r="AM236" i="16"/>
  <c r="AH236" i="16"/>
  <c r="AF236" i="16"/>
  <c r="G228" i="21" l="1"/>
  <c r="N228" i="21"/>
  <c r="J228" i="21"/>
  <c r="I228" i="21"/>
  <c r="H229" i="21" a="1"/>
  <c r="H229" i="21" s="1"/>
  <c r="M229" i="21"/>
  <c r="K230" i="21" s="1"/>
  <c r="L230" i="21" s="1"/>
  <c r="AF227" i="21" a="1"/>
  <c r="AF227" i="21" s="1"/>
  <c r="X227" i="21" a="1"/>
  <c r="X227" i="21" s="1"/>
  <c r="U227" i="21"/>
  <c r="AE227" i="21" a="1"/>
  <c r="AE227" i="21" s="1"/>
  <c r="AB227" i="21" a="1"/>
  <c r="AB227" i="21" s="1"/>
  <c r="AK227" i="21" a="1"/>
  <c r="AK227" i="21" s="1"/>
  <c r="AA227" i="21" a="1"/>
  <c r="AA227" i="21" s="1"/>
  <c r="S227" i="21" a="1"/>
  <c r="S227" i="21" s="1"/>
  <c r="AD227" i="21" a="1"/>
  <c r="AD227" i="21" s="1"/>
  <c r="Z227" i="21" a="1"/>
  <c r="Z227" i="21" s="1"/>
  <c r="W227" i="21"/>
  <c r="AG227" i="21" a="1"/>
  <c r="AG227" i="21" s="1"/>
  <c r="T227" i="21" a="1"/>
  <c r="T227" i="21" s="1"/>
  <c r="Q227" i="21"/>
  <c r="P227" i="21"/>
  <c r="O227" i="21"/>
  <c r="R227" i="21"/>
  <c r="AJ227" i="21" a="1"/>
  <c r="AJ227" i="21" s="1"/>
  <c r="AI227" i="21" a="1"/>
  <c r="AI227" i="21" s="1"/>
  <c r="AC227" i="21" a="1"/>
  <c r="AC227" i="21" s="1"/>
  <c r="Y227" i="21" a="1"/>
  <c r="Y227" i="21" s="1"/>
  <c r="AH227" i="21" a="1"/>
  <c r="AH227" i="21" s="1"/>
  <c r="V227" i="21"/>
  <c r="C227" i="21" s="1"/>
  <c r="D192" i="20"/>
  <c r="AE193" i="20" a="1"/>
  <c r="AE193" i="20" s="1"/>
  <c r="V193" i="20"/>
  <c r="C193" i="20" s="1"/>
  <c r="Z193" i="20" a="1"/>
  <c r="Z193" i="20" s="1"/>
  <c r="AI193" i="20" a="1"/>
  <c r="AI193" i="20" s="1"/>
  <c r="AH193" i="20" a="1"/>
  <c r="AH193" i="20" s="1"/>
  <c r="Y193" i="20" a="1"/>
  <c r="Y193" i="20" s="1"/>
  <c r="AB193" i="20" a="1"/>
  <c r="AB193" i="20" s="1"/>
  <c r="AA193" i="20" a="1"/>
  <c r="AA193" i="20" s="1"/>
  <c r="AJ193" i="20" a="1"/>
  <c r="AJ193" i="20" s="1"/>
  <c r="AK193" i="20" a="1"/>
  <c r="AK193" i="20" s="1"/>
  <c r="X193" i="20" a="1"/>
  <c r="X193" i="20" s="1"/>
  <c r="W193" i="20"/>
  <c r="Q193" i="20"/>
  <c r="R193" i="20"/>
  <c r="P193" i="20"/>
  <c r="AG193" i="20" a="1"/>
  <c r="AG193" i="20" s="1"/>
  <c r="O193" i="20"/>
  <c r="U193" i="20"/>
  <c r="D193" i="20" s="1"/>
  <c r="S193" i="20" a="1"/>
  <c r="S193" i="20" s="1"/>
  <c r="T193" i="20" a="1"/>
  <c r="T193" i="20" s="1"/>
  <c r="AD193" i="20" a="1"/>
  <c r="AD193" i="20" s="1"/>
  <c r="AF193" i="20" a="1"/>
  <c r="AF193" i="20" s="1"/>
  <c r="AC193" i="20" a="1"/>
  <c r="AC193" i="20" s="1"/>
  <c r="N194" i="20"/>
  <c r="J194" i="20"/>
  <c r="I194" i="20"/>
  <c r="G194" i="20"/>
  <c r="M195" i="20"/>
  <c r="K196" i="20" s="1"/>
  <c r="L196" i="20" s="1"/>
  <c r="H195" i="20" a="1"/>
  <c r="H195" i="20" s="1"/>
  <c r="BF236" i="16" a="1"/>
  <c r="BF236" i="16" s="1"/>
  <c r="AX236" i="16" a="1"/>
  <c r="AX236" i="16" s="1"/>
  <c r="BE236" i="16" a="1"/>
  <c r="BE236" i="16" s="1"/>
  <c r="AW236" i="16" a="1"/>
  <c r="AW236" i="16" s="1"/>
  <c r="AT236" i="16"/>
  <c r="BD236" i="16" a="1"/>
  <c r="BD236" i="16" s="1"/>
  <c r="AR236" i="16" a="1"/>
  <c r="AR236" i="16" s="1"/>
  <c r="BC236" i="16" a="1"/>
  <c r="BC236" i="16" s="1"/>
  <c r="AQ236" i="16"/>
  <c r="AP236" i="16"/>
  <c r="BB236" i="16" a="1"/>
  <c r="BB236" i="16" s="1"/>
  <c r="AO236" i="16"/>
  <c r="AZ236" i="16" a="1"/>
  <c r="AZ236" i="16" s="1"/>
  <c r="AY236" i="16" a="1"/>
  <c r="AY236" i="16" s="1"/>
  <c r="AU236" i="16"/>
  <c r="AB236" i="16" s="1"/>
  <c r="BJ236" i="16" a="1"/>
  <c r="BJ236" i="16" s="1"/>
  <c r="AN236" i="16"/>
  <c r="BH236" i="16" a="1"/>
  <c r="BH236" i="16" s="1"/>
  <c r="BI236" i="16" a="1"/>
  <c r="BI236" i="16" s="1"/>
  <c r="BG236" i="16" a="1"/>
  <c r="BG236" i="16" s="1"/>
  <c r="BA236" i="16" a="1"/>
  <c r="BA236" i="16" s="1"/>
  <c r="AS236" i="16" a="1"/>
  <c r="AS236" i="16" s="1"/>
  <c r="AV236" i="16"/>
  <c r="AL238" i="16"/>
  <c r="AJ239" i="16" s="1"/>
  <c r="AK239" i="16" s="1"/>
  <c r="AG238" i="16" a="1"/>
  <c r="AG238" i="16" s="1"/>
  <c r="AF237" i="16"/>
  <c r="AI237" i="16"/>
  <c r="AH237" i="16"/>
  <c r="AM237" i="16"/>
  <c r="D227" i="21" l="1"/>
  <c r="M230" i="21"/>
  <c r="K231" i="21" s="1"/>
  <c r="L231" i="21" s="1"/>
  <c r="H230" i="21" a="1"/>
  <c r="H230" i="21" s="1"/>
  <c r="I229" i="21"/>
  <c r="G229" i="21"/>
  <c r="J229" i="21"/>
  <c r="N229" i="21"/>
  <c r="AD228" i="21" a="1"/>
  <c r="AD228" i="21" s="1"/>
  <c r="T228" i="21" a="1"/>
  <c r="T228" i="21" s="1"/>
  <c r="AG228" i="21" a="1"/>
  <c r="AG228" i="21" s="1"/>
  <c r="X228" i="21" a="1"/>
  <c r="X228" i="21" s="1"/>
  <c r="W228" i="21"/>
  <c r="U228" i="21"/>
  <c r="D228" i="21" s="1"/>
  <c r="R228" i="21"/>
  <c r="AF228" i="21" a="1"/>
  <c r="AF228" i="21" s="1"/>
  <c r="S228" i="21" a="1"/>
  <c r="S228" i="21" s="1"/>
  <c r="AE228" i="21" a="1"/>
  <c r="AE228" i="21" s="1"/>
  <c r="Q228" i="21"/>
  <c r="AJ228" i="21" a="1"/>
  <c r="AJ228" i="21" s="1"/>
  <c r="O228" i="21"/>
  <c r="AH228" i="21" a="1"/>
  <c r="AH228" i="21" s="1"/>
  <c r="AK228" i="21" a="1"/>
  <c r="AK228" i="21" s="1"/>
  <c r="P228" i="21"/>
  <c r="AI228" i="21" a="1"/>
  <c r="AI228" i="21" s="1"/>
  <c r="Y228" i="21" a="1"/>
  <c r="Y228" i="21" s="1"/>
  <c r="V228" i="21"/>
  <c r="C228" i="21" s="1"/>
  <c r="AC228" i="21" a="1"/>
  <c r="AC228" i="21" s="1"/>
  <c r="AB228" i="21" a="1"/>
  <c r="AB228" i="21" s="1"/>
  <c r="AA228" i="21" a="1"/>
  <c r="AA228" i="21" s="1"/>
  <c r="Z228" i="21" a="1"/>
  <c r="Z228" i="21" s="1"/>
  <c r="N195" i="20"/>
  <c r="I195" i="20"/>
  <c r="J195" i="20"/>
  <c r="G195" i="20"/>
  <c r="H196" i="20" a="1"/>
  <c r="H196" i="20" s="1"/>
  <c r="M196" i="20"/>
  <c r="K197" i="20" s="1"/>
  <c r="L197" i="20" s="1"/>
  <c r="S194" i="20" a="1"/>
  <c r="S194" i="20" s="1"/>
  <c r="Y194" i="20" a="1"/>
  <c r="Y194" i="20" s="1"/>
  <c r="AJ194" i="20" a="1"/>
  <c r="AJ194" i="20" s="1"/>
  <c r="AA194" i="20" a="1"/>
  <c r="AA194" i="20" s="1"/>
  <c r="AI194" i="20" a="1"/>
  <c r="AI194" i="20" s="1"/>
  <c r="Z194" i="20" a="1"/>
  <c r="Z194" i="20" s="1"/>
  <c r="AH194" i="20" a="1"/>
  <c r="AH194" i="20" s="1"/>
  <c r="V194" i="20"/>
  <c r="C194" i="20" s="1"/>
  <c r="R194" i="20"/>
  <c r="AG194" i="20" a="1"/>
  <c r="AG194" i="20" s="1"/>
  <c r="U194" i="20"/>
  <c r="D194" i="20" s="1"/>
  <c r="AF194" i="20" a="1"/>
  <c r="AF194" i="20" s="1"/>
  <c r="T194" i="20" a="1"/>
  <c r="T194" i="20" s="1"/>
  <c r="AE194" i="20" a="1"/>
  <c r="AE194" i="20" s="1"/>
  <c r="AC194" i="20" a="1"/>
  <c r="AC194" i="20" s="1"/>
  <c r="AB194" i="20" a="1"/>
  <c r="AB194" i="20" s="1"/>
  <c r="AD194" i="20" a="1"/>
  <c r="AD194" i="20" s="1"/>
  <c r="AK194" i="20" a="1"/>
  <c r="AK194" i="20" s="1"/>
  <c r="W194" i="20"/>
  <c r="O194" i="20"/>
  <c r="X194" i="20" a="1"/>
  <c r="X194" i="20" s="1"/>
  <c r="Q194" i="20"/>
  <c r="P194" i="20"/>
  <c r="AT237" i="16"/>
  <c r="AC237" i="16" s="1"/>
  <c r="BC237" i="16" a="1"/>
  <c r="BC237" i="16" s="1"/>
  <c r="AS237" i="16" a="1"/>
  <c r="AS237" i="16" s="1"/>
  <c r="BI237" i="16" a="1"/>
  <c r="BI237" i="16" s="1"/>
  <c r="BA237" i="16" a="1"/>
  <c r="BA237" i="16" s="1"/>
  <c r="AQ237" i="16"/>
  <c r="AY237" i="16" a="1"/>
  <c r="AY237" i="16" s="1"/>
  <c r="BH237" i="16" a="1"/>
  <c r="BH237" i="16" s="1"/>
  <c r="AX237" i="16" a="1"/>
  <c r="AX237" i="16" s="1"/>
  <c r="AZ237" i="16" a="1"/>
  <c r="AZ237" i="16" s="1"/>
  <c r="AV237" i="16"/>
  <c r="BD237" i="16" a="1"/>
  <c r="BD237" i="16" s="1"/>
  <c r="AU237" i="16"/>
  <c r="AB237" i="16" s="1"/>
  <c r="BB237" i="16" a="1"/>
  <c r="BB237" i="16" s="1"/>
  <c r="AW237" i="16" a="1"/>
  <c r="AW237" i="16" s="1"/>
  <c r="BF237" i="16" a="1"/>
  <c r="BF237" i="16" s="1"/>
  <c r="BE237" i="16" a="1"/>
  <c r="BE237" i="16" s="1"/>
  <c r="AP237" i="16"/>
  <c r="AR237" i="16" a="1"/>
  <c r="AR237" i="16" s="1"/>
  <c r="BJ237" i="16" a="1"/>
  <c r="BJ237" i="16" s="1"/>
  <c r="BG237" i="16" a="1"/>
  <c r="BG237" i="16" s="1"/>
  <c r="AO237" i="16"/>
  <c r="AN237" i="16"/>
  <c r="AM238" i="16"/>
  <c r="AF238" i="16"/>
  <c r="AI238" i="16"/>
  <c r="AH238" i="16"/>
  <c r="AL239" i="16"/>
  <c r="AJ240" i="16" s="1"/>
  <c r="AK240" i="16" s="1"/>
  <c r="AG239" i="16" a="1"/>
  <c r="AG239" i="16" s="1"/>
  <c r="AC236" i="16"/>
  <c r="Q229" i="21" l="1"/>
  <c r="AI229" i="21" a="1"/>
  <c r="AI229" i="21" s="1"/>
  <c r="AA229" i="21" a="1"/>
  <c r="AA229" i="21" s="1"/>
  <c r="P229" i="21"/>
  <c r="AG229" i="21" a="1"/>
  <c r="AG229" i="21" s="1"/>
  <c r="X229" i="21" a="1"/>
  <c r="X229" i="21" s="1"/>
  <c r="W229" i="21"/>
  <c r="AJ229" i="21" a="1"/>
  <c r="AJ229" i="21" s="1"/>
  <c r="AK229" i="21" a="1"/>
  <c r="AK229" i="21" s="1"/>
  <c r="Z229" i="21" a="1"/>
  <c r="Z229" i="21" s="1"/>
  <c r="Y229" i="21" a="1"/>
  <c r="Y229" i="21" s="1"/>
  <c r="T229" i="21" a="1"/>
  <c r="T229" i="21" s="1"/>
  <c r="V229" i="21"/>
  <c r="C229" i="21" s="1"/>
  <c r="U229" i="21"/>
  <c r="D229" i="21" s="1"/>
  <c r="R229" i="21"/>
  <c r="AD229" i="21" a="1"/>
  <c r="AD229" i="21" s="1"/>
  <c r="AH229" i="21" a="1"/>
  <c r="AH229" i="21" s="1"/>
  <c r="AE229" i="21" a="1"/>
  <c r="AE229" i="21" s="1"/>
  <c r="AC229" i="21" a="1"/>
  <c r="AC229" i="21" s="1"/>
  <c r="S229" i="21" a="1"/>
  <c r="S229" i="21" s="1"/>
  <c r="O229" i="21"/>
  <c r="AB229" i="21" a="1"/>
  <c r="AB229" i="21" s="1"/>
  <c r="AF229" i="21" a="1"/>
  <c r="AF229" i="21" s="1"/>
  <c r="I230" i="21"/>
  <c r="N230" i="21"/>
  <c r="J230" i="21"/>
  <c r="G230" i="21"/>
  <c r="H231" i="21" a="1"/>
  <c r="H231" i="21" s="1"/>
  <c r="M231" i="21"/>
  <c r="K232" i="21" s="1"/>
  <c r="L232" i="21" s="1"/>
  <c r="M197" i="20"/>
  <c r="K198" i="20" s="1"/>
  <c r="L198" i="20" s="1"/>
  <c r="H197" i="20" a="1"/>
  <c r="H197" i="20" s="1"/>
  <c r="I196" i="20"/>
  <c r="G196" i="20"/>
  <c r="J196" i="20"/>
  <c r="N196" i="20"/>
  <c r="AH195" i="20" a="1"/>
  <c r="AH195" i="20" s="1"/>
  <c r="Z195" i="20" a="1"/>
  <c r="Z195" i="20" s="1"/>
  <c r="X195" i="20" a="1"/>
  <c r="X195" i="20" s="1"/>
  <c r="AK195" i="20" a="1"/>
  <c r="AK195" i="20" s="1"/>
  <c r="AB195" i="20" a="1"/>
  <c r="AB195" i="20" s="1"/>
  <c r="P195" i="20"/>
  <c r="O195" i="20"/>
  <c r="AJ195" i="20" a="1"/>
  <c r="AJ195" i="20" s="1"/>
  <c r="AA195" i="20" a="1"/>
  <c r="AA195" i="20" s="1"/>
  <c r="R195" i="20"/>
  <c r="AD195" i="20" a="1"/>
  <c r="AD195" i="20" s="1"/>
  <c r="Q195" i="20"/>
  <c r="AC195" i="20" a="1"/>
  <c r="AC195" i="20" s="1"/>
  <c r="AI195" i="20" a="1"/>
  <c r="AI195" i="20" s="1"/>
  <c r="S195" i="20" a="1"/>
  <c r="S195" i="20" s="1"/>
  <c r="U195" i="20"/>
  <c r="T195" i="20" a="1"/>
  <c r="T195" i="20" s="1"/>
  <c r="AG195" i="20" a="1"/>
  <c r="AG195" i="20" s="1"/>
  <c r="AF195" i="20" a="1"/>
  <c r="AF195" i="20" s="1"/>
  <c r="Y195" i="20" a="1"/>
  <c r="Y195" i="20" s="1"/>
  <c r="AE195" i="20" a="1"/>
  <c r="AE195" i="20" s="1"/>
  <c r="V195" i="20"/>
  <c r="C195" i="20" s="1"/>
  <c r="W195" i="20"/>
  <c r="AF239" i="16"/>
  <c r="AI239" i="16"/>
  <c r="AH239" i="16"/>
  <c r="AM239" i="16"/>
  <c r="AG240" i="16" a="1"/>
  <c r="AG240" i="16" s="1"/>
  <c r="AL240" i="16"/>
  <c r="AJ241" i="16" s="1"/>
  <c r="AK241" i="16" s="1"/>
  <c r="BI238" i="16" a="1"/>
  <c r="BI238" i="16" s="1"/>
  <c r="BA238" i="16" a="1"/>
  <c r="BA238" i="16" s="1"/>
  <c r="AQ238" i="16"/>
  <c r="AP238" i="16"/>
  <c r="BH238" i="16" a="1"/>
  <c r="BH238" i="16" s="1"/>
  <c r="AZ238" i="16" a="1"/>
  <c r="AZ238" i="16" s="1"/>
  <c r="AO238" i="16"/>
  <c r="BD238" i="16" a="1"/>
  <c r="BD238" i="16" s="1"/>
  <c r="AR238" i="16" a="1"/>
  <c r="AR238" i="16" s="1"/>
  <c r="BC238" i="16" a="1"/>
  <c r="BC238" i="16" s="1"/>
  <c r="AN238" i="16"/>
  <c r="BB238" i="16" a="1"/>
  <c r="BB238" i="16" s="1"/>
  <c r="AS238" i="16" a="1"/>
  <c r="AS238" i="16" s="1"/>
  <c r="BJ238" i="16" a="1"/>
  <c r="BJ238" i="16" s="1"/>
  <c r="BF238" i="16" a="1"/>
  <c r="BF238" i="16" s="1"/>
  <c r="BE238" i="16" a="1"/>
  <c r="BE238" i="16" s="1"/>
  <c r="AY238" i="16" a="1"/>
  <c r="AY238" i="16" s="1"/>
  <c r="AV238" i="16"/>
  <c r="AX238" i="16" a="1"/>
  <c r="AX238" i="16" s="1"/>
  <c r="AW238" i="16" a="1"/>
  <c r="AW238" i="16" s="1"/>
  <c r="BG238" i="16" a="1"/>
  <c r="BG238" i="16" s="1"/>
  <c r="AT238" i="16"/>
  <c r="AU238" i="16"/>
  <c r="AB238" i="16" s="1"/>
  <c r="M232" i="21" l="1"/>
  <c r="K233" i="21" s="1"/>
  <c r="L233" i="21" s="1"/>
  <c r="H232" i="21" a="1"/>
  <c r="H232" i="21" s="1"/>
  <c r="G231" i="21"/>
  <c r="I231" i="21"/>
  <c r="N231" i="21"/>
  <c r="J231" i="21"/>
  <c r="AG230" i="21" a="1"/>
  <c r="AG230" i="21" s="1"/>
  <c r="Y230" i="21" a="1"/>
  <c r="Y230" i="21" s="1"/>
  <c r="AH230" i="21" a="1"/>
  <c r="AH230" i="21" s="1"/>
  <c r="X230" i="21" a="1"/>
  <c r="X230" i="21" s="1"/>
  <c r="AE230" i="21" a="1"/>
  <c r="AE230" i="21" s="1"/>
  <c r="AD230" i="21" a="1"/>
  <c r="AD230" i="21" s="1"/>
  <c r="S230" i="21" a="1"/>
  <c r="S230" i="21" s="1"/>
  <c r="R230" i="21"/>
  <c r="Q230" i="21"/>
  <c r="AK230" i="21" a="1"/>
  <c r="AK230" i="21" s="1"/>
  <c r="V230" i="21"/>
  <c r="C230" i="21" s="1"/>
  <c r="Z230" i="21" a="1"/>
  <c r="Z230" i="21" s="1"/>
  <c r="AB230" i="21" a="1"/>
  <c r="AB230" i="21" s="1"/>
  <c r="T230" i="21" a="1"/>
  <c r="T230" i="21" s="1"/>
  <c r="AJ230" i="21" a="1"/>
  <c r="AJ230" i="21" s="1"/>
  <c r="AC230" i="21" a="1"/>
  <c r="AC230" i="21" s="1"/>
  <c r="W230" i="21"/>
  <c r="U230" i="21"/>
  <c r="AI230" i="21" a="1"/>
  <c r="AI230" i="21" s="1"/>
  <c r="AF230" i="21" a="1"/>
  <c r="AF230" i="21" s="1"/>
  <c r="AA230" i="21" a="1"/>
  <c r="AA230" i="21" s="1"/>
  <c r="O230" i="21"/>
  <c r="P230" i="21"/>
  <c r="W196" i="20"/>
  <c r="AF196" i="20" a="1"/>
  <c r="AF196" i="20" s="1"/>
  <c r="V196" i="20"/>
  <c r="C196" i="20" s="1"/>
  <c r="Q196" i="20"/>
  <c r="AK196" i="20" a="1"/>
  <c r="AK196" i="20" s="1"/>
  <c r="AB196" i="20" a="1"/>
  <c r="AB196" i="20" s="1"/>
  <c r="P196" i="20"/>
  <c r="O196" i="20"/>
  <c r="Z196" i="20" a="1"/>
  <c r="Z196" i="20" s="1"/>
  <c r="U196" i="20"/>
  <c r="D196" i="20" s="1"/>
  <c r="AJ196" i="20" a="1"/>
  <c r="AJ196" i="20" s="1"/>
  <c r="Y196" i="20" a="1"/>
  <c r="Y196" i="20" s="1"/>
  <c r="AI196" i="20" a="1"/>
  <c r="AI196" i="20" s="1"/>
  <c r="X196" i="20" a="1"/>
  <c r="X196" i="20" s="1"/>
  <c r="AH196" i="20" a="1"/>
  <c r="AH196" i="20" s="1"/>
  <c r="AA196" i="20" a="1"/>
  <c r="AA196" i="20" s="1"/>
  <c r="AE196" i="20" a="1"/>
  <c r="AE196" i="20" s="1"/>
  <c r="AD196" i="20" a="1"/>
  <c r="AD196" i="20" s="1"/>
  <c r="R196" i="20"/>
  <c r="AC196" i="20" a="1"/>
  <c r="AC196" i="20" s="1"/>
  <c r="T196" i="20" a="1"/>
  <c r="T196" i="20" s="1"/>
  <c r="S196" i="20" a="1"/>
  <c r="S196" i="20" s="1"/>
  <c r="AG196" i="20" a="1"/>
  <c r="AG196" i="20" s="1"/>
  <c r="N197" i="20"/>
  <c r="J197" i="20"/>
  <c r="I197" i="20"/>
  <c r="G197" i="20"/>
  <c r="D195" i="20"/>
  <c r="H198" i="20" a="1"/>
  <c r="H198" i="20" s="1"/>
  <c r="M198" i="20"/>
  <c r="K199" i="20" s="1"/>
  <c r="L199" i="20" s="1"/>
  <c r="AC238" i="16"/>
  <c r="AG241" i="16" a="1"/>
  <c r="AG241" i="16" s="1"/>
  <c r="AL241" i="16"/>
  <c r="AJ242" i="16" s="1"/>
  <c r="AK242" i="16" s="1"/>
  <c r="AF240" i="16"/>
  <c r="AI240" i="16"/>
  <c r="AH240" i="16"/>
  <c r="AM240" i="16"/>
  <c r="BF239" i="16" a="1"/>
  <c r="BF239" i="16" s="1"/>
  <c r="AX239" i="16" a="1"/>
  <c r="AX239" i="16" s="1"/>
  <c r="BD239" i="16" a="1"/>
  <c r="BD239" i="16" s="1"/>
  <c r="AU239" i="16"/>
  <c r="AB239" i="16" s="1"/>
  <c r="BI239" i="16" a="1"/>
  <c r="BI239" i="16" s="1"/>
  <c r="AY239" i="16" a="1"/>
  <c r="AY239" i="16" s="1"/>
  <c r="AW239" i="16" a="1"/>
  <c r="AW239" i="16" s="1"/>
  <c r="BH239" i="16" a="1"/>
  <c r="BH239" i="16" s="1"/>
  <c r="AV239" i="16"/>
  <c r="BB239" i="16" a="1"/>
  <c r="BB239" i="16" s="1"/>
  <c r="AZ239" i="16" a="1"/>
  <c r="AZ239" i="16" s="1"/>
  <c r="BC239" i="16" a="1"/>
  <c r="BC239" i="16" s="1"/>
  <c r="BA239" i="16" a="1"/>
  <c r="BA239" i="16" s="1"/>
  <c r="AT239" i="16"/>
  <c r="AC239" i="16" s="1"/>
  <c r="BE239" i="16" a="1"/>
  <c r="BE239" i="16" s="1"/>
  <c r="AS239" i="16" a="1"/>
  <c r="AS239" i="16" s="1"/>
  <c r="AP239" i="16"/>
  <c r="AR239" i="16" a="1"/>
  <c r="AR239" i="16" s="1"/>
  <c r="AQ239" i="16"/>
  <c r="BG239" i="16" a="1"/>
  <c r="BG239" i="16" s="1"/>
  <c r="AO239" i="16"/>
  <c r="BJ239" i="16" a="1"/>
  <c r="BJ239" i="16" s="1"/>
  <c r="AN239" i="16"/>
  <c r="D230" i="21" l="1"/>
  <c r="U231" i="21"/>
  <c r="D231" i="21" s="1"/>
  <c r="AD231" i="21" a="1"/>
  <c r="AD231" i="21" s="1"/>
  <c r="AI231" i="21" a="1"/>
  <c r="AI231" i="21" s="1"/>
  <c r="Z231" i="21" a="1"/>
  <c r="Z231" i="21" s="1"/>
  <c r="X231" i="21" a="1"/>
  <c r="X231" i="21" s="1"/>
  <c r="AJ231" i="21" a="1"/>
  <c r="AJ231" i="21" s="1"/>
  <c r="Y231" i="21" a="1"/>
  <c r="Y231" i="21" s="1"/>
  <c r="AH231" i="21" a="1"/>
  <c r="AH231" i="21" s="1"/>
  <c r="V231" i="21"/>
  <c r="C231" i="21" s="1"/>
  <c r="AB231" i="21" a="1"/>
  <c r="AB231" i="21" s="1"/>
  <c r="Q231" i="21"/>
  <c r="AF231" i="21" a="1"/>
  <c r="AF231" i="21" s="1"/>
  <c r="P231" i="21"/>
  <c r="AG231" i="21" a="1"/>
  <c r="AG231" i="21" s="1"/>
  <c r="AC231" i="21" a="1"/>
  <c r="AC231" i="21" s="1"/>
  <c r="AA231" i="21" a="1"/>
  <c r="AA231" i="21" s="1"/>
  <c r="S231" i="21" a="1"/>
  <c r="S231" i="21" s="1"/>
  <c r="R231" i="21"/>
  <c r="W231" i="21"/>
  <c r="T231" i="21" a="1"/>
  <c r="T231" i="21" s="1"/>
  <c r="O231" i="21"/>
  <c r="AK231" i="21" a="1"/>
  <c r="AK231" i="21" s="1"/>
  <c r="AE231" i="21" a="1"/>
  <c r="AE231" i="21" s="1"/>
  <c r="N232" i="21"/>
  <c r="G232" i="21"/>
  <c r="J232" i="21"/>
  <c r="I232" i="21"/>
  <c r="M233" i="21"/>
  <c r="K234" i="21" s="1"/>
  <c r="L234" i="21" s="1"/>
  <c r="H233" i="21" a="1"/>
  <c r="H233" i="21" s="1"/>
  <c r="H199" i="20" a="1"/>
  <c r="H199" i="20" s="1"/>
  <c r="M199" i="20"/>
  <c r="K200" i="20" s="1"/>
  <c r="L200" i="20" s="1"/>
  <c r="AK197" i="20" a="1"/>
  <c r="AK197" i="20" s="1"/>
  <c r="AC197" i="20" a="1"/>
  <c r="AC197" i="20" s="1"/>
  <c r="AB197" i="20" a="1"/>
  <c r="AB197" i="20" s="1"/>
  <c r="P197" i="20"/>
  <c r="O197" i="20"/>
  <c r="AJ197" i="20" a="1"/>
  <c r="AJ197" i="20" s="1"/>
  <c r="AA197" i="20" a="1"/>
  <c r="AA197" i="20" s="1"/>
  <c r="T197" i="20" a="1"/>
  <c r="T197" i="20" s="1"/>
  <c r="AF197" i="20" a="1"/>
  <c r="AF197" i="20" s="1"/>
  <c r="S197" i="20" a="1"/>
  <c r="S197" i="20" s="1"/>
  <c r="R197" i="20"/>
  <c r="AE197" i="20" a="1"/>
  <c r="AE197" i="20" s="1"/>
  <c r="Q197" i="20"/>
  <c r="AD197" i="20" a="1"/>
  <c r="AD197" i="20" s="1"/>
  <c r="AH197" i="20" a="1"/>
  <c r="AH197" i="20" s="1"/>
  <c r="X197" i="20" a="1"/>
  <c r="X197" i="20" s="1"/>
  <c r="W197" i="20"/>
  <c r="V197" i="20"/>
  <c r="C197" i="20" s="1"/>
  <c r="Y197" i="20" a="1"/>
  <c r="Y197" i="20" s="1"/>
  <c r="U197" i="20"/>
  <c r="AI197" i="20" a="1"/>
  <c r="AI197" i="20" s="1"/>
  <c r="Z197" i="20" a="1"/>
  <c r="Z197" i="20" s="1"/>
  <c r="AG197" i="20" a="1"/>
  <c r="AG197" i="20" s="1"/>
  <c r="G198" i="20"/>
  <c r="J198" i="20"/>
  <c r="I198" i="20"/>
  <c r="N198" i="20"/>
  <c r="BD240" i="16" a="1"/>
  <c r="BD240" i="16" s="1"/>
  <c r="AU240" i="16"/>
  <c r="AB240" i="16" s="1"/>
  <c r="AT240" i="16"/>
  <c r="AC240" i="16" s="1"/>
  <c r="BC240" i="16" a="1"/>
  <c r="BC240" i="16" s="1"/>
  <c r="AR240" i="16" a="1"/>
  <c r="AR240" i="16" s="1"/>
  <c r="BE240" i="16" a="1"/>
  <c r="BE240" i="16" s="1"/>
  <c r="AQ240" i="16"/>
  <c r="AP240" i="16"/>
  <c r="AO240" i="16"/>
  <c r="BB240" i="16" a="1"/>
  <c r="BB240" i="16" s="1"/>
  <c r="AN240" i="16"/>
  <c r="BF240" i="16" a="1"/>
  <c r="BF240" i="16" s="1"/>
  <c r="BA240" i="16" a="1"/>
  <c r="BA240" i="16" s="1"/>
  <c r="AS240" i="16" a="1"/>
  <c r="AS240" i="16" s="1"/>
  <c r="BH240" i="16" a="1"/>
  <c r="BH240" i="16" s="1"/>
  <c r="BJ240" i="16" a="1"/>
  <c r="BJ240" i="16" s="1"/>
  <c r="BI240" i="16" a="1"/>
  <c r="BI240" i="16" s="1"/>
  <c r="AZ240" i="16" a="1"/>
  <c r="AZ240" i="16" s="1"/>
  <c r="AY240" i="16" a="1"/>
  <c r="AY240" i="16" s="1"/>
  <c r="AX240" i="16" a="1"/>
  <c r="AX240" i="16" s="1"/>
  <c r="AV240" i="16"/>
  <c r="AW240" i="16" a="1"/>
  <c r="AW240" i="16" s="1"/>
  <c r="BG240" i="16" a="1"/>
  <c r="BG240" i="16" s="1"/>
  <c r="AL242" i="16"/>
  <c r="AJ243" i="16" s="1"/>
  <c r="AK243" i="16" s="1"/>
  <c r="AG242" i="16" a="1"/>
  <c r="AG242" i="16" s="1"/>
  <c r="AM241" i="16"/>
  <c r="AF241" i="16"/>
  <c r="AH241" i="16"/>
  <c r="AI241" i="16"/>
  <c r="N233" i="21" l="1"/>
  <c r="G233" i="21"/>
  <c r="I233" i="21"/>
  <c r="J233" i="21"/>
  <c r="H234" i="21" a="1"/>
  <c r="H234" i="21" s="1"/>
  <c r="M234" i="21"/>
  <c r="K235" i="21" s="1"/>
  <c r="L235" i="21" s="1"/>
  <c r="AJ232" i="21" a="1"/>
  <c r="AJ232" i="21" s="1"/>
  <c r="AB232" i="21" a="1"/>
  <c r="AB232" i="21" s="1"/>
  <c r="R232" i="21"/>
  <c r="Q232" i="21"/>
  <c r="AI232" i="21" a="1"/>
  <c r="AI232" i="21" s="1"/>
  <c r="Z232" i="21" a="1"/>
  <c r="Z232" i="21" s="1"/>
  <c r="S232" i="21" a="1"/>
  <c r="S232" i="21" s="1"/>
  <c r="O232" i="21"/>
  <c r="AD232" i="21" a="1"/>
  <c r="AD232" i="21" s="1"/>
  <c r="P232" i="21"/>
  <c r="AC232" i="21" a="1"/>
  <c r="AC232" i="21" s="1"/>
  <c r="X232" i="21" a="1"/>
  <c r="X232" i="21" s="1"/>
  <c r="V232" i="21"/>
  <c r="C232" i="21" s="1"/>
  <c r="T232" i="21" a="1"/>
  <c r="T232" i="21" s="1"/>
  <c r="W232" i="21"/>
  <c r="AA232" i="21" a="1"/>
  <c r="AA232" i="21" s="1"/>
  <c r="U232" i="21"/>
  <c r="AF232" i="21" a="1"/>
  <c r="AF232" i="21" s="1"/>
  <c r="AE232" i="21" a="1"/>
  <c r="AE232" i="21" s="1"/>
  <c r="Y232" i="21" a="1"/>
  <c r="Y232" i="21" s="1"/>
  <c r="AK232" i="21" a="1"/>
  <c r="AK232" i="21" s="1"/>
  <c r="AG232" i="21" a="1"/>
  <c r="AG232" i="21" s="1"/>
  <c r="AH232" i="21" a="1"/>
  <c r="AH232" i="21" s="1"/>
  <c r="O198" i="20"/>
  <c r="AC198" i="20" a="1"/>
  <c r="AC198" i="20" s="1"/>
  <c r="R198" i="20"/>
  <c r="Q198" i="20"/>
  <c r="AK198" i="20" a="1"/>
  <c r="AK198" i="20" s="1"/>
  <c r="AB198" i="20" a="1"/>
  <c r="AB198" i="20" s="1"/>
  <c r="P198" i="20"/>
  <c r="Z198" i="20" a="1"/>
  <c r="Z198" i="20" s="1"/>
  <c r="AA198" i="20" a="1"/>
  <c r="AA198" i="20" s="1"/>
  <c r="AJ198" i="20" a="1"/>
  <c r="AJ198" i="20" s="1"/>
  <c r="Y198" i="20" a="1"/>
  <c r="Y198" i="20" s="1"/>
  <c r="W198" i="20"/>
  <c r="AG198" i="20" a="1"/>
  <c r="AG198" i="20" s="1"/>
  <c r="T198" i="20" a="1"/>
  <c r="T198" i="20" s="1"/>
  <c r="AH198" i="20" a="1"/>
  <c r="AH198" i="20" s="1"/>
  <c r="S198" i="20" a="1"/>
  <c r="S198" i="20" s="1"/>
  <c r="AI198" i="20" a="1"/>
  <c r="AI198" i="20" s="1"/>
  <c r="AF198" i="20" a="1"/>
  <c r="AF198" i="20" s="1"/>
  <c r="AE198" i="20" a="1"/>
  <c r="AE198" i="20" s="1"/>
  <c r="AD198" i="20" a="1"/>
  <c r="AD198" i="20" s="1"/>
  <c r="X198" i="20" a="1"/>
  <c r="X198" i="20" s="1"/>
  <c r="V198" i="20"/>
  <c r="C198" i="20" s="1"/>
  <c r="U198" i="20"/>
  <c r="D198" i="20" s="1"/>
  <c r="D197" i="20"/>
  <c r="M200" i="20"/>
  <c r="K201" i="20" s="1"/>
  <c r="L201" i="20" s="1"/>
  <c r="H200" i="20" a="1"/>
  <c r="H200" i="20" s="1"/>
  <c r="J199" i="20"/>
  <c r="G199" i="20"/>
  <c r="N199" i="20"/>
  <c r="I199" i="20"/>
  <c r="AR241" i="16" a="1"/>
  <c r="AR241" i="16" s="1"/>
  <c r="BI241" i="16" a="1"/>
  <c r="BI241" i="16" s="1"/>
  <c r="BA241" i="16" a="1"/>
  <c r="BA241" i="16" s="1"/>
  <c r="AQ241" i="16"/>
  <c r="AP241" i="16"/>
  <c r="BG241" i="16" a="1"/>
  <c r="BG241" i="16" s="1"/>
  <c r="AY241" i="16" a="1"/>
  <c r="AY241" i="16" s="1"/>
  <c r="BJ241" i="16" a="1"/>
  <c r="BJ241" i="16" s="1"/>
  <c r="AX241" i="16" a="1"/>
  <c r="AX241" i="16" s="1"/>
  <c r="BH241" i="16" a="1"/>
  <c r="BH241" i="16" s="1"/>
  <c r="AW241" i="16" a="1"/>
  <c r="AW241" i="16" s="1"/>
  <c r="AV241" i="16"/>
  <c r="BE241" i="16" a="1"/>
  <c r="BE241" i="16" s="1"/>
  <c r="AN241" i="16"/>
  <c r="BD241" i="16" a="1"/>
  <c r="BD241" i="16" s="1"/>
  <c r="BC241" i="16" a="1"/>
  <c r="BC241" i="16" s="1"/>
  <c r="BB241" i="16" a="1"/>
  <c r="BB241" i="16" s="1"/>
  <c r="AZ241" i="16" a="1"/>
  <c r="AZ241" i="16" s="1"/>
  <c r="BF241" i="16" a="1"/>
  <c r="BF241" i="16" s="1"/>
  <c r="AU241" i="16"/>
  <c r="AB241" i="16" s="1"/>
  <c r="AT241" i="16"/>
  <c r="AS241" i="16" a="1"/>
  <c r="AS241" i="16" s="1"/>
  <c r="AO241" i="16"/>
  <c r="AG243" i="16" a="1"/>
  <c r="AG243" i="16" s="1"/>
  <c r="AL243" i="16"/>
  <c r="AJ244" i="16" s="1"/>
  <c r="AK244" i="16" s="1"/>
  <c r="AM242" i="16"/>
  <c r="AH242" i="16"/>
  <c r="AI242" i="16"/>
  <c r="AF242" i="16"/>
  <c r="D232" i="21" l="1"/>
  <c r="M235" i="21"/>
  <c r="K236" i="21" s="1"/>
  <c r="L236" i="21" s="1"/>
  <c r="H235" i="21" a="1"/>
  <c r="H235" i="21" s="1"/>
  <c r="N234" i="21"/>
  <c r="I234" i="21"/>
  <c r="J234" i="21"/>
  <c r="G234" i="21"/>
  <c r="AG233" i="21" a="1"/>
  <c r="AG233" i="21" s="1"/>
  <c r="Y233" i="21" a="1"/>
  <c r="Y233" i="21" s="1"/>
  <c r="O233" i="21"/>
  <c r="AJ233" i="21" a="1"/>
  <c r="AJ233" i="21" s="1"/>
  <c r="AA233" i="21" a="1"/>
  <c r="AA233" i="21" s="1"/>
  <c r="AI233" i="21" a="1"/>
  <c r="AI233" i="21" s="1"/>
  <c r="X233" i="21" a="1"/>
  <c r="X233" i="21" s="1"/>
  <c r="V233" i="21"/>
  <c r="C233" i="21" s="1"/>
  <c r="U233" i="21"/>
  <c r="D233" i="21" s="1"/>
  <c r="W233" i="21"/>
  <c r="AH233" i="21" a="1"/>
  <c r="AH233" i="21" s="1"/>
  <c r="Z233" i="21" a="1"/>
  <c r="Z233" i="21" s="1"/>
  <c r="AD233" i="21" a="1"/>
  <c r="AD233" i="21" s="1"/>
  <c r="AB233" i="21" a="1"/>
  <c r="AB233" i="21" s="1"/>
  <c r="AF233" i="21" a="1"/>
  <c r="AF233" i="21" s="1"/>
  <c r="P233" i="21"/>
  <c r="Q233" i="21"/>
  <c r="AK233" i="21" a="1"/>
  <c r="AK233" i="21" s="1"/>
  <c r="T233" i="21" a="1"/>
  <c r="T233" i="21" s="1"/>
  <c r="S233" i="21" a="1"/>
  <c r="S233" i="21" s="1"/>
  <c r="R233" i="21"/>
  <c r="AE233" i="21" a="1"/>
  <c r="AE233" i="21" s="1"/>
  <c r="AC233" i="21" a="1"/>
  <c r="AC233" i="21" s="1"/>
  <c r="AF199" i="20" a="1"/>
  <c r="AF199" i="20" s="1"/>
  <c r="X199" i="20" a="1"/>
  <c r="X199" i="20" s="1"/>
  <c r="AK199" i="20" a="1"/>
  <c r="AK199" i="20" s="1"/>
  <c r="R199" i="20"/>
  <c r="S199" i="20" a="1"/>
  <c r="S199" i="20" s="1"/>
  <c r="AC199" i="20" a="1"/>
  <c r="AC199" i="20" s="1"/>
  <c r="Q199" i="20"/>
  <c r="AB199" i="20" a="1"/>
  <c r="AB199" i="20" s="1"/>
  <c r="P199" i="20"/>
  <c r="AH199" i="20" a="1"/>
  <c r="AH199" i="20" s="1"/>
  <c r="V199" i="20"/>
  <c r="C199" i="20" s="1"/>
  <c r="AE199" i="20" a="1"/>
  <c r="AE199" i="20" s="1"/>
  <c r="U199" i="20"/>
  <c r="D199" i="20" s="1"/>
  <c r="AG199" i="20" a="1"/>
  <c r="AG199" i="20" s="1"/>
  <c r="T199" i="20" a="1"/>
  <c r="T199" i="20" s="1"/>
  <c r="O199" i="20"/>
  <c r="Y199" i="20" a="1"/>
  <c r="Y199" i="20" s="1"/>
  <c r="AD199" i="20" a="1"/>
  <c r="AD199" i="20" s="1"/>
  <c r="AA199" i="20" a="1"/>
  <c r="AA199" i="20" s="1"/>
  <c r="AJ199" i="20" a="1"/>
  <c r="AJ199" i="20" s="1"/>
  <c r="AI199" i="20" a="1"/>
  <c r="AI199" i="20" s="1"/>
  <c r="Z199" i="20" a="1"/>
  <c r="Z199" i="20" s="1"/>
  <c r="W199" i="20"/>
  <c r="J200" i="20"/>
  <c r="I200" i="20"/>
  <c r="N200" i="20"/>
  <c r="G200" i="20"/>
  <c r="M201" i="20"/>
  <c r="K202" i="20" s="1"/>
  <c r="L202" i="20" s="1"/>
  <c r="H201" i="20" a="1"/>
  <c r="H201" i="20" s="1"/>
  <c r="BG242" i="16" a="1"/>
  <c r="BG242" i="16" s="1"/>
  <c r="AY242" i="16" a="1"/>
  <c r="AY242" i="16" s="1"/>
  <c r="BF242" i="16" a="1"/>
  <c r="BF242" i="16" s="1"/>
  <c r="AX242" i="16" a="1"/>
  <c r="AX242" i="16" s="1"/>
  <c r="AV242" i="16"/>
  <c r="AR242" i="16" a="1"/>
  <c r="AR242" i="16" s="1"/>
  <c r="BC242" i="16" a="1"/>
  <c r="BC242" i="16" s="1"/>
  <c r="AQ242" i="16"/>
  <c r="AP242" i="16"/>
  <c r="BB242" i="16" a="1"/>
  <c r="BB242" i="16" s="1"/>
  <c r="AO242" i="16"/>
  <c r="AS242" i="16" a="1"/>
  <c r="AS242" i="16" s="1"/>
  <c r="BH242" i="16" a="1"/>
  <c r="BH242" i="16" s="1"/>
  <c r="AN242" i="16"/>
  <c r="BD242" i="16" a="1"/>
  <c r="BD242" i="16" s="1"/>
  <c r="AW242" i="16" a="1"/>
  <c r="AW242" i="16" s="1"/>
  <c r="AU242" i="16"/>
  <c r="AB242" i="16" s="1"/>
  <c r="AT242" i="16"/>
  <c r="AC242" i="16" s="1"/>
  <c r="BE242" i="16" a="1"/>
  <c r="BE242" i="16" s="1"/>
  <c r="BA242" i="16" a="1"/>
  <c r="BA242" i="16" s="1"/>
  <c r="AZ242" i="16" a="1"/>
  <c r="AZ242" i="16" s="1"/>
  <c r="BI242" i="16" a="1"/>
  <c r="BI242" i="16" s="1"/>
  <c r="BJ242" i="16" a="1"/>
  <c r="BJ242" i="16" s="1"/>
  <c r="AL244" i="16"/>
  <c r="AJ245" i="16" s="1"/>
  <c r="AK245" i="16" s="1"/>
  <c r="AG244" i="16" a="1"/>
  <c r="AG244" i="16" s="1"/>
  <c r="AH243" i="16"/>
  <c r="AF243" i="16"/>
  <c r="AM243" i="16"/>
  <c r="AI243" i="16"/>
  <c r="AC241" i="16"/>
  <c r="AE234" i="21" l="1" a="1"/>
  <c r="AE234" i="21" s="1"/>
  <c r="V234" i="21"/>
  <c r="C234" i="21" s="1"/>
  <c r="U234" i="21"/>
  <c r="D234" i="21" s="1"/>
  <c r="AK234" i="21" a="1"/>
  <c r="AK234" i="21" s="1"/>
  <c r="AB234" i="21" a="1"/>
  <c r="AB234" i="21" s="1"/>
  <c r="P234" i="21"/>
  <c r="O234" i="21"/>
  <c r="Q234" i="21"/>
  <c r="AC234" i="21" a="1"/>
  <c r="AC234" i="21" s="1"/>
  <c r="AA234" i="21" a="1"/>
  <c r="AA234" i="21" s="1"/>
  <c r="R234" i="21"/>
  <c r="AD234" i="21" a="1"/>
  <c r="AD234" i="21" s="1"/>
  <c r="X234" i="21" a="1"/>
  <c r="X234" i="21" s="1"/>
  <c r="T234" i="21" a="1"/>
  <c r="T234" i="21" s="1"/>
  <c r="AF234" i="21" a="1"/>
  <c r="AF234" i="21" s="1"/>
  <c r="Z234" i="21" a="1"/>
  <c r="Z234" i="21" s="1"/>
  <c r="Y234" i="21" a="1"/>
  <c r="Y234" i="21" s="1"/>
  <c r="AJ234" i="21" a="1"/>
  <c r="AJ234" i="21" s="1"/>
  <c r="AH234" i="21" a="1"/>
  <c r="AH234" i="21" s="1"/>
  <c r="AG234" i="21" a="1"/>
  <c r="AG234" i="21" s="1"/>
  <c r="W234" i="21"/>
  <c r="S234" i="21" a="1"/>
  <c r="S234" i="21" s="1"/>
  <c r="AI234" i="21" a="1"/>
  <c r="AI234" i="21" s="1"/>
  <c r="G235" i="21"/>
  <c r="N235" i="21"/>
  <c r="J235" i="21"/>
  <c r="I235" i="21"/>
  <c r="M236" i="21"/>
  <c r="K237" i="21" s="1"/>
  <c r="L237" i="21" s="1"/>
  <c r="H236" i="21" a="1"/>
  <c r="H236" i="21" s="1"/>
  <c r="N201" i="20"/>
  <c r="G201" i="20"/>
  <c r="J201" i="20"/>
  <c r="I201" i="20"/>
  <c r="M202" i="20"/>
  <c r="K203" i="20" s="1"/>
  <c r="L203" i="20" s="1"/>
  <c r="H202" i="20" a="1"/>
  <c r="H202" i="20" s="1"/>
  <c r="T200" i="20" a="1"/>
  <c r="T200" i="20" s="1"/>
  <c r="AJ200" i="20" a="1"/>
  <c r="AJ200" i="20" s="1"/>
  <c r="P200" i="20"/>
  <c r="AD200" i="20" a="1"/>
  <c r="AD200" i="20" s="1"/>
  <c r="S200" i="20" a="1"/>
  <c r="S200" i="20" s="1"/>
  <c r="AC200" i="20" a="1"/>
  <c r="AC200" i="20" s="1"/>
  <c r="R200" i="20"/>
  <c r="AB200" i="20" a="1"/>
  <c r="AB200" i="20" s="1"/>
  <c r="AA200" i="20" a="1"/>
  <c r="AA200" i="20" s="1"/>
  <c r="AK200" i="20" a="1"/>
  <c r="AK200" i="20" s="1"/>
  <c r="Z200" i="20" a="1"/>
  <c r="Z200" i="20" s="1"/>
  <c r="V200" i="20"/>
  <c r="C200" i="20" s="1"/>
  <c r="AH200" i="20" a="1"/>
  <c r="AH200" i="20" s="1"/>
  <c r="AG200" i="20" a="1"/>
  <c r="AG200" i="20" s="1"/>
  <c r="AE200" i="20" a="1"/>
  <c r="AE200" i="20" s="1"/>
  <c r="X200" i="20" a="1"/>
  <c r="X200" i="20" s="1"/>
  <c r="AF200" i="20" a="1"/>
  <c r="AF200" i="20" s="1"/>
  <c r="Y200" i="20" a="1"/>
  <c r="Y200" i="20" s="1"/>
  <c r="W200" i="20"/>
  <c r="Q200" i="20"/>
  <c r="O200" i="20"/>
  <c r="AI200" i="20" a="1"/>
  <c r="AI200" i="20" s="1"/>
  <c r="U200" i="20"/>
  <c r="AV243" i="16"/>
  <c r="BD243" i="16" a="1"/>
  <c r="BD243" i="16" s="1"/>
  <c r="AU243" i="16"/>
  <c r="AB243" i="16" s="1"/>
  <c r="AT243" i="16"/>
  <c r="BJ243" i="16" a="1"/>
  <c r="BJ243" i="16" s="1"/>
  <c r="BB243" i="16" a="1"/>
  <c r="BB243" i="16" s="1"/>
  <c r="BH243" i="16" a="1"/>
  <c r="BH243" i="16" s="1"/>
  <c r="AX243" i="16" a="1"/>
  <c r="AX243" i="16" s="1"/>
  <c r="BG243" i="16" a="1"/>
  <c r="BG243" i="16" s="1"/>
  <c r="AW243" i="16" a="1"/>
  <c r="AW243" i="16" s="1"/>
  <c r="AP243" i="16"/>
  <c r="BF243" i="16" a="1"/>
  <c r="BF243" i="16" s="1"/>
  <c r="AO243" i="16"/>
  <c r="AN243" i="16"/>
  <c r="BE243" i="16" a="1"/>
  <c r="BE243" i="16" s="1"/>
  <c r="BC243" i="16" a="1"/>
  <c r="BC243" i="16" s="1"/>
  <c r="BA243" i="16" a="1"/>
  <c r="BA243" i="16" s="1"/>
  <c r="AY243" i="16" a="1"/>
  <c r="AY243" i="16" s="1"/>
  <c r="AS243" i="16" a="1"/>
  <c r="AS243" i="16" s="1"/>
  <c r="AR243" i="16" a="1"/>
  <c r="AR243" i="16" s="1"/>
  <c r="AQ243" i="16"/>
  <c r="AZ243" i="16" a="1"/>
  <c r="AZ243" i="16" s="1"/>
  <c r="BI243" i="16" a="1"/>
  <c r="BI243" i="16" s="1"/>
  <c r="AM244" i="16"/>
  <c r="AI244" i="16"/>
  <c r="AH244" i="16"/>
  <c r="AF244" i="16"/>
  <c r="AL245" i="16"/>
  <c r="AJ246" i="16" s="1"/>
  <c r="AK246" i="16" s="1"/>
  <c r="AG245" i="16" a="1"/>
  <c r="AG245" i="16" s="1"/>
  <c r="N236" i="21" l="1"/>
  <c r="J236" i="21"/>
  <c r="I236" i="21"/>
  <c r="G236" i="21"/>
  <c r="M237" i="21"/>
  <c r="K238" i="21" s="1"/>
  <c r="L238" i="21" s="1"/>
  <c r="H237" i="21" a="1"/>
  <c r="H237" i="21" s="1"/>
  <c r="S235" i="21" a="1"/>
  <c r="S235" i="21" s="1"/>
  <c r="AJ235" i="21" a="1"/>
  <c r="AJ235" i="21" s="1"/>
  <c r="AB235" i="21" a="1"/>
  <c r="AB235" i="21" s="1"/>
  <c r="R235" i="21"/>
  <c r="Q235" i="21"/>
  <c r="AC235" i="21" a="1"/>
  <c r="AC235" i="21" s="1"/>
  <c r="P235" i="21"/>
  <c r="AH235" i="21" a="1"/>
  <c r="AH235" i="21" s="1"/>
  <c r="X235" i="21" a="1"/>
  <c r="X235" i="21" s="1"/>
  <c r="V235" i="21"/>
  <c r="C235" i="21" s="1"/>
  <c r="W235" i="21"/>
  <c r="AG235" i="21" a="1"/>
  <c r="AG235" i="21" s="1"/>
  <c r="U235" i="21"/>
  <c r="Z235" i="21" a="1"/>
  <c r="Z235" i="21" s="1"/>
  <c r="AI235" i="21" a="1"/>
  <c r="AI235" i="21" s="1"/>
  <c r="AE235" i="21" a="1"/>
  <c r="AE235" i="21" s="1"/>
  <c r="AA235" i="21" a="1"/>
  <c r="AA235" i="21" s="1"/>
  <c r="O235" i="21"/>
  <c r="AD235" i="21" a="1"/>
  <c r="AD235" i="21" s="1"/>
  <c r="AF235" i="21" a="1"/>
  <c r="AF235" i="21" s="1"/>
  <c r="Y235" i="21" a="1"/>
  <c r="Y235" i="21" s="1"/>
  <c r="T235" i="21" a="1"/>
  <c r="T235" i="21" s="1"/>
  <c r="AK235" i="21" a="1"/>
  <c r="AK235" i="21" s="1"/>
  <c r="D200" i="20"/>
  <c r="N202" i="20"/>
  <c r="I202" i="20"/>
  <c r="J202" i="20"/>
  <c r="G202" i="20"/>
  <c r="H203" i="20" a="1"/>
  <c r="H203" i="20" s="1"/>
  <c r="M203" i="20"/>
  <c r="K204" i="20" s="1"/>
  <c r="L204" i="20" s="1"/>
  <c r="AI201" i="20" a="1"/>
  <c r="AI201" i="20" s="1"/>
  <c r="AA201" i="20" a="1"/>
  <c r="AA201" i="20" s="1"/>
  <c r="P201" i="20"/>
  <c r="AE201" i="20" a="1"/>
  <c r="AE201" i="20" s="1"/>
  <c r="T201" i="20" a="1"/>
  <c r="T201" i="20" s="1"/>
  <c r="AD201" i="20" a="1"/>
  <c r="AD201" i="20" s="1"/>
  <c r="AJ201" i="20" a="1"/>
  <c r="AJ201" i="20" s="1"/>
  <c r="W201" i="20"/>
  <c r="X201" i="20" a="1"/>
  <c r="X201" i="20" s="1"/>
  <c r="AH201" i="20" a="1"/>
  <c r="AH201" i="20" s="1"/>
  <c r="V201" i="20"/>
  <c r="C201" i="20" s="1"/>
  <c r="AG201" i="20" a="1"/>
  <c r="AG201" i="20" s="1"/>
  <c r="U201" i="20"/>
  <c r="D201" i="20" s="1"/>
  <c r="S201" i="20" a="1"/>
  <c r="S201" i="20" s="1"/>
  <c r="AB201" i="20" a="1"/>
  <c r="AB201" i="20" s="1"/>
  <c r="Y201" i="20" a="1"/>
  <c r="Y201" i="20" s="1"/>
  <c r="R201" i="20"/>
  <c r="Q201" i="20"/>
  <c r="Z201" i="20" a="1"/>
  <c r="Z201" i="20" s="1"/>
  <c r="O201" i="20"/>
  <c r="AK201" i="20" a="1"/>
  <c r="AK201" i="20" s="1"/>
  <c r="AF201" i="20" a="1"/>
  <c r="AF201" i="20" s="1"/>
  <c r="AC201" i="20" a="1"/>
  <c r="AC201" i="20" s="1"/>
  <c r="AM245" i="16"/>
  <c r="AI245" i="16"/>
  <c r="AF245" i="16"/>
  <c r="AH245" i="16"/>
  <c r="AL246" i="16"/>
  <c r="AJ247" i="16" s="1"/>
  <c r="AK247" i="16" s="1"/>
  <c r="AG246" i="16" a="1"/>
  <c r="AG246" i="16" s="1"/>
  <c r="BJ244" i="16" a="1"/>
  <c r="BJ244" i="16" s="1"/>
  <c r="BB244" i="16" a="1"/>
  <c r="BB244" i="16" s="1"/>
  <c r="AR244" i="16" a="1"/>
  <c r="AR244" i="16" s="1"/>
  <c r="BI244" i="16" a="1"/>
  <c r="BI244" i="16" s="1"/>
  <c r="BA244" i="16" a="1"/>
  <c r="BA244" i="16" s="1"/>
  <c r="AQ244" i="16"/>
  <c r="AN244" i="16"/>
  <c r="AO244" i="16"/>
  <c r="BC244" i="16" a="1"/>
  <c r="BC244" i="16" s="1"/>
  <c r="BH244" i="16" a="1"/>
  <c r="BH244" i="16" s="1"/>
  <c r="AT244" i="16"/>
  <c r="AC244" i="16" s="1"/>
  <c r="BG244" i="16" a="1"/>
  <c r="BG244" i="16" s="1"/>
  <c r="AS244" i="16" a="1"/>
  <c r="AS244" i="16" s="1"/>
  <c r="BE244" i="16" a="1"/>
  <c r="BE244" i="16" s="1"/>
  <c r="AW244" i="16" a="1"/>
  <c r="AW244" i="16" s="1"/>
  <c r="AV244" i="16"/>
  <c r="AU244" i="16"/>
  <c r="AB244" i="16" s="1"/>
  <c r="AP244" i="16"/>
  <c r="AY244" i="16" a="1"/>
  <c r="AY244" i="16" s="1"/>
  <c r="AX244" i="16" a="1"/>
  <c r="AX244" i="16" s="1"/>
  <c r="BF244" i="16" a="1"/>
  <c r="BF244" i="16" s="1"/>
  <c r="AZ244" i="16" a="1"/>
  <c r="AZ244" i="16" s="1"/>
  <c r="BD244" i="16" a="1"/>
  <c r="BD244" i="16" s="1"/>
  <c r="AC243" i="16"/>
  <c r="I237" i="21" l="1"/>
  <c r="G237" i="21"/>
  <c r="N237" i="21"/>
  <c r="J237" i="21"/>
  <c r="H238" i="21" a="1"/>
  <c r="H238" i="21" s="1"/>
  <c r="M238" i="21"/>
  <c r="K239" i="21" s="1"/>
  <c r="L239" i="21" s="1"/>
  <c r="D235" i="21"/>
  <c r="AH236" i="21" a="1"/>
  <c r="AH236" i="21" s="1"/>
  <c r="Z236" i="21" a="1"/>
  <c r="Z236" i="21" s="1"/>
  <c r="AD236" i="21" a="1"/>
  <c r="AD236" i="21" s="1"/>
  <c r="S236" i="21" a="1"/>
  <c r="S236" i="21" s="1"/>
  <c r="AB236" i="21" a="1"/>
  <c r="AB236" i="21" s="1"/>
  <c r="AK236" i="21" a="1"/>
  <c r="AK236" i="21" s="1"/>
  <c r="AA236" i="21" a="1"/>
  <c r="AA236" i="21" s="1"/>
  <c r="Y236" i="21" a="1"/>
  <c r="Y236" i="21" s="1"/>
  <c r="AI236" i="21" a="1"/>
  <c r="AI236" i="21" s="1"/>
  <c r="T236" i="21" a="1"/>
  <c r="T236" i="21" s="1"/>
  <c r="U236" i="21"/>
  <c r="D236" i="21" s="1"/>
  <c r="Q236" i="21"/>
  <c r="O236" i="21"/>
  <c r="AG236" i="21" a="1"/>
  <c r="AG236" i="21" s="1"/>
  <c r="AE236" i="21" a="1"/>
  <c r="AE236" i="21" s="1"/>
  <c r="X236" i="21" a="1"/>
  <c r="X236" i="21" s="1"/>
  <c r="W236" i="21"/>
  <c r="AJ236" i="21" a="1"/>
  <c r="AJ236" i="21" s="1"/>
  <c r="AF236" i="21" a="1"/>
  <c r="AF236" i="21" s="1"/>
  <c r="R236" i="21"/>
  <c r="AC236" i="21" a="1"/>
  <c r="AC236" i="21" s="1"/>
  <c r="V236" i="21"/>
  <c r="C236" i="21" s="1"/>
  <c r="P236" i="21"/>
  <c r="H204" i="20" a="1"/>
  <c r="H204" i="20" s="1"/>
  <c r="M204" i="20"/>
  <c r="K205" i="20" s="1"/>
  <c r="L205" i="20" s="1"/>
  <c r="G203" i="20"/>
  <c r="J203" i="20"/>
  <c r="I203" i="20"/>
  <c r="N203" i="20"/>
  <c r="Z202" i="20" a="1"/>
  <c r="Z202" i="20" s="1"/>
  <c r="U202" i="20"/>
  <c r="D202" i="20" s="1"/>
  <c r="AE202" i="20" a="1"/>
  <c r="AE202" i="20" s="1"/>
  <c r="T202" i="20" a="1"/>
  <c r="T202" i="20" s="1"/>
  <c r="P202" i="20"/>
  <c r="AC202" i="20" a="1"/>
  <c r="AC202" i="20" s="1"/>
  <c r="O202" i="20"/>
  <c r="AB202" i="20" a="1"/>
  <c r="AB202" i="20" s="1"/>
  <c r="AA202" i="20" a="1"/>
  <c r="AA202" i="20" s="1"/>
  <c r="Q202" i="20"/>
  <c r="AI202" i="20" a="1"/>
  <c r="AI202" i="20" s="1"/>
  <c r="AJ202" i="20" a="1"/>
  <c r="AJ202" i="20" s="1"/>
  <c r="AH202" i="20" a="1"/>
  <c r="AH202" i="20" s="1"/>
  <c r="AG202" i="20" a="1"/>
  <c r="AG202" i="20" s="1"/>
  <c r="AF202" i="20" a="1"/>
  <c r="AF202" i="20" s="1"/>
  <c r="S202" i="20" a="1"/>
  <c r="S202" i="20" s="1"/>
  <c r="AK202" i="20" a="1"/>
  <c r="AK202" i="20" s="1"/>
  <c r="R202" i="20"/>
  <c r="Y202" i="20" a="1"/>
  <c r="Y202" i="20" s="1"/>
  <c r="V202" i="20"/>
  <c r="C202" i="20" s="1"/>
  <c r="W202" i="20"/>
  <c r="AD202" i="20" a="1"/>
  <c r="AD202" i="20" s="1"/>
  <c r="X202" i="20" a="1"/>
  <c r="X202" i="20" s="1"/>
  <c r="AI246" i="16"/>
  <c r="AH246" i="16"/>
  <c r="AM246" i="16"/>
  <c r="AF246" i="16"/>
  <c r="AG247" i="16" a="1"/>
  <c r="AG247" i="16" s="1"/>
  <c r="AL247" i="16"/>
  <c r="AJ248" i="16" s="1"/>
  <c r="AK248" i="16" s="1"/>
  <c r="AN245" i="16"/>
  <c r="BG245" i="16" a="1"/>
  <c r="BG245" i="16" s="1"/>
  <c r="AY245" i="16" a="1"/>
  <c r="AY245" i="16" s="1"/>
  <c r="BE245" i="16" a="1"/>
  <c r="BE245" i="16" s="1"/>
  <c r="AW245" i="16" a="1"/>
  <c r="AW245" i="16" s="1"/>
  <c r="BI245" i="16" a="1"/>
  <c r="BI245" i="16" s="1"/>
  <c r="AV245" i="16"/>
  <c r="BH245" i="16" a="1"/>
  <c r="BH245" i="16" s="1"/>
  <c r="AU245" i="16"/>
  <c r="AB245" i="16" s="1"/>
  <c r="BF245" i="16" a="1"/>
  <c r="BF245" i="16" s="1"/>
  <c r="AT245" i="16"/>
  <c r="AS245" i="16" a="1"/>
  <c r="AS245" i="16" s="1"/>
  <c r="BJ245" i="16" a="1"/>
  <c r="BJ245" i="16" s="1"/>
  <c r="AR245" i="16" a="1"/>
  <c r="AR245" i="16" s="1"/>
  <c r="BD245" i="16" a="1"/>
  <c r="BD245" i="16" s="1"/>
  <c r="AO245" i="16"/>
  <c r="BC245" i="16" a="1"/>
  <c r="BC245" i="16" s="1"/>
  <c r="AZ245" i="16" a="1"/>
  <c r="AZ245" i="16" s="1"/>
  <c r="AX245" i="16" a="1"/>
  <c r="AX245" i="16" s="1"/>
  <c r="AQ245" i="16"/>
  <c r="AP245" i="16"/>
  <c r="BB245" i="16" a="1"/>
  <c r="BB245" i="16" s="1"/>
  <c r="BA245" i="16" a="1"/>
  <c r="BA245" i="16" s="1"/>
  <c r="M239" i="21" l="1"/>
  <c r="K240" i="21" s="1"/>
  <c r="L240" i="21" s="1"/>
  <c r="H239" i="21" a="1"/>
  <c r="H239" i="21" s="1"/>
  <c r="I238" i="21"/>
  <c r="G238" i="21"/>
  <c r="J238" i="21"/>
  <c r="N238" i="21"/>
  <c r="W237" i="21"/>
  <c r="AE237" i="21" a="1"/>
  <c r="AE237" i="21" s="1"/>
  <c r="V237" i="21"/>
  <c r="C237" i="21" s="1"/>
  <c r="T237" i="21" a="1"/>
  <c r="T237" i="21" s="1"/>
  <c r="AD237" i="21" a="1"/>
  <c r="AD237" i="21" s="1"/>
  <c r="U237" i="21"/>
  <c r="S237" i="21" a="1"/>
  <c r="S237" i="21" s="1"/>
  <c r="AF237" i="21" a="1"/>
  <c r="AF237" i="21" s="1"/>
  <c r="AG237" i="21" a="1"/>
  <c r="AG237" i="21" s="1"/>
  <c r="R237" i="21"/>
  <c r="AA237" i="21" a="1"/>
  <c r="AA237" i="21" s="1"/>
  <c r="AK237" i="21" a="1"/>
  <c r="AK237" i="21" s="1"/>
  <c r="Y237" i="21" a="1"/>
  <c r="Y237" i="21" s="1"/>
  <c r="Z237" i="21" a="1"/>
  <c r="Z237" i="21" s="1"/>
  <c r="Q237" i="21"/>
  <c r="P237" i="21"/>
  <c r="AB237" i="21" a="1"/>
  <c r="AB237" i="21" s="1"/>
  <c r="O237" i="21"/>
  <c r="AJ237" i="21" a="1"/>
  <c r="AJ237" i="21" s="1"/>
  <c r="AI237" i="21" a="1"/>
  <c r="AI237" i="21" s="1"/>
  <c r="AH237" i="21" a="1"/>
  <c r="AH237" i="21" s="1"/>
  <c r="AC237" i="21" a="1"/>
  <c r="AC237" i="21" s="1"/>
  <c r="X237" i="21" a="1"/>
  <c r="X237" i="21" s="1"/>
  <c r="AD203" i="20" a="1"/>
  <c r="AD203" i="20" s="1"/>
  <c r="Y203" i="20" a="1"/>
  <c r="Y203" i="20" s="1"/>
  <c r="W203" i="20"/>
  <c r="AF203" i="20" a="1"/>
  <c r="AF203" i="20" s="1"/>
  <c r="V203" i="20"/>
  <c r="C203" i="20" s="1"/>
  <c r="U203" i="20"/>
  <c r="Z203" i="20" a="1"/>
  <c r="Z203" i="20" s="1"/>
  <c r="AH203" i="20" a="1"/>
  <c r="AH203" i="20" s="1"/>
  <c r="AJ203" i="20" a="1"/>
  <c r="AJ203" i="20" s="1"/>
  <c r="AI203" i="20" a="1"/>
  <c r="AI203" i="20" s="1"/>
  <c r="X203" i="20" a="1"/>
  <c r="X203" i="20" s="1"/>
  <c r="T203" i="20" a="1"/>
  <c r="T203" i="20" s="1"/>
  <c r="S203" i="20" a="1"/>
  <c r="S203" i="20" s="1"/>
  <c r="AB203" i="20" a="1"/>
  <c r="AB203" i="20" s="1"/>
  <c r="AA203" i="20" a="1"/>
  <c r="AA203" i="20" s="1"/>
  <c r="AE203" i="20" a="1"/>
  <c r="AE203" i="20" s="1"/>
  <c r="AG203" i="20" a="1"/>
  <c r="AG203" i="20" s="1"/>
  <c r="AK203" i="20" a="1"/>
  <c r="AK203" i="20" s="1"/>
  <c r="AC203" i="20" a="1"/>
  <c r="AC203" i="20" s="1"/>
  <c r="P203" i="20"/>
  <c r="O203" i="20"/>
  <c r="R203" i="20"/>
  <c r="Q203" i="20"/>
  <c r="H205" i="20" a="1"/>
  <c r="H205" i="20" s="1"/>
  <c r="M205" i="20"/>
  <c r="K206" i="20" s="1"/>
  <c r="L206" i="20" s="1"/>
  <c r="G204" i="20"/>
  <c r="N204" i="20"/>
  <c r="I204" i="20"/>
  <c r="J204" i="20"/>
  <c r="AL248" i="16"/>
  <c r="AJ249" i="16" s="1"/>
  <c r="AK249" i="16" s="1"/>
  <c r="AG248" i="16" a="1"/>
  <c r="AG248" i="16" s="1"/>
  <c r="AF247" i="16"/>
  <c r="AH247" i="16"/>
  <c r="AI247" i="16"/>
  <c r="AM247" i="16"/>
  <c r="BE246" i="16" a="1"/>
  <c r="BE246" i="16" s="1"/>
  <c r="AW246" i="16" a="1"/>
  <c r="AW246" i="16" s="1"/>
  <c r="AV246" i="16"/>
  <c r="BD246" i="16" a="1"/>
  <c r="BD246" i="16" s="1"/>
  <c r="AU246" i="16"/>
  <c r="AB246" i="16" s="1"/>
  <c r="AS246" i="16" a="1"/>
  <c r="AS246" i="16" s="1"/>
  <c r="BC246" i="16" a="1"/>
  <c r="BC246" i="16" s="1"/>
  <c r="AP246" i="16"/>
  <c r="BB246" i="16" a="1"/>
  <c r="BB246" i="16" s="1"/>
  <c r="AO246" i="16"/>
  <c r="AN246" i="16"/>
  <c r="BA246" i="16" a="1"/>
  <c r="BA246" i="16" s="1"/>
  <c r="BJ246" i="16" a="1"/>
  <c r="BJ246" i="16" s="1"/>
  <c r="AX246" i="16" a="1"/>
  <c r="AX246" i="16" s="1"/>
  <c r="BI246" i="16" a="1"/>
  <c r="BI246" i="16" s="1"/>
  <c r="AT246" i="16"/>
  <c r="AC246" i="16" s="1"/>
  <c r="AR246" i="16" a="1"/>
  <c r="AR246" i="16" s="1"/>
  <c r="AZ246" i="16" a="1"/>
  <c r="AZ246" i="16" s="1"/>
  <c r="AY246" i="16" a="1"/>
  <c r="AY246" i="16" s="1"/>
  <c r="AQ246" i="16"/>
  <c r="BH246" i="16" a="1"/>
  <c r="BH246" i="16" s="1"/>
  <c r="BG246" i="16" a="1"/>
  <c r="BG246" i="16" s="1"/>
  <c r="BF246" i="16" a="1"/>
  <c r="BF246" i="16" s="1"/>
  <c r="AC245" i="16"/>
  <c r="D237" i="21" l="1"/>
  <c r="AK238" i="21" a="1"/>
  <c r="AK238" i="21" s="1"/>
  <c r="AC238" i="21" a="1"/>
  <c r="AC238" i="21" s="1"/>
  <c r="S238" i="21" a="1"/>
  <c r="S238" i="21" s="1"/>
  <c r="U238" i="21"/>
  <c r="D238" i="21" s="1"/>
  <c r="AE238" i="21" a="1"/>
  <c r="AE238" i="21" s="1"/>
  <c r="AH238" i="21" a="1"/>
  <c r="AH238" i="21" s="1"/>
  <c r="X238" i="21" a="1"/>
  <c r="X238" i="21" s="1"/>
  <c r="AI238" i="21" a="1"/>
  <c r="AI238" i="21" s="1"/>
  <c r="Y238" i="21" a="1"/>
  <c r="Y238" i="21" s="1"/>
  <c r="AA238" i="21" a="1"/>
  <c r="AA238" i="21" s="1"/>
  <c r="V238" i="21"/>
  <c r="C238" i="21" s="1"/>
  <c r="AG238" i="21" a="1"/>
  <c r="AG238" i="21" s="1"/>
  <c r="AJ238" i="21" a="1"/>
  <c r="AJ238" i="21" s="1"/>
  <c r="AF238" i="21" a="1"/>
  <c r="AF238" i="21" s="1"/>
  <c r="AD238" i="21" a="1"/>
  <c r="AD238" i="21" s="1"/>
  <c r="O238" i="21"/>
  <c r="AB238" i="21" a="1"/>
  <c r="AB238" i="21" s="1"/>
  <c r="R238" i="21"/>
  <c r="Q238" i="21"/>
  <c r="Z238" i="21" a="1"/>
  <c r="Z238" i="21" s="1"/>
  <c r="W238" i="21"/>
  <c r="T238" i="21" a="1"/>
  <c r="T238" i="21" s="1"/>
  <c r="P238" i="21"/>
  <c r="N239" i="21"/>
  <c r="G239" i="21"/>
  <c r="I239" i="21"/>
  <c r="J239" i="21"/>
  <c r="H240" i="21" a="1"/>
  <c r="H240" i="21" s="1"/>
  <c r="M240" i="21"/>
  <c r="K241" i="21" s="1"/>
  <c r="L241" i="21" s="1"/>
  <c r="Q204" i="20"/>
  <c r="AF204" i="20" a="1"/>
  <c r="AF204" i="20" s="1"/>
  <c r="W204" i="20"/>
  <c r="AG204" i="20" a="1"/>
  <c r="AG204" i="20" s="1"/>
  <c r="X204" i="20" a="1"/>
  <c r="X204" i="20" s="1"/>
  <c r="V204" i="20"/>
  <c r="C204" i="20" s="1"/>
  <c r="U204" i="20"/>
  <c r="D204" i="20" s="1"/>
  <c r="AE204" i="20" a="1"/>
  <c r="AE204" i="20" s="1"/>
  <c r="S204" i="20" a="1"/>
  <c r="S204" i="20" s="1"/>
  <c r="P204" i="20"/>
  <c r="R204" i="20"/>
  <c r="AD204" i="20" a="1"/>
  <c r="AD204" i="20" s="1"/>
  <c r="O204" i="20"/>
  <c r="AC204" i="20" a="1"/>
  <c r="AC204" i="20" s="1"/>
  <c r="AH204" i="20" a="1"/>
  <c r="AH204" i="20" s="1"/>
  <c r="AK204" i="20" a="1"/>
  <c r="AK204" i="20" s="1"/>
  <c r="AJ204" i="20" a="1"/>
  <c r="AJ204" i="20" s="1"/>
  <c r="AI204" i="20" a="1"/>
  <c r="AI204" i="20" s="1"/>
  <c r="AB204" i="20" a="1"/>
  <c r="AB204" i="20" s="1"/>
  <c r="AA204" i="20" a="1"/>
  <c r="AA204" i="20" s="1"/>
  <c r="Z204" i="20" a="1"/>
  <c r="Z204" i="20" s="1"/>
  <c r="Y204" i="20" a="1"/>
  <c r="Y204" i="20" s="1"/>
  <c r="T204" i="20" a="1"/>
  <c r="T204" i="20" s="1"/>
  <c r="H206" i="20" a="1"/>
  <c r="H206" i="20" s="1"/>
  <c r="M206" i="20"/>
  <c r="K207" i="20" s="1"/>
  <c r="L207" i="20" s="1"/>
  <c r="G205" i="20"/>
  <c r="I205" i="20"/>
  <c r="J205" i="20"/>
  <c r="N205" i="20"/>
  <c r="D203" i="20"/>
  <c r="AS247" i="16" a="1"/>
  <c r="AS247" i="16" s="1"/>
  <c r="BJ247" i="16" a="1"/>
  <c r="BJ247" i="16" s="1"/>
  <c r="BB247" i="16" a="1"/>
  <c r="BB247" i="16" s="1"/>
  <c r="AR247" i="16" a="1"/>
  <c r="AR247" i="16" s="1"/>
  <c r="BH247" i="16" a="1"/>
  <c r="BH247" i="16" s="1"/>
  <c r="AZ247" i="16" a="1"/>
  <c r="AZ247" i="16" s="1"/>
  <c r="AO247" i="16"/>
  <c r="BG247" i="16" a="1"/>
  <c r="BG247" i="16" s="1"/>
  <c r="AW247" i="16" a="1"/>
  <c r="AW247" i="16" s="1"/>
  <c r="AV247" i="16"/>
  <c r="BF247" i="16" a="1"/>
  <c r="BF247" i="16" s="1"/>
  <c r="AU247" i="16"/>
  <c r="AB247" i="16" s="1"/>
  <c r="AX247" i="16" a="1"/>
  <c r="AX247" i="16" s="1"/>
  <c r="AT247" i="16"/>
  <c r="AP247" i="16"/>
  <c r="BI247" i="16" a="1"/>
  <c r="BI247" i="16" s="1"/>
  <c r="BE247" i="16" a="1"/>
  <c r="BE247" i="16" s="1"/>
  <c r="AY247" i="16" a="1"/>
  <c r="AY247" i="16" s="1"/>
  <c r="AQ247" i="16"/>
  <c r="AN247" i="16"/>
  <c r="BC247" i="16" a="1"/>
  <c r="BC247" i="16" s="1"/>
  <c r="BA247" i="16" a="1"/>
  <c r="BA247" i="16" s="1"/>
  <c r="BD247" i="16" a="1"/>
  <c r="BD247" i="16" s="1"/>
  <c r="AM248" i="16"/>
  <c r="AI248" i="16"/>
  <c r="AH248" i="16"/>
  <c r="AF248" i="16"/>
  <c r="AG249" i="16" a="1"/>
  <c r="AG249" i="16" s="1"/>
  <c r="AL249" i="16"/>
  <c r="AJ250" i="16" s="1"/>
  <c r="AK250" i="16" s="1"/>
  <c r="M241" i="21" l="1"/>
  <c r="K242" i="21" s="1"/>
  <c r="L242" i="21" s="1"/>
  <c r="H241" i="21" a="1"/>
  <c r="H241" i="21" s="1"/>
  <c r="J240" i="21"/>
  <c r="I240" i="21"/>
  <c r="G240" i="21"/>
  <c r="N240" i="21"/>
  <c r="O239" i="21"/>
  <c r="AH239" i="21" a="1"/>
  <c r="AH239" i="21" s="1"/>
  <c r="Z239" i="21" a="1"/>
  <c r="Z239" i="21" s="1"/>
  <c r="AF239" i="21" a="1"/>
  <c r="AF239" i="21" s="1"/>
  <c r="V239" i="21"/>
  <c r="C239" i="21" s="1"/>
  <c r="U239" i="21"/>
  <c r="D239" i="21" s="1"/>
  <c r="AD239" i="21" a="1"/>
  <c r="AD239" i="21" s="1"/>
  <c r="R239" i="21"/>
  <c r="Q239" i="21"/>
  <c r="AC239" i="21" a="1"/>
  <c r="AC239" i="21" s="1"/>
  <c r="P239" i="21"/>
  <c r="AI239" i="21" a="1"/>
  <c r="AI239" i="21" s="1"/>
  <c r="Y239" i="21" a="1"/>
  <c r="Y239" i="21" s="1"/>
  <c r="X239" i="21" a="1"/>
  <c r="X239" i="21" s="1"/>
  <c r="AJ239" i="21" a="1"/>
  <c r="AJ239" i="21" s="1"/>
  <c r="AK239" i="21" a="1"/>
  <c r="AK239" i="21" s="1"/>
  <c r="AE239" i="21" a="1"/>
  <c r="AE239" i="21" s="1"/>
  <c r="AG239" i="21" a="1"/>
  <c r="AG239" i="21" s="1"/>
  <c r="AB239" i="21" a="1"/>
  <c r="AB239" i="21" s="1"/>
  <c r="AA239" i="21" a="1"/>
  <c r="AA239" i="21" s="1"/>
  <c r="W239" i="21"/>
  <c r="S239" i="21" a="1"/>
  <c r="S239" i="21" s="1"/>
  <c r="T239" i="21" a="1"/>
  <c r="T239" i="21" s="1"/>
  <c r="AG205" i="20" a="1"/>
  <c r="AG205" i="20" s="1"/>
  <c r="Y205" i="20" a="1"/>
  <c r="Y205" i="20" s="1"/>
  <c r="AE205" i="20" a="1"/>
  <c r="AE205" i="20" s="1"/>
  <c r="U205" i="20"/>
  <c r="AH205" i="20" a="1"/>
  <c r="AH205" i="20" s="1"/>
  <c r="X205" i="20" a="1"/>
  <c r="X205" i="20" s="1"/>
  <c r="W205" i="20"/>
  <c r="AB205" i="20" a="1"/>
  <c r="AB205" i="20" s="1"/>
  <c r="AJ205" i="20" a="1"/>
  <c r="AJ205" i="20" s="1"/>
  <c r="AA205" i="20" a="1"/>
  <c r="AA205" i="20" s="1"/>
  <c r="AK205" i="20" a="1"/>
  <c r="AK205" i="20" s="1"/>
  <c r="Z205" i="20" a="1"/>
  <c r="Z205" i="20" s="1"/>
  <c r="T205" i="20" a="1"/>
  <c r="T205" i="20" s="1"/>
  <c r="AD205" i="20" a="1"/>
  <c r="AD205" i="20" s="1"/>
  <c r="S205" i="20" a="1"/>
  <c r="S205" i="20" s="1"/>
  <c r="AF205" i="20" a="1"/>
  <c r="AF205" i="20" s="1"/>
  <c r="V205" i="20"/>
  <c r="C205" i="20" s="1"/>
  <c r="R205" i="20"/>
  <c r="AC205" i="20" a="1"/>
  <c r="AC205" i="20" s="1"/>
  <c r="O205" i="20"/>
  <c r="AI205" i="20" a="1"/>
  <c r="AI205" i="20" s="1"/>
  <c r="Q205" i="20"/>
  <c r="P205" i="20"/>
  <c r="J206" i="20"/>
  <c r="I206" i="20"/>
  <c r="N206" i="20"/>
  <c r="G206" i="20"/>
  <c r="M207" i="20"/>
  <c r="K208" i="20" s="1"/>
  <c r="L208" i="20" s="1"/>
  <c r="H207" i="20" a="1"/>
  <c r="H207" i="20" s="1"/>
  <c r="AC247" i="16"/>
  <c r="AL250" i="16"/>
  <c r="AJ251" i="16" s="1"/>
  <c r="AK251" i="16" s="1"/>
  <c r="AG250" i="16" a="1"/>
  <c r="AG250" i="16" s="1"/>
  <c r="AI249" i="16"/>
  <c r="AH249" i="16"/>
  <c r="AF249" i="16"/>
  <c r="AM249" i="16"/>
  <c r="BH248" i="16" a="1"/>
  <c r="BH248" i="16" s="1"/>
  <c r="AZ248" i="16" a="1"/>
  <c r="AZ248" i="16" s="1"/>
  <c r="AO248" i="16"/>
  <c r="AN248" i="16"/>
  <c r="BG248" i="16" a="1"/>
  <c r="BG248" i="16" s="1"/>
  <c r="AY248" i="16" a="1"/>
  <c r="AY248" i="16" s="1"/>
  <c r="BC248" i="16" a="1"/>
  <c r="BC248" i="16" s="1"/>
  <c r="AQ248" i="16"/>
  <c r="AP248" i="16"/>
  <c r="BB248" i="16" a="1"/>
  <c r="BB248" i="16" s="1"/>
  <c r="AX248" i="16" a="1"/>
  <c r="AX248" i="16" s="1"/>
  <c r="AW248" i="16" a="1"/>
  <c r="AW248" i="16" s="1"/>
  <c r="AT248" i="16"/>
  <c r="AC248" i="16" s="1"/>
  <c r="BA248" i="16" a="1"/>
  <c r="BA248" i="16" s="1"/>
  <c r="AU248" i="16"/>
  <c r="AB248" i="16" s="1"/>
  <c r="AV248" i="16"/>
  <c r="AS248" i="16" a="1"/>
  <c r="AS248" i="16" s="1"/>
  <c r="AR248" i="16" a="1"/>
  <c r="AR248" i="16" s="1"/>
  <c r="BJ248" i="16" a="1"/>
  <c r="BJ248" i="16" s="1"/>
  <c r="BI248" i="16" a="1"/>
  <c r="BI248" i="16" s="1"/>
  <c r="BF248" i="16" a="1"/>
  <c r="BF248" i="16" s="1"/>
  <c r="BE248" i="16" a="1"/>
  <c r="BE248" i="16" s="1"/>
  <c r="BD248" i="16" a="1"/>
  <c r="BD248" i="16" s="1"/>
  <c r="AF240" i="21" l="1" a="1"/>
  <c r="AF240" i="21" s="1"/>
  <c r="X240" i="21" a="1"/>
  <c r="X240" i="21" s="1"/>
  <c r="W240" i="21"/>
  <c r="AG240" i="21" a="1"/>
  <c r="AG240" i="21" s="1"/>
  <c r="V240" i="21"/>
  <c r="C240" i="21" s="1"/>
  <c r="AI240" i="21" a="1"/>
  <c r="AI240" i="21" s="1"/>
  <c r="Y240" i="21" a="1"/>
  <c r="Y240" i="21" s="1"/>
  <c r="U240" i="21"/>
  <c r="AH240" i="21" a="1"/>
  <c r="AH240" i="21" s="1"/>
  <c r="AC240" i="21" a="1"/>
  <c r="AC240" i="21" s="1"/>
  <c r="Q240" i="21"/>
  <c r="AD240" i="21" a="1"/>
  <c r="AD240" i="21" s="1"/>
  <c r="S240" i="21" a="1"/>
  <c r="S240" i="21" s="1"/>
  <c r="O240" i="21"/>
  <c r="AE240" i="21" a="1"/>
  <c r="AE240" i="21" s="1"/>
  <c r="AA240" i="21" a="1"/>
  <c r="AA240" i="21" s="1"/>
  <c r="AK240" i="21" a="1"/>
  <c r="AK240" i="21" s="1"/>
  <c r="AJ240" i="21" a="1"/>
  <c r="AJ240" i="21" s="1"/>
  <c r="AB240" i="21" a="1"/>
  <c r="AB240" i="21" s="1"/>
  <c r="P240" i="21"/>
  <c r="Z240" i="21" a="1"/>
  <c r="Z240" i="21" s="1"/>
  <c r="T240" i="21" a="1"/>
  <c r="T240" i="21" s="1"/>
  <c r="R240" i="21"/>
  <c r="I241" i="21"/>
  <c r="N241" i="21"/>
  <c r="G241" i="21"/>
  <c r="J241" i="21"/>
  <c r="H242" i="21" a="1"/>
  <c r="H242" i="21" s="1"/>
  <c r="M242" i="21"/>
  <c r="K243" i="21" s="1"/>
  <c r="L243" i="21" s="1"/>
  <c r="J207" i="20"/>
  <c r="I207" i="20"/>
  <c r="N207" i="20"/>
  <c r="G207" i="20"/>
  <c r="M208" i="20"/>
  <c r="K209" i="20" s="1"/>
  <c r="L209" i="20" s="1"/>
  <c r="H208" i="20" a="1"/>
  <c r="H208" i="20" s="1"/>
  <c r="U206" i="20"/>
  <c r="D206" i="20" s="1"/>
  <c r="AD206" i="20" a="1"/>
  <c r="AD206" i="20" s="1"/>
  <c r="T206" i="20" a="1"/>
  <c r="T206" i="20" s="1"/>
  <c r="AH206" i="20" a="1"/>
  <c r="AH206" i="20" s="1"/>
  <c r="Y206" i="20" a="1"/>
  <c r="Y206" i="20" s="1"/>
  <c r="AG206" i="20" a="1"/>
  <c r="AG206" i="20" s="1"/>
  <c r="X206" i="20" a="1"/>
  <c r="X206" i="20" s="1"/>
  <c r="AI206" i="20" a="1"/>
  <c r="AI206" i="20" s="1"/>
  <c r="V206" i="20"/>
  <c r="C206" i="20" s="1"/>
  <c r="AE206" i="20" a="1"/>
  <c r="AE206" i="20" s="1"/>
  <c r="AF206" i="20" a="1"/>
  <c r="AF206" i="20" s="1"/>
  <c r="S206" i="20" a="1"/>
  <c r="S206" i="20" s="1"/>
  <c r="R206" i="20"/>
  <c r="Q206" i="20"/>
  <c r="AC206" i="20" a="1"/>
  <c r="AC206" i="20" s="1"/>
  <c r="W206" i="20"/>
  <c r="P206" i="20"/>
  <c r="O206" i="20"/>
  <c r="AA206" i="20" a="1"/>
  <c r="AA206" i="20" s="1"/>
  <c r="Z206" i="20" a="1"/>
  <c r="Z206" i="20" s="1"/>
  <c r="AJ206" i="20" a="1"/>
  <c r="AJ206" i="20" s="1"/>
  <c r="AK206" i="20" a="1"/>
  <c r="AK206" i="20" s="1"/>
  <c r="AB206" i="20" a="1"/>
  <c r="AB206" i="20" s="1"/>
  <c r="D205" i="20"/>
  <c r="BE249" i="16" a="1"/>
  <c r="BE249" i="16" s="1"/>
  <c r="AW249" i="16" a="1"/>
  <c r="AW249" i="16" s="1"/>
  <c r="AV249" i="16"/>
  <c r="BC249" i="16" a="1"/>
  <c r="BC249" i="16" s="1"/>
  <c r="BH249" i="16" a="1"/>
  <c r="BH249" i="16" s="1"/>
  <c r="AX249" i="16" a="1"/>
  <c r="AX249" i="16" s="1"/>
  <c r="AU249" i="16"/>
  <c r="AB249" i="16" s="1"/>
  <c r="BG249" i="16" a="1"/>
  <c r="BG249" i="16" s="1"/>
  <c r="AT249" i="16"/>
  <c r="AC249" i="16" s="1"/>
  <c r="BA249" i="16" a="1"/>
  <c r="BA249" i="16" s="1"/>
  <c r="AZ249" i="16" a="1"/>
  <c r="AZ249" i="16" s="1"/>
  <c r="AS249" i="16" a="1"/>
  <c r="AS249" i="16" s="1"/>
  <c r="AN249" i="16"/>
  <c r="BI249" i="16" a="1"/>
  <c r="BI249" i="16" s="1"/>
  <c r="BD249" i="16" a="1"/>
  <c r="BD249" i="16" s="1"/>
  <c r="BF249" i="16" a="1"/>
  <c r="BF249" i="16" s="1"/>
  <c r="AR249" i="16" a="1"/>
  <c r="AR249" i="16" s="1"/>
  <c r="AQ249" i="16"/>
  <c r="AP249" i="16"/>
  <c r="AO249" i="16"/>
  <c r="AY249" i="16" a="1"/>
  <c r="AY249" i="16" s="1"/>
  <c r="BB249" i="16" a="1"/>
  <c r="BB249" i="16" s="1"/>
  <c r="BJ249" i="16" a="1"/>
  <c r="BJ249" i="16" s="1"/>
  <c r="AF250" i="16"/>
  <c r="AI250" i="16"/>
  <c r="AM250" i="16"/>
  <c r="AH250" i="16"/>
  <c r="AG251" i="16" a="1"/>
  <c r="AG251" i="16" s="1"/>
  <c r="AL251" i="16"/>
  <c r="AJ252" i="16" s="1"/>
  <c r="AK252" i="16" s="1"/>
  <c r="M243" i="21" l="1"/>
  <c r="K244" i="21" s="1"/>
  <c r="L244" i="21" s="1"/>
  <c r="H243" i="21" a="1"/>
  <c r="H243" i="21" s="1"/>
  <c r="J242" i="21"/>
  <c r="I242" i="21"/>
  <c r="N242" i="21"/>
  <c r="G242" i="21"/>
  <c r="T241" i="21" a="1"/>
  <c r="T241" i="21" s="1"/>
  <c r="AK241" i="21" a="1"/>
  <c r="AK241" i="21" s="1"/>
  <c r="AC241" i="21" a="1"/>
  <c r="AC241" i="21" s="1"/>
  <c r="AG241" i="21" a="1"/>
  <c r="AG241" i="21" s="1"/>
  <c r="X241" i="21" a="1"/>
  <c r="X241" i="21" s="1"/>
  <c r="O241" i="21"/>
  <c r="AB241" i="21" a="1"/>
  <c r="AB241" i="21" s="1"/>
  <c r="AA241" i="21" a="1"/>
  <c r="AA241" i="21" s="1"/>
  <c r="AF241" i="21" a="1"/>
  <c r="AF241" i="21" s="1"/>
  <c r="Z241" i="21" a="1"/>
  <c r="Z241" i="21" s="1"/>
  <c r="W241" i="21"/>
  <c r="V241" i="21"/>
  <c r="C241" i="21" s="1"/>
  <c r="S241" i="21" a="1"/>
  <c r="S241" i="21" s="1"/>
  <c r="AE241" i="21" a="1"/>
  <c r="AE241" i="21" s="1"/>
  <c r="AH241" i="21" a="1"/>
  <c r="AH241" i="21" s="1"/>
  <c r="Y241" i="21" a="1"/>
  <c r="Y241" i="21" s="1"/>
  <c r="AD241" i="21" a="1"/>
  <c r="AD241" i="21" s="1"/>
  <c r="AJ241" i="21" a="1"/>
  <c r="AJ241" i="21" s="1"/>
  <c r="AI241" i="21" a="1"/>
  <c r="AI241" i="21" s="1"/>
  <c r="U241" i="21"/>
  <c r="D241" i="21" s="1"/>
  <c r="Q241" i="21"/>
  <c r="P241" i="21"/>
  <c r="R241" i="21"/>
  <c r="D240" i="21"/>
  <c r="J208" i="20"/>
  <c r="I208" i="20"/>
  <c r="G208" i="20"/>
  <c r="N208" i="20"/>
  <c r="M209" i="20"/>
  <c r="K210" i="20" s="1"/>
  <c r="L210" i="20" s="1"/>
  <c r="H209" i="20" a="1"/>
  <c r="H209" i="20" s="1"/>
  <c r="AJ207" i="20" a="1"/>
  <c r="AJ207" i="20" s="1"/>
  <c r="AB207" i="20" a="1"/>
  <c r="AB207" i="20" s="1"/>
  <c r="R207" i="20"/>
  <c r="AH207" i="20" a="1"/>
  <c r="AH207" i="20" s="1"/>
  <c r="Y207" i="20" a="1"/>
  <c r="Y207" i="20" s="1"/>
  <c r="P207" i="20"/>
  <c r="AA207" i="20" a="1"/>
  <c r="AA207" i="20" s="1"/>
  <c r="AD207" i="20" a="1"/>
  <c r="AD207" i="20" s="1"/>
  <c r="O207" i="20"/>
  <c r="AC207" i="20" a="1"/>
  <c r="AC207" i="20" s="1"/>
  <c r="U207" i="20"/>
  <c r="AI207" i="20" a="1"/>
  <c r="AI207" i="20" s="1"/>
  <c r="AG207" i="20" a="1"/>
  <c r="AG207" i="20" s="1"/>
  <c r="W207" i="20"/>
  <c r="Q207" i="20"/>
  <c r="AK207" i="20" a="1"/>
  <c r="AK207" i="20" s="1"/>
  <c r="V207" i="20"/>
  <c r="C207" i="20" s="1"/>
  <c r="S207" i="20" a="1"/>
  <c r="S207" i="20" s="1"/>
  <c r="T207" i="20" a="1"/>
  <c r="T207" i="20" s="1"/>
  <c r="AF207" i="20" a="1"/>
  <c r="AF207" i="20" s="1"/>
  <c r="AE207" i="20" a="1"/>
  <c r="AE207" i="20" s="1"/>
  <c r="Z207" i="20" a="1"/>
  <c r="Z207" i="20" s="1"/>
  <c r="X207" i="20" a="1"/>
  <c r="X207" i="20" s="1"/>
  <c r="AG252" i="16" a="1"/>
  <c r="AG252" i="16" s="1"/>
  <c r="AL252" i="16"/>
  <c r="AJ253" i="16" s="1"/>
  <c r="AK253" i="16" s="1"/>
  <c r="AF251" i="16"/>
  <c r="AI251" i="16"/>
  <c r="AH251" i="16"/>
  <c r="AM251" i="16"/>
  <c r="BC250" i="16" a="1"/>
  <c r="BC250" i="16" s="1"/>
  <c r="AS250" i="16" a="1"/>
  <c r="AS250" i="16" s="1"/>
  <c r="BJ250" i="16" a="1"/>
  <c r="BJ250" i="16" s="1"/>
  <c r="BB250" i="16" a="1"/>
  <c r="BB250" i="16" s="1"/>
  <c r="AP250" i="16"/>
  <c r="BA250" i="16" a="1"/>
  <c r="BA250" i="16" s="1"/>
  <c r="AZ250" i="16" a="1"/>
  <c r="AZ250" i="16" s="1"/>
  <c r="AY250" i="16" a="1"/>
  <c r="AY250" i="16" s="1"/>
  <c r="AX250" i="16" a="1"/>
  <c r="AX250" i="16" s="1"/>
  <c r="BI250" i="16" a="1"/>
  <c r="BI250" i="16" s="1"/>
  <c r="AV250" i="16"/>
  <c r="AW250" i="16" a="1"/>
  <c r="AW250" i="16" s="1"/>
  <c r="AQ250" i="16"/>
  <c r="AU250" i="16"/>
  <c r="AB250" i="16" s="1"/>
  <c r="AT250" i="16"/>
  <c r="AR250" i="16" a="1"/>
  <c r="AR250" i="16" s="1"/>
  <c r="BH250" i="16" a="1"/>
  <c r="BH250" i="16" s="1"/>
  <c r="BF250" i="16" a="1"/>
  <c r="BF250" i="16" s="1"/>
  <c r="BG250" i="16" a="1"/>
  <c r="BG250" i="16" s="1"/>
  <c r="BE250" i="16" a="1"/>
  <c r="BE250" i="16" s="1"/>
  <c r="BD250" i="16" a="1"/>
  <c r="BD250" i="16" s="1"/>
  <c r="AO250" i="16"/>
  <c r="AN250" i="16"/>
  <c r="AI242" i="21" l="1" a="1"/>
  <c r="AI242" i="21" s="1"/>
  <c r="AA242" i="21" a="1"/>
  <c r="AA242" i="21" s="1"/>
  <c r="P242" i="21"/>
  <c r="O242" i="21"/>
  <c r="AH242" i="21" a="1"/>
  <c r="AH242" i="21" s="1"/>
  <c r="Y242" i="21" a="1"/>
  <c r="Y242" i="21" s="1"/>
  <c r="AG242" i="21" a="1"/>
  <c r="AG242" i="21" s="1"/>
  <c r="V242" i="21"/>
  <c r="C242" i="21" s="1"/>
  <c r="U242" i="21"/>
  <c r="AF242" i="21" a="1"/>
  <c r="AF242" i="21" s="1"/>
  <c r="T242" i="21" a="1"/>
  <c r="T242" i="21" s="1"/>
  <c r="AC242" i="21" a="1"/>
  <c r="AC242" i="21" s="1"/>
  <c r="AD242" i="21" a="1"/>
  <c r="AD242" i="21" s="1"/>
  <c r="AB242" i="21" a="1"/>
  <c r="AB242" i="21" s="1"/>
  <c r="X242" i="21" a="1"/>
  <c r="X242" i="21" s="1"/>
  <c r="S242" i="21" a="1"/>
  <c r="S242" i="21" s="1"/>
  <c r="R242" i="21"/>
  <c r="W242" i="21"/>
  <c r="Q242" i="21"/>
  <c r="AK242" i="21" a="1"/>
  <c r="AK242" i="21" s="1"/>
  <c r="AJ242" i="21" a="1"/>
  <c r="AJ242" i="21" s="1"/>
  <c r="AE242" i="21" a="1"/>
  <c r="AE242" i="21" s="1"/>
  <c r="Z242" i="21" a="1"/>
  <c r="Z242" i="21" s="1"/>
  <c r="J243" i="21"/>
  <c r="I243" i="21"/>
  <c r="N243" i="21"/>
  <c r="G243" i="21"/>
  <c r="M244" i="21"/>
  <c r="K245" i="21" s="1"/>
  <c r="L245" i="21" s="1"/>
  <c r="H244" i="21" a="1"/>
  <c r="H244" i="21" s="1"/>
  <c r="N209" i="20"/>
  <c r="J209" i="20"/>
  <c r="I209" i="20"/>
  <c r="G209" i="20"/>
  <c r="M210" i="20"/>
  <c r="K211" i="20" s="1"/>
  <c r="L211" i="20" s="1"/>
  <c r="H210" i="20" a="1"/>
  <c r="H210" i="20" s="1"/>
  <c r="AK208" i="20" a="1"/>
  <c r="AK208" i="20" s="1"/>
  <c r="R208" i="20"/>
  <c r="AI208" i="20" a="1"/>
  <c r="AI208" i="20" s="1"/>
  <c r="Z208" i="20" a="1"/>
  <c r="Z208" i="20" s="1"/>
  <c r="Y208" i="20" a="1"/>
  <c r="Y208" i="20" s="1"/>
  <c r="AH208" i="20" a="1"/>
  <c r="AH208" i="20" s="1"/>
  <c r="AJ208" i="20" a="1"/>
  <c r="AJ208" i="20" s="1"/>
  <c r="X208" i="20" a="1"/>
  <c r="X208" i="20" s="1"/>
  <c r="W208" i="20"/>
  <c r="V208" i="20"/>
  <c r="C208" i="20" s="1"/>
  <c r="AG208" i="20" a="1"/>
  <c r="AG208" i="20" s="1"/>
  <c r="U208" i="20"/>
  <c r="D208" i="20" s="1"/>
  <c r="AC208" i="20" a="1"/>
  <c r="AC208" i="20" s="1"/>
  <c r="AA208" i="20" a="1"/>
  <c r="AA208" i="20" s="1"/>
  <c r="T208" i="20" a="1"/>
  <c r="T208" i="20" s="1"/>
  <c r="O208" i="20"/>
  <c r="AE208" i="20" a="1"/>
  <c r="AE208" i="20" s="1"/>
  <c r="AF208" i="20" a="1"/>
  <c r="AF208" i="20" s="1"/>
  <c r="AD208" i="20" a="1"/>
  <c r="AD208" i="20" s="1"/>
  <c r="Q208" i="20"/>
  <c r="AB208" i="20" a="1"/>
  <c r="AB208" i="20" s="1"/>
  <c r="S208" i="20" a="1"/>
  <c r="S208" i="20" s="1"/>
  <c r="P208" i="20"/>
  <c r="D207" i="20"/>
  <c r="AC250" i="16"/>
  <c r="AP251" i="16"/>
  <c r="BH251" i="16" a="1"/>
  <c r="BH251" i="16" s="1"/>
  <c r="AZ251" i="16" a="1"/>
  <c r="AZ251" i="16" s="1"/>
  <c r="AO251" i="16"/>
  <c r="AN251" i="16"/>
  <c r="BF251" i="16" a="1"/>
  <c r="BF251" i="16" s="1"/>
  <c r="AX251" i="16" a="1"/>
  <c r="AX251" i="16" s="1"/>
  <c r="AT251" i="16"/>
  <c r="AC251" i="16" s="1"/>
  <c r="BE251" i="16" a="1"/>
  <c r="BE251" i="16" s="1"/>
  <c r="AS251" i="16" a="1"/>
  <c r="AS251" i="16" s="1"/>
  <c r="BD251" i="16" a="1"/>
  <c r="BD251" i="16" s="1"/>
  <c r="BA251" i="16" a="1"/>
  <c r="BA251" i="16" s="1"/>
  <c r="AY251" i="16" a="1"/>
  <c r="AY251" i="16" s="1"/>
  <c r="AW251" i="16" a="1"/>
  <c r="AW251" i="16" s="1"/>
  <c r="BI251" i="16" a="1"/>
  <c r="BI251" i="16" s="1"/>
  <c r="BG251" i="16" a="1"/>
  <c r="BG251" i="16" s="1"/>
  <c r="BC251" i="16" a="1"/>
  <c r="BC251" i="16" s="1"/>
  <c r="BJ251" i="16" a="1"/>
  <c r="BJ251" i="16" s="1"/>
  <c r="BB251" i="16" a="1"/>
  <c r="BB251" i="16" s="1"/>
  <c r="AV251" i="16"/>
  <c r="AU251" i="16"/>
  <c r="AB251" i="16" s="1"/>
  <c r="AR251" i="16" a="1"/>
  <c r="AR251" i="16" s="1"/>
  <c r="AQ251" i="16"/>
  <c r="AG253" i="16" a="1"/>
  <c r="AG253" i="16" s="1"/>
  <c r="AL253" i="16"/>
  <c r="AJ254" i="16" s="1"/>
  <c r="AK254" i="16" s="1"/>
  <c r="AI252" i="16"/>
  <c r="AM252" i="16"/>
  <c r="AH252" i="16"/>
  <c r="AF252" i="16"/>
  <c r="G244" i="21" l="1"/>
  <c r="N244" i="21"/>
  <c r="J244" i="21"/>
  <c r="I244" i="21"/>
  <c r="M245" i="21"/>
  <c r="K246" i="21" s="1"/>
  <c r="L246" i="21" s="1"/>
  <c r="H245" i="21" a="1"/>
  <c r="H245" i="21" s="1"/>
  <c r="AF243" i="21" a="1"/>
  <c r="AF243" i="21" s="1"/>
  <c r="X243" i="21" a="1"/>
  <c r="X243" i="21" s="1"/>
  <c r="AI243" i="21" a="1"/>
  <c r="AI243" i="21" s="1"/>
  <c r="Z243" i="21" a="1"/>
  <c r="Z243" i="21" s="1"/>
  <c r="O243" i="21"/>
  <c r="AK243" i="21" a="1"/>
  <c r="AK243" i="21" s="1"/>
  <c r="AA243" i="21" a="1"/>
  <c r="AA243" i="21" s="1"/>
  <c r="AB243" i="21" a="1"/>
  <c r="AB243" i="21" s="1"/>
  <c r="AJ243" i="21" a="1"/>
  <c r="AJ243" i="21" s="1"/>
  <c r="T243" i="21" a="1"/>
  <c r="T243" i="21" s="1"/>
  <c r="S243" i="21" a="1"/>
  <c r="S243" i="21" s="1"/>
  <c r="AG243" i="21" a="1"/>
  <c r="AG243" i="21" s="1"/>
  <c r="P243" i="21"/>
  <c r="U243" i="21"/>
  <c r="D243" i="21" s="1"/>
  <c r="R243" i="21"/>
  <c r="Q243" i="21"/>
  <c r="AH243" i="21" a="1"/>
  <c r="AH243" i="21" s="1"/>
  <c r="Y243" i="21" a="1"/>
  <c r="Y243" i="21" s="1"/>
  <c r="V243" i="21"/>
  <c r="C243" i="21" s="1"/>
  <c r="AE243" i="21" a="1"/>
  <c r="AE243" i="21" s="1"/>
  <c r="AD243" i="21" a="1"/>
  <c r="AD243" i="21" s="1"/>
  <c r="AC243" i="21" a="1"/>
  <c r="AC243" i="21" s="1"/>
  <c r="W243" i="21"/>
  <c r="D242" i="21"/>
  <c r="N210" i="20"/>
  <c r="G210" i="20"/>
  <c r="J210" i="20"/>
  <c r="I210" i="20"/>
  <c r="M211" i="20"/>
  <c r="K212" i="20" s="1"/>
  <c r="L212" i="20" s="1"/>
  <c r="H211" i="20" a="1"/>
  <c r="H211" i="20" s="1"/>
  <c r="AE209" i="20" a="1"/>
  <c r="AE209" i="20" s="1"/>
  <c r="V209" i="20"/>
  <c r="C209" i="20" s="1"/>
  <c r="AJ209" i="20" a="1"/>
  <c r="AJ209" i="20" s="1"/>
  <c r="P209" i="20"/>
  <c r="AI209" i="20" a="1"/>
  <c r="AI209" i="20" s="1"/>
  <c r="Z209" i="20" a="1"/>
  <c r="Z209" i="20" s="1"/>
  <c r="T209" i="20" a="1"/>
  <c r="T209" i="20" s="1"/>
  <c r="O209" i="20"/>
  <c r="AF209" i="20" a="1"/>
  <c r="AF209" i="20" s="1"/>
  <c r="S209" i="20" a="1"/>
  <c r="S209" i="20" s="1"/>
  <c r="R209" i="20"/>
  <c r="AD209" i="20" a="1"/>
  <c r="AD209" i="20" s="1"/>
  <c r="Q209" i="20"/>
  <c r="U209" i="20"/>
  <c r="AH209" i="20" a="1"/>
  <c r="AH209" i="20" s="1"/>
  <c r="AC209" i="20" a="1"/>
  <c r="AC209" i="20" s="1"/>
  <c r="AG209" i="20" a="1"/>
  <c r="AG209" i="20" s="1"/>
  <c r="AK209" i="20" a="1"/>
  <c r="AK209" i="20" s="1"/>
  <c r="W209" i="20"/>
  <c r="AB209" i="20" a="1"/>
  <c r="AB209" i="20" s="1"/>
  <c r="X209" i="20" a="1"/>
  <c r="X209" i="20" s="1"/>
  <c r="AA209" i="20" a="1"/>
  <c r="AA209" i="20" s="1"/>
  <c r="Y209" i="20" a="1"/>
  <c r="Y209" i="20" s="1"/>
  <c r="BF252" i="16" a="1"/>
  <c r="BF252" i="16" s="1"/>
  <c r="AX252" i="16" a="1"/>
  <c r="AX252" i="16" s="1"/>
  <c r="BE252" i="16" a="1"/>
  <c r="BE252" i="16" s="1"/>
  <c r="AW252" i="16" a="1"/>
  <c r="AW252" i="16" s="1"/>
  <c r="AT252" i="16"/>
  <c r="AC252" i="16" s="1"/>
  <c r="BA252" i="16" a="1"/>
  <c r="BA252" i="16" s="1"/>
  <c r="BJ252" i="16" a="1"/>
  <c r="BJ252" i="16" s="1"/>
  <c r="AZ252" i="16" a="1"/>
  <c r="AZ252" i="16" s="1"/>
  <c r="BC252" i="16" a="1"/>
  <c r="BC252" i="16" s="1"/>
  <c r="BB252" i="16" a="1"/>
  <c r="BB252" i="16" s="1"/>
  <c r="AQ252" i="16"/>
  <c r="AS252" i="16" a="1"/>
  <c r="AS252" i="16" s="1"/>
  <c r="BI252" i="16" a="1"/>
  <c r="BI252" i="16" s="1"/>
  <c r="AR252" i="16" a="1"/>
  <c r="AR252" i="16" s="1"/>
  <c r="BH252" i="16" a="1"/>
  <c r="BH252" i="16" s="1"/>
  <c r="BG252" i="16" a="1"/>
  <c r="BG252" i="16" s="1"/>
  <c r="BD252" i="16" a="1"/>
  <c r="BD252" i="16" s="1"/>
  <c r="AO252" i="16"/>
  <c r="AN252" i="16"/>
  <c r="AY252" i="16" a="1"/>
  <c r="AY252" i="16" s="1"/>
  <c r="AU252" i="16"/>
  <c r="AB252" i="16" s="1"/>
  <c r="AP252" i="16"/>
  <c r="AV252" i="16"/>
  <c r="AL254" i="16"/>
  <c r="AJ255" i="16" s="1"/>
  <c r="AK255" i="16" s="1"/>
  <c r="AG254" i="16" a="1"/>
  <c r="AG254" i="16" s="1"/>
  <c r="AF253" i="16"/>
  <c r="AI253" i="16"/>
  <c r="AH253" i="16"/>
  <c r="AM253" i="16"/>
  <c r="N245" i="21" l="1"/>
  <c r="J245" i="21"/>
  <c r="I245" i="21"/>
  <c r="G245" i="21"/>
  <c r="M246" i="21"/>
  <c r="K247" i="21" s="1"/>
  <c r="L247" i="21" s="1"/>
  <c r="H246" i="21" a="1"/>
  <c r="H246" i="21" s="1"/>
  <c r="AD244" i="21" a="1"/>
  <c r="AD244" i="21" s="1"/>
  <c r="T244" i="21" a="1"/>
  <c r="T244" i="21" s="1"/>
  <c r="AJ244" i="21" a="1"/>
  <c r="AJ244" i="21" s="1"/>
  <c r="AA244" i="21" a="1"/>
  <c r="AA244" i="21" s="1"/>
  <c r="AG244" i="21" a="1"/>
  <c r="AG244" i="21" s="1"/>
  <c r="V244" i="21"/>
  <c r="C244" i="21" s="1"/>
  <c r="AF244" i="21" a="1"/>
  <c r="AF244" i="21" s="1"/>
  <c r="U244" i="21"/>
  <c r="S244" i="21" a="1"/>
  <c r="S244" i="21" s="1"/>
  <c r="Y244" i="21" a="1"/>
  <c r="Y244" i="21" s="1"/>
  <c r="AK244" i="21" a="1"/>
  <c r="AK244" i="21" s="1"/>
  <c r="R244" i="21"/>
  <c r="AE244" i="21" a="1"/>
  <c r="AE244" i="21" s="1"/>
  <c r="AB244" i="21" a="1"/>
  <c r="AB244" i="21" s="1"/>
  <c r="Z244" i="21" a="1"/>
  <c r="Z244" i="21" s="1"/>
  <c r="Q244" i="21"/>
  <c r="X244" i="21" a="1"/>
  <c r="X244" i="21" s="1"/>
  <c r="W244" i="21"/>
  <c r="P244" i="21"/>
  <c r="O244" i="21"/>
  <c r="AI244" i="21" a="1"/>
  <c r="AI244" i="21" s="1"/>
  <c r="AC244" i="21" a="1"/>
  <c r="AC244" i="21" s="1"/>
  <c r="AH244" i="21" a="1"/>
  <c r="AH244" i="21" s="1"/>
  <c r="N211" i="20"/>
  <c r="J211" i="20"/>
  <c r="G211" i="20"/>
  <c r="I211" i="20"/>
  <c r="M212" i="20"/>
  <c r="K213" i="20" s="1"/>
  <c r="L213" i="20" s="1"/>
  <c r="H212" i="20" a="1"/>
  <c r="H212" i="20" s="1"/>
  <c r="D209" i="20"/>
  <c r="S210" i="20" a="1"/>
  <c r="S210" i="20" s="1"/>
  <c r="AI210" i="20" a="1"/>
  <c r="AI210" i="20" s="1"/>
  <c r="AK210" i="20" a="1"/>
  <c r="AK210" i="20" s="1"/>
  <c r="O210" i="20"/>
  <c r="AJ210" i="20" a="1"/>
  <c r="AJ210" i="20" s="1"/>
  <c r="AA210" i="20" a="1"/>
  <c r="AA210" i="20" s="1"/>
  <c r="Z210" i="20" a="1"/>
  <c r="Z210" i="20" s="1"/>
  <c r="AB210" i="20" a="1"/>
  <c r="AB210" i="20" s="1"/>
  <c r="AC210" i="20" a="1"/>
  <c r="AC210" i="20" s="1"/>
  <c r="Y210" i="20" a="1"/>
  <c r="Y210" i="20" s="1"/>
  <c r="AE210" i="20" a="1"/>
  <c r="AE210" i="20" s="1"/>
  <c r="AG210" i="20" a="1"/>
  <c r="AG210" i="20" s="1"/>
  <c r="AF210" i="20" a="1"/>
  <c r="AF210" i="20" s="1"/>
  <c r="X210" i="20" a="1"/>
  <c r="X210" i="20" s="1"/>
  <c r="W210" i="20"/>
  <c r="U210" i="20"/>
  <c r="D210" i="20" s="1"/>
  <c r="AH210" i="20" a="1"/>
  <c r="AH210" i="20" s="1"/>
  <c r="AD210" i="20" a="1"/>
  <c r="AD210" i="20" s="1"/>
  <c r="V210" i="20"/>
  <c r="C210" i="20" s="1"/>
  <c r="T210" i="20" a="1"/>
  <c r="T210" i="20" s="1"/>
  <c r="R210" i="20"/>
  <c r="Q210" i="20"/>
  <c r="P210" i="20"/>
  <c r="AT253" i="16"/>
  <c r="BC253" i="16" a="1"/>
  <c r="BC253" i="16" s="1"/>
  <c r="AS253" i="16" a="1"/>
  <c r="AS253" i="16" s="1"/>
  <c r="BI253" i="16" a="1"/>
  <c r="BI253" i="16" s="1"/>
  <c r="BA253" i="16" a="1"/>
  <c r="BA253" i="16" s="1"/>
  <c r="AQ253" i="16"/>
  <c r="AV253" i="16"/>
  <c r="BF253" i="16" a="1"/>
  <c r="BF253" i="16" s="1"/>
  <c r="AU253" i="16"/>
  <c r="AB253" i="16" s="1"/>
  <c r="BE253" i="16" a="1"/>
  <c r="BE253" i="16" s="1"/>
  <c r="AR253" i="16" a="1"/>
  <c r="AR253" i="16" s="1"/>
  <c r="BD253" i="16" a="1"/>
  <c r="BD253" i="16" s="1"/>
  <c r="BB253" i="16" a="1"/>
  <c r="BB253" i="16" s="1"/>
  <c r="BG253" i="16" a="1"/>
  <c r="BG253" i="16" s="1"/>
  <c r="AZ253" i="16" a="1"/>
  <c r="AZ253" i="16" s="1"/>
  <c r="BH253" i="16" a="1"/>
  <c r="BH253" i="16" s="1"/>
  <c r="AY253" i="16" a="1"/>
  <c r="AY253" i="16" s="1"/>
  <c r="AW253" i="16" a="1"/>
  <c r="AW253" i="16" s="1"/>
  <c r="AX253" i="16" a="1"/>
  <c r="AX253" i="16" s="1"/>
  <c r="AP253" i="16"/>
  <c r="BJ253" i="16" a="1"/>
  <c r="BJ253" i="16" s="1"/>
  <c r="AN253" i="16"/>
  <c r="AO253" i="16"/>
  <c r="AI254" i="16"/>
  <c r="AH254" i="16"/>
  <c r="AM254" i="16"/>
  <c r="AF254" i="16"/>
  <c r="AL255" i="16"/>
  <c r="AJ256" i="16" s="1"/>
  <c r="AK256" i="16" s="1"/>
  <c r="AG255" i="16" a="1"/>
  <c r="AG255" i="16" s="1"/>
  <c r="D244" i="21" l="1"/>
  <c r="G246" i="21"/>
  <c r="J246" i="21"/>
  <c r="N246" i="21"/>
  <c r="I246" i="21"/>
  <c r="H247" i="21" a="1"/>
  <c r="H247" i="21" s="1"/>
  <c r="M247" i="21"/>
  <c r="K248" i="21" s="1"/>
  <c r="L248" i="21" s="1"/>
  <c r="Q245" i="21"/>
  <c r="AI245" i="21" a="1"/>
  <c r="AI245" i="21" s="1"/>
  <c r="AA245" i="21" a="1"/>
  <c r="AA245" i="21" s="1"/>
  <c r="P245" i="21"/>
  <c r="AK245" i="21" a="1"/>
  <c r="AK245" i="21" s="1"/>
  <c r="AB245" i="21" a="1"/>
  <c r="AB245" i="21" s="1"/>
  <c r="Z245" i="21" a="1"/>
  <c r="Z245" i="21" s="1"/>
  <c r="AJ245" i="21" a="1"/>
  <c r="AJ245" i="21" s="1"/>
  <c r="Y245" i="21" a="1"/>
  <c r="Y245" i="21" s="1"/>
  <c r="O245" i="21"/>
  <c r="AD245" i="21" a="1"/>
  <c r="AD245" i="21" s="1"/>
  <c r="X245" i="21" a="1"/>
  <c r="X245" i="21" s="1"/>
  <c r="T245" i="21" a="1"/>
  <c r="T245" i="21" s="1"/>
  <c r="AH245" i="21" a="1"/>
  <c r="AH245" i="21" s="1"/>
  <c r="R245" i="21"/>
  <c r="V245" i="21"/>
  <c r="C245" i="21" s="1"/>
  <c r="S245" i="21" a="1"/>
  <c r="S245" i="21" s="1"/>
  <c r="AC245" i="21" a="1"/>
  <c r="AC245" i="21" s="1"/>
  <c r="W245" i="21"/>
  <c r="U245" i="21"/>
  <c r="D245" i="21" s="1"/>
  <c r="AF245" i="21" a="1"/>
  <c r="AF245" i="21" s="1"/>
  <c r="AE245" i="21" a="1"/>
  <c r="AE245" i="21" s="1"/>
  <c r="AG245" i="21" a="1"/>
  <c r="AG245" i="21" s="1"/>
  <c r="I212" i="20"/>
  <c r="N212" i="20"/>
  <c r="J212" i="20"/>
  <c r="G212" i="20"/>
  <c r="H213" i="20" a="1"/>
  <c r="H213" i="20" s="1"/>
  <c r="M213" i="20"/>
  <c r="K214" i="20" s="1"/>
  <c r="L214" i="20" s="1"/>
  <c r="AH211" i="20" a="1"/>
  <c r="AH211" i="20" s="1"/>
  <c r="Z211" i="20" a="1"/>
  <c r="Z211" i="20" s="1"/>
  <c r="Q211" i="20"/>
  <c r="AK211" i="20" a="1"/>
  <c r="AK211" i="20" s="1"/>
  <c r="AB211" i="20" a="1"/>
  <c r="AB211" i="20" s="1"/>
  <c r="P211" i="20"/>
  <c r="O211" i="20"/>
  <c r="X211" i="20" a="1"/>
  <c r="X211" i="20" s="1"/>
  <c r="AF211" i="20" a="1"/>
  <c r="AF211" i="20" s="1"/>
  <c r="AI211" i="20" a="1"/>
  <c r="AI211" i="20" s="1"/>
  <c r="W211" i="20"/>
  <c r="V211" i="20"/>
  <c r="C211" i="20" s="1"/>
  <c r="AG211" i="20" a="1"/>
  <c r="AG211" i="20" s="1"/>
  <c r="U211" i="20"/>
  <c r="D211" i="20" s="1"/>
  <c r="T211" i="20" a="1"/>
  <c r="T211" i="20" s="1"/>
  <c r="Y211" i="20" a="1"/>
  <c r="Y211" i="20" s="1"/>
  <c r="AE211" i="20" a="1"/>
  <c r="AE211" i="20" s="1"/>
  <c r="AC211" i="20" a="1"/>
  <c r="AC211" i="20" s="1"/>
  <c r="S211" i="20" a="1"/>
  <c r="S211" i="20" s="1"/>
  <c r="AD211" i="20" a="1"/>
  <c r="AD211" i="20" s="1"/>
  <c r="AA211" i="20" a="1"/>
  <c r="AA211" i="20" s="1"/>
  <c r="R211" i="20"/>
  <c r="AJ211" i="20" a="1"/>
  <c r="AJ211" i="20" s="1"/>
  <c r="AM255" i="16"/>
  <c r="AH255" i="16"/>
  <c r="AF255" i="16"/>
  <c r="AI255" i="16"/>
  <c r="AG256" i="16" a="1"/>
  <c r="AG256" i="16" s="1"/>
  <c r="AL256" i="16"/>
  <c r="AJ257" i="16" s="1"/>
  <c r="AK257" i="16" s="1"/>
  <c r="BI254" i="16" a="1"/>
  <c r="BI254" i="16" s="1"/>
  <c r="BA254" i="16" a="1"/>
  <c r="BA254" i="16" s="1"/>
  <c r="AQ254" i="16"/>
  <c r="AP254" i="16"/>
  <c r="BH254" i="16" a="1"/>
  <c r="BH254" i="16" s="1"/>
  <c r="AZ254" i="16" a="1"/>
  <c r="AZ254" i="16" s="1"/>
  <c r="AO254" i="16"/>
  <c r="AY254" i="16" a="1"/>
  <c r="AY254" i="16" s="1"/>
  <c r="BJ254" i="16" a="1"/>
  <c r="BJ254" i="16" s="1"/>
  <c r="AX254" i="16" a="1"/>
  <c r="AX254" i="16" s="1"/>
  <c r="BE254" i="16" a="1"/>
  <c r="BE254" i="16" s="1"/>
  <c r="AN254" i="16"/>
  <c r="BD254" i="16" a="1"/>
  <c r="BD254" i="16" s="1"/>
  <c r="AV254" i="16"/>
  <c r="AS254" i="16" a="1"/>
  <c r="AS254" i="16" s="1"/>
  <c r="AU254" i="16"/>
  <c r="AB254" i="16" s="1"/>
  <c r="AT254" i="16"/>
  <c r="AC254" i="16" s="1"/>
  <c r="BG254" i="16" a="1"/>
  <c r="BG254" i="16" s="1"/>
  <c r="BF254" i="16" a="1"/>
  <c r="BF254" i="16" s="1"/>
  <c r="BC254" i="16" a="1"/>
  <c r="BC254" i="16" s="1"/>
  <c r="AW254" i="16" a="1"/>
  <c r="AW254" i="16" s="1"/>
  <c r="BB254" i="16" a="1"/>
  <c r="BB254" i="16" s="1"/>
  <c r="AR254" i="16" a="1"/>
  <c r="AR254" i="16" s="1"/>
  <c r="AC253" i="16"/>
  <c r="M248" i="21" l="1"/>
  <c r="K249" i="21" s="1"/>
  <c r="L249" i="21" s="1"/>
  <c r="H248" i="21" a="1"/>
  <c r="H248" i="21" s="1"/>
  <c r="G247" i="21"/>
  <c r="J247" i="21"/>
  <c r="I247" i="21"/>
  <c r="N247" i="21"/>
  <c r="AG246" i="21" a="1"/>
  <c r="AG246" i="21" s="1"/>
  <c r="Y246" i="21" a="1"/>
  <c r="Y246" i="21" s="1"/>
  <c r="Q246" i="21"/>
  <c r="AK246" i="21" a="1"/>
  <c r="AK246" i="21" s="1"/>
  <c r="AB246" i="21" a="1"/>
  <c r="AB246" i="21" s="1"/>
  <c r="P246" i="21"/>
  <c r="T246" i="21" a="1"/>
  <c r="T246" i="21" s="1"/>
  <c r="R246" i="21"/>
  <c r="AE246" i="21" a="1"/>
  <c r="AE246" i="21" s="1"/>
  <c r="S246" i="21" a="1"/>
  <c r="S246" i="21" s="1"/>
  <c r="AD246" i="21" a="1"/>
  <c r="AD246" i="21" s="1"/>
  <c r="AC246" i="21" a="1"/>
  <c r="AC246" i="21" s="1"/>
  <c r="Z246" i="21" a="1"/>
  <c r="Z246" i="21" s="1"/>
  <c r="AI246" i="21" a="1"/>
  <c r="AI246" i="21" s="1"/>
  <c r="AJ246" i="21" a="1"/>
  <c r="AJ246" i="21" s="1"/>
  <c r="AH246" i="21" a="1"/>
  <c r="AH246" i="21" s="1"/>
  <c r="AF246" i="21" a="1"/>
  <c r="AF246" i="21" s="1"/>
  <c r="X246" i="21" a="1"/>
  <c r="X246" i="21" s="1"/>
  <c r="W246" i="21"/>
  <c r="V246" i="21"/>
  <c r="C246" i="21" s="1"/>
  <c r="U246" i="21"/>
  <c r="D246" i="21" s="1"/>
  <c r="O246" i="21"/>
  <c r="AA246" i="21" a="1"/>
  <c r="AA246" i="21" s="1"/>
  <c r="M214" i="20"/>
  <c r="K215" i="20" s="1"/>
  <c r="L215" i="20" s="1"/>
  <c r="H214" i="20" a="1"/>
  <c r="H214" i="20" s="1"/>
  <c r="I213" i="20"/>
  <c r="G213" i="20"/>
  <c r="N213" i="20"/>
  <c r="J213" i="20"/>
  <c r="W212" i="20"/>
  <c r="Y212" i="20" a="1"/>
  <c r="Y212" i="20" s="1"/>
  <c r="AC212" i="20" a="1"/>
  <c r="AC212" i="20" s="1"/>
  <c r="R212" i="20"/>
  <c r="Q212" i="20"/>
  <c r="AK212" i="20" a="1"/>
  <c r="AK212" i="20" s="1"/>
  <c r="AB212" i="20" a="1"/>
  <c r="AB212" i="20" s="1"/>
  <c r="P212" i="20"/>
  <c r="AF212" i="20" a="1"/>
  <c r="AF212" i="20" s="1"/>
  <c r="AE212" i="20" a="1"/>
  <c r="AE212" i="20" s="1"/>
  <c r="S212" i="20" a="1"/>
  <c r="S212" i="20" s="1"/>
  <c r="O212" i="20"/>
  <c r="AD212" i="20" a="1"/>
  <c r="AD212" i="20" s="1"/>
  <c r="Z212" i="20" a="1"/>
  <c r="Z212" i="20" s="1"/>
  <c r="AJ212" i="20" a="1"/>
  <c r="AJ212" i="20" s="1"/>
  <c r="X212" i="20" a="1"/>
  <c r="X212" i="20" s="1"/>
  <c r="U212" i="20"/>
  <c r="D212" i="20" s="1"/>
  <c r="T212" i="20" a="1"/>
  <c r="T212" i="20" s="1"/>
  <c r="AA212" i="20" a="1"/>
  <c r="AA212" i="20" s="1"/>
  <c r="V212" i="20"/>
  <c r="C212" i="20" s="1"/>
  <c r="AI212" i="20" a="1"/>
  <c r="AI212" i="20" s="1"/>
  <c r="AH212" i="20" a="1"/>
  <c r="AH212" i="20" s="1"/>
  <c r="AG212" i="20" a="1"/>
  <c r="AG212" i="20" s="1"/>
  <c r="AG257" i="16" a="1"/>
  <c r="AG257" i="16" s="1"/>
  <c r="AL257" i="16"/>
  <c r="AJ258" i="16" s="1"/>
  <c r="AK258" i="16" s="1"/>
  <c r="AF256" i="16"/>
  <c r="AI256" i="16"/>
  <c r="AM256" i="16"/>
  <c r="AH256" i="16"/>
  <c r="BF255" i="16" a="1"/>
  <c r="BF255" i="16" s="1"/>
  <c r="AX255" i="16" a="1"/>
  <c r="AX255" i="16" s="1"/>
  <c r="BD255" i="16" a="1"/>
  <c r="BD255" i="16" s="1"/>
  <c r="AU255" i="16"/>
  <c r="AB255" i="16" s="1"/>
  <c r="BG255" i="16" a="1"/>
  <c r="BG255" i="16" s="1"/>
  <c r="BE255" i="16" a="1"/>
  <c r="BE255" i="16" s="1"/>
  <c r="AS255" i="16" a="1"/>
  <c r="AS255" i="16" s="1"/>
  <c r="AR255" i="16" a="1"/>
  <c r="AR255" i="16" s="1"/>
  <c r="BH255" i="16" a="1"/>
  <c r="BH255" i="16" s="1"/>
  <c r="AO255" i="16"/>
  <c r="AN255" i="16"/>
  <c r="BC255" i="16" a="1"/>
  <c r="BC255" i="16" s="1"/>
  <c r="BI255" i="16" a="1"/>
  <c r="BI255" i="16" s="1"/>
  <c r="BB255" i="16" a="1"/>
  <c r="BB255" i="16" s="1"/>
  <c r="BJ255" i="16" a="1"/>
  <c r="BJ255" i="16" s="1"/>
  <c r="BA255" i="16" a="1"/>
  <c r="BA255" i="16" s="1"/>
  <c r="AZ255" i="16" a="1"/>
  <c r="AZ255" i="16" s="1"/>
  <c r="AV255" i="16"/>
  <c r="AY255" i="16" a="1"/>
  <c r="AY255" i="16" s="1"/>
  <c r="AW255" i="16" a="1"/>
  <c r="AW255" i="16" s="1"/>
  <c r="AT255" i="16"/>
  <c r="AQ255" i="16"/>
  <c r="AP255" i="16"/>
  <c r="U247" i="21" l="1"/>
  <c r="AD247" i="21" a="1"/>
  <c r="AD247" i="21" s="1"/>
  <c r="AC247" i="21" a="1"/>
  <c r="AC247" i="21" s="1"/>
  <c r="R247" i="21"/>
  <c r="Q247" i="21"/>
  <c r="AJ247" i="21" a="1"/>
  <c r="AJ247" i="21" s="1"/>
  <c r="Z247" i="21" a="1"/>
  <c r="Z247" i="21" s="1"/>
  <c r="Y247" i="21" a="1"/>
  <c r="Y247" i="21" s="1"/>
  <c r="AI247" i="21" a="1"/>
  <c r="AI247" i="21" s="1"/>
  <c r="AG247" i="21" a="1"/>
  <c r="AG247" i="21" s="1"/>
  <c r="P247" i="21"/>
  <c r="AF247" i="21" a="1"/>
  <c r="AF247" i="21" s="1"/>
  <c r="V247" i="21"/>
  <c r="C247" i="21" s="1"/>
  <c r="S247" i="21" a="1"/>
  <c r="S247" i="21" s="1"/>
  <c r="T247" i="21" a="1"/>
  <c r="T247" i="21" s="1"/>
  <c r="AK247" i="21" a="1"/>
  <c r="AK247" i="21" s="1"/>
  <c r="AB247" i="21" a="1"/>
  <c r="AB247" i="21" s="1"/>
  <c r="AE247" i="21" a="1"/>
  <c r="AE247" i="21" s="1"/>
  <c r="AH247" i="21" a="1"/>
  <c r="AH247" i="21" s="1"/>
  <c r="AA247" i="21" a="1"/>
  <c r="AA247" i="21" s="1"/>
  <c r="W247" i="21"/>
  <c r="O247" i="21"/>
  <c r="X247" i="21" a="1"/>
  <c r="X247" i="21" s="1"/>
  <c r="N248" i="21"/>
  <c r="G248" i="21"/>
  <c r="J248" i="21"/>
  <c r="I248" i="21"/>
  <c r="M249" i="21"/>
  <c r="K250" i="21" s="1"/>
  <c r="L250" i="21" s="1"/>
  <c r="H249" i="21" a="1"/>
  <c r="H249" i="21" s="1"/>
  <c r="AK213" i="20" a="1"/>
  <c r="AK213" i="20" s="1"/>
  <c r="AC213" i="20" a="1"/>
  <c r="AC213" i="20" s="1"/>
  <c r="AF213" i="20" a="1"/>
  <c r="AF213" i="20" s="1"/>
  <c r="W213" i="20"/>
  <c r="R213" i="20"/>
  <c r="Q213" i="20"/>
  <c r="AB213" i="20" a="1"/>
  <c r="AB213" i="20" s="1"/>
  <c r="P213" i="20"/>
  <c r="Z213" i="20" a="1"/>
  <c r="Z213" i="20" s="1"/>
  <c r="AH213" i="20" a="1"/>
  <c r="AH213" i="20" s="1"/>
  <c r="V213" i="20"/>
  <c r="C213" i="20" s="1"/>
  <c r="AJ213" i="20" a="1"/>
  <c r="AJ213" i="20" s="1"/>
  <c r="Y213" i="20" a="1"/>
  <c r="Y213" i="20" s="1"/>
  <c r="AI213" i="20" a="1"/>
  <c r="AI213" i="20" s="1"/>
  <c r="X213" i="20" a="1"/>
  <c r="X213" i="20" s="1"/>
  <c r="AG213" i="20" a="1"/>
  <c r="AG213" i="20" s="1"/>
  <c r="AD213" i="20" a="1"/>
  <c r="AD213" i="20" s="1"/>
  <c r="AA213" i="20" a="1"/>
  <c r="AA213" i="20" s="1"/>
  <c r="U213" i="20"/>
  <c r="D213" i="20" s="1"/>
  <c r="S213" i="20" a="1"/>
  <c r="S213" i="20" s="1"/>
  <c r="T213" i="20" a="1"/>
  <c r="T213" i="20" s="1"/>
  <c r="O213" i="20"/>
  <c r="AE213" i="20" a="1"/>
  <c r="AE213" i="20" s="1"/>
  <c r="G214" i="20"/>
  <c r="N214" i="20"/>
  <c r="I214" i="20"/>
  <c r="J214" i="20"/>
  <c r="M215" i="20"/>
  <c r="K216" i="20" s="1"/>
  <c r="L216" i="20" s="1"/>
  <c r="H215" i="20" a="1"/>
  <c r="H215" i="20" s="1"/>
  <c r="AC255" i="16"/>
  <c r="BD256" i="16" a="1"/>
  <c r="BD256" i="16" s="1"/>
  <c r="AU256" i="16"/>
  <c r="AB256" i="16" s="1"/>
  <c r="AT256" i="16"/>
  <c r="AC256" i="16" s="1"/>
  <c r="BC256" i="16" a="1"/>
  <c r="BC256" i="16" s="1"/>
  <c r="AR256" i="16" a="1"/>
  <c r="AR256" i="16" s="1"/>
  <c r="AZ256" i="16" a="1"/>
  <c r="AZ256" i="16" s="1"/>
  <c r="BJ256" i="16" a="1"/>
  <c r="BJ256" i="16" s="1"/>
  <c r="BI256" i="16" a="1"/>
  <c r="BI256" i="16" s="1"/>
  <c r="AY256" i="16" a="1"/>
  <c r="AY256" i="16" s="1"/>
  <c r="BG256" i="16" a="1"/>
  <c r="BG256" i="16" s="1"/>
  <c r="AQ256" i="16"/>
  <c r="AP256" i="16"/>
  <c r="BE256" i="16" a="1"/>
  <c r="BE256" i="16" s="1"/>
  <c r="BA256" i="16" a="1"/>
  <c r="BA256" i="16" s="1"/>
  <c r="AW256" i="16" a="1"/>
  <c r="AW256" i="16" s="1"/>
  <c r="AX256" i="16" a="1"/>
  <c r="AX256" i="16" s="1"/>
  <c r="BH256" i="16" a="1"/>
  <c r="BH256" i="16" s="1"/>
  <c r="BF256" i="16" a="1"/>
  <c r="BF256" i="16" s="1"/>
  <c r="AS256" i="16" a="1"/>
  <c r="AS256" i="16" s="1"/>
  <c r="BB256" i="16" a="1"/>
  <c r="BB256" i="16" s="1"/>
  <c r="AV256" i="16"/>
  <c r="AO256" i="16"/>
  <c r="AN256" i="16"/>
  <c r="AL258" i="16"/>
  <c r="AJ259" i="16" s="1"/>
  <c r="AK259" i="16" s="1"/>
  <c r="AG258" i="16" a="1"/>
  <c r="AG258" i="16" s="1"/>
  <c r="AM257" i="16"/>
  <c r="AI257" i="16"/>
  <c r="AH257" i="16"/>
  <c r="AF257" i="16"/>
  <c r="G249" i="21" l="1"/>
  <c r="J249" i="21"/>
  <c r="N249" i="21"/>
  <c r="I249" i="21"/>
  <c r="H250" i="21" a="1"/>
  <c r="H250" i="21" s="1"/>
  <c r="M250" i="21"/>
  <c r="K251" i="21" s="1"/>
  <c r="L251" i="21" s="1"/>
  <c r="AJ248" i="21" a="1"/>
  <c r="AJ248" i="21" s="1"/>
  <c r="AB248" i="21" a="1"/>
  <c r="AB248" i="21" s="1"/>
  <c r="R248" i="21"/>
  <c r="Q248" i="21"/>
  <c r="AD248" i="21" a="1"/>
  <c r="AD248" i="21" s="1"/>
  <c r="S248" i="21" a="1"/>
  <c r="S248" i="21" s="1"/>
  <c r="O248" i="21"/>
  <c r="AA248" i="21" a="1"/>
  <c r="AA248" i="21" s="1"/>
  <c r="AC248" i="21" a="1"/>
  <c r="AC248" i="21" s="1"/>
  <c r="T248" i="21" a="1"/>
  <c r="T248" i="21" s="1"/>
  <c r="AH248" i="21" a="1"/>
  <c r="AH248" i="21" s="1"/>
  <c r="P248" i="21"/>
  <c r="X248" i="21" a="1"/>
  <c r="X248" i="21" s="1"/>
  <c r="Z248" i="21" a="1"/>
  <c r="Z248" i="21" s="1"/>
  <c r="U248" i="21"/>
  <c r="D248" i="21" s="1"/>
  <c r="AF248" i="21" a="1"/>
  <c r="AF248" i="21" s="1"/>
  <c r="AE248" i="21" a="1"/>
  <c r="AE248" i="21" s="1"/>
  <c r="AK248" i="21" a="1"/>
  <c r="AK248" i="21" s="1"/>
  <c r="AI248" i="21" a="1"/>
  <c r="AI248" i="21" s="1"/>
  <c r="AG248" i="21" a="1"/>
  <c r="AG248" i="21" s="1"/>
  <c r="Y248" i="21" a="1"/>
  <c r="Y248" i="21" s="1"/>
  <c r="W248" i="21"/>
  <c r="V248" i="21"/>
  <c r="C248" i="21" s="1"/>
  <c r="D247" i="21"/>
  <c r="J215" i="20"/>
  <c r="N215" i="20"/>
  <c r="I215" i="20"/>
  <c r="G215" i="20"/>
  <c r="H216" i="20" a="1"/>
  <c r="H216" i="20" s="1"/>
  <c r="M216" i="20"/>
  <c r="K217" i="20" s="1"/>
  <c r="L217" i="20" s="1"/>
  <c r="AI214" i="20" a="1"/>
  <c r="AI214" i="20" s="1"/>
  <c r="O214" i="20"/>
  <c r="AE214" i="20" a="1"/>
  <c r="AE214" i="20" s="1"/>
  <c r="U214" i="20"/>
  <c r="D214" i="20" s="1"/>
  <c r="AD214" i="20" a="1"/>
  <c r="AD214" i="20" s="1"/>
  <c r="S214" i="20" a="1"/>
  <c r="S214" i="20" s="1"/>
  <c r="AC214" i="20" a="1"/>
  <c r="AC214" i="20" s="1"/>
  <c r="R214" i="20"/>
  <c r="AG214" i="20" a="1"/>
  <c r="AG214" i="20" s="1"/>
  <c r="AF214" i="20" a="1"/>
  <c r="AF214" i="20" s="1"/>
  <c r="T214" i="20" a="1"/>
  <c r="T214" i="20" s="1"/>
  <c r="Q214" i="20"/>
  <c r="P214" i="20"/>
  <c r="Y214" i="20" a="1"/>
  <c r="Y214" i="20" s="1"/>
  <c r="W214" i="20"/>
  <c r="V214" i="20"/>
  <c r="C214" i="20" s="1"/>
  <c r="AJ214" i="20" a="1"/>
  <c r="AJ214" i="20" s="1"/>
  <c r="X214" i="20" a="1"/>
  <c r="X214" i="20" s="1"/>
  <c r="AK214" i="20" a="1"/>
  <c r="AK214" i="20" s="1"/>
  <c r="AH214" i="20" a="1"/>
  <c r="AH214" i="20" s="1"/>
  <c r="AB214" i="20" a="1"/>
  <c r="AB214" i="20" s="1"/>
  <c r="AA214" i="20" a="1"/>
  <c r="AA214" i="20" s="1"/>
  <c r="Z214" i="20" a="1"/>
  <c r="Z214" i="20" s="1"/>
  <c r="BJ257" i="16" a="1"/>
  <c r="BJ257" i="16" s="1"/>
  <c r="AR257" i="16" a="1"/>
  <c r="AR257" i="16" s="1"/>
  <c r="BA257" i="16" a="1"/>
  <c r="BA257" i="16" s="1"/>
  <c r="AQ257" i="16"/>
  <c r="BI257" i="16" a="1"/>
  <c r="BI257" i="16" s="1"/>
  <c r="AP257" i="16"/>
  <c r="BG257" i="16" a="1"/>
  <c r="BG257" i="16" s="1"/>
  <c r="AY257" i="16" a="1"/>
  <c r="AY257" i="16" s="1"/>
  <c r="AT257" i="16"/>
  <c r="AC257" i="16" s="1"/>
  <c r="BE257" i="16" a="1"/>
  <c r="BE257" i="16" s="1"/>
  <c r="AS257" i="16" a="1"/>
  <c r="AS257" i="16" s="1"/>
  <c r="BD257" i="16" a="1"/>
  <c r="BD257" i="16" s="1"/>
  <c r="AU257" i="16"/>
  <c r="AB257" i="16" s="1"/>
  <c r="BH257" i="16" a="1"/>
  <c r="BH257" i="16" s="1"/>
  <c r="AO257" i="16"/>
  <c r="AN257" i="16"/>
  <c r="BF257" i="16" a="1"/>
  <c r="BF257" i="16" s="1"/>
  <c r="BC257" i="16" a="1"/>
  <c r="BC257" i="16" s="1"/>
  <c r="BB257" i="16" a="1"/>
  <c r="BB257" i="16" s="1"/>
  <c r="AZ257" i="16" a="1"/>
  <c r="AZ257" i="16" s="1"/>
  <c r="AX257" i="16" a="1"/>
  <c r="AX257" i="16" s="1"/>
  <c r="AW257" i="16" a="1"/>
  <c r="AW257" i="16" s="1"/>
  <c r="AV257" i="16"/>
  <c r="AM258" i="16"/>
  <c r="AI258" i="16"/>
  <c r="AH258" i="16"/>
  <c r="AF258" i="16"/>
  <c r="AG259" i="16" a="1"/>
  <c r="AG259" i="16" s="1"/>
  <c r="AL259" i="16"/>
  <c r="AJ260" i="16" s="1"/>
  <c r="AK260" i="16" s="1"/>
  <c r="H251" i="21" l="1" a="1"/>
  <c r="H251" i="21" s="1"/>
  <c r="M251" i="21"/>
  <c r="K252" i="21" s="1"/>
  <c r="L252" i="21" s="1"/>
  <c r="N250" i="21"/>
  <c r="I250" i="21"/>
  <c r="J250" i="21"/>
  <c r="G250" i="21"/>
  <c r="AG249" i="21" a="1"/>
  <c r="AG249" i="21" s="1"/>
  <c r="Y249" i="21" a="1"/>
  <c r="Y249" i="21" s="1"/>
  <c r="T249" i="21" a="1"/>
  <c r="T249" i="21" s="1"/>
  <c r="AD249" i="21" a="1"/>
  <c r="AD249" i="21" s="1"/>
  <c r="AI249" i="21" a="1"/>
  <c r="AI249" i="21" s="1"/>
  <c r="X249" i="21" a="1"/>
  <c r="X249" i="21" s="1"/>
  <c r="V249" i="21"/>
  <c r="C249" i="21" s="1"/>
  <c r="U249" i="21"/>
  <c r="W249" i="21"/>
  <c r="AH249" i="21" a="1"/>
  <c r="AH249" i="21" s="1"/>
  <c r="AF249" i="21" a="1"/>
  <c r="AF249" i="21" s="1"/>
  <c r="P249" i="21"/>
  <c r="R249" i="21"/>
  <c r="AC249" i="21" a="1"/>
  <c r="AC249" i="21" s="1"/>
  <c r="O249" i="21"/>
  <c r="AE249" i="21" a="1"/>
  <c r="AE249" i="21" s="1"/>
  <c r="AA249" i="21" a="1"/>
  <c r="AA249" i="21" s="1"/>
  <c r="S249" i="21" a="1"/>
  <c r="S249" i="21" s="1"/>
  <c r="AK249" i="21" a="1"/>
  <c r="AK249" i="21" s="1"/>
  <c r="AJ249" i="21" a="1"/>
  <c r="AJ249" i="21" s="1"/>
  <c r="AB249" i="21" a="1"/>
  <c r="AB249" i="21" s="1"/>
  <c r="Z249" i="21" a="1"/>
  <c r="Z249" i="21" s="1"/>
  <c r="Q249" i="21"/>
  <c r="M217" i="20"/>
  <c r="K218" i="20" s="1"/>
  <c r="L218" i="20" s="1"/>
  <c r="H217" i="20" a="1"/>
  <c r="H217" i="20" s="1"/>
  <c r="G216" i="20"/>
  <c r="J216" i="20"/>
  <c r="I216" i="20"/>
  <c r="N216" i="20"/>
  <c r="AF215" i="20" a="1"/>
  <c r="AF215" i="20" s="1"/>
  <c r="X215" i="20" a="1"/>
  <c r="X215" i="20" s="1"/>
  <c r="U215" i="20"/>
  <c r="V215" i="20"/>
  <c r="C215" i="20" s="1"/>
  <c r="AG215" i="20" a="1"/>
  <c r="AG215" i="20" s="1"/>
  <c r="AE215" i="20" a="1"/>
  <c r="AE215" i="20" s="1"/>
  <c r="T215" i="20" a="1"/>
  <c r="T215" i="20" s="1"/>
  <c r="AC215" i="20" a="1"/>
  <c r="AC215" i="20" s="1"/>
  <c r="AB215" i="20" a="1"/>
  <c r="AB215" i="20" s="1"/>
  <c r="AA215" i="20" a="1"/>
  <c r="AA215" i="20" s="1"/>
  <c r="O215" i="20"/>
  <c r="AI215" i="20" a="1"/>
  <c r="AI215" i="20" s="1"/>
  <c r="AK215" i="20" a="1"/>
  <c r="AK215" i="20" s="1"/>
  <c r="P215" i="20"/>
  <c r="AJ215" i="20" a="1"/>
  <c r="AJ215" i="20" s="1"/>
  <c r="S215" i="20" a="1"/>
  <c r="S215" i="20" s="1"/>
  <c r="R215" i="20"/>
  <c r="AH215" i="20" a="1"/>
  <c r="AH215" i="20" s="1"/>
  <c r="Q215" i="20"/>
  <c r="AD215" i="20" a="1"/>
  <c r="AD215" i="20" s="1"/>
  <c r="W215" i="20"/>
  <c r="Z215" i="20" a="1"/>
  <c r="Z215" i="20" s="1"/>
  <c r="Y215" i="20" a="1"/>
  <c r="Y215" i="20" s="1"/>
  <c r="AG260" i="16" a="1"/>
  <c r="AG260" i="16" s="1"/>
  <c r="AL260" i="16"/>
  <c r="AJ261" i="16" s="1"/>
  <c r="AK261" i="16" s="1"/>
  <c r="AI259" i="16"/>
  <c r="AH259" i="16"/>
  <c r="AF259" i="16"/>
  <c r="AM259" i="16"/>
  <c r="AP258" i="16"/>
  <c r="BH258" i="16" a="1"/>
  <c r="BH258" i="16" s="1"/>
  <c r="AZ258" i="16" a="1"/>
  <c r="AZ258" i="16" s="1"/>
  <c r="AO258" i="16"/>
  <c r="AN258" i="16"/>
  <c r="BF258" i="16" a="1"/>
  <c r="BF258" i="16" s="1"/>
  <c r="AX258" i="16" a="1"/>
  <c r="AX258" i="16" s="1"/>
  <c r="AS258" i="16" a="1"/>
  <c r="AS258" i="16" s="1"/>
  <c r="BD258" i="16" a="1"/>
  <c r="BD258" i="16" s="1"/>
  <c r="AR258" i="16" a="1"/>
  <c r="AR258" i="16" s="1"/>
  <c r="BB258" i="16" a="1"/>
  <c r="BB258" i="16" s="1"/>
  <c r="BE258" i="16" a="1"/>
  <c r="BE258" i="16" s="1"/>
  <c r="BC258" i="16" a="1"/>
  <c r="BC258" i="16" s="1"/>
  <c r="AY258" i="16" a="1"/>
  <c r="AY258" i="16" s="1"/>
  <c r="AU258" i="16"/>
  <c r="AB258" i="16" s="1"/>
  <c r="BI258" i="16" a="1"/>
  <c r="BI258" i="16" s="1"/>
  <c r="BG258" i="16" a="1"/>
  <c r="BG258" i="16" s="1"/>
  <c r="BJ258" i="16" a="1"/>
  <c r="BJ258" i="16" s="1"/>
  <c r="BA258" i="16" a="1"/>
  <c r="BA258" i="16" s="1"/>
  <c r="AT258" i="16"/>
  <c r="AW258" i="16" a="1"/>
  <c r="AW258" i="16" s="1"/>
  <c r="AV258" i="16"/>
  <c r="AQ258" i="16"/>
  <c r="D249" i="21" l="1"/>
  <c r="AE250" i="21" a="1"/>
  <c r="AE250" i="21" s="1"/>
  <c r="V250" i="21"/>
  <c r="C250" i="21" s="1"/>
  <c r="U250" i="21"/>
  <c r="D250" i="21" s="1"/>
  <c r="AF250" i="21" a="1"/>
  <c r="AF250" i="21" s="1"/>
  <c r="T250" i="21" a="1"/>
  <c r="T250" i="21" s="1"/>
  <c r="AB250" i="21" a="1"/>
  <c r="AB250" i="21" s="1"/>
  <c r="AK250" i="21" a="1"/>
  <c r="AK250" i="21" s="1"/>
  <c r="AA250" i="21" a="1"/>
  <c r="AA250" i="21" s="1"/>
  <c r="AH250" i="21" a="1"/>
  <c r="AH250" i="21" s="1"/>
  <c r="R250" i="21"/>
  <c r="X250" i="21" a="1"/>
  <c r="X250" i="21" s="1"/>
  <c r="P250" i="21"/>
  <c r="Y250" i="21" a="1"/>
  <c r="Y250" i="21" s="1"/>
  <c r="AD250" i="21" a="1"/>
  <c r="AD250" i="21" s="1"/>
  <c r="Z250" i="21" a="1"/>
  <c r="Z250" i="21" s="1"/>
  <c r="W250" i="21"/>
  <c r="Q250" i="21"/>
  <c r="O250" i="21"/>
  <c r="AJ250" i="21" a="1"/>
  <c r="AJ250" i="21" s="1"/>
  <c r="AI250" i="21" a="1"/>
  <c r="AI250" i="21" s="1"/>
  <c r="AG250" i="21" a="1"/>
  <c r="AG250" i="21" s="1"/>
  <c r="S250" i="21" a="1"/>
  <c r="S250" i="21" s="1"/>
  <c r="AC250" i="21" a="1"/>
  <c r="AC250" i="21" s="1"/>
  <c r="M252" i="21"/>
  <c r="K253" i="21" s="1"/>
  <c r="L253" i="21" s="1"/>
  <c r="H252" i="21" a="1"/>
  <c r="H252" i="21" s="1"/>
  <c r="G251" i="21"/>
  <c r="N251" i="21"/>
  <c r="I251" i="21"/>
  <c r="J251" i="21"/>
  <c r="D215" i="20"/>
  <c r="AD216" i="20" a="1"/>
  <c r="AD216" i="20" s="1"/>
  <c r="T216" i="20" a="1"/>
  <c r="T216" i="20" s="1"/>
  <c r="AG216" i="20" a="1"/>
  <c r="AG216" i="20" s="1"/>
  <c r="X216" i="20" a="1"/>
  <c r="X216" i="20" s="1"/>
  <c r="Z216" i="20" a="1"/>
  <c r="Z216" i="20" s="1"/>
  <c r="AI216" i="20" a="1"/>
  <c r="AI216" i="20" s="1"/>
  <c r="Y216" i="20" a="1"/>
  <c r="Y216" i="20" s="1"/>
  <c r="AJ216" i="20" a="1"/>
  <c r="AJ216" i="20" s="1"/>
  <c r="V216" i="20"/>
  <c r="C216" i="20" s="1"/>
  <c r="AA216" i="20" a="1"/>
  <c r="AA216" i="20" s="1"/>
  <c r="AK216" i="20" a="1"/>
  <c r="AK216" i="20" s="1"/>
  <c r="W216" i="20"/>
  <c r="AB216" i="20" a="1"/>
  <c r="AB216" i="20" s="1"/>
  <c r="U216" i="20"/>
  <c r="D216" i="20" s="1"/>
  <c r="AE216" i="20" a="1"/>
  <c r="AE216" i="20" s="1"/>
  <c r="O216" i="20"/>
  <c r="AH216" i="20" a="1"/>
  <c r="AH216" i="20" s="1"/>
  <c r="AF216" i="20" a="1"/>
  <c r="AF216" i="20" s="1"/>
  <c r="S216" i="20" a="1"/>
  <c r="S216" i="20" s="1"/>
  <c r="R216" i="20"/>
  <c r="Q216" i="20"/>
  <c r="AC216" i="20" a="1"/>
  <c r="AC216" i="20" s="1"/>
  <c r="P216" i="20"/>
  <c r="N217" i="20"/>
  <c r="J217" i="20"/>
  <c r="I217" i="20"/>
  <c r="G217" i="20"/>
  <c r="M218" i="20"/>
  <c r="K219" i="20" s="1"/>
  <c r="L219" i="20" s="1"/>
  <c r="H218" i="20" a="1"/>
  <c r="H218" i="20" s="1"/>
  <c r="AC258" i="16"/>
  <c r="BF259" i="16" a="1"/>
  <c r="BF259" i="16" s="1"/>
  <c r="AX259" i="16" a="1"/>
  <c r="AX259" i="16" s="1"/>
  <c r="BE259" i="16" a="1"/>
  <c r="BE259" i="16" s="1"/>
  <c r="AW259" i="16" a="1"/>
  <c r="AW259" i="16" s="1"/>
  <c r="AT259" i="16"/>
  <c r="AC259" i="16" s="1"/>
  <c r="BJ259" i="16" a="1"/>
  <c r="BJ259" i="16" s="1"/>
  <c r="AZ259" i="16" a="1"/>
  <c r="AZ259" i="16" s="1"/>
  <c r="BI259" i="16" a="1"/>
  <c r="BI259" i="16" s="1"/>
  <c r="AY259" i="16" a="1"/>
  <c r="AY259" i="16" s="1"/>
  <c r="AU259" i="16"/>
  <c r="AB259" i="16" s="1"/>
  <c r="BH259" i="16" a="1"/>
  <c r="BH259" i="16" s="1"/>
  <c r="AR259" i="16" a="1"/>
  <c r="AR259" i="16" s="1"/>
  <c r="BG259" i="16" a="1"/>
  <c r="BG259" i="16" s="1"/>
  <c r="AQ259" i="16"/>
  <c r="AP259" i="16"/>
  <c r="AO259" i="16"/>
  <c r="AN259" i="16"/>
  <c r="BD259" i="16" a="1"/>
  <c r="BD259" i="16" s="1"/>
  <c r="BB259" i="16" a="1"/>
  <c r="BB259" i="16" s="1"/>
  <c r="BA259" i="16" a="1"/>
  <c r="BA259" i="16" s="1"/>
  <c r="BC259" i="16" a="1"/>
  <c r="BC259" i="16" s="1"/>
  <c r="AV259" i="16"/>
  <c r="AS259" i="16" a="1"/>
  <c r="AS259" i="16" s="1"/>
  <c r="AL261" i="16"/>
  <c r="AJ262" i="16" s="1"/>
  <c r="AK262" i="16" s="1"/>
  <c r="AG261" i="16" a="1"/>
  <c r="AG261" i="16" s="1"/>
  <c r="AF260" i="16"/>
  <c r="AM260" i="16"/>
  <c r="AI260" i="16"/>
  <c r="AH260" i="16"/>
  <c r="S251" i="21" l="1" a="1"/>
  <c r="S251" i="21" s="1"/>
  <c r="AJ251" i="21" a="1"/>
  <c r="AJ251" i="21" s="1"/>
  <c r="AB251" i="21" a="1"/>
  <c r="AB251" i="21" s="1"/>
  <c r="R251" i="21"/>
  <c r="W251" i="21"/>
  <c r="AF251" i="21" a="1"/>
  <c r="AF251" i="21" s="1"/>
  <c r="V251" i="21"/>
  <c r="C251" i="21" s="1"/>
  <c r="U251" i="21"/>
  <c r="D251" i="21" s="1"/>
  <c r="T251" i="21" a="1"/>
  <c r="T251" i="21" s="1"/>
  <c r="AG251" i="21" a="1"/>
  <c r="AG251" i="21" s="1"/>
  <c r="AE251" i="21" a="1"/>
  <c r="AE251" i="21" s="1"/>
  <c r="AI251" i="21" a="1"/>
  <c r="AI251" i="21" s="1"/>
  <c r="P251" i="21"/>
  <c r="Z251" i="21" a="1"/>
  <c r="Z251" i="21" s="1"/>
  <c r="X251" i="21" a="1"/>
  <c r="X251" i="21" s="1"/>
  <c r="AK251" i="21" a="1"/>
  <c r="AK251" i="21" s="1"/>
  <c r="Y251" i="21" a="1"/>
  <c r="Y251" i="21" s="1"/>
  <c r="O251" i="21"/>
  <c r="AD251" i="21" a="1"/>
  <c r="AD251" i="21" s="1"/>
  <c r="AH251" i="21" a="1"/>
  <c r="AH251" i="21" s="1"/>
  <c r="AC251" i="21" a="1"/>
  <c r="AC251" i="21" s="1"/>
  <c r="AA251" i="21" a="1"/>
  <c r="AA251" i="21" s="1"/>
  <c r="Q251" i="21"/>
  <c r="N252" i="21"/>
  <c r="J252" i="21"/>
  <c r="I252" i="21"/>
  <c r="G252" i="21"/>
  <c r="M253" i="21"/>
  <c r="K254" i="21" s="1"/>
  <c r="L254" i="21" s="1"/>
  <c r="H253" i="21" a="1"/>
  <c r="H253" i="21" s="1"/>
  <c r="I218" i="20"/>
  <c r="N218" i="20"/>
  <c r="J218" i="20"/>
  <c r="G218" i="20"/>
  <c r="H219" i="20" a="1"/>
  <c r="H219" i="20" s="1"/>
  <c r="M219" i="20"/>
  <c r="K220" i="20" s="1"/>
  <c r="L220" i="20" s="1"/>
  <c r="Q217" i="20"/>
  <c r="AI217" i="20" a="1"/>
  <c r="AI217" i="20" s="1"/>
  <c r="AA217" i="20" a="1"/>
  <c r="AA217" i="20" s="1"/>
  <c r="P217" i="20"/>
  <c r="AG217" i="20" a="1"/>
  <c r="AG217" i="20" s="1"/>
  <c r="X217" i="20" a="1"/>
  <c r="X217" i="20" s="1"/>
  <c r="AB217" i="20" a="1"/>
  <c r="AB217" i="20" s="1"/>
  <c r="AK217" i="20" a="1"/>
  <c r="AK217" i="20" s="1"/>
  <c r="AJ217" i="20" a="1"/>
  <c r="AJ217" i="20" s="1"/>
  <c r="W217" i="20"/>
  <c r="AH217" i="20" a="1"/>
  <c r="AH217" i="20" s="1"/>
  <c r="V217" i="20"/>
  <c r="C217" i="20" s="1"/>
  <c r="U217" i="20"/>
  <c r="D217" i="20" s="1"/>
  <c r="T217" i="20" a="1"/>
  <c r="T217" i="20" s="1"/>
  <c r="AF217" i="20" a="1"/>
  <c r="AF217" i="20" s="1"/>
  <c r="Y217" i="20" a="1"/>
  <c r="Y217" i="20" s="1"/>
  <c r="AE217" i="20" a="1"/>
  <c r="AE217" i="20" s="1"/>
  <c r="AD217" i="20" a="1"/>
  <c r="AD217" i="20" s="1"/>
  <c r="O217" i="20"/>
  <c r="AC217" i="20" a="1"/>
  <c r="AC217" i="20" s="1"/>
  <c r="R217" i="20"/>
  <c r="Z217" i="20" a="1"/>
  <c r="Z217" i="20" s="1"/>
  <c r="S217" i="20" a="1"/>
  <c r="S217" i="20" s="1"/>
  <c r="AT260" i="16"/>
  <c r="AC260" i="16" s="1"/>
  <c r="BC260" i="16" a="1"/>
  <c r="BC260" i="16" s="1"/>
  <c r="AS260" i="16" a="1"/>
  <c r="AS260" i="16" s="1"/>
  <c r="BI260" i="16" a="1"/>
  <c r="BI260" i="16" s="1"/>
  <c r="BA260" i="16" a="1"/>
  <c r="BA260" i="16" s="1"/>
  <c r="AQ260" i="16"/>
  <c r="BE260" i="16" a="1"/>
  <c r="BE260" i="16" s="1"/>
  <c r="AR260" i="16" a="1"/>
  <c r="AR260" i="16" s="1"/>
  <c r="AP260" i="16"/>
  <c r="AW260" i="16" a="1"/>
  <c r="AW260" i="16" s="1"/>
  <c r="AV260" i="16"/>
  <c r="BH260" i="16" a="1"/>
  <c r="BH260" i="16" s="1"/>
  <c r="AU260" i="16"/>
  <c r="AB260" i="16" s="1"/>
  <c r="AO260" i="16"/>
  <c r="BD260" i="16" a="1"/>
  <c r="BD260" i="16" s="1"/>
  <c r="BB260" i="16" a="1"/>
  <c r="BB260" i="16" s="1"/>
  <c r="AY260" i="16" a="1"/>
  <c r="AY260" i="16" s="1"/>
  <c r="AN260" i="16"/>
  <c r="AX260" i="16" a="1"/>
  <c r="AX260" i="16" s="1"/>
  <c r="BG260" i="16" a="1"/>
  <c r="BG260" i="16" s="1"/>
  <c r="BF260" i="16" a="1"/>
  <c r="BF260" i="16" s="1"/>
  <c r="AZ260" i="16" a="1"/>
  <c r="AZ260" i="16" s="1"/>
  <c r="BJ260" i="16" a="1"/>
  <c r="BJ260" i="16" s="1"/>
  <c r="AH261" i="16"/>
  <c r="AM261" i="16"/>
  <c r="AI261" i="16"/>
  <c r="AF261" i="16"/>
  <c r="AL262" i="16"/>
  <c r="AJ263" i="16" s="1"/>
  <c r="AK263" i="16" s="1"/>
  <c r="AG262" i="16" a="1"/>
  <c r="AG262" i="16" s="1"/>
  <c r="I253" i="21" l="1"/>
  <c r="J253" i="21"/>
  <c r="G253" i="21"/>
  <c r="N253" i="21"/>
  <c r="H254" i="21" a="1"/>
  <c r="H254" i="21" s="1"/>
  <c r="M254" i="21"/>
  <c r="K255" i="21" s="1"/>
  <c r="L255" i="21" s="1"/>
  <c r="AH252" i="21" a="1"/>
  <c r="AH252" i="21" s="1"/>
  <c r="Z252" i="21" a="1"/>
  <c r="Z252" i="21" s="1"/>
  <c r="AG252" i="21" a="1"/>
  <c r="AG252" i="21" s="1"/>
  <c r="X252" i="21" a="1"/>
  <c r="X252" i="21" s="1"/>
  <c r="W252" i="21"/>
  <c r="AB252" i="21" a="1"/>
  <c r="AB252" i="21" s="1"/>
  <c r="AK252" i="21" a="1"/>
  <c r="AK252" i="21" s="1"/>
  <c r="AA252" i="21" a="1"/>
  <c r="AA252" i="21" s="1"/>
  <c r="T252" i="21" a="1"/>
  <c r="T252" i="21" s="1"/>
  <c r="Y252" i="21" a="1"/>
  <c r="Y252" i="21" s="1"/>
  <c r="U252" i="21"/>
  <c r="AI252" i="21" a="1"/>
  <c r="AI252" i="21" s="1"/>
  <c r="AE252" i="21" a="1"/>
  <c r="AE252" i="21" s="1"/>
  <c r="Q252" i="21"/>
  <c r="AJ252" i="21" a="1"/>
  <c r="AJ252" i="21" s="1"/>
  <c r="P252" i="21"/>
  <c r="O252" i="21"/>
  <c r="AF252" i="21" a="1"/>
  <c r="AF252" i="21" s="1"/>
  <c r="S252" i="21" a="1"/>
  <c r="S252" i="21" s="1"/>
  <c r="R252" i="21"/>
  <c r="AD252" i="21" a="1"/>
  <c r="AD252" i="21" s="1"/>
  <c r="V252" i="21"/>
  <c r="C252" i="21" s="1"/>
  <c r="AC252" i="21" a="1"/>
  <c r="AC252" i="21" s="1"/>
  <c r="H220" i="20" a="1"/>
  <c r="H220" i="20" s="1"/>
  <c r="M220" i="20"/>
  <c r="K221" i="20" s="1"/>
  <c r="L221" i="20" s="1"/>
  <c r="G219" i="20"/>
  <c r="J219" i="20"/>
  <c r="I219" i="20"/>
  <c r="N219" i="20"/>
  <c r="AG218" i="20" a="1"/>
  <c r="AG218" i="20" s="1"/>
  <c r="Y218" i="20" a="1"/>
  <c r="Y218" i="20" s="1"/>
  <c r="AD218" i="20" a="1"/>
  <c r="AD218" i="20" s="1"/>
  <c r="S218" i="20" a="1"/>
  <c r="S218" i="20" s="1"/>
  <c r="R218" i="20"/>
  <c r="T218" i="20" a="1"/>
  <c r="T218" i="20" s="1"/>
  <c r="AF218" i="20" a="1"/>
  <c r="AF218" i="20" s="1"/>
  <c r="Q218" i="20"/>
  <c r="P218" i="20"/>
  <c r="AE218" i="20" a="1"/>
  <c r="AE218" i="20" s="1"/>
  <c r="O218" i="20"/>
  <c r="AC218" i="20" a="1"/>
  <c r="AC218" i="20" s="1"/>
  <c r="AA218" i="20" a="1"/>
  <c r="AA218" i="20" s="1"/>
  <c r="AK218" i="20" a="1"/>
  <c r="AK218" i="20" s="1"/>
  <c r="AI218" i="20" a="1"/>
  <c r="AI218" i="20" s="1"/>
  <c r="AJ218" i="20" a="1"/>
  <c r="AJ218" i="20" s="1"/>
  <c r="AB218" i="20" a="1"/>
  <c r="AB218" i="20" s="1"/>
  <c r="AH218" i="20" a="1"/>
  <c r="AH218" i="20" s="1"/>
  <c r="Z218" i="20" a="1"/>
  <c r="Z218" i="20" s="1"/>
  <c r="X218" i="20" a="1"/>
  <c r="X218" i="20" s="1"/>
  <c r="V218" i="20"/>
  <c r="C218" i="20" s="1"/>
  <c r="W218" i="20"/>
  <c r="U218" i="20"/>
  <c r="AF262" i="16"/>
  <c r="AH262" i="16"/>
  <c r="AM262" i="16"/>
  <c r="AI262" i="16"/>
  <c r="AG263" i="16" a="1"/>
  <c r="AG263" i="16" s="1"/>
  <c r="AL263" i="16"/>
  <c r="AJ264" i="16" s="1"/>
  <c r="AK264" i="16" s="1"/>
  <c r="BI261" i="16" a="1"/>
  <c r="BI261" i="16" s="1"/>
  <c r="BA261" i="16" a="1"/>
  <c r="BA261" i="16" s="1"/>
  <c r="AQ261" i="16"/>
  <c r="AP261" i="16"/>
  <c r="BH261" i="16" a="1"/>
  <c r="BH261" i="16" s="1"/>
  <c r="AZ261" i="16" a="1"/>
  <c r="AZ261" i="16" s="1"/>
  <c r="AO261" i="16"/>
  <c r="AY261" i="16" a="1"/>
  <c r="AY261" i="16" s="1"/>
  <c r="BJ261" i="16" a="1"/>
  <c r="BJ261" i="16" s="1"/>
  <c r="AX261" i="16" a="1"/>
  <c r="AX261" i="16" s="1"/>
  <c r="BF261" i="16" a="1"/>
  <c r="BF261" i="16" s="1"/>
  <c r="AU261" i="16"/>
  <c r="AB261" i="16" s="1"/>
  <c r="AT261" i="16"/>
  <c r="AS261" i="16" a="1"/>
  <c r="AS261" i="16" s="1"/>
  <c r="BG261" i="16" a="1"/>
  <c r="BG261" i="16" s="1"/>
  <c r="AV261" i="16"/>
  <c r="AR261" i="16" a="1"/>
  <c r="AR261" i="16" s="1"/>
  <c r="AN261" i="16"/>
  <c r="AW261" i="16" a="1"/>
  <c r="AW261" i="16" s="1"/>
  <c r="BC261" i="16" a="1"/>
  <c r="BC261" i="16" s="1"/>
  <c r="BB261" i="16" a="1"/>
  <c r="BB261" i="16" s="1"/>
  <c r="BD261" i="16" a="1"/>
  <c r="BD261" i="16" s="1"/>
  <c r="BE261" i="16" a="1"/>
  <c r="BE261" i="16" s="1"/>
  <c r="M255" i="21" l="1"/>
  <c r="K256" i="21" s="1"/>
  <c r="L256" i="21" s="1"/>
  <c r="H255" i="21" a="1"/>
  <c r="H255" i="21" s="1"/>
  <c r="J254" i="21"/>
  <c r="I254" i="21"/>
  <c r="G254" i="21"/>
  <c r="N254" i="21"/>
  <c r="W253" i="21"/>
  <c r="AE253" i="21" a="1"/>
  <c r="AE253" i="21" s="1"/>
  <c r="V253" i="21"/>
  <c r="C253" i="21" s="1"/>
  <c r="AH253" i="21" a="1"/>
  <c r="AH253" i="21" s="1"/>
  <c r="Y253" i="21" a="1"/>
  <c r="Y253" i="21" s="1"/>
  <c r="T253" i="21" a="1"/>
  <c r="T253" i="21" s="1"/>
  <c r="S253" i="21" a="1"/>
  <c r="S253" i="21" s="1"/>
  <c r="AD253" i="21" a="1"/>
  <c r="AD253" i="21" s="1"/>
  <c r="AF253" i="21" a="1"/>
  <c r="AF253" i="21" s="1"/>
  <c r="R253" i="21"/>
  <c r="U253" i="21"/>
  <c r="D253" i="21" s="1"/>
  <c r="AC253" i="21" a="1"/>
  <c r="AC253" i="21" s="1"/>
  <c r="AG253" i="21" a="1"/>
  <c r="AG253" i="21" s="1"/>
  <c r="AA253" i="21" a="1"/>
  <c r="AA253" i="21" s="1"/>
  <c r="X253" i="21" a="1"/>
  <c r="X253" i="21" s="1"/>
  <c r="AK253" i="21" a="1"/>
  <c r="AK253" i="21" s="1"/>
  <c r="AJ253" i="21" a="1"/>
  <c r="AJ253" i="21" s="1"/>
  <c r="AI253" i="21" a="1"/>
  <c r="AI253" i="21" s="1"/>
  <c r="P253" i="21"/>
  <c r="O253" i="21"/>
  <c r="Z253" i="21" a="1"/>
  <c r="Z253" i="21" s="1"/>
  <c r="AB253" i="21" a="1"/>
  <c r="AB253" i="21" s="1"/>
  <c r="Q253" i="21"/>
  <c r="D252" i="21"/>
  <c r="D218" i="20"/>
  <c r="U219" i="20"/>
  <c r="D219" i="20" s="1"/>
  <c r="AD219" i="20" a="1"/>
  <c r="AD219" i="20" s="1"/>
  <c r="AI219" i="20" a="1"/>
  <c r="AI219" i="20" s="1"/>
  <c r="Z219" i="20" a="1"/>
  <c r="Z219" i="20" s="1"/>
  <c r="X219" i="20" a="1"/>
  <c r="X219" i="20" s="1"/>
  <c r="AG219" i="20" a="1"/>
  <c r="AG219" i="20" s="1"/>
  <c r="W219" i="20"/>
  <c r="V219" i="20"/>
  <c r="C219" i="20" s="1"/>
  <c r="AB219" i="20" a="1"/>
  <c r="AB219" i="20" s="1"/>
  <c r="AA219" i="20" a="1"/>
  <c r="AA219" i="20" s="1"/>
  <c r="AK219" i="20" a="1"/>
  <c r="AK219" i="20" s="1"/>
  <c r="AJ219" i="20" a="1"/>
  <c r="AJ219" i="20" s="1"/>
  <c r="P219" i="20"/>
  <c r="O219" i="20"/>
  <c r="AF219" i="20" a="1"/>
  <c r="AF219" i="20" s="1"/>
  <c r="AE219" i="20" a="1"/>
  <c r="AE219" i="20" s="1"/>
  <c r="AC219" i="20" a="1"/>
  <c r="AC219" i="20" s="1"/>
  <c r="Y219" i="20" a="1"/>
  <c r="Y219" i="20" s="1"/>
  <c r="AH219" i="20" a="1"/>
  <c r="AH219" i="20" s="1"/>
  <c r="T219" i="20" a="1"/>
  <c r="T219" i="20" s="1"/>
  <c r="S219" i="20" a="1"/>
  <c r="S219" i="20" s="1"/>
  <c r="R219" i="20"/>
  <c r="Q219" i="20"/>
  <c r="M221" i="20"/>
  <c r="K222" i="20" s="1"/>
  <c r="L222" i="20" s="1"/>
  <c r="H221" i="20" a="1"/>
  <c r="H221" i="20" s="1"/>
  <c r="J220" i="20"/>
  <c r="I220" i="20"/>
  <c r="N220" i="20"/>
  <c r="G220" i="20"/>
  <c r="AG264" i="16" a="1"/>
  <c r="AG264" i="16" s="1"/>
  <c r="AL264" i="16"/>
  <c r="AJ265" i="16" s="1"/>
  <c r="AK265" i="16" s="1"/>
  <c r="AF263" i="16"/>
  <c r="AI263" i="16"/>
  <c r="AH263" i="16"/>
  <c r="AM263" i="16"/>
  <c r="AC261" i="16"/>
  <c r="BF262" i="16" a="1"/>
  <c r="BF262" i="16" s="1"/>
  <c r="AX262" i="16" a="1"/>
  <c r="AX262" i="16" s="1"/>
  <c r="BD262" i="16" a="1"/>
  <c r="BD262" i="16" s="1"/>
  <c r="AU262" i="16"/>
  <c r="AB262" i="16" s="1"/>
  <c r="AR262" i="16" a="1"/>
  <c r="AR262" i="16" s="1"/>
  <c r="BC262" i="16" a="1"/>
  <c r="BC262" i="16" s="1"/>
  <c r="AQ262" i="16"/>
  <c r="AN262" i="16"/>
  <c r="AY262" i="16" a="1"/>
  <c r="AY262" i="16" s="1"/>
  <c r="AW262" i="16" a="1"/>
  <c r="AW262" i="16" s="1"/>
  <c r="BJ262" i="16" a="1"/>
  <c r="BJ262" i="16" s="1"/>
  <c r="AV262" i="16"/>
  <c r="AT262" i="16"/>
  <c r="AC262" i="16" s="1"/>
  <c r="BG262" i="16" a="1"/>
  <c r="BG262" i="16" s="1"/>
  <c r="BE262" i="16" a="1"/>
  <c r="BE262" i="16" s="1"/>
  <c r="AP262" i="16"/>
  <c r="AO262" i="16"/>
  <c r="BH262" i="16" a="1"/>
  <c r="BH262" i="16" s="1"/>
  <c r="BB262" i="16" a="1"/>
  <c r="BB262" i="16" s="1"/>
  <c r="BA262" i="16" a="1"/>
  <c r="BA262" i="16" s="1"/>
  <c r="AZ262" i="16" a="1"/>
  <c r="AZ262" i="16" s="1"/>
  <c r="AS262" i="16" a="1"/>
  <c r="AS262" i="16" s="1"/>
  <c r="BI262" i="16" a="1"/>
  <c r="BI262" i="16" s="1"/>
  <c r="AK254" i="21" l="1" a="1"/>
  <c r="AK254" i="21" s="1"/>
  <c r="AC254" i="21" a="1"/>
  <c r="AC254" i="21" s="1"/>
  <c r="S254" i="21" a="1"/>
  <c r="S254" i="21" s="1"/>
  <c r="AH254" i="21" a="1"/>
  <c r="AH254" i="21" s="1"/>
  <c r="Y254" i="21" a="1"/>
  <c r="Y254" i="21" s="1"/>
  <c r="X254" i="21" a="1"/>
  <c r="X254" i="21" s="1"/>
  <c r="AJ254" i="21" a="1"/>
  <c r="AJ254" i="21" s="1"/>
  <c r="Z254" i="21" a="1"/>
  <c r="Z254" i="21" s="1"/>
  <c r="AI254" i="21" a="1"/>
  <c r="AI254" i="21" s="1"/>
  <c r="U254" i="21"/>
  <c r="P254" i="21"/>
  <c r="Q254" i="21"/>
  <c r="AA254" i="21" a="1"/>
  <c r="AA254" i="21" s="1"/>
  <c r="T254" i="21" a="1"/>
  <c r="T254" i="21" s="1"/>
  <c r="AF254" i="21" a="1"/>
  <c r="AF254" i="21" s="1"/>
  <c r="AE254" i="21" a="1"/>
  <c r="AE254" i="21" s="1"/>
  <c r="W254" i="21"/>
  <c r="V254" i="21"/>
  <c r="C254" i="21" s="1"/>
  <c r="R254" i="21"/>
  <c r="O254" i="21"/>
  <c r="AG254" i="21" a="1"/>
  <c r="AG254" i="21" s="1"/>
  <c r="AD254" i="21" a="1"/>
  <c r="AD254" i="21" s="1"/>
  <c r="AB254" i="21" a="1"/>
  <c r="AB254" i="21" s="1"/>
  <c r="N255" i="21"/>
  <c r="I255" i="21"/>
  <c r="G255" i="21"/>
  <c r="J255" i="21"/>
  <c r="H256" i="21" a="1"/>
  <c r="H256" i="21" s="1"/>
  <c r="M256" i="21"/>
  <c r="K257" i="21" s="1"/>
  <c r="L257" i="21" s="1"/>
  <c r="AJ220" i="20" a="1"/>
  <c r="AJ220" i="20" s="1"/>
  <c r="AB220" i="20" a="1"/>
  <c r="AB220" i="20" s="1"/>
  <c r="R220" i="20"/>
  <c r="Q220" i="20"/>
  <c r="AI220" i="20" a="1"/>
  <c r="AI220" i="20" s="1"/>
  <c r="Z220" i="20" a="1"/>
  <c r="Z220" i="20" s="1"/>
  <c r="Y220" i="20" a="1"/>
  <c r="Y220" i="20" s="1"/>
  <c r="AH220" i="20" a="1"/>
  <c r="AH220" i="20" s="1"/>
  <c r="AG220" i="20" a="1"/>
  <c r="AG220" i="20" s="1"/>
  <c r="X220" i="20" a="1"/>
  <c r="X220" i="20" s="1"/>
  <c r="W220" i="20"/>
  <c r="AK220" i="20" a="1"/>
  <c r="AK220" i="20" s="1"/>
  <c r="V220" i="20"/>
  <c r="C220" i="20" s="1"/>
  <c r="U220" i="20"/>
  <c r="AC220" i="20" a="1"/>
  <c r="AC220" i="20" s="1"/>
  <c r="AA220" i="20" a="1"/>
  <c r="AA220" i="20" s="1"/>
  <c r="T220" i="20" a="1"/>
  <c r="T220" i="20" s="1"/>
  <c r="P220" i="20"/>
  <c r="AF220" i="20" a="1"/>
  <c r="AF220" i="20" s="1"/>
  <c r="AE220" i="20" a="1"/>
  <c r="AE220" i="20" s="1"/>
  <c r="AD220" i="20" a="1"/>
  <c r="AD220" i="20" s="1"/>
  <c r="S220" i="20" a="1"/>
  <c r="S220" i="20" s="1"/>
  <c r="O220" i="20"/>
  <c r="N221" i="20"/>
  <c r="J221" i="20"/>
  <c r="I221" i="20"/>
  <c r="G221" i="20"/>
  <c r="H222" i="20" a="1"/>
  <c r="H222" i="20" s="1"/>
  <c r="M222" i="20"/>
  <c r="K223" i="20" s="1"/>
  <c r="L223" i="20" s="1"/>
  <c r="BD263" i="16" a="1"/>
  <c r="BD263" i="16" s="1"/>
  <c r="AU263" i="16"/>
  <c r="AB263" i="16" s="1"/>
  <c r="AT263" i="16"/>
  <c r="BC263" i="16" a="1"/>
  <c r="BC263" i="16" s="1"/>
  <c r="AR263" i="16" a="1"/>
  <c r="AR263" i="16" s="1"/>
  <c r="BJ263" i="16" a="1"/>
  <c r="BJ263" i="16" s="1"/>
  <c r="BI263" i="16" a="1"/>
  <c r="BI263" i="16" s="1"/>
  <c r="AY263" i="16" a="1"/>
  <c r="AY263" i="16" s="1"/>
  <c r="BG263" i="16" a="1"/>
  <c r="BG263" i="16" s="1"/>
  <c r="AW263" i="16" a="1"/>
  <c r="AW263" i="16" s="1"/>
  <c r="AZ263" i="16" a="1"/>
  <c r="AZ263" i="16" s="1"/>
  <c r="AX263" i="16" a="1"/>
  <c r="AX263" i="16" s="1"/>
  <c r="AS263" i="16" a="1"/>
  <c r="AS263" i="16" s="1"/>
  <c r="AQ263" i="16"/>
  <c r="BH263" i="16" a="1"/>
  <c r="BH263" i="16" s="1"/>
  <c r="AN263" i="16"/>
  <c r="BF263" i="16" a="1"/>
  <c r="BF263" i="16" s="1"/>
  <c r="BE263" i="16" a="1"/>
  <c r="BE263" i="16" s="1"/>
  <c r="BB263" i="16" a="1"/>
  <c r="BB263" i="16" s="1"/>
  <c r="BA263" i="16" a="1"/>
  <c r="BA263" i="16" s="1"/>
  <c r="AV263" i="16"/>
  <c r="AO263" i="16"/>
  <c r="AP263" i="16"/>
  <c r="AL265" i="16"/>
  <c r="AJ266" i="16" s="1"/>
  <c r="AK266" i="16" s="1"/>
  <c r="AG265" i="16" a="1"/>
  <c r="AG265" i="16" s="1"/>
  <c r="AM264" i="16"/>
  <c r="AF264" i="16"/>
  <c r="AI264" i="16"/>
  <c r="AH264" i="16"/>
  <c r="M257" i="21" l="1"/>
  <c r="K258" i="21" s="1"/>
  <c r="L258" i="21" s="1"/>
  <c r="H257" i="21" a="1"/>
  <c r="H257" i="21" s="1"/>
  <c r="J256" i="21"/>
  <c r="I256" i="21"/>
  <c r="N256" i="21"/>
  <c r="G256" i="21"/>
  <c r="D254" i="21"/>
  <c r="O255" i="21"/>
  <c r="AH255" i="21" a="1"/>
  <c r="AH255" i="21" s="1"/>
  <c r="Z255" i="21" a="1"/>
  <c r="Z255" i="21" s="1"/>
  <c r="AJ255" i="21" a="1"/>
  <c r="AJ255" i="21" s="1"/>
  <c r="AA255" i="21" a="1"/>
  <c r="AA255" i="21" s="1"/>
  <c r="AE255" i="21" a="1"/>
  <c r="AE255" i="21" s="1"/>
  <c r="AD255" i="21" a="1"/>
  <c r="AD255" i="21" s="1"/>
  <c r="Q255" i="21"/>
  <c r="S255" i="21" a="1"/>
  <c r="S255" i="21" s="1"/>
  <c r="R255" i="21"/>
  <c r="X255" i="21" a="1"/>
  <c r="X255" i="21" s="1"/>
  <c r="AK255" i="21" a="1"/>
  <c r="AK255" i="21" s="1"/>
  <c r="U255" i="21"/>
  <c r="D255" i="21" s="1"/>
  <c r="AF255" i="21" a="1"/>
  <c r="AF255" i="21" s="1"/>
  <c r="AC255" i="21" a="1"/>
  <c r="AC255" i="21" s="1"/>
  <c r="AB255" i="21" a="1"/>
  <c r="AB255" i="21" s="1"/>
  <c r="Y255" i="21" a="1"/>
  <c r="Y255" i="21" s="1"/>
  <c r="W255" i="21"/>
  <c r="V255" i="21"/>
  <c r="C255" i="21" s="1"/>
  <c r="P255" i="21"/>
  <c r="T255" i="21" a="1"/>
  <c r="T255" i="21" s="1"/>
  <c r="AI255" i="21" a="1"/>
  <c r="AI255" i="21" s="1"/>
  <c r="AG255" i="21" a="1"/>
  <c r="AG255" i="21" s="1"/>
  <c r="H223" i="20" a="1"/>
  <c r="H223" i="20" s="1"/>
  <c r="M223" i="20"/>
  <c r="K224" i="20" s="1"/>
  <c r="L224" i="20" s="1"/>
  <c r="D220" i="20"/>
  <c r="N222" i="20"/>
  <c r="I222" i="20"/>
  <c r="J222" i="20"/>
  <c r="G222" i="20"/>
  <c r="AG221" i="20" a="1"/>
  <c r="AG221" i="20" s="1"/>
  <c r="Y221" i="20" a="1"/>
  <c r="Y221" i="20" s="1"/>
  <c r="O221" i="20"/>
  <c r="AC221" i="20" a="1"/>
  <c r="AC221" i="20" s="1"/>
  <c r="Q221" i="20"/>
  <c r="P221" i="20"/>
  <c r="AB221" i="20" a="1"/>
  <c r="AB221" i="20" s="1"/>
  <c r="AI221" i="20" a="1"/>
  <c r="AI221" i="20" s="1"/>
  <c r="V221" i="20"/>
  <c r="C221" i="20" s="1"/>
  <c r="U221" i="20"/>
  <c r="D221" i="20" s="1"/>
  <c r="AH221" i="20" a="1"/>
  <c r="AH221" i="20" s="1"/>
  <c r="T221" i="20" a="1"/>
  <c r="T221" i="20" s="1"/>
  <c r="AF221" i="20" a="1"/>
  <c r="AF221" i="20" s="1"/>
  <c r="S221" i="20" a="1"/>
  <c r="S221" i="20" s="1"/>
  <c r="AK221" i="20" a="1"/>
  <c r="AK221" i="20" s="1"/>
  <c r="R221" i="20"/>
  <c r="AE221" i="20" a="1"/>
  <c r="AE221" i="20" s="1"/>
  <c r="AA221" i="20" a="1"/>
  <c r="AA221" i="20" s="1"/>
  <c r="Z221" i="20" a="1"/>
  <c r="Z221" i="20" s="1"/>
  <c r="X221" i="20" a="1"/>
  <c r="X221" i="20" s="1"/>
  <c r="AD221" i="20" a="1"/>
  <c r="AD221" i="20" s="1"/>
  <c r="AJ221" i="20" a="1"/>
  <c r="AJ221" i="20" s="1"/>
  <c r="W221" i="20"/>
  <c r="AR264" i="16" a="1"/>
  <c r="AR264" i="16" s="1"/>
  <c r="BI264" i="16" a="1"/>
  <c r="BI264" i="16" s="1"/>
  <c r="BA264" i="16" a="1"/>
  <c r="BA264" i="16" s="1"/>
  <c r="AQ264" i="16"/>
  <c r="AP264" i="16"/>
  <c r="BG264" i="16" a="1"/>
  <c r="BG264" i="16" s="1"/>
  <c r="AY264" i="16" a="1"/>
  <c r="AY264" i="16" s="1"/>
  <c r="AS264" i="16" a="1"/>
  <c r="AS264" i="16" s="1"/>
  <c r="BD264" i="16" a="1"/>
  <c r="BD264" i="16" s="1"/>
  <c r="AO264" i="16"/>
  <c r="BB264" i="16" a="1"/>
  <c r="BB264" i="16" s="1"/>
  <c r="AZ264" i="16" a="1"/>
  <c r="AZ264" i="16" s="1"/>
  <c r="AX264" i="16" a="1"/>
  <c r="AX264" i="16" s="1"/>
  <c r="BF264" i="16" a="1"/>
  <c r="BF264" i="16" s="1"/>
  <c r="BE264" i="16" a="1"/>
  <c r="BE264" i="16" s="1"/>
  <c r="BJ264" i="16" a="1"/>
  <c r="BJ264" i="16" s="1"/>
  <c r="BH264" i="16" a="1"/>
  <c r="BH264" i="16" s="1"/>
  <c r="BC264" i="16" a="1"/>
  <c r="BC264" i="16" s="1"/>
  <c r="AW264" i="16" a="1"/>
  <c r="AW264" i="16" s="1"/>
  <c r="AT264" i="16"/>
  <c r="AC264" i="16" s="1"/>
  <c r="AV264" i="16"/>
  <c r="AU264" i="16"/>
  <c r="AB264" i="16" s="1"/>
  <c r="AN264" i="16"/>
  <c r="AM265" i="16"/>
  <c r="AH265" i="16"/>
  <c r="AF265" i="16"/>
  <c r="AI265" i="16"/>
  <c r="AG266" i="16" a="1"/>
  <c r="AG266" i="16" s="1"/>
  <c r="AL266" i="16"/>
  <c r="AJ267" i="16" s="1"/>
  <c r="AK267" i="16" s="1"/>
  <c r="AC263" i="16"/>
  <c r="AF256" i="21" l="1" a="1"/>
  <c r="AF256" i="21" s="1"/>
  <c r="X256" i="21" a="1"/>
  <c r="X256" i="21" s="1"/>
  <c r="W256" i="21"/>
  <c r="O256" i="21"/>
  <c r="AJ256" i="21" a="1"/>
  <c r="AJ256" i="21" s="1"/>
  <c r="AA256" i="21" a="1"/>
  <c r="AA256" i="21" s="1"/>
  <c r="AH256" i="21" a="1"/>
  <c r="AH256" i="21" s="1"/>
  <c r="AI256" i="21" a="1"/>
  <c r="AI256" i="21" s="1"/>
  <c r="Y256" i="21" a="1"/>
  <c r="Y256" i="21" s="1"/>
  <c r="V256" i="21"/>
  <c r="C256" i="21" s="1"/>
  <c r="Z256" i="21" a="1"/>
  <c r="Z256" i="21" s="1"/>
  <c r="AC256" i="21" a="1"/>
  <c r="AC256" i="21" s="1"/>
  <c r="U256" i="21"/>
  <c r="S256" i="21" a="1"/>
  <c r="S256" i="21" s="1"/>
  <c r="AD256" i="21" a="1"/>
  <c r="AD256" i="21" s="1"/>
  <c r="AB256" i="21" a="1"/>
  <c r="AB256" i="21" s="1"/>
  <c r="T256" i="21" a="1"/>
  <c r="T256" i="21" s="1"/>
  <c r="AG256" i="21" a="1"/>
  <c r="AG256" i="21" s="1"/>
  <c r="AE256" i="21" a="1"/>
  <c r="AE256" i="21" s="1"/>
  <c r="R256" i="21"/>
  <c r="Q256" i="21"/>
  <c r="P256" i="21"/>
  <c r="AK256" i="21" a="1"/>
  <c r="AK256" i="21" s="1"/>
  <c r="N257" i="21"/>
  <c r="J257" i="21"/>
  <c r="I257" i="21"/>
  <c r="G257" i="21"/>
  <c r="H258" i="21" a="1"/>
  <c r="H258" i="21" s="1"/>
  <c r="M258" i="21"/>
  <c r="K259" i="21" s="1"/>
  <c r="L259" i="21" s="1"/>
  <c r="AE222" i="20" a="1"/>
  <c r="AE222" i="20" s="1"/>
  <c r="V222" i="20"/>
  <c r="C222" i="20" s="1"/>
  <c r="U222" i="20"/>
  <c r="AK222" i="20" a="1"/>
  <c r="AK222" i="20" s="1"/>
  <c r="AB222" i="20" a="1"/>
  <c r="AB222" i="20" s="1"/>
  <c r="P222" i="20"/>
  <c r="AF222" i="20" a="1"/>
  <c r="AF222" i="20" s="1"/>
  <c r="T222" i="20" a="1"/>
  <c r="T222" i="20" s="1"/>
  <c r="AD222" i="20" a="1"/>
  <c r="AD222" i="20" s="1"/>
  <c r="S222" i="20" a="1"/>
  <c r="S222" i="20" s="1"/>
  <c r="AG222" i="20" a="1"/>
  <c r="AG222" i="20" s="1"/>
  <c r="Q222" i="20"/>
  <c r="O222" i="20"/>
  <c r="AC222" i="20" a="1"/>
  <c r="AC222" i="20" s="1"/>
  <c r="AA222" i="20" a="1"/>
  <c r="AA222" i="20" s="1"/>
  <c r="AI222" i="20" a="1"/>
  <c r="AI222" i="20" s="1"/>
  <c r="W222" i="20"/>
  <c r="R222" i="20"/>
  <c r="Z222" i="20" a="1"/>
  <c r="Z222" i="20" s="1"/>
  <c r="Y222" i="20" a="1"/>
  <c r="Y222" i="20" s="1"/>
  <c r="X222" i="20" a="1"/>
  <c r="X222" i="20" s="1"/>
  <c r="AJ222" i="20" a="1"/>
  <c r="AJ222" i="20" s="1"/>
  <c r="AH222" i="20" a="1"/>
  <c r="AH222" i="20" s="1"/>
  <c r="M224" i="20"/>
  <c r="K225" i="20" s="1"/>
  <c r="L225" i="20" s="1"/>
  <c r="H224" i="20" a="1"/>
  <c r="H224" i="20" s="1"/>
  <c r="G223" i="20"/>
  <c r="J223" i="20"/>
  <c r="I223" i="20"/>
  <c r="N223" i="20"/>
  <c r="AG267" i="16" a="1"/>
  <c r="AG267" i="16" s="1"/>
  <c r="AL267" i="16"/>
  <c r="AJ268" i="16" s="1"/>
  <c r="AK268" i="16" s="1"/>
  <c r="AH266" i="16"/>
  <c r="AI266" i="16"/>
  <c r="AF266" i="16"/>
  <c r="AM266" i="16"/>
  <c r="BG265" i="16" a="1"/>
  <c r="BG265" i="16" s="1"/>
  <c r="AY265" i="16" a="1"/>
  <c r="AY265" i="16" s="1"/>
  <c r="BF265" i="16" a="1"/>
  <c r="BF265" i="16" s="1"/>
  <c r="AX265" i="16" a="1"/>
  <c r="AX265" i="16" s="1"/>
  <c r="AV265" i="16"/>
  <c r="BJ265" i="16" a="1"/>
  <c r="BJ265" i="16" s="1"/>
  <c r="AZ265" i="16" a="1"/>
  <c r="AZ265" i="16" s="1"/>
  <c r="BI265" i="16" a="1"/>
  <c r="BI265" i="16" s="1"/>
  <c r="AT265" i="16"/>
  <c r="BC265" i="16" a="1"/>
  <c r="BC265" i="16" s="1"/>
  <c r="BB265" i="16" a="1"/>
  <c r="BB265" i="16" s="1"/>
  <c r="AS265" i="16" a="1"/>
  <c r="AS265" i="16" s="1"/>
  <c r="AR265" i="16" a="1"/>
  <c r="AR265" i="16" s="1"/>
  <c r="AO265" i="16"/>
  <c r="BE265" i="16" a="1"/>
  <c r="BE265" i="16" s="1"/>
  <c r="BD265" i="16" a="1"/>
  <c r="BD265" i="16" s="1"/>
  <c r="BA265" i="16" a="1"/>
  <c r="BA265" i="16" s="1"/>
  <c r="BH265" i="16" a="1"/>
  <c r="BH265" i="16" s="1"/>
  <c r="AW265" i="16" a="1"/>
  <c r="AW265" i="16" s="1"/>
  <c r="AU265" i="16"/>
  <c r="AB265" i="16" s="1"/>
  <c r="AQ265" i="16"/>
  <c r="AP265" i="16"/>
  <c r="AN265" i="16"/>
  <c r="M259" i="21" l="1"/>
  <c r="K260" i="21" s="1"/>
  <c r="L260" i="21" s="1"/>
  <c r="H259" i="21" a="1"/>
  <c r="H259" i="21" s="1"/>
  <c r="D256" i="21"/>
  <c r="G258" i="21"/>
  <c r="N258" i="21"/>
  <c r="J258" i="21"/>
  <c r="I258" i="21"/>
  <c r="T257" i="21" a="1"/>
  <c r="T257" i="21" s="1"/>
  <c r="AK257" i="21" a="1"/>
  <c r="AK257" i="21" s="1"/>
  <c r="AC257" i="21" a="1"/>
  <c r="AC257" i="21" s="1"/>
  <c r="O257" i="21"/>
  <c r="AJ257" i="21" a="1"/>
  <c r="AJ257" i="21" s="1"/>
  <c r="AA257" i="21" a="1"/>
  <c r="AA257" i="21" s="1"/>
  <c r="Q257" i="21"/>
  <c r="AB257" i="21" a="1"/>
  <c r="AB257" i="21" s="1"/>
  <c r="AD257" i="21" a="1"/>
  <c r="AD257" i="21" s="1"/>
  <c r="P257" i="21"/>
  <c r="Y257" i="21" a="1"/>
  <c r="Y257" i="21" s="1"/>
  <c r="AG257" i="21" a="1"/>
  <c r="AG257" i="21" s="1"/>
  <c r="AH257" i="21" a="1"/>
  <c r="AH257" i="21" s="1"/>
  <c r="AF257" i="21" a="1"/>
  <c r="AF257" i="21" s="1"/>
  <c r="U257" i="21"/>
  <c r="D257" i="21" s="1"/>
  <c r="R257" i="21"/>
  <c r="AE257" i="21" a="1"/>
  <c r="AE257" i="21" s="1"/>
  <c r="X257" i="21" a="1"/>
  <c r="X257" i="21" s="1"/>
  <c r="W257" i="21"/>
  <c r="AI257" i="21" a="1"/>
  <c r="AI257" i="21" s="1"/>
  <c r="V257" i="21"/>
  <c r="C257" i="21" s="1"/>
  <c r="Z257" i="21" a="1"/>
  <c r="Z257" i="21" s="1"/>
  <c r="S257" i="21" a="1"/>
  <c r="S257" i="21" s="1"/>
  <c r="S223" i="20" a="1"/>
  <c r="S223" i="20" s="1"/>
  <c r="AJ223" i="20" a="1"/>
  <c r="AJ223" i="20" s="1"/>
  <c r="AB223" i="20" a="1"/>
  <c r="AB223" i="20" s="1"/>
  <c r="R223" i="20"/>
  <c r="Q223" i="20"/>
  <c r="AH223" i="20" a="1"/>
  <c r="AH223" i="20" s="1"/>
  <c r="X223" i="20" a="1"/>
  <c r="X223" i="20" s="1"/>
  <c r="AG223" i="20" a="1"/>
  <c r="AG223" i="20" s="1"/>
  <c r="W223" i="20"/>
  <c r="AD223" i="20" a="1"/>
  <c r="AD223" i="20" s="1"/>
  <c r="AC223" i="20" a="1"/>
  <c r="AC223" i="20" s="1"/>
  <c r="AA223" i="20" a="1"/>
  <c r="AA223" i="20" s="1"/>
  <c r="Z223" i="20" a="1"/>
  <c r="Z223" i="20" s="1"/>
  <c r="T223" i="20" a="1"/>
  <c r="T223" i="20" s="1"/>
  <c r="AE223" i="20" a="1"/>
  <c r="AE223" i="20" s="1"/>
  <c r="U223" i="20"/>
  <c r="D223" i="20" s="1"/>
  <c r="AF223" i="20" a="1"/>
  <c r="AF223" i="20" s="1"/>
  <c r="Y223" i="20" a="1"/>
  <c r="Y223" i="20" s="1"/>
  <c r="V223" i="20"/>
  <c r="C223" i="20" s="1"/>
  <c r="P223" i="20"/>
  <c r="O223" i="20"/>
  <c r="AK223" i="20" a="1"/>
  <c r="AK223" i="20" s="1"/>
  <c r="AI223" i="20" a="1"/>
  <c r="AI223" i="20" s="1"/>
  <c r="N224" i="20"/>
  <c r="J224" i="20"/>
  <c r="G224" i="20"/>
  <c r="I224" i="20"/>
  <c r="H225" i="20" a="1"/>
  <c r="H225" i="20" s="1"/>
  <c r="M225" i="20"/>
  <c r="K226" i="20" s="1"/>
  <c r="L226" i="20" s="1"/>
  <c r="D222" i="20"/>
  <c r="AC265" i="16"/>
  <c r="AV266" i="16"/>
  <c r="BD266" i="16" a="1"/>
  <c r="BD266" i="16" s="1"/>
  <c r="AU266" i="16"/>
  <c r="AB266" i="16" s="1"/>
  <c r="AT266" i="16"/>
  <c r="AC266" i="16" s="1"/>
  <c r="BJ266" i="16" a="1"/>
  <c r="BJ266" i="16" s="1"/>
  <c r="BB266" i="16" a="1"/>
  <c r="BB266" i="16" s="1"/>
  <c r="BE266" i="16" a="1"/>
  <c r="BE266" i="16" s="1"/>
  <c r="AQ266" i="16"/>
  <c r="BC266" i="16" a="1"/>
  <c r="BC266" i="16" s="1"/>
  <c r="AP266" i="16"/>
  <c r="AO266" i="16"/>
  <c r="BF266" i="16" a="1"/>
  <c r="BF266" i="16" s="1"/>
  <c r="BA266" i="16" a="1"/>
  <c r="BA266" i="16" s="1"/>
  <c r="BG266" i="16" a="1"/>
  <c r="BG266" i="16" s="1"/>
  <c r="AY266" i="16" a="1"/>
  <c r="AY266" i="16" s="1"/>
  <c r="AX266" i="16" a="1"/>
  <c r="AX266" i="16" s="1"/>
  <c r="AW266" i="16" a="1"/>
  <c r="AW266" i="16" s="1"/>
  <c r="AN266" i="16"/>
  <c r="AS266" i="16" a="1"/>
  <c r="AS266" i="16" s="1"/>
  <c r="AR266" i="16" a="1"/>
  <c r="AR266" i="16" s="1"/>
  <c r="BI266" i="16" a="1"/>
  <c r="BI266" i="16" s="1"/>
  <c r="AZ266" i="16" a="1"/>
  <c r="AZ266" i="16" s="1"/>
  <c r="BH266" i="16" a="1"/>
  <c r="BH266" i="16" s="1"/>
  <c r="AL268" i="16"/>
  <c r="AJ269" i="16" s="1"/>
  <c r="AK269" i="16" s="1"/>
  <c r="AG268" i="16" a="1"/>
  <c r="AG268" i="16" s="1"/>
  <c r="AF267" i="16"/>
  <c r="AI267" i="16"/>
  <c r="AM267" i="16"/>
  <c r="AH267" i="16"/>
  <c r="AI258" i="21" l="1" a="1"/>
  <c r="AI258" i="21" s="1"/>
  <c r="AA258" i="21" a="1"/>
  <c r="AA258" i="21" s="1"/>
  <c r="P258" i="21"/>
  <c r="O258" i="21"/>
  <c r="AC258" i="21" a="1"/>
  <c r="AC258" i="21" s="1"/>
  <c r="R258" i="21"/>
  <c r="Q258" i="21"/>
  <c r="AH258" i="21" a="1"/>
  <c r="AH258" i="21" s="1"/>
  <c r="X258" i="21" a="1"/>
  <c r="X258" i="21" s="1"/>
  <c r="AG258" i="21" a="1"/>
  <c r="AG258" i="21" s="1"/>
  <c r="U258" i="21"/>
  <c r="D258" i="21" s="1"/>
  <c r="W258" i="21"/>
  <c r="V258" i="21"/>
  <c r="C258" i="21" s="1"/>
  <c r="Z258" i="21" a="1"/>
  <c r="Z258" i="21" s="1"/>
  <c r="AB258" i="21" a="1"/>
  <c r="AB258" i="21" s="1"/>
  <c r="S258" i="21" a="1"/>
  <c r="S258" i="21" s="1"/>
  <c r="AF258" i="21" a="1"/>
  <c r="AF258" i="21" s="1"/>
  <c r="AD258" i="21" a="1"/>
  <c r="AD258" i="21" s="1"/>
  <c r="T258" i="21" a="1"/>
  <c r="T258" i="21" s="1"/>
  <c r="AK258" i="21" a="1"/>
  <c r="AK258" i="21" s="1"/>
  <c r="Y258" i="21" a="1"/>
  <c r="Y258" i="21" s="1"/>
  <c r="AJ258" i="21" a="1"/>
  <c r="AJ258" i="21" s="1"/>
  <c r="AE258" i="21" a="1"/>
  <c r="AE258" i="21" s="1"/>
  <c r="J259" i="21"/>
  <c r="N259" i="21"/>
  <c r="I259" i="21"/>
  <c r="G259" i="21"/>
  <c r="H260" i="21" a="1"/>
  <c r="H260" i="21" s="1"/>
  <c r="M260" i="21"/>
  <c r="K261" i="21" s="1"/>
  <c r="L261" i="21" s="1"/>
  <c r="M226" i="20"/>
  <c r="K227" i="20" s="1"/>
  <c r="L227" i="20" s="1"/>
  <c r="H226" i="20" a="1"/>
  <c r="H226" i="20" s="1"/>
  <c r="AH224" i="20" a="1"/>
  <c r="AH224" i="20" s="1"/>
  <c r="Z224" i="20" a="1"/>
  <c r="Z224" i="20" s="1"/>
  <c r="AD224" i="20" a="1"/>
  <c r="AD224" i="20" s="1"/>
  <c r="AK224" i="20" a="1"/>
  <c r="AK224" i="20" s="1"/>
  <c r="AA224" i="20" a="1"/>
  <c r="AA224" i="20" s="1"/>
  <c r="AJ224" i="20" a="1"/>
  <c r="AJ224" i="20" s="1"/>
  <c r="AB224" i="20" a="1"/>
  <c r="AB224" i="20" s="1"/>
  <c r="V224" i="20"/>
  <c r="C224" i="20" s="1"/>
  <c r="Y224" i="20" a="1"/>
  <c r="Y224" i="20" s="1"/>
  <c r="X224" i="20" a="1"/>
  <c r="X224" i="20" s="1"/>
  <c r="W224" i="20"/>
  <c r="AI224" i="20" a="1"/>
  <c r="AI224" i="20" s="1"/>
  <c r="AE224" i="20" a="1"/>
  <c r="AE224" i="20" s="1"/>
  <c r="S224" i="20" a="1"/>
  <c r="S224" i="20" s="1"/>
  <c r="R224" i="20"/>
  <c r="Q224" i="20"/>
  <c r="AC224" i="20" a="1"/>
  <c r="AC224" i="20" s="1"/>
  <c r="T224" i="20" a="1"/>
  <c r="T224" i="20" s="1"/>
  <c r="P224" i="20"/>
  <c r="O224" i="20"/>
  <c r="U224" i="20"/>
  <c r="D224" i="20" s="1"/>
  <c r="AG224" i="20" a="1"/>
  <c r="AG224" i="20" s="1"/>
  <c r="AF224" i="20" a="1"/>
  <c r="AF224" i="20" s="1"/>
  <c r="I225" i="20"/>
  <c r="G225" i="20"/>
  <c r="J225" i="20"/>
  <c r="N225" i="20"/>
  <c r="BJ267" i="16" a="1"/>
  <c r="BJ267" i="16" s="1"/>
  <c r="BB267" i="16" a="1"/>
  <c r="BB267" i="16" s="1"/>
  <c r="AR267" i="16" a="1"/>
  <c r="AR267" i="16" s="1"/>
  <c r="BI267" i="16" a="1"/>
  <c r="BI267" i="16" s="1"/>
  <c r="BA267" i="16" a="1"/>
  <c r="BA267" i="16" s="1"/>
  <c r="AQ267" i="16"/>
  <c r="AN267" i="16"/>
  <c r="AX267" i="16" a="1"/>
  <c r="AX267" i="16" s="1"/>
  <c r="BH267" i="16" a="1"/>
  <c r="BH267" i="16" s="1"/>
  <c r="BG267" i="16" a="1"/>
  <c r="BG267" i="16" s="1"/>
  <c r="AW267" i="16" a="1"/>
  <c r="AW267" i="16" s="1"/>
  <c r="AT267" i="16"/>
  <c r="AC267" i="16" s="1"/>
  <c r="BD267" i="16" a="1"/>
  <c r="BD267" i="16" s="1"/>
  <c r="BC267" i="16" a="1"/>
  <c r="BC267" i="16" s="1"/>
  <c r="AV267" i="16"/>
  <c r="AU267" i="16"/>
  <c r="AB267" i="16" s="1"/>
  <c r="AO267" i="16"/>
  <c r="AZ267" i="16" a="1"/>
  <c r="AZ267" i="16" s="1"/>
  <c r="AY267" i="16" a="1"/>
  <c r="AY267" i="16" s="1"/>
  <c r="AS267" i="16" a="1"/>
  <c r="AS267" i="16" s="1"/>
  <c r="AP267" i="16"/>
  <c r="BF267" i="16" a="1"/>
  <c r="BF267" i="16" s="1"/>
  <c r="BE267" i="16" a="1"/>
  <c r="BE267" i="16" s="1"/>
  <c r="AM268" i="16"/>
  <c r="AI268" i="16"/>
  <c r="AH268" i="16"/>
  <c r="AF268" i="16"/>
  <c r="AG269" i="16" a="1"/>
  <c r="AG269" i="16" s="1"/>
  <c r="AL269" i="16"/>
  <c r="AJ270" i="16" s="1"/>
  <c r="AK270" i="16" s="1"/>
  <c r="H261" i="21" l="1" a="1"/>
  <c r="H261" i="21" s="1"/>
  <c r="M261" i="21"/>
  <c r="K262" i="21" s="1"/>
  <c r="L262" i="21" s="1"/>
  <c r="G260" i="21"/>
  <c r="N260" i="21"/>
  <c r="I260" i="21"/>
  <c r="J260" i="21"/>
  <c r="AF259" i="21" a="1"/>
  <c r="AF259" i="21" s="1"/>
  <c r="X259" i="21" a="1"/>
  <c r="X259" i="21" s="1"/>
  <c r="S259" i="21" a="1"/>
  <c r="S259" i="21" s="1"/>
  <c r="AC259" i="21" a="1"/>
  <c r="AC259" i="21" s="1"/>
  <c r="R259" i="21"/>
  <c r="AB259" i="21" a="1"/>
  <c r="AB259" i="21" s="1"/>
  <c r="AK259" i="21" a="1"/>
  <c r="AK259" i="21" s="1"/>
  <c r="AA259" i="21" a="1"/>
  <c r="AA259" i="21" s="1"/>
  <c r="Z259" i="21" a="1"/>
  <c r="Z259" i="21" s="1"/>
  <c r="V259" i="21"/>
  <c r="C259" i="21" s="1"/>
  <c r="T259" i="21" a="1"/>
  <c r="T259" i="21" s="1"/>
  <c r="AG259" i="21" a="1"/>
  <c r="AG259" i="21" s="1"/>
  <c r="AD259" i="21" a="1"/>
  <c r="AD259" i="21" s="1"/>
  <c r="Y259" i="21" a="1"/>
  <c r="Y259" i="21" s="1"/>
  <c r="U259" i="21"/>
  <c r="O259" i="21"/>
  <c r="AJ259" i="21" a="1"/>
  <c r="AJ259" i="21" s="1"/>
  <c r="AI259" i="21" a="1"/>
  <c r="AI259" i="21" s="1"/>
  <c r="AH259" i="21" a="1"/>
  <c r="AH259" i="21" s="1"/>
  <c r="AE259" i="21" a="1"/>
  <c r="AE259" i="21" s="1"/>
  <c r="Q259" i="21"/>
  <c r="P259" i="21"/>
  <c r="W259" i="21"/>
  <c r="W225" i="20"/>
  <c r="AE225" i="20" a="1"/>
  <c r="AE225" i="20" s="1"/>
  <c r="V225" i="20"/>
  <c r="C225" i="20" s="1"/>
  <c r="T225" i="20" a="1"/>
  <c r="T225" i="20" s="1"/>
  <c r="R225" i="20"/>
  <c r="AC225" i="20" a="1"/>
  <c r="AC225" i="20" s="1"/>
  <c r="Q225" i="20"/>
  <c r="P225" i="20"/>
  <c r="AJ225" i="20" a="1"/>
  <c r="AJ225" i="20" s="1"/>
  <c r="Y225" i="20" a="1"/>
  <c r="Y225" i="20" s="1"/>
  <c r="AI225" i="20" a="1"/>
  <c r="AI225" i="20" s="1"/>
  <c r="X225" i="20" a="1"/>
  <c r="X225" i="20" s="1"/>
  <c r="U225" i="20"/>
  <c r="D225" i="20" s="1"/>
  <c r="AH225" i="20" a="1"/>
  <c r="AH225" i="20" s="1"/>
  <c r="S225" i="20" a="1"/>
  <c r="S225" i="20" s="1"/>
  <c r="O225" i="20"/>
  <c r="AG225" i="20" a="1"/>
  <c r="AG225" i="20" s="1"/>
  <c r="Z225" i="20" a="1"/>
  <c r="Z225" i="20" s="1"/>
  <c r="AD225" i="20" a="1"/>
  <c r="AD225" i="20" s="1"/>
  <c r="AB225" i="20" a="1"/>
  <c r="AB225" i="20" s="1"/>
  <c r="AF225" i="20" a="1"/>
  <c r="AF225" i="20" s="1"/>
  <c r="AA225" i="20" a="1"/>
  <c r="AA225" i="20" s="1"/>
  <c r="AK225" i="20" a="1"/>
  <c r="AK225" i="20" s="1"/>
  <c r="N226" i="20"/>
  <c r="J226" i="20"/>
  <c r="I226" i="20"/>
  <c r="G226" i="20"/>
  <c r="H227" i="20" a="1"/>
  <c r="H227" i="20" s="1"/>
  <c r="M227" i="20"/>
  <c r="K228" i="20" s="1"/>
  <c r="L228" i="20" s="1"/>
  <c r="AL270" i="16"/>
  <c r="AJ271" i="16" s="1"/>
  <c r="AK271" i="16" s="1"/>
  <c r="AG270" i="16" a="1"/>
  <c r="AG270" i="16" s="1"/>
  <c r="AN268" i="16"/>
  <c r="BG268" i="16" a="1"/>
  <c r="BG268" i="16" s="1"/>
  <c r="AY268" i="16" a="1"/>
  <c r="AY268" i="16" s="1"/>
  <c r="BE268" i="16" a="1"/>
  <c r="BE268" i="16" s="1"/>
  <c r="AW268" i="16" a="1"/>
  <c r="AW268" i="16" s="1"/>
  <c r="AR268" i="16" a="1"/>
  <c r="AR268" i="16" s="1"/>
  <c r="BC268" i="16" a="1"/>
  <c r="BC268" i="16" s="1"/>
  <c r="AQ268" i="16"/>
  <c r="AP268" i="16"/>
  <c r="BA268" i="16" a="1"/>
  <c r="BA268" i="16" s="1"/>
  <c r="BH268" i="16" a="1"/>
  <c r="BH268" i="16" s="1"/>
  <c r="BF268" i="16" a="1"/>
  <c r="BF268" i="16" s="1"/>
  <c r="AO268" i="16"/>
  <c r="BI268" i="16" a="1"/>
  <c r="BI268" i="16" s="1"/>
  <c r="AV268" i="16"/>
  <c r="AU268" i="16"/>
  <c r="AB268" i="16" s="1"/>
  <c r="AT268" i="16"/>
  <c r="AC268" i="16" s="1"/>
  <c r="BJ268" i="16" a="1"/>
  <c r="BJ268" i="16" s="1"/>
  <c r="BD268" i="16" a="1"/>
  <c r="BD268" i="16" s="1"/>
  <c r="BB268" i="16" a="1"/>
  <c r="BB268" i="16" s="1"/>
  <c r="AS268" i="16" a="1"/>
  <c r="AS268" i="16" s="1"/>
  <c r="AZ268" i="16" a="1"/>
  <c r="AZ268" i="16" s="1"/>
  <c r="AX268" i="16" a="1"/>
  <c r="AX268" i="16" s="1"/>
  <c r="AI269" i="16"/>
  <c r="AH269" i="16"/>
  <c r="AF269" i="16"/>
  <c r="AM269" i="16"/>
  <c r="D259" i="21" l="1"/>
  <c r="AD260" i="21" a="1"/>
  <c r="AD260" i="21" s="1"/>
  <c r="T260" i="21" a="1"/>
  <c r="T260" i="21" s="1"/>
  <c r="AE260" i="21" a="1"/>
  <c r="AE260" i="21" s="1"/>
  <c r="S260" i="21" a="1"/>
  <c r="S260" i="21" s="1"/>
  <c r="AG260" i="21" a="1"/>
  <c r="AG260" i="21" s="1"/>
  <c r="V260" i="21"/>
  <c r="C260" i="21" s="1"/>
  <c r="AF260" i="21" a="1"/>
  <c r="AF260" i="21" s="1"/>
  <c r="R260" i="21"/>
  <c r="U260" i="21"/>
  <c r="D260" i="21" s="1"/>
  <c r="Q260" i="21"/>
  <c r="AC260" i="21" a="1"/>
  <c r="AC260" i="21" s="1"/>
  <c r="AA260" i="21" a="1"/>
  <c r="AA260" i="21" s="1"/>
  <c r="Y260" i="21" a="1"/>
  <c r="Y260" i="21" s="1"/>
  <c r="W260" i="21"/>
  <c r="AJ260" i="21" a="1"/>
  <c r="AJ260" i="21" s="1"/>
  <c r="AK260" i="21" a="1"/>
  <c r="AK260" i="21" s="1"/>
  <c r="AI260" i="21" a="1"/>
  <c r="AI260" i="21" s="1"/>
  <c r="P260" i="21"/>
  <c r="AB260" i="21" a="1"/>
  <c r="AB260" i="21" s="1"/>
  <c r="AH260" i="21" a="1"/>
  <c r="AH260" i="21" s="1"/>
  <c r="Z260" i="21" a="1"/>
  <c r="Z260" i="21" s="1"/>
  <c r="X260" i="21" a="1"/>
  <c r="X260" i="21" s="1"/>
  <c r="O260" i="21"/>
  <c r="M262" i="21"/>
  <c r="K263" i="21" s="1"/>
  <c r="L263" i="21" s="1"/>
  <c r="H262" i="21" a="1"/>
  <c r="H262" i="21" s="1"/>
  <c r="I261" i="21"/>
  <c r="G261" i="21"/>
  <c r="J261" i="21"/>
  <c r="N261" i="21"/>
  <c r="H228" i="20" a="1"/>
  <c r="H228" i="20" s="1"/>
  <c r="M228" i="20"/>
  <c r="K229" i="20" s="1"/>
  <c r="L229" i="20" s="1"/>
  <c r="N227" i="20"/>
  <c r="G227" i="20"/>
  <c r="J227" i="20"/>
  <c r="I227" i="20"/>
  <c r="AK226" i="20" a="1"/>
  <c r="AK226" i="20" s="1"/>
  <c r="AC226" i="20" a="1"/>
  <c r="AC226" i="20" s="1"/>
  <c r="S226" i="20" a="1"/>
  <c r="S226" i="20" s="1"/>
  <c r="U226" i="20"/>
  <c r="AF226" i="20" a="1"/>
  <c r="AF226" i="20" s="1"/>
  <c r="AE226" i="20" a="1"/>
  <c r="AE226" i="20" s="1"/>
  <c r="T226" i="20" a="1"/>
  <c r="T226" i="20" s="1"/>
  <c r="R226" i="20"/>
  <c r="O226" i="20"/>
  <c r="AA226" i="20" a="1"/>
  <c r="AA226" i="20" s="1"/>
  <c r="AD226" i="20" a="1"/>
  <c r="AD226" i="20" s="1"/>
  <c r="AB226" i="20" a="1"/>
  <c r="AB226" i="20" s="1"/>
  <c r="AG226" i="20" a="1"/>
  <c r="AG226" i="20" s="1"/>
  <c r="Y226" i="20" a="1"/>
  <c r="Y226" i="20" s="1"/>
  <c r="X226" i="20" a="1"/>
  <c r="X226" i="20" s="1"/>
  <c r="P226" i="20"/>
  <c r="AI226" i="20" a="1"/>
  <c r="AI226" i="20" s="1"/>
  <c r="AJ226" i="20" a="1"/>
  <c r="AJ226" i="20" s="1"/>
  <c r="V226" i="20"/>
  <c r="C226" i="20" s="1"/>
  <c r="AH226" i="20" a="1"/>
  <c r="AH226" i="20" s="1"/>
  <c r="W226" i="20"/>
  <c r="Q226" i="20"/>
  <c r="Z226" i="20" a="1"/>
  <c r="Z226" i="20" s="1"/>
  <c r="BE269" i="16" a="1"/>
  <c r="BE269" i="16" s="1"/>
  <c r="AW269" i="16" a="1"/>
  <c r="AW269" i="16" s="1"/>
  <c r="AV269" i="16"/>
  <c r="BD269" i="16" a="1"/>
  <c r="BD269" i="16" s="1"/>
  <c r="AU269" i="16"/>
  <c r="AB269" i="16" s="1"/>
  <c r="AS269" i="16" a="1"/>
  <c r="AS269" i="16" s="1"/>
  <c r="BI269" i="16" a="1"/>
  <c r="BI269" i="16" s="1"/>
  <c r="AY269" i="16" a="1"/>
  <c r="AY269" i="16" s="1"/>
  <c r="BH269" i="16" a="1"/>
  <c r="BH269" i="16" s="1"/>
  <c r="AX269" i="16" a="1"/>
  <c r="AX269" i="16" s="1"/>
  <c r="BG269" i="16" a="1"/>
  <c r="BG269" i="16" s="1"/>
  <c r="AP269" i="16"/>
  <c r="BF269" i="16" a="1"/>
  <c r="BF269" i="16" s="1"/>
  <c r="AO269" i="16"/>
  <c r="AN269" i="16"/>
  <c r="AZ269" i="16" a="1"/>
  <c r="AZ269" i="16" s="1"/>
  <c r="AR269" i="16" a="1"/>
  <c r="AR269" i="16" s="1"/>
  <c r="AQ269" i="16"/>
  <c r="BJ269" i="16" a="1"/>
  <c r="BJ269" i="16" s="1"/>
  <c r="BB269" i="16" a="1"/>
  <c r="BB269" i="16" s="1"/>
  <c r="BC269" i="16" a="1"/>
  <c r="BC269" i="16" s="1"/>
  <c r="BA269" i="16" a="1"/>
  <c r="BA269" i="16" s="1"/>
  <c r="AT269" i="16"/>
  <c r="AC269" i="16" s="1"/>
  <c r="AM270" i="16"/>
  <c r="AI270" i="16"/>
  <c r="AH270" i="16"/>
  <c r="AF270" i="16"/>
  <c r="AG271" i="16" a="1"/>
  <c r="AG271" i="16" s="1"/>
  <c r="AL271" i="16"/>
  <c r="AJ272" i="16" s="1"/>
  <c r="AK272" i="16" s="1"/>
  <c r="Q261" i="21" l="1"/>
  <c r="AI261" i="21" a="1"/>
  <c r="AI261" i="21" s="1"/>
  <c r="AA261" i="21" a="1"/>
  <c r="AA261" i="21" s="1"/>
  <c r="P261" i="21"/>
  <c r="AE261" i="21" a="1"/>
  <c r="AE261" i="21" s="1"/>
  <c r="T261" i="21" a="1"/>
  <c r="T261" i="21" s="1"/>
  <c r="AH261" i="21" a="1"/>
  <c r="AH261" i="21" s="1"/>
  <c r="AJ261" i="21" a="1"/>
  <c r="AJ261" i="21" s="1"/>
  <c r="Y261" i="21" a="1"/>
  <c r="Y261" i="21" s="1"/>
  <c r="X261" i="21" a="1"/>
  <c r="X261" i="21" s="1"/>
  <c r="AB261" i="21" a="1"/>
  <c r="AB261" i="21" s="1"/>
  <c r="AF261" i="21" a="1"/>
  <c r="AF261" i="21" s="1"/>
  <c r="AD261" i="21" a="1"/>
  <c r="AD261" i="21" s="1"/>
  <c r="Z261" i="21" a="1"/>
  <c r="Z261" i="21" s="1"/>
  <c r="W261" i="21"/>
  <c r="V261" i="21"/>
  <c r="C261" i="21" s="1"/>
  <c r="AK261" i="21" a="1"/>
  <c r="AK261" i="21" s="1"/>
  <c r="AG261" i="21" a="1"/>
  <c r="AG261" i="21" s="1"/>
  <c r="AC261" i="21" a="1"/>
  <c r="AC261" i="21" s="1"/>
  <c r="R261" i="21"/>
  <c r="O261" i="21"/>
  <c r="U261" i="21"/>
  <c r="D261" i="21" s="1"/>
  <c r="S261" i="21" a="1"/>
  <c r="S261" i="21" s="1"/>
  <c r="N262" i="21"/>
  <c r="G262" i="21"/>
  <c r="I262" i="21"/>
  <c r="J262" i="21"/>
  <c r="H263" i="21" a="1"/>
  <c r="H263" i="21" s="1"/>
  <c r="M263" i="21"/>
  <c r="K264" i="21" s="1"/>
  <c r="L264" i="21" s="1"/>
  <c r="D226" i="20"/>
  <c r="O227" i="20"/>
  <c r="AH227" i="20" a="1"/>
  <c r="AH227" i="20" s="1"/>
  <c r="Z227" i="20" a="1"/>
  <c r="Z227" i="20" s="1"/>
  <c r="AF227" i="20" a="1"/>
  <c r="AF227" i="20" s="1"/>
  <c r="V227" i="20"/>
  <c r="C227" i="20" s="1"/>
  <c r="AI227" i="20" a="1"/>
  <c r="AI227" i="20" s="1"/>
  <c r="X227" i="20" a="1"/>
  <c r="X227" i="20" s="1"/>
  <c r="AG227" i="20" a="1"/>
  <c r="AG227" i="20" s="1"/>
  <c r="W227" i="20"/>
  <c r="AC227" i="20" a="1"/>
  <c r="AC227" i="20" s="1"/>
  <c r="AB227" i="20" a="1"/>
  <c r="AB227" i="20" s="1"/>
  <c r="AA227" i="20" a="1"/>
  <c r="AA227" i="20" s="1"/>
  <c r="T227" i="20" a="1"/>
  <c r="T227" i="20" s="1"/>
  <c r="R227" i="20"/>
  <c r="Q227" i="20"/>
  <c r="AK227" i="20" a="1"/>
  <c r="AK227" i="20" s="1"/>
  <c r="P227" i="20"/>
  <c r="AE227" i="20" a="1"/>
  <c r="AE227" i="20" s="1"/>
  <c r="AJ227" i="20" a="1"/>
  <c r="AJ227" i="20" s="1"/>
  <c r="S227" i="20" a="1"/>
  <c r="S227" i="20" s="1"/>
  <c r="AD227" i="20" a="1"/>
  <c r="AD227" i="20" s="1"/>
  <c r="U227" i="20"/>
  <c r="D227" i="20" s="1"/>
  <c r="Y227" i="20" a="1"/>
  <c r="Y227" i="20" s="1"/>
  <c r="M229" i="20"/>
  <c r="K230" i="20" s="1"/>
  <c r="L230" i="20" s="1"/>
  <c r="H229" i="20" a="1"/>
  <c r="H229" i="20" s="1"/>
  <c r="J228" i="20"/>
  <c r="I228" i="20"/>
  <c r="N228" i="20"/>
  <c r="G228" i="20"/>
  <c r="AL272" i="16"/>
  <c r="AJ273" i="16" s="1"/>
  <c r="AK273" i="16" s="1"/>
  <c r="AG272" i="16" a="1"/>
  <c r="AG272" i="16" s="1"/>
  <c r="AM271" i="16"/>
  <c r="AF271" i="16"/>
  <c r="AI271" i="16"/>
  <c r="AH271" i="16"/>
  <c r="AS270" i="16" a="1"/>
  <c r="AS270" i="16" s="1"/>
  <c r="BJ270" i="16" a="1"/>
  <c r="BJ270" i="16" s="1"/>
  <c r="BB270" i="16" a="1"/>
  <c r="BB270" i="16" s="1"/>
  <c r="AR270" i="16" a="1"/>
  <c r="AR270" i="16" s="1"/>
  <c r="BH270" i="16" a="1"/>
  <c r="BH270" i="16" s="1"/>
  <c r="AZ270" i="16" a="1"/>
  <c r="AZ270" i="16" s="1"/>
  <c r="AO270" i="16"/>
  <c r="BD270" i="16" a="1"/>
  <c r="BD270" i="16" s="1"/>
  <c r="AP270" i="16"/>
  <c r="AN270" i="16"/>
  <c r="BC270" i="16" a="1"/>
  <c r="BC270" i="16" s="1"/>
  <c r="AT270" i="16"/>
  <c r="BG270" i="16" a="1"/>
  <c r="BG270" i="16" s="1"/>
  <c r="AQ270" i="16"/>
  <c r="BF270" i="16" a="1"/>
  <c r="BF270" i="16" s="1"/>
  <c r="BI270" i="16" a="1"/>
  <c r="BI270" i="16" s="1"/>
  <c r="AU270" i="16"/>
  <c r="AB270" i="16" s="1"/>
  <c r="BE270" i="16" a="1"/>
  <c r="BE270" i="16" s="1"/>
  <c r="AX270" i="16" a="1"/>
  <c r="AX270" i="16" s="1"/>
  <c r="AV270" i="16"/>
  <c r="BA270" i="16" a="1"/>
  <c r="BA270" i="16" s="1"/>
  <c r="AY270" i="16" a="1"/>
  <c r="AY270" i="16" s="1"/>
  <c r="AW270" i="16" a="1"/>
  <c r="AW270" i="16" s="1"/>
  <c r="H264" i="21" l="1" a="1"/>
  <c r="H264" i="21" s="1"/>
  <c r="M264" i="21"/>
  <c r="K265" i="21" s="1"/>
  <c r="L265" i="21" s="1"/>
  <c r="G263" i="21"/>
  <c r="I263" i="21"/>
  <c r="N263" i="21"/>
  <c r="J263" i="21"/>
  <c r="AG262" i="21" a="1"/>
  <c r="AG262" i="21" s="1"/>
  <c r="Y262" i="21" a="1"/>
  <c r="Y262" i="21" s="1"/>
  <c r="U262" i="21"/>
  <c r="AE262" i="21" a="1"/>
  <c r="AE262" i="21" s="1"/>
  <c r="Q262" i="21"/>
  <c r="AB262" i="21" a="1"/>
  <c r="AB262" i="21" s="1"/>
  <c r="AC262" i="21" a="1"/>
  <c r="AC262" i="21" s="1"/>
  <c r="P262" i="21"/>
  <c r="O262" i="21"/>
  <c r="AA262" i="21" a="1"/>
  <c r="AA262" i="21" s="1"/>
  <c r="AI262" i="21" a="1"/>
  <c r="AI262" i="21" s="1"/>
  <c r="S262" i="21" a="1"/>
  <c r="S262" i="21" s="1"/>
  <c r="R262" i="21"/>
  <c r="T262" i="21" a="1"/>
  <c r="T262" i="21" s="1"/>
  <c r="AJ262" i="21" a="1"/>
  <c r="AJ262" i="21" s="1"/>
  <c r="X262" i="21" a="1"/>
  <c r="X262" i="21" s="1"/>
  <c r="AK262" i="21" a="1"/>
  <c r="AK262" i="21" s="1"/>
  <c r="AH262" i="21" a="1"/>
  <c r="AH262" i="21" s="1"/>
  <c r="AF262" i="21" a="1"/>
  <c r="AF262" i="21" s="1"/>
  <c r="W262" i="21"/>
  <c r="V262" i="21"/>
  <c r="C262" i="21" s="1"/>
  <c r="AD262" i="21" a="1"/>
  <c r="AD262" i="21" s="1"/>
  <c r="Z262" i="21" a="1"/>
  <c r="Z262" i="21" s="1"/>
  <c r="AF228" i="20" a="1"/>
  <c r="AF228" i="20" s="1"/>
  <c r="X228" i="20" a="1"/>
  <c r="X228" i="20" s="1"/>
  <c r="W228" i="20"/>
  <c r="AK228" i="20" a="1"/>
  <c r="AK228" i="20" s="1"/>
  <c r="AA228" i="20" a="1"/>
  <c r="AA228" i="20" s="1"/>
  <c r="AJ228" i="20" a="1"/>
  <c r="AJ228" i="20" s="1"/>
  <c r="Z228" i="20" a="1"/>
  <c r="Z228" i="20" s="1"/>
  <c r="Y228" i="20" a="1"/>
  <c r="Y228" i="20" s="1"/>
  <c r="V228" i="20"/>
  <c r="C228" i="20" s="1"/>
  <c r="AI228" i="20" a="1"/>
  <c r="AI228" i="20" s="1"/>
  <c r="U228" i="20"/>
  <c r="D228" i="20" s="1"/>
  <c r="AE228" i="20" a="1"/>
  <c r="AE228" i="20" s="1"/>
  <c r="AG228" i="20" a="1"/>
  <c r="AG228" i="20" s="1"/>
  <c r="AD228" i="20" a="1"/>
  <c r="AD228" i="20" s="1"/>
  <c r="AC228" i="20" a="1"/>
  <c r="AC228" i="20" s="1"/>
  <c r="AH228" i="20" a="1"/>
  <c r="AH228" i="20" s="1"/>
  <c r="AB228" i="20" a="1"/>
  <c r="AB228" i="20" s="1"/>
  <c r="T228" i="20" a="1"/>
  <c r="T228" i="20" s="1"/>
  <c r="S228" i="20" a="1"/>
  <c r="S228" i="20" s="1"/>
  <c r="Q228" i="20"/>
  <c r="P228" i="20"/>
  <c r="R228" i="20"/>
  <c r="O228" i="20"/>
  <c r="I229" i="20"/>
  <c r="N229" i="20"/>
  <c r="J229" i="20"/>
  <c r="G229" i="20"/>
  <c r="M230" i="20"/>
  <c r="K231" i="20" s="1"/>
  <c r="L231" i="20" s="1"/>
  <c r="H230" i="20" a="1"/>
  <c r="H230" i="20" s="1"/>
  <c r="AC270" i="16"/>
  <c r="BH271" i="16" a="1"/>
  <c r="BH271" i="16" s="1"/>
  <c r="AZ271" i="16" a="1"/>
  <c r="AZ271" i="16" s="1"/>
  <c r="AO271" i="16"/>
  <c r="AN271" i="16"/>
  <c r="BG271" i="16" a="1"/>
  <c r="BG271" i="16" s="1"/>
  <c r="AY271" i="16" a="1"/>
  <c r="AY271" i="16" s="1"/>
  <c r="AX271" i="16" a="1"/>
  <c r="AX271" i="16" s="1"/>
  <c r="BI271" i="16" a="1"/>
  <c r="BI271" i="16" s="1"/>
  <c r="AW271" i="16" a="1"/>
  <c r="AW271" i="16" s="1"/>
  <c r="AV271" i="16"/>
  <c r="BE271" i="16" a="1"/>
  <c r="BE271" i="16" s="1"/>
  <c r="AT271" i="16"/>
  <c r="AC271" i="16" s="1"/>
  <c r="AS271" i="16" a="1"/>
  <c r="AS271" i="16" s="1"/>
  <c r="BJ271" i="16" a="1"/>
  <c r="BJ271" i="16" s="1"/>
  <c r="AR271" i="16" a="1"/>
  <c r="AR271" i="16" s="1"/>
  <c r="BB271" i="16" a="1"/>
  <c r="BB271" i="16" s="1"/>
  <c r="BF271" i="16" a="1"/>
  <c r="BF271" i="16" s="1"/>
  <c r="AQ271" i="16"/>
  <c r="AP271" i="16"/>
  <c r="BD271" i="16" a="1"/>
  <c r="BD271" i="16" s="1"/>
  <c r="BA271" i="16" a="1"/>
  <c r="BA271" i="16" s="1"/>
  <c r="BC271" i="16" a="1"/>
  <c r="BC271" i="16" s="1"/>
  <c r="AU271" i="16"/>
  <c r="AB271" i="16" s="1"/>
  <c r="AI272" i="16"/>
  <c r="AH272" i="16"/>
  <c r="AF272" i="16"/>
  <c r="AM272" i="16"/>
  <c r="AG273" i="16" a="1"/>
  <c r="AG273" i="16" s="1"/>
  <c r="AL273" i="16"/>
  <c r="AJ274" i="16" s="1"/>
  <c r="AK274" i="16" s="1"/>
  <c r="D262" i="21" l="1"/>
  <c r="U263" i="21"/>
  <c r="D263" i="21" s="1"/>
  <c r="AD263" i="21" a="1"/>
  <c r="AD263" i="21" s="1"/>
  <c r="AG263" i="21" a="1"/>
  <c r="AG263" i="21" s="1"/>
  <c r="X263" i="21" a="1"/>
  <c r="X263" i="21" s="1"/>
  <c r="W263" i="21"/>
  <c r="AI263" i="21" a="1"/>
  <c r="AI263" i="21" s="1"/>
  <c r="Y263" i="21" a="1"/>
  <c r="Y263" i="21" s="1"/>
  <c r="V263" i="21"/>
  <c r="C263" i="21" s="1"/>
  <c r="T263" i="21" a="1"/>
  <c r="T263" i="21" s="1"/>
  <c r="AH263" i="21" a="1"/>
  <c r="AH263" i="21" s="1"/>
  <c r="R263" i="21"/>
  <c r="AE263" i="21" a="1"/>
  <c r="AE263" i="21" s="1"/>
  <c r="Q263" i="21"/>
  <c r="AC263" i="21" a="1"/>
  <c r="AC263" i="21" s="1"/>
  <c r="AA263" i="21" a="1"/>
  <c r="AA263" i="21" s="1"/>
  <c r="AF263" i="21" a="1"/>
  <c r="AF263" i="21" s="1"/>
  <c r="AJ263" i="21" a="1"/>
  <c r="AJ263" i="21" s="1"/>
  <c r="AB263" i="21" a="1"/>
  <c r="AB263" i="21" s="1"/>
  <c r="S263" i="21" a="1"/>
  <c r="S263" i="21" s="1"/>
  <c r="P263" i="21"/>
  <c r="O263" i="21"/>
  <c r="Z263" i="21" a="1"/>
  <c r="Z263" i="21" s="1"/>
  <c r="AK263" i="21" a="1"/>
  <c r="AK263" i="21" s="1"/>
  <c r="M265" i="21"/>
  <c r="K266" i="21" s="1"/>
  <c r="L266" i="21" s="1"/>
  <c r="H265" i="21" a="1"/>
  <c r="H265" i="21" s="1"/>
  <c r="N264" i="21"/>
  <c r="I264" i="21"/>
  <c r="G264" i="21"/>
  <c r="J264" i="21"/>
  <c r="J230" i="20"/>
  <c r="N230" i="20"/>
  <c r="G230" i="20"/>
  <c r="I230" i="20"/>
  <c r="M231" i="20"/>
  <c r="K232" i="20" s="1"/>
  <c r="L232" i="20" s="1"/>
  <c r="H231" i="20" a="1"/>
  <c r="H231" i="20" s="1"/>
  <c r="T229" i="20" a="1"/>
  <c r="T229" i="20" s="1"/>
  <c r="AK229" i="20" a="1"/>
  <c r="AK229" i="20" s="1"/>
  <c r="AC229" i="20" a="1"/>
  <c r="AC229" i="20" s="1"/>
  <c r="AD229" i="20" a="1"/>
  <c r="AD229" i="20" s="1"/>
  <c r="Q229" i="20"/>
  <c r="P229" i="20"/>
  <c r="AB229" i="20" a="1"/>
  <c r="AB229" i="20" s="1"/>
  <c r="O229" i="20"/>
  <c r="AI229" i="20" a="1"/>
  <c r="AI229" i="20" s="1"/>
  <c r="W229" i="20"/>
  <c r="AH229" i="20" a="1"/>
  <c r="AH229" i="20" s="1"/>
  <c r="R229" i="20"/>
  <c r="V229" i="20"/>
  <c r="C229" i="20" s="1"/>
  <c r="U229" i="20"/>
  <c r="AG229" i="20" a="1"/>
  <c r="AG229" i="20" s="1"/>
  <c r="S229" i="20" a="1"/>
  <c r="S229" i="20" s="1"/>
  <c r="AF229" i="20" a="1"/>
  <c r="AF229" i="20" s="1"/>
  <c r="Y229" i="20" a="1"/>
  <c r="Y229" i="20" s="1"/>
  <c r="X229" i="20" a="1"/>
  <c r="X229" i="20" s="1"/>
  <c r="AA229" i="20" a="1"/>
  <c r="AA229" i="20" s="1"/>
  <c r="Z229" i="20" a="1"/>
  <c r="Z229" i="20" s="1"/>
  <c r="AE229" i="20" a="1"/>
  <c r="AE229" i="20" s="1"/>
  <c r="AJ229" i="20" a="1"/>
  <c r="AJ229" i="20" s="1"/>
  <c r="AL274" i="16"/>
  <c r="AJ275" i="16" s="1"/>
  <c r="AK275" i="16" s="1"/>
  <c r="AG274" i="16" a="1"/>
  <c r="AG274" i="16" s="1"/>
  <c r="AF273" i="16"/>
  <c r="AM273" i="16"/>
  <c r="AI273" i="16"/>
  <c r="AH273" i="16"/>
  <c r="BE272" i="16" a="1"/>
  <c r="BE272" i="16" s="1"/>
  <c r="AW272" i="16" a="1"/>
  <c r="AW272" i="16" s="1"/>
  <c r="AV272" i="16"/>
  <c r="BC272" i="16" a="1"/>
  <c r="BC272" i="16" s="1"/>
  <c r="AQ272" i="16"/>
  <c r="AP272" i="16"/>
  <c r="BB272" i="16" a="1"/>
  <c r="BB272" i="16" s="1"/>
  <c r="AO272" i="16"/>
  <c r="BJ272" i="16" a="1"/>
  <c r="BJ272" i="16" s="1"/>
  <c r="AX272" i="16" a="1"/>
  <c r="AX272" i="16" s="1"/>
  <c r="AU272" i="16"/>
  <c r="AB272" i="16" s="1"/>
  <c r="BI272" i="16" a="1"/>
  <c r="BI272" i="16" s="1"/>
  <c r="AT272" i="16"/>
  <c r="AC272" i="16" s="1"/>
  <c r="AR272" i="16" a="1"/>
  <c r="AR272" i="16" s="1"/>
  <c r="AN272" i="16"/>
  <c r="BG272" i="16" a="1"/>
  <c r="BG272" i="16" s="1"/>
  <c r="BH272" i="16" a="1"/>
  <c r="BH272" i="16" s="1"/>
  <c r="BF272" i="16" a="1"/>
  <c r="BF272" i="16" s="1"/>
  <c r="AY272" i="16" a="1"/>
  <c r="AY272" i="16" s="1"/>
  <c r="AS272" i="16" a="1"/>
  <c r="AS272" i="16" s="1"/>
  <c r="AZ272" i="16" a="1"/>
  <c r="AZ272" i="16" s="1"/>
  <c r="BD272" i="16" a="1"/>
  <c r="BD272" i="16" s="1"/>
  <c r="BA272" i="16" a="1"/>
  <c r="BA272" i="16" s="1"/>
  <c r="AJ264" i="21" l="1" a="1"/>
  <c r="AJ264" i="21" s="1"/>
  <c r="AB264" i="21" a="1"/>
  <c r="AB264" i="21" s="1"/>
  <c r="R264" i="21"/>
  <c r="Q264" i="21"/>
  <c r="AG264" i="21" a="1"/>
  <c r="AG264" i="21" s="1"/>
  <c r="X264" i="21" a="1"/>
  <c r="X264" i="21" s="1"/>
  <c r="W264" i="21"/>
  <c r="AC264" i="21" a="1"/>
  <c r="AC264" i="21" s="1"/>
  <c r="AA264" i="21" a="1"/>
  <c r="AA264" i="21" s="1"/>
  <c r="V264" i="21"/>
  <c r="C264" i="21" s="1"/>
  <c r="AH264" i="21" a="1"/>
  <c r="AH264" i="21" s="1"/>
  <c r="S264" i="21" a="1"/>
  <c r="S264" i="21" s="1"/>
  <c r="AE264" i="21" a="1"/>
  <c r="AE264" i="21" s="1"/>
  <c r="Z264" i="21" a="1"/>
  <c r="Z264" i="21" s="1"/>
  <c r="T264" i="21" a="1"/>
  <c r="T264" i="21" s="1"/>
  <c r="O264" i="21"/>
  <c r="AF264" i="21" a="1"/>
  <c r="AF264" i="21" s="1"/>
  <c r="AD264" i="21" a="1"/>
  <c r="AD264" i="21" s="1"/>
  <c r="Y264" i="21" a="1"/>
  <c r="Y264" i="21" s="1"/>
  <c r="U264" i="21"/>
  <c r="P264" i="21"/>
  <c r="AK264" i="21" a="1"/>
  <c r="AK264" i="21" s="1"/>
  <c r="AI264" i="21" a="1"/>
  <c r="AI264" i="21" s="1"/>
  <c r="I265" i="21"/>
  <c r="N265" i="21"/>
  <c r="J265" i="21"/>
  <c r="G265" i="21"/>
  <c r="H266" i="21" a="1"/>
  <c r="H266" i="21" s="1"/>
  <c r="M266" i="21"/>
  <c r="K267" i="21" s="1"/>
  <c r="L267" i="21" s="1"/>
  <c r="J231" i="20"/>
  <c r="G231" i="20"/>
  <c r="N231" i="20"/>
  <c r="I231" i="20"/>
  <c r="M232" i="20"/>
  <c r="K233" i="20" s="1"/>
  <c r="L233" i="20" s="1"/>
  <c r="H232" i="20" a="1"/>
  <c r="H232" i="20" s="1"/>
  <c r="D229" i="20"/>
  <c r="AI230" i="20" a="1"/>
  <c r="AI230" i="20" s="1"/>
  <c r="AA230" i="20" a="1"/>
  <c r="AA230" i="20" s="1"/>
  <c r="P230" i="20"/>
  <c r="O230" i="20"/>
  <c r="AH230" i="20" a="1"/>
  <c r="AH230" i="20" s="1"/>
  <c r="Y230" i="20" a="1"/>
  <c r="Y230" i="20" s="1"/>
  <c r="AF230" i="20" a="1"/>
  <c r="AF230" i="20" s="1"/>
  <c r="U230" i="20"/>
  <c r="D230" i="20" s="1"/>
  <c r="AE230" i="20" a="1"/>
  <c r="AE230" i="20" s="1"/>
  <c r="T230" i="20" a="1"/>
  <c r="T230" i="20" s="1"/>
  <c r="R230" i="20"/>
  <c r="Q230" i="20"/>
  <c r="AD230" i="20" a="1"/>
  <c r="AD230" i="20" s="1"/>
  <c r="AC230" i="20" a="1"/>
  <c r="AC230" i="20" s="1"/>
  <c r="AJ230" i="20" a="1"/>
  <c r="AJ230" i="20" s="1"/>
  <c r="W230" i="20"/>
  <c r="V230" i="20"/>
  <c r="C230" i="20" s="1"/>
  <c r="AK230" i="20" a="1"/>
  <c r="AK230" i="20" s="1"/>
  <c r="AG230" i="20" a="1"/>
  <c r="AG230" i="20" s="1"/>
  <c r="AB230" i="20" a="1"/>
  <c r="AB230" i="20" s="1"/>
  <c r="Z230" i="20" a="1"/>
  <c r="Z230" i="20" s="1"/>
  <c r="X230" i="20" a="1"/>
  <c r="X230" i="20" s="1"/>
  <c r="S230" i="20" a="1"/>
  <c r="S230" i="20" s="1"/>
  <c r="BC273" i="16" a="1"/>
  <c r="BC273" i="16" s="1"/>
  <c r="AS273" i="16" a="1"/>
  <c r="AS273" i="16" s="1"/>
  <c r="BJ273" i="16" a="1"/>
  <c r="BJ273" i="16" s="1"/>
  <c r="BB273" i="16" a="1"/>
  <c r="BB273" i="16" s="1"/>
  <c r="AP273" i="16"/>
  <c r="BG273" i="16" a="1"/>
  <c r="BG273" i="16" s="1"/>
  <c r="AW273" i="16" a="1"/>
  <c r="AW273" i="16" s="1"/>
  <c r="AV273" i="16"/>
  <c r="BE273" i="16" a="1"/>
  <c r="BE273" i="16" s="1"/>
  <c r="AR273" i="16" a="1"/>
  <c r="AR273" i="16" s="1"/>
  <c r="AX273" i="16" a="1"/>
  <c r="AX273" i="16" s="1"/>
  <c r="AU273" i="16"/>
  <c r="AB273" i="16" s="1"/>
  <c r="AT273" i="16"/>
  <c r="BA273" i="16" a="1"/>
  <c r="BA273" i="16" s="1"/>
  <c r="AZ273" i="16" a="1"/>
  <c r="AZ273" i="16" s="1"/>
  <c r="AQ273" i="16"/>
  <c r="BD273" i="16" a="1"/>
  <c r="BD273" i="16" s="1"/>
  <c r="AY273" i="16" a="1"/>
  <c r="AY273" i="16" s="1"/>
  <c r="AO273" i="16"/>
  <c r="AN273" i="16"/>
  <c r="BI273" i="16" a="1"/>
  <c r="BI273" i="16" s="1"/>
  <c r="BH273" i="16" a="1"/>
  <c r="BH273" i="16" s="1"/>
  <c r="BF273" i="16" a="1"/>
  <c r="BF273" i="16" s="1"/>
  <c r="AM274" i="16"/>
  <c r="AI274" i="16"/>
  <c r="AF274" i="16"/>
  <c r="AH274" i="16"/>
  <c r="AG275" i="16" a="1"/>
  <c r="AG275" i="16" s="1"/>
  <c r="AL275" i="16"/>
  <c r="AJ276" i="16" s="1"/>
  <c r="AK276" i="16" s="1"/>
  <c r="M267" i="21" l="1"/>
  <c r="K268" i="21" s="1"/>
  <c r="L268" i="21" s="1"/>
  <c r="H267" i="21" a="1"/>
  <c r="H267" i="21" s="1"/>
  <c r="N266" i="21"/>
  <c r="I266" i="21"/>
  <c r="J266" i="21"/>
  <c r="G266" i="21"/>
  <c r="AG265" i="21" a="1"/>
  <c r="AG265" i="21" s="1"/>
  <c r="Y265" i="21" a="1"/>
  <c r="Y265" i="21" s="1"/>
  <c r="AH265" i="21" a="1"/>
  <c r="AH265" i="21" s="1"/>
  <c r="X265" i="21" a="1"/>
  <c r="X265" i="21" s="1"/>
  <c r="U265" i="21"/>
  <c r="D265" i="21" s="1"/>
  <c r="AF265" i="21" a="1"/>
  <c r="AF265" i="21" s="1"/>
  <c r="T265" i="21" a="1"/>
  <c r="T265" i="21" s="1"/>
  <c r="AE265" i="21" a="1"/>
  <c r="AE265" i="21" s="1"/>
  <c r="AA265" i="21" a="1"/>
  <c r="AA265" i="21" s="1"/>
  <c r="AK265" i="21" a="1"/>
  <c r="AK265" i="21" s="1"/>
  <c r="S265" i="21" a="1"/>
  <c r="S265" i="21" s="1"/>
  <c r="P265" i="21"/>
  <c r="AI265" i="21" a="1"/>
  <c r="AI265" i="21" s="1"/>
  <c r="AD265" i="21" a="1"/>
  <c r="AD265" i="21" s="1"/>
  <c r="AB265" i="21" a="1"/>
  <c r="AB265" i="21" s="1"/>
  <c r="Z265" i="21" a="1"/>
  <c r="Z265" i="21" s="1"/>
  <c r="R265" i="21"/>
  <c r="Q265" i="21"/>
  <c r="W265" i="21"/>
  <c r="V265" i="21"/>
  <c r="C265" i="21" s="1"/>
  <c r="AJ265" i="21" a="1"/>
  <c r="AJ265" i="21" s="1"/>
  <c r="O265" i="21"/>
  <c r="AC265" i="21" a="1"/>
  <c r="AC265" i="21" s="1"/>
  <c r="D264" i="21"/>
  <c r="G232" i="20"/>
  <c r="N232" i="20"/>
  <c r="J232" i="20"/>
  <c r="I232" i="20"/>
  <c r="M233" i="20"/>
  <c r="K234" i="20" s="1"/>
  <c r="L234" i="20" s="1"/>
  <c r="H233" i="20" a="1"/>
  <c r="H233" i="20" s="1"/>
  <c r="AF231" i="20" a="1"/>
  <c r="AF231" i="20" s="1"/>
  <c r="X231" i="20" a="1"/>
  <c r="X231" i="20" s="1"/>
  <c r="AI231" i="20" a="1"/>
  <c r="AI231" i="20" s="1"/>
  <c r="Y231" i="20" a="1"/>
  <c r="Y231" i="20" s="1"/>
  <c r="AH231" i="20" a="1"/>
  <c r="AH231" i="20" s="1"/>
  <c r="W231" i="20"/>
  <c r="O231" i="20"/>
  <c r="AA231" i="20" a="1"/>
  <c r="AA231" i="20" s="1"/>
  <c r="AC231" i="20" a="1"/>
  <c r="AC231" i="20" s="1"/>
  <c r="AB231" i="20" a="1"/>
  <c r="AB231" i="20" s="1"/>
  <c r="V231" i="20"/>
  <c r="C231" i="20" s="1"/>
  <c r="U231" i="20"/>
  <c r="AK231" i="20" a="1"/>
  <c r="AK231" i="20" s="1"/>
  <c r="P231" i="20"/>
  <c r="AJ231" i="20" a="1"/>
  <c r="AJ231" i="20" s="1"/>
  <c r="AG231" i="20" a="1"/>
  <c r="AG231" i="20" s="1"/>
  <c r="AD231" i="20" a="1"/>
  <c r="AD231" i="20" s="1"/>
  <c r="T231" i="20" a="1"/>
  <c r="T231" i="20" s="1"/>
  <c r="AE231" i="20" a="1"/>
  <c r="AE231" i="20" s="1"/>
  <c r="Z231" i="20" a="1"/>
  <c r="Z231" i="20" s="1"/>
  <c r="S231" i="20" a="1"/>
  <c r="S231" i="20" s="1"/>
  <c r="R231" i="20"/>
  <c r="Q231" i="20"/>
  <c r="AG276" i="16" a="1"/>
  <c r="AG276" i="16" s="1"/>
  <c r="AL276" i="16"/>
  <c r="AJ277" i="16" s="1"/>
  <c r="AK277" i="16" s="1"/>
  <c r="AC273" i="16"/>
  <c r="AI275" i="16"/>
  <c r="AM275" i="16"/>
  <c r="AH275" i="16"/>
  <c r="AF275" i="16"/>
  <c r="AP274" i="16"/>
  <c r="BH274" i="16" a="1"/>
  <c r="BH274" i="16" s="1"/>
  <c r="AZ274" i="16" a="1"/>
  <c r="AZ274" i="16" s="1"/>
  <c r="AO274" i="16"/>
  <c r="AN274" i="16"/>
  <c r="BF274" i="16" a="1"/>
  <c r="BF274" i="16" s="1"/>
  <c r="AX274" i="16" a="1"/>
  <c r="AX274" i="16" s="1"/>
  <c r="BB274" i="16" a="1"/>
  <c r="BB274" i="16" s="1"/>
  <c r="BJ274" i="16" a="1"/>
  <c r="BJ274" i="16" s="1"/>
  <c r="AW274" i="16" a="1"/>
  <c r="AW274" i="16" s="1"/>
  <c r="AV274" i="16"/>
  <c r="AU274" i="16"/>
  <c r="AB274" i="16" s="1"/>
  <c r="AR274" i="16" a="1"/>
  <c r="AR274" i="16" s="1"/>
  <c r="BI274" i="16" a="1"/>
  <c r="BI274" i="16" s="1"/>
  <c r="AQ274" i="16"/>
  <c r="BG274" i="16" a="1"/>
  <c r="BG274" i="16" s="1"/>
  <c r="BE274" i="16" a="1"/>
  <c r="BE274" i="16" s="1"/>
  <c r="AT274" i="16"/>
  <c r="AC274" i="16" s="1"/>
  <c r="BC274" i="16" a="1"/>
  <c r="BC274" i="16" s="1"/>
  <c r="BA274" i="16" a="1"/>
  <c r="BA274" i="16" s="1"/>
  <c r="AY274" i="16" a="1"/>
  <c r="AY274" i="16" s="1"/>
  <c r="BD274" i="16" a="1"/>
  <c r="BD274" i="16" s="1"/>
  <c r="AS274" i="16" a="1"/>
  <c r="AS274" i="16" s="1"/>
  <c r="AE266" i="21" l="1" a="1"/>
  <c r="AE266" i="21" s="1"/>
  <c r="V266" i="21"/>
  <c r="C266" i="21" s="1"/>
  <c r="U266" i="21"/>
  <c r="AI266" i="21" a="1"/>
  <c r="AI266" i="21" s="1"/>
  <c r="Z266" i="21" a="1"/>
  <c r="Z266" i="21" s="1"/>
  <c r="AB266" i="21" a="1"/>
  <c r="AB266" i="21" s="1"/>
  <c r="AA266" i="21" a="1"/>
  <c r="AA266" i="21" s="1"/>
  <c r="AK266" i="21" a="1"/>
  <c r="AK266" i="21" s="1"/>
  <c r="AD266" i="21" a="1"/>
  <c r="AD266" i="21" s="1"/>
  <c r="X266" i="21" a="1"/>
  <c r="X266" i="21" s="1"/>
  <c r="T266" i="21" a="1"/>
  <c r="T266" i="21" s="1"/>
  <c r="R266" i="21"/>
  <c r="Q266" i="21"/>
  <c r="AH266" i="21" a="1"/>
  <c r="AH266" i="21" s="1"/>
  <c r="S266" i="21" a="1"/>
  <c r="S266" i="21" s="1"/>
  <c r="P266" i="21"/>
  <c r="AJ266" i="21" a="1"/>
  <c r="AJ266" i="21" s="1"/>
  <c r="Y266" i="21" a="1"/>
  <c r="Y266" i="21" s="1"/>
  <c r="AG266" i="21" a="1"/>
  <c r="AG266" i="21" s="1"/>
  <c r="AF266" i="21" a="1"/>
  <c r="AF266" i="21" s="1"/>
  <c r="AC266" i="21" a="1"/>
  <c r="AC266" i="21" s="1"/>
  <c r="W266" i="21"/>
  <c r="O266" i="21"/>
  <c r="J267" i="21"/>
  <c r="N267" i="21"/>
  <c r="I267" i="21"/>
  <c r="G267" i="21"/>
  <c r="M268" i="21"/>
  <c r="K269" i="21" s="1"/>
  <c r="L269" i="21" s="1"/>
  <c r="H268" i="21" a="1"/>
  <c r="H268" i="21" s="1"/>
  <c r="N233" i="20"/>
  <c r="I233" i="20"/>
  <c r="J233" i="20"/>
  <c r="G233" i="20"/>
  <c r="M234" i="20"/>
  <c r="K235" i="20" s="1"/>
  <c r="L235" i="20" s="1"/>
  <c r="H234" i="20" a="1"/>
  <c r="H234" i="20" s="1"/>
  <c r="D231" i="20"/>
  <c r="AD232" i="20" a="1"/>
  <c r="AD232" i="20" s="1"/>
  <c r="T232" i="20" a="1"/>
  <c r="T232" i="20" s="1"/>
  <c r="AJ232" i="20" a="1"/>
  <c r="AJ232" i="20" s="1"/>
  <c r="AA232" i="20" a="1"/>
  <c r="AA232" i="20" s="1"/>
  <c r="AB232" i="20" a="1"/>
  <c r="AB232" i="20" s="1"/>
  <c r="O232" i="20"/>
  <c r="AK232" i="20" a="1"/>
  <c r="AK232" i="20" s="1"/>
  <c r="Z232" i="20" a="1"/>
  <c r="Z232" i="20" s="1"/>
  <c r="W232" i="20"/>
  <c r="Y232" i="20" a="1"/>
  <c r="Y232" i="20" s="1"/>
  <c r="AI232" i="20" a="1"/>
  <c r="AI232" i="20" s="1"/>
  <c r="X232" i="20" a="1"/>
  <c r="X232" i="20" s="1"/>
  <c r="AG232" i="20" a="1"/>
  <c r="AG232" i="20" s="1"/>
  <c r="AE232" i="20" a="1"/>
  <c r="AE232" i="20" s="1"/>
  <c r="U232" i="20"/>
  <c r="D232" i="20" s="1"/>
  <c r="AF232" i="20" a="1"/>
  <c r="AF232" i="20" s="1"/>
  <c r="V232" i="20"/>
  <c r="C232" i="20" s="1"/>
  <c r="AC232" i="20" a="1"/>
  <c r="AC232" i="20" s="1"/>
  <c r="S232" i="20" a="1"/>
  <c r="S232" i="20" s="1"/>
  <c r="R232" i="20"/>
  <c r="AH232" i="20" a="1"/>
  <c r="AH232" i="20" s="1"/>
  <c r="Q232" i="20"/>
  <c r="P232" i="20"/>
  <c r="BF275" i="16" a="1"/>
  <c r="BF275" i="16" s="1"/>
  <c r="AX275" i="16" a="1"/>
  <c r="AX275" i="16" s="1"/>
  <c r="BE275" i="16" a="1"/>
  <c r="BE275" i="16" s="1"/>
  <c r="AW275" i="16" a="1"/>
  <c r="AW275" i="16" s="1"/>
  <c r="AT275" i="16"/>
  <c r="AC275" i="16" s="1"/>
  <c r="BH275" i="16" a="1"/>
  <c r="BH275" i="16" s="1"/>
  <c r="AV275" i="16"/>
  <c r="AU275" i="16"/>
  <c r="AB275" i="16" s="1"/>
  <c r="BG275" i="16" a="1"/>
  <c r="BG275" i="16" s="1"/>
  <c r="BD275" i="16" a="1"/>
  <c r="BD275" i="16" s="1"/>
  <c r="AR275" i="16" a="1"/>
  <c r="AR275" i="16" s="1"/>
  <c r="AZ275" i="16" a="1"/>
  <c r="AZ275" i="16" s="1"/>
  <c r="AY275" i="16" a="1"/>
  <c r="AY275" i="16" s="1"/>
  <c r="BA275" i="16" a="1"/>
  <c r="BA275" i="16" s="1"/>
  <c r="AS275" i="16" a="1"/>
  <c r="AS275" i="16" s="1"/>
  <c r="AP275" i="16"/>
  <c r="AQ275" i="16"/>
  <c r="AO275" i="16"/>
  <c r="AN275" i="16"/>
  <c r="BJ275" i="16" a="1"/>
  <c r="BJ275" i="16" s="1"/>
  <c r="BI275" i="16" a="1"/>
  <c r="BI275" i="16" s="1"/>
  <c r="BC275" i="16" a="1"/>
  <c r="BC275" i="16" s="1"/>
  <c r="BB275" i="16" a="1"/>
  <c r="BB275" i="16" s="1"/>
  <c r="AL277" i="16"/>
  <c r="AJ278" i="16" s="1"/>
  <c r="AK278" i="16" s="1"/>
  <c r="AG277" i="16" a="1"/>
  <c r="AG277" i="16" s="1"/>
  <c r="AF276" i="16"/>
  <c r="AM276" i="16"/>
  <c r="AI276" i="16"/>
  <c r="AH276" i="16"/>
  <c r="N268" i="21" l="1"/>
  <c r="J268" i="21"/>
  <c r="I268" i="21"/>
  <c r="G268" i="21"/>
  <c r="M269" i="21"/>
  <c r="K270" i="21" s="1"/>
  <c r="L270" i="21" s="1"/>
  <c r="H269" i="21" a="1"/>
  <c r="H269" i="21" s="1"/>
  <c r="S267" i="21" a="1"/>
  <c r="S267" i="21" s="1"/>
  <c r="AJ267" i="21" a="1"/>
  <c r="AJ267" i="21" s="1"/>
  <c r="AB267" i="21" a="1"/>
  <c r="AB267" i="21" s="1"/>
  <c r="R267" i="21"/>
  <c r="AI267" i="21" a="1"/>
  <c r="AI267" i="21" s="1"/>
  <c r="Z267" i="21" a="1"/>
  <c r="Z267" i="21" s="1"/>
  <c r="U267" i="21"/>
  <c r="D267" i="21" s="1"/>
  <c r="T267" i="21" a="1"/>
  <c r="T267" i="21" s="1"/>
  <c r="AE267" i="21" a="1"/>
  <c r="AE267" i="21" s="1"/>
  <c r="AF267" i="21" a="1"/>
  <c r="AF267" i="21" s="1"/>
  <c r="AD267" i="21" a="1"/>
  <c r="AD267" i="21" s="1"/>
  <c r="AG267" i="21" a="1"/>
  <c r="AG267" i="21" s="1"/>
  <c r="AA267" i="21" a="1"/>
  <c r="AA267" i="21" s="1"/>
  <c r="AC267" i="21" a="1"/>
  <c r="AC267" i="21" s="1"/>
  <c r="AK267" i="21" a="1"/>
  <c r="AK267" i="21" s="1"/>
  <c r="V267" i="21"/>
  <c r="C267" i="21" s="1"/>
  <c r="O267" i="21"/>
  <c r="AH267" i="21" a="1"/>
  <c r="AH267" i="21" s="1"/>
  <c r="Y267" i="21" a="1"/>
  <c r="Y267" i="21" s="1"/>
  <c r="X267" i="21" a="1"/>
  <c r="X267" i="21" s="1"/>
  <c r="Q267" i="21"/>
  <c r="W267" i="21"/>
  <c r="P267" i="21"/>
  <c r="D266" i="21"/>
  <c r="N234" i="20"/>
  <c r="J234" i="20"/>
  <c r="I234" i="20"/>
  <c r="G234" i="20"/>
  <c r="H235" i="20" a="1"/>
  <c r="H235" i="20" s="1"/>
  <c r="M235" i="20"/>
  <c r="K236" i="20" s="1"/>
  <c r="L236" i="20" s="1"/>
  <c r="Q233" i="20"/>
  <c r="AI233" i="20" a="1"/>
  <c r="AI233" i="20" s="1"/>
  <c r="AA233" i="20" a="1"/>
  <c r="AA233" i="20" s="1"/>
  <c r="P233" i="20"/>
  <c r="AK233" i="20" a="1"/>
  <c r="AK233" i="20" s="1"/>
  <c r="AB233" i="20" a="1"/>
  <c r="AB233" i="20" s="1"/>
  <c r="AD233" i="20" a="1"/>
  <c r="AD233" i="20" s="1"/>
  <c r="S233" i="20" a="1"/>
  <c r="S233" i="20" s="1"/>
  <c r="R233" i="20"/>
  <c r="W233" i="20"/>
  <c r="AF233" i="20" a="1"/>
  <c r="AF233" i="20" s="1"/>
  <c r="O233" i="20"/>
  <c r="AH233" i="20" a="1"/>
  <c r="AH233" i="20" s="1"/>
  <c r="V233" i="20"/>
  <c r="C233" i="20" s="1"/>
  <c r="U233" i="20"/>
  <c r="AG233" i="20" a="1"/>
  <c r="AG233" i="20" s="1"/>
  <c r="T233" i="20" a="1"/>
  <c r="T233" i="20" s="1"/>
  <c r="Y233" i="20" a="1"/>
  <c r="Y233" i="20" s="1"/>
  <c r="X233" i="20" a="1"/>
  <c r="X233" i="20" s="1"/>
  <c r="AE233" i="20" a="1"/>
  <c r="AE233" i="20" s="1"/>
  <c r="AC233" i="20" a="1"/>
  <c r="AC233" i="20" s="1"/>
  <c r="Z233" i="20" a="1"/>
  <c r="Z233" i="20" s="1"/>
  <c r="AJ233" i="20" a="1"/>
  <c r="AJ233" i="20" s="1"/>
  <c r="AT276" i="16"/>
  <c r="BC276" i="16" a="1"/>
  <c r="BC276" i="16" s="1"/>
  <c r="AS276" i="16" a="1"/>
  <c r="AS276" i="16" s="1"/>
  <c r="BI276" i="16" a="1"/>
  <c r="BI276" i="16" s="1"/>
  <c r="BA276" i="16" a="1"/>
  <c r="BA276" i="16" s="1"/>
  <c r="AQ276" i="16"/>
  <c r="BB276" i="16" a="1"/>
  <c r="BB276" i="16" s="1"/>
  <c r="AN276" i="16"/>
  <c r="AY276" i="16" a="1"/>
  <c r="AY276" i="16" s="1"/>
  <c r="BD276" i="16" a="1"/>
  <c r="BD276" i="16" s="1"/>
  <c r="AZ276" i="16" a="1"/>
  <c r="AZ276" i="16" s="1"/>
  <c r="BG276" i="16" a="1"/>
  <c r="BG276" i="16" s="1"/>
  <c r="BE276" i="16" a="1"/>
  <c r="BE276" i="16" s="1"/>
  <c r="AR276" i="16" a="1"/>
  <c r="AR276" i="16" s="1"/>
  <c r="AP276" i="16"/>
  <c r="AO276" i="16"/>
  <c r="BJ276" i="16" a="1"/>
  <c r="BJ276" i="16" s="1"/>
  <c r="BH276" i="16" a="1"/>
  <c r="BH276" i="16" s="1"/>
  <c r="BF276" i="16" a="1"/>
  <c r="BF276" i="16" s="1"/>
  <c r="AX276" i="16" a="1"/>
  <c r="AX276" i="16" s="1"/>
  <c r="AV276" i="16"/>
  <c r="AW276" i="16" a="1"/>
  <c r="AW276" i="16" s="1"/>
  <c r="AU276" i="16"/>
  <c r="AB276" i="16" s="1"/>
  <c r="AL278" i="16"/>
  <c r="AJ279" i="16" s="1"/>
  <c r="AK279" i="16" s="1"/>
  <c r="AG278" i="16" a="1"/>
  <c r="AG278" i="16" s="1"/>
  <c r="AH277" i="16"/>
  <c r="AF277" i="16"/>
  <c r="AI277" i="16"/>
  <c r="AM277" i="16"/>
  <c r="I269" i="21" l="1"/>
  <c r="J269" i="21"/>
  <c r="N269" i="21"/>
  <c r="G269" i="21"/>
  <c r="H270" i="21" a="1"/>
  <c r="H270" i="21" s="1"/>
  <c r="M270" i="21"/>
  <c r="K271" i="21" s="1"/>
  <c r="L271" i="21" s="1"/>
  <c r="AH268" i="21" a="1"/>
  <c r="AH268" i="21" s="1"/>
  <c r="Z268" i="21" a="1"/>
  <c r="Z268" i="21" s="1"/>
  <c r="AK268" i="21" a="1"/>
  <c r="AK268" i="21" s="1"/>
  <c r="AB268" i="21" a="1"/>
  <c r="AB268" i="21" s="1"/>
  <c r="P268" i="21"/>
  <c r="O268" i="21"/>
  <c r="AA268" i="21" a="1"/>
  <c r="AA268" i="21" s="1"/>
  <c r="Y268" i="21" a="1"/>
  <c r="Y268" i="21" s="1"/>
  <c r="AJ268" i="21" a="1"/>
  <c r="AJ268" i="21" s="1"/>
  <c r="Q268" i="21"/>
  <c r="U268" i="21"/>
  <c r="S268" i="21" a="1"/>
  <c r="S268" i="21" s="1"/>
  <c r="V268" i="21"/>
  <c r="C268" i="21" s="1"/>
  <c r="AD268" i="21" a="1"/>
  <c r="AD268" i="21" s="1"/>
  <c r="X268" i="21" a="1"/>
  <c r="X268" i="21" s="1"/>
  <c r="W268" i="21"/>
  <c r="T268" i="21" a="1"/>
  <c r="T268" i="21" s="1"/>
  <c r="R268" i="21"/>
  <c r="AI268" i="21" a="1"/>
  <c r="AI268" i="21" s="1"/>
  <c r="AG268" i="21" a="1"/>
  <c r="AG268" i="21" s="1"/>
  <c r="AE268" i="21" a="1"/>
  <c r="AE268" i="21" s="1"/>
  <c r="AC268" i="21" a="1"/>
  <c r="AC268" i="21" s="1"/>
  <c r="AF268" i="21" a="1"/>
  <c r="AF268" i="21" s="1"/>
  <c r="M236" i="20"/>
  <c r="K237" i="20" s="1"/>
  <c r="L237" i="20" s="1"/>
  <c r="H236" i="20" a="1"/>
  <c r="H236" i="20" s="1"/>
  <c r="G235" i="20"/>
  <c r="J235" i="20"/>
  <c r="I235" i="20"/>
  <c r="N235" i="20"/>
  <c r="D233" i="20"/>
  <c r="AG234" i="20" a="1"/>
  <c r="AG234" i="20" s="1"/>
  <c r="Y234" i="20" a="1"/>
  <c r="Y234" i="20" s="1"/>
  <c r="Q234" i="20"/>
  <c r="V234" i="20"/>
  <c r="C234" i="20" s="1"/>
  <c r="AF234" i="20" a="1"/>
  <c r="AF234" i="20" s="1"/>
  <c r="U234" i="20"/>
  <c r="D234" i="20" s="1"/>
  <c r="P234" i="20"/>
  <c r="AD234" i="20" a="1"/>
  <c r="AD234" i="20" s="1"/>
  <c r="O234" i="20"/>
  <c r="AC234" i="20" a="1"/>
  <c r="AC234" i="20" s="1"/>
  <c r="AB234" i="20" a="1"/>
  <c r="AB234" i="20" s="1"/>
  <c r="AJ234" i="20" a="1"/>
  <c r="AJ234" i="20" s="1"/>
  <c r="S234" i="20" a="1"/>
  <c r="S234" i="20" s="1"/>
  <c r="R234" i="20"/>
  <c r="AK234" i="20" a="1"/>
  <c r="AK234" i="20" s="1"/>
  <c r="AA234" i="20" a="1"/>
  <c r="AA234" i="20" s="1"/>
  <c r="X234" i="20" a="1"/>
  <c r="X234" i="20" s="1"/>
  <c r="W234" i="20"/>
  <c r="Z234" i="20" a="1"/>
  <c r="Z234" i="20" s="1"/>
  <c r="T234" i="20" a="1"/>
  <c r="T234" i="20" s="1"/>
  <c r="AI234" i="20" a="1"/>
  <c r="AI234" i="20" s="1"/>
  <c r="AH234" i="20" a="1"/>
  <c r="AH234" i="20" s="1"/>
  <c r="AE234" i="20" a="1"/>
  <c r="AE234" i="20" s="1"/>
  <c r="BI277" i="16" a="1"/>
  <c r="BI277" i="16" s="1"/>
  <c r="BA277" i="16" a="1"/>
  <c r="BA277" i="16" s="1"/>
  <c r="AQ277" i="16"/>
  <c r="AP277" i="16"/>
  <c r="BH277" i="16" a="1"/>
  <c r="BH277" i="16" s="1"/>
  <c r="AZ277" i="16" a="1"/>
  <c r="AZ277" i="16" s="1"/>
  <c r="AO277" i="16"/>
  <c r="BG277" i="16" a="1"/>
  <c r="BG277" i="16" s="1"/>
  <c r="AV277" i="16"/>
  <c r="BF277" i="16" a="1"/>
  <c r="BF277" i="16" s="1"/>
  <c r="AU277" i="16"/>
  <c r="AB277" i="16" s="1"/>
  <c r="AT277" i="16"/>
  <c r="AC277" i="16" s="1"/>
  <c r="BD277" i="16" a="1"/>
  <c r="BD277" i="16" s="1"/>
  <c r="BB277" i="16" a="1"/>
  <c r="BB277" i="16" s="1"/>
  <c r="AX277" i="16" a="1"/>
  <c r="AX277" i="16" s="1"/>
  <c r="AW277" i="16" a="1"/>
  <c r="AW277" i="16" s="1"/>
  <c r="AR277" i="16" a="1"/>
  <c r="AR277" i="16" s="1"/>
  <c r="BJ277" i="16" a="1"/>
  <c r="BJ277" i="16" s="1"/>
  <c r="AS277" i="16" a="1"/>
  <c r="AS277" i="16" s="1"/>
  <c r="AN277" i="16"/>
  <c r="AY277" i="16" a="1"/>
  <c r="AY277" i="16" s="1"/>
  <c r="BE277" i="16" a="1"/>
  <c r="BE277" i="16" s="1"/>
  <c r="BC277" i="16" a="1"/>
  <c r="BC277" i="16" s="1"/>
  <c r="AM278" i="16"/>
  <c r="AI278" i="16"/>
  <c r="AH278" i="16"/>
  <c r="AF278" i="16"/>
  <c r="AG279" i="16" a="1"/>
  <c r="AG279" i="16" s="1"/>
  <c r="AL279" i="16"/>
  <c r="AJ280" i="16" s="1"/>
  <c r="AK280" i="16" s="1"/>
  <c r="AC276" i="16"/>
  <c r="M271" i="21" l="1"/>
  <c r="K272" i="21" s="1"/>
  <c r="L272" i="21" s="1"/>
  <c r="H271" i="21" a="1"/>
  <c r="H271" i="21" s="1"/>
  <c r="I270" i="21"/>
  <c r="G270" i="21"/>
  <c r="N270" i="21"/>
  <c r="J270" i="21"/>
  <c r="W269" i="21"/>
  <c r="AE269" i="21" a="1"/>
  <c r="AE269" i="21" s="1"/>
  <c r="V269" i="21"/>
  <c r="C269" i="21" s="1"/>
  <c r="Q269" i="21"/>
  <c r="AK269" i="21" a="1"/>
  <c r="AK269" i="21" s="1"/>
  <c r="AB269" i="21" a="1"/>
  <c r="AB269" i="21" s="1"/>
  <c r="P269" i="21"/>
  <c r="T269" i="21" a="1"/>
  <c r="T269" i="21" s="1"/>
  <c r="S269" i="21" a="1"/>
  <c r="S269" i="21" s="1"/>
  <c r="R269" i="21"/>
  <c r="AF269" i="21" a="1"/>
  <c r="AF269" i="21" s="1"/>
  <c r="AD269" i="21" a="1"/>
  <c r="AD269" i="21" s="1"/>
  <c r="X269" i="21" a="1"/>
  <c r="X269" i="21" s="1"/>
  <c r="AH269" i="21" a="1"/>
  <c r="AH269" i="21" s="1"/>
  <c r="Z269" i="21" a="1"/>
  <c r="Z269" i="21" s="1"/>
  <c r="AG269" i="21" a="1"/>
  <c r="AG269" i="21" s="1"/>
  <c r="O269" i="21"/>
  <c r="AJ269" i="21" a="1"/>
  <c r="AJ269" i="21" s="1"/>
  <c r="U269" i="21"/>
  <c r="D269" i="21" s="1"/>
  <c r="AI269" i="21" a="1"/>
  <c r="AI269" i="21" s="1"/>
  <c r="AC269" i="21" a="1"/>
  <c r="AC269" i="21" s="1"/>
  <c r="AA269" i="21" a="1"/>
  <c r="AA269" i="21" s="1"/>
  <c r="Y269" i="21" a="1"/>
  <c r="Y269" i="21" s="1"/>
  <c r="D268" i="21"/>
  <c r="U235" i="20"/>
  <c r="AD235" i="20" a="1"/>
  <c r="AD235" i="20" s="1"/>
  <c r="AC235" i="20" a="1"/>
  <c r="AC235" i="20" s="1"/>
  <c r="R235" i="20"/>
  <c r="Z235" i="20" a="1"/>
  <c r="Z235" i="20" s="1"/>
  <c r="AI235" i="20" a="1"/>
  <c r="AI235" i="20" s="1"/>
  <c r="Y235" i="20" a="1"/>
  <c r="Y235" i="20" s="1"/>
  <c r="AB235" i="20" a="1"/>
  <c r="AB235" i="20" s="1"/>
  <c r="AA235" i="20" a="1"/>
  <c r="AA235" i="20" s="1"/>
  <c r="AK235" i="20" a="1"/>
  <c r="AK235" i="20" s="1"/>
  <c r="X235" i="20" a="1"/>
  <c r="X235" i="20" s="1"/>
  <c r="AG235" i="20" a="1"/>
  <c r="AG235" i="20" s="1"/>
  <c r="W235" i="20"/>
  <c r="P235" i="20"/>
  <c r="O235" i="20"/>
  <c r="V235" i="20"/>
  <c r="C235" i="20" s="1"/>
  <c r="T235" i="20" a="1"/>
  <c r="T235" i="20" s="1"/>
  <c r="S235" i="20" a="1"/>
  <c r="S235" i="20" s="1"/>
  <c r="Q235" i="20"/>
  <c r="AJ235" i="20" a="1"/>
  <c r="AJ235" i="20" s="1"/>
  <c r="AH235" i="20" a="1"/>
  <c r="AH235" i="20" s="1"/>
  <c r="AE235" i="20" a="1"/>
  <c r="AE235" i="20" s="1"/>
  <c r="AF235" i="20" a="1"/>
  <c r="AF235" i="20" s="1"/>
  <c r="J236" i="20"/>
  <c r="I236" i="20"/>
  <c r="N236" i="20"/>
  <c r="G236" i="20"/>
  <c r="M237" i="20"/>
  <c r="K238" i="20" s="1"/>
  <c r="L238" i="20" s="1"/>
  <c r="H237" i="20" a="1"/>
  <c r="H237" i="20" s="1"/>
  <c r="AL280" i="16"/>
  <c r="AJ281" i="16" s="1"/>
  <c r="AK281" i="16" s="1"/>
  <c r="AG280" i="16" a="1"/>
  <c r="AG280" i="16" s="1"/>
  <c r="AF279" i="16"/>
  <c r="AI279" i="16"/>
  <c r="AM279" i="16"/>
  <c r="AH279" i="16"/>
  <c r="BF278" i="16" a="1"/>
  <c r="BF278" i="16" s="1"/>
  <c r="AX278" i="16" a="1"/>
  <c r="AX278" i="16" s="1"/>
  <c r="BD278" i="16" a="1"/>
  <c r="BD278" i="16" s="1"/>
  <c r="AU278" i="16"/>
  <c r="AB278" i="16" s="1"/>
  <c r="BB278" i="16" a="1"/>
  <c r="BB278" i="16" s="1"/>
  <c r="AO278" i="16"/>
  <c r="AN278" i="16"/>
  <c r="BA278" i="16" a="1"/>
  <c r="BA278" i="16" s="1"/>
  <c r="BC278" i="16" a="1"/>
  <c r="BC278" i="16" s="1"/>
  <c r="BJ278" i="16" a="1"/>
  <c r="BJ278" i="16" s="1"/>
  <c r="AR278" i="16" a="1"/>
  <c r="AR278" i="16" s="1"/>
  <c r="BI278" i="16" a="1"/>
  <c r="BI278" i="16" s="1"/>
  <c r="AQ278" i="16"/>
  <c r="AP278" i="16"/>
  <c r="BG278" i="16" a="1"/>
  <c r="BG278" i="16" s="1"/>
  <c r="BH278" i="16" a="1"/>
  <c r="BH278" i="16" s="1"/>
  <c r="AT278" i="16"/>
  <c r="AS278" i="16" a="1"/>
  <c r="AS278" i="16" s="1"/>
  <c r="AZ278" i="16" a="1"/>
  <c r="AZ278" i="16" s="1"/>
  <c r="AY278" i="16" a="1"/>
  <c r="AY278" i="16" s="1"/>
  <c r="AW278" i="16" a="1"/>
  <c r="AW278" i="16" s="1"/>
  <c r="BE278" i="16" a="1"/>
  <c r="BE278" i="16" s="1"/>
  <c r="AV278" i="16"/>
  <c r="AK270" i="21" l="1" a="1"/>
  <c r="AK270" i="21" s="1"/>
  <c r="AC270" i="21" a="1"/>
  <c r="AC270" i="21" s="1"/>
  <c r="S270" i="21" a="1"/>
  <c r="S270" i="21" s="1"/>
  <c r="Q270" i="21"/>
  <c r="AB270" i="21" a="1"/>
  <c r="AB270" i="21" s="1"/>
  <c r="P270" i="21"/>
  <c r="AH270" i="21" a="1"/>
  <c r="AH270" i="21" s="1"/>
  <c r="AI270" i="21" a="1"/>
  <c r="AI270" i="21" s="1"/>
  <c r="Y270" i="21" a="1"/>
  <c r="Y270" i="21" s="1"/>
  <c r="X270" i="21" a="1"/>
  <c r="X270" i="21" s="1"/>
  <c r="O270" i="21"/>
  <c r="Z270" i="21" a="1"/>
  <c r="Z270" i="21" s="1"/>
  <c r="AJ270" i="21" a="1"/>
  <c r="AJ270" i="21" s="1"/>
  <c r="T270" i="21" a="1"/>
  <c r="T270" i="21" s="1"/>
  <c r="AF270" i="21" a="1"/>
  <c r="AF270" i="21" s="1"/>
  <c r="W270" i="21"/>
  <c r="AG270" i="21" a="1"/>
  <c r="AG270" i="21" s="1"/>
  <c r="V270" i="21"/>
  <c r="C270" i="21" s="1"/>
  <c r="U270" i="21"/>
  <c r="R270" i="21"/>
  <c r="AA270" i="21" a="1"/>
  <c r="AA270" i="21" s="1"/>
  <c r="AD270" i="21" a="1"/>
  <c r="AD270" i="21" s="1"/>
  <c r="AE270" i="21" a="1"/>
  <c r="AE270" i="21" s="1"/>
  <c r="N271" i="21"/>
  <c r="I271" i="21"/>
  <c r="J271" i="21"/>
  <c r="G271" i="21"/>
  <c r="H272" i="21" a="1"/>
  <c r="H272" i="21" s="1"/>
  <c r="M272" i="21"/>
  <c r="K273" i="21" s="1"/>
  <c r="L273" i="21" s="1"/>
  <c r="J237" i="20"/>
  <c r="I237" i="20"/>
  <c r="G237" i="20"/>
  <c r="N237" i="20"/>
  <c r="H238" i="20" a="1"/>
  <c r="H238" i="20" s="1"/>
  <c r="M238" i="20"/>
  <c r="K239" i="20" s="1"/>
  <c r="L239" i="20" s="1"/>
  <c r="AJ236" i="20" a="1"/>
  <c r="AJ236" i="20" s="1"/>
  <c r="AB236" i="20" a="1"/>
  <c r="AB236" i="20" s="1"/>
  <c r="R236" i="20"/>
  <c r="Q236" i="20"/>
  <c r="AD236" i="20" a="1"/>
  <c r="AD236" i="20" s="1"/>
  <c r="AA236" i="20" a="1"/>
  <c r="AA236" i="20" s="1"/>
  <c r="AK236" i="20" a="1"/>
  <c r="AK236" i="20" s="1"/>
  <c r="Z236" i="20" a="1"/>
  <c r="Z236" i="20" s="1"/>
  <c r="AI236" i="20" a="1"/>
  <c r="AI236" i="20" s="1"/>
  <c r="X236" i="20" a="1"/>
  <c r="X236" i="20" s="1"/>
  <c r="W236" i="20"/>
  <c r="AH236" i="20" a="1"/>
  <c r="AH236" i="20" s="1"/>
  <c r="V236" i="20"/>
  <c r="C236" i="20" s="1"/>
  <c r="U236" i="20"/>
  <c r="D236" i="20" s="1"/>
  <c r="AG236" i="20" a="1"/>
  <c r="AG236" i="20" s="1"/>
  <c r="Y236" i="20" a="1"/>
  <c r="Y236" i="20" s="1"/>
  <c r="T236" i="20" a="1"/>
  <c r="T236" i="20" s="1"/>
  <c r="S236" i="20" a="1"/>
  <c r="S236" i="20" s="1"/>
  <c r="P236" i="20"/>
  <c r="O236" i="20"/>
  <c r="AF236" i="20" a="1"/>
  <c r="AF236" i="20" s="1"/>
  <c r="AE236" i="20" a="1"/>
  <c r="AE236" i="20" s="1"/>
  <c r="AC236" i="20" a="1"/>
  <c r="AC236" i="20" s="1"/>
  <c r="D235" i="20"/>
  <c r="AC278" i="16"/>
  <c r="BD279" i="16" a="1"/>
  <c r="BD279" i="16" s="1"/>
  <c r="AU279" i="16"/>
  <c r="AB279" i="16" s="1"/>
  <c r="AT279" i="16"/>
  <c r="AC279" i="16" s="1"/>
  <c r="BC279" i="16" a="1"/>
  <c r="BC279" i="16" s="1"/>
  <c r="AR279" i="16" a="1"/>
  <c r="AR279" i="16" s="1"/>
  <c r="BG279" i="16" a="1"/>
  <c r="BG279" i="16" s="1"/>
  <c r="AW279" i="16" a="1"/>
  <c r="AW279" i="16" s="1"/>
  <c r="AV279" i="16"/>
  <c r="BE279" i="16" a="1"/>
  <c r="BE279" i="16" s="1"/>
  <c r="AQ279" i="16"/>
  <c r="BB279" i="16" a="1"/>
  <c r="BB279" i="16" s="1"/>
  <c r="BA279" i="16" a="1"/>
  <c r="BA279" i="16" s="1"/>
  <c r="AZ279" i="16" a="1"/>
  <c r="AZ279" i="16" s="1"/>
  <c r="AY279" i="16" a="1"/>
  <c r="AY279" i="16" s="1"/>
  <c r="AS279" i="16" a="1"/>
  <c r="AS279" i="16" s="1"/>
  <c r="BJ279" i="16" a="1"/>
  <c r="BJ279" i="16" s="1"/>
  <c r="BH279" i="16" a="1"/>
  <c r="BH279" i="16" s="1"/>
  <c r="BI279" i="16" a="1"/>
  <c r="BI279" i="16" s="1"/>
  <c r="AP279" i="16"/>
  <c r="AO279" i="16"/>
  <c r="AN279" i="16"/>
  <c r="AX279" i="16" a="1"/>
  <c r="AX279" i="16" s="1"/>
  <c r="BF279" i="16" a="1"/>
  <c r="BF279" i="16" s="1"/>
  <c r="AM280" i="16"/>
  <c r="AI280" i="16"/>
  <c r="AH280" i="16"/>
  <c r="AF280" i="16"/>
  <c r="AL281" i="16"/>
  <c r="AJ282" i="16" s="1"/>
  <c r="AK282" i="16" s="1"/>
  <c r="AG281" i="16" a="1"/>
  <c r="AG281" i="16" s="1"/>
  <c r="M273" i="21" l="1"/>
  <c r="K274" i="21" s="1"/>
  <c r="L274" i="21" s="1"/>
  <c r="H273" i="21" a="1"/>
  <c r="H273" i="21" s="1"/>
  <c r="J272" i="21"/>
  <c r="I272" i="21"/>
  <c r="G272" i="21"/>
  <c r="N272" i="21"/>
  <c r="O271" i="21"/>
  <c r="AH271" i="21" a="1"/>
  <c r="AH271" i="21" s="1"/>
  <c r="Z271" i="21" a="1"/>
  <c r="Z271" i="21" s="1"/>
  <c r="AD271" i="21" a="1"/>
  <c r="AD271" i="21" s="1"/>
  <c r="S271" i="21" a="1"/>
  <c r="S271" i="21" s="1"/>
  <c r="Q271" i="21"/>
  <c r="AC271" i="21" a="1"/>
  <c r="AC271" i="21" s="1"/>
  <c r="P271" i="21"/>
  <c r="AB271" i="21" a="1"/>
  <c r="AB271" i="21" s="1"/>
  <c r="T271" i="21" a="1"/>
  <c r="T271" i="21" s="1"/>
  <c r="AA271" i="21" a="1"/>
  <c r="AA271" i="21" s="1"/>
  <c r="AK271" i="21" a="1"/>
  <c r="AK271" i="21" s="1"/>
  <c r="W271" i="21"/>
  <c r="Y271" i="21" a="1"/>
  <c r="Y271" i="21" s="1"/>
  <c r="V271" i="21"/>
  <c r="C271" i="21" s="1"/>
  <c r="R271" i="21"/>
  <c r="AE271" i="21" a="1"/>
  <c r="AE271" i="21" s="1"/>
  <c r="AJ271" i="21" a="1"/>
  <c r="AJ271" i="21" s="1"/>
  <c r="X271" i="21" a="1"/>
  <c r="X271" i="21" s="1"/>
  <c r="U271" i="21"/>
  <c r="D271" i="21" s="1"/>
  <c r="AI271" i="21" a="1"/>
  <c r="AI271" i="21" s="1"/>
  <c r="AG271" i="21" a="1"/>
  <c r="AG271" i="21" s="1"/>
  <c r="AF271" i="21" a="1"/>
  <c r="AF271" i="21" s="1"/>
  <c r="D270" i="21"/>
  <c r="H239" i="20" a="1"/>
  <c r="H239" i="20" s="1"/>
  <c r="M239" i="20"/>
  <c r="K240" i="20" s="1"/>
  <c r="L240" i="20" s="1"/>
  <c r="N238" i="20"/>
  <c r="J238" i="20"/>
  <c r="I238" i="20"/>
  <c r="G238" i="20"/>
  <c r="AG237" i="20" a="1"/>
  <c r="AG237" i="20" s="1"/>
  <c r="Y237" i="20" a="1"/>
  <c r="Y237" i="20" s="1"/>
  <c r="T237" i="20" a="1"/>
  <c r="T237" i="20" s="1"/>
  <c r="AD237" i="20" a="1"/>
  <c r="AD237" i="20" s="1"/>
  <c r="S237" i="20" a="1"/>
  <c r="S237" i="20" s="1"/>
  <c r="R237" i="20"/>
  <c r="AC237" i="20" a="1"/>
  <c r="AC237" i="20" s="1"/>
  <c r="Q237" i="20"/>
  <c r="AI237" i="20" a="1"/>
  <c r="AI237" i="20" s="1"/>
  <c r="V237" i="20"/>
  <c r="C237" i="20" s="1"/>
  <c r="AH237" i="20" a="1"/>
  <c r="AH237" i="20" s="1"/>
  <c r="U237" i="20"/>
  <c r="AF237" i="20" a="1"/>
  <c r="AF237" i="20" s="1"/>
  <c r="P237" i="20"/>
  <c r="O237" i="20"/>
  <c r="AA237" i="20" a="1"/>
  <c r="AA237" i="20" s="1"/>
  <c r="X237" i="20" a="1"/>
  <c r="X237" i="20" s="1"/>
  <c r="W237" i="20"/>
  <c r="AJ237" i="20" a="1"/>
  <c r="AJ237" i="20" s="1"/>
  <c r="AK237" i="20" a="1"/>
  <c r="AK237" i="20" s="1"/>
  <c r="AB237" i="20" a="1"/>
  <c r="AB237" i="20" s="1"/>
  <c r="Z237" i="20" a="1"/>
  <c r="Z237" i="20" s="1"/>
  <c r="AE237" i="20" a="1"/>
  <c r="AE237" i="20" s="1"/>
  <c r="AM281" i="16"/>
  <c r="AH281" i="16"/>
  <c r="AI281" i="16"/>
  <c r="AF281" i="16"/>
  <c r="AG282" i="16" a="1"/>
  <c r="AG282" i="16" s="1"/>
  <c r="AL282" i="16"/>
  <c r="AJ283" i="16" s="1"/>
  <c r="AK283" i="16" s="1"/>
  <c r="AR280" i="16" a="1"/>
  <c r="AR280" i="16" s="1"/>
  <c r="BI280" i="16" a="1"/>
  <c r="BI280" i="16" s="1"/>
  <c r="BA280" i="16" a="1"/>
  <c r="BA280" i="16" s="1"/>
  <c r="AQ280" i="16"/>
  <c r="AP280" i="16"/>
  <c r="BG280" i="16" a="1"/>
  <c r="BG280" i="16" s="1"/>
  <c r="AY280" i="16" a="1"/>
  <c r="AY280" i="16" s="1"/>
  <c r="BB280" i="16" a="1"/>
  <c r="BB280" i="16" s="1"/>
  <c r="AZ280" i="16" a="1"/>
  <c r="AZ280" i="16" s="1"/>
  <c r="BJ280" i="16" a="1"/>
  <c r="BJ280" i="16" s="1"/>
  <c r="AX280" i="16" a="1"/>
  <c r="AX280" i="16" s="1"/>
  <c r="AO280" i="16"/>
  <c r="BE280" i="16" a="1"/>
  <c r="BE280" i="16" s="1"/>
  <c r="AN280" i="16"/>
  <c r="BD280" i="16" a="1"/>
  <c r="BD280" i="16" s="1"/>
  <c r="AS280" i="16" a="1"/>
  <c r="AS280" i="16" s="1"/>
  <c r="BH280" i="16" a="1"/>
  <c r="BH280" i="16" s="1"/>
  <c r="BF280" i="16" a="1"/>
  <c r="BF280" i="16" s="1"/>
  <c r="BC280" i="16" a="1"/>
  <c r="BC280" i="16" s="1"/>
  <c r="AW280" i="16" a="1"/>
  <c r="AW280" i="16" s="1"/>
  <c r="AV280" i="16"/>
  <c r="AU280" i="16"/>
  <c r="AB280" i="16" s="1"/>
  <c r="AT280" i="16"/>
  <c r="AC280" i="16" s="1"/>
  <c r="AF272" i="21" l="1" a="1"/>
  <c r="AF272" i="21" s="1"/>
  <c r="X272" i="21" a="1"/>
  <c r="X272" i="21" s="1"/>
  <c r="W272" i="21"/>
  <c r="T272" i="21" a="1"/>
  <c r="T272" i="21" s="1"/>
  <c r="AD272" i="21" a="1"/>
  <c r="AD272" i="21" s="1"/>
  <c r="AI272" i="21" a="1"/>
  <c r="AI272" i="21" s="1"/>
  <c r="Y272" i="21" a="1"/>
  <c r="Y272" i="21" s="1"/>
  <c r="V272" i="21"/>
  <c r="C272" i="21" s="1"/>
  <c r="AH272" i="21" a="1"/>
  <c r="AH272" i="21" s="1"/>
  <c r="U272" i="21"/>
  <c r="AG272" i="21" a="1"/>
  <c r="AG272" i="21" s="1"/>
  <c r="P272" i="21"/>
  <c r="Z272" i="21" a="1"/>
  <c r="Z272" i="21" s="1"/>
  <c r="AE272" i="21" a="1"/>
  <c r="AE272" i="21" s="1"/>
  <c r="AB272" i="21" a="1"/>
  <c r="AB272" i="21" s="1"/>
  <c r="AC272" i="21" a="1"/>
  <c r="AC272" i="21" s="1"/>
  <c r="R272" i="21"/>
  <c r="Q272" i="21"/>
  <c r="AK272" i="21" a="1"/>
  <c r="AK272" i="21" s="1"/>
  <c r="AJ272" i="21" a="1"/>
  <c r="AJ272" i="21" s="1"/>
  <c r="AA272" i="21" a="1"/>
  <c r="AA272" i="21" s="1"/>
  <c r="S272" i="21" a="1"/>
  <c r="S272" i="21" s="1"/>
  <c r="O272" i="21"/>
  <c r="J273" i="21"/>
  <c r="I273" i="21"/>
  <c r="N273" i="21"/>
  <c r="G273" i="21"/>
  <c r="M274" i="21"/>
  <c r="K275" i="21" s="1"/>
  <c r="L275" i="21" s="1"/>
  <c r="H274" i="21" a="1"/>
  <c r="H274" i="21" s="1"/>
  <c r="AE238" i="20" a="1"/>
  <c r="AE238" i="20" s="1"/>
  <c r="V238" i="20"/>
  <c r="C238" i="20" s="1"/>
  <c r="U238" i="20"/>
  <c r="D238" i="20" s="1"/>
  <c r="AF238" i="20" a="1"/>
  <c r="AF238" i="20" s="1"/>
  <c r="AG238" i="20" a="1"/>
  <c r="AG238" i="20" s="1"/>
  <c r="W238" i="20"/>
  <c r="T238" i="20" a="1"/>
  <c r="T238" i="20" s="1"/>
  <c r="O238" i="20"/>
  <c r="AA238" i="20" a="1"/>
  <c r="AA238" i="20" s="1"/>
  <c r="AC238" i="20" a="1"/>
  <c r="AC238" i="20" s="1"/>
  <c r="AB238" i="20" a="1"/>
  <c r="AB238" i="20" s="1"/>
  <c r="Q238" i="20"/>
  <c r="AJ238" i="20" a="1"/>
  <c r="AJ238" i="20" s="1"/>
  <c r="P238" i="20"/>
  <c r="AI238" i="20" a="1"/>
  <c r="AI238" i="20" s="1"/>
  <c r="AH238" i="20" a="1"/>
  <c r="AH238" i="20" s="1"/>
  <c r="R238" i="20"/>
  <c r="AD238" i="20" a="1"/>
  <c r="AD238" i="20" s="1"/>
  <c r="AK238" i="20" a="1"/>
  <c r="AK238" i="20" s="1"/>
  <c r="Y238" i="20" a="1"/>
  <c r="Y238" i="20" s="1"/>
  <c r="X238" i="20" a="1"/>
  <c r="X238" i="20" s="1"/>
  <c r="S238" i="20" a="1"/>
  <c r="S238" i="20" s="1"/>
  <c r="Z238" i="20" a="1"/>
  <c r="Z238" i="20" s="1"/>
  <c r="D237" i="20"/>
  <c r="M240" i="20"/>
  <c r="K241" i="20" s="1"/>
  <c r="L241" i="20" s="1"/>
  <c r="H240" i="20" a="1"/>
  <c r="H240" i="20" s="1"/>
  <c r="J239" i="20"/>
  <c r="I239" i="20"/>
  <c r="G239" i="20"/>
  <c r="N239" i="20"/>
  <c r="AL283" i="16"/>
  <c r="AJ284" i="16" s="1"/>
  <c r="AK284" i="16" s="1"/>
  <c r="AG283" i="16" a="1"/>
  <c r="AG283" i="16" s="1"/>
  <c r="AH282" i="16"/>
  <c r="AM282" i="16"/>
  <c r="AF282" i="16"/>
  <c r="AI282" i="16"/>
  <c r="BG281" i="16" a="1"/>
  <c r="BG281" i="16" s="1"/>
  <c r="AY281" i="16" a="1"/>
  <c r="AY281" i="16" s="1"/>
  <c r="BF281" i="16" a="1"/>
  <c r="BF281" i="16" s="1"/>
  <c r="AX281" i="16" a="1"/>
  <c r="AX281" i="16" s="1"/>
  <c r="AV281" i="16"/>
  <c r="BH281" i="16" a="1"/>
  <c r="BH281" i="16" s="1"/>
  <c r="AU281" i="16"/>
  <c r="AB281" i="16" s="1"/>
  <c r="AT281" i="16"/>
  <c r="AR281" i="16" a="1"/>
  <c r="AR281" i="16" s="1"/>
  <c r="AP281" i="16"/>
  <c r="BE281" i="16" a="1"/>
  <c r="BE281" i="16" s="1"/>
  <c r="AO281" i="16"/>
  <c r="BD281" i="16" a="1"/>
  <c r="BD281" i="16" s="1"/>
  <c r="AN281" i="16"/>
  <c r="BC281" i="16" a="1"/>
  <c r="BC281" i="16" s="1"/>
  <c r="BB281" i="16" a="1"/>
  <c r="BB281" i="16" s="1"/>
  <c r="BA281" i="16" a="1"/>
  <c r="BA281" i="16" s="1"/>
  <c r="BI281" i="16" a="1"/>
  <c r="BI281" i="16" s="1"/>
  <c r="AZ281" i="16" a="1"/>
  <c r="AZ281" i="16" s="1"/>
  <c r="BJ281" i="16" a="1"/>
  <c r="BJ281" i="16" s="1"/>
  <c r="AW281" i="16" a="1"/>
  <c r="AW281" i="16" s="1"/>
  <c r="AS281" i="16" a="1"/>
  <c r="AS281" i="16" s="1"/>
  <c r="AQ281" i="16"/>
  <c r="T273" i="21" l="1" a="1"/>
  <c r="T273" i="21" s="1"/>
  <c r="AK273" i="21" a="1"/>
  <c r="AK273" i="21" s="1"/>
  <c r="AC273" i="21" a="1"/>
  <c r="AC273" i="21" s="1"/>
  <c r="U273" i="21"/>
  <c r="D273" i="21" s="1"/>
  <c r="AE273" i="21" a="1"/>
  <c r="AE273" i="21" s="1"/>
  <c r="AJ273" i="21" a="1"/>
  <c r="AJ273" i="21" s="1"/>
  <c r="AA273" i="21" a="1"/>
  <c r="AA273" i="21" s="1"/>
  <c r="Z273" i="21" a="1"/>
  <c r="Z273" i="21" s="1"/>
  <c r="Q273" i="21"/>
  <c r="AF273" i="21" a="1"/>
  <c r="AF273" i="21" s="1"/>
  <c r="S273" i="21" a="1"/>
  <c r="S273" i="21" s="1"/>
  <c r="O273" i="21"/>
  <c r="V273" i="21"/>
  <c r="C273" i="21" s="1"/>
  <c r="R273" i="21"/>
  <c r="AI273" i="21" a="1"/>
  <c r="AI273" i="21" s="1"/>
  <c r="AH273" i="21" a="1"/>
  <c r="AH273" i="21" s="1"/>
  <c r="AG273" i="21" a="1"/>
  <c r="AG273" i="21" s="1"/>
  <c r="AD273" i="21" a="1"/>
  <c r="AD273" i="21" s="1"/>
  <c r="AB273" i="21" a="1"/>
  <c r="AB273" i="21" s="1"/>
  <c r="X273" i="21" a="1"/>
  <c r="X273" i="21" s="1"/>
  <c r="W273" i="21"/>
  <c r="Y273" i="21" a="1"/>
  <c r="Y273" i="21" s="1"/>
  <c r="P273" i="21"/>
  <c r="G274" i="21"/>
  <c r="N274" i="21"/>
  <c r="J274" i="21"/>
  <c r="I274" i="21"/>
  <c r="H275" i="21" a="1"/>
  <c r="H275" i="21" s="1"/>
  <c r="M275" i="21"/>
  <c r="K276" i="21" s="1"/>
  <c r="L276" i="21" s="1"/>
  <c r="D272" i="21"/>
  <c r="S239" i="20" a="1"/>
  <c r="S239" i="20" s="1"/>
  <c r="AJ239" i="20" a="1"/>
  <c r="AJ239" i="20" s="1"/>
  <c r="AB239" i="20" a="1"/>
  <c r="AB239" i="20" s="1"/>
  <c r="R239" i="20"/>
  <c r="W239" i="20"/>
  <c r="AI239" i="20" a="1"/>
  <c r="AI239" i="20" s="1"/>
  <c r="Y239" i="20" a="1"/>
  <c r="Y239" i="20" s="1"/>
  <c r="AH239" i="20" a="1"/>
  <c r="AH239" i="20" s="1"/>
  <c r="AC239" i="20" a="1"/>
  <c r="AC239" i="20" s="1"/>
  <c r="X239" i="20" a="1"/>
  <c r="X239" i="20" s="1"/>
  <c r="AA239" i="20" a="1"/>
  <c r="AA239" i="20" s="1"/>
  <c r="Z239" i="20" a="1"/>
  <c r="Z239" i="20" s="1"/>
  <c r="AD239" i="20" a="1"/>
  <c r="AD239" i="20" s="1"/>
  <c r="V239" i="20"/>
  <c r="C239" i="20" s="1"/>
  <c r="U239" i="20"/>
  <c r="AF239" i="20" a="1"/>
  <c r="AF239" i="20" s="1"/>
  <c r="AK239" i="20" a="1"/>
  <c r="AK239" i="20" s="1"/>
  <c r="AG239" i="20" a="1"/>
  <c r="AG239" i="20" s="1"/>
  <c r="P239" i="20"/>
  <c r="O239" i="20"/>
  <c r="AE239" i="20" a="1"/>
  <c r="AE239" i="20" s="1"/>
  <c r="Q239" i="20"/>
  <c r="T239" i="20" a="1"/>
  <c r="T239" i="20" s="1"/>
  <c r="N240" i="20"/>
  <c r="G240" i="20"/>
  <c r="I240" i="20"/>
  <c r="J240" i="20"/>
  <c r="H241" i="20" a="1"/>
  <c r="H241" i="20" s="1"/>
  <c r="M241" i="20"/>
  <c r="K242" i="20" s="1"/>
  <c r="L242" i="20" s="1"/>
  <c r="AC281" i="16"/>
  <c r="AV282" i="16"/>
  <c r="BD282" i="16" a="1"/>
  <c r="BD282" i="16" s="1"/>
  <c r="AU282" i="16"/>
  <c r="AB282" i="16" s="1"/>
  <c r="AT282" i="16"/>
  <c r="AC282" i="16" s="1"/>
  <c r="BJ282" i="16" a="1"/>
  <c r="BJ282" i="16" s="1"/>
  <c r="BB282" i="16" a="1"/>
  <c r="BB282" i="16" s="1"/>
  <c r="BA282" i="16" a="1"/>
  <c r="BA282" i="16" s="1"/>
  <c r="AZ282" i="16" a="1"/>
  <c r="AZ282" i="16" s="1"/>
  <c r="AR282" i="16" a="1"/>
  <c r="AR282" i="16" s="1"/>
  <c r="BG282" i="16" a="1"/>
  <c r="BG282" i="16" s="1"/>
  <c r="AQ282" i="16"/>
  <c r="AP282" i="16"/>
  <c r="BF282" i="16" a="1"/>
  <c r="BF282" i="16" s="1"/>
  <c r="AO282" i="16"/>
  <c r="AW282" i="16" a="1"/>
  <c r="AW282" i="16" s="1"/>
  <c r="AS282" i="16" a="1"/>
  <c r="AS282" i="16" s="1"/>
  <c r="BI282" i="16" a="1"/>
  <c r="BI282" i="16" s="1"/>
  <c r="AY282" i="16" a="1"/>
  <c r="AY282" i="16" s="1"/>
  <c r="AX282" i="16" a="1"/>
  <c r="AX282" i="16" s="1"/>
  <c r="BH282" i="16" a="1"/>
  <c r="BH282" i="16" s="1"/>
  <c r="BE282" i="16" a="1"/>
  <c r="BE282" i="16" s="1"/>
  <c r="BC282" i="16" a="1"/>
  <c r="BC282" i="16" s="1"/>
  <c r="AN282" i="16"/>
  <c r="AM283" i="16"/>
  <c r="AF283" i="16"/>
  <c r="AI283" i="16"/>
  <c r="AH283" i="16"/>
  <c r="AL284" i="16"/>
  <c r="AJ285" i="16" s="1"/>
  <c r="AK285" i="16" s="1"/>
  <c r="AG284" i="16" a="1"/>
  <c r="AG284" i="16" s="1"/>
  <c r="M276" i="21" l="1"/>
  <c r="K277" i="21" s="1"/>
  <c r="L277" i="21" s="1"/>
  <c r="H276" i="21" a="1"/>
  <c r="H276" i="21" s="1"/>
  <c r="J275" i="21"/>
  <c r="G275" i="21"/>
  <c r="I275" i="21"/>
  <c r="N275" i="21"/>
  <c r="AI274" i="21" a="1"/>
  <c r="AI274" i="21" s="1"/>
  <c r="AA274" i="21" a="1"/>
  <c r="AA274" i="21" s="1"/>
  <c r="P274" i="21"/>
  <c r="O274" i="21"/>
  <c r="AF274" i="21" a="1"/>
  <c r="AF274" i="21" s="1"/>
  <c r="V274" i="21"/>
  <c r="C274" i="21" s="1"/>
  <c r="U274" i="21"/>
  <c r="AG274" i="21" a="1"/>
  <c r="AG274" i="21" s="1"/>
  <c r="AE274" i="21" a="1"/>
  <c r="AE274" i="21" s="1"/>
  <c r="T274" i="21" a="1"/>
  <c r="T274" i="21" s="1"/>
  <c r="S274" i="21" a="1"/>
  <c r="S274" i="21" s="1"/>
  <c r="Q274" i="21"/>
  <c r="AH274" i="21" a="1"/>
  <c r="AH274" i="21" s="1"/>
  <c r="Y274" i="21" a="1"/>
  <c r="Y274" i="21" s="1"/>
  <c r="AD274" i="21" a="1"/>
  <c r="AD274" i="21" s="1"/>
  <c r="AB274" i="21" a="1"/>
  <c r="AB274" i="21" s="1"/>
  <c r="AJ274" i="21" a="1"/>
  <c r="AJ274" i="21" s="1"/>
  <c r="AK274" i="21" a="1"/>
  <c r="AK274" i="21" s="1"/>
  <c r="AC274" i="21" a="1"/>
  <c r="AC274" i="21" s="1"/>
  <c r="Z274" i="21" a="1"/>
  <c r="Z274" i="21" s="1"/>
  <c r="X274" i="21" a="1"/>
  <c r="X274" i="21" s="1"/>
  <c r="W274" i="21"/>
  <c r="R274" i="21"/>
  <c r="D239" i="20"/>
  <c r="M242" i="20"/>
  <c r="K243" i="20" s="1"/>
  <c r="L243" i="20" s="1"/>
  <c r="H242" i="20" a="1"/>
  <c r="H242" i="20" s="1"/>
  <c r="AH240" i="20" a="1"/>
  <c r="AH240" i="20" s="1"/>
  <c r="Z240" i="20" a="1"/>
  <c r="Z240" i="20" s="1"/>
  <c r="AG240" i="20" a="1"/>
  <c r="AG240" i="20" s="1"/>
  <c r="X240" i="20" a="1"/>
  <c r="X240" i="20" s="1"/>
  <c r="P240" i="20"/>
  <c r="AB240" i="20" a="1"/>
  <c r="AB240" i="20" s="1"/>
  <c r="O240" i="20"/>
  <c r="AK240" i="20" a="1"/>
  <c r="AK240" i="20" s="1"/>
  <c r="Y240" i="20" a="1"/>
  <c r="Y240" i="20" s="1"/>
  <c r="AJ240" i="20" a="1"/>
  <c r="AJ240" i="20" s="1"/>
  <c r="W240" i="20"/>
  <c r="V240" i="20"/>
  <c r="C240" i="20" s="1"/>
  <c r="AI240" i="20" a="1"/>
  <c r="AI240" i="20" s="1"/>
  <c r="U240" i="20"/>
  <c r="D240" i="20" s="1"/>
  <c r="Q240" i="20"/>
  <c r="S240" i="20" a="1"/>
  <c r="S240" i="20" s="1"/>
  <c r="R240" i="20"/>
  <c r="AE240" i="20" a="1"/>
  <c r="AE240" i="20" s="1"/>
  <c r="AF240" i="20" a="1"/>
  <c r="AF240" i="20" s="1"/>
  <c r="AD240" i="20" a="1"/>
  <c r="AD240" i="20" s="1"/>
  <c r="AA240" i="20" a="1"/>
  <c r="AA240" i="20" s="1"/>
  <c r="AC240" i="20" a="1"/>
  <c r="AC240" i="20" s="1"/>
  <c r="T240" i="20" a="1"/>
  <c r="T240" i="20" s="1"/>
  <c r="I241" i="20"/>
  <c r="G241" i="20"/>
  <c r="J241" i="20"/>
  <c r="N241" i="20"/>
  <c r="AG285" i="16" a="1"/>
  <c r="AG285" i="16" s="1"/>
  <c r="AL285" i="16"/>
  <c r="AJ286" i="16" s="1"/>
  <c r="AK286" i="16" s="1"/>
  <c r="AM284" i="16"/>
  <c r="AI284" i="16"/>
  <c r="AH284" i="16"/>
  <c r="AF284" i="16"/>
  <c r="BJ283" i="16" a="1"/>
  <c r="BJ283" i="16" s="1"/>
  <c r="BB283" i="16" a="1"/>
  <c r="BB283" i="16" s="1"/>
  <c r="AR283" i="16" a="1"/>
  <c r="AR283" i="16" s="1"/>
  <c r="BI283" i="16" a="1"/>
  <c r="BI283" i="16" s="1"/>
  <c r="BA283" i="16" a="1"/>
  <c r="BA283" i="16" s="1"/>
  <c r="AQ283" i="16"/>
  <c r="AN283" i="16"/>
  <c r="BF283" i="16" a="1"/>
  <c r="BF283" i="16" s="1"/>
  <c r="AU283" i="16"/>
  <c r="AB283" i="16" s="1"/>
  <c r="AT283" i="16"/>
  <c r="AC283" i="16" s="1"/>
  <c r="BE283" i="16" a="1"/>
  <c r="BE283" i="16" s="1"/>
  <c r="AO283" i="16"/>
  <c r="BH283" i="16" a="1"/>
  <c r="BH283" i="16" s="1"/>
  <c r="AP283" i="16"/>
  <c r="BG283" i="16" a="1"/>
  <c r="BG283" i="16" s="1"/>
  <c r="BC283" i="16" a="1"/>
  <c r="BC283" i="16" s="1"/>
  <c r="AW283" i="16" a="1"/>
  <c r="AW283" i="16" s="1"/>
  <c r="AV283" i="16"/>
  <c r="AS283" i="16" a="1"/>
  <c r="AS283" i="16" s="1"/>
  <c r="AZ283" i="16" a="1"/>
  <c r="AZ283" i="16" s="1"/>
  <c r="AY283" i="16" a="1"/>
  <c r="AY283" i="16" s="1"/>
  <c r="AX283" i="16" a="1"/>
  <c r="AX283" i="16" s="1"/>
  <c r="BD283" i="16" a="1"/>
  <c r="BD283" i="16" s="1"/>
  <c r="D274" i="21" l="1"/>
  <c r="AF275" i="21" a="1"/>
  <c r="AF275" i="21" s="1"/>
  <c r="X275" i="21" a="1"/>
  <c r="X275" i="21" s="1"/>
  <c r="W275" i="21"/>
  <c r="AG275" i="21" a="1"/>
  <c r="AG275" i="21" s="1"/>
  <c r="V275" i="21"/>
  <c r="C275" i="21" s="1"/>
  <c r="AJ275" i="21" a="1"/>
  <c r="AJ275" i="21" s="1"/>
  <c r="Z275" i="21" a="1"/>
  <c r="Z275" i="21" s="1"/>
  <c r="AK275" i="21" a="1"/>
  <c r="AK275" i="21" s="1"/>
  <c r="AA275" i="21" a="1"/>
  <c r="AA275" i="21" s="1"/>
  <c r="AI275" i="21" a="1"/>
  <c r="AI275" i="21" s="1"/>
  <c r="T275" i="21" a="1"/>
  <c r="T275" i="21" s="1"/>
  <c r="AE275" i="21" a="1"/>
  <c r="AE275" i="21" s="1"/>
  <c r="O275" i="21"/>
  <c r="P275" i="21"/>
  <c r="U275" i="21"/>
  <c r="D275" i="21" s="1"/>
  <c r="R275" i="21"/>
  <c r="AD275" i="21" a="1"/>
  <c r="AD275" i="21" s="1"/>
  <c r="AB275" i="21" a="1"/>
  <c r="AB275" i="21" s="1"/>
  <c r="AH275" i="21" a="1"/>
  <c r="AH275" i="21" s="1"/>
  <c r="S275" i="21" a="1"/>
  <c r="S275" i="21" s="1"/>
  <c r="Q275" i="21"/>
  <c r="AC275" i="21" a="1"/>
  <c r="AC275" i="21" s="1"/>
  <c r="Y275" i="21" a="1"/>
  <c r="Y275" i="21" s="1"/>
  <c r="G276" i="21"/>
  <c r="J276" i="21"/>
  <c r="I276" i="21"/>
  <c r="N276" i="21"/>
  <c r="H277" i="21" a="1"/>
  <c r="H277" i="21" s="1"/>
  <c r="M277" i="21"/>
  <c r="K278" i="21" s="1"/>
  <c r="L278" i="21" s="1"/>
  <c r="W241" i="20"/>
  <c r="AE241" i="20" a="1"/>
  <c r="AE241" i="20" s="1"/>
  <c r="V241" i="20"/>
  <c r="C241" i="20" s="1"/>
  <c r="AD241" i="20" a="1"/>
  <c r="AD241" i="20" s="1"/>
  <c r="S241" i="20" a="1"/>
  <c r="S241" i="20" s="1"/>
  <c r="R241" i="20"/>
  <c r="AI241" i="20" a="1"/>
  <c r="AI241" i="20" s="1"/>
  <c r="U241" i="20"/>
  <c r="D241" i="20" s="1"/>
  <c r="O241" i="20"/>
  <c r="AH241" i="20" a="1"/>
  <c r="AH241" i="20" s="1"/>
  <c r="T241" i="20" a="1"/>
  <c r="T241" i="20" s="1"/>
  <c r="AG241" i="20" a="1"/>
  <c r="AG241" i="20" s="1"/>
  <c r="Q241" i="20"/>
  <c r="P241" i="20"/>
  <c r="AF241" i="20" a="1"/>
  <c r="AF241" i="20" s="1"/>
  <c r="AA241" i="20" a="1"/>
  <c r="AA241" i="20" s="1"/>
  <c r="AJ241" i="20" a="1"/>
  <c r="AJ241" i="20" s="1"/>
  <c r="AK241" i="20" a="1"/>
  <c r="AK241" i="20" s="1"/>
  <c r="Y241" i="20" a="1"/>
  <c r="Y241" i="20" s="1"/>
  <c r="AC241" i="20" a="1"/>
  <c r="AC241" i="20" s="1"/>
  <c r="AB241" i="20" a="1"/>
  <c r="AB241" i="20" s="1"/>
  <c r="X241" i="20" a="1"/>
  <c r="X241" i="20" s="1"/>
  <c r="Z241" i="20" a="1"/>
  <c r="Z241" i="20" s="1"/>
  <c r="G242" i="20"/>
  <c r="N242" i="20"/>
  <c r="J242" i="20"/>
  <c r="I242" i="20"/>
  <c r="H243" i="20" a="1"/>
  <c r="H243" i="20" s="1"/>
  <c r="M243" i="20"/>
  <c r="K244" i="20" s="1"/>
  <c r="L244" i="20" s="1"/>
  <c r="AN284" i="16"/>
  <c r="BG284" i="16" a="1"/>
  <c r="BG284" i="16" s="1"/>
  <c r="AY284" i="16" a="1"/>
  <c r="AY284" i="16" s="1"/>
  <c r="BE284" i="16" a="1"/>
  <c r="BE284" i="16" s="1"/>
  <c r="AW284" i="16" a="1"/>
  <c r="AW284" i="16" s="1"/>
  <c r="BA284" i="16" a="1"/>
  <c r="BA284" i="16" s="1"/>
  <c r="BI284" i="16" a="1"/>
  <c r="BI284" i="16" s="1"/>
  <c r="AS284" i="16" a="1"/>
  <c r="AS284" i="16" s="1"/>
  <c r="BH284" i="16" a="1"/>
  <c r="BH284" i="16" s="1"/>
  <c r="BF284" i="16" a="1"/>
  <c r="BF284" i="16" s="1"/>
  <c r="AR284" i="16" a="1"/>
  <c r="AR284" i="16" s="1"/>
  <c r="AV284" i="16"/>
  <c r="AU284" i="16"/>
  <c r="AB284" i="16" s="1"/>
  <c r="AT284" i="16"/>
  <c r="AC284" i="16" s="1"/>
  <c r="AO284" i="16"/>
  <c r="AQ284" i="16"/>
  <c r="AP284" i="16"/>
  <c r="BB284" i="16" a="1"/>
  <c r="BB284" i="16" s="1"/>
  <c r="AZ284" i="16" a="1"/>
  <c r="AZ284" i="16" s="1"/>
  <c r="AX284" i="16" a="1"/>
  <c r="AX284" i="16" s="1"/>
  <c r="BD284" i="16" a="1"/>
  <c r="BD284" i="16" s="1"/>
  <c r="BJ284" i="16" a="1"/>
  <c r="BJ284" i="16" s="1"/>
  <c r="BC284" i="16" a="1"/>
  <c r="BC284" i="16" s="1"/>
  <c r="AG286" i="16" a="1"/>
  <c r="AG286" i="16" s="1"/>
  <c r="AL286" i="16"/>
  <c r="AJ287" i="16" s="1"/>
  <c r="AK287" i="16" s="1"/>
  <c r="AI285" i="16"/>
  <c r="AH285" i="16"/>
  <c r="AF285" i="16"/>
  <c r="AM285" i="16"/>
  <c r="M278" i="21" l="1"/>
  <c r="K279" i="21" s="1"/>
  <c r="L279" i="21" s="1"/>
  <c r="H278" i="21" a="1"/>
  <c r="H278" i="21" s="1"/>
  <c r="J277" i="21"/>
  <c r="I277" i="21"/>
  <c r="G277" i="21"/>
  <c r="N277" i="21"/>
  <c r="AD276" i="21" a="1"/>
  <c r="AD276" i="21" s="1"/>
  <c r="T276" i="21" a="1"/>
  <c r="T276" i="21" s="1"/>
  <c r="AH276" i="21" a="1"/>
  <c r="AH276" i="21" s="1"/>
  <c r="Y276" i="21" a="1"/>
  <c r="Y276" i="21" s="1"/>
  <c r="AF276" i="21" a="1"/>
  <c r="AF276" i="21" s="1"/>
  <c r="AE276" i="21" a="1"/>
  <c r="AE276" i="21" s="1"/>
  <c r="S276" i="21" a="1"/>
  <c r="S276" i="21" s="1"/>
  <c r="R276" i="21"/>
  <c r="Q276" i="21"/>
  <c r="W276" i="21"/>
  <c r="Z276" i="21" a="1"/>
  <c r="Z276" i="21" s="1"/>
  <c r="P276" i="21"/>
  <c r="U276" i="21"/>
  <c r="AC276" i="21" a="1"/>
  <c r="AC276" i="21" s="1"/>
  <c r="V276" i="21"/>
  <c r="C276" i="21" s="1"/>
  <c r="X276" i="21" a="1"/>
  <c r="X276" i="21" s="1"/>
  <c r="O276" i="21"/>
  <c r="AJ276" i="21" a="1"/>
  <c r="AJ276" i="21" s="1"/>
  <c r="AI276" i="21" a="1"/>
  <c r="AI276" i="21" s="1"/>
  <c r="AG276" i="21" a="1"/>
  <c r="AG276" i="21" s="1"/>
  <c r="AB276" i="21" a="1"/>
  <c r="AB276" i="21" s="1"/>
  <c r="AK276" i="21" a="1"/>
  <c r="AK276" i="21" s="1"/>
  <c r="AA276" i="21" a="1"/>
  <c r="AA276" i="21" s="1"/>
  <c r="M244" i="20"/>
  <c r="K245" i="20" s="1"/>
  <c r="L245" i="20" s="1"/>
  <c r="H244" i="20" a="1"/>
  <c r="H244" i="20" s="1"/>
  <c r="N243" i="20"/>
  <c r="J243" i="20"/>
  <c r="I243" i="20"/>
  <c r="G243" i="20"/>
  <c r="AK242" i="20" a="1"/>
  <c r="AK242" i="20" s="1"/>
  <c r="AC242" i="20" a="1"/>
  <c r="AC242" i="20" s="1"/>
  <c r="S242" i="20" a="1"/>
  <c r="S242" i="20" s="1"/>
  <c r="AG242" i="20" a="1"/>
  <c r="AG242" i="20" s="1"/>
  <c r="W242" i="20"/>
  <c r="V242" i="20"/>
  <c r="C242" i="20" s="1"/>
  <c r="AF242" i="20" a="1"/>
  <c r="AF242" i="20" s="1"/>
  <c r="U242" i="20"/>
  <c r="AD242" i="20" a="1"/>
  <c r="AD242" i="20" s="1"/>
  <c r="AB242" i="20" a="1"/>
  <c r="AB242" i="20" s="1"/>
  <c r="AA242" i="20" a="1"/>
  <c r="AA242" i="20" s="1"/>
  <c r="Q242" i="20"/>
  <c r="AJ242" i="20" a="1"/>
  <c r="AJ242" i="20" s="1"/>
  <c r="P242" i="20"/>
  <c r="Z242" i="20" a="1"/>
  <c r="Z242" i="20" s="1"/>
  <c r="Y242" i="20" a="1"/>
  <c r="Y242" i="20" s="1"/>
  <c r="AH242" i="20" a="1"/>
  <c r="AH242" i="20" s="1"/>
  <c r="X242" i="20" a="1"/>
  <c r="X242" i="20" s="1"/>
  <c r="R242" i="20"/>
  <c r="AE242" i="20" a="1"/>
  <c r="AE242" i="20" s="1"/>
  <c r="T242" i="20" a="1"/>
  <c r="T242" i="20" s="1"/>
  <c r="O242" i="20"/>
  <c r="AI242" i="20" a="1"/>
  <c r="AI242" i="20" s="1"/>
  <c r="BE285" i="16" a="1"/>
  <c r="BE285" i="16" s="1"/>
  <c r="AW285" i="16" a="1"/>
  <c r="AW285" i="16" s="1"/>
  <c r="AV285" i="16"/>
  <c r="BD285" i="16" a="1"/>
  <c r="BD285" i="16" s="1"/>
  <c r="AU285" i="16"/>
  <c r="AB285" i="16" s="1"/>
  <c r="AS285" i="16" a="1"/>
  <c r="AS285" i="16" s="1"/>
  <c r="BG285" i="16" a="1"/>
  <c r="BG285" i="16" s="1"/>
  <c r="AT285" i="16"/>
  <c r="AC285" i="16" s="1"/>
  <c r="BF285" i="16" a="1"/>
  <c r="BF285" i="16" s="1"/>
  <c r="BC285" i="16" a="1"/>
  <c r="BC285" i="16" s="1"/>
  <c r="AP285" i="16"/>
  <c r="BJ285" i="16" a="1"/>
  <c r="BJ285" i="16" s="1"/>
  <c r="AX285" i="16" a="1"/>
  <c r="AX285" i="16" s="1"/>
  <c r="BI285" i="16" a="1"/>
  <c r="BI285" i="16" s="1"/>
  <c r="AR285" i="16" a="1"/>
  <c r="AR285" i="16" s="1"/>
  <c r="AQ285" i="16"/>
  <c r="BA285" i="16" a="1"/>
  <c r="BA285" i="16" s="1"/>
  <c r="AZ285" i="16" a="1"/>
  <c r="AZ285" i="16" s="1"/>
  <c r="AY285" i="16" a="1"/>
  <c r="AY285" i="16" s="1"/>
  <c r="AN285" i="16"/>
  <c r="AO285" i="16"/>
  <c r="BH285" i="16" a="1"/>
  <c r="BH285" i="16" s="1"/>
  <c r="BB285" i="16" a="1"/>
  <c r="BB285" i="16" s="1"/>
  <c r="AG287" i="16" a="1"/>
  <c r="AG287" i="16" s="1"/>
  <c r="AL287" i="16"/>
  <c r="AJ288" i="16" s="1"/>
  <c r="AK288" i="16" s="1"/>
  <c r="AI286" i="16"/>
  <c r="AH286" i="16"/>
  <c r="AF286" i="16"/>
  <c r="AM286" i="16"/>
  <c r="Q277" i="21" l="1"/>
  <c r="AI277" i="21" a="1"/>
  <c r="AI277" i="21" s="1"/>
  <c r="AA277" i="21" a="1"/>
  <c r="AA277" i="21" s="1"/>
  <c r="P277" i="21"/>
  <c r="AH277" i="21" a="1"/>
  <c r="AH277" i="21" s="1"/>
  <c r="Y277" i="21" a="1"/>
  <c r="Y277" i="21" s="1"/>
  <c r="AK277" i="21" a="1"/>
  <c r="AK277" i="21" s="1"/>
  <c r="Z277" i="21" a="1"/>
  <c r="Z277" i="21" s="1"/>
  <c r="X277" i="21" a="1"/>
  <c r="X277" i="21" s="1"/>
  <c r="AJ277" i="21" a="1"/>
  <c r="AJ277" i="21" s="1"/>
  <c r="W277" i="21"/>
  <c r="U277" i="21"/>
  <c r="D277" i="21" s="1"/>
  <c r="AC277" i="21" a="1"/>
  <c r="AC277" i="21" s="1"/>
  <c r="AE277" i="21" a="1"/>
  <c r="AE277" i="21" s="1"/>
  <c r="T277" i="21" a="1"/>
  <c r="T277" i="21" s="1"/>
  <c r="O277" i="21"/>
  <c r="AG277" i="21" a="1"/>
  <c r="AG277" i="21" s="1"/>
  <c r="AF277" i="21" a="1"/>
  <c r="AF277" i="21" s="1"/>
  <c r="AD277" i="21" a="1"/>
  <c r="AD277" i="21" s="1"/>
  <c r="R277" i="21"/>
  <c r="AB277" i="21" a="1"/>
  <c r="AB277" i="21" s="1"/>
  <c r="V277" i="21"/>
  <c r="C277" i="21" s="1"/>
  <c r="S277" i="21" a="1"/>
  <c r="S277" i="21" s="1"/>
  <c r="D276" i="21"/>
  <c r="J278" i="21"/>
  <c r="N278" i="21"/>
  <c r="G278" i="21"/>
  <c r="I278" i="21"/>
  <c r="H279" i="21" a="1"/>
  <c r="H279" i="21" s="1"/>
  <c r="M279" i="21"/>
  <c r="K280" i="21" s="1"/>
  <c r="L280" i="21" s="1"/>
  <c r="D242" i="20"/>
  <c r="O243" i="20"/>
  <c r="AH243" i="20" a="1"/>
  <c r="AH243" i="20" s="1"/>
  <c r="Z243" i="20" a="1"/>
  <c r="Z243" i="20" s="1"/>
  <c r="AJ243" i="20" a="1"/>
  <c r="AJ243" i="20" s="1"/>
  <c r="AA243" i="20" a="1"/>
  <c r="AA243" i="20" s="1"/>
  <c r="Y243" i="20" a="1"/>
  <c r="Y243" i="20" s="1"/>
  <c r="AI243" i="20" a="1"/>
  <c r="AI243" i="20" s="1"/>
  <c r="AK243" i="20" a="1"/>
  <c r="AK243" i="20" s="1"/>
  <c r="AB243" i="20" a="1"/>
  <c r="AB243" i="20" s="1"/>
  <c r="X243" i="20" a="1"/>
  <c r="X243" i="20" s="1"/>
  <c r="W243" i="20"/>
  <c r="V243" i="20"/>
  <c r="C243" i="20" s="1"/>
  <c r="AD243" i="20" a="1"/>
  <c r="AD243" i="20" s="1"/>
  <c r="T243" i="20" a="1"/>
  <c r="T243" i="20" s="1"/>
  <c r="S243" i="20" a="1"/>
  <c r="S243" i="20" s="1"/>
  <c r="AF243" i="20" a="1"/>
  <c r="AF243" i="20" s="1"/>
  <c r="Q243" i="20"/>
  <c r="AC243" i="20" a="1"/>
  <c r="AC243" i="20" s="1"/>
  <c r="U243" i="20"/>
  <c r="D243" i="20" s="1"/>
  <c r="R243" i="20"/>
  <c r="AE243" i="20" a="1"/>
  <c r="AE243" i="20" s="1"/>
  <c r="P243" i="20"/>
  <c r="AG243" i="20" a="1"/>
  <c r="AG243" i="20" s="1"/>
  <c r="J244" i="20"/>
  <c r="I244" i="20"/>
  <c r="N244" i="20"/>
  <c r="G244" i="20"/>
  <c r="M245" i="20"/>
  <c r="K246" i="20" s="1"/>
  <c r="L246" i="20" s="1"/>
  <c r="H245" i="20" a="1"/>
  <c r="H245" i="20" s="1"/>
  <c r="AS286" i="16" a="1"/>
  <c r="AS286" i="16" s="1"/>
  <c r="BJ286" i="16" a="1"/>
  <c r="BJ286" i="16" s="1"/>
  <c r="BB286" i="16" a="1"/>
  <c r="BB286" i="16" s="1"/>
  <c r="AR286" i="16" a="1"/>
  <c r="AR286" i="16" s="1"/>
  <c r="BH286" i="16" a="1"/>
  <c r="BH286" i="16" s="1"/>
  <c r="AZ286" i="16" a="1"/>
  <c r="AZ286" i="16" s="1"/>
  <c r="AO286" i="16"/>
  <c r="AY286" i="16" a="1"/>
  <c r="AY286" i="16" s="1"/>
  <c r="AW286" i="16" a="1"/>
  <c r="AW286" i="16" s="1"/>
  <c r="AV286" i="16"/>
  <c r="BI286" i="16" a="1"/>
  <c r="BI286" i="16" s="1"/>
  <c r="AU286" i="16"/>
  <c r="AB286" i="16" s="1"/>
  <c r="AT286" i="16"/>
  <c r="BA286" i="16" a="1"/>
  <c r="BA286" i="16" s="1"/>
  <c r="AX286" i="16" a="1"/>
  <c r="AX286" i="16" s="1"/>
  <c r="AP286" i="16"/>
  <c r="BG286" i="16" a="1"/>
  <c r="BG286" i="16" s="1"/>
  <c r="BF286" i="16" a="1"/>
  <c r="BF286" i="16" s="1"/>
  <c r="BE286" i="16" a="1"/>
  <c r="BE286" i="16" s="1"/>
  <c r="BD286" i="16" a="1"/>
  <c r="BD286" i="16" s="1"/>
  <c r="BC286" i="16" a="1"/>
  <c r="BC286" i="16" s="1"/>
  <c r="AQ286" i="16"/>
  <c r="AN286" i="16"/>
  <c r="AL288" i="16"/>
  <c r="AJ289" i="16" s="1"/>
  <c r="AK289" i="16" s="1"/>
  <c r="AG288" i="16" a="1"/>
  <c r="AG288" i="16" s="1"/>
  <c r="AM287" i="16"/>
  <c r="AH287" i="16"/>
  <c r="AF287" i="16"/>
  <c r="AI287" i="16"/>
  <c r="M280" i="21" l="1"/>
  <c r="K281" i="21" s="1"/>
  <c r="L281" i="21" s="1"/>
  <c r="H280" i="21" a="1"/>
  <c r="H280" i="21" s="1"/>
  <c r="G279" i="21"/>
  <c r="N279" i="21"/>
  <c r="I279" i="21"/>
  <c r="J279" i="21"/>
  <c r="AG278" i="21" a="1"/>
  <c r="AG278" i="21" s="1"/>
  <c r="Y278" i="21" a="1"/>
  <c r="Y278" i="21" s="1"/>
  <c r="AI278" i="21" a="1"/>
  <c r="AI278" i="21" s="1"/>
  <c r="Z278" i="21" a="1"/>
  <c r="Z278" i="21" s="1"/>
  <c r="S278" i="21" a="1"/>
  <c r="S278" i="21" s="1"/>
  <c r="Q278" i="21"/>
  <c r="AC278" i="21" a="1"/>
  <c r="AC278" i="21" s="1"/>
  <c r="AD278" i="21" a="1"/>
  <c r="AD278" i="21" s="1"/>
  <c r="R278" i="21"/>
  <c r="P278" i="21"/>
  <c r="X278" i="21" a="1"/>
  <c r="X278" i="21" s="1"/>
  <c r="AA278" i="21" a="1"/>
  <c r="AA278" i="21" s="1"/>
  <c r="AJ278" i="21" a="1"/>
  <c r="AJ278" i="21" s="1"/>
  <c r="O278" i="21"/>
  <c r="AK278" i="21" a="1"/>
  <c r="AK278" i="21" s="1"/>
  <c r="AH278" i="21" a="1"/>
  <c r="AH278" i="21" s="1"/>
  <c r="AF278" i="21" a="1"/>
  <c r="AF278" i="21" s="1"/>
  <c r="AE278" i="21" a="1"/>
  <c r="AE278" i="21" s="1"/>
  <c r="AB278" i="21" a="1"/>
  <c r="AB278" i="21" s="1"/>
  <c r="U278" i="21"/>
  <c r="T278" i="21" a="1"/>
  <c r="T278" i="21" s="1"/>
  <c r="W278" i="21"/>
  <c r="V278" i="21"/>
  <c r="C278" i="21" s="1"/>
  <c r="N245" i="20"/>
  <c r="J245" i="20"/>
  <c r="I245" i="20"/>
  <c r="G245" i="20"/>
  <c r="H246" i="20" a="1"/>
  <c r="H246" i="20" s="1"/>
  <c r="M246" i="20"/>
  <c r="K247" i="20" s="1"/>
  <c r="L247" i="20" s="1"/>
  <c r="AF244" i="20" a="1"/>
  <c r="AF244" i="20" s="1"/>
  <c r="X244" i="20" a="1"/>
  <c r="X244" i="20" s="1"/>
  <c r="W244" i="20"/>
  <c r="O244" i="20"/>
  <c r="AC244" i="20" a="1"/>
  <c r="AC244" i="20" s="1"/>
  <c r="Q244" i="20"/>
  <c r="P244" i="20"/>
  <c r="AB244" i="20" a="1"/>
  <c r="AB244" i="20" s="1"/>
  <c r="AJ244" i="20" a="1"/>
  <c r="AJ244" i="20" s="1"/>
  <c r="Y244" i="20" a="1"/>
  <c r="Y244" i="20" s="1"/>
  <c r="AI244" i="20" a="1"/>
  <c r="AI244" i="20" s="1"/>
  <c r="V244" i="20"/>
  <c r="C244" i="20" s="1"/>
  <c r="U244" i="20"/>
  <c r="D244" i="20" s="1"/>
  <c r="AH244" i="20" a="1"/>
  <c r="AH244" i="20" s="1"/>
  <c r="T244" i="20" a="1"/>
  <c r="T244" i="20" s="1"/>
  <c r="R244" i="20"/>
  <c r="AK244" i="20" a="1"/>
  <c r="AK244" i="20" s="1"/>
  <c r="AG244" i="20" a="1"/>
  <c r="AG244" i="20" s="1"/>
  <c r="AD244" i="20" a="1"/>
  <c r="AD244" i="20" s="1"/>
  <c r="Z244" i="20" a="1"/>
  <c r="Z244" i="20" s="1"/>
  <c r="AA244" i="20" a="1"/>
  <c r="AA244" i="20" s="1"/>
  <c r="S244" i="20" a="1"/>
  <c r="S244" i="20" s="1"/>
  <c r="AE244" i="20" a="1"/>
  <c r="AE244" i="20" s="1"/>
  <c r="AC286" i="16"/>
  <c r="BH287" i="16" a="1"/>
  <c r="BH287" i="16" s="1"/>
  <c r="AZ287" i="16" a="1"/>
  <c r="AZ287" i="16" s="1"/>
  <c r="AO287" i="16"/>
  <c r="AN287" i="16"/>
  <c r="BG287" i="16" a="1"/>
  <c r="BG287" i="16" s="1"/>
  <c r="AY287" i="16" a="1"/>
  <c r="AY287" i="16" s="1"/>
  <c r="BF287" i="16" a="1"/>
  <c r="BF287" i="16" s="1"/>
  <c r="AT287" i="16"/>
  <c r="AC287" i="16" s="1"/>
  <c r="BE287" i="16" a="1"/>
  <c r="BE287" i="16" s="1"/>
  <c r="AS287" i="16" a="1"/>
  <c r="AS287" i="16" s="1"/>
  <c r="BC287" i="16" a="1"/>
  <c r="BC287" i="16" s="1"/>
  <c r="AQ287" i="16"/>
  <c r="AX287" i="16" a="1"/>
  <c r="AX287" i="16" s="1"/>
  <c r="AW287" i="16" a="1"/>
  <c r="AW287" i="16" s="1"/>
  <c r="AV287" i="16"/>
  <c r="BD287" i="16" a="1"/>
  <c r="BD287" i="16" s="1"/>
  <c r="BB287" i="16" a="1"/>
  <c r="BB287" i="16" s="1"/>
  <c r="BI287" i="16" a="1"/>
  <c r="BI287" i="16" s="1"/>
  <c r="BJ287" i="16" a="1"/>
  <c r="BJ287" i="16" s="1"/>
  <c r="BA287" i="16" a="1"/>
  <c r="BA287" i="16" s="1"/>
  <c r="AU287" i="16"/>
  <c r="AB287" i="16" s="1"/>
  <c r="AR287" i="16" a="1"/>
  <c r="AR287" i="16" s="1"/>
  <c r="AP287" i="16"/>
  <c r="AI288" i="16"/>
  <c r="AH288" i="16"/>
  <c r="AF288" i="16"/>
  <c r="AM288" i="16"/>
  <c r="AG289" i="16" a="1"/>
  <c r="AG289" i="16" s="1"/>
  <c r="AL289" i="16"/>
  <c r="AJ290" i="16" s="1"/>
  <c r="AK290" i="16" s="1"/>
  <c r="D278" i="21" l="1"/>
  <c r="U279" i="21"/>
  <c r="D279" i="21" s="1"/>
  <c r="AD279" i="21" a="1"/>
  <c r="AD279" i="21" s="1"/>
  <c r="AJ279" i="21" a="1"/>
  <c r="AJ279" i="21" s="1"/>
  <c r="AA279" i="21" a="1"/>
  <c r="AA279" i="21" s="1"/>
  <c r="AI279" i="21" a="1"/>
  <c r="AI279" i="21" s="1"/>
  <c r="Y279" i="21" a="1"/>
  <c r="Y279" i="21" s="1"/>
  <c r="X279" i="21" a="1"/>
  <c r="X279" i="21" s="1"/>
  <c r="AH279" i="21" a="1"/>
  <c r="AH279" i="21" s="1"/>
  <c r="W279" i="21"/>
  <c r="Z279" i="21" a="1"/>
  <c r="Z279" i="21" s="1"/>
  <c r="AF279" i="21" a="1"/>
  <c r="AF279" i="21" s="1"/>
  <c r="O279" i="21"/>
  <c r="T279" i="21" a="1"/>
  <c r="T279" i="21" s="1"/>
  <c r="AC279" i="21" a="1"/>
  <c r="AC279" i="21" s="1"/>
  <c r="V279" i="21"/>
  <c r="C279" i="21" s="1"/>
  <c r="AB279" i="21" a="1"/>
  <c r="AB279" i="21" s="1"/>
  <c r="AK279" i="21" a="1"/>
  <c r="AK279" i="21" s="1"/>
  <c r="AG279" i="21" a="1"/>
  <c r="AG279" i="21" s="1"/>
  <c r="AE279" i="21" a="1"/>
  <c r="AE279" i="21" s="1"/>
  <c r="S279" i="21" a="1"/>
  <c r="S279" i="21" s="1"/>
  <c r="R279" i="21"/>
  <c r="Q279" i="21"/>
  <c r="P279" i="21"/>
  <c r="N280" i="21"/>
  <c r="G280" i="21"/>
  <c r="I280" i="21"/>
  <c r="J280" i="21"/>
  <c r="M281" i="21"/>
  <c r="K282" i="21" s="1"/>
  <c r="L282" i="21" s="1"/>
  <c r="H281" i="21" a="1"/>
  <c r="H281" i="21" s="1"/>
  <c r="H247" i="20" a="1"/>
  <c r="H247" i="20" s="1"/>
  <c r="M247" i="20"/>
  <c r="K248" i="20" s="1"/>
  <c r="L248" i="20" s="1"/>
  <c r="G246" i="20"/>
  <c r="N246" i="20"/>
  <c r="I246" i="20"/>
  <c r="J246" i="20"/>
  <c r="T245" i="20" a="1"/>
  <c r="T245" i="20" s="1"/>
  <c r="AK245" i="20" a="1"/>
  <c r="AK245" i="20" s="1"/>
  <c r="AC245" i="20" a="1"/>
  <c r="AC245" i="20" s="1"/>
  <c r="O245" i="20"/>
  <c r="AE245" i="20" a="1"/>
  <c r="AE245" i="20" s="1"/>
  <c r="S245" i="20" a="1"/>
  <c r="S245" i="20" s="1"/>
  <c r="R245" i="20"/>
  <c r="U245" i="20"/>
  <c r="AG245" i="20" a="1"/>
  <c r="AG245" i="20" s="1"/>
  <c r="Q245" i="20"/>
  <c r="P245" i="20"/>
  <c r="AF245" i="20" a="1"/>
  <c r="AF245" i="20" s="1"/>
  <c r="AD245" i="20" a="1"/>
  <c r="AD245" i="20" s="1"/>
  <c r="AB245" i="20" a="1"/>
  <c r="AB245" i="20" s="1"/>
  <c r="AA245" i="20" a="1"/>
  <c r="AA245" i="20" s="1"/>
  <c r="AH245" i="20" a="1"/>
  <c r="AH245" i="20" s="1"/>
  <c r="Z245" i="20" a="1"/>
  <c r="Z245" i="20" s="1"/>
  <c r="Y245" i="20" a="1"/>
  <c r="Y245" i="20" s="1"/>
  <c r="W245" i="20"/>
  <c r="X245" i="20" a="1"/>
  <c r="X245" i="20" s="1"/>
  <c r="V245" i="20"/>
  <c r="C245" i="20" s="1"/>
  <c r="AJ245" i="20" a="1"/>
  <c r="AJ245" i="20" s="1"/>
  <c r="AI245" i="20" a="1"/>
  <c r="AI245" i="20" s="1"/>
  <c r="AG290" i="16" a="1"/>
  <c r="AG290" i="16" s="1"/>
  <c r="AL290" i="16"/>
  <c r="AJ291" i="16" s="1"/>
  <c r="AK291" i="16" s="1"/>
  <c r="AF289" i="16"/>
  <c r="AM289" i="16"/>
  <c r="AI289" i="16"/>
  <c r="AH289" i="16"/>
  <c r="BE288" i="16" a="1"/>
  <c r="BE288" i="16" s="1"/>
  <c r="AW288" i="16" a="1"/>
  <c r="AW288" i="16" s="1"/>
  <c r="AV288" i="16"/>
  <c r="BC288" i="16" a="1"/>
  <c r="BC288" i="16" s="1"/>
  <c r="BA288" i="16" a="1"/>
  <c r="BA288" i="16" s="1"/>
  <c r="BJ288" i="16" a="1"/>
  <c r="BJ288" i="16" s="1"/>
  <c r="AZ288" i="16" a="1"/>
  <c r="AZ288" i="16" s="1"/>
  <c r="AY288" i="16" a="1"/>
  <c r="AY288" i="16" s="1"/>
  <c r="AX288" i="16" a="1"/>
  <c r="AX288" i="16" s="1"/>
  <c r="AU288" i="16"/>
  <c r="AB288" i="16" s="1"/>
  <c r="AT288" i="16"/>
  <c r="AC288" i="16" s="1"/>
  <c r="AS288" i="16" a="1"/>
  <c r="AS288" i="16" s="1"/>
  <c r="AQ288" i="16"/>
  <c r="BF288" i="16" a="1"/>
  <c r="BF288" i="16" s="1"/>
  <c r="BD288" i="16" a="1"/>
  <c r="BD288" i="16" s="1"/>
  <c r="BI288" i="16" a="1"/>
  <c r="BI288" i="16" s="1"/>
  <c r="BH288" i="16" a="1"/>
  <c r="BH288" i="16" s="1"/>
  <c r="BG288" i="16" a="1"/>
  <c r="BG288" i="16" s="1"/>
  <c r="BB288" i="16" a="1"/>
  <c r="BB288" i="16" s="1"/>
  <c r="AR288" i="16" a="1"/>
  <c r="AR288" i="16" s="1"/>
  <c r="AP288" i="16"/>
  <c r="AN288" i="16"/>
  <c r="AO288" i="16"/>
  <c r="G281" i="21" l="1"/>
  <c r="N281" i="21"/>
  <c r="J281" i="21"/>
  <c r="I281" i="21"/>
  <c r="H282" i="21" a="1"/>
  <c r="H282" i="21" s="1"/>
  <c r="M282" i="21"/>
  <c r="K283" i="21" s="1"/>
  <c r="L283" i="21" s="1"/>
  <c r="AJ280" i="21" a="1"/>
  <c r="AJ280" i="21" s="1"/>
  <c r="AB280" i="21" a="1"/>
  <c r="AB280" i="21" s="1"/>
  <c r="R280" i="21"/>
  <c r="Q280" i="21"/>
  <c r="AK280" i="21" a="1"/>
  <c r="AK280" i="21" s="1"/>
  <c r="AA280" i="21" a="1"/>
  <c r="AA280" i="21" s="1"/>
  <c r="AD280" i="21" a="1"/>
  <c r="AD280" i="21" s="1"/>
  <c r="P280" i="21"/>
  <c r="AC280" i="21" a="1"/>
  <c r="AC280" i="21" s="1"/>
  <c r="O280" i="21"/>
  <c r="Y280" i="21" a="1"/>
  <c r="Y280" i="21" s="1"/>
  <c r="AE280" i="21" a="1"/>
  <c r="AE280" i="21" s="1"/>
  <c r="S280" i="21" a="1"/>
  <c r="S280" i="21" s="1"/>
  <c r="AH280" i="21" a="1"/>
  <c r="AH280" i="21" s="1"/>
  <c r="X280" i="21" a="1"/>
  <c r="X280" i="21" s="1"/>
  <c r="AG280" i="21" a="1"/>
  <c r="AG280" i="21" s="1"/>
  <c r="AF280" i="21" a="1"/>
  <c r="AF280" i="21" s="1"/>
  <c r="Z280" i="21" a="1"/>
  <c r="Z280" i="21" s="1"/>
  <c r="AI280" i="21" a="1"/>
  <c r="AI280" i="21" s="1"/>
  <c r="V280" i="21"/>
  <c r="C280" i="21" s="1"/>
  <c r="U280" i="21"/>
  <c r="T280" i="21" a="1"/>
  <c r="T280" i="21" s="1"/>
  <c r="W280" i="21"/>
  <c r="D245" i="20"/>
  <c r="AI246" i="20" a="1"/>
  <c r="AI246" i="20" s="1"/>
  <c r="AA246" i="20" a="1"/>
  <c r="AA246" i="20" s="1"/>
  <c r="P246" i="20"/>
  <c r="O246" i="20"/>
  <c r="AC246" i="20" a="1"/>
  <c r="AC246" i="20" s="1"/>
  <c r="R246" i="20"/>
  <c r="X246" i="20" a="1"/>
  <c r="X246" i="20" s="1"/>
  <c r="AG246" i="20" a="1"/>
  <c r="AG246" i="20" s="1"/>
  <c r="W246" i="20"/>
  <c r="V246" i="20"/>
  <c r="C246" i="20" s="1"/>
  <c r="AD246" i="20" a="1"/>
  <c r="AD246" i="20" s="1"/>
  <c r="AB246" i="20" a="1"/>
  <c r="AB246" i="20" s="1"/>
  <c r="U246" i="20"/>
  <c r="D246" i="20" s="1"/>
  <c r="Y246" i="20" a="1"/>
  <c r="Y246" i="20" s="1"/>
  <c r="AE246" i="20" a="1"/>
  <c r="AE246" i="20" s="1"/>
  <c r="S246" i="20" a="1"/>
  <c r="S246" i="20" s="1"/>
  <c r="Z246" i="20" a="1"/>
  <c r="Z246" i="20" s="1"/>
  <c r="Q246" i="20"/>
  <c r="T246" i="20" a="1"/>
  <c r="T246" i="20" s="1"/>
  <c r="AH246" i="20" a="1"/>
  <c r="AH246" i="20" s="1"/>
  <c r="AF246" i="20" a="1"/>
  <c r="AF246" i="20" s="1"/>
  <c r="AK246" i="20" a="1"/>
  <c r="AK246" i="20" s="1"/>
  <c r="AJ246" i="20" a="1"/>
  <c r="AJ246" i="20" s="1"/>
  <c r="H248" i="20" a="1"/>
  <c r="H248" i="20" s="1"/>
  <c r="M248" i="20"/>
  <c r="K249" i="20" s="1"/>
  <c r="L249" i="20" s="1"/>
  <c r="J247" i="20"/>
  <c r="I247" i="20"/>
  <c r="G247" i="20"/>
  <c r="N247" i="20"/>
  <c r="BC289" i="16" a="1"/>
  <c r="BC289" i="16" s="1"/>
  <c r="AS289" i="16" a="1"/>
  <c r="AS289" i="16" s="1"/>
  <c r="BJ289" i="16" a="1"/>
  <c r="BJ289" i="16" s="1"/>
  <c r="BB289" i="16" a="1"/>
  <c r="BB289" i="16" s="1"/>
  <c r="AP289" i="16"/>
  <c r="AT289" i="16"/>
  <c r="BE289" i="16" a="1"/>
  <c r="BE289" i="16" s="1"/>
  <c r="AR289" i="16" a="1"/>
  <c r="AR289" i="16" s="1"/>
  <c r="AQ289" i="16"/>
  <c r="AY289" i="16" a="1"/>
  <c r="AY289" i="16" s="1"/>
  <c r="AX289" i="16" a="1"/>
  <c r="AX289" i="16" s="1"/>
  <c r="BG289" i="16" a="1"/>
  <c r="BG289" i="16" s="1"/>
  <c r="BF289" i="16" a="1"/>
  <c r="BF289" i="16" s="1"/>
  <c r="BA289" i="16" a="1"/>
  <c r="BA289" i="16" s="1"/>
  <c r="AZ289" i="16" a="1"/>
  <c r="AZ289" i="16" s="1"/>
  <c r="AW289" i="16" a="1"/>
  <c r="AW289" i="16" s="1"/>
  <c r="AV289" i="16"/>
  <c r="AU289" i="16"/>
  <c r="AB289" i="16" s="1"/>
  <c r="AO289" i="16"/>
  <c r="AN289" i="16"/>
  <c r="BI289" i="16" a="1"/>
  <c r="BI289" i="16" s="1"/>
  <c r="BH289" i="16" a="1"/>
  <c r="BH289" i="16" s="1"/>
  <c r="BD289" i="16" a="1"/>
  <c r="BD289" i="16" s="1"/>
  <c r="AG291" i="16" a="1"/>
  <c r="AG291" i="16" s="1"/>
  <c r="AL291" i="16"/>
  <c r="AJ292" i="16" s="1"/>
  <c r="AK292" i="16" s="1"/>
  <c r="AH290" i="16"/>
  <c r="AM290" i="16"/>
  <c r="AI290" i="16"/>
  <c r="AF290" i="16"/>
  <c r="D280" i="21" l="1"/>
  <c r="H283" i="21" a="1"/>
  <c r="H283" i="21" s="1"/>
  <c r="M283" i="21"/>
  <c r="K284" i="21" s="1"/>
  <c r="L284" i="21" s="1"/>
  <c r="N282" i="21"/>
  <c r="J282" i="21"/>
  <c r="I282" i="21"/>
  <c r="G282" i="21"/>
  <c r="AG281" i="21" a="1"/>
  <c r="AG281" i="21" s="1"/>
  <c r="Y281" i="21" a="1"/>
  <c r="Y281" i="21" s="1"/>
  <c r="Q281" i="21"/>
  <c r="AK281" i="21" a="1"/>
  <c r="AK281" i="21" s="1"/>
  <c r="AB281" i="21" a="1"/>
  <c r="AB281" i="21" s="1"/>
  <c r="P281" i="21"/>
  <c r="W281" i="21"/>
  <c r="U281" i="21"/>
  <c r="D281" i="21" s="1"/>
  <c r="AH281" i="21" a="1"/>
  <c r="AH281" i="21" s="1"/>
  <c r="V281" i="21"/>
  <c r="C281" i="21" s="1"/>
  <c r="AF281" i="21" a="1"/>
  <c r="AF281" i="21" s="1"/>
  <c r="AA281" i="21" a="1"/>
  <c r="AA281" i="21" s="1"/>
  <c r="AE281" i="21" a="1"/>
  <c r="AE281" i="21" s="1"/>
  <c r="T281" i="21" a="1"/>
  <c r="T281" i="21" s="1"/>
  <c r="AJ281" i="21" a="1"/>
  <c r="AJ281" i="21" s="1"/>
  <c r="O281" i="21"/>
  <c r="X281" i="21" a="1"/>
  <c r="X281" i="21" s="1"/>
  <c r="S281" i="21" a="1"/>
  <c r="S281" i="21" s="1"/>
  <c r="AI281" i="21" a="1"/>
  <c r="AI281" i="21" s="1"/>
  <c r="R281" i="21"/>
  <c r="AD281" i="21" a="1"/>
  <c r="AD281" i="21" s="1"/>
  <c r="Z281" i="21" a="1"/>
  <c r="Z281" i="21" s="1"/>
  <c r="AC281" i="21" a="1"/>
  <c r="AC281" i="21" s="1"/>
  <c r="AF247" i="20" a="1"/>
  <c r="AF247" i="20" s="1"/>
  <c r="X247" i="20" a="1"/>
  <c r="X247" i="20" s="1"/>
  <c r="S247" i="20" a="1"/>
  <c r="S247" i="20" s="1"/>
  <c r="AJ247" i="20" a="1"/>
  <c r="AJ247" i="20" s="1"/>
  <c r="Z247" i="20" a="1"/>
  <c r="Z247" i="20" s="1"/>
  <c r="AI247" i="20" a="1"/>
  <c r="AI247" i="20" s="1"/>
  <c r="AB247" i="20" a="1"/>
  <c r="AB247" i="20" s="1"/>
  <c r="AA247" i="20" a="1"/>
  <c r="AA247" i="20" s="1"/>
  <c r="V247" i="20"/>
  <c r="C247" i="20" s="1"/>
  <c r="Y247" i="20" a="1"/>
  <c r="Y247" i="20" s="1"/>
  <c r="AK247" i="20" a="1"/>
  <c r="AK247" i="20" s="1"/>
  <c r="W247" i="20"/>
  <c r="AG247" i="20" a="1"/>
  <c r="AG247" i="20" s="1"/>
  <c r="Q247" i="20"/>
  <c r="P247" i="20"/>
  <c r="O247" i="20"/>
  <c r="U247" i="20"/>
  <c r="D247" i="20" s="1"/>
  <c r="R247" i="20"/>
  <c r="T247" i="20" a="1"/>
  <c r="T247" i="20" s="1"/>
  <c r="AE247" i="20" a="1"/>
  <c r="AE247" i="20" s="1"/>
  <c r="AH247" i="20" a="1"/>
  <c r="AH247" i="20" s="1"/>
  <c r="AC247" i="20" a="1"/>
  <c r="AC247" i="20" s="1"/>
  <c r="AD247" i="20" a="1"/>
  <c r="AD247" i="20" s="1"/>
  <c r="M249" i="20"/>
  <c r="K250" i="20" s="1"/>
  <c r="L250" i="20" s="1"/>
  <c r="H249" i="20" a="1"/>
  <c r="H249" i="20" s="1"/>
  <c r="G248" i="20"/>
  <c r="N248" i="20"/>
  <c r="I248" i="20"/>
  <c r="J248" i="20"/>
  <c r="AP290" i="16"/>
  <c r="BH290" i="16" a="1"/>
  <c r="BH290" i="16" s="1"/>
  <c r="AZ290" i="16" a="1"/>
  <c r="AZ290" i="16" s="1"/>
  <c r="AO290" i="16"/>
  <c r="AN290" i="16"/>
  <c r="BF290" i="16" a="1"/>
  <c r="BF290" i="16" s="1"/>
  <c r="AX290" i="16" a="1"/>
  <c r="AX290" i="16" s="1"/>
  <c r="AY290" i="16" a="1"/>
  <c r="AY290" i="16" s="1"/>
  <c r="BJ290" i="16" a="1"/>
  <c r="BJ290" i="16" s="1"/>
  <c r="AU290" i="16"/>
  <c r="AB290" i="16" s="1"/>
  <c r="BB290" i="16" a="1"/>
  <c r="BB290" i="16" s="1"/>
  <c r="BA290" i="16" a="1"/>
  <c r="BA290" i="16" s="1"/>
  <c r="AW290" i="16" a="1"/>
  <c r="AW290" i="16" s="1"/>
  <c r="AS290" i="16" a="1"/>
  <c r="AS290" i="16" s="1"/>
  <c r="AR290" i="16" a="1"/>
  <c r="AR290" i="16" s="1"/>
  <c r="BG290" i="16" a="1"/>
  <c r="BG290" i="16" s="1"/>
  <c r="AT290" i="16"/>
  <c r="AC290" i="16" s="1"/>
  <c r="AQ290" i="16"/>
  <c r="BC290" i="16" a="1"/>
  <c r="BC290" i="16" s="1"/>
  <c r="AV290" i="16"/>
  <c r="BE290" i="16" a="1"/>
  <c r="BE290" i="16" s="1"/>
  <c r="BD290" i="16" a="1"/>
  <c r="BD290" i="16" s="1"/>
  <c r="BI290" i="16" a="1"/>
  <c r="BI290" i="16" s="1"/>
  <c r="AG292" i="16" a="1"/>
  <c r="AG292" i="16" s="1"/>
  <c r="AL292" i="16"/>
  <c r="AJ293" i="16" s="1"/>
  <c r="AK293" i="16" s="1"/>
  <c r="AI291" i="16"/>
  <c r="AF291" i="16"/>
  <c r="AM291" i="16"/>
  <c r="AH291" i="16"/>
  <c r="AC289" i="16"/>
  <c r="AE282" i="21" l="1" a="1"/>
  <c r="AE282" i="21" s="1"/>
  <c r="V282" i="21"/>
  <c r="C282" i="21" s="1"/>
  <c r="U282" i="21"/>
  <c r="D282" i="21" s="1"/>
  <c r="AC282" i="21" a="1"/>
  <c r="AC282" i="21" s="1"/>
  <c r="R282" i="21"/>
  <c r="Q282" i="21"/>
  <c r="AB282" i="21" a="1"/>
  <c r="AB282" i="21" s="1"/>
  <c r="AK282" i="21" a="1"/>
  <c r="AK282" i="21" s="1"/>
  <c r="AA282" i="21" a="1"/>
  <c r="AA282" i="21" s="1"/>
  <c r="T282" i="21" a="1"/>
  <c r="T282" i="21" s="1"/>
  <c r="AJ282" i="21" a="1"/>
  <c r="AJ282" i="21" s="1"/>
  <c r="P282" i="21"/>
  <c r="X282" i="21" a="1"/>
  <c r="X282" i="21" s="1"/>
  <c r="O282" i="21"/>
  <c r="AI282" i="21" a="1"/>
  <c r="AI282" i="21" s="1"/>
  <c r="AH282" i="21" a="1"/>
  <c r="AH282" i="21" s="1"/>
  <c r="AG282" i="21" a="1"/>
  <c r="AG282" i="21" s="1"/>
  <c r="AF282" i="21" a="1"/>
  <c r="AF282" i="21" s="1"/>
  <c r="AD282" i="21" a="1"/>
  <c r="AD282" i="21" s="1"/>
  <c r="Z282" i="21" a="1"/>
  <c r="Z282" i="21" s="1"/>
  <c r="Y282" i="21" a="1"/>
  <c r="Y282" i="21" s="1"/>
  <c r="W282" i="21"/>
  <c r="S282" i="21" a="1"/>
  <c r="S282" i="21" s="1"/>
  <c r="M284" i="21"/>
  <c r="K285" i="21" s="1"/>
  <c r="L285" i="21" s="1"/>
  <c r="H284" i="21" a="1"/>
  <c r="H284" i="21" s="1"/>
  <c r="G283" i="21"/>
  <c r="N283" i="21"/>
  <c r="J283" i="21"/>
  <c r="I283" i="21"/>
  <c r="AD248" i="20" a="1"/>
  <c r="AD248" i="20" s="1"/>
  <c r="T248" i="20" a="1"/>
  <c r="T248" i="20" s="1"/>
  <c r="AE248" i="20" a="1"/>
  <c r="AE248" i="20" s="1"/>
  <c r="P248" i="20"/>
  <c r="AB248" i="20" a="1"/>
  <c r="AB248" i="20" s="1"/>
  <c r="O248" i="20"/>
  <c r="AK248" i="20" a="1"/>
  <c r="AK248" i="20" s="1"/>
  <c r="AJ248" i="20" a="1"/>
  <c r="AJ248" i="20" s="1"/>
  <c r="Y248" i="20" a="1"/>
  <c r="Y248" i="20" s="1"/>
  <c r="AI248" i="20" a="1"/>
  <c r="AI248" i="20" s="1"/>
  <c r="X248" i="20" a="1"/>
  <c r="X248" i="20" s="1"/>
  <c r="U248" i="20"/>
  <c r="W248" i="20"/>
  <c r="AH248" i="20" a="1"/>
  <c r="AH248" i="20" s="1"/>
  <c r="V248" i="20"/>
  <c r="C248" i="20" s="1"/>
  <c r="S248" i="20" a="1"/>
  <c r="S248" i="20" s="1"/>
  <c r="AF248" i="20" a="1"/>
  <c r="AF248" i="20" s="1"/>
  <c r="AG248" i="20" a="1"/>
  <c r="AG248" i="20" s="1"/>
  <c r="Z248" i="20" a="1"/>
  <c r="Z248" i="20" s="1"/>
  <c r="R248" i="20"/>
  <c r="Q248" i="20"/>
  <c r="AC248" i="20" a="1"/>
  <c r="AC248" i="20" s="1"/>
  <c r="AA248" i="20" a="1"/>
  <c r="AA248" i="20" s="1"/>
  <c r="N249" i="20"/>
  <c r="G249" i="20"/>
  <c r="J249" i="20"/>
  <c r="I249" i="20"/>
  <c r="H250" i="20" a="1"/>
  <c r="H250" i="20" s="1"/>
  <c r="M250" i="20"/>
  <c r="K251" i="20" s="1"/>
  <c r="L251" i="20" s="1"/>
  <c r="BF291" i="16" a="1"/>
  <c r="BF291" i="16" s="1"/>
  <c r="AX291" i="16" a="1"/>
  <c r="AX291" i="16" s="1"/>
  <c r="BE291" i="16" a="1"/>
  <c r="BE291" i="16" s="1"/>
  <c r="AW291" i="16" a="1"/>
  <c r="AW291" i="16" s="1"/>
  <c r="AT291" i="16"/>
  <c r="BD291" i="16" a="1"/>
  <c r="BD291" i="16" s="1"/>
  <c r="AR291" i="16" a="1"/>
  <c r="AR291" i="16" s="1"/>
  <c r="BC291" i="16" a="1"/>
  <c r="BC291" i="16" s="1"/>
  <c r="AQ291" i="16"/>
  <c r="AN291" i="16"/>
  <c r="BB291" i="16" a="1"/>
  <c r="BB291" i="16" s="1"/>
  <c r="BA291" i="16" a="1"/>
  <c r="BA291" i="16" s="1"/>
  <c r="AZ291" i="16" a="1"/>
  <c r="AZ291" i="16" s="1"/>
  <c r="BG291" i="16" a="1"/>
  <c r="BG291" i="16" s="1"/>
  <c r="AO291" i="16"/>
  <c r="BJ291" i="16" a="1"/>
  <c r="BJ291" i="16" s="1"/>
  <c r="AY291" i="16" a="1"/>
  <c r="AY291" i="16" s="1"/>
  <c r="AV291" i="16"/>
  <c r="AU291" i="16"/>
  <c r="AB291" i="16" s="1"/>
  <c r="AS291" i="16" a="1"/>
  <c r="AS291" i="16" s="1"/>
  <c r="AP291" i="16"/>
  <c r="BH291" i="16" a="1"/>
  <c r="BH291" i="16" s="1"/>
  <c r="BI291" i="16" a="1"/>
  <c r="BI291" i="16" s="1"/>
  <c r="AL293" i="16"/>
  <c r="AJ294" i="16" s="1"/>
  <c r="AK294" i="16" s="1"/>
  <c r="AG293" i="16" a="1"/>
  <c r="AG293" i="16" s="1"/>
  <c r="AF292" i="16"/>
  <c r="AI292" i="16"/>
  <c r="AH292" i="16"/>
  <c r="AM292" i="16"/>
  <c r="S283" i="21" l="1" a="1"/>
  <c r="S283" i="21" s="1"/>
  <c r="AJ283" i="21" a="1"/>
  <c r="AJ283" i="21" s="1"/>
  <c r="AB283" i="21" a="1"/>
  <c r="AB283" i="21" s="1"/>
  <c r="R283" i="21"/>
  <c r="T283" i="21" a="1"/>
  <c r="T283" i="21" s="1"/>
  <c r="AD283" i="21" a="1"/>
  <c r="AD283" i="21" s="1"/>
  <c r="AG283" i="21" a="1"/>
  <c r="AG283" i="21" s="1"/>
  <c r="V283" i="21"/>
  <c r="C283" i="21" s="1"/>
  <c r="Q283" i="21"/>
  <c r="U283" i="21"/>
  <c r="AF283" i="21" a="1"/>
  <c r="AF283" i="21" s="1"/>
  <c r="P283" i="21"/>
  <c r="AH283" i="21" a="1"/>
  <c r="AH283" i="21" s="1"/>
  <c r="AE283" i="21" a="1"/>
  <c r="AE283" i="21" s="1"/>
  <c r="AC283" i="21" a="1"/>
  <c r="AC283" i="21" s="1"/>
  <c r="AA283" i="21" a="1"/>
  <c r="AA283" i="21" s="1"/>
  <c r="AK283" i="21" a="1"/>
  <c r="AK283" i="21" s="1"/>
  <c r="AI283" i="21" a="1"/>
  <c r="AI283" i="21" s="1"/>
  <c r="Y283" i="21" a="1"/>
  <c r="Y283" i="21" s="1"/>
  <c r="O283" i="21"/>
  <c r="Z283" i="21" a="1"/>
  <c r="Z283" i="21" s="1"/>
  <c r="X283" i="21" a="1"/>
  <c r="X283" i="21" s="1"/>
  <c r="W283" i="21"/>
  <c r="N284" i="21"/>
  <c r="J284" i="21"/>
  <c r="I284" i="21"/>
  <c r="G284" i="21"/>
  <c r="H285" i="21" a="1"/>
  <c r="H285" i="21" s="1"/>
  <c r="M285" i="21"/>
  <c r="K286" i="21" s="1"/>
  <c r="L286" i="21" s="1"/>
  <c r="H251" i="20" a="1"/>
  <c r="H251" i="20" s="1"/>
  <c r="M251" i="20"/>
  <c r="K252" i="20" s="1"/>
  <c r="L252" i="20" s="1"/>
  <c r="G250" i="20"/>
  <c r="N250" i="20"/>
  <c r="J250" i="20"/>
  <c r="I250" i="20"/>
  <c r="D248" i="20"/>
  <c r="Q249" i="20"/>
  <c r="AI249" i="20" a="1"/>
  <c r="AI249" i="20" s="1"/>
  <c r="AA249" i="20" a="1"/>
  <c r="AA249" i="20" s="1"/>
  <c r="P249" i="20"/>
  <c r="AE249" i="20" a="1"/>
  <c r="AE249" i="20" s="1"/>
  <c r="AD249" i="20" a="1"/>
  <c r="AD249" i="20" s="1"/>
  <c r="S249" i="20" a="1"/>
  <c r="S249" i="20" s="1"/>
  <c r="R249" i="20"/>
  <c r="AG249" i="20" a="1"/>
  <c r="AG249" i="20" s="1"/>
  <c r="T249" i="20" a="1"/>
  <c r="T249" i="20" s="1"/>
  <c r="AF249" i="20" a="1"/>
  <c r="AF249" i="20" s="1"/>
  <c r="O249" i="20"/>
  <c r="AC249" i="20" a="1"/>
  <c r="AC249" i="20" s="1"/>
  <c r="AH249" i="20" a="1"/>
  <c r="AH249" i="20" s="1"/>
  <c r="Y249" i="20" a="1"/>
  <c r="Y249" i="20" s="1"/>
  <c r="AJ249" i="20" a="1"/>
  <c r="AJ249" i="20" s="1"/>
  <c r="AK249" i="20" a="1"/>
  <c r="AK249" i="20" s="1"/>
  <c r="W249" i="20"/>
  <c r="V249" i="20"/>
  <c r="C249" i="20" s="1"/>
  <c r="U249" i="20"/>
  <c r="D249" i="20" s="1"/>
  <c r="AB249" i="20" a="1"/>
  <c r="AB249" i="20" s="1"/>
  <c r="Z249" i="20" a="1"/>
  <c r="Z249" i="20" s="1"/>
  <c r="X249" i="20" a="1"/>
  <c r="X249" i="20" s="1"/>
  <c r="AT292" i="16"/>
  <c r="AC292" i="16" s="1"/>
  <c r="BC292" i="16" a="1"/>
  <c r="BC292" i="16" s="1"/>
  <c r="AS292" i="16" a="1"/>
  <c r="AS292" i="16" s="1"/>
  <c r="BI292" i="16" a="1"/>
  <c r="BI292" i="16" s="1"/>
  <c r="BA292" i="16" a="1"/>
  <c r="BA292" i="16" s="1"/>
  <c r="AQ292" i="16"/>
  <c r="BJ292" i="16" a="1"/>
  <c r="BJ292" i="16" s="1"/>
  <c r="AY292" i="16" a="1"/>
  <c r="AY292" i="16" s="1"/>
  <c r="BG292" i="16" a="1"/>
  <c r="BG292" i="16" s="1"/>
  <c r="AW292" i="16" a="1"/>
  <c r="AW292" i="16" s="1"/>
  <c r="BE292" i="16" a="1"/>
  <c r="BE292" i="16" s="1"/>
  <c r="BD292" i="16" a="1"/>
  <c r="BD292" i="16" s="1"/>
  <c r="BB292" i="16" a="1"/>
  <c r="BB292" i="16" s="1"/>
  <c r="AV292" i="16"/>
  <c r="AU292" i="16"/>
  <c r="AB292" i="16" s="1"/>
  <c r="AO292" i="16"/>
  <c r="BH292" i="16" a="1"/>
  <c r="BH292" i="16" s="1"/>
  <c r="BF292" i="16" a="1"/>
  <c r="BF292" i="16" s="1"/>
  <c r="AZ292" i="16" a="1"/>
  <c r="AZ292" i="16" s="1"/>
  <c r="AR292" i="16" a="1"/>
  <c r="AR292" i="16" s="1"/>
  <c r="AX292" i="16" a="1"/>
  <c r="AX292" i="16" s="1"/>
  <c r="AN292" i="16"/>
  <c r="AP292" i="16"/>
  <c r="AL294" i="16"/>
  <c r="AJ295" i="16" s="1"/>
  <c r="AK295" i="16" s="1"/>
  <c r="AG294" i="16" a="1"/>
  <c r="AG294" i="16" s="1"/>
  <c r="AM293" i="16"/>
  <c r="AI293" i="16"/>
  <c r="AH293" i="16"/>
  <c r="AF293" i="16"/>
  <c r="AC291" i="16"/>
  <c r="H286" i="21" l="1" a="1"/>
  <c r="H286" i="21" s="1"/>
  <c r="M286" i="21"/>
  <c r="K287" i="21" s="1"/>
  <c r="L287" i="21" s="1"/>
  <c r="I285" i="21"/>
  <c r="J285" i="21"/>
  <c r="N285" i="21"/>
  <c r="G285" i="21"/>
  <c r="D283" i="21"/>
  <c r="AH284" i="21" a="1"/>
  <c r="AH284" i="21" s="1"/>
  <c r="Z284" i="21" a="1"/>
  <c r="Z284" i="21" s="1"/>
  <c r="AE284" i="21" a="1"/>
  <c r="AE284" i="21" s="1"/>
  <c r="T284" i="21" a="1"/>
  <c r="T284" i="21" s="1"/>
  <c r="AK284" i="21" a="1"/>
  <c r="AK284" i="21" s="1"/>
  <c r="AA284" i="21" a="1"/>
  <c r="AA284" i="21" s="1"/>
  <c r="AJ284" i="21" a="1"/>
  <c r="AJ284" i="21" s="1"/>
  <c r="Y284" i="21" a="1"/>
  <c r="Y284" i="21" s="1"/>
  <c r="AB284" i="21" a="1"/>
  <c r="AB284" i="21" s="1"/>
  <c r="U284" i="21"/>
  <c r="D284" i="21" s="1"/>
  <c r="S284" i="21" a="1"/>
  <c r="S284" i="21" s="1"/>
  <c r="P284" i="21"/>
  <c r="R284" i="21"/>
  <c r="O284" i="21"/>
  <c r="Q284" i="21"/>
  <c r="AI284" i="21" a="1"/>
  <c r="AI284" i="21" s="1"/>
  <c r="AF284" i="21" a="1"/>
  <c r="AF284" i="21" s="1"/>
  <c r="AD284" i="21" a="1"/>
  <c r="AD284" i="21" s="1"/>
  <c r="AG284" i="21" a="1"/>
  <c r="AG284" i="21" s="1"/>
  <c r="AC284" i="21" a="1"/>
  <c r="AC284" i="21" s="1"/>
  <c r="X284" i="21" a="1"/>
  <c r="X284" i="21" s="1"/>
  <c r="W284" i="21"/>
  <c r="V284" i="21"/>
  <c r="C284" i="21" s="1"/>
  <c r="AG250" i="20" a="1"/>
  <c r="AG250" i="20" s="1"/>
  <c r="Y250" i="20" a="1"/>
  <c r="Y250" i="20" s="1"/>
  <c r="U250" i="20"/>
  <c r="AH250" i="20" a="1"/>
  <c r="AH250" i="20" s="1"/>
  <c r="W250" i="20"/>
  <c r="V250" i="20"/>
  <c r="C250" i="20" s="1"/>
  <c r="AF250" i="20" a="1"/>
  <c r="AF250" i="20" s="1"/>
  <c r="AC250" i="20" a="1"/>
  <c r="AC250" i="20" s="1"/>
  <c r="AB250" i="20" a="1"/>
  <c r="AB250" i="20" s="1"/>
  <c r="AA250" i="20" a="1"/>
  <c r="AA250" i="20" s="1"/>
  <c r="X250" i="20" a="1"/>
  <c r="X250" i="20" s="1"/>
  <c r="S250" i="20" a="1"/>
  <c r="S250" i="20" s="1"/>
  <c r="R250" i="20"/>
  <c r="Q250" i="20"/>
  <c r="O250" i="20"/>
  <c r="AJ250" i="20" a="1"/>
  <c r="AJ250" i="20" s="1"/>
  <c r="AE250" i="20" a="1"/>
  <c r="AE250" i="20" s="1"/>
  <c r="AK250" i="20" a="1"/>
  <c r="AK250" i="20" s="1"/>
  <c r="AI250" i="20" a="1"/>
  <c r="AI250" i="20" s="1"/>
  <c r="P250" i="20"/>
  <c r="AD250" i="20" a="1"/>
  <c r="AD250" i="20" s="1"/>
  <c r="Z250" i="20" a="1"/>
  <c r="Z250" i="20" s="1"/>
  <c r="T250" i="20" a="1"/>
  <c r="T250" i="20" s="1"/>
  <c r="M252" i="20"/>
  <c r="K253" i="20" s="1"/>
  <c r="L253" i="20" s="1"/>
  <c r="H252" i="20" a="1"/>
  <c r="H252" i="20" s="1"/>
  <c r="G251" i="20"/>
  <c r="J251" i="20"/>
  <c r="N251" i="20"/>
  <c r="I251" i="20"/>
  <c r="BI293" i="16" a="1"/>
  <c r="BI293" i="16" s="1"/>
  <c r="BA293" i="16" a="1"/>
  <c r="BA293" i="16" s="1"/>
  <c r="AQ293" i="16"/>
  <c r="AP293" i="16"/>
  <c r="BH293" i="16" a="1"/>
  <c r="BH293" i="16" s="1"/>
  <c r="AZ293" i="16" a="1"/>
  <c r="AZ293" i="16" s="1"/>
  <c r="AO293" i="16"/>
  <c r="AS293" i="16" a="1"/>
  <c r="AS293" i="16" s="1"/>
  <c r="BD293" i="16" a="1"/>
  <c r="BD293" i="16" s="1"/>
  <c r="AR293" i="16" a="1"/>
  <c r="AR293" i="16" s="1"/>
  <c r="BB293" i="16" a="1"/>
  <c r="BB293" i="16" s="1"/>
  <c r="BF293" i="16" a="1"/>
  <c r="BF293" i="16" s="1"/>
  <c r="BE293" i="16" a="1"/>
  <c r="BE293" i="16" s="1"/>
  <c r="BC293" i="16" a="1"/>
  <c r="BC293" i="16" s="1"/>
  <c r="BG293" i="16" a="1"/>
  <c r="BG293" i="16" s="1"/>
  <c r="BJ293" i="16" a="1"/>
  <c r="BJ293" i="16" s="1"/>
  <c r="AY293" i="16" a="1"/>
  <c r="AY293" i="16" s="1"/>
  <c r="AX293" i="16" a="1"/>
  <c r="AX293" i="16" s="1"/>
  <c r="AV293" i="16"/>
  <c r="AW293" i="16" a="1"/>
  <c r="AW293" i="16" s="1"/>
  <c r="AT293" i="16"/>
  <c r="AN293" i="16"/>
  <c r="AU293" i="16"/>
  <c r="AB293" i="16" s="1"/>
  <c r="AH294" i="16"/>
  <c r="AF294" i="16"/>
  <c r="AI294" i="16"/>
  <c r="AM294" i="16"/>
  <c r="AG295" i="16" a="1"/>
  <c r="AG295" i="16" s="1"/>
  <c r="AL295" i="16"/>
  <c r="AJ296" i="16" s="1"/>
  <c r="AK296" i="16" s="1"/>
  <c r="W285" i="21" l="1"/>
  <c r="AE285" i="21" a="1"/>
  <c r="AE285" i="21" s="1"/>
  <c r="V285" i="21"/>
  <c r="C285" i="21" s="1"/>
  <c r="U285" i="21"/>
  <c r="AF285" i="21" a="1"/>
  <c r="AF285" i="21" s="1"/>
  <c r="AD285" i="21" a="1"/>
  <c r="AD285" i="21" s="1"/>
  <c r="R285" i="21"/>
  <c r="O285" i="21"/>
  <c r="Q285" i="21"/>
  <c r="AC285" i="21" a="1"/>
  <c r="AC285" i="21" s="1"/>
  <c r="P285" i="21"/>
  <c r="AG285" i="21" a="1"/>
  <c r="AG285" i="21" s="1"/>
  <c r="AA285" i="21" a="1"/>
  <c r="AA285" i="21" s="1"/>
  <c r="AI285" i="21" a="1"/>
  <c r="AI285" i="21" s="1"/>
  <c r="AB285" i="21" a="1"/>
  <c r="AB285" i="21" s="1"/>
  <c r="Z285" i="21" a="1"/>
  <c r="Z285" i="21" s="1"/>
  <c r="AJ285" i="21" a="1"/>
  <c r="AJ285" i="21" s="1"/>
  <c r="S285" i="21" a="1"/>
  <c r="S285" i="21" s="1"/>
  <c r="AH285" i="21" a="1"/>
  <c r="AH285" i="21" s="1"/>
  <c r="Y285" i="21" a="1"/>
  <c r="Y285" i="21" s="1"/>
  <c r="X285" i="21" a="1"/>
  <c r="X285" i="21" s="1"/>
  <c r="T285" i="21" a="1"/>
  <c r="T285" i="21" s="1"/>
  <c r="AK285" i="21" a="1"/>
  <c r="AK285" i="21" s="1"/>
  <c r="H287" i="21" a="1"/>
  <c r="H287" i="21" s="1"/>
  <c r="M287" i="21"/>
  <c r="K288" i="21" s="1"/>
  <c r="L288" i="21" s="1"/>
  <c r="G286" i="21"/>
  <c r="I286" i="21"/>
  <c r="J286" i="21"/>
  <c r="N286" i="21"/>
  <c r="U251" i="20"/>
  <c r="D251" i="20" s="1"/>
  <c r="AD251" i="20" a="1"/>
  <c r="AD251" i="20" s="1"/>
  <c r="AG251" i="20" a="1"/>
  <c r="AG251" i="20" s="1"/>
  <c r="X251" i="20" a="1"/>
  <c r="X251" i="20" s="1"/>
  <c r="AJ251" i="20" a="1"/>
  <c r="AJ251" i="20" s="1"/>
  <c r="Z251" i="20" a="1"/>
  <c r="Z251" i="20" s="1"/>
  <c r="AI251" i="20" a="1"/>
  <c r="AI251" i="20" s="1"/>
  <c r="V251" i="20"/>
  <c r="C251" i="20" s="1"/>
  <c r="AA251" i="20" a="1"/>
  <c r="AA251" i="20" s="1"/>
  <c r="Y251" i="20" a="1"/>
  <c r="Y251" i="20" s="1"/>
  <c r="AK251" i="20" a="1"/>
  <c r="AK251" i="20" s="1"/>
  <c r="W251" i="20"/>
  <c r="AH251" i="20" a="1"/>
  <c r="AH251" i="20" s="1"/>
  <c r="AF251" i="20" a="1"/>
  <c r="AF251" i="20" s="1"/>
  <c r="AE251" i="20" a="1"/>
  <c r="AE251" i="20" s="1"/>
  <c r="AC251" i="20" a="1"/>
  <c r="AC251" i="20" s="1"/>
  <c r="AB251" i="20" a="1"/>
  <c r="AB251" i="20" s="1"/>
  <c r="O251" i="20"/>
  <c r="R251" i="20"/>
  <c r="P251" i="20"/>
  <c r="S251" i="20" a="1"/>
  <c r="S251" i="20" s="1"/>
  <c r="Q251" i="20"/>
  <c r="T251" i="20" a="1"/>
  <c r="T251" i="20" s="1"/>
  <c r="N252" i="20"/>
  <c r="J252" i="20"/>
  <c r="I252" i="20"/>
  <c r="G252" i="20"/>
  <c r="M253" i="20"/>
  <c r="K254" i="20" s="1"/>
  <c r="L254" i="20" s="1"/>
  <c r="H253" i="20" a="1"/>
  <c r="H253" i="20" s="1"/>
  <c r="D250" i="20"/>
  <c r="AG296" i="16" a="1"/>
  <c r="AG296" i="16" s="1"/>
  <c r="AL296" i="16"/>
  <c r="AJ297" i="16" s="1"/>
  <c r="AK297" i="16" s="1"/>
  <c r="AF295" i="16"/>
  <c r="AM295" i="16"/>
  <c r="AI295" i="16"/>
  <c r="AH295" i="16"/>
  <c r="BF294" i="16" a="1"/>
  <c r="BF294" i="16" s="1"/>
  <c r="AX294" i="16" a="1"/>
  <c r="AX294" i="16" s="1"/>
  <c r="BD294" i="16" a="1"/>
  <c r="BD294" i="16" s="1"/>
  <c r="AU294" i="16"/>
  <c r="AB294" i="16" s="1"/>
  <c r="BJ294" i="16" a="1"/>
  <c r="BJ294" i="16" s="1"/>
  <c r="AZ294" i="16" a="1"/>
  <c r="AZ294" i="16" s="1"/>
  <c r="BI294" i="16" a="1"/>
  <c r="BI294" i="16" s="1"/>
  <c r="AY294" i="16" a="1"/>
  <c r="AY294" i="16" s="1"/>
  <c r="AT294" i="16"/>
  <c r="AC294" i="16" s="1"/>
  <c r="BH294" i="16" a="1"/>
  <c r="BH294" i="16" s="1"/>
  <c r="AR294" i="16" a="1"/>
  <c r="AR294" i="16" s="1"/>
  <c r="BG294" i="16" a="1"/>
  <c r="BG294" i="16" s="1"/>
  <c r="AQ294" i="16"/>
  <c r="BE294" i="16" a="1"/>
  <c r="BE294" i="16" s="1"/>
  <c r="AP294" i="16"/>
  <c r="AO294" i="16"/>
  <c r="BA294" i="16" a="1"/>
  <c r="BA294" i="16" s="1"/>
  <c r="AW294" i="16" a="1"/>
  <c r="AW294" i="16" s="1"/>
  <c r="AS294" i="16" a="1"/>
  <c r="AS294" i="16" s="1"/>
  <c r="BC294" i="16" a="1"/>
  <c r="BC294" i="16" s="1"/>
  <c r="BB294" i="16" a="1"/>
  <c r="BB294" i="16" s="1"/>
  <c r="AV294" i="16"/>
  <c r="AN294" i="16"/>
  <c r="AC293" i="16"/>
  <c r="AK286" i="21" l="1" a="1"/>
  <c r="AK286" i="21" s="1"/>
  <c r="AC286" i="21" a="1"/>
  <c r="AC286" i="21" s="1"/>
  <c r="S286" i="21" a="1"/>
  <c r="S286" i="21" s="1"/>
  <c r="W286" i="21"/>
  <c r="AF286" i="21" a="1"/>
  <c r="AF286" i="21" s="1"/>
  <c r="V286" i="21"/>
  <c r="C286" i="21" s="1"/>
  <c r="AI286" i="21" a="1"/>
  <c r="AI286" i="21" s="1"/>
  <c r="Y286" i="21" a="1"/>
  <c r="Y286" i="21" s="1"/>
  <c r="AH286" i="21" a="1"/>
  <c r="AH286" i="21" s="1"/>
  <c r="U286" i="21"/>
  <c r="D286" i="21" s="1"/>
  <c r="X286" i="21" a="1"/>
  <c r="X286" i="21" s="1"/>
  <c r="AE286" i="21" a="1"/>
  <c r="AE286" i="21" s="1"/>
  <c r="AB286" i="21" a="1"/>
  <c r="AB286" i="21" s="1"/>
  <c r="P286" i="21"/>
  <c r="O286" i="21"/>
  <c r="AJ286" i="21" a="1"/>
  <c r="AJ286" i="21" s="1"/>
  <c r="AD286" i="21" a="1"/>
  <c r="AD286" i="21" s="1"/>
  <c r="AA286" i="21" a="1"/>
  <c r="AA286" i="21" s="1"/>
  <c r="T286" i="21" a="1"/>
  <c r="T286" i="21" s="1"/>
  <c r="AG286" i="21" a="1"/>
  <c r="AG286" i="21" s="1"/>
  <c r="Z286" i="21" a="1"/>
  <c r="Z286" i="21" s="1"/>
  <c r="R286" i="21"/>
  <c r="Q286" i="21"/>
  <c r="H288" i="21" a="1"/>
  <c r="H288" i="21" s="1"/>
  <c r="M288" i="21"/>
  <c r="K289" i="21" s="1"/>
  <c r="L289" i="21" s="1"/>
  <c r="N287" i="21"/>
  <c r="G287" i="21"/>
  <c r="J287" i="21"/>
  <c r="I287" i="21"/>
  <c r="D285" i="21"/>
  <c r="I253" i="20"/>
  <c r="N253" i="20"/>
  <c r="J253" i="20"/>
  <c r="G253" i="20"/>
  <c r="H254" i="20" a="1"/>
  <c r="H254" i="20" s="1"/>
  <c r="M254" i="20"/>
  <c r="K255" i="20" s="1"/>
  <c r="L255" i="20" s="1"/>
  <c r="AJ252" i="20" a="1"/>
  <c r="AJ252" i="20" s="1"/>
  <c r="AB252" i="20" a="1"/>
  <c r="AB252" i="20" s="1"/>
  <c r="R252" i="20"/>
  <c r="Q252" i="20"/>
  <c r="AG252" i="20" a="1"/>
  <c r="AG252" i="20" s="1"/>
  <c r="X252" i="20" a="1"/>
  <c r="X252" i="20" s="1"/>
  <c r="AC252" i="20" a="1"/>
  <c r="AC252" i="20" s="1"/>
  <c r="O252" i="20"/>
  <c r="AA252" i="20" a="1"/>
  <c r="AA252" i="20" s="1"/>
  <c r="AI252" i="20" a="1"/>
  <c r="AI252" i="20" s="1"/>
  <c r="W252" i="20"/>
  <c r="AH252" i="20" a="1"/>
  <c r="AH252" i="20" s="1"/>
  <c r="AF252" i="20" a="1"/>
  <c r="AF252" i="20" s="1"/>
  <c r="V252" i="20"/>
  <c r="C252" i="20" s="1"/>
  <c r="U252" i="20"/>
  <c r="T252" i="20" a="1"/>
  <c r="T252" i="20" s="1"/>
  <c r="Z252" i="20" a="1"/>
  <c r="Z252" i="20" s="1"/>
  <c r="AD252" i="20" a="1"/>
  <c r="AD252" i="20" s="1"/>
  <c r="AK252" i="20" a="1"/>
  <c r="AK252" i="20" s="1"/>
  <c r="Y252" i="20" a="1"/>
  <c r="Y252" i="20" s="1"/>
  <c r="AE252" i="20" a="1"/>
  <c r="AE252" i="20" s="1"/>
  <c r="S252" i="20" a="1"/>
  <c r="S252" i="20" s="1"/>
  <c r="P252" i="20"/>
  <c r="BD295" i="16" a="1"/>
  <c r="BD295" i="16" s="1"/>
  <c r="AU295" i="16"/>
  <c r="AB295" i="16" s="1"/>
  <c r="AT295" i="16"/>
  <c r="BC295" i="16" a="1"/>
  <c r="BC295" i="16" s="1"/>
  <c r="AR295" i="16" a="1"/>
  <c r="AR295" i="16" s="1"/>
  <c r="BE295" i="16" a="1"/>
  <c r="BE295" i="16" s="1"/>
  <c r="AQ295" i="16"/>
  <c r="AP295" i="16"/>
  <c r="BA295" i="16" a="1"/>
  <c r="BA295" i="16" s="1"/>
  <c r="BI295" i="16" a="1"/>
  <c r="BI295" i="16" s="1"/>
  <c r="AW295" i="16" a="1"/>
  <c r="AW295" i="16" s="1"/>
  <c r="AV295" i="16"/>
  <c r="BH295" i="16" a="1"/>
  <c r="BH295" i="16" s="1"/>
  <c r="AS295" i="16" a="1"/>
  <c r="AS295" i="16" s="1"/>
  <c r="AO295" i="16"/>
  <c r="BJ295" i="16" a="1"/>
  <c r="BJ295" i="16" s="1"/>
  <c r="BF295" i="16" a="1"/>
  <c r="BF295" i="16" s="1"/>
  <c r="BG295" i="16" a="1"/>
  <c r="BG295" i="16" s="1"/>
  <c r="BB295" i="16" a="1"/>
  <c r="BB295" i="16" s="1"/>
  <c r="AN295" i="16"/>
  <c r="AZ295" i="16" a="1"/>
  <c r="AZ295" i="16" s="1"/>
  <c r="AY295" i="16" a="1"/>
  <c r="AY295" i="16" s="1"/>
  <c r="AX295" i="16" a="1"/>
  <c r="AX295" i="16" s="1"/>
  <c r="AL297" i="16"/>
  <c r="AJ298" i="16" s="1"/>
  <c r="AK298" i="16" s="1"/>
  <c r="AG297" i="16" a="1"/>
  <c r="AG297" i="16" s="1"/>
  <c r="AM296" i="16"/>
  <c r="AH296" i="16"/>
  <c r="AI296" i="16"/>
  <c r="AF296" i="16"/>
  <c r="O287" i="21" l="1"/>
  <c r="AH287" i="21" a="1"/>
  <c r="AH287" i="21" s="1"/>
  <c r="Z287" i="21" a="1"/>
  <c r="Z287" i="21" s="1"/>
  <c r="AG287" i="21" a="1"/>
  <c r="AG287" i="21" s="1"/>
  <c r="X287" i="21" a="1"/>
  <c r="X287" i="21" s="1"/>
  <c r="W287" i="21"/>
  <c r="Q287" i="21"/>
  <c r="AC287" i="21" a="1"/>
  <c r="AC287" i="21" s="1"/>
  <c r="P287" i="21"/>
  <c r="AB287" i="21" a="1"/>
  <c r="AB287" i="21" s="1"/>
  <c r="AD287" i="21" a="1"/>
  <c r="AD287" i="21" s="1"/>
  <c r="AI287" i="21" a="1"/>
  <c r="AI287" i="21" s="1"/>
  <c r="S287" i="21" a="1"/>
  <c r="S287" i="21" s="1"/>
  <c r="AJ287" i="21" a="1"/>
  <c r="AJ287" i="21" s="1"/>
  <c r="R287" i="21"/>
  <c r="AE287" i="21" a="1"/>
  <c r="AE287" i="21" s="1"/>
  <c r="AA287" i="21" a="1"/>
  <c r="AA287" i="21" s="1"/>
  <c r="Y287" i="21" a="1"/>
  <c r="Y287" i="21" s="1"/>
  <c r="T287" i="21" a="1"/>
  <c r="T287" i="21" s="1"/>
  <c r="AK287" i="21" a="1"/>
  <c r="AK287" i="21" s="1"/>
  <c r="AF287" i="21" a="1"/>
  <c r="AF287" i="21" s="1"/>
  <c r="V287" i="21"/>
  <c r="C287" i="21" s="1"/>
  <c r="U287" i="21"/>
  <c r="D287" i="21" s="1"/>
  <c r="M289" i="21"/>
  <c r="K290" i="21" s="1"/>
  <c r="L290" i="21" s="1"/>
  <c r="H289" i="21" a="1"/>
  <c r="H289" i="21" s="1"/>
  <c r="J288" i="21"/>
  <c r="I288" i="21"/>
  <c r="N288" i="21"/>
  <c r="G288" i="21"/>
  <c r="D252" i="20"/>
  <c r="M255" i="20"/>
  <c r="K256" i="20" s="1"/>
  <c r="L256" i="20" s="1"/>
  <c r="H255" i="20" a="1"/>
  <c r="H255" i="20" s="1"/>
  <c r="G254" i="20"/>
  <c r="N254" i="20"/>
  <c r="J254" i="20"/>
  <c r="I254" i="20"/>
  <c r="AG253" i="20" a="1"/>
  <c r="AG253" i="20" s="1"/>
  <c r="Y253" i="20" a="1"/>
  <c r="Y253" i="20" s="1"/>
  <c r="AE253" i="20" a="1"/>
  <c r="AE253" i="20" s="1"/>
  <c r="T253" i="20" a="1"/>
  <c r="T253" i="20" s="1"/>
  <c r="AD253" i="20" a="1"/>
  <c r="AD253" i="20" s="1"/>
  <c r="S253" i="20" a="1"/>
  <c r="S253" i="20" s="1"/>
  <c r="R253" i="20"/>
  <c r="AF253" i="20" a="1"/>
  <c r="AF253" i="20" s="1"/>
  <c r="Q253" i="20"/>
  <c r="P253" i="20"/>
  <c r="O253" i="20"/>
  <c r="AC253" i="20" a="1"/>
  <c r="AC253" i="20" s="1"/>
  <c r="AK253" i="20" a="1"/>
  <c r="AK253" i="20" s="1"/>
  <c r="Z253" i="20" a="1"/>
  <c r="Z253" i="20" s="1"/>
  <c r="X253" i="20" a="1"/>
  <c r="X253" i="20" s="1"/>
  <c r="W253" i="20"/>
  <c r="AJ253" i="20" a="1"/>
  <c r="AJ253" i="20" s="1"/>
  <c r="AB253" i="20" a="1"/>
  <c r="AB253" i="20" s="1"/>
  <c r="V253" i="20"/>
  <c r="C253" i="20" s="1"/>
  <c r="AH253" i="20" a="1"/>
  <c r="AH253" i="20" s="1"/>
  <c r="AI253" i="20" a="1"/>
  <c r="AI253" i="20" s="1"/>
  <c r="AA253" i="20" a="1"/>
  <c r="AA253" i="20" s="1"/>
  <c r="U253" i="20"/>
  <c r="D253" i="20" s="1"/>
  <c r="AR296" i="16" a="1"/>
  <c r="AR296" i="16" s="1"/>
  <c r="BI296" i="16" a="1"/>
  <c r="BI296" i="16" s="1"/>
  <c r="BA296" i="16" a="1"/>
  <c r="BA296" i="16" s="1"/>
  <c r="AQ296" i="16"/>
  <c r="AP296" i="16"/>
  <c r="BG296" i="16" a="1"/>
  <c r="BG296" i="16" s="1"/>
  <c r="AY296" i="16" a="1"/>
  <c r="AY296" i="16" s="1"/>
  <c r="BJ296" i="16" a="1"/>
  <c r="BJ296" i="16" s="1"/>
  <c r="AX296" i="16" a="1"/>
  <c r="AX296" i="16" s="1"/>
  <c r="BH296" i="16" a="1"/>
  <c r="BH296" i="16" s="1"/>
  <c r="BF296" i="16" a="1"/>
  <c r="BF296" i="16" s="1"/>
  <c r="AU296" i="16"/>
  <c r="AB296" i="16" s="1"/>
  <c r="AT296" i="16"/>
  <c r="AC296" i="16" s="1"/>
  <c r="AS296" i="16" a="1"/>
  <c r="AS296" i="16" s="1"/>
  <c r="BC296" i="16" a="1"/>
  <c r="BC296" i="16" s="1"/>
  <c r="BB296" i="16" a="1"/>
  <c r="BB296" i="16" s="1"/>
  <c r="AW296" i="16" a="1"/>
  <c r="AW296" i="16" s="1"/>
  <c r="BD296" i="16" a="1"/>
  <c r="BD296" i="16" s="1"/>
  <c r="AZ296" i="16" a="1"/>
  <c r="AZ296" i="16" s="1"/>
  <c r="AO296" i="16"/>
  <c r="AN296" i="16"/>
  <c r="BE296" i="16" a="1"/>
  <c r="BE296" i="16" s="1"/>
  <c r="AV296" i="16"/>
  <c r="AM297" i="16"/>
  <c r="AH297" i="16"/>
  <c r="AI297" i="16"/>
  <c r="AF297" i="16"/>
  <c r="AG298" i="16" a="1"/>
  <c r="AG298" i="16" s="1"/>
  <c r="AL298" i="16"/>
  <c r="AJ299" i="16" s="1"/>
  <c r="AK299" i="16" s="1"/>
  <c r="AC295" i="16"/>
  <c r="AF288" i="21" l="1" a="1"/>
  <c r="AF288" i="21" s="1"/>
  <c r="X288" i="21" a="1"/>
  <c r="X288" i="21" s="1"/>
  <c r="W288" i="21"/>
  <c r="AH288" i="21" a="1"/>
  <c r="AH288" i="21" s="1"/>
  <c r="Y288" i="21" a="1"/>
  <c r="Y288" i="21" s="1"/>
  <c r="AI288" i="21" a="1"/>
  <c r="AI288" i="21" s="1"/>
  <c r="V288" i="21"/>
  <c r="C288" i="21" s="1"/>
  <c r="U288" i="21"/>
  <c r="D288" i="21" s="1"/>
  <c r="AG288" i="21" a="1"/>
  <c r="AG288" i="21" s="1"/>
  <c r="T288" i="21" a="1"/>
  <c r="T288" i="21" s="1"/>
  <c r="R288" i="21"/>
  <c r="AD288" i="21" a="1"/>
  <c r="AD288" i="21" s="1"/>
  <c r="Z288" i="21" a="1"/>
  <c r="Z288" i="21" s="1"/>
  <c r="S288" i="21" a="1"/>
  <c r="S288" i="21" s="1"/>
  <c r="P288" i="21"/>
  <c r="AK288" i="21" a="1"/>
  <c r="AK288" i="21" s="1"/>
  <c r="AC288" i="21" a="1"/>
  <c r="AC288" i="21" s="1"/>
  <c r="AJ288" i="21" a="1"/>
  <c r="AJ288" i="21" s="1"/>
  <c r="AE288" i="21" a="1"/>
  <c r="AE288" i="21" s="1"/>
  <c r="AA288" i="21" a="1"/>
  <c r="AA288" i="21" s="1"/>
  <c r="Q288" i="21"/>
  <c r="O288" i="21"/>
  <c r="AB288" i="21" a="1"/>
  <c r="AB288" i="21" s="1"/>
  <c r="M290" i="21"/>
  <c r="K291" i="21" s="1"/>
  <c r="L291" i="21" s="1"/>
  <c r="H290" i="21" a="1"/>
  <c r="H290" i="21" s="1"/>
  <c r="J289" i="21"/>
  <c r="N289" i="21"/>
  <c r="I289" i="21"/>
  <c r="G289" i="21"/>
  <c r="AE254" i="20" a="1"/>
  <c r="AE254" i="20" s="1"/>
  <c r="V254" i="20"/>
  <c r="C254" i="20" s="1"/>
  <c r="U254" i="20"/>
  <c r="D254" i="20" s="1"/>
  <c r="AI254" i="20" a="1"/>
  <c r="AI254" i="20" s="1"/>
  <c r="Z254" i="20" a="1"/>
  <c r="Z254" i="20" s="1"/>
  <c r="AH254" i="20" a="1"/>
  <c r="AH254" i="20" s="1"/>
  <c r="X254" i="20" a="1"/>
  <c r="X254" i="20" s="1"/>
  <c r="AG254" i="20" a="1"/>
  <c r="AG254" i="20" s="1"/>
  <c r="W254" i="20"/>
  <c r="AC254" i="20" a="1"/>
  <c r="AC254" i="20" s="1"/>
  <c r="AB254" i="20" a="1"/>
  <c r="AB254" i="20" s="1"/>
  <c r="AA254" i="20" a="1"/>
  <c r="AA254" i="20" s="1"/>
  <c r="Q254" i="20"/>
  <c r="AK254" i="20" a="1"/>
  <c r="AK254" i="20" s="1"/>
  <c r="P254" i="20"/>
  <c r="O254" i="20"/>
  <c r="AD254" i="20" a="1"/>
  <c r="AD254" i="20" s="1"/>
  <c r="T254" i="20" a="1"/>
  <c r="T254" i="20" s="1"/>
  <c r="AF254" i="20" a="1"/>
  <c r="AF254" i="20" s="1"/>
  <c r="Y254" i="20" a="1"/>
  <c r="Y254" i="20" s="1"/>
  <c r="S254" i="20" a="1"/>
  <c r="S254" i="20" s="1"/>
  <c r="R254" i="20"/>
  <c r="AJ254" i="20" a="1"/>
  <c r="AJ254" i="20" s="1"/>
  <c r="J255" i="20"/>
  <c r="G255" i="20"/>
  <c r="N255" i="20"/>
  <c r="I255" i="20"/>
  <c r="M256" i="20"/>
  <c r="K257" i="20" s="1"/>
  <c r="L257" i="20" s="1"/>
  <c r="H256" i="20" a="1"/>
  <c r="H256" i="20" s="1"/>
  <c r="AL299" i="16"/>
  <c r="AJ300" i="16" s="1"/>
  <c r="AK300" i="16" s="1"/>
  <c r="AG299" i="16" a="1"/>
  <c r="AG299" i="16" s="1"/>
  <c r="AH298" i="16"/>
  <c r="AI298" i="16"/>
  <c r="AF298" i="16"/>
  <c r="AM298" i="16"/>
  <c r="BG297" i="16" a="1"/>
  <c r="BG297" i="16" s="1"/>
  <c r="AY297" i="16" a="1"/>
  <c r="AY297" i="16" s="1"/>
  <c r="BF297" i="16" a="1"/>
  <c r="BF297" i="16" s="1"/>
  <c r="AX297" i="16" a="1"/>
  <c r="AX297" i="16" s="1"/>
  <c r="AV297" i="16"/>
  <c r="BD297" i="16" a="1"/>
  <c r="BD297" i="16" s="1"/>
  <c r="AR297" i="16" a="1"/>
  <c r="AR297" i="16" s="1"/>
  <c r="BC297" i="16" a="1"/>
  <c r="BC297" i="16" s="1"/>
  <c r="AQ297" i="16"/>
  <c r="AN297" i="16"/>
  <c r="AW297" i="16" a="1"/>
  <c r="AW297" i="16" s="1"/>
  <c r="BJ297" i="16" a="1"/>
  <c r="BJ297" i="16" s="1"/>
  <c r="AU297" i="16"/>
  <c r="AB297" i="16" s="1"/>
  <c r="AT297" i="16"/>
  <c r="AP297" i="16"/>
  <c r="AO297" i="16"/>
  <c r="BI297" i="16" a="1"/>
  <c r="BI297" i="16" s="1"/>
  <c r="BB297" i="16" a="1"/>
  <c r="BB297" i="16" s="1"/>
  <c r="BA297" i="16" a="1"/>
  <c r="BA297" i="16" s="1"/>
  <c r="AZ297" i="16" a="1"/>
  <c r="AZ297" i="16" s="1"/>
  <c r="BH297" i="16" a="1"/>
  <c r="BH297" i="16" s="1"/>
  <c r="BE297" i="16" a="1"/>
  <c r="BE297" i="16" s="1"/>
  <c r="AS297" i="16" a="1"/>
  <c r="AS297" i="16" s="1"/>
  <c r="T289" i="21" l="1" a="1"/>
  <c r="T289" i="21" s="1"/>
  <c r="AK289" i="21" a="1"/>
  <c r="AK289" i="21" s="1"/>
  <c r="AC289" i="21" a="1"/>
  <c r="AC289" i="21" s="1"/>
  <c r="AH289" i="21" a="1"/>
  <c r="AH289" i="21" s="1"/>
  <c r="Y289" i="21" a="1"/>
  <c r="Y289" i="21" s="1"/>
  <c r="AB289" i="21" a="1"/>
  <c r="AB289" i="21" s="1"/>
  <c r="AA289" i="21" a="1"/>
  <c r="AA289" i="21" s="1"/>
  <c r="V289" i="21"/>
  <c r="C289" i="21" s="1"/>
  <c r="AG289" i="21" a="1"/>
  <c r="AG289" i="21" s="1"/>
  <c r="Q289" i="21"/>
  <c r="O289" i="21"/>
  <c r="AF289" i="21" a="1"/>
  <c r="AF289" i="21" s="1"/>
  <c r="AD289" i="21" a="1"/>
  <c r="AD289" i="21" s="1"/>
  <c r="R289" i="21"/>
  <c r="AJ289" i="21" a="1"/>
  <c r="AJ289" i="21" s="1"/>
  <c r="P289" i="21"/>
  <c r="S289" i="21" a="1"/>
  <c r="S289" i="21" s="1"/>
  <c r="AE289" i="21" a="1"/>
  <c r="AE289" i="21" s="1"/>
  <c r="AI289" i="21" a="1"/>
  <c r="AI289" i="21" s="1"/>
  <c r="Z289" i="21" a="1"/>
  <c r="Z289" i="21" s="1"/>
  <c r="X289" i="21" a="1"/>
  <c r="X289" i="21" s="1"/>
  <c r="W289" i="21"/>
  <c r="U289" i="21"/>
  <c r="I290" i="21"/>
  <c r="G290" i="21"/>
  <c r="N290" i="21"/>
  <c r="J290" i="21"/>
  <c r="H291" i="21" a="1"/>
  <c r="H291" i="21" s="1"/>
  <c r="M291" i="21"/>
  <c r="K292" i="21" s="1"/>
  <c r="L292" i="21" s="1"/>
  <c r="N256" i="20"/>
  <c r="I256" i="20"/>
  <c r="J256" i="20"/>
  <c r="G256" i="20"/>
  <c r="M257" i="20"/>
  <c r="K258" i="20" s="1"/>
  <c r="L258" i="20" s="1"/>
  <c r="H257" i="20" a="1"/>
  <c r="H257" i="20" s="1"/>
  <c r="S255" i="20" a="1"/>
  <c r="S255" i="20" s="1"/>
  <c r="AJ255" i="20" a="1"/>
  <c r="AJ255" i="20" s="1"/>
  <c r="AB255" i="20" a="1"/>
  <c r="AB255" i="20" s="1"/>
  <c r="R255" i="20"/>
  <c r="AA255" i="20" a="1"/>
  <c r="AA255" i="20" s="1"/>
  <c r="AK255" i="20" a="1"/>
  <c r="AK255" i="20" s="1"/>
  <c r="Z255" i="20" a="1"/>
  <c r="Z255" i="20" s="1"/>
  <c r="AI255" i="20" a="1"/>
  <c r="AI255" i="20" s="1"/>
  <c r="V255" i="20"/>
  <c r="C255" i="20" s="1"/>
  <c r="Y255" i="20" a="1"/>
  <c r="Y255" i="20" s="1"/>
  <c r="X255" i="20" a="1"/>
  <c r="X255" i="20" s="1"/>
  <c r="W255" i="20"/>
  <c r="AH255" i="20" a="1"/>
  <c r="AH255" i="20" s="1"/>
  <c r="P255" i="20"/>
  <c r="O255" i="20"/>
  <c r="AF255" i="20" a="1"/>
  <c r="AF255" i="20" s="1"/>
  <c r="AE255" i="20" a="1"/>
  <c r="AE255" i="20" s="1"/>
  <c r="AD255" i="20" a="1"/>
  <c r="AD255" i="20" s="1"/>
  <c r="T255" i="20" a="1"/>
  <c r="T255" i="20" s="1"/>
  <c r="AC255" i="20" a="1"/>
  <c r="AC255" i="20" s="1"/>
  <c r="U255" i="20"/>
  <c r="Q255" i="20"/>
  <c r="AG255" i="20" a="1"/>
  <c r="AG255" i="20" s="1"/>
  <c r="AV298" i="16"/>
  <c r="BD298" i="16" a="1"/>
  <c r="BD298" i="16" s="1"/>
  <c r="AU298" i="16"/>
  <c r="AB298" i="16" s="1"/>
  <c r="AT298" i="16"/>
  <c r="AC298" i="16" s="1"/>
  <c r="BJ298" i="16" a="1"/>
  <c r="BJ298" i="16" s="1"/>
  <c r="BB298" i="16" a="1"/>
  <c r="BB298" i="16" s="1"/>
  <c r="BI298" i="16" a="1"/>
  <c r="BI298" i="16" s="1"/>
  <c r="AY298" i="16" a="1"/>
  <c r="AY298" i="16" s="1"/>
  <c r="BH298" i="16" a="1"/>
  <c r="BH298" i="16" s="1"/>
  <c r="AX298" i="16" a="1"/>
  <c r="AX298" i="16" s="1"/>
  <c r="AW298" i="16" a="1"/>
  <c r="AW298" i="16" s="1"/>
  <c r="AS298" i="16" a="1"/>
  <c r="AS298" i="16" s="1"/>
  <c r="BA298" i="16" a="1"/>
  <c r="BA298" i="16" s="1"/>
  <c r="AR298" i="16" a="1"/>
  <c r="AR298" i="16" s="1"/>
  <c r="AQ298" i="16"/>
  <c r="AP298" i="16"/>
  <c r="AO298" i="16"/>
  <c r="AN298" i="16"/>
  <c r="BG298" i="16" a="1"/>
  <c r="BG298" i="16" s="1"/>
  <c r="BF298" i="16" a="1"/>
  <c r="BF298" i="16" s="1"/>
  <c r="BE298" i="16" a="1"/>
  <c r="BE298" i="16" s="1"/>
  <c r="BC298" i="16" a="1"/>
  <c r="BC298" i="16" s="1"/>
  <c r="AZ298" i="16" a="1"/>
  <c r="AZ298" i="16" s="1"/>
  <c r="AC297" i="16"/>
  <c r="AM299" i="16"/>
  <c r="AI299" i="16"/>
  <c r="AH299" i="16"/>
  <c r="AF299" i="16"/>
  <c r="AL300" i="16"/>
  <c r="AJ301" i="16" s="1"/>
  <c r="AK301" i="16" s="1"/>
  <c r="AG300" i="16" a="1"/>
  <c r="AG300" i="16" s="1"/>
  <c r="M292" i="21" l="1"/>
  <c r="K293" i="21" s="1"/>
  <c r="L293" i="21" s="1"/>
  <c r="H292" i="21" a="1"/>
  <c r="H292" i="21" s="1"/>
  <c r="J291" i="21"/>
  <c r="N291" i="21"/>
  <c r="I291" i="21"/>
  <c r="G291" i="21"/>
  <c r="D289" i="21"/>
  <c r="AI290" i="21" a="1"/>
  <c r="AI290" i="21" s="1"/>
  <c r="AA290" i="21" a="1"/>
  <c r="AA290" i="21" s="1"/>
  <c r="P290" i="21"/>
  <c r="O290" i="21"/>
  <c r="AJ290" i="21" a="1"/>
  <c r="AJ290" i="21" s="1"/>
  <c r="Z290" i="21" a="1"/>
  <c r="Z290" i="21" s="1"/>
  <c r="U290" i="21"/>
  <c r="D290" i="21" s="1"/>
  <c r="AF290" i="21" a="1"/>
  <c r="AF290" i="21" s="1"/>
  <c r="T290" i="21" a="1"/>
  <c r="T290" i="21" s="1"/>
  <c r="AE290" i="21" a="1"/>
  <c r="AE290" i="21" s="1"/>
  <c r="Y290" i="21" a="1"/>
  <c r="Y290" i="21" s="1"/>
  <c r="AK290" i="21" a="1"/>
  <c r="AK290" i="21" s="1"/>
  <c r="S290" i="21" a="1"/>
  <c r="S290" i="21" s="1"/>
  <c r="W290" i="21"/>
  <c r="Q290" i="21"/>
  <c r="X290" i="21" a="1"/>
  <c r="X290" i="21" s="1"/>
  <c r="R290" i="21"/>
  <c r="AG290" i="21" a="1"/>
  <c r="AG290" i="21" s="1"/>
  <c r="AH290" i="21" a="1"/>
  <c r="AH290" i="21" s="1"/>
  <c r="AB290" i="21" a="1"/>
  <c r="AB290" i="21" s="1"/>
  <c r="V290" i="21"/>
  <c r="C290" i="21" s="1"/>
  <c r="AD290" i="21" a="1"/>
  <c r="AD290" i="21" s="1"/>
  <c r="AC290" i="21" a="1"/>
  <c r="AC290" i="21" s="1"/>
  <c r="D255" i="20"/>
  <c r="I257" i="20"/>
  <c r="N257" i="20"/>
  <c r="J257" i="20"/>
  <c r="G257" i="20"/>
  <c r="H258" i="20" a="1"/>
  <c r="H258" i="20" s="1"/>
  <c r="M258" i="20"/>
  <c r="K259" i="20" s="1"/>
  <c r="L259" i="20" s="1"/>
  <c r="AH256" i="20" a="1"/>
  <c r="AH256" i="20" s="1"/>
  <c r="Z256" i="20" a="1"/>
  <c r="Z256" i="20" s="1"/>
  <c r="AK256" i="20" a="1"/>
  <c r="AK256" i="20" s="1"/>
  <c r="AB256" i="20" a="1"/>
  <c r="AB256" i="20" s="1"/>
  <c r="P256" i="20"/>
  <c r="AD256" i="20" a="1"/>
  <c r="AD256" i="20" s="1"/>
  <c r="S256" i="20" a="1"/>
  <c r="S256" i="20" s="1"/>
  <c r="R256" i="20"/>
  <c r="AC256" i="20" a="1"/>
  <c r="AC256" i="20" s="1"/>
  <c r="Q256" i="20"/>
  <c r="AJ256" i="20" a="1"/>
  <c r="AJ256" i="20" s="1"/>
  <c r="X256" i="20" a="1"/>
  <c r="X256" i="20" s="1"/>
  <c r="V256" i="20"/>
  <c r="C256" i="20" s="1"/>
  <c r="T256" i="20" a="1"/>
  <c r="T256" i="20" s="1"/>
  <c r="W256" i="20"/>
  <c r="AI256" i="20" a="1"/>
  <c r="AI256" i="20" s="1"/>
  <c r="U256" i="20"/>
  <c r="D256" i="20" s="1"/>
  <c r="AG256" i="20" a="1"/>
  <c r="AG256" i="20" s="1"/>
  <c r="AA256" i="20" a="1"/>
  <c r="AA256" i="20" s="1"/>
  <c r="Y256" i="20" a="1"/>
  <c r="Y256" i="20" s="1"/>
  <c r="O256" i="20"/>
  <c r="AF256" i="20" a="1"/>
  <c r="AF256" i="20" s="1"/>
  <c r="AE256" i="20" a="1"/>
  <c r="AE256" i="20" s="1"/>
  <c r="AM300" i="16"/>
  <c r="AI300" i="16"/>
  <c r="AF300" i="16"/>
  <c r="AH300" i="16"/>
  <c r="AL301" i="16"/>
  <c r="AJ302" i="16" s="1"/>
  <c r="AK302" i="16" s="1"/>
  <c r="AG301" i="16" a="1"/>
  <c r="AG301" i="16" s="1"/>
  <c r="BJ299" i="16" a="1"/>
  <c r="BJ299" i="16" s="1"/>
  <c r="BB299" i="16" a="1"/>
  <c r="BB299" i="16" s="1"/>
  <c r="AR299" i="16" a="1"/>
  <c r="AR299" i="16" s="1"/>
  <c r="BI299" i="16" a="1"/>
  <c r="BI299" i="16" s="1"/>
  <c r="BA299" i="16" a="1"/>
  <c r="BA299" i="16" s="1"/>
  <c r="AQ299" i="16"/>
  <c r="AN299" i="16"/>
  <c r="BD299" i="16" a="1"/>
  <c r="BD299" i="16" s="1"/>
  <c r="AP299" i="16"/>
  <c r="AO299" i="16"/>
  <c r="BC299" i="16" a="1"/>
  <c r="BC299" i="16" s="1"/>
  <c r="AZ299" i="16" a="1"/>
  <c r="AZ299" i="16" s="1"/>
  <c r="AX299" i="16" a="1"/>
  <c r="AX299" i="16" s="1"/>
  <c r="AW299" i="16" a="1"/>
  <c r="AW299" i="16" s="1"/>
  <c r="BH299" i="16" a="1"/>
  <c r="BH299" i="16" s="1"/>
  <c r="BG299" i="16" a="1"/>
  <c r="BG299" i="16" s="1"/>
  <c r="BE299" i="16" a="1"/>
  <c r="BE299" i="16" s="1"/>
  <c r="AS299" i="16" a="1"/>
  <c r="AS299" i="16" s="1"/>
  <c r="BF299" i="16" a="1"/>
  <c r="BF299" i="16" s="1"/>
  <c r="AU299" i="16"/>
  <c r="AB299" i="16" s="1"/>
  <c r="AT299" i="16"/>
  <c r="AV299" i="16"/>
  <c r="AY299" i="16" a="1"/>
  <c r="AY299" i="16" s="1"/>
  <c r="AF291" i="21" l="1" a="1"/>
  <c r="AF291" i="21" s="1"/>
  <c r="X291" i="21" a="1"/>
  <c r="X291" i="21" s="1"/>
  <c r="O291" i="21"/>
  <c r="AJ291" i="21" a="1"/>
  <c r="AJ291" i="21" s="1"/>
  <c r="AA291" i="21" a="1"/>
  <c r="AA291" i="21" s="1"/>
  <c r="AB291" i="21" a="1"/>
  <c r="AB291" i="21" s="1"/>
  <c r="Z291" i="21" a="1"/>
  <c r="Z291" i="21" s="1"/>
  <c r="AK291" i="21" a="1"/>
  <c r="AK291" i="21" s="1"/>
  <c r="AE291" i="21" a="1"/>
  <c r="AE291" i="21" s="1"/>
  <c r="P291" i="21"/>
  <c r="V291" i="21"/>
  <c r="C291" i="21" s="1"/>
  <c r="AD291" i="21" a="1"/>
  <c r="AD291" i="21" s="1"/>
  <c r="Y291" i="21" a="1"/>
  <c r="Y291" i="21" s="1"/>
  <c r="AH291" i="21" a="1"/>
  <c r="AH291" i="21" s="1"/>
  <c r="AG291" i="21" a="1"/>
  <c r="AG291" i="21" s="1"/>
  <c r="AC291" i="21" a="1"/>
  <c r="AC291" i="21" s="1"/>
  <c r="AI291" i="21" a="1"/>
  <c r="AI291" i="21" s="1"/>
  <c r="Q291" i="21"/>
  <c r="U291" i="21"/>
  <c r="D291" i="21" s="1"/>
  <c r="T291" i="21" a="1"/>
  <c r="T291" i="21" s="1"/>
  <c r="S291" i="21" a="1"/>
  <c r="S291" i="21" s="1"/>
  <c r="R291" i="21"/>
  <c r="W291" i="21"/>
  <c r="G292" i="21"/>
  <c r="J292" i="21"/>
  <c r="N292" i="21"/>
  <c r="I292" i="21"/>
  <c r="H293" i="21" a="1"/>
  <c r="H293" i="21" s="1"/>
  <c r="M293" i="21"/>
  <c r="K294" i="21" s="1"/>
  <c r="L294" i="21" s="1"/>
  <c r="M259" i="20"/>
  <c r="K260" i="20" s="1"/>
  <c r="L260" i="20" s="1"/>
  <c r="H259" i="20" a="1"/>
  <c r="H259" i="20" s="1"/>
  <c r="I258" i="20"/>
  <c r="N258" i="20"/>
  <c r="G258" i="20"/>
  <c r="J258" i="20"/>
  <c r="W257" i="20"/>
  <c r="AE257" i="20" a="1"/>
  <c r="AE257" i="20" s="1"/>
  <c r="V257" i="20"/>
  <c r="C257" i="20" s="1"/>
  <c r="Q257" i="20"/>
  <c r="AG257" i="20" a="1"/>
  <c r="AG257" i="20" s="1"/>
  <c r="U257" i="20"/>
  <c r="D257" i="20" s="1"/>
  <c r="AF257" i="20" a="1"/>
  <c r="AF257" i="20" s="1"/>
  <c r="T257" i="20" a="1"/>
  <c r="T257" i="20" s="1"/>
  <c r="AH257" i="20" a="1"/>
  <c r="AH257" i="20" s="1"/>
  <c r="S257" i="20" a="1"/>
  <c r="S257" i="20" s="1"/>
  <c r="P257" i="20"/>
  <c r="AC257" i="20" a="1"/>
  <c r="AC257" i="20" s="1"/>
  <c r="R257" i="20"/>
  <c r="AD257" i="20" a="1"/>
  <c r="AD257" i="20" s="1"/>
  <c r="O257" i="20"/>
  <c r="AK257" i="20" a="1"/>
  <c r="AK257" i="20" s="1"/>
  <c r="X257" i="20" a="1"/>
  <c r="X257" i="20" s="1"/>
  <c r="AA257" i="20" a="1"/>
  <c r="AA257" i="20" s="1"/>
  <c r="Z257" i="20" a="1"/>
  <c r="Z257" i="20" s="1"/>
  <c r="Y257" i="20" a="1"/>
  <c r="Y257" i="20" s="1"/>
  <c r="AB257" i="20" a="1"/>
  <c r="AB257" i="20" s="1"/>
  <c r="AI257" i="20" a="1"/>
  <c r="AI257" i="20" s="1"/>
  <c r="AJ257" i="20" a="1"/>
  <c r="AJ257" i="20" s="1"/>
  <c r="AC299" i="16"/>
  <c r="AI301" i="16"/>
  <c r="AH301" i="16"/>
  <c r="AF301" i="16"/>
  <c r="AM301" i="16"/>
  <c r="AG302" i="16" a="1"/>
  <c r="AG302" i="16" s="1"/>
  <c r="AL302" i="16"/>
  <c r="AJ303" i="16" s="1"/>
  <c r="AK303" i="16" s="1"/>
  <c r="AN300" i="16"/>
  <c r="BG300" i="16" a="1"/>
  <c r="BG300" i="16" s="1"/>
  <c r="AY300" i="16" a="1"/>
  <c r="AY300" i="16" s="1"/>
  <c r="BE300" i="16" a="1"/>
  <c r="BE300" i="16" s="1"/>
  <c r="AW300" i="16" a="1"/>
  <c r="AW300" i="16" s="1"/>
  <c r="AX300" i="16" a="1"/>
  <c r="AX300" i="16" s="1"/>
  <c r="BI300" i="16" a="1"/>
  <c r="BI300" i="16" s="1"/>
  <c r="AV300" i="16"/>
  <c r="BB300" i="16" a="1"/>
  <c r="BB300" i="16" s="1"/>
  <c r="BA300" i="16" a="1"/>
  <c r="BA300" i="16" s="1"/>
  <c r="AZ300" i="16" a="1"/>
  <c r="AZ300" i="16" s="1"/>
  <c r="AU300" i="16"/>
  <c r="AB300" i="16" s="1"/>
  <c r="AT300" i="16"/>
  <c r="AC300" i="16" s="1"/>
  <c r="AR300" i="16" a="1"/>
  <c r="AR300" i="16" s="1"/>
  <c r="BJ300" i="16" a="1"/>
  <c r="BJ300" i="16" s="1"/>
  <c r="BH300" i="16" a="1"/>
  <c r="BH300" i="16" s="1"/>
  <c r="BF300" i="16" a="1"/>
  <c r="BF300" i="16" s="1"/>
  <c r="BD300" i="16" a="1"/>
  <c r="BD300" i="16" s="1"/>
  <c r="BC300" i="16" a="1"/>
  <c r="BC300" i="16" s="1"/>
  <c r="AQ300" i="16"/>
  <c r="AP300" i="16"/>
  <c r="AO300" i="16"/>
  <c r="AS300" i="16" a="1"/>
  <c r="AS300" i="16" s="1"/>
  <c r="H294" i="21" l="1" a="1"/>
  <c r="H294" i="21" s="1"/>
  <c r="M294" i="21"/>
  <c r="K295" i="21" s="1"/>
  <c r="L295" i="21" s="1"/>
  <c r="I293" i="21"/>
  <c r="G293" i="21"/>
  <c r="N293" i="21"/>
  <c r="J293" i="21"/>
  <c r="AD292" i="21" a="1"/>
  <c r="AD292" i="21" s="1"/>
  <c r="T292" i="21" a="1"/>
  <c r="T292" i="21" s="1"/>
  <c r="AK292" i="21" a="1"/>
  <c r="AK292" i="21" s="1"/>
  <c r="AB292" i="21" a="1"/>
  <c r="AB292" i="21" s="1"/>
  <c r="P292" i="21"/>
  <c r="O292" i="21"/>
  <c r="U292" i="21"/>
  <c r="D292" i="21" s="1"/>
  <c r="R292" i="21"/>
  <c r="AF292" i="21" a="1"/>
  <c r="AF292" i="21" s="1"/>
  <c r="S292" i="21" a="1"/>
  <c r="S292" i="21" s="1"/>
  <c r="AE292" i="21" a="1"/>
  <c r="AE292" i="21" s="1"/>
  <c r="AG292" i="21" a="1"/>
  <c r="AG292" i="21" s="1"/>
  <c r="Z292" i="21" a="1"/>
  <c r="Z292" i="21" s="1"/>
  <c r="AH292" i="21" a="1"/>
  <c r="AH292" i="21" s="1"/>
  <c r="Y292" i="21" a="1"/>
  <c r="Y292" i="21" s="1"/>
  <c r="AA292" i="21" a="1"/>
  <c r="AA292" i="21" s="1"/>
  <c r="AJ292" i="21" a="1"/>
  <c r="AJ292" i="21" s="1"/>
  <c r="AI292" i="21" a="1"/>
  <c r="AI292" i="21" s="1"/>
  <c r="X292" i="21" a="1"/>
  <c r="X292" i="21" s="1"/>
  <c r="V292" i="21"/>
  <c r="C292" i="21" s="1"/>
  <c r="Q292" i="21"/>
  <c r="AC292" i="21" a="1"/>
  <c r="AC292" i="21" s="1"/>
  <c r="W292" i="21"/>
  <c r="AK258" i="20" a="1"/>
  <c r="AK258" i="20" s="1"/>
  <c r="AC258" i="20" a="1"/>
  <c r="AC258" i="20" s="1"/>
  <c r="S258" i="20" a="1"/>
  <c r="S258" i="20" s="1"/>
  <c r="Q258" i="20"/>
  <c r="Y258" i="20" a="1"/>
  <c r="Y258" i="20" s="1"/>
  <c r="AH258" i="20" a="1"/>
  <c r="AH258" i="20" s="1"/>
  <c r="X258" i="20" a="1"/>
  <c r="X258" i="20" s="1"/>
  <c r="AB258" i="20" a="1"/>
  <c r="AB258" i="20" s="1"/>
  <c r="AD258" i="20" a="1"/>
  <c r="AD258" i="20" s="1"/>
  <c r="AA258" i="20" a="1"/>
  <c r="AA258" i="20" s="1"/>
  <c r="AF258" i="20" a="1"/>
  <c r="AF258" i="20" s="1"/>
  <c r="AI258" i="20" a="1"/>
  <c r="AI258" i="20" s="1"/>
  <c r="AG258" i="20" a="1"/>
  <c r="AG258" i="20" s="1"/>
  <c r="U258" i="20"/>
  <c r="P258" i="20"/>
  <c r="O258" i="20"/>
  <c r="T258" i="20" a="1"/>
  <c r="T258" i="20" s="1"/>
  <c r="R258" i="20"/>
  <c r="V258" i="20"/>
  <c r="C258" i="20" s="1"/>
  <c r="AJ258" i="20" a="1"/>
  <c r="AJ258" i="20" s="1"/>
  <c r="AE258" i="20" a="1"/>
  <c r="AE258" i="20" s="1"/>
  <c r="Z258" i="20" a="1"/>
  <c r="Z258" i="20" s="1"/>
  <c r="W258" i="20"/>
  <c r="N259" i="20"/>
  <c r="G259" i="20"/>
  <c r="J259" i="20"/>
  <c r="I259" i="20"/>
  <c r="H260" i="20" a="1"/>
  <c r="H260" i="20" s="1"/>
  <c r="M260" i="20"/>
  <c r="K261" i="20" s="1"/>
  <c r="L261" i="20" s="1"/>
  <c r="AL303" i="16"/>
  <c r="AJ304" i="16" s="1"/>
  <c r="AK304" i="16" s="1"/>
  <c r="AG303" i="16" a="1"/>
  <c r="AG303" i="16" s="1"/>
  <c r="AF302" i="16"/>
  <c r="AI302" i="16"/>
  <c r="AH302" i="16"/>
  <c r="AM302" i="16"/>
  <c r="BE301" i="16" a="1"/>
  <c r="BE301" i="16" s="1"/>
  <c r="AW301" i="16" a="1"/>
  <c r="AW301" i="16" s="1"/>
  <c r="AV301" i="16"/>
  <c r="BD301" i="16" a="1"/>
  <c r="BD301" i="16" s="1"/>
  <c r="AU301" i="16"/>
  <c r="AB301" i="16" s="1"/>
  <c r="AS301" i="16" a="1"/>
  <c r="AS301" i="16" s="1"/>
  <c r="AQ301" i="16"/>
  <c r="BC301" i="16" a="1"/>
  <c r="BC301" i="16" s="1"/>
  <c r="AP301" i="16"/>
  <c r="BB301" i="16" a="1"/>
  <c r="BB301" i="16" s="1"/>
  <c r="AO301" i="16"/>
  <c r="BA301" i="16" a="1"/>
  <c r="BA301" i="16" s="1"/>
  <c r="AZ301" i="16" a="1"/>
  <c r="AZ301" i="16" s="1"/>
  <c r="BI301" i="16" a="1"/>
  <c r="BI301" i="16" s="1"/>
  <c r="AN301" i="16"/>
  <c r="BH301" i="16" a="1"/>
  <c r="BH301" i="16" s="1"/>
  <c r="BJ301" i="16" a="1"/>
  <c r="BJ301" i="16" s="1"/>
  <c r="BG301" i="16" a="1"/>
  <c r="BG301" i="16" s="1"/>
  <c r="BF301" i="16" a="1"/>
  <c r="BF301" i="16" s="1"/>
  <c r="AR301" i="16" a="1"/>
  <c r="AR301" i="16" s="1"/>
  <c r="AT301" i="16"/>
  <c r="AC301" i="16" s="1"/>
  <c r="AY301" i="16" a="1"/>
  <c r="AY301" i="16" s="1"/>
  <c r="AX301" i="16" a="1"/>
  <c r="AX301" i="16" s="1"/>
  <c r="Q293" i="21" l="1"/>
  <c r="AI293" i="21" a="1"/>
  <c r="AI293" i="21" s="1"/>
  <c r="AA293" i="21" a="1"/>
  <c r="AA293" i="21" s="1"/>
  <c r="P293" i="21"/>
  <c r="AC293" i="21" a="1"/>
  <c r="AC293" i="21" s="1"/>
  <c r="R293" i="21"/>
  <c r="O293" i="21"/>
  <c r="X293" i="21" a="1"/>
  <c r="X293" i="21" s="1"/>
  <c r="AJ293" i="21" a="1"/>
  <c r="AJ293" i="21" s="1"/>
  <c r="Y293" i="21" a="1"/>
  <c r="Y293" i="21" s="1"/>
  <c r="AH293" i="21" a="1"/>
  <c r="AH293" i="21" s="1"/>
  <c r="AF293" i="21" a="1"/>
  <c r="AF293" i="21" s="1"/>
  <c r="AG293" i="21" a="1"/>
  <c r="AG293" i="21" s="1"/>
  <c r="S293" i="21" a="1"/>
  <c r="S293" i="21" s="1"/>
  <c r="AD293" i="21" a="1"/>
  <c r="AD293" i="21" s="1"/>
  <c r="Z293" i="21" a="1"/>
  <c r="Z293" i="21" s="1"/>
  <c r="U293" i="21"/>
  <c r="AK293" i="21" a="1"/>
  <c r="AK293" i="21" s="1"/>
  <c r="V293" i="21"/>
  <c r="C293" i="21" s="1"/>
  <c r="AE293" i="21" a="1"/>
  <c r="AE293" i="21" s="1"/>
  <c r="AB293" i="21" a="1"/>
  <c r="AB293" i="21" s="1"/>
  <c r="T293" i="21" a="1"/>
  <c r="T293" i="21" s="1"/>
  <c r="W293" i="21"/>
  <c r="H295" i="21" a="1"/>
  <c r="H295" i="21" s="1"/>
  <c r="M295" i="21"/>
  <c r="K296" i="21" s="1"/>
  <c r="L296" i="21" s="1"/>
  <c r="N294" i="21"/>
  <c r="I294" i="21"/>
  <c r="J294" i="21"/>
  <c r="G294" i="21"/>
  <c r="D258" i="20"/>
  <c r="M261" i="20"/>
  <c r="K262" i="20" s="1"/>
  <c r="L262" i="20" s="1"/>
  <c r="H261" i="20" a="1"/>
  <c r="H261" i="20" s="1"/>
  <c r="J260" i="20"/>
  <c r="I260" i="20"/>
  <c r="G260" i="20"/>
  <c r="N260" i="20"/>
  <c r="O259" i="20"/>
  <c r="AH259" i="20" a="1"/>
  <c r="AH259" i="20" s="1"/>
  <c r="Z259" i="20" a="1"/>
  <c r="Z259" i="20" s="1"/>
  <c r="AD259" i="20" a="1"/>
  <c r="AD259" i="20" s="1"/>
  <c r="AB259" i="20" a="1"/>
  <c r="AB259" i="20" s="1"/>
  <c r="AK259" i="20" a="1"/>
  <c r="AK259" i="20" s="1"/>
  <c r="AA259" i="20" a="1"/>
  <c r="AA259" i="20" s="1"/>
  <c r="Y259" i="20" a="1"/>
  <c r="Y259" i="20" s="1"/>
  <c r="W259" i="20"/>
  <c r="AJ259" i="20" a="1"/>
  <c r="AJ259" i="20" s="1"/>
  <c r="X259" i="20" a="1"/>
  <c r="X259" i="20" s="1"/>
  <c r="T259" i="20" a="1"/>
  <c r="T259" i="20" s="1"/>
  <c r="AE259" i="20" a="1"/>
  <c r="AE259" i="20" s="1"/>
  <c r="S259" i="20" a="1"/>
  <c r="S259" i="20" s="1"/>
  <c r="R259" i="20"/>
  <c r="P259" i="20"/>
  <c r="Q259" i="20"/>
  <c r="AI259" i="20" a="1"/>
  <c r="AI259" i="20" s="1"/>
  <c r="AG259" i="20" a="1"/>
  <c r="AG259" i="20" s="1"/>
  <c r="AF259" i="20" a="1"/>
  <c r="AF259" i="20" s="1"/>
  <c r="AC259" i="20" a="1"/>
  <c r="AC259" i="20" s="1"/>
  <c r="U259" i="20"/>
  <c r="D259" i="20" s="1"/>
  <c r="V259" i="20"/>
  <c r="C259" i="20" s="1"/>
  <c r="AS302" i="16" a="1"/>
  <c r="AS302" i="16" s="1"/>
  <c r="BJ302" i="16" a="1"/>
  <c r="BJ302" i="16" s="1"/>
  <c r="BB302" i="16" a="1"/>
  <c r="BB302" i="16" s="1"/>
  <c r="AR302" i="16" a="1"/>
  <c r="AR302" i="16" s="1"/>
  <c r="BH302" i="16" a="1"/>
  <c r="BH302" i="16" s="1"/>
  <c r="AZ302" i="16" a="1"/>
  <c r="AZ302" i="16" s="1"/>
  <c r="AO302" i="16"/>
  <c r="AX302" i="16" a="1"/>
  <c r="AX302" i="16" s="1"/>
  <c r="BG302" i="16" a="1"/>
  <c r="BG302" i="16" s="1"/>
  <c r="AW302" i="16" a="1"/>
  <c r="AW302" i="16" s="1"/>
  <c r="AT302" i="16"/>
  <c r="BD302" i="16" a="1"/>
  <c r="BD302" i="16" s="1"/>
  <c r="BC302" i="16" a="1"/>
  <c r="BC302" i="16" s="1"/>
  <c r="BA302" i="16" a="1"/>
  <c r="BA302" i="16" s="1"/>
  <c r="AY302" i="16" a="1"/>
  <c r="AY302" i="16" s="1"/>
  <c r="BI302" i="16" a="1"/>
  <c r="BI302" i="16" s="1"/>
  <c r="BF302" i="16" a="1"/>
  <c r="BF302" i="16" s="1"/>
  <c r="BE302" i="16" a="1"/>
  <c r="BE302" i="16" s="1"/>
  <c r="AU302" i="16"/>
  <c r="AB302" i="16" s="1"/>
  <c r="AQ302" i="16"/>
  <c r="AP302" i="16"/>
  <c r="AN302" i="16"/>
  <c r="AV302" i="16"/>
  <c r="AM303" i="16"/>
  <c r="AI303" i="16"/>
  <c r="AH303" i="16"/>
  <c r="AF303" i="16"/>
  <c r="AG304" i="16" a="1"/>
  <c r="AG304" i="16" s="1"/>
  <c r="AL304" i="16"/>
  <c r="AJ305" i="16" s="1"/>
  <c r="AK305" i="16" s="1"/>
  <c r="AG294" i="21" l="1" a="1"/>
  <c r="AG294" i="21" s="1"/>
  <c r="Y294" i="21" a="1"/>
  <c r="Y294" i="21" s="1"/>
  <c r="S294" i="21" a="1"/>
  <c r="S294" i="21" s="1"/>
  <c r="AC294" i="21" a="1"/>
  <c r="AC294" i="21" s="1"/>
  <c r="R294" i="21"/>
  <c r="Q294" i="21"/>
  <c r="AD294" i="21" a="1"/>
  <c r="AD294" i="21" s="1"/>
  <c r="P294" i="21"/>
  <c r="O294" i="21"/>
  <c r="AB294" i="21" a="1"/>
  <c r="AB294" i="21" s="1"/>
  <c r="AH294" i="21" a="1"/>
  <c r="AH294" i="21" s="1"/>
  <c r="AJ294" i="21" a="1"/>
  <c r="AJ294" i="21" s="1"/>
  <c r="U294" i="21"/>
  <c r="D294" i="21" s="1"/>
  <c r="AF294" i="21" a="1"/>
  <c r="AF294" i="21" s="1"/>
  <c r="AE294" i="21" a="1"/>
  <c r="AE294" i="21" s="1"/>
  <c r="AA294" i="21" a="1"/>
  <c r="AA294" i="21" s="1"/>
  <c r="Z294" i="21" a="1"/>
  <c r="Z294" i="21" s="1"/>
  <c r="W294" i="21"/>
  <c r="V294" i="21"/>
  <c r="C294" i="21" s="1"/>
  <c r="T294" i="21" a="1"/>
  <c r="T294" i="21" s="1"/>
  <c r="X294" i="21" a="1"/>
  <c r="X294" i="21" s="1"/>
  <c r="AK294" i="21" a="1"/>
  <c r="AK294" i="21" s="1"/>
  <c r="AI294" i="21" a="1"/>
  <c r="AI294" i="21" s="1"/>
  <c r="H296" i="21" a="1"/>
  <c r="H296" i="21" s="1"/>
  <c r="M296" i="21"/>
  <c r="K297" i="21" s="1"/>
  <c r="L297" i="21" s="1"/>
  <c r="G295" i="21"/>
  <c r="N295" i="21"/>
  <c r="J295" i="21"/>
  <c r="I295" i="21"/>
  <c r="D293" i="21"/>
  <c r="AF260" i="20" a="1"/>
  <c r="AF260" i="20" s="1"/>
  <c r="X260" i="20" a="1"/>
  <c r="X260" i="20" s="1"/>
  <c r="W260" i="20"/>
  <c r="T260" i="20" a="1"/>
  <c r="T260" i="20" s="1"/>
  <c r="AD260" i="20" a="1"/>
  <c r="AD260" i="20" s="1"/>
  <c r="S260" i="20" a="1"/>
  <c r="S260" i="20" s="1"/>
  <c r="R260" i="20"/>
  <c r="AC260" i="20" a="1"/>
  <c r="AC260" i="20" s="1"/>
  <c r="Q260" i="20"/>
  <c r="U260" i="20"/>
  <c r="D260" i="20" s="1"/>
  <c r="AJ260" i="20" a="1"/>
  <c r="AJ260" i="20" s="1"/>
  <c r="Y260" i="20" a="1"/>
  <c r="Y260" i="20" s="1"/>
  <c r="AI260" i="20" a="1"/>
  <c r="AI260" i="20" s="1"/>
  <c r="V260" i="20"/>
  <c r="C260" i="20" s="1"/>
  <c r="AH260" i="20" a="1"/>
  <c r="AH260" i="20" s="1"/>
  <c r="AE260" i="20" a="1"/>
  <c r="AE260" i="20" s="1"/>
  <c r="P260" i="20"/>
  <c r="O260" i="20"/>
  <c r="AK260" i="20" a="1"/>
  <c r="AK260" i="20" s="1"/>
  <c r="AG260" i="20" a="1"/>
  <c r="AG260" i="20" s="1"/>
  <c r="Z260" i="20" a="1"/>
  <c r="Z260" i="20" s="1"/>
  <c r="AB260" i="20" a="1"/>
  <c r="AB260" i="20" s="1"/>
  <c r="AA260" i="20" a="1"/>
  <c r="AA260" i="20" s="1"/>
  <c r="N261" i="20"/>
  <c r="I261" i="20"/>
  <c r="G261" i="20"/>
  <c r="J261" i="20"/>
  <c r="H262" i="20" a="1"/>
  <c r="H262" i="20" s="1"/>
  <c r="M262" i="20"/>
  <c r="K263" i="20" s="1"/>
  <c r="L263" i="20" s="1"/>
  <c r="AL305" i="16"/>
  <c r="AJ306" i="16" s="1"/>
  <c r="AK306" i="16" s="1"/>
  <c r="AG305" i="16" a="1"/>
  <c r="AG305" i="16" s="1"/>
  <c r="AI304" i="16"/>
  <c r="AH304" i="16"/>
  <c r="AF304" i="16"/>
  <c r="AM304" i="16"/>
  <c r="AC302" i="16"/>
  <c r="BH303" i="16" a="1"/>
  <c r="BH303" i="16" s="1"/>
  <c r="AZ303" i="16" a="1"/>
  <c r="AZ303" i="16" s="1"/>
  <c r="AO303" i="16"/>
  <c r="AN303" i="16"/>
  <c r="BG303" i="16" a="1"/>
  <c r="BG303" i="16" s="1"/>
  <c r="AY303" i="16" a="1"/>
  <c r="AY303" i="16" s="1"/>
  <c r="AR303" i="16" a="1"/>
  <c r="AR303" i="16" s="1"/>
  <c r="BC303" i="16" a="1"/>
  <c r="BC303" i="16" s="1"/>
  <c r="AQ303" i="16"/>
  <c r="AP303" i="16"/>
  <c r="BA303" i="16" a="1"/>
  <c r="BA303" i="16" s="1"/>
  <c r="BF303" i="16" a="1"/>
  <c r="BF303" i="16" s="1"/>
  <c r="BE303" i="16" a="1"/>
  <c r="BE303" i="16" s="1"/>
  <c r="BD303" i="16" a="1"/>
  <c r="BD303" i="16" s="1"/>
  <c r="AS303" i="16" a="1"/>
  <c r="AS303" i="16" s="1"/>
  <c r="BJ303" i="16" a="1"/>
  <c r="BJ303" i="16" s="1"/>
  <c r="BB303" i="16" a="1"/>
  <c r="BB303" i="16" s="1"/>
  <c r="BI303" i="16" a="1"/>
  <c r="BI303" i="16" s="1"/>
  <c r="AX303" i="16" a="1"/>
  <c r="AX303" i="16" s="1"/>
  <c r="AW303" i="16" a="1"/>
  <c r="AW303" i="16" s="1"/>
  <c r="AT303" i="16"/>
  <c r="AC303" i="16" s="1"/>
  <c r="AV303" i="16"/>
  <c r="AU303" i="16"/>
  <c r="AB303" i="16" s="1"/>
  <c r="U295" i="21" l="1"/>
  <c r="AD295" i="21" a="1"/>
  <c r="AD295" i="21" s="1"/>
  <c r="AE295" i="21" a="1"/>
  <c r="AE295" i="21" s="1"/>
  <c r="S295" i="21" a="1"/>
  <c r="S295" i="21" s="1"/>
  <c r="AG295" i="21" a="1"/>
  <c r="AG295" i="21" s="1"/>
  <c r="AH295" i="21" a="1"/>
  <c r="AH295" i="21" s="1"/>
  <c r="X295" i="21" a="1"/>
  <c r="X295" i="21" s="1"/>
  <c r="W295" i="21"/>
  <c r="V295" i="21"/>
  <c r="C295" i="21" s="1"/>
  <c r="AF295" i="21" a="1"/>
  <c r="AF295" i="21" s="1"/>
  <c r="AK295" i="21" a="1"/>
  <c r="AK295" i="21" s="1"/>
  <c r="T295" i="21" a="1"/>
  <c r="T295" i="21" s="1"/>
  <c r="Q295" i="21"/>
  <c r="R295" i="21"/>
  <c r="P295" i="21"/>
  <c r="AJ295" i="21" a="1"/>
  <c r="AJ295" i="21" s="1"/>
  <c r="Z295" i="21" a="1"/>
  <c r="Z295" i="21" s="1"/>
  <c r="O295" i="21"/>
  <c r="Y295" i="21" a="1"/>
  <c r="Y295" i="21" s="1"/>
  <c r="AC295" i="21" a="1"/>
  <c r="AC295" i="21" s="1"/>
  <c r="AB295" i="21" a="1"/>
  <c r="AB295" i="21" s="1"/>
  <c r="AA295" i="21" a="1"/>
  <c r="AA295" i="21" s="1"/>
  <c r="AI295" i="21" a="1"/>
  <c r="AI295" i="21" s="1"/>
  <c r="J296" i="21"/>
  <c r="I296" i="21"/>
  <c r="N296" i="21"/>
  <c r="G296" i="21"/>
  <c r="M297" i="21"/>
  <c r="K298" i="21" s="1"/>
  <c r="L298" i="21" s="1"/>
  <c r="H297" i="21" a="1"/>
  <c r="H297" i="21" s="1"/>
  <c r="H263" i="20" a="1"/>
  <c r="H263" i="20" s="1"/>
  <c r="M263" i="20"/>
  <c r="K264" i="20" s="1"/>
  <c r="L264" i="20" s="1"/>
  <c r="G262" i="20"/>
  <c r="I262" i="20"/>
  <c r="N262" i="20"/>
  <c r="J262" i="20"/>
  <c r="T261" i="20" a="1"/>
  <c r="T261" i="20" s="1"/>
  <c r="AK261" i="20" a="1"/>
  <c r="AK261" i="20" s="1"/>
  <c r="AC261" i="20" a="1"/>
  <c r="AC261" i="20" s="1"/>
  <c r="U261" i="20"/>
  <c r="V261" i="20"/>
  <c r="C261" i="20" s="1"/>
  <c r="AF261" i="20" a="1"/>
  <c r="AF261" i="20" s="1"/>
  <c r="AE261" i="20" a="1"/>
  <c r="AE261" i="20" s="1"/>
  <c r="S261" i="20" a="1"/>
  <c r="S261" i="20" s="1"/>
  <c r="Q261" i="20"/>
  <c r="O261" i="20"/>
  <c r="AG261" i="20" a="1"/>
  <c r="AG261" i="20" s="1"/>
  <c r="P261" i="20"/>
  <c r="AD261" i="20" a="1"/>
  <c r="AD261" i="20" s="1"/>
  <c r="AB261" i="20" a="1"/>
  <c r="AB261" i="20" s="1"/>
  <c r="X261" i="20" a="1"/>
  <c r="X261" i="20" s="1"/>
  <c r="AJ261" i="20" a="1"/>
  <c r="AJ261" i="20" s="1"/>
  <c r="R261" i="20"/>
  <c r="AH261" i="20" a="1"/>
  <c r="AH261" i="20" s="1"/>
  <c r="AI261" i="20" a="1"/>
  <c r="AI261" i="20" s="1"/>
  <c r="AA261" i="20" a="1"/>
  <c r="AA261" i="20" s="1"/>
  <c r="Z261" i="20" a="1"/>
  <c r="Z261" i="20" s="1"/>
  <c r="W261" i="20"/>
  <c r="Y261" i="20" a="1"/>
  <c r="Y261" i="20" s="1"/>
  <c r="BE304" i="16" a="1"/>
  <c r="BE304" i="16" s="1"/>
  <c r="AW304" i="16" a="1"/>
  <c r="AW304" i="16" s="1"/>
  <c r="AV304" i="16"/>
  <c r="BC304" i="16" a="1"/>
  <c r="BC304" i="16" s="1"/>
  <c r="BI304" i="16" a="1"/>
  <c r="BI304" i="16" s="1"/>
  <c r="AY304" i="16" a="1"/>
  <c r="AY304" i="16" s="1"/>
  <c r="BH304" i="16" a="1"/>
  <c r="BH304" i="16" s="1"/>
  <c r="AX304" i="16" a="1"/>
  <c r="AX304" i="16" s="1"/>
  <c r="AS304" i="16" a="1"/>
  <c r="AS304" i="16" s="1"/>
  <c r="BD304" i="16" a="1"/>
  <c r="BD304" i="16" s="1"/>
  <c r="AN304" i="16"/>
  <c r="BB304" i="16" a="1"/>
  <c r="BB304" i="16" s="1"/>
  <c r="BA304" i="16" a="1"/>
  <c r="BA304" i="16" s="1"/>
  <c r="AZ304" i="16" a="1"/>
  <c r="AZ304" i="16" s="1"/>
  <c r="AT304" i="16"/>
  <c r="AC304" i="16" s="1"/>
  <c r="AU304" i="16"/>
  <c r="AB304" i="16" s="1"/>
  <c r="AR304" i="16" a="1"/>
  <c r="AR304" i="16" s="1"/>
  <c r="BJ304" i="16" a="1"/>
  <c r="BJ304" i="16" s="1"/>
  <c r="BF304" i="16" a="1"/>
  <c r="BF304" i="16" s="1"/>
  <c r="BG304" i="16" a="1"/>
  <c r="BG304" i="16" s="1"/>
  <c r="AP304" i="16"/>
  <c r="AO304" i="16"/>
  <c r="AQ304" i="16"/>
  <c r="AF305" i="16"/>
  <c r="AM305" i="16"/>
  <c r="AI305" i="16"/>
  <c r="AH305" i="16"/>
  <c r="AL306" i="16"/>
  <c r="AJ307" i="16" s="1"/>
  <c r="AK307" i="16" s="1"/>
  <c r="AG306" i="16" a="1"/>
  <c r="AG306" i="16" s="1"/>
  <c r="N297" i="21" l="1"/>
  <c r="I297" i="21"/>
  <c r="G297" i="21"/>
  <c r="J297" i="21"/>
  <c r="H298" i="21" a="1"/>
  <c r="H298" i="21" s="1"/>
  <c r="M298" i="21"/>
  <c r="K299" i="21" s="1"/>
  <c r="L299" i="21" s="1"/>
  <c r="AJ296" i="21" a="1"/>
  <c r="AJ296" i="21" s="1"/>
  <c r="AB296" i="21" a="1"/>
  <c r="AB296" i="21" s="1"/>
  <c r="R296" i="21"/>
  <c r="Q296" i="21"/>
  <c r="AE296" i="21" a="1"/>
  <c r="AE296" i="21" s="1"/>
  <c r="T296" i="21" a="1"/>
  <c r="T296" i="21" s="1"/>
  <c r="AA296" i="21" a="1"/>
  <c r="AA296" i="21" s="1"/>
  <c r="AK296" i="21" a="1"/>
  <c r="AK296" i="21" s="1"/>
  <c r="Z296" i="21" a="1"/>
  <c r="Z296" i="21" s="1"/>
  <c r="O296" i="21"/>
  <c r="X296" i="21" a="1"/>
  <c r="X296" i="21" s="1"/>
  <c r="AH296" i="21" a="1"/>
  <c r="AH296" i="21" s="1"/>
  <c r="S296" i="21" a="1"/>
  <c r="S296" i="21" s="1"/>
  <c r="W296" i="21"/>
  <c r="AF296" i="21" a="1"/>
  <c r="AF296" i="21" s="1"/>
  <c r="AD296" i="21" a="1"/>
  <c r="AD296" i="21" s="1"/>
  <c r="Y296" i="21" a="1"/>
  <c r="Y296" i="21" s="1"/>
  <c r="U296" i="21"/>
  <c r="D296" i="21" s="1"/>
  <c r="P296" i="21"/>
  <c r="AI296" i="21" a="1"/>
  <c r="AI296" i="21" s="1"/>
  <c r="V296" i="21"/>
  <c r="C296" i="21" s="1"/>
  <c r="AG296" i="21" a="1"/>
  <c r="AG296" i="21" s="1"/>
  <c r="AC296" i="21" a="1"/>
  <c r="AC296" i="21" s="1"/>
  <c r="D295" i="21"/>
  <c r="D261" i="20"/>
  <c r="AI262" i="20" a="1"/>
  <c r="AI262" i="20" s="1"/>
  <c r="AA262" i="20" a="1"/>
  <c r="AA262" i="20" s="1"/>
  <c r="P262" i="20"/>
  <c r="O262" i="20"/>
  <c r="AF262" i="20" a="1"/>
  <c r="AF262" i="20" s="1"/>
  <c r="V262" i="20"/>
  <c r="C262" i="20" s="1"/>
  <c r="Y262" i="20" a="1"/>
  <c r="Y262" i="20" s="1"/>
  <c r="AH262" i="20" a="1"/>
  <c r="AH262" i="20" s="1"/>
  <c r="X262" i="20" a="1"/>
  <c r="X262" i="20" s="1"/>
  <c r="AD262" i="20" a="1"/>
  <c r="AD262" i="20" s="1"/>
  <c r="AC262" i="20" a="1"/>
  <c r="AC262" i="20" s="1"/>
  <c r="AB262" i="20" a="1"/>
  <c r="AB262" i="20" s="1"/>
  <c r="AJ262" i="20" a="1"/>
  <c r="AJ262" i="20" s="1"/>
  <c r="AG262" i="20" a="1"/>
  <c r="AG262" i="20" s="1"/>
  <c r="AE262" i="20" a="1"/>
  <c r="AE262" i="20" s="1"/>
  <c r="S262" i="20" a="1"/>
  <c r="S262" i="20" s="1"/>
  <c r="R262" i="20"/>
  <c r="AK262" i="20" a="1"/>
  <c r="AK262" i="20" s="1"/>
  <c r="Q262" i="20"/>
  <c r="U262" i="20"/>
  <c r="D262" i="20" s="1"/>
  <c r="W262" i="20"/>
  <c r="T262" i="20" a="1"/>
  <c r="T262" i="20" s="1"/>
  <c r="Z262" i="20" a="1"/>
  <c r="Z262" i="20" s="1"/>
  <c r="M264" i="20"/>
  <c r="K265" i="20" s="1"/>
  <c r="L265" i="20" s="1"/>
  <c r="H264" i="20" a="1"/>
  <c r="H264" i="20" s="1"/>
  <c r="J263" i="20"/>
  <c r="N263" i="20"/>
  <c r="G263" i="20"/>
  <c r="I263" i="20"/>
  <c r="AM306" i="16"/>
  <c r="AI306" i="16"/>
  <c r="AH306" i="16"/>
  <c r="AF306" i="16"/>
  <c r="BC305" i="16" a="1"/>
  <c r="BC305" i="16" s="1"/>
  <c r="AS305" i="16" a="1"/>
  <c r="AS305" i="16" s="1"/>
  <c r="BJ305" i="16" a="1"/>
  <c r="BJ305" i="16" s="1"/>
  <c r="BB305" i="16" a="1"/>
  <c r="BB305" i="16" s="1"/>
  <c r="AP305" i="16"/>
  <c r="AN305" i="16"/>
  <c r="BA305" i="16" a="1"/>
  <c r="BA305" i="16" s="1"/>
  <c r="AY305" i="16" a="1"/>
  <c r="AY305" i="16" s="1"/>
  <c r="BF305" i="16" a="1"/>
  <c r="BF305" i="16" s="1"/>
  <c r="AO305" i="16"/>
  <c r="BE305" i="16" a="1"/>
  <c r="BE305" i="16" s="1"/>
  <c r="AT305" i="16"/>
  <c r="AC305" i="16" s="1"/>
  <c r="AR305" i="16" a="1"/>
  <c r="AR305" i="16" s="1"/>
  <c r="BI305" i="16" a="1"/>
  <c r="BI305" i="16" s="1"/>
  <c r="AQ305" i="16"/>
  <c r="BG305" i="16" a="1"/>
  <c r="BG305" i="16" s="1"/>
  <c r="AW305" i="16" a="1"/>
  <c r="AW305" i="16" s="1"/>
  <c r="AV305" i="16"/>
  <c r="AU305" i="16"/>
  <c r="AB305" i="16" s="1"/>
  <c r="BH305" i="16" a="1"/>
  <c r="BH305" i="16" s="1"/>
  <c r="AZ305" i="16" a="1"/>
  <c r="AZ305" i="16" s="1"/>
  <c r="BD305" i="16" a="1"/>
  <c r="BD305" i="16" s="1"/>
  <c r="AX305" i="16" a="1"/>
  <c r="AX305" i="16" s="1"/>
  <c r="AG307" i="16" a="1"/>
  <c r="AG307" i="16" s="1"/>
  <c r="AL307" i="16"/>
  <c r="AJ308" i="16" s="1"/>
  <c r="AK308" i="16" s="1"/>
  <c r="H299" i="21" l="1" a="1"/>
  <c r="H299" i="21" s="1"/>
  <c r="M299" i="21"/>
  <c r="K300" i="21" s="1"/>
  <c r="L300" i="21" s="1"/>
  <c r="G298" i="21"/>
  <c r="I298" i="21"/>
  <c r="J298" i="21"/>
  <c r="N298" i="21"/>
  <c r="AG297" i="21" a="1"/>
  <c r="AG297" i="21" s="1"/>
  <c r="Y297" i="21" a="1"/>
  <c r="Y297" i="21" s="1"/>
  <c r="U297" i="21"/>
  <c r="AE297" i="21" a="1"/>
  <c r="AE297" i="21" s="1"/>
  <c r="AF297" i="21" a="1"/>
  <c r="AF297" i="21" s="1"/>
  <c r="S297" i="21" a="1"/>
  <c r="S297" i="21" s="1"/>
  <c r="AD297" i="21" a="1"/>
  <c r="AD297" i="21" s="1"/>
  <c r="R297" i="21"/>
  <c r="Q297" i="21"/>
  <c r="AH297" i="21" a="1"/>
  <c r="AH297" i="21" s="1"/>
  <c r="V297" i="21"/>
  <c r="C297" i="21" s="1"/>
  <c r="X297" i="21" a="1"/>
  <c r="X297" i="21" s="1"/>
  <c r="W297" i="21"/>
  <c r="P297" i="21"/>
  <c r="AA297" i="21" a="1"/>
  <c r="AA297" i="21" s="1"/>
  <c r="AJ297" i="21" a="1"/>
  <c r="AJ297" i="21" s="1"/>
  <c r="AB297" i="21" a="1"/>
  <c r="AB297" i="21" s="1"/>
  <c r="T297" i="21" a="1"/>
  <c r="T297" i="21" s="1"/>
  <c r="O297" i="21"/>
  <c r="AI297" i="21" a="1"/>
  <c r="AI297" i="21" s="1"/>
  <c r="AK297" i="21" a="1"/>
  <c r="AK297" i="21" s="1"/>
  <c r="AC297" i="21" a="1"/>
  <c r="AC297" i="21" s="1"/>
  <c r="Z297" i="21" a="1"/>
  <c r="Z297" i="21" s="1"/>
  <c r="AF263" i="20" a="1"/>
  <c r="AF263" i="20" s="1"/>
  <c r="X263" i="20" a="1"/>
  <c r="X263" i="20" s="1"/>
  <c r="W263" i="20"/>
  <c r="AB263" i="20" a="1"/>
  <c r="AB263" i="20" s="1"/>
  <c r="O263" i="20"/>
  <c r="AK263" i="20" a="1"/>
  <c r="AK263" i="20" s="1"/>
  <c r="AA263" i="20" a="1"/>
  <c r="AA263" i="20" s="1"/>
  <c r="Z263" i="20" a="1"/>
  <c r="Z263" i="20" s="1"/>
  <c r="AJ263" i="20" a="1"/>
  <c r="AJ263" i="20" s="1"/>
  <c r="Y263" i="20" a="1"/>
  <c r="Y263" i="20" s="1"/>
  <c r="V263" i="20"/>
  <c r="C263" i="20" s="1"/>
  <c r="AC263" i="20" a="1"/>
  <c r="AC263" i="20" s="1"/>
  <c r="U263" i="20"/>
  <c r="D263" i="20" s="1"/>
  <c r="T263" i="20" a="1"/>
  <c r="T263" i="20" s="1"/>
  <c r="P263" i="20"/>
  <c r="AI263" i="20" a="1"/>
  <c r="AI263" i="20" s="1"/>
  <c r="AH263" i="20" a="1"/>
  <c r="AH263" i="20" s="1"/>
  <c r="AG263" i="20" a="1"/>
  <c r="AG263" i="20" s="1"/>
  <c r="S263" i="20" a="1"/>
  <c r="S263" i="20" s="1"/>
  <c r="R263" i="20"/>
  <c r="AE263" i="20" a="1"/>
  <c r="AE263" i="20" s="1"/>
  <c r="Q263" i="20"/>
  <c r="AD263" i="20" a="1"/>
  <c r="AD263" i="20" s="1"/>
  <c r="G264" i="20"/>
  <c r="J264" i="20"/>
  <c r="N264" i="20"/>
  <c r="I264" i="20"/>
  <c r="M265" i="20"/>
  <c r="K266" i="20" s="1"/>
  <c r="L266" i="20" s="1"/>
  <c r="H265" i="20" a="1"/>
  <c r="H265" i="20" s="1"/>
  <c r="AG308" i="16" a="1"/>
  <c r="AG308" i="16" s="1"/>
  <c r="AL308" i="16"/>
  <c r="AJ309" i="16" s="1"/>
  <c r="AK309" i="16" s="1"/>
  <c r="AI307" i="16"/>
  <c r="AM307" i="16"/>
  <c r="AF307" i="16"/>
  <c r="AH307" i="16"/>
  <c r="AP306" i="16"/>
  <c r="BH306" i="16" a="1"/>
  <c r="BH306" i="16" s="1"/>
  <c r="AZ306" i="16" a="1"/>
  <c r="AZ306" i="16" s="1"/>
  <c r="AO306" i="16"/>
  <c r="AN306" i="16"/>
  <c r="BF306" i="16" a="1"/>
  <c r="BF306" i="16" s="1"/>
  <c r="AX306" i="16" a="1"/>
  <c r="AX306" i="16" s="1"/>
  <c r="BG306" i="16" a="1"/>
  <c r="BG306" i="16" s="1"/>
  <c r="AV306" i="16"/>
  <c r="AU306" i="16"/>
  <c r="AB306" i="16" s="1"/>
  <c r="AT306" i="16"/>
  <c r="BD306" i="16" a="1"/>
  <c r="BD306" i="16" s="1"/>
  <c r="BE306" i="16" a="1"/>
  <c r="BE306" i="16" s="1"/>
  <c r="BC306" i="16" a="1"/>
  <c r="BC306" i="16" s="1"/>
  <c r="BB306" i="16" a="1"/>
  <c r="BB306" i="16" s="1"/>
  <c r="BA306" i="16" a="1"/>
  <c r="BA306" i="16" s="1"/>
  <c r="AR306" i="16" a="1"/>
  <c r="AR306" i="16" s="1"/>
  <c r="AQ306" i="16"/>
  <c r="AS306" i="16" a="1"/>
  <c r="AS306" i="16" s="1"/>
  <c r="BJ306" i="16" a="1"/>
  <c r="BJ306" i="16" s="1"/>
  <c r="BI306" i="16" a="1"/>
  <c r="BI306" i="16" s="1"/>
  <c r="AY306" i="16" a="1"/>
  <c r="AY306" i="16" s="1"/>
  <c r="AW306" i="16" a="1"/>
  <c r="AW306" i="16" s="1"/>
  <c r="D297" i="21" l="1"/>
  <c r="AE298" i="21" a="1"/>
  <c r="AE298" i="21" s="1"/>
  <c r="V298" i="21"/>
  <c r="C298" i="21" s="1"/>
  <c r="U298" i="21"/>
  <c r="D298" i="21" s="1"/>
  <c r="AG298" i="21" a="1"/>
  <c r="AG298" i="21" s="1"/>
  <c r="X298" i="21" a="1"/>
  <c r="X298" i="21" s="1"/>
  <c r="W298" i="21"/>
  <c r="AJ298" i="21" a="1"/>
  <c r="AJ298" i="21" s="1"/>
  <c r="Z298" i="21" a="1"/>
  <c r="Z298" i="21" s="1"/>
  <c r="AI298" i="21" a="1"/>
  <c r="AI298" i="21" s="1"/>
  <c r="Y298" i="21" a="1"/>
  <c r="Y298" i="21" s="1"/>
  <c r="AF298" i="21" a="1"/>
  <c r="AF298" i="21" s="1"/>
  <c r="P298" i="21"/>
  <c r="AK298" i="21" a="1"/>
  <c r="AK298" i="21" s="1"/>
  <c r="Q298" i="21"/>
  <c r="AH298" i="21" a="1"/>
  <c r="AH298" i="21" s="1"/>
  <c r="AD298" i="21" a="1"/>
  <c r="AD298" i="21" s="1"/>
  <c r="R298" i="21"/>
  <c r="AC298" i="21" a="1"/>
  <c r="AC298" i="21" s="1"/>
  <c r="T298" i="21" a="1"/>
  <c r="T298" i="21" s="1"/>
  <c r="S298" i="21" a="1"/>
  <c r="S298" i="21" s="1"/>
  <c r="O298" i="21"/>
  <c r="AA298" i="21" a="1"/>
  <c r="AA298" i="21" s="1"/>
  <c r="AB298" i="21" a="1"/>
  <c r="AB298" i="21" s="1"/>
  <c r="M300" i="21"/>
  <c r="K301" i="21" s="1"/>
  <c r="L301" i="21" s="1"/>
  <c r="H300" i="21" a="1"/>
  <c r="H300" i="21" s="1"/>
  <c r="I299" i="21"/>
  <c r="N299" i="21"/>
  <c r="J299" i="21"/>
  <c r="G299" i="21"/>
  <c r="J265" i="20"/>
  <c r="N265" i="20"/>
  <c r="G265" i="20"/>
  <c r="I265" i="20"/>
  <c r="M266" i="20"/>
  <c r="K267" i="20" s="1"/>
  <c r="L267" i="20" s="1"/>
  <c r="H266" i="20" a="1"/>
  <c r="H266" i="20" s="1"/>
  <c r="AD264" i="20" a="1"/>
  <c r="AD264" i="20" s="1"/>
  <c r="T264" i="20" a="1"/>
  <c r="T264" i="20" s="1"/>
  <c r="AH264" i="20" a="1"/>
  <c r="AH264" i="20" s="1"/>
  <c r="Y264" i="20" a="1"/>
  <c r="Y264" i="20" s="1"/>
  <c r="AE264" i="20" a="1"/>
  <c r="AE264" i="20" s="1"/>
  <c r="S264" i="20" a="1"/>
  <c r="S264" i="20" s="1"/>
  <c r="R264" i="20"/>
  <c r="AC264" i="20" a="1"/>
  <c r="AC264" i="20" s="1"/>
  <c r="Q264" i="20"/>
  <c r="AJ264" i="20" a="1"/>
  <c r="AJ264" i="20" s="1"/>
  <c r="X264" i="20" a="1"/>
  <c r="X264" i="20" s="1"/>
  <c r="AI264" i="20" a="1"/>
  <c r="AI264" i="20" s="1"/>
  <c r="W264" i="20"/>
  <c r="V264" i="20"/>
  <c r="C264" i="20" s="1"/>
  <c r="U264" i="20"/>
  <c r="AK264" i="20" a="1"/>
  <c r="AK264" i="20" s="1"/>
  <c r="AG264" i="20" a="1"/>
  <c r="AG264" i="20" s="1"/>
  <c r="O264" i="20"/>
  <c r="AF264" i="20" a="1"/>
  <c r="AF264" i="20" s="1"/>
  <c r="AB264" i="20" a="1"/>
  <c r="AB264" i="20" s="1"/>
  <c r="P264" i="20"/>
  <c r="AA264" i="20" a="1"/>
  <c r="AA264" i="20" s="1"/>
  <c r="Z264" i="20" a="1"/>
  <c r="Z264" i="20" s="1"/>
  <c r="BF307" i="16" a="1"/>
  <c r="BF307" i="16" s="1"/>
  <c r="AX307" i="16" a="1"/>
  <c r="AX307" i="16" s="1"/>
  <c r="BE307" i="16" a="1"/>
  <c r="BE307" i="16" s="1"/>
  <c r="AW307" i="16" a="1"/>
  <c r="AW307" i="16" s="1"/>
  <c r="AT307" i="16"/>
  <c r="AC307" i="16" s="1"/>
  <c r="BB307" i="16" a="1"/>
  <c r="BB307" i="16" s="1"/>
  <c r="AO307" i="16"/>
  <c r="AN307" i="16"/>
  <c r="BA307" i="16" a="1"/>
  <c r="BA307" i="16" s="1"/>
  <c r="BH307" i="16" a="1"/>
  <c r="BH307" i="16" s="1"/>
  <c r="AR307" i="16" a="1"/>
  <c r="AR307" i="16" s="1"/>
  <c r="BG307" i="16" a="1"/>
  <c r="BG307" i="16" s="1"/>
  <c r="AQ307" i="16"/>
  <c r="AP307" i="16"/>
  <c r="AU307" i="16"/>
  <c r="AB307" i="16" s="1"/>
  <c r="AS307" i="16" a="1"/>
  <c r="AS307" i="16" s="1"/>
  <c r="BI307" i="16" a="1"/>
  <c r="BI307" i="16" s="1"/>
  <c r="BJ307" i="16" a="1"/>
  <c r="BJ307" i="16" s="1"/>
  <c r="AZ307" i="16" a="1"/>
  <c r="AZ307" i="16" s="1"/>
  <c r="AY307" i="16" a="1"/>
  <c r="AY307" i="16" s="1"/>
  <c r="AV307" i="16"/>
  <c r="BD307" i="16" a="1"/>
  <c r="BD307" i="16" s="1"/>
  <c r="BC307" i="16" a="1"/>
  <c r="BC307" i="16" s="1"/>
  <c r="AL309" i="16"/>
  <c r="AJ310" i="16" s="1"/>
  <c r="AK310" i="16" s="1"/>
  <c r="AG309" i="16" a="1"/>
  <c r="AG309" i="16" s="1"/>
  <c r="AC306" i="16"/>
  <c r="AF308" i="16"/>
  <c r="AM308" i="16"/>
  <c r="AH308" i="16"/>
  <c r="AI308" i="16"/>
  <c r="S299" i="21" l="1" a="1"/>
  <c r="S299" i="21" s="1"/>
  <c r="AJ299" i="21" a="1"/>
  <c r="AJ299" i="21" s="1"/>
  <c r="AB299" i="21" a="1"/>
  <c r="AB299" i="21" s="1"/>
  <c r="R299" i="21"/>
  <c r="AG299" i="21" a="1"/>
  <c r="AG299" i="21" s="1"/>
  <c r="X299" i="21" a="1"/>
  <c r="X299" i="21" s="1"/>
  <c r="AE299" i="21" a="1"/>
  <c r="AE299" i="21" s="1"/>
  <c r="AD299" i="21" a="1"/>
  <c r="AD299" i="21" s="1"/>
  <c r="Q299" i="21"/>
  <c r="P299" i="21"/>
  <c r="O299" i="21"/>
  <c r="T299" i="21" a="1"/>
  <c r="T299" i="21" s="1"/>
  <c r="AF299" i="21" a="1"/>
  <c r="AF299" i="21" s="1"/>
  <c r="Y299" i="21" a="1"/>
  <c r="Y299" i="21" s="1"/>
  <c r="W299" i="21"/>
  <c r="U299" i="21"/>
  <c r="D299" i="21" s="1"/>
  <c r="AH299" i="21" a="1"/>
  <c r="AH299" i="21" s="1"/>
  <c r="AC299" i="21" a="1"/>
  <c r="AC299" i="21" s="1"/>
  <c r="AA299" i="21" a="1"/>
  <c r="AA299" i="21" s="1"/>
  <c r="V299" i="21"/>
  <c r="C299" i="21" s="1"/>
  <c r="AK299" i="21" a="1"/>
  <c r="AK299" i="21" s="1"/>
  <c r="AI299" i="21" a="1"/>
  <c r="AI299" i="21" s="1"/>
  <c r="Z299" i="21" a="1"/>
  <c r="Z299" i="21" s="1"/>
  <c r="N300" i="21"/>
  <c r="J300" i="21"/>
  <c r="I300" i="21"/>
  <c r="G300" i="21"/>
  <c r="M301" i="21"/>
  <c r="K302" i="21" s="1"/>
  <c r="L302" i="21" s="1"/>
  <c r="H301" i="21" a="1"/>
  <c r="H301" i="21" s="1"/>
  <c r="I266" i="20"/>
  <c r="N266" i="20"/>
  <c r="J266" i="20"/>
  <c r="G266" i="20"/>
  <c r="D264" i="20"/>
  <c r="H267" i="20" a="1"/>
  <c r="H267" i="20" s="1"/>
  <c r="M267" i="20"/>
  <c r="K268" i="20" s="1"/>
  <c r="L268" i="20" s="1"/>
  <c r="Q265" i="20"/>
  <c r="AI265" i="20" a="1"/>
  <c r="AI265" i="20" s="1"/>
  <c r="AA265" i="20" a="1"/>
  <c r="AA265" i="20" s="1"/>
  <c r="P265" i="20"/>
  <c r="AH265" i="20" a="1"/>
  <c r="AH265" i="20" s="1"/>
  <c r="Y265" i="20" a="1"/>
  <c r="Y265" i="20" s="1"/>
  <c r="V265" i="20"/>
  <c r="C265" i="20" s="1"/>
  <c r="AF265" i="20" a="1"/>
  <c r="AF265" i="20" s="1"/>
  <c r="U265" i="20"/>
  <c r="D265" i="20" s="1"/>
  <c r="AG265" i="20" a="1"/>
  <c r="AG265" i="20" s="1"/>
  <c r="S265" i="20" a="1"/>
  <c r="S265" i="20" s="1"/>
  <c r="AE265" i="20" a="1"/>
  <c r="AE265" i="20" s="1"/>
  <c r="R265" i="20"/>
  <c r="O265" i="20"/>
  <c r="AD265" i="20" a="1"/>
  <c r="AD265" i="20" s="1"/>
  <c r="AC265" i="20" a="1"/>
  <c r="AC265" i="20" s="1"/>
  <c r="Z265" i="20" a="1"/>
  <c r="Z265" i="20" s="1"/>
  <c r="AJ265" i="20" a="1"/>
  <c r="AJ265" i="20" s="1"/>
  <c r="X265" i="20" a="1"/>
  <c r="X265" i="20" s="1"/>
  <c r="AK265" i="20" a="1"/>
  <c r="AK265" i="20" s="1"/>
  <c r="AB265" i="20" a="1"/>
  <c r="AB265" i="20" s="1"/>
  <c r="W265" i="20"/>
  <c r="T265" i="20" a="1"/>
  <c r="T265" i="20" s="1"/>
  <c r="AM309" i="16"/>
  <c r="AI309" i="16"/>
  <c r="AH309" i="16"/>
  <c r="AF309" i="16"/>
  <c r="AL310" i="16"/>
  <c r="AJ311" i="16" s="1"/>
  <c r="AK311" i="16" s="1"/>
  <c r="AG310" i="16" a="1"/>
  <c r="AG310" i="16" s="1"/>
  <c r="AT308" i="16"/>
  <c r="BC308" i="16" a="1"/>
  <c r="BC308" i="16" s="1"/>
  <c r="AS308" i="16" a="1"/>
  <c r="AS308" i="16" s="1"/>
  <c r="BI308" i="16" a="1"/>
  <c r="BI308" i="16" s="1"/>
  <c r="BA308" i="16" a="1"/>
  <c r="BA308" i="16" s="1"/>
  <c r="AQ308" i="16"/>
  <c r="BG308" i="16" a="1"/>
  <c r="BG308" i="16" s="1"/>
  <c r="AW308" i="16" a="1"/>
  <c r="AW308" i="16" s="1"/>
  <c r="AV308" i="16"/>
  <c r="BE308" i="16" a="1"/>
  <c r="BE308" i="16" s="1"/>
  <c r="AR308" i="16" a="1"/>
  <c r="AR308" i="16" s="1"/>
  <c r="AP308" i="16"/>
  <c r="BH308" i="16" a="1"/>
  <c r="BH308" i="16" s="1"/>
  <c r="AO308" i="16"/>
  <c r="BF308" i="16" a="1"/>
  <c r="BF308" i="16" s="1"/>
  <c r="AN308" i="16"/>
  <c r="BD308" i="16" a="1"/>
  <c r="BD308" i="16" s="1"/>
  <c r="BB308" i="16" a="1"/>
  <c r="BB308" i="16" s="1"/>
  <c r="BJ308" i="16" a="1"/>
  <c r="BJ308" i="16" s="1"/>
  <c r="AY308" i="16" a="1"/>
  <c r="AY308" i="16" s="1"/>
  <c r="AX308" i="16" a="1"/>
  <c r="AX308" i="16" s="1"/>
  <c r="AU308" i="16"/>
  <c r="AB308" i="16" s="1"/>
  <c r="AZ308" i="16" a="1"/>
  <c r="AZ308" i="16" s="1"/>
  <c r="I301" i="21" l="1"/>
  <c r="N301" i="21"/>
  <c r="J301" i="21"/>
  <c r="G301" i="21"/>
  <c r="M302" i="21"/>
  <c r="K303" i="21" s="1"/>
  <c r="L303" i="21" s="1"/>
  <c r="H302" i="21" a="1"/>
  <c r="H302" i="21" s="1"/>
  <c r="AH300" i="21" a="1"/>
  <c r="AH300" i="21" s="1"/>
  <c r="Z300" i="21" a="1"/>
  <c r="Z300" i="21" s="1"/>
  <c r="AI300" i="21" a="1"/>
  <c r="AI300" i="21" s="1"/>
  <c r="Y300" i="21" a="1"/>
  <c r="Y300" i="21" s="1"/>
  <c r="AG300" i="21" a="1"/>
  <c r="AG300" i="21" s="1"/>
  <c r="AJ300" i="21" a="1"/>
  <c r="AJ300" i="21" s="1"/>
  <c r="X300" i="21" a="1"/>
  <c r="X300" i="21" s="1"/>
  <c r="W300" i="21"/>
  <c r="V300" i="21"/>
  <c r="C300" i="21" s="1"/>
  <c r="S300" i="21" a="1"/>
  <c r="S300" i="21" s="1"/>
  <c r="AF300" i="21" a="1"/>
  <c r="AF300" i="21" s="1"/>
  <c r="Q300" i="21"/>
  <c r="P300" i="21"/>
  <c r="AE300" i="21" a="1"/>
  <c r="AE300" i="21" s="1"/>
  <c r="O300" i="21"/>
  <c r="AK300" i="21" a="1"/>
  <c r="AK300" i="21" s="1"/>
  <c r="AC300" i="21" a="1"/>
  <c r="AC300" i="21" s="1"/>
  <c r="AA300" i="21" a="1"/>
  <c r="AA300" i="21" s="1"/>
  <c r="AB300" i="21" a="1"/>
  <c r="AB300" i="21" s="1"/>
  <c r="U300" i="21"/>
  <c r="AD300" i="21" a="1"/>
  <c r="AD300" i="21" s="1"/>
  <c r="T300" i="21" a="1"/>
  <c r="T300" i="21" s="1"/>
  <c r="R300" i="21"/>
  <c r="H268" i="20" a="1"/>
  <c r="H268" i="20" s="1"/>
  <c r="M268" i="20"/>
  <c r="K269" i="20" s="1"/>
  <c r="L269" i="20" s="1"/>
  <c r="G267" i="20"/>
  <c r="N267" i="20"/>
  <c r="I267" i="20"/>
  <c r="J267" i="20"/>
  <c r="AG266" i="20" a="1"/>
  <c r="AG266" i="20" s="1"/>
  <c r="Y266" i="20" a="1"/>
  <c r="Y266" i="20" s="1"/>
  <c r="AJ266" i="20" a="1"/>
  <c r="AJ266" i="20" s="1"/>
  <c r="Z266" i="20" a="1"/>
  <c r="Z266" i="20" s="1"/>
  <c r="AI266" i="20" a="1"/>
  <c r="AI266" i="20" s="1"/>
  <c r="X266" i="20" a="1"/>
  <c r="X266" i="20" s="1"/>
  <c r="AD266" i="20" a="1"/>
  <c r="AD266" i="20" s="1"/>
  <c r="P266" i="20"/>
  <c r="O266" i="20"/>
  <c r="AC266" i="20" a="1"/>
  <c r="AC266" i="20" s="1"/>
  <c r="AB266" i="20" a="1"/>
  <c r="AB266" i="20" s="1"/>
  <c r="S266" i="20" a="1"/>
  <c r="S266" i="20" s="1"/>
  <c r="AK266" i="20" a="1"/>
  <c r="AK266" i="20" s="1"/>
  <c r="R266" i="20"/>
  <c r="AE266" i="20" a="1"/>
  <c r="AE266" i="20" s="1"/>
  <c r="AA266" i="20" a="1"/>
  <c r="AA266" i="20" s="1"/>
  <c r="AF266" i="20" a="1"/>
  <c r="AF266" i="20" s="1"/>
  <c r="W266" i="20"/>
  <c r="V266" i="20"/>
  <c r="C266" i="20" s="1"/>
  <c r="AH266" i="20" a="1"/>
  <c r="AH266" i="20" s="1"/>
  <c r="U266" i="20"/>
  <c r="Q266" i="20"/>
  <c r="T266" i="20" a="1"/>
  <c r="T266" i="20" s="1"/>
  <c r="AC308" i="16"/>
  <c r="AH310" i="16"/>
  <c r="AF310" i="16"/>
  <c r="AM310" i="16"/>
  <c r="AI310" i="16"/>
  <c r="AG311" i="16" a="1"/>
  <c r="AG311" i="16" s="1"/>
  <c r="AL311" i="16"/>
  <c r="AJ312" i="16" s="1"/>
  <c r="AK312" i="16" s="1"/>
  <c r="BI309" i="16" a="1"/>
  <c r="BI309" i="16" s="1"/>
  <c r="BA309" i="16" a="1"/>
  <c r="BA309" i="16" s="1"/>
  <c r="AQ309" i="16"/>
  <c r="AP309" i="16"/>
  <c r="BH309" i="16" a="1"/>
  <c r="BH309" i="16" s="1"/>
  <c r="AZ309" i="16" a="1"/>
  <c r="AZ309" i="16" s="1"/>
  <c r="AO309" i="16"/>
  <c r="BB309" i="16" a="1"/>
  <c r="BB309" i="16" s="1"/>
  <c r="BJ309" i="16" a="1"/>
  <c r="BJ309" i="16" s="1"/>
  <c r="AX309" i="16" a="1"/>
  <c r="AX309" i="16" s="1"/>
  <c r="AT309" i="16"/>
  <c r="AC309" i="16" s="1"/>
  <c r="BG309" i="16" a="1"/>
  <c r="BG309" i="16" s="1"/>
  <c r="AS309" i="16" a="1"/>
  <c r="AS309" i="16" s="1"/>
  <c r="BF309" i="16" a="1"/>
  <c r="BF309" i="16" s="1"/>
  <c r="AW309" i="16" a="1"/>
  <c r="AW309" i="16" s="1"/>
  <c r="AV309" i="16"/>
  <c r="AU309" i="16"/>
  <c r="AB309" i="16" s="1"/>
  <c r="BE309" i="16" a="1"/>
  <c r="BE309" i="16" s="1"/>
  <c r="BD309" i="16" a="1"/>
  <c r="BD309" i="16" s="1"/>
  <c r="BC309" i="16" a="1"/>
  <c r="BC309" i="16" s="1"/>
  <c r="AY309" i="16" a="1"/>
  <c r="AY309" i="16" s="1"/>
  <c r="AN309" i="16"/>
  <c r="AR309" i="16" a="1"/>
  <c r="AR309" i="16" s="1"/>
  <c r="D300" i="21" l="1"/>
  <c r="G302" i="21"/>
  <c r="N302" i="21"/>
  <c r="J302" i="21"/>
  <c r="I302" i="21"/>
  <c r="M303" i="21"/>
  <c r="K304" i="21" s="1"/>
  <c r="L304" i="21" s="1"/>
  <c r="H303" i="21" a="1"/>
  <c r="H303" i="21" s="1"/>
  <c r="W301" i="21"/>
  <c r="AE301" i="21" a="1"/>
  <c r="AE301" i="21" s="1"/>
  <c r="V301" i="21"/>
  <c r="C301" i="21" s="1"/>
  <c r="AI301" i="21" a="1"/>
  <c r="AI301" i="21" s="1"/>
  <c r="Z301" i="21" a="1"/>
  <c r="Z301" i="21" s="1"/>
  <c r="AD301" i="21" a="1"/>
  <c r="AD301" i="21" s="1"/>
  <c r="R301" i="21"/>
  <c r="P301" i="21"/>
  <c r="Q301" i="21"/>
  <c r="AC301" i="21" a="1"/>
  <c r="AC301" i="21" s="1"/>
  <c r="O301" i="21"/>
  <c r="AJ301" i="21" a="1"/>
  <c r="AJ301" i="21" s="1"/>
  <c r="AK301" i="21" a="1"/>
  <c r="AK301" i="21" s="1"/>
  <c r="U301" i="21"/>
  <c r="D301" i="21" s="1"/>
  <c r="AG301" i="21" a="1"/>
  <c r="AG301" i="21" s="1"/>
  <c r="X301" i="21" a="1"/>
  <c r="X301" i="21" s="1"/>
  <c r="AB301" i="21" a="1"/>
  <c r="AB301" i="21" s="1"/>
  <c r="AA301" i="21" a="1"/>
  <c r="AA301" i="21" s="1"/>
  <c r="T301" i="21" a="1"/>
  <c r="T301" i="21" s="1"/>
  <c r="AH301" i="21" a="1"/>
  <c r="AH301" i="21" s="1"/>
  <c r="AF301" i="21" a="1"/>
  <c r="AF301" i="21" s="1"/>
  <c r="Y301" i="21" a="1"/>
  <c r="Y301" i="21" s="1"/>
  <c r="S301" i="21" a="1"/>
  <c r="S301" i="21" s="1"/>
  <c r="D266" i="20"/>
  <c r="U267" i="20"/>
  <c r="D267" i="20" s="1"/>
  <c r="AD267" i="20" a="1"/>
  <c r="AD267" i="20" s="1"/>
  <c r="AJ267" i="20" a="1"/>
  <c r="AJ267" i="20" s="1"/>
  <c r="AA267" i="20" a="1"/>
  <c r="AA267" i="20" s="1"/>
  <c r="P267" i="20"/>
  <c r="AB267" i="20" a="1"/>
  <c r="AB267" i="20" s="1"/>
  <c r="O267" i="20"/>
  <c r="AK267" i="20" a="1"/>
  <c r="AK267" i="20" s="1"/>
  <c r="AI267" i="20" a="1"/>
  <c r="AI267" i="20" s="1"/>
  <c r="Z267" i="20" a="1"/>
  <c r="Z267" i="20" s="1"/>
  <c r="Y267" i="20" a="1"/>
  <c r="Y267" i="20" s="1"/>
  <c r="X267" i="20" a="1"/>
  <c r="X267" i="20" s="1"/>
  <c r="AE267" i="20" a="1"/>
  <c r="AE267" i="20" s="1"/>
  <c r="V267" i="20"/>
  <c r="C267" i="20" s="1"/>
  <c r="T267" i="20" a="1"/>
  <c r="T267" i="20" s="1"/>
  <c r="AF267" i="20" a="1"/>
  <c r="AF267" i="20" s="1"/>
  <c r="W267" i="20"/>
  <c r="AH267" i="20" a="1"/>
  <c r="AH267" i="20" s="1"/>
  <c r="AC267" i="20" a="1"/>
  <c r="AC267" i="20" s="1"/>
  <c r="AG267" i="20" a="1"/>
  <c r="AG267" i="20" s="1"/>
  <c r="S267" i="20" a="1"/>
  <c r="S267" i="20" s="1"/>
  <c r="Q267" i="20"/>
  <c r="R267" i="20"/>
  <c r="M269" i="20"/>
  <c r="K270" i="20" s="1"/>
  <c r="L270" i="20" s="1"/>
  <c r="H269" i="20" a="1"/>
  <c r="H269" i="20" s="1"/>
  <c r="N268" i="20"/>
  <c r="J268" i="20"/>
  <c r="I268" i="20"/>
  <c r="G268" i="20"/>
  <c r="AL312" i="16"/>
  <c r="AJ313" i="16" s="1"/>
  <c r="AK313" i="16" s="1"/>
  <c r="AG312" i="16" a="1"/>
  <c r="AG312" i="16" s="1"/>
  <c r="AF311" i="16"/>
  <c r="AM311" i="16"/>
  <c r="AI311" i="16"/>
  <c r="AH311" i="16"/>
  <c r="BF310" i="16" a="1"/>
  <c r="BF310" i="16" s="1"/>
  <c r="AX310" i="16" a="1"/>
  <c r="AX310" i="16" s="1"/>
  <c r="BD310" i="16" a="1"/>
  <c r="BD310" i="16" s="1"/>
  <c r="AU310" i="16"/>
  <c r="AB310" i="16" s="1"/>
  <c r="BH310" i="16" a="1"/>
  <c r="BH310" i="16" s="1"/>
  <c r="AV310" i="16"/>
  <c r="AT310" i="16"/>
  <c r="BG310" i="16" a="1"/>
  <c r="BG310" i="16" s="1"/>
  <c r="AR310" i="16" a="1"/>
  <c r="AR310" i="16" s="1"/>
  <c r="AW310" i="16" a="1"/>
  <c r="AW310" i="16" s="1"/>
  <c r="BJ310" i="16" a="1"/>
  <c r="BJ310" i="16" s="1"/>
  <c r="AS310" i="16" a="1"/>
  <c r="AS310" i="16" s="1"/>
  <c r="BI310" i="16" a="1"/>
  <c r="BI310" i="16" s="1"/>
  <c r="AQ310" i="16"/>
  <c r="BE310" i="16" a="1"/>
  <c r="BE310" i="16" s="1"/>
  <c r="BC310" i="16" a="1"/>
  <c r="BC310" i="16" s="1"/>
  <c r="BB310" i="16" a="1"/>
  <c r="BB310" i="16" s="1"/>
  <c r="BA310" i="16" a="1"/>
  <c r="BA310" i="16" s="1"/>
  <c r="AZ310" i="16" a="1"/>
  <c r="AZ310" i="16" s="1"/>
  <c r="AO310" i="16"/>
  <c r="AN310" i="16"/>
  <c r="AY310" i="16" a="1"/>
  <c r="AY310" i="16" s="1"/>
  <c r="AP310" i="16"/>
  <c r="N303" i="21" l="1"/>
  <c r="J303" i="21"/>
  <c r="I303" i="21"/>
  <c r="G303" i="21"/>
  <c r="M304" i="21"/>
  <c r="K305" i="21" s="1"/>
  <c r="L305" i="21" s="1"/>
  <c r="H304" i="21" a="1"/>
  <c r="H304" i="21" s="1"/>
  <c r="AK302" i="21" a="1"/>
  <c r="AK302" i="21" s="1"/>
  <c r="AC302" i="21" a="1"/>
  <c r="AC302" i="21" s="1"/>
  <c r="S302" i="21" a="1"/>
  <c r="S302" i="21" s="1"/>
  <c r="AI302" i="21" a="1"/>
  <c r="AI302" i="21" s="1"/>
  <c r="Z302" i="21" a="1"/>
  <c r="Z302" i="21" s="1"/>
  <c r="AH302" i="21" a="1"/>
  <c r="AH302" i="21" s="1"/>
  <c r="X302" i="21" a="1"/>
  <c r="X302" i="21" s="1"/>
  <c r="AG302" i="21" a="1"/>
  <c r="AG302" i="21" s="1"/>
  <c r="U302" i="21"/>
  <c r="D302" i="21" s="1"/>
  <c r="W302" i="21"/>
  <c r="V302" i="21"/>
  <c r="C302" i="21" s="1"/>
  <c r="AJ302" i="21" a="1"/>
  <c r="AJ302" i="21" s="1"/>
  <c r="R302" i="21"/>
  <c r="AF302" i="21" a="1"/>
  <c r="AF302" i="21" s="1"/>
  <c r="O302" i="21"/>
  <c r="AB302" i="21" a="1"/>
  <c r="AB302" i="21" s="1"/>
  <c r="P302" i="21"/>
  <c r="AA302" i="21" a="1"/>
  <c r="AA302" i="21" s="1"/>
  <c r="T302" i="21" a="1"/>
  <c r="T302" i="21" s="1"/>
  <c r="Q302" i="21"/>
  <c r="AE302" i="21" a="1"/>
  <c r="AE302" i="21" s="1"/>
  <c r="AD302" i="21" a="1"/>
  <c r="AD302" i="21" s="1"/>
  <c r="Y302" i="21" a="1"/>
  <c r="Y302" i="21" s="1"/>
  <c r="AJ268" i="20" a="1"/>
  <c r="AJ268" i="20" s="1"/>
  <c r="AB268" i="20" a="1"/>
  <c r="AB268" i="20" s="1"/>
  <c r="R268" i="20"/>
  <c r="Q268" i="20"/>
  <c r="AK268" i="20" a="1"/>
  <c r="AK268" i="20" s="1"/>
  <c r="AA268" i="20" a="1"/>
  <c r="AA268" i="20" s="1"/>
  <c r="AE268" i="20" a="1"/>
  <c r="AE268" i="20" s="1"/>
  <c r="T268" i="20" a="1"/>
  <c r="T268" i="20" s="1"/>
  <c r="AD268" i="20" a="1"/>
  <c r="AD268" i="20" s="1"/>
  <c r="S268" i="20" a="1"/>
  <c r="S268" i="20" s="1"/>
  <c r="AI268" i="20" a="1"/>
  <c r="AI268" i="20" s="1"/>
  <c r="X268" i="20" a="1"/>
  <c r="X268" i="20" s="1"/>
  <c r="V268" i="20"/>
  <c r="C268" i="20" s="1"/>
  <c r="W268" i="20"/>
  <c r="AH268" i="20" a="1"/>
  <c r="AH268" i="20" s="1"/>
  <c r="U268" i="20"/>
  <c r="AG268" i="20" a="1"/>
  <c r="AG268" i="20" s="1"/>
  <c r="P268" i="20"/>
  <c r="O268" i="20"/>
  <c r="AC268" i="20" a="1"/>
  <c r="AC268" i="20" s="1"/>
  <c r="AF268" i="20" a="1"/>
  <c r="AF268" i="20" s="1"/>
  <c r="Z268" i="20" a="1"/>
  <c r="Z268" i="20" s="1"/>
  <c r="Y268" i="20" a="1"/>
  <c r="Y268" i="20" s="1"/>
  <c r="G269" i="20"/>
  <c r="N269" i="20"/>
  <c r="I269" i="20"/>
  <c r="J269" i="20"/>
  <c r="H270" i="20" a="1"/>
  <c r="H270" i="20" s="1"/>
  <c r="M270" i="20"/>
  <c r="K271" i="20" s="1"/>
  <c r="L271" i="20" s="1"/>
  <c r="AC310" i="16"/>
  <c r="BD311" i="16" a="1"/>
  <c r="BD311" i="16" s="1"/>
  <c r="AU311" i="16"/>
  <c r="AB311" i="16" s="1"/>
  <c r="AT311" i="16"/>
  <c r="AC311" i="16" s="1"/>
  <c r="BC311" i="16" a="1"/>
  <c r="BC311" i="16" s="1"/>
  <c r="AR311" i="16" a="1"/>
  <c r="AR311" i="16" s="1"/>
  <c r="BB311" i="16" a="1"/>
  <c r="BB311" i="16" s="1"/>
  <c r="AN311" i="16"/>
  <c r="BA311" i="16" a="1"/>
  <c r="BA311" i="16" s="1"/>
  <c r="BI311" i="16" a="1"/>
  <c r="BI311" i="16" s="1"/>
  <c r="AY311" i="16" a="1"/>
  <c r="AY311" i="16" s="1"/>
  <c r="AX311" i="16" a="1"/>
  <c r="AX311" i="16" s="1"/>
  <c r="BJ311" i="16" a="1"/>
  <c r="BJ311" i="16" s="1"/>
  <c r="AW311" i="16" a="1"/>
  <c r="AW311" i="16" s="1"/>
  <c r="AV311" i="16"/>
  <c r="AZ311" i="16" a="1"/>
  <c r="AZ311" i="16" s="1"/>
  <c r="AQ311" i="16"/>
  <c r="BE311" i="16" a="1"/>
  <c r="BE311" i="16" s="1"/>
  <c r="AS311" i="16" a="1"/>
  <c r="AS311" i="16" s="1"/>
  <c r="BH311" i="16" a="1"/>
  <c r="BH311" i="16" s="1"/>
  <c r="BG311" i="16" a="1"/>
  <c r="BG311" i="16" s="1"/>
  <c r="BF311" i="16" a="1"/>
  <c r="BF311" i="16" s="1"/>
  <c r="AO311" i="16"/>
  <c r="AP311" i="16"/>
  <c r="AM312" i="16"/>
  <c r="AI312" i="16"/>
  <c r="AH312" i="16"/>
  <c r="AF312" i="16"/>
  <c r="AL313" i="16"/>
  <c r="AJ314" i="16" s="1"/>
  <c r="AK314" i="16" s="1"/>
  <c r="AG313" i="16" a="1"/>
  <c r="AG313" i="16" s="1"/>
  <c r="J304" i="21" l="1"/>
  <c r="I304" i="21"/>
  <c r="G304" i="21"/>
  <c r="N304" i="21"/>
  <c r="M305" i="21"/>
  <c r="K306" i="21" s="1"/>
  <c r="L306" i="21" s="1"/>
  <c r="H305" i="21" a="1"/>
  <c r="H305" i="21" s="1"/>
  <c r="O303" i="21"/>
  <c r="AH303" i="21" a="1"/>
  <c r="AH303" i="21" s="1"/>
  <c r="Z303" i="21" a="1"/>
  <c r="Z303" i="21" s="1"/>
  <c r="AK303" i="21" a="1"/>
  <c r="AK303" i="21" s="1"/>
  <c r="AB303" i="21" a="1"/>
  <c r="AB303" i="21" s="1"/>
  <c r="P303" i="21"/>
  <c r="Q303" i="21"/>
  <c r="AA303" i="21" a="1"/>
  <c r="AA303" i="21" s="1"/>
  <c r="AC303" i="21" a="1"/>
  <c r="AC303" i="21" s="1"/>
  <c r="U303" i="21"/>
  <c r="Y303" i="21" a="1"/>
  <c r="Y303" i="21" s="1"/>
  <c r="AJ303" i="21" a="1"/>
  <c r="AJ303" i="21" s="1"/>
  <c r="T303" i="21" a="1"/>
  <c r="T303" i="21" s="1"/>
  <c r="R303" i="21"/>
  <c r="AE303" i="21" a="1"/>
  <c r="AE303" i="21" s="1"/>
  <c r="AD303" i="21" a="1"/>
  <c r="AD303" i="21" s="1"/>
  <c r="V303" i="21"/>
  <c r="C303" i="21" s="1"/>
  <c r="S303" i="21" a="1"/>
  <c r="S303" i="21" s="1"/>
  <c r="AI303" i="21" a="1"/>
  <c r="AI303" i="21" s="1"/>
  <c r="AG303" i="21" a="1"/>
  <c r="AG303" i="21" s="1"/>
  <c r="AF303" i="21" a="1"/>
  <c r="AF303" i="21" s="1"/>
  <c r="X303" i="21" a="1"/>
  <c r="X303" i="21" s="1"/>
  <c r="W303" i="21"/>
  <c r="D268" i="20"/>
  <c r="M271" i="20"/>
  <c r="K272" i="20" s="1"/>
  <c r="L272" i="20" s="1"/>
  <c r="H271" i="20" a="1"/>
  <c r="H271" i="20" s="1"/>
  <c r="J270" i="20"/>
  <c r="N270" i="20"/>
  <c r="I270" i="20"/>
  <c r="G270" i="20"/>
  <c r="AG269" i="20" a="1"/>
  <c r="AG269" i="20" s="1"/>
  <c r="Y269" i="20" a="1"/>
  <c r="Y269" i="20" s="1"/>
  <c r="Q269" i="20"/>
  <c r="AH269" i="20" a="1"/>
  <c r="AH269" i="20" s="1"/>
  <c r="W269" i="20"/>
  <c r="V269" i="20"/>
  <c r="C269" i="20" s="1"/>
  <c r="AF269" i="20" a="1"/>
  <c r="AF269" i="20" s="1"/>
  <c r="U269" i="20"/>
  <c r="D269" i="20" s="1"/>
  <c r="S269" i="20" a="1"/>
  <c r="S269" i="20" s="1"/>
  <c r="P269" i="20"/>
  <c r="AC269" i="20" a="1"/>
  <c r="AC269" i="20" s="1"/>
  <c r="AE269" i="20" a="1"/>
  <c r="AE269" i="20" s="1"/>
  <c r="R269" i="20"/>
  <c r="AD269" i="20" a="1"/>
  <c r="AD269" i="20" s="1"/>
  <c r="O269" i="20"/>
  <c r="AJ269" i="20" a="1"/>
  <c r="AJ269" i="20" s="1"/>
  <c r="AI269" i="20" a="1"/>
  <c r="AI269" i="20" s="1"/>
  <c r="AK269" i="20" a="1"/>
  <c r="AK269" i="20" s="1"/>
  <c r="Z269" i="20" a="1"/>
  <c r="Z269" i="20" s="1"/>
  <c r="X269" i="20" a="1"/>
  <c r="X269" i="20" s="1"/>
  <c r="AA269" i="20" a="1"/>
  <c r="AA269" i="20" s="1"/>
  <c r="AB269" i="20" a="1"/>
  <c r="AB269" i="20" s="1"/>
  <c r="T269" i="20" a="1"/>
  <c r="T269" i="20" s="1"/>
  <c r="AG314" i="16" a="1"/>
  <c r="AG314" i="16" s="1"/>
  <c r="AL314" i="16"/>
  <c r="AJ315" i="16" s="1"/>
  <c r="AK315" i="16" s="1"/>
  <c r="AM313" i="16"/>
  <c r="AH313" i="16"/>
  <c r="AI313" i="16"/>
  <c r="AF313" i="16"/>
  <c r="AR312" i="16" a="1"/>
  <c r="AR312" i="16" s="1"/>
  <c r="BI312" i="16" a="1"/>
  <c r="BI312" i="16" s="1"/>
  <c r="BA312" i="16" a="1"/>
  <c r="BA312" i="16" s="1"/>
  <c r="AQ312" i="16"/>
  <c r="AP312" i="16"/>
  <c r="BG312" i="16" a="1"/>
  <c r="BG312" i="16" s="1"/>
  <c r="AY312" i="16" a="1"/>
  <c r="AY312" i="16" s="1"/>
  <c r="AV312" i="16"/>
  <c r="BF312" i="16" a="1"/>
  <c r="BF312" i="16" s="1"/>
  <c r="AU312" i="16"/>
  <c r="AB312" i="16" s="1"/>
  <c r="AT312" i="16"/>
  <c r="AC312" i="16" s="1"/>
  <c r="BD312" i="16" a="1"/>
  <c r="BD312" i="16" s="1"/>
  <c r="AX312" i="16" a="1"/>
  <c r="AX312" i="16" s="1"/>
  <c r="AW312" i="16" a="1"/>
  <c r="AW312" i="16" s="1"/>
  <c r="BE312" i="16" a="1"/>
  <c r="BE312" i="16" s="1"/>
  <c r="AS312" i="16" a="1"/>
  <c r="AS312" i="16" s="1"/>
  <c r="AO312" i="16"/>
  <c r="AN312" i="16"/>
  <c r="AZ312" i="16" a="1"/>
  <c r="AZ312" i="16" s="1"/>
  <c r="BH312" i="16" a="1"/>
  <c r="BH312" i="16" s="1"/>
  <c r="BC312" i="16" a="1"/>
  <c r="BC312" i="16" s="1"/>
  <c r="BJ312" i="16" a="1"/>
  <c r="BJ312" i="16" s="1"/>
  <c r="BB312" i="16" a="1"/>
  <c r="BB312" i="16" s="1"/>
  <c r="I305" i="21" l="1"/>
  <c r="J305" i="21"/>
  <c r="N305" i="21"/>
  <c r="G305" i="21"/>
  <c r="M306" i="21"/>
  <c r="K307" i="21" s="1"/>
  <c r="L307" i="21" s="1"/>
  <c r="H306" i="21" a="1"/>
  <c r="H306" i="21" s="1"/>
  <c r="AF304" i="21" a="1"/>
  <c r="AF304" i="21" s="1"/>
  <c r="X304" i="21" a="1"/>
  <c r="X304" i="21" s="1"/>
  <c r="W304" i="21"/>
  <c r="Q304" i="21"/>
  <c r="AK304" i="21" a="1"/>
  <c r="AK304" i="21" s="1"/>
  <c r="AB304" i="21" a="1"/>
  <c r="AB304" i="21" s="1"/>
  <c r="P304" i="21"/>
  <c r="AH304" i="21" a="1"/>
  <c r="AH304" i="21" s="1"/>
  <c r="V304" i="21"/>
  <c r="C304" i="21" s="1"/>
  <c r="AG304" i="21" a="1"/>
  <c r="AG304" i="21" s="1"/>
  <c r="T304" i="21" a="1"/>
  <c r="T304" i="21" s="1"/>
  <c r="U304" i="21"/>
  <c r="D304" i="21" s="1"/>
  <c r="AJ304" i="21" a="1"/>
  <c r="AJ304" i="21" s="1"/>
  <c r="Y304" i="21" a="1"/>
  <c r="Y304" i="21" s="1"/>
  <c r="AA304" i="21" a="1"/>
  <c r="AA304" i="21" s="1"/>
  <c r="R304" i="21"/>
  <c r="O304" i="21"/>
  <c r="Z304" i="21" a="1"/>
  <c r="Z304" i="21" s="1"/>
  <c r="S304" i="21" a="1"/>
  <c r="S304" i="21" s="1"/>
  <c r="AE304" i="21" a="1"/>
  <c r="AE304" i="21" s="1"/>
  <c r="AI304" i="21" a="1"/>
  <c r="AI304" i="21" s="1"/>
  <c r="AD304" i="21" a="1"/>
  <c r="AD304" i="21" s="1"/>
  <c r="AC304" i="21" a="1"/>
  <c r="AC304" i="21" s="1"/>
  <c r="D303" i="21"/>
  <c r="AE270" i="20" a="1"/>
  <c r="AE270" i="20" s="1"/>
  <c r="V270" i="20"/>
  <c r="C270" i="20" s="1"/>
  <c r="U270" i="20"/>
  <c r="D270" i="20" s="1"/>
  <c r="AC270" i="20" a="1"/>
  <c r="AC270" i="20" s="1"/>
  <c r="R270" i="20"/>
  <c r="AJ270" i="20" a="1"/>
  <c r="AJ270" i="20" s="1"/>
  <c r="Z270" i="20" a="1"/>
  <c r="Z270" i="20" s="1"/>
  <c r="AI270" i="20" a="1"/>
  <c r="AI270" i="20" s="1"/>
  <c r="AD270" i="20" a="1"/>
  <c r="AD270" i="20" s="1"/>
  <c r="O270" i="20"/>
  <c r="AA270" i="20" a="1"/>
  <c r="AA270" i="20" s="1"/>
  <c r="AB270" i="20" a="1"/>
  <c r="AB270" i="20" s="1"/>
  <c r="P270" i="20"/>
  <c r="Y270" i="20" a="1"/>
  <c r="Y270" i="20" s="1"/>
  <c r="AK270" i="20" a="1"/>
  <c r="AK270" i="20" s="1"/>
  <c r="AH270" i="20" a="1"/>
  <c r="AH270" i="20" s="1"/>
  <c r="X270" i="20" a="1"/>
  <c r="X270" i="20" s="1"/>
  <c r="AG270" i="20" a="1"/>
  <c r="AG270" i="20" s="1"/>
  <c r="AF270" i="20" a="1"/>
  <c r="AF270" i="20" s="1"/>
  <c r="W270" i="20"/>
  <c r="T270" i="20" a="1"/>
  <c r="T270" i="20" s="1"/>
  <c r="Q270" i="20"/>
  <c r="S270" i="20" a="1"/>
  <c r="S270" i="20" s="1"/>
  <c r="N271" i="20"/>
  <c r="G271" i="20"/>
  <c r="J271" i="20"/>
  <c r="I271" i="20"/>
  <c r="M272" i="20"/>
  <c r="K273" i="20" s="1"/>
  <c r="L273" i="20" s="1"/>
  <c r="H272" i="20" a="1"/>
  <c r="H272" i="20" s="1"/>
  <c r="BG313" i="16" a="1"/>
  <c r="BG313" i="16" s="1"/>
  <c r="AY313" i="16" a="1"/>
  <c r="AY313" i="16" s="1"/>
  <c r="BF313" i="16" a="1"/>
  <c r="BF313" i="16" s="1"/>
  <c r="AX313" i="16" a="1"/>
  <c r="AX313" i="16" s="1"/>
  <c r="AV313" i="16"/>
  <c r="BB313" i="16" a="1"/>
  <c r="BB313" i="16" s="1"/>
  <c r="AO313" i="16"/>
  <c r="AN313" i="16"/>
  <c r="BA313" i="16" a="1"/>
  <c r="BA313" i="16" s="1"/>
  <c r="AZ313" i="16" a="1"/>
  <c r="AZ313" i="16" s="1"/>
  <c r="AW313" i="16" a="1"/>
  <c r="AW313" i="16" s="1"/>
  <c r="AU313" i="16"/>
  <c r="AB313" i="16" s="1"/>
  <c r="AT313" i="16"/>
  <c r="BJ313" i="16" a="1"/>
  <c r="BJ313" i="16" s="1"/>
  <c r="AR313" i="16" a="1"/>
  <c r="AR313" i="16" s="1"/>
  <c r="AQ313" i="16"/>
  <c r="AP313" i="16"/>
  <c r="BE313" i="16" a="1"/>
  <c r="BE313" i="16" s="1"/>
  <c r="BD313" i="16" a="1"/>
  <c r="BD313" i="16" s="1"/>
  <c r="BC313" i="16" a="1"/>
  <c r="BC313" i="16" s="1"/>
  <c r="AS313" i="16" a="1"/>
  <c r="AS313" i="16" s="1"/>
  <c r="BI313" i="16" a="1"/>
  <c r="BI313" i="16" s="1"/>
  <c r="BH313" i="16" a="1"/>
  <c r="BH313" i="16" s="1"/>
  <c r="AG315" i="16" a="1"/>
  <c r="AG315" i="16" s="1"/>
  <c r="AL315" i="16"/>
  <c r="AJ316" i="16" s="1"/>
  <c r="AK316" i="16" s="1"/>
  <c r="AH314" i="16"/>
  <c r="AI314" i="16"/>
  <c r="AF314" i="16"/>
  <c r="AM314" i="16"/>
  <c r="G306" i="21" l="1"/>
  <c r="N306" i="21"/>
  <c r="I306" i="21"/>
  <c r="J306" i="21"/>
  <c r="H307" i="21" a="1"/>
  <c r="H307" i="21" s="1"/>
  <c r="M307" i="21"/>
  <c r="K308" i="21" s="1"/>
  <c r="L308" i="21" s="1"/>
  <c r="T305" i="21" a="1"/>
  <c r="T305" i="21" s="1"/>
  <c r="AK305" i="21" a="1"/>
  <c r="AK305" i="21" s="1"/>
  <c r="AC305" i="21" a="1"/>
  <c r="AC305" i="21" s="1"/>
  <c r="Q305" i="21"/>
  <c r="AB305" i="21" a="1"/>
  <c r="AB305" i="21" s="1"/>
  <c r="P305" i="21"/>
  <c r="AA305" i="21" a="1"/>
  <c r="AA305" i="21" s="1"/>
  <c r="Z305" i="21" a="1"/>
  <c r="Z305" i="21" s="1"/>
  <c r="AJ305" i="21" a="1"/>
  <c r="AJ305" i="21" s="1"/>
  <c r="AI305" i="21" a="1"/>
  <c r="AI305" i="21" s="1"/>
  <c r="V305" i="21"/>
  <c r="C305" i="21" s="1"/>
  <c r="Y305" i="21" a="1"/>
  <c r="Y305" i="21" s="1"/>
  <c r="AF305" i="21" a="1"/>
  <c r="AF305" i="21" s="1"/>
  <c r="AG305" i="21" a="1"/>
  <c r="AG305" i="21" s="1"/>
  <c r="S305" i="21" a="1"/>
  <c r="S305" i="21" s="1"/>
  <c r="U305" i="21"/>
  <c r="O305" i="21"/>
  <c r="W305" i="21"/>
  <c r="R305" i="21"/>
  <c r="AH305" i="21" a="1"/>
  <c r="AH305" i="21" s="1"/>
  <c r="AE305" i="21" a="1"/>
  <c r="AE305" i="21" s="1"/>
  <c r="AD305" i="21" a="1"/>
  <c r="AD305" i="21" s="1"/>
  <c r="X305" i="21" a="1"/>
  <c r="X305" i="21" s="1"/>
  <c r="N272" i="20"/>
  <c r="I272" i="20"/>
  <c r="J272" i="20"/>
  <c r="G272" i="20"/>
  <c r="M273" i="20"/>
  <c r="K274" i="20" s="1"/>
  <c r="L274" i="20" s="1"/>
  <c r="H273" i="20" a="1"/>
  <c r="H273" i="20" s="1"/>
  <c r="S271" i="20" a="1"/>
  <c r="S271" i="20" s="1"/>
  <c r="AJ271" i="20" a="1"/>
  <c r="AJ271" i="20" s="1"/>
  <c r="AB271" i="20" a="1"/>
  <c r="AB271" i="20" s="1"/>
  <c r="R271" i="20"/>
  <c r="T271" i="20" a="1"/>
  <c r="T271" i="20" s="1"/>
  <c r="AC271" i="20" a="1"/>
  <c r="AC271" i="20" s="1"/>
  <c r="O271" i="20"/>
  <c r="AA271" i="20" a="1"/>
  <c r="AA271" i="20" s="1"/>
  <c r="Z271" i="20" a="1"/>
  <c r="Z271" i="20" s="1"/>
  <c r="Y271" i="20" a="1"/>
  <c r="Y271" i="20" s="1"/>
  <c r="AK271" i="20" a="1"/>
  <c r="AK271" i="20" s="1"/>
  <c r="AI271" i="20" a="1"/>
  <c r="AI271" i="20" s="1"/>
  <c r="X271" i="20" a="1"/>
  <c r="X271" i="20" s="1"/>
  <c r="W271" i="20"/>
  <c r="Q271" i="20"/>
  <c r="P271" i="20"/>
  <c r="AF271" i="20" a="1"/>
  <c r="AF271" i="20" s="1"/>
  <c r="AG271" i="20" a="1"/>
  <c r="AG271" i="20" s="1"/>
  <c r="AH271" i="20" a="1"/>
  <c r="AH271" i="20" s="1"/>
  <c r="AE271" i="20" a="1"/>
  <c r="AE271" i="20" s="1"/>
  <c r="AD271" i="20" a="1"/>
  <c r="AD271" i="20" s="1"/>
  <c r="V271" i="20"/>
  <c r="C271" i="20" s="1"/>
  <c r="U271" i="20"/>
  <c r="AC313" i="16"/>
  <c r="AL316" i="16"/>
  <c r="AJ317" i="16" s="1"/>
  <c r="AK317" i="16" s="1"/>
  <c r="AG316" i="16" a="1"/>
  <c r="AG316" i="16" s="1"/>
  <c r="AV314" i="16"/>
  <c r="BD314" i="16" a="1"/>
  <c r="BD314" i="16" s="1"/>
  <c r="AU314" i="16"/>
  <c r="AB314" i="16" s="1"/>
  <c r="AT314" i="16"/>
  <c r="AC314" i="16" s="1"/>
  <c r="BJ314" i="16" a="1"/>
  <c r="BJ314" i="16" s="1"/>
  <c r="BB314" i="16" a="1"/>
  <c r="BB314" i="16" s="1"/>
  <c r="BG314" i="16" a="1"/>
  <c r="BG314" i="16" s="1"/>
  <c r="AW314" i="16" a="1"/>
  <c r="AW314" i="16" s="1"/>
  <c r="BF314" i="16" a="1"/>
  <c r="BF314" i="16" s="1"/>
  <c r="AS314" i="16" a="1"/>
  <c r="AS314" i="16" s="1"/>
  <c r="BC314" i="16" a="1"/>
  <c r="BC314" i="16" s="1"/>
  <c r="AP314" i="16"/>
  <c r="AZ314" i="16" a="1"/>
  <c r="AZ314" i="16" s="1"/>
  <c r="AY314" i="16" a="1"/>
  <c r="AY314" i="16" s="1"/>
  <c r="BE314" i="16" a="1"/>
  <c r="BE314" i="16" s="1"/>
  <c r="BI314" i="16" a="1"/>
  <c r="BI314" i="16" s="1"/>
  <c r="BH314" i="16" a="1"/>
  <c r="BH314" i="16" s="1"/>
  <c r="AX314" i="16" a="1"/>
  <c r="AX314" i="16" s="1"/>
  <c r="AR314" i="16" a="1"/>
  <c r="AR314" i="16" s="1"/>
  <c r="AQ314" i="16"/>
  <c r="AO314" i="16"/>
  <c r="AN314" i="16"/>
  <c r="BA314" i="16" a="1"/>
  <c r="BA314" i="16" s="1"/>
  <c r="AI315" i="16"/>
  <c r="AF315" i="16"/>
  <c r="AH315" i="16"/>
  <c r="AM315" i="16"/>
  <c r="D305" i="21" l="1"/>
  <c r="H308" i="21" a="1"/>
  <c r="H308" i="21" s="1"/>
  <c r="M308" i="21"/>
  <c r="K309" i="21" s="1"/>
  <c r="L309" i="21" s="1"/>
  <c r="J307" i="21"/>
  <c r="I307" i="21"/>
  <c r="G307" i="21"/>
  <c r="N307" i="21"/>
  <c r="AI306" i="21" a="1"/>
  <c r="AI306" i="21" s="1"/>
  <c r="AA306" i="21" a="1"/>
  <c r="AA306" i="21" s="1"/>
  <c r="P306" i="21"/>
  <c r="O306" i="21"/>
  <c r="AD306" i="21" a="1"/>
  <c r="AD306" i="21" s="1"/>
  <c r="S306" i="21" a="1"/>
  <c r="S306" i="21" s="1"/>
  <c r="AF306" i="21" a="1"/>
  <c r="AF306" i="21" s="1"/>
  <c r="AE306" i="21" a="1"/>
  <c r="AE306" i="21" s="1"/>
  <c r="T306" i="21" a="1"/>
  <c r="T306" i="21" s="1"/>
  <c r="R306" i="21"/>
  <c r="Q306" i="21"/>
  <c r="W306" i="21"/>
  <c r="AG306" i="21" a="1"/>
  <c r="AG306" i="21" s="1"/>
  <c r="X306" i="21" a="1"/>
  <c r="X306" i="21" s="1"/>
  <c r="AK306" i="21" a="1"/>
  <c r="AK306" i="21" s="1"/>
  <c r="Y306" i="21" a="1"/>
  <c r="Y306" i="21" s="1"/>
  <c r="U306" i="21"/>
  <c r="D306" i="21" s="1"/>
  <c r="AC306" i="21" a="1"/>
  <c r="AC306" i="21" s="1"/>
  <c r="AJ306" i="21" a="1"/>
  <c r="AJ306" i="21" s="1"/>
  <c r="AB306" i="21" a="1"/>
  <c r="AB306" i="21" s="1"/>
  <c r="Z306" i="21" a="1"/>
  <c r="Z306" i="21" s="1"/>
  <c r="V306" i="21"/>
  <c r="C306" i="21" s="1"/>
  <c r="AH306" i="21" a="1"/>
  <c r="AH306" i="21" s="1"/>
  <c r="D271" i="20"/>
  <c r="I273" i="20"/>
  <c r="G273" i="20"/>
  <c r="N273" i="20"/>
  <c r="J273" i="20"/>
  <c r="H274" i="20" a="1"/>
  <c r="H274" i="20" s="1"/>
  <c r="M274" i="20"/>
  <c r="K275" i="20" s="1"/>
  <c r="L275" i="20" s="1"/>
  <c r="AH272" i="20" a="1"/>
  <c r="AH272" i="20" s="1"/>
  <c r="Z272" i="20" a="1"/>
  <c r="Z272" i="20" s="1"/>
  <c r="AE272" i="20" a="1"/>
  <c r="AE272" i="20" s="1"/>
  <c r="AD272" i="20" a="1"/>
  <c r="AD272" i="20" s="1"/>
  <c r="S272" i="20" a="1"/>
  <c r="S272" i="20" s="1"/>
  <c r="R272" i="20"/>
  <c r="W272" i="20"/>
  <c r="P272" i="20"/>
  <c r="AI272" i="20" a="1"/>
  <c r="AI272" i="20" s="1"/>
  <c r="V272" i="20"/>
  <c r="C272" i="20" s="1"/>
  <c r="U272" i="20"/>
  <c r="D272" i="20" s="1"/>
  <c r="AG272" i="20" a="1"/>
  <c r="AG272" i="20" s="1"/>
  <c r="T272" i="20" a="1"/>
  <c r="T272" i="20" s="1"/>
  <c r="Q272" i="20"/>
  <c r="AF272" i="20" a="1"/>
  <c r="AF272" i="20" s="1"/>
  <c r="AC272" i="20" a="1"/>
  <c r="AC272" i="20" s="1"/>
  <c r="AB272" i="20" a="1"/>
  <c r="AB272" i="20" s="1"/>
  <c r="Y272" i="20" a="1"/>
  <c r="Y272" i="20" s="1"/>
  <c r="X272" i="20" a="1"/>
  <c r="X272" i="20" s="1"/>
  <c r="AJ272" i="20" a="1"/>
  <c r="AJ272" i="20" s="1"/>
  <c r="AA272" i="20" a="1"/>
  <c r="AA272" i="20" s="1"/>
  <c r="AK272" i="20" a="1"/>
  <c r="AK272" i="20" s="1"/>
  <c r="O272" i="20"/>
  <c r="BJ315" i="16" a="1"/>
  <c r="BJ315" i="16" s="1"/>
  <c r="BB315" i="16" a="1"/>
  <c r="BB315" i="16" s="1"/>
  <c r="AR315" i="16" a="1"/>
  <c r="AR315" i="16" s="1"/>
  <c r="BI315" i="16" a="1"/>
  <c r="BI315" i="16" s="1"/>
  <c r="BA315" i="16" a="1"/>
  <c r="BA315" i="16" s="1"/>
  <c r="AQ315" i="16"/>
  <c r="AN315" i="16"/>
  <c r="AZ315" i="16" a="1"/>
  <c r="AZ315" i="16" s="1"/>
  <c r="AY315" i="16" a="1"/>
  <c r="AY315" i="16" s="1"/>
  <c r="BH315" i="16" a="1"/>
  <c r="BH315" i="16" s="1"/>
  <c r="BC315" i="16" a="1"/>
  <c r="BC315" i="16" s="1"/>
  <c r="AX315" i="16" a="1"/>
  <c r="AX315" i="16" s="1"/>
  <c r="AS315" i="16" a="1"/>
  <c r="AS315" i="16" s="1"/>
  <c r="AP315" i="16"/>
  <c r="AO315" i="16"/>
  <c r="BF315" i="16" a="1"/>
  <c r="BF315" i="16" s="1"/>
  <c r="BE315" i="16" a="1"/>
  <c r="BE315" i="16" s="1"/>
  <c r="BD315" i="16" a="1"/>
  <c r="BD315" i="16" s="1"/>
  <c r="BG315" i="16" a="1"/>
  <c r="BG315" i="16" s="1"/>
  <c r="AW315" i="16" a="1"/>
  <c r="AW315" i="16" s="1"/>
  <c r="AV315" i="16"/>
  <c r="AU315" i="16"/>
  <c r="AB315" i="16" s="1"/>
  <c r="AT315" i="16"/>
  <c r="AC315" i="16" s="1"/>
  <c r="AM316" i="16"/>
  <c r="AI316" i="16"/>
  <c r="AF316" i="16"/>
  <c r="AH316" i="16"/>
  <c r="AL317" i="16"/>
  <c r="AJ318" i="16" s="1"/>
  <c r="AK318" i="16" s="1"/>
  <c r="AG317" i="16" a="1"/>
  <c r="AG317" i="16" s="1"/>
  <c r="AF307" i="21" l="1" a="1"/>
  <c r="AF307" i="21" s="1"/>
  <c r="X307" i="21" a="1"/>
  <c r="X307" i="21" s="1"/>
  <c r="T307" i="21" a="1"/>
  <c r="T307" i="21" s="1"/>
  <c r="AD307" i="21" a="1"/>
  <c r="AD307" i="21" s="1"/>
  <c r="Y307" i="21" a="1"/>
  <c r="Y307" i="21" s="1"/>
  <c r="AJ307" i="21" a="1"/>
  <c r="AJ307" i="21" s="1"/>
  <c r="Z307" i="21" a="1"/>
  <c r="Z307" i="21" s="1"/>
  <c r="AI307" i="21" a="1"/>
  <c r="AI307" i="21" s="1"/>
  <c r="V307" i="21"/>
  <c r="C307" i="21" s="1"/>
  <c r="R307" i="21"/>
  <c r="AE307" i="21" a="1"/>
  <c r="AE307" i="21" s="1"/>
  <c r="AB307" i="21" a="1"/>
  <c r="AB307" i="21" s="1"/>
  <c r="AK307" i="21" a="1"/>
  <c r="AK307" i="21" s="1"/>
  <c r="AH307" i="21" a="1"/>
  <c r="AH307" i="21" s="1"/>
  <c r="AG307" i="21" a="1"/>
  <c r="AG307" i="21" s="1"/>
  <c r="AA307" i="21" a="1"/>
  <c r="AA307" i="21" s="1"/>
  <c r="W307" i="21"/>
  <c r="P307" i="21"/>
  <c r="O307" i="21"/>
  <c r="AC307" i="21" a="1"/>
  <c r="AC307" i="21" s="1"/>
  <c r="U307" i="21"/>
  <c r="D307" i="21" s="1"/>
  <c r="S307" i="21" a="1"/>
  <c r="S307" i="21" s="1"/>
  <c r="Q307" i="21"/>
  <c r="H309" i="21" a="1"/>
  <c r="H309" i="21" s="1"/>
  <c r="M309" i="21"/>
  <c r="K310" i="21" s="1"/>
  <c r="L310" i="21" s="1"/>
  <c r="G308" i="21"/>
  <c r="N308" i="21"/>
  <c r="J308" i="21"/>
  <c r="I308" i="21"/>
  <c r="M275" i="20"/>
  <c r="K276" i="20" s="1"/>
  <c r="L276" i="20" s="1"/>
  <c r="H275" i="20" a="1"/>
  <c r="H275" i="20" s="1"/>
  <c r="J274" i="20"/>
  <c r="I274" i="20"/>
  <c r="G274" i="20"/>
  <c r="N274" i="20"/>
  <c r="W273" i="20"/>
  <c r="AE273" i="20" a="1"/>
  <c r="AE273" i="20" s="1"/>
  <c r="V273" i="20"/>
  <c r="C273" i="20" s="1"/>
  <c r="U273" i="20"/>
  <c r="D273" i="20" s="1"/>
  <c r="AH273" i="20" a="1"/>
  <c r="AH273" i="20" s="1"/>
  <c r="X273" i="20" a="1"/>
  <c r="X273" i="20" s="1"/>
  <c r="AG273" i="20" a="1"/>
  <c r="AG273" i="20" s="1"/>
  <c r="Q273" i="20"/>
  <c r="AB273" i="20" a="1"/>
  <c r="AB273" i="20" s="1"/>
  <c r="AD273" i="20" a="1"/>
  <c r="AD273" i="20" s="1"/>
  <c r="P273" i="20"/>
  <c r="O273" i="20"/>
  <c r="AC273" i="20" a="1"/>
  <c r="AC273" i="20" s="1"/>
  <c r="Y273" i="20" a="1"/>
  <c r="Y273" i="20" s="1"/>
  <c r="T273" i="20" a="1"/>
  <c r="T273" i="20" s="1"/>
  <c r="S273" i="20" a="1"/>
  <c r="S273" i="20" s="1"/>
  <c r="R273" i="20"/>
  <c r="AI273" i="20" a="1"/>
  <c r="AI273" i="20" s="1"/>
  <c r="AK273" i="20" a="1"/>
  <c r="AK273" i="20" s="1"/>
  <c r="AJ273" i="20" a="1"/>
  <c r="AJ273" i="20" s="1"/>
  <c r="AF273" i="20" a="1"/>
  <c r="AF273" i="20" s="1"/>
  <c r="AA273" i="20" a="1"/>
  <c r="AA273" i="20" s="1"/>
  <c r="Z273" i="20" a="1"/>
  <c r="Z273" i="20" s="1"/>
  <c r="AI317" i="16"/>
  <c r="AH317" i="16"/>
  <c r="AM317" i="16"/>
  <c r="AF317" i="16"/>
  <c r="AL318" i="16"/>
  <c r="AJ319" i="16" s="1"/>
  <c r="AK319" i="16" s="1"/>
  <c r="AG318" i="16" a="1"/>
  <c r="AG318" i="16" s="1"/>
  <c r="AN316" i="16"/>
  <c r="BG316" i="16" a="1"/>
  <c r="BG316" i="16" s="1"/>
  <c r="AY316" i="16" a="1"/>
  <c r="AY316" i="16" s="1"/>
  <c r="BE316" i="16" a="1"/>
  <c r="BE316" i="16" s="1"/>
  <c r="AW316" i="16" a="1"/>
  <c r="AW316" i="16" s="1"/>
  <c r="BF316" i="16" a="1"/>
  <c r="BF316" i="16" s="1"/>
  <c r="AT316" i="16"/>
  <c r="AS316" i="16" a="1"/>
  <c r="AS316" i="16" s="1"/>
  <c r="BC316" i="16" a="1"/>
  <c r="BC316" i="16" s="1"/>
  <c r="AQ316" i="16"/>
  <c r="BB316" i="16" a="1"/>
  <c r="BB316" i="16" s="1"/>
  <c r="BA316" i="16" a="1"/>
  <c r="BA316" i="16" s="1"/>
  <c r="BD316" i="16" a="1"/>
  <c r="BD316" i="16" s="1"/>
  <c r="BH316" i="16" a="1"/>
  <c r="BH316" i="16" s="1"/>
  <c r="AZ316" i="16" a="1"/>
  <c r="AZ316" i="16" s="1"/>
  <c r="AX316" i="16" a="1"/>
  <c r="AX316" i="16" s="1"/>
  <c r="AV316" i="16"/>
  <c r="AU316" i="16"/>
  <c r="AB316" i="16" s="1"/>
  <c r="BJ316" i="16" a="1"/>
  <c r="BJ316" i="16" s="1"/>
  <c r="BI316" i="16" a="1"/>
  <c r="BI316" i="16" s="1"/>
  <c r="AO316" i="16"/>
  <c r="AR316" i="16" a="1"/>
  <c r="AR316" i="16" s="1"/>
  <c r="AP316" i="16"/>
  <c r="AD308" i="21" l="1" a="1"/>
  <c r="AD308" i="21" s="1"/>
  <c r="T308" i="21" a="1"/>
  <c r="T308" i="21" s="1"/>
  <c r="AF308" i="21" a="1"/>
  <c r="AF308" i="21" s="1"/>
  <c r="V308" i="21"/>
  <c r="C308" i="21" s="1"/>
  <c r="U308" i="21"/>
  <c r="Q308" i="21"/>
  <c r="AC308" i="21" a="1"/>
  <c r="AC308" i="21" s="1"/>
  <c r="P308" i="21"/>
  <c r="O308" i="21"/>
  <c r="AB308" i="21" a="1"/>
  <c r="AB308" i="21" s="1"/>
  <c r="AK308" i="21" a="1"/>
  <c r="AK308" i="21" s="1"/>
  <c r="Y308" i="21" a="1"/>
  <c r="Y308" i="21" s="1"/>
  <c r="AJ308" i="21" a="1"/>
  <c r="AJ308" i="21" s="1"/>
  <c r="W308" i="21"/>
  <c r="R308" i="21"/>
  <c r="AH308" i="21" a="1"/>
  <c r="AH308" i="21" s="1"/>
  <c r="Z308" i="21" a="1"/>
  <c r="Z308" i="21" s="1"/>
  <c r="S308" i="21" a="1"/>
  <c r="S308" i="21" s="1"/>
  <c r="AI308" i="21" a="1"/>
  <c r="AI308" i="21" s="1"/>
  <c r="AA308" i="21" a="1"/>
  <c r="AA308" i="21" s="1"/>
  <c r="AG308" i="21" a="1"/>
  <c r="AG308" i="21" s="1"/>
  <c r="AE308" i="21" a="1"/>
  <c r="AE308" i="21" s="1"/>
  <c r="X308" i="21" a="1"/>
  <c r="X308" i="21" s="1"/>
  <c r="H310" i="21" a="1"/>
  <c r="H310" i="21" s="1"/>
  <c r="M310" i="21"/>
  <c r="K311" i="21" s="1"/>
  <c r="L311" i="21" s="1"/>
  <c r="G309" i="21"/>
  <c r="J309" i="21"/>
  <c r="N309" i="21"/>
  <c r="I309" i="21"/>
  <c r="AK274" i="20" a="1"/>
  <c r="AK274" i="20" s="1"/>
  <c r="AC274" i="20" a="1"/>
  <c r="AC274" i="20" s="1"/>
  <c r="S274" i="20" a="1"/>
  <c r="S274" i="20" s="1"/>
  <c r="W274" i="20"/>
  <c r="Z274" i="20" a="1"/>
  <c r="Z274" i="20" s="1"/>
  <c r="AI274" i="20" a="1"/>
  <c r="AI274" i="20" s="1"/>
  <c r="Y274" i="20" a="1"/>
  <c r="Y274" i="20" s="1"/>
  <c r="AB274" i="20" a="1"/>
  <c r="AB274" i="20" s="1"/>
  <c r="AA274" i="20" a="1"/>
  <c r="AA274" i="20" s="1"/>
  <c r="AH274" i="20" a="1"/>
  <c r="AH274" i="20" s="1"/>
  <c r="O274" i="20"/>
  <c r="AJ274" i="20" a="1"/>
  <c r="AJ274" i="20" s="1"/>
  <c r="AG274" i="20" a="1"/>
  <c r="AG274" i="20" s="1"/>
  <c r="P274" i="20"/>
  <c r="AD274" i="20" a="1"/>
  <c r="AD274" i="20" s="1"/>
  <c r="V274" i="20"/>
  <c r="C274" i="20" s="1"/>
  <c r="U274" i="20"/>
  <c r="AF274" i="20" a="1"/>
  <c r="AF274" i="20" s="1"/>
  <c r="AE274" i="20" a="1"/>
  <c r="AE274" i="20" s="1"/>
  <c r="X274" i="20" a="1"/>
  <c r="X274" i="20" s="1"/>
  <c r="T274" i="20" a="1"/>
  <c r="T274" i="20" s="1"/>
  <c r="R274" i="20"/>
  <c r="Q274" i="20"/>
  <c r="N275" i="20"/>
  <c r="G275" i="20"/>
  <c r="J275" i="20"/>
  <c r="I275" i="20"/>
  <c r="M276" i="20"/>
  <c r="K277" i="20" s="1"/>
  <c r="L277" i="20" s="1"/>
  <c r="H276" i="20" a="1"/>
  <c r="H276" i="20" s="1"/>
  <c r="AC316" i="16"/>
  <c r="AM318" i="16"/>
  <c r="AI318" i="16"/>
  <c r="AH318" i="16"/>
  <c r="AF318" i="16"/>
  <c r="AL319" i="16"/>
  <c r="AJ320" i="16" s="1"/>
  <c r="AK320" i="16" s="1"/>
  <c r="AG319" i="16" a="1"/>
  <c r="AG319" i="16" s="1"/>
  <c r="BE317" i="16" a="1"/>
  <c r="BE317" i="16" s="1"/>
  <c r="AW317" i="16" a="1"/>
  <c r="AW317" i="16" s="1"/>
  <c r="AV317" i="16"/>
  <c r="BD317" i="16" a="1"/>
  <c r="BD317" i="16" s="1"/>
  <c r="AU317" i="16"/>
  <c r="AB317" i="16" s="1"/>
  <c r="AS317" i="16" a="1"/>
  <c r="AS317" i="16" s="1"/>
  <c r="BA317" i="16" a="1"/>
  <c r="BA317" i="16" s="1"/>
  <c r="BJ317" i="16" a="1"/>
  <c r="BJ317" i="16" s="1"/>
  <c r="AZ317" i="16" a="1"/>
  <c r="AZ317" i="16" s="1"/>
  <c r="AN317" i="16"/>
  <c r="BC317" i="16" a="1"/>
  <c r="BC317" i="16" s="1"/>
  <c r="BB317" i="16" a="1"/>
  <c r="BB317" i="16" s="1"/>
  <c r="AR317" i="16" a="1"/>
  <c r="AR317" i="16" s="1"/>
  <c r="BH317" i="16" a="1"/>
  <c r="BH317" i="16" s="1"/>
  <c r="AO317" i="16"/>
  <c r="AY317" i="16" a="1"/>
  <c r="AY317" i="16" s="1"/>
  <c r="AX317" i="16" a="1"/>
  <c r="AX317" i="16" s="1"/>
  <c r="AT317" i="16"/>
  <c r="AC317" i="16" s="1"/>
  <c r="BI317" i="16" a="1"/>
  <c r="BI317" i="16" s="1"/>
  <c r="BF317" i="16" a="1"/>
  <c r="BF317" i="16" s="1"/>
  <c r="AQ317" i="16"/>
  <c r="AP317" i="16"/>
  <c r="BG317" i="16" a="1"/>
  <c r="BG317" i="16" s="1"/>
  <c r="Q309" i="21" l="1"/>
  <c r="AI309" i="21" a="1"/>
  <c r="AI309" i="21" s="1"/>
  <c r="AA309" i="21" a="1"/>
  <c r="AA309" i="21" s="1"/>
  <c r="P309" i="21"/>
  <c r="AF309" i="21" a="1"/>
  <c r="AF309" i="21" s="1"/>
  <c r="V309" i="21"/>
  <c r="C309" i="21" s="1"/>
  <c r="U309" i="21"/>
  <c r="D309" i="21" s="1"/>
  <c r="AG309" i="21" a="1"/>
  <c r="AG309" i="21" s="1"/>
  <c r="AH309" i="21" a="1"/>
  <c r="AH309" i="21" s="1"/>
  <c r="X309" i="21" a="1"/>
  <c r="X309" i="21" s="1"/>
  <c r="W309" i="21"/>
  <c r="Y309" i="21" a="1"/>
  <c r="Y309" i="21" s="1"/>
  <c r="AJ309" i="21" a="1"/>
  <c r="AJ309" i="21" s="1"/>
  <c r="O309" i="21"/>
  <c r="AK309" i="21" a="1"/>
  <c r="AK309" i="21" s="1"/>
  <c r="AE309" i="21" a="1"/>
  <c r="AE309" i="21" s="1"/>
  <c r="AC309" i="21" a="1"/>
  <c r="AC309" i="21" s="1"/>
  <c r="Z309" i="21" a="1"/>
  <c r="Z309" i="21" s="1"/>
  <c r="T309" i="21" a="1"/>
  <c r="T309" i="21" s="1"/>
  <c r="S309" i="21" a="1"/>
  <c r="S309" i="21" s="1"/>
  <c r="AB309" i="21" a="1"/>
  <c r="AB309" i="21" s="1"/>
  <c r="R309" i="21"/>
  <c r="AD309" i="21" a="1"/>
  <c r="AD309" i="21" s="1"/>
  <c r="G310" i="21"/>
  <c r="N310" i="21"/>
  <c r="I310" i="21"/>
  <c r="J310" i="21"/>
  <c r="H311" i="21" a="1"/>
  <c r="H311" i="21" s="1"/>
  <c r="M311" i="21"/>
  <c r="K312" i="21" s="1"/>
  <c r="L312" i="21" s="1"/>
  <c r="D308" i="21"/>
  <c r="J276" i="20"/>
  <c r="I276" i="20"/>
  <c r="N276" i="20"/>
  <c r="G276" i="20"/>
  <c r="H277" i="20" a="1"/>
  <c r="H277" i="20" s="1"/>
  <c r="M277" i="20"/>
  <c r="K278" i="20" s="1"/>
  <c r="L278" i="20" s="1"/>
  <c r="O275" i="20"/>
  <c r="AH275" i="20" a="1"/>
  <c r="AH275" i="20" s="1"/>
  <c r="Z275" i="20" a="1"/>
  <c r="Z275" i="20" s="1"/>
  <c r="AG275" i="20" a="1"/>
  <c r="AG275" i="20" s="1"/>
  <c r="X275" i="20" a="1"/>
  <c r="X275" i="20" s="1"/>
  <c r="AC275" i="20" a="1"/>
  <c r="AC275" i="20" s="1"/>
  <c r="Q275" i="20"/>
  <c r="P275" i="20"/>
  <c r="AB275" i="20" a="1"/>
  <c r="AB275" i="20" s="1"/>
  <c r="U275" i="20"/>
  <c r="D275" i="20" s="1"/>
  <c r="AK275" i="20" a="1"/>
  <c r="AK275" i="20" s="1"/>
  <c r="Y275" i="20" a="1"/>
  <c r="Y275" i="20" s="1"/>
  <c r="AJ275" i="20" a="1"/>
  <c r="AJ275" i="20" s="1"/>
  <c r="W275" i="20"/>
  <c r="V275" i="20"/>
  <c r="C275" i="20" s="1"/>
  <c r="AI275" i="20" a="1"/>
  <c r="AI275" i="20" s="1"/>
  <c r="AD275" i="20" a="1"/>
  <c r="AD275" i="20" s="1"/>
  <c r="AA275" i="20" a="1"/>
  <c r="AA275" i="20" s="1"/>
  <c r="T275" i="20" a="1"/>
  <c r="T275" i="20" s="1"/>
  <c r="AF275" i="20" a="1"/>
  <c r="AF275" i="20" s="1"/>
  <c r="S275" i="20" a="1"/>
  <c r="S275" i="20" s="1"/>
  <c r="AE275" i="20" a="1"/>
  <c r="AE275" i="20" s="1"/>
  <c r="R275" i="20"/>
  <c r="D274" i="20"/>
  <c r="AM319" i="16"/>
  <c r="AI319" i="16"/>
  <c r="AH319" i="16"/>
  <c r="AF319" i="16"/>
  <c r="AL320" i="16"/>
  <c r="AJ321" i="16" s="1"/>
  <c r="AK321" i="16" s="1"/>
  <c r="AG320" i="16" a="1"/>
  <c r="AG320" i="16" s="1"/>
  <c r="AS318" i="16" a="1"/>
  <c r="AS318" i="16" s="1"/>
  <c r="BJ318" i="16" a="1"/>
  <c r="BJ318" i="16" s="1"/>
  <c r="BB318" i="16" a="1"/>
  <c r="BB318" i="16" s="1"/>
  <c r="AR318" i="16" a="1"/>
  <c r="AR318" i="16" s="1"/>
  <c r="BH318" i="16" a="1"/>
  <c r="BH318" i="16" s="1"/>
  <c r="AZ318" i="16" a="1"/>
  <c r="AZ318" i="16" s="1"/>
  <c r="AO318" i="16"/>
  <c r="AT318" i="16"/>
  <c r="AC318" i="16" s="1"/>
  <c r="BE318" i="16" a="1"/>
  <c r="BE318" i="16" s="1"/>
  <c r="AQ318" i="16"/>
  <c r="BC318" i="16" a="1"/>
  <c r="BC318" i="16" s="1"/>
  <c r="BD318" i="16" a="1"/>
  <c r="BD318" i="16" s="1"/>
  <c r="BA318" i="16" a="1"/>
  <c r="BA318" i="16" s="1"/>
  <c r="BF318" i="16" a="1"/>
  <c r="BF318" i="16" s="1"/>
  <c r="AX318" i="16" a="1"/>
  <c r="AX318" i="16" s="1"/>
  <c r="AP318" i="16"/>
  <c r="AN318" i="16"/>
  <c r="AU318" i="16"/>
  <c r="AB318" i="16" s="1"/>
  <c r="BI318" i="16" a="1"/>
  <c r="BI318" i="16" s="1"/>
  <c r="AW318" i="16" a="1"/>
  <c r="AW318" i="16" s="1"/>
  <c r="AV318" i="16"/>
  <c r="BG318" i="16" a="1"/>
  <c r="BG318" i="16" s="1"/>
  <c r="AY318" i="16" a="1"/>
  <c r="AY318" i="16" s="1"/>
  <c r="M312" i="21" l="1"/>
  <c r="K313" i="21" s="1"/>
  <c r="L313" i="21" s="1"/>
  <c r="H312" i="21" a="1"/>
  <c r="H312" i="21" s="1"/>
  <c r="G311" i="21"/>
  <c r="J311" i="21"/>
  <c r="I311" i="21"/>
  <c r="N311" i="21"/>
  <c r="AG310" i="21" a="1"/>
  <c r="AG310" i="21" s="1"/>
  <c r="Y310" i="21" a="1"/>
  <c r="Y310" i="21" s="1"/>
  <c r="W310" i="21"/>
  <c r="AF310" i="21" a="1"/>
  <c r="AF310" i="21" s="1"/>
  <c r="V310" i="21"/>
  <c r="C310" i="21" s="1"/>
  <c r="AC310" i="21" a="1"/>
  <c r="AC310" i="21" s="1"/>
  <c r="P310" i="21"/>
  <c r="O310" i="21"/>
  <c r="AB310" i="21" a="1"/>
  <c r="AB310" i="21" s="1"/>
  <c r="Z310" i="21" a="1"/>
  <c r="Z310" i="21" s="1"/>
  <c r="AA310" i="21" a="1"/>
  <c r="AA310" i="21" s="1"/>
  <c r="AH310" i="21" a="1"/>
  <c r="AH310" i="21" s="1"/>
  <c r="AD310" i="21" a="1"/>
  <c r="AD310" i="21" s="1"/>
  <c r="AK310" i="21" a="1"/>
  <c r="AK310" i="21" s="1"/>
  <c r="AJ310" i="21" a="1"/>
  <c r="AJ310" i="21" s="1"/>
  <c r="AE310" i="21" a="1"/>
  <c r="AE310" i="21" s="1"/>
  <c r="U310" i="21"/>
  <c r="D310" i="21" s="1"/>
  <c r="T310" i="21" a="1"/>
  <c r="T310" i="21" s="1"/>
  <c r="AI310" i="21" a="1"/>
  <c r="AI310" i="21" s="1"/>
  <c r="X310" i="21" a="1"/>
  <c r="X310" i="21" s="1"/>
  <c r="S310" i="21" a="1"/>
  <c r="S310" i="21" s="1"/>
  <c r="R310" i="21"/>
  <c r="Q310" i="21"/>
  <c r="M278" i="20"/>
  <c r="K279" i="20" s="1"/>
  <c r="L279" i="20" s="1"/>
  <c r="H278" i="20" a="1"/>
  <c r="H278" i="20" s="1"/>
  <c r="G277" i="20"/>
  <c r="J277" i="20"/>
  <c r="N277" i="20"/>
  <c r="I277" i="20"/>
  <c r="AF276" i="20" a="1"/>
  <c r="AF276" i="20" s="1"/>
  <c r="X276" i="20" a="1"/>
  <c r="X276" i="20" s="1"/>
  <c r="W276" i="20"/>
  <c r="AE276" i="20" a="1"/>
  <c r="AE276" i="20" s="1"/>
  <c r="T276" i="20" a="1"/>
  <c r="T276" i="20" s="1"/>
  <c r="AD276" i="20" a="1"/>
  <c r="AD276" i="20" s="1"/>
  <c r="S276" i="20" a="1"/>
  <c r="S276" i="20" s="1"/>
  <c r="V276" i="20"/>
  <c r="C276" i="20" s="1"/>
  <c r="AH276" i="20" a="1"/>
  <c r="AH276" i="20" s="1"/>
  <c r="P276" i="20"/>
  <c r="AI276" i="20" a="1"/>
  <c r="AI276" i="20" s="1"/>
  <c r="U276" i="20"/>
  <c r="R276" i="20"/>
  <c r="AG276" i="20" a="1"/>
  <c r="AG276" i="20" s="1"/>
  <c r="Q276" i="20"/>
  <c r="AK276" i="20" a="1"/>
  <c r="AK276" i="20" s="1"/>
  <c r="O276" i="20"/>
  <c r="AC276" i="20" a="1"/>
  <c r="AC276" i="20" s="1"/>
  <c r="AA276" i="20" a="1"/>
  <c r="AA276" i="20" s="1"/>
  <c r="AJ276" i="20" a="1"/>
  <c r="AJ276" i="20" s="1"/>
  <c r="AB276" i="20" a="1"/>
  <c r="AB276" i="20" s="1"/>
  <c r="Z276" i="20" a="1"/>
  <c r="Z276" i="20" s="1"/>
  <c r="Y276" i="20" a="1"/>
  <c r="Y276" i="20" s="1"/>
  <c r="AI320" i="16"/>
  <c r="AH320" i="16"/>
  <c r="AF320" i="16"/>
  <c r="AM320" i="16"/>
  <c r="AL321" i="16"/>
  <c r="AJ322" i="16" s="1"/>
  <c r="AK322" i="16" s="1"/>
  <c r="AG321" i="16" a="1"/>
  <c r="AG321" i="16" s="1"/>
  <c r="BH319" i="16" a="1"/>
  <c r="BH319" i="16" s="1"/>
  <c r="AZ319" i="16" a="1"/>
  <c r="AZ319" i="16" s="1"/>
  <c r="AO319" i="16"/>
  <c r="AN319" i="16"/>
  <c r="BG319" i="16" a="1"/>
  <c r="BG319" i="16" s="1"/>
  <c r="AY319" i="16" a="1"/>
  <c r="AY319" i="16" s="1"/>
  <c r="BA319" i="16" a="1"/>
  <c r="BA319" i="16" s="1"/>
  <c r="BJ319" i="16" a="1"/>
  <c r="BJ319" i="16" s="1"/>
  <c r="AV319" i="16"/>
  <c r="BE319" i="16" a="1"/>
  <c r="BE319" i="16" s="1"/>
  <c r="AQ319" i="16"/>
  <c r="AP319" i="16"/>
  <c r="BD319" i="16" a="1"/>
  <c r="BD319" i="16" s="1"/>
  <c r="AU319" i="16"/>
  <c r="AB319" i="16" s="1"/>
  <c r="AT319" i="16"/>
  <c r="AR319" i="16" a="1"/>
  <c r="AR319" i="16" s="1"/>
  <c r="AX319" i="16" a="1"/>
  <c r="AX319" i="16" s="1"/>
  <c r="AW319" i="16" a="1"/>
  <c r="AW319" i="16" s="1"/>
  <c r="AS319" i="16" a="1"/>
  <c r="AS319" i="16" s="1"/>
  <c r="BI319" i="16" a="1"/>
  <c r="BI319" i="16" s="1"/>
  <c r="BF319" i="16" a="1"/>
  <c r="BF319" i="16" s="1"/>
  <c r="BC319" i="16" a="1"/>
  <c r="BC319" i="16" s="1"/>
  <c r="BB319" i="16" a="1"/>
  <c r="BB319" i="16" s="1"/>
  <c r="U311" i="21" l="1"/>
  <c r="D311" i="21" s="1"/>
  <c r="AD311" i="21" a="1"/>
  <c r="AD311" i="21" s="1"/>
  <c r="AH311" i="21" a="1"/>
  <c r="AH311" i="21" s="1"/>
  <c r="Y311" i="21" a="1"/>
  <c r="Y311" i="21" s="1"/>
  <c r="W311" i="21"/>
  <c r="AF311" i="21" a="1"/>
  <c r="AF311" i="21" s="1"/>
  <c r="AG311" i="21" a="1"/>
  <c r="AG311" i="21" s="1"/>
  <c r="V311" i="21"/>
  <c r="C311" i="21" s="1"/>
  <c r="T311" i="21" a="1"/>
  <c r="T311" i="21" s="1"/>
  <c r="AA311" i="21" a="1"/>
  <c r="AA311" i="21" s="1"/>
  <c r="R311" i="21"/>
  <c r="AJ311" i="21" a="1"/>
  <c r="AJ311" i="21" s="1"/>
  <c r="O311" i="21"/>
  <c r="Q311" i="21"/>
  <c r="P311" i="21"/>
  <c r="AE311" i="21" a="1"/>
  <c r="AE311" i="21" s="1"/>
  <c r="AK311" i="21" a="1"/>
  <c r="AK311" i="21" s="1"/>
  <c r="AC311" i="21" a="1"/>
  <c r="AC311" i="21" s="1"/>
  <c r="Z311" i="21" a="1"/>
  <c r="Z311" i="21" s="1"/>
  <c r="X311" i="21" a="1"/>
  <c r="X311" i="21" s="1"/>
  <c r="AI311" i="21" a="1"/>
  <c r="AI311" i="21" s="1"/>
  <c r="AB311" i="21" a="1"/>
  <c r="AB311" i="21" s="1"/>
  <c r="S311" i="21" a="1"/>
  <c r="S311" i="21" s="1"/>
  <c r="J312" i="21"/>
  <c r="I312" i="21"/>
  <c r="N312" i="21"/>
  <c r="G312" i="21"/>
  <c r="M313" i="21"/>
  <c r="K314" i="21" s="1"/>
  <c r="L314" i="21" s="1"/>
  <c r="H313" i="21" a="1"/>
  <c r="H313" i="21" s="1"/>
  <c r="T277" i="20" a="1"/>
  <c r="T277" i="20" s="1"/>
  <c r="AK277" i="20" a="1"/>
  <c r="AK277" i="20" s="1"/>
  <c r="AC277" i="20" a="1"/>
  <c r="AC277" i="20" s="1"/>
  <c r="X277" i="20" a="1"/>
  <c r="X277" i="20" s="1"/>
  <c r="AG277" i="20" a="1"/>
  <c r="AG277" i="20" s="1"/>
  <c r="W277" i="20"/>
  <c r="V277" i="20"/>
  <c r="C277" i="20" s="1"/>
  <c r="AE277" i="20" a="1"/>
  <c r="AE277" i="20" s="1"/>
  <c r="P277" i="20"/>
  <c r="O277" i="20"/>
  <c r="AD277" i="20" a="1"/>
  <c r="AD277" i="20" s="1"/>
  <c r="AB277" i="20" a="1"/>
  <c r="AB277" i="20" s="1"/>
  <c r="AI277" i="20" a="1"/>
  <c r="AI277" i="20" s="1"/>
  <c r="AH277" i="20" a="1"/>
  <c r="AH277" i="20" s="1"/>
  <c r="AF277" i="20" a="1"/>
  <c r="AF277" i="20" s="1"/>
  <c r="AA277" i="20" a="1"/>
  <c r="AA277" i="20" s="1"/>
  <c r="Z277" i="20" a="1"/>
  <c r="Z277" i="20" s="1"/>
  <c r="Y277" i="20" a="1"/>
  <c r="Y277" i="20" s="1"/>
  <c r="AJ277" i="20" a="1"/>
  <c r="AJ277" i="20" s="1"/>
  <c r="U277" i="20"/>
  <c r="D277" i="20" s="1"/>
  <c r="S277" i="20" a="1"/>
  <c r="S277" i="20" s="1"/>
  <c r="Q277" i="20"/>
  <c r="R277" i="20"/>
  <c r="D276" i="20"/>
  <c r="J278" i="20"/>
  <c r="I278" i="20"/>
  <c r="G278" i="20"/>
  <c r="N278" i="20"/>
  <c r="M279" i="20"/>
  <c r="K280" i="20" s="1"/>
  <c r="L280" i="20" s="1"/>
  <c r="H279" i="20" a="1"/>
  <c r="H279" i="20" s="1"/>
  <c r="AF321" i="16"/>
  <c r="AI321" i="16"/>
  <c r="AH321" i="16"/>
  <c r="AM321" i="16"/>
  <c r="AG322" i="16" a="1"/>
  <c r="AG322" i="16" s="1"/>
  <c r="AL322" i="16"/>
  <c r="AJ323" i="16" s="1"/>
  <c r="AK323" i="16" s="1"/>
  <c r="BE320" i="16" a="1"/>
  <c r="BE320" i="16" s="1"/>
  <c r="AW320" i="16" a="1"/>
  <c r="AW320" i="16" s="1"/>
  <c r="AV320" i="16"/>
  <c r="BC320" i="16" a="1"/>
  <c r="BC320" i="16" s="1"/>
  <c r="AS320" i="16" a="1"/>
  <c r="AS320" i="16" s="1"/>
  <c r="BF320" i="16" a="1"/>
  <c r="BF320" i="16" s="1"/>
  <c r="BD320" i="16" a="1"/>
  <c r="BD320" i="16" s="1"/>
  <c r="AR320" i="16" a="1"/>
  <c r="AR320" i="16" s="1"/>
  <c r="BB320" i="16" a="1"/>
  <c r="BB320" i="16" s="1"/>
  <c r="AO320" i="16"/>
  <c r="BH320" i="16" a="1"/>
  <c r="BH320" i="16" s="1"/>
  <c r="AP320" i="16"/>
  <c r="AN320" i="16"/>
  <c r="BG320" i="16" a="1"/>
  <c r="BG320" i="16" s="1"/>
  <c r="BI320" i="16" a="1"/>
  <c r="BI320" i="16" s="1"/>
  <c r="BJ320" i="16" a="1"/>
  <c r="BJ320" i="16" s="1"/>
  <c r="AY320" i="16" a="1"/>
  <c r="AY320" i="16" s="1"/>
  <c r="AX320" i="16" a="1"/>
  <c r="AX320" i="16" s="1"/>
  <c r="AU320" i="16"/>
  <c r="AB320" i="16" s="1"/>
  <c r="AT320" i="16"/>
  <c r="AC320" i="16" s="1"/>
  <c r="AQ320" i="16"/>
  <c r="BA320" i="16" a="1"/>
  <c r="BA320" i="16" s="1"/>
  <c r="AZ320" i="16" a="1"/>
  <c r="AZ320" i="16" s="1"/>
  <c r="AC319" i="16"/>
  <c r="J313" i="21" l="1"/>
  <c r="G313" i="21"/>
  <c r="I313" i="21"/>
  <c r="N313" i="21"/>
  <c r="H314" i="21" a="1"/>
  <c r="H314" i="21" s="1"/>
  <c r="M314" i="21"/>
  <c r="K315" i="21" s="1"/>
  <c r="L315" i="21" s="1"/>
  <c r="AJ312" i="21" a="1"/>
  <c r="AJ312" i="21" s="1"/>
  <c r="AB312" i="21" a="1"/>
  <c r="AB312" i="21" s="1"/>
  <c r="R312" i="21"/>
  <c r="Q312" i="21"/>
  <c r="AH312" i="21" a="1"/>
  <c r="AH312" i="21" s="1"/>
  <c r="Y312" i="21" a="1"/>
  <c r="Y312" i="21" s="1"/>
  <c r="AK312" i="21" a="1"/>
  <c r="AK312" i="21" s="1"/>
  <c r="AA312" i="21" a="1"/>
  <c r="AA312" i="21" s="1"/>
  <c r="Z312" i="21" a="1"/>
  <c r="Z312" i="21" s="1"/>
  <c r="AC312" i="21" a="1"/>
  <c r="AC312" i="21" s="1"/>
  <c r="AE312" i="21" a="1"/>
  <c r="AE312" i="21" s="1"/>
  <c r="X312" i="21" a="1"/>
  <c r="X312" i="21" s="1"/>
  <c r="U312" i="21"/>
  <c r="W312" i="21"/>
  <c r="V312" i="21"/>
  <c r="C312" i="21" s="1"/>
  <c r="AF312" i="21" a="1"/>
  <c r="AF312" i="21" s="1"/>
  <c r="AD312" i="21" a="1"/>
  <c r="AD312" i="21" s="1"/>
  <c r="AG312" i="21" a="1"/>
  <c r="AG312" i="21" s="1"/>
  <c r="P312" i="21"/>
  <c r="O312" i="21"/>
  <c r="S312" i="21" a="1"/>
  <c r="S312" i="21" s="1"/>
  <c r="AI312" i="21" a="1"/>
  <c r="AI312" i="21" s="1"/>
  <c r="T312" i="21" a="1"/>
  <c r="T312" i="21" s="1"/>
  <c r="J279" i="20"/>
  <c r="G279" i="20"/>
  <c r="I279" i="20"/>
  <c r="N279" i="20"/>
  <c r="H280" i="20" a="1"/>
  <c r="H280" i="20" s="1"/>
  <c r="M280" i="20"/>
  <c r="K281" i="20" s="1"/>
  <c r="L281" i="20" s="1"/>
  <c r="AI278" i="20" a="1"/>
  <c r="AI278" i="20" s="1"/>
  <c r="AA278" i="20" a="1"/>
  <c r="AA278" i="20" s="1"/>
  <c r="P278" i="20"/>
  <c r="O278" i="20"/>
  <c r="AJ278" i="20" a="1"/>
  <c r="AJ278" i="20" s="1"/>
  <c r="Z278" i="20" a="1"/>
  <c r="Z278" i="20" s="1"/>
  <c r="AK278" i="20" a="1"/>
  <c r="AK278" i="20" s="1"/>
  <c r="Y278" i="20" a="1"/>
  <c r="Y278" i="20" s="1"/>
  <c r="X278" i="20" a="1"/>
  <c r="X278" i="20" s="1"/>
  <c r="AC278" i="20" a="1"/>
  <c r="AC278" i="20" s="1"/>
  <c r="AB278" i="20" a="1"/>
  <c r="AB278" i="20" s="1"/>
  <c r="S278" i="20" a="1"/>
  <c r="S278" i="20" s="1"/>
  <c r="W278" i="20"/>
  <c r="V278" i="20"/>
  <c r="C278" i="20" s="1"/>
  <c r="U278" i="20"/>
  <c r="AD278" i="20" a="1"/>
  <c r="AD278" i="20" s="1"/>
  <c r="AG278" i="20" a="1"/>
  <c r="AG278" i="20" s="1"/>
  <c r="AF278" i="20" a="1"/>
  <c r="AF278" i="20" s="1"/>
  <c r="AH278" i="20" a="1"/>
  <c r="AH278" i="20" s="1"/>
  <c r="AE278" i="20" a="1"/>
  <c r="AE278" i="20" s="1"/>
  <c r="R278" i="20"/>
  <c r="T278" i="20" a="1"/>
  <c r="T278" i="20" s="1"/>
  <c r="Q278" i="20"/>
  <c r="AG323" i="16" a="1"/>
  <c r="AG323" i="16" s="1"/>
  <c r="AL323" i="16"/>
  <c r="AJ324" i="16" s="1"/>
  <c r="AK324" i="16" s="1"/>
  <c r="AM322" i="16"/>
  <c r="AH322" i="16"/>
  <c r="AI322" i="16"/>
  <c r="AF322" i="16"/>
  <c r="BC321" i="16" a="1"/>
  <c r="BC321" i="16" s="1"/>
  <c r="AS321" i="16" a="1"/>
  <c r="AS321" i="16" s="1"/>
  <c r="BJ321" i="16" a="1"/>
  <c r="BJ321" i="16" s="1"/>
  <c r="BB321" i="16" a="1"/>
  <c r="BB321" i="16" s="1"/>
  <c r="AP321" i="16"/>
  <c r="AY321" i="16" a="1"/>
  <c r="AY321" i="16" s="1"/>
  <c r="BI321" i="16" a="1"/>
  <c r="BI321" i="16" s="1"/>
  <c r="BH321" i="16" a="1"/>
  <c r="BH321" i="16" s="1"/>
  <c r="AX321" i="16" a="1"/>
  <c r="AX321" i="16" s="1"/>
  <c r="AV321" i="16"/>
  <c r="BG321" i="16" a="1"/>
  <c r="BG321" i="16" s="1"/>
  <c r="AQ321" i="16"/>
  <c r="BF321" i="16" a="1"/>
  <c r="BF321" i="16" s="1"/>
  <c r="AO321" i="16"/>
  <c r="AN321" i="16"/>
  <c r="BE321" i="16" a="1"/>
  <c r="BE321" i="16" s="1"/>
  <c r="AW321" i="16" a="1"/>
  <c r="AW321" i="16" s="1"/>
  <c r="AR321" i="16" a="1"/>
  <c r="AR321" i="16" s="1"/>
  <c r="BD321" i="16" a="1"/>
  <c r="BD321" i="16" s="1"/>
  <c r="BA321" i="16" a="1"/>
  <c r="BA321" i="16" s="1"/>
  <c r="AZ321" i="16" a="1"/>
  <c r="AZ321" i="16" s="1"/>
  <c r="AU321" i="16"/>
  <c r="AB321" i="16" s="1"/>
  <c r="AT321" i="16"/>
  <c r="H315" i="21" l="1" a="1"/>
  <c r="H315" i="21" s="1"/>
  <c r="M315" i="21"/>
  <c r="K316" i="21" s="1"/>
  <c r="L316" i="21" s="1"/>
  <c r="N314" i="21"/>
  <c r="J314" i="21"/>
  <c r="I314" i="21"/>
  <c r="G314" i="21"/>
  <c r="D312" i="21"/>
  <c r="AG313" i="21" a="1"/>
  <c r="AG313" i="21" s="1"/>
  <c r="Y313" i="21" a="1"/>
  <c r="Y313" i="21" s="1"/>
  <c r="AI313" i="21" a="1"/>
  <c r="AI313" i="21" s="1"/>
  <c r="Z313" i="21" a="1"/>
  <c r="Z313" i="21" s="1"/>
  <c r="AF313" i="21" a="1"/>
  <c r="AF313" i="21" s="1"/>
  <c r="AE313" i="21" a="1"/>
  <c r="AE313" i="21" s="1"/>
  <c r="T313" i="21" a="1"/>
  <c r="T313" i="21" s="1"/>
  <c r="S313" i="21" a="1"/>
  <c r="S313" i="21" s="1"/>
  <c r="AB313" i="21" a="1"/>
  <c r="AB313" i="21" s="1"/>
  <c r="AH313" i="21" a="1"/>
  <c r="AH313" i="21" s="1"/>
  <c r="O313" i="21"/>
  <c r="U313" i="21"/>
  <c r="D313" i="21" s="1"/>
  <c r="R313" i="21"/>
  <c r="P313" i="21"/>
  <c r="W313" i="21"/>
  <c r="V313" i="21"/>
  <c r="C313" i="21" s="1"/>
  <c r="AA313" i="21" a="1"/>
  <c r="AA313" i="21" s="1"/>
  <c r="AK313" i="21" a="1"/>
  <c r="AK313" i="21" s="1"/>
  <c r="AJ313" i="21" a="1"/>
  <c r="AJ313" i="21" s="1"/>
  <c r="AD313" i="21" a="1"/>
  <c r="AD313" i="21" s="1"/>
  <c r="AC313" i="21" a="1"/>
  <c r="AC313" i="21" s="1"/>
  <c r="X313" i="21" a="1"/>
  <c r="X313" i="21" s="1"/>
  <c r="Q313" i="21"/>
  <c r="H281" i="20" a="1"/>
  <c r="H281" i="20" s="1"/>
  <c r="M281" i="20"/>
  <c r="K282" i="20" s="1"/>
  <c r="L282" i="20" s="1"/>
  <c r="D278" i="20"/>
  <c r="G280" i="20"/>
  <c r="N280" i="20"/>
  <c r="J280" i="20"/>
  <c r="I280" i="20"/>
  <c r="AF279" i="20" a="1"/>
  <c r="AF279" i="20" s="1"/>
  <c r="X279" i="20" a="1"/>
  <c r="X279" i="20" s="1"/>
  <c r="O279" i="20"/>
  <c r="R279" i="20"/>
  <c r="AC279" i="20" a="1"/>
  <c r="AC279" i="20" s="1"/>
  <c r="Q279" i="20"/>
  <c r="P279" i="20"/>
  <c r="Z279" i="20" a="1"/>
  <c r="Z279" i="20" s="1"/>
  <c r="Y279" i="20" a="1"/>
  <c r="Y279" i="20" s="1"/>
  <c r="U279" i="20"/>
  <c r="D279" i="20" s="1"/>
  <c r="AK279" i="20" a="1"/>
  <c r="AK279" i="20" s="1"/>
  <c r="AJ279" i="20" a="1"/>
  <c r="AJ279" i="20" s="1"/>
  <c r="W279" i="20"/>
  <c r="AI279" i="20" a="1"/>
  <c r="AI279" i="20" s="1"/>
  <c r="V279" i="20"/>
  <c r="C279" i="20" s="1"/>
  <c r="AD279" i="20" a="1"/>
  <c r="AD279" i="20" s="1"/>
  <c r="AH279" i="20" a="1"/>
  <c r="AH279" i="20" s="1"/>
  <c r="T279" i="20" a="1"/>
  <c r="T279" i="20" s="1"/>
  <c r="AG279" i="20" a="1"/>
  <c r="AG279" i="20" s="1"/>
  <c r="AE279" i="20" a="1"/>
  <c r="AE279" i="20" s="1"/>
  <c r="AA279" i="20" a="1"/>
  <c r="AA279" i="20" s="1"/>
  <c r="AB279" i="20" a="1"/>
  <c r="AB279" i="20" s="1"/>
  <c r="S279" i="20" a="1"/>
  <c r="S279" i="20" s="1"/>
  <c r="AC321" i="16"/>
  <c r="AP322" i="16"/>
  <c r="BH322" i="16" a="1"/>
  <c r="BH322" i="16" s="1"/>
  <c r="AZ322" i="16" a="1"/>
  <c r="AZ322" i="16" s="1"/>
  <c r="AO322" i="16"/>
  <c r="AN322" i="16"/>
  <c r="BF322" i="16" a="1"/>
  <c r="BF322" i="16" s="1"/>
  <c r="AX322" i="16" a="1"/>
  <c r="AX322" i="16" s="1"/>
  <c r="BD322" i="16" a="1"/>
  <c r="BD322" i="16" s="1"/>
  <c r="AR322" i="16" a="1"/>
  <c r="AR322" i="16" s="1"/>
  <c r="BC322" i="16" a="1"/>
  <c r="BC322" i="16" s="1"/>
  <c r="AQ322" i="16"/>
  <c r="AT322" i="16"/>
  <c r="AC322" i="16" s="1"/>
  <c r="BI322" i="16" a="1"/>
  <c r="BI322" i="16" s="1"/>
  <c r="BG322" i="16" a="1"/>
  <c r="BG322" i="16" s="1"/>
  <c r="AS322" i="16" a="1"/>
  <c r="AS322" i="16" s="1"/>
  <c r="BJ322" i="16" a="1"/>
  <c r="BJ322" i="16" s="1"/>
  <c r="BB322" i="16" a="1"/>
  <c r="BB322" i="16" s="1"/>
  <c r="BA322" i="16" a="1"/>
  <c r="BA322" i="16" s="1"/>
  <c r="AY322" i="16" a="1"/>
  <c r="AY322" i="16" s="1"/>
  <c r="BE322" i="16" a="1"/>
  <c r="BE322" i="16" s="1"/>
  <c r="AV322" i="16"/>
  <c r="AW322" i="16" a="1"/>
  <c r="AW322" i="16" s="1"/>
  <c r="AU322" i="16"/>
  <c r="AB322" i="16" s="1"/>
  <c r="AG324" i="16" a="1"/>
  <c r="AG324" i="16" s="1"/>
  <c r="AL324" i="16"/>
  <c r="AJ325" i="16" s="1"/>
  <c r="AK325" i="16" s="1"/>
  <c r="AI323" i="16"/>
  <c r="AF323" i="16"/>
  <c r="AH323" i="16"/>
  <c r="AM323" i="16"/>
  <c r="AE314" i="21" l="1" a="1"/>
  <c r="AE314" i="21" s="1"/>
  <c r="V314" i="21"/>
  <c r="C314" i="21" s="1"/>
  <c r="U314" i="21"/>
  <c r="AJ314" i="21" a="1"/>
  <c r="AJ314" i="21" s="1"/>
  <c r="AA314" i="21" a="1"/>
  <c r="AA314" i="21" s="1"/>
  <c r="Y314" i="21" a="1"/>
  <c r="Y314" i="21" s="1"/>
  <c r="AK314" i="21" a="1"/>
  <c r="AK314" i="21" s="1"/>
  <c r="Z314" i="21" a="1"/>
  <c r="Z314" i="21" s="1"/>
  <c r="AI314" i="21" a="1"/>
  <c r="AI314" i="21" s="1"/>
  <c r="AF314" i="21" a="1"/>
  <c r="AF314" i="21" s="1"/>
  <c r="O314" i="21"/>
  <c r="W314" i="21"/>
  <c r="S314" i="21" a="1"/>
  <c r="S314" i="21" s="1"/>
  <c r="AG314" i="21" a="1"/>
  <c r="AG314" i="21" s="1"/>
  <c r="AD314" i="21" a="1"/>
  <c r="AD314" i="21" s="1"/>
  <c r="R314" i="21"/>
  <c r="Q314" i="21"/>
  <c r="AB314" i="21" a="1"/>
  <c r="AB314" i="21" s="1"/>
  <c r="AC314" i="21" a="1"/>
  <c r="AC314" i="21" s="1"/>
  <c r="AH314" i="21" a="1"/>
  <c r="AH314" i="21" s="1"/>
  <c r="T314" i="21" a="1"/>
  <c r="T314" i="21" s="1"/>
  <c r="P314" i="21"/>
  <c r="X314" i="21" a="1"/>
  <c r="X314" i="21" s="1"/>
  <c r="M316" i="21"/>
  <c r="K317" i="21" s="1"/>
  <c r="L317" i="21" s="1"/>
  <c r="H316" i="21" a="1"/>
  <c r="H316" i="21" s="1"/>
  <c r="N315" i="21"/>
  <c r="J315" i="21"/>
  <c r="I315" i="21"/>
  <c r="G315" i="21"/>
  <c r="AD280" i="20" a="1"/>
  <c r="AD280" i="20" s="1"/>
  <c r="T280" i="20" a="1"/>
  <c r="T280" i="20" s="1"/>
  <c r="AK280" i="20" a="1"/>
  <c r="AK280" i="20" s="1"/>
  <c r="AB280" i="20" a="1"/>
  <c r="AB280" i="20" s="1"/>
  <c r="P280" i="20"/>
  <c r="V280" i="20"/>
  <c r="C280" i="20" s="1"/>
  <c r="AF280" i="20" a="1"/>
  <c r="AF280" i="20" s="1"/>
  <c r="U280" i="20"/>
  <c r="AI280" i="20" a="1"/>
  <c r="AI280" i="20" s="1"/>
  <c r="X280" i="20" a="1"/>
  <c r="X280" i="20" s="1"/>
  <c r="AE280" i="20" a="1"/>
  <c r="AE280" i="20" s="1"/>
  <c r="W280" i="20"/>
  <c r="AH280" i="20" a="1"/>
  <c r="AH280" i="20" s="1"/>
  <c r="S280" i="20" a="1"/>
  <c r="S280" i="20" s="1"/>
  <c r="R280" i="20"/>
  <c r="AG280" i="20" a="1"/>
  <c r="AG280" i="20" s="1"/>
  <c r="Q280" i="20"/>
  <c r="O280" i="20"/>
  <c r="AC280" i="20" a="1"/>
  <c r="AC280" i="20" s="1"/>
  <c r="AA280" i="20" a="1"/>
  <c r="AA280" i="20" s="1"/>
  <c r="AJ280" i="20" a="1"/>
  <c r="AJ280" i="20" s="1"/>
  <c r="Z280" i="20" a="1"/>
  <c r="Z280" i="20" s="1"/>
  <c r="Y280" i="20" a="1"/>
  <c r="Y280" i="20" s="1"/>
  <c r="M282" i="20"/>
  <c r="K283" i="20" s="1"/>
  <c r="L283" i="20" s="1"/>
  <c r="H282" i="20" a="1"/>
  <c r="H282" i="20" s="1"/>
  <c r="G281" i="20"/>
  <c r="N281" i="20"/>
  <c r="I281" i="20"/>
  <c r="J281" i="20"/>
  <c r="BF323" i="16" a="1"/>
  <c r="BF323" i="16" s="1"/>
  <c r="AX323" i="16" a="1"/>
  <c r="AX323" i="16" s="1"/>
  <c r="BE323" i="16" a="1"/>
  <c r="BE323" i="16" s="1"/>
  <c r="AW323" i="16" a="1"/>
  <c r="AW323" i="16" s="1"/>
  <c r="AT323" i="16"/>
  <c r="AC323" i="16" s="1"/>
  <c r="BI323" i="16" a="1"/>
  <c r="BI323" i="16" s="1"/>
  <c r="AY323" i="16" a="1"/>
  <c r="AY323" i="16" s="1"/>
  <c r="BG323" i="16" a="1"/>
  <c r="BG323" i="16" s="1"/>
  <c r="AU323" i="16"/>
  <c r="AB323" i="16" s="1"/>
  <c r="AS323" i="16" a="1"/>
  <c r="AS323" i="16" s="1"/>
  <c r="BJ323" i="16" a="1"/>
  <c r="BJ323" i="16" s="1"/>
  <c r="BH323" i="16" a="1"/>
  <c r="BH323" i="16" s="1"/>
  <c r="AR323" i="16" a="1"/>
  <c r="AR323" i="16" s="1"/>
  <c r="BB323" i="16" a="1"/>
  <c r="BB323" i="16" s="1"/>
  <c r="BA323" i="16" a="1"/>
  <c r="BA323" i="16" s="1"/>
  <c r="AV323" i="16"/>
  <c r="BD323" i="16" a="1"/>
  <c r="BD323" i="16" s="1"/>
  <c r="BC323" i="16" a="1"/>
  <c r="BC323" i="16" s="1"/>
  <c r="AZ323" i="16" a="1"/>
  <c r="AZ323" i="16" s="1"/>
  <c r="AQ323" i="16"/>
  <c r="AP323" i="16"/>
  <c r="AO323" i="16"/>
  <c r="AN323" i="16"/>
  <c r="AL325" i="16"/>
  <c r="AJ326" i="16" s="1"/>
  <c r="AK326" i="16" s="1"/>
  <c r="AG325" i="16" a="1"/>
  <c r="AG325" i="16" s="1"/>
  <c r="AF324" i="16"/>
  <c r="AM324" i="16"/>
  <c r="AH324" i="16"/>
  <c r="AI324" i="16"/>
  <c r="AC315" i="21" l="1" a="1"/>
  <c r="AC315" i="21" s="1"/>
  <c r="S315" i="21" a="1"/>
  <c r="S315" i="21" s="1"/>
  <c r="AK315" i="21" a="1"/>
  <c r="AK315" i="21" s="1"/>
  <c r="R315" i="21"/>
  <c r="AB315" i="21" a="1"/>
  <c r="AB315" i="21" s="1"/>
  <c r="O315" i="21"/>
  <c r="AG315" i="21" a="1"/>
  <c r="AG315" i="21" s="1"/>
  <c r="Q315" i="21"/>
  <c r="AF315" i="21" a="1"/>
  <c r="AF315" i="21" s="1"/>
  <c r="T315" i="21" a="1"/>
  <c r="T315" i="21" s="1"/>
  <c r="AE315" i="21" a="1"/>
  <c r="AE315" i="21" s="1"/>
  <c r="Y315" i="21" a="1"/>
  <c r="Y315" i="21" s="1"/>
  <c r="P315" i="21"/>
  <c r="AA315" i="21" a="1"/>
  <c r="AA315" i="21" s="1"/>
  <c r="X315" i="21" a="1"/>
  <c r="X315" i="21" s="1"/>
  <c r="V315" i="21"/>
  <c r="C315" i="21" s="1"/>
  <c r="U315" i="21"/>
  <c r="D315" i="21" s="1"/>
  <c r="W315" i="21"/>
  <c r="Z315" i="21" a="1"/>
  <c r="Z315" i="21" s="1"/>
  <c r="AD315" i="21" a="1"/>
  <c r="AD315" i="21" s="1"/>
  <c r="AJ315" i="21" a="1"/>
  <c r="AJ315" i="21" s="1"/>
  <c r="AI315" i="21" a="1"/>
  <c r="AI315" i="21" s="1"/>
  <c r="AH315" i="21" a="1"/>
  <c r="AH315" i="21" s="1"/>
  <c r="G316" i="21"/>
  <c r="I316" i="21"/>
  <c r="J316" i="21"/>
  <c r="N316" i="21"/>
  <c r="H317" i="21" a="1"/>
  <c r="H317" i="21" s="1"/>
  <c r="M317" i="21"/>
  <c r="K318" i="21" s="1"/>
  <c r="L318" i="21" s="1"/>
  <c r="D314" i="21"/>
  <c r="Q281" i="20"/>
  <c r="AI281" i="20" a="1"/>
  <c r="AI281" i="20" s="1"/>
  <c r="AA281" i="20" a="1"/>
  <c r="AA281" i="20" s="1"/>
  <c r="P281" i="20"/>
  <c r="AC281" i="20" a="1"/>
  <c r="AC281" i="20" s="1"/>
  <c r="R281" i="20"/>
  <c r="AH281" i="20" a="1"/>
  <c r="AH281" i="20" s="1"/>
  <c r="X281" i="20" a="1"/>
  <c r="X281" i="20" s="1"/>
  <c r="AG281" i="20" a="1"/>
  <c r="AG281" i="20" s="1"/>
  <c r="W281" i="20"/>
  <c r="S281" i="20" a="1"/>
  <c r="S281" i="20" s="1"/>
  <c r="AE281" i="20" a="1"/>
  <c r="AE281" i="20" s="1"/>
  <c r="O281" i="20"/>
  <c r="AD281" i="20" a="1"/>
  <c r="AD281" i="20" s="1"/>
  <c r="Y281" i="20" a="1"/>
  <c r="Y281" i="20" s="1"/>
  <c r="V281" i="20"/>
  <c r="C281" i="20" s="1"/>
  <c r="U281" i="20"/>
  <c r="D281" i="20" s="1"/>
  <c r="AJ281" i="20" a="1"/>
  <c r="AJ281" i="20" s="1"/>
  <c r="AF281" i="20" a="1"/>
  <c r="AF281" i="20" s="1"/>
  <c r="AK281" i="20" a="1"/>
  <c r="AK281" i="20" s="1"/>
  <c r="AB281" i="20" a="1"/>
  <c r="AB281" i="20" s="1"/>
  <c r="T281" i="20" a="1"/>
  <c r="T281" i="20" s="1"/>
  <c r="Z281" i="20" a="1"/>
  <c r="Z281" i="20" s="1"/>
  <c r="J282" i="20"/>
  <c r="I282" i="20"/>
  <c r="N282" i="20"/>
  <c r="G282" i="20"/>
  <c r="H283" i="20" a="1"/>
  <c r="H283" i="20" s="1"/>
  <c r="M283" i="20"/>
  <c r="K284" i="20" s="1"/>
  <c r="L284" i="20" s="1"/>
  <c r="D280" i="20"/>
  <c r="AT324" i="16"/>
  <c r="BC324" i="16" a="1"/>
  <c r="BC324" i="16" s="1"/>
  <c r="AS324" i="16" a="1"/>
  <c r="AS324" i="16" s="1"/>
  <c r="BI324" i="16" a="1"/>
  <c r="BI324" i="16" s="1"/>
  <c r="BA324" i="16" a="1"/>
  <c r="BA324" i="16" s="1"/>
  <c r="AQ324" i="16"/>
  <c r="BE324" i="16" a="1"/>
  <c r="BE324" i="16" s="1"/>
  <c r="AR324" i="16" a="1"/>
  <c r="AR324" i="16" s="1"/>
  <c r="AP324" i="16"/>
  <c r="BD324" i="16" a="1"/>
  <c r="BD324" i="16" s="1"/>
  <c r="AO324" i="16"/>
  <c r="AX324" i="16" a="1"/>
  <c r="AX324" i="16" s="1"/>
  <c r="BJ324" i="16" a="1"/>
  <c r="BJ324" i="16" s="1"/>
  <c r="AW324" i="16" a="1"/>
  <c r="AW324" i="16" s="1"/>
  <c r="AN324" i="16"/>
  <c r="BH324" i="16" a="1"/>
  <c r="BH324" i="16" s="1"/>
  <c r="AZ324" i="16" a="1"/>
  <c r="AZ324" i="16" s="1"/>
  <c r="AY324" i="16" a="1"/>
  <c r="AY324" i="16" s="1"/>
  <c r="AV324" i="16"/>
  <c r="BB324" i="16" a="1"/>
  <c r="BB324" i="16" s="1"/>
  <c r="AU324" i="16"/>
  <c r="AB324" i="16" s="1"/>
  <c r="BG324" i="16" a="1"/>
  <c r="BG324" i="16" s="1"/>
  <c r="BF324" i="16" a="1"/>
  <c r="BF324" i="16" s="1"/>
  <c r="AF325" i="16"/>
  <c r="AM325" i="16"/>
  <c r="AI325" i="16"/>
  <c r="AH325" i="16"/>
  <c r="AL326" i="16"/>
  <c r="AJ327" i="16" s="1"/>
  <c r="AK327" i="16" s="1"/>
  <c r="AG326" i="16" a="1"/>
  <c r="AG326" i="16" s="1"/>
  <c r="H318" i="21" l="1" a="1"/>
  <c r="H318" i="21" s="1"/>
  <c r="M318" i="21"/>
  <c r="K319" i="21" s="1"/>
  <c r="L319" i="21" s="1"/>
  <c r="N317" i="21"/>
  <c r="G317" i="21"/>
  <c r="J317" i="21"/>
  <c r="I317" i="21"/>
  <c r="AD316" i="21" a="1"/>
  <c r="AD316" i="21" s="1"/>
  <c r="AB316" i="21" a="1"/>
  <c r="AB316" i="21" s="1"/>
  <c r="Q316" i="21"/>
  <c r="AJ316" i="21" a="1"/>
  <c r="AJ316" i="21" s="1"/>
  <c r="P316" i="21"/>
  <c r="T316" i="21" a="1"/>
  <c r="T316" i="21" s="1"/>
  <c r="AE316" i="21" a="1"/>
  <c r="AE316" i="21" s="1"/>
  <c r="AA316" i="21" a="1"/>
  <c r="AA316" i="21" s="1"/>
  <c r="AK316" i="21" a="1"/>
  <c r="AK316" i="21" s="1"/>
  <c r="Z316" i="21" a="1"/>
  <c r="Z316" i="21" s="1"/>
  <c r="O316" i="21"/>
  <c r="X316" i="21" a="1"/>
  <c r="X316" i="21" s="1"/>
  <c r="U316" i="21"/>
  <c r="AI316" i="21" a="1"/>
  <c r="AI316" i="21" s="1"/>
  <c r="AH316" i="21" a="1"/>
  <c r="AH316" i="21" s="1"/>
  <c r="AG316" i="21" a="1"/>
  <c r="AG316" i="21" s="1"/>
  <c r="Y316" i="21" a="1"/>
  <c r="Y316" i="21" s="1"/>
  <c r="S316" i="21" a="1"/>
  <c r="S316" i="21" s="1"/>
  <c r="R316" i="21"/>
  <c r="AF316" i="21" a="1"/>
  <c r="AF316" i="21" s="1"/>
  <c r="AC316" i="21" a="1"/>
  <c r="AC316" i="21" s="1"/>
  <c r="W316" i="21"/>
  <c r="V316" i="21"/>
  <c r="C316" i="21" s="1"/>
  <c r="M284" i="20"/>
  <c r="K285" i="20" s="1"/>
  <c r="L285" i="20" s="1"/>
  <c r="H284" i="20" a="1"/>
  <c r="H284" i="20" s="1"/>
  <c r="G283" i="20"/>
  <c r="I283" i="20"/>
  <c r="J283" i="20"/>
  <c r="N283" i="20"/>
  <c r="AG282" i="20" a="1"/>
  <c r="AG282" i="20" s="1"/>
  <c r="Y282" i="20" a="1"/>
  <c r="Y282" i="20" s="1"/>
  <c r="S282" i="20" a="1"/>
  <c r="S282" i="20" s="1"/>
  <c r="AA282" i="20" a="1"/>
  <c r="AA282" i="20" s="1"/>
  <c r="AJ282" i="20" a="1"/>
  <c r="AJ282" i="20" s="1"/>
  <c r="Z282" i="20" a="1"/>
  <c r="Z282" i="20" s="1"/>
  <c r="AC282" i="20" a="1"/>
  <c r="AC282" i="20" s="1"/>
  <c r="AB282" i="20" a="1"/>
  <c r="AB282" i="20" s="1"/>
  <c r="X282" i="20" a="1"/>
  <c r="X282" i="20" s="1"/>
  <c r="AI282" i="20" a="1"/>
  <c r="AI282" i="20" s="1"/>
  <c r="P282" i="20"/>
  <c r="O282" i="20"/>
  <c r="AH282" i="20" a="1"/>
  <c r="AH282" i="20" s="1"/>
  <c r="AK282" i="20" a="1"/>
  <c r="AK282" i="20" s="1"/>
  <c r="AF282" i="20" a="1"/>
  <c r="AF282" i="20" s="1"/>
  <c r="AD282" i="20" a="1"/>
  <c r="AD282" i="20" s="1"/>
  <c r="AE282" i="20" a="1"/>
  <c r="AE282" i="20" s="1"/>
  <c r="U282" i="20"/>
  <c r="T282" i="20" a="1"/>
  <c r="T282" i="20" s="1"/>
  <c r="W282" i="20"/>
  <c r="R282" i="20"/>
  <c r="V282" i="20"/>
  <c r="C282" i="20" s="1"/>
  <c r="Q282" i="20"/>
  <c r="AF326" i="16"/>
  <c r="AH326" i="16"/>
  <c r="AM326" i="16"/>
  <c r="AI326" i="16"/>
  <c r="AG327" i="16" a="1"/>
  <c r="AG327" i="16" s="1"/>
  <c r="AL327" i="16"/>
  <c r="AJ328" i="16" s="1"/>
  <c r="AK328" i="16" s="1"/>
  <c r="BI325" i="16" a="1"/>
  <c r="BI325" i="16" s="1"/>
  <c r="BA325" i="16" a="1"/>
  <c r="BA325" i="16" s="1"/>
  <c r="AQ325" i="16"/>
  <c r="AP325" i="16"/>
  <c r="BH325" i="16" a="1"/>
  <c r="BH325" i="16" s="1"/>
  <c r="AZ325" i="16" a="1"/>
  <c r="AZ325" i="16" s="1"/>
  <c r="AO325" i="16"/>
  <c r="BJ325" i="16" a="1"/>
  <c r="BJ325" i="16" s="1"/>
  <c r="AX325" i="16" a="1"/>
  <c r="AX325" i="16" s="1"/>
  <c r="AY325" i="16" a="1"/>
  <c r="AY325" i="16" s="1"/>
  <c r="AW325" i="16" a="1"/>
  <c r="AW325" i="16" s="1"/>
  <c r="BF325" i="16" a="1"/>
  <c r="BF325" i="16" s="1"/>
  <c r="AT325" i="16"/>
  <c r="AC325" i="16" s="1"/>
  <c r="BB325" i="16" a="1"/>
  <c r="BB325" i="16" s="1"/>
  <c r="AV325" i="16"/>
  <c r="BC325" i="16" a="1"/>
  <c r="BC325" i="16" s="1"/>
  <c r="AS325" i="16" a="1"/>
  <c r="AS325" i="16" s="1"/>
  <c r="AR325" i="16" a="1"/>
  <c r="AR325" i="16" s="1"/>
  <c r="AN325" i="16"/>
  <c r="BD325" i="16" a="1"/>
  <c r="BD325" i="16" s="1"/>
  <c r="AU325" i="16"/>
  <c r="AB325" i="16" s="1"/>
  <c r="BG325" i="16" a="1"/>
  <c r="BG325" i="16" s="1"/>
  <c r="BE325" i="16" a="1"/>
  <c r="BE325" i="16" s="1"/>
  <c r="AC324" i="16"/>
  <c r="D316" i="21" l="1"/>
  <c r="Q317" i="21"/>
  <c r="AI317" i="21" a="1"/>
  <c r="AI317" i="21" s="1"/>
  <c r="AA317" i="21" a="1"/>
  <c r="AA317" i="21" s="1"/>
  <c r="P317" i="21"/>
  <c r="O317" i="21"/>
  <c r="AK317" i="21" a="1"/>
  <c r="AK317" i="21" s="1"/>
  <c r="AB317" i="21" a="1"/>
  <c r="AB317" i="21" s="1"/>
  <c r="AH317" i="21" a="1"/>
  <c r="AH317" i="21" s="1"/>
  <c r="X317" i="21" a="1"/>
  <c r="X317" i="21" s="1"/>
  <c r="W317" i="21"/>
  <c r="U317" i="21"/>
  <c r="D317" i="21" s="1"/>
  <c r="AJ317" i="21" a="1"/>
  <c r="AJ317" i="21" s="1"/>
  <c r="V317" i="21"/>
  <c r="C317" i="21" s="1"/>
  <c r="AG317" i="21" a="1"/>
  <c r="AG317" i="21" s="1"/>
  <c r="AD317" i="21" a="1"/>
  <c r="AD317" i="21" s="1"/>
  <c r="AE317" i="21" a="1"/>
  <c r="AE317" i="21" s="1"/>
  <c r="AC317" i="21" a="1"/>
  <c r="AC317" i="21" s="1"/>
  <c r="AF317" i="21" a="1"/>
  <c r="AF317" i="21" s="1"/>
  <c r="Y317" i="21" a="1"/>
  <c r="Y317" i="21" s="1"/>
  <c r="T317" i="21" a="1"/>
  <c r="T317" i="21" s="1"/>
  <c r="S317" i="21" a="1"/>
  <c r="S317" i="21" s="1"/>
  <c r="R317" i="21"/>
  <c r="Z317" i="21" a="1"/>
  <c r="Z317" i="21" s="1"/>
  <c r="M319" i="21"/>
  <c r="K320" i="21" s="1"/>
  <c r="L320" i="21" s="1"/>
  <c r="H319" i="21" a="1"/>
  <c r="H319" i="21" s="1"/>
  <c r="N318" i="21"/>
  <c r="I318" i="21"/>
  <c r="G318" i="21"/>
  <c r="J318" i="21"/>
  <c r="D282" i="20"/>
  <c r="U283" i="20"/>
  <c r="D283" i="20" s="1"/>
  <c r="AD283" i="20" a="1"/>
  <c r="AD283" i="20" s="1"/>
  <c r="AE283" i="20" a="1"/>
  <c r="AE283" i="20" s="1"/>
  <c r="AC283" i="20" a="1"/>
  <c r="AC283" i="20" s="1"/>
  <c r="Q283" i="20"/>
  <c r="P283" i="20"/>
  <c r="AB283" i="20" a="1"/>
  <c r="AB283" i="20" s="1"/>
  <c r="O283" i="20"/>
  <c r="AK283" i="20" a="1"/>
  <c r="AK283" i="20" s="1"/>
  <c r="Z283" i="20" a="1"/>
  <c r="Z283" i="20" s="1"/>
  <c r="AJ283" i="20" a="1"/>
  <c r="AJ283" i="20" s="1"/>
  <c r="W283" i="20"/>
  <c r="Y283" i="20" a="1"/>
  <c r="Y283" i="20" s="1"/>
  <c r="AI283" i="20" a="1"/>
  <c r="AI283" i="20" s="1"/>
  <c r="X283" i="20" a="1"/>
  <c r="X283" i="20" s="1"/>
  <c r="AA283" i="20" a="1"/>
  <c r="AA283" i="20" s="1"/>
  <c r="AG283" i="20" a="1"/>
  <c r="AG283" i="20" s="1"/>
  <c r="AF283" i="20" a="1"/>
  <c r="AF283" i="20" s="1"/>
  <c r="AH283" i="20" a="1"/>
  <c r="AH283" i="20" s="1"/>
  <c r="R283" i="20"/>
  <c r="V283" i="20"/>
  <c r="C283" i="20" s="1"/>
  <c r="T283" i="20" a="1"/>
  <c r="T283" i="20" s="1"/>
  <c r="S283" i="20" a="1"/>
  <c r="S283" i="20" s="1"/>
  <c r="N284" i="20"/>
  <c r="I284" i="20"/>
  <c r="G284" i="20"/>
  <c r="J284" i="20"/>
  <c r="M285" i="20"/>
  <c r="K286" i="20" s="1"/>
  <c r="L286" i="20" s="1"/>
  <c r="H285" i="20" a="1"/>
  <c r="H285" i="20" s="1"/>
  <c r="AL328" i="16"/>
  <c r="AJ329" i="16" s="1"/>
  <c r="AK329" i="16" s="1"/>
  <c r="AG328" i="16" a="1"/>
  <c r="AG328" i="16" s="1"/>
  <c r="AI327" i="16"/>
  <c r="AM327" i="16"/>
  <c r="AF327" i="16"/>
  <c r="AH327" i="16"/>
  <c r="BF326" i="16" a="1"/>
  <c r="BF326" i="16" s="1"/>
  <c r="AX326" i="16" a="1"/>
  <c r="AX326" i="16" s="1"/>
  <c r="BD326" i="16" a="1"/>
  <c r="BD326" i="16" s="1"/>
  <c r="AU326" i="16"/>
  <c r="AB326" i="16" s="1"/>
  <c r="AR326" i="16" a="1"/>
  <c r="AR326" i="16" s="1"/>
  <c r="BG326" i="16" a="1"/>
  <c r="BG326" i="16" s="1"/>
  <c r="AS326" i="16" a="1"/>
  <c r="AS326" i="16" s="1"/>
  <c r="BE326" i="16" a="1"/>
  <c r="BE326" i="16" s="1"/>
  <c r="AO326" i="16"/>
  <c r="BB326" i="16" a="1"/>
  <c r="BB326" i="16" s="1"/>
  <c r="BA326" i="16" a="1"/>
  <c r="BA326" i="16" s="1"/>
  <c r="AQ326" i="16"/>
  <c r="AP326" i="16"/>
  <c r="AN326" i="16"/>
  <c r="BI326" i="16" a="1"/>
  <c r="BI326" i="16" s="1"/>
  <c r="AV326" i="16"/>
  <c r="AT326" i="16"/>
  <c r="BH326" i="16" a="1"/>
  <c r="BH326" i="16" s="1"/>
  <c r="BC326" i="16" a="1"/>
  <c r="BC326" i="16" s="1"/>
  <c r="AZ326" i="16" a="1"/>
  <c r="AZ326" i="16" s="1"/>
  <c r="AW326" i="16" a="1"/>
  <c r="AW326" i="16" s="1"/>
  <c r="AY326" i="16" a="1"/>
  <c r="AY326" i="16" s="1"/>
  <c r="BJ326" i="16" a="1"/>
  <c r="BJ326" i="16" s="1"/>
  <c r="AI318" i="21" l="1" a="1"/>
  <c r="AI318" i="21" s="1"/>
  <c r="AA318" i="21" a="1"/>
  <c r="AA318" i="21" s="1"/>
  <c r="P318" i="21"/>
  <c r="O318" i="21"/>
  <c r="AE318" i="21" a="1"/>
  <c r="AE318" i="21" s="1"/>
  <c r="T318" i="21" a="1"/>
  <c r="T318" i="21" s="1"/>
  <c r="AF318" i="21" a="1"/>
  <c r="AF318" i="21" s="1"/>
  <c r="S318" i="21" a="1"/>
  <c r="S318" i="21" s="1"/>
  <c r="AJ318" i="21" a="1"/>
  <c r="AJ318" i="21" s="1"/>
  <c r="X318" i="21" a="1"/>
  <c r="X318" i="21" s="1"/>
  <c r="V318" i="21"/>
  <c r="U318" i="21"/>
  <c r="D318" i="21" s="1"/>
  <c r="W318" i="21"/>
  <c r="AH318" i="21" a="1"/>
  <c r="AH318" i="21" s="1"/>
  <c r="R318" i="21"/>
  <c r="Z318" i="21" a="1"/>
  <c r="Z318" i="21" s="1"/>
  <c r="AC318" i="21" a="1"/>
  <c r="AC318" i="21" s="1"/>
  <c r="AK318" i="21" a="1"/>
  <c r="AK318" i="21" s="1"/>
  <c r="AD318" i="21" a="1"/>
  <c r="AD318" i="21" s="1"/>
  <c r="AB318" i="21" a="1"/>
  <c r="AB318" i="21" s="1"/>
  <c r="Y318" i="21" a="1"/>
  <c r="Y318" i="21" s="1"/>
  <c r="Q318" i="21"/>
  <c r="AG318" i="21" a="1"/>
  <c r="AG318" i="21" s="1"/>
  <c r="M320" i="21"/>
  <c r="K321" i="21" s="1"/>
  <c r="L321" i="21" s="1"/>
  <c r="H320" i="21" a="1"/>
  <c r="H320" i="21" s="1"/>
  <c r="N319" i="21"/>
  <c r="I319" i="21"/>
  <c r="G319" i="21"/>
  <c r="J319" i="21"/>
  <c r="G285" i="20"/>
  <c r="N285" i="20"/>
  <c r="J285" i="20"/>
  <c r="I285" i="20"/>
  <c r="H286" i="20" a="1"/>
  <c r="H286" i="20" s="1"/>
  <c r="M286" i="20"/>
  <c r="K287" i="20" s="1"/>
  <c r="L287" i="20" s="1"/>
  <c r="AJ284" i="20" a="1"/>
  <c r="AJ284" i="20" s="1"/>
  <c r="AB284" i="20" a="1"/>
  <c r="AB284" i="20" s="1"/>
  <c r="R284" i="20"/>
  <c r="Q284" i="20"/>
  <c r="AE284" i="20" a="1"/>
  <c r="AE284" i="20" s="1"/>
  <c r="T284" i="20" a="1"/>
  <c r="T284" i="20" s="1"/>
  <c r="AD284" i="20" a="1"/>
  <c r="AD284" i="20" s="1"/>
  <c r="S284" i="20" a="1"/>
  <c r="S284" i="20" s="1"/>
  <c r="AH284" i="20" a="1"/>
  <c r="AH284" i="20" s="1"/>
  <c r="V284" i="20"/>
  <c r="C284" i="20" s="1"/>
  <c r="U284" i="20"/>
  <c r="AG284" i="20" a="1"/>
  <c r="AG284" i="20" s="1"/>
  <c r="P284" i="20"/>
  <c r="O284" i="20"/>
  <c r="AF284" i="20" a="1"/>
  <c r="AF284" i="20" s="1"/>
  <c r="W284" i="20"/>
  <c r="AA284" i="20" a="1"/>
  <c r="AA284" i="20" s="1"/>
  <c r="AK284" i="20" a="1"/>
  <c r="AK284" i="20" s="1"/>
  <c r="AI284" i="20" a="1"/>
  <c r="AI284" i="20" s="1"/>
  <c r="X284" i="20" a="1"/>
  <c r="X284" i="20" s="1"/>
  <c r="Z284" i="20" a="1"/>
  <c r="Z284" i="20" s="1"/>
  <c r="AC284" i="20" a="1"/>
  <c r="AC284" i="20" s="1"/>
  <c r="Y284" i="20" a="1"/>
  <c r="Y284" i="20" s="1"/>
  <c r="AC326" i="16"/>
  <c r="BF327" i="16" a="1"/>
  <c r="BF327" i="16" s="1"/>
  <c r="AX327" i="16" a="1"/>
  <c r="AX327" i="16" s="1"/>
  <c r="BE327" i="16" a="1"/>
  <c r="BE327" i="16" s="1"/>
  <c r="AW327" i="16" a="1"/>
  <c r="AW327" i="16" s="1"/>
  <c r="AT327" i="16"/>
  <c r="AC327" i="16" s="1"/>
  <c r="BA327" i="16" a="1"/>
  <c r="BA327" i="16" s="1"/>
  <c r="AR327" i="16" a="1"/>
  <c r="AR327" i="16" s="1"/>
  <c r="BD327" i="16" a="1"/>
  <c r="BD327" i="16" s="1"/>
  <c r="AQ327" i="16"/>
  <c r="BC327" i="16" a="1"/>
  <c r="BC327" i="16" s="1"/>
  <c r="AP327" i="16"/>
  <c r="BI327" i="16" a="1"/>
  <c r="BI327" i="16" s="1"/>
  <c r="AS327" i="16" a="1"/>
  <c r="AS327" i="16" s="1"/>
  <c r="BH327" i="16" a="1"/>
  <c r="BH327" i="16" s="1"/>
  <c r="AO327" i="16"/>
  <c r="AN327" i="16"/>
  <c r="BJ327" i="16" a="1"/>
  <c r="BJ327" i="16" s="1"/>
  <c r="BG327" i="16" a="1"/>
  <c r="BG327" i="16" s="1"/>
  <c r="BB327" i="16" a="1"/>
  <c r="BB327" i="16" s="1"/>
  <c r="AV327" i="16"/>
  <c r="AU327" i="16"/>
  <c r="AZ327" i="16" a="1"/>
  <c r="AZ327" i="16" s="1"/>
  <c r="AY327" i="16" a="1"/>
  <c r="AY327" i="16" s="1"/>
  <c r="AI328" i="16"/>
  <c r="AH328" i="16"/>
  <c r="AF328" i="16"/>
  <c r="AM328" i="16"/>
  <c r="AL329" i="16"/>
  <c r="AJ330" i="16" s="1"/>
  <c r="AK330" i="16" s="1"/>
  <c r="AG329" i="16" a="1"/>
  <c r="AG329" i="16" s="1"/>
  <c r="O319" i="21" l="1"/>
  <c r="AH319" i="21" a="1"/>
  <c r="AH319" i="21" s="1"/>
  <c r="Z319" i="21" a="1"/>
  <c r="Z319" i="21" s="1"/>
  <c r="AG319" i="21" a="1"/>
  <c r="AG319" i="21" s="1"/>
  <c r="X319" i="21" a="1"/>
  <c r="X319" i="21" s="1"/>
  <c r="AB319" i="21" a="1"/>
  <c r="AB319" i="21" s="1"/>
  <c r="U319" i="21"/>
  <c r="T319" i="21" a="1"/>
  <c r="T319" i="21" s="1"/>
  <c r="AI319" i="21" a="1"/>
  <c r="AI319" i="21" s="1"/>
  <c r="AF319" i="21" a="1"/>
  <c r="AF319" i="21" s="1"/>
  <c r="AK319" i="21" a="1"/>
  <c r="AK319" i="21" s="1"/>
  <c r="R319" i="21"/>
  <c r="Q319" i="21"/>
  <c r="V319" i="21"/>
  <c r="AA319" i="21" a="1"/>
  <c r="AA319" i="21" s="1"/>
  <c r="Y319" i="21" a="1"/>
  <c r="Y319" i="21" s="1"/>
  <c r="P319" i="21"/>
  <c r="AJ319" i="21" a="1"/>
  <c r="AJ319" i="21" s="1"/>
  <c r="AE319" i="21" a="1"/>
  <c r="AE319" i="21" s="1"/>
  <c r="W319" i="21"/>
  <c r="S319" i="21" a="1"/>
  <c r="S319" i="21" s="1"/>
  <c r="AD319" i="21" a="1"/>
  <c r="AD319" i="21" s="1"/>
  <c r="AC319" i="21" a="1"/>
  <c r="AC319" i="21" s="1"/>
  <c r="M321" i="21"/>
  <c r="K322" i="21" s="1"/>
  <c r="L322" i="21" s="1"/>
  <c r="H321" i="21" a="1"/>
  <c r="H321" i="21" s="1"/>
  <c r="N320" i="21"/>
  <c r="G320" i="21"/>
  <c r="J320" i="21"/>
  <c r="I320" i="21"/>
  <c r="M287" i="20"/>
  <c r="K288" i="20" s="1"/>
  <c r="L288" i="20" s="1"/>
  <c r="H287" i="20" a="1"/>
  <c r="H287" i="20" s="1"/>
  <c r="G286" i="20"/>
  <c r="J286" i="20"/>
  <c r="I286" i="20"/>
  <c r="N286" i="20"/>
  <c r="D284" i="20"/>
  <c r="AG285" i="20" a="1"/>
  <c r="AG285" i="20" s="1"/>
  <c r="Y285" i="20" a="1"/>
  <c r="Y285" i="20" s="1"/>
  <c r="U285" i="20"/>
  <c r="D285" i="20" s="1"/>
  <c r="X285" i="20" a="1"/>
  <c r="X285" i="20" s="1"/>
  <c r="AH285" i="20" a="1"/>
  <c r="AH285" i="20" s="1"/>
  <c r="W285" i="20"/>
  <c r="V285" i="20"/>
  <c r="C285" i="20" s="1"/>
  <c r="AD285" i="20" a="1"/>
  <c r="AD285" i="20" s="1"/>
  <c r="P285" i="20"/>
  <c r="O285" i="20"/>
  <c r="AC285" i="20" a="1"/>
  <c r="AC285" i="20" s="1"/>
  <c r="AB285" i="20" a="1"/>
  <c r="AB285" i="20" s="1"/>
  <c r="AI285" i="20" a="1"/>
  <c r="AI285" i="20" s="1"/>
  <c r="AF285" i="20" a="1"/>
  <c r="AF285" i="20" s="1"/>
  <c r="AE285" i="20" a="1"/>
  <c r="AE285" i="20" s="1"/>
  <c r="T285" i="20" a="1"/>
  <c r="T285" i="20" s="1"/>
  <c r="R285" i="20"/>
  <c r="Q285" i="20"/>
  <c r="AK285" i="20" a="1"/>
  <c r="AK285" i="20" s="1"/>
  <c r="AJ285" i="20" a="1"/>
  <c r="AJ285" i="20" s="1"/>
  <c r="Z285" i="20" a="1"/>
  <c r="Z285" i="20" s="1"/>
  <c r="AA285" i="20" a="1"/>
  <c r="AA285" i="20" s="1"/>
  <c r="S285" i="20" a="1"/>
  <c r="S285" i="20" s="1"/>
  <c r="AI329" i="16"/>
  <c r="AH329" i="16"/>
  <c r="AM329" i="16"/>
  <c r="AF329" i="16"/>
  <c r="AG330" i="16" a="1"/>
  <c r="AG330" i="16" s="1"/>
  <c r="AL330" i="16"/>
  <c r="AJ331" i="16" s="1"/>
  <c r="AK331" i="16" s="1"/>
  <c r="BE328" i="16" a="1"/>
  <c r="BE328" i="16" s="1"/>
  <c r="AW328" i="16" a="1"/>
  <c r="AW328" i="16" s="1"/>
  <c r="AV328" i="16"/>
  <c r="BC328" i="16" a="1"/>
  <c r="BC328" i="16" s="1"/>
  <c r="AO328" i="16"/>
  <c r="BB328" i="16" a="1"/>
  <c r="BB328" i="16" s="1"/>
  <c r="AN328" i="16"/>
  <c r="AZ328" i="16" a="1"/>
  <c r="AZ328" i="16" s="1"/>
  <c r="AY328" i="16" a="1"/>
  <c r="AY328" i="16" s="1"/>
  <c r="AX328" i="16" a="1"/>
  <c r="AX328" i="16" s="1"/>
  <c r="AU328" i="16"/>
  <c r="BF328" i="16" a="1"/>
  <c r="BF328" i="16" s="1"/>
  <c r="BD328" i="16" a="1"/>
  <c r="BD328" i="16" s="1"/>
  <c r="AT328" i="16"/>
  <c r="AC328" i="16" s="1"/>
  <c r="AS328" i="16" a="1"/>
  <c r="AS328" i="16" s="1"/>
  <c r="AR328" i="16" a="1"/>
  <c r="AR328" i="16" s="1"/>
  <c r="AQ328" i="16"/>
  <c r="BA328" i="16" a="1"/>
  <c r="BA328" i="16" s="1"/>
  <c r="AP328" i="16"/>
  <c r="BJ328" i="16" a="1"/>
  <c r="BJ328" i="16" s="1"/>
  <c r="BI328" i="16" a="1"/>
  <c r="BI328" i="16" s="1"/>
  <c r="BH328" i="16" a="1"/>
  <c r="BH328" i="16" s="1"/>
  <c r="BG328" i="16" a="1"/>
  <c r="BG328" i="16" s="1"/>
  <c r="AH320" i="21" l="1" a="1"/>
  <c r="AH320" i="21" s="1"/>
  <c r="Z320" i="21" a="1"/>
  <c r="Z320" i="21" s="1"/>
  <c r="AK320" i="21" a="1"/>
  <c r="AK320" i="21" s="1"/>
  <c r="AB320" i="21" a="1"/>
  <c r="AB320" i="21" s="1"/>
  <c r="P320" i="21"/>
  <c r="O320" i="21"/>
  <c r="AI320" i="21" a="1"/>
  <c r="AI320" i="21" s="1"/>
  <c r="X320" i="21" a="1"/>
  <c r="X320" i="21" s="1"/>
  <c r="W320" i="21"/>
  <c r="AG320" i="21" a="1"/>
  <c r="AG320" i="21" s="1"/>
  <c r="S320" i="21" a="1"/>
  <c r="S320" i="21" s="1"/>
  <c r="T320" i="21" a="1"/>
  <c r="T320" i="21" s="1"/>
  <c r="AF320" i="21" a="1"/>
  <c r="AF320" i="21" s="1"/>
  <c r="AE320" i="21" a="1"/>
  <c r="AE320" i="21" s="1"/>
  <c r="Y320" i="21" a="1"/>
  <c r="Y320" i="21" s="1"/>
  <c r="V320" i="21"/>
  <c r="R320" i="21"/>
  <c r="AD320" i="21" a="1"/>
  <c r="AD320" i="21" s="1"/>
  <c r="AJ320" i="21" a="1"/>
  <c r="AJ320" i="21" s="1"/>
  <c r="AC320" i="21" a="1"/>
  <c r="AC320" i="21" s="1"/>
  <c r="U320" i="21"/>
  <c r="D320" i="21" s="1"/>
  <c r="AA320" i="21" a="1"/>
  <c r="AA320" i="21" s="1"/>
  <c r="Q320" i="21"/>
  <c r="N321" i="21"/>
  <c r="I321" i="21"/>
  <c r="G321" i="21"/>
  <c r="J321" i="21"/>
  <c r="H322" i="21" a="1"/>
  <c r="H322" i="21" s="1"/>
  <c r="M322" i="21"/>
  <c r="K323" i="21" s="1"/>
  <c r="L323" i="21" s="1"/>
  <c r="D319" i="21"/>
  <c r="AE286" i="20" a="1"/>
  <c r="AE286" i="20" s="1"/>
  <c r="V286" i="20"/>
  <c r="C286" i="20" s="1"/>
  <c r="U286" i="20"/>
  <c r="AG286" i="20" a="1"/>
  <c r="AG286" i="20" s="1"/>
  <c r="X286" i="20" a="1"/>
  <c r="X286" i="20" s="1"/>
  <c r="AA286" i="20" a="1"/>
  <c r="AA286" i="20" s="1"/>
  <c r="AJ286" i="20" a="1"/>
  <c r="AJ286" i="20" s="1"/>
  <c r="Z286" i="20" a="1"/>
  <c r="Z286" i="20" s="1"/>
  <c r="AB286" i="20" a="1"/>
  <c r="AB286" i="20" s="1"/>
  <c r="Y286" i="20" a="1"/>
  <c r="Y286" i="20" s="1"/>
  <c r="AK286" i="20" a="1"/>
  <c r="AK286" i="20" s="1"/>
  <c r="W286" i="20"/>
  <c r="AC286" i="20" a="1"/>
  <c r="AC286" i="20" s="1"/>
  <c r="T286" i="20" a="1"/>
  <c r="T286" i="20" s="1"/>
  <c r="S286" i="20" a="1"/>
  <c r="S286" i="20" s="1"/>
  <c r="R286" i="20"/>
  <c r="Q286" i="20"/>
  <c r="AI286" i="20" a="1"/>
  <c r="AI286" i="20" s="1"/>
  <c r="P286" i="20"/>
  <c r="O286" i="20"/>
  <c r="AH286" i="20" a="1"/>
  <c r="AH286" i="20" s="1"/>
  <c r="AD286" i="20" a="1"/>
  <c r="AD286" i="20" s="1"/>
  <c r="AF286" i="20" a="1"/>
  <c r="AF286" i="20" s="1"/>
  <c r="I287" i="20"/>
  <c r="G287" i="20"/>
  <c r="J287" i="20"/>
  <c r="N287" i="20"/>
  <c r="M288" i="20"/>
  <c r="K289" i="20" s="1"/>
  <c r="L289" i="20" s="1"/>
  <c r="H288" i="20" a="1"/>
  <c r="H288" i="20" s="1"/>
  <c r="AG331" i="16" a="1"/>
  <c r="AG331" i="16" s="1"/>
  <c r="AL331" i="16"/>
  <c r="AJ332" i="16" s="1"/>
  <c r="AK332" i="16" s="1"/>
  <c r="AH330" i="16"/>
  <c r="AI330" i="16"/>
  <c r="AM330" i="16"/>
  <c r="AF330" i="16"/>
  <c r="BE329" i="16" a="1"/>
  <c r="BE329" i="16" s="1"/>
  <c r="AW329" i="16" a="1"/>
  <c r="AW329" i="16" s="1"/>
  <c r="AV329" i="16"/>
  <c r="BD329" i="16" a="1"/>
  <c r="BD329" i="16" s="1"/>
  <c r="AU329" i="16"/>
  <c r="AS329" i="16" a="1"/>
  <c r="AS329" i="16" s="1"/>
  <c r="BF329" i="16" a="1"/>
  <c r="BF329" i="16" s="1"/>
  <c r="BC329" i="16" a="1"/>
  <c r="BC329" i="16" s="1"/>
  <c r="AP329" i="16"/>
  <c r="BA329" i="16" a="1"/>
  <c r="BA329" i="16" s="1"/>
  <c r="BJ329" i="16" a="1"/>
  <c r="BJ329" i="16" s="1"/>
  <c r="AY329" i="16" a="1"/>
  <c r="AY329" i="16" s="1"/>
  <c r="AN329" i="16"/>
  <c r="BG329" i="16" a="1"/>
  <c r="BG329" i="16" s="1"/>
  <c r="AZ329" i="16" a="1"/>
  <c r="AZ329" i="16" s="1"/>
  <c r="AT329" i="16"/>
  <c r="BB329" i="16" a="1"/>
  <c r="BB329" i="16" s="1"/>
  <c r="AX329" i="16" a="1"/>
  <c r="AX329" i="16" s="1"/>
  <c r="BI329" i="16" a="1"/>
  <c r="BI329" i="16" s="1"/>
  <c r="AR329" i="16" a="1"/>
  <c r="AR329" i="16" s="1"/>
  <c r="BH329" i="16" a="1"/>
  <c r="BH329" i="16" s="1"/>
  <c r="AQ329" i="16"/>
  <c r="AO329" i="16"/>
  <c r="M323" i="21" l="1"/>
  <c r="K324" i="21" s="1"/>
  <c r="L324" i="21" s="1"/>
  <c r="H323" i="21" a="1"/>
  <c r="H323" i="21" s="1"/>
  <c r="N322" i="21"/>
  <c r="I322" i="21"/>
  <c r="J322" i="21"/>
  <c r="G322" i="21"/>
  <c r="AG321" i="21" a="1"/>
  <c r="AG321" i="21" s="1"/>
  <c r="Y321" i="21" a="1"/>
  <c r="Y321" i="21" s="1"/>
  <c r="T321" i="21" a="1"/>
  <c r="T321" i="21" s="1"/>
  <c r="AD321" i="21" a="1"/>
  <c r="AD321" i="21" s="1"/>
  <c r="S321" i="21" a="1"/>
  <c r="S321" i="21" s="1"/>
  <c r="AE321" i="21" a="1"/>
  <c r="AE321" i="21" s="1"/>
  <c r="R321" i="21"/>
  <c r="U321" i="21"/>
  <c r="Q321" i="21"/>
  <c r="AF321" i="21" a="1"/>
  <c r="AF321" i="21" s="1"/>
  <c r="P321" i="21"/>
  <c r="AH321" i="21" a="1"/>
  <c r="AH321" i="21" s="1"/>
  <c r="AJ321" i="21" a="1"/>
  <c r="AJ321" i="21" s="1"/>
  <c r="W321" i="21"/>
  <c r="AI321" i="21" a="1"/>
  <c r="AI321" i="21" s="1"/>
  <c r="AA321" i="21" a="1"/>
  <c r="AA321" i="21" s="1"/>
  <c r="X321" i="21" a="1"/>
  <c r="X321" i="21" s="1"/>
  <c r="V321" i="21"/>
  <c r="AK321" i="21" a="1"/>
  <c r="AK321" i="21" s="1"/>
  <c r="AC321" i="21" a="1"/>
  <c r="AC321" i="21" s="1"/>
  <c r="AB321" i="21" a="1"/>
  <c r="AB321" i="21" s="1"/>
  <c r="O321" i="21"/>
  <c r="Z321" i="21" a="1"/>
  <c r="Z321" i="21" s="1"/>
  <c r="N288" i="20"/>
  <c r="J288" i="20"/>
  <c r="G288" i="20"/>
  <c r="I288" i="20"/>
  <c r="M289" i="20"/>
  <c r="K290" i="20" s="1"/>
  <c r="L290" i="20" s="1"/>
  <c r="H289" i="20" a="1"/>
  <c r="H289" i="20" s="1"/>
  <c r="S287" i="20" a="1"/>
  <c r="S287" i="20" s="1"/>
  <c r="AJ287" i="20" a="1"/>
  <c r="AJ287" i="20" s="1"/>
  <c r="AB287" i="20" a="1"/>
  <c r="AB287" i="20" s="1"/>
  <c r="R287" i="20"/>
  <c r="AD287" i="20" a="1"/>
  <c r="AD287" i="20" s="1"/>
  <c r="Q287" i="20"/>
  <c r="P287" i="20"/>
  <c r="AC287" i="20" a="1"/>
  <c r="AC287" i="20" s="1"/>
  <c r="O287" i="20"/>
  <c r="AK287" i="20" a="1"/>
  <c r="AK287" i="20" s="1"/>
  <c r="Y287" i="20" a="1"/>
  <c r="Y287" i="20" s="1"/>
  <c r="X287" i="20" a="1"/>
  <c r="X287" i="20" s="1"/>
  <c r="AI287" i="20" a="1"/>
  <c r="AI287" i="20" s="1"/>
  <c r="W287" i="20"/>
  <c r="V287" i="20"/>
  <c r="C287" i="20" s="1"/>
  <c r="AH287" i="20" a="1"/>
  <c r="AH287" i="20" s="1"/>
  <c r="U287" i="20"/>
  <c r="D287" i="20" s="1"/>
  <c r="AG287" i="20" a="1"/>
  <c r="AG287" i="20" s="1"/>
  <c r="Z287" i="20" a="1"/>
  <c r="Z287" i="20" s="1"/>
  <c r="T287" i="20" a="1"/>
  <c r="T287" i="20" s="1"/>
  <c r="AF287" i="20" a="1"/>
  <c r="AF287" i="20" s="1"/>
  <c r="AE287" i="20" a="1"/>
  <c r="AE287" i="20" s="1"/>
  <c r="AA287" i="20" a="1"/>
  <c r="AA287" i="20" s="1"/>
  <c r="D286" i="20"/>
  <c r="AC329" i="16"/>
  <c r="AV330" i="16"/>
  <c r="BD330" i="16" a="1"/>
  <c r="BD330" i="16" s="1"/>
  <c r="AU330" i="16"/>
  <c r="AT330" i="16"/>
  <c r="AC330" i="16" s="1"/>
  <c r="BJ330" i="16" a="1"/>
  <c r="BJ330" i="16" s="1"/>
  <c r="BB330" i="16" a="1"/>
  <c r="BB330" i="16" s="1"/>
  <c r="AN330" i="16"/>
  <c r="AZ330" i="16" a="1"/>
  <c r="AZ330" i="16" s="1"/>
  <c r="BA330" i="16" a="1"/>
  <c r="BA330" i="16" s="1"/>
  <c r="AX330" i="16" a="1"/>
  <c r="AX330" i="16" s="1"/>
  <c r="AW330" i="16" a="1"/>
  <c r="AW330" i="16" s="1"/>
  <c r="AY330" i="16" a="1"/>
  <c r="AY330" i="16" s="1"/>
  <c r="AS330" i="16" a="1"/>
  <c r="AS330" i="16" s="1"/>
  <c r="AP330" i="16"/>
  <c r="BG330" i="16" a="1"/>
  <c r="BG330" i="16" s="1"/>
  <c r="BF330" i="16" a="1"/>
  <c r="BF330" i="16" s="1"/>
  <c r="BE330" i="16" a="1"/>
  <c r="BE330" i="16" s="1"/>
  <c r="AQ330" i="16"/>
  <c r="AO330" i="16"/>
  <c r="BH330" i="16" a="1"/>
  <c r="BH330" i="16" s="1"/>
  <c r="BC330" i="16" a="1"/>
  <c r="BC330" i="16" s="1"/>
  <c r="AR330" i="16" a="1"/>
  <c r="AR330" i="16" s="1"/>
  <c r="BI330" i="16" a="1"/>
  <c r="BI330" i="16" s="1"/>
  <c r="AG332" i="16" a="1"/>
  <c r="AG332" i="16" s="1"/>
  <c r="AL332" i="16"/>
  <c r="AJ333" i="16" s="1"/>
  <c r="AK333" i="16" s="1"/>
  <c r="AF331" i="16"/>
  <c r="AI331" i="16"/>
  <c r="AM331" i="16"/>
  <c r="AH331" i="16"/>
  <c r="D321" i="21" l="1"/>
  <c r="AG322" i="21" a="1"/>
  <c r="AG322" i="21" s="1"/>
  <c r="Y322" i="21" a="1"/>
  <c r="Y322" i="21" s="1"/>
  <c r="AH322" i="21" a="1"/>
  <c r="AH322" i="21" s="1"/>
  <c r="X322" i="21" a="1"/>
  <c r="X322" i="21" s="1"/>
  <c r="W322" i="21"/>
  <c r="AB322" i="21" a="1"/>
  <c r="AB322" i="21" s="1"/>
  <c r="AF322" i="21" a="1"/>
  <c r="AF322" i="21" s="1"/>
  <c r="AE322" i="21" a="1"/>
  <c r="AE322" i="21" s="1"/>
  <c r="R322" i="21"/>
  <c r="S322" i="21" a="1"/>
  <c r="S322" i="21" s="1"/>
  <c r="Q322" i="21"/>
  <c r="AD322" i="21" a="1"/>
  <c r="AD322" i="21" s="1"/>
  <c r="Z322" i="21" a="1"/>
  <c r="Z322" i="21" s="1"/>
  <c r="P322" i="21"/>
  <c r="O322" i="21"/>
  <c r="AK322" i="21" a="1"/>
  <c r="AK322" i="21" s="1"/>
  <c r="AA322" i="21" a="1"/>
  <c r="AA322" i="21" s="1"/>
  <c r="T322" i="21" a="1"/>
  <c r="T322" i="21" s="1"/>
  <c r="AI322" i="21" a="1"/>
  <c r="AI322" i="21" s="1"/>
  <c r="V322" i="21"/>
  <c r="U322" i="21"/>
  <c r="D322" i="21" s="1"/>
  <c r="AJ322" i="21" a="1"/>
  <c r="AJ322" i="21" s="1"/>
  <c r="AC322" i="21" a="1"/>
  <c r="AC322" i="21" s="1"/>
  <c r="J323" i="21"/>
  <c r="N323" i="21"/>
  <c r="I323" i="21"/>
  <c r="G323" i="21"/>
  <c r="M324" i="21"/>
  <c r="K325" i="21" s="1"/>
  <c r="L325" i="21" s="1"/>
  <c r="H324" i="21" a="1"/>
  <c r="H324" i="21" s="1"/>
  <c r="I289" i="20"/>
  <c r="J289" i="20"/>
  <c r="G289" i="20"/>
  <c r="N289" i="20"/>
  <c r="M290" i="20"/>
  <c r="K291" i="20" s="1"/>
  <c r="L291" i="20" s="1"/>
  <c r="H290" i="20" a="1"/>
  <c r="H290" i="20" s="1"/>
  <c r="AH288" i="20" a="1"/>
  <c r="AH288" i="20" s="1"/>
  <c r="Z288" i="20" a="1"/>
  <c r="Z288" i="20" s="1"/>
  <c r="AI288" i="20" a="1"/>
  <c r="AI288" i="20" s="1"/>
  <c r="Y288" i="20" a="1"/>
  <c r="Y288" i="20" s="1"/>
  <c r="AF288" i="20" a="1"/>
  <c r="AF288" i="20" s="1"/>
  <c r="U288" i="20"/>
  <c r="AE288" i="20" a="1"/>
  <c r="AE288" i="20" s="1"/>
  <c r="T288" i="20" a="1"/>
  <c r="T288" i="20" s="1"/>
  <c r="V288" i="20"/>
  <c r="C288" i="20" s="1"/>
  <c r="P288" i="20"/>
  <c r="AG288" i="20" a="1"/>
  <c r="AG288" i="20" s="1"/>
  <c r="S288" i="20" a="1"/>
  <c r="S288" i="20" s="1"/>
  <c r="R288" i="20"/>
  <c r="Q288" i="20"/>
  <c r="AD288" i="20" a="1"/>
  <c r="AD288" i="20" s="1"/>
  <c r="AC288" i="20" a="1"/>
  <c r="AC288" i="20" s="1"/>
  <c r="AK288" i="20" a="1"/>
  <c r="AK288" i="20" s="1"/>
  <c r="W288" i="20"/>
  <c r="O288" i="20"/>
  <c r="AA288" i="20" a="1"/>
  <c r="AA288" i="20" s="1"/>
  <c r="AJ288" i="20" a="1"/>
  <c r="AJ288" i="20" s="1"/>
  <c r="X288" i="20" a="1"/>
  <c r="X288" i="20" s="1"/>
  <c r="AB288" i="20" a="1"/>
  <c r="AB288" i="20" s="1"/>
  <c r="BD331" i="16" a="1"/>
  <c r="BD331" i="16" s="1"/>
  <c r="AU331" i="16"/>
  <c r="AT331" i="16"/>
  <c r="AC331" i="16" s="1"/>
  <c r="BC331" i="16" a="1"/>
  <c r="BC331" i="16" s="1"/>
  <c r="AR331" i="16" a="1"/>
  <c r="AR331" i="16" s="1"/>
  <c r="BI331" i="16" a="1"/>
  <c r="BI331" i="16" s="1"/>
  <c r="AY331" i="16" a="1"/>
  <c r="AY331" i="16" s="1"/>
  <c r="BB331" i="16" a="1"/>
  <c r="BB331" i="16" s="1"/>
  <c r="BA331" i="16" a="1"/>
  <c r="BA331" i="16" s="1"/>
  <c r="AN331" i="16"/>
  <c r="BF331" i="16" a="1"/>
  <c r="BF331" i="16" s="1"/>
  <c r="BE331" i="16" a="1"/>
  <c r="BE331" i="16" s="1"/>
  <c r="AV331" i="16"/>
  <c r="AS331" i="16" a="1"/>
  <c r="AS331" i="16" s="1"/>
  <c r="AO331" i="16"/>
  <c r="BJ331" i="16" a="1"/>
  <c r="BJ331" i="16" s="1"/>
  <c r="BH331" i="16" a="1"/>
  <c r="BH331" i="16" s="1"/>
  <c r="BG331" i="16" a="1"/>
  <c r="BG331" i="16" s="1"/>
  <c r="AZ331" i="16" a="1"/>
  <c r="AZ331" i="16" s="1"/>
  <c r="AX331" i="16" a="1"/>
  <c r="AX331" i="16" s="1"/>
  <c r="AP331" i="16"/>
  <c r="AW331" i="16" a="1"/>
  <c r="AW331" i="16" s="1"/>
  <c r="AQ331" i="16"/>
  <c r="AL333" i="16"/>
  <c r="AJ334" i="16" s="1"/>
  <c r="AK334" i="16" s="1"/>
  <c r="AG333" i="16" a="1"/>
  <c r="AG333" i="16" s="1"/>
  <c r="AF332" i="16"/>
  <c r="AI332" i="16"/>
  <c r="AM332" i="16"/>
  <c r="AH332" i="16"/>
  <c r="J324" i="21" l="1"/>
  <c r="I324" i="21"/>
  <c r="N324" i="21"/>
  <c r="G324" i="21"/>
  <c r="H325" i="21" a="1"/>
  <c r="H325" i="21" s="1"/>
  <c r="M325" i="21"/>
  <c r="K326" i="21" s="1"/>
  <c r="L326" i="21" s="1"/>
  <c r="AF323" i="21" a="1"/>
  <c r="AF323" i="21" s="1"/>
  <c r="X323" i="21" a="1"/>
  <c r="X323" i="21" s="1"/>
  <c r="O323" i="21"/>
  <c r="AJ323" i="21" a="1"/>
  <c r="AJ323" i="21" s="1"/>
  <c r="AA323" i="21" a="1"/>
  <c r="AA323" i="21" s="1"/>
  <c r="W323" i="21"/>
  <c r="AH323" i="21" a="1"/>
  <c r="AH323" i="21" s="1"/>
  <c r="V323" i="21"/>
  <c r="S323" i="21" a="1"/>
  <c r="S323" i="21" s="1"/>
  <c r="AE323" i="21" a="1"/>
  <c r="AE323" i="21" s="1"/>
  <c r="R323" i="21"/>
  <c r="Q323" i="21"/>
  <c r="AD323" i="21" a="1"/>
  <c r="AD323" i="21" s="1"/>
  <c r="P323" i="21"/>
  <c r="AI323" i="21" a="1"/>
  <c r="AI323" i="21" s="1"/>
  <c r="Y323" i="21" a="1"/>
  <c r="Y323" i="21" s="1"/>
  <c r="AK323" i="21" a="1"/>
  <c r="AK323" i="21" s="1"/>
  <c r="T323" i="21" a="1"/>
  <c r="T323" i="21" s="1"/>
  <c r="AB323" i="21" a="1"/>
  <c r="AB323" i="21" s="1"/>
  <c r="U323" i="21"/>
  <c r="D323" i="21" s="1"/>
  <c r="Z323" i="21" a="1"/>
  <c r="Z323" i="21" s="1"/>
  <c r="AC323" i="21" a="1"/>
  <c r="AC323" i="21" s="1"/>
  <c r="AG323" i="21" a="1"/>
  <c r="AG323" i="21" s="1"/>
  <c r="D288" i="20"/>
  <c r="N290" i="20"/>
  <c r="J290" i="20"/>
  <c r="I290" i="20"/>
  <c r="G290" i="20"/>
  <c r="M291" i="20"/>
  <c r="K292" i="20" s="1"/>
  <c r="L292" i="20" s="1"/>
  <c r="H291" i="20" a="1"/>
  <c r="H291" i="20" s="1"/>
  <c r="W289" i="20"/>
  <c r="AE289" i="20" a="1"/>
  <c r="AE289" i="20" s="1"/>
  <c r="V289" i="20"/>
  <c r="C289" i="20" s="1"/>
  <c r="AI289" i="20" a="1"/>
  <c r="AI289" i="20" s="1"/>
  <c r="Y289" i="20" a="1"/>
  <c r="Y289" i="20" s="1"/>
  <c r="AH289" i="20" a="1"/>
  <c r="AH289" i="20" s="1"/>
  <c r="AF289" i="20" a="1"/>
  <c r="AF289" i="20" s="1"/>
  <c r="R289" i="20"/>
  <c r="P289" i="20"/>
  <c r="Q289" i="20"/>
  <c r="AD289" i="20" a="1"/>
  <c r="AD289" i="20" s="1"/>
  <c r="O289" i="20"/>
  <c r="AC289" i="20" a="1"/>
  <c r="AC289" i="20" s="1"/>
  <c r="Z289" i="20" a="1"/>
  <c r="Z289" i="20" s="1"/>
  <c r="X289" i="20" a="1"/>
  <c r="X289" i="20" s="1"/>
  <c r="U289" i="20"/>
  <c r="D289" i="20" s="1"/>
  <c r="AJ289" i="20" a="1"/>
  <c r="AJ289" i="20" s="1"/>
  <c r="T289" i="20" a="1"/>
  <c r="T289" i="20" s="1"/>
  <c r="S289" i="20" a="1"/>
  <c r="S289" i="20" s="1"/>
  <c r="AB289" i="20" a="1"/>
  <c r="AB289" i="20" s="1"/>
  <c r="AA289" i="20" a="1"/>
  <c r="AA289" i="20" s="1"/>
  <c r="AK289" i="20" a="1"/>
  <c r="AK289" i="20" s="1"/>
  <c r="AG289" i="20" a="1"/>
  <c r="AG289" i="20" s="1"/>
  <c r="AT332" i="16"/>
  <c r="BC332" i="16" a="1"/>
  <c r="BC332" i="16" s="1"/>
  <c r="AS332" i="16" a="1"/>
  <c r="AS332" i="16" s="1"/>
  <c r="BI332" i="16" a="1"/>
  <c r="BI332" i="16" s="1"/>
  <c r="BA332" i="16" a="1"/>
  <c r="BA332" i="16" s="1"/>
  <c r="AQ332" i="16"/>
  <c r="AV332" i="16"/>
  <c r="BE332" i="16" a="1"/>
  <c r="BE332" i="16" s="1"/>
  <c r="AR332" i="16" a="1"/>
  <c r="AR332" i="16" s="1"/>
  <c r="AZ332" i="16" a="1"/>
  <c r="AZ332" i="16" s="1"/>
  <c r="BJ332" i="16" a="1"/>
  <c r="BJ332" i="16" s="1"/>
  <c r="AX332" i="16" a="1"/>
  <c r="AX332" i="16" s="1"/>
  <c r="AW332" i="16" a="1"/>
  <c r="AW332" i="16" s="1"/>
  <c r="AU332" i="16"/>
  <c r="AO332" i="16"/>
  <c r="AN332" i="16"/>
  <c r="BH332" i="16" a="1"/>
  <c r="BH332" i="16" s="1"/>
  <c r="BG332" i="16" a="1"/>
  <c r="BG332" i="16" s="1"/>
  <c r="BF332" i="16" a="1"/>
  <c r="BF332" i="16" s="1"/>
  <c r="BB332" i="16" a="1"/>
  <c r="BB332" i="16" s="1"/>
  <c r="AY332" i="16" a="1"/>
  <c r="AY332" i="16" s="1"/>
  <c r="AP332" i="16"/>
  <c r="BD332" i="16" a="1"/>
  <c r="BD332" i="16" s="1"/>
  <c r="AF333" i="16"/>
  <c r="AI333" i="16"/>
  <c r="AH333" i="16"/>
  <c r="AM333" i="16"/>
  <c r="AG334" i="16" a="1"/>
  <c r="AG334" i="16" s="1"/>
  <c r="AL334" i="16"/>
  <c r="AJ335" i="16" s="1"/>
  <c r="AK335" i="16" s="1"/>
  <c r="H326" i="21" l="1" a="1"/>
  <c r="H326" i="21" s="1"/>
  <c r="M326" i="21"/>
  <c r="K327" i="21" s="1"/>
  <c r="L327" i="21" s="1"/>
  <c r="I325" i="21"/>
  <c r="G325" i="21"/>
  <c r="N325" i="21"/>
  <c r="J325" i="21"/>
  <c r="AF324" i="21" a="1"/>
  <c r="AF324" i="21" s="1"/>
  <c r="X324" i="21" a="1"/>
  <c r="X324" i="21" s="1"/>
  <c r="W324" i="21"/>
  <c r="AD324" i="21" a="1"/>
  <c r="AD324" i="21" s="1"/>
  <c r="S324" i="21" a="1"/>
  <c r="S324" i="21" s="1"/>
  <c r="AE324" i="21" a="1"/>
  <c r="AE324" i="21" s="1"/>
  <c r="R324" i="21"/>
  <c r="Q324" i="21"/>
  <c r="AG324" i="21" a="1"/>
  <c r="AG324" i="21" s="1"/>
  <c r="P324" i="21"/>
  <c r="AC324" i="21" a="1"/>
  <c r="AC324" i="21" s="1"/>
  <c r="O324" i="21"/>
  <c r="AA324" i="21" a="1"/>
  <c r="AA324" i="21" s="1"/>
  <c r="AK324" i="21" a="1"/>
  <c r="AK324" i="21" s="1"/>
  <c r="AI324" i="21" a="1"/>
  <c r="AI324" i="21" s="1"/>
  <c r="Y324" i="21" a="1"/>
  <c r="Y324" i="21" s="1"/>
  <c r="Z324" i="21" a="1"/>
  <c r="Z324" i="21" s="1"/>
  <c r="T324" i="21" a="1"/>
  <c r="T324" i="21" s="1"/>
  <c r="AJ324" i="21" a="1"/>
  <c r="AJ324" i="21" s="1"/>
  <c r="AH324" i="21" a="1"/>
  <c r="AH324" i="21" s="1"/>
  <c r="AB324" i="21" a="1"/>
  <c r="AB324" i="21" s="1"/>
  <c r="V324" i="21"/>
  <c r="U324" i="21"/>
  <c r="N291" i="20"/>
  <c r="G291" i="20"/>
  <c r="I291" i="20"/>
  <c r="J291" i="20"/>
  <c r="M292" i="20"/>
  <c r="K293" i="20" s="1"/>
  <c r="L293" i="20" s="1"/>
  <c r="H292" i="20" a="1"/>
  <c r="H292" i="20" s="1"/>
  <c r="AK290" i="20" a="1"/>
  <c r="AK290" i="20" s="1"/>
  <c r="AC290" i="20" a="1"/>
  <c r="AC290" i="20" s="1"/>
  <c r="S290" i="20" a="1"/>
  <c r="S290" i="20" s="1"/>
  <c r="AA290" i="20" a="1"/>
  <c r="AA290" i="20" s="1"/>
  <c r="AJ290" i="20" a="1"/>
  <c r="AJ290" i="20" s="1"/>
  <c r="Z290" i="20" a="1"/>
  <c r="Z290" i="20" s="1"/>
  <c r="AD290" i="20" a="1"/>
  <c r="AD290" i="20" s="1"/>
  <c r="AB290" i="20" a="1"/>
  <c r="AB290" i="20" s="1"/>
  <c r="Y290" i="20" a="1"/>
  <c r="Y290" i="20" s="1"/>
  <c r="P290" i="20"/>
  <c r="AH290" i="20" a="1"/>
  <c r="AH290" i="20" s="1"/>
  <c r="O290" i="20"/>
  <c r="AE290" i="20" a="1"/>
  <c r="AE290" i="20" s="1"/>
  <c r="X290" i="20" a="1"/>
  <c r="X290" i="20" s="1"/>
  <c r="U290" i="20"/>
  <c r="D290" i="20" s="1"/>
  <c r="Q290" i="20"/>
  <c r="T290" i="20" a="1"/>
  <c r="T290" i="20" s="1"/>
  <c r="R290" i="20"/>
  <c r="V290" i="20"/>
  <c r="C290" i="20" s="1"/>
  <c r="AI290" i="20" a="1"/>
  <c r="AI290" i="20" s="1"/>
  <c r="AG290" i="20" a="1"/>
  <c r="AG290" i="20" s="1"/>
  <c r="W290" i="20"/>
  <c r="AF290" i="20" a="1"/>
  <c r="AF290" i="20" s="1"/>
  <c r="AL335" i="16"/>
  <c r="AJ336" i="16" s="1"/>
  <c r="AK336" i="16" s="1"/>
  <c r="AG335" i="16" a="1"/>
  <c r="AG335" i="16" s="1"/>
  <c r="AI334" i="16"/>
  <c r="AH334" i="16"/>
  <c r="AF334" i="16"/>
  <c r="AM334" i="16"/>
  <c r="BC333" i="16" a="1"/>
  <c r="BC333" i="16" s="1"/>
  <c r="AS333" i="16" a="1"/>
  <c r="AS333" i="16" s="1"/>
  <c r="BJ333" i="16" a="1"/>
  <c r="BJ333" i="16" s="1"/>
  <c r="BB333" i="16" a="1"/>
  <c r="BB333" i="16" s="1"/>
  <c r="AP333" i="16"/>
  <c r="BD333" i="16" a="1"/>
  <c r="BD333" i="16" s="1"/>
  <c r="AO333" i="16"/>
  <c r="BA333" i="16" a="1"/>
  <c r="BA333" i="16" s="1"/>
  <c r="AZ333" i="16" a="1"/>
  <c r="AZ333" i="16" s="1"/>
  <c r="AX333" i="16" a="1"/>
  <c r="AX333" i="16" s="1"/>
  <c r="BF333" i="16" a="1"/>
  <c r="BF333" i="16" s="1"/>
  <c r="BE333" i="16" a="1"/>
  <c r="BE333" i="16" s="1"/>
  <c r="AQ333" i="16"/>
  <c r="AN333" i="16"/>
  <c r="BI333" i="16" a="1"/>
  <c r="BI333" i="16" s="1"/>
  <c r="BG333" i="16" a="1"/>
  <c r="BG333" i="16" s="1"/>
  <c r="AT333" i="16"/>
  <c r="AC333" i="16" s="1"/>
  <c r="AR333" i="16" a="1"/>
  <c r="AR333" i="16" s="1"/>
  <c r="AY333" i="16" a="1"/>
  <c r="AY333" i="16" s="1"/>
  <c r="AW333" i="16" a="1"/>
  <c r="AW333" i="16" s="1"/>
  <c r="AV333" i="16"/>
  <c r="AU333" i="16"/>
  <c r="BH333" i="16" a="1"/>
  <c r="BH333" i="16" s="1"/>
  <c r="AC332" i="16"/>
  <c r="D324" i="21" l="1"/>
  <c r="W325" i="21"/>
  <c r="AE325" i="21" a="1"/>
  <c r="AE325" i="21" s="1"/>
  <c r="V325" i="21"/>
  <c r="AG325" i="21" a="1"/>
  <c r="AG325" i="21" s="1"/>
  <c r="X325" i="21" a="1"/>
  <c r="X325" i="21" s="1"/>
  <c r="AK325" i="21" a="1"/>
  <c r="AK325" i="21" s="1"/>
  <c r="AA325" i="21" a="1"/>
  <c r="AA325" i="21" s="1"/>
  <c r="Q325" i="21"/>
  <c r="AD325" i="21" a="1"/>
  <c r="AD325" i="21" s="1"/>
  <c r="P325" i="21"/>
  <c r="O325" i="21"/>
  <c r="AC325" i="21" a="1"/>
  <c r="AC325" i="21" s="1"/>
  <c r="AH325" i="21" a="1"/>
  <c r="AH325" i="21" s="1"/>
  <c r="Z325" i="21" a="1"/>
  <c r="Z325" i="21" s="1"/>
  <c r="AI325" i="21" a="1"/>
  <c r="AI325" i="21" s="1"/>
  <c r="Y325" i="21" a="1"/>
  <c r="Y325" i="21" s="1"/>
  <c r="AB325" i="21" a="1"/>
  <c r="AB325" i="21" s="1"/>
  <c r="U325" i="21"/>
  <c r="D325" i="21" s="1"/>
  <c r="AJ325" i="21" a="1"/>
  <c r="AJ325" i="21" s="1"/>
  <c r="AF325" i="21" a="1"/>
  <c r="AF325" i="21" s="1"/>
  <c r="T325" i="21" a="1"/>
  <c r="T325" i="21" s="1"/>
  <c r="S325" i="21" a="1"/>
  <c r="S325" i="21" s="1"/>
  <c r="R325" i="21"/>
  <c r="H327" i="21" a="1"/>
  <c r="H327" i="21" s="1"/>
  <c r="M327" i="21"/>
  <c r="K328" i="21" s="1"/>
  <c r="L328" i="21" s="1"/>
  <c r="N326" i="21"/>
  <c r="J326" i="21"/>
  <c r="G326" i="21"/>
  <c r="I326" i="21"/>
  <c r="J292" i="20"/>
  <c r="I292" i="20"/>
  <c r="N292" i="20"/>
  <c r="G292" i="20"/>
  <c r="H293" i="20" a="1"/>
  <c r="H293" i="20" s="1"/>
  <c r="M293" i="20"/>
  <c r="K294" i="20" s="1"/>
  <c r="L294" i="20" s="1"/>
  <c r="O291" i="20"/>
  <c r="AH291" i="20" a="1"/>
  <c r="AH291" i="20" s="1"/>
  <c r="Z291" i="20" a="1"/>
  <c r="Z291" i="20" s="1"/>
  <c r="AK291" i="20" a="1"/>
  <c r="AK291" i="20" s="1"/>
  <c r="AB291" i="20" a="1"/>
  <c r="AB291" i="20" s="1"/>
  <c r="P291" i="20"/>
  <c r="AD291" i="20" a="1"/>
  <c r="AD291" i="20" s="1"/>
  <c r="S291" i="20" a="1"/>
  <c r="S291" i="20" s="1"/>
  <c r="R291" i="20"/>
  <c r="Y291" i="20" a="1"/>
  <c r="Y291" i="20" s="1"/>
  <c r="AJ291" i="20" a="1"/>
  <c r="AJ291" i="20" s="1"/>
  <c r="X291" i="20" a="1"/>
  <c r="X291" i="20" s="1"/>
  <c r="W291" i="20"/>
  <c r="AI291" i="20" a="1"/>
  <c r="AI291" i="20" s="1"/>
  <c r="V291" i="20"/>
  <c r="C291" i="20" s="1"/>
  <c r="U291" i="20"/>
  <c r="AA291" i="20" a="1"/>
  <c r="AA291" i="20" s="1"/>
  <c r="T291" i="20" a="1"/>
  <c r="T291" i="20" s="1"/>
  <c r="AC291" i="20" a="1"/>
  <c r="AC291" i="20" s="1"/>
  <c r="Q291" i="20"/>
  <c r="AE291" i="20" a="1"/>
  <c r="AE291" i="20" s="1"/>
  <c r="AG291" i="20" a="1"/>
  <c r="AG291" i="20" s="1"/>
  <c r="AF291" i="20" a="1"/>
  <c r="AF291" i="20" s="1"/>
  <c r="AS334" i="16" a="1"/>
  <c r="AS334" i="16" s="1"/>
  <c r="BJ334" i="16" a="1"/>
  <c r="BJ334" i="16" s="1"/>
  <c r="BB334" i="16" a="1"/>
  <c r="BB334" i="16" s="1"/>
  <c r="AR334" i="16" a="1"/>
  <c r="AR334" i="16" s="1"/>
  <c r="BH334" i="16" a="1"/>
  <c r="BH334" i="16" s="1"/>
  <c r="AZ334" i="16" a="1"/>
  <c r="AZ334" i="16" s="1"/>
  <c r="AO334" i="16"/>
  <c r="AX334" i="16" a="1"/>
  <c r="AX334" i="16" s="1"/>
  <c r="BC334" i="16" a="1"/>
  <c r="BC334" i="16" s="1"/>
  <c r="BA334" i="16" a="1"/>
  <c r="BA334" i="16" s="1"/>
  <c r="AW334" i="16" a="1"/>
  <c r="AW334" i="16" s="1"/>
  <c r="AV334" i="16"/>
  <c r="AU334" i="16"/>
  <c r="AT334" i="16"/>
  <c r="BG334" i="16" a="1"/>
  <c r="BG334" i="16" s="1"/>
  <c r="BF334" i="16" a="1"/>
  <c r="BF334" i="16" s="1"/>
  <c r="AQ334" i="16"/>
  <c r="AP334" i="16"/>
  <c r="AN334" i="16"/>
  <c r="BI334" i="16" a="1"/>
  <c r="BI334" i="16" s="1"/>
  <c r="BD334" i="16" a="1"/>
  <c r="BD334" i="16" s="1"/>
  <c r="BE334" i="16" a="1"/>
  <c r="BE334" i="16" s="1"/>
  <c r="AY334" i="16" a="1"/>
  <c r="AY334" i="16" s="1"/>
  <c r="AF335" i="16"/>
  <c r="AI335" i="16"/>
  <c r="AH335" i="16"/>
  <c r="AM335" i="16"/>
  <c r="AL336" i="16"/>
  <c r="AJ337" i="16" s="1"/>
  <c r="AK337" i="16" s="1"/>
  <c r="AG336" i="16" a="1"/>
  <c r="AG336" i="16" s="1"/>
  <c r="AE326" i="21" l="1" a="1"/>
  <c r="AE326" i="21" s="1"/>
  <c r="V326" i="21"/>
  <c r="U326" i="21"/>
  <c r="AJ326" i="21" a="1"/>
  <c r="AJ326" i="21" s="1"/>
  <c r="AA326" i="21" a="1"/>
  <c r="AA326" i="21" s="1"/>
  <c r="AH326" i="21" a="1"/>
  <c r="AH326" i="21" s="1"/>
  <c r="X326" i="21" a="1"/>
  <c r="X326" i="21" s="1"/>
  <c r="W326" i="21"/>
  <c r="AD326" i="21" a="1"/>
  <c r="AD326" i="21" s="1"/>
  <c r="P326" i="21"/>
  <c r="AC326" i="21" a="1"/>
  <c r="AC326" i="21" s="1"/>
  <c r="O326" i="21"/>
  <c r="AI326" i="21" a="1"/>
  <c r="AI326" i="21" s="1"/>
  <c r="Q326" i="21"/>
  <c r="T326" i="21" a="1"/>
  <c r="T326" i="21" s="1"/>
  <c r="AG326" i="21" a="1"/>
  <c r="AG326" i="21" s="1"/>
  <c r="AF326" i="21" a="1"/>
  <c r="AF326" i="21" s="1"/>
  <c r="AB326" i="21" a="1"/>
  <c r="AB326" i="21" s="1"/>
  <c r="S326" i="21" a="1"/>
  <c r="S326" i="21" s="1"/>
  <c r="Z326" i="21" a="1"/>
  <c r="Z326" i="21" s="1"/>
  <c r="AK326" i="21" a="1"/>
  <c r="AK326" i="21" s="1"/>
  <c r="Y326" i="21" a="1"/>
  <c r="Y326" i="21" s="1"/>
  <c r="R326" i="21"/>
  <c r="H328" i="21" a="1"/>
  <c r="H328" i="21" s="1"/>
  <c r="M328" i="21"/>
  <c r="K329" i="21" s="1"/>
  <c r="L329" i="21" s="1"/>
  <c r="G327" i="21"/>
  <c r="J327" i="21"/>
  <c r="N327" i="21"/>
  <c r="I327" i="21"/>
  <c r="D291" i="20"/>
  <c r="M294" i="20"/>
  <c r="K295" i="20" s="1"/>
  <c r="L295" i="20" s="1"/>
  <c r="H294" i="20" a="1"/>
  <c r="H294" i="20" s="1"/>
  <c r="J293" i="20"/>
  <c r="I293" i="20"/>
  <c r="N293" i="20"/>
  <c r="G293" i="20"/>
  <c r="AF292" i="20" a="1"/>
  <c r="AF292" i="20" s="1"/>
  <c r="X292" i="20" a="1"/>
  <c r="X292" i="20" s="1"/>
  <c r="W292" i="20"/>
  <c r="Q292" i="20"/>
  <c r="V292" i="20"/>
  <c r="C292" i="20" s="1"/>
  <c r="AG292" i="20" a="1"/>
  <c r="AG292" i="20" s="1"/>
  <c r="U292" i="20"/>
  <c r="D292" i="20" s="1"/>
  <c r="R292" i="20"/>
  <c r="AH292" i="20" a="1"/>
  <c r="AH292" i="20" s="1"/>
  <c r="S292" i="20" a="1"/>
  <c r="S292" i="20" s="1"/>
  <c r="AE292" i="20" a="1"/>
  <c r="AE292" i="20" s="1"/>
  <c r="P292" i="20"/>
  <c r="AD292" i="20" a="1"/>
  <c r="AD292" i="20" s="1"/>
  <c r="O292" i="20"/>
  <c r="AB292" i="20" a="1"/>
  <c r="AB292" i="20" s="1"/>
  <c r="AK292" i="20" a="1"/>
  <c r="AK292" i="20" s="1"/>
  <c r="Y292" i="20" a="1"/>
  <c r="Y292" i="20" s="1"/>
  <c r="T292" i="20" a="1"/>
  <c r="T292" i="20" s="1"/>
  <c r="AA292" i="20" a="1"/>
  <c r="AA292" i="20" s="1"/>
  <c r="Z292" i="20" a="1"/>
  <c r="Z292" i="20" s="1"/>
  <c r="AJ292" i="20" a="1"/>
  <c r="AJ292" i="20" s="1"/>
  <c r="AC292" i="20" a="1"/>
  <c r="AC292" i="20" s="1"/>
  <c r="AI292" i="20" a="1"/>
  <c r="AI292" i="20" s="1"/>
  <c r="AC334" i="16"/>
  <c r="AM336" i="16"/>
  <c r="AI336" i="16"/>
  <c r="AH336" i="16"/>
  <c r="AF336" i="16"/>
  <c r="AL337" i="16"/>
  <c r="AJ338" i="16" s="1"/>
  <c r="AK338" i="16" s="1"/>
  <c r="AG337" i="16" a="1"/>
  <c r="AG337" i="16" s="1"/>
  <c r="BJ335" i="16" a="1"/>
  <c r="BJ335" i="16" s="1"/>
  <c r="BB335" i="16" a="1"/>
  <c r="BB335" i="16" s="1"/>
  <c r="AR335" i="16" a="1"/>
  <c r="AR335" i="16" s="1"/>
  <c r="BI335" i="16" a="1"/>
  <c r="BI335" i="16" s="1"/>
  <c r="BA335" i="16" a="1"/>
  <c r="BA335" i="16" s="1"/>
  <c r="AQ335" i="16"/>
  <c r="AN335" i="16"/>
  <c r="BG335" i="16" a="1"/>
  <c r="BG335" i="16" s="1"/>
  <c r="AW335" i="16" a="1"/>
  <c r="AW335" i="16" s="1"/>
  <c r="AT335" i="16"/>
  <c r="AC335" i="16" s="1"/>
  <c r="AZ335" i="16" a="1"/>
  <c r="AZ335" i="16" s="1"/>
  <c r="AX335" i="16" a="1"/>
  <c r="AX335" i="16" s="1"/>
  <c r="BF335" i="16" a="1"/>
  <c r="BF335" i="16" s="1"/>
  <c r="BE335" i="16" a="1"/>
  <c r="BE335" i="16" s="1"/>
  <c r="BD335" i="16" a="1"/>
  <c r="BD335" i="16" s="1"/>
  <c r="BH335" i="16" a="1"/>
  <c r="BH335" i="16" s="1"/>
  <c r="AV335" i="16"/>
  <c r="AU335" i="16"/>
  <c r="AS335" i="16" a="1"/>
  <c r="AS335" i="16" s="1"/>
  <c r="AP335" i="16"/>
  <c r="AO335" i="16"/>
  <c r="BC335" i="16" a="1"/>
  <c r="BC335" i="16" s="1"/>
  <c r="AY335" i="16" a="1"/>
  <c r="AY335" i="16" s="1"/>
  <c r="U327" i="21" l="1"/>
  <c r="D327" i="21" s="1"/>
  <c r="AD327" i="21" a="1"/>
  <c r="AD327" i="21" s="1"/>
  <c r="S327" i="21" a="1"/>
  <c r="S327" i="21" s="1"/>
  <c r="AC327" i="21" a="1"/>
  <c r="AC327" i="21" s="1"/>
  <c r="R327" i="21"/>
  <c r="Q327" i="21"/>
  <c r="AE327" i="21" a="1"/>
  <c r="AE327" i="21" s="1"/>
  <c r="P327" i="21"/>
  <c r="AA327" i="21" a="1"/>
  <c r="AA327" i="21" s="1"/>
  <c r="AB327" i="21" a="1"/>
  <c r="AB327" i="21" s="1"/>
  <c r="AG327" i="21" a="1"/>
  <c r="AG327" i="21" s="1"/>
  <c r="Z327" i="21" a="1"/>
  <c r="Z327" i="21" s="1"/>
  <c r="AK327" i="21" a="1"/>
  <c r="AK327" i="21" s="1"/>
  <c r="W327" i="21"/>
  <c r="V327" i="21"/>
  <c r="O327" i="21"/>
  <c r="AH327" i="21" a="1"/>
  <c r="AH327" i="21" s="1"/>
  <c r="AJ327" i="21" a="1"/>
  <c r="AJ327" i="21" s="1"/>
  <c r="X327" i="21" a="1"/>
  <c r="X327" i="21" s="1"/>
  <c r="AF327" i="21" a="1"/>
  <c r="AF327" i="21" s="1"/>
  <c r="Y327" i="21" a="1"/>
  <c r="Y327" i="21" s="1"/>
  <c r="AI327" i="21" a="1"/>
  <c r="AI327" i="21" s="1"/>
  <c r="T327" i="21" a="1"/>
  <c r="T327" i="21" s="1"/>
  <c r="M329" i="21"/>
  <c r="K330" i="21" s="1"/>
  <c r="L330" i="21" s="1"/>
  <c r="H329" i="21" a="1"/>
  <c r="H329" i="21" s="1"/>
  <c r="G328" i="21"/>
  <c r="N328" i="21"/>
  <c r="J328" i="21"/>
  <c r="I328" i="21"/>
  <c r="D326" i="21"/>
  <c r="T293" i="20" a="1"/>
  <c r="T293" i="20" s="1"/>
  <c r="AK293" i="20" a="1"/>
  <c r="AK293" i="20" s="1"/>
  <c r="AC293" i="20" a="1"/>
  <c r="AC293" i="20" s="1"/>
  <c r="Q293" i="20"/>
  <c r="AI293" i="20" a="1"/>
  <c r="AI293" i="20" s="1"/>
  <c r="Y293" i="20" a="1"/>
  <c r="Y293" i="20" s="1"/>
  <c r="AH293" i="20" a="1"/>
  <c r="AH293" i="20" s="1"/>
  <c r="AE293" i="20" a="1"/>
  <c r="AE293" i="20" s="1"/>
  <c r="O293" i="20"/>
  <c r="AD293" i="20" a="1"/>
  <c r="AD293" i="20" s="1"/>
  <c r="AB293" i="20" a="1"/>
  <c r="AB293" i="20" s="1"/>
  <c r="AA293" i="20" a="1"/>
  <c r="AA293" i="20" s="1"/>
  <c r="U293" i="20"/>
  <c r="D293" i="20" s="1"/>
  <c r="R293" i="20"/>
  <c r="AG293" i="20" a="1"/>
  <c r="AG293" i="20" s="1"/>
  <c r="S293" i="20" a="1"/>
  <c r="S293" i="20" s="1"/>
  <c r="P293" i="20"/>
  <c r="W293" i="20"/>
  <c r="V293" i="20"/>
  <c r="C293" i="20" s="1"/>
  <c r="Z293" i="20" a="1"/>
  <c r="Z293" i="20" s="1"/>
  <c r="X293" i="20" a="1"/>
  <c r="X293" i="20" s="1"/>
  <c r="AF293" i="20" a="1"/>
  <c r="AF293" i="20" s="1"/>
  <c r="AJ293" i="20" a="1"/>
  <c r="AJ293" i="20" s="1"/>
  <c r="N294" i="20"/>
  <c r="I294" i="20"/>
  <c r="G294" i="20"/>
  <c r="J294" i="20"/>
  <c r="M295" i="20"/>
  <c r="K296" i="20" s="1"/>
  <c r="L296" i="20" s="1"/>
  <c r="H295" i="20" a="1"/>
  <c r="H295" i="20" s="1"/>
  <c r="AH337" i="16"/>
  <c r="AI337" i="16"/>
  <c r="AM337" i="16"/>
  <c r="AF337" i="16"/>
  <c r="AG338" i="16" a="1"/>
  <c r="AG338" i="16" s="1"/>
  <c r="AL338" i="16"/>
  <c r="AJ339" i="16" s="1"/>
  <c r="AK339" i="16" s="1"/>
  <c r="AR336" i="16" a="1"/>
  <c r="AR336" i="16" s="1"/>
  <c r="BI336" i="16" a="1"/>
  <c r="BI336" i="16" s="1"/>
  <c r="BA336" i="16" a="1"/>
  <c r="BA336" i="16" s="1"/>
  <c r="AQ336" i="16"/>
  <c r="AP336" i="16"/>
  <c r="BG336" i="16" a="1"/>
  <c r="BG336" i="16" s="1"/>
  <c r="AY336" i="16" a="1"/>
  <c r="AY336" i="16" s="1"/>
  <c r="AS336" i="16" a="1"/>
  <c r="AS336" i="16" s="1"/>
  <c r="BC336" i="16" a="1"/>
  <c r="BC336" i="16" s="1"/>
  <c r="AN336" i="16"/>
  <c r="BB336" i="16" a="1"/>
  <c r="BB336" i="16" s="1"/>
  <c r="AZ336" i="16" a="1"/>
  <c r="AZ336" i="16" s="1"/>
  <c r="AW336" i="16" a="1"/>
  <c r="AW336" i="16" s="1"/>
  <c r="AV336" i="16"/>
  <c r="AU336" i="16"/>
  <c r="AT336" i="16"/>
  <c r="BE336" i="16" a="1"/>
  <c r="BE336" i="16" s="1"/>
  <c r="BD336" i="16" a="1"/>
  <c r="BD336" i="16" s="1"/>
  <c r="AX336" i="16" a="1"/>
  <c r="AX336" i="16" s="1"/>
  <c r="BF336" i="16" a="1"/>
  <c r="BF336" i="16" s="1"/>
  <c r="BJ336" i="16" a="1"/>
  <c r="BJ336" i="16" s="1"/>
  <c r="BH336" i="16" a="1"/>
  <c r="BH336" i="16" s="1"/>
  <c r="AO336" i="16"/>
  <c r="AD328" i="21" l="1" a="1"/>
  <c r="AD328" i="21" s="1"/>
  <c r="T328" i="21" a="1"/>
  <c r="T328" i="21" s="1"/>
  <c r="AG328" i="21" a="1"/>
  <c r="AG328" i="21" s="1"/>
  <c r="X328" i="21" a="1"/>
  <c r="X328" i="21" s="1"/>
  <c r="W328" i="21"/>
  <c r="AK328" i="21" a="1"/>
  <c r="AK328" i="21" s="1"/>
  <c r="AA328" i="21" a="1"/>
  <c r="AA328" i="21" s="1"/>
  <c r="AC328" i="21" a="1"/>
  <c r="AC328" i="21" s="1"/>
  <c r="AB328" i="21" a="1"/>
  <c r="AB328" i="21" s="1"/>
  <c r="U328" i="21"/>
  <c r="R328" i="21"/>
  <c r="AI328" i="21" a="1"/>
  <c r="AI328" i="21" s="1"/>
  <c r="Q328" i="21"/>
  <c r="AF328" i="21" a="1"/>
  <c r="AF328" i="21" s="1"/>
  <c r="P328" i="21"/>
  <c r="S328" i="21" a="1"/>
  <c r="S328" i="21" s="1"/>
  <c r="AH328" i="21" a="1"/>
  <c r="AH328" i="21" s="1"/>
  <c r="Y328" i="21" a="1"/>
  <c r="Y328" i="21" s="1"/>
  <c r="O328" i="21"/>
  <c r="AJ328" i="21" a="1"/>
  <c r="AJ328" i="21" s="1"/>
  <c r="AE328" i="21" a="1"/>
  <c r="AE328" i="21" s="1"/>
  <c r="V328" i="21"/>
  <c r="Z328" i="21" a="1"/>
  <c r="Z328" i="21" s="1"/>
  <c r="J329" i="21"/>
  <c r="I329" i="21"/>
  <c r="G329" i="21"/>
  <c r="N329" i="21"/>
  <c r="H330" i="21" a="1"/>
  <c r="H330" i="21" s="1"/>
  <c r="M330" i="21"/>
  <c r="K331" i="21" s="1"/>
  <c r="L331" i="21" s="1"/>
  <c r="J295" i="20"/>
  <c r="I295" i="20"/>
  <c r="G295" i="20"/>
  <c r="N295" i="20"/>
  <c r="H296" i="20" a="1"/>
  <c r="H296" i="20" s="1"/>
  <c r="M296" i="20"/>
  <c r="K297" i="20" s="1"/>
  <c r="L297" i="20" s="1"/>
  <c r="AI294" i="20" a="1"/>
  <c r="AI294" i="20" s="1"/>
  <c r="AA294" i="20" a="1"/>
  <c r="AA294" i="20" s="1"/>
  <c r="P294" i="20"/>
  <c r="O294" i="20"/>
  <c r="AD294" i="20" a="1"/>
  <c r="AD294" i="20" s="1"/>
  <c r="AB294" i="20" a="1"/>
  <c r="AB294" i="20" s="1"/>
  <c r="AK294" i="20" a="1"/>
  <c r="AK294" i="20" s="1"/>
  <c r="AC294" i="20" a="1"/>
  <c r="AC294" i="20" s="1"/>
  <c r="AJ294" i="20" a="1"/>
  <c r="AJ294" i="20" s="1"/>
  <c r="Z294" i="20" a="1"/>
  <c r="Z294" i="20" s="1"/>
  <c r="Y294" i="20" a="1"/>
  <c r="Y294" i="20" s="1"/>
  <c r="X294" i="20" a="1"/>
  <c r="X294" i="20" s="1"/>
  <c r="W294" i="20"/>
  <c r="V294" i="20"/>
  <c r="C294" i="20" s="1"/>
  <c r="U294" i="20"/>
  <c r="AF294" i="20" a="1"/>
  <c r="AF294" i="20" s="1"/>
  <c r="T294" i="20" a="1"/>
  <c r="T294" i="20" s="1"/>
  <c r="S294" i="20" a="1"/>
  <c r="S294" i="20" s="1"/>
  <c r="AE294" i="20" a="1"/>
  <c r="AE294" i="20" s="1"/>
  <c r="R294" i="20"/>
  <c r="Q294" i="20"/>
  <c r="AG294" i="20" a="1"/>
  <c r="AG294" i="20" s="1"/>
  <c r="AH294" i="20" a="1"/>
  <c r="AH294" i="20" s="1"/>
  <c r="AG339" i="16" a="1"/>
  <c r="AG339" i="16" s="1"/>
  <c r="AL339" i="16"/>
  <c r="AJ340" i="16" s="1"/>
  <c r="AK340" i="16" s="1"/>
  <c r="AC336" i="16"/>
  <c r="AI338" i="16"/>
  <c r="AH338" i="16"/>
  <c r="AM338" i="16"/>
  <c r="AF338" i="16"/>
  <c r="BI337" i="16" a="1"/>
  <c r="BI337" i="16" s="1"/>
  <c r="BA337" i="16" a="1"/>
  <c r="BA337" i="16" s="1"/>
  <c r="AQ337" i="16"/>
  <c r="AP337" i="16"/>
  <c r="BH337" i="16" a="1"/>
  <c r="BH337" i="16" s="1"/>
  <c r="AZ337" i="16" a="1"/>
  <c r="AZ337" i="16" s="1"/>
  <c r="AO337" i="16"/>
  <c r="BB337" i="16" a="1"/>
  <c r="BB337" i="16" s="1"/>
  <c r="AY337" i="16" a="1"/>
  <c r="AY337" i="16" s="1"/>
  <c r="BJ337" i="16" a="1"/>
  <c r="BJ337" i="16" s="1"/>
  <c r="AW337" i="16" a="1"/>
  <c r="AW337" i="16" s="1"/>
  <c r="BE337" i="16" a="1"/>
  <c r="BE337" i="16" s="1"/>
  <c r="BD337" i="16" a="1"/>
  <c r="BD337" i="16" s="1"/>
  <c r="AX337" i="16" a="1"/>
  <c r="AX337" i="16" s="1"/>
  <c r="AV337" i="16"/>
  <c r="BG337" i="16" a="1"/>
  <c r="BG337" i="16" s="1"/>
  <c r="BF337" i="16" a="1"/>
  <c r="BF337" i="16" s="1"/>
  <c r="AN337" i="16"/>
  <c r="AR337" i="16" a="1"/>
  <c r="AR337" i="16" s="1"/>
  <c r="AT337" i="16"/>
  <c r="AC337" i="16" s="1"/>
  <c r="AS337" i="16" a="1"/>
  <c r="AS337" i="16" s="1"/>
  <c r="BC337" i="16" a="1"/>
  <c r="BC337" i="16" s="1"/>
  <c r="AU337" i="16"/>
  <c r="H331" i="21" l="1" a="1"/>
  <c r="H331" i="21" s="1"/>
  <c r="M331" i="21"/>
  <c r="K332" i="21" s="1"/>
  <c r="L332" i="21" s="1"/>
  <c r="J330" i="21"/>
  <c r="I330" i="21"/>
  <c r="N330" i="21"/>
  <c r="G330" i="21"/>
  <c r="T329" i="21" a="1"/>
  <c r="T329" i="21" s="1"/>
  <c r="AK329" i="21" a="1"/>
  <c r="AK329" i="21" s="1"/>
  <c r="AC329" i="21" a="1"/>
  <c r="AC329" i="21" s="1"/>
  <c r="AI329" i="21" a="1"/>
  <c r="AI329" i="21" s="1"/>
  <c r="Z329" i="21" a="1"/>
  <c r="Z329" i="21" s="1"/>
  <c r="W329" i="21"/>
  <c r="AG329" i="21" a="1"/>
  <c r="AG329" i="21" s="1"/>
  <c r="V329" i="21"/>
  <c r="AA329" i="21" a="1"/>
  <c r="AA329" i="21" s="1"/>
  <c r="AB329" i="21" a="1"/>
  <c r="AB329" i="21" s="1"/>
  <c r="AE329" i="21" a="1"/>
  <c r="AE329" i="21" s="1"/>
  <c r="AD329" i="21" a="1"/>
  <c r="AD329" i="21" s="1"/>
  <c r="X329" i="21" a="1"/>
  <c r="X329" i="21" s="1"/>
  <c r="AJ329" i="21" a="1"/>
  <c r="AJ329" i="21" s="1"/>
  <c r="AH329" i="21" a="1"/>
  <c r="AH329" i="21" s="1"/>
  <c r="AF329" i="21" a="1"/>
  <c r="AF329" i="21" s="1"/>
  <c r="Q329" i="21"/>
  <c r="P329" i="21"/>
  <c r="U329" i="21"/>
  <c r="D329" i="21" s="1"/>
  <c r="S329" i="21" a="1"/>
  <c r="S329" i="21" s="1"/>
  <c r="O329" i="21"/>
  <c r="Y329" i="21" a="1"/>
  <c r="Y329" i="21" s="1"/>
  <c r="R329" i="21"/>
  <c r="D328" i="21"/>
  <c r="M297" i="20"/>
  <c r="K298" i="20" s="1"/>
  <c r="L298" i="20" s="1"/>
  <c r="H297" i="20" a="1"/>
  <c r="H297" i="20" s="1"/>
  <c r="D294" i="20"/>
  <c r="G296" i="20"/>
  <c r="N296" i="20"/>
  <c r="I296" i="20"/>
  <c r="J296" i="20"/>
  <c r="AF295" i="20" a="1"/>
  <c r="AF295" i="20" s="1"/>
  <c r="X295" i="20" a="1"/>
  <c r="X295" i="20" s="1"/>
  <c r="T295" i="20" a="1"/>
  <c r="T295" i="20" s="1"/>
  <c r="AE295" i="20" a="1"/>
  <c r="AE295" i="20" s="1"/>
  <c r="AD295" i="20" a="1"/>
  <c r="AD295" i="20" s="1"/>
  <c r="S295" i="20" a="1"/>
  <c r="S295" i="20" s="1"/>
  <c r="R295" i="20"/>
  <c r="W295" i="20"/>
  <c r="AJ295" i="20" a="1"/>
  <c r="AJ295" i="20" s="1"/>
  <c r="Y295" i="20" a="1"/>
  <c r="Y295" i="20" s="1"/>
  <c r="AI295" i="20" a="1"/>
  <c r="AI295" i="20" s="1"/>
  <c r="V295" i="20"/>
  <c r="C295" i="20" s="1"/>
  <c r="U295" i="20"/>
  <c r="D295" i="20" s="1"/>
  <c r="AH295" i="20" a="1"/>
  <c r="AH295" i="20" s="1"/>
  <c r="Q295" i="20"/>
  <c r="P295" i="20"/>
  <c r="AK295" i="20" a="1"/>
  <c r="AK295" i="20" s="1"/>
  <c r="AB295" i="20" a="1"/>
  <c r="AB295" i="20" s="1"/>
  <c r="AA295" i="20" a="1"/>
  <c r="AA295" i="20" s="1"/>
  <c r="Z295" i="20" a="1"/>
  <c r="Z295" i="20" s="1"/>
  <c r="O295" i="20"/>
  <c r="AG295" i="20" a="1"/>
  <c r="AG295" i="20" s="1"/>
  <c r="AC295" i="20" a="1"/>
  <c r="AC295" i="20" s="1"/>
  <c r="AP338" i="16"/>
  <c r="BH338" i="16" a="1"/>
  <c r="BH338" i="16" s="1"/>
  <c r="AZ338" i="16" a="1"/>
  <c r="AZ338" i="16" s="1"/>
  <c r="AO338" i="16"/>
  <c r="AN338" i="16"/>
  <c r="BF338" i="16" a="1"/>
  <c r="BF338" i="16" s="1"/>
  <c r="AX338" i="16" a="1"/>
  <c r="AX338" i="16" s="1"/>
  <c r="AU338" i="16"/>
  <c r="BB338" i="16" a="1"/>
  <c r="BB338" i="16" s="1"/>
  <c r="BA338" i="16" a="1"/>
  <c r="BA338" i="16" s="1"/>
  <c r="AW338" i="16" a="1"/>
  <c r="AW338" i="16" s="1"/>
  <c r="AV338" i="16"/>
  <c r="AT338" i="16"/>
  <c r="AC338" i="16" s="1"/>
  <c r="AS338" i="16" a="1"/>
  <c r="AS338" i="16" s="1"/>
  <c r="AY338" i="16" a="1"/>
  <c r="AY338" i="16" s="1"/>
  <c r="BJ338" i="16" a="1"/>
  <c r="BJ338" i="16" s="1"/>
  <c r="BI338" i="16" a="1"/>
  <c r="BI338" i="16" s="1"/>
  <c r="BG338" i="16" a="1"/>
  <c r="BG338" i="16" s="1"/>
  <c r="BE338" i="16" a="1"/>
  <c r="BE338" i="16" s="1"/>
  <c r="BD338" i="16" a="1"/>
  <c r="BD338" i="16" s="1"/>
  <c r="BC338" i="16" a="1"/>
  <c r="BC338" i="16" s="1"/>
  <c r="AR338" i="16" a="1"/>
  <c r="AR338" i="16" s="1"/>
  <c r="AQ338" i="16"/>
  <c r="AL340" i="16"/>
  <c r="AJ341" i="16" s="1"/>
  <c r="AK341" i="16" s="1"/>
  <c r="AG340" i="16" a="1"/>
  <c r="AG340" i="16" s="1"/>
  <c r="AM339" i="16"/>
  <c r="AH339" i="16"/>
  <c r="AI339" i="16"/>
  <c r="AF339" i="16"/>
  <c r="AK330" i="21" l="1" a="1"/>
  <c r="AK330" i="21" s="1"/>
  <c r="AC330" i="21" a="1"/>
  <c r="AC330" i="21" s="1"/>
  <c r="S330" i="21" a="1"/>
  <c r="S330" i="21" s="1"/>
  <c r="AD330" i="21" a="1"/>
  <c r="AD330" i="21" s="1"/>
  <c r="R330" i="21"/>
  <c r="Q330" i="21"/>
  <c r="AE330" i="21" a="1"/>
  <c r="AE330" i="21" s="1"/>
  <c r="P330" i="21"/>
  <c r="O330" i="21"/>
  <c r="AA330" i="21" a="1"/>
  <c r="AA330" i="21" s="1"/>
  <c r="Z330" i="21" a="1"/>
  <c r="Z330" i="21" s="1"/>
  <c r="U330" i="21"/>
  <c r="V330" i="21"/>
  <c r="AJ330" i="21" a="1"/>
  <c r="AJ330" i="21" s="1"/>
  <c r="AB330" i="21" a="1"/>
  <c r="AB330" i="21" s="1"/>
  <c r="AG330" i="21" a="1"/>
  <c r="AG330" i="21" s="1"/>
  <c r="AF330" i="21" a="1"/>
  <c r="AF330" i="21" s="1"/>
  <c r="Y330" i="21" a="1"/>
  <c r="Y330" i="21" s="1"/>
  <c r="W330" i="21"/>
  <c r="T330" i="21" a="1"/>
  <c r="T330" i="21" s="1"/>
  <c r="X330" i="21" a="1"/>
  <c r="X330" i="21" s="1"/>
  <c r="AH330" i="21" a="1"/>
  <c r="AH330" i="21" s="1"/>
  <c r="AI330" i="21" a="1"/>
  <c r="AI330" i="21" s="1"/>
  <c r="H332" i="21" a="1"/>
  <c r="H332" i="21" s="1"/>
  <c r="M332" i="21"/>
  <c r="K333" i="21" s="1"/>
  <c r="L333" i="21" s="1"/>
  <c r="G331" i="21"/>
  <c r="J331" i="21"/>
  <c r="I331" i="21"/>
  <c r="N331" i="21"/>
  <c r="AD296" i="20" a="1"/>
  <c r="AD296" i="20" s="1"/>
  <c r="T296" i="20" a="1"/>
  <c r="T296" i="20" s="1"/>
  <c r="AF296" i="20" a="1"/>
  <c r="AF296" i="20" s="1"/>
  <c r="V296" i="20"/>
  <c r="C296" i="20" s="1"/>
  <c r="X296" i="20" a="1"/>
  <c r="X296" i="20" s="1"/>
  <c r="AG296" i="20" a="1"/>
  <c r="AG296" i="20" s="1"/>
  <c r="W296" i="20"/>
  <c r="U296" i="20"/>
  <c r="D296" i="20" s="1"/>
  <c r="AH296" i="20" a="1"/>
  <c r="AH296" i="20" s="1"/>
  <c r="R296" i="20"/>
  <c r="AE296" i="20" a="1"/>
  <c r="AE296" i="20" s="1"/>
  <c r="Q296" i="20"/>
  <c r="P296" i="20"/>
  <c r="O296" i="20"/>
  <c r="AC296" i="20" a="1"/>
  <c r="AC296" i="20" s="1"/>
  <c r="AI296" i="20" a="1"/>
  <c r="AI296" i="20" s="1"/>
  <c r="AJ296" i="20" a="1"/>
  <c r="AJ296" i="20" s="1"/>
  <c r="AB296" i="20" a="1"/>
  <c r="AB296" i="20" s="1"/>
  <c r="AK296" i="20" a="1"/>
  <c r="AK296" i="20" s="1"/>
  <c r="AA296" i="20" a="1"/>
  <c r="AA296" i="20" s="1"/>
  <c r="S296" i="20" a="1"/>
  <c r="S296" i="20" s="1"/>
  <c r="Y296" i="20" a="1"/>
  <c r="Y296" i="20" s="1"/>
  <c r="Z296" i="20" a="1"/>
  <c r="Z296" i="20" s="1"/>
  <c r="G297" i="20"/>
  <c r="J297" i="20"/>
  <c r="I297" i="20"/>
  <c r="N297" i="20"/>
  <c r="H298" i="20" a="1"/>
  <c r="H298" i="20" s="1"/>
  <c r="M298" i="20"/>
  <c r="K299" i="20" s="1"/>
  <c r="L299" i="20" s="1"/>
  <c r="BH339" i="16" a="1"/>
  <c r="BH339" i="16" s="1"/>
  <c r="AZ339" i="16" a="1"/>
  <c r="AZ339" i="16" s="1"/>
  <c r="AO339" i="16"/>
  <c r="AN339" i="16"/>
  <c r="BG339" i="16" a="1"/>
  <c r="BG339" i="16" s="1"/>
  <c r="AY339" i="16" a="1"/>
  <c r="AY339" i="16" s="1"/>
  <c r="BE339" i="16" a="1"/>
  <c r="BE339" i="16" s="1"/>
  <c r="AR339" i="16" a="1"/>
  <c r="AR339" i="16" s="1"/>
  <c r="BA339" i="16" a="1"/>
  <c r="BA339" i="16" s="1"/>
  <c r="BJ339" i="16" a="1"/>
  <c r="BJ339" i="16" s="1"/>
  <c r="AW339" i="16" a="1"/>
  <c r="AW339" i="16" s="1"/>
  <c r="BF339" i="16" a="1"/>
  <c r="BF339" i="16" s="1"/>
  <c r="BD339" i="16" a="1"/>
  <c r="BD339" i="16" s="1"/>
  <c r="BC339" i="16" a="1"/>
  <c r="BC339" i="16" s="1"/>
  <c r="AT339" i="16"/>
  <c r="AS339" i="16" a="1"/>
  <c r="AS339" i="16" s="1"/>
  <c r="BI339" i="16" a="1"/>
  <c r="BI339" i="16" s="1"/>
  <c r="BB339" i="16" a="1"/>
  <c r="BB339" i="16" s="1"/>
  <c r="AX339" i="16" a="1"/>
  <c r="AX339" i="16" s="1"/>
  <c r="AV339" i="16"/>
  <c r="AU339" i="16"/>
  <c r="AQ339" i="16"/>
  <c r="AP339" i="16"/>
  <c r="AM340" i="16"/>
  <c r="AI340" i="16"/>
  <c r="AF340" i="16"/>
  <c r="AH340" i="16"/>
  <c r="AL341" i="16"/>
  <c r="AJ342" i="16" s="1"/>
  <c r="AK342" i="16" s="1"/>
  <c r="AG341" i="16" a="1"/>
  <c r="AG341" i="16" s="1"/>
  <c r="S331" i="21" l="1" a="1"/>
  <c r="S331" i="21" s="1"/>
  <c r="AJ331" i="21" a="1"/>
  <c r="AJ331" i="21" s="1"/>
  <c r="AB331" i="21" a="1"/>
  <c r="AB331" i="21" s="1"/>
  <c r="R331" i="21"/>
  <c r="W331" i="21"/>
  <c r="AF331" i="21" a="1"/>
  <c r="AF331" i="21" s="1"/>
  <c r="V331" i="21"/>
  <c r="AK331" i="21" a="1"/>
  <c r="AK331" i="21" s="1"/>
  <c r="Z331" i="21" a="1"/>
  <c r="Z331" i="21" s="1"/>
  <c r="Y331" i="21" a="1"/>
  <c r="Y331" i="21" s="1"/>
  <c r="AA331" i="21" a="1"/>
  <c r="AA331" i="21" s="1"/>
  <c r="AD331" i="21" a="1"/>
  <c r="AD331" i="21" s="1"/>
  <c r="AE331" i="21" a="1"/>
  <c r="AE331" i="21" s="1"/>
  <c r="U331" i="21"/>
  <c r="D331" i="21" s="1"/>
  <c r="AG331" i="21" a="1"/>
  <c r="AG331" i="21" s="1"/>
  <c r="AC331" i="21" a="1"/>
  <c r="AC331" i="21" s="1"/>
  <c r="X331" i="21" a="1"/>
  <c r="X331" i="21" s="1"/>
  <c r="AI331" i="21" a="1"/>
  <c r="AI331" i="21" s="1"/>
  <c r="T331" i="21" a="1"/>
  <c r="T331" i="21" s="1"/>
  <c r="AH331" i="21" a="1"/>
  <c r="AH331" i="21" s="1"/>
  <c r="P331" i="21"/>
  <c r="O331" i="21"/>
  <c r="Q331" i="21"/>
  <c r="D330" i="21"/>
  <c r="H333" i="21" a="1"/>
  <c r="H333" i="21" s="1"/>
  <c r="M333" i="21"/>
  <c r="K334" i="21" s="1"/>
  <c r="L334" i="21" s="1"/>
  <c r="G332" i="21"/>
  <c r="N332" i="21"/>
  <c r="J332" i="21"/>
  <c r="I332" i="21"/>
  <c r="H299" i="20" a="1"/>
  <c r="H299" i="20" s="1"/>
  <c r="M299" i="20"/>
  <c r="K300" i="20" s="1"/>
  <c r="L300" i="20" s="1"/>
  <c r="N298" i="20"/>
  <c r="G298" i="20"/>
  <c r="J298" i="20"/>
  <c r="I298" i="20"/>
  <c r="Q297" i="20"/>
  <c r="AI297" i="20" a="1"/>
  <c r="AI297" i="20" s="1"/>
  <c r="AA297" i="20" a="1"/>
  <c r="AA297" i="20" s="1"/>
  <c r="P297" i="20"/>
  <c r="AF297" i="20" a="1"/>
  <c r="AF297" i="20" s="1"/>
  <c r="V297" i="20"/>
  <c r="C297" i="20" s="1"/>
  <c r="AJ297" i="20" a="1"/>
  <c r="AJ297" i="20" s="1"/>
  <c r="Y297" i="20" a="1"/>
  <c r="Y297" i="20" s="1"/>
  <c r="AH297" i="20" a="1"/>
  <c r="AH297" i="20" s="1"/>
  <c r="AD297" i="20" a="1"/>
  <c r="AD297" i="20" s="1"/>
  <c r="AC297" i="20" a="1"/>
  <c r="AC297" i="20" s="1"/>
  <c r="AB297" i="20" a="1"/>
  <c r="AB297" i="20" s="1"/>
  <c r="W297" i="20"/>
  <c r="AE297" i="20" a="1"/>
  <c r="AE297" i="20" s="1"/>
  <c r="Z297" i="20" a="1"/>
  <c r="Z297" i="20" s="1"/>
  <c r="X297" i="20" a="1"/>
  <c r="X297" i="20" s="1"/>
  <c r="AK297" i="20" a="1"/>
  <c r="AK297" i="20" s="1"/>
  <c r="S297" i="20" a="1"/>
  <c r="S297" i="20" s="1"/>
  <c r="AG297" i="20" a="1"/>
  <c r="AG297" i="20" s="1"/>
  <c r="U297" i="20"/>
  <c r="T297" i="20" a="1"/>
  <c r="T297" i="20" s="1"/>
  <c r="O297" i="20"/>
  <c r="R297" i="20"/>
  <c r="AC339" i="16"/>
  <c r="AM341" i="16"/>
  <c r="AH341" i="16"/>
  <c r="AI341" i="16"/>
  <c r="AF341" i="16"/>
  <c r="AL342" i="16"/>
  <c r="AJ343" i="16" s="1"/>
  <c r="AK343" i="16" s="1"/>
  <c r="AG342" i="16" a="1"/>
  <c r="AG342" i="16" s="1"/>
  <c r="AN340" i="16"/>
  <c r="BG340" i="16" a="1"/>
  <c r="BG340" i="16" s="1"/>
  <c r="AY340" i="16" a="1"/>
  <c r="AY340" i="16" s="1"/>
  <c r="BE340" i="16" a="1"/>
  <c r="BE340" i="16" s="1"/>
  <c r="AW340" i="16" a="1"/>
  <c r="AW340" i="16" s="1"/>
  <c r="AP340" i="16"/>
  <c r="BA340" i="16" a="1"/>
  <c r="BA340" i="16" s="1"/>
  <c r="AZ340" i="16" a="1"/>
  <c r="AZ340" i="16" s="1"/>
  <c r="AV340" i="16"/>
  <c r="AU340" i="16"/>
  <c r="AT340" i="16"/>
  <c r="AC340" i="16" s="1"/>
  <c r="BJ340" i="16" a="1"/>
  <c r="BJ340" i="16" s="1"/>
  <c r="AS340" i="16" a="1"/>
  <c r="AS340" i="16" s="1"/>
  <c r="AQ340" i="16"/>
  <c r="AO340" i="16"/>
  <c r="BI340" i="16" a="1"/>
  <c r="BI340" i="16" s="1"/>
  <c r="BF340" i="16" a="1"/>
  <c r="BF340" i="16" s="1"/>
  <c r="AR340" i="16" a="1"/>
  <c r="AR340" i="16" s="1"/>
  <c r="BC340" i="16" a="1"/>
  <c r="BC340" i="16" s="1"/>
  <c r="BB340" i="16" a="1"/>
  <c r="BB340" i="16" s="1"/>
  <c r="AX340" i="16" a="1"/>
  <c r="AX340" i="16" s="1"/>
  <c r="BD340" i="16" a="1"/>
  <c r="BD340" i="16" s="1"/>
  <c r="BH340" i="16" a="1"/>
  <c r="BH340" i="16" s="1"/>
  <c r="AJ332" i="21" l="1" a="1"/>
  <c r="AJ332" i="21" s="1"/>
  <c r="AB332" i="21" a="1"/>
  <c r="AB332" i="21" s="1"/>
  <c r="R332" i="21"/>
  <c r="Q332" i="21"/>
  <c r="AI332" i="21" a="1"/>
  <c r="AI332" i="21" s="1"/>
  <c r="Z332" i="21" a="1"/>
  <c r="Z332" i="21" s="1"/>
  <c r="AG332" i="21" a="1"/>
  <c r="AG332" i="21" s="1"/>
  <c r="V332" i="21"/>
  <c r="U332" i="21"/>
  <c r="AA332" i="21" a="1"/>
  <c r="AA332" i="21" s="1"/>
  <c r="Y332" i="21" a="1"/>
  <c r="Y332" i="21" s="1"/>
  <c r="S332" i="21" a="1"/>
  <c r="S332" i="21" s="1"/>
  <c r="W332" i="21"/>
  <c r="AH332" i="21" a="1"/>
  <c r="AH332" i="21" s="1"/>
  <c r="O332" i="21"/>
  <c r="AE332" i="21" a="1"/>
  <c r="AE332" i="21" s="1"/>
  <c r="AF332" i="21" a="1"/>
  <c r="AF332" i="21" s="1"/>
  <c r="AK332" i="21" a="1"/>
  <c r="AK332" i="21" s="1"/>
  <c r="AC332" i="21" a="1"/>
  <c r="AC332" i="21" s="1"/>
  <c r="X332" i="21" a="1"/>
  <c r="X332" i="21" s="1"/>
  <c r="T332" i="21" a="1"/>
  <c r="T332" i="21" s="1"/>
  <c r="P332" i="21"/>
  <c r="AD332" i="21" a="1"/>
  <c r="AD332" i="21" s="1"/>
  <c r="M334" i="21"/>
  <c r="K335" i="21" s="1"/>
  <c r="L335" i="21" s="1"/>
  <c r="H334" i="21" a="1"/>
  <c r="H334" i="21" s="1"/>
  <c r="N333" i="21"/>
  <c r="G333" i="21"/>
  <c r="J333" i="21"/>
  <c r="I333" i="21"/>
  <c r="D297" i="20"/>
  <c r="AG298" i="20" a="1"/>
  <c r="AG298" i="20" s="1"/>
  <c r="Y298" i="20" a="1"/>
  <c r="Y298" i="20" s="1"/>
  <c r="W298" i="20"/>
  <c r="P298" i="20"/>
  <c r="AB298" i="20" a="1"/>
  <c r="AB298" i="20" s="1"/>
  <c r="O298" i="20"/>
  <c r="AK298" i="20" a="1"/>
  <c r="AK298" i="20" s="1"/>
  <c r="AA298" i="20" a="1"/>
  <c r="AA298" i="20" s="1"/>
  <c r="V298" i="20"/>
  <c r="C298" i="20" s="1"/>
  <c r="Z298" i="20" a="1"/>
  <c r="Z298" i="20" s="1"/>
  <c r="AJ298" i="20" a="1"/>
  <c r="AJ298" i="20" s="1"/>
  <c r="X298" i="20" a="1"/>
  <c r="X298" i="20" s="1"/>
  <c r="T298" i="20" a="1"/>
  <c r="T298" i="20" s="1"/>
  <c r="S298" i="20" a="1"/>
  <c r="S298" i="20" s="1"/>
  <c r="AH298" i="20" a="1"/>
  <c r="AH298" i="20" s="1"/>
  <c r="AF298" i="20" a="1"/>
  <c r="AF298" i="20" s="1"/>
  <c r="AE298" i="20" a="1"/>
  <c r="AE298" i="20" s="1"/>
  <c r="AD298" i="20" a="1"/>
  <c r="AD298" i="20" s="1"/>
  <c r="AC298" i="20" a="1"/>
  <c r="AC298" i="20" s="1"/>
  <c r="AI298" i="20" a="1"/>
  <c r="AI298" i="20" s="1"/>
  <c r="Q298" i="20"/>
  <c r="R298" i="20"/>
  <c r="U298" i="20"/>
  <c r="D298" i="20" s="1"/>
  <c r="M300" i="20"/>
  <c r="K301" i="20" s="1"/>
  <c r="L301" i="20" s="1"/>
  <c r="H300" i="20" a="1"/>
  <c r="H300" i="20" s="1"/>
  <c r="G299" i="20"/>
  <c r="J299" i="20"/>
  <c r="I299" i="20"/>
  <c r="N299" i="20"/>
  <c r="AH342" i="16"/>
  <c r="AF342" i="16"/>
  <c r="AM342" i="16"/>
  <c r="AI342" i="16"/>
  <c r="AG343" i="16" a="1"/>
  <c r="AG343" i="16" s="1"/>
  <c r="AL343" i="16"/>
  <c r="AJ344" i="16" s="1"/>
  <c r="AK344" i="16" s="1"/>
  <c r="BG341" i="16" a="1"/>
  <c r="BG341" i="16" s="1"/>
  <c r="AY341" i="16" a="1"/>
  <c r="AY341" i="16" s="1"/>
  <c r="BF341" i="16" a="1"/>
  <c r="BF341" i="16" s="1"/>
  <c r="AX341" i="16" a="1"/>
  <c r="AX341" i="16" s="1"/>
  <c r="AV341" i="16"/>
  <c r="BJ341" i="16" a="1"/>
  <c r="BJ341" i="16" s="1"/>
  <c r="AZ341" i="16" a="1"/>
  <c r="AZ341" i="16" s="1"/>
  <c r="AW341" i="16" a="1"/>
  <c r="AW341" i="16" s="1"/>
  <c r="BA341" i="16" a="1"/>
  <c r="BA341" i="16" s="1"/>
  <c r="AU341" i="16"/>
  <c r="BE341" i="16" a="1"/>
  <c r="BE341" i="16" s="1"/>
  <c r="AN341" i="16"/>
  <c r="BD341" i="16" a="1"/>
  <c r="BD341" i="16" s="1"/>
  <c r="BC341" i="16" a="1"/>
  <c r="BC341" i="16" s="1"/>
  <c r="AP341" i="16"/>
  <c r="AO341" i="16"/>
  <c r="BI341" i="16" a="1"/>
  <c r="BI341" i="16" s="1"/>
  <c r="AT341" i="16"/>
  <c r="AS341" i="16" a="1"/>
  <c r="AS341" i="16" s="1"/>
  <c r="AR341" i="16" a="1"/>
  <c r="AR341" i="16" s="1"/>
  <c r="BH341" i="16" a="1"/>
  <c r="BH341" i="16" s="1"/>
  <c r="BB341" i="16" a="1"/>
  <c r="BB341" i="16" s="1"/>
  <c r="AQ341" i="16"/>
  <c r="Q333" i="21" l="1"/>
  <c r="AI333" i="21" a="1"/>
  <c r="AI333" i="21" s="1"/>
  <c r="AA333" i="21" a="1"/>
  <c r="AA333" i="21" s="1"/>
  <c r="P333" i="21"/>
  <c r="S333" i="21" a="1"/>
  <c r="S333" i="21" s="1"/>
  <c r="AC333" i="21" a="1"/>
  <c r="AC333" i="21" s="1"/>
  <c r="R333" i="21"/>
  <c r="O333" i="21"/>
  <c r="AD333" i="21" a="1"/>
  <c r="AD333" i="21" s="1"/>
  <c r="AJ333" i="21" a="1"/>
  <c r="AJ333" i="21" s="1"/>
  <c r="X333" i="21" a="1"/>
  <c r="X333" i="21" s="1"/>
  <c r="AK333" i="21" a="1"/>
  <c r="AK333" i="21" s="1"/>
  <c r="Y333" i="21" a="1"/>
  <c r="Y333" i="21" s="1"/>
  <c r="AB333" i="21" a="1"/>
  <c r="AB333" i="21" s="1"/>
  <c r="AG333" i="21" a="1"/>
  <c r="AG333" i="21" s="1"/>
  <c r="AE333" i="21" a="1"/>
  <c r="AE333" i="21" s="1"/>
  <c r="Z333" i="21" a="1"/>
  <c r="Z333" i="21" s="1"/>
  <c r="T333" i="21" a="1"/>
  <c r="T333" i="21" s="1"/>
  <c r="W333" i="21"/>
  <c r="AH333" i="21" a="1"/>
  <c r="AH333" i="21" s="1"/>
  <c r="AF333" i="21" a="1"/>
  <c r="AF333" i="21" s="1"/>
  <c r="V333" i="21"/>
  <c r="U333" i="21"/>
  <c r="D333" i="21" s="1"/>
  <c r="G334" i="21"/>
  <c r="J334" i="21"/>
  <c r="I334" i="21"/>
  <c r="N334" i="21"/>
  <c r="D332" i="21"/>
  <c r="M335" i="21"/>
  <c r="K336" i="21" s="1"/>
  <c r="L336" i="21" s="1"/>
  <c r="H335" i="21" a="1"/>
  <c r="H335" i="21" s="1"/>
  <c r="U299" i="20"/>
  <c r="D299" i="20" s="1"/>
  <c r="AD299" i="20" a="1"/>
  <c r="AD299" i="20" s="1"/>
  <c r="AH299" i="20" a="1"/>
  <c r="AH299" i="20" s="1"/>
  <c r="Y299" i="20" a="1"/>
  <c r="Y299" i="20" s="1"/>
  <c r="AE299" i="20" a="1"/>
  <c r="AE299" i="20" s="1"/>
  <c r="S299" i="20" a="1"/>
  <c r="S299" i="20" s="1"/>
  <c r="R299" i="20"/>
  <c r="AJ299" i="20" a="1"/>
  <c r="AJ299" i="20" s="1"/>
  <c r="AI299" i="20" a="1"/>
  <c r="AI299" i="20" s="1"/>
  <c r="AG299" i="20" a="1"/>
  <c r="AG299" i="20" s="1"/>
  <c r="Q299" i="20"/>
  <c r="X299" i="20" a="1"/>
  <c r="X299" i="20" s="1"/>
  <c r="W299" i="20"/>
  <c r="V299" i="20"/>
  <c r="C299" i="20" s="1"/>
  <c r="T299" i="20" a="1"/>
  <c r="T299" i="20" s="1"/>
  <c r="AA299" i="20" a="1"/>
  <c r="AA299" i="20" s="1"/>
  <c r="AK299" i="20" a="1"/>
  <c r="AK299" i="20" s="1"/>
  <c r="AF299" i="20" a="1"/>
  <c r="AF299" i="20" s="1"/>
  <c r="AC299" i="20" a="1"/>
  <c r="AC299" i="20" s="1"/>
  <c r="AB299" i="20" a="1"/>
  <c r="AB299" i="20" s="1"/>
  <c r="Z299" i="20" a="1"/>
  <c r="Z299" i="20" s="1"/>
  <c r="P299" i="20"/>
  <c r="O299" i="20"/>
  <c r="J300" i="20"/>
  <c r="G300" i="20"/>
  <c r="N300" i="20"/>
  <c r="I300" i="20"/>
  <c r="M301" i="20"/>
  <c r="K302" i="20" s="1"/>
  <c r="L302" i="20" s="1"/>
  <c r="H301" i="20" a="1"/>
  <c r="H301" i="20" s="1"/>
  <c r="AC341" i="16"/>
  <c r="AL344" i="16"/>
  <c r="AJ345" i="16" s="1"/>
  <c r="AK345" i="16" s="1"/>
  <c r="AG344" i="16" a="1"/>
  <c r="AG344" i="16" s="1"/>
  <c r="AI343" i="16"/>
  <c r="AF343" i="16"/>
  <c r="AH343" i="16"/>
  <c r="AM343" i="16"/>
  <c r="BF342" i="16" a="1"/>
  <c r="BF342" i="16" s="1"/>
  <c r="AX342" i="16" a="1"/>
  <c r="AX342" i="16" s="1"/>
  <c r="BD342" i="16" a="1"/>
  <c r="BD342" i="16" s="1"/>
  <c r="AU342" i="16"/>
  <c r="AT342" i="16"/>
  <c r="AC342" i="16" s="1"/>
  <c r="BA342" i="16" a="1"/>
  <c r="BA342" i="16" s="1"/>
  <c r="AZ342" i="16" a="1"/>
  <c r="AZ342" i="16" s="1"/>
  <c r="AW342" i="16" a="1"/>
  <c r="AW342" i="16" s="1"/>
  <c r="AV342" i="16"/>
  <c r="AS342" i="16" a="1"/>
  <c r="AS342" i="16" s="1"/>
  <c r="BJ342" i="16" a="1"/>
  <c r="BJ342" i="16" s="1"/>
  <c r="AR342" i="16" a="1"/>
  <c r="AR342" i="16" s="1"/>
  <c r="BH342" i="16" a="1"/>
  <c r="BH342" i="16" s="1"/>
  <c r="BG342" i="16" a="1"/>
  <c r="BG342" i="16" s="1"/>
  <c r="BE342" i="16" a="1"/>
  <c r="BE342" i="16" s="1"/>
  <c r="BB342" i="16" a="1"/>
  <c r="BB342" i="16" s="1"/>
  <c r="AY342" i="16" a="1"/>
  <c r="AY342" i="16" s="1"/>
  <c r="AQ342" i="16"/>
  <c r="AN342" i="16"/>
  <c r="BI342" i="16" a="1"/>
  <c r="BI342" i="16" s="1"/>
  <c r="BC342" i="16" a="1"/>
  <c r="BC342" i="16" s="1"/>
  <c r="AO342" i="16"/>
  <c r="AP342" i="16"/>
  <c r="N335" i="21" l="1"/>
  <c r="J335" i="21"/>
  <c r="G335" i="21"/>
  <c r="I335" i="21"/>
  <c r="M336" i="21"/>
  <c r="K337" i="21" s="1"/>
  <c r="L337" i="21" s="1"/>
  <c r="H336" i="21" a="1"/>
  <c r="H336" i="21" s="1"/>
  <c r="AI334" i="21" a="1"/>
  <c r="AI334" i="21" s="1"/>
  <c r="AA334" i="21" a="1"/>
  <c r="AA334" i="21" s="1"/>
  <c r="P334" i="21"/>
  <c r="O334" i="21"/>
  <c r="AF334" i="21" a="1"/>
  <c r="AF334" i="21" s="1"/>
  <c r="V334" i="21"/>
  <c r="U334" i="21"/>
  <c r="AK334" i="21" a="1"/>
  <c r="AK334" i="21" s="1"/>
  <c r="Z334" i="21" a="1"/>
  <c r="Z334" i="21" s="1"/>
  <c r="Y334" i="21" a="1"/>
  <c r="Y334" i="21" s="1"/>
  <c r="AJ334" i="21" a="1"/>
  <c r="AJ334" i="21" s="1"/>
  <c r="X334" i="21" a="1"/>
  <c r="X334" i="21" s="1"/>
  <c r="W334" i="21"/>
  <c r="Q334" i="21"/>
  <c r="AB334" i="21" a="1"/>
  <c r="AB334" i="21" s="1"/>
  <c r="S334" i="21" a="1"/>
  <c r="S334" i="21" s="1"/>
  <c r="AG334" i="21" a="1"/>
  <c r="AG334" i="21" s="1"/>
  <c r="AD334" i="21" a="1"/>
  <c r="AD334" i="21" s="1"/>
  <c r="AE334" i="21" a="1"/>
  <c r="AE334" i="21" s="1"/>
  <c r="T334" i="21" a="1"/>
  <c r="T334" i="21" s="1"/>
  <c r="AH334" i="21" a="1"/>
  <c r="AH334" i="21" s="1"/>
  <c r="AC334" i="21" a="1"/>
  <c r="AC334" i="21" s="1"/>
  <c r="R334" i="21"/>
  <c r="H302" i="20" a="1"/>
  <c r="H302" i="20" s="1"/>
  <c r="M302" i="20"/>
  <c r="K303" i="20" s="1"/>
  <c r="L303" i="20" s="1"/>
  <c r="AJ300" i="20" a="1"/>
  <c r="AJ300" i="20" s="1"/>
  <c r="AB300" i="20" a="1"/>
  <c r="AB300" i="20" s="1"/>
  <c r="R300" i="20"/>
  <c r="Q300" i="20"/>
  <c r="AH300" i="20" a="1"/>
  <c r="AH300" i="20" s="1"/>
  <c r="Y300" i="20" a="1"/>
  <c r="Y300" i="20" s="1"/>
  <c r="AG300" i="20" a="1"/>
  <c r="AG300" i="20" s="1"/>
  <c r="W300" i="20"/>
  <c r="V300" i="20"/>
  <c r="C300" i="20" s="1"/>
  <c r="AF300" i="20" a="1"/>
  <c r="AF300" i="20" s="1"/>
  <c r="U300" i="20"/>
  <c r="S300" i="20" a="1"/>
  <c r="S300" i="20" s="1"/>
  <c r="AC300" i="20" a="1"/>
  <c r="AC300" i="20" s="1"/>
  <c r="AE300" i="20" a="1"/>
  <c r="AE300" i="20" s="1"/>
  <c r="P300" i="20"/>
  <c r="O300" i="20"/>
  <c r="AD300" i="20" a="1"/>
  <c r="AD300" i="20" s="1"/>
  <c r="Z300" i="20" a="1"/>
  <c r="Z300" i="20" s="1"/>
  <c r="AI300" i="20" a="1"/>
  <c r="AI300" i="20" s="1"/>
  <c r="AA300" i="20" a="1"/>
  <c r="AA300" i="20" s="1"/>
  <c r="AK300" i="20" a="1"/>
  <c r="AK300" i="20" s="1"/>
  <c r="T300" i="20" a="1"/>
  <c r="T300" i="20" s="1"/>
  <c r="X300" i="20" a="1"/>
  <c r="X300" i="20" s="1"/>
  <c r="J301" i="20"/>
  <c r="I301" i="20"/>
  <c r="N301" i="20"/>
  <c r="G301" i="20"/>
  <c r="BF343" i="16" a="1"/>
  <c r="BF343" i="16" s="1"/>
  <c r="AX343" i="16" a="1"/>
  <c r="AX343" i="16" s="1"/>
  <c r="BE343" i="16" a="1"/>
  <c r="BE343" i="16" s="1"/>
  <c r="AW343" i="16" a="1"/>
  <c r="AW343" i="16" s="1"/>
  <c r="AT343" i="16"/>
  <c r="AC343" i="16" s="1"/>
  <c r="BC343" i="16" a="1"/>
  <c r="BC343" i="16" s="1"/>
  <c r="AQ343" i="16"/>
  <c r="AN343" i="16"/>
  <c r="AZ343" i="16" a="1"/>
  <c r="AZ343" i="16" s="1"/>
  <c r="BI343" i="16" a="1"/>
  <c r="BI343" i="16" s="1"/>
  <c r="AV343" i="16"/>
  <c r="BD343" i="16" a="1"/>
  <c r="BD343" i="16" s="1"/>
  <c r="BG343" i="16" a="1"/>
  <c r="BG343" i="16" s="1"/>
  <c r="BB343" i="16" a="1"/>
  <c r="BB343" i="16" s="1"/>
  <c r="BH343" i="16" a="1"/>
  <c r="BH343" i="16" s="1"/>
  <c r="BA343" i="16" a="1"/>
  <c r="BA343" i="16" s="1"/>
  <c r="AY343" i="16" a="1"/>
  <c r="AY343" i="16" s="1"/>
  <c r="AU343" i="16"/>
  <c r="BJ343" i="16" a="1"/>
  <c r="BJ343" i="16" s="1"/>
  <c r="AS343" i="16" a="1"/>
  <c r="AS343" i="16" s="1"/>
  <c r="AP343" i="16"/>
  <c r="AR343" i="16" a="1"/>
  <c r="AR343" i="16" s="1"/>
  <c r="AO343" i="16"/>
  <c r="AI344" i="16"/>
  <c r="AH344" i="16"/>
  <c r="AF344" i="16"/>
  <c r="AM344" i="16"/>
  <c r="AG345" i="16" a="1"/>
  <c r="AG345" i="16" s="1"/>
  <c r="AL345" i="16"/>
  <c r="AJ346" i="16" s="1"/>
  <c r="AK346" i="16" s="1"/>
  <c r="D334" i="21" l="1"/>
  <c r="N336" i="21"/>
  <c r="J336" i="21"/>
  <c r="G336" i="21"/>
  <c r="I336" i="21"/>
  <c r="M337" i="21"/>
  <c r="K338" i="21" s="1"/>
  <c r="L338" i="21" s="1"/>
  <c r="H337" i="21" a="1"/>
  <c r="H337" i="21" s="1"/>
  <c r="O335" i="21"/>
  <c r="AH335" i="21" a="1"/>
  <c r="AH335" i="21" s="1"/>
  <c r="Z335" i="21" a="1"/>
  <c r="Z335" i="21" s="1"/>
  <c r="AI335" i="21" a="1"/>
  <c r="AI335" i="21" s="1"/>
  <c r="Y335" i="21" a="1"/>
  <c r="Y335" i="21" s="1"/>
  <c r="U335" i="21"/>
  <c r="D335" i="21" s="1"/>
  <c r="AF335" i="21" a="1"/>
  <c r="AF335" i="21" s="1"/>
  <c r="AJ335" i="21" a="1"/>
  <c r="AJ335" i="21" s="1"/>
  <c r="V335" i="21"/>
  <c r="AK335" i="21" a="1"/>
  <c r="AK335" i="21" s="1"/>
  <c r="X335" i="21" a="1"/>
  <c r="X335" i="21" s="1"/>
  <c r="W335" i="21"/>
  <c r="AB335" i="21" a="1"/>
  <c r="AB335" i="21" s="1"/>
  <c r="P335" i="21"/>
  <c r="AG335" i="21" a="1"/>
  <c r="AG335" i="21" s="1"/>
  <c r="AD335" i="21" a="1"/>
  <c r="AD335" i="21" s="1"/>
  <c r="AC335" i="21" a="1"/>
  <c r="AC335" i="21" s="1"/>
  <c r="AA335" i="21" a="1"/>
  <c r="AA335" i="21" s="1"/>
  <c r="Q335" i="21"/>
  <c r="S335" i="21" a="1"/>
  <c r="S335" i="21" s="1"/>
  <c r="T335" i="21" a="1"/>
  <c r="T335" i="21" s="1"/>
  <c r="R335" i="21"/>
  <c r="AE335" i="21" a="1"/>
  <c r="AE335" i="21" s="1"/>
  <c r="D300" i="20"/>
  <c r="AG301" i="20" a="1"/>
  <c r="AG301" i="20" s="1"/>
  <c r="Y301" i="20" a="1"/>
  <c r="Y301" i="20" s="1"/>
  <c r="AA301" i="20" a="1"/>
  <c r="AA301" i="20" s="1"/>
  <c r="AJ301" i="20" a="1"/>
  <c r="AJ301" i="20" s="1"/>
  <c r="Z301" i="20" a="1"/>
  <c r="Z301" i="20" s="1"/>
  <c r="AI301" i="20" a="1"/>
  <c r="AI301" i="20" s="1"/>
  <c r="AD301" i="20" a="1"/>
  <c r="AD301" i="20" s="1"/>
  <c r="P301" i="20"/>
  <c r="AC301" i="20" a="1"/>
  <c r="AC301" i="20" s="1"/>
  <c r="O301" i="20"/>
  <c r="AB301" i="20" a="1"/>
  <c r="AB301" i="20" s="1"/>
  <c r="AE301" i="20" a="1"/>
  <c r="AE301" i="20" s="1"/>
  <c r="X301" i="20" a="1"/>
  <c r="X301" i="20" s="1"/>
  <c r="W301" i="20"/>
  <c r="V301" i="20"/>
  <c r="C301" i="20" s="1"/>
  <c r="AF301" i="20" a="1"/>
  <c r="AF301" i="20" s="1"/>
  <c r="T301" i="20" a="1"/>
  <c r="T301" i="20" s="1"/>
  <c r="S301" i="20" a="1"/>
  <c r="S301" i="20" s="1"/>
  <c r="R301" i="20"/>
  <c r="Q301" i="20"/>
  <c r="AK301" i="20" a="1"/>
  <c r="AK301" i="20" s="1"/>
  <c r="AH301" i="20" a="1"/>
  <c r="AH301" i="20" s="1"/>
  <c r="U301" i="20"/>
  <c r="D301" i="20" s="1"/>
  <c r="M303" i="20"/>
  <c r="K304" i="20" s="1"/>
  <c r="L304" i="20" s="1"/>
  <c r="H303" i="20" a="1"/>
  <c r="H303" i="20" s="1"/>
  <c r="N302" i="20"/>
  <c r="I302" i="20"/>
  <c r="G302" i="20"/>
  <c r="J302" i="20"/>
  <c r="AG346" i="16" a="1"/>
  <c r="AG346" i="16" s="1"/>
  <c r="AL346" i="16"/>
  <c r="AJ347" i="16" s="1"/>
  <c r="AK347" i="16" s="1"/>
  <c r="AI345" i="16"/>
  <c r="AH345" i="16"/>
  <c r="AF345" i="16"/>
  <c r="AM345" i="16"/>
  <c r="BE344" i="16" a="1"/>
  <c r="BE344" i="16" s="1"/>
  <c r="AW344" i="16" a="1"/>
  <c r="AW344" i="16" s="1"/>
  <c r="AV344" i="16"/>
  <c r="BC344" i="16" a="1"/>
  <c r="BC344" i="16" s="1"/>
  <c r="BI344" i="16" a="1"/>
  <c r="BI344" i="16" s="1"/>
  <c r="AY344" i="16" a="1"/>
  <c r="AY344" i="16" s="1"/>
  <c r="BA344" i="16" a="1"/>
  <c r="BA344" i="16" s="1"/>
  <c r="AZ344" i="16" a="1"/>
  <c r="AZ344" i="16" s="1"/>
  <c r="AU344" i="16"/>
  <c r="AT344" i="16"/>
  <c r="AS344" i="16" a="1"/>
  <c r="AS344" i="16" s="1"/>
  <c r="BJ344" i="16" a="1"/>
  <c r="BJ344" i="16" s="1"/>
  <c r="AR344" i="16" a="1"/>
  <c r="AR344" i="16" s="1"/>
  <c r="BB344" i="16" a="1"/>
  <c r="BB344" i="16" s="1"/>
  <c r="AX344" i="16" a="1"/>
  <c r="AX344" i="16" s="1"/>
  <c r="BH344" i="16" a="1"/>
  <c r="BH344" i="16" s="1"/>
  <c r="BG344" i="16" a="1"/>
  <c r="BG344" i="16" s="1"/>
  <c r="BF344" i="16" a="1"/>
  <c r="BF344" i="16" s="1"/>
  <c r="AN344" i="16"/>
  <c r="AP344" i="16"/>
  <c r="AO344" i="16"/>
  <c r="BD344" i="16" a="1"/>
  <c r="BD344" i="16" s="1"/>
  <c r="AQ344" i="16"/>
  <c r="I337" i="21" l="1"/>
  <c r="J337" i="21"/>
  <c r="N337" i="21"/>
  <c r="G337" i="21"/>
  <c r="M338" i="21"/>
  <c r="K339" i="21" s="1"/>
  <c r="L339" i="21" s="1"/>
  <c r="H338" i="21" a="1"/>
  <c r="H338" i="21" s="1"/>
  <c r="AH336" i="21" a="1"/>
  <c r="AH336" i="21" s="1"/>
  <c r="Z336" i="21" a="1"/>
  <c r="Z336" i="21" s="1"/>
  <c r="AC336" i="21" a="1"/>
  <c r="AC336" i="21" s="1"/>
  <c r="R336" i="21"/>
  <c r="Q336" i="21"/>
  <c r="AD336" i="21" a="1"/>
  <c r="AD336" i="21" s="1"/>
  <c r="P336" i="21"/>
  <c r="O336" i="21"/>
  <c r="AJ336" i="21" a="1"/>
  <c r="AJ336" i="21" s="1"/>
  <c r="X336" i="21" a="1"/>
  <c r="X336" i="21" s="1"/>
  <c r="V336" i="21"/>
  <c r="W336" i="21"/>
  <c r="AI336" i="21" a="1"/>
  <c r="AI336" i="21" s="1"/>
  <c r="U336" i="21"/>
  <c r="D336" i="21" s="1"/>
  <c r="AA336" i="21" a="1"/>
  <c r="AA336" i="21" s="1"/>
  <c r="AB336" i="21" a="1"/>
  <c r="AB336" i="21" s="1"/>
  <c r="AE336" i="21" a="1"/>
  <c r="AE336" i="21" s="1"/>
  <c r="S336" i="21" a="1"/>
  <c r="S336" i="21" s="1"/>
  <c r="AG336" i="21" a="1"/>
  <c r="AG336" i="21" s="1"/>
  <c r="AF336" i="21" a="1"/>
  <c r="AF336" i="21" s="1"/>
  <c r="T336" i="21" a="1"/>
  <c r="T336" i="21" s="1"/>
  <c r="AK336" i="21" a="1"/>
  <c r="AK336" i="21" s="1"/>
  <c r="Y336" i="21" a="1"/>
  <c r="Y336" i="21" s="1"/>
  <c r="AE302" i="20" a="1"/>
  <c r="AE302" i="20" s="1"/>
  <c r="V302" i="20"/>
  <c r="C302" i="20" s="1"/>
  <c r="U302" i="20"/>
  <c r="D302" i="20" s="1"/>
  <c r="AJ302" i="20" a="1"/>
  <c r="AJ302" i="20" s="1"/>
  <c r="AA302" i="20" a="1"/>
  <c r="AA302" i="20" s="1"/>
  <c r="AC302" i="20" a="1"/>
  <c r="AC302" i="20" s="1"/>
  <c r="Q302" i="20"/>
  <c r="P302" i="20"/>
  <c r="AB302" i="20" a="1"/>
  <c r="AB302" i="20" s="1"/>
  <c r="O302" i="20"/>
  <c r="AK302" i="20" a="1"/>
  <c r="AK302" i="20" s="1"/>
  <c r="AI302" i="20" a="1"/>
  <c r="AI302" i="20" s="1"/>
  <c r="Z302" i="20" a="1"/>
  <c r="Z302" i="20" s="1"/>
  <c r="Y302" i="20" a="1"/>
  <c r="Y302" i="20" s="1"/>
  <c r="X302" i="20" a="1"/>
  <c r="X302" i="20" s="1"/>
  <c r="AG302" i="20" a="1"/>
  <c r="AG302" i="20" s="1"/>
  <c r="S302" i="20" a="1"/>
  <c r="S302" i="20" s="1"/>
  <c r="R302" i="20"/>
  <c r="AD302" i="20" a="1"/>
  <c r="AD302" i="20" s="1"/>
  <c r="W302" i="20"/>
  <c r="T302" i="20" a="1"/>
  <c r="T302" i="20" s="1"/>
  <c r="AH302" i="20" a="1"/>
  <c r="AH302" i="20" s="1"/>
  <c r="AF302" i="20" a="1"/>
  <c r="AF302" i="20" s="1"/>
  <c r="G303" i="20"/>
  <c r="N303" i="20"/>
  <c r="I303" i="20"/>
  <c r="J303" i="20"/>
  <c r="M304" i="20"/>
  <c r="K305" i="20" s="1"/>
  <c r="L305" i="20" s="1"/>
  <c r="H304" i="20" a="1"/>
  <c r="H304" i="20" s="1"/>
  <c r="BE345" i="16" a="1"/>
  <c r="BE345" i="16" s="1"/>
  <c r="AW345" i="16" a="1"/>
  <c r="AW345" i="16" s="1"/>
  <c r="AV345" i="16"/>
  <c r="BD345" i="16" a="1"/>
  <c r="BD345" i="16" s="1"/>
  <c r="AU345" i="16"/>
  <c r="AS345" i="16" a="1"/>
  <c r="AS345" i="16" s="1"/>
  <c r="BH345" i="16" a="1"/>
  <c r="BH345" i="16" s="1"/>
  <c r="AX345" i="16" a="1"/>
  <c r="AX345" i="16" s="1"/>
  <c r="AZ345" i="16" a="1"/>
  <c r="AZ345" i="16" s="1"/>
  <c r="BI345" i="16" a="1"/>
  <c r="BI345" i="16" s="1"/>
  <c r="BC345" i="16" a="1"/>
  <c r="BC345" i="16" s="1"/>
  <c r="BB345" i="16" a="1"/>
  <c r="BB345" i="16" s="1"/>
  <c r="AY345" i="16" a="1"/>
  <c r="AY345" i="16" s="1"/>
  <c r="AT345" i="16"/>
  <c r="AC345" i="16" s="1"/>
  <c r="AQ345" i="16"/>
  <c r="BJ345" i="16" a="1"/>
  <c r="BJ345" i="16" s="1"/>
  <c r="BA345" i="16" a="1"/>
  <c r="BA345" i="16" s="1"/>
  <c r="AR345" i="16" a="1"/>
  <c r="AR345" i="16" s="1"/>
  <c r="AP345" i="16"/>
  <c r="AO345" i="16"/>
  <c r="AN345" i="16"/>
  <c r="BG345" i="16" a="1"/>
  <c r="BG345" i="16" s="1"/>
  <c r="BF345" i="16" a="1"/>
  <c r="BF345" i="16" s="1"/>
  <c r="AG347" i="16" a="1"/>
  <c r="AG347" i="16" s="1"/>
  <c r="AL347" i="16"/>
  <c r="AJ348" i="16" s="1"/>
  <c r="AK348" i="16" s="1"/>
  <c r="AC344" i="16"/>
  <c r="AH346" i="16"/>
  <c r="AI346" i="16"/>
  <c r="AF346" i="16"/>
  <c r="AM346" i="16"/>
  <c r="J338" i="21" l="1"/>
  <c r="I338" i="21"/>
  <c r="G338" i="21"/>
  <c r="N338" i="21"/>
  <c r="M339" i="21"/>
  <c r="K340" i="21" s="1"/>
  <c r="L340" i="21" s="1"/>
  <c r="H339" i="21" a="1"/>
  <c r="H339" i="21" s="1"/>
  <c r="AG337" i="21" a="1"/>
  <c r="AG337" i="21" s="1"/>
  <c r="Y337" i="21" a="1"/>
  <c r="Y337" i="21" s="1"/>
  <c r="U337" i="21"/>
  <c r="AE337" i="21" a="1"/>
  <c r="AE337" i="21" s="1"/>
  <c r="AJ337" i="21" a="1"/>
  <c r="AJ337" i="21" s="1"/>
  <c r="Z337" i="21" a="1"/>
  <c r="Z337" i="21" s="1"/>
  <c r="W337" i="21"/>
  <c r="AH337" i="21" a="1"/>
  <c r="AH337" i="21" s="1"/>
  <c r="AI337" i="21" a="1"/>
  <c r="AI337" i="21" s="1"/>
  <c r="V337" i="21"/>
  <c r="T337" i="21" a="1"/>
  <c r="T337" i="21" s="1"/>
  <c r="AA337" i="21" a="1"/>
  <c r="AA337" i="21" s="1"/>
  <c r="Q337" i="21"/>
  <c r="P337" i="21"/>
  <c r="AC337" i="21" a="1"/>
  <c r="AC337" i="21" s="1"/>
  <c r="AB337" i="21" a="1"/>
  <c r="AB337" i="21" s="1"/>
  <c r="X337" i="21" a="1"/>
  <c r="X337" i="21" s="1"/>
  <c r="AF337" i="21" a="1"/>
  <c r="AF337" i="21" s="1"/>
  <c r="R337" i="21"/>
  <c r="O337" i="21"/>
  <c r="AK337" i="21" a="1"/>
  <c r="AK337" i="21" s="1"/>
  <c r="AD337" i="21" a="1"/>
  <c r="AD337" i="21" s="1"/>
  <c r="S337" i="21" a="1"/>
  <c r="S337" i="21" s="1"/>
  <c r="N304" i="20"/>
  <c r="G304" i="20"/>
  <c r="I304" i="20"/>
  <c r="J304" i="20"/>
  <c r="M305" i="20"/>
  <c r="K306" i="20" s="1"/>
  <c r="L306" i="20" s="1"/>
  <c r="H305" i="20" a="1"/>
  <c r="H305" i="20" s="1"/>
  <c r="S303" i="20" a="1"/>
  <c r="S303" i="20" s="1"/>
  <c r="AJ303" i="20" a="1"/>
  <c r="AJ303" i="20" s="1"/>
  <c r="AB303" i="20" a="1"/>
  <c r="AB303" i="20" s="1"/>
  <c r="R303" i="20"/>
  <c r="O303" i="20"/>
  <c r="AF303" i="20" a="1"/>
  <c r="AF303" i="20" s="1"/>
  <c r="U303" i="20"/>
  <c r="AE303" i="20" a="1"/>
  <c r="AE303" i="20" s="1"/>
  <c r="T303" i="20" a="1"/>
  <c r="T303" i="20" s="1"/>
  <c r="AI303" i="20" a="1"/>
  <c r="AI303" i="20" s="1"/>
  <c r="X303" i="20" a="1"/>
  <c r="X303" i="20" s="1"/>
  <c r="AH303" i="20" a="1"/>
  <c r="AH303" i="20" s="1"/>
  <c r="P303" i="20"/>
  <c r="W303" i="20"/>
  <c r="V303" i="20"/>
  <c r="C303" i="20" s="1"/>
  <c r="AG303" i="20" a="1"/>
  <c r="AG303" i="20" s="1"/>
  <c r="Q303" i="20"/>
  <c r="AC303" i="20" a="1"/>
  <c r="AC303" i="20" s="1"/>
  <c r="AD303" i="20" a="1"/>
  <c r="AD303" i="20" s="1"/>
  <c r="Z303" i="20" a="1"/>
  <c r="Z303" i="20" s="1"/>
  <c r="Y303" i="20" a="1"/>
  <c r="Y303" i="20" s="1"/>
  <c r="AA303" i="20" a="1"/>
  <c r="AA303" i="20" s="1"/>
  <c r="AK303" i="20" a="1"/>
  <c r="AK303" i="20" s="1"/>
  <c r="AV346" i="16"/>
  <c r="BD346" i="16" a="1"/>
  <c r="BD346" i="16" s="1"/>
  <c r="AU346" i="16"/>
  <c r="AT346" i="16"/>
  <c r="BJ346" i="16" a="1"/>
  <c r="BJ346" i="16" s="1"/>
  <c r="BB346" i="16" a="1"/>
  <c r="BB346" i="16" s="1"/>
  <c r="AR346" i="16" a="1"/>
  <c r="AR346" i="16" s="1"/>
  <c r="AO346" i="16"/>
  <c r="AZ346" i="16" a="1"/>
  <c r="AZ346" i="16" s="1"/>
  <c r="AY346" i="16" a="1"/>
  <c r="AY346" i="16" s="1"/>
  <c r="AW346" i="16" a="1"/>
  <c r="AW346" i="16" s="1"/>
  <c r="AS346" i="16" a="1"/>
  <c r="AS346" i="16" s="1"/>
  <c r="BI346" i="16" a="1"/>
  <c r="BI346" i="16" s="1"/>
  <c r="AQ346" i="16"/>
  <c r="AX346" i="16" a="1"/>
  <c r="AX346" i="16" s="1"/>
  <c r="AP346" i="16"/>
  <c r="BH346" i="16" a="1"/>
  <c r="BH346" i="16" s="1"/>
  <c r="BG346" i="16" a="1"/>
  <c r="BG346" i="16" s="1"/>
  <c r="BC346" i="16" a="1"/>
  <c r="BC346" i="16" s="1"/>
  <c r="BF346" i="16" a="1"/>
  <c r="BF346" i="16" s="1"/>
  <c r="BE346" i="16" a="1"/>
  <c r="BE346" i="16" s="1"/>
  <c r="AN346" i="16"/>
  <c r="BA346" i="16" a="1"/>
  <c r="BA346" i="16" s="1"/>
  <c r="AG348" i="16" a="1"/>
  <c r="AG348" i="16" s="1"/>
  <c r="AL348" i="16"/>
  <c r="AJ349" i="16" s="1"/>
  <c r="AK349" i="16" s="1"/>
  <c r="AF347" i="16"/>
  <c r="AM347" i="16"/>
  <c r="AH347" i="16"/>
  <c r="AI347" i="16"/>
  <c r="D337" i="21" l="1"/>
  <c r="J339" i="21"/>
  <c r="N339" i="21"/>
  <c r="I339" i="21"/>
  <c r="G339" i="21"/>
  <c r="H340" i="21" a="1"/>
  <c r="H340" i="21" s="1"/>
  <c r="M340" i="21"/>
  <c r="K341" i="21" s="1"/>
  <c r="L341" i="21" s="1"/>
  <c r="AG338" i="21" a="1"/>
  <c r="AG338" i="21" s="1"/>
  <c r="Y338" i="21" a="1"/>
  <c r="Y338" i="21" s="1"/>
  <c r="AI338" i="21" a="1"/>
  <c r="AI338" i="21" s="1"/>
  <c r="Z338" i="21" a="1"/>
  <c r="Z338" i="21" s="1"/>
  <c r="AF338" i="21" a="1"/>
  <c r="AF338" i="21" s="1"/>
  <c r="T338" i="21" a="1"/>
  <c r="T338" i="21" s="1"/>
  <c r="AJ338" i="21" a="1"/>
  <c r="AJ338" i="21" s="1"/>
  <c r="V338" i="21"/>
  <c r="U338" i="21"/>
  <c r="D338" i="21" s="1"/>
  <c r="AH338" i="21" a="1"/>
  <c r="AH338" i="21" s="1"/>
  <c r="S338" i="21" a="1"/>
  <c r="S338" i="21" s="1"/>
  <c r="AC338" i="21" a="1"/>
  <c r="AC338" i="21" s="1"/>
  <c r="X338" i="21" a="1"/>
  <c r="X338" i="21" s="1"/>
  <c r="Q338" i="21"/>
  <c r="AB338" i="21" a="1"/>
  <c r="AB338" i="21" s="1"/>
  <c r="W338" i="21"/>
  <c r="AE338" i="21" a="1"/>
  <c r="AE338" i="21" s="1"/>
  <c r="AK338" i="21" a="1"/>
  <c r="AK338" i="21" s="1"/>
  <c r="AA338" i="21" a="1"/>
  <c r="AA338" i="21" s="1"/>
  <c r="R338" i="21"/>
  <c r="P338" i="21"/>
  <c r="AD338" i="21" a="1"/>
  <c r="AD338" i="21" s="1"/>
  <c r="O338" i="21"/>
  <c r="D303" i="20"/>
  <c r="I305" i="20"/>
  <c r="N305" i="20"/>
  <c r="J305" i="20"/>
  <c r="G305" i="20"/>
  <c r="H306" i="20" a="1"/>
  <c r="H306" i="20" s="1"/>
  <c r="M306" i="20"/>
  <c r="K307" i="20" s="1"/>
  <c r="L307" i="20" s="1"/>
  <c r="AH304" i="20" a="1"/>
  <c r="AH304" i="20" s="1"/>
  <c r="Z304" i="20" a="1"/>
  <c r="Z304" i="20" s="1"/>
  <c r="AC304" i="20" a="1"/>
  <c r="AC304" i="20" s="1"/>
  <c r="R304" i="20"/>
  <c r="AI304" i="20" a="1"/>
  <c r="AI304" i="20" s="1"/>
  <c r="X304" i="20" a="1"/>
  <c r="X304" i="20" s="1"/>
  <c r="AG304" i="20" a="1"/>
  <c r="AG304" i="20" s="1"/>
  <c r="W304" i="20"/>
  <c r="AF304" i="20" a="1"/>
  <c r="AF304" i="20" s="1"/>
  <c r="AE304" i="20" a="1"/>
  <c r="AE304" i="20" s="1"/>
  <c r="S304" i="20" a="1"/>
  <c r="S304" i="20" s="1"/>
  <c r="Q304" i="20"/>
  <c r="P304" i="20"/>
  <c r="AD304" i="20" a="1"/>
  <c r="AD304" i="20" s="1"/>
  <c r="O304" i="20"/>
  <c r="U304" i="20"/>
  <c r="D304" i="20" s="1"/>
  <c r="AK304" i="20" a="1"/>
  <c r="AK304" i="20" s="1"/>
  <c r="AA304" i="20" a="1"/>
  <c r="AA304" i="20" s="1"/>
  <c r="T304" i="20" a="1"/>
  <c r="T304" i="20" s="1"/>
  <c r="Y304" i="20" a="1"/>
  <c r="Y304" i="20" s="1"/>
  <c r="AB304" i="20" a="1"/>
  <c r="AB304" i="20" s="1"/>
  <c r="V304" i="20"/>
  <c r="C304" i="20" s="1"/>
  <c r="AJ304" i="20" a="1"/>
  <c r="AJ304" i="20" s="1"/>
  <c r="BD347" i="16" a="1"/>
  <c r="BD347" i="16" s="1"/>
  <c r="AU347" i="16"/>
  <c r="AT347" i="16"/>
  <c r="AC347" i="16" s="1"/>
  <c r="BC347" i="16" a="1"/>
  <c r="BC347" i="16" s="1"/>
  <c r="AR347" i="16" a="1"/>
  <c r="AR347" i="16" s="1"/>
  <c r="BA347" i="16" a="1"/>
  <c r="BA347" i="16" s="1"/>
  <c r="BJ347" i="16" a="1"/>
  <c r="BJ347" i="16" s="1"/>
  <c r="AZ347" i="16" a="1"/>
  <c r="AZ347" i="16" s="1"/>
  <c r="AY347" i="16" a="1"/>
  <c r="AY347" i="16" s="1"/>
  <c r="BH347" i="16" a="1"/>
  <c r="BH347" i="16" s="1"/>
  <c r="AW347" i="16" a="1"/>
  <c r="AW347" i="16" s="1"/>
  <c r="BE347" i="16" a="1"/>
  <c r="BE347" i="16" s="1"/>
  <c r="AQ347" i="16"/>
  <c r="AP347" i="16"/>
  <c r="AV347" i="16"/>
  <c r="AS347" i="16" a="1"/>
  <c r="AS347" i="16" s="1"/>
  <c r="AO347" i="16"/>
  <c r="AN347" i="16"/>
  <c r="AX347" i="16" a="1"/>
  <c r="AX347" i="16" s="1"/>
  <c r="BB347" i="16" a="1"/>
  <c r="BB347" i="16" s="1"/>
  <c r="BI347" i="16" a="1"/>
  <c r="BI347" i="16" s="1"/>
  <c r="BG347" i="16" a="1"/>
  <c r="BG347" i="16" s="1"/>
  <c r="BF347" i="16" a="1"/>
  <c r="BF347" i="16" s="1"/>
  <c r="AG349" i="16" a="1"/>
  <c r="AG349" i="16" s="1"/>
  <c r="AL349" i="16"/>
  <c r="AJ350" i="16" s="1"/>
  <c r="AK350" i="16" s="1"/>
  <c r="AF348" i="16"/>
  <c r="AH348" i="16"/>
  <c r="AI348" i="16"/>
  <c r="AM348" i="16"/>
  <c r="AC346" i="16"/>
  <c r="H341" i="21" l="1" a="1"/>
  <c r="H341" i="21" s="1"/>
  <c r="M341" i="21"/>
  <c r="K342" i="21" s="1"/>
  <c r="L342" i="21" s="1"/>
  <c r="J340" i="21"/>
  <c r="I340" i="21"/>
  <c r="G340" i="21"/>
  <c r="N340" i="21"/>
  <c r="AF339" i="21" a="1"/>
  <c r="AF339" i="21" s="1"/>
  <c r="X339" i="21" a="1"/>
  <c r="X339" i="21" s="1"/>
  <c r="Q339" i="21"/>
  <c r="AK339" i="21" a="1"/>
  <c r="AK339" i="21" s="1"/>
  <c r="AB339" i="21" a="1"/>
  <c r="AB339" i="21" s="1"/>
  <c r="P339" i="21"/>
  <c r="O339" i="21"/>
  <c r="AC339" i="21" a="1"/>
  <c r="AC339" i="21" s="1"/>
  <c r="U339" i="21"/>
  <c r="T339" i="21" a="1"/>
  <c r="T339" i="21" s="1"/>
  <c r="AG339" i="21" a="1"/>
  <c r="AG339" i="21" s="1"/>
  <c r="AH339" i="21" a="1"/>
  <c r="AH339" i="21" s="1"/>
  <c r="Y339" i="21" a="1"/>
  <c r="Y339" i="21" s="1"/>
  <c r="V339" i="21"/>
  <c r="S339" i="21" a="1"/>
  <c r="S339" i="21" s="1"/>
  <c r="AI339" i="21" a="1"/>
  <c r="AI339" i="21" s="1"/>
  <c r="R339" i="21"/>
  <c r="AA339" i="21" a="1"/>
  <c r="AA339" i="21" s="1"/>
  <c r="AJ339" i="21" a="1"/>
  <c r="AJ339" i="21" s="1"/>
  <c r="AE339" i="21" a="1"/>
  <c r="AE339" i="21" s="1"/>
  <c r="AD339" i="21" a="1"/>
  <c r="AD339" i="21" s="1"/>
  <c r="Z339" i="21" a="1"/>
  <c r="Z339" i="21" s="1"/>
  <c r="W339" i="21"/>
  <c r="H307" i="20" a="1"/>
  <c r="H307" i="20" s="1"/>
  <c r="M307" i="20"/>
  <c r="K308" i="20" s="1"/>
  <c r="L308" i="20" s="1"/>
  <c r="N306" i="20"/>
  <c r="G306" i="20"/>
  <c r="I306" i="20"/>
  <c r="J306" i="20"/>
  <c r="W305" i="20"/>
  <c r="AE305" i="20" a="1"/>
  <c r="AE305" i="20" s="1"/>
  <c r="V305" i="20"/>
  <c r="C305" i="20" s="1"/>
  <c r="S305" i="20" a="1"/>
  <c r="S305" i="20" s="1"/>
  <c r="AA305" i="20" a="1"/>
  <c r="AA305" i="20" s="1"/>
  <c r="AJ305" i="20" a="1"/>
  <c r="AJ305" i="20" s="1"/>
  <c r="Z305" i="20" a="1"/>
  <c r="Z305" i="20" s="1"/>
  <c r="AD305" i="20" a="1"/>
  <c r="AD305" i="20" s="1"/>
  <c r="O305" i="20"/>
  <c r="AC305" i="20" a="1"/>
  <c r="AC305" i="20" s="1"/>
  <c r="AB305" i="20" a="1"/>
  <c r="AB305" i="20" s="1"/>
  <c r="AF305" i="20" a="1"/>
  <c r="AF305" i="20" s="1"/>
  <c r="T305" i="20" a="1"/>
  <c r="T305" i="20" s="1"/>
  <c r="U305" i="20"/>
  <c r="D305" i="20" s="1"/>
  <c r="R305" i="20"/>
  <c r="Q305" i="20"/>
  <c r="AI305" i="20" a="1"/>
  <c r="AI305" i="20" s="1"/>
  <c r="Y305" i="20" a="1"/>
  <c r="Y305" i="20" s="1"/>
  <c r="AH305" i="20" a="1"/>
  <c r="AH305" i="20" s="1"/>
  <c r="AG305" i="20" a="1"/>
  <c r="AG305" i="20" s="1"/>
  <c r="X305" i="20" a="1"/>
  <c r="X305" i="20" s="1"/>
  <c r="P305" i="20"/>
  <c r="AK305" i="20" a="1"/>
  <c r="AK305" i="20" s="1"/>
  <c r="AT348" i="16"/>
  <c r="BC348" i="16" a="1"/>
  <c r="BC348" i="16" s="1"/>
  <c r="AS348" i="16" a="1"/>
  <c r="AS348" i="16" s="1"/>
  <c r="BI348" i="16" a="1"/>
  <c r="BI348" i="16" s="1"/>
  <c r="BA348" i="16" a="1"/>
  <c r="BA348" i="16" s="1"/>
  <c r="AQ348" i="16"/>
  <c r="BG348" i="16" a="1"/>
  <c r="BG348" i="16" s="1"/>
  <c r="AW348" i="16" a="1"/>
  <c r="AW348" i="16" s="1"/>
  <c r="AZ348" i="16" a="1"/>
  <c r="AZ348" i="16" s="1"/>
  <c r="AY348" i="16" a="1"/>
  <c r="AY348" i="16" s="1"/>
  <c r="BH348" i="16" a="1"/>
  <c r="BH348" i="16" s="1"/>
  <c r="AV348" i="16"/>
  <c r="AU348" i="16"/>
  <c r="BJ348" i="16" a="1"/>
  <c r="BJ348" i="16" s="1"/>
  <c r="AR348" i="16" a="1"/>
  <c r="AR348" i="16" s="1"/>
  <c r="AP348" i="16"/>
  <c r="AX348" i="16" a="1"/>
  <c r="AX348" i="16" s="1"/>
  <c r="AO348" i="16"/>
  <c r="BF348" i="16" a="1"/>
  <c r="BF348" i="16" s="1"/>
  <c r="BE348" i="16" a="1"/>
  <c r="BE348" i="16" s="1"/>
  <c r="AN348" i="16"/>
  <c r="BD348" i="16" a="1"/>
  <c r="BD348" i="16" s="1"/>
  <c r="BB348" i="16" a="1"/>
  <c r="BB348" i="16" s="1"/>
  <c r="AG350" i="16" a="1"/>
  <c r="AG350" i="16" s="1"/>
  <c r="AL350" i="16"/>
  <c r="AJ351" i="16" s="1"/>
  <c r="AK351" i="16" s="1"/>
  <c r="AF349" i="16"/>
  <c r="AH349" i="16"/>
  <c r="AI349" i="16"/>
  <c r="AM349" i="16"/>
  <c r="D339" i="21" l="1"/>
  <c r="AF340" i="21" a="1"/>
  <c r="AF340" i="21" s="1"/>
  <c r="X340" i="21" a="1"/>
  <c r="X340" i="21" s="1"/>
  <c r="W340" i="21"/>
  <c r="AE340" i="21" a="1"/>
  <c r="AE340" i="21" s="1"/>
  <c r="T340" i="21" a="1"/>
  <c r="T340" i="21" s="1"/>
  <c r="AJ340" i="21" a="1"/>
  <c r="AJ340" i="21" s="1"/>
  <c r="Z340" i="21" a="1"/>
  <c r="Z340" i="21" s="1"/>
  <c r="AH340" i="21" a="1"/>
  <c r="AH340" i="21" s="1"/>
  <c r="AG340" i="21" a="1"/>
  <c r="AG340" i="21" s="1"/>
  <c r="S340" i="21" a="1"/>
  <c r="S340" i="21" s="1"/>
  <c r="R340" i="21"/>
  <c r="Q340" i="21"/>
  <c r="AD340" i="21" a="1"/>
  <c r="AD340" i="21" s="1"/>
  <c r="AC340" i="21" a="1"/>
  <c r="AC340" i="21" s="1"/>
  <c r="AA340" i="21" a="1"/>
  <c r="AA340" i="21" s="1"/>
  <c r="Y340" i="21" a="1"/>
  <c r="Y340" i="21" s="1"/>
  <c r="V340" i="21"/>
  <c r="O340" i="21"/>
  <c r="U340" i="21"/>
  <c r="D340" i="21" s="1"/>
  <c r="AI340" i="21" a="1"/>
  <c r="AI340" i="21" s="1"/>
  <c r="P340" i="21"/>
  <c r="AK340" i="21" a="1"/>
  <c r="AK340" i="21" s="1"/>
  <c r="AB340" i="21" a="1"/>
  <c r="AB340" i="21" s="1"/>
  <c r="H342" i="21" a="1"/>
  <c r="H342" i="21" s="1"/>
  <c r="M342" i="21"/>
  <c r="K343" i="21" s="1"/>
  <c r="L343" i="21" s="1"/>
  <c r="I341" i="21"/>
  <c r="J341" i="21"/>
  <c r="N341" i="21"/>
  <c r="G341" i="21"/>
  <c r="AK306" i="20" a="1"/>
  <c r="AK306" i="20" s="1"/>
  <c r="AC306" i="20" a="1"/>
  <c r="AC306" i="20" s="1"/>
  <c r="S306" i="20" a="1"/>
  <c r="S306" i="20" s="1"/>
  <c r="T306" i="20" a="1"/>
  <c r="T306" i="20" s="1"/>
  <c r="P306" i="20"/>
  <c r="AB306" i="20" a="1"/>
  <c r="AB306" i="20" s="1"/>
  <c r="O306" i="20"/>
  <c r="Z306" i="20" a="1"/>
  <c r="Z306" i="20" s="1"/>
  <c r="AJ306" i="20" a="1"/>
  <c r="AJ306" i="20" s="1"/>
  <c r="Y306" i="20" a="1"/>
  <c r="Y306" i="20" s="1"/>
  <c r="AI306" i="20" a="1"/>
  <c r="AI306" i="20" s="1"/>
  <c r="X306" i="20" a="1"/>
  <c r="X306" i="20" s="1"/>
  <c r="W306" i="20"/>
  <c r="Q306" i="20"/>
  <c r="AG306" i="20" a="1"/>
  <c r="AG306" i="20" s="1"/>
  <c r="AF306" i="20" a="1"/>
  <c r="AF306" i="20" s="1"/>
  <c r="AD306" i="20" a="1"/>
  <c r="AD306" i="20" s="1"/>
  <c r="AA306" i="20" a="1"/>
  <c r="AA306" i="20" s="1"/>
  <c r="U306" i="20"/>
  <c r="R306" i="20"/>
  <c r="AE306" i="20" a="1"/>
  <c r="AE306" i="20" s="1"/>
  <c r="V306" i="20"/>
  <c r="C306" i="20" s="1"/>
  <c r="AH306" i="20" a="1"/>
  <c r="AH306" i="20" s="1"/>
  <c r="H308" i="20" a="1"/>
  <c r="H308" i="20" s="1"/>
  <c r="M308" i="20"/>
  <c r="K309" i="20" s="1"/>
  <c r="L309" i="20" s="1"/>
  <c r="N307" i="20"/>
  <c r="G307" i="20"/>
  <c r="I307" i="20"/>
  <c r="J307" i="20"/>
  <c r="BC349" i="16" a="1"/>
  <c r="BC349" i="16" s="1"/>
  <c r="AS349" i="16" a="1"/>
  <c r="AS349" i="16" s="1"/>
  <c r="BJ349" i="16" a="1"/>
  <c r="BJ349" i="16" s="1"/>
  <c r="BB349" i="16" a="1"/>
  <c r="BB349" i="16" s="1"/>
  <c r="AP349" i="16"/>
  <c r="BF349" i="16" a="1"/>
  <c r="BF349" i="16" s="1"/>
  <c r="AU349" i="16"/>
  <c r="AQ349" i="16"/>
  <c r="AY349" i="16" a="1"/>
  <c r="AY349" i="16" s="1"/>
  <c r="BH349" i="16" a="1"/>
  <c r="BH349" i="16" s="1"/>
  <c r="AW349" i="16" a="1"/>
  <c r="AW349" i="16" s="1"/>
  <c r="BE349" i="16" a="1"/>
  <c r="BE349" i="16" s="1"/>
  <c r="BD349" i="16" a="1"/>
  <c r="BD349" i="16" s="1"/>
  <c r="BI349" i="16" a="1"/>
  <c r="BI349" i="16" s="1"/>
  <c r="BA349" i="16" a="1"/>
  <c r="BA349" i="16" s="1"/>
  <c r="AZ349" i="16" a="1"/>
  <c r="AZ349" i="16" s="1"/>
  <c r="AX349" i="16" a="1"/>
  <c r="AX349" i="16" s="1"/>
  <c r="AV349" i="16"/>
  <c r="BG349" i="16" a="1"/>
  <c r="BG349" i="16" s="1"/>
  <c r="AR349" i="16" a="1"/>
  <c r="AR349" i="16" s="1"/>
  <c r="AO349" i="16"/>
  <c r="AT349" i="16"/>
  <c r="AC349" i="16" s="1"/>
  <c r="AN349" i="16"/>
  <c r="AG351" i="16" a="1"/>
  <c r="AG351" i="16" s="1"/>
  <c r="AL351" i="16"/>
  <c r="AJ352" i="16" s="1"/>
  <c r="AK352" i="16" s="1"/>
  <c r="AF350" i="16"/>
  <c r="AM350" i="16"/>
  <c r="AI350" i="16"/>
  <c r="AH350" i="16"/>
  <c r="AC348" i="16"/>
  <c r="W341" i="21" l="1"/>
  <c r="AE341" i="21" a="1"/>
  <c r="AE341" i="21" s="1"/>
  <c r="V341" i="21"/>
  <c r="AH341" i="21" a="1"/>
  <c r="AH341" i="21" s="1"/>
  <c r="Y341" i="21" a="1"/>
  <c r="Y341" i="21" s="1"/>
  <c r="T341" i="21" a="1"/>
  <c r="T341" i="21" s="1"/>
  <c r="AF341" i="21" a="1"/>
  <c r="AF341" i="21" s="1"/>
  <c r="S341" i="21" a="1"/>
  <c r="S341" i="21" s="1"/>
  <c r="P341" i="21"/>
  <c r="AG341" i="21" a="1"/>
  <c r="AG341" i="21" s="1"/>
  <c r="R341" i="21"/>
  <c r="Q341" i="21"/>
  <c r="AD341" i="21" a="1"/>
  <c r="AD341" i="21" s="1"/>
  <c r="X341" i="21" a="1"/>
  <c r="X341" i="21" s="1"/>
  <c r="Z341" i="21" a="1"/>
  <c r="Z341" i="21" s="1"/>
  <c r="AC341" i="21" a="1"/>
  <c r="AC341" i="21" s="1"/>
  <c r="AA341" i="21" a="1"/>
  <c r="AA341" i="21" s="1"/>
  <c r="U341" i="21"/>
  <c r="AJ341" i="21" a="1"/>
  <c r="AJ341" i="21" s="1"/>
  <c r="AI341" i="21" a="1"/>
  <c r="AI341" i="21" s="1"/>
  <c r="AK341" i="21" a="1"/>
  <c r="AK341" i="21" s="1"/>
  <c r="O341" i="21"/>
  <c r="AB341" i="21" a="1"/>
  <c r="AB341" i="21" s="1"/>
  <c r="H343" i="21" a="1"/>
  <c r="H343" i="21" s="1"/>
  <c r="M343" i="21"/>
  <c r="K344" i="21" s="1"/>
  <c r="L344" i="21" s="1"/>
  <c r="N342" i="21"/>
  <c r="J342" i="21"/>
  <c r="I342" i="21"/>
  <c r="G342" i="21"/>
  <c r="O307" i="20"/>
  <c r="AH307" i="20" a="1"/>
  <c r="AH307" i="20" s="1"/>
  <c r="Z307" i="20" a="1"/>
  <c r="Z307" i="20" s="1"/>
  <c r="AE307" i="20" a="1"/>
  <c r="AE307" i="20" s="1"/>
  <c r="T307" i="20" a="1"/>
  <c r="T307" i="20" s="1"/>
  <c r="AD307" i="20" a="1"/>
  <c r="AD307" i="20" s="1"/>
  <c r="S307" i="20" a="1"/>
  <c r="S307" i="20" s="1"/>
  <c r="W307" i="20"/>
  <c r="AF307" i="20" a="1"/>
  <c r="AF307" i="20" s="1"/>
  <c r="AI307" i="20" a="1"/>
  <c r="AI307" i="20" s="1"/>
  <c r="V307" i="20"/>
  <c r="C307" i="20" s="1"/>
  <c r="U307" i="20"/>
  <c r="D307" i="20" s="1"/>
  <c r="AG307" i="20" a="1"/>
  <c r="AG307" i="20" s="1"/>
  <c r="R307" i="20"/>
  <c r="Q307" i="20"/>
  <c r="P307" i="20"/>
  <c r="AC307" i="20" a="1"/>
  <c r="AC307" i="20" s="1"/>
  <c r="AA307" i="20" a="1"/>
  <c r="AA307" i="20" s="1"/>
  <c r="Y307" i="20" a="1"/>
  <c r="Y307" i="20" s="1"/>
  <c r="AK307" i="20" a="1"/>
  <c r="AK307" i="20" s="1"/>
  <c r="AJ307" i="20" a="1"/>
  <c r="AJ307" i="20" s="1"/>
  <c r="AB307" i="20" a="1"/>
  <c r="AB307" i="20" s="1"/>
  <c r="X307" i="20" a="1"/>
  <c r="X307" i="20" s="1"/>
  <c r="H309" i="20" a="1"/>
  <c r="H309" i="20" s="1"/>
  <c r="M309" i="20"/>
  <c r="K310" i="20" s="1"/>
  <c r="L310" i="20" s="1"/>
  <c r="J308" i="20"/>
  <c r="I308" i="20"/>
  <c r="G308" i="20"/>
  <c r="N308" i="20"/>
  <c r="D306" i="20"/>
  <c r="AS350" i="16" a="1"/>
  <c r="AS350" i="16" s="1"/>
  <c r="BJ350" i="16" a="1"/>
  <c r="BJ350" i="16" s="1"/>
  <c r="BB350" i="16" a="1"/>
  <c r="BB350" i="16" s="1"/>
  <c r="AR350" i="16" a="1"/>
  <c r="AR350" i="16" s="1"/>
  <c r="BH350" i="16" a="1"/>
  <c r="BH350" i="16" s="1"/>
  <c r="AZ350" i="16" a="1"/>
  <c r="AZ350" i="16" s="1"/>
  <c r="AO350" i="16"/>
  <c r="AN350" i="16"/>
  <c r="AY350" i="16" a="1"/>
  <c r="AY350" i="16" s="1"/>
  <c r="AX350" i="16" a="1"/>
  <c r="AX350" i="16" s="1"/>
  <c r="AV350" i="16"/>
  <c r="AU350" i="16"/>
  <c r="AT350" i="16"/>
  <c r="BI350" i="16" a="1"/>
  <c r="BI350" i="16" s="1"/>
  <c r="AQ350" i="16"/>
  <c r="BF350" i="16" a="1"/>
  <c r="BF350" i="16" s="1"/>
  <c r="BE350" i="16" a="1"/>
  <c r="BE350" i="16" s="1"/>
  <c r="BC350" i="16" a="1"/>
  <c r="BC350" i="16" s="1"/>
  <c r="BG350" i="16" a="1"/>
  <c r="BG350" i="16" s="1"/>
  <c r="BD350" i="16" a="1"/>
  <c r="BD350" i="16" s="1"/>
  <c r="BA350" i="16" a="1"/>
  <c r="BA350" i="16" s="1"/>
  <c r="AW350" i="16" a="1"/>
  <c r="AW350" i="16" s="1"/>
  <c r="AP350" i="16"/>
  <c r="AG352" i="16" a="1"/>
  <c r="AG352" i="16" s="1"/>
  <c r="AL352" i="16"/>
  <c r="AJ353" i="16" s="1"/>
  <c r="AK353" i="16" s="1"/>
  <c r="AI351" i="16"/>
  <c r="AF351" i="16"/>
  <c r="AH351" i="16"/>
  <c r="AM351" i="16"/>
  <c r="AE342" i="21" l="1" a="1"/>
  <c r="AE342" i="21" s="1"/>
  <c r="V342" i="21"/>
  <c r="U342" i="21"/>
  <c r="D342" i="21" s="1"/>
  <c r="AK342" i="21" a="1"/>
  <c r="AK342" i="21" s="1"/>
  <c r="AB342" i="21" a="1"/>
  <c r="AB342" i="21" s="1"/>
  <c r="P342" i="21"/>
  <c r="O342" i="21"/>
  <c r="AC342" i="21" a="1"/>
  <c r="AC342" i="21" s="1"/>
  <c r="AG342" i="21" a="1"/>
  <c r="AG342" i="21" s="1"/>
  <c r="AF342" i="21" a="1"/>
  <c r="AF342" i="21" s="1"/>
  <c r="Q342" i="21"/>
  <c r="S342" i="21" a="1"/>
  <c r="S342" i="21" s="1"/>
  <c r="R342" i="21"/>
  <c r="AH342" i="21" a="1"/>
  <c r="AH342" i="21" s="1"/>
  <c r="AD342" i="21" a="1"/>
  <c r="AD342" i="21" s="1"/>
  <c r="X342" i="21" a="1"/>
  <c r="X342" i="21" s="1"/>
  <c r="AA342" i="21" a="1"/>
  <c r="AA342" i="21" s="1"/>
  <c r="W342" i="21"/>
  <c r="T342" i="21" a="1"/>
  <c r="T342" i="21" s="1"/>
  <c r="AI342" i="21" a="1"/>
  <c r="AI342" i="21" s="1"/>
  <c r="Z342" i="21" a="1"/>
  <c r="Z342" i="21" s="1"/>
  <c r="Y342" i="21" a="1"/>
  <c r="Y342" i="21" s="1"/>
  <c r="AJ342" i="21" a="1"/>
  <c r="AJ342" i="21" s="1"/>
  <c r="M344" i="21"/>
  <c r="K345" i="21" s="1"/>
  <c r="L345" i="21" s="1"/>
  <c r="H344" i="21" a="1"/>
  <c r="H344" i="21" s="1"/>
  <c r="G343" i="21"/>
  <c r="I343" i="21"/>
  <c r="N343" i="21"/>
  <c r="J343" i="21"/>
  <c r="D341" i="21"/>
  <c r="AF308" i="20" a="1"/>
  <c r="AF308" i="20" s="1"/>
  <c r="X308" i="20" a="1"/>
  <c r="X308" i="20" s="1"/>
  <c r="W308" i="20"/>
  <c r="U308" i="20"/>
  <c r="Y308" i="20" a="1"/>
  <c r="Y308" i="20" s="1"/>
  <c r="AH308" i="20" a="1"/>
  <c r="AH308" i="20" s="1"/>
  <c r="V308" i="20"/>
  <c r="C308" i="20" s="1"/>
  <c r="Q308" i="20"/>
  <c r="AD308" i="20" a="1"/>
  <c r="AD308" i="20" s="1"/>
  <c r="P308" i="20"/>
  <c r="O308" i="20"/>
  <c r="AC308" i="20" a="1"/>
  <c r="AC308" i="20" s="1"/>
  <c r="AB308" i="20" a="1"/>
  <c r="AB308" i="20" s="1"/>
  <c r="Z308" i="20" a="1"/>
  <c r="Z308" i="20" s="1"/>
  <c r="S308" i="20" a="1"/>
  <c r="S308" i="20" s="1"/>
  <c r="R308" i="20"/>
  <c r="AJ308" i="20" a="1"/>
  <c r="AJ308" i="20" s="1"/>
  <c r="AK308" i="20" a="1"/>
  <c r="AK308" i="20" s="1"/>
  <c r="AA308" i="20" a="1"/>
  <c r="AA308" i="20" s="1"/>
  <c r="T308" i="20" a="1"/>
  <c r="T308" i="20" s="1"/>
  <c r="AI308" i="20" a="1"/>
  <c r="AI308" i="20" s="1"/>
  <c r="AG308" i="20" a="1"/>
  <c r="AG308" i="20" s="1"/>
  <c r="AE308" i="20" a="1"/>
  <c r="AE308" i="20" s="1"/>
  <c r="H310" i="20" a="1"/>
  <c r="H310" i="20" s="1"/>
  <c r="M310" i="20"/>
  <c r="K311" i="20" s="1"/>
  <c r="L311" i="20" s="1"/>
  <c r="J309" i="20"/>
  <c r="I309" i="20"/>
  <c r="G309" i="20"/>
  <c r="N309" i="20"/>
  <c r="BJ351" i="16" a="1"/>
  <c r="BJ351" i="16" s="1"/>
  <c r="BB351" i="16" a="1"/>
  <c r="BB351" i="16" s="1"/>
  <c r="AR351" i="16" a="1"/>
  <c r="AR351" i="16" s="1"/>
  <c r="BI351" i="16" a="1"/>
  <c r="BI351" i="16" s="1"/>
  <c r="BA351" i="16" a="1"/>
  <c r="BA351" i="16" s="1"/>
  <c r="AQ351" i="16"/>
  <c r="AN351" i="16"/>
  <c r="AY351" i="16" a="1"/>
  <c r="AY351" i="16" s="1"/>
  <c r="BH351" i="16" a="1"/>
  <c r="BH351" i="16" s="1"/>
  <c r="AZ351" i="16" a="1"/>
  <c r="AZ351" i="16" s="1"/>
  <c r="AX351" i="16" a="1"/>
  <c r="AX351" i="16" s="1"/>
  <c r="BG351" i="16" a="1"/>
  <c r="BG351" i="16" s="1"/>
  <c r="AU351" i="16"/>
  <c r="BD351" i="16" a="1"/>
  <c r="BD351" i="16" s="1"/>
  <c r="BC351" i="16" a="1"/>
  <c r="BC351" i="16" s="1"/>
  <c r="BE351" i="16" a="1"/>
  <c r="BE351" i="16" s="1"/>
  <c r="AV351" i="16"/>
  <c r="BF351" i="16" a="1"/>
  <c r="BF351" i="16" s="1"/>
  <c r="AP351" i="16"/>
  <c r="AO351" i="16"/>
  <c r="AS351" i="16" a="1"/>
  <c r="AS351" i="16" s="1"/>
  <c r="AT351" i="16"/>
  <c r="AC351" i="16" s="1"/>
  <c r="AW351" i="16" a="1"/>
  <c r="AW351" i="16" s="1"/>
  <c r="AC350" i="16"/>
  <c r="AL353" i="16"/>
  <c r="AJ354" i="16" s="1"/>
  <c r="AK354" i="16" s="1"/>
  <c r="AG353" i="16" a="1"/>
  <c r="AG353" i="16" s="1"/>
  <c r="AM352" i="16"/>
  <c r="AF352" i="16"/>
  <c r="AI352" i="16"/>
  <c r="AH352" i="16"/>
  <c r="U343" i="21" l="1"/>
  <c r="AD343" i="21" a="1"/>
  <c r="AD343" i="21" s="1"/>
  <c r="T343" i="21" a="1"/>
  <c r="T343" i="21" s="1"/>
  <c r="AE343" i="21" a="1"/>
  <c r="AE343" i="21" s="1"/>
  <c r="AI343" i="21" a="1"/>
  <c r="AI343" i="21" s="1"/>
  <c r="Y343" i="21" a="1"/>
  <c r="Y343" i="21" s="1"/>
  <c r="Q343" i="21"/>
  <c r="AF343" i="21" a="1"/>
  <c r="AF343" i="21" s="1"/>
  <c r="P343" i="21"/>
  <c r="O343" i="21"/>
  <c r="AC343" i="21" a="1"/>
  <c r="AC343" i="21" s="1"/>
  <c r="AK343" i="21" a="1"/>
  <c r="AK343" i="21" s="1"/>
  <c r="V343" i="21"/>
  <c r="Z343" i="21" a="1"/>
  <c r="Z343" i="21" s="1"/>
  <c r="S343" i="21" a="1"/>
  <c r="S343" i="21" s="1"/>
  <c r="X343" i="21" a="1"/>
  <c r="X343" i="21" s="1"/>
  <c r="W343" i="21"/>
  <c r="AH343" i="21" a="1"/>
  <c r="AH343" i="21" s="1"/>
  <c r="AB343" i="21" a="1"/>
  <c r="AB343" i="21" s="1"/>
  <c r="AG343" i="21" a="1"/>
  <c r="AG343" i="21" s="1"/>
  <c r="AJ343" i="21" a="1"/>
  <c r="AJ343" i="21" s="1"/>
  <c r="AA343" i="21" a="1"/>
  <c r="AA343" i="21" s="1"/>
  <c r="R343" i="21"/>
  <c r="G344" i="21"/>
  <c r="J344" i="21"/>
  <c r="I344" i="21"/>
  <c r="N344" i="21"/>
  <c r="H345" i="21" a="1"/>
  <c r="H345" i="21" s="1"/>
  <c r="M345" i="21"/>
  <c r="K346" i="21" s="1"/>
  <c r="L346" i="21" s="1"/>
  <c r="T309" i="20" a="1"/>
  <c r="T309" i="20" s="1"/>
  <c r="AK309" i="20" a="1"/>
  <c r="AK309" i="20" s="1"/>
  <c r="AC309" i="20" a="1"/>
  <c r="AC309" i="20" s="1"/>
  <c r="W309" i="20"/>
  <c r="AJ309" i="20" a="1"/>
  <c r="AJ309" i="20" s="1"/>
  <c r="Z309" i="20" a="1"/>
  <c r="Z309" i="20" s="1"/>
  <c r="AI309" i="20" a="1"/>
  <c r="AI309" i="20" s="1"/>
  <c r="AB309" i="20" a="1"/>
  <c r="AB309" i="20" s="1"/>
  <c r="AA309" i="20" a="1"/>
  <c r="AA309" i="20" s="1"/>
  <c r="Y309" i="20" a="1"/>
  <c r="Y309" i="20" s="1"/>
  <c r="AG309" i="20" a="1"/>
  <c r="AG309" i="20" s="1"/>
  <c r="O309" i="20"/>
  <c r="AH309" i="20" a="1"/>
  <c r="AH309" i="20" s="1"/>
  <c r="AF309" i="20" a="1"/>
  <c r="AF309" i="20" s="1"/>
  <c r="AE309" i="20" a="1"/>
  <c r="AE309" i="20" s="1"/>
  <c r="AD309" i="20" a="1"/>
  <c r="AD309" i="20" s="1"/>
  <c r="V309" i="20"/>
  <c r="C309" i="20" s="1"/>
  <c r="U309" i="20"/>
  <c r="D309" i="20" s="1"/>
  <c r="S309" i="20" a="1"/>
  <c r="S309" i="20" s="1"/>
  <c r="X309" i="20" a="1"/>
  <c r="X309" i="20" s="1"/>
  <c r="Q309" i="20"/>
  <c r="R309" i="20"/>
  <c r="P309" i="20"/>
  <c r="H311" i="20" a="1"/>
  <c r="H311" i="20" s="1"/>
  <c r="M311" i="20"/>
  <c r="K312" i="20" s="1"/>
  <c r="L312" i="20" s="1"/>
  <c r="N310" i="20"/>
  <c r="G310" i="20"/>
  <c r="I310" i="20"/>
  <c r="J310" i="20"/>
  <c r="D308" i="20"/>
  <c r="AR352" i="16" a="1"/>
  <c r="AR352" i="16" s="1"/>
  <c r="BI352" i="16" a="1"/>
  <c r="BI352" i="16" s="1"/>
  <c r="BA352" i="16" a="1"/>
  <c r="BA352" i="16" s="1"/>
  <c r="AQ352" i="16"/>
  <c r="AP352" i="16"/>
  <c r="BG352" i="16" a="1"/>
  <c r="BG352" i="16" s="1"/>
  <c r="AY352" i="16" a="1"/>
  <c r="AY352" i="16" s="1"/>
  <c r="AV352" i="16"/>
  <c r="BE352" i="16" a="1"/>
  <c r="BE352" i="16" s="1"/>
  <c r="AX352" i="16" a="1"/>
  <c r="AX352" i="16" s="1"/>
  <c r="BH352" i="16" a="1"/>
  <c r="BH352" i="16" s="1"/>
  <c r="AU352" i="16"/>
  <c r="AT352" i="16"/>
  <c r="AS352" i="16" a="1"/>
  <c r="AS352" i="16" s="1"/>
  <c r="BJ352" i="16" a="1"/>
  <c r="BJ352" i="16" s="1"/>
  <c r="AO352" i="16"/>
  <c r="BC352" i="16" a="1"/>
  <c r="BC352" i="16" s="1"/>
  <c r="BB352" i="16" a="1"/>
  <c r="BB352" i="16" s="1"/>
  <c r="AW352" i="16" a="1"/>
  <c r="AW352" i="16" s="1"/>
  <c r="AZ352" i="16" a="1"/>
  <c r="AZ352" i="16" s="1"/>
  <c r="AN352" i="16"/>
  <c r="BF352" i="16" a="1"/>
  <c r="BF352" i="16" s="1"/>
  <c r="BD352" i="16" a="1"/>
  <c r="BD352" i="16" s="1"/>
  <c r="AM353" i="16"/>
  <c r="AF353" i="16"/>
  <c r="AH353" i="16"/>
  <c r="AI353" i="16"/>
  <c r="AL354" i="16"/>
  <c r="AJ355" i="16" s="1"/>
  <c r="AK355" i="16" s="1"/>
  <c r="AG354" i="16" a="1"/>
  <c r="AG354" i="16" s="1"/>
  <c r="H346" i="21" l="1" a="1"/>
  <c r="H346" i="21" s="1"/>
  <c r="M346" i="21"/>
  <c r="K347" i="21" s="1"/>
  <c r="L347" i="21" s="1"/>
  <c r="I345" i="21"/>
  <c r="G345" i="21"/>
  <c r="N345" i="21"/>
  <c r="J345" i="21"/>
  <c r="AF344" i="21" a="1"/>
  <c r="AF344" i="21" s="1"/>
  <c r="AD344" i="21" a="1"/>
  <c r="AD344" i="21" s="1"/>
  <c r="T344" i="21" a="1"/>
  <c r="T344" i="21" s="1"/>
  <c r="AI344" i="21" a="1"/>
  <c r="AI344" i="21" s="1"/>
  <c r="Y344" i="21" a="1"/>
  <c r="Y344" i="21" s="1"/>
  <c r="AG344" i="21" a="1"/>
  <c r="AG344" i="21" s="1"/>
  <c r="S344" i="21" a="1"/>
  <c r="S344" i="21" s="1"/>
  <c r="AE344" i="21" a="1"/>
  <c r="AE344" i="21" s="1"/>
  <c r="P344" i="21"/>
  <c r="O344" i="21"/>
  <c r="AC344" i="21" a="1"/>
  <c r="AC344" i="21" s="1"/>
  <c r="AK344" i="21" a="1"/>
  <c r="AK344" i="21" s="1"/>
  <c r="Q344" i="21"/>
  <c r="X344" i="21" a="1"/>
  <c r="X344" i="21" s="1"/>
  <c r="U344" i="21"/>
  <c r="D344" i="21" s="1"/>
  <c r="W344" i="21"/>
  <c r="R344" i="21"/>
  <c r="AH344" i="21" a="1"/>
  <c r="AH344" i="21" s="1"/>
  <c r="AJ344" i="21" a="1"/>
  <c r="AJ344" i="21" s="1"/>
  <c r="AB344" i="21" a="1"/>
  <c r="AB344" i="21" s="1"/>
  <c r="V344" i="21"/>
  <c r="AA344" i="21" a="1"/>
  <c r="AA344" i="21" s="1"/>
  <c r="Z344" i="21" a="1"/>
  <c r="Z344" i="21" s="1"/>
  <c r="D343" i="21"/>
  <c r="AI310" i="20" a="1"/>
  <c r="AI310" i="20" s="1"/>
  <c r="AA310" i="20" a="1"/>
  <c r="AA310" i="20" s="1"/>
  <c r="P310" i="20"/>
  <c r="O310" i="20"/>
  <c r="AG310" i="20" a="1"/>
  <c r="AG310" i="20" s="1"/>
  <c r="X310" i="20" a="1"/>
  <c r="X310" i="20" s="1"/>
  <c r="R310" i="20"/>
  <c r="AC310" i="20" a="1"/>
  <c r="AC310" i="20" s="1"/>
  <c r="Q310" i="20"/>
  <c r="U310" i="20"/>
  <c r="AK310" i="20" a="1"/>
  <c r="AK310" i="20" s="1"/>
  <c r="Y310" i="20" a="1"/>
  <c r="Y310" i="20" s="1"/>
  <c r="AJ310" i="20" a="1"/>
  <c r="AJ310" i="20" s="1"/>
  <c r="W310" i="20"/>
  <c r="V310" i="20"/>
  <c r="C310" i="20" s="1"/>
  <c r="AH310" i="20" a="1"/>
  <c r="AH310" i="20" s="1"/>
  <c r="AD310" i="20" a="1"/>
  <c r="AD310" i="20" s="1"/>
  <c r="AB310" i="20" a="1"/>
  <c r="AB310" i="20" s="1"/>
  <c r="AE310" i="20" a="1"/>
  <c r="AE310" i="20" s="1"/>
  <c r="Z310" i="20" a="1"/>
  <c r="Z310" i="20" s="1"/>
  <c r="AF310" i="20" a="1"/>
  <c r="AF310" i="20" s="1"/>
  <c r="T310" i="20" a="1"/>
  <c r="T310" i="20" s="1"/>
  <c r="S310" i="20" a="1"/>
  <c r="S310" i="20" s="1"/>
  <c r="H312" i="20" a="1"/>
  <c r="H312" i="20" s="1"/>
  <c r="M312" i="20"/>
  <c r="K313" i="20" s="1"/>
  <c r="L313" i="20" s="1"/>
  <c r="J311" i="20"/>
  <c r="I311" i="20"/>
  <c r="G311" i="20"/>
  <c r="N311" i="20"/>
  <c r="AF354" i="16"/>
  <c r="AI354" i="16"/>
  <c r="AM354" i="16"/>
  <c r="AH354" i="16"/>
  <c r="AG355" i="16" a="1"/>
  <c r="AG355" i="16" s="1"/>
  <c r="AL355" i="16"/>
  <c r="AJ356" i="16" s="1"/>
  <c r="AK356" i="16" s="1"/>
  <c r="AC352" i="16"/>
  <c r="BI353" i="16" a="1"/>
  <c r="BI353" i="16" s="1"/>
  <c r="BA353" i="16" a="1"/>
  <c r="BA353" i="16" s="1"/>
  <c r="AQ353" i="16"/>
  <c r="AP353" i="16"/>
  <c r="BH353" i="16" a="1"/>
  <c r="BH353" i="16" s="1"/>
  <c r="AZ353" i="16" a="1"/>
  <c r="AZ353" i="16" s="1"/>
  <c r="AO353" i="16"/>
  <c r="BD353" i="16" a="1"/>
  <c r="BD353" i="16" s="1"/>
  <c r="AY353" i="16" a="1"/>
  <c r="AY353" i="16" s="1"/>
  <c r="AX353" i="16" a="1"/>
  <c r="AX353" i="16" s="1"/>
  <c r="AU353" i="16"/>
  <c r="BC353" i="16" a="1"/>
  <c r="BC353" i="16" s="1"/>
  <c r="BB353" i="16" a="1"/>
  <c r="BB353" i="16" s="1"/>
  <c r="AW353" i="16" a="1"/>
  <c r="AW353" i="16" s="1"/>
  <c r="AV353" i="16"/>
  <c r="AT353" i="16"/>
  <c r="AC353" i="16" s="1"/>
  <c r="AR353" i="16" a="1"/>
  <c r="AR353" i="16" s="1"/>
  <c r="AN353" i="16"/>
  <c r="BJ353" i="16" a="1"/>
  <c r="BJ353" i="16" s="1"/>
  <c r="BG353" i="16" a="1"/>
  <c r="BG353" i="16" s="1"/>
  <c r="BF353" i="16" a="1"/>
  <c r="BF353" i="16" s="1"/>
  <c r="BE353" i="16" a="1"/>
  <c r="BE353" i="16" s="1"/>
  <c r="AS353" i="16" a="1"/>
  <c r="AS353" i="16" s="1"/>
  <c r="W345" i="21" l="1"/>
  <c r="AE345" i="21" a="1"/>
  <c r="AE345" i="21" s="1"/>
  <c r="V345" i="21"/>
  <c r="AG345" i="21" a="1"/>
  <c r="AG345" i="21" s="1"/>
  <c r="X345" i="21" a="1"/>
  <c r="X345" i="21" s="1"/>
  <c r="S345" i="21" a="1"/>
  <c r="S345" i="21" s="1"/>
  <c r="AD345" i="21" a="1"/>
  <c r="AD345" i="21" s="1"/>
  <c r="R345" i="21"/>
  <c r="Q345" i="21"/>
  <c r="AF345" i="21" a="1"/>
  <c r="AF345" i="21" s="1"/>
  <c r="P345" i="21"/>
  <c r="T345" i="21" a="1"/>
  <c r="T345" i="21" s="1"/>
  <c r="O345" i="21"/>
  <c r="AH345" i="21" a="1"/>
  <c r="AH345" i="21" s="1"/>
  <c r="AI345" i="21" a="1"/>
  <c r="AI345" i="21" s="1"/>
  <c r="Y345" i="21" a="1"/>
  <c r="Y345" i="21" s="1"/>
  <c r="AC345" i="21" a="1"/>
  <c r="AC345" i="21" s="1"/>
  <c r="U345" i="21"/>
  <c r="AA345" i="21" a="1"/>
  <c r="AA345" i="21" s="1"/>
  <c r="Z345" i="21" a="1"/>
  <c r="Z345" i="21" s="1"/>
  <c r="AK345" i="21" a="1"/>
  <c r="AK345" i="21" s="1"/>
  <c r="AJ345" i="21" a="1"/>
  <c r="AJ345" i="21" s="1"/>
  <c r="AB345" i="21" a="1"/>
  <c r="AB345" i="21" s="1"/>
  <c r="H347" i="21" a="1"/>
  <c r="H347" i="21" s="1"/>
  <c r="M347" i="21"/>
  <c r="K348" i="21" s="1"/>
  <c r="L348" i="21" s="1"/>
  <c r="N346" i="21"/>
  <c r="I346" i="21"/>
  <c r="J346" i="21"/>
  <c r="G346" i="21"/>
  <c r="AF311" i="20" a="1"/>
  <c r="AF311" i="20" s="1"/>
  <c r="X311" i="20" a="1"/>
  <c r="X311" i="20" s="1"/>
  <c r="AE311" i="20" a="1"/>
  <c r="AE311" i="20" s="1"/>
  <c r="T311" i="20" a="1"/>
  <c r="T311" i="20" s="1"/>
  <c r="V311" i="20"/>
  <c r="C311" i="20" s="1"/>
  <c r="S311" i="20" a="1"/>
  <c r="S311" i="20" s="1"/>
  <c r="P311" i="20"/>
  <c r="AI311" i="20" a="1"/>
  <c r="AI311" i="20" s="1"/>
  <c r="U311" i="20"/>
  <c r="D311" i="20" s="1"/>
  <c r="AH311" i="20" a="1"/>
  <c r="AH311" i="20" s="1"/>
  <c r="R311" i="20"/>
  <c r="AG311" i="20" a="1"/>
  <c r="AG311" i="20" s="1"/>
  <c r="Q311" i="20"/>
  <c r="AD311" i="20" a="1"/>
  <c r="AD311" i="20" s="1"/>
  <c r="W311" i="20"/>
  <c r="Z311" i="20" a="1"/>
  <c r="Z311" i="20" s="1"/>
  <c r="Y311" i="20" a="1"/>
  <c r="Y311" i="20" s="1"/>
  <c r="O311" i="20"/>
  <c r="AB311" i="20" a="1"/>
  <c r="AB311" i="20" s="1"/>
  <c r="AK311" i="20" a="1"/>
  <c r="AK311" i="20" s="1"/>
  <c r="AJ311" i="20" a="1"/>
  <c r="AJ311" i="20" s="1"/>
  <c r="AA311" i="20" a="1"/>
  <c r="AA311" i="20" s="1"/>
  <c r="AC311" i="20" a="1"/>
  <c r="AC311" i="20" s="1"/>
  <c r="D310" i="20"/>
  <c r="M313" i="20"/>
  <c r="K314" i="20" s="1"/>
  <c r="L314" i="20" s="1"/>
  <c r="H313" i="20" a="1"/>
  <c r="H313" i="20" s="1"/>
  <c r="G312" i="20"/>
  <c r="I312" i="20"/>
  <c r="N312" i="20"/>
  <c r="J312" i="20"/>
  <c r="AL356" i="16"/>
  <c r="AJ357" i="16" s="1"/>
  <c r="AK357" i="16" s="1"/>
  <c r="AG356" i="16" a="1"/>
  <c r="AG356" i="16" s="1"/>
  <c r="AM355" i="16"/>
  <c r="AF355" i="16"/>
  <c r="AH355" i="16"/>
  <c r="AI355" i="16"/>
  <c r="AP354" i="16"/>
  <c r="BH354" i="16" a="1"/>
  <c r="BH354" i="16" s="1"/>
  <c r="AZ354" i="16" a="1"/>
  <c r="AZ354" i="16" s="1"/>
  <c r="AO354" i="16"/>
  <c r="AN354" i="16"/>
  <c r="BF354" i="16" a="1"/>
  <c r="BF354" i="16" s="1"/>
  <c r="AX354" i="16" a="1"/>
  <c r="AX354" i="16" s="1"/>
  <c r="BJ354" i="16" a="1"/>
  <c r="BJ354" i="16" s="1"/>
  <c r="AY354" i="16" a="1"/>
  <c r="AY354" i="16" s="1"/>
  <c r="AW354" i="16" a="1"/>
  <c r="AW354" i="16" s="1"/>
  <c r="BG354" i="16" a="1"/>
  <c r="BG354" i="16" s="1"/>
  <c r="AT354" i="16"/>
  <c r="AC354" i="16" s="1"/>
  <c r="AS354" i="16" a="1"/>
  <c r="AS354" i="16" s="1"/>
  <c r="BI354" i="16" a="1"/>
  <c r="BI354" i="16" s="1"/>
  <c r="AR354" i="16" a="1"/>
  <c r="AR354" i="16" s="1"/>
  <c r="AV354" i="16"/>
  <c r="AU354" i="16"/>
  <c r="AQ354" i="16"/>
  <c r="BB354" i="16" a="1"/>
  <c r="BB354" i="16" s="1"/>
  <c r="BA354" i="16" a="1"/>
  <c r="BA354" i="16" s="1"/>
  <c r="BC354" i="16" a="1"/>
  <c r="BC354" i="16" s="1"/>
  <c r="BE354" i="16" a="1"/>
  <c r="BE354" i="16" s="1"/>
  <c r="BD354" i="16" a="1"/>
  <c r="BD354" i="16" s="1"/>
  <c r="AE346" i="21" l="1" a="1"/>
  <c r="AE346" i="21" s="1"/>
  <c r="V346" i="21"/>
  <c r="U346" i="21"/>
  <c r="D346" i="21" s="1"/>
  <c r="AJ346" i="21" a="1"/>
  <c r="AJ346" i="21" s="1"/>
  <c r="AA346" i="21" a="1"/>
  <c r="AA346" i="21" s="1"/>
  <c r="AB346" i="21" a="1"/>
  <c r="AB346" i="21" s="1"/>
  <c r="AF346" i="21" a="1"/>
  <c r="AF346" i="21" s="1"/>
  <c r="R346" i="21"/>
  <c r="Q346" i="21"/>
  <c r="AK346" i="21" a="1"/>
  <c r="AK346" i="21" s="1"/>
  <c r="X346" i="21" a="1"/>
  <c r="X346" i="21" s="1"/>
  <c r="T346" i="21" a="1"/>
  <c r="T346" i="21" s="1"/>
  <c r="W346" i="21"/>
  <c r="AI346" i="21" a="1"/>
  <c r="AI346" i="21" s="1"/>
  <c r="Z346" i="21" a="1"/>
  <c r="Z346" i="21" s="1"/>
  <c r="S346" i="21" a="1"/>
  <c r="S346" i="21" s="1"/>
  <c r="AC346" i="21" a="1"/>
  <c r="AC346" i="21" s="1"/>
  <c r="Y346" i="21" a="1"/>
  <c r="Y346" i="21" s="1"/>
  <c r="AH346" i="21" a="1"/>
  <c r="AH346" i="21" s="1"/>
  <c r="AD346" i="21" a="1"/>
  <c r="AD346" i="21" s="1"/>
  <c r="P346" i="21"/>
  <c r="O346" i="21"/>
  <c r="AG346" i="21" a="1"/>
  <c r="AG346" i="21" s="1"/>
  <c r="H348" i="21" a="1"/>
  <c r="H348" i="21" s="1"/>
  <c r="M348" i="21"/>
  <c r="K349" i="21" s="1"/>
  <c r="L349" i="21" s="1"/>
  <c r="G347" i="21"/>
  <c r="N347" i="21"/>
  <c r="J347" i="21"/>
  <c r="I347" i="21"/>
  <c r="D345" i="21"/>
  <c r="AD312" i="20" a="1"/>
  <c r="AD312" i="20" s="1"/>
  <c r="T312" i="20" a="1"/>
  <c r="T312" i="20" s="1"/>
  <c r="AI312" i="20" a="1"/>
  <c r="AI312" i="20" s="1"/>
  <c r="Z312" i="20" a="1"/>
  <c r="Z312" i="20" s="1"/>
  <c r="Y312" i="20" a="1"/>
  <c r="Y312" i="20" s="1"/>
  <c r="AH312" i="20" a="1"/>
  <c r="AH312" i="20" s="1"/>
  <c r="X312" i="20" a="1"/>
  <c r="X312" i="20" s="1"/>
  <c r="AF312" i="20" a="1"/>
  <c r="AF312" i="20" s="1"/>
  <c r="R312" i="20"/>
  <c r="AE312" i="20" a="1"/>
  <c r="AE312" i="20" s="1"/>
  <c r="P312" i="20"/>
  <c r="Q312" i="20"/>
  <c r="O312" i="20"/>
  <c r="AC312" i="20" a="1"/>
  <c r="AC312" i="20" s="1"/>
  <c r="AA312" i="20" a="1"/>
  <c r="AA312" i="20" s="1"/>
  <c r="AK312" i="20" a="1"/>
  <c r="AK312" i="20" s="1"/>
  <c r="W312" i="20"/>
  <c r="S312" i="20" a="1"/>
  <c r="S312" i="20" s="1"/>
  <c r="AJ312" i="20" a="1"/>
  <c r="AJ312" i="20" s="1"/>
  <c r="AG312" i="20" a="1"/>
  <c r="AG312" i="20" s="1"/>
  <c r="AB312" i="20" a="1"/>
  <c r="AB312" i="20" s="1"/>
  <c r="U312" i="20"/>
  <c r="V312" i="20"/>
  <c r="C312" i="20" s="1"/>
  <c r="J313" i="20"/>
  <c r="N313" i="20"/>
  <c r="I313" i="20"/>
  <c r="G313" i="20"/>
  <c r="H314" i="20" a="1"/>
  <c r="H314" i="20" s="1"/>
  <c r="M314" i="20"/>
  <c r="K315" i="20" s="1"/>
  <c r="L315" i="20" s="1"/>
  <c r="BH355" i="16" a="1"/>
  <c r="BH355" i="16" s="1"/>
  <c r="AZ355" i="16" a="1"/>
  <c r="AZ355" i="16" s="1"/>
  <c r="AO355" i="16"/>
  <c r="AN355" i="16"/>
  <c r="BG355" i="16" a="1"/>
  <c r="BG355" i="16" s="1"/>
  <c r="AY355" i="16" a="1"/>
  <c r="AY355" i="16" s="1"/>
  <c r="BI355" i="16" a="1"/>
  <c r="BI355" i="16" s="1"/>
  <c r="AW355" i="16" a="1"/>
  <c r="AW355" i="16" s="1"/>
  <c r="BF355" i="16" a="1"/>
  <c r="BF355" i="16" s="1"/>
  <c r="AT355" i="16"/>
  <c r="AC355" i="16" s="1"/>
  <c r="AX355" i="16" a="1"/>
  <c r="AX355" i="16" s="1"/>
  <c r="BC355" i="16" a="1"/>
  <c r="BC355" i="16" s="1"/>
  <c r="BB355" i="16" a="1"/>
  <c r="BB355" i="16" s="1"/>
  <c r="AR355" i="16" a="1"/>
  <c r="AR355" i="16" s="1"/>
  <c r="AQ355" i="16"/>
  <c r="AP355" i="16"/>
  <c r="BA355" i="16" a="1"/>
  <c r="BA355" i="16" s="1"/>
  <c r="AV355" i="16"/>
  <c r="AU355" i="16"/>
  <c r="AS355" i="16" a="1"/>
  <c r="AS355" i="16" s="1"/>
  <c r="BJ355" i="16" a="1"/>
  <c r="BJ355" i="16" s="1"/>
  <c r="BE355" i="16" a="1"/>
  <c r="BE355" i="16" s="1"/>
  <c r="BD355" i="16" a="1"/>
  <c r="BD355" i="16" s="1"/>
  <c r="AM356" i="16"/>
  <c r="AI356" i="16"/>
  <c r="AF356" i="16"/>
  <c r="AH356" i="16"/>
  <c r="AL357" i="16"/>
  <c r="AJ358" i="16" s="1"/>
  <c r="AK358" i="16" s="1"/>
  <c r="AG357" i="16" a="1"/>
  <c r="AG357" i="16" s="1"/>
  <c r="G348" i="21" l="1"/>
  <c r="N348" i="21"/>
  <c r="J348" i="21"/>
  <c r="I348" i="21"/>
  <c r="U347" i="21"/>
  <c r="AD347" i="21" a="1"/>
  <c r="AD347" i="21" s="1"/>
  <c r="S347" i="21" a="1"/>
  <c r="S347" i="21" s="1"/>
  <c r="AC347" i="21" a="1"/>
  <c r="AC347" i="21" s="1"/>
  <c r="R347" i="21"/>
  <c r="AH347" i="21" a="1"/>
  <c r="AH347" i="21" s="1"/>
  <c r="X347" i="21" a="1"/>
  <c r="X347" i="21" s="1"/>
  <c r="O347" i="21"/>
  <c r="AE347" i="21" a="1"/>
  <c r="AE347" i="21" s="1"/>
  <c r="AK347" i="21" a="1"/>
  <c r="AK347" i="21" s="1"/>
  <c r="Z347" i="21" a="1"/>
  <c r="Z347" i="21" s="1"/>
  <c r="Y347" i="21" a="1"/>
  <c r="Y347" i="21" s="1"/>
  <c r="AB347" i="21" a="1"/>
  <c r="AB347" i="21" s="1"/>
  <c r="Q347" i="21"/>
  <c r="AI347" i="21" a="1"/>
  <c r="AI347" i="21" s="1"/>
  <c r="T347" i="21" a="1"/>
  <c r="T347" i="21" s="1"/>
  <c r="AF347" i="21" a="1"/>
  <c r="AF347" i="21" s="1"/>
  <c r="AA347" i="21" a="1"/>
  <c r="AA347" i="21" s="1"/>
  <c r="W347" i="21"/>
  <c r="AJ347" i="21" a="1"/>
  <c r="AJ347" i="21" s="1"/>
  <c r="V347" i="21"/>
  <c r="P347" i="21"/>
  <c r="AG347" i="21" a="1"/>
  <c r="AG347" i="21" s="1"/>
  <c r="M349" i="21"/>
  <c r="K350" i="21" s="1"/>
  <c r="L350" i="21" s="1"/>
  <c r="H349" i="21" a="1"/>
  <c r="H349" i="21" s="1"/>
  <c r="H315" i="20" a="1"/>
  <c r="H315" i="20" s="1"/>
  <c r="M315" i="20"/>
  <c r="K316" i="20" s="1"/>
  <c r="L316" i="20" s="1"/>
  <c r="G314" i="20"/>
  <c r="N314" i="20"/>
  <c r="I314" i="20"/>
  <c r="J314" i="20"/>
  <c r="Q313" i="20"/>
  <c r="AI313" i="20" a="1"/>
  <c r="AI313" i="20" s="1"/>
  <c r="AA313" i="20" a="1"/>
  <c r="AA313" i="20" s="1"/>
  <c r="P313" i="20"/>
  <c r="AJ313" i="20" a="1"/>
  <c r="AJ313" i="20" s="1"/>
  <c r="Z313" i="20" a="1"/>
  <c r="Z313" i="20" s="1"/>
  <c r="AB313" i="20" a="1"/>
  <c r="AB313" i="20" s="1"/>
  <c r="AK313" i="20" a="1"/>
  <c r="AK313" i="20" s="1"/>
  <c r="AD313" i="20" a="1"/>
  <c r="AD313" i="20" s="1"/>
  <c r="AC313" i="20" a="1"/>
  <c r="AC313" i="20" s="1"/>
  <c r="Y313" i="20" a="1"/>
  <c r="Y313" i="20" s="1"/>
  <c r="AE313" i="20" a="1"/>
  <c r="AE313" i="20" s="1"/>
  <c r="AG313" i="20" a="1"/>
  <c r="AG313" i="20" s="1"/>
  <c r="AF313" i="20" a="1"/>
  <c r="AF313" i="20" s="1"/>
  <c r="V313" i="20"/>
  <c r="C313" i="20" s="1"/>
  <c r="U313" i="20"/>
  <c r="D313" i="20" s="1"/>
  <c r="T313" i="20" a="1"/>
  <c r="T313" i="20" s="1"/>
  <c r="S313" i="20" a="1"/>
  <c r="S313" i="20" s="1"/>
  <c r="O313" i="20"/>
  <c r="R313" i="20"/>
  <c r="AH313" i="20" a="1"/>
  <c r="AH313" i="20" s="1"/>
  <c r="W313" i="20"/>
  <c r="X313" i="20" a="1"/>
  <c r="X313" i="20" s="1"/>
  <c r="D312" i="20"/>
  <c r="AM357" i="16"/>
  <c r="AH357" i="16"/>
  <c r="AI357" i="16"/>
  <c r="AF357" i="16"/>
  <c r="AL358" i="16"/>
  <c r="AJ359" i="16" s="1"/>
  <c r="AK359" i="16" s="1"/>
  <c r="AG358" i="16" a="1"/>
  <c r="AG358" i="16" s="1"/>
  <c r="AN356" i="16"/>
  <c r="BG356" i="16" a="1"/>
  <c r="BG356" i="16" s="1"/>
  <c r="AY356" i="16" a="1"/>
  <c r="AY356" i="16" s="1"/>
  <c r="BE356" i="16" a="1"/>
  <c r="BE356" i="16" s="1"/>
  <c r="AW356" i="16" a="1"/>
  <c r="AW356" i="16" s="1"/>
  <c r="AS356" i="16" a="1"/>
  <c r="AS356" i="16" s="1"/>
  <c r="BC356" i="16" a="1"/>
  <c r="BC356" i="16" s="1"/>
  <c r="AQ356" i="16"/>
  <c r="AZ356" i="16" a="1"/>
  <c r="AZ356" i="16" s="1"/>
  <c r="AX356" i="16" a="1"/>
  <c r="AX356" i="16" s="1"/>
  <c r="BJ356" i="16" a="1"/>
  <c r="BJ356" i="16" s="1"/>
  <c r="AT356" i="16"/>
  <c r="AC356" i="16" s="1"/>
  <c r="AR356" i="16" a="1"/>
  <c r="AR356" i="16" s="1"/>
  <c r="BI356" i="16" a="1"/>
  <c r="BI356" i="16" s="1"/>
  <c r="AP356" i="16"/>
  <c r="BH356" i="16" a="1"/>
  <c r="BH356" i="16" s="1"/>
  <c r="BD356" i="16" a="1"/>
  <c r="BD356" i="16" s="1"/>
  <c r="BB356" i="16" a="1"/>
  <c r="BB356" i="16" s="1"/>
  <c r="BA356" i="16" a="1"/>
  <c r="BA356" i="16" s="1"/>
  <c r="BF356" i="16" a="1"/>
  <c r="BF356" i="16" s="1"/>
  <c r="AV356" i="16"/>
  <c r="AO356" i="16"/>
  <c r="AU356" i="16"/>
  <c r="J349" i="21" l="1"/>
  <c r="N349" i="21"/>
  <c r="I349" i="21"/>
  <c r="G349" i="21"/>
  <c r="M350" i="21"/>
  <c r="K351" i="21" s="1"/>
  <c r="L351" i="21" s="1"/>
  <c r="H350" i="21" a="1"/>
  <c r="H350" i="21" s="1"/>
  <c r="D347" i="21"/>
  <c r="AD348" i="21" a="1"/>
  <c r="AD348" i="21" s="1"/>
  <c r="T348" i="21" a="1"/>
  <c r="T348" i="21" s="1"/>
  <c r="AG348" i="21" a="1"/>
  <c r="AG348" i="21" s="1"/>
  <c r="X348" i="21" a="1"/>
  <c r="X348" i="21" s="1"/>
  <c r="W348" i="21"/>
  <c r="AE348" i="21" a="1"/>
  <c r="AE348" i="21" s="1"/>
  <c r="R348" i="21"/>
  <c r="Q348" i="21"/>
  <c r="AC348" i="21" a="1"/>
  <c r="AC348" i="21" s="1"/>
  <c r="AB348" i="21" a="1"/>
  <c r="AB348" i="21" s="1"/>
  <c r="AA348" i="21" a="1"/>
  <c r="AA348" i="21" s="1"/>
  <c r="U348" i="21"/>
  <c r="D348" i="21" s="1"/>
  <c r="AI348" i="21" a="1"/>
  <c r="AI348" i="21" s="1"/>
  <c r="AF348" i="21" a="1"/>
  <c r="AF348" i="21" s="1"/>
  <c r="O348" i="21"/>
  <c r="AH348" i="21" a="1"/>
  <c r="AH348" i="21" s="1"/>
  <c r="AJ348" i="21" a="1"/>
  <c r="AJ348" i="21" s="1"/>
  <c r="Y348" i="21" a="1"/>
  <c r="Y348" i="21" s="1"/>
  <c r="S348" i="21" a="1"/>
  <c r="S348" i="21" s="1"/>
  <c r="P348" i="21"/>
  <c r="AK348" i="21" a="1"/>
  <c r="AK348" i="21" s="1"/>
  <c r="V348" i="21"/>
  <c r="Z348" i="21" a="1"/>
  <c r="Z348" i="21" s="1"/>
  <c r="AG314" i="20" a="1"/>
  <c r="AG314" i="20" s="1"/>
  <c r="Y314" i="20" a="1"/>
  <c r="Y314" i="20" s="1"/>
  <c r="O314" i="20"/>
  <c r="AD314" i="20" a="1"/>
  <c r="AD314" i="20" s="1"/>
  <c r="S314" i="20" a="1"/>
  <c r="S314" i="20" s="1"/>
  <c r="R314" i="20"/>
  <c r="AC314" i="20" a="1"/>
  <c r="AC314" i="20" s="1"/>
  <c r="Q314" i="20"/>
  <c r="AK314" i="20" a="1"/>
  <c r="AK314" i="20" s="1"/>
  <c r="V314" i="20"/>
  <c r="C314" i="20" s="1"/>
  <c r="Z314" i="20" a="1"/>
  <c r="Z314" i="20" s="1"/>
  <c r="AJ314" i="20" a="1"/>
  <c r="AJ314" i="20" s="1"/>
  <c r="X314" i="20" a="1"/>
  <c r="X314" i="20" s="1"/>
  <c r="W314" i="20"/>
  <c r="AI314" i="20" a="1"/>
  <c r="AI314" i="20" s="1"/>
  <c r="AE314" i="20" a="1"/>
  <c r="AE314" i="20" s="1"/>
  <c r="AB314" i="20" a="1"/>
  <c r="AB314" i="20" s="1"/>
  <c r="AA314" i="20" a="1"/>
  <c r="AA314" i="20" s="1"/>
  <c r="U314" i="20"/>
  <c r="T314" i="20" a="1"/>
  <c r="T314" i="20" s="1"/>
  <c r="P314" i="20"/>
  <c r="AH314" i="20" a="1"/>
  <c r="AH314" i="20" s="1"/>
  <c r="AF314" i="20" a="1"/>
  <c r="AF314" i="20" s="1"/>
  <c r="H316" i="20" a="1"/>
  <c r="H316" i="20" s="1"/>
  <c r="M316" i="20"/>
  <c r="K317" i="20" s="1"/>
  <c r="L317" i="20" s="1"/>
  <c r="G315" i="20"/>
  <c r="N315" i="20"/>
  <c r="J315" i="20"/>
  <c r="I315" i="20"/>
  <c r="AH358" i="16"/>
  <c r="AF358" i="16"/>
  <c r="AI358" i="16"/>
  <c r="AM358" i="16"/>
  <c r="AG359" i="16" a="1"/>
  <c r="AG359" i="16" s="1"/>
  <c r="AL359" i="16"/>
  <c r="AJ360" i="16" s="1"/>
  <c r="AK360" i="16" s="1"/>
  <c r="BG357" i="16" a="1"/>
  <c r="BG357" i="16" s="1"/>
  <c r="AY357" i="16" a="1"/>
  <c r="AY357" i="16" s="1"/>
  <c r="BF357" i="16" a="1"/>
  <c r="BF357" i="16" s="1"/>
  <c r="AX357" i="16" a="1"/>
  <c r="AX357" i="16" s="1"/>
  <c r="AV357" i="16"/>
  <c r="BB357" i="16" a="1"/>
  <c r="BB357" i="16" s="1"/>
  <c r="AO357" i="16"/>
  <c r="BJ357" i="16" a="1"/>
  <c r="BJ357" i="16" s="1"/>
  <c r="AW357" i="16" a="1"/>
  <c r="AW357" i="16" s="1"/>
  <c r="BH357" i="16" a="1"/>
  <c r="BH357" i="16" s="1"/>
  <c r="BC357" i="16" a="1"/>
  <c r="BC357" i="16" s="1"/>
  <c r="BI357" i="16" a="1"/>
  <c r="BI357" i="16" s="1"/>
  <c r="BD357" i="16" a="1"/>
  <c r="BD357" i="16" s="1"/>
  <c r="BE357" i="16" a="1"/>
  <c r="BE357" i="16" s="1"/>
  <c r="BA357" i="16" a="1"/>
  <c r="BA357" i="16" s="1"/>
  <c r="AU357" i="16"/>
  <c r="AT357" i="16"/>
  <c r="AC357" i="16" s="1"/>
  <c r="AS357" i="16" a="1"/>
  <c r="AS357" i="16" s="1"/>
  <c r="AR357" i="16" a="1"/>
  <c r="AR357" i="16" s="1"/>
  <c r="AN357" i="16"/>
  <c r="AQ357" i="16"/>
  <c r="AP357" i="16"/>
  <c r="AZ357" i="16" a="1"/>
  <c r="AZ357" i="16" s="1"/>
  <c r="G350" i="21" l="1"/>
  <c r="N350" i="21"/>
  <c r="J350" i="21"/>
  <c r="I350" i="21"/>
  <c r="H351" i="21" a="1"/>
  <c r="H351" i="21" s="1"/>
  <c r="M351" i="21"/>
  <c r="K352" i="21" s="1"/>
  <c r="L352" i="21" s="1"/>
  <c r="T349" i="21" a="1"/>
  <c r="T349" i="21" s="1"/>
  <c r="AK349" i="21" a="1"/>
  <c r="AK349" i="21" s="1"/>
  <c r="AC349" i="21" a="1"/>
  <c r="AC349" i="21" s="1"/>
  <c r="AI349" i="21" a="1"/>
  <c r="AI349" i="21" s="1"/>
  <c r="Z349" i="21" a="1"/>
  <c r="Z349" i="21" s="1"/>
  <c r="AA349" i="21" a="1"/>
  <c r="AA349" i="21" s="1"/>
  <c r="O349" i="21"/>
  <c r="AD349" i="21" a="1"/>
  <c r="AD349" i="21" s="1"/>
  <c r="Q349" i="21"/>
  <c r="AF349" i="21" a="1"/>
  <c r="AF349" i="21" s="1"/>
  <c r="P349" i="21"/>
  <c r="AE349" i="21" a="1"/>
  <c r="AE349" i="21" s="1"/>
  <c r="AH349" i="21" a="1"/>
  <c r="AH349" i="21" s="1"/>
  <c r="AB349" i="21" a="1"/>
  <c r="AB349" i="21" s="1"/>
  <c r="X349" i="21" a="1"/>
  <c r="X349" i="21" s="1"/>
  <c r="AJ349" i="21" a="1"/>
  <c r="AJ349" i="21" s="1"/>
  <c r="S349" i="21" a="1"/>
  <c r="S349" i="21" s="1"/>
  <c r="AG349" i="21" a="1"/>
  <c r="AG349" i="21" s="1"/>
  <c r="V349" i="21"/>
  <c r="U349" i="21"/>
  <c r="Y349" i="21" a="1"/>
  <c r="Y349" i="21" s="1"/>
  <c r="W349" i="21"/>
  <c r="R349" i="21"/>
  <c r="U315" i="20"/>
  <c r="D315" i="20" s="1"/>
  <c r="AD315" i="20" a="1"/>
  <c r="AD315" i="20" s="1"/>
  <c r="AK315" i="20" a="1"/>
  <c r="AK315" i="20" s="1"/>
  <c r="AB315" i="20" a="1"/>
  <c r="AB315" i="20" s="1"/>
  <c r="P315" i="20"/>
  <c r="AG315" i="20" a="1"/>
  <c r="AG315" i="20" s="1"/>
  <c r="W315" i="20"/>
  <c r="V315" i="20"/>
  <c r="C315" i="20" s="1"/>
  <c r="AF315" i="20" a="1"/>
  <c r="AF315" i="20" s="1"/>
  <c r="T315" i="20" a="1"/>
  <c r="T315" i="20" s="1"/>
  <c r="Q315" i="20"/>
  <c r="AI315" i="20" a="1"/>
  <c r="AI315" i="20" s="1"/>
  <c r="X315" i="20" a="1"/>
  <c r="X315" i="20" s="1"/>
  <c r="AH315" i="20" a="1"/>
  <c r="AH315" i="20" s="1"/>
  <c r="S315" i="20" a="1"/>
  <c r="S315" i="20" s="1"/>
  <c r="R315" i="20"/>
  <c r="O315" i="20"/>
  <c r="AE315" i="20" a="1"/>
  <c r="AE315" i="20" s="1"/>
  <c r="Y315" i="20" a="1"/>
  <c r="Y315" i="20" s="1"/>
  <c r="AC315" i="20" a="1"/>
  <c r="AC315" i="20" s="1"/>
  <c r="Z315" i="20" a="1"/>
  <c r="Z315" i="20" s="1"/>
  <c r="AA315" i="20" a="1"/>
  <c r="AA315" i="20" s="1"/>
  <c r="AJ315" i="20" a="1"/>
  <c r="AJ315" i="20" s="1"/>
  <c r="M317" i="20"/>
  <c r="K318" i="20" s="1"/>
  <c r="L318" i="20" s="1"/>
  <c r="H317" i="20" a="1"/>
  <c r="H317" i="20" s="1"/>
  <c r="I316" i="20"/>
  <c r="N316" i="20"/>
  <c r="J316" i="20"/>
  <c r="G316" i="20"/>
  <c r="D314" i="20"/>
  <c r="AG360" i="16" a="1"/>
  <c r="AG360" i="16" s="1"/>
  <c r="AL360" i="16"/>
  <c r="AJ361" i="16" s="1"/>
  <c r="AK361" i="16" s="1"/>
  <c r="AI359" i="16"/>
  <c r="AF359" i="16"/>
  <c r="AM359" i="16"/>
  <c r="AH359" i="16"/>
  <c r="BF358" i="16" a="1"/>
  <c r="BF358" i="16" s="1"/>
  <c r="AX358" i="16" a="1"/>
  <c r="AX358" i="16" s="1"/>
  <c r="BD358" i="16" a="1"/>
  <c r="BD358" i="16" s="1"/>
  <c r="AU358" i="16"/>
  <c r="BH358" i="16" a="1"/>
  <c r="BH358" i="16" s="1"/>
  <c r="AV358" i="16"/>
  <c r="AZ358" i="16" a="1"/>
  <c r="AZ358" i="16" s="1"/>
  <c r="AY358" i="16" a="1"/>
  <c r="AY358" i="16" s="1"/>
  <c r="BJ358" i="16" a="1"/>
  <c r="BJ358" i="16" s="1"/>
  <c r="AW358" i="16" a="1"/>
  <c r="AW358" i="16" s="1"/>
  <c r="AS358" i="16" a="1"/>
  <c r="AS358" i="16" s="1"/>
  <c r="AR358" i="16" a="1"/>
  <c r="AR358" i="16" s="1"/>
  <c r="BI358" i="16" a="1"/>
  <c r="BI358" i="16" s="1"/>
  <c r="AQ358" i="16"/>
  <c r="AP358" i="16"/>
  <c r="BC358" i="16" a="1"/>
  <c r="BC358" i="16" s="1"/>
  <c r="BG358" i="16" a="1"/>
  <c r="BG358" i="16" s="1"/>
  <c r="BE358" i="16" a="1"/>
  <c r="BE358" i="16" s="1"/>
  <c r="BA358" i="16" a="1"/>
  <c r="BA358" i="16" s="1"/>
  <c r="BB358" i="16" a="1"/>
  <c r="BB358" i="16" s="1"/>
  <c r="AT358" i="16"/>
  <c r="AN358" i="16"/>
  <c r="AO358" i="16"/>
  <c r="D349" i="21" l="1"/>
  <c r="H352" i="21" a="1"/>
  <c r="H352" i="21" s="1"/>
  <c r="M352" i="21"/>
  <c r="K353" i="21" s="1"/>
  <c r="L353" i="21" s="1"/>
  <c r="G351" i="21"/>
  <c r="J351" i="21"/>
  <c r="N351" i="21"/>
  <c r="I351" i="21"/>
  <c r="AK350" i="21" a="1"/>
  <c r="AK350" i="21" s="1"/>
  <c r="AC350" i="21" a="1"/>
  <c r="AC350" i="21" s="1"/>
  <c r="S350" i="21" a="1"/>
  <c r="S350" i="21" s="1"/>
  <c r="AD350" i="21" a="1"/>
  <c r="AD350" i="21" s="1"/>
  <c r="R350" i="21"/>
  <c r="Q350" i="21"/>
  <c r="AH350" i="21" a="1"/>
  <c r="AH350" i="21" s="1"/>
  <c r="X350" i="21" a="1"/>
  <c r="X350" i="21" s="1"/>
  <c r="W350" i="21"/>
  <c r="AB350" i="21" a="1"/>
  <c r="AB350" i="21" s="1"/>
  <c r="AI350" i="21" a="1"/>
  <c r="AI350" i="21" s="1"/>
  <c r="AG350" i="21" a="1"/>
  <c r="AG350" i="21" s="1"/>
  <c r="O350" i="21"/>
  <c r="T350" i="21" a="1"/>
  <c r="T350" i="21" s="1"/>
  <c r="P350" i="21"/>
  <c r="Y350" i="21" a="1"/>
  <c r="Y350" i="21" s="1"/>
  <c r="AA350" i="21" a="1"/>
  <c r="AA350" i="21" s="1"/>
  <c r="V350" i="21"/>
  <c r="U350" i="21"/>
  <c r="D350" i="21" s="1"/>
  <c r="AE350" i="21" a="1"/>
  <c r="AE350" i="21" s="1"/>
  <c r="Z350" i="21" a="1"/>
  <c r="Z350" i="21" s="1"/>
  <c r="AJ350" i="21" a="1"/>
  <c r="AJ350" i="21" s="1"/>
  <c r="AF350" i="21" a="1"/>
  <c r="AF350" i="21" s="1"/>
  <c r="AJ316" i="20" a="1"/>
  <c r="AJ316" i="20" s="1"/>
  <c r="AB316" i="20" a="1"/>
  <c r="AB316" i="20" s="1"/>
  <c r="R316" i="20"/>
  <c r="Q316" i="20"/>
  <c r="AC316" i="20" a="1"/>
  <c r="AC316" i="20" s="1"/>
  <c r="P316" i="20"/>
  <c r="Y316" i="20" a="1"/>
  <c r="Y316" i="20" s="1"/>
  <c r="AH316" i="20" a="1"/>
  <c r="AH316" i="20" s="1"/>
  <c r="X316" i="20" a="1"/>
  <c r="X316" i="20" s="1"/>
  <c r="AF316" i="20" a="1"/>
  <c r="AF316" i="20" s="1"/>
  <c r="AE316" i="20" a="1"/>
  <c r="AE316" i="20" s="1"/>
  <c r="S316" i="20" a="1"/>
  <c r="S316" i="20" s="1"/>
  <c r="O316" i="20"/>
  <c r="AD316" i="20" a="1"/>
  <c r="AD316" i="20" s="1"/>
  <c r="AG316" i="20" a="1"/>
  <c r="AG316" i="20" s="1"/>
  <c r="AK316" i="20" a="1"/>
  <c r="AK316" i="20" s="1"/>
  <c r="AI316" i="20" a="1"/>
  <c r="AI316" i="20" s="1"/>
  <c r="W316" i="20"/>
  <c r="U316" i="20"/>
  <c r="AA316" i="20" a="1"/>
  <c r="AA316" i="20" s="1"/>
  <c r="Z316" i="20" a="1"/>
  <c r="Z316" i="20" s="1"/>
  <c r="V316" i="20"/>
  <c r="C316" i="20" s="1"/>
  <c r="T316" i="20" a="1"/>
  <c r="T316" i="20" s="1"/>
  <c r="M318" i="20"/>
  <c r="K319" i="20" s="1"/>
  <c r="L319" i="20" s="1"/>
  <c r="H318" i="20" a="1"/>
  <c r="H318" i="20" s="1"/>
  <c r="N317" i="20"/>
  <c r="J317" i="20"/>
  <c r="I317" i="20"/>
  <c r="G317" i="20"/>
  <c r="AC358" i="16"/>
  <c r="BF359" i="16" a="1"/>
  <c r="BF359" i="16" s="1"/>
  <c r="AX359" i="16" a="1"/>
  <c r="AX359" i="16" s="1"/>
  <c r="BE359" i="16" a="1"/>
  <c r="BE359" i="16" s="1"/>
  <c r="AW359" i="16" a="1"/>
  <c r="AW359" i="16" s="1"/>
  <c r="AT359" i="16"/>
  <c r="AC359" i="16" s="1"/>
  <c r="BG359" i="16" a="1"/>
  <c r="BG359" i="16" s="1"/>
  <c r="AS359" i="16" a="1"/>
  <c r="AS359" i="16" s="1"/>
  <c r="BD359" i="16" a="1"/>
  <c r="BD359" i="16" s="1"/>
  <c r="AR359" i="16" a="1"/>
  <c r="AR359" i="16" s="1"/>
  <c r="AZ359" i="16" a="1"/>
  <c r="AZ359" i="16" s="1"/>
  <c r="AY359" i="16" a="1"/>
  <c r="AY359" i="16" s="1"/>
  <c r="AU359" i="16"/>
  <c r="BC359" i="16" a="1"/>
  <c r="BC359" i="16" s="1"/>
  <c r="BB359" i="16" a="1"/>
  <c r="BB359" i="16" s="1"/>
  <c r="BH359" i="16" a="1"/>
  <c r="BH359" i="16" s="1"/>
  <c r="BA359" i="16" a="1"/>
  <c r="BA359" i="16" s="1"/>
  <c r="AV359" i="16"/>
  <c r="AN359" i="16"/>
  <c r="AQ359" i="16"/>
  <c r="AP359" i="16"/>
  <c r="AO359" i="16"/>
  <c r="BI359" i="16" a="1"/>
  <c r="BI359" i="16" s="1"/>
  <c r="BJ359" i="16" a="1"/>
  <c r="BJ359" i="16" s="1"/>
  <c r="AG361" i="16" a="1"/>
  <c r="AG361" i="16" s="1"/>
  <c r="AL361" i="16"/>
  <c r="AJ362" i="16" s="1"/>
  <c r="AK362" i="16" s="1"/>
  <c r="AI360" i="16"/>
  <c r="AH360" i="16"/>
  <c r="AF360" i="16"/>
  <c r="AM360" i="16"/>
  <c r="S351" i="21" l="1" a="1"/>
  <c r="S351" i="21" s="1"/>
  <c r="AJ351" i="21" a="1"/>
  <c r="AJ351" i="21" s="1"/>
  <c r="AB351" i="21" a="1"/>
  <c r="AB351" i="21" s="1"/>
  <c r="R351" i="21"/>
  <c r="W351" i="21"/>
  <c r="AF351" i="21" a="1"/>
  <c r="AF351" i="21" s="1"/>
  <c r="V351" i="21"/>
  <c r="Q351" i="21"/>
  <c r="AD351" i="21" a="1"/>
  <c r="AD351" i="21" s="1"/>
  <c r="P351" i="21"/>
  <c r="AA351" i="21" a="1"/>
  <c r="AA351" i="21" s="1"/>
  <c r="AI351" i="21" a="1"/>
  <c r="AI351" i="21" s="1"/>
  <c r="AK351" i="21" a="1"/>
  <c r="AK351" i="21" s="1"/>
  <c r="X351" i="21" a="1"/>
  <c r="X351" i="21" s="1"/>
  <c r="U351" i="21"/>
  <c r="D351" i="21" s="1"/>
  <c r="O351" i="21"/>
  <c r="Y351" i="21" a="1"/>
  <c r="Y351" i="21" s="1"/>
  <c r="AH351" i="21" a="1"/>
  <c r="AH351" i="21" s="1"/>
  <c r="AE351" i="21" a="1"/>
  <c r="AE351" i="21" s="1"/>
  <c r="AC351" i="21" a="1"/>
  <c r="AC351" i="21" s="1"/>
  <c r="AG351" i="21" a="1"/>
  <c r="AG351" i="21" s="1"/>
  <c r="T351" i="21" a="1"/>
  <c r="T351" i="21" s="1"/>
  <c r="Z351" i="21" a="1"/>
  <c r="Z351" i="21" s="1"/>
  <c r="H353" i="21" a="1"/>
  <c r="H353" i="21" s="1"/>
  <c r="M353" i="21"/>
  <c r="K354" i="21" s="1"/>
  <c r="L354" i="21" s="1"/>
  <c r="J352" i="21"/>
  <c r="I352" i="21"/>
  <c r="N352" i="21"/>
  <c r="G352" i="21"/>
  <c r="AG317" i="20" a="1"/>
  <c r="AG317" i="20" s="1"/>
  <c r="Y317" i="20" a="1"/>
  <c r="Y317" i="20" s="1"/>
  <c r="S317" i="20" a="1"/>
  <c r="S317" i="20" s="1"/>
  <c r="AK317" i="20" a="1"/>
  <c r="AK317" i="20" s="1"/>
  <c r="AA317" i="20" a="1"/>
  <c r="AA317" i="20" s="1"/>
  <c r="AJ317" i="20" a="1"/>
  <c r="AJ317" i="20" s="1"/>
  <c r="AD317" i="20" a="1"/>
  <c r="AD317" i="20" s="1"/>
  <c r="O317" i="20"/>
  <c r="AC317" i="20" a="1"/>
  <c r="AC317" i="20" s="1"/>
  <c r="AB317" i="20" a="1"/>
  <c r="AB317" i="20" s="1"/>
  <c r="Z317" i="20" a="1"/>
  <c r="Z317" i="20" s="1"/>
  <c r="V317" i="20"/>
  <c r="C317" i="20" s="1"/>
  <c r="R317" i="20"/>
  <c r="AE317" i="20" a="1"/>
  <c r="AE317" i="20" s="1"/>
  <c r="P317" i="20"/>
  <c r="AH317" i="20" a="1"/>
  <c r="AH317" i="20" s="1"/>
  <c r="AF317" i="20" a="1"/>
  <c r="AF317" i="20" s="1"/>
  <c r="W317" i="20"/>
  <c r="T317" i="20" a="1"/>
  <c r="T317" i="20" s="1"/>
  <c r="X317" i="20" a="1"/>
  <c r="X317" i="20" s="1"/>
  <c r="U317" i="20"/>
  <c r="D317" i="20" s="1"/>
  <c r="AI317" i="20" a="1"/>
  <c r="AI317" i="20" s="1"/>
  <c r="Q317" i="20"/>
  <c r="G318" i="20"/>
  <c r="J318" i="20"/>
  <c r="I318" i="20"/>
  <c r="N318" i="20"/>
  <c r="M319" i="20"/>
  <c r="K320" i="20" s="1"/>
  <c r="L320" i="20" s="1"/>
  <c r="H319" i="20" a="1"/>
  <c r="H319" i="20" s="1"/>
  <c r="D316" i="20"/>
  <c r="BE360" i="16" a="1"/>
  <c r="BE360" i="16" s="1"/>
  <c r="AW360" i="16" a="1"/>
  <c r="AW360" i="16" s="1"/>
  <c r="AV360" i="16"/>
  <c r="BC360" i="16" a="1"/>
  <c r="BC360" i="16" s="1"/>
  <c r="AP360" i="16"/>
  <c r="BB360" i="16" a="1"/>
  <c r="BB360" i="16" s="1"/>
  <c r="AO360" i="16"/>
  <c r="AN360" i="16"/>
  <c r="BA360" i="16" a="1"/>
  <c r="BA360" i="16" s="1"/>
  <c r="BD360" i="16" a="1"/>
  <c r="BD360" i="16" s="1"/>
  <c r="AY360" i="16" a="1"/>
  <c r="AY360" i="16" s="1"/>
  <c r="AX360" i="16" a="1"/>
  <c r="AX360" i="16" s="1"/>
  <c r="AU360" i="16"/>
  <c r="AT360" i="16"/>
  <c r="AC360" i="16" s="1"/>
  <c r="BG360" i="16" a="1"/>
  <c r="BG360" i="16" s="1"/>
  <c r="AS360" i="16" a="1"/>
  <c r="AS360" i="16" s="1"/>
  <c r="AR360" i="16" a="1"/>
  <c r="AR360" i="16" s="1"/>
  <c r="AQ360" i="16"/>
  <c r="BJ360" i="16" a="1"/>
  <c r="BJ360" i="16" s="1"/>
  <c r="BI360" i="16" a="1"/>
  <c r="BI360" i="16" s="1"/>
  <c r="BF360" i="16" a="1"/>
  <c r="BF360" i="16" s="1"/>
  <c r="BH360" i="16" a="1"/>
  <c r="BH360" i="16" s="1"/>
  <c r="AZ360" i="16" a="1"/>
  <c r="AZ360" i="16" s="1"/>
  <c r="AG362" i="16" a="1"/>
  <c r="AG362" i="16" s="1"/>
  <c r="AL362" i="16"/>
  <c r="AJ363" i="16" s="1"/>
  <c r="AK363" i="16" s="1"/>
  <c r="AI361" i="16"/>
  <c r="AH361" i="16"/>
  <c r="AF361" i="16"/>
  <c r="AM361" i="16"/>
  <c r="AJ352" i="21" l="1" a="1"/>
  <c r="AJ352" i="21" s="1"/>
  <c r="AB352" i="21" a="1"/>
  <c r="AB352" i="21" s="1"/>
  <c r="R352" i="21"/>
  <c r="Q352" i="21"/>
  <c r="AI352" i="21" a="1"/>
  <c r="AI352" i="21" s="1"/>
  <c r="Z352" i="21" a="1"/>
  <c r="Z352" i="21" s="1"/>
  <c r="AA352" i="21" a="1"/>
  <c r="AA352" i="21" s="1"/>
  <c r="AC352" i="21" a="1"/>
  <c r="AC352" i="21" s="1"/>
  <c r="Y352" i="21" a="1"/>
  <c r="Y352" i="21" s="1"/>
  <c r="X352" i="21" a="1"/>
  <c r="X352" i="21" s="1"/>
  <c r="W352" i="21"/>
  <c r="AG352" i="21" a="1"/>
  <c r="AG352" i="21" s="1"/>
  <c r="S352" i="21" a="1"/>
  <c r="S352" i="21" s="1"/>
  <c r="AK352" i="21" a="1"/>
  <c r="AK352" i="21" s="1"/>
  <c r="P352" i="21"/>
  <c r="AD352" i="21" a="1"/>
  <c r="AD352" i="21" s="1"/>
  <c r="O352" i="21"/>
  <c r="V352" i="21"/>
  <c r="U352" i="21"/>
  <c r="AH352" i="21" a="1"/>
  <c r="AH352" i="21" s="1"/>
  <c r="AE352" i="21" a="1"/>
  <c r="AE352" i="21" s="1"/>
  <c r="AF352" i="21" a="1"/>
  <c r="AF352" i="21" s="1"/>
  <c r="T352" i="21" a="1"/>
  <c r="T352" i="21" s="1"/>
  <c r="H354" i="21" a="1"/>
  <c r="H354" i="21" s="1"/>
  <c r="M354" i="21"/>
  <c r="K355" i="21" s="1"/>
  <c r="L355" i="21" s="1"/>
  <c r="I353" i="21"/>
  <c r="G353" i="21"/>
  <c r="J353" i="21"/>
  <c r="N353" i="21"/>
  <c r="J319" i="20"/>
  <c r="N319" i="20"/>
  <c r="I319" i="20"/>
  <c r="G319" i="20"/>
  <c r="H320" i="20" a="1"/>
  <c r="H320" i="20" s="1"/>
  <c r="M320" i="20"/>
  <c r="K321" i="20" s="1"/>
  <c r="L321" i="20" s="1"/>
  <c r="AG318" i="20" a="1"/>
  <c r="AG318" i="20" s="1"/>
  <c r="Y318" i="20" a="1"/>
  <c r="Y318" i="20" s="1"/>
  <c r="AF318" i="20" a="1"/>
  <c r="AF318" i="20" s="1"/>
  <c r="V318" i="20"/>
  <c r="AE318" i="20" a="1"/>
  <c r="AE318" i="20" s="1"/>
  <c r="T318" i="20" a="1"/>
  <c r="T318" i="20" s="1"/>
  <c r="Z318" i="20" a="1"/>
  <c r="Z318" i="20" s="1"/>
  <c r="AB318" i="20" a="1"/>
  <c r="AB318" i="20" s="1"/>
  <c r="AA318" i="20" a="1"/>
  <c r="AA318" i="20" s="1"/>
  <c r="AK318" i="20" a="1"/>
  <c r="AK318" i="20" s="1"/>
  <c r="Q318" i="20"/>
  <c r="AI318" i="20" a="1"/>
  <c r="AI318" i="20" s="1"/>
  <c r="AC318" i="20" a="1"/>
  <c r="AC318" i="20" s="1"/>
  <c r="X318" i="20" a="1"/>
  <c r="X318" i="20" s="1"/>
  <c r="P318" i="20"/>
  <c r="O318" i="20"/>
  <c r="AD318" i="20" a="1"/>
  <c r="AD318" i="20" s="1"/>
  <c r="AH318" i="20" a="1"/>
  <c r="AH318" i="20" s="1"/>
  <c r="AJ318" i="20" a="1"/>
  <c r="AJ318" i="20" s="1"/>
  <c r="W318" i="20"/>
  <c r="U318" i="20"/>
  <c r="R318" i="20"/>
  <c r="S318" i="20" a="1"/>
  <c r="S318" i="20" s="1"/>
  <c r="BE361" i="16" a="1"/>
  <c r="BE361" i="16" s="1"/>
  <c r="AW361" i="16" a="1"/>
  <c r="AW361" i="16" s="1"/>
  <c r="AV361" i="16"/>
  <c r="BD361" i="16" a="1"/>
  <c r="BD361" i="16" s="1"/>
  <c r="AU361" i="16"/>
  <c r="AS361" i="16" a="1"/>
  <c r="AS361" i="16" s="1"/>
  <c r="BJ361" i="16" a="1"/>
  <c r="BJ361" i="16" s="1"/>
  <c r="AZ361" i="16" a="1"/>
  <c r="AZ361" i="16" s="1"/>
  <c r="BI361" i="16" a="1"/>
  <c r="BI361" i="16" s="1"/>
  <c r="AY361" i="16" a="1"/>
  <c r="AY361" i="16" s="1"/>
  <c r="BG361" i="16" a="1"/>
  <c r="BG361" i="16" s="1"/>
  <c r="AQ361" i="16"/>
  <c r="AP361" i="16"/>
  <c r="BF361" i="16" a="1"/>
  <c r="BF361" i="16" s="1"/>
  <c r="AO361" i="16"/>
  <c r="BC361" i="16" a="1"/>
  <c r="BC361" i="16" s="1"/>
  <c r="AR361" i="16" a="1"/>
  <c r="AR361" i="16" s="1"/>
  <c r="AN361" i="16"/>
  <c r="BB361" i="16" a="1"/>
  <c r="BB361" i="16" s="1"/>
  <c r="BH361" i="16" a="1"/>
  <c r="BH361" i="16" s="1"/>
  <c r="BA361" i="16" a="1"/>
  <c r="BA361" i="16" s="1"/>
  <c r="AX361" i="16" a="1"/>
  <c r="AX361" i="16" s="1"/>
  <c r="AT361" i="16"/>
  <c r="AG363" i="16" a="1"/>
  <c r="AG363" i="16" s="1"/>
  <c r="AL363" i="16"/>
  <c r="AJ364" i="16" s="1"/>
  <c r="AK364" i="16" s="1"/>
  <c r="AH362" i="16"/>
  <c r="AI362" i="16"/>
  <c r="AF362" i="16"/>
  <c r="AM362" i="16"/>
  <c r="Q353" i="21" l="1"/>
  <c r="AI353" i="21" a="1"/>
  <c r="AI353" i="21" s="1"/>
  <c r="AA353" i="21" a="1"/>
  <c r="AA353" i="21" s="1"/>
  <c r="P353" i="21"/>
  <c r="S353" i="21" a="1"/>
  <c r="S353" i="21" s="1"/>
  <c r="AC353" i="21" a="1"/>
  <c r="AC353" i="21" s="1"/>
  <c r="R353" i="21"/>
  <c r="W353" i="21"/>
  <c r="AG353" i="21" a="1"/>
  <c r="AG353" i="21" s="1"/>
  <c r="V353" i="21"/>
  <c r="Z353" i="21" a="1"/>
  <c r="Z353" i="21" s="1"/>
  <c r="AD353" i="21" a="1"/>
  <c r="AD353" i="21" s="1"/>
  <c r="AB353" i="21" a="1"/>
  <c r="AB353" i="21" s="1"/>
  <c r="Y353" i="21" a="1"/>
  <c r="Y353" i="21" s="1"/>
  <c r="AE353" i="21" a="1"/>
  <c r="AE353" i="21" s="1"/>
  <c r="U353" i="21"/>
  <c r="D353" i="21" s="1"/>
  <c r="T353" i="21" a="1"/>
  <c r="T353" i="21" s="1"/>
  <c r="AJ353" i="21" a="1"/>
  <c r="AJ353" i="21" s="1"/>
  <c r="O353" i="21"/>
  <c r="AH353" i="21" a="1"/>
  <c r="AH353" i="21" s="1"/>
  <c r="X353" i="21" a="1"/>
  <c r="X353" i="21" s="1"/>
  <c r="AF353" i="21" a="1"/>
  <c r="AF353" i="21" s="1"/>
  <c r="AK353" i="21" a="1"/>
  <c r="AK353" i="21" s="1"/>
  <c r="M355" i="21"/>
  <c r="K356" i="21" s="1"/>
  <c r="L356" i="21" s="1"/>
  <c r="H355" i="21" a="1"/>
  <c r="H355" i="21" s="1"/>
  <c r="G354" i="21"/>
  <c r="N354" i="21"/>
  <c r="I354" i="21"/>
  <c r="J354" i="21"/>
  <c r="D352" i="21"/>
  <c r="D318" i="20"/>
  <c r="M321" i="20"/>
  <c r="K322" i="20" s="1"/>
  <c r="L322" i="20" s="1"/>
  <c r="H321" i="20" a="1"/>
  <c r="H321" i="20" s="1"/>
  <c r="J320" i="20"/>
  <c r="I320" i="20"/>
  <c r="G320" i="20"/>
  <c r="N320" i="20"/>
  <c r="AF319" i="20" a="1"/>
  <c r="AF319" i="20" s="1"/>
  <c r="X319" i="20" a="1"/>
  <c r="X319" i="20" s="1"/>
  <c r="AK319" i="20" a="1"/>
  <c r="AK319" i="20" s="1"/>
  <c r="AA319" i="20" a="1"/>
  <c r="AA319" i="20" s="1"/>
  <c r="AJ319" i="20" a="1"/>
  <c r="AJ319" i="20" s="1"/>
  <c r="Z319" i="20" a="1"/>
  <c r="Z319" i="20" s="1"/>
  <c r="AC319" i="20" a="1"/>
  <c r="AC319" i="20" s="1"/>
  <c r="AB319" i="20" a="1"/>
  <c r="AB319" i="20" s="1"/>
  <c r="W319" i="20"/>
  <c r="Y319" i="20" a="1"/>
  <c r="Y319" i="20" s="1"/>
  <c r="AG319" i="20" a="1"/>
  <c r="AG319" i="20" s="1"/>
  <c r="AE319" i="20" a="1"/>
  <c r="AE319" i="20" s="1"/>
  <c r="U319" i="20"/>
  <c r="D319" i="20" s="1"/>
  <c r="T319" i="20" a="1"/>
  <c r="T319" i="20" s="1"/>
  <c r="S319" i="20" a="1"/>
  <c r="S319" i="20" s="1"/>
  <c r="R319" i="20"/>
  <c r="Q319" i="20"/>
  <c r="P319" i="20"/>
  <c r="AI319" i="20" a="1"/>
  <c r="AI319" i="20" s="1"/>
  <c r="O319" i="20"/>
  <c r="V319" i="20"/>
  <c r="AH319" i="20" a="1"/>
  <c r="AH319" i="20" s="1"/>
  <c r="AD319" i="20" a="1"/>
  <c r="AD319" i="20" s="1"/>
  <c r="AV362" i="16"/>
  <c r="BD362" i="16" a="1"/>
  <c r="BD362" i="16" s="1"/>
  <c r="AU362" i="16"/>
  <c r="AT362" i="16"/>
  <c r="AC362" i="16" s="1"/>
  <c r="BJ362" i="16" a="1"/>
  <c r="BJ362" i="16" s="1"/>
  <c r="BB362" i="16" a="1"/>
  <c r="BB362" i="16" s="1"/>
  <c r="BG362" i="16" a="1"/>
  <c r="BG362" i="16" s="1"/>
  <c r="AW362" i="16" a="1"/>
  <c r="AW362" i="16" s="1"/>
  <c r="BF362" i="16" a="1"/>
  <c r="BF362" i="16" s="1"/>
  <c r="AS362" i="16" a="1"/>
  <c r="AS362" i="16" s="1"/>
  <c r="AX362" i="16" a="1"/>
  <c r="AX362" i="16" s="1"/>
  <c r="AR362" i="16" a="1"/>
  <c r="AR362" i="16" s="1"/>
  <c r="BH362" i="16" a="1"/>
  <c r="BH362" i="16" s="1"/>
  <c r="AO362" i="16"/>
  <c r="BE362" i="16" a="1"/>
  <c r="BE362" i="16" s="1"/>
  <c r="BC362" i="16" a="1"/>
  <c r="BC362" i="16" s="1"/>
  <c r="BI362" i="16" a="1"/>
  <c r="BI362" i="16" s="1"/>
  <c r="AZ362" i="16" a="1"/>
  <c r="AZ362" i="16" s="1"/>
  <c r="BA362" i="16" a="1"/>
  <c r="BA362" i="16" s="1"/>
  <c r="AY362" i="16" a="1"/>
  <c r="AY362" i="16" s="1"/>
  <c r="AQ362" i="16"/>
  <c r="AP362" i="16"/>
  <c r="AN362" i="16"/>
  <c r="AG364" i="16" a="1"/>
  <c r="AG364" i="16" s="1"/>
  <c r="AL364" i="16"/>
  <c r="AJ365" i="16" s="1"/>
  <c r="AK365" i="16" s="1"/>
  <c r="AC361" i="16"/>
  <c r="AF363" i="16"/>
  <c r="AM363" i="16"/>
  <c r="AI363" i="16"/>
  <c r="AH363" i="16"/>
  <c r="AI354" i="21" l="1" a="1"/>
  <c r="AI354" i="21" s="1"/>
  <c r="AA354" i="21" a="1"/>
  <c r="AA354" i="21" s="1"/>
  <c r="P354" i="21"/>
  <c r="O354" i="21"/>
  <c r="AF354" i="21" a="1"/>
  <c r="AF354" i="21" s="1"/>
  <c r="V354" i="21"/>
  <c r="U354" i="21"/>
  <c r="AD354" i="21" a="1"/>
  <c r="AD354" i="21" s="1"/>
  <c r="R354" i="21"/>
  <c r="Q354" i="21"/>
  <c r="Z354" i="21" a="1"/>
  <c r="Z354" i="21" s="1"/>
  <c r="AG354" i="21" a="1"/>
  <c r="AG354" i="21" s="1"/>
  <c r="AE354" i="21" a="1"/>
  <c r="AE354" i="21" s="1"/>
  <c r="T354" i="21" a="1"/>
  <c r="T354" i="21" s="1"/>
  <c r="X354" i="21" a="1"/>
  <c r="X354" i="21" s="1"/>
  <c r="AK354" i="21" a="1"/>
  <c r="AK354" i="21" s="1"/>
  <c r="S354" i="21" a="1"/>
  <c r="S354" i="21" s="1"/>
  <c r="AJ354" i="21" a="1"/>
  <c r="AJ354" i="21" s="1"/>
  <c r="Y354" i="21" a="1"/>
  <c r="Y354" i="21" s="1"/>
  <c r="W354" i="21"/>
  <c r="AC354" i="21" a="1"/>
  <c r="AC354" i="21" s="1"/>
  <c r="AB354" i="21" a="1"/>
  <c r="AB354" i="21" s="1"/>
  <c r="AH354" i="21" a="1"/>
  <c r="AH354" i="21" s="1"/>
  <c r="N355" i="21"/>
  <c r="J355" i="21"/>
  <c r="I355" i="21"/>
  <c r="G355" i="21"/>
  <c r="M356" i="21"/>
  <c r="K357" i="21" s="1"/>
  <c r="L357" i="21" s="1"/>
  <c r="H356" i="21" a="1"/>
  <c r="H356" i="21" s="1"/>
  <c r="AF320" i="20" a="1"/>
  <c r="AF320" i="20" s="1"/>
  <c r="X320" i="20" a="1"/>
  <c r="X320" i="20" s="1"/>
  <c r="W320" i="20"/>
  <c r="AC320" i="20" a="1"/>
  <c r="AC320" i="20" s="1"/>
  <c r="R320" i="20"/>
  <c r="AE320" i="20" a="1"/>
  <c r="AE320" i="20" s="1"/>
  <c r="T320" i="20" a="1"/>
  <c r="T320" i="20" s="1"/>
  <c r="AJ320" i="20" a="1"/>
  <c r="AJ320" i="20" s="1"/>
  <c r="AA320" i="20" a="1"/>
  <c r="AA320" i="20" s="1"/>
  <c r="AK320" i="20" a="1"/>
  <c r="AK320" i="20" s="1"/>
  <c r="Z320" i="20" a="1"/>
  <c r="Z320" i="20" s="1"/>
  <c r="Y320" i="20" a="1"/>
  <c r="Y320" i="20" s="1"/>
  <c r="AB320" i="20" a="1"/>
  <c r="AB320" i="20" s="1"/>
  <c r="S320" i="20" a="1"/>
  <c r="S320" i="20" s="1"/>
  <c r="Q320" i="20"/>
  <c r="P320" i="20"/>
  <c r="V320" i="20"/>
  <c r="U320" i="20"/>
  <c r="D320" i="20" s="1"/>
  <c r="O320" i="20"/>
  <c r="AG320" i="20" a="1"/>
  <c r="AG320" i="20" s="1"/>
  <c r="AD320" i="20" a="1"/>
  <c r="AD320" i="20" s="1"/>
  <c r="AH320" i="20" a="1"/>
  <c r="AH320" i="20" s="1"/>
  <c r="AI320" i="20" a="1"/>
  <c r="AI320" i="20" s="1"/>
  <c r="I321" i="20"/>
  <c r="G321" i="20"/>
  <c r="J321" i="20"/>
  <c r="N321" i="20"/>
  <c r="H322" i="20" a="1"/>
  <c r="H322" i="20" s="1"/>
  <c r="M322" i="20"/>
  <c r="K323" i="20" s="1"/>
  <c r="L323" i="20" s="1"/>
  <c r="BD363" i="16" a="1"/>
  <c r="BD363" i="16" s="1"/>
  <c r="AU363" i="16"/>
  <c r="AT363" i="16"/>
  <c r="BC363" i="16" a="1"/>
  <c r="BC363" i="16" s="1"/>
  <c r="AR363" i="16" a="1"/>
  <c r="AR363" i="16" s="1"/>
  <c r="BE363" i="16" a="1"/>
  <c r="BE363" i="16" s="1"/>
  <c r="AQ363" i="16"/>
  <c r="AP363" i="16"/>
  <c r="AO363" i="16"/>
  <c r="BB363" i="16" a="1"/>
  <c r="BB363" i="16" s="1"/>
  <c r="AN363" i="16"/>
  <c r="AZ363" i="16" a="1"/>
  <c r="AZ363" i="16" s="1"/>
  <c r="AY363" i="16" a="1"/>
  <c r="AY363" i="16" s="1"/>
  <c r="BJ363" i="16" a="1"/>
  <c r="BJ363" i="16" s="1"/>
  <c r="BA363" i="16" a="1"/>
  <c r="BA363" i="16" s="1"/>
  <c r="AX363" i="16" a="1"/>
  <c r="AX363" i="16" s="1"/>
  <c r="BH363" i="16" a="1"/>
  <c r="BH363" i="16" s="1"/>
  <c r="BG363" i="16" a="1"/>
  <c r="BG363" i="16" s="1"/>
  <c r="AV363" i="16"/>
  <c r="AS363" i="16" a="1"/>
  <c r="AS363" i="16" s="1"/>
  <c r="BI363" i="16" a="1"/>
  <c r="BI363" i="16" s="1"/>
  <c r="BF363" i="16" a="1"/>
  <c r="BF363" i="16" s="1"/>
  <c r="AW363" i="16" a="1"/>
  <c r="AW363" i="16" s="1"/>
  <c r="AG365" i="16" a="1"/>
  <c r="AG365" i="16" s="1"/>
  <c r="AL365" i="16"/>
  <c r="AJ366" i="16" s="1"/>
  <c r="AK366" i="16" s="1"/>
  <c r="AF364" i="16"/>
  <c r="AI364" i="16"/>
  <c r="AM364" i="16"/>
  <c r="AH364" i="16"/>
  <c r="N356" i="21" l="1"/>
  <c r="G356" i="21"/>
  <c r="I356" i="21"/>
  <c r="J356" i="21"/>
  <c r="M357" i="21"/>
  <c r="K358" i="21" s="1"/>
  <c r="L358" i="21" s="1"/>
  <c r="H357" i="21" a="1"/>
  <c r="H357" i="21" s="1"/>
  <c r="O355" i="21"/>
  <c r="AH355" i="21" a="1"/>
  <c r="AH355" i="21" s="1"/>
  <c r="Z355" i="21" a="1"/>
  <c r="Z355" i="21" s="1"/>
  <c r="AI355" i="21" a="1"/>
  <c r="AI355" i="21" s="1"/>
  <c r="Y355" i="21" a="1"/>
  <c r="Y355" i="21" s="1"/>
  <c r="AK355" i="21" a="1"/>
  <c r="AK355" i="21" s="1"/>
  <c r="AA355" i="21" a="1"/>
  <c r="AA355" i="21" s="1"/>
  <c r="X355" i="21" a="1"/>
  <c r="X355" i="21" s="1"/>
  <c r="T355" i="21" a="1"/>
  <c r="T355" i="21" s="1"/>
  <c r="R355" i="21"/>
  <c r="AG355" i="21" a="1"/>
  <c r="AG355" i="21" s="1"/>
  <c r="S355" i="21" a="1"/>
  <c r="S355" i="21" s="1"/>
  <c r="AF355" i="21" a="1"/>
  <c r="AF355" i="21" s="1"/>
  <c r="AE355" i="21" a="1"/>
  <c r="AE355" i="21" s="1"/>
  <c r="Q355" i="21"/>
  <c r="P355" i="21"/>
  <c r="AB355" i="21" a="1"/>
  <c r="AB355" i="21" s="1"/>
  <c r="V355" i="21"/>
  <c r="U355" i="21"/>
  <c r="D355" i="21" s="1"/>
  <c r="AJ355" i="21" a="1"/>
  <c r="AJ355" i="21" s="1"/>
  <c r="AD355" i="21" a="1"/>
  <c r="AD355" i="21" s="1"/>
  <c r="AC355" i="21" a="1"/>
  <c r="AC355" i="21" s="1"/>
  <c r="W355" i="21"/>
  <c r="D354" i="21"/>
  <c r="H323" i="20" a="1"/>
  <c r="H323" i="20" s="1"/>
  <c r="M323" i="20"/>
  <c r="K324" i="20" s="1"/>
  <c r="L324" i="20" s="1"/>
  <c r="I322" i="20"/>
  <c r="G322" i="20"/>
  <c r="N322" i="20"/>
  <c r="J322" i="20"/>
  <c r="W321" i="20"/>
  <c r="AE321" i="20" a="1"/>
  <c r="AE321" i="20" s="1"/>
  <c r="V321" i="20"/>
  <c r="U321" i="20"/>
  <c r="AA321" i="20" a="1"/>
  <c r="AA321" i="20" s="1"/>
  <c r="AJ321" i="20" a="1"/>
  <c r="AJ321" i="20" s="1"/>
  <c r="Z321" i="20" a="1"/>
  <c r="Z321" i="20" s="1"/>
  <c r="AB321" i="20" a="1"/>
  <c r="AB321" i="20" s="1"/>
  <c r="AI321" i="20" a="1"/>
  <c r="AI321" i="20" s="1"/>
  <c r="X321" i="20" a="1"/>
  <c r="X321" i="20" s="1"/>
  <c r="Y321" i="20" a="1"/>
  <c r="Y321" i="20" s="1"/>
  <c r="AK321" i="20" a="1"/>
  <c r="AK321" i="20" s="1"/>
  <c r="T321" i="20" a="1"/>
  <c r="T321" i="20" s="1"/>
  <c r="Q321" i="20"/>
  <c r="P321" i="20"/>
  <c r="O321" i="20"/>
  <c r="AC321" i="20" a="1"/>
  <c r="AC321" i="20" s="1"/>
  <c r="AH321" i="20" a="1"/>
  <c r="AH321" i="20" s="1"/>
  <c r="S321" i="20" a="1"/>
  <c r="S321" i="20" s="1"/>
  <c r="AD321" i="20" a="1"/>
  <c r="AD321" i="20" s="1"/>
  <c r="R321" i="20"/>
  <c r="AG321" i="20" a="1"/>
  <c r="AG321" i="20" s="1"/>
  <c r="AF321" i="20" a="1"/>
  <c r="AF321" i="20" s="1"/>
  <c r="AT364" i="16"/>
  <c r="AC364" i="16" s="1"/>
  <c r="BC364" i="16" a="1"/>
  <c r="BC364" i="16" s="1"/>
  <c r="AS364" i="16" a="1"/>
  <c r="AS364" i="16" s="1"/>
  <c r="BI364" i="16" a="1"/>
  <c r="BI364" i="16" s="1"/>
  <c r="BA364" i="16" a="1"/>
  <c r="BA364" i="16" s="1"/>
  <c r="AQ364" i="16"/>
  <c r="AZ364" i="16" a="1"/>
  <c r="AZ364" i="16" s="1"/>
  <c r="BJ364" i="16" a="1"/>
  <c r="BJ364" i="16" s="1"/>
  <c r="AY364" i="16" a="1"/>
  <c r="AY364" i="16" s="1"/>
  <c r="AN364" i="16"/>
  <c r="BE364" i="16" a="1"/>
  <c r="BE364" i="16" s="1"/>
  <c r="AV364" i="16"/>
  <c r="AU364" i="16"/>
  <c r="AR364" i="16" a="1"/>
  <c r="AR364" i="16" s="1"/>
  <c r="BG364" i="16" a="1"/>
  <c r="BG364" i="16" s="1"/>
  <c r="BB364" i="16" a="1"/>
  <c r="BB364" i="16" s="1"/>
  <c r="AX364" i="16" a="1"/>
  <c r="AX364" i="16" s="1"/>
  <c r="AW364" i="16" a="1"/>
  <c r="AW364" i="16" s="1"/>
  <c r="AP364" i="16"/>
  <c r="BD364" i="16" a="1"/>
  <c r="BD364" i="16" s="1"/>
  <c r="BH364" i="16" a="1"/>
  <c r="BH364" i="16" s="1"/>
  <c r="BF364" i="16" a="1"/>
  <c r="BF364" i="16" s="1"/>
  <c r="AO364" i="16"/>
  <c r="AG366" i="16" a="1"/>
  <c r="AG366" i="16" s="1"/>
  <c r="AL366" i="16"/>
  <c r="AJ367" i="16" s="1"/>
  <c r="AK367" i="16" s="1"/>
  <c r="AF365" i="16"/>
  <c r="AI365" i="16"/>
  <c r="AH365" i="16"/>
  <c r="AM365" i="16"/>
  <c r="AC363" i="16"/>
  <c r="G357" i="21" l="1"/>
  <c r="J357" i="21"/>
  <c r="I357" i="21"/>
  <c r="N357" i="21"/>
  <c r="H358" i="21" a="1"/>
  <c r="H358" i="21" s="1"/>
  <c r="M358" i="21"/>
  <c r="K359" i="21" s="1"/>
  <c r="L359" i="21" s="1"/>
  <c r="AH356" i="21" a="1"/>
  <c r="AH356" i="21" s="1"/>
  <c r="Z356" i="21" a="1"/>
  <c r="Z356" i="21" s="1"/>
  <c r="AC356" i="21" a="1"/>
  <c r="AC356" i="21" s="1"/>
  <c r="R356" i="21"/>
  <c r="Q356" i="21"/>
  <c r="AG356" i="21" a="1"/>
  <c r="AG356" i="21" s="1"/>
  <c r="V356" i="21"/>
  <c r="U356" i="21"/>
  <c r="AK356" i="21" a="1"/>
  <c r="AK356" i="21" s="1"/>
  <c r="Y356" i="21" a="1"/>
  <c r="Y356" i="21" s="1"/>
  <c r="X356" i="21" a="1"/>
  <c r="X356" i="21" s="1"/>
  <c r="T356" i="21" a="1"/>
  <c r="T356" i="21" s="1"/>
  <c r="W356" i="21"/>
  <c r="AJ356" i="21" a="1"/>
  <c r="AJ356" i="21" s="1"/>
  <c r="AF356" i="21" a="1"/>
  <c r="AF356" i="21" s="1"/>
  <c r="AI356" i="21" a="1"/>
  <c r="AI356" i="21" s="1"/>
  <c r="AD356" i="21" a="1"/>
  <c r="AD356" i="21" s="1"/>
  <c r="AB356" i="21" a="1"/>
  <c r="AB356" i="21" s="1"/>
  <c r="AE356" i="21" a="1"/>
  <c r="AE356" i="21" s="1"/>
  <c r="S356" i="21" a="1"/>
  <c r="S356" i="21" s="1"/>
  <c r="AA356" i="21" a="1"/>
  <c r="AA356" i="21" s="1"/>
  <c r="P356" i="21"/>
  <c r="O356" i="21"/>
  <c r="D321" i="20"/>
  <c r="AE322" i="20" a="1"/>
  <c r="AE322" i="20" s="1"/>
  <c r="V322" i="20"/>
  <c r="U322" i="20"/>
  <c r="D322" i="20" s="1"/>
  <c r="AI322" i="20" a="1"/>
  <c r="AI322" i="20" s="1"/>
  <c r="Z322" i="20" a="1"/>
  <c r="Z322" i="20" s="1"/>
  <c r="AF322" i="20" a="1"/>
  <c r="AF322" i="20" s="1"/>
  <c r="T322" i="20" a="1"/>
  <c r="T322" i="20" s="1"/>
  <c r="AD322" i="20" a="1"/>
  <c r="AD322" i="20" s="1"/>
  <c r="S322" i="20" a="1"/>
  <c r="S322" i="20" s="1"/>
  <c r="AA322" i="20" a="1"/>
  <c r="AA322" i="20" s="1"/>
  <c r="AK322" i="20" a="1"/>
  <c r="AK322" i="20" s="1"/>
  <c r="Y322" i="20" a="1"/>
  <c r="Y322" i="20" s="1"/>
  <c r="AJ322" i="20" a="1"/>
  <c r="AJ322" i="20" s="1"/>
  <c r="X322" i="20" a="1"/>
  <c r="X322" i="20" s="1"/>
  <c r="P322" i="20"/>
  <c r="AH322" i="20" a="1"/>
  <c r="AH322" i="20" s="1"/>
  <c r="AB322" i="20" a="1"/>
  <c r="AB322" i="20" s="1"/>
  <c r="AG322" i="20" a="1"/>
  <c r="AG322" i="20" s="1"/>
  <c r="Q322" i="20"/>
  <c r="O322" i="20"/>
  <c r="R322" i="20"/>
  <c r="AC322" i="20" a="1"/>
  <c r="AC322" i="20" s="1"/>
  <c r="W322" i="20"/>
  <c r="H324" i="20" a="1"/>
  <c r="H324" i="20" s="1"/>
  <c r="M324" i="20"/>
  <c r="K325" i="20" s="1"/>
  <c r="L325" i="20" s="1"/>
  <c r="G323" i="20"/>
  <c r="J323" i="20"/>
  <c r="I323" i="20"/>
  <c r="N323" i="20"/>
  <c r="BC365" i="16" a="1"/>
  <c r="BC365" i="16" s="1"/>
  <c r="AS365" i="16" a="1"/>
  <c r="AS365" i="16" s="1"/>
  <c r="BJ365" i="16" a="1"/>
  <c r="BJ365" i="16" s="1"/>
  <c r="BB365" i="16" a="1"/>
  <c r="BB365" i="16" s="1"/>
  <c r="AP365" i="16"/>
  <c r="BH365" i="16" a="1"/>
  <c r="BH365" i="16" s="1"/>
  <c r="AX365" i="16" a="1"/>
  <c r="AX365" i="16" s="1"/>
  <c r="BG365" i="16" a="1"/>
  <c r="BG365" i="16" s="1"/>
  <c r="AW365" i="16" a="1"/>
  <c r="AW365" i="16" s="1"/>
  <c r="AV365" i="16"/>
  <c r="AR365" i="16" a="1"/>
  <c r="AR365" i="16" s="1"/>
  <c r="BI365" i="16" a="1"/>
  <c r="BI365" i="16" s="1"/>
  <c r="AQ365" i="16"/>
  <c r="BF365" i="16" a="1"/>
  <c r="BF365" i="16" s="1"/>
  <c r="AO365" i="16"/>
  <c r="BE365" i="16" a="1"/>
  <c r="BE365" i="16" s="1"/>
  <c r="BD365" i="16" a="1"/>
  <c r="BD365" i="16" s="1"/>
  <c r="BA365" i="16" a="1"/>
  <c r="BA365" i="16" s="1"/>
  <c r="AZ365" i="16" a="1"/>
  <c r="AZ365" i="16" s="1"/>
  <c r="AU365" i="16"/>
  <c r="AT365" i="16"/>
  <c r="AN365" i="16"/>
  <c r="AY365" i="16" a="1"/>
  <c r="AY365" i="16" s="1"/>
  <c r="AL367" i="16"/>
  <c r="AJ368" i="16" s="1"/>
  <c r="AK368" i="16" s="1"/>
  <c r="AG367" i="16" a="1"/>
  <c r="AG367" i="16" s="1"/>
  <c r="AF366" i="16"/>
  <c r="AH366" i="16"/>
  <c r="AI366" i="16"/>
  <c r="AM366" i="16"/>
  <c r="D356" i="21" l="1"/>
  <c r="M359" i="21"/>
  <c r="K360" i="21" s="1"/>
  <c r="L360" i="21" s="1"/>
  <c r="H359" i="21" a="1"/>
  <c r="H359" i="21" s="1"/>
  <c r="J358" i="21"/>
  <c r="I358" i="21"/>
  <c r="N358" i="21"/>
  <c r="G358" i="21"/>
  <c r="AG357" i="21" a="1"/>
  <c r="AG357" i="21" s="1"/>
  <c r="Y357" i="21" a="1"/>
  <c r="Y357" i="21" s="1"/>
  <c r="U357" i="21"/>
  <c r="D357" i="21" s="1"/>
  <c r="AE357" i="21" a="1"/>
  <c r="AE357" i="21" s="1"/>
  <c r="Q357" i="21"/>
  <c r="AC357" i="21" a="1"/>
  <c r="AC357" i="21" s="1"/>
  <c r="P357" i="21"/>
  <c r="AJ357" i="21" a="1"/>
  <c r="AJ357" i="21" s="1"/>
  <c r="X357" i="21" a="1"/>
  <c r="X357" i="21" s="1"/>
  <c r="Z357" i="21" a="1"/>
  <c r="Z357" i="21" s="1"/>
  <c r="AA357" i="21" a="1"/>
  <c r="AA357" i="21" s="1"/>
  <c r="AK357" i="21" a="1"/>
  <c r="AK357" i="21" s="1"/>
  <c r="R357" i="21"/>
  <c r="AD357" i="21" a="1"/>
  <c r="AD357" i="21" s="1"/>
  <c r="T357" i="21" a="1"/>
  <c r="T357" i="21" s="1"/>
  <c r="AF357" i="21" a="1"/>
  <c r="AF357" i="21" s="1"/>
  <c r="AB357" i="21" a="1"/>
  <c r="AB357" i="21" s="1"/>
  <c r="AI357" i="21" a="1"/>
  <c r="AI357" i="21" s="1"/>
  <c r="W357" i="21"/>
  <c r="V357" i="21"/>
  <c r="S357" i="21" a="1"/>
  <c r="S357" i="21" s="1"/>
  <c r="O357" i="21"/>
  <c r="AH357" i="21" a="1"/>
  <c r="AH357" i="21" s="1"/>
  <c r="U323" i="20"/>
  <c r="D323" i="20" s="1"/>
  <c r="AD323" i="20" a="1"/>
  <c r="AD323" i="20" s="1"/>
  <c r="Q323" i="20"/>
  <c r="AJ323" i="20" a="1"/>
  <c r="AJ323" i="20" s="1"/>
  <c r="Z323" i="20" a="1"/>
  <c r="Z323" i="20" s="1"/>
  <c r="AI323" i="20" a="1"/>
  <c r="AI323" i="20" s="1"/>
  <c r="AA323" i="20" a="1"/>
  <c r="AA323" i="20" s="1"/>
  <c r="AK323" i="20" a="1"/>
  <c r="AK323" i="20" s="1"/>
  <c r="V323" i="20"/>
  <c r="Y323" i="20" a="1"/>
  <c r="Y323" i="20" s="1"/>
  <c r="X323" i="20" a="1"/>
  <c r="X323" i="20" s="1"/>
  <c r="W323" i="20"/>
  <c r="AH323" i="20" a="1"/>
  <c r="AH323" i="20" s="1"/>
  <c r="AG323" i="20" a="1"/>
  <c r="AG323" i="20" s="1"/>
  <c r="AC323" i="20" a="1"/>
  <c r="AC323" i="20" s="1"/>
  <c r="AB323" i="20" a="1"/>
  <c r="AB323" i="20" s="1"/>
  <c r="S323" i="20" a="1"/>
  <c r="S323" i="20" s="1"/>
  <c r="R323" i="20"/>
  <c r="P323" i="20"/>
  <c r="O323" i="20"/>
  <c r="AF323" i="20" a="1"/>
  <c r="AF323" i="20" s="1"/>
  <c r="AE323" i="20" a="1"/>
  <c r="AE323" i="20" s="1"/>
  <c r="T323" i="20" a="1"/>
  <c r="T323" i="20" s="1"/>
  <c r="M325" i="20"/>
  <c r="K326" i="20" s="1"/>
  <c r="L326" i="20" s="1"/>
  <c r="H325" i="20" a="1"/>
  <c r="H325" i="20" s="1"/>
  <c r="G324" i="20"/>
  <c r="I324" i="20"/>
  <c r="N324" i="20"/>
  <c r="J324" i="20"/>
  <c r="AS366" i="16" a="1"/>
  <c r="AS366" i="16" s="1"/>
  <c r="BJ366" i="16" a="1"/>
  <c r="BJ366" i="16" s="1"/>
  <c r="BB366" i="16" a="1"/>
  <c r="BB366" i="16" s="1"/>
  <c r="AR366" i="16" a="1"/>
  <c r="AR366" i="16" s="1"/>
  <c r="BH366" i="16" a="1"/>
  <c r="BH366" i="16" s="1"/>
  <c r="AZ366" i="16" a="1"/>
  <c r="AZ366" i="16" s="1"/>
  <c r="AO366" i="16"/>
  <c r="AT366" i="16"/>
  <c r="AC366" i="16" s="1"/>
  <c r="BE366" i="16" a="1"/>
  <c r="BE366" i="16" s="1"/>
  <c r="AQ366" i="16"/>
  <c r="BD366" i="16" a="1"/>
  <c r="BD366" i="16" s="1"/>
  <c r="AP366" i="16"/>
  <c r="AX366" i="16" a="1"/>
  <c r="AX366" i="16" s="1"/>
  <c r="AU366" i="16"/>
  <c r="BC366" i="16" a="1"/>
  <c r="BC366" i="16" s="1"/>
  <c r="BA366" i="16" a="1"/>
  <c r="BA366" i="16" s="1"/>
  <c r="BI366" i="16" a="1"/>
  <c r="BI366" i="16" s="1"/>
  <c r="BF366" i="16" a="1"/>
  <c r="BF366" i="16" s="1"/>
  <c r="BG366" i="16" a="1"/>
  <c r="BG366" i="16" s="1"/>
  <c r="AW366" i="16" a="1"/>
  <c r="AW366" i="16" s="1"/>
  <c r="AY366" i="16" a="1"/>
  <c r="AY366" i="16" s="1"/>
  <c r="AV366" i="16"/>
  <c r="AN366" i="16"/>
  <c r="AM367" i="16"/>
  <c r="AF367" i="16"/>
  <c r="AI367" i="16"/>
  <c r="AH367" i="16"/>
  <c r="AG368" i="16" a="1"/>
  <c r="AG368" i="16" s="1"/>
  <c r="AL368" i="16"/>
  <c r="AJ369" i="16" s="1"/>
  <c r="AK369" i="16" s="1"/>
  <c r="AC365" i="16"/>
  <c r="AG358" i="21" l="1" a="1"/>
  <c r="AG358" i="21" s="1"/>
  <c r="Y358" i="21" a="1"/>
  <c r="Y358" i="21" s="1"/>
  <c r="AI358" i="21" a="1"/>
  <c r="AI358" i="21" s="1"/>
  <c r="Z358" i="21" a="1"/>
  <c r="Z358" i="21" s="1"/>
  <c r="AK358" i="21" a="1"/>
  <c r="AK358" i="21" s="1"/>
  <c r="AA358" i="21" a="1"/>
  <c r="AA358" i="21" s="1"/>
  <c r="AJ358" i="21" a="1"/>
  <c r="AJ358" i="21" s="1"/>
  <c r="V358" i="21"/>
  <c r="U358" i="21"/>
  <c r="D358" i="21" s="1"/>
  <c r="AD358" i="21" a="1"/>
  <c r="AD358" i="21" s="1"/>
  <c r="AC358" i="21" a="1"/>
  <c r="AC358" i="21" s="1"/>
  <c r="T358" i="21" a="1"/>
  <c r="T358" i="21" s="1"/>
  <c r="Q358" i="21"/>
  <c r="AH358" i="21" a="1"/>
  <c r="AH358" i="21" s="1"/>
  <c r="AF358" i="21" a="1"/>
  <c r="AF358" i="21" s="1"/>
  <c r="P358" i="21"/>
  <c r="AE358" i="21" a="1"/>
  <c r="AE358" i="21" s="1"/>
  <c r="AB358" i="21" a="1"/>
  <c r="AB358" i="21" s="1"/>
  <c r="X358" i="21" a="1"/>
  <c r="X358" i="21" s="1"/>
  <c r="O358" i="21"/>
  <c r="W358" i="21"/>
  <c r="S358" i="21" a="1"/>
  <c r="S358" i="21" s="1"/>
  <c r="R358" i="21"/>
  <c r="J359" i="21"/>
  <c r="N359" i="21"/>
  <c r="I359" i="21"/>
  <c r="G359" i="21"/>
  <c r="M360" i="21"/>
  <c r="K361" i="21" s="1"/>
  <c r="L361" i="21" s="1"/>
  <c r="H360" i="21" a="1"/>
  <c r="H360" i="21" s="1"/>
  <c r="AD324" i="20" a="1"/>
  <c r="AD324" i="20" s="1"/>
  <c r="T324" i="20" a="1"/>
  <c r="T324" i="20" s="1"/>
  <c r="AF324" i="20" a="1"/>
  <c r="AF324" i="20" s="1"/>
  <c r="V324" i="20"/>
  <c r="AE324" i="20" a="1"/>
  <c r="AE324" i="20" s="1"/>
  <c r="S324" i="20" a="1"/>
  <c r="S324" i="20" s="1"/>
  <c r="R324" i="20"/>
  <c r="AK324" i="20" a="1"/>
  <c r="AK324" i="20" s="1"/>
  <c r="Z324" i="20" a="1"/>
  <c r="Z324" i="20" s="1"/>
  <c r="AJ324" i="20" a="1"/>
  <c r="AJ324" i="20" s="1"/>
  <c r="Y324" i="20" a="1"/>
  <c r="Y324" i="20" s="1"/>
  <c r="W324" i="20"/>
  <c r="AI324" i="20" a="1"/>
  <c r="AI324" i="20" s="1"/>
  <c r="X324" i="20" a="1"/>
  <c r="X324" i="20" s="1"/>
  <c r="AA324" i="20" a="1"/>
  <c r="AA324" i="20" s="1"/>
  <c r="AG324" i="20" a="1"/>
  <c r="AG324" i="20" s="1"/>
  <c r="AC324" i="20" a="1"/>
  <c r="AC324" i="20" s="1"/>
  <c r="AH324" i="20" a="1"/>
  <c r="AH324" i="20" s="1"/>
  <c r="AB324" i="20" a="1"/>
  <c r="AB324" i="20" s="1"/>
  <c r="P324" i="20"/>
  <c r="Q324" i="20"/>
  <c r="U324" i="20"/>
  <c r="O324" i="20"/>
  <c r="J325" i="20"/>
  <c r="I325" i="20"/>
  <c r="N325" i="20"/>
  <c r="G325" i="20"/>
  <c r="H326" i="20" a="1"/>
  <c r="H326" i="20" s="1"/>
  <c r="M326" i="20"/>
  <c r="K327" i="20" s="1"/>
  <c r="L327" i="20" s="1"/>
  <c r="AL369" i="16"/>
  <c r="AJ370" i="16" s="1"/>
  <c r="AK370" i="16" s="1"/>
  <c r="AG369" i="16" a="1"/>
  <c r="AG369" i="16" s="1"/>
  <c r="AM368" i="16"/>
  <c r="AH368" i="16"/>
  <c r="AF368" i="16"/>
  <c r="AI368" i="16"/>
  <c r="BJ367" i="16" a="1"/>
  <c r="BJ367" i="16" s="1"/>
  <c r="BB367" i="16" a="1"/>
  <c r="BB367" i="16" s="1"/>
  <c r="AR367" i="16" a="1"/>
  <c r="AR367" i="16" s="1"/>
  <c r="BI367" i="16" a="1"/>
  <c r="BI367" i="16" s="1"/>
  <c r="BA367" i="16" a="1"/>
  <c r="BA367" i="16" s="1"/>
  <c r="AQ367" i="16"/>
  <c r="AN367" i="16"/>
  <c r="BC367" i="16" a="1"/>
  <c r="BC367" i="16" s="1"/>
  <c r="AZ367" i="16" a="1"/>
  <c r="AZ367" i="16" s="1"/>
  <c r="BD367" i="16" a="1"/>
  <c r="BD367" i="16" s="1"/>
  <c r="AY367" i="16" a="1"/>
  <c r="AY367" i="16" s="1"/>
  <c r="AW367" i="16" a="1"/>
  <c r="AW367" i="16" s="1"/>
  <c r="AV367" i="16"/>
  <c r="AU367" i="16"/>
  <c r="AT367" i="16"/>
  <c r="BH367" i="16" a="1"/>
  <c r="BH367" i="16" s="1"/>
  <c r="BG367" i="16" a="1"/>
  <c r="BG367" i="16" s="1"/>
  <c r="AS367" i="16" a="1"/>
  <c r="AS367" i="16" s="1"/>
  <c r="AP367" i="16"/>
  <c r="AO367" i="16"/>
  <c r="AX367" i="16" a="1"/>
  <c r="AX367" i="16" s="1"/>
  <c r="BF367" i="16" a="1"/>
  <c r="BF367" i="16" s="1"/>
  <c r="BE367" i="16" a="1"/>
  <c r="BE367" i="16" s="1"/>
  <c r="J360" i="21" l="1"/>
  <c r="I360" i="21"/>
  <c r="G360" i="21"/>
  <c r="N360" i="21"/>
  <c r="H361" i="21" a="1"/>
  <c r="H361" i="21" s="1"/>
  <c r="M361" i="21"/>
  <c r="K362" i="21" s="1"/>
  <c r="L362" i="21" s="1"/>
  <c r="AF359" i="21" a="1"/>
  <c r="AF359" i="21" s="1"/>
  <c r="X359" i="21" a="1"/>
  <c r="X359" i="21" s="1"/>
  <c r="Q359" i="21"/>
  <c r="AK359" i="21" a="1"/>
  <c r="AK359" i="21" s="1"/>
  <c r="AB359" i="21" a="1"/>
  <c r="AB359" i="21" s="1"/>
  <c r="P359" i="21"/>
  <c r="U359" i="21"/>
  <c r="AG359" i="21" a="1"/>
  <c r="AG359" i="21" s="1"/>
  <c r="W359" i="21"/>
  <c r="AI359" i="21" a="1"/>
  <c r="AI359" i="21" s="1"/>
  <c r="V359" i="21"/>
  <c r="O359" i="21"/>
  <c r="AE359" i="21" a="1"/>
  <c r="AE359" i="21" s="1"/>
  <c r="AD359" i="21" a="1"/>
  <c r="AD359" i="21" s="1"/>
  <c r="Z359" i="21" a="1"/>
  <c r="Z359" i="21" s="1"/>
  <c r="R359" i="21"/>
  <c r="AH359" i="21" a="1"/>
  <c r="AH359" i="21" s="1"/>
  <c r="T359" i="21" a="1"/>
  <c r="T359" i="21" s="1"/>
  <c r="AA359" i="21" a="1"/>
  <c r="AA359" i="21" s="1"/>
  <c r="S359" i="21" a="1"/>
  <c r="S359" i="21" s="1"/>
  <c r="Y359" i="21" a="1"/>
  <c r="Y359" i="21" s="1"/>
  <c r="AC359" i="21" a="1"/>
  <c r="AC359" i="21" s="1"/>
  <c r="AJ359" i="21" a="1"/>
  <c r="AJ359" i="21" s="1"/>
  <c r="H327" i="20" a="1"/>
  <c r="H327" i="20" s="1"/>
  <c r="M327" i="20"/>
  <c r="K328" i="20" s="1"/>
  <c r="L328" i="20" s="1"/>
  <c r="G326" i="20"/>
  <c r="J326" i="20"/>
  <c r="I326" i="20"/>
  <c r="N326" i="20"/>
  <c r="T325" i="20" a="1"/>
  <c r="T325" i="20" s="1"/>
  <c r="AK325" i="20" a="1"/>
  <c r="AK325" i="20" s="1"/>
  <c r="AC325" i="20" a="1"/>
  <c r="AC325" i="20" s="1"/>
  <c r="AJ325" i="20" a="1"/>
  <c r="AJ325" i="20" s="1"/>
  <c r="Z325" i="20" a="1"/>
  <c r="Z325" i="20" s="1"/>
  <c r="AI325" i="20" a="1"/>
  <c r="AI325" i="20" s="1"/>
  <c r="Y325" i="20" a="1"/>
  <c r="Y325" i="20" s="1"/>
  <c r="X325" i="20" a="1"/>
  <c r="X325" i="20" s="1"/>
  <c r="W325" i="20"/>
  <c r="AH325" i="20" a="1"/>
  <c r="AH325" i="20" s="1"/>
  <c r="V325" i="20"/>
  <c r="U325" i="20"/>
  <c r="D325" i="20" s="1"/>
  <c r="AG325" i="20" a="1"/>
  <c r="AG325" i="20" s="1"/>
  <c r="Q325" i="20"/>
  <c r="AE325" i="20" a="1"/>
  <c r="AE325" i="20" s="1"/>
  <c r="AD325" i="20" a="1"/>
  <c r="AD325" i="20" s="1"/>
  <c r="AF325" i="20" a="1"/>
  <c r="AF325" i="20" s="1"/>
  <c r="S325" i="20" a="1"/>
  <c r="S325" i="20" s="1"/>
  <c r="AA325" i="20" a="1"/>
  <c r="AA325" i="20" s="1"/>
  <c r="R325" i="20"/>
  <c r="AB325" i="20" a="1"/>
  <c r="AB325" i="20" s="1"/>
  <c r="P325" i="20"/>
  <c r="O325" i="20"/>
  <c r="D324" i="20"/>
  <c r="AR368" i="16" a="1"/>
  <c r="AR368" i="16" s="1"/>
  <c r="BI368" i="16" a="1"/>
  <c r="BI368" i="16" s="1"/>
  <c r="BA368" i="16" a="1"/>
  <c r="BA368" i="16" s="1"/>
  <c r="AQ368" i="16"/>
  <c r="AP368" i="16"/>
  <c r="BG368" i="16" a="1"/>
  <c r="BG368" i="16" s="1"/>
  <c r="AY368" i="16" a="1"/>
  <c r="AY368" i="16" s="1"/>
  <c r="BJ368" i="16" a="1"/>
  <c r="BJ368" i="16" s="1"/>
  <c r="AX368" i="16" a="1"/>
  <c r="AX368" i="16" s="1"/>
  <c r="BH368" i="16" a="1"/>
  <c r="BH368" i="16" s="1"/>
  <c r="AW368" i="16" a="1"/>
  <c r="AW368" i="16" s="1"/>
  <c r="AO368" i="16"/>
  <c r="BE368" i="16" a="1"/>
  <c r="BE368" i="16" s="1"/>
  <c r="AN368" i="16"/>
  <c r="BC368" i="16" a="1"/>
  <c r="BC368" i="16" s="1"/>
  <c r="AS368" i="16" a="1"/>
  <c r="AS368" i="16" s="1"/>
  <c r="BB368" i="16" a="1"/>
  <c r="BB368" i="16" s="1"/>
  <c r="AZ368" i="16" a="1"/>
  <c r="AZ368" i="16" s="1"/>
  <c r="AV368" i="16"/>
  <c r="AU368" i="16"/>
  <c r="BF368" i="16" a="1"/>
  <c r="BF368" i="16" s="1"/>
  <c r="BD368" i="16" a="1"/>
  <c r="BD368" i="16" s="1"/>
  <c r="AT368" i="16"/>
  <c r="AC368" i="16" s="1"/>
  <c r="AC367" i="16"/>
  <c r="AM369" i="16"/>
  <c r="AF369" i="16"/>
  <c r="AI369" i="16"/>
  <c r="AH369" i="16"/>
  <c r="AL370" i="16"/>
  <c r="AJ371" i="16" s="1"/>
  <c r="AK371" i="16" s="1"/>
  <c r="AG370" i="16" a="1"/>
  <c r="AG370" i="16" s="1"/>
  <c r="D359" i="21" l="1"/>
  <c r="H362" i="21" a="1"/>
  <c r="H362" i="21" s="1"/>
  <c r="M362" i="21"/>
  <c r="K363" i="21" s="1"/>
  <c r="L363" i="21" s="1"/>
  <c r="I361" i="21"/>
  <c r="J361" i="21"/>
  <c r="G361" i="21"/>
  <c r="N361" i="21"/>
  <c r="AF360" i="21" a="1"/>
  <c r="AF360" i="21" s="1"/>
  <c r="X360" i="21" a="1"/>
  <c r="X360" i="21" s="1"/>
  <c r="W360" i="21"/>
  <c r="AE360" i="21" a="1"/>
  <c r="AE360" i="21" s="1"/>
  <c r="T360" i="21" a="1"/>
  <c r="T360" i="21" s="1"/>
  <c r="AC360" i="21" a="1"/>
  <c r="AC360" i="21" s="1"/>
  <c r="P360" i="21"/>
  <c r="O360" i="21"/>
  <c r="AI360" i="21" a="1"/>
  <c r="AI360" i="21" s="1"/>
  <c r="V360" i="21"/>
  <c r="U360" i="21"/>
  <c r="D360" i="21" s="1"/>
  <c r="AJ360" i="21" a="1"/>
  <c r="AJ360" i="21" s="1"/>
  <c r="R360" i="21"/>
  <c r="Q360" i="21"/>
  <c r="S360" i="21" a="1"/>
  <c r="S360" i="21" s="1"/>
  <c r="AH360" i="21" a="1"/>
  <c r="AH360" i="21" s="1"/>
  <c r="AD360" i="21" a="1"/>
  <c r="AD360" i="21" s="1"/>
  <c r="AA360" i="21" a="1"/>
  <c r="AA360" i="21" s="1"/>
  <c r="AG360" i="21" a="1"/>
  <c r="AG360" i="21" s="1"/>
  <c r="AK360" i="21" a="1"/>
  <c r="AK360" i="21" s="1"/>
  <c r="AB360" i="21" a="1"/>
  <c r="AB360" i="21" s="1"/>
  <c r="Z360" i="21" a="1"/>
  <c r="Z360" i="21" s="1"/>
  <c r="Y360" i="21" a="1"/>
  <c r="Y360" i="21" s="1"/>
  <c r="AK326" i="20" a="1"/>
  <c r="AK326" i="20" s="1"/>
  <c r="AC326" i="20" a="1"/>
  <c r="AC326" i="20" s="1"/>
  <c r="S326" i="20" a="1"/>
  <c r="S326" i="20" s="1"/>
  <c r="AB326" i="20" a="1"/>
  <c r="AB326" i="20" s="1"/>
  <c r="P326" i="20"/>
  <c r="AE326" i="20" a="1"/>
  <c r="AE326" i="20" s="1"/>
  <c r="T326" i="20" a="1"/>
  <c r="T326" i="20" s="1"/>
  <c r="R326" i="20"/>
  <c r="AJ326" i="20" a="1"/>
  <c r="AJ326" i="20" s="1"/>
  <c r="Y326" i="20" a="1"/>
  <c r="Y326" i="20" s="1"/>
  <c r="AI326" i="20" a="1"/>
  <c r="AI326" i="20" s="1"/>
  <c r="X326" i="20" a="1"/>
  <c r="X326" i="20" s="1"/>
  <c r="U326" i="20"/>
  <c r="W326" i="20"/>
  <c r="AH326" i="20" a="1"/>
  <c r="AH326" i="20" s="1"/>
  <c r="V326" i="20"/>
  <c r="AG326" i="20" a="1"/>
  <c r="AG326" i="20" s="1"/>
  <c r="AA326" i="20" a="1"/>
  <c r="AA326" i="20" s="1"/>
  <c r="AD326" i="20" a="1"/>
  <c r="AD326" i="20" s="1"/>
  <c r="AF326" i="20" a="1"/>
  <c r="AF326" i="20" s="1"/>
  <c r="Z326" i="20" a="1"/>
  <c r="Z326" i="20" s="1"/>
  <c r="Q326" i="20"/>
  <c r="O326" i="20"/>
  <c r="H328" i="20" a="1"/>
  <c r="H328" i="20" s="1"/>
  <c r="M328" i="20"/>
  <c r="K329" i="20" s="1"/>
  <c r="L329" i="20" s="1"/>
  <c r="J327" i="20"/>
  <c r="I327" i="20"/>
  <c r="G327" i="20"/>
  <c r="N327" i="20"/>
  <c r="AM370" i="16"/>
  <c r="AH370" i="16"/>
  <c r="AI370" i="16"/>
  <c r="AF370" i="16"/>
  <c r="AG371" i="16" a="1"/>
  <c r="AG371" i="16" s="1"/>
  <c r="AL371" i="16"/>
  <c r="AJ372" i="16" s="1"/>
  <c r="AK372" i="16" s="1"/>
  <c r="BI369" i="16" a="1"/>
  <c r="BI369" i="16" s="1"/>
  <c r="BA369" i="16" a="1"/>
  <c r="BA369" i="16" s="1"/>
  <c r="AQ369" i="16"/>
  <c r="AP369" i="16"/>
  <c r="BH369" i="16" a="1"/>
  <c r="BH369" i="16" s="1"/>
  <c r="AZ369" i="16" a="1"/>
  <c r="AZ369" i="16" s="1"/>
  <c r="AO369" i="16"/>
  <c r="BF369" i="16" a="1"/>
  <c r="BF369" i="16" s="1"/>
  <c r="AU369" i="16"/>
  <c r="AT369" i="16"/>
  <c r="BE369" i="16" a="1"/>
  <c r="BE369" i="16" s="1"/>
  <c r="AS369" i="16" a="1"/>
  <c r="AS369" i="16" s="1"/>
  <c r="AW369" i="16" a="1"/>
  <c r="AW369" i="16" s="1"/>
  <c r="AV369" i="16"/>
  <c r="BJ369" i="16" a="1"/>
  <c r="BJ369" i="16" s="1"/>
  <c r="BG369" i="16" a="1"/>
  <c r="BG369" i="16" s="1"/>
  <c r="BD369" i="16" a="1"/>
  <c r="BD369" i="16" s="1"/>
  <c r="BC369" i="16" a="1"/>
  <c r="BC369" i="16" s="1"/>
  <c r="BB369" i="16" a="1"/>
  <c r="BB369" i="16" s="1"/>
  <c r="AR369" i="16" a="1"/>
  <c r="AR369" i="16" s="1"/>
  <c r="AN369" i="16"/>
  <c r="AY369" i="16" a="1"/>
  <c r="AY369" i="16" s="1"/>
  <c r="AX369" i="16" a="1"/>
  <c r="AX369" i="16" s="1"/>
  <c r="W361" i="21" l="1"/>
  <c r="AE361" i="21" a="1"/>
  <c r="AE361" i="21" s="1"/>
  <c r="V361" i="21"/>
  <c r="AH361" i="21" a="1"/>
  <c r="AH361" i="21" s="1"/>
  <c r="Y361" i="21" a="1"/>
  <c r="Y361" i="21" s="1"/>
  <c r="AJ361" i="21" a="1"/>
  <c r="AJ361" i="21" s="1"/>
  <c r="Z361" i="21" a="1"/>
  <c r="Z361" i="21" s="1"/>
  <c r="T361" i="21" a="1"/>
  <c r="T361" i="21" s="1"/>
  <c r="AG361" i="21" a="1"/>
  <c r="AG361" i="21" s="1"/>
  <c r="AK361" i="21" a="1"/>
  <c r="AK361" i="21" s="1"/>
  <c r="X361" i="21" a="1"/>
  <c r="X361" i="21" s="1"/>
  <c r="U361" i="21"/>
  <c r="D361" i="21" s="1"/>
  <c r="AD361" i="21" a="1"/>
  <c r="AD361" i="21" s="1"/>
  <c r="AB361" i="21" a="1"/>
  <c r="AB361" i="21" s="1"/>
  <c r="R361" i="21"/>
  <c r="AF361" i="21" a="1"/>
  <c r="AF361" i="21" s="1"/>
  <c r="AI361" i="21" a="1"/>
  <c r="AI361" i="21" s="1"/>
  <c r="O361" i="21"/>
  <c r="AC361" i="21" a="1"/>
  <c r="AC361" i="21" s="1"/>
  <c r="S361" i="21" a="1"/>
  <c r="S361" i="21" s="1"/>
  <c r="Q361" i="21"/>
  <c r="P361" i="21"/>
  <c r="AA361" i="21" a="1"/>
  <c r="AA361" i="21" s="1"/>
  <c r="H363" i="21" a="1"/>
  <c r="H363" i="21" s="1"/>
  <c r="M363" i="21"/>
  <c r="K364" i="21" s="1"/>
  <c r="L364" i="21" s="1"/>
  <c r="G362" i="21"/>
  <c r="N362" i="21"/>
  <c r="J362" i="21"/>
  <c r="I362" i="21"/>
  <c r="S327" i="20" a="1"/>
  <c r="S327" i="20" s="1"/>
  <c r="AJ327" i="20" a="1"/>
  <c r="AJ327" i="20" s="1"/>
  <c r="AB327" i="20" a="1"/>
  <c r="AB327" i="20" s="1"/>
  <c r="R327" i="20"/>
  <c r="U327" i="20"/>
  <c r="D327" i="20" s="1"/>
  <c r="Z327" i="20" a="1"/>
  <c r="Z327" i="20" s="1"/>
  <c r="AI327" i="20" a="1"/>
  <c r="AI327" i="20" s="1"/>
  <c r="Y327" i="20" a="1"/>
  <c r="Y327" i="20" s="1"/>
  <c r="X327" i="20" a="1"/>
  <c r="X327" i="20" s="1"/>
  <c r="V327" i="20"/>
  <c r="AK327" i="20" a="1"/>
  <c r="AK327" i="20" s="1"/>
  <c r="W327" i="20"/>
  <c r="AH327" i="20" a="1"/>
  <c r="AH327" i="20" s="1"/>
  <c r="AG327" i="20" a="1"/>
  <c r="AG327" i="20" s="1"/>
  <c r="T327" i="20" a="1"/>
  <c r="T327" i="20" s="1"/>
  <c r="O327" i="20"/>
  <c r="AA327" i="20" a="1"/>
  <c r="AA327" i="20" s="1"/>
  <c r="Q327" i="20"/>
  <c r="P327" i="20"/>
  <c r="AD327" i="20" a="1"/>
  <c r="AD327" i="20" s="1"/>
  <c r="AC327" i="20" a="1"/>
  <c r="AC327" i="20" s="1"/>
  <c r="AF327" i="20" a="1"/>
  <c r="AF327" i="20" s="1"/>
  <c r="AE327" i="20" a="1"/>
  <c r="AE327" i="20" s="1"/>
  <c r="D326" i="20"/>
  <c r="M329" i="20"/>
  <c r="K330" i="20" s="1"/>
  <c r="L330" i="20" s="1"/>
  <c r="H329" i="20" a="1"/>
  <c r="H329" i="20" s="1"/>
  <c r="J328" i="20"/>
  <c r="I328" i="20"/>
  <c r="N328" i="20"/>
  <c r="G328" i="20"/>
  <c r="AL372" i="16"/>
  <c r="AJ373" i="16" s="1"/>
  <c r="AK373" i="16" s="1"/>
  <c r="AG372" i="16" a="1"/>
  <c r="AG372" i="16" s="1"/>
  <c r="AM371" i="16"/>
  <c r="AI371" i="16"/>
  <c r="AH371" i="16"/>
  <c r="AF371" i="16"/>
  <c r="AC369" i="16"/>
  <c r="AP370" i="16"/>
  <c r="BH370" i="16" a="1"/>
  <c r="BH370" i="16" s="1"/>
  <c r="AZ370" i="16" a="1"/>
  <c r="AZ370" i="16" s="1"/>
  <c r="AO370" i="16"/>
  <c r="AN370" i="16"/>
  <c r="BF370" i="16" a="1"/>
  <c r="BF370" i="16" s="1"/>
  <c r="AX370" i="16" a="1"/>
  <c r="AX370" i="16" s="1"/>
  <c r="AR370" i="16" a="1"/>
  <c r="AR370" i="16" s="1"/>
  <c r="BC370" i="16" a="1"/>
  <c r="BC370" i="16" s="1"/>
  <c r="AQ370" i="16"/>
  <c r="BB370" i="16" a="1"/>
  <c r="BB370" i="16" s="1"/>
  <c r="AY370" i="16" a="1"/>
  <c r="AY370" i="16" s="1"/>
  <c r="BJ370" i="16" a="1"/>
  <c r="BJ370" i="16" s="1"/>
  <c r="AU370" i="16"/>
  <c r="BA370" i="16" a="1"/>
  <c r="BA370" i="16" s="1"/>
  <c r="AW370" i="16" a="1"/>
  <c r="AW370" i="16" s="1"/>
  <c r="AV370" i="16"/>
  <c r="BI370" i="16" a="1"/>
  <c r="BI370" i="16" s="1"/>
  <c r="BG370" i="16" a="1"/>
  <c r="BG370" i="16" s="1"/>
  <c r="BD370" i="16" a="1"/>
  <c r="BD370" i="16" s="1"/>
  <c r="BE370" i="16" a="1"/>
  <c r="BE370" i="16" s="1"/>
  <c r="AT370" i="16"/>
  <c r="AC370" i="16" s="1"/>
  <c r="AS370" i="16" a="1"/>
  <c r="AS370" i="16" s="1"/>
  <c r="AE362" i="21" l="1" a="1"/>
  <c r="AE362" i="21" s="1"/>
  <c r="V362" i="21"/>
  <c r="U362" i="21"/>
  <c r="D362" i="21" s="1"/>
  <c r="AK362" i="21" a="1"/>
  <c r="AK362" i="21" s="1"/>
  <c r="AB362" i="21" a="1"/>
  <c r="AB362" i="21" s="1"/>
  <c r="P362" i="21"/>
  <c r="O362" i="21"/>
  <c r="AG362" i="21" a="1"/>
  <c r="AG362" i="21" s="1"/>
  <c r="T362" i="21" a="1"/>
  <c r="T362" i="21" s="1"/>
  <c r="AH362" i="21" a="1"/>
  <c r="AH362" i="21" s="1"/>
  <c r="S362" i="21" a="1"/>
  <c r="S362" i="21" s="1"/>
  <c r="AA362" i="21" a="1"/>
  <c r="AA362" i="21" s="1"/>
  <c r="Z362" i="21" a="1"/>
  <c r="Z362" i="21" s="1"/>
  <c r="W362" i="21"/>
  <c r="R362" i="21"/>
  <c r="AI362" i="21" a="1"/>
  <c r="AI362" i="21" s="1"/>
  <c r="Q362" i="21"/>
  <c r="X362" i="21" a="1"/>
  <c r="X362" i="21" s="1"/>
  <c r="AF362" i="21" a="1"/>
  <c r="AF362" i="21" s="1"/>
  <c r="AC362" i="21" a="1"/>
  <c r="AC362" i="21" s="1"/>
  <c r="Y362" i="21" a="1"/>
  <c r="Y362" i="21" s="1"/>
  <c r="AJ362" i="21" a="1"/>
  <c r="AJ362" i="21" s="1"/>
  <c r="AD362" i="21" a="1"/>
  <c r="AD362" i="21" s="1"/>
  <c r="H364" i="21" a="1"/>
  <c r="H364" i="21" s="1"/>
  <c r="M364" i="21"/>
  <c r="K365" i="21" s="1"/>
  <c r="L365" i="21" s="1"/>
  <c r="G363" i="21"/>
  <c r="N363" i="21"/>
  <c r="J363" i="21"/>
  <c r="I363" i="21"/>
  <c r="AJ328" i="20" a="1"/>
  <c r="AJ328" i="20" s="1"/>
  <c r="AB328" i="20" a="1"/>
  <c r="AB328" i="20" s="1"/>
  <c r="R328" i="20"/>
  <c r="Q328" i="20"/>
  <c r="AH328" i="20" a="1"/>
  <c r="AH328" i="20" s="1"/>
  <c r="Y328" i="20" a="1"/>
  <c r="Y328" i="20" s="1"/>
  <c r="AE328" i="20" a="1"/>
  <c r="AE328" i="20" s="1"/>
  <c r="T328" i="20" a="1"/>
  <c r="T328" i="20" s="1"/>
  <c r="AD328" i="20" a="1"/>
  <c r="AD328" i="20" s="1"/>
  <c r="S328" i="20" a="1"/>
  <c r="S328" i="20" s="1"/>
  <c r="X328" i="20" a="1"/>
  <c r="X328" i="20" s="1"/>
  <c r="V328" i="20"/>
  <c r="AI328" i="20" a="1"/>
  <c r="AI328" i="20" s="1"/>
  <c r="W328" i="20"/>
  <c r="U328" i="20"/>
  <c r="AG328" i="20" a="1"/>
  <c r="AG328" i="20" s="1"/>
  <c r="P328" i="20"/>
  <c r="O328" i="20"/>
  <c r="Z328" i="20" a="1"/>
  <c r="Z328" i="20" s="1"/>
  <c r="AC328" i="20" a="1"/>
  <c r="AC328" i="20" s="1"/>
  <c r="AA328" i="20" a="1"/>
  <c r="AA328" i="20" s="1"/>
  <c r="AK328" i="20" a="1"/>
  <c r="AK328" i="20" s="1"/>
  <c r="AF328" i="20" a="1"/>
  <c r="AF328" i="20" s="1"/>
  <c r="J329" i="20"/>
  <c r="I329" i="20"/>
  <c r="N329" i="20"/>
  <c r="G329" i="20"/>
  <c r="H330" i="20" a="1"/>
  <c r="H330" i="20" s="1"/>
  <c r="M330" i="20"/>
  <c r="K331" i="20" s="1"/>
  <c r="L331" i="20" s="1"/>
  <c r="BH371" i="16" a="1"/>
  <c r="BH371" i="16" s="1"/>
  <c r="AZ371" i="16" a="1"/>
  <c r="AZ371" i="16" s="1"/>
  <c r="AO371" i="16"/>
  <c r="AN371" i="16"/>
  <c r="BG371" i="16" a="1"/>
  <c r="BG371" i="16" s="1"/>
  <c r="AY371" i="16" a="1"/>
  <c r="AY371" i="16" s="1"/>
  <c r="BA371" i="16" a="1"/>
  <c r="BA371" i="16" s="1"/>
  <c r="BJ371" i="16" a="1"/>
  <c r="BJ371" i="16" s="1"/>
  <c r="AX371" i="16" a="1"/>
  <c r="AX371" i="16" s="1"/>
  <c r="BD371" i="16" a="1"/>
  <c r="BD371" i="16" s="1"/>
  <c r="BC371" i="16" a="1"/>
  <c r="BC371" i="16" s="1"/>
  <c r="AS371" i="16" a="1"/>
  <c r="AS371" i="16" s="1"/>
  <c r="AR371" i="16" a="1"/>
  <c r="AR371" i="16" s="1"/>
  <c r="BI371" i="16" a="1"/>
  <c r="BI371" i="16" s="1"/>
  <c r="BF371" i="16" a="1"/>
  <c r="BF371" i="16" s="1"/>
  <c r="AW371" i="16" a="1"/>
  <c r="AW371" i="16" s="1"/>
  <c r="AV371" i="16"/>
  <c r="AQ371" i="16"/>
  <c r="AU371" i="16"/>
  <c r="AT371" i="16"/>
  <c r="BB371" i="16" a="1"/>
  <c r="BB371" i="16" s="1"/>
  <c r="AP371" i="16"/>
  <c r="BE371" i="16" a="1"/>
  <c r="BE371" i="16" s="1"/>
  <c r="AM372" i="16"/>
  <c r="AI372" i="16"/>
  <c r="AH372" i="16"/>
  <c r="AF372" i="16"/>
  <c r="AL373" i="16"/>
  <c r="AJ374" i="16" s="1"/>
  <c r="AK374" i="16" s="1"/>
  <c r="AG373" i="16" a="1"/>
  <c r="AG373" i="16" s="1"/>
  <c r="U363" i="21" l="1"/>
  <c r="AD363" i="21" a="1"/>
  <c r="AD363" i="21" s="1"/>
  <c r="T363" i="21" a="1"/>
  <c r="T363" i="21" s="1"/>
  <c r="AE363" i="21" a="1"/>
  <c r="AE363" i="21" s="1"/>
  <c r="O363" i="21"/>
  <c r="AB363" i="21" a="1"/>
  <c r="AB363" i="21" s="1"/>
  <c r="S363" i="21" a="1"/>
  <c r="S363" i="21" s="1"/>
  <c r="AG363" i="21" a="1"/>
  <c r="AG363" i="21" s="1"/>
  <c r="R363" i="21"/>
  <c r="AC363" i="21" a="1"/>
  <c r="AC363" i="21" s="1"/>
  <c r="AA363" i="21" a="1"/>
  <c r="AA363" i="21" s="1"/>
  <c r="AJ363" i="21" a="1"/>
  <c r="AJ363" i="21" s="1"/>
  <c r="P363" i="21"/>
  <c r="AI363" i="21" a="1"/>
  <c r="AI363" i="21" s="1"/>
  <c r="AF363" i="21" a="1"/>
  <c r="AF363" i="21" s="1"/>
  <c r="X363" i="21" a="1"/>
  <c r="X363" i="21" s="1"/>
  <c r="W363" i="21"/>
  <c r="Q363" i="21"/>
  <c r="Z363" i="21" a="1"/>
  <c r="Z363" i="21" s="1"/>
  <c r="AH363" i="21" a="1"/>
  <c r="AH363" i="21" s="1"/>
  <c r="Y363" i="21" a="1"/>
  <c r="Y363" i="21" s="1"/>
  <c r="AK363" i="21" a="1"/>
  <c r="AK363" i="21" s="1"/>
  <c r="V363" i="21"/>
  <c r="M365" i="21"/>
  <c r="K366" i="21" s="1"/>
  <c r="L366" i="21" s="1"/>
  <c r="H365" i="21" a="1"/>
  <c r="H365" i="21" s="1"/>
  <c r="G364" i="21"/>
  <c r="J364" i="21"/>
  <c r="I364" i="21"/>
  <c r="N364" i="21"/>
  <c r="D328" i="20"/>
  <c r="H331" i="20" a="1"/>
  <c r="H331" i="20" s="1"/>
  <c r="M331" i="20"/>
  <c r="K332" i="20" s="1"/>
  <c r="L332" i="20" s="1"/>
  <c r="N330" i="20"/>
  <c r="J330" i="20"/>
  <c r="I330" i="20"/>
  <c r="G330" i="20"/>
  <c r="Q329" i="20"/>
  <c r="AI329" i="20" a="1"/>
  <c r="AI329" i="20" s="1"/>
  <c r="AA329" i="20" a="1"/>
  <c r="AA329" i="20" s="1"/>
  <c r="P329" i="20"/>
  <c r="O329" i="20"/>
  <c r="AJ329" i="20" a="1"/>
  <c r="AJ329" i="20" s="1"/>
  <c r="Y329" i="20" a="1"/>
  <c r="Y329" i="20" s="1"/>
  <c r="AH329" i="20" a="1"/>
  <c r="AH329" i="20" s="1"/>
  <c r="V329" i="20"/>
  <c r="AG329" i="20" a="1"/>
  <c r="AG329" i="20" s="1"/>
  <c r="U329" i="20"/>
  <c r="D329" i="20" s="1"/>
  <c r="T329" i="20" a="1"/>
  <c r="T329" i="20" s="1"/>
  <c r="AF329" i="20" a="1"/>
  <c r="AF329" i="20" s="1"/>
  <c r="S329" i="20" a="1"/>
  <c r="S329" i="20" s="1"/>
  <c r="R329" i="20"/>
  <c r="AB329" i="20" a="1"/>
  <c r="AB329" i="20" s="1"/>
  <c r="AE329" i="20" a="1"/>
  <c r="AE329" i="20" s="1"/>
  <c r="AD329" i="20" a="1"/>
  <c r="AD329" i="20" s="1"/>
  <c r="AK329" i="20" a="1"/>
  <c r="AK329" i="20" s="1"/>
  <c r="AC329" i="20" a="1"/>
  <c r="AC329" i="20" s="1"/>
  <c r="Z329" i="20" a="1"/>
  <c r="Z329" i="20" s="1"/>
  <c r="W329" i="20"/>
  <c r="X329" i="20" a="1"/>
  <c r="X329" i="20" s="1"/>
  <c r="AM373" i="16"/>
  <c r="AH373" i="16"/>
  <c r="AI373" i="16"/>
  <c r="AF373" i="16"/>
  <c r="AL374" i="16"/>
  <c r="AJ375" i="16" s="1"/>
  <c r="AK375" i="16" s="1"/>
  <c r="AG374" i="16" a="1"/>
  <c r="AG374" i="16" s="1"/>
  <c r="AN372" i="16"/>
  <c r="BG372" i="16" a="1"/>
  <c r="BG372" i="16" s="1"/>
  <c r="AY372" i="16" a="1"/>
  <c r="AY372" i="16" s="1"/>
  <c r="BE372" i="16" a="1"/>
  <c r="BE372" i="16" s="1"/>
  <c r="AW372" i="16" a="1"/>
  <c r="AW372" i="16" s="1"/>
  <c r="AV372" i="16"/>
  <c r="BH372" i="16" a="1"/>
  <c r="BH372" i="16" s="1"/>
  <c r="AU372" i="16"/>
  <c r="BF372" i="16" a="1"/>
  <c r="BF372" i="16" s="1"/>
  <c r="AT372" i="16"/>
  <c r="AC372" i="16" s="1"/>
  <c r="AR372" i="16" a="1"/>
  <c r="AR372" i="16" s="1"/>
  <c r="BI372" i="16" a="1"/>
  <c r="BI372" i="16" s="1"/>
  <c r="AQ372" i="16"/>
  <c r="AP372" i="16"/>
  <c r="BC372" i="16" a="1"/>
  <c r="BC372" i="16" s="1"/>
  <c r="BJ372" i="16" a="1"/>
  <c r="BJ372" i="16" s="1"/>
  <c r="BD372" i="16" a="1"/>
  <c r="BD372" i="16" s="1"/>
  <c r="AO372" i="16"/>
  <c r="BB372" i="16" a="1"/>
  <c r="BB372" i="16" s="1"/>
  <c r="BA372" i="16" a="1"/>
  <c r="BA372" i="16" s="1"/>
  <c r="AX372" i="16" a="1"/>
  <c r="AX372" i="16" s="1"/>
  <c r="AZ372" i="16" a="1"/>
  <c r="AZ372" i="16" s="1"/>
  <c r="AS372" i="16" a="1"/>
  <c r="AS372" i="16" s="1"/>
  <c r="AC371" i="16"/>
  <c r="AD364" i="21" l="1" a="1"/>
  <c r="AD364" i="21" s="1"/>
  <c r="T364" i="21" a="1"/>
  <c r="T364" i="21" s="1"/>
  <c r="AH364" i="21" a="1"/>
  <c r="AH364" i="21" s="1"/>
  <c r="Y364" i="21" a="1"/>
  <c r="Y364" i="21" s="1"/>
  <c r="AJ364" i="21" a="1"/>
  <c r="AJ364" i="21" s="1"/>
  <c r="Z364" i="21" a="1"/>
  <c r="Z364" i="21" s="1"/>
  <c r="AF364" i="21" a="1"/>
  <c r="AF364" i="21" s="1"/>
  <c r="R364" i="21"/>
  <c r="Q364" i="21"/>
  <c r="AG364" i="21" a="1"/>
  <c r="AG364" i="21" s="1"/>
  <c r="P364" i="21"/>
  <c r="O364" i="21"/>
  <c r="AE364" i="21" a="1"/>
  <c r="AE364" i="21" s="1"/>
  <c r="AC364" i="21" a="1"/>
  <c r="AC364" i="21" s="1"/>
  <c r="AK364" i="21" a="1"/>
  <c r="AK364" i="21" s="1"/>
  <c r="AB364" i="21" a="1"/>
  <c r="AB364" i="21" s="1"/>
  <c r="W364" i="21"/>
  <c r="V364" i="21"/>
  <c r="AA364" i="21" a="1"/>
  <c r="AA364" i="21" s="1"/>
  <c r="S364" i="21" a="1"/>
  <c r="S364" i="21" s="1"/>
  <c r="AI364" i="21" a="1"/>
  <c r="AI364" i="21" s="1"/>
  <c r="X364" i="21" a="1"/>
  <c r="X364" i="21" s="1"/>
  <c r="U364" i="21"/>
  <c r="D364" i="21" s="1"/>
  <c r="N365" i="21"/>
  <c r="J365" i="21"/>
  <c r="G365" i="21"/>
  <c r="I365" i="21"/>
  <c r="M366" i="21"/>
  <c r="K367" i="21" s="1"/>
  <c r="L367" i="21" s="1"/>
  <c r="H366" i="21" a="1"/>
  <c r="H366" i="21" s="1"/>
  <c r="D363" i="21"/>
  <c r="AI330" i="20" a="1"/>
  <c r="AI330" i="20" s="1"/>
  <c r="AA330" i="20" a="1"/>
  <c r="AA330" i="20" s="1"/>
  <c r="P330" i="20"/>
  <c r="O330" i="20"/>
  <c r="AE330" i="20" a="1"/>
  <c r="AE330" i="20" s="1"/>
  <c r="AD330" i="20" a="1"/>
  <c r="AD330" i="20" s="1"/>
  <c r="S330" i="20" a="1"/>
  <c r="S330" i="20" s="1"/>
  <c r="R330" i="20"/>
  <c r="W330" i="20"/>
  <c r="U330" i="20"/>
  <c r="D330" i="20" s="1"/>
  <c r="AF330" i="20" a="1"/>
  <c r="AF330" i="20" s="1"/>
  <c r="AH330" i="20" a="1"/>
  <c r="AH330" i="20" s="1"/>
  <c r="V330" i="20"/>
  <c r="AG330" i="20" a="1"/>
  <c r="AG330" i="20" s="1"/>
  <c r="T330" i="20" a="1"/>
  <c r="T330" i="20" s="1"/>
  <c r="Q330" i="20"/>
  <c r="X330" i="20" a="1"/>
  <c r="X330" i="20" s="1"/>
  <c r="AK330" i="20" a="1"/>
  <c r="AK330" i="20" s="1"/>
  <c r="AC330" i="20" a="1"/>
  <c r="AC330" i="20" s="1"/>
  <c r="AJ330" i="20" a="1"/>
  <c r="AJ330" i="20" s="1"/>
  <c r="AB330" i="20" a="1"/>
  <c r="AB330" i="20" s="1"/>
  <c r="Z330" i="20" a="1"/>
  <c r="Z330" i="20" s="1"/>
  <c r="Y330" i="20" a="1"/>
  <c r="Y330" i="20" s="1"/>
  <c r="M332" i="20"/>
  <c r="K333" i="20" s="1"/>
  <c r="L333" i="20" s="1"/>
  <c r="H332" i="20" a="1"/>
  <c r="H332" i="20" s="1"/>
  <c r="N331" i="20"/>
  <c r="I331" i="20"/>
  <c r="J331" i="20"/>
  <c r="G331" i="20"/>
  <c r="AM374" i="16"/>
  <c r="AI374" i="16"/>
  <c r="AH374" i="16"/>
  <c r="AF374" i="16"/>
  <c r="AG375" i="16" a="1"/>
  <c r="AG375" i="16" s="1"/>
  <c r="AL375" i="16"/>
  <c r="AJ376" i="16" s="1"/>
  <c r="AK376" i="16" s="1"/>
  <c r="BG373" i="16" a="1"/>
  <c r="BG373" i="16" s="1"/>
  <c r="AY373" i="16" a="1"/>
  <c r="AY373" i="16" s="1"/>
  <c r="BF373" i="16" a="1"/>
  <c r="BF373" i="16" s="1"/>
  <c r="AX373" i="16" a="1"/>
  <c r="AX373" i="16" s="1"/>
  <c r="AV373" i="16"/>
  <c r="BD373" i="16" a="1"/>
  <c r="BD373" i="16" s="1"/>
  <c r="AR373" i="16" a="1"/>
  <c r="AR373" i="16" s="1"/>
  <c r="BC373" i="16" a="1"/>
  <c r="BC373" i="16" s="1"/>
  <c r="AQ373" i="16"/>
  <c r="AP373" i="16"/>
  <c r="AW373" i="16" a="1"/>
  <c r="AW373" i="16" s="1"/>
  <c r="BJ373" i="16" a="1"/>
  <c r="BJ373" i="16" s="1"/>
  <c r="AU373" i="16"/>
  <c r="AS373" i="16" a="1"/>
  <c r="AS373" i="16" s="1"/>
  <c r="BB373" i="16" a="1"/>
  <c r="BB373" i="16" s="1"/>
  <c r="BA373" i="16" a="1"/>
  <c r="BA373" i="16" s="1"/>
  <c r="BI373" i="16" a="1"/>
  <c r="BI373" i="16" s="1"/>
  <c r="BH373" i="16" a="1"/>
  <c r="BH373" i="16" s="1"/>
  <c r="AT373" i="16"/>
  <c r="AC373" i="16" s="1"/>
  <c r="AO373" i="16"/>
  <c r="AN373" i="16"/>
  <c r="AZ373" i="16" a="1"/>
  <c r="AZ373" i="16" s="1"/>
  <c r="BE373" i="16" a="1"/>
  <c r="BE373" i="16" s="1"/>
  <c r="H367" i="21" l="1" a="1"/>
  <c r="H367" i="21" s="1"/>
  <c r="M367" i="21"/>
  <c r="K368" i="21" s="1"/>
  <c r="L368" i="21" s="1"/>
  <c r="N366" i="21"/>
  <c r="I366" i="21"/>
  <c r="G366" i="21"/>
  <c r="J366" i="21"/>
  <c r="T365" i="21" a="1"/>
  <c r="T365" i="21" s="1"/>
  <c r="AK365" i="21" a="1"/>
  <c r="AK365" i="21" s="1"/>
  <c r="AC365" i="21" a="1"/>
  <c r="AC365" i="21" s="1"/>
  <c r="O365" i="21"/>
  <c r="AJ365" i="21" a="1"/>
  <c r="AJ365" i="21" s="1"/>
  <c r="AA365" i="21" a="1"/>
  <c r="AA365" i="21" s="1"/>
  <c r="U365" i="21"/>
  <c r="AF365" i="21" a="1"/>
  <c r="AF365" i="21" s="1"/>
  <c r="Q365" i="21"/>
  <c r="AE365" i="21" a="1"/>
  <c r="AE365" i="21" s="1"/>
  <c r="P365" i="21"/>
  <c r="W365" i="21"/>
  <c r="R365" i="21"/>
  <c r="AI365" i="21" a="1"/>
  <c r="AI365" i="21" s="1"/>
  <c r="V365" i="21"/>
  <c r="S365" i="21" a="1"/>
  <c r="S365" i="21" s="1"/>
  <c r="AH365" i="21" a="1"/>
  <c r="AH365" i="21" s="1"/>
  <c r="Y365" i="21" a="1"/>
  <c r="Y365" i="21" s="1"/>
  <c r="Z365" i="21" a="1"/>
  <c r="Z365" i="21" s="1"/>
  <c r="AD365" i="21" a="1"/>
  <c r="AD365" i="21" s="1"/>
  <c r="AB365" i="21" a="1"/>
  <c r="AB365" i="21" s="1"/>
  <c r="X365" i="21" a="1"/>
  <c r="X365" i="21" s="1"/>
  <c r="AG365" i="21" a="1"/>
  <c r="AG365" i="21" s="1"/>
  <c r="O331" i="20"/>
  <c r="AH331" i="20" a="1"/>
  <c r="AH331" i="20" s="1"/>
  <c r="Z331" i="20" a="1"/>
  <c r="Z331" i="20" s="1"/>
  <c r="AJ331" i="20" a="1"/>
  <c r="AJ331" i="20" s="1"/>
  <c r="Y331" i="20" a="1"/>
  <c r="Y331" i="20" s="1"/>
  <c r="AI331" i="20" a="1"/>
  <c r="AI331" i="20" s="1"/>
  <c r="X331" i="20" a="1"/>
  <c r="X331" i="20" s="1"/>
  <c r="AG331" i="20" a="1"/>
  <c r="AG331" i="20" s="1"/>
  <c r="AF331" i="20" a="1"/>
  <c r="AF331" i="20" s="1"/>
  <c r="Q331" i="20"/>
  <c r="T331" i="20" a="1"/>
  <c r="T331" i="20" s="1"/>
  <c r="S331" i="20" a="1"/>
  <c r="S331" i="20" s="1"/>
  <c r="AE331" i="20" a="1"/>
  <c r="AE331" i="20" s="1"/>
  <c r="R331" i="20"/>
  <c r="AB331" i="20" a="1"/>
  <c r="AB331" i="20" s="1"/>
  <c r="W331" i="20"/>
  <c r="AK331" i="20" a="1"/>
  <c r="AK331" i="20" s="1"/>
  <c r="V331" i="20"/>
  <c r="U331" i="20"/>
  <c r="P331" i="20"/>
  <c r="AA331" i="20" a="1"/>
  <c r="AA331" i="20" s="1"/>
  <c r="AC331" i="20" a="1"/>
  <c r="AC331" i="20" s="1"/>
  <c r="AD331" i="20" a="1"/>
  <c r="AD331" i="20" s="1"/>
  <c r="N332" i="20"/>
  <c r="J332" i="20"/>
  <c r="I332" i="20"/>
  <c r="G332" i="20"/>
  <c r="M333" i="20"/>
  <c r="K334" i="20" s="1"/>
  <c r="L334" i="20" s="1"/>
  <c r="H333" i="20" a="1"/>
  <c r="H333" i="20" s="1"/>
  <c r="AL376" i="16"/>
  <c r="AJ377" i="16" s="1"/>
  <c r="AK377" i="16" s="1"/>
  <c r="AG376" i="16" a="1"/>
  <c r="AG376" i="16" s="1"/>
  <c r="AI375" i="16"/>
  <c r="AF375" i="16"/>
  <c r="AM375" i="16"/>
  <c r="AH375" i="16"/>
  <c r="BF374" i="16" a="1"/>
  <c r="BF374" i="16" s="1"/>
  <c r="AX374" i="16" a="1"/>
  <c r="AX374" i="16" s="1"/>
  <c r="BD374" i="16" a="1"/>
  <c r="BD374" i="16" s="1"/>
  <c r="AU374" i="16"/>
  <c r="AN374" i="16"/>
  <c r="BA374" i="16" a="1"/>
  <c r="BA374" i="16" s="1"/>
  <c r="BJ374" i="16" a="1"/>
  <c r="BJ374" i="16" s="1"/>
  <c r="AZ374" i="16" a="1"/>
  <c r="AZ374" i="16" s="1"/>
  <c r="BB374" i="16" a="1"/>
  <c r="BB374" i="16" s="1"/>
  <c r="AV374" i="16"/>
  <c r="AT374" i="16"/>
  <c r="AC374" i="16" s="1"/>
  <c r="AS374" i="16" a="1"/>
  <c r="AS374" i="16" s="1"/>
  <c r="AP374" i="16"/>
  <c r="AO374" i="16"/>
  <c r="BH374" i="16" a="1"/>
  <c r="BH374" i="16" s="1"/>
  <c r="AR374" i="16" a="1"/>
  <c r="AR374" i="16" s="1"/>
  <c r="AQ374" i="16"/>
  <c r="BI374" i="16" a="1"/>
  <c r="BI374" i="16" s="1"/>
  <c r="BG374" i="16" a="1"/>
  <c r="BG374" i="16" s="1"/>
  <c r="BE374" i="16" a="1"/>
  <c r="BE374" i="16" s="1"/>
  <c r="AY374" i="16" a="1"/>
  <c r="AY374" i="16" s="1"/>
  <c r="AW374" i="16" a="1"/>
  <c r="AW374" i="16" s="1"/>
  <c r="BC374" i="16" a="1"/>
  <c r="BC374" i="16" s="1"/>
  <c r="D365" i="21" l="1"/>
  <c r="AK366" i="21" a="1"/>
  <c r="AK366" i="21" s="1"/>
  <c r="AC366" i="21" a="1"/>
  <c r="AC366" i="21" s="1"/>
  <c r="S366" i="21" a="1"/>
  <c r="S366" i="21" s="1"/>
  <c r="AE366" i="21" a="1"/>
  <c r="AE366" i="21" s="1"/>
  <c r="T366" i="21" a="1"/>
  <c r="T366" i="21" s="1"/>
  <c r="AB366" i="21" a="1"/>
  <c r="AB366" i="21" s="1"/>
  <c r="AF366" i="21" a="1"/>
  <c r="AF366" i="21" s="1"/>
  <c r="P366" i="21"/>
  <c r="O366" i="21"/>
  <c r="Y366" i="21" a="1"/>
  <c r="Y366" i="21" s="1"/>
  <c r="X366" i="21" a="1"/>
  <c r="X366" i="21" s="1"/>
  <c r="W366" i="21"/>
  <c r="AJ366" i="21" a="1"/>
  <c r="AJ366" i="21" s="1"/>
  <c r="U366" i="21"/>
  <c r="D366" i="21" s="1"/>
  <c r="R366" i="21"/>
  <c r="AH366" i="21" a="1"/>
  <c r="AH366" i="21" s="1"/>
  <c r="AG366" i="21" a="1"/>
  <c r="AG366" i="21" s="1"/>
  <c r="AD366" i="21" a="1"/>
  <c r="AD366" i="21" s="1"/>
  <c r="AA366" i="21" a="1"/>
  <c r="AA366" i="21" s="1"/>
  <c r="Z366" i="21" a="1"/>
  <c r="Z366" i="21" s="1"/>
  <c r="Q366" i="21"/>
  <c r="V366" i="21"/>
  <c r="AI366" i="21" a="1"/>
  <c r="AI366" i="21" s="1"/>
  <c r="M368" i="21"/>
  <c r="K369" i="21" s="1"/>
  <c r="L369" i="21" s="1"/>
  <c r="H368" i="21" a="1"/>
  <c r="H368" i="21" s="1"/>
  <c r="I367" i="21"/>
  <c r="G367" i="21"/>
  <c r="N367" i="21"/>
  <c r="J367" i="21"/>
  <c r="I333" i="20"/>
  <c r="J333" i="20"/>
  <c r="G333" i="20"/>
  <c r="N333" i="20"/>
  <c r="M334" i="20"/>
  <c r="K335" i="20" s="1"/>
  <c r="L335" i="20" s="1"/>
  <c r="H334" i="20" a="1"/>
  <c r="H334" i="20" s="1"/>
  <c r="AH332" i="20" a="1"/>
  <c r="AH332" i="20" s="1"/>
  <c r="Z332" i="20" a="1"/>
  <c r="Z332" i="20" s="1"/>
  <c r="AK332" i="20" a="1"/>
  <c r="AK332" i="20" s="1"/>
  <c r="AB332" i="20" a="1"/>
  <c r="AB332" i="20" s="1"/>
  <c r="P332" i="20"/>
  <c r="AD332" i="20" a="1"/>
  <c r="AD332" i="20" s="1"/>
  <c r="S332" i="20" a="1"/>
  <c r="S332" i="20" s="1"/>
  <c r="R332" i="20"/>
  <c r="U332" i="20"/>
  <c r="D332" i="20" s="1"/>
  <c r="T332" i="20" a="1"/>
  <c r="T332" i="20" s="1"/>
  <c r="AE332" i="20" a="1"/>
  <c r="AE332" i="20" s="1"/>
  <c r="AG332" i="20" a="1"/>
  <c r="AG332" i="20" s="1"/>
  <c r="AF332" i="20" a="1"/>
  <c r="AF332" i="20" s="1"/>
  <c r="Q332" i="20"/>
  <c r="O332" i="20"/>
  <c r="W332" i="20"/>
  <c r="AI332" i="20" a="1"/>
  <c r="AI332" i="20" s="1"/>
  <c r="AC332" i="20" a="1"/>
  <c r="AC332" i="20" s="1"/>
  <c r="Y332" i="20" a="1"/>
  <c r="Y332" i="20" s="1"/>
  <c r="X332" i="20" a="1"/>
  <c r="X332" i="20" s="1"/>
  <c r="AJ332" i="20" a="1"/>
  <c r="AJ332" i="20" s="1"/>
  <c r="AA332" i="20" a="1"/>
  <c r="AA332" i="20" s="1"/>
  <c r="V332" i="20"/>
  <c r="D331" i="20"/>
  <c r="BF375" i="16" a="1"/>
  <c r="BF375" i="16" s="1"/>
  <c r="AX375" i="16" a="1"/>
  <c r="AX375" i="16" s="1"/>
  <c r="BE375" i="16" a="1"/>
  <c r="BE375" i="16" s="1"/>
  <c r="AW375" i="16" a="1"/>
  <c r="AW375" i="16" s="1"/>
  <c r="AT375" i="16"/>
  <c r="BI375" i="16" a="1"/>
  <c r="BI375" i="16" s="1"/>
  <c r="AY375" i="16" a="1"/>
  <c r="AY375" i="16" s="1"/>
  <c r="BH375" i="16" a="1"/>
  <c r="BH375" i="16" s="1"/>
  <c r="AV375" i="16"/>
  <c r="AU375" i="16"/>
  <c r="AO375" i="16"/>
  <c r="BD375" i="16" a="1"/>
  <c r="BD375" i="16" s="1"/>
  <c r="AN375" i="16"/>
  <c r="BC375" i="16" a="1"/>
  <c r="BC375" i="16" s="1"/>
  <c r="AQ375" i="16"/>
  <c r="AP375" i="16"/>
  <c r="BJ375" i="16" a="1"/>
  <c r="BJ375" i="16" s="1"/>
  <c r="AR375" i="16" a="1"/>
  <c r="AR375" i="16" s="1"/>
  <c r="BA375" i="16" a="1"/>
  <c r="BA375" i="16" s="1"/>
  <c r="AZ375" i="16" a="1"/>
  <c r="AZ375" i="16" s="1"/>
  <c r="AS375" i="16" a="1"/>
  <c r="AS375" i="16" s="1"/>
  <c r="BG375" i="16" a="1"/>
  <c r="BG375" i="16" s="1"/>
  <c r="BB375" i="16" a="1"/>
  <c r="BB375" i="16" s="1"/>
  <c r="AI376" i="16"/>
  <c r="AH376" i="16"/>
  <c r="AF376" i="16"/>
  <c r="AM376" i="16"/>
  <c r="AL377" i="16"/>
  <c r="AJ378" i="16" s="1"/>
  <c r="AK378" i="16" s="1"/>
  <c r="AG377" i="16" a="1"/>
  <c r="AG377" i="16" s="1"/>
  <c r="S367" i="21" l="1" a="1"/>
  <c r="S367" i="21" s="1"/>
  <c r="AJ367" i="21" a="1"/>
  <c r="AJ367" i="21" s="1"/>
  <c r="AB367" i="21" a="1"/>
  <c r="AB367" i="21" s="1"/>
  <c r="R367" i="21"/>
  <c r="AG367" i="21" a="1"/>
  <c r="AG367" i="21" s="1"/>
  <c r="X367" i="21" a="1"/>
  <c r="X367" i="21" s="1"/>
  <c r="AI367" i="21" a="1"/>
  <c r="AI367" i="21" s="1"/>
  <c r="Y367" i="21" a="1"/>
  <c r="Y367" i="21" s="1"/>
  <c r="O367" i="21"/>
  <c r="AD367" i="21" a="1"/>
  <c r="AD367" i="21" s="1"/>
  <c r="AA367" i="21" a="1"/>
  <c r="AA367" i="21" s="1"/>
  <c r="Z367" i="21" a="1"/>
  <c r="Z367" i="21" s="1"/>
  <c r="AE367" i="21" a="1"/>
  <c r="AE367" i="21" s="1"/>
  <c r="AK367" i="21" a="1"/>
  <c r="AK367" i="21" s="1"/>
  <c r="AC367" i="21" a="1"/>
  <c r="AC367" i="21" s="1"/>
  <c r="AH367" i="21" a="1"/>
  <c r="AH367" i="21" s="1"/>
  <c r="AF367" i="21" a="1"/>
  <c r="AF367" i="21" s="1"/>
  <c r="W367" i="21"/>
  <c r="V367" i="21"/>
  <c r="U367" i="21"/>
  <c r="D367" i="21" s="1"/>
  <c r="T367" i="21" a="1"/>
  <c r="T367" i="21" s="1"/>
  <c r="Q367" i="21"/>
  <c r="P367" i="21"/>
  <c r="N368" i="21"/>
  <c r="J368" i="21"/>
  <c r="I368" i="21"/>
  <c r="G368" i="21"/>
  <c r="M369" i="21"/>
  <c r="K370" i="21" s="1"/>
  <c r="L370" i="21" s="1"/>
  <c r="H369" i="21" a="1"/>
  <c r="H369" i="21" s="1"/>
  <c r="N334" i="20"/>
  <c r="I334" i="20"/>
  <c r="G334" i="20"/>
  <c r="J334" i="20"/>
  <c r="H335" i="20" a="1"/>
  <c r="H335" i="20" s="1"/>
  <c r="M335" i="20"/>
  <c r="K336" i="20" s="1"/>
  <c r="L336" i="20" s="1"/>
  <c r="AG333" i="20" a="1"/>
  <c r="AG333" i="20" s="1"/>
  <c r="Y333" i="20" a="1"/>
  <c r="Y333" i="20" s="1"/>
  <c r="T333" i="20" a="1"/>
  <c r="T333" i="20" s="1"/>
  <c r="Z333" i="20" a="1"/>
  <c r="Z333" i="20" s="1"/>
  <c r="AI333" i="20" a="1"/>
  <c r="AI333" i="20" s="1"/>
  <c r="X333" i="20" a="1"/>
  <c r="X333" i="20" s="1"/>
  <c r="R333" i="20"/>
  <c r="O333" i="20"/>
  <c r="AF333" i="20" a="1"/>
  <c r="AF333" i="20" s="1"/>
  <c r="S333" i="20" a="1"/>
  <c r="S333" i="20" s="1"/>
  <c r="AE333" i="20" a="1"/>
  <c r="AE333" i="20" s="1"/>
  <c r="Q333" i="20"/>
  <c r="AD333" i="20" a="1"/>
  <c r="AD333" i="20" s="1"/>
  <c r="P333" i="20"/>
  <c r="AK333" i="20" a="1"/>
  <c r="AK333" i="20" s="1"/>
  <c r="AC333" i="20" a="1"/>
  <c r="AC333" i="20" s="1"/>
  <c r="AB333" i="20" a="1"/>
  <c r="AB333" i="20" s="1"/>
  <c r="AA333" i="20" a="1"/>
  <c r="AA333" i="20" s="1"/>
  <c r="W333" i="20"/>
  <c r="AJ333" i="20" a="1"/>
  <c r="AJ333" i="20" s="1"/>
  <c r="AH333" i="20" a="1"/>
  <c r="AH333" i="20" s="1"/>
  <c r="V333" i="20"/>
  <c r="U333" i="20"/>
  <c r="AI377" i="16"/>
  <c r="AH377" i="16"/>
  <c r="AM377" i="16"/>
  <c r="AF377" i="16"/>
  <c r="AG378" i="16" a="1"/>
  <c r="AG378" i="16" s="1"/>
  <c r="AL378" i="16"/>
  <c r="AJ379" i="16" s="1"/>
  <c r="AK379" i="16" s="1"/>
  <c r="BE376" i="16" a="1"/>
  <c r="BE376" i="16" s="1"/>
  <c r="AW376" i="16" a="1"/>
  <c r="AW376" i="16" s="1"/>
  <c r="AV376" i="16"/>
  <c r="BC376" i="16" a="1"/>
  <c r="BC376" i="16" s="1"/>
  <c r="AS376" i="16" a="1"/>
  <c r="AS376" i="16" s="1"/>
  <c r="BF376" i="16" a="1"/>
  <c r="BF376" i="16" s="1"/>
  <c r="BD376" i="16" a="1"/>
  <c r="BD376" i="16" s="1"/>
  <c r="AR376" i="16" a="1"/>
  <c r="AR376" i="16" s="1"/>
  <c r="AQ376" i="16"/>
  <c r="AU376" i="16"/>
  <c r="BI376" i="16" a="1"/>
  <c r="BI376" i="16" s="1"/>
  <c r="AT376" i="16"/>
  <c r="AC376" i="16" s="1"/>
  <c r="AP376" i="16"/>
  <c r="BG376" i="16" a="1"/>
  <c r="BG376" i="16" s="1"/>
  <c r="BB376" i="16" a="1"/>
  <c r="BB376" i="16" s="1"/>
  <c r="BA376" i="16" a="1"/>
  <c r="BA376" i="16" s="1"/>
  <c r="AO376" i="16"/>
  <c r="AN376" i="16"/>
  <c r="BJ376" i="16" a="1"/>
  <c r="BJ376" i="16" s="1"/>
  <c r="BH376" i="16" a="1"/>
  <c r="BH376" i="16" s="1"/>
  <c r="AY376" i="16" a="1"/>
  <c r="AY376" i="16" s="1"/>
  <c r="AZ376" i="16" a="1"/>
  <c r="AZ376" i="16" s="1"/>
  <c r="AX376" i="16" a="1"/>
  <c r="AX376" i="16" s="1"/>
  <c r="AC375" i="16"/>
  <c r="J369" i="21" l="1"/>
  <c r="N369" i="21"/>
  <c r="G369" i="21"/>
  <c r="I369" i="21"/>
  <c r="H370" i="21" a="1"/>
  <c r="H370" i="21" s="1"/>
  <c r="M370" i="21"/>
  <c r="K371" i="21" s="1"/>
  <c r="L371" i="21" s="1"/>
  <c r="AJ368" i="21" a="1"/>
  <c r="AJ368" i="21" s="1"/>
  <c r="AB368" i="21" a="1"/>
  <c r="AB368" i="21" s="1"/>
  <c r="R368" i="21"/>
  <c r="Q368" i="21"/>
  <c r="AK368" i="21" a="1"/>
  <c r="AK368" i="21" s="1"/>
  <c r="AA368" i="21" a="1"/>
  <c r="AA368" i="21" s="1"/>
  <c r="AF368" i="21" a="1"/>
  <c r="AF368" i="21" s="1"/>
  <c r="T368" i="21" a="1"/>
  <c r="T368" i="21" s="1"/>
  <c r="AD368" i="21" a="1"/>
  <c r="AD368" i="21" s="1"/>
  <c r="AE368" i="21" a="1"/>
  <c r="AE368" i="21" s="1"/>
  <c r="AC368" i="21" a="1"/>
  <c r="AC368" i="21" s="1"/>
  <c r="W368" i="21"/>
  <c r="AG368" i="21" a="1"/>
  <c r="AG368" i="21" s="1"/>
  <c r="AH368" i="21" a="1"/>
  <c r="AH368" i="21" s="1"/>
  <c r="AI368" i="21" a="1"/>
  <c r="AI368" i="21" s="1"/>
  <c r="P368" i="21"/>
  <c r="V368" i="21"/>
  <c r="O368" i="21"/>
  <c r="X368" i="21" a="1"/>
  <c r="X368" i="21" s="1"/>
  <c r="U368" i="21"/>
  <c r="S368" i="21" a="1"/>
  <c r="S368" i="21" s="1"/>
  <c r="Y368" i="21" a="1"/>
  <c r="Y368" i="21" s="1"/>
  <c r="Z368" i="21" a="1"/>
  <c r="Z368" i="21" s="1"/>
  <c r="D333" i="20"/>
  <c r="M336" i="20"/>
  <c r="K337" i="20" s="1"/>
  <c r="L337" i="20" s="1"/>
  <c r="H336" i="20" a="1"/>
  <c r="H336" i="20" s="1"/>
  <c r="J335" i="20"/>
  <c r="G335" i="20"/>
  <c r="N335" i="20"/>
  <c r="I335" i="20"/>
  <c r="AG334" i="20" a="1"/>
  <c r="AG334" i="20" s="1"/>
  <c r="Y334" i="20" a="1"/>
  <c r="Y334" i="20" s="1"/>
  <c r="AH334" i="20" a="1"/>
  <c r="AH334" i="20" s="1"/>
  <c r="X334" i="20" a="1"/>
  <c r="X334" i="20" s="1"/>
  <c r="AD334" i="20" a="1"/>
  <c r="AD334" i="20" s="1"/>
  <c r="S334" i="20" a="1"/>
  <c r="S334" i="20" s="1"/>
  <c r="R334" i="20"/>
  <c r="AC334" i="20" a="1"/>
  <c r="AC334" i="20" s="1"/>
  <c r="Q334" i="20"/>
  <c r="T334" i="20" a="1"/>
  <c r="T334" i="20" s="1"/>
  <c r="P334" i="20"/>
  <c r="AF334" i="20" a="1"/>
  <c r="AF334" i="20" s="1"/>
  <c r="AE334" i="20" a="1"/>
  <c r="AE334" i="20" s="1"/>
  <c r="O334" i="20"/>
  <c r="AB334" i="20" a="1"/>
  <c r="AB334" i="20" s="1"/>
  <c r="AI334" i="20" a="1"/>
  <c r="AI334" i="20" s="1"/>
  <c r="AA334" i="20" a="1"/>
  <c r="AA334" i="20" s="1"/>
  <c r="Z334" i="20" a="1"/>
  <c r="Z334" i="20" s="1"/>
  <c r="AK334" i="20" a="1"/>
  <c r="AK334" i="20" s="1"/>
  <c r="V334" i="20"/>
  <c r="AJ334" i="20" a="1"/>
  <c r="AJ334" i="20" s="1"/>
  <c r="W334" i="20"/>
  <c r="U334" i="20"/>
  <c r="D334" i="20" s="1"/>
  <c r="AG379" i="16" a="1"/>
  <c r="AG379" i="16" s="1"/>
  <c r="AL379" i="16"/>
  <c r="AJ380" i="16" s="1"/>
  <c r="AK380" i="16" s="1"/>
  <c r="AH378" i="16"/>
  <c r="AI378" i="16"/>
  <c r="AF378" i="16"/>
  <c r="AM378" i="16"/>
  <c r="BE377" i="16" a="1"/>
  <c r="BE377" i="16" s="1"/>
  <c r="AW377" i="16" a="1"/>
  <c r="AW377" i="16" s="1"/>
  <c r="AV377" i="16"/>
  <c r="BD377" i="16" a="1"/>
  <c r="BD377" i="16" s="1"/>
  <c r="AU377" i="16"/>
  <c r="AS377" i="16" a="1"/>
  <c r="AS377" i="16" s="1"/>
  <c r="BB377" i="16" a="1"/>
  <c r="BB377" i="16" s="1"/>
  <c r="AO377" i="16"/>
  <c r="AN377" i="16"/>
  <c r="BA377" i="16" a="1"/>
  <c r="BA377" i="16" s="1"/>
  <c r="AY377" i="16" a="1"/>
  <c r="AY377" i="16" s="1"/>
  <c r="BJ377" i="16" a="1"/>
  <c r="BJ377" i="16" s="1"/>
  <c r="AX377" i="16" a="1"/>
  <c r="AX377" i="16" s="1"/>
  <c r="AZ377" i="16" a="1"/>
  <c r="AZ377" i="16" s="1"/>
  <c r="AT377" i="16"/>
  <c r="AQ377" i="16"/>
  <c r="AP377" i="16"/>
  <c r="BI377" i="16" a="1"/>
  <c r="BI377" i="16" s="1"/>
  <c r="BH377" i="16" a="1"/>
  <c r="BH377" i="16" s="1"/>
  <c r="BC377" i="16" a="1"/>
  <c r="BC377" i="16" s="1"/>
  <c r="AR377" i="16" a="1"/>
  <c r="AR377" i="16" s="1"/>
  <c r="BG377" i="16" a="1"/>
  <c r="BG377" i="16" s="1"/>
  <c r="BF377" i="16" a="1"/>
  <c r="BF377" i="16" s="1"/>
  <c r="D368" i="21" l="1"/>
  <c r="M371" i="21"/>
  <c r="K372" i="21" s="1"/>
  <c r="L372" i="21" s="1"/>
  <c r="H371" i="21" a="1"/>
  <c r="H371" i="21" s="1"/>
  <c r="G370" i="21"/>
  <c r="I370" i="21"/>
  <c r="J370" i="21"/>
  <c r="N370" i="21"/>
  <c r="Q369" i="21"/>
  <c r="AI369" i="21" a="1"/>
  <c r="AI369" i="21" s="1"/>
  <c r="AA369" i="21" a="1"/>
  <c r="AA369" i="21" s="1"/>
  <c r="P369" i="21"/>
  <c r="T369" i="21" a="1"/>
  <c r="T369" i="21" s="1"/>
  <c r="AD369" i="21" a="1"/>
  <c r="AD369" i="21" s="1"/>
  <c r="AB369" i="21" a="1"/>
  <c r="AB369" i="21" s="1"/>
  <c r="AC369" i="21" a="1"/>
  <c r="AC369" i="21" s="1"/>
  <c r="S369" i="21" a="1"/>
  <c r="S369" i="21" s="1"/>
  <c r="AF369" i="21" a="1"/>
  <c r="AF369" i="21" s="1"/>
  <c r="AG369" i="21" a="1"/>
  <c r="AG369" i="21" s="1"/>
  <c r="R369" i="21"/>
  <c r="O369" i="21"/>
  <c r="AJ369" i="21" a="1"/>
  <c r="AJ369" i="21" s="1"/>
  <c r="Y369" i="21" a="1"/>
  <c r="Y369" i="21" s="1"/>
  <c r="U369" i="21"/>
  <c r="D369" i="21" s="1"/>
  <c r="Z369" i="21" a="1"/>
  <c r="Z369" i="21" s="1"/>
  <c r="AK369" i="21" a="1"/>
  <c r="AK369" i="21" s="1"/>
  <c r="V369" i="21"/>
  <c r="AE369" i="21" a="1"/>
  <c r="AE369" i="21" s="1"/>
  <c r="X369" i="21" a="1"/>
  <c r="X369" i="21" s="1"/>
  <c r="AH369" i="21" a="1"/>
  <c r="AH369" i="21" s="1"/>
  <c r="W369" i="21"/>
  <c r="AF335" i="20" a="1"/>
  <c r="AF335" i="20" s="1"/>
  <c r="X335" i="20" a="1"/>
  <c r="X335" i="20" s="1"/>
  <c r="O335" i="20"/>
  <c r="AI335" i="20" a="1"/>
  <c r="AI335" i="20" s="1"/>
  <c r="Y335" i="20" a="1"/>
  <c r="Y335" i="20" s="1"/>
  <c r="AH335" i="20" a="1"/>
  <c r="AH335" i="20" s="1"/>
  <c r="W335" i="20"/>
  <c r="S335" i="20" a="1"/>
  <c r="S335" i="20" s="1"/>
  <c r="Q335" i="20"/>
  <c r="AC335" i="20" a="1"/>
  <c r="AC335" i="20" s="1"/>
  <c r="AE335" i="20" a="1"/>
  <c r="AE335" i="20" s="1"/>
  <c r="R335" i="20"/>
  <c r="AD335" i="20" a="1"/>
  <c r="AD335" i="20" s="1"/>
  <c r="P335" i="20"/>
  <c r="Z335" i="20" a="1"/>
  <c r="Z335" i="20" s="1"/>
  <c r="AB335" i="20" a="1"/>
  <c r="AB335" i="20" s="1"/>
  <c r="V335" i="20"/>
  <c r="U335" i="20"/>
  <c r="D335" i="20" s="1"/>
  <c r="AG335" i="20" a="1"/>
  <c r="AG335" i="20" s="1"/>
  <c r="T335" i="20" a="1"/>
  <c r="T335" i="20" s="1"/>
  <c r="AK335" i="20" a="1"/>
  <c r="AK335" i="20" s="1"/>
  <c r="AJ335" i="20" a="1"/>
  <c r="AJ335" i="20" s="1"/>
  <c r="AA335" i="20" a="1"/>
  <c r="AA335" i="20" s="1"/>
  <c r="J336" i="20"/>
  <c r="I336" i="20"/>
  <c r="N336" i="20"/>
  <c r="G336" i="20"/>
  <c r="H337" i="20" a="1"/>
  <c r="H337" i="20" s="1"/>
  <c r="M337" i="20"/>
  <c r="K338" i="20" s="1"/>
  <c r="L338" i="20" s="1"/>
  <c r="AC377" i="16"/>
  <c r="AV378" i="16"/>
  <c r="BD378" i="16" a="1"/>
  <c r="BD378" i="16" s="1"/>
  <c r="AU378" i="16"/>
  <c r="AT378" i="16"/>
  <c r="AC378" i="16" s="1"/>
  <c r="BJ378" i="16" a="1"/>
  <c r="BJ378" i="16" s="1"/>
  <c r="BB378" i="16" a="1"/>
  <c r="BB378" i="16" s="1"/>
  <c r="BI378" i="16" a="1"/>
  <c r="BI378" i="16" s="1"/>
  <c r="AY378" i="16" a="1"/>
  <c r="AY378" i="16" s="1"/>
  <c r="BH378" i="16" a="1"/>
  <c r="BH378" i="16" s="1"/>
  <c r="AX378" i="16" a="1"/>
  <c r="AX378" i="16" s="1"/>
  <c r="BC378" i="16" a="1"/>
  <c r="BC378" i="16" s="1"/>
  <c r="AZ378" i="16" a="1"/>
  <c r="AZ378" i="16" s="1"/>
  <c r="AR378" i="16" a="1"/>
  <c r="AR378" i="16" s="1"/>
  <c r="AQ378" i="16"/>
  <c r="AP378" i="16"/>
  <c r="AO378" i="16"/>
  <c r="AS378" i="16" a="1"/>
  <c r="AS378" i="16" s="1"/>
  <c r="AN378" i="16"/>
  <c r="AW378" i="16" a="1"/>
  <c r="AW378" i="16" s="1"/>
  <c r="BG378" i="16" a="1"/>
  <c r="BG378" i="16" s="1"/>
  <c r="BE378" i="16" a="1"/>
  <c r="BE378" i="16" s="1"/>
  <c r="BF378" i="16" a="1"/>
  <c r="BF378" i="16" s="1"/>
  <c r="BA378" i="16" a="1"/>
  <c r="BA378" i="16" s="1"/>
  <c r="AG380" i="16" a="1"/>
  <c r="AG380" i="16" s="1"/>
  <c r="AL380" i="16"/>
  <c r="AJ381" i="16" s="1"/>
  <c r="AK381" i="16" s="1"/>
  <c r="AF379" i="16"/>
  <c r="AM379" i="16"/>
  <c r="AI379" i="16"/>
  <c r="AH379" i="16"/>
  <c r="AI370" i="21" l="1" a="1"/>
  <c r="AI370" i="21" s="1"/>
  <c r="AA370" i="21" a="1"/>
  <c r="AA370" i="21" s="1"/>
  <c r="P370" i="21"/>
  <c r="O370" i="21"/>
  <c r="AG370" i="21" a="1"/>
  <c r="AG370" i="21" s="1"/>
  <c r="X370" i="21" a="1"/>
  <c r="X370" i="21" s="1"/>
  <c r="W370" i="21"/>
  <c r="AJ370" i="21" a="1"/>
  <c r="AJ370" i="21" s="1"/>
  <c r="Y370" i="21" a="1"/>
  <c r="Y370" i="21" s="1"/>
  <c r="AC370" i="21" a="1"/>
  <c r="AC370" i="21" s="1"/>
  <c r="AK370" i="21" a="1"/>
  <c r="AK370" i="21" s="1"/>
  <c r="T370" i="21" a="1"/>
  <c r="T370" i="21" s="1"/>
  <c r="AH370" i="21" a="1"/>
  <c r="AH370" i="21" s="1"/>
  <c r="S370" i="21" a="1"/>
  <c r="S370" i="21" s="1"/>
  <c r="R370" i="21"/>
  <c r="Q370" i="21"/>
  <c r="AF370" i="21" a="1"/>
  <c r="AF370" i="21" s="1"/>
  <c r="AE370" i="21" a="1"/>
  <c r="AE370" i="21" s="1"/>
  <c r="AD370" i="21" a="1"/>
  <c r="AD370" i="21" s="1"/>
  <c r="Z370" i="21" a="1"/>
  <c r="Z370" i="21" s="1"/>
  <c r="V370" i="21"/>
  <c r="AB370" i="21" a="1"/>
  <c r="AB370" i="21" s="1"/>
  <c r="U370" i="21"/>
  <c r="D370" i="21" s="1"/>
  <c r="N371" i="21"/>
  <c r="I371" i="21"/>
  <c r="J371" i="21"/>
  <c r="G371" i="21"/>
  <c r="M372" i="21"/>
  <c r="K373" i="21" s="1"/>
  <c r="L373" i="21" s="1"/>
  <c r="H372" i="21" a="1"/>
  <c r="H372" i="21" s="1"/>
  <c r="H338" i="20" a="1"/>
  <c r="H338" i="20" s="1"/>
  <c r="M338" i="20"/>
  <c r="K339" i="20" s="1"/>
  <c r="L339" i="20" s="1"/>
  <c r="I337" i="20"/>
  <c r="J337" i="20"/>
  <c r="G337" i="20"/>
  <c r="N337" i="20"/>
  <c r="AF336" i="20" a="1"/>
  <c r="AF336" i="20" s="1"/>
  <c r="X336" i="20" a="1"/>
  <c r="X336" i="20" s="1"/>
  <c r="W336" i="20"/>
  <c r="AD336" i="20" a="1"/>
  <c r="AD336" i="20" s="1"/>
  <c r="R336" i="20"/>
  <c r="AC336" i="20" a="1"/>
  <c r="AC336" i="20" s="1"/>
  <c r="Q336" i="20"/>
  <c r="P336" i="20"/>
  <c r="AG336" i="20" a="1"/>
  <c r="AG336" i="20" s="1"/>
  <c r="S336" i="20" a="1"/>
  <c r="S336" i="20" s="1"/>
  <c r="AE336" i="20" a="1"/>
  <c r="AE336" i="20" s="1"/>
  <c r="O336" i="20"/>
  <c r="AB336" i="20" a="1"/>
  <c r="AB336" i="20" s="1"/>
  <c r="AK336" i="20" a="1"/>
  <c r="AK336" i="20" s="1"/>
  <c r="Y336" i="20" a="1"/>
  <c r="Y336" i="20" s="1"/>
  <c r="V336" i="20"/>
  <c r="U336" i="20"/>
  <c r="AI336" i="20" a="1"/>
  <c r="AI336" i="20" s="1"/>
  <c r="AH336" i="20" a="1"/>
  <c r="AH336" i="20" s="1"/>
  <c r="Z336" i="20" a="1"/>
  <c r="Z336" i="20" s="1"/>
  <c r="AA336" i="20" a="1"/>
  <c r="AA336" i="20" s="1"/>
  <c r="T336" i="20" a="1"/>
  <c r="T336" i="20" s="1"/>
  <c r="AJ336" i="20" a="1"/>
  <c r="AJ336" i="20" s="1"/>
  <c r="BD379" i="16" a="1"/>
  <c r="BD379" i="16" s="1"/>
  <c r="AU379" i="16"/>
  <c r="AT379" i="16"/>
  <c r="AC379" i="16" s="1"/>
  <c r="BC379" i="16" a="1"/>
  <c r="BC379" i="16" s="1"/>
  <c r="AR379" i="16" a="1"/>
  <c r="AR379" i="16" s="1"/>
  <c r="BG379" i="16" a="1"/>
  <c r="BG379" i="16" s="1"/>
  <c r="AW379" i="16" a="1"/>
  <c r="AW379" i="16" s="1"/>
  <c r="AV379" i="16"/>
  <c r="BF379" i="16" a="1"/>
  <c r="BF379" i="16" s="1"/>
  <c r="AS379" i="16" a="1"/>
  <c r="AS379" i="16" s="1"/>
  <c r="BH379" i="16" a="1"/>
  <c r="BH379" i="16" s="1"/>
  <c r="AO379" i="16"/>
  <c r="AN379" i="16"/>
  <c r="BE379" i="16" a="1"/>
  <c r="BE379" i="16" s="1"/>
  <c r="BB379" i="16" a="1"/>
  <c r="BB379" i="16" s="1"/>
  <c r="BI379" i="16" a="1"/>
  <c r="BI379" i="16" s="1"/>
  <c r="AX379" i="16" a="1"/>
  <c r="AX379" i="16" s="1"/>
  <c r="AQ379" i="16"/>
  <c r="BA379" i="16" a="1"/>
  <c r="BA379" i="16" s="1"/>
  <c r="AZ379" i="16" a="1"/>
  <c r="AZ379" i="16" s="1"/>
  <c r="AY379" i="16" a="1"/>
  <c r="AY379" i="16" s="1"/>
  <c r="AP379" i="16"/>
  <c r="BJ379" i="16" a="1"/>
  <c r="BJ379" i="16" s="1"/>
  <c r="AL381" i="16"/>
  <c r="AJ382" i="16" s="1"/>
  <c r="AK382" i="16" s="1"/>
  <c r="AG381" i="16" a="1"/>
  <c r="AG381" i="16" s="1"/>
  <c r="AF380" i="16"/>
  <c r="AM380" i="16"/>
  <c r="AI380" i="16"/>
  <c r="AH380" i="16"/>
  <c r="N372" i="21" l="1"/>
  <c r="G372" i="21"/>
  <c r="J372" i="21"/>
  <c r="I372" i="21"/>
  <c r="M373" i="21"/>
  <c r="K374" i="21" s="1"/>
  <c r="L374" i="21" s="1"/>
  <c r="H373" i="21" a="1"/>
  <c r="H373" i="21" s="1"/>
  <c r="O371" i="21"/>
  <c r="AH371" i="21" a="1"/>
  <c r="AH371" i="21" s="1"/>
  <c r="Z371" i="21" a="1"/>
  <c r="Z371" i="21" s="1"/>
  <c r="AJ371" i="21" a="1"/>
  <c r="AJ371" i="21" s="1"/>
  <c r="AA371" i="21" a="1"/>
  <c r="AA371" i="21" s="1"/>
  <c r="T371" i="21" a="1"/>
  <c r="T371" i="21" s="1"/>
  <c r="AE371" i="21" a="1"/>
  <c r="AE371" i="21" s="1"/>
  <c r="AB371" i="21" a="1"/>
  <c r="AB371" i="21" s="1"/>
  <c r="V371" i="21"/>
  <c r="X371" i="21" a="1"/>
  <c r="X371" i="21" s="1"/>
  <c r="W371" i="21"/>
  <c r="AK371" i="21" a="1"/>
  <c r="AK371" i="21" s="1"/>
  <c r="AG371" i="21" a="1"/>
  <c r="AG371" i="21" s="1"/>
  <c r="AD371" i="21" a="1"/>
  <c r="AD371" i="21" s="1"/>
  <c r="P371" i="21"/>
  <c r="AF371" i="21" a="1"/>
  <c r="AF371" i="21" s="1"/>
  <c r="Y371" i="21" a="1"/>
  <c r="Y371" i="21" s="1"/>
  <c r="U371" i="21"/>
  <c r="R371" i="21"/>
  <c r="Q371" i="21"/>
  <c r="AC371" i="21" a="1"/>
  <c r="AC371" i="21" s="1"/>
  <c r="S371" i="21" a="1"/>
  <c r="S371" i="21" s="1"/>
  <c r="AI371" i="21" a="1"/>
  <c r="AI371" i="21" s="1"/>
  <c r="W337" i="20"/>
  <c r="AE337" i="20" a="1"/>
  <c r="AE337" i="20" s="1"/>
  <c r="V337" i="20"/>
  <c r="AI337" i="20" a="1"/>
  <c r="AI337" i="20" s="1"/>
  <c r="Y337" i="20" a="1"/>
  <c r="Y337" i="20" s="1"/>
  <c r="AH337" i="20" a="1"/>
  <c r="AH337" i="20" s="1"/>
  <c r="X337" i="20" a="1"/>
  <c r="X337" i="20" s="1"/>
  <c r="Q337" i="20"/>
  <c r="O337" i="20"/>
  <c r="AB337" i="20" a="1"/>
  <c r="AB337" i="20" s="1"/>
  <c r="AD337" i="20" a="1"/>
  <c r="AD337" i="20" s="1"/>
  <c r="P337" i="20"/>
  <c r="AC337" i="20" a="1"/>
  <c r="AC337" i="20" s="1"/>
  <c r="T337" i="20" a="1"/>
  <c r="T337" i="20" s="1"/>
  <c r="S337" i="20" a="1"/>
  <c r="S337" i="20" s="1"/>
  <c r="R337" i="20"/>
  <c r="AJ337" i="20" a="1"/>
  <c r="AJ337" i="20" s="1"/>
  <c r="AG337" i="20" a="1"/>
  <c r="AG337" i="20" s="1"/>
  <c r="AA337" i="20" a="1"/>
  <c r="AA337" i="20" s="1"/>
  <c r="AK337" i="20" a="1"/>
  <c r="AK337" i="20" s="1"/>
  <c r="AF337" i="20" a="1"/>
  <c r="AF337" i="20" s="1"/>
  <c r="U337" i="20"/>
  <c r="D337" i="20" s="1"/>
  <c r="Z337" i="20" a="1"/>
  <c r="Z337" i="20" s="1"/>
  <c r="H339" i="20" a="1"/>
  <c r="H339" i="20" s="1"/>
  <c r="M339" i="20"/>
  <c r="K340" i="20" s="1"/>
  <c r="L340" i="20" s="1"/>
  <c r="D336" i="20"/>
  <c r="N338" i="20"/>
  <c r="I338" i="20"/>
  <c r="J338" i="20"/>
  <c r="G338" i="20"/>
  <c r="AT380" i="16"/>
  <c r="BC380" i="16" a="1"/>
  <c r="BC380" i="16" s="1"/>
  <c r="AS380" i="16" a="1"/>
  <c r="AS380" i="16" s="1"/>
  <c r="BI380" i="16" a="1"/>
  <c r="BI380" i="16" s="1"/>
  <c r="BA380" i="16" a="1"/>
  <c r="BA380" i="16" s="1"/>
  <c r="AQ380" i="16"/>
  <c r="AP380" i="16"/>
  <c r="BD380" i="16" a="1"/>
  <c r="BD380" i="16" s="1"/>
  <c r="AO380" i="16"/>
  <c r="BB380" i="16" a="1"/>
  <c r="BB380" i="16" s="1"/>
  <c r="AN380" i="16"/>
  <c r="BJ380" i="16" a="1"/>
  <c r="BJ380" i="16" s="1"/>
  <c r="AW380" i="16" a="1"/>
  <c r="AW380" i="16" s="1"/>
  <c r="AV380" i="16"/>
  <c r="BG380" i="16" a="1"/>
  <c r="BG380" i="16" s="1"/>
  <c r="AR380" i="16" a="1"/>
  <c r="AR380" i="16" s="1"/>
  <c r="AZ380" i="16" a="1"/>
  <c r="AZ380" i="16" s="1"/>
  <c r="AY380" i="16" a="1"/>
  <c r="AY380" i="16" s="1"/>
  <c r="AU380" i="16"/>
  <c r="BH380" i="16" a="1"/>
  <c r="BH380" i="16" s="1"/>
  <c r="BF380" i="16" a="1"/>
  <c r="BF380" i="16" s="1"/>
  <c r="BE380" i="16" a="1"/>
  <c r="BE380" i="16" s="1"/>
  <c r="AX380" i="16" a="1"/>
  <c r="AX380" i="16" s="1"/>
  <c r="AF381" i="16"/>
  <c r="AI381" i="16"/>
  <c r="AH381" i="16"/>
  <c r="AM381" i="16"/>
  <c r="AG382" i="16" a="1"/>
  <c r="AG382" i="16" s="1"/>
  <c r="AL382" i="16"/>
  <c r="AJ383" i="16" s="1"/>
  <c r="AK383" i="16" s="1"/>
  <c r="D371" i="21" l="1"/>
  <c r="G373" i="21"/>
  <c r="I373" i="21"/>
  <c r="N373" i="21"/>
  <c r="J373" i="21"/>
  <c r="M374" i="21"/>
  <c r="K375" i="21" s="1"/>
  <c r="L375" i="21" s="1"/>
  <c r="H374" i="21" a="1"/>
  <c r="H374" i="21" s="1"/>
  <c r="AH372" i="21" a="1"/>
  <c r="AH372" i="21" s="1"/>
  <c r="Z372" i="21" a="1"/>
  <c r="Z372" i="21" s="1"/>
  <c r="AD372" i="21" a="1"/>
  <c r="AD372" i="21" s="1"/>
  <c r="S372" i="21" a="1"/>
  <c r="S372" i="21" s="1"/>
  <c r="AB372" i="21" a="1"/>
  <c r="AB372" i="21" s="1"/>
  <c r="AA372" i="21" a="1"/>
  <c r="AA372" i="21" s="1"/>
  <c r="AC372" i="21" a="1"/>
  <c r="AC372" i="21" s="1"/>
  <c r="Y372" i="21" a="1"/>
  <c r="Y372" i="21" s="1"/>
  <c r="O372" i="21"/>
  <c r="AE372" i="21" a="1"/>
  <c r="AE372" i="21" s="1"/>
  <c r="V372" i="21"/>
  <c r="AF372" i="21" a="1"/>
  <c r="AF372" i="21" s="1"/>
  <c r="W372" i="21"/>
  <c r="R372" i="21"/>
  <c r="Q372" i="21"/>
  <c r="AK372" i="21" a="1"/>
  <c r="AK372" i="21" s="1"/>
  <c r="X372" i="21" a="1"/>
  <c r="X372" i="21" s="1"/>
  <c r="T372" i="21" a="1"/>
  <c r="T372" i="21" s="1"/>
  <c r="P372" i="21"/>
  <c r="AG372" i="21" a="1"/>
  <c r="AG372" i="21" s="1"/>
  <c r="U372" i="21"/>
  <c r="D372" i="21" s="1"/>
  <c r="AI372" i="21" a="1"/>
  <c r="AI372" i="21" s="1"/>
  <c r="AJ372" i="21" a="1"/>
  <c r="AJ372" i="21" s="1"/>
  <c r="AE338" i="20" a="1"/>
  <c r="AE338" i="20" s="1"/>
  <c r="V338" i="20"/>
  <c r="U338" i="20"/>
  <c r="AJ338" i="20" a="1"/>
  <c r="AJ338" i="20" s="1"/>
  <c r="AA338" i="20" a="1"/>
  <c r="AA338" i="20" s="1"/>
  <c r="R338" i="20"/>
  <c r="AC338" i="20" a="1"/>
  <c r="AC338" i="20" s="1"/>
  <c r="Q338" i="20"/>
  <c r="P338" i="20"/>
  <c r="AF338" i="20" a="1"/>
  <c r="AF338" i="20" s="1"/>
  <c r="O338" i="20"/>
  <c r="AD338" i="20" a="1"/>
  <c r="AD338" i="20" s="1"/>
  <c r="AB338" i="20" a="1"/>
  <c r="AB338" i="20" s="1"/>
  <c r="Z338" i="20" a="1"/>
  <c r="Z338" i="20" s="1"/>
  <c r="AK338" i="20" a="1"/>
  <c r="AK338" i="20" s="1"/>
  <c r="S338" i="20" a="1"/>
  <c r="S338" i="20" s="1"/>
  <c r="AI338" i="20" a="1"/>
  <c r="AI338" i="20" s="1"/>
  <c r="T338" i="20" a="1"/>
  <c r="T338" i="20" s="1"/>
  <c r="AH338" i="20" a="1"/>
  <c r="AH338" i="20" s="1"/>
  <c r="AG338" i="20" a="1"/>
  <c r="AG338" i="20" s="1"/>
  <c r="Y338" i="20" a="1"/>
  <c r="Y338" i="20" s="1"/>
  <c r="X338" i="20" a="1"/>
  <c r="X338" i="20" s="1"/>
  <c r="W338" i="20"/>
  <c r="M340" i="20"/>
  <c r="K341" i="20" s="1"/>
  <c r="L341" i="20" s="1"/>
  <c r="H340" i="20" a="1"/>
  <c r="H340" i="20" s="1"/>
  <c r="G339" i="20"/>
  <c r="I339" i="20"/>
  <c r="N339" i="20"/>
  <c r="J339" i="20"/>
  <c r="AL383" i="16"/>
  <c r="AJ384" i="16" s="1"/>
  <c r="AK384" i="16" s="1"/>
  <c r="AG383" i="16" a="1"/>
  <c r="AG383" i="16" s="1"/>
  <c r="AF382" i="16"/>
  <c r="AM382" i="16"/>
  <c r="AI382" i="16"/>
  <c r="AH382" i="16"/>
  <c r="BC381" i="16" a="1"/>
  <c r="BC381" i="16" s="1"/>
  <c r="AS381" i="16" a="1"/>
  <c r="AS381" i="16" s="1"/>
  <c r="BJ381" i="16" a="1"/>
  <c r="BJ381" i="16" s="1"/>
  <c r="BB381" i="16" a="1"/>
  <c r="BB381" i="16" s="1"/>
  <c r="AP381" i="16"/>
  <c r="AZ381" i="16" a="1"/>
  <c r="AZ381" i="16" s="1"/>
  <c r="AY381" i="16" a="1"/>
  <c r="AY381" i="16" s="1"/>
  <c r="BI381" i="16" a="1"/>
  <c r="BI381" i="16" s="1"/>
  <c r="BA381" i="16" a="1"/>
  <c r="BA381" i="16" s="1"/>
  <c r="AX381" i="16" a="1"/>
  <c r="AX381" i="16" s="1"/>
  <c r="AV381" i="16"/>
  <c r="AU381" i="16"/>
  <c r="AT381" i="16"/>
  <c r="AC381" i="16" s="1"/>
  <c r="AR381" i="16" a="1"/>
  <c r="AR381" i="16" s="1"/>
  <c r="AQ381" i="16"/>
  <c r="AW381" i="16" a="1"/>
  <c r="AW381" i="16" s="1"/>
  <c r="AO381" i="16"/>
  <c r="BH381" i="16" a="1"/>
  <c r="BH381" i="16" s="1"/>
  <c r="BD381" i="16" a="1"/>
  <c r="BD381" i="16" s="1"/>
  <c r="AN381" i="16"/>
  <c r="BE381" i="16" a="1"/>
  <c r="BE381" i="16" s="1"/>
  <c r="BF381" i="16" a="1"/>
  <c r="BF381" i="16" s="1"/>
  <c r="BG381" i="16" a="1"/>
  <c r="BG381" i="16" s="1"/>
  <c r="AC380" i="16"/>
  <c r="N374" i="21" l="1"/>
  <c r="G374" i="21"/>
  <c r="J374" i="21"/>
  <c r="I374" i="21"/>
  <c r="M375" i="21"/>
  <c r="K376" i="21" s="1"/>
  <c r="L376" i="21" s="1"/>
  <c r="H375" i="21" a="1"/>
  <c r="H375" i="21" s="1"/>
  <c r="AG373" i="21" a="1"/>
  <c r="AG373" i="21" s="1"/>
  <c r="Y373" i="21" a="1"/>
  <c r="Y373" i="21" s="1"/>
  <c r="W373" i="21"/>
  <c r="AF373" i="21" a="1"/>
  <c r="AF373" i="21" s="1"/>
  <c r="V373" i="21"/>
  <c r="AI373" i="21" a="1"/>
  <c r="AI373" i="21" s="1"/>
  <c r="X373" i="21" a="1"/>
  <c r="X373" i="21" s="1"/>
  <c r="AA373" i="21" a="1"/>
  <c r="AA373" i="21" s="1"/>
  <c r="O373" i="21"/>
  <c r="AC373" i="21" a="1"/>
  <c r="AC373" i="21" s="1"/>
  <c r="AD373" i="21" a="1"/>
  <c r="AD373" i="21" s="1"/>
  <c r="AB373" i="21" a="1"/>
  <c r="AB373" i="21" s="1"/>
  <c r="U373" i="21"/>
  <c r="D373" i="21" s="1"/>
  <c r="R373" i="21"/>
  <c r="AE373" i="21" a="1"/>
  <c r="AE373" i="21" s="1"/>
  <c r="Z373" i="21" a="1"/>
  <c r="Z373" i="21" s="1"/>
  <c r="S373" i="21" a="1"/>
  <c r="S373" i="21" s="1"/>
  <c r="P373" i="21"/>
  <c r="AH373" i="21" a="1"/>
  <c r="AH373" i="21" s="1"/>
  <c r="Q373" i="21"/>
  <c r="AK373" i="21" a="1"/>
  <c r="AK373" i="21" s="1"/>
  <c r="AJ373" i="21" a="1"/>
  <c r="AJ373" i="21" s="1"/>
  <c r="T373" i="21" a="1"/>
  <c r="T373" i="21" s="1"/>
  <c r="U339" i="20"/>
  <c r="D339" i="20" s="1"/>
  <c r="AD339" i="20" a="1"/>
  <c r="AD339" i="20" s="1"/>
  <c r="S339" i="20" a="1"/>
  <c r="S339" i="20" s="1"/>
  <c r="Y339" i="20" a="1"/>
  <c r="Y339" i="20" s="1"/>
  <c r="AH339" i="20" a="1"/>
  <c r="AH339" i="20" s="1"/>
  <c r="X339" i="20" a="1"/>
  <c r="X339" i="20" s="1"/>
  <c r="AE339" i="20" a="1"/>
  <c r="AE339" i="20" s="1"/>
  <c r="O339" i="20"/>
  <c r="AA339" i="20" a="1"/>
  <c r="AA339" i="20" s="1"/>
  <c r="AC339" i="20" a="1"/>
  <c r="AC339" i="20" s="1"/>
  <c r="AB339" i="20" a="1"/>
  <c r="AB339" i="20" s="1"/>
  <c r="V339" i="20"/>
  <c r="AG339" i="20" a="1"/>
  <c r="AG339" i="20" s="1"/>
  <c r="AJ339" i="20" a="1"/>
  <c r="AJ339" i="20" s="1"/>
  <c r="P339" i="20"/>
  <c r="Z339" i="20" a="1"/>
  <c r="Z339" i="20" s="1"/>
  <c r="R339" i="20"/>
  <c r="Q339" i="20"/>
  <c r="W339" i="20"/>
  <c r="T339" i="20" a="1"/>
  <c r="T339" i="20" s="1"/>
  <c r="AF339" i="20" a="1"/>
  <c r="AF339" i="20" s="1"/>
  <c r="AI339" i="20" a="1"/>
  <c r="AI339" i="20" s="1"/>
  <c r="AK339" i="20" a="1"/>
  <c r="AK339" i="20" s="1"/>
  <c r="G340" i="20"/>
  <c r="J340" i="20"/>
  <c r="I340" i="20"/>
  <c r="N340" i="20"/>
  <c r="M341" i="20"/>
  <c r="K342" i="20" s="1"/>
  <c r="L342" i="20" s="1"/>
  <c r="H341" i="20" a="1"/>
  <c r="H341" i="20" s="1"/>
  <c r="D338" i="20"/>
  <c r="AS382" i="16" a="1"/>
  <c r="AS382" i="16" s="1"/>
  <c r="BJ382" i="16" a="1"/>
  <c r="BJ382" i="16" s="1"/>
  <c r="BB382" i="16" a="1"/>
  <c r="BB382" i="16" s="1"/>
  <c r="AR382" i="16" a="1"/>
  <c r="AR382" i="16" s="1"/>
  <c r="BH382" i="16" a="1"/>
  <c r="BH382" i="16" s="1"/>
  <c r="AZ382" i="16" a="1"/>
  <c r="AZ382" i="16" s="1"/>
  <c r="AO382" i="16"/>
  <c r="BG382" i="16" a="1"/>
  <c r="BG382" i="16" s="1"/>
  <c r="AW382" i="16" a="1"/>
  <c r="AW382" i="16" s="1"/>
  <c r="AV382" i="16"/>
  <c r="BF382" i="16" a="1"/>
  <c r="BF382" i="16" s="1"/>
  <c r="AU382" i="16"/>
  <c r="BD382" i="16" a="1"/>
  <c r="BD382" i="16" s="1"/>
  <c r="AN382" i="16"/>
  <c r="BI382" i="16" a="1"/>
  <c r="BI382" i="16" s="1"/>
  <c r="AX382" i="16" a="1"/>
  <c r="AX382" i="16" s="1"/>
  <c r="AT382" i="16"/>
  <c r="AP382" i="16"/>
  <c r="AY382" i="16" a="1"/>
  <c r="AY382" i="16" s="1"/>
  <c r="AQ382" i="16"/>
  <c r="BC382" i="16" a="1"/>
  <c r="BC382" i="16" s="1"/>
  <c r="BE382" i="16" a="1"/>
  <c r="BE382" i="16" s="1"/>
  <c r="BA382" i="16" a="1"/>
  <c r="BA382" i="16" s="1"/>
  <c r="AM383" i="16"/>
  <c r="AF383" i="16"/>
  <c r="AI383" i="16"/>
  <c r="AH383" i="16"/>
  <c r="AL384" i="16"/>
  <c r="AJ385" i="16" s="1"/>
  <c r="AK385" i="16" s="1"/>
  <c r="AG384" i="16" a="1"/>
  <c r="AG384" i="16" s="1"/>
  <c r="J375" i="21" l="1"/>
  <c r="G375" i="21"/>
  <c r="N375" i="21"/>
  <c r="I375" i="21"/>
  <c r="M376" i="21"/>
  <c r="K377" i="21" s="1"/>
  <c r="L377" i="21" s="1"/>
  <c r="H376" i="21" a="1"/>
  <c r="H376" i="21" s="1"/>
  <c r="AG374" i="21" a="1"/>
  <c r="AG374" i="21" s="1"/>
  <c r="Y374" i="21" a="1"/>
  <c r="Y374" i="21" s="1"/>
  <c r="AJ374" i="21" a="1"/>
  <c r="AJ374" i="21" s="1"/>
  <c r="AA374" i="21" a="1"/>
  <c r="AA374" i="21" s="1"/>
  <c r="AE374" i="21" a="1"/>
  <c r="AE374" i="21" s="1"/>
  <c r="S374" i="21" a="1"/>
  <c r="S374" i="21" s="1"/>
  <c r="Z374" i="21" a="1"/>
  <c r="Z374" i="21" s="1"/>
  <c r="AH374" i="21" a="1"/>
  <c r="AH374" i="21" s="1"/>
  <c r="R374" i="21"/>
  <c r="AF374" i="21" a="1"/>
  <c r="AF374" i="21" s="1"/>
  <c r="Q374" i="21"/>
  <c r="P374" i="21"/>
  <c r="O374" i="21"/>
  <c r="U374" i="21"/>
  <c r="T374" i="21" a="1"/>
  <c r="T374" i="21" s="1"/>
  <c r="X374" i="21" a="1"/>
  <c r="X374" i="21" s="1"/>
  <c r="W374" i="21"/>
  <c r="AC374" i="21" a="1"/>
  <c r="AC374" i="21" s="1"/>
  <c r="AK374" i="21" a="1"/>
  <c r="AK374" i="21" s="1"/>
  <c r="AI374" i="21" a="1"/>
  <c r="AI374" i="21" s="1"/>
  <c r="AB374" i="21" a="1"/>
  <c r="AB374" i="21" s="1"/>
  <c r="V374" i="21"/>
  <c r="AD374" i="21" a="1"/>
  <c r="AD374" i="21" s="1"/>
  <c r="G341" i="20"/>
  <c r="N341" i="20"/>
  <c r="J341" i="20"/>
  <c r="I341" i="20"/>
  <c r="H342" i="20" a="1"/>
  <c r="H342" i="20" s="1"/>
  <c r="M342" i="20"/>
  <c r="K343" i="20" s="1"/>
  <c r="L343" i="20" s="1"/>
  <c r="AD340" i="20" a="1"/>
  <c r="AD340" i="20" s="1"/>
  <c r="T340" i="20" a="1"/>
  <c r="T340" i="20" s="1"/>
  <c r="AG340" i="20" a="1"/>
  <c r="AG340" i="20" s="1"/>
  <c r="X340" i="20" a="1"/>
  <c r="X340" i="20" s="1"/>
  <c r="AC340" i="20" a="1"/>
  <c r="AC340" i="20" s="1"/>
  <c r="Q340" i="20"/>
  <c r="P340" i="20"/>
  <c r="AB340" i="20" a="1"/>
  <c r="AB340" i="20" s="1"/>
  <c r="O340" i="20"/>
  <c r="AE340" i="20" a="1"/>
  <c r="AE340" i="20" s="1"/>
  <c r="AK340" i="20" a="1"/>
  <c r="AK340" i="20" s="1"/>
  <c r="Z340" i="20" a="1"/>
  <c r="Z340" i="20" s="1"/>
  <c r="AA340" i="20" a="1"/>
  <c r="AA340" i="20" s="1"/>
  <c r="R340" i="20"/>
  <c r="AH340" i="20" a="1"/>
  <c r="AH340" i="20" s="1"/>
  <c r="S340" i="20" a="1"/>
  <c r="S340" i="20" s="1"/>
  <c r="AI340" i="20" a="1"/>
  <c r="AI340" i="20" s="1"/>
  <c r="Y340" i="20" a="1"/>
  <c r="Y340" i="20" s="1"/>
  <c r="U340" i="20"/>
  <c r="V340" i="20"/>
  <c r="AF340" i="20" a="1"/>
  <c r="AF340" i="20" s="1"/>
  <c r="W340" i="20"/>
  <c r="AJ340" i="20" a="1"/>
  <c r="AJ340" i="20" s="1"/>
  <c r="AM384" i="16"/>
  <c r="AI384" i="16"/>
  <c r="AH384" i="16"/>
  <c r="AF384" i="16"/>
  <c r="BJ383" i="16" a="1"/>
  <c r="BJ383" i="16" s="1"/>
  <c r="BB383" i="16" a="1"/>
  <c r="BB383" i="16" s="1"/>
  <c r="AR383" i="16" a="1"/>
  <c r="AR383" i="16" s="1"/>
  <c r="BI383" i="16" a="1"/>
  <c r="BI383" i="16" s="1"/>
  <c r="BA383" i="16" a="1"/>
  <c r="BA383" i="16" s="1"/>
  <c r="AQ383" i="16"/>
  <c r="AN383" i="16"/>
  <c r="BE383" i="16" a="1"/>
  <c r="BE383" i="16" s="1"/>
  <c r="AS383" i="16" a="1"/>
  <c r="AS383" i="16" s="1"/>
  <c r="BD383" i="16" a="1"/>
  <c r="BD383" i="16" s="1"/>
  <c r="AP383" i="16"/>
  <c r="AO383" i="16"/>
  <c r="AU383" i="16"/>
  <c r="BH383" i="16" a="1"/>
  <c r="BH383" i="16" s="1"/>
  <c r="AT383" i="16"/>
  <c r="AC383" i="16" s="1"/>
  <c r="BG383" i="16" a="1"/>
  <c r="BG383" i="16" s="1"/>
  <c r="BC383" i="16" a="1"/>
  <c r="BC383" i="16" s="1"/>
  <c r="AZ383" i="16" a="1"/>
  <c r="AZ383" i="16" s="1"/>
  <c r="AX383" i="16" a="1"/>
  <c r="AX383" i="16" s="1"/>
  <c r="AW383" i="16" a="1"/>
  <c r="AW383" i="16" s="1"/>
  <c r="BF383" i="16" a="1"/>
  <c r="BF383" i="16" s="1"/>
  <c r="AY383" i="16" a="1"/>
  <c r="AY383" i="16" s="1"/>
  <c r="AV383" i="16"/>
  <c r="AL385" i="16"/>
  <c r="AJ386" i="16" s="1"/>
  <c r="AK386" i="16" s="1"/>
  <c r="AG385" i="16" a="1"/>
  <c r="AG385" i="16" s="1"/>
  <c r="AC382" i="16"/>
  <c r="J376" i="21" l="1"/>
  <c r="I376" i="21"/>
  <c r="G376" i="21"/>
  <c r="N376" i="21"/>
  <c r="M377" i="21"/>
  <c r="K378" i="21" s="1"/>
  <c r="L378" i="21" s="1"/>
  <c r="H377" i="21" a="1"/>
  <c r="H377" i="21" s="1"/>
  <c r="D374" i="21"/>
  <c r="AF375" i="21" a="1"/>
  <c r="AF375" i="21" s="1"/>
  <c r="X375" i="21" a="1"/>
  <c r="X375" i="21" s="1"/>
  <c r="S375" i="21" a="1"/>
  <c r="S375" i="21" s="1"/>
  <c r="AC375" i="21" a="1"/>
  <c r="AC375" i="21" s="1"/>
  <c r="R375" i="21"/>
  <c r="AK375" i="21" a="1"/>
  <c r="AK375" i="21" s="1"/>
  <c r="AA375" i="21" a="1"/>
  <c r="AA375" i="21" s="1"/>
  <c r="AJ375" i="21" a="1"/>
  <c r="AJ375" i="21" s="1"/>
  <c r="Y375" i="21" a="1"/>
  <c r="Y375" i="21" s="1"/>
  <c r="U375" i="21"/>
  <c r="D375" i="21" s="1"/>
  <c r="AH375" i="21" a="1"/>
  <c r="AH375" i="21" s="1"/>
  <c r="AI375" i="21" a="1"/>
  <c r="AI375" i="21" s="1"/>
  <c r="T375" i="21" a="1"/>
  <c r="T375" i="21" s="1"/>
  <c r="AG375" i="21" a="1"/>
  <c r="AG375" i="21" s="1"/>
  <c r="AB375" i="21" a="1"/>
  <c r="AB375" i="21" s="1"/>
  <c r="W375" i="21"/>
  <c r="AD375" i="21" a="1"/>
  <c r="AD375" i="21" s="1"/>
  <c r="V375" i="21"/>
  <c r="Q375" i="21"/>
  <c r="Z375" i="21" a="1"/>
  <c r="Z375" i="21" s="1"/>
  <c r="AE375" i="21" a="1"/>
  <c r="AE375" i="21" s="1"/>
  <c r="P375" i="21"/>
  <c r="O375" i="21"/>
  <c r="D340" i="20"/>
  <c r="H343" i="20" a="1"/>
  <c r="H343" i="20" s="1"/>
  <c r="M343" i="20"/>
  <c r="K344" i="20" s="1"/>
  <c r="L344" i="20" s="1"/>
  <c r="N342" i="20"/>
  <c r="I342" i="20"/>
  <c r="G342" i="20"/>
  <c r="J342" i="20"/>
  <c r="T341" i="20" a="1"/>
  <c r="T341" i="20" s="1"/>
  <c r="AK341" i="20" a="1"/>
  <c r="AK341" i="20" s="1"/>
  <c r="AC341" i="20" a="1"/>
  <c r="AC341" i="20" s="1"/>
  <c r="AH341" i="20" a="1"/>
  <c r="AH341" i="20" s="1"/>
  <c r="X341" i="20" a="1"/>
  <c r="X341" i="20" s="1"/>
  <c r="AG341" i="20" a="1"/>
  <c r="AG341" i="20" s="1"/>
  <c r="W341" i="20"/>
  <c r="AD341" i="20" a="1"/>
  <c r="AD341" i="20" s="1"/>
  <c r="AB341" i="20" a="1"/>
  <c r="AB341" i="20" s="1"/>
  <c r="Z341" i="20" a="1"/>
  <c r="Z341" i="20" s="1"/>
  <c r="AA341" i="20" a="1"/>
  <c r="AA341" i="20" s="1"/>
  <c r="AF341" i="20" a="1"/>
  <c r="AF341" i="20" s="1"/>
  <c r="V341" i="20"/>
  <c r="AE341" i="20" a="1"/>
  <c r="AE341" i="20" s="1"/>
  <c r="R341" i="20"/>
  <c r="Q341" i="20"/>
  <c r="P341" i="20"/>
  <c r="AJ341" i="20" a="1"/>
  <c r="AJ341" i="20" s="1"/>
  <c r="AI341" i="20" a="1"/>
  <c r="AI341" i="20" s="1"/>
  <c r="S341" i="20" a="1"/>
  <c r="S341" i="20" s="1"/>
  <c r="U341" i="20"/>
  <c r="D341" i="20" s="1"/>
  <c r="O341" i="20"/>
  <c r="Y341" i="20" a="1"/>
  <c r="Y341" i="20" s="1"/>
  <c r="AF385" i="16"/>
  <c r="AI385" i="16"/>
  <c r="AH385" i="16"/>
  <c r="AM385" i="16"/>
  <c r="AL386" i="16"/>
  <c r="AJ387" i="16" s="1"/>
  <c r="AK387" i="16" s="1"/>
  <c r="AG386" i="16" a="1"/>
  <c r="AG386" i="16" s="1"/>
  <c r="AR384" i="16" a="1"/>
  <c r="AR384" i="16" s="1"/>
  <c r="BI384" i="16" a="1"/>
  <c r="BI384" i="16" s="1"/>
  <c r="BA384" i="16" a="1"/>
  <c r="BA384" i="16" s="1"/>
  <c r="AQ384" i="16"/>
  <c r="AP384" i="16"/>
  <c r="BG384" i="16" a="1"/>
  <c r="BG384" i="16" s="1"/>
  <c r="AY384" i="16" a="1"/>
  <c r="AY384" i="16" s="1"/>
  <c r="BB384" i="16" a="1"/>
  <c r="BB384" i="16" s="1"/>
  <c r="AZ384" i="16" a="1"/>
  <c r="AZ384" i="16" s="1"/>
  <c r="AW384" i="16" a="1"/>
  <c r="AW384" i="16" s="1"/>
  <c r="AV384" i="16"/>
  <c r="AX384" i="16" a="1"/>
  <c r="AX384" i="16" s="1"/>
  <c r="AU384" i="16"/>
  <c r="AT384" i="16"/>
  <c r="BC384" i="16" a="1"/>
  <c r="BC384" i="16" s="1"/>
  <c r="AS384" i="16" a="1"/>
  <c r="AS384" i="16" s="1"/>
  <c r="AN384" i="16"/>
  <c r="BJ384" i="16" a="1"/>
  <c r="BJ384" i="16" s="1"/>
  <c r="BH384" i="16" a="1"/>
  <c r="BH384" i="16" s="1"/>
  <c r="BF384" i="16" a="1"/>
  <c r="BF384" i="16" s="1"/>
  <c r="BD384" i="16" a="1"/>
  <c r="BD384" i="16" s="1"/>
  <c r="BE384" i="16" a="1"/>
  <c r="BE384" i="16" s="1"/>
  <c r="AO384" i="16"/>
  <c r="I377" i="21" l="1"/>
  <c r="G377" i="21"/>
  <c r="N377" i="21"/>
  <c r="J377" i="21"/>
  <c r="H378" i="21" a="1"/>
  <c r="H378" i="21" s="1"/>
  <c r="M378" i="21"/>
  <c r="K379" i="21" s="1"/>
  <c r="L379" i="21" s="1"/>
  <c r="AF376" i="21" a="1"/>
  <c r="AF376" i="21" s="1"/>
  <c r="X376" i="21" a="1"/>
  <c r="X376" i="21" s="1"/>
  <c r="W376" i="21"/>
  <c r="AG376" i="21" a="1"/>
  <c r="AG376" i="21" s="1"/>
  <c r="V376" i="21"/>
  <c r="U376" i="21"/>
  <c r="AI376" i="21" a="1"/>
  <c r="AI376" i="21" s="1"/>
  <c r="Y376" i="21" a="1"/>
  <c r="Y376" i="21" s="1"/>
  <c r="AK376" i="21" a="1"/>
  <c r="AK376" i="21" s="1"/>
  <c r="Z376" i="21" a="1"/>
  <c r="Z376" i="21" s="1"/>
  <c r="AA376" i="21" a="1"/>
  <c r="AA376" i="21" s="1"/>
  <c r="T376" i="21" a="1"/>
  <c r="T376" i="21" s="1"/>
  <c r="AC376" i="21" a="1"/>
  <c r="AC376" i="21" s="1"/>
  <c r="S376" i="21" a="1"/>
  <c r="S376" i="21" s="1"/>
  <c r="AB376" i="21" a="1"/>
  <c r="AB376" i="21" s="1"/>
  <c r="R376" i="21"/>
  <c r="AE376" i="21" a="1"/>
  <c r="AE376" i="21" s="1"/>
  <c r="AD376" i="21" a="1"/>
  <c r="AD376" i="21" s="1"/>
  <c r="AJ376" i="21" a="1"/>
  <c r="AJ376" i="21" s="1"/>
  <c r="AH376" i="21" a="1"/>
  <c r="AH376" i="21" s="1"/>
  <c r="Q376" i="21"/>
  <c r="P376" i="21"/>
  <c r="O376" i="21"/>
  <c r="AK342" i="20" a="1"/>
  <c r="AK342" i="20" s="1"/>
  <c r="AC342" i="20" a="1"/>
  <c r="AC342" i="20" s="1"/>
  <c r="S342" i="20" a="1"/>
  <c r="S342" i="20" s="1"/>
  <c r="AD342" i="20" a="1"/>
  <c r="AD342" i="20" s="1"/>
  <c r="R342" i="20"/>
  <c r="P342" i="20"/>
  <c r="AB342" i="20" a="1"/>
  <c r="AB342" i="20" s="1"/>
  <c r="O342" i="20"/>
  <c r="AJ342" i="20" a="1"/>
  <c r="AJ342" i="20" s="1"/>
  <c r="Y342" i="20" a="1"/>
  <c r="Y342" i="20" s="1"/>
  <c r="AA342" i="20" a="1"/>
  <c r="AA342" i="20" s="1"/>
  <c r="Z342" i="20" a="1"/>
  <c r="Z342" i="20" s="1"/>
  <c r="AF342" i="20" a="1"/>
  <c r="AF342" i="20" s="1"/>
  <c r="AE342" i="20" a="1"/>
  <c r="AE342" i="20" s="1"/>
  <c r="U342" i="20"/>
  <c r="D342" i="20" s="1"/>
  <c r="T342" i="20" a="1"/>
  <c r="T342" i="20" s="1"/>
  <c r="Q342" i="20"/>
  <c r="AI342" i="20" a="1"/>
  <c r="AI342" i="20" s="1"/>
  <c r="X342" i="20" a="1"/>
  <c r="X342" i="20" s="1"/>
  <c r="W342" i="20"/>
  <c r="V342" i="20"/>
  <c r="AH342" i="20" a="1"/>
  <c r="AH342" i="20" s="1"/>
  <c r="AG342" i="20" a="1"/>
  <c r="AG342" i="20" s="1"/>
  <c r="H344" i="20" a="1"/>
  <c r="H344" i="20" s="1"/>
  <c r="M344" i="20"/>
  <c r="K345" i="20" s="1"/>
  <c r="L345" i="20" s="1"/>
  <c r="G343" i="20"/>
  <c r="J343" i="20"/>
  <c r="I343" i="20"/>
  <c r="N343" i="20"/>
  <c r="AM386" i="16"/>
  <c r="AF386" i="16"/>
  <c r="AI386" i="16"/>
  <c r="AH386" i="16"/>
  <c r="AL387" i="16"/>
  <c r="AJ388" i="16" s="1"/>
  <c r="AK388" i="16" s="1"/>
  <c r="AG387" i="16" a="1"/>
  <c r="AG387" i="16" s="1"/>
  <c r="AC384" i="16"/>
  <c r="BI385" i="16" a="1"/>
  <c r="BI385" i="16" s="1"/>
  <c r="BA385" i="16" a="1"/>
  <c r="BA385" i="16" s="1"/>
  <c r="AQ385" i="16"/>
  <c r="AP385" i="16"/>
  <c r="BH385" i="16" a="1"/>
  <c r="BH385" i="16" s="1"/>
  <c r="AZ385" i="16" a="1"/>
  <c r="AZ385" i="16" s="1"/>
  <c r="AO385" i="16"/>
  <c r="BJ385" i="16" a="1"/>
  <c r="BJ385" i="16" s="1"/>
  <c r="AX385" i="16" a="1"/>
  <c r="AX385" i="16" s="1"/>
  <c r="AW385" i="16" a="1"/>
  <c r="AW385" i="16" s="1"/>
  <c r="BG385" i="16" a="1"/>
  <c r="BG385" i="16" s="1"/>
  <c r="AV385" i="16"/>
  <c r="BC385" i="16" a="1"/>
  <c r="BC385" i="16" s="1"/>
  <c r="BB385" i="16" a="1"/>
  <c r="BB385" i="16" s="1"/>
  <c r="AY385" i="16" a="1"/>
  <c r="AY385" i="16" s="1"/>
  <c r="AR385" i="16" a="1"/>
  <c r="AR385" i="16" s="1"/>
  <c r="AN385" i="16"/>
  <c r="AU385" i="16"/>
  <c r="AS385" i="16" a="1"/>
  <c r="AS385" i="16" s="1"/>
  <c r="AT385" i="16"/>
  <c r="AC385" i="16" s="1"/>
  <c r="BD385" i="16" a="1"/>
  <c r="BD385" i="16" s="1"/>
  <c r="BF385" i="16" a="1"/>
  <c r="BF385" i="16" s="1"/>
  <c r="BE385" i="16" a="1"/>
  <c r="BE385" i="16" s="1"/>
  <c r="D376" i="21" l="1"/>
  <c r="H379" i="21" a="1"/>
  <c r="H379" i="21" s="1"/>
  <c r="M379" i="21"/>
  <c r="K380" i="21" s="1"/>
  <c r="L380" i="21" s="1"/>
  <c r="N378" i="21"/>
  <c r="J378" i="21"/>
  <c r="I378" i="21"/>
  <c r="G378" i="21"/>
  <c r="W377" i="21"/>
  <c r="AE377" i="21" a="1"/>
  <c r="AE377" i="21" s="1"/>
  <c r="V377" i="21"/>
  <c r="AI377" i="21" a="1"/>
  <c r="AI377" i="21" s="1"/>
  <c r="Z377" i="21" a="1"/>
  <c r="Z377" i="21" s="1"/>
  <c r="S377" i="21" a="1"/>
  <c r="S377" i="21" s="1"/>
  <c r="AD377" i="21" a="1"/>
  <c r="AD377" i="21" s="1"/>
  <c r="R377" i="21"/>
  <c r="AJ377" i="21" a="1"/>
  <c r="AJ377" i="21" s="1"/>
  <c r="X377" i="21" a="1"/>
  <c r="X377" i="21" s="1"/>
  <c r="AA377" i="21" a="1"/>
  <c r="AA377" i="21" s="1"/>
  <c r="AB377" i="21" a="1"/>
  <c r="AB377" i="21" s="1"/>
  <c r="U377" i="21"/>
  <c r="D377" i="21" s="1"/>
  <c r="AK377" i="21" a="1"/>
  <c r="AK377" i="21" s="1"/>
  <c r="O377" i="21"/>
  <c r="AC377" i="21" a="1"/>
  <c r="AC377" i="21" s="1"/>
  <c r="T377" i="21" a="1"/>
  <c r="T377" i="21" s="1"/>
  <c r="AG377" i="21" a="1"/>
  <c r="AG377" i="21" s="1"/>
  <c r="AF377" i="21" a="1"/>
  <c r="AF377" i="21" s="1"/>
  <c r="P377" i="21"/>
  <c r="Q377" i="21"/>
  <c r="Y377" i="21" a="1"/>
  <c r="Y377" i="21" s="1"/>
  <c r="AH377" i="21" a="1"/>
  <c r="AH377" i="21" s="1"/>
  <c r="S343" i="20" a="1"/>
  <c r="S343" i="20" s="1"/>
  <c r="AJ343" i="20" a="1"/>
  <c r="AJ343" i="20" s="1"/>
  <c r="AB343" i="20" a="1"/>
  <c r="AB343" i="20" s="1"/>
  <c r="R343" i="20"/>
  <c r="W343" i="20"/>
  <c r="AH343" i="20" a="1"/>
  <c r="AH343" i="20" s="1"/>
  <c r="X343" i="20" a="1"/>
  <c r="X343" i="20" s="1"/>
  <c r="AG343" i="20" a="1"/>
  <c r="AG343" i="20" s="1"/>
  <c r="V343" i="20"/>
  <c r="AC343" i="20" a="1"/>
  <c r="AC343" i="20" s="1"/>
  <c r="AA343" i="20" a="1"/>
  <c r="AA343" i="20" s="1"/>
  <c r="Z343" i="20" a="1"/>
  <c r="Z343" i="20" s="1"/>
  <c r="Y343" i="20" a="1"/>
  <c r="Y343" i="20" s="1"/>
  <c r="U343" i="20"/>
  <c r="T343" i="20" a="1"/>
  <c r="T343" i="20" s="1"/>
  <c r="Q343" i="20"/>
  <c r="AE343" i="20" a="1"/>
  <c r="AE343" i="20" s="1"/>
  <c r="AD343" i="20" a="1"/>
  <c r="AD343" i="20" s="1"/>
  <c r="P343" i="20"/>
  <c r="O343" i="20"/>
  <c r="AI343" i="20" a="1"/>
  <c r="AI343" i="20" s="1"/>
  <c r="AK343" i="20" a="1"/>
  <c r="AK343" i="20" s="1"/>
  <c r="AF343" i="20" a="1"/>
  <c r="AF343" i="20" s="1"/>
  <c r="H345" i="20" a="1"/>
  <c r="H345" i="20" s="1"/>
  <c r="M345" i="20"/>
  <c r="K346" i="20" s="1"/>
  <c r="L346" i="20" s="1"/>
  <c r="N344" i="20"/>
  <c r="I344" i="20"/>
  <c r="G344" i="20"/>
  <c r="J344" i="20"/>
  <c r="AM387" i="16"/>
  <c r="AI387" i="16"/>
  <c r="AH387" i="16"/>
  <c r="AF387" i="16"/>
  <c r="AL388" i="16"/>
  <c r="AJ389" i="16" s="1"/>
  <c r="AK389" i="16" s="1"/>
  <c r="AG388" i="16" a="1"/>
  <c r="AG388" i="16" s="1"/>
  <c r="AP386" i="16"/>
  <c r="BH386" i="16" a="1"/>
  <c r="BH386" i="16" s="1"/>
  <c r="AZ386" i="16" a="1"/>
  <c r="AZ386" i="16" s="1"/>
  <c r="AO386" i="16"/>
  <c r="AN386" i="16"/>
  <c r="BF386" i="16" a="1"/>
  <c r="BF386" i="16" s="1"/>
  <c r="AX386" i="16" a="1"/>
  <c r="AX386" i="16" s="1"/>
  <c r="AT386" i="16"/>
  <c r="BE386" i="16" a="1"/>
  <c r="BE386" i="16" s="1"/>
  <c r="AS386" i="16" a="1"/>
  <c r="AS386" i="16" s="1"/>
  <c r="BD386" i="16" a="1"/>
  <c r="BD386" i="16" s="1"/>
  <c r="BG386" i="16" a="1"/>
  <c r="BG386" i="16" s="1"/>
  <c r="BB386" i="16" a="1"/>
  <c r="BB386" i="16" s="1"/>
  <c r="BI386" i="16" a="1"/>
  <c r="BI386" i="16" s="1"/>
  <c r="BC386" i="16" a="1"/>
  <c r="BC386" i="16" s="1"/>
  <c r="AY386" i="16" a="1"/>
  <c r="AY386" i="16" s="1"/>
  <c r="AU386" i="16"/>
  <c r="BA386" i="16" a="1"/>
  <c r="BA386" i="16" s="1"/>
  <c r="AW386" i="16" a="1"/>
  <c r="AW386" i="16" s="1"/>
  <c r="AV386" i="16"/>
  <c r="AR386" i="16" a="1"/>
  <c r="AR386" i="16" s="1"/>
  <c r="BJ386" i="16" a="1"/>
  <c r="BJ386" i="16" s="1"/>
  <c r="AQ386" i="16"/>
  <c r="AE378" i="21" l="1" a="1"/>
  <c r="AE378" i="21" s="1"/>
  <c r="V378" i="21"/>
  <c r="U378" i="21"/>
  <c r="AC378" i="21" a="1"/>
  <c r="AC378" i="21" s="1"/>
  <c r="R378" i="21"/>
  <c r="Q378" i="21"/>
  <c r="AK378" i="21" a="1"/>
  <c r="AK378" i="21" s="1"/>
  <c r="AA378" i="21" a="1"/>
  <c r="AA378" i="21" s="1"/>
  <c r="AI378" i="21" a="1"/>
  <c r="AI378" i="21" s="1"/>
  <c r="X378" i="21" a="1"/>
  <c r="X378" i="21" s="1"/>
  <c r="W378" i="21"/>
  <c r="AF378" i="21" a="1"/>
  <c r="AF378" i="21" s="1"/>
  <c r="AD378" i="21" a="1"/>
  <c r="AD378" i="21" s="1"/>
  <c r="S378" i="21" a="1"/>
  <c r="S378" i="21" s="1"/>
  <c r="P378" i="21"/>
  <c r="AG378" i="21" a="1"/>
  <c r="AG378" i="21" s="1"/>
  <c r="AJ378" i="21" a="1"/>
  <c r="AJ378" i="21" s="1"/>
  <c r="T378" i="21" a="1"/>
  <c r="T378" i="21" s="1"/>
  <c r="AB378" i="21" a="1"/>
  <c r="AB378" i="21" s="1"/>
  <c r="Z378" i="21" a="1"/>
  <c r="Z378" i="21" s="1"/>
  <c r="AH378" i="21" a="1"/>
  <c r="AH378" i="21" s="1"/>
  <c r="Y378" i="21" a="1"/>
  <c r="Y378" i="21" s="1"/>
  <c r="O378" i="21"/>
  <c r="H380" i="21" a="1"/>
  <c r="H380" i="21" s="1"/>
  <c r="M380" i="21"/>
  <c r="K381" i="21" s="1"/>
  <c r="L381" i="21" s="1"/>
  <c r="G379" i="21"/>
  <c r="N379" i="21"/>
  <c r="I379" i="21"/>
  <c r="J379" i="21"/>
  <c r="D343" i="20"/>
  <c r="AJ344" i="20" a="1"/>
  <c r="AJ344" i="20" s="1"/>
  <c r="AB344" i="20" a="1"/>
  <c r="AB344" i="20" s="1"/>
  <c r="R344" i="20"/>
  <c r="Q344" i="20"/>
  <c r="AI344" i="20" a="1"/>
  <c r="AI344" i="20" s="1"/>
  <c r="Z344" i="20" a="1"/>
  <c r="Z344" i="20" s="1"/>
  <c r="P344" i="20"/>
  <c r="AC344" i="20" a="1"/>
  <c r="AC344" i="20" s="1"/>
  <c r="O344" i="20"/>
  <c r="AA344" i="20" a="1"/>
  <c r="AA344" i="20" s="1"/>
  <c r="X344" i="20" a="1"/>
  <c r="X344" i="20" s="1"/>
  <c r="Y344" i="20" a="1"/>
  <c r="Y344" i="20" s="1"/>
  <c r="AK344" i="20" a="1"/>
  <c r="AK344" i="20" s="1"/>
  <c r="V344" i="20"/>
  <c r="U344" i="20"/>
  <c r="D344" i="20" s="1"/>
  <c r="AD344" i="20" a="1"/>
  <c r="AD344" i="20" s="1"/>
  <c r="W344" i="20"/>
  <c r="AE344" i="20" a="1"/>
  <c r="AE344" i="20" s="1"/>
  <c r="S344" i="20" a="1"/>
  <c r="S344" i="20" s="1"/>
  <c r="AH344" i="20" a="1"/>
  <c r="AH344" i="20" s="1"/>
  <c r="AF344" i="20" a="1"/>
  <c r="AF344" i="20" s="1"/>
  <c r="AG344" i="20" a="1"/>
  <c r="AG344" i="20" s="1"/>
  <c r="T344" i="20" a="1"/>
  <c r="T344" i="20" s="1"/>
  <c r="M346" i="20"/>
  <c r="K347" i="20" s="1"/>
  <c r="L347" i="20" s="1"/>
  <c r="H346" i="20" a="1"/>
  <c r="H346" i="20" s="1"/>
  <c r="G345" i="20"/>
  <c r="J345" i="20"/>
  <c r="I345" i="20"/>
  <c r="N345" i="20"/>
  <c r="AC386" i="16"/>
  <c r="AM388" i="16"/>
  <c r="AI388" i="16"/>
  <c r="AH388" i="16"/>
  <c r="AF388" i="16"/>
  <c r="AL389" i="16"/>
  <c r="AJ390" i="16" s="1"/>
  <c r="AK390" i="16" s="1"/>
  <c r="AG389" i="16" a="1"/>
  <c r="AG389" i="16" s="1"/>
  <c r="BH387" i="16" a="1"/>
  <c r="BH387" i="16" s="1"/>
  <c r="AZ387" i="16" a="1"/>
  <c r="AZ387" i="16" s="1"/>
  <c r="AO387" i="16"/>
  <c r="AN387" i="16"/>
  <c r="BG387" i="16" a="1"/>
  <c r="BG387" i="16" s="1"/>
  <c r="AY387" i="16" a="1"/>
  <c r="AY387" i="16" s="1"/>
  <c r="BC387" i="16" a="1"/>
  <c r="BC387" i="16" s="1"/>
  <c r="AQ387" i="16"/>
  <c r="AP387" i="16"/>
  <c r="BB387" i="16" a="1"/>
  <c r="BB387" i="16" s="1"/>
  <c r="BJ387" i="16" a="1"/>
  <c r="BJ387" i="16" s="1"/>
  <c r="AU387" i="16"/>
  <c r="AT387" i="16"/>
  <c r="AC387" i="16" s="1"/>
  <c r="BI387" i="16" a="1"/>
  <c r="BI387" i="16" s="1"/>
  <c r="BF387" i="16" a="1"/>
  <c r="BF387" i="16" s="1"/>
  <c r="AR387" i="16" a="1"/>
  <c r="AR387" i="16" s="1"/>
  <c r="BA387" i="16" a="1"/>
  <c r="BA387" i="16" s="1"/>
  <c r="AX387" i="16" a="1"/>
  <c r="AX387" i="16" s="1"/>
  <c r="BD387" i="16" a="1"/>
  <c r="BD387" i="16" s="1"/>
  <c r="AW387" i="16" a="1"/>
  <c r="AW387" i="16" s="1"/>
  <c r="BE387" i="16" a="1"/>
  <c r="BE387" i="16" s="1"/>
  <c r="AS387" i="16" a="1"/>
  <c r="AS387" i="16" s="1"/>
  <c r="AV387" i="16"/>
  <c r="U379" i="21" l="1"/>
  <c r="D379" i="21" s="1"/>
  <c r="AD379" i="21" a="1"/>
  <c r="AD379" i="21" s="1"/>
  <c r="W379" i="21"/>
  <c r="AF379" i="21" a="1"/>
  <c r="AF379" i="21" s="1"/>
  <c r="V379" i="21"/>
  <c r="AH379" i="21" a="1"/>
  <c r="AH379" i="21" s="1"/>
  <c r="X379" i="21" a="1"/>
  <c r="X379" i="21" s="1"/>
  <c r="T379" i="21" a="1"/>
  <c r="T379" i="21" s="1"/>
  <c r="AI379" i="21" a="1"/>
  <c r="AI379" i="21" s="1"/>
  <c r="Q379" i="21"/>
  <c r="AG379" i="21" a="1"/>
  <c r="AG379" i="21" s="1"/>
  <c r="P379" i="21"/>
  <c r="O379" i="21"/>
  <c r="AE379" i="21" a="1"/>
  <c r="AE379" i="21" s="1"/>
  <c r="AA379" i="21" a="1"/>
  <c r="AA379" i="21" s="1"/>
  <c r="AJ379" i="21" a="1"/>
  <c r="AJ379" i="21" s="1"/>
  <c r="Z379" i="21" a="1"/>
  <c r="Z379" i="21" s="1"/>
  <c r="S379" i="21" a="1"/>
  <c r="S379" i="21" s="1"/>
  <c r="AK379" i="21" a="1"/>
  <c r="AK379" i="21" s="1"/>
  <c r="AC379" i="21" a="1"/>
  <c r="AC379" i="21" s="1"/>
  <c r="Y379" i="21" a="1"/>
  <c r="Y379" i="21" s="1"/>
  <c r="AB379" i="21" a="1"/>
  <c r="AB379" i="21" s="1"/>
  <c r="R379" i="21"/>
  <c r="M381" i="21"/>
  <c r="K382" i="21" s="1"/>
  <c r="L382" i="21" s="1"/>
  <c r="H381" i="21" a="1"/>
  <c r="H381" i="21" s="1"/>
  <c r="G380" i="21"/>
  <c r="N380" i="21"/>
  <c r="I380" i="21"/>
  <c r="J380" i="21"/>
  <c r="D378" i="21"/>
  <c r="Q345" i="20"/>
  <c r="AI345" i="20" a="1"/>
  <c r="AI345" i="20" s="1"/>
  <c r="AA345" i="20" a="1"/>
  <c r="AA345" i="20" s="1"/>
  <c r="P345" i="20"/>
  <c r="S345" i="20" a="1"/>
  <c r="S345" i="20" s="1"/>
  <c r="X345" i="20" a="1"/>
  <c r="X345" i="20" s="1"/>
  <c r="AG345" i="20" a="1"/>
  <c r="AG345" i="20" s="1"/>
  <c r="W345" i="20"/>
  <c r="V345" i="20"/>
  <c r="AB345" i="20" a="1"/>
  <c r="AB345" i="20" s="1"/>
  <c r="Z345" i="20" a="1"/>
  <c r="Z345" i="20" s="1"/>
  <c r="AK345" i="20" a="1"/>
  <c r="AK345" i="20" s="1"/>
  <c r="Y345" i="20" a="1"/>
  <c r="Y345" i="20" s="1"/>
  <c r="AD345" i="20" a="1"/>
  <c r="AD345" i="20" s="1"/>
  <c r="R345" i="20"/>
  <c r="O345" i="20"/>
  <c r="AE345" i="20" a="1"/>
  <c r="AE345" i="20" s="1"/>
  <c r="AC345" i="20" a="1"/>
  <c r="AC345" i="20" s="1"/>
  <c r="AH345" i="20" a="1"/>
  <c r="AH345" i="20" s="1"/>
  <c r="AF345" i="20" a="1"/>
  <c r="AF345" i="20" s="1"/>
  <c r="AJ345" i="20" a="1"/>
  <c r="AJ345" i="20" s="1"/>
  <c r="T345" i="20" a="1"/>
  <c r="T345" i="20" s="1"/>
  <c r="U345" i="20"/>
  <c r="G346" i="20"/>
  <c r="N346" i="20"/>
  <c r="I346" i="20"/>
  <c r="J346" i="20"/>
  <c r="M347" i="20"/>
  <c r="K348" i="20" s="1"/>
  <c r="L348" i="20" s="1"/>
  <c r="H347" i="20" a="1"/>
  <c r="H347" i="20" s="1"/>
  <c r="AM389" i="16"/>
  <c r="AH389" i="16"/>
  <c r="AI389" i="16"/>
  <c r="AF389" i="16"/>
  <c r="AL390" i="16"/>
  <c r="AJ391" i="16" s="1"/>
  <c r="AK391" i="16" s="1"/>
  <c r="AG390" i="16" a="1"/>
  <c r="AG390" i="16" s="1"/>
  <c r="AN388" i="16"/>
  <c r="BG388" i="16" a="1"/>
  <c r="BG388" i="16" s="1"/>
  <c r="AY388" i="16" a="1"/>
  <c r="AY388" i="16" s="1"/>
  <c r="BE388" i="16" a="1"/>
  <c r="BE388" i="16" s="1"/>
  <c r="AW388" i="16" a="1"/>
  <c r="AW388" i="16" s="1"/>
  <c r="BJ388" i="16" a="1"/>
  <c r="BJ388" i="16" s="1"/>
  <c r="AZ388" i="16" a="1"/>
  <c r="AZ388" i="16" s="1"/>
  <c r="AX388" i="16" a="1"/>
  <c r="AX388" i="16" s="1"/>
  <c r="BI388" i="16" a="1"/>
  <c r="BI388" i="16" s="1"/>
  <c r="BA388" i="16" a="1"/>
  <c r="BA388" i="16" s="1"/>
  <c r="AV388" i="16"/>
  <c r="AS388" i="16" a="1"/>
  <c r="AS388" i="16" s="1"/>
  <c r="AR388" i="16" a="1"/>
  <c r="AR388" i="16" s="1"/>
  <c r="AQ388" i="16"/>
  <c r="BC388" i="16" a="1"/>
  <c r="BC388" i="16" s="1"/>
  <c r="AT388" i="16"/>
  <c r="AC388" i="16" s="1"/>
  <c r="BH388" i="16" a="1"/>
  <c r="BH388" i="16" s="1"/>
  <c r="BF388" i="16" a="1"/>
  <c r="BF388" i="16" s="1"/>
  <c r="BB388" i="16" a="1"/>
  <c r="BB388" i="16" s="1"/>
  <c r="BD388" i="16" a="1"/>
  <c r="BD388" i="16" s="1"/>
  <c r="AU388" i="16"/>
  <c r="AO388" i="16"/>
  <c r="AP388" i="16"/>
  <c r="AD380" i="21" l="1" a="1"/>
  <c r="AD380" i="21" s="1"/>
  <c r="T380" i="21" a="1"/>
  <c r="T380" i="21" s="1"/>
  <c r="AI380" i="21" a="1"/>
  <c r="AI380" i="21" s="1"/>
  <c r="Z380" i="21" a="1"/>
  <c r="Z380" i="21" s="1"/>
  <c r="AE380" i="21" a="1"/>
  <c r="AE380" i="21" s="1"/>
  <c r="R380" i="21"/>
  <c r="Q380" i="21"/>
  <c r="AH380" i="21" a="1"/>
  <c r="AH380" i="21" s="1"/>
  <c r="V380" i="21"/>
  <c r="U380" i="21"/>
  <c r="AK380" i="21" a="1"/>
  <c r="AK380" i="21" s="1"/>
  <c r="X380" i="21" a="1"/>
  <c r="X380" i="21" s="1"/>
  <c r="S380" i="21" a="1"/>
  <c r="S380" i="21" s="1"/>
  <c r="W380" i="21"/>
  <c r="AJ380" i="21" a="1"/>
  <c r="AJ380" i="21" s="1"/>
  <c r="O380" i="21"/>
  <c r="AB380" i="21" a="1"/>
  <c r="AB380" i="21" s="1"/>
  <c r="AG380" i="21" a="1"/>
  <c r="AG380" i="21" s="1"/>
  <c r="AA380" i="21" a="1"/>
  <c r="AA380" i="21" s="1"/>
  <c r="Y380" i="21" a="1"/>
  <c r="Y380" i="21" s="1"/>
  <c r="AF380" i="21" a="1"/>
  <c r="AF380" i="21" s="1"/>
  <c r="AC380" i="21" a="1"/>
  <c r="AC380" i="21" s="1"/>
  <c r="P380" i="21"/>
  <c r="J381" i="21"/>
  <c r="I381" i="21"/>
  <c r="G381" i="21"/>
  <c r="N381" i="21"/>
  <c r="H382" i="21" a="1"/>
  <c r="H382" i="21" s="1"/>
  <c r="M382" i="21"/>
  <c r="K383" i="21" s="1"/>
  <c r="L383" i="21" s="1"/>
  <c r="G347" i="20"/>
  <c r="J347" i="20"/>
  <c r="I347" i="20"/>
  <c r="N347" i="20"/>
  <c r="H348" i="20" a="1"/>
  <c r="H348" i="20" s="1"/>
  <c r="M348" i="20"/>
  <c r="K349" i="20" s="1"/>
  <c r="L349" i="20" s="1"/>
  <c r="AD346" i="20" a="1"/>
  <c r="AD346" i="20" s="1"/>
  <c r="AA346" i="20" a="1"/>
  <c r="AA346" i="20" s="1"/>
  <c r="P346" i="20"/>
  <c r="AI346" i="20" a="1"/>
  <c r="AI346" i="20" s="1"/>
  <c r="O346" i="20"/>
  <c r="V346" i="20"/>
  <c r="AC346" i="20" a="1"/>
  <c r="AC346" i="20" s="1"/>
  <c r="Q346" i="20"/>
  <c r="AB346" i="20" a="1"/>
  <c r="AB346" i="20" s="1"/>
  <c r="Z346" i="20" a="1"/>
  <c r="Z346" i="20" s="1"/>
  <c r="Y346" i="20" a="1"/>
  <c r="Y346" i="20" s="1"/>
  <c r="AJ346" i="20" a="1"/>
  <c r="AJ346" i="20" s="1"/>
  <c r="W346" i="20"/>
  <c r="AK346" i="20" a="1"/>
  <c r="AK346" i="20" s="1"/>
  <c r="X346" i="20" a="1"/>
  <c r="X346" i="20" s="1"/>
  <c r="U346" i="20"/>
  <c r="D346" i="20" s="1"/>
  <c r="R346" i="20"/>
  <c r="AF346" i="20" a="1"/>
  <c r="AF346" i="20" s="1"/>
  <c r="AE346" i="20" a="1"/>
  <c r="AE346" i="20" s="1"/>
  <c r="S346" i="20" a="1"/>
  <c r="S346" i="20" s="1"/>
  <c r="AG346" i="20" a="1"/>
  <c r="AG346" i="20" s="1"/>
  <c r="T346" i="20" a="1"/>
  <c r="T346" i="20" s="1"/>
  <c r="AH346" i="20" a="1"/>
  <c r="AH346" i="20" s="1"/>
  <c r="D345" i="20"/>
  <c r="AH390" i="16"/>
  <c r="AI390" i="16"/>
  <c r="AM390" i="16"/>
  <c r="AF390" i="16"/>
  <c r="AG391" i="16" a="1"/>
  <c r="AG391" i="16" s="1"/>
  <c r="AL391" i="16"/>
  <c r="AJ392" i="16" s="1"/>
  <c r="AK392" i="16" s="1"/>
  <c r="BG389" i="16" a="1"/>
  <c r="BG389" i="16" s="1"/>
  <c r="AY389" i="16" a="1"/>
  <c r="AY389" i="16" s="1"/>
  <c r="BF389" i="16" a="1"/>
  <c r="BF389" i="16" s="1"/>
  <c r="AX389" i="16" a="1"/>
  <c r="AX389" i="16" s="1"/>
  <c r="AV389" i="16"/>
  <c r="BH389" i="16" a="1"/>
  <c r="BH389" i="16" s="1"/>
  <c r="AU389" i="16"/>
  <c r="AT389" i="16"/>
  <c r="BE389" i="16" a="1"/>
  <c r="BE389" i="16" s="1"/>
  <c r="AS389" i="16" a="1"/>
  <c r="AS389" i="16" s="1"/>
  <c r="BC389" i="16" a="1"/>
  <c r="BC389" i="16" s="1"/>
  <c r="BB389" i="16" a="1"/>
  <c r="BB389" i="16" s="1"/>
  <c r="BJ389" i="16" a="1"/>
  <c r="BJ389" i="16" s="1"/>
  <c r="AO389" i="16"/>
  <c r="AN389" i="16"/>
  <c r="BI389" i="16" a="1"/>
  <c r="BI389" i="16" s="1"/>
  <c r="BA389" i="16" a="1"/>
  <c r="BA389" i="16" s="1"/>
  <c r="AZ389" i="16" a="1"/>
  <c r="AZ389" i="16" s="1"/>
  <c r="AW389" i="16" a="1"/>
  <c r="AW389" i="16" s="1"/>
  <c r="AR389" i="16" a="1"/>
  <c r="AR389" i="16" s="1"/>
  <c r="AQ389" i="16"/>
  <c r="AP389" i="16"/>
  <c r="BD389" i="16" a="1"/>
  <c r="BD389" i="16" s="1"/>
  <c r="M383" i="21" l="1"/>
  <c r="K384" i="21" s="1"/>
  <c r="L384" i="21" s="1"/>
  <c r="H383" i="21" a="1"/>
  <c r="H383" i="21" s="1"/>
  <c r="G382" i="21"/>
  <c r="J382" i="21"/>
  <c r="I382" i="21"/>
  <c r="N382" i="21"/>
  <c r="T381" i="21" a="1"/>
  <c r="T381" i="21" s="1"/>
  <c r="AK381" i="21" a="1"/>
  <c r="AK381" i="21" s="1"/>
  <c r="AC381" i="21" a="1"/>
  <c r="AC381" i="21" s="1"/>
  <c r="Q381" i="21"/>
  <c r="AB381" i="21" a="1"/>
  <c r="AB381" i="21" s="1"/>
  <c r="P381" i="21"/>
  <c r="AJ381" i="21" a="1"/>
  <c r="AJ381" i="21" s="1"/>
  <c r="Z381" i="21" a="1"/>
  <c r="Z381" i="21" s="1"/>
  <c r="U381" i="21"/>
  <c r="D381" i="21" s="1"/>
  <c r="AG381" i="21" a="1"/>
  <c r="AG381" i="21" s="1"/>
  <c r="X381" i="21" a="1"/>
  <c r="X381" i="21" s="1"/>
  <c r="Y381" i="21" a="1"/>
  <c r="Y381" i="21" s="1"/>
  <c r="AF381" i="21" a="1"/>
  <c r="AF381" i="21" s="1"/>
  <c r="V381" i="21"/>
  <c r="S381" i="21" a="1"/>
  <c r="S381" i="21" s="1"/>
  <c r="AI381" i="21" a="1"/>
  <c r="AI381" i="21" s="1"/>
  <c r="AA381" i="21" a="1"/>
  <c r="AA381" i="21" s="1"/>
  <c r="O381" i="21"/>
  <c r="R381" i="21"/>
  <c r="AE381" i="21" a="1"/>
  <c r="AE381" i="21" s="1"/>
  <c r="W381" i="21"/>
  <c r="AH381" i="21" a="1"/>
  <c r="AH381" i="21" s="1"/>
  <c r="AD381" i="21" a="1"/>
  <c r="AD381" i="21" s="1"/>
  <c r="D380" i="21"/>
  <c r="M349" i="20"/>
  <c r="K350" i="20" s="1"/>
  <c r="L350" i="20" s="1"/>
  <c r="H349" i="20" a="1"/>
  <c r="H349" i="20" s="1"/>
  <c r="I348" i="20"/>
  <c r="G348" i="20"/>
  <c r="J348" i="20"/>
  <c r="N348" i="20"/>
  <c r="T347" i="20" a="1"/>
  <c r="T347" i="20" s="1"/>
  <c r="AB347" i="20" a="1"/>
  <c r="AB347" i="20" s="1"/>
  <c r="Q347" i="20"/>
  <c r="AJ347" i="20" a="1"/>
  <c r="AJ347" i="20" s="1"/>
  <c r="P347" i="20"/>
  <c r="AA347" i="20" a="1"/>
  <c r="AA347" i="20" s="1"/>
  <c r="AI347" i="20" a="1"/>
  <c r="AI347" i="20" s="1"/>
  <c r="Y347" i="20" a="1"/>
  <c r="Y347" i="20" s="1"/>
  <c r="AH347" i="20" a="1"/>
  <c r="AH347" i="20" s="1"/>
  <c r="X347" i="20" a="1"/>
  <c r="X347" i="20" s="1"/>
  <c r="AC347" i="20" a="1"/>
  <c r="AC347" i="20" s="1"/>
  <c r="W347" i="20"/>
  <c r="Z347" i="20" a="1"/>
  <c r="Z347" i="20" s="1"/>
  <c r="S347" i="20" a="1"/>
  <c r="S347" i="20" s="1"/>
  <c r="AK347" i="20" a="1"/>
  <c r="AK347" i="20" s="1"/>
  <c r="AG347" i="20" a="1"/>
  <c r="AG347" i="20" s="1"/>
  <c r="AF347" i="20" a="1"/>
  <c r="AF347" i="20" s="1"/>
  <c r="AE347" i="20" a="1"/>
  <c r="AE347" i="20" s="1"/>
  <c r="U347" i="20"/>
  <c r="D347" i="20" s="1"/>
  <c r="R347" i="20"/>
  <c r="O347" i="20"/>
  <c r="AD347" i="20" a="1"/>
  <c r="AD347" i="20" s="1"/>
  <c r="V347" i="20"/>
  <c r="AC389" i="16"/>
  <c r="AG392" i="16" a="1"/>
  <c r="AG392" i="16" s="1"/>
  <c r="AL392" i="16"/>
  <c r="AJ393" i="16" s="1"/>
  <c r="AK393" i="16" s="1"/>
  <c r="AI391" i="16"/>
  <c r="AM391" i="16"/>
  <c r="AH391" i="16"/>
  <c r="AF391" i="16"/>
  <c r="BF390" i="16" a="1"/>
  <c r="BF390" i="16" s="1"/>
  <c r="AX390" i="16" a="1"/>
  <c r="AX390" i="16" s="1"/>
  <c r="BD390" i="16" a="1"/>
  <c r="BD390" i="16" s="1"/>
  <c r="AU390" i="16"/>
  <c r="AR390" i="16" a="1"/>
  <c r="AR390" i="16" s="1"/>
  <c r="BC390" i="16" a="1"/>
  <c r="BC390" i="16" s="1"/>
  <c r="AQ390" i="16"/>
  <c r="AP390" i="16"/>
  <c r="BB390" i="16" a="1"/>
  <c r="BB390" i="16" s="1"/>
  <c r="AO390" i="16"/>
  <c r="AS390" i="16" a="1"/>
  <c r="AS390" i="16" s="1"/>
  <c r="BH390" i="16" a="1"/>
  <c r="BH390" i="16" s="1"/>
  <c r="AN390" i="16"/>
  <c r="BA390" i="16" a="1"/>
  <c r="BA390" i="16" s="1"/>
  <c r="AZ390" i="16" a="1"/>
  <c r="AZ390" i="16" s="1"/>
  <c r="BG390" i="16" a="1"/>
  <c r="BG390" i="16" s="1"/>
  <c r="BE390" i="16" a="1"/>
  <c r="BE390" i="16" s="1"/>
  <c r="AV390" i="16"/>
  <c r="BI390" i="16" a="1"/>
  <c r="BI390" i="16" s="1"/>
  <c r="AY390" i="16" a="1"/>
  <c r="AY390" i="16" s="1"/>
  <c r="AW390" i="16" a="1"/>
  <c r="AW390" i="16" s="1"/>
  <c r="AT390" i="16"/>
  <c r="AC390" i="16" s="1"/>
  <c r="BJ390" i="16" a="1"/>
  <c r="BJ390" i="16" s="1"/>
  <c r="AK382" i="21" l="1" a="1"/>
  <c r="AK382" i="21" s="1"/>
  <c r="AC382" i="21" a="1"/>
  <c r="AC382" i="21" s="1"/>
  <c r="S382" i="21" a="1"/>
  <c r="S382" i="21" s="1"/>
  <c r="AF382" i="21" a="1"/>
  <c r="AF382" i="21" s="1"/>
  <c r="V382" i="21"/>
  <c r="U382" i="21"/>
  <c r="AH382" i="21" a="1"/>
  <c r="AH382" i="21" s="1"/>
  <c r="X382" i="21" a="1"/>
  <c r="X382" i="21" s="1"/>
  <c r="W382" i="21"/>
  <c r="AG382" i="21" a="1"/>
  <c r="AG382" i="21" s="1"/>
  <c r="R382" i="21"/>
  <c r="Q382" i="21"/>
  <c r="AB382" i="21" a="1"/>
  <c r="AB382" i="21" s="1"/>
  <c r="AA382" i="21" a="1"/>
  <c r="AA382" i="21" s="1"/>
  <c r="AJ382" i="21" a="1"/>
  <c r="AJ382" i="21" s="1"/>
  <c r="AE382" i="21" a="1"/>
  <c r="AE382" i="21" s="1"/>
  <c r="P382" i="21"/>
  <c r="T382" i="21" a="1"/>
  <c r="T382" i="21" s="1"/>
  <c r="O382" i="21"/>
  <c r="Z382" i="21" a="1"/>
  <c r="Z382" i="21" s="1"/>
  <c r="Y382" i="21" a="1"/>
  <c r="Y382" i="21" s="1"/>
  <c r="AD382" i="21" a="1"/>
  <c r="AD382" i="21" s="1"/>
  <c r="AI382" i="21" a="1"/>
  <c r="AI382" i="21" s="1"/>
  <c r="J383" i="21"/>
  <c r="I383" i="21"/>
  <c r="N383" i="21"/>
  <c r="G383" i="21"/>
  <c r="M384" i="21"/>
  <c r="K385" i="21" s="1"/>
  <c r="L385" i="21" s="1"/>
  <c r="H384" i="21" a="1"/>
  <c r="H384" i="21" s="1"/>
  <c r="AK348" i="20" a="1"/>
  <c r="AK348" i="20" s="1"/>
  <c r="AC348" i="20" a="1"/>
  <c r="AC348" i="20" s="1"/>
  <c r="S348" i="20" a="1"/>
  <c r="S348" i="20" s="1"/>
  <c r="R348" i="20"/>
  <c r="V348" i="20"/>
  <c r="AF348" i="20" a="1"/>
  <c r="AF348" i="20" s="1"/>
  <c r="T348" i="20" a="1"/>
  <c r="T348" i="20" s="1"/>
  <c r="AE348" i="20" a="1"/>
  <c r="AE348" i="20" s="1"/>
  <c r="Q348" i="20"/>
  <c r="AB348" i="20" a="1"/>
  <c r="AB348" i="20" s="1"/>
  <c r="AA348" i="20" a="1"/>
  <c r="AA348" i="20" s="1"/>
  <c r="Z348" i="20" a="1"/>
  <c r="Z348" i="20" s="1"/>
  <c r="P348" i="20"/>
  <c r="AJ348" i="20" a="1"/>
  <c r="AJ348" i="20" s="1"/>
  <c r="AI348" i="20" a="1"/>
  <c r="AI348" i="20" s="1"/>
  <c r="AH348" i="20" a="1"/>
  <c r="AH348" i="20" s="1"/>
  <c r="AG348" i="20" a="1"/>
  <c r="AG348" i="20" s="1"/>
  <c r="AD348" i="20" a="1"/>
  <c r="AD348" i="20" s="1"/>
  <c r="Y348" i="20" a="1"/>
  <c r="Y348" i="20" s="1"/>
  <c r="X348" i="20" a="1"/>
  <c r="X348" i="20" s="1"/>
  <c r="W348" i="20"/>
  <c r="U348" i="20"/>
  <c r="D348" i="20" s="1"/>
  <c r="O348" i="20"/>
  <c r="N349" i="20"/>
  <c r="I349" i="20"/>
  <c r="G349" i="20"/>
  <c r="J349" i="20"/>
  <c r="H350" i="20" a="1"/>
  <c r="H350" i="20" s="1"/>
  <c r="M350" i="20"/>
  <c r="K351" i="20" s="1"/>
  <c r="L351" i="20" s="1"/>
  <c r="BF391" i="16" a="1"/>
  <c r="BF391" i="16" s="1"/>
  <c r="AX391" i="16" a="1"/>
  <c r="AX391" i="16" s="1"/>
  <c r="BE391" i="16" a="1"/>
  <c r="BE391" i="16" s="1"/>
  <c r="AW391" i="16" a="1"/>
  <c r="AW391" i="16" s="1"/>
  <c r="AT391" i="16"/>
  <c r="AC391" i="16" s="1"/>
  <c r="BA391" i="16" a="1"/>
  <c r="BA391" i="16" s="1"/>
  <c r="BJ391" i="16" a="1"/>
  <c r="BJ391" i="16" s="1"/>
  <c r="AZ391" i="16" a="1"/>
  <c r="AZ391" i="16" s="1"/>
  <c r="AV391" i="16"/>
  <c r="AU391" i="16"/>
  <c r="BI391" i="16" a="1"/>
  <c r="BI391" i="16" s="1"/>
  <c r="AR391" i="16" a="1"/>
  <c r="AR391" i="16" s="1"/>
  <c r="AY391" i="16" a="1"/>
  <c r="AY391" i="16" s="1"/>
  <c r="AS391" i="16" a="1"/>
  <c r="AS391" i="16" s="1"/>
  <c r="BD391" i="16" a="1"/>
  <c r="BD391" i="16" s="1"/>
  <c r="BC391" i="16" a="1"/>
  <c r="BC391" i="16" s="1"/>
  <c r="BH391" i="16" a="1"/>
  <c r="BH391" i="16" s="1"/>
  <c r="BG391" i="16" a="1"/>
  <c r="BG391" i="16" s="1"/>
  <c r="AP391" i="16"/>
  <c r="AO391" i="16"/>
  <c r="AN391" i="16"/>
  <c r="BB391" i="16" a="1"/>
  <c r="BB391" i="16" s="1"/>
  <c r="AQ391" i="16"/>
  <c r="AL393" i="16"/>
  <c r="AJ394" i="16" s="1"/>
  <c r="AK394" i="16" s="1"/>
  <c r="AG393" i="16" a="1"/>
  <c r="AG393" i="16" s="1"/>
  <c r="AI392" i="16"/>
  <c r="AH392" i="16"/>
  <c r="AF392" i="16"/>
  <c r="AM392" i="16"/>
  <c r="J384" i="21" l="1"/>
  <c r="I384" i="21"/>
  <c r="N384" i="21"/>
  <c r="G384" i="21"/>
  <c r="S383" i="21" a="1"/>
  <c r="S383" i="21" s="1"/>
  <c r="AJ383" i="21" a="1"/>
  <c r="AJ383" i="21" s="1"/>
  <c r="AB383" i="21" a="1"/>
  <c r="AB383" i="21" s="1"/>
  <c r="R383" i="21"/>
  <c r="AH383" i="21" a="1"/>
  <c r="AH383" i="21" s="1"/>
  <c r="Y383" i="21" a="1"/>
  <c r="Y383" i="21" s="1"/>
  <c r="Q383" i="21"/>
  <c r="AD383" i="21" a="1"/>
  <c r="AD383" i="21" s="1"/>
  <c r="P383" i="21"/>
  <c r="T383" i="21" a="1"/>
  <c r="T383" i="21" s="1"/>
  <c r="AF383" i="21" a="1"/>
  <c r="AF383" i="21" s="1"/>
  <c r="AE383" i="21" a="1"/>
  <c r="AE383" i="21" s="1"/>
  <c r="AC383" i="21" a="1"/>
  <c r="AC383" i="21" s="1"/>
  <c r="AG383" i="21" a="1"/>
  <c r="AG383" i="21" s="1"/>
  <c r="Z383" i="21" a="1"/>
  <c r="Z383" i="21" s="1"/>
  <c r="W383" i="21"/>
  <c r="O383" i="21"/>
  <c r="X383" i="21" a="1"/>
  <c r="X383" i="21" s="1"/>
  <c r="V383" i="21"/>
  <c r="AK383" i="21" a="1"/>
  <c r="AK383" i="21" s="1"/>
  <c r="U383" i="21"/>
  <c r="D383" i="21" s="1"/>
  <c r="AI383" i="21" a="1"/>
  <c r="AI383" i="21" s="1"/>
  <c r="AA383" i="21" a="1"/>
  <c r="AA383" i="21" s="1"/>
  <c r="D382" i="21"/>
  <c r="M385" i="21"/>
  <c r="K386" i="21" s="1"/>
  <c r="L386" i="21" s="1"/>
  <c r="H385" i="21" a="1"/>
  <c r="H385" i="21" s="1"/>
  <c r="G350" i="20"/>
  <c r="J350" i="20"/>
  <c r="N350" i="20"/>
  <c r="I350" i="20"/>
  <c r="S349" i="20" a="1"/>
  <c r="S349" i="20" s="1"/>
  <c r="AD349" i="20" a="1"/>
  <c r="AD349" i="20" s="1"/>
  <c r="T349" i="20" a="1"/>
  <c r="T349" i="20" s="1"/>
  <c r="AK349" i="20" a="1"/>
  <c r="AK349" i="20" s="1"/>
  <c r="AA349" i="20" a="1"/>
  <c r="AA349" i="20" s="1"/>
  <c r="AB349" i="20" a="1"/>
  <c r="AB349" i="20" s="1"/>
  <c r="O349" i="20"/>
  <c r="AE349" i="20" a="1"/>
  <c r="AE349" i="20" s="1"/>
  <c r="AC349" i="20" a="1"/>
  <c r="AC349" i="20" s="1"/>
  <c r="Z349" i="20" a="1"/>
  <c r="Z349" i="20" s="1"/>
  <c r="AJ349" i="20" a="1"/>
  <c r="AJ349" i="20" s="1"/>
  <c r="Q349" i="20"/>
  <c r="AI349" i="20" a="1"/>
  <c r="AI349" i="20" s="1"/>
  <c r="R349" i="20"/>
  <c r="P349" i="20"/>
  <c r="U349" i="20"/>
  <c r="AH349" i="20" a="1"/>
  <c r="AH349" i="20" s="1"/>
  <c r="AG349" i="20" a="1"/>
  <c r="AG349" i="20" s="1"/>
  <c r="AF349" i="20" a="1"/>
  <c r="AF349" i="20" s="1"/>
  <c r="Y349" i="20" a="1"/>
  <c r="Y349" i="20" s="1"/>
  <c r="X349" i="20" a="1"/>
  <c r="X349" i="20" s="1"/>
  <c r="W349" i="20"/>
  <c r="V349" i="20"/>
  <c r="M351" i="20"/>
  <c r="K352" i="20" s="1"/>
  <c r="L352" i="20" s="1"/>
  <c r="H351" i="20" a="1"/>
  <c r="H351" i="20" s="1"/>
  <c r="BE392" i="16" a="1"/>
  <c r="BE392" i="16" s="1"/>
  <c r="AW392" i="16" a="1"/>
  <c r="AW392" i="16" s="1"/>
  <c r="AV392" i="16"/>
  <c r="BC392" i="16" a="1"/>
  <c r="BC392" i="16" s="1"/>
  <c r="BH392" i="16" a="1"/>
  <c r="BH392" i="16" s="1"/>
  <c r="AX392" i="16" a="1"/>
  <c r="AX392" i="16" s="1"/>
  <c r="AU392" i="16"/>
  <c r="BG392" i="16" a="1"/>
  <c r="BG392" i="16" s="1"/>
  <c r="AT392" i="16"/>
  <c r="BA392" i="16" a="1"/>
  <c r="BA392" i="16" s="1"/>
  <c r="AY392" i="16" a="1"/>
  <c r="AY392" i="16" s="1"/>
  <c r="AP392" i="16"/>
  <c r="BJ392" i="16" a="1"/>
  <c r="BJ392" i="16" s="1"/>
  <c r="AO392" i="16"/>
  <c r="AN392" i="16"/>
  <c r="BI392" i="16" a="1"/>
  <c r="BI392" i="16" s="1"/>
  <c r="BD392" i="16" a="1"/>
  <c r="BD392" i="16" s="1"/>
  <c r="AZ392" i="16" a="1"/>
  <c r="AZ392" i="16" s="1"/>
  <c r="BF392" i="16" a="1"/>
  <c r="BF392" i="16" s="1"/>
  <c r="BB392" i="16" a="1"/>
  <c r="BB392" i="16" s="1"/>
  <c r="AS392" i="16" a="1"/>
  <c r="AS392" i="16" s="1"/>
  <c r="AR392" i="16" a="1"/>
  <c r="AR392" i="16" s="1"/>
  <c r="AQ392" i="16"/>
  <c r="AI393" i="16"/>
  <c r="AH393" i="16"/>
  <c r="AM393" i="16"/>
  <c r="AF393" i="16"/>
  <c r="AG394" i="16" a="1"/>
  <c r="AG394" i="16" s="1"/>
  <c r="AL394" i="16"/>
  <c r="AJ395" i="16" s="1"/>
  <c r="AK395" i="16" s="1"/>
  <c r="M386" i="21" l="1"/>
  <c r="K387" i="21" s="1"/>
  <c r="L387" i="21" s="1"/>
  <c r="H386" i="21" a="1"/>
  <c r="H386" i="21" s="1"/>
  <c r="N385" i="21"/>
  <c r="J385" i="21"/>
  <c r="I385" i="21"/>
  <c r="G385" i="21"/>
  <c r="AJ384" i="21" a="1"/>
  <c r="AJ384" i="21" s="1"/>
  <c r="AB384" i="21" a="1"/>
  <c r="AB384" i="21" s="1"/>
  <c r="R384" i="21"/>
  <c r="Q384" i="21"/>
  <c r="AC384" i="21" a="1"/>
  <c r="AC384" i="21" s="1"/>
  <c r="P384" i="21"/>
  <c r="O384" i="21"/>
  <c r="AK384" i="21" a="1"/>
  <c r="AK384" i="21" s="1"/>
  <c r="Z384" i="21" a="1"/>
  <c r="Z384" i="21" s="1"/>
  <c r="AF384" i="21" a="1"/>
  <c r="AF384" i="21" s="1"/>
  <c r="S384" i="21" a="1"/>
  <c r="S384" i="21" s="1"/>
  <c r="AH384" i="21" a="1"/>
  <c r="AH384" i="21" s="1"/>
  <c r="T384" i="21" a="1"/>
  <c r="T384" i="21" s="1"/>
  <c r="AG384" i="21" a="1"/>
  <c r="AG384" i="21" s="1"/>
  <c r="Y384" i="21" a="1"/>
  <c r="Y384" i="21" s="1"/>
  <c r="V384" i="21"/>
  <c r="W384" i="21"/>
  <c r="AA384" i="21" a="1"/>
  <c r="AA384" i="21" s="1"/>
  <c r="U384" i="21"/>
  <c r="D384" i="21" s="1"/>
  <c r="AD384" i="21" a="1"/>
  <c r="AD384" i="21" s="1"/>
  <c r="AI384" i="21" a="1"/>
  <c r="AI384" i="21" s="1"/>
  <c r="AE384" i="21" a="1"/>
  <c r="AE384" i="21" s="1"/>
  <c r="X384" i="21" a="1"/>
  <c r="X384" i="21" s="1"/>
  <c r="I351" i="20"/>
  <c r="N351" i="20"/>
  <c r="J351" i="20"/>
  <c r="G351" i="20"/>
  <c r="M352" i="20"/>
  <c r="K353" i="20" s="1"/>
  <c r="L353" i="20" s="1"/>
  <c r="H352" i="20" a="1"/>
  <c r="H352" i="20" s="1"/>
  <c r="D349" i="20"/>
  <c r="AJ350" i="20" a="1"/>
  <c r="AJ350" i="20" s="1"/>
  <c r="AB350" i="20" a="1"/>
  <c r="AB350" i="20" s="1"/>
  <c r="R350" i="20"/>
  <c r="V350" i="20"/>
  <c r="AE350" i="20" a="1"/>
  <c r="AE350" i="20" s="1"/>
  <c r="U350" i="20"/>
  <c r="D350" i="20" s="1"/>
  <c r="AI350" i="20" a="1"/>
  <c r="AI350" i="20" s="1"/>
  <c r="Y350" i="20" a="1"/>
  <c r="Y350" i="20" s="1"/>
  <c r="AH350" i="20" a="1"/>
  <c r="AH350" i="20" s="1"/>
  <c r="X350" i="20" a="1"/>
  <c r="X350" i="20" s="1"/>
  <c r="O350" i="20"/>
  <c r="AD350" i="20" a="1"/>
  <c r="AD350" i="20" s="1"/>
  <c r="AC350" i="20" a="1"/>
  <c r="AC350" i="20" s="1"/>
  <c r="AA350" i="20" a="1"/>
  <c r="AA350" i="20" s="1"/>
  <c r="AK350" i="20" a="1"/>
  <c r="AK350" i="20" s="1"/>
  <c r="S350" i="20" a="1"/>
  <c r="S350" i="20" s="1"/>
  <c r="Q350" i="20"/>
  <c r="T350" i="20" a="1"/>
  <c r="T350" i="20" s="1"/>
  <c r="P350" i="20"/>
  <c r="Z350" i="20" a="1"/>
  <c r="Z350" i="20" s="1"/>
  <c r="W350" i="20"/>
  <c r="AG350" i="20" a="1"/>
  <c r="AG350" i="20" s="1"/>
  <c r="AF350" i="20" a="1"/>
  <c r="AF350" i="20" s="1"/>
  <c r="AG395" i="16" a="1"/>
  <c r="AG395" i="16" s="1"/>
  <c r="AL395" i="16"/>
  <c r="AJ396" i="16" s="1"/>
  <c r="AK396" i="16" s="1"/>
  <c r="AH394" i="16"/>
  <c r="AM394" i="16"/>
  <c r="AI394" i="16"/>
  <c r="AF394" i="16"/>
  <c r="BE393" i="16" a="1"/>
  <c r="BE393" i="16" s="1"/>
  <c r="AW393" i="16" a="1"/>
  <c r="AW393" i="16" s="1"/>
  <c r="AV393" i="16"/>
  <c r="BD393" i="16" a="1"/>
  <c r="BD393" i="16" s="1"/>
  <c r="AU393" i="16"/>
  <c r="AS393" i="16" a="1"/>
  <c r="AS393" i="16" s="1"/>
  <c r="BF393" i="16" a="1"/>
  <c r="BF393" i="16" s="1"/>
  <c r="AR393" i="16" a="1"/>
  <c r="AR393" i="16" s="1"/>
  <c r="AQ393" i="16"/>
  <c r="BC393" i="16" a="1"/>
  <c r="BC393" i="16" s="1"/>
  <c r="AP393" i="16"/>
  <c r="BG393" i="16" a="1"/>
  <c r="BG393" i="16" s="1"/>
  <c r="BB393" i="16" a="1"/>
  <c r="BB393" i="16" s="1"/>
  <c r="BH393" i="16" a="1"/>
  <c r="BH393" i="16" s="1"/>
  <c r="BA393" i="16" a="1"/>
  <c r="BA393" i="16" s="1"/>
  <c r="BI393" i="16" a="1"/>
  <c r="BI393" i="16" s="1"/>
  <c r="AZ393" i="16" a="1"/>
  <c r="AZ393" i="16" s="1"/>
  <c r="AX393" i="16" a="1"/>
  <c r="AX393" i="16" s="1"/>
  <c r="AT393" i="16"/>
  <c r="AC393" i="16" s="1"/>
  <c r="AO393" i="16"/>
  <c r="AY393" i="16" a="1"/>
  <c r="AY393" i="16" s="1"/>
  <c r="AN393" i="16"/>
  <c r="BJ393" i="16" a="1"/>
  <c r="BJ393" i="16" s="1"/>
  <c r="AC392" i="16"/>
  <c r="Q385" i="21" l="1"/>
  <c r="AI385" i="21" a="1"/>
  <c r="AI385" i="21" s="1"/>
  <c r="AA385" i="21" a="1"/>
  <c r="AA385" i="21" s="1"/>
  <c r="P385" i="21"/>
  <c r="U385" i="21"/>
  <c r="D385" i="21" s="1"/>
  <c r="AE385" i="21" a="1"/>
  <c r="AE385" i="21" s="1"/>
  <c r="W385" i="21"/>
  <c r="AG385" i="21" a="1"/>
  <c r="AG385" i="21" s="1"/>
  <c r="V385" i="21"/>
  <c r="O385" i="21"/>
  <c r="AD385" i="21" a="1"/>
  <c r="AD385" i="21" s="1"/>
  <c r="T385" i="21" a="1"/>
  <c r="T385" i="21" s="1"/>
  <c r="AK385" i="21" a="1"/>
  <c r="AK385" i="21" s="1"/>
  <c r="X385" i="21" a="1"/>
  <c r="X385" i="21" s="1"/>
  <c r="AJ385" i="21" a="1"/>
  <c r="AJ385" i="21" s="1"/>
  <c r="Z385" i="21" a="1"/>
  <c r="Z385" i="21" s="1"/>
  <c r="S385" i="21" a="1"/>
  <c r="S385" i="21" s="1"/>
  <c r="R385" i="21"/>
  <c r="Y385" i="21" a="1"/>
  <c r="Y385" i="21" s="1"/>
  <c r="AC385" i="21" a="1"/>
  <c r="AC385" i="21" s="1"/>
  <c r="AB385" i="21" a="1"/>
  <c r="AB385" i="21" s="1"/>
  <c r="AF385" i="21" a="1"/>
  <c r="AF385" i="21" s="1"/>
  <c r="AH385" i="21" a="1"/>
  <c r="AH385" i="21" s="1"/>
  <c r="J386" i="21"/>
  <c r="I386" i="21"/>
  <c r="N386" i="21"/>
  <c r="G386" i="21"/>
  <c r="M387" i="21"/>
  <c r="K388" i="21" s="1"/>
  <c r="L388" i="21" s="1"/>
  <c r="H387" i="21" a="1"/>
  <c r="H387" i="21" s="1"/>
  <c r="J352" i="20"/>
  <c r="I352" i="20"/>
  <c r="N352" i="20"/>
  <c r="G352" i="20"/>
  <c r="M353" i="20"/>
  <c r="K354" i="20" s="1"/>
  <c r="L354" i="20" s="1"/>
  <c r="H353" i="20" a="1"/>
  <c r="H353" i="20" s="1"/>
  <c r="Q351" i="20"/>
  <c r="X351" i="20" a="1"/>
  <c r="X351" i="20" s="1"/>
  <c r="AF351" i="20" a="1"/>
  <c r="AF351" i="20" s="1"/>
  <c r="W351" i="20"/>
  <c r="AK351" i="20" a="1"/>
  <c r="AK351" i="20" s="1"/>
  <c r="AA351" i="20" a="1"/>
  <c r="AA351" i="20" s="1"/>
  <c r="AE351" i="20" a="1"/>
  <c r="AE351" i="20" s="1"/>
  <c r="S351" i="20" a="1"/>
  <c r="S351" i="20" s="1"/>
  <c r="AD351" i="20" a="1"/>
  <c r="AD351" i="20" s="1"/>
  <c r="R351" i="20"/>
  <c r="P351" i="20"/>
  <c r="AG351" i="20" a="1"/>
  <c r="AG351" i="20" s="1"/>
  <c r="O351" i="20"/>
  <c r="AC351" i="20" a="1"/>
  <c r="AC351" i="20" s="1"/>
  <c r="Y351" i="20" a="1"/>
  <c r="Y351" i="20" s="1"/>
  <c r="AI351" i="20" a="1"/>
  <c r="AI351" i="20" s="1"/>
  <c r="AJ351" i="20" a="1"/>
  <c r="AJ351" i="20" s="1"/>
  <c r="V351" i="20"/>
  <c r="U351" i="20"/>
  <c r="D351" i="20" s="1"/>
  <c r="Z351" i="20" a="1"/>
  <c r="Z351" i="20" s="1"/>
  <c r="AH351" i="20" a="1"/>
  <c r="AH351" i="20" s="1"/>
  <c r="AB351" i="20" a="1"/>
  <c r="AB351" i="20" s="1"/>
  <c r="T351" i="20" a="1"/>
  <c r="T351" i="20" s="1"/>
  <c r="AV394" i="16"/>
  <c r="BD394" i="16" a="1"/>
  <c r="BD394" i="16" s="1"/>
  <c r="AU394" i="16"/>
  <c r="AT394" i="16"/>
  <c r="BJ394" i="16" a="1"/>
  <c r="BJ394" i="16" s="1"/>
  <c r="BB394" i="16" a="1"/>
  <c r="BB394" i="16" s="1"/>
  <c r="AN394" i="16"/>
  <c r="BA394" i="16" a="1"/>
  <c r="BA394" i="16" s="1"/>
  <c r="AZ394" i="16" a="1"/>
  <c r="AZ394" i="16" s="1"/>
  <c r="BH394" i="16" a="1"/>
  <c r="BH394" i="16" s="1"/>
  <c r="AS394" i="16" a="1"/>
  <c r="AS394" i="16" s="1"/>
  <c r="AR394" i="16" a="1"/>
  <c r="AR394" i="16" s="1"/>
  <c r="BF394" i="16" a="1"/>
  <c r="BF394" i="16" s="1"/>
  <c r="AO394" i="16"/>
  <c r="AY394" i="16" a="1"/>
  <c r="AY394" i="16" s="1"/>
  <c r="AX394" i="16" a="1"/>
  <c r="AX394" i="16" s="1"/>
  <c r="BG394" i="16" a="1"/>
  <c r="BG394" i="16" s="1"/>
  <c r="BI394" i="16" a="1"/>
  <c r="BI394" i="16" s="1"/>
  <c r="BE394" i="16" a="1"/>
  <c r="BE394" i="16" s="1"/>
  <c r="BC394" i="16" a="1"/>
  <c r="BC394" i="16" s="1"/>
  <c r="AQ394" i="16"/>
  <c r="AW394" i="16" a="1"/>
  <c r="AW394" i="16" s="1"/>
  <c r="AP394" i="16"/>
  <c r="AG396" i="16" a="1"/>
  <c r="AG396" i="16" s="1"/>
  <c r="AL396" i="16"/>
  <c r="AJ397" i="16" s="1"/>
  <c r="AK397" i="16" s="1"/>
  <c r="AF395" i="16"/>
  <c r="AI395" i="16"/>
  <c r="AH395" i="16"/>
  <c r="AM395" i="16"/>
  <c r="M388" i="21" l="1"/>
  <c r="K389" i="21" s="1"/>
  <c r="L389" i="21" s="1"/>
  <c r="H388" i="21" a="1"/>
  <c r="H388" i="21" s="1"/>
  <c r="AI386" i="21" a="1"/>
  <c r="AI386" i="21" s="1"/>
  <c r="AA386" i="21" a="1"/>
  <c r="AA386" i="21" s="1"/>
  <c r="P386" i="21"/>
  <c r="O386" i="21"/>
  <c r="AH386" i="21" a="1"/>
  <c r="AH386" i="21" s="1"/>
  <c r="Y386" i="21" a="1"/>
  <c r="Y386" i="21" s="1"/>
  <c r="AD386" i="21" a="1"/>
  <c r="AD386" i="21" s="1"/>
  <c r="R386" i="21"/>
  <c r="Q386" i="21"/>
  <c r="AE386" i="21" a="1"/>
  <c r="AE386" i="21" s="1"/>
  <c r="Z386" i="21" a="1"/>
  <c r="Z386" i="21" s="1"/>
  <c r="W386" i="21"/>
  <c r="X386" i="21" a="1"/>
  <c r="X386" i="21" s="1"/>
  <c r="S386" i="21" a="1"/>
  <c r="S386" i="21" s="1"/>
  <c r="AJ386" i="21" a="1"/>
  <c r="AJ386" i="21" s="1"/>
  <c r="AF386" i="21" a="1"/>
  <c r="AF386" i="21" s="1"/>
  <c r="AC386" i="21" a="1"/>
  <c r="AC386" i="21" s="1"/>
  <c r="AB386" i="21" a="1"/>
  <c r="AB386" i="21" s="1"/>
  <c r="AK386" i="21" a="1"/>
  <c r="AK386" i="21" s="1"/>
  <c r="AG386" i="21" a="1"/>
  <c r="AG386" i="21" s="1"/>
  <c r="T386" i="21" a="1"/>
  <c r="T386" i="21" s="1"/>
  <c r="U386" i="21"/>
  <c r="V386" i="21"/>
  <c r="N387" i="21"/>
  <c r="I387" i="21"/>
  <c r="G387" i="21"/>
  <c r="J387" i="21"/>
  <c r="I353" i="20"/>
  <c r="J353" i="20"/>
  <c r="N353" i="20"/>
  <c r="G353" i="20"/>
  <c r="M354" i="20"/>
  <c r="K355" i="20" s="1"/>
  <c r="L355" i="20" s="1"/>
  <c r="H354" i="20" a="1"/>
  <c r="H354" i="20" s="1"/>
  <c r="AI352" i="20" a="1"/>
  <c r="AI352" i="20" s="1"/>
  <c r="AA352" i="20" a="1"/>
  <c r="AA352" i="20" s="1"/>
  <c r="P352" i="20"/>
  <c r="Y352" i="20" a="1"/>
  <c r="Y352" i="20" s="1"/>
  <c r="AG352" i="20" a="1"/>
  <c r="AG352" i="20" s="1"/>
  <c r="AB352" i="20" a="1"/>
  <c r="AB352" i="20" s="1"/>
  <c r="AK352" i="20" a="1"/>
  <c r="AK352" i="20" s="1"/>
  <c r="AH352" i="20" a="1"/>
  <c r="AH352" i="20" s="1"/>
  <c r="AF352" i="20" a="1"/>
  <c r="AF352" i="20" s="1"/>
  <c r="R352" i="20"/>
  <c r="AD352" i="20" a="1"/>
  <c r="AD352" i="20" s="1"/>
  <c r="S352" i="20" a="1"/>
  <c r="S352" i="20" s="1"/>
  <c r="AE352" i="20" a="1"/>
  <c r="AE352" i="20" s="1"/>
  <c r="Q352" i="20"/>
  <c r="O352" i="20"/>
  <c r="U352" i="20"/>
  <c r="D352" i="20" s="1"/>
  <c r="AJ352" i="20" a="1"/>
  <c r="AJ352" i="20" s="1"/>
  <c r="Z352" i="20" a="1"/>
  <c r="Z352" i="20" s="1"/>
  <c r="X352" i="20" a="1"/>
  <c r="X352" i="20" s="1"/>
  <c r="V352" i="20"/>
  <c r="AC352" i="20" a="1"/>
  <c r="AC352" i="20" s="1"/>
  <c r="W352" i="20"/>
  <c r="T352" i="20" a="1"/>
  <c r="T352" i="20" s="1"/>
  <c r="BD395" i="16" a="1"/>
  <c r="BD395" i="16" s="1"/>
  <c r="AU395" i="16"/>
  <c r="AT395" i="16"/>
  <c r="AC395" i="16" s="1"/>
  <c r="BC395" i="16" a="1"/>
  <c r="BC395" i="16" s="1"/>
  <c r="AR395" i="16" a="1"/>
  <c r="AR395" i="16" s="1"/>
  <c r="BI395" i="16" a="1"/>
  <c r="BI395" i="16" s="1"/>
  <c r="AY395" i="16" a="1"/>
  <c r="AY395" i="16" s="1"/>
  <c r="BH395" i="16" a="1"/>
  <c r="BH395" i="16" s="1"/>
  <c r="AX395" i="16" a="1"/>
  <c r="AX395" i="16" s="1"/>
  <c r="AZ395" i="16" a="1"/>
  <c r="AZ395" i="16" s="1"/>
  <c r="AW395" i="16" a="1"/>
  <c r="AW395" i="16" s="1"/>
  <c r="BJ395" i="16" a="1"/>
  <c r="BJ395" i="16" s="1"/>
  <c r="AQ395" i="16"/>
  <c r="AP395" i="16"/>
  <c r="AO395" i="16"/>
  <c r="AN395" i="16"/>
  <c r="BF395" i="16" a="1"/>
  <c r="BF395" i="16" s="1"/>
  <c r="BE395" i="16" a="1"/>
  <c r="BE395" i="16" s="1"/>
  <c r="BB395" i="16" a="1"/>
  <c r="BB395" i="16" s="1"/>
  <c r="BG395" i="16" a="1"/>
  <c r="BG395" i="16" s="1"/>
  <c r="AV395" i="16"/>
  <c r="AS395" i="16" a="1"/>
  <c r="AS395" i="16" s="1"/>
  <c r="BA395" i="16" a="1"/>
  <c r="BA395" i="16" s="1"/>
  <c r="AL397" i="16"/>
  <c r="AJ398" i="16" s="1"/>
  <c r="AK398" i="16" s="1"/>
  <c r="AG397" i="16" a="1"/>
  <c r="AG397" i="16" s="1"/>
  <c r="AF396" i="16"/>
  <c r="AI396" i="16"/>
  <c r="AH396" i="16"/>
  <c r="AM396" i="16"/>
  <c r="AC394" i="16"/>
  <c r="O387" i="21" l="1"/>
  <c r="AH387" i="21" a="1"/>
  <c r="AH387" i="21" s="1"/>
  <c r="Z387" i="21" a="1"/>
  <c r="Z387" i="21" s="1"/>
  <c r="Q387" i="21"/>
  <c r="AK387" i="21" a="1"/>
  <c r="AK387" i="21" s="1"/>
  <c r="AB387" i="21" a="1"/>
  <c r="AB387" i="21" s="1"/>
  <c r="P387" i="21"/>
  <c r="AJ387" i="21" a="1"/>
  <c r="AJ387" i="21" s="1"/>
  <c r="Y387" i="21" a="1"/>
  <c r="Y387" i="21" s="1"/>
  <c r="AD387" i="21" a="1"/>
  <c r="AD387" i="21" s="1"/>
  <c r="AA387" i="21" a="1"/>
  <c r="AA387" i="21" s="1"/>
  <c r="AC387" i="21" a="1"/>
  <c r="AC387" i="21" s="1"/>
  <c r="AF387" i="21" a="1"/>
  <c r="AF387" i="21" s="1"/>
  <c r="W387" i="21"/>
  <c r="T387" i="21" a="1"/>
  <c r="T387" i="21" s="1"/>
  <c r="R387" i="21"/>
  <c r="AI387" i="21" a="1"/>
  <c r="AI387" i="21" s="1"/>
  <c r="AE387" i="21" a="1"/>
  <c r="AE387" i="21" s="1"/>
  <c r="S387" i="21" a="1"/>
  <c r="S387" i="21" s="1"/>
  <c r="X387" i="21" a="1"/>
  <c r="X387" i="21" s="1"/>
  <c r="AG387" i="21" a="1"/>
  <c r="AG387" i="21" s="1"/>
  <c r="V387" i="21"/>
  <c r="U387" i="21"/>
  <c r="D387" i="21" s="1"/>
  <c r="D386" i="21"/>
  <c r="N388" i="21"/>
  <c r="J388" i="21"/>
  <c r="I388" i="21"/>
  <c r="G388" i="21"/>
  <c r="M389" i="21"/>
  <c r="K390" i="21" s="1"/>
  <c r="L390" i="21" s="1"/>
  <c r="H389" i="21" a="1"/>
  <c r="H389" i="21" s="1"/>
  <c r="N354" i="20"/>
  <c r="G354" i="20"/>
  <c r="I354" i="20"/>
  <c r="J354" i="20"/>
  <c r="M355" i="20"/>
  <c r="K356" i="20" s="1"/>
  <c r="L356" i="20" s="1"/>
  <c r="H355" i="20" a="1"/>
  <c r="H355" i="20" s="1"/>
  <c r="O353" i="20"/>
  <c r="AI353" i="20" a="1"/>
  <c r="AI353" i="20" s="1"/>
  <c r="Z353" i="20" a="1"/>
  <c r="Z353" i="20" s="1"/>
  <c r="AH353" i="20" a="1"/>
  <c r="AH353" i="20" s="1"/>
  <c r="AK353" i="20" a="1"/>
  <c r="AK353" i="20" s="1"/>
  <c r="W353" i="20"/>
  <c r="AG353" i="20" a="1"/>
  <c r="AG353" i="20" s="1"/>
  <c r="V353" i="20"/>
  <c r="U353" i="20"/>
  <c r="AJ353" i="20" a="1"/>
  <c r="AJ353" i="20" s="1"/>
  <c r="T353" i="20" a="1"/>
  <c r="T353" i="20" s="1"/>
  <c r="AF353" i="20" a="1"/>
  <c r="AF353" i="20" s="1"/>
  <c r="S353" i="20" a="1"/>
  <c r="S353" i="20" s="1"/>
  <c r="P353" i="20"/>
  <c r="R353" i="20"/>
  <c r="AE353" i="20" a="1"/>
  <c r="AE353" i="20" s="1"/>
  <c r="Q353" i="20"/>
  <c r="AD353" i="20" a="1"/>
  <c r="AD353" i="20" s="1"/>
  <c r="AC353" i="20" a="1"/>
  <c r="AC353" i="20" s="1"/>
  <c r="AB353" i="20" a="1"/>
  <c r="AB353" i="20" s="1"/>
  <c r="X353" i="20" a="1"/>
  <c r="X353" i="20" s="1"/>
  <c r="AA353" i="20" a="1"/>
  <c r="AA353" i="20" s="1"/>
  <c r="Y353" i="20" a="1"/>
  <c r="Y353" i="20" s="1"/>
  <c r="AT396" i="16"/>
  <c r="BC396" i="16" a="1"/>
  <c r="BC396" i="16" s="1"/>
  <c r="AS396" i="16" a="1"/>
  <c r="AS396" i="16" s="1"/>
  <c r="BI396" i="16" a="1"/>
  <c r="BI396" i="16" s="1"/>
  <c r="BA396" i="16" a="1"/>
  <c r="BA396" i="16" s="1"/>
  <c r="AQ396" i="16"/>
  <c r="AV396" i="16"/>
  <c r="BF396" i="16" a="1"/>
  <c r="BF396" i="16" s="1"/>
  <c r="AU396" i="16"/>
  <c r="BE396" i="16" a="1"/>
  <c r="BE396" i="16" s="1"/>
  <c r="AR396" i="16" a="1"/>
  <c r="AR396" i="16" s="1"/>
  <c r="BB396" i="16" a="1"/>
  <c r="BB396" i="16" s="1"/>
  <c r="AY396" i="16" a="1"/>
  <c r="AY396" i="16" s="1"/>
  <c r="BH396" i="16" a="1"/>
  <c r="BH396" i="16" s="1"/>
  <c r="BG396" i="16" a="1"/>
  <c r="BG396" i="16" s="1"/>
  <c r="BJ396" i="16" a="1"/>
  <c r="BJ396" i="16" s="1"/>
  <c r="AP396" i="16"/>
  <c r="AO396" i="16"/>
  <c r="AN396" i="16"/>
  <c r="BD396" i="16" a="1"/>
  <c r="BD396" i="16" s="1"/>
  <c r="AZ396" i="16" a="1"/>
  <c r="AZ396" i="16" s="1"/>
  <c r="AX396" i="16" a="1"/>
  <c r="AX396" i="16" s="1"/>
  <c r="AW396" i="16" a="1"/>
  <c r="AW396" i="16" s="1"/>
  <c r="AF397" i="16"/>
  <c r="AM397" i="16"/>
  <c r="AH397" i="16"/>
  <c r="AI397" i="16"/>
  <c r="AG398" i="16" a="1"/>
  <c r="AG398" i="16" s="1"/>
  <c r="AL398" i="16"/>
  <c r="AJ399" i="16" s="1"/>
  <c r="AK399" i="16" s="1"/>
  <c r="I389" i="21" l="1"/>
  <c r="J389" i="21"/>
  <c r="N389" i="21"/>
  <c r="G389" i="21"/>
  <c r="H390" i="21" a="1"/>
  <c r="H390" i="21" s="1"/>
  <c r="M390" i="21"/>
  <c r="K391" i="21" s="1"/>
  <c r="L391" i="21" s="1"/>
  <c r="AH388" i="21" a="1"/>
  <c r="AH388" i="21" s="1"/>
  <c r="Z388" i="21" a="1"/>
  <c r="Z388" i="21" s="1"/>
  <c r="AE388" i="21" a="1"/>
  <c r="AE388" i="21" s="1"/>
  <c r="T388" i="21" a="1"/>
  <c r="T388" i="21" s="1"/>
  <c r="AG388" i="21" a="1"/>
  <c r="AG388" i="21" s="1"/>
  <c r="V388" i="21"/>
  <c r="U388" i="21"/>
  <c r="AC388" i="21" a="1"/>
  <c r="AC388" i="21" s="1"/>
  <c r="AF388" i="21" a="1"/>
  <c r="AF388" i="21" s="1"/>
  <c r="P388" i="21"/>
  <c r="AD388" i="21" a="1"/>
  <c r="AD388" i="21" s="1"/>
  <c r="O388" i="21"/>
  <c r="Y388" i="21" a="1"/>
  <c r="Y388" i="21" s="1"/>
  <c r="S388" i="21" a="1"/>
  <c r="S388" i="21" s="1"/>
  <c r="R388" i="21"/>
  <c r="AJ388" i="21" a="1"/>
  <c r="AJ388" i="21" s="1"/>
  <c r="AI388" i="21" a="1"/>
  <c r="AI388" i="21" s="1"/>
  <c r="W388" i="21"/>
  <c r="Q388" i="21"/>
  <c r="X388" i="21" a="1"/>
  <c r="X388" i="21" s="1"/>
  <c r="AK388" i="21" a="1"/>
  <c r="AK388" i="21" s="1"/>
  <c r="AB388" i="21" a="1"/>
  <c r="AB388" i="21" s="1"/>
  <c r="AA388" i="21" a="1"/>
  <c r="AA388" i="21" s="1"/>
  <c r="D353" i="20"/>
  <c r="J355" i="20"/>
  <c r="I355" i="20"/>
  <c r="G355" i="20"/>
  <c r="N355" i="20"/>
  <c r="M356" i="20"/>
  <c r="K357" i="20" s="1"/>
  <c r="L357" i="20" s="1"/>
  <c r="H356" i="20" a="1"/>
  <c r="H356" i="20" s="1"/>
  <c r="AH354" i="20" a="1"/>
  <c r="AH354" i="20" s="1"/>
  <c r="Z354" i="20" a="1"/>
  <c r="Z354" i="20" s="1"/>
  <c r="AJ354" i="20" a="1"/>
  <c r="AJ354" i="20" s="1"/>
  <c r="P354" i="20"/>
  <c r="AA354" i="20" a="1"/>
  <c r="AA354" i="20" s="1"/>
  <c r="O354" i="20"/>
  <c r="S354" i="20" a="1"/>
  <c r="S354" i="20" s="1"/>
  <c r="AD354" i="20" a="1"/>
  <c r="AD354" i="20" s="1"/>
  <c r="R354" i="20"/>
  <c r="Q354" i="20"/>
  <c r="W354" i="20"/>
  <c r="U354" i="20"/>
  <c r="D354" i="20" s="1"/>
  <c r="AI354" i="20" a="1"/>
  <c r="AI354" i="20" s="1"/>
  <c r="V354" i="20"/>
  <c r="T354" i="20" a="1"/>
  <c r="T354" i="20" s="1"/>
  <c r="AG354" i="20" a="1"/>
  <c r="AG354" i="20" s="1"/>
  <c r="AF354" i="20" a="1"/>
  <c r="AF354" i="20" s="1"/>
  <c r="AE354" i="20" a="1"/>
  <c r="AE354" i="20" s="1"/>
  <c r="AC354" i="20" a="1"/>
  <c r="AC354" i="20" s="1"/>
  <c r="AK354" i="20" a="1"/>
  <c r="AK354" i="20" s="1"/>
  <c r="X354" i="20" a="1"/>
  <c r="X354" i="20" s="1"/>
  <c r="AB354" i="20" a="1"/>
  <c r="AB354" i="20" s="1"/>
  <c r="Y354" i="20" a="1"/>
  <c r="Y354" i="20" s="1"/>
  <c r="AG399" i="16" a="1"/>
  <c r="AG399" i="16" s="1"/>
  <c r="AL399" i="16"/>
  <c r="AJ400" i="16" s="1"/>
  <c r="AK400" i="16" s="1"/>
  <c r="AI398" i="16"/>
  <c r="AH398" i="16"/>
  <c r="AF398" i="16"/>
  <c r="AM398" i="16"/>
  <c r="BC397" i="16" a="1"/>
  <c r="BC397" i="16" s="1"/>
  <c r="AS397" i="16" a="1"/>
  <c r="AS397" i="16" s="1"/>
  <c r="BJ397" i="16" a="1"/>
  <c r="BJ397" i="16" s="1"/>
  <c r="BB397" i="16" a="1"/>
  <c r="BB397" i="16" s="1"/>
  <c r="AP397" i="16"/>
  <c r="BD397" i="16" a="1"/>
  <c r="BD397" i="16" s="1"/>
  <c r="AO397" i="16"/>
  <c r="AN397" i="16"/>
  <c r="BA397" i="16" a="1"/>
  <c r="BA397" i="16" s="1"/>
  <c r="BG397" i="16" a="1"/>
  <c r="BG397" i="16" s="1"/>
  <c r="AR397" i="16" a="1"/>
  <c r="AR397" i="16" s="1"/>
  <c r="AQ397" i="16"/>
  <c r="BF397" i="16" a="1"/>
  <c r="BF397" i="16" s="1"/>
  <c r="AZ397" i="16" a="1"/>
  <c r="AZ397" i="16" s="1"/>
  <c r="AY397" i="16" a="1"/>
  <c r="AY397" i="16" s="1"/>
  <c r="BI397" i="16" a="1"/>
  <c r="BI397" i="16" s="1"/>
  <c r="BH397" i="16" a="1"/>
  <c r="BH397" i="16" s="1"/>
  <c r="BE397" i="16" a="1"/>
  <c r="BE397" i="16" s="1"/>
  <c r="AX397" i="16" a="1"/>
  <c r="AX397" i="16" s="1"/>
  <c r="AW397" i="16" a="1"/>
  <c r="AW397" i="16" s="1"/>
  <c r="AV397" i="16"/>
  <c r="AU397" i="16"/>
  <c r="AT397" i="16"/>
  <c r="AC397" i="16" s="1"/>
  <c r="AC396" i="16"/>
  <c r="D388" i="21" l="1"/>
  <c r="M391" i="21"/>
  <c r="K392" i="21" s="1"/>
  <c r="L392" i="21" s="1"/>
  <c r="H391" i="21" a="1"/>
  <c r="H391" i="21" s="1"/>
  <c r="J390" i="21"/>
  <c r="I390" i="21"/>
  <c r="G390" i="21"/>
  <c r="N390" i="21"/>
  <c r="AG389" i="21" a="1"/>
  <c r="AG389" i="21" s="1"/>
  <c r="Y389" i="21" a="1"/>
  <c r="Y389" i="21" s="1"/>
  <c r="AH389" i="21" a="1"/>
  <c r="AH389" i="21" s="1"/>
  <c r="X389" i="21" a="1"/>
  <c r="X389" i="21" s="1"/>
  <c r="Q389" i="21"/>
  <c r="AC389" i="21" a="1"/>
  <c r="AC389" i="21" s="1"/>
  <c r="P389" i="21"/>
  <c r="AB389" i="21" a="1"/>
  <c r="AB389" i="21" s="1"/>
  <c r="T389" i="21" a="1"/>
  <c r="T389" i="21" s="1"/>
  <c r="R389" i="21"/>
  <c r="AI389" i="21" a="1"/>
  <c r="AI389" i="21" s="1"/>
  <c r="S389" i="21" a="1"/>
  <c r="S389" i="21" s="1"/>
  <c r="AF389" i="21" a="1"/>
  <c r="AF389" i="21" s="1"/>
  <c r="AK389" i="21" a="1"/>
  <c r="AK389" i="21" s="1"/>
  <c r="U389" i="21"/>
  <c r="D389" i="21" s="1"/>
  <c r="AJ389" i="21" a="1"/>
  <c r="AJ389" i="21" s="1"/>
  <c r="O389" i="21"/>
  <c r="AD389" i="21" a="1"/>
  <c r="AD389" i="21" s="1"/>
  <c r="AE389" i="21" a="1"/>
  <c r="AE389" i="21" s="1"/>
  <c r="Z389" i="21" a="1"/>
  <c r="Z389" i="21" s="1"/>
  <c r="W389" i="21"/>
  <c r="V389" i="21"/>
  <c r="AA389" i="21" a="1"/>
  <c r="AA389" i="21" s="1"/>
  <c r="G356" i="20"/>
  <c r="J356" i="20"/>
  <c r="I356" i="20"/>
  <c r="N356" i="20"/>
  <c r="M357" i="20"/>
  <c r="K358" i="20" s="1"/>
  <c r="L358" i="20" s="1"/>
  <c r="H357" i="20" a="1"/>
  <c r="H357" i="20" s="1"/>
  <c r="AK355" i="20" a="1"/>
  <c r="AK355" i="20" s="1"/>
  <c r="R355" i="20"/>
  <c r="AB355" i="20" a="1"/>
  <c r="AB355" i="20" s="1"/>
  <c r="Q355" i="20"/>
  <c r="AJ355" i="20" a="1"/>
  <c r="AJ355" i="20" s="1"/>
  <c r="AA355" i="20" a="1"/>
  <c r="AA355" i="20" s="1"/>
  <c r="Z355" i="20" a="1"/>
  <c r="Z355" i="20" s="1"/>
  <c r="Y355" i="20" a="1"/>
  <c r="Y355" i="20" s="1"/>
  <c r="W355" i="20"/>
  <c r="U355" i="20"/>
  <c r="AI355" i="20" a="1"/>
  <c r="AI355" i="20" s="1"/>
  <c r="V355" i="20"/>
  <c r="AH355" i="20" a="1"/>
  <c r="AH355" i="20" s="1"/>
  <c r="AG355" i="20" a="1"/>
  <c r="AG355" i="20" s="1"/>
  <c r="T355" i="20" a="1"/>
  <c r="T355" i="20" s="1"/>
  <c r="AD355" i="20" a="1"/>
  <c r="AD355" i="20" s="1"/>
  <c r="X355" i="20" a="1"/>
  <c r="X355" i="20" s="1"/>
  <c r="AE355" i="20" a="1"/>
  <c r="AE355" i="20" s="1"/>
  <c r="AF355" i="20" a="1"/>
  <c r="AF355" i="20" s="1"/>
  <c r="AC355" i="20" a="1"/>
  <c r="AC355" i="20" s="1"/>
  <c r="P355" i="20"/>
  <c r="O355" i="20"/>
  <c r="S355" i="20" a="1"/>
  <c r="S355" i="20" s="1"/>
  <c r="AS398" i="16" a="1"/>
  <c r="AS398" i="16" s="1"/>
  <c r="BJ398" i="16" a="1"/>
  <c r="BJ398" i="16" s="1"/>
  <c r="BB398" i="16" a="1"/>
  <c r="BB398" i="16" s="1"/>
  <c r="AR398" i="16" a="1"/>
  <c r="AR398" i="16" s="1"/>
  <c r="BH398" i="16" a="1"/>
  <c r="BH398" i="16" s="1"/>
  <c r="AZ398" i="16" a="1"/>
  <c r="AZ398" i="16" s="1"/>
  <c r="AO398" i="16"/>
  <c r="AY398" i="16" a="1"/>
  <c r="AY398" i="16" s="1"/>
  <c r="BI398" i="16" a="1"/>
  <c r="BI398" i="16" s="1"/>
  <c r="AX398" i="16" a="1"/>
  <c r="AX398" i="16" s="1"/>
  <c r="AV398" i="16"/>
  <c r="AU398" i="16"/>
  <c r="AT398" i="16"/>
  <c r="BF398" i="16" a="1"/>
  <c r="BF398" i="16" s="1"/>
  <c r="AP398" i="16"/>
  <c r="AW398" i="16" a="1"/>
  <c r="AW398" i="16" s="1"/>
  <c r="AQ398" i="16"/>
  <c r="BG398" i="16" a="1"/>
  <c r="BG398" i="16" s="1"/>
  <c r="BD398" i="16" a="1"/>
  <c r="BD398" i="16" s="1"/>
  <c r="BE398" i="16" a="1"/>
  <c r="BE398" i="16" s="1"/>
  <c r="BC398" i="16" a="1"/>
  <c r="BC398" i="16" s="1"/>
  <c r="BA398" i="16" a="1"/>
  <c r="BA398" i="16" s="1"/>
  <c r="AN398" i="16"/>
  <c r="AG400" i="16" a="1"/>
  <c r="AG400" i="16" s="1"/>
  <c r="AL400" i="16"/>
  <c r="AJ401" i="16" s="1"/>
  <c r="AK401" i="16" s="1"/>
  <c r="AF399" i="16"/>
  <c r="AM399" i="16"/>
  <c r="AI399" i="16"/>
  <c r="AH399" i="16"/>
  <c r="AG390" i="21" l="1" a="1"/>
  <c r="AG390" i="21" s="1"/>
  <c r="Y390" i="21" a="1"/>
  <c r="Y390" i="21" s="1"/>
  <c r="AK390" i="21" a="1"/>
  <c r="AK390" i="21" s="1"/>
  <c r="AB390" i="21" a="1"/>
  <c r="AB390" i="21" s="1"/>
  <c r="P390" i="21"/>
  <c r="O390" i="21"/>
  <c r="AJ390" i="21" a="1"/>
  <c r="AJ390" i="21" s="1"/>
  <c r="Z390" i="21" a="1"/>
  <c r="Z390" i="21" s="1"/>
  <c r="AC390" i="21" a="1"/>
  <c r="AC390" i="21" s="1"/>
  <c r="V390" i="21"/>
  <c r="T390" i="21" a="1"/>
  <c r="T390" i="21" s="1"/>
  <c r="U390" i="21"/>
  <c r="D390" i="21" s="1"/>
  <c r="AI390" i="21" a="1"/>
  <c r="AI390" i="21" s="1"/>
  <c r="AH390" i="21" a="1"/>
  <c r="AH390" i="21" s="1"/>
  <c r="AD390" i="21" a="1"/>
  <c r="AD390" i="21" s="1"/>
  <c r="R390" i="21"/>
  <c r="AF390" i="21" a="1"/>
  <c r="AF390" i="21" s="1"/>
  <c r="Q390" i="21"/>
  <c r="S390" i="21" a="1"/>
  <c r="S390" i="21" s="1"/>
  <c r="AA390" i="21" a="1"/>
  <c r="AA390" i="21" s="1"/>
  <c r="X390" i="21" a="1"/>
  <c r="X390" i="21" s="1"/>
  <c r="AE390" i="21" a="1"/>
  <c r="AE390" i="21" s="1"/>
  <c r="W390" i="21"/>
  <c r="J391" i="21"/>
  <c r="I391" i="21"/>
  <c r="G391" i="21"/>
  <c r="N391" i="21"/>
  <c r="H392" i="21" a="1"/>
  <c r="H392" i="21" s="1"/>
  <c r="M392" i="21"/>
  <c r="K393" i="21" s="1"/>
  <c r="L393" i="21" s="1"/>
  <c r="G357" i="20"/>
  <c r="N357" i="20"/>
  <c r="J357" i="20"/>
  <c r="I357" i="20"/>
  <c r="H358" i="20" a="1"/>
  <c r="H358" i="20" s="1"/>
  <c r="M358" i="20"/>
  <c r="K359" i="20" s="1"/>
  <c r="L359" i="20" s="1"/>
  <c r="AG356" i="20" a="1"/>
  <c r="AG356" i="20" s="1"/>
  <c r="Y356" i="20" a="1"/>
  <c r="Y356" i="20" s="1"/>
  <c r="AC356" i="20" a="1"/>
  <c r="AC356" i="20" s="1"/>
  <c r="S356" i="20" a="1"/>
  <c r="S356" i="20" s="1"/>
  <c r="AH356" i="20" a="1"/>
  <c r="AH356" i="20" s="1"/>
  <c r="W356" i="20"/>
  <c r="V356" i="20"/>
  <c r="U356" i="20"/>
  <c r="D356" i="20" s="1"/>
  <c r="Z356" i="20" a="1"/>
  <c r="Z356" i="20" s="1"/>
  <c r="AI356" i="20" a="1"/>
  <c r="AI356" i="20" s="1"/>
  <c r="R356" i="20"/>
  <c r="AK356" i="20" a="1"/>
  <c r="AK356" i="20" s="1"/>
  <c r="AJ356" i="20" a="1"/>
  <c r="AJ356" i="20" s="1"/>
  <c r="X356" i="20" a="1"/>
  <c r="X356" i="20" s="1"/>
  <c r="T356" i="20" a="1"/>
  <c r="T356" i="20" s="1"/>
  <c r="AA356" i="20" a="1"/>
  <c r="AA356" i="20" s="1"/>
  <c r="O356" i="20"/>
  <c r="AD356" i="20" a="1"/>
  <c r="AD356" i="20" s="1"/>
  <c r="AB356" i="20" a="1"/>
  <c r="AB356" i="20" s="1"/>
  <c r="Q356" i="20"/>
  <c r="P356" i="20"/>
  <c r="AE356" i="20" a="1"/>
  <c r="AE356" i="20" s="1"/>
  <c r="AF356" i="20" a="1"/>
  <c r="AF356" i="20" s="1"/>
  <c r="D355" i="20"/>
  <c r="AC398" i="16"/>
  <c r="BJ399" i="16" a="1"/>
  <c r="BJ399" i="16" s="1"/>
  <c r="BB399" i="16" a="1"/>
  <c r="BB399" i="16" s="1"/>
  <c r="AR399" i="16" a="1"/>
  <c r="AR399" i="16" s="1"/>
  <c r="BI399" i="16" a="1"/>
  <c r="BI399" i="16" s="1"/>
  <c r="BA399" i="16" a="1"/>
  <c r="BA399" i="16" s="1"/>
  <c r="AQ399" i="16"/>
  <c r="AN399" i="16"/>
  <c r="BG399" i="16" a="1"/>
  <c r="BG399" i="16" s="1"/>
  <c r="AW399" i="16" a="1"/>
  <c r="AW399" i="16" s="1"/>
  <c r="AV399" i="16"/>
  <c r="BF399" i="16" a="1"/>
  <c r="BF399" i="16" s="1"/>
  <c r="AU399" i="16"/>
  <c r="AT399" i="16"/>
  <c r="AC399" i="16" s="1"/>
  <c r="AZ399" i="16" a="1"/>
  <c r="AZ399" i="16" s="1"/>
  <c r="AY399" i="16" a="1"/>
  <c r="AY399" i="16" s="1"/>
  <c r="BH399" i="16" a="1"/>
  <c r="BH399" i="16" s="1"/>
  <c r="BE399" i="16" a="1"/>
  <c r="BE399" i="16" s="1"/>
  <c r="AX399" i="16" a="1"/>
  <c r="AX399" i="16" s="1"/>
  <c r="AS399" i="16" a="1"/>
  <c r="AS399" i="16" s="1"/>
  <c r="AP399" i="16"/>
  <c r="AO399" i="16"/>
  <c r="BD399" i="16" a="1"/>
  <c r="BD399" i="16" s="1"/>
  <c r="BC399" i="16" a="1"/>
  <c r="BC399" i="16" s="1"/>
  <c r="AL401" i="16"/>
  <c r="AJ402" i="16" s="1"/>
  <c r="AK402" i="16" s="1"/>
  <c r="AG401" i="16" a="1"/>
  <c r="AG401" i="16" s="1"/>
  <c r="AM400" i="16"/>
  <c r="AI400" i="16"/>
  <c r="AH400" i="16"/>
  <c r="AF400" i="16"/>
  <c r="H393" i="21" l="1" a="1"/>
  <c r="H393" i="21" s="1"/>
  <c r="M393" i="21"/>
  <c r="K394" i="21" s="1"/>
  <c r="L394" i="21" s="1"/>
  <c r="J392" i="21"/>
  <c r="I392" i="21"/>
  <c r="G392" i="21"/>
  <c r="N392" i="21"/>
  <c r="AF391" i="21" a="1"/>
  <c r="AF391" i="21" s="1"/>
  <c r="X391" i="21" a="1"/>
  <c r="X391" i="21" s="1"/>
  <c r="T391" i="21" a="1"/>
  <c r="T391" i="21" s="1"/>
  <c r="AD391" i="21" a="1"/>
  <c r="AD391" i="21" s="1"/>
  <c r="U391" i="21"/>
  <c r="AG391" i="21" a="1"/>
  <c r="AG391" i="21" s="1"/>
  <c r="AA391" i="21" a="1"/>
  <c r="AA391" i="21" s="1"/>
  <c r="AK391" i="21" a="1"/>
  <c r="AK391" i="21" s="1"/>
  <c r="Z391" i="21" a="1"/>
  <c r="Z391" i="21" s="1"/>
  <c r="Y391" i="21" a="1"/>
  <c r="Y391" i="21" s="1"/>
  <c r="V391" i="21"/>
  <c r="AH391" i="21" a="1"/>
  <c r="AH391" i="21" s="1"/>
  <c r="AB391" i="21" a="1"/>
  <c r="AB391" i="21" s="1"/>
  <c r="P391" i="21"/>
  <c r="Q391" i="21"/>
  <c r="O391" i="21"/>
  <c r="AE391" i="21" a="1"/>
  <c r="AE391" i="21" s="1"/>
  <c r="W391" i="21"/>
  <c r="S391" i="21" a="1"/>
  <c r="S391" i="21" s="1"/>
  <c r="AI391" i="21" a="1"/>
  <c r="AI391" i="21" s="1"/>
  <c r="R391" i="21"/>
  <c r="AJ391" i="21" a="1"/>
  <c r="AJ391" i="21" s="1"/>
  <c r="AC391" i="21" a="1"/>
  <c r="AC391" i="21" s="1"/>
  <c r="H359" i="20" a="1"/>
  <c r="H359" i="20" s="1"/>
  <c r="M359" i="20"/>
  <c r="K360" i="20" s="1"/>
  <c r="L360" i="20" s="1"/>
  <c r="J358" i="20"/>
  <c r="G358" i="20"/>
  <c r="I358" i="20"/>
  <c r="N358" i="20"/>
  <c r="AD357" i="20" a="1"/>
  <c r="AD357" i="20" s="1"/>
  <c r="T357" i="20" a="1"/>
  <c r="T357" i="20" s="1"/>
  <c r="AJ357" i="20" a="1"/>
  <c r="AJ357" i="20" s="1"/>
  <c r="Q357" i="20"/>
  <c r="AC357" i="20" a="1"/>
  <c r="AC357" i="20" s="1"/>
  <c r="P357" i="20"/>
  <c r="O357" i="20"/>
  <c r="Z357" i="20" a="1"/>
  <c r="Z357" i="20" s="1"/>
  <c r="AK357" i="20" a="1"/>
  <c r="AK357" i="20" s="1"/>
  <c r="Y357" i="20" a="1"/>
  <c r="Y357" i="20" s="1"/>
  <c r="AI357" i="20" a="1"/>
  <c r="AI357" i="20" s="1"/>
  <c r="V357" i="20"/>
  <c r="X357" i="20" a="1"/>
  <c r="X357" i="20" s="1"/>
  <c r="W357" i="20"/>
  <c r="S357" i="20" a="1"/>
  <c r="S357" i="20" s="1"/>
  <c r="AE357" i="20" a="1"/>
  <c r="AE357" i="20" s="1"/>
  <c r="AB357" i="20" a="1"/>
  <c r="AB357" i="20" s="1"/>
  <c r="R357" i="20"/>
  <c r="AG357" i="20" a="1"/>
  <c r="AG357" i="20" s="1"/>
  <c r="AF357" i="20" a="1"/>
  <c r="AF357" i="20" s="1"/>
  <c r="AA357" i="20" a="1"/>
  <c r="AA357" i="20" s="1"/>
  <c r="U357" i="20"/>
  <c r="D357" i="20" s="1"/>
  <c r="AH357" i="20" a="1"/>
  <c r="AH357" i="20" s="1"/>
  <c r="AR400" i="16" a="1"/>
  <c r="AR400" i="16" s="1"/>
  <c r="BI400" i="16" a="1"/>
  <c r="BI400" i="16" s="1"/>
  <c r="BA400" i="16" a="1"/>
  <c r="BA400" i="16" s="1"/>
  <c r="AQ400" i="16"/>
  <c r="AP400" i="16"/>
  <c r="BG400" i="16" a="1"/>
  <c r="BG400" i="16" s="1"/>
  <c r="AY400" i="16" a="1"/>
  <c r="AY400" i="16" s="1"/>
  <c r="AS400" i="16" a="1"/>
  <c r="AS400" i="16" s="1"/>
  <c r="BD400" i="16" a="1"/>
  <c r="BD400" i="16" s="1"/>
  <c r="AO400" i="16"/>
  <c r="BC400" i="16" a="1"/>
  <c r="BC400" i="16" s="1"/>
  <c r="AN400" i="16"/>
  <c r="BE400" i="16" a="1"/>
  <c r="BE400" i="16" s="1"/>
  <c r="BF400" i="16" a="1"/>
  <c r="BF400" i="16" s="1"/>
  <c r="BB400" i="16" a="1"/>
  <c r="BB400" i="16" s="1"/>
  <c r="AZ400" i="16" a="1"/>
  <c r="AZ400" i="16" s="1"/>
  <c r="AV400" i="16"/>
  <c r="AU400" i="16"/>
  <c r="AT400" i="16"/>
  <c r="AC400" i="16" s="1"/>
  <c r="BJ400" i="16" a="1"/>
  <c r="BJ400" i="16" s="1"/>
  <c r="AX400" i="16" a="1"/>
  <c r="AX400" i="16" s="1"/>
  <c r="BH400" i="16" a="1"/>
  <c r="BH400" i="16" s="1"/>
  <c r="AW400" i="16" a="1"/>
  <c r="AW400" i="16" s="1"/>
  <c r="AG402" i="16" a="1"/>
  <c r="AG402" i="16" s="1"/>
  <c r="AL402" i="16"/>
  <c r="AJ403" i="16" s="1"/>
  <c r="AK403" i="16" s="1"/>
  <c r="AI401" i="16"/>
  <c r="AH401" i="16"/>
  <c r="AM401" i="16"/>
  <c r="AF401" i="16"/>
  <c r="D391" i="21" l="1"/>
  <c r="AF392" i="21" a="1"/>
  <c r="AF392" i="21" s="1"/>
  <c r="X392" i="21" a="1"/>
  <c r="X392" i="21" s="1"/>
  <c r="W392" i="21"/>
  <c r="AH392" i="21" a="1"/>
  <c r="AH392" i="21" s="1"/>
  <c r="Y392" i="21" a="1"/>
  <c r="Y392" i="21" s="1"/>
  <c r="AC392" i="21" a="1"/>
  <c r="AC392" i="21" s="1"/>
  <c r="P392" i="21"/>
  <c r="O392" i="21"/>
  <c r="AA392" i="21" a="1"/>
  <c r="AA392" i="21" s="1"/>
  <c r="AD392" i="21" a="1"/>
  <c r="AD392" i="21" s="1"/>
  <c r="AB392" i="21" a="1"/>
  <c r="AB392" i="21" s="1"/>
  <c r="Q392" i="21"/>
  <c r="U392" i="21"/>
  <c r="D392" i="21" s="1"/>
  <c r="Z392" i="21" a="1"/>
  <c r="Z392" i="21" s="1"/>
  <c r="T392" i="21" a="1"/>
  <c r="T392" i="21" s="1"/>
  <c r="S392" i="21" a="1"/>
  <c r="S392" i="21" s="1"/>
  <c r="V392" i="21"/>
  <c r="R392" i="21"/>
  <c r="AE392" i="21" a="1"/>
  <c r="AE392" i="21" s="1"/>
  <c r="AJ392" i="21" a="1"/>
  <c r="AJ392" i="21" s="1"/>
  <c r="AI392" i="21" a="1"/>
  <c r="AI392" i="21" s="1"/>
  <c r="AK392" i="21" a="1"/>
  <c r="AK392" i="21" s="1"/>
  <c r="AG392" i="21" a="1"/>
  <c r="AG392" i="21" s="1"/>
  <c r="H394" i="21" a="1"/>
  <c r="H394" i="21" s="1"/>
  <c r="M394" i="21"/>
  <c r="K395" i="21" s="1"/>
  <c r="L395" i="21" s="1"/>
  <c r="I393" i="21"/>
  <c r="N393" i="21"/>
  <c r="G393" i="21"/>
  <c r="J393" i="21"/>
  <c r="AF358" i="20" a="1"/>
  <c r="AF358" i="20" s="1"/>
  <c r="X358" i="20" a="1"/>
  <c r="X358" i="20" s="1"/>
  <c r="V358" i="20"/>
  <c r="AE358" i="20" a="1"/>
  <c r="AE358" i="20" s="1"/>
  <c r="U358" i="20"/>
  <c r="D358" i="20" s="1"/>
  <c r="AJ358" i="20" a="1"/>
  <c r="AJ358" i="20" s="1"/>
  <c r="Z358" i="20" a="1"/>
  <c r="Z358" i="20" s="1"/>
  <c r="AB358" i="20" a="1"/>
  <c r="AB358" i="20" s="1"/>
  <c r="AK358" i="20" a="1"/>
  <c r="AK358" i="20" s="1"/>
  <c r="W358" i="20"/>
  <c r="AA358" i="20" a="1"/>
  <c r="AA358" i="20" s="1"/>
  <c r="Y358" i="20" a="1"/>
  <c r="Y358" i="20" s="1"/>
  <c r="AI358" i="20" a="1"/>
  <c r="AI358" i="20" s="1"/>
  <c r="O358" i="20"/>
  <c r="AC358" i="20" a="1"/>
  <c r="AC358" i="20" s="1"/>
  <c r="T358" i="20" a="1"/>
  <c r="T358" i="20" s="1"/>
  <c r="S358" i="20" a="1"/>
  <c r="S358" i="20" s="1"/>
  <c r="R358" i="20"/>
  <c r="Q358" i="20"/>
  <c r="AH358" i="20" a="1"/>
  <c r="AH358" i="20" s="1"/>
  <c r="AG358" i="20" a="1"/>
  <c r="AG358" i="20" s="1"/>
  <c r="P358" i="20"/>
  <c r="AD358" i="20" a="1"/>
  <c r="AD358" i="20" s="1"/>
  <c r="H360" i="20" a="1"/>
  <c r="H360" i="20" s="1"/>
  <c r="M360" i="20"/>
  <c r="K361" i="20" s="1"/>
  <c r="L361" i="20" s="1"/>
  <c r="I359" i="20"/>
  <c r="J359" i="20"/>
  <c r="G359" i="20"/>
  <c r="N359" i="20"/>
  <c r="BI401" i="16" a="1"/>
  <c r="BI401" i="16" s="1"/>
  <c r="BA401" i="16" a="1"/>
  <c r="BA401" i="16" s="1"/>
  <c r="AQ401" i="16"/>
  <c r="AP401" i="16"/>
  <c r="BH401" i="16" a="1"/>
  <c r="BH401" i="16" s="1"/>
  <c r="AZ401" i="16" a="1"/>
  <c r="AZ401" i="16" s="1"/>
  <c r="AO401" i="16"/>
  <c r="BB401" i="16" a="1"/>
  <c r="BB401" i="16" s="1"/>
  <c r="AY401" i="16" a="1"/>
  <c r="AY401" i="16" s="1"/>
  <c r="BG401" i="16" a="1"/>
  <c r="BG401" i="16" s="1"/>
  <c r="AS401" i="16" a="1"/>
  <c r="AS401" i="16" s="1"/>
  <c r="BF401" i="16" a="1"/>
  <c r="BF401" i="16" s="1"/>
  <c r="AX401" i="16" a="1"/>
  <c r="AX401" i="16" s="1"/>
  <c r="AW401" i="16" a="1"/>
  <c r="AW401" i="16" s="1"/>
  <c r="AV401" i="16"/>
  <c r="BJ401" i="16" a="1"/>
  <c r="BJ401" i="16" s="1"/>
  <c r="BE401" i="16" a="1"/>
  <c r="BE401" i="16" s="1"/>
  <c r="BD401" i="16" a="1"/>
  <c r="BD401" i="16" s="1"/>
  <c r="BC401" i="16" a="1"/>
  <c r="BC401" i="16" s="1"/>
  <c r="AU401" i="16"/>
  <c r="AR401" i="16" a="1"/>
  <c r="AR401" i="16" s="1"/>
  <c r="AN401" i="16"/>
  <c r="AT401" i="16"/>
  <c r="AG403" i="16" a="1"/>
  <c r="AG403" i="16" s="1"/>
  <c r="AL403" i="16"/>
  <c r="AJ404" i="16" s="1"/>
  <c r="AK404" i="16" s="1"/>
  <c r="AF402" i="16"/>
  <c r="AM402" i="16"/>
  <c r="AH402" i="16"/>
  <c r="AI402" i="16"/>
  <c r="W393" i="21" l="1"/>
  <c r="AE393" i="21" a="1"/>
  <c r="AE393" i="21" s="1"/>
  <c r="V393" i="21"/>
  <c r="O393" i="21"/>
  <c r="AJ393" i="21" a="1"/>
  <c r="AJ393" i="21" s="1"/>
  <c r="AA393" i="21" a="1"/>
  <c r="AA393" i="21" s="1"/>
  <c r="AI393" i="21" a="1"/>
  <c r="AI393" i="21" s="1"/>
  <c r="Y393" i="21" a="1"/>
  <c r="Y393" i="21" s="1"/>
  <c r="Z393" i="21" a="1"/>
  <c r="Z393" i="21" s="1"/>
  <c r="Q393" i="21"/>
  <c r="AD393" i="21" a="1"/>
  <c r="AD393" i="21" s="1"/>
  <c r="AF393" i="21" a="1"/>
  <c r="AF393" i="21" s="1"/>
  <c r="P393" i="21"/>
  <c r="AC393" i="21" a="1"/>
  <c r="AC393" i="21" s="1"/>
  <c r="S393" i="21" a="1"/>
  <c r="S393" i="21" s="1"/>
  <c r="X393" i="21" a="1"/>
  <c r="X393" i="21" s="1"/>
  <c r="U393" i="21"/>
  <c r="D393" i="21" s="1"/>
  <c r="R393" i="21"/>
  <c r="T393" i="21" a="1"/>
  <c r="T393" i="21" s="1"/>
  <c r="AK393" i="21" a="1"/>
  <c r="AK393" i="21" s="1"/>
  <c r="AH393" i="21" a="1"/>
  <c r="AH393" i="21" s="1"/>
  <c r="AB393" i="21" a="1"/>
  <c r="AB393" i="21" s="1"/>
  <c r="AG393" i="21" a="1"/>
  <c r="AG393" i="21" s="1"/>
  <c r="H395" i="21" a="1"/>
  <c r="H395" i="21" s="1"/>
  <c r="M395" i="21"/>
  <c r="K396" i="21" s="1"/>
  <c r="L396" i="21" s="1"/>
  <c r="G394" i="21"/>
  <c r="I394" i="21"/>
  <c r="N394" i="21"/>
  <c r="J394" i="21"/>
  <c r="W359" i="20"/>
  <c r="AG359" i="20" a="1"/>
  <c r="AG359" i="20" s="1"/>
  <c r="X359" i="20" a="1"/>
  <c r="X359" i="20" s="1"/>
  <c r="AJ359" i="20" a="1"/>
  <c r="AJ359" i="20" s="1"/>
  <c r="AF359" i="20" a="1"/>
  <c r="AF359" i="20" s="1"/>
  <c r="T359" i="20" a="1"/>
  <c r="T359" i="20" s="1"/>
  <c r="AE359" i="20" a="1"/>
  <c r="AE359" i="20" s="1"/>
  <c r="AB359" i="20" a="1"/>
  <c r="AB359" i="20" s="1"/>
  <c r="AA359" i="20" a="1"/>
  <c r="AA359" i="20" s="1"/>
  <c r="Z359" i="20" a="1"/>
  <c r="Z359" i="20" s="1"/>
  <c r="AI359" i="20" a="1"/>
  <c r="AI359" i="20" s="1"/>
  <c r="Y359" i="20" a="1"/>
  <c r="Y359" i="20" s="1"/>
  <c r="V359" i="20"/>
  <c r="U359" i="20"/>
  <c r="AD359" i="20" a="1"/>
  <c r="AD359" i="20" s="1"/>
  <c r="AC359" i="20" a="1"/>
  <c r="AC359" i="20" s="1"/>
  <c r="S359" i="20" a="1"/>
  <c r="S359" i="20" s="1"/>
  <c r="Q359" i="20"/>
  <c r="P359" i="20"/>
  <c r="O359" i="20"/>
  <c r="AK359" i="20" a="1"/>
  <c r="AK359" i="20" s="1"/>
  <c r="R359" i="20"/>
  <c r="AH359" i="20" a="1"/>
  <c r="AH359" i="20" s="1"/>
  <c r="H361" i="20" a="1"/>
  <c r="H361" i="20" s="1"/>
  <c r="M361" i="20"/>
  <c r="K362" i="20" s="1"/>
  <c r="L362" i="20" s="1"/>
  <c r="N360" i="20"/>
  <c r="J360" i="20"/>
  <c r="I360" i="20"/>
  <c r="G360" i="20"/>
  <c r="AP402" i="16"/>
  <c r="BH402" i="16" a="1"/>
  <c r="BH402" i="16" s="1"/>
  <c r="AZ402" i="16" a="1"/>
  <c r="AZ402" i="16" s="1"/>
  <c r="AO402" i="16"/>
  <c r="AN402" i="16"/>
  <c r="BF402" i="16" a="1"/>
  <c r="BF402" i="16" s="1"/>
  <c r="AX402" i="16" a="1"/>
  <c r="AX402" i="16" s="1"/>
  <c r="BI402" i="16" a="1"/>
  <c r="BI402" i="16" s="1"/>
  <c r="AW402" i="16" a="1"/>
  <c r="AW402" i="16" s="1"/>
  <c r="BG402" i="16" a="1"/>
  <c r="BG402" i="16" s="1"/>
  <c r="AV402" i="16"/>
  <c r="AU402" i="16"/>
  <c r="AY402" i="16" a="1"/>
  <c r="AY402" i="16" s="1"/>
  <c r="AT402" i="16"/>
  <c r="AC402" i="16" s="1"/>
  <c r="BJ402" i="16" a="1"/>
  <c r="BJ402" i="16" s="1"/>
  <c r="AR402" i="16" a="1"/>
  <c r="AR402" i="16" s="1"/>
  <c r="AQ402" i="16"/>
  <c r="BD402" i="16" a="1"/>
  <c r="BD402" i="16" s="1"/>
  <c r="BE402" i="16" a="1"/>
  <c r="BE402" i="16" s="1"/>
  <c r="BC402" i="16" a="1"/>
  <c r="BC402" i="16" s="1"/>
  <c r="BB402" i="16" a="1"/>
  <c r="BB402" i="16" s="1"/>
  <c r="BA402" i="16" a="1"/>
  <c r="BA402" i="16" s="1"/>
  <c r="AS402" i="16" a="1"/>
  <c r="AS402" i="16" s="1"/>
  <c r="AL404" i="16"/>
  <c r="AJ405" i="16" s="1"/>
  <c r="AK405" i="16" s="1"/>
  <c r="AG404" i="16" a="1"/>
  <c r="AG404" i="16" s="1"/>
  <c r="AM403" i="16"/>
  <c r="AF403" i="16"/>
  <c r="AI403" i="16"/>
  <c r="AH403" i="16"/>
  <c r="AC401" i="16"/>
  <c r="AE394" i="21" l="1" a="1"/>
  <c r="AE394" i="21" s="1"/>
  <c r="V394" i="21"/>
  <c r="U394" i="21"/>
  <c r="AD394" i="21" a="1"/>
  <c r="AD394" i="21" s="1"/>
  <c r="S394" i="21" a="1"/>
  <c r="S394" i="21" s="1"/>
  <c r="AG394" i="21" a="1"/>
  <c r="AG394" i="21" s="1"/>
  <c r="T394" i="21" a="1"/>
  <c r="T394" i="21" s="1"/>
  <c r="AK394" i="21" a="1"/>
  <c r="AK394" i="21" s="1"/>
  <c r="Z394" i="21" a="1"/>
  <c r="Z394" i="21" s="1"/>
  <c r="AI394" i="21" a="1"/>
  <c r="AI394" i="21" s="1"/>
  <c r="R394" i="21"/>
  <c r="AH394" i="21" a="1"/>
  <c r="AH394" i="21" s="1"/>
  <c r="Q394" i="21"/>
  <c r="P394" i="21"/>
  <c r="O394" i="21"/>
  <c r="AF394" i="21" a="1"/>
  <c r="AF394" i="21" s="1"/>
  <c r="W394" i="21"/>
  <c r="AJ394" i="21" a="1"/>
  <c r="AJ394" i="21" s="1"/>
  <c r="Y394" i="21" a="1"/>
  <c r="Y394" i="21" s="1"/>
  <c r="AC394" i="21" a="1"/>
  <c r="AC394" i="21" s="1"/>
  <c r="AB394" i="21" a="1"/>
  <c r="AB394" i="21" s="1"/>
  <c r="AA394" i="21" a="1"/>
  <c r="AA394" i="21" s="1"/>
  <c r="X394" i="21" a="1"/>
  <c r="X394" i="21" s="1"/>
  <c r="M396" i="21"/>
  <c r="K397" i="21" s="1"/>
  <c r="L397" i="21" s="1"/>
  <c r="H396" i="21" a="1"/>
  <c r="H396" i="21" s="1"/>
  <c r="G395" i="21"/>
  <c r="I395" i="21"/>
  <c r="N395" i="21"/>
  <c r="J395" i="21"/>
  <c r="D359" i="20"/>
  <c r="AE360" i="20" a="1"/>
  <c r="AE360" i="20" s="1"/>
  <c r="V360" i="20"/>
  <c r="AH360" i="20" a="1"/>
  <c r="AH360" i="20" s="1"/>
  <c r="Y360" i="20" a="1"/>
  <c r="Y360" i="20" s="1"/>
  <c r="AC360" i="20" a="1"/>
  <c r="AC360" i="20" s="1"/>
  <c r="P360" i="20"/>
  <c r="O360" i="20"/>
  <c r="AB360" i="20" a="1"/>
  <c r="AB360" i="20" s="1"/>
  <c r="AD360" i="20" a="1"/>
  <c r="AD360" i="20" s="1"/>
  <c r="Z360" i="20" a="1"/>
  <c r="Z360" i="20" s="1"/>
  <c r="AA360" i="20" a="1"/>
  <c r="AA360" i="20" s="1"/>
  <c r="AF360" i="20" a="1"/>
  <c r="AF360" i="20" s="1"/>
  <c r="AG360" i="20" a="1"/>
  <c r="AG360" i="20" s="1"/>
  <c r="W360" i="20"/>
  <c r="U360" i="20"/>
  <c r="D360" i="20" s="1"/>
  <c r="AI360" i="20" a="1"/>
  <c r="AI360" i="20" s="1"/>
  <c r="X360" i="20" a="1"/>
  <c r="X360" i="20" s="1"/>
  <c r="T360" i="20" a="1"/>
  <c r="T360" i="20" s="1"/>
  <c r="Q360" i="20"/>
  <c r="AJ360" i="20" a="1"/>
  <c r="AJ360" i="20" s="1"/>
  <c r="S360" i="20" a="1"/>
  <c r="S360" i="20" s="1"/>
  <c r="R360" i="20"/>
  <c r="AK360" i="20" a="1"/>
  <c r="AK360" i="20" s="1"/>
  <c r="M362" i="20"/>
  <c r="K363" i="20" s="1"/>
  <c r="L363" i="20" s="1"/>
  <c r="H362" i="20" a="1"/>
  <c r="H362" i="20" s="1"/>
  <c r="N361" i="20"/>
  <c r="J361" i="20"/>
  <c r="G361" i="20"/>
  <c r="I361" i="20"/>
  <c r="BH403" i="16" a="1"/>
  <c r="BH403" i="16" s="1"/>
  <c r="AZ403" i="16" a="1"/>
  <c r="AZ403" i="16" s="1"/>
  <c r="AO403" i="16"/>
  <c r="AN403" i="16"/>
  <c r="BG403" i="16" a="1"/>
  <c r="BG403" i="16" s="1"/>
  <c r="AY403" i="16" a="1"/>
  <c r="AY403" i="16" s="1"/>
  <c r="BE403" i="16" a="1"/>
  <c r="BE403" i="16" s="1"/>
  <c r="AS403" i="16" a="1"/>
  <c r="AS403" i="16" s="1"/>
  <c r="BD403" i="16" a="1"/>
  <c r="BD403" i="16" s="1"/>
  <c r="AR403" i="16" a="1"/>
  <c r="AR403" i="16" s="1"/>
  <c r="BB403" i="16" a="1"/>
  <c r="BB403" i="16" s="1"/>
  <c r="BA403" i="16" a="1"/>
  <c r="BA403" i="16" s="1"/>
  <c r="AX403" i="16" a="1"/>
  <c r="AX403" i="16" s="1"/>
  <c r="BI403" i="16" a="1"/>
  <c r="BI403" i="16" s="1"/>
  <c r="BF403" i="16" a="1"/>
  <c r="BF403" i="16" s="1"/>
  <c r="AQ403" i="16"/>
  <c r="AP403" i="16"/>
  <c r="AW403" i="16" a="1"/>
  <c r="AW403" i="16" s="1"/>
  <c r="AV403" i="16"/>
  <c r="AU403" i="16"/>
  <c r="AT403" i="16"/>
  <c r="BJ403" i="16" a="1"/>
  <c r="BJ403" i="16" s="1"/>
  <c r="BC403" i="16" a="1"/>
  <c r="BC403" i="16" s="1"/>
  <c r="AM404" i="16"/>
  <c r="AI404" i="16"/>
  <c r="AH404" i="16"/>
  <c r="AF404" i="16"/>
  <c r="AL405" i="16"/>
  <c r="AJ406" i="16" s="1"/>
  <c r="AK406" i="16" s="1"/>
  <c r="AG405" i="16" a="1"/>
  <c r="AG405" i="16" s="1"/>
  <c r="U395" i="21" l="1"/>
  <c r="D395" i="21" s="1"/>
  <c r="AD395" i="21" a="1"/>
  <c r="AD395" i="21" s="1"/>
  <c r="AG395" i="21" a="1"/>
  <c r="AG395" i="21" s="1"/>
  <c r="X395" i="21" a="1"/>
  <c r="X395" i="21" s="1"/>
  <c r="O395" i="21"/>
  <c r="AB395" i="21" a="1"/>
  <c r="AB395" i="21" s="1"/>
  <c r="AJ395" i="21" a="1"/>
  <c r="AJ395" i="21" s="1"/>
  <c r="Y395" i="21" a="1"/>
  <c r="Y395" i="21" s="1"/>
  <c r="W395" i="21"/>
  <c r="AI395" i="21" a="1"/>
  <c r="AI395" i="21" s="1"/>
  <c r="AK395" i="21" a="1"/>
  <c r="AK395" i="21" s="1"/>
  <c r="V395" i="21"/>
  <c r="T395" i="21" a="1"/>
  <c r="T395" i="21" s="1"/>
  <c r="AH395" i="21" a="1"/>
  <c r="AH395" i="21" s="1"/>
  <c r="AC395" i="21" a="1"/>
  <c r="AC395" i="21" s="1"/>
  <c r="Z395" i="21" a="1"/>
  <c r="Z395" i="21" s="1"/>
  <c r="Q395" i="21"/>
  <c r="AF395" i="21" a="1"/>
  <c r="AF395" i="21" s="1"/>
  <c r="S395" i="21" a="1"/>
  <c r="S395" i="21" s="1"/>
  <c r="AA395" i="21" a="1"/>
  <c r="AA395" i="21" s="1"/>
  <c r="AE395" i="21" a="1"/>
  <c r="AE395" i="21" s="1"/>
  <c r="R395" i="21"/>
  <c r="P395" i="21"/>
  <c r="G396" i="21"/>
  <c r="N396" i="21"/>
  <c r="J396" i="21"/>
  <c r="I396" i="21"/>
  <c r="M397" i="21"/>
  <c r="K398" i="21" s="1"/>
  <c r="L398" i="21" s="1"/>
  <c r="H397" i="21" a="1"/>
  <c r="H397" i="21" s="1"/>
  <c r="D394" i="21"/>
  <c r="U361" i="20"/>
  <c r="AI361" i="20" a="1"/>
  <c r="AI361" i="20" s="1"/>
  <c r="Z361" i="20" a="1"/>
  <c r="Z361" i="20" s="1"/>
  <c r="AJ361" i="20" a="1"/>
  <c r="AJ361" i="20" s="1"/>
  <c r="Y361" i="20" a="1"/>
  <c r="Y361" i="20" s="1"/>
  <c r="AH361" i="20" a="1"/>
  <c r="AH361" i="20" s="1"/>
  <c r="X361" i="20" a="1"/>
  <c r="X361" i="20" s="1"/>
  <c r="AE361" i="20" a="1"/>
  <c r="AE361" i="20" s="1"/>
  <c r="P361" i="20"/>
  <c r="AB361" i="20" a="1"/>
  <c r="AB361" i="20" s="1"/>
  <c r="AD361" i="20" a="1"/>
  <c r="AD361" i="20" s="1"/>
  <c r="O361" i="20"/>
  <c r="AC361" i="20" a="1"/>
  <c r="AC361" i="20" s="1"/>
  <c r="W361" i="20"/>
  <c r="T361" i="20" a="1"/>
  <c r="T361" i="20" s="1"/>
  <c r="AK361" i="20" a="1"/>
  <c r="AK361" i="20" s="1"/>
  <c r="AG361" i="20" a="1"/>
  <c r="AG361" i="20" s="1"/>
  <c r="AF361" i="20" a="1"/>
  <c r="AF361" i="20" s="1"/>
  <c r="AA361" i="20" a="1"/>
  <c r="AA361" i="20" s="1"/>
  <c r="V361" i="20"/>
  <c r="S361" i="20" a="1"/>
  <c r="S361" i="20" s="1"/>
  <c r="R361" i="20"/>
  <c r="Q361" i="20"/>
  <c r="G362" i="20"/>
  <c r="N362" i="20"/>
  <c r="I362" i="20"/>
  <c r="J362" i="20"/>
  <c r="M363" i="20"/>
  <c r="K364" i="20" s="1"/>
  <c r="L364" i="20" s="1"/>
  <c r="H363" i="20" a="1"/>
  <c r="H363" i="20" s="1"/>
  <c r="AM405" i="16"/>
  <c r="AI405" i="16"/>
  <c r="AH405" i="16"/>
  <c r="AF405" i="16"/>
  <c r="BI404" i="16" a="1"/>
  <c r="BI404" i="16" s="1"/>
  <c r="BA404" i="16" a="1"/>
  <c r="BA404" i="16" s="1"/>
  <c r="AQ404" i="16"/>
  <c r="BJ404" i="16" a="1"/>
  <c r="BJ404" i="16" s="1"/>
  <c r="AZ404" i="16" a="1"/>
  <c r="AZ404" i="16" s="1"/>
  <c r="AN404" i="16"/>
  <c r="BH404" i="16" a="1"/>
  <c r="BH404" i="16" s="1"/>
  <c r="AY404" i="16" a="1"/>
  <c r="AY404" i="16" s="1"/>
  <c r="BD404" i="16" a="1"/>
  <c r="BD404" i="16" s="1"/>
  <c r="AP404" i="16"/>
  <c r="AO404" i="16"/>
  <c r="BC404" i="16" a="1"/>
  <c r="BC404" i="16" s="1"/>
  <c r="BG404" i="16" a="1"/>
  <c r="BG404" i="16" s="1"/>
  <c r="AR404" i="16" a="1"/>
  <c r="AR404" i="16" s="1"/>
  <c r="BF404" i="16" a="1"/>
  <c r="BF404" i="16" s="1"/>
  <c r="BB404" i="16" a="1"/>
  <c r="BB404" i="16" s="1"/>
  <c r="AX404" i="16" a="1"/>
  <c r="AX404" i="16" s="1"/>
  <c r="AW404" i="16" a="1"/>
  <c r="AW404" i="16" s="1"/>
  <c r="AV404" i="16"/>
  <c r="AU404" i="16"/>
  <c r="AT404" i="16"/>
  <c r="AC404" i="16" s="1"/>
  <c r="BE404" i="16" a="1"/>
  <c r="BE404" i="16" s="1"/>
  <c r="AS404" i="16" a="1"/>
  <c r="AS404" i="16" s="1"/>
  <c r="AC403" i="16"/>
  <c r="AG406" i="16" a="1"/>
  <c r="AG406" i="16" s="1"/>
  <c r="AL406" i="16"/>
  <c r="AJ407" i="16" s="1"/>
  <c r="AK407" i="16" s="1"/>
  <c r="J397" i="21" l="1"/>
  <c r="I397" i="21"/>
  <c r="N397" i="21"/>
  <c r="G397" i="21"/>
  <c r="H398" i="21" a="1"/>
  <c r="H398" i="21" s="1"/>
  <c r="M398" i="21"/>
  <c r="K399" i="21" s="1"/>
  <c r="L399" i="21" s="1"/>
  <c r="AD396" i="21" a="1"/>
  <c r="AD396" i="21" s="1"/>
  <c r="T396" i="21" a="1"/>
  <c r="T396" i="21" s="1"/>
  <c r="AJ396" i="21" a="1"/>
  <c r="AJ396" i="21" s="1"/>
  <c r="AA396" i="21" a="1"/>
  <c r="AA396" i="21" s="1"/>
  <c r="AI396" i="21" a="1"/>
  <c r="AI396" i="21" s="1"/>
  <c r="Y396" i="21" a="1"/>
  <c r="Y396" i="21" s="1"/>
  <c r="AK396" i="21" a="1"/>
  <c r="AK396" i="21" s="1"/>
  <c r="X396" i="21" a="1"/>
  <c r="X396" i="21" s="1"/>
  <c r="W396" i="21"/>
  <c r="AB396" i="21" a="1"/>
  <c r="AB396" i="21" s="1"/>
  <c r="Z396" i="21" a="1"/>
  <c r="Z396" i="21" s="1"/>
  <c r="AG396" i="21" a="1"/>
  <c r="AG396" i="21" s="1"/>
  <c r="AC396" i="21" a="1"/>
  <c r="AC396" i="21" s="1"/>
  <c r="U396" i="21"/>
  <c r="Q396" i="21"/>
  <c r="AF396" i="21" a="1"/>
  <c r="AF396" i="21" s="1"/>
  <c r="AE396" i="21" a="1"/>
  <c r="AE396" i="21" s="1"/>
  <c r="S396" i="21" a="1"/>
  <c r="S396" i="21" s="1"/>
  <c r="R396" i="21"/>
  <c r="AH396" i="21" a="1"/>
  <c r="AH396" i="21" s="1"/>
  <c r="P396" i="21"/>
  <c r="O396" i="21"/>
  <c r="V396" i="21"/>
  <c r="J363" i="20"/>
  <c r="N363" i="20"/>
  <c r="I363" i="20"/>
  <c r="G363" i="20"/>
  <c r="H364" i="20" a="1"/>
  <c r="H364" i="20" s="1"/>
  <c r="M364" i="20"/>
  <c r="K365" i="20" s="1"/>
  <c r="L365" i="20" s="1"/>
  <c r="AD362" i="20" a="1"/>
  <c r="AD362" i="20" s="1"/>
  <c r="AJ362" i="20" a="1"/>
  <c r="AJ362" i="20" s="1"/>
  <c r="P362" i="20"/>
  <c r="AA362" i="20" a="1"/>
  <c r="AA362" i="20" s="1"/>
  <c r="O362" i="20"/>
  <c r="AE362" i="20" a="1"/>
  <c r="AE362" i="20" s="1"/>
  <c r="U362" i="20"/>
  <c r="D362" i="20" s="1"/>
  <c r="AF362" i="20" a="1"/>
  <c r="AF362" i="20" s="1"/>
  <c r="T362" i="20" a="1"/>
  <c r="T362" i="20" s="1"/>
  <c r="S362" i="20" a="1"/>
  <c r="S362" i="20" s="1"/>
  <c r="AG362" i="20" a="1"/>
  <c r="AG362" i="20" s="1"/>
  <c r="AB362" i="20" a="1"/>
  <c r="AB362" i="20" s="1"/>
  <c r="AC362" i="20" a="1"/>
  <c r="AC362" i="20" s="1"/>
  <c r="W362" i="20"/>
  <c r="X362" i="20" a="1"/>
  <c r="X362" i="20" s="1"/>
  <c r="V362" i="20"/>
  <c r="R362" i="20"/>
  <c r="AK362" i="20" a="1"/>
  <c r="AK362" i="20" s="1"/>
  <c r="Z362" i="20" a="1"/>
  <c r="Z362" i="20" s="1"/>
  <c r="Y362" i="20" a="1"/>
  <c r="Y362" i="20" s="1"/>
  <c r="Q362" i="20"/>
  <c r="AH362" i="20" a="1"/>
  <c r="AH362" i="20" s="1"/>
  <c r="AI362" i="20" a="1"/>
  <c r="AI362" i="20" s="1"/>
  <c r="D361" i="20"/>
  <c r="AL407" i="16"/>
  <c r="AJ408" i="16" s="1"/>
  <c r="AK408" i="16" s="1"/>
  <c r="AG407" i="16" a="1"/>
  <c r="AG407" i="16" s="1"/>
  <c r="AF406" i="16"/>
  <c r="AM406" i="16"/>
  <c r="AI406" i="16"/>
  <c r="AH406" i="16"/>
  <c r="AP405" i="16"/>
  <c r="BH405" i="16" a="1"/>
  <c r="BH405" i="16" s="1"/>
  <c r="AZ405" i="16" a="1"/>
  <c r="AZ405" i="16" s="1"/>
  <c r="AO405" i="16"/>
  <c r="AS405" i="16" a="1"/>
  <c r="AS405" i="16" s="1"/>
  <c r="BC405" i="16" a="1"/>
  <c r="BC405" i="16" s="1"/>
  <c r="AR405" i="16" a="1"/>
  <c r="AR405" i="16" s="1"/>
  <c r="BJ405" i="16" a="1"/>
  <c r="BJ405" i="16" s="1"/>
  <c r="BA405" i="16" a="1"/>
  <c r="BA405" i="16" s="1"/>
  <c r="BD405" i="16" a="1"/>
  <c r="BD405" i="16" s="1"/>
  <c r="BB405" i="16" a="1"/>
  <c r="BB405" i="16" s="1"/>
  <c r="AX405" i="16" a="1"/>
  <c r="AX405" i="16" s="1"/>
  <c r="AU405" i="16"/>
  <c r="AY405" i="16" a="1"/>
  <c r="AY405" i="16" s="1"/>
  <c r="AW405" i="16" a="1"/>
  <c r="AW405" i="16" s="1"/>
  <c r="AV405" i="16"/>
  <c r="AQ405" i="16"/>
  <c r="AN405" i="16"/>
  <c r="BI405" i="16" a="1"/>
  <c r="BI405" i="16" s="1"/>
  <c r="BG405" i="16" a="1"/>
  <c r="BG405" i="16" s="1"/>
  <c r="BE405" i="16" a="1"/>
  <c r="BE405" i="16" s="1"/>
  <c r="AT405" i="16"/>
  <c r="BF405" i="16" a="1"/>
  <c r="BF405" i="16" s="1"/>
  <c r="M399" i="21" l="1"/>
  <c r="K400" i="21" s="1"/>
  <c r="L400" i="21" s="1"/>
  <c r="H399" i="21" a="1"/>
  <c r="H399" i="21" s="1"/>
  <c r="N398" i="21"/>
  <c r="I398" i="21"/>
  <c r="J398" i="21"/>
  <c r="G398" i="21"/>
  <c r="D396" i="21"/>
  <c r="T397" i="21" a="1"/>
  <c r="T397" i="21" s="1"/>
  <c r="AK397" i="21" a="1"/>
  <c r="AK397" i="21" s="1"/>
  <c r="AC397" i="21" a="1"/>
  <c r="AC397" i="21" s="1"/>
  <c r="S397" i="21" a="1"/>
  <c r="S397" i="21" s="1"/>
  <c r="AD397" i="21" a="1"/>
  <c r="AD397" i="21" s="1"/>
  <c r="R397" i="21"/>
  <c r="U397" i="21"/>
  <c r="D397" i="21" s="1"/>
  <c r="AF397" i="21" a="1"/>
  <c r="AF397" i="21" s="1"/>
  <c r="AI397" i="21" a="1"/>
  <c r="AI397" i="21" s="1"/>
  <c r="X397" i="21" a="1"/>
  <c r="X397" i="21" s="1"/>
  <c r="AB397" i="21" a="1"/>
  <c r="AB397" i="21" s="1"/>
  <c r="AA397" i="21" a="1"/>
  <c r="AA397" i="21" s="1"/>
  <c r="V397" i="21"/>
  <c r="AE397" i="21" a="1"/>
  <c r="AE397" i="21" s="1"/>
  <c r="Y397" i="21" a="1"/>
  <c r="Y397" i="21" s="1"/>
  <c r="P397" i="21"/>
  <c r="AJ397" i="21" a="1"/>
  <c r="AJ397" i="21" s="1"/>
  <c r="AH397" i="21" a="1"/>
  <c r="AH397" i="21" s="1"/>
  <c r="Z397" i="21" a="1"/>
  <c r="Z397" i="21" s="1"/>
  <c r="AG397" i="21" a="1"/>
  <c r="AG397" i="21" s="1"/>
  <c r="W397" i="21"/>
  <c r="Q397" i="21"/>
  <c r="O397" i="21"/>
  <c r="M365" i="20"/>
  <c r="K366" i="20" s="1"/>
  <c r="L366" i="20" s="1"/>
  <c r="H365" i="20" a="1"/>
  <c r="H365" i="20" s="1"/>
  <c r="J364" i="20"/>
  <c r="I364" i="20"/>
  <c r="N364" i="20"/>
  <c r="G364" i="20"/>
  <c r="T363" i="20" a="1"/>
  <c r="T363" i="20" s="1"/>
  <c r="AK363" i="20" a="1"/>
  <c r="AK363" i="20" s="1"/>
  <c r="R363" i="20"/>
  <c r="AB363" i="20" a="1"/>
  <c r="AB363" i="20" s="1"/>
  <c r="Q363" i="20"/>
  <c r="AI363" i="20" a="1"/>
  <c r="AI363" i="20" s="1"/>
  <c r="Y363" i="20" a="1"/>
  <c r="Y363" i="20" s="1"/>
  <c r="AD363" i="20" a="1"/>
  <c r="AD363" i="20" s="1"/>
  <c r="AC363" i="20" a="1"/>
  <c r="AC363" i="20" s="1"/>
  <c r="P363" i="20"/>
  <c r="AE363" i="20" a="1"/>
  <c r="AE363" i="20" s="1"/>
  <c r="AG363" i="20" a="1"/>
  <c r="AG363" i="20" s="1"/>
  <c r="S363" i="20" a="1"/>
  <c r="S363" i="20" s="1"/>
  <c r="AF363" i="20" a="1"/>
  <c r="AF363" i="20" s="1"/>
  <c r="O363" i="20"/>
  <c r="X363" i="20" a="1"/>
  <c r="X363" i="20" s="1"/>
  <c r="V363" i="20"/>
  <c r="U363" i="20"/>
  <c r="AJ363" i="20" a="1"/>
  <c r="AJ363" i="20" s="1"/>
  <c r="AH363" i="20" a="1"/>
  <c r="AH363" i="20" s="1"/>
  <c r="AA363" i="20" a="1"/>
  <c r="AA363" i="20" s="1"/>
  <c r="Z363" i="20" a="1"/>
  <c r="Z363" i="20" s="1"/>
  <c r="W363" i="20"/>
  <c r="AC405" i="16"/>
  <c r="BH406" i="16" a="1"/>
  <c r="BH406" i="16" s="1"/>
  <c r="AZ406" i="16" a="1"/>
  <c r="AZ406" i="16" s="1"/>
  <c r="AO406" i="16"/>
  <c r="AN406" i="16"/>
  <c r="BF406" i="16" a="1"/>
  <c r="BF406" i="16" s="1"/>
  <c r="AW406" i="16" a="1"/>
  <c r="AW406" i="16" s="1"/>
  <c r="AV406" i="16"/>
  <c r="BE406" i="16" a="1"/>
  <c r="BE406" i="16" s="1"/>
  <c r="AU406" i="16"/>
  <c r="AS406" i="16" a="1"/>
  <c r="AS406" i="16" s="1"/>
  <c r="BC406" i="16" a="1"/>
  <c r="BC406" i="16" s="1"/>
  <c r="BB406" i="16" a="1"/>
  <c r="BB406" i="16" s="1"/>
  <c r="BI406" i="16" a="1"/>
  <c r="BI406" i="16" s="1"/>
  <c r="AQ406" i="16"/>
  <c r="AP406" i="16"/>
  <c r="BG406" i="16" a="1"/>
  <c r="BG406" i="16" s="1"/>
  <c r="BD406" i="16" a="1"/>
  <c r="BD406" i="16" s="1"/>
  <c r="AX406" i="16" a="1"/>
  <c r="AX406" i="16" s="1"/>
  <c r="AT406" i="16"/>
  <c r="AC406" i="16" s="1"/>
  <c r="AY406" i="16" a="1"/>
  <c r="AY406" i="16" s="1"/>
  <c r="BJ406" i="16" a="1"/>
  <c r="BJ406" i="16" s="1"/>
  <c r="BA406" i="16" a="1"/>
  <c r="BA406" i="16" s="1"/>
  <c r="AR406" i="16" a="1"/>
  <c r="AR406" i="16" s="1"/>
  <c r="AM407" i="16"/>
  <c r="AI407" i="16"/>
  <c r="AH407" i="16"/>
  <c r="AF407" i="16"/>
  <c r="AL408" i="16"/>
  <c r="AJ409" i="16" s="1"/>
  <c r="AK409" i="16" s="1"/>
  <c r="AG408" i="16" a="1"/>
  <c r="AG408" i="16" s="1"/>
  <c r="AK398" i="21" l="1" a="1"/>
  <c r="AK398" i="21" s="1"/>
  <c r="AC398" i="21" a="1"/>
  <c r="AC398" i="21" s="1"/>
  <c r="S398" i="21" a="1"/>
  <c r="S398" i="21" s="1"/>
  <c r="AG398" i="21" a="1"/>
  <c r="AG398" i="21" s="1"/>
  <c r="X398" i="21" a="1"/>
  <c r="X398" i="21" s="1"/>
  <c r="W398" i="21"/>
  <c r="AB398" i="21" a="1"/>
  <c r="AB398" i="21" s="1"/>
  <c r="AI398" i="21" a="1"/>
  <c r="AI398" i="21" s="1"/>
  <c r="V398" i="21"/>
  <c r="U398" i="21"/>
  <c r="AF398" i="21" a="1"/>
  <c r="AF398" i="21" s="1"/>
  <c r="P398" i="21"/>
  <c r="AE398" i="21" a="1"/>
  <c r="AE398" i="21" s="1"/>
  <c r="O398" i="21"/>
  <c r="Z398" i="21" a="1"/>
  <c r="Z398" i="21" s="1"/>
  <c r="T398" i="21" a="1"/>
  <c r="T398" i="21" s="1"/>
  <c r="R398" i="21"/>
  <c r="Y398" i="21" a="1"/>
  <c r="Y398" i="21" s="1"/>
  <c r="Q398" i="21"/>
  <c r="AA398" i="21" a="1"/>
  <c r="AA398" i="21" s="1"/>
  <c r="AJ398" i="21" a="1"/>
  <c r="AJ398" i="21" s="1"/>
  <c r="AH398" i="21" a="1"/>
  <c r="AH398" i="21" s="1"/>
  <c r="AD398" i="21" a="1"/>
  <c r="AD398" i="21" s="1"/>
  <c r="G399" i="21"/>
  <c r="J399" i="21"/>
  <c r="N399" i="21"/>
  <c r="I399" i="21"/>
  <c r="M400" i="21"/>
  <c r="K401" i="21" s="1"/>
  <c r="L401" i="21" s="1"/>
  <c r="H400" i="21" a="1"/>
  <c r="H400" i="21" s="1"/>
  <c r="D363" i="20"/>
  <c r="AK364" i="20" a="1"/>
  <c r="AK364" i="20" s="1"/>
  <c r="AC364" i="20" a="1"/>
  <c r="AC364" i="20" s="1"/>
  <c r="AD364" i="20" a="1"/>
  <c r="AD364" i="20" s="1"/>
  <c r="T364" i="20" a="1"/>
  <c r="T364" i="20" s="1"/>
  <c r="S364" i="20" a="1"/>
  <c r="S364" i="20" s="1"/>
  <c r="AE364" i="20" a="1"/>
  <c r="AE364" i="20" s="1"/>
  <c r="R364" i="20"/>
  <c r="Q364" i="20"/>
  <c r="Z364" i="20" a="1"/>
  <c r="Z364" i="20" s="1"/>
  <c r="AJ364" i="20" a="1"/>
  <c r="AJ364" i="20" s="1"/>
  <c r="W364" i="20"/>
  <c r="U364" i="20"/>
  <c r="D364" i="20" s="1"/>
  <c r="AG364" i="20" a="1"/>
  <c r="AG364" i="20" s="1"/>
  <c r="O364" i="20"/>
  <c r="AI364" i="20" a="1"/>
  <c r="AI364" i="20" s="1"/>
  <c r="V364" i="20"/>
  <c r="AH364" i="20" a="1"/>
  <c r="AH364" i="20" s="1"/>
  <c r="P364" i="20"/>
  <c r="X364" i="20" a="1"/>
  <c r="X364" i="20" s="1"/>
  <c r="Y364" i="20" a="1"/>
  <c r="Y364" i="20" s="1"/>
  <c r="AA364" i="20" a="1"/>
  <c r="AA364" i="20" s="1"/>
  <c r="AB364" i="20" a="1"/>
  <c r="AB364" i="20" s="1"/>
  <c r="AF364" i="20" a="1"/>
  <c r="AF364" i="20" s="1"/>
  <c r="G365" i="20"/>
  <c r="J365" i="20"/>
  <c r="I365" i="20"/>
  <c r="N365" i="20"/>
  <c r="H366" i="20" a="1"/>
  <c r="H366" i="20" s="1"/>
  <c r="M366" i="20"/>
  <c r="K367" i="20" s="1"/>
  <c r="L367" i="20" s="1"/>
  <c r="AM408" i="16"/>
  <c r="AI408" i="16"/>
  <c r="AH408" i="16"/>
  <c r="AF408" i="16"/>
  <c r="AL409" i="16"/>
  <c r="AJ410" i="16" s="1"/>
  <c r="AK410" i="16" s="1"/>
  <c r="AG409" i="16" a="1"/>
  <c r="AG409" i="16" s="1"/>
  <c r="BH407" i="16" a="1"/>
  <c r="BH407" i="16" s="1"/>
  <c r="AZ407" i="16" a="1"/>
  <c r="AZ407" i="16" s="1"/>
  <c r="AN407" i="16"/>
  <c r="BG407" i="16" a="1"/>
  <c r="BG407" i="16" s="1"/>
  <c r="AY407" i="16" a="1"/>
  <c r="AY407" i="16" s="1"/>
  <c r="BA407" i="16" a="1"/>
  <c r="BA407" i="16" s="1"/>
  <c r="BJ407" i="16" a="1"/>
  <c r="BJ407" i="16" s="1"/>
  <c r="AW407" i="16" a="1"/>
  <c r="AW407" i="16" s="1"/>
  <c r="BD407" i="16" a="1"/>
  <c r="BD407" i="16" s="1"/>
  <c r="AP407" i="16"/>
  <c r="AO407" i="16"/>
  <c r="BC407" i="16" a="1"/>
  <c r="BC407" i="16" s="1"/>
  <c r="AX407" i="16" a="1"/>
  <c r="AX407" i="16" s="1"/>
  <c r="AV407" i="16"/>
  <c r="AS407" i="16" a="1"/>
  <c r="AS407" i="16" s="1"/>
  <c r="AR407" i="16" a="1"/>
  <c r="AR407" i="16" s="1"/>
  <c r="AQ407" i="16"/>
  <c r="BE407" i="16" a="1"/>
  <c r="BE407" i="16" s="1"/>
  <c r="BB407" i="16" a="1"/>
  <c r="BB407" i="16" s="1"/>
  <c r="AT407" i="16"/>
  <c r="AC407" i="16" s="1"/>
  <c r="BF407" i="16" a="1"/>
  <c r="BF407" i="16" s="1"/>
  <c r="AU407" i="16"/>
  <c r="BI407" i="16" a="1"/>
  <c r="BI407" i="16" s="1"/>
  <c r="N400" i="21" l="1"/>
  <c r="I400" i="21"/>
  <c r="G400" i="21"/>
  <c r="J400" i="21"/>
  <c r="H401" i="21" a="1"/>
  <c r="H401" i="21" s="1"/>
  <c r="M401" i="21"/>
  <c r="K402" i="21" s="1"/>
  <c r="L402" i="21" s="1"/>
  <c r="S399" i="21" a="1"/>
  <c r="S399" i="21" s="1"/>
  <c r="AJ399" i="21" a="1"/>
  <c r="AJ399" i="21" s="1"/>
  <c r="AB399" i="21" a="1"/>
  <c r="AB399" i="21" s="1"/>
  <c r="R399" i="21"/>
  <c r="AI399" i="21" a="1"/>
  <c r="AI399" i="21" s="1"/>
  <c r="Z399" i="21" a="1"/>
  <c r="Z399" i="21" s="1"/>
  <c r="AH399" i="21" a="1"/>
  <c r="AH399" i="21" s="1"/>
  <c r="X399" i="21" a="1"/>
  <c r="X399" i="21" s="1"/>
  <c r="U399" i="21"/>
  <c r="D399" i="21" s="1"/>
  <c r="AG399" i="21" a="1"/>
  <c r="AG399" i="21" s="1"/>
  <c r="T399" i="21" a="1"/>
  <c r="T399" i="21" s="1"/>
  <c r="P399" i="21"/>
  <c r="AK399" i="21" a="1"/>
  <c r="AK399" i="21" s="1"/>
  <c r="Q399" i="21"/>
  <c r="AF399" i="21" a="1"/>
  <c r="AF399" i="21" s="1"/>
  <c r="AC399" i="21" a="1"/>
  <c r="AC399" i="21" s="1"/>
  <c r="W399" i="21"/>
  <c r="V399" i="21"/>
  <c r="AD399" i="21" a="1"/>
  <c r="AD399" i="21" s="1"/>
  <c r="Y399" i="21" a="1"/>
  <c r="Y399" i="21" s="1"/>
  <c r="O399" i="21"/>
  <c r="AE399" i="21" a="1"/>
  <c r="AE399" i="21" s="1"/>
  <c r="AA399" i="21" a="1"/>
  <c r="AA399" i="21" s="1"/>
  <c r="D398" i="21"/>
  <c r="H367" i="20" a="1"/>
  <c r="H367" i="20" s="1"/>
  <c r="M367" i="20"/>
  <c r="K368" i="20" s="1"/>
  <c r="L368" i="20" s="1"/>
  <c r="J366" i="20"/>
  <c r="G366" i="20"/>
  <c r="I366" i="20"/>
  <c r="N366" i="20"/>
  <c r="S365" i="20" a="1"/>
  <c r="S365" i="20" s="1"/>
  <c r="AE365" i="20" a="1"/>
  <c r="AE365" i="20" s="1"/>
  <c r="U365" i="20"/>
  <c r="D365" i="20" s="1"/>
  <c r="AI365" i="20" a="1"/>
  <c r="AI365" i="20" s="1"/>
  <c r="Y365" i="20" a="1"/>
  <c r="Y365" i="20" s="1"/>
  <c r="AJ365" i="20" a="1"/>
  <c r="AJ365" i="20" s="1"/>
  <c r="X365" i="20" a="1"/>
  <c r="X365" i="20" s="1"/>
  <c r="AH365" i="20" a="1"/>
  <c r="AH365" i="20" s="1"/>
  <c r="W365" i="20"/>
  <c r="AA365" i="20" a="1"/>
  <c r="AA365" i="20" s="1"/>
  <c r="Z365" i="20" a="1"/>
  <c r="Z365" i="20" s="1"/>
  <c r="AK365" i="20" a="1"/>
  <c r="AK365" i="20" s="1"/>
  <c r="V365" i="20"/>
  <c r="T365" i="20" a="1"/>
  <c r="T365" i="20" s="1"/>
  <c r="Q365" i="20"/>
  <c r="P365" i="20"/>
  <c r="AB365" i="20" a="1"/>
  <c r="AB365" i="20" s="1"/>
  <c r="R365" i="20"/>
  <c r="AF365" i="20" a="1"/>
  <c r="AF365" i="20" s="1"/>
  <c r="AD365" i="20" a="1"/>
  <c r="AD365" i="20" s="1"/>
  <c r="O365" i="20"/>
  <c r="AC365" i="20" a="1"/>
  <c r="AC365" i="20" s="1"/>
  <c r="AG365" i="20" a="1"/>
  <c r="AG365" i="20" s="1"/>
  <c r="AM409" i="16"/>
  <c r="AH409" i="16"/>
  <c r="AF409" i="16"/>
  <c r="AI409" i="16"/>
  <c r="AL410" i="16"/>
  <c r="AJ411" i="16" s="1"/>
  <c r="AK411" i="16" s="1"/>
  <c r="AG410" i="16" a="1"/>
  <c r="AG410" i="16" s="1"/>
  <c r="AN408" i="16"/>
  <c r="BG408" i="16" a="1"/>
  <c r="BG408" i="16" s="1"/>
  <c r="AY408" i="16" a="1"/>
  <c r="AY408" i="16" s="1"/>
  <c r="BE408" i="16" a="1"/>
  <c r="BE408" i="16" s="1"/>
  <c r="AW408" i="16" a="1"/>
  <c r="AW408" i="16" s="1"/>
  <c r="AV408" i="16"/>
  <c r="BH408" i="16" a="1"/>
  <c r="BH408" i="16" s="1"/>
  <c r="AU408" i="16"/>
  <c r="BF408" i="16" a="1"/>
  <c r="BF408" i="16" s="1"/>
  <c r="AT408" i="16"/>
  <c r="BD408" i="16" a="1"/>
  <c r="BD408" i="16" s="1"/>
  <c r="AR408" i="16" a="1"/>
  <c r="AR408" i="16" s="1"/>
  <c r="BI408" i="16" a="1"/>
  <c r="BI408" i="16" s="1"/>
  <c r="AQ408" i="16"/>
  <c r="AP408" i="16"/>
  <c r="AO408" i="16"/>
  <c r="AS408" i="16" a="1"/>
  <c r="AS408" i="16" s="1"/>
  <c r="BJ408" i="16" a="1"/>
  <c r="BJ408" i="16" s="1"/>
  <c r="AX408" i="16" a="1"/>
  <c r="AX408" i="16" s="1"/>
  <c r="BB408" i="16" a="1"/>
  <c r="BB408" i="16" s="1"/>
  <c r="BA408" i="16" a="1"/>
  <c r="BA408" i="16" s="1"/>
  <c r="AZ408" i="16" a="1"/>
  <c r="AZ408" i="16" s="1"/>
  <c r="BC408" i="16" a="1"/>
  <c r="BC408" i="16" s="1"/>
  <c r="H402" i="21" l="1" a="1"/>
  <c r="H402" i="21" s="1"/>
  <c r="M402" i="21"/>
  <c r="K403" i="21" s="1"/>
  <c r="L403" i="21" s="1"/>
  <c r="G401" i="21"/>
  <c r="N401" i="21"/>
  <c r="I401" i="21"/>
  <c r="J401" i="21"/>
  <c r="AJ400" i="21" a="1"/>
  <c r="AJ400" i="21" s="1"/>
  <c r="AB400" i="21" a="1"/>
  <c r="AB400" i="21" s="1"/>
  <c r="R400" i="21"/>
  <c r="Q400" i="21"/>
  <c r="AD400" i="21" a="1"/>
  <c r="AD400" i="21" s="1"/>
  <c r="S400" i="21" a="1"/>
  <c r="S400" i="21" s="1"/>
  <c r="AF400" i="21" a="1"/>
  <c r="AF400" i="21" s="1"/>
  <c r="T400" i="21" a="1"/>
  <c r="T400" i="21" s="1"/>
  <c r="AH400" i="21" a="1"/>
  <c r="AH400" i="21" s="1"/>
  <c r="V400" i="21"/>
  <c r="U400" i="21"/>
  <c r="Y400" i="21" a="1"/>
  <c r="Y400" i="21" s="1"/>
  <c r="X400" i="21" a="1"/>
  <c r="X400" i="21" s="1"/>
  <c r="W400" i="21"/>
  <c r="AK400" i="21" a="1"/>
  <c r="AK400" i="21" s="1"/>
  <c r="AI400" i="21" a="1"/>
  <c r="AI400" i="21" s="1"/>
  <c r="P400" i="21"/>
  <c r="Z400" i="21" a="1"/>
  <c r="Z400" i="21" s="1"/>
  <c r="O400" i="21"/>
  <c r="AC400" i="21" a="1"/>
  <c r="AC400" i="21" s="1"/>
  <c r="AE400" i="21" a="1"/>
  <c r="AE400" i="21" s="1"/>
  <c r="AG400" i="21" a="1"/>
  <c r="AG400" i="21" s="1"/>
  <c r="AA400" i="21" a="1"/>
  <c r="AA400" i="21" s="1"/>
  <c r="AJ366" i="20" a="1"/>
  <c r="AJ366" i="20" s="1"/>
  <c r="AB366" i="20" a="1"/>
  <c r="AB366" i="20" s="1"/>
  <c r="R366" i="20"/>
  <c r="AF366" i="20" a="1"/>
  <c r="AF366" i="20" s="1"/>
  <c r="W366" i="20"/>
  <c r="V366" i="20"/>
  <c r="AD366" i="20" a="1"/>
  <c r="AD366" i="20" s="1"/>
  <c r="S366" i="20" a="1"/>
  <c r="S366" i="20" s="1"/>
  <c r="Q366" i="20"/>
  <c r="AH366" i="20" a="1"/>
  <c r="AH366" i="20" s="1"/>
  <c r="U366" i="20"/>
  <c r="AG366" i="20" a="1"/>
  <c r="AG366" i="20" s="1"/>
  <c r="T366" i="20" a="1"/>
  <c r="T366" i="20" s="1"/>
  <c r="AA366" i="20" a="1"/>
  <c r="AA366" i="20" s="1"/>
  <c r="Z366" i="20" a="1"/>
  <c r="Z366" i="20" s="1"/>
  <c r="P366" i="20"/>
  <c r="O366" i="20"/>
  <c r="AC366" i="20" a="1"/>
  <c r="AC366" i="20" s="1"/>
  <c r="Y366" i="20" a="1"/>
  <c r="Y366" i="20" s="1"/>
  <c r="AK366" i="20" a="1"/>
  <c r="AK366" i="20" s="1"/>
  <c r="AI366" i="20" a="1"/>
  <c r="AI366" i="20" s="1"/>
  <c r="AE366" i="20" a="1"/>
  <c r="AE366" i="20" s="1"/>
  <c r="X366" i="20" a="1"/>
  <c r="X366" i="20" s="1"/>
  <c r="M368" i="20"/>
  <c r="K369" i="20" s="1"/>
  <c r="L369" i="20" s="1"/>
  <c r="H368" i="20" a="1"/>
  <c r="H368" i="20" s="1"/>
  <c r="J367" i="20"/>
  <c r="I367" i="20"/>
  <c r="N367" i="20"/>
  <c r="G367" i="20"/>
  <c r="AM410" i="16"/>
  <c r="AI410" i="16"/>
  <c r="AF410" i="16"/>
  <c r="AH410" i="16"/>
  <c r="AG411" i="16" a="1"/>
  <c r="AG411" i="16" s="1"/>
  <c r="AL411" i="16"/>
  <c r="AJ412" i="16" s="1"/>
  <c r="AK412" i="16" s="1"/>
  <c r="AC408" i="16"/>
  <c r="BG409" i="16" a="1"/>
  <c r="BG409" i="16" s="1"/>
  <c r="AY409" i="16" a="1"/>
  <c r="AY409" i="16" s="1"/>
  <c r="BF409" i="16" a="1"/>
  <c r="BF409" i="16" s="1"/>
  <c r="AX409" i="16" a="1"/>
  <c r="AX409" i="16" s="1"/>
  <c r="AV409" i="16"/>
  <c r="BD409" i="16" a="1"/>
  <c r="BD409" i="16" s="1"/>
  <c r="AR409" i="16" a="1"/>
  <c r="AR409" i="16" s="1"/>
  <c r="BC409" i="16" a="1"/>
  <c r="BC409" i="16" s="1"/>
  <c r="AQ409" i="16"/>
  <c r="AN409" i="16"/>
  <c r="AW409" i="16" a="1"/>
  <c r="AW409" i="16" s="1"/>
  <c r="BJ409" i="16" a="1"/>
  <c r="BJ409" i="16" s="1"/>
  <c r="AU409" i="16"/>
  <c r="AT409" i="16"/>
  <c r="AC409" i="16" s="1"/>
  <c r="BH409" i="16" a="1"/>
  <c r="BH409" i="16" s="1"/>
  <c r="BB409" i="16" a="1"/>
  <c r="BB409" i="16" s="1"/>
  <c r="AS409" i="16" a="1"/>
  <c r="AS409" i="16" s="1"/>
  <c r="AP409" i="16"/>
  <c r="AO409" i="16"/>
  <c r="BA409" i="16" a="1"/>
  <c r="BA409" i="16" s="1"/>
  <c r="AZ409" i="16" a="1"/>
  <c r="AZ409" i="16" s="1"/>
  <c r="BI409" i="16" a="1"/>
  <c r="BI409" i="16" s="1"/>
  <c r="BE409" i="16" a="1"/>
  <c r="BE409" i="16" s="1"/>
  <c r="Q401" i="21" l="1"/>
  <c r="AI401" i="21" a="1"/>
  <c r="AI401" i="21" s="1"/>
  <c r="AA401" i="21" a="1"/>
  <c r="AA401" i="21" s="1"/>
  <c r="P401" i="21"/>
  <c r="W401" i="21"/>
  <c r="AF401" i="21" a="1"/>
  <c r="AF401" i="21" s="1"/>
  <c r="V401" i="21"/>
  <c r="AB401" i="21" a="1"/>
  <c r="AB401" i="21" s="1"/>
  <c r="T401" i="21" a="1"/>
  <c r="T401" i="21" s="1"/>
  <c r="AG401" i="21" a="1"/>
  <c r="AG401" i="21" s="1"/>
  <c r="Z401" i="21" a="1"/>
  <c r="Z401" i="21" s="1"/>
  <c r="Y401" i="21" a="1"/>
  <c r="Y401" i="21" s="1"/>
  <c r="AK401" i="21" a="1"/>
  <c r="AK401" i="21" s="1"/>
  <c r="O401" i="21"/>
  <c r="S401" i="21" a="1"/>
  <c r="S401" i="21" s="1"/>
  <c r="U401" i="21"/>
  <c r="D401" i="21" s="1"/>
  <c r="AJ401" i="21" a="1"/>
  <c r="AJ401" i="21" s="1"/>
  <c r="AD401" i="21" a="1"/>
  <c r="AD401" i="21" s="1"/>
  <c r="AE401" i="21" a="1"/>
  <c r="AE401" i="21" s="1"/>
  <c r="AH401" i="21" a="1"/>
  <c r="AH401" i="21" s="1"/>
  <c r="AC401" i="21" a="1"/>
  <c r="AC401" i="21" s="1"/>
  <c r="X401" i="21" a="1"/>
  <c r="X401" i="21" s="1"/>
  <c r="R401" i="21"/>
  <c r="D400" i="21"/>
  <c r="M403" i="21"/>
  <c r="K404" i="21" s="1"/>
  <c r="L404" i="21" s="1"/>
  <c r="H403" i="21" a="1"/>
  <c r="H403" i="21" s="1"/>
  <c r="G402" i="21"/>
  <c r="J402" i="21"/>
  <c r="I402" i="21"/>
  <c r="N402" i="21"/>
  <c r="Q367" i="20"/>
  <c r="AG367" i="20" a="1"/>
  <c r="AG367" i="20" s="1"/>
  <c r="X367" i="20" a="1"/>
  <c r="X367" i="20" s="1"/>
  <c r="AI367" i="20" a="1"/>
  <c r="AI367" i="20" s="1"/>
  <c r="Y367" i="20" a="1"/>
  <c r="Y367" i="20" s="1"/>
  <c r="AE367" i="20" a="1"/>
  <c r="AE367" i="20" s="1"/>
  <c r="S367" i="20" a="1"/>
  <c r="S367" i="20" s="1"/>
  <c r="R367" i="20"/>
  <c r="AD367" i="20" a="1"/>
  <c r="AD367" i="20" s="1"/>
  <c r="P367" i="20"/>
  <c r="AF367" i="20" a="1"/>
  <c r="AF367" i="20" s="1"/>
  <c r="AB367" i="20" a="1"/>
  <c r="AB367" i="20" s="1"/>
  <c r="AC367" i="20" a="1"/>
  <c r="AC367" i="20" s="1"/>
  <c r="AA367" i="20" a="1"/>
  <c r="AA367" i="20" s="1"/>
  <c r="T367" i="20" a="1"/>
  <c r="T367" i="20" s="1"/>
  <c r="Z367" i="20" a="1"/>
  <c r="Z367" i="20" s="1"/>
  <c r="AJ367" i="20" a="1"/>
  <c r="AJ367" i="20" s="1"/>
  <c r="AH367" i="20" a="1"/>
  <c r="AH367" i="20" s="1"/>
  <c r="V367" i="20"/>
  <c r="O367" i="20"/>
  <c r="W367" i="20"/>
  <c r="U367" i="20"/>
  <c r="D367" i="20" s="1"/>
  <c r="AK367" i="20" a="1"/>
  <c r="AK367" i="20" s="1"/>
  <c r="D366" i="20"/>
  <c r="N368" i="20"/>
  <c r="J368" i="20"/>
  <c r="I368" i="20"/>
  <c r="G368" i="20"/>
  <c r="M369" i="20"/>
  <c r="K370" i="20" s="1"/>
  <c r="L370" i="20" s="1"/>
  <c r="H369" i="20" a="1"/>
  <c r="H369" i="20" s="1"/>
  <c r="AL412" i="16"/>
  <c r="AJ413" i="16" s="1"/>
  <c r="AK413" i="16" s="1"/>
  <c r="AG412" i="16" a="1"/>
  <c r="AG412" i="16" s="1"/>
  <c r="AI411" i="16"/>
  <c r="AF411" i="16"/>
  <c r="AM411" i="16"/>
  <c r="AH411" i="16"/>
  <c r="BF410" i="16" a="1"/>
  <c r="BF410" i="16" s="1"/>
  <c r="AX410" i="16" a="1"/>
  <c r="AX410" i="16" s="1"/>
  <c r="BD410" i="16" a="1"/>
  <c r="BD410" i="16" s="1"/>
  <c r="AU410" i="16"/>
  <c r="AN410" i="16"/>
  <c r="BA410" i="16" a="1"/>
  <c r="BA410" i="16" s="1"/>
  <c r="BI410" i="16" a="1"/>
  <c r="BI410" i="16" s="1"/>
  <c r="AY410" i="16" a="1"/>
  <c r="AY410" i="16" s="1"/>
  <c r="BB410" i="16" a="1"/>
  <c r="BB410" i="16" s="1"/>
  <c r="AZ410" i="16" a="1"/>
  <c r="AZ410" i="16" s="1"/>
  <c r="BC410" i="16" a="1"/>
  <c r="BC410" i="16" s="1"/>
  <c r="AW410" i="16" a="1"/>
  <c r="AW410" i="16" s="1"/>
  <c r="AS410" i="16" a="1"/>
  <c r="AS410" i="16" s="1"/>
  <c r="AR410" i="16" a="1"/>
  <c r="AR410" i="16" s="1"/>
  <c r="AQ410" i="16"/>
  <c r="AV410" i="16"/>
  <c r="AT410" i="16"/>
  <c r="AP410" i="16"/>
  <c r="BJ410" i="16" a="1"/>
  <c r="BJ410" i="16" s="1"/>
  <c r="BE410" i="16" a="1"/>
  <c r="BE410" i="16" s="1"/>
  <c r="AO410" i="16"/>
  <c r="BG410" i="16" a="1"/>
  <c r="BG410" i="16" s="1"/>
  <c r="BH410" i="16" a="1"/>
  <c r="BH410" i="16" s="1"/>
  <c r="AI402" i="21" l="1" a="1"/>
  <c r="AI402" i="21" s="1"/>
  <c r="AA402" i="21" a="1"/>
  <c r="AA402" i="21" s="1"/>
  <c r="P402" i="21"/>
  <c r="O402" i="21"/>
  <c r="AJ402" i="21" a="1"/>
  <c r="AJ402" i="21" s="1"/>
  <c r="Z402" i="21" a="1"/>
  <c r="Z402" i="21" s="1"/>
  <c r="AH402" i="21" a="1"/>
  <c r="AH402" i="21" s="1"/>
  <c r="X402" i="21" a="1"/>
  <c r="X402" i="21" s="1"/>
  <c r="W402" i="21"/>
  <c r="AF402" i="21" a="1"/>
  <c r="AF402" i="21" s="1"/>
  <c r="S402" i="21" a="1"/>
  <c r="S402" i="21" s="1"/>
  <c r="AD402" i="21" a="1"/>
  <c r="AD402" i="21" s="1"/>
  <c r="AC402" i="21" a="1"/>
  <c r="AC402" i="21" s="1"/>
  <c r="AB402" i="21" a="1"/>
  <c r="AB402" i="21" s="1"/>
  <c r="Q402" i="21"/>
  <c r="U402" i="21"/>
  <c r="V402" i="21"/>
  <c r="R402" i="21"/>
  <c r="T402" i="21" a="1"/>
  <c r="T402" i="21" s="1"/>
  <c r="AK402" i="21" a="1"/>
  <c r="AK402" i="21" s="1"/>
  <c r="AG402" i="21" a="1"/>
  <c r="AG402" i="21" s="1"/>
  <c r="AE402" i="21" a="1"/>
  <c r="AE402" i="21" s="1"/>
  <c r="Y402" i="21" a="1"/>
  <c r="Y402" i="21" s="1"/>
  <c r="N403" i="21"/>
  <c r="J403" i="21"/>
  <c r="I403" i="21"/>
  <c r="G403" i="21"/>
  <c r="M404" i="21"/>
  <c r="K405" i="21" s="1"/>
  <c r="L405" i="21" s="1"/>
  <c r="H404" i="21" a="1"/>
  <c r="H404" i="21" s="1"/>
  <c r="H370" i="20" a="1"/>
  <c r="H370" i="20" s="1"/>
  <c r="M370" i="20"/>
  <c r="K371" i="20" s="1"/>
  <c r="L371" i="20" s="1"/>
  <c r="AI368" i="20" a="1"/>
  <c r="AI368" i="20" s="1"/>
  <c r="AA368" i="20" a="1"/>
  <c r="AA368" i="20" s="1"/>
  <c r="P368" i="20"/>
  <c r="AH368" i="20" a="1"/>
  <c r="AH368" i="20" s="1"/>
  <c r="Y368" i="20" a="1"/>
  <c r="Y368" i="20" s="1"/>
  <c r="AD368" i="20" a="1"/>
  <c r="AD368" i="20" s="1"/>
  <c r="S368" i="20" a="1"/>
  <c r="S368" i="20" s="1"/>
  <c r="R368" i="20"/>
  <c r="AC368" i="20" a="1"/>
  <c r="AC368" i="20" s="1"/>
  <c r="AB368" i="20" a="1"/>
  <c r="AB368" i="20" s="1"/>
  <c r="AG368" i="20" a="1"/>
  <c r="AG368" i="20" s="1"/>
  <c r="T368" i="20" a="1"/>
  <c r="T368" i="20" s="1"/>
  <c r="Q368" i="20"/>
  <c r="AF368" i="20" a="1"/>
  <c r="AF368" i="20" s="1"/>
  <c r="O368" i="20"/>
  <c r="Z368" i="20" a="1"/>
  <c r="Z368" i="20" s="1"/>
  <c r="AE368" i="20" a="1"/>
  <c r="AE368" i="20" s="1"/>
  <c r="X368" i="20" a="1"/>
  <c r="X368" i="20" s="1"/>
  <c r="W368" i="20"/>
  <c r="V368" i="20"/>
  <c r="U368" i="20"/>
  <c r="AK368" i="20" a="1"/>
  <c r="AK368" i="20" s="1"/>
  <c r="AJ368" i="20" a="1"/>
  <c r="AJ368" i="20" s="1"/>
  <c r="N369" i="20"/>
  <c r="J369" i="20"/>
  <c r="I369" i="20"/>
  <c r="G369" i="20"/>
  <c r="AC410" i="16"/>
  <c r="BF411" i="16" a="1"/>
  <c r="BF411" i="16" s="1"/>
  <c r="AX411" i="16" a="1"/>
  <c r="AX411" i="16" s="1"/>
  <c r="BE411" i="16" a="1"/>
  <c r="BE411" i="16" s="1"/>
  <c r="AW411" i="16" a="1"/>
  <c r="AW411" i="16" s="1"/>
  <c r="AT411" i="16"/>
  <c r="AC411" i="16" s="1"/>
  <c r="BI411" i="16" a="1"/>
  <c r="BI411" i="16" s="1"/>
  <c r="AY411" i="16" a="1"/>
  <c r="AY411" i="16" s="1"/>
  <c r="BH411" i="16" a="1"/>
  <c r="BH411" i="16" s="1"/>
  <c r="AV411" i="16"/>
  <c r="AS411" i="16" a="1"/>
  <c r="AS411" i="16" s="1"/>
  <c r="AO411" i="16"/>
  <c r="BD411" i="16" a="1"/>
  <c r="BD411" i="16" s="1"/>
  <c r="AN411" i="16"/>
  <c r="BC411" i="16" a="1"/>
  <c r="BC411" i="16" s="1"/>
  <c r="AU411" i="16"/>
  <c r="AP411" i="16"/>
  <c r="AZ411" i="16" a="1"/>
  <c r="AZ411" i="16" s="1"/>
  <c r="AR411" i="16" a="1"/>
  <c r="AR411" i="16" s="1"/>
  <c r="AQ411" i="16"/>
  <c r="BG411" i="16" a="1"/>
  <c r="BG411" i="16" s="1"/>
  <c r="BB411" i="16" a="1"/>
  <c r="BB411" i="16" s="1"/>
  <c r="BA411" i="16" a="1"/>
  <c r="BA411" i="16" s="1"/>
  <c r="BJ411" i="16" a="1"/>
  <c r="BJ411" i="16" s="1"/>
  <c r="AI412" i="16"/>
  <c r="AH412" i="16"/>
  <c r="AF412" i="16"/>
  <c r="AM412" i="16"/>
  <c r="AL413" i="16"/>
  <c r="AJ414" i="16" s="1"/>
  <c r="AK414" i="16" s="1"/>
  <c r="AG413" i="16" a="1"/>
  <c r="AG413" i="16" s="1"/>
  <c r="D402" i="21" l="1"/>
  <c r="N404" i="21"/>
  <c r="G404" i="21"/>
  <c r="J404" i="21"/>
  <c r="I404" i="21"/>
  <c r="M405" i="21"/>
  <c r="K406" i="21" s="1"/>
  <c r="L406" i="21" s="1"/>
  <c r="H405" i="21" a="1"/>
  <c r="H405" i="21" s="1"/>
  <c r="O403" i="21"/>
  <c r="AH403" i="21" a="1"/>
  <c r="AH403" i="21" s="1"/>
  <c r="Z403" i="21" a="1"/>
  <c r="Z403" i="21" s="1"/>
  <c r="S403" i="21" a="1"/>
  <c r="S403" i="21" s="1"/>
  <c r="AC403" i="21" a="1"/>
  <c r="AC403" i="21" s="1"/>
  <c r="R403" i="21"/>
  <c r="T403" i="21" a="1"/>
  <c r="T403" i="21" s="1"/>
  <c r="AE403" i="21" a="1"/>
  <c r="AE403" i="21" s="1"/>
  <c r="Q403" i="21"/>
  <c r="AF403" i="21" a="1"/>
  <c r="AF403" i="21" s="1"/>
  <c r="P403" i="21"/>
  <c r="AG403" i="21" a="1"/>
  <c r="AG403" i="21" s="1"/>
  <c r="AD403" i="21" a="1"/>
  <c r="AD403" i="21" s="1"/>
  <c r="W403" i="21"/>
  <c r="V403" i="21"/>
  <c r="U403" i="21"/>
  <c r="D403" i="21" s="1"/>
  <c r="AI403" i="21" a="1"/>
  <c r="AI403" i="21" s="1"/>
  <c r="AB403" i="21" a="1"/>
  <c r="AB403" i="21" s="1"/>
  <c r="X403" i="21" a="1"/>
  <c r="X403" i="21" s="1"/>
  <c r="AJ403" i="21" a="1"/>
  <c r="AJ403" i="21" s="1"/>
  <c r="AA403" i="21" a="1"/>
  <c r="AA403" i="21" s="1"/>
  <c r="AK403" i="21" a="1"/>
  <c r="AK403" i="21" s="1"/>
  <c r="Y403" i="21" a="1"/>
  <c r="Y403" i="21" s="1"/>
  <c r="O369" i="20"/>
  <c r="AA369" i="20" a="1"/>
  <c r="AA369" i="20" s="1"/>
  <c r="AI369" i="20" a="1"/>
  <c r="AI369" i="20" s="1"/>
  <c r="Z369" i="20" a="1"/>
  <c r="Z369" i="20" s="1"/>
  <c r="AH369" i="20" a="1"/>
  <c r="AH369" i="20" s="1"/>
  <c r="X369" i="20" a="1"/>
  <c r="X369" i="20" s="1"/>
  <c r="AB369" i="20" a="1"/>
  <c r="AB369" i="20" s="1"/>
  <c r="V369" i="20"/>
  <c r="S369" i="20" a="1"/>
  <c r="S369" i="20" s="1"/>
  <c r="AK369" i="20" a="1"/>
  <c r="AK369" i="20" s="1"/>
  <c r="U369" i="20"/>
  <c r="D369" i="20" s="1"/>
  <c r="AJ369" i="20" a="1"/>
  <c r="AJ369" i="20" s="1"/>
  <c r="T369" i="20" a="1"/>
  <c r="T369" i="20" s="1"/>
  <c r="AG369" i="20" a="1"/>
  <c r="AG369" i="20" s="1"/>
  <c r="Y369" i="20" a="1"/>
  <c r="Y369" i="20" s="1"/>
  <c r="AE369" i="20" a="1"/>
  <c r="AE369" i="20" s="1"/>
  <c r="AF369" i="20" a="1"/>
  <c r="AF369" i="20" s="1"/>
  <c r="AD369" i="20" a="1"/>
  <c r="AD369" i="20" s="1"/>
  <c r="AC369" i="20" a="1"/>
  <c r="AC369" i="20" s="1"/>
  <c r="W369" i="20"/>
  <c r="R369" i="20"/>
  <c r="P369" i="20"/>
  <c r="Q369" i="20"/>
  <c r="D368" i="20"/>
  <c r="M371" i="20"/>
  <c r="K372" i="20" s="1"/>
  <c r="L372" i="20" s="1"/>
  <c r="H371" i="20" a="1"/>
  <c r="H371" i="20" s="1"/>
  <c r="N370" i="20"/>
  <c r="G370" i="20"/>
  <c r="J370" i="20"/>
  <c r="I370" i="20"/>
  <c r="AI413" i="16"/>
  <c r="AH413" i="16"/>
  <c r="AM413" i="16"/>
  <c r="AF413" i="16"/>
  <c r="BE412" i="16" a="1"/>
  <c r="BE412" i="16" s="1"/>
  <c r="AW412" i="16" a="1"/>
  <c r="AW412" i="16" s="1"/>
  <c r="AV412" i="16"/>
  <c r="BC412" i="16" a="1"/>
  <c r="BC412" i="16" s="1"/>
  <c r="AS412" i="16" a="1"/>
  <c r="AS412" i="16" s="1"/>
  <c r="BF412" i="16" a="1"/>
  <c r="BF412" i="16" s="1"/>
  <c r="BD412" i="16" a="1"/>
  <c r="BD412" i="16" s="1"/>
  <c r="AR412" i="16" a="1"/>
  <c r="AR412" i="16" s="1"/>
  <c r="BB412" i="16" a="1"/>
  <c r="BB412" i="16" s="1"/>
  <c r="AO412" i="16"/>
  <c r="AU412" i="16"/>
  <c r="BI412" i="16" a="1"/>
  <c r="BI412" i="16" s="1"/>
  <c r="AT412" i="16"/>
  <c r="AC412" i="16" s="1"/>
  <c r="AQ412" i="16"/>
  <c r="BH412" i="16" a="1"/>
  <c r="BH412" i="16" s="1"/>
  <c r="AP412" i="16"/>
  <c r="BJ412" i="16" a="1"/>
  <c r="BJ412" i="16" s="1"/>
  <c r="AY412" i="16" a="1"/>
  <c r="AY412" i="16" s="1"/>
  <c r="AX412" i="16" a="1"/>
  <c r="AX412" i="16" s="1"/>
  <c r="BG412" i="16" a="1"/>
  <c r="BG412" i="16" s="1"/>
  <c r="BA412" i="16" a="1"/>
  <c r="BA412" i="16" s="1"/>
  <c r="AZ412" i="16" a="1"/>
  <c r="AZ412" i="16" s="1"/>
  <c r="AN412" i="16"/>
  <c r="AG414" i="16" a="1"/>
  <c r="AG414" i="16" s="1"/>
  <c r="AL414" i="16"/>
  <c r="AJ415" i="16" s="1"/>
  <c r="AK415" i="16" s="1"/>
  <c r="J405" i="21" l="1"/>
  <c r="I405" i="21"/>
  <c r="G405" i="21"/>
  <c r="N405" i="21"/>
  <c r="M406" i="21"/>
  <c r="K407" i="21" s="1"/>
  <c r="L407" i="21" s="1"/>
  <c r="H406" i="21" a="1"/>
  <c r="H406" i="21" s="1"/>
  <c r="AH404" i="21" a="1"/>
  <c r="AH404" i="21" s="1"/>
  <c r="Z404" i="21" a="1"/>
  <c r="Z404" i="21" s="1"/>
  <c r="AF404" i="21" a="1"/>
  <c r="AF404" i="21" s="1"/>
  <c r="V404" i="21"/>
  <c r="U404" i="21"/>
  <c r="D404" i="21" s="1"/>
  <c r="AB404" i="21" a="1"/>
  <c r="AB404" i="21" s="1"/>
  <c r="AE404" i="21" a="1"/>
  <c r="AE404" i="21" s="1"/>
  <c r="R404" i="21"/>
  <c r="Q404" i="21"/>
  <c r="AJ404" i="21" a="1"/>
  <c r="AJ404" i="21" s="1"/>
  <c r="S404" i="21" a="1"/>
  <c r="S404" i="21" s="1"/>
  <c r="T404" i="21" a="1"/>
  <c r="T404" i="21" s="1"/>
  <c r="AI404" i="21" a="1"/>
  <c r="AI404" i="21" s="1"/>
  <c r="AG404" i="21" a="1"/>
  <c r="AG404" i="21" s="1"/>
  <c r="P404" i="21"/>
  <c r="Y404" i="21" a="1"/>
  <c r="Y404" i="21" s="1"/>
  <c r="AD404" i="21" a="1"/>
  <c r="AD404" i="21" s="1"/>
  <c r="AC404" i="21" a="1"/>
  <c r="AC404" i="21" s="1"/>
  <c r="W404" i="21"/>
  <c r="O404" i="21"/>
  <c r="AK404" i="21" a="1"/>
  <c r="AK404" i="21" s="1"/>
  <c r="AA404" i="21" a="1"/>
  <c r="AA404" i="21" s="1"/>
  <c r="X404" i="21" a="1"/>
  <c r="X404" i="21" s="1"/>
  <c r="AH370" i="20" a="1"/>
  <c r="AH370" i="20" s="1"/>
  <c r="Z370" i="20" a="1"/>
  <c r="Z370" i="20" s="1"/>
  <c r="AB370" i="20" a="1"/>
  <c r="AB370" i="20" s="1"/>
  <c r="Q370" i="20"/>
  <c r="AJ370" i="20" a="1"/>
  <c r="AJ370" i="20" s="1"/>
  <c r="P370" i="20"/>
  <c r="AD370" i="20" a="1"/>
  <c r="AD370" i="20" s="1"/>
  <c r="S370" i="20" a="1"/>
  <c r="S370" i="20" s="1"/>
  <c r="R370" i="20"/>
  <c r="AI370" i="20" a="1"/>
  <c r="AI370" i="20" s="1"/>
  <c r="X370" i="20" a="1"/>
  <c r="X370" i="20" s="1"/>
  <c r="W370" i="20"/>
  <c r="AA370" i="20" a="1"/>
  <c r="AA370" i="20" s="1"/>
  <c r="U370" i="20"/>
  <c r="Y370" i="20" a="1"/>
  <c r="Y370" i="20" s="1"/>
  <c r="V370" i="20"/>
  <c r="AK370" i="20" a="1"/>
  <c r="AK370" i="20" s="1"/>
  <c r="AG370" i="20" a="1"/>
  <c r="AG370" i="20" s="1"/>
  <c r="AF370" i="20" a="1"/>
  <c r="AF370" i="20" s="1"/>
  <c r="AE370" i="20" a="1"/>
  <c r="AE370" i="20" s="1"/>
  <c r="AC370" i="20" a="1"/>
  <c r="AC370" i="20" s="1"/>
  <c r="T370" i="20" a="1"/>
  <c r="T370" i="20" s="1"/>
  <c r="O370" i="20"/>
  <c r="I371" i="20"/>
  <c r="J371" i="20"/>
  <c r="G371" i="20"/>
  <c r="N371" i="20"/>
  <c r="M372" i="20"/>
  <c r="K373" i="20" s="1"/>
  <c r="L373" i="20" s="1"/>
  <c r="H372" i="20" a="1"/>
  <c r="H372" i="20" s="1"/>
  <c r="AG415" i="16" a="1"/>
  <c r="AG415" i="16" s="1"/>
  <c r="AL415" i="16"/>
  <c r="AJ416" i="16" s="1"/>
  <c r="AK416" i="16" s="1"/>
  <c r="AH414" i="16"/>
  <c r="AI414" i="16"/>
  <c r="AF414" i="16"/>
  <c r="AM414" i="16"/>
  <c r="BE413" i="16" a="1"/>
  <c r="BE413" i="16" s="1"/>
  <c r="AW413" i="16" a="1"/>
  <c r="AW413" i="16" s="1"/>
  <c r="AV413" i="16"/>
  <c r="BD413" i="16" a="1"/>
  <c r="BD413" i="16" s="1"/>
  <c r="AU413" i="16"/>
  <c r="AS413" i="16" a="1"/>
  <c r="AS413" i="16" s="1"/>
  <c r="BB413" i="16" a="1"/>
  <c r="BB413" i="16" s="1"/>
  <c r="AO413" i="16"/>
  <c r="AN413" i="16"/>
  <c r="BA413" i="16" a="1"/>
  <c r="BA413" i="16" s="1"/>
  <c r="AY413" i="16" a="1"/>
  <c r="AY413" i="16" s="1"/>
  <c r="AX413" i="16" a="1"/>
  <c r="AX413" i="16" s="1"/>
  <c r="BJ413" i="16" a="1"/>
  <c r="BJ413" i="16" s="1"/>
  <c r="BF413" i="16" a="1"/>
  <c r="BF413" i="16" s="1"/>
  <c r="AZ413" i="16" a="1"/>
  <c r="AZ413" i="16" s="1"/>
  <c r="AT413" i="16"/>
  <c r="AR413" i="16" a="1"/>
  <c r="AR413" i="16" s="1"/>
  <c r="AQ413" i="16"/>
  <c r="AP413" i="16"/>
  <c r="BC413" i="16" a="1"/>
  <c r="BC413" i="16" s="1"/>
  <c r="BI413" i="16" a="1"/>
  <c r="BI413" i="16" s="1"/>
  <c r="BG413" i="16" a="1"/>
  <c r="BG413" i="16" s="1"/>
  <c r="BH413" i="16" a="1"/>
  <c r="BH413" i="16" s="1"/>
  <c r="N406" i="21" l="1"/>
  <c r="G406" i="21"/>
  <c r="I406" i="21"/>
  <c r="J406" i="21"/>
  <c r="M407" i="21"/>
  <c r="K408" i="21" s="1"/>
  <c r="L408" i="21" s="1"/>
  <c r="H407" i="21" a="1"/>
  <c r="H407" i="21" s="1"/>
  <c r="AG405" i="21" a="1"/>
  <c r="AG405" i="21" s="1"/>
  <c r="Y405" i="21" a="1"/>
  <c r="Y405" i="21" s="1"/>
  <c r="AI405" i="21" a="1"/>
  <c r="AI405" i="21" s="1"/>
  <c r="Z405" i="21" a="1"/>
  <c r="Z405" i="21" s="1"/>
  <c r="W405" i="21"/>
  <c r="AH405" i="21" a="1"/>
  <c r="AH405" i="21" s="1"/>
  <c r="V405" i="21"/>
  <c r="Q405" i="21"/>
  <c r="AD405" i="21" a="1"/>
  <c r="AD405" i="21" s="1"/>
  <c r="P405" i="21"/>
  <c r="X405" i="21" a="1"/>
  <c r="X405" i="21" s="1"/>
  <c r="U405" i="21"/>
  <c r="AK405" i="21" a="1"/>
  <c r="AK405" i="21" s="1"/>
  <c r="T405" i="21" a="1"/>
  <c r="T405" i="21" s="1"/>
  <c r="R405" i="21"/>
  <c r="AC405" i="21" a="1"/>
  <c r="AC405" i="21" s="1"/>
  <c r="AB405" i="21" a="1"/>
  <c r="AB405" i="21" s="1"/>
  <c r="S405" i="21" a="1"/>
  <c r="S405" i="21" s="1"/>
  <c r="O405" i="21"/>
  <c r="AE405" i="21" a="1"/>
  <c r="AE405" i="21" s="1"/>
  <c r="AJ405" i="21" a="1"/>
  <c r="AJ405" i="21" s="1"/>
  <c r="AF405" i="21" a="1"/>
  <c r="AF405" i="21" s="1"/>
  <c r="AA405" i="21" a="1"/>
  <c r="AA405" i="21" s="1"/>
  <c r="N372" i="20"/>
  <c r="J372" i="20"/>
  <c r="I372" i="20"/>
  <c r="G372" i="20"/>
  <c r="D370" i="20"/>
  <c r="H373" i="20" a="1"/>
  <c r="H373" i="20" s="1"/>
  <c r="M373" i="20"/>
  <c r="K374" i="20" s="1"/>
  <c r="L374" i="20" s="1"/>
  <c r="AC371" i="20" a="1"/>
  <c r="AC371" i="20" s="1"/>
  <c r="S371" i="20" a="1"/>
  <c r="S371" i="20" s="1"/>
  <c r="AK371" i="20" a="1"/>
  <c r="AK371" i="20" s="1"/>
  <c r="R371" i="20"/>
  <c r="AH371" i="20" a="1"/>
  <c r="AH371" i="20" s="1"/>
  <c r="X371" i="20" a="1"/>
  <c r="X371" i="20" s="1"/>
  <c r="AG371" i="20" a="1"/>
  <c r="AG371" i="20" s="1"/>
  <c r="U371" i="20"/>
  <c r="D371" i="20" s="1"/>
  <c r="AF371" i="20" a="1"/>
  <c r="AF371" i="20" s="1"/>
  <c r="T371" i="20" a="1"/>
  <c r="T371" i="20" s="1"/>
  <c r="AD371" i="20" a="1"/>
  <c r="AD371" i="20" s="1"/>
  <c r="AB371" i="20" a="1"/>
  <c r="AB371" i="20" s="1"/>
  <c r="AA371" i="20" a="1"/>
  <c r="AA371" i="20" s="1"/>
  <c r="P371" i="20"/>
  <c r="AJ371" i="20" a="1"/>
  <c r="AJ371" i="20" s="1"/>
  <c r="Q371" i="20"/>
  <c r="O371" i="20"/>
  <c r="W371" i="20"/>
  <c r="V371" i="20"/>
  <c r="AE371" i="20" a="1"/>
  <c r="AE371" i="20" s="1"/>
  <c r="Z371" i="20" a="1"/>
  <c r="Z371" i="20" s="1"/>
  <c r="Y371" i="20" a="1"/>
  <c r="Y371" i="20" s="1"/>
  <c r="AI371" i="20" a="1"/>
  <c r="AI371" i="20" s="1"/>
  <c r="AV414" i="16"/>
  <c r="BD414" i="16" a="1"/>
  <c r="BD414" i="16" s="1"/>
  <c r="AU414" i="16"/>
  <c r="AT414" i="16"/>
  <c r="AC414" i="16" s="1"/>
  <c r="BJ414" i="16" a="1"/>
  <c r="BJ414" i="16" s="1"/>
  <c r="BB414" i="16" a="1"/>
  <c r="BB414" i="16" s="1"/>
  <c r="BI414" i="16" a="1"/>
  <c r="BI414" i="16" s="1"/>
  <c r="AY414" i="16" a="1"/>
  <c r="AY414" i="16" s="1"/>
  <c r="BG414" i="16" a="1"/>
  <c r="BG414" i="16" s="1"/>
  <c r="AW414" i="16" a="1"/>
  <c r="AW414" i="16" s="1"/>
  <c r="BC414" i="16" a="1"/>
  <c r="BC414" i="16" s="1"/>
  <c r="BA414" i="16" a="1"/>
  <c r="BA414" i="16" s="1"/>
  <c r="AX414" i="16" a="1"/>
  <c r="AX414" i="16" s="1"/>
  <c r="AQ414" i="16"/>
  <c r="AZ414" i="16" a="1"/>
  <c r="AZ414" i="16" s="1"/>
  <c r="AS414" i="16" a="1"/>
  <c r="AS414" i="16" s="1"/>
  <c r="AR414" i="16" a="1"/>
  <c r="AR414" i="16" s="1"/>
  <c r="BE414" i="16" a="1"/>
  <c r="BE414" i="16" s="1"/>
  <c r="AP414" i="16"/>
  <c r="BH414" i="16" a="1"/>
  <c r="BH414" i="16" s="1"/>
  <c r="BF414" i="16" a="1"/>
  <c r="BF414" i="16" s="1"/>
  <c r="AO414" i="16"/>
  <c r="AN414" i="16"/>
  <c r="AC413" i="16"/>
  <c r="AG416" i="16" a="1"/>
  <c r="AG416" i="16" s="1"/>
  <c r="AL416" i="16"/>
  <c r="AJ417" i="16" s="1"/>
  <c r="AK417" i="16" s="1"/>
  <c r="AF415" i="16"/>
  <c r="AM415" i="16"/>
  <c r="AH415" i="16"/>
  <c r="AI415" i="16"/>
  <c r="J407" i="21" l="1"/>
  <c r="N407" i="21"/>
  <c r="I407" i="21"/>
  <c r="G407" i="21"/>
  <c r="M408" i="21"/>
  <c r="K409" i="21" s="1"/>
  <c r="L409" i="21" s="1"/>
  <c r="H408" i="21" a="1"/>
  <c r="H408" i="21" s="1"/>
  <c r="D405" i="21"/>
  <c r="AG406" i="21" a="1"/>
  <c r="AG406" i="21" s="1"/>
  <c r="Y406" i="21" a="1"/>
  <c r="Y406" i="21" s="1"/>
  <c r="AC406" i="21" a="1"/>
  <c r="AC406" i="21" s="1"/>
  <c r="R406" i="21"/>
  <c r="Q406" i="21"/>
  <c r="AE406" i="21" a="1"/>
  <c r="AE406" i="21" s="1"/>
  <c r="S406" i="21" a="1"/>
  <c r="S406" i="21" s="1"/>
  <c r="AD406" i="21" a="1"/>
  <c r="AD406" i="21" s="1"/>
  <c r="AA406" i="21" a="1"/>
  <c r="AA406" i="21" s="1"/>
  <c r="Z406" i="21" a="1"/>
  <c r="Z406" i="21" s="1"/>
  <c r="AK406" i="21" a="1"/>
  <c r="AK406" i="21" s="1"/>
  <c r="X406" i="21" a="1"/>
  <c r="X406" i="21" s="1"/>
  <c r="AI406" i="21" a="1"/>
  <c r="AI406" i="21" s="1"/>
  <c r="W406" i="21"/>
  <c r="U406" i="21"/>
  <c r="D406" i="21" s="1"/>
  <c r="T406" i="21" a="1"/>
  <c r="T406" i="21" s="1"/>
  <c r="P406" i="21"/>
  <c r="AJ406" i="21" a="1"/>
  <c r="AJ406" i="21" s="1"/>
  <c r="AF406" i="21" a="1"/>
  <c r="AF406" i="21" s="1"/>
  <c r="AB406" i="21" a="1"/>
  <c r="AB406" i="21" s="1"/>
  <c r="AH406" i="21" a="1"/>
  <c r="AH406" i="21" s="1"/>
  <c r="V406" i="21"/>
  <c r="O406" i="21"/>
  <c r="H374" i="20" a="1"/>
  <c r="H374" i="20" s="1"/>
  <c r="M374" i="20"/>
  <c r="K375" i="20" s="1"/>
  <c r="L375" i="20" s="1"/>
  <c r="G373" i="20"/>
  <c r="N373" i="20"/>
  <c r="J373" i="20"/>
  <c r="I373" i="20"/>
  <c r="AG372" i="20" a="1"/>
  <c r="AG372" i="20" s="1"/>
  <c r="Y372" i="20" a="1"/>
  <c r="Y372" i="20" s="1"/>
  <c r="AD372" i="20" a="1"/>
  <c r="AD372" i="20" s="1"/>
  <c r="T372" i="20" a="1"/>
  <c r="T372" i="20" s="1"/>
  <c r="AC372" i="20" a="1"/>
  <c r="AC372" i="20" s="1"/>
  <c r="Q372" i="20"/>
  <c r="P372" i="20"/>
  <c r="AF372" i="20" a="1"/>
  <c r="AF372" i="20" s="1"/>
  <c r="S372" i="20" a="1"/>
  <c r="S372" i="20" s="1"/>
  <c r="R372" i="20"/>
  <c r="AE372" i="20" a="1"/>
  <c r="AE372" i="20" s="1"/>
  <c r="O372" i="20"/>
  <c r="AH372" i="20" a="1"/>
  <c r="AH372" i="20" s="1"/>
  <c r="AB372" i="20" a="1"/>
  <c r="AB372" i="20" s="1"/>
  <c r="AK372" i="20" a="1"/>
  <c r="AK372" i="20" s="1"/>
  <c r="AJ372" i="20" a="1"/>
  <c r="AJ372" i="20" s="1"/>
  <c r="X372" i="20" a="1"/>
  <c r="X372" i="20" s="1"/>
  <c r="W372" i="20"/>
  <c r="AA372" i="20" a="1"/>
  <c r="AA372" i="20" s="1"/>
  <c r="V372" i="20"/>
  <c r="Z372" i="20" a="1"/>
  <c r="Z372" i="20" s="1"/>
  <c r="U372" i="20"/>
  <c r="AI372" i="20" a="1"/>
  <c r="AI372" i="20" s="1"/>
  <c r="BD415" i="16" a="1"/>
  <c r="BD415" i="16" s="1"/>
  <c r="AU415" i="16"/>
  <c r="AT415" i="16"/>
  <c r="BC415" i="16" a="1"/>
  <c r="BC415" i="16" s="1"/>
  <c r="AR415" i="16" a="1"/>
  <c r="AR415" i="16" s="1"/>
  <c r="BG415" i="16" a="1"/>
  <c r="BG415" i="16" s="1"/>
  <c r="AW415" i="16" a="1"/>
  <c r="AW415" i="16" s="1"/>
  <c r="AV415" i="16"/>
  <c r="BF415" i="16" a="1"/>
  <c r="BF415" i="16" s="1"/>
  <c r="AS415" i="16" a="1"/>
  <c r="AS415" i="16" s="1"/>
  <c r="AP415" i="16"/>
  <c r="BH415" i="16" a="1"/>
  <c r="BH415" i="16" s="1"/>
  <c r="AO415" i="16"/>
  <c r="AN415" i="16"/>
  <c r="BE415" i="16" a="1"/>
  <c r="BE415" i="16" s="1"/>
  <c r="AQ415" i="16"/>
  <c r="AZ415" i="16" a="1"/>
  <c r="AZ415" i="16" s="1"/>
  <c r="AY415" i="16" a="1"/>
  <c r="AY415" i="16" s="1"/>
  <c r="BJ415" i="16" a="1"/>
  <c r="BJ415" i="16" s="1"/>
  <c r="BI415" i="16" a="1"/>
  <c r="BI415" i="16" s="1"/>
  <c r="BB415" i="16" a="1"/>
  <c r="BB415" i="16" s="1"/>
  <c r="BA415" i="16" a="1"/>
  <c r="BA415" i="16" s="1"/>
  <c r="AX415" i="16" a="1"/>
  <c r="AX415" i="16" s="1"/>
  <c r="AG417" i="16" a="1"/>
  <c r="AG417" i="16" s="1"/>
  <c r="AL417" i="16"/>
  <c r="AJ418" i="16" s="1"/>
  <c r="AK418" i="16" s="1"/>
  <c r="AF416" i="16"/>
  <c r="AH416" i="16"/>
  <c r="AI416" i="16"/>
  <c r="AM416" i="16"/>
  <c r="J408" i="21" l="1"/>
  <c r="I408" i="21"/>
  <c r="N408" i="21"/>
  <c r="G408" i="21"/>
  <c r="M409" i="21"/>
  <c r="K410" i="21" s="1"/>
  <c r="L410" i="21" s="1"/>
  <c r="H409" i="21" a="1"/>
  <c r="H409" i="21" s="1"/>
  <c r="AF407" i="21" a="1"/>
  <c r="AF407" i="21" s="1"/>
  <c r="X407" i="21" a="1"/>
  <c r="X407" i="21" s="1"/>
  <c r="U407" i="21"/>
  <c r="AE407" i="21" a="1"/>
  <c r="AE407" i="21" s="1"/>
  <c r="AK407" i="21" a="1"/>
  <c r="AK407" i="21" s="1"/>
  <c r="AA407" i="21" a="1"/>
  <c r="AA407" i="21" s="1"/>
  <c r="O407" i="21"/>
  <c r="AC407" i="21" a="1"/>
  <c r="AC407" i="21" s="1"/>
  <c r="AD407" i="21" a="1"/>
  <c r="AD407" i="21" s="1"/>
  <c r="AB407" i="21" a="1"/>
  <c r="AB407" i="21" s="1"/>
  <c r="T407" i="21" a="1"/>
  <c r="T407" i="21" s="1"/>
  <c r="S407" i="21" a="1"/>
  <c r="S407" i="21" s="1"/>
  <c r="R407" i="21"/>
  <c r="AJ407" i="21" a="1"/>
  <c r="AJ407" i="21" s="1"/>
  <c r="AI407" i="21" a="1"/>
  <c r="AI407" i="21" s="1"/>
  <c r="AG407" i="21" a="1"/>
  <c r="AG407" i="21" s="1"/>
  <c r="Y407" i="21" a="1"/>
  <c r="Y407" i="21" s="1"/>
  <c r="V407" i="21"/>
  <c r="P407" i="21"/>
  <c r="AH407" i="21" a="1"/>
  <c r="AH407" i="21" s="1"/>
  <c r="Z407" i="21" a="1"/>
  <c r="Z407" i="21" s="1"/>
  <c r="W407" i="21"/>
  <c r="Q407" i="21"/>
  <c r="D372" i="20"/>
  <c r="AE373" i="20" a="1"/>
  <c r="AE373" i="20" s="1"/>
  <c r="U373" i="20"/>
  <c r="D373" i="20" s="1"/>
  <c r="Y373" i="20" a="1"/>
  <c r="Y373" i="20" s="1"/>
  <c r="AH373" i="20" a="1"/>
  <c r="AH373" i="20" s="1"/>
  <c r="X373" i="20" a="1"/>
  <c r="X373" i="20" s="1"/>
  <c r="AC373" i="20" a="1"/>
  <c r="AC373" i="20" s="1"/>
  <c r="O373" i="20"/>
  <c r="AB373" i="20" a="1"/>
  <c r="AB373" i="20" s="1"/>
  <c r="AJ373" i="20" a="1"/>
  <c r="AJ373" i="20" s="1"/>
  <c r="T373" i="20" a="1"/>
  <c r="T373" i="20" s="1"/>
  <c r="AI373" i="20" a="1"/>
  <c r="AI373" i="20" s="1"/>
  <c r="S373" i="20" a="1"/>
  <c r="S373" i="20" s="1"/>
  <c r="AF373" i="20" a="1"/>
  <c r="AF373" i="20" s="1"/>
  <c r="P373" i="20"/>
  <c r="R373" i="20"/>
  <c r="AG373" i="20" a="1"/>
  <c r="AG373" i="20" s="1"/>
  <c r="Q373" i="20"/>
  <c r="AK373" i="20" a="1"/>
  <c r="AK373" i="20" s="1"/>
  <c r="AD373" i="20" a="1"/>
  <c r="AD373" i="20" s="1"/>
  <c r="AA373" i="20" a="1"/>
  <c r="AA373" i="20" s="1"/>
  <c r="W373" i="20"/>
  <c r="V373" i="20"/>
  <c r="Z373" i="20" a="1"/>
  <c r="Z373" i="20" s="1"/>
  <c r="H375" i="20" a="1"/>
  <c r="H375" i="20" s="1"/>
  <c r="M375" i="20"/>
  <c r="K376" i="20" s="1"/>
  <c r="L376" i="20" s="1"/>
  <c r="J374" i="20"/>
  <c r="I374" i="20"/>
  <c r="G374" i="20"/>
  <c r="N374" i="20"/>
  <c r="AT416" i="16"/>
  <c r="AC416" i="16" s="1"/>
  <c r="BC416" i="16" a="1"/>
  <c r="BC416" i="16" s="1"/>
  <c r="AS416" i="16" a="1"/>
  <c r="AS416" i="16" s="1"/>
  <c r="BI416" i="16" a="1"/>
  <c r="BI416" i="16" s="1"/>
  <c r="BA416" i="16" a="1"/>
  <c r="BA416" i="16" s="1"/>
  <c r="AQ416" i="16"/>
  <c r="AP416" i="16"/>
  <c r="BD416" i="16" a="1"/>
  <c r="BD416" i="16" s="1"/>
  <c r="AO416" i="16"/>
  <c r="BB416" i="16" a="1"/>
  <c r="BB416" i="16" s="1"/>
  <c r="AN416" i="16"/>
  <c r="AZ416" i="16" a="1"/>
  <c r="AZ416" i="16" s="1"/>
  <c r="BJ416" i="16" a="1"/>
  <c r="BJ416" i="16" s="1"/>
  <c r="AW416" i="16" a="1"/>
  <c r="AW416" i="16" s="1"/>
  <c r="AV416" i="16"/>
  <c r="BH416" i="16" a="1"/>
  <c r="BH416" i="16" s="1"/>
  <c r="AU416" i="16"/>
  <c r="BF416" i="16" a="1"/>
  <c r="BF416" i="16" s="1"/>
  <c r="AY416" i="16" a="1"/>
  <c r="AY416" i="16" s="1"/>
  <c r="AX416" i="16" a="1"/>
  <c r="AX416" i="16" s="1"/>
  <c r="BG416" i="16" a="1"/>
  <c r="BG416" i="16" s="1"/>
  <c r="BE416" i="16" a="1"/>
  <c r="BE416" i="16" s="1"/>
  <c r="AR416" i="16" a="1"/>
  <c r="AR416" i="16" s="1"/>
  <c r="AG418" i="16" a="1"/>
  <c r="AG418" i="16" s="1"/>
  <c r="AL418" i="16"/>
  <c r="AJ419" i="16" s="1"/>
  <c r="AK419" i="16" s="1"/>
  <c r="AF417" i="16"/>
  <c r="AI417" i="16"/>
  <c r="AM417" i="16"/>
  <c r="AH417" i="16"/>
  <c r="AC415" i="16"/>
  <c r="D407" i="21" l="1"/>
  <c r="I409" i="21"/>
  <c r="J409" i="21"/>
  <c r="G409" i="21"/>
  <c r="N409" i="21"/>
  <c r="H410" i="21" a="1"/>
  <c r="H410" i="21" s="1"/>
  <c r="M410" i="21"/>
  <c r="K411" i="21" s="1"/>
  <c r="L411" i="21" s="1"/>
  <c r="AF408" i="21" a="1"/>
  <c r="AF408" i="21" s="1"/>
  <c r="X408" i="21" a="1"/>
  <c r="X408" i="21" s="1"/>
  <c r="W408" i="21"/>
  <c r="AI408" i="21" a="1"/>
  <c r="AI408" i="21" s="1"/>
  <c r="Z408" i="21" a="1"/>
  <c r="Z408" i="21" s="1"/>
  <c r="AH408" i="21" a="1"/>
  <c r="AH408" i="21" s="1"/>
  <c r="V408" i="21"/>
  <c r="U408" i="21"/>
  <c r="D408" i="21" s="1"/>
  <c r="AC408" i="21" a="1"/>
  <c r="AC408" i="21" s="1"/>
  <c r="AG408" i="21" a="1"/>
  <c r="AG408" i="21" s="1"/>
  <c r="R408" i="21"/>
  <c r="O408" i="21"/>
  <c r="Q408" i="21"/>
  <c r="AE408" i="21" a="1"/>
  <c r="AE408" i="21" s="1"/>
  <c r="P408" i="21"/>
  <c r="AD408" i="21" a="1"/>
  <c r="AD408" i="21" s="1"/>
  <c r="S408" i="21" a="1"/>
  <c r="S408" i="21" s="1"/>
  <c r="T408" i="21" a="1"/>
  <c r="T408" i="21" s="1"/>
  <c r="AA408" i="21" a="1"/>
  <c r="AA408" i="21" s="1"/>
  <c r="AK408" i="21" a="1"/>
  <c r="AK408" i="21" s="1"/>
  <c r="AJ408" i="21" a="1"/>
  <c r="AJ408" i="21" s="1"/>
  <c r="AB408" i="21" a="1"/>
  <c r="AB408" i="21" s="1"/>
  <c r="Y408" i="21" a="1"/>
  <c r="Y408" i="21" s="1"/>
  <c r="AF374" i="20" a="1"/>
  <c r="AF374" i="20" s="1"/>
  <c r="X374" i="20" a="1"/>
  <c r="X374" i="20" s="1"/>
  <c r="W374" i="20"/>
  <c r="V374" i="20"/>
  <c r="AC374" i="20" a="1"/>
  <c r="AC374" i="20" s="1"/>
  <c r="Q374" i="20"/>
  <c r="P374" i="20"/>
  <c r="AA374" i="20" a="1"/>
  <c r="AA374" i="20" s="1"/>
  <c r="AK374" i="20" a="1"/>
  <c r="AK374" i="20" s="1"/>
  <c r="Z374" i="20" a="1"/>
  <c r="Z374" i="20" s="1"/>
  <c r="Y374" i="20" a="1"/>
  <c r="Y374" i="20" s="1"/>
  <c r="AJ374" i="20" a="1"/>
  <c r="AJ374" i="20" s="1"/>
  <c r="U374" i="20"/>
  <c r="AI374" i="20" a="1"/>
  <c r="AI374" i="20" s="1"/>
  <c r="T374" i="20" a="1"/>
  <c r="T374" i="20" s="1"/>
  <c r="AG374" i="20" a="1"/>
  <c r="AG374" i="20" s="1"/>
  <c r="AH374" i="20" a="1"/>
  <c r="AH374" i="20" s="1"/>
  <c r="O374" i="20"/>
  <c r="S374" i="20" a="1"/>
  <c r="S374" i="20" s="1"/>
  <c r="AD374" i="20" a="1"/>
  <c r="AD374" i="20" s="1"/>
  <c r="AB374" i="20" a="1"/>
  <c r="AB374" i="20" s="1"/>
  <c r="R374" i="20"/>
  <c r="AE374" i="20" a="1"/>
  <c r="AE374" i="20" s="1"/>
  <c r="M376" i="20"/>
  <c r="K377" i="20" s="1"/>
  <c r="L377" i="20" s="1"/>
  <c r="H376" i="20" a="1"/>
  <c r="H376" i="20" s="1"/>
  <c r="I375" i="20"/>
  <c r="J375" i="20"/>
  <c r="G375" i="20"/>
  <c r="N375" i="20"/>
  <c r="BC417" i="16" a="1"/>
  <c r="BC417" i="16" s="1"/>
  <c r="AS417" i="16" a="1"/>
  <c r="AS417" i="16" s="1"/>
  <c r="BJ417" i="16" a="1"/>
  <c r="BJ417" i="16" s="1"/>
  <c r="BB417" i="16" a="1"/>
  <c r="BB417" i="16" s="1"/>
  <c r="AP417" i="16"/>
  <c r="AZ417" i="16" a="1"/>
  <c r="AZ417" i="16" s="1"/>
  <c r="AY417" i="16" a="1"/>
  <c r="AY417" i="16" s="1"/>
  <c r="BA417" i="16" a="1"/>
  <c r="BA417" i="16" s="1"/>
  <c r="AX417" i="16" a="1"/>
  <c r="AX417" i="16" s="1"/>
  <c r="BD417" i="16" a="1"/>
  <c r="BD417" i="16" s="1"/>
  <c r="AW417" i="16" a="1"/>
  <c r="AW417" i="16" s="1"/>
  <c r="AT417" i="16"/>
  <c r="BE417" i="16" a="1"/>
  <c r="BE417" i="16" s="1"/>
  <c r="AV417" i="16"/>
  <c r="AU417" i="16"/>
  <c r="AO417" i="16"/>
  <c r="AN417" i="16"/>
  <c r="BI417" i="16" a="1"/>
  <c r="BI417" i="16" s="1"/>
  <c r="BH417" i="16" a="1"/>
  <c r="BH417" i="16" s="1"/>
  <c r="BG417" i="16" a="1"/>
  <c r="BG417" i="16" s="1"/>
  <c r="BF417" i="16" a="1"/>
  <c r="BF417" i="16" s="1"/>
  <c r="AR417" i="16" a="1"/>
  <c r="AR417" i="16" s="1"/>
  <c r="AQ417" i="16"/>
  <c r="AL419" i="16"/>
  <c r="AJ420" i="16" s="1"/>
  <c r="AK420" i="16" s="1"/>
  <c r="AG419" i="16" a="1"/>
  <c r="AG419" i="16" s="1"/>
  <c r="AF418" i="16"/>
  <c r="AI418" i="16"/>
  <c r="AM418" i="16"/>
  <c r="AH418" i="16"/>
  <c r="H411" i="21" l="1" a="1"/>
  <c r="H411" i="21" s="1"/>
  <c r="M411" i="21"/>
  <c r="K412" i="21" s="1"/>
  <c r="L412" i="21" s="1"/>
  <c r="J410" i="21"/>
  <c r="I410" i="21"/>
  <c r="N410" i="21"/>
  <c r="G410" i="21"/>
  <c r="W409" i="21"/>
  <c r="AE409" i="21" a="1"/>
  <c r="AE409" i="21" s="1"/>
  <c r="V409" i="21"/>
  <c r="Q409" i="21"/>
  <c r="AK409" i="21" a="1"/>
  <c r="AK409" i="21" s="1"/>
  <c r="AB409" i="21" a="1"/>
  <c r="AB409" i="21" s="1"/>
  <c r="P409" i="21"/>
  <c r="S409" i="21" a="1"/>
  <c r="S409" i="21" s="1"/>
  <c r="AD409" i="21" a="1"/>
  <c r="AD409" i="21" s="1"/>
  <c r="R409" i="21"/>
  <c r="AA409" i="21" a="1"/>
  <c r="AA409" i="21" s="1"/>
  <c r="U409" i="21"/>
  <c r="T409" i="21" a="1"/>
  <c r="T409" i="21" s="1"/>
  <c r="AH409" i="21" a="1"/>
  <c r="AH409" i="21" s="1"/>
  <c r="AI409" i="21" a="1"/>
  <c r="AI409" i="21" s="1"/>
  <c r="O409" i="21"/>
  <c r="X409" i="21" a="1"/>
  <c r="X409" i="21" s="1"/>
  <c r="AJ409" i="21" a="1"/>
  <c r="AJ409" i="21" s="1"/>
  <c r="Y409" i="21" a="1"/>
  <c r="Y409" i="21" s="1"/>
  <c r="Z409" i="21" a="1"/>
  <c r="Z409" i="21" s="1"/>
  <c r="AF409" i="21" a="1"/>
  <c r="AF409" i="21" s="1"/>
  <c r="AG409" i="21" a="1"/>
  <c r="AG409" i="21" s="1"/>
  <c r="AC409" i="21" a="1"/>
  <c r="AC409" i="21" s="1"/>
  <c r="W375" i="20"/>
  <c r="Y375" i="20" a="1"/>
  <c r="Y375" i="20" s="1"/>
  <c r="AG375" i="20" a="1"/>
  <c r="AG375" i="20" s="1"/>
  <c r="X375" i="20" a="1"/>
  <c r="X375" i="20" s="1"/>
  <c r="AH375" i="20" a="1"/>
  <c r="AH375" i="20" s="1"/>
  <c r="V375" i="20"/>
  <c r="Z375" i="20" a="1"/>
  <c r="Z375" i="20" s="1"/>
  <c r="AJ375" i="20" a="1"/>
  <c r="AJ375" i="20" s="1"/>
  <c r="U375" i="20"/>
  <c r="D375" i="20" s="1"/>
  <c r="AB375" i="20" a="1"/>
  <c r="AB375" i="20" s="1"/>
  <c r="AA375" i="20" a="1"/>
  <c r="AA375" i="20" s="1"/>
  <c r="AF375" i="20" a="1"/>
  <c r="AF375" i="20" s="1"/>
  <c r="R375" i="20"/>
  <c r="Q375" i="20"/>
  <c r="P375" i="20"/>
  <c r="O375" i="20"/>
  <c r="AI375" i="20" a="1"/>
  <c r="AI375" i="20" s="1"/>
  <c r="AE375" i="20" a="1"/>
  <c r="AE375" i="20" s="1"/>
  <c r="AK375" i="20" a="1"/>
  <c r="AK375" i="20" s="1"/>
  <c r="AD375" i="20" a="1"/>
  <c r="AD375" i="20" s="1"/>
  <c r="S375" i="20" a="1"/>
  <c r="S375" i="20" s="1"/>
  <c r="T375" i="20" a="1"/>
  <c r="T375" i="20" s="1"/>
  <c r="AC375" i="20" a="1"/>
  <c r="AC375" i="20" s="1"/>
  <c r="D374" i="20"/>
  <c r="I376" i="20"/>
  <c r="J376" i="20"/>
  <c r="G376" i="20"/>
  <c r="N376" i="20"/>
  <c r="H377" i="20" a="1"/>
  <c r="H377" i="20" s="1"/>
  <c r="M377" i="20"/>
  <c r="K378" i="20" s="1"/>
  <c r="L378" i="20" s="1"/>
  <c r="AC417" i="16"/>
  <c r="AS418" i="16" a="1"/>
  <c r="AS418" i="16" s="1"/>
  <c r="BJ418" i="16" a="1"/>
  <c r="BJ418" i="16" s="1"/>
  <c r="BB418" i="16" a="1"/>
  <c r="BB418" i="16" s="1"/>
  <c r="AR418" i="16" a="1"/>
  <c r="AR418" i="16" s="1"/>
  <c r="BH418" i="16" a="1"/>
  <c r="BH418" i="16" s="1"/>
  <c r="AZ418" i="16" a="1"/>
  <c r="AZ418" i="16" s="1"/>
  <c r="AO418" i="16"/>
  <c r="BG418" i="16" a="1"/>
  <c r="BG418" i="16" s="1"/>
  <c r="AW418" i="16" a="1"/>
  <c r="AW418" i="16" s="1"/>
  <c r="AV418" i="16"/>
  <c r="BE418" i="16" a="1"/>
  <c r="BE418" i="16" s="1"/>
  <c r="BD418" i="16" a="1"/>
  <c r="BD418" i="16" s="1"/>
  <c r="BC418" i="16" a="1"/>
  <c r="BC418" i="16" s="1"/>
  <c r="AU418" i="16"/>
  <c r="AT418" i="16"/>
  <c r="AC418" i="16" s="1"/>
  <c r="AQ418" i="16"/>
  <c r="BA418" i="16" a="1"/>
  <c r="BA418" i="16" s="1"/>
  <c r="AY418" i="16" a="1"/>
  <c r="AY418" i="16" s="1"/>
  <c r="BF418" i="16" a="1"/>
  <c r="BF418" i="16" s="1"/>
  <c r="AN418" i="16"/>
  <c r="BI418" i="16" a="1"/>
  <c r="BI418" i="16" s="1"/>
  <c r="AX418" i="16" a="1"/>
  <c r="AX418" i="16" s="1"/>
  <c r="AP418" i="16"/>
  <c r="AM419" i="16"/>
  <c r="AI419" i="16"/>
  <c r="AH419" i="16"/>
  <c r="AF419" i="16"/>
  <c r="AL420" i="16"/>
  <c r="AJ421" i="16" s="1"/>
  <c r="AK421" i="16" s="1"/>
  <c r="AG420" i="16" a="1"/>
  <c r="AG420" i="16" s="1"/>
  <c r="AE410" i="21" l="1" a="1"/>
  <c r="AE410" i="21" s="1"/>
  <c r="V410" i="21"/>
  <c r="U410" i="21"/>
  <c r="D410" i="21" s="1"/>
  <c r="AF410" i="21" a="1"/>
  <c r="AF410" i="21" s="1"/>
  <c r="T410" i="21" a="1"/>
  <c r="T410" i="21" s="1"/>
  <c r="AK410" i="21" a="1"/>
  <c r="AK410" i="21" s="1"/>
  <c r="AA410" i="21" a="1"/>
  <c r="AA410" i="21" s="1"/>
  <c r="AB410" i="21" a="1"/>
  <c r="AB410" i="21" s="1"/>
  <c r="Y410" i="21" a="1"/>
  <c r="Y410" i="21" s="1"/>
  <c r="AJ410" i="21" a="1"/>
  <c r="AJ410" i="21" s="1"/>
  <c r="X410" i="21" a="1"/>
  <c r="X410" i="21" s="1"/>
  <c r="W410" i="21"/>
  <c r="AI410" i="21" a="1"/>
  <c r="AI410" i="21" s="1"/>
  <c r="AD410" i="21" a="1"/>
  <c r="AD410" i="21" s="1"/>
  <c r="AH410" i="21" a="1"/>
  <c r="AH410" i="21" s="1"/>
  <c r="S410" i="21" a="1"/>
  <c r="S410" i="21" s="1"/>
  <c r="O410" i="21"/>
  <c r="Q410" i="21"/>
  <c r="P410" i="21"/>
  <c r="AG410" i="21" a="1"/>
  <c r="AG410" i="21" s="1"/>
  <c r="AC410" i="21" a="1"/>
  <c r="AC410" i="21" s="1"/>
  <c r="Z410" i="21" a="1"/>
  <c r="Z410" i="21" s="1"/>
  <c r="R410" i="21"/>
  <c r="D409" i="21"/>
  <c r="H412" i="21" a="1"/>
  <c r="H412" i="21" s="1"/>
  <c r="M412" i="21"/>
  <c r="K413" i="21" s="1"/>
  <c r="L413" i="21" s="1"/>
  <c r="G411" i="21"/>
  <c r="J411" i="21"/>
  <c r="I411" i="21"/>
  <c r="N411" i="21"/>
  <c r="M378" i="20"/>
  <c r="K379" i="20" s="1"/>
  <c r="L379" i="20" s="1"/>
  <c r="H378" i="20" a="1"/>
  <c r="H378" i="20" s="1"/>
  <c r="AE376" i="20" a="1"/>
  <c r="AE376" i="20" s="1"/>
  <c r="V376" i="20"/>
  <c r="Z376" i="20" a="1"/>
  <c r="Z376" i="20" s="1"/>
  <c r="AH376" i="20" a="1"/>
  <c r="AH376" i="20" s="1"/>
  <c r="AC376" i="20" a="1"/>
  <c r="AC376" i="20" s="1"/>
  <c r="Q376" i="20"/>
  <c r="P376" i="20"/>
  <c r="U376" i="20"/>
  <c r="AG376" i="20" a="1"/>
  <c r="AG376" i="20" s="1"/>
  <c r="T376" i="20" a="1"/>
  <c r="T376" i="20" s="1"/>
  <c r="AA376" i="20" a="1"/>
  <c r="AA376" i="20" s="1"/>
  <c r="AD376" i="20" a="1"/>
  <c r="AD376" i="20" s="1"/>
  <c r="AB376" i="20" a="1"/>
  <c r="AB376" i="20" s="1"/>
  <c r="AI376" i="20" a="1"/>
  <c r="AI376" i="20" s="1"/>
  <c r="W376" i="20"/>
  <c r="S376" i="20" a="1"/>
  <c r="S376" i="20" s="1"/>
  <c r="Y376" i="20" a="1"/>
  <c r="Y376" i="20" s="1"/>
  <c r="X376" i="20" a="1"/>
  <c r="X376" i="20" s="1"/>
  <c r="R376" i="20"/>
  <c r="AJ376" i="20" a="1"/>
  <c r="AJ376" i="20" s="1"/>
  <c r="AF376" i="20" a="1"/>
  <c r="AF376" i="20" s="1"/>
  <c r="O376" i="20"/>
  <c r="AK376" i="20" a="1"/>
  <c r="AK376" i="20" s="1"/>
  <c r="N377" i="20"/>
  <c r="G377" i="20"/>
  <c r="J377" i="20"/>
  <c r="I377" i="20"/>
  <c r="AM420" i="16"/>
  <c r="AI420" i="16"/>
  <c r="AH420" i="16"/>
  <c r="AF420" i="16"/>
  <c r="AL421" i="16"/>
  <c r="AJ422" i="16" s="1"/>
  <c r="AK422" i="16" s="1"/>
  <c r="AG421" i="16" a="1"/>
  <c r="AG421" i="16" s="1"/>
  <c r="BJ419" i="16" a="1"/>
  <c r="BJ419" i="16" s="1"/>
  <c r="BB419" i="16" a="1"/>
  <c r="BB419" i="16" s="1"/>
  <c r="AR419" i="16" a="1"/>
  <c r="AR419" i="16" s="1"/>
  <c r="BI419" i="16" a="1"/>
  <c r="BI419" i="16" s="1"/>
  <c r="BA419" i="16" a="1"/>
  <c r="BA419" i="16" s="1"/>
  <c r="AQ419" i="16"/>
  <c r="AN419" i="16"/>
  <c r="BE419" i="16" a="1"/>
  <c r="BE419" i="16" s="1"/>
  <c r="AS419" i="16" a="1"/>
  <c r="AS419" i="16" s="1"/>
  <c r="BD419" i="16" a="1"/>
  <c r="BD419" i="16" s="1"/>
  <c r="AP419" i="16"/>
  <c r="AU419" i="16"/>
  <c r="BH419" i="16" a="1"/>
  <c r="BH419" i="16" s="1"/>
  <c r="AT419" i="16"/>
  <c r="BG419" i="16" a="1"/>
  <c r="BG419" i="16" s="1"/>
  <c r="AO419" i="16"/>
  <c r="BF419" i="16" a="1"/>
  <c r="BF419" i="16" s="1"/>
  <c r="BC419" i="16" a="1"/>
  <c r="BC419" i="16" s="1"/>
  <c r="AZ419" i="16" a="1"/>
  <c r="AZ419" i="16" s="1"/>
  <c r="AY419" i="16" a="1"/>
  <c r="AY419" i="16" s="1"/>
  <c r="AX419" i="16" a="1"/>
  <c r="AX419" i="16" s="1"/>
  <c r="AW419" i="16" a="1"/>
  <c r="AW419" i="16" s="1"/>
  <c r="AV419" i="16"/>
  <c r="U411" i="21" l="1"/>
  <c r="AD411" i="21" a="1"/>
  <c r="AD411" i="21" s="1"/>
  <c r="AH411" i="21" a="1"/>
  <c r="AH411" i="21" s="1"/>
  <c r="Y411" i="21" a="1"/>
  <c r="Y411" i="21" s="1"/>
  <c r="W411" i="21"/>
  <c r="AG411" i="21" a="1"/>
  <c r="AG411" i="21" s="1"/>
  <c r="V411" i="21"/>
  <c r="AA411" i="21" a="1"/>
  <c r="AA411" i="21" s="1"/>
  <c r="AB411" i="21" a="1"/>
  <c r="AB411" i="21" s="1"/>
  <c r="Z411" i="21" a="1"/>
  <c r="Z411" i="21" s="1"/>
  <c r="AF411" i="21" a="1"/>
  <c r="AF411" i="21" s="1"/>
  <c r="X411" i="21" a="1"/>
  <c r="X411" i="21" s="1"/>
  <c r="AJ411" i="21" a="1"/>
  <c r="AJ411" i="21" s="1"/>
  <c r="AI411" i="21" a="1"/>
  <c r="AI411" i="21" s="1"/>
  <c r="T411" i="21" a="1"/>
  <c r="T411" i="21" s="1"/>
  <c r="P411" i="21"/>
  <c r="AK411" i="21" a="1"/>
  <c r="AK411" i="21" s="1"/>
  <c r="AE411" i="21" a="1"/>
  <c r="AE411" i="21" s="1"/>
  <c r="S411" i="21" a="1"/>
  <c r="S411" i="21" s="1"/>
  <c r="R411" i="21"/>
  <c r="AC411" i="21" a="1"/>
  <c r="AC411" i="21" s="1"/>
  <c r="Q411" i="21"/>
  <c r="O411" i="21"/>
  <c r="H413" i="21" a="1"/>
  <c r="H413" i="21" s="1"/>
  <c r="M413" i="21"/>
  <c r="K414" i="21" s="1"/>
  <c r="L414" i="21" s="1"/>
  <c r="G412" i="21"/>
  <c r="J412" i="21"/>
  <c r="I412" i="21"/>
  <c r="N412" i="21"/>
  <c r="D376" i="20"/>
  <c r="U377" i="20"/>
  <c r="D377" i="20" s="1"/>
  <c r="AA377" i="20" a="1"/>
  <c r="AA377" i="20" s="1"/>
  <c r="O377" i="20"/>
  <c r="AI377" i="20" a="1"/>
  <c r="AI377" i="20" s="1"/>
  <c r="X377" i="20" a="1"/>
  <c r="X377" i="20" s="1"/>
  <c r="AG377" i="20" a="1"/>
  <c r="AG377" i="20" s="1"/>
  <c r="W377" i="20"/>
  <c r="S377" i="20" a="1"/>
  <c r="S377" i="20" s="1"/>
  <c r="AE377" i="20" a="1"/>
  <c r="AE377" i="20" s="1"/>
  <c r="R377" i="20"/>
  <c r="AD377" i="20" a="1"/>
  <c r="AD377" i="20" s="1"/>
  <c r="Q377" i="20"/>
  <c r="AH377" i="20" a="1"/>
  <c r="AH377" i="20" s="1"/>
  <c r="P377" i="20"/>
  <c r="AF377" i="20" a="1"/>
  <c r="AF377" i="20" s="1"/>
  <c r="AC377" i="20" a="1"/>
  <c r="AC377" i="20" s="1"/>
  <c r="AJ377" i="20" a="1"/>
  <c r="AJ377" i="20" s="1"/>
  <c r="Y377" i="20" a="1"/>
  <c r="Y377" i="20" s="1"/>
  <c r="V377" i="20"/>
  <c r="AK377" i="20" a="1"/>
  <c r="AK377" i="20" s="1"/>
  <c r="AB377" i="20" a="1"/>
  <c r="AB377" i="20" s="1"/>
  <c r="Z377" i="20" a="1"/>
  <c r="Z377" i="20" s="1"/>
  <c r="T377" i="20" a="1"/>
  <c r="T377" i="20" s="1"/>
  <c r="G378" i="20"/>
  <c r="N378" i="20"/>
  <c r="I378" i="20"/>
  <c r="J378" i="20"/>
  <c r="H379" i="20" a="1"/>
  <c r="H379" i="20" s="1"/>
  <c r="M379" i="20"/>
  <c r="K380" i="20" s="1"/>
  <c r="L380" i="20" s="1"/>
  <c r="AF421" i="16"/>
  <c r="AI421" i="16"/>
  <c r="AH421" i="16"/>
  <c r="AM421" i="16"/>
  <c r="AL422" i="16"/>
  <c r="AJ423" i="16" s="1"/>
  <c r="AK423" i="16" s="1"/>
  <c r="AG422" i="16" a="1"/>
  <c r="AG422" i="16" s="1"/>
  <c r="AC419" i="16"/>
  <c r="AR420" i="16" a="1"/>
  <c r="AR420" i="16" s="1"/>
  <c r="BI420" i="16" a="1"/>
  <c r="BI420" i="16" s="1"/>
  <c r="BA420" i="16" a="1"/>
  <c r="BA420" i="16" s="1"/>
  <c r="AQ420" i="16"/>
  <c r="AP420" i="16"/>
  <c r="BG420" i="16" a="1"/>
  <c r="BG420" i="16" s="1"/>
  <c r="AY420" i="16" a="1"/>
  <c r="AY420" i="16" s="1"/>
  <c r="BB420" i="16" a="1"/>
  <c r="BB420" i="16" s="1"/>
  <c r="AZ420" i="16" a="1"/>
  <c r="AZ420" i="16" s="1"/>
  <c r="BJ420" i="16" a="1"/>
  <c r="BJ420" i="16" s="1"/>
  <c r="AX420" i="16" a="1"/>
  <c r="AX420" i="16" s="1"/>
  <c r="AW420" i="16" a="1"/>
  <c r="AW420" i="16" s="1"/>
  <c r="AV420" i="16"/>
  <c r="AU420" i="16"/>
  <c r="BD420" i="16" a="1"/>
  <c r="BD420" i="16" s="1"/>
  <c r="BE420" i="16" a="1"/>
  <c r="BE420" i="16" s="1"/>
  <c r="BC420" i="16" a="1"/>
  <c r="BC420" i="16" s="1"/>
  <c r="AT420" i="16"/>
  <c r="AC420" i="16" s="1"/>
  <c r="AS420" i="16" a="1"/>
  <c r="AS420" i="16" s="1"/>
  <c r="AO420" i="16"/>
  <c r="BH420" i="16" a="1"/>
  <c r="BH420" i="16" s="1"/>
  <c r="BF420" i="16" a="1"/>
  <c r="BF420" i="16" s="1"/>
  <c r="AN420" i="16"/>
  <c r="M414" i="21" l="1"/>
  <c r="K415" i="21" s="1"/>
  <c r="L415" i="21" s="1"/>
  <c r="H414" i="21" a="1"/>
  <c r="H414" i="21" s="1"/>
  <c r="AD412" i="21" a="1"/>
  <c r="AD412" i="21" s="1"/>
  <c r="T412" i="21" a="1"/>
  <c r="T412" i="21" s="1"/>
  <c r="AK412" i="21" a="1"/>
  <c r="AK412" i="21" s="1"/>
  <c r="AB412" i="21" a="1"/>
  <c r="AB412" i="21" s="1"/>
  <c r="P412" i="21"/>
  <c r="O412" i="21"/>
  <c r="AE412" i="21" a="1"/>
  <c r="AE412" i="21" s="1"/>
  <c r="R412" i="21"/>
  <c r="Q412" i="21"/>
  <c r="Z412" i="21" a="1"/>
  <c r="Z412" i="21" s="1"/>
  <c r="AF412" i="21" a="1"/>
  <c r="AF412" i="21" s="1"/>
  <c r="AC412" i="21" a="1"/>
  <c r="AC412" i="21" s="1"/>
  <c r="AA412" i="21" a="1"/>
  <c r="AA412" i="21" s="1"/>
  <c r="Y412" i="21" a="1"/>
  <c r="Y412" i="21" s="1"/>
  <c r="U412" i="21"/>
  <c r="D412" i="21" s="1"/>
  <c r="X412" i="21" a="1"/>
  <c r="X412" i="21" s="1"/>
  <c r="S412" i="21" a="1"/>
  <c r="S412" i="21" s="1"/>
  <c r="W412" i="21"/>
  <c r="V412" i="21"/>
  <c r="AG412" i="21" a="1"/>
  <c r="AG412" i="21" s="1"/>
  <c r="AJ412" i="21" a="1"/>
  <c r="AJ412" i="21" s="1"/>
  <c r="AH412" i="21" a="1"/>
  <c r="AH412" i="21" s="1"/>
  <c r="AI412" i="21" a="1"/>
  <c r="AI412" i="21" s="1"/>
  <c r="J413" i="21"/>
  <c r="G413" i="21"/>
  <c r="N413" i="21"/>
  <c r="I413" i="21"/>
  <c r="D411" i="21"/>
  <c r="G379" i="20"/>
  <c r="J379" i="20"/>
  <c r="I379" i="20"/>
  <c r="N379" i="20"/>
  <c r="AD378" i="20" a="1"/>
  <c r="AD378" i="20" s="1"/>
  <c r="AB378" i="20" a="1"/>
  <c r="AB378" i="20" s="1"/>
  <c r="Q378" i="20"/>
  <c r="AJ378" i="20" a="1"/>
  <c r="AJ378" i="20" s="1"/>
  <c r="P378" i="20"/>
  <c r="AC378" i="20" a="1"/>
  <c r="AC378" i="20" s="1"/>
  <c r="O378" i="20"/>
  <c r="AA378" i="20" a="1"/>
  <c r="AA378" i="20" s="1"/>
  <c r="W378" i="20"/>
  <c r="U378" i="20"/>
  <c r="AG378" i="20" a="1"/>
  <c r="AG378" i="20" s="1"/>
  <c r="S378" i="20" a="1"/>
  <c r="S378" i="20" s="1"/>
  <c r="AI378" i="20" a="1"/>
  <c r="AI378" i="20" s="1"/>
  <c r="V378" i="20"/>
  <c r="AH378" i="20" a="1"/>
  <c r="AH378" i="20" s="1"/>
  <c r="T378" i="20" a="1"/>
  <c r="T378" i="20" s="1"/>
  <c r="AE378" i="20" a="1"/>
  <c r="AE378" i="20" s="1"/>
  <c r="Z378" i="20" a="1"/>
  <c r="Z378" i="20" s="1"/>
  <c r="Y378" i="20" a="1"/>
  <c r="Y378" i="20" s="1"/>
  <c r="X378" i="20" a="1"/>
  <c r="X378" i="20" s="1"/>
  <c r="R378" i="20"/>
  <c r="AF378" i="20" a="1"/>
  <c r="AF378" i="20" s="1"/>
  <c r="AK378" i="20" a="1"/>
  <c r="AK378" i="20" s="1"/>
  <c r="H380" i="20" a="1"/>
  <c r="H380" i="20" s="1"/>
  <c r="M380" i="20"/>
  <c r="K381" i="20" s="1"/>
  <c r="L381" i="20" s="1"/>
  <c r="AM422" i="16"/>
  <c r="AI422" i="16"/>
  <c r="AH422" i="16"/>
  <c r="AF422" i="16"/>
  <c r="AL423" i="16"/>
  <c r="AJ424" i="16" s="1"/>
  <c r="AK424" i="16" s="1"/>
  <c r="AG423" i="16" a="1"/>
  <c r="AG423" i="16" s="1"/>
  <c r="BI421" i="16" a="1"/>
  <c r="BI421" i="16" s="1"/>
  <c r="BA421" i="16" a="1"/>
  <c r="BA421" i="16" s="1"/>
  <c r="AQ421" i="16"/>
  <c r="AP421" i="16"/>
  <c r="BH421" i="16" a="1"/>
  <c r="BH421" i="16" s="1"/>
  <c r="AZ421" i="16" a="1"/>
  <c r="AZ421" i="16" s="1"/>
  <c r="AO421" i="16"/>
  <c r="BJ421" i="16" a="1"/>
  <c r="BJ421" i="16" s="1"/>
  <c r="AX421" i="16" a="1"/>
  <c r="AX421" i="16" s="1"/>
  <c r="AW421" i="16" a="1"/>
  <c r="AW421" i="16" s="1"/>
  <c r="AT421" i="16"/>
  <c r="AC421" i="16" s="1"/>
  <c r="BC421" i="16" a="1"/>
  <c r="BC421" i="16" s="1"/>
  <c r="BB421" i="16" a="1"/>
  <c r="BB421" i="16" s="1"/>
  <c r="AV421" i="16"/>
  <c r="AU421" i="16"/>
  <c r="AR421" i="16" a="1"/>
  <c r="AR421" i="16" s="1"/>
  <c r="BE421" i="16" a="1"/>
  <c r="BE421" i="16" s="1"/>
  <c r="BD421" i="16" a="1"/>
  <c r="BD421" i="16" s="1"/>
  <c r="AS421" i="16" a="1"/>
  <c r="AS421" i="16" s="1"/>
  <c r="AN421" i="16"/>
  <c r="AY421" i="16" a="1"/>
  <c r="AY421" i="16" s="1"/>
  <c r="BF421" i="16" a="1"/>
  <c r="BF421" i="16" s="1"/>
  <c r="BG421" i="16" a="1"/>
  <c r="BG421" i="16" s="1"/>
  <c r="T413" i="21" l="1" a="1"/>
  <c r="T413" i="21" s="1"/>
  <c r="AK413" i="21" a="1"/>
  <c r="AK413" i="21" s="1"/>
  <c r="AC413" i="21" a="1"/>
  <c r="AC413" i="21" s="1"/>
  <c r="U413" i="21"/>
  <c r="AE413" i="21" a="1"/>
  <c r="AE413" i="21" s="1"/>
  <c r="AJ413" i="21" a="1"/>
  <c r="AJ413" i="21" s="1"/>
  <c r="Z413" i="21" a="1"/>
  <c r="Z413" i="21" s="1"/>
  <c r="Y413" i="21" a="1"/>
  <c r="Y413" i="21" s="1"/>
  <c r="Q413" i="21"/>
  <c r="AG413" i="21" a="1"/>
  <c r="AG413" i="21" s="1"/>
  <c r="P413" i="21"/>
  <c r="O413" i="21"/>
  <c r="AF413" i="21" a="1"/>
  <c r="AF413" i="21" s="1"/>
  <c r="W413" i="21"/>
  <c r="AH413" i="21" a="1"/>
  <c r="AH413" i="21" s="1"/>
  <c r="AA413" i="21" a="1"/>
  <c r="AA413" i="21" s="1"/>
  <c r="S413" i="21" a="1"/>
  <c r="S413" i="21" s="1"/>
  <c r="V413" i="21"/>
  <c r="AI413" i="21" a="1"/>
  <c r="AI413" i="21" s="1"/>
  <c r="AD413" i="21" a="1"/>
  <c r="AD413" i="21" s="1"/>
  <c r="AB413" i="21" a="1"/>
  <c r="AB413" i="21" s="1"/>
  <c r="X413" i="21" a="1"/>
  <c r="X413" i="21" s="1"/>
  <c r="R413" i="21"/>
  <c r="J414" i="21"/>
  <c r="I414" i="21"/>
  <c r="G414" i="21"/>
  <c r="N414" i="21"/>
  <c r="M415" i="21"/>
  <c r="K416" i="21" s="1"/>
  <c r="L416" i="21" s="1"/>
  <c r="H415" i="21" a="1"/>
  <c r="H415" i="21" s="1"/>
  <c r="D378" i="20"/>
  <c r="H381" i="20" a="1"/>
  <c r="H381" i="20" s="1"/>
  <c r="M381" i="20"/>
  <c r="K382" i="20" s="1"/>
  <c r="L382" i="20" s="1"/>
  <c r="N380" i="20"/>
  <c r="G380" i="20"/>
  <c r="J380" i="20"/>
  <c r="I380" i="20"/>
  <c r="T379" i="20" a="1"/>
  <c r="T379" i="20" s="1"/>
  <c r="AC379" i="20" a="1"/>
  <c r="AC379" i="20" s="1"/>
  <c r="S379" i="20" a="1"/>
  <c r="S379" i="20" s="1"/>
  <c r="AK379" i="20" a="1"/>
  <c r="AK379" i="20" s="1"/>
  <c r="R379" i="20"/>
  <c r="X379" i="20" a="1"/>
  <c r="X379" i="20" s="1"/>
  <c r="AG379" i="20" a="1"/>
  <c r="AG379" i="20" s="1"/>
  <c r="W379" i="20"/>
  <c r="AA379" i="20" a="1"/>
  <c r="AA379" i="20" s="1"/>
  <c r="Z379" i="20" a="1"/>
  <c r="Z379" i="20" s="1"/>
  <c r="AI379" i="20" a="1"/>
  <c r="AI379" i="20" s="1"/>
  <c r="Y379" i="20" a="1"/>
  <c r="Y379" i="20" s="1"/>
  <c r="AJ379" i="20" a="1"/>
  <c r="AJ379" i="20" s="1"/>
  <c r="V379" i="20"/>
  <c r="U379" i="20"/>
  <c r="D379" i="20" s="1"/>
  <c r="P379" i="20"/>
  <c r="AE379" i="20" a="1"/>
  <c r="AE379" i="20" s="1"/>
  <c r="AD379" i="20" a="1"/>
  <c r="AD379" i="20" s="1"/>
  <c r="AB379" i="20" a="1"/>
  <c r="AB379" i="20" s="1"/>
  <c r="AF379" i="20" a="1"/>
  <c r="AF379" i="20" s="1"/>
  <c r="AH379" i="20" a="1"/>
  <c r="AH379" i="20" s="1"/>
  <c r="Q379" i="20"/>
  <c r="O379" i="20"/>
  <c r="AM423" i="16"/>
  <c r="AH423" i="16"/>
  <c r="AF423" i="16"/>
  <c r="AI423" i="16"/>
  <c r="AL424" i="16"/>
  <c r="AJ425" i="16" s="1"/>
  <c r="AK425" i="16" s="1"/>
  <c r="AG424" i="16" a="1"/>
  <c r="AG424" i="16" s="1"/>
  <c r="AP422" i="16"/>
  <c r="BH422" i="16" a="1"/>
  <c r="BH422" i="16" s="1"/>
  <c r="AZ422" i="16" a="1"/>
  <c r="AZ422" i="16" s="1"/>
  <c r="AO422" i="16"/>
  <c r="AN422" i="16"/>
  <c r="BF422" i="16" a="1"/>
  <c r="BF422" i="16" s="1"/>
  <c r="AX422" i="16" a="1"/>
  <c r="AX422" i="16" s="1"/>
  <c r="AT422" i="16"/>
  <c r="BE422" i="16" a="1"/>
  <c r="BE422" i="16" s="1"/>
  <c r="AS422" i="16" a="1"/>
  <c r="AS422" i="16" s="1"/>
  <c r="BC422" i="16" a="1"/>
  <c r="BC422" i="16" s="1"/>
  <c r="AQ422" i="16"/>
  <c r="BG422" i="16" a="1"/>
  <c r="BG422" i="16" s="1"/>
  <c r="BD422" i="16" a="1"/>
  <c r="BD422" i="16" s="1"/>
  <c r="AR422" i="16" a="1"/>
  <c r="AR422" i="16" s="1"/>
  <c r="BI422" i="16" a="1"/>
  <c r="BI422" i="16" s="1"/>
  <c r="BB422" i="16" a="1"/>
  <c r="BB422" i="16" s="1"/>
  <c r="BA422" i="16" a="1"/>
  <c r="BA422" i="16" s="1"/>
  <c r="BJ422" i="16" a="1"/>
  <c r="BJ422" i="16" s="1"/>
  <c r="AY422" i="16" a="1"/>
  <c r="AY422" i="16" s="1"/>
  <c r="AW422" i="16" a="1"/>
  <c r="AW422" i="16" s="1"/>
  <c r="AV422" i="16"/>
  <c r="AU422" i="16"/>
  <c r="N415" i="21" l="1"/>
  <c r="I415" i="21"/>
  <c r="G415" i="21"/>
  <c r="J415" i="21"/>
  <c r="H416" i="21" a="1"/>
  <c r="H416" i="21" s="1"/>
  <c r="M416" i="21"/>
  <c r="K417" i="21" s="1"/>
  <c r="L417" i="21" s="1"/>
  <c r="AK414" i="21" a="1"/>
  <c r="AK414" i="21" s="1"/>
  <c r="AC414" i="21" a="1"/>
  <c r="AC414" i="21" s="1"/>
  <c r="S414" i="21" a="1"/>
  <c r="S414" i="21" s="1"/>
  <c r="AH414" i="21" a="1"/>
  <c r="AH414" i="21" s="1"/>
  <c r="Y414" i="21" a="1"/>
  <c r="Y414" i="21" s="1"/>
  <c r="AG414" i="21" a="1"/>
  <c r="AG414" i="21" s="1"/>
  <c r="V414" i="21"/>
  <c r="U414" i="21"/>
  <c r="D414" i="21" s="1"/>
  <c r="Z414" i="21" a="1"/>
  <c r="Z414" i="21" s="1"/>
  <c r="AJ414" i="21" a="1"/>
  <c r="AJ414" i="21" s="1"/>
  <c r="R414" i="21"/>
  <c r="Q414" i="21"/>
  <c r="T414" i="21" a="1"/>
  <c r="T414" i="21" s="1"/>
  <c r="AI414" i="21" a="1"/>
  <c r="AI414" i="21" s="1"/>
  <c r="AF414" i="21" a="1"/>
  <c r="AF414" i="21" s="1"/>
  <c r="P414" i="21"/>
  <c r="AD414" i="21" a="1"/>
  <c r="AD414" i="21" s="1"/>
  <c r="AB414" i="21" a="1"/>
  <c r="AB414" i="21" s="1"/>
  <c r="W414" i="21"/>
  <c r="AE414" i="21" a="1"/>
  <c r="AE414" i="21" s="1"/>
  <c r="X414" i="21" a="1"/>
  <c r="X414" i="21" s="1"/>
  <c r="O414" i="21"/>
  <c r="AA414" i="21" a="1"/>
  <c r="AA414" i="21" s="1"/>
  <c r="D413" i="21"/>
  <c r="AK380" i="20" a="1"/>
  <c r="AK380" i="20" s="1"/>
  <c r="AC380" i="20" a="1"/>
  <c r="AC380" i="20" s="1"/>
  <c r="AD380" i="20" a="1"/>
  <c r="AD380" i="20" s="1"/>
  <c r="T380" i="20" a="1"/>
  <c r="T380" i="20" s="1"/>
  <c r="AB380" i="20" a="1"/>
  <c r="AB380" i="20" s="1"/>
  <c r="O380" i="20"/>
  <c r="Y380" i="20" a="1"/>
  <c r="Y380" i="20" s="1"/>
  <c r="AI380" i="20" a="1"/>
  <c r="AI380" i="20" s="1"/>
  <c r="X380" i="20" a="1"/>
  <c r="X380" i="20" s="1"/>
  <c r="AA380" i="20" a="1"/>
  <c r="AA380" i="20" s="1"/>
  <c r="Z380" i="20" a="1"/>
  <c r="Z380" i="20" s="1"/>
  <c r="P380" i="20"/>
  <c r="AE380" i="20" a="1"/>
  <c r="AE380" i="20" s="1"/>
  <c r="AG380" i="20" a="1"/>
  <c r="AG380" i="20" s="1"/>
  <c r="AF380" i="20" a="1"/>
  <c r="AF380" i="20" s="1"/>
  <c r="V380" i="20"/>
  <c r="U380" i="20"/>
  <c r="D380" i="20" s="1"/>
  <c r="S380" i="20" a="1"/>
  <c r="S380" i="20" s="1"/>
  <c r="R380" i="20"/>
  <c r="W380" i="20"/>
  <c r="Q380" i="20"/>
  <c r="AJ380" i="20" a="1"/>
  <c r="AJ380" i="20" s="1"/>
  <c r="AH380" i="20" a="1"/>
  <c r="AH380" i="20" s="1"/>
  <c r="M382" i="20"/>
  <c r="K383" i="20" s="1"/>
  <c r="L383" i="20" s="1"/>
  <c r="H382" i="20" a="1"/>
  <c r="H382" i="20" s="1"/>
  <c r="G381" i="20"/>
  <c r="N381" i="20"/>
  <c r="I381" i="20"/>
  <c r="J381" i="20"/>
  <c r="AC422" i="16"/>
  <c r="AM424" i="16"/>
  <c r="AI424" i="16"/>
  <c r="AH424" i="16"/>
  <c r="AF424" i="16"/>
  <c r="AL425" i="16"/>
  <c r="AJ426" i="16" s="1"/>
  <c r="AK426" i="16" s="1"/>
  <c r="AG425" i="16" a="1"/>
  <c r="AG425" i="16" s="1"/>
  <c r="BH423" i="16" a="1"/>
  <c r="BH423" i="16" s="1"/>
  <c r="AZ423" i="16" a="1"/>
  <c r="AZ423" i="16" s="1"/>
  <c r="AO423" i="16"/>
  <c r="AN423" i="16"/>
  <c r="BG423" i="16" a="1"/>
  <c r="BG423" i="16" s="1"/>
  <c r="AY423" i="16" a="1"/>
  <c r="AY423" i="16" s="1"/>
  <c r="BC423" i="16" a="1"/>
  <c r="BC423" i="16" s="1"/>
  <c r="AQ423" i="16"/>
  <c r="AP423" i="16"/>
  <c r="BB423" i="16" a="1"/>
  <c r="BB423" i="16" s="1"/>
  <c r="BJ423" i="16" a="1"/>
  <c r="BJ423" i="16" s="1"/>
  <c r="AU423" i="16"/>
  <c r="AT423" i="16"/>
  <c r="AC423" i="16" s="1"/>
  <c r="BI423" i="16" a="1"/>
  <c r="BI423" i="16" s="1"/>
  <c r="AS423" i="16" a="1"/>
  <c r="AS423" i="16" s="1"/>
  <c r="BE423" i="16" a="1"/>
  <c r="BE423" i="16" s="1"/>
  <c r="BD423" i="16" a="1"/>
  <c r="BD423" i="16" s="1"/>
  <c r="BA423" i="16" a="1"/>
  <c r="BA423" i="16" s="1"/>
  <c r="BF423" i="16" a="1"/>
  <c r="BF423" i="16" s="1"/>
  <c r="AX423" i="16" a="1"/>
  <c r="AX423" i="16" s="1"/>
  <c r="AW423" i="16" a="1"/>
  <c r="AW423" i="16" s="1"/>
  <c r="AV423" i="16"/>
  <c r="AR423" i="16" a="1"/>
  <c r="AR423" i="16" s="1"/>
  <c r="M417" i="21" l="1"/>
  <c r="K418" i="21" s="1"/>
  <c r="L418" i="21" s="1"/>
  <c r="H417" i="21" a="1"/>
  <c r="H417" i="21" s="1"/>
  <c r="J416" i="21"/>
  <c r="I416" i="21"/>
  <c r="G416" i="21"/>
  <c r="N416" i="21"/>
  <c r="S415" i="21" a="1"/>
  <c r="S415" i="21" s="1"/>
  <c r="AJ415" i="21" a="1"/>
  <c r="AJ415" i="21" s="1"/>
  <c r="AB415" i="21" a="1"/>
  <c r="AB415" i="21" s="1"/>
  <c r="R415" i="21"/>
  <c r="O415" i="21"/>
  <c r="AK415" i="21" a="1"/>
  <c r="AK415" i="21" s="1"/>
  <c r="AA415" i="21" a="1"/>
  <c r="AA415" i="21" s="1"/>
  <c r="Q415" i="21"/>
  <c r="AD415" i="21" a="1"/>
  <c r="AD415" i="21" s="1"/>
  <c r="P415" i="21"/>
  <c r="AI415" i="21" a="1"/>
  <c r="AI415" i="21" s="1"/>
  <c r="X415" i="21" a="1"/>
  <c r="X415" i="21" s="1"/>
  <c r="V415" i="21"/>
  <c r="Y415" i="21" a="1"/>
  <c r="Y415" i="21" s="1"/>
  <c r="W415" i="21"/>
  <c r="U415" i="21"/>
  <c r="AC415" i="21" a="1"/>
  <c r="AC415" i="21" s="1"/>
  <c r="AE415" i="21" a="1"/>
  <c r="AE415" i="21" s="1"/>
  <c r="AF415" i="21" a="1"/>
  <c r="AF415" i="21" s="1"/>
  <c r="T415" i="21" a="1"/>
  <c r="T415" i="21" s="1"/>
  <c r="AG415" i="21" a="1"/>
  <c r="AG415" i="21" s="1"/>
  <c r="AH415" i="21" a="1"/>
  <c r="AH415" i="21" s="1"/>
  <c r="Z415" i="21" a="1"/>
  <c r="Z415" i="21" s="1"/>
  <c r="S381" i="20" a="1"/>
  <c r="S381" i="20" s="1"/>
  <c r="V381" i="20"/>
  <c r="AE381" i="20" a="1"/>
  <c r="AE381" i="20" s="1"/>
  <c r="U381" i="20"/>
  <c r="X381" i="20" a="1"/>
  <c r="X381" i="20" s="1"/>
  <c r="AG381" i="20" a="1"/>
  <c r="AG381" i="20" s="1"/>
  <c r="W381" i="20"/>
  <c r="AH381" i="20" a="1"/>
  <c r="AH381" i="20" s="1"/>
  <c r="T381" i="20" a="1"/>
  <c r="T381" i="20" s="1"/>
  <c r="AD381" i="20" a="1"/>
  <c r="AD381" i="20" s="1"/>
  <c r="AC381" i="20" a="1"/>
  <c r="AC381" i="20" s="1"/>
  <c r="AB381" i="20" a="1"/>
  <c r="AB381" i="20" s="1"/>
  <c r="Z381" i="20" a="1"/>
  <c r="Z381" i="20" s="1"/>
  <c r="AJ381" i="20" a="1"/>
  <c r="AJ381" i="20" s="1"/>
  <c r="AI381" i="20" a="1"/>
  <c r="AI381" i="20" s="1"/>
  <c r="AK381" i="20" a="1"/>
  <c r="AK381" i="20" s="1"/>
  <c r="AF381" i="20" a="1"/>
  <c r="AF381" i="20" s="1"/>
  <c r="AA381" i="20" a="1"/>
  <c r="AA381" i="20" s="1"/>
  <c r="Y381" i="20" a="1"/>
  <c r="Y381" i="20" s="1"/>
  <c r="Q381" i="20"/>
  <c r="P381" i="20"/>
  <c r="R381" i="20"/>
  <c r="O381" i="20"/>
  <c r="I382" i="20"/>
  <c r="N382" i="20"/>
  <c r="J382" i="20"/>
  <c r="G382" i="20"/>
  <c r="M383" i="20"/>
  <c r="K384" i="20" s="1"/>
  <c r="L384" i="20" s="1"/>
  <c r="H383" i="20" a="1"/>
  <c r="H383" i="20" s="1"/>
  <c r="AM425" i="16"/>
  <c r="AH425" i="16"/>
  <c r="AI425" i="16"/>
  <c r="AF425" i="16"/>
  <c r="AL426" i="16"/>
  <c r="AJ427" i="16" s="1"/>
  <c r="AK427" i="16" s="1"/>
  <c r="AG426" i="16" a="1"/>
  <c r="AG426" i="16" s="1"/>
  <c r="AN424" i="16"/>
  <c r="BG424" i="16" a="1"/>
  <c r="BG424" i="16" s="1"/>
  <c r="AY424" i="16" a="1"/>
  <c r="AY424" i="16" s="1"/>
  <c r="BE424" i="16" a="1"/>
  <c r="BE424" i="16" s="1"/>
  <c r="AW424" i="16" a="1"/>
  <c r="AW424" i="16" s="1"/>
  <c r="BJ424" i="16" a="1"/>
  <c r="BJ424" i="16" s="1"/>
  <c r="AZ424" i="16" a="1"/>
  <c r="AZ424" i="16" s="1"/>
  <c r="AX424" i="16" a="1"/>
  <c r="AX424" i="16" s="1"/>
  <c r="BH424" i="16" a="1"/>
  <c r="BH424" i="16" s="1"/>
  <c r="AU424" i="16"/>
  <c r="BA424" i="16" a="1"/>
  <c r="BA424" i="16" s="1"/>
  <c r="AV424" i="16"/>
  <c r="BB424" i="16" a="1"/>
  <c r="BB424" i="16" s="1"/>
  <c r="AT424" i="16"/>
  <c r="AC424" i="16" s="1"/>
  <c r="BF424" i="16" a="1"/>
  <c r="BF424" i="16" s="1"/>
  <c r="BD424" i="16" a="1"/>
  <c r="BD424" i="16" s="1"/>
  <c r="AP424" i="16"/>
  <c r="AO424" i="16"/>
  <c r="AR424" i="16" a="1"/>
  <c r="AR424" i="16" s="1"/>
  <c r="AQ424" i="16"/>
  <c r="BI424" i="16" a="1"/>
  <c r="BI424" i="16" s="1"/>
  <c r="AS424" i="16" a="1"/>
  <c r="AS424" i="16" s="1"/>
  <c r="BC424" i="16" a="1"/>
  <c r="BC424" i="16" s="1"/>
  <c r="AJ416" i="21" l="1" a="1"/>
  <c r="AJ416" i="21" s="1"/>
  <c r="AB416" i="21" a="1"/>
  <c r="AB416" i="21" s="1"/>
  <c r="R416" i="21"/>
  <c r="Q416" i="21"/>
  <c r="AE416" i="21" a="1"/>
  <c r="AE416" i="21" s="1"/>
  <c r="T416" i="21" a="1"/>
  <c r="T416" i="21" s="1"/>
  <c r="AK416" i="21" a="1"/>
  <c r="AK416" i="21" s="1"/>
  <c r="Z416" i="21" a="1"/>
  <c r="Z416" i="21" s="1"/>
  <c r="AI416" i="21" a="1"/>
  <c r="AI416" i="21" s="1"/>
  <c r="X416" i="21" a="1"/>
  <c r="X416" i="21" s="1"/>
  <c r="W416" i="21"/>
  <c r="AC416" i="21" a="1"/>
  <c r="AC416" i="21" s="1"/>
  <c r="AA416" i="21" a="1"/>
  <c r="AA416" i="21" s="1"/>
  <c r="Y416" i="21" a="1"/>
  <c r="Y416" i="21" s="1"/>
  <c r="S416" i="21" a="1"/>
  <c r="S416" i="21" s="1"/>
  <c r="U416" i="21"/>
  <c r="D416" i="21" s="1"/>
  <c r="AF416" i="21" a="1"/>
  <c r="AF416" i="21" s="1"/>
  <c r="AG416" i="21" a="1"/>
  <c r="AG416" i="21" s="1"/>
  <c r="AD416" i="21" a="1"/>
  <c r="AD416" i="21" s="1"/>
  <c r="O416" i="21"/>
  <c r="AH416" i="21" a="1"/>
  <c r="AH416" i="21" s="1"/>
  <c r="V416" i="21"/>
  <c r="P416" i="21"/>
  <c r="I417" i="21"/>
  <c r="J417" i="21"/>
  <c r="N417" i="21"/>
  <c r="G417" i="21"/>
  <c r="D415" i="21"/>
  <c r="M418" i="21"/>
  <c r="K419" i="21" s="1"/>
  <c r="L419" i="21" s="1"/>
  <c r="H418" i="21" a="1"/>
  <c r="H418" i="21" s="1"/>
  <c r="N383" i="20"/>
  <c r="I383" i="20"/>
  <c r="G383" i="20"/>
  <c r="J383" i="20"/>
  <c r="M384" i="20"/>
  <c r="K385" i="20" s="1"/>
  <c r="L385" i="20" s="1"/>
  <c r="H384" i="20" a="1"/>
  <c r="H384" i="20" s="1"/>
  <c r="S382" i="20" a="1"/>
  <c r="S382" i="20" s="1"/>
  <c r="AJ382" i="20" a="1"/>
  <c r="AJ382" i="20" s="1"/>
  <c r="AB382" i="20" a="1"/>
  <c r="AB382" i="20" s="1"/>
  <c r="R382" i="20"/>
  <c r="AG382" i="20" a="1"/>
  <c r="AG382" i="20" s="1"/>
  <c r="X382" i="20" a="1"/>
  <c r="X382" i="20" s="1"/>
  <c r="O382" i="20"/>
  <c r="AC382" i="20" a="1"/>
  <c r="AC382" i="20" s="1"/>
  <c r="T382" i="20" a="1"/>
  <c r="T382" i="20" s="1"/>
  <c r="AF382" i="20" a="1"/>
  <c r="AF382" i="20" s="1"/>
  <c r="Q382" i="20"/>
  <c r="AK382" i="20" a="1"/>
  <c r="AK382" i="20" s="1"/>
  <c r="U382" i="20"/>
  <c r="D382" i="20" s="1"/>
  <c r="AI382" i="20" a="1"/>
  <c r="AI382" i="20" s="1"/>
  <c r="P382" i="20"/>
  <c r="AE382" i="20" a="1"/>
  <c r="AE382" i="20" s="1"/>
  <c r="AH382" i="20" a="1"/>
  <c r="AH382" i="20" s="1"/>
  <c r="Z382" i="20" a="1"/>
  <c r="Z382" i="20" s="1"/>
  <c r="Y382" i="20" a="1"/>
  <c r="Y382" i="20" s="1"/>
  <c r="W382" i="20"/>
  <c r="AD382" i="20" a="1"/>
  <c r="AD382" i="20" s="1"/>
  <c r="V382" i="20"/>
  <c r="AA382" i="20" a="1"/>
  <c r="AA382" i="20" s="1"/>
  <c r="D381" i="20"/>
  <c r="AM426" i="16"/>
  <c r="AF426" i="16"/>
  <c r="AI426" i="16"/>
  <c r="AH426" i="16"/>
  <c r="AG427" i="16" a="1"/>
  <c r="AG427" i="16" s="1"/>
  <c r="AL427" i="16"/>
  <c r="AJ428" i="16" s="1"/>
  <c r="AK428" i="16" s="1"/>
  <c r="BG425" i="16" a="1"/>
  <c r="BG425" i="16" s="1"/>
  <c r="AY425" i="16" a="1"/>
  <c r="AY425" i="16" s="1"/>
  <c r="BF425" i="16" a="1"/>
  <c r="BF425" i="16" s="1"/>
  <c r="AX425" i="16" a="1"/>
  <c r="AX425" i="16" s="1"/>
  <c r="AV425" i="16"/>
  <c r="BH425" i="16" a="1"/>
  <c r="BH425" i="16" s="1"/>
  <c r="AU425" i="16"/>
  <c r="AT425" i="16"/>
  <c r="AR425" i="16" a="1"/>
  <c r="AR425" i="16" s="1"/>
  <c r="BC425" i="16" a="1"/>
  <c r="BC425" i="16" s="1"/>
  <c r="BB425" i="16" a="1"/>
  <c r="BB425" i="16" s="1"/>
  <c r="AS425" i="16" a="1"/>
  <c r="AS425" i="16" s="1"/>
  <c r="AQ425" i="16"/>
  <c r="AN425" i="16"/>
  <c r="BI425" i="16" a="1"/>
  <c r="BI425" i="16" s="1"/>
  <c r="BE425" i="16" a="1"/>
  <c r="BE425" i="16" s="1"/>
  <c r="BD425" i="16" a="1"/>
  <c r="BD425" i="16" s="1"/>
  <c r="AZ425" i="16" a="1"/>
  <c r="AZ425" i="16" s="1"/>
  <c r="AO425" i="16"/>
  <c r="BJ425" i="16" a="1"/>
  <c r="BJ425" i="16" s="1"/>
  <c r="BA425" i="16" a="1"/>
  <c r="BA425" i="16" s="1"/>
  <c r="AP425" i="16"/>
  <c r="AW425" i="16" a="1"/>
  <c r="AW425" i="16" s="1"/>
  <c r="N418" i="21" l="1"/>
  <c r="J418" i="21"/>
  <c r="I418" i="21"/>
  <c r="G418" i="21"/>
  <c r="M419" i="21"/>
  <c r="K420" i="21" s="1"/>
  <c r="L420" i="21" s="1"/>
  <c r="H419" i="21" a="1"/>
  <c r="H419" i="21" s="1"/>
  <c r="Q417" i="21"/>
  <c r="AI417" i="21" a="1"/>
  <c r="AI417" i="21" s="1"/>
  <c r="AA417" i="21" a="1"/>
  <c r="AA417" i="21" s="1"/>
  <c r="P417" i="21"/>
  <c r="AG417" i="21" a="1"/>
  <c r="AG417" i="21" s="1"/>
  <c r="X417" i="21" a="1"/>
  <c r="X417" i="21" s="1"/>
  <c r="U417" i="21"/>
  <c r="AF417" i="21" a="1"/>
  <c r="AF417" i="21" s="1"/>
  <c r="W417" i="21"/>
  <c r="AJ417" i="21" a="1"/>
  <c r="AJ417" i="21" s="1"/>
  <c r="V417" i="21"/>
  <c r="AC417" i="21" a="1"/>
  <c r="AC417" i="21" s="1"/>
  <c r="AD417" i="21" a="1"/>
  <c r="AD417" i="21" s="1"/>
  <c r="T417" i="21" a="1"/>
  <c r="T417" i="21" s="1"/>
  <c r="AH417" i="21" a="1"/>
  <c r="AH417" i="21" s="1"/>
  <c r="Z417" i="21" a="1"/>
  <c r="Z417" i="21" s="1"/>
  <c r="O417" i="21"/>
  <c r="AK417" i="21" a="1"/>
  <c r="AK417" i="21" s="1"/>
  <c r="AB417" i="21" a="1"/>
  <c r="AB417" i="21" s="1"/>
  <c r="Y417" i="21" a="1"/>
  <c r="Y417" i="21" s="1"/>
  <c r="AE417" i="21" a="1"/>
  <c r="AE417" i="21" s="1"/>
  <c r="S417" i="21" a="1"/>
  <c r="S417" i="21" s="1"/>
  <c r="R417" i="21"/>
  <c r="G384" i="20"/>
  <c r="N384" i="20"/>
  <c r="J384" i="20"/>
  <c r="I384" i="20"/>
  <c r="H385" i="20" a="1"/>
  <c r="H385" i="20" s="1"/>
  <c r="M385" i="20"/>
  <c r="K386" i="20" s="1"/>
  <c r="L386" i="20" s="1"/>
  <c r="AC383" i="20" a="1"/>
  <c r="AC383" i="20" s="1"/>
  <c r="S383" i="20" a="1"/>
  <c r="S383" i="20" s="1"/>
  <c r="AK383" i="20" a="1"/>
  <c r="AK383" i="20" s="1"/>
  <c r="R383" i="20"/>
  <c r="AB383" i="20" a="1"/>
  <c r="AB383" i="20" s="1"/>
  <c r="O383" i="20"/>
  <c r="Z383" i="20" a="1"/>
  <c r="Z383" i="20" s="1"/>
  <c r="AJ383" i="20" a="1"/>
  <c r="AJ383" i="20" s="1"/>
  <c r="Y383" i="20" a="1"/>
  <c r="Y383" i="20" s="1"/>
  <c r="AG383" i="20" a="1"/>
  <c r="AG383" i="20" s="1"/>
  <c r="T383" i="20" a="1"/>
  <c r="T383" i="20" s="1"/>
  <c r="AF383" i="20" a="1"/>
  <c r="AF383" i="20" s="1"/>
  <c r="Q383" i="20"/>
  <c r="AA383" i="20" a="1"/>
  <c r="AA383" i="20" s="1"/>
  <c r="V383" i="20"/>
  <c r="X383" i="20" a="1"/>
  <c r="X383" i="20" s="1"/>
  <c r="W383" i="20"/>
  <c r="AI383" i="20" a="1"/>
  <c r="AI383" i="20" s="1"/>
  <c r="AD383" i="20" a="1"/>
  <c r="AD383" i="20" s="1"/>
  <c r="P383" i="20"/>
  <c r="AE383" i="20" a="1"/>
  <c r="AE383" i="20" s="1"/>
  <c r="U383" i="20"/>
  <c r="AH383" i="20" a="1"/>
  <c r="AH383" i="20" s="1"/>
  <c r="AC425" i="16"/>
  <c r="AG428" i="16" a="1"/>
  <c r="AG428" i="16" s="1"/>
  <c r="AL428" i="16"/>
  <c r="AJ429" i="16" s="1"/>
  <c r="AK429" i="16" s="1"/>
  <c r="AI427" i="16"/>
  <c r="AM427" i="16"/>
  <c r="AH427" i="16"/>
  <c r="AF427" i="16"/>
  <c r="BF426" i="16" a="1"/>
  <c r="BF426" i="16" s="1"/>
  <c r="AX426" i="16" a="1"/>
  <c r="AX426" i="16" s="1"/>
  <c r="BD426" i="16" a="1"/>
  <c r="BD426" i="16" s="1"/>
  <c r="AU426" i="16"/>
  <c r="AR426" i="16" a="1"/>
  <c r="AR426" i="16" s="1"/>
  <c r="BC426" i="16" a="1"/>
  <c r="BC426" i="16" s="1"/>
  <c r="AQ426" i="16"/>
  <c r="AP426" i="16"/>
  <c r="BA426" i="16" a="1"/>
  <c r="BA426" i="16" s="1"/>
  <c r="AS426" i="16" a="1"/>
  <c r="AS426" i="16" s="1"/>
  <c r="BH426" i="16" a="1"/>
  <c r="BH426" i="16" s="1"/>
  <c r="AO426" i="16"/>
  <c r="BG426" i="16" a="1"/>
  <c r="BG426" i="16" s="1"/>
  <c r="AN426" i="16"/>
  <c r="BI426" i="16" a="1"/>
  <c r="BI426" i="16" s="1"/>
  <c r="BE426" i="16" a="1"/>
  <c r="BE426" i="16" s="1"/>
  <c r="BJ426" i="16" a="1"/>
  <c r="BJ426" i="16" s="1"/>
  <c r="BB426" i="16" a="1"/>
  <c r="BB426" i="16" s="1"/>
  <c r="AY426" i="16" a="1"/>
  <c r="AY426" i="16" s="1"/>
  <c r="AW426" i="16" a="1"/>
  <c r="AW426" i="16" s="1"/>
  <c r="AV426" i="16"/>
  <c r="AT426" i="16"/>
  <c r="AC426" i="16" s="1"/>
  <c r="AZ426" i="16" a="1"/>
  <c r="AZ426" i="16" s="1"/>
  <c r="D417" i="21" l="1"/>
  <c r="N419" i="21"/>
  <c r="I419" i="21"/>
  <c r="G419" i="21"/>
  <c r="J419" i="21"/>
  <c r="M420" i="21"/>
  <c r="K421" i="21" s="1"/>
  <c r="L421" i="21" s="1"/>
  <c r="H420" i="21" a="1"/>
  <c r="H420" i="21" s="1"/>
  <c r="AI418" i="21" a="1"/>
  <c r="AI418" i="21" s="1"/>
  <c r="AA418" i="21" a="1"/>
  <c r="AA418" i="21" s="1"/>
  <c r="P418" i="21"/>
  <c r="O418" i="21"/>
  <c r="AK418" i="21" a="1"/>
  <c r="AK418" i="21" s="1"/>
  <c r="AB418" i="21" a="1"/>
  <c r="AB418" i="21" s="1"/>
  <c r="AD418" i="21" a="1"/>
  <c r="AD418" i="21" s="1"/>
  <c r="R418" i="21"/>
  <c r="Q418" i="21"/>
  <c r="AH418" i="21" a="1"/>
  <c r="AH418" i="21" s="1"/>
  <c r="V418" i="21"/>
  <c r="U418" i="21"/>
  <c r="D418" i="21" s="1"/>
  <c r="AG418" i="21" a="1"/>
  <c r="AG418" i="21" s="1"/>
  <c r="S418" i="21" a="1"/>
  <c r="S418" i="21" s="1"/>
  <c r="AF418" i="21" a="1"/>
  <c r="AF418" i="21" s="1"/>
  <c r="AE418" i="21" a="1"/>
  <c r="AE418" i="21" s="1"/>
  <c r="X418" i="21" a="1"/>
  <c r="X418" i="21" s="1"/>
  <c r="AJ418" i="21" a="1"/>
  <c r="AJ418" i="21" s="1"/>
  <c r="Y418" i="21" a="1"/>
  <c r="Y418" i="21" s="1"/>
  <c r="T418" i="21" a="1"/>
  <c r="T418" i="21" s="1"/>
  <c r="W418" i="21"/>
  <c r="AC418" i="21" a="1"/>
  <c r="AC418" i="21" s="1"/>
  <c r="Z418" i="21" a="1"/>
  <c r="Z418" i="21" s="1"/>
  <c r="D383" i="20"/>
  <c r="H386" i="20" a="1"/>
  <c r="H386" i="20" s="1"/>
  <c r="M386" i="20"/>
  <c r="K387" i="20" s="1"/>
  <c r="L387" i="20" s="1"/>
  <c r="G385" i="20"/>
  <c r="N385" i="20"/>
  <c r="J385" i="20"/>
  <c r="I385" i="20"/>
  <c r="AG384" i="20" a="1"/>
  <c r="AG384" i="20" s="1"/>
  <c r="Y384" i="20" a="1"/>
  <c r="Y384" i="20" s="1"/>
  <c r="AD384" i="20" a="1"/>
  <c r="AD384" i="20" s="1"/>
  <c r="T384" i="20" a="1"/>
  <c r="T384" i="20" s="1"/>
  <c r="W384" i="20"/>
  <c r="V384" i="20"/>
  <c r="AI384" i="20" a="1"/>
  <c r="AI384" i="20" s="1"/>
  <c r="X384" i="20" a="1"/>
  <c r="X384" i="20" s="1"/>
  <c r="S384" i="20" a="1"/>
  <c r="S384" i="20" s="1"/>
  <c r="AH384" i="20" a="1"/>
  <c r="AH384" i="20" s="1"/>
  <c r="R384" i="20"/>
  <c r="AF384" i="20" a="1"/>
  <c r="AF384" i="20" s="1"/>
  <c r="Q384" i="20"/>
  <c r="AJ384" i="20" a="1"/>
  <c r="AJ384" i="20" s="1"/>
  <c r="AE384" i="20" a="1"/>
  <c r="AE384" i="20" s="1"/>
  <c r="AC384" i="20" a="1"/>
  <c r="AC384" i="20" s="1"/>
  <c r="AB384" i="20" a="1"/>
  <c r="AB384" i="20" s="1"/>
  <c r="P384" i="20"/>
  <c r="O384" i="20"/>
  <c r="AK384" i="20" a="1"/>
  <c r="AK384" i="20" s="1"/>
  <c r="AA384" i="20" a="1"/>
  <c r="AA384" i="20" s="1"/>
  <c r="Z384" i="20" a="1"/>
  <c r="Z384" i="20" s="1"/>
  <c r="U384" i="20"/>
  <c r="D384" i="20" s="1"/>
  <c r="BF427" i="16" a="1"/>
  <c r="BF427" i="16" s="1"/>
  <c r="AX427" i="16" a="1"/>
  <c r="AX427" i="16" s="1"/>
  <c r="BE427" i="16" a="1"/>
  <c r="BE427" i="16" s="1"/>
  <c r="AW427" i="16" a="1"/>
  <c r="AW427" i="16" s="1"/>
  <c r="AT427" i="16"/>
  <c r="AC427" i="16" s="1"/>
  <c r="BA427" i="16" a="1"/>
  <c r="BA427" i="16" s="1"/>
  <c r="BJ427" i="16" a="1"/>
  <c r="BJ427" i="16" s="1"/>
  <c r="AZ427" i="16" a="1"/>
  <c r="AZ427" i="16" s="1"/>
  <c r="AV427" i="16"/>
  <c r="AU427" i="16"/>
  <c r="BI427" i="16" a="1"/>
  <c r="BI427" i="16" s="1"/>
  <c r="AS427" i="16" a="1"/>
  <c r="AS427" i="16" s="1"/>
  <c r="BC427" i="16" a="1"/>
  <c r="BC427" i="16" s="1"/>
  <c r="BB427" i="16" a="1"/>
  <c r="BB427" i="16" s="1"/>
  <c r="AY427" i="16" a="1"/>
  <c r="AY427" i="16" s="1"/>
  <c r="BH427" i="16" a="1"/>
  <c r="BH427" i="16" s="1"/>
  <c r="BG427" i="16" a="1"/>
  <c r="BG427" i="16" s="1"/>
  <c r="BD427" i="16" a="1"/>
  <c r="BD427" i="16" s="1"/>
  <c r="AN427" i="16"/>
  <c r="AR427" i="16" a="1"/>
  <c r="AR427" i="16" s="1"/>
  <c r="AQ427" i="16"/>
  <c r="AO427" i="16"/>
  <c r="AP427" i="16"/>
  <c r="AL429" i="16"/>
  <c r="AJ430" i="16" s="1"/>
  <c r="AK430" i="16" s="1"/>
  <c r="AG429" i="16" a="1"/>
  <c r="AG429" i="16" s="1"/>
  <c r="AI428" i="16"/>
  <c r="AH428" i="16"/>
  <c r="AF428" i="16"/>
  <c r="AM428" i="16"/>
  <c r="N420" i="21" l="1"/>
  <c r="G420" i="21"/>
  <c r="I420" i="21"/>
  <c r="J420" i="21"/>
  <c r="M421" i="21"/>
  <c r="K422" i="21" s="1"/>
  <c r="L422" i="21" s="1"/>
  <c r="H421" i="21" a="1"/>
  <c r="H421" i="21" s="1"/>
  <c r="O419" i="21"/>
  <c r="AH419" i="21" a="1"/>
  <c r="AH419" i="21" s="1"/>
  <c r="Z419" i="21" a="1"/>
  <c r="Z419" i="21" s="1"/>
  <c r="T419" i="21" a="1"/>
  <c r="T419" i="21" s="1"/>
  <c r="AD419" i="21" a="1"/>
  <c r="AD419" i="21" s="1"/>
  <c r="AJ419" i="21" a="1"/>
  <c r="AJ419" i="21" s="1"/>
  <c r="Y419" i="21" a="1"/>
  <c r="Y419" i="21" s="1"/>
  <c r="U419" i="21"/>
  <c r="AG419" i="21" a="1"/>
  <c r="AG419" i="21" s="1"/>
  <c r="W419" i="21"/>
  <c r="AI419" i="21" a="1"/>
  <c r="AI419" i="21" s="1"/>
  <c r="AK419" i="21" a="1"/>
  <c r="AK419" i="21" s="1"/>
  <c r="V419" i="21"/>
  <c r="S419" i="21" a="1"/>
  <c r="S419" i="21" s="1"/>
  <c r="R419" i="21"/>
  <c r="Q419" i="21"/>
  <c r="AB419" i="21" a="1"/>
  <c r="AB419" i="21" s="1"/>
  <c r="P419" i="21"/>
  <c r="AF419" i="21" a="1"/>
  <c r="AF419" i="21" s="1"/>
  <c r="AE419" i="21" a="1"/>
  <c r="AE419" i="21" s="1"/>
  <c r="AA419" i="21" a="1"/>
  <c r="AA419" i="21" s="1"/>
  <c r="X419" i="21" a="1"/>
  <c r="X419" i="21" s="1"/>
  <c r="AC419" i="21" a="1"/>
  <c r="AC419" i="21" s="1"/>
  <c r="AE385" i="20" a="1"/>
  <c r="AE385" i="20" s="1"/>
  <c r="U385" i="20"/>
  <c r="D385" i="20" s="1"/>
  <c r="AB385" i="20" a="1"/>
  <c r="AB385" i="20" s="1"/>
  <c r="O385" i="20"/>
  <c r="AK385" i="20" a="1"/>
  <c r="AK385" i="20" s="1"/>
  <c r="T385" i="20" a="1"/>
  <c r="T385" i="20" s="1"/>
  <c r="AG385" i="20" a="1"/>
  <c r="AG385" i="20" s="1"/>
  <c r="W385" i="20"/>
  <c r="AI385" i="20" a="1"/>
  <c r="AI385" i="20" s="1"/>
  <c r="V385" i="20"/>
  <c r="S385" i="20" a="1"/>
  <c r="S385" i="20" s="1"/>
  <c r="Z385" i="20" a="1"/>
  <c r="Z385" i="20" s="1"/>
  <c r="Y385" i="20" a="1"/>
  <c r="Y385" i="20" s="1"/>
  <c r="Q385" i="20"/>
  <c r="X385" i="20" a="1"/>
  <c r="X385" i="20" s="1"/>
  <c r="R385" i="20"/>
  <c r="AJ385" i="20" a="1"/>
  <c r="AJ385" i="20" s="1"/>
  <c r="AD385" i="20" a="1"/>
  <c r="AD385" i="20" s="1"/>
  <c r="AA385" i="20" a="1"/>
  <c r="AA385" i="20" s="1"/>
  <c r="P385" i="20"/>
  <c r="AH385" i="20" a="1"/>
  <c r="AH385" i="20" s="1"/>
  <c r="AF385" i="20" a="1"/>
  <c r="AF385" i="20" s="1"/>
  <c r="AC385" i="20" a="1"/>
  <c r="AC385" i="20" s="1"/>
  <c r="M387" i="20"/>
  <c r="K388" i="20" s="1"/>
  <c r="L388" i="20" s="1"/>
  <c r="H387" i="20" a="1"/>
  <c r="H387" i="20" s="1"/>
  <c r="J386" i="20"/>
  <c r="I386" i="20"/>
  <c r="G386" i="20"/>
  <c r="N386" i="20"/>
  <c r="BE428" i="16" a="1"/>
  <c r="BE428" i="16" s="1"/>
  <c r="AW428" i="16" a="1"/>
  <c r="AW428" i="16" s="1"/>
  <c r="AV428" i="16"/>
  <c r="BC428" i="16" a="1"/>
  <c r="BC428" i="16" s="1"/>
  <c r="BH428" i="16" a="1"/>
  <c r="BH428" i="16" s="1"/>
  <c r="AX428" i="16" a="1"/>
  <c r="AX428" i="16" s="1"/>
  <c r="AU428" i="16"/>
  <c r="BF428" i="16" a="1"/>
  <c r="BF428" i="16" s="1"/>
  <c r="BA428" i="16" a="1"/>
  <c r="BA428" i="16" s="1"/>
  <c r="AZ428" i="16" a="1"/>
  <c r="AZ428" i="16" s="1"/>
  <c r="AT428" i="16"/>
  <c r="AS428" i="16" a="1"/>
  <c r="AS428" i="16" s="1"/>
  <c r="AR428" i="16" a="1"/>
  <c r="AR428" i="16" s="1"/>
  <c r="BJ428" i="16" a="1"/>
  <c r="BJ428" i="16" s="1"/>
  <c r="AO428" i="16"/>
  <c r="BI428" i="16" a="1"/>
  <c r="BI428" i="16" s="1"/>
  <c r="BG428" i="16" a="1"/>
  <c r="BG428" i="16" s="1"/>
  <c r="AQ428" i="16"/>
  <c r="AP428" i="16"/>
  <c r="AN428" i="16"/>
  <c r="BD428" i="16" a="1"/>
  <c r="BD428" i="16" s="1"/>
  <c r="AY428" i="16" a="1"/>
  <c r="AY428" i="16" s="1"/>
  <c r="BB428" i="16" a="1"/>
  <c r="BB428" i="16" s="1"/>
  <c r="AI429" i="16"/>
  <c r="AH429" i="16"/>
  <c r="AM429" i="16"/>
  <c r="AF429" i="16"/>
  <c r="AG430" i="16" a="1"/>
  <c r="AG430" i="16" s="1"/>
  <c r="AL430" i="16"/>
  <c r="AJ431" i="16" s="1"/>
  <c r="AK431" i="16" s="1"/>
  <c r="D419" i="21" l="1"/>
  <c r="N421" i="21"/>
  <c r="G421" i="21"/>
  <c r="J421" i="21"/>
  <c r="I421" i="21"/>
  <c r="H422" i="21" a="1"/>
  <c r="H422" i="21" s="1"/>
  <c r="M422" i="21"/>
  <c r="K423" i="21" s="1"/>
  <c r="L423" i="21" s="1"/>
  <c r="AH420" i="21" a="1"/>
  <c r="AH420" i="21" s="1"/>
  <c r="Z420" i="21" a="1"/>
  <c r="Z420" i="21" s="1"/>
  <c r="AG420" i="21" a="1"/>
  <c r="AG420" i="21" s="1"/>
  <c r="X420" i="21" a="1"/>
  <c r="X420" i="21" s="1"/>
  <c r="W420" i="21"/>
  <c r="AF420" i="21" a="1"/>
  <c r="AF420" i="21" s="1"/>
  <c r="T420" i="21" a="1"/>
  <c r="T420" i="21" s="1"/>
  <c r="AI420" i="21" a="1"/>
  <c r="AI420" i="21" s="1"/>
  <c r="S420" i="21" a="1"/>
  <c r="S420" i="21" s="1"/>
  <c r="AA420" i="21" a="1"/>
  <c r="AA420" i="21" s="1"/>
  <c r="Y420" i="21" a="1"/>
  <c r="Y420" i="21" s="1"/>
  <c r="AK420" i="21" a="1"/>
  <c r="AK420" i="21" s="1"/>
  <c r="V420" i="21"/>
  <c r="AC420" i="21" a="1"/>
  <c r="AC420" i="21" s="1"/>
  <c r="R420" i="21"/>
  <c r="O420" i="21"/>
  <c r="AJ420" i="21" a="1"/>
  <c r="AJ420" i="21" s="1"/>
  <c r="AE420" i="21" a="1"/>
  <c r="AE420" i="21" s="1"/>
  <c r="U420" i="21"/>
  <c r="D420" i="21" s="1"/>
  <c r="Q420" i="21"/>
  <c r="AD420" i="21" a="1"/>
  <c r="AD420" i="21" s="1"/>
  <c r="AB420" i="21" a="1"/>
  <c r="AB420" i="21" s="1"/>
  <c r="P420" i="21"/>
  <c r="AF386" i="20" a="1"/>
  <c r="AF386" i="20" s="1"/>
  <c r="X386" i="20" a="1"/>
  <c r="X386" i="20" s="1"/>
  <c r="W386" i="20"/>
  <c r="V386" i="20"/>
  <c r="U386" i="20"/>
  <c r="AG386" i="20" a="1"/>
  <c r="AG386" i="20" s="1"/>
  <c r="AD386" i="20" a="1"/>
  <c r="AD386" i="20" s="1"/>
  <c r="Q386" i="20"/>
  <c r="P386" i="20"/>
  <c r="Y386" i="20" a="1"/>
  <c r="Y386" i="20" s="1"/>
  <c r="AJ386" i="20" a="1"/>
  <c r="AJ386" i="20" s="1"/>
  <c r="T386" i="20" a="1"/>
  <c r="T386" i="20" s="1"/>
  <c r="AE386" i="20" a="1"/>
  <c r="AE386" i="20" s="1"/>
  <c r="AC386" i="20" a="1"/>
  <c r="AC386" i="20" s="1"/>
  <c r="AB386" i="20" a="1"/>
  <c r="AB386" i="20" s="1"/>
  <c r="AK386" i="20" a="1"/>
  <c r="AK386" i="20" s="1"/>
  <c r="AI386" i="20" a="1"/>
  <c r="AI386" i="20" s="1"/>
  <c r="AH386" i="20" a="1"/>
  <c r="AH386" i="20" s="1"/>
  <c r="AA386" i="20" a="1"/>
  <c r="AA386" i="20" s="1"/>
  <c r="S386" i="20" a="1"/>
  <c r="S386" i="20" s="1"/>
  <c r="R386" i="20"/>
  <c r="O386" i="20"/>
  <c r="Z386" i="20" a="1"/>
  <c r="Z386" i="20" s="1"/>
  <c r="I387" i="20"/>
  <c r="J387" i="20"/>
  <c r="N387" i="20"/>
  <c r="G387" i="20"/>
  <c r="M388" i="20"/>
  <c r="K389" i="20" s="1"/>
  <c r="L389" i="20" s="1"/>
  <c r="H388" i="20" a="1"/>
  <c r="H388" i="20" s="1"/>
  <c r="AG431" i="16" a="1"/>
  <c r="AG431" i="16" s="1"/>
  <c r="AL431" i="16"/>
  <c r="AJ432" i="16" s="1"/>
  <c r="AK432" i="16" s="1"/>
  <c r="AH430" i="16"/>
  <c r="AM430" i="16"/>
  <c r="AI430" i="16"/>
  <c r="AF430" i="16"/>
  <c r="AC428" i="16"/>
  <c r="BE429" i="16" a="1"/>
  <c r="BE429" i="16" s="1"/>
  <c r="AW429" i="16" a="1"/>
  <c r="AW429" i="16" s="1"/>
  <c r="AV429" i="16"/>
  <c r="BD429" i="16" a="1"/>
  <c r="BD429" i="16" s="1"/>
  <c r="AU429" i="16"/>
  <c r="AS429" i="16" a="1"/>
  <c r="AS429" i="16" s="1"/>
  <c r="BF429" i="16" a="1"/>
  <c r="BF429" i="16" s="1"/>
  <c r="AR429" i="16" a="1"/>
  <c r="AR429" i="16" s="1"/>
  <c r="AQ429" i="16"/>
  <c r="AN429" i="16"/>
  <c r="BG429" i="16" a="1"/>
  <c r="BG429" i="16" s="1"/>
  <c r="BC429" i="16" a="1"/>
  <c r="BC429" i="16" s="1"/>
  <c r="BB429" i="16" a="1"/>
  <c r="BB429" i="16" s="1"/>
  <c r="BJ429" i="16" a="1"/>
  <c r="BJ429" i="16" s="1"/>
  <c r="AP429" i="16"/>
  <c r="AO429" i="16"/>
  <c r="BI429" i="16" a="1"/>
  <c r="BI429" i="16" s="1"/>
  <c r="BH429" i="16" a="1"/>
  <c r="BH429" i="16" s="1"/>
  <c r="AZ429" i="16" a="1"/>
  <c r="AZ429" i="16" s="1"/>
  <c r="AY429" i="16" a="1"/>
  <c r="AY429" i="16" s="1"/>
  <c r="BA429" i="16" a="1"/>
  <c r="BA429" i="16" s="1"/>
  <c r="AX429" i="16" a="1"/>
  <c r="AX429" i="16" s="1"/>
  <c r="AT429" i="16"/>
  <c r="AC429" i="16" s="1"/>
  <c r="H423" i="21" l="1" a="1"/>
  <c r="H423" i="21" s="1"/>
  <c r="M423" i="21"/>
  <c r="K424" i="21" s="1"/>
  <c r="L424" i="21" s="1"/>
  <c r="N422" i="21"/>
  <c r="I422" i="21"/>
  <c r="J422" i="21"/>
  <c r="G422" i="21"/>
  <c r="AG421" i="21" a="1"/>
  <c r="AG421" i="21" s="1"/>
  <c r="Y421" i="21" a="1"/>
  <c r="Y421" i="21" s="1"/>
  <c r="O421" i="21"/>
  <c r="AJ421" i="21" a="1"/>
  <c r="AJ421" i="21" s="1"/>
  <c r="AA421" i="21" a="1"/>
  <c r="AA421" i="21" s="1"/>
  <c r="Q421" i="21"/>
  <c r="AC421" i="21" a="1"/>
  <c r="AC421" i="21" s="1"/>
  <c r="P421" i="21"/>
  <c r="T421" i="21" a="1"/>
  <c r="T421" i="21" s="1"/>
  <c r="AF421" i="21" a="1"/>
  <c r="AF421" i="21" s="1"/>
  <c r="AB421" i="21" a="1"/>
  <c r="AB421" i="21" s="1"/>
  <c r="Z421" i="21" a="1"/>
  <c r="Z421" i="21" s="1"/>
  <c r="V421" i="21"/>
  <c r="AK421" i="21" a="1"/>
  <c r="AK421" i="21" s="1"/>
  <c r="AI421" i="21" a="1"/>
  <c r="AI421" i="21" s="1"/>
  <c r="AE421" i="21" a="1"/>
  <c r="AE421" i="21" s="1"/>
  <c r="R421" i="21"/>
  <c r="U421" i="21"/>
  <c r="D421" i="21" s="1"/>
  <c r="W421" i="21"/>
  <c r="S421" i="21" a="1"/>
  <c r="S421" i="21" s="1"/>
  <c r="AH421" i="21" a="1"/>
  <c r="AH421" i="21" s="1"/>
  <c r="X421" i="21" a="1"/>
  <c r="X421" i="21" s="1"/>
  <c r="AD421" i="21" a="1"/>
  <c r="AD421" i="21" s="1"/>
  <c r="I388" i="20"/>
  <c r="J388" i="20"/>
  <c r="G388" i="20"/>
  <c r="N388" i="20"/>
  <c r="H389" i="20" a="1"/>
  <c r="H389" i="20" s="1"/>
  <c r="M389" i="20"/>
  <c r="K390" i="20" s="1"/>
  <c r="L390" i="20" s="1"/>
  <c r="W387" i="20"/>
  <c r="Y387" i="20" a="1"/>
  <c r="Y387" i="20" s="1"/>
  <c r="AG387" i="20" a="1"/>
  <c r="AG387" i="20" s="1"/>
  <c r="AB387" i="20" a="1"/>
  <c r="AB387" i="20" s="1"/>
  <c r="O387" i="20"/>
  <c r="AK387" i="20" a="1"/>
  <c r="AK387" i="20" s="1"/>
  <c r="AC387" i="20" a="1"/>
  <c r="AC387" i="20" s="1"/>
  <c r="X387" i="20" a="1"/>
  <c r="X387" i="20" s="1"/>
  <c r="AJ387" i="20" a="1"/>
  <c r="AJ387" i="20" s="1"/>
  <c r="V387" i="20"/>
  <c r="U387" i="20"/>
  <c r="D387" i="20" s="1"/>
  <c r="AH387" i="20" a="1"/>
  <c r="AH387" i="20" s="1"/>
  <c r="Q387" i="20"/>
  <c r="T387" i="20" a="1"/>
  <c r="T387" i="20" s="1"/>
  <c r="AI387" i="20" a="1"/>
  <c r="AI387" i="20" s="1"/>
  <c r="S387" i="20" a="1"/>
  <c r="S387" i="20" s="1"/>
  <c r="R387" i="20"/>
  <c r="AF387" i="20" a="1"/>
  <c r="AF387" i="20" s="1"/>
  <c r="AE387" i="20" a="1"/>
  <c r="AE387" i="20" s="1"/>
  <c r="AD387" i="20" a="1"/>
  <c r="AD387" i="20" s="1"/>
  <c r="Z387" i="20" a="1"/>
  <c r="Z387" i="20" s="1"/>
  <c r="AA387" i="20" a="1"/>
  <c r="AA387" i="20" s="1"/>
  <c r="P387" i="20"/>
  <c r="D386" i="20"/>
  <c r="AV430" i="16"/>
  <c r="BD430" i="16" a="1"/>
  <c r="BD430" i="16" s="1"/>
  <c r="AU430" i="16"/>
  <c r="AT430" i="16"/>
  <c r="AC430" i="16" s="1"/>
  <c r="BJ430" i="16" a="1"/>
  <c r="BJ430" i="16" s="1"/>
  <c r="BB430" i="16" a="1"/>
  <c r="BB430" i="16" s="1"/>
  <c r="AN430" i="16"/>
  <c r="BA430" i="16" a="1"/>
  <c r="BA430" i="16" s="1"/>
  <c r="BI430" i="16" a="1"/>
  <c r="BI430" i="16" s="1"/>
  <c r="AY430" i="16" a="1"/>
  <c r="AY430" i="16" s="1"/>
  <c r="BH430" i="16" a="1"/>
  <c r="BH430" i="16" s="1"/>
  <c r="AS430" i="16" a="1"/>
  <c r="AS430" i="16" s="1"/>
  <c r="AR430" i="16" a="1"/>
  <c r="AR430" i="16" s="1"/>
  <c r="BG430" i="16" a="1"/>
  <c r="BG430" i="16" s="1"/>
  <c r="AQ430" i="16"/>
  <c r="BE430" i="16" a="1"/>
  <c r="BE430" i="16" s="1"/>
  <c r="BC430" i="16" a="1"/>
  <c r="BC430" i="16" s="1"/>
  <c r="AZ430" i="16" a="1"/>
  <c r="AZ430" i="16" s="1"/>
  <c r="BF430" i="16" a="1"/>
  <c r="BF430" i="16" s="1"/>
  <c r="AX430" i="16" a="1"/>
  <c r="AX430" i="16" s="1"/>
  <c r="AW430" i="16" a="1"/>
  <c r="AW430" i="16" s="1"/>
  <c r="AO430" i="16"/>
  <c r="AP430" i="16"/>
  <c r="AG432" i="16" a="1"/>
  <c r="AG432" i="16" s="1"/>
  <c r="AL432" i="16"/>
  <c r="AJ433" i="16" s="1"/>
  <c r="AK433" i="16" s="1"/>
  <c r="AF431" i="16"/>
  <c r="AI431" i="16"/>
  <c r="AH431" i="16"/>
  <c r="AM431" i="16"/>
  <c r="AG422" i="21" l="1" a="1"/>
  <c r="AG422" i="21" s="1"/>
  <c r="Y422" i="21" a="1"/>
  <c r="Y422" i="21" s="1"/>
  <c r="AD422" i="21" a="1"/>
  <c r="AD422" i="21" s="1"/>
  <c r="S422" i="21" a="1"/>
  <c r="S422" i="21" s="1"/>
  <c r="AJ422" i="21" a="1"/>
  <c r="AJ422" i="21" s="1"/>
  <c r="Z422" i="21" a="1"/>
  <c r="Z422" i="21" s="1"/>
  <c r="AF422" i="21" a="1"/>
  <c r="AF422" i="21" s="1"/>
  <c r="R422" i="21"/>
  <c r="Q422" i="21"/>
  <c r="AE422" i="21" a="1"/>
  <c r="AE422" i="21" s="1"/>
  <c r="AC422" i="21" a="1"/>
  <c r="AC422" i="21" s="1"/>
  <c r="AB422" i="21" a="1"/>
  <c r="AB422" i="21" s="1"/>
  <c r="T422" i="21" a="1"/>
  <c r="T422" i="21" s="1"/>
  <c r="W422" i="21"/>
  <c r="AH422" i="21" a="1"/>
  <c r="AH422" i="21" s="1"/>
  <c r="AK422" i="21" a="1"/>
  <c r="AK422" i="21" s="1"/>
  <c r="X422" i="21" a="1"/>
  <c r="X422" i="21" s="1"/>
  <c r="V422" i="21"/>
  <c r="AA422" i="21" a="1"/>
  <c r="AA422" i="21" s="1"/>
  <c r="U422" i="21"/>
  <c r="O422" i="21"/>
  <c r="AI422" i="21" a="1"/>
  <c r="AI422" i="21" s="1"/>
  <c r="P422" i="21"/>
  <c r="M424" i="21"/>
  <c r="K425" i="21" s="1"/>
  <c r="L425" i="21" s="1"/>
  <c r="H424" i="21" a="1"/>
  <c r="H424" i="21" s="1"/>
  <c r="J423" i="21"/>
  <c r="G423" i="21"/>
  <c r="N423" i="21"/>
  <c r="I423" i="21"/>
  <c r="H390" i="20" a="1"/>
  <c r="H390" i="20" s="1"/>
  <c r="M390" i="20"/>
  <c r="K391" i="20" s="1"/>
  <c r="L391" i="20" s="1"/>
  <c r="N389" i="20"/>
  <c r="G389" i="20"/>
  <c r="I389" i="20"/>
  <c r="J389" i="20"/>
  <c r="AE388" i="20" a="1"/>
  <c r="AE388" i="20" s="1"/>
  <c r="V388" i="20"/>
  <c r="Z388" i="20" a="1"/>
  <c r="Z388" i="20" s="1"/>
  <c r="AH388" i="20" a="1"/>
  <c r="AH388" i="20" s="1"/>
  <c r="U388" i="20"/>
  <c r="AF388" i="20" a="1"/>
  <c r="AF388" i="20" s="1"/>
  <c r="AA388" i="20" a="1"/>
  <c r="AA388" i="20" s="1"/>
  <c r="AK388" i="20" a="1"/>
  <c r="AK388" i="20" s="1"/>
  <c r="Y388" i="20" a="1"/>
  <c r="Y388" i="20" s="1"/>
  <c r="X388" i="20" a="1"/>
  <c r="X388" i="20" s="1"/>
  <c r="AD388" i="20" a="1"/>
  <c r="AD388" i="20" s="1"/>
  <c r="AC388" i="20" a="1"/>
  <c r="AC388" i="20" s="1"/>
  <c r="AB388" i="20" a="1"/>
  <c r="AB388" i="20" s="1"/>
  <c r="AJ388" i="20" a="1"/>
  <c r="AJ388" i="20" s="1"/>
  <c r="O388" i="20"/>
  <c r="P388" i="20"/>
  <c r="S388" i="20" a="1"/>
  <c r="S388" i="20" s="1"/>
  <c r="AI388" i="20" a="1"/>
  <c r="AI388" i="20" s="1"/>
  <c r="R388" i="20"/>
  <c r="Q388" i="20"/>
  <c r="AG388" i="20" a="1"/>
  <c r="AG388" i="20" s="1"/>
  <c r="T388" i="20" a="1"/>
  <c r="T388" i="20" s="1"/>
  <c r="W388" i="20"/>
  <c r="BD431" i="16" a="1"/>
  <c r="BD431" i="16" s="1"/>
  <c r="AU431" i="16"/>
  <c r="AT431" i="16"/>
  <c r="AC431" i="16" s="1"/>
  <c r="BC431" i="16" a="1"/>
  <c r="BC431" i="16" s="1"/>
  <c r="AR431" i="16" a="1"/>
  <c r="AR431" i="16" s="1"/>
  <c r="BI431" i="16" a="1"/>
  <c r="BI431" i="16" s="1"/>
  <c r="AY431" i="16" a="1"/>
  <c r="AY431" i="16" s="1"/>
  <c r="BH431" i="16" a="1"/>
  <c r="BH431" i="16" s="1"/>
  <c r="AX431" i="16" a="1"/>
  <c r="AX431" i="16" s="1"/>
  <c r="AV431" i="16"/>
  <c r="AZ431" i="16" a="1"/>
  <c r="AZ431" i="16" s="1"/>
  <c r="AW431" i="16" a="1"/>
  <c r="AW431" i="16" s="1"/>
  <c r="BA431" i="16" a="1"/>
  <c r="BA431" i="16" s="1"/>
  <c r="AS431" i="16" a="1"/>
  <c r="AS431" i="16" s="1"/>
  <c r="AP431" i="16"/>
  <c r="BJ431" i="16" a="1"/>
  <c r="BJ431" i="16" s="1"/>
  <c r="BG431" i="16" a="1"/>
  <c r="BG431" i="16" s="1"/>
  <c r="BB431" i="16" a="1"/>
  <c r="BB431" i="16" s="1"/>
  <c r="AQ431" i="16"/>
  <c r="AO431" i="16"/>
  <c r="BF431" i="16" a="1"/>
  <c r="BF431" i="16" s="1"/>
  <c r="BE431" i="16" a="1"/>
  <c r="BE431" i="16" s="1"/>
  <c r="AN431" i="16"/>
  <c r="AL433" i="16"/>
  <c r="AJ434" i="16" s="1"/>
  <c r="AK434" i="16" s="1"/>
  <c r="AG433" i="16" a="1"/>
  <c r="AG433" i="16" s="1"/>
  <c r="AF432" i="16"/>
  <c r="AI432" i="16"/>
  <c r="AH432" i="16"/>
  <c r="AM432" i="16"/>
  <c r="AF423" i="21" l="1" a="1"/>
  <c r="AF423" i="21" s="1"/>
  <c r="X423" i="21" a="1"/>
  <c r="X423" i="21" s="1"/>
  <c r="W423" i="21"/>
  <c r="AG423" i="21" a="1"/>
  <c r="AG423" i="21" s="1"/>
  <c r="V423" i="21"/>
  <c r="T423" i="21" a="1"/>
  <c r="T423" i="21" s="1"/>
  <c r="AE423" i="21" a="1"/>
  <c r="AE423" i="21" s="1"/>
  <c r="Q423" i="21"/>
  <c r="AD423" i="21" a="1"/>
  <c r="AD423" i="21" s="1"/>
  <c r="P423" i="21"/>
  <c r="S423" i="21" a="1"/>
  <c r="S423" i="21" s="1"/>
  <c r="AH423" i="21" a="1"/>
  <c r="AH423" i="21" s="1"/>
  <c r="AI423" i="21" a="1"/>
  <c r="AI423" i="21" s="1"/>
  <c r="R423" i="21"/>
  <c r="O423" i="21"/>
  <c r="AJ423" i="21" a="1"/>
  <c r="AJ423" i="21" s="1"/>
  <c r="AC423" i="21" a="1"/>
  <c r="AC423" i="21" s="1"/>
  <c r="AB423" i="21" a="1"/>
  <c r="AB423" i="21" s="1"/>
  <c r="Z423" i="21" a="1"/>
  <c r="Z423" i="21" s="1"/>
  <c r="Y423" i="21" a="1"/>
  <c r="Y423" i="21" s="1"/>
  <c r="U423" i="21"/>
  <c r="D423" i="21" s="1"/>
  <c r="AK423" i="21" a="1"/>
  <c r="AK423" i="21" s="1"/>
  <c r="AA423" i="21" a="1"/>
  <c r="AA423" i="21" s="1"/>
  <c r="J424" i="21"/>
  <c r="I424" i="21"/>
  <c r="N424" i="21"/>
  <c r="G424" i="21"/>
  <c r="H425" i="21" a="1"/>
  <c r="H425" i="21" s="1"/>
  <c r="M425" i="21"/>
  <c r="K426" i="21" s="1"/>
  <c r="L426" i="21" s="1"/>
  <c r="D422" i="21"/>
  <c r="D388" i="20"/>
  <c r="U389" i="20"/>
  <c r="D389" i="20" s="1"/>
  <c r="AA389" i="20" a="1"/>
  <c r="AA389" i="20" s="1"/>
  <c r="O389" i="20"/>
  <c r="AI389" i="20" a="1"/>
  <c r="AI389" i="20" s="1"/>
  <c r="AB389" i="20" a="1"/>
  <c r="AB389" i="20" s="1"/>
  <c r="AK389" i="20" a="1"/>
  <c r="AK389" i="20" s="1"/>
  <c r="X389" i="20" a="1"/>
  <c r="X389" i="20" s="1"/>
  <c r="AH389" i="20" a="1"/>
  <c r="AH389" i="20" s="1"/>
  <c r="W389" i="20"/>
  <c r="Z389" i="20" a="1"/>
  <c r="Z389" i="20" s="1"/>
  <c r="Y389" i="20" a="1"/>
  <c r="Y389" i="20" s="1"/>
  <c r="R389" i="20"/>
  <c r="AF389" i="20" a="1"/>
  <c r="AF389" i="20" s="1"/>
  <c r="AJ389" i="20" a="1"/>
  <c r="AJ389" i="20" s="1"/>
  <c r="S389" i="20" a="1"/>
  <c r="S389" i="20" s="1"/>
  <c r="AG389" i="20" a="1"/>
  <c r="AG389" i="20" s="1"/>
  <c r="Q389" i="20"/>
  <c r="P389" i="20"/>
  <c r="T389" i="20" a="1"/>
  <c r="T389" i="20" s="1"/>
  <c r="AC389" i="20" a="1"/>
  <c r="AC389" i="20" s="1"/>
  <c r="V389" i="20"/>
  <c r="AD389" i="20" a="1"/>
  <c r="AD389" i="20" s="1"/>
  <c r="AE389" i="20" a="1"/>
  <c r="AE389" i="20" s="1"/>
  <c r="M391" i="20"/>
  <c r="K392" i="20" s="1"/>
  <c r="L392" i="20" s="1"/>
  <c r="H391" i="20" a="1"/>
  <c r="H391" i="20" s="1"/>
  <c r="G390" i="20"/>
  <c r="I390" i="20"/>
  <c r="N390" i="20"/>
  <c r="J390" i="20"/>
  <c r="AT432" i="16"/>
  <c r="BC432" i="16" a="1"/>
  <c r="BC432" i="16" s="1"/>
  <c r="AS432" i="16" a="1"/>
  <c r="AS432" i="16" s="1"/>
  <c r="BI432" i="16" a="1"/>
  <c r="BI432" i="16" s="1"/>
  <c r="BA432" i="16" a="1"/>
  <c r="BA432" i="16" s="1"/>
  <c r="AQ432" i="16"/>
  <c r="AV432" i="16"/>
  <c r="BF432" i="16" a="1"/>
  <c r="BF432" i="16" s="1"/>
  <c r="AU432" i="16"/>
  <c r="BD432" i="16" a="1"/>
  <c r="BD432" i="16" s="1"/>
  <c r="AO432" i="16"/>
  <c r="BB432" i="16" a="1"/>
  <c r="BB432" i="16" s="1"/>
  <c r="AZ432" i="16" a="1"/>
  <c r="AZ432" i="16" s="1"/>
  <c r="AR432" i="16" a="1"/>
  <c r="AR432" i="16" s="1"/>
  <c r="AP432" i="16"/>
  <c r="BJ432" i="16" a="1"/>
  <c r="BJ432" i="16" s="1"/>
  <c r="AN432" i="16"/>
  <c r="BH432" i="16" a="1"/>
  <c r="BH432" i="16" s="1"/>
  <c r="AX432" i="16" a="1"/>
  <c r="AX432" i="16" s="1"/>
  <c r="AW432" i="16" a="1"/>
  <c r="AW432" i="16" s="1"/>
  <c r="BE432" i="16" a="1"/>
  <c r="BE432" i="16" s="1"/>
  <c r="AY432" i="16" a="1"/>
  <c r="AY432" i="16" s="1"/>
  <c r="BG432" i="16" a="1"/>
  <c r="BG432" i="16" s="1"/>
  <c r="AF433" i="16"/>
  <c r="AM433" i="16"/>
  <c r="AI433" i="16"/>
  <c r="AH433" i="16"/>
  <c r="AL434" i="16"/>
  <c r="AJ435" i="16" s="1"/>
  <c r="AK435" i="16" s="1"/>
  <c r="AG434" i="16" a="1"/>
  <c r="AG434" i="16" s="1"/>
  <c r="H426" i="21" l="1" a="1"/>
  <c r="H426" i="21" s="1"/>
  <c r="M426" i="21"/>
  <c r="K427" i="21" s="1"/>
  <c r="L427" i="21" s="1"/>
  <c r="I425" i="21"/>
  <c r="G425" i="21"/>
  <c r="N425" i="21"/>
  <c r="J425" i="21"/>
  <c r="AF424" i="21" a="1"/>
  <c r="AF424" i="21" s="1"/>
  <c r="X424" i="21" a="1"/>
  <c r="X424" i="21" s="1"/>
  <c r="W424" i="21"/>
  <c r="AJ424" i="21" a="1"/>
  <c r="AJ424" i="21" s="1"/>
  <c r="AA424" i="21" a="1"/>
  <c r="AA424" i="21" s="1"/>
  <c r="AC424" i="21" a="1"/>
  <c r="AC424" i="21" s="1"/>
  <c r="P424" i="21"/>
  <c r="O424" i="21"/>
  <c r="AE424" i="21" a="1"/>
  <c r="AE424" i="21" s="1"/>
  <c r="R424" i="21"/>
  <c r="Q424" i="21"/>
  <c r="AK424" i="21" a="1"/>
  <c r="AK424" i="21" s="1"/>
  <c r="V424" i="21"/>
  <c r="T424" i="21" a="1"/>
  <c r="T424" i="21" s="1"/>
  <c r="U424" i="21"/>
  <c r="AI424" i="21" a="1"/>
  <c r="AI424" i="21" s="1"/>
  <c r="AH424" i="21" a="1"/>
  <c r="AH424" i="21" s="1"/>
  <c r="Y424" i="21" a="1"/>
  <c r="Y424" i="21" s="1"/>
  <c r="AD424" i="21" a="1"/>
  <c r="AD424" i="21" s="1"/>
  <c r="S424" i="21" a="1"/>
  <c r="S424" i="21" s="1"/>
  <c r="AG424" i="21" a="1"/>
  <c r="AG424" i="21" s="1"/>
  <c r="AB424" i="21" a="1"/>
  <c r="AB424" i="21" s="1"/>
  <c r="Z424" i="21" a="1"/>
  <c r="Z424" i="21" s="1"/>
  <c r="AD390" i="20" a="1"/>
  <c r="AD390" i="20" s="1"/>
  <c r="AB390" i="20" a="1"/>
  <c r="AB390" i="20" s="1"/>
  <c r="Q390" i="20"/>
  <c r="AJ390" i="20" a="1"/>
  <c r="AJ390" i="20" s="1"/>
  <c r="P390" i="20"/>
  <c r="V390" i="20"/>
  <c r="AF390" i="20" a="1"/>
  <c r="AF390" i="20" s="1"/>
  <c r="U390" i="20"/>
  <c r="T390" i="20" a="1"/>
  <c r="T390" i="20" s="1"/>
  <c r="AG390" i="20" a="1"/>
  <c r="AG390" i="20" s="1"/>
  <c r="AA390" i="20" a="1"/>
  <c r="AA390" i="20" s="1"/>
  <c r="Z390" i="20" a="1"/>
  <c r="Z390" i="20" s="1"/>
  <c r="AC390" i="20" a="1"/>
  <c r="AC390" i="20" s="1"/>
  <c r="X390" i="20" a="1"/>
  <c r="X390" i="20" s="1"/>
  <c r="Y390" i="20" a="1"/>
  <c r="Y390" i="20" s="1"/>
  <c r="W390" i="20"/>
  <c r="S390" i="20" a="1"/>
  <c r="S390" i="20" s="1"/>
  <c r="AI390" i="20" a="1"/>
  <c r="AI390" i="20" s="1"/>
  <c r="AH390" i="20" a="1"/>
  <c r="AH390" i="20" s="1"/>
  <c r="AK390" i="20" a="1"/>
  <c r="AK390" i="20" s="1"/>
  <c r="AE390" i="20" a="1"/>
  <c r="AE390" i="20" s="1"/>
  <c r="R390" i="20"/>
  <c r="O390" i="20"/>
  <c r="I391" i="20"/>
  <c r="N391" i="20"/>
  <c r="G391" i="20"/>
  <c r="J391" i="20"/>
  <c r="M392" i="20"/>
  <c r="K393" i="20" s="1"/>
  <c r="L393" i="20" s="1"/>
  <c r="H392" i="20" a="1"/>
  <c r="H392" i="20" s="1"/>
  <c r="AI434" i="16"/>
  <c r="AH434" i="16"/>
  <c r="AF434" i="16"/>
  <c r="AM434" i="16"/>
  <c r="AG435" i="16" a="1"/>
  <c r="AG435" i="16" s="1"/>
  <c r="AL435" i="16"/>
  <c r="AJ436" i="16" s="1"/>
  <c r="AK436" i="16" s="1"/>
  <c r="BC433" i="16" a="1"/>
  <c r="BC433" i="16" s="1"/>
  <c r="AS433" i="16" a="1"/>
  <c r="AS433" i="16" s="1"/>
  <c r="BJ433" i="16" a="1"/>
  <c r="BJ433" i="16" s="1"/>
  <c r="BB433" i="16" a="1"/>
  <c r="BB433" i="16" s="1"/>
  <c r="AP433" i="16"/>
  <c r="BD433" i="16" a="1"/>
  <c r="BD433" i="16" s="1"/>
  <c r="AO433" i="16"/>
  <c r="AN433" i="16"/>
  <c r="BG433" i="16" a="1"/>
  <c r="BG433" i="16" s="1"/>
  <c r="AR433" i="16" a="1"/>
  <c r="AR433" i="16" s="1"/>
  <c r="AQ433" i="16"/>
  <c r="BF433" i="16" a="1"/>
  <c r="BF433" i="16" s="1"/>
  <c r="BH433" i="16" a="1"/>
  <c r="BH433" i="16" s="1"/>
  <c r="BE433" i="16" a="1"/>
  <c r="BE433" i="16" s="1"/>
  <c r="AZ433" i="16" a="1"/>
  <c r="AZ433" i="16" s="1"/>
  <c r="BA433" i="16" a="1"/>
  <c r="BA433" i="16" s="1"/>
  <c r="AY433" i="16" a="1"/>
  <c r="AY433" i="16" s="1"/>
  <c r="AW433" i="16" a="1"/>
  <c r="AW433" i="16" s="1"/>
  <c r="AV433" i="16"/>
  <c r="AU433" i="16"/>
  <c r="AT433" i="16"/>
  <c r="AC433" i="16" s="1"/>
  <c r="BI433" i="16" a="1"/>
  <c r="BI433" i="16" s="1"/>
  <c r="AX433" i="16" a="1"/>
  <c r="AX433" i="16" s="1"/>
  <c r="AC432" i="16"/>
  <c r="D424" i="21" l="1"/>
  <c r="W425" i="21"/>
  <c r="AE425" i="21" a="1"/>
  <c r="AE425" i="21" s="1"/>
  <c r="V425" i="21"/>
  <c r="S425" i="21" a="1"/>
  <c r="S425" i="21" s="1"/>
  <c r="AC425" i="21" a="1"/>
  <c r="AC425" i="21" s="1"/>
  <c r="R425" i="21"/>
  <c r="AI425" i="21" a="1"/>
  <c r="AI425" i="21" s="1"/>
  <c r="Y425" i="21" a="1"/>
  <c r="Y425" i="21" s="1"/>
  <c r="O425" i="21"/>
  <c r="AD425" i="21" a="1"/>
  <c r="AD425" i="21" s="1"/>
  <c r="AK425" i="21" a="1"/>
  <c r="AK425" i="21" s="1"/>
  <c r="Z425" i="21" a="1"/>
  <c r="Z425" i="21" s="1"/>
  <c r="X425" i="21" a="1"/>
  <c r="X425" i="21" s="1"/>
  <c r="U425" i="21"/>
  <c r="D425" i="21" s="1"/>
  <c r="AA425" i="21" a="1"/>
  <c r="AA425" i="21" s="1"/>
  <c r="P425" i="21"/>
  <c r="AG425" i="21" a="1"/>
  <c r="AG425" i="21" s="1"/>
  <c r="AF425" i="21" a="1"/>
  <c r="AF425" i="21" s="1"/>
  <c r="T425" i="21" a="1"/>
  <c r="T425" i="21" s="1"/>
  <c r="AJ425" i="21" a="1"/>
  <c r="AJ425" i="21" s="1"/>
  <c r="AB425" i="21" a="1"/>
  <c r="AB425" i="21" s="1"/>
  <c r="AH425" i="21" a="1"/>
  <c r="AH425" i="21" s="1"/>
  <c r="Q425" i="21"/>
  <c r="H427" i="21" a="1"/>
  <c r="H427" i="21" s="1"/>
  <c r="M427" i="21"/>
  <c r="K428" i="21" s="1"/>
  <c r="L428" i="21" s="1"/>
  <c r="G426" i="21"/>
  <c r="N426" i="21"/>
  <c r="J426" i="21"/>
  <c r="I426" i="21"/>
  <c r="H393" i="20" a="1"/>
  <c r="H393" i="20" s="1"/>
  <c r="M393" i="20"/>
  <c r="K394" i="20" s="1"/>
  <c r="L394" i="20" s="1"/>
  <c r="J392" i="20"/>
  <c r="I392" i="20"/>
  <c r="N392" i="20"/>
  <c r="G392" i="20"/>
  <c r="T391" i="20" a="1"/>
  <c r="T391" i="20" s="1"/>
  <c r="AC391" i="20" a="1"/>
  <c r="AC391" i="20" s="1"/>
  <c r="S391" i="20" a="1"/>
  <c r="S391" i="20" s="1"/>
  <c r="AK391" i="20" a="1"/>
  <c r="AK391" i="20" s="1"/>
  <c r="R391" i="20"/>
  <c r="AA391" i="20" a="1"/>
  <c r="AA391" i="20" s="1"/>
  <c r="AJ391" i="20" a="1"/>
  <c r="AJ391" i="20" s="1"/>
  <c r="Q391" i="20"/>
  <c r="AE391" i="20" a="1"/>
  <c r="AE391" i="20" s="1"/>
  <c r="P391" i="20"/>
  <c r="AB391" i="20" a="1"/>
  <c r="AB391" i="20" s="1"/>
  <c r="Z391" i="20" a="1"/>
  <c r="Z391" i="20" s="1"/>
  <c r="AF391" i="20" a="1"/>
  <c r="AF391" i="20" s="1"/>
  <c r="AH391" i="20" a="1"/>
  <c r="AH391" i="20" s="1"/>
  <c r="O391" i="20"/>
  <c r="AG391" i="20" a="1"/>
  <c r="AG391" i="20" s="1"/>
  <c r="V391" i="20"/>
  <c r="U391" i="20"/>
  <c r="D391" i="20" s="1"/>
  <c r="AD391" i="20" a="1"/>
  <c r="AD391" i="20" s="1"/>
  <c r="AI391" i="20" a="1"/>
  <c r="AI391" i="20" s="1"/>
  <c r="Y391" i="20" a="1"/>
  <c r="Y391" i="20" s="1"/>
  <c r="X391" i="20" a="1"/>
  <c r="X391" i="20" s="1"/>
  <c r="W391" i="20"/>
  <c r="D390" i="20"/>
  <c r="AL436" i="16"/>
  <c r="AJ437" i="16" s="1"/>
  <c r="AK437" i="16" s="1"/>
  <c r="AG436" i="16" a="1"/>
  <c r="AG436" i="16" s="1"/>
  <c r="AF435" i="16"/>
  <c r="AI435" i="16"/>
  <c r="AH435" i="16"/>
  <c r="AM435" i="16"/>
  <c r="AS434" i="16" a="1"/>
  <c r="AS434" i="16" s="1"/>
  <c r="BJ434" i="16" a="1"/>
  <c r="BJ434" i="16" s="1"/>
  <c r="BB434" i="16" a="1"/>
  <c r="BB434" i="16" s="1"/>
  <c r="AR434" i="16" a="1"/>
  <c r="AR434" i="16" s="1"/>
  <c r="BH434" i="16" a="1"/>
  <c r="BH434" i="16" s="1"/>
  <c r="AZ434" i="16" a="1"/>
  <c r="AZ434" i="16" s="1"/>
  <c r="AO434" i="16"/>
  <c r="AY434" i="16" a="1"/>
  <c r="AY434" i="16" s="1"/>
  <c r="BI434" i="16" a="1"/>
  <c r="BI434" i="16" s="1"/>
  <c r="BG434" i="16" a="1"/>
  <c r="BG434" i="16" s="1"/>
  <c r="AW434" i="16" a="1"/>
  <c r="AW434" i="16" s="1"/>
  <c r="AV434" i="16"/>
  <c r="AU434" i="16"/>
  <c r="AT434" i="16"/>
  <c r="BC434" i="16" a="1"/>
  <c r="BC434" i="16" s="1"/>
  <c r="BA434" i="16" a="1"/>
  <c r="BA434" i="16" s="1"/>
  <c r="BE434" i="16" a="1"/>
  <c r="BE434" i="16" s="1"/>
  <c r="BF434" i="16" a="1"/>
  <c r="BF434" i="16" s="1"/>
  <c r="AX434" i="16" a="1"/>
  <c r="AX434" i="16" s="1"/>
  <c r="AQ434" i="16"/>
  <c r="AP434" i="16"/>
  <c r="AN434" i="16"/>
  <c r="BD434" i="16" a="1"/>
  <c r="BD434" i="16" s="1"/>
  <c r="AE426" i="21" l="1" a="1"/>
  <c r="AE426" i="21" s="1"/>
  <c r="V426" i="21"/>
  <c r="U426" i="21"/>
  <c r="D426" i="21" s="1"/>
  <c r="AG426" i="21" a="1"/>
  <c r="AG426" i="21" s="1"/>
  <c r="X426" i="21" a="1"/>
  <c r="X426" i="21" s="1"/>
  <c r="W426" i="21"/>
  <c r="AF426" i="21" a="1"/>
  <c r="AF426" i="21" s="1"/>
  <c r="S426" i="21" a="1"/>
  <c r="S426" i="21" s="1"/>
  <c r="AC426" i="21" a="1"/>
  <c r="AC426" i="21" s="1"/>
  <c r="AB426" i="21" a="1"/>
  <c r="AB426" i="21" s="1"/>
  <c r="AA426" i="21" a="1"/>
  <c r="AA426" i="21" s="1"/>
  <c r="Z426" i="21" a="1"/>
  <c r="Z426" i="21" s="1"/>
  <c r="R426" i="21"/>
  <c r="AI426" i="21" a="1"/>
  <c r="AI426" i="21" s="1"/>
  <c r="Q426" i="21"/>
  <c r="P426" i="21"/>
  <c r="AJ426" i="21" a="1"/>
  <c r="AJ426" i="21" s="1"/>
  <c r="AK426" i="21" a="1"/>
  <c r="AK426" i="21" s="1"/>
  <c r="AH426" i="21" a="1"/>
  <c r="AH426" i="21" s="1"/>
  <c r="AD426" i="21" a="1"/>
  <c r="AD426" i="21" s="1"/>
  <c r="Y426" i="21" a="1"/>
  <c r="Y426" i="21" s="1"/>
  <c r="T426" i="21" a="1"/>
  <c r="T426" i="21" s="1"/>
  <c r="O426" i="21"/>
  <c r="H428" i="21" a="1"/>
  <c r="H428" i="21" s="1"/>
  <c r="M428" i="21"/>
  <c r="K429" i="21" s="1"/>
  <c r="L429" i="21" s="1"/>
  <c r="G427" i="21"/>
  <c r="N427" i="21"/>
  <c r="J427" i="21"/>
  <c r="I427" i="21"/>
  <c r="AK392" i="20" a="1"/>
  <c r="AK392" i="20" s="1"/>
  <c r="AC392" i="20" a="1"/>
  <c r="AC392" i="20" s="1"/>
  <c r="AD392" i="20" a="1"/>
  <c r="AD392" i="20" s="1"/>
  <c r="T392" i="20" a="1"/>
  <c r="T392" i="20" s="1"/>
  <c r="V392" i="20"/>
  <c r="AF392" i="20" a="1"/>
  <c r="AF392" i="20" s="1"/>
  <c r="U392" i="20"/>
  <c r="AB392" i="20" a="1"/>
  <c r="AB392" i="20" s="1"/>
  <c r="AA392" i="20" a="1"/>
  <c r="AA392" i="20" s="1"/>
  <c r="AJ392" i="20" a="1"/>
  <c r="AJ392" i="20" s="1"/>
  <c r="S392" i="20" a="1"/>
  <c r="S392" i="20" s="1"/>
  <c r="Y392" i="20" a="1"/>
  <c r="Y392" i="20" s="1"/>
  <c r="X392" i="20" a="1"/>
  <c r="X392" i="20" s="1"/>
  <c r="W392" i="20"/>
  <c r="R392" i="20"/>
  <c r="Q392" i="20"/>
  <c r="AI392" i="20" a="1"/>
  <c r="AI392" i="20" s="1"/>
  <c r="AH392" i="20" a="1"/>
  <c r="AH392" i="20" s="1"/>
  <c r="AE392" i="20" a="1"/>
  <c r="AE392" i="20" s="1"/>
  <c r="Z392" i="20" a="1"/>
  <c r="Z392" i="20" s="1"/>
  <c r="P392" i="20"/>
  <c r="O392" i="20"/>
  <c r="AG392" i="20" a="1"/>
  <c r="AG392" i="20" s="1"/>
  <c r="M394" i="20"/>
  <c r="K395" i="20" s="1"/>
  <c r="L395" i="20" s="1"/>
  <c r="H394" i="20" a="1"/>
  <c r="H394" i="20" s="1"/>
  <c r="G393" i="20"/>
  <c r="I393" i="20"/>
  <c r="N393" i="20"/>
  <c r="J393" i="20"/>
  <c r="BJ435" i="16" a="1"/>
  <c r="BJ435" i="16" s="1"/>
  <c r="BB435" i="16" a="1"/>
  <c r="BB435" i="16" s="1"/>
  <c r="AR435" i="16" a="1"/>
  <c r="AR435" i="16" s="1"/>
  <c r="BI435" i="16" a="1"/>
  <c r="BI435" i="16" s="1"/>
  <c r="BA435" i="16" a="1"/>
  <c r="BA435" i="16" s="1"/>
  <c r="AQ435" i="16"/>
  <c r="AN435" i="16"/>
  <c r="BG435" i="16" a="1"/>
  <c r="BG435" i="16" s="1"/>
  <c r="AW435" i="16" a="1"/>
  <c r="AW435" i="16" s="1"/>
  <c r="AV435" i="16"/>
  <c r="BF435" i="16" a="1"/>
  <c r="BF435" i="16" s="1"/>
  <c r="AU435" i="16"/>
  <c r="AS435" i="16" a="1"/>
  <c r="AS435" i="16" s="1"/>
  <c r="AZ435" i="16" a="1"/>
  <c r="AZ435" i="16" s="1"/>
  <c r="AY435" i="16" a="1"/>
  <c r="AY435" i="16" s="1"/>
  <c r="AT435" i="16"/>
  <c r="AC435" i="16" s="1"/>
  <c r="AP435" i="16"/>
  <c r="AO435" i="16"/>
  <c r="AX435" i="16" a="1"/>
  <c r="AX435" i="16" s="1"/>
  <c r="BH435" i="16" a="1"/>
  <c r="BH435" i="16" s="1"/>
  <c r="BD435" i="16" a="1"/>
  <c r="BD435" i="16" s="1"/>
  <c r="BE435" i="16" a="1"/>
  <c r="BE435" i="16" s="1"/>
  <c r="BC435" i="16" a="1"/>
  <c r="BC435" i="16" s="1"/>
  <c r="AC434" i="16"/>
  <c r="AM436" i="16"/>
  <c r="AI436" i="16"/>
  <c r="AH436" i="16"/>
  <c r="AF436" i="16"/>
  <c r="AL437" i="16"/>
  <c r="AJ438" i="16" s="1"/>
  <c r="AK438" i="16" s="1"/>
  <c r="AG437" i="16" a="1"/>
  <c r="AG437" i="16" s="1"/>
  <c r="U427" i="21" l="1"/>
  <c r="AD427" i="21" a="1"/>
  <c r="AD427" i="21" s="1"/>
  <c r="AI427" i="21" a="1"/>
  <c r="AI427" i="21" s="1"/>
  <c r="Z427" i="21" a="1"/>
  <c r="Z427" i="21" s="1"/>
  <c r="O427" i="21"/>
  <c r="AB427" i="21" a="1"/>
  <c r="AB427" i="21" s="1"/>
  <c r="AC427" i="21" a="1"/>
  <c r="AC427" i="21" s="1"/>
  <c r="Q427" i="21"/>
  <c r="AE427" i="21" a="1"/>
  <c r="AE427" i="21" s="1"/>
  <c r="AF427" i="21" a="1"/>
  <c r="AF427" i="21" s="1"/>
  <c r="P427" i="21"/>
  <c r="AJ427" i="21" a="1"/>
  <c r="AJ427" i="21" s="1"/>
  <c r="AA427" i="21" a="1"/>
  <c r="AA427" i="21" s="1"/>
  <c r="T427" i="21" a="1"/>
  <c r="T427" i="21" s="1"/>
  <c r="AG427" i="21" a="1"/>
  <c r="AG427" i="21" s="1"/>
  <c r="W427" i="21"/>
  <c r="S427" i="21" a="1"/>
  <c r="S427" i="21" s="1"/>
  <c r="R427" i="21"/>
  <c r="V427" i="21"/>
  <c r="AK427" i="21" a="1"/>
  <c r="AK427" i="21" s="1"/>
  <c r="AH427" i="21" a="1"/>
  <c r="AH427" i="21" s="1"/>
  <c r="Y427" i="21" a="1"/>
  <c r="Y427" i="21" s="1"/>
  <c r="X427" i="21" a="1"/>
  <c r="X427" i="21" s="1"/>
  <c r="H429" i="21" a="1"/>
  <c r="H429" i="21" s="1"/>
  <c r="M429" i="21"/>
  <c r="K430" i="21" s="1"/>
  <c r="L430" i="21" s="1"/>
  <c r="G428" i="21"/>
  <c r="N428" i="21"/>
  <c r="I428" i="21"/>
  <c r="J428" i="21"/>
  <c r="S393" i="20" a="1"/>
  <c r="S393" i="20" s="1"/>
  <c r="V393" i="20"/>
  <c r="AE393" i="20" a="1"/>
  <c r="AE393" i="20" s="1"/>
  <c r="U393" i="20"/>
  <c r="D393" i="20" s="1"/>
  <c r="AK393" i="20" a="1"/>
  <c r="AK393" i="20" s="1"/>
  <c r="AA393" i="20" a="1"/>
  <c r="AA393" i="20" s="1"/>
  <c r="AJ393" i="20" a="1"/>
  <c r="AJ393" i="20" s="1"/>
  <c r="Z393" i="20" a="1"/>
  <c r="Z393" i="20" s="1"/>
  <c r="O393" i="20"/>
  <c r="AD393" i="20" a="1"/>
  <c r="AD393" i="20" s="1"/>
  <c r="P393" i="20"/>
  <c r="AB393" i="20" a="1"/>
  <c r="AB393" i="20" s="1"/>
  <c r="AG393" i="20" a="1"/>
  <c r="AG393" i="20" s="1"/>
  <c r="AF393" i="20" a="1"/>
  <c r="AF393" i="20" s="1"/>
  <c r="AC393" i="20" a="1"/>
  <c r="AC393" i="20" s="1"/>
  <c r="R393" i="20"/>
  <c r="X393" i="20" a="1"/>
  <c r="X393" i="20" s="1"/>
  <c r="W393" i="20"/>
  <c r="AI393" i="20" a="1"/>
  <c r="AI393" i="20" s="1"/>
  <c r="AH393" i="20" a="1"/>
  <c r="AH393" i="20" s="1"/>
  <c r="Y393" i="20" a="1"/>
  <c r="Y393" i="20" s="1"/>
  <c r="T393" i="20" a="1"/>
  <c r="T393" i="20" s="1"/>
  <c r="Q393" i="20"/>
  <c r="I394" i="20"/>
  <c r="N394" i="20"/>
  <c r="J394" i="20"/>
  <c r="G394" i="20"/>
  <c r="M395" i="20"/>
  <c r="K396" i="20" s="1"/>
  <c r="L396" i="20" s="1"/>
  <c r="H395" i="20" a="1"/>
  <c r="H395" i="20" s="1"/>
  <c r="D392" i="20"/>
  <c r="AI437" i="16"/>
  <c r="AM437" i="16"/>
  <c r="AH437" i="16"/>
  <c r="AF437" i="16"/>
  <c r="AG438" i="16" a="1"/>
  <c r="AG438" i="16" s="1"/>
  <c r="AL438" i="16"/>
  <c r="AJ439" i="16" s="1"/>
  <c r="AK439" i="16" s="1"/>
  <c r="AR436" i="16" a="1"/>
  <c r="AR436" i="16" s="1"/>
  <c r="BI436" i="16" a="1"/>
  <c r="BI436" i="16" s="1"/>
  <c r="BA436" i="16" a="1"/>
  <c r="BA436" i="16" s="1"/>
  <c r="AQ436" i="16"/>
  <c r="AP436" i="16"/>
  <c r="BG436" i="16" a="1"/>
  <c r="BG436" i="16" s="1"/>
  <c r="AY436" i="16" a="1"/>
  <c r="AY436" i="16" s="1"/>
  <c r="AS436" i="16" a="1"/>
  <c r="AS436" i="16" s="1"/>
  <c r="BD436" i="16" a="1"/>
  <c r="BD436" i="16" s="1"/>
  <c r="AO436" i="16"/>
  <c r="BB436" i="16" a="1"/>
  <c r="BB436" i="16" s="1"/>
  <c r="BE436" i="16" a="1"/>
  <c r="BE436" i="16" s="1"/>
  <c r="BC436" i="16" a="1"/>
  <c r="BC436" i="16" s="1"/>
  <c r="AN436" i="16"/>
  <c r="BJ436" i="16" a="1"/>
  <c r="BJ436" i="16" s="1"/>
  <c r="BH436" i="16" a="1"/>
  <c r="BH436" i="16" s="1"/>
  <c r="BF436" i="16" a="1"/>
  <c r="BF436" i="16" s="1"/>
  <c r="AT436" i="16"/>
  <c r="AC436" i="16" s="1"/>
  <c r="AX436" i="16" a="1"/>
  <c r="AX436" i="16" s="1"/>
  <c r="AU436" i="16"/>
  <c r="AZ436" i="16" a="1"/>
  <c r="AZ436" i="16" s="1"/>
  <c r="AW436" i="16" a="1"/>
  <c r="AW436" i="16" s="1"/>
  <c r="AV436" i="16"/>
  <c r="AD428" i="21" l="1" a="1"/>
  <c r="AD428" i="21" s="1"/>
  <c r="T428" i="21" a="1"/>
  <c r="T428" i="21" s="1"/>
  <c r="AC428" i="21" a="1"/>
  <c r="AC428" i="21" s="1"/>
  <c r="R428" i="21"/>
  <c r="Q428" i="21"/>
  <c r="AI428" i="21" a="1"/>
  <c r="AI428" i="21" s="1"/>
  <c r="Y428" i="21" a="1"/>
  <c r="Y428" i="21" s="1"/>
  <c r="AB428" i="21" a="1"/>
  <c r="AB428" i="21" s="1"/>
  <c r="AH428" i="21" a="1"/>
  <c r="AH428" i="21" s="1"/>
  <c r="AG428" i="21" a="1"/>
  <c r="AG428" i="21" s="1"/>
  <c r="O428" i="21"/>
  <c r="S428" i="21" a="1"/>
  <c r="S428" i="21" s="1"/>
  <c r="P428" i="21"/>
  <c r="AF428" i="21" a="1"/>
  <c r="AF428" i="21" s="1"/>
  <c r="AE428" i="21" a="1"/>
  <c r="AE428" i="21" s="1"/>
  <c r="X428" i="21" a="1"/>
  <c r="X428" i="21" s="1"/>
  <c r="V428" i="21"/>
  <c r="U428" i="21"/>
  <c r="D428" i="21" s="1"/>
  <c r="Z428" i="21" a="1"/>
  <c r="Z428" i="21" s="1"/>
  <c r="AA428" i="21" a="1"/>
  <c r="AA428" i="21" s="1"/>
  <c r="W428" i="21"/>
  <c r="AJ428" i="21" a="1"/>
  <c r="AJ428" i="21" s="1"/>
  <c r="AK428" i="21" a="1"/>
  <c r="AK428" i="21" s="1"/>
  <c r="M430" i="21"/>
  <c r="K431" i="21" s="1"/>
  <c r="L431" i="21" s="1"/>
  <c r="H430" i="21" a="1"/>
  <c r="H430" i="21" s="1"/>
  <c r="G429" i="21"/>
  <c r="J429" i="21"/>
  <c r="I429" i="21"/>
  <c r="N429" i="21"/>
  <c r="D427" i="21"/>
  <c r="J395" i="20"/>
  <c r="G395" i="20"/>
  <c r="N395" i="20"/>
  <c r="I395" i="20"/>
  <c r="M396" i="20"/>
  <c r="K397" i="20" s="1"/>
  <c r="L397" i="20" s="1"/>
  <c r="H396" i="20" a="1"/>
  <c r="H396" i="20" s="1"/>
  <c r="AJ394" i="20" a="1"/>
  <c r="AJ394" i="20" s="1"/>
  <c r="AB394" i="20" a="1"/>
  <c r="AB394" i="20" s="1"/>
  <c r="R394" i="20"/>
  <c r="X394" i="20" a="1"/>
  <c r="X394" i="20" s="1"/>
  <c r="AF394" i="20" a="1"/>
  <c r="AF394" i="20" s="1"/>
  <c r="W394" i="20"/>
  <c r="AE394" i="20" a="1"/>
  <c r="AE394" i="20" s="1"/>
  <c r="T394" i="20" a="1"/>
  <c r="T394" i="20" s="1"/>
  <c r="Y394" i="20" a="1"/>
  <c r="Y394" i="20" s="1"/>
  <c r="AI394" i="20" a="1"/>
  <c r="AI394" i="20" s="1"/>
  <c r="O394" i="20"/>
  <c r="AD394" i="20" a="1"/>
  <c r="AD394" i="20" s="1"/>
  <c r="U394" i="20"/>
  <c r="Q394" i="20"/>
  <c r="V394" i="20"/>
  <c r="AK394" i="20" a="1"/>
  <c r="AK394" i="20" s="1"/>
  <c r="S394" i="20" a="1"/>
  <c r="S394" i="20" s="1"/>
  <c r="AA394" i="20" a="1"/>
  <c r="AA394" i="20" s="1"/>
  <c r="Z394" i="20" a="1"/>
  <c r="Z394" i="20" s="1"/>
  <c r="P394" i="20"/>
  <c r="AH394" i="20" a="1"/>
  <c r="AH394" i="20" s="1"/>
  <c r="AG394" i="20" a="1"/>
  <c r="AG394" i="20" s="1"/>
  <c r="AC394" i="20" a="1"/>
  <c r="AC394" i="20" s="1"/>
  <c r="AG439" i="16" a="1"/>
  <c r="AG439" i="16" s="1"/>
  <c r="AL439" i="16"/>
  <c r="AJ440" i="16" s="1"/>
  <c r="AK440" i="16" s="1"/>
  <c r="AF438" i="16"/>
  <c r="AM438" i="16"/>
  <c r="AI438" i="16"/>
  <c r="AH438" i="16"/>
  <c r="BI437" i="16" a="1"/>
  <c r="BI437" i="16" s="1"/>
  <c r="BA437" i="16" a="1"/>
  <c r="BA437" i="16" s="1"/>
  <c r="AQ437" i="16"/>
  <c r="AP437" i="16"/>
  <c r="BH437" i="16" a="1"/>
  <c r="BH437" i="16" s="1"/>
  <c r="AZ437" i="16" a="1"/>
  <c r="AZ437" i="16" s="1"/>
  <c r="AO437" i="16"/>
  <c r="BB437" i="16" a="1"/>
  <c r="BB437" i="16" s="1"/>
  <c r="BG437" i="16" a="1"/>
  <c r="BG437" i="16" s="1"/>
  <c r="AS437" i="16" a="1"/>
  <c r="AS437" i="16" s="1"/>
  <c r="BF437" i="16" a="1"/>
  <c r="BF437" i="16" s="1"/>
  <c r="AR437" i="16" a="1"/>
  <c r="AR437" i="16" s="1"/>
  <c r="BD437" i="16" a="1"/>
  <c r="BD437" i="16" s="1"/>
  <c r="BC437" i="16" a="1"/>
  <c r="BC437" i="16" s="1"/>
  <c r="AX437" i="16" a="1"/>
  <c r="AX437" i="16" s="1"/>
  <c r="AN437" i="16"/>
  <c r="BJ437" i="16" a="1"/>
  <c r="BJ437" i="16" s="1"/>
  <c r="BE437" i="16" a="1"/>
  <c r="BE437" i="16" s="1"/>
  <c r="AY437" i="16" a="1"/>
  <c r="AY437" i="16" s="1"/>
  <c r="AV437" i="16"/>
  <c r="AU437" i="16"/>
  <c r="AT437" i="16"/>
  <c r="AW437" i="16" a="1"/>
  <c r="AW437" i="16" s="1"/>
  <c r="T429" i="21" l="1" a="1"/>
  <c r="T429" i="21" s="1"/>
  <c r="AK429" i="21" a="1"/>
  <c r="AK429" i="21" s="1"/>
  <c r="AC429" i="21" a="1"/>
  <c r="AC429" i="21" s="1"/>
  <c r="W429" i="21"/>
  <c r="AF429" i="21" a="1"/>
  <c r="AF429" i="21" s="1"/>
  <c r="V429" i="21"/>
  <c r="S429" i="21" a="1"/>
  <c r="S429" i="21" s="1"/>
  <c r="AE429" i="21" a="1"/>
  <c r="AE429" i="21" s="1"/>
  <c r="R429" i="21"/>
  <c r="AA429" i="21" a="1"/>
  <c r="AA429" i="21" s="1"/>
  <c r="AJ429" i="21" a="1"/>
  <c r="AJ429" i="21" s="1"/>
  <c r="X429" i="21" a="1"/>
  <c r="X429" i="21" s="1"/>
  <c r="U429" i="21"/>
  <c r="AI429" i="21" a="1"/>
  <c r="AI429" i="21" s="1"/>
  <c r="Q429" i="21"/>
  <c r="AG429" i="21" a="1"/>
  <c r="AG429" i="21" s="1"/>
  <c r="O429" i="21"/>
  <c r="Z429" i="21" a="1"/>
  <c r="Z429" i="21" s="1"/>
  <c r="Y429" i="21" a="1"/>
  <c r="Y429" i="21" s="1"/>
  <c r="P429" i="21"/>
  <c r="AB429" i="21" a="1"/>
  <c r="AB429" i="21" s="1"/>
  <c r="AH429" i="21" a="1"/>
  <c r="AH429" i="21" s="1"/>
  <c r="AD429" i="21" a="1"/>
  <c r="AD429" i="21" s="1"/>
  <c r="H431" i="21" a="1"/>
  <c r="H431" i="21" s="1"/>
  <c r="M431" i="21"/>
  <c r="K432" i="21" s="1"/>
  <c r="L432" i="21" s="1"/>
  <c r="N430" i="21"/>
  <c r="G430" i="21"/>
  <c r="J430" i="21"/>
  <c r="I430" i="21"/>
  <c r="J396" i="20"/>
  <c r="N396" i="20"/>
  <c r="I396" i="20"/>
  <c r="G396" i="20"/>
  <c r="M397" i="20"/>
  <c r="K398" i="20" s="1"/>
  <c r="L398" i="20" s="1"/>
  <c r="H397" i="20" a="1"/>
  <c r="H397" i="20" s="1"/>
  <c r="D394" i="20"/>
  <c r="Q395" i="20"/>
  <c r="Y395" i="20" a="1"/>
  <c r="Y395" i="20" s="1"/>
  <c r="AG395" i="20" a="1"/>
  <c r="AG395" i="20" s="1"/>
  <c r="AK395" i="20" a="1"/>
  <c r="AK395" i="20" s="1"/>
  <c r="AA395" i="20" a="1"/>
  <c r="AA395" i="20" s="1"/>
  <c r="AF395" i="20" a="1"/>
  <c r="AF395" i="20" s="1"/>
  <c r="T395" i="20" a="1"/>
  <c r="T395" i="20" s="1"/>
  <c r="R395" i="20"/>
  <c r="AE395" i="20" a="1"/>
  <c r="AE395" i="20" s="1"/>
  <c r="P395" i="20"/>
  <c r="O395" i="20"/>
  <c r="AD395" i="20" a="1"/>
  <c r="AD395" i="20" s="1"/>
  <c r="AC395" i="20" a="1"/>
  <c r="AC395" i="20" s="1"/>
  <c r="Z395" i="20" a="1"/>
  <c r="Z395" i="20" s="1"/>
  <c r="AB395" i="20" a="1"/>
  <c r="AB395" i="20" s="1"/>
  <c r="S395" i="20" a="1"/>
  <c r="S395" i="20" s="1"/>
  <c r="AH395" i="20" a="1"/>
  <c r="AH395" i="20" s="1"/>
  <c r="W395" i="20"/>
  <c r="V395" i="20"/>
  <c r="U395" i="20"/>
  <c r="D395" i="20" s="1"/>
  <c r="AI395" i="20" a="1"/>
  <c r="AI395" i="20" s="1"/>
  <c r="X395" i="20" a="1"/>
  <c r="X395" i="20" s="1"/>
  <c r="AJ395" i="20" a="1"/>
  <c r="AJ395" i="20" s="1"/>
  <c r="AP438" i="16"/>
  <c r="BH438" i="16" a="1"/>
  <c r="BH438" i="16" s="1"/>
  <c r="AZ438" i="16" a="1"/>
  <c r="AZ438" i="16" s="1"/>
  <c r="AO438" i="16"/>
  <c r="AN438" i="16"/>
  <c r="BF438" i="16" a="1"/>
  <c r="BF438" i="16" s="1"/>
  <c r="AX438" i="16" a="1"/>
  <c r="AX438" i="16" s="1"/>
  <c r="BI438" i="16" a="1"/>
  <c r="BI438" i="16" s="1"/>
  <c r="AW438" i="16" a="1"/>
  <c r="AW438" i="16" s="1"/>
  <c r="BG438" i="16" a="1"/>
  <c r="BG438" i="16" s="1"/>
  <c r="AV438" i="16"/>
  <c r="BE438" i="16" a="1"/>
  <c r="BE438" i="16" s="1"/>
  <c r="AY438" i="16" a="1"/>
  <c r="AY438" i="16" s="1"/>
  <c r="AU438" i="16"/>
  <c r="AT438" i="16"/>
  <c r="AC438" i="16" s="1"/>
  <c r="BA438" i="16" a="1"/>
  <c r="BA438" i="16" s="1"/>
  <c r="AS438" i="16" a="1"/>
  <c r="AS438" i="16" s="1"/>
  <c r="AQ438" i="16"/>
  <c r="BD438" i="16" a="1"/>
  <c r="BD438" i="16" s="1"/>
  <c r="BC438" i="16" a="1"/>
  <c r="BC438" i="16" s="1"/>
  <c r="BJ438" i="16" a="1"/>
  <c r="BJ438" i="16" s="1"/>
  <c r="BB438" i="16" a="1"/>
  <c r="BB438" i="16" s="1"/>
  <c r="AR438" i="16" a="1"/>
  <c r="AR438" i="16" s="1"/>
  <c r="AC437" i="16"/>
  <c r="AL440" i="16"/>
  <c r="AJ441" i="16" s="1"/>
  <c r="AK441" i="16" s="1"/>
  <c r="AG440" i="16" a="1"/>
  <c r="AG440" i="16" s="1"/>
  <c r="AM439" i="16"/>
  <c r="AF439" i="16"/>
  <c r="AH439" i="16"/>
  <c r="AI439" i="16"/>
  <c r="D429" i="21" l="1"/>
  <c r="AK430" i="21" a="1"/>
  <c r="AK430" i="21" s="1"/>
  <c r="AC430" i="21" a="1"/>
  <c r="AC430" i="21" s="1"/>
  <c r="S430" i="21" a="1"/>
  <c r="S430" i="21" s="1"/>
  <c r="AI430" i="21" a="1"/>
  <c r="AI430" i="21" s="1"/>
  <c r="Z430" i="21" a="1"/>
  <c r="Z430" i="21" s="1"/>
  <c r="AB430" i="21" a="1"/>
  <c r="AB430" i="21" s="1"/>
  <c r="AA430" i="21" a="1"/>
  <c r="AA430" i="21" s="1"/>
  <c r="Y430" i="21" a="1"/>
  <c r="Y430" i="21" s="1"/>
  <c r="W430" i="21"/>
  <c r="X430" i="21" a="1"/>
  <c r="X430" i="21" s="1"/>
  <c r="AJ430" i="21" a="1"/>
  <c r="AJ430" i="21" s="1"/>
  <c r="V430" i="21"/>
  <c r="O430" i="21"/>
  <c r="T430" i="21" a="1"/>
  <c r="T430" i="21" s="1"/>
  <c r="AE430" i="21" a="1"/>
  <c r="AE430" i="21" s="1"/>
  <c r="AD430" i="21" a="1"/>
  <c r="AD430" i="21" s="1"/>
  <c r="P430" i="21"/>
  <c r="Q430" i="21"/>
  <c r="R430" i="21"/>
  <c r="AF430" i="21" a="1"/>
  <c r="AF430" i="21" s="1"/>
  <c r="AH430" i="21" a="1"/>
  <c r="AH430" i="21" s="1"/>
  <c r="AG430" i="21" a="1"/>
  <c r="AG430" i="21" s="1"/>
  <c r="U430" i="21"/>
  <c r="D430" i="21" s="1"/>
  <c r="H432" i="21" a="1"/>
  <c r="H432" i="21" s="1"/>
  <c r="M432" i="21"/>
  <c r="K433" i="21" s="1"/>
  <c r="L433" i="21" s="1"/>
  <c r="G431" i="21"/>
  <c r="I431" i="21"/>
  <c r="J431" i="21"/>
  <c r="N431" i="21"/>
  <c r="N397" i="20"/>
  <c r="J397" i="20"/>
  <c r="I397" i="20"/>
  <c r="G397" i="20"/>
  <c r="M398" i="20"/>
  <c r="K399" i="20" s="1"/>
  <c r="L399" i="20" s="1"/>
  <c r="H398" i="20" a="1"/>
  <c r="H398" i="20" s="1"/>
  <c r="AI396" i="20" a="1"/>
  <c r="AI396" i="20" s="1"/>
  <c r="AA396" i="20" a="1"/>
  <c r="AA396" i="20" s="1"/>
  <c r="P396" i="20"/>
  <c r="Z396" i="20" a="1"/>
  <c r="Z396" i="20" s="1"/>
  <c r="AH396" i="20" a="1"/>
  <c r="AH396" i="20" s="1"/>
  <c r="AE396" i="20" a="1"/>
  <c r="AE396" i="20" s="1"/>
  <c r="T396" i="20" a="1"/>
  <c r="T396" i="20" s="1"/>
  <c r="R396" i="20"/>
  <c r="AD396" i="20" a="1"/>
  <c r="AD396" i="20" s="1"/>
  <c r="Q396" i="20"/>
  <c r="AG396" i="20" a="1"/>
  <c r="AG396" i="20" s="1"/>
  <c r="S396" i="20" a="1"/>
  <c r="S396" i="20" s="1"/>
  <c r="O396" i="20"/>
  <c r="W396" i="20"/>
  <c r="AK396" i="20" a="1"/>
  <c r="AK396" i="20" s="1"/>
  <c r="U396" i="20"/>
  <c r="V396" i="20"/>
  <c r="AJ396" i="20" a="1"/>
  <c r="AJ396" i="20" s="1"/>
  <c r="AC396" i="20" a="1"/>
  <c r="AC396" i="20" s="1"/>
  <c r="AB396" i="20" a="1"/>
  <c r="AB396" i="20" s="1"/>
  <c r="X396" i="20" a="1"/>
  <c r="X396" i="20" s="1"/>
  <c r="Y396" i="20" a="1"/>
  <c r="Y396" i="20" s="1"/>
  <c r="AF396" i="20" a="1"/>
  <c r="AF396" i="20" s="1"/>
  <c r="BH439" i="16" a="1"/>
  <c r="BH439" i="16" s="1"/>
  <c r="AZ439" i="16" a="1"/>
  <c r="AZ439" i="16" s="1"/>
  <c r="AO439" i="16"/>
  <c r="AN439" i="16"/>
  <c r="BG439" i="16" a="1"/>
  <c r="BG439" i="16" s="1"/>
  <c r="AY439" i="16" a="1"/>
  <c r="AY439" i="16" s="1"/>
  <c r="BE439" i="16" a="1"/>
  <c r="BE439" i="16" s="1"/>
  <c r="AS439" i="16" a="1"/>
  <c r="AS439" i="16" s="1"/>
  <c r="BD439" i="16" a="1"/>
  <c r="BD439" i="16" s="1"/>
  <c r="AP439" i="16"/>
  <c r="BB439" i="16" a="1"/>
  <c r="BB439" i="16" s="1"/>
  <c r="BA439" i="16" a="1"/>
  <c r="BA439" i="16" s="1"/>
  <c r="AR439" i="16" a="1"/>
  <c r="AR439" i="16" s="1"/>
  <c r="AQ439" i="16"/>
  <c r="BJ439" i="16" a="1"/>
  <c r="BJ439" i="16" s="1"/>
  <c r="AU439" i="16"/>
  <c r="AT439" i="16"/>
  <c r="AW439" i="16" a="1"/>
  <c r="AW439" i="16" s="1"/>
  <c r="AV439" i="16"/>
  <c r="BF439" i="16" a="1"/>
  <c r="BF439" i="16" s="1"/>
  <c r="BC439" i="16" a="1"/>
  <c r="BC439" i="16" s="1"/>
  <c r="AX439" i="16" a="1"/>
  <c r="AX439" i="16" s="1"/>
  <c r="BI439" i="16" a="1"/>
  <c r="BI439" i="16" s="1"/>
  <c r="AM440" i="16"/>
  <c r="AI440" i="16"/>
  <c r="AH440" i="16"/>
  <c r="AF440" i="16"/>
  <c r="AL441" i="16"/>
  <c r="AJ442" i="16" s="1"/>
  <c r="AK442" i="16" s="1"/>
  <c r="AG441" i="16" a="1"/>
  <c r="AG441" i="16" s="1"/>
  <c r="S431" i="21" l="1" a="1"/>
  <c r="S431" i="21" s="1"/>
  <c r="AJ431" i="21" a="1"/>
  <c r="AJ431" i="21" s="1"/>
  <c r="AB431" i="21" a="1"/>
  <c r="AB431" i="21" s="1"/>
  <c r="R431" i="21"/>
  <c r="Q431" i="21"/>
  <c r="AC431" i="21" a="1"/>
  <c r="AC431" i="21" s="1"/>
  <c r="P431" i="21"/>
  <c r="AH431" i="21" a="1"/>
  <c r="AH431" i="21" s="1"/>
  <c r="X431" i="21" a="1"/>
  <c r="X431" i="21" s="1"/>
  <c r="Z431" i="21" a="1"/>
  <c r="Z431" i="21" s="1"/>
  <c r="AA431" i="21" a="1"/>
  <c r="AA431" i="21" s="1"/>
  <c r="AD431" i="21" a="1"/>
  <c r="AD431" i="21" s="1"/>
  <c r="U431" i="21"/>
  <c r="D431" i="21" s="1"/>
  <c r="W431" i="21"/>
  <c r="AF431" i="21" a="1"/>
  <c r="AF431" i="21" s="1"/>
  <c r="T431" i="21" a="1"/>
  <c r="T431" i="21" s="1"/>
  <c r="V431" i="21"/>
  <c r="AI431" i="21" a="1"/>
  <c r="AI431" i="21" s="1"/>
  <c r="AE431" i="21" a="1"/>
  <c r="AE431" i="21" s="1"/>
  <c r="AG431" i="21" a="1"/>
  <c r="AG431" i="21" s="1"/>
  <c r="Y431" i="21" a="1"/>
  <c r="Y431" i="21" s="1"/>
  <c r="O431" i="21"/>
  <c r="AK431" i="21" a="1"/>
  <c r="AK431" i="21" s="1"/>
  <c r="M433" i="21"/>
  <c r="K434" i="21" s="1"/>
  <c r="L434" i="21" s="1"/>
  <c r="H433" i="21" a="1"/>
  <c r="H433" i="21" s="1"/>
  <c r="G432" i="21"/>
  <c r="N432" i="21"/>
  <c r="J432" i="21"/>
  <c r="I432" i="21"/>
  <c r="N398" i="20"/>
  <c r="I398" i="20"/>
  <c r="J398" i="20"/>
  <c r="G398" i="20"/>
  <c r="M399" i="20"/>
  <c r="K400" i="20" s="1"/>
  <c r="L400" i="20" s="1"/>
  <c r="H399" i="20" a="1"/>
  <c r="H399" i="20" s="1"/>
  <c r="D396" i="20"/>
  <c r="O397" i="20"/>
  <c r="AJ397" i="20" a="1"/>
  <c r="AJ397" i="20" s="1"/>
  <c r="P397" i="20"/>
  <c r="AA397" i="20" a="1"/>
  <c r="AA397" i="20" s="1"/>
  <c r="AK397" i="20" a="1"/>
  <c r="AK397" i="20" s="1"/>
  <c r="Z397" i="20" a="1"/>
  <c r="Z397" i="20" s="1"/>
  <c r="AC397" i="20" a="1"/>
  <c r="AC397" i="20" s="1"/>
  <c r="AG397" i="20" a="1"/>
  <c r="AG397" i="20" s="1"/>
  <c r="T397" i="20" a="1"/>
  <c r="T397" i="20" s="1"/>
  <c r="AD397" i="20" a="1"/>
  <c r="AD397" i="20" s="1"/>
  <c r="AB397" i="20" a="1"/>
  <c r="AB397" i="20" s="1"/>
  <c r="X397" i="20" a="1"/>
  <c r="X397" i="20" s="1"/>
  <c r="Y397" i="20" a="1"/>
  <c r="Y397" i="20" s="1"/>
  <c r="R397" i="20"/>
  <c r="AH397" i="20" a="1"/>
  <c r="AH397" i="20" s="1"/>
  <c r="AF397" i="20" a="1"/>
  <c r="AF397" i="20" s="1"/>
  <c r="AI397" i="20" a="1"/>
  <c r="AI397" i="20" s="1"/>
  <c r="Q397" i="20"/>
  <c r="AE397" i="20" a="1"/>
  <c r="AE397" i="20" s="1"/>
  <c r="W397" i="20"/>
  <c r="V397" i="20"/>
  <c r="S397" i="20" a="1"/>
  <c r="S397" i="20" s="1"/>
  <c r="U397" i="20"/>
  <c r="D397" i="20" s="1"/>
  <c r="AM441" i="16"/>
  <c r="AH441" i="16"/>
  <c r="AF441" i="16"/>
  <c r="AI441" i="16"/>
  <c r="AN440" i="16"/>
  <c r="BG440" i="16" a="1"/>
  <c r="BG440" i="16" s="1"/>
  <c r="AY440" i="16" a="1"/>
  <c r="AY440" i="16" s="1"/>
  <c r="BE440" i="16" a="1"/>
  <c r="BE440" i="16" s="1"/>
  <c r="AW440" i="16" a="1"/>
  <c r="AW440" i="16" s="1"/>
  <c r="AP440" i="16"/>
  <c r="BB440" i="16" a="1"/>
  <c r="BB440" i="16" s="1"/>
  <c r="AO440" i="16"/>
  <c r="BJ440" i="16" a="1"/>
  <c r="BJ440" i="16" s="1"/>
  <c r="AZ440" i="16" a="1"/>
  <c r="AZ440" i="16" s="1"/>
  <c r="BF440" i="16" a="1"/>
  <c r="BF440" i="16" s="1"/>
  <c r="AR440" i="16" a="1"/>
  <c r="AR440" i="16" s="1"/>
  <c r="AQ440" i="16"/>
  <c r="BD440" i="16" a="1"/>
  <c r="BD440" i="16" s="1"/>
  <c r="BH440" i="16" a="1"/>
  <c r="BH440" i="16" s="1"/>
  <c r="AT440" i="16"/>
  <c r="AC440" i="16" s="1"/>
  <c r="AS440" i="16" a="1"/>
  <c r="AS440" i="16" s="1"/>
  <c r="BC440" i="16" a="1"/>
  <c r="BC440" i="16" s="1"/>
  <c r="BA440" i="16" a="1"/>
  <c r="BA440" i="16" s="1"/>
  <c r="AX440" i="16" a="1"/>
  <c r="AX440" i="16" s="1"/>
  <c r="AU440" i="16"/>
  <c r="BI440" i="16" a="1"/>
  <c r="BI440" i="16" s="1"/>
  <c r="AV440" i="16"/>
  <c r="AL442" i="16"/>
  <c r="AJ443" i="16" s="1"/>
  <c r="AK443" i="16" s="1"/>
  <c r="AG442" i="16" a="1"/>
  <c r="AG442" i="16" s="1"/>
  <c r="AC439" i="16"/>
  <c r="AJ432" i="21" l="1" a="1"/>
  <c r="AJ432" i="21" s="1"/>
  <c r="AB432" i="21" a="1"/>
  <c r="AB432" i="21" s="1"/>
  <c r="R432" i="21"/>
  <c r="Q432" i="21"/>
  <c r="AF432" i="21" a="1"/>
  <c r="AF432" i="21" s="1"/>
  <c r="V432" i="21"/>
  <c r="U432" i="21"/>
  <c r="AE432" i="21" a="1"/>
  <c r="AE432" i="21" s="1"/>
  <c r="S432" i="21" a="1"/>
  <c r="S432" i="21" s="1"/>
  <c r="Z432" i="21" a="1"/>
  <c r="Z432" i="21" s="1"/>
  <c r="AG432" i="21" a="1"/>
  <c r="AG432" i="21" s="1"/>
  <c r="AD432" i="21" a="1"/>
  <c r="AD432" i="21" s="1"/>
  <c r="AC432" i="21" a="1"/>
  <c r="AC432" i="21" s="1"/>
  <c r="P432" i="21"/>
  <c r="AK432" i="21" a="1"/>
  <c r="AK432" i="21" s="1"/>
  <c r="W432" i="21"/>
  <c r="AH432" i="21" a="1"/>
  <c r="AH432" i="21" s="1"/>
  <c r="Y432" i="21" a="1"/>
  <c r="Y432" i="21" s="1"/>
  <c r="AI432" i="21" a="1"/>
  <c r="AI432" i="21" s="1"/>
  <c r="X432" i="21" a="1"/>
  <c r="X432" i="21" s="1"/>
  <c r="O432" i="21"/>
  <c r="AA432" i="21" a="1"/>
  <c r="AA432" i="21" s="1"/>
  <c r="T432" i="21" a="1"/>
  <c r="T432" i="21" s="1"/>
  <c r="J433" i="21"/>
  <c r="G433" i="21"/>
  <c r="N433" i="21"/>
  <c r="I433" i="21"/>
  <c r="H434" i="21" a="1"/>
  <c r="H434" i="21" s="1"/>
  <c r="M434" i="21"/>
  <c r="K435" i="21" s="1"/>
  <c r="L435" i="21" s="1"/>
  <c r="J399" i="20"/>
  <c r="G399" i="20"/>
  <c r="N399" i="20"/>
  <c r="I399" i="20"/>
  <c r="M400" i="20"/>
  <c r="K401" i="20" s="1"/>
  <c r="L401" i="20" s="1"/>
  <c r="H400" i="20" a="1"/>
  <c r="H400" i="20" s="1"/>
  <c r="AH398" i="20" a="1"/>
  <c r="AH398" i="20" s="1"/>
  <c r="Z398" i="20" a="1"/>
  <c r="Z398" i="20" s="1"/>
  <c r="AK398" i="20" a="1"/>
  <c r="AK398" i="20" s="1"/>
  <c r="R398" i="20"/>
  <c r="AB398" i="20" a="1"/>
  <c r="AB398" i="20" s="1"/>
  <c r="Q398" i="20"/>
  <c r="AE398" i="20" a="1"/>
  <c r="AE398" i="20" s="1"/>
  <c r="T398" i="20" a="1"/>
  <c r="T398" i="20" s="1"/>
  <c r="AI398" i="20" a="1"/>
  <c r="AI398" i="20" s="1"/>
  <c r="V398" i="20"/>
  <c r="U398" i="20"/>
  <c r="AJ398" i="20" a="1"/>
  <c r="AJ398" i="20" s="1"/>
  <c r="P398" i="20"/>
  <c r="AG398" i="20" a="1"/>
  <c r="AG398" i="20" s="1"/>
  <c r="O398" i="20"/>
  <c r="AF398" i="20" a="1"/>
  <c r="AF398" i="20" s="1"/>
  <c r="W398" i="20"/>
  <c r="AC398" i="20" a="1"/>
  <c r="AC398" i="20" s="1"/>
  <c r="AA398" i="20" a="1"/>
  <c r="AA398" i="20" s="1"/>
  <c r="Y398" i="20" a="1"/>
  <c r="Y398" i="20" s="1"/>
  <c r="X398" i="20" a="1"/>
  <c r="X398" i="20" s="1"/>
  <c r="S398" i="20" a="1"/>
  <c r="S398" i="20" s="1"/>
  <c r="AD398" i="20" a="1"/>
  <c r="AD398" i="20" s="1"/>
  <c r="AM442" i="16"/>
  <c r="AF442" i="16"/>
  <c r="AI442" i="16"/>
  <c r="AH442" i="16"/>
  <c r="AL443" i="16"/>
  <c r="AJ444" i="16" s="1"/>
  <c r="AK444" i="16" s="1"/>
  <c r="AG443" i="16" a="1"/>
  <c r="AG443" i="16" s="1"/>
  <c r="BG441" i="16" a="1"/>
  <c r="BG441" i="16" s="1"/>
  <c r="AY441" i="16" a="1"/>
  <c r="AY441" i="16" s="1"/>
  <c r="BF441" i="16" a="1"/>
  <c r="BF441" i="16" s="1"/>
  <c r="AX441" i="16" a="1"/>
  <c r="AX441" i="16" s="1"/>
  <c r="AV441" i="16"/>
  <c r="BJ441" i="16" a="1"/>
  <c r="BJ441" i="16" s="1"/>
  <c r="AZ441" i="16" a="1"/>
  <c r="AZ441" i="16" s="1"/>
  <c r="BI441" i="16" a="1"/>
  <c r="BI441" i="16" s="1"/>
  <c r="AT441" i="16"/>
  <c r="AS441" i="16" a="1"/>
  <c r="AS441" i="16" s="1"/>
  <c r="BH441" i="16" a="1"/>
  <c r="BH441" i="16" s="1"/>
  <c r="AR441" i="16" a="1"/>
  <c r="AR441" i="16" s="1"/>
  <c r="BB441" i="16" a="1"/>
  <c r="BB441" i="16" s="1"/>
  <c r="BA441" i="16" a="1"/>
  <c r="BA441" i="16" s="1"/>
  <c r="AU441" i="16"/>
  <c r="AQ441" i="16"/>
  <c r="AP441" i="16"/>
  <c r="AO441" i="16"/>
  <c r="AN441" i="16"/>
  <c r="BE441" i="16" a="1"/>
  <c r="BE441" i="16" s="1"/>
  <c r="BD441" i="16" a="1"/>
  <c r="BD441" i="16" s="1"/>
  <c r="BC441" i="16" a="1"/>
  <c r="BC441" i="16" s="1"/>
  <c r="AW441" i="16" a="1"/>
  <c r="AW441" i="16" s="1"/>
  <c r="H435" i="21" l="1" a="1"/>
  <c r="H435" i="21" s="1"/>
  <c r="M435" i="21"/>
  <c r="K436" i="21" s="1"/>
  <c r="L436" i="21" s="1"/>
  <c r="G434" i="21"/>
  <c r="N434" i="21"/>
  <c r="J434" i="21"/>
  <c r="I434" i="21"/>
  <c r="Q433" i="21"/>
  <c r="AI433" i="21" a="1"/>
  <c r="AI433" i="21" s="1"/>
  <c r="AA433" i="21" a="1"/>
  <c r="AA433" i="21" s="1"/>
  <c r="P433" i="21"/>
  <c r="AH433" i="21" a="1"/>
  <c r="AH433" i="21" s="1"/>
  <c r="Y433" i="21" a="1"/>
  <c r="Y433" i="21" s="1"/>
  <c r="AB433" i="21" a="1"/>
  <c r="AB433" i="21" s="1"/>
  <c r="AK433" i="21" a="1"/>
  <c r="AK433" i="21" s="1"/>
  <c r="X433" i="21" a="1"/>
  <c r="X433" i="21" s="1"/>
  <c r="T433" i="21" a="1"/>
  <c r="T433" i="21" s="1"/>
  <c r="AF433" i="21" a="1"/>
  <c r="AF433" i="21" s="1"/>
  <c r="R433" i="21"/>
  <c r="AG433" i="21" a="1"/>
  <c r="AG433" i="21" s="1"/>
  <c r="S433" i="21" a="1"/>
  <c r="S433" i="21" s="1"/>
  <c r="O433" i="21"/>
  <c r="AJ433" i="21" a="1"/>
  <c r="AJ433" i="21" s="1"/>
  <c r="AC433" i="21" a="1"/>
  <c r="AC433" i="21" s="1"/>
  <c r="W433" i="21"/>
  <c r="U433" i="21"/>
  <c r="D433" i="21" s="1"/>
  <c r="Z433" i="21" a="1"/>
  <c r="Z433" i="21" s="1"/>
  <c r="V433" i="21"/>
  <c r="AE433" i="21" a="1"/>
  <c r="AE433" i="21" s="1"/>
  <c r="AD433" i="21" a="1"/>
  <c r="AD433" i="21" s="1"/>
  <c r="D432" i="21"/>
  <c r="N400" i="20"/>
  <c r="J400" i="20"/>
  <c r="I400" i="20"/>
  <c r="G400" i="20"/>
  <c r="H401" i="20" a="1"/>
  <c r="H401" i="20" s="1"/>
  <c r="M401" i="20"/>
  <c r="K402" i="20" s="1"/>
  <c r="L402" i="20" s="1"/>
  <c r="AC399" i="20" a="1"/>
  <c r="AC399" i="20" s="1"/>
  <c r="S399" i="20" a="1"/>
  <c r="S399" i="20" s="1"/>
  <c r="AJ399" i="20" a="1"/>
  <c r="AJ399" i="20" s="1"/>
  <c r="Z399" i="20" a="1"/>
  <c r="Z399" i="20" s="1"/>
  <c r="AI399" i="20" a="1"/>
  <c r="AI399" i="20" s="1"/>
  <c r="X399" i="20" a="1"/>
  <c r="X399" i="20" s="1"/>
  <c r="W399" i="20"/>
  <c r="AK399" i="20" a="1"/>
  <c r="AK399" i="20" s="1"/>
  <c r="V399" i="20"/>
  <c r="U399" i="20"/>
  <c r="D399" i="20" s="1"/>
  <c r="AH399" i="20" a="1"/>
  <c r="AH399" i="20" s="1"/>
  <c r="AB399" i="20" a="1"/>
  <c r="AB399" i="20" s="1"/>
  <c r="AA399" i="20" a="1"/>
  <c r="AA399" i="20" s="1"/>
  <c r="T399" i="20" a="1"/>
  <c r="T399" i="20" s="1"/>
  <c r="Y399" i="20" a="1"/>
  <c r="Y399" i="20" s="1"/>
  <c r="P399" i="20"/>
  <c r="AG399" i="20" a="1"/>
  <c r="AG399" i="20" s="1"/>
  <c r="O399" i="20"/>
  <c r="AE399" i="20" a="1"/>
  <c r="AE399" i="20" s="1"/>
  <c r="AF399" i="20" a="1"/>
  <c r="AF399" i="20" s="1"/>
  <c r="AD399" i="20" a="1"/>
  <c r="AD399" i="20" s="1"/>
  <c r="R399" i="20"/>
  <c r="Q399" i="20"/>
  <c r="D398" i="20"/>
  <c r="AC441" i="16"/>
  <c r="AM443" i="16"/>
  <c r="AI443" i="16"/>
  <c r="AH443" i="16"/>
  <c r="AF443" i="16"/>
  <c r="AL444" i="16"/>
  <c r="AJ445" i="16" s="1"/>
  <c r="AK445" i="16" s="1"/>
  <c r="AG444" i="16" a="1"/>
  <c r="AG444" i="16" s="1"/>
  <c r="AN442" i="16"/>
  <c r="BH442" i="16" a="1"/>
  <c r="BH442" i="16" s="1"/>
  <c r="AY442" i="16" a="1"/>
  <c r="AY442" i="16" s="1"/>
  <c r="BG442" i="16" a="1"/>
  <c r="BG442" i="16" s="1"/>
  <c r="AX442" i="16" a="1"/>
  <c r="AX442" i="16" s="1"/>
  <c r="BE442" i="16" a="1"/>
  <c r="BE442" i="16" s="1"/>
  <c r="AV442" i="16"/>
  <c r="BI442" i="16" a="1"/>
  <c r="BI442" i="16" s="1"/>
  <c r="AU442" i="16"/>
  <c r="AT442" i="16"/>
  <c r="AC442" i="16" s="1"/>
  <c r="BF442" i="16" a="1"/>
  <c r="BF442" i="16" s="1"/>
  <c r="BD442" i="16" a="1"/>
  <c r="BD442" i="16" s="1"/>
  <c r="AR442" i="16" a="1"/>
  <c r="AR442" i="16" s="1"/>
  <c r="BA442" i="16" a="1"/>
  <c r="BA442" i="16" s="1"/>
  <c r="AZ442" i="16" a="1"/>
  <c r="AZ442" i="16" s="1"/>
  <c r="AS442" i="16" a="1"/>
  <c r="AS442" i="16" s="1"/>
  <c r="AQ442" i="16"/>
  <c r="AW442" i="16" a="1"/>
  <c r="AW442" i="16" s="1"/>
  <c r="AP442" i="16"/>
  <c r="AO442" i="16"/>
  <c r="BC442" i="16" a="1"/>
  <c r="BC442" i="16" s="1"/>
  <c r="BB442" i="16" a="1"/>
  <c r="BB442" i="16" s="1"/>
  <c r="BJ442" i="16" a="1"/>
  <c r="BJ442" i="16" s="1"/>
  <c r="AI434" i="21" l="1" a="1"/>
  <c r="AI434" i="21" s="1"/>
  <c r="AA434" i="21" a="1"/>
  <c r="AA434" i="21" s="1"/>
  <c r="P434" i="21"/>
  <c r="O434" i="21"/>
  <c r="AC434" i="21" a="1"/>
  <c r="AC434" i="21" s="1"/>
  <c r="R434" i="21"/>
  <c r="Q434" i="21"/>
  <c r="AH434" i="21" a="1"/>
  <c r="AH434" i="21" s="1"/>
  <c r="X434" i="21" a="1"/>
  <c r="X434" i="21" s="1"/>
  <c r="W434" i="21"/>
  <c r="AK434" i="21" a="1"/>
  <c r="AK434" i="21" s="1"/>
  <c r="Y434" i="21" a="1"/>
  <c r="Y434" i="21" s="1"/>
  <c r="V434" i="21"/>
  <c r="U434" i="21"/>
  <c r="AJ434" i="21" a="1"/>
  <c r="AJ434" i="21" s="1"/>
  <c r="T434" i="21" a="1"/>
  <c r="T434" i="21" s="1"/>
  <c r="AG434" i="21" a="1"/>
  <c r="AG434" i="21" s="1"/>
  <c r="AD434" i="21" a="1"/>
  <c r="AD434" i="21" s="1"/>
  <c r="AE434" i="21" a="1"/>
  <c r="AE434" i="21" s="1"/>
  <c r="Z434" i="21" a="1"/>
  <c r="Z434" i="21" s="1"/>
  <c r="AF434" i="21" a="1"/>
  <c r="AF434" i="21" s="1"/>
  <c r="S434" i="21" a="1"/>
  <c r="S434" i="21" s="1"/>
  <c r="AB434" i="21" a="1"/>
  <c r="AB434" i="21" s="1"/>
  <c r="M436" i="21"/>
  <c r="K437" i="21" s="1"/>
  <c r="L437" i="21" s="1"/>
  <c r="H436" i="21" a="1"/>
  <c r="H436" i="21" s="1"/>
  <c r="N435" i="21"/>
  <c r="G435" i="21"/>
  <c r="J435" i="21"/>
  <c r="I435" i="21"/>
  <c r="M402" i="20"/>
  <c r="K403" i="20" s="1"/>
  <c r="L403" i="20" s="1"/>
  <c r="H402" i="20" a="1"/>
  <c r="H402" i="20" s="1"/>
  <c r="G401" i="20"/>
  <c r="J401" i="20"/>
  <c r="I401" i="20"/>
  <c r="N401" i="20"/>
  <c r="AG400" i="20" a="1"/>
  <c r="AG400" i="20" s="1"/>
  <c r="Y400" i="20" a="1"/>
  <c r="Y400" i="20" s="1"/>
  <c r="AD400" i="20" a="1"/>
  <c r="AD400" i="20" s="1"/>
  <c r="T400" i="20" a="1"/>
  <c r="T400" i="20" s="1"/>
  <c r="AE400" i="20" a="1"/>
  <c r="AE400" i="20" s="1"/>
  <c r="S400" i="20" a="1"/>
  <c r="S400" i="20" s="1"/>
  <c r="AH400" i="20" a="1"/>
  <c r="AH400" i="20" s="1"/>
  <c r="V400" i="20"/>
  <c r="U400" i="20"/>
  <c r="AK400" i="20" a="1"/>
  <c r="AK400" i="20" s="1"/>
  <c r="AJ400" i="20" a="1"/>
  <c r="AJ400" i="20" s="1"/>
  <c r="X400" i="20" a="1"/>
  <c r="X400" i="20" s="1"/>
  <c r="AF400" i="20" a="1"/>
  <c r="AF400" i="20" s="1"/>
  <c r="AC400" i="20" a="1"/>
  <c r="AC400" i="20" s="1"/>
  <c r="R400" i="20"/>
  <c r="Z400" i="20" a="1"/>
  <c r="Z400" i="20" s="1"/>
  <c r="W400" i="20"/>
  <c r="P400" i="20"/>
  <c r="O400" i="20"/>
  <c r="AA400" i="20" a="1"/>
  <c r="AA400" i="20" s="1"/>
  <c r="Q400" i="20"/>
  <c r="AI400" i="20" a="1"/>
  <c r="AI400" i="20" s="1"/>
  <c r="AB400" i="20" a="1"/>
  <c r="AB400" i="20" s="1"/>
  <c r="AI444" i="16"/>
  <c r="AF444" i="16"/>
  <c r="AM444" i="16"/>
  <c r="AH444" i="16"/>
  <c r="AL445" i="16"/>
  <c r="AJ446" i="16" s="1"/>
  <c r="AK446" i="16" s="1"/>
  <c r="AG445" i="16" a="1"/>
  <c r="AG445" i="16" s="1"/>
  <c r="BG443" i="16" a="1"/>
  <c r="BG443" i="16" s="1"/>
  <c r="AY443" i="16" a="1"/>
  <c r="AY443" i="16" s="1"/>
  <c r="BI443" i="16" a="1"/>
  <c r="BI443" i="16" s="1"/>
  <c r="AO443" i="16"/>
  <c r="AZ443" i="16" a="1"/>
  <c r="AZ443" i="16" s="1"/>
  <c r="AN443" i="16"/>
  <c r="BH443" i="16" a="1"/>
  <c r="BH443" i="16" s="1"/>
  <c r="BF443" i="16" a="1"/>
  <c r="BF443" i="16" s="1"/>
  <c r="BE443" i="16" a="1"/>
  <c r="BE443" i="16" s="1"/>
  <c r="AS443" i="16" a="1"/>
  <c r="AS443" i="16" s="1"/>
  <c r="BC443" i="16" a="1"/>
  <c r="BC443" i="16" s="1"/>
  <c r="AP443" i="16"/>
  <c r="BD443" i="16" a="1"/>
  <c r="BD443" i="16" s="1"/>
  <c r="AR443" i="16" a="1"/>
  <c r="AR443" i="16" s="1"/>
  <c r="AQ443" i="16"/>
  <c r="AX443" i="16" a="1"/>
  <c r="AX443" i="16" s="1"/>
  <c r="AW443" i="16" a="1"/>
  <c r="AW443" i="16" s="1"/>
  <c r="AV443" i="16"/>
  <c r="BA443" i="16" a="1"/>
  <c r="BA443" i="16" s="1"/>
  <c r="AU443" i="16"/>
  <c r="BJ443" i="16" a="1"/>
  <c r="BJ443" i="16" s="1"/>
  <c r="BB443" i="16" a="1"/>
  <c r="BB443" i="16" s="1"/>
  <c r="AT443" i="16"/>
  <c r="AC443" i="16" s="1"/>
  <c r="D434" i="21" l="1"/>
  <c r="O435" i="21"/>
  <c r="AH435" i="21" a="1"/>
  <c r="AH435" i="21" s="1"/>
  <c r="Z435" i="21" a="1"/>
  <c r="Z435" i="21" s="1"/>
  <c r="U435" i="21"/>
  <c r="D435" i="21" s="1"/>
  <c r="AE435" i="21" a="1"/>
  <c r="AE435" i="21" s="1"/>
  <c r="S435" i="21" a="1"/>
  <c r="S435" i="21" s="1"/>
  <c r="AD435" i="21" a="1"/>
  <c r="AD435" i="21" s="1"/>
  <c r="R435" i="21"/>
  <c r="AJ435" i="21" a="1"/>
  <c r="AJ435" i="21" s="1"/>
  <c r="X435" i="21" a="1"/>
  <c r="X435" i="21" s="1"/>
  <c r="AA435" i="21" a="1"/>
  <c r="AA435" i="21" s="1"/>
  <c r="Y435" i="21" a="1"/>
  <c r="Y435" i="21" s="1"/>
  <c r="W435" i="21"/>
  <c r="V435" i="21"/>
  <c r="AC435" i="21" a="1"/>
  <c r="AC435" i="21" s="1"/>
  <c r="Q435" i="21"/>
  <c r="T435" i="21" a="1"/>
  <c r="T435" i="21" s="1"/>
  <c r="P435" i="21"/>
  <c r="AG435" i="21" a="1"/>
  <c r="AG435" i="21" s="1"/>
  <c r="AI435" i="21" a="1"/>
  <c r="AI435" i="21" s="1"/>
  <c r="AB435" i="21" a="1"/>
  <c r="AB435" i="21" s="1"/>
  <c r="AK435" i="21" a="1"/>
  <c r="AK435" i="21" s="1"/>
  <c r="AF435" i="21" a="1"/>
  <c r="AF435" i="21" s="1"/>
  <c r="N436" i="21"/>
  <c r="J436" i="21"/>
  <c r="I436" i="21"/>
  <c r="G436" i="21"/>
  <c r="M437" i="21"/>
  <c r="K438" i="21" s="1"/>
  <c r="L438" i="21" s="1"/>
  <c r="H437" i="21" a="1"/>
  <c r="H437" i="21" s="1"/>
  <c r="D400" i="20"/>
  <c r="V401" i="20"/>
  <c r="AE401" i="20" a="1"/>
  <c r="AE401" i="20" s="1"/>
  <c r="U401" i="20"/>
  <c r="D401" i="20" s="1"/>
  <c r="AJ401" i="20" a="1"/>
  <c r="AJ401" i="20" s="1"/>
  <c r="Z401" i="20" a="1"/>
  <c r="Z401" i="20" s="1"/>
  <c r="R401" i="20"/>
  <c r="AD401" i="20" a="1"/>
  <c r="AD401" i="20" s="1"/>
  <c r="Q401" i="20"/>
  <c r="Y401" i="20" a="1"/>
  <c r="Y401" i="20" s="1"/>
  <c r="AK401" i="20" a="1"/>
  <c r="AK401" i="20" s="1"/>
  <c r="X401" i="20" a="1"/>
  <c r="X401" i="20" s="1"/>
  <c r="AA401" i="20" a="1"/>
  <c r="AA401" i="20" s="1"/>
  <c r="AI401" i="20" a="1"/>
  <c r="AI401" i="20" s="1"/>
  <c r="S401" i="20" a="1"/>
  <c r="S401" i="20" s="1"/>
  <c r="W401" i="20"/>
  <c r="T401" i="20" a="1"/>
  <c r="T401" i="20" s="1"/>
  <c r="P401" i="20"/>
  <c r="AF401" i="20" a="1"/>
  <c r="AF401" i="20" s="1"/>
  <c r="AC401" i="20" a="1"/>
  <c r="AC401" i="20" s="1"/>
  <c r="AG401" i="20" a="1"/>
  <c r="AG401" i="20" s="1"/>
  <c r="AB401" i="20" a="1"/>
  <c r="AB401" i="20" s="1"/>
  <c r="AH401" i="20" a="1"/>
  <c r="AH401" i="20" s="1"/>
  <c r="O401" i="20"/>
  <c r="J402" i="20"/>
  <c r="I402" i="20"/>
  <c r="N402" i="20"/>
  <c r="G402" i="20"/>
  <c r="H403" i="20" a="1"/>
  <c r="H403" i="20" s="1"/>
  <c r="M403" i="20"/>
  <c r="K404" i="20" s="1"/>
  <c r="L404" i="20" s="1"/>
  <c r="AH445" i="16"/>
  <c r="AM445" i="16"/>
  <c r="AF445" i="16"/>
  <c r="AI445" i="16"/>
  <c r="AG446" i="16" a="1"/>
  <c r="AG446" i="16" s="1"/>
  <c r="AL446" i="16"/>
  <c r="AJ447" i="16" s="1"/>
  <c r="AK447" i="16" s="1"/>
  <c r="BJ444" i="16" a="1"/>
  <c r="BJ444" i="16" s="1"/>
  <c r="AQ444" i="16"/>
  <c r="BA444" i="16" a="1"/>
  <c r="BA444" i="16" s="1"/>
  <c r="AP444" i="16"/>
  <c r="BI444" i="16" a="1"/>
  <c r="BI444" i="16" s="1"/>
  <c r="AO444" i="16"/>
  <c r="AY444" i="16" a="1"/>
  <c r="AY444" i="16" s="1"/>
  <c r="BD444" i="16" a="1"/>
  <c r="BD444" i="16" s="1"/>
  <c r="AR444" i="16" a="1"/>
  <c r="AR444" i="16" s="1"/>
  <c r="AN444" i="16"/>
  <c r="BB444" i="16" a="1"/>
  <c r="BB444" i="16" s="1"/>
  <c r="AW444" i="16" a="1"/>
  <c r="AW444" i="16" s="1"/>
  <c r="AV444" i="16"/>
  <c r="AU444" i="16"/>
  <c r="AT444" i="16"/>
  <c r="AC444" i="16" s="1"/>
  <c r="BG444" i="16" a="1"/>
  <c r="BG444" i="16" s="1"/>
  <c r="BF444" i="16" a="1"/>
  <c r="BF444" i="16" s="1"/>
  <c r="AZ444" i="16" a="1"/>
  <c r="AZ444" i="16" s="1"/>
  <c r="AX444" i="16" a="1"/>
  <c r="AX444" i="16" s="1"/>
  <c r="BC444" i="16" a="1"/>
  <c r="BC444" i="16" s="1"/>
  <c r="AS444" i="16" a="1"/>
  <c r="AS444" i="16" s="1"/>
  <c r="BH444" i="16" a="1"/>
  <c r="BH444" i="16" s="1"/>
  <c r="BE444" i="16" a="1"/>
  <c r="BE444" i="16" s="1"/>
  <c r="J437" i="21" l="1"/>
  <c r="N437" i="21"/>
  <c r="I437" i="21"/>
  <c r="G437" i="21"/>
  <c r="H438" i="21" a="1"/>
  <c r="H438" i="21" s="1"/>
  <c r="M438" i="21"/>
  <c r="K439" i="21" s="1"/>
  <c r="L439" i="21" s="1"/>
  <c r="AH436" i="21" a="1"/>
  <c r="AH436" i="21" s="1"/>
  <c r="Z436" i="21" a="1"/>
  <c r="Z436" i="21" s="1"/>
  <c r="AI436" i="21" a="1"/>
  <c r="AI436" i="21" s="1"/>
  <c r="Y436" i="21" a="1"/>
  <c r="Y436" i="21" s="1"/>
  <c r="AB436" i="21" a="1"/>
  <c r="AB436" i="21" s="1"/>
  <c r="AJ436" i="21" a="1"/>
  <c r="AJ436" i="21" s="1"/>
  <c r="V436" i="21"/>
  <c r="U436" i="21"/>
  <c r="D436" i="21" s="1"/>
  <c r="AD436" i="21" a="1"/>
  <c r="AD436" i="21" s="1"/>
  <c r="AC436" i="21" a="1"/>
  <c r="AC436" i="21" s="1"/>
  <c r="AA436" i="21" a="1"/>
  <c r="AA436" i="21" s="1"/>
  <c r="S436" i="21" a="1"/>
  <c r="S436" i="21" s="1"/>
  <c r="W436" i="21"/>
  <c r="Q436" i="21"/>
  <c r="P436" i="21"/>
  <c r="O436" i="21"/>
  <c r="AG436" i="21" a="1"/>
  <c r="AG436" i="21" s="1"/>
  <c r="AE436" i="21" a="1"/>
  <c r="AE436" i="21" s="1"/>
  <c r="X436" i="21" a="1"/>
  <c r="X436" i="21" s="1"/>
  <c r="AF436" i="21" a="1"/>
  <c r="AF436" i="21" s="1"/>
  <c r="T436" i="21" a="1"/>
  <c r="T436" i="21" s="1"/>
  <c r="R436" i="21"/>
  <c r="AK436" i="21" a="1"/>
  <c r="AK436" i="21" s="1"/>
  <c r="I403" i="20"/>
  <c r="J403" i="20"/>
  <c r="G403" i="20"/>
  <c r="N403" i="20"/>
  <c r="AF402" i="20" a="1"/>
  <c r="AF402" i="20" s="1"/>
  <c r="X402" i="20" a="1"/>
  <c r="X402" i="20" s="1"/>
  <c r="AG402" i="20" a="1"/>
  <c r="AG402" i="20" s="1"/>
  <c r="W402" i="20"/>
  <c r="AD402" i="20" a="1"/>
  <c r="AD402" i="20" s="1"/>
  <c r="S402" i="20" a="1"/>
  <c r="S402" i="20" s="1"/>
  <c r="AB402" i="20" a="1"/>
  <c r="AB402" i="20" s="1"/>
  <c r="Z402" i="20" a="1"/>
  <c r="Z402" i="20" s="1"/>
  <c r="AK402" i="20" a="1"/>
  <c r="AK402" i="20" s="1"/>
  <c r="AE402" i="20" a="1"/>
  <c r="AE402" i="20" s="1"/>
  <c r="AC402" i="20" a="1"/>
  <c r="AC402" i="20" s="1"/>
  <c r="Q402" i="20"/>
  <c r="P402" i="20"/>
  <c r="AJ402" i="20" a="1"/>
  <c r="AJ402" i="20" s="1"/>
  <c r="AI402" i="20" a="1"/>
  <c r="AI402" i="20" s="1"/>
  <c r="V402" i="20"/>
  <c r="O402" i="20"/>
  <c r="U402" i="20"/>
  <c r="R402" i="20"/>
  <c r="T402" i="20" a="1"/>
  <c r="T402" i="20" s="1"/>
  <c r="AA402" i="20" a="1"/>
  <c r="AA402" i="20" s="1"/>
  <c r="Y402" i="20" a="1"/>
  <c r="Y402" i="20" s="1"/>
  <c r="AH402" i="20" a="1"/>
  <c r="AH402" i="20" s="1"/>
  <c r="M404" i="20"/>
  <c r="K405" i="20" s="1"/>
  <c r="L405" i="20" s="1"/>
  <c r="H404" i="20" a="1"/>
  <c r="H404" i="20" s="1"/>
  <c r="AG447" i="16" a="1"/>
  <c r="AG447" i="16" s="1"/>
  <c r="AL447" i="16"/>
  <c r="AJ448" i="16" s="1"/>
  <c r="AK448" i="16" s="1"/>
  <c r="AM446" i="16"/>
  <c r="AI446" i="16"/>
  <c r="AF446" i="16"/>
  <c r="AH446" i="16"/>
  <c r="BF445" i="16" a="1"/>
  <c r="BF445" i="16" s="1"/>
  <c r="AX445" i="16" a="1"/>
  <c r="AX445" i="16" s="1"/>
  <c r="BB445" i="16" a="1"/>
  <c r="BB445" i="16" s="1"/>
  <c r="AR445" i="16" a="1"/>
  <c r="AR445" i="16" s="1"/>
  <c r="BJ445" i="16" a="1"/>
  <c r="BJ445" i="16" s="1"/>
  <c r="AQ445" i="16"/>
  <c r="AZ445" i="16" a="1"/>
  <c r="AZ445" i="16" s="1"/>
  <c r="AN445" i="16"/>
  <c r="BI445" i="16" a="1"/>
  <c r="BI445" i="16" s="1"/>
  <c r="BE445" i="16" a="1"/>
  <c r="BE445" i="16" s="1"/>
  <c r="AO445" i="16"/>
  <c r="BD445" i="16" a="1"/>
  <c r="BD445" i="16" s="1"/>
  <c r="BA445" i="16" a="1"/>
  <c r="BA445" i="16" s="1"/>
  <c r="BC445" i="16" a="1"/>
  <c r="BC445" i="16" s="1"/>
  <c r="BG445" i="16" a="1"/>
  <c r="BG445" i="16" s="1"/>
  <c r="AW445" i="16" a="1"/>
  <c r="AW445" i="16" s="1"/>
  <c r="BH445" i="16" a="1"/>
  <c r="BH445" i="16" s="1"/>
  <c r="AY445" i="16" a="1"/>
  <c r="AY445" i="16" s="1"/>
  <c r="AU445" i="16"/>
  <c r="AT445" i="16"/>
  <c r="AC445" i="16" s="1"/>
  <c r="AS445" i="16" a="1"/>
  <c r="AS445" i="16" s="1"/>
  <c r="AP445" i="16"/>
  <c r="AV445" i="16"/>
  <c r="M439" i="21" l="1"/>
  <c r="K440" i="21" s="1"/>
  <c r="L440" i="21" s="1"/>
  <c r="H439" i="21" a="1"/>
  <c r="H439" i="21" s="1"/>
  <c r="N438" i="21"/>
  <c r="J438" i="21"/>
  <c r="I438" i="21"/>
  <c r="G438" i="21"/>
  <c r="AG437" i="21" a="1"/>
  <c r="AG437" i="21" s="1"/>
  <c r="Y437" i="21" a="1"/>
  <c r="Y437" i="21" s="1"/>
  <c r="Q437" i="21"/>
  <c r="AK437" i="21" a="1"/>
  <c r="AK437" i="21" s="1"/>
  <c r="AB437" i="21" a="1"/>
  <c r="AB437" i="21" s="1"/>
  <c r="P437" i="21"/>
  <c r="W437" i="21"/>
  <c r="AH437" i="21" a="1"/>
  <c r="AH437" i="21" s="1"/>
  <c r="V437" i="21"/>
  <c r="U437" i="21"/>
  <c r="AI437" i="21" a="1"/>
  <c r="AI437" i="21" s="1"/>
  <c r="O437" i="21"/>
  <c r="AE437" i="21" a="1"/>
  <c r="AE437" i="21" s="1"/>
  <c r="AD437" i="21" a="1"/>
  <c r="AD437" i="21" s="1"/>
  <c r="T437" i="21" a="1"/>
  <c r="T437" i="21" s="1"/>
  <c r="X437" i="21" a="1"/>
  <c r="X437" i="21" s="1"/>
  <c r="S437" i="21" a="1"/>
  <c r="S437" i="21" s="1"/>
  <c r="R437" i="21"/>
  <c r="AJ437" i="21" a="1"/>
  <c r="AJ437" i="21" s="1"/>
  <c r="Z437" i="21" a="1"/>
  <c r="Z437" i="21" s="1"/>
  <c r="AF437" i="21" a="1"/>
  <c r="AF437" i="21" s="1"/>
  <c r="AC437" i="21" a="1"/>
  <c r="AC437" i="21" s="1"/>
  <c r="AA437" i="21" a="1"/>
  <c r="AA437" i="21" s="1"/>
  <c r="N404" i="20"/>
  <c r="J404" i="20"/>
  <c r="I404" i="20"/>
  <c r="G404" i="20"/>
  <c r="H405" i="20" a="1"/>
  <c r="H405" i="20" s="1"/>
  <c r="M405" i="20"/>
  <c r="K406" i="20" s="1"/>
  <c r="L406" i="20" s="1"/>
  <c r="D402" i="20"/>
  <c r="W403" i="20"/>
  <c r="AH403" i="20" a="1"/>
  <c r="AH403" i="20" s="1"/>
  <c r="Y403" i="20" a="1"/>
  <c r="Y403" i="20" s="1"/>
  <c r="AJ403" i="20" a="1"/>
  <c r="AJ403" i="20" s="1"/>
  <c r="Z403" i="20" a="1"/>
  <c r="Z403" i="20" s="1"/>
  <c r="AA403" i="20" a="1"/>
  <c r="AA403" i="20" s="1"/>
  <c r="AB403" i="20" a="1"/>
  <c r="AB403" i="20" s="1"/>
  <c r="AG403" i="20" a="1"/>
  <c r="AG403" i="20" s="1"/>
  <c r="Q403" i="20"/>
  <c r="AK403" i="20" a="1"/>
  <c r="AK403" i="20" s="1"/>
  <c r="T403" i="20" a="1"/>
  <c r="T403" i="20" s="1"/>
  <c r="AI403" i="20" a="1"/>
  <c r="AI403" i="20" s="1"/>
  <c r="S403" i="20" a="1"/>
  <c r="S403" i="20" s="1"/>
  <c r="R403" i="20"/>
  <c r="V403" i="20"/>
  <c r="P403" i="20"/>
  <c r="O403" i="20"/>
  <c r="X403" i="20" a="1"/>
  <c r="X403" i="20" s="1"/>
  <c r="U403" i="20"/>
  <c r="D403" i="20" s="1"/>
  <c r="AF403" i="20" a="1"/>
  <c r="AF403" i="20" s="1"/>
  <c r="AE403" i="20" a="1"/>
  <c r="AE403" i="20" s="1"/>
  <c r="AD403" i="20" a="1"/>
  <c r="AD403" i="20" s="1"/>
  <c r="AC403" i="20" a="1"/>
  <c r="AC403" i="20" s="1"/>
  <c r="BC446" i="16" a="1"/>
  <c r="BC446" i="16" s="1"/>
  <c r="AS446" i="16" a="1"/>
  <c r="AS446" i="16" s="1"/>
  <c r="BA446" i="16" a="1"/>
  <c r="BA446" i="16" s="1"/>
  <c r="AP446" i="16"/>
  <c r="BI446" i="16" a="1"/>
  <c r="BI446" i="16" s="1"/>
  <c r="AV446" i="16"/>
  <c r="AQ446" i="16"/>
  <c r="BF446" i="16" a="1"/>
  <c r="BF446" i="16" s="1"/>
  <c r="AO446" i="16"/>
  <c r="BE446" i="16" a="1"/>
  <c r="BE446" i="16" s="1"/>
  <c r="AN446" i="16"/>
  <c r="BB446" i="16" a="1"/>
  <c r="BB446" i="16" s="1"/>
  <c r="AY446" i="16" a="1"/>
  <c r="AY446" i="16" s="1"/>
  <c r="AX446" i="16" a="1"/>
  <c r="AX446" i="16" s="1"/>
  <c r="AW446" i="16" a="1"/>
  <c r="AW446" i="16" s="1"/>
  <c r="AU446" i="16"/>
  <c r="BD446" i="16" a="1"/>
  <c r="BD446" i="16" s="1"/>
  <c r="BJ446" i="16" a="1"/>
  <c r="BJ446" i="16" s="1"/>
  <c r="AZ446" i="16" a="1"/>
  <c r="AZ446" i="16" s="1"/>
  <c r="AT446" i="16"/>
  <c r="BH446" i="16" a="1"/>
  <c r="BH446" i="16" s="1"/>
  <c r="BG446" i="16" a="1"/>
  <c r="BG446" i="16" s="1"/>
  <c r="AR446" i="16" a="1"/>
  <c r="AR446" i="16" s="1"/>
  <c r="AG448" i="16" a="1"/>
  <c r="AG448" i="16" s="1"/>
  <c r="AL448" i="16"/>
  <c r="AJ449" i="16" s="1"/>
  <c r="AK449" i="16" s="1"/>
  <c r="AI447" i="16"/>
  <c r="AF447" i="16"/>
  <c r="AM447" i="16"/>
  <c r="AH447" i="16"/>
  <c r="D437" i="21" l="1"/>
  <c r="AG438" i="21" a="1"/>
  <c r="AG438" i="21" s="1"/>
  <c r="Y438" i="21" a="1"/>
  <c r="Y438" i="21" s="1"/>
  <c r="AE438" i="21" a="1"/>
  <c r="AE438" i="21" s="1"/>
  <c r="T438" i="21" a="1"/>
  <c r="T438" i="21" s="1"/>
  <c r="AD438" i="21" a="1"/>
  <c r="AD438" i="21" s="1"/>
  <c r="R438" i="21"/>
  <c r="Q438" i="21"/>
  <c r="AI438" i="21" a="1"/>
  <c r="AI438" i="21" s="1"/>
  <c r="V438" i="21"/>
  <c r="U438" i="21"/>
  <c r="D438" i="21" s="1"/>
  <c r="AJ438" i="21" a="1"/>
  <c r="AJ438" i="21" s="1"/>
  <c r="P438" i="21"/>
  <c r="O438" i="21"/>
  <c r="S438" i="21" a="1"/>
  <c r="S438" i="21" s="1"/>
  <c r="AH438" i="21" a="1"/>
  <c r="AH438" i="21" s="1"/>
  <c r="AF438" i="21" a="1"/>
  <c r="AF438" i="21" s="1"/>
  <c r="W438" i="21"/>
  <c r="Z438" i="21" a="1"/>
  <c r="Z438" i="21" s="1"/>
  <c r="AB438" i="21" a="1"/>
  <c r="AB438" i="21" s="1"/>
  <c r="X438" i="21" a="1"/>
  <c r="X438" i="21" s="1"/>
  <c r="AA438" i="21" a="1"/>
  <c r="AA438" i="21" s="1"/>
  <c r="AC438" i="21" a="1"/>
  <c r="AC438" i="21" s="1"/>
  <c r="AK438" i="21" a="1"/>
  <c r="AK438" i="21" s="1"/>
  <c r="J439" i="21"/>
  <c r="I439" i="21"/>
  <c r="G439" i="21"/>
  <c r="N439" i="21"/>
  <c r="M440" i="21"/>
  <c r="K441" i="21" s="1"/>
  <c r="L441" i="21" s="1"/>
  <c r="H440" i="21" a="1"/>
  <c r="H440" i="21" s="1"/>
  <c r="M406" i="20"/>
  <c r="K407" i="20" s="1"/>
  <c r="L407" i="20" s="1"/>
  <c r="H406" i="20" a="1"/>
  <c r="H406" i="20" s="1"/>
  <c r="J405" i="20"/>
  <c r="I405" i="20"/>
  <c r="N405" i="20"/>
  <c r="G405" i="20"/>
  <c r="AE404" i="20" a="1"/>
  <c r="AE404" i="20" s="1"/>
  <c r="V404" i="20"/>
  <c r="AI404" i="20" a="1"/>
  <c r="AI404" i="20" s="1"/>
  <c r="Z404" i="20" a="1"/>
  <c r="Z404" i="20" s="1"/>
  <c r="AD404" i="20" a="1"/>
  <c r="AD404" i="20" s="1"/>
  <c r="S404" i="20" a="1"/>
  <c r="S404" i="20" s="1"/>
  <c r="AJ404" i="20" a="1"/>
  <c r="AJ404" i="20" s="1"/>
  <c r="X404" i="20" a="1"/>
  <c r="X404" i="20" s="1"/>
  <c r="AB404" i="20" a="1"/>
  <c r="AB404" i="20" s="1"/>
  <c r="AC404" i="20" a="1"/>
  <c r="AC404" i="20" s="1"/>
  <c r="Y404" i="20" a="1"/>
  <c r="Y404" i="20" s="1"/>
  <c r="AA404" i="20" a="1"/>
  <c r="AA404" i="20" s="1"/>
  <c r="T404" i="20" a="1"/>
  <c r="T404" i="20" s="1"/>
  <c r="R404" i="20"/>
  <c r="P404" i="20"/>
  <c r="O404" i="20"/>
  <c r="AH404" i="20" a="1"/>
  <c r="AH404" i="20" s="1"/>
  <c r="AG404" i="20" a="1"/>
  <c r="AG404" i="20" s="1"/>
  <c r="W404" i="20"/>
  <c r="U404" i="20"/>
  <c r="Q404" i="20"/>
  <c r="AF404" i="20" a="1"/>
  <c r="AF404" i="20" s="1"/>
  <c r="AK404" i="20" a="1"/>
  <c r="AK404" i="20" s="1"/>
  <c r="BE447" i="16" a="1"/>
  <c r="BE447" i="16" s="1"/>
  <c r="AW447" i="16" a="1"/>
  <c r="AW447" i="16" s="1"/>
  <c r="AU447" i="16"/>
  <c r="BD447" i="16" a="1"/>
  <c r="BD447" i="16" s="1"/>
  <c r="AT447" i="16"/>
  <c r="AC447" i="16" s="1"/>
  <c r="BB447" i="16" a="1"/>
  <c r="BB447" i="16" s="1"/>
  <c r="AR447" i="16" a="1"/>
  <c r="AR447" i="16" s="1"/>
  <c r="BH447" i="16" a="1"/>
  <c r="BH447" i="16" s="1"/>
  <c r="AS447" i="16" a="1"/>
  <c r="AS447" i="16" s="1"/>
  <c r="AQ447" i="16"/>
  <c r="BG447" i="16" a="1"/>
  <c r="BG447" i="16" s="1"/>
  <c r="AP447" i="16"/>
  <c r="BC447" i="16" a="1"/>
  <c r="BC447" i="16" s="1"/>
  <c r="BI447" i="16" a="1"/>
  <c r="BI447" i="16" s="1"/>
  <c r="BF447" i="16" a="1"/>
  <c r="BF447" i="16" s="1"/>
  <c r="BA447" i="16" a="1"/>
  <c r="BA447" i="16" s="1"/>
  <c r="AZ447" i="16" a="1"/>
  <c r="AZ447" i="16" s="1"/>
  <c r="BJ447" i="16" a="1"/>
  <c r="BJ447" i="16" s="1"/>
  <c r="AY447" i="16" a="1"/>
  <c r="AY447" i="16" s="1"/>
  <c r="AX447" i="16" a="1"/>
  <c r="AX447" i="16" s="1"/>
  <c r="AO447" i="16"/>
  <c r="AV447" i="16"/>
  <c r="AN447" i="16"/>
  <c r="AG449" i="16" a="1"/>
  <c r="AG449" i="16" s="1"/>
  <c r="AL449" i="16"/>
  <c r="AJ450" i="16" s="1"/>
  <c r="AK450" i="16" s="1"/>
  <c r="AH448" i="16"/>
  <c r="AI448" i="16"/>
  <c r="AM448" i="16"/>
  <c r="AF448" i="16"/>
  <c r="AC446" i="16"/>
  <c r="J440" i="21" l="1"/>
  <c r="I440" i="21"/>
  <c r="G440" i="21"/>
  <c r="N440" i="21"/>
  <c r="H441" i="21" a="1"/>
  <c r="H441" i="21" s="1"/>
  <c r="M441" i="21"/>
  <c r="K442" i="21" s="1"/>
  <c r="L442" i="21" s="1"/>
  <c r="AF439" i="21" a="1"/>
  <c r="AF439" i="21" s="1"/>
  <c r="X439" i="21" a="1"/>
  <c r="X439" i="21" s="1"/>
  <c r="AH439" i="21" a="1"/>
  <c r="AH439" i="21" s="1"/>
  <c r="Y439" i="21" a="1"/>
  <c r="Y439" i="21" s="1"/>
  <c r="AK439" i="21" a="1"/>
  <c r="AK439" i="21" s="1"/>
  <c r="AA439" i="21" a="1"/>
  <c r="AA439" i="21" s="1"/>
  <c r="T439" i="21" a="1"/>
  <c r="T439" i="21" s="1"/>
  <c r="AG439" i="21" a="1"/>
  <c r="AG439" i="21" s="1"/>
  <c r="W439" i="21"/>
  <c r="AJ439" i="21" a="1"/>
  <c r="AJ439" i="21" s="1"/>
  <c r="V439" i="21"/>
  <c r="U439" i="21"/>
  <c r="D439" i="21" s="1"/>
  <c r="S439" i="21" a="1"/>
  <c r="S439" i="21" s="1"/>
  <c r="AB439" i="21" a="1"/>
  <c r="AB439" i="21" s="1"/>
  <c r="AI439" i="21" a="1"/>
  <c r="AI439" i="21" s="1"/>
  <c r="R439" i="21"/>
  <c r="P439" i="21"/>
  <c r="AC439" i="21" a="1"/>
  <c r="AC439" i="21" s="1"/>
  <c r="O439" i="21"/>
  <c r="AE439" i="21" a="1"/>
  <c r="AE439" i="21" s="1"/>
  <c r="Q439" i="21"/>
  <c r="AD439" i="21" a="1"/>
  <c r="AD439" i="21" s="1"/>
  <c r="Z439" i="21" a="1"/>
  <c r="Z439" i="21" s="1"/>
  <c r="D404" i="20"/>
  <c r="U405" i="20"/>
  <c r="D405" i="20" s="1"/>
  <c r="AJ405" i="20" a="1"/>
  <c r="AJ405" i="20" s="1"/>
  <c r="P405" i="20"/>
  <c r="AA405" i="20" a="1"/>
  <c r="AA405" i="20" s="1"/>
  <c r="O405" i="20"/>
  <c r="AI405" i="20" a="1"/>
  <c r="AI405" i="20" s="1"/>
  <c r="Y405" i="20" a="1"/>
  <c r="Y405" i="20" s="1"/>
  <c r="AG405" i="20" a="1"/>
  <c r="AG405" i="20" s="1"/>
  <c r="T405" i="20" a="1"/>
  <c r="T405" i="20" s="1"/>
  <c r="AC405" i="20" a="1"/>
  <c r="AC405" i="20" s="1"/>
  <c r="R405" i="20"/>
  <c r="AF405" i="20" a="1"/>
  <c r="AF405" i="20" s="1"/>
  <c r="AK405" i="20" a="1"/>
  <c r="AK405" i="20" s="1"/>
  <c r="S405" i="20" a="1"/>
  <c r="S405" i="20" s="1"/>
  <c r="AH405" i="20" a="1"/>
  <c r="AH405" i="20" s="1"/>
  <c r="Q405" i="20"/>
  <c r="Z405" i="20" a="1"/>
  <c r="Z405" i="20" s="1"/>
  <c r="X405" i="20" a="1"/>
  <c r="X405" i="20" s="1"/>
  <c r="W405" i="20"/>
  <c r="V405" i="20"/>
  <c r="AE405" i="20" a="1"/>
  <c r="AE405" i="20" s="1"/>
  <c r="AD405" i="20" a="1"/>
  <c r="AD405" i="20" s="1"/>
  <c r="AB405" i="20" a="1"/>
  <c r="AB405" i="20" s="1"/>
  <c r="G406" i="20"/>
  <c r="J406" i="20"/>
  <c r="N406" i="20"/>
  <c r="I406" i="20"/>
  <c r="M407" i="20"/>
  <c r="K408" i="20" s="1"/>
  <c r="L408" i="20" s="1"/>
  <c r="H407" i="20" a="1"/>
  <c r="H407" i="20" s="1"/>
  <c r="AV448" i="16"/>
  <c r="BF448" i="16" a="1"/>
  <c r="BF448" i="16" s="1"/>
  <c r="AW448" i="16" a="1"/>
  <c r="AW448" i="16" s="1"/>
  <c r="BE448" i="16" a="1"/>
  <c r="BE448" i="16" s="1"/>
  <c r="AU448" i="16"/>
  <c r="BC448" i="16" a="1"/>
  <c r="BC448" i="16" s="1"/>
  <c r="AS448" i="16" a="1"/>
  <c r="AS448" i="16" s="1"/>
  <c r="BG448" i="16" a="1"/>
  <c r="BG448" i="16" s="1"/>
  <c r="AP448" i="16"/>
  <c r="AX448" i="16" a="1"/>
  <c r="AX448" i="16" s="1"/>
  <c r="BI448" i="16" a="1"/>
  <c r="BI448" i="16" s="1"/>
  <c r="AT448" i="16"/>
  <c r="AO448" i="16"/>
  <c r="BA448" i="16" a="1"/>
  <c r="BA448" i="16" s="1"/>
  <c r="AZ448" i="16" a="1"/>
  <c r="AZ448" i="16" s="1"/>
  <c r="BB448" i="16" a="1"/>
  <c r="BB448" i="16" s="1"/>
  <c r="AY448" i="16" a="1"/>
  <c r="AY448" i="16" s="1"/>
  <c r="AQ448" i="16"/>
  <c r="AN448" i="16"/>
  <c r="AR448" i="16" a="1"/>
  <c r="AR448" i="16" s="1"/>
  <c r="BJ448" i="16" a="1"/>
  <c r="BJ448" i="16" s="1"/>
  <c r="BH448" i="16" a="1"/>
  <c r="BH448" i="16" s="1"/>
  <c r="BD448" i="16" a="1"/>
  <c r="BD448" i="16" s="1"/>
  <c r="AG450" i="16" a="1"/>
  <c r="AG450" i="16" s="1"/>
  <c r="AL450" i="16"/>
  <c r="AJ451" i="16" s="1"/>
  <c r="AK451" i="16" s="1"/>
  <c r="AI449" i="16"/>
  <c r="AF449" i="16"/>
  <c r="AM449" i="16"/>
  <c r="AH449" i="16"/>
  <c r="H442" i="21" l="1" a="1"/>
  <c r="H442" i="21" s="1"/>
  <c r="M442" i="21"/>
  <c r="K443" i="21" s="1"/>
  <c r="L443" i="21" s="1"/>
  <c r="I441" i="21"/>
  <c r="G441" i="21"/>
  <c r="J441" i="21"/>
  <c r="N441" i="21"/>
  <c r="AF440" i="21" a="1"/>
  <c r="AF440" i="21" s="1"/>
  <c r="X440" i="21" a="1"/>
  <c r="X440" i="21" s="1"/>
  <c r="W440" i="21"/>
  <c r="AK440" i="21" a="1"/>
  <c r="AK440" i="21" s="1"/>
  <c r="AB440" i="21" a="1"/>
  <c r="AB440" i="21" s="1"/>
  <c r="P440" i="21"/>
  <c r="O440" i="21"/>
  <c r="AH440" i="21" a="1"/>
  <c r="AH440" i="21" s="1"/>
  <c r="V440" i="21"/>
  <c r="U440" i="21"/>
  <c r="AG440" i="21" a="1"/>
  <c r="AG440" i="21" s="1"/>
  <c r="S440" i="21" a="1"/>
  <c r="S440" i="21" s="1"/>
  <c r="AA440" i="21" a="1"/>
  <c r="AA440" i="21" s="1"/>
  <c r="Z440" i="21" a="1"/>
  <c r="Z440" i="21" s="1"/>
  <c r="Y440" i="21" a="1"/>
  <c r="Y440" i="21" s="1"/>
  <c r="R440" i="21"/>
  <c r="AE440" i="21" a="1"/>
  <c r="AE440" i="21" s="1"/>
  <c r="T440" i="21" a="1"/>
  <c r="T440" i="21" s="1"/>
  <c r="AD440" i="21" a="1"/>
  <c r="AD440" i="21" s="1"/>
  <c r="Q440" i="21"/>
  <c r="AC440" i="21" a="1"/>
  <c r="AC440" i="21" s="1"/>
  <c r="AI440" i="21" a="1"/>
  <c r="AI440" i="21" s="1"/>
  <c r="AJ440" i="21" a="1"/>
  <c r="AJ440" i="21" s="1"/>
  <c r="J407" i="20"/>
  <c r="I407" i="20"/>
  <c r="N407" i="20"/>
  <c r="G407" i="20"/>
  <c r="H408" i="20" a="1"/>
  <c r="H408" i="20" s="1"/>
  <c r="M408" i="20"/>
  <c r="K409" i="20" s="1"/>
  <c r="L409" i="20" s="1"/>
  <c r="AD406" i="20" a="1"/>
  <c r="AD406" i="20" s="1"/>
  <c r="AK406" i="20" a="1"/>
  <c r="AK406" i="20" s="1"/>
  <c r="R406" i="20"/>
  <c r="AB406" i="20" a="1"/>
  <c r="AB406" i="20" s="1"/>
  <c r="Q406" i="20"/>
  <c r="AE406" i="20" a="1"/>
  <c r="AE406" i="20" s="1"/>
  <c r="S406" i="20" a="1"/>
  <c r="S406" i="20" s="1"/>
  <c r="AF406" i="20" a="1"/>
  <c r="AF406" i="20" s="1"/>
  <c r="P406" i="20"/>
  <c r="O406" i="20"/>
  <c r="AC406" i="20" a="1"/>
  <c r="AC406" i="20" s="1"/>
  <c r="X406" i="20" a="1"/>
  <c r="X406" i="20" s="1"/>
  <c r="Z406" i="20" a="1"/>
  <c r="Z406" i="20" s="1"/>
  <c r="Y406" i="20" a="1"/>
  <c r="Y406" i="20" s="1"/>
  <c r="W406" i="20"/>
  <c r="AA406" i="20" a="1"/>
  <c r="AA406" i="20" s="1"/>
  <c r="AH406" i="20" a="1"/>
  <c r="AH406" i="20" s="1"/>
  <c r="AG406" i="20" a="1"/>
  <c r="AG406" i="20" s="1"/>
  <c r="T406" i="20" a="1"/>
  <c r="T406" i="20" s="1"/>
  <c r="V406" i="20"/>
  <c r="U406" i="20"/>
  <c r="AJ406" i="20" a="1"/>
  <c r="AJ406" i="20" s="1"/>
  <c r="AI406" i="20" a="1"/>
  <c r="AI406" i="20" s="1"/>
  <c r="BD449" i="16" a="1"/>
  <c r="BD449" i="16" s="1"/>
  <c r="AU449" i="16"/>
  <c r="BG449" i="16" a="1"/>
  <c r="BG449" i="16" s="1"/>
  <c r="AX449" i="16" a="1"/>
  <c r="AX449" i="16" s="1"/>
  <c r="BF449" i="16" a="1"/>
  <c r="BF449" i="16" s="1"/>
  <c r="AT449" i="16"/>
  <c r="AC449" i="16" s="1"/>
  <c r="AQ449" i="16"/>
  <c r="BB449" i="16" a="1"/>
  <c r="BB449" i="16" s="1"/>
  <c r="AN449" i="16"/>
  <c r="AY449" i="16" a="1"/>
  <c r="AY449" i="16" s="1"/>
  <c r="BJ449" i="16" a="1"/>
  <c r="BJ449" i="16" s="1"/>
  <c r="AW449" i="16" a="1"/>
  <c r="AW449" i="16" s="1"/>
  <c r="AV449" i="16"/>
  <c r="BH449" i="16" a="1"/>
  <c r="BH449" i="16" s="1"/>
  <c r="AR449" i="16" a="1"/>
  <c r="AR449" i="16" s="1"/>
  <c r="AP449" i="16"/>
  <c r="BI449" i="16" a="1"/>
  <c r="BI449" i="16" s="1"/>
  <c r="AO449" i="16"/>
  <c r="BA449" i="16" a="1"/>
  <c r="BA449" i="16" s="1"/>
  <c r="AZ449" i="16" a="1"/>
  <c r="AZ449" i="16" s="1"/>
  <c r="AS449" i="16" a="1"/>
  <c r="AS449" i="16" s="1"/>
  <c r="BC449" i="16" a="1"/>
  <c r="BC449" i="16" s="1"/>
  <c r="BE449" i="16" a="1"/>
  <c r="BE449" i="16" s="1"/>
  <c r="AC448" i="16"/>
  <c r="AG451" i="16" a="1"/>
  <c r="AG451" i="16" s="1"/>
  <c r="AL451" i="16"/>
  <c r="AJ452" i="16" s="1"/>
  <c r="AK452" i="16" s="1"/>
  <c r="AM450" i="16"/>
  <c r="AH450" i="16"/>
  <c r="AI450" i="16"/>
  <c r="AF450" i="16"/>
  <c r="W441" i="21" l="1"/>
  <c r="AE441" i="21" a="1"/>
  <c r="AE441" i="21" s="1"/>
  <c r="V441" i="21"/>
  <c r="T441" i="21" a="1"/>
  <c r="T441" i="21" s="1"/>
  <c r="AD441" i="21" a="1"/>
  <c r="AD441" i="21" s="1"/>
  <c r="Q441" i="21"/>
  <c r="AC441" i="21" a="1"/>
  <c r="AC441" i="21" s="1"/>
  <c r="P441" i="21"/>
  <c r="S441" i="21" a="1"/>
  <c r="S441" i="21" s="1"/>
  <c r="AG441" i="21" a="1"/>
  <c r="AG441" i="21" s="1"/>
  <c r="R441" i="21"/>
  <c r="AA441" i="21" a="1"/>
  <c r="AA441" i="21" s="1"/>
  <c r="AB441" i="21" a="1"/>
  <c r="AB441" i="21" s="1"/>
  <c r="AJ441" i="21" a="1"/>
  <c r="AJ441" i="21" s="1"/>
  <c r="AF441" i="21" a="1"/>
  <c r="AF441" i="21" s="1"/>
  <c r="X441" i="21" a="1"/>
  <c r="X441" i="21" s="1"/>
  <c r="U441" i="21"/>
  <c r="D441" i="21" s="1"/>
  <c r="O441" i="21"/>
  <c r="AI441" i="21" a="1"/>
  <c r="AI441" i="21" s="1"/>
  <c r="Y441" i="21" a="1"/>
  <c r="Y441" i="21" s="1"/>
  <c r="Z441" i="21" a="1"/>
  <c r="Z441" i="21" s="1"/>
  <c r="AK441" i="21" a="1"/>
  <c r="AK441" i="21" s="1"/>
  <c r="AH441" i="21" a="1"/>
  <c r="AH441" i="21" s="1"/>
  <c r="H443" i="21" a="1"/>
  <c r="H443" i="21" s="1"/>
  <c r="M443" i="21"/>
  <c r="K444" i="21" s="1"/>
  <c r="L444" i="21" s="1"/>
  <c r="D440" i="21"/>
  <c r="J442" i="21"/>
  <c r="I442" i="21"/>
  <c r="N442" i="21"/>
  <c r="G442" i="21"/>
  <c r="D406" i="20"/>
  <c r="H409" i="20" a="1"/>
  <c r="H409" i="20" s="1"/>
  <c r="M409" i="20"/>
  <c r="K410" i="20" s="1"/>
  <c r="L410" i="20" s="1"/>
  <c r="G408" i="20"/>
  <c r="J408" i="20"/>
  <c r="I408" i="20"/>
  <c r="N408" i="20"/>
  <c r="T407" i="20" a="1"/>
  <c r="T407" i="20" s="1"/>
  <c r="AD407" i="20" a="1"/>
  <c r="AD407" i="20" s="1"/>
  <c r="AC407" i="20" a="1"/>
  <c r="AC407" i="20" s="1"/>
  <c r="S407" i="20" a="1"/>
  <c r="S407" i="20" s="1"/>
  <c r="AI407" i="20" a="1"/>
  <c r="AI407" i="20" s="1"/>
  <c r="Y407" i="20" a="1"/>
  <c r="Y407" i="20" s="1"/>
  <c r="AB407" i="20" a="1"/>
  <c r="AB407" i="20" s="1"/>
  <c r="AF407" i="20" a="1"/>
  <c r="AF407" i="20" s="1"/>
  <c r="P407" i="20"/>
  <c r="O407" i="20"/>
  <c r="AE407" i="20" a="1"/>
  <c r="AE407" i="20" s="1"/>
  <c r="R407" i="20"/>
  <c r="AH407" i="20" a="1"/>
  <c r="AH407" i="20" s="1"/>
  <c r="Q407" i="20"/>
  <c r="AG407" i="20" a="1"/>
  <c r="AG407" i="20" s="1"/>
  <c r="AA407" i="20" a="1"/>
  <c r="AA407" i="20" s="1"/>
  <c r="AK407" i="20" a="1"/>
  <c r="AK407" i="20" s="1"/>
  <c r="AJ407" i="20" a="1"/>
  <c r="AJ407" i="20" s="1"/>
  <c r="Z407" i="20" a="1"/>
  <c r="Z407" i="20" s="1"/>
  <c r="X407" i="20" a="1"/>
  <c r="X407" i="20" s="1"/>
  <c r="W407" i="20"/>
  <c r="V407" i="20"/>
  <c r="U407" i="20"/>
  <c r="D407" i="20" s="1"/>
  <c r="AT450" i="16"/>
  <c r="BH450" i="16" a="1"/>
  <c r="BH450" i="16" s="1"/>
  <c r="AY450" i="16" a="1"/>
  <c r="AY450" i="16" s="1"/>
  <c r="BG450" i="16" a="1"/>
  <c r="BG450" i="16" s="1"/>
  <c r="AW450" i="16" a="1"/>
  <c r="AW450" i="16" s="1"/>
  <c r="AO450" i="16"/>
  <c r="BA450" i="16" a="1"/>
  <c r="BA450" i="16" s="1"/>
  <c r="AZ450" i="16" a="1"/>
  <c r="AZ450" i="16" s="1"/>
  <c r="AX450" i="16" a="1"/>
  <c r="AX450" i="16" s="1"/>
  <c r="BI450" i="16" a="1"/>
  <c r="BI450" i="16" s="1"/>
  <c r="BD450" i="16" a="1"/>
  <c r="BD450" i="16" s="1"/>
  <c r="BC450" i="16" a="1"/>
  <c r="BC450" i="16" s="1"/>
  <c r="BB450" i="16" a="1"/>
  <c r="BB450" i="16" s="1"/>
  <c r="AV450" i="16"/>
  <c r="AU450" i="16"/>
  <c r="AS450" i="16" a="1"/>
  <c r="AS450" i="16" s="1"/>
  <c r="AQ450" i="16"/>
  <c r="BF450" i="16" a="1"/>
  <c r="BF450" i="16" s="1"/>
  <c r="BE450" i="16" a="1"/>
  <c r="BE450" i="16" s="1"/>
  <c r="BJ450" i="16" a="1"/>
  <c r="BJ450" i="16" s="1"/>
  <c r="AP450" i="16"/>
  <c r="AN450" i="16"/>
  <c r="AR450" i="16" a="1"/>
  <c r="AR450" i="16" s="1"/>
  <c r="AG452" i="16" a="1"/>
  <c r="AG452" i="16" s="1"/>
  <c r="AL452" i="16"/>
  <c r="AJ453" i="16" s="1"/>
  <c r="AK453" i="16" s="1"/>
  <c r="AF451" i="16"/>
  <c r="AM451" i="16"/>
  <c r="AI451" i="16"/>
  <c r="AH451" i="16"/>
  <c r="AE442" i="21" l="1" a="1"/>
  <c r="AE442" i="21" s="1"/>
  <c r="V442" i="21"/>
  <c r="U442" i="21"/>
  <c r="AH442" i="21" a="1"/>
  <c r="AH442" i="21" s="1"/>
  <c r="Y442" i="21" a="1"/>
  <c r="Y442" i="21" s="1"/>
  <c r="AK442" i="21" a="1"/>
  <c r="AK442" i="21" s="1"/>
  <c r="AA442" i="21" a="1"/>
  <c r="AA442" i="21" s="1"/>
  <c r="AF442" i="21" a="1"/>
  <c r="AF442" i="21" s="1"/>
  <c r="R442" i="21"/>
  <c r="Q442" i="21"/>
  <c r="AG442" i="21" a="1"/>
  <c r="AG442" i="21" s="1"/>
  <c r="P442" i="21"/>
  <c r="O442" i="21"/>
  <c r="AD442" i="21" a="1"/>
  <c r="AD442" i="21" s="1"/>
  <c r="AC442" i="21" a="1"/>
  <c r="AC442" i="21" s="1"/>
  <c r="S442" i="21" a="1"/>
  <c r="S442" i="21" s="1"/>
  <c r="AJ442" i="21" a="1"/>
  <c r="AJ442" i="21" s="1"/>
  <c r="AB442" i="21" a="1"/>
  <c r="AB442" i="21" s="1"/>
  <c r="AI442" i="21" a="1"/>
  <c r="AI442" i="21" s="1"/>
  <c r="Z442" i="21" a="1"/>
  <c r="Z442" i="21" s="1"/>
  <c r="X442" i="21" a="1"/>
  <c r="X442" i="21" s="1"/>
  <c r="W442" i="21"/>
  <c r="T442" i="21" a="1"/>
  <c r="T442" i="21" s="1"/>
  <c r="G443" i="21"/>
  <c r="N443" i="21"/>
  <c r="I443" i="21"/>
  <c r="J443" i="21"/>
  <c r="M444" i="21"/>
  <c r="K445" i="21" s="1"/>
  <c r="L445" i="21" s="1"/>
  <c r="H444" i="21" a="1"/>
  <c r="H444" i="21" s="1"/>
  <c r="AK408" i="20" a="1"/>
  <c r="AK408" i="20" s="1"/>
  <c r="AC408" i="20" a="1"/>
  <c r="AC408" i="20" s="1"/>
  <c r="AE408" i="20" a="1"/>
  <c r="AE408" i="20" s="1"/>
  <c r="U408" i="20"/>
  <c r="D408" i="20" s="1"/>
  <c r="AD408" i="20" a="1"/>
  <c r="AD408" i="20" s="1"/>
  <c r="R408" i="20"/>
  <c r="Q408" i="20"/>
  <c r="Z408" i="20" a="1"/>
  <c r="Z408" i="20" s="1"/>
  <c r="AG408" i="20" a="1"/>
  <c r="AG408" i="20" s="1"/>
  <c r="P408" i="20"/>
  <c r="O408" i="20"/>
  <c r="AF408" i="20" a="1"/>
  <c r="AF408" i="20" s="1"/>
  <c r="AJ408" i="20" a="1"/>
  <c r="AJ408" i="20" s="1"/>
  <c r="V408" i="20"/>
  <c r="Y408" i="20" a="1"/>
  <c r="Y408" i="20" s="1"/>
  <c r="X408" i="20" a="1"/>
  <c r="X408" i="20" s="1"/>
  <c r="W408" i="20"/>
  <c r="AA408" i="20" a="1"/>
  <c r="AA408" i="20" s="1"/>
  <c r="T408" i="20" a="1"/>
  <c r="T408" i="20" s="1"/>
  <c r="S408" i="20" a="1"/>
  <c r="S408" i="20" s="1"/>
  <c r="AI408" i="20" a="1"/>
  <c r="AI408" i="20" s="1"/>
  <c r="AH408" i="20" a="1"/>
  <c r="AH408" i="20" s="1"/>
  <c r="AB408" i="20" a="1"/>
  <c r="AB408" i="20" s="1"/>
  <c r="M410" i="20"/>
  <c r="K411" i="20" s="1"/>
  <c r="L411" i="20" s="1"/>
  <c r="H410" i="20" a="1"/>
  <c r="H410" i="20" s="1"/>
  <c r="J409" i="20"/>
  <c r="I409" i="20"/>
  <c r="G409" i="20"/>
  <c r="N409" i="20"/>
  <c r="BD451" i="16" a="1"/>
  <c r="BD451" i="16" s="1"/>
  <c r="AU451" i="16"/>
  <c r="AT451" i="16"/>
  <c r="AC451" i="16" s="1"/>
  <c r="BC451" i="16" a="1"/>
  <c r="BC451" i="16" s="1"/>
  <c r="AR451" i="16" a="1"/>
  <c r="AR451" i="16" s="1"/>
  <c r="AO451" i="16"/>
  <c r="BB451" i="16" a="1"/>
  <c r="BB451" i="16" s="1"/>
  <c r="AN451" i="16"/>
  <c r="BA451" i="16" a="1"/>
  <c r="BA451" i="16" s="1"/>
  <c r="BJ451" i="16" a="1"/>
  <c r="BJ451" i="16" s="1"/>
  <c r="BE451" i="16" a="1"/>
  <c r="BE451" i="16" s="1"/>
  <c r="AZ451" i="16" a="1"/>
  <c r="AZ451" i="16" s="1"/>
  <c r="BF451" i="16" a="1"/>
  <c r="BF451" i="16" s="1"/>
  <c r="AX451" i="16" a="1"/>
  <c r="AX451" i="16" s="1"/>
  <c r="AW451" i="16" a="1"/>
  <c r="AW451" i="16" s="1"/>
  <c r="AV451" i="16"/>
  <c r="AS451" i="16" a="1"/>
  <c r="AS451" i="16" s="1"/>
  <c r="AY451" i="16" a="1"/>
  <c r="AY451" i="16" s="1"/>
  <c r="BH451" i="16" a="1"/>
  <c r="BH451" i="16" s="1"/>
  <c r="BG451" i="16" a="1"/>
  <c r="BG451" i="16" s="1"/>
  <c r="AP451" i="16"/>
  <c r="BI451" i="16" a="1"/>
  <c r="BI451" i="16" s="1"/>
  <c r="AQ451" i="16"/>
  <c r="AL453" i="16"/>
  <c r="AJ454" i="16" s="1"/>
  <c r="AK454" i="16" s="1"/>
  <c r="AG453" i="16" a="1"/>
  <c r="AG453" i="16" s="1"/>
  <c r="AF452" i="16"/>
  <c r="AI452" i="16"/>
  <c r="AH452" i="16"/>
  <c r="AM452" i="16"/>
  <c r="AC450" i="16"/>
  <c r="G444" i="21" l="1"/>
  <c r="N444" i="21"/>
  <c r="I444" i="21"/>
  <c r="J444" i="21"/>
  <c r="M445" i="21"/>
  <c r="K446" i="21" s="1"/>
  <c r="L446" i="21" s="1"/>
  <c r="H445" i="21" a="1"/>
  <c r="H445" i="21" s="1"/>
  <c r="U443" i="21"/>
  <c r="D443" i="21" s="1"/>
  <c r="AD443" i="21" a="1"/>
  <c r="AD443" i="21" s="1"/>
  <c r="O443" i="21"/>
  <c r="AJ443" i="21" a="1"/>
  <c r="AJ443" i="21" s="1"/>
  <c r="AA443" i="21" a="1"/>
  <c r="AA443" i="21" s="1"/>
  <c r="W443" i="21"/>
  <c r="AG443" i="21" a="1"/>
  <c r="AG443" i="21" s="1"/>
  <c r="V443" i="21"/>
  <c r="Q443" i="21"/>
  <c r="AE443" i="21" a="1"/>
  <c r="AE443" i="21" s="1"/>
  <c r="P443" i="21"/>
  <c r="T443" i="21" a="1"/>
  <c r="T443" i="21" s="1"/>
  <c r="R443" i="21"/>
  <c r="AI443" i="21" a="1"/>
  <c r="AI443" i="21" s="1"/>
  <c r="S443" i="21" a="1"/>
  <c r="S443" i="21" s="1"/>
  <c r="AH443" i="21" a="1"/>
  <c r="AH443" i="21" s="1"/>
  <c r="X443" i="21" a="1"/>
  <c r="X443" i="21" s="1"/>
  <c r="AK443" i="21" a="1"/>
  <c r="AK443" i="21" s="1"/>
  <c r="AB443" i="21" a="1"/>
  <c r="AB443" i="21" s="1"/>
  <c r="AC443" i="21" a="1"/>
  <c r="AC443" i="21" s="1"/>
  <c r="Z443" i="21" a="1"/>
  <c r="Z443" i="21" s="1"/>
  <c r="Y443" i="21" a="1"/>
  <c r="Y443" i="21" s="1"/>
  <c r="AF443" i="21" a="1"/>
  <c r="AF443" i="21" s="1"/>
  <c r="D442" i="21"/>
  <c r="S409" i="20" a="1"/>
  <c r="S409" i="20" s="1"/>
  <c r="AF409" i="20" a="1"/>
  <c r="AF409" i="20" s="1"/>
  <c r="W409" i="20"/>
  <c r="V409" i="20"/>
  <c r="AI409" i="20" a="1"/>
  <c r="AI409" i="20" s="1"/>
  <c r="Y409" i="20" a="1"/>
  <c r="Y409" i="20" s="1"/>
  <c r="AJ409" i="20" a="1"/>
  <c r="AJ409" i="20" s="1"/>
  <c r="X409" i="20" a="1"/>
  <c r="X409" i="20" s="1"/>
  <c r="AG409" i="20" a="1"/>
  <c r="AG409" i="20" s="1"/>
  <c r="R409" i="20"/>
  <c r="Q409" i="20"/>
  <c r="AE409" i="20" a="1"/>
  <c r="AE409" i="20" s="1"/>
  <c r="P409" i="20"/>
  <c r="AD409" i="20" a="1"/>
  <c r="AD409" i="20" s="1"/>
  <c r="AB409" i="20" a="1"/>
  <c r="AB409" i="20" s="1"/>
  <c r="AC409" i="20" a="1"/>
  <c r="AC409" i="20" s="1"/>
  <c r="AK409" i="20" a="1"/>
  <c r="AK409" i="20" s="1"/>
  <c r="O409" i="20"/>
  <c r="Z409" i="20" a="1"/>
  <c r="Z409" i="20" s="1"/>
  <c r="U409" i="20"/>
  <c r="T409" i="20" a="1"/>
  <c r="T409" i="20" s="1"/>
  <c r="AH409" i="20" a="1"/>
  <c r="AH409" i="20" s="1"/>
  <c r="AA409" i="20" a="1"/>
  <c r="AA409" i="20" s="1"/>
  <c r="J410" i="20"/>
  <c r="I410" i="20"/>
  <c r="N410" i="20"/>
  <c r="G410" i="20"/>
  <c r="H411" i="20" a="1"/>
  <c r="H411" i="20" s="1"/>
  <c r="M411" i="20"/>
  <c r="K412" i="20" s="1"/>
  <c r="L412" i="20" s="1"/>
  <c r="AT452" i="16"/>
  <c r="BC452" i="16" a="1"/>
  <c r="BC452" i="16" s="1"/>
  <c r="AS452" i="16" a="1"/>
  <c r="AS452" i="16" s="1"/>
  <c r="BI452" i="16" a="1"/>
  <c r="BI452" i="16" s="1"/>
  <c r="BA452" i="16" a="1"/>
  <c r="BA452" i="16" s="1"/>
  <c r="AQ452" i="16"/>
  <c r="BJ452" i="16" a="1"/>
  <c r="BJ452" i="16" s="1"/>
  <c r="AY452" i="16" a="1"/>
  <c r="AY452" i="16" s="1"/>
  <c r="BG452" i="16" a="1"/>
  <c r="BG452" i="16" s="1"/>
  <c r="AW452" i="16" a="1"/>
  <c r="AW452" i="16" s="1"/>
  <c r="AP452" i="16"/>
  <c r="BF452" i="16" a="1"/>
  <c r="BF452" i="16" s="1"/>
  <c r="AO452" i="16"/>
  <c r="AN452" i="16"/>
  <c r="BE452" i="16" a="1"/>
  <c r="BE452" i="16" s="1"/>
  <c r="AX452" i="16" a="1"/>
  <c r="AX452" i="16" s="1"/>
  <c r="AV452" i="16"/>
  <c r="AR452" i="16" a="1"/>
  <c r="AR452" i="16" s="1"/>
  <c r="AZ452" i="16" a="1"/>
  <c r="AZ452" i="16" s="1"/>
  <c r="AU452" i="16"/>
  <c r="BH452" i="16" a="1"/>
  <c r="BH452" i="16" s="1"/>
  <c r="BD452" i="16" a="1"/>
  <c r="BD452" i="16" s="1"/>
  <c r="BB452" i="16" a="1"/>
  <c r="BB452" i="16" s="1"/>
  <c r="AF453" i="16"/>
  <c r="AM453" i="16"/>
  <c r="AH453" i="16"/>
  <c r="AI453" i="16"/>
  <c r="AG454" i="16" a="1"/>
  <c r="AG454" i="16" s="1"/>
  <c r="AL454" i="16"/>
  <c r="AJ455" i="16" s="1"/>
  <c r="AK455" i="16" s="1"/>
  <c r="I445" i="21" l="1"/>
  <c r="J445" i="21"/>
  <c r="N445" i="21"/>
  <c r="G445" i="21"/>
  <c r="M446" i="21"/>
  <c r="K447" i="21" s="1"/>
  <c r="L447" i="21" s="1"/>
  <c r="H446" i="21" a="1"/>
  <c r="H446" i="21" s="1"/>
  <c r="AD444" i="21" a="1"/>
  <c r="AD444" i="21" s="1"/>
  <c r="T444" i="21" a="1"/>
  <c r="T444" i="21" s="1"/>
  <c r="AE444" i="21" a="1"/>
  <c r="AE444" i="21" s="1"/>
  <c r="S444" i="21" a="1"/>
  <c r="S444" i="21" s="1"/>
  <c r="AC444" i="21" a="1"/>
  <c r="AC444" i="21" s="1"/>
  <c r="P444" i="21"/>
  <c r="O444" i="21"/>
  <c r="AF444" i="21" a="1"/>
  <c r="AF444" i="21" s="1"/>
  <c r="AK444" i="21" a="1"/>
  <c r="AK444" i="21" s="1"/>
  <c r="Y444" i="21" a="1"/>
  <c r="Y444" i="21" s="1"/>
  <c r="X444" i="21" a="1"/>
  <c r="X444" i="21" s="1"/>
  <c r="W444" i="21"/>
  <c r="AJ444" i="21" a="1"/>
  <c r="AJ444" i="21" s="1"/>
  <c r="AI444" i="21" a="1"/>
  <c r="AI444" i="21" s="1"/>
  <c r="V444" i="21"/>
  <c r="U444" i="21"/>
  <c r="R444" i="21"/>
  <c r="AH444" i="21" a="1"/>
  <c r="AH444" i="21" s="1"/>
  <c r="Q444" i="21"/>
  <c r="AA444" i="21" a="1"/>
  <c r="AA444" i="21" s="1"/>
  <c r="Z444" i="21" a="1"/>
  <c r="Z444" i="21" s="1"/>
  <c r="AB444" i="21" a="1"/>
  <c r="AB444" i="21" s="1"/>
  <c r="AG444" i="21" a="1"/>
  <c r="AG444" i="21" s="1"/>
  <c r="M412" i="20"/>
  <c r="K413" i="20" s="1"/>
  <c r="L413" i="20" s="1"/>
  <c r="H412" i="20" a="1"/>
  <c r="H412" i="20" s="1"/>
  <c r="I411" i="20"/>
  <c r="G411" i="20"/>
  <c r="J411" i="20"/>
  <c r="N411" i="20"/>
  <c r="AJ410" i="20" a="1"/>
  <c r="AJ410" i="20" s="1"/>
  <c r="AB410" i="20" a="1"/>
  <c r="AB410" i="20" s="1"/>
  <c r="R410" i="20"/>
  <c r="AG410" i="20" a="1"/>
  <c r="AG410" i="20" s="1"/>
  <c r="X410" i="20" a="1"/>
  <c r="X410" i="20" s="1"/>
  <c r="AD410" i="20" a="1"/>
  <c r="AD410" i="20" s="1"/>
  <c r="S410" i="20" a="1"/>
  <c r="S410" i="20" s="1"/>
  <c r="Q410" i="20"/>
  <c r="AH410" i="20" a="1"/>
  <c r="AH410" i="20" s="1"/>
  <c r="U410" i="20"/>
  <c r="D410" i="20" s="1"/>
  <c r="AI410" i="20" a="1"/>
  <c r="AI410" i="20" s="1"/>
  <c r="T410" i="20" a="1"/>
  <c r="T410" i="20" s="1"/>
  <c r="AF410" i="20" a="1"/>
  <c r="AF410" i="20" s="1"/>
  <c r="P410" i="20"/>
  <c r="W410" i="20"/>
  <c r="Y410" i="20" a="1"/>
  <c r="Y410" i="20" s="1"/>
  <c r="V410" i="20"/>
  <c r="AK410" i="20" a="1"/>
  <c r="AK410" i="20" s="1"/>
  <c r="O410" i="20"/>
  <c r="Z410" i="20" a="1"/>
  <c r="Z410" i="20" s="1"/>
  <c r="AE410" i="20" a="1"/>
  <c r="AE410" i="20" s="1"/>
  <c r="AA410" i="20" a="1"/>
  <c r="AA410" i="20" s="1"/>
  <c r="AC410" i="20" a="1"/>
  <c r="AC410" i="20" s="1"/>
  <c r="D409" i="20"/>
  <c r="AG455" i="16" a="1"/>
  <c r="AG455" i="16" s="1"/>
  <c r="AL455" i="16"/>
  <c r="AJ456" i="16" s="1"/>
  <c r="AK456" i="16" s="1"/>
  <c r="AF454" i="16"/>
  <c r="AH454" i="16"/>
  <c r="AM454" i="16"/>
  <c r="AI454" i="16"/>
  <c r="BC453" i="16" a="1"/>
  <c r="BC453" i="16" s="1"/>
  <c r="AS453" i="16" a="1"/>
  <c r="AS453" i="16" s="1"/>
  <c r="BJ453" i="16" a="1"/>
  <c r="BJ453" i="16" s="1"/>
  <c r="BB453" i="16" a="1"/>
  <c r="BB453" i="16" s="1"/>
  <c r="AP453" i="16"/>
  <c r="BG453" i="16" a="1"/>
  <c r="BG453" i="16" s="1"/>
  <c r="AW453" i="16" a="1"/>
  <c r="AW453" i="16" s="1"/>
  <c r="AV453" i="16"/>
  <c r="BF453" i="16" a="1"/>
  <c r="BF453" i="16" s="1"/>
  <c r="AU453" i="16"/>
  <c r="AQ453" i="16"/>
  <c r="AX453" i="16" a="1"/>
  <c r="AX453" i="16" s="1"/>
  <c r="AT453" i="16"/>
  <c r="AC453" i="16" s="1"/>
  <c r="BI453" i="16" a="1"/>
  <c r="BI453" i="16" s="1"/>
  <c r="AR453" i="16" a="1"/>
  <c r="AR453" i="16" s="1"/>
  <c r="BH453" i="16" a="1"/>
  <c r="BH453" i="16" s="1"/>
  <c r="BE453" i="16" a="1"/>
  <c r="BE453" i="16" s="1"/>
  <c r="AZ453" i="16" a="1"/>
  <c r="AZ453" i="16" s="1"/>
  <c r="AY453" i="16" a="1"/>
  <c r="AY453" i="16" s="1"/>
  <c r="BD453" i="16" a="1"/>
  <c r="BD453" i="16" s="1"/>
  <c r="BA453" i="16" a="1"/>
  <c r="BA453" i="16" s="1"/>
  <c r="AO453" i="16"/>
  <c r="AN453" i="16"/>
  <c r="AC452" i="16"/>
  <c r="D444" i="21" l="1"/>
  <c r="N446" i="21"/>
  <c r="J446" i="21"/>
  <c r="I446" i="21"/>
  <c r="G446" i="21"/>
  <c r="M447" i="21"/>
  <c r="K448" i="21" s="1"/>
  <c r="L448" i="21" s="1"/>
  <c r="H447" i="21" a="1"/>
  <c r="H447" i="21" s="1"/>
  <c r="T445" i="21" a="1"/>
  <c r="T445" i="21" s="1"/>
  <c r="AK445" i="21" a="1"/>
  <c r="AK445" i="21" s="1"/>
  <c r="AC445" i="21" a="1"/>
  <c r="AC445" i="21" s="1"/>
  <c r="AG445" i="21" a="1"/>
  <c r="AG445" i="21" s="1"/>
  <c r="X445" i="21" a="1"/>
  <c r="X445" i="21" s="1"/>
  <c r="AJ445" i="21" a="1"/>
  <c r="AJ445" i="21" s="1"/>
  <c r="Z445" i="21" a="1"/>
  <c r="Z445" i="21" s="1"/>
  <c r="O445" i="21"/>
  <c r="AD445" i="21" a="1"/>
  <c r="AD445" i="21" s="1"/>
  <c r="Y445" i="21" a="1"/>
  <c r="Y445" i="21" s="1"/>
  <c r="AA445" i="21" a="1"/>
  <c r="AA445" i="21" s="1"/>
  <c r="W445" i="21"/>
  <c r="P445" i="21"/>
  <c r="AI445" i="21" a="1"/>
  <c r="AI445" i="21" s="1"/>
  <c r="S445" i="21" a="1"/>
  <c r="S445" i="21" s="1"/>
  <c r="Q445" i="21"/>
  <c r="R445" i="21"/>
  <c r="U445" i="21"/>
  <c r="D445" i="21" s="1"/>
  <c r="AH445" i="21" a="1"/>
  <c r="AH445" i="21" s="1"/>
  <c r="AE445" i="21" a="1"/>
  <c r="AE445" i="21" s="1"/>
  <c r="AB445" i="21" a="1"/>
  <c r="AB445" i="21" s="1"/>
  <c r="AF445" i="21" a="1"/>
  <c r="AF445" i="21" s="1"/>
  <c r="V445" i="21"/>
  <c r="Q411" i="20"/>
  <c r="AH411" i="20" a="1"/>
  <c r="AH411" i="20" s="1"/>
  <c r="Y411" i="20" a="1"/>
  <c r="Y411" i="20" s="1"/>
  <c r="AI411" i="20" a="1"/>
  <c r="AI411" i="20" s="1"/>
  <c r="X411" i="20" a="1"/>
  <c r="X411" i="20" s="1"/>
  <c r="AE411" i="20" a="1"/>
  <c r="AE411" i="20" s="1"/>
  <c r="S411" i="20" a="1"/>
  <c r="S411" i="20" s="1"/>
  <c r="R411" i="20"/>
  <c r="U411" i="20"/>
  <c r="AJ411" i="20" a="1"/>
  <c r="AJ411" i="20" s="1"/>
  <c r="AG411" i="20" a="1"/>
  <c r="AG411" i="20" s="1"/>
  <c r="T411" i="20" a="1"/>
  <c r="T411" i="20" s="1"/>
  <c r="AD411" i="20" a="1"/>
  <c r="AD411" i="20" s="1"/>
  <c r="AC411" i="20" a="1"/>
  <c r="AC411" i="20" s="1"/>
  <c r="AA411" i="20" a="1"/>
  <c r="AA411" i="20" s="1"/>
  <c r="AB411" i="20" a="1"/>
  <c r="AB411" i="20" s="1"/>
  <c r="AF411" i="20" a="1"/>
  <c r="AF411" i="20" s="1"/>
  <c r="Z411" i="20" a="1"/>
  <c r="Z411" i="20" s="1"/>
  <c r="W411" i="20"/>
  <c r="AK411" i="20" a="1"/>
  <c r="AK411" i="20" s="1"/>
  <c r="O411" i="20"/>
  <c r="V411" i="20"/>
  <c r="P411" i="20"/>
  <c r="N412" i="20"/>
  <c r="J412" i="20"/>
  <c r="G412" i="20"/>
  <c r="I412" i="20"/>
  <c r="H413" i="20" a="1"/>
  <c r="H413" i="20" s="1"/>
  <c r="M413" i="20"/>
  <c r="K414" i="20" s="1"/>
  <c r="L414" i="20" s="1"/>
  <c r="AS454" i="16" a="1"/>
  <c r="AS454" i="16" s="1"/>
  <c r="BJ454" i="16" a="1"/>
  <c r="BJ454" i="16" s="1"/>
  <c r="BB454" i="16" a="1"/>
  <c r="BB454" i="16" s="1"/>
  <c r="AR454" i="16" a="1"/>
  <c r="AR454" i="16" s="1"/>
  <c r="BH454" i="16" a="1"/>
  <c r="BH454" i="16" s="1"/>
  <c r="AZ454" i="16" a="1"/>
  <c r="AZ454" i="16" s="1"/>
  <c r="AO454" i="16"/>
  <c r="AQ454" i="16"/>
  <c r="BD454" i="16" a="1"/>
  <c r="BD454" i="16" s="1"/>
  <c r="AP454" i="16"/>
  <c r="AN454" i="16"/>
  <c r="AY454" i="16" a="1"/>
  <c r="AY454" i="16" s="1"/>
  <c r="AX454" i="16" a="1"/>
  <c r="AX454" i="16" s="1"/>
  <c r="BF454" i="16" a="1"/>
  <c r="BF454" i="16" s="1"/>
  <c r="BA454" i="16" a="1"/>
  <c r="BA454" i="16" s="1"/>
  <c r="AW454" i="16" a="1"/>
  <c r="AW454" i="16" s="1"/>
  <c r="AV454" i="16"/>
  <c r="AU454" i="16"/>
  <c r="AT454" i="16"/>
  <c r="BE454" i="16" a="1"/>
  <c r="BE454" i="16" s="1"/>
  <c r="BC454" i="16" a="1"/>
  <c r="BC454" i="16" s="1"/>
  <c r="BG454" i="16" a="1"/>
  <c r="BG454" i="16" s="1"/>
  <c r="BI454" i="16" a="1"/>
  <c r="BI454" i="16" s="1"/>
  <c r="AG456" i="16" a="1"/>
  <c r="AG456" i="16" s="1"/>
  <c r="AL456" i="16"/>
  <c r="AJ457" i="16" s="1"/>
  <c r="AK457" i="16" s="1"/>
  <c r="AI455" i="16"/>
  <c r="AM455" i="16"/>
  <c r="AH455" i="16"/>
  <c r="AF455" i="16"/>
  <c r="N447" i="21" l="1"/>
  <c r="J447" i="21"/>
  <c r="I447" i="21"/>
  <c r="G447" i="21"/>
  <c r="H448" i="21" a="1"/>
  <c r="H448" i="21" s="1"/>
  <c r="M448" i="21"/>
  <c r="K449" i="21" s="1"/>
  <c r="L449" i="21" s="1"/>
  <c r="AK446" i="21" a="1"/>
  <c r="AK446" i="21" s="1"/>
  <c r="AC446" i="21" a="1"/>
  <c r="AC446" i="21" s="1"/>
  <c r="S446" i="21" a="1"/>
  <c r="S446" i="21" s="1"/>
  <c r="AJ446" i="21" a="1"/>
  <c r="AJ446" i="21" s="1"/>
  <c r="AA446" i="21" a="1"/>
  <c r="AA446" i="21" s="1"/>
  <c r="AG446" i="21" a="1"/>
  <c r="AG446" i="21" s="1"/>
  <c r="V446" i="21"/>
  <c r="U446" i="21"/>
  <c r="D446" i="21" s="1"/>
  <c r="AD446" i="21" a="1"/>
  <c r="AD446" i="21" s="1"/>
  <c r="AE446" i="21" a="1"/>
  <c r="AE446" i="21" s="1"/>
  <c r="AB446" i="21" a="1"/>
  <c r="AB446" i="21" s="1"/>
  <c r="Z446" i="21" a="1"/>
  <c r="Z446" i="21" s="1"/>
  <c r="AH446" i="21" a="1"/>
  <c r="AH446" i="21" s="1"/>
  <c r="Y446" i="21" a="1"/>
  <c r="Y446" i="21" s="1"/>
  <c r="T446" i="21" a="1"/>
  <c r="T446" i="21" s="1"/>
  <c r="Q446" i="21"/>
  <c r="W446" i="21"/>
  <c r="AF446" i="21" a="1"/>
  <c r="AF446" i="21" s="1"/>
  <c r="P446" i="21"/>
  <c r="O446" i="21"/>
  <c r="R446" i="21"/>
  <c r="X446" i="21" a="1"/>
  <c r="X446" i="21" s="1"/>
  <c r="AI446" i="21" a="1"/>
  <c r="AI446" i="21" s="1"/>
  <c r="M414" i="20"/>
  <c r="K415" i="20" s="1"/>
  <c r="L415" i="20" s="1"/>
  <c r="H414" i="20" a="1"/>
  <c r="H414" i="20" s="1"/>
  <c r="D411" i="20"/>
  <c r="AI412" i="20" a="1"/>
  <c r="AI412" i="20" s="1"/>
  <c r="AA412" i="20" a="1"/>
  <c r="AA412" i="20" s="1"/>
  <c r="P412" i="20"/>
  <c r="Z412" i="20" a="1"/>
  <c r="Z412" i="20" s="1"/>
  <c r="AD412" i="20" a="1"/>
  <c r="AD412" i="20" s="1"/>
  <c r="S412" i="20" a="1"/>
  <c r="S412" i="20" s="1"/>
  <c r="R412" i="20"/>
  <c r="AC412" i="20" a="1"/>
  <c r="AC412" i="20" s="1"/>
  <c r="W412" i="20"/>
  <c r="AJ412" i="20" a="1"/>
  <c r="AJ412" i="20" s="1"/>
  <c r="V412" i="20"/>
  <c r="AH412" i="20" a="1"/>
  <c r="AH412" i="20" s="1"/>
  <c r="U412" i="20"/>
  <c r="D412" i="20" s="1"/>
  <c r="AK412" i="20" a="1"/>
  <c r="AK412" i="20" s="1"/>
  <c r="T412" i="20" a="1"/>
  <c r="T412" i="20" s="1"/>
  <c r="Q412" i="20"/>
  <c r="AG412" i="20" a="1"/>
  <c r="AG412" i="20" s="1"/>
  <c r="O412" i="20"/>
  <c r="AB412" i="20" a="1"/>
  <c r="AB412" i="20" s="1"/>
  <c r="AF412" i="20" a="1"/>
  <c r="AF412" i="20" s="1"/>
  <c r="Y412" i="20" a="1"/>
  <c r="Y412" i="20" s="1"/>
  <c r="X412" i="20" a="1"/>
  <c r="X412" i="20" s="1"/>
  <c r="AE412" i="20" a="1"/>
  <c r="AE412" i="20" s="1"/>
  <c r="J413" i="20"/>
  <c r="I413" i="20"/>
  <c r="N413" i="20"/>
  <c r="G413" i="20"/>
  <c r="BJ455" i="16" a="1"/>
  <c r="BJ455" i="16" s="1"/>
  <c r="BB455" i="16" a="1"/>
  <c r="BB455" i="16" s="1"/>
  <c r="AR455" i="16" a="1"/>
  <c r="AR455" i="16" s="1"/>
  <c r="BI455" i="16" a="1"/>
  <c r="BI455" i="16" s="1"/>
  <c r="BA455" i="16" a="1"/>
  <c r="BA455" i="16" s="1"/>
  <c r="AQ455" i="16"/>
  <c r="AN455" i="16"/>
  <c r="AZ455" i="16" a="1"/>
  <c r="AZ455" i="16" s="1"/>
  <c r="AY455" i="16" a="1"/>
  <c r="AY455" i="16" s="1"/>
  <c r="BH455" i="16" a="1"/>
  <c r="BH455" i="16" s="1"/>
  <c r="BE455" i="16" a="1"/>
  <c r="BE455" i="16" s="1"/>
  <c r="BD455" i="16" a="1"/>
  <c r="BD455" i="16" s="1"/>
  <c r="AX455" i="16" a="1"/>
  <c r="AX455" i="16" s="1"/>
  <c r="AW455" i="16" a="1"/>
  <c r="AW455" i="16" s="1"/>
  <c r="AT455" i="16"/>
  <c r="AC455" i="16" s="1"/>
  <c r="BC455" i="16" a="1"/>
  <c r="BC455" i="16" s="1"/>
  <c r="AV455" i="16"/>
  <c r="AU455" i="16"/>
  <c r="BF455" i="16" a="1"/>
  <c r="BF455" i="16" s="1"/>
  <c r="AO455" i="16"/>
  <c r="BG455" i="16" a="1"/>
  <c r="BG455" i="16" s="1"/>
  <c r="AS455" i="16" a="1"/>
  <c r="AS455" i="16" s="1"/>
  <c r="AP455" i="16"/>
  <c r="AL457" i="16"/>
  <c r="AJ458" i="16" s="1"/>
  <c r="AK458" i="16" s="1"/>
  <c r="AG457" i="16" a="1"/>
  <c r="AG457" i="16" s="1"/>
  <c r="AM456" i="16"/>
  <c r="AF456" i="16"/>
  <c r="AI456" i="16"/>
  <c r="AH456" i="16"/>
  <c r="AC454" i="16"/>
  <c r="M449" i="21" l="1"/>
  <c r="K450" i="21" s="1"/>
  <c r="L450" i="21" s="1"/>
  <c r="H449" i="21" a="1"/>
  <c r="H449" i="21" s="1"/>
  <c r="J448" i="21"/>
  <c r="I448" i="21"/>
  <c r="N448" i="21"/>
  <c r="G448" i="21"/>
  <c r="S447" i="21" a="1"/>
  <c r="S447" i="21" s="1"/>
  <c r="AJ447" i="21" a="1"/>
  <c r="AJ447" i="21" s="1"/>
  <c r="AB447" i="21" a="1"/>
  <c r="AB447" i="21" s="1"/>
  <c r="R447" i="21"/>
  <c r="T447" i="21" a="1"/>
  <c r="T447" i="21" s="1"/>
  <c r="AD447" i="21" a="1"/>
  <c r="AD447" i="21" s="1"/>
  <c r="O447" i="21"/>
  <c r="AC447" i="21" a="1"/>
  <c r="AC447" i="21" s="1"/>
  <c r="AA447" i="21" a="1"/>
  <c r="AA447" i="21" s="1"/>
  <c r="Q447" i="21"/>
  <c r="AF447" i="21" a="1"/>
  <c r="AF447" i="21" s="1"/>
  <c r="AG447" i="21" a="1"/>
  <c r="AG447" i="21" s="1"/>
  <c r="P447" i="21"/>
  <c r="Z447" i="21" a="1"/>
  <c r="Z447" i="21" s="1"/>
  <c r="AE447" i="21" a="1"/>
  <c r="AE447" i="21" s="1"/>
  <c r="X447" i="21" a="1"/>
  <c r="X447" i="21" s="1"/>
  <c r="U447" i="21"/>
  <c r="Y447" i="21" a="1"/>
  <c r="Y447" i="21" s="1"/>
  <c r="AH447" i="21" a="1"/>
  <c r="AH447" i="21" s="1"/>
  <c r="AK447" i="21" a="1"/>
  <c r="AK447" i="21" s="1"/>
  <c r="AI447" i="21" a="1"/>
  <c r="AI447" i="21" s="1"/>
  <c r="V447" i="21"/>
  <c r="W447" i="21"/>
  <c r="O413" i="20"/>
  <c r="AB413" i="20" a="1"/>
  <c r="AB413" i="20" s="1"/>
  <c r="Q413" i="20"/>
  <c r="AJ413" i="20" a="1"/>
  <c r="AJ413" i="20" s="1"/>
  <c r="P413" i="20"/>
  <c r="AH413" i="20" a="1"/>
  <c r="AH413" i="20" s="1"/>
  <c r="X413" i="20" a="1"/>
  <c r="X413" i="20" s="1"/>
  <c r="AA413" i="20" a="1"/>
  <c r="AA413" i="20" s="1"/>
  <c r="Z413" i="20" a="1"/>
  <c r="Z413" i="20" s="1"/>
  <c r="W413" i="20"/>
  <c r="AK413" i="20" a="1"/>
  <c r="AK413" i="20" s="1"/>
  <c r="V413" i="20"/>
  <c r="U413" i="20"/>
  <c r="AD413" i="20" a="1"/>
  <c r="AD413" i="20" s="1"/>
  <c r="AC413" i="20" a="1"/>
  <c r="AC413" i="20" s="1"/>
  <c r="Y413" i="20" a="1"/>
  <c r="Y413" i="20" s="1"/>
  <c r="AE413" i="20" a="1"/>
  <c r="AE413" i="20" s="1"/>
  <c r="AI413" i="20" a="1"/>
  <c r="AI413" i="20" s="1"/>
  <c r="AG413" i="20" a="1"/>
  <c r="AG413" i="20" s="1"/>
  <c r="AF413" i="20" a="1"/>
  <c r="AF413" i="20" s="1"/>
  <c r="R413" i="20"/>
  <c r="T413" i="20" a="1"/>
  <c r="T413" i="20" s="1"/>
  <c r="S413" i="20" a="1"/>
  <c r="S413" i="20" s="1"/>
  <c r="N414" i="20"/>
  <c r="G414" i="20"/>
  <c r="J414" i="20"/>
  <c r="I414" i="20"/>
  <c r="M415" i="20"/>
  <c r="K416" i="20" s="1"/>
  <c r="L416" i="20" s="1"/>
  <c r="H415" i="20" a="1"/>
  <c r="H415" i="20" s="1"/>
  <c r="AR456" i="16" a="1"/>
  <c r="AR456" i="16" s="1"/>
  <c r="BI456" i="16" a="1"/>
  <c r="BI456" i="16" s="1"/>
  <c r="BA456" i="16" a="1"/>
  <c r="BA456" i="16" s="1"/>
  <c r="AQ456" i="16"/>
  <c r="AP456" i="16"/>
  <c r="BG456" i="16" a="1"/>
  <c r="BG456" i="16" s="1"/>
  <c r="AY456" i="16" a="1"/>
  <c r="AY456" i="16" s="1"/>
  <c r="BH456" i="16" a="1"/>
  <c r="BH456" i="16" s="1"/>
  <c r="AW456" i="16" a="1"/>
  <c r="AW456" i="16" s="1"/>
  <c r="AV456" i="16"/>
  <c r="BE456" i="16" a="1"/>
  <c r="BE456" i="16" s="1"/>
  <c r="AS456" i="16" a="1"/>
  <c r="AS456" i="16" s="1"/>
  <c r="BJ456" i="16" a="1"/>
  <c r="BJ456" i="16" s="1"/>
  <c r="BF456" i="16" a="1"/>
  <c r="BF456" i="16" s="1"/>
  <c r="AO456" i="16"/>
  <c r="AN456" i="16"/>
  <c r="AU456" i="16"/>
  <c r="AT456" i="16"/>
  <c r="BB456" i="16" a="1"/>
  <c r="BB456" i="16" s="1"/>
  <c r="AZ456" i="16" a="1"/>
  <c r="AZ456" i="16" s="1"/>
  <c r="BC456" i="16" a="1"/>
  <c r="BC456" i="16" s="1"/>
  <c r="BD456" i="16" a="1"/>
  <c r="BD456" i="16" s="1"/>
  <c r="AX456" i="16" a="1"/>
  <c r="AX456" i="16" s="1"/>
  <c r="AM457" i="16"/>
  <c r="AI457" i="16"/>
  <c r="AH457" i="16"/>
  <c r="AF457" i="16"/>
  <c r="AL458" i="16"/>
  <c r="AJ459" i="16" s="1"/>
  <c r="AK459" i="16" s="1"/>
  <c r="AG458" i="16" a="1"/>
  <c r="AG458" i="16" s="1"/>
  <c r="D447" i="21" l="1"/>
  <c r="AJ448" i="21" a="1"/>
  <c r="AJ448" i="21" s="1"/>
  <c r="AB448" i="21" a="1"/>
  <c r="AB448" i="21" s="1"/>
  <c r="R448" i="21"/>
  <c r="Q448" i="21"/>
  <c r="AG448" i="21" a="1"/>
  <c r="AG448" i="21" s="1"/>
  <c r="X448" i="21" a="1"/>
  <c r="X448" i="21" s="1"/>
  <c r="W448" i="21"/>
  <c r="AK448" i="21" a="1"/>
  <c r="AK448" i="21" s="1"/>
  <c r="Z448" i="21" a="1"/>
  <c r="Z448" i="21" s="1"/>
  <c r="AC448" i="21" a="1"/>
  <c r="AC448" i="21" s="1"/>
  <c r="AI448" i="21" a="1"/>
  <c r="AI448" i="21" s="1"/>
  <c r="S448" i="21" a="1"/>
  <c r="S448" i="21" s="1"/>
  <c r="T448" i="21" a="1"/>
  <c r="T448" i="21" s="1"/>
  <c r="AH448" i="21" a="1"/>
  <c r="AH448" i="21" s="1"/>
  <c r="AF448" i="21" a="1"/>
  <c r="AF448" i="21" s="1"/>
  <c r="P448" i="21"/>
  <c r="AA448" i="21" a="1"/>
  <c r="AA448" i="21" s="1"/>
  <c r="O448" i="21"/>
  <c r="AD448" i="21" a="1"/>
  <c r="AD448" i="21" s="1"/>
  <c r="U448" i="21"/>
  <c r="D448" i="21" s="1"/>
  <c r="V448" i="21"/>
  <c r="AE448" i="21" a="1"/>
  <c r="AE448" i="21" s="1"/>
  <c r="Y448" i="21" a="1"/>
  <c r="Y448" i="21" s="1"/>
  <c r="I449" i="21"/>
  <c r="J449" i="21"/>
  <c r="N449" i="21"/>
  <c r="G449" i="21"/>
  <c r="M450" i="21"/>
  <c r="K451" i="21" s="1"/>
  <c r="L451" i="21" s="1"/>
  <c r="H450" i="21" a="1"/>
  <c r="H450" i="21" s="1"/>
  <c r="G415" i="20"/>
  <c r="I415" i="20"/>
  <c r="N415" i="20"/>
  <c r="J415" i="20"/>
  <c r="D413" i="20"/>
  <c r="H416" i="20" a="1"/>
  <c r="H416" i="20" s="1"/>
  <c r="M416" i="20"/>
  <c r="K417" i="20" s="1"/>
  <c r="L417" i="20" s="1"/>
  <c r="AH414" i="20" a="1"/>
  <c r="AH414" i="20" s="1"/>
  <c r="Z414" i="20" a="1"/>
  <c r="Z414" i="20" s="1"/>
  <c r="AC414" i="20" a="1"/>
  <c r="AC414" i="20" s="1"/>
  <c r="S414" i="20" a="1"/>
  <c r="S414" i="20" s="1"/>
  <c r="AK414" i="20" a="1"/>
  <c r="AK414" i="20" s="1"/>
  <c r="R414" i="20"/>
  <c r="AD414" i="20" a="1"/>
  <c r="AD414" i="20" s="1"/>
  <c r="Q414" i="20"/>
  <c r="P414" i="20"/>
  <c r="AI414" i="20" a="1"/>
  <c r="AI414" i="20" s="1"/>
  <c r="X414" i="20" a="1"/>
  <c r="X414" i="20" s="1"/>
  <c r="Y414" i="20" a="1"/>
  <c r="Y414" i="20" s="1"/>
  <c r="W414" i="20"/>
  <c r="AG414" i="20" a="1"/>
  <c r="AG414" i="20" s="1"/>
  <c r="O414" i="20"/>
  <c r="AF414" i="20" a="1"/>
  <c r="AF414" i="20" s="1"/>
  <c r="AB414" i="20" a="1"/>
  <c r="AB414" i="20" s="1"/>
  <c r="U414" i="20"/>
  <c r="D414" i="20" s="1"/>
  <c r="V414" i="20"/>
  <c r="T414" i="20" a="1"/>
  <c r="T414" i="20" s="1"/>
  <c r="AJ414" i="20" a="1"/>
  <c r="AJ414" i="20" s="1"/>
  <c r="AE414" i="20" a="1"/>
  <c r="AE414" i="20" s="1"/>
  <c r="AA414" i="20" a="1"/>
  <c r="AA414" i="20" s="1"/>
  <c r="AM458" i="16"/>
  <c r="AF458" i="16"/>
  <c r="AH458" i="16"/>
  <c r="AI458" i="16"/>
  <c r="AG459" i="16" a="1"/>
  <c r="AG459" i="16" s="1"/>
  <c r="AL459" i="16"/>
  <c r="AJ460" i="16" s="1"/>
  <c r="AK460" i="16" s="1"/>
  <c r="BI457" i="16" a="1"/>
  <c r="BI457" i="16" s="1"/>
  <c r="BA457" i="16" a="1"/>
  <c r="BA457" i="16" s="1"/>
  <c r="AQ457" i="16"/>
  <c r="AP457" i="16"/>
  <c r="BH457" i="16" a="1"/>
  <c r="BH457" i="16" s="1"/>
  <c r="AZ457" i="16" a="1"/>
  <c r="AZ457" i="16" s="1"/>
  <c r="AO457" i="16"/>
  <c r="BE457" i="16" a="1"/>
  <c r="BE457" i="16" s="1"/>
  <c r="AS457" i="16" a="1"/>
  <c r="AS457" i="16" s="1"/>
  <c r="BD457" i="16" a="1"/>
  <c r="BD457" i="16" s="1"/>
  <c r="AX457" i="16" a="1"/>
  <c r="AX457" i="16" s="1"/>
  <c r="AW457" i="16" a="1"/>
  <c r="AW457" i="16" s="1"/>
  <c r="AV457" i="16"/>
  <c r="BG457" i="16" a="1"/>
  <c r="BG457" i="16" s="1"/>
  <c r="BF457" i="16" a="1"/>
  <c r="BF457" i="16" s="1"/>
  <c r="BC457" i="16" a="1"/>
  <c r="BC457" i="16" s="1"/>
  <c r="BB457" i="16" a="1"/>
  <c r="BB457" i="16" s="1"/>
  <c r="AY457" i="16" a="1"/>
  <c r="AY457" i="16" s="1"/>
  <c r="BJ457" i="16" a="1"/>
  <c r="BJ457" i="16" s="1"/>
  <c r="AU457" i="16"/>
  <c r="AT457" i="16"/>
  <c r="AC457" i="16" s="1"/>
  <c r="AR457" i="16" a="1"/>
  <c r="AR457" i="16" s="1"/>
  <c r="AN457" i="16"/>
  <c r="AC456" i="16"/>
  <c r="N450" i="21" l="1"/>
  <c r="G450" i="21"/>
  <c r="J450" i="21"/>
  <c r="I450" i="21"/>
  <c r="H451" i="21" a="1"/>
  <c r="H451" i="21" s="1"/>
  <c r="M451" i="21"/>
  <c r="K452" i="21" s="1"/>
  <c r="L452" i="21" s="1"/>
  <c r="Q449" i="21"/>
  <c r="AI449" i="21" a="1"/>
  <c r="AI449" i="21" s="1"/>
  <c r="AA449" i="21" a="1"/>
  <c r="AA449" i="21" s="1"/>
  <c r="P449" i="21"/>
  <c r="AJ449" i="21" a="1"/>
  <c r="AJ449" i="21" s="1"/>
  <c r="Z449" i="21" a="1"/>
  <c r="Z449" i="21" s="1"/>
  <c r="U449" i="21"/>
  <c r="D449" i="21" s="1"/>
  <c r="AF449" i="21" a="1"/>
  <c r="AF449" i="21" s="1"/>
  <c r="AB449" i="21" a="1"/>
  <c r="AB449" i="21" s="1"/>
  <c r="W449" i="21"/>
  <c r="AK449" i="21" a="1"/>
  <c r="AK449" i="21" s="1"/>
  <c r="X449" i="21" a="1"/>
  <c r="X449" i="21" s="1"/>
  <c r="V449" i="21"/>
  <c r="T449" i="21" a="1"/>
  <c r="T449" i="21" s="1"/>
  <c r="O449" i="21"/>
  <c r="Y449" i="21" a="1"/>
  <c r="Y449" i="21" s="1"/>
  <c r="R449" i="21"/>
  <c r="AE449" i="21" a="1"/>
  <c r="AE449" i="21" s="1"/>
  <c r="AC449" i="21" a="1"/>
  <c r="AC449" i="21" s="1"/>
  <c r="S449" i="21" a="1"/>
  <c r="S449" i="21" s="1"/>
  <c r="AH449" i="21" a="1"/>
  <c r="AH449" i="21" s="1"/>
  <c r="AD449" i="21" a="1"/>
  <c r="AD449" i="21" s="1"/>
  <c r="AG449" i="21" a="1"/>
  <c r="AG449" i="21" s="1"/>
  <c r="H417" i="20" a="1"/>
  <c r="H417" i="20" s="1"/>
  <c r="M417" i="20"/>
  <c r="K418" i="20" s="1"/>
  <c r="L418" i="20" s="1"/>
  <c r="G416" i="20"/>
  <c r="N416" i="20"/>
  <c r="J416" i="20"/>
  <c r="I416" i="20"/>
  <c r="AD415" i="20" a="1"/>
  <c r="AD415" i="20" s="1"/>
  <c r="T415" i="20" a="1"/>
  <c r="T415" i="20" s="1"/>
  <c r="AH415" i="20" a="1"/>
  <c r="AH415" i="20" s="1"/>
  <c r="X415" i="20" a="1"/>
  <c r="X415" i="20" s="1"/>
  <c r="AG415" i="20" a="1"/>
  <c r="AG415" i="20" s="1"/>
  <c r="U415" i="20"/>
  <c r="AA415" i="20" a="1"/>
  <c r="AA415" i="20" s="1"/>
  <c r="Z415" i="20" a="1"/>
  <c r="Z415" i="20" s="1"/>
  <c r="AB415" i="20" a="1"/>
  <c r="AB415" i="20" s="1"/>
  <c r="Y415" i="20" a="1"/>
  <c r="Y415" i="20" s="1"/>
  <c r="AK415" i="20" a="1"/>
  <c r="AK415" i="20" s="1"/>
  <c r="S415" i="20" a="1"/>
  <c r="S415" i="20" s="1"/>
  <c r="W415" i="20"/>
  <c r="V415" i="20"/>
  <c r="AE415" i="20" a="1"/>
  <c r="AE415" i="20" s="1"/>
  <c r="R415" i="20"/>
  <c r="AF415" i="20" a="1"/>
  <c r="AF415" i="20" s="1"/>
  <c r="AC415" i="20" a="1"/>
  <c r="AC415" i="20" s="1"/>
  <c r="AJ415" i="20" a="1"/>
  <c r="AJ415" i="20" s="1"/>
  <c r="AI415" i="20" a="1"/>
  <c r="AI415" i="20" s="1"/>
  <c r="Q415" i="20"/>
  <c r="O415" i="20"/>
  <c r="P415" i="20"/>
  <c r="AL460" i="16"/>
  <c r="AJ461" i="16" s="1"/>
  <c r="AK461" i="16" s="1"/>
  <c r="AG460" i="16" a="1"/>
  <c r="AG460" i="16" s="1"/>
  <c r="AM459" i="16"/>
  <c r="AF459" i="16"/>
  <c r="AI459" i="16"/>
  <c r="AH459" i="16"/>
  <c r="AP458" i="16"/>
  <c r="BH458" i="16" a="1"/>
  <c r="BH458" i="16" s="1"/>
  <c r="AZ458" i="16" a="1"/>
  <c r="AZ458" i="16" s="1"/>
  <c r="AO458" i="16"/>
  <c r="AN458" i="16"/>
  <c r="BF458" i="16" a="1"/>
  <c r="BF458" i="16" s="1"/>
  <c r="AX458" i="16" a="1"/>
  <c r="AX458" i="16" s="1"/>
  <c r="BB458" i="16" a="1"/>
  <c r="BB458" i="16" s="1"/>
  <c r="BJ458" i="16" a="1"/>
  <c r="BJ458" i="16" s="1"/>
  <c r="BC458" i="16" a="1"/>
  <c r="BC458" i="16" s="1"/>
  <c r="BA458" i="16" a="1"/>
  <c r="BA458" i="16" s="1"/>
  <c r="AY458" i="16" a="1"/>
  <c r="AY458" i="16" s="1"/>
  <c r="BD458" i="16" a="1"/>
  <c r="BD458" i="16" s="1"/>
  <c r="AU458" i="16"/>
  <c r="BE458" i="16" a="1"/>
  <c r="BE458" i="16" s="1"/>
  <c r="AW458" i="16" a="1"/>
  <c r="AW458" i="16" s="1"/>
  <c r="AV458" i="16"/>
  <c r="AS458" i="16" a="1"/>
  <c r="AS458" i="16" s="1"/>
  <c r="AR458" i="16" a="1"/>
  <c r="AR458" i="16" s="1"/>
  <c r="AQ458" i="16"/>
  <c r="BI458" i="16" a="1"/>
  <c r="BI458" i="16" s="1"/>
  <c r="BG458" i="16" a="1"/>
  <c r="BG458" i="16" s="1"/>
  <c r="AT458" i="16"/>
  <c r="M452" i="21" l="1"/>
  <c r="K453" i="21" s="1"/>
  <c r="L453" i="21" s="1"/>
  <c r="H452" i="21" a="1"/>
  <c r="H452" i="21" s="1"/>
  <c r="N451" i="21"/>
  <c r="G451" i="21"/>
  <c r="I451" i="21"/>
  <c r="J451" i="21"/>
  <c r="AI450" i="21" a="1"/>
  <c r="AI450" i="21" s="1"/>
  <c r="AA450" i="21" a="1"/>
  <c r="AA450" i="21" s="1"/>
  <c r="P450" i="21"/>
  <c r="O450" i="21"/>
  <c r="AD450" i="21" a="1"/>
  <c r="AD450" i="21" s="1"/>
  <c r="S450" i="21" a="1"/>
  <c r="S450" i="21" s="1"/>
  <c r="AC450" i="21" a="1"/>
  <c r="AC450" i="21" s="1"/>
  <c r="Z450" i="21" a="1"/>
  <c r="Z450" i="21" s="1"/>
  <c r="AB450" i="21" a="1"/>
  <c r="AB450" i="21" s="1"/>
  <c r="Y450" i="21" a="1"/>
  <c r="Y450" i="21" s="1"/>
  <c r="AK450" i="21" a="1"/>
  <c r="AK450" i="21" s="1"/>
  <c r="X450" i="21" a="1"/>
  <c r="X450" i="21" s="1"/>
  <c r="T450" i="21" a="1"/>
  <c r="T450" i="21" s="1"/>
  <c r="AH450" i="21" a="1"/>
  <c r="AH450" i="21" s="1"/>
  <c r="R450" i="21"/>
  <c r="AG450" i="21" a="1"/>
  <c r="AG450" i="21" s="1"/>
  <c r="AJ450" i="21" a="1"/>
  <c r="AJ450" i="21" s="1"/>
  <c r="AF450" i="21" a="1"/>
  <c r="AF450" i="21" s="1"/>
  <c r="AE450" i="21" a="1"/>
  <c r="AE450" i="21" s="1"/>
  <c r="U450" i="21"/>
  <c r="W450" i="21"/>
  <c r="V450" i="21"/>
  <c r="Q450" i="21"/>
  <c r="D415" i="20"/>
  <c r="AG416" i="20" a="1"/>
  <c r="AG416" i="20" s="1"/>
  <c r="Y416" i="20" a="1"/>
  <c r="Y416" i="20" s="1"/>
  <c r="AE416" i="20" a="1"/>
  <c r="AE416" i="20" s="1"/>
  <c r="U416" i="20"/>
  <c r="D416" i="20" s="1"/>
  <c r="AC416" i="20" a="1"/>
  <c r="AC416" i="20" s="1"/>
  <c r="Q416" i="20"/>
  <c r="P416" i="20"/>
  <c r="AF416" i="20" a="1"/>
  <c r="AF416" i="20" s="1"/>
  <c r="S416" i="20" a="1"/>
  <c r="S416" i="20" s="1"/>
  <c r="R416" i="20"/>
  <c r="AA416" i="20" a="1"/>
  <c r="AA416" i="20" s="1"/>
  <c r="Z416" i="20" a="1"/>
  <c r="Z416" i="20" s="1"/>
  <c r="AH416" i="20" a="1"/>
  <c r="AH416" i="20" s="1"/>
  <c r="AD416" i="20" a="1"/>
  <c r="AD416" i="20" s="1"/>
  <c r="AI416" i="20" a="1"/>
  <c r="AI416" i="20" s="1"/>
  <c r="AB416" i="20" a="1"/>
  <c r="AB416" i="20" s="1"/>
  <c r="AK416" i="20" a="1"/>
  <c r="AK416" i="20" s="1"/>
  <c r="AJ416" i="20" a="1"/>
  <c r="AJ416" i="20" s="1"/>
  <c r="T416" i="20" a="1"/>
  <c r="T416" i="20" s="1"/>
  <c r="X416" i="20" a="1"/>
  <c r="X416" i="20" s="1"/>
  <c r="W416" i="20"/>
  <c r="V416" i="20"/>
  <c r="O416" i="20"/>
  <c r="H418" i="20" a="1"/>
  <c r="H418" i="20" s="1"/>
  <c r="M418" i="20"/>
  <c r="K419" i="20" s="1"/>
  <c r="L419" i="20" s="1"/>
  <c r="G417" i="20"/>
  <c r="N417" i="20"/>
  <c r="J417" i="20"/>
  <c r="I417" i="20"/>
  <c r="AC458" i="16"/>
  <c r="BH459" i="16" a="1"/>
  <c r="BH459" i="16" s="1"/>
  <c r="AZ459" i="16" a="1"/>
  <c r="AZ459" i="16" s="1"/>
  <c r="AO459" i="16"/>
  <c r="AN459" i="16"/>
  <c r="BG459" i="16" a="1"/>
  <c r="BG459" i="16" s="1"/>
  <c r="AY459" i="16" a="1"/>
  <c r="AY459" i="16" s="1"/>
  <c r="BJ459" i="16" a="1"/>
  <c r="BJ459" i="16" s="1"/>
  <c r="AX459" i="16" a="1"/>
  <c r="AX459" i="16" s="1"/>
  <c r="BI459" i="16" a="1"/>
  <c r="BI459" i="16" s="1"/>
  <c r="AW459" i="16" a="1"/>
  <c r="AW459" i="16" s="1"/>
  <c r="BF459" i="16" a="1"/>
  <c r="BF459" i="16" s="1"/>
  <c r="AT459" i="16"/>
  <c r="AC459" i="16" s="1"/>
  <c r="BE459" i="16" a="1"/>
  <c r="BE459" i="16" s="1"/>
  <c r="AQ459" i="16"/>
  <c r="AP459" i="16"/>
  <c r="BD459" i="16" a="1"/>
  <c r="BD459" i="16" s="1"/>
  <c r="AV459" i="16"/>
  <c r="AU459" i="16"/>
  <c r="AR459" i="16" a="1"/>
  <c r="AR459" i="16" s="1"/>
  <c r="BC459" i="16" a="1"/>
  <c r="BC459" i="16" s="1"/>
  <c r="BB459" i="16" a="1"/>
  <c r="BB459" i="16" s="1"/>
  <c r="BA459" i="16" a="1"/>
  <c r="BA459" i="16" s="1"/>
  <c r="AS459" i="16" a="1"/>
  <c r="AS459" i="16" s="1"/>
  <c r="AM460" i="16"/>
  <c r="AI460" i="16"/>
  <c r="AH460" i="16"/>
  <c r="AF460" i="16"/>
  <c r="AL461" i="16"/>
  <c r="AJ462" i="16" s="1"/>
  <c r="AK462" i="16" s="1"/>
  <c r="AG461" i="16" a="1"/>
  <c r="AG461" i="16" s="1"/>
  <c r="D450" i="21" l="1"/>
  <c r="O451" i="21"/>
  <c r="AH451" i="21" a="1"/>
  <c r="AH451" i="21" s="1"/>
  <c r="Z451" i="21" a="1"/>
  <c r="Z451" i="21" s="1"/>
  <c r="W451" i="21"/>
  <c r="AF451" i="21" a="1"/>
  <c r="AF451" i="21" s="1"/>
  <c r="V451" i="21"/>
  <c r="AJ451" i="21" a="1"/>
  <c r="AJ451" i="21" s="1"/>
  <c r="Y451" i="21" a="1"/>
  <c r="Y451" i="21" s="1"/>
  <c r="AA451" i="21" a="1"/>
  <c r="AA451" i="21" s="1"/>
  <c r="AD451" i="21" a="1"/>
  <c r="AD451" i="21" s="1"/>
  <c r="AC451" i="21" a="1"/>
  <c r="AC451" i="21" s="1"/>
  <c r="AE451" i="21" a="1"/>
  <c r="AE451" i="21" s="1"/>
  <c r="Q451" i="21"/>
  <c r="AG451" i="21" a="1"/>
  <c r="AG451" i="21" s="1"/>
  <c r="S451" i="21" a="1"/>
  <c r="S451" i="21" s="1"/>
  <c r="P451" i="21"/>
  <c r="AK451" i="21" a="1"/>
  <c r="AK451" i="21" s="1"/>
  <c r="AB451" i="21" a="1"/>
  <c r="AB451" i="21" s="1"/>
  <c r="R451" i="21"/>
  <c r="AI451" i="21" a="1"/>
  <c r="AI451" i="21" s="1"/>
  <c r="U451" i="21"/>
  <c r="D451" i="21" s="1"/>
  <c r="X451" i="21" a="1"/>
  <c r="X451" i="21" s="1"/>
  <c r="T451" i="21" a="1"/>
  <c r="T451" i="21" s="1"/>
  <c r="N452" i="21"/>
  <c r="G452" i="21"/>
  <c r="J452" i="21"/>
  <c r="I452" i="21"/>
  <c r="M453" i="21"/>
  <c r="K454" i="21" s="1"/>
  <c r="L454" i="21" s="1"/>
  <c r="H453" i="21" a="1"/>
  <c r="H453" i="21" s="1"/>
  <c r="AF417" i="20" a="1"/>
  <c r="AF417" i="20" s="1"/>
  <c r="W417" i="20"/>
  <c r="V417" i="20"/>
  <c r="Y417" i="20" a="1"/>
  <c r="Y417" i="20" s="1"/>
  <c r="AH417" i="20" a="1"/>
  <c r="AH417" i="20" s="1"/>
  <c r="X417" i="20" a="1"/>
  <c r="X417" i="20" s="1"/>
  <c r="AC417" i="20" a="1"/>
  <c r="AC417" i="20" s="1"/>
  <c r="O417" i="20"/>
  <c r="AB417" i="20" a="1"/>
  <c r="AB417" i="20" s="1"/>
  <c r="AA417" i="20" a="1"/>
  <c r="AA417" i="20" s="1"/>
  <c r="AJ417" i="20" a="1"/>
  <c r="AJ417" i="20" s="1"/>
  <c r="S417" i="20" a="1"/>
  <c r="S417" i="20" s="1"/>
  <c r="U417" i="20"/>
  <c r="D417" i="20" s="1"/>
  <c r="AK417" i="20" a="1"/>
  <c r="AK417" i="20" s="1"/>
  <c r="T417" i="20" a="1"/>
  <c r="T417" i="20" s="1"/>
  <c r="AG417" i="20" a="1"/>
  <c r="AG417" i="20" s="1"/>
  <c r="AE417" i="20" a="1"/>
  <c r="AE417" i="20" s="1"/>
  <c r="AI417" i="20" a="1"/>
  <c r="AI417" i="20" s="1"/>
  <c r="Z417" i="20" a="1"/>
  <c r="Z417" i="20" s="1"/>
  <c r="R417" i="20"/>
  <c r="Q417" i="20"/>
  <c r="AD417" i="20" a="1"/>
  <c r="AD417" i="20" s="1"/>
  <c r="P417" i="20"/>
  <c r="M419" i="20"/>
  <c r="K420" i="20" s="1"/>
  <c r="L420" i="20" s="1"/>
  <c r="H419" i="20" a="1"/>
  <c r="H419" i="20" s="1"/>
  <c r="J418" i="20"/>
  <c r="I418" i="20"/>
  <c r="G418" i="20"/>
  <c r="N418" i="20"/>
  <c r="AM461" i="16"/>
  <c r="AH461" i="16"/>
  <c r="AI461" i="16"/>
  <c r="AF461" i="16"/>
  <c r="AL462" i="16"/>
  <c r="AJ463" i="16" s="1"/>
  <c r="AK463" i="16" s="1"/>
  <c r="AG462" i="16" a="1"/>
  <c r="AG462" i="16" s="1"/>
  <c r="AN460" i="16"/>
  <c r="BG460" i="16" a="1"/>
  <c r="BG460" i="16" s="1"/>
  <c r="AY460" i="16" a="1"/>
  <c r="AY460" i="16" s="1"/>
  <c r="BE460" i="16" a="1"/>
  <c r="BE460" i="16" s="1"/>
  <c r="AW460" i="16" a="1"/>
  <c r="AW460" i="16" s="1"/>
  <c r="BF460" i="16" a="1"/>
  <c r="BF460" i="16" s="1"/>
  <c r="AT460" i="16"/>
  <c r="AC460" i="16" s="1"/>
  <c r="AS460" i="16" a="1"/>
  <c r="AS460" i="16" s="1"/>
  <c r="BC460" i="16" a="1"/>
  <c r="BC460" i="16" s="1"/>
  <c r="AQ460" i="16"/>
  <c r="AV460" i="16"/>
  <c r="BJ460" i="16" a="1"/>
  <c r="BJ460" i="16" s="1"/>
  <c r="AU460" i="16"/>
  <c r="BI460" i="16" a="1"/>
  <c r="BI460" i="16" s="1"/>
  <c r="AR460" i="16" a="1"/>
  <c r="AR460" i="16" s="1"/>
  <c r="BB460" i="16" a="1"/>
  <c r="BB460" i="16" s="1"/>
  <c r="BA460" i="16" a="1"/>
  <c r="BA460" i="16" s="1"/>
  <c r="BD460" i="16" a="1"/>
  <c r="BD460" i="16" s="1"/>
  <c r="BH460" i="16" a="1"/>
  <c r="BH460" i="16" s="1"/>
  <c r="AZ460" i="16" a="1"/>
  <c r="AZ460" i="16" s="1"/>
  <c r="AX460" i="16" a="1"/>
  <c r="AX460" i="16" s="1"/>
  <c r="AP460" i="16"/>
  <c r="AO460" i="16"/>
  <c r="N453" i="21" l="1"/>
  <c r="J453" i="21"/>
  <c r="I453" i="21"/>
  <c r="G453" i="21"/>
  <c r="H454" i="21" a="1"/>
  <c r="H454" i="21" s="1"/>
  <c r="M454" i="21"/>
  <c r="K455" i="21" s="1"/>
  <c r="L455" i="21" s="1"/>
  <c r="AH452" i="21" a="1"/>
  <c r="AH452" i="21" s="1"/>
  <c r="Z452" i="21" a="1"/>
  <c r="Z452" i="21" s="1"/>
  <c r="AJ452" i="21" a="1"/>
  <c r="AJ452" i="21" s="1"/>
  <c r="AA452" i="21" a="1"/>
  <c r="AA452" i="21" s="1"/>
  <c r="AF452" i="21" a="1"/>
  <c r="AF452" i="21" s="1"/>
  <c r="T452" i="21" a="1"/>
  <c r="T452" i="21" s="1"/>
  <c r="Y452" i="21" a="1"/>
  <c r="Y452" i="21" s="1"/>
  <c r="AG452" i="21" a="1"/>
  <c r="AG452" i="21" s="1"/>
  <c r="R452" i="21"/>
  <c r="O452" i="21"/>
  <c r="Q452" i="21"/>
  <c r="AE452" i="21" a="1"/>
  <c r="AE452" i="21" s="1"/>
  <c r="P452" i="21"/>
  <c r="AD452" i="21" a="1"/>
  <c r="AD452" i="21" s="1"/>
  <c r="X452" i="21" a="1"/>
  <c r="X452" i="21" s="1"/>
  <c r="S452" i="21" a="1"/>
  <c r="S452" i="21" s="1"/>
  <c r="U452" i="21"/>
  <c r="D452" i="21" s="1"/>
  <c r="AB452" i="21" a="1"/>
  <c r="AB452" i="21" s="1"/>
  <c r="W452" i="21"/>
  <c r="V452" i="21"/>
  <c r="AC452" i="21" a="1"/>
  <c r="AC452" i="21" s="1"/>
  <c r="AK452" i="21" a="1"/>
  <c r="AK452" i="21" s="1"/>
  <c r="AI452" i="21" a="1"/>
  <c r="AI452" i="21" s="1"/>
  <c r="AF418" i="20" a="1"/>
  <c r="AF418" i="20" s="1"/>
  <c r="X418" i="20" a="1"/>
  <c r="X418" i="20" s="1"/>
  <c r="Y418" i="20" a="1"/>
  <c r="Y418" i="20" s="1"/>
  <c r="AG418" i="20" a="1"/>
  <c r="AG418" i="20" s="1"/>
  <c r="AC418" i="20" a="1"/>
  <c r="AC418" i="20" s="1"/>
  <c r="Q418" i="20"/>
  <c r="P418" i="20"/>
  <c r="AA418" i="20" a="1"/>
  <c r="AA418" i="20" s="1"/>
  <c r="AK418" i="20" a="1"/>
  <c r="AK418" i="20" s="1"/>
  <c r="AD418" i="20" a="1"/>
  <c r="AD418" i="20" s="1"/>
  <c r="AB418" i="20" a="1"/>
  <c r="AB418" i="20" s="1"/>
  <c r="AE418" i="20" a="1"/>
  <c r="AE418" i="20" s="1"/>
  <c r="Z418" i="20" a="1"/>
  <c r="Z418" i="20" s="1"/>
  <c r="AI418" i="20" a="1"/>
  <c r="AI418" i="20" s="1"/>
  <c r="T418" i="20" a="1"/>
  <c r="T418" i="20" s="1"/>
  <c r="AJ418" i="20" a="1"/>
  <c r="AJ418" i="20" s="1"/>
  <c r="W418" i="20"/>
  <c r="V418" i="20"/>
  <c r="R418" i="20"/>
  <c r="U418" i="20"/>
  <c r="AH418" i="20" a="1"/>
  <c r="AH418" i="20" s="1"/>
  <c r="S418" i="20" a="1"/>
  <c r="S418" i="20" s="1"/>
  <c r="O418" i="20"/>
  <c r="I419" i="20"/>
  <c r="G419" i="20"/>
  <c r="N419" i="20"/>
  <c r="J419" i="20"/>
  <c r="M420" i="20"/>
  <c r="K421" i="20" s="1"/>
  <c r="L421" i="20" s="1"/>
  <c r="H420" i="20" a="1"/>
  <c r="H420" i="20" s="1"/>
  <c r="AI462" i="16"/>
  <c r="AH462" i="16"/>
  <c r="AM462" i="16"/>
  <c r="AF462" i="16"/>
  <c r="AG463" i="16" a="1"/>
  <c r="AG463" i="16" s="1"/>
  <c r="AL463" i="16"/>
  <c r="AJ464" i="16" s="1"/>
  <c r="AK464" i="16" s="1"/>
  <c r="BG461" i="16" a="1"/>
  <c r="BG461" i="16" s="1"/>
  <c r="AY461" i="16" a="1"/>
  <c r="AY461" i="16" s="1"/>
  <c r="BF461" i="16" a="1"/>
  <c r="BF461" i="16" s="1"/>
  <c r="AX461" i="16" a="1"/>
  <c r="AX461" i="16" s="1"/>
  <c r="AV461" i="16"/>
  <c r="BC461" i="16" a="1"/>
  <c r="BC461" i="16" s="1"/>
  <c r="AQ461" i="16"/>
  <c r="AP461" i="16"/>
  <c r="BB461" i="16" a="1"/>
  <c r="BB461" i="16" s="1"/>
  <c r="AO461" i="16"/>
  <c r="AZ461" i="16" a="1"/>
  <c r="AZ461" i="16" s="1"/>
  <c r="AW461" i="16" a="1"/>
  <c r="AW461" i="16" s="1"/>
  <c r="BE461" i="16" a="1"/>
  <c r="BE461" i="16" s="1"/>
  <c r="BD461" i="16" a="1"/>
  <c r="BD461" i="16" s="1"/>
  <c r="BA461" i="16" a="1"/>
  <c r="BA461" i="16" s="1"/>
  <c r="BH461" i="16" a="1"/>
  <c r="BH461" i="16" s="1"/>
  <c r="AN461" i="16"/>
  <c r="AU461" i="16"/>
  <c r="AT461" i="16"/>
  <c r="AS461" i="16" a="1"/>
  <c r="AS461" i="16" s="1"/>
  <c r="BI461" i="16" a="1"/>
  <c r="BI461" i="16" s="1"/>
  <c r="BJ461" i="16" a="1"/>
  <c r="BJ461" i="16" s="1"/>
  <c r="AR461" i="16" a="1"/>
  <c r="AR461" i="16" s="1"/>
  <c r="M455" i="21" l="1"/>
  <c r="K456" i="21" s="1"/>
  <c r="L456" i="21" s="1"/>
  <c r="H455" i="21" a="1"/>
  <c r="H455" i="21" s="1"/>
  <c r="G454" i="21"/>
  <c r="J454" i="21"/>
  <c r="N454" i="21"/>
  <c r="I454" i="21"/>
  <c r="AG453" i="21" a="1"/>
  <c r="AG453" i="21" s="1"/>
  <c r="Y453" i="21" a="1"/>
  <c r="Y453" i="21" s="1"/>
  <c r="S453" i="21" a="1"/>
  <c r="S453" i="21" s="1"/>
  <c r="AC453" i="21" a="1"/>
  <c r="AC453" i="21" s="1"/>
  <c r="R453" i="21"/>
  <c r="O453" i="21"/>
  <c r="AB453" i="21" a="1"/>
  <c r="AB453" i="21" s="1"/>
  <c r="AJ453" i="21" a="1"/>
  <c r="AJ453" i="21" s="1"/>
  <c r="X453" i="21" a="1"/>
  <c r="X453" i="21" s="1"/>
  <c r="U453" i="21"/>
  <c r="D453" i="21" s="1"/>
  <c r="T453" i="21" a="1"/>
  <c r="T453" i="21" s="1"/>
  <c r="AH453" i="21" a="1"/>
  <c r="AH453" i="21" s="1"/>
  <c r="AI453" i="21" a="1"/>
  <c r="AI453" i="21" s="1"/>
  <c r="Q453" i="21"/>
  <c r="P453" i="21"/>
  <c r="AE453" i="21" a="1"/>
  <c r="AE453" i="21" s="1"/>
  <c r="AK453" i="21" a="1"/>
  <c r="AK453" i="21" s="1"/>
  <c r="AF453" i="21" a="1"/>
  <c r="AF453" i="21" s="1"/>
  <c r="AD453" i="21" a="1"/>
  <c r="AD453" i="21" s="1"/>
  <c r="W453" i="21"/>
  <c r="V453" i="21"/>
  <c r="AA453" i="21" a="1"/>
  <c r="AA453" i="21" s="1"/>
  <c r="Z453" i="21" a="1"/>
  <c r="Z453" i="21" s="1"/>
  <c r="N420" i="20"/>
  <c r="G420" i="20"/>
  <c r="I420" i="20"/>
  <c r="J420" i="20"/>
  <c r="H421" i="20" a="1"/>
  <c r="H421" i="20" s="1"/>
  <c r="M421" i="20"/>
  <c r="K422" i="20" s="1"/>
  <c r="L422" i="20" s="1"/>
  <c r="W419" i="20"/>
  <c r="Z419" i="20" a="1"/>
  <c r="Z419" i="20" s="1"/>
  <c r="AH419" i="20" a="1"/>
  <c r="AH419" i="20" s="1"/>
  <c r="X419" i="20" a="1"/>
  <c r="X419" i="20" s="1"/>
  <c r="AG419" i="20" a="1"/>
  <c r="AG419" i="20" s="1"/>
  <c r="V419" i="20"/>
  <c r="Y419" i="20" a="1"/>
  <c r="Y419" i="20" s="1"/>
  <c r="AJ419" i="20" a="1"/>
  <c r="AJ419" i="20" s="1"/>
  <c r="AD419" i="20" a="1"/>
  <c r="AD419" i="20" s="1"/>
  <c r="O419" i="20"/>
  <c r="AC419" i="20" a="1"/>
  <c r="AC419" i="20" s="1"/>
  <c r="AI419" i="20" a="1"/>
  <c r="AI419" i="20" s="1"/>
  <c r="Q419" i="20"/>
  <c r="T419" i="20" a="1"/>
  <c r="T419" i="20" s="1"/>
  <c r="AK419" i="20" a="1"/>
  <c r="AK419" i="20" s="1"/>
  <c r="S419" i="20" a="1"/>
  <c r="S419" i="20" s="1"/>
  <c r="R419" i="20"/>
  <c r="AF419" i="20" a="1"/>
  <c r="AF419" i="20" s="1"/>
  <c r="AE419" i="20" a="1"/>
  <c r="AE419" i="20" s="1"/>
  <c r="AB419" i="20" a="1"/>
  <c r="AB419" i="20" s="1"/>
  <c r="U419" i="20"/>
  <c r="D419" i="20" s="1"/>
  <c r="P419" i="20"/>
  <c r="AA419" i="20" a="1"/>
  <c r="AA419" i="20" s="1"/>
  <c r="D418" i="20"/>
  <c r="AC461" i="16"/>
  <c r="AG464" i="16" a="1"/>
  <c r="AG464" i="16" s="1"/>
  <c r="AL464" i="16"/>
  <c r="AJ465" i="16" s="1"/>
  <c r="AK465" i="16" s="1"/>
  <c r="AI463" i="16"/>
  <c r="AM463" i="16"/>
  <c r="AH463" i="16"/>
  <c r="AF463" i="16"/>
  <c r="BF462" i="16" a="1"/>
  <c r="BF462" i="16" s="1"/>
  <c r="AX462" i="16" a="1"/>
  <c r="AX462" i="16" s="1"/>
  <c r="BD462" i="16" a="1"/>
  <c r="BD462" i="16" s="1"/>
  <c r="AU462" i="16"/>
  <c r="BJ462" i="16" a="1"/>
  <c r="BJ462" i="16" s="1"/>
  <c r="AZ462" i="16" a="1"/>
  <c r="AZ462" i="16" s="1"/>
  <c r="BH462" i="16" a="1"/>
  <c r="BH462" i="16" s="1"/>
  <c r="AV462" i="16"/>
  <c r="AN462" i="16"/>
  <c r="BC462" i="16" a="1"/>
  <c r="BC462" i="16" s="1"/>
  <c r="BB462" i="16" a="1"/>
  <c r="BB462" i="16" s="1"/>
  <c r="AY462" i="16" a="1"/>
  <c r="AY462" i="16" s="1"/>
  <c r="AW462" i="16" a="1"/>
  <c r="AW462" i="16" s="1"/>
  <c r="AT462" i="16"/>
  <c r="AC462" i="16" s="1"/>
  <c r="BG462" i="16" a="1"/>
  <c r="BG462" i="16" s="1"/>
  <c r="BE462" i="16" a="1"/>
  <c r="BE462" i="16" s="1"/>
  <c r="AS462" i="16" a="1"/>
  <c r="AS462" i="16" s="1"/>
  <c r="AR462" i="16" a="1"/>
  <c r="AR462" i="16" s="1"/>
  <c r="AO462" i="16"/>
  <c r="AP462" i="16"/>
  <c r="BI462" i="16" a="1"/>
  <c r="BI462" i="16" s="1"/>
  <c r="BA462" i="16" a="1"/>
  <c r="BA462" i="16" s="1"/>
  <c r="AQ462" i="16"/>
  <c r="AG454" i="21" l="1" a="1"/>
  <c r="AG454" i="21" s="1"/>
  <c r="Y454" i="21" a="1"/>
  <c r="Y454" i="21" s="1"/>
  <c r="AF454" i="21" a="1"/>
  <c r="AF454" i="21" s="1"/>
  <c r="V454" i="21"/>
  <c r="U454" i="21"/>
  <c r="D454" i="21" s="1"/>
  <c r="AJ454" i="21" a="1"/>
  <c r="AJ454" i="21" s="1"/>
  <c r="Z454" i="21" a="1"/>
  <c r="Z454" i="21" s="1"/>
  <c r="AK454" i="21" a="1"/>
  <c r="AK454" i="21" s="1"/>
  <c r="X454" i="21" a="1"/>
  <c r="X454" i="21" s="1"/>
  <c r="W454" i="21"/>
  <c r="AA454" i="21" a="1"/>
  <c r="AA454" i="21" s="1"/>
  <c r="T454" i="21" a="1"/>
  <c r="T454" i="21" s="1"/>
  <c r="AI454" i="21" a="1"/>
  <c r="AI454" i="21" s="1"/>
  <c r="AH454" i="21" a="1"/>
  <c r="AH454" i="21" s="1"/>
  <c r="AC454" i="21" a="1"/>
  <c r="AC454" i="21" s="1"/>
  <c r="R454" i="21"/>
  <c r="O454" i="21"/>
  <c r="Q454" i="21"/>
  <c r="P454" i="21"/>
  <c r="AB454" i="21" a="1"/>
  <c r="AB454" i="21" s="1"/>
  <c r="AD454" i="21" a="1"/>
  <c r="AD454" i="21" s="1"/>
  <c r="AE454" i="21" a="1"/>
  <c r="AE454" i="21" s="1"/>
  <c r="S454" i="21" a="1"/>
  <c r="S454" i="21" s="1"/>
  <c r="J455" i="21"/>
  <c r="G455" i="21"/>
  <c r="I455" i="21"/>
  <c r="N455" i="21"/>
  <c r="M456" i="21"/>
  <c r="K457" i="21" s="1"/>
  <c r="L457" i="21" s="1"/>
  <c r="H456" i="21" a="1"/>
  <c r="H456" i="21" s="1"/>
  <c r="M422" i="20"/>
  <c r="K423" i="20" s="1"/>
  <c r="L423" i="20" s="1"/>
  <c r="H422" i="20" a="1"/>
  <c r="H422" i="20" s="1"/>
  <c r="G421" i="20"/>
  <c r="N421" i="20"/>
  <c r="J421" i="20"/>
  <c r="I421" i="20"/>
  <c r="AE420" i="20" a="1"/>
  <c r="AE420" i="20" s="1"/>
  <c r="V420" i="20"/>
  <c r="AA420" i="20" a="1"/>
  <c r="AA420" i="20" s="1"/>
  <c r="O420" i="20"/>
  <c r="AI420" i="20" a="1"/>
  <c r="AI420" i="20" s="1"/>
  <c r="AC420" i="20" a="1"/>
  <c r="AC420" i="20" s="1"/>
  <c r="Q420" i="20"/>
  <c r="P420" i="20"/>
  <c r="U420" i="20"/>
  <c r="AG420" i="20" a="1"/>
  <c r="AG420" i="20" s="1"/>
  <c r="AD420" i="20" a="1"/>
  <c r="AD420" i="20" s="1"/>
  <c r="Y420" i="20" a="1"/>
  <c r="Y420" i="20" s="1"/>
  <c r="AB420" i="20" a="1"/>
  <c r="AB420" i="20" s="1"/>
  <c r="Z420" i="20" a="1"/>
  <c r="Z420" i="20" s="1"/>
  <c r="AJ420" i="20" a="1"/>
  <c r="AJ420" i="20" s="1"/>
  <c r="S420" i="20" a="1"/>
  <c r="S420" i="20" s="1"/>
  <c r="R420" i="20"/>
  <c r="AK420" i="20" a="1"/>
  <c r="AK420" i="20" s="1"/>
  <c r="AF420" i="20" a="1"/>
  <c r="AF420" i="20" s="1"/>
  <c r="X420" i="20" a="1"/>
  <c r="X420" i="20" s="1"/>
  <c r="T420" i="20" a="1"/>
  <c r="T420" i="20" s="1"/>
  <c r="AH420" i="20" a="1"/>
  <c r="AH420" i="20" s="1"/>
  <c r="W420" i="20"/>
  <c r="BF463" i="16" a="1"/>
  <c r="BF463" i="16" s="1"/>
  <c r="AX463" i="16" a="1"/>
  <c r="AX463" i="16" s="1"/>
  <c r="BE463" i="16" a="1"/>
  <c r="BE463" i="16" s="1"/>
  <c r="AW463" i="16" a="1"/>
  <c r="AW463" i="16" s="1"/>
  <c r="AT463" i="16"/>
  <c r="AC463" i="16" s="1"/>
  <c r="BH463" i="16" a="1"/>
  <c r="BH463" i="16" s="1"/>
  <c r="AV463" i="16"/>
  <c r="AU463" i="16"/>
  <c r="BG463" i="16" a="1"/>
  <c r="BG463" i="16" s="1"/>
  <c r="BD463" i="16" a="1"/>
  <c r="BD463" i="16" s="1"/>
  <c r="AR463" i="16" a="1"/>
  <c r="AR463" i="16" s="1"/>
  <c r="BI463" i="16" a="1"/>
  <c r="BI463" i="16" s="1"/>
  <c r="AQ463" i="16"/>
  <c r="AP463" i="16"/>
  <c r="AO463" i="16"/>
  <c r="AN463" i="16"/>
  <c r="AS463" i="16" a="1"/>
  <c r="AS463" i="16" s="1"/>
  <c r="BC463" i="16" a="1"/>
  <c r="BC463" i="16" s="1"/>
  <c r="BB463" i="16" a="1"/>
  <c r="BB463" i="16" s="1"/>
  <c r="BJ463" i="16" a="1"/>
  <c r="BJ463" i="16" s="1"/>
  <c r="BA463" i="16" a="1"/>
  <c r="BA463" i="16" s="1"/>
  <c r="AY463" i="16" a="1"/>
  <c r="AY463" i="16" s="1"/>
  <c r="AZ463" i="16" a="1"/>
  <c r="AZ463" i="16" s="1"/>
  <c r="AL465" i="16"/>
  <c r="AJ466" i="16" s="1"/>
  <c r="AK466" i="16" s="1"/>
  <c r="AG465" i="16" a="1"/>
  <c r="AG465" i="16" s="1"/>
  <c r="AI464" i="16"/>
  <c r="AH464" i="16"/>
  <c r="AF464" i="16"/>
  <c r="AM464" i="16"/>
  <c r="J456" i="21" l="1"/>
  <c r="I456" i="21"/>
  <c r="N456" i="21"/>
  <c r="G456" i="21"/>
  <c r="H457" i="21" a="1"/>
  <c r="H457" i="21" s="1"/>
  <c r="M457" i="21"/>
  <c r="K458" i="21" s="1"/>
  <c r="L458" i="21" s="1"/>
  <c r="AF455" i="21" a="1"/>
  <c r="AF455" i="21" s="1"/>
  <c r="X455" i="21" a="1"/>
  <c r="X455" i="21" s="1"/>
  <c r="AI455" i="21" a="1"/>
  <c r="AI455" i="21" s="1"/>
  <c r="Z455" i="21" a="1"/>
  <c r="Z455" i="21" s="1"/>
  <c r="T455" i="21" a="1"/>
  <c r="T455" i="21" s="1"/>
  <c r="AE455" i="21" a="1"/>
  <c r="AE455" i="21" s="1"/>
  <c r="W455" i="21"/>
  <c r="AJ455" i="21" a="1"/>
  <c r="AJ455" i="21" s="1"/>
  <c r="V455" i="21"/>
  <c r="AB455" i="21" a="1"/>
  <c r="AB455" i="21" s="1"/>
  <c r="AA455" i="21" a="1"/>
  <c r="AA455" i="21" s="1"/>
  <c r="U455" i="21"/>
  <c r="P455" i="21"/>
  <c r="O455" i="21"/>
  <c r="S455" i="21" a="1"/>
  <c r="S455" i="21" s="1"/>
  <c r="R455" i="21"/>
  <c r="AG455" i="21" a="1"/>
  <c r="AG455" i="21" s="1"/>
  <c r="AD455" i="21" a="1"/>
  <c r="AD455" i="21" s="1"/>
  <c r="AC455" i="21" a="1"/>
  <c r="AC455" i="21" s="1"/>
  <c r="AH455" i="21" a="1"/>
  <c r="AH455" i="21" s="1"/>
  <c r="Q455" i="21"/>
  <c r="AK455" i="21" a="1"/>
  <c r="AK455" i="21" s="1"/>
  <c r="Y455" i="21" a="1"/>
  <c r="Y455" i="21" s="1"/>
  <c r="D420" i="20"/>
  <c r="U421" i="20"/>
  <c r="D421" i="20" s="1"/>
  <c r="AB421" i="20" a="1"/>
  <c r="AB421" i="20" s="1"/>
  <c r="Q421" i="20"/>
  <c r="AJ421" i="20" a="1"/>
  <c r="AJ421" i="20" s="1"/>
  <c r="P421" i="20"/>
  <c r="X421" i="20" a="1"/>
  <c r="X421" i="20" s="1"/>
  <c r="AG421" i="20" a="1"/>
  <c r="AG421" i="20" s="1"/>
  <c r="W421" i="20"/>
  <c r="S421" i="20" a="1"/>
  <c r="S421" i="20" s="1"/>
  <c r="AE421" i="20" a="1"/>
  <c r="AE421" i="20" s="1"/>
  <c r="R421" i="20"/>
  <c r="O421" i="20"/>
  <c r="AF421" i="20" a="1"/>
  <c r="AF421" i="20" s="1"/>
  <c r="AD421" i="20" a="1"/>
  <c r="AD421" i="20" s="1"/>
  <c r="AH421" i="20" a="1"/>
  <c r="AH421" i="20" s="1"/>
  <c r="AK421" i="20" a="1"/>
  <c r="AK421" i="20" s="1"/>
  <c r="T421" i="20" a="1"/>
  <c r="T421" i="20" s="1"/>
  <c r="AI421" i="20" a="1"/>
  <c r="AI421" i="20" s="1"/>
  <c r="Y421" i="20" a="1"/>
  <c r="Y421" i="20" s="1"/>
  <c r="Z421" i="20" a="1"/>
  <c r="Z421" i="20" s="1"/>
  <c r="V421" i="20"/>
  <c r="AC421" i="20" a="1"/>
  <c r="AC421" i="20" s="1"/>
  <c r="AA421" i="20" a="1"/>
  <c r="AA421" i="20" s="1"/>
  <c r="G422" i="20"/>
  <c r="N422" i="20"/>
  <c r="J422" i="20"/>
  <c r="I422" i="20"/>
  <c r="H423" i="20" a="1"/>
  <c r="H423" i="20" s="1"/>
  <c r="M423" i="20"/>
  <c r="K424" i="20" s="1"/>
  <c r="L424" i="20" s="1"/>
  <c r="BE464" i="16" a="1"/>
  <c r="BE464" i="16" s="1"/>
  <c r="AW464" i="16" a="1"/>
  <c r="AW464" i="16" s="1"/>
  <c r="AV464" i="16"/>
  <c r="BC464" i="16" a="1"/>
  <c r="BC464" i="16" s="1"/>
  <c r="BD464" i="16" a="1"/>
  <c r="BD464" i="16" s="1"/>
  <c r="AR464" i="16" a="1"/>
  <c r="AR464" i="16" s="1"/>
  <c r="AQ464" i="16"/>
  <c r="AP464" i="16"/>
  <c r="BA464" i="16" a="1"/>
  <c r="BA464" i="16" s="1"/>
  <c r="BJ464" i="16" a="1"/>
  <c r="BJ464" i="16" s="1"/>
  <c r="AX464" i="16" a="1"/>
  <c r="AX464" i="16" s="1"/>
  <c r="AU464" i="16"/>
  <c r="BI464" i="16" a="1"/>
  <c r="BI464" i="16" s="1"/>
  <c r="AT464" i="16"/>
  <c r="BG464" i="16" a="1"/>
  <c r="BG464" i="16" s="1"/>
  <c r="BH464" i="16" a="1"/>
  <c r="BH464" i="16" s="1"/>
  <c r="BF464" i="16" a="1"/>
  <c r="BF464" i="16" s="1"/>
  <c r="BB464" i="16" a="1"/>
  <c r="BB464" i="16" s="1"/>
  <c r="AO464" i="16"/>
  <c r="AN464" i="16"/>
  <c r="AS464" i="16" a="1"/>
  <c r="AS464" i="16" s="1"/>
  <c r="AZ464" i="16" a="1"/>
  <c r="AZ464" i="16" s="1"/>
  <c r="AY464" i="16" a="1"/>
  <c r="AY464" i="16" s="1"/>
  <c r="AI465" i="16"/>
  <c r="AH465" i="16"/>
  <c r="AM465" i="16"/>
  <c r="AF465" i="16"/>
  <c r="AG466" i="16" a="1"/>
  <c r="AG466" i="16" s="1"/>
  <c r="AL466" i="16"/>
  <c r="AJ467" i="16" s="1"/>
  <c r="AK467" i="16" s="1"/>
  <c r="H458" i="21" l="1" a="1"/>
  <c r="H458" i="21" s="1"/>
  <c r="M458" i="21"/>
  <c r="K459" i="21" s="1"/>
  <c r="L459" i="21" s="1"/>
  <c r="I457" i="21"/>
  <c r="G457" i="21"/>
  <c r="N457" i="21"/>
  <c r="J457" i="21"/>
  <c r="D455" i="21"/>
  <c r="AF456" i="21" a="1"/>
  <c r="AF456" i="21" s="1"/>
  <c r="X456" i="21" a="1"/>
  <c r="X456" i="21" s="1"/>
  <c r="W456" i="21"/>
  <c r="AC456" i="21" a="1"/>
  <c r="AC456" i="21" s="1"/>
  <c r="R456" i="21"/>
  <c r="Q456" i="21"/>
  <c r="AB456" i="21" a="1"/>
  <c r="AB456" i="21" s="1"/>
  <c r="AI456" i="21" a="1"/>
  <c r="AI456" i="21" s="1"/>
  <c r="V456" i="21"/>
  <c r="U456" i="21"/>
  <c r="D456" i="21" s="1"/>
  <c r="AE456" i="21" a="1"/>
  <c r="AE456" i="21" s="1"/>
  <c r="AD456" i="21" a="1"/>
  <c r="AD456" i="21" s="1"/>
  <c r="AA456" i="21" a="1"/>
  <c r="AA456" i="21" s="1"/>
  <c r="T456" i="21" a="1"/>
  <c r="T456" i="21" s="1"/>
  <c r="AJ456" i="21" a="1"/>
  <c r="AJ456" i="21" s="1"/>
  <c r="P456" i="21"/>
  <c r="AK456" i="21" a="1"/>
  <c r="AK456" i="21" s="1"/>
  <c r="Z456" i="21" a="1"/>
  <c r="Z456" i="21" s="1"/>
  <c r="Y456" i="21" a="1"/>
  <c r="Y456" i="21" s="1"/>
  <c r="S456" i="21" a="1"/>
  <c r="S456" i="21" s="1"/>
  <c r="AG456" i="21" a="1"/>
  <c r="AG456" i="21" s="1"/>
  <c r="AH456" i="21" a="1"/>
  <c r="AH456" i="21" s="1"/>
  <c r="O456" i="21"/>
  <c r="G423" i="20"/>
  <c r="J423" i="20"/>
  <c r="N423" i="20"/>
  <c r="I423" i="20"/>
  <c r="AD422" i="20" a="1"/>
  <c r="AD422" i="20" s="1"/>
  <c r="AC422" i="20" a="1"/>
  <c r="AC422" i="20" s="1"/>
  <c r="S422" i="20" a="1"/>
  <c r="S422" i="20" s="1"/>
  <c r="AK422" i="20" a="1"/>
  <c r="AK422" i="20" s="1"/>
  <c r="R422" i="20"/>
  <c r="AB422" i="20" a="1"/>
  <c r="AB422" i="20" s="1"/>
  <c r="O422" i="20"/>
  <c r="T422" i="20" a="1"/>
  <c r="T422" i="20" s="1"/>
  <c r="AG422" i="20" a="1"/>
  <c r="AG422" i="20" s="1"/>
  <c r="Q422" i="20"/>
  <c r="X422" i="20" a="1"/>
  <c r="X422" i="20" s="1"/>
  <c r="Z422" i="20" a="1"/>
  <c r="Z422" i="20" s="1"/>
  <c r="Y422" i="20" a="1"/>
  <c r="Y422" i="20" s="1"/>
  <c r="AI422" i="20" a="1"/>
  <c r="AI422" i="20" s="1"/>
  <c r="AA422" i="20" a="1"/>
  <c r="AA422" i="20" s="1"/>
  <c r="W422" i="20"/>
  <c r="U422" i="20"/>
  <c r="P422" i="20"/>
  <c r="AE422" i="20" a="1"/>
  <c r="AE422" i="20" s="1"/>
  <c r="V422" i="20"/>
  <c r="AJ422" i="20" a="1"/>
  <c r="AJ422" i="20" s="1"/>
  <c r="AH422" i="20" a="1"/>
  <c r="AH422" i="20" s="1"/>
  <c r="AF422" i="20" a="1"/>
  <c r="AF422" i="20" s="1"/>
  <c r="H424" i="20" a="1"/>
  <c r="H424" i="20" s="1"/>
  <c r="M424" i="20"/>
  <c r="K425" i="20" s="1"/>
  <c r="L425" i="20" s="1"/>
  <c r="AG467" i="16" a="1"/>
  <c r="AG467" i="16" s="1"/>
  <c r="AL467" i="16"/>
  <c r="AJ468" i="16" s="1"/>
  <c r="AK468" i="16" s="1"/>
  <c r="AC464" i="16"/>
  <c r="AH466" i="16"/>
  <c r="AF466" i="16"/>
  <c r="AM466" i="16"/>
  <c r="AI466" i="16"/>
  <c r="BE465" i="16" a="1"/>
  <c r="BE465" i="16" s="1"/>
  <c r="AW465" i="16" a="1"/>
  <c r="AW465" i="16" s="1"/>
  <c r="AV465" i="16"/>
  <c r="BD465" i="16" a="1"/>
  <c r="BD465" i="16" s="1"/>
  <c r="AU465" i="16"/>
  <c r="AS465" i="16" a="1"/>
  <c r="AS465" i="16" s="1"/>
  <c r="BA465" i="16" a="1"/>
  <c r="BA465" i="16" s="1"/>
  <c r="BJ465" i="16" a="1"/>
  <c r="BJ465" i="16" s="1"/>
  <c r="AZ465" i="16" a="1"/>
  <c r="AZ465" i="16" s="1"/>
  <c r="BB465" i="16" a="1"/>
  <c r="BB465" i="16" s="1"/>
  <c r="AY465" i="16" a="1"/>
  <c r="AY465" i="16" s="1"/>
  <c r="BC465" i="16" a="1"/>
  <c r="BC465" i="16" s="1"/>
  <c r="AX465" i="16" a="1"/>
  <c r="AX465" i="16" s="1"/>
  <c r="BH465" i="16" a="1"/>
  <c r="BH465" i="16" s="1"/>
  <c r="BG465" i="16" a="1"/>
  <c r="BG465" i="16" s="1"/>
  <c r="AQ465" i="16"/>
  <c r="AP465" i="16"/>
  <c r="AO465" i="16"/>
  <c r="AR465" i="16" a="1"/>
  <c r="AR465" i="16" s="1"/>
  <c r="AN465" i="16"/>
  <c r="BI465" i="16" a="1"/>
  <c r="BI465" i="16" s="1"/>
  <c r="BF465" i="16" a="1"/>
  <c r="BF465" i="16" s="1"/>
  <c r="AT465" i="16"/>
  <c r="AC465" i="16" s="1"/>
  <c r="W457" i="21" l="1"/>
  <c r="AE457" i="21" a="1"/>
  <c r="AE457" i="21" s="1"/>
  <c r="V457" i="21"/>
  <c r="U457" i="21"/>
  <c r="AF457" i="21" a="1"/>
  <c r="AF457" i="21" s="1"/>
  <c r="AI457" i="21" a="1"/>
  <c r="AI457" i="21" s="1"/>
  <c r="Y457" i="21" a="1"/>
  <c r="Y457" i="21" s="1"/>
  <c r="T457" i="21" a="1"/>
  <c r="T457" i="21" s="1"/>
  <c r="AH457" i="21" a="1"/>
  <c r="AH457" i="21" s="1"/>
  <c r="Q457" i="21"/>
  <c r="AG457" i="21" a="1"/>
  <c r="AG457" i="21" s="1"/>
  <c r="P457" i="21"/>
  <c r="O457" i="21"/>
  <c r="AD457" i="21" a="1"/>
  <c r="AD457" i="21" s="1"/>
  <c r="X457" i="21" a="1"/>
  <c r="X457" i="21" s="1"/>
  <c r="AJ457" i="21" a="1"/>
  <c r="AJ457" i="21" s="1"/>
  <c r="AB457" i="21" a="1"/>
  <c r="AB457" i="21" s="1"/>
  <c r="S457" i="21" a="1"/>
  <c r="S457" i="21" s="1"/>
  <c r="R457" i="21"/>
  <c r="AK457" i="21" a="1"/>
  <c r="AK457" i="21" s="1"/>
  <c r="AC457" i="21" a="1"/>
  <c r="AC457" i="21" s="1"/>
  <c r="AA457" i="21" a="1"/>
  <c r="AA457" i="21" s="1"/>
  <c r="Z457" i="21" a="1"/>
  <c r="Z457" i="21" s="1"/>
  <c r="H459" i="21" a="1"/>
  <c r="H459" i="21" s="1"/>
  <c r="M459" i="21"/>
  <c r="K460" i="21" s="1"/>
  <c r="L460" i="21" s="1"/>
  <c r="J458" i="21"/>
  <c r="G458" i="21"/>
  <c r="I458" i="21"/>
  <c r="N458" i="21"/>
  <c r="M425" i="20"/>
  <c r="K426" i="20" s="1"/>
  <c r="L426" i="20" s="1"/>
  <c r="H425" i="20" a="1"/>
  <c r="H425" i="20" s="1"/>
  <c r="G424" i="20"/>
  <c r="N424" i="20"/>
  <c r="J424" i="20"/>
  <c r="I424" i="20"/>
  <c r="D422" i="20"/>
  <c r="T423" i="20" a="1"/>
  <c r="T423" i="20" s="1"/>
  <c r="AD423" i="20" a="1"/>
  <c r="AD423" i="20" s="1"/>
  <c r="X423" i="20" a="1"/>
  <c r="X423" i="20" s="1"/>
  <c r="AG423" i="20" a="1"/>
  <c r="AG423" i="20" s="1"/>
  <c r="W423" i="20"/>
  <c r="AA423" i="20" a="1"/>
  <c r="AA423" i="20" s="1"/>
  <c r="AK423" i="20" a="1"/>
  <c r="AK423" i="20" s="1"/>
  <c r="S423" i="20" a="1"/>
  <c r="S423" i="20" s="1"/>
  <c r="AH423" i="20" a="1"/>
  <c r="AH423" i="20" s="1"/>
  <c r="R423" i="20"/>
  <c r="Q423" i="20"/>
  <c r="O423" i="20"/>
  <c r="AF423" i="20" a="1"/>
  <c r="AF423" i="20" s="1"/>
  <c r="AC423" i="20" a="1"/>
  <c r="AC423" i="20" s="1"/>
  <c r="AI423" i="20" a="1"/>
  <c r="AI423" i="20" s="1"/>
  <c r="AE423" i="20" a="1"/>
  <c r="AE423" i="20" s="1"/>
  <c r="AB423" i="20" a="1"/>
  <c r="AB423" i="20" s="1"/>
  <c r="Z423" i="20" a="1"/>
  <c r="Z423" i="20" s="1"/>
  <c r="V423" i="20"/>
  <c r="P423" i="20"/>
  <c r="U423" i="20"/>
  <c r="D423" i="20" s="1"/>
  <c r="AJ423" i="20" a="1"/>
  <c r="AJ423" i="20" s="1"/>
  <c r="Y423" i="20" a="1"/>
  <c r="Y423" i="20" s="1"/>
  <c r="AV466" i="16"/>
  <c r="BD466" i="16" a="1"/>
  <c r="BD466" i="16" s="1"/>
  <c r="AU466" i="16"/>
  <c r="AT466" i="16"/>
  <c r="AC466" i="16" s="1"/>
  <c r="BJ466" i="16" a="1"/>
  <c r="BJ466" i="16" s="1"/>
  <c r="BB466" i="16" a="1"/>
  <c r="BB466" i="16" s="1"/>
  <c r="BH466" i="16" a="1"/>
  <c r="BH466" i="16" s="1"/>
  <c r="AX466" i="16" a="1"/>
  <c r="AX466" i="16" s="1"/>
  <c r="BF466" i="16" a="1"/>
  <c r="BF466" i="16" s="1"/>
  <c r="AS466" i="16" a="1"/>
  <c r="AS466" i="16" s="1"/>
  <c r="AN466" i="16"/>
  <c r="BE466" i="16" a="1"/>
  <c r="BE466" i="16" s="1"/>
  <c r="BC466" i="16" a="1"/>
  <c r="BC466" i="16" s="1"/>
  <c r="AW466" i="16" a="1"/>
  <c r="AW466" i="16" s="1"/>
  <c r="AR466" i="16" a="1"/>
  <c r="AR466" i="16" s="1"/>
  <c r="AO466" i="16"/>
  <c r="BI466" i="16" a="1"/>
  <c r="BI466" i="16" s="1"/>
  <c r="BG466" i="16" a="1"/>
  <c r="BG466" i="16" s="1"/>
  <c r="AZ466" i="16" a="1"/>
  <c r="AZ466" i="16" s="1"/>
  <c r="AP466" i="16"/>
  <c r="AY466" i="16" a="1"/>
  <c r="AY466" i="16" s="1"/>
  <c r="AQ466" i="16"/>
  <c r="BA466" i="16" a="1"/>
  <c r="BA466" i="16" s="1"/>
  <c r="AG468" i="16" a="1"/>
  <c r="AG468" i="16" s="1"/>
  <c r="AL468" i="16"/>
  <c r="AJ469" i="16" s="1"/>
  <c r="AK469" i="16" s="1"/>
  <c r="AF467" i="16"/>
  <c r="AI467" i="16"/>
  <c r="AM467" i="16"/>
  <c r="AH467" i="16"/>
  <c r="AE458" i="21" l="1" a="1"/>
  <c r="AE458" i="21" s="1"/>
  <c r="V458" i="21"/>
  <c r="U458" i="21"/>
  <c r="D458" i="21" s="1"/>
  <c r="AI458" i="21" a="1"/>
  <c r="AI458" i="21" s="1"/>
  <c r="Z458" i="21" a="1"/>
  <c r="Z458" i="21" s="1"/>
  <c r="AF458" i="21" a="1"/>
  <c r="AF458" i="21" s="1"/>
  <c r="S458" i="21" a="1"/>
  <c r="S458" i="21" s="1"/>
  <c r="AH458" i="21" a="1"/>
  <c r="AH458" i="21" s="1"/>
  <c r="T458" i="21" a="1"/>
  <c r="T458" i="21" s="1"/>
  <c r="AK458" i="21" a="1"/>
  <c r="AK458" i="21" s="1"/>
  <c r="X458" i="21" a="1"/>
  <c r="X458" i="21" s="1"/>
  <c r="R458" i="21"/>
  <c r="Q458" i="21"/>
  <c r="W458" i="21"/>
  <c r="AJ458" i="21" a="1"/>
  <c r="AJ458" i="21" s="1"/>
  <c r="AG458" i="21" a="1"/>
  <c r="AG458" i="21" s="1"/>
  <c r="P458" i="21"/>
  <c r="AC458" i="21" a="1"/>
  <c r="AC458" i="21" s="1"/>
  <c r="AD458" i="21" a="1"/>
  <c r="AD458" i="21" s="1"/>
  <c r="O458" i="21"/>
  <c r="AB458" i="21" a="1"/>
  <c r="AB458" i="21" s="1"/>
  <c r="Y458" i="21" a="1"/>
  <c r="Y458" i="21" s="1"/>
  <c r="AA458" i="21" a="1"/>
  <c r="AA458" i="21" s="1"/>
  <c r="H460" i="21" a="1"/>
  <c r="H460" i="21" s="1"/>
  <c r="M460" i="21"/>
  <c r="K461" i="21" s="1"/>
  <c r="L461" i="21" s="1"/>
  <c r="G459" i="21"/>
  <c r="I459" i="21"/>
  <c r="N459" i="21"/>
  <c r="J459" i="21"/>
  <c r="D457" i="21"/>
  <c r="AK424" i="20" a="1"/>
  <c r="AK424" i="20" s="1"/>
  <c r="AC424" i="20" a="1"/>
  <c r="AC424" i="20" s="1"/>
  <c r="V424" i="20"/>
  <c r="AE424" i="20" a="1"/>
  <c r="AE424" i="20" s="1"/>
  <c r="U424" i="20"/>
  <c r="AB424" i="20" a="1"/>
  <c r="AB424" i="20" s="1"/>
  <c r="O424" i="20"/>
  <c r="Y424" i="20" a="1"/>
  <c r="Y424" i="20" s="1"/>
  <c r="AI424" i="20" a="1"/>
  <c r="AI424" i="20" s="1"/>
  <c r="AH424" i="20" a="1"/>
  <c r="AH424" i="20" s="1"/>
  <c r="T424" i="20" a="1"/>
  <c r="T424" i="20" s="1"/>
  <c r="S424" i="20" a="1"/>
  <c r="S424" i="20" s="1"/>
  <c r="R424" i="20"/>
  <c r="Z424" i="20" a="1"/>
  <c r="Z424" i="20" s="1"/>
  <c r="X424" i="20" a="1"/>
  <c r="X424" i="20" s="1"/>
  <c r="W424" i="20"/>
  <c r="AJ424" i="20" a="1"/>
  <c r="AJ424" i="20" s="1"/>
  <c r="AG424" i="20" a="1"/>
  <c r="AG424" i="20" s="1"/>
  <c r="AF424" i="20" a="1"/>
  <c r="AF424" i="20" s="1"/>
  <c r="AD424" i="20" a="1"/>
  <c r="AD424" i="20" s="1"/>
  <c r="AA424" i="20" a="1"/>
  <c r="AA424" i="20" s="1"/>
  <c r="Q424" i="20"/>
  <c r="P424" i="20"/>
  <c r="I425" i="20"/>
  <c r="G425" i="20"/>
  <c r="J425" i="20"/>
  <c r="N425" i="20"/>
  <c r="H426" i="20" a="1"/>
  <c r="H426" i="20" s="1"/>
  <c r="M426" i="20"/>
  <c r="K427" i="20" s="1"/>
  <c r="L427" i="20" s="1"/>
  <c r="BD467" i="16" a="1"/>
  <c r="BD467" i="16" s="1"/>
  <c r="AU467" i="16"/>
  <c r="AT467" i="16"/>
  <c r="BC467" i="16" a="1"/>
  <c r="BC467" i="16" s="1"/>
  <c r="AR467" i="16" a="1"/>
  <c r="AR467" i="16" s="1"/>
  <c r="BF467" i="16" a="1"/>
  <c r="BF467" i="16" s="1"/>
  <c r="AS467" i="16" a="1"/>
  <c r="AS467" i="16" s="1"/>
  <c r="BE467" i="16" a="1"/>
  <c r="BE467" i="16" s="1"/>
  <c r="AQ467" i="16"/>
  <c r="BB467" i="16" a="1"/>
  <c r="BB467" i="16" s="1"/>
  <c r="AN467" i="16"/>
  <c r="BI467" i="16" a="1"/>
  <c r="BI467" i="16" s="1"/>
  <c r="AW467" i="16" a="1"/>
  <c r="AW467" i="16" s="1"/>
  <c r="AV467" i="16"/>
  <c r="BH467" i="16" a="1"/>
  <c r="BH467" i="16" s="1"/>
  <c r="AP467" i="16"/>
  <c r="AO467" i="16"/>
  <c r="BJ467" i="16" a="1"/>
  <c r="BJ467" i="16" s="1"/>
  <c r="BG467" i="16" a="1"/>
  <c r="BG467" i="16" s="1"/>
  <c r="BA467" i="16" a="1"/>
  <c r="BA467" i="16" s="1"/>
  <c r="AY467" i="16" a="1"/>
  <c r="AY467" i="16" s="1"/>
  <c r="AX467" i="16" a="1"/>
  <c r="AX467" i="16" s="1"/>
  <c r="AZ467" i="16" a="1"/>
  <c r="AZ467" i="16" s="1"/>
  <c r="AG469" i="16" a="1"/>
  <c r="AG469" i="16" s="1"/>
  <c r="AL469" i="16"/>
  <c r="AJ470" i="16" s="1"/>
  <c r="AK470" i="16" s="1"/>
  <c r="AF468" i="16"/>
  <c r="AM468" i="16"/>
  <c r="AI468" i="16"/>
  <c r="AH468" i="16"/>
  <c r="U459" i="21" l="1"/>
  <c r="AD459" i="21" a="1"/>
  <c r="AD459" i="21" s="1"/>
  <c r="Q459" i="21"/>
  <c r="AK459" i="21" a="1"/>
  <c r="AK459" i="21" s="1"/>
  <c r="AB459" i="21" a="1"/>
  <c r="AB459" i="21" s="1"/>
  <c r="P459" i="21"/>
  <c r="AA459" i="21" a="1"/>
  <c r="AA459" i="21" s="1"/>
  <c r="T459" i="21" a="1"/>
  <c r="T459" i="21" s="1"/>
  <c r="AG459" i="21" a="1"/>
  <c r="AG459" i="21" s="1"/>
  <c r="AJ459" i="21" a="1"/>
  <c r="AJ459" i="21" s="1"/>
  <c r="Y459" i="21" a="1"/>
  <c r="Y459" i="21" s="1"/>
  <c r="X459" i="21" a="1"/>
  <c r="X459" i="21" s="1"/>
  <c r="W459" i="21"/>
  <c r="AF459" i="21" a="1"/>
  <c r="AF459" i="21" s="1"/>
  <c r="AH459" i="21" a="1"/>
  <c r="AH459" i="21" s="1"/>
  <c r="AC459" i="21" a="1"/>
  <c r="AC459" i="21" s="1"/>
  <c r="V459" i="21"/>
  <c r="O459" i="21"/>
  <c r="AE459" i="21" a="1"/>
  <c r="AE459" i="21" s="1"/>
  <c r="AI459" i="21" a="1"/>
  <c r="AI459" i="21" s="1"/>
  <c r="R459" i="21"/>
  <c r="Z459" i="21" a="1"/>
  <c r="Z459" i="21" s="1"/>
  <c r="S459" i="21" a="1"/>
  <c r="S459" i="21" s="1"/>
  <c r="M461" i="21"/>
  <c r="K462" i="21" s="1"/>
  <c r="L462" i="21" s="1"/>
  <c r="H461" i="21" a="1"/>
  <c r="H461" i="21" s="1"/>
  <c r="G460" i="21"/>
  <c r="J460" i="21"/>
  <c r="I460" i="21"/>
  <c r="N460" i="21"/>
  <c r="M427" i="20"/>
  <c r="K428" i="20" s="1"/>
  <c r="L428" i="20" s="1"/>
  <c r="H427" i="20" a="1"/>
  <c r="H427" i="20" s="1"/>
  <c r="J426" i="20"/>
  <c r="N426" i="20"/>
  <c r="G426" i="20"/>
  <c r="I426" i="20"/>
  <c r="S425" i="20" a="1"/>
  <c r="S425" i="20" s="1"/>
  <c r="X425" i="20" a="1"/>
  <c r="X425" i="20" s="1"/>
  <c r="AF425" i="20" a="1"/>
  <c r="AF425" i="20" s="1"/>
  <c r="W425" i="20"/>
  <c r="V425" i="20"/>
  <c r="AG425" i="20" a="1"/>
  <c r="AG425" i="20" s="1"/>
  <c r="U425" i="20"/>
  <c r="D425" i="20" s="1"/>
  <c r="AH425" i="20" a="1"/>
  <c r="AH425" i="20" s="1"/>
  <c r="T425" i="20" a="1"/>
  <c r="T425" i="20" s="1"/>
  <c r="AK425" i="20" a="1"/>
  <c r="AK425" i="20" s="1"/>
  <c r="Y425" i="20" a="1"/>
  <c r="Y425" i="20" s="1"/>
  <c r="AJ425" i="20" a="1"/>
  <c r="AJ425" i="20" s="1"/>
  <c r="AE425" i="20" a="1"/>
  <c r="AE425" i="20" s="1"/>
  <c r="AD425" i="20" a="1"/>
  <c r="AD425" i="20" s="1"/>
  <c r="AB425" i="20" a="1"/>
  <c r="AB425" i="20" s="1"/>
  <c r="AC425" i="20" a="1"/>
  <c r="AC425" i="20" s="1"/>
  <c r="O425" i="20"/>
  <c r="AA425" i="20" a="1"/>
  <c r="AA425" i="20" s="1"/>
  <c r="Z425" i="20" a="1"/>
  <c r="Z425" i="20" s="1"/>
  <c r="AI425" i="20" a="1"/>
  <c r="AI425" i="20" s="1"/>
  <c r="R425" i="20"/>
  <c r="P425" i="20"/>
  <c r="Q425" i="20"/>
  <c r="D424" i="20"/>
  <c r="AT468" i="16"/>
  <c r="AC468" i="16" s="1"/>
  <c r="BC468" i="16" a="1"/>
  <c r="BC468" i="16" s="1"/>
  <c r="AS468" i="16" a="1"/>
  <c r="AS468" i="16" s="1"/>
  <c r="BI468" i="16" a="1"/>
  <c r="BI468" i="16" s="1"/>
  <c r="BA468" i="16" a="1"/>
  <c r="BA468" i="16" s="1"/>
  <c r="AQ468" i="16"/>
  <c r="BB468" i="16" a="1"/>
  <c r="BB468" i="16" s="1"/>
  <c r="AN468" i="16"/>
  <c r="AY468" i="16" a="1"/>
  <c r="AY468" i="16" s="1"/>
  <c r="AX468" i="16" a="1"/>
  <c r="AX468" i="16" s="1"/>
  <c r="BJ468" i="16" a="1"/>
  <c r="BJ468" i="16" s="1"/>
  <c r="AW468" i="16" a="1"/>
  <c r="AW468" i="16" s="1"/>
  <c r="BE468" i="16" a="1"/>
  <c r="BE468" i="16" s="1"/>
  <c r="BH468" i="16" a="1"/>
  <c r="BH468" i="16" s="1"/>
  <c r="BG468" i="16" a="1"/>
  <c r="BG468" i="16" s="1"/>
  <c r="BF468" i="16" a="1"/>
  <c r="BF468" i="16" s="1"/>
  <c r="BD468" i="16" a="1"/>
  <c r="BD468" i="16" s="1"/>
  <c r="AZ468" i="16" a="1"/>
  <c r="AZ468" i="16" s="1"/>
  <c r="AV468" i="16"/>
  <c r="AR468" i="16" a="1"/>
  <c r="AR468" i="16" s="1"/>
  <c r="AO468" i="16"/>
  <c r="AU468" i="16"/>
  <c r="AP468" i="16"/>
  <c r="AL470" i="16"/>
  <c r="AJ471" i="16" s="1"/>
  <c r="AK471" i="16" s="1"/>
  <c r="AG470" i="16" a="1"/>
  <c r="AG470" i="16" s="1"/>
  <c r="AF469" i="16"/>
  <c r="AI469" i="16"/>
  <c r="AH469" i="16"/>
  <c r="AM469" i="16"/>
  <c r="AC467" i="16"/>
  <c r="AD460" i="21" l="1" a="1"/>
  <c r="AD460" i="21" s="1"/>
  <c r="T460" i="21" a="1"/>
  <c r="T460" i="21" s="1"/>
  <c r="AF460" i="21" a="1"/>
  <c r="AF460" i="21" s="1"/>
  <c r="V460" i="21"/>
  <c r="U460" i="21"/>
  <c r="D460" i="21" s="1"/>
  <c r="AI460" i="21" a="1"/>
  <c r="AI460" i="21" s="1"/>
  <c r="Y460" i="21" a="1"/>
  <c r="Y460" i="21" s="1"/>
  <c r="AG460" i="21" a="1"/>
  <c r="AG460" i="21" s="1"/>
  <c r="R460" i="21"/>
  <c r="Q460" i="21"/>
  <c r="AB460" i="21" a="1"/>
  <c r="AB460" i="21" s="1"/>
  <c r="AA460" i="21" a="1"/>
  <c r="AA460" i="21" s="1"/>
  <c r="Z460" i="21" a="1"/>
  <c r="Z460" i="21" s="1"/>
  <c r="AK460" i="21" a="1"/>
  <c r="AK460" i="21" s="1"/>
  <c r="AJ460" i="21" a="1"/>
  <c r="AJ460" i="21" s="1"/>
  <c r="AE460" i="21" a="1"/>
  <c r="AE460" i="21" s="1"/>
  <c r="AH460" i="21" a="1"/>
  <c r="AH460" i="21" s="1"/>
  <c r="W460" i="21"/>
  <c r="S460" i="21" a="1"/>
  <c r="S460" i="21" s="1"/>
  <c r="O460" i="21"/>
  <c r="AC460" i="21" a="1"/>
  <c r="AC460" i="21" s="1"/>
  <c r="X460" i="21" a="1"/>
  <c r="X460" i="21" s="1"/>
  <c r="P460" i="21"/>
  <c r="J461" i="21"/>
  <c r="I461" i="21"/>
  <c r="G461" i="21"/>
  <c r="N461" i="21"/>
  <c r="M462" i="21"/>
  <c r="K463" i="21" s="1"/>
  <c r="L463" i="21" s="1"/>
  <c r="H462" i="21" a="1"/>
  <c r="H462" i="21" s="1"/>
  <c r="D459" i="21"/>
  <c r="AJ426" i="20" a="1"/>
  <c r="AJ426" i="20" s="1"/>
  <c r="AB426" i="20" a="1"/>
  <c r="AB426" i="20" s="1"/>
  <c r="R426" i="20"/>
  <c r="Y426" i="20" a="1"/>
  <c r="Y426" i="20" s="1"/>
  <c r="AG426" i="20" a="1"/>
  <c r="AG426" i="20" s="1"/>
  <c r="O426" i="20"/>
  <c r="AE426" i="20" a="1"/>
  <c r="AE426" i="20" s="1"/>
  <c r="S426" i="20" a="1"/>
  <c r="S426" i="20" s="1"/>
  <c r="AK426" i="20" a="1"/>
  <c r="AK426" i="20" s="1"/>
  <c r="X426" i="20" a="1"/>
  <c r="X426" i="20" s="1"/>
  <c r="W426" i="20"/>
  <c r="V426" i="20"/>
  <c r="P426" i="20"/>
  <c r="U426" i="20"/>
  <c r="T426" i="20" a="1"/>
  <c r="T426" i="20" s="1"/>
  <c r="AI426" i="20" a="1"/>
  <c r="AI426" i="20" s="1"/>
  <c r="Q426" i="20"/>
  <c r="AH426" i="20" a="1"/>
  <c r="AH426" i="20" s="1"/>
  <c r="Z426" i="20" a="1"/>
  <c r="Z426" i="20" s="1"/>
  <c r="AF426" i="20" a="1"/>
  <c r="AF426" i="20" s="1"/>
  <c r="AD426" i="20" a="1"/>
  <c r="AD426" i="20" s="1"/>
  <c r="AC426" i="20" a="1"/>
  <c r="AC426" i="20" s="1"/>
  <c r="AA426" i="20" a="1"/>
  <c r="AA426" i="20" s="1"/>
  <c r="N427" i="20"/>
  <c r="I427" i="20"/>
  <c r="G427" i="20"/>
  <c r="J427" i="20"/>
  <c r="M428" i="20"/>
  <c r="K429" i="20" s="1"/>
  <c r="L429" i="20" s="1"/>
  <c r="H428" i="20" a="1"/>
  <c r="H428" i="20" s="1"/>
  <c r="AM470" i="16"/>
  <c r="AF470" i="16"/>
  <c r="AI470" i="16"/>
  <c r="AH470" i="16"/>
  <c r="AG471" i="16" a="1"/>
  <c r="AG471" i="16" s="1"/>
  <c r="AL471" i="16"/>
  <c r="AJ472" i="16" s="1"/>
  <c r="AK472" i="16" s="1"/>
  <c r="BC469" i="16" a="1"/>
  <c r="BC469" i="16" s="1"/>
  <c r="AS469" i="16" a="1"/>
  <c r="AS469" i="16" s="1"/>
  <c r="BJ469" i="16" a="1"/>
  <c r="BJ469" i="16" s="1"/>
  <c r="BB469" i="16" a="1"/>
  <c r="BB469" i="16" s="1"/>
  <c r="AP469" i="16"/>
  <c r="AY469" i="16" a="1"/>
  <c r="AY469" i="16" s="1"/>
  <c r="BI469" i="16" a="1"/>
  <c r="BI469" i="16" s="1"/>
  <c r="BH469" i="16" a="1"/>
  <c r="BH469" i="16" s="1"/>
  <c r="AX469" i="16" a="1"/>
  <c r="AX469" i="16" s="1"/>
  <c r="AV469" i="16"/>
  <c r="BD469" i="16" a="1"/>
  <c r="BD469" i="16" s="1"/>
  <c r="BA469" i="16" a="1"/>
  <c r="BA469" i="16" s="1"/>
  <c r="AW469" i="16" a="1"/>
  <c r="AW469" i="16" s="1"/>
  <c r="AU469" i="16"/>
  <c r="AQ469" i="16"/>
  <c r="BG469" i="16" a="1"/>
  <c r="BG469" i="16" s="1"/>
  <c r="AT469" i="16"/>
  <c r="AR469" i="16" a="1"/>
  <c r="AR469" i="16" s="1"/>
  <c r="AO469" i="16"/>
  <c r="AN469" i="16"/>
  <c r="BF469" i="16" a="1"/>
  <c r="BF469" i="16" s="1"/>
  <c r="AZ469" i="16" a="1"/>
  <c r="AZ469" i="16" s="1"/>
  <c r="BE469" i="16" a="1"/>
  <c r="BE469" i="16" s="1"/>
  <c r="N462" i="21" l="1"/>
  <c r="J462" i="21"/>
  <c r="I462" i="21"/>
  <c r="G462" i="21"/>
  <c r="H463" i="21" a="1"/>
  <c r="H463" i="21" s="1"/>
  <c r="M463" i="21"/>
  <c r="K464" i="21" s="1"/>
  <c r="L464" i="21" s="1"/>
  <c r="T461" i="21" a="1"/>
  <c r="T461" i="21" s="1"/>
  <c r="AK461" i="21" a="1"/>
  <c r="AK461" i="21" s="1"/>
  <c r="AC461" i="21" a="1"/>
  <c r="AC461" i="21" s="1"/>
  <c r="AH461" i="21" a="1"/>
  <c r="AH461" i="21" s="1"/>
  <c r="Y461" i="21" a="1"/>
  <c r="Y461" i="21" s="1"/>
  <c r="S461" i="21" a="1"/>
  <c r="S461" i="21" s="1"/>
  <c r="AE461" i="21" a="1"/>
  <c r="AE461" i="21" s="1"/>
  <c r="R461" i="21"/>
  <c r="Q461" i="21"/>
  <c r="AF461" i="21" a="1"/>
  <c r="AF461" i="21" s="1"/>
  <c r="P461" i="21"/>
  <c r="AD461" i="21" a="1"/>
  <c r="AD461" i="21" s="1"/>
  <c r="AB461" i="21" a="1"/>
  <c r="AB461" i="21" s="1"/>
  <c r="W461" i="21"/>
  <c r="Z461" i="21" a="1"/>
  <c r="Z461" i="21" s="1"/>
  <c r="AI461" i="21" a="1"/>
  <c r="AI461" i="21" s="1"/>
  <c r="AJ461" i="21" a="1"/>
  <c r="AJ461" i="21" s="1"/>
  <c r="AG461" i="21" a="1"/>
  <c r="AG461" i="21" s="1"/>
  <c r="AA461" i="21" a="1"/>
  <c r="AA461" i="21" s="1"/>
  <c r="O461" i="21"/>
  <c r="V461" i="21"/>
  <c r="X461" i="21" a="1"/>
  <c r="X461" i="21" s="1"/>
  <c r="U461" i="21"/>
  <c r="D426" i="20"/>
  <c r="N428" i="20"/>
  <c r="I428" i="20"/>
  <c r="G428" i="20"/>
  <c r="J428" i="20"/>
  <c r="H429" i="20" a="1"/>
  <c r="H429" i="20" s="1"/>
  <c r="M429" i="20"/>
  <c r="K430" i="20" s="1"/>
  <c r="L430" i="20" s="1"/>
  <c r="Q427" i="20"/>
  <c r="Z427" i="20" a="1"/>
  <c r="Z427" i="20" s="1"/>
  <c r="AH427" i="20" a="1"/>
  <c r="AH427" i="20" s="1"/>
  <c r="V427" i="20"/>
  <c r="AF427" i="20" a="1"/>
  <c r="AF427" i="20" s="1"/>
  <c r="U427" i="20"/>
  <c r="D427" i="20" s="1"/>
  <c r="O427" i="20"/>
  <c r="AC427" i="20" a="1"/>
  <c r="AC427" i="20" s="1"/>
  <c r="Y427" i="20" a="1"/>
  <c r="Y427" i="20" s="1"/>
  <c r="AK427" i="20" a="1"/>
  <c r="AK427" i="20" s="1"/>
  <c r="X427" i="20" a="1"/>
  <c r="X427" i="20" s="1"/>
  <c r="AE427" i="20" a="1"/>
  <c r="AE427" i="20" s="1"/>
  <c r="AD427" i="20" a="1"/>
  <c r="AD427" i="20" s="1"/>
  <c r="AA427" i="20" a="1"/>
  <c r="AA427" i="20" s="1"/>
  <c r="AB427" i="20" a="1"/>
  <c r="AB427" i="20" s="1"/>
  <c r="S427" i="20" a="1"/>
  <c r="S427" i="20" s="1"/>
  <c r="R427" i="20"/>
  <c r="AG427" i="20" a="1"/>
  <c r="AG427" i="20" s="1"/>
  <c r="T427" i="20" a="1"/>
  <c r="T427" i="20" s="1"/>
  <c r="P427" i="20"/>
  <c r="W427" i="20"/>
  <c r="AJ427" i="20" a="1"/>
  <c r="AJ427" i="20" s="1"/>
  <c r="AI427" i="20" a="1"/>
  <c r="AI427" i="20" s="1"/>
  <c r="AL472" i="16"/>
  <c r="AJ473" i="16" s="1"/>
  <c r="AK473" i="16" s="1"/>
  <c r="AG472" i="16" a="1"/>
  <c r="AG472" i="16" s="1"/>
  <c r="AM471" i="16"/>
  <c r="AF471" i="16"/>
  <c r="AI471" i="16"/>
  <c r="AH471" i="16"/>
  <c r="AC469" i="16"/>
  <c r="AS470" i="16" a="1"/>
  <c r="AS470" i="16" s="1"/>
  <c r="BJ470" i="16" a="1"/>
  <c r="BJ470" i="16" s="1"/>
  <c r="BB470" i="16" a="1"/>
  <c r="BB470" i="16" s="1"/>
  <c r="AR470" i="16" a="1"/>
  <c r="AR470" i="16" s="1"/>
  <c r="BH470" i="16" a="1"/>
  <c r="BH470" i="16" s="1"/>
  <c r="AZ470" i="16" a="1"/>
  <c r="AZ470" i="16" s="1"/>
  <c r="AO470" i="16"/>
  <c r="AV470" i="16"/>
  <c r="BF470" i="16" a="1"/>
  <c r="BF470" i="16" s="1"/>
  <c r="AU470" i="16"/>
  <c r="AT470" i="16"/>
  <c r="AC470" i="16" s="1"/>
  <c r="BD470" i="16" a="1"/>
  <c r="BD470" i="16" s="1"/>
  <c r="AP470" i="16"/>
  <c r="AN470" i="16"/>
  <c r="BG470" i="16" a="1"/>
  <c r="BG470" i="16" s="1"/>
  <c r="BE470" i="16" a="1"/>
  <c r="BE470" i="16" s="1"/>
  <c r="AQ470" i="16"/>
  <c r="BI470" i="16" a="1"/>
  <c r="BI470" i="16" s="1"/>
  <c r="BA470" i="16" a="1"/>
  <c r="BA470" i="16" s="1"/>
  <c r="AX470" i="16" a="1"/>
  <c r="AX470" i="16" s="1"/>
  <c r="BC470" i="16" a="1"/>
  <c r="BC470" i="16" s="1"/>
  <c r="AY470" i="16" a="1"/>
  <c r="AY470" i="16" s="1"/>
  <c r="AW470" i="16" a="1"/>
  <c r="AW470" i="16" s="1"/>
  <c r="D461" i="21" l="1"/>
  <c r="M464" i="21"/>
  <c r="K465" i="21" s="1"/>
  <c r="L465" i="21" s="1"/>
  <c r="H464" i="21" a="1"/>
  <c r="H464" i="21" s="1"/>
  <c r="G463" i="21"/>
  <c r="N463" i="21"/>
  <c r="J463" i="21"/>
  <c r="I463" i="21"/>
  <c r="AK462" i="21" a="1"/>
  <c r="AK462" i="21" s="1"/>
  <c r="AC462" i="21" a="1"/>
  <c r="AC462" i="21" s="1"/>
  <c r="S462" i="21" a="1"/>
  <c r="S462" i="21" s="1"/>
  <c r="AB462" i="21" a="1"/>
  <c r="AB462" i="21" s="1"/>
  <c r="P462" i="21"/>
  <c r="O462" i="21"/>
  <c r="AA462" i="21" a="1"/>
  <c r="AA462" i="21" s="1"/>
  <c r="AF462" i="21" a="1"/>
  <c r="AF462" i="21" s="1"/>
  <c r="R462" i="21"/>
  <c r="Q462" i="21"/>
  <c r="AH462" i="21" a="1"/>
  <c r="AH462" i="21" s="1"/>
  <c r="AG462" i="21" a="1"/>
  <c r="AG462" i="21" s="1"/>
  <c r="T462" i="21" a="1"/>
  <c r="T462" i="21" s="1"/>
  <c r="AE462" i="21" a="1"/>
  <c r="AE462" i="21" s="1"/>
  <c r="X462" i="21" a="1"/>
  <c r="X462" i="21" s="1"/>
  <c r="AJ462" i="21" a="1"/>
  <c r="AJ462" i="21" s="1"/>
  <c r="U462" i="21"/>
  <c r="D462" i="21" s="1"/>
  <c r="AI462" i="21" a="1"/>
  <c r="AI462" i="21" s="1"/>
  <c r="W462" i="21"/>
  <c r="Z462" i="21" a="1"/>
  <c r="Z462" i="21" s="1"/>
  <c r="V462" i="21"/>
  <c r="Y462" i="21" a="1"/>
  <c r="Y462" i="21" s="1"/>
  <c r="AD462" i="21" a="1"/>
  <c r="AD462" i="21" s="1"/>
  <c r="M430" i="20"/>
  <c r="K431" i="20" s="1"/>
  <c r="L431" i="20" s="1"/>
  <c r="H430" i="20" a="1"/>
  <c r="H430" i="20" s="1"/>
  <c r="G429" i="20"/>
  <c r="I429" i="20"/>
  <c r="J429" i="20"/>
  <c r="N429" i="20"/>
  <c r="AI428" i="20" a="1"/>
  <c r="AI428" i="20" s="1"/>
  <c r="AA428" i="20" a="1"/>
  <c r="AA428" i="20" s="1"/>
  <c r="P428" i="20"/>
  <c r="AJ428" i="20" a="1"/>
  <c r="AJ428" i="20" s="1"/>
  <c r="O428" i="20"/>
  <c r="AB428" i="20" a="1"/>
  <c r="AB428" i="20" s="1"/>
  <c r="Z428" i="20" a="1"/>
  <c r="Z428" i="20" s="1"/>
  <c r="Y428" i="20" a="1"/>
  <c r="Y428" i="20" s="1"/>
  <c r="AK428" i="20" a="1"/>
  <c r="AK428" i="20" s="1"/>
  <c r="X428" i="20" a="1"/>
  <c r="X428" i="20" s="1"/>
  <c r="AH428" i="20" a="1"/>
  <c r="AH428" i="20" s="1"/>
  <c r="Q428" i="20"/>
  <c r="T428" i="20" a="1"/>
  <c r="T428" i="20" s="1"/>
  <c r="S428" i="20" a="1"/>
  <c r="S428" i="20" s="1"/>
  <c r="AG428" i="20" a="1"/>
  <c r="AG428" i="20" s="1"/>
  <c r="R428" i="20"/>
  <c r="W428" i="20"/>
  <c r="V428" i="20"/>
  <c r="AF428" i="20" a="1"/>
  <c r="AF428" i="20" s="1"/>
  <c r="AE428" i="20" a="1"/>
  <c r="AE428" i="20" s="1"/>
  <c r="AD428" i="20" a="1"/>
  <c r="AD428" i="20" s="1"/>
  <c r="U428" i="20"/>
  <c r="D428" i="20" s="1"/>
  <c r="AC428" i="20" a="1"/>
  <c r="AC428" i="20" s="1"/>
  <c r="BJ471" i="16" a="1"/>
  <c r="BJ471" i="16" s="1"/>
  <c r="BB471" i="16" a="1"/>
  <c r="BB471" i="16" s="1"/>
  <c r="AR471" i="16" a="1"/>
  <c r="AR471" i="16" s="1"/>
  <c r="BI471" i="16" a="1"/>
  <c r="BI471" i="16" s="1"/>
  <c r="BA471" i="16" a="1"/>
  <c r="BA471" i="16" s="1"/>
  <c r="AQ471" i="16"/>
  <c r="AN471" i="16"/>
  <c r="BD471" i="16" a="1"/>
  <c r="BD471" i="16" s="1"/>
  <c r="AP471" i="16"/>
  <c r="AO471" i="16"/>
  <c r="BC471" i="16" a="1"/>
  <c r="BC471" i="16" s="1"/>
  <c r="AZ471" i="16" a="1"/>
  <c r="AZ471" i="16" s="1"/>
  <c r="AW471" i="16" a="1"/>
  <c r="AW471" i="16" s="1"/>
  <c r="AV471" i="16"/>
  <c r="AU471" i="16"/>
  <c r="BH471" i="16" a="1"/>
  <c r="BH471" i="16" s="1"/>
  <c r="AT471" i="16"/>
  <c r="BF471" i="16" a="1"/>
  <c r="BF471" i="16" s="1"/>
  <c r="BE471" i="16" a="1"/>
  <c r="BE471" i="16" s="1"/>
  <c r="BG471" i="16" a="1"/>
  <c r="BG471" i="16" s="1"/>
  <c r="AX471" i="16" a="1"/>
  <c r="AX471" i="16" s="1"/>
  <c r="AY471" i="16" a="1"/>
  <c r="AY471" i="16" s="1"/>
  <c r="AS471" i="16" a="1"/>
  <c r="AS471" i="16" s="1"/>
  <c r="AM472" i="16"/>
  <c r="AI472" i="16"/>
  <c r="AH472" i="16"/>
  <c r="AF472" i="16"/>
  <c r="AL473" i="16"/>
  <c r="AJ474" i="16" s="1"/>
  <c r="AK474" i="16" s="1"/>
  <c r="AG473" i="16" a="1"/>
  <c r="AG473" i="16" s="1"/>
  <c r="S463" i="21" l="1" a="1"/>
  <c r="S463" i="21" s="1"/>
  <c r="AJ463" i="21" a="1"/>
  <c r="AJ463" i="21" s="1"/>
  <c r="AB463" i="21" a="1"/>
  <c r="AB463" i="21" s="1"/>
  <c r="R463" i="21"/>
  <c r="U463" i="21"/>
  <c r="D463" i="21" s="1"/>
  <c r="AE463" i="21" a="1"/>
  <c r="AE463" i="21" s="1"/>
  <c r="AH463" i="21" a="1"/>
  <c r="AH463" i="21" s="1"/>
  <c r="X463" i="21" a="1"/>
  <c r="X463" i="21" s="1"/>
  <c r="O463" i="21"/>
  <c r="AD463" i="21" a="1"/>
  <c r="AD463" i="21" s="1"/>
  <c r="W463" i="21"/>
  <c r="AI463" i="21" a="1"/>
  <c r="AI463" i="21" s="1"/>
  <c r="AK463" i="21" a="1"/>
  <c r="AK463" i="21" s="1"/>
  <c r="V463" i="21"/>
  <c r="T463" i="21" a="1"/>
  <c r="T463" i="21" s="1"/>
  <c r="Q463" i="21"/>
  <c r="AG463" i="21" a="1"/>
  <c r="AG463" i="21" s="1"/>
  <c r="Y463" i="21" a="1"/>
  <c r="Y463" i="21" s="1"/>
  <c r="P463" i="21"/>
  <c r="Z463" i="21" a="1"/>
  <c r="Z463" i="21" s="1"/>
  <c r="AC463" i="21" a="1"/>
  <c r="AC463" i="21" s="1"/>
  <c r="AA463" i="21" a="1"/>
  <c r="AA463" i="21" s="1"/>
  <c r="AF463" i="21" a="1"/>
  <c r="AF463" i="21" s="1"/>
  <c r="J464" i="21"/>
  <c r="I464" i="21"/>
  <c r="N464" i="21"/>
  <c r="G464" i="21"/>
  <c r="M465" i="21"/>
  <c r="K466" i="21" s="1"/>
  <c r="L466" i="21" s="1"/>
  <c r="H465" i="21" a="1"/>
  <c r="H465" i="21" s="1"/>
  <c r="O429" i="20"/>
  <c r="AK429" i="20" a="1"/>
  <c r="AK429" i="20" s="1"/>
  <c r="R429" i="20"/>
  <c r="AB429" i="20" a="1"/>
  <c r="AB429" i="20" s="1"/>
  <c r="Q429" i="20"/>
  <c r="V429" i="20"/>
  <c r="AF429" i="20" a="1"/>
  <c r="AF429" i="20" s="1"/>
  <c r="U429" i="20"/>
  <c r="AJ429" i="20" a="1"/>
  <c r="AJ429" i="20" s="1"/>
  <c r="Y429" i="20" a="1"/>
  <c r="Y429" i="20" s="1"/>
  <c r="AA429" i="20" a="1"/>
  <c r="AA429" i="20" s="1"/>
  <c r="Z429" i="20" a="1"/>
  <c r="Z429" i="20" s="1"/>
  <c r="AD429" i="20" a="1"/>
  <c r="AD429" i="20" s="1"/>
  <c r="AC429" i="20" a="1"/>
  <c r="AC429" i="20" s="1"/>
  <c r="W429" i="20"/>
  <c r="X429" i="20" a="1"/>
  <c r="X429" i="20" s="1"/>
  <c r="AI429" i="20" a="1"/>
  <c r="AI429" i="20" s="1"/>
  <c r="T429" i="20" a="1"/>
  <c r="T429" i="20" s="1"/>
  <c r="S429" i="20" a="1"/>
  <c r="S429" i="20" s="1"/>
  <c r="AH429" i="20" a="1"/>
  <c r="AH429" i="20" s="1"/>
  <c r="AG429" i="20" a="1"/>
  <c r="AG429" i="20" s="1"/>
  <c r="AE429" i="20" a="1"/>
  <c r="AE429" i="20" s="1"/>
  <c r="P429" i="20"/>
  <c r="N430" i="20"/>
  <c r="I430" i="20"/>
  <c r="J430" i="20"/>
  <c r="G430" i="20"/>
  <c r="M431" i="20"/>
  <c r="K432" i="20" s="1"/>
  <c r="L432" i="20" s="1"/>
  <c r="H431" i="20" a="1"/>
  <c r="H431" i="20" s="1"/>
  <c r="AL474" i="16"/>
  <c r="AJ475" i="16" s="1"/>
  <c r="AK475" i="16" s="1"/>
  <c r="AG474" i="16" a="1"/>
  <c r="AG474" i="16" s="1"/>
  <c r="AR472" i="16" a="1"/>
  <c r="AR472" i="16" s="1"/>
  <c r="BI472" i="16" a="1"/>
  <c r="BI472" i="16" s="1"/>
  <c r="BA472" i="16" a="1"/>
  <c r="BA472" i="16" s="1"/>
  <c r="AQ472" i="16"/>
  <c r="AP472" i="16"/>
  <c r="BG472" i="16" a="1"/>
  <c r="BG472" i="16" s="1"/>
  <c r="AY472" i="16" a="1"/>
  <c r="AY472" i="16" s="1"/>
  <c r="AZ472" i="16" a="1"/>
  <c r="AZ472" i="16" s="1"/>
  <c r="AW472" i="16" a="1"/>
  <c r="AW472" i="16" s="1"/>
  <c r="BB472" i="16" a="1"/>
  <c r="BB472" i="16" s="1"/>
  <c r="AX472" i="16" a="1"/>
  <c r="AX472" i="16" s="1"/>
  <c r="BC472" i="16" a="1"/>
  <c r="BC472" i="16" s="1"/>
  <c r="AV472" i="16"/>
  <c r="BJ472" i="16" a="1"/>
  <c r="BJ472" i="16" s="1"/>
  <c r="BH472" i="16" a="1"/>
  <c r="BH472" i="16" s="1"/>
  <c r="AO472" i="16"/>
  <c r="AN472" i="16"/>
  <c r="BD472" i="16" a="1"/>
  <c r="BD472" i="16" s="1"/>
  <c r="AU472" i="16"/>
  <c r="AT472" i="16"/>
  <c r="AC472" i="16" s="1"/>
  <c r="BF472" i="16" a="1"/>
  <c r="BF472" i="16" s="1"/>
  <c r="BE472" i="16" a="1"/>
  <c r="BE472" i="16" s="1"/>
  <c r="AS472" i="16" a="1"/>
  <c r="AS472" i="16" s="1"/>
  <c r="AF473" i="16"/>
  <c r="AI473" i="16"/>
  <c r="AH473" i="16"/>
  <c r="AM473" i="16"/>
  <c r="AC471" i="16"/>
  <c r="N465" i="21" l="1"/>
  <c r="J465" i="21"/>
  <c r="G465" i="21"/>
  <c r="I465" i="21"/>
  <c r="M466" i="21"/>
  <c r="K467" i="21" s="1"/>
  <c r="L467" i="21" s="1"/>
  <c r="H466" i="21" a="1"/>
  <c r="H466" i="21" s="1"/>
  <c r="AJ464" i="21" a="1"/>
  <c r="AJ464" i="21" s="1"/>
  <c r="AB464" i="21" a="1"/>
  <c r="AB464" i="21" s="1"/>
  <c r="R464" i="21"/>
  <c r="Q464" i="21"/>
  <c r="AH464" i="21" a="1"/>
  <c r="AH464" i="21" s="1"/>
  <c r="Y464" i="21" a="1"/>
  <c r="Y464" i="21" s="1"/>
  <c r="AE464" i="21" a="1"/>
  <c r="AE464" i="21" s="1"/>
  <c r="S464" i="21" a="1"/>
  <c r="S464" i="21" s="1"/>
  <c r="AD464" i="21" a="1"/>
  <c r="AD464" i="21" s="1"/>
  <c r="Z464" i="21" a="1"/>
  <c r="Z464" i="21" s="1"/>
  <c r="W464" i="21"/>
  <c r="X464" i="21" a="1"/>
  <c r="X464" i="21" s="1"/>
  <c r="AK464" i="21" a="1"/>
  <c r="AK464" i="21" s="1"/>
  <c r="V464" i="21"/>
  <c r="AC464" i="21" a="1"/>
  <c r="AC464" i="21" s="1"/>
  <c r="AF464" i="21" a="1"/>
  <c r="AF464" i="21" s="1"/>
  <c r="AI464" i="21" a="1"/>
  <c r="AI464" i="21" s="1"/>
  <c r="U464" i="21"/>
  <c r="O464" i="21"/>
  <c r="T464" i="21" a="1"/>
  <c r="T464" i="21" s="1"/>
  <c r="AG464" i="21" a="1"/>
  <c r="AG464" i="21" s="1"/>
  <c r="AA464" i="21" a="1"/>
  <c r="AA464" i="21" s="1"/>
  <c r="P464" i="21"/>
  <c r="J431" i="20"/>
  <c r="I431" i="20"/>
  <c r="N431" i="20"/>
  <c r="G431" i="20"/>
  <c r="H432" i="20" a="1"/>
  <c r="H432" i="20" s="1"/>
  <c r="M432" i="20"/>
  <c r="K433" i="20" s="1"/>
  <c r="L433" i="20" s="1"/>
  <c r="AH430" i="20" a="1"/>
  <c r="AH430" i="20" s="1"/>
  <c r="Z430" i="20" a="1"/>
  <c r="Z430" i="20" s="1"/>
  <c r="AC430" i="20" a="1"/>
  <c r="AC430" i="20" s="1"/>
  <c r="S430" i="20" a="1"/>
  <c r="S430" i="20" s="1"/>
  <c r="AK430" i="20" a="1"/>
  <c r="AK430" i="20" s="1"/>
  <c r="AA430" i="20" a="1"/>
  <c r="AA430" i="20" s="1"/>
  <c r="V430" i="20"/>
  <c r="AG430" i="20" a="1"/>
  <c r="AG430" i="20" s="1"/>
  <c r="U430" i="20"/>
  <c r="D430" i="20" s="1"/>
  <c r="AB430" i="20" a="1"/>
  <c r="AB430" i="20" s="1"/>
  <c r="R430" i="20"/>
  <c r="P430" i="20"/>
  <c r="AI430" i="20" a="1"/>
  <c r="AI430" i="20" s="1"/>
  <c r="Q430" i="20"/>
  <c r="O430" i="20"/>
  <c r="AF430" i="20" a="1"/>
  <c r="AF430" i="20" s="1"/>
  <c r="AD430" i="20" a="1"/>
  <c r="AD430" i="20" s="1"/>
  <c r="X430" i="20" a="1"/>
  <c r="X430" i="20" s="1"/>
  <c r="W430" i="20"/>
  <c r="AE430" i="20" a="1"/>
  <c r="AE430" i="20" s="1"/>
  <c r="Y430" i="20" a="1"/>
  <c r="Y430" i="20" s="1"/>
  <c r="AJ430" i="20" a="1"/>
  <c r="AJ430" i="20" s="1"/>
  <c r="T430" i="20" a="1"/>
  <c r="T430" i="20" s="1"/>
  <c r="D429" i="20"/>
  <c r="BI473" i="16" a="1"/>
  <c r="BI473" i="16" s="1"/>
  <c r="BA473" i="16" a="1"/>
  <c r="BA473" i="16" s="1"/>
  <c r="AQ473" i="16"/>
  <c r="AP473" i="16"/>
  <c r="BH473" i="16" a="1"/>
  <c r="BH473" i="16" s="1"/>
  <c r="AZ473" i="16" a="1"/>
  <c r="AZ473" i="16" s="1"/>
  <c r="AO473" i="16"/>
  <c r="AW473" i="16" a="1"/>
  <c r="AW473" i="16" s="1"/>
  <c r="BG473" i="16" a="1"/>
  <c r="BG473" i="16" s="1"/>
  <c r="AV473" i="16"/>
  <c r="BF473" i="16" a="1"/>
  <c r="BF473" i="16" s="1"/>
  <c r="AU473" i="16"/>
  <c r="AS473" i="16" a="1"/>
  <c r="AS473" i="16" s="1"/>
  <c r="BD473" i="16" a="1"/>
  <c r="BD473" i="16" s="1"/>
  <c r="BC473" i="16" a="1"/>
  <c r="BC473" i="16" s="1"/>
  <c r="AT473" i="16"/>
  <c r="AY473" i="16" a="1"/>
  <c r="AY473" i="16" s="1"/>
  <c r="AX473" i="16" a="1"/>
  <c r="AX473" i="16" s="1"/>
  <c r="AN473" i="16"/>
  <c r="BE473" i="16" a="1"/>
  <c r="BE473" i="16" s="1"/>
  <c r="BB473" i="16" a="1"/>
  <c r="BB473" i="16" s="1"/>
  <c r="AR473" i="16" a="1"/>
  <c r="AR473" i="16" s="1"/>
  <c r="BJ473" i="16" a="1"/>
  <c r="BJ473" i="16" s="1"/>
  <c r="AM474" i="16"/>
  <c r="AH474" i="16"/>
  <c r="AI474" i="16"/>
  <c r="AF474" i="16"/>
  <c r="AL475" i="16"/>
  <c r="AJ476" i="16" s="1"/>
  <c r="AK476" i="16" s="1"/>
  <c r="AG475" i="16" a="1"/>
  <c r="AG475" i="16" s="1"/>
  <c r="D464" i="21" l="1"/>
  <c r="G466" i="21"/>
  <c r="N466" i="21"/>
  <c r="I466" i="21"/>
  <c r="J466" i="21"/>
  <c r="M467" i="21"/>
  <c r="K468" i="21" s="1"/>
  <c r="L468" i="21" s="1"/>
  <c r="H467" i="21" a="1"/>
  <c r="H467" i="21" s="1"/>
  <c r="Q465" i="21"/>
  <c r="AI465" i="21" a="1"/>
  <c r="AI465" i="21" s="1"/>
  <c r="AA465" i="21" a="1"/>
  <c r="AA465" i="21" s="1"/>
  <c r="P465" i="21"/>
  <c r="O465" i="21"/>
  <c r="AK465" i="21" a="1"/>
  <c r="AK465" i="21" s="1"/>
  <c r="AB465" i="21" a="1"/>
  <c r="AB465" i="21" s="1"/>
  <c r="Z465" i="21" a="1"/>
  <c r="Z465" i="21" s="1"/>
  <c r="AD465" i="21" a="1"/>
  <c r="AD465" i="21" s="1"/>
  <c r="AC465" i="21" a="1"/>
  <c r="AC465" i="21" s="1"/>
  <c r="Y465" i="21" a="1"/>
  <c r="Y465" i="21" s="1"/>
  <c r="V465" i="21"/>
  <c r="AE465" i="21" a="1"/>
  <c r="AE465" i="21" s="1"/>
  <c r="X465" i="21" a="1"/>
  <c r="X465" i="21" s="1"/>
  <c r="W465" i="21"/>
  <c r="T465" i="21" a="1"/>
  <c r="T465" i="21" s="1"/>
  <c r="S465" i="21" a="1"/>
  <c r="S465" i="21" s="1"/>
  <c r="AJ465" i="21" a="1"/>
  <c r="AJ465" i="21" s="1"/>
  <c r="AF465" i="21" a="1"/>
  <c r="AF465" i="21" s="1"/>
  <c r="AH465" i="21" a="1"/>
  <c r="AH465" i="21" s="1"/>
  <c r="U465" i="21"/>
  <c r="D465" i="21" s="1"/>
  <c r="R465" i="21"/>
  <c r="AG465" i="21" a="1"/>
  <c r="AG465" i="21" s="1"/>
  <c r="H433" i="20" a="1"/>
  <c r="H433" i="20" s="1"/>
  <c r="M433" i="20"/>
  <c r="K434" i="20" s="1"/>
  <c r="L434" i="20" s="1"/>
  <c r="G432" i="20"/>
  <c r="N432" i="20"/>
  <c r="J432" i="20"/>
  <c r="I432" i="20"/>
  <c r="AD431" i="20" a="1"/>
  <c r="AD431" i="20" s="1"/>
  <c r="T431" i="20" a="1"/>
  <c r="T431" i="20" s="1"/>
  <c r="V431" i="20"/>
  <c r="AF431" i="20" a="1"/>
  <c r="AF431" i="20" s="1"/>
  <c r="U431" i="20"/>
  <c r="R431" i="20"/>
  <c r="AE431" i="20" a="1"/>
  <c r="AE431" i="20" s="1"/>
  <c r="Q431" i="20"/>
  <c r="AB431" i="20" a="1"/>
  <c r="AB431" i="20" s="1"/>
  <c r="Y431" i="20" a="1"/>
  <c r="Y431" i="20" s="1"/>
  <c r="AK431" i="20" a="1"/>
  <c r="AK431" i="20" s="1"/>
  <c r="W431" i="20"/>
  <c r="Z431" i="20" a="1"/>
  <c r="Z431" i="20" s="1"/>
  <c r="X431" i="20" a="1"/>
  <c r="X431" i="20" s="1"/>
  <c r="AI431" i="20" a="1"/>
  <c r="AI431" i="20" s="1"/>
  <c r="AG431" i="20" a="1"/>
  <c r="AG431" i="20" s="1"/>
  <c r="AC431" i="20" a="1"/>
  <c r="AC431" i="20" s="1"/>
  <c r="AH431" i="20" a="1"/>
  <c r="AH431" i="20" s="1"/>
  <c r="AA431" i="20" a="1"/>
  <c r="AA431" i="20" s="1"/>
  <c r="P431" i="20"/>
  <c r="AJ431" i="20" a="1"/>
  <c r="AJ431" i="20" s="1"/>
  <c r="S431" i="20" a="1"/>
  <c r="S431" i="20" s="1"/>
  <c r="O431" i="20"/>
  <c r="AC473" i="16"/>
  <c r="AM475" i="16"/>
  <c r="AI475" i="16"/>
  <c r="AH475" i="16"/>
  <c r="AF475" i="16"/>
  <c r="AL476" i="16"/>
  <c r="AJ477" i="16" s="1"/>
  <c r="AK477" i="16" s="1"/>
  <c r="AG476" i="16" a="1"/>
  <c r="AG476" i="16" s="1"/>
  <c r="AP474" i="16"/>
  <c r="BH474" i="16" a="1"/>
  <c r="BH474" i="16" s="1"/>
  <c r="AZ474" i="16" a="1"/>
  <c r="AZ474" i="16" s="1"/>
  <c r="AO474" i="16"/>
  <c r="AN474" i="16"/>
  <c r="BF474" i="16" a="1"/>
  <c r="BF474" i="16" s="1"/>
  <c r="AX474" i="16" a="1"/>
  <c r="AX474" i="16" s="1"/>
  <c r="AS474" i="16" a="1"/>
  <c r="AS474" i="16" s="1"/>
  <c r="BD474" i="16" a="1"/>
  <c r="BD474" i="16" s="1"/>
  <c r="AR474" i="16" a="1"/>
  <c r="AR474" i="16" s="1"/>
  <c r="BB474" i="16" a="1"/>
  <c r="BB474" i="16" s="1"/>
  <c r="AT474" i="16"/>
  <c r="AC474" i="16" s="1"/>
  <c r="BI474" i="16" a="1"/>
  <c r="BI474" i="16" s="1"/>
  <c r="BG474" i="16" a="1"/>
  <c r="BG474" i="16" s="1"/>
  <c r="AQ474" i="16"/>
  <c r="BJ474" i="16" a="1"/>
  <c r="BJ474" i="16" s="1"/>
  <c r="BE474" i="16" a="1"/>
  <c r="BE474" i="16" s="1"/>
  <c r="BC474" i="16" a="1"/>
  <c r="BC474" i="16" s="1"/>
  <c r="AW474" i="16" a="1"/>
  <c r="AW474" i="16" s="1"/>
  <c r="AV474" i="16"/>
  <c r="AU474" i="16"/>
  <c r="BA474" i="16" a="1"/>
  <c r="BA474" i="16" s="1"/>
  <c r="AY474" i="16" a="1"/>
  <c r="AY474" i="16" s="1"/>
  <c r="N467" i="21" l="1"/>
  <c r="I467" i="21"/>
  <c r="J467" i="21"/>
  <c r="G467" i="21"/>
  <c r="M468" i="21"/>
  <c r="K469" i="21" s="1"/>
  <c r="L469" i="21" s="1"/>
  <c r="H468" i="21" a="1"/>
  <c r="H468" i="21" s="1"/>
  <c r="AI466" i="21" a="1"/>
  <c r="AI466" i="21" s="1"/>
  <c r="AA466" i="21" a="1"/>
  <c r="AA466" i="21" s="1"/>
  <c r="P466" i="21"/>
  <c r="O466" i="21"/>
  <c r="AE466" i="21" a="1"/>
  <c r="AE466" i="21" s="1"/>
  <c r="T466" i="21" a="1"/>
  <c r="T466" i="21" s="1"/>
  <c r="AH466" i="21" a="1"/>
  <c r="AH466" i="21" s="1"/>
  <c r="X466" i="21" a="1"/>
  <c r="X466" i="21" s="1"/>
  <c r="W466" i="21"/>
  <c r="AC466" i="21" a="1"/>
  <c r="AC466" i="21" s="1"/>
  <c r="AF466" i="21" a="1"/>
  <c r="AF466" i="21" s="1"/>
  <c r="AD466" i="21" a="1"/>
  <c r="AD466" i="21" s="1"/>
  <c r="AB466" i="21" a="1"/>
  <c r="AB466" i="21" s="1"/>
  <c r="S466" i="21" a="1"/>
  <c r="S466" i="21" s="1"/>
  <c r="Z466" i="21" a="1"/>
  <c r="Z466" i="21" s="1"/>
  <c r="U466" i="21"/>
  <c r="D466" i="21" s="1"/>
  <c r="V466" i="21"/>
  <c r="Q466" i="21"/>
  <c r="AJ466" i="21" a="1"/>
  <c r="AJ466" i="21" s="1"/>
  <c r="AG466" i="21" a="1"/>
  <c r="AG466" i="21" s="1"/>
  <c r="Y466" i="21" a="1"/>
  <c r="Y466" i="21" s="1"/>
  <c r="R466" i="21"/>
  <c r="AK466" i="21" a="1"/>
  <c r="AK466" i="21" s="1"/>
  <c r="D431" i="20"/>
  <c r="AG432" i="20" a="1"/>
  <c r="AG432" i="20" s="1"/>
  <c r="Y432" i="20" a="1"/>
  <c r="Y432" i="20" s="1"/>
  <c r="V432" i="20"/>
  <c r="AE432" i="20" a="1"/>
  <c r="AE432" i="20" s="1"/>
  <c r="U432" i="20"/>
  <c r="D432" i="20" s="1"/>
  <c r="AK432" i="20" a="1"/>
  <c r="AK432" i="20" s="1"/>
  <c r="AA432" i="20" a="1"/>
  <c r="AA432" i="20" s="1"/>
  <c r="P432" i="20"/>
  <c r="AC432" i="20" a="1"/>
  <c r="AC432" i="20" s="1"/>
  <c r="O432" i="20"/>
  <c r="AD432" i="20" a="1"/>
  <c r="AD432" i="20" s="1"/>
  <c r="R432" i="20"/>
  <c r="AB432" i="20" a="1"/>
  <c r="AB432" i="20" s="1"/>
  <c r="AH432" i="20" a="1"/>
  <c r="AH432" i="20" s="1"/>
  <c r="Q432" i="20"/>
  <c r="AF432" i="20" a="1"/>
  <c r="AF432" i="20" s="1"/>
  <c r="S432" i="20" a="1"/>
  <c r="S432" i="20" s="1"/>
  <c r="AJ432" i="20" a="1"/>
  <c r="AJ432" i="20" s="1"/>
  <c r="W432" i="20"/>
  <c r="T432" i="20" a="1"/>
  <c r="T432" i="20" s="1"/>
  <c r="X432" i="20" a="1"/>
  <c r="X432" i="20" s="1"/>
  <c r="AI432" i="20" a="1"/>
  <c r="AI432" i="20" s="1"/>
  <c r="Z432" i="20" a="1"/>
  <c r="Z432" i="20" s="1"/>
  <c r="M434" i="20"/>
  <c r="K435" i="20" s="1"/>
  <c r="L435" i="20" s="1"/>
  <c r="H434" i="20" a="1"/>
  <c r="H434" i="20" s="1"/>
  <c r="I433" i="20"/>
  <c r="J433" i="20"/>
  <c r="N433" i="20"/>
  <c r="G433" i="20"/>
  <c r="AM476" i="16"/>
  <c r="AI476" i="16"/>
  <c r="AF476" i="16"/>
  <c r="AH476" i="16"/>
  <c r="AL477" i="16"/>
  <c r="AJ478" i="16" s="1"/>
  <c r="AK478" i="16" s="1"/>
  <c r="AG477" i="16" a="1"/>
  <c r="AG477" i="16" s="1"/>
  <c r="BH475" i="16" a="1"/>
  <c r="BH475" i="16" s="1"/>
  <c r="AZ475" i="16" a="1"/>
  <c r="AZ475" i="16" s="1"/>
  <c r="AO475" i="16"/>
  <c r="AN475" i="16"/>
  <c r="BG475" i="16" a="1"/>
  <c r="BG475" i="16" s="1"/>
  <c r="AY475" i="16" a="1"/>
  <c r="AY475" i="16" s="1"/>
  <c r="BB475" i="16" a="1"/>
  <c r="BB475" i="16" s="1"/>
  <c r="BA475" i="16" a="1"/>
  <c r="BA475" i="16" s="1"/>
  <c r="AX475" i="16" a="1"/>
  <c r="AX475" i="16" s="1"/>
  <c r="AW475" i="16" a="1"/>
  <c r="AW475" i="16" s="1"/>
  <c r="AV475" i="16"/>
  <c r="AU475" i="16"/>
  <c r="BJ475" i="16" a="1"/>
  <c r="BJ475" i="16" s="1"/>
  <c r="AT475" i="16"/>
  <c r="AC475" i="16" s="1"/>
  <c r="BD475" i="16" a="1"/>
  <c r="BD475" i="16" s="1"/>
  <c r="BC475" i="16" a="1"/>
  <c r="BC475" i="16" s="1"/>
  <c r="AQ475" i="16"/>
  <c r="AP475" i="16"/>
  <c r="BI475" i="16" a="1"/>
  <c r="BI475" i="16" s="1"/>
  <c r="BF475" i="16" a="1"/>
  <c r="BF475" i="16" s="1"/>
  <c r="BE475" i="16" a="1"/>
  <c r="BE475" i="16" s="1"/>
  <c r="AS475" i="16" a="1"/>
  <c r="AS475" i="16" s="1"/>
  <c r="AR475" i="16" a="1"/>
  <c r="AR475" i="16" s="1"/>
  <c r="N468" i="21" l="1"/>
  <c r="J468" i="21"/>
  <c r="I468" i="21"/>
  <c r="G468" i="21"/>
  <c r="M469" i="21"/>
  <c r="K470" i="21" s="1"/>
  <c r="L470" i="21" s="1"/>
  <c r="H469" i="21" a="1"/>
  <c r="H469" i="21" s="1"/>
  <c r="O467" i="21"/>
  <c r="AH467" i="21" a="1"/>
  <c r="AH467" i="21" s="1"/>
  <c r="Z467" i="21" a="1"/>
  <c r="Z467" i="21" s="1"/>
  <c r="AG467" i="21" a="1"/>
  <c r="AG467" i="21" s="1"/>
  <c r="X467" i="21" a="1"/>
  <c r="X467" i="21" s="1"/>
  <c r="S467" i="21" a="1"/>
  <c r="S467" i="21" s="1"/>
  <c r="AD467" i="21" a="1"/>
  <c r="AD467" i="21" s="1"/>
  <c r="R467" i="21"/>
  <c r="AB467" i="21" a="1"/>
  <c r="AB467" i="21" s="1"/>
  <c r="T467" i="21" a="1"/>
  <c r="T467" i="21" s="1"/>
  <c r="P467" i="21"/>
  <c r="AI467" i="21" a="1"/>
  <c r="AI467" i="21" s="1"/>
  <c r="Q467" i="21"/>
  <c r="AF467" i="21" a="1"/>
  <c r="AF467" i="21" s="1"/>
  <c r="AA467" i="21" a="1"/>
  <c r="AA467" i="21" s="1"/>
  <c r="U467" i="21"/>
  <c r="AK467" i="21" a="1"/>
  <c r="AK467" i="21" s="1"/>
  <c r="AE467" i="21" a="1"/>
  <c r="AE467" i="21" s="1"/>
  <c r="Y467" i="21" a="1"/>
  <c r="Y467" i="21" s="1"/>
  <c r="AJ467" i="21" a="1"/>
  <c r="AJ467" i="21" s="1"/>
  <c r="W467" i="21"/>
  <c r="AC467" i="21" a="1"/>
  <c r="AC467" i="21" s="1"/>
  <c r="V467" i="21"/>
  <c r="AG433" i="20" a="1"/>
  <c r="AG433" i="20" s="1"/>
  <c r="X433" i="20" a="1"/>
  <c r="X433" i="20" s="1"/>
  <c r="AF433" i="20" a="1"/>
  <c r="AF433" i="20" s="1"/>
  <c r="W433" i="20"/>
  <c r="AE433" i="20" a="1"/>
  <c r="AE433" i="20" s="1"/>
  <c r="T433" i="20" a="1"/>
  <c r="T433" i="20" s="1"/>
  <c r="AA433" i="20" a="1"/>
  <c r="AA433" i="20" s="1"/>
  <c r="P433" i="20"/>
  <c r="AD433" i="20" a="1"/>
  <c r="AD433" i="20" s="1"/>
  <c r="O433" i="20"/>
  <c r="V433" i="20"/>
  <c r="AJ433" i="20" a="1"/>
  <c r="AJ433" i="20" s="1"/>
  <c r="S433" i="20" a="1"/>
  <c r="S433" i="20" s="1"/>
  <c r="Y433" i="20" a="1"/>
  <c r="Y433" i="20" s="1"/>
  <c r="AK433" i="20" a="1"/>
  <c r="AK433" i="20" s="1"/>
  <c r="U433" i="20"/>
  <c r="D433" i="20" s="1"/>
  <c r="AH433" i="20" a="1"/>
  <c r="AH433" i="20" s="1"/>
  <c r="AC433" i="20" a="1"/>
  <c r="AC433" i="20" s="1"/>
  <c r="AB433" i="20" a="1"/>
  <c r="AB433" i="20" s="1"/>
  <c r="AI433" i="20" a="1"/>
  <c r="AI433" i="20" s="1"/>
  <c r="R433" i="20"/>
  <c r="Z433" i="20" a="1"/>
  <c r="Z433" i="20" s="1"/>
  <c r="Q433" i="20"/>
  <c r="J434" i="20"/>
  <c r="N434" i="20"/>
  <c r="G434" i="20"/>
  <c r="I434" i="20"/>
  <c r="M435" i="20"/>
  <c r="K436" i="20" s="1"/>
  <c r="L436" i="20" s="1"/>
  <c r="H435" i="20" a="1"/>
  <c r="H435" i="20" s="1"/>
  <c r="AM477" i="16"/>
  <c r="AI477" i="16"/>
  <c r="AH477" i="16"/>
  <c r="AF477" i="16"/>
  <c r="AL478" i="16"/>
  <c r="AJ479" i="16" s="1"/>
  <c r="AK479" i="16" s="1"/>
  <c r="AG478" i="16" a="1"/>
  <c r="AG478" i="16" s="1"/>
  <c r="AS476" i="16" a="1"/>
  <c r="AS476" i="16" s="1"/>
  <c r="AZ476" i="16" a="1"/>
  <c r="AZ476" i="16" s="1"/>
  <c r="AN476" i="16"/>
  <c r="BH476" i="16" a="1"/>
  <c r="BH476" i="16" s="1"/>
  <c r="AY476" i="16" a="1"/>
  <c r="AY476" i="16" s="1"/>
  <c r="BF476" i="16" a="1"/>
  <c r="BF476" i="16" s="1"/>
  <c r="BJ476" i="16" a="1"/>
  <c r="BJ476" i="16" s="1"/>
  <c r="AX476" i="16" a="1"/>
  <c r="AX476" i="16" s="1"/>
  <c r="AW476" i="16" a="1"/>
  <c r="AW476" i="16" s="1"/>
  <c r="AT476" i="16"/>
  <c r="BC476" i="16" a="1"/>
  <c r="BC476" i="16" s="1"/>
  <c r="BB476" i="16" a="1"/>
  <c r="BB476" i="16" s="1"/>
  <c r="AV476" i="16"/>
  <c r="AU476" i="16"/>
  <c r="AQ476" i="16"/>
  <c r="AP476" i="16"/>
  <c r="AO476" i="16"/>
  <c r="AR476" i="16" a="1"/>
  <c r="AR476" i="16" s="1"/>
  <c r="BA476" i="16" a="1"/>
  <c r="BA476" i="16" s="1"/>
  <c r="BD476" i="16" a="1"/>
  <c r="BD476" i="16" s="1"/>
  <c r="BI476" i="16" a="1"/>
  <c r="BI476" i="16" s="1"/>
  <c r="BG476" i="16" a="1"/>
  <c r="BG476" i="16" s="1"/>
  <c r="BE476" i="16" a="1"/>
  <c r="BE476" i="16" s="1"/>
  <c r="D467" i="21" l="1"/>
  <c r="I469" i="21"/>
  <c r="J469" i="21"/>
  <c r="G469" i="21"/>
  <c r="N469" i="21"/>
  <c r="M470" i="21"/>
  <c r="K471" i="21" s="1"/>
  <c r="L471" i="21" s="1"/>
  <c r="H470" i="21" a="1"/>
  <c r="H470" i="21" s="1"/>
  <c r="AH468" i="21" a="1"/>
  <c r="AH468" i="21" s="1"/>
  <c r="Z468" i="21" a="1"/>
  <c r="Z468" i="21" s="1"/>
  <c r="AK468" i="21" a="1"/>
  <c r="AK468" i="21" s="1"/>
  <c r="AB468" i="21" a="1"/>
  <c r="AB468" i="21" s="1"/>
  <c r="P468" i="21"/>
  <c r="O468" i="21"/>
  <c r="AA468" i="21" a="1"/>
  <c r="AA468" i="21" s="1"/>
  <c r="AC468" i="21" a="1"/>
  <c r="AC468" i="21" s="1"/>
  <c r="AJ468" i="21" a="1"/>
  <c r="AJ468" i="21" s="1"/>
  <c r="V468" i="21"/>
  <c r="T468" i="21" a="1"/>
  <c r="T468" i="21" s="1"/>
  <c r="U468" i="21"/>
  <c r="D468" i="21" s="1"/>
  <c r="AI468" i="21" a="1"/>
  <c r="AI468" i="21" s="1"/>
  <c r="AG468" i="21" a="1"/>
  <c r="AG468" i="21" s="1"/>
  <c r="X468" i="21" a="1"/>
  <c r="X468" i="21" s="1"/>
  <c r="AF468" i="21" a="1"/>
  <c r="AF468" i="21" s="1"/>
  <c r="W468" i="21"/>
  <c r="S468" i="21" a="1"/>
  <c r="S468" i="21" s="1"/>
  <c r="Q468" i="21"/>
  <c r="AE468" i="21" a="1"/>
  <c r="AE468" i="21" s="1"/>
  <c r="AD468" i="21" a="1"/>
  <c r="AD468" i="21" s="1"/>
  <c r="R468" i="21"/>
  <c r="Y468" i="21" a="1"/>
  <c r="Y468" i="21" s="1"/>
  <c r="I435" i="20"/>
  <c r="N435" i="20"/>
  <c r="J435" i="20"/>
  <c r="G435" i="20"/>
  <c r="M436" i="20"/>
  <c r="K437" i="20" s="1"/>
  <c r="L437" i="20" s="1"/>
  <c r="H436" i="20" a="1"/>
  <c r="H436" i="20" s="1"/>
  <c r="AF434" i="20" a="1"/>
  <c r="AF434" i="20" s="1"/>
  <c r="X434" i="20" a="1"/>
  <c r="X434" i="20" s="1"/>
  <c r="AH434" i="20" a="1"/>
  <c r="AH434" i="20" s="1"/>
  <c r="Y434" i="20" a="1"/>
  <c r="Y434" i="20" s="1"/>
  <c r="AK434" i="20" a="1"/>
  <c r="AK434" i="20" s="1"/>
  <c r="AA434" i="20" a="1"/>
  <c r="AA434" i="20" s="1"/>
  <c r="AJ434" i="20" a="1"/>
  <c r="AJ434" i="20" s="1"/>
  <c r="W434" i="20"/>
  <c r="R434" i="20"/>
  <c r="AE434" i="20" a="1"/>
  <c r="AE434" i="20" s="1"/>
  <c r="Q434" i="20"/>
  <c r="P434" i="20"/>
  <c r="AB434" i="20" a="1"/>
  <c r="AB434" i="20" s="1"/>
  <c r="AD434" i="20" a="1"/>
  <c r="AD434" i="20" s="1"/>
  <c r="AC434" i="20" a="1"/>
  <c r="AC434" i="20" s="1"/>
  <c r="S434" i="20" a="1"/>
  <c r="S434" i="20" s="1"/>
  <c r="O434" i="20"/>
  <c r="T434" i="20" a="1"/>
  <c r="T434" i="20" s="1"/>
  <c r="V434" i="20"/>
  <c r="U434" i="20"/>
  <c r="D434" i="20" s="1"/>
  <c r="AG434" i="20" a="1"/>
  <c r="AG434" i="20" s="1"/>
  <c r="Z434" i="20" a="1"/>
  <c r="Z434" i="20" s="1"/>
  <c r="AI434" i="20" a="1"/>
  <c r="AI434" i="20" s="1"/>
  <c r="AM478" i="16"/>
  <c r="AI478" i="16"/>
  <c r="AH478" i="16"/>
  <c r="AF478" i="16"/>
  <c r="AL479" i="16"/>
  <c r="AJ480" i="16" s="1"/>
  <c r="AK480" i="16" s="1"/>
  <c r="AG479" i="16" a="1"/>
  <c r="AG479" i="16" s="1"/>
  <c r="AC476" i="16"/>
  <c r="BJ477" i="16" a="1"/>
  <c r="BJ477" i="16" s="1"/>
  <c r="BB477" i="16" a="1"/>
  <c r="BB477" i="16" s="1"/>
  <c r="BA477" i="16" a="1"/>
  <c r="BA477" i="16" s="1"/>
  <c r="AP477" i="16"/>
  <c r="BI477" i="16" a="1"/>
  <c r="BI477" i="16" s="1"/>
  <c r="AO477" i="16"/>
  <c r="AZ477" i="16" a="1"/>
  <c r="AZ477" i="16" s="1"/>
  <c r="AN477" i="16"/>
  <c r="BG477" i="16" a="1"/>
  <c r="BG477" i="16" s="1"/>
  <c r="BH477" i="16" a="1"/>
  <c r="BH477" i="16" s="1"/>
  <c r="AW477" i="16" a="1"/>
  <c r="AW477" i="16" s="1"/>
  <c r="AV477" i="16"/>
  <c r="AU477" i="16"/>
  <c r="BE477" i="16" a="1"/>
  <c r="BE477" i="16" s="1"/>
  <c r="AS477" i="16" a="1"/>
  <c r="AS477" i="16" s="1"/>
  <c r="AR477" i="16" a="1"/>
  <c r="AR477" i="16" s="1"/>
  <c r="AQ477" i="16"/>
  <c r="BF477" i="16" a="1"/>
  <c r="BF477" i="16" s="1"/>
  <c r="AT477" i="16"/>
  <c r="AC477" i="16" s="1"/>
  <c r="AX477" i="16" a="1"/>
  <c r="AX477" i="16" s="1"/>
  <c r="BC477" i="16" a="1"/>
  <c r="BC477" i="16" s="1"/>
  <c r="AY477" i="16" a="1"/>
  <c r="AY477" i="16" s="1"/>
  <c r="BD477" i="16" a="1"/>
  <c r="BD477" i="16" s="1"/>
  <c r="I470" i="21" l="1"/>
  <c r="N470" i="21"/>
  <c r="J470" i="21"/>
  <c r="G470" i="21"/>
  <c r="M471" i="21"/>
  <c r="K472" i="21" s="1"/>
  <c r="L472" i="21" s="1"/>
  <c r="H471" i="21" a="1"/>
  <c r="H471" i="21" s="1"/>
  <c r="AF469" i="21" a="1"/>
  <c r="AF469" i="21" s="1"/>
  <c r="AH469" i="21" a="1"/>
  <c r="AH469" i="21" s="1"/>
  <c r="Y469" i="21" a="1"/>
  <c r="Y469" i="21" s="1"/>
  <c r="T469" i="21" a="1"/>
  <c r="T469" i="21" s="1"/>
  <c r="AD469" i="21" a="1"/>
  <c r="AD469" i="21" s="1"/>
  <c r="AI469" i="21" a="1"/>
  <c r="AI469" i="21" s="1"/>
  <c r="W469" i="21"/>
  <c r="V469" i="21"/>
  <c r="AA469" i="21" a="1"/>
  <c r="AA469" i="21" s="1"/>
  <c r="Z469" i="21" a="1"/>
  <c r="Z469" i="21" s="1"/>
  <c r="X469" i="21" a="1"/>
  <c r="X469" i="21" s="1"/>
  <c r="AK469" i="21" a="1"/>
  <c r="AK469" i="21" s="1"/>
  <c r="U469" i="21"/>
  <c r="AB469" i="21" a="1"/>
  <c r="AB469" i="21" s="1"/>
  <c r="Q469" i="21"/>
  <c r="AG469" i="21" a="1"/>
  <c r="AG469" i="21" s="1"/>
  <c r="AE469" i="21" a="1"/>
  <c r="AE469" i="21" s="1"/>
  <c r="P469" i="21"/>
  <c r="AJ469" i="21" a="1"/>
  <c r="AJ469" i="21" s="1"/>
  <c r="S469" i="21" a="1"/>
  <c r="S469" i="21" s="1"/>
  <c r="R469" i="21"/>
  <c r="AC469" i="21" a="1"/>
  <c r="AC469" i="21" s="1"/>
  <c r="O469" i="21"/>
  <c r="G436" i="20"/>
  <c r="N436" i="20"/>
  <c r="J436" i="20"/>
  <c r="I436" i="20"/>
  <c r="H437" i="20" a="1"/>
  <c r="H437" i="20" s="1"/>
  <c r="M437" i="20"/>
  <c r="K438" i="20" s="1"/>
  <c r="L438" i="20" s="1"/>
  <c r="W435" i="20"/>
  <c r="AI435" i="20" a="1"/>
  <c r="AI435" i="20" s="1"/>
  <c r="Z435" i="20" a="1"/>
  <c r="Z435" i="20" s="1"/>
  <c r="AF435" i="20" a="1"/>
  <c r="AF435" i="20" s="1"/>
  <c r="AE435" i="20" a="1"/>
  <c r="AE435" i="20" s="1"/>
  <c r="T435" i="20" a="1"/>
  <c r="T435" i="20" s="1"/>
  <c r="AH435" i="20" a="1"/>
  <c r="AH435" i="20" s="1"/>
  <c r="V435" i="20"/>
  <c r="U435" i="20"/>
  <c r="D435" i="20" s="1"/>
  <c r="AG435" i="20" a="1"/>
  <c r="AG435" i="20" s="1"/>
  <c r="R435" i="20"/>
  <c r="Q435" i="20"/>
  <c r="P435" i="20"/>
  <c r="AJ435" i="20" a="1"/>
  <c r="AJ435" i="20" s="1"/>
  <c r="X435" i="20" a="1"/>
  <c r="X435" i="20" s="1"/>
  <c r="AK435" i="20" a="1"/>
  <c r="AK435" i="20" s="1"/>
  <c r="S435" i="20" a="1"/>
  <c r="S435" i="20" s="1"/>
  <c r="O435" i="20"/>
  <c r="AA435" i="20" a="1"/>
  <c r="AA435" i="20" s="1"/>
  <c r="AC435" i="20" a="1"/>
  <c r="AC435" i="20" s="1"/>
  <c r="AB435" i="20" a="1"/>
  <c r="AB435" i="20" s="1"/>
  <c r="Y435" i="20" a="1"/>
  <c r="Y435" i="20" s="1"/>
  <c r="AD435" i="20" a="1"/>
  <c r="AD435" i="20" s="1"/>
  <c r="AI479" i="16"/>
  <c r="AH479" i="16"/>
  <c r="AM479" i="16"/>
  <c r="AF479" i="16"/>
  <c r="AG480" i="16" a="1"/>
  <c r="AG480" i="16" s="1"/>
  <c r="AL480" i="16"/>
  <c r="AJ481" i="16" s="1"/>
  <c r="AK481" i="16" s="1"/>
  <c r="AR478" i="16" a="1"/>
  <c r="AR478" i="16" s="1"/>
  <c r="BB478" i="16" a="1"/>
  <c r="BB478" i="16" s="1"/>
  <c r="AQ478" i="16"/>
  <c r="BJ478" i="16" a="1"/>
  <c r="BJ478" i="16" s="1"/>
  <c r="BA478" i="16" a="1"/>
  <c r="BA478" i="16" s="1"/>
  <c r="AP478" i="16"/>
  <c r="BH478" i="16" a="1"/>
  <c r="BH478" i="16" s="1"/>
  <c r="AU478" i="16"/>
  <c r="BF478" i="16" a="1"/>
  <c r="BF478" i="16" s="1"/>
  <c r="AT478" i="16"/>
  <c r="BD478" i="16" a="1"/>
  <c r="BD478" i="16" s="1"/>
  <c r="AN478" i="16"/>
  <c r="AY478" i="16" a="1"/>
  <c r="AY478" i="16" s="1"/>
  <c r="AX478" i="16" a="1"/>
  <c r="AX478" i="16" s="1"/>
  <c r="BI478" i="16" a="1"/>
  <c r="BI478" i="16" s="1"/>
  <c r="AW478" i="16" a="1"/>
  <c r="AW478" i="16" s="1"/>
  <c r="AV478" i="16"/>
  <c r="AS478" i="16" a="1"/>
  <c r="AS478" i="16" s="1"/>
  <c r="AO478" i="16"/>
  <c r="BE478" i="16" a="1"/>
  <c r="BE478" i="16" s="1"/>
  <c r="BG478" i="16" a="1"/>
  <c r="BG478" i="16" s="1"/>
  <c r="AZ478" i="16" a="1"/>
  <c r="AZ478" i="16" s="1"/>
  <c r="BC478" i="16" a="1"/>
  <c r="BC478" i="16" s="1"/>
  <c r="N471" i="21" l="1"/>
  <c r="J471" i="21"/>
  <c r="I471" i="21"/>
  <c r="G471" i="21"/>
  <c r="H472" i="21" a="1"/>
  <c r="H472" i="21" s="1"/>
  <c r="M472" i="21"/>
  <c r="K473" i="21" s="1"/>
  <c r="L473" i="21" s="1"/>
  <c r="D469" i="21"/>
  <c r="W470" i="21"/>
  <c r="AI470" i="21" a="1"/>
  <c r="AI470" i="21" s="1"/>
  <c r="Z470" i="21" a="1"/>
  <c r="Z470" i="21" s="1"/>
  <c r="AJ470" i="21" a="1"/>
  <c r="AJ470" i="21" s="1"/>
  <c r="Y470" i="21" a="1"/>
  <c r="Y470" i="21" s="1"/>
  <c r="AF470" i="21" a="1"/>
  <c r="AF470" i="21" s="1"/>
  <c r="AE470" i="21" a="1"/>
  <c r="AE470" i="21" s="1"/>
  <c r="S470" i="21" a="1"/>
  <c r="S470" i="21" s="1"/>
  <c r="AB470" i="21" a="1"/>
  <c r="AB470" i="21" s="1"/>
  <c r="AD470" i="21" a="1"/>
  <c r="AD470" i="21" s="1"/>
  <c r="AC470" i="21" a="1"/>
  <c r="AC470" i="21" s="1"/>
  <c r="Q470" i="21"/>
  <c r="AH470" i="21" a="1"/>
  <c r="AH470" i="21" s="1"/>
  <c r="AK470" i="21" a="1"/>
  <c r="AK470" i="21" s="1"/>
  <c r="P470" i="21"/>
  <c r="O470" i="21"/>
  <c r="AA470" i="21" a="1"/>
  <c r="AA470" i="21" s="1"/>
  <c r="V470" i="21"/>
  <c r="R470" i="21"/>
  <c r="AG470" i="21" a="1"/>
  <c r="AG470" i="21" s="1"/>
  <c r="X470" i="21" a="1"/>
  <c r="X470" i="21" s="1"/>
  <c r="U470" i="21"/>
  <c r="D470" i="21" s="1"/>
  <c r="T470" i="21" a="1"/>
  <c r="T470" i="21" s="1"/>
  <c r="M438" i="20"/>
  <c r="K439" i="20" s="1"/>
  <c r="L439" i="20" s="1"/>
  <c r="H438" i="20" a="1"/>
  <c r="H438" i="20" s="1"/>
  <c r="N437" i="20"/>
  <c r="J437" i="20"/>
  <c r="I437" i="20"/>
  <c r="G437" i="20"/>
  <c r="AE436" i="20" a="1"/>
  <c r="AE436" i="20" s="1"/>
  <c r="V436" i="20"/>
  <c r="AJ436" i="20" a="1"/>
  <c r="AJ436" i="20" s="1"/>
  <c r="P436" i="20"/>
  <c r="AA436" i="20" a="1"/>
  <c r="AA436" i="20" s="1"/>
  <c r="O436" i="20"/>
  <c r="AK436" i="20" a="1"/>
  <c r="AK436" i="20" s="1"/>
  <c r="Z436" i="20" a="1"/>
  <c r="Z436" i="20" s="1"/>
  <c r="AF436" i="20" a="1"/>
  <c r="AF436" i="20" s="1"/>
  <c r="S436" i="20" a="1"/>
  <c r="S436" i="20" s="1"/>
  <c r="AH436" i="20" a="1"/>
  <c r="AH436" i="20" s="1"/>
  <c r="T436" i="20" a="1"/>
  <c r="T436" i="20" s="1"/>
  <c r="AG436" i="20" a="1"/>
  <c r="AG436" i="20" s="1"/>
  <c r="R436" i="20"/>
  <c r="Y436" i="20" a="1"/>
  <c r="Y436" i="20" s="1"/>
  <c r="AC436" i="20" a="1"/>
  <c r="AC436" i="20" s="1"/>
  <c r="AB436" i="20" a="1"/>
  <c r="AB436" i="20" s="1"/>
  <c r="AD436" i="20" a="1"/>
  <c r="AD436" i="20" s="1"/>
  <c r="AI436" i="20" a="1"/>
  <c r="AI436" i="20" s="1"/>
  <c r="Q436" i="20"/>
  <c r="X436" i="20" a="1"/>
  <c r="X436" i="20" s="1"/>
  <c r="U436" i="20"/>
  <c r="D436" i="20" s="1"/>
  <c r="W436" i="20"/>
  <c r="AG481" i="16" a="1"/>
  <c r="AG481" i="16" s="1"/>
  <c r="AL481" i="16"/>
  <c r="AJ482" i="16" s="1"/>
  <c r="AK482" i="16" s="1"/>
  <c r="AF480" i="16"/>
  <c r="AM480" i="16"/>
  <c r="AI480" i="16"/>
  <c r="AH480" i="16"/>
  <c r="BI479" i="16" a="1"/>
  <c r="BI479" i="16" s="1"/>
  <c r="BA479" i="16" a="1"/>
  <c r="BA479" i="16" s="1"/>
  <c r="AQ479" i="16"/>
  <c r="BC479" i="16" a="1"/>
  <c r="BC479" i="16" s="1"/>
  <c r="AS479" i="16" a="1"/>
  <c r="AS479" i="16" s="1"/>
  <c r="AO479" i="16"/>
  <c r="AR479" i="16" a="1"/>
  <c r="AR479" i="16" s="1"/>
  <c r="BE479" i="16" a="1"/>
  <c r="BE479" i="16" s="1"/>
  <c r="AP479" i="16"/>
  <c r="AN479" i="16"/>
  <c r="BF479" i="16" a="1"/>
  <c r="BF479" i="16" s="1"/>
  <c r="BD479" i="16" a="1"/>
  <c r="BD479" i="16" s="1"/>
  <c r="BB479" i="16" a="1"/>
  <c r="BB479" i="16" s="1"/>
  <c r="BG479" i="16" a="1"/>
  <c r="BG479" i="16" s="1"/>
  <c r="AZ479" i="16" a="1"/>
  <c r="AZ479" i="16" s="1"/>
  <c r="AX479" i="16" a="1"/>
  <c r="AX479" i="16" s="1"/>
  <c r="AW479" i="16" a="1"/>
  <c r="AW479" i="16" s="1"/>
  <c r="AV479" i="16"/>
  <c r="BJ479" i="16" a="1"/>
  <c r="BJ479" i="16" s="1"/>
  <c r="BH479" i="16" a="1"/>
  <c r="BH479" i="16" s="1"/>
  <c r="AT479" i="16"/>
  <c r="AC479" i="16" s="1"/>
  <c r="AY479" i="16" a="1"/>
  <c r="AY479" i="16" s="1"/>
  <c r="AU479" i="16"/>
  <c r="AC478" i="16"/>
  <c r="H473" i="21" l="1" a="1"/>
  <c r="H473" i="21" s="1"/>
  <c r="M473" i="21"/>
  <c r="K474" i="21" s="1"/>
  <c r="L474" i="21" s="1"/>
  <c r="J472" i="21"/>
  <c r="I472" i="21"/>
  <c r="N472" i="21"/>
  <c r="G472" i="21"/>
  <c r="AE471" i="21" a="1"/>
  <c r="AE471" i="21" s="1"/>
  <c r="V471" i="21"/>
  <c r="AJ471" i="21" a="1"/>
  <c r="AJ471" i="21" s="1"/>
  <c r="P471" i="21"/>
  <c r="AA471" i="21" a="1"/>
  <c r="AA471" i="21" s="1"/>
  <c r="O471" i="21"/>
  <c r="AD471" i="21" a="1"/>
  <c r="AD471" i="21" s="1"/>
  <c r="S471" i="21" a="1"/>
  <c r="S471" i="21" s="1"/>
  <c r="AC471" i="21" a="1"/>
  <c r="AC471" i="21" s="1"/>
  <c r="AB471" i="21" a="1"/>
  <c r="AB471" i="21" s="1"/>
  <c r="AI471" i="21" a="1"/>
  <c r="AI471" i="21" s="1"/>
  <c r="AH471" i="21" a="1"/>
  <c r="AH471" i="21" s="1"/>
  <c r="R471" i="21"/>
  <c r="T471" i="21" a="1"/>
  <c r="T471" i="21" s="1"/>
  <c r="Q471" i="21"/>
  <c r="AG471" i="21" a="1"/>
  <c r="AG471" i="21" s="1"/>
  <c r="AF471" i="21" a="1"/>
  <c r="AF471" i="21" s="1"/>
  <c r="X471" i="21" a="1"/>
  <c r="X471" i="21" s="1"/>
  <c r="W471" i="21"/>
  <c r="Z471" i="21" a="1"/>
  <c r="Z471" i="21" s="1"/>
  <c r="Y471" i="21" a="1"/>
  <c r="Y471" i="21" s="1"/>
  <c r="AK471" i="21" a="1"/>
  <c r="AK471" i="21" s="1"/>
  <c r="U471" i="21"/>
  <c r="U437" i="20"/>
  <c r="D437" i="20" s="1"/>
  <c r="AK437" i="20" a="1"/>
  <c r="AK437" i="20" s="1"/>
  <c r="R437" i="20"/>
  <c r="AB437" i="20" a="1"/>
  <c r="AB437" i="20" s="1"/>
  <c r="Q437" i="20"/>
  <c r="AF437" i="20" a="1"/>
  <c r="AF437" i="20" s="1"/>
  <c r="T437" i="20" a="1"/>
  <c r="T437" i="20" s="1"/>
  <c r="AC437" i="20" a="1"/>
  <c r="AC437" i="20" s="1"/>
  <c r="AI437" i="20" a="1"/>
  <c r="AI437" i="20" s="1"/>
  <c r="W437" i="20"/>
  <c r="V437" i="20"/>
  <c r="AH437" i="20" a="1"/>
  <c r="AH437" i="20" s="1"/>
  <c r="S437" i="20" a="1"/>
  <c r="S437" i="20" s="1"/>
  <c r="O437" i="20"/>
  <c r="AJ437" i="20" a="1"/>
  <c r="AJ437" i="20" s="1"/>
  <c r="P437" i="20"/>
  <c r="AG437" i="20" a="1"/>
  <c r="AG437" i="20" s="1"/>
  <c r="X437" i="20" a="1"/>
  <c r="X437" i="20" s="1"/>
  <c r="AD437" i="20" a="1"/>
  <c r="AD437" i="20" s="1"/>
  <c r="Y437" i="20" a="1"/>
  <c r="Y437" i="20" s="1"/>
  <c r="Z437" i="20" a="1"/>
  <c r="Z437" i="20" s="1"/>
  <c r="AE437" i="20" a="1"/>
  <c r="AE437" i="20" s="1"/>
  <c r="AA437" i="20" a="1"/>
  <c r="AA437" i="20" s="1"/>
  <c r="G438" i="20"/>
  <c r="J438" i="20"/>
  <c r="I438" i="20"/>
  <c r="N438" i="20"/>
  <c r="H439" i="20" a="1"/>
  <c r="H439" i="20" s="1"/>
  <c r="M439" i="20"/>
  <c r="K440" i="20" s="1"/>
  <c r="L440" i="20" s="1"/>
  <c r="AP480" i="16"/>
  <c r="AU480" i="16"/>
  <c r="BD480" i="16" a="1"/>
  <c r="BD480" i="16" s="1"/>
  <c r="AT480" i="16"/>
  <c r="BB480" i="16" a="1"/>
  <c r="BB480" i="16" s="1"/>
  <c r="AR480" i="16" a="1"/>
  <c r="AR480" i="16" s="1"/>
  <c r="BC480" i="16" a="1"/>
  <c r="BC480" i="16" s="1"/>
  <c r="AN480" i="16"/>
  <c r="BJ480" i="16" a="1"/>
  <c r="BJ480" i="16" s="1"/>
  <c r="AW480" i="16" a="1"/>
  <c r="AW480" i="16" s="1"/>
  <c r="AV480" i="16"/>
  <c r="BI480" i="16" a="1"/>
  <c r="BI480" i="16" s="1"/>
  <c r="AS480" i="16" a="1"/>
  <c r="AS480" i="16" s="1"/>
  <c r="BH480" i="16" a="1"/>
  <c r="BH480" i="16" s="1"/>
  <c r="BA480" i="16" a="1"/>
  <c r="BA480" i="16" s="1"/>
  <c r="AZ480" i="16" a="1"/>
  <c r="AZ480" i="16" s="1"/>
  <c r="AY480" i="16" a="1"/>
  <c r="AY480" i="16" s="1"/>
  <c r="BE480" i="16" a="1"/>
  <c r="BE480" i="16" s="1"/>
  <c r="AX480" i="16" a="1"/>
  <c r="AX480" i="16" s="1"/>
  <c r="BF480" i="16" a="1"/>
  <c r="BF480" i="16" s="1"/>
  <c r="AQ480" i="16"/>
  <c r="BG480" i="16" a="1"/>
  <c r="BG480" i="16" s="1"/>
  <c r="AO480" i="16"/>
  <c r="AG482" i="16" a="1"/>
  <c r="AG482" i="16" s="1"/>
  <c r="AL482" i="16"/>
  <c r="AJ483" i="16" s="1"/>
  <c r="AK483" i="16" s="1"/>
  <c r="AH481" i="16"/>
  <c r="AF481" i="16"/>
  <c r="AM481" i="16"/>
  <c r="AI481" i="16"/>
  <c r="D471" i="21" l="1"/>
  <c r="U472" i="21"/>
  <c r="D472" i="21" s="1"/>
  <c r="AK472" i="21" a="1"/>
  <c r="AK472" i="21" s="1"/>
  <c r="R472" i="21"/>
  <c r="AB472" i="21" a="1"/>
  <c r="AB472" i="21" s="1"/>
  <c r="Q472" i="21"/>
  <c r="AI472" i="21" a="1"/>
  <c r="AI472" i="21" s="1"/>
  <c r="Y472" i="21" a="1"/>
  <c r="Y472" i="21" s="1"/>
  <c r="AA472" i="21" a="1"/>
  <c r="AA472" i="21" s="1"/>
  <c r="AE472" i="21" a="1"/>
  <c r="AE472" i="21" s="1"/>
  <c r="AD472" i="21" a="1"/>
  <c r="AD472" i="21" s="1"/>
  <c r="X472" i="21" a="1"/>
  <c r="X472" i="21" s="1"/>
  <c r="W472" i="21"/>
  <c r="V472" i="21"/>
  <c r="AJ472" i="21" a="1"/>
  <c r="AJ472" i="21" s="1"/>
  <c r="AH472" i="21" a="1"/>
  <c r="AH472" i="21" s="1"/>
  <c r="O472" i="21"/>
  <c r="Z472" i="21" a="1"/>
  <c r="Z472" i="21" s="1"/>
  <c r="P472" i="21"/>
  <c r="S472" i="21" a="1"/>
  <c r="S472" i="21" s="1"/>
  <c r="AF472" i="21" a="1"/>
  <c r="AF472" i="21" s="1"/>
  <c r="AC472" i="21" a="1"/>
  <c r="AC472" i="21" s="1"/>
  <c r="AG472" i="21" a="1"/>
  <c r="AG472" i="21" s="1"/>
  <c r="T472" i="21" a="1"/>
  <c r="T472" i="21" s="1"/>
  <c r="H474" i="21" a="1"/>
  <c r="H474" i="21" s="1"/>
  <c r="M474" i="21"/>
  <c r="K475" i="21" s="1"/>
  <c r="L475" i="21" s="1"/>
  <c r="G473" i="21"/>
  <c r="N473" i="21"/>
  <c r="J473" i="21"/>
  <c r="I473" i="21"/>
  <c r="H440" i="20" a="1"/>
  <c r="H440" i="20" s="1"/>
  <c r="M440" i="20"/>
  <c r="K441" i="20" s="1"/>
  <c r="L441" i="20" s="1"/>
  <c r="G439" i="20"/>
  <c r="J439" i="20"/>
  <c r="N439" i="20"/>
  <c r="I439" i="20"/>
  <c r="AD438" i="20" a="1"/>
  <c r="AD438" i="20" s="1"/>
  <c r="AC438" i="20" a="1"/>
  <c r="AC438" i="20" s="1"/>
  <c r="S438" i="20" a="1"/>
  <c r="S438" i="20" s="1"/>
  <c r="AJ438" i="20" a="1"/>
  <c r="AJ438" i="20" s="1"/>
  <c r="Z438" i="20" a="1"/>
  <c r="Z438" i="20" s="1"/>
  <c r="AA438" i="20" a="1"/>
  <c r="AA438" i="20" s="1"/>
  <c r="AI438" i="20" a="1"/>
  <c r="AI438" i="20" s="1"/>
  <c r="W438" i="20"/>
  <c r="V438" i="20"/>
  <c r="AH438" i="20" a="1"/>
  <c r="AH438" i="20" s="1"/>
  <c r="U438" i="20"/>
  <c r="X438" i="20" a="1"/>
  <c r="X438" i="20" s="1"/>
  <c r="AB438" i="20" a="1"/>
  <c r="AB438" i="20" s="1"/>
  <c r="Y438" i="20" a="1"/>
  <c r="Y438" i="20" s="1"/>
  <c r="P438" i="20"/>
  <c r="O438" i="20"/>
  <c r="AG438" i="20" a="1"/>
  <c r="AG438" i="20" s="1"/>
  <c r="T438" i="20" a="1"/>
  <c r="T438" i="20" s="1"/>
  <c r="R438" i="20"/>
  <c r="Q438" i="20"/>
  <c r="AF438" i="20" a="1"/>
  <c r="AF438" i="20" s="1"/>
  <c r="AK438" i="20" a="1"/>
  <c r="AK438" i="20" s="1"/>
  <c r="AE438" i="20" a="1"/>
  <c r="AE438" i="20" s="1"/>
  <c r="BH481" i="16" a="1"/>
  <c r="BH481" i="16" s="1"/>
  <c r="AZ481" i="16" a="1"/>
  <c r="AZ481" i="16" s="1"/>
  <c r="AO481" i="16"/>
  <c r="AW481" i="16" a="1"/>
  <c r="AW481" i="16" s="1"/>
  <c r="BE481" i="16" a="1"/>
  <c r="BE481" i="16" s="1"/>
  <c r="AV481" i="16"/>
  <c r="AU481" i="16"/>
  <c r="BC481" i="16" a="1"/>
  <c r="BC481" i="16" s="1"/>
  <c r="AS481" i="16" a="1"/>
  <c r="AS481" i="16" s="1"/>
  <c r="BA481" i="16" a="1"/>
  <c r="BA481" i="16" s="1"/>
  <c r="BB481" i="16" a="1"/>
  <c r="BB481" i="16" s="1"/>
  <c r="AY481" i="16" a="1"/>
  <c r="AY481" i="16" s="1"/>
  <c r="AT481" i="16"/>
  <c r="AC481" i="16" s="1"/>
  <c r="BJ481" i="16" a="1"/>
  <c r="BJ481" i="16" s="1"/>
  <c r="AP481" i="16"/>
  <c r="BF481" i="16" a="1"/>
  <c r="BF481" i="16" s="1"/>
  <c r="BD481" i="16" a="1"/>
  <c r="BD481" i="16" s="1"/>
  <c r="BI481" i="16" a="1"/>
  <c r="BI481" i="16" s="1"/>
  <c r="BG481" i="16" a="1"/>
  <c r="BG481" i="16" s="1"/>
  <c r="AR481" i="16" a="1"/>
  <c r="AR481" i="16" s="1"/>
  <c r="AQ481" i="16"/>
  <c r="AN481" i="16"/>
  <c r="AX481" i="16" a="1"/>
  <c r="AX481" i="16" s="1"/>
  <c r="AL483" i="16"/>
  <c r="AJ484" i="16" s="1"/>
  <c r="AK484" i="16" s="1"/>
  <c r="AG483" i="16" a="1"/>
  <c r="AG483" i="16" s="1"/>
  <c r="AI482" i="16"/>
  <c r="AH482" i="16"/>
  <c r="AF482" i="16"/>
  <c r="AM482" i="16"/>
  <c r="AC480" i="16"/>
  <c r="AD473" i="21" l="1" a="1"/>
  <c r="AD473" i="21" s="1"/>
  <c r="AC473" i="21" a="1"/>
  <c r="AC473" i="21" s="1"/>
  <c r="S473" i="21" a="1"/>
  <c r="S473" i="21" s="1"/>
  <c r="AE473" i="21" a="1"/>
  <c r="AE473" i="21" s="1"/>
  <c r="R473" i="21"/>
  <c r="Q473" i="21"/>
  <c r="AJ473" i="21" a="1"/>
  <c r="AJ473" i="21" s="1"/>
  <c r="Y473" i="21" a="1"/>
  <c r="Y473" i="21" s="1"/>
  <c r="AF473" i="21" a="1"/>
  <c r="AF473" i="21" s="1"/>
  <c r="AB473" i="21" a="1"/>
  <c r="AB473" i="21" s="1"/>
  <c r="AA473" i="21" a="1"/>
  <c r="AA473" i="21" s="1"/>
  <c r="AH473" i="21" a="1"/>
  <c r="AH473" i="21" s="1"/>
  <c r="AI473" i="21" a="1"/>
  <c r="AI473" i="21" s="1"/>
  <c r="Z473" i="21" a="1"/>
  <c r="Z473" i="21" s="1"/>
  <c r="P473" i="21"/>
  <c r="AG473" i="21" a="1"/>
  <c r="AG473" i="21" s="1"/>
  <c r="V473" i="21"/>
  <c r="U473" i="21"/>
  <c r="W473" i="21"/>
  <c r="T473" i="21" a="1"/>
  <c r="T473" i="21" s="1"/>
  <c r="O473" i="21"/>
  <c r="X473" i="21" a="1"/>
  <c r="X473" i="21" s="1"/>
  <c r="AK473" i="21" a="1"/>
  <c r="AK473" i="21" s="1"/>
  <c r="H475" i="21" a="1"/>
  <c r="H475" i="21" s="1"/>
  <c r="M475" i="21"/>
  <c r="K476" i="21" s="1"/>
  <c r="L476" i="21" s="1"/>
  <c r="G474" i="21"/>
  <c r="J474" i="21"/>
  <c r="N474" i="21"/>
  <c r="I474" i="21"/>
  <c r="T439" i="20" a="1"/>
  <c r="T439" i="20" s="1"/>
  <c r="AE439" i="20" a="1"/>
  <c r="AE439" i="20" s="1"/>
  <c r="U439" i="20"/>
  <c r="D439" i="20" s="1"/>
  <c r="AF439" i="20" a="1"/>
  <c r="AF439" i="20" s="1"/>
  <c r="S439" i="20" a="1"/>
  <c r="S439" i="20" s="1"/>
  <c r="AJ439" i="20" a="1"/>
  <c r="AJ439" i="20" s="1"/>
  <c r="Y439" i="20" a="1"/>
  <c r="Y439" i="20" s="1"/>
  <c r="AK439" i="20" a="1"/>
  <c r="AK439" i="20" s="1"/>
  <c r="X439" i="20" a="1"/>
  <c r="X439" i="20" s="1"/>
  <c r="AI439" i="20" a="1"/>
  <c r="AI439" i="20" s="1"/>
  <c r="W439" i="20"/>
  <c r="AH439" i="20" a="1"/>
  <c r="AH439" i="20" s="1"/>
  <c r="O439" i="20"/>
  <c r="AG439" i="20" a="1"/>
  <c r="AG439" i="20" s="1"/>
  <c r="AC439" i="20" a="1"/>
  <c r="AC439" i="20" s="1"/>
  <c r="AD439" i="20" a="1"/>
  <c r="AD439" i="20" s="1"/>
  <c r="R439" i="20"/>
  <c r="Q439" i="20"/>
  <c r="AB439" i="20" a="1"/>
  <c r="AB439" i="20" s="1"/>
  <c r="AA439" i="20" a="1"/>
  <c r="AA439" i="20" s="1"/>
  <c r="Z439" i="20" a="1"/>
  <c r="Z439" i="20" s="1"/>
  <c r="V439" i="20"/>
  <c r="P439" i="20"/>
  <c r="M441" i="20"/>
  <c r="K442" i="20" s="1"/>
  <c r="L442" i="20" s="1"/>
  <c r="H441" i="20" a="1"/>
  <c r="H441" i="20" s="1"/>
  <c r="D438" i="20"/>
  <c r="J440" i="20"/>
  <c r="I440" i="20"/>
  <c r="N440" i="20"/>
  <c r="G440" i="20"/>
  <c r="AN482" i="16"/>
  <c r="AX482" i="16" a="1"/>
  <c r="AX482" i="16" s="1"/>
  <c r="BF482" i="16" a="1"/>
  <c r="BF482" i="16" s="1"/>
  <c r="AW482" i="16" a="1"/>
  <c r="AW482" i="16" s="1"/>
  <c r="BD482" i="16" a="1"/>
  <c r="BD482" i="16" s="1"/>
  <c r="AT482" i="16"/>
  <c r="AZ482" i="16" a="1"/>
  <c r="AZ482" i="16" s="1"/>
  <c r="BJ482" i="16" a="1"/>
  <c r="BJ482" i="16" s="1"/>
  <c r="AY482" i="16" a="1"/>
  <c r="AY482" i="16" s="1"/>
  <c r="AU482" i="16"/>
  <c r="BH482" i="16" a="1"/>
  <c r="BH482" i="16" s="1"/>
  <c r="AQ482" i="16"/>
  <c r="BG482" i="16" a="1"/>
  <c r="BG482" i="16" s="1"/>
  <c r="AP482" i="16"/>
  <c r="BE482" i="16" a="1"/>
  <c r="BE482" i="16" s="1"/>
  <c r="AO482" i="16"/>
  <c r="AR482" i="16" a="1"/>
  <c r="AR482" i="16" s="1"/>
  <c r="BI482" i="16" a="1"/>
  <c r="BI482" i="16" s="1"/>
  <c r="BC482" i="16" a="1"/>
  <c r="BC482" i="16" s="1"/>
  <c r="BB482" i="16" a="1"/>
  <c r="BB482" i="16" s="1"/>
  <c r="AS482" i="16" a="1"/>
  <c r="AS482" i="16" s="1"/>
  <c r="BA482" i="16" a="1"/>
  <c r="BA482" i="16" s="1"/>
  <c r="AV482" i="16"/>
  <c r="AM483" i="16"/>
  <c r="AI483" i="16"/>
  <c r="AH483" i="16"/>
  <c r="AF483" i="16"/>
  <c r="AL484" i="16"/>
  <c r="AJ485" i="16" s="1"/>
  <c r="AK485" i="16" s="1"/>
  <c r="AG484" i="16" a="1"/>
  <c r="AG484" i="16" s="1"/>
  <c r="T474" i="21" l="1" a="1"/>
  <c r="T474" i="21" s="1"/>
  <c r="AK474" i="21" a="1"/>
  <c r="AK474" i="21" s="1"/>
  <c r="AC474" i="21" a="1"/>
  <c r="AC474" i="21" s="1"/>
  <c r="W474" i="21"/>
  <c r="AF474" i="21" a="1"/>
  <c r="AF474" i="21" s="1"/>
  <c r="V474" i="21"/>
  <c r="AJ474" i="21" a="1"/>
  <c r="AJ474" i="21" s="1"/>
  <c r="Z474" i="21" a="1"/>
  <c r="Z474" i="21" s="1"/>
  <c r="AI474" i="21" a="1"/>
  <c r="AI474" i="21" s="1"/>
  <c r="X474" i="21" a="1"/>
  <c r="X474" i="21" s="1"/>
  <c r="Q474" i="21"/>
  <c r="AG474" i="21" a="1"/>
  <c r="AG474" i="21" s="1"/>
  <c r="P474" i="21"/>
  <c r="S474" i="21" a="1"/>
  <c r="S474" i="21" s="1"/>
  <c r="O474" i="21"/>
  <c r="AH474" i="21" a="1"/>
  <c r="AH474" i="21" s="1"/>
  <c r="R474" i="21"/>
  <c r="AD474" i="21" a="1"/>
  <c r="AD474" i="21" s="1"/>
  <c r="AB474" i="21" a="1"/>
  <c r="AB474" i="21" s="1"/>
  <c r="AE474" i="21" a="1"/>
  <c r="AE474" i="21" s="1"/>
  <c r="AA474" i="21" a="1"/>
  <c r="AA474" i="21" s="1"/>
  <c r="Y474" i="21" a="1"/>
  <c r="Y474" i="21" s="1"/>
  <c r="U474" i="21"/>
  <c r="D474" i="21" s="1"/>
  <c r="M476" i="21"/>
  <c r="K477" i="21" s="1"/>
  <c r="L477" i="21" s="1"/>
  <c r="H476" i="21" a="1"/>
  <c r="H476" i="21" s="1"/>
  <c r="G475" i="21"/>
  <c r="I475" i="21"/>
  <c r="N475" i="21"/>
  <c r="J475" i="21"/>
  <c r="D473" i="21"/>
  <c r="AK440" i="20" a="1"/>
  <c r="AK440" i="20" s="1"/>
  <c r="AC440" i="20" a="1"/>
  <c r="AC440" i="20" s="1"/>
  <c r="AF440" i="20" a="1"/>
  <c r="AF440" i="20" s="1"/>
  <c r="W440" i="20"/>
  <c r="V440" i="20"/>
  <c r="AJ440" i="20" a="1"/>
  <c r="AJ440" i="20" s="1"/>
  <c r="Z440" i="20" a="1"/>
  <c r="Z440" i="20" s="1"/>
  <c r="AH440" i="20" a="1"/>
  <c r="AH440" i="20" s="1"/>
  <c r="U440" i="20"/>
  <c r="Y440" i="20" a="1"/>
  <c r="Y440" i="20" s="1"/>
  <c r="X440" i="20" a="1"/>
  <c r="X440" i="20" s="1"/>
  <c r="R440" i="20"/>
  <c r="AA440" i="20" a="1"/>
  <c r="AA440" i="20" s="1"/>
  <c r="T440" i="20" a="1"/>
  <c r="T440" i="20" s="1"/>
  <c r="S440" i="20" a="1"/>
  <c r="S440" i="20" s="1"/>
  <c r="P440" i="20"/>
  <c r="O440" i="20"/>
  <c r="AI440" i="20" a="1"/>
  <c r="AI440" i="20" s="1"/>
  <c r="AG440" i="20" a="1"/>
  <c r="AG440" i="20" s="1"/>
  <c r="AB440" i="20" a="1"/>
  <c r="AB440" i="20" s="1"/>
  <c r="Q440" i="20"/>
  <c r="AE440" i="20" a="1"/>
  <c r="AE440" i="20" s="1"/>
  <c r="AD440" i="20" a="1"/>
  <c r="AD440" i="20" s="1"/>
  <c r="J441" i="20"/>
  <c r="I441" i="20"/>
  <c r="G441" i="20"/>
  <c r="N441" i="20"/>
  <c r="M442" i="20"/>
  <c r="K443" i="20" s="1"/>
  <c r="L443" i="20" s="1"/>
  <c r="H442" i="20" a="1"/>
  <c r="H442" i="20" s="1"/>
  <c r="AM484" i="16"/>
  <c r="AI484" i="16"/>
  <c r="AH484" i="16"/>
  <c r="AF484" i="16"/>
  <c r="AL485" i="16"/>
  <c r="AJ486" i="16" s="1"/>
  <c r="AK486" i="16" s="1"/>
  <c r="AG485" i="16" a="1"/>
  <c r="AG485" i="16" s="1"/>
  <c r="BG483" i="16" a="1"/>
  <c r="BG483" i="16" s="1"/>
  <c r="AY483" i="16" a="1"/>
  <c r="AY483" i="16" s="1"/>
  <c r="BH483" i="16" a="1"/>
  <c r="BH483" i="16" s="1"/>
  <c r="AX483" i="16" a="1"/>
  <c r="AX483" i="16" s="1"/>
  <c r="BE483" i="16" a="1"/>
  <c r="BE483" i="16" s="1"/>
  <c r="AV483" i="16"/>
  <c r="BJ483" i="16" a="1"/>
  <c r="BJ483" i="16" s="1"/>
  <c r="AW483" i="16" a="1"/>
  <c r="AW483" i="16" s="1"/>
  <c r="BI483" i="16" a="1"/>
  <c r="BI483" i="16" s="1"/>
  <c r="AU483" i="16"/>
  <c r="AS483" i="16" a="1"/>
  <c r="AS483" i="16" s="1"/>
  <c r="AZ483" i="16" a="1"/>
  <c r="AZ483" i="16" s="1"/>
  <c r="AT483" i="16"/>
  <c r="AC483" i="16" s="1"/>
  <c r="BF483" i="16" a="1"/>
  <c r="BF483" i="16" s="1"/>
  <c r="BC483" i="16" a="1"/>
  <c r="BC483" i="16" s="1"/>
  <c r="BD483" i="16" a="1"/>
  <c r="BD483" i="16" s="1"/>
  <c r="BA483" i="16" a="1"/>
  <c r="BA483" i="16" s="1"/>
  <c r="AP483" i="16"/>
  <c r="AQ483" i="16"/>
  <c r="BB483" i="16" a="1"/>
  <c r="BB483" i="16" s="1"/>
  <c r="AR483" i="16" a="1"/>
  <c r="AR483" i="16" s="1"/>
  <c r="AO483" i="16"/>
  <c r="AN483" i="16"/>
  <c r="AC482" i="16"/>
  <c r="AK475" i="21" l="1" a="1"/>
  <c r="AK475" i="21" s="1"/>
  <c r="AC475" i="21" a="1"/>
  <c r="AC475" i="21" s="1"/>
  <c r="S475" i="21" a="1"/>
  <c r="S475" i="21" s="1"/>
  <c r="AI475" i="21" a="1"/>
  <c r="AI475" i="21" s="1"/>
  <c r="Z475" i="21" a="1"/>
  <c r="Z475" i="21" s="1"/>
  <c r="AG475" i="21" a="1"/>
  <c r="AG475" i="21" s="1"/>
  <c r="V475" i="21"/>
  <c r="U475" i="21"/>
  <c r="AJ475" i="21" a="1"/>
  <c r="AJ475" i="21" s="1"/>
  <c r="X475" i="21" a="1"/>
  <c r="X475" i="21" s="1"/>
  <c r="W475" i="21"/>
  <c r="T475" i="21" a="1"/>
  <c r="T475" i="21" s="1"/>
  <c r="AB475" i="21" a="1"/>
  <c r="AB475" i="21" s="1"/>
  <c r="AA475" i="21" a="1"/>
  <c r="AA475" i="21" s="1"/>
  <c r="Y475" i="21" a="1"/>
  <c r="Y475" i="21" s="1"/>
  <c r="Q475" i="21"/>
  <c r="O475" i="21"/>
  <c r="AH475" i="21" a="1"/>
  <c r="AH475" i="21" s="1"/>
  <c r="P475" i="21"/>
  <c r="AF475" i="21" a="1"/>
  <c r="AF475" i="21" s="1"/>
  <c r="AD475" i="21" a="1"/>
  <c r="AD475" i="21" s="1"/>
  <c r="AE475" i="21" a="1"/>
  <c r="AE475" i="21" s="1"/>
  <c r="R475" i="21"/>
  <c r="N476" i="21"/>
  <c r="J476" i="21"/>
  <c r="I476" i="21"/>
  <c r="G476" i="21"/>
  <c r="H477" i="21" a="1"/>
  <c r="H477" i="21" s="1"/>
  <c r="M477" i="21"/>
  <c r="K478" i="21" s="1"/>
  <c r="L478" i="21" s="1"/>
  <c r="J442" i="20"/>
  <c r="I442" i="20"/>
  <c r="G442" i="20"/>
  <c r="N442" i="20"/>
  <c r="M443" i="20"/>
  <c r="K444" i="20" s="1"/>
  <c r="L444" i="20" s="1"/>
  <c r="H443" i="20" a="1"/>
  <c r="H443" i="20" s="1"/>
  <c r="S441" i="20" a="1"/>
  <c r="S441" i="20" s="1"/>
  <c r="AG441" i="20" a="1"/>
  <c r="AG441" i="20" s="1"/>
  <c r="X441" i="20" a="1"/>
  <c r="X441" i="20" s="1"/>
  <c r="AE441" i="20" a="1"/>
  <c r="AE441" i="20" s="1"/>
  <c r="T441" i="20" a="1"/>
  <c r="T441" i="20" s="1"/>
  <c r="AF441" i="20" a="1"/>
  <c r="AF441" i="20" s="1"/>
  <c r="R441" i="20"/>
  <c r="Q441" i="20"/>
  <c r="Z441" i="20" a="1"/>
  <c r="Z441" i="20" s="1"/>
  <c r="AH441" i="20" a="1"/>
  <c r="AH441" i="20" s="1"/>
  <c r="AD441" i="20" a="1"/>
  <c r="AD441" i="20" s="1"/>
  <c r="AB441" i="20" a="1"/>
  <c r="AB441" i="20" s="1"/>
  <c r="AC441" i="20" a="1"/>
  <c r="AC441" i="20" s="1"/>
  <c r="U441" i="20"/>
  <c r="D441" i="20" s="1"/>
  <c r="P441" i="20"/>
  <c r="O441" i="20"/>
  <c r="AK441" i="20" a="1"/>
  <c r="AK441" i="20" s="1"/>
  <c r="AJ441" i="20" a="1"/>
  <c r="AJ441" i="20" s="1"/>
  <c r="V441" i="20"/>
  <c r="AA441" i="20" a="1"/>
  <c r="AA441" i="20" s="1"/>
  <c r="Y441" i="20" a="1"/>
  <c r="Y441" i="20" s="1"/>
  <c r="W441" i="20"/>
  <c r="AI441" i="20" a="1"/>
  <c r="AI441" i="20" s="1"/>
  <c r="D440" i="20"/>
  <c r="AM485" i="16"/>
  <c r="AF485" i="16"/>
  <c r="AH485" i="16"/>
  <c r="AI485" i="16"/>
  <c r="AG486" i="16" a="1"/>
  <c r="AG486" i="16" s="1"/>
  <c r="AL486" i="16"/>
  <c r="AJ487" i="16" s="1"/>
  <c r="AK487" i="16" s="1"/>
  <c r="BI484" i="16" a="1"/>
  <c r="BI484" i="16" s="1"/>
  <c r="AO484" i="16"/>
  <c r="AZ484" i="16" a="1"/>
  <c r="AZ484" i="16" s="1"/>
  <c r="AN484" i="16"/>
  <c r="BH484" i="16" a="1"/>
  <c r="BH484" i="16" s="1"/>
  <c r="BF484" i="16" a="1"/>
  <c r="BF484" i="16" s="1"/>
  <c r="AU484" i="16"/>
  <c r="BG484" i="16" a="1"/>
  <c r="BG484" i="16" s="1"/>
  <c r="AT484" i="16"/>
  <c r="BD484" i="16" a="1"/>
  <c r="BD484" i="16" s="1"/>
  <c r="AR484" i="16" a="1"/>
  <c r="AR484" i="16" s="1"/>
  <c r="BC484" i="16" a="1"/>
  <c r="BC484" i="16" s="1"/>
  <c r="BB484" i="16" a="1"/>
  <c r="BB484" i="16" s="1"/>
  <c r="BE484" i="16" a="1"/>
  <c r="BE484" i="16" s="1"/>
  <c r="AX484" i="16" a="1"/>
  <c r="AX484" i="16" s="1"/>
  <c r="BJ484" i="16" a="1"/>
  <c r="BJ484" i="16" s="1"/>
  <c r="AY484" i="16" a="1"/>
  <c r="AY484" i="16" s="1"/>
  <c r="AQ484" i="16"/>
  <c r="AP484" i="16"/>
  <c r="AS484" i="16" a="1"/>
  <c r="AS484" i="16" s="1"/>
  <c r="AW484" i="16" a="1"/>
  <c r="AW484" i="16" s="1"/>
  <c r="AV484" i="16"/>
  <c r="BA484" i="16" a="1"/>
  <c r="BA484" i="16" s="1"/>
  <c r="M478" i="21" l="1"/>
  <c r="K479" i="21" s="1"/>
  <c r="L479" i="21" s="1"/>
  <c r="H478" i="21" a="1"/>
  <c r="H478" i="21" s="1"/>
  <c r="G477" i="21"/>
  <c r="J477" i="21"/>
  <c r="I477" i="21"/>
  <c r="N477" i="21"/>
  <c r="S476" i="21" a="1"/>
  <c r="S476" i="21" s="1"/>
  <c r="AJ476" i="21" a="1"/>
  <c r="AJ476" i="21" s="1"/>
  <c r="AB476" i="21" a="1"/>
  <c r="AB476" i="21" s="1"/>
  <c r="R476" i="21"/>
  <c r="Q476" i="21"/>
  <c r="AC476" i="21" a="1"/>
  <c r="AC476" i="21" s="1"/>
  <c r="P476" i="21"/>
  <c r="O476" i="21"/>
  <c r="AD476" i="21" a="1"/>
  <c r="AD476" i="21" s="1"/>
  <c r="W476" i="21"/>
  <c r="AH476" i="21" a="1"/>
  <c r="AH476" i="21" s="1"/>
  <c r="V476" i="21"/>
  <c r="Y476" i="21" a="1"/>
  <c r="Y476" i="21" s="1"/>
  <c r="AG476" i="21" a="1"/>
  <c r="AG476" i="21" s="1"/>
  <c r="AF476" i="21" a="1"/>
  <c r="AF476" i="21" s="1"/>
  <c r="Z476" i="21" a="1"/>
  <c r="Z476" i="21" s="1"/>
  <c r="U476" i="21"/>
  <c r="D476" i="21" s="1"/>
  <c r="T476" i="21" a="1"/>
  <c r="T476" i="21" s="1"/>
  <c r="AI476" i="21" a="1"/>
  <c r="AI476" i="21" s="1"/>
  <c r="AA476" i="21" a="1"/>
  <c r="AA476" i="21" s="1"/>
  <c r="AE476" i="21" a="1"/>
  <c r="AE476" i="21" s="1"/>
  <c r="AK476" i="21" a="1"/>
  <c r="AK476" i="21" s="1"/>
  <c r="X476" i="21" a="1"/>
  <c r="X476" i="21" s="1"/>
  <c r="D475" i="21"/>
  <c r="N443" i="20"/>
  <c r="J443" i="20"/>
  <c r="I443" i="20"/>
  <c r="G443" i="20"/>
  <c r="M444" i="20"/>
  <c r="K445" i="20" s="1"/>
  <c r="L445" i="20" s="1"/>
  <c r="H444" i="20" a="1"/>
  <c r="H444" i="20" s="1"/>
  <c r="AJ442" i="20" a="1"/>
  <c r="AJ442" i="20" s="1"/>
  <c r="AB442" i="20" a="1"/>
  <c r="AB442" i="20" s="1"/>
  <c r="R442" i="20"/>
  <c r="AH442" i="20" a="1"/>
  <c r="AH442" i="20" s="1"/>
  <c r="Y442" i="20" a="1"/>
  <c r="Y442" i="20" s="1"/>
  <c r="Z442" i="20" a="1"/>
  <c r="Z442" i="20" s="1"/>
  <c r="AD442" i="20" a="1"/>
  <c r="AD442" i="20" s="1"/>
  <c r="P442" i="20"/>
  <c r="O442" i="20"/>
  <c r="AA442" i="20" a="1"/>
  <c r="AA442" i="20" s="1"/>
  <c r="V442" i="20"/>
  <c r="S442" i="20" a="1"/>
  <c r="S442" i="20" s="1"/>
  <c r="U442" i="20"/>
  <c r="AK442" i="20" a="1"/>
  <c r="AK442" i="20" s="1"/>
  <c r="T442" i="20" a="1"/>
  <c r="T442" i="20" s="1"/>
  <c r="AI442" i="20" a="1"/>
  <c r="AI442" i="20" s="1"/>
  <c r="W442" i="20"/>
  <c r="Q442" i="20"/>
  <c r="X442" i="20" a="1"/>
  <c r="X442" i="20" s="1"/>
  <c r="AC442" i="20" a="1"/>
  <c r="AC442" i="20" s="1"/>
  <c r="AG442" i="20" a="1"/>
  <c r="AG442" i="20" s="1"/>
  <c r="AF442" i="20" a="1"/>
  <c r="AF442" i="20" s="1"/>
  <c r="AE442" i="20" a="1"/>
  <c r="AE442" i="20" s="1"/>
  <c r="AC484" i="16"/>
  <c r="AL487" i="16"/>
  <c r="AJ488" i="16" s="1"/>
  <c r="AK488" i="16" s="1"/>
  <c r="AG487" i="16" a="1"/>
  <c r="AG487" i="16" s="1"/>
  <c r="AM486" i="16"/>
  <c r="AI486" i="16"/>
  <c r="AH486" i="16"/>
  <c r="AF486" i="16"/>
  <c r="BF485" i="16" a="1"/>
  <c r="BF485" i="16" s="1"/>
  <c r="AX485" i="16" a="1"/>
  <c r="AX485" i="16" s="1"/>
  <c r="BJ485" i="16" a="1"/>
  <c r="BJ485" i="16" s="1"/>
  <c r="AQ485" i="16"/>
  <c r="BA485" i="16" a="1"/>
  <c r="BA485" i="16" s="1"/>
  <c r="AP485" i="16"/>
  <c r="BI485" i="16" a="1"/>
  <c r="BI485" i="16" s="1"/>
  <c r="AO485" i="16"/>
  <c r="AY485" i="16" a="1"/>
  <c r="AY485" i="16" s="1"/>
  <c r="BE485" i="16" a="1"/>
  <c r="BE485" i="16" s="1"/>
  <c r="AS485" i="16" a="1"/>
  <c r="AS485" i="16" s="1"/>
  <c r="BC485" i="16" a="1"/>
  <c r="BC485" i="16" s="1"/>
  <c r="AU485" i="16"/>
  <c r="AT485" i="16"/>
  <c r="AC485" i="16" s="1"/>
  <c r="AR485" i="16" a="1"/>
  <c r="AR485" i="16" s="1"/>
  <c r="BH485" i="16" a="1"/>
  <c r="BH485" i="16" s="1"/>
  <c r="AN485" i="16"/>
  <c r="AZ485" i="16" a="1"/>
  <c r="AZ485" i="16" s="1"/>
  <c r="AV485" i="16"/>
  <c r="BG485" i="16" a="1"/>
  <c r="BG485" i="16" s="1"/>
  <c r="BD485" i="16" a="1"/>
  <c r="BD485" i="16" s="1"/>
  <c r="BB485" i="16" a="1"/>
  <c r="BB485" i="16" s="1"/>
  <c r="AW485" i="16" a="1"/>
  <c r="AW485" i="16" s="1"/>
  <c r="AJ477" i="21" l="1" a="1"/>
  <c r="AJ477" i="21" s="1"/>
  <c r="AB477" i="21" a="1"/>
  <c r="AB477" i="21" s="1"/>
  <c r="R477" i="21"/>
  <c r="Q477" i="21"/>
  <c r="AF477" i="21" a="1"/>
  <c r="AF477" i="21" s="1"/>
  <c r="V477" i="21"/>
  <c r="U477" i="21"/>
  <c r="AK477" i="21" a="1"/>
  <c r="AK477" i="21" s="1"/>
  <c r="Z477" i="21" a="1"/>
  <c r="Z477" i="21" s="1"/>
  <c r="AH477" i="21" a="1"/>
  <c r="AH477" i="21" s="1"/>
  <c r="T477" i="21" a="1"/>
  <c r="T477" i="21" s="1"/>
  <c r="AC477" i="21" a="1"/>
  <c r="AC477" i="21" s="1"/>
  <c r="Y477" i="21" a="1"/>
  <c r="Y477" i="21" s="1"/>
  <c r="X477" i="21" a="1"/>
  <c r="X477" i="21" s="1"/>
  <c r="W477" i="21"/>
  <c r="AA477" i="21" a="1"/>
  <c r="AA477" i="21" s="1"/>
  <c r="AG477" i="21" a="1"/>
  <c r="AG477" i="21" s="1"/>
  <c r="AD477" i="21" a="1"/>
  <c r="AD477" i="21" s="1"/>
  <c r="S477" i="21" a="1"/>
  <c r="S477" i="21" s="1"/>
  <c r="AI477" i="21" a="1"/>
  <c r="AI477" i="21" s="1"/>
  <c r="O477" i="21"/>
  <c r="AE477" i="21" a="1"/>
  <c r="AE477" i="21" s="1"/>
  <c r="P477" i="21"/>
  <c r="J478" i="21"/>
  <c r="I478" i="21"/>
  <c r="G478" i="21"/>
  <c r="N478" i="21"/>
  <c r="M479" i="21"/>
  <c r="K480" i="21" s="1"/>
  <c r="L480" i="21" s="1"/>
  <c r="H479" i="21" a="1"/>
  <c r="H479" i="21" s="1"/>
  <c r="J444" i="20"/>
  <c r="I444" i="20"/>
  <c r="G444" i="20"/>
  <c r="N444" i="20"/>
  <c r="M445" i="20"/>
  <c r="K446" i="20" s="1"/>
  <c r="L446" i="20" s="1"/>
  <c r="H445" i="20" a="1"/>
  <c r="H445" i="20" s="1"/>
  <c r="D442" i="20"/>
  <c r="Q443" i="20"/>
  <c r="AI443" i="20" a="1"/>
  <c r="AI443" i="20" s="1"/>
  <c r="Z443" i="20" a="1"/>
  <c r="Z443" i="20" s="1"/>
  <c r="AE443" i="20" a="1"/>
  <c r="AE443" i="20" s="1"/>
  <c r="T443" i="20" a="1"/>
  <c r="T443" i="20" s="1"/>
  <c r="AB443" i="20" a="1"/>
  <c r="AB443" i="20" s="1"/>
  <c r="AA443" i="20" a="1"/>
  <c r="AA443" i="20" s="1"/>
  <c r="AC443" i="20" a="1"/>
  <c r="AC443" i="20" s="1"/>
  <c r="AF443" i="20" a="1"/>
  <c r="AF443" i="20" s="1"/>
  <c r="AD443" i="20" a="1"/>
  <c r="AD443" i="20" s="1"/>
  <c r="Y443" i="20" a="1"/>
  <c r="Y443" i="20" s="1"/>
  <c r="U443" i="20"/>
  <c r="D443" i="20" s="1"/>
  <c r="X443" i="20" a="1"/>
  <c r="X443" i="20" s="1"/>
  <c r="AH443" i="20" a="1"/>
  <c r="AH443" i="20" s="1"/>
  <c r="AG443" i="20" a="1"/>
  <c r="AG443" i="20" s="1"/>
  <c r="AJ443" i="20" a="1"/>
  <c r="AJ443" i="20" s="1"/>
  <c r="W443" i="20"/>
  <c r="V443" i="20"/>
  <c r="P443" i="20"/>
  <c r="O443" i="20"/>
  <c r="AK443" i="20" a="1"/>
  <c r="AK443" i="20" s="1"/>
  <c r="R443" i="20"/>
  <c r="S443" i="20" a="1"/>
  <c r="S443" i="20" s="1"/>
  <c r="BB486" i="16" a="1"/>
  <c r="BB486" i="16" s="1"/>
  <c r="AR486" i="16" a="1"/>
  <c r="AR486" i="16" s="1"/>
  <c r="BJ486" i="16" a="1"/>
  <c r="BJ486" i="16" s="1"/>
  <c r="AQ486" i="16"/>
  <c r="AZ486" i="16" a="1"/>
  <c r="AZ486" i="16" s="1"/>
  <c r="AN486" i="16"/>
  <c r="AP486" i="16"/>
  <c r="BD486" i="16" a="1"/>
  <c r="BD486" i="16" s="1"/>
  <c r="AO486" i="16"/>
  <c r="AY486" i="16" a="1"/>
  <c r="AY486" i="16" s="1"/>
  <c r="AX486" i="16" a="1"/>
  <c r="AX486" i="16" s="1"/>
  <c r="AU486" i="16"/>
  <c r="AT486" i="16"/>
  <c r="AC486" i="16" s="1"/>
  <c r="BI486" i="16" a="1"/>
  <c r="BI486" i="16" s="1"/>
  <c r="BC486" i="16" a="1"/>
  <c r="BC486" i="16" s="1"/>
  <c r="BA486" i="16" a="1"/>
  <c r="BA486" i="16" s="1"/>
  <c r="AW486" i="16" a="1"/>
  <c r="AW486" i="16" s="1"/>
  <c r="BG486" i="16" a="1"/>
  <c r="BG486" i="16" s="1"/>
  <c r="BF486" i="16" a="1"/>
  <c r="BF486" i="16" s="1"/>
  <c r="AS486" i="16" a="1"/>
  <c r="AS486" i="16" s="1"/>
  <c r="BH486" i="16" a="1"/>
  <c r="BH486" i="16" s="1"/>
  <c r="BE486" i="16" a="1"/>
  <c r="BE486" i="16" s="1"/>
  <c r="AV486" i="16"/>
  <c r="AI487" i="16"/>
  <c r="AM487" i="16"/>
  <c r="AH487" i="16"/>
  <c r="AF487" i="16"/>
  <c r="AG488" i="16" a="1"/>
  <c r="AG488" i="16" s="1"/>
  <c r="AL488" i="16"/>
  <c r="AJ489" i="16" s="1"/>
  <c r="AK489" i="16" s="1"/>
  <c r="N479" i="21" l="1"/>
  <c r="G479" i="21"/>
  <c r="J479" i="21"/>
  <c r="I479" i="21"/>
  <c r="H480" i="21" a="1"/>
  <c r="H480" i="21" s="1"/>
  <c r="M480" i="21"/>
  <c r="K481" i="21" s="1"/>
  <c r="L481" i="21" s="1"/>
  <c r="Q478" i="21"/>
  <c r="AI478" i="21" a="1"/>
  <c r="AI478" i="21" s="1"/>
  <c r="AA478" i="21" a="1"/>
  <c r="AA478" i="21" s="1"/>
  <c r="P478" i="21"/>
  <c r="AH478" i="21" a="1"/>
  <c r="AH478" i="21" s="1"/>
  <c r="Y478" i="21" a="1"/>
  <c r="Y478" i="21" s="1"/>
  <c r="U478" i="21"/>
  <c r="D478" i="21" s="1"/>
  <c r="AF478" i="21" a="1"/>
  <c r="AF478" i="21" s="1"/>
  <c r="T478" i="21" a="1"/>
  <c r="T478" i="21" s="1"/>
  <c r="AG478" i="21" a="1"/>
  <c r="AG478" i="21" s="1"/>
  <c r="AD478" i="21" a="1"/>
  <c r="AD478" i="21" s="1"/>
  <c r="AE478" i="21" a="1"/>
  <c r="AE478" i="21" s="1"/>
  <c r="AC478" i="21" a="1"/>
  <c r="AC478" i="21" s="1"/>
  <c r="X478" i="21" a="1"/>
  <c r="X478" i="21" s="1"/>
  <c r="AK478" i="21" a="1"/>
  <c r="AK478" i="21" s="1"/>
  <c r="Z478" i="21" a="1"/>
  <c r="Z478" i="21" s="1"/>
  <c r="AB478" i="21" a="1"/>
  <c r="AB478" i="21" s="1"/>
  <c r="W478" i="21"/>
  <c r="S478" i="21" a="1"/>
  <c r="S478" i="21" s="1"/>
  <c r="AJ478" i="21" a="1"/>
  <c r="AJ478" i="21" s="1"/>
  <c r="O478" i="21"/>
  <c r="R478" i="21"/>
  <c r="V478" i="21"/>
  <c r="D477" i="21"/>
  <c r="J445" i="20"/>
  <c r="G445" i="20"/>
  <c r="I445" i="20"/>
  <c r="N445" i="20"/>
  <c r="M446" i="20"/>
  <c r="K447" i="20" s="1"/>
  <c r="L447" i="20" s="1"/>
  <c r="H446" i="20" a="1"/>
  <c r="H446" i="20" s="1"/>
  <c r="AI444" i="20" a="1"/>
  <c r="AI444" i="20" s="1"/>
  <c r="AA444" i="20" a="1"/>
  <c r="AA444" i="20" s="1"/>
  <c r="P444" i="20"/>
  <c r="AB444" i="20" a="1"/>
  <c r="AB444" i="20" s="1"/>
  <c r="Q444" i="20"/>
  <c r="AJ444" i="20" a="1"/>
  <c r="AJ444" i="20" s="1"/>
  <c r="O444" i="20"/>
  <c r="Y444" i="20" a="1"/>
  <c r="Y444" i="20" s="1"/>
  <c r="AK444" i="20" a="1"/>
  <c r="AK444" i="20" s="1"/>
  <c r="X444" i="20" a="1"/>
  <c r="X444" i="20" s="1"/>
  <c r="AD444" i="20" a="1"/>
  <c r="AD444" i="20" s="1"/>
  <c r="AC444" i="20" a="1"/>
  <c r="AC444" i="20" s="1"/>
  <c r="AH444" i="20" a="1"/>
  <c r="AH444" i="20" s="1"/>
  <c r="T444" i="20" a="1"/>
  <c r="T444" i="20" s="1"/>
  <c r="S444" i="20" a="1"/>
  <c r="S444" i="20" s="1"/>
  <c r="AG444" i="20" a="1"/>
  <c r="AG444" i="20" s="1"/>
  <c r="R444" i="20"/>
  <c r="W444" i="20"/>
  <c r="V444" i="20"/>
  <c r="AE444" i="20" a="1"/>
  <c r="AE444" i="20" s="1"/>
  <c r="Z444" i="20" a="1"/>
  <c r="Z444" i="20" s="1"/>
  <c r="AF444" i="20" a="1"/>
  <c r="AF444" i="20" s="1"/>
  <c r="U444" i="20"/>
  <c r="AG489" i="16" a="1"/>
  <c r="AG489" i="16" s="1"/>
  <c r="AL489" i="16"/>
  <c r="AJ490" i="16" s="1"/>
  <c r="AK490" i="16" s="1"/>
  <c r="AH488" i="16"/>
  <c r="AF488" i="16"/>
  <c r="AI488" i="16"/>
  <c r="AM488" i="16"/>
  <c r="BE487" i="16" a="1"/>
  <c r="BE487" i="16" s="1"/>
  <c r="AW487" i="16" a="1"/>
  <c r="AW487" i="16" s="1"/>
  <c r="BC487" i="16" a="1"/>
  <c r="BC487" i="16" s="1"/>
  <c r="AS487" i="16" a="1"/>
  <c r="AS487" i="16" s="1"/>
  <c r="BA487" i="16" a="1"/>
  <c r="BA487" i="16" s="1"/>
  <c r="AP487" i="16"/>
  <c r="BB487" i="16" a="1"/>
  <c r="BB487" i="16" s="1"/>
  <c r="BJ487" i="16" a="1"/>
  <c r="BJ487" i="16" s="1"/>
  <c r="AY487" i="16" a="1"/>
  <c r="AY487" i="16" s="1"/>
  <c r="BG487" i="16" a="1"/>
  <c r="BG487" i="16" s="1"/>
  <c r="AO487" i="16"/>
  <c r="AN487" i="16"/>
  <c r="BF487" i="16" a="1"/>
  <c r="BF487" i="16" s="1"/>
  <c r="AR487" i="16" a="1"/>
  <c r="AR487" i="16" s="1"/>
  <c r="AQ487" i="16"/>
  <c r="BI487" i="16" a="1"/>
  <c r="BI487" i="16" s="1"/>
  <c r="AU487" i="16"/>
  <c r="AT487" i="16"/>
  <c r="BH487" i="16" a="1"/>
  <c r="BH487" i="16" s="1"/>
  <c r="BD487" i="16" a="1"/>
  <c r="BD487" i="16" s="1"/>
  <c r="AZ487" i="16" a="1"/>
  <c r="AZ487" i="16" s="1"/>
  <c r="AX487" i="16" a="1"/>
  <c r="AX487" i="16" s="1"/>
  <c r="AV487" i="16"/>
  <c r="M481" i="21" l="1"/>
  <c r="K482" i="21" s="1"/>
  <c r="L482" i="21" s="1"/>
  <c r="H481" i="21" a="1"/>
  <c r="H481" i="21" s="1"/>
  <c r="N480" i="21"/>
  <c r="I480" i="21"/>
  <c r="G480" i="21"/>
  <c r="J480" i="21"/>
  <c r="AI479" i="21" a="1"/>
  <c r="AI479" i="21" s="1"/>
  <c r="AA479" i="21" a="1"/>
  <c r="AA479" i="21" s="1"/>
  <c r="P479" i="21"/>
  <c r="O479" i="21"/>
  <c r="AC479" i="21" a="1"/>
  <c r="AC479" i="21" s="1"/>
  <c r="R479" i="21"/>
  <c r="Q479" i="21"/>
  <c r="AD479" i="21" a="1"/>
  <c r="AD479" i="21" s="1"/>
  <c r="AG479" i="21" a="1"/>
  <c r="AG479" i="21" s="1"/>
  <c r="T479" i="21" a="1"/>
  <c r="T479" i="21" s="1"/>
  <c r="AH479" i="21" a="1"/>
  <c r="AH479" i="21" s="1"/>
  <c r="S479" i="21" a="1"/>
  <c r="S479" i="21" s="1"/>
  <c r="X479" i="21" a="1"/>
  <c r="X479" i="21" s="1"/>
  <c r="AK479" i="21" a="1"/>
  <c r="AK479" i="21" s="1"/>
  <c r="V479" i="21"/>
  <c r="U479" i="21"/>
  <c r="W479" i="21"/>
  <c r="AJ479" i="21" a="1"/>
  <c r="AJ479" i="21" s="1"/>
  <c r="Z479" i="21" a="1"/>
  <c r="Z479" i="21" s="1"/>
  <c r="AE479" i="21" a="1"/>
  <c r="AE479" i="21" s="1"/>
  <c r="AF479" i="21" a="1"/>
  <c r="AF479" i="21" s="1"/>
  <c r="Y479" i="21" a="1"/>
  <c r="Y479" i="21" s="1"/>
  <c r="AB479" i="21" a="1"/>
  <c r="AB479" i="21" s="1"/>
  <c r="N446" i="20"/>
  <c r="J446" i="20"/>
  <c r="I446" i="20"/>
  <c r="G446" i="20"/>
  <c r="M447" i="20"/>
  <c r="K448" i="20" s="1"/>
  <c r="L448" i="20" s="1"/>
  <c r="H447" i="20" a="1"/>
  <c r="H447" i="20" s="1"/>
  <c r="O445" i="20"/>
  <c r="AC445" i="20" a="1"/>
  <c r="AC445" i="20" s="1"/>
  <c r="S445" i="20" a="1"/>
  <c r="S445" i="20" s="1"/>
  <c r="AK445" i="20" a="1"/>
  <c r="AK445" i="20" s="1"/>
  <c r="R445" i="20"/>
  <c r="AE445" i="20" a="1"/>
  <c r="AE445" i="20" s="1"/>
  <c r="T445" i="20" a="1"/>
  <c r="T445" i="20" s="1"/>
  <c r="AH445" i="20" a="1"/>
  <c r="AH445" i="20" s="1"/>
  <c r="W445" i="20"/>
  <c r="V445" i="20"/>
  <c r="AD445" i="20" a="1"/>
  <c r="AD445" i="20" s="1"/>
  <c r="AB445" i="20" a="1"/>
  <c r="AB445" i="20" s="1"/>
  <c r="Z445" i="20" a="1"/>
  <c r="Z445" i="20" s="1"/>
  <c r="AA445" i="20" a="1"/>
  <c r="AA445" i="20" s="1"/>
  <c r="Y445" i="20" a="1"/>
  <c r="Y445" i="20" s="1"/>
  <c r="U445" i="20"/>
  <c r="D445" i="20" s="1"/>
  <c r="AJ445" i="20" a="1"/>
  <c r="AJ445" i="20" s="1"/>
  <c r="X445" i="20" a="1"/>
  <c r="X445" i="20" s="1"/>
  <c r="Q445" i="20"/>
  <c r="P445" i="20"/>
  <c r="AF445" i="20" a="1"/>
  <c r="AF445" i="20" s="1"/>
  <c r="AI445" i="20" a="1"/>
  <c r="AI445" i="20" s="1"/>
  <c r="AG445" i="20" a="1"/>
  <c r="AG445" i="20" s="1"/>
  <c r="D444" i="20"/>
  <c r="AC487" i="16"/>
  <c r="AV488" i="16"/>
  <c r="BE488" i="16" a="1"/>
  <c r="BE488" i="16" s="1"/>
  <c r="AU488" i="16"/>
  <c r="BD488" i="16" a="1"/>
  <c r="BD488" i="16" s="1"/>
  <c r="AT488" i="16"/>
  <c r="AC488" i="16" s="1"/>
  <c r="BB488" i="16" a="1"/>
  <c r="BB488" i="16" s="1"/>
  <c r="AR488" i="16" a="1"/>
  <c r="AR488" i="16" s="1"/>
  <c r="AZ488" i="16" a="1"/>
  <c r="AZ488" i="16" s="1"/>
  <c r="BJ488" i="16" a="1"/>
  <c r="BJ488" i="16" s="1"/>
  <c r="AX488" i="16" a="1"/>
  <c r="AX488" i="16" s="1"/>
  <c r="AW488" i="16" a="1"/>
  <c r="AW488" i="16" s="1"/>
  <c r="AS488" i="16" a="1"/>
  <c r="AS488" i="16" s="1"/>
  <c r="BI488" i="16" a="1"/>
  <c r="BI488" i="16" s="1"/>
  <c r="BG488" i="16" a="1"/>
  <c r="BG488" i="16" s="1"/>
  <c r="BF488" i="16" a="1"/>
  <c r="BF488" i="16" s="1"/>
  <c r="AQ488" i="16"/>
  <c r="AP488" i="16"/>
  <c r="AO488" i="16"/>
  <c r="AN488" i="16"/>
  <c r="BH488" i="16" a="1"/>
  <c r="BH488" i="16" s="1"/>
  <c r="BC488" i="16" a="1"/>
  <c r="BC488" i="16" s="1"/>
  <c r="BA488" i="16" a="1"/>
  <c r="BA488" i="16" s="1"/>
  <c r="AY488" i="16" a="1"/>
  <c r="AY488" i="16" s="1"/>
  <c r="AG490" i="16" a="1"/>
  <c r="AG490" i="16" s="1"/>
  <c r="AL490" i="16"/>
  <c r="AJ491" i="16" s="1"/>
  <c r="AK491" i="16" s="1"/>
  <c r="AI489" i="16"/>
  <c r="AH489" i="16"/>
  <c r="AF489" i="16"/>
  <c r="AM489" i="16"/>
  <c r="D479" i="21" l="1"/>
  <c r="O480" i="21"/>
  <c r="AH480" i="21" a="1"/>
  <c r="AH480" i="21" s="1"/>
  <c r="Z480" i="21" a="1"/>
  <c r="Z480" i="21" s="1"/>
  <c r="U480" i="21"/>
  <c r="D480" i="21" s="1"/>
  <c r="AE480" i="21" a="1"/>
  <c r="AE480" i="21" s="1"/>
  <c r="AJ480" i="21" a="1"/>
  <c r="AJ480" i="21" s="1"/>
  <c r="Y480" i="21" a="1"/>
  <c r="Y480" i="21" s="1"/>
  <c r="S480" i="21" a="1"/>
  <c r="S480" i="21" s="1"/>
  <c r="AF480" i="21" a="1"/>
  <c r="AF480" i="21" s="1"/>
  <c r="R480" i="21"/>
  <c r="W480" i="21"/>
  <c r="AK480" i="21" a="1"/>
  <c r="AK480" i="21" s="1"/>
  <c r="V480" i="21"/>
  <c r="AC480" i="21" a="1"/>
  <c r="AC480" i="21" s="1"/>
  <c r="AB480" i="21" a="1"/>
  <c r="AB480" i="21" s="1"/>
  <c r="Q480" i="21"/>
  <c r="AD480" i="21" a="1"/>
  <c r="AD480" i="21" s="1"/>
  <c r="AA480" i="21" a="1"/>
  <c r="AA480" i="21" s="1"/>
  <c r="T480" i="21" a="1"/>
  <c r="T480" i="21" s="1"/>
  <c r="AI480" i="21" a="1"/>
  <c r="AI480" i="21" s="1"/>
  <c r="X480" i="21" a="1"/>
  <c r="X480" i="21" s="1"/>
  <c r="AG480" i="21" a="1"/>
  <c r="AG480" i="21" s="1"/>
  <c r="P480" i="21"/>
  <c r="N481" i="21"/>
  <c r="J481" i="21"/>
  <c r="I481" i="21"/>
  <c r="G481" i="21"/>
  <c r="M482" i="21"/>
  <c r="K483" i="21" s="1"/>
  <c r="L483" i="21" s="1"/>
  <c r="H482" i="21" a="1"/>
  <c r="H482" i="21" s="1"/>
  <c r="G447" i="20"/>
  <c r="N447" i="20"/>
  <c r="I447" i="20"/>
  <c r="J447" i="20"/>
  <c r="H448" i="20" a="1"/>
  <c r="H448" i="20" s="1"/>
  <c r="M448" i="20"/>
  <c r="K449" i="20" s="1"/>
  <c r="L449" i="20" s="1"/>
  <c r="AH446" i="20" a="1"/>
  <c r="AH446" i="20" s="1"/>
  <c r="Z446" i="20" a="1"/>
  <c r="Z446" i="20" s="1"/>
  <c r="AD446" i="20" a="1"/>
  <c r="AD446" i="20" s="1"/>
  <c r="T446" i="20" a="1"/>
  <c r="T446" i="20" s="1"/>
  <c r="AI446" i="20" a="1"/>
  <c r="AI446" i="20" s="1"/>
  <c r="Y446" i="20" a="1"/>
  <c r="Y446" i="20" s="1"/>
  <c r="AF446" i="20" a="1"/>
  <c r="AF446" i="20" s="1"/>
  <c r="S446" i="20" a="1"/>
  <c r="S446" i="20" s="1"/>
  <c r="R446" i="20"/>
  <c r="AE446" i="20" a="1"/>
  <c r="AE446" i="20" s="1"/>
  <c r="O446" i="20"/>
  <c r="AC446" i="20" a="1"/>
  <c r="AC446" i="20" s="1"/>
  <c r="P446" i="20"/>
  <c r="AJ446" i="20" a="1"/>
  <c r="AJ446" i="20" s="1"/>
  <c r="Q446" i="20"/>
  <c r="AG446" i="20" a="1"/>
  <c r="AG446" i="20" s="1"/>
  <c r="X446" i="20" a="1"/>
  <c r="X446" i="20" s="1"/>
  <c r="W446" i="20"/>
  <c r="V446" i="20"/>
  <c r="AK446" i="20" a="1"/>
  <c r="AK446" i="20" s="1"/>
  <c r="AB446" i="20" a="1"/>
  <c r="AB446" i="20" s="1"/>
  <c r="U446" i="20"/>
  <c r="AA446" i="20" a="1"/>
  <c r="AA446" i="20" s="1"/>
  <c r="BD489" i="16" a="1"/>
  <c r="BD489" i="16" s="1"/>
  <c r="AU489" i="16"/>
  <c r="BF489" i="16" a="1"/>
  <c r="BF489" i="16" s="1"/>
  <c r="AW489" i="16" a="1"/>
  <c r="AW489" i="16" s="1"/>
  <c r="BE489" i="16" a="1"/>
  <c r="BE489" i="16" s="1"/>
  <c r="AV489" i="16"/>
  <c r="BC489" i="16" a="1"/>
  <c r="BC489" i="16" s="1"/>
  <c r="AS489" i="16" a="1"/>
  <c r="AS489" i="16" s="1"/>
  <c r="BJ489" i="16" a="1"/>
  <c r="BJ489" i="16" s="1"/>
  <c r="AY489" i="16" a="1"/>
  <c r="AY489" i="16" s="1"/>
  <c r="BI489" i="16" a="1"/>
  <c r="BI489" i="16" s="1"/>
  <c r="BB489" i="16" a="1"/>
  <c r="BB489" i="16" s="1"/>
  <c r="BA489" i="16" a="1"/>
  <c r="BA489" i="16" s="1"/>
  <c r="AT489" i="16"/>
  <c r="AC489" i="16" s="1"/>
  <c r="AR489" i="16" a="1"/>
  <c r="AR489" i="16" s="1"/>
  <c r="AQ489" i="16"/>
  <c r="AP489" i="16"/>
  <c r="AZ489" i="16" a="1"/>
  <c r="AZ489" i="16" s="1"/>
  <c r="AX489" i="16" a="1"/>
  <c r="AX489" i="16" s="1"/>
  <c r="AO489" i="16"/>
  <c r="BH489" i="16" a="1"/>
  <c r="BH489" i="16" s="1"/>
  <c r="AN489" i="16"/>
  <c r="BG489" i="16" a="1"/>
  <c r="BG489" i="16" s="1"/>
  <c r="AL491" i="16"/>
  <c r="AJ492" i="16" s="1"/>
  <c r="AK492" i="16" s="1"/>
  <c r="AG491" i="16" a="1"/>
  <c r="AG491" i="16" s="1"/>
  <c r="AI490" i="16"/>
  <c r="AF490" i="16"/>
  <c r="AM490" i="16"/>
  <c r="AH490" i="16"/>
  <c r="N482" i="21" l="1"/>
  <c r="G482" i="21"/>
  <c r="J482" i="21"/>
  <c r="I482" i="21"/>
  <c r="H483" i="21" a="1"/>
  <c r="H483" i="21" s="1"/>
  <c r="M483" i="21"/>
  <c r="K484" i="21" s="1"/>
  <c r="L484" i="21" s="1"/>
  <c r="AH481" i="21" a="1"/>
  <c r="AH481" i="21" s="1"/>
  <c r="Z481" i="21" a="1"/>
  <c r="Z481" i="21" s="1"/>
  <c r="AI481" i="21" a="1"/>
  <c r="AI481" i="21" s="1"/>
  <c r="Y481" i="21" a="1"/>
  <c r="Y481" i="21" s="1"/>
  <c r="AF481" i="21" a="1"/>
  <c r="AF481" i="21" s="1"/>
  <c r="T481" i="21" a="1"/>
  <c r="T481" i="21" s="1"/>
  <c r="AE481" i="21" a="1"/>
  <c r="AE481" i="21" s="1"/>
  <c r="R481" i="21"/>
  <c r="Q481" i="21"/>
  <c r="AA481" i="21" a="1"/>
  <c r="AA481" i="21" s="1"/>
  <c r="AK481" i="21" a="1"/>
  <c r="AK481" i="21" s="1"/>
  <c r="AJ481" i="21" a="1"/>
  <c r="AJ481" i="21" s="1"/>
  <c r="P481" i="21"/>
  <c r="S481" i="21" a="1"/>
  <c r="S481" i="21" s="1"/>
  <c r="O481" i="21"/>
  <c r="AG481" i="21" a="1"/>
  <c r="AG481" i="21" s="1"/>
  <c r="AD481" i="21" a="1"/>
  <c r="AD481" i="21" s="1"/>
  <c r="X481" i="21" a="1"/>
  <c r="X481" i="21" s="1"/>
  <c r="W481" i="21"/>
  <c r="U481" i="21"/>
  <c r="D481" i="21" s="1"/>
  <c r="AC481" i="21" a="1"/>
  <c r="AC481" i="21" s="1"/>
  <c r="AB481" i="21" a="1"/>
  <c r="AB481" i="21" s="1"/>
  <c r="V481" i="21"/>
  <c r="D446" i="20"/>
  <c r="H449" i="20" a="1"/>
  <c r="H449" i="20" s="1"/>
  <c r="M449" i="20"/>
  <c r="K450" i="20" s="1"/>
  <c r="L450" i="20" s="1"/>
  <c r="J448" i="20"/>
  <c r="I448" i="20"/>
  <c r="G448" i="20"/>
  <c r="N448" i="20"/>
  <c r="AE447" i="20" a="1"/>
  <c r="AE447" i="20" s="1"/>
  <c r="U447" i="20"/>
  <c r="D447" i="20" s="1"/>
  <c r="AD447" i="20" a="1"/>
  <c r="AD447" i="20" s="1"/>
  <c r="S447" i="20" a="1"/>
  <c r="S447" i="20" s="1"/>
  <c r="R447" i="20"/>
  <c r="AC447" i="20" a="1"/>
  <c r="AC447" i="20" s="1"/>
  <c r="O447" i="20"/>
  <c r="AG447" i="20" a="1"/>
  <c r="AG447" i="20" s="1"/>
  <c r="Q447" i="20"/>
  <c r="P447" i="20"/>
  <c r="AF447" i="20" a="1"/>
  <c r="AF447" i="20" s="1"/>
  <c r="Y447" i="20" a="1"/>
  <c r="Y447" i="20" s="1"/>
  <c r="Z447" i="20" a="1"/>
  <c r="Z447" i="20" s="1"/>
  <c r="X447" i="20" a="1"/>
  <c r="X447" i="20" s="1"/>
  <c r="AK447" i="20" a="1"/>
  <c r="AK447" i="20" s="1"/>
  <c r="W447" i="20"/>
  <c r="AA447" i="20" a="1"/>
  <c r="AA447" i="20" s="1"/>
  <c r="V447" i="20"/>
  <c r="AH447" i="20" a="1"/>
  <c r="AH447" i="20" s="1"/>
  <c r="AI447" i="20" a="1"/>
  <c r="AI447" i="20" s="1"/>
  <c r="AB447" i="20" a="1"/>
  <c r="AB447" i="20" s="1"/>
  <c r="T447" i="20" a="1"/>
  <c r="T447" i="20" s="1"/>
  <c r="AJ447" i="20" a="1"/>
  <c r="AJ447" i="20" s="1"/>
  <c r="BG490" i="16" a="1"/>
  <c r="BG490" i="16" s="1"/>
  <c r="AY490" i="16" a="1"/>
  <c r="AY490" i="16" s="1"/>
  <c r="BD490" i="16" a="1"/>
  <c r="BD490" i="16" s="1"/>
  <c r="AT490" i="16"/>
  <c r="BH490" i="16" a="1"/>
  <c r="BH490" i="16" s="1"/>
  <c r="AX490" i="16" a="1"/>
  <c r="AX490" i="16" s="1"/>
  <c r="BE490" i="16" a="1"/>
  <c r="BE490" i="16" s="1"/>
  <c r="AU490" i="16"/>
  <c r="BJ490" i="16" a="1"/>
  <c r="BJ490" i="16" s="1"/>
  <c r="AW490" i="16" a="1"/>
  <c r="AW490" i="16" s="1"/>
  <c r="AV490" i="16"/>
  <c r="BI490" i="16" a="1"/>
  <c r="BI490" i="16" s="1"/>
  <c r="AR490" i="16" a="1"/>
  <c r="AR490" i="16" s="1"/>
  <c r="AQ490" i="16"/>
  <c r="AP490" i="16"/>
  <c r="AO490" i="16"/>
  <c r="BF490" i="16" a="1"/>
  <c r="BF490" i="16" s="1"/>
  <c r="AN490" i="16"/>
  <c r="BA490" i="16" a="1"/>
  <c r="BA490" i="16" s="1"/>
  <c r="AZ490" i="16" a="1"/>
  <c r="AZ490" i="16" s="1"/>
  <c r="BB490" i="16" a="1"/>
  <c r="BB490" i="16" s="1"/>
  <c r="AS490" i="16" a="1"/>
  <c r="AS490" i="16" s="1"/>
  <c r="BC490" i="16" a="1"/>
  <c r="BC490" i="16" s="1"/>
  <c r="AF491" i="16"/>
  <c r="AM491" i="16"/>
  <c r="AI491" i="16"/>
  <c r="AH491" i="16"/>
  <c r="AL492" i="16"/>
  <c r="AJ493" i="16" s="1"/>
  <c r="AK493" i="16" s="1"/>
  <c r="AG492" i="16" a="1"/>
  <c r="AG492" i="16" s="1"/>
  <c r="M484" i="21" l="1"/>
  <c r="K485" i="21" s="1"/>
  <c r="L485" i="21" s="1"/>
  <c r="H484" i="21" a="1"/>
  <c r="H484" i="21" s="1"/>
  <c r="N483" i="21"/>
  <c r="J483" i="21"/>
  <c r="I483" i="21"/>
  <c r="G483" i="21"/>
  <c r="AG482" i="21" a="1"/>
  <c r="AG482" i="21" s="1"/>
  <c r="Y482" i="21" a="1"/>
  <c r="Y482" i="21" s="1"/>
  <c r="Q482" i="21"/>
  <c r="AK482" i="21" a="1"/>
  <c r="AK482" i="21" s="1"/>
  <c r="AB482" i="21" a="1"/>
  <c r="AB482" i="21" s="1"/>
  <c r="P482" i="21"/>
  <c r="O482" i="21"/>
  <c r="AC482" i="21" a="1"/>
  <c r="AC482" i="21" s="1"/>
  <c r="S482" i="21" a="1"/>
  <c r="S482" i="21" s="1"/>
  <c r="AE482" i="21" a="1"/>
  <c r="AE482" i="21" s="1"/>
  <c r="R482" i="21"/>
  <c r="AA482" i="21" a="1"/>
  <c r="AA482" i="21" s="1"/>
  <c r="Z482" i="21" a="1"/>
  <c r="Z482" i="21" s="1"/>
  <c r="X482" i="21" a="1"/>
  <c r="X482" i="21" s="1"/>
  <c r="W482" i="21"/>
  <c r="AH482" i="21" a="1"/>
  <c r="AH482" i="21" s="1"/>
  <c r="V482" i="21"/>
  <c r="AF482" i="21" a="1"/>
  <c r="AF482" i="21" s="1"/>
  <c r="AI482" i="21" a="1"/>
  <c r="AI482" i="21" s="1"/>
  <c r="U482" i="21"/>
  <c r="T482" i="21" a="1"/>
  <c r="T482" i="21" s="1"/>
  <c r="AD482" i="21" a="1"/>
  <c r="AD482" i="21" s="1"/>
  <c r="AJ482" i="21" a="1"/>
  <c r="AJ482" i="21" s="1"/>
  <c r="AG448" i="20" a="1"/>
  <c r="AG448" i="20" s="1"/>
  <c r="Y448" i="20" a="1"/>
  <c r="Y448" i="20" s="1"/>
  <c r="AF448" i="20" a="1"/>
  <c r="AF448" i="20" s="1"/>
  <c r="W448" i="20"/>
  <c r="V448" i="20"/>
  <c r="Z448" i="20" a="1"/>
  <c r="Z448" i="20" s="1"/>
  <c r="AI448" i="20" a="1"/>
  <c r="AI448" i="20" s="1"/>
  <c r="AB448" i="20" a="1"/>
  <c r="AB448" i="20" s="1"/>
  <c r="S448" i="20" a="1"/>
  <c r="S448" i="20" s="1"/>
  <c r="R448" i="20"/>
  <c r="AE448" i="20" a="1"/>
  <c r="AE448" i="20" s="1"/>
  <c r="Q448" i="20"/>
  <c r="O448" i="20"/>
  <c r="AH448" i="20" a="1"/>
  <c r="AH448" i="20" s="1"/>
  <c r="AD448" i="20" a="1"/>
  <c r="AD448" i="20" s="1"/>
  <c r="AC448" i="20" a="1"/>
  <c r="AC448" i="20" s="1"/>
  <c r="X448" i="20" a="1"/>
  <c r="X448" i="20" s="1"/>
  <c r="T448" i="20" a="1"/>
  <c r="T448" i="20" s="1"/>
  <c r="AJ448" i="20" a="1"/>
  <c r="AJ448" i="20" s="1"/>
  <c r="AA448" i="20" a="1"/>
  <c r="AA448" i="20" s="1"/>
  <c r="AK448" i="20" a="1"/>
  <c r="AK448" i="20" s="1"/>
  <c r="U448" i="20"/>
  <c r="D448" i="20" s="1"/>
  <c r="P448" i="20"/>
  <c r="M450" i="20"/>
  <c r="K451" i="20" s="1"/>
  <c r="L451" i="20" s="1"/>
  <c r="H450" i="20" a="1"/>
  <c r="H450" i="20" s="1"/>
  <c r="J449" i="20"/>
  <c r="I449" i="20"/>
  <c r="G449" i="20"/>
  <c r="N449" i="20"/>
  <c r="AI492" i="16"/>
  <c r="AM492" i="16"/>
  <c r="AF492" i="16"/>
  <c r="AH492" i="16"/>
  <c r="AL493" i="16"/>
  <c r="AJ494" i="16" s="1"/>
  <c r="AK494" i="16" s="1"/>
  <c r="AG493" i="16" a="1"/>
  <c r="AG493" i="16" s="1"/>
  <c r="BE491" i="16" a="1"/>
  <c r="BE491" i="16" s="1"/>
  <c r="AV491" i="16"/>
  <c r="AP491" i="16"/>
  <c r="BJ491" i="16" a="1"/>
  <c r="BJ491" i="16" s="1"/>
  <c r="BA491" i="16" a="1"/>
  <c r="BA491" i="16" s="1"/>
  <c r="AO491" i="16"/>
  <c r="AN491" i="16"/>
  <c r="BH491" i="16" a="1"/>
  <c r="BH491" i="16" s="1"/>
  <c r="AY491" i="16" a="1"/>
  <c r="AY491" i="16" s="1"/>
  <c r="BI491" i="16" a="1"/>
  <c r="BI491" i="16" s="1"/>
  <c r="AW491" i="16" a="1"/>
  <c r="AW491" i="16" s="1"/>
  <c r="AU491" i="16"/>
  <c r="AT491" i="16"/>
  <c r="AC491" i="16" s="1"/>
  <c r="BB491" i="16" a="1"/>
  <c r="BB491" i="16" s="1"/>
  <c r="AZ491" i="16" a="1"/>
  <c r="AZ491" i="16" s="1"/>
  <c r="AS491" i="16" a="1"/>
  <c r="AS491" i="16" s="1"/>
  <c r="AR491" i="16" a="1"/>
  <c r="AR491" i="16" s="1"/>
  <c r="BD491" i="16" a="1"/>
  <c r="BD491" i="16" s="1"/>
  <c r="BC491" i="16" a="1"/>
  <c r="BC491" i="16" s="1"/>
  <c r="BG491" i="16" a="1"/>
  <c r="BG491" i="16" s="1"/>
  <c r="BF491" i="16" a="1"/>
  <c r="BF491" i="16" s="1"/>
  <c r="AX491" i="16" a="1"/>
  <c r="AX491" i="16" s="1"/>
  <c r="AQ491" i="16"/>
  <c r="AC490" i="16"/>
  <c r="D482" i="21" l="1"/>
  <c r="AD483" i="21" a="1"/>
  <c r="AD483" i="21" s="1"/>
  <c r="AH483" i="21" a="1"/>
  <c r="AH483" i="21" s="1"/>
  <c r="Y483" i="21" a="1"/>
  <c r="Y483" i="21" s="1"/>
  <c r="AF483" i="21" a="1"/>
  <c r="AF483" i="21" s="1"/>
  <c r="T483" i="21" a="1"/>
  <c r="T483" i="21" s="1"/>
  <c r="AK483" i="21" a="1"/>
  <c r="AK483" i="21" s="1"/>
  <c r="Z483" i="21" a="1"/>
  <c r="Z483" i="21" s="1"/>
  <c r="AE483" i="21" a="1"/>
  <c r="AE483" i="21" s="1"/>
  <c r="P483" i="21"/>
  <c r="O483" i="21"/>
  <c r="AG483" i="21" a="1"/>
  <c r="AG483" i="21" s="1"/>
  <c r="AJ483" i="21" a="1"/>
  <c r="AJ483" i="21" s="1"/>
  <c r="R483" i="21"/>
  <c r="AI483" i="21" a="1"/>
  <c r="AI483" i="21" s="1"/>
  <c r="Q483" i="21"/>
  <c r="AC483" i="21" a="1"/>
  <c r="AC483" i="21" s="1"/>
  <c r="X483" i="21" a="1"/>
  <c r="X483" i="21" s="1"/>
  <c r="U483" i="21"/>
  <c r="D483" i="21" s="1"/>
  <c r="S483" i="21" a="1"/>
  <c r="S483" i="21" s="1"/>
  <c r="AB483" i="21" a="1"/>
  <c r="AB483" i="21" s="1"/>
  <c r="AA483" i="21" a="1"/>
  <c r="AA483" i="21" s="1"/>
  <c r="W483" i="21"/>
  <c r="V483" i="21"/>
  <c r="N484" i="21"/>
  <c r="I484" i="21"/>
  <c r="J484" i="21"/>
  <c r="G484" i="21"/>
  <c r="H485" i="21" a="1"/>
  <c r="H485" i="21" s="1"/>
  <c r="M485" i="21"/>
  <c r="K486" i="21" s="1"/>
  <c r="L486" i="21" s="1"/>
  <c r="Y449" i="20" a="1"/>
  <c r="Y449" i="20" s="1"/>
  <c r="AG449" i="20" a="1"/>
  <c r="AG449" i="20" s="1"/>
  <c r="X449" i="20" a="1"/>
  <c r="X449" i="20" s="1"/>
  <c r="AD449" i="20" a="1"/>
  <c r="AD449" i="20" s="1"/>
  <c r="S449" i="20" a="1"/>
  <c r="S449" i="20" s="1"/>
  <c r="R449" i="20"/>
  <c r="Z449" i="20" a="1"/>
  <c r="Z449" i="20" s="1"/>
  <c r="AJ449" i="20" a="1"/>
  <c r="AJ449" i="20" s="1"/>
  <c r="T449" i="20" a="1"/>
  <c r="T449" i="20" s="1"/>
  <c r="AH449" i="20" a="1"/>
  <c r="AH449" i="20" s="1"/>
  <c r="AF449" i="20" a="1"/>
  <c r="AF449" i="20" s="1"/>
  <c r="Q449" i="20"/>
  <c r="V449" i="20"/>
  <c r="W449" i="20"/>
  <c r="U449" i="20"/>
  <c r="AK449" i="20" a="1"/>
  <c r="AK449" i="20" s="1"/>
  <c r="P449" i="20"/>
  <c r="AB449" i="20" a="1"/>
  <c r="AB449" i="20" s="1"/>
  <c r="AA449" i="20" a="1"/>
  <c r="AA449" i="20" s="1"/>
  <c r="O449" i="20"/>
  <c r="AE449" i="20" a="1"/>
  <c r="AE449" i="20" s="1"/>
  <c r="AC449" i="20" a="1"/>
  <c r="AC449" i="20" s="1"/>
  <c r="AI449" i="20" a="1"/>
  <c r="AI449" i="20" s="1"/>
  <c r="J450" i="20"/>
  <c r="G450" i="20"/>
  <c r="I450" i="20"/>
  <c r="N450" i="20"/>
  <c r="M451" i="20"/>
  <c r="K452" i="20" s="1"/>
  <c r="L452" i="20" s="1"/>
  <c r="H451" i="20" a="1"/>
  <c r="H451" i="20" s="1"/>
  <c r="AH493" i="16"/>
  <c r="AM493" i="16"/>
  <c r="AI493" i="16"/>
  <c r="AF493" i="16"/>
  <c r="AL494" i="16"/>
  <c r="AJ495" i="16" s="1"/>
  <c r="AK495" i="16" s="1"/>
  <c r="AG494" i="16" a="1"/>
  <c r="AG494" i="16" s="1"/>
  <c r="BF492" i="16" a="1"/>
  <c r="BF492" i="16" s="1"/>
  <c r="AX492" i="16" a="1"/>
  <c r="AX492" i="16" s="1"/>
  <c r="BD492" i="16" a="1"/>
  <c r="BD492" i="16" s="1"/>
  <c r="AS492" i="16" a="1"/>
  <c r="AS492" i="16" s="1"/>
  <c r="BC492" i="16" a="1"/>
  <c r="BC492" i="16" s="1"/>
  <c r="AP492" i="16"/>
  <c r="BI492" i="16" a="1"/>
  <c r="BI492" i="16" s="1"/>
  <c r="AW492" i="16" a="1"/>
  <c r="AW492" i="16" s="1"/>
  <c r="AV492" i="16"/>
  <c r="BH492" i="16" a="1"/>
  <c r="BH492" i="16" s="1"/>
  <c r="AU492" i="16"/>
  <c r="AQ492" i="16"/>
  <c r="BJ492" i="16" a="1"/>
  <c r="BJ492" i="16" s="1"/>
  <c r="AO492" i="16"/>
  <c r="AN492" i="16"/>
  <c r="BG492" i="16" a="1"/>
  <c r="BG492" i="16" s="1"/>
  <c r="AT492" i="16"/>
  <c r="AR492" i="16" a="1"/>
  <c r="AR492" i="16" s="1"/>
  <c r="BE492" i="16" a="1"/>
  <c r="BE492" i="16" s="1"/>
  <c r="BB492" i="16" a="1"/>
  <c r="BB492" i="16" s="1"/>
  <c r="AZ492" i="16" a="1"/>
  <c r="AZ492" i="16" s="1"/>
  <c r="AY492" i="16" a="1"/>
  <c r="AY492" i="16" s="1"/>
  <c r="BA492" i="16" a="1"/>
  <c r="BA492" i="16" s="1"/>
  <c r="H486" i="21" l="1" a="1"/>
  <c r="H486" i="21" s="1"/>
  <c r="M486" i="21"/>
  <c r="K487" i="21" s="1"/>
  <c r="L487" i="21" s="1"/>
  <c r="J485" i="21"/>
  <c r="I485" i="21"/>
  <c r="N485" i="21"/>
  <c r="G485" i="21"/>
  <c r="T484" i="21" a="1"/>
  <c r="T484" i="21" s="1"/>
  <c r="AK484" i="21" a="1"/>
  <c r="AK484" i="21" s="1"/>
  <c r="AC484" i="21" a="1"/>
  <c r="AC484" i="21" s="1"/>
  <c r="O484" i="21"/>
  <c r="AJ484" i="21" a="1"/>
  <c r="AJ484" i="21" s="1"/>
  <c r="AA484" i="21" a="1"/>
  <c r="AA484" i="21" s="1"/>
  <c r="AB484" i="21" a="1"/>
  <c r="AB484" i="21" s="1"/>
  <c r="AI484" i="21" a="1"/>
  <c r="AI484" i="21" s="1"/>
  <c r="X484" i="21" a="1"/>
  <c r="X484" i="21" s="1"/>
  <c r="S484" i="21" a="1"/>
  <c r="S484" i="21" s="1"/>
  <c r="AG484" i="21" a="1"/>
  <c r="AG484" i="21" s="1"/>
  <c r="R484" i="21"/>
  <c r="W484" i="21"/>
  <c r="V484" i="21"/>
  <c r="AD484" i="21" a="1"/>
  <c r="AD484" i="21" s="1"/>
  <c r="Z484" i="21" a="1"/>
  <c r="Z484" i="21" s="1"/>
  <c r="AE484" i="21" a="1"/>
  <c r="AE484" i="21" s="1"/>
  <c r="Y484" i="21" a="1"/>
  <c r="Y484" i="21" s="1"/>
  <c r="AH484" i="21" a="1"/>
  <c r="AH484" i="21" s="1"/>
  <c r="Q484" i="21"/>
  <c r="P484" i="21"/>
  <c r="U484" i="21"/>
  <c r="AF484" i="21" a="1"/>
  <c r="AF484" i="21" s="1"/>
  <c r="D449" i="20"/>
  <c r="H452" i="20" a="1"/>
  <c r="H452" i="20" s="1"/>
  <c r="M452" i="20"/>
  <c r="K453" i="20" s="1"/>
  <c r="L453" i="20" s="1"/>
  <c r="AF450" i="20" a="1"/>
  <c r="AF450" i="20" s="1"/>
  <c r="X450" i="20" a="1"/>
  <c r="X450" i="20" s="1"/>
  <c r="Z450" i="20" a="1"/>
  <c r="Z450" i="20" s="1"/>
  <c r="AH450" i="20" a="1"/>
  <c r="AH450" i="20" s="1"/>
  <c r="Y450" i="20" a="1"/>
  <c r="Y450" i="20" s="1"/>
  <c r="AI450" i="20" a="1"/>
  <c r="AI450" i="20" s="1"/>
  <c r="U450" i="20"/>
  <c r="D450" i="20" s="1"/>
  <c r="AG450" i="20" a="1"/>
  <c r="AG450" i="20" s="1"/>
  <c r="T450" i="20" a="1"/>
  <c r="T450" i="20" s="1"/>
  <c r="AJ450" i="20" a="1"/>
  <c r="AJ450" i="20" s="1"/>
  <c r="S450" i="20" a="1"/>
  <c r="S450" i="20" s="1"/>
  <c r="AD450" i="20" a="1"/>
  <c r="AD450" i="20" s="1"/>
  <c r="AC450" i="20" a="1"/>
  <c r="AC450" i="20" s="1"/>
  <c r="AB450" i="20" a="1"/>
  <c r="AB450" i="20" s="1"/>
  <c r="AA450" i="20" a="1"/>
  <c r="AA450" i="20" s="1"/>
  <c r="AE450" i="20" a="1"/>
  <c r="AE450" i="20" s="1"/>
  <c r="V450" i="20"/>
  <c r="R450" i="20"/>
  <c r="Q450" i="20"/>
  <c r="W450" i="20"/>
  <c r="P450" i="20"/>
  <c r="O450" i="20"/>
  <c r="AK450" i="20" a="1"/>
  <c r="AK450" i="20" s="1"/>
  <c r="I451" i="20"/>
  <c r="N451" i="20"/>
  <c r="J451" i="20"/>
  <c r="G451" i="20"/>
  <c r="AC492" i="16"/>
  <c r="AI494" i="16"/>
  <c r="AM494" i="16"/>
  <c r="AF494" i="16"/>
  <c r="AH494" i="16"/>
  <c r="AG495" i="16" a="1"/>
  <c r="AG495" i="16" s="1"/>
  <c r="AL495" i="16"/>
  <c r="AJ496" i="16" s="1"/>
  <c r="AK496" i="16" s="1"/>
  <c r="AY493" i="16" a="1"/>
  <c r="AY493" i="16" s="1"/>
  <c r="BH493" i="16" a="1"/>
  <c r="BH493" i="16" s="1"/>
  <c r="BG493" i="16" a="1"/>
  <c r="BG493" i="16" s="1"/>
  <c r="AX493" i="16" a="1"/>
  <c r="AX493" i="16" s="1"/>
  <c r="AW493" i="16" a="1"/>
  <c r="AW493" i="16" s="1"/>
  <c r="BF493" i="16" a="1"/>
  <c r="BF493" i="16" s="1"/>
  <c r="AV493" i="16"/>
  <c r="BD493" i="16" a="1"/>
  <c r="BD493" i="16" s="1"/>
  <c r="BJ493" i="16" a="1"/>
  <c r="BJ493" i="16" s="1"/>
  <c r="AU493" i="16"/>
  <c r="AT493" i="16"/>
  <c r="AC493" i="16" s="1"/>
  <c r="BI493" i="16" a="1"/>
  <c r="BI493" i="16" s="1"/>
  <c r="AS493" i="16" a="1"/>
  <c r="AS493" i="16" s="1"/>
  <c r="AQ493" i="16"/>
  <c r="BA493" i="16" a="1"/>
  <c r="BA493" i="16" s="1"/>
  <c r="AZ493" i="16" a="1"/>
  <c r="AZ493" i="16" s="1"/>
  <c r="AN493" i="16"/>
  <c r="BE493" i="16" a="1"/>
  <c r="BE493" i="16" s="1"/>
  <c r="BB493" i="16" a="1"/>
  <c r="BB493" i="16" s="1"/>
  <c r="BC493" i="16" a="1"/>
  <c r="BC493" i="16" s="1"/>
  <c r="AP493" i="16"/>
  <c r="AR493" i="16" a="1"/>
  <c r="AR493" i="16" s="1"/>
  <c r="AO493" i="16"/>
  <c r="D484" i="21" l="1"/>
  <c r="AK485" i="21" a="1"/>
  <c r="AK485" i="21" s="1"/>
  <c r="AC485" i="21" a="1"/>
  <c r="AC485" i="21" s="1"/>
  <c r="S485" i="21" a="1"/>
  <c r="S485" i="21" s="1"/>
  <c r="AE485" i="21" a="1"/>
  <c r="AE485" i="21" s="1"/>
  <c r="T485" i="21" a="1"/>
  <c r="T485" i="21" s="1"/>
  <c r="AI485" i="21" a="1"/>
  <c r="AI485" i="21" s="1"/>
  <c r="Y485" i="21" a="1"/>
  <c r="Y485" i="21" s="1"/>
  <c r="AJ485" i="21" a="1"/>
  <c r="AJ485" i="21" s="1"/>
  <c r="X485" i="21" a="1"/>
  <c r="X485" i="21" s="1"/>
  <c r="W485" i="21"/>
  <c r="V485" i="21"/>
  <c r="U485" i="21"/>
  <c r="D485" i="21" s="1"/>
  <c r="AD485" i="21" a="1"/>
  <c r="AD485" i="21" s="1"/>
  <c r="R485" i="21"/>
  <c r="Q485" i="21"/>
  <c r="P485" i="21"/>
  <c r="O485" i="21"/>
  <c r="AH485" i="21" a="1"/>
  <c r="AH485" i="21" s="1"/>
  <c r="AB485" i="21" a="1"/>
  <c r="AB485" i="21" s="1"/>
  <c r="AA485" i="21" a="1"/>
  <c r="AA485" i="21" s="1"/>
  <c r="AF485" i="21" a="1"/>
  <c r="AF485" i="21" s="1"/>
  <c r="Z485" i="21" a="1"/>
  <c r="Z485" i="21" s="1"/>
  <c r="AG485" i="21" a="1"/>
  <c r="AG485" i="21" s="1"/>
  <c r="M487" i="21"/>
  <c r="K488" i="21" s="1"/>
  <c r="L488" i="21" s="1"/>
  <c r="H487" i="21" a="1"/>
  <c r="H487" i="21" s="1"/>
  <c r="I486" i="21"/>
  <c r="J486" i="21"/>
  <c r="G486" i="21"/>
  <c r="N486" i="21"/>
  <c r="W451" i="20"/>
  <c r="AA451" i="20" a="1"/>
  <c r="AA451" i="20" s="1"/>
  <c r="O451" i="20"/>
  <c r="AI451" i="20" a="1"/>
  <c r="AI451" i="20" s="1"/>
  <c r="AD451" i="20" a="1"/>
  <c r="AD451" i="20" s="1"/>
  <c r="S451" i="20" a="1"/>
  <c r="S451" i="20" s="1"/>
  <c r="R451" i="20"/>
  <c r="T451" i="20" a="1"/>
  <c r="T451" i="20" s="1"/>
  <c r="AF451" i="20" a="1"/>
  <c r="AF451" i="20" s="1"/>
  <c r="X451" i="20" a="1"/>
  <c r="X451" i="20" s="1"/>
  <c r="AJ451" i="20" a="1"/>
  <c r="AJ451" i="20" s="1"/>
  <c r="V451" i="20"/>
  <c r="U451" i="20"/>
  <c r="D451" i="20" s="1"/>
  <c r="Q451" i="20"/>
  <c r="AK451" i="20" a="1"/>
  <c r="AK451" i="20" s="1"/>
  <c r="P451" i="20"/>
  <c r="AH451" i="20" a="1"/>
  <c r="AH451" i="20" s="1"/>
  <c r="AB451" i="20" a="1"/>
  <c r="AB451" i="20" s="1"/>
  <c r="AE451" i="20" a="1"/>
  <c r="AE451" i="20" s="1"/>
  <c r="AG451" i="20" a="1"/>
  <c r="AG451" i="20" s="1"/>
  <c r="AC451" i="20" a="1"/>
  <c r="AC451" i="20" s="1"/>
  <c r="Y451" i="20" a="1"/>
  <c r="Y451" i="20" s="1"/>
  <c r="Z451" i="20" a="1"/>
  <c r="Z451" i="20" s="1"/>
  <c r="H453" i="20" a="1"/>
  <c r="H453" i="20" s="1"/>
  <c r="M453" i="20"/>
  <c r="K454" i="20" s="1"/>
  <c r="L454" i="20" s="1"/>
  <c r="I452" i="20"/>
  <c r="N452" i="20"/>
  <c r="G452" i="20"/>
  <c r="J452" i="20"/>
  <c r="AL496" i="16"/>
  <c r="AJ497" i="16" s="1"/>
  <c r="AK497" i="16" s="1"/>
  <c r="AG496" i="16" a="1"/>
  <c r="AG496" i="16" s="1"/>
  <c r="AH495" i="16"/>
  <c r="AF495" i="16"/>
  <c r="AI495" i="16"/>
  <c r="AM495" i="16"/>
  <c r="BE494" i="16" a="1"/>
  <c r="BE494" i="16" s="1"/>
  <c r="AW494" i="16" a="1"/>
  <c r="AW494" i="16" s="1"/>
  <c r="AZ494" i="16" a="1"/>
  <c r="AZ494" i="16" s="1"/>
  <c r="AN494" i="16"/>
  <c r="AP494" i="16"/>
  <c r="AQ494" i="16"/>
  <c r="BB494" i="16" a="1"/>
  <c r="BB494" i="16" s="1"/>
  <c r="AO494" i="16"/>
  <c r="BA494" i="16" a="1"/>
  <c r="BA494" i="16" s="1"/>
  <c r="BI494" i="16" a="1"/>
  <c r="BI494" i="16" s="1"/>
  <c r="AY494" i="16" a="1"/>
  <c r="AY494" i="16" s="1"/>
  <c r="BJ494" i="16" a="1"/>
  <c r="BJ494" i="16" s="1"/>
  <c r="AV494" i="16"/>
  <c r="BH494" i="16" a="1"/>
  <c r="BH494" i="16" s="1"/>
  <c r="AU494" i="16"/>
  <c r="AS494" i="16" a="1"/>
  <c r="AS494" i="16" s="1"/>
  <c r="AR494" i="16" a="1"/>
  <c r="AR494" i="16" s="1"/>
  <c r="BG494" i="16" a="1"/>
  <c r="BG494" i="16" s="1"/>
  <c r="BF494" i="16" a="1"/>
  <c r="BF494" i="16" s="1"/>
  <c r="BD494" i="16" a="1"/>
  <c r="BD494" i="16" s="1"/>
  <c r="AT494" i="16"/>
  <c r="AX494" i="16" a="1"/>
  <c r="AX494" i="16" s="1"/>
  <c r="BC494" i="16" a="1"/>
  <c r="BC494" i="16" s="1"/>
  <c r="S486" i="21" l="1" a="1"/>
  <c r="S486" i="21" s="1"/>
  <c r="AJ486" i="21" a="1"/>
  <c r="AJ486" i="21" s="1"/>
  <c r="AB486" i="21" a="1"/>
  <c r="AB486" i="21" s="1"/>
  <c r="R486" i="21"/>
  <c r="AG486" i="21" a="1"/>
  <c r="AG486" i="21" s="1"/>
  <c r="X486" i="21" a="1"/>
  <c r="X486" i="21" s="1"/>
  <c r="T486" i="21" a="1"/>
  <c r="T486" i="21" s="1"/>
  <c r="AE486" i="21" a="1"/>
  <c r="AE486" i="21" s="1"/>
  <c r="W486" i="21"/>
  <c r="AI486" i="21" a="1"/>
  <c r="AI486" i="21" s="1"/>
  <c r="V486" i="21"/>
  <c r="Z486" i="21" a="1"/>
  <c r="Z486" i="21" s="1"/>
  <c r="Q486" i="21"/>
  <c r="AK486" i="21" a="1"/>
  <c r="AK486" i="21" s="1"/>
  <c r="P486" i="21"/>
  <c r="AD486" i="21" a="1"/>
  <c r="AD486" i="21" s="1"/>
  <c r="AF486" i="21" a="1"/>
  <c r="AF486" i="21" s="1"/>
  <c r="AA486" i="21" a="1"/>
  <c r="AA486" i="21" s="1"/>
  <c r="U486" i="21"/>
  <c r="D486" i="21" s="1"/>
  <c r="Y486" i="21" a="1"/>
  <c r="Y486" i="21" s="1"/>
  <c r="AH486" i="21" a="1"/>
  <c r="AH486" i="21" s="1"/>
  <c r="O486" i="21"/>
  <c r="AC486" i="21" a="1"/>
  <c r="AC486" i="21" s="1"/>
  <c r="N487" i="21"/>
  <c r="J487" i="21"/>
  <c r="G487" i="21"/>
  <c r="I487" i="21"/>
  <c r="H488" i="21" a="1"/>
  <c r="H488" i="21" s="1"/>
  <c r="M488" i="21"/>
  <c r="K489" i="21" s="1"/>
  <c r="L489" i="21" s="1"/>
  <c r="AE452" i="20" a="1"/>
  <c r="AE452" i="20" s="1"/>
  <c r="V452" i="20"/>
  <c r="AB452" i="20" a="1"/>
  <c r="AB452" i="20" s="1"/>
  <c r="Q452" i="20"/>
  <c r="AJ452" i="20" a="1"/>
  <c r="AJ452" i="20" s="1"/>
  <c r="P452" i="20"/>
  <c r="Y452" i="20" a="1"/>
  <c r="Y452" i="20" s="1"/>
  <c r="AH452" i="20" a="1"/>
  <c r="AH452" i="20" s="1"/>
  <c r="AD452" i="20" a="1"/>
  <c r="AD452" i="20" s="1"/>
  <c r="O452" i="20"/>
  <c r="X452" i="20" a="1"/>
  <c r="X452" i="20" s="1"/>
  <c r="AK452" i="20" a="1"/>
  <c r="AK452" i="20" s="1"/>
  <c r="W452" i="20"/>
  <c r="U452" i="20"/>
  <c r="AC452" i="20" a="1"/>
  <c r="AC452" i="20" s="1"/>
  <c r="AA452" i="20" a="1"/>
  <c r="AA452" i="20" s="1"/>
  <c r="Z452" i="20" a="1"/>
  <c r="Z452" i="20" s="1"/>
  <c r="AI452" i="20" a="1"/>
  <c r="AI452" i="20" s="1"/>
  <c r="S452" i="20" a="1"/>
  <c r="S452" i="20" s="1"/>
  <c r="R452" i="20"/>
  <c r="AF452" i="20" a="1"/>
  <c r="AF452" i="20" s="1"/>
  <c r="T452" i="20" a="1"/>
  <c r="T452" i="20" s="1"/>
  <c r="AG452" i="20" a="1"/>
  <c r="AG452" i="20" s="1"/>
  <c r="J453" i="20"/>
  <c r="N453" i="20"/>
  <c r="I453" i="20"/>
  <c r="G453" i="20"/>
  <c r="H454" i="20" a="1"/>
  <c r="H454" i="20" s="1"/>
  <c r="M454" i="20"/>
  <c r="K455" i="20" s="1"/>
  <c r="L455" i="20" s="1"/>
  <c r="AC494" i="16"/>
  <c r="AV495" i="16"/>
  <c r="BA495" i="16" a="1"/>
  <c r="BA495" i="16" s="1"/>
  <c r="AP495" i="16"/>
  <c r="BD495" i="16" a="1"/>
  <c r="BD495" i="16" s="1"/>
  <c r="BG495" i="16" a="1"/>
  <c r="BG495" i="16" s="1"/>
  <c r="AW495" i="16" a="1"/>
  <c r="AW495" i="16" s="1"/>
  <c r="BF495" i="16" a="1"/>
  <c r="BF495" i="16" s="1"/>
  <c r="AU495" i="16"/>
  <c r="AY495" i="16" a="1"/>
  <c r="AY495" i="16" s="1"/>
  <c r="AS495" i="16" a="1"/>
  <c r="AS495" i="16" s="1"/>
  <c r="BC495" i="16" a="1"/>
  <c r="BC495" i="16" s="1"/>
  <c r="BB495" i="16" a="1"/>
  <c r="BB495" i="16" s="1"/>
  <c r="BJ495" i="16" a="1"/>
  <c r="BJ495" i="16" s="1"/>
  <c r="BI495" i="16" a="1"/>
  <c r="BI495" i="16" s="1"/>
  <c r="BH495" i="16" a="1"/>
  <c r="BH495" i="16" s="1"/>
  <c r="BE495" i="16" a="1"/>
  <c r="BE495" i="16" s="1"/>
  <c r="AR495" i="16" a="1"/>
  <c r="AR495" i="16" s="1"/>
  <c r="AQ495" i="16"/>
  <c r="AO495" i="16"/>
  <c r="AN495" i="16"/>
  <c r="AT495" i="16"/>
  <c r="AC495" i="16" s="1"/>
  <c r="AZ495" i="16" a="1"/>
  <c r="AZ495" i="16" s="1"/>
  <c r="AX495" i="16" a="1"/>
  <c r="AX495" i="16" s="1"/>
  <c r="AI496" i="16"/>
  <c r="AM496" i="16"/>
  <c r="AF496" i="16"/>
  <c r="AH496" i="16"/>
  <c r="AG497" i="16" a="1"/>
  <c r="AG497" i="16" s="1"/>
  <c r="AL497" i="16"/>
  <c r="AJ498" i="16" s="1"/>
  <c r="AK498" i="16" s="1"/>
  <c r="H489" i="21" l="1" a="1"/>
  <c r="H489" i="21" s="1"/>
  <c r="M489" i="21"/>
  <c r="K490" i="21" s="1"/>
  <c r="L490" i="21" s="1"/>
  <c r="G488" i="21"/>
  <c r="N488" i="21"/>
  <c r="J488" i="21"/>
  <c r="I488" i="21"/>
  <c r="AJ487" i="21" a="1"/>
  <c r="AJ487" i="21" s="1"/>
  <c r="AB487" i="21" a="1"/>
  <c r="AB487" i="21" s="1"/>
  <c r="R487" i="21"/>
  <c r="Q487" i="21"/>
  <c r="AK487" i="21" a="1"/>
  <c r="AK487" i="21" s="1"/>
  <c r="AA487" i="21" a="1"/>
  <c r="AA487" i="21" s="1"/>
  <c r="AC487" i="21" a="1"/>
  <c r="AC487" i="21" s="1"/>
  <c r="AH487" i="21" a="1"/>
  <c r="AH487" i="21" s="1"/>
  <c r="V487" i="21"/>
  <c r="U487" i="21"/>
  <c r="AD487" i="21" a="1"/>
  <c r="AD487" i="21" s="1"/>
  <c r="Z487" i="21" a="1"/>
  <c r="Z487" i="21" s="1"/>
  <c r="Y487" i="21" a="1"/>
  <c r="Y487" i="21" s="1"/>
  <c r="X487" i="21" a="1"/>
  <c r="X487" i="21" s="1"/>
  <c r="W487" i="21"/>
  <c r="P487" i="21"/>
  <c r="O487" i="21"/>
  <c r="AI487" i="21" a="1"/>
  <c r="AI487" i="21" s="1"/>
  <c r="AG487" i="21" a="1"/>
  <c r="AG487" i="21" s="1"/>
  <c r="AE487" i="21" a="1"/>
  <c r="AE487" i="21" s="1"/>
  <c r="S487" i="21" a="1"/>
  <c r="S487" i="21" s="1"/>
  <c r="T487" i="21" a="1"/>
  <c r="T487" i="21" s="1"/>
  <c r="AF487" i="21" a="1"/>
  <c r="AF487" i="21" s="1"/>
  <c r="H455" i="20" a="1"/>
  <c r="H455" i="20" s="1"/>
  <c r="M455" i="20"/>
  <c r="K456" i="20" s="1"/>
  <c r="L456" i="20" s="1"/>
  <c r="D452" i="20"/>
  <c r="G454" i="20"/>
  <c r="I454" i="20"/>
  <c r="N454" i="20"/>
  <c r="J454" i="20"/>
  <c r="U453" i="20"/>
  <c r="D453" i="20" s="1"/>
  <c r="AC453" i="20" a="1"/>
  <c r="AC453" i="20" s="1"/>
  <c r="S453" i="20" a="1"/>
  <c r="S453" i="20" s="1"/>
  <c r="AK453" i="20" a="1"/>
  <c r="AK453" i="20" s="1"/>
  <c r="R453" i="20"/>
  <c r="AD453" i="20" a="1"/>
  <c r="AD453" i="20" s="1"/>
  <c r="Q453" i="20"/>
  <c r="P453" i="20"/>
  <c r="AA453" i="20" a="1"/>
  <c r="AA453" i="20" s="1"/>
  <c r="Y453" i="20" a="1"/>
  <c r="Y453" i="20" s="1"/>
  <c r="AJ453" i="20" a="1"/>
  <c r="AJ453" i="20" s="1"/>
  <c r="X453" i="20" a="1"/>
  <c r="X453" i="20" s="1"/>
  <c r="AI453" i="20" a="1"/>
  <c r="AI453" i="20" s="1"/>
  <c r="T453" i="20" a="1"/>
  <c r="T453" i="20" s="1"/>
  <c r="AH453" i="20" a="1"/>
  <c r="AH453" i="20" s="1"/>
  <c r="O453" i="20"/>
  <c r="AG453" i="20" a="1"/>
  <c r="AG453" i="20" s="1"/>
  <c r="AB453" i="20" a="1"/>
  <c r="AB453" i="20" s="1"/>
  <c r="AF453" i="20" a="1"/>
  <c r="AF453" i="20" s="1"/>
  <c r="AE453" i="20" a="1"/>
  <c r="AE453" i="20" s="1"/>
  <c r="Z453" i="20" a="1"/>
  <c r="Z453" i="20" s="1"/>
  <c r="W453" i="20"/>
  <c r="V453" i="20"/>
  <c r="AG498" i="16" a="1"/>
  <c r="AG498" i="16" s="1"/>
  <c r="AL498" i="16"/>
  <c r="AJ499" i="16" s="1"/>
  <c r="AK499" i="16" s="1"/>
  <c r="AF497" i="16"/>
  <c r="AI497" i="16"/>
  <c r="AH497" i="16"/>
  <c r="AM497" i="16"/>
  <c r="BD496" i="16" a="1"/>
  <c r="BD496" i="16" s="1"/>
  <c r="AU496" i="16"/>
  <c r="BB496" i="16" a="1"/>
  <c r="BB496" i="16" s="1"/>
  <c r="AR496" i="16" a="1"/>
  <c r="AR496" i="16" s="1"/>
  <c r="BG496" i="16" a="1"/>
  <c r="BG496" i="16" s="1"/>
  <c r="AX496" i="16" a="1"/>
  <c r="AX496" i="16" s="1"/>
  <c r="AO496" i="16"/>
  <c r="BA496" i="16" a="1"/>
  <c r="BA496" i="16" s="1"/>
  <c r="AN496" i="16"/>
  <c r="BJ496" i="16" a="1"/>
  <c r="BJ496" i="16" s="1"/>
  <c r="AY496" i="16" a="1"/>
  <c r="AY496" i="16" s="1"/>
  <c r="AZ496" i="16" a="1"/>
  <c r="AZ496" i="16" s="1"/>
  <c r="BI496" i="16" a="1"/>
  <c r="BI496" i="16" s="1"/>
  <c r="AV496" i="16"/>
  <c r="AT496" i="16"/>
  <c r="AC496" i="16" s="1"/>
  <c r="AS496" i="16" a="1"/>
  <c r="AS496" i="16" s="1"/>
  <c r="BF496" i="16" a="1"/>
  <c r="BF496" i="16" s="1"/>
  <c r="BC496" i="16" a="1"/>
  <c r="BC496" i="16" s="1"/>
  <c r="AW496" i="16" a="1"/>
  <c r="AW496" i="16" s="1"/>
  <c r="AQ496" i="16"/>
  <c r="AP496" i="16"/>
  <c r="BE496" i="16" a="1"/>
  <c r="BE496" i="16" s="1"/>
  <c r="BH496" i="16" a="1"/>
  <c r="BH496" i="16" s="1"/>
  <c r="D487" i="21" l="1"/>
  <c r="Q488" i="21"/>
  <c r="AI488" i="21" a="1"/>
  <c r="AI488" i="21" s="1"/>
  <c r="AA488" i="21" a="1"/>
  <c r="AA488" i="21" s="1"/>
  <c r="P488" i="21"/>
  <c r="T488" i="21" a="1"/>
  <c r="T488" i="21" s="1"/>
  <c r="AD488" i="21" a="1"/>
  <c r="AD488" i="21" s="1"/>
  <c r="AH488" i="21" a="1"/>
  <c r="AH488" i="21" s="1"/>
  <c r="X488" i="21" a="1"/>
  <c r="X488" i="21" s="1"/>
  <c r="U488" i="21"/>
  <c r="D488" i="21" s="1"/>
  <c r="AG488" i="21" a="1"/>
  <c r="AG488" i="21" s="1"/>
  <c r="AE488" i="21" a="1"/>
  <c r="AE488" i="21" s="1"/>
  <c r="O488" i="21"/>
  <c r="AJ488" i="21" a="1"/>
  <c r="AJ488" i="21" s="1"/>
  <c r="S488" i="21" a="1"/>
  <c r="S488" i="21" s="1"/>
  <c r="R488" i="21"/>
  <c r="AK488" i="21" a="1"/>
  <c r="AK488" i="21" s="1"/>
  <c r="W488" i="21"/>
  <c r="Y488" i="21" a="1"/>
  <c r="Y488" i="21" s="1"/>
  <c r="Z488" i="21" a="1"/>
  <c r="Z488" i="21" s="1"/>
  <c r="V488" i="21"/>
  <c r="AB488" i="21" a="1"/>
  <c r="AB488" i="21" s="1"/>
  <c r="AC488" i="21" a="1"/>
  <c r="AC488" i="21" s="1"/>
  <c r="AF488" i="21" a="1"/>
  <c r="AF488" i="21" s="1"/>
  <c r="M490" i="21"/>
  <c r="K491" i="21" s="1"/>
  <c r="L491" i="21" s="1"/>
  <c r="H490" i="21" a="1"/>
  <c r="H490" i="21" s="1"/>
  <c r="G489" i="21"/>
  <c r="N489" i="21"/>
  <c r="J489" i="21"/>
  <c r="I489" i="21"/>
  <c r="AD454" i="20" a="1"/>
  <c r="AD454" i="20" s="1"/>
  <c r="T454" i="20" a="1"/>
  <c r="T454" i="20" s="1"/>
  <c r="Y454" i="20" a="1"/>
  <c r="Y454" i="20" s="1"/>
  <c r="AH454" i="20" a="1"/>
  <c r="AH454" i="20" s="1"/>
  <c r="Z454" i="20" a="1"/>
  <c r="Z454" i="20" s="1"/>
  <c r="AJ454" i="20" a="1"/>
  <c r="AJ454" i="20" s="1"/>
  <c r="AA454" i="20" a="1"/>
  <c r="AA454" i="20" s="1"/>
  <c r="X454" i="20" a="1"/>
  <c r="X454" i="20" s="1"/>
  <c r="AB454" i="20" a="1"/>
  <c r="AB454" i="20" s="1"/>
  <c r="W454" i="20"/>
  <c r="V454" i="20"/>
  <c r="U454" i="20"/>
  <c r="D454" i="20" s="1"/>
  <c r="AE454" i="20" a="1"/>
  <c r="AE454" i="20" s="1"/>
  <c r="R454" i="20"/>
  <c r="O454" i="20"/>
  <c r="AF454" i="20" a="1"/>
  <c r="AF454" i="20" s="1"/>
  <c r="AC454" i="20" a="1"/>
  <c r="AC454" i="20" s="1"/>
  <c r="S454" i="20" a="1"/>
  <c r="S454" i="20" s="1"/>
  <c r="Q454" i="20"/>
  <c r="P454" i="20"/>
  <c r="AK454" i="20" a="1"/>
  <c r="AK454" i="20" s="1"/>
  <c r="AI454" i="20" a="1"/>
  <c r="AI454" i="20" s="1"/>
  <c r="AG454" i="20" a="1"/>
  <c r="AG454" i="20" s="1"/>
  <c r="H456" i="20" a="1"/>
  <c r="H456" i="20" s="1"/>
  <c r="M456" i="20"/>
  <c r="K457" i="20" s="1"/>
  <c r="L457" i="20" s="1"/>
  <c r="G455" i="20"/>
  <c r="I455" i="20"/>
  <c r="N455" i="20"/>
  <c r="J455" i="20"/>
  <c r="AT497" i="16"/>
  <c r="BC497" i="16" a="1"/>
  <c r="BC497" i="16" s="1"/>
  <c r="AS497" i="16" a="1"/>
  <c r="AS497" i="16" s="1"/>
  <c r="AN497" i="16"/>
  <c r="AW497" i="16" a="1"/>
  <c r="AW497" i="16" s="1"/>
  <c r="BF497" i="16" a="1"/>
  <c r="BF497" i="16" s="1"/>
  <c r="AV497" i="16"/>
  <c r="AU497" i="16"/>
  <c r="BD497" i="16" a="1"/>
  <c r="BD497" i="16" s="1"/>
  <c r="AR497" i="16" a="1"/>
  <c r="AR497" i="16" s="1"/>
  <c r="BA497" i="16" a="1"/>
  <c r="BA497" i="16" s="1"/>
  <c r="AZ497" i="16" a="1"/>
  <c r="AZ497" i="16" s="1"/>
  <c r="BG497" i="16" a="1"/>
  <c r="BG497" i="16" s="1"/>
  <c r="BE497" i="16" a="1"/>
  <c r="BE497" i="16" s="1"/>
  <c r="BH497" i="16" a="1"/>
  <c r="BH497" i="16" s="1"/>
  <c r="AY497" i="16" a="1"/>
  <c r="AY497" i="16" s="1"/>
  <c r="BJ497" i="16" a="1"/>
  <c r="BJ497" i="16" s="1"/>
  <c r="BI497" i="16" a="1"/>
  <c r="BI497" i="16" s="1"/>
  <c r="BB497" i="16" a="1"/>
  <c r="BB497" i="16" s="1"/>
  <c r="AQ497" i="16"/>
  <c r="AX497" i="16" a="1"/>
  <c r="AX497" i="16" s="1"/>
  <c r="AO497" i="16"/>
  <c r="AP497" i="16"/>
  <c r="AG499" i="16" a="1"/>
  <c r="AG499" i="16" s="1"/>
  <c r="AL499" i="16"/>
  <c r="AJ500" i="16" s="1"/>
  <c r="AK500" i="16" s="1"/>
  <c r="AF498" i="16"/>
  <c r="AM498" i="16"/>
  <c r="AI498" i="16"/>
  <c r="AH498" i="16"/>
  <c r="AI489" i="21" l="1" a="1"/>
  <c r="AI489" i="21" s="1"/>
  <c r="AA489" i="21" a="1"/>
  <c r="AA489" i="21" s="1"/>
  <c r="P489" i="21"/>
  <c r="O489" i="21"/>
  <c r="AG489" i="21" a="1"/>
  <c r="AG489" i="21" s="1"/>
  <c r="X489" i="21" a="1"/>
  <c r="X489" i="21" s="1"/>
  <c r="W489" i="21"/>
  <c r="AE489" i="21" a="1"/>
  <c r="AE489" i="21" s="1"/>
  <c r="S489" i="21" a="1"/>
  <c r="S489" i="21" s="1"/>
  <c r="AH489" i="21" a="1"/>
  <c r="AH489" i="21" s="1"/>
  <c r="T489" i="21" a="1"/>
  <c r="T489" i="21" s="1"/>
  <c r="AJ489" i="21" a="1"/>
  <c r="AJ489" i="21" s="1"/>
  <c r="R489" i="21"/>
  <c r="Q489" i="21"/>
  <c r="Z489" i="21" a="1"/>
  <c r="Z489" i="21" s="1"/>
  <c r="AD489" i="21" a="1"/>
  <c r="AD489" i="21" s="1"/>
  <c r="AC489" i="21" a="1"/>
  <c r="AC489" i="21" s="1"/>
  <c r="AB489" i="21" a="1"/>
  <c r="AB489" i="21" s="1"/>
  <c r="U489" i="21"/>
  <c r="D489" i="21" s="1"/>
  <c r="AF489" i="21" a="1"/>
  <c r="AF489" i="21" s="1"/>
  <c r="Y489" i="21" a="1"/>
  <c r="Y489" i="21" s="1"/>
  <c r="AK489" i="21" a="1"/>
  <c r="AK489" i="21" s="1"/>
  <c r="V489" i="21"/>
  <c r="N490" i="21"/>
  <c r="J490" i="21"/>
  <c r="I490" i="21"/>
  <c r="G490" i="21"/>
  <c r="M491" i="21"/>
  <c r="K492" i="21" s="1"/>
  <c r="L492" i="21" s="1"/>
  <c r="H491" i="21" a="1"/>
  <c r="H491" i="21" s="1"/>
  <c r="T455" i="20" a="1"/>
  <c r="T455" i="20" s="1"/>
  <c r="V455" i="20"/>
  <c r="AE455" i="20" a="1"/>
  <c r="AE455" i="20" s="1"/>
  <c r="U455" i="20"/>
  <c r="AC455" i="20" a="1"/>
  <c r="AC455" i="20" s="1"/>
  <c r="Q455" i="20"/>
  <c r="P455" i="20"/>
  <c r="X455" i="20" a="1"/>
  <c r="X455" i="20" s="1"/>
  <c r="AH455" i="20" a="1"/>
  <c r="AH455" i="20" s="1"/>
  <c r="W455" i="20"/>
  <c r="AA455" i="20" a="1"/>
  <c r="AA455" i="20" s="1"/>
  <c r="Z455" i="20" a="1"/>
  <c r="Z455" i="20" s="1"/>
  <c r="AI455" i="20" a="1"/>
  <c r="AI455" i="20" s="1"/>
  <c r="O455" i="20"/>
  <c r="AG455" i="20" a="1"/>
  <c r="AG455" i="20" s="1"/>
  <c r="AF455" i="20" a="1"/>
  <c r="AF455" i="20" s="1"/>
  <c r="AB455" i="20" a="1"/>
  <c r="AB455" i="20" s="1"/>
  <c r="AK455" i="20" a="1"/>
  <c r="AK455" i="20" s="1"/>
  <c r="Y455" i="20" a="1"/>
  <c r="Y455" i="20" s="1"/>
  <c r="S455" i="20" a="1"/>
  <c r="S455" i="20" s="1"/>
  <c r="R455" i="20"/>
  <c r="AJ455" i="20" a="1"/>
  <c r="AJ455" i="20" s="1"/>
  <c r="AD455" i="20" a="1"/>
  <c r="AD455" i="20" s="1"/>
  <c r="H457" i="20" a="1"/>
  <c r="H457" i="20" s="1"/>
  <c r="M457" i="20"/>
  <c r="K458" i="20" s="1"/>
  <c r="L458" i="20" s="1"/>
  <c r="I456" i="20"/>
  <c r="G456" i="20"/>
  <c r="J456" i="20"/>
  <c r="N456" i="20"/>
  <c r="BC498" i="16" a="1"/>
  <c r="BC498" i="16" s="1"/>
  <c r="AU498" i="16"/>
  <c r="BD498" i="16" a="1"/>
  <c r="BD498" i="16" s="1"/>
  <c r="AT498" i="16"/>
  <c r="AC498" i="16" s="1"/>
  <c r="BE498" i="16" a="1"/>
  <c r="BE498" i="16" s="1"/>
  <c r="AN498" i="16"/>
  <c r="BA498" i="16" a="1"/>
  <c r="BA498" i="16" s="1"/>
  <c r="BI498" i="16" a="1"/>
  <c r="BI498" i="16" s="1"/>
  <c r="AY498" i="16" a="1"/>
  <c r="AY498" i="16" s="1"/>
  <c r="AX498" i="16" a="1"/>
  <c r="AX498" i="16" s="1"/>
  <c r="AW498" i="16" a="1"/>
  <c r="AW498" i="16" s="1"/>
  <c r="BG498" i="16" a="1"/>
  <c r="BG498" i="16" s="1"/>
  <c r="AZ498" i="16" a="1"/>
  <c r="AZ498" i="16" s="1"/>
  <c r="BJ498" i="16" a="1"/>
  <c r="BJ498" i="16" s="1"/>
  <c r="BB498" i="16" a="1"/>
  <c r="BB498" i="16" s="1"/>
  <c r="AV498" i="16"/>
  <c r="AS498" i="16" a="1"/>
  <c r="AS498" i="16" s="1"/>
  <c r="AR498" i="16" a="1"/>
  <c r="AR498" i="16" s="1"/>
  <c r="AQ498" i="16"/>
  <c r="BH498" i="16" a="1"/>
  <c r="BH498" i="16" s="1"/>
  <c r="BF498" i="16" a="1"/>
  <c r="BF498" i="16" s="1"/>
  <c r="AP498" i="16"/>
  <c r="AO498" i="16"/>
  <c r="AG500" i="16" a="1"/>
  <c r="AG500" i="16" s="1"/>
  <c r="AL500" i="16"/>
  <c r="AJ501" i="16" s="1"/>
  <c r="AK501" i="16" s="1"/>
  <c r="AH499" i="16"/>
  <c r="AF499" i="16"/>
  <c r="AM499" i="16"/>
  <c r="AI499" i="16"/>
  <c r="AC497" i="16"/>
  <c r="N491" i="21" l="1"/>
  <c r="G491" i="21"/>
  <c r="J491" i="21"/>
  <c r="I491" i="21"/>
  <c r="M492" i="21"/>
  <c r="K493" i="21" s="1"/>
  <c r="L493" i="21" s="1"/>
  <c r="H492" i="21" a="1"/>
  <c r="H492" i="21" s="1"/>
  <c r="O490" i="21"/>
  <c r="AH490" i="21" a="1"/>
  <c r="AH490" i="21" s="1"/>
  <c r="Z490" i="21" a="1"/>
  <c r="Z490" i="21" s="1"/>
  <c r="AJ490" i="21" a="1"/>
  <c r="AJ490" i="21" s="1"/>
  <c r="AA490" i="21" a="1"/>
  <c r="AA490" i="21" s="1"/>
  <c r="AB490" i="21" a="1"/>
  <c r="AB490" i="21" s="1"/>
  <c r="T490" i="21" a="1"/>
  <c r="T490" i="21" s="1"/>
  <c r="AF490" i="21" a="1"/>
  <c r="AF490" i="21" s="1"/>
  <c r="W490" i="21"/>
  <c r="AK490" i="21" a="1"/>
  <c r="AK490" i="21" s="1"/>
  <c r="V490" i="21"/>
  <c r="AE490" i="21" a="1"/>
  <c r="AE490" i="21" s="1"/>
  <c r="U490" i="21"/>
  <c r="X490" i="21" a="1"/>
  <c r="X490" i="21" s="1"/>
  <c r="S490" i="21" a="1"/>
  <c r="S490" i="21" s="1"/>
  <c r="Y490" i="21" a="1"/>
  <c r="Y490" i="21" s="1"/>
  <c r="P490" i="21"/>
  <c r="R490" i="21"/>
  <c r="AD490" i="21" a="1"/>
  <c r="AD490" i="21" s="1"/>
  <c r="AC490" i="21" a="1"/>
  <c r="AC490" i="21" s="1"/>
  <c r="Q490" i="21"/>
  <c r="AG490" i="21" a="1"/>
  <c r="AG490" i="21" s="1"/>
  <c r="AI490" i="21" a="1"/>
  <c r="AI490" i="21" s="1"/>
  <c r="AK456" i="20" a="1"/>
  <c r="AK456" i="20" s="1"/>
  <c r="AC456" i="20" a="1"/>
  <c r="AC456" i="20" s="1"/>
  <c r="X456" i="20" a="1"/>
  <c r="X456" i="20" s="1"/>
  <c r="AF456" i="20" a="1"/>
  <c r="AF456" i="20" s="1"/>
  <c r="W456" i="20"/>
  <c r="Y456" i="20" a="1"/>
  <c r="Y456" i="20" s="1"/>
  <c r="AH456" i="20" a="1"/>
  <c r="AH456" i="20" s="1"/>
  <c r="S456" i="20" a="1"/>
  <c r="S456" i="20" s="1"/>
  <c r="AE456" i="20" a="1"/>
  <c r="AE456" i="20" s="1"/>
  <c r="R456" i="20"/>
  <c r="AB456" i="20" a="1"/>
  <c r="AB456" i="20" s="1"/>
  <c r="AA456" i="20" a="1"/>
  <c r="AA456" i="20" s="1"/>
  <c r="Z456" i="20" a="1"/>
  <c r="Z456" i="20" s="1"/>
  <c r="V456" i="20"/>
  <c r="U456" i="20"/>
  <c r="D456" i="20" s="1"/>
  <c r="T456" i="20" a="1"/>
  <c r="T456" i="20" s="1"/>
  <c r="AD456" i="20" a="1"/>
  <c r="AD456" i="20" s="1"/>
  <c r="AG456" i="20" a="1"/>
  <c r="AG456" i="20" s="1"/>
  <c r="AJ456" i="20" a="1"/>
  <c r="AJ456" i="20" s="1"/>
  <c r="O456" i="20"/>
  <c r="P456" i="20"/>
  <c r="Q456" i="20"/>
  <c r="AI456" i="20" a="1"/>
  <c r="AI456" i="20" s="1"/>
  <c r="J457" i="20"/>
  <c r="N457" i="20"/>
  <c r="I457" i="20"/>
  <c r="G457" i="20"/>
  <c r="M458" i="20"/>
  <c r="K459" i="20" s="1"/>
  <c r="L459" i="20" s="1"/>
  <c r="H458" i="20" a="1"/>
  <c r="H458" i="20" s="1"/>
  <c r="D455" i="20"/>
  <c r="AS499" i="16" a="1"/>
  <c r="AS499" i="16" s="1"/>
  <c r="AW499" i="16" a="1"/>
  <c r="AW499" i="16" s="1"/>
  <c r="BE499" i="16" a="1"/>
  <c r="BE499" i="16" s="1"/>
  <c r="AV499" i="16"/>
  <c r="BI499" i="16" a="1"/>
  <c r="BI499" i="16" s="1"/>
  <c r="BH499" i="16" a="1"/>
  <c r="BH499" i="16" s="1"/>
  <c r="AX499" i="16" a="1"/>
  <c r="AX499" i="16" s="1"/>
  <c r="BF499" i="16" a="1"/>
  <c r="BF499" i="16" s="1"/>
  <c r="BG499" i="16" a="1"/>
  <c r="BG499" i="16" s="1"/>
  <c r="AQ499" i="16"/>
  <c r="AP499" i="16"/>
  <c r="AO499" i="16"/>
  <c r="BC499" i="16" a="1"/>
  <c r="BC499" i="16" s="1"/>
  <c r="AR499" i="16" a="1"/>
  <c r="AR499" i="16" s="1"/>
  <c r="AN499" i="16"/>
  <c r="BD499" i="16" a="1"/>
  <c r="BD499" i="16" s="1"/>
  <c r="BB499" i="16" a="1"/>
  <c r="BB499" i="16" s="1"/>
  <c r="AU499" i="16"/>
  <c r="AT499" i="16"/>
  <c r="AZ499" i="16" a="1"/>
  <c r="AZ499" i="16" s="1"/>
  <c r="AY499" i="16" a="1"/>
  <c r="AY499" i="16" s="1"/>
  <c r="BJ499" i="16" a="1"/>
  <c r="BJ499" i="16" s="1"/>
  <c r="BA499" i="16" a="1"/>
  <c r="BA499" i="16" s="1"/>
  <c r="AL501" i="16"/>
  <c r="AJ502" i="16" s="1"/>
  <c r="AK502" i="16" s="1"/>
  <c r="AG501" i="16" a="1"/>
  <c r="AG501" i="16" s="1"/>
  <c r="AI500" i="16"/>
  <c r="AF500" i="16"/>
  <c r="AM500" i="16"/>
  <c r="AH500" i="16"/>
  <c r="G492" i="21" l="1"/>
  <c r="I492" i="21"/>
  <c r="N492" i="21"/>
  <c r="J492" i="21"/>
  <c r="M493" i="21"/>
  <c r="K494" i="21" s="1"/>
  <c r="L494" i="21" s="1"/>
  <c r="H493" i="21" a="1"/>
  <c r="H493" i="21" s="1"/>
  <c r="D490" i="21"/>
  <c r="AH491" i="21" a="1"/>
  <c r="AH491" i="21" s="1"/>
  <c r="Z491" i="21" a="1"/>
  <c r="Z491" i="21" s="1"/>
  <c r="AD491" i="21" a="1"/>
  <c r="AD491" i="21" s="1"/>
  <c r="S491" i="21" a="1"/>
  <c r="S491" i="21" s="1"/>
  <c r="AI491" i="21" a="1"/>
  <c r="AI491" i="21" s="1"/>
  <c r="X491" i="21" a="1"/>
  <c r="X491" i="21" s="1"/>
  <c r="W491" i="21"/>
  <c r="AF491" i="21" a="1"/>
  <c r="AF491" i="21" s="1"/>
  <c r="R491" i="21"/>
  <c r="Q491" i="21"/>
  <c r="AA491" i="21" a="1"/>
  <c r="AA491" i="21" s="1"/>
  <c r="V491" i="21"/>
  <c r="U491" i="21"/>
  <c r="D491" i="21" s="1"/>
  <c r="AJ491" i="21" a="1"/>
  <c r="AJ491" i="21" s="1"/>
  <c r="AG491" i="21" a="1"/>
  <c r="AG491" i="21" s="1"/>
  <c r="AE491" i="21" a="1"/>
  <c r="AE491" i="21" s="1"/>
  <c r="Y491" i="21" a="1"/>
  <c r="Y491" i="21" s="1"/>
  <c r="AC491" i="21" a="1"/>
  <c r="AC491" i="21" s="1"/>
  <c r="T491" i="21" a="1"/>
  <c r="T491" i="21" s="1"/>
  <c r="O491" i="21"/>
  <c r="AK491" i="21" a="1"/>
  <c r="AK491" i="21" s="1"/>
  <c r="AB491" i="21" a="1"/>
  <c r="AB491" i="21" s="1"/>
  <c r="P491" i="21"/>
  <c r="G458" i="20"/>
  <c r="J458" i="20"/>
  <c r="N458" i="20"/>
  <c r="I458" i="20"/>
  <c r="H459" i="20" a="1"/>
  <c r="H459" i="20" s="1"/>
  <c r="M459" i="20"/>
  <c r="K460" i="20" s="1"/>
  <c r="L460" i="20" s="1"/>
  <c r="S457" i="20" a="1"/>
  <c r="S457" i="20" s="1"/>
  <c r="Y457" i="20" a="1"/>
  <c r="Y457" i="20" s="1"/>
  <c r="AG457" i="20" a="1"/>
  <c r="AG457" i="20" s="1"/>
  <c r="Q457" i="20"/>
  <c r="AC457" i="20" a="1"/>
  <c r="AC457" i="20" s="1"/>
  <c r="P457" i="20"/>
  <c r="O457" i="20"/>
  <c r="AD457" i="20" a="1"/>
  <c r="AD457" i="20" s="1"/>
  <c r="AB457" i="20" a="1"/>
  <c r="AB457" i="20" s="1"/>
  <c r="AA457" i="20" a="1"/>
  <c r="AA457" i="20" s="1"/>
  <c r="AH457" i="20" a="1"/>
  <c r="AH457" i="20" s="1"/>
  <c r="AF457" i="20" a="1"/>
  <c r="AF457" i="20" s="1"/>
  <c r="AE457" i="20" a="1"/>
  <c r="AE457" i="20" s="1"/>
  <c r="Z457" i="20" a="1"/>
  <c r="Z457" i="20" s="1"/>
  <c r="AK457" i="20" a="1"/>
  <c r="AK457" i="20" s="1"/>
  <c r="AJ457" i="20" a="1"/>
  <c r="AJ457" i="20" s="1"/>
  <c r="V457" i="20"/>
  <c r="U457" i="20"/>
  <c r="T457" i="20" a="1"/>
  <c r="T457" i="20" s="1"/>
  <c r="R457" i="20"/>
  <c r="AI457" i="20" a="1"/>
  <c r="AI457" i="20" s="1"/>
  <c r="X457" i="20" a="1"/>
  <c r="X457" i="20" s="1"/>
  <c r="W457" i="20"/>
  <c r="BJ500" i="16" a="1"/>
  <c r="BJ500" i="16" s="1"/>
  <c r="BB500" i="16" a="1"/>
  <c r="BB500" i="16" s="1"/>
  <c r="AX500" i="16" a="1"/>
  <c r="AX500" i="16" s="1"/>
  <c r="BF500" i="16" a="1"/>
  <c r="BF500" i="16" s="1"/>
  <c r="BD500" i="16" a="1"/>
  <c r="BD500" i="16" s="1"/>
  <c r="AS500" i="16" a="1"/>
  <c r="AS500" i="16" s="1"/>
  <c r="BE500" i="16" a="1"/>
  <c r="BE500" i="16" s="1"/>
  <c r="AR500" i="16" a="1"/>
  <c r="AR500" i="16" s="1"/>
  <c r="AQ500" i="16"/>
  <c r="AN500" i="16"/>
  <c r="AW500" i="16" a="1"/>
  <c r="AW500" i="16" s="1"/>
  <c r="AV500" i="16"/>
  <c r="BI500" i="16" a="1"/>
  <c r="BI500" i="16" s="1"/>
  <c r="AU500" i="16"/>
  <c r="AO500" i="16"/>
  <c r="BG500" i="16" a="1"/>
  <c r="BG500" i="16" s="1"/>
  <c r="BC500" i="16" a="1"/>
  <c r="BC500" i="16" s="1"/>
  <c r="BH500" i="16" a="1"/>
  <c r="BH500" i="16" s="1"/>
  <c r="BA500" i="16" a="1"/>
  <c r="BA500" i="16" s="1"/>
  <c r="AY500" i="16" a="1"/>
  <c r="AY500" i="16" s="1"/>
  <c r="AT500" i="16"/>
  <c r="AC500" i="16" s="1"/>
  <c r="AP500" i="16"/>
  <c r="AZ500" i="16" a="1"/>
  <c r="AZ500" i="16" s="1"/>
  <c r="AI501" i="16"/>
  <c r="AM501" i="16"/>
  <c r="AH501" i="16"/>
  <c r="AF501" i="16"/>
  <c r="AC499" i="16"/>
  <c r="AG502" i="16" a="1"/>
  <c r="AG502" i="16" s="1"/>
  <c r="AL502" i="16"/>
  <c r="AJ503" i="16" s="1"/>
  <c r="AK503" i="16" s="1"/>
  <c r="N493" i="21" l="1"/>
  <c r="J493" i="21"/>
  <c r="I493" i="21"/>
  <c r="G493" i="21"/>
  <c r="H494" i="21" a="1"/>
  <c r="H494" i="21" s="1"/>
  <c r="M494" i="21"/>
  <c r="K495" i="21" s="1"/>
  <c r="L495" i="21" s="1"/>
  <c r="AG492" i="21" a="1"/>
  <c r="AG492" i="21" s="1"/>
  <c r="Y492" i="21" a="1"/>
  <c r="Y492" i="21" s="1"/>
  <c r="W492" i="21"/>
  <c r="AF492" i="21" a="1"/>
  <c r="AF492" i="21" s="1"/>
  <c r="V492" i="21"/>
  <c r="S492" i="21" a="1"/>
  <c r="S492" i="21" s="1"/>
  <c r="AD492" i="21" a="1"/>
  <c r="AD492" i="21" s="1"/>
  <c r="R492" i="21"/>
  <c r="Q492" i="21"/>
  <c r="AE492" i="21" a="1"/>
  <c r="AE492" i="21" s="1"/>
  <c r="P492" i="21"/>
  <c r="AB492" i="21" a="1"/>
  <c r="AB492" i="21" s="1"/>
  <c r="AC492" i="21" a="1"/>
  <c r="AC492" i="21" s="1"/>
  <c r="AA492" i="21" a="1"/>
  <c r="AA492" i="21" s="1"/>
  <c r="Z492" i="21" a="1"/>
  <c r="Z492" i="21" s="1"/>
  <c r="X492" i="21" a="1"/>
  <c r="X492" i="21" s="1"/>
  <c r="AJ492" i="21" a="1"/>
  <c r="AJ492" i="21" s="1"/>
  <c r="U492" i="21"/>
  <c r="AK492" i="21" a="1"/>
  <c r="AK492" i="21" s="1"/>
  <c r="AH492" i="21" a="1"/>
  <c r="AH492" i="21" s="1"/>
  <c r="AI492" i="21" a="1"/>
  <c r="AI492" i="21" s="1"/>
  <c r="T492" i="21" a="1"/>
  <c r="T492" i="21" s="1"/>
  <c r="O492" i="21"/>
  <c r="D457" i="20"/>
  <c r="H460" i="20" a="1"/>
  <c r="H460" i="20" s="1"/>
  <c r="M460" i="20"/>
  <c r="K461" i="20" s="1"/>
  <c r="L461" i="20" s="1"/>
  <c r="N459" i="20"/>
  <c r="G459" i="20"/>
  <c r="J459" i="20"/>
  <c r="I459" i="20"/>
  <c r="AJ458" i="20" a="1"/>
  <c r="AJ458" i="20" s="1"/>
  <c r="AB458" i="20" a="1"/>
  <c r="AB458" i="20" s="1"/>
  <c r="R458" i="20"/>
  <c r="Z458" i="20" a="1"/>
  <c r="Z458" i="20" s="1"/>
  <c r="AH458" i="20" a="1"/>
  <c r="AH458" i="20" s="1"/>
  <c r="X458" i="20" a="1"/>
  <c r="X458" i="20" s="1"/>
  <c r="AG458" i="20" a="1"/>
  <c r="AG458" i="20" s="1"/>
  <c r="W458" i="20"/>
  <c r="O458" i="20"/>
  <c r="AD458" i="20" a="1"/>
  <c r="AD458" i="20" s="1"/>
  <c r="V458" i="20"/>
  <c r="U458" i="20"/>
  <c r="D458" i="20" s="1"/>
  <c r="AK458" i="20" a="1"/>
  <c r="AK458" i="20" s="1"/>
  <c r="T458" i="20" a="1"/>
  <c r="T458" i="20" s="1"/>
  <c r="S458" i="20" a="1"/>
  <c r="S458" i="20" s="1"/>
  <c r="AE458" i="20" a="1"/>
  <c r="AE458" i="20" s="1"/>
  <c r="AF458" i="20" a="1"/>
  <c r="AF458" i="20" s="1"/>
  <c r="AC458" i="20" a="1"/>
  <c r="AC458" i="20" s="1"/>
  <c r="AI458" i="20" a="1"/>
  <c r="AI458" i="20" s="1"/>
  <c r="AA458" i="20" a="1"/>
  <c r="AA458" i="20" s="1"/>
  <c r="Y458" i="20" a="1"/>
  <c r="Y458" i="20" s="1"/>
  <c r="P458" i="20"/>
  <c r="Q458" i="20"/>
  <c r="AL503" i="16"/>
  <c r="AJ504" i="16" s="1"/>
  <c r="AK504" i="16" s="1"/>
  <c r="AG503" i="16" a="1"/>
  <c r="AG503" i="16" s="1"/>
  <c r="AM502" i="16"/>
  <c r="AF502" i="16"/>
  <c r="AI502" i="16"/>
  <c r="AH502" i="16"/>
  <c r="AR501" i="16" a="1"/>
  <c r="AR501" i="16" s="1"/>
  <c r="AY501" i="16" a="1"/>
  <c r="AY501" i="16" s="1"/>
  <c r="BG501" i="16" a="1"/>
  <c r="BG501" i="16" s="1"/>
  <c r="BI501" i="16" a="1"/>
  <c r="BI501" i="16" s="1"/>
  <c r="BB501" i="16" a="1"/>
  <c r="BB501" i="16" s="1"/>
  <c r="AN501" i="16"/>
  <c r="BA501" i="16" a="1"/>
  <c r="BA501" i="16" s="1"/>
  <c r="AZ501" i="16" a="1"/>
  <c r="AZ501" i="16" s="1"/>
  <c r="AX501" i="16" a="1"/>
  <c r="AX501" i="16" s="1"/>
  <c r="AW501" i="16" a="1"/>
  <c r="AW501" i="16" s="1"/>
  <c r="BJ501" i="16" a="1"/>
  <c r="BJ501" i="16" s="1"/>
  <c r="AT501" i="16"/>
  <c r="BC501" i="16" a="1"/>
  <c r="BC501" i="16" s="1"/>
  <c r="AV501" i="16"/>
  <c r="AU501" i="16"/>
  <c r="BF501" i="16" a="1"/>
  <c r="BF501" i="16" s="1"/>
  <c r="BE501" i="16" a="1"/>
  <c r="BE501" i="16" s="1"/>
  <c r="BH501" i="16" a="1"/>
  <c r="BH501" i="16" s="1"/>
  <c r="BD501" i="16" a="1"/>
  <c r="BD501" i="16" s="1"/>
  <c r="AP501" i="16"/>
  <c r="AO501" i="16"/>
  <c r="AQ501" i="16"/>
  <c r="AS501" i="16" a="1"/>
  <c r="AS501" i="16" s="1"/>
  <c r="D492" i="21" l="1"/>
  <c r="M495" i="21"/>
  <c r="K496" i="21" s="1"/>
  <c r="L496" i="21" s="1"/>
  <c r="H495" i="21" a="1"/>
  <c r="H495" i="21" s="1"/>
  <c r="J494" i="21"/>
  <c r="N494" i="21"/>
  <c r="I494" i="21"/>
  <c r="G494" i="21"/>
  <c r="AG493" i="21" a="1"/>
  <c r="AG493" i="21" s="1"/>
  <c r="Y493" i="21" a="1"/>
  <c r="Y493" i="21" s="1"/>
  <c r="AJ493" i="21" a="1"/>
  <c r="AJ493" i="21" s="1"/>
  <c r="AA493" i="21" a="1"/>
  <c r="AA493" i="21" s="1"/>
  <c r="AB493" i="21" a="1"/>
  <c r="AB493" i="21" s="1"/>
  <c r="AE493" i="21" a="1"/>
  <c r="AE493" i="21" s="1"/>
  <c r="R493" i="21"/>
  <c r="Q493" i="21"/>
  <c r="AF493" i="21" a="1"/>
  <c r="AF493" i="21" s="1"/>
  <c r="P493" i="21"/>
  <c r="O493" i="21"/>
  <c r="AK493" i="21" a="1"/>
  <c r="AK493" i="21" s="1"/>
  <c r="T493" i="21" a="1"/>
  <c r="T493" i="21" s="1"/>
  <c r="V493" i="21"/>
  <c r="U493" i="21"/>
  <c r="D493" i="21" s="1"/>
  <c r="S493" i="21" a="1"/>
  <c r="S493" i="21" s="1"/>
  <c r="AI493" i="21" a="1"/>
  <c r="AI493" i="21" s="1"/>
  <c r="AC493" i="21" a="1"/>
  <c r="AC493" i="21" s="1"/>
  <c r="AD493" i="21" a="1"/>
  <c r="AD493" i="21" s="1"/>
  <c r="W493" i="21"/>
  <c r="AH493" i="21" a="1"/>
  <c r="AH493" i="21" s="1"/>
  <c r="X493" i="21" a="1"/>
  <c r="X493" i="21" s="1"/>
  <c r="Z493" i="21" a="1"/>
  <c r="Z493" i="21" s="1"/>
  <c r="Q459" i="20"/>
  <c r="AJ459" i="20" a="1"/>
  <c r="AJ459" i="20" s="1"/>
  <c r="AA459" i="20" a="1"/>
  <c r="AA459" i="20" s="1"/>
  <c r="O459" i="20"/>
  <c r="AI459" i="20" a="1"/>
  <c r="AI459" i="20" s="1"/>
  <c r="R459" i="20"/>
  <c r="AC459" i="20" a="1"/>
  <c r="AC459" i="20" s="1"/>
  <c r="P459" i="20"/>
  <c r="AK459" i="20" a="1"/>
  <c r="AK459" i="20" s="1"/>
  <c r="Y459" i="20" a="1"/>
  <c r="Y459" i="20" s="1"/>
  <c r="AE459" i="20" a="1"/>
  <c r="AE459" i="20" s="1"/>
  <c r="AF459" i="20" a="1"/>
  <c r="AF459" i="20" s="1"/>
  <c r="AD459" i="20" a="1"/>
  <c r="AD459" i="20" s="1"/>
  <c r="AB459" i="20" a="1"/>
  <c r="AB459" i="20" s="1"/>
  <c r="Z459" i="20" a="1"/>
  <c r="Z459" i="20" s="1"/>
  <c r="AG459" i="20" a="1"/>
  <c r="AG459" i="20" s="1"/>
  <c r="S459" i="20" a="1"/>
  <c r="S459" i="20" s="1"/>
  <c r="T459" i="20" a="1"/>
  <c r="T459" i="20" s="1"/>
  <c r="U459" i="20"/>
  <c r="D459" i="20" s="1"/>
  <c r="AH459" i="20" a="1"/>
  <c r="AH459" i="20" s="1"/>
  <c r="X459" i="20" a="1"/>
  <c r="X459" i="20" s="1"/>
  <c r="V459" i="20"/>
  <c r="W459" i="20"/>
  <c r="M461" i="20"/>
  <c r="K462" i="20" s="1"/>
  <c r="L462" i="20" s="1"/>
  <c r="H461" i="20" a="1"/>
  <c r="H461" i="20" s="1"/>
  <c r="G460" i="20"/>
  <c r="N460" i="20"/>
  <c r="J460" i="20"/>
  <c r="I460" i="20"/>
  <c r="BI502" i="16" a="1"/>
  <c r="BI502" i="16" s="1"/>
  <c r="BA502" i="16" a="1"/>
  <c r="BA502" i="16" s="1"/>
  <c r="AQ502" i="16"/>
  <c r="AZ502" i="16" a="1"/>
  <c r="AZ502" i="16" s="1"/>
  <c r="AN502" i="16"/>
  <c r="BH502" i="16" a="1"/>
  <c r="BH502" i="16" s="1"/>
  <c r="BD502" i="16" a="1"/>
  <c r="BD502" i="16" s="1"/>
  <c r="AS502" i="16" a="1"/>
  <c r="AS502" i="16" s="1"/>
  <c r="BG502" i="16" a="1"/>
  <c r="BG502" i="16" s="1"/>
  <c r="AW502" i="16" a="1"/>
  <c r="AW502" i="16" s="1"/>
  <c r="AV502" i="16"/>
  <c r="BE502" i="16" a="1"/>
  <c r="BE502" i="16" s="1"/>
  <c r="BC502" i="16" a="1"/>
  <c r="BC502" i="16" s="1"/>
  <c r="BB502" i="16" a="1"/>
  <c r="BB502" i="16" s="1"/>
  <c r="AY502" i="16" a="1"/>
  <c r="AY502" i="16" s="1"/>
  <c r="AR502" i="16" a="1"/>
  <c r="AR502" i="16" s="1"/>
  <c r="AP502" i="16"/>
  <c r="AO502" i="16"/>
  <c r="BF502" i="16" a="1"/>
  <c r="BF502" i="16" s="1"/>
  <c r="AT502" i="16"/>
  <c r="AC502" i="16" s="1"/>
  <c r="BJ502" i="16" a="1"/>
  <c r="BJ502" i="16" s="1"/>
  <c r="AX502" i="16" a="1"/>
  <c r="AX502" i="16" s="1"/>
  <c r="AU502" i="16"/>
  <c r="AC501" i="16"/>
  <c r="AI503" i="16"/>
  <c r="AM503" i="16"/>
  <c r="AF503" i="16"/>
  <c r="AH503" i="16"/>
  <c r="AG504" i="16" a="1"/>
  <c r="AG504" i="16" s="1"/>
  <c r="AL504" i="16"/>
  <c r="AJ505" i="16" s="1"/>
  <c r="AK505" i="16" s="1"/>
  <c r="AF494" i="21" l="1" a="1"/>
  <c r="AF494" i="21" s="1"/>
  <c r="X494" i="21" a="1"/>
  <c r="X494" i="21" s="1"/>
  <c r="S494" i="21" a="1"/>
  <c r="S494" i="21" s="1"/>
  <c r="AC494" i="21" a="1"/>
  <c r="AC494" i="21" s="1"/>
  <c r="R494" i="21"/>
  <c r="W494" i="21"/>
  <c r="AH494" i="21" a="1"/>
  <c r="AH494" i="21" s="1"/>
  <c r="V494" i="21"/>
  <c r="O494" i="21"/>
  <c r="AD494" i="21" a="1"/>
  <c r="AD494" i="21" s="1"/>
  <c r="T494" i="21" a="1"/>
  <c r="T494" i="21" s="1"/>
  <c r="AI494" i="21" a="1"/>
  <c r="AI494" i="21" s="1"/>
  <c r="AA494" i="21" a="1"/>
  <c r="AA494" i="21" s="1"/>
  <c r="AG494" i="21" a="1"/>
  <c r="AG494" i="21" s="1"/>
  <c r="AE494" i="21" a="1"/>
  <c r="AE494" i="21" s="1"/>
  <c r="U494" i="21"/>
  <c r="D494" i="21" s="1"/>
  <c r="AK494" i="21" a="1"/>
  <c r="AK494" i="21" s="1"/>
  <c r="Z494" i="21" a="1"/>
  <c r="Z494" i="21" s="1"/>
  <c r="Y494" i="21" a="1"/>
  <c r="Y494" i="21" s="1"/>
  <c r="AB494" i="21" a="1"/>
  <c r="AB494" i="21" s="1"/>
  <c r="Q494" i="21"/>
  <c r="AJ494" i="21" a="1"/>
  <c r="AJ494" i="21" s="1"/>
  <c r="P494" i="21"/>
  <c r="J495" i="21"/>
  <c r="I495" i="21"/>
  <c r="G495" i="21"/>
  <c r="N495" i="21"/>
  <c r="M496" i="21"/>
  <c r="K497" i="21" s="1"/>
  <c r="L497" i="21" s="1"/>
  <c r="H496" i="21" a="1"/>
  <c r="H496" i="21" s="1"/>
  <c r="AI460" i="20" a="1"/>
  <c r="AI460" i="20" s="1"/>
  <c r="AA460" i="20" a="1"/>
  <c r="AA460" i="20" s="1"/>
  <c r="P460" i="20"/>
  <c r="AK460" i="20" a="1"/>
  <c r="AK460" i="20" s="1"/>
  <c r="R460" i="20"/>
  <c r="AB460" i="20" a="1"/>
  <c r="AB460" i="20" s="1"/>
  <c r="Q460" i="20"/>
  <c r="X460" i="20" a="1"/>
  <c r="X460" i="20" s="1"/>
  <c r="AG460" i="20" a="1"/>
  <c r="AG460" i="20" s="1"/>
  <c r="W460" i="20"/>
  <c r="V460" i="20"/>
  <c r="AH460" i="20" a="1"/>
  <c r="AH460" i="20" s="1"/>
  <c r="U460" i="20"/>
  <c r="O460" i="20"/>
  <c r="AE460" i="20" a="1"/>
  <c r="AE460" i="20" s="1"/>
  <c r="T460" i="20" a="1"/>
  <c r="T460" i="20" s="1"/>
  <c r="AJ460" i="20" a="1"/>
  <c r="AJ460" i="20" s="1"/>
  <c r="S460" i="20" a="1"/>
  <c r="S460" i="20" s="1"/>
  <c r="AD460" i="20" a="1"/>
  <c r="AD460" i="20" s="1"/>
  <c r="Z460" i="20" a="1"/>
  <c r="Z460" i="20" s="1"/>
  <c r="AF460" i="20" a="1"/>
  <c r="AF460" i="20" s="1"/>
  <c r="AC460" i="20" a="1"/>
  <c r="AC460" i="20" s="1"/>
  <c r="Y460" i="20" a="1"/>
  <c r="Y460" i="20" s="1"/>
  <c r="N461" i="20"/>
  <c r="G461" i="20"/>
  <c r="I461" i="20"/>
  <c r="J461" i="20"/>
  <c r="H462" i="20" a="1"/>
  <c r="H462" i="20" s="1"/>
  <c r="M462" i="20"/>
  <c r="K463" i="20" s="1"/>
  <c r="L463" i="20" s="1"/>
  <c r="AL505" i="16"/>
  <c r="AJ506" i="16" s="1"/>
  <c r="AK506" i="16" s="1"/>
  <c r="AG505" i="16" a="1"/>
  <c r="AG505" i="16" s="1"/>
  <c r="AI504" i="16"/>
  <c r="AM504" i="16"/>
  <c r="AH504" i="16"/>
  <c r="AF504" i="16"/>
  <c r="AP503" i="16"/>
  <c r="BJ503" i="16" a="1"/>
  <c r="BJ503" i="16" s="1"/>
  <c r="AQ503" i="16"/>
  <c r="BA503" i="16" a="1"/>
  <c r="BA503" i="16" s="1"/>
  <c r="AO503" i="16"/>
  <c r="BH503" i="16" a="1"/>
  <c r="BH503" i="16" s="1"/>
  <c r="AS503" i="16" a="1"/>
  <c r="AS503" i="16" s="1"/>
  <c r="BD503" i="16" a="1"/>
  <c r="BD503" i="16" s="1"/>
  <c r="AR503" i="16" a="1"/>
  <c r="AR503" i="16" s="1"/>
  <c r="BB503" i="16" a="1"/>
  <c r="BB503" i="16" s="1"/>
  <c r="AN503" i="16"/>
  <c r="BF503" i="16" a="1"/>
  <c r="BF503" i="16" s="1"/>
  <c r="BG503" i="16" a="1"/>
  <c r="BG503" i="16" s="1"/>
  <c r="BE503" i="16" a="1"/>
  <c r="BE503" i="16" s="1"/>
  <c r="BC503" i="16" a="1"/>
  <c r="BC503" i="16" s="1"/>
  <c r="BI503" i="16" a="1"/>
  <c r="BI503" i="16" s="1"/>
  <c r="AZ503" i="16" a="1"/>
  <c r="AZ503" i="16" s="1"/>
  <c r="AX503" i="16" a="1"/>
  <c r="AX503" i="16" s="1"/>
  <c r="AT503" i="16"/>
  <c r="AW503" i="16" a="1"/>
  <c r="AW503" i="16" s="1"/>
  <c r="AV503" i="16"/>
  <c r="AU503" i="16"/>
  <c r="AY503" i="16" a="1"/>
  <c r="AY503" i="16" s="1"/>
  <c r="I496" i="21" l="1"/>
  <c r="J496" i="21"/>
  <c r="N496" i="21"/>
  <c r="G496" i="21"/>
  <c r="H497" i="21" a="1"/>
  <c r="H497" i="21" s="1"/>
  <c r="M497" i="21"/>
  <c r="K498" i="21" s="1"/>
  <c r="L498" i="21" s="1"/>
  <c r="AF495" i="21" a="1"/>
  <c r="AF495" i="21" s="1"/>
  <c r="X495" i="21" a="1"/>
  <c r="X495" i="21" s="1"/>
  <c r="W495" i="21"/>
  <c r="AG495" i="21" a="1"/>
  <c r="AG495" i="21" s="1"/>
  <c r="V495" i="21"/>
  <c r="U495" i="21"/>
  <c r="AD495" i="21" a="1"/>
  <c r="AD495" i="21" s="1"/>
  <c r="R495" i="21"/>
  <c r="Q495" i="21"/>
  <c r="AC495" i="21" a="1"/>
  <c r="AC495" i="21" s="1"/>
  <c r="AK495" i="21" a="1"/>
  <c r="AK495" i="21" s="1"/>
  <c r="Y495" i="21" a="1"/>
  <c r="Y495" i="21" s="1"/>
  <c r="AI495" i="21" a="1"/>
  <c r="AI495" i="21" s="1"/>
  <c r="P495" i="21"/>
  <c r="O495" i="21"/>
  <c r="AA495" i="21" a="1"/>
  <c r="AA495" i="21" s="1"/>
  <c r="Z495" i="21" a="1"/>
  <c r="Z495" i="21" s="1"/>
  <c r="AE495" i="21" a="1"/>
  <c r="AE495" i="21" s="1"/>
  <c r="S495" i="21" a="1"/>
  <c r="S495" i="21" s="1"/>
  <c r="AH495" i="21" a="1"/>
  <c r="AH495" i="21" s="1"/>
  <c r="AB495" i="21" a="1"/>
  <c r="AB495" i="21" s="1"/>
  <c r="T495" i="21" a="1"/>
  <c r="T495" i="21" s="1"/>
  <c r="AJ495" i="21" a="1"/>
  <c r="AJ495" i="21" s="1"/>
  <c r="M463" i="20"/>
  <c r="K464" i="20" s="1"/>
  <c r="L464" i="20" s="1"/>
  <c r="H463" i="20" a="1"/>
  <c r="H463" i="20" s="1"/>
  <c r="D460" i="20"/>
  <c r="N462" i="20"/>
  <c r="G462" i="20"/>
  <c r="J462" i="20"/>
  <c r="I462" i="20"/>
  <c r="O461" i="20"/>
  <c r="AC461" i="20" a="1"/>
  <c r="AC461" i="20" s="1"/>
  <c r="S461" i="20" a="1"/>
  <c r="S461" i="20" s="1"/>
  <c r="P461" i="20"/>
  <c r="AB461" i="20" a="1"/>
  <c r="AB461" i="20" s="1"/>
  <c r="AF461" i="20" a="1"/>
  <c r="AF461" i="20" s="1"/>
  <c r="T461" i="20" a="1"/>
  <c r="T461" i="20" s="1"/>
  <c r="R461" i="20"/>
  <c r="AG461" i="20" a="1"/>
  <c r="AG461" i="20" s="1"/>
  <c r="Q461" i="20"/>
  <c r="Z461" i="20" a="1"/>
  <c r="Z461" i="20" s="1"/>
  <c r="AA461" i="20" a="1"/>
  <c r="AA461" i="20" s="1"/>
  <c r="Y461" i="20" a="1"/>
  <c r="Y461" i="20" s="1"/>
  <c r="AI461" i="20" a="1"/>
  <c r="AI461" i="20" s="1"/>
  <c r="AH461" i="20" a="1"/>
  <c r="AH461" i="20" s="1"/>
  <c r="W461" i="20"/>
  <c r="AE461" i="20" a="1"/>
  <c r="AE461" i="20" s="1"/>
  <c r="AD461" i="20" a="1"/>
  <c r="AD461" i="20" s="1"/>
  <c r="X461" i="20" a="1"/>
  <c r="X461" i="20" s="1"/>
  <c r="U461" i="20"/>
  <c r="D461" i="20" s="1"/>
  <c r="V461" i="20"/>
  <c r="AK461" i="20" a="1"/>
  <c r="AK461" i="20" s="1"/>
  <c r="AJ461" i="20" a="1"/>
  <c r="AJ461" i="20" s="1"/>
  <c r="AC503" i="16"/>
  <c r="BH504" i="16" a="1"/>
  <c r="BH504" i="16" s="1"/>
  <c r="AZ504" i="16" a="1"/>
  <c r="AZ504" i="16" s="1"/>
  <c r="AO504" i="16"/>
  <c r="BB504" i="16" a="1"/>
  <c r="BB504" i="16" s="1"/>
  <c r="AR504" i="16" a="1"/>
  <c r="AR504" i="16" s="1"/>
  <c r="BD504" i="16" a="1"/>
  <c r="BD504" i="16" s="1"/>
  <c r="AS504" i="16" a="1"/>
  <c r="AS504" i="16" s="1"/>
  <c r="BJ504" i="16" a="1"/>
  <c r="BJ504" i="16" s="1"/>
  <c r="AY504" i="16" a="1"/>
  <c r="AY504" i="16" s="1"/>
  <c r="BI504" i="16" a="1"/>
  <c r="BI504" i="16" s="1"/>
  <c r="AU504" i="16"/>
  <c r="AT504" i="16"/>
  <c r="AC504" i="16" s="1"/>
  <c r="BG504" i="16" a="1"/>
  <c r="BG504" i="16" s="1"/>
  <c r="AN504" i="16"/>
  <c r="BA504" i="16" a="1"/>
  <c r="BA504" i="16" s="1"/>
  <c r="AX504" i="16" a="1"/>
  <c r="AX504" i="16" s="1"/>
  <c r="BF504" i="16" a="1"/>
  <c r="BF504" i="16" s="1"/>
  <c r="BE504" i="16" a="1"/>
  <c r="BE504" i="16" s="1"/>
  <c r="BC504" i="16" a="1"/>
  <c r="BC504" i="16" s="1"/>
  <c r="AW504" i="16" a="1"/>
  <c r="AW504" i="16" s="1"/>
  <c r="AV504" i="16"/>
  <c r="AQ504" i="16"/>
  <c r="AP504" i="16"/>
  <c r="AI505" i="16"/>
  <c r="AF505" i="16"/>
  <c r="AM505" i="16"/>
  <c r="AH505" i="16"/>
  <c r="AG506" i="16" a="1"/>
  <c r="AG506" i="16" s="1"/>
  <c r="AL506" i="16"/>
  <c r="AJ507" i="16" s="1"/>
  <c r="AK507" i="16" s="1"/>
  <c r="D495" i="21" l="1"/>
  <c r="H498" i="21" a="1"/>
  <c r="H498" i="21" s="1"/>
  <c r="M498" i="21"/>
  <c r="K499" i="21" s="1"/>
  <c r="L499" i="21" s="1"/>
  <c r="J497" i="21"/>
  <c r="I497" i="21"/>
  <c r="N497" i="21"/>
  <c r="G497" i="21"/>
  <c r="W496" i="21"/>
  <c r="AE496" i="21" a="1"/>
  <c r="AE496" i="21" s="1"/>
  <c r="V496" i="21"/>
  <c r="AI496" i="21" a="1"/>
  <c r="AI496" i="21" s="1"/>
  <c r="Z496" i="21" a="1"/>
  <c r="Z496" i="21" s="1"/>
  <c r="AK496" i="21" a="1"/>
  <c r="AK496" i="21" s="1"/>
  <c r="AA496" i="21" a="1"/>
  <c r="AA496" i="21" s="1"/>
  <c r="O496" i="21"/>
  <c r="AC496" i="21" a="1"/>
  <c r="AC496" i="21" s="1"/>
  <c r="Y496" i="21" a="1"/>
  <c r="Y496" i="21" s="1"/>
  <c r="X496" i="21" a="1"/>
  <c r="X496" i="21" s="1"/>
  <c r="S496" i="21" a="1"/>
  <c r="S496" i="21" s="1"/>
  <c r="Q496" i="21"/>
  <c r="AJ496" i="21" a="1"/>
  <c r="AJ496" i="21" s="1"/>
  <c r="R496" i="21"/>
  <c r="AH496" i="21" a="1"/>
  <c r="AH496" i="21" s="1"/>
  <c r="P496" i="21"/>
  <c r="AF496" i="21" a="1"/>
  <c r="AF496" i="21" s="1"/>
  <c r="AD496" i="21" a="1"/>
  <c r="AD496" i="21" s="1"/>
  <c r="AB496" i="21" a="1"/>
  <c r="AB496" i="21" s="1"/>
  <c r="T496" i="21" a="1"/>
  <c r="T496" i="21" s="1"/>
  <c r="AG496" i="21" a="1"/>
  <c r="AG496" i="21" s="1"/>
  <c r="U496" i="21"/>
  <c r="D496" i="21" s="1"/>
  <c r="AH462" i="20" a="1"/>
  <c r="AH462" i="20" s="1"/>
  <c r="Z462" i="20" a="1"/>
  <c r="Z462" i="20" s="1"/>
  <c r="AD462" i="20" a="1"/>
  <c r="AD462" i="20" s="1"/>
  <c r="T462" i="20" a="1"/>
  <c r="T462" i="20" s="1"/>
  <c r="X462" i="20" a="1"/>
  <c r="X462" i="20" s="1"/>
  <c r="AG462" i="20" a="1"/>
  <c r="AG462" i="20" s="1"/>
  <c r="W462" i="20"/>
  <c r="P462" i="20"/>
  <c r="AC462" i="20" a="1"/>
  <c r="AC462" i="20" s="1"/>
  <c r="O462" i="20"/>
  <c r="AI462" i="20" a="1"/>
  <c r="AI462" i="20" s="1"/>
  <c r="S462" i="20" a="1"/>
  <c r="S462" i="20" s="1"/>
  <c r="R462" i="20"/>
  <c r="Q462" i="20"/>
  <c r="AJ462" i="20" a="1"/>
  <c r="AJ462" i="20" s="1"/>
  <c r="AF462" i="20" a="1"/>
  <c r="AF462" i="20" s="1"/>
  <c r="AE462" i="20" a="1"/>
  <c r="AE462" i="20" s="1"/>
  <c r="AK462" i="20" a="1"/>
  <c r="AK462" i="20" s="1"/>
  <c r="AA462" i="20" a="1"/>
  <c r="AA462" i="20" s="1"/>
  <c r="Y462" i="20" a="1"/>
  <c r="Y462" i="20" s="1"/>
  <c r="V462" i="20"/>
  <c r="AB462" i="20" a="1"/>
  <c r="AB462" i="20" s="1"/>
  <c r="U462" i="20"/>
  <c r="D462" i="20" s="1"/>
  <c r="G463" i="20"/>
  <c r="J463" i="20"/>
  <c r="N463" i="20"/>
  <c r="I463" i="20"/>
  <c r="H464" i="20" a="1"/>
  <c r="H464" i="20" s="1"/>
  <c r="M464" i="20"/>
  <c r="K465" i="20" s="1"/>
  <c r="L465" i="20" s="1"/>
  <c r="AM506" i="16"/>
  <c r="AF506" i="16"/>
  <c r="AH506" i="16"/>
  <c r="AI506" i="16"/>
  <c r="AL507" i="16"/>
  <c r="AJ508" i="16" s="1"/>
  <c r="AK508" i="16" s="1"/>
  <c r="AG507" i="16" a="1"/>
  <c r="AG507" i="16" s="1"/>
  <c r="AN505" i="16"/>
  <c r="BC505" i="16" a="1"/>
  <c r="BC505" i="16" s="1"/>
  <c r="AS505" i="16" a="1"/>
  <c r="AS505" i="16" s="1"/>
  <c r="BG505" i="16" a="1"/>
  <c r="BG505" i="16" s="1"/>
  <c r="AW505" i="16" a="1"/>
  <c r="AW505" i="16" s="1"/>
  <c r="AV505" i="16"/>
  <c r="BF505" i="16" a="1"/>
  <c r="BF505" i="16" s="1"/>
  <c r="AU505" i="16"/>
  <c r="AR505" i="16" a="1"/>
  <c r="AR505" i="16" s="1"/>
  <c r="AZ505" i="16" a="1"/>
  <c r="AZ505" i="16" s="1"/>
  <c r="AY505" i="16" a="1"/>
  <c r="AY505" i="16" s="1"/>
  <c r="AX505" i="16" a="1"/>
  <c r="AX505" i="16" s="1"/>
  <c r="AQ505" i="16"/>
  <c r="AP505" i="16"/>
  <c r="AO505" i="16"/>
  <c r="BJ505" i="16" a="1"/>
  <c r="BJ505" i="16" s="1"/>
  <c r="BE505" i="16" a="1"/>
  <c r="BE505" i="16" s="1"/>
  <c r="BD505" i="16" a="1"/>
  <c r="BD505" i="16" s="1"/>
  <c r="BI505" i="16" a="1"/>
  <c r="BI505" i="16" s="1"/>
  <c r="BH505" i="16" a="1"/>
  <c r="BH505" i="16" s="1"/>
  <c r="BB505" i="16" a="1"/>
  <c r="BB505" i="16" s="1"/>
  <c r="BA505" i="16" a="1"/>
  <c r="BA505" i="16" s="1"/>
  <c r="AT505" i="16"/>
  <c r="AC505" i="16" s="1"/>
  <c r="AE497" i="21" l="1" a="1"/>
  <c r="AE497" i="21" s="1"/>
  <c r="V497" i="21"/>
  <c r="U497" i="21"/>
  <c r="D497" i="21" s="1"/>
  <c r="AC497" i="21" a="1"/>
  <c r="AC497" i="21" s="1"/>
  <c r="R497" i="21"/>
  <c r="Q497" i="21"/>
  <c r="AH497" i="21" a="1"/>
  <c r="AH497" i="21" s="1"/>
  <c r="X497" i="21" a="1"/>
  <c r="X497" i="21" s="1"/>
  <c r="W497" i="21"/>
  <c r="AB497" i="21" a="1"/>
  <c r="AB497" i="21" s="1"/>
  <c r="AD497" i="21" a="1"/>
  <c r="AD497" i="21" s="1"/>
  <c r="AG497" i="21" a="1"/>
  <c r="AG497" i="21" s="1"/>
  <c r="AF497" i="21" a="1"/>
  <c r="AF497" i="21" s="1"/>
  <c r="AA497" i="21" a="1"/>
  <c r="AA497" i="21" s="1"/>
  <c r="Z497" i="21" a="1"/>
  <c r="Z497" i="21" s="1"/>
  <c r="AI497" i="21" a="1"/>
  <c r="AI497" i="21" s="1"/>
  <c r="AK497" i="21" a="1"/>
  <c r="AK497" i="21" s="1"/>
  <c r="AJ497" i="21" a="1"/>
  <c r="AJ497" i="21" s="1"/>
  <c r="T497" i="21" a="1"/>
  <c r="T497" i="21" s="1"/>
  <c r="S497" i="21" a="1"/>
  <c r="S497" i="21" s="1"/>
  <c r="P497" i="21"/>
  <c r="O497" i="21"/>
  <c r="Y497" i="21" a="1"/>
  <c r="Y497" i="21" s="1"/>
  <c r="H499" i="21" a="1"/>
  <c r="H499" i="21" s="1"/>
  <c r="M499" i="21"/>
  <c r="K500" i="21" s="1"/>
  <c r="L500" i="21" s="1"/>
  <c r="G498" i="21"/>
  <c r="J498" i="21"/>
  <c r="N498" i="21"/>
  <c r="I498" i="21"/>
  <c r="H465" i="20" a="1"/>
  <c r="H465" i="20" s="1"/>
  <c r="M465" i="20"/>
  <c r="K466" i="20" s="1"/>
  <c r="L466" i="20" s="1"/>
  <c r="I464" i="20"/>
  <c r="G464" i="20"/>
  <c r="N464" i="20"/>
  <c r="J464" i="20"/>
  <c r="V463" i="20"/>
  <c r="AE463" i="20" a="1"/>
  <c r="AE463" i="20" s="1"/>
  <c r="U463" i="20"/>
  <c r="P463" i="20"/>
  <c r="AB463" i="20" a="1"/>
  <c r="AB463" i="20" s="1"/>
  <c r="O463" i="20"/>
  <c r="AA463" i="20" a="1"/>
  <c r="AA463" i="20" s="1"/>
  <c r="AI463" i="20" a="1"/>
  <c r="AI463" i="20" s="1"/>
  <c r="T463" i="20" a="1"/>
  <c r="T463" i="20" s="1"/>
  <c r="AH463" i="20" a="1"/>
  <c r="AH463" i="20" s="1"/>
  <c r="Y463" i="20" a="1"/>
  <c r="Y463" i="20" s="1"/>
  <c r="Z463" i="20" a="1"/>
  <c r="Z463" i="20" s="1"/>
  <c r="X463" i="20" a="1"/>
  <c r="X463" i="20" s="1"/>
  <c r="AK463" i="20" a="1"/>
  <c r="AK463" i="20" s="1"/>
  <c r="W463" i="20"/>
  <c r="AG463" i="20" a="1"/>
  <c r="AG463" i="20" s="1"/>
  <c r="AF463" i="20" a="1"/>
  <c r="AF463" i="20" s="1"/>
  <c r="AJ463" i="20" a="1"/>
  <c r="AJ463" i="20" s="1"/>
  <c r="AD463" i="20" a="1"/>
  <c r="AD463" i="20" s="1"/>
  <c r="R463" i="20"/>
  <c r="S463" i="20" a="1"/>
  <c r="S463" i="20" s="1"/>
  <c r="AC463" i="20" a="1"/>
  <c r="AC463" i="20" s="1"/>
  <c r="Q463" i="20"/>
  <c r="AH507" i="16"/>
  <c r="AI507" i="16"/>
  <c r="AM507" i="16"/>
  <c r="AF507" i="16"/>
  <c r="AG508" i="16" a="1"/>
  <c r="AG508" i="16" s="1"/>
  <c r="AL508" i="16"/>
  <c r="AJ509" i="16" s="1"/>
  <c r="AK509" i="16" s="1"/>
  <c r="BG506" i="16" a="1"/>
  <c r="BG506" i="16" s="1"/>
  <c r="AY506" i="16" a="1"/>
  <c r="AY506" i="16" s="1"/>
  <c r="AU506" i="16"/>
  <c r="BD506" i="16" a="1"/>
  <c r="BD506" i="16" s="1"/>
  <c r="AT506" i="16"/>
  <c r="BC506" i="16" a="1"/>
  <c r="BC506" i="16" s="1"/>
  <c r="AR506" i="16" a="1"/>
  <c r="AR506" i="16" s="1"/>
  <c r="AQ506" i="16"/>
  <c r="AP506" i="16"/>
  <c r="BB506" i="16" a="1"/>
  <c r="BB506" i="16" s="1"/>
  <c r="AO506" i="16"/>
  <c r="BA506" i="16" a="1"/>
  <c r="BA506" i="16" s="1"/>
  <c r="AZ506" i="16" a="1"/>
  <c r="AZ506" i="16" s="1"/>
  <c r="AX506" i="16" a="1"/>
  <c r="AX506" i="16" s="1"/>
  <c r="BH506" i="16" a="1"/>
  <c r="BH506" i="16" s="1"/>
  <c r="BF506" i="16" a="1"/>
  <c r="BF506" i="16" s="1"/>
  <c r="BI506" i="16" a="1"/>
  <c r="BI506" i="16" s="1"/>
  <c r="AV506" i="16"/>
  <c r="AS506" i="16" a="1"/>
  <c r="AS506" i="16" s="1"/>
  <c r="BJ506" i="16" a="1"/>
  <c r="BJ506" i="16" s="1"/>
  <c r="BE506" i="16" a="1"/>
  <c r="BE506" i="16" s="1"/>
  <c r="AW506" i="16" a="1"/>
  <c r="AW506" i="16" s="1"/>
  <c r="AN506" i="16"/>
  <c r="U498" i="21" l="1"/>
  <c r="AD498" i="21" a="1"/>
  <c r="AD498" i="21" s="1"/>
  <c r="W498" i="21"/>
  <c r="AF498" i="21" a="1"/>
  <c r="AF498" i="21" s="1"/>
  <c r="V498" i="21"/>
  <c r="Q498" i="21"/>
  <c r="AC498" i="21" a="1"/>
  <c r="AC498" i="21" s="1"/>
  <c r="P498" i="21"/>
  <c r="AA498" i="21" a="1"/>
  <c r="AA498" i="21" s="1"/>
  <c r="O498" i="21"/>
  <c r="AG498" i="21" a="1"/>
  <c r="AG498" i="21" s="1"/>
  <c r="AK498" i="21" a="1"/>
  <c r="AK498" i="21" s="1"/>
  <c r="X498" i="21" a="1"/>
  <c r="X498" i="21" s="1"/>
  <c r="T498" i="21" a="1"/>
  <c r="T498" i="21" s="1"/>
  <c r="Y498" i="21" a="1"/>
  <c r="Y498" i="21" s="1"/>
  <c r="S498" i="21" a="1"/>
  <c r="S498" i="21" s="1"/>
  <c r="AJ498" i="21" a="1"/>
  <c r="AJ498" i="21" s="1"/>
  <c r="AI498" i="21" a="1"/>
  <c r="AI498" i="21" s="1"/>
  <c r="R498" i="21"/>
  <c r="AH498" i="21" a="1"/>
  <c r="AH498" i="21" s="1"/>
  <c r="AB498" i="21" a="1"/>
  <c r="AB498" i="21" s="1"/>
  <c r="AE498" i="21" a="1"/>
  <c r="AE498" i="21" s="1"/>
  <c r="Z498" i="21" a="1"/>
  <c r="Z498" i="21" s="1"/>
  <c r="H500" i="21" a="1"/>
  <c r="H500" i="21" s="1"/>
  <c r="M500" i="21"/>
  <c r="K501" i="21" s="1"/>
  <c r="L501" i="21" s="1"/>
  <c r="G499" i="21"/>
  <c r="J499" i="21"/>
  <c r="I499" i="21"/>
  <c r="N499" i="21"/>
  <c r="D463" i="20"/>
  <c r="AG464" i="20" a="1"/>
  <c r="AG464" i="20" s="1"/>
  <c r="Y464" i="20" a="1"/>
  <c r="Y464" i="20" s="1"/>
  <c r="X464" i="20" a="1"/>
  <c r="X464" i="20" s="1"/>
  <c r="AF464" i="20" a="1"/>
  <c r="AF464" i="20" s="1"/>
  <c r="W464" i="20"/>
  <c r="AH464" i="20" a="1"/>
  <c r="AH464" i="20" s="1"/>
  <c r="V464" i="20"/>
  <c r="U464" i="20"/>
  <c r="D464" i="20" s="1"/>
  <c r="AK464" i="20" a="1"/>
  <c r="AK464" i="20" s="1"/>
  <c r="Z464" i="20" a="1"/>
  <c r="Z464" i="20" s="1"/>
  <c r="AJ464" i="20" a="1"/>
  <c r="AJ464" i="20" s="1"/>
  <c r="T464" i="20" a="1"/>
  <c r="T464" i="20" s="1"/>
  <c r="AI464" i="20" a="1"/>
  <c r="AI464" i="20" s="1"/>
  <c r="O464" i="20"/>
  <c r="AE464" i="20" a="1"/>
  <c r="AE464" i="20" s="1"/>
  <c r="AD464" i="20" a="1"/>
  <c r="AD464" i="20" s="1"/>
  <c r="AC464" i="20" a="1"/>
  <c r="AC464" i="20" s="1"/>
  <c r="R464" i="20"/>
  <c r="Q464" i="20"/>
  <c r="AA464" i="20" a="1"/>
  <c r="AA464" i="20" s="1"/>
  <c r="S464" i="20" a="1"/>
  <c r="S464" i="20" s="1"/>
  <c r="P464" i="20"/>
  <c r="AB464" i="20" a="1"/>
  <c r="AB464" i="20" s="1"/>
  <c r="M466" i="20"/>
  <c r="K467" i="20" s="1"/>
  <c r="L467" i="20" s="1"/>
  <c r="H466" i="20" a="1"/>
  <c r="H466" i="20" s="1"/>
  <c r="J465" i="20"/>
  <c r="N465" i="20"/>
  <c r="I465" i="20"/>
  <c r="G465" i="20"/>
  <c r="AC506" i="16"/>
  <c r="AL509" i="16"/>
  <c r="AJ510" i="16" s="1"/>
  <c r="AK510" i="16" s="1"/>
  <c r="AG509" i="16" a="1"/>
  <c r="AG509" i="16" s="1"/>
  <c r="AI508" i="16"/>
  <c r="AM508" i="16"/>
  <c r="AF508" i="16"/>
  <c r="AH508" i="16"/>
  <c r="AW507" i="16" a="1"/>
  <c r="AW507" i="16" s="1"/>
  <c r="BE507" i="16" a="1"/>
  <c r="BE507" i="16" s="1"/>
  <c r="AV507" i="16"/>
  <c r="AY507" i="16" a="1"/>
  <c r="AY507" i="16" s="1"/>
  <c r="BJ507" i="16" a="1"/>
  <c r="BJ507" i="16" s="1"/>
  <c r="AZ507" i="16" a="1"/>
  <c r="AZ507" i="16" s="1"/>
  <c r="AU507" i="16"/>
  <c r="AP507" i="16"/>
  <c r="BD507" i="16" a="1"/>
  <c r="BD507" i="16" s="1"/>
  <c r="AO507" i="16"/>
  <c r="AN507" i="16"/>
  <c r="BB507" i="16" a="1"/>
  <c r="BB507" i="16" s="1"/>
  <c r="BA507" i="16" a="1"/>
  <c r="BA507" i="16" s="1"/>
  <c r="AX507" i="16" a="1"/>
  <c r="AX507" i="16" s="1"/>
  <c r="BI507" i="16" a="1"/>
  <c r="BI507" i="16" s="1"/>
  <c r="BH507" i="16" a="1"/>
  <c r="BH507" i="16" s="1"/>
  <c r="BG507" i="16" a="1"/>
  <c r="BG507" i="16" s="1"/>
  <c r="AR507" i="16" a="1"/>
  <c r="AR507" i="16" s="1"/>
  <c r="AQ507" i="16"/>
  <c r="BC507" i="16" a="1"/>
  <c r="BC507" i="16" s="1"/>
  <c r="BF507" i="16" a="1"/>
  <c r="BF507" i="16" s="1"/>
  <c r="AS507" i="16" a="1"/>
  <c r="AS507" i="16" s="1"/>
  <c r="AT507" i="16"/>
  <c r="AC507" i="16" s="1"/>
  <c r="AD499" i="21" l="1" a="1"/>
  <c r="AD499" i="21" s="1"/>
  <c r="T499" i="21" a="1"/>
  <c r="T499" i="21" s="1"/>
  <c r="AI499" i="21" a="1"/>
  <c r="AI499" i="21" s="1"/>
  <c r="Z499" i="21" a="1"/>
  <c r="Z499" i="21" s="1"/>
  <c r="AK499" i="21" a="1"/>
  <c r="AK499" i="21" s="1"/>
  <c r="AA499" i="21" a="1"/>
  <c r="AA499" i="21" s="1"/>
  <c r="AB499" i="21" a="1"/>
  <c r="AB499" i="21" s="1"/>
  <c r="AH499" i="21" a="1"/>
  <c r="AH499" i="21" s="1"/>
  <c r="S499" i="21" a="1"/>
  <c r="S499" i="21" s="1"/>
  <c r="AE499" i="21" a="1"/>
  <c r="AE499" i="21" s="1"/>
  <c r="AJ499" i="21" a="1"/>
  <c r="AJ499" i="21" s="1"/>
  <c r="P499" i="21"/>
  <c r="AG499" i="21" a="1"/>
  <c r="AG499" i="21" s="1"/>
  <c r="O499" i="21"/>
  <c r="AF499" i="21" a="1"/>
  <c r="AF499" i="21" s="1"/>
  <c r="U499" i="21"/>
  <c r="D499" i="21" s="1"/>
  <c r="W499" i="21"/>
  <c r="Y499" i="21" a="1"/>
  <c r="Y499" i="21" s="1"/>
  <c r="Q499" i="21"/>
  <c r="AC499" i="21" a="1"/>
  <c r="AC499" i="21" s="1"/>
  <c r="X499" i="21" a="1"/>
  <c r="X499" i="21" s="1"/>
  <c r="R499" i="21"/>
  <c r="V499" i="21"/>
  <c r="H501" i="21" a="1"/>
  <c r="H501" i="21" s="1"/>
  <c r="M501" i="21"/>
  <c r="K502" i="21" s="1"/>
  <c r="L502" i="21" s="1"/>
  <c r="I500" i="21"/>
  <c r="G500" i="21"/>
  <c r="N500" i="21"/>
  <c r="J500" i="21"/>
  <c r="D498" i="21"/>
  <c r="AH465" i="20" a="1"/>
  <c r="AH465" i="20" s="1"/>
  <c r="Y465" i="20" a="1"/>
  <c r="Y465" i="20" s="1"/>
  <c r="P465" i="20"/>
  <c r="AB465" i="20" a="1"/>
  <c r="AB465" i="20" s="1"/>
  <c r="O465" i="20"/>
  <c r="AI465" i="20" a="1"/>
  <c r="AI465" i="20" s="1"/>
  <c r="V465" i="20"/>
  <c r="U465" i="20"/>
  <c r="D465" i="20" s="1"/>
  <c r="AK465" i="20" a="1"/>
  <c r="AK465" i="20" s="1"/>
  <c r="X465" i="20" a="1"/>
  <c r="X465" i="20" s="1"/>
  <c r="W465" i="20"/>
  <c r="AJ465" i="20" a="1"/>
  <c r="AJ465" i="20" s="1"/>
  <c r="T465" i="20" a="1"/>
  <c r="T465" i="20" s="1"/>
  <c r="Z465" i="20" a="1"/>
  <c r="Z465" i="20" s="1"/>
  <c r="S465" i="20" a="1"/>
  <c r="S465" i="20" s="1"/>
  <c r="R465" i="20"/>
  <c r="AF465" i="20" a="1"/>
  <c r="AF465" i="20" s="1"/>
  <c r="AA465" i="20" a="1"/>
  <c r="AA465" i="20" s="1"/>
  <c r="AG465" i="20" a="1"/>
  <c r="AG465" i="20" s="1"/>
  <c r="AE465" i="20" a="1"/>
  <c r="AE465" i="20" s="1"/>
  <c r="AD465" i="20" a="1"/>
  <c r="AD465" i="20" s="1"/>
  <c r="AC465" i="20" a="1"/>
  <c r="AC465" i="20" s="1"/>
  <c r="Q465" i="20"/>
  <c r="J466" i="20"/>
  <c r="N466" i="20"/>
  <c r="I466" i="20"/>
  <c r="G466" i="20"/>
  <c r="M467" i="20"/>
  <c r="K468" i="20" s="1"/>
  <c r="L468" i="20" s="1"/>
  <c r="H467" i="20" a="1"/>
  <c r="H467" i="20" s="1"/>
  <c r="BF508" i="16" a="1"/>
  <c r="BF508" i="16" s="1"/>
  <c r="AX508" i="16" a="1"/>
  <c r="AX508" i="16" s="1"/>
  <c r="BG508" i="16" a="1"/>
  <c r="BG508" i="16" s="1"/>
  <c r="BC508" i="16" a="1"/>
  <c r="BC508" i="16" s="1"/>
  <c r="AR508" i="16" a="1"/>
  <c r="AR508" i="16" s="1"/>
  <c r="AU508" i="16"/>
  <c r="AT508" i="16"/>
  <c r="AC508" i="16" s="1"/>
  <c r="BE508" i="16" a="1"/>
  <c r="BE508" i="16" s="1"/>
  <c r="AQ508" i="16"/>
  <c r="AS508" i="16" a="1"/>
  <c r="AS508" i="16" s="1"/>
  <c r="BI508" i="16" a="1"/>
  <c r="BI508" i="16" s="1"/>
  <c r="AP508" i="16"/>
  <c r="BD508" i="16" a="1"/>
  <c r="BD508" i="16" s="1"/>
  <c r="AW508" i="16" a="1"/>
  <c r="AW508" i="16" s="1"/>
  <c r="AV508" i="16"/>
  <c r="AO508" i="16"/>
  <c r="AN508" i="16"/>
  <c r="BH508" i="16" a="1"/>
  <c r="BH508" i="16" s="1"/>
  <c r="BA508" i="16" a="1"/>
  <c r="BA508" i="16" s="1"/>
  <c r="AZ508" i="16" a="1"/>
  <c r="AZ508" i="16" s="1"/>
  <c r="AY508" i="16" a="1"/>
  <c r="AY508" i="16" s="1"/>
  <c r="BJ508" i="16" a="1"/>
  <c r="BJ508" i="16" s="1"/>
  <c r="BB508" i="16" a="1"/>
  <c r="BB508" i="16" s="1"/>
  <c r="AM509" i="16"/>
  <c r="AI509" i="16"/>
  <c r="AH509" i="16"/>
  <c r="AF509" i="16"/>
  <c r="AG510" i="16" a="1"/>
  <c r="AG510" i="16" s="1"/>
  <c r="AL510" i="16"/>
  <c r="AJ511" i="16" s="1"/>
  <c r="AK511" i="16" s="1"/>
  <c r="T500" i="21" l="1" a="1"/>
  <c r="T500" i="21" s="1"/>
  <c r="AK500" i="21" a="1"/>
  <c r="AK500" i="21" s="1"/>
  <c r="AC500" i="21" a="1"/>
  <c r="AC500" i="21" s="1"/>
  <c r="Q500" i="21"/>
  <c r="AB500" i="21" a="1"/>
  <c r="AB500" i="21" s="1"/>
  <c r="P500" i="21"/>
  <c r="W500" i="21"/>
  <c r="AG500" i="21" a="1"/>
  <c r="AG500" i="21" s="1"/>
  <c r="V500" i="21"/>
  <c r="Z500" i="21" a="1"/>
  <c r="Z500" i="21" s="1"/>
  <c r="AJ500" i="21" a="1"/>
  <c r="AJ500" i="21" s="1"/>
  <c r="X500" i="21" a="1"/>
  <c r="X500" i="21" s="1"/>
  <c r="S500" i="21" a="1"/>
  <c r="S500" i="21" s="1"/>
  <c r="AI500" i="21" a="1"/>
  <c r="AI500" i="21" s="1"/>
  <c r="R500" i="21"/>
  <c r="AD500" i="21" a="1"/>
  <c r="AD500" i="21" s="1"/>
  <c r="AA500" i="21" a="1"/>
  <c r="AA500" i="21" s="1"/>
  <c r="Y500" i="21" a="1"/>
  <c r="Y500" i="21" s="1"/>
  <c r="AF500" i="21" a="1"/>
  <c r="AF500" i="21" s="1"/>
  <c r="O500" i="21"/>
  <c r="AH500" i="21" a="1"/>
  <c r="AH500" i="21" s="1"/>
  <c r="U500" i="21"/>
  <c r="AE500" i="21" a="1"/>
  <c r="AE500" i="21" s="1"/>
  <c r="M502" i="21"/>
  <c r="K503" i="21" s="1"/>
  <c r="L503" i="21" s="1"/>
  <c r="H502" i="21" a="1"/>
  <c r="H502" i="21" s="1"/>
  <c r="G501" i="21"/>
  <c r="N501" i="21"/>
  <c r="I501" i="21"/>
  <c r="J501" i="21"/>
  <c r="I467" i="20"/>
  <c r="N467" i="20"/>
  <c r="J467" i="20"/>
  <c r="G467" i="20"/>
  <c r="H468" i="20" a="1"/>
  <c r="H468" i="20" s="1"/>
  <c r="M468" i="20"/>
  <c r="K469" i="20" s="1"/>
  <c r="L469" i="20" s="1"/>
  <c r="AF466" i="20" a="1"/>
  <c r="AF466" i="20" s="1"/>
  <c r="X466" i="20" a="1"/>
  <c r="X466" i="20" s="1"/>
  <c r="AI466" i="20" a="1"/>
  <c r="AI466" i="20" s="1"/>
  <c r="Z466" i="20" a="1"/>
  <c r="Z466" i="20" s="1"/>
  <c r="AG466" i="20" a="1"/>
  <c r="AG466" i="20" s="1"/>
  <c r="V466" i="20"/>
  <c r="U466" i="20"/>
  <c r="AE466" i="20" a="1"/>
  <c r="AE466" i="20" s="1"/>
  <c r="S466" i="20" a="1"/>
  <c r="S466" i="20" s="1"/>
  <c r="Y466" i="20" a="1"/>
  <c r="Y466" i="20" s="1"/>
  <c r="AK466" i="20" a="1"/>
  <c r="AK466" i="20" s="1"/>
  <c r="AD466" i="20" a="1"/>
  <c r="AD466" i="20" s="1"/>
  <c r="AC466" i="20" a="1"/>
  <c r="AC466" i="20" s="1"/>
  <c r="AB466" i="20" a="1"/>
  <c r="AB466" i="20" s="1"/>
  <c r="AJ466" i="20" a="1"/>
  <c r="AJ466" i="20" s="1"/>
  <c r="P466" i="20"/>
  <c r="Q466" i="20"/>
  <c r="O466" i="20"/>
  <c r="T466" i="20" a="1"/>
  <c r="T466" i="20" s="1"/>
  <c r="R466" i="20"/>
  <c r="AA466" i="20" a="1"/>
  <c r="AA466" i="20" s="1"/>
  <c r="W466" i="20"/>
  <c r="AH466" i="20" a="1"/>
  <c r="AH466" i="20" s="1"/>
  <c r="AL511" i="16"/>
  <c r="AJ512" i="16" s="1"/>
  <c r="AK512" i="16" s="1"/>
  <c r="AG511" i="16" a="1"/>
  <c r="AG511" i="16" s="1"/>
  <c r="AI510" i="16"/>
  <c r="AH510" i="16"/>
  <c r="AF510" i="16"/>
  <c r="AM510" i="16"/>
  <c r="BH509" i="16" a="1"/>
  <c r="BH509" i="16" s="1"/>
  <c r="AY509" i="16" a="1"/>
  <c r="AY509" i="16" s="1"/>
  <c r="AX509" i="16" a="1"/>
  <c r="AX509" i="16" s="1"/>
  <c r="BC509" i="16" a="1"/>
  <c r="BC509" i="16" s="1"/>
  <c r="AQ509" i="16"/>
  <c r="AP509" i="16"/>
  <c r="BB509" i="16" a="1"/>
  <c r="BB509" i="16" s="1"/>
  <c r="AO509" i="16"/>
  <c r="AW509" i="16" a="1"/>
  <c r="AW509" i="16" s="1"/>
  <c r="AV509" i="16"/>
  <c r="BJ509" i="16" a="1"/>
  <c r="BJ509" i="16" s="1"/>
  <c r="AU509" i="16"/>
  <c r="BG509" i="16" a="1"/>
  <c r="BG509" i="16" s="1"/>
  <c r="AS509" i="16" a="1"/>
  <c r="AS509" i="16" s="1"/>
  <c r="BF509" i="16" a="1"/>
  <c r="BF509" i="16" s="1"/>
  <c r="BE509" i="16" a="1"/>
  <c r="BE509" i="16" s="1"/>
  <c r="BI509" i="16" a="1"/>
  <c r="BI509" i="16" s="1"/>
  <c r="BD509" i="16" a="1"/>
  <c r="BD509" i="16" s="1"/>
  <c r="BA509" i="16" a="1"/>
  <c r="BA509" i="16" s="1"/>
  <c r="AZ509" i="16" a="1"/>
  <c r="AZ509" i="16" s="1"/>
  <c r="AT509" i="16"/>
  <c r="AN509" i="16"/>
  <c r="AR509" i="16" a="1"/>
  <c r="AR509" i="16" s="1"/>
  <c r="AK501" i="21" l="1" a="1"/>
  <c r="AK501" i="21" s="1"/>
  <c r="AC501" i="21" a="1"/>
  <c r="AC501" i="21" s="1"/>
  <c r="S501" i="21" a="1"/>
  <c r="S501" i="21" s="1"/>
  <c r="AF501" i="21" a="1"/>
  <c r="AF501" i="21" s="1"/>
  <c r="V501" i="21"/>
  <c r="U501" i="21"/>
  <c r="D501" i="21" s="1"/>
  <c r="AD501" i="21" a="1"/>
  <c r="AD501" i="21" s="1"/>
  <c r="P501" i="21"/>
  <c r="O501" i="21"/>
  <c r="Z501" i="21" a="1"/>
  <c r="Z501" i="21" s="1"/>
  <c r="AA501" i="21" a="1"/>
  <c r="AA501" i="21" s="1"/>
  <c r="AB501" i="21" a="1"/>
  <c r="AB501" i="21" s="1"/>
  <c r="AJ501" i="21" a="1"/>
  <c r="AJ501" i="21" s="1"/>
  <c r="R501" i="21"/>
  <c r="T501" i="21" a="1"/>
  <c r="T501" i="21" s="1"/>
  <c r="Q501" i="21"/>
  <c r="AI501" i="21" a="1"/>
  <c r="AI501" i="21" s="1"/>
  <c r="W501" i="21"/>
  <c r="AG501" i="21" a="1"/>
  <c r="AG501" i="21" s="1"/>
  <c r="X501" i="21" a="1"/>
  <c r="X501" i="21" s="1"/>
  <c r="AH501" i="21" a="1"/>
  <c r="AH501" i="21" s="1"/>
  <c r="AE501" i="21" a="1"/>
  <c r="AE501" i="21" s="1"/>
  <c r="Y501" i="21" a="1"/>
  <c r="Y501" i="21" s="1"/>
  <c r="M503" i="21"/>
  <c r="K504" i="21" s="1"/>
  <c r="L504" i="21" s="1"/>
  <c r="H503" i="21" a="1"/>
  <c r="H503" i="21" s="1"/>
  <c r="J502" i="21"/>
  <c r="I502" i="21"/>
  <c r="G502" i="21"/>
  <c r="N502" i="21"/>
  <c r="D500" i="21"/>
  <c r="D466" i="20"/>
  <c r="H469" i="20" a="1"/>
  <c r="H469" i="20" s="1"/>
  <c r="M469" i="20"/>
  <c r="K470" i="20" s="1"/>
  <c r="L470" i="20" s="1"/>
  <c r="G468" i="20"/>
  <c r="I468" i="20"/>
  <c r="J468" i="20"/>
  <c r="N468" i="20"/>
  <c r="W467" i="20"/>
  <c r="AJ467" i="20" a="1"/>
  <c r="AJ467" i="20" s="1"/>
  <c r="P467" i="20"/>
  <c r="AA467" i="20" a="1"/>
  <c r="AA467" i="20" s="1"/>
  <c r="O467" i="20"/>
  <c r="AB467" i="20" a="1"/>
  <c r="AB467" i="20" s="1"/>
  <c r="R467" i="20"/>
  <c r="AD467" i="20" a="1"/>
  <c r="AD467" i="20" s="1"/>
  <c r="Q467" i="20"/>
  <c r="Y467" i="20" a="1"/>
  <c r="Y467" i="20" s="1"/>
  <c r="AK467" i="20" a="1"/>
  <c r="AK467" i="20" s="1"/>
  <c r="U467" i="20"/>
  <c r="D467" i="20" s="1"/>
  <c r="AI467" i="20" a="1"/>
  <c r="AI467" i="20" s="1"/>
  <c r="T467" i="20" a="1"/>
  <c r="T467" i="20" s="1"/>
  <c r="AH467" i="20" a="1"/>
  <c r="AH467" i="20" s="1"/>
  <c r="S467" i="20" a="1"/>
  <c r="S467" i="20" s="1"/>
  <c r="AG467" i="20" a="1"/>
  <c r="AG467" i="20" s="1"/>
  <c r="V467" i="20"/>
  <c r="Z467" i="20" a="1"/>
  <c r="Z467" i="20" s="1"/>
  <c r="X467" i="20" a="1"/>
  <c r="X467" i="20" s="1"/>
  <c r="AF467" i="20" a="1"/>
  <c r="AF467" i="20" s="1"/>
  <c r="AE467" i="20" a="1"/>
  <c r="AE467" i="20" s="1"/>
  <c r="AC467" i="20" a="1"/>
  <c r="AC467" i="20" s="1"/>
  <c r="AC509" i="16"/>
  <c r="BE510" i="16" a="1"/>
  <c r="BE510" i="16" s="1"/>
  <c r="AW510" i="16" a="1"/>
  <c r="AW510" i="16" s="1"/>
  <c r="BI510" i="16" a="1"/>
  <c r="BI510" i="16" s="1"/>
  <c r="AO510" i="16"/>
  <c r="AZ510" i="16" a="1"/>
  <c r="AZ510" i="16" s="1"/>
  <c r="AN510" i="16"/>
  <c r="BC510" i="16" a="1"/>
  <c r="BC510" i="16" s="1"/>
  <c r="AR510" i="16" a="1"/>
  <c r="AR510" i="16" s="1"/>
  <c r="BJ510" i="16" a="1"/>
  <c r="BJ510" i="16" s="1"/>
  <c r="AY510" i="16" a="1"/>
  <c r="AY510" i="16" s="1"/>
  <c r="BH510" i="16" a="1"/>
  <c r="BH510" i="16" s="1"/>
  <c r="AX510" i="16" a="1"/>
  <c r="AX510" i="16" s="1"/>
  <c r="AU510" i="16"/>
  <c r="BF510" i="16" a="1"/>
  <c r="BF510" i="16" s="1"/>
  <c r="BB510" i="16" a="1"/>
  <c r="BB510" i="16" s="1"/>
  <c r="BA510" i="16" a="1"/>
  <c r="BA510" i="16" s="1"/>
  <c r="AV510" i="16"/>
  <c r="BG510" i="16" a="1"/>
  <c r="BG510" i="16" s="1"/>
  <c r="BD510" i="16" a="1"/>
  <c r="BD510" i="16" s="1"/>
  <c r="AT510" i="16"/>
  <c r="AC510" i="16" s="1"/>
  <c r="AS510" i="16" a="1"/>
  <c r="AS510" i="16" s="1"/>
  <c r="AQ510" i="16"/>
  <c r="AP510" i="16"/>
  <c r="AH511" i="16"/>
  <c r="AM511" i="16"/>
  <c r="AI511" i="16"/>
  <c r="AF511" i="16"/>
  <c r="AL512" i="16"/>
  <c r="AJ513" i="16" s="1"/>
  <c r="AK513" i="16" s="1"/>
  <c r="AG512" i="16" a="1"/>
  <c r="AG512" i="16" s="1"/>
  <c r="S502" i="21" l="1" a="1"/>
  <c r="S502" i="21" s="1"/>
  <c r="AJ502" i="21" a="1"/>
  <c r="AJ502" i="21" s="1"/>
  <c r="AB502" i="21" a="1"/>
  <c r="AB502" i="21" s="1"/>
  <c r="R502" i="21"/>
  <c r="AH502" i="21" a="1"/>
  <c r="AH502" i="21" s="1"/>
  <c r="Y502" i="21" a="1"/>
  <c r="Y502" i="21" s="1"/>
  <c r="AK502" i="21" a="1"/>
  <c r="AK502" i="21" s="1"/>
  <c r="Z502" i="21" a="1"/>
  <c r="Z502" i="21" s="1"/>
  <c r="X502" i="21" a="1"/>
  <c r="X502" i="21" s="1"/>
  <c r="AD502" i="21" a="1"/>
  <c r="AD502" i="21" s="1"/>
  <c r="Q502" i="21"/>
  <c r="AG502" i="21" a="1"/>
  <c r="AG502" i="21" s="1"/>
  <c r="P502" i="21"/>
  <c r="AF502" i="21" a="1"/>
  <c r="AF502" i="21" s="1"/>
  <c r="AE502" i="21" a="1"/>
  <c r="AE502" i="21" s="1"/>
  <c r="V502" i="21"/>
  <c r="AC502" i="21" a="1"/>
  <c r="AC502" i="21" s="1"/>
  <c r="W502" i="21"/>
  <c r="T502" i="21" a="1"/>
  <c r="T502" i="21" s="1"/>
  <c r="AA502" i="21" a="1"/>
  <c r="AA502" i="21" s="1"/>
  <c r="O502" i="21"/>
  <c r="U502" i="21"/>
  <c r="AI502" i="21" a="1"/>
  <c r="AI502" i="21" s="1"/>
  <c r="G503" i="21"/>
  <c r="N503" i="21"/>
  <c r="J503" i="21"/>
  <c r="I503" i="21"/>
  <c r="M504" i="21"/>
  <c r="K505" i="21" s="1"/>
  <c r="L505" i="21" s="1"/>
  <c r="H504" i="21" a="1"/>
  <c r="H504" i="21" s="1"/>
  <c r="AE468" i="20" a="1"/>
  <c r="AE468" i="20" s="1"/>
  <c r="V468" i="20"/>
  <c r="AK468" i="20" a="1"/>
  <c r="AK468" i="20" s="1"/>
  <c r="R468" i="20"/>
  <c r="AB468" i="20" a="1"/>
  <c r="AB468" i="20" s="1"/>
  <c r="Q468" i="20"/>
  <c r="AG468" i="20" a="1"/>
  <c r="AG468" i="20" s="1"/>
  <c r="W468" i="20"/>
  <c r="U468" i="20"/>
  <c r="AA468" i="20" a="1"/>
  <c r="AA468" i="20" s="1"/>
  <c r="Z468" i="20" a="1"/>
  <c r="Z468" i="20" s="1"/>
  <c r="AD468" i="20" a="1"/>
  <c r="AD468" i="20" s="1"/>
  <c r="AC468" i="20" a="1"/>
  <c r="AC468" i="20" s="1"/>
  <c r="Y468" i="20" a="1"/>
  <c r="Y468" i="20" s="1"/>
  <c r="AI468" i="20" a="1"/>
  <c r="AI468" i="20" s="1"/>
  <c r="AH468" i="20" a="1"/>
  <c r="AH468" i="20" s="1"/>
  <c r="AF468" i="20" a="1"/>
  <c r="AF468" i="20" s="1"/>
  <c r="T468" i="20" a="1"/>
  <c r="T468" i="20" s="1"/>
  <c r="O468" i="20"/>
  <c r="P468" i="20"/>
  <c r="S468" i="20" a="1"/>
  <c r="S468" i="20" s="1"/>
  <c r="AJ468" i="20" a="1"/>
  <c r="AJ468" i="20" s="1"/>
  <c r="X468" i="20" a="1"/>
  <c r="X468" i="20" s="1"/>
  <c r="H470" i="20" a="1"/>
  <c r="H470" i="20" s="1"/>
  <c r="M470" i="20"/>
  <c r="K471" i="20" s="1"/>
  <c r="L471" i="20" s="1"/>
  <c r="N469" i="20"/>
  <c r="G469" i="20"/>
  <c r="J469" i="20"/>
  <c r="I469" i="20"/>
  <c r="AM512" i="16"/>
  <c r="AI512" i="16"/>
  <c r="AH512" i="16"/>
  <c r="AF512" i="16"/>
  <c r="AG513" i="16" a="1"/>
  <c r="AG513" i="16" s="1"/>
  <c r="AL513" i="16"/>
  <c r="AJ514" i="16" s="1"/>
  <c r="AK514" i="16" s="1"/>
  <c r="AV511" i="16"/>
  <c r="BJ511" i="16" a="1"/>
  <c r="BJ511" i="16" s="1"/>
  <c r="AQ511" i="16"/>
  <c r="BA511" i="16" a="1"/>
  <c r="BA511" i="16" s="1"/>
  <c r="AP511" i="16"/>
  <c r="AX511" i="16" a="1"/>
  <c r="AX511" i="16" s="1"/>
  <c r="BF511" i="16" a="1"/>
  <c r="BF511" i="16" s="1"/>
  <c r="AT511" i="16"/>
  <c r="AC511" i="16" s="1"/>
  <c r="BE511" i="16" a="1"/>
  <c r="BE511" i="16" s="1"/>
  <c r="AS511" i="16" a="1"/>
  <c r="AS511" i="16" s="1"/>
  <c r="BC511" i="16" a="1"/>
  <c r="BC511" i="16" s="1"/>
  <c r="AO511" i="16"/>
  <c r="AW511" i="16" a="1"/>
  <c r="AW511" i="16" s="1"/>
  <c r="BG511" i="16" a="1"/>
  <c r="BG511" i="16" s="1"/>
  <c r="BD511" i="16" a="1"/>
  <c r="BD511" i="16" s="1"/>
  <c r="BB511" i="16" a="1"/>
  <c r="BB511" i="16" s="1"/>
  <c r="AU511" i="16"/>
  <c r="BI511" i="16" a="1"/>
  <c r="BI511" i="16" s="1"/>
  <c r="AR511" i="16" a="1"/>
  <c r="AR511" i="16" s="1"/>
  <c r="AN511" i="16"/>
  <c r="BH511" i="16" a="1"/>
  <c r="BH511" i="16" s="1"/>
  <c r="AY511" i="16" a="1"/>
  <c r="AY511" i="16" s="1"/>
  <c r="AZ511" i="16" a="1"/>
  <c r="AZ511" i="16" s="1"/>
  <c r="N504" i="21" l="1"/>
  <c r="J504" i="21"/>
  <c r="I504" i="21"/>
  <c r="G504" i="21"/>
  <c r="H505" i="21" a="1"/>
  <c r="H505" i="21" s="1"/>
  <c r="M505" i="21"/>
  <c r="K506" i="21" s="1"/>
  <c r="L506" i="21" s="1"/>
  <c r="D502" i="21"/>
  <c r="AJ503" i="21" a="1"/>
  <c r="AJ503" i="21" s="1"/>
  <c r="AB503" i="21" a="1"/>
  <c r="AB503" i="21" s="1"/>
  <c r="R503" i="21"/>
  <c r="Q503" i="21"/>
  <c r="AC503" i="21" a="1"/>
  <c r="AC503" i="21" s="1"/>
  <c r="P503" i="21"/>
  <c r="O503" i="21"/>
  <c r="AG503" i="21" a="1"/>
  <c r="AG503" i="21" s="1"/>
  <c r="V503" i="21"/>
  <c r="U503" i="21"/>
  <c r="D503" i="21" s="1"/>
  <c r="AK503" i="21" a="1"/>
  <c r="AK503" i="21" s="1"/>
  <c r="Y503" i="21" a="1"/>
  <c r="Y503" i="21" s="1"/>
  <c r="AF503" i="21" a="1"/>
  <c r="AF503" i="21" s="1"/>
  <c r="Z503" i="21" a="1"/>
  <c r="Z503" i="21" s="1"/>
  <c r="AA503" i="21" a="1"/>
  <c r="AA503" i="21" s="1"/>
  <c r="X503" i="21" a="1"/>
  <c r="X503" i="21" s="1"/>
  <c r="W503" i="21"/>
  <c r="AD503" i="21" a="1"/>
  <c r="AD503" i="21" s="1"/>
  <c r="T503" i="21" a="1"/>
  <c r="T503" i="21" s="1"/>
  <c r="AI503" i="21" a="1"/>
  <c r="AI503" i="21" s="1"/>
  <c r="AH503" i="21" a="1"/>
  <c r="AH503" i="21" s="1"/>
  <c r="AE503" i="21" a="1"/>
  <c r="AE503" i="21" s="1"/>
  <c r="S503" i="21" a="1"/>
  <c r="S503" i="21" s="1"/>
  <c r="U469" i="20"/>
  <c r="D469" i="20" s="1"/>
  <c r="AC469" i="20" a="1"/>
  <c r="AC469" i="20" s="1"/>
  <c r="S469" i="20" a="1"/>
  <c r="S469" i="20" s="1"/>
  <c r="AK469" i="20" a="1"/>
  <c r="AK469" i="20" s="1"/>
  <c r="AA469" i="20" a="1"/>
  <c r="AA469" i="20" s="1"/>
  <c r="AJ469" i="20" a="1"/>
  <c r="AJ469" i="20" s="1"/>
  <c r="Y469" i="20" a="1"/>
  <c r="Y469" i="20" s="1"/>
  <c r="AB469" i="20" a="1"/>
  <c r="AB469" i="20" s="1"/>
  <c r="AI469" i="20" a="1"/>
  <c r="AI469" i="20" s="1"/>
  <c r="T469" i="20" a="1"/>
  <c r="T469" i="20" s="1"/>
  <c r="AH469" i="20" a="1"/>
  <c r="AH469" i="20" s="1"/>
  <c r="Q469" i="20"/>
  <c r="R469" i="20"/>
  <c r="P469" i="20"/>
  <c r="AG469" i="20" a="1"/>
  <c r="AG469" i="20" s="1"/>
  <c r="O469" i="20"/>
  <c r="AD469" i="20" a="1"/>
  <c r="AD469" i="20" s="1"/>
  <c r="Z469" i="20" a="1"/>
  <c r="Z469" i="20" s="1"/>
  <c r="X469" i="20" a="1"/>
  <c r="X469" i="20" s="1"/>
  <c r="W469" i="20"/>
  <c r="AF469" i="20" a="1"/>
  <c r="AF469" i="20" s="1"/>
  <c r="V469" i="20"/>
  <c r="AE469" i="20" a="1"/>
  <c r="AE469" i="20" s="1"/>
  <c r="H471" i="20" a="1"/>
  <c r="H471" i="20" s="1"/>
  <c r="M471" i="20"/>
  <c r="K472" i="20" s="1"/>
  <c r="L472" i="20" s="1"/>
  <c r="D468" i="20"/>
  <c r="G470" i="20"/>
  <c r="J470" i="20"/>
  <c r="I470" i="20"/>
  <c r="N470" i="20"/>
  <c r="AG514" i="16" a="1"/>
  <c r="AG514" i="16" s="1"/>
  <c r="AL514" i="16"/>
  <c r="AJ515" i="16" s="1"/>
  <c r="AK515" i="16" s="1"/>
  <c r="AH513" i="16"/>
  <c r="AI513" i="16"/>
  <c r="AF513" i="16"/>
  <c r="AM513" i="16"/>
  <c r="BD512" i="16" a="1"/>
  <c r="BD512" i="16" s="1"/>
  <c r="AU512" i="16"/>
  <c r="BB512" i="16" a="1"/>
  <c r="BB512" i="16" s="1"/>
  <c r="AR512" i="16" a="1"/>
  <c r="AR512" i="16" s="1"/>
  <c r="BC512" i="16" a="1"/>
  <c r="BC512" i="16" s="1"/>
  <c r="AP512" i="16"/>
  <c r="AN512" i="16"/>
  <c r="BA512" i="16" a="1"/>
  <c r="BA512" i="16" s="1"/>
  <c r="BI512" i="16" a="1"/>
  <c r="BI512" i="16" s="1"/>
  <c r="AY512" i="16" a="1"/>
  <c r="AY512" i="16" s="1"/>
  <c r="AX512" i="16" a="1"/>
  <c r="AX512" i="16" s="1"/>
  <c r="BJ512" i="16" a="1"/>
  <c r="BJ512" i="16" s="1"/>
  <c r="AW512" i="16" a="1"/>
  <c r="AW512" i="16" s="1"/>
  <c r="AV512" i="16"/>
  <c r="AT512" i="16"/>
  <c r="AQ512" i="16"/>
  <c r="AO512" i="16"/>
  <c r="BH512" i="16" a="1"/>
  <c r="BH512" i="16" s="1"/>
  <c r="BG512" i="16" a="1"/>
  <c r="BG512" i="16" s="1"/>
  <c r="BE512" i="16" a="1"/>
  <c r="BE512" i="16" s="1"/>
  <c r="AZ512" i="16" a="1"/>
  <c r="AZ512" i="16" s="1"/>
  <c r="BF512" i="16" a="1"/>
  <c r="BF512" i="16" s="1"/>
  <c r="AS512" i="16" a="1"/>
  <c r="AS512" i="16" s="1"/>
  <c r="H506" i="21" l="1" a="1"/>
  <c r="H506" i="21" s="1"/>
  <c r="M506" i="21"/>
  <c r="K507" i="21" s="1"/>
  <c r="L507" i="21" s="1"/>
  <c r="J505" i="21"/>
  <c r="I505" i="21"/>
  <c r="G505" i="21"/>
  <c r="N505" i="21"/>
  <c r="Q504" i="21"/>
  <c r="AI504" i="21" a="1"/>
  <c r="AI504" i="21" s="1"/>
  <c r="AA504" i="21" a="1"/>
  <c r="AA504" i="21" s="1"/>
  <c r="P504" i="21"/>
  <c r="U504" i="21"/>
  <c r="AE504" i="21" a="1"/>
  <c r="AE504" i="21" s="1"/>
  <c r="O504" i="21"/>
  <c r="AC504" i="21" a="1"/>
  <c r="AC504" i="21" s="1"/>
  <c r="AJ504" i="21" a="1"/>
  <c r="AJ504" i="21" s="1"/>
  <c r="X504" i="21" a="1"/>
  <c r="X504" i="21" s="1"/>
  <c r="T504" i="21" a="1"/>
  <c r="T504" i="21" s="1"/>
  <c r="AH504" i="21" a="1"/>
  <c r="AH504" i="21" s="1"/>
  <c r="AF504" i="21" a="1"/>
  <c r="AF504" i="21" s="1"/>
  <c r="S504" i="21" a="1"/>
  <c r="S504" i="21" s="1"/>
  <c r="R504" i="21"/>
  <c r="AK504" i="21" a="1"/>
  <c r="AK504" i="21" s="1"/>
  <c r="Y504" i="21" a="1"/>
  <c r="Y504" i="21" s="1"/>
  <c r="AD504" i="21" a="1"/>
  <c r="AD504" i="21" s="1"/>
  <c r="AB504" i="21" a="1"/>
  <c r="AB504" i="21" s="1"/>
  <c r="V504" i="21"/>
  <c r="Z504" i="21" a="1"/>
  <c r="Z504" i="21" s="1"/>
  <c r="W504" i="21"/>
  <c r="AG504" i="21" a="1"/>
  <c r="AG504" i="21" s="1"/>
  <c r="AD470" i="20" a="1"/>
  <c r="AD470" i="20" s="1"/>
  <c r="AE470" i="20" a="1"/>
  <c r="AE470" i="20" s="1"/>
  <c r="U470" i="20"/>
  <c r="T470" i="20" a="1"/>
  <c r="T470" i="20" s="1"/>
  <c r="AG470" i="20" a="1"/>
  <c r="AG470" i="20" s="1"/>
  <c r="W470" i="20"/>
  <c r="V470" i="20"/>
  <c r="AI470" i="20" a="1"/>
  <c r="AI470" i="20" s="1"/>
  <c r="X470" i="20" a="1"/>
  <c r="X470" i="20" s="1"/>
  <c r="AB470" i="20" a="1"/>
  <c r="AB470" i="20" s="1"/>
  <c r="AA470" i="20" a="1"/>
  <c r="AA470" i="20" s="1"/>
  <c r="Z470" i="20" a="1"/>
  <c r="Z470" i="20" s="1"/>
  <c r="Y470" i="20" a="1"/>
  <c r="Y470" i="20" s="1"/>
  <c r="AJ470" i="20" a="1"/>
  <c r="AJ470" i="20" s="1"/>
  <c r="S470" i="20" a="1"/>
  <c r="S470" i="20" s="1"/>
  <c r="R470" i="20"/>
  <c r="P470" i="20"/>
  <c r="O470" i="20"/>
  <c r="AK470" i="20" a="1"/>
  <c r="AK470" i="20" s="1"/>
  <c r="AF470" i="20" a="1"/>
  <c r="AF470" i="20" s="1"/>
  <c r="Q470" i="20"/>
  <c r="AC470" i="20" a="1"/>
  <c r="AC470" i="20" s="1"/>
  <c r="AH470" i="20" a="1"/>
  <c r="AH470" i="20" s="1"/>
  <c r="M472" i="20"/>
  <c r="K473" i="20" s="1"/>
  <c r="L473" i="20" s="1"/>
  <c r="H472" i="20" a="1"/>
  <c r="H472" i="20" s="1"/>
  <c r="N471" i="20"/>
  <c r="J471" i="20"/>
  <c r="I471" i="20"/>
  <c r="G471" i="20"/>
  <c r="AT513" i="16"/>
  <c r="AC513" i="16" s="1"/>
  <c r="BD513" i="16" a="1"/>
  <c r="BD513" i="16" s="1"/>
  <c r="BC513" i="16" a="1"/>
  <c r="BC513" i="16" s="1"/>
  <c r="AS513" i="16" a="1"/>
  <c r="AS513" i="16" s="1"/>
  <c r="AX513" i="16" a="1"/>
  <c r="AX513" i="16" s="1"/>
  <c r="BG513" i="16" a="1"/>
  <c r="BG513" i="16" s="1"/>
  <c r="AY513" i="16" a="1"/>
  <c r="AY513" i="16" s="1"/>
  <c r="BI513" i="16" a="1"/>
  <c r="BI513" i="16" s="1"/>
  <c r="BF513" i="16" a="1"/>
  <c r="BF513" i="16" s="1"/>
  <c r="AU513" i="16"/>
  <c r="BB513" i="16" a="1"/>
  <c r="BB513" i="16" s="1"/>
  <c r="BA513" i="16" a="1"/>
  <c r="BA513" i="16" s="1"/>
  <c r="BE513" i="16" a="1"/>
  <c r="BE513" i="16" s="1"/>
  <c r="AO513" i="16"/>
  <c r="AN513" i="16"/>
  <c r="AQ513" i="16"/>
  <c r="AP513" i="16"/>
  <c r="AZ513" i="16" a="1"/>
  <c r="AZ513" i="16" s="1"/>
  <c r="AV513" i="16"/>
  <c r="AR513" i="16" a="1"/>
  <c r="AR513" i="16" s="1"/>
  <c r="BJ513" i="16" a="1"/>
  <c r="BJ513" i="16" s="1"/>
  <c r="AW513" i="16" a="1"/>
  <c r="AW513" i="16" s="1"/>
  <c r="BH513" i="16" a="1"/>
  <c r="BH513" i="16" s="1"/>
  <c r="AC512" i="16"/>
  <c r="AG515" i="16" a="1"/>
  <c r="AG515" i="16" s="1"/>
  <c r="AL515" i="16"/>
  <c r="AJ516" i="16" s="1"/>
  <c r="AK516" i="16" s="1"/>
  <c r="AF514" i="16"/>
  <c r="AM514" i="16"/>
  <c r="AI514" i="16"/>
  <c r="AH514" i="16"/>
  <c r="D504" i="21" l="1"/>
  <c r="AI505" i="21" a="1"/>
  <c r="AI505" i="21" s="1"/>
  <c r="AA505" i="21" a="1"/>
  <c r="AA505" i="21" s="1"/>
  <c r="P505" i="21"/>
  <c r="O505" i="21"/>
  <c r="AH505" i="21" a="1"/>
  <c r="AH505" i="21" s="1"/>
  <c r="Y505" i="21" a="1"/>
  <c r="Y505" i="21" s="1"/>
  <c r="AK505" i="21" a="1"/>
  <c r="AK505" i="21" s="1"/>
  <c r="Z505" i="21" a="1"/>
  <c r="Z505" i="21" s="1"/>
  <c r="AJ505" i="21" a="1"/>
  <c r="AJ505" i="21" s="1"/>
  <c r="V505" i="21"/>
  <c r="U505" i="21"/>
  <c r="D505" i="21" s="1"/>
  <c r="X505" i="21" a="1"/>
  <c r="X505" i="21" s="1"/>
  <c r="W505" i="21"/>
  <c r="T505" i="21" a="1"/>
  <c r="T505" i="21" s="1"/>
  <c r="AE505" i="21" a="1"/>
  <c r="AE505" i="21" s="1"/>
  <c r="AD505" i="21" a="1"/>
  <c r="AD505" i="21" s="1"/>
  <c r="AC505" i="21" a="1"/>
  <c r="AC505" i="21" s="1"/>
  <c r="Q505" i="21"/>
  <c r="R505" i="21"/>
  <c r="AG505" i="21" a="1"/>
  <c r="AG505" i="21" s="1"/>
  <c r="AF505" i="21" a="1"/>
  <c r="AF505" i="21" s="1"/>
  <c r="S505" i="21" a="1"/>
  <c r="S505" i="21" s="1"/>
  <c r="AB505" i="21" a="1"/>
  <c r="AB505" i="21" s="1"/>
  <c r="M507" i="21"/>
  <c r="K508" i="21" s="1"/>
  <c r="L508" i="21" s="1"/>
  <c r="H507" i="21" a="1"/>
  <c r="H507" i="21" s="1"/>
  <c r="N506" i="21"/>
  <c r="G506" i="21"/>
  <c r="I506" i="21"/>
  <c r="J506" i="21"/>
  <c r="T471" i="20" a="1"/>
  <c r="T471" i="20" s="1"/>
  <c r="AF471" i="20" a="1"/>
  <c r="AF471" i="20" s="1"/>
  <c r="W471" i="20"/>
  <c r="V471" i="20"/>
  <c r="AK471" i="20" a="1"/>
  <c r="AK471" i="20" s="1"/>
  <c r="AA471" i="20" a="1"/>
  <c r="AA471" i="20" s="1"/>
  <c r="AG471" i="20" a="1"/>
  <c r="AG471" i="20" s="1"/>
  <c r="S471" i="20" a="1"/>
  <c r="S471" i="20" s="1"/>
  <c r="AD471" i="20" a="1"/>
  <c r="AD471" i="20" s="1"/>
  <c r="AC471" i="20" a="1"/>
  <c r="AC471" i="20" s="1"/>
  <c r="AI471" i="20" a="1"/>
  <c r="AI471" i="20" s="1"/>
  <c r="Q471" i="20"/>
  <c r="AH471" i="20" a="1"/>
  <c r="AH471" i="20" s="1"/>
  <c r="O471" i="20"/>
  <c r="P471" i="20"/>
  <c r="AE471" i="20" a="1"/>
  <c r="AE471" i="20" s="1"/>
  <c r="AJ471" i="20" a="1"/>
  <c r="AJ471" i="20" s="1"/>
  <c r="Z471" i="20" a="1"/>
  <c r="Z471" i="20" s="1"/>
  <c r="AB471" i="20" a="1"/>
  <c r="AB471" i="20" s="1"/>
  <c r="Y471" i="20" a="1"/>
  <c r="Y471" i="20" s="1"/>
  <c r="U471" i="20"/>
  <c r="D471" i="20" s="1"/>
  <c r="R471" i="20"/>
  <c r="X471" i="20" a="1"/>
  <c r="X471" i="20" s="1"/>
  <c r="J472" i="20"/>
  <c r="I472" i="20"/>
  <c r="N472" i="20"/>
  <c r="G472" i="20"/>
  <c r="M473" i="20"/>
  <c r="K474" i="20" s="1"/>
  <c r="L474" i="20" s="1"/>
  <c r="H473" i="20" a="1"/>
  <c r="H473" i="20" s="1"/>
  <c r="D470" i="20"/>
  <c r="BC514" i="16" a="1"/>
  <c r="BC514" i="16" s="1"/>
  <c r="BE514" i="16" a="1"/>
  <c r="BE514" i="16" s="1"/>
  <c r="AV514" i="16"/>
  <c r="AU514" i="16"/>
  <c r="BB514" i="16" a="1"/>
  <c r="BB514" i="16" s="1"/>
  <c r="AP514" i="16"/>
  <c r="AO514" i="16"/>
  <c r="BA514" i="16" a="1"/>
  <c r="BA514" i="16" s="1"/>
  <c r="AN514" i="16"/>
  <c r="BH514" i="16" a="1"/>
  <c r="BH514" i="16" s="1"/>
  <c r="AW514" i="16" a="1"/>
  <c r="AW514" i="16" s="1"/>
  <c r="AT514" i="16"/>
  <c r="BF514" i="16" a="1"/>
  <c r="BF514" i="16" s="1"/>
  <c r="AR514" i="16" a="1"/>
  <c r="AR514" i="16" s="1"/>
  <c r="AQ514" i="16"/>
  <c r="BI514" i="16" a="1"/>
  <c r="BI514" i="16" s="1"/>
  <c r="BG514" i="16" a="1"/>
  <c r="BG514" i="16" s="1"/>
  <c r="AZ514" i="16" a="1"/>
  <c r="AZ514" i="16" s="1"/>
  <c r="AX514" i="16" a="1"/>
  <c r="AX514" i="16" s="1"/>
  <c r="AY514" i="16" a="1"/>
  <c r="AY514" i="16" s="1"/>
  <c r="AS514" i="16" a="1"/>
  <c r="AS514" i="16" s="1"/>
  <c r="BD514" i="16" a="1"/>
  <c r="BD514" i="16" s="1"/>
  <c r="BJ514" i="16" a="1"/>
  <c r="BJ514" i="16" s="1"/>
  <c r="AL516" i="16"/>
  <c r="AJ517" i="16" s="1"/>
  <c r="AK517" i="16" s="1"/>
  <c r="AG516" i="16" a="1"/>
  <c r="AG516" i="16" s="1"/>
  <c r="AI515" i="16"/>
  <c r="AH515" i="16"/>
  <c r="AF515" i="16"/>
  <c r="AM515" i="16"/>
  <c r="O506" i="21" l="1"/>
  <c r="AH506" i="21" a="1"/>
  <c r="AH506" i="21" s="1"/>
  <c r="Z506" i="21" a="1"/>
  <c r="Z506" i="21" s="1"/>
  <c r="Q506" i="21"/>
  <c r="AK506" i="21" a="1"/>
  <c r="AK506" i="21" s="1"/>
  <c r="AB506" i="21" a="1"/>
  <c r="AB506" i="21" s="1"/>
  <c r="P506" i="21"/>
  <c r="U506" i="21"/>
  <c r="D506" i="21" s="1"/>
  <c r="AF506" i="21" a="1"/>
  <c r="AF506" i="21" s="1"/>
  <c r="W506" i="21"/>
  <c r="AI506" i="21" a="1"/>
  <c r="AI506" i="21" s="1"/>
  <c r="V506" i="21"/>
  <c r="AA506" i="21" a="1"/>
  <c r="AA506" i="21" s="1"/>
  <c r="AD506" i="21" a="1"/>
  <c r="AD506" i="21" s="1"/>
  <c r="T506" i="21" a="1"/>
  <c r="T506" i="21" s="1"/>
  <c r="X506" i="21" a="1"/>
  <c r="X506" i="21" s="1"/>
  <c r="S506" i="21" a="1"/>
  <c r="S506" i="21" s="1"/>
  <c r="AJ506" i="21" a="1"/>
  <c r="AJ506" i="21" s="1"/>
  <c r="Y506" i="21" a="1"/>
  <c r="Y506" i="21" s="1"/>
  <c r="R506" i="21"/>
  <c r="AC506" i="21" a="1"/>
  <c r="AC506" i="21" s="1"/>
  <c r="AG506" i="21" a="1"/>
  <c r="AG506" i="21" s="1"/>
  <c r="AE506" i="21" a="1"/>
  <c r="AE506" i="21" s="1"/>
  <c r="N507" i="21"/>
  <c r="J507" i="21"/>
  <c r="I507" i="21"/>
  <c r="G507" i="21"/>
  <c r="M508" i="21"/>
  <c r="K509" i="21" s="1"/>
  <c r="L509" i="21" s="1"/>
  <c r="H508" i="21" a="1"/>
  <c r="H508" i="21" s="1"/>
  <c r="N473" i="20"/>
  <c r="J473" i="20"/>
  <c r="I473" i="20"/>
  <c r="G473" i="20"/>
  <c r="AK472" i="20" a="1"/>
  <c r="AK472" i="20" s="1"/>
  <c r="AC472" i="20" a="1"/>
  <c r="AC472" i="20" s="1"/>
  <c r="AG472" i="20" a="1"/>
  <c r="AG472" i="20" s="1"/>
  <c r="X472" i="20" a="1"/>
  <c r="X472" i="20" s="1"/>
  <c r="AF472" i="20" a="1"/>
  <c r="AF472" i="20" s="1"/>
  <c r="U472" i="20"/>
  <c r="AD472" i="20" a="1"/>
  <c r="AD472" i="20" s="1"/>
  <c r="P472" i="20"/>
  <c r="O472" i="20"/>
  <c r="AE472" i="20" a="1"/>
  <c r="AE472" i="20" s="1"/>
  <c r="Z472" i="20" a="1"/>
  <c r="Z472" i="20" s="1"/>
  <c r="Y472" i="20" a="1"/>
  <c r="Y472" i="20" s="1"/>
  <c r="W472" i="20"/>
  <c r="V472" i="20"/>
  <c r="T472" i="20" a="1"/>
  <c r="T472" i="20" s="1"/>
  <c r="AJ472" i="20" a="1"/>
  <c r="AJ472" i="20" s="1"/>
  <c r="AI472" i="20" a="1"/>
  <c r="AI472" i="20" s="1"/>
  <c r="AH472" i="20" a="1"/>
  <c r="AH472" i="20" s="1"/>
  <c r="AB472" i="20" a="1"/>
  <c r="AB472" i="20" s="1"/>
  <c r="AA472" i="20" a="1"/>
  <c r="AA472" i="20" s="1"/>
  <c r="S472" i="20" a="1"/>
  <c r="S472" i="20" s="1"/>
  <c r="R472" i="20"/>
  <c r="Q472" i="20"/>
  <c r="M474" i="20"/>
  <c r="K475" i="20" s="1"/>
  <c r="L475" i="20" s="1"/>
  <c r="H474" i="20" a="1"/>
  <c r="H474" i="20" s="1"/>
  <c r="AS515" i="16" a="1"/>
  <c r="AS515" i="16" s="1"/>
  <c r="BF515" i="16" a="1"/>
  <c r="BF515" i="16" s="1"/>
  <c r="AW515" i="16" a="1"/>
  <c r="AW515" i="16" s="1"/>
  <c r="AX515" i="16" a="1"/>
  <c r="AX515" i="16" s="1"/>
  <c r="BG515" i="16" a="1"/>
  <c r="BG515" i="16" s="1"/>
  <c r="AV515" i="16"/>
  <c r="AU515" i="16"/>
  <c r="BI515" i="16" a="1"/>
  <c r="BI515" i="16" s="1"/>
  <c r="AT515" i="16"/>
  <c r="AC515" i="16" s="1"/>
  <c r="BH515" i="16" a="1"/>
  <c r="BH515" i="16" s="1"/>
  <c r="BD515" i="16" a="1"/>
  <c r="BD515" i="16" s="1"/>
  <c r="AP515" i="16"/>
  <c r="BA515" i="16" a="1"/>
  <c r="BA515" i="16" s="1"/>
  <c r="AZ515" i="16" a="1"/>
  <c r="AZ515" i="16" s="1"/>
  <c r="AR515" i="16" a="1"/>
  <c r="AR515" i="16" s="1"/>
  <c r="AQ515" i="16"/>
  <c r="BE515" i="16" a="1"/>
  <c r="BE515" i="16" s="1"/>
  <c r="BJ515" i="16" a="1"/>
  <c r="BJ515" i="16" s="1"/>
  <c r="BB515" i="16" a="1"/>
  <c r="BB515" i="16" s="1"/>
  <c r="BC515" i="16" a="1"/>
  <c r="BC515" i="16" s="1"/>
  <c r="AY515" i="16" a="1"/>
  <c r="AY515" i="16" s="1"/>
  <c r="AO515" i="16"/>
  <c r="AN515" i="16"/>
  <c r="AC514" i="16"/>
  <c r="AM516" i="16"/>
  <c r="AI516" i="16"/>
  <c r="AH516" i="16"/>
  <c r="AF516" i="16"/>
  <c r="AL517" i="16"/>
  <c r="AJ518" i="16" s="1"/>
  <c r="AK518" i="16" s="1"/>
  <c r="AG517" i="16" a="1"/>
  <c r="AG517" i="16" s="1"/>
  <c r="I508" i="21" l="1"/>
  <c r="G508" i="21"/>
  <c r="N508" i="21"/>
  <c r="J508" i="21"/>
  <c r="M509" i="21"/>
  <c r="K510" i="21" s="1"/>
  <c r="L510" i="21" s="1"/>
  <c r="H509" i="21" a="1"/>
  <c r="H509" i="21" s="1"/>
  <c r="AH507" i="21" a="1"/>
  <c r="AH507" i="21" s="1"/>
  <c r="Z507" i="21" a="1"/>
  <c r="Z507" i="21" s="1"/>
  <c r="AE507" i="21" a="1"/>
  <c r="AE507" i="21" s="1"/>
  <c r="T507" i="21" a="1"/>
  <c r="T507" i="21" s="1"/>
  <c r="AC507" i="21" a="1"/>
  <c r="AC507" i="21" s="1"/>
  <c r="P507" i="21"/>
  <c r="O507" i="21"/>
  <c r="AI507" i="21" a="1"/>
  <c r="AI507" i="21" s="1"/>
  <c r="V507" i="21"/>
  <c r="U507" i="21"/>
  <c r="D507" i="21" s="1"/>
  <c r="AD507" i="21" a="1"/>
  <c r="AD507" i="21" s="1"/>
  <c r="AK507" i="21" a="1"/>
  <c r="AK507" i="21" s="1"/>
  <c r="S507" i="21" a="1"/>
  <c r="S507" i="21" s="1"/>
  <c r="AJ507" i="21" a="1"/>
  <c r="AJ507" i="21" s="1"/>
  <c r="AG507" i="21" a="1"/>
  <c r="AG507" i="21" s="1"/>
  <c r="AF507" i="21" a="1"/>
  <c r="AF507" i="21" s="1"/>
  <c r="X507" i="21" a="1"/>
  <c r="X507" i="21" s="1"/>
  <c r="Q507" i="21"/>
  <c r="R507" i="21"/>
  <c r="Y507" i="21" a="1"/>
  <c r="Y507" i="21" s="1"/>
  <c r="AB507" i="21" a="1"/>
  <c r="AB507" i="21" s="1"/>
  <c r="AA507" i="21" a="1"/>
  <c r="AA507" i="21" s="1"/>
  <c r="W507" i="21"/>
  <c r="N474" i="20"/>
  <c r="I474" i="20"/>
  <c r="G474" i="20"/>
  <c r="J474" i="20"/>
  <c r="H475" i="20" a="1"/>
  <c r="H475" i="20" s="1"/>
  <c r="M475" i="20"/>
  <c r="K476" i="20" s="1"/>
  <c r="L476" i="20" s="1"/>
  <c r="D472" i="20"/>
  <c r="S473" i="20" a="1"/>
  <c r="S473" i="20" s="1"/>
  <c r="AH473" i="20" a="1"/>
  <c r="AH473" i="20" s="1"/>
  <c r="Y473" i="20" a="1"/>
  <c r="Y473" i="20" s="1"/>
  <c r="AK473" i="20" a="1"/>
  <c r="AK473" i="20" s="1"/>
  <c r="AA473" i="20" a="1"/>
  <c r="AA473" i="20" s="1"/>
  <c r="AC473" i="20" a="1"/>
  <c r="AC473" i="20" s="1"/>
  <c r="AB473" i="20" a="1"/>
  <c r="AB473" i="20" s="1"/>
  <c r="AF473" i="20" a="1"/>
  <c r="AF473" i="20" s="1"/>
  <c r="R473" i="20"/>
  <c r="Q473" i="20"/>
  <c r="AE473" i="20" a="1"/>
  <c r="AE473" i="20" s="1"/>
  <c r="P473" i="20"/>
  <c r="AG473" i="20" a="1"/>
  <c r="AG473" i="20" s="1"/>
  <c r="AD473" i="20" a="1"/>
  <c r="AD473" i="20" s="1"/>
  <c r="O473" i="20"/>
  <c r="T473" i="20" a="1"/>
  <c r="T473" i="20" s="1"/>
  <c r="V473" i="20"/>
  <c r="U473" i="20"/>
  <c r="D473" i="20" s="1"/>
  <c r="W473" i="20"/>
  <c r="X473" i="20" a="1"/>
  <c r="X473" i="20" s="1"/>
  <c r="AJ473" i="20" a="1"/>
  <c r="AJ473" i="20" s="1"/>
  <c r="Z473" i="20" a="1"/>
  <c r="Z473" i="20" s="1"/>
  <c r="AI473" i="20" a="1"/>
  <c r="AI473" i="20" s="1"/>
  <c r="AI517" i="16"/>
  <c r="AF517" i="16"/>
  <c r="AH517" i="16"/>
  <c r="AM517" i="16"/>
  <c r="AG518" i="16" a="1"/>
  <c r="AG518" i="16" s="1"/>
  <c r="AL518" i="16"/>
  <c r="AJ519" i="16" s="1"/>
  <c r="AK519" i="16" s="1"/>
  <c r="BC516" i="16" a="1"/>
  <c r="BC516" i="16" s="1"/>
  <c r="AS516" i="16" a="1"/>
  <c r="AS516" i="16" s="1"/>
  <c r="BH516" i="16" a="1"/>
  <c r="BH516" i="16" s="1"/>
  <c r="AY516" i="16" a="1"/>
  <c r="AY516" i="16" s="1"/>
  <c r="AQ516" i="16"/>
  <c r="AP516" i="16"/>
  <c r="BB516" i="16" a="1"/>
  <c r="BB516" i="16" s="1"/>
  <c r="AO516" i="16"/>
  <c r="AV516" i="16"/>
  <c r="BI516" i="16" a="1"/>
  <c r="BI516" i="16" s="1"/>
  <c r="AU516" i="16"/>
  <c r="AT516" i="16"/>
  <c r="BF516" i="16" a="1"/>
  <c r="BF516" i="16" s="1"/>
  <c r="AR516" i="16" a="1"/>
  <c r="AR516" i="16" s="1"/>
  <c r="AN516" i="16"/>
  <c r="BJ516" i="16" a="1"/>
  <c r="BJ516" i="16" s="1"/>
  <c r="BG516" i="16" a="1"/>
  <c r="BG516" i="16" s="1"/>
  <c r="BE516" i="16" a="1"/>
  <c r="BE516" i="16" s="1"/>
  <c r="AW516" i="16" a="1"/>
  <c r="AW516" i="16" s="1"/>
  <c r="AZ516" i="16" a="1"/>
  <c r="AZ516" i="16" s="1"/>
  <c r="AX516" i="16" a="1"/>
  <c r="AX516" i="16" s="1"/>
  <c r="BA516" i="16" a="1"/>
  <c r="BA516" i="16" s="1"/>
  <c r="BD516" i="16" a="1"/>
  <c r="BD516" i="16" s="1"/>
  <c r="N509" i="21" l="1"/>
  <c r="J509" i="21"/>
  <c r="I509" i="21"/>
  <c r="G509" i="21"/>
  <c r="H510" i="21" a="1"/>
  <c r="H510" i="21" s="1"/>
  <c r="M510" i="21"/>
  <c r="K511" i="21" s="1"/>
  <c r="L511" i="21" s="1"/>
  <c r="AG508" i="21" a="1"/>
  <c r="AG508" i="21" s="1"/>
  <c r="Y508" i="21" a="1"/>
  <c r="Y508" i="21" s="1"/>
  <c r="AH508" i="21" a="1"/>
  <c r="AH508" i="21" s="1"/>
  <c r="X508" i="21" a="1"/>
  <c r="X508" i="21" s="1"/>
  <c r="AJ508" i="21" a="1"/>
  <c r="AJ508" i="21" s="1"/>
  <c r="Z508" i="21" a="1"/>
  <c r="Z508" i="21" s="1"/>
  <c r="T508" i="21" a="1"/>
  <c r="T508" i="21" s="1"/>
  <c r="AF508" i="21" a="1"/>
  <c r="AF508" i="21" s="1"/>
  <c r="Q508" i="21"/>
  <c r="AE508" i="21" a="1"/>
  <c r="AE508" i="21" s="1"/>
  <c r="P508" i="21"/>
  <c r="AB508" i="21" a="1"/>
  <c r="AB508" i="21" s="1"/>
  <c r="AC508" i="21" a="1"/>
  <c r="AC508" i="21" s="1"/>
  <c r="AA508" i="21" a="1"/>
  <c r="AA508" i="21" s="1"/>
  <c r="W508" i="21"/>
  <c r="R508" i="21"/>
  <c r="V508" i="21"/>
  <c r="U508" i="21"/>
  <c r="D508" i="21" s="1"/>
  <c r="O508" i="21"/>
  <c r="AK508" i="21" a="1"/>
  <c r="AK508" i="21" s="1"/>
  <c r="AD508" i="21" a="1"/>
  <c r="AD508" i="21" s="1"/>
  <c r="AI508" i="21" a="1"/>
  <c r="AI508" i="21" s="1"/>
  <c r="S508" i="21" a="1"/>
  <c r="S508" i="21" s="1"/>
  <c r="M476" i="20"/>
  <c r="K477" i="20" s="1"/>
  <c r="L477" i="20" s="1"/>
  <c r="H476" i="20" a="1"/>
  <c r="H476" i="20" s="1"/>
  <c r="G475" i="20"/>
  <c r="J475" i="20"/>
  <c r="N475" i="20"/>
  <c r="I475" i="20"/>
  <c r="AJ474" i="20" a="1"/>
  <c r="AJ474" i="20" s="1"/>
  <c r="AB474" i="20" a="1"/>
  <c r="AB474" i="20" s="1"/>
  <c r="R474" i="20"/>
  <c r="AI474" i="20" a="1"/>
  <c r="AI474" i="20" s="1"/>
  <c r="Z474" i="20" a="1"/>
  <c r="Z474" i="20" s="1"/>
  <c r="AF474" i="20" a="1"/>
  <c r="AF474" i="20" s="1"/>
  <c r="U474" i="20"/>
  <c r="AK474" i="20" a="1"/>
  <c r="AK474" i="20" s="1"/>
  <c r="Y474" i="20" a="1"/>
  <c r="Y474" i="20" s="1"/>
  <c r="AG474" i="20" a="1"/>
  <c r="AG474" i="20" s="1"/>
  <c r="S474" i="20" a="1"/>
  <c r="S474" i="20" s="1"/>
  <c r="Q474" i="20"/>
  <c r="AE474" i="20" a="1"/>
  <c r="AE474" i="20" s="1"/>
  <c r="P474" i="20"/>
  <c r="X474" i="20" a="1"/>
  <c r="X474" i="20" s="1"/>
  <c r="V474" i="20"/>
  <c r="W474" i="20"/>
  <c r="T474" i="20" a="1"/>
  <c r="T474" i="20" s="1"/>
  <c r="O474" i="20"/>
  <c r="AA474" i="20" a="1"/>
  <c r="AA474" i="20" s="1"/>
  <c r="AD474" i="20" a="1"/>
  <c r="AD474" i="20" s="1"/>
  <c r="AH474" i="20" a="1"/>
  <c r="AH474" i="20" s="1"/>
  <c r="AC474" i="20" a="1"/>
  <c r="AC474" i="20" s="1"/>
  <c r="AG519" i="16" a="1"/>
  <c r="AG519" i="16" s="1"/>
  <c r="AL519" i="16"/>
  <c r="AJ520" i="16" s="1"/>
  <c r="AK520" i="16" s="1"/>
  <c r="AH518" i="16"/>
  <c r="AF518" i="16"/>
  <c r="AM518" i="16"/>
  <c r="AI518" i="16"/>
  <c r="BE517" i="16" a="1"/>
  <c r="BE517" i="16" s="1"/>
  <c r="AW517" i="16" a="1"/>
  <c r="AW517" i="16" s="1"/>
  <c r="BD517" i="16" a="1"/>
  <c r="BD517" i="16" s="1"/>
  <c r="AT517" i="16"/>
  <c r="AC517" i="16" s="1"/>
  <c r="BB517" i="16" a="1"/>
  <c r="BB517" i="16" s="1"/>
  <c r="AQ517" i="16"/>
  <c r="AP517" i="16"/>
  <c r="BI517" i="16" a="1"/>
  <c r="BI517" i="16" s="1"/>
  <c r="AY517" i="16" a="1"/>
  <c r="AY517" i="16" s="1"/>
  <c r="BJ517" i="16" a="1"/>
  <c r="BJ517" i="16" s="1"/>
  <c r="AV517" i="16"/>
  <c r="BH517" i="16" a="1"/>
  <c r="BH517" i="16" s="1"/>
  <c r="AU517" i="16"/>
  <c r="BC517" i="16" a="1"/>
  <c r="BC517" i="16" s="1"/>
  <c r="BA517" i="16" a="1"/>
  <c r="BA517" i="16" s="1"/>
  <c r="BG517" i="16" a="1"/>
  <c r="BG517" i="16" s="1"/>
  <c r="AS517" i="16" a="1"/>
  <c r="AS517" i="16" s="1"/>
  <c r="AR517" i="16" a="1"/>
  <c r="AR517" i="16" s="1"/>
  <c r="AO517" i="16"/>
  <c r="AZ517" i="16" a="1"/>
  <c r="AZ517" i="16" s="1"/>
  <c r="AX517" i="16" a="1"/>
  <c r="AX517" i="16" s="1"/>
  <c r="AN517" i="16"/>
  <c r="BF517" i="16" a="1"/>
  <c r="BF517" i="16" s="1"/>
  <c r="AC516" i="16"/>
  <c r="H511" i="21" l="1" a="1"/>
  <c r="H511" i="21" s="1"/>
  <c r="M511" i="21"/>
  <c r="K512" i="21" s="1"/>
  <c r="L512" i="21" s="1"/>
  <c r="J510" i="21"/>
  <c r="N510" i="21"/>
  <c r="I510" i="21"/>
  <c r="G510" i="21"/>
  <c r="AG509" i="21" a="1"/>
  <c r="AG509" i="21" s="1"/>
  <c r="Y509" i="21" a="1"/>
  <c r="Y509" i="21" s="1"/>
  <c r="AK509" i="21" a="1"/>
  <c r="AK509" i="21" s="1"/>
  <c r="AB509" i="21" a="1"/>
  <c r="AB509" i="21" s="1"/>
  <c r="P509" i="21"/>
  <c r="O509" i="21"/>
  <c r="AF509" i="21" a="1"/>
  <c r="AF509" i="21" s="1"/>
  <c r="T509" i="21" a="1"/>
  <c r="T509" i="21" s="1"/>
  <c r="AH509" i="21" a="1"/>
  <c r="AH509" i="21" s="1"/>
  <c r="S509" i="21" a="1"/>
  <c r="S509" i="21" s="1"/>
  <c r="AJ509" i="21" a="1"/>
  <c r="AJ509" i="21" s="1"/>
  <c r="V509" i="21"/>
  <c r="U509" i="21"/>
  <c r="AI509" i="21" a="1"/>
  <c r="AI509" i="21" s="1"/>
  <c r="X509" i="21" a="1"/>
  <c r="X509" i="21" s="1"/>
  <c r="R509" i="21"/>
  <c r="W509" i="21"/>
  <c r="Q509" i="21"/>
  <c r="AA509" i="21" a="1"/>
  <c r="AA509" i="21" s="1"/>
  <c r="Z509" i="21" a="1"/>
  <c r="Z509" i="21" s="1"/>
  <c r="AE509" i="21" a="1"/>
  <c r="AE509" i="21" s="1"/>
  <c r="AD509" i="21" a="1"/>
  <c r="AD509" i="21" s="1"/>
  <c r="AC509" i="21" a="1"/>
  <c r="AC509" i="21" s="1"/>
  <c r="D474" i="20"/>
  <c r="Q475" i="20"/>
  <c r="AB475" i="20" a="1"/>
  <c r="AB475" i="20" s="1"/>
  <c r="P475" i="20"/>
  <c r="AJ475" i="20" a="1"/>
  <c r="AJ475" i="20" s="1"/>
  <c r="AA475" i="20" a="1"/>
  <c r="AA475" i="20" s="1"/>
  <c r="O475" i="20"/>
  <c r="AK475" i="20" a="1"/>
  <c r="AK475" i="20" s="1"/>
  <c r="Z475" i="20" a="1"/>
  <c r="Z475" i="20" s="1"/>
  <c r="AH475" i="20" a="1"/>
  <c r="AH475" i="20" s="1"/>
  <c r="W475" i="20"/>
  <c r="V475" i="20"/>
  <c r="AG475" i="20" a="1"/>
  <c r="AG475" i="20" s="1"/>
  <c r="T475" i="20" a="1"/>
  <c r="T475" i="20" s="1"/>
  <c r="AF475" i="20" a="1"/>
  <c r="AF475" i="20" s="1"/>
  <c r="S475" i="20" a="1"/>
  <c r="S475" i="20" s="1"/>
  <c r="AD475" i="20" a="1"/>
  <c r="AD475" i="20" s="1"/>
  <c r="AC475" i="20" a="1"/>
  <c r="AC475" i="20" s="1"/>
  <c r="X475" i="20" a="1"/>
  <c r="X475" i="20" s="1"/>
  <c r="AI475" i="20" a="1"/>
  <c r="AI475" i="20" s="1"/>
  <c r="AE475" i="20" a="1"/>
  <c r="AE475" i="20" s="1"/>
  <c r="U475" i="20"/>
  <c r="D475" i="20" s="1"/>
  <c r="R475" i="20"/>
  <c r="Y475" i="20" a="1"/>
  <c r="Y475" i="20" s="1"/>
  <c r="N476" i="20"/>
  <c r="I476" i="20"/>
  <c r="J476" i="20"/>
  <c r="G476" i="20"/>
  <c r="M477" i="20"/>
  <c r="K478" i="20" s="1"/>
  <c r="L478" i="20" s="1"/>
  <c r="H477" i="20" a="1"/>
  <c r="H477" i="20" s="1"/>
  <c r="AV518" i="16"/>
  <c r="AW518" i="16" a="1"/>
  <c r="AW518" i="16" s="1"/>
  <c r="BE518" i="16" a="1"/>
  <c r="BE518" i="16" s="1"/>
  <c r="AT518" i="16"/>
  <c r="BD518" i="16" a="1"/>
  <c r="BD518" i="16" s="1"/>
  <c r="BG518" i="16" a="1"/>
  <c r="BG518" i="16" s="1"/>
  <c r="AU518" i="16"/>
  <c r="AS518" i="16" a="1"/>
  <c r="AS518" i="16" s="1"/>
  <c r="BF518" i="16" a="1"/>
  <c r="BF518" i="16" s="1"/>
  <c r="AY518" i="16" a="1"/>
  <c r="AY518" i="16" s="1"/>
  <c r="BJ518" i="16" a="1"/>
  <c r="BJ518" i="16" s="1"/>
  <c r="AR518" i="16" a="1"/>
  <c r="AR518" i="16" s="1"/>
  <c r="AQ518" i="16"/>
  <c r="AP518" i="16"/>
  <c r="AO518" i="16"/>
  <c r="BC518" i="16" a="1"/>
  <c r="BC518" i="16" s="1"/>
  <c r="BA518" i="16" a="1"/>
  <c r="BA518" i="16" s="1"/>
  <c r="AZ518" i="16" a="1"/>
  <c r="AZ518" i="16" s="1"/>
  <c r="AX518" i="16" a="1"/>
  <c r="AX518" i="16" s="1"/>
  <c r="BI518" i="16" a="1"/>
  <c r="BI518" i="16" s="1"/>
  <c r="BH518" i="16" a="1"/>
  <c r="BH518" i="16" s="1"/>
  <c r="AN518" i="16"/>
  <c r="BB518" i="16" a="1"/>
  <c r="BB518" i="16" s="1"/>
  <c r="AG520" i="16" a="1"/>
  <c r="AG520" i="16" s="1"/>
  <c r="AL520" i="16"/>
  <c r="AJ521" i="16" s="1"/>
  <c r="AK521" i="16" s="1"/>
  <c r="AI519" i="16"/>
  <c r="AF519" i="16"/>
  <c r="AH519" i="16"/>
  <c r="AM519" i="16"/>
  <c r="AF510" i="21" l="1" a="1"/>
  <c r="AF510" i="21" s="1"/>
  <c r="X510" i="21" a="1"/>
  <c r="X510" i="21" s="1"/>
  <c r="T510" i="21" a="1"/>
  <c r="T510" i="21" s="1"/>
  <c r="AD510" i="21" a="1"/>
  <c r="AD510" i="21" s="1"/>
  <c r="O510" i="21"/>
  <c r="AB510" i="21" a="1"/>
  <c r="AB510" i="21" s="1"/>
  <c r="S510" i="21" a="1"/>
  <c r="S510" i="21" s="1"/>
  <c r="AG510" i="21" a="1"/>
  <c r="AG510" i="21" s="1"/>
  <c r="R510" i="21"/>
  <c r="AK510" i="21" a="1"/>
  <c r="AK510" i="21" s="1"/>
  <c r="Y510" i="21" a="1"/>
  <c r="Y510" i="21" s="1"/>
  <c r="Z510" i="21" a="1"/>
  <c r="Z510" i="21" s="1"/>
  <c r="AH510" i="21" a="1"/>
  <c r="AH510" i="21" s="1"/>
  <c r="AE510" i="21" a="1"/>
  <c r="AE510" i="21" s="1"/>
  <c r="W510" i="21"/>
  <c r="Q510" i="21"/>
  <c r="AC510" i="21" a="1"/>
  <c r="AC510" i="21" s="1"/>
  <c r="AA510" i="21" a="1"/>
  <c r="AA510" i="21" s="1"/>
  <c r="V510" i="21"/>
  <c r="U510" i="21"/>
  <c r="D510" i="21" s="1"/>
  <c r="AI510" i="21" a="1"/>
  <c r="AI510" i="21" s="1"/>
  <c r="P510" i="21"/>
  <c r="AJ510" i="21" a="1"/>
  <c r="AJ510" i="21" s="1"/>
  <c r="D509" i="21"/>
  <c r="M512" i="21"/>
  <c r="K513" i="21" s="1"/>
  <c r="L513" i="21" s="1"/>
  <c r="H512" i="21" a="1"/>
  <c r="H512" i="21" s="1"/>
  <c r="J511" i="21"/>
  <c r="I511" i="21"/>
  <c r="G511" i="21"/>
  <c r="N511" i="21"/>
  <c r="G477" i="20"/>
  <c r="J477" i="20"/>
  <c r="I477" i="20"/>
  <c r="N477" i="20"/>
  <c r="M478" i="20"/>
  <c r="K479" i="20" s="1"/>
  <c r="L479" i="20" s="1"/>
  <c r="H478" i="20" a="1"/>
  <c r="H478" i="20" s="1"/>
  <c r="AI476" i="20" a="1"/>
  <c r="AI476" i="20" s="1"/>
  <c r="AA476" i="20" a="1"/>
  <c r="AA476" i="20" s="1"/>
  <c r="P476" i="20"/>
  <c r="AC476" i="20" a="1"/>
  <c r="AC476" i="20" s="1"/>
  <c r="S476" i="20" a="1"/>
  <c r="S476" i="20" s="1"/>
  <c r="AK476" i="20" a="1"/>
  <c r="AK476" i="20" s="1"/>
  <c r="R476" i="20"/>
  <c r="AF476" i="20" a="1"/>
  <c r="AF476" i="20" s="1"/>
  <c r="U476" i="20"/>
  <c r="D476" i="20" s="1"/>
  <c r="AG476" i="20" a="1"/>
  <c r="AG476" i="20" s="1"/>
  <c r="T476" i="20" a="1"/>
  <c r="T476" i="20" s="1"/>
  <c r="W476" i="20"/>
  <c r="V476" i="20"/>
  <c r="AH476" i="20" a="1"/>
  <c r="AH476" i="20" s="1"/>
  <c r="Q476" i="20"/>
  <c r="X476" i="20" a="1"/>
  <c r="X476" i="20" s="1"/>
  <c r="O476" i="20"/>
  <c r="AJ476" i="20" a="1"/>
  <c r="AJ476" i="20" s="1"/>
  <c r="AE476" i="20" a="1"/>
  <c r="AE476" i="20" s="1"/>
  <c r="AB476" i="20" a="1"/>
  <c r="AB476" i="20" s="1"/>
  <c r="Y476" i="20" a="1"/>
  <c r="Y476" i="20" s="1"/>
  <c r="AD476" i="20" a="1"/>
  <c r="AD476" i="20" s="1"/>
  <c r="Z476" i="20" a="1"/>
  <c r="Z476" i="20" s="1"/>
  <c r="BD519" i="16" a="1"/>
  <c r="BD519" i="16" s="1"/>
  <c r="AU519" i="16"/>
  <c r="AX519" i="16" a="1"/>
  <c r="AX519" i="16" s="1"/>
  <c r="BH519" i="16" a="1"/>
  <c r="BH519" i="16" s="1"/>
  <c r="AY519" i="16" a="1"/>
  <c r="AY519" i="16" s="1"/>
  <c r="AP519" i="16"/>
  <c r="BB519" i="16" a="1"/>
  <c r="BB519" i="16" s="1"/>
  <c r="AO519" i="16"/>
  <c r="AN519" i="16"/>
  <c r="AZ519" i="16" a="1"/>
  <c r="AZ519" i="16" s="1"/>
  <c r="BI519" i="16" a="1"/>
  <c r="BI519" i="16" s="1"/>
  <c r="AT519" i="16"/>
  <c r="AC519" i="16" s="1"/>
  <c r="BE519" i="16" a="1"/>
  <c r="BE519" i="16" s="1"/>
  <c r="BC519" i="16" a="1"/>
  <c r="BC519" i="16" s="1"/>
  <c r="BA519" i="16" a="1"/>
  <c r="BA519" i="16" s="1"/>
  <c r="BF519" i="16" a="1"/>
  <c r="BF519" i="16" s="1"/>
  <c r="AW519" i="16" a="1"/>
  <c r="AW519" i="16" s="1"/>
  <c r="AV519" i="16"/>
  <c r="AR519" i="16" a="1"/>
  <c r="AR519" i="16" s="1"/>
  <c r="AQ519" i="16"/>
  <c r="BJ519" i="16" a="1"/>
  <c r="BJ519" i="16" s="1"/>
  <c r="BG519" i="16" a="1"/>
  <c r="BG519" i="16" s="1"/>
  <c r="AS519" i="16" a="1"/>
  <c r="AS519" i="16" s="1"/>
  <c r="AL521" i="16"/>
  <c r="AJ522" i="16" s="1"/>
  <c r="AK522" i="16" s="1"/>
  <c r="AG521" i="16" a="1"/>
  <c r="AG521" i="16" s="1"/>
  <c r="AH520" i="16"/>
  <c r="AF520" i="16"/>
  <c r="AI520" i="16"/>
  <c r="AM520" i="16"/>
  <c r="AC518" i="16"/>
  <c r="AF511" i="21" l="1" a="1"/>
  <c r="AF511" i="21" s="1"/>
  <c r="X511" i="21" a="1"/>
  <c r="X511" i="21" s="1"/>
  <c r="W511" i="21"/>
  <c r="AH511" i="21" a="1"/>
  <c r="AH511" i="21" s="1"/>
  <c r="Y511" i="21" a="1"/>
  <c r="Y511" i="21" s="1"/>
  <c r="AJ511" i="21" a="1"/>
  <c r="AJ511" i="21" s="1"/>
  <c r="Z511" i="21" a="1"/>
  <c r="Z511" i="21" s="1"/>
  <c r="AE511" i="21" a="1"/>
  <c r="AE511" i="21" s="1"/>
  <c r="R511" i="21"/>
  <c r="Q511" i="21"/>
  <c r="AB511" i="21" a="1"/>
  <c r="AB511" i="21" s="1"/>
  <c r="AG511" i="21" a="1"/>
  <c r="AG511" i="21" s="1"/>
  <c r="AA511" i="21" a="1"/>
  <c r="AA511" i="21" s="1"/>
  <c r="V511" i="21"/>
  <c r="U511" i="21"/>
  <c r="AC511" i="21" a="1"/>
  <c r="AC511" i="21" s="1"/>
  <c r="S511" i="21" a="1"/>
  <c r="S511" i="21" s="1"/>
  <c r="O511" i="21"/>
  <c r="AD511" i="21" a="1"/>
  <c r="AD511" i="21" s="1"/>
  <c r="AK511" i="21" a="1"/>
  <c r="AK511" i="21" s="1"/>
  <c r="AI511" i="21" a="1"/>
  <c r="AI511" i="21" s="1"/>
  <c r="P511" i="21"/>
  <c r="T511" i="21" a="1"/>
  <c r="T511" i="21" s="1"/>
  <c r="I512" i="21"/>
  <c r="N512" i="21"/>
  <c r="J512" i="21"/>
  <c r="G512" i="21"/>
  <c r="H513" i="21" a="1"/>
  <c r="H513" i="21" s="1"/>
  <c r="M513" i="21"/>
  <c r="K514" i="21" s="1"/>
  <c r="L514" i="21" s="1"/>
  <c r="N478" i="20"/>
  <c r="I478" i="20"/>
  <c r="J478" i="20"/>
  <c r="G478" i="20"/>
  <c r="M479" i="20"/>
  <c r="K480" i="20" s="1"/>
  <c r="L480" i="20" s="1"/>
  <c r="H479" i="20" a="1"/>
  <c r="H479" i="20" s="1"/>
  <c r="O477" i="20"/>
  <c r="AJ477" i="20" a="1"/>
  <c r="AJ477" i="20" s="1"/>
  <c r="T477" i="20" a="1"/>
  <c r="T477" i="20" s="1"/>
  <c r="AD477" i="20" a="1"/>
  <c r="AD477" i="20" s="1"/>
  <c r="AA477" i="20" a="1"/>
  <c r="AA477" i="20" s="1"/>
  <c r="Z477" i="20" a="1"/>
  <c r="Z477" i="20" s="1"/>
  <c r="Q477" i="20"/>
  <c r="AE477" i="20" a="1"/>
  <c r="AE477" i="20" s="1"/>
  <c r="P477" i="20"/>
  <c r="AK477" i="20" a="1"/>
  <c r="AK477" i="20" s="1"/>
  <c r="W477" i="20"/>
  <c r="V477" i="20"/>
  <c r="AI477" i="20" a="1"/>
  <c r="AI477" i="20" s="1"/>
  <c r="U477" i="20"/>
  <c r="AC477" i="20" a="1"/>
  <c r="AC477" i="20" s="1"/>
  <c r="AB477" i="20" a="1"/>
  <c r="AB477" i="20" s="1"/>
  <c r="Y477" i="20" a="1"/>
  <c r="Y477" i="20" s="1"/>
  <c r="AG477" i="20" a="1"/>
  <c r="AG477" i="20" s="1"/>
  <c r="AH477" i="20" a="1"/>
  <c r="AH477" i="20" s="1"/>
  <c r="AF477" i="20" a="1"/>
  <c r="AF477" i="20" s="1"/>
  <c r="R477" i="20"/>
  <c r="X477" i="20" a="1"/>
  <c r="X477" i="20" s="1"/>
  <c r="S477" i="20" a="1"/>
  <c r="S477" i="20" s="1"/>
  <c r="AT520" i="16"/>
  <c r="AY520" i="16" a="1"/>
  <c r="AY520" i="16" s="1"/>
  <c r="AP520" i="16"/>
  <c r="BJ520" i="16" a="1"/>
  <c r="BJ520" i="16" s="1"/>
  <c r="BA520" i="16" a="1"/>
  <c r="BA520" i="16" s="1"/>
  <c r="AO520" i="16"/>
  <c r="BI520" i="16" a="1"/>
  <c r="BI520" i="16" s="1"/>
  <c r="AX520" i="16" a="1"/>
  <c r="AX520" i="16" s="1"/>
  <c r="BH520" i="16" a="1"/>
  <c r="BH520" i="16" s="1"/>
  <c r="BB520" i="16" a="1"/>
  <c r="BB520" i="16" s="1"/>
  <c r="AZ520" i="16" a="1"/>
  <c r="AZ520" i="16" s="1"/>
  <c r="AV520" i="16"/>
  <c r="AU520" i="16"/>
  <c r="AS520" i="16" a="1"/>
  <c r="AS520" i="16" s="1"/>
  <c r="AW520" i="16" a="1"/>
  <c r="AW520" i="16" s="1"/>
  <c r="AQ520" i="16"/>
  <c r="BF520" i="16" a="1"/>
  <c r="BF520" i="16" s="1"/>
  <c r="BE520" i="16" a="1"/>
  <c r="BE520" i="16" s="1"/>
  <c r="AR520" i="16" a="1"/>
  <c r="AR520" i="16" s="1"/>
  <c r="AN520" i="16"/>
  <c r="BD520" i="16" a="1"/>
  <c r="BD520" i="16" s="1"/>
  <c r="BC520" i="16" a="1"/>
  <c r="BC520" i="16" s="1"/>
  <c r="BG520" i="16" a="1"/>
  <c r="BG520" i="16" s="1"/>
  <c r="AF521" i="16"/>
  <c r="AI521" i="16"/>
  <c r="AH521" i="16"/>
  <c r="AM521" i="16"/>
  <c r="AL522" i="16"/>
  <c r="AJ523" i="16" s="1"/>
  <c r="AK523" i="16" s="1"/>
  <c r="AG522" i="16" a="1"/>
  <c r="AG522" i="16" s="1"/>
  <c r="D511" i="21" l="1"/>
  <c r="H514" i="21" a="1"/>
  <c r="H514" i="21" s="1"/>
  <c r="M514" i="21"/>
  <c r="K515" i="21" s="1"/>
  <c r="L515" i="21" s="1"/>
  <c r="N513" i="21"/>
  <c r="G513" i="21"/>
  <c r="I513" i="21"/>
  <c r="J513" i="21"/>
  <c r="W512" i="21"/>
  <c r="AE512" i="21" a="1"/>
  <c r="AE512" i="21" s="1"/>
  <c r="V512" i="21"/>
  <c r="O512" i="21"/>
  <c r="AJ512" i="21" a="1"/>
  <c r="AJ512" i="21" s="1"/>
  <c r="AA512" i="21" a="1"/>
  <c r="AA512" i="21" s="1"/>
  <c r="T512" i="21" a="1"/>
  <c r="T512" i="21" s="1"/>
  <c r="AF512" i="21" a="1"/>
  <c r="AF512" i="21" s="1"/>
  <c r="Q512" i="21"/>
  <c r="AD512" i="21" a="1"/>
  <c r="AD512" i="21" s="1"/>
  <c r="P512" i="21"/>
  <c r="AC512" i="21" a="1"/>
  <c r="AC512" i="21" s="1"/>
  <c r="X512" i="21" a="1"/>
  <c r="X512" i="21" s="1"/>
  <c r="S512" i="21" a="1"/>
  <c r="S512" i="21" s="1"/>
  <c r="AK512" i="21" a="1"/>
  <c r="AK512" i="21" s="1"/>
  <c r="R512" i="21"/>
  <c r="AI512" i="21" a="1"/>
  <c r="AI512" i="21" s="1"/>
  <c r="AB512" i="21" a="1"/>
  <c r="AB512" i="21" s="1"/>
  <c r="Y512" i="21" a="1"/>
  <c r="Y512" i="21" s="1"/>
  <c r="AG512" i="21" a="1"/>
  <c r="AG512" i="21" s="1"/>
  <c r="Z512" i="21" a="1"/>
  <c r="Z512" i="21" s="1"/>
  <c r="U512" i="21"/>
  <c r="D512" i="21" s="1"/>
  <c r="AH512" i="21" a="1"/>
  <c r="AH512" i="21" s="1"/>
  <c r="J479" i="20"/>
  <c r="I479" i="20"/>
  <c r="G479" i="20"/>
  <c r="N479" i="20"/>
  <c r="H480" i="20" a="1"/>
  <c r="H480" i="20" s="1"/>
  <c r="M480" i="20"/>
  <c r="K481" i="20" s="1"/>
  <c r="L481" i="20" s="1"/>
  <c r="D477" i="20"/>
  <c r="AH478" i="20" a="1"/>
  <c r="AH478" i="20" s="1"/>
  <c r="Z478" i="20" a="1"/>
  <c r="Z478" i="20" s="1"/>
  <c r="AK478" i="20" a="1"/>
  <c r="AK478" i="20" s="1"/>
  <c r="R478" i="20"/>
  <c r="AB478" i="20" a="1"/>
  <c r="AB478" i="20" s="1"/>
  <c r="Q478" i="20"/>
  <c r="AI478" i="20" a="1"/>
  <c r="AI478" i="20" s="1"/>
  <c r="Y478" i="20" a="1"/>
  <c r="Y478" i="20" s="1"/>
  <c r="AJ478" i="20" a="1"/>
  <c r="AJ478" i="20" s="1"/>
  <c r="X478" i="20" a="1"/>
  <c r="X478" i="20" s="1"/>
  <c r="W478" i="20"/>
  <c r="P478" i="20"/>
  <c r="AE478" i="20" a="1"/>
  <c r="AE478" i="20" s="1"/>
  <c r="O478" i="20"/>
  <c r="AA478" i="20" a="1"/>
  <c r="AA478" i="20" s="1"/>
  <c r="T478" i="20" a="1"/>
  <c r="T478" i="20" s="1"/>
  <c r="S478" i="20" a="1"/>
  <c r="S478" i="20" s="1"/>
  <c r="U478" i="20"/>
  <c r="D478" i="20" s="1"/>
  <c r="AC478" i="20" a="1"/>
  <c r="AC478" i="20" s="1"/>
  <c r="AG478" i="20" a="1"/>
  <c r="AG478" i="20" s="1"/>
  <c r="AF478" i="20" a="1"/>
  <c r="AF478" i="20" s="1"/>
  <c r="V478" i="20"/>
  <c r="AD478" i="20" a="1"/>
  <c r="AD478" i="20" s="1"/>
  <c r="AI522" i="16"/>
  <c r="AH522" i="16"/>
  <c r="AM522" i="16"/>
  <c r="AF522" i="16"/>
  <c r="BC521" i="16" a="1"/>
  <c r="BC521" i="16" s="1"/>
  <c r="AZ521" i="16" a="1"/>
  <c r="AZ521" i="16" s="1"/>
  <c r="AN521" i="16"/>
  <c r="AT521" i="16"/>
  <c r="AC521" i="16" s="1"/>
  <c r="BD521" i="16" a="1"/>
  <c r="BD521" i="16" s="1"/>
  <c r="AS521" i="16" a="1"/>
  <c r="AS521" i="16" s="1"/>
  <c r="BF521" i="16" a="1"/>
  <c r="BF521" i="16" s="1"/>
  <c r="AU521" i="16"/>
  <c r="BE521" i="16" a="1"/>
  <c r="BE521" i="16" s="1"/>
  <c r="AR521" i="16" a="1"/>
  <c r="AR521" i="16" s="1"/>
  <c r="BA521" i="16" a="1"/>
  <c r="BA521" i="16" s="1"/>
  <c r="BG521" i="16" a="1"/>
  <c r="BG521" i="16" s="1"/>
  <c r="AW521" i="16" a="1"/>
  <c r="AW521" i="16" s="1"/>
  <c r="AV521" i="16"/>
  <c r="AQ521" i="16"/>
  <c r="BJ521" i="16" a="1"/>
  <c r="BJ521" i="16" s="1"/>
  <c r="BI521" i="16" a="1"/>
  <c r="BI521" i="16" s="1"/>
  <c r="BH521" i="16" a="1"/>
  <c r="BH521" i="16" s="1"/>
  <c r="AY521" i="16" a="1"/>
  <c r="AY521" i="16" s="1"/>
  <c r="BB521" i="16" a="1"/>
  <c r="BB521" i="16" s="1"/>
  <c r="AX521" i="16" a="1"/>
  <c r="AX521" i="16" s="1"/>
  <c r="AO521" i="16"/>
  <c r="AP521" i="16"/>
  <c r="AG523" i="16" a="1"/>
  <c r="AG523" i="16" s="1"/>
  <c r="AL523" i="16"/>
  <c r="AJ524" i="16" s="1"/>
  <c r="AK524" i="16" s="1"/>
  <c r="AC520" i="16"/>
  <c r="AE513" i="21" l="1" a="1"/>
  <c r="AE513" i="21" s="1"/>
  <c r="V513" i="21"/>
  <c r="U513" i="21"/>
  <c r="D513" i="21" s="1"/>
  <c r="AD513" i="21" a="1"/>
  <c r="AD513" i="21" s="1"/>
  <c r="S513" i="21" a="1"/>
  <c r="S513" i="21" s="1"/>
  <c r="AB513" i="21" a="1"/>
  <c r="AB513" i="21" s="1"/>
  <c r="AF513" i="21" a="1"/>
  <c r="AF513" i="21" s="1"/>
  <c r="P513" i="21"/>
  <c r="O513" i="21"/>
  <c r="AH513" i="21" a="1"/>
  <c r="AH513" i="21" s="1"/>
  <c r="R513" i="21"/>
  <c r="Q513" i="21"/>
  <c r="AC513" i="21" a="1"/>
  <c r="AC513" i="21" s="1"/>
  <c r="AG513" i="21" a="1"/>
  <c r="AG513" i="21" s="1"/>
  <c r="AA513" i="21" a="1"/>
  <c r="AA513" i="21" s="1"/>
  <c r="Z513" i="21" a="1"/>
  <c r="Z513" i="21" s="1"/>
  <c r="X513" i="21" a="1"/>
  <c r="X513" i="21" s="1"/>
  <c r="Y513" i="21" a="1"/>
  <c r="Y513" i="21" s="1"/>
  <c r="AI513" i="21" a="1"/>
  <c r="AI513" i="21" s="1"/>
  <c r="T513" i="21" a="1"/>
  <c r="T513" i="21" s="1"/>
  <c r="W513" i="21"/>
  <c r="AJ513" i="21" a="1"/>
  <c r="AJ513" i="21" s="1"/>
  <c r="AK513" i="21" a="1"/>
  <c r="AK513" i="21" s="1"/>
  <c r="M515" i="21"/>
  <c r="K516" i="21" s="1"/>
  <c r="L516" i="21" s="1"/>
  <c r="H515" i="21" a="1"/>
  <c r="H515" i="21" s="1"/>
  <c r="G514" i="21"/>
  <c r="I514" i="21"/>
  <c r="N514" i="21"/>
  <c r="J514" i="21"/>
  <c r="H481" i="20" a="1"/>
  <c r="H481" i="20" s="1"/>
  <c r="M481" i="20"/>
  <c r="K482" i="20" s="1"/>
  <c r="L482" i="20" s="1"/>
  <c r="I480" i="20"/>
  <c r="G480" i="20"/>
  <c r="J480" i="20"/>
  <c r="N480" i="20"/>
  <c r="AC479" i="20" a="1"/>
  <c r="AC479" i="20" s="1"/>
  <c r="S479" i="20" a="1"/>
  <c r="S479" i="20" s="1"/>
  <c r="R479" i="20"/>
  <c r="AD479" i="20" a="1"/>
  <c r="AD479" i="20" s="1"/>
  <c r="Q479" i="20"/>
  <c r="AH479" i="20" a="1"/>
  <c r="AH479" i="20" s="1"/>
  <c r="V479" i="20"/>
  <c r="AG479" i="20" a="1"/>
  <c r="AG479" i="20" s="1"/>
  <c r="U479" i="20"/>
  <c r="P479" i="20"/>
  <c r="AF479" i="20" a="1"/>
  <c r="AF479" i="20" s="1"/>
  <c r="O479" i="20"/>
  <c r="AE479" i="20" a="1"/>
  <c r="AE479" i="20" s="1"/>
  <c r="AI479" i="20" a="1"/>
  <c r="AI479" i="20" s="1"/>
  <c r="AB479" i="20" a="1"/>
  <c r="AB479" i="20" s="1"/>
  <c r="AA479" i="20" a="1"/>
  <c r="AA479" i="20" s="1"/>
  <c r="X479" i="20" a="1"/>
  <c r="X479" i="20" s="1"/>
  <c r="T479" i="20" a="1"/>
  <c r="T479" i="20" s="1"/>
  <c r="Z479" i="20" a="1"/>
  <c r="Z479" i="20" s="1"/>
  <c r="Y479" i="20" a="1"/>
  <c r="Y479" i="20" s="1"/>
  <c r="AK479" i="20" a="1"/>
  <c r="AK479" i="20" s="1"/>
  <c r="AJ479" i="20" a="1"/>
  <c r="AJ479" i="20" s="1"/>
  <c r="W479" i="20"/>
  <c r="AL524" i="16"/>
  <c r="AJ525" i="16" s="1"/>
  <c r="AK525" i="16" s="1"/>
  <c r="AG524" i="16" a="1"/>
  <c r="AG524" i="16" s="1"/>
  <c r="AM523" i="16"/>
  <c r="AF523" i="16"/>
  <c r="AH523" i="16"/>
  <c r="AI523" i="16"/>
  <c r="AS522" i="16" a="1"/>
  <c r="AS522" i="16" s="1"/>
  <c r="BA522" i="16" a="1"/>
  <c r="BA522" i="16" s="1"/>
  <c r="AP522" i="16"/>
  <c r="BG522" i="16" a="1"/>
  <c r="BG522" i="16" s="1"/>
  <c r="AX522" i="16" a="1"/>
  <c r="AX522" i="16" s="1"/>
  <c r="BB522" i="16" a="1"/>
  <c r="BB522" i="16" s="1"/>
  <c r="AN522" i="16"/>
  <c r="BD522" i="16" a="1"/>
  <c r="BD522" i="16" s="1"/>
  <c r="BC522" i="16" a="1"/>
  <c r="BC522" i="16" s="1"/>
  <c r="AY522" i="16" a="1"/>
  <c r="AY522" i="16" s="1"/>
  <c r="AW522" i="16" a="1"/>
  <c r="AW522" i="16" s="1"/>
  <c r="AV522" i="16"/>
  <c r="AR522" i="16" a="1"/>
  <c r="AR522" i="16" s="1"/>
  <c r="BJ522" i="16" a="1"/>
  <c r="BJ522" i="16" s="1"/>
  <c r="AQ522" i="16"/>
  <c r="BI522" i="16" a="1"/>
  <c r="BI522" i="16" s="1"/>
  <c r="AO522" i="16"/>
  <c r="BH522" i="16" a="1"/>
  <c r="BH522" i="16" s="1"/>
  <c r="AZ522" i="16" a="1"/>
  <c r="AZ522" i="16" s="1"/>
  <c r="AU522" i="16"/>
  <c r="AT522" i="16"/>
  <c r="BF522" i="16" a="1"/>
  <c r="BF522" i="16" s="1"/>
  <c r="BE522" i="16" a="1"/>
  <c r="BE522" i="16" s="1"/>
  <c r="U514" i="21" l="1"/>
  <c r="AD514" i="21" a="1"/>
  <c r="AD514" i="21" s="1"/>
  <c r="AG514" i="21" a="1"/>
  <c r="AG514" i="21" s="1"/>
  <c r="X514" i="21" a="1"/>
  <c r="X514" i="21" s="1"/>
  <c r="AI514" i="21" a="1"/>
  <c r="AI514" i="21" s="1"/>
  <c r="Y514" i="21" a="1"/>
  <c r="Y514" i="21" s="1"/>
  <c r="O514" i="21"/>
  <c r="AC514" i="21" a="1"/>
  <c r="AC514" i="21" s="1"/>
  <c r="T514" i="21" a="1"/>
  <c r="T514" i="21" s="1"/>
  <c r="AJ514" i="21" a="1"/>
  <c r="AJ514" i="21" s="1"/>
  <c r="S514" i="21" a="1"/>
  <c r="S514" i="21" s="1"/>
  <c r="AK514" i="21" a="1"/>
  <c r="AK514" i="21" s="1"/>
  <c r="R514" i="21"/>
  <c r="W514" i="21"/>
  <c r="Z514" i="21" a="1"/>
  <c r="Z514" i="21" s="1"/>
  <c r="V514" i="21"/>
  <c r="Q514" i="21"/>
  <c r="AH514" i="21" a="1"/>
  <c r="AH514" i="21" s="1"/>
  <c r="AE514" i="21" a="1"/>
  <c r="AE514" i="21" s="1"/>
  <c r="AA514" i="21" a="1"/>
  <c r="AA514" i="21" s="1"/>
  <c r="P514" i="21"/>
  <c r="AF514" i="21" a="1"/>
  <c r="AF514" i="21" s="1"/>
  <c r="AB514" i="21" a="1"/>
  <c r="AB514" i="21" s="1"/>
  <c r="G515" i="21"/>
  <c r="N515" i="21"/>
  <c r="J515" i="21"/>
  <c r="I515" i="21"/>
  <c r="M516" i="21"/>
  <c r="K517" i="21" s="1"/>
  <c r="L517" i="21" s="1"/>
  <c r="H516" i="21" a="1"/>
  <c r="H516" i="21" s="1"/>
  <c r="D479" i="20"/>
  <c r="AG480" i="20" a="1"/>
  <c r="AG480" i="20" s="1"/>
  <c r="Y480" i="20" a="1"/>
  <c r="Y480" i="20" s="1"/>
  <c r="AD480" i="20" a="1"/>
  <c r="AD480" i="20" s="1"/>
  <c r="T480" i="20" a="1"/>
  <c r="T480" i="20" s="1"/>
  <c r="AI480" i="20" a="1"/>
  <c r="AI480" i="20" s="1"/>
  <c r="R480" i="20"/>
  <c r="AE480" i="20" a="1"/>
  <c r="AE480" i="20" s="1"/>
  <c r="Q480" i="20"/>
  <c r="AH480" i="20" a="1"/>
  <c r="AH480" i="20" s="1"/>
  <c r="S480" i="20" a="1"/>
  <c r="S480" i="20" s="1"/>
  <c r="AK480" i="20" a="1"/>
  <c r="AK480" i="20" s="1"/>
  <c r="V480" i="20"/>
  <c r="U480" i="20"/>
  <c r="D480" i="20" s="1"/>
  <c r="AJ480" i="20" a="1"/>
  <c r="AJ480" i="20" s="1"/>
  <c r="P480" i="20"/>
  <c r="AA480" i="20" a="1"/>
  <c r="AA480" i="20" s="1"/>
  <c r="Z480" i="20" a="1"/>
  <c r="Z480" i="20" s="1"/>
  <c r="X480" i="20" a="1"/>
  <c r="X480" i="20" s="1"/>
  <c r="W480" i="20"/>
  <c r="AC480" i="20" a="1"/>
  <c r="AC480" i="20" s="1"/>
  <c r="AB480" i="20" a="1"/>
  <c r="AB480" i="20" s="1"/>
  <c r="O480" i="20"/>
  <c r="AF480" i="20" a="1"/>
  <c r="AF480" i="20" s="1"/>
  <c r="H482" i="20" a="1"/>
  <c r="H482" i="20" s="1"/>
  <c r="M482" i="20"/>
  <c r="K483" i="20" s="1"/>
  <c r="L483" i="20" s="1"/>
  <c r="G481" i="20"/>
  <c r="N481" i="20"/>
  <c r="J481" i="20"/>
  <c r="I481" i="20"/>
  <c r="AC522" i="16"/>
  <c r="BJ523" i="16" a="1"/>
  <c r="BJ523" i="16" s="1"/>
  <c r="BB523" i="16" a="1"/>
  <c r="BB523" i="16" s="1"/>
  <c r="AR523" i="16" a="1"/>
  <c r="AR523" i="16" s="1"/>
  <c r="AN523" i="16"/>
  <c r="BI523" i="16" a="1"/>
  <c r="BI523" i="16" s="1"/>
  <c r="AZ523" i="16" a="1"/>
  <c r="AZ523" i="16" s="1"/>
  <c r="BH523" i="16" a="1"/>
  <c r="BH523" i="16" s="1"/>
  <c r="AX523" i="16" a="1"/>
  <c r="AX523" i="16" s="1"/>
  <c r="BG523" i="16" a="1"/>
  <c r="BG523" i="16" s="1"/>
  <c r="AW523" i="16" a="1"/>
  <c r="AW523" i="16" s="1"/>
  <c r="AO523" i="16"/>
  <c r="BD523" i="16" a="1"/>
  <c r="BD523" i="16" s="1"/>
  <c r="BA523" i="16" a="1"/>
  <c r="BA523" i="16" s="1"/>
  <c r="AQ523" i="16"/>
  <c r="AP523" i="16"/>
  <c r="BF523" i="16" a="1"/>
  <c r="BF523" i="16" s="1"/>
  <c r="BC523" i="16" a="1"/>
  <c r="BC523" i="16" s="1"/>
  <c r="AS523" i="16" a="1"/>
  <c r="AS523" i="16" s="1"/>
  <c r="AY523" i="16" a="1"/>
  <c r="AY523" i="16" s="1"/>
  <c r="AV523" i="16"/>
  <c r="BE523" i="16" a="1"/>
  <c r="BE523" i="16" s="1"/>
  <c r="AU523" i="16"/>
  <c r="AT523" i="16"/>
  <c r="AC523" i="16" s="1"/>
  <c r="AM524" i="16"/>
  <c r="AI524" i="16"/>
  <c r="AF524" i="16"/>
  <c r="AH524" i="16"/>
  <c r="AG525" i="16" a="1"/>
  <c r="AG525" i="16" s="1"/>
  <c r="AL525" i="16"/>
  <c r="AJ526" i="16" s="1"/>
  <c r="AK526" i="16" s="1"/>
  <c r="J516" i="21" l="1"/>
  <c r="G516" i="21"/>
  <c r="N516" i="21"/>
  <c r="I516" i="21"/>
  <c r="H517" i="21" a="1"/>
  <c r="H517" i="21" s="1"/>
  <c r="M517" i="21"/>
  <c r="K518" i="21" s="1"/>
  <c r="L518" i="21" s="1"/>
  <c r="AD515" i="21" a="1"/>
  <c r="AD515" i="21" s="1"/>
  <c r="T515" i="21" a="1"/>
  <c r="T515" i="21" s="1"/>
  <c r="AJ515" i="21" a="1"/>
  <c r="AJ515" i="21" s="1"/>
  <c r="AA515" i="21" a="1"/>
  <c r="AA515" i="21" s="1"/>
  <c r="AF515" i="21" a="1"/>
  <c r="AF515" i="21" s="1"/>
  <c r="S515" i="21" a="1"/>
  <c r="S515" i="21" s="1"/>
  <c r="AC515" i="21" a="1"/>
  <c r="AC515" i="21" s="1"/>
  <c r="Y515" i="21" a="1"/>
  <c r="Y515" i="21" s="1"/>
  <c r="AB515" i="21" a="1"/>
  <c r="AB515" i="21" s="1"/>
  <c r="AI515" i="21" a="1"/>
  <c r="AI515" i="21" s="1"/>
  <c r="P515" i="21"/>
  <c r="AH515" i="21" a="1"/>
  <c r="AH515" i="21" s="1"/>
  <c r="O515" i="21"/>
  <c r="AG515" i="21" a="1"/>
  <c r="AG515" i="21" s="1"/>
  <c r="X515" i="21" a="1"/>
  <c r="X515" i="21" s="1"/>
  <c r="V515" i="21"/>
  <c r="U515" i="21"/>
  <c r="D515" i="21" s="1"/>
  <c r="Z515" i="21" a="1"/>
  <c r="Z515" i="21" s="1"/>
  <c r="W515" i="21"/>
  <c r="AE515" i="21" a="1"/>
  <c r="AE515" i="21" s="1"/>
  <c r="R515" i="21"/>
  <c r="AK515" i="21" a="1"/>
  <c r="AK515" i="21" s="1"/>
  <c r="Q515" i="21"/>
  <c r="D514" i="21"/>
  <c r="V481" i="20"/>
  <c r="AE481" i="20" a="1"/>
  <c r="AE481" i="20" s="1"/>
  <c r="U481" i="20"/>
  <c r="D481" i="20" s="1"/>
  <c r="R481" i="20"/>
  <c r="AC481" i="20" a="1"/>
  <c r="AC481" i="20" s="1"/>
  <c r="Q481" i="20"/>
  <c r="AB481" i="20" a="1"/>
  <c r="AB481" i="20" s="1"/>
  <c r="AI481" i="20" a="1"/>
  <c r="AI481" i="20" s="1"/>
  <c r="T481" i="20" a="1"/>
  <c r="T481" i="20" s="1"/>
  <c r="Z481" i="20" a="1"/>
  <c r="Z481" i="20" s="1"/>
  <c r="AK481" i="20" a="1"/>
  <c r="AK481" i="20" s="1"/>
  <c r="S481" i="20" a="1"/>
  <c r="S481" i="20" s="1"/>
  <c r="AJ481" i="20" a="1"/>
  <c r="AJ481" i="20" s="1"/>
  <c r="O481" i="20"/>
  <c r="P481" i="20"/>
  <c r="AH481" i="20" a="1"/>
  <c r="AH481" i="20" s="1"/>
  <c r="AF481" i="20" a="1"/>
  <c r="AF481" i="20" s="1"/>
  <c r="AG481" i="20" a="1"/>
  <c r="AG481" i="20" s="1"/>
  <c r="AA481" i="20" a="1"/>
  <c r="AA481" i="20" s="1"/>
  <c r="Y481" i="20" a="1"/>
  <c r="Y481" i="20" s="1"/>
  <c r="W481" i="20"/>
  <c r="X481" i="20" a="1"/>
  <c r="X481" i="20" s="1"/>
  <c r="AD481" i="20" a="1"/>
  <c r="AD481" i="20" s="1"/>
  <c r="M483" i="20"/>
  <c r="K484" i="20" s="1"/>
  <c r="L484" i="20" s="1"/>
  <c r="H483" i="20" a="1"/>
  <c r="H483" i="20" s="1"/>
  <c r="J482" i="20"/>
  <c r="I482" i="20"/>
  <c r="G482" i="20"/>
  <c r="N482" i="20"/>
  <c r="AL526" i="16"/>
  <c r="AJ527" i="16" s="1"/>
  <c r="AK527" i="16" s="1"/>
  <c r="AG526" i="16" a="1"/>
  <c r="AG526" i="16" s="1"/>
  <c r="AH525" i="16"/>
  <c r="AM525" i="16"/>
  <c r="AI525" i="16"/>
  <c r="AF525" i="16"/>
  <c r="AR524" i="16" a="1"/>
  <c r="AR524" i="16" s="1"/>
  <c r="BD524" i="16" a="1"/>
  <c r="BD524" i="16" s="1"/>
  <c r="AS524" i="16" a="1"/>
  <c r="AS524" i="16" s="1"/>
  <c r="BC524" i="16" a="1"/>
  <c r="BC524" i="16" s="1"/>
  <c r="AT524" i="16"/>
  <c r="AC524" i="16" s="1"/>
  <c r="BE524" i="16" a="1"/>
  <c r="BE524" i="16" s="1"/>
  <c r="AQ524" i="16"/>
  <c r="AP524" i="16"/>
  <c r="AN524" i="16"/>
  <c r="BF524" i="16" a="1"/>
  <c r="BF524" i="16" s="1"/>
  <c r="AZ524" i="16" a="1"/>
  <c r="AZ524" i="16" s="1"/>
  <c r="AY524" i="16" a="1"/>
  <c r="AY524" i="16" s="1"/>
  <c r="BH524" i="16" a="1"/>
  <c r="BH524" i="16" s="1"/>
  <c r="BG524" i="16" a="1"/>
  <c r="BG524" i="16" s="1"/>
  <c r="AU524" i="16"/>
  <c r="AO524" i="16"/>
  <c r="BJ524" i="16" a="1"/>
  <c r="BJ524" i="16" s="1"/>
  <c r="BI524" i="16" a="1"/>
  <c r="BI524" i="16" s="1"/>
  <c r="BA524" i="16" a="1"/>
  <c r="BA524" i="16" s="1"/>
  <c r="AX524" i="16" a="1"/>
  <c r="AX524" i="16" s="1"/>
  <c r="AW524" i="16" a="1"/>
  <c r="AW524" i="16" s="1"/>
  <c r="AV524" i="16"/>
  <c r="BB524" i="16" a="1"/>
  <c r="BB524" i="16" s="1"/>
  <c r="M518" i="21" l="1"/>
  <c r="K519" i="21" s="1"/>
  <c r="L519" i="21" s="1"/>
  <c r="H518" i="21" a="1"/>
  <c r="H518" i="21" s="1"/>
  <c r="G517" i="21"/>
  <c r="N517" i="21"/>
  <c r="J517" i="21"/>
  <c r="I517" i="21"/>
  <c r="T516" i="21" a="1"/>
  <c r="T516" i="21" s="1"/>
  <c r="AK516" i="21" a="1"/>
  <c r="AK516" i="21" s="1"/>
  <c r="AC516" i="21" a="1"/>
  <c r="AC516" i="21" s="1"/>
  <c r="S516" i="21" a="1"/>
  <c r="S516" i="21" s="1"/>
  <c r="AD516" i="21" a="1"/>
  <c r="AD516" i="21" s="1"/>
  <c r="R516" i="21"/>
  <c r="AA516" i="21" a="1"/>
  <c r="AA516" i="21" s="1"/>
  <c r="AB516" i="21" a="1"/>
  <c r="AB516" i="21" s="1"/>
  <c r="Z516" i="21" a="1"/>
  <c r="Z516" i="21" s="1"/>
  <c r="Q516" i="21"/>
  <c r="AH516" i="21" a="1"/>
  <c r="AH516" i="21" s="1"/>
  <c r="P516" i="21"/>
  <c r="AE516" i="21" a="1"/>
  <c r="AE516" i="21" s="1"/>
  <c r="Y516" i="21" a="1"/>
  <c r="Y516" i="21" s="1"/>
  <c r="AI516" i="21" a="1"/>
  <c r="AI516" i="21" s="1"/>
  <c r="AF516" i="21" a="1"/>
  <c r="AF516" i="21" s="1"/>
  <c r="AG516" i="21" a="1"/>
  <c r="AG516" i="21" s="1"/>
  <c r="X516" i="21" a="1"/>
  <c r="X516" i="21" s="1"/>
  <c r="V516" i="21"/>
  <c r="O516" i="21"/>
  <c r="AJ516" i="21" a="1"/>
  <c r="AJ516" i="21" s="1"/>
  <c r="W516" i="21"/>
  <c r="U516" i="21"/>
  <c r="AF482" i="20" a="1"/>
  <c r="AF482" i="20" s="1"/>
  <c r="X482" i="20" a="1"/>
  <c r="X482" i="20" s="1"/>
  <c r="AG482" i="20" a="1"/>
  <c r="AG482" i="20" s="1"/>
  <c r="W482" i="20"/>
  <c r="AI482" i="20" a="1"/>
  <c r="AI482" i="20" s="1"/>
  <c r="Y482" i="20" a="1"/>
  <c r="Y482" i="20" s="1"/>
  <c r="AA482" i="20" a="1"/>
  <c r="AA482" i="20" s="1"/>
  <c r="AJ482" i="20" a="1"/>
  <c r="AJ482" i="20" s="1"/>
  <c r="T482" i="20" a="1"/>
  <c r="T482" i="20" s="1"/>
  <c r="AD482" i="20" a="1"/>
  <c r="AD482" i="20" s="1"/>
  <c r="AC482" i="20" a="1"/>
  <c r="AC482" i="20" s="1"/>
  <c r="AE482" i="20" a="1"/>
  <c r="AE482" i="20" s="1"/>
  <c r="AB482" i="20" a="1"/>
  <c r="AB482" i="20" s="1"/>
  <c r="AK482" i="20" a="1"/>
  <c r="AK482" i="20" s="1"/>
  <c r="AH482" i="20" a="1"/>
  <c r="AH482" i="20" s="1"/>
  <c r="U482" i="20"/>
  <c r="Z482" i="20" a="1"/>
  <c r="Z482" i="20" s="1"/>
  <c r="V482" i="20"/>
  <c r="P482" i="20"/>
  <c r="R482" i="20"/>
  <c r="S482" i="20" a="1"/>
  <c r="S482" i="20" s="1"/>
  <c r="Q482" i="20"/>
  <c r="O482" i="20"/>
  <c r="I483" i="20"/>
  <c r="G483" i="20"/>
  <c r="J483" i="20"/>
  <c r="N483" i="20"/>
  <c r="M484" i="20"/>
  <c r="K485" i="20" s="1"/>
  <c r="L485" i="20" s="1"/>
  <c r="H484" i="20" a="1"/>
  <c r="H484" i="20" s="1"/>
  <c r="BI525" i="16" a="1"/>
  <c r="BI525" i="16" s="1"/>
  <c r="BA525" i="16" a="1"/>
  <c r="BA525" i="16" s="1"/>
  <c r="AQ525" i="16"/>
  <c r="AU525" i="16"/>
  <c r="BF525" i="16" a="1"/>
  <c r="BF525" i="16" s="1"/>
  <c r="AW525" i="16" a="1"/>
  <c r="AW525" i="16" s="1"/>
  <c r="AZ525" i="16" a="1"/>
  <c r="AZ525" i="16" s="1"/>
  <c r="BG525" i="16" a="1"/>
  <c r="BG525" i="16" s="1"/>
  <c r="AR525" i="16" a="1"/>
  <c r="AR525" i="16" s="1"/>
  <c r="BE525" i="16" a="1"/>
  <c r="BE525" i="16" s="1"/>
  <c r="AP525" i="16"/>
  <c r="BC525" i="16" a="1"/>
  <c r="BC525" i="16" s="1"/>
  <c r="BJ525" i="16" a="1"/>
  <c r="BJ525" i="16" s="1"/>
  <c r="AS525" i="16" a="1"/>
  <c r="AS525" i="16" s="1"/>
  <c r="AO525" i="16"/>
  <c r="BB525" i="16" a="1"/>
  <c r="BB525" i="16" s="1"/>
  <c r="AX525" i="16" a="1"/>
  <c r="AX525" i="16" s="1"/>
  <c r="AV525" i="16"/>
  <c r="AT525" i="16"/>
  <c r="AN525" i="16"/>
  <c r="BD525" i="16" a="1"/>
  <c r="BD525" i="16" s="1"/>
  <c r="AY525" i="16" a="1"/>
  <c r="AY525" i="16" s="1"/>
  <c r="BH525" i="16" a="1"/>
  <c r="BH525" i="16" s="1"/>
  <c r="AH526" i="16"/>
  <c r="AM526" i="16"/>
  <c r="AF526" i="16"/>
  <c r="AI526" i="16"/>
  <c r="AL527" i="16"/>
  <c r="AJ528" i="16" s="1"/>
  <c r="AK528" i="16" s="1"/>
  <c r="AG527" i="16" a="1"/>
  <c r="AG527" i="16" s="1"/>
  <c r="D516" i="21" l="1"/>
  <c r="AK517" i="21" a="1"/>
  <c r="AK517" i="21" s="1"/>
  <c r="AC517" i="21" a="1"/>
  <c r="AC517" i="21" s="1"/>
  <c r="S517" i="21" a="1"/>
  <c r="S517" i="21" s="1"/>
  <c r="AG517" i="21" a="1"/>
  <c r="AG517" i="21" s="1"/>
  <c r="X517" i="21" a="1"/>
  <c r="X517" i="21" s="1"/>
  <c r="W517" i="21"/>
  <c r="AI517" i="21" a="1"/>
  <c r="AI517" i="21" s="1"/>
  <c r="Y517" i="21" a="1"/>
  <c r="Y517" i="21" s="1"/>
  <c r="AB517" i="21" a="1"/>
  <c r="AB517" i="21" s="1"/>
  <c r="AE517" i="21" a="1"/>
  <c r="AE517" i="21" s="1"/>
  <c r="Z517" i="21" a="1"/>
  <c r="Z517" i="21" s="1"/>
  <c r="R517" i="21"/>
  <c r="T517" i="21" a="1"/>
  <c r="T517" i="21" s="1"/>
  <c r="Q517" i="21"/>
  <c r="AJ517" i="21" a="1"/>
  <c r="AJ517" i="21" s="1"/>
  <c r="P517" i="21"/>
  <c r="AH517" i="21" a="1"/>
  <c r="AH517" i="21" s="1"/>
  <c r="AD517" i="21" a="1"/>
  <c r="AD517" i="21" s="1"/>
  <c r="AF517" i="21" a="1"/>
  <c r="AF517" i="21" s="1"/>
  <c r="O517" i="21"/>
  <c r="AA517" i="21" a="1"/>
  <c r="AA517" i="21" s="1"/>
  <c r="U517" i="21"/>
  <c r="D517" i="21" s="1"/>
  <c r="V517" i="21"/>
  <c r="I518" i="21"/>
  <c r="J518" i="21"/>
  <c r="G518" i="21"/>
  <c r="N518" i="21"/>
  <c r="H519" i="21" a="1"/>
  <c r="H519" i="21" s="1"/>
  <c r="M519" i="21"/>
  <c r="K520" i="21" s="1"/>
  <c r="L520" i="21" s="1"/>
  <c r="D482" i="20"/>
  <c r="N484" i="20"/>
  <c r="G484" i="20"/>
  <c r="J484" i="20"/>
  <c r="I484" i="20"/>
  <c r="H485" i="20" a="1"/>
  <c r="H485" i="20" s="1"/>
  <c r="M485" i="20"/>
  <c r="K486" i="20" s="1"/>
  <c r="L486" i="20" s="1"/>
  <c r="W483" i="20"/>
  <c r="AH483" i="20" a="1"/>
  <c r="AH483" i="20" s="1"/>
  <c r="Y483" i="20" a="1"/>
  <c r="Y483" i="20" s="1"/>
  <c r="R483" i="20"/>
  <c r="AC483" i="20" a="1"/>
  <c r="AC483" i="20" s="1"/>
  <c r="Q483" i="20"/>
  <c r="AJ483" i="20" a="1"/>
  <c r="AJ483" i="20" s="1"/>
  <c r="X483" i="20" a="1"/>
  <c r="X483" i="20" s="1"/>
  <c r="AK483" i="20" a="1"/>
  <c r="AK483" i="20" s="1"/>
  <c r="V483" i="20"/>
  <c r="U483" i="20"/>
  <c r="D483" i="20" s="1"/>
  <c r="AI483" i="20" a="1"/>
  <c r="AI483" i="20" s="1"/>
  <c r="S483" i="20" a="1"/>
  <c r="S483" i="20" s="1"/>
  <c r="AG483" i="20" a="1"/>
  <c r="AG483" i="20" s="1"/>
  <c r="P483" i="20"/>
  <c r="AA483" i="20" a="1"/>
  <c r="AA483" i="20" s="1"/>
  <c r="Z483" i="20" a="1"/>
  <c r="Z483" i="20" s="1"/>
  <c r="T483" i="20" a="1"/>
  <c r="T483" i="20" s="1"/>
  <c r="O483" i="20"/>
  <c r="AB483" i="20" a="1"/>
  <c r="AB483" i="20" s="1"/>
  <c r="AE483" i="20" a="1"/>
  <c r="AE483" i="20" s="1"/>
  <c r="AF483" i="20" a="1"/>
  <c r="AF483" i="20" s="1"/>
  <c r="AD483" i="20" a="1"/>
  <c r="AD483" i="20" s="1"/>
  <c r="AM527" i="16"/>
  <c r="AH527" i="16"/>
  <c r="AI527" i="16"/>
  <c r="AF527" i="16"/>
  <c r="AL528" i="16"/>
  <c r="AJ529" i="16" s="1"/>
  <c r="AK529" i="16" s="1"/>
  <c r="AG528" i="16" a="1"/>
  <c r="AG528" i="16" s="1"/>
  <c r="AP526" i="16"/>
  <c r="AW526" i="16" a="1"/>
  <c r="AW526" i="16" s="1"/>
  <c r="AZ526" i="16" a="1"/>
  <c r="AZ526" i="16" s="1"/>
  <c r="BI526" i="16" a="1"/>
  <c r="BI526" i="16" s="1"/>
  <c r="BG526" i="16" a="1"/>
  <c r="BG526" i="16" s="1"/>
  <c r="AV526" i="16"/>
  <c r="AU526" i="16"/>
  <c r="BH526" i="16" a="1"/>
  <c r="BH526" i="16" s="1"/>
  <c r="AS526" i="16" a="1"/>
  <c r="AS526" i="16" s="1"/>
  <c r="BF526" i="16" a="1"/>
  <c r="BF526" i="16" s="1"/>
  <c r="BE526" i="16" a="1"/>
  <c r="BE526" i="16" s="1"/>
  <c r="AR526" i="16" a="1"/>
  <c r="AR526" i="16" s="1"/>
  <c r="AN526" i="16"/>
  <c r="BC526" i="16" a="1"/>
  <c r="BC526" i="16" s="1"/>
  <c r="BB526" i="16" a="1"/>
  <c r="BB526" i="16" s="1"/>
  <c r="AY526" i="16" a="1"/>
  <c r="AY526" i="16" s="1"/>
  <c r="AX526" i="16" a="1"/>
  <c r="AX526" i="16" s="1"/>
  <c r="AQ526" i="16"/>
  <c r="BA526" i="16" a="1"/>
  <c r="BA526" i="16" s="1"/>
  <c r="AT526" i="16"/>
  <c r="AC526" i="16" s="1"/>
  <c r="BD526" i="16" a="1"/>
  <c r="BD526" i="16" s="1"/>
  <c r="AO526" i="16"/>
  <c r="BJ526" i="16" a="1"/>
  <c r="BJ526" i="16" s="1"/>
  <c r="AC525" i="16"/>
  <c r="H520" i="21" l="1" a="1"/>
  <c r="H520" i="21" s="1"/>
  <c r="M520" i="21"/>
  <c r="K521" i="21" s="1"/>
  <c r="L521" i="21" s="1"/>
  <c r="G519" i="21"/>
  <c r="I519" i="21"/>
  <c r="J519" i="21"/>
  <c r="N519" i="21"/>
  <c r="S518" i="21" a="1"/>
  <c r="S518" i="21" s="1"/>
  <c r="AJ518" i="21" a="1"/>
  <c r="AJ518" i="21" s="1"/>
  <c r="AB518" i="21" a="1"/>
  <c r="AB518" i="21" s="1"/>
  <c r="R518" i="21"/>
  <c r="AI518" i="21" a="1"/>
  <c r="AI518" i="21" s="1"/>
  <c r="Z518" i="21" a="1"/>
  <c r="Z518" i="21" s="1"/>
  <c r="T518" i="21" a="1"/>
  <c r="T518" i="21" s="1"/>
  <c r="AE518" i="21" a="1"/>
  <c r="AE518" i="21" s="1"/>
  <c r="AA518" i="21" a="1"/>
  <c r="AA518" i="21" s="1"/>
  <c r="Q518" i="21"/>
  <c r="AG518" i="21" a="1"/>
  <c r="AG518" i="21" s="1"/>
  <c r="P518" i="21"/>
  <c r="AF518" i="21" a="1"/>
  <c r="AF518" i="21" s="1"/>
  <c r="AH518" i="21" a="1"/>
  <c r="AH518" i="21" s="1"/>
  <c r="AD518" i="21" a="1"/>
  <c r="AD518" i="21" s="1"/>
  <c r="AC518" i="21" a="1"/>
  <c r="AC518" i="21" s="1"/>
  <c r="O518" i="21"/>
  <c r="AK518" i="21" a="1"/>
  <c r="AK518" i="21" s="1"/>
  <c r="V518" i="21"/>
  <c r="W518" i="21"/>
  <c r="U518" i="21"/>
  <c r="D518" i="21" s="1"/>
  <c r="Y518" i="21" a="1"/>
  <c r="Y518" i="21" s="1"/>
  <c r="X518" i="21" a="1"/>
  <c r="X518" i="21" s="1"/>
  <c r="H486" i="20" a="1"/>
  <c r="H486" i="20" s="1"/>
  <c r="M486" i="20"/>
  <c r="K487" i="20" s="1"/>
  <c r="L487" i="20" s="1"/>
  <c r="J485" i="20"/>
  <c r="I485" i="20"/>
  <c r="N485" i="20"/>
  <c r="G485" i="20"/>
  <c r="AE484" i="20" a="1"/>
  <c r="AE484" i="20" s="1"/>
  <c r="V484" i="20"/>
  <c r="AI484" i="20" a="1"/>
  <c r="AI484" i="20" s="1"/>
  <c r="Z484" i="20" a="1"/>
  <c r="Z484" i="20" s="1"/>
  <c r="AH484" i="20" a="1"/>
  <c r="AH484" i="20" s="1"/>
  <c r="X484" i="20" a="1"/>
  <c r="X484" i="20" s="1"/>
  <c r="AG484" i="20" a="1"/>
  <c r="AG484" i="20" s="1"/>
  <c r="T484" i="20" a="1"/>
  <c r="T484" i="20" s="1"/>
  <c r="Y484" i="20" a="1"/>
  <c r="Y484" i="20" s="1"/>
  <c r="AA484" i="20" a="1"/>
  <c r="AA484" i="20" s="1"/>
  <c r="W484" i="20"/>
  <c r="P484" i="20"/>
  <c r="AJ484" i="20" a="1"/>
  <c r="AJ484" i="20" s="1"/>
  <c r="O484" i="20"/>
  <c r="AF484" i="20" a="1"/>
  <c r="AF484" i="20" s="1"/>
  <c r="Q484" i="20"/>
  <c r="AB484" i="20" a="1"/>
  <c r="AB484" i="20" s="1"/>
  <c r="AC484" i="20" a="1"/>
  <c r="AC484" i="20" s="1"/>
  <c r="AK484" i="20" a="1"/>
  <c r="AK484" i="20" s="1"/>
  <c r="AD484" i="20" a="1"/>
  <c r="AD484" i="20" s="1"/>
  <c r="S484" i="20" a="1"/>
  <c r="S484" i="20" s="1"/>
  <c r="R484" i="20"/>
  <c r="U484" i="20"/>
  <c r="AF528" i="16"/>
  <c r="AH528" i="16"/>
  <c r="AI528" i="16"/>
  <c r="AM528" i="16"/>
  <c r="AG529" i="16" a="1"/>
  <c r="AG529" i="16" s="1"/>
  <c r="AL529" i="16"/>
  <c r="AJ530" i="16" s="1"/>
  <c r="AK530" i="16" s="1"/>
  <c r="BH527" i="16" a="1"/>
  <c r="BH527" i="16" s="1"/>
  <c r="AZ527" i="16" a="1"/>
  <c r="AZ527" i="16" s="1"/>
  <c r="AO527" i="16"/>
  <c r="AX527" i="16" a="1"/>
  <c r="AX527" i="16" s="1"/>
  <c r="BC527" i="16" a="1"/>
  <c r="BC527" i="16" s="1"/>
  <c r="AR527" i="16" a="1"/>
  <c r="AR527" i="16" s="1"/>
  <c r="BB527" i="16" a="1"/>
  <c r="BB527" i="16" s="1"/>
  <c r="AY527" i="16" a="1"/>
  <c r="AY527" i="16" s="1"/>
  <c r="BG527" i="16" a="1"/>
  <c r="BG527" i="16" s="1"/>
  <c r="BF527" i="16" a="1"/>
  <c r="BF527" i="16" s="1"/>
  <c r="AS527" i="16" a="1"/>
  <c r="AS527" i="16" s="1"/>
  <c r="AQ527" i="16"/>
  <c r="AW527" i="16" a="1"/>
  <c r="AW527" i="16" s="1"/>
  <c r="AV527" i="16"/>
  <c r="AU527" i="16"/>
  <c r="AN527" i="16"/>
  <c r="AT527" i="16"/>
  <c r="AP527" i="16"/>
  <c r="BE527" i="16" a="1"/>
  <c r="BE527" i="16" s="1"/>
  <c r="BD527" i="16" a="1"/>
  <c r="BD527" i="16" s="1"/>
  <c r="BI527" i="16" a="1"/>
  <c r="BI527" i="16" s="1"/>
  <c r="BA527" i="16" a="1"/>
  <c r="BA527" i="16" s="1"/>
  <c r="BJ527" i="16" a="1"/>
  <c r="BJ527" i="16" s="1"/>
  <c r="AJ519" i="21" l="1" a="1"/>
  <c r="AJ519" i="21" s="1"/>
  <c r="AB519" i="21" a="1"/>
  <c r="AB519" i="21" s="1"/>
  <c r="R519" i="21"/>
  <c r="Q519" i="21"/>
  <c r="AD519" i="21" a="1"/>
  <c r="AD519" i="21" s="1"/>
  <c r="S519" i="21" a="1"/>
  <c r="S519" i="21" s="1"/>
  <c r="AA519" i="21" a="1"/>
  <c r="AA519" i="21" s="1"/>
  <c r="Z519" i="21" a="1"/>
  <c r="Z519" i="21" s="1"/>
  <c r="AI519" i="21" a="1"/>
  <c r="AI519" i="21" s="1"/>
  <c r="V519" i="21"/>
  <c r="U519" i="21"/>
  <c r="X519" i="21" a="1"/>
  <c r="X519" i="21" s="1"/>
  <c r="W519" i="21"/>
  <c r="AC519" i="21" a="1"/>
  <c r="AC519" i="21" s="1"/>
  <c r="Y519" i="21" a="1"/>
  <c r="Y519" i="21" s="1"/>
  <c r="T519" i="21" a="1"/>
  <c r="T519" i="21" s="1"/>
  <c r="AE519" i="21" a="1"/>
  <c r="AE519" i="21" s="1"/>
  <c r="AF519" i="21" a="1"/>
  <c r="AF519" i="21" s="1"/>
  <c r="P519" i="21"/>
  <c r="AK519" i="21" a="1"/>
  <c r="AK519" i="21" s="1"/>
  <c r="AH519" i="21" a="1"/>
  <c r="AH519" i="21" s="1"/>
  <c r="O519" i="21"/>
  <c r="AG519" i="21" a="1"/>
  <c r="AG519" i="21" s="1"/>
  <c r="H521" i="21" a="1"/>
  <c r="H521" i="21" s="1"/>
  <c r="M521" i="21"/>
  <c r="K522" i="21" s="1"/>
  <c r="L522" i="21" s="1"/>
  <c r="G520" i="21"/>
  <c r="I520" i="21"/>
  <c r="J520" i="21"/>
  <c r="N520" i="21"/>
  <c r="D484" i="20"/>
  <c r="U485" i="20"/>
  <c r="D485" i="20" s="1"/>
  <c r="AJ485" i="20" a="1"/>
  <c r="AJ485" i="20" s="1"/>
  <c r="P485" i="20"/>
  <c r="AA485" i="20" a="1"/>
  <c r="AA485" i="20" s="1"/>
  <c r="O485" i="20"/>
  <c r="R485" i="20"/>
  <c r="AC485" i="20" a="1"/>
  <c r="AC485" i="20" s="1"/>
  <c r="Q485" i="20"/>
  <c r="AF485" i="20" a="1"/>
  <c r="AF485" i="20" s="1"/>
  <c r="S485" i="20" a="1"/>
  <c r="S485" i="20" s="1"/>
  <c r="Y485" i="20" a="1"/>
  <c r="Y485" i="20" s="1"/>
  <c r="AE485" i="20" a="1"/>
  <c r="AE485" i="20" s="1"/>
  <c r="AD485" i="20" a="1"/>
  <c r="AD485" i="20" s="1"/>
  <c r="AB485" i="20" a="1"/>
  <c r="AB485" i="20" s="1"/>
  <c r="Z485" i="20" a="1"/>
  <c r="Z485" i="20" s="1"/>
  <c r="X485" i="20" a="1"/>
  <c r="X485" i="20" s="1"/>
  <c r="T485" i="20" a="1"/>
  <c r="T485" i="20" s="1"/>
  <c r="AI485" i="20" a="1"/>
  <c r="AI485" i="20" s="1"/>
  <c r="W485" i="20"/>
  <c r="V485" i="20"/>
  <c r="AK485" i="20" a="1"/>
  <c r="AK485" i="20" s="1"/>
  <c r="AH485" i="20" a="1"/>
  <c r="AH485" i="20" s="1"/>
  <c r="AG485" i="20" a="1"/>
  <c r="AG485" i="20" s="1"/>
  <c r="H487" i="20" a="1"/>
  <c r="H487" i="20" s="1"/>
  <c r="M487" i="20"/>
  <c r="K488" i="20" s="1"/>
  <c r="L488" i="20" s="1"/>
  <c r="G486" i="20"/>
  <c r="N486" i="20"/>
  <c r="J486" i="20"/>
  <c r="I486" i="20"/>
  <c r="AC527" i="16"/>
  <c r="AL530" i="16"/>
  <c r="AJ531" i="16" s="1"/>
  <c r="AK531" i="16" s="1"/>
  <c r="AG530" i="16" a="1"/>
  <c r="AG530" i="16" s="1"/>
  <c r="AM529" i="16"/>
  <c r="AI529" i="16"/>
  <c r="AH529" i="16"/>
  <c r="AF529" i="16"/>
  <c r="AN528" i="16"/>
  <c r="BH528" i="16" a="1"/>
  <c r="BH528" i="16" s="1"/>
  <c r="AY528" i="16" a="1"/>
  <c r="AY528" i="16" s="1"/>
  <c r="AV528" i="16"/>
  <c r="BE528" i="16" a="1"/>
  <c r="BE528" i="16" s="1"/>
  <c r="AU528" i="16"/>
  <c r="BI528" i="16" a="1"/>
  <c r="BI528" i="16" s="1"/>
  <c r="AX528" i="16" a="1"/>
  <c r="AX528" i="16" s="1"/>
  <c r="BF528" i="16" a="1"/>
  <c r="BF528" i="16" s="1"/>
  <c r="AS528" i="16" a="1"/>
  <c r="AS528" i="16" s="1"/>
  <c r="BG528" i="16" a="1"/>
  <c r="BG528" i="16" s="1"/>
  <c r="AR528" i="16" a="1"/>
  <c r="AR528" i="16" s="1"/>
  <c r="BC528" i="16" a="1"/>
  <c r="BC528" i="16" s="1"/>
  <c r="BB528" i="16" a="1"/>
  <c r="BB528" i="16" s="1"/>
  <c r="AQ528" i="16"/>
  <c r="AP528" i="16"/>
  <c r="AO528" i="16"/>
  <c r="BA528" i="16" a="1"/>
  <c r="BA528" i="16" s="1"/>
  <c r="AZ528" i="16" a="1"/>
  <c r="AZ528" i="16" s="1"/>
  <c r="AT528" i="16"/>
  <c r="AC528" i="16" s="1"/>
  <c r="AW528" i="16" a="1"/>
  <c r="AW528" i="16" s="1"/>
  <c r="BJ528" i="16" a="1"/>
  <c r="BJ528" i="16" s="1"/>
  <c r="BD528" i="16" a="1"/>
  <c r="BD528" i="16" s="1"/>
  <c r="Q520" i="21" l="1"/>
  <c r="AI520" i="21" a="1"/>
  <c r="AI520" i="21" s="1"/>
  <c r="AA520" i="21" a="1"/>
  <c r="AA520" i="21" s="1"/>
  <c r="P520" i="21"/>
  <c r="W520" i="21"/>
  <c r="AF520" i="21" a="1"/>
  <c r="AF520" i="21" s="1"/>
  <c r="V520" i="21"/>
  <c r="AH520" i="21" a="1"/>
  <c r="AH520" i="21" s="1"/>
  <c r="X520" i="21" a="1"/>
  <c r="X520" i="21" s="1"/>
  <c r="Z520" i="21" a="1"/>
  <c r="Z520" i="21" s="1"/>
  <c r="Y520" i="21" a="1"/>
  <c r="Y520" i="21" s="1"/>
  <c r="AD520" i="21" a="1"/>
  <c r="AD520" i="21" s="1"/>
  <c r="S520" i="21" a="1"/>
  <c r="S520" i="21" s="1"/>
  <c r="O520" i="21"/>
  <c r="AK520" i="21" a="1"/>
  <c r="AK520" i="21" s="1"/>
  <c r="R520" i="21"/>
  <c r="AJ520" i="21" a="1"/>
  <c r="AJ520" i="21" s="1"/>
  <c r="AG520" i="21" a="1"/>
  <c r="AG520" i="21" s="1"/>
  <c r="AB520" i="21" a="1"/>
  <c r="AB520" i="21" s="1"/>
  <c r="AE520" i="21" a="1"/>
  <c r="AE520" i="21" s="1"/>
  <c r="T520" i="21" a="1"/>
  <c r="T520" i="21" s="1"/>
  <c r="AC520" i="21" a="1"/>
  <c r="AC520" i="21" s="1"/>
  <c r="U520" i="21"/>
  <c r="D520" i="21" s="1"/>
  <c r="D519" i="21"/>
  <c r="M522" i="21"/>
  <c r="K523" i="21" s="1"/>
  <c r="L523" i="21" s="1"/>
  <c r="H522" i="21" a="1"/>
  <c r="H522" i="21" s="1"/>
  <c r="G521" i="21"/>
  <c r="J521" i="21"/>
  <c r="N521" i="21"/>
  <c r="I521" i="21"/>
  <c r="AD486" i="20" a="1"/>
  <c r="AD486" i="20" s="1"/>
  <c r="AK486" i="20" a="1"/>
  <c r="AK486" i="20" s="1"/>
  <c r="R486" i="20"/>
  <c r="AB486" i="20" a="1"/>
  <c r="AB486" i="20" s="1"/>
  <c r="Q486" i="20"/>
  <c r="AH486" i="20" a="1"/>
  <c r="AH486" i="20" s="1"/>
  <c r="X486" i="20" a="1"/>
  <c r="X486" i="20" s="1"/>
  <c r="AC486" i="20" a="1"/>
  <c r="AC486" i="20" s="1"/>
  <c r="Z486" i="20" a="1"/>
  <c r="Z486" i="20" s="1"/>
  <c r="AI486" i="20" a="1"/>
  <c r="AI486" i="20" s="1"/>
  <c r="S486" i="20" a="1"/>
  <c r="S486" i="20" s="1"/>
  <c r="AG486" i="20" a="1"/>
  <c r="AG486" i="20" s="1"/>
  <c r="P486" i="20"/>
  <c r="W486" i="20"/>
  <c r="U486" i="20"/>
  <c r="V486" i="20"/>
  <c r="T486" i="20" a="1"/>
  <c r="T486" i="20" s="1"/>
  <c r="O486" i="20"/>
  <c r="AJ486" i="20" a="1"/>
  <c r="AJ486" i="20" s="1"/>
  <c r="AA486" i="20" a="1"/>
  <c r="AA486" i="20" s="1"/>
  <c r="AE486" i="20" a="1"/>
  <c r="AE486" i="20" s="1"/>
  <c r="AF486" i="20" a="1"/>
  <c r="AF486" i="20" s="1"/>
  <c r="Y486" i="20" a="1"/>
  <c r="Y486" i="20" s="1"/>
  <c r="H488" i="20" a="1"/>
  <c r="H488" i="20" s="1"/>
  <c r="M488" i="20"/>
  <c r="K489" i="20" s="1"/>
  <c r="L489" i="20" s="1"/>
  <c r="J487" i="20"/>
  <c r="I487" i="20"/>
  <c r="G487" i="20"/>
  <c r="N487" i="20"/>
  <c r="BG529" i="16" a="1"/>
  <c r="BG529" i="16" s="1"/>
  <c r="AY529" i="16" a="1"/>
  <c r="AY529" i="16" s="1"/>
  <c r="BI529" i="16" a="1"/>
  <c r="BI529" i="16" s="1"/>
  <c r="AO529" i="16"/>
  <c r="BH529" i="16" a="1"/>
  <c r="BH529" i="16" s="1"/>
  <c r="BE529" i="16" a="1"/>
  <c r="BE529" i="16" s="1"/>
  <c r="AS529" i="16" a="1"/>
  <c r="AS529" i="16" s="1"/>
  <c r="AP529" i="16"/>
  <c r="BJ529" i="16" a="1"/>
  <c r="BJ529" i="16" s="1"/>
  <c r="AV529" i="16"/>
  <c r="AU529" i="16"/>
  <c r="AT529" i="16"/>
  <c r="AC529" i="16" s="1"/>
  <c r="AR529" i="16" a="1"/>
  <c r="AR529" i="16" s="1"/>
  <c r="AQ529" i="16"/>
  <c r="BF529" i="16" a="1"/>
  <c r="BF529" i="16" s="1"/>
  <c r="BC529" i="16" a="1"/>
  <c r="BC529" i="16" s="1"/>
  <c r="BB529" i="16" a="1"/>
  <c r="BB529" i="16" s="1"/>
  <c r="AX529" i="16" a="1"/>
  <c r="AX529" i="16" s="1"/>
  <c r="AW529" i="16" a="1"/>
  <c r="AW529" i="16" s="1"/>
  <c r="AN529" i="16"/>
  <c r="BA529" i="16" a="1"/>
  <c r="BA529" i="16" s="1"/>
  <c r="AZ529" i="16" a="1"/>
  <c r="AZ529" i="16" s="1"/>
  <c r="BD529" i="16" a="1"/>
  <c r="BD529" i="16" s="1"/>
  <c r="AM530" i="16"/>
  <c r="AF530" i="16"/>
  <c r="AH530" i="16"/>
  <c r="AI530" i="16"/>
  <c r="AG531" i="16" a="1"/>
  <c r="AG531" i="16" s="1"/>
  <c r="AL531" i="16"/>
  <c r="AJ532" i="16" s="1"/>
  <c r="AK532" i="16" s="1"/>
  <c r="AI521" i="21" l="1" a="1"/>
  <c r="AI521" i="21" s="1"/>
  <c r="AA521" i="21" a="1"/>
  <c r="AA521" i="21" s="1"/>
  <c r="P521" i="21"/>
  <c r="O521" i="21"/>
  <c r="AJ521" i="21" a="1"/>
  <c r="AJ521" i="21" s="1"/>
  <c r="Z521" i="21" a="1"/>
  <c r="Z521" i="21" s="1"/>
  <c r="AE521" i="21" a="1"/>
  <c r="AE521" i="21" s="1"/>
  <c r="S521" i="21" a="1"/>
  <c r="S521" i="21" s="1"/>
  <c r="Y521" i="21" a="1"/>
  <c r="Y521" i="21" s="1"/>
  <c r="AC521" i="21" a="1"/>
  <c r="AC521" i="21" s="1"/>
  <c r="AK521" i="21" a="1"/>
  <c r="AK521" i="21" s="1"/>
  <c r="T521" i="21" a="1"/>
  <c r="T521" i="21" s="1"/>
  <c r="AF521" i="21" a="1"/>
  <c r="AF521" i="21" s="1"/>
  <c r="AD521" i="21" a="1"/>
  <c r="AD521" i="21" s="1"/>
  <c r="AB521" i="21" a="1"/>
  <c r="AB521" i="21" s="1"/>
  <c r="AH521" i="21" a="1"/>
  <c r="AH521" i="21" s="1"/>
  <c r="X521" i="21" a="1"/>
  <c r="X521" i="21" s="1"/>
  <c r="V521" i="21"/>
  <c r="Q521" i="21"/>
  <c r="AG521" i="21" a="1"/>
  <c r="AG521" i="21" s="1"/>
  <c r="W521" i="21"/>
  <c r="U521" i="21"/>
  <c r="R521" i="21"/>
  <c r="N522" i="21"/>
  <c r="J522" i="21"/>
  <c r="I522" i="21"/>
  <c r="G522" i="21"/>
  <c r="M523" i="21"/>
  <c r="K524" i="21" s="1"/>
  <c r="L524" i="21" s="1"/>
  <c r="H523" i="21" a="1"/>
  <c r="H523" i="21" s="1"/>
  <c r="D486" i="20"/>
  <c r="T487" i="20" a="1"/>
  <c r="T487" i="20" s="1"/>
  <c r="AD487" i="20" a="1"/>
  <c r="AD487" i="20" s="1"/>
  <c r="AC487" i="20" a="1"/>
  <c r="AC487" i="20" s="1"/>
  <c r="S487" i="20" a="1"/>
  <c r="S487" i="20" s="1"/>
  <c r="P487" i="20"/>
  <c r="AB487" i="20" a="1"/>
  <c r="AB487" i="20" s="1"/>
  <c r="O487" i="20"/>
  <c r="AK487" i="20" a="1"/>
  <c r="AK487" i="20" s="1"/>
  <c r="Z487" i="20" a="1"/>
  <c r="Z487" i="20" s="1"/>
  <c r="AA487" i="20" a="1"/>
  <c r="AA487" i="20" s="1"/>
  <c r="X487" i="20" a="1"/>
  <c r="X487" i="20" s="1"/>
  <c r="AJ487" i="20" a="1"/>
  <c r="AJ487" i="20" s="1"/>
  <c r="W487" i="20"/>
  <c r="AH487" i="20" a="1"/>
  <c r="AH487" i="20" s="1"/>
  <c r="AG487" i="20" a="1"/>
  <c r="AG487" i="20" s="1"/>
  <c r="AF487" i="20" a="1"/>
  <c r="AF487" i="20" s="1"/>
  <c r="R487" i="20"/>
  <c r="Q487" i="20"/>
  <c r="AI487" i="20" a="1"/>
  <c r="AI487" i="20" s="1"/>
  <c r="AE487" i="20" a="1"/>
  <c r="AE487" i="20" s="1"/>
  <c r="Y487" i="20" a="1"/>
  <c r="Y487" i="20" s="1"/>
  <c r="V487" i="20"/>
  <c r="U487" i="20"/>
  <c r="D487" i="20" s="1"/>
  <c r="H489" i="20" a="1"/>
  <c r="H489" i="20" s="1"/>
  <c r="M489" i="20"/>
  <c r="K490" i="20" s="1"/>
  <c r="L490" i="20" s="1"/>
  <c r="G488" i="20"/>
  <c r="J488" i="20"/>
  <c r="I488" i="20"/>
  <c r="N488" i="20"/>
  <c r="AG532" i="16" a="1"/>
  <c r="AG532" i="16" s="1"/>
  <c r="AL532" i="16"/>
  <c r="AJ533" i="16" s="1"/>
  <c r="AK533" i="16" s="1"/>
  <c r="BJ530" i="16" a="1"/>
  <c r="BJ530" i="16" s="1"/>
  <c r="AQ530" i="16"/>
  <c r="AR530" i="16" a="1"/>
  <c r="AR530" i="16" s="1"/>
  <c r="BB530" i="16" a="1"/>
  <c r="BB530" i="16" s="1"/>
  <c r="AP530" i="16"/>
  <c r="BA530" i="16" a="1"/>
  <c r="BA530" i="16" s="1"/>
  <c r="AX530" i="16" a="1"/>
  <c r="AX530" i="16" s="1"/>
  <c r="AW530" i="16" a="1"/>
  <c r="AW530" i="16" s="1"/>
  <c r="BI530" i="16" a="1"/>
  <c r="BI530" i="16" s="1"/>
  <c r="AV530" i="16"/>
  <c r="BH530" i="16" a="1"/>
  <c r="BH530" i="16" s="1"/>
  <c r="AU530" i="16"/>
  <c r="BC530" i="16" a="1"/>
  <c r="BC530" i="16" s="1"/>
  <c r="AZ530" i="16" a="1"/>
  <c r="AZ530" i="16" s="1"/>
  <c r="BG530" i="16" a="1"/>
  <c r="BG530" i="16" s="1"/>
  <c r="BF530" i="16" a="1"/>
  <c r="BF530" i="16" s="1"/>
  <c r="BE530" i="16" a="1"/>
  <c r="BE530" i="16" s="1"/>
  <c r="AY530" i="16" a="1"/>
  <c r="AY530" i="16" s="1"/>
  <c r="BD530" i="16" a="1"/>
  <c r="BD530" i="16" s="1"/>
  <c r="AS530" i="16" a="1"/>
  <c r="AS530" i="16" s="1"/>
  <c r="AO530" i="16"/>
  <c r="AT530" i="16"/>
  <c r="AN530" i="16"/>
  <c r="AF531" i="16"/>
  <c r="AI531" i="16"/>
  <c r="AH531" i="16"/>
  <c r="AM531" i="16"/>
  <c r="N523" i="21" l="1"/>
  <c r="G523" i="21"/>
  <c r="J523" i="21"/>
  <c r="I523" i="21"/>
  <c r="M524" i="21"/>
  <c r="K525" i="21" s="1"/>
  <c r="L525" i="21" s="1"/>
  <c r="H524" i="21" a="1"/>
  <c r="H524" i="21" s="1"/>
  <c r="O522" i="21"/>
  <c r="AH522" i="21" a="1"/>
  <c r="AH522" i="21" s="1"/>
  <c r="Z522" i="21" a="1"/>
  <c r="Z522" i="21" s="1"/>
  <c r="S522" i="21" a="1"/>
  <c r="S522" i="21" s="1"/>
  <c r="AC522" i="21" a="1"/>
  <c r="AC522" i="21" s="1"/>
  <c r="R522" i="21"/>
  <c r="AK522" i="21" a="1"/>
  <c r="AK522" i="21" s="1"/>
  <c r="AA522" i="21" a="1"/>
  <c r="AA522" i="21" s="1"/>
  <c r="AJ522" i="21" a="1"/>
  <c r="AJ522" i="21" s="1"/>
  <c r="X522" i="21" a="1"/>
  <c r="X522" i="21" s="1"/>
  <c r="AE522" i="21" a="1"/>
  <c r="AE522" i="21" s="1"/>
  <c r="AB522" i="21" a="1"/>
  <c r="AB522" i="21" s="1"/>
  <c r="W522" i="21"/>
  <c r="U522" i="21"/>
  <c r="D522" i="21" s="1"/>
  <c r="V522" i="21"/>
  <c r="T522" i="21" a="1"/>
  <c r="T522" i="21" s="1"/>
  <c r="AI522" i="21" a="1"/>
  <c r="AI522" i="21" s="1"/>
  <c r="Q522" i="21"/>
  <c r="AG522" i="21" a="1"/>
  <c r="AG522" i="21" s="1"/>
  <c r="AD522" i="21" a="1"/>
  <c r="AD522" i="21" s="1"/>
  <c r="AF522" i="21" a="1"/>
  <c r="AF522" i="21" s="1"/>
  <c r="P522" i="21"/>
  <c r="Y522" i="21" a="1"/>
  <c r="Y522" i="21" s="1"/>
  <c r="D521" i="21"/>
  <c r="AK488" i="20" a="1"/>
  <c r="AK488" i="20" s="1"/>
  <c r="AC488" i="20" a="1"/>
  <c r="AC488" i="20" s="1"/>
  <c r="AE488" i="20" a="1"/>
  <c r="AE488" i="20" s="1"/>
  <c r="U488" i="20"/>
  <c r="D488" i="20" s="1"/>
  <c r="AH488" i="20" a="1"/>
  <c r="AH488" i="20" s="1"/>
  <c r="X488" i="20" a="1"/>
  <c r="X488" i="20" s="1"/>
  <c r="AJ488" i="20" a="1"/>
  <c r="AJ488" i="20" s="1"/>
  <c r="Y488" i="20" a="1"/>
  <c r="Y488" i="20" s="1"/>
  <c r="AB488" i="20" a="1"/>
  <c r="AB488" i="20" s="1"/>
  <c r="AD488" i="20" a="1"/>
  <c r="AD488" i="20" s="1"/>
  <c r="AA488" i="20" a="1"/>
  <c r="AA488" i="20" s="1"/>
  <c r="Z488" i="20" a="1"/>
  <c r="Z488" i="20" s="1"/>
  <c r="W488" i="20"/>
  <c r="V488" i="20"/>
  <c r="T488" i="20" a="1"/>
  <c r="T488" i="20" s="1"/>
  <c r="AG488" i="20" a="1"/>
  <c r="AG488" i="20" s="1"/>
  <c r="S488" i="20" a="1"/>
  <c r="S488" i="20" s="1"/>
  <c r="AF488" i="20" a="1"/>
  <c r="AF488" i="20" s="1"/>
  <c r="R488" i="20"/>
  <c r="Q488" i="20"/>
  <c r="AI488" i="20" a="1"/>
  <c r="AI488" i="20" s="1"/>
  <c r="P488" i="20"/>
  <c r="O488" i="20"/>
  <c r="M490" i="20"/>
  <c r="K491" i="20" s="1"/>
  <c r="L491" i="20" s="1"/>
  <c r="H490" i="20" a="1"/>
  <c r="H490" i="20" s="1"/>
  <c r="N489" i="20"/>
  <c r="J489" i="20"/>
  <c r="I489" i="20"/>
  <c r="G489" i="20"/>
  <c r="BF531" i="16" a="1"/>
  <c r="BF531" i="16" s="1"/>
  <c r="AX531" i="16" a="1"/>
  <c r="AX531" i="16" s="1"/>
  <c r="BE531" i="16" a="1"/>
  <c r="BE531" i="16" s="1"/>
  <c r="AU531" i="16"/>
  <c r="AT531" i="16"/>
  <c r="AC531" i="16" s="1"/>
  <c r="BH531" i="16" a="1"/>
  <c r="BH531" i="16" s="1"/>
  <c r="AS531" i="16" a="1"/>
  <c r="AS531" i="16" s="1"/>
  <c r="AY531" i="16" a="1"/>
  <c r="AY531" i="16" s="1"/>
  <c r="BJ531" i="16" a="1"/>
  <c r="BJ531" i="16" s="1"/>
  <c r="AW531" i="16" a="1"/>
  <c r="AW531" i="16" s="1"/>
  <c r="BI531" i="16" a="1"/>
  <c r="BI531" i="16" s="1"/>
  <c r="AP531" i="16"/>
  <c r="AO531" i="16"/>
  <c r="BG531" i="16" a="1"/>
  <c r="BG531" i="16" s="1"/>
  <c r="AN531" i="16"/>
  <c r="BC531" i="16" a="1"/>
  <c r="BC531" i="16" s="1"/>
  <c r="BB531" i="16" a="1"/>
  <c r="BB531" i="16" s="1"/>
  <c r="BA531" i="16" a="1"/>
  <c r="BA531" i="16" s="1"/>
  <c r="BD531" i="16" a="1"/>
  <c r="BD531" i="16" s="1"/>
  <c r="AZ531" i="16" a="1"/>
  <c r="AZ531" i="16" s="1"/>
  <c r="AV531" i="16"/>
  <c r="AR531" i="16" a="1"/>
  <c r="AR531" i="16" s="1"/>
  <c r="AQ531" i="16"/>
  <c r="AC530" i="16"/>
  <c r="AG533" i="16" a="1"/>
  <c r="AG533" i="16" s="1"/>
  <c r="AL533" i="16"/>
  <c r="AJ534" i="16" s="1"/>
  <c r="AK534" i="16" s="1"/>
  <c r="AI532" i="16"/>
  <c r="AF532" i="16"/>
  <c r="AH532" i="16"/>
  <c r="AM532" i="16"/>
  <c r="J524" i="21" l="1"/>
  <c r="G524" i="21"/>
  <c r="N524" i="21"/>
  <c r="I524" i="21"/>
  <c r="M525" i="21"/>
  <c r="K526" i="21" s="1"/>
  <c r="L526" i="21" s="1"/>
  <c r="H525" i="21" a="1"/>
  <c r="H525" i="21" s="1"/>
  <c r="AH523" i="21" a="1"/>
  <c r="AH523" i="21" s="1"/>
  <c r="Z523" i="21" a="1"/>
  <c r="Z523" i="21" s="1"/>
  <c r="AF523" i="21" a="1"/>
  <c r="AF523" i="21" s="1"/>
  <c r="V523" i="21"/>
  <c r="U523" i="21"/>
  <c r="AI523" i="21" a="1"/>
  <c r="AI523" i="21" s="1"/>
  <c r="X523" i="21" a="1"/>
  <c r="X523" i="21" s="1"/>
  <c r="W523" i="21"/>
  <c r="AK523" i="21" a="1"/>
  <c r="AK523" i="21" s="1"/>
  <c r="Y523" i="21" a="1"/>
  <c r="Y523" i="21" s="1"/>
  <c r="AG523" i="21" a="1"/>
  <c r="AG523" i="21" s="1"/>
  <c r="R523" i="21"/>
  <c r="Q523" i="21"/>
  <c r="AJ523" i="21" a="1"/>
  <c r="AJ523" i="21" s="1"/>
  <c r="P523" i="21"/>
  <c r="O523" i="21"/>
  <c r="AE523" i="21" a="1"/>
  <c r="AE523" i="21" s="1"/>
  <c r="AD523" i="21" a="1"/>
  <c r="AD523" i="21" s="1"/>
  <c r="AB523" i="21" a="1"/>
  <c r="AB523" i="21" s="1"/>
  <c r="T523" i="21" a="1"/>
  <c r="T523" i="21" s="1"/>
  <c r="AC523" i="21" a="1"/>
  <c r="AC523" i="21" s="1"/>
  <c r="AA523" i="21" a="1"/>
  <c r="AA523" i="21" s="1"/>
  <c r="S523" i="21" a="1"/>
  <c r="S523" i="21" s="1"/>
  <c r="S489" i="20" a="1"/>
  <c r="S489" i="20" s="1"/>
  <c r="AF489" i="20" a="1"/>
  <c r="AF489" i="20" s="1"/>
  <c r="W489" i="20"/>
  <c r="V489" i="20"/>
  <c r="AC489" i="20" a="1"/>
  <c r="AC489" i="20" s="1"/>
  <c r="P489" i="20"/>
  <c r="AB489" i="20" a="1"/>
  <c r="AB489" i="20" s="1"/>
  <c r="O489" i="20"/>
  <c r="AH489" i="20" a="1"/>
  <c r="AH489" i="20" s="1"/>
  <c r="U489" i="20"/>
  <c r="AD489" i="20" a="1"/>
  <c r="AD489" i="20" s="1"/>
  <c r="AI489" i="20" a="1"/>
  <c r="AI489" i="20" s="1"/>
  <c r="R489" i="20"/>
  <c r="Q489" i="20"/>
  <c r="AG489" i="20" a="1"/>
  <c r="AG489" i="20" s="1"/>
  <c r="X489" i="20" a="1"/>
  <c r="X489" i="20" s="1"/>
  <c r="T489" i="20" a="1"/>
  <c r="T489" i="20" s="1"/>
  <c r="AK489" i="20" a="1"/>
  <c r="AK489" i="20" s="1"/>
  <c r="AJ489" i="20" a="1"/>
  <c r="AJ489" i="20" s="1"/>
  <c r="AE489" i="20" a="1"/>
  <c r="AE489" i="20" s="1"/>
  <c r="Y489" i="20" a="1"/>
  <c r="Y489" i="20" s="1"/>
  <c r="AA489" i="20" a="1"/>
  <c r="AA489" i="20" s="1"/>
  <c r="Z489" i="20" a="1"/>
  <c r="Z489" i="20" s="1"/>
  <c r="J490" i="20"/>
  <c r="I490" i="20"/>
  <c r="G490" i="20"/>
  <c r="N490" i="20"/>
  <c r="M491" i="20"/>
  <c r="K492" i="20" s="1"/>
  <c r="L492" i="20" s="1"/>
  <c r="H491" i="20" a="1"/>
  <c r="H491" i="20" s="1"/>
  <c r="BH532" i="16" a="1"/>
  <c r="BH532" i="16" s="1"/>
  <c r="AY532" i="16" a="1"/>
  <c r="AY532" i="16" s="1"/>
  <c r="BD532" i="16" a="1"/>
  <c r="BD532" i="16" s="1"/>
  <c r="AR532" i="16" a="1"/>
  <c r="AR532" i="16" s="1"/>
  <c r="AN532" i="16"/>
  <c r="AZ532" i="16" a="1"/>
  <c r="AZ532" i="16" s="1"/>
  <c r="AX532" i="16" a="1"/>
  <c r="AX532" i="16" s="1"/>
  <c r="BA532" i="16" a="1"/>
  <c r="BA532" i="16" s="1"/>
  <c r="AW532" i="16" a="1"/>
  <c r="AW532" i="16" s="1"/>
  <c r="BJ532" i="16" a="1"/>
  <c r="BJ532" i="16" s="1"/>
  <c r="AT532" i="16"/>
  <c r="BB532" i="16" a="1"/>
  <c r="BB532" i="16" s="1"/>
  <c r="AV532" i="16"/>
  <c r="AU532" i="16"/>
  <c r="BG532" i="16" a="1"/>
  <c r="BG532" i="16" s="1"/>
  <c r="AS532" i="16" a="1"/>
  <c r="AS532" i="16" s="1"/>
  <c r="AQ532" i="16"/>
  <c r="AP532" i="16"/>
  <c r="AO532" i="16"/>
  <c r="BE532" i="16" a="1"/>
  <c r="BE532" i="16" s="1"/>
  <c r="BC532" i="16" a="1"/>
  <c r="BC532" i="16" s="1"/>
  <c r="BF532" i="16" a="1"/>
  <c r="BF532" i="16" s="1"/>
  <c r="BI532" i="16" a="1"/>
  <c r="BI532" i="16" s="1"/>
  <c r="AG534" i="16" a="1"/>
  <c r="AG534" i="16" s="1"/>
  <c r="AL534" i="16"/>
  <c r="AJ535" i="16" s="1"/>
  <c r="AK535" i="16" s="1"/>
  <c r="AI533" i="16"/>
  <c r="AF533" i="16"/>
  <c r="AM533" i="16"/>
  <c r="AH533" i="16"/>
  <c r="D523" i="21" l="1"/>
  <c r="J525" i="21"/>
  <c r="I525" i="21"/>
  <c r="N525" i="21"/>
  <c r="G525" i="21"/>
  <c r="M526" i="21"/>
  <c r="K527" i="21" s="1"/>
  <c r="L527" i="21" s="1"/>
  <c r="H526" i="21" a="1"/>
  <c r="H526" i="21" s="1"/>
  <c r="AG524" i="21" a="1"/>
  <c r="AG524" i="21" s="1"/>
  <c r="Y524" i="21" a="1"/>
  <c r="Y524" i="21" s="1"/>
  <c r="AI524" i="21" a="1"/>
  <c r="AI524" i="21" s="1"/>
  <c r="Z524" i="21" a="1"/>
  <c r="Z524" i="21" s="1"/>
  <c r="S524" i="21" a="1"/>
  <c r="S524" i="21" s="1"/>
  <c r="AD524" i="21" a="1"/>
  <c r="AD524" i="21" s="1"/>
  <c r="R524" i="21"/>
  <c r="W524" i="21"/>
  <c r="AJ524" i="21" a="1"/>
  <c r="AJ524" i="21" s="1"/>
  <c r="V524" i="21"/>
  <c r="U524" i="21"/>
  <c r="D524" i="21" s="1"/>
  <c r="AK524" i="21" a="1"/>
  <c r="AK524" i="21" s="1"/>
  <c r="AA524" i="21" a="1"/>
  <c r="AA524" i="21" s="1"/>
  <c r="AC524" i="21" a="1"/>
  <c r="AC524" i="21" s="1"/>
  <c r="AB524" i="21" a="1"/>
  <c r="AB524" i="21" s="1"/>
  <c r="P524" i="21"/>
  <c r="AE524" i="21" a="1"/>
  <c r="AE524" i="21" s="1"/>
  <c r="O524" i="21"/>
  <c r="X524" i="21" a="1"/>
  <c r="X524" i="21" s="1"/>
  <c r="T524" i="21" a="1"/>
  <c r="T524" i="21" s="1"/>
  <c r="Q524" i="21"/>
  <c r="AF524" i="21" a="1"/>
  <c r="AF524" i="21" s="1"/>
  <c r="AH524" i="21" a="1"/>
  <c r="AH524" i="21" s="1"/>
  <c r="N491" i="20"/>
  <c r="G491" i="20"/>
  <c r="I491" i="20"/>
  <c r="J491" i="20"/>
  <c r="M492" i="20"/>
  <c r="K493" i="20" s="1"/>
  <c r="L493" i="20" s="1"/>
  <c r="H492" i="20" a="1"/>
  <c r="H492" i="20" s="1"/>
  <c r="AJ490" i="20" a="1"/>
  <c r="AJ490" i="20" s="1"/>
  <c r="AB490" i="20" a="1"/>
  <c r="AB490" i="20" s="1"/>
  <c r="R490" i="20"/>
  <c r="AG490" i="20" a="1"/>
  <c r="AG490" i="20" s="1"/>
  <c r="X490" i="20" a="1"/>
  <c r="X490" i="20" s="1"/>
  <c r="AH490" i="20" a="1"/>
  <c r="AH490" i="20" s="1"/>
  <c r="W490" i="20"/>
  <c r="V490" i="20"/>
  <c r="AE490" i="20" a="1"/>
  <c r="AE490" i="20" s="1"/>
  <c r="S490" i="20" a="1"/>
  <c r="S490" i="20" s="1"/>
  <c r="Q490" i="20"/>
  <c r="AD490" i="20" a="1"/>
  <c r="AD490" i="20" s="1"/>
  <c r="Y490" i="20" a="1"/>
  <c r="Y490" i="20" s="1"/>
  <c r="U490" i="20"/>
  <c r="D490" i="20" s="1"/>
  <c r="AF490" i="20" a="1"/>
  <c r="AF490" i="20" s="1"/>
  <c r="AC490" i="20" a="1"/>
  <c r="AC490" i="20" s="1"/>
  <c r="AI490" i="20" a="1"/>
  <c r="AI490" i="20" s="1"/>
  <c r="AA490" i="20" a="1"/>
  <c r="AA490" i="20" s="1"/>
  <c r="T490" i="20" a="1"/>
  <c r="T490" i="20" s="1"/>
  <c r="O490" i="20"/>
  <c r="Z490" i="20" a="1"/>
  <c r="Z490" i="20" s="1"/>
  <c r="P490" i="20"/>
  <c r="AK490" i="20" a="1"/>
  <c r="AK490" i="20" s="1"/>
  <c r="D489" i="20"/>
  <c r="BE533" i="16" a="1"/>
  <c r="BE533" i="16" s="1"/>
  <c r="AW533" i="16" a="1"/>
  <c r="AW533" i="16" s="1"/>
  <c r="BA533" i="16" a="1"/>
  <c r="BA533" i="16" s="1"/>
  <c r="AU533" i="16"/>
  <c r="BB533" i="16" a="1"/>
  <c r="BB533" i="16" s="1"/>
  <c r="AP533" i="16"/>
  <c r="AO533" i="16"/>
  <c r="AZ533" i="16" a="1"/>
  <c r="AZ533" i="16" s="1"/>
  <c r="AX533" i="16" a="1"/>
  <c r="AX533" i="16" s="1"/>
  <c r="AY533" i="16" a="1"/>
  <c r="AY533" i="16" s="1"/>
  <c r="AQ533" i="16"/>
  <c r="BG533" i="16" a="1"/>
  <c r="BG533" i="16" s="1"/>
  <c r="AN533" i="16"/>
  <c r="BD533" i="16" a="1"/>
  <c r="BD533" i="16" s="1"/>
  <c r="AV533" i="16"/>
  <c r="AT533" i="16"/>
  <c r="AC533" i="16" s="1"/>
  <c r="AS533" i="16" a="1"/>
  <c r="AS533" i="16" s="1"/>
  <c r="BJ533" i="16" a="1"/>
  <c r="BJ533" i="16" s="1"/>
  <c r="BI533" i="16" a="1"/>
  <c r="BI533" i="16" s="1"/>
  <c r="BH533" i="16" a="1"/>
  <c r="BH533" i="16" s="1"/>
  <c r="BF533" i="16" a="1"/>
  <c r="BF533" i="16" s="1"/>
  <c r="AR533" i="16" a="1"/>
  <c r="AR533" i="16" s="1"/>
  <c r="BC533" i="16" a="1"/>
  <c r="BC533" i="16" s="1"/>
  <c r="AC532" i="16"/>
  <c r="AL535" i="16"/>
  <c r="AJ536" i="16" s="1"/>
  <c r="AK536" i="16" s="1"/>
  <c r="AG535" i="16" a="1"/>
  <c r="AG535" i="16" s="1"/>
  <c r="AH534" i="16"/>
  <c r="AF534" i="16"/>
  <c r="AM534" i="16"/>
  <c r="AI534" i="16"/>
  <c r="J526" i="21" l="1"/>
  <c r="I526" i="21"/>
  <c r="G526" i="21"/>
  <c r="N526" i="21"/>
  <c r="M527" i="21"/>
  <c r="K528" i="21" s="1"/>
  <c r="L528" i="21" s="1"/>
  <c r="H527" i="21" a="1"/>
  <c r="H527" i="21" s="1"/>
  <c r="AG525" i="21" a="1"/>
  <c r="AG525" i="21" s="1"/>
  <c r="Y525" i="21" a="1"/>
  <c r="Y525" i="21" s="1"/>
  <c r="AC525" i="21" a="1"/>
  <c r="AC525" i="21" s="1"/>
  <c r="R525" i="21"/>
  <c r="Q525" i="21"/>
  <c r="AK525" i="21" a="1"/>
  <c r="AK525" i="21" s="1"/>
  <c r="AA525" i="21" a="1"/>
  <c r="AA525" i="21" s="1"/>
  <c r="AI525" i="21" a="1"/>
  <c r="AI525" i="21" s="1"/>
  <c r="V525" i="21"/>
  <c r="U525" i="21"/>
  <c r="Z525" i="21" a="1"/>
  <c r="Z525" i="21" s="1"/>
  <c r="AF525" i="21" a="1"/>
  <c r="AF525" i="21" s="1"/>
  <c r="T525" i="21" a="1"/>
  <c r="T525" i="21" s="1"/>
  <c r="S525" i="21" a="1"/>
  <c r="S525" i="21" s="1"/>
  <c r="AJ525" i="21" a="1"/>
  <c r="AJ525" i="21" s="1"/>
  <c r="P525" i="21"/>
  <c r="W525" i="21"/>
  <c r="AH525" i="21" a="1"/>
  <c r="AH525" i="21" s="1"/>
  <c r="AD525" i="21" a="1"/>
  <c r="AD525" i="21" s="1"/>
  <c r="AE525" i="21" a="1"/>
  <c r="AE525" i="21" s="1"/>
  <c r="O525" i="21"/>
  <c r="AB525" i="21" a="1"/>
  <c r="AB525" i="21" s="1"/>
  <c r="X525" i="21" a="1"/>
  <c r="X525" i="21" s="1"/>
  <c r="N492" i="20"/>
  <c r="G492" i="20"/>
  <c r="J492" i="20"/>
  <c r="I492" i="20"/>
  <c r="M493" i="20"/>
  <c r="K494" i="20" s="1"/>
  <c r="L494" i="20" s="1"/>
  <c r="H493" i="20" a="1"/>
  <c r="H493" i="20" s="1"/>
  <c r="Q491" i="20"/>
  <c r="AH491" i="20" a="1"/>
  <c r="AH491" i="20" s="1"/>
  <c r="Y491" i="20" a="1"/>
  <c r="Y491" i="20" s="1"/>
  <c r="AC491" i="20" a="1"/>
  <c r="AC491" i="20" s="1"/>
  <c r="P491" i="20"/>
  <c r="O491" i="20"/>
  <c r="AD491" i="20" a="1"/>
  <c r="AD491" i="20" s="1"/>
  <c r="AF491" i="20" a="1"/>
  <c r="AF491" i="20" s="1"/>
  <c r="S491" i="20" a="1"/>
  <c r="S491" i="20" s="1"/>
  <c r="R491" i="20"/>
  <c r="AB491" i="20" a="1"/>
  <c r="AB491" i="20" s="1"/>
  <c r="AA491" i="20" a="1"/>
  <c r="AA491" i="20" s="1"/>
  <c r="W491" i="20"/>
  <c r="X491" i="20" a="1"/>
  <c r="X491" i="20" s="1"/>
  <c r="V491" i="20"/>
  <c r="U491" i="20"/>
  <c r="AK491" i="20" a="1"/>
  <c r="AK491" i="20" s="1"/>
  <c r="AJ491" i="20" a="1"/>
  <c r="AJ491" i="20" s="1"/>
  <c r="AI491" i="20" a="1"/>
  <c r="AI491" i="20" s="1"/>
  <c r="AG491" i="20" a="1"/>
  <c r="AG491" i="20" s="1"/>
  <c r="AE491" i="20" a="1"/>
  <c r="AE491" i="20" s="1"/>
  <c r="Z491" i="20" a="1"/>
  <c r="Z491" i="20" s="1"/>
  <c r="T491" i="20" a="1"/>
  <c r="T491" i="20" s="1"/>
  <c r="AV534" i="16"/>
  <c r="BB534" i="16" a="1"/>
  <c r="BB534" i="16" s="1"/>
  <c r="AR534" i="16" a="1"/>
  <c r="AR534" i="16" s="1"/>
  <c r="BH534" i="16" a="1"/>
  <c r="BH534" i="16" s="1"/>
  <c r="AY534" i="16" a="1"/>
  <c r="AY534" i="16" s="1"/>
  <c r="AW534" i="16" a="1"/>
  <c r="AW534" i="16" s="1"/>
  <c r="BF534" i="16" a="1"/>
  <c r="BF534" i="16" s="1"/>
  <c r="AU534" i="16"/>
  <c r="BJ534" i="16" a="1"/>
  <c r="BJ534" i="16" s="1"/>
  <c r="BG534" i="16" a="1"/>
  <c r="BG534" i="16" s="1"/>
  <c r="BC534" i="16" a="1"/>
  <c r="BC534" i="16" s="1"/>
  <c r="AZ534" i="16" a="1"/>
  <c r="AZ534" i="16" s="1"/>
  <c r="AX534" i="16" a="1"/>
  <c r="AX534" i="16" s="1"/>
  <c r="AS534" i="16" a="1"/>
  <c r="AS534" i="16" s="1"/>
  <c r="AQ534" i="16"/>
  <c r="AP534" i="16"/>
  <c r="AO534" i="16"/>
  <c r="AT534" i="16"/>
  <c r="AC534" i="16" s="1"/>
  <c r="AN534" i="16"/>
  <c r="BE534" i="16" a="1"/>
  <c r="BE534" i="16" s="1"/>
  <c r="BD534" i="16" a="1"/>
  <c r="BD534" i="16" s="1"/>
  <c r="BA534" i="16" a="1"/>
  <c r="BA534" i="16" s="1"/>
  <c r="BI534" i="16" a="1"/>
  <c r="BI534" i="16" s="1"/>
  <c r="AM535" i="16"/>
  <c r="AI535" i="16"/>
  <c r="AH535" i="16"/>
  <c r="AF535" i="16"/>
  <c r="AG536" i="16" a="1"/>
  <c r="AG536" i="16" s="1"/>
  <c r="AL536" i="16"/>
  <c r="AJ537" i="16" s="1"/>
  <c r="AK537" i="16" s="1"/>
  <c r="D525" i="21" l="1"/>
  <c r="J527" i="21"/>
  <c r="I527" i="21"/>
  <c r="N527" i="21"/>
  <c r="G527" i="21"/>
  <c r="M528" i="21"/>
  <c r="K529" i="21" s="1"/>
  <c r="L529" i="21" s="1"/>
  <c r="H528" i="21" a="1"/>
  <c r="H528" i="21" s="1"/>
  <c r="AF526" i="21" a="1"/>
  <c r="AF526" i="21" s="1"/>
  <c r="X526" i="21" a="1"/>
  <c r="X526" i="21" s="1"/>
  <c r="U526" i="21"/>
  <c r="D526" i="21" s="1"/>
  <c r="AE526" i="21" a="1"/>
  <c r="AE526" i="21" s="1"/>
  <c r="W526" i="21"/>
  <c r="AH526" i="21" a="1"/>
  <c r="AH526" i="21" s="1"/>
  <c r="V526" i="21"/>
  <c r="T526" i="21" a="1"/>
  <c r="T526" i="21" s="1"/>
  <c r="AI526" i="21" a="1"/>
  <c r="AI526" i="21" s="1"/>
  <c r="AB526" i="21" a="1"/>
  <c r="AB526" i="21" s="1"/>
  <c r="Y526" i="21" a="1"/>
  <c r="Y526" i="21" s="1"/>
  <c r="AG526" i="21" a="1"/>
  <c r="AG526" i="21" s="1"/>
  <c r="AD526" i="21" a="1"/>
  <c r="AD526" i="21" s="1"/>
  <c r="S526" i="21" a="1"/>
  <c r="S526" i="21" s="1"/>
  <c r="O526" i="21"/>
  <c r="Z526" i="21" a="1"/>
  <c r="Z526" i="21" s="1"/>
  <c r="Q526" i="21"/>
  <c r="R526" i="21"/>
  <c r="P526" i="21"/>
  <c r="AC526" i="21" a="1"/>
  <c r="AC526" i="21" s="1"/>
  <c r="AJ526" i="21" a="1"/>
  <c r="AJ526" i="21" s="1"/>
  <c r="AK526" i="21" a="1"/>
  <c r="AK526" i="21" s="1"/>
  <c r="AA526" i="21" a="1"/>
  <c r="AA526" i="21" s="1"/>
  <c r="D491" i="20"/>
  <c r="N493" i="20"/>
  <c r="G493" i="20"/>
  <c r="I493" i="20"/>
  <c r="J493" i="20"/>
  <c r="H494" i="20" a="1"/>
  <c r="H494" i="20" s="1"/>
  <c r="M494" i="20"/>
  <c r="K495" i="20" s="1"/>
  <c r="L495" i="20" s="1"/>
  <c r="AI492" i="20" a="1"/>
  <c r="AI492" i="20" s="1"/>
  <c r="AA492" i="20" a="1"/>
  <c r="AA492" i="20" s="1"/>
  <c r="P492" i="20"/>
  <c r="Z492" i="20" a="1"/>
  <c r="Z492" i="20" s="1"/>
  <c r="AG492" i="20" a="1"/>
  <c r="AG492" i="20" s="1"/>
  <c r="W492" i="20"/>
  <c r="V492" i="20"/>
  <c r="AB492" i="20" a="1"/>
  <c r="AB492" i="20" s="1"/>
  <c r="AF492" i="20" a="1"/>
  <c r="AF492" i="20" s="1"/>
  <c r="S492" i="20" a="1"/>
  <c r="S492" i="20" s="1"/>
  <c r="R492" i="20"/>
  <c r="AH492" i="20" a="1"/>
  <c r="AH492" i="20" s="1"/>
  <c r="Q492" i="20"/>
  <c r="O492" i="20"/>
  <c r="AE492" i="20" a="1"/>
  <c r="AE492" i="20" s="1"/>
  <c r="T492" i="20" a="1"/>
  <c r="T492" i="20" s="1"/>
  <c r="AK492" i="20" a="1"/>
  <c r="AK492" i="20" s="1"/>
  <c r="AJ492" i="20" a="1"/>
  <c r="AJ492" i="20" s="1"/>
  <c r="X492" i="20" a="1"/>
  <c r="X492" i="20" s="1"/>
  <c r="U492" i="20"/>
  <c r="D492" i="20" s="1"/>
  <c r="AC492" i="20" a="1"/>
  <c r="AC492" i="20" s="1"/>
  <c r="Y492" i="20" a="1"/>
  <c r="Y492" i="20" s="1"/>
  <c r="AD492" i="20" a="1"/>
  <c r="AD492" i="20" s="1"/>
  <c r="AG537" i="16" a="1"/>
  <c r="AG537" i="16" s="1"/>
  <c r="AL537" i="16"/>
  <c r="AJ538" i="16" s="1"/>
  <c r="AK538" i="16" s="1"/>
  <c r="AF536" i="16"/>
  <c r="AM536" i="16"/>
  <c r="AI536" i="16"/>
  <c r="AH536" i="16"/>
  <c r="BD535" i="16" a="1"/>
  <c r="BD535" i="16" s="1"/>
  <c r="AU535" i="16"/>
  <c r="BC535" i="16" a="1"/>
  <c r="BC535" i="16" s="1"/>
  <c r="AS535" i="16" a="1"/>
  <c r="AS535" i="16" s="1"/>
  <c r="AP535" i="16"/>
  <c r="BA535" i="16" a="1"/>
  <c r="BA535" i="16" s="1"/>
  <c r="AN535" i="16"/>
  <c r="BJ535" i="16" a="1"/>
  <c r="BJ535" i="16" s="1"/>
  <c r="AW535" i="16" a="1"/>
  <c r="AW535" i="16" s="1"/>
  <c r="BG535" i="16" a="1"/>
  <c r="BG535" i="16" s="1"/>
  <c r="AV535" i="16"/>
  <c r="BE535" i="16" a="1"/>
  <c r="BE535" i="16" s="1"/>
  <c r="AR535" i="16" a="1"/>
  <c r="AR535" i="16" s="1"/>
  <c r="AQ535" i="16"/>
  <c r="BF535" i="16" a="1"/>
  <c r="BF535" i="16" s="1"/>
  <c r="AO535" i="16"/>
  <c r="BI535" i="16" a="1"/>
  <c r="BI535" i="16" s="1"/>
  <c r="AT535" i="16"/>
  <c r="AZ535" i="16" a="1"/>
  <c r="AZ535" i="16" s="1"/>
  <c r="AY535" i="16" a="1"/>
  <c r="AY535" i="16" s="1"/>
  <c r="BB535" i="16" a="1"/>
  <c r="BB535" i="16" s="1"/>
  <c r="AX535" i="16" a="1"/>
  <c r="AX535" i="16" s="1"/>
  <c r="BH535" i="16" a="1"/>
  <c r="BH535" i="16" s="1"/>
  <c r="I528" i="21" l="1"/>
  <c r="J528" i="21"/>
  <c r="N528" i="21"/>
  <c r="G528" i="21"/>
  <c r="H529" i="21" a="1"/>
  <c r="H529" i="21" s="1"/>
  <c r="M529" i="21"/>
  <c r="K530" i="21" s="1"/>
  <c r="L530" i="21" s="1"/>
  <c r="AF527" i="21" a="1"/>
  <c r="AF527" i="21" s="1"/>
  <c r="X527" i="21" a="1"/>
  <c r="X527" i="21" s="1"/>
  <c r="W527" i="21"/>
  <c r="AI527" i="21" a="1"/>
  <c r="AI527" i="21" s="1"/>
  <c r="Z527" i="21" a="1"/>
  <c r="Z527" i="21" s="1"/>
  <c r="AD527" i="21" a="1"/>
  <c r="AD527" i="21" s="1"/>
  <c r="R527" i="21"/>
  <c r="Q527" i="21"/>
  <c r="AH527" i="21" a="1"/>
  <c r="AH527" i="21" s="1"/>
  <c r="T527" i="21" a="1"/>
  <c r="T527" i="21" s="1"/>
  <c r="AE527" i="21" a="1"/>
  <c r="AE527" i="21" s="1"/>
  <c r="AC527" i="21" a="1"/>
  <c r="AC527" i="21" s="1"/>
  <c r="AA527" i="21" a="1"/>
  <c r="AA527" i="21" s="1"/>
  <c r="Y527" i="21" a="1"/>
  <c r="Y527" i="21" s="1"/>
  <c r="V527" i="21"/>
  <c r="U527" i="21"/>
  <c r="D527" i="21" s="1"/>
  <c r="O527" i="21"/>
  <c r="AJ527" i="21" a="1"/>
  <c r="AJ527" i="21" s="1"/>
  <c r="S527" i="21" a="1"/>
  <c r="S527" i="21" s="1"/>
  <c r="AB527" i="21" a="1"/>
  <c r="AB527" i="21" s="1"/>
  <c r="P527" i="21"/>
  <c r="AG527" i="21" a="1"/>
  <c r="AG527" i="21" s="1"/>
  <c r="AK527" i="21" a="1"/>
  <c r="AK527" i="21" s="1"/>
  <c r="M495" i="20"/>
  <c r="K496" i="20" s="1"/>
  <c r="L496" i="20" s="1"/>
  <c r="H495" i="20" a="1"/>
  <c r="H495" i="20" s="1"/>
  <c r="N494" i="20"/>
  <c r="G494" i="20"/>
  <c r="J494" i="20"/>
  <c r="I494" i="20"/>
  <c r="O493" i="20"/>
  <c r="AB493" i="20" a="1"/>
  <c r="AB493" i="20" s="1"/>
  <c r="Q493" i="20"/>
  <c r="AJ493" i="20" a="1"/>
  <c r="AJ493" i="20" s="1"/>
  <c r="P493" i="20"/>
  <c r="AC493" i="20" a="1"/>
  <c r="AC493" i="20" s="1"/>
  <c r="AI493" i="20" a="1"/>
  <c r="AI493" i="20" s="1"/>
  <c r="X493" i="20" a="1"/>
  <c r="X493" i="20" s="1"/>
  <c r="AG493" i="20" a="1"/>
  <c r="AG493" i="20" s="1"/>
  <c r="T493" i="20" a="1"/>
  <c r="T493" i="20" s="1"/>
  <c r="W493" i="20"/>
  <c r="V493" i="20"/>
  <c r="U493" i="20"/>
  <c r="D493" i="20" s="1"/>
  <c r="AE493" i="20" a="1"/>
  <c r="AE493" i="20" s="1"/>
  <c r="AD493" i="20" a="1"/>
  <c r="AD493" i="20" s="1"/>
  <c r="AA493" i="20" a="1"/>
  <c r="AA493" i="20" s="1"/>
  <c r="Z493" i="20" a="1"/>
  <c r="Z493" i="20" s="1"/>
  <c r="Y493" i="20" a="1"/>
  <c r="Y493" i="20" s="1"/>
  <c r="R493" i="20"/>
  <c r="AK493" i="20" a="1"/>
  <c r="AK493" i="20" s="1"/>
  <c r="AH493" i="20" a="1"/>
  <c r="AH493" i="20" s="1"/>
  <c r="S493" i="20" a="1"/>
  <c r="S493" i="20" s="1"/>
  <c r="AF493" i="20" a="1"/>
  <c r="AF493" i="20" s="1"/>
  <c r="AC535" i="16"/>
  <c r="AT536" i="16"/>
  <c r="AC536" i="16" s="1"/>
  <c r="AU536" i="16"/>
  <c r="BE536" i="16" a="1"/>
  <c r="BE536" i="16" s="1"/>
  <c r="AW536" i="16" a="1"/>
  <c r="AW536" i="16" s="1"/>
  <c r="BF536" i="16" a="1"/>
  <c r="BF536" i="16" s="1"/>
  <c r="AV536" i="16"/>
  <c r="AR536" i="16" a="1"/>
  <c r="AR536" i="16" s="1"/>
  <c r="BD536" i="16" a="1"/>
  <c r="BD536" i="16" s="1"/>
  <c r="AQ536" i="16"/>
  <c r="BI536" i="16" a="1"/>
  <c r="BI536" i="16" s="1"/>
  <c r="AS536" i="16" a="1"/>
  <c r="AS536" i="16" s="1"/>
  <c r="BA536" i="16" a="1"/>
  <c r="BA536" i="16" s="1"/>
  <c r="AZ536" i="16" a="1"/>
  <c r="AZ536" i="16" s="1"/>
  <c r="BJ536" i="16" a="1"/>
  <c r="BJ536" i="16" s="1"/>
  <c r="BG536" i="16" a="1"/>
  <c r="BG536" i="16" s="1"/>
  <c r="BC536" i="16" a="1"/>
  <c r="BC536" i="16" s="1"/>
  <c r="AY536" i="16" a="1"/>
  <c r="AY536" i="16" s="1"/>
  <c r="BB536" i="16" a="1"/>
  <c r="BB536" i="16" s="1"/>
  <c r="AX536" i="16" a="1"/>
  <c r="AX536" i="16" s="1"/>
  <c r="AN536" i="16"/>
  <c r="BH536" i="16" a="1"/>
  <c r="BH536" i="16" s="1"/>
  <c r="AP536" i="16"/>
  <c r="AO536" i="16"/>
  <c r="AG538" i="16" a="1"/>
  <c r="AG538" i="16" s="1"/>
  <c r="AL538" i="16"/>
  <c r="AJ539" i="16" s="1"/>
  <c r="AK539" i="16" s="1"/>
  <c r="AF537" i="16"/>
  <c r="AH537" i="16"/>
  <c r="AM537" i="16"/>
  <c r="AI537" i="16"/>
  <c r="H530" i="21" l="1" a="1"/>
  <c r="H530" i="21" s="1"/>
  <c r="M530" i="21"/>
  <c r="K531" i="21" s="1"/>
  <c r="L531" i="21" s="1"/>
  <c r="G529" i="21"/>
  <c r="J529" i="21"/>
  <c r="I529" i="21"/>
  <c r="N529" i="21"/>
  <c r="W528" i="21"/>
  <c r="AE528" i="21" a="1"/>
  <c r="AE528" i="21" s="1"/>
  <c r="V528" i="21"/>
  <c r="Q528" i="21"/>
  <c r="AK528" i="21" a="1"/>
  <c r="AK528" i="21" s="1"/>
  <c r="AB528" i="21" a="1"/>
  <c r="AB528" i="21" s="1"/>
  <c r="P528" i="21"/>
  <c r="AJ528" i="21" a="1"/>
  <c r="AJ528" i="21" s="1"/>
  <c r="Z528" i="21" a="1"/>
  <c r="Z528" i="21" s="1"/>
  <c r="T528" i="21" a="1"/>
  <c r="T528" i="21" s="1"/>
  <c r="AG528" i="21" a="1"/>
  <c r="AG528" i="21" s="1"/>
  <c r="S528" i="21" a="1"/>
  <c r="S528" i="21" s="1"/>
  <c r="AH528" i="21" a="1"/>
  <c r="AH528" i="21" s="1"/>
  <c r="R528" i="21"/>
  <c r="U528" i="21"/>
  <c r="O528" i="21"/>
  <c r="AI528" i="21" a="1"/>
  <c r="AI528" i="21" s="1"/>
  <c r="AA528" i="21" a="1"/>
  <c r="AA528" i="21" s="1"/>
  <c r="X528" i="21" a="1"/>
  <c r="X528" i="21" s="1"/>
  <c r="AD528" i="21" a="1"/>
  <c r="AD528" i="21" s="1"/>
  <c r="AC528" i="21" a="1"/>
  <c r="AC528" i="21" s="1"/>
  <c r="Y528" i="21" a="1"/>
  <c r="Y528" i="21" s="1"/>
  <c r="AF528" i="21" a="1"/>
  <c r="AF528" i="21" s="1"/>
  <c r="AH494" i="20" a="1"/>
  <c r="AH494" i="20" s="1"/>
  <c r="Z494" i="20" a="1"/>
  <c r="Z494" i="20" s="1"/>
  <c r="AC494" i="20" a="1"/>
  <c r="AC494" i="20" s="1"/>
  <c r="S494" i="20" a="1"/>
  <c r="S494" i="20" s="1"/>
  <c r="AK494" i="20" a="1"/>
  <c r="AK494" i="20" s="1"/>
  <c r="R494" i="20"/>
  <c r="AG494" i="20" a="1"/>
  <c r="AG494" i="20" s="1"/>
  <c r="W494" i="20"/>
  <c r="V494" i="20"/>
  <c r="U494" i="20"/>
  <c r="T494" i="20" a="1"/>
  <c r="T494" i="20" s="1"/>
  <c r="AI494" i="20" a="1"/>
  <c r="AI494" i="20" s="1"/>
  <c r="AB494" i="20" a="1"/>
  <c r="AB494" i="20" s="1"/>
  <c r="AA494" i="20" a="1"/>
  <c r="AA494" i="20" s="1"/>
  <c r="Y494" i="20" a="1"/>
  <c r="Y494" i="20" s="1"/>
  <c r="X494" i="20" a="1"/>
  <c r="X494" i="20" s="1"/>
  <c r="Q494" i="20"/>
  <c r="P494" i="20"/>
  <c r="O494" i="20"/>
  <c r="AD494" i="20" a="1"/>
  <c r="AD494" i="20" s="1"/>
  <c r="AJ494" i="20" a="1"/>
  <c r="AJ494" i="20" s="1"/>
  <c r="AF494" i="20" a="1"/>
  <c r="AF494" i="20" s="1"/>
  <c r="AE494" i="20" a="1"/>
  <c r="AE494" i="20" s="1"/>
  <c r="N495" i="20"/>
  <c r="J495" i="20"/>
  <c r="I495" i="20"/>
  <c r="G495" i="20"/>
  <c r="H496" i="20" a="1"/>
  <c r="H496" i="20" s="1"/>
  <c r="M496" i="20"/>
  <c r="K497" i="20" s="1"/>
  <c r="L497" i="20" s="1"/>
  <c r="BC537" i="16" a="1"/>
  <c r="BC537" i="16" s="1"/>
  <c r="AW537" i="16" a="1"/>
  <c r="AW537" i="16" s="1"/>
  <c r="BA537" i="16" a="1"/>
  <c r="BA537" i="16" s="1"/>
  <c r="AN537" i="16"/>
  <c r="BJ537" i="16" a="1"/>
  <c r="BJ537" i="16" s="1"/>
  <c r="AP537" i="16"/>
  <c r="AO537" i="16"/>
  <c r="AX537" i="16" a="1"/>
  <c r="AX537" i="16" s="1"/>
  <c r="AV537" i="16"/>
  <c r="BI537" i="16" a="1"/>
  <c r="BI537" i="16" s="1"/>
  <c r="AR537" i="16" a="1"/>
  <c r="AR537" i="16" s="1"/>
  <c r="BH537" i="16" a="1"/>
  <c r="BH537" i="16" s="1"/>
  <c r="AQ537" i="16"/>
  <c r="BF537" i="16" a="1"/>
  <c r="BF537" i="16" s="1"/>
  <c r="BG537" i="16" a="1"/>
  <c r="BG537" i="16" s="1"/>
  <c r="BE537" i="16" a="1"/>
  <c r="BE537" i="16" s="1"/>
  <c r="BB537" i="16" a="1"/>
  <c r="BB537" i="16" s="1"/>
  <c r="AT537" i="16"/>
  <c r="AS537" i="16" a="1"/>
  <c r="AS537" i="16" s="1"/>
  <c r="AZ537" i="16" a="1"/>
  <c r="AZ537" i="16" s="1"/>
  <c r="AY537" i="16" a="1"/>
  <c r="AY537" i="16" s="1"/>
  <c r="AU537" i="16"/>
  <c r="BD537" i="16" a="1"/>
  <c r="BD537" i="16" s="1"/>
  <c r="AL539" i="16"/>
  <c r="AJ540" i="16" s="1"/>
  <c r="AK540" i="16" s="1"/>
  <c r="AG539" i="16" a="1"/>
  <c r="AG539" i="16" s="1"/>
  <c r="AI538" i="16"/>
  <c r="AF538" i="16"/>
  <c r="AH538" i="16"/>
  <c r="AM538" i="16"/>
  <c r="D528" i="21" l="1"/>
  <c r="AE529" i="21" a="1"/>
  <c r="AE529" i="21" s="1"/>
  <c r="V529" i="21"/>
  <c r="U529" i="21"/>
  <c r="D529" i="21" s="1"/>
  <c r="AF529" i="21" a="1"/>
  <c r="AF529" i="21" s="1"/>
  <c r="T529" i="21" a="1"/>
  <c r="T529" i="21" s="1"/>
  <c r="AH529" i="21" a="1"/>
  <c r="AH529" i="21" s="1"/>
  <c r="X529" i="21" a="1"/>
  <c r="X529" i="21" s="1"/>
  <c r="W529" i="21"/>
  <c r="AG529" i="21" a="1"/>
  <c r="AG529" i="21" s="1"/>
  <c r="R529" i="21"/>
  <c r="Q529" i="21"/>
  <c r="AK529" i="21" a="1"/>
  <c r="AK529" i="21" s="1"/>
  <c r="Y529" i="21" a="1"/>
  <c r="Y529" i="21" s="1"/>
  <c r="AB529" i="21" a="1"/>
  <c r="AB529" i="21" s="1"/>
  <c r="AD529" i="21" a="1"/>
  <c r="AD529" i="21" s="1"/>
  <c r="AC529" i="21" a="1"/>
  <c r="AC529" i="21" s="1"/>
  <c r="AA529" i="21" a="1"/>
  <c r="AA529" i="21" s="1"/>
  <c r="Z529" i="21" a="1"/>
  <c r="Z529" i="21" s="1"/>
  <c r="P529" i="21"/>
  <c r="AJ529" i="21" a="1"/>
  <c r="AJ529" i="21" s="1"/>
  <c r="AI529" i="21" a="1"/>
  <c r="AI529" i="21" s="1"/>
  <c r="S529" i="21" a="1"/>
  <c r="S529" i="21" s="1"/>
  <c r="O529" i="21"/>
  <c r="H531" i="21" a="1"/>
  <c r="H531" i="21" s="1"/>
  <c r="M531" i="21"/>
  <c r="K532" i="21" s="1"/>
  <c r="L532" i="21" s="1"/>
  <c r="G530" i="21"/>
  <c r="J530" i="21"/>
  <c r="N530" i="21"/>
  <c r="I530" i="21"/>
  <c r="G496" i="20"/>
  <c r="N496" i="20"/>
  <c r="I496" i="20"/>
  <c r="J496" i="20"/>
  <c r="D494" i="20"/>
  <c r="H497" i="20" a="1"/>
  <c r="H497" i="20" s="1"/>
  <c r="M497" i="20"/>
  <c r="K498" i="20" s="1"/>
  <c r="L498" i="20" s="1"/>
  <c r="AD495" i="20" a="1"/>
  <c r="AD495" i="20" s="1"/>
  <c r="T495" i="20" a="1"/>
  <c r="T495" i="20" s="1"/>
  <c r="AB495" i="20" a="1"/>
  <c r="AB495" i="20" s="1"/>
  <c r="O495" i="20"/>
  <c r="AK495" i="20" a="1"/>
  <c r="AK495" i="20" s="1"/>
  <c r="AF495" i="20" a="1"/>
  <c r="AF495" i="20" s="1"/>
  <c r="S495" i="20" a="1"/>
  <c r="S495" i="20" s="1"/>
  <c r="R495" i="20"/>
  <c r="W495" i="20"/>
  <c r="AI495" i="20" a="1"/>
  <c r="AI495" i="20" s="1"/>
  <c r="V495" i="20"/>
  <c r="AG495" i="20" a="1"/>
  <c r="AG495" i="20" s="1"/>
  <c r="AE495" i="20" a="1"/>
  <c r="AE495" i="20" s="1"/>
  <c r="P495" i="20"/>
  <c r="AJ495" i="20" a="1"/>
  <c r="AJ495" i="20" s="1"/>
  <c r="AH495" i="20" a="1"/>
  <c r="AH495" i="20" s="1"/>
  <c r="AC495" i="20" a="1"/>
  <c r="AC495" i="20" s="1"/>
  <c r="Y495" i="20" a="1"/>
  <c r="Y495" i="20" s="1"/>
  <c r="AA495" i="20" a="1"/>
  <c r="AA495" i="20" s="1"/>
  <c r="Z495" i="20" a="1"/>
  <c r="Z495" i="20" s="1"/>
  <c r="X495" i="20" a="1"/>
  <c r="X495" i="20" s="1"/>
  <c r="U495" i="20"/>
  <c r="D495" i="20" s="1"/>
  <c r="Q495" i="20"/>
  <c r="AS538" i="16" a="1"/>
  <c r="AS538" i="16" s="1"/>
  <c r="AX538" i="16" a="1"/>
  <c r="AX538" i="16" s="1"/>
  <c r="BJ538" i="16" a="1"/>
  <c r="BJ538" i="16" s="1"/>
  <c r="BA538" i="16" a="1"/>
  <c r="BA538" i="16" s="1"/>
  <c r="AO538" i="16"/>
  <c r="AU538" i="16"/>
  <c r="BE538" i="16" a="1"/>
  <c r="BE538" i="16" s="1"/>
  <c r="AT538" i="16"/>
  <c r="AC538" i="16" s="1"/>
  <c r="AZ538" i="16" a="1"/>
  <c r="AZ538" i="16" s="1"/>
  <c r="BB538" i="16" a="1"/>
  <c r="BB538" i="16" s="1"/>
  <c r="BD538" i="16" a="1"/>
  <c r="BD538" i="16" s="1"/>
  <c r="BC538" i="16" a="1"/>
  <c r="BC538" i="16" s="1"/>
  <c r="AW538" i="16" a="1"/>
  <c r="AW538" i="16" s="1"/>
  <c r="BI538" i="16" a="1"/>
  <c r="BI538" i="16" s="1"/>
  <c r="BH538" i="16" a="1"/>
  <c r="BH538" i="16" s="1"/>
  <c r="BG538" i="16" a="1"/>
  <c r="BG538" i="16" s="1"/>
  <c r="AN538" i="16"/>
  <c r="BF538" i="16" a="1"/>
  <c r="BF538" i="16" s="1"/>
  <c r="AY538" i="16" a="1"/>
  <c r="AY538" i="16" s="1"/>
  <c r="AV538" i="16"/>
  <c r="AR538" i="16" a="1"/>
  <c r="AR538" i="16" s="1"/>
  <c r="AQ538" i="16"/>
  <c r="AP538" i="16"/>
  <c r="AM539" i="16"/>
  <c r="AF539" i="16"/>
  <c r="AI539" i="16"/>
  <c r="AH539" i="16"/>
  <c r="AG540" i="16" a="1"/>
  <c r="AG540" i="16" s="1"/>
  <c r="AL540" i="16"/>
  <c r="AJ541" i="16" s="1"/>
  <c r="AK541" i="16" s="1"/>
  <c r="AC537" i="16"/>
  <c r="U530" i="21" l="1"/>
  <c r="AD530" i="21" a="1"/>
  <c r="AD530" i="21" s="1"/>
  <c r="AH530" i="21" a="1"/>
  <c r="AH530" i="21" s="1"/>
  <c r="Y530" i="21" a="1"/>
  <c r="Y530" i="21" s="1"/>
  <c r="Q530" i="21"/>
  <c r="AC530" i="21" a="1"/>
  <c r="AC530" i="21" s="1"/>
  <c r="P530" i="21"/>
  <c r="S530" i="21" a="1"/>
  <c r="S530" i="21" s="1"/>
  <c r="AF530" i="21" a="1"/>
  <c r="AF530" i="21" s="1"/>
  <c r="R530" i="21"/>
  <c r="Z530" i="21" a="1"/>
  <c r="Z530" i="21" s="1"/>
  <c r="O530" i="21"/>
  <c r="AI530" i="21" a="1"/>
  <c r="AI530" i="21" s="1"/>
  <c r="W530" i="21"/>
  <c r="X530" i="21" a="1"/>
  <c r="X530" i="21" s="1"/>
  <c r="V530" i="21"/>
  <c r="T530" i="21" a="1"/>
  <c r="T530" i="21" s="1"/>
  <c r="AK530" i="21" a="1"/>
  <c r="AK530" i="21" s="1"/>
  <c r="AB530" i="21" a="1"/>
  <c r="AB530" i="21" s="1"/>
  <c r="AJ530" i="21" a="1"/>
  <c r="AJ530" i="21" s="1"/>
  <c r="AE530" i="21" a="1"/>
  <c r="AE530" i="21" s="1"/>
  <c r="AG530" i="21" a="1"/>
  <c r="AG530" i="21" s="1"/>
  <c r="AA530" i="21" a="1"/>
  <c r="AA530" i="21" s="1"/>
  <c r="M532" i="21"/>
  <c r="K533" i="21" s="1"/>
  <c r="L533" i="21" s="1"/>
  <c r="H532" i="21" a="1"/>
  <c r="H532" i="21" s="1"/>
  <c r="G531" i="21"/>
  <c r="J531" i="21"/>
  <c r="I531" i="21"/>
  <c r="N531" i="21"/>
  <c r="M498" i="20"/>
  <c r="K499" i="20" s="1"/>
  <c r="L499" i="20" s="1"/>
  <c r="H498" i="20" a="1"/>
  <c r="H498" i="20" s="1"/>
  <c r="N497" i="20"/>
  <c r="J497" i="20"/>
  <c r="I497" i="20"/>
  <c r="G497" i="20"/>
  <c r="AG496" i="20" a="1"/>
  <c r="AG496" i="20" s="1"/>
  <c r="Y496" i="20" a="1"/>
  <c r="Y496" i="20" s="1"/>
  <c r="AE496" i="20" a="1"/>
  <c r="AE496" i="20" s="1"/>
  <c r="U496" i="20"/>
  <c r="D496" i="20" s="1"/>
  <c r="W496" i="20"/>
  <c r="V496" i="20"/>
  <c r="AC496" i="20" a="1"/>
  <c r="AC496" i="20" s="1"/>
  <c r="O496" i="20"/>
  <c r="AJ496" i="20" a="1"/>
  <c r="AJ496" i="20" s="1"/>
  <c r="X496" i="20" a="1"/>
  <c r="X496" i="20" s="1"/>
  <c r="T496" i="20" a="1"/>
  <c r="T496" i="20" s="1"/>
  <c r="AK496" i="20" a="1"/>
  <c r="AK496" i="20" s="1"/>
  <c r="S496" i="20" a="1"/>
  <c r="S496" i="20" s="1"/>
  <c r="AB496" i="20" a="1"/>
  <c r="AB496" i="20" s="1"/>
  <c r="AA496" i="20" a="1"/>
  <c r="AA496" i="20" s="1"/>
  <c r="Z496" i="20" a="1"/>
  <c r="Z496" i="20" s="1"/>
  <c r="AI496" i="20" a="1"/>
  <c r="AI496" i="20" s="1"/>
  <c r="AH496" i="20" a="1"/>
  <c r="AH496" i="20" s="1"/>
  <c r="R496" i="20"/>
  <c r="Q496" i="20"/>
  <c r="P496" i="20"/>
  <c r="AD496" i="20" a="1"/>
  <c r="AD496" i="20" s="1"/>
  <c r="AF496" i="20" a="1"/>
  <c r="AF496" i="20" s="1"/>
  <c r="AL541" i="16"/>
  <c r="AJ542" i="16" s="1"/>
  <c r="AK542" i="16" s="1"/>
  <c r="AG541" i="16" a="1"/>
  <c r="AG541" i="16" s="1"/>
  <c r="AH540" i="16"/>
  <c r="AM540" i="16"/>
  <c r="AF540" i="16"/>
  <c r="AI540" i="16"/>
  <c r="BJ539" i="16" a="1"/>
  <c r="BJ539" i="16" s="1"/>
  <c r="BB539" i="16" a="1"/>
  <c r="BB539" i="16" s="1"/>
  <c r="AY539" i="16" a="1"/>
  <c r="AY539" i="16" s="1"/>
  <c r="BD539" i="16" a="1"/>
  <c r="BD539" i="16" s="1"/>
  <c r="AZ539" i="16" a="1"/>
  <c r="AZ539" i="16" s="1"/>
  <c r="BI539" i="16" a="1"/>
  <c r="BI539" i="16" s="1"/>
  <c r="AX539" i="16" a="1"/>
  <c r="AX539" i="16" s="1"/>
  <c r="BF539" i="16" a="1"/>
  <c r="BF539" i="16" s="1"/>
  <c r="AT539" i="16"/>
  <c r="AN539" i="16"/>
  <c r="BC539" i="16" a="1"/>
  <c r="BC539" i="16" s="1"/>
  <c r="AU539" i="16"/>
  <c r="AS539" i="16" a="1"/>
  <c r="AS539" i="16" s="1"/>
  <c r="AR539" i="16" a="1"/>
  <c r="AR539" i="16" s="1"/>
  <c r="BG539" i="16" a="1"/>
  <c r="BG539" i="16" s="1"/>
  <c r="AO539" i="16"/>
  <c r="BE539" i="16" a="1"/>
  <c r="BE539" i="16" s="1"/>
  <c r="AQ539" i="16"/>
  <c r="AP539" i="16"/>
  <c r="BH539" i="16" a="1"/>
  <c r="BH539" i="16" s="1"/>
  <c r="BA539" i="16" a="1"/>
  <c r="BA539" i="16" s="1"/>
  <c r="AW539" i="16" a="1"/>
  <c r="AW539" i="16" s="1"/>
  <c r="AV539" i="16"/>
  <c r="AD531" i="21" l="1" a="1"/>
  <c r="AD531" i="21" s="1"/>
  <c r="T531" i="21" a="1"/>
  <c r="T531" i="21" s="1"/>
  <c r="AK531" i="21" a="1"/>
  <c r="AK531" i="21" s="1"/>
  <c r="AB531" i="21" a="1"/>
  <c r="AB531" i="21" s="1"/>
  <c r="P531" i="21"/>
  <c r="O531" i="21"/>
  <c r="AJ531" i="21" a="1"/>
  <c r="AJ531" i="21" s="1"/>
  <c r="Z531" i="21" a="1"/>
  <c r="Z531" i="21" s="1"/>
  <c r="AF531" i="21" a="1"/>
  <c r="AF531" i="21" s="1"/>
  <c r="R531" i="21"/>
  <c r="Q531" i="21"/>
  <c r="AC531" i="21" a="1"/>
  <c r="AC531" i="21" s="1"/>
  <c r="Y531" i="21" a="1"/>
  <c r="Y531" i="21" s="1"/>
  <c r="AI531" i="21" a="1"/>
  <c r="AI531" i="21" s="1"/>
  <c r="AH531" i="21" a="1"/>
  <c r="AH531" i="21" s="1"/>
  <c r="AG531" i="21" a="1"/>
  <c r="AG531" i="21" s="1"/>
  <c r="W531" i="21"/>
  <c r="AE531" i="21" a="1"/>
  <c r="AE531" i="21" s="1"/>
  <c r="AA531" i="21" a="1"/>
  <c r="AA531" i="21" s="1"/>
  <c r="S531" i="21" a="1"/>
  <c r="S531" i="21" s="1"/>
  <c r="V531" i="21"/>
  <c r="X531" i="21" a="1"/>
  <c r="X531" i="21" s="1"/>
  <c r="U531" i="21"/>
  <c r="D531" i="21" s="1"/>
  <c r="N532" i="21"/>
  <c r="J532" i="21"/>
  <c r="I532" i="21"/>
  <c r="G532" i="21"/>
  <c r="M533" i="21"/>
  <c r="K534" i="21" s="1"/>
  <c r="L534" i="21" s="1"/>
  <c r="H533" i="21" a="1"/>
  <c r="H533" i="21" s="1"/>
  <c r="D530" i="21"/>
  <c r="AF497" i="20" a="1"/>
  <c r="AF497" i="20" s="1"/>
  <c r="W497" i="20"/>
  <c r="V497" i="20"/>
  <c r="AB497" i="20" a="1"/>
  <c r="AB497" i="20" s="1"/>
  <c r="O497" i="20"/>
  <c r="AK497" i="20" a="1"/>
  <c r="AK497" i="20" s="1"/>
  <c r="AA497" i="20" a="1"/>
  <c r="AA497" i="20" s="1"/>
  <c r="Y497" i="20" a="1"/>
  <c r="Y497" i="20" s="1"/>
  <c r="AJ497" i="20" a="1"/>
  <c r="AJ497" i="20" s="1"/>
  <c r="X497" i="20" a="1"/>
  <c r="X497" i="20" s="1"/>
  <c r="AC497" i="20" a="1"/>
  <c r="AC497" i="20" s="1"/>
  <c r="Z497" i="20" a="1"/>
  <c r="Z497" i="20" s="1"/>
  <c r="T497" i="20" a="1"/>
  <c r="T497" i="20" s="1"/>
  <c r="S497" i="20" a="1"/>
  <c r="S497" i="20" s="1"/>
  <c r="R497" i="20"/>
  <c r="AI497" i="20" a="1"/>
  <c r="AI497" i="20" s="1"/>
  <c r="Q497" i="20"/>
  <c r="P497" i="20"/>
  <c r="AH497" i="20" a="1"/>
  <c r="AH497" i="20" s="1"/>
  <c r="U497" i="20"/>
  <c r="D497" i="20" s="1"/>
  <c r="AD497" i="20" a="1"/>
  <c r="AD497" i="20" s="1"/>
  <c r="AG497" i="20" a="1"/>
  <c r="AG497" i="20" s="1"/>
  <c r="AE497" i="20" a="1"/>
  <c r="AE497" i="20" s="1"/>
  <c r="J498" i="20"/>
  <c r="I498" i="20"/>
  <c r="G498" i="20"/>
  <c r="N498" i="20"/>
  <c r="M499" i="20"/>
  <c r="K500" i="20" s="1"/>
  <c r="L500" i="20" s="1"/>
  <c r="H499" i="20" a="1"/>
  <c r="H499" i="20" s="1"/>
  <c r="AC539" i="16"/>
  <c r="AR540" i="16" a="1"/>
  <c r="AR540" i="16" s="1"/>
  <c r="AZ540" i="16" a="1"/>
  <c r="AZ540" i="16" s="1"/>
  <c r="AN540" i="16"/>
  <c r="BE540" i="16" a="1"/>
  <c r="BE540" i="16" s="1"/>
  <c r="AT540" i="16"/>
  <c r="AC540" i="16" s="1"/>
  <c r="AV540" i="16"/>
  <c r="BG540" i="16" a="1"/>
  <c r="BG540" i="16" s="1"/>
  <c r="AU540" i="16"/>
  <c r="AP540" i="16"/>
  <c r="BH540" i="16" a="1"/>
  <c r="BH540" i="16" s="1"/>
  <c r="AQ540" i="16"/>
  <c r="BF540" i="16" a="1"/>
  <c r="BF540" i="16" s="1"/>
  <c r="AO540" i="16"/>
  <c r="BC540" i="16" a="1"/>
  <c r="BC540" i="16" s="1"/>
  <c r="BB540" i="16" a="1"/>
  <c r="BB540" i="16" s="1"/>
  <c r="BI540" i="16" a="1"/>
  <c r="BI540" i="16" s="1"/>
  <c r="BD540" i="16" a="1"/>
  <c r="BD540" i="16" s="1"/>
  <c r="BA540" i="16" a="1"/>
  <c r="BA540" i="16" s="1"/>
  <c r="AX540" i="16" a="1"/>
  <c r="AX540" i="16" s="1"/>
  <c r="AW540" i="16" a="1"/>
  <c r="AW540" i="16" s="1"/>
  <c r="AS540" i="16" a="1"/>
  <c r="AS540" i="16" s="1"/>
  <c r="AY540" i="16" a="1"/>
  <c r="AY540" i="16" s="1"/>
  <c r="BJ540" i="16" a="1"/>
  <c r="BJ540" i="16" s="1"/>
  <c r="AM541" i="16"/>
  <c r="AF541" i="16"/>
  <c r="AI541" i="16"/>
  <c r="AH541" i="16"/>
  <c r="AL542" i="16"/>
  <c r="AJ543" i="16" s="1"/>
  <c r="AK543" i="16" s="1"/>
  <c r="AG542" i="16" a="1"/>
  <c r="AG542" i="16" s="1"/>
  <c r="J533" i="21" l="1"/>
  <c r="I533" i="21"/>
  <c r="N533" i="21"/>
  <c r="G533" i="21"/>
  <c r="M534" i="21"/>
  <c r="K535" i="21" s="1"/>
  <c r="L535" i="21" s="1"/>
  <c r="H534" i="21" a="1"/>
  <c r="H534" i="21" s="1"/>
  <c r="T532" i="21" a="1"/>
  <c r="T532" i="21" s="1"/>
  <c r="AK532" i="21" a="1"/>
  <c r="AK532" i="21" s="1"/>
  <c r="AC532" i="21" a="1"/>
  <c r="AC532" i="21" s="1"/>
  <c r="U532" i="21"/>
  <c r="AE532" i="21" a="1"/>
  <c r="AE532" i="21" s="1"/>
  <c r="W532" i="21"/>
  <c r="AG532" i="21" a="1"/>
  <c r="AG532" i="21" s="1"/>
  <c r="V532" i="21"/>
  <c r="O532" i="21"/>
  <c r="AD532" i="21" a="1"/>
  <c r="AD532" i="21" s="1"/>
  <c r="AF532" i="21" a="1"/>
  <c r="AF532" i="21" s="1"/>
  <c r="AH532" i="21" a="1"/>
  <c r="AH532" i="21" s="1"/>
  <c r="AA532" i="21" a="1"/>
  <c r="AA532" i="21" s="1"/>
  <c r="Z532" i="21" a="1"/>
  <c r="Z532" i="21" s="1"/>
  <c r="AI532" i="21" a="1"/>
  <c r="AI532" i="21" s="1"/>
  <c r="X532" i="21" a="1"/>
  <c r="X532" i="21" s="1"/>
  <c r="R532" i="21"/>
  <c r="Q532" i="21"/>
  <c r="S532" i="21" a="1"/>
  <c r="S532" i="21" s="1"/>
  <c r="P532" i="21"/>
  <c r="AB532" i="21" a="1"/>
  <c r="AB532" i="21" s="1"/>
  <c r="Y532" i="21" a="1"/>
  <c r="Y532" i="21" s="1"/>
  <c r="AJ532" i="21" a="1"/>
  <c r="AJ532" i="21" s="1"/>
  <c r="I499" i="20"/>
  <c r="N499" i="20"/>
  <c r="G499" i="20"/>
  <c r="J499" i="20"/>
  <c r="H500" i="20" a="1"/>
  <c r="H500" i="20" s="1"/>
  <c r="M500" i="20"/>
  <c r="K501" i="20" s="1"/>
  <c r="L501" i="20" s="1"/>
  <c r="AF498" i="20" a="1"/>
  <c r="AF498" i="20" s="1"/>
  <c r="X498" i="20" a="1"/>
  <c r="X498" i="20" s="1"/>
  <c r="Y498" i="20" a="1"/>
  <c r="Y498" i="20" s="1"/>
  <c r="AG498" i="20" a="1"/>
  <c r="AG498" i="20" s="1"/>
  <c r="U498" i="20"/>
  <c r="Z498" i="20" a="1"/>
  <c r="Z498" i="20" s="1"/>
  <c r="AJ498" i="20" a="1"/>
  <c r="AJ498" i="20" s="1"/>
  <c r="AA498" i="20" a="1"/>
  <c r="AA498" i="20" s="1"/>
  <c r="AE498" i="20" a="1"/>
  <c r="AE498" i="20" s="1"/>
  <c r="O498" i="20"/>
  <c r="AD498" i="20" a="1"/>
  <c r="AD498" i="20" s="1"/>
  <c r="AI498" i="20" a="1"/>
  <c r="AI498" i="20" s="1"/>
  <c r="AH498" i="20" a="1"/>
  <c r="AH498" i="20" s="1"/>
  <c r="AC498" i="20" a="1"/>
  <c r="AC498" i="20" s="1"/>
  <c r="R498" i="20"/>
  <c r="Q498" i="20"/>
  <c r="V498" i="20"/>
  <c r="T498" i="20" a="1"/>
  <c r="T498" i="20" s="1"/>
  <c r="AK498" i="20" a="1"/>
  <c r="AK498" i="20" s="1"/>
  <c r="W498" i="20"/>
  <c r="S498" i="20" a="1"/>
  <c r="S498" i="20" s="1"/>
  <c r="AB498" i="20" a="1"/>
  <c r="AB498" i="20" s="1"/>
  <c r="P498" i="20"/>
  <c r="AM542" i="16"/>
  <c r="AH542" i="16"/>
  <c r="AI542" i="16"/>
  <c r="AF542" i="16"/>
  <c r="AG543" i="16" a="1"/>
  <c r="AG543" i="16" s="1"/>
  <c r="AL543" i="16"/>
  <c r="AJ544" i="16" s="1"/>
  <c r="AK544" i="16" s="1"/>
  <c r="BI541" i="16" a="1"/>
  <c r="BI541" i="16" s="1"/>
  <c r="BA541" i="16" a="1"/>
  <c r="BA541" i="16" s="1"/>
  <c r="AQ541" i="16"/>
  <c r="BJ541" i="16" a="1"/>
  <c r="BJ541" i="16" s="1"/>
  <c r="AP541" i="16"/>
  <c r="AZ541" i="16" a="1"/>
  <c r="AZ541" i="16" s="1"/>
  <c r="AY541" i="16" a="1"/>
  <c r="AY541" i="16" s="1"/>
  <c r="BE541" i="16" a="1"/>
  <c r="BE541" i="16" s="1"/>
  <c r="AS541" i="16" a="1"/>
  <c r="AS541" i="16" s="1"/>
  <c r="AV541" i="16"/>
  <c r="BH541" i="16" a="1"/>
  <c r="BH541" i="16" s="1"/>
  <c r="AU541" i="16"/>
  <c r="AT541" i="16"/>
  <c r="AC541" i="16" s="1"/>
  <c r="AW541" i="16" a="1"/>
  <c r="AW541" i="16" s="1"/>
  <c r="BG541" i="16" a="1"/>
  <c r="BG541" i="16" s="1"/>
  <c r="AN541" i="16"/>
  <c r="BC541" i="16" a="1"/>
  <c r="BC541" i="16" s="1"/>
  <c r="BB541" i="16" a="1"/>
  <c r="BB541" i="16" s="1"/>
  <c r="BD541" i="16" a="1"/>
  <c r="BD541" i="16" s="1"/>
  <c r="AO541" i="16"/>
  <c r="AR541" i="16" a="1"/>
  <c r="AR541" i="16" s="1"/>
  <c r="BF541" i="16" a="1"/>
  <c r="BF541" i="16" s="1"/>
  <c r="AX541" i="16" a="1"/>
  <c r="AX541" i="16" s="1"/>
  <c r="D532" i="21" l="1"/>
  <c r="N534" i="21"/>
  <c r="I534" i="21"/>
  <c r="G534" i="21"/>
  <c r="J534" i="21"/>
  <c r="H535" i="21" a="1"/>
  <c r="H535" i="21" s="1"/>
  <c r="M535" i="21"/>
  <c r="K536" i="21" s="1"/>
  <c r="L536" i="21" s="1"/>
  <c r="AK533" i="21" a="1"/>
  <c r="AK533" i="21" s="1"/>
  <c r="AC533" i="21" a="1"/>
  <c r="AC533" i="21" s="1"/>
  <c r="S533" i="21" a="1"/>
  <c r="S533" i="21" s="1"/>
  <c r="AH533" i="21" a="1"/>
  <c r="AH533" i="21" s="1"/>
  <c r="Y533" i="21" a="1"/>
  <c r="Y533" i="21" s="1"/>
  <c r="AD533" i="21" a="1"/>
  <c r="AD533" i="21" s="1"/>
  <c r="P533" i="21"/>
  <c r="O533" i="21"/>
  <c r="AE533" i="21" a="1"/>
  <c r="AE533" i="21" s="1"/>
  <c r="AI533" i="21" a="1"/>
  <c r="AI533" i="21" s="1"/>
  <c r="T533" i="21" a="1"/>
  <c r="T533" i="21" s="1"/>
  <c r="X533" i="21" a="1"/>
  <c r="X533" i="21" s="1"/>
  <c r="W533" i="21"/>
  <c r="V533" i="21"/>
  <c r="R533" i="21"/>
  <c r="U533" i="21"/>
  <c r="D533" i="21" s="1"/>
  <c r="Q533" i="21"/>
  <c r="AJ533" i="21" a="1"/>
  <c r="AJ533" i="21" s="1"/>
  <c r="AF533" i="21" a="1"/>
  <c r="AF533" i="21" s="1"/>
  <c r="AA533" i="21" a="1"/>
  <c r="AA533" i="21" s="1"/>
  <c r="AB533" i="21" a="1"/>
  <c r="AB533" i="21" s="1"/>
  <c r="AG533" i="21" a="1"/>
  <c r="AG533" i="21" s="1"/>
  <c r="Z533" i="21" a="1"/>
  <c r="Z533" i="21" s="1"/>
  <c r="D498" i="20"/>
  <c r="H501" i="20" a="1"/>
  <c r="H501" i="20" s="1"/>
  <c r="M501" i="20"/>
  <c r="K502" i="20" s="1"/>
  <c r="L502" i="20" s="1"/>
  <c r="N500" i="20"/>
  <c r="I500" i="20"/>
  <c r="J500" i="20"/>
  <c r="G500" i="20"/>
  <c r="W499" i="20"/>
  <c r="Z499" i="20" a="1"/>
  <c r="Z499" i="20" s="1"/>
  <c r="AH499" i="20" a="1"/>
  <c r="AH499" i="20" s="1"/>
  <c r="AB499" i="20" a="1"/>
  <c r="AB499" i="20" s="1"/>
  <c r="O499" i="20"/>
  <c r="AK499" i="20" a="1"/>
  <c r="AK499" i="20" s="1"/>
  <c r="U499" i="20"/>
  <c r="D499" i="20" s="1"/>
  <c r="AG499" i="20" a="1"/>
  <c r="AG499" i="20" s="1"/>
  <c r="AA499" i="20" a="1"/>
  <c r="AA499" i="20" s="1"/>
  <c r="T499" i="20" a="1"/>
  <c r="T499" i="20" s="1"/>
  <c r="AJ499" i="20" a="1"/>
  <c r="AJ499" i="20" s="1"/>
  <c r="S499" i="20" a="1"/>
  <c r="S499" i="20" s="1"/>
  <c r="AC499" i="20" a="1"/>
  <c r="AC499" i="20" s="1"/>
  <c r="Y499" i="20" a="1"/>
  <c r="Y499" i="20" s="1"/>
  <c r="X499" i="20" a="1"/>
  <c r="X499" i="20" s="1"/>
  <c r="V499" i="20"/>
  <c r="Q499" i="20"/>
  <c r="P499" i="20"/>
  <c r="AF499" i="20" a="1"/>
  <c r="AF499" i="20" s="1"/>
  <c r="AI499" i="20" a="1"/>
  <c r="AI499" i="20" s="1"/>
  <c r="AE499" i="20" a="1"/>
  <c r="AE499" i="20" s="1"/>
  <c r="AD499" i="20" a="1"/>
  <c r="AD499" i="20" s="1"/>
  <c r="R499" i="20"/>
  <c r="AG544" i="16" a="1"/>
  <c r="AG544" i="16" s="1"/>
  <c r="AL544" i="16"/>
  <c r="AJ545" i="16" s="1"/>
  <c r="AK545" i="16" s="1"/>
  <c r="AI543" i="16"/>
  <c r="AH543" i="16"/>
  <c r="AF543" i="16"/>
  <c r="AM543" i="16"/>
  <c r="AP542" i="16"/>
  <c r="AS542" i="16" a="1"/>
  <c r="AS542" i="16" s="1"/>
  <c r="BE542" i="16" a="1"/>
  <c r="BE542" i="16" s="1"/>
  <c r="AT542" i="16"/>
  <c r="BB542" i="16" a="1"/>
  <c r="BB542" i="16" s="1"/>
  <c r="BJ542" i="16" a="1"/>
  <c r="BJ542" i="16" s="1"/>
  <c r="AY542" i="16" a="1"/>
  <c r="AY542" i="16" s="1"/>
  <c r="AX542" i="16" a="1"/>
  <c r="AX542" i="16" s="1"/>
  <c r="BF542" i="16" a="1"/>
  <c r="BF542" i="16" s="1"/>
  <c r="BA542" i="16" a="1"/>
  <c r="BA542" i="16" s="1"/>
  <c r="AZ542" i="16" a="1"/>
  <c r="AZ542" i="16" s="1"/>
  <c r="AW542" i="16" a="1"/>
  <c r="AW542" i="16" s="1"/>
  <c r="AV542" i="16"/>
  <c r="BI542" i="16" a="1"/>
  <c r="BI542" i="16" s="1"/>
  <c r="BH542" i="16" a="1"/>
  <c r="BH542" i="16" s="1"/>
  <c r="BC542" i="16" a="1"/>
  <c r="BC542" i="16" s="1"/>
  <c r="AN542" i="16"/>
  <c r="BD542" i="16" a="1"/>
  <c r="BD542" i="16" s="1"/>
  <c r="BG542" i="16" a="1"/>
  <c r="BG542" i="16" s="1"/>
  <c r="AQ542" i="16"/>
  <c r="AO542" i="16"/>
  <c r="AU542" i="16"/>
  <c r="AR542" i="16" a="1"/>
  <c r="AR542" i="16" s="1"/>
  <c r="H536" i="21" l="1" a="1"/>
  <c r="H536" i="21" s="1"/>
  <c r="M536" i="21"/>
  <c r="K537" i="21" s="1"/>
  <c r="L537" i="21" s="1"/>
  <c r="G535" i="21"/>
  <c r="N535" i="21"/>
  <c r="I535" i="21"/>
  <c r="J535" i="21"/>
  <c r="S534" i="21" a="1"/>
  <c r="S534" i="21" s="1"/>
  <c r="AJ534" i="21" a="1"/>
  <c r="AJ534" i="21" s="1"/>
  <c r="AB534" i="21" a="1"/>
  <c r="AB534" i="21" s="1"/>
  <c r="R534" i="21"/>
  <c r="O534" i="21"/>
  <c r="AK534" i="21" a="1"/>
  <c r="AK534" i="21" s="1"/>
  <c r="AA534" i="21" a="1"/>
  <c r="AA534" i="21" s="1"/>
  <c r="AI534" i="21" a="1"/>
  <c r="AI534" i="21" s="1"/>
  <c r="Y534" i="21" a="1"/>
  <c r="Y534" i="21" s="1"/>
  <c r="AD534" i="21" a="1"/>
  <c r="AD534" i="21" s="1"/>
  <c r="W534" i="21"/>
  <c r="V534" i="21"/>
  <c r="AE534" i="21" a="1"/>
  <c r="AE534" i="21" s="1"/>
  <c r="AG534" i="21" a="1"/>
  <c r="AG534" i="21" s="1"/>
  <c r="AF534" i="21" a="1"/>
  <c r="AF534" i="21" s="1"/>
  <c r="Z534" i="21" a="1"/>
  <c r="Z534" i="21" s="1"/>
  <c r="AC534" i="21" a="1"/>
  <c r="AC534" i="21" s="1"/>
  <c r="T534" i="21" a="1"/>
  <c r="T534" i="21" s="1"/>
  <c r="AH534" i="21" a="1"/>
  <c r="AH534" i="21" s="1"/>
  <c r="X534" i="21" a="1"/>
  <c r="X534" i="21" s="1"/>
  <c r="U534" i="21"/>
  <c r="D534" i="21" s="1"/>
  <c r="P534" i="21"/>
  <c r="Q534" i="21"/>
  <c r="AE500" i="20" a="1"/>
  <c r="AE500" i="20" s="1"/>
  <c r="V500" i="20"/>
  <c r="AA500" i="20" a="1"/>
  <c r="AA500" i="20" s="1"/>
  <c r="O500" i="20"/>
  <c r="AI500" i="20" a="1"/>
  <c r="AI500" i="20" s="1"/>
  <c r="U500" i="20"/>
  <c r="D500" i="20" s="1"/>
  <c r="AF500" i="20" a="1"/>
  <c r="AF500" i="20" s="1"/>
  <c r="S500" i="20" a="1"/>
  <c r="S500" i="20" s="1"/>
  <c r="R500" i="20"/>
  <c r="AB500" i="20" a="1"/>
  <c r="AB500" i="20" s="1"/>
  <c r="Z500" i="20" a="1"/>
  <c r="Z500" i="20" s="1"/>
  <c r="Y500" i="20" a="1"/>
  <c r="Y500" i="20" s="1"/>
  <c r="P500" i="20"/>
  <c r="AK500" i="20" a="1"/>
  <c r="AK500" i="20" s="1"/>
  <c r="Q500" i="20"/>
  <c r="AJ500" i="20" a="1"/>
  <c r="AJ500" i="20" s="1"/>
  <c r="AH500" i="20" a="1"/>
  <c r="AH500" i="20" s="1"/>
  <c r="W500" i="20"/>
  <c r="AD500" i="20" a="1"/>
  <c r="AD500" i="20" s="1"/>
  <c r="AC500" i="20" a="1"/>
  <c r="AC500" i="20" s="1"/>
  <c r="X500" i="20" a="1"/>
  <c r="X500" i="20" s="1"/>
  <c r="T500" i="20" a="1"/>
  <c r="T500" i="20" s="1"/>
  <c r="AG500" i="20" a="1"/>
  <c r="AG500" i="20" s="1"/>
  <c r="M502" i="20"/>
  <c r="K503" i="20" s="1"/>
  <c r="L503" i="20" s="1"/>
  <c r="H502" i="20" a="1"/>
  <c r="H502" i="20" s="1"/>
  <c r="N501" i="20"/>
  <c r="I501" i="20"/>
  <c r="J501" i="20"/>
  <c r="G501" i="20"/>
  <c r="AC542" i="16"/>
  <c r="BH543" i="16" a="1"/>
  <c r="BH543" i="16" s="1"/>
  <c r="AZ543" i="16" a="1"/>
  <c r="AZ543" i="16" s="1"/>
  <c r="AO543" i="16"/>
  <c r="BF543" i="16" a="1"/>
  <c r="BF543" i="16" s="1"/>
  <c r="AW543" i="16" a="1"/>
  <c r="AW543" i="16" s="1"/>
  <c r="BI543" i="16" a="1"/>
  <c r="BI543" i="16" s="1"/>
  <c r="AY543" i="16" a="1"/>
  <c r="AY543" i="16" s="1"/>
  <c r="BA543" i="16" a="1"/>
  <c r="BA543" i="16" s="1"/>
  <c r="AV543" i="16"/>
  <c r="BB543" i="16" a="1"/>
  <c r="BB543" i="16" s="1"/>
  <c r="AU543" i="16"/>
  <c r="AT543" i="16"/>
  <c r="AC543" i="16" s="1"/>
  <c r="BJ543" i="16" a="1"/>
  <c r="BJ543" i="16" s="1"/>
  <c r="AR543" i="16" a="1"/>
  <c r="AR543" i="16" s="1"/>
  <c r="AX543" i="16" a="1"/>
  <c r="AX543" i="16" s="1"/>
  <c r="AS543" i="16" a="1"/>
  <c r="AS543" i="16" s="1"/>
  <c r="BE543" i="16" a="1"/>
  <c r="BE543" i="16" s="1"/>
  <c r="BD543" i="16" a="1"/>
  <c r="BD543" i="16" s="1"/>
  <c r="BC543" i="16" a="1"/>
  <c r="BC543" i="16" s="1"/>
  <c r="AN543" i="16"/>
  <c r="AQ543" i="16"/>
  <c r="AP543" i="16"/>
  <c r="BG543" i="16" a="1"/>
  <c r="BG543" i="16" s="1"/>
  <c r="AL545" i="16"/>
  <c r="AJ546" i="16" s="1"/>
  <c r="AK546" i="16" s="1"/>
  <c r="AG545" i="16" a="1"/>
  <c r="AG545" i="16" s="1"/>
  <c r="AF544" i="16"/>
  <c r="AM544" i="16"/>
  <c r="AI544" i="16"/>
  <c r="AH544" i="16"/>
  <c r="AJ535" i="21" l="1" a="1"/>
  <c r="AJ535" i="21" s="1"/>
  <c r="AB535" i="21" a="1"/>
  <c r="AB535" i="21" s="1"/>
  <c r="R535" i="21"/>
  <c r="Q535" i="21"/>
  <c r="AE535" i="21" a="1"/>
  <c r="AE535" i="21" s="1"/>
  <c r="T535" i="21" a="1"/>
  <c r="T535" i="21" s="1"/>
  <c r="AG535" i="21" a="1"/>
  <c r="AG535" i="21" s="1"/>
  <c r="V535" i="21"/>
  <c r="U535" i="21"/>
  <c r="AC535" i="21" a="1"/>
  <c r="AC535" i="21" s="1"/>
  <c r="Z535" i="21" a="1"/>
  <c r="Z535" i="21" s="1"/>
  <c r="AK535" i="21" a="1"/>
  <c r="AK535" i="21" s="1"/>
  <c r="S535" i="21" a="1"/>
  <c r="S535" i="21" s="1"/>
  <c r="AA535" i="21" a="1"/>
  <c r="AA535" i="21" s="1"/>
  <c r="Y535" i="21" a="1"/>
  <c r="Y535" i="21" s="1"/>
  <c r="X535" i="21" a="1"/>
  <c r="X535" i="21" s="1"/>
  <c r="AI535" i="21" a="1"/>
  <c r="AI535" i="21" s="1"/>
  <c r="AD535" i="21" a="1"/>
  <c r="AD535" i="21" s="1"/>
  <c r="P535" i="21"/>
  <c r="O535" i="21"/>
  <c r="AF535" i="21" a="1"/>
  <c r="AF535" i="21" s="1"/>
  <c r="W535" i="21"/>
  <c r="AH535" i="21" a="1"/>
  <c r="AH535" i="21" s="1"/>
  <c r="M537" i="21"/>
  <c r="K538" i="21" s="1"/>
  <c r="L538" i="21" s="1"/>
  <c r="H537" i="21" a="1"/>
  <c r="H537" i="21" s="1"/>
  <c r="I536" i="21"/>
  <c r="N536" i="21"/>
  <c r="J536" i="21"/>
  <c r="G536" i="21"/>
  <c r="G502" i="20"/>
  <c r="N502" i="20"/>
  <c r="J502" i="20"/>
  <c r="I502" i="20"/>
  <c r="M503" i="20"/>
  <c r="K504" i="20" s="1"/>
  <c r="L504" i="20" s="1"/>
  <c r="H503" i="20" a="1"/>
  <c r="H503" i="20" s="1"/>
  <c r="AG501" i="20" a="1"/>
  <c r="AG501" i="20" s="1"/>
  <c r="Y501" i="20" a="1"/>
  <c r="Y501" i="20" s="1"/>
  <c r="AE501" i="20" a="1"/>
  <c r="AE501" i="20" s="1"/>
  <c r="U501" i="20"/>
  <c r="Q501" i="20"/>
  <c r="AK501" i="20" a="1"/>
  <c r="AK501" i="20" s="1"/>
  <c r="AB501" i="20" a="1"/>
  <c r="AB501" i="20" s="1"/>
  <c r="P501" i="20"/>
  <c r="AA501" i="20" a="1"/>
  <c r="AA501" i="20" s="1"/>
  <c r="O501" i="20"/>
  <c r="AD501" i="20" a="1"/>
  <c r="AD501" i="20" s="1"/>
  <c r="AC501" i="20" a="1"/>
  <c r="AC501" i="20" s="1"/>
  <c r="AF501" i="20" a="1"/>
  <c r="AF501" i="20" s="1"/>
  <c r="AH501" i="20" a="1"/>
  <c r="AH501" i="20" s="1"/>
  <c r="Z501" i="20" a="1"/>
  <c r="Z501" i="20" s="1"/>
  <c r="AI501" i="20" a="1"/>
  <c r="AI501" i="20" s="1"/>
  <c r="W501" i="20"/>
  <c r="T501" i="20" a="1"/>
  <c r="T501" i="20" s="1"/>
  <c r="AJ501" i="20" a="1"/>
  <c r="AJ501" i="20" s="1"/>
  <c r="X501" i="20" a="1"/>
  <c r="X501" i="20" s="1"/>
  <c r="R501" i="20"/>
  <c r="V501" i="20"/>
  <c r="S501" i="20" a="1"/>
  <c r="S501" i="20" s="1"/>
  <c r="AN544" i="16"/>
  <c r="AU544" i="16"/>
  <c r="BI544" i="16" a="1"/>
  <c r="BI544" i="16" s="1"/>
  <c r="AZ544" i="16" a="1"/>
  <c r="AZ544" i="16" s="1"/>
  <c r="BD544" i="16" a="1"/>
  <c r="BD544" i="16" s="1"/>
  <c r="AS544" i="16" a="1"/>
  <c r="AS544" i="16" s="1"/>
  <c r="AX544" i="16" a="1"/>
  <c r="AX544" i="16" s="1"/>
  <c r="BF544" i="16" a="1"/>
  <c r="BF544" i="16" s="1"/>
  <c r="BE544" i="16" a="1"/>
  <c r="BE544" i="16" s="1"/>
  <c r="BC544" i="16" a="1"/>
  <c r="BC544" i="16" s="1"/>
  <c r="BH544" i="16" a="1"/>
  <c r="BH544" i="16" s="1"/>
  <c r="AO544" i="16"/>
  <c r="BG544" i="16" a="1"/>
  <c r="BG544" i="16" s="1"/>
  <c r="AW544" i="16" a="1"/>
  <c r="AW544" i="16" s="1"/>
  <c r="AV544" i="16"/>
  <c r="AT544" i="16"/>
  <c r="AC544" i="16" s="1"/>
  <c r="AR544" i="16" a="1"/>
  <c r="AR544" i="16" s="1"/>
  <c r="BB544" i="16" a="1"/>
  <c r="BB544" i="16" s="1"/>
  <c r="BA544" i="16" a="1"/>
  <c r="BA544" i="16" s="1"/>
  <c r="BJ544" i="16" a="1"/>
  <c r="BJ544" i="16" s="1"/>
  <c r="AY544" i="16" a="1"/>
  <c r="AY544" i="16" s="1"/>
  <c r="AQ544" i="16"/>
  <c r="AP544" i="16"/>
  <c r="AM545" i="16"/>
  <c r="AH545" i="16"/>
  <c r="AI545" i="16"/>
  <c r="AF545" i="16"/>
  <c r="AL546" i="16"/>
  <c r="AJ547" i="16" s="1"/>
  <c r="AK547" i="16" s="1"/>
  <c r="AG546" i="16" a="1"/>
  <c r="AG546" i="16" s="1"/>
  <c r="Q536" i="21" l="1"/>
  <c r="AI536" i="21" a="1"/>
  <c r="AI536" i="21" s="1"/>
  <c r="AA536" i="21" a="1"/>
  <c r="AA536" i="21" s="1"/>
  <c r="P536" i="21"/>
  <c r="AG536" i="21" a="1"/>
  <c r="AG536" i="21" s="1"/>
  <c r="X536" i="21" a="1"/>
  <c r="X536" i="21" s="1"/>
  <c r="O536" i="21"/>
  <c r="AC536" i="21" a="1"/>
  <c r="AC536" i="21" s="1"/>
  <c r="AB536" i="21" a="1"/>
  <c r="AB536" i="21" s="1"/>
  <c r="AD536" i="21" a="1"/>
  <c r="AD536" i="21" s="1"/>
  <c r="Z536" i="21" a="1"/>
  <c r="Z536" i="21" s="1"/>
  <c r="T536" i="21" a="1"/>
  <c r="T536" i="21" s="1"/>
  <c r="S536" i="21" a="1"/>
  <c r="S536" i="21" s="1"/>
  <c r="AK536" i="21" a="1"/>
  <c r="AK536" i="21" s="1"/>
  <c r="AJ536" i="21" a="1"/>
  <c r="AJ536" i="21" s="1"/>
  <c r="R536" i="21"/>
  <c r="AH536" i="21" a="1"/>
  <c r="AH536" i="21" s="1"/>
  <c r="AF536" i="21" a="1"/>
  <c r="AF536" i="21" s="1"/>
  <c r="Y536" i="21" a="1"/>
  <c r="Y536" i="21" s="1"/>
  <c r="AE536" i="21" a="1"/>
  <c r="AE536" i="21" s="1"/>
  <c r="V536" i="21"/>
  <c r="U536" i="21"/>
  <c r="D536" i="21" s="1"/>
  <c r="W536" i="21"/>
  <c r="D535" i="21"/>
  <c r="H538" i="21" a="1"/>
  <c r="H538" i="21" s="1"/>
  <c r="M538" i="21"/>
  <c r="K539" i="21" s="1"/>
  <c r="L539" i="21" s="1"/>
  <c r="N537" i="21"/>
  <c r="J537" i="21"/>
  <c r="I537" i="21"/>
  <c r="G537" i="21"/>
  <c r="D501" i="20"/>
  <c r="J503" i="20"/>
  <c r="I503" i="20"/>
  <c r="N503" i="20"/>
  <c r="G503" i="20"/>
  <c r="M504" i="20"/>
  <c r="K505" i="20" s="1"/>
  <c r="L505" i="20" s="1"/>
  <c r="H504" i="20" a="1"/>
  <c r="H504" i="20" s="1"/>
  <c r="AF502" i="20" a="1"/>
  <c r="AF502" i="20" s="1"/>
  <c r="W502" i="20"/>
  <c r="AE502" i="20" a="1"/>
  <c r="AE502" i="20" s="1"/>
  <c r="T502" i="20" a="1"/>
  <c r="T502" i="20" s="1"/>
  <c r="AI502" i="20" a="1"/>
  <c r="AI502" i="20" s="1"/>
  <c r="Y502" i="20" a="1"/>
  <c r="Y502" i="20" s="1"/>
  <c r="X502" i="20" a="1"/>
  <c r="X502" i="20" s="1"/>
  <c r="AC502" i="20" a="1"/>
  <c r="AC502" i="20" s="1"/>
  <c r="AG502" i="20" a="1"/>
  <c r="AG502" i="20" s="1"/>
  <c r="P502" i="20"/>
  <c r="O502" i="20"/>
  <c r="V502" i="20"/>
  <c r="U502" i="20"/>
  <c r="D502" i="20" s="1"/>
  <c r="AK502" i="20" a="1"/>
  <c r="AK502" i="20" s="1"/>
  <c r="AA502" i="20" a="1"/>
  <c r="AA502" i="20" s="1"/>
  <c r="Z502" i="20" a="1"/>
  <c r="Z502" i="20" s="1"/>
  <c r="S502" i="20" a="1"/>
  <c r="S502" i="20" s="1"/>
  <c r="AJ502" i="20" a="1"/>
  <c r="AJ502" i="20" s="1"/>
  <c r="AH502" i="20" a="1"/>
  <c r="AH502" i="20" s="1"/>
  <c r="AD502" i="20" a="1"/>
  <c r="AD502" i="20" s="1"/>
  <c r="Q502" i="20"/>
  <c r="AB502" i="20" a="1"/>
  <c r="AB502" i="20" s="1"/>
  <c r="R502" i="20"/>
  <c r="AF546" i="16"/>
  <c r="AM546" i="16"/>
  <c r="AI546" i="16"/>
  <c r="AH546" i="16"/>
  <c r="AL547" i="16"/>
  <c r="AJ548" i="16" s="1"/>
  <c r="AK548" i="16" s="1"/>
  <c r="AG547" i="16" a="1"/>
  <c r="AG547" i="16" s="1"/>
  <c r="BG545" i="16" a="1"/>
  <c r="BG545" i="16" s="1"/>
  <c r="AY545" i="16" a="1"/>
  <c r="AY545" i="16" s="1"/>
  <c r="AW545" i="16" a="1"/>
  <c r="AW545" i="16" s="1"/>
  <c r="AR545" i="16" a="1"/>
  <c r="AR545" i="16" s="1"/>
  <c r="BI545" i="16" a="1"/>
  <c r="BI545" i="16" s="1"/>
  <c r="AT545" i="16"/>
  <c r="AC545" i="16" s="1"/>
  <c r="BF545" i="16" a="1"/>
  <c r="BF545" i="16" s="1"/>
  <c r="AP545" i="16"/>
  <c r="BH545" i="16" a="1"/>
  <c r="BH545" i="16" s="1"/>
  <c r="AQ545" i="16"/>
  <c r="BE545" i="16" a="1"/>
  <c r="BE545" i="16" s="1"/>
  <c r="AO545" i="16"/>
  <c r="AZ545" i="16" a="1"/>
  <c r="AZ545" i="16" s="1"/>
  <c r="AX545" i="16" a="1"/>
  <c r="AX545" i="16" s="1"/>
  <c r="AU545" i="16"/>
  <c r="AS545" i="16" a="1"/>
  <c r="AS545" i="16" s="1"/>
  <c r="AN545" i="16"/>
  <c r="AV545" i="16"/>
  <c r="BA545" i="16" a="1"/>
  <c r="BA545" i="16" s="1"/>
  <c r="BC545" i="16" a="1"/>
  <c r="BC545" i="16" s="1"/>
  <c r="BB545" i="16" a="1"/>
  <c r="BB545" i="16" s="1"/>
  <c r="BJ545" i="16" a="1"/>
  <c r="BJ545" i="16" s="1"/>
  <c r="BD545" i="16" a="1"/>
  <c r="BD545" i="16" s="1"/>
  <c r="AI537" i="21" l="1" a="1"/>
  <c r="AI537" i="21" s="1"/>
  <c r="AA537" i="21" a="1"/>
  <c r="AA537" i="21" s="1"/>
  <c r="P537" i="21"/>
  <c r="O537" i="21"/>
  <c r="AK537" i="21" a="1"/>
  <c r="AK537" i="21" s="1"/>
  <c r="AB537" i="21" a="1"/>
  <c r="AB537" i="21" s="1"/>
  <c r="AJ537" i="21" a="1"/>
  <c r="AJ537" i="21" s="1"/>
  <c r="Y537" i="21" a="1"/>
  <c r="Y537" i="21" s="1"/>
  <c r="AC537" i="21" a="1"/>
  <c r="AC537" i="21" s="1"/>
  <c r="AF537" i="21" a="1"/>
  <c r="AF537" i="21" s="1"/>
  <c r="R537" i="21"/>
  <c r="Q537" i="21"/>
  <c r="AH537" i="21" a="1"/>
  <c r="AH537" i="21" s="1"/>
  <c r="S537" i="21" a="1"/>
  <c r="S537" i="21" s="1"/>
  <c r="AE537" i="21" a="1"/>
  <c r="AE537" i="21" s="1"/>
  <c r="AD537" i="21" a="1"/>
  <c r="AD537" i="21" s="1"/>
  <c r="Z537" i="21" a="1"/>
  <c r="Z537" i="21" s="1"/>
  <c r="AG537" i="21" a="1"/>
  <c r="AG537" i="21" s="1"/>
  <c r="W537" i="21"/>
  <c r="T537" i="21" a="1"/>
  <c r="T537" i="21" s="1"/>
  <c r="V537" i="21"/>
  <c r="X537" i="21" a="1"/>
  <c r="X537" i="21" s="1"/>
  <c r="U537" i="21"/>
  <c r="M539" i="21"/>
  <c r="K540" i="21" s="1"/>
  <c r="L540" i="21" s="1"/>
  <c r="H539" i="21" a="1"/>
  <c r="H539" i="21" s="1"/>
  <c r="N538" i="21"/>
  <c r="I538" i="21"/>
  <c r="J538" i="21"/>
  <c r="G538" i="21"/>
  <c r="I504" i="20"/>
  <c r="J504" i="20"/>
  <c r="G504" i="20"/>
  <c r="N504" i="20"/>
  <c r="H505" i="20" a="1"/>
  <c r="H505" i="20" s="1"/>
  <c r="M505" i="20"/>
  <c r="K506" i="20" s="1"/>
  <c r="L506" i="20" s="1"/>
  <c r="AF503" i="20" a="1"/>
  <c r="AF503" i="20" s="1"/>
  <c r="X503" i="20" a="1"/>
  <c r="X503" i="20" s="1"/>
  <c r="Y503" i="20" a="1"/>
  <c r="Y503" i="20" s="1"/>
  <c r="AH503" i="20" a="1"/>
  <c r="AH503" i="20" s="1"/>
  <c r="S503" i="20" a="1"/>
  <c r="S503" i="20" s="1"/>
  <c r="AD503" i="20" a="1"/>
  <c r="AD503" i="20" s="1"/>
  <c r="R503" i="20"/>
  <c r="AB503" i="20" a="1"/>
  <c r="AB503" i="20" s="1"/>
  <c r="T503" i="20" a="1"/>
  <c r="T503" i="20" s="1"/>
  <c r="AI503" i="20" a="1"/>
  <c r="AI503" i="20" s="1"/>
  <c r="AC503" i="20" a="1"/>
  <c r="AC503" i="20" s="1"/>
  <c r="U503" i="20"/>
  <c r="Q503" i="20"/>
  <c r="P503" i="20"/>
  <c r="AK503" i="20" a="1"/>
  <c r="AK503" i="20" s="1"/>
  <c r="O503" i="20"/>
  <c r="AJ503" i="20" a="1"/>
  <c r="AJ503" i="20" s="1"/>
  <c r="AG503" i="20" a="1"/>
  <c r="AG503" i="20" s="1"/>
  <c r="Z503" i="20" a="1"/>
  <c r="Z503" i="20" s="1"/>
  <c r="V503" i="20"/>
  <c r="W503" i="20"/>
  <c r="AE503" i="20" a="1"/>
  <c r="AE503" i="20" s="1"/>
  <c r="AA503" i="20" a="1"/>
  <c r="AA503" i="20" s="1"/>
  <c r="AM547" i="16"/>
  <c r="AH547" i="16"/>
  <c r="AF547" i="16"/>
  <c r="AI547" i="16"/>
  <c r="AG548" i="16" a="1"/>
  <c r="AG548" i="16" s="1"/>
  <c r="AL548" i="16"/>
  <c r="AJ549" i="16" s="1"/>
  <c r="AK549" i="16" s="1"/>
  <c r="BG546" i="16" a="1"/>
  <c r="BG546" i="16" s="1"/>
  <c r="AX546" i="16" a="1"/>
  <c r="AX546" i="16" s="1"/>
  <c r="BE546" i="16" a="1"/>
  <c r="BE546" i="16" s="1"/>
  <c r="AU546" i="16"/>
  <c r="BC546" i="16" a="1"/>
  <c r="BC546" i="16" s="1"/>
  <c r="AR546" i="16" a="1"/>
  <c r="AR546" i="16" s="1"/>
  <c r="AQ546" i="16"/>
  <c r="BD546" i="16" a="1"/>
  <c r="BD546" i="16" s="1"/>
  <c r="AP546" i="16"/>
  <c r="BA546" i="16" a="1"/>
  <c r="BA546" i="16" s="1"/>
  <c r="BJ546" i="16" a="1"/>
  <c r="BJ546" i="16" s="1"/>
  <c r="AW546" i="16" a="1"/>
  <c r="AW546" i="16" s="1"/>
  <c r="AV546" i="16"/>
  <c r="BI546" i="16" a="1"/>
  <c r="BI546" i="16" s="1"/>
  <c r="AT546" i="16"/>
  <c r="AC546" i="16" s="1"/>
  <c r="AN546" i="16"/>
  <c r="BH546" i="16" a="1"/>
  <c r="BH546" i="16" s="1"/>
  <c r="AS546" i="16" a="1"/>
  <c r="AS546" i="16" s="1"/>
  <c r="AO546" i="16"/>
  <c r="AZ546" i="16" a="1"/>
  <c r="AZ546" i="16" s="1"/>
  <c r="BF546" i="16" a="1"/>
  <c r="BF546" i="16" s="1"/>
  <c r="AY546" i="16" a="1"/>
  <c r="AY546" i="16" s="1"/>
  <c r="BB546" i="16" a="1"/>
  <c r="BB546" i="16" s="1"/>
  <c r="O538" i="21" l="1"/>
  <c r="AH538" i="21" a="1"/>
  <c r="AH538" i="21" s="1"/>
  <c r="Z538" i="21" a="1"/>
  <c r="Z538" i="21" s="1"/>
  <c r="T538" i="21" a="1"/>
  <c r="T538" i="21" s="1"/>
  <c r="AD538" i="21" a="1"/>
  <c r="AD538" i="21" s="1"/>
  <c r="U538" i="21"/>
  <c r="D538" i="21" s="1"/>
  <c r="AF538" i="21" a="1"/>
  <c r="AF538" i="21" s="1"/>
  <c r="AA538" i="21" a="1"/>
  <c r="AA538" i="21" s="1"/>
  <c r="S538" i="21" a="1"/>
  <c r="S538" i="21" s="1"/>
  <c r="AI538" i="21" a="1"/>
  <c r="AI538" i="21" s="1"/>
  <c r="R538" i="21"/>
  <c r="Y538" i="21" a="1"/>
  <c r="Y538" i="21" s="1"/>
  <c r="W538" i="21"/>
  <c r="X538" i="21" a="1"/>
  <c r="X538" i="21" s="1"/>
  <c r="V538" i="21"/>
  <c r="Q538" i="21"/>
  <c r="AK538" i="21" a="1"/>
  <c r="AK538" i="21" s="1"/>
  <c r="AG538" i="21" a="1"/>
  <c r="AG538" i="21" s="1"/>
  <c r="P538" i="21"/>
  <c r="AB538" i="21" a="1"/>
  <c r="AB538" i="21" s="1"/>
  <c r="AJ538" i="21" a="1"/>
  <c r="AJ538" i="21" s="1"/>
  <c r="AE538" i="21" a="1"/>
  <c r="AE538" i="21" s="1"/>
  <c r="AC538" i="21" a="1"/>
  <c r="AC538" i="21" s="1"/>
  <c r="N539" i="21"/>
  <c r="G539" i="21"/>
  <c r="J539" i="21"/>
  <c r="I539" i="21"/>
  <c r="M540" i="21"/>
  <c r="K541" i="21" s="1"/>
  <c r="L541" i="21" s="1"/>
  <c r="H540" i="21" a="1"/>
  <c r="H540" i="21" s="1"/>
  <c r="D537" i="21"/>
  <c r="H506" i="20" a="1"/>
  <c r="H506" i="20" s="1"/>
  <c r="M506" i="20"/>
  <c r="K507" i="20" s="1"/>
  <c r="L507" i="20" s="1"/>
  <c r="J505" i="20"/>
  <c r="I505" i="20"/>
  <c r="G505" i="20"/>
  <c r="N505" i="20"/>
  <c r="W504" i="20"/>
  <c r="Z504" i="20" a="1"/>
  <c r="Z504" i="20" s="1"/>
  <c r="AK504" i="20" a="1"/>
  <c r="AK504" i="20" s="1"/>
  <c r="AB504" i="20" a="1"/>
  <c r="AB504" i="20" s="1"/>
  <c r="P504" i="20"/>
  <c r="O504" i="20"/>
  <c r="AA504" i="20" a="1"/>
  <c r="AA504" i="20" s="1"/>
  <c r="AC504" i="20" a="1"/>
  <c r="AC504" i="20" s="1"/>
  <c r="AJ504" i="20" a="1"/>
  <c r="AJ504" i="20" s="1"/>
  <c r="V504" i="20"/>
  <c r="U504" i="20"/>
  <c r="D504" i="20" s="1"/>
  <c r="AI504" i="20" a="1"/>
  <c r="AI504" i="20" s="1"/>
  <c r="AH504" i="20" a="1"/>
  <c r="AH504" i="20" s="1"/>
  <c r="S504" i="20" a="1"/>
  <c r="S504" i="20" s="1"/>
  <c r="R504" i="20"/>
  <c r="AG504" i="20" a="1"/>
  <c r="AG504" i="20" s="1"/>
  <c r="AF504" i="20" a="1"/>
  <c r="AF504" i="20" s="1"/>
  <c r="AE504" i="20" a="1"/>
  <c r="AE504" i="20" s="1"/>
  <c r="T504" i="20" a="1"/>
  <c r="T504" i="20" s="1"/>
  <c r="Q504" i="20"/>
  <c r="X504" i="20" a="1"/>
  <c r="X504" i="20" s="1"/>
  <c r="AD504" i="20" a="1"/>
  <c r="AD504" i="20" s="1"/>
  <c r="Y504" i="20" a="1"/>
  <c r="Y504" i="20" s="1"/>
  <c r="D503" i="20"/>
  <c r="AL549" i="16"/>
  <c r="AJ550" i="16" s="1"/>
  <c r="AK550" i="16" s="1"/>
  <c r="AG549" i="16" a="1"/>
  <c r="AG549" i="16" s="1"/>
  <c r="AH548" i="16"/>
  <c r="AI548" i="16"/>
  <c r="AF548" i="16"/>
  <c r="AM548" i="16"/>
  <c r="BF547" i="16" a="1"/>
  <c r="BF547" i="16" s="1"/>
  <c r="AX547" i="16" a="1"/>
  <c r="AX547" i="16" s="1"/>
  <c r="BH547" i="16" a="1"/>
  <c r="BH547" i="16" s="1"/>
  <c r="AY547" i="16" a="1"/>
  <c r="AY547" i="16" s="1"/>
  <c r="BI547" i="16" a="1"/>
  <c r="BI547" i="16" s="1"/>
  <c r="AO547" i="16"/>
  <c r="BB547" i="16" a="1"/>
  <c r="BB547" i="16" s="1"/>
  <c r="AN547" i="16"/>
  <c r="AZ547" i="16" a="1"/>
  <c r="AZ547" i="16" s="1"/>
  <c r="AW547" i="16" a="1"/>
  <c r="AW547" i="16" s="1"/>
  <c r="AV547" i="16"/>
  <c r="BC547" i="16" a="1"/>
  <c r="BC547" i="16" s="1"/>
  <c r="BA547" i="16" a="1"/>
  <c r="BA547" i="16" s="1"/>
  <c r="AP547" i="16"/>
  <c r="BJ547" i="16" a="1"/>
  <c r="BJ547" i="16" s="1"/>
  <c r="BG547" i="16" a="1"/>
  <c r="BG547" i="16" s="1"/>
  <c r="BE547" i="16" a="1"/>
  <c r="BE547" i="16" s="1"/>
  <c r="BD547" i="16" a="1"/>
  <c r="BD547" i="16" s="1"/>
  <c r="AT547" i="16"/>
  <c r="AU547" i="16"/>
  <c r="AS547" i="16" a="1"/>
  <c r="AS547" i="16" s="1"/>
  <c r="AQ547" i="16"/>
  <c r="AR547" i="16" a="1"/>
  <c r="AR547" i="16" s="1"/>
  <c r="N540" i="21" l="1"/>
  <c r="G540" i="21"/>
  <c r="J540" i="21"/>
  <c r="I540" i="21"/>
  <c r="H541" i="21" a="1"/>
  <c r="H541" i="21" s="1"/>
  <c r="M541" i="21"/>
  <c r="K542" i="21" s="1"/>
  <c r="L542" i="21" s="1"/>
  <c r="AH539" i="21" a="1"/>
  <c r="AH539" i="21" s="1"/>
  <c r="Z539" i="21" a="1"/>
  <c r="Z539" i="21" s="1"/>
  <c r="AG539" i="21" a="1"/>
  <c r="AG539" i="21" s="1"/>
  <c r="X539" i="21" a="1"/>
  <c r="X539" i="21" s="1"/>
  <c r="W539" i="21"/>
  <c r="AC539" i="21" a="1"/>
  <c r="AC539" i="21" s="1"/>
  <c r="P539" i="21"/>
  <c r="O539" i="21"/>
  <c r="AA539" i="21" a="1"/>
  <c r="AA539" i="21" s="1"/>
  <c r="AK539" i="21" a="1"/>
  <c r="AK539" i="21" s="1"/>
  <c r="V539" i="21"/>
  <c r="U539" i="21"/>
  <c r="AF539" i="21" a="1"/>
  <c r="AF539" i="21" s="1"/>
  <c r="AJ539" i="21" a="1"/>
  <c r="AJ539" i="21" s="1"/>
  <c r="R539" i="21"/>
  <c r="AI539" i="21" a="1"/>
  <c r="AI539" i="21" s="1"/>
  <c r="Q539" i="21"/>
  <c r="AE539" i="21" a="1"/>
  <c r="AE539" i="21" s="1"/>
  <c r="AD539" i="21" a="1"/>
  <c r="AD539" i="21" s="1"/>
  <c r="AB539" i="21" a="1"/>
  <c r="AB539" i="21" s="1"/>
  <c r="T539" i="21" a="1"/>
  <c r="T539" i="21" s="1"/>
  <c r="Y539" i="21" a="1"/>
  <c r="Y539" i="21" s="1"/>
  <c r="S539" i="21" a="1"/>
  <c r="S539" i="21" s="1"/>
  <c r="AE505" i="20" a="1"/>
  <c r="AE505" i="20" s="1"/>
  <c r="V505" i="20"/>
  <c r="AA505" i="20" a="1"/>
  <c r="AA505" i="20" s="1"/>
  <c r="O505" i="20"/>
  <c r="T505" i="20" a="1"/>
  <c r="T505" i="20" s="1"/>
  <c r="AD505" i="20" a="1"/>
  <c r="AD505" i="20" s="1"/>
  <c r="AH505" i="20" a="1"/>
  <c r="AH505" i="20" s="1"/>
  <c r="X505" i="20" a="1"/>
  <c r="X505" i="20" s="1"/>
  <c r="W505" i="20"/>
  <c r="Z505" i="20" a="1"/>
  <c r="Z505" i="20" s="1"/>
  <c r="AB505" i="20" a="1"/>
  <c r="AB505" i="20" s="1"/>
  <c r="Y505" i="20" a="1"/>
  <c r="Y505" i="20" s="1"/>
  <c r="AF505" i="20" a="1"/>
  <c r="AF505" i="20" s="1"/>
  <c r="U505" i="20"/>
  <c r="AC505" i="20" a="1"/>
  <c r="AC505" i="20" s="1"/>
  <c r="S505" i="20" a="1"/>
  <c r="S505" i="20" s="1"/>
  <c r="R505" i="20"/>
  <c r="P505" i="20"/>
  <c r="AJ505" i="20" a="1"/>
  <c r="AJ505" i="20" s="1"/>
  <c r="AI505" i="20" a="1"/>
  <c r="AI505" i="20" s="1"/>
  <c r="AG505" i="20" a="1"/>
  <c r="AG505" i="20" s="1"/>
  <c r="AK505" i="20" a="1"/>
  <c r="AK505" i="20" s="1"/>
  <c r="Q505" i="20"/>
  <c r="M507" i="20"/>
  <c r="K508" i="20" s="1"/>
  <c r="L508" i="20" s="1"/>
  <c r="H507" i="20" a="1"/>
  <c r="H507" i="20" s="1"/>
  <c r="I506" i="20"/>
  <c r="G506" i="20"/>
  <c r="J506" i="20"/>
  <c r="N506" i="20"/>
  <c r="AC547" i="16"/>
  <c r="BI548" i="16" a="1"/>
  <c r="BI548" i="16" s="1"/>
  <c r="AO548" i="16"/>
  <c r="BB548" i="16" a="1"/>
  <c r="BB548" i="16" s="1"/>
  <c r="AQ548" i="16"/>
  <c r="BC548" i="16" a="1"/>
  <c r="BC548" i="16" s="1"/>
  <c r="AR548" i="16" a="1"/>
  <c r="AR548" i="16" s="1"/>
  <c r="BJ548" i="16" a="1"/>
  <c r="BJ548" i="16" s="1"/>
  <c r="AY548" i="16" a="1"/>
  <c r="AY548" i="16" s="1"/>
  <c r="AV548" i="16"/>
  <c r="BA548" i="16" a="1"/>
  <c r="BA548" i="16" s="1"/>
  <c r="AS548" i="16" a="1"/>
  <c r="AS548" i="16" s="1"/>
  <c r="AP548" i="16"/>
  <c r="BH548" i="16" a="1"/>
  <c r="BH548" i="16" s="1"/>
  <c r="AN548" i="16"/>
  <c r="BF548" i="16" a="1"/>
  <c r="BF548" i="16" s="1"/>
  <c r="BG548" i="16" a="1"/>
  <c r="BG548" i="16" s="1"/>
  <c r="BE548" i="16" a="1"/>
  <c r="BE548" i="16" s="1"/>
  <c r="AZ548" i="16" a="1"/>
  <c r="AZ548" i="16" s="1"/>
  <c r="AX548" i="16" a="1"/>
  <c r="AX548" i="16" s="1"/>
  <c r="AW548" i="16" a="1"/>
  <c r="AW548" i="16" s="1"/>
  <c r="AU548" i="16"/>
  <c r="BD548" i="16" a="1"/>
  <c r="BD548" i="16" s="1"/>
  <c r="AT548" i="16"/>
  <c r="AC548" i="16" s="1"/>
  <c r="AI549" i="16"/>
  <c r="AH549" i="16"/>
  <c r="AM549" i="16"/>
  <c r="AF549" i="16"/>
  <c r="AL550" i="16"/>
  <c r="AJ551" i="16" s="1"/>
  <c r="AK551" i="16" s="1"/>
  <c r="AG550" i="16" a="1"/>
  <c r="AG550" i="16" s="1"/>
  <c r="H542" i="21" l="1" a="1"/>
  <c r="H542" i="21" s="1"/>
  <c r="M542" i="21"/>
  <c r="K543" i="21" s="1"/>
  <c r="L543" i="21" s="1"/>
  <c r="G541" i="21"/>
  <c r="J541" i="21"/>
  <c r="I541" i="21"/>
  <c r="N541" i="21"/>
  <c r="D539" i="21"/>
  <c r="AG540" i="21" a="1"/>
  <c r="AG540" i="21" s="1"/>
  <c r="Y540" i="21" a="1"/>
  <c r="Y540" i="21" s="1"/>
  <c r="O540" i="21"/>
  <c r="AJ540" i="21" a="1"/>
  <c r="AJ540" i="21" s="1"/>
  <c r="AA540" i="21" a="1"/>
  <c r="AA540" i="21" s="1"/>
  <c r="AI540" i="21" a="1"/>
  <c r="AI540" i="21" s="1"/>
  <c r="X540" i="21" a="1"/>
  <c r="X540" i="21" s="1"/>
  <c r="Z540" i="21" a="1"/>
  <c r="Z540" i="21" s="1"/>
  <c r="AB540" i="21" a="1"/>
  <c r="AB540" i="21" s="1"/>
  <c r="U540" i="21"/>
  <c r="D540" i="21" s="1"/>
  <c r="AD540" i="21" a="1"/>
  <c r="AD540" i="21" s="1"/>
  <c r="AC540" i="21" a="1"/>
  <c r="AC540" i="21" s="1"/>
  <c r="W540" i="21"/>
  <c r="P540" i="21"/>
  <c r="AH540" i="21" a="1"/>
  <c r="AH540" i="21" s="1"/>
  <c r="AF540" i="21" a="1"/>
  <c r="AF540" i="21" s="1"/>
  <c r="R540" i="21"/>
  <c r="Q540" i="21"/>
  <c r="AE540" i="21" a="1"/>
  <c r="AE540" i="21" s="1"/>
  <c r="S540" i="21" a="1"/>
  <c r="S540" i="21" s="1"/>
  <c r="AK540" i="21" a="1"/>
  <c r="AK540" i="21" s="1"/>
  <c r="V540" i="21"/>
  <c r="T540" i="21" a="1"/>
  <c r="T540" i="21" s="1"/>
  <c r="D505" i="20"/>
  <c r="U506" i="20"/>
  <c r="D506" i="20" s="1"/>
  <c r="AB506" i="20" a="1"/>
  <c r="AB506" i="20" s="1"/>
  <c r="Q506" i="20"/>
  <c r="AG506" i="20" a="1"/>
  <c r="AG506" i="20" s="1"/>
  <c r="X506" i="20" a="1"/>
  <c r="X506" i="20" s="1"/>
  <c r="AD506" i="20" a="1"/>
  <c r="AD506" i="20" s="1"/>
  <c r="R506" i="20"/>
  <c r="P506" i="20"/>
  <c r="Z506" i="20" a="1"/>
  <c r="Z506" i="20" s="1"/>
  <c r="AC506" i="20" a="1"/>
  <c r="AC506" i="20" s="1"/>
  <c r="O506" i="20"/>
  <c r="AH506" i="20" a="1"/>
  <c r="AH506" i="20" s="1"/>
  <c r="Y506" i="20" a="1"/>
  <c r="Y506" i="20" s="1"/>
  <c r="V506" i="20"/>
  <c r="W506" i="20"/>
  <c r="T506" i="20" a="1"/>
  <c r="T506" i="20" s="1"/>
  <c r="AE506" i="20" a="1"/>
  <c r="AE506" i="20" s="1"/>
  <c r="AA506" i="20" a="1"/>
  <c r="AA506" i="20" s="1"/>
  <c r="AI506" i="20" a="1"/>
  <c r="AI506" i="20" s="1"/>
  <c r="AF506" i="20" a="1"/>
  <c r="AF506" i="20" s="1"/>
  <c r="AJ506" i="20" a="1"/>
  <c r="AJ506" i="20" s="1"/>
  <c r="S506" i="20" a="1"/>
  <c r="S506" i="20" s="1"/>
  <c r="AK506" i="20" a="1"/>
  <c r="AK506" i="20" s="1"/>
  <c r="G507" i="20"/>
  <c r="N507" i="20"/>
  <c r="J507" i="20"/>
  <c r="I507" i="20"/>
  <c r="H508" i="20" a="1"/>
  <c r="H508" i="20" s="1"/>
  <c r="M508" i="20"/>
  <c r="K509" i="20" s="1"/>
  <c r="L509" i="20" s="1"/>
  <c r="AH550" i="16"/>
  <c r="AM550" i="16"/>
  <c r="AI550" i="16"/>
  <c r="AF550" i="16"/>
  <c r="AG551" i="16" a="1"/>
  <c r="AG551" i="16" s="1"/>
  <c r="AL551" i="16"/>
  <c r="AJ552" i="16" s="1"/>
  <c r="AK552" i="16" s="1"/>
  <c r="BE549" i="16" a="1"/>
  <c r="BE549" i="16" s="1"/>
  <c r="AW549" i="16" a="1"/>
  <c r="AW549" i="16" s="1"/>
  <c r="BJ549" i="16" a="1"/>
  <c r="BJ549" i="16" s="1"/>
  <c r="AQ549" i="16"/>
  <c r="AT549" i="16"/>
  <c r="AC549" i="16" s="1"/>
  <c r="BH549" i="16" a="1"/>
  <c r="BH549" i="16" s="1"/>
  <c r="AX549" i="16" a="1"/>
  <c r="AX549" i="16" s="1"/>
  <c r="BI549" i="16" a="1"/>
  <c r="BI549" i="16" s="1"/>
  <c r="AV549" i="16"/>
  <c r="BD549" i="16" a="1"/>
  <c r="BD549" i="16" s="1"/>
  <c r="AN549" i="16"/>
  <c r="BC549" i="16" a="1"/>
  <c r="BC549" i="16" s="1"/>
  <c r="BB549" i="16" a="1"/>
  <c r="BB549" i="16" s="1"/>
  <c r="BA549" i="16" a="1"/>
  <c r="BA549" i="16" s="1"/>
  <c r="AY549" i="16" a="1"/>
  <c r="AY549" i="16" s="1"/>
  <c r="BG549" i="16" a="1"/>
  <c r="BG549" i="16" s="1"/>
  <c r="AZ549" i="16" a="1"/>
  <c r="AZ549" i="16" s="1"/>
  <c r="AU549" i="16"/>
  <c r="AR549" i="16" a="1"/>
  <c r="AR549" i="16" s="1"/>
  <c r="AP549" i="16"/>
  <c r="AO549" i="16"/>
  <c r="BF549" i="16" a="1"/>
  <c r="BF549" i="16" s="1"/>
  <c r="AS549" i="16" a="1"/>
  <c r="AS549" i="16" s="1"/>
  <c r="AG541" i="21" l="1" a="1"/>
  <c r="AG541" i="21" s="1"/>
  <c r="Y541" i="21" a="1"/>
  <c r="Y541" i="21" s="1"/>
  <c r="AD541" i="21" a="1"/>
  <c r="AD541" i="21" s="1"/>
  <c r="S541" i="21" a="1"/>
  <c r="S541" i="21" s="1"/>
  <c r="AF541" i="21" a="1"/>
  <c r="AF541" i="21" s="1"/>
  <c r="T541" i="21" a="1"/>
  <c r="T541" i="21" s="1"/>
  <c r="AK541" i="21" a="1"/>
  <c r="AK541" i="21" s="1"/>
  <c r="Z541" i="21" a="1"/>
  <c r="Z541" i="21" s="1"/>
  <c r="AC541" i="21" a="1"/>
  <c r="AC541" i="21" s="1"/>
  <c r="AE541" i="21" a="1"/>
  <c r="AE541" i="21" s="1"/>
  <c r="V541" i="21"/>
  <c r="R541" i="21"/>
  <c r="U541" i="21"/>
  <c r="Q541" i="21"/>
  <c r="AJ541" i="21" a="1"/>
  <c r="AJ541" i="21" s="1"/>
  <c r="P541" i="21"/>
  <c r="AI541" i="21" a="1"/>
  <c r="AI541" i="21" s="1"/>
  <c r="O541" i="21"/>
  <c r="AA541" i="21" a="1"/>
  <c r="AA541" i="21" s="1"/>
  <c r="AB541" i="21" a="1"/>
  <c r="AB541" i="21" s="1"/>
  <c r="AH541" i="21" a="1"/>
  <c r="AH541" i="21" s="1"/>
  <c r="X541" i="21" a="1"/>
  <c r="X541" i="21" s="1"/>
  <c r="W541" i="21"/>
  <c r="M543" i="21"/>
  <c r="K544" i="21" s="1"/>
  <c r="L544" i="21" s="1"/>
  <c r="H543" i="21" a="1"/>
  <c r="H543" i="21" s="1"/>
  <c r="J542" i="21"/>
  <c r="G542" i="21"/>
  <c r="N542" i="21"/>
  <c r="I542" i="21"/>
  <c r="H509" i="20" a="1"/>
  <c r="H509" i="20" s="1"/>
  <c r="M509" i="20"/>
  <c r="K510" i="20" s="1"/>
  <c r="L510" i="20" s="1"/>
  <c r="G508" i="20"/>
  <c r="J508" i="20"/>
  <c r="I508" i="20"/>
  <c r="N508" i="20"/>
  <c r="AD507" i="20" a="1"/>
  <c r="AD507" i="20" s="1"/>
  <c r="AC507" i="20" a="1"/>
  <c r="AC507" i="20" s="1"/>
  <c r="S507" i="20" a="1"/>
  <c r="S507" i="20" s="1"/>
  <c r="AJ507" i="20" a="1"/>
  <c r="AJ507" i="20" s="1"/>
  <c r="AA507" i="20" a="1"/>
  <c r="AA507" i="20" s="1"/>
  <c r="AK507" i="20" a="1"/>
  <c r="AK507" i="20" s="1"/>
  <c r="Z507" i="20" a="1"/>
  <c r="Z507" i="20" s="1"/>
  <c r="Y507" i="20" a="1"/>
  <c r="Y507" i="20" s="1"/>
  <c r="AF507" i="20" a="1"/>
  <c r="AF507" i="20" s="1"/>
  <c r="P507" i="20"/>
  <c r="O507" i="20"/>
  <c r="X507" i="20" a="1"/>
  <c r="X507" i="20" s="1"/>
  <c r="W507" i="20"/>
  <c r="V507" i="20"/>
  <c r="R507" i="20"/>
  <c r="AG507" i="20" a="1"/>
  <c r="AG507" i="20" s="1"/>
  <c r="AI507" i="20" a="1"/>
  <c r="AI507" i="20" s="1"/>
  <c r="Q507" i="20"/>
  <c r="AH507" i="20" a="1"/>
  <c r="AH507" i="20" s="1"/>
  <c r="U507" i="20"/>
  <c r="AB507" i="20" a="1"/>
  <c r="AB507" i="20" s="1"/>
  <c r="AE507" i="20" a="1"/>
  <c r="AE507" i="20" s="1"/>
  <c r="T507" i="20" a="1"/>
  <c r="T507" i="20" s="1"/>
  <c r="AG552" i="16" a="1"/>
  <c r="AG552" i="16" s="1"/>
  <c r="AL552" i="16"/>
  <c r="AJ553" i="16" s="1"/>
  <c r="AK553" i="16" s="1"/>
  <c r="AH551" i="16"/>
  <c r="AF551" i="16"/>
  <c r="AM551" i="16"/>
  <c r="AI551" i="16"/>
  <c r="AV550" i="16"/>
  <c r="BC550" i="16" a="1"/>
  <c r="BC550" i="16" s="1"/>
  <c r="AQ550" i="16"/>
  <c r="BB550" i="16" a="1"/>
  <c r="BB550" i="16" s="1"/>
  <c r="AP550" i="16"/>
  <c r="AT550" i="16"/>
  <c r="BF550" i="16" a="1"/>
  <c r="BF550" i="16" s="1"/>
  <c r="AN550" i="16"/>
  <c r="AS550" i="16" a="1"/>
  <c r="AS550" i="16" s="1"/>
  <c r="BH550" i="16" a="1"/>
  <c r="BH550" i="16" s="1"/>
  <c r="AR550" i="16" a="1"/>
  <c r="AR550" i="16" s="1"/>
  <c r="BG550" i="16" a="1"/>
  <c r="BG550" i="16" s="1"/>
  <c r="AO550" i="16"/>
  <c r="AW550" i="16" a="1"/>
  <c r="AW550" i="16" s="1"/>
  <c r="AU550" i="16"/>
  <c r="BJ550" i="16" a="1"/>
  <c r="BJ550" i="16" s="1"/>
  <c r="BE550" i="16" a="1"/>
  <c r="BE550" i="16" s="1"/>
  <c r="BD550" i="16" a="1"/>
  <c r="BD550" i="16" s="1"/>
  <c r="BA550" i="16" a="1"/>
  <c r="BA550" i="16" s="1"/>
  <c r="AX550" i="16" a="1"/>
  <c r="AX550" i="16" s="1"/>
  <c r="AY550" i="16" a="1"/>
  <c r="AY550" i="16" s="1"/>
  <c r="AZ550" i="16" a="1"/>
  <c r="AZ550" i="16" s="1"/>
  <c r="BI550" i="16" a="1"/>
  <c r="BI550" i="16" s="1"/>
  <c r="D541" i="21" l="1"/>
  <c r="J543" i="21"/>
  <c r="I543" i="21"/>
  <c r="N543" i="21"/>
  <c r="G543" i="21"/>
  <c r="M544" i="21"/>
  <c r="K545" i="21" s="1"/>
  <c r="L545" i="21" s="1"/>
  <c r="H544" i="21" a="1"/>
  <c r="H544" i="21" s="1"/>
  <c r="AF542" i="21" a="1"/>
  <c r="AF542" i="21" s="1"/>
  <c r="X542" i="21" a="1"/>
  <c r="X542" i="21" s="1"/>
  <c r="W542" i="21"/>
  <c r="AG542" i="21" a="1"/>
  <c r="AG542" i="21" s="1"/>
  <c r="V542" i="21"/>
  <c r="O542" i="21"/>
  <c r="AB542" i="21" a="1"/>
  <c r="AB542" i="21" s="1"/>
  <c r="AJ542" i="21" a="1"/>
  <c r="AJ542" i="21" s="1"/>
  <c r="Y542" i="21" a="1"/>
  <c r="Y542" i="21" s="1"/>
  <c r="Q542" i="21"/>
  <c r="AE542" i="21" a="1"/>
  <c r="AE542" i="21" s="1"/>
  <c r="P542" i="21"/>
  <c r="T542" i="21" a="1"/>
  <c r="T542" i="21" s="1"/>
  <c r="AK542" i="21" a="1"/>
  <c r="AK542" i="21" s="1"/>
  <c r="AH542" i="21" a="1"/>
  <c r="AH542" i="21" s="1"/>
  <c r="AD542" i="21" a="1"/>
  <c r="AD542" i="21" s="1"/>
  <c r="S542" i="21" a="1"/>
  <c r="S542" i="21" s="1"/>
  <c r="AA542" i="21" a="1"/>
  <c r="AA542" i="21" s="1"/>
  <c r="Z542" i="21" a="1"/>
  <c r="Z542" i="21" s="1"/>
  <c r="R542" i="21"/>
  <c r="U542" i="21"/>
  <c r="D542" i="21" s="1"/>
  <c r="AI542" i="21" a="1"/>
  <c r="AI542" i="21" s="1"/>
  <c r="AC542" i="21" a="1"/>
  <c r="AC542" i="21" s="1"/>
  <c r="D507" i="20"/>
  <c r="T508" i="20" a="1"/>
  <c r="T508" i="20" s="1"/>
  <c r="AD508" i="20" a="1"/>
  <c r="AD508" i="20" s="1"/>
  <c r="S508" i="20" a="1"/>
  <c r="S508" i="20" s="1"/>
  <c r="AC508" i="20" a="1"/>
  <c r="AC508" i="20" s="1"/>
  <c r="R508" i="20"/>
  <c r="W508" i="20"/>
  <c r="AG508" i="20" a="1"/>
  <c r="AG508" i="20" s="1"/>
  <c r="V508" i="20"/>
  <c r="AJ508" i="20" a="1"/>
  <c r="AJ508" i="20" s="1"/>
  <c r="Y508" i="20" a="1"/>
  <c r="Y508" i="20" s="1"/>
  <c r="Q508" i="20"/>
  <c r="AH508" i="20" a="1"/>
  <c r="AH508" i="20" s="1"/>
  <c r="P508" i="20"/>
  <c r="AE508" i="20" a="1"/>
  <c r="AE508" i="20" s="1"/>
  <c r="AI508" i="20" a="1"/>
  <c r="AI508" i="20" s="1"/>
  <c r="AF508" i="20" a="1"/>
  <c r="AF508" i="20" s="1"/>
  <c r="AA508" i="20" a="1"/>
  <c r="AA508" i="20" s="1"/>
  <c r="AB508" i="20" a="1"/>
  <c r="AB508" i="20" s="1"/>
  <c r="AK508" i="20" a="1"/>
  <c r="AK508" i="20" s="1"/>
  <c r="Z508" i="20" a="1"/>
  <c r="Z508" i="20" s="1"/>
  <c r="X508" i="20" a="1"/>
  <c r="X508" i="20" s="1"/>
  <c r="U508" i="20"/>
  <c r="D508" i="20" s="1"/>
  <c r="O508" i="20"/>
  <c r="M510" i="20"/>
  <c r="K511" i="20" s="1"/>
  <c r="L511" i="20" s="1"/>
  <c r="H510" i="20" a="1"/>
  <c r="H510" i="20" s="1"/>
  <c r="G509" i="20"/>
  <c r="I509" i="20"/>
  <c r="N509" i="20"/>
  <c r="J509" i="20"/>
  <c r="AC550" i="16"/>
  <c r="BD551" i="16" a="1"/>
  <c r="BD551" i="16" s="1"/>
  <c r="AU551" i="16"/>
  <c r="BJ551" i="16" a="1"/>
  <c r="BJ551" i="16" s="1"/>
  <c r="BA551" i="16" a="1"/>
  <c r="BA551" i="16" s="1"/>
  <c r="AO551" i="16"/>
  <c r="AX551" i="16" a="1"/>
  <c r="AX551" i="16" s="1"/>
  <c r="BG551" i="16" a="1"/>
  <c r="BG551" i="16" s="1"/>
  <c r="AQ551" i="16"/>
  <c r="BC551" i="16" a="1"/>
  <c r="BC551" i="16" s="1"/>
  <c r="AP551" i="16"/>
  <c r="AW551" i="16" a="1"/>
  <c r="AW551" i="16" s="1"/>
  <c r="AV551" i="16"/>
  <c r="BI551" i="16" a="1"/>
  <c r="BI551" i="16" s="1"/>
  <c r="AT551" i="16"/>
  <c r="AC551" i="16" s="1"/>
  <c r="BE551" i="16" a="1"/>
  <c r="BE551" i="16" s="1"/>
  <c r="BB551" i="16" a="1"/>
  <c r="BB551" i="16" s="1"/>
  <c r="BF551" i="16" a="1"/>
  <c r="BF551" i="16" s="1"/>
  <c r="AZ551" i="16" a="1"/>
  <c r="AZ551" i="16" s="1"/>
  <c r="AS551" i="16" a="1"/>
  <c r="AS551" i="16" s="1"/>
  <c r="AR551" i="16" a="1"/>
  <c r="AR551" i="16" s="1"/>
  <c r="BH551" i="16" a="1"/>
  <c r="BH551" i="16" s="1"/>
  <c r="AY551" i="16" a="1"/>
  <c r="AY551" i="16" s="1"/>
  <c r="AN551" i="16"/>
  <c r="AG553" i="16" a="1"/>
  <c r="AG553" i="16" s="1"/>
  <c r="AL553" i="16"/>
  <c r="AJ554" i="16" s="1"/>
  <c r="AK554" i="16" s="1"/>
  <c r="AF552" i="16"/>
  <c r="AI552" i="16"/>
  <c r="AH552" i="16"/>
  <c r="AM552" i="16"/>
  <c r="I544" i="21" l="1"/>
  <c r="N544" i="21"/>
  <c r="J544" i="21"/>
  <c r="G544" i="21"/>
  <c r="H545" i="21" a="1"/>
  <c r="H545" i="21" s="1"/>
  <c r="M545" i="21"/>
  <c r="K546" i="21" s="1"/>
  <c r="L546" i="21" s="1"/>
  <c r="AF543" i="21" a="1"/>
  <c r="AF543" i="21" s="1"/>
  <c r="X543" i="21" a="1"/>
  <c r="X543" i="21" s="1"/>
  <c r="W543" i="21"/>
  <c r="AJ543" i="21" a="1"/>
  <c r="AJ543" i="21" s="1"/>
  <c r="AA543" i="21" a="1"/>
  <c r="AA543" i="21" s="1"/>
  <c r="AI543" i="21" a="1"/>
  <c r="AI543" i="21" s="1"/>
  <c r="Y543" i="21" a="1"/>
  <c r="Y543" i="21" s="1"/>
  <c r="AK543" i="21" a="1"/>
  <c r="AK543" i="21" s="1"/>
  <c r="V543" i="21"/>
  <c r="U543" i="21"/>
  <c r="D543" i="21" s="1"/>
  <c r="AH543" i="21" a="1"/>
  <c r="AH543" i="21" s="1"/>
  <c r="S543" i="21" a="1"/>
  <c r="S543" i="21" s="1"/>
  <c r="AC543" i="21" a="1"/>
  <c r="AC543" i="21" s="1"/>
  <c r="AB543" i="21" a="1"/>
  <c r="AB543" i="21" s="1"/>
  <c r="Z543" i="21" a="1"/>
  <c r="Z543" i="21" s="1"/>
  <c r="Q543" i="21"/>
  <c r="R543" i="21"/>
  <c r="O543" i="21"/>
  <c r="T543" i="21" a="1"/>
  <c r="T543" i="21" s="1"/>
  <c r="AG543" i="21" a="1"/>
  <c r="AG543" i="21" s="1"/>
  <c r="P543" i="21"/>
  <c r="AD543" i="21" a="1"/>
  <c r="AD543" i="21" s="1"/>
  <c r="AE543" i="21" a="1"/>
  <c r="AE543" i="21" s="1"/>
  <c r="AK509" i="20" a="1"/>
  <c r="AK509" i="20" s="1"/>
  <c r="AC509" i="20" a="1"/>
  <c r="AC509" i="20" s="1"/>
  <c r="V509" i="20"/>
  <c r="AG509" i="20" a="1"/>
  <c r="AG509" i="20" s="1"/>
  <c r="X509" i="20" a="1"/>
  <c r="X509" i="20" s="1"/>
  <c r="W509" i="20"/>
  <c r="P509" i="20"/>
  <c r="O509" i="20"/>
  <c r="AJ509" i="20" a="1"/>
  <c r="AJ509" i="20" s="1"/>
  <c r="Y509" i="20" a="1"/>
  <c r="Y509" i="20" s="1"/>
  <c r="U509" i="20"/>
  <c r="D509" i="20" s="1"/>
  <c r="T509" i="20" a="1"/>
  <c r="T509" i="20" s="1"/>
  <c r="S509" i="20" a="1"/>
  <c r="S509" i="20" s="1"/>
  <c r="AI509" i="20" a="1"/>
  <c r="AI509" i="20" s="1"/>
  <c r="R509" i="20"/>
  <c r="AB509" i="20" a="1"/>
  <c r="AB509" i="20" s="1"/>
  <c r="AA509" i="20" a="1"/>
  <c r="AA509" i="20" s="1"/>
  <c r="Z509" i="20" a="1"/>
  <c r="Z509" i="20" s="1"/>
  <c r="AD509" i="20" a="1"/>
  <c r="AD509" i="20" s="1"/>
  <c r="Q509" i="20"/>
  <c r="AE509" i="20" a="1"/>
  <c r="AE509" i="20" s="1"/>
  <c r="AH509" i="20" a="1"/>
  <c r="AH509" i="20" s="1"/>
  <c r="AF509" i="20" a="1"/>
  <c r="AF509" i="20" s="1"/>
  <c r="I510" i="20"/>
  <c r="G510" i="20"/>
  <c r="N510" i="20"/>
  <c r="J510" i="20"/>
  <c r="H511" i="20" a="1"/>
  <c r="H511" i="20" s="1"/>
  <c r="M511" i="20"/>
  <c r="K512" i="20" s="1"/>
  <c r="L512" i="20" s="1"/>
  <c r="AT552" i="16"/>
  <c r="AC552" i="16" s="1"/>
  <c r="BE552" i="16" a="1"/>
  <c r="BE552" i="16" s="1"/>
  <c r="AV552" i="16"/>
  <c r="BD552" i="16" a="1"/>
  <c r="BD552" i="16" s="1"/>
  <c r="AS552" i="16" a="1"/>
  <c r="AS552" i="16" s="1"/>
  <c r="BB552" i="16" a="1"/>
  <c r="BB552" i="16" s="1"/>
  <c r="AP552" i="16"/>
  <c r="AO552" i="16"/>
  <c r="BA552" i="16" a="1"/>
  <c r="BA552" i="16" s="1"/>
  <c r="BI552" i="16" a="1"/>
  <c r="BI552" i="16" s="1"/>
  <c r="AY552" i="16" a="1"/>
  <c r="AY552" i="16" s="1"/>
  <c r="AX552" i="16" a="1"/>
  <c r="AX552" i="16" s="1"/>
  <c r="AU552" i="16"/>
  <c r="BJ552" i="16" a="1"/>
  <c r="BJ552" i="16" s="1"/>
  <c r="AN552" i="16"/>
  <c r="BC552" i="16" a="1"/>
  <c r="BC552" i="16" s="1"/>
  <c r="AZ552" i="16" a="1"/>
  <c r="AZ552" i="16" s="1"/>
  <c r="BF552" i="16" a="1"/>
  <c r="BF552" i="16" s="1"/>
  <c r="AQ552" i="16"/>
  <c r="BH552" i="16" a="1"/>
  <c r="BH552" i="16" s="1"/>
  <c r="BG552" i="16" a="1"/>
  <c r="BG552" i="16" s="1"/>
  <c r="AW552" i="16" a="1"/>
  <c r="AW552" i="16" s="1"/>
  <c r="AR552" i="16" a="1"/>
  <c r="AR552" i="16" s="1"/>
  <c r="AL554" i="16"/>
  <c r="AJ555" i="16" s="1"/>
  <c r="AK555" i="16" s="1"/>
  <c r="AG554" i="16" a="1"/>
  <c r="AG554" i="16" s="1"/>
  <c r="AF553" i="16"/>
  <c r="AI553" i="16"/>
  <c r="AH553" i="16"/>
  <c r="AM553" i="16"/>
  <c r="H546" i="21" l="1" a="1"/>
  <c r="H546" i="21" s="1"/>
  <c r="M546" i="21"/>
  <c r="K547" i="21" s="1"/>
  <c r="L547" i="21" s="1"/>
  <c r="G545" i="21"/>
  <c r="N545" i="21"/>
  <c r="J545" i="21"/>
  <c r="I545" i="21"/>
  <c r="W544" i="21"/>
  <c r="AE544" i="21" a="1"/>
  <c r="AE544" i="21" s="1"/>
  <c r="V544" i="21"/>
  <c r="S544" i="21" a="1"/>
  <c r="S544" i="21" s="1"/>
  <c r="AC544" i="21" a="1"/>
  <c r="AC544" i="21" s="1"/>
  <c r="R544" i="21"/>
  <c r="T544" i="21" a="1"/>
  <c r="T544" i="21" s="1"/>
  <c r="AF544" i="21" a="1"/>
  <c r="AF544" i="21" s="1"/>
  <c r="AI544" i="21" a="1"/>
  <c r="AI544" i="21" s="1"/>
  <c r="X544" i="21" a="1"/>
  <c r="X544" i="21" s="1"/>
  <c r="AK544" i="21" a="1"/>
  <c r="AK544" i="21" s="1"/>
  <c r="Y544" i="21" a="1"/>
  <c r="Y544" i="21" s="1"/>
  <c r="O544" i="21"/>
  <c r="AH544" i="21" a="1"/>
  <c r="AH544" i="21" s="1"/>
  <c r="Q544" i="21"/>
  <c r="P544" i="21"/>
  <c r="AJ544" i="21" a="1"/>
  <c r="AJ544" i="21" s="1"/>
  <c r="Z544" i="21" a="1"/>
  <c r="Z544" i="21" s="1"/>
  <c r="U544" i="21"/>
  <c r="AG544" i="21" a="1"/>
  <c r="AG544" i="21" s="1"/>
  <c r="AD544" i="21" a="1"/>
  <c r="AD544" i="21" s="1"/>
  <c r="AA544" i="21" a="1"/>
  <c r="AA544" i="21" s="1"/>
  <c r="AB544" i="21" a="1"/>
  <c r="AB544" i="21" s="1"/>
  <c r="M512" i="20"/>
  <c r="K513" i="20" s="1"/>
  <c r="L513" i="20" s="1"/>
  <c r="H512" i="20" a="1"/>
  <c r="H512" i="20" s="1"/>
  <c r="I511" i="20"/>
  <c r="N511" i="20"/>
  <c r="J511" i="20"/>
  <c r="G511" i="20"/>
  <c r="S510" i="20" a="1"/>
  <c r="S510" i="20" s="1"/>
  <c r="X510" i="20" a="1"/>
  <c r="X510" i="20" s="1"/>
  <c r="AI510" i="20" a="1"/>
  <c r="AI510" i="20" s="1"/>
  <c r="Z510" i="20" a="1"/>
  <c r="Z510" i="20" s="1"/>
  <c r="AK510" i="20" a="1"/>
  <c r="AK510" i="20" s="1"/>
  <c r="AJ510" i="20" a="1"/>
  <c r="AJ510" i="20" s="1"/>
  <c r="Y510" i="20" a="1"/>
  <c r="Y510" i="20" s="1"/>
  <c r="V510" i="20"/>
  <c r="AH510" i="20" a="1"/>
  <c r="AH510" i="20" s="1"/>
  <c r="U510" i="20"/>
  <c r="AA510" i="20" a="1"/>
  <c r="AA510" i="20" s="1"/>
  <c r="AD510" i="20" a="1"/>
  <c r="AD510" i="20" s="1"/>
  <c r="AC510" i="20" a="1"/>
  <c r="AC510" i="20" s="1"/>
  <c r="T510" i="20" a="1"/>
  <c r="T510" i="20" s="1"/>
  <c r="R510" i="20"/>
  <c r="O510" i="20"/>
  <c r="Q510" i="20"/>
  <c r="P510" i="20"/>
  <c r="W510" i="20"/>
  <c r="AB510" i="20" a="1"/>
  <c r="AB510" i="20" s="1"/>
  <c r="AG510" i="20" a="1"/>
  <c r="AG510" i="20" s="1"/>
  <c r="AE510" i="20" a="1"/>
  <c r="AE510" i="20" s="1"/>
  <c r="AF510" i="20" a="1"/>
  <c r="AF510" i="20" s="1"/>
  <c r="BC553" i="16" a="1"/>
  <c r="BC553" i="16" s="1"/>
  <c r="BF553" i="16" a="1"/>
  <c r="BF553" i="16" s="1"/>
  <c r="BG553" i="16" a="1"/>
  <c r="BG553" i="16" s="1"/>
  <c r="AX553" i="16" a="1"/>
  <c r="AX553" i="16" s="1"/>
  <c r="AW553" i="16" a="1"/>
  <c r="AW553" i="16" s="1"/>
  <c r="AV553" i="16"/>
  <c r="AZ553" i="16" a="1"/>
  <c r="AZ553" i="16" s="1"/>
  <c r="BJ553" i="16" a="1"/>
  <c r="BJ553" i="16" s="1"/>
  <c r="BH553" i="16" a="1"/>
  <c r="BH553" i="16" s="1"/>
  <c r="AT553" i="16"/>
  <c r="BB553" i="16" a="1"/>
  <c r="BB553" i="16" s="1"/>
  <c r="BE553" i="16" a="1"/>
  <c r="BE553" i="16" s="1"/>
  <c r="BD553" i="16" a="1"/>
  <c r="BD553" i="16" s="1"/>
  <c r="AY553" i="16" a="1"/>
  <c r="AY553" i="16" s="1"/>
  <c r="AU553" i="16"/>
  <c r="AS553" i="16" a="1"/>
  <c r="AS553" i="16" s="1"/>
  <c r="BI553" i="16" a="1"/>
  <c r="BI553" i="16" s="1"/>
  <c r="BA553" i="16" a="1"/>
  <c r="BA553" i="16" s="1"/>
  <c r="AR553" i="16" a="1"/>
  <c r="AR553" i="16" s="1"/>
  <c r="AQ553" i="16"/>
  <c r="AP553" i="16"/>
  <c r="AO553" i="16"/>
  <c r="AN553" i="16"/>
  <c r="AM554" i="16"/>
  <c r="AH554" i="16"/>
  <c r="AF554" i="16"/>
  <c r="AI554" i="16"/>
  <c r="AG555" i="16" a="1"/>
  <c r="AG555" i="16" s="1"/>
  <c r="AL555" i="16"/>
  <c r="AJ556" i="16" s="1"/>
  <c r="AK556" i="16" s="1"/>
  <c r="D544" i="21" l="1"/>
  <c r="AE545" i="21" a="1"/>
  <c r="AE545" i="21" s="1"/>
  <c r="V545" i="21"/>
  <c r="U545" i="21"/>
  <c r="D545" i="21" s="1"/>
  <c r="AG545" i="21" a="1"/>
  <c r="AG545" i="21" s="1"/>
  <c r="X545" i="21" a="1"/>
  <c r="X545" i="21" s="1"/>
  <c r="W545" i="21"/>
  <c r="AB545" i="21" a="1"/>
  <c r="AB545" i="21" s="1"/>
  <c r="AI545" i="21" a="1"/>
  <c r="AI545" i="21" s="1"/>
  <c r="T545" i="21" a="1"/>
  <c r="T545" i="21" s="1"/>
  <c r="AA545" i="21" a="1"/>
  <c r="AA545" i="21" s="1"/>
  <c r="Z545" i="21" a="1"/>
  <c r="Z545" i="21" s="1"/>
  <c r="AF545" i="21" a="1"/>
  <c r="AF545" i="21" s="1"/>
  <c r="AD545" i="21" a="1"/>
  <c r="AD545" i="21" s="1"/>
  <c r="AC545" i="21" a="1"/>
  <c r="AC545" i="21" s="1"/>
  <c r="P545" i="21"/>
  <c r="AH545" i="21" a="1"/>
  <c r="AH545" i="21" s="1"/>
  <c r="R545" i="21"/>
  <c r="AK545" i="21" a="1"/>
  <c r="AK545" i="21" s="1"/>
  <c r="Y545" i="21" a="1"/>
  <c r="Y545" i="21" s="1"/>
  <c r="AJ545" i="21" a="1"/>
  <c r="AJ545" i="21" s="1"/>
  <c r="S545" i="21" a="1"/>
  <c r="S545" i="21" s="1"/>
  <c r="Q545" i="21"/>
  <c r="O545" i="21"/>
  <c r="M547" i="21"/>
  <c r="K548" i="21" s="1"/>
  <c r="L548" i="21" s="1"/>
  <c r="H547" i="21" a="1"/>
  <c r="H547" i="21" s="1"/>
  <c r="J546" i="21"/>
  <c r="G546" i="21"/>
  <c r="N546" i="21"/>
  <c r="I546" i="21"/>
  <c r="D510" i="20"/>
  <c r="AJ511" i="20" a="1"/>
  <c r="AJ511" i="20" s="1"/>
  <c r="AB511" i="20" a="1"/>
  <c r="AB511" i="20" s="1"/>
  <c r="R511" i="20"/>
  <c r="Y511" i="20" a="1"/>
  <c r="Y511" i="20" s="1"/>
  <c r="S511" i="20" a="1"/>
  <c r="S511" i="20" s="1"/>
  <c r="AC511" i="20" a="1"/>
  <c r="AC511" i="20" s="1"/>
  <c r="Q511" i="20"/>
  <c r="U511" i="20"/>
  <c r="D511" i="20" s="1"/>
  <c r="AF511" i="20" a="1"/>
  <c r="AF511" i="20" s="1"/>
  <c r="AI511" i="20" a="1"/>
  <c r="AI511" i="20" s="1"/>
  <c r="W511" i="20"/>
  <c r="V511" i="20"/>
  <c r="P511" i="20"/>
  <c r="O511" i="20"/>
  <c r="AH511" i="20" a="1"/>
  <c r="AH511" i="20" s="1"/>
  <c r="AG511" i="20" a="1"/>
  <c r="AG511" i="20" s="1"/>
  <c r="AK511" i="20" a="1"/>
  <c r="AK511" i="20" s="1"/>
  <c r="AE511" i="20" a="1"/>
  <c r="AE511" i="20" s="1"/>
  <c r="AA511" i="20" a="1"/>
  <c r="AA511" i="20" s="1"/>
  <c r="X511" i="20" a="1"/>
  <c r="X511" i="20" s="1"/>
  <c r="T511" i="20" a="1"/>
  <c r="T511" i="20" s="1"/>
  <c r="Z511" i="20" a="1"/>
  <c r="Z511" i="20" s="1"/>
  <c r="AD511" i="20" a="1"/>
  <c r="AD511" i="20" s="1"/>
  <c r="G512" i="20"/>
  <c r="N512" i="20"/>
  <c r="J512" i="20"/>
  <c r="I512" i="20"/>
  <c r="H513" i="20" a="1"/>
  <c r="H513" i="20" s="1"/>
  <c r="M513" i="20"/>
  <c r="K514" i="20" s="1"/>
  <c r="L514" i="20" s="1"/>
  <c r="AL556" i="16"/>
  <c r="AJ557" i="16" s="1"/>
  <c r="AK557" i="16" s="1"/>
  <c r="AG556" i="16" a="1"/>
  <c r="AG556" i="16" s="1"/>
  <c r="AC553" i="16"/>
  <c r="AS554" i="16" a="1"/>
  <c r="AS554" i="16" s="1"/>
  <c r="BG554" i="16" a="1"/>
  <c r="BG554" i="16" s="1"/>
  <c r="AN554" i="16"/>
  <c r="BB554" i="16" a="1"/>
  <c r="BB554" i="16" s="1"/>
  <c r="AP554" i="16"/>
  <c r="AO554" i="16"/>
  <c r="BH554" i="16" a="1"/>
  <c r="BH554" i="16" s="1"/>
  <c r="AW554" i="16" a="1"/>
  <c r="AW554" i="16" s="1"/>
  <c r="AV554" i="16"/>
  <c r="BE554" i="16" a="1"/>
  <c r="BE554" i="16" s="1"/>
  <c r="BD554" i="16" a="1"/>
  <c r="BD554" i="16" s="1"/>
  <c r="AX554" i="16" a="1"/>
  <c r="AX554" i="16" s="1"/>
  <c r="AU554" i="16"/>
  <c r="BJ554" i="16" a="1"/>
  <c r="BJ554" i="16" s="1"/>
  <c r="AR554" i="16" a="1"/>
  <c r="AR554" i="16" s="1"/>
  <c r="AY554" i="16" a="1"/>
  <c r="AY554" i="16" s="1"/>
  <c r="AT554" i="16"/>
  <c r="AC554" i="16" s="1"/>
  <c r="BI554" i="16" a="1"/>
  <c r="BI554" i="16" s="1"/>
  <c r="BF554" i="16" a="1"/>
  <c r="BF554" i="16" s="1"/>
  <c r="BC554" i="16" a="1"/>
  <c r="BC554" i="16" s="1"/>
  <c r="BA554" i="16" a="1"/>
  <c r="BA554" i="16" s="1"/>
  <c r="AZ554" i="16" a="1"/>
  <c r="AZ554" i="16" s="1"/>
  <c r="AQ554" i="16"/>
  <c r="AM555" i="16"/>
  <c r="AF555" i="16"/>
  <c r="AI555" i="16"/>
  <c r="AH555" i="16"/>
  <c r="AF546" i="21" l="1" a="1"/>
  <c r="AF546" i="21" s="1"/>
  <c r="X546" i="21" a="1"/>
  <c r="X546" i="21" s="1"/>
  <c r="V546" i="21"/>
  <c r="AE546" i="21" a="1"/>
  <c r="AE546" i="21" s="1"/>
  <c r="U546" i="21"/>
  <c r="D546" i="21" s="1"/>
  <c r="AK546" i="21" a="1"/>
  <c r="AK546" i="21" s="1"/>
  <c r="AA546" i="21" a="1"/>
  <c r="AA546" i="21" s="1"/>
  <c r="AJ546" i="21" a="1"/>
  <c r="AJ546" i="21" s="1"/>
  <c r="Y546" i="21" a="1"/>
  <c r="Y546" i="21" s="1"/>
  <c r="AI546" i="21" a="1"/>
  <c r="AI546" i="21" s="1"/>
  <c r="T546" i="21" a="1"/>
  <c r="T546" i="21" s="1"/>
  <c r="AD546" i="21" a="1"/>
  <c r="AD546" i="21" s="1"/>
  <c r="AH546" i="21" a="1"/>
  <c r="AH546" i="21" s="1"/>
  <c r="P546" i="21"/>
  <c r="O546" i="21"/>
  <c r="Z546" i="21" a="1"/>
  <c r="Z546" i="21" s="1"/>
  <c r="W546" i="21"/>
  <c r="Q546" i="21"/>
  <c r="AB546" i="21" a="1"/>
  <c r="AB546" i="21" s="1"/>
  <c r="R546" i="21"/>
  <c r="AG546" i="21" a="1"/>
  <c r="AG546" i="21" s="1"/>
  <c r="AC546" i="21" a="1"/>
  <c r="AC546" i="21" s="1"/>
  <c r="S546" i="21" a="1"/>
  <c r="S546" i="21" s="1"/>
  <c r="I547" i="21"/>
  <c r="J547" i="21"/>
  <c r="N547" i="21"/>
  <c r="G547" i="21"/>
  <c r="M548" i="21"/>
  <c r="K549" i="21" s="1"/>
  <c r="L549" i="21" s="1"/>
  <c r="H548" i="21" a="1"/>
  <c r="H548" i="21" s="1"/>
  <c r="M514" i="20"/>
  <c r="K515" i="20" s="1"/>
  <c r="L515" i="20" s="1"/>
  <c r="H514" i="20" a="1"/>
  <c r="H514" i="20" s="1"/>
  <c r="J513" i="20"/>
  <c r="G513" i="20"/>
  <c r="I513" i="20"/>
  <c r="N513" i="20"/>
  <c r="Q512" i="20"/>
  <c r="Z512" i="20" a="1"/>
  <c r="Z512" i="20" s="1"/>
  <c r="AF512" i="20" a="1"/>
  <c r="AF512" i="20" s="1"/>
  <c r="V512" i="20"/>
  <c r="U512" i="20"/>
  <c r="D512" i="20" s="1"/>
  <c r="AC512" i="20" a="1"/>
  <c r="AC512" i="20" s="1"/>
  <c r="O512" i="20"/>
  <c r="AH512" i="20" a="1"/>
  <c r="AH512" i="20" s="1"/>
  <c r="T512" i="20" a="1"/>
  <c r="T512" i="20" s="1"/>
  <c r="AE512" i="20" a="1"/>
  <c r="AE512" i="20" s="1"/>
  <c r="Y512" i="20" a="1"/>
  <c r="Y512" i="20" s="1"/>
  <c r="AD512" i="20" a="1"/>
  <c r="AD512" i="20" s="1"/>
  <c r="AB512" i="20" a="1"/>
  <c r="AB512" i="20" s="1"/>
  <c r="AA512" i="20" a="1"/>
  <c r="AA512" i="20" s="1"/>
  <c r="AK512" i="20" a="1"/>
  <c r="AK512" i="20" s="1"/>
  <c r="AI512" i="20" a="1"/>
  <c r="AI512" i="20" s="1"/>
  <c r="AJ512" i="20" a="1"/>
  <c r="AJ512" i="20" s="1"/>
  <c r="AG512" i="20" a="1"/>
  <c r="AG512" i="20" s="1"/>
  <c r="X512" i="20" a="1"/>
  <c r="X512" i="20" s="1"/>
  <c r="W512" i="20"/>
  <c r="S512" i="20" a="1"/>
  <c r="S512" i="20" s="1"/>
  <c r="R512" i="20"/>
  <c r="P512" i="20"/>
  <c r="BJ555" i="16" a="1"/>
  <c r="BJ555" i="16" s="1"/>
  <c r="BB555" i="16" a="1"/>
  <c r="BB555" i="16" s="1"/>
  <c r="BH555" i="16" a="1"/>
  <c r="BH555" i="16" s="1"/>
  <c r="AS555" i="16" a="1"/>
  <c r="AS555" i="16" s="1"/>
  <c r="AW555" i="16" a="1"/>
  <c r="AW555" i="16" s="1"/>
  <c r="BF555" i="16" a="1"/>
  <c r="BF555" i="16" s="1"/>
  <c r="AV555" i="16"/>
  <c r="BE555" i="16" a="1"/>
  <c r="BE555" i="16" s="1"/>
  <c r="AR555" i="16" a="1"/>
  <c r="AR555" i="16" s="1"/>
  <c r="AN555" i="16"/>
  <c r="BI555" i="16" a="1"/>
  <c r="BI555" i="16" s="1"/>
  <c r="AT555" i="16"/>
  <c r="AC555" i="16" s="1"/>
  <c r="AQ555" i="16"/>
  <c r="AP555" i="16"/>
  <c r="BG555" i="16" a="1"/>
  <c r="BG555" i="16" s="1"/>
  <c r="BD555" i="16" a="1"/>
  <c r="BD555" i="16" s="1"/>
  <c r="BA555" i="16" a="1"/>
  <c r="BA555" i="16" s="1"/>
  <c r="AX555" i="16" a="1"/>
  <c r="AX555" i="16" s="1"/>
  <c r="AU555" i="16"/>
  <c r="AO555" i="16"/>
  <c r="BC555" i="16" a="1"/>
  <c r="BC555" i="16" s="1"/>
  <c r="AZ555" i="16" a="1"/>
  <c r="AZ555" i="16" s="1"/>
  <c r="AY555" i="16" a="1"/>
  <c r="AY555" i="16" s="1"/>
  <c r="AM556" i="16"/>
  <c r="AI556" i="16"/>
  <c r="AH556" i="16"/>
  <c r="AF556" i="16"/>
  <c r="AL557" i="16"/>
  <c r="AJ558" i="16" s="1"/>
  <c r="AK558" i="16" s="1"/>
  <c r="AG557" i="16" a="1"/>
  <c r="AG557" i="16" s="1"/>
  <c r="N548" i="21" l="1"/>
  <c r="G548" i="21"/>
  <c r="J548" i="21"/>
  <c r="I548" i="21"/>
  <c r="H549" i="21" a="1"/>
  <c r="H549" i="21" s="1"/>
  <c r="M549" i="21"/>
  <c r="K550" i="21" s="1"/>
  <c r="L550" i="21" s="1"/>
  <c r="W547" i="21"/>
  <c r="AG547" i="21" a="1"/>
  <c r="AG547" i="21" s="1"/>
  <c r="X547" i="21" a="1"/>
  <c r="X547" i="21" s="1"/>
  <c r="AF547" i="21" a="1"/>
  <c r="AF547" i="21" s="1"/>
  <c r="AE547" i="21" a="1"/>
  <c r="AE547" i="21" s="1"/>
  <c r="T547" i="21" a="1"/>
  <c r="T547" i="21" s="1"/>
  <c r="AI547" i="21" a="1"/>
  <c r="AI547" i="21" s="1"/>
  <c r="V547" i="21"/>
  <c r="U547" i="21"/>
  <c r="AK547" i="21" a="1"/>
  <c r="AK547" i="21" s="1"/>
  <c r="Y547" i="21" a="1"/>
  <c r="Y547" i="21" s="1"/>
  <c r="AJ547" i="21" a="1"/>
  <c r="AJ547" i="21" s="1"/>
  <c r="R547" i="21"/>
  <c r="Q547" i="21"/>
  <c r="AA547" i="21" a="1"/>
  <c r="AA547" i="21" s="1"/>
  <c r="P547" i="21"/>
  <c r="O547" i="21"/>
  <c r="AH547" i="21" a="1"/>
  <c r="AH547" i="21" s="1"/>
  <c r="AC547" i="21" a="1"/>
  <c r="AC547" i="21" s="1"/>
  <c r="Z547" i="21" a="1"/>
  <c r="Z547" i="21" s="1"/>
  <c r="S547" i="21" a="1"/>
  <c r="S547" i="21" s="1"/>
  <c r="AB547" i="21" a="1"/>
  <c r="AB547" i="21" s="1"/>
  <c r="AD547" i="21" a="1"/>
  <c r="AD547" i="21" s="1"/>
  <c r="AI513" i="20" a="1"/>
  <c r="AI513" i="20" s="1"/>
  <c r="AA513" i="20" a="1"/>
  <c r="AA513" i="20" s="1"/>
  <c r="P513" i="20"/>
  <c r="AJ513" i="20" a="1"/>
  <c r="AJ513" i="20" s="1"/>
  <c r="O513" i="20"/>
  <c r="AH513" i="20" a="1"/>
  <c r="AH513" i="20" s="1"/>
  <c r="Y513" i="20" a="1"/>
  <c r="Y513" i="20" s="1"/>
  <c r="X513" i="20" a="1"/>
  <c r="X513" i="20" s="1"/>
  <c r="T513" i="20" a="1"/>
  <c r="T513" i="20" s="1"/>
  <c r="AF513" i="20" a="1"/>
  <c r="AF513" i="20" s="1"/>
  <c r="S513" i="20" a="1"/>
  <c r="S513" i="20" s="1"/>
  <c r="AG513" i="20" a="1"/>
  <c r="AG513" i="20" s="1"/>
  <c r="R513" i="20"/>
  <c r="AE513" i="20" a="1"/>
  <c r="AE513" i="20" s="1"/>
  <c r="W513" i="20"/>
  <c r="Z513" i="20" a="1"/>
  <c r="Z513" i="20" s="1"/>
  <c r="V513" i="20"/>
  <c r="U513" i="20"/>
  <c r="AC513" i="20" a="1"/>
  <c r="AC513" i="20" s="1"/>
  <c r="AB513" i="20" a="1"/>
  <c r="AB513" i="20" s="1"/>
  <c r="Q513" i="20"/>
  <c r="AK513" i="20" a="1"/>
  <c r="AK513" i="20" s="1"/>
  <c r="AD513" i="20" a="1"/>
  <c r="AD513" i="20" s="1"/>
  <c r="J514" i="20"/>
  <c r="I514" i="20"/>
  <c r="N514" i="20"/>
  <c r="G514" i="20"/>
  <c r="M515" i="20"/>
  <c r="K516" i="20" s="1"/>
  <c r="L516" i="20" s="1"/>
  <c r="H515" i="20" a="1"/>
  <c r="H515" i="20" s="1"/>
  <c r="AF557" i="16"/>
  <c r="AM557" i="16"/>
  <c r="AI557" i="16"/>
  <c r="AH557" i="16"/>
  <c r="AL558" i="16"/>
  <c r="AJ559" i="16" s="1"/>
  <c r="AK559" i="16" s="1"/>
  <c r="AG558" i="16" a="1"/>
  <c r="AG558" i="16" s="1"/>
  <c r="AR556" i="16" a="1"/>
  <c r="AR556" i="16" s="1"/>
  <c r="BI556" i="16" a="1"/>
  <c r="BI556" i="16" s="1"/>
  <c r="AO556" i="16"/>
  <c r="BF556" i="16" a="1"/>
  <c r="BF556" i="16" s="1"/>
  <c r="AW556" i="16" a="1"/>
  <c r="AW556" i="16" s="1"/>
  <c r="BB556" i="16" a="1"/>
  <c r="BB556" i="16" s="1"/>
  <c r="AN556" i="16"/>
  <c r="BA556" i="16" a="1"/>
  <c r="BA556" i="16" s="1"/>
  <c r="BD556" i="16" a="1"/>
  <c r="BD556" i="16" s="1"/>
  <c r="AQ556" i="16"/>
  <c r="AP556" i="16"/>
  <c r="BJ556" i="16" a="1"/>
  <c r="BJ556" i="16" s="1"/>
  <c r="AV556" i="16"/>
  <c r="AU556" i="16"/>
  <c r="AY556" i="16" a="1"/>
  <c r="AY556" i="16" s="1"/>
  <c r="AX556" i="16" a="1"/>
  <c r="AX556" i="16" s="1"/>
  <c r="AS556" i="16" a="1"/>
  <c r="AS556" i="16" s="1"/>
  <c r="AT556" i="16"/>
  <c r="BE556" i="16" a="1"/>
  <c r="BE556" i="16" s="1"/>
  <c r="BC556" i="16" a="1"/>
  <c r="BC556" i="16" s="1"/>
  <c r="BH556" i="16" a="1"/>
  <c r="BH556" i="16" s="1"/>
  <c r="BG556" i="16" a="1"/>
  <c r="BG556" i="16" s="1"/>
  <c r="AZ556" i="16" a="1"/>
  <c r="AZ556" i="16" s="1"/>
  <c r="D547" i="21" l="1"/>
  <c r="H550" i="21" a="1"/>
  <c r="H550" i="21" s="1"/>
  <c r="M550" i="21"/>
  <c r="K551" i="21" s="1"/>
  <c r="L551" i="21" s="1"/>
  <c r="N549" i="21"/>
  <c r="J549" i="21"/>
  <c r="I549" i="21"/>
  <c r="G549" i="21"/>
  <c r="AE548" i="21" a="1"/>
  <c r="AE548" i="21" s="1"/>
  <c r="V548" i="21"/>
  <c r="AH548" i="21" a="1"/>
  <c r="AH548" i="21" s="1"/>
  <c r="Y548" i="21" a="1"/>
  <c r="Y548" i="21" s="1"/>
  <c r="AK548" i="21" a="1"/>
  <c r="AK548" i="21" s="1"/>
  <c r="AA548" i="21" a="1"/>
  <c r="AA548" i="21" s="1"/>
  <c r="AF548" i="21" a="1"/>
  <c r="AF548" i="21" s="1"/>
  <c r="S548" i="21" a="1"/>
  <c r="S548" i="21" s="1"/>
  <c r="X548" i="21" a="1"/>
  <c r="X548" i="21" s="1"/>
  <c r="Z548" i="21" a="1"/>
  <c r="Z548" i="21" s="1"/>
  <c r="AI548" i="21" a="1"/>
  <c r="AI548" i="21" s="1"/>
  <c r="P548" i="21"/>
  <c r="O548" i="21"/>
  <c r="AG548" i="21" a="1"/>
  <c r="AG548" i="21" s="1"/>
  <c r="AD548" i="21" a="1"/>
  <c r="AD548" i="21" s="1"/>
  <c r="W548" i="21"/>
  <c r="T548" i="21" a="1"/>
  <c r="T548" i="21" s="1"/>
  <c r="Q548" i="21"/>
  <c r="AC548" i="21" a="1"/>
  <c r="AC548" i="21" s="1"/>
  <c r="R548" i="21"/>
  <c r="AJ548" i="21" a="1"/>
  <c r="AJ548" i="21" s="1"/>
  <c r="U548" i="21"/>
  <c r="D548" i="21" s="1"/>
  <c r="AB548" i="21" a="1"/>
  <c r="AB548" i="21" s="1"/>
  <c r="N515" i="20"/>
  <c r="I515" i="20"/>
  <c r="J515" i="20"/>
  <c r="G515" i="20"/>
  <c r="M516" i="20"/>
  <c r="K517" i="20" s="1"/>
  <c r="L517" i="20" s="1"/>
  <c r="H516" i="20" a="1"/>
  <c r="H516" i="20" s="1"/>
  <c r="O514" i="20"/>
  <c r="AK514" i="20" a="1"/>
  <c r="AK514" i="20" s="1"/>
  <c r="R514" i="20"/>
  <c r="AC514" i="20" a="1"/>
  <c r="AC514" i="20" s="1"/>
  <c r="Q514" i="20"/>
  <c r="AB514" i="20" a="1"/>
  <c r="AB514" i="20" s="1"/>
  <c r="P514" i="20"/>
  <c r="AF514" i="20" a="1"/>
  <c r="AF514" i="20" s="1"/>
  <c r="T514" i="20" a="1"/>
  <c r="T514" i="20" s="1"/>
  <c r="AG514" i="20" a="1"/>
  <c r="AG514" i="20" s="1"/>
  <c r="S514" i="20" a="1"/>
  <c r="S514" i="20" s="1"/>
  <c r="X514" i="20" a="1"/>
  <c r="X514" i="20" s="1"/>
  <c r="AJ514" i="20" a="1"/>
  <c r="AJ514" i="20" s="1"/>
  <c r="W514" i="20"/>
  <c r="Y514" i="20" a="1"/>
  <c r="Y514" i="20" s="1"/>
  <c r="V514" i="20"/>
  <c r="AI514" i="20" a="1"/>
  <c r="AI514" i="20" s="1"/>
  <c r="AH514" i="20" a="1"/>
  <c r="AH514" i="20" s="1"/>
  <c r="AA514" i="20" a="1"/>
  <c r="AA514" i="20" s="1"/>
  <c r="U514" i="20"/>
  <c r="D514" i="20" s="1"/>
  <c r="AD514" i="20" a="1"/>
  <c r="AD514" i="20" s="1"/>
  <c r="Z514" i="20" a="1"/>
  <c r="Z514" i="20" s="1"/>
  <c r="AE514" i="20" a="1"/>
  <c r="AE514" i="20" s="1"/>
  <c r="D513" i="20"/>
  <c r="AC556" i="16"/>
  <c r="AI558" i="16"/>
  <c r="AF558" i="16"/>
  <c r="AM558" i="16"/>
  <c r="AH558" i="16"/>
  <c r="AL559" i="16"/>
  <c r="AJ560" i="16" s="1"/>
  <c r="AK560" i="16" s="1"/>
  <c r="AG559" i="16" a="1"/>
  <c r="AG559" i="16" s="1"/>
  <c r="BI557" i="16" a="1"/>
  <c r="BI557" i="16" s="1"/>
  <c r="BA557" i="16" a="1"/>
  <c r="BA557" i="16" s="1"/>
  <c r="AQ557" i="16"/>
  <c r="BB557" i="16" a="1"/>
  <c r="BB557" i="16" s="1"/>
  <c r="AR557" i="16" a="1"/>
  <c r="AR557" i="16" s="1"/>
  <c r="BJ557" i="16" a="1"/>
  <c r="BJ557" i="16" s="1"/>
  <c r="AP557" i="16"/>
  <c r="AZ557" i="16" a="1"/>
  <c r="AZ557" i="16" s="1"/>
  <c r="BG557" i="16" a="1"/>
  <c r="BG557" i="16" s="1"/>
  <c r="AW557" i="16" a="1"/>
  <c r="AW557" i="16" s="1"/>
  <c r="AV557" i="16"/>
  <c r="BC557" i="16" a="1"/>
  <c r="BC557" i="16" s="1"/>
  <c r="AY557" i="16" a="1"/>
  <c r="AY557" i="16" s="1"/>
  <c r="AO557" i="16"/>
  <c r="BH557" i="16" a="1"/>
  <c r="BH557" i="16" s="1"/>
  <c r="AN557" i="16"/>
  <c r="BE557" i="16" a="1"/>
  <c r="BE557" i="16" s="1"/>
  <c r="AS557" i="16" a="1"/>
  <c r="AS557" i="16" s="1"/>
  <c r="AX557" i="16" a="1"/>
  <c r="AX557" i="16" s="1"/>
  <c r="BD557" i="16" a="1"/>
  <c r="BD557" i="16" s="1"/>
  <c r="AU557" i="16"/>
  <c r="AT557" i="16"/>
  <c r="AC557" i="16" s="1"/>
  <c r="BF557" i="16" a="1"/>
  <c r="BF557" i="16" s="1"/>
  <c r="U549" i="21" l="1"/>
  <c r="D549" i="21" s="1"/>
  <c r="AI549" i="21" a="1"/>
  <c r="AI549" i="21" s="1"/>
  <c r="Z549" i="21" a="1"/>
  <c r="Z549" i="21" s="1"/>
  <c r="AF549" i="21" a="1"/>
  <c r="AF549" i="21" s="1"/>
  <c r="T549" i="21" a="1"/>
  <c r="T549" i="21" s="1"/>
  <c r="P549" i="21"/>
  <c r="AC549" i="21" a="1"/>
  <c r="AC549" i="21" s="1"/>
  <c r="O549" i="21"/>
  <c r="Y549" i="21" a="1"/>
  <c r="Y549" i="21" s="1"/>
  <c r="AE549" i="21" a="1"/>
  <c r="AE549" i="21" s="1"/>
  <c r="AD549" i="21" a="1"/>
  <c r="AD549" i="21" s="1"/>
  <c r="AA549" i="21" a="1"/>
  <c r="AA549" i="21" s="1"/>
  <c r="AB549" i="21" a="1"/>
  <c r="AB549" i="21" s="1"/>
  <c r="X549" i="21" a="1"/>
  <c r="X549" i="21" s="1"/>
  <c r="W549" i="21"/>
  <c r="AJ549" i="21" a="1"/>
  <c r="AJ549" i="21" s="1"/>
  <c r="AG549" i="21" a="1"/>
  <c r="AG549" i="21" s="1"/>
  <c r="AH549" i="21" a="1"/>
  <c r="AH549" i="21" s="1"/>
  <c r="AK549" i="21" a="1"/>
  <c r="AK549" i="21" s="1"/>
  <c r="R549" i="21"/>
  <c r="V549" i="21"/>
  <c r="Q549" i="21"/>
  <c r="S549" i="21" a="1"/>
  <c r="S549" i="21" s="1"/>
  <c r="H551" i="21" a="1"/>
  <c r="H551" i="21" s="1"/>
  <c r="M551" i="21"/>
  <c r="K552" i="21" s="1"/>
  <c r="L552" i="21" s="1"/>
  <c r="G550" i="21"/>
  <c r="J550" i="21"/>
  <c r="I550" i="21"/>
  <c r="N550" i="21"/>
  <c r="J516" i="20"/>
  <c r="I516" i="20"/>
  <c r="G516" i="20"/>
  <c r="N516" i="20"/>
  <c r="H517" i="20" a="1"/>
  <c r="H517" i="20" s="1"/>
  <c r="M517" i="20"/>
  <c r="K518" i="20" s="1"/>
  <c r="L518" i="20" s="1"/>
  <c r="AH515" i="20" a="1"/>
  <c r="AH515" i="20" s="1"/>
  <c r="Z515" i="20" a="1"/>
  <c r="Z515" i="20" s="1"/>
  <c r="U515" i="20"/>
  <c r="AE515" i="20" a="1"/>
  <c r="AE515" i="20" s="1"/>
  <c r="AB515" i="20" a="1"/>
  <c r="AB515" i="20" s="1"/>
  <c r="R515" i="20"/>
  <c r="AF515" i="20" a="1"/>
  <c r="AF515" i="20" s="1"/>
  <c r="Q515" i="20"/>
  <c r="Y515" i="20" a="1"/>
  <c r="Y515" i="20" s="1"/>
  <c r="AD515" i="20" a="1"/>
  <c r="AD515" i="20" s="1"/>
  <c r="AC515" i="20" a="1"/>
  <c r="AC515" i="20" s="1"/>
  <c r="AI515" i="20" a="1"/>
  <c r="AI515" i="20" s="1"/>
  <c r="AA515" i="20" a="1"/>
  <c r="AA515" i="20" s="1"/>
  <c r="AG515" i="20" a="1"/>
  <c r="AG515" i="20" s="1"/>
  <c r="W515" i="20"/>
  <c r="V515" i="20"/>
  <c r="S515" i="20" a="1"/>
  <c r="S515" i="20" s="1"/>
  <c r="O515" i="20"/>
  <c r="X515" i="20" a="1"/>
  <c r="X515" i="20" s="1"/>
  <c r="AJ515" i="20" a="1"/>
  <c r="AJ515" i="20" s="1"/>
  <c r="T515" i="20" a="1"/>
  <c r="T515" i="20" s="1"/>
  <c r="AK515" i="20" a="1"/>
  <c r="AK515" i="20" s="1"/>
  <c r="P515" i="20"/>
  <c r="AF559" i="16"/>
  <c r="AI559" i="16"/>
  <c r="AH559" i="16"/>
  <c r="AM559" i="16"/>
  <c r="AG560" i="16" a="1"/>
  <c r="AG560" i="16" s="1"/>
  <c r="AL560" i="16"/>
  <c r="AJ561" i="16" s="1"/>
  <c r="AK561" i="16" s="1"/>
  <c r="AP558" i="16"/>
  <c r="BC558" i="16" a="1"/>
  <c r="BC558" i="16" s="1"/>
  <c r="AS558" i="16" a="1"/>
  <c r="AS558" i="16" s="1"/>
  <c r="AU558" i="16"/>
  <c r="BD558" i="16" a="1"/>
  <c r="BD558" i="16" s="1"/>
  <c r="AQ558" i="16"/>
  <c r="AO558" i="16"/>
  <c r="BA558" i="16" a="1"/>
  <c r="BA558" i="16" s="1"/>
  <c r="AZ558" i="16" a="1"/>
  <c r="AZ558" i="16" s="1"/>
  <c r="AX558" i="16" a="1"/>
  <c r="AX558" i="16" s="1"/>
  <c r="BF558" i="16" a="1"/>
  <c r="BF558" i="16" s="1"/>
  <c r="BE558" i="16" a="1"/>
  <c r="BE558" i="16" s="1"/>
  <c r="BB558" i="16" a="1"/>
  <c r="BB558" i="16" s="1"/>
  <c r="AR558" i="16" a="1"/>
  <c r="AR558" i="16" s="1"/>
  <c r="AN558" i="16"/>
  <c r="BH558" i="16" a="1"/>
  <c r="BH558" i="16" s="1"/>
  <c r="BG558" i="16" a="1"/>
  <c r="BG558" i="16" s="1"/>
  <c r="AW558" i="16" a="1"/>
  <c r="AW558" i="16" s="1"/>
  <c r="AV558" i="16"/>
  <c r="AT558" i="16"/>
  <c r="AC558" i="16" s="1"/>
  <c r="AY558" i="16" a="1"/>
  <c r="AY558" i="16" s="1"/>
  <c r="BJ558" i="16" a="1"/>
  <c r="BJ558" i="16" s="1"/>
  <c r="BI558" i="16" a="1"/>
  <c r="BI558" i="16" s="1"/>
  <c r="AD550" i="21" l="1" a="1"/>
  <c r="AD550" i="21" s="1"/>
  <c r="AJ550" i="21" a="1"/>
  <c r="AJ550" i="21" s="1"/>
  <c r="P550" i="21"/>
  <c r="AA550" i="21" a="1"/>
  <c r="AA550" i="21" s="1"/>
  <c r="O550" i="21"/>
  <c r="AK550" i="21" a="1"/>
  <c r="AK550" i="21" s="1"/>
  <c r="Z550" i="21" a="1"/>
  <c r="Z550" i="21" s="1"/>
  <c r="AB550" i="21" a="1"/>
  <c r="AB550" i="21" s="1"/>
  <c r="Y550" i="21" a="1"/>
  <c r="Y550" i="21" s="1"/>
  <c r="AH550" i="21" a="1"/>
  <c r="AH550" i="21" s="1"/>
  <c r="S550" i="21" a="1"/>
  <c r="S550" i="21" s="1"/>
  <c r="AI550" i="21" a="1"/>
  <c r="AI550" i="21" s="1"/>
  <c r="R550" i="21"/>
  <c r="Q550" i="21"/>
  <c r="W550" i="21"/>
  <c r="U550" i="21"/>
  <c r="V550" i="21"/>
  <c r="T550" i="21" a="1"/>
  <c r="T550" i="21" s="1"/>
  <c r="AE550" i="21" a="1"/>
  <c r="AE550" i="21" s="1"/>
  <c r="AF550" i="21" a="1"/>
  <c r="AF550" i="21" s="1"/>
  <c r="X550" i="21" a="1"/>
  <c r="X550" i="21" s="1"/>
  <c r="AG550" i="21" a="1"/>
  <c r="AG550" i="21" s="1"/>
  <c r="AC550" i="21" a="1"/>
  <c r="AC550" i="21" s="1"/>
  <c r="M552" i="21"/>
  <c r="K553" i="21" s="1"/>
  <c r="L553" i="21" s="1"/>
  <c r="H552" i="21" a="1"/>
  <c r="H552" i="21" s="1"/>
  <c r="J551" i="21"/>
  <c r="I551" i="21"/>
  <c r="N551" i="21"/>
  <c r="G551" i="21"/>
  <c r="D515" i="20"/>
  <c r="M518" i="20"/>
  <c r="K519" i="20" s="1"/>
  <c r="L519" i="20" s="1"/>
  <c r="H518" i="20" a="1"/>
  <c r="H518" i="20" s="1"/>
  <c r="N517" i="20"/>
  <c r="J517" i="20"/>
  <c r="I517" i="20"/>
  <c r="G517" i="20"/>
  <c r="Y516" i="20" a="1"/>
  <c r="Y516" i="20" s="1"/>
  <c r="AH516" i="20" a="1"/>
  <c r="AH516" i="20" s="1"/>
  <c r="X516" i="20" a="1"/>
  <c r="X516" i="20" s="1"/>
  <c r="AI516" i="20" a="1"/>
  <c r="AI516" i="20" s="1"/>
  <c r="W516" i="20"/>
  <c r="AE516" i="20" a="1"/>
  <c r="AE516" i="20" s="1"/>
  <c r="Q516" i="20"/>
  <c r="AD516" i="20" a="1"/>
  <c r="AD516" i="20" s="1"/>
  <c r="P516" i="20"/>
  <c r="AB516" i="20" a="1"/>
  <c r="AB516" i="20" s="1"/>
  <c r="T516" i="20" a="1"/>
  <c r="T516" i="20" s="1"/>
  <c r="AK516" i="20" a="1"/>
  <c r="AK516" i="20" s="1"/>
  <c r="S516" i="20" a="1"/>
  <c r="S516" i="20" s="1"/>
  <c r="AC516" i="20" a="1"/>
  <c r="AC516" i="20" s="1"/>
  <c r="AA516" i="20" a="1"/>
  <c r="AA516" i="20" s="1"/>
  <c r="V516" i="20"/>
  <c r="Z516" i="20" a="1"/>
  <c r="Z516" i="20" s="1"/>
  <c r="AF516" i="20" a="1"/>
  <c r="AF516" i="20" s="1"/>
  <c r="U516" i="20"/>
  <c r="D516" i="20" s="1"/>
  <c r="O516" i="20"/>
  <c r="AJ516" i="20" a="1"/>
  <c r="AJ516" i="20" s="1"/>
  <c r="AG516" i="20" a="1"/>
  <c r="AG516" i="20" s="1"/>
  <c r="R516" i="20"/>
  <c r="AL561" i="16"/>
  <c r="AJ562" i="16" s="1"/>
  <c r="AK562" i="16" s="1"/>
  <c r="AG561" i="16" a="1"/>
  <c r="AG561" i="16" s="1"/>
  <c r="AI560" i="16"/>
  <c r="AH560" i="16"/>
  <c r="AM560" i="16"/>
  <c r="AF560" i="16"/>
  <c r="BH559" i="16" a="1"/>
  <c r="BH559" i="16" s="1"/>
  <c r="AZ559" i="16" a="1"/>
  <c r="AZ559" i="16" s="1"/>
  <c r="AO559" i="16"/>
  <c r="BD559" i="16" a="1"/>
  <c r="BD559" i="16" s="1"/>
  <c r="AT559" i="16"/>
  <c r="BJ559" i="16" a="1"/>
  <c r="BJ559" i="16" s="1"/>
  <c r="AY559" i="16" a="1"/>
  <c r="AY559" i="16" s="1"/>
  <c r="BA559" i="16" a="1"/>
  <c r="BA559" i="16" s="1"/>
  <c r="AW559" i="16" a="1"/>
  <c r="AW559" i="16" s="1"/>
  <c r="AU559" i="16"/>
  <c r="BI559" i="16" a="1"/>
  <c r="BI559" i="16" s="1"/>
  <c r="AS559" i="16" a="1"/>
  <c r="AS559" i="16" s="1"/>
  <c r="AV559" i="16"/>
  <c r="AR559" i="16" a="1"/>
  <c r="AR559" i="16" s="1"/>
  <c r="BG559" i="16" a="1"/>
  <c r="BG559" i="16" s="1"/>
  <c r="AN559" i="16"/>
  <c r="BE559" i="16" a="1"/>
  <c r="BE559" i="16" s="1"/>
  <c r="BF559" i="16" a="1"/>
  <c r="BF559" i="16" s="1"/>
  <c r="AX559" i="16" a="1"/>
  <c r="AX559" i="16" s="1"/>
  <c r="AQ559" i="16"/>
  <c r="AP559" i="16"/>
  <c r="BC559" i="16" a="1"/>
  <c r="BC559" i="16" s="1"/>
  <c r="BB559" i="16" a="1"/>
  <c r="BB559" i="16" s="1"/>
  <c r="D550" i="21" l="1"/>
  <c r="T551" i="21" a="1"/>
  <c r="T551" i="21" s="1"/>
  <c r="AK551" i="21" a="1"/>
  <c r="AK551" i="21" s="1"/>
  <c r="AC551" i="21" a="1"/>
  <c r="AC551" i="21" s="1"/>
  <c r="R551" i="21"/>
  <c r="AB551" i="21" a="1"/>
  <c r="AB551" i="21" s="1"/>
  <c r="Q551" i="21"/>
  <c r="U551" i="21"/>
  <c r="D551" i="21" s="1"/>
  <c r="AF551" i="21" a="1"/>
  <c r="AF551" i="21" s="1"/>
  <c r="AJ551" i="21" a="1"/>
  <c r="AJ551" i="21" s="1"/>
  <c r="Y551" i="21" a="1"/>
  <c r="Y551" i="21" s="1"/>
  <c r="AA551" i="21" a="1"/>
  <c r="AA551" i="21" s="1"/>
  <c r="X551" i="21" a="1"/>
  <c r="X551" i="21" s="1"/>
  <c r="AD551" i="21" a="1"/>
  <c r="AD551" i="21" s="1"/>
  <c r="AI551" i="21" a="1"/>
  <c r="AI551" i="21" s="1"/>
  <c r="AH551" i="21" a="1"/>
  <c r="AH551" i="21" s="1"/>
  <c r="S551" i="21" a="1"/>
  <c r="S551" i="21" s="1"/>
  <c r="Z551" i="21" a="1"/>
  <c r="Z551" i="21" s="1"/>
  <c r="V551" i="21"/>
  <c r="AG551" i="21" a="1"/>
  <c r="AG551" i="21" s="1"/>
  <c r="P551" i="21"/>
  <c r="O551" i="21"/>
  <c r="AE551" i="21" a="1"/>
  <c r="AE551" i="21" s="1"/>
  <c r="W551" i="21"/>
  <c r="G552" i="21"/>
  <c r="N552" i="21"/>
  <c r="J552" i="21"/>
  <c r="I552" i="21"/>
  <c r="H553" i="21" a="1"/>
  <c r="H553" i="21" s="1"/>
  <c r="M553" i="21"/>
  <c r="K554" i="21" s="1"/>
  <c r="L554" i="21" s="1"/>
  <c r="AG517" i="20" a="1"/>
  <c r="AG517" i="20" s="1"/>
  <c r="Y517" i="20" a="1"/>
  <c r="Y517" i="20" s="1"/>
  <c r="V517" i="20"/>
  <c r="AK517" i="20" a="1"/>
  <c r="AK517" i="20" s="1"/>
  <c r="AB517" i="20" a="1"/>
  <c r="AB517" i="20" s="1"/>
  <c r="P517" i="20"/>
  <c r="O517" i="20"/>
  <c r="AE517" i="20" a="1"/>
  <c r="AE517" i="20" s="1"/>
  <c r="S517" i="20" a="1"/>
  <c r="S517" i="20" s="1"/>
  <c r="AD517" i="20" a="1"/>
  <c r="AD517" i="20" s="1"/>
  <c r="AF517" i="20" a="1"/>
  <c r="AF517" i="20" s="1"/>
  <c r="AA517" i="20" a="1"/>
  <c r="AA517" i="20" s="1"/>
  <c r="Z517" i="20" a="1"/>
  <c r="Z517" i="20" s="1"/>
  <c r="W517" i="20"/>
  <c r="AJ517" i="20" a="1"/>
  <c r="AJ517" i="20" s="1"/>
  <c r="Q517" i="20"/>
  <c r="U517" i="20"/>
  <c r="D517" i="20" s="1"/>
  <c r="T517" i="20" a="1"/>
  <c r="T517" i="20" s="1"/>
  <c r="R517" i="20"/>
  <c r="AI517" i="20" a="1"/>
  <c r="AI517" i="20" s="1"/>
  <c r="X517" i="20" a="1"/>
  <c r="X517" i="20" s="1"/>
  <c r="AC517" i="20" a="1"/>
  <c r="AC517" i="20" s="1"/>
  <c r="AH517" i="20" a="1"/>
  <c r="AH517" i="20" s="1"/>
  <c r="I518" i="20"/>
  <c r="N518" i="20"/>
  <c r="J518" i="20"/>
  <c r="G518" i="20"/>
  <c r="H519" i="20" a="1"/>
  <c r="H519" i="20" s="1"/>
  <c r="M519" i="20"/>
  <c r="K520" i="20" s="1"/>
  <c r="L520" i="20" s="1"/>
  <c r="AC559" i="16"/>
  <c r="AN560" i="16"/>
  <c r="BE560" i="16" a="1"/>
  <c r="BE560" i="16" s="1"/>
  <c r="AV560" i="16"/>
  <c r="AU560" i="16"/>
  <c r="BG560" i="16" a="1"/>
  <c r="BG560" i="16" s="1"/>
  <c r="AW560" i="16" a="1"/>
  <c r="AW560" i="16" s="1"/>
  <c r="AT560" i="16"/>
  <c r="AC560" i="16" s="1"/>
  <c r="AZ560" i="16" a="1"/>
  <c r="AZ560" i="16" s="1"/>
  <c r="BI560" i="16" a="1"/>
  <c r="BI560" i="16" s="1"/>
  <c r="BA560" i="16" a="1"/>
  <c r="BA560" i="16" s="1"/>
  <c r="AY560" i="16" a="1"/>
  <c r="AY560" i="16" s="1"/>
  <c r="BH560" i="16" a="1"/>
  <c r="BH560" i="16" s="1"/>
  <c r="BF560" i="16" a="1"/>
  <c r="BF560" i="16" s="1"/>
  <c r="BC560" i="16" a="1"/>
  <c r="BC560" i="16" s="1"/>
  <c r="AP560" i="16"/>
  <c r="AO560" i="16"/>
  <c r="AR560" i="16" a="1"/>
  <c r="AR560" i="16" s="1"/>
  <c r="AQ560" i="16"/>
  <c r="AS560" i="16" a="1"/>
  <c r="AS560" i="16" s="1"/>
  <c r="BD560" i="16" a="1"/>
  <c r="BD560" i="16" s="1"/>
  <c r="AX560" i="16" a="1"/>
  <c r="AX560" i="16" s="1"/>
  <c r="BJ560" i="16" a="1"/>
  <c r="BJ560" i="16" s="1"/>
  <c r="BB560" i="16" a="1"/>
  <c r="BB560" i="16" s="1"/>
  <c r="AM561" i="16"/>
  <c r="AI561" i="16"/>
  <c r="AH561" i="16"/>
  <c r="AF561" i="16"/>
  <c r="AL562" i="16"/>
  <c r="AJ563" i="16" s="1"/>
  <c r="AK563" i="16" s="1"/>
  <c r="AG562" i="16" a="1"/>
  <c r="AG562" i="16" s="1"/>
  <c r="H554" i="21" l="1" a="1"/>
  <c r="H554" i="21" s="1"/>
  <c r="M554" i="21"/>
  <c r="K555" i="21" s="1"/>
  <c r="L555" i="21" s="1"/>
  <c r="J553" i="21"/>
  <c r="I553" i="21"/>
  <c r="N553" i="21"/>
  <c r="G553" i="21"/>
  <c r="AK552" i="21" a="1"/>
  <c r="AK552" i="21" s="1"/>
  <c r="AC552" i="21" a="1"/>
  <c r="AC552" i="21" s="1"/>
  <c r="S552" i="21" a="1"/>
  <c r="S552" i="21" s="1"/>
  <c r="AF552" i="21" a="1"/>
  <c r="AF552" i="21" s="1"/>
  <c r="V552" i="21"/>
  <c r="U552" i="21"/>
  <c r="D552" i="21" s="1"/>
  <c r="AB552" i="21" a="1"/>
  <c r="AB552" i="21" s="1"/>
  <c r="AJ552" i="21" a="1"/>
  <c r="AJ552" i="21" s="1"/>
  <c r="Y552" i="21" a="1"/>
  <c r="Y552" i="21" s="1"/>
  <c r="AE552" i="21" a="1"/>
  <c r="AE552" i="21" s="1"/>
  <c r="AG552" i="21" a="1"/>
  <c r="AG552" i="21" s="1"/>
  <c r="T552" i="21" a="1"/>
  <c r="T552" i="21" s="1"/>
  <c r="AH552" i="21" a="1"/>
  <c r="AH552" i="21" s="1"/>
  <c r="AD552" i="21" a="1"/>
  <c r="AD552" i="21" s="1"/>
  <c r="AA552" i="21" a="1"/>
  <c r="AA552" i="21" s="1"/>
  <c r="Q552" i="21"/>
  <c r="R552" i="21"/>
  <c r="O552" i="21"/>
  <c r="AI552" i="21" a="1"/>
  <c r="AI552" i="21" s="1"/>
  <c r="Z552" i="21" a="1"/>
  <c r="Z552" i="21" s="1"/>
  <c r="X552" i="21" a="1"/>
  <c r="X552" i="21" s="1"/>
  <c r="W552" i="21"/>
  <c r="P552" i="21"/>
  <c r="J519" i="20"/>
  <c r="N519" i="20"/>
  <c r="I519" i="20"/>
  <c r="G519" i="20"/>
  <c r="AG518" i="20" a="1"/>
  <c r="AG518" i="20" s="1"/>
  <c r="X518" i="20" a="1"/>
  <c r="X518" i="20" s="1"/>
  <c r="T518" i="20" a="1"/>
  <c r="T518" i="20" s="1"/>
  <c r="AD518" i="20" a="1"/>
  <c r="AD518" i="20" s="1"/>
  <c r="AK518" i="20" a="1"/>
  <c r="AK518" i="20" s="1"/>
  <c r="AA518" i="20" a="1"/>
  <c r="AA518" i="20" s="1"/>
  <c r="O518" i="20"/>
  <c r="AC518" i="20" a="1"/>
  <c r="AC518" i="20" s="1"/>
  <c r="S518" i="20" a="1"/>
  <c r="S518" i="20" s="1"/>
  <c r="AH518" i="20" a="1"/>
  <c r="AH518" i="20" s="1"/>
  <c r="R518" i="20"/>
  <c r="Q518" i="20"/>
  <c r="AI518" i="20" a="1"/>
  <c r="AI518" i="20" s="1"/>
  <c r="P518" i="20"/>
  <c r="AJ518" i="20" a="1"/>
  <c r="AJ518" i="20" s="1"/>
  <c r="AE518" i="20" a="1"/>
  <c r="AE518" i="20" s="1"/>
  <c r="AF518" i="20" a="1"/>
  <c r="AF518" i="20" s="1"/>
  <c r="V518" i="20"/>
  <c r="U518" i="20"/>
  <c r="W518" i="20"/>
  <c r="Z518" i="20" a="1"/>
  <c r="Z518" i="20" s="1"/>
  <c r="Y518" i="20" a="1"/>
  <c r="Y518" i="20" s="1"/>
  <c r="AB518" i="20" a="1"/>
  <c r="AB518" i="20" s="1"/>
  <c r="M520" i="20"/>
  <c r="K521" i="20" s="1"/>
  <c r="L521" i="20" s="1"/>
  <c r="H520" i="20" a="1"/>
  <c r="H520" i="20" s="1"/>
  <c r="AH562" i="16"/>
  <c r="AM562" i="16"/>
  <c r="AI562" i="16"/>
  <c r="AF562" i="16"/>
  <c r="AL563" i="16"/>
  <c r="AJ564" i="16" s="1"/>
  <c r="AK564" i="16" s="1"/>
  <c r="AG563" i="16" a="1"/>
  <c r="AG563" i="16" s="1"/>
  <c r="BG561" i="16" a="1"/>
  <c r="BG561" i="16" s="1"/>
  <c r="AY561" i="16" a="1"/>
  <c r="AY561" i="16" s="1"/>
  <c r="BF561" i="16" a="1"/>
  <c r="BF561" i="16" s="1"/>
  <c r="AW561" i="16" a="1"/>
  <c r="AW561" i="16" s="1"/>
  <c r="BJ561" i="16" a="1"/>
  <c r="BJ561" i="16" s="1"/>
  <c r="BC561" i="16" a="1"/>
  <c r="BC561" i="16" s="1"/>
  <c r="AQ561" i="16"/>
  <c r="AP561" i="16"/>
  <c r="BH561" i="16" a="1"/>
  <c r="BH561" i="16" s="1"/>
  <c r="AT561" i="16"/>
  <c r="AC561" i="16" s="1"/>
  <c r="BE561" i="16" a="1"/>
  <c r="BE561" i="16" s="1"/>
  <c r="AN561" i="16"/>
  <c r="BD561" i="16" a="1"/>
  <c r="BD561" i="16" s="1"/>
  <c r="BA561" i="16" a="1"/>
  <c r="BA561" i="16" s="1"/>
  <c r="AZ561" i="16" a="1"/>
  <c r="AZ561" i="16" s="1"/>
  <c r="AU561" i="16"/>
  <c r="AO561" i="16"/>
  <c r="AX561" i="16" a="1"/>
  <c r="AX561" i="16" s="1"/>
  <c r="AV561" i="16"/>
  <c r="AR561" i="16" a="1"/>
  <c r="AR561" i="16" s="1"/>
  <c r="BI561" i="16" a="1"/>
  <c r="BI561" i="16" s="1"/>
  <c r="AS561" i="16" a="1"/>
  <c r="AS561" i="16" s="1"/>
  <c r="BB561" i="16" a="1"/>
  <c r="BB561" i="16" s="1"/>
  <c r="AK553" i="21" l="1" a="1"/>
  <c r="AK553" i="21" s="1"/>
  <c r="AC553" i="21" a="1"/>
  <c r="AC553" i="21" s="1"/>
  <c r="T553" i="21" a="1"/>
  <c r="T553" i="21" s="1"/>
  <c r="AD553" i="21" a="1"/>
  <c r="AD553" i="21" s="1"/>
  <c r="S553" i="21" a="1"/>
  <c r="S553" i="21" s="1"/>
  <c r="AJ553" i="21" a="1"/>
  <c r="AJ553" i="21" s="1"/>
  <c r="Z553" i="21" a="1"/>
  <c r="Z553" i="21" s="1"/>
  <c r="Y553" i="21" a="1"/>
  <c r="Y553" i="21" s="1"/>
  <c r="X553" i="21" a="1"/>
  <c r="X553" i="21" s="1"/>
  <c r="R553" i="21"/>
  <c r="AH553" i="21" a="1"/>
  <c r="AH553" i="21" s="1"/>
  <c r="Q553" i="21"/>
  <c r="W553" i="21"/>
  <c r="V553" i="21"/>
  <c r="AG553" i="21" a="1"/>
  <c r="AG553" i="21" s="1"/>
  <c r="AE553" i="21" a="1"/>
  <c r="AE553" i="21" s="1"/>
  <c r="AB553" i="21" a="1"/>
  <c r="AB553" i="21" s="1"/>
  <c r="U553" i="21"/>
  <c r="D553" i="21" s="1"/>
  <c r="AA553" i="21" a="1"/>
  <c r="AA553" i="21" s="1"/>
  <c r="O553" i="21"/>
  <c r="AF553" i="21" a="1"/>
  <c r="AF553" i="21" s="1"/>
  <c r="P553" i="21"/>
  <c r="AI553" i="21" a="1"/>
  <c r="AI553" i="21" s="1"/>
  <c r="M555" i="21"/>
  <c r="K556" i="21" s="1"/>
  <c r="L556" i="21" s="1"/>
  <c r="H555" i="21" a="1"/>
  <c r="H555" i="21" s="1"/>
  <c r="G554" i="21"/>
  <c r="J554" i="21"/>
  <c r="I554" i="21"/>
  <c r="N554" i="21"/>
  <c r="I520" i="20"/>
  <c r="N520" i="20"/>
  <c r="J520" i="20"/>
  <c r="G520" i="20"/>
  <c r="H521" i="20" a="1"/>
  <c r="H521" i="20" s="1"/>
  <c r="M521" i="20"/>
  <c r="K522" i="20" s="1"/>
  <c r="L522" i="20" s="1"/>
  <c r="D518" i="20"/>
  <c r="AF519" i="20" a="1"/>
  <c r="AF519" i="20" s="1"/>
  <c r="X519" i="20" a="1"/>
  <c r="X519" i="20" s="1"/>
  <c r="AH519" i="20" a="1"/>
  <c r="AH519" i="20" s="1"/>
  <c r="AG519" i="20" a="1"/>
  <c r="AG519" i="20" s="1"/>
  <c r="W519" i="20"/>
  <c r="AI519" i="20" a="1"/>
  <c r="AI519" i="20" s="1"/>
  <c r="V519" i="20"/>
  <c r="U519" i="20"/>
  <c r="D519" i="20" s="1"/>
  <c r="AC519" i="20" a="1"/>
  <c r="AC519" i="20" s="1"/>
  <c r="AK519" i="20" a="1"/>
  <c r="AK519" i="20" s="1"/>
  <c r="T519" i="20" a="1"/>
  <c r="T519" i="20" s="1"/>
  <c r="AA519" i="20" a="1"/>
  <c r="AA519" i="20" s="1"/>
  <c r="Z519" i="20" a="1"/>
  <c r="Z519" i="20" s="1"/>
  <c r="AE519" i="20" a="1"/>
  <c r="AE519" i="20" s="1"/>
  <c r="AD519" i="20" a="1"/>
  <c r="AD519" i="20" s="1"/>
  <c r="AB519" i="20" a="1"/>
  <c r="AB519" i="20" s="1"/>
  <c r="P519" i="20"/>
  <c r="O519" i="20"/>
  <c r="AJ519" i="20" a="1"/>
  <c r="AJ519" i="20" s="1"/>
  <c r="Y519" i="20" a="1"/>
  <c r="Y519" i="20" s="1"/>
  <c r="S519" i="20" a="1"/>
  <c r="S519" i="20" s="1"/>
  <c r="R519" i="20"/>
  <c r="Q519" i="20"/>
  <c r="AM563" i="16"/>
  <c r="AF563" i="16"/>
  <c r="AI563" i="16"/>
  <c r="AH563" i="16"/>
  <c r="AG564" i="16" a="1"/>
  <c r="AG564" i="16" s="1"/>
  <c r="AL564" i="16"/>
  <c r="AJ565" i="16" s="1"/>
  <c r="AK565" i="16" s="1"/>
  <c r="AY562" i="16" a="1"/>
  <c r="AY562" i="16" s="1"/>
  <c r="BG562" i="16" a="1"/>
  <c r="BG562" i="16" s="1"/>
  <c r="AX562" i="16" a="1"/>
  <c r="AX562" i="16" s="1"/>
  <c r="BJ562" i="16" a="1"/>
  <c r="BJ562" i="16" s="1"/>
  <c r="AZ562" i="16" a="1"/>
  <c r="AZ562" i="16" s="1"/>
  <c r="AW562" i="16" a="1"/>
  <c r="AW562" i="16" s="1"/>
  <c r="BF562" i="16" a="1"/>
  <c r="BF562" i="16" s="1"/>
  <c r="AS562" i="16" a="1"/>
  <c r="AS562" i="16" s="1"/>
  <c r="AT562" i="16"/>
  <c r="BI562" i="16" a="1"/>
  <c r="BI562" i="16" s="1"/>
  <c r="AR562" i="16" a="1"/>
  <c r="AR562" i="16" s="1"/>
  <c r="AU562" i="16"/>
  <c r="AQ562" i="16"/>
  <c r="AP562" i="16"/>
  <c r="BH562" i="16" a="1"/>
  <c r="BH562" i="16" s="1"/>
  <c r="BC562" i="16" a="1"/>
  <c r="BC562" i="16" s="1"/>
  <c r="BA562" i="16" a="1"/>
  <c r="BA562" i="16" s="1"/>
  <c r="BE562" i="16" a="1"/>
  <c r="BE562" i="16" s="1"/>
  <c r="AO562" i="16"/>
  <c r="AN562" i="16"/>
  <c r="BD562" i="16" a="1"/>
  <c r="BD562" i="16" s="1"/>
  <c r="BB562" i="16" a="1"/>
  <c r="BB562" i="16" s="1"/>
  <c r="AV562" i="16"/>
  <c r="AK554" i="21" l="1" a="1"/>
  <c r="AK554" i="21" s="1"/>
  <c r="AC554" i="21" a="1"/>
  <c r="AC554" i="21" s="1"/>
  <c r="S554" i="21" a="1"/>
  <c r="S554" i="21" s="1"/>
  <c r="AG554" i="21" a="1"/>
  <c r="AG554" i="21" s="1"/>
  <c r="X554" i="21" a="1"/>
  <c r="X554" i="21" s="1"/>
  <c r="W554" i="21"/>
  <c r="AH554" i="21" a="1"/>
  <c r="AH554" i="21" s="1"/>
  <c r="V554" i="21"/>
  <c r="U554" i="21"/>
  <c r="Z554" i="21" a="1"/>
  <c r="Z554" i="21" s="1"/>
  <c r="AB554" i="21" a="1"/>
  <c r="AB554" i="21" s="1"/>
  <c r="AA554" i="21" a="1"/>
  <c r="AA554" i="21" s="1"/>
  <c r="AI554" i="21" a="1"/>
  <c r="AI554" i="21" s="1"/>
  <c r="AE554" i="21" a="1"/>
  <c r="AE554" i="21" s="1"/>
  <c r="AD554" i="21" a="1"/>
  <c r="AD554" i="21" s="1"/>
  <c r="Y554" i="21" a="1"/>
  <c r="Y554" i="21" s="1"/>
  <c r="AJ554" i="21" a="1"/>
  <c r="AJ554" i="21" s="1"/>
  <c r="T554" i="21" a="1"/>
  <c r="T554" i="21" s="1"/>
  <c r="R554" i="21"/>
  <c r="O554" i="21"/>
  <c r="AF554" i="21" a="1"/>
  <c r="AF554" i="21" s="1"/>
  <c r="Q554" i="21"/>
  <c r="P554" i="21"/>
  <c r="J555" i="21"/>
  <c r="N555" i="21"/>
  <c r="I555" i="21"/>
  <c r="G555" i="21"/>
  <c r="M556" i="21"/>
  <c r="K557" i="21" s="1"/>
  <c r="L557" i="21" s="1"/>
  <c r="H556" i="21" a="1"/>
  <c r="H556" i="21" s="1"/>
  <c r="H522" i="20" a="1"/>
  <c r="H522" i="20" s="1"/>
  <c r="M522" i="20"/>
  <c r="K523" i="20" s="1"/>
  <c r="L523" i="20" s="1"/>
  <c r="J521" i="20"/>
  <c r="I521" i="20"/>
  <c r="G521" i="20"/>
  <c r="N521" i="20"/>
  <c r="W520" i="20"/>
  <c r="AI520" i="20" a="1"/>
  <c r="AI520" i="20" s="1"/>
  <c r="O520" i="20"/>
  <c r="AJ520" i="20" a="1"/>
  <c r="AJ520" i="20" s="1"/>
  <c r="AA520" i="20" a="1"/>
  <c r="AA520" i="20" s="1"/>
  <c r="S520" i="20" a="1"/>
  <c r="S520" i="20" s="1"/>
  <c r="AD520" i="20" a="1"/>
  <c r="AD520" i="20" s="1"/>
  <c r="R520" i="20"/>
  <c r="AB520" i="20" a="1"/>
  <c r="AB520" i="20" s="1"/>
  <c r="Y520" i="20" a="1"/>
  <c r="Y520" i="20" s="1"/>
  <c r="AG520" i="20" a="1"/>
  <c r="AG520" i="20" s="1"/>
  <c r="AF520" i="20" a="1"/>
  <c r="AF520" i="20" s="1"/>
  <c r="V520" i="20"/>
  <c r="T520" i="20" a="1"/>
  <c r="T520" i="20" s="1"/>
  <c r="X520" i="20" a="1"/>
  <c r="X520" i="20" s="1"/>
  <c r="U520" i="20"/>
  <c r="Z520" i="20" a="1"/>
  <c r="Z520" i="20" s="1"/>
  <c r="P520" i="20"/>
  <c r="AH520" i="20" a="1"/>
  <c r="AH520" i="20" s="1"/>
  <c r="AC520" i="20" a="1"/>
  <c r="AC520" i="20" s="1"/>
  <c r="AK520" i="20" a="1"/>
  <c r="AK520" i="20" s="1"/>
  <c r="AE520" i="20" a="1"/>
  <c r="AE520" i="20" s="1"/>
  <c r="Q520" i="20"/>
  <c r="AC562" i="16"/>
  <c r="AG565" i="16" a="1"/>
  <c r="AG565" i="16" s="1"/>
  <c r="AL565" i="16"/>
  <c r="AJ566" i="16" s="1"/>
  <c r="AK566" i="16" s="1"/>
  <c r="AM564" i="16"/>
  <c r="AI564" i="16"/>
  <c r="AH564" i="16"/>
  <c r="AF564" i="16"/>
  <c r="BF563" i="16" a="1"/>
  <c r="BF563" i="16" s="1"/>
  <c r="AX563" i="16" a="1"/>
  <c r="AX563" i="16" s="1"/>
  <c r="AZ563" i="16" a="1"/>
  <c r="AZ563" i="16" s="1"/>
  <c r="AN563" i="16"/>
  <c r="BH563" i="16" a="1"/>
  <c r="BH563" i="16" s="1"/>
  <c r="BJ563" i="16" a="1"/>
  <c r="BJ563" i="16" s="1"/>
  <c r="AT563" i="16"/>
  <c r="AC563" i="16" s="1"/>
  <c r="BE563" i="16" a="1"/>
  <c r="BE563" i="16" s="1"/>
  <c r="AW563" i="16" a="1"/>
  <c r="AW563" i="16" s="1"/>
  <c r="BA563" i="16" a="1"/>
  <c r="BA563" i="16" s="1"/>
  <c r="AY563" i="16" a="1"/>
  <c r="AY563" i="16" s="1"/>
  <c r="BG563" i="16" a="1"/>
  <c r="BG563" i="16" s="1"/>
  <c r="BD563" i="16" a="1"/>
  <c r="BD563" i="16" s="1"/>
  <c r="AO563" i="16"/>
  <c r="BI563" i="16" a="1"/>
  <c r="BI563" i="16" s="1"/>
  <c r="BC563" i="16" a="1"/>
  <c r="BC563" i="16" s="1"/>
  <c r="BB563" i="16" a="1"/>
  <c r="BB563" i="16" s="1"/>
  <c r="AV563" i="16"/>
  <c r="AU563" i="16"/>
  <c r="AQ563" i="16"/>
  <c r="AP563" i="16"/>
  <c r="AS563" i="16" a="1"/>
  <c r="AS563" i="16" s="1"/>
  <c r="AR563" i="16" a="1"/>
  <c r="AR563" i="16" s="1"/>
  <c r="J556" i="21" l="1"/>
  <c r="I556" i="21"/>
  <c r="N556" i="21"/>
  <c r="G556" i="21"/>
  <c r="H557" i="21" a="1"/>
  <c r="H557" i="21" s="1"/>
  <c r="M557" i="21"/>
  <c r="K558" i="21" s="1"/>
  <c r="L558" i="21" s="1"/>
  <c r="S555" i="21" a="1"/>
  <c r="S555" i="21" s="1"/>
  <c r="AJ555" i="21" a="1"/>
  <c r="AJ555" i="21" s="1"/>
  <c r="AB555" i="21" a="1"/>
  <c r="AB555" i="21" s="1"/>
  <c r="R555" i="21"/>
  <c r="AI555" i="21" a="1"/>
  <c r="AI555" i="21" s="1"/>
  <c r="Z555" i="21" a="1"/>
  <c r="Z555" i="21" s="1"/>
  <c r="Q555" i="21"/>
  <c r="AD555" i="21" a="1"/>
  <c r="AD555" i="21" s="1"/>
  <c r="P555" i="21"/>
  <c r="AK555" i="21" a="1"/>
  <c r="AK555" i="21" s="1"/>
  <c r="X555" i="21" a="1"/>
  <c r="X555" i="21" s="1"/>
  <c r="AE555" i="21" a="1"/>
  <c r="AE555" i="21" s="1"/>
  <c r="O555" i="21"/>
  <c r="AG555" i="21" a="1"/>
  <c r="AG555" i="21" s="1"/>
  <c r="AA555" i="21" a="1"/>
  <c r="AA555" i="21" s="1"/>
  <c r="Y555" i="21" a="1"/>
  <c r="Y555" i="21" s="1"/>
  <c r="W555" i="21"/>
  <c r="AC555" i="21" a="1"/>
  <c r="AC555" i="21" s="1"/>
  <c r="V555" i="21"/>
  <c r="U555" i="21"/>
  <c r="D555" i="21" s="1"/>
  <c r="AF555" i="21" a="1"/>
  <c r="AF555" i="21" s="1"/>
  <c r="T555" i="21" a="1"/>
  <c r="T555" i="21" s="1"/>
  <c r="AH555" i="21" a="1"/>
  <c r="AH555" i="21" s="1"/>
  <c r="D554" i="21"/>
  <c r="D520" i="20"/>
  <c r="AE521" i="20" a="1"/>
  <c r="AE521" i="20" s="1"/>
  <c r="V521" i="20"/>
  <c r="AJ521" i="20" a="1"/>
  <c r="AJ521" i="20" s="1"/>
  <c r="P521" i="20"/>
  <c r="AD521" i="20" a="1"/>
  <c r="AD521" i="20" s="1"/>
  <c r="S521" i="20" a="1"/>
  <c r="S521" i="20" s="1"/>
  <c r="AK521" i="20" a="1"/>
  <c r="AK521" i="20" s="1"/>
  <c r="Z521" i="20" a="1"/>
  <c r="Z521" i="20" s="1"/>
  <c r="AB521" i="20" a="1"/>
  <c r="AB521" i="20" s="1"/>
  <c r="AA521" i="20" a="1"/>
  <c r="AA521" i="20" s="1"/>
  <c r="AC521" i="20" a="1"/>
  <c r="AC521" i="20" s="1"/>
  <c r="W521" i="20"/>
  <c r="U521" i="20"/>
  <c r="D521" i="20" s="1"/>
  <c r="R521" i="20"/>
  <c r="AI521" i="20" a="1"/>
  <c r="AI521" i="20" s="1"/>
  <c r="O521" i="20"/>
  <c r="Q521" i="20"/>
  <c r="AH521" i="20" a="1"/>
  <c r="AH521" i="20" s="1"/>
  <c r="Y521" i="20" a="1"/>
  <c r="Y521" i="20" s="1"/>
  <c r="T521" i="20" a="1"/>
  <c r="T521" i="20" s="1"/>
  <c r="AF521" i="20" a="1"/>
  <c r="AF521" i="20" s="1"/>
  <c r="X521" i="20" a="1"/>
  <c r="X521" i="20" s="1"/>
  <c r="AG521" i="20" a="1"/>
  <c r="AG521" i="20" s="1"/>
  <c r="M523" i="20"/>
  <c r="K524" i="20" s="1"/>
  <c r="L524" i="20" s="1"/>
  <c r="H523" i="20" a="1"/>
  <c r="H523" i="20" s="1"/>
  <c r="G522" i="20"/>
  <c r="J522" i="20"/>
  <c r="I522" i="20"/>
  <c r="N522" i="20"/>
  <c r="BA564" i="16" a="1"/>
  <c r="BA564" i="16" s="1"/>
  <c r="AP564" i="16"/>
  <c r="BI564" i="16" a="1"/>
  <c r="BI564" i="16" s="1"/>
  <c r="AO564" i="16"/>
  <c r="AN564" i="16"/>
  <c r="BB564" i="16" a="1"/>
  <c r="BB564" i="16" s="1"/>
  <c r="AW564" i="16" a="1"/>
  <c r="AW564" i="16" s="1"/>
  <c r="BH564" i="16" a="1"/>
  <c r="BH564" i="16" s="1"/>
  <c r="AV564" i="16"/>
  <c r="BF564" i="16" a="1"/>
  <c r="BF564" i="16" s="1"/>
  <c r="BE564" i="16" a="1"/>
  <c r="BE564" i="16" s="1"/>
  <c r="BD564" i="16" a="1"/>
  <c r="BD564" i="16" s="1"/>
  <c r="AY564" i="16" a="1"/>
  <c r="AY564" i="16" s="1"/>
  <c r="AT564" i="16"/>
  <c r="AC564" i="16" s="1"/>
  <c r="BJ564" i="16" a="1"/>
  <c r="BJ564" i="16" s="1"/>
  <c r="AQ564" i="16"/>
  <c r="BC564" i="16" a="1"/>
  <c r="BC564" i="16" s="1"/>
  <c r="AS564" i="16" a="1"/>
  <c r="AS564" i="16" s="1"/>
  <c r="AR564" i="16" a="1"/>
  <c r="AR564" i="16" s="1"/>
  <c r="AX564" i="16" a="1"/>
  <c r="AX564" i="16" s="1"/>
  <c r="AU564" i="16"/>
  <c r="BG564" i="16" a="1"/>
  <c r="BG564" i="16" s="1"/>
  <c r="AZ564" i="16" a="1"/>
  <c r="AZ564" i="16" s="1"/>
  <c r="AG566" i="16" a="1"/>
  <c r="AG566" i="16" s="1"/>
  <c r="AL566" i="16"/>
  <c r="AJ567" i="16" s="1"/>
  <c r="AK567" i="16" s="1"/>
  <c r="AI565" i="16"/>
  <c r="AM565" i="16"/>
  <c r="AH565" i="16"/>
  <c r="AF565" i="16"/>
  <c r="H558" i="21" l="1" a="1"/>
  <c r="H558" i="21" s="1"/>
  <c r="M558" i="21"/>
  <c r="K559" i="21" s="1"/>
  <c r="L559" i="21" s="1"/>
  <c r="G557" i="21"/>
  <c r="J557" i="21"/>
  <c r="I557" i="21"/>
  <c r="N557" i="21"/>
  <c r="AJ556" i="21" a="1"/>
  <c r="AJ556" i="21" s="1"/>
  <c r="AB556" i="21" a="1"/>
  <c r="AB556" i="21" s="1"/>
  <c r="R556" i="21"/>
  <c r="Q556" i="21"/>
  <c r="AD556" i="21" a="1"/>
  <c r="AD556" i="21" s="1"/>
  <c r="S556" i="21" a="1"/>
  <c r="S556" i="21" s="1"/>
  <c r="AK556" i="21" a="1"/>
  <c r="AK556" i="21" s="1"/>
  <c r="Z556" i="21" a="1"/>
  <c r="Z556" i="21" s="1"/>
  <c r="AI556" i="21" a="1"/>
  <c r="AI556" i="21" s="1"/>
  <c r="X556" i="21" a="1"/>
  <c r="X556" i="21" s="1"/>
  <c r="W556" i="21"/>
  <c r="AG556" i="21" a="1"/>
  <c r="AG556" i="21" s="1"/>
  <c r="P556" i="21"/>
  <c r="O556" i="21"/>
  <c r="Y556" i="21" a="1"/>
  <c r="Y556" i="21" s="1"/>
  <c r="T556" i="21" a="1"/>
  <c r="T556" i="21" s="1"/>
  <c r="V556" i="21"/>
  <c r="U556" i="21"/>
  <c r="D556" i="21" s="1"/>
  <c r="AC556" i="21" a="1"/>
  <c r="AC556" i="21" s="1"/>
  <c r="AA556" i="21" a="1"/>
  <c r="AA556" i="21" s="1"/>
  <c r="AH556" i="21" a="1"/>
  <c r="AH556" i="21" s="1"/>
  <c r="AE556" i="21" a="1"/>
  <c r="AE556" i="21" s="1"/>
  <c r="AF556" i="21" a="1"/>
  <c r="AF556" i="21" s="1"/>
  <c r="U522" i="20"/>
  <c r="D522" i="20" s="1"/>
  <c r="AK522" i="20" a="1"/>
  <c r="AK522" i="20" s="1"/>
  <c r="R522" i="20"/>
  <c r="AG522" i="20" a="1"/>
  <c r="AG522" i="20" s="1"/>
  <c r="X522" i="20" a="1"/>
  <c r="X522" i="20" s="1"/>
  <c r="W522" i="20"/>
  <c r="AH522" i="20" a="1"/>
  <c r="AH522" i="20" s="1"/>
  <c r="V522" i="20"/>
  <c r="AA522" i="20" a="1"/>
  <c r="AA522" i="20" s="1"/>
  <c r="AE522" i="20" a="1"/>
  <c r="AE522" i="20" s="1"/>
  <c r="AD522" i="20" a="1"/>
  <c r="AD522" i="20" s="1"/>
  <c r="AC522" i="20" a="1"/>
  <c r="AC522" i="20" s="1"/>
  <c r="AB522" i="20" a="1"/>
  <c r="AB522" i="20" s="1"/>
  <c r="AF522" i="20" a="1"/>
  <c r="AF522" i="20" s="1"/>
  <c r="AI522" i="20" a="1"/>
  <c r="AI522" i="20" s="1"/>
  <c r="Z522" i="20" a="1"/>
  <c r="Z522" i="20" s="1"/>
  <c r="AJ522" i="20" a="1"/>
  <c r="AJ522" i="20" s="1"/>
  <c r="Q522" i="20"/>
  <c r="P522" i="20"/>
  <c r="O522" i="20"/>
  <c r="T522" i="20" a="1"/>
  <c r="T522" i="20" s="1"/>
  <c r="S522" i="20" a="1"/>
  <c r="S522" i="20" s="1"/>
  <c r="Y522" i="20" a="1"/>
  <c r="Y522" i="20" s="1"/>
  <c r="G523" i="20"/>
  <c r="N523" i="20"/>
  <c r="J523" i="20"/>
  <c r="I523" i="20"/>
  <c r="H524" i="20" a="1"/>
  <c r="H524" i="20" s="1"/>
  <c r="M524" i="20"/>
  <c r="K525" i="20" s="1"/>
  <c r="L525" i="20" s="1"/>
  <c r="BE565" i="16" a="1"/>
  <c r="BE565" i="16" s="1"/>
  <c r="AW565" i="16" a="1"/>
  <c r="AW565" i="16" s="1"/>
  <c r="BB565" i="16" a="1"/>
  <c r="BB565" i="16" s="1"/>
  <c r="AR565" i="16" a="1"/>
  <c r="AR565" i="16" s="1"/>
  <c r="BJ565" i="16" a="1"/>
  <c r="BJ565" i="16" s="1"/>
  <c r="AQ565" i="16"/>
  <c r="BI565" i="16" a="1"/>
  <c r="BI565" i="16" s="1"/>
  <c r="BH565" i="16" a="1"/>
  <c r="BH565" i="16" s="1"/>
  <c r="AX565" i="16" a="1"/>
  <c r="AX565" i="16" s="1"/>
  <c r="AU565" i="16"/>
  <c r="BG565" i="16" a="1"/>
  <c r="BG565" i="16" s="1"/>
  <c r="AT565" i="16"/>
  <c r="AP565" i="16"/>
  <c r="AS565" i="16" a="1"/>
  <c r="AS565" i="16" s="1"/>
  <c r="AO565" i="16"/>
  <c r="AN565" i="16"/>
  <c r="BF565" i="16" a="1"/>
  <c r="BF565" i="16" s="1"/>
  <c r="AZ565" i="16" a="1"/>
  <c r="AZ565" i="16" s="1"/>
  <c r="AY565" i="16" a="1"/>
  <c r="AY565" i="16" s="1"/>
  <c r="BA565" i="16" a="1"/>
  <c r="BA565" i="16" s="1"/>
  <c r="AV565" i="16"/>
  <c r="BC565" i="16" a="1"/>
  <c r="BC565" i="16" s="1"/>
  <c r="BD565" i="16" a="1"/>
  <c r="BD565" i="16" s="1"/>
  <c r="AL567" i="16"/>
  <c r="AJ568" i="16" s="1"/>
  <c r="AK568" i="16" s="1"/>
  <c r="AG567" i="16" a="1"/>
  <c r="AG567" i="16" s="1"/>
  <c r="AH566" i="16"/>
  <c r="AF566" i="16"/>
  <c r="AI566" i="16"/>
  <c r="AM566" i="16"/>
  <c r="Q557" i="21" l="1"/>
  <c r="AI557" i="21" a="1"/>
  <c r="AI557" i="21" s="1"/>
  <c r="AA557" i="21" a="1"/>
  <c r="AA557" i="21" s="1"/>
  <c r="P557" i="21"/>
  <c r="W557" i="21"/>
  <c r="AF557" i="21" a="1"/>
  <c r="AF557" i="21" s="1"/>
  <c r="V557" i="21"/>
  <c r="U557" i="21"/>
  <c r="D557" i="21" s="1"/>
  <c r="AG557" i="21" a="1"/>
  <c r="AG557" i="21" s="1"/>
  <c r="AJ557" i="21" a="1"/>
  <c r="AJ557" i="21" s="1"/>
  <c r="X557" i="21" a="1"/>
  <c r="X557" i="21" s="1"/>
  <c r="T557" i="21" a="1"/>
  <c r="T557" i="21" s="1"/>
  <c r="AK557" i="21" a="1"/>
  <c r="AK557" i="21" s="1"/>
  <c r="AD557" i="21" a="1"/>
  <c r="AD557" i="21" s="1"/>
  <c r="AE557" i="21" a="1"/>
  <c r="AE557" i="21" s="1"/>
  <c r="O557" i="21"/>
  <c r="Z557" i="21" a="1"/>
  <c r="Z557" i="21" s="1"/>
  <c r="Y557" i="21" a="1"/>
  <c r="Y557" i="21" s="1"/>
  <c r="S557" i="21" a="1"/>
  <c r="S557" i="21" s="1"/>
  <c r="AC557" i="21" a="1"/>
  <c r="AC557" i="21" s="1"/>
  <c r="R557" i="21"/>
  <c r="AH557" i="21" a="1"/>
  <c r="AH557" i="21" s="1"/>
  <c r="AB557" i="21" a="1"/>
  <c r="AB557" i="21" s="1"/>
  <c r="H559" i="21" a="1"/>
  <c r="H559" i="21" s="1"/>
  <c r="M559" i="21"/>
  <c r="K560" i="21" s="1"/>
  <c r="L560" i="21" s="1"/>
  <c r="N558" i="21"/>
  <c r="J558" i="21"/>
  <c r="G558" i="21"/>
  <c r="I558" i="21"/>
  <c r="M525" i="20"/>
  <c r="K526" i="20" s="1"/>
  <c r="L526" i="20" s="1"/>
  <c r="H525" i="20" a="1"/>
  <c r="H525" i="20" s="1"/>
  <c r="G524" i="20"/>
  <c r="J524" i="20"/>
  <c r="I524" i="20"/>
  <c r="N524" i="20"/>
  <c r="AD523" i="20" a="1"/>
  <c r="AD523" i="20" s="1"/>
  <c r="AI523" i="20" a="1"/>
  <c r="AI523" i="20" s="1"/>
  <c r="Z523" i="20" a="1"/>
  <c r="Z523" i="20" s="1"/>
  <c r="Q523" i="20"/>
  <c r="AC523" i="20" a="1"/>
  <c r="AC523" i="20" s="1"/>
  <c r="P523" i="20"/>
  <c r="AK523" i="20" a="1"/>
  <c r="AK523" i="20" s="1"/>
  <c r="Y523" i="20" a="1"/>
  <c r="Y523" i="20" s="1"/>
  <c r="S523" i="20" a="1"/>
  <c r="S523" i="20" s="1"/>
  <c r="AG523" i="20" a="1"/>
  <c r="AG523" i="20" s="1"/>
  <c r="R523" i="20"/>
  <c r="U523" i="20"/>
  <c r="AJ523" i="20" a="1"/>
  <c r="AJ523" i="20" s="1"/>
  <c r="T523" i="20" a="1"/>
  <c r="T523" i="20" s="1"/>
  <c r="O523" i="20"/>
  <c r="AA523" i="20" a="1"/>
  <c r="AA523" i="20" s="1"/>
  <c r="X523" i="20" a="1"/>
  <c r="X523" i="20" s="1"/>
  <c r="AB523" i="20" a="1"/>
  <c r="AB523" i="20" s="1"/>
  <c r="W523" i="20"/>
  <c r="V523" i="20"/>
  <c r="AH523" i="20" a="1"/>
  <c r="AH523" i="20" s="1"/>
  <c r="AF523" i="20" a="1"/>
  <c r="AF523" i="20" s="1"/>
  <c r="AE523" i="20" a="1"/>
  <c r="AE523" i="20" s="1"/>
  <c r="AR566" i="16" a="1"/>
  <c r="AR566" i="16" s="1"/>
  <c r="AW566" i="16" a="1"/>
  <c r="AW566" i="16" s="1"/>
  <c r="BD566" i="16" a="1"/>
  <c r="BD566" i="16" s="1"/>
  <c r="AS566" i="16" a="1"/>
  <c r="AS566" i="16" s="1"/>
  <c r="BF566" i="16" a="1"/>
  <c r="BF566" i="16" s="1"/>
  <c r="AT566" i="16"/>
  <c r="AC566" i="16" s="1"/>
  <c r="BG566" i="16" a="1"/>
  <c r="BG566" i="16" s="1"/>
  <c r="AU566" i="16"/>
  <c r="BI566" i="16" a="1"/>
  <c r="BI566" i="16" s="1"/>
  <c r="AV566" i="16"/>
  <c r="AN566" i="16"/>
  <c r="AZ566" i="16" a="1"/>
  <c r="AZ566" i="16" s="1"/>
  <c r="BE566" i="16" a="1"/>
  <c r="BE566" i="16" s="1"/>
  <c r="BC566" i="16" a="1"/>
  <c r="BC566" i="16" s="1"/>
  <c r="BA566" i="16" a="1"/>
  <c r="BA566" i="16" s="1"/>
  <c r="BB566" i="16" a="1"/>
  <c r="BB566" i="16" s="1"/>
  <c r="AY566" i="16" a="1"/>
  <c r="AY566" i="16" s="1"/>
  <c r="AQ566" i="16"/>
  <c r="BJ566" i="16" a="1"/>
  <c r="BJ566" i="16" s="1"/>
  <c r="BH566" i="16" a="1"/>
  <c r="BH566" i="16" s="1"/>
  <c r="AX566" i="16" a="1"/>
  <c r="AX566" i="16" s="1"/>
  <c r="AP566" i="16"/>
  <c r="AO566" i="16"/>
  <c r="AC565" i="16"/>
  <c r="AH567" i="16"/>
  <c r="AM567" i="16"/>
  <c r="AF567" i="16"/>
  <c r="AI567" i="16"/>
  <c r="AL568" i="16"/>
  <c r="AJ569" i="16" s="1"/>
  <c r="AK569" i="16" s="1"/>
  <c r="AG568" i="16" a="1"/>
  <c r="AG568" i="16" s="1"/>
  <c r="AI558" i="21" l="1" a="1"/>
  <c r="AI558" i="21" s="1"/>
  <c r="AA558" i="21" a="1"/>
  <c r="AA558" i="21" s="1"/>
  <c r="P558" i="21"/>
  <c r="O558" i="21"/>
  <c r="AJ558" i="21" a="1"/>
  <c r="AJ558" i="21" s="1"/>
  <c r="Z558" i="21" a="1"/>
  <c r="Z558" i="21" s="1"/>
  <c r="AD558" i="21" a="1"/>
  <c r="AD558" i="21" s="1"/>
  <c r="R558" i="21"/>
  <c r="Q558" i="21"/>
  <c r="AH558" i="21" a="1"/>
  <c r="AH558" i="21" s="1"/>
  <c r="V558" i="21"/>
  <c r="U558" i="21"/>
  <c r="Y558" i="21" a="1"/>
  <c r="Y558" i="21" s="1"/>
  <c r="T558" i="21" a="1"/>
  <c r="T558" i="21" s="1"/>
  <c r="AB558" i="21" a="1"/>
  <c r="AB558" i="21" s="1"/>
  <c r="AG558" i="21" a="1"/>
  <c r="AG558" i="21" s="1"/>
  <c r="X558" i="21" a="1"/>
  <c r="X558" i="21" s="1"/>
  <c r="W558" i="21"/>
  <c r="S558" i="21" a="1"/>
  <c r="S558" i="21" s="1"/>
  <c r="AK558" i="21" a="1"/>
  <c r="AK558" i="21" s="1"/>
  <c r="AE558" i="21" a="1"/>
  <c r="AE558" i="21" s="1"/>
  <c r="AF558" i="21" a="1"/>
  <c r="AF558" i="21" s="1"/>
  <c r="AC558" i="21" a="1"/>
  <c r="AC558" i="21" s="1"/>
  <c r="M560" i="21"/>
  <c r="K561" i="21" s="1"/>
  <c r="L561" i="21" s="1"/>
  <c r="H560" i="21" a="1"/>
  <c r="H560" i="21" s="1"/>
  <c r="N559" i="21"/>
  <c r="I559" i="21"/>
  <c r="G559" i="21"/>
  <c r="J559" i="21"/>
  <c r="T524" i="20" a="1"/>
  <c r="T524" i="20" s="1"/>
  <c r="AE524" i="20" a="1"/>
  <c r="AE524" i="20" s="1"/>
  <c r="U524" i="20"/>
  <c r="D524" i="20" s="1"/>
  <c r="AC524" i="20" a="1"/>
  <c r="AC524" i="20" s="1"/>
  <c r="R524" i="20"/>
  <c r="Q524" i="20"/>
  <c r="AJ524" i="20" a="1"/>
  <c r="AJ524" i="20" s="1"/>
  <c r="Z524" i="20" a="1"/>
  <c r="Z524" i="20" s="1"/>
  <c r="AK524" i="20" a="1"/>
  <c r="AK524" i="20" s="1"/>
  <c r="Y524" i="20" a="1"/>
  <c r="Y524" i="20" s="1"/>
  <c r="AI524" i="20" a="1"/>
  <c r="AI524" i="20" s="1"/>
  <c r="V524" i="20"/>
  <c r="AB524" i="20" a="1"/>
  <c r="AB524" i="20" s="1"/>
  <c r="AA524" i="20" a="1"/>
  <c r="AA524" i="20" s="1"/>
  <c r="W524" i="20"/>
  <c r="S524" i="20" a="1"/>
  <c r="S524" i="20" s="1"/>
  <c r="P524" i="20"/>
  <c r="O524" i="20"/>
  <c r="X524" i="20" a="1"/>
  <c r="X524" i="20" s="1"/>
  <c r="AH524" i="20" a="1"/>
  <c r="AH524" i="20" s="1"/>
  <c r="AF524" i="20" a="1"/>
  <c r="AF524" i="20" s="1"/>
  <c r="AD524" i="20" a="1"/>
  <c r="AD524" i="20" s="1"/>
  <c r="AG524" i="20" a="1"/>
  <c r="AG524" i="20" s="1"/>
  <c r="D523" i="20"/>
  <c r="G525" i="20"/>
  <c r="N525" i="20"/>
  <c r="J525" i="20"/>
  <c r="I525" i="20"/>
  <c r="H526" i="20" a="1"/>
  <c r="H526" i="20" s="1"/>
  <c r="M526" i="20"/>
  <c r="K527" i="20" s="1"/>
  <c r="L527" i="20" s="1"/>
  <c r="AM568" i="16"/>
  <c r="AI568" i="16"/>
  <c r="AH568" i="16"/>
  <c r="AF568" i="16"/>
  <c r="AL569" i="16"/>
  <c r="AJ570" i="16" s="1"/>
  <c r="AK570" i="16" s="1"/>
  <c r="AG569" i="16" a="1"/>
  <c r="AG569" i="16" s="1"/>
  <c r="BI567" i="16" a="1"/>
  <c r="BI567" i="16" s="1"/>
  <c r="BA567" i="16" a="1"/>
  <c r="BA567" i="16" s="1"/>
  <c r="AQ567" i="16"/>
  <c r="AX567" i="16" a="1"/>
  <c r="AX567" i="16" s="1"/>
  <c r="BG567" i="16" a="1"/>
  <c r="BG567" i="16" s="1"/>
  <c r="BF567" i="16" a="1"/>
  <c r="BF567" i="16" s="1"/>
  <c r="AW567" i="16" a="1"/>
  <c r="AW567" i="16" s="1"/>
  <c r="BB567" i="16" a="1"/>
  <c r="BB567" i="16" s="1"/>
  <c r="AN567" i="16"/>
  <c r="BD567" i="16" a="1"/>
  <c r="BD567" i="16" s="1"/>
  <c r="AR567" i="16" a="1"/>
  <c r="AR567" i="16" s="1"/>
  <c r="AP567" i="16"/>
  <c r="BJ567" i="16" a="1"/>
  <c r="BJ567" i="16" s="1"/>
  <c r="AV567" i="16"/>
  <c r="AU567" i="16"/>
  <c r="BH567" i="16" a="1"/>
  <c r="BH567" i="16" s="1"/>
  <c r="BE567" i="16" a="1"/>
  <c r="BE567" i="16" s="1"/>
  <c r="AZ567" i="16" a="1"/>
  <c r="AZ567" i="16" s="1"/>
  <c r="AT567" i="16"/>
  <c r="BC567" i="16" a="1"/>
  <c r="BC567" i="16" s="1"/>
  <c r="AS567" i="16" a="1"/>
  <c r="AS567" i="16" s="1"/>
  <c r="AO567" i="16"/>
  <c r="AY567" i="16" a="1"/>
  <c r="AY567" i="16" s="1"/>
  <c r="D558" i="21" l="1"/>
  <c r="O559" i="21"/>
  <c r="AH559" i="21" a="1"/>
  <c r="AH559" i="21" s="1"/>
  <c r="Z559" i="21" a="1"/>
  <c r="Z559" i="21" s="1"/>
  <c r="S559" i="21" a="1"/>
  <c r="S559" i="21" s="1"/>
  <c r="AC559" i="21" a="1"/>
  <c r="AC559" i="21" s="1"/>
  <c r="R559" i="21"/>
  <c r="AJ559" i="21" a="1"/>
  <c r="AJ559" i="21" s="1"/>
  <c r="Y559" i="21" a="1"/>
  <c r="Y559" i="21" s="1"/>
  <c r="U559" i="21"/>
  <c r="D559" i="21" s="1"/>
  <c r="AG559" i="21" a="1"/>
  <c r="AG559" i="21" s="1"/>
  <c r="AB559" i="21" a="1"/>
  <c r="AB559" i="21" s="1"/>
  <c r="AD559" i="21" a="1"/>
  <c r="AD559" i="21" s="1"/>
  <c r="Q559" i="21"/>
  <c r="AK559" i="21" a="1"/>
  <c r="AK559" i="21" s="1"/>
  <c r="P559" i="21"/>
  <c r="AE559" i="21" a="1"/>
  <c r="AE559" i="21" s="1"/>
  <c r="W559" i="21"/>
  <c r="T559" i="21" a="1"/>
  <c r="T559" i="21" s="1"/>
  <c r="V559" i="21"/>
  <c r="AI559" i="21" a="1"/>
  <c r="AI559" i="21" s="1"/>
  <c r="AA559" i="21" a="1"/>
  <c r="AA559" i="21" s="1"/>
  <c r="X559" i="21" a="1"/>
  <c r="X559" i="21" s="1"/>
  <c r="AF559" i="21" a="1"/>
  <c r="AF559" i="21" s="1"/>
  <c r="M561" i="21"/>
  <c r="K562" i="21" s="1"/>
  <c r="L562" i="21" s="1"/>
  <c r="H561" i="21" a="1"/>
  <c r="H561" i="21" s="1"/>
  <c r="N560" i="21"/>
  <c r="G560" i="21"/>
  <c r="J560" i="21"/>
  <c r="I560" i="21"/>
  <c r="H527" i="20" a="1"/>
  <c r="H527" i="20" s="1"/>
  <c r="M527" i="20"/>
  <c r="K528" i="20" s="1"/>
  <c r="L528" i="20" s="1"/>
  <c r="J526" i="20"/>
  <c r="G526" i="20"/>
  <c r="N526" i="20"/>
  <c r="I526" i="20"/>
  <c r="AK525" i="20" a="1"/>
  <c r="AK525" i="20" s="1"/>
  <c r="AC525" i="20" a="1"/>
  <c r="AC525" i="20" s="1"/>
  <c r="AF525" i="20" a="1"/>
  <c r="AF525" i="20" s="1"/>
  <c r="W525" i="20"/>
  <c r="V525" i="20"/>
  <c r="U525" i="20"/>
  <c r="AG525" i="20" a="1"/>
  <c r="AG525" i="20" s="1"/>
  <c r="T525" i="20" a="1"/>
  <c r="T525" i="20" s="1"/>
  <c r="AJ525" i="20" a="1"/>
  <c r="AJ525" i="20" s="1"/>
  <c r="Y525" i="20" a="1"/>
  <c r="Y525" i="20" s="1"/>
  <c r="Z525" i="20" a="1"/>
  <c r="Z525" i="20" s="1"/>
  <c r="O525" i="20"/>
  <c r="AH525" i="20" a="1"/>
  <c r="AH525" i="20" s="1"/>
  <c r="AE525" i="20" a="1"/>
  <c r="AE525" i="20" s="1"/>
  <c r="P525" i="20"/>
  <c r="AI525" i="20" a="1"/>
  <c r="AI525" i="20" s="1"/>
  <c r="AD525" i="20" a="1"/>
  <c r="AD525" i="20" s="1"/>
  <c r="X525" i="20" a="1"/>
  <c r="X525" i="20" s="1"/>
  <c r="R525" i="20"/>
  <c r="Q525" i="20"/>
  <c r="AB525" i="20" a="1"/>
  <c r="AB525" i="20" s="1"/>
  <c r="AA525" i="20" a="1"/>
  <c r="AA525" i="20" s="1"/>
  <c r="S525" i="20" a="1"/>
  <c r="S525" i="20" s="1"/>
  <c r="AC567" i="16"/>
  <c r="AH569" i="16"/>
  <c r="AI569" i="16"/>
  <c r="AM569" i="16"/>
  <c r="AF569" i="16"/>
  <c r="AG570" i="16" a="1"/>
  <c r="AG570" i="16" s="1"/>
  <c r="AL570" i="16"/>
  <c r="AJ571" i="16" s="1"/>
  <c r="AK571" i="16" s="1"/>
  <c r="AP568" i="16"/>
  <c r="AY568" i="16" a="1"/>
  <c r="AY568" i="16" s="1"/>
  <c r="BJ568" i="16" a="1"/>
  <c r="BJ568" i="16" s="1"/>
  <c r="BA568" i="16" a="1"/>
  <c r="BA568" i="16" s="1"/>
  <c r="AN568" i="16"/>
  <c r="AZ568" i="16" a="1"/>
  <c r="AZ568" i="16" s="1"/>
  <c r="BH568" i="16" a="1"/>
  <c r="BH568" i="16" s="1"/>
  <c r="BB568" i="16" a="1"/>
  <c r="BB568" i="16" s="1"/>
  <c r="AW568" i="16" a="1"/>
  <c r="AW568" i="16" s="1"/>
  <c r="AV568" i="16"/>
  <c r="BF568" i="16" a="1"/>
  <c r="BF568" i="16" s="1"/>
  <c r="AS568" i="16" a="1"/>
  <c r="AS568" i="16" s="1"/>
  <c r="AX568" i="16" a="1"/>
  <c r="AX568" i="16" s="1"/>
  <c r="AU568" i="16"/>
  <c r="AR568" i="16" a="1"/>
  <c r="AR568" i="16" s="1"/>
  <c r="BG568" i="16" a="1"/>
  <c r="BG568" i="16" s="1"/>
  <c r="BI568" i="16" a="1"/>
  <c r="BI568" i="16" s="1"/>
  <c r="AQ568" i="16"/>
  <c r="AO568" i="16"/>
  <c r="BE568" i="16" a="1"/>
  <c r="BE568" i="16" s="1"/>
  <c r="BD568" i="16" a="1"/>
  <c r="BD568" i="16" s="1"/>
  <c r="BC568" i="16" a="1"/>
  <c r="BC568" i="16" s="1"/>
  <c r="AT568" i="16"/>
  <c r="AC568" i="16" s="1"/>
  <c r="AH560" i="21" l="1" a="1"/>
  <c r="AH560" i="21" s="1"/>
  <c r="Z560" i="21" a="1"/>
  <c r="Z560" i="21" s="1"/>
  <c r="AF560" i="21" a="1"/>
  <c r="AF560" i="21" s="1"/>
  <c r="V560" i="21"/>
  <c r="U560" i="21"/>
  <c r="D560" i="21" s="1"/>
  <c r="AG560" i="21" a="1"/>
  <c r="AG560" i="21" s="1"/>
  <c r="T560" i="21" a="1"/>
  <c r="T560" i="21" s="1"/>
  <c r="AI560" i="21" a="1"/>
  <c r="AI560" i="21" s="1"/>
  <c r="S560" i="21" a="1"/>
  <c r="S560" i="21" s="1"/>
  <c r="AD560" i="21" a="1"/>
  <c r="AD560" i="21" s="1"/>
  <c r="AK560" i="21" a="1"/>
  <c r="AK560" i="21" s="1"/>
  <c r="R560" i="21"/>
  <c r="Q560" i="21"/>
  <c r="AC560" i="21" a="1"/>
  <c r="AC560" i="21" s="1"/>
  <c r="AA560" i="21" a="1"/>
  <c r="AA560" i="21" s="1"/>
  <c r="X560" i="21" a="1"/>
  <c r="X560" i="21" s="1"/>
  <c r="P560" i="21"/>
  <c r="W560" i="21"/>
  <c r="O560" i="21"/>
  <c r="Y560" i="21" a="1"/>
  <c r="Y560" i="21" s="1"/>
  <c r="AB560" i="21" a="1"/>
  <c r="AB560" i="21" s="1"/>
  <c r="AJ560" i="21" a="1"/>
  <c r="AJ560" i="21" s="1"/>
  <c r="AE560" i="21" a="1"/>
  <c r="AE560" i="21" s="1"/>
  <c r="J561" i="21"/>
  <c r="I561" i="21"/>
  <c r="N561" i="21"/>
  <c r="G561" i="21"/>
  <c r="H562" i="21" a="1"/>
  <c r="H562" i="21" s="1"/>
  <c r="M562" i="21"/>
  <c r="K563" i="21" s="1"/>
  <c r="L563" i="21" s="1"/>
  <c r="D525" i="20"/>
  <c r="S526" i="20" a="1"/>
  <c r="S526" i="20" s="1"/>
  <c r="AG526" i="20" a="1"/>
  <c r="AG526" i="20" s="1"/>
  <c r="AI526" i="20" a="1"/>
  <c r="AI526" i="20" s="1"/>
  <c r="Z526" i="20" a="1"/>
  <c r="Z526" i="20" s="1"/>
  <c r="P526" i="20"/>
  <c r="AC526" i="20" a="1"/>
  <c r="AC526" i="20" s="1"/>
  <c r="O526" i="20"/>
  <c r="AJ526" i="20" a="1"/>
  <c r="AJ526" i="20" s="1"/>
  <c r="W526" i="20"/>
  <c r="V526" i="20"/>
  <c r="AB526" i="20" a="1"/>
  <c r="AB526" i="20" s="1"/>
  <c r="Y526" i="20" a="1"/>
  <c r="Y526" i="20" s="1"/>
  <c r="X526" i="20" a="1"/>
  <c r="X526" i="20" s="1"/>
  <c r="U526" i="20"/>
  <c r="D526" i="20" s="1"/>
  <c r="AF526" i="20" a="1"/>
  <c r="AF526" i="20" s="1"/>
  <c r="AE526" i="20" a="1"/>
  <c r="AE526" i="20" s="1"/>
  <c r="AA526" i="20" a="1"/>
  <c r="AA526" i="20" s="1"/>
  <c r="AD526" i="20" a="1"/>
  <c r="AD526" i="20" s="1"/>
  <c r="T526" i="20" a="1"/>
  <c r="T526" i="20" s="1"/>
  <c r="AK526" i="20" a="1"/>
  <c r="AK526" i="20" s="1"/>
  <c r="AH526" i="20" a="1"/>
  <c r="AH526" i="20" s="1"/>
  <c r="R526" i="20"/>
  <c r="Q526" i="20"/>
  <c r="M528" i="20"/>
  <c r="K529" i="20" s="1"/>
  <c r="L529" i="20" s="1"/>
  <c r="H528" i="20" a="1"/>
  <c r="H528" i="20" s="1"/>
  <c r="J527" i="20"/>
  <c r="I527" i="20"/>
  <c r="G527" i="20"/>
  <c r="N527" i="20"/>
  <c r="AL571" i="16"/>
  <c r="AJ572" i="16" s="1"/>
  <c r="AK572" i="16" s="1"/>
  <c r="AG571" i="16" a="1"/>
  <c r="AG571" i="16" s="1"/>
  <c r="AF570" i="16"/>
  <c r="AM570" i="16"/>
  <c r="AI570" i="16"/>
  <c r="AH570" i="16"/>
  <c r="BH569" i="16" a="1"/>
  <c r="BH569" i="16" s="1"/>
  <c r="AZ569" i="16" a="1"/>
  <c r="AZ569" i="16" s="1"/>
  <c r="AO569" i="16"/>
  <c r="BI569" i="16" a="1"/>
  <c r="BI569" i="16" s="1"/>
  <c r="AN569" i="16"/>
  <c r="AS569" i="16" a="1"/>
  <c r="AS569" i="16" s="1"/>
  <c r="BC569" i="16" a="1"/>
  <c r="BC569" i="16" s="1"/>
  <c r="BE569" i="16" a="1"/>
  <c r="BE569" i="16" s="1"/>
  <c r="AY569" i="16" a="1"/>
  <c r="AY569" i="16" s="1"/>
  <c r="BJ569" i="16" a="1"/>
  <c r="BJ569" i="16" s="1"/>
  <c r="AX569" i="16" a="1"/>
  <c r="AX569" i="16" s="1"/>
  <c r="BG569" i="16" a="1"/>
  <c r="BG569" i="16" s="1"/>
  <c r="AT569" i="16"/>
  <c r="AC569" i="16" s="1"/>
  <c r="BD569" i="16" a="1"/>
  <c r="BD569" i="16" s="1"/>
  <c r="AQ569" i="16"/>
  <c r="AP569" i="16"/>
  <c r="BA569" i="16" a="1"/>
  <c r="BA569" i="16" s="1"/>
  <c r="AW569" i="16" a="1"/>
  <c r="AW569" i="16" s="1"/>
  <c r="AR569" i="16" a="1"/>
  <c r="AR569" i="16" s="1"/>
  <c r="BF569" i="16" a="1"/>
  <c r="BF569" i="16" s="1"/>
  <c r="BB569" i="16" a="1"/>
  <c r="BB569" i="16" s="1"/>
  <c r="AU569" i="16"/>
  <c r="AV569" i="16"/>
  <c r="M563" i="21" l="1"/>
  <c r="K564" i="21" s="1"/>
  <c r="L564" i="21" s="1"/>
  <c r="H563" i="21" a="1"/>
  <c r="H563" i="21" s="1"/>
  <c r="N562" i="21"/>
  <c r="J562" i="21"/>
  <c r="I562" i="21"/>
  <c r="G562" i="21"/>
  <c r="AG561" i="21" a="1"/>
  <c r="AG561" i="21" s="1"/>
  <c r="Y561" i="21" a="1"/>
  <c r="Y561" i="21" s="1"/>
  <c r="AI561" i="21" a="1"/>
  <c r="AI561" i="21" s="1"/>
  <c r="Z561" i="21" a="1"/>
  <c r="Z561" i="21" s="1"/>
  <c r="Q561" i="21"/>
  <c r="AC561" i="21" a="1"/>
  <c r="AC561" i="21" s="1"/>
  <c r="P561" i="21"/>
  <c r="T561" i="21" a="1"/>
  <c r="T561" i="21" s="1"/>
  <c r="AF561" i="21" a="1"/>
  <c r="AF561" i="21" s="1"/>
  <c r="S561" i="21" a="1"/>
  <c r="S561" i="21" s="1"/>
  <c r="AH561" i="21" a="1"/>
  <c r="AH561" i="21" s="1"/>
  <c r="R561" i="21"/>
  <c r="AA561" i="21" a="1"/>
  <c r="AA561" i="21" s="1"/>
  <c r="W561" i="21"/>
  <c r="V561" i="21"/>
  <c r="U561" i="21"/>
  <c r="O561" i="21"/>
  <c r="AE561" i="21" a="1"/>
  <c r="AE561" i="21" s="1"/>
  <c r="AB561" i="21" a="1"/>
  <c r="AB561" i="21" s="1"/>
  <c r="AD561" i="21" a="1"/>
  <c r="AD561" i="21" s="1"/>
  <c r="X561" i="21" a="1"/>
  <c r="X561" i="21" s="1"/>
  <c r="AJ561" i="21" a="1"/>
  <c r="AJ561" i="21" s="1"/>
  <c r="AK561" i="21" a="1"/>
  <c r="AK561" i="21" s="1"/>
  <c r="AJ527" i="20" a="1"/>
  <c r="AJ527" i="20" s="1"/>
  <c r="AB527" i="20" a="1"/>
  <c r="AB527" i="20" s="1"/>
  <c r="R527" i="20"/>
  <c r="AH527" i="20" a="1"/>
  <c r="AH527" i="20" s="1"/>
  <c r="AC527" i="20" a="1"/>
  <c r="AC527" i="20" s="1"/>
  <c r="Q527" i="20"/>
  <c r="P527" i="20"/>
  <c r="Y527" i="20" a="1"/>
  <c r="Y527" i="20" s="1"/>
  <c r="AI527" i="20" a="1"/>
  <c r="AI527" i="20" s="1"/>
  <c r="V527" i="20"/>
  <c r="U527" i="20"/>
  <c r="D527" i="20" s="1"/>
  <c r="AE527" i="20" a="1"/>
  <c r="AE527" i="20" s="1"/>
  <c r="AF527" i="20" a="1"/>
  <c r="AF527" i="20" s="1"/>
  <c r="AD527" i="20" a="1"/>
  <c r="AD527" i="20" s="1"/>
  <c r="X527" i="20" a="1"/>
  <c r="X527" i="20" s="1"/>
  <c r="W527" i="20"/>
  <c r="T527" i="20" a="1"/>
  <c r="T527" i="20" s="1"/>
  <c r="Z527" i="20" a="1"/>
  <c r="Z527" i="20" s="1"/>
  <c r="AK527" i="20" a="1"/>
  <c r="AK527" i="20" s="1"/>
  <c r="S527" i="20" a="1"/>
  <c r="S527" i="20" s="1"/>
  <c r="AA527" i="20" a="1"/>
  <c r="AA527" i="20" s="1"/>
  <c r="O527" i="20"/>
  <c r="AG527" i="20" a="1"/>
  <c r="AG527" i="20" s="1"/>
  <c r="M529" i="20"/>
  <c r="K530" i="20" s="1"/>
  <c r="L530" i="20" s="1"/>
  <c r="H529" i="20" a="1"/>
  <c r="H529" i="20" s="1"/>
  <c r="N528" i="20"/>
  <c r="I528" i="20"/>
  <c r="J528" i="20"/>
  <c r="G528" i="20"/>
  <c r="AN570" i="16"/>
  <c r="BJ570" i="16" a="1"/>
  <c r="BJ570" i="16" s="1"/>
  <c r="AQ570" i="16"/>
  <c r="BF570" i="16" a="1"/>
  <c r="BF570" i="16" s="1"/>
  <c r="AW570" i="16" a="1"/>
  <c r="AW570" i="16" s="1"/>
  <c r="AV570" i="16"/>
  <c r="BA570" i="16" a="1"/>
  <c r="BA570" i="16" s="1"/>
  <c r="BH570" i="16" a="1"/>
  <c r="BH570" i="16" s="1"/>
  <c r="AU570" i="16"/>
  <c r="AZ570" i="16" a="1"/>
  <c r="AZ570" i="16" s="1"/>
  <c r="AY570" i="16" a="1"/>
  <c r="AY570" i="16" s="1"/>
  <c r="BI570" i="16" a="1"/>
  <c r="BI570" i="16" s="1"/>
  <c r="AT570" i="16"/>
  <c r="AS570" i="16" a="1"/>
  <c r="AS570" i="16" s="1"/>
  <c r="BD570" i="16" a="1"/>
  <c r="BD570" i="16" s="1"/>
  <c r="BC570" i="16" a="1"/>
  <c r="BC570" i="16" s="1"/>
  <c r="AO570" i="16"/>
  <c r="BG570" i="16" a="1"/>
  <c r="BG570" i="16" s="1"/>
  <c r="BE570" i="16" a="1"/>
  <c r="BE570" i="16" s="1"/>
  <c r="BB570" i="16" a="1"/>
  <c r="BB570" i="16" s="1"/>
  <c r="AR570" i="16" a="1"/>
  <c r="AR570" i="16" s="1"/>
  <c r="AP570" i="16"/>
  <c r="AX570" i="16" a="1"/>
  <c r="AX570" i="16" s="1"/>
  <c r="AM571" i="16"/>
  <c r="AF571" i="16"/>
  <c r="AH571" i="16"/>
  <c r="AI571" i="16"/>
  <c r="AL572" i="16"/>
  <c r="AJ573" i="16" s="1"/>
  <c r="AK573" i="16" s="1"/>
  <c r="AG572" i="16" a="1"/>
  <c r="AG572" i="16" s="1"/>
  <c r="AG562" i="21" l="1" a="1"/>
  <c r="AG562" i="21" s="1"/>
  <c r="Y562" i="21" a="1"/>
  <c r="Y562" i="21" s="1"/>
  <c r="AC562" i="21" a="1"/>
  <c r="AC562" i="21" s="1"/>
  <c r="R562" i="21"/>
  <c r="Q562" i="21"/>
  <c r="AJ562" i="21" a="1"/>
  <c r="AJ562" i="21" s="1"/>
  <c r="Z562" i="21" a="1"/>
  <c r="Z562" i="21" s="1"/>
  <c r="AF562" i="21" a="1"/>
  <c r="AF562" i="21" s="1"/>
  <c r="S562" i="21" a="1"/>
  <c r="S562" i="21" s="1"/>
  <c r="AK562" i="21" a="1"/>
  <c r="AK562" i="21" s="1"/>
  <c r="V562" i="21"/>
  <c r="U562" i="21"/>
  <c r="D562" i="21" s="1"/>
  <c r="AH562" i="21" a="1"/>
  <c r="AH562" i="21" s="1"/>
  <c r="AI562" i="21" a="1"/>
  <c r="AI562" i="21" s="1"/>
  <c r="P562" i="21"/>
  <c r="O562" i="21"/>
  <c r="T562" i="21" a="1"/>
  <c r="T562" i="21" s="1"/>
  <c r="AD562" i="21" a="1"/>
  <c r="AD562" i="21" s="1"/>
  <c r="AE562" i="21" a="1"/>
  <c r="AE562" i="21" s="1"/>
  <c r="X562" i="21" a="1"/>
  <c r="X562" i="21" s="1"/>
  <c r="W562" i="21"/>
  <c r="AA562" i="21" a="1"/>
  <c r="AA562" i="21" s="1"/>
  <c r="AB562" i="21" a="1"/>
  <c r="AB562" i="21" s="1"/>
  <c r="D561" i="21"/>
  <c r="J563" i="21"/>
  <c r="I563" i="21"/>
  <c r="N563" i="21"/>
  <c r="G563" i="21"/>
  <c r="H564" i="21" a="1"/>
  <c r="H564" i="21" s="1"/>
  <c r="M564" i="21"/>
  <c r="K565" i="21" s="1"/>
  <c r="L565" i="21" s="1"/>
  <c r="Q528" i="20"/>
  <c r="AI528" i="20" a="1"/>
  <c r="AI528" i="20" s="1"/>
  <c r="U528" i="20"/>
  <c r="AE528" i="20" a="1"/>
  <c r="AE528" i="20" s="1"/>
  <c r="T528" i="20" a="1"/>
  <c r="T528" i="20" s="1"/>
  <c r="AF528" i="20" a="1"/>
  <c r="AF528" i="20" s="1"/>
  <c r="W528" i="20"/>
  <c r="AH528" i="20" a="1"/>
  <c r="AH528" i="20" s="1"/>
  <c r="V528" i="20"/>
  <c r="P528" i="20"/>
  <c r="AG528" i="20" a="1"/>
  <c r="AG528" i="20" s="1"/>
  <c r="O528" i="20"/>
  <c r="X528" i="20" a="1"/>
  <c r="X528" i="20" s="1"/>
  <c r="S528" i="20" a="1"/>
  <c r="S528" i="20" s="1"/>
  <c r="R528" i="20"/>
  <c r="AK528" i="20" a="1"/>
  <c r="AK528" i="20" s="1"/>
  <c r="AJ528" i="20" a="1"/>
  <c r="AJ528" i="20" s="1"/>
  <c r="AD528" i="20" a="1"/>
  <c r="AD528" i="20" s="1"/>
  <c r="AB528" i="20" a="1"/>
  <c r="AB528" i="20" s="1"/>
  <c r="AA528" i="20" a="1"/>
  <c r="AA528" i="20" s="1"/>
  <c r="Z528" i="20" a="1"/>
  <c r="Z528" i="20" s="1"/>
  <c r="Y528" i="20" a="1"/>
  <c r="Y528" i="20" s="1"/>
  <c r="AC528" i="20" a="1"/>
  <c r="AC528" i="20" s="1"/>
  <c r="J529" i="20"/>
  <c r="I529" i="20"/>
  <c r="N529" i="20"/>
  <c r="G529" i="20"/>
  <c r="H530" i="20" a="1"/>
  <c r="H530" i="20" s="1"/>
  <c r="M530" i="20"/>
  <c r="K531" i="20" s="1"/>
  <c r="L531" i="20" s="1"/>
  <c r="AH572" i="16"/>
  <c r="AM572" i="16"/>
  <c r="AI572" i="16"/>
  <c r="AF572" i="16"/>
  <c r="AG573" i="16" a="1"/>
  <c r="AG573" i="16" s="1"/>
  <c r="AL573" i="16"/>
  <c r="AJ574" i="16" s="1"/>
  <c r="AK574" i="16" s="1"/>
  <c r="AC570" i="16"/>
  <c r="BG571" i="16" a="1"/>
  <c r="BG571" i="16" s="1"/>
  <c r="AY571" i="16" a="1"/>
  <c r="AY571" i="16" s="1"/>
  <c r="BI571" i="16" a="1"/>
  <c r="BI571" i="16" s="1"/>
  <c r="AZ571" i="16" a="1"/>
  <c r="AZ571" i="16" s="1"/>
  <c r="AW571" i="16" a="1"/>
  <c r="AW571" i="16" s="1"/>
  <c r="BE571" i="16" a="1"/>
  <c r="BE571" i="16" s="1"/>
  <c r="AS571" i="16" a="1"/>
  <c r="AS571" i="16" s="1"/>
  <c r="BA571" i="16" a="1"/>
  <c r="BA571" i="16" s="1"/>
  <c r="BJ571" i="16" a="1"/>
  <c r="BJ571" i="16" s="1"/>
  <c r="AV571" i="16"/>
  <c r="BC571" i="16" a="1"/>
  <c r="BC571" i="16" s="1"/>
  <c r="BB571" i="16" a="1"/>
  <c r="BB571" i="16" s="1"/>
  <c r="AX571" i="16" a="1"/>
  <c r="AX571" i="16" s="1"/>
  <c r="AU571" i="16"/>
  <c r="AQ571" i="16"/>
  <c r="AP571" i="16"/>
  <c r="AO571" i="16"/>
  <c r="AN571" i="16"/>
  <c r="BH571" i="16" a="1"/>
  <c r="BH571" i="16" s="1"/>
  <c r="AT571" i="16"/>
  <c r="AC571" i="16" s="1"/>
  <c r="AR571" i="16" a="1"/>
  <c r="AR571" i="16" s="1"/>
  <c r="BD571" i="16" a="1"/>
  <c r="BD571" i="16" s="1"/>
  <c r="BF571" i="16" a="1"/>
  <c r="BF571" i="16" s="1"/>
  <c r="H565" i="21" l="1" a="1"/>
  <c r="H565" i="21" s="1"/>
  <c r="M565" i="21"/>
  <c r="K566" i="21" s="1"/>
  <c r="L566" i="21" s="1"/>
  <c r="J564" i="21"/>
  <c r="I564" i="21"/>
  <c r="G564" i="21"/>
  <c r="N564" i="21"/>
  <c r="AF563" i="21" a="1"/>
  <c r="AF563" i="21" s="1"/>
  <c r="X563" i="21" a="1"/>
  <c r="X563" i="21" s="1"/>
  <c r="U563" i="21"/>
  <c r="AE563" i="21" a="1"/>
  <c r="AE563" i="21" s="1"/>
  <c r="T563" i="21" a="1"/>
  <c r="T563" i="21" s="1"/>
  <c r="AG563" i="21" a="1"/>
  <c r="AG563" i="21" s="1"/>
  <c r="Q563" i="21"/>
  <c r="AD563" i="21" a="1"/>
  <c r="AD563" i="21" s="1"/>
  <c r="P563" i="21"/>
  <c r="Z563" i="21" a="1"/>
  <c r="Z563" i="21" s="1"/>
  <c r="Y563" i="21" a="1"/>
  <c r="Y563" i="21" s="1"/>
  <c r="AB563" i="21" a="1"/>
  <c r="AB563" i="21" s="1"/>
  <c r="AI563" i="21" a="1"/>
  <c r="AI563" i="21" s="1"/>
  <c r="O563" i="21"/>
  <c r="AK563" i="21" a="1"/>
  <c r="AK563" i="21" s="1"/>
  <c r="R563" i="21"/>
  <c r="S563" i="21" a="1"/>
  <c r="S563" i="21" s="1"/>
  <c r="AJ563" i="21" a="1"/>
  <c r="AJ563" i="21" s="1"/>
  <c r="AA563" i="21" a="1"/>
  <c r="AA563" i="21" s="1"/>
  <c r="AC563" i="21" a="1"/>
  <c r="AC563" i="21" s="1"/>
  <c r="W563" i="21"/>
  <c r="V563" i="21"/>
  <c r="AH563" i="21" a="1"/>
  <c r="AH563" i="21" s="1"/>
  <c r="H531" i="20" a="1"/>
  <c r="H531" i="20" s="1"/>
  <c r="M531" i="20"/>
  <c r="K532" i="20" s="1"/>
  <c r="L532" i="20" s="1"/>
  <c r="N530" i="20"/>
  <c r="G530" i="20"/>
  <c r="J530" i="20"/>
  <c r="I530" i="20"/>
  <c r="AI529" i="20" a="1"/>
  <c r="AI529" i="20" s="1"/>
  <c r="AA529" i="20" a="1"/>
  <c r="AA529" i="20" s="1"/>
  <c r="P529" i="20"/>
  <c r="AB529" i="20" a="1"/>
  <c r="AB529" i="20" s="1"/>
  <c r="Q529" i="20"/>
  <c r="AH529" i="20" a="1"/>
  <c r="AH529" i="20" s="1"/>
  <c r="Y529" i="20" a="1"/>
  <c r="Y529" i="20" s="1"/>
  <c r="AC529" i="20" a="1"/>
  <c r="AC529" i="20" s="1"/>
  <c r="AG529" i="20" a="1"/>
  <c r="AG529" i="20" s="1"/>
  <c r="T529" i="20" a="1"/>
  <c r="T529" i="20" s="1"/>
  <c r="AK529" i="20" a="1"/>
  <c r="AK529" i="20" s="1"/>
  <c r="V529" i="20"/>
  <c r="AJ529" i="20" a="1"/>
  <c r="AJ529" i="20" s="1"/>
  <c r="U529" i="20"/>
  <c r="D529" i="20" s="1"/>
  <c r="AD529" i="20" a="1"/>
  <c r="AD529" i="20" s="1"/>
  <c r="AF529" i="20" a="1"/>
  <c r="AF529" i="20" s="1"/>
  <c r="AE529" i="20" a="1"/>
  <c r="AE529" i="20" s="1"/>
  <c r="R529" i="20"/>
  <c r="O529" i="20"/>
  <c r="W529" i="20"/>
  <c r="S529" i="20" a="1"/>
  <c r="S529" i="20" s="1"/>
  <c r="Z529" i="20" a="1"/>
  <c r="Z529" i="20" s="1"/>
  <c r="X529" i="20" a="1"/>
  <c r="X529" i="20" s="1"/>
  <c r="D528" i="20"/>
  <c r="AL574" i="16"/>
  <c r="AJ575" i="16" s="1"/>
  <c r="AK575" i="16" s="1"/>
  <c r="AG574" i="16" a="1"/>
  <c r="AG574" i="16" s="1"/>
  <c r="AF573" i="16"/>
  <c r="AM573" i="16"/>
  <c r="AI573" i="16"/>
  <c r="AH573" i="16"/>
  <c r="AR572" i="16" a="1"/>
  <c r="AR572" i="16" s="1"/>
  <c r="BB572" i="16" a="1"/>
  <c r="BB572" i="16" s="1"/>
  <c r="AQ572" i="16"/>
  <c r="BD572" i="16" a="1"/>
  <c r="BD572" i="16" s="1"/>
  <c r="AO572" i="16"/>
  <c r="BC572" i="16" a="1"/>
  <c r="BC572" i="16" s="1"/>
  <c r="AN572" i="16"/>
  <c r="AZ572" i="16" a="1"/>
  <c r="AZ572" i="16" s="1"/>
  <c r="BI572" i="16" a="1"/>
  <c r="BI572" i="16" s="1"/>
  <c r="AT572" i="16"/>
  <c r="AS572" i="16" a="1"/>
  <c r="AS572" i="16" s="1"/>
  <c r="BH572" i="16" a="1"/>
  <c r="BH572" i="16" s="1"/>
  <c r="AP572" i="16"/>
  <c r="AU572" i="16"/>
  <c r="BG572" i="16" a="1"/>
  <c r="BG572" i="16" s="1"/>
  <c r="AW572" i="16" a="1"/>
  <c r="AW572" i="16" s="1"/>
  <c r="AV572" i="16"/>
  <c r="AY572" i="16" a="1"/>
  <c r="AY572" i="16" s="1"/>
  <c r="AX572" i="16" a="1"/>
  <c r="AX572" i="16" s="1"/>
  <c r="BF572" i="16" a="1"/>
  <c r="BF572" i="16" s="1"/>
  <c r="BE572" i="16" a="1"/>
  <c r="BE572" i="16" s="1"/>
  <c r="BJ572" i="16" a="1"/>
  <c r="BJ572" i="16" s="1"/>
  <c r="BA572" i="16" a="1"/>
  <c r="BA572" i="16" s="1"/>
  <c r="D563" i="21" l="1"/>
  <c r="AF564" i="21" a="1"/>
  <c r="AF564" i="21" s="1"/>
  <c r="X564" i="21" a="1"/>
  <c r="X564" i="21" s="1"/>
  <c r="W564" i="21"/>
  <c r="AI564" i="21" a="1"/>
  <c r="AI564" i="21" s="1"/>
  <c r="Z564" i="21" a="1"/>
  <c r="Z564" i="21" s="1"/>
  <c r="AC564" i="21" a="1"/>
  <c r="AC564" i="21" s="1"/>
  <c r="P564" i="21"/>
  <c r="O564" i="21"/>
  <c r="AE564" i="21" a="1"/>
  <c r="AE564" i="21" s="1"/>
  <c r="R564" i="21"/>
  <c r="Q564" i="21"/>
  <c r="AB564" i="21" a="1"/>
  <c r="AB564" i="21" s="1"/>
  <c r="AG564" i="21" a="1"/>
  <c r="AG564" i="21" s="1"/>
  <c r="T564" i="21" a="1"/>
  <c r="T564" i="21" s="1"/>
  <c r="AD564" i="21" a="1"/>
  <c r="AD564" i="21" s="1"/>
  <c r="AK564" i="21" a="1"/>
  <c r="AK564" i="21" s="1"/>
  <c r="AJ564" i="21" a="1"/>
  <c r="AJ564" i="21" s="1"/>
  <c r="Y564" i="21" a="1"/>
  <c r="Y564" i="21" s="1"/>
  <c r="V564" i="21"/>
  <c r="AA564" i="21" a="1"/>
  <c r="AA564" i="21" s="1"/>
  <c r="AH564" i="21" a="1"/>
  <c r="AH564" i="21" s="1"/>
  <c r="U564" i="21"/>
  <c r="D564" i="21" s="1"/>
  <c r="S564" i="21" a="1"/>
  <c r="S564" i="21" s="1"/>
  <c r="H566" i="21" a="1"/>
  <c r="H566" i="21" s="1"/>
  <c r="M566" i="21"/>
  <c r="K567" i="21" s="1"/>
  <c r="L567" i="21" s="1"/>
  <c r="I565" i="21"/>
  <c r="G565" i="21"/>
  <c r="N565" i="21"/>
  <c r="J565" i="21"/>
  <c r="O530" i="20"/>
  <c r="AC530" i="20" a="1"/>
  <c r="AC530" i="20" s="1"/>
  <c r="S530" i="20" a="1"/>
  <c r="S530" i="20" s="1"/>
  <c r="AK530" i="20" a="1"/>
  <c r="AK530" i="20" s="1"/>
  <c r="AB530" i="20" a="1"/>
  <c r="AB530" i="20" s="1"/>
  <c r="P530" i="20"/>
  <c r="AI530" i="20" a="1"/>
  <c r="AI530" i="20" s="1"/>
  <c r="AH530" i="20" a="1"/>
  <c r="AH530" i="20" s="1"/>
  <c r="X530" i="20" a="1"/>
  <c r="X530" i="20" s="1"/>
  <c r="T530" i="20" a="1"/>
  <c r="T530" i="20" s="1"/>
  <c r="AF530" i="20" a="1"/>
  <c r="AF530" i="20" s="1"/>
  <c r="Y530" i="20" a="1"/>
  <c r="Y530" i="20" s="1"/>
  <c r="AJ530" i="20" a="1"/>
  <c r="AJ530" i="20" s="1"/>
  <c r="R530" i="20"/>
  <c r="Q530" i="20"/>
  <c r="AD530" i="20" a="1"/>
  <c r="AD530" i="20" s="1"/>
  <c r="AA530" i="20" a="1"/>
  <c r="AA530" i="20" s="1"/>
  <c r="W530" i="20"/>
  <c r="Z530" i="20" a="1"/>
  <c r="Z530" i="20" s="1"/>
  <c r="U530" i="20"/>
  <c r="V530" i="20"/>
  <c r="AE530" i="20" a="1"/>
  <c r="AE530" i="20" s="1"/>
  <c r="AG530" i="20" a="1"/>
  <c r="AG530" i="20" s="1"/>
  <c r="M532" i="20"/>
  <c r="K533" i="20" s="1"/>
  <c r="L533" i="20" s="1"/>
  <c r="H532" i="20" a="1"/>
  <c r="H532" i="20" s="1"/>
  <c r="N531" i="20"/>
  <c r="J531" i="20"/>
  <c r="I531" i="20"/>
  <c r="G531" i="20"/>
  <c r="BF573" i="16" a="1"/>
  <c r="BF573" i="16" s="1"/>
  <c r="AX573" i="16" a="1"/>
  <c r="AX573" i="16" s="1"/>
  <c r="AU573" i="16"/>
  <c r="AV573" i="16"/>
  <c r="BE573" i="16" a="1"/>
  <c r="BE573" i="16" s="1"/>
  <c r="AT573" i="16"/>
  <c r="AC573" i="16" s="1"/>
  <c r="BA573" i="16" a="1"/>
  <c r="BA573" i="16" s="1"/>
  <c r="BB573" i="16" a="1"/>
  <c r="BB573" i="16" s="1"/>
  <c r="BJ573" i="16" a="1"/>
  <c r="BJ573" i="16" s="1"/>
  <c r="AZ573" i="16" a="1"/>
  <c r="AZ573" i="16" s="1"/>
  <c r="AY573" i="16" a="1"/>
  <c r="AY573" i="16" s="1"/>
  <c r="BH573" i="16" a="1"/>
  <c r="BH573" i="16" s="1"/>
  <c r="AN573" i="16"/>
  <c r="BG573" i="16" a="1"/>
  <c r="BG573" i="16" s="1"/>
  <c r="AS573" i="16" a="1"/>
  <c r="AS573" i="16" s="1"/>
  <c r="AR573" i="16" a="1"/>
  <c r="AR573" i="16" s="1"/>
  <c r="AQ573" i="16"/>
  <c r="BD573" i="16" a="1"/>
  <c r="BD573" i="16" s="1"/>
  <c r="BC573" i="16" a="1"/>
  <c r="BC573" i="16" s="1"/>
  <c r="BI573" i="16" a="1"/>
  <c r="BI573" i="16" s="1"/>
  <c r="AW573" i="16" a="1"/>
  <c r="AW573" i="16" s="1"/>
  <c r="AO573" i="16"/>
  <c r="AP573" i="16"/>
  <c r="AH574" i="16"/>
  <c r="AF574" i="16"/>
  <c r="AM574" i="16"/>
  <c r="AI574" i="16"/>
  <c r="AC572" i="16"/>
  <c r="AL575" i="16"/>
  <c r="AJ576" i="16" s="1"/>
  <c r="AK576" i="16" s="1"/>
  <c r="AG575" i="16" a="1"/>
  <c r="AG575" i="16" s="1"/>
  <c r="W565" i="21" l="1"/>
  <c r="AE565" i="21" a="1"/>
  <c r="AE565" i="21" s="1"/>
  <c r="V565" i="21"/>
  <c r="Q565" i="21"/>
  <c r="AK565" i="21" a="1"/>
  <c r="AK565" i="21" s="1"/>
  <c r="AB565" i="21" a="1"/>
  <c r="AB565" i="21" s="1"/>
  <c r="P565" i="21"/>
  <c r="AI565" i="21" a="1"/>
  <c r="AI565" i="21" s="1"/>
  <c r="Y565" i="21" a="1"/>
  <c r="Y565" i="21" s="1"/>
  <c r="O565" i="21"/>
  <c r="AD565" i="21" a="1"/>
  <c r="AD565" i="21" s="1"/>
  <c r="AF565" i="21" a="1"/>
  <c r="AF565" i="21" s="1"/>
  <c r="U565" i="21"/>
  <c r="D565" i="21" s="1"/>
  <c r="AG565" i="21" a="1"/>
  <c r="AG565" i="21" s="1"/>
  <c r="Z565" i="21" a="1"/>
  <c r="Z565" i="21" s="1"/>
  <c r="AJ565" i="21" a="1"/>
  <c r="AJ565" i="21" s="1"/>
  <c r="AH565" i="21" a="1"/>
  <c r="AH565" i="21" s="1"/>
  <c r="AA565" i="21" a="1"/>
  <c r="AA565" i="21" s="1"/>
  <c r="T565" i="21" a="1"/>
  <c r="T565" i="21" s="1"/>
  <c r="AC565" i="21" a="1"/>
  <c r="AC565" i="21" s="1"/>
  <c r="S565" i="21" a="1"/>
  <c r="S565" i="21" s="1"/>
  <c r="X565" i="21" a="1"/>
  <c r="X565" i="21" s="1"/>
  <c r="R565" i="21"/>
  <c r="H567" i="21" a="1"/>
  <c r="H567" i="21" s="1"/>
  <c r="M567" i="21"/>
  <c r="K568" i="21" s="1"/>
  <c r="L568" i="21" s="1"/>
  <c r="N566" i="21"/>
  <c r="G566" i="21"/>
  <c r="J566" i="21"/>
  <c r="I566" i="21"/>
  <c r="AH531" i="20" a="1"/>
  <c r="AH531" i="20" s="1"/>
  <c r="Z531" i="20" a="1"/>
  <c r="Z531" i="20" s="1"/>
  <c r="AD531" i="20" a="1"/>
  <c r="AD531" i="20" s="1"/>
  <c r="T531" i="20" a="1"/>
  <c r="T531" i="20" s="1"/>
  <c r="AE531" i="20" a="1"/>
  <c r="AE531" i="20" s="1"/>
  <c r="AF531" i="20" a="1"/>
  <c r="AF531" i="20" s="1"/>
  <c r="S531" i="20" a="1"/>
  <c r="S531" i="20" s="1"/>
  <c r="R531" i="20"/>
  <c r="AG531" i="20" a="1"/>
  <c r="AG531" i="20" s="1"/>
  <c r="Q531" i="20"/>
  <c r="P531" i="20"/>
  <c r="AA531" i="20" a="1"/>
  <c r="AA531" i="20" s="1"/>
  <c r="Y531" i="20" a="1"/>
  <c r="Y531" i="20" s="1"/>
  <c r="X531" i="20" a="1"/>
  <c r="X531" i="20" s="1"/>
  <c r="V531" i="20"/>
  <c r="U531" i="20"/>
  <c r="D531" i="20" s="1"/>
  <c r="W531" i="20"/>
  <c r="AK531" i="20" a="1"/>
  <c r="AK531" i="20" s="1"/>
  <c r="O531" i="20"/>
  <c r="AC531" i="20" a="1"/>
  <c r="AC531" i="20" s="1"/>
  <c r="AB531" i="20" a="1"/>
  <c r="AB531" i="20" s="1"/>
  <c r="AJ531" i="20" a="1"/>
  <c r="AJ531" i="20" s="1"/>
  <c r="AI531" i="20" a="1"/>
  <c r="AI531" i="20" s="1"/>
  <c r="G532" i="20"/>
  <c r="I532" i="20"/>
  <c r="N532" i="20"/>
  <c r="J532" i="20"/>
  <c r="H533" i="20" a="1"/>
  <c r="H533" i="20" s="1"/>
  <c r="M533" i="20"/>
  <c r="K534" i="20" s="1"/>
  <c r="L534" i="20" s="1"/>
  <c r="D530" i="20"/>
  <c r="AI575" i="16"/>
  <c r="AM575" i="16"/>
  <c r="AF575" i="16"/>
  <c r="AH575" i="16"/>
  <c r="AG576" i="16" a="1"/>
  <c r="AG576" i="16" s="1"/>
  <c r="AL576" i="16"/>
  <c r="AJ577" i="16" s="1"/>
  <c r="AK577" i="16" s="1"/>
  <c r="BF574" i="16" a="1"/>
  <c r="BF574" i="16" s="1"/>
  <c r="AW574" i="16" a="1"/>
  <c r="AW574" i="16" s="1"/>
  <c r="BH574" i="16" a="1"/>
  <c r="BH574" i="16" s="1"/>
  <c r="AY574" i="16" a="1"/>
  <c r="AY574" i="16" s="1"/>
  <c r="BG574" i="16" a="1"/>
  <c r="BG574" i="16" s="1"/>
  <c r="AU574" i="16"/>
  <c r="AZ574" i="16" a="1"/>
  <c r="AZ574" i="16" s="1"/>
  <c r="BJ574" i="16" a="1"/>
  <c r="BJ574" i="16" s="1"/>
  <c r="BC574" i="16" a="1"/>
  <c r="BC574" i="16" s="1"/>
  <c r="AN574" i="16"/>
  <c r="AQ574" i="16"/>
  <c r="AP574" i="16"/>
  <c r="BE574" i="16" a="1"/>
  <c r="BE574" i="16" s="1"/>
  <c r="AO574" i="16"/>
  <c r="BB574" i="16" a="1"/>
  <c r="BB574" i="16" s="1"/>
  <c r="BA574" i="16" a="1"/>
  <c r="BA574" i="16" s="1"/>
  <c r="AT574" i="16"/>
  <c r="AS574" i="16" a="1"/>
  <c r="AS574" i="16" s="1"/>
  <c r="AR574" i="16" a="1"/>
  <c r="AR574" i="16" s="1"/>
  <c r="BD574" i="16" a="1"/>
  <c r="BD574" i="16" s="1"/>
  <c r="AX574" i="16" a="1"/>
  <c r="AX574" i="16" s="1"/>
  <c r="AV574" i="16"/>
  <c r="BI574" i="16" a="1"/>
  <c r="BI574" i="16" s="1"/>
  <c r="AE566" i="21" l="1" a="1"/>
  <c r="AE566" i="21" s="1"/>
  <c r="V566" i="21"/>
  <c r="U566" i="21"/>
  <c r="AF566" i="21" a="1"/>
  <c r="AF566" i="21" s="1"/>
  <c r="T566" i="21" a="1"/>
  <c r="T566" i="21" s="1"/>
  <c r="AG566" i="21" a="1"/>
  <c r="AG566" i="21" s="1"/>
  <c r="S566" i="21" a="1"/>
  <c r="S566" i="21" s="1"/>
  <c r="AC566" i="21" a="1"/>
  <c r="AC566" i="21" s="1"/>
  <c r="AI566" i="21" a="1"/>
  <c r="AI566" i="21" s="1"/>
  <c r="R566" i="21"/>
  <c r="Q566" i="21"/>
  <c r="AB566" i="21" a="1"/>
  <c r="AB566" i="21" s="1"/>
  <c r="Z566" i="21" a="1"/>
  <c r="Z566" i="21" s="1"/>
  <c r="X566" i="21" a="1"/>
  <c r="X566" i="21" s="1"/>
  <c r="W566" i="21"/>
  <c r="AK566" i="21" a="1"/>
  <c r="AK566" i="21" s="1"/>
  <c r="AJ566" i="21" a="1"/>
  <c r="AJ566" i="21" s="1"/>
  <c r="AH566" i="21" a="1"/>
  <c r="AH566" i="21" s="1"/>
  <c r="O566" i="21"/>
  <c r="AA566" i="21" a="1"/>
  <c r="AA566" i="21" s="1"/>
  <c r="P566" i="21"/>
  <c r="AD566" i="21" a="1"/>
  <c r="AD566" i="21" s="1"/>
  <c r="Y566" i="21" a="1"/>
  <c r="Y566" i="21" s="1"/>
  <c r="H568" i="21" a="1"/>
  <c r="H568" i="21" s="1"/>
  <c r="M568" i="21"/>
  <c r="K569" i="21" s="1"/>
  <c r="L569" i="21" s="1"/>
  <c r="G567" i="21"/>
  <c r="J567" i="21"/>
  <c r="N567" i="21"/>
  <c r="I567" i="21"/>
  <c r="M534" i="20"/>
  <c r="K535" i="20" s="1"/>
  <c r="L535" i="20" s="1"/>
  <c r="H534" i="20" a="1"/>
  <c r="H534" i="20" s="1"/>
  <c r="N533" i="20"/>
  <c r="G533" i="20"/>
  <c r="I533" i="20"/>
  <c r="J533" i="20"/>
  <c r="AE532" i="20" a="1"/>
  <c r="AE532" i="20" s="1"/>
  <c r="U532" i="20"/>
  <c r="AH532" i="20" a="1"/>
  <c r="AH532" i="20" s="1"/>
  <c r="AG532" i="20" a="1"/>
  <c r="AG532" i="20" s="1"/>
  <c r="X532" i="20" a="1"/>
  <c r="X532" i="20" s="1"/>
  <c r="AB532" i="20" a="1"/>
  <c r="AB532" i="20" s="1"/>
  <c r="R532" i="20"/>
  <c r="Q532" i="20"/>
  <c r="AD532" i="20" a="1"/>
  <c r="AD532" i="20" s="1"/>
  <c r="AI532" i="20" a="1"/>
  <c r="AI532" i="20" s="1"/>
  <c r="P532" i="20"/>
  <c r="O532" i="20"/>
  <c r="AJ532" i="20" a="1"/>
  <c r="AJ532" i="20" s="1"/>
  <c r="AF532" i="20" a="1"/>
  <c r="AF532" i="20" s="1"/>
  <c r="AK532" i="20" a="1"/>
  <c r="AK532" i="20" s="1"/>
  <c r="S532" i="20" a="1"/>
  <c r="S532" i="20" s="1"/>
  <c r="AC532" i="20" a="1"/>
  <c r="AC532" i="20" s="1"/>
  <c r="AA532" i="20" a="1"/>
  <c r="AA532" i="20" s="1"/>
  <c r="V532" i="20"/>
  <c r="T532" i="20" a="1"/>
  <c r="T532" i="20" s="1"/>
  <c r="Y532" i="20" a="1"/>
  <c r="Y532" i="20" s="1"/>
  <c r="Z532" i="20" a="1"/>
  <c r="Z532" i="20" s="1"/>
  <c r="W532" i="20"/>
  <c r="AC574" i="16"/>
  <c r="AG577" i="16" a="1"/>
  <c r="AG577" i="16" s="1"/>
  <c r="AL577" i="16"/>
  <c r="AJ578" i="16" s="1"/>
  <c r="AK578" i="16" s="1"/>
  <c r="AH576" i="16"/>
  <c r="AM576" i="16"/>
  <c r="AI576" i="16"/>
  <c r="AF576" i="16"/>
  <c r="BE575" i="16" a="1"/>
  <c r="BE575" i="16" s="1"/>
  <c r="AW575" i="16" a="1"/>
  <c r="AW575" i="16" s="1"/>
  <c r="BG575" i="16" a="1"/>
  <c r="BG575" i="16" s="1"/>
  <c r="BB575" i="16" a="1"/>
  <c r="BB575" i="16" s="1"/>
  <c r="AQ575" i="16"/>
  <c r="AP575" i="16"/>
  <c r="AR575" i="16" a="1"/>
  <c r="AR575" i="16" s="1"/>
  <c r="BH575" i="16" a="1"/>
  <c r="BH575" i="16" s="1"/>
  <c r="AV575" i="16"/>
  <c r="AU575" i="16"/>
  <c r="BD575" i="16" a="1"/>
  <c r="BD575" i="16" s="1"/>
  <c r="BC575" i="16" a="1"/>
  <c r="BC575" i="16" s="1"/>
  <c r="AZ575" i="16" a="1"/>
  <c r="AZ575" i="16" s="1"/>
  <c r="AY575" i="16" a="1"/>
  <c r="AY575" i="16" s="1"/>
  <c r="AX575" i="16" a="1"/>
  <c r="AX575" i="16" s="1"/>
  <c r="AT575" i="16"/>
  <c r="AC575" i="16" s="1"/>
  <c r="AS575" i="16" a="1"/>
  <c r="AS575" i="16" s="1"/>
  <c r="AN575" i="16"/>
  <c r="AO575" i="16"/>
  <c r="BJ575" i="16" a="1"/>
  <c r="BJ575" i="16" s="1"/>
  <c r="BA575" i="16" a="1"/>
  <c r="BA575" i="16" s="1"/>
  <c r="BI575" i="16" a="1"/>
  <c r="BI575" i="16" s="1"/>
  <c r="BF575" i="16" a="1"/>
  <c r="BF575" i="16" s="1"/>
  <c r="U567" i="21" l="1"/>
  <c r="D567" i="21" s="1"/>
  <c r="AD567" i="21" a="1"/>
  <c r="AD567" i="21" s="1"/>
  <c r="AH567" i="21" a="1"/>
  <c r="AH567" i="21" s="1"/>
  <c r="Y567" i="21" a="1"/>
  <c r="Y567" i="21" s="1"/>
  <c r="O567" i="21"/>
  <c r="AB567" i="21" a="1"/>
  <c r="AB567" i="21" s="1"/>
  <c r="AC567" i="21" a="1"/>
  <c r="AC567" i="21" s="1"/>
  <c r="W567" i="21"/>
  <c r="AJ567" i="21" a="1"/>
  <c r="AJ567" i="21" s="1"/>
  <c r="V567" i="21"/>
  <c r="S567" i="21" a="1"/>
  <c r="S567" i="21" s="1"/>
  <c r="AI567" i="21" a="1"/>
  <c r="AI567" i="21" s="1"/>
  <c r="R567" i="21"/>
  <c r="Q567" i="21"/>
  <c r="AK567" i="21" a="1"/>
  <c r="AK567" i="21" s="1"/>
  <c r="P567" i="21"/>
  <c r="AG567" i="21" a="1"/>
  <c r="AG567" i="21" s="1"/>
  <c r="AF567" i="21" a="1"/>
  <c r="AF567" i="21" s="1"/>
  <c r="X567" i="21" a="1"/>
  <c r="X567" i="21" s="1"/>
  <c r="AA567" i="21" a="1"/>
  <c r="AA567" i="21" s="1"/>
  <c r="Z567" i="21" a="1"/>
  <c r="Z567" i="21" s="1"/>
  <c r="T567" i="21" a="1"/>
  <c r="T567" i="21" s="1"/>
  <c r="AE567" i="21" a="1"/>
  <c r="AE567" i="21" s="1"/>
  <c r="H569" i="21" a="1"/>
  <c r="H569" i="21" s="1"/>
  <c r="M569" i="21"/>
  <c r="K570" i="21" s="1"/>
  <c r="L570" i="21" s="1"/>
  <c r="G568" i="21"/>
  <c r="J568" i="21"/>
  <c r="I568" i="21"/>
  <c r="N568" i="21"/>
  <c r="D566" i="21"/>
  <c r="D532" i="20"/>
  <c r="AG533" i="20" a="1"/>
  <c r="AG533" i="20" s="1"/>
  <c r="Y533" i="20" a="1"/>
  <c r="Y533" i="20" s="1"/>
  <c r="AF533" i="20" a="1"/>
  <c r="AF533" i="20" s="1"/>
  <c r="W533" i="20"/>
  <c r="O533" i="20"/>
  <c r="AJ533" i="20" a="1"/>
  <c r="AJ533" i="20" s="1"/>
  <c r="AA533" i="20" a="1"/>
  <c r="AA533" i="20" s="1"/>
  <c r="X533" i="20" a="1"/>
  <c r="X533" i="20" s="1"/>
  <c r="AH533" i="20" a="1"/>
  <c r="AH533" i="20" s="1"/>
  <c r="V533" i="20"/>
  <c r="Q533" i="20"/>
  <c r="AD533" i="20" a="1"/>
  <c r="AD533" i="20" s="1"/>
  <c r="P533" i="20"/>
  <c r="S533" i="20" a="1"/>
  <c r="S533" i="20" s="1"/>
  <c r="R533" i="20"/>
  <c r="U533" i="20"/>
  <c r="D533" i="20" s="1"/>
  <c r="AC533" i="20" a="1"/>
  <c r="AC533" i="20" s="1"/>
  <c r="AB533" i="20" a="1"/>
  <c r="AB533" i="20" s="1"/>
  <c r="AE533" i="20" a="1"/>
  <c r="AE533" i="20" s="1"/>
  <c r="Z533" i="20" a="1"/>
  <c r="Z533" i="20" s="1"/>
  <c r="AK533" i="20" a="1"/>
  <c r="AK533" i="20" s="1"/>
  <c r="AI533" i="20" a="1"/>
  <c r="AI533" i="20" s="1"/>
  <c r="T533" i="20" a="1"/>
  <c r="T533" i="20" s="1"/>
  <c r="J534" i="20"/>
  <c r="N534" i="20"/>
  <c r="G534" i="20"/>
  <c r="I534" i="20"/>
  <c r="M535" i="20"/>
  <c r="K536" i="20" s="1"/>
  <c r="L536" i="20" s="1"/>
  <c r="H535" i="20" a="1"/>
  <c r="H535" i="20" s="1"/>
  <c r="AV576" i="16"/>
  <c r="BH576" i="16" a="1"/>
  <c r="BH576" i="16" s="1"/>
  <c r="BE576" i="16" a="1"/>
  <c r="BE576" i="16" s="1"/>
  <c r="AT576" i="16"/>
  <c r="AC576" i="16" s="1"/>
  <c r="BD576" i="16" a="1"/>
  <c r="BD576" i="16" s="1"/>
  <c r="BJ576" i="16" a="1"/>
  <c r="BJ576" i="16" s="1"/>
  <c r="AZ576" i="16" a="1"/>
  <c r="AZ576" i="16" s="1"/>
  <c r="BF576" i="16" a="1"/>
  <c r="BF576" i="16" s="1"/>
  <c r="AR576" i="16" a="1"/>
  <c r="AR576" i="16" s="1"/>
  <c r="AO576" i="16"/>
  <c r="BC576" i="16" a="1"/>
  <c r="BC576" i="16" s="1"/>
  <c r="AN576" i="16"/>
  <c r="BA576" i="16" a="1"/>
  <c r="BA576" i="16" s="1"/>
  <c r="BG576" i="16" a="1"/>
  <c r="BG576" i="16" s="1"/>
  <c r="AQ576" i="16"/>
  <c r="AP576" i="16"/>
  <c r="AX576" i="16" a="1"/>
  <c r="AX576" i="16" s="1"/>
  <c r="AW576" i="16" a="1"/>
  <c r="AW576" i="16" s="1"/>
  <c r="AY576" i="16" a="1"/>
  <c r="AY576" i="16" s="1"/>
  <c r="AU576" i="16"/>
  <c r="BB576" i="16" a="1"/>
  <c r="BB576" i="16" s="1"/>
  <c r="AS576" i="16" a="1"/>
  <c r="AS576" i="16" s="1"/>
  <c r="BI576" i="16" a="1"/>
  <c r="BI576" i="16" s="1"/>
  <c r="AG578" i="16" a="1"/>
  <c r="AG578" i="16" s="1"/>
  <c r="AL578" i="16"/>
  <c r="AJ579" i="16" s="1"/>
  <c r="AK579" i="16" s="1"/>
  <c r="AI577" i="16"/>
  <c r="AH577" i="16"/>
  <c r="AF577" i="16"/>
  <c r="AM577" i="16"/>
  <c r="AD568" i="21" l="1" a="1"/>
  <c r="AD568" i="21" s="1"/>
  <c r="T568" i="21" a="1"/>
  <c r="T568" i="21" s="1"/>
  <c r="AK568" i="21" a="1"/>
  <c r="AK568" i="21" s="1"/>
  <c r="AB568" i="21" a="1"/>
  <c r="AB568" i="21" s="1"/>
  <c r="P568" i="21"/>
  <c r="O568" i="21"/>
  <c r="AI568" i="21" a="1"/>
  <c r="AI568" i="21" s="1"/>
  <c r="Y568" i="21" a="1"/>
  <c r="Y568" i="21" s="1"/>
  <c r="AC568" i="21" a="1"/>
  <c r="AC568" i="21" s="1"/>
  <c r="Z568" i="21" a="1"/>
  <c r="Z568" i="21" s="1"/>
  <c r="AA568" i="21" a="1"/>
  <c r="AA568" i="21" s="1"/>
  <c r="AF568" i="21" a="1"/>
  <c r="AF568" i="21" s="1"/>
  <c r="AH568" i="21" a="1"/>
  <c r="AH568" i="21" s="1"/>
  <c r="AJ568" i="21" a="1"/>
  <c r="AJ568" i="21" s="1"/>
  <c r="AG568" i="21" a="1"/>
  <c r="AG568" i="21" s="1"/>
  <c r="AE568" i="21" a="1"/>
  <c r="AE568" i="21" s="1"/>
  <c r="X568" i="21" a="1"/>
  <c r="X568" i="21" s="1"/>
  <c r="U568" i="21"/>
  <c r="S568" i="21" a="1"/>
  <c r="S568" i="21" s="1"/>
  <c r="W568" i="21"/>
  <c r="Q568" i="21"/>
  <c r="R568" i="21"/>
  <c r="V568" i="21"/>
  <c r="M570" i="21"/>
  <c r="K571" i="21" s="1"/>
  <c r="L571" i="21" s="1"/>
  <c r="H570" i="21" a="1"/>
  <c r="H570" i="21" s="1"/>
  <c r="J569" i="21"/>
  <c r="I569" i="21"/>
  <c r="N569" i="21"/>
  <c r="G569" i="21"/>
  <c r="J535" i="20"/>
  <c r="G535" i="20"/>
  <c r="N535" i="20"/>
  <c r="I535" i="20"/>
  <c r="M536" i="20"/>
  <c r="K537" i="20" s="1"/>
  <c r="L537" i="20" s="1"/>
  <c r="H536" i="20" a="1"/>
  <c r="H536" i="20" s="1"/>
  <c r="Y534" i="20" a="1"/>
  <c r="Y534" i="20" s="1"/>
  <c r="AD534" i="20" a="1"/>
  <c r="AD534" i="20" s="1"/>
  <c r="S534" i="20" a="1"/>
  <c r="S534" i="20" s="1"/>
  <c r="AE534" i="20" a="1"/>
  <c r="AE534" i="20" s="1"/>
  <c r="R534" i="20"/>
  <c r="Q534" i="20"/>
  <c r="AC534" i="20" a="1"/>
  <c r="AC534" i="20" s="1"/>
  <c r="AJ534" i="20" a="1"/>
  <c r="AJ534" i="20" s="1"/>
  <c r="V534" i="20"/>
  <c r="U534" i="20"/>
  <c r="D534" i="20" s="1"/>
  <c r="AF534" i="20" a="1"/>
  <c r="AF534" i="20" s="1"/>
  <c r="AB534" i="20" a="1"/>
  <c r="AB534" i="20" s="1"/>
  <c r="X534" i="20" a="1"/>
  <c r="X534" i="20" s="1"/>
  <c r="Z534" i="20" a="1"/>
  <c r="Z534" i="20" s="1"/>
  <c r="W534" i="20"/>
  <c r="AK534" i="20" a="1"/>
  <c r="AK534" i="20" s="1"/>
  <c r="AI534" i="20" a="1"/>
  <c r="AI534" i="20" s="1"/>
  <c r="AH534" i="20" a="1"/>
  <c r="AH534" i="20" s="1"/>
  <c r="AA534" i="20" a="1"/>
  <c r="AA534" i="20" s="1"/>
  <c r="T534" i="20" a="1"/>
  <c r="T534" i="20" s="1"/>
  <c r="P534" i="20"/>
  <c r="O534" i="20"/>
  <c r="AG534" i="20" a="1"/>
  <c r="AG534" i="20" s="1"/>
  <c r="BD577" i="16" a="1"/>
  <c r="BD577" i="16" s="1"/>
  <c r="AU577" i="16"/>
  <c r="BI577" i="16" a="1"/>
  <c r="BI577" i="16" s="1"/>
  <c r="AO577" i="16"/>
  <c r="BG577" i="16" a="1"/>
  <c r="BG577" i="16" s="1"/>
  <c r="AX577" i="16" a="1"/>
  <c r="AX577" i="16" s="1"/>
  <c r="BF577" i="16" a="1"/>
  <c r="BF577" i="16" s="1"/>
  <c r="AT577" i="16"/>
  <c r="AR577" i="16" a="1"/>
  <c r="AR577" i="16" s="1"/>
  <c r="AP577" i="16"/>
  <c r="BC577" i="16" a="1"/>
  <c r="BC577" i="16" s="1"/>
  <c r="AN577" i="16"/>
  <c r="BH577" i="16" a="1"/>
  <c r="BH577" i="16" s="1"/>
  <c r="AQ577" i="16"/>
  <c r="BB577" i="16" a="1"/>
  <c r="BB577" i="16" s="1"/>
  <c r="AW577" i="16" a="1"/>
  <c r="AW577" i="16" s="1"/>
  <c r="AV577" i="16"/>
  <c r="BE577" i="16" a="1"/>
  <c r="BE577" i="16" s="1"/>
  <c r="BA577" i="16" a="1"/>
  <c r="BA577" i="16" s="1"/>
  <c r="AZ577" i="16" a="1"/>
  <c r="AZ577" i="16" s="1"/>
  <c r="AY577" i="16" a="1"/>
  <c r="AY577" i="16" s="1"/>
  <c r="BJ577" i="16" a="1"/>
  <c r="BJ577" i="16" s="1"/>
  <c r="AS577" i="16" a="1"/>
  <c r="AS577" i="16" s="1"/>
  <c r="AL579" i="16"/>
  <c r="AJ580" i="16" s="1"/>
  <c r="AK580" i="16" s="1"/>
  <c r="AG579" i="16" a="1"/>
  <c r="AG579" i="16" s="1"/>
  <c r="AM578" i="16"/>
  <c r="AH578" i="16"/>
  <c r="AF578" i="16"/>
  <c r="AI578" i="16"/>
  <c r="T569" i="21" l="1" a="1"/>
  <c r="T569" i="21" s="1"/>
  <c r="AK569" i="21" a="1"/>
  <c r="AK569" i="21" s="1"/>
  <c r="AC569" i="21" a="1"/>
  <c r="AC569" i="21" s="1"/>
  <c r="U569" i="21"/>
  <c r="D569" i="21" s="1"/>
  <c r="AE569" i="21" a="1"/>
  <c r="AE569" i="21" s="1"/>
  <c r="S569" i="21" a="1"/>
  <c r="S569" i="21" s="1"/>
  <c r="AF569" i="21" a="1"/>
  <c r="AF569" i="21" s="1"/>
  <c r="R569" i="21"/>
  <c r="AA569" i="21" a="1"/>
  <c r="AA569" i="21" s="1"/>
  <c r="AB569" i="21" a="1"/>
  <c r="AB569" i="21" s="1"/>
  <c r="O569" i="21"/>
  <c r="AH569" i="21" a="1"/>
  <c r="AH569" i="21" s="1"/>
  <c r="X569" i="21" a="1"/>
  <c r="X569" i="21" s="1"/>
  <c r="AD569" i="21" a="1"/>
  <c r="AD569" i="21" s="1"/>
  <c r="AI569" i="21" a="1"/>
  <c r="AI569" i="21" s="1"/>
  <c r="AG569" i="21" a="1"/>
  <c r="AG569" i="21" s="1"/>
  <c r="Z569" i="21" a="1"/>
  <c r="Z569" i="21" s="1"/>
  <c r="W569" i="21"/>
  <c r="Q569" i="21"/>
  <c r="Y569" i="21" a="1"/>
  <c r="Y569" i="21" s="1"/>
  <c r="AJ569" i="21" a="1"/>
  <c r="AJ569" i="21" s="1"/>
  <c r="V569" i="21"/>
  <c r="P569" i="21"/>
  <c r="J570" i="21"/>
  <c r="I570" i="21"/>
  <c r="N570" i="21"/>
  <c r="G570" i="21"/>
  <c r="H571" i="21" a="1"/>
  <c r="H571" i="21" s="1"/>
  <c r="M571" i="21"/>
  <c r="K572" i="21" s="1"/>
  <c r="L572" i="21" s="1"/>
  <c r="D568" i="21"/>
  <c r="I536" i="20"/>
  <c r="J536" i="20"/>
  <c r="G536" i="20"/>
  <c r="N536" i="20"/>
  <c r="H537" i="20" a="1"/>
  <c r="H537" i="20" s="1"/>
  <c r="M537" i="20"/>
  <c r="K538" i="20" s="1"/>
  <c r="L538" i="20" s="1"/>
  <c r="AF535" i="20" a="1"/>
  <c r="AF535" i="20" s="1"/>
  <c r="X535" i="20" a="1"/>
  <c r="X535" i="20" s="1"/>
  <c r="Z535" i="20" a="1"/>
  <c r="Z535" i="20" s="1"/>
  <c r="AG535" i="20" a="1"/>
  <c r="AG535" i="20" s="1"/>
  <c r="W535" i="20"/>
  <c r="V535" i="20"/>
  <c r="AK535" i="20" a="1"/>
  <c r="AK535" i="20" s="1"/>
  <c r="AA535" i="20" a="1"/>
  <c r="AA535" i="20" s="1"/>
  <c r="O535" i="20"/>
  <c r="AC535" i="20" a="1"/>
  <c r="AC535" i="20" s="1"/>
  <c r="Y535" i="20" a="1"/>
  <c r="Y535" i="20" s="1"/>
  <c r="T535" i="20" a="1"/>
  <c r="T535" i="20" s="1"/>
  <c r="AJ535" i="20" a="1"/>
  <c r="AJ535" i="20" s="1"/>
  <c r="S535" i="20" a="1"/>
  <c r="S535" i="20" s="1"/>
  <c r="Q535" i="20"/>
  <c r="P535" i="20"/>
  <c r="AH535" i="20" a="1"/>
  <c r="AH535" i="20" s="1"/>
  <c r="R535" i="20"/>
  <c r="AI535" i="20" a="1"/>
  <c r="AI535" i="20" s="1"/>
  <c r="AE535" i="20" a="1"/>
  <c r="AE535" i="20" s="1"/>
  <c r="AD535" i="20" a="1"/>
  <c r="AD535" i="20" s="1"/>
  <c r="AB535" i="20" a="1"/>
  <c r="AB535" i="20" s="1"/>
  <c r="U535" i="20"/>
  <c r="D535" i="20" s="1"/>
  <c r="AT578" i="16"/>
  <c r="AC578" i="16" s="1"/>
  <c r="BJ578" i="16" a="1"/>
  <c r="BJ578" i="16" s="1"/>
  <c r="AQ578" i="16"/>
  <c r="BA578" i="16" a="1"/>
  <c r="BA578" i="16" s="1"/>
  <c r="AO578" i="16"/>
  <c r="AN578" i="16"/>
  <c r="BC578" i="16" a="1"/>
  <c r="BC578" i="16" s="1"/>
  <c r="AP578" i="16"/>
  <c r="BD578" i="16" a="1"/>
  <c r="BD578" i="16" s="1"/>
  <c r="AV578" i="16"/>
  <c r="BH578" i="16" a="1"/>
  <c r="BH578" i="16" s="1"/>
  <c r="AU578" i="16"/>
  <c r="BF578" i="16" a="1"/>
  <c r="BF578" i="16" s="1"/>
  <c r="AR578" i="16" a="1"/>
  <c r="AR578" i="16" s="1"/>
  <c r="BE578" i="16" a="1"/>
  <c r="BE578" i="16" s="1"/>
  <c r="AZ578" i="16" a="1"/>
  <c r="AZ578" i="16" s="1"/>
  <c r="AY578" i="16" a="1"/>
  <c r="AY578" i="16" s="1"/>
  <c r="BG578" i="16" a="1"/>
  <c r="BG578" i="16" s="1"/>
  <c r="BB578" i="16" a="1"/>
  <c r="BB578" i="16" s="1"/>
  <c r="AX578" i="16" a="1"/>
  <c r="AX578" i="16" s="1"/>
  <c r="AW578" i="16" a="1"/>
  <c r="AW578" i="16" s="1"/>
  <c r="AS578" i="16" a="1"/>
  <c r="AS578" i="16" s="1"/>
  <c r="BI578" i="16" a="1"/>
  <c r="BI578" i="16" s="1"/>
  <c r="AF579" i="16"/>
  <c r="AI579" i="16"/>
  <c r="AM579" i="16"/>
  <c r="AH579" i="16"/>
  <c r="AG580" i="16" a="1"/>
  <c r="AG580" i="16" s="1"/>
  <c r="AL580" i="16"/>
  <c r="AJ581" i="16" s="1"/>
  <c r="AK581" i="16" s="1"/>
  <c r="AC577" i="16"/>
  <c r="H572" i="21" l="1" a="1"/>
  <c r="H572" i="21" s="1"/>
  <c r="M572" i="21"/>
  <c r="K573" i="21" s="1"/>
  <c r="L573" i="21" s="1"/>
  <c r="N571" i="21"/>
  <c r="G571" i="21"/>
  <c r="I571" i="21"/>
  <c r="J571" i="21"/>
  <c r="AK570" i="21" a="1"/>
  <c r="AK570" i="21" s="1"/>
  <c r="AC570" i="21" a="1"/>
  <c r="AC570" i="21" s="1"/>
  <c r="S570" i="21" a="1"/>
  <c r="S570" i="21" s="1"/>
  <c r="AH570" i="21" a="1"/>
  <c r="AH570" i="21" s="1"/>
  <c r="Y570" i="21" a="1"/>
  <c r="Y570" i="21" s="1"/>
  <c r="AB570" i="21" a="1"/>
  <c r="AB570" i="21" s="1"/>
  <c r="AA570" i="21" a="1"/>
  <c r="AA570" i="21" s="1"/>
  <c r="AF570" i="21" a="1"/>
  <c r="AF570" i="21" s="1"/>
  <c r="P570" i="21"/>
  <c r="O570" i="21"/>
  <c r="X570" i="21" a="1"/>
  <c r="X570" i="21" s="1"/>
  <c r="W570" i="21"/>
  <c r="AI570" i="21" a="1"/>
  <c r="AI570" i="21" s="1"/>
  <c r="Z570" i="21" a="1"/>
  <c r="Z570" i="21" s="1"/>
  <c r="AG570" i="21" a="1"/>
  <c r="AG570" i="21" s="1"/>
  <c r="AE570" i="21" a="1"/>
  <c r="AE570" i="21" s="1"/>
  <c r="AD570" i="21" a="1"/>
  <c r="AD570" i="21" s="1"/>
  <c r="AJ570" i="21" a="1"/>
  <c r="AJ570" i="21" s="1"/>
  <c r="V570" i="21"/>
  <c r="U570" i="21"/>
  <c r="Q570" i="21"/>
  <c r="T570" i="21" a="1"/>
  <c r="T570" i="21" s="1"/>
  <c r="R570" i="21"/>
  <c r="H538" i="20" a="1"/>
  <c r="H538" i="20" s="1"/>
  <c r="M538" i="20"/>
  <c r="K539" i="20" s="1"/>
  <c r="L539" i="20" s="1"/>
  <c r="J537" i="20"/>
  <c r="I537" i="20"/>
  <c r="N537" i="20"/>
  <c r="G537" i="20"/>
  <c r="W536" i="20"/>
  <c r="AA536" i="20" a="1"/>
  <c r="AA536" i="20" s="1"/>
  <c r="O536" i="20"/>
  <c r="AJ536" i="20" a="1"/>
  <c r="AJ536" i="20" s="1"/>
  <c r="AI536" i="20" a="1"/>
  <c r="AI536" i="20" s="1"/>
  <c r="Z536" i="20" a="1"/>
  <c r="Z536" i="20" s="1"/>
  <c r="V536" i="20"/>
  <c r="AG536" i="20" a="1"/>
  <c r="AG536" i="20" s="1"/>
  <c r="U536" i="20"/>
  <c r="D536" i="20" s="1"/>
  <c r="AC536" i="20" a="1"/>
  <c r="AC536" i="20" s="1"/>
  <c r="AB536" i="20" a="1"/>
  <c r="AB536" i="20" s="1"/>
  <c r="AD536" i="20" a="1"/>
  <c r="AD536" i="20" s="1"/>
  <c r="P536" i="20"/>
  <c r="AH536" i="20" a="1"/>
  <c r="AH536" i="20" s="1"/>
  <c r="AE536" i="20" a="1"/>
  <c r="AE536" i="20" s="1"/>
  <c r="AF536" i="20" a="1"/>
  <c r="AF536" i="20" s="1"/>
  <c r="Y536" i="20" a="1"/>
  <c r="Y536" i="20" s="1"/>
  <c r="X536" i="20" a="1"/>
  <c r="X536" i="20" s="1"/>
  <c r="AK536" i="20" a="1"/>
  <c r="AK536" i="20" s="1"/>
  <c r="T536" i="20" a="1"/>
  <c r="T536" i="20" s="1"/>
  <c r="S536" i="20" a="1"/>
  <c r="S536" i="20" s="1"/>
  <c r="R536" i="20"/>
  <c r="Q536" i="20"/>
  <c r="AL581" i="16"/>
  <c r="AJ582" i="16" s="1"/>
  <c r="AK582" i="16" s="1"/>
  <c r="AG581" i="16" a="1"/>
  <c r="AG581" i="16" s="1"/>
  <c r="AF580" i="16"/>
  <c r="AI580" i="16"/>
  <c r="AH580" i="16"/>
  <c r="AM580" i="16"/>
  <c r="BC579" i="16" a="1"/>
  <c r="BC579" i="16" s="1"/>
  <c r="AT579" i="16"/>
  <c r="BD579" i="16" a="1"/>
  <c r="BD579" i="16" s="1"/>
  <c r="AS579" i="16" a="1"/>
  <c r="AS579" i="16" s="1"/>
  <c r="BI579" i="16" a="1"/>
  <c r="BI579" i="16" s="1"/>
  <c r="AY579" i="16" a="1"/>
  <c r="AY579" i="16" s="1"/>
  <c r="BG579" i="16" a="1"/>
  <c r="BG579" i="16" s="1"/>
  <c r="AW579" i="16" a="1"/>
  <c r="AW579" i="16" s="1"/>
  <c r="BB579" i="16" a="1"/>
  <c r="BB579" i="16" s="1"/>
  <c r="AX579" i="16" a="1"/>
  <c r="AX579" i="16" s="1"/>
  <c r="AR579" i="16" a="1"/>
  <c r="AR579" i="16" s="1"/>
  <c r="AV579" i="16"/>
  <c r="BA579" i="16" a="1"/>
  <c r="BA579" i="16" s="1"/>
  <c r="AZ579" i="16" a="1"/>
  <c r="AZ579" i="16" s="1"/>
  <c r="AU579" i="16"/>
  <c r="AO579" i="16"/>
  <c r="BF579" i="16" a="1"/>
  <c r="BF579" i="16" s="1"/>
  <c r="AQ579" i="16"/>
  <c r="AP579" i="16"/>
  <c r="AN579" i="16"/>
  <c r="BH579" i="16" a="1"/>
  <c r="BH579" i="16" s="1"/>
  <c r="BJ579" i="16" a="1"/>
  <c r="BJ579" i="16" s="1"/>
  <c r="BE579" i="16" a="1"/>
  <c r="BE579" i="16" s="1"/>
  <c r="D570" i="21" l="1"/>
  <c r="S571" i="21" a="1"/>
  <c r="S571" i="21" s="1"/>
  <c r="AJ571" i="21" a="1"/>
  <c r="AJ571" i="21" s="1"/>
  <c r="AB571" i="21" a="1"/>
  <c r="AB571" i="21" s="1"/>
  <c r="R571" i="21"/>
  <c r="O571" i="21"/>
  <c r="AK571" i="21" a="1"/>
  <c r="AK571" i="21" s="1"/>
  <c r="AA571" i="21" a="1"/>
  <c r="AA571" i="21" s="1"/>
  <c r="AH571" i="21" a="1"/>
  <c r="AH571" i="21" s="1"/>
  <c r="X571" i="21" a="1"/>
  <c r="X571" i="21" s="1"/>
  <c r="Z571" i="21" a="1"/>
  <c r="Z571" i="21" s="1"/>
  <c r="T571" i="21" a="1"/>
  <c r="T571" i="21" s="1"/>
  <c r="AG571" i="21" a="1"/>
  <c r="AG571" i="21" s="1"/>
  <c r="AE571" i="21" a="1"/>
  <c r="AE571" i="21" s="1"/>
  <c r="AC571" i="21" a="1"/>
  <c r="AC571" i="21" s="1"/>
  <c r="U571" i="21"/>
  <c r="D571" i="21" s="1"/>
  <c r="AF571" i="21" a="1"/>
  <c r="AF571" i="21" s="1"/>
  <c r="AD571" i="21" a="1"/>
  <c r="AD571" i="21" s="1"/>
  <c r="V571" i="21"/>
  <c r="Q571" i="21"/>
  <c r="W571" i="21"/>
  <c r="Y571" i="21" a="1"/>
  <c r="Y571" i="21" s="1"/>
  <c r="P571" i="21"/>
  <c r="AI571" i="21" a="1"/>
  <c r="AI571" i="21" s="1"/>
  <c r="M573" i="21"/>
  <c r="K574" i="21" s="1"/>
  <c r="L574" i="21" s="1"/>
  <c r="H573" i="21" a="1"/>
  <c r="H573" i="21" s="1"/>
  <c r="G572" i="21"/>
  <c r="N572" i="21"/>
  <c r="J572" i="21"/>
  <c r="I572" i="21"/>
  <c r="AE537" i="20" a="1"/>
  <c r="AE537" i="20" s="1"/>
  <c r="V537" i="20"/>
  <c r="AB537" i="20" a="1"/>
  <c r="AB537" i="20" s="1"/>
  <c r="Q537" i="20"/>
  <c r="S537" i="20" a="1"/>
  <c r="S537" i="20" s="1"/>
  <c r="AC537" i="20" a="1"/>
  <c r="AC537" i="20" s="1"/>
  <c r="R537" i="20"/>
  <c r="P537" i="20"/>
  <c r="AD537" i="20" a="1"/>
  <c r="AD537" i="20" s="1"/>
  <c r="O537" i="20"/>
  <c r="AA537" i="20" a="1"/>
  <c r="AA537" i="20" s="1"/>
  <c r="AF537" i="20" a="1"/>
  <c r="AF537" i="20" s="1"/>
  <c r="AI537" i="20" a="1"/>
  <c r="AI537" i="20" s="1"/>
  <c r="T537" i="20" a="1"/>
  <c r="T537" i="20" s="1"/>
  <c r="AH537" i="20" a="1"/>
  <c r="AH537" i="20" s="1"/>
  <c r="Z537" i="20" a="1"/>
  <c r="Z537" i="20" s="1"/>
  <c r="Y537" i="20" a="1"/>
  <c r="Y537" i="20" s="1"/>
  <c r="AJ537" i="20" a="1"/>
  <c r="AJ537" i="20" s="1"/>
  <c r="AK537" i="20" a="1"/>
  <c r="AK537" i="20" s="1"/>
  <c r="X537" i="20" a="1"/>
  <c r="X537" i="20" s="1"/>
  <c r="W537" i="20"/>
  <c r="U537" i="20"/>
  <c r="AG537" i="20" a="1"/>
  <c r="AG537" i="20" s="1"/>
  <c r="H539" i="20" a="1"/>
  <c r="H539" i="20" s="1"/>
  <c r="M539" i="20"/>
  <c r="K540" i="20" s="1"/>
  <c r="L540" i="20" s="1"/>
  <c r="G538" i="20"/>
  <c r="J538" i="20"/>
  <c r="I538" i="20"/>
  <c r="N538" i="20"/>
  <c r="AC579" i="16"/>
  <c r="AS580" i="16" a="1"/>
  <c r="AS580" i="16" s="1"/>
  <c r="BD580" i="16" a="1"/>
  <c r="BD580" i="16" s="1"/>
  <c r="AT580" i="16"/>
  <c r="AC580" i="16" s="1"/>
  <c r="BG580" i="16" a="1"/>
  <c r="BG580" i="16" s="1"/>
  <c r="AX580" i="16" a="1"/>
  <c r="AX580" i="16" s="1"/>
  <c r="BC580" i="16" a="1"/>
  <c r="BC580" i="16" s="1"/>
  <c r="AP580" i="16"/>
  <c r="AZ580" i="16" a="1"/>
  <c r="AZ580" i="16" s="1"/>
  <c r="AN580" i="16"/>
  <c r="BB580" i="16" a="1"/>
  <c r="BB580" i="16" s="1"/>
  <c r="AY580" i="16" a="1"/>
  <c r="AY580" i="16" s="1"/>
  <c r="AQ580" i="16"/>
  <c r="BI580" i="16" a="1"/>
  <c r="BI580" i="16" s="1"/>
  <c r="AO580" i="16"/>
  <c r="AW580" i="16" a="1"/>
  <c r="AW580" i="16" s="1"/>
  <c r="AV580" i="16"/>
  <c r="AU580" i="16"/>
  <c r="BJ580" i="16" a="1"/>
  <c r="BJ580" i="16" s="1"/>
  <c r="BH580" i="16" a="1"/>
  <c r="BH580" i="16" s="1"/>
  <c r="BF580" i="16" a="1"/>
  <c r="BF580" i="16" s="1"/>
  <c r="AR580" i="16" a="1"/>
  <c r="AR580" i="16" s="1"/>
  <c r="BE580" i="16" a="1"/>
  <c r="BE580" i="16" s="1"/>
  <c r="BA580" i="16" a="1"/>
  <c r="BA580" i="16" s="1"/>
  <c r="AM581" i="16"/>
  <c r="AI581" i="16"/>
  <c r="AF581" i="16"/>
  <c r="AH581" i="16"/>
  <c r="AL582" i="16"/>
  <c r="AJ583" i="16" s="1"/>
  <c r="AK583" i="16" s="1"/>
  <c r="AG582" i="16" a="1"/>
  <c r="AG582" i="16" s="1"/>
  <c r="M574" i="21" l="1"/>
  <c r="K575" i="21" s="1"/>
  <c r="L575" i="21" s="1"/>
  <c r="H574" i="21" a="1"/>
  <c r="H574" i="21" s="1"/>
  <c r="AJ572" i="21" a="1"/>
  <c r="AJ572" i="21" s="1"/>
  <c r="AB572" i="21" a="1"/>
  <c r="AB572" i="21" s="1"/>
  <c r="R572" i="21"/>
  <c r="Q572" i="21"/>
  <c r="AE572" i="21" a="1"/>
  <c r="AE572" i="21" s="1"/>
  <c r="T572" i="21" a="1"/>
  <c r="T572" i="21" s="1"/>
  <c r="AF572" i="21" a="1"/>
  <c r="AF572" i="21" s="1"/>
  <c r="S572" i="21" a="1"/>
  <c r="S572" i="21" s="1"/>
  <c r="Z572" i="21" a="1"/>
  <c r="Z572" i="21" s="1"/>
  <c r="AK572" i="21" a="1"/>
  <c r="AK572" i="21" s="1"/>
  <c r="X572" i="21" a="1"/>
  <c r="X572" i="21" s="1"/>
  <c r="W572" i="21"/>
  <c r="V572" i="21"/>
  <c r="U572" i="21"/>
  <c r="P572" i="21"/>
  <c r="O572" i="21"/>
  <c r="AI572" i="21" a="1"/>
  <c r="AI572" i="21" s="1"/>
  <c r="AD572" i="21" a="1"/>
  <c r="AD572" i="21" s="1"/>
  <c r="AC572" i="21" a="1"/>
  <c r="AC572" i="21" s="1"/>
  <c r="AA572" i="21" a="1"/>
  <c r="AA572" i="21" s="1"/>
  <c r="Y572" i="21" a="1"/>
  <c r="Y572" i="21" s="1"/>
  <c r="AH572" i="21" a="1"/>
  <c r="AH572" i="21" s="1"/>
  <c r="AG572" i="21" a="1"/>
  <c r="AG572" i="21" s="1"/>
  <c r="I573" i="21"/>
  <c r="G573" i="21"/>
  <c r="J573" i="21"/>
  <c r="N573" i="21"/>
  <c r="U538" i="20"/>
  <c r="D538" i="20" s="1"/>
  <c r="AC538" i="20" a="1"/>
  <c r="AC538" i="20" s="1"/>
  <c r="S538" i="20" a="1"/>
  <c r="S538" i="20" s="1"/>
  <c r="W538" i="20"/>
  <c r="AF538" i="20" a="1"/>
  <c r="AF538" i="20" s="1"/>
  <c r="V538" i="20"/>
  <c r="AJ538" i="20" a="1"/>
  <c r="AJ538" i="20" s="1"/>
  <c r="Z538" i="20" a="1"/>
  <c r="Z538" i="20" s="1"/>
  <c r="AA538" i="20" a="1"/>
  <c r="AA538" i="20" s="1"/>
  <c r="Q538" i="20"/>
  <c r="AG538" i="20" a="1"/>
  <c r="AG538" i="20" s="1"/>
  <c r="P538" i="20"/>
  <c r="Y538" i="20" a="1"/>
  <c r="Y538" i="20" s="1"/>
  <c r="X538" i="20" a="1"/>
  <c r="X538" i="20" s="1"/>
  <c r="T538" i="20" a="1"/>
  <c r="T538" i="20" s="1"/>
  <c r="AK538" i="20" a="1"/>
  <c r="AK538" i="20" s="1"/>
  <c r="O538" i="20"/>
  <c r="R538" i="20"/>
  <c r="AE538" i="20" a="1"/>
  <c r="AE538" i="20" s="1"/>
  <c r="AB538" i="20" a="1"/>
  <c r="AB538" i="20" s="1"/>
  <c r="AH538" i="20" a="1"/>
  <c r="AH538" i="20" s="1"/>
  <c r="AD538" i="20" a="1"/>
  <c r="AD538" i="20" s="1"/>
  <c r="AI538" i="20" a="1"/>
  <c r="AI538" i="20" s="1"/>
  <c r="H540" i="20" a="1"/>
  <c r="H540" i="20" s="1"/>
  <c r="M540" i="20"/>
  <c r="K541" i="20" s="1"/>
  <c r="L541" i="20" s="1"/>
  <c r="G539" i="20"/>
  <c r="N539" i="20"/>
  <c r="J539" i="20"/>
  <c r="I539" i="20"/>
  <c r="D537" i="20"/>
  <c r="AI582" i="16"/>
  <c r="AF582" i="16"/>
  <c r="AM582" i="16"/>
  <c r="AH582" i="16"/>
  <c r="AG583" i="16" a="1"/>
  <c r="AG583" i="16" s="1"/>
  <c r="AL583" i="16"/>
  <c r="AJ584" i="16" s="1"/>
  <c r="AK584" i="16" s="1"/>
  <c r="BJ581" i="16" a="1"/>
  <c r="BJ581" i="16" s="1"/>
  <c r="BB581" i="16" a="1"/>
  <c r="BB581" i="16" s="1"/>
  <c r="BE581" i="16" a="1"/>
  <c r="BE581" i="16" s="1"/>
  <c r="AV581" i="16"/>
  <c r="AN581" i="16"/>
  <c r="BI581" i="16" a="1"/>
  <c r="BI581" i="16" s="1"/>
  <c r="AZ581" i="16" a="1"/>
  <c r="AZ581" i="16" s="1"/>
  <c r="AO581" i="16"/>
  <c r="AY581" i="16" a="1"/>
  <c r="AY581" i="16" s="1"/>
  <c r="AQ581" i="16"/>
  <c r="AP581" i="16"/>
  <c r="AS581" i="16" a="1"/>
  <c r="AS581" i="16" s="1"/>
  <c r="BG581" i="16" a="1"/>
  <c r="BG581" i="16" s="1"/>
  <c r="AR581" i="16" a="1"/>
  <c r="AR581" i="16" s="1"/>
  <c r="BC581" i="16" a="1"/>
  <c r="BC581" i="16" s="1"/>
  <c r="BA581" i="16" a="1"/>
  <c r="BA581" i="16" s="1"/>
  <c r="AT581" i="16"/>
  <c r="AC581" i="16" s="1"/>
  <c r="AW581" i="16" a="1"/>
  <c r="AW581" i="16" s="1"/>
  <c r="AU581" i="16"/>
  <c r="BD581" i="16" a="1"/>
  <c r="BD581" i="16" s="1"/>
  <c r="AX581" i="16" a="1"/>
  <c r="AX581" i="16" s="1"/>
  <c r="BH581" i="16" a="1"/>
  <c r="BH581" i="16" s="1"/>
  <c r="BF581" i="16" a="1"/>
  <c r="BF581" i="16" s="1"/>
  <c r="D572" i="21" l="1"/>
  <c r="Q573" i="21"/>
  <c r="AI573" i="21" a="1"/>
  <c r="AI573" i="21" s="1"/>
  <c r="AA573" i="21" a="1"/>
  <c r="AA573" i="21" s="1"/>
  <c r="P573" i="21"/>
  <c r="AG573" i="21" a="1"/>
  <c r="AG573" i="21" s="1"/>
  <c r="X573" i="21" a="1"/>
  <c r="X573" i="21" s="1"/>
  <c r="AB573" i="21" a="1"/>
  <c r="AB573" i="21" s="1"/>
  <c r="AK573" i="21" a="1"/>
  <c r="AK573" i="21" s="1"/>
  <c r="Y573" i="21" a="1"/>
  <c r="Y573" i="21" s="1"/>
  <c r="Z573" i="21" a="1"/>
  <c r="Z573" i="21" s="1"/>
  <c r="AD573" i="21" a="1"/>
  <c r="AD573" i="21" s="1"/>
  <c r="AF573" i="21" a="1"/>
  <c r="AF573" i="21" s="1"/>
  <c r="AH573" i="21" a="1"/>
  <c r="AH573" i="21" s="1"/>
  <c r="W573" i="21"/>
  <c r="AC573" i="21" a="1"/>
  <c r="AC573" i="21" s="1"/>
  <c r="V573" i="21"/>
  <c r="U573" i="21"/>
  <c r="D573" i="21" s="1"/>
  <c r="R573" i="21"/>
  <c r="O573" i="21"/>
  <c r="AE573" i="21" a="1"/>
  <c r="AE573" i="21" s="1"/>
  <c r="S573" i="21" a="1"/>
  <c r="S573" i="21" s="1"/>
  <c r="AJ573" i="21" a="1"/>
  <c r="AJ573" i="21" s="1"/>
  <c r="T573" i="21" a="1"/>
  <c r="T573" i="21" s="1"/>
  <c r="N574" i="21"/>
  <c r="G574" i="21"/>
  <c r="J574" i="21"/>
  <c r="I574" i="21"/>
  <c r="M575" i="21"/>
  <c r="K576" i="21" s="1"/>
  <c r="L576" i="21" s="1"/>
  <c r="H575" i="21" a="1"/>
  <c r="H575" i="21" s="1"/>
  <c r="AD539" i="20" a="1"/>
  <c r="AD539" i="20" s="1"/>
  <c r="T539" i="20" a="1"/>
  <c r="T539" i="20" s="1"/>
  <c r="AI539" i="20" a="1"/>
  <c r="AI539" i="20" s="1"/>
  <c r="Z539" i="20" a="1"/>
  <c r="Z539" i="20" s="1"/>
  <c r="AG539" i="20" a="1"/>
  <c r="AG539" i="20" s="1"/>
  <c r="V539" i="20"/>
  <c r="U539" i="20"/>
  <c r="AA539" i="20" a="1"/>
  <c r="AA539" i="20" s="1"/>
  <c r="AJ539" i="20" a="1"/>
  <c r="AJ539" i="20" s="1"/>
  <c r="S539" i="20" a="1"/>
  <c r="S539" i="20" s="1"/>
  <c r="AF539" i="20" a="1"/>
  <c r="AF539" i="20" s="1"/>
  <c r="AE539" i="20" a="1"/>
  <c r="AE539" i="20" s="1"/>
  <c r="Q539" i="20"/>
  <c r="AK539" i="20" a="1"/>
  <c r="AK539" i="20" s="1"/>
  <c r="O539" i="20"/>
  <c r="P539" i="20"/>
  <c r="AH539" i="20" a="1"/>
  <c r="AH539" i="20" s="1"/>
  <c r="Y539" i="20" a="1"/>
  <c r="Y539" i="20" s="1"/>
  <c r="X539" i="20" a="1"/>
  <c r="X539" i="20" s="1"/>
  <c r="R539" i="20"/>
  <c r="AB539" i="20" a="1"/>
  <c r="AB539" i="20" s="1"/>
  <c r="W539" i="20"/>
  <c r="AC539" i="20" a="1"/>
  <c r="AC539" i="20" s="1"/>
  <c r="H541" i="20" a="1"/>
  <c r="H541" i="20" s="1"/>
  <c r="M541" i="20"/>
  <c r="K542" i="20" s="1"/>
  <c r="L542" i="20" s="1"/>
  <c r="N540" i="20"/>
  <c r="G540" i="20"/>
  <c r="I540" i="20"/>
  <c r="J540" i="20"/>
  <c r="AL584" i="16"/>
  <c r="AJ585" i="16" s="1"/>
  <c r="AK585" i="16" s="1"/>
  <c r="AG584" i="16" a="1"/>
  <c r="AG584" i="16" s="1"/>
  <c r="AH583" i="16"/>
  <c r="AF583" i="16"/>
  <c r="AI583" i="16"/>
  <c r="AM583" i="16"/>
  <c r="AR582" i="16" a="1"/>
  <c r="AR582" i="16" s="1"/>
  <c r="BF582" i="16" a="1"/>
  <c r="BF582" i="16" s="1"/>
  <c r="AS582" i="16" a="1"/>
  <c r="AS582" i="16" s="1"/>
  <c r="BC582" i="16" a="1"/>
  <c r="BC582" i="16" s="1"/>
  <c r="AU582" i="16"/>
  <c r="AY582" i="16" a="1"/>
  <c r="AY582" i="16" s="1"/>
  <c r="AP582" i="16"/>
  <c r="BE582" i="16" a="1"/>
  <c r="BE582" i="16" s="1"/>
  <c r="AO582" i="16"/>
  <c r="AX582" i="16" a="1"/>
  <c r="AX582" i="16" s="1"/>
  <c r="AW582" i="16" a="1"/>
  <c r="AW582" i="16" s="1"/>
  <c r="BH582" i="16" a="1"/>
  <c r="BH582" i="16" s="1"/>
  <c r="AQ582" i="16"/>
  <c r="AV582" i="16"/>
  <c r="AT582" i="16"/>
  <c r="BJ582" i="16" a="1"/>
  <c r="BJ582" i="16" s="1"/>
  <c r="BG582" i="16" a="1"/>
  <c r="BG582" i="16" s="1"/>
  <c r="AN582" i="16"/>
  <c r="BB582" i="16" a="1"/>
  <c r="BB582" i="16" s="1"/>
  <c r="BA582" i="16" a="1"/>
  <c r="BA582" i="16" s="1"/>
  <c r="BD582" i="16" a="1"/>
  <c r="BD582" i="16" s="1"/>
  <c r="AZ582" i="16" a="1"/>
  <c r="AZ582" i="16" s="1"/>
  <c r="BI582" i="16" a="1"/>
  <c r="BI582" i="16" s="1"/>
  <c r="N575" i="21" l="1"/>
  <c r="J575" i="21"/>
  <c r="G575" i="21"/>
  <c r="I575" i="21"/>
  <c r="M576" i="21"/>
  <c r="K577" i="21" s="1"/>
  <c r="L577" i="21" s="1"/>
  <c r="H576" i="21" a="1"/>
  <c r="H576" i="21" s="1"/>
  <c r="AI574" i="21" a="1"/>
  <c r="AI574" i="21" s="1"/>
  <c r="AA574" i="21" a="1"/>
  <c r="AA574" i="21" s="1"/>
  <c r="P574" i="21"/>
  <c r="O574" i="21"/>
  <c r="AK574" i="21" a="1"/>
  <c r="AK574" i="21" s="1"/>
  <c r="AB574" i="21" a="1"/>
  <c r="AB574" i="21" s="1"/>
  <c r="AH574" i="21" a="1"/>
  <c r="AH574" i="21" s="1"/>
  <c r="X574" i="21" a="1"/>
  <c r="X574" i="21" s="1"/>
  <c r="W574" i="21"/>
  <c r="Y574" i="21" a="1"/>
  <c r="Y574" i="21" s="1"/>
  <c r="AD574" i="21" a="1"/>
  <c r="AD574" i="21" s="1"/>
  <c r="AJ574" i="21" a="1"/>
  <c r="AJ574" i="21" s="1"/>
  <c r="S574" i="21" a="1"/>
  <c r="S574" i="21" s="1"/>
  <c r="Z574" i="21" a="1"/>
  <c r="Z574" i="21" s="1"/>
  <c r="AE574" i="21" a="1"/>
  <c r="AE574" i="21" s="1"/>
  <c r="AC574" i="21" a="1"/>
  <c r="AC574" i="21" s="1"/>
  <c r="V574" i="21"/>
  <c r="U574" i="21"/>
  <c r="Q574" i="21"/>
  <c r="T574" i="21" a="1"/>
  <c r="T574" i="21" s="1"/>
  <c r="R574" i="21"/>
  <c r="AF574" i="21" a="1"/>
  <c r="AF574" i="21" s="1"/>
  <c r="AG574" i="21" a="1"/>
  <c r="AG574" i="21" s="1"/>
  <c r="T540" i="20" a="1"/>
  <c r="T540" i="20" s="1"/>
  <c r="V540" i="20"/>
  <c r="Q540" i="20"/>
  <c r="AK540" i="20" a="1"/>
  <c r="AK540" i="20" s="1"/>
  <c r="AB540" i="20" a="1"/>
  <c r="AB540" i="20" s="1"/>
  <c r="P540" i="20"/>
  <c r="AD540" i="20" a="1"/>
  <c r="AD540" i="20" s="1"/>
  <c r="O540" i="20"/>
  <c r="AC540" i="20" a="1"/>
  <c r="AC540" i="20" s="1"/>
  <c r="AJ540" i="20" a="1"/>
  <c r="AJ540" i="20" s="1"/>
  <c r="Y540" i="20" a="1"/>
  <c r="Y540" i="20" s="1"/>
  <c r="X540" i="20" a="1"/>
  <c r="X540" i="20" s="1"/>
  <c r="W540" i="20"/>
  <c r="U540" i="20"/>
  <c r="D540" i="20" s="1"/>
  <c r="AG540" i="20" a="1"/>
  <c r="AG540" i="20" s="1"/>
  <c r="AF540" i="20" a="1"/>
  <c r="AF540" i="20" s="1"/>
  <c r="AE540" i="20" a="1"/>
  <c r="AE540" i="20" s="1"/>
  <c r="R540" i="20"/>
  <c r="AH540" i="20" a="1"/>
  <c r="AH540" i="20" s="1"/>
  <c r="S540" i="20" a="1"/>
  <c r="S540" i="20" s="1"/>
  <c r="AI540" i="20" a="1"/>
  <c r="AI540" i="20" s="1"/>
  <c r="AA540" i="20" a="1"/>
  <c r="AA540" i="20" s="1"/>
  <c r="Z540" i="20" a="1"/>
  <c r="Z540" i="20" s="1"/>
  <c r="D539" i="20"/>
  <c r="M542" i="20"/>
  <c r="K543" i="20" s="1"/>
  <c r="L543" i="20" s="1"/>
  <c r="H542" i="20" a="1"/>
  <c r="H542" i="20" s="1"/>
  <c r="I541" i="20"/>
  <c r="J541" i="20"/>
  <c r="G541" i="20"/>
  <c r="N541" i="20"/>
  <c r="AC582" i="16"/>
  <c r="BI583" i="16" a="1"/>
  <c r="BI583" i="16" s="1"/>
  <c r="BA583" i="16" a="1"/>
  <c r="BA583" i="16" s="1"/>
  <c r="AQ583" i="16"/>
  <c r="BG583" i="16" a="1"/>
  <c r="BG583" i="16" s="1"/>
  <c r="BF583" i="16" a="1"/>
  <c r="BF583" i="16" s="1"/>
  <c r="AW583" i="16" a="1"/>
  <c r="AW583" i="16" s="1"/>
  <c r="AV583" i="16"/>
  <c r="AS583" i="16" a="1"/>
  <c r="AS583" i="16" s="1"/>
  <c r="AO583" i="16"/>
  <c r="BJ583" i="16" a="1"/>
  <c r="BJ583" i="16" s="1"/>
  <c r="AX583" i="16" a="1"/>
  <c r="AX583" i="16" s="1"/>
  <c r="AR583" i="16" a="1"/>
  <c r="AR583" i="16" s="1"/>
  <c r="BB583" i="16" a="1"/>
  <c r="BB583" i="16" s="1"/>
  <c r="AY583" i="16" a="1"/>
  <c r="AY583" i="16" s="1"/>
  <c r="BH583" i="16" a="1"/>
  <c r="BH583" i="16" s="1"/>
  <c r="BE583" i="16" a="1"/>
  <c r="BE583" i="16" s="1"/>
  <c r="AU583" i="16"/>
  <c r="AT583" i="16"/>
  <c r="AC583" i="16" s="1"/>
  <c r="BD583" i="16" a="1"/>
  <c r="BD583" i="16" s="1"/>
  <c r="AZ583" i="16" a="1"/>
  <c r="AZ583" i="16" s="1"/>
  <c r="AP583" i="16"/>
  <c r="BC583" i="16" a="1"/>
  <c r="BC583" i="16" s="1"/>
  <c r="AN583" i="16"/>
  <c r="AM584" i="16"/>
  <c r="AF584" i="16"/>
  <c r="AI584" i="16"/>
  <c r="AH584" i="16"/>
  <c r="AG585" i="16" a="1"/>
  <c r="AG585" i="16" s="1"/>
  <c r="AL585" i="16"/>
  <c r="AJ586" i="16" s="1"/>
  <c r="AK586" i="16" s="1"/>
  <c r="D574" i="21" l="1"/>
  <c r="N576" i="21"/>
  <c r="I576" i="21"/>
  <c r="G576" i="21"/>
  <c r="J576" i="21"/>
  <c r="M577" i="21"/>
  <c r="K578" i="21" s="1"/>
  <c r="L578" i="21" s="1"/>
  <c r="H577" i="21" a="1"/>
  <c r="H577" i="21" s="1"/>
  <c r="O575" i="21"/>
  <c r="AH575" i="21" a="1"/>
  <c r="AH575" i="21" s="1"/>
  <c r="Z575" i="21" a="1"/>
  <c r="Z575" i="21" s="1"/>
  <c r="T575" i="21" a="1"/>
  <c r="T575" i="21" s="1"/>
  <c r="AD575" i="21" a="1"/>
  <c r="AD575" i="21" s="1"/>
  <c r="S575" i="21" a="1"/>
  <c r="S575" i="21" s="1"/>
  <c r="AE575" i="21" a="1"/>
  <c r="AE575" i="21" s="1"/>
  <c r="R575" i="21"/>
  <c r="AJ575" i="21" a="1"/>
  <c r="AJ575" i="21" s="1"/>
  <c r="X575" i="21" a="1"/>
  <c r="X575" i="21" s="1"/>
  <c r="AF575" i="21" a="1"/>
  <c r="AF575" i="21" s="1"/>
  <c r="AA575" i="21" a="1"/>
  <c r="AA575" i="21" s="1"/>
  <c r="Q575" i="21"/>
  <c r="AK575" i="21" a="1"/>
  <c r="AK575" i="21" s="1"/>
  <c r="P575" i="21"/>
  <c r="Y575" i="21" a="1"/>
  <c r="Y575" i="21" s="1"/>
  <c r="W575" i="21"/>
  <c r="AB575" i="21" a="1"/>
  <c r="AB575" i="21" s="1"/>
  <c r="V575" i="21"/>
  <c r="U575" i="21"/>
  <c r="D575" i="21" s="1"/>
  <c r="AI575" i="21" a="1"/>
  <c r="AI575" i="21" s="1"/>
  <c r="AG575" i="21" a="1"/>
  <c r="AG575" i="21" s="1"/>
  <c r="AC575" i="21" a="1"/>
  <c r="AC575" i="21" s="1"/>
  <c r="AK541" i="20" a="1"/>
  <c r="AK541" i="20" s="1"/>
  <c r="AC541" i="20" a="1"/>
  <c r="AC541" i="20" s="1"/>
  <c r="X541" i="20" a="1"/>
  <c r="X541" i="20" s="1"/>
  <c r="U541" i="20"/>
  <c r="AE541" i="20" a="1"/>
  <c r="AE541" i="20" s="1"/>
  <c r="AJ541" i="20" a="1"/>
  <c r="AJ541" i="20" s="1"/>
  <c r="Z541" i="20" a="1"/>
  <c r="Z541" i="20" s="1"/>
  <c r="Y541" i="20" a="1"/>
  <c r="Y541" i="20" s="1"/>
  <c r="AB541" i="20" a="1"/>
  <c r="AB541" i="20" s="1"/>
  <c r="AD541" i="20" a="1"/>
  <c r="AD541" i="20" s="1"/>
  <c r="AA541" i="20" a="1"/>
  <c r="AA541" i="20" s="1"/>
  <c r="W541" i="20"/>
  <c r="V541" i="20"/>
  <c r="S541" i="20" a="1"/>
  <c r="S541" i="20" s="1"/>
  <c r="T541" i="20" a="1"/>
  <c r="T541" i="20" s="1"/>
  <c r="AH541" i="20" a="1"/>
  <c r="AH541" i="20" s="1"/>
  <c r="AI541" i="20" a="1"/>
  <c r="AI541" i="20" s="1"/>
  <c r="AG541" i="20" a="1"/>
  <c r="AG541" i="20" s="1"/>
  <c r="AF541" i="20" a="1"/>
  <c r="AF541" i="20" s="1"/>
  <c r="R541" i="20"/>
  <c r="Q541" i="20"/>
  <c r="P541" i="20"/>
  <c r="O541" i="20"/>
  <c r="J542" i="20"/>
  <c r="I542" i="20"/>
  <c r="N542" i="20"/>
  <c r="G542" i="20"/>
  <c r="M543" i="20"/>
  <c r="K544" i="20" s="1"/>
  <c r="L544" i="20" s="1"/>
  <c r="H543" i="20" a="1"/>
  <c r="H543" i="20" s="1"/>
  <c r="AG586" i="16" a="1"/>
  <c r="AG586" i="16" s="1"/>
  <c r="AL586" i="16"/>
  <c r="AJ587" i="16" s="1"/>
  <c r="AK587" i="16" s="1"/>
  <c r="AM585" i="16"/>
  <c r="AF585" i="16"/>
  <c r="AI585" i="16"/>
  <c r="AH585" i="16"/>
  <c r="AP584" i="16"/>
  <c r="BH584" i="16" a="1"/>
  <c r="BH584" i="16" s="1"/>
  <c r="AZ584" i="16" a="1"/>
  <c r="AZ584" i="16" s="1"/>
  <c r="BI584" i="16" a="1"/>
  <c r="BI584" i="16" s="1"/>
  <c r="AY584" i="16" a="1"/>
  <c r="AY584" i="16" s="1"/>
  <c r="BB584" i="16" a="1"/>
  <c r="BB584" i="16" s="1"/>
  <c r="AN584" i="16"/>
  <c r="BJ584" i="16" a="1"/>
  <c r="BJ584" i="16" s="1"/>
  <c r="AX584" i="16" a="1"/>
  <c r="AX584" i="16" s="1"/>
  <c r="AV584" i="16"/>
  <c r="BF584" i="16" a="1"/>
  <c r="BF584" i="16" s="1"/>
  <c r="AS584" i="16" a="1"/>
  <c r="AS584" i="16" s="1"/>
  <c r="AQ584" i="16"/>
  <c r="BE584" i="16" a="1"/>
  <c r="BE584" i="16" s="1"/>
  <c r="AO584" i="16"/>
  <c r="BC584" i="16" a="1"/>
  <c r="BC584" i="16" s="1"/>
  <c r="BA584" i="16" a="1"/>
  <c r="BA584" i="16" s="1"/>
  <c r="BG584" i="16" a="1"/>
  <c r="BG584" i="16" s="1"/>
  <c r="AW584" i="16" a="1"/>
  <c r="AW584" i="16" s="1"/>
  <c r="AU584" i="16"/>
  <c r="AR584" i="16" a="1"/>
  <c r="AR584" i="16" s="1"/>
  <c r="BD584" i="16" a="1"/>
  <c r="BD584" i="16" s="1"/>
  <c r="AT584" i="16"/>
  <c r="N577" i="21" l="1"/>
  <c r="J577" i="21"/>
  <c r="G577" i="21"/>
  <c r="I577" i="21"/>
  <c r="M578" i="21"/>
  <c r="K579" i="21" s="1"/>
  <c r="L579" i="21" s="1"/>
  <c r="H578" i="21" a="1"/>
  <c r="H578" i="21" s="1"/>
  <c r="AH576" i="21" a="1"/>
  <c r="AH576" i="21" s="1"/>
  <c r="Z576" i="21" a="1"/>
  <c r="Z576" i="21" s="1"/>
  <c r="AG576" i="21" a="1"/>
  <c r="AG576" i="21" s="1"/>
  <c r="X576" i="21" a="1"/>
  <c r="X576" i="21" s="1"/>
  <c r="W576" i="21"/>
  <c r="AB576" i="21" a="1"/>
  <c r="AB576" i="21" s="1"/>
  <c r="AJ576" i="21" a="1"/>
  <c r="AJ576" i="21" s="1"/>
  <c r="V576" i="21"/>
  <c r="U576" i="21"/>
  <c r="D576" i="21" s="1"/>
  <c r="AI576" i="21" a="1"/>
  <c r="AI576" i="21" s="1"/>
  <c r="S576" i="21" a="1"/>
  <c r="S576" i="21" s="1"/>
  <c r="AF576" i="21" a="1"/>
  <c r="AF576" i="21" s="1"/>
  <c r="P576" i="21"/>
  <c r="O576" i="21"/>
  <c r="AD576" i="21" a="1"/>
  <c r="AD576" i="21" s="1"/>
  <c r="T576" i="21" a="1"/>
  <c r="T576" i="21" s="1"/>
  <c r="AA576" i="21" a="1"/>
  <c r="AA576" i="21" s="1"/>
  <c r="Y576" i="21" a="1"/>
  <c r="Y576" i="21" s="1"/>
  <c r="R576" i="21"/>
  <c r="AE576" i="21" a="1"/>
  <c r="AE576" i="21" s="1"/>
  <c r="AC576" i="21" a="1"/>
  <c r="AC576" i="21" s="1"/>
  <c r="Q576" i="21"/>
  <c r="AK576" i="21" a="1"/>
  <c r="AK576" i="21" s="1"/>
  <c r="N543" i="20"/>
  <c r="J543" i="20"/>
  <c r="I543" i="20"/>
  <c r="G543" i="20"/>
  <c r="H544" i="20" a="1"/>
  <c r="H544" i="20" s="1"/>
  <c r="M544" i="20"/>
  <c r="K545" i="20" s="1"/>
  <c r="L545" i="20" s="1"/>
  <c r="S542" i="20" a="1"/>
  <c r="S542" i="20" s="1"/>
  <c r="Y542" i="20" a="1"/>
  <c r="Y542" i="20" s="1"/>
  <c r="AH542" i="20" a="1"/>
  <c r="AH542" i="20" s="1"/>
  <c r="AF542" i="20" a="1"/>
  <c r="AF542" i="20" s="1"/>
  <c r="T542" i="20" a="1"/>
  <c r="T542" i="20" s="1"/>
  <c r="AK542" i="20" a="1"/>
  <c r="AK542" i="20" s="1"/>
  <c r="X542" i="20" a="1"/>
  <c r="X542" i="20" s="1"/>
  <c r="AJ542" i="20" a="1"/>
  <c r="AJ542" i="20" s="1"/>
  <c r="W542" i="20"/>
  <c r="AD542" i="20" a="1"/>
  <c r="AD542" i="20" s="1"/>
  <c r="R542" i="20"/>
  <c r="Q542" i="20"/>
  <c r="V542" i="20"/>
  <c r="P542" i="20"/>
  <c r="O542" i="20"/>
  <c r="AI542" i="20" a="1"/>
  <c r="AI542" i="20" s="1"/>
  <c r="U542" i="20"/>
  <c r="D542" i="20" s="1"/>
  <c r="AB542" i="20" a="1"/>
  <c r="AB542" i="20" s="1"/>
  <c r="Z542" i="20" a="1"/>
  <c r="Z542" i="20" s="1"/>
  <c r="AE542" i="20" a="1"/>
  <c r="AE542" i="20" s="1"/>
  <c r="AC542" i="20" a="1"/>
  <c r="AC542" i="20" s="1"/>
  <c r="AG542" i="20" a="1"/>
  <c r="AG542" i="20" s="1"/>
  <c r="AA542" i="20" a="1"/>
  <c r="AA542" i="20" s="1"/>
  <c r="D541" i="20"/>
  <c r="AC584" i="16"/>
  <c r="BH585" i="16" a="1"/>
  <c r="BH585" i="16" s="1"/>
  <c r="AZ585" i="16" a="1"/>
  <c r="AZ585" i="16" s="1"/>
  <c r="AO585" i="16"/>
  <c r="BA585" i="16" a="1"/>
  <c r="BA585" i="16" s="1"/>
  <c r="AP585" i="16"/>
  <c r="BC585" i="16" a="1"/>
  <c r="BC585" i="16" s="1"/>
  <c r="AR585" i="16" a="1"/>
  <c r="AR585" i="16" s="1"/>
  <c r="AT585" i="16"/>
  <c r="AC585" i="16" s="1"/>
  <c r="AV585" i="16"/>
  <c r="BI585" i="16" a="1"/>
  <c r="BI585" i="16" s="1"/>
  <c r="AU585" i="16"/>
  <c r="BG585" i="16" a="1"/>
  <c r="BG585" i="16" s="1"/>
  <c r="AX585" i="16" a="1"/>
  <c r="AX585" i="16" s="1"/>
  <c r="AW585" i="16" a="1"/>
  <c r="AW585" i="16" s="1"/>
  <c r="BF585" i="16" a="1"/>
  <c r="BF585" i="16" s="1"/>
  <c r="AQ585" i="16"/>
  <c r="AN585" i="16"/>
  <c r="BD585" i="16" a="1"/>
  <c r="BD585" i="16" s="1"/>
  <c r="BE585" i="16" a="1"/>
  <c r="BE585" i="16" s="1"/>
  <c r="BB585" i="16" a="1"/>
  <c r="BB585" i="16" s="1"/>
  <c r="BJ585" i="16" a="1"/>
  <c r="BJ585" i="16" s="1"/>
  <c r="AS585" i="16" a="1"/>
  <c r="AS585" i="16" s="1"/>
  <c r="AY585" i="16" a="1"/>
  <c r="AY585" i="16" s="1"/>
  <c r="AL587" i="16"/>
  <c r="AJ588" i="16" s="1"/>
  <c r="AK588" i="16" s="1"/>
  <c r="AG587" i="16" a="1"/>
  <c r="AG587" i="16" s="1"/>
  <c r="AF586" i="16"/>
  <c r="AM586" i="16"/>
  <c r="AI586" i="16"/>
  <c r="AH586" i="16"/>
  <c r="G578" i="21" l="1"/>
  <c r="J578" i="21"/>
  <c r="I578" i="21"/>
  <c r="N578" i="21"/>
  <c r="H579" i="21" a="1"/>
  <c r="H579" i="21" s="1"/>
  <c r="M579" i="21"/>
  <c r="K580" i="21" s="1"/>
  <c r="L580" i="21" s="1"/>
  <c r="AG577" i="21" a="1"/>
  <c r="AG577" i="21" s="1"/>
  <c r="Y577" i="21" a="1"/>
  <c r="Y577" i="21" s="1"/>
  <c r="O577" i="21"/>
  <c r="AJ577" i="21" a="1"/>
  <c r="AJ577" i="21" s="1"/>
  <c r="AA577" i="21" a="1"/>
  <c r="AA577" i="21" s="1"/>
  <c r="W577" i="21"/>
  <c r="AH577" i="21" a="1"/>
  <c r="AH577" i="21" s="1"/>
  <c r="V577" i="21"/>
  <c r="U577" i="21"/>
  <c r="AI577" i="21" a="1"/>
  <c r="AI577" i="21" s="1"/>
  <c r="X577" i="21" a="1"/>
  <c r="X577" i="21" s="1"/>
  <c r="Z577" i="21" a="1"/>
  <c r="Z577" i="21" s="1"/>
  <c r="T577" i="21" a="1"/>
  <c r="T577" i="21" s="1"/>
  <c r="AK577" i="21" a="1"/>
  <c r="AK577" i="21" s="1"/>
  <c r="S577" i="21" a="1"/>
  <c r="S577" i="21" s="1"/>
  <c r="AB577" i="21" a="1"/>
  <c r="AB577" i="21" s="1"/>
  <c r="R577" i="21"/>
  <c r="Q577" i="21"/>
  <c r="AC577" i="21" a="1"/>
  <c r="AC577" i="21" s="1"/>
  <c r="AF577" i="21" a="1"/>
  <c r="AF577" i="21" s="1"/>
  <c r="AD577" i="21" a="1"/>
  <c r="AD577" i="21" s="1"/>
  <c r="AE577" i="21" a="1"/>
  <c r="AE577" i="21" s="1"/>
  <c r="P577" i="21"/>
  <c r="H545" i="20" a="1"/>
  <c r="H545" i="20" s="1"/>
  <c r="M545" i="20"/>
  <c r="K546" i="20" s="1"/>
  <c r="L546" i="20" s="1"/>
  <c r="N544" i="20"/>
  <c r="G544" i="20"/>
  <c r="I544" i="20"/>
  <c r="J544" i="20"/>
  <c r="AJ543" i="20" a="1"/>
  <c r="AJ543" i="20" s="1"/>
  <c r="AB543" i="20" a="1"/>
  <c r="AB543" i="20" s="1"/>
  <c r="R543" i="20"/>
  <c r="Z543" i="20" a="1"/>
  <c r="Z543" i="20" s="1"/>
  <c r="P543" i="20"/>
  <c r="AK543" i="20" a="1"/>
  <c r="AK543" i="20" s="1"/>
  <c r="O543" i="20"/>
  <c r="AC543" i="20" a="1"/>
  <c r="AC543" i="20" s="1"/>
  <c r="AI543" i="20" a="1"/>
  <c r="AI543" i="20" s="1"/>
  <c r="W543" i="20"/>
  <c r="AH543" i="20" a="1"/>
  <c r="AH543" i="20" s="1"/>
  <c r="V543" i="20"/>
  <c r="S543" i="20" a="1"/>
  <c r="S543" i="20" s="1"/>
  <c r="AF543" i="20" a="1"/>
  <c r="AF543" i="20" s="1"/>
  <c r="Q543" i="20"/>
  <c r="AA543" i="20" a="1"/>
  <c r="AA543" i="20" s="1"/>
  <c r="AG543" i="20" a="1"/>
  <c r="AG543" i="20" s="1"/>
  <c r="AE543" i="20" a="1"/>
  <c r="AE543" i="20" s="1"/>
  <c r="U543" i="20"/>
  <c r="Y543" i="20" a="1"/>
  <c r="Y543" i="20" s="1"/>
  <c r="X543" i="20" a="1"/>
  <c r="X543" i="20" s="1"/>
  <c r="T543" i="20" a="1"/>
  <c r="T543" i="20" s="1"/>
  <c r="AD543" i="20" a="1"/>
  <c r="AD543" i="20" s="1"/>
  <c r="AN586" i="16"/>
  <c r="BB586" i="16" a="1"/>
  <c r="BB586" i="16" s="1"/>
  <c r="AR586" i="16" a="1"/>
  <c r="AR586" i="16" s="1"/>
  <c r="AV586" i="16"/>
  <c r="BE586" i="16" a="1"/>
  <c r="BE586" i="16" s="1"/>
  <c r="AU586" i="16"/>
  <c r="BD586" i="16" a="1"/>
  <c r="BD586" i="16" s="1"/>
  <c r="AW586" i="16" a="1"/>
  <c r="AW586" i="16" s="1"/>
  <c r="BH586" i="16" a="1"/>
  <c r="BH586" i="16" s="1"/>
  <c r="AT586" i="16"/>
  <c r="AC586" i="16" s="1"/>
  <c r="AX586" i="16" a="1"/>
  <c r="AX586" i="16" s="1"/>
  <c r="BJ586" i="16" a="1"/>
  <c r="BJ586" i="16" s="1"/>
  <c r="BA586" i="16" a="1"/>
  <c r="BA586" i="16" s="1"/>
  <c r="BF586" i="16" a="1"/>
  <c r="BF586" i="16" s="1"/>
  <c r="BC586" i="16" a="1"/>
  <c r="BC586" i="16" s="1"/>
  <c r="BI586" i="16" a="1"/>
  <c r="BI586" i="16" s="1"/>
  <c r="BG586" i="16" a="1"/>
  <c r="BG586" i="16" s="1"/>
  <c r="AZ586" i="16" a="1"/>
  <c r="AZ586" i="16" s="1"/>
  <c r="AY586" i="16" a="1"/>
  <c r="AY586" i="16" s="1"/>
  <c r="AP586" i="16"/>
  <c r="AO586" i="16"/>
  <c r="AS586" i="16" a="1"/>
  <c r="AS586" i="16" s="1"/>
  <c r="AQ586" i="16"/>
  <c r="AM587" i="16"/>
  <c r="AH587" i="16"/>
  <c r="AI587" i="16"/>
  <c r="AF587" i="16"/>
  <c r="AL588" i="16"/>
  <c r="AJ589" i="16" s="1"/>
  <c r="AK589" i="16" s="1"/>
  <c r="AG588" i="16" a="1"/>
  <c r="AG588" i="16" s="1"/>
  <c r="D577" i="21" l="1"/>
  <c r="M580" i="21"/>
  <c r="K581" i="21" s="1"/>
  <c r="L581" i="21" s="1"/>
  <c r="H580" i="21" a="1"/>
  <c r="H580" i="21" s="1"/>
  <c r="J579" i="21"/>
  <c r="G579" i="21"/>
  <c r="I579" i="21"/>
  <c r="N579" i="21"/>
  <c r="AG578" i="21" a="1"/>
  <c r="AG578" i="21" s="1"/>
  <c r="Y578" i="21" a="1"/>
  <c r="Y578" i="21" s="1"/>
  <c r="AD578" i="21" a="1"/>
  <c r="AD578" i="21" s="1"/>
  <c r="S578" i="21" a="1"/>
  <c r="S578" i="21" s="1"/>
  <c r="AE578" i="21" a="1"/>
  <c r="AE578" i="21" s="1"/>
  <c r="R578" i="21"/>
  <c r="Q578" i="21"/>
  <c r="AI578" i="21" a="1"/>
  <c r="AI578" i="21" s="1"/>
  <c r="V578" i="21"/>
  <c r="U578" i="21"/>
  <c r="D578" i="21" s="1"/>
  <c r="AA578" i="21" a="1"/>
  <c r="AA578" i="21" s="1"/>
  <c r="AF578" i="21" a="1"/>
  <c r="AF578" i="21" s="1"/>
  <c r="AJ578" i="21" a="1"/>
  <c r="AJ578" i="21" s="1"/>
  <c r="AH578" i="21" a="1"/>
  <c r="AH578" i="21" s="1"/>
  <c r="X578" i="21" a="1"/>
  <c r="X578" i="21" s="1"/>
  <c r="W578" i="21"/>
  <c r="T578" i="21" a="1"/>
  <c r="T578" i="21" s="1"/>
  <c r="P578" i="21"/>
  <c r="AK578" i="21" a="1"/>
  <c r="AK578" i="21" s="1"/>
  <c r="AC578" i="21" a="1"/>
  <c r="AC578" i="21" s="1"/>
  <c r="AB578" i="21" a="1"/>
  <c r="AB578" i="21" s="1"/>
  <c r="O578" i="21"/>
  <c r="Z578" i="21" a="1"/>
  <c r="Z578" i="21" s="1"/>
  <c r="D543" i="20"/>
  <c r="Q544" i="20"/>
  <c r="AJ544" i="20" a="1"/>
  <c r="AJ544" i="20" s="1"/>
  <c r="AA544" i="20" a="1"/>
  <c r="AA544" i="20" s="1"/>
  <c r="O544" i="20"/>
  <c r="AE544" i="20" a="1"/>
  <c r="AE544" i="20" s="1"/>
  <c r="T544" i="20" a="1"/>
  <c r="T544" i="20" s="1"/>
  <c r="AI544" i="20" a="1"/>
  <c r="AI544" i="20" s="1"/>
  <c r="Y544" i="20" a="1"/>
  <c r="Y544" i="20" s="1"/>
  <c r="AH544" i="20" a="1"/>
  <c r="AH544" i="20" s="1"/>
  <c r="V544" i="20"/>
  <c r="U544" i="20"/>
  <c r="D544" i="20" s="1"/>
  <c r="AK544" i="20" a="1"/>
  <c r="AK544" i="20" s="1"/>
  <c r="S544" i="20" a="1"/>
  <c r="S544" i="20" s="1"/>
  <c r="AG544" i="20" a="1"/>
  <c r="AG544" i="20" s="1"/>
  <c r="AF544" i="20" a="1"/>
  <c r="AF544" i="20" s="1"/>
  <c r="AB544" i="20" a="1"/>
  <c r="AB544" i="20" s="1"/>
  <c r="Z544" i="20" a="1"/>
  <c r="Z544" i="20" s="1"/>
  <c r="AC544" i="20" a="1"/>
  <c r="AC544" i="20" s="1"/>
  <c r="W544" i="20"/>
  <c r="R544" i="20"/>
  <c r="P544" i="20"/>
  <c r="AD544" i="20" a="1"/>
  <c r="AD544" i="20" s="1"/>
  <c r="X544" i="20" a="1"/>
  <c r="X544" i="20" s="1"/>
  <c r="M546" i="20"/>
  <c r="K547" i="20" s="1"/>
  <c r="L547" i="20" s="1"/>
  <c r="H546" i="20" a="1"/>
  <c r="H546" i="20" s="1"/>
  <c r="I545" i="20"/>
  <c r="N545" i="20"/>
  <c r="G545" i="20"/>
  <c r="J545" i="20"/>
  <c r="AF588" i="16"/>
  <c r="AI588" i="16"/>
  <c r="AH588" i="16"/>
  <c r="AM588" i="16"/>
  <c r="AL589" i="16"/>
  <c r="AJ590" i="16" s="1"/>
  <c r="AK590" i="16" s="1"/>
  <c r="AG589" i="16" a="1"/>
  <c r="AG589" i="16" s="1"/>
  <c r="BG587" i="16" a="1"/>
  <c r="BG587" i="16" s="1"/>
  <c r="AY587" i="16" a="1"/>
  <c r="AY587" i="16" s="1"/>
  <c r="BC587" i="16" a="1"/>
  <c r="BC587" i="16" s="1"/>
  <c r="AS587" i="16" a="1"/>
  <c r="AS587" i="16" s="1"/>
  <c r="BH587" i="16" a="1"/>
  <c r="BH587" i="16" s="1"/>
  <c r="BA587" i="16" a="1"/>
  <c r="BA587" i="16" s="1"/>
  <c r="BI587" i="16" a="1"/>
  <c r="BI587" i="16" s="1"/>
  <c r="AT587" i="16"/>
  <c r="BF587" i="16" a="1"/>
  <c r="BF587" i="16" s="1"/>
  <c r="AZ587" i="16" a="1"/>
  <c r="AZ587" i="16" s="1"/>
  <c r="AQ587" i="16"/>
  <c r="AP587" i="16"/>
  <c r="BD587" i="16" a="1"/>
  <c r="BD587" i="16" s="1"/>
  <c r="BB587" i="16" a="1"/>
  <c r="BB587" i="16" s="1"/>
  <c r="AX587" i="16" a="1"/>
  <c r="AX587" i="16" s="1"/>
  <c r="AU587" i="16"/>
  <c r="AW587" i="16" a="1"/>
  <c r="AW587" i="16" s="1"/>
  <c r="AV587" i="16"/>
  <c r="AN587" i="16"/>
  <c r="BJ587" i="16" a="1"/>
  <c r="BJ587" i="16" s="1"/>
  <c r="BE587" i="16" a="1"/>
  <c r="BE587" i="16" s="1"/>
  <c r="AR587" i="16" a="1"/>
  <c r="AR587" i="16" s="1"/>
  <c r="AO587" i="16"/>
  <c r="T579" i="21" l="1" a="1"/>
  <c r="T579" i="21" s="1"/>
  <c r="Y579" i="21" a="1"/>
  <c r="Y579" i="21" s="1"/>
  <c r="AG579" i="21" a="1"/>
  <c r="AG579" i="21" s="1"/>
  <c r="X579" i="21" a="1"/>
  <c r="X579" i="21" s="1"/>
  <c r="AH579" i="21" a="1"/>
  <c r="AH579" i="21" s="1"/>
  <c r="W579" i="21"/>
  <c r="AB579" i="21" a="1"/>
  <c r="AB579" i="21" s="1"/>
  <c r="AI579" i="21" a="1"/>
  <c r="AI579" i="21" s="1"/>
  <c r="AD579" i="21" a="1"/>
  <c r="AD579" i="21" s="1"/>
  <c r="V579" i="21"/>
  <c r="U579" i="21"/>
  <c r="D579" i="21" s="1"/>
  <c r="AC579" i="21" a="1"/>
  <c r="AC579" i="21" s="1"/>
  <c r="AE579" i="21" a="1"/>
  <c r="AE579" i="21" s="1"/>
  <c r="S579" i="21" a="1"/>
  <c r="S579" i="21" s="1"/>
  <c r="Q579" i="21"/>
  <c r="R579" i="21"/>
  <c r="P579" i="21"/>
  <c r="O579" i="21"/>
  <c r="Z579" i="21" a="1"/>
  <c r="Z579" i="21" s="1"/>
  <c r="AJ579" i="21" a="1"/>
  <c r="AJ579" i="21" s="1"/>
  <c r="AK579" i="21" a="1"/>
  <c r="AK579" i="21" s="1"/>
  <c r="AA579" i="21" a="1"/>
  <c r="AA579" i="21" s="1"/>
  <c r="AF579" i="21" a="1"/>
  <c r="AF579" i="21" s="1"/>
  <c r="G580" i="21"/>
  <c r="I580" i="21"/>
  <c r="N580" i="21"/>
  <c r="J580" i="21"/>
  <c r="H581" i="21" a="1"/>
  <c r="H581" i="21" s="1"/>
  <c r="M581" i="21"/>
  <c r="K582" i="21" s="1"/>
  <c r="L582" i="21" s="1"/>
  <c r="AI545" i="20" a="1"/>
  <c r="AI545" i="20" s="1"/>
  <c r="AA545" i="20" a="1"/>
  <c r="AA545" i="20" s="1"/>
  <c r="P545" i="20"/>
  <c r="AK545" i="20" a="1"/>
  <c r="AK545" i="20" s="1"/>
  <c r="R545" i="20"/>
  <c r="S545" i="20" a="1"/>
  <c r="S545" i="20" s="1"/>
  <c r="Y545" i="20" a="1"/>
  <c r="Y545" i="20" s="1"/>
  <c r="AH545" i="20" a="1"/>
  <c r="AH545" i="20" s="1"/>
  <c r="AF545" i="20" a="1"/>
  <c r="AF545" i="20" s="1"/>
  <c r="T545" i="20" a="1"/>
  <c r="T545" i="20" s="1"/>
  <c r="AJ545" i="20" a="1"/>
  <c r="AJ545" i="20" s="1"/>
  <c r="V545" i="20"/>
  <c r="U545" i="20"/>
  <c r="D545" i="20" s="1"/>
  <c r="Z545" i="20" a="1"/>
  <c r="Z545" i="20" s="1"/>
  <c r="X545" i="20" a="1"/>
  <c r="X545" i="20" s="1"/>
  <c r="AB545" i="20" a="1"/>
  <c r="AB545" i="20" s="1"/>
  <c r="Q545" i="20"/>
  <c r="W545" i="20"/>
  <c r="O545" i="20"/>
  <c r="AD545" i="20" a="1"/>
  <c r="AD545" i="20" s="1"/>
  <c r="AC545" i="20" a="1"/>
  <c r="AC545" i="20" s="1"/>
  <c r="AG545" i="20" a="1"/>
  <c r="AG545" i="20" s="1"/>
  <c r="AE545" i="20" a="1"/>
  <c r="AE545" i="20" s="1"/>
  <c r="G546" i="20"/>
  <c r="N546" i="20"/>
  <c r="I546" i="20"/>
  <c r="J546" i="20"/>
  <c r="H547" i="20" a="1"/>
  <c r="H547" i="20" s="1"/>
  <c r="M547" i="20"/>
  <c r="K548" i="20" s="1"/>
  <c r="L548" i="20" s="1"/>
  <c r="AC587" i="16"/>
  <c r="AM589" i="16"/>
  <c r="AI589" i="16"/>
  <c r="AH589" i="16"/>
  <c r="AF589" i="16"/>
  <c r="AL590" i="16"/>
  <c r="AJ591" i="16" s="1"/>
  <c r="AK591" i="16" s="1"/>
  <c r="AG590" i="16" a="1"/>
  <c r="AG590" i="16" s="1"/>
  <c r="BD588" i="16" a="1"/>
  <c r="BD588" i="16" s="1"/>
  <c r="AT588" i="16"/>
  <c r="AC588" i="16" s="1"/>
  <c r="BB588" i="16" a="1"/>
  <c r="BB588" i="16" s="1"/>
  <c r="AQ588" i="16"/>
  <c r="AP588" i="16"/>
  <c r="AW588" i="16" a="1"/>
  <c r="AW588" i="16" s="1"/>
  <c r="BE588" i="16" a="1"/>
  <c r="BE588" i="16" s="1"/>
  <c r="AS588" i="16" a="1"/>
  <c r="AS588" i="16" s="1"/>
  <c r="BG588" i="16" a="1"/>
  <c r="BG588" i="16" s="1"/>
  <c r="BF588" i="16" a="1"/>
  <c r="BF588" i="16" s="1"/>
  <c r="BA588" i="16" a="1"/>
  <c r="BA588" i="16" s="1"/>
  <c r="AY588" i="16" a="1"/>
  <c r="AY588" i="16" s="1"/>
  <c r="BJ588" i="16" a="1"/>
  <c r="BJ588" i="16" s="1"/>
  <c r="AU588" i="16"/>
  <c r="AV588" i="16"/>
  <c r="AR588" i="16" a="1"/>
  <c r="AR588" i="16" s="1"/>
  <c r="AO588" i="16"/>
  <c r="BC588" i="16" a="1"/>
  <c r="BC588" i="16" s="1"/>
  <c r="AN588" i="16"/>
  <c r="BH588" i="16" a="1"/>
  <c r="BH588" i="16" s="1"/>
  <c r="BI588" i="16" a="1"/>
  <c r="BI588" i="16" s="1"/>
  <c r="AX588" i="16" a="1"/>
  <c r="AX588" i="16" s="1"/>
  <c r="AZ588" i="16" a="1"/>
  <c r="AZ588" i="16" s="1"/>
  <c r="M582" i="21" l="1"/>
  <c r="K583" i="21" s="1"/>
  <c r="L583" i="21" s="1"/>
  <c r="H582" i="21" a="1"/>
  <c r="H582" i="21" s="1"/>
  <c r="N581" i="21"/>
  <c r="G581" i="21"/>
  <c r="J581" i="21"/>
  <c r="I581" i="21"/>
  <c r="AK580" i="21" a="1"/>
  <c r="AK580" i="21" s="1"/>
  <c r="AC580" i="21" a="1"/>
  <c r="AC580" i="21" s="1"/>
  <c r="Z580" i="21" a="1"/>
  <c r="Z580" i="21" s="1"/>
  <c r="AH580" i="21" a="1"/>
  <c r="AH580" i="21" s="1"/>
  <c r="Q580" i="21"/>
  <c r="P580" i="21"/>
  <c r="Y580" i="21" a="1"/>
  <c r="Y580" i="21" s="1"/>
  <c r="AJ580" i="21" a="1"/>
  <c r="AJ580" i="21" s="1"/>
  <c r="V580" i="21"/>
  <c r="AI580" i="21" a="1"/>
  <c r="AI580" i="21" s="1"/>
  <c r="U580" i="21"/>
  <c r="D580" i="21" s="1"/>
  <c r="S580" i="21" a="1"/>
  <c r="S580" i="21" s="1"/>
  <c r="AG580" i="21" a="1"/>
  <c r="AG580" i="21" s="1"/>
  <c r="R580" i="21"/>
  <c r="AE580" i="21" a="1"/>
  <c r="AE580" i="21" s="1"/>
  <c r="X580" i="21" a="1"/>
  <c r="X580" i="21" s="1"/>
  <c r="W580" i="21"/>
  <c r="AB580" i="21" a="1"/>
  <c r="AB580" i="21" s="1"/>
  <c r="O580" i="21"/>
  <c r="T580" i="21" a="1"/>
  <c r="T580" i="21" s="1"/>
  <c r="AA580" i="21" a="1"/>
  <c r="AA580" i="21" s="1"/>
  <c r="AD580" i="21" a="1"/>
  <c r="AD580" i="21" s="1"/>
  <c r="AF580" i="21" a="1"/>
  <c r="AF580" i="21" s="1"/>
  <c r="M548" i="20"/>
  <c r="K549" i="20" s="1"/>
  <c r="L549" i="20" s="1"/>
  <c r="H548" i="20" a="1"/>
  <c r="H548" i="20" s="1"/>
  <c r="N547" i="20"/>
  <c r="I547" i="20"/>
  <c r="G547" i="20"/>
  <c r="J547" i="20"/>
  <c r="O546" i="20"/>
  <c r="AF546" i="20" a="1"/>
  <c r="AF546" i="20" s="1"/>
  <c r="V546" i="20"/>
  <c r="AD546" i="20" a="1"/>
  <c r="AD546" i="20" s="1"/>
  <c r="R546" i="20"/>
  <c r="AC546" i="20" a="1"/>
  <c r="AC546" i="20" s="1"/>
  <c r="Q546" i="20"/>
  <c r="AE546" i="20" a="1"/>
  <c r="AE546" i="20" s="1"/>
  <c r="P546" i="20"/>
  <c r="AJ546" i="20" a="1"/>
  <c r="AJ546" i="20" s="1"/>
  <c r="X546" i="20" a="1"/>
  <c r="X546" i="20" s="1"/>
  <c r="W546" i="20"/>
  <c r="AB546" i="20" a="1"/>
  <c r="AB546" i="20" s="1"/>
  <c r="AI546" i="20" a="1"/>
  <c r="AI546" i="20" s="1"/>
  <c r="AH546" i="20" a="1"/>
  <c r="AH546" i="20" s="1"/>
  <c r="U546" i="20"/>
  <c r="T546" i="20" a="1"/>
  <c r="T546" i="20" s="1"/>
  <c r="S546" i="20" a="1"/>
  <c r="S546" i="20" s="1"/>
  <c r="AK546" i="20" a="1"/>
  <c r="AK546" i="20" s="1"/>
  <c r="AA546" i="20" a="1"/>
  <c r="AA546" i="20" s="1"/>
  <c r="Y546" i="20" a="1"/>
  <c r="Y546" i="20" s="1"/>
  <c r="AG546" i="20" a="1"/>
  <c r="AG546" i="20" s="1"/>
  <c r="Z546" i="20" a="1"/>
  <c r="Z546" i="20" s="1"/>
  <c r="AI590" i="16"/>
  <c r="AH590" i="16"/>
  <c r="AF590" i="16"/>
  <c r="AM590" i="16"/>
  <c r="AL591" i="16"/>
  <c r="AJ592" i="16" s="1"/>
  <c r="AK592" i="16" s="1"/>
  <c r="AG591" i="16" a="1"/>
  <c r="AG591" i="16" s="1"/>
  <c r="BF589" i="16" a="1"/>
  <c r="BF589" i="16" s="1"/>
  <c r="AX589" i="16" a="1"/>
  <c r="AX589" i="16" s="1"/>
  <c r="BE589" i="16" a="1"/>
  <c r="BE589" i="16" s="1"/>
  <c r="AV589" i="16"/>
  <c r="AT589" i="16"/>
  <c r="AC589" i="16" s="1"/>
  <c r="BD589" i="16" a="1"/>
  <c r="BD589" i="16" s="1"/>
  <c r="BC589" i="16" a="1"/>
  <c r="BC589" i="16" s="1"/>
  <c r="AQ589" i="16"/>
  <c r="BA589" i="16" a="1"/>
  <c r="BA589" i="16" s="1"/>
  <c r="BG589" i="16" a="1"/>
  <c r="BG589" i="16" s="1"/>
  <c r="AR589" i="16" a="1"/>
  <c r="AR589" i="16" s="1"/>
  <c r="AN589" i="16"/>
  <c r="BH589" i="16" a="1"/>
  <c r="BH589" i="16" s="1"/>
  <c r="BJ589" i="16" a="1"/>
  <c r="BJ589" i="16" s="1"/>
  <c r="AO589" i="16"/>
  <c r="BI589" i="16" a="1"/>
  <c r="BI589" i="16" s="1"/>
  <c r="AZ589" i="16" a="1"/>
  <c r="AZ589" i="16" s="1"/>
  <c r="AY589" i="16" a="1"/>
  <c r="AY589" i="16" s="1"/>
  <c r="AW589" i="16" a="1"/>
  <c r="AW589" i="16" s="1"/>
  <c r="BB589" i="16" a="1"/>
  <c r="BB589" i="16" s="1"/>
  <c r="AP589" i="16"/>
  <c r="AU589" i="16"/>
  <c r="AS589" i="16" a="1"/>
  <c r="AS589" i="16" s="1"/>
  <c r="S581" i="21" l="1" a="1"/>
  <c r="S581" i="21" s="1"/>
  <c r="AA581" i="21" a="1"/>
  <c r="AA581" i="21" s="1"/>
  <c r="O581" i="21"/>
  <c r="AI581" i="21" a="1"/>
  <c r="AI581" i="21" s="1"/>
  <c r="X581" i="21" a="1"/>
  <c r="X581" i="21" s="1"/>
  <c r="AG581" i="21" a="1"/>
  <c r="AG581" i="21" s="1"/>
  <c r="W581" i="21"/>
  <c r="V581" i="21"/>
  <c r="AH581" i="21" a="1"/>
  <c r="AH581" i="21" s="1"/>
  <c r="U581" i="21"/>
  <c r="Y581" i="21" a="1"/>
  <c r="Y581" i="21" s="1"/>
  <c r="Z581" i="21" a="1"/>
  <c r="Z581" i="21" s="1"/>
  <c r="T581" i="21" a="1"/>
  <c r="T581" i="21" s="1"/>
  <c r="AK581" i="21" a="1"/>
  <c r="AK581" i="21" s="1"/>
  <c r="AJ581" i="21" a="1"/>
  <c r="AJ581" i="21" s="1"/>
  <c r="AB581" i="21" a="1"/>
  <c r="AB581" i="21" s="1"/>
  <c r="Q581" i="21"/>
  <c r="R581" i="21"/>
  <c r="P581" i="21"/>
  <c r="AE581" i="21" a="1"/>
  <c r="AE581" i="21" s="1"/>
  <c r="AF581" i="21" a="1"/>
  <c r="AF581" i="21" s="1"/>
  <c r="AD581" i="21" a="1"/>
  <c r="AD581" i="21" s="1"/>
  <c r="AC581" i="21" a="1"/>
  <c r="AC581" i="21" s="1"/>
  <c r="N582" i="21"/>
  <c r="I582" i="21"/>
  <c r="J582" i="21"/>
  <c r="G582" i="21"/>
  <c r="H583" i="21" a="1"/>
  <c r="H583" i="21" s="1"/>
  <c r="M583" i="21"/>
  <c r="K584" i="21" s="1"/>
  <c r="L584" i="21" s="1"/>
  <c r="AH547" i="20" a="1"/>
  <c r="AH547" i="20" s="1"/>
  <c r="Z547" i="20" a="1"/>
  <c r="Z547" i="20" s="1"/>
  <c r="AI547" i="20" a="1"/>
  <c r="AI547" i="20" s="1"/>
  <c r="X547" i="20" a="1"/>
  <c r="X547" i="20" s="1"/>
  <c r="AB547" i="20" a="1"/>
  <c r="AB547" i="20" s="1"/>
  <c r="AK547" i="20" a="1"/>
  <c r="AK547" i="20" s="1"/>
  <c r="W547" i="20"/>
  <c r="V547" i="20"/>
  <c r="AG547" i="20" a="1"/>
  <c r="AG547" i="20" s="1"/>
  <c r="R547" i="20"/>
  <c r="Q547" i="20"/>
  <c r="AA547" i="20" a="1"/>
  <c r="AA547" i="20" s="1"/>
  <c r="O547" i="20"/>
  <c r="AJ547" i="20" a="1"/>
  <c r="AJ547" i="20" s="1"/>
  <c r="AF547" i="20" a="1"/>
  <c r="AF547" i="20" s="1"/>
  <c r="U547" i="20"/>
  <c r="D547" i="20" s="1"/>
  <c r="AE547" i="20" a="1"/>
  <c r="AE547" i="20" s="1"/>
  <c r="Y547" i="20" a="1"/>
  <c r="Y547" i="20" s="1"/>
  <c r="T547" i="20" a="1"/>
  <c r="T547" i="20" s="1"/>
  <c r="AC547" i="20" a="1"/>
  <c r="AC547" i="20" s="1"/>
  <c r="S547" i="20" a="1"/>
  <c r="S547" i="20" s="1"/>
  <c r="P547" i="20"/>
  <c r="AD547" i="20" a="1"/>
  <c r="AD547" i="20" s="1"/>
  <c r="G548" i="20"/>
  <c r="N548" i="20"/>
  <c r="I548" i="20"/>
  <c r="J548" i="20"/>
  <c r="D546" i="20"/>
  <c r="H549" i="20" a="1"/>
  <c r="H549" i="20" s="1"/>
  <c r="M549" i="20"/>
  <c r="K550" i="20" s="1"/>
  <c r="L550" i="20" s="1"/>
  <c r="AI591" i="16"/>
  <c r="AM591" i="16"/>
  <c r="AH591" i="16"/>
  <c r="AF591" i="16"/>
  <c r="AL592" i="16"/>
  <c r="AJ593" i="16" s="1"/>
  <c r="AK593" i="16" s="1"/>
  <c r="AG592" i="16" a="1"/>
  <c r="AG592" i="16" s="1"/>
  <c r="AX590" i="16" a="1"/>
  <c r="AX590" i="16" s="1"/>
  <c r="BH590" i="16" a="1"/>
  <c r="BH590" i="16" s="1"/>
  <c r="AY590" i="16" a="1"/>
  <c r="AY590" i="16" s="1"/>
  <c r="AV590" i="16"/>
  <c r="AR590" i="16" a="1"/>
  <c r="AR590" i="16" s="1"/>
  <c r="BD590" i="16" a="1"/>
  <c r="BD590" i="16" s="1"/>
  <c r="AQ590" i="16"/>
  <c r="BI590" i="16" a="1"/>
  <c r="BI590" i="16" s="1"/>
  <c r="AS590" i="16" a="1"/>
  <c r="AS590" i="16" s="1"/>
  <c r="BG590" i="16" a="1"/>
  <c r="BG590" i="16" s="1"/>
  <c r="AW590" i="16" a="1"/>
  <c r="AW590" i="16" s="1"/>
  <c r="AU590" i="16"/>
  <c r="AO590" i="16"/>
  <c r="BC590" i="16" a="1"/>
  <c r="BC590" i="16" s="1"/>
  <c r="BB590" i="16" a="1"/>
  <c r="BB590" i="16" s="1"/>
  <c r="BA590" i="16" a="1"/>
  <c r="BA590" i="16" s="1"/>
  <c r="AZ590" i="16" a="1"/>
  <c r="AZ590" i="16" s="1"/>
  <c r="AP590" i="16"/>
  <c r="BJ590" i="16" a="1"/>
  <c r="BJ590" i="16" s="1"/>
  <c r="BF590" i="16" a="1"/>
  <c r="BF590" i="16" s="1"/>
  <c r="BE590" i="16" a="1"/>
  <c r="BE590" i="16" s="1"/>
  <c r="AT590" i="16"/>
  <c r="AN590" i="16"/>
  <c r="H584" i="21" l="1" a="1"/>
  <c r="H584" i="21" s="1"/>
  <c r="M584" i="21"/>
  <c r="K585" i="21" s="1"/>
  <c r="L585" i="21" s="1"/>
  <c r="G583" i="21"/>
  <c r="N583" i="21"/>
  <c r="J583" i="21"/>
  <c r="I583" i="21"/>
  <c r="D581" i="21"/>
  <c r="AJ582" i="21" a="1"/>
  <c r="AJ582" i="21" s="1"/>
  <c r="AB582" i="21" a="1"/>
  <c r="AB582" i="21" s="1"/>
  <c r="R582" i="21"/>
  <c r="AK582" i="21" a="1"/>
  <c r="AK582" i="21" s="1"/>
  <c r="Q582" i="21"/>
  <c r="P582" i="21"/>
  <c r="O582" i="21"/>
  <c r="AC582" i="21" a="1"/>
  <c r="AC582" i="21" s="1"/>
  <c r="AF582" i="21" a="1"/>
  <c r="AF582" i="21" s="1"/>
  <c r="T582" i="21" a="1"/>
  <c r="T582" i="21" s="1"/>
  <c r="Y582" i="21" a="1"/>
  <c r="Y582" i="21" s="1"/>
  <c r="AD582" i="21" a="1"/>
  <c r="AD582" i="21" s="1"/>
  <c r="AG582" i="21" a="1"/>
  <c r="AG582" i="21" s="1"/>
  <c r="AE582" i="21" a="1"/>
  <c r="AE582" i="21" s="1"/>
  <c r="V582" i="21"/>
  <c r="U582" i="21"/>
  <c r="D582" i="21" s="1"/>
  <c r="X582" i="21" a="1"/>
  <c r="X582" i="21" s="1"/>
  <c r="W582" i="21"/>
  <c r="S582" i="21" a="1"/>
  <c r="S582" i="21" s="1"/>
  <c r="AH582" i="21" a="1"/>
  <c r="AH582" i="21" s="1"/>
  <c r="Z582" i="21" a="1"/>
  <c r="Z582" i="21" s="1"/>
  <c r="AA582" i="21" a="1"/>
  <c r="AA582" i="21" s="1"/>
  <c r="AI582" i="21" a="1"/>
  <c r="AI582" i="21" s="1"/>
  <c r="M550" i="20"/>
  <c r="K551" i="20" s="1"/>
  <c r="L551" i="20" s="1"/>
  <c r="H550" i="20" a="1"/>
  <c r="H550" i="20" s="1"/>
  <c r="I549" i="20"/>
  <c r="G549" i="20"/>
  <c r="J549" i="20"/>
  <c r="N549" i="20"/>
  <c r="V548" i="20"/>
  <c r="Q548" i="20"/>
  <c r="R548" i="20"/>
  <c r="AC548" i="20" a="1"/>
  <c r="AC548" i="20" s="1"/>
  <c r="P548" i="20"/>
  <c r="Z548" i="20" a="1"/>
  <c r="Z548" i="20" s="1"/>
  <c r="AJ548" i="20" a="1"/>
  <c r="AJ548" i="20" s="1"/>
  <c r="Y548" i="20" a="1"/>
  <c r="Y548" i="20" s="1"/>
  <c r="AK548" i="20" a="1"/>
  <c r="AK548" i="20" s="1"/>
  <c r="X548" i="20" a="1"/>
  <c r="X548" i="20" s="1"/>
  <c r="W548" i="20"/>
  <c r="U548" i="20"/>
  <c r="O548" i="20"/>
  <c r="AH548" i="20" a="1"/>
  <c r="AH548" i="20" s="1"/>
  <c r="AG548" i="20" a="1"/>
  <c r="AG548" i="20" s="1"/>
  <c r="AE548" i="20" a="1"/>
  <c r="AE548" i="20" s="1"/>
  <c r="AB548" i="20" a="1"/>
  <c r="AB548" i="20" s="1"/>
  <c r="AF548" i="20" a="1"/>
  <c r="AF548" i="20" s="1"/>
  <c r="AD548" i="20" a="1"/>
  <c r="AD548" i="20" s="1"/>
  <c r="AI548" i="20" a="1"/>
  <c r="AI548" i="20" s="1"/>
  <c r="AA548" i="20" a="1"/>
  <c r="AA548" i="20" s="1"/>
  <c r="S548" i="20" a="1"/>
  <c r="S548" i="20" s="1"/>
  <c r="T548" i="20" a="1"/>
  <c r="T548" i="20" s="1"/>
  <c r="AC590" i="16"/>
  <c r="AH592" i="16"/>
  <c r="AM592" i="16"/>
  <c r="AI592" i="16"/>
  <c r="AF592" i="16"/>
  <c r="AL593" i="16"/>
  <c r="AJ594" i="16" s="1"/>
  <c r="AK594" i="16" s="1"/>
  <c r="AG593" i="16" a="1"/>
  <c r="AG593" i="16" s="1"/>
  <c r="BE591" i="16" a="1"/>
  <c r="BE591" i="16" s="1"/>
  <c r="AW591" i="16" a="1"/>
  <c r="AW591" i="16" s="1"/>
  <c r="AY591" i="16" a="1"/>
  <c r="AY591" i="16" s="1"/>
  <c r="AP591" i="16"/>
  <c r="BJ591" i="16" a="1"/>
  <c r="BJ591" i="16" s="1"/>
  <c r="BA591" i="16" a="1"/>
  <c r="BA591" i="16" s="1"/>
  <c r="AO591" i="16"/>
  <c r="AU591" i="16"/>
  <c r="BD591" i="16" a="1"/>
  <c r="BD591" i="16" s="1"/>
  <c r="AQ591" i="16"/>
  <c r="AN591" i="16"/>
  <c r="AV591" i="16"/>
  <c r="BC591" i="16" a="1"/>
  <c r="BC591" i="16" s="1"/>
  <c r="AX591" i="16" a="1"/>
  <c r="AX591" i="16" s="1"/>
  <c r="AT591" i="16"/>
  <c r="AC591" i="16" s="1"/>
  <c r="AZ591" i="16" a="1"/>
  <c r="AZ591" i="16" s="1"/>
  <c r="BI591" i="16" a="1"/>
  <c r="BI591" i="16" s="1"/>
  <c r="BB591" i="16" a="1"/>
  <c r="BB591" i="16" s="1"/>
  <c r="AS591" i="16" a="1"/>
  <c r="AS591" i="16" s="1"/>
  <c r="AR591" i="16" a="1"/>
  <c r="AR591" i="16" s="1"/>
  <c r="BF591" i="16" a="1"/>
  <c r="BF591" i="16" s="1"/>
  <c r="BH591" i="16" a="1"/>
  <c r="BH591" i="16" s="1"/>
  <c r="BG591" i="16" a="1"/>
  <c r="BG591" i="16" s="1"/>
  <c r="Q583" i="21" l="1"/>
  <c r="AC583" i="21" a="1"/>
  <c r="AC583" i="21" s="1"/>
  <c r="S583" i="21" a="1"/>
  <c r="S583" i="21" s="1"/>
  <c r="X583" i="21" a="1"/>
  <c r="X583" i="21" s="1"/>
  <c r="AG583" i="21" a="1"/>
  <c r="AG583" i="21" s="1"/>
  <c r="W583" i="21"/>
  <c r="O583" i="21"/>
  <c r="AD583" i="21" a="1"/>
  <c r="AD583" i="21" s="1"/>
  <c r="Z583" i="21" a="1"/>
  <c r="Z583" i="21" s="1"/>
  <c r="R583" i="21"/>
  <c r="AH583" i="21" a="1"/>
  <c r="AH583" i="21" s="1"/>
  <c r="P583" i="21"/>
  <c r="Y583" i="21" a="1"/>
  <c r="Y583" i="21" s="1"/>
  <c r="AA583" i="21" a="1"/>
  <c r="AA583" i="21" s="1"/>
  <c r="V583" i="21"/>
  <c r="U583" i="21"/>
  <c r="T583" i="21" a="1"/>
  <c r="T583" i="21" s="1"/>
  <c r="AK583" i="21" a="1"/>
  <c r="AK583" i="21" s="1"/>
  <c r="AJ583" i="21" a="1"/>
  <c r="AJ583" i="21" s="1"/>
  <c r="AF583" i="21" a="1"/>
  <c r="AF583" i="21" s="1"/>
  <c r="AE583" i="21" a="1"/>
  <c r="AE583" i="21" s="1"/>
  <c r="AB583" i="21" a="1"/>
  <c r="AB583" i="21" s="1"/>
  <c r="AI583" i="21" a="1"/>
  <c r="AI583" i="21" s="1"/>
  <c r="H585" i="21" a="1"/>
  <c r="H585" i="21" s="1"/>
  <c r="M585" i="21"/>
  <c r="K586" i="21" s="1"/>
  <c r="L586" i="21" s="1"/>
  <c r="N584" i="21"/>
  <c r="J584" i="21"/>
  <c r="G584" i="21"/>
  <c r="I584" i="21"/>
  <c r="AG549" i="20" a="1"/>
  <c r="AG549" i="20" s="1"/>
  <c r="Y549" i="20" a="1"/>
  <c r="Y549" i="20" s="1"/>
  <c r="X549" i="20" a="1"/>
  <c r="X549" i="20" s="1"/>
  <c r="AE549" i="20" a="1"/>
  <c r="AE549" i="20" s="1"/>
  <c r="AH549" i="20" a="1"/>
  <c r="AH549" i="20" s="1"/>
  <c r="W549" i="20"/>
  <c r="V549" i="20"/>
  <c r="AI549" i="20" a="1"/>
  <c r="AI549" i="20" s="1"/>
  <c r="U549" i="20"/>
  <c r="D549" i="20" s="1"/>
  <c r="AA549" i="20" a="1"/>
  <c r="AA549" i="20" s="1"/>
  <c r="AC549" i="20" a="1"/>
  <c r="AC549" i="20" s="1"/>
  <c r="AB549" i="20" a="1"/>
  <c r="AB549" i="20" s="1"/>
  <c r="Z549" i="20" a="1"/>
  <c r="Z549" i="20" s="1"/>
  <c r="AD549" i="20" a="1"/>
  <c r="AD549" i="20" s="1"/>
  <c r="T549" i="20" a="1"/>
  <c r="T549" i="20" s="1"/>
  <c r="R549" i="20"/>
  <c r="Q549" i="20"/>
  <c r="O549" i="20"/>
  <c r="AF549" i="20" a="1"/>
  <c r="AF549" i="20" s="1"/>
  <c r="S549" i="20" a="1"/>
  <c r="S549" i="20" s="1"/>
  <c r="P549" i="20"/>
  <c r="AK549" i="20" a="1"/>
  <c r="AK549" i="20" s="1"/>
  <c r="AJ549" i="20" a="1"/>
  <c r="AJ549" i="20" s="1"/>
  <c r="D548" i="20"/>
  <c r="I550" i="20"/>
  <c r="G550" i="20"/>
  <c r="N550" i="20"/>
  <c r="J550" i="20"/>
  <c r="H551" i="20" a="1"/>
  <c r="H551" i="20" s="1"/>
  <c r="M551" i="20"/>
  <c r="K552" i="20" s="1"/>
  <c r="L552" i="20" s="1"/>
  <c r="AM593" i="16"/>
  <c r="AI593" i="16"/>
  <c r="AH593" i="16"/>
  <c r="AF593" i="16"/>
  <c r="AG594" i="16" a="1"/>
  <c r="AG594" i="16" s="1"/>
  <c r="AL594" i="16"/>
  <c r="AJ595" i="16" s="1"/>
  <c r="AK595" i="16" s="1"/>
  <c r="AV592" i="16"/>
  <c r="AZ592" i="16" a="1"/>
  <c r="AZ592" i="16" s="1"/>
  <c r="AN592" i="16"/>
  <c r="BH592" i="16" a="1"/>
  <c r="BH592" i="16" s="1"/>
  <c r="AT592" i="16"/>
  <c r="AC592" i="16" s="1"/>
  <c r="BE592" i="16" a="1"/>
  <c r="BE592" i="16" s="1"/>
  <c r="AQ592" i="16"/>
  <c r="BF592" i="16" a="1"/>
  <c r="BF592" i="16" s="1"/>
  <c r="AP592" i="16"/>
  <c r="BD592" i="16" a="1"/>
  <c r="BD592" i="16" s="1"/>
  <c r="AO592" i="16"/>
  <c r="AY592" i="16" a="1"/>
  <c r="AY592" i="16" s="1"/>
  <c r="AU592" i="16"/>
  <c r="AS592" i="16" a="1"/>
  <c r="AS592" i="16" s="1"/>
  <c r="AR592" i="16" a="1"/>
  <c r="AR592" i="16" s="1"/>
  <c r="BA592" i="16" a="1"/>
  <c r="BA592" i="16" s="1"/>
  <c r="AX592" i="16" a="1"/>
  <c r="AX592" i="16" s="1"/>
  <c r="BC592" i="16" a="1"/>
  <c r="BC592" i="16" s="1"/>
  <c r="AW592" i="16" a="1"/>
  <c r="AW592" i="16" s="1"/>
  <c r="BB592" i="16" a="1"/>
  <c r="BB592" i="16" s="1"/>
  <c r="BI592" i="16" a="1"/>
  <c r="BI592" i="16" s="1"/>
  <c r="BG592" i="16" a="1"/>
  <c r="BG592" i="16" s="1"/>
  <c r="BJ592" i="16" a="1"/>
  <c r="BJ592" i="16" s="1"/>
  <c r="D583" i="21" l="1"/>
  <c r="AI584" i="21" a="1"/>
  <c r="AI584" i="21" s="1"/>
  <c r="AA584" i="21" a="1"/>
  <c r="AA584" i="21" s="1"/>
  <c r="P584" i="21"/>
  <c r="AE584" i="21" a="1"/>
  <c r="AE584" i="21" s="1"/>
  <c r="T584" i="21" a="1"/>
  <c r="T584" i="21" s="1"/>
  <c r="AC584" i="21" a="1"/>
  <c r="AC584" i="21" s="1"/>
  <c r="O584" i="21"/>
  <c r="AB584" i="21" a="1"/>
  <c r="AB584" i="21" s="1"/>
  <c r="Z584" i="21" a="1"/>
  <c r="Z584" i="21" s="1"/>
  <c r="X584" i="21" a="1"/>
  <c r="X584" i="21" s="1"/>
  <c r="W584" i="21"/>
  <c r="AH584" i="21" a="1"/>
  <c r="AH584" i="21" s="1"/>
  <c r="S584" i="21" a="1"/>
  <c r="S584" i="21" s="1"/>
  <c r="AK584" i="21" a="1"/>
  <c r="AK584" i="21" s="1"/>
  <c r="Y584" i="21" a="1"/>
  <c r="Y584" i="21" s="1"/>
  <c r="V584" i="21"/>
  <c r="U584" i="21"/>
  <c r="D584" i="21" s="1"/>
  <c r="R584" i="21"/>
  <c r="AJ584" i="21" a="1"/>
  <c r="AJ584" i="21" s="1"/>
  <c r="AD584" i="21" a="1"/>
  <c r="AD584" i="21" s="1"/>
  <c r="AF584" i="21" a="1"/>
  <c r="AF584" i="21" s="1"/>
  <c r="Q584" i="21"/>
  <c r="AG584" i="21" a="1"/>
  <c r="AG584" i="21" s="1"/>
  <c r="M586" i="21"/>
  <c r="K587" i="21" s="1"/>
  <c r="L587" i="21" s="1"/>
  <c r="H586" i="21" a="1"/>
  <c r="H586" i="21" s="1"/>
  <c r="N585" i="21"/>
  <c r="I585" i="21"/>
  <c r="G585" i="21"/>
  <c r="J585" i="21"/>
  <c r="H552" i="20" a="1"/>
  <c r="H552" i="20" s="1"/>
  <c r="M552" i="20"/>
  <c r="K553" i="20" s="1"/>
  <c r="L553" i="20" s="1"/>
  <c r="J551" i="20"/>
  <c r="N551" i="20"/>
  <c r="G551" i="20"/>
  <c r="I551" i="20"/>
  <c r="AH550" i="20" a="1"/>
  <c r="AH550" i="20" s="1"/>
  <c r="Y550" i="20" a="1"/>
  <c r="Y550" i="20" s="1"/>
  <c r="AC550" i="20" a="1"/>
  <c r="AC550" i="20" s="1"/>
  <c r="Q550" i="20"/>
  <c r="P550" i="20"/>
  <c r="AF550" i="20" a="1"/>
  <c r="AF550" i="20" s="1"/>
  <c r="T550" i="20" a="1"/>
  <c r="T550" i="20" s="1"/>
  <c r="AA550" i="20" a="1"/>
  <c r="AA550" i="20" s="1"/>
  <c r="O550" i="20"/>
  <c r="AG550" i="20" a="1"/>
  <c r="AG550" i="20" s="1"/>
  <c r="S550" i="20" a="1"/>
  <c r="S550" i="20" s="1"/>
  <c r="AJ550" i="20" a="1"/>
  <c r="AJ550" i="20" s="1"/>
  <c r="R550" i="20"/>
  <c r="Z550" i="20" a="1"/>
  <c r="Z550" i="20" s="1"/>
  <c r="W550" i="20"/>
  <c r="V550" i="20"/>
  <c r="X550" i="20" a="1"/>
  <c r="X550" i="20" s="1"/>
  <c r="U550" i="20"/>
  <c r="AI550" i="20" a="1"/>
  <c r="AI550" i="20" s="1"/>
  <c r="AE550" i="20" a="1"/>
  <c r="AE550" i="20" s="1"/>
  <c r="AB550" i="20" a="1"/>
  <c r="AB550" i="20" s="1"/>
  <c r="AD550" i="20" a="1"/>
  <c r="AD550" i="20" s="1"/>
  <c r="AK550" i="20" a="1"/>
  <c r="AK550" i="20" s="1"/>
  <c r="AL595" i="16"/>
  <c r="AJ596" i="16" s="1"/>
  <c r="AK596" i="16" s="1"/>
  <c r="AG595" i="16" a="1"/>
  <c r="AG595" i="16" s="1"/>
  <c r="AI594" i="16"/>
  <c r="AH594" i="16"/>
  <c r="AF594" i="16"/>
  <c r="AM594" i="16"/>
  <c r="BD593" i="16" a="1"/>
  <c r="BD593" i="16" s="1"/>
  <c r="AU593" i="16"/>
  <c r="BA593" i="16" a="1"/>
  <c r="BA593" i="16" s="1"/>
  <c r="AP593" i="16"/>
  <c r="BI593" i="16" a="1"/>
  <c r="BI593" i="16" s="1"/>
  <c r="AO593" i="16"/>
  <c r="AZ593" i="16" a="1"/>
  <c r="AZ593" i="16" s="1"/>
  <c r="BJ593" i="16" a="1"/>
  <c r="BJ593" i="16" s="1"/>
  <c r="BC593" i="16" a="1"/>
  <c r="BC593" i="16" s="1"/>
  <c r="AN593" i="16"/>
  <c r="BG593" i="16" a="1"/>
  <c r="BG593" i="16" s="1"/>
  <c r="AS593" i="16" a="1"/>
  <c r="AS593" i="16" s="1"/>
  <c r="BF593" i="16" a="1"/>
  <c r="BF593" i="16" s="1"/>
  <c r="BE593" i="16" a="1"/>
  <c r="BE593" i="16" s="1"/>
  <c r="AY593" i="16" a="1"/>
  <c r="AY593" i="16" s="1"/>
  <c r="AQ593" i="16"/>
  <c r="AX593" i="16" a="1"/>
  <c r="AX593" i="16" s="1"/>
  <c r="AT593" i="16"/>
  <c r="BB593" i="16" a="1"/>
  <c r="BB593" i="16" s="1"/>
  <c r="AW593" i="16" a="1"/>
  <c r="AW593" i="16" s="1"/>
  <c r="AV593" i="16"/>
  <c r="BH593" i="16" a="1"/>
  <c r="BH593" i="16" s="1"/>
  <c r="AR593" i="16" a="1"/>
  <c r="AR593" i="16" s="1"/>
  <c r="O585" i="21" l="1"/>
  <c r="AH585" i="21" a="1"/>
  <c r="AH585" i="21" s="1"/>
  <c r="Z585" i="21" a="1"/>
  <c r="Z585" i="21" s="1"/>
  <c r="AG585" i="21" a="1"/>
  <c r="AG585" i="21" s="1"/>
  <c r="X585" i="21" a="1"/>
  <c r="X585" i="21" s="1"/>
  <c r="AJ585" i="21" a="1"/>
  <c r="AJ585" i="21" s="1"/>
  <c r="Y585" i="21" a="1"/>
  <c r="Y585" i="21" s="1"/>
  <c r="AB585" i="21" a="1"/>
  <c r="AB585" i="21" s="1"/>
  <c r="AD585" i="21" a="1"/>
  <c r="AD585" i="21" s="1"/>
  <c r="AE585" i="21" a="1"/>
  <c r="AE585" i="21" s="1"/>
  <c r="AA585" i="21" a="1"/>
  <c r="AA585" i="21" s="1"/>
  <c r="Q585" i="21"/>
  <c r="AK585" i="21" a="1"/>
  <c r="AK585" i="21" s="1"/>
  <c r="P585" i="21"/>
  <c r="W585" i="21"/>
  <c r="U585" i="21"/>
  <c r="V585" i="21"/>
  <c r="T585" i="21" a="1"/>
  <c r="T585" i="21" s="1"/>
  <c r="AI585" i="21" a="1"/>
  <c r="AI585" i="21" s="1"/>
  <c r="AF585" i="21" a="1"/>
  <c r="AF585" i="21" s="1"/>
  <c r="R585" i="21"/>
  <c r="AC585" i="21" a="1"/>
  <c r="AC585" i="21" s="1"/>
  <c r="S585" i="21" a="1"/>
  <c r="S585" i="21" s="1"/>
  <c r="N586" i="21"/>
  <c r="G586" i="21"/>
  <c r="I586" i="21"/>
  <c r="J586" i="21"/>
  <c r="H587" i="21" a="1"/>
  <c r="H587" i="21" s="1"/>
  <c r="M587" i="21"/>
  <c r="K588" i="21" s="1"/>
  <c r="L588" i="21" s="1"/>
  <c r="D550" i="20"/>
  <c r="AF551" i="20" a="1"/>
  <c r="AF551" i="20" s="1"/>
  <c r="X551" i="20" a="1"/>
  <c r="X551" i="20" s="1"/>
  <c r="AI551" i="20" a="1"/>
  <c r="AI551" i="20" s="1"/>
  <c r="AK551" i="20" a="1"/>
  <c r="AK551" i="20" s="1"/>
  <c r="AB551" i="20" a="1"/>
  <c r="AB551" i="20" s="1"/>
  <c r="P551" i="20"/>
  <c r="W551" i="20"/>
  <c r="AG551" i="20" a="1"/>
  <c r="AG551" i="20" s="1"/>
  <c r="V551" i="20"/>
  <c r="AD551" i="20" a="1"/>
  <c r="AD551" i="20" s="1"/>
  <c r="Q551" i="20"/>
  <c r="O551" i="20"/>
  <c r="AA551" i="20" a="1"/>
  <c r="AA551" i="20" s="1"/>
  <c r="U551" i="20"/>
  <c r="D551" i="20" s="1"/>
  <c r="AC551" i="20" a="1"/>
  <c r="AC551" i="20" s="1"/>
  <c r="Z551" i="20" a="1"/>
  <c r="Z551" i="20" s="1"/>
  <c r="R551" i="20"/>
  <c r="S551" i="20" a="1"/>
  <c r="S551" i="20" s="1"/>
  <c r="AJ551" i="20" a="1"/>
  <c r="AJ551" i="20" s="1"/>
  <c r="AE551" i="20" a="1"/>
  <c r="AE551" i="20" s="1"/>
  <c r="Y551" i="20" a="1"/>
  <c r="Y551" i="20" s="1"/>
  <c r="AH551" i="20" a="1"/>
  <c r="AH551" i="20" s="1"/>
  <c r="T551" i="20" a="1"/>
  <c r="T551" i="20" s="1"/>
  <c r="H553" i="20" a="1"/>
  <c r="H553" i="20" s="1"/>
  <c r="M553" i="20"/>
  <c r="K554" i="20" s="1"/>
  <c r="L554" i="20" s="1"/>
  <c r="I552" i="20"/>
  <c r="N552" i="20"/>
  <c r="J552" i="20"/>
  <c r="G552" i="20"/>
  <c r="AC593" i="16"/>
  <c r="AT594" i="16"/>
  <c r="AC594" i="16" s="1"/>
  <c r="BB594" i="16" a="1"/>
  <c r="BB594" i="16" s="1"/>
  <c r="AR594" i="16" a="1"/>
  <c r="AR594" i="16" s="1"/>
  <c r="BJ594" i="16" a="1"/>
  <c r="BJ594" i="16" s="1"/>
  <c r="AQ594" i="16"/>
  <c r="AU594" i="16"/>
  <c r="BE594" i="16" a="1"/>
  <c r="BE594" i="16" s="1"/>
  <c r="AZ594" i="16" a="1"/>
  <c r="AZ594" i="16" s="1"/>
  <c r="BH594" i="16" a="1"/>
  <c r="BH594" i="16" s="1"/>
  <c r="AW594" i="16" a="1"/>
  <c r="AW594" i="16" s="1"/>
  <c r="BI594" i="16" a="1"/>
  <c r="BI594" i="16" s="1"/>
  <c r="AV594" i="16"/>
  <c r="AX594" i="16" a="1"/>
  <c r="AX594" i="16" s="1"/>
  <c r="AY594" i="16" a="1"/>
  <c r="AY594" i="16" s="1"/>
  <c r="AO594" i="16"/>
  <c r="BG594" i="16" a="1"/>
  <c r="BG594" i="16" s="1"/>
  <c r="BD594" i="16" a="1"/>
  <c r="BD594" i="16" s="1"/>
  <c r="BC594" i="16" a="1"/>
  <c r="BC594" i="16" s="1"/>
  <c r="BA594" i="16" a="1"/>
  <c r="BA594" i="16" s="1"/>
  <c r="AS594" i="16" a="1"/>
  <c r="AS594" i="16" s="1"/>
  <c r="AP594" i="16"/>
  <c r="BF594" i="16" a="1"/>
  <c r="BF594" i="16" s="1"/>
  <c r="AN594" i="16"/>
  <c r="AF595" i="16"/>
  <c r="AI595" i="16"/>
  <c r="AM595" i="16"/>
  <c r="AH595" i="16"/>
  <c r="AG596" i="16" a="1"/>
  <c r="AG596" i="16" s="1"/>
  <c r="AL596" i="16"/>
  <c r="AJ597" i="16" s="1"/>
  <c r="AK597" i="16" s="1"/>
  <c r="D585" i="21" l="1"/>
  <c r="M588" i="21"/>
  <c r="K589" i="21" s="1"/>
  <c r="L589" i="21" s="1"/>
  <c r="H588" i="21" a="1"/>
  <c r="H588" i="21" s="1"/>
  <c r="N587" i="21"/>
  <c r="G587" i="21"/>
  <c r="J587" i="21"/>
  <c r="I587" i="21"/>
  <c r="AG586" i="21" a="1"/>
  <c r="AG586" i="21" s="1"/>
  <c r="Z586" i="21" a="1"/>
  <c r="Z586" i="21" s="1"/>
  <c r="AH586" i="21" a="1"/>
  <c r="AH586" i="21" s="1"/>
  <c r="AB586" i="21" a="1"/>
  <c r="AB586" i="21" s="1"/>
  <c r="P586" i="21"/>
  <c r="AK586" i="21" a="1"/>
  <c r="AK586" i="21" s="1"/>
  <c r="O586" i="21"/>
  <c r="AF586" i="21" a="1"/>
  <c r="AF586" i="21" s="1"/>
  <c r="T586" i="21" a="1"/>
  <c r="T586" i="21" s="1"/>
  <c r="AA586" i="21" a="1"/>
  <c r="AA586" i="21" s="1"/>
  <c r="R586" i="21"/>
  <c r="Q586" i="21"/>
  <c r="V586" i="21"/>
  <c r="U586" i="21"/>
  <c r="D586" i="21" s="1"/>
  <c r="S586" i="21" a="1"/>
  <c r="S586" i="21" s="1"/>
  <c r="AE586" i="21" a="1"/>
  <c r="AE586" i="21" s="1"/>
  <c r="AJ586" i="21" a="1"/>
  <c r="AJ586" i="21" s="1"/>
  <c r="AC586" i="21" a="1"/>
  <c r="AC586" i="21" s="1"/>
  <c r="Y586" i="21" a="1"/>
  <c r="Y586" i="21" s="1"/>
  <c r="X586" i="21" a="1"/>
  <c r="X586" i="21" s="1"/>
  <c r="AI586" i="21" a="1"/>
  <c r="AI586" i="21" s="1"/>
  <c r="W586" i="21"/>
  <c r="AD586" i="21" a="1"/>
  <c r="AD586" i="21" s="1"/>
  <c r="W552" i="20"/>
  <c r="AJ552" i="20" a="1"/>
  <c r="AJ552" i="20" s="1"/>
  <c r="P552" i="20"/>
  <c r="T552" i="20" a="1"/>
  <c r="T552" i="20" s="1"/>
  <c r="O552" i="20"/>
  <c r="AB552" i="20" a="1"/>
  <c r="AB552" i="20" s="1"/>
  <c r="AA552" i="20" a="1"/>
  <c r="AA552" i="20" s="1"/>
  <c r="AC552" i="20" a="1"/>
  <c r="AC552" i="20" s="1"/>
  <c r="Z552" i="20" a="1"/>
  <c r="Z552" i="20" s="1"/>
  <c r="AI552" i="20" a="1"/>
  <c r="AI552" i="20" s="1"/>
  <c r="S552" i="20" a="1"/>
  <c r="S552" i="20" s="1"/>
  <c r="R552" i="20"/>
  <c r="AK552" i="20" a="1"/>
  <c r="AK552" i="20" s="1"/>
  <c r="AH552" i="20" a="1"/>
  <c r="AH552" i="20" s="1"/>
  <c r="AG552" i="20" a="1"/>
  <c r="AG552" i="20" s="1"/>
  <c r="X552" i="20" a="1"/>
  <c r="X552" i="20" s="1"/>
  <c r="V552" i="20"/>
  <c r="U552" i="20"/>
  <c r="D552" i="20" s="1"/>
  <c r="Q552" i="20"/>
  <c r="Y552" i="20" a="1"/>
  <c r="Y552" i="20" s="1"/>
  <c r="AE552" i="20" a="1"/>
  <c r="AE552" i="20" s="1"/>
  <c r="AD552" i="20" a="1"/>
  <c r="AD552" i="20" s="1"/>
  <c r="AF552" i="20" a="1"/>
  <c r="AF552" i="20" s="1"/>
  <c r="H554" i="20" a="1"/>
  <c r="H554" i="20" s="1"/>
  <c r="M554" i="20"/>
  <c r="K555" i="20" s="1"/>
  <c r="L555" i="20" s="1"/>
  <c r="I553" i="20"/>
  <c r="G553" i="20"/>
  <c r="N553" i="20"/>
  <c r="J553" i="20"/>
  <c r="AL597" i="16"/>
  <c r="AJ598" i="16" s="1"/>
  <c r="AK598" i="16" s="1"/>
  <c r="AG597" i="16" a="1"/>
  <c r="AG597" i="16" s="1"/>
  <c r="AI596" i="16"/>
  <c r="AF596" i="16"/>
  <c r="AM596" i="16"/>
  <c r="AH596" i="16"/>
  <c r="BC595" i="16" a="1"/>
  <c r="BC595" i="16" s="1"/>
  <c r="AS595" i="16" a="1"/>
  <c r="AS595" i="16" s="1"/>
  <c r="BJ595" i="16" a="1"/>
  <c r="BJ595" i="16" s="1"/>
  <c r="AZ595" i="16" a="1"/>
  <c r="AZ595" i="16" s="1"/>
  <c r="BI595" i="16" a="1"/>
  <c r="BI595" i="16" s="1"/>
  <c r="AX595" i="16" a="1"/>
  <c r="AX595" i="16" s="1"/>
  <c r="AT595" i="16"/>
  <c r="AY595" i="16" a="1"/>
  <c r="AY595" i="16" s="1"/>
  <c r="BE595" i="16" a="1"/>
  <c r="BE595" i="16" s="1"/>
  <c r="AP595" i="16"/>
  <c r="AO595" i="16"/>
  <c r="BF595" i="16" a="1"/>
  <c r="BF595" i="16" s="1"/>
  <c r="BG595" i="16" a="1"/>
  <c r="BG595" i="16" s="1"/>
  <c r="BD595" i="16" a="1"/>
  <c r="BD595" i="16" s="1"/>
  <c r="BH595" i="16" a="1"/>
  <c r="BH595" i="16" s="1"/>
  <c r="BB595" i="16" a="1"/>
  <c r="BB595" i="16" s="1"/>
  <c r="AW595" i="16" a="1"/>
  <c r="AW595" i="16" s="1"/>
  <c r="AN595" i="16"/>
  <c r="BA595" i="16" a="1"/>
  <c r="BA595" i="16" s="1"/>
  <c r="AV595" i="16"/>
  <c r="AQ595" i="16"/>
  <c r="AU595" i="16"/>
  <c r="AR595" i="16" a="1"/>
  <c r="AR595" i="16" s="1"/>
  <c r="AA587" i="21" l="1" a="1"/>
  <c r="AA587" i="21" s="1"/>
  <c r="O587" i="21"/>
  <c r="AI587" i="21" a="1"/>
  <c r="AI587" i="21" s="1"/>
  <c r="AF587" i="21" a="1"/>
  <c r="AF587" i="21" s="1"/>
  <c r="U587" i="21"/>
  <c r="D587" i="21" s="1"/>
  <c r="AD587" i="21" a="1"/>
  <c r="AD587" i="21" s="1"/>
  <c r="Q587" i="21"/>
  <c r="P587" i="21"/>
  <c r="AB587" i="21" a="1"/>
  <c r="AB587" i="21" s="1"/>
  <c r="W587" i="21"/>
  <c r="AK587" i="21" a="1"/>
  <c r="AK587" i="21" s="1"/>
  <c r="V587" i="21"/>
  <c r="AE587" i="21" a="1"/>
  <c r="AE587" i="21" s="1"/>
  <c r="AH587" i="21" a="1"/>
  <c r="AH587" i="21" s="1"/>
  <c r="AC587" i="21" a="1"/>
  <c r="AC587" i="21" s="1"/>
  <c r="Z587" i="21" a="1"/>
  <c r="Z587" i="21" s="1"/>
  <c r="AG587" i="21" a="1"/>
  <c r="AG587" i="21" s="1"/>
  <c r="Y587" i="21" a="1"/>
  <c r="Y587" i="21" s="1"/>
  <c r="AJ587" i="21" a="1"/>
  <c r="AJ587" i="21" s="1"/>
  <c r="T587" i="21" a="1"/>
  <c r="T587" i="21" s="1"/>
  <c r="R587" i="21"/>
  <c r="S587" i="21" a="1"/>
  <c r="S587" i="21" s="1"/>
  <c r="X587" i="21" a="1"/>
  <c r="X587" i="21" s="1"/>
  <c r="J588" i="21"/>
  <c r="I588" i="21"/>
  <c r="G588" i="21"/>
  <c r="N588" i="21"/>
  <c r="H589" i="21" a="1"/>
  <c r="H589" i="21" s="1"/>
  <c r="M589" i="21"/>
  <c r="K590" i="21" s="1"/>
  <c r="L590" i="21" s="1"/>
  <c r="AE553" i="20" a="1"/>
  <c r="AE553" i="20" s="1"/>
  <c r="V553" i="20"/>
  <c r="AK553" i="20" a="1"/>
  <c r="AK553" i="20" s="1"/>
  <c r="R553" i="20"/>
  <c r="AG553" i="20" a="1"/>
  <c r="AG553" i="20" s="1"/>
  <c r="W553" i="20"/>
  <c r="U553" i="20"/>
  <c r="Z553" i="20" a="1"/>
  <c r="Z553" i="20" s="1"/>
  <c r="AJ553" i="20" a="1"/>
  <c r="AJ553" i="20" s="1"/>
  <c r="AC553" i="20" a="1"/>
  <c r="AC553" i="20" s="1"/>
  <c r="AF553" i="20" a="1"/>
  <c r="AF553" i="20" s="1"/>
  <c r="O553" i="20"/>
  <c r="AB553" i="20" a="1"/>
  <c r="AB553" i="20" s="1"/>
  <c r="AA553" i="20" a="1"/>
  <c r="AA553" i="20" s="1"/>
  <c r="AI553" i="20" a="1"/>
  <c r="AI553" i="20" s="1"/>
  <c r="AH553" i="20" a="1"/>
  <c r="AH553" i="20" s="1"/>
  <c r="AD553" i="20" a="1"/>
  <c r="AD553" i="20" s="1"/>
  <c r="S553" i="20" a="1"/>
  <c r="S553" i="20" s="1"/>
  <c r="X553" i="20" a="1"/>
  <c r="X553" i="20" s="1"/>
  <c r="Y553" i="20" a="1"/>
  <c r="Y553" i="20" s="1"/>
  <c r="T553" i="20" a="1"/>
  <c r="T553" i="20" s="1"/>
  <c r="Q553" i="20"/>
  <c r="P553" i="20"/>
  <c r="M555" i="20"/>
  <c r="K556" i="20" s="1"/>
  <c r="L556" i="20" s="1"/>
  <c r="H555" i="20" a="1"/>
  <c r="H555" i="20" s="1"/>
  <c r="N554" i="20"/>
  <c r="J554" i="20"/>
  <c r="I554" i="20"/>
  <c r="G554" i="20"/>
  <c r="AC595" i="16"/>
  <c r="BE596" i="16" a="1"/>
  <c r="BE596" i="16" s="1"/>
  <c r="AW596" i="16" a="1"/>
  <c r="AW596" i="16" s="1"/>
  <c r="BD596" i="16" a="1"/>
  <c r="BD596" i="16" s="1"/>
  <c r="AT596" i="16"/>
  <c r="AC596" i="16" s="1"/>
  <c r="BF596" i="16" a="1"/>
  <c r="BF596" i="16" s="1"/>
  <c r="AV596" i="16"/>
  <c r="AU596" i="16"/>
  <c r="BG596" i="16" a="1"/>
  <c r="BG596" i="16" s="1"/>
  <c r="BI596" i="16" a="1"/>
  <c r="BI596" i="16" s="1"/>
  <c r="AX596" i="16" a="1"/>
  <c r="AX596" i="16" s="1"/>
  <c r="AQ596" i="16"/>
  <c r="BC596" i="16" a="1"/>
  <c r="BC596" i="16" s="1"/>
  <c r="AY596" i="16" a="1"/>
  <c r="AY596" i="16" s="1"/>
  <c r="BH596" i="16" a="1"/>
  <c r="BH596" i="16" s="1"/>
  <c r="BA596" i="16" a="1"/>
  <c r="BA596" i="16" s="1"/>
  <c r="BJ596" i="16" a="1"/>
  <c r="BJ596" i="16" s="1"/>
  <c r="AZ596" i="16" a="1"/>
  <c r="AZ596" i="16" s="1"/>
  <c r="AS596" i="16" a="1"/>
  <c r="AS596" i="16" s="1"/>
  <c r="BB596" i="16" a="1"/>
  <c r="BB596" i="16" s="1"/>
  <c r="AR596" i="16" a="1"/>
  <c r="AR596" i="16" s="1"/>
  <c r="AN596" i="16"/>
  <c r="AP596" i="16"/>
  <c r="AO596" i="16"/>
  <c r="AH597" i="16"/>
  <c r="AM597" i="16"/>
  <c r="AI597" i="16"/>
  <c r="AF597" i="16"/>
  <c r="AL598" i="16"/>
  <c r="AJ599" i="16" s="1"/>
  <c r="AK599" i="16" s="1"/>
  <c r="AG598" i="16" a="1"/>
  <c r="AG598" i="16" s="1"/>
  <c r="M590" i="21" l="1"/>
  <c r="K591" i="21" s="1"/>
  <c r="L591" i="21" s="1"/>
  <c r="H590" i="21" a="1"/>
  <c r="H590" i="21" s="1"/>
  <c r="I589" i="21"/>
  <c r="N589" i="21"/>
  <c r="G589" i="21"/>
  <c r="J589" i="21"/>
  <c r="AF588" i="21" a="1"/>
  <c r="AF588" i="21" s="1"/>
  <c r="X588" i="21" a="1"/>
  <c r="X588" i="21" s="1"/>
  <c r="AB588" i="21" a="1"/>
  <c r="AB588" i="21" s="1"/>
  <c r="Q588" i="21"/>
  <c r="AJ588" i="21" a="1"/>
  <c r="AJ588" i="21" s="1"/>
  <c r="P588" i="21"/>
  <c r="AA588" i="21" a="1"/>
  <c r="AA588" i="21" s="1"/>
  <c r="AK588" i="21" a="1"/>
  <c r="AK588" i="21" s="1"/>
  <c r="AC588" i="21" a="1"/>
  <c r="AC588" i="21" s="1"/>
  <c r="AD588" i="21" a="1"/>
  <c r="AD588" i="21" s="1"/>
  <c r="Z588" i="21" a="1"/>
  <c r="Z588" i="21" s="1"/>
  <c r="U588" i="21"/>
  <c r="AE588" i="21" a="1"/>
  <c r="AE588" i="21" s="1"/>
  <c r="Y588" i="21" a="1"/>
  <c r="Y588" i="21" s="1"/>
  <c r="AI588" i="21" a="1"/>
  <c r="AI588" i="21" s="1"/>
  <c r="AH588" i="21" a="1"/>
  <c r="AH588" i="21" s="1"/>
  <c r="AG588" i="21" a="1"/>
  <c r="AG588" i="21" s="1"/>
  <c r="W588" i="21"/>
  <c r="T588" i="21" a="1"/>
  <c r="T588" i="21" s="1"/>
  <c r="R588" i="21"/>
  <c r="O588" i="21"/>
  <c r="V588" i="21"/>
  <c r="S588" i="21" a="1"/>
  <c r="S588" i="21" s="1"/>
  <c r="U554" i="20"/>
  <c r="D554" i="20" s="1"/>
  <c r="AJ554" i="20" a="1"/>
  <c r="AJ554" i="20" s="1"/>
  <c r="AA554" i="20" a="1"/>
  <c r="AA554" i="20" s="1"/>
  <c r="AB554" i="20" a="1"/>
  <c r="AB554" i="20" s="1"/>
  <c r="O554" i="20"/>
  <c r="AK554" i="20" a="1"/>
  <c r="AK554" i="20" s="1"/>
  <c r="AH554" i="20" a="1"/>
  <c r="AH554" i="20" s="1"/>
  <c r="W554" i="20"/>
  <c r="V554" i="20"/>
  <c r="AE554" i="20" a="1"/>
  <c r="AE554" i="20" s="1"/>
  <c r="AD554" i="20" a="1"/>
  <c r="AD554" i="20" s="1"/>
  <c r="T554" i="20" a="1"/>
  <c r="T554" i="20" s="1"/>
  <c r="S554" i="20" a="1"/>
  <c r="S554" i="20" s="1"/>
  <c r="R554" i="20"/>
  <c r="AI554" i="20" a="1"/>
  <c r="AI554" i="20" s="1"/>
  <c r="Q554" i="20"/>
  <c r="AC554" i="20" a="1"/>
  <c r="AC554" i="20" s="1"/>
  <c r="Z554" i="20" a="1"/>
  <c r="Z554" i="20" s="1"/>
  <c r="Y554" i="20" a="1"/>
  <c r="Y554" i="20" s="1"/>
  <c r="P554" i="20"/>
  <c r="AF554" i="20" a="1"/>
  <c r="AF554" i="20" s="1"/>
  <c r="AG554" i="20" a="1"/>
  <c r="AG554" i="20" s="1"/>
  <c r="X554" i="20" a="1"/>
  <c r="X554" i="20" s="1"/>
  <c r="G555" i="20"/>
  <c r="N555" i="20"/>
  <c r="J555" i="20"/>
  <c r="I555" i="20"/>
  <c r="H556" i="20" a="1"/>
  <c r="H556" i="20" s="1"/>
  <c r="M556" i="20"/>
  <c r="K557" i="20" s="1"/>
  <c r="L557" i="20" s="1"/>
  <c r="D553" i="20"/>
  <c r="AI598" i="16"/>
  <c r="AH598" i="16"/>
  <c r="AF598" i="16"/>
  <c r="AM598" i="16"/>
  <c r="AG599" i="16" a="1"/>
  <c r="AG599" i="16" s="1"/>
  <c r="AL599" i="16"/>
  <c r="AJ600" i="16" s="1"/>
  <c r="AK600" i="16" s="1"/>
  <c r="AV597" i="16"/>
  <c r="AW597" i="16" a="1"/>
  <c r="AW597" i="16" s="1"/>
  <c r="BI597" i="16" a="1"/>
  <c r="BI597" i="16" s="1"/>
  <c r="AZ597" i="16" a="1"/>
  <c r="AZ597" i="16" s="1"/>
  <c r="BC597" i="16" a="1"/>
  <c r="BC597" i="16" s="1"/>
  <c r="AQ597" i="16"/>
  <c r="AP597" i="16"/>
  <c r="BH597" i="16" a="1"/>
  <c r="BH597" i="16" s="1"/>
  <c r="AU597" i="16"/>
  <c r="AT597" i="16"/>
  <c r="AC597" i="16" s="1"/>
  <c r="BE597" i="16" a="1"/>
  <c r="BE597" i="16" s="1"/>
  <c r="AR597" i="16" a="1"/>
  <c r="AR597" i="16" s="1"/>
  <c r="BJ597" i="16" a="1"/>
  <c r="BJ597" i="16" s="1"/>
  <c r="AS597" i="16" a="1"/>
  <c r="AS597" i="16" s="1"/>
  <c r="BG597" i="16" a="1"/>
  <c r="BG597" i="16" s="1"/>
  <c r="BB597" i="16" a="1"/>
  <c r="BB597" i="16" s="1"/>
  <c r="BF597" i="16" a="1"/>
  <c r="BF597" i="16" s="1"/>
  <c r="AO597" i="16"/>
  <c r="AN597" i="16"/>
  <c r="AY597" i="16" a="1"/>
  <c r="AY597" i="16" s="1"/>
  <c r="AX597" i="16" a="1"/>
  <c r="AX597" i="16" s="1"/>
  <c r="BA597" i="16" a="1"/>
  <c r="BA597" i="16" s="1"/>
  <c r="BD597" i="16" a="1"/>
  <c r="BD597" i="16" s="1"/>
  <c r="W589" i="21" l="1"/>
  <c r="AC589" i="21" a="1"/>
  <c r="AC589" i="21" s="1"/>
  <c r="S589" i="21" a="1"/>
  <c r="S589" i="21" s="1"/>
  <c r="AK589" i="21" a="1"/>
  <c r="AK589" i="21" s="1"/>
  <c r="R589" i="21"/>
  <c r="U589" i="21"/>
  <c r="D589" i="21" s="1"/>
  <c r="AF589" i="21" a="1"/>
  <c r="AF589" i="21" s="1"/>
  <c r="Z589" i="21" a="1"/>
  <c r="Z589" i="21" s="1"/>
  <c r="AJ589" i="21" a="1"/>
  <c r="AJ589" i="21" s="1"/>
  <c r="AD589" i="21" a="1"/>
  <c r="AD589" i="21" s="1"/>
  <c r="O589" i="21"/>
  <c r="AG589" i="21" a="1"/>
  <c r="AG589" i="21" s="1"/>
  <c r="AE589" i="21" a="1"/>
  <c r="AE589" i="21" s="1"/>
  <c r="X589" i="21" a="1"/>
  <c r="X589" i="21" s="1"/>
  <c r="V589" i="21"/>
  <c r="Y589" i="21" a="1"/>
  <c r="Y589" i="21" s="1"/>
  <c r="AI589" i="21" a="1"/>
  <c r="AI589" i="21" s="1"/>
  <c r="Q589" i="21"/>
  <c r="P589" i="21"/>
  <c r="AB589" i="21" a="1"/>
  <c r="AB589" i="21" s="1"/>
  <c r="T589" i="21" a="1"/>
  <c r="T589" i="21" s="1"/>
  <c r="AA589" i="21" a="1"/>
  <c r="AA589" i="21" s="1"/>
  <c r="AH589" i="21" a="1"/>
  <c r="AH589" i="21" s="1"/>
  <c r="D588" i="21"/>
  <c r="N590" i="21"/>
  <c r="J590" i="21"/>
  <c r="G590" i="21"/>
  <c r="I590" i="21"/>
  <c r="H591" i="21" a="1"/>
  <c r="H591" i="21" s="1"/>
  <c r="M591" i="21"/>
  <c r="K592" i="21" s="1"/>
  <c r="L592" i="21" s="1"/>
  <c r="M557" i="20"/>
  <c r="K558" i="20" s="1"/>
  <c r="L558" i="20" s="1"/>
  <c r="H557" i="20" a="1"/>
  <c r="H557" i="20" s="1"/>
  <c r="N556" i="20"/>
  <c r="J556" i="20"/>
  <c r="I556" i="20"/>
  <c r="G556" i="20"/>
  <c r="AD555" i="20" a="1"/>
  <c r="AD555" i="20" s="1"/>
  <c r="AE555" i="20" a="1"/>
  <c r="AE555" i="20" s="1"/>
  <c r="U555" i="20"/>
  <c r="S555" i="20" a="1"/>
  <c r="S555" i="20" s="1"/>
  <c r="AG555" i="20" a="1"/>
  <c r="AG555" i="20" s="1"/>
  <c r="W555" i="20"/>
  <c r="V555" i="20"/>
  <c r="AF555" i="20" a="1"/>
  <c r="AF555" i="20" s="1"/>
  <c r="R555" i="20"/>
  <c r="Q555" i="20"/>
  <c r="AC555" i="20" a="1"/>
  <c r="AC555" i="20" s="1"/>
  <c r="Z555" i="20" a="1"/>
  <c r="Z555" i="20" s="1"/>
  <c r="AB555" i="20" a="1"/>
  <c r="AB555" i="20" s="1"/>
  <c r="Y555" i="20" a="1"/>
  <c r="Y555" i="20" s="1"/>
  <c r="X555" i="20" a="1"/>
  <c r="X555" i="20" s="1"/>
  <c r="T555" i="20" a="1"/>
  <c r="T555" i="20" s="1"/>
  <c r="P555" i="20"/>
  <c r="O555" i="20"/>
  <c r="AJ555" i="20" a="1"/>
  <c r="AJ555" i="20" s="1"/>
  <c r="AI555" i="20" a="1"/>
  <c r="AI555" i="20" s="1"/>
  <c r="AH555" i="20" a="1"/>
  <c r="AH555" i="20" s="1"/>
  <c r="AA555" i="20" a="1"/>
  <c r="AA555" i="20" s="1"/>
  <c r="AK555" i="20" a="1"/>
  <c r="AK555" i="20" s="1"/>
  <c r="AG600" i="16" a="1"/>
  <c r="AG600" i="16" s="1"/>
  <c r="AL600" i="16"/>
  <c r="AJ601" i="16" s="1"/>
  <c r="AK601" i="16" s="1"/>
  <c r="AF599" i="16"/>
  <c r="AI599" i="16"/>
  <c r="AH599" i="16"/>
  <c r="AM599" i="16"/>
  <c r="BD598" i="16" a="1"/>
  <c r="BD598" i="16" s="1"/>
  <c r="AU598" i="16"/>
  <c r="AX598" i="16" a="1"/>
  <c r="AX598" i="16" s="1"/>
  <c r="AR598" i="16" a="1"/>
  <c r="AR598" i="16" s="1"/>
  <c r="BB598" i="16" a="1"/>
  <c r="BB598" i="16" s="1"/>
  <c r="AQ598" i="16"/>
  <c r="BI598" i="16" a="1"/>
  <c r="BI598" i="16" s="1"/>
  <c r="AY598" i="16" a="1"/>
  <c r="AY598" i="16" s="1"/>
  <c r="AT598" i="16"/>
  <c r="AC598" i="16" s="1"/>
  <c r="BG598" i="16" a="1"/>
  <c r="BG598" i="16" s="1"/>
  <c r="AO598" i="16"/>
  <c r="AZ598" i="16" a="1"/>
  <c r="AZ598" i="16" s="1"/>
  <c r="BC598" i="16" a="1"/>
  <c r="BC598" i="16" s="1"/>
  <c r="AW598" i="16" a="1"/>
  <c r="AW598" i="16" s="1"/>
  <c r="AP598" i="16"/>
  <c r="BJ598" i="16" a="1"/>
  <c r="BJ598" i="16" s="1"/>
  <c r="BH598" i="16" a="1"/>
  <c r="BH598" i="16" s="1"/>
  <c r="AS598" i="16" a="1"/>
  <c r="AS598" i="16" s="1"/>
  <c r="AN598" i="16"/>
  <c r="BA598" i="16" a="1"/>
  <c r="BA598" i="16" s="1"/>
  <c r="AV598" i="16"/>
  <c r="BF598" i="16" a="1"/>
  <c r="BF598" i="16" s="1"/>
  <c r="BE598" i="16" a="1"/>
  <c r="BE598" i="16" s="1"/>
  <c r="M592" i="21" l="1"/>
  <c r="K593" i="21" s="1"/>
  <c r="L593" i="21" s="1"/>
  <c r="H592" i="21" a="1"/>
  <c r="H592" i="21" s="1"/>
  <c r="N591" i="21"/>
  <c r="J591" i="21"/>
  <c r="G591" i="21"/>
  <c r="I591" i="21"/>
  <c r="AJ590" i="21" a="1"/>
  <c r="AJ590" i="21" s="1"/>
  <c r="AB590" i="21" a="1"/>
  <c r="AB590" i="21" s="1"/>
  <c r="R590" i="21"/>
  <c r="W590" i="21"/>
  <c r="AE590" i="21" a="1"/>
  <c r="AE590" i="21" s="1"/>
  <c r="T590" i="21" a="1"/>
  <c r="T590" i="21" s="1"/>
  <c r="AK590" i="21" a="1"/>
  <c r="AK590" i="21" s="1"/>
  <c r="X590" i="21" a="1"/>
  <c r="X590" i="21" s="1"/>
  <c r="AG590" i="21" a="1"/>
  <c r="AG590" i="21" s="1"/>
  <c r="O590" i="21"/>
  <c r="AF590" i="21" a="1"/>
  <c r="AF590" i="21" s="1"/>
  <c r="V590" i="21"/>
  <c r="U590" i="21"/>
  <c r="Y590" i="21" a="1"/>
  <c r="Y590" i="21" s="1"/>
  <c r="S590" i="21" a="1"/>
  <c r="S590" i="21" s="1"/>
  <c r="AA590" i="21" a="1"/>
  <c r="AA590" i="21" s="1"/>
  <c r="AH590" i="21" a="1"/>
  <c r="AH590" i="21" s="1"/>
  <c r="Q590" i="21"/>
  <c r="AI590" i="21" a="1"/>
  <c r="AI590" i="21" s="1"/>
  <c r="Z590" i="21" a="1"/>
  <c r="Z590" i="21" s="1"/>
  <c r="P590" i="21"/>
  <c r="AC590" i="21" a="1"/>
  <c r="AC590" i="21" s="1"/>
  <c r="AD590" i="21" a="1"/>
  <c r="AD590" i="21" s="1"/>
  <c r="D555" i="20"/>
  <c r="T556" i="20" a="1"/>
  <c r="T556" i="20" s="1"/>
  <c r="AF556" i="20" a="1"/>
  <c r="AF556" i="20" s="1"/>
  <c r="W556" i="20"/>
  <c r="AG556" i="20" a="1"/>
  <c r="AG556" i="20" s="1"/>
  <c r="X556" i="20" a="1"/>
  <c r="X556" i="20" s="1"/>
  <c r="AK556" i="20" a="1"/>
  <c r="AK556" i="20" s="1"/>
  <c r="AA556" i="20" a="1"/>
  <c r="AA556" i="20" s="1"/>
  <c r="AD556" i="20" a="1"/>
  <c r="AD556" i="20" s="1"/>
  <c r="P556" i="20"/>
  <c r="AC556" i="20" a="1"/>
  <c r="AC556" i="20" s="1"/>
  <c r="O556" i="20"/>
  <c r="R556" i="20"/>
  <c r="Q556" i="20"/>
  <c r="AE556" i="20" a="1"/>
  <c r="AE556" i="20" s="1"/>
  <c r="U556" i="20"/>
  <c r="D556" i="20" s="1"/>
  <c r="AJ556" i="20" a="1"/>
  <c r="AJ556" i="20" s="1"/>
  <c r="V556" i="20"/>
  <c r="AI556" i="20" a="1"/>
  <c r="AI556" i="20" s="1"/>
  <c r="S556" i="20" a="1"/>
  <c r="S556" i="20" s="1"/>
  <c r="Z556" i="20" a="1"/>
  <c r="Z556" i="20" s="1"/>
  <c r="AH556" i="20" a="1"/>
  <c r="AH556" i="20" s="1"/>
  <c r="AB556" i="20" a="1"/>
  <c r="AB556" i="20" s="1"/>
  <c r="Y556" i="20" a="1"/>
  <c r="Y556" i="20" s="1"/>
  <c r="J557" i="20"/>
  <c r="I557" i="20"/>
  <c r="G557" i="20"/>
  <c r="N557" i="20"/>
  <c r="M558" i="20"/>
  <c r="K559" i="20" s="1"/>
  <c r="L559" i="20" s="1"/>
  <c r="H558" i="20" a="1"/>
  <c r="H558" i="20" s="1"/>
  <c r="BI599" i="16" a="1"/>
  <c r="BI599" i="16" s="1"/>
  <c r="BA599" i="16" a="1"/>
  <c r="BA599" i="16" s="1"/>
  <c r="AQ599" i="16"/>
  <c r="BE599" i="16" a="1"/>
  <c r="BE599" i="16" s="1"/>
  <c r="AU599" i="16"/>
  <c r="BJ599" i="16" a="1"/>
  <c r="BJ599" i="16" s="1"/>
  <c r="AZ599" i="16" a="1"/>
  <c r="AZ599" i="16" s="1"/>
  <c r="AW599" i="16" a="1"/>
  <c r="AW599" i="16" s="1"/>
  <c r="BG599" i="16" a="1"/>
  <c r="BG599" i="16" s="1"/>
  <c r="AV599" i="16"/>
  <c r="AT599" i="16"/>
  <c r="AC599" i="16" s="1"/>
  <c r="BH599" i="16" a="1"/>
  <c r="BH599" i="16" s="1"/>
  <c r="AS599" i="16" a="1"/>
  <c r="AS599" i="16" s="1"/>
  <c r="BD599" i="16" a="1"/>
  <c r="BD599" i="16" s="1"/>
  <c r="AN599" i="16"/>
  <c r="AY599" i="16" a="1"/>
  <c r="AY599" i="16" s="1"/>
  <c r="AX599" i="16" a="1"/>
  <c r="AX599" i="16" s="1"/>
  <c r="AR599" i="16" a="1"/>
  <c r="AR599" i="16" s="1"/>
  <c r="BB599" i="16" a="1"/>
  <c r="BB599" i="16" s="1"/>
  <c r="AP599" i="16"/>
  <c r="BF599" i="16" a="1"/>
  <c r="BF599" i="16" s="1"/>
  <c r="BC599" i="16" a="1"/>
  <c r="BC599" i="16" s="1"/>
  <c r="AO599" i="16"/>
  <c r="AL601" i="16"/>
  <c r="AJ602" i="16" s="1"/>
  <c r="AK602" i="16" s="1"/>
  <c r="AG601" i="16" a="1"/>
  <c r="AG601" i="16" s="1"/>
  <c r="AM600" i="16"/>
  <c r="AH600" i="16"/>
  <c r="AF600" i="16"/>
  <c r="AI600" i="16"/>
  <c r="D590" i="21" l="1"/>
  <c r="Q591" i="21"/>
  <c r="AH591" i="21" a="1"/>
  <c r="AH591" i="21" s="1"/>
  <c r="Z591" i="21" a="1"/>
  <c r="Z591" i="21" s="1"/>
  <c r="AJ591" i="21" a="1"/>
  <c r="AJ591" i="21" s="1"/>
  <c r="AK591" i="21" a="1"/>
  <c r="AK591" i="21" s="1"/>
  <c r="AA591" i="21" a="1"/>
  <c r="AA591" i="21" s="1"/>
  <c r="Y591" i="21" a="1"/>
  <c r="Y591" i="21" s="1"/>
  <c r="X591" i="21" a="1"/>
  <c r="X591" i="21" s="1"/>
  <c r="W591" i="21"/>
  <c r="AI591" i="21" a="1"/>
  <c r="AI591" i="21" s="1"/>
  <c r="T591" i="21" a="1"/>
  <c r="T591" i="21" s="1"/>
  <c r="AE591" i="21" a="1"/>
  <c r="AE591" i="21" s="1"/>
  <c r="R591" i="21"/>
  <c r="P591" i="21"/>
  <c r="AG591" i="21" a="1"/>
  <c r="AG591" i="21" s="1"/>
  <c r="V591" i="21"/>
  <c r="U591" i="21"/>
  <c r="D591" i="21" s="1"/>
  <c r="O591" i="21"/>
  <c r="AB591" i="21" a="1"/>
  <c r="AB591" i="21" s="1"/>
  <c r="S591" i="21" a="1"/>
  <c r="S591" i="21" s="1"/>
  <c r="AC591" i="21" a="1"/>
  <c r="AC591" i="21" s="1"/>
  <c r="AD591" i="21" a="1"/>
  <c r="AD591" i="21" s="1"/>
  <c r="AF591" i="21" a="1"/>
  <c r="AF591" i="21" s="1"/>
  <c r="G592" i="21"/>
  <c r="I592" i="21"/>
  <c r="N592" i="21"/>
  <c r="J592" i="21"/>
  <c r="H593" i="21" a="1"/>
  <c r="H593" i="21" s="1"/>
  <c r="M593" i="21"/>
  <c r="K594" i="21" s="1"/>
  <c r="L594" i="21" s="1"/>
  <c r="G558" i="20"/>
  <c r="N558" i="20"/>
  <c r="I558" i="20"/>
  <c r="J558" i="20"/>
  <c r="H559" i="20" a="1"/>
  <c r="H559" i="20" s="1"/>
  <c r="M559" i="20"/>
  <c r="K560" i="20" s="1"/>
  <c r="L560" i="20" s="1"/>
  <c r="AK557" i="20" a="1"/>
  <c r="AK557" i="20" s="1"/>
  <c r="AC557" i="20" a="1"/>
  <c r="AC557" i="20" s="1"/>
  <c r="AG557" i="20" a="1"/>
  <c r="AG557" i="20" s="1"/>
  <c r="AF557" i="20" a="1"/>
  <c r="AF557" i="20" s="1"/>
  <c r="U557" i="20"/>
  <c r="AA557" i="20" a="1"/>
  <c r="AA557" i="20" s="1"/>
  <c r="R557" i="20"/>
  <c r="Q557" i="20"/>
  <c r="AJ557" i="20" a="1"/>
  <c r="AJ557" i="20" s="1"/>
  <c r="T557" i="20" a="1"/>
  <c r="T557" i="20" s="1"/>
  <c r="AI557" i="20" a="1"/>
  <c r="AI557" i="20" s="1"/>
  <c r="S557" i="20" a="1"/>
  <c r="S557" i="20" s="1"/>
  <c r="AD557" i="20" a="1"/>
  <c r="AD557" i="20" s="1"/>
  <c r="AE557" i="20" a="1"/>
  <c r="AE557" i="20" s="1"/>
  <c r="AH557" i="20" a="1"/>
  <c r="AH557" i="20" s="1"/>
  <c r="X557" i="20" a="1"/>
  <c r="X557" i="20" s="1"/>
  <c r="AB557" i="20" a="1"/>
  <c r="AB557" i="20" s="1"/>
  <c r="Z557" i="20" a="1"/>
  <c r="Z557" i="20" s="1"/>
  <c r="P557" i="20"/>
  <c r="O557" i="20"/>
  <c r="Y557" i="20" a="1"/>
  <c r="Y557" i="20" s="1"/>
  <c r="V557" i="20"/>
  <c r="W557" i="20"/>
  <c r="AP600" i="16"/>
  <c r="BF600" i="16" a="1"/>
  <c r="BF600" i="16" s="1"/>
  <c r="AX600" i="16" a="1"/>
  <c r="AX600" i="16" s="1"/>
  <c r="BH600" i="16" a="1"/>
  <c r="BH600" i="16" s="1"/>
  <c r="AY600" i="16" a="1"/>
  <c r="AY600" i="16" s="1"/>
  <c r="AR600" i="16" a="1"/>
  <c r="AR600" i="16" s="1"/>
  <c r="BC600" i="16" a="1"/>
  <c r="BC600" i="16" s="1"/>
  <c r="AQ600" i="16"/>
  <c r="AU600" i="16"/>
  <c r="BG600" i="16" a="1"/>
  <c r="BG600" i="16" s="1"/>
  <c r="AT600" i="16"/>
  <c r="BI600" i="16" a="1"/>
  <c r="BI600" i="16" s="1"/>
  <c r="AZ600" i="16" a="1"/>
  <c r="AZ600" i="16" s="1"/>
  <c r="AW600" i="16" a="1"/>
  <c r="AW600" i="16" s="1"/>
  <c r="AN600" i="16"/>
  <c r="AS600" i="16" a="1"/>
  <c r="AS600" i="16" s="1"/>
  <c r="AO600" i="16"/>
  <c r="BJ600" i="16" a="1"/>
  <c r="BJ600" i="16" s="1"/>
  <c r="BD600" i="16" a="1"/>
  <c r="BD600" i="16" s="1"/>
  <c r="AV600" i="16"/>
  <c r="BE600" i="16" a="1"/>
  <c r="BE600" i="16" s="1"/>
  <c r="BA600" i="16" a="1"/>
  <c r="BA600" i="16" s="1"/>
  <c r="BB600" i="16" a="1"/>
  <c r="BB600" i="16" s="1"/>
  <c r="AI601" i="16"/>
  <c r="AH601" i="16"/>
  <c r="AF601" i="16"/>
  <c r="AM601" i="16"/>
  <c r="AG602" i="16" a="1"/>
  <c r="AG602" i="16" s="1"/>
  <c r="AL602" i="16"/>
  <c r="AJ603" i="16" s="1"/>
  <c r="AK603" i="16" s="1"/>
  <c r="H594" i="21" l="1" a="1"/>
  <c r="H594" i="21" s="1"/>
  <c r="M594" i="21"/>
  <c r="K595" i="21" s="1"/>
  <c r="L595" i="21" s="1"/>
  <c r="G593" i="21"/>
  <c r="J593" i="21"/>
  <c r="N593" i="21"/>
  <c r="I593" i="21"/>
  <c r="AI592" i="21" a="1"/>
  <c r="AI592" i="21" s="1"/>
  <c r="AA592" i="21" a="1"/>
  <c r="AA592" i="21" s="1"/>
  <c r="P592" i="21"/>
  <c r="S592" i="21" a="1"/>
  <c r="S592" i="21" s="1"/>
  <c r="AE592" i="21" a="1"/>
  <c r="AE592" i="21" s="1"/>
  <c r="T592" i="21" a="1"/>
  <c r="T592" i="21" s="1"/>
  <c r="X592" i="21" a="1"/>
  <c r="X592" i="21" s="1"/>
  <c r="W592" i="21"/>
  <c r="Z592" i="21" a="1"/>
  <c r="Z592" i="21" s="1"/>
  <c r="AB592" i="21" a="1"/>
  <c r="AB592" i="21" s="1"/>
  <c r="V592" i="21"/>
  <c r="U592" i="21"/>
  <c r="AF592" i="21" a="1"/>
  <c r="AF592" i="21" s="1"/>
  <c r="AH592" i="21" a="1"/>
  <c r="AH592" i="21" s="1"/>
  <c r="AG592" i="21" a="1"/>
  <c r="AG592" i="21" s="1"/>
  <c r="R592" i="21"/>
  <c r="Q592" i="21"/>
  <c r="O592" i="21"/>
  <c r="AC592" i="21" a="1"/>
  <c r="AC592" i="21" s="1"/>
  <c r="AD592" i="21" a="1"/>
  <c r="AD592" i="21" s="1"/>
  <c r="Y592" i="21" a="1"/>
  <c r="Y592" i="21" s="1"/>
  <c r="AK592" i="21" a="1"/>
  <c r="AK592" i="21" s="1"/>
  <c r="AJ592" i="21" a="1"/>
  <c r="AJ592" i="21" s="1"/>
  <c r="D557" i="20"/>
  <c r="M560" i="20"/>
  <c r="K561" i="20" s="1"/>
  <c r="L561" i="20" s="1"/>
  <c r="H560" i="20" a="1"/>
  <c r="H560" i="20" s="1"/>
  <c r="N559" i="20"/>
  <c r="G559" i="20"/>
  <c r="J559" i="20"/>
  <c r="I559" i="20"/>
  <c r="S558" i="20" a="1"/>
  <c r="S558" i="20" s="1"/>
  <c r="AH558" i="20" a="1"/>
  <c r="AH558" i="20" s="1"/>
  <c r="R558" i="20"/>
  <c r="AK558" i="20" a="1"/>
  <c r="AK558" i="20" s="1"/>
  <c r="AA558" i="20" a="1"/>
  <c r="AA558" i="20" s="1"/>
  <c r="AJ558" i="20" a="1"/>
  <c r="AJ558" i="20" s="1"/>
  <c r="AI558" i="20" a="1"/>
  <c r="AI558" i="20" s="1"/>
  <c r="X558" i="20" a="1"/>
  <c r="X558" i="20" s="1"/>
  <c r="AG558" i="20" a="1"/>
  <c r="AG558" i="20" s="1"/>
  <c r="T558" i="20" a="1"/>
  <c r="T558" i="20" s="1"/>
  <c r="Z558" i="20" a="1"/>
  <c r="Z558" i="20" s="1"/>
  <c r="Y558" i="20" a="1"/>
  <c r="Y558" i="20" s="1"/>
  <c r="U558" i="20"/>
  <c r="D558" i="20" s="1"/>
  <c r="Q558" i="20"/>
  <c r="AF558" i="20" a="1"/>
  <c r="AF558" i="20" s="1"/>
  <c r="AE558" i="20" a="1"/>
  <c r="AE558" i="20" s="1"/>
  <c r="AC558" i="20" a="1"/>
  <c r="AC558" i="20" s="1"/>
  <c r="AD558" i="20" a="1"/>
  <c r="AD558" i="20" s="1"/>
  <c r="O558" i="20"/>
  <c r="P558" i="20"/>
  <c r="AB558" i="20" a="1"/>
  <c r="AB558" i="20" s="1"/>
  <c r="W558" i="20"/>
  <c r="V558" i="20"/>
  <c r="AI602" i="16"/>
  <c r="AF602" i="16"/>
  <c r="AH602" i="16"/>
  <c r="AM602" i="16"/>
  <c r="BH601" i="16" a="1"/>
  <c r="BH601" i="16" s="1"/>
  <c r="AZ601" i="16" a="1"/>
  <c r="AZ601" i="16" s="1"/>
  <c r="AO601" i="16"/>
  <c r="BB601" i="16" a="1"/>
  <c r="BB601" i="16" s="1"/>
  <c r="AQ601" i="16"/>
  <c r="BJ601" i="16" a="1"/>
  <c r="BJ601" i="16" s="1"/>
  <c r="AY601" i="16" a="1"/>
  <c r="AY601" i="16" s="1"/>
  <c r="BF601" i="16" a="1"/>
  <c r="BF601" i="16" s="1"/>
  <c r="AS601" i="16" a="1"/>
  <c r="AS601" i="16" s="1"/>
  <c r="BA601" i="16" a="1"/>
  <c r="BA601" i="16" s="1"/>
  <c r="AV601" i="16"/>
  <c r="AN601" i="16"/>
  <c r="BG601" i="16" a="1"/>
  <c r="BG601" i="16" s="1"/>
  <c r="BE601" i="16" a="1"/>
  <c r="BE601" i="16" s="1"/>
  <c r="BI601" i="16" a="1"/>
  <c r="BI601" i="16" s="1"/>
  <c r="AT601" i="16"/>
  <c r="AC601" i="16" s="1"/>
  <c r="AU601" i="16"/>
  <c r="AR601" i="16" a="1"/>
  <c r="AR601" i="16" s="1"/>
  <c r="AP601" i="16"/>
  <c r="BD601" i="16" a="1"/>
  <c r="BD601" i="16" s="1"/>
  <c r="AX601" i="16" a="1"/>
  <c r="AX601" i="16" s="1"/>
  <c r="BC601" i="16" a="1"/>
  <c r="BC601" i="16" s="1"/>
  <c r="AW601" i="16" a="1"/>
  <c r="AW601" i="16" s="1"/>
  <c r="AC600" i="16"/>
  <c r="AG603" i="16" a="1"/>
  <c r="AG603" i="16" s="1"/>
  <c r="AL603" i="16"/>
  <c r="AJ604" i="16" s="1"/>
  <c r="AK604" i="16" s="1"/>
  <c r="O593" i="21" l="1"/>
  <c r="AG593" i="21" a="1"/>
  <c r="AG593" i="21" s="1"/>
  <c r="Y593" i="21" a="1"/>
  <c r="Y593" i="21" s="1"/>
  <c r="AF593" i="21" a="1"/>
  <c r="AF593" i="21" s="1"/>
  <c r="V593" i="21"/>
  <c r="AA593" i="21" a="1"/>
  <c r="AA593" i="21" s="1"/>
  <c r="AJ593" i="21" a="1"/>
  <c r="AJ593" i="21" s="1"/>
  <c r="Z593" i="21" a="1"/>
  <c r="Z593" i="21" s="1"/>
  <c r="T593" i="21" a="1"/>
  <c r="T593" i="21" s="1"/>
  <c r="AB593" i="21" a="1"/>
  <c r="AB593" i="21" s="1"/>
  <c r="AE593" i="21" a="1"/>
  <c r="AE593" i="21" s="1"/>
  <c r="AH593" i="21" a="1"/>
  <c r="AH593" i="21" s="1"/>
  <c r="AD593" i="21" a="1"/>
  <c r="AD593" i="21" s="1"/>
  <c r="U593" i="21"/>
  <c r="D593" i="21" s="1"/>
  <c r="X593" i="21" a="1"/>
  <c r="X593" i="21" s="1"/>
  <c r="W593" i="21"/>
  <c r="AK593" i="21" a="1"/>
  <c r="AK593" i="21" s="1"/>
  <c r="AI593" i="21" a="1"/>
  <c r="AI593" i="21" s="1"/>
  <c r="AC593" i="21" a="1"/>
  <c r="AC593" i="21" s="1"/>
  <c r="S593" i="21" a="1"/>
  <c r="S593" i="21" s="1"/>
  <c r="R593" i="21"/>
  <c r="Q593" i="21"/>
  <c r="P593" i="21"/>
  <c r="D592" i="21"/>
  <c r="M595" i="21"/>
  <c r="K596" i="21" s="1"/>
  <c r="L596" i="21" s="1"/>
  <c r="H595" i="21" a="1"/>
  <c r="H595" i="21" s="1"/>
  <c r="N594" i="21"/>
  <c r="G594" i="21"/>
  <c r="I594" i="21"/>
  <c r="J594" i="21"/>
  <c r="AJ559" i="20" a="1"/>
  <c r="AJ559" i="20" s="1"/>
  <c r="AB559" i="20" a="1"/>
  <c r="AB559" i="20" s="1"/>
  <c r="R559" i="20"/>
  <c r="AI559" i="20" a="1"/>
  <c r="AI559" i="20" s="1"/>
  <c r="AF559" i="20" a="1"/>
  <c r="AF559" i="20" s="1"/>
  <c r="V559" i="20"/>
  <c r="AE559" i="20" a="1"/>
  <c r="AE559" i="20" s="1"/>
  <c r="T559" i="20" a="1"/>
  <c r="T559" i="20" s="1"/>
  <c r="AH559" i="20" a="1"/>
  <c r="AH559" i="20" s="1"/>
  <c r="W559" i="20"/>
  <c r="U559" i="20"/>
  <c r="S559" i="20" a="1"/>
  <c r="S559" i="20" s="1"/>
  <c r="AC559" i="20" a="1"/>
  <c r="AC559" i="20" s="1"/>
  <c r="AD559" i="20" a="1"/>
  <c r="AD559" i="20" s="1"/>
  <c r="Z559" i="20" a="1"/>
  <c r="Z559" i="20" s="1"/>
  <c r="AA559" i="20" a="1"/>
  <c r="AA559" i="20" s="1"/>
  <c r="Y559" i="20" a="1"/>
  <c r="Y559" i="20" s="1"/>
  <c r="AG559" i="20" a="1"/>
  <c r="AG559" i="20" s="1"/>
  <c r="X559" i="20" a="1"/>
  <c r="X559" i="20" s="1"/>
  <c r="AK559" i="20" a="1"/>
  <c r="AK559" i="20" s="1"/>
  <c r="Q559" i="20"/>
  <c r="P559" i="20"/>
  <c r="O559" i="20"/>
  <c r="J560" i="20"/>
  <c r="N560" i="20"/>
  <c r="G560" i="20"/>
  <c r="I560" i="20"/>
  <c r="M561" i="20"/>
  <c r="K562" i="20" s="1"/>
  <c r="L562" i="20" s="1"/>
  <c r="H561" i="20" a="1"/>
  <c r="H561" i="20" s="1"/>
  <c r="AL604" i="16"/>
  <c r="AJ605" i="16" s="1"/>
  <c r="AK605" i="16" s="1"/>
  <c r="AG604" i="16" a="1"/>
  <c r="AG604" i="16" s="1"/>
  <c r="AM603" i="16"/>
  <c r="AH603" i="16"/>
  <c r="AI603" i="16"/>
  <c r="AF603" i="16"/>
  <c r="AN602" i="16"/>
  <c r="BE602" i="16" a="1"/>
  <c r="BE602" i="16" s="1"/>
  <c r="AW602" i="16" a="1"/>
  <c r="AW602" i="16" s="1"/>
  <c r="AT602" i="16"/>
  <c r="BD602" i="16" a="1"/>
  <c r="BD602" i="16" s="1"/>
  <c r="AS602" i="16" a="1"/>
  <c r="AS602" i="16" s="1"/>
  <c r="BG602" i="16" a="1"/>
  <c r="BG602" i="16" s="1"/>
  <c r="AV602" i="16"/>
  <c r="AU602" i="16"/>
  <c r="BF602" i="16" a="1"/>
  <c r="BF602" i="16" s="1"/>
  <c r="AR602" i="16" a="1"/>
  <c r="AR602" i="16" s="1"/>
  <c r="AQ602" i="16"/>
  <c r="BB602" i="16" a="1"/>
  <c r="BB602" i="16" s="1"/>
  <c r="AZ602" i="16" a="1"/>
  <c r="AZ602" i="16" s="1"/>
  <c r="AY602" i="16" a="1"/>
  <c r="AY602" i="16" s="1"/>
  <c r="BH602" i="16" a="1"/>
  <c r="BH602" i="16" s="1"/>
  <c r="AP602" i="16"/>
  <c r="AO602" i="16"/>
  <c r="BJ602" i="16" a="1"/>
  <c r="BJ602" i="16" s="1"/>
  <c r="AX602" i="16" a="1"/>
  <c r="AX602" i="16" s="1"/>
  <c r="BC602" i="16" a="1"/>
  <c r="BC602" i="16" s="1"/>
  <c r="BA602" i="16" a="1"/>
  <c r="BA602" i="16" s="1"/>
  <c r="BI602" i="16" a="1"/>
  <c r="BI602" i="16" s="1"/>
  <c r="AH594" i="21" l="1" a="1"/>
  <c r="AH594" i="21" s="1"/>
  <c r="Z594" i="21" a="1"/>
  <c r="Z594" i="21" s="1"/>
  <c r="AE594" i="21" a="1"/>
  <c r="AE594" i="21" s="1"/>
  <c r="T594" i="21" a="1"/>
  <c r="T594" i="21" s="1"/>
  <c r="AD594" i="21" a="1"/>
  <c r="AD594" i="21" s="1"/>
  <c r="Q594" i="21"/>
  <c r="P594" i="21"/>
  <c r="AB594" i="21" a="1"/>
  <c r="AB594" i="21" s="1"/>
  <c r="U594" i="21"/>
  <c r="AJ594" i="21" a="1"/>
  <c r="AJ594" i="21" s="1"/>
  <c r="Y594" i="21" a="1"/>
  <c r="Y594" i="21" s="1"/>
  <c r="X594" i="21" a="1"/>
  <c r="X594" i="21" s="1"/>
  <c r="S594" i="21" a="1"/>
  <c r="S594" i="21" s="1"/>
  <c r="R594" i="21"/>
  <c r="AC594" i="21" a="1"/>
  <c r="AC594" i="21" s="1"/>
  <c r="W594" i="21"/>
  <c r="V594" i="21"/>
  <c r="AF594" i="21" a="1"/>
  <c r="AF594" i="21" s="1"/>
  <c r="AG594" i="21" a="1"/>
  <c r="AG594" i="21" s="1"/>
  <c r="O594" i="21"/>
  <c r="AI594" i="21" a="1"/>
  <c r="AI594" i="21" s="1"/>
  <c r="AA594" i="21" a="1"/>
  <c r="AA594" i="21" s="1"/>
  <c r="AK594" i="21" a="1"/>
  <c r="AK594" i="21" s="1"/>
  <c r="J595" i="21"/>
  <c r="I595" i="21"/>
  <c r="N595" i="21"/>
  <c r="G595" i="21"/>
  <c r="H596" i="21" a="1"/>
  <c r="H596" i="21" s="1"/>
  <c r="M596" i="21"/>
  <c r="K597" i="21" s="1"/>
  <c r="L597" i="21" s="1"/>
  <c r="J561" i="20"/>
  <c r="N561" i="20"/>
  <c r="I561" i="20"/>
  <c r="G561" i="20"/>
  <c r="M562" i="20"/>
  <c r="K563" i="20" s="1"/>
  <c r="L563" i="20" s="1"/>
  <c r="H562" i="20" a="1"/>
  <c r="H562" i="20" s="1"/>
  <c r="D559" i="20"/>
  <c r="AJ560" i="20" a="1"/>
  <c r="AJ560" i="20" s="1"/>
  <c r="Q560" i="20"/>
  <c r="AK560" i="20" a="1"/>
  <c r="AK560" i="20" s="1"/>
  <c r="AB560" i="20" a="1"/>
  <c r="AB560" i="20" s="1"/>
  <c r="P560" i="20"/>
  <c r="AI560" i="20" a="1"/>
  <c r="AI560" i="20" s="1"/>
  <c r="Z560" i="20" a="1"/>
  <c r="Z560" i="20" s="1"/>
  <c r="AE560" i="20" a="1"/>
  <c r="AE560" i="20" s="1"/>
  <c r="S560" i="20" a="1"/>
  <c r="S560" i="20" s="1"/>
  <c r="V560" i="20"/>
  <c r="U560" i="20"/>
  <c r="D560" i="20" s="1"/>
  <c r="AH560" i="20" a="1"/>
  <c r="AH560" i="20" s="1"/>
  <c r="R560" i="20"/>
  <c r="O560" i="20"/>
  <c r="X560" i="20" a="1"/>
  <c r="X560" i="20" s="1"/>
  <c r="W560" i="20"/>
  <c r="AA560" i="20" a="1"/>
  <c r="AA560" i="20" s="1"/>
  <c r="T560" i="20" a="1"/>
  <c r="T560" i="20" s="1"/>
  <c r="Y560" i="20" a="1"/>
  <c r="Y560" i="20" s="1"/>
  <c r="AG560" i="20" a="1"/>
  <c r="AG560" i="20" s="1"/>
  <c r="AC560" i="20" a="1"/>
  <c r="AC560" i="20" s="1"/>
  <c r="AF560" i="20" a="1"/>
  <c r="AF560" i="20" s="1"/>
  <c r="AD560" i="20" a="1"/>
  <c r="AD560" i="20" s="1"/>
  <c r="AC602" i="16"/>
  <c r="BG603" i="16" a="1"/>
  <c r="BG603" i="16" s="1"/>
  <c r="AY603" i="16" a="1"/>
  <c r="AY603" i="16" s="1"/>
  <c r="AV603" i="16"/>
  <c r="BH603" i="16" a="1"/>
  <c r="BH603" i="16" s="1"/>
  <c r="AZ603" i="16" a="1"/>
  <c r="AZ603" i="16" s="1"/>
  <c r="BC603" i="16" a="1"/>
  <c r="BC603" i="16" s="1"/>
  <c r="AQ603" i="16"/>
  <c r="AP603" i="16"/>
  <c r="BE603" i="16" a="1"/>
  <c r="BE603" i="16" s="1"/>
  <c r="AR603" i="16" a="1"/>
  <c r="AR603" i="16" s="1"/>
  <c r="AO603" i="16"/>
  <c r="BF603" i="16" a="1"/>
  <c r="BF603" i="16" s="1"/>
  <c r="AN603" i="16"/>
  <c r="BJ603" i="16" a="1"/>
  <c r="BJ603" i="16" s="1"/>
  <c r="AS603" i="16" a="1"/>
  <c r="AS603" i="16" s="1"/>
  <c r="BI603" i="16" a="1"/>
  <c r="BI603" i="16" s="1"/>
  <c r="BA603" i="16" a="1"/>
  <c r="BA603" i="16" s="1"/>
  <c r="BB603" i="16" a="1"/>
  <c r="BB603" i="16" s="1"/>
  <c r="AX603" i="16" a="1"/>
  <c r="AX603" i="16" s="1"/>
  <c r="BD603" i="16" a="1"/>
  <c r="BD603" i="16" s="1"/>
  <c r="AT603" i="16"/>
  <c r="AC603" i="16" s="1"/>
  <c r="AU603" i="16"/>
  <c r="AW603" i="16" a="1"/>
  <c r="AW603" i="16" s="1"/>
  <c r="AI604" i="16"/>
  <c r="AH604" i="16"/>
  <c r="AM604" i="16"/>
  <c r="AF604" i="16"/>
  <c r="AG605" i="16" a="1"/>
  <c r="AG605" i="16" s="1"/>
  <c r="AL605" i="16"/>
  <c r="AJ606" i="16" s="1"/>
  <c r="AK606" i="16" s="1"/>
  <c r="M597" i="21" l="1"/>
  <c r="K598" i="21" s="1"/>
  <c r="L598" i="21" s="1"/>
  <c r="H597" i="21" a="1"/>
  <c r="H597" i="21" s="1"/>
  <c r="I596" i="21"/>
  <c r="N596" i="21"/>
  <c r="J596" i="21"/>
  <c r="G596" i="21"/>
  <c r="AF595" i="21" a="1"/>
  <c r="AF595" i="21" s="1"/>
  <c r="X595" i="21" a="1"/>
  <c r="X595" i="21" s="1"/>
  <c r="AC595" i="21" a="1"/>
  <c r="AC595" i="21" s="1"/>
  <c r="R595" i="21"/>
  <c r="AJ595" i="21" a="1"/>
  <c r="AJ595" i="21" s="1"/>
  <c r="Z595" i="21" a="1"/>
  <c r="Z595" i="21" s="1"/>
  <c r="AB595" i="21" a="1"/>
  <c r="AB595" i="21" s="1"/>
  <c r="AD595" i="21" a="1"/>
  <c r="AD595" i="21" s="1"/>
  <c r="Y595" i="21" a="1"/>
  <c r="Y595" i="21" s="1"/>
  <c r="AH595" i="21" a="1"/>
  <c r="AH595" i="21" s="1"/>
  <c r="P595" i="21"/>
  <c r="AG595" i="21" a="1"/>
  <c r="AG595" i="21" s="1"/>
  <c r="O595" i="21"/>
  <c r="AI595" i="21" a="1"/>
  <c r="AI595" i="21" s="1"/>
  <c r="W595" i="21"/>
  <c r="V595" i="21"/>
  <c r="U595" i="21"/>
  <c r="D595" i="21" s="1"/>
  <c r="T595" i="21" a="1"/>
  <c r="T595" i="21" s="1"/>
  <c r="S595" i="21" a="1"/>
  <c r="S595" i="21" s="1"/>
  <c r="Q595" i="21"/>
  <c r="AA595" i="21" a="1"/>
  <c r="AA595" i="21" s="1"/>
  <c r="AK595" i="21" a="1"/>
  <c r="AK595" i="21" s="1"/>
  <c r="AE595" i="21" a="1"/>
  <c r="AE595" i="21" s="1"/>
  <c r="D594" i="21"/>
  <c r="I562" i="20"/>
  <c r="J562" i="20"/>
  <c r="N562" i="20"/>
  <c r="G562" i="20"/>
  <c r="H563" i="20" a="1"/>
  <c r="H563" i="20" s="1"/>
  <c r="M563" i="20"/>
  <c r="K564" i="20" s="1"/>
  <c r="L564" i="20" s="1"/>
  <c r="AF561" i="20" a="1"/>
  <c r="AF561" i="20" s="1"/>
  <c r="X561" i="20" a="1"/>
  <c r="X561" i="20" s="1"/>
  <c r="AK561" i="20" a="1"/>
  <c r="AK561" i="20" s="1"/>
  <c r="R561" i="20"/>
  <c r="T561" i="20" a="1"/>
  <c r="T561" i="20" s="1"/>
  <c r="AD561" i="20" a="1"/>
  <c r="AD561" i="20" s="1"/>
  <c r="S561" i="20" a="1"/>
  <c r="S561" i="20" s="1"/>
  <c r="V561" i="20"/>
  <c r="AG561" i="20" a="1"/>
  <c r="AG561" i="20" s="1"/>
  <c r="U561" i="20"/>
  <c r="AE561" i="20" a="1"/>
  <c r="AE561" i="20" s="1"/>
  <c r="O561" i="20"/>
  <c r="Y561" i="20" a="1"/>
  <c r="Y561" i="20" s="1"/>
  <c r="Z561" i="20" a="1"/>
  <c r="Z561" i="20" s="1"/>
  <c r="AH561" i="20" a="1"/>
  <c r="AH561" i="20" s="1"/>
  <c r="Q561" i="20"/>
  <c r="P561" i="20"/>
  <c r="AB561" i="20" a="1"/>
  <c r="AB561" i="20" s="1"/>
  <c r="W561" i="20"/>
  <c r="AC561" i="20" a="1"/>
  <c r="AC561" i="20" s="1"/>
  <c r="AJ561" i="20" a="1"/>
  <c r="AJ561" i="20" s="1"/>
  <c r="AA561" i="20" a="1"/>
  <c r="AA561" i="20" s="1"/>
  <c r="AI561" i="20" a="1"/>
  <c r="AI561" i="20" s="1"/>
  <c r="AL606" i="16"/>
  <c r="AJ607" i="16" s="1"/>
  <c r="AK607" i="16" s="1"/>
  <c r="AG606" i="16" a="1"/>
  <c r="AG606" i="16" s="1"/>
  <c r="AM605" i="16"/>
  <c r="AH605" i="16"/>
  <c r="AI605" i="16"/>
  <c r="AF605" i="16"/>
  <c r="BD604" i="16" a="1"/>
  <c r="BD604" i="16" s="1"/>
  <c r="AU604" i="16"/>
  <c r="AP604" i="16"/>
  <c r="AS604" i="16" a="1"/>
  <c r="AS604" i="16" s="1"/>
  <c r="BI604" i="16" a="1"/>
  <c r="BI604" i="16" s="1"/>
  <c r="AY604" i="16" a="1"/>
  <c r="AY604" i="16" s="1"/>
  <c r="BE604" i="16" a="1"/>
  <c r="BE604" i="16" s="1"/>
  <c r="AQ604" i="16"/>
  <c r="AO604" i="16"/>
  <c r="AT604" i="16"/>
  <c r="AC604" i="16" s="1"/>
  <c r="BH604" i="16" a="1"/>
  <c r="BH604" i="16" s="1"/>
  <c r="BA604" i="16" a="1"/>
  <c r="BA604" i="16" s="1"/>
  <c r="AZ604" i="16" a="1"/>
  <c r="AZ604" i="16" s="1"/>
  <c r="AW604" i="16" a="1"/>
  <c r="AW604" i="16" s="1"/>
  <c r="BG604" i="16" a="1"/>
  <c r="BG604" i="16" s="1"/>
  <c r="BF604" i="16" a="1"/>
  <c r="BF604" i="16" s="1"/>
  <c r="BC604" i="16" a="1"/>
  <c r="BC604" i="16" s="1"/>
  <c r="AR604" i="16" a="1"/>
  <c r="AR604" i="16" s="1"/>
  <c r="AN604" i="16"/>
  <c r="AV604" i="16"/>
  <c r="BJ604" i="16" a="1"/>
  <c r="BJ604" i="16" s="1"/>
  <c r="BB604" i="16" a="1"/>
  <c r="BB604" i="16" s="1"/>
  <c r="AX604" i="16" a="1"/>
  <c r="AX604" i="16" s="1"/>
  <c r="AG596" i="21" l="1" a="1"/>
  <c r="AG596" i="21" s="1"/>
  <c r="Y596" i="21" a="1"/>
  <c r="Y596" i="21" s="1"/>
  <c r="W596" i="21"/>
  <c r="AF596" i="21" a="1"/>
  <c r="AF596" i="21" s="1"/>
  <c r="U596" i="21"/>
  <c r="AD596" i="21" a="1"/>
  <c r="AD596" i="21" s="1"/>
  <c r="S596" i="21" a="1"/>
  <c r="S596" i="21" s="1"/>
  <c r="AK596" i="21" a="1"/>
  <c r="AK596" i="21" s="1"/>
  <c r="Z596" i="21" a="1"/>
  <c r="Z596" i="21" s="1"/>
  <c r="AC596" i="21" a="1"/>
  <c r="AC596" i="21" s="1"/>
  <c r="AE596" i="21" a="1"/>
  <c r="AE596" i="21" s="1"/>
  <c r="AB596" i="21" a="1"/>
  <c r="AB596" i="21" s="1"/>
  <c r="T596" i="21" a="1"/>
  <c r="T596" i="21" s="1"/>
  <c r="X596" i="21" a="1"/>
  <c r="X596" i="21" s="1"/>
  <c r="V596" i="21"/>
  <c r="AJ596" i="21" a="1"/>
  <c r="AJ596" i="21" s="1"/>
  <c r="AH596" i="21" a="1"/>
  <c r="AH596" i="21" s="1"/>
  <c r="AA596" i="21" a="1"/>
  <c r="AA596" i="21" s="1"/>
  <c r="R596" i="21"/>
  <c r="AI596" i="21" a="1"/>
  <c r="AI596" i="21" s="1"/>
  <c r="P596" i="21"/>
  <c r="O596" i="21"/>
  <c r="Q596" i="21"/>
  <c r="J597" i="21"/>
  <c r="I597" i="21"/>
  <c r="N597" i="21"/>
  <c r="G597" i="21"/>
  <c r="H598" i="21" a="1"/>
  <c r="H598" i="21" s="1"/>
  <c r="M598" i="21"/>
  <c r="K599" i="21" s="1"/>
  <c r="L599" i="21" s="1"/>
  <c r="H564" i="20" a="1"/>
  <c r="H564" i="20" s="1"/>
  <c r="M564" i="20"/>
  <c r="K565" i="20" s="1"/>
  <c r="L565" i="20" s="1"/>
  <c r="N563" i="20"/>
  <c r="I563" i="20"/>
  <c r="J563" i="20"/>
  <c r="G563" i="20"/>
  <c r="W562" i="20"/>
  <c r="AI562" i="20" a="1"/>
  <c r="AI562" i="20" s="1"/>
  <c r="AC562" i="20" a="1"/>
  <c r="AC562" i="20" s="1"/>
  <c r="P562" i="20"/>
  <c r="O562" i="20"/>
  <c r="AD562" i="20" a="1"/>
  <c r="AD562" i="20" s="1"/>
  <c r="AA562" i="20" a="1"/>
  <c r="AA562" i="20" s="1"/>
  <c r="AG562" i="20" a="1"/>
  <c r="AG562" i="20" s="1"/>
  <c r="Z562" i="20" a="1"/>
  <c r="Z562" i="20" s="1"/>
  <c r="Y562" i="20" a="1"/>
  <c r="Y562" i="20" s="1"/>
  <c r="X562" i="20" a="1"/>
  <c r="X562" i="20" s="1"/>
  <c r="S562" i="20" a="1"/>
  <c r="S562" i="20" s="1"/>
  <c r="AK562" i="20" a="1"/>
  <c r="AK562" i="20" s="1"/>
  <c r="Q562" i="20"/>
  <c r="R562" i="20"/>
  <c r="AJ562" i="20" a="1"/>
  <c r="AJ562" i="20" s="1"/>
  <c r="AH562" i="20" a="1"/>
  <c r="AH562" i="20" s="1"/>
  <c r="AF562" i="20" a="1"/>
  <c r="AF562" i="20" s="1"/>
  <c r="AB562" i="20" a="1"/>
  <c r="AB562" i="20" s="1"/>
  <c r="T562" i="20" a="1"/>
  <c r="T562" i="20" s="1"/>
  <c r="V562" i="20"/>
  <c r="U562" i="20"/>
  <c r="D562" i="20" s="1"/>
  <c r="AE562" i="20" a="1"/>
  <c r="AE562" i="20" s="1"/>
  <c r="D561" i="20"/>
  <c r="BF605" i="16" a="1"/>
  <c r="BF605" i="16" s="1"/>
  <c r="AX605" i="16" a="1"/>
  <c r="AX605" i="16" s="1"/>
  <c r="AT605" i="16"/>
  <c r="BI605" i="16" a="1"/>
  <c r="BI605" i="16" s="1"/>
  <c r="AU605" i="16"/>
  <c r="AS605" i="16" a="1"/>
  <c r="AS605" i="16" s="1"/>
  <c r="BC605" i="16" a="1"/>
  <c r="BC605" i="16" s="1"/>
  <c r="AO605" i="16"/>
  <c r="AN605" i="16"/>
  <c r="BH605" i="16" a="1"/>
  <c r="BH605" i="16" s="1"/>
  <c r="AR605" i="16" a="1"/>
  <c r="AR605" i="16" s="1"/>
  <c r="BJ605" i="16" a="1"/>
  <c r="BJ605" i="16" s="1"/>
  <c r="AQ605" i="16"/>
  <c r="AP605" i="16"/>
  <c r="AV605" i="16"/>
  <c r="BE605" i="16" a="1"/>
  <c r="BE605" i="16" s="1"/>
  <c r="BG605" i="16" a="1"/>
  <c r="BG605" i="16" s="1"/>
  <c r="AZ605" i="16" a="1"/>
  <c r="AZ605" i="16" s="1"/>
  <c r="AY605" i="16" a="1"/>
  <c r="AY605" i="16" s="1"/>
  <c r="BD605" i="16" a="1"/>
  <c r="BD605" i="16" s="1"/>
  <c r="BB605" i="16" a="1"/>
  <c r="BB605" i="16" s="1"/>
  <c r="BA605" i="16" a="1"/>
  <c r="BA605" i="16" s="1"/>
  <c r="AW605" i="16" a="1"/>
  <c r="AW605" i="16" s="1"/>
  <c r="AF606" i="16"/>
  <c r="AI606" i="16"/>
  <c r="AM606" i="16"/>
  <c r="AH606" i="16"/>
  <c r="AG607" i="16" a="1"/>
  <c r="AG607" i="16" s="1"/>
  <c r="AL607" i="16"/>
  <c r="AJ608" i="16" s="1"/>
  <c r="AK608" i="16" s="1"/>
  <c r="H599" i="21" l="1" a="1"/>
  <c r="H599" i="21" s="1"/>
  <c r="M599" i="21"/>
  <c r="K600" i="21" s="1"/>
  <c r="L600" i="21" s="1"/>
  <c r="J598" i="21"/>
  <c r="N598" i="21"/>
  <c r="I598" i="21"/>
  <c r="G598" i="21"/>
  <c r="AE597" i="21" a="1"/>
  <c r="AE597" i="21" s="1"/>
  <c r="V597" i="21"/>
  <c r="AI597" i="21" a="1"/>
  <c r="AI597" i="21" s="1"/>
  <c r="Z597" i="21" a="1"/>
  <c r="Z597" i="21" s="1"/>
  <c r="AJ597" i="21" a="1"/>
  <c r="AJ597" i="21" s="1"/>
  <c r="W597" i="21"/>
  <c r="AH597" i="21" a="1"/>
  <c r="AH597" i="21" s="1"/>
  <c r="U597" i="21"/>
  <c r="D597" i="21" s="1"/>
  <c r="P597" i="21"/>
  <c r="AD597" i="21" a="1"/>
  <c r="AD597" i="21" s="1"/>
  <c r="O597" i="21"/>
  <c r="AK597" i="21" a="1"/>
  <c r="AK597" i="21" s="1"/>
  <c r="S597" i="21" a="1"/>
  <c r="S597" i="21" s="1"/>
  <c r="AG597" i="21" a="1"/>
  <c r="AG597" i="21" s="1"/>
  <c r="Y597" i="21" a="1"/>
  <c r="Y597" i="21" s="1"/>
  <c r="X597" i="21" a="1"/>
  <c r="X597" i="21" s="1"/>
  <c r="R597" i="21"/>
  <c r="Q597" i="21"/>
  <c r="AA597" i="21" a="1"/>
  <c r="AA597" i="21" s="1"/>
  <c r="AF597" i="21" a="1"/>
  <c r="AF597" i="21" s="1"/>
  <c r="AB597" i="21" a="1"/>
  <c r="AB597" i="21" s="1"/>
  <c r="T597" i="21" a="1"/>
  <c r="T597" i="21" s="1"/>
  <c r="AC597" i="21" a="1"/>
  <c r="AC597" i="21" s="1"/>
  <c r="D596" i="21"/>
  <c r="AE563" i="20" a="1"/>
  <c r="AE563" i="20" s="1"/>
  <c r="V563" i="20"/>
  <c r="AJ563" i="20" a="1"/>
  <c r="AJ563" i="20" s="1"/>
  <c r="AA563" i="20" a="1"/>
  <c r="AA563" i="20" s="1"/>
  <c r="R563" i="20"/>
  <c r="AI563" i="20" a="1"/>
  <c r="AI563" i="20" s="1"/>
  <c r="Y563" i="20" a="1"/>
  <c r="Y563" i="20" s="1"/>
  <c r="AC563" i="20" a="1"/>
  <c r="AC563" i="20" s="1"/>
  <c r="AD563" i="20" a="1"/>
  <c r="AD563" i="20" s="1"/>
  <c r="W563" i="20"/>
  <c r="U563" i="20"/>
  <c r="AK563" i="20" a="1"/>
  <c r="AK563" i="20" s="1"/>
  <c r="S563" i="20" a="1"/>
  <c r="S563" i="20" s="1"/>
  <c r="Q563" i="20"/>
  <c r="P563" i="20"/>
  <c r="AH563" i="20" a="1"/>
  <c r="AH563" i="20" s="1"/>
  <c r="AG563" i="20" a="1"/>
  <c r="AG563" i="20" s="1"/>
  <c r="Z563" i="20" a="1"/>
  <c r="Z563" i="20" s="1"/>
  <c r="AF563" i="20" a="1"/>
  <c r="AF563" i="20" s="1"/>
  <c r="AB563" i="20" a="1"/>
  <c r="AB563" i="20" s="1"/>
  <c r="X563" i="20" a="1"/>
  <c r="X563" i="20" s="1"/>
  <c r="O563" i="20"/>
  <c r="T563" i="20" a="1"/>
  <c r="T563" i="20" s="1"/>
  <c r="H565" i="20" a="1"/>
  <c r="H565" i="20" s="1"/>
  <c r="M565" i="20"/>
  <c r="K566" i="20" s="1"/>
  <c r="L566" i="20" s="1"/>
  <c r="I564" i="20"/>
  <c r="J564" i="20"/>
  <c r="G564" i="20"/>
  <c r="N564" i="20"/>
  <c r="AG608" i="16" a="1"/>
  <c r="AG608" i="16" s="1"/>
  <c r="AL608" i="16"/>
  <c r="AJ609" i="16" s="1"/>
  <c r="AK609" i="16" s="1"/>
  <c r="AI607" i="16"/>
  <c r="AM607" i="16"/>
  <c r="AH607" i="16"/>
  <c r="AF607" i="16"/>
  <c r="BC606" i="16" a="1"/>
  <c r="BC606" i="16" s="1"/>
  <c r="BD606" i="16" a="1"/>
  <c r="BD606" i="16" s="1"/>
  <c r="BB606" i="16" a="1"/>
  <c r="BB606" i="16" s="1"/>
  <c r="AO606" i="16"/>
  <c r="AN606" i="16"/>
  <c r="AZ606" i="16" a="1"/>
  <c r="AZ606" i="16" s="1"/>
  <c r="AV606" i="16"/>
  <c r="BA606" i="16" a="1"/>
  <c r="BA606" i="16" s="1"/>
  <c r="BJ606" i="16" a="1"/>
  <c r="BJ606" i="16" s="1"/>
  <c r="AP606" i="16"/>
  <c r="BI606" i="16" a="1"/>
  <c r="BI606" i="16" s="1"/>
  <c r="BH606" i="16" a="1"/>
  <c r="BH606" i="16" s="1"/>
  <c r="BG606" i="16" a="1"/>
  <c r="BG606" i="16" s="1"/>
  <c r="BF606" i="16" a="1"/>
  <c r="BF606" i="16" s="1"/>
  <c r="AX606" i="16" a="1"/>
  <c r="AX606" i="16" s="1"/>
  <c r="AR606" i="16" a="1"/>
  <c r="AR606" i="16" s="1"/>
  <c r="AQ606" i="16"/>
  <c r="BE606" i="16" a="1"/>
  <c r="BE606" i="16" s="1"/>
  <c r="AY606" i="16" a="1"/>
  <c r="AY606" i="16" s="1"/>
  <c r="AW606" i="16" a="1"/>
  <c r="AW606" i="16" s="1"/>
  <c r="AS606" i="16" a="1"/>
  <c r="AS606" i="16" s="1"/>
  <c r="AU606" i="16"/>
  <c r="AT606" i="16"/>
  <c r="AC606" i="16" s="1"/>
  <c r="AC605" i="16"/>
  <c r="AF598" i="21" l="1" a="1"/>
  <c r="AF598" i="21" s="1"/>
  <c r="X598" i="21" a="1"/>
  <c r="X598" i="21" s="1"/>
  <c r="U598" i="21"/>
  <c r="Q598" i="21"/>
  <c r="AE598" i="21" a="1"/>
  <c r="AE598" i="21" s="1"/>
  <c r="AD598" i="21" a="1"/>
  <c r="AD598" i="21" s="1"/>
  <c r="S598" i="21" a="1"/>
  <c r="S598" i="21" s="1"/>
  <c r="AG598" i="21" a="1"/>
  <c r="AG598" i="21" s="1"/>
  <c r="T598" i="21" a="1"/>
  <c r="T598" i="21" s="1"/>
  <c r="O598" i="21"/>
  <c r="Z598" i="21" a="1"/>
  <c r="Z598" i="21" s="1"/>
  <c r="AA598" i="21" a="1"/>
  <c r="AA598" i="21" s="1"/>
  <c r="AJ598" i="21" a="1"/>
  <c r="AJ598" i="21" s="1"/>
  <c r="AK598" i="21" a="1"/>
  <c r="AK598" i="21" s="1"/>
  <c r="Y598" i="21" a="1"/>
  <c r="Y598" i="21" s="1"/>
  <c r="AC598" i="21" a="1"/>
  <c r="AC598" i="21" s="1"/>
  <c r="AB598" i="21" a="1"/>
  <c r="AB598" i="21" s="1"/>
  <c r="R598" i="21"/>
  <c r="AI598" i="21" a="1"/>
  <c r="AI598" i="21" s="1"/>
  <c r="AH598" i="21" a="1"/>
  <c r="AH598" i="21" s="1"/>
  <c r="V598" i="21"/>
  <c r="W598" i="21"/>
  <c r="P598" i="21"/>
  <c r="M600" i="21"/>
  <c r="K601" i="21" s="1"/>
  <c r="L601" i="21" s="1"/>
  <c r="H600" i="21" a="1"/>
  <c r="H600" i="21" s="1"/>
  <c r="I599" i="21"/>
  <c r="G599" i="21"/>
  <c r="J599" i="21"/>
  <c r="N599" i="21"/>
  <c r="U564" i="20"/>
  <c r="D564" i="20" s="1"/>
  <c r="AF564" i="20" a="1"/>
  <c r="AF564" i="20" s="1"/>
  <c r="W564" i="20"/>
  <c r="S564" i="20" a="1"/>
  <c r="S564" i="20" s="1"/>
  <c r="Y564" i="20" a="1"/>
  <c r="Y564" i="20" s="1"/>
  <c r="T564" i="20" a="1"/>
  <c r="T564" i="20" s="1"/>
  <c r="AB564" i="20" a="1"/>
  <c r="AB564" i="20" s="1"/>
  <c r="P564" i="20"/>
  <c r="AG564" i="20" a="1"/>
  <c r="AG564" i="20" s="1"/>
  <c r="O564" i="20"/>
  <c r="AC564" i="20" a="1"/>
  <c r="AC564" i="20" s="1"/>
  <c r="AE564" i="20" a="1"/>
  <c r="AE564" i="20" s="1"/>
  <c r="AD564" i="20" a="1"/>
  <c r="AD564" i="20" s="1"/>
  <c r="AA564" i="20" a="1"/>
  <c r="AA564" i="20" s="1"/>
  <c r="AI564" i="20" a="1"/>
  <c r="AI564" i="20" s="1"/>
  <c r="AJ564" i="20" a="1"/>
  <c r="AJ564" i="20" s="1"/>
  <c r="AH564" i="20" a="1"/>
  <c r="AH564" i="20" s="1"/>
  <c r="X564" i="20" a="1"/>
  <c r="X564" i="20" s="1"/>
  <c r="V564" i="20"/>
  <c r="Q564" i="20"/>
  <c r="R564" i="20"/>
  <c r="AK564" i="20" a="1"/>
  <c r="AK564" i="20" s="1"/>
  <c r="Z564" i="20" a="1"/>
  <c r="Z564" i="20" s="1"/>
  <c r="D563" i="20"/>
  <c r="M566" i="20"/>
  <c r="K567" i="20" s="1"/>
  <c r="L567" i="20" s="1"/>
  <c r="H566" i="20" a="1"/>
  <c r="H566" i="20" s="1"/>
  <c r="G565" i="20"/>
  <c r="J565" i="20"/>
  <c r="N565" i="20"/>
  <c r="I565" i="20"/>
  <c r="BE607" i="16" a="1"/>
  <c r="BE607" i="16" s="1"/>
  <c r="AW607" i="16" a="1"/>
  <c r="AW607" i="16" s="1"/>
  <c r="AS607" i="16" a="1"/>
  <c r="AS607" i="16" s="1"/>
  <c r="BJ607" i="16" a="1"/>
  <c r="BJ607" i="16" s="1"/>
  <c r="BA607" i="16" a="1"/>
  <c r="BA607" i="16" s="1"/>
  <c r="AO607" i="16"/>
  <c r="AY607" i="16" a="1"/>
  <c r="AY607" i="16" s="1"/>
  <c r="BI607" i="16" a="1"/>
  <c r="BI607" i="16" s="1"/>
  <c r="BH607" i="16" a="1"/>
  <c r="BH607" i="16" s="1"/>
  <c r="AX607" i="16" a="1"/>
  <c r="AX607" i="16" s="1"/>
  <c r="BC607" i="16" a="1"/>
  <c r="BC607" i="16" s="1"/>
  <c r="BB607" i="16" a="1"/>
  <c r="BB607" i="16" s="1"/>
  <c r="BD607" i="16" a="1"/>
  <c r="BD607" i="16" s="1"/>
  <c r="AR607" i="16" a="1"/>
  <c r="AR607" i="16" s="1"/>
  <c r="BF607" i="16" a="1"/>
  <c r="BF607" i="16" s="1"/>
  <c r="AQ607" i="16"/>
  <c r="AP607" i="16"/>
  <c r="AN607" i="16"/>
  <c r="BG607" i="16" a="1"/>
  <c r="BG607" i="16" s="1"/>
  <c r="AT607" i="16"/>
  <c r="AZ607" i="16" a="1"/>
  <c r="AZ607" i="16" s="1"/>
  <c r="AV607" i="16"/>
  <c r="AU607" i="16"/>
  <c r="AG609" i="16" a="1"/>
  <c r="AG609" i="16" s="1"/>
  <c r="AL609" i="16"/>
  <c r="AJ610" i="16" s="1"/>
  <c r="AK610" i="16" s="1"/>
  <c r="AH608" i="16"/>
  <c r="AF608" i="16"/>
  <c r="AI608" i="16"/>
  <c r="AM608" i="16"/>
  <c r="W599" i="21" l="1"/>
  <c r="AD599" i="21" a="1"/>
  <c r="AD599" i="21" s="1"/>
  <c r="AF599" i="21" a="1"/>
  <c r="AF599" i="21" s="1"/>
  <c r="U599" i="21"/>
  <c r="D599" i="21" s="1"/>
  <c r="Z599" i="21" a="1"/>
  <c r="Z599" i="21" s="1"/>
  <c r="AI599" i="21" a="1"/>
  <c r="AI599" i="21" s="1"/>
  <c r="Q599" i="21"/>
  <c r="P599" i="21"/>
  <c r="S599" i="21" a="1"/>
  <c r="S599" i="21" s="1"/>
  <c r="AG599" i="21" a="1"/>
  <c r="AG599" i="21" s="1"/>
  <c r="R599" i="21"/>
  <c r="AC599" i="21" a="1"/>
  <c r="AC599" i="21" s="1"/>
  <c r="O599" i="21"/>
  <c r="AJ599" i="21" a="1"/>
  <c r="AJ599" i="21" s="1"/>
  <c r="AE599" i="21" a="1"/>
  <c r="AE599" i="21" s="1"/>
  <c r="AK599" i="21" a="1"/>
  <c r="AK599" i="21" s="1"/>
  <c r="Y599" i="21" a="1"/>
  <c r="Y599" i="21" s="1"/>
  <c r="T599" i="21" a="1"/>
  <c r="T599" i="21" s="1"/>
  <c r="X599" i="21" a="1"/>
  <c r="X599" i="21" s="1"/>
  <c r="V599" i="21"/>
  <c r="AA599" i="21" a="1"/>
  <c r="AA599" i="21" s="1"/>
  <c r="AH599" i="21" a="1"/>
  <c r="AH599" i="21" s="1"/>
  <c r="AB599" i="21" a="1"/>
  <c r="AB599" i="21" s="1"/>
  <c r="N600" i="21"/>
  <c r="G600" i="21"/>
  <c r="I600" i="21"/>
  <c r="J600" i="21"/>
  <c r="H601" i="21" a="1"/>
  <c r="H601" i="21" s="1"/>
  <c r="M601" i="21"/>
  <c r="K602" i="21" s="1"/>
  <c r="L602" i="21" s="1"/>
  <c r="D598" i="21"/>
  <c r="AD565" i="20" a="1"/>
  <c r="AD565" i="20" s="1"/>
  <c r="AG565" i="20" a="1"/>
  <c r="AG565" i="20" s="1"/>
  <c r="W565" i="20"/>
  <c r="AC565" i="20" a="1"/>
  <c r="AC565" i="20" s="1"/>
  <c r="Q565" i="20"/>
  <c r="AB565" i="20" a="1"/>
  <c r="AB565" i="20" s="1"/>
  <c r="AA565" i="20" a="1"/>
  <c r="AA565" i="20" s="1"/>
  <c r="AI565" i="20" a="1"/>
  <c r="AI565" i="20" s="1"/>
  <c r="T565" i="20" a="1"/>
  <c r="T565" i="20" s="1"/>
  <c r="AJ565" i="20" a="1"/>
  <c r="AJ565" i="20" s="1"/>
  <c r="S565" i="20" a="1"/>
  <c r="S565" i="20" s="1"/>
  <c r="R565" i="20"/>
  <c r="Y565" i="20" a="1"/>
  <c r="Y565" i="20" s="1"/>
  <c r="X565" i="20" a="1"/>
  <c r="X565" i="20" s="1"/>
  <c r="V565" i="20"/>
  <c r="AF565" i="20" a="1"/>
  <c r="AF565" i="20" s="1"/>
  <c r="AE565" i="20" a="1"/>
  <c r="AE565" i="20" s="1"/>
  <c r="AK565" i="20" a="1"/>
  <c r="AK565" i="20" s="1"/>
  <c r="U565" i="20"/>
  <c r="P565" i="20"/>
  <c r="O565" i="20"/>
  <c r="AH565" i="20" a="1"/>
  <c r="AH565" i="20" s="1"/>
  <c r="Z565" i="20" a="1"/>
  <c r="Z565" i="20" s="1"/>
  <c r="G566" i="20"/>
  <c r="I566" i="20"/>
  <c r="N566" i="20"/>
  <c r="J566" i="20"/>
  <c r="H567" i="20" a="1"/>
  <c r="H567" i="20" s="1"/>
  <c r="M567" i="20"/>
  <c r="K568" i="20" s="1"/>
  <c r="L568" i="20" s="1"/>
  <c r="AG610" i="16" a="1"/>
  <c r="AG610" i="16" s="1"/>
  <c r="AL610" i="16"/>
  <c r="AJ611" i="16" s="1"/>
  <c r="AK611" i="16" s="1"/>
  <c r="AV608" i="16"/>
  <c r="BJ608" i="16" a="1"/>
  <c r="BJ608" i="16" s="1"/>
  <c r="BB608" i="16" a="1"/>
  <c r="BB608" i="16" s="1"/>
  <c r="BD608" i="16" a="1"/>
  <c r="BD608" i="16" s="1"/>
  <c r="AR608" i="16" a="1"/>
  <c r="AR608" i="16" s="1"/>
  <c r="BF608" i="16" a="1"/>
  <c r="BF608" i="16" s="1"/>
  <c r="AT608" i="16"/>
  <c r="AC608" i="16" s="1"/>
  <c r="AS608" i="16" a="1"/>
  <c r="AS608" i="16" s="1"/>
  <c r="BA608" i="16" a="1"/>
  <c r="BA608" i="16" s="1"/>
  <c r="BG608" i="16" a="1"/>
  <c r="BG608" i="16" s="1"/>
  <c r="AO608" i="16"/>
  <c r="AN608" i="16"/>
  <c r="BC608" i="16" a="1"/>
  <c r="BC608" i="16" s="1"/>
  <c r="AZ608" i="16" a="1"/>
  <c r="AZ608" i="16" s="1"/>
  <c r="BE608" i="16" a="1"/>
  <c r="BE608" i="16" s="1"/>
  <c r="AW608" i="16" a="1"/>
  <c r="AW608" i="16" s="1"/>
  <c r="AU608" i="16"/>
  <c r="AQ608" i="16"/>
  <c r="AX608" i="16" a="1"/>
  <c r="AX608" i="16" s="1"/>
  <c r="AP608" i="16"/>
  <c r="BH608" i="16" a="1"/>
  <c r="BH608" i="16" s="1"/>
  <c r="BI608" i="16" a="1"/>
  <c r="BI608" i="16" s="1"/>
  <c r="AY608" i="16" a="1"/>
  <c r="AY608" i="16" s="1"/>
  <c r="AI609" i="16"/>
  <c r="AM609" i="16"/>
  <c r="AH609" i="16"/>
  <c r="AF609" i="16"/>
  <c r="AC607" i="16"/>
  <c r="H602" i="21" l="1" a="1"/>
  <c r="H602" i="21" s="1"/>
  <c r="M602" i="21"/>
  <c r="K603" i="21" s="1"/>
  <c r="L603" i="21" s="1"/>
  <c r="J601" i="21"/>
  <c r="I601" i="21"/>
  <c r="G601" i="21"/>
  <c r="N601" i="21"/>
  <c r="AE600" i="21" a="1"/>
  <c r="AE600" i="21" s="1"/>
  <c r="V600" i="21"/>
  <c r="T600" i="21" a="1"/>
  <c r="T600" i="21" s="1"/>
  <c r="S600" i="21" a="1"/>
  <c r="S600" i="21" s="1"/>
  <c r="AD600" i="21" a="1"/>
  <c r="AD600" i="21" s="1"/>
  <c r="R600" i="21"/>
  <c r="AB600" i="21" a="1"/>
  <c r="AB600" i="21" s="1"/>
  <c r="AH600" i="21" a="1"/>
  <c r="AH600" i="21" s="1"/>
  <c r="Q600" i="21"/>
  <c r="AI600" i="21" a="1"/>
  <c r="AI600" i="21" s="1"/>
  <c r="P600" i="21"/>
  <c r="AA600" i="21" a="1"/>
  <c r="AA600" i="21" s="1"/>
  <c r="Z600" i="21" a="1"/>
  <c r="Z600" i="21" s="1"/>
  <c r="Y600" i="21" a="1"/>
  <c r="Y600" i="21" s="1"/>
  <c r="AG600" i="21" a="1"/>
  <c r="AG600" i="21" s="1"/>
  <c r="X600" i="21" a="1"/>
  <c r="X600" i="21" s="1"/>
  <c r="W600" i="21"/>
  <c r="U600" i="21"/>
  <c r="AF600" i="21" a="1"/>
  <c r="AF600" i="21" s="1"/>
  <c r="AC600" i="21" a="1"/>
  <c r="AC600" i="21" s="1"/>
  <c r="O600" i="21"/>
  <c r="AJ600" i="21" a="1"/>
  <c r="AJ600" i="21" s="1"/>
  <c r="AK600" i="21" a="1"/>
  <c r="AK600" i="21" s="1"/>
  <c r="H568" i="20" a="1"/>
  <c r="H568" i="20" s="1"/>
  <c r="M568" i="20"/>
  <c r="K569" i="20" s="1"/>
  <c r="L569" i="20" s="1"/>
  <c r="N567" i="20"/>
  <c r="G567" i="20"/>
  <c r="J567" i="20"/>
  <c r="I567" i="20"/>
  <c r="T566" i="20" a="1"/>
  <c r="T566" i="20" s="1"/>
  <c r="AH566" i="20" a="1"/>
  <c r="AH566" i="20" s="1"/>
  <c r="X566" i="20" a="1"/>
  <c r="X566" i="20" s="1"/>
  <c r="AI566" i="20" a="1"/>
  <c r="AI566" i="20" s="1"/>
  <c r="W566" i="20"/>
  <c r="AA566" i="20" a="1"/>
  <c r="AA566" i="20" s="1"/>
  <c r="V566" i="20"/>
  <c r="AK566" i="20" a="1"/>
  <c r="AK566" i="20" s="1"/>
  <c r="U566" i="20"/>
  <c r="D566" i="20" s="1"/>
  <c r="AB566" i="20" a="1"/>
  <c r="AB566" i="20" s="1"/>
  <c r="AG566" i="20" a="1"/>
  <c r="AG566" i="20" s="1"/>
  <c r="O566" i="20"/>
  <c r="AF566" i="20" a="1"/>
  <c r="AF566" i="20" s="1"/>
  <c r="AC566" i="20" a="1"/>
  <c r="AC566" i="20" s="1"/>
  <c r="Z566" i="20" a="1"/>
  <c r="Z566" i="20" s="1"/>
  <c r="AD566" i="20" a="1"/>
  <c r="AD566" i="20" s="1"/>
  <c r="Y566" i="20" a="1"/>
  <c r="Y566" i="20" s="1"/>
  <c r="AE566" i="20" a="1"/>
  <c r="AE566" i="20" s="1"/>
  <c r="S566" i="20" a="1"/>
  <c r="S566" i="20" s="1"/>
  <c r="AJ566" i="20" a="1"/>
  <c r="AJ566" i="20" s="1"/>
  <c r="R566" i="20"/>
  <c r="Q566" i="20"/>
  <c r="P566" i="20"/>
  <c r="D565" i="20"/>
  <c r="BD609" i="16" a="1"/>
  <c r="BD609" i="16" s="1"/>
  <c r="AU609" i="16"/>
  <c r="AR609" i="16" a="1"/>
  <c r="AR609" i="16" s="1"/>
  <c r="BG609" i="16" a="1"/>
  <c r="BG609" i="16" s="1"/>
  <c r="AX609" i="16" a="1"/>
  <c r="AX609" i="16" s="1"/>
  <c r="AY609" i="16" a="1"/>
  <c r="AY609" i="16" s="1"/>
  <c r="BB609" i="16" a="1"/>
  <c r="BB609" i="16" s="1"/>
  <c r="AN609" i="16"/>
  <c r="BA609" i="16" a="1"/>
  <c r="BA609" i="16" s="1"/>
  <c r="AZ609" i="16" a="1"/>
  <c r="AZ609" i="16" s="1"/>
  <c r="BH609" i="16" a="1"/>
  <c r="BH609" i="16" s="1"/>
  <c r="AS609" i="16" a="1"/>
  <c r="AS609" i="16" s="1"/>
  <c r="BE609" i="16" a="1"/>
  <c r="BE609" i="16" s="1"/>
  <c r="AO609" i="16"/>
  <c r="AV609" i="16"/>
  <c r="AT609" i="16"/>
  <c r="BI609" i="16" a="1"/>
  <c r="BI609" i="16" s="1"/>
  <c r="AW609" i="16" a="1"/>
  <c r="AW609" i="16" s="1"/>
  <c r="BJ609" i="16" a="1"/>
  <c r="BJ609" i="16" s="1"/>
  <c r="BF609" i="16" a="1"/>
  <c r="BF609" i="16" s="1"/>
  <c r="AQ609" i="16"/>
  <c r="BC609" i="16" a="1"/>
  <c r="BC609" i="16" s="1"/>
  <c r="AP609" i="16"/>
  <c r="AG611" i="16" a="1"/>
  <c r="AG611" i="16" s="1"/>
  <c r="AL611" i="16"/>
  <c r="AJ612" i="16" s="1"/>
  <c r="AK612" i="16" s="1"/>
  <c r="AF610" i="16"/>
  <c r="AI610" i="16"/>
  <c r="AH610" i="16"/>
  <c r="AM610" i="16"/>
  <c r="D600" i="21" l="1"/>
  <c r="U601" i="21"/>
  <c r="D601" i="21" s="1"/>
  <c r="AK601" i="21" a="1"/>
  <c r="AK601" i="21" s="1"/>
  <c r="AC601" i="21" a="1"/>
  <c r="AC601" i="21" s="1"/>
  <c r="AB601" i="21" a="1"/>
  <c r="AB601" i="21" s="1"/>
  <c r="P601" i="21"/>
  <c r="AI601" i="21" a="1"/>
  <c r="AI601" i="21" s="1"/>
  <c r="Y601" i="21" a="1"/>
  <c r="Y601" i="21" s="1"/>
  <c r="Z601" i="21" a="1"/>
  <c r="Z601" i="21" s="1"/>
  <c r="AH601" i="21" a="1"/>
  <c r="AH601" i="21" s="1"/>
  <c r="T601" i="21" a="1"/>
  <c r="T601" i="21" s="1"/>
  <c r="X601" i="21" a="1"/>
  <c r="X601" i="21" s="1"/>
  <c r="AJ601" i="21" a="1"/>
  <c r="AJ601" i="21" s="1"/>
  <c r="Q601" i="21"/>
  <c r="O601" i="21"/>
  <c r="S601" i="21" a="1"/>
  <c r="S601" i="21" s="1"/>
  <c r="R601" i="21"/>
  <c r="AE601" i="21" a="1"/>
  <c r="AE601" i="21" s="1"/>
  <c r="AD601" i="21" a="1"/>
  <c r="AD601" i="21" s="1"/>
  <c r="AA601" i="21" a="1"/>
  <c r="AA601" i="21" s="1"/>
  <c r="AG601" i="21" a="1"/>
  <c r="AG601" i="21" s="1"/>
  <c r="AF601" i="21" a="1"/>
  <c r="AF601" i="21" s="1"/>
  <c r="W601" i="21"/>
  <c r="V601" i="21"/>
  <c r="M603" i="21"/>
  <c r="K604" i="21" s="1"/>
  <c r="L604" i="21" s="1"/>
  <c r="H603" i="21" a="1"/>
  <c r="H603" i="21" s="1"/>
  <c r="G602" i="21"/>
  <c r="J602" i="21"/>
  <c r="I602" i="21"/>
  <c r="N602" i="21"/>
  <c r="AK567" i="20" a="1"/>
  <c r="AK567" i="20" s="1"/>
  <c r="AC567" i="20" a="1"/>
  <c r="AC567" i="20" s="1"/>
  <c r="AI567" i="20" a="1"/>
  <c r="AI567" i="20" s="1"/>
  <c r="R567" i="20"/>
  <c r="P567" i="20"/>
  <c r="T567" i="20" a="1"/>
  <c r="T567" i="20" s="1"/>
  <c r="AE567" i="20" a="1"/>
  <c r="AE567" i="20" s="1"/>
  <c r="S567" i="20" a="1"/>
  <c r="S567" i="20" s="1"/>
  <c r="Y567" i="20" a="1"/>
  <c r="Y567" i="20" s="1"/>
  <c r="AA567" i="20" a="1"/>
  <c r="AA567" i="20" s="1"/>
  <c r="Z567" i="20" a="1"/>
  <c r="Z567" i="20" s="1"/>
  <c r="AG567" i="20" a="1"/>
  <c r="AG567" i="20" s="1"/>
  <c r="AB567" i="20" a="1"/>
  <c r="AB567" i="20" s="1"/>
  <c r="AD567" i="20" a="1"/>
  <c r="AD567" i="20" s="1"/>
  <c r="W567" i="20"/>
  <c r="V567" i="20"/>
  <c r="X567" i="20" a="1"/>
  <c r="X567" i="20" s="1"/>
  <c r="U567" i="20"/>
  <c r="AF567" i="20" a="1"/>
  <c r="AF567" i="20" s="1"/>
  <c r="O567" i="20"/>
  <c r="Q567" i="20"/>
  <c r="AJ567" i="20" a="1"/>
  <c r="AJ567" i="20" s="1"/>
  <c r="AH567" i="20" a="1"/>
  <c r="AH567" i="20" s="1"/>
  <c r="M569" i="20"/>
  <c r="K570" i="20" s="1"/>
  <c r="L570" i="20" s="1"/>
  <c r="H569" i="20" a="1"/>
  <c r="H569" i="20" s="1"/>
  <c r="G568" i="20"/>
  <c r="J568" i="20"/>
  <c r="I568" i="20"/>
  <c r="N568" i="20"/>
  <c r="AC609" i="16"/>
  <c r="AT610" i="16"/>
  <c r="AC610" i="16" s="1"/>
  <c r="BI610" i="16" a="1"/>
  <c r="BI610" i="16" s="1"/>
  <c r="BA610" i="16" a="1"/>
  <c r="BA610" i="16" s="1"/>
  <c r="AQ610" i="16"/>
  <c r="BJ610" i="16" a="1"/>
  <c r="BJ610" i="16" s="1"/>
  <c r="AN610" i="16"/>
  <c r="BD610" i="16" a="1"/>
  <c r="BD610" i="16" s="1"/>
  <c r="BH610" i="16" a="1"/>
  <c r="BH610" i="16" s="1"/>
  <c r="AX610" i="16" a="1"/>
  <c r="AX610" i="16" s="1"/>
  <c r="AZ610" i="16" a="1"/>
  <c r="AZ610" i="16" s="1"/>
  <c r="AW610" i="16" a="1"/>
  <c r="AW610" i="16" s="1"/>
  <c r="AV610" i="16"/>
  <c r="AR610" i="16" a="1"/>
  <c r="AR610" i="16" s="1"/>
  <c r="BE610" i="16" a="1"/>
  <c r="BE610" i="16" s="1"/>
  <c r="BC610" i="16" a="1"/>
  <c r="BC610" i="16" s="1"/>
  <c r="AS610" i="16" a="1"/>
  <c r="AS610" i="16" s="1"/>
  <c r="BG610" i="16" a="1"/>
  <c r="BG610" i="16" s="1"/>
  <c r="BB610" i="16" a="1"/>
  <c r="BB610" i="16" s="1"/>
  <c r="AU610" i="16"/>
  <c r="AP610" i="16"/>
  <c r="AO610" i="16"/>
  <c r="AY610" i="16" a="1"/>
  <c r="AY610" i="16" s="1"/>
  <c r="BF610" i="16" a="1"/>
  <c r="BF610" i="16" s="1"/>
  <c r="AL612" i="16"/>
  <c r="AJ613" i="16" s="1"/>
  <c r="AK613" i="16" s="1"/>
  <c r="AG612" i="16" a="1"/>
  <c r="AG612" i="16" s="1"/>
  <c r="AF611" i="16"/>
  <c r="AI611" i="16"/>
  <c r="AM611" i="16"/>
  <c r="AH611" i="16"/>
  <c r="AD602" i="21" l="1" a="1"/>
  <c r="AD602" i="21" s="1"/>
  <c r="S602" i="21" a="1"/>
  <c r="S602" i="21" s="1"/>
  <c r="U602" i="21"/>
  <c r="R602" i="21"/>
  <c r="Q602" i="21"/>
  <c r="AI602" i="21" a="1"/>
  <c r="AI602" i="21" s="1"/>
  <c r="X602" i="21" a="1"/>
  <c r="X602" i="21" s="1"/>
  <c r="AJ602" i="21" a="1"/>
  <c r="AJ602" i="21" s="1"/>
  <c r="W602" i="21"/>
  <c r="V602" i="21"/>
  <c r="AC602" i="21" a="1"/>
  <c r="AC602" i="21" s="1"/>
  <c r="AB602" i="21" a="1"/>
  <c r="AB602" i="21" s="1"/>
  <c r="AA602" i="21" a="1"/>
  <c r="AA602" i="21" s="1"/>
  <c r="AH602" i="21" a="1"/>
  <c r="AH602" i="21" s="1"/>
  <c r="Z602" i="21" a="1"/>
  <c r="Z602" i="21" s="1"/>
  <c r="Y602" i="21" a="1"/>
  <c r="Y602" i="21" s="1"/>
  <c r="AG602" i="21" a="1"/>
  <c r="AG602" i="21" s="1"/>
  <c r="T602" i="21" a="1"/>
  <c r="T602" i="21" s="1"/>
  <c r="O602" i="21"/>
  <c r="AK602" i="21" a="1"/>
  <c r="AK602" i="21" s="1"/>
  <c r="AF602" i="21" a="1"/>
  <c r="AF602" i="21" s="1"/>
  <c r="P602" i="21"/>
  <c r="AE602" i="21" a="1"/>
  <c r="AE602" i="21" s="1"/>
  <c r="J603" i="21"/>
  <c r="I603" i="21"/>
  <c r="N603" i="21"/>
  <c r="G603" i="21"/>
  <c r="H604" i="21" a="1"/>
  <c r="H604" i="21" s="1"/>
  <c r="M604" i="21"/>
  <c r="K605" i="21" s="1"/>
  <c r="L605" i="21" s="1"/>
  <c r="S568" i="20" a="1"/>
  <c r="S568" i="20" s="1"/>
  <c r="AJ568" i="20" a="1"/>
  <c r="AJ568" i="20" s="1"/>
  <c r="P568" i="20"/>
  <c r="AF568" i="20" a="1"/>
  <c r="AF568" i="20" s="1"/>
  <c r="V568" i="20"/>
  <c r="X568" i="20" a="1"/>
  <c r="X568" i="20" s="1"/>
  <c r="AA568" i="20" a="1"/>
  <c r="AA568" i="20" s="1"/>
  <c r="AK568" i="20" a="1"/>
  <c r="AK568" i="20" s="1"/>
  <c r="Y568" i="20" a="1"/>
  <c r="Y568" i="20" s="1"/>
  <c r="AD568" i="20" a="1"/>
  <c r="AD568" i="20" s="1"/>
  <c r="W568" i="20"/>
  <c r="U568" i="20"/>
  <c r="D568" i="20" s="1"/>
  <c r="R568" i="20"/>
  <c r="AI568" i="20" a="1"/>
  <c r="AI568" i="20" s="1"/>
  <c r="Q568" i="20"/>
  <c r="Z568" i="20" a="1"/>
  <c r="Z568" i="20" s="1"/>
  <c r="T568" i="20" a="1"/>
  <c r="T568" i="20" s="1"/>
  <c r="O568" i="20"/>
  <c r="AG568" i="20" a="1"/>
  <c r="AG568" i="20" s="1"/>
  <c r="AE568" i="20" a="1"/>
  <c r="AE568" i="20" s="1"/>
  <c r="AC568" i="20" a="1"/>
  <c r="AC568" i="20" s="1"/>
  <c r="AB568" i="20" a="1"/>
  <c r="AB568" i="20" s="1"/>
  <c r="AH568" i="20" a="1"/>
  <c r="AH568" i="20" s="1"/>
  <c r="N569" i="20"/>
  <c r="I569" i="20"/>
  <c r="G569" i="20"/>
  <c r="J569" i="20"/>
  <c r="H570" i="20" a="1"/>
  <c r="H570" i="20" s="1"/>
  <c r="M570" i="20"/>
  <c r="K571" i="20" s="1"/>
  <c r="L571" i="20" s="1"/>
  <c r="D567" i="20"/>
  <c r="BC611" i="16" a="1"/>
  <c r="BC611" i="16" s="1"/>
  <c r="AP611" i="16"/>
  <c r="BD611" i="16" a="1"/>
  <c r="BD611" i="16" s="1"/>
  <c r="AS611" i="16" a="1"/>
  <c r="AS611" i="16" s="1"/>
  <c r="BH611" i="16" a="1"/>
  <c r="BH611" i="16" s="1"/>
  <c r="BE611" i="16" a="1"/>
  <c r="BE611" i="16" s="1"/>
  <c r="AR611" i="16" a="1"/>
  <c r="AR611" i="16" s="1"/>
  <c r="AY611" i="16" a="1"/>
  <c r="AY611" i="16" s="1"/>
  <c r="BA611" i="16" a="1"/>
  <c r="BA611" i="16" s="1"/>
  <c r="AZ611" i="16" a="1"/>
  <c r="AZ611" i="16" s="1"/>
  <c r="AV611" i="16"/>
  <c r="AW611" i="16" a="1"/>
  <c r="AW611" i="16" s="1"/>
  <c r="AU611" i="16"/>
  <c r="AT611" i="16"/>
  <c r="BJ611" i="16" a="1"/>
  <c r="BJ611" i="16" s="1"/>
  <c r="BI611" i="16" a="1"/>
  <c r="BI611" i="16" s="1"/>
  <c r="BF611" i="16" a="1"/>
  <c r="BF611" i="16" s="1"/>
  <c r="BB611" i="16" a="1"/>
  <c r="BB611" i="16" s="1"/>
  <c r="BG611" i="16" a="1"/>
  <c r="BG611" i="16" s="1"/>
  <c r="AQ611" i="16"/>
  <c r="AO611" i="16"/>
  <c r="AN611" i="16"/>
  <c r="AX611" i="16" a="1"/>
  <c r="AX611" i="16" s="1"/>
  <c r="AH612" i="16"/>
  <c r="AF612" i="16"/>
  <c r="AI612" i="16"/>
  <c r="AM612" i="16"/>
  <c r="AL613" i="16"/>
  <c r="AJ614" i="16" s="1"/>
  <c r="AK614" i="16" s="1"/>
  <c r="AG613" i="16" a="1"/>
  <c r="AG613" i="16" s="1"/>
  <c r="M605" i="21" l="1"/>
  <c r="K606" i="21" s="1"/>
  <c r="L606" i="21" s="1"/>
  <c r="H605" i="21" a="1"/>
  <c r="H605" i="21" s="1"/>
  <c r="N604" i="21"/>
  <c r="G604" i="21"/>
  <c r="I604" i="21"/>
  <c r="J604" i="21"/>
  <c r="T603" i="21" a="1"/>
  <c r="T603" i="21" s="1"/>
  <c r="AJ603" i="21" a="1"/>
  <c r="AJ603" i="21" s="1"/>
  <c r="AB603" i="21" a="1"/>
  <c r="AB603" i="21" s="1"/>
  <c r="R603" i="21"/>
  <c r="AH603" i="21" a="1"/>
  <c r="AH603" i="21" s="1"/>
  <c r="Y603" i="21" a="1"/>
  <c r="Y603" i="21" s="1"/>
  <c r="AI603" i="21" a="1"/>
  <c r="AI603" i="21" s="1"/>
  <c r="AF603" i="21" a="1"/>
  <c r="AF603" i="21" s="1"/>
  <c r="X603" i="21" a="1"/>
  <c r="X603" i="21" s="1"/>
  <c r="AK603" i="21" a="1"/>
  <c r="AK603" i="21" s="1"/>
  <c r="W603" i="21"/>
  <c r="P603" i="21"/>
  <c r="AG603" i="21" a="1"/>
  <c r="AG603" i="21" s="1"/>
  <c r="O603" i="21"/>
  <c r="S603" i="21" a="1"/>
  <c r="S603" i="21" s="1"/>
  <c r="Q603" i="21"/>
  <c r="AC603" i="21" a="1"/>
  <c r="AC603" i="21" s="1"/>
  <c r="Z603" i="21" a="1"/>
  <c r="Z603" i="21" s="1"/>
  <c r="AA603" i="21" a="1"/>
  <c r="AA603" i="21" s="1"/>
  <c r="AE603" i="21" a="1"/>
  <c r="AE603" i="21" s="1"/>
  <c r="AD603" i="21" a="1"/>
  <c r="AD603" i="21" s="1"/>
  <c r="U603" i="21"/>
  <c r="D603" i="21" s="1"/>
  <c r="V603" i="21"/>
  <c r="D602" i="21"/>
  <c r="M571" i="20"/>
  <c r="K572" i="20" s="1"/>
  <c r="L572" i="20" s="1"/>
  <c r="H571" i="20" a="1"/>
  <c r="H571" i="20" s="1"/>
  <c r="G570" i="20"/>
  <c r="J570" i="20"/>
  <c r="I570" i="20"/>
  <c r="N570" i="20"/>
  <c r="AJ569" i="20" a="1"/>
  <c r="AJ569" i="20" s="1"/>
  <c r="AB569" i="20" a="1"/>
  <c r="AB569" i="20" s="1"/>
  <c r="R569" i="20"/>
  <c r="AC569" i="20" a="1"/>
  <c r="AC569" i="20" s="1"/>
  <c r="S569" i="20" a="1"/>
  <c r="S569" i="20" s="1"/>
  <c r="O569" i="20"/>
  <c r="W569" i="20"/>
  <c r="AG569" i="20" a="1"/>
  <c r="AG569" i="20" s="1"/>
  <c r="V569" i="20"/>
  <c r="X569" i="20" a="1"/>
  <c r="X569" i="20" s="1"/>
  <c r="AE569" i="20" a="1"/>
  <c r="AE569" i="20" s="1"/>
  <c r="AD569" i="20" a="1"/>
  <c r="AD569" i="20" s="1"/>
  <c r="AF569" i="20" a="1"/>
  <c r="AF569" i="20" s="1"/>
  <c r="Q569" i="20"/>
  <c r="T569" i="20" a="1"/>
  <c r="T569" i="20" s="1"/>
  <c r="P569" i="20"/>
  <c r="AA569" i="20" a="1"/>
  <c r="AA569" i="20" s="1"/>
  <c r="Z569" i="20" a="1"/>
  <c r="Z569" i="20" s="1"/>
  <c r="Y569" i="20" a="1"/>
  <c r="Y569" i="20" s="1"/>
  <c r="U569" i="20"/>
  <c r="AH569" i="20" a="1"/>
  <c r="AH569" i="20" s="1"/>
  <c r="AI569" i="20" a="1"/>
  <c r="AI569" i="20" s="1"/>
  <c r="AK569" i="20" a="1"/>
  <c r="AK569" i="20" s="1"/>
  <c r="AC611" i="16"/>
  <c r="AM613" i="16"/>
  <c r="AH613" i="16"/>
  <c r="AF613" i="16"/>
  <c r="AI613" i="16"/>
  <c r="AL614" i="16"/>
  <c r="AJ615" i="16" s="1"/>
  <c r="AK615" i="16" s="1"/>
  <c r="AG614" i="16" a="1"/>
  <c r="AG614" i="16" s="1"/>
  <c r="AS612" i="16" a="1"/>
  <c r="AS612" i="16" s="1"/>
  <c r="BH612" i="16" a="1"/>
  <c r="BH612" i="16" s="1"/>
  <c r="AZ612" i="16" a="1"/>
  <c r="AZ612" i="16" s="1"/>
  <c r="AO612" i="16"/>
  <c r="AR612" i="16" a="1"/>
  <c r="AR612" i="16" s="1"/>
  <c r="BA612" i="16" a="1"/>
  <c r="BA612" i="16" s="1"/>
  <c r="BJ612" i="16" a="1"/>
  <c r="BJ612" i="16" s="1"/>
  <c r="AX612" i="16" a="1"/>
  <c r="AX612" i="16" s="1"/>
  <c r="BD612" i="16" a="1"/>
  <c r="BD612" i="16" s="1"/>
  <c r="BC612" i="16" a="1"/>
  <c r="BC612" i="16" s="1"/>
  <c r="AY612" i="16" a="1"/>
  <c r="AY612" i="16" s="1"/>
  <c r="BF612" i="16" a="1"/>
  <c r="BF612" i="16" s="1"/>
  <c r="BE612" i="16" a="1"/>
  <c r="BE612" i="16" s="1"/>
  <c r="BG612" i="16" a="1"/>
  <c r="BG612" i="16" s="1"/>
  <c r="AW612" i="16" a="1"/>
  <c r="AW612" i="16" s="1"/>
  <c r="BB612" i="16" a="1"/>
  <c r="BB612" i="16" s="1"/>
  <c r="AT612" i="16"/>
  <c r="AC612" i="16" s="1"/>
  <c r="AN612" i="16"/>
  <c r="AQ612" i="16"/>
  <c r="AP612" i="16"/>
  <c r="AU612" i="16"/>
  <c r="BI612" i="16" a="1"/>
  <c r="BI612" i="16" s="1"/>
  <c r="AV612" i="16"/>
  <c r="AK604" i="21" l="1" a="1"/>
  <c r="AK604" i="21" s="1"/>
  <c r="AC604" i="21" a="1"/>
  <c r="AC604" i="21" s="1"/>
  <c r="Q604" i="21"/>
  <c r="AB604" i="21" a="1"/>
  <c r="AB604" i="21" s="1"/>
  <c r="O604" i="21"/>
  <c r="S604" i="21" a="1"/>
  <c r="S604" i="21" s="1"/>
  <c r="AD604" i="21" a="1"/>
  <c r="AD604" i="21" s="1"/>
  <c r="R604" i="21"/>
  <c r="P604" i="21"/>
  <c r="AE604" i="21" a="1"/>
  <c r="AE604" i="21" s="1"/>
  <c r="Y604" i="21" a="1"/>
  <c r="Y604" i="21" s="1"/>
  <c r="X604" i="21" a="1"/>
  <c r="X604" i="21" s="1"/>
  <c r="W604" i="21"/>
  <c r="V604" i="21"/>
  <c r="U604" i="21"/>
  <c r="T604" i="21" a="1"/>
  <c r="T604" i="21" s="1"/>
  <c r="AA604" i="21" a="1"/>
  <c r="AA604" i="21" s="1"/>
  <c r="AJ604" i="21" a="1"/>
  <c r="AJ604" i="21" s="1"/>
  <c r="AI604" i="21" a="1"/>
  <c r="AI604" i="21" s="1"/>
  <c r="Z604" i="21" a="1"/>
  <c r="Z604" i="21" s="1"/>
  <c r="AF604" i="21" a="1"/>
  <c r="AF604" i="21" s="1"/>
  <c r="AH604" i="21" a="1"/>
  <c r="AH604" i="21" s="1"/>
  <c r="AG604" i="21" a="1"/>
  <c r="AG604" i="21" s="1"/>
  <c r="I605" i="21"/>
  <c r="G605" i="21"/>
  <c r="N605" i="21"/>
  <c r="J605" i="21"/>
  <c r="H606" i="21" a="1"/>
  <c r="H606" i="21" s="1"/>
  <c r="M606" i="21"/>
  <c r="K607" i="21" s="1"/>
  <c r="L607" i="21" s="1"/>
  <c r="D569" i="20"/>
  <c r="Q570" i="20"/>
  <c r="AD570" i="20" a="1"/>
  <c r="AD570" i="20" s="1"/>
  <c r="T570" i="20" a="1"/>
  <c r="T570" i="20" s="1"/>
  <c r="P570" i="20"/>
  <c r="AG570" i="20" a="1"/>
  <c r="AG570" i="20" s="1"/>
  <c r="W570" i="20"/>
  <c r="R570" i="20"/>
  <c r="O570" i="20"/>
  <c r="AI570" i="20" a="1"/>
  <c r="AI570" i="20" s="1"/>
  <c r="X570" i="20" a="1"/>
  <c r="X570" i="20" s="1"/>
  <c r="V570" i="20"/>
  <c r="AH570" i="20" a="1"/>
  <c r="AH570" i="20" s="1"/>
  <c r="S570" i="20" a="1"/>
  <c r="S570" i="20" s="1"/>
  <c r="U570" i="20"/>
  <c r="D570" i="20" s="1"/>
  <c r="AK570" i="20" a="1"/>
  <c r="AK570" i="20" s="1"/>
  <c r="Z570" i="20" a="1"/>
  <c r="Z570" i="20" s="1"/>
  <c r="Y570" i="20" a="1"/>
  <c r="Y570" i="20" s="1"/>
  <c r="AJ570" i="20" a="1"/>
  <c r="AJ570" i="20" s="1"/>
  <c r="AA570" i="20" a="1"/>
  <c r="AA570" i="20" s="1"/>
  <c r="AE570" i="20" a="1"/>
  <c r="AE570" i="20" s="1"/>
  <c r="AC570" i="20" a="1"/>
  <c r="AC570" i="20" s="1"/>
  <c r="AF570" i="20" a="1"/>
  <c r="AF570" i="20" s="1"/>
  <c r="AB570" i="20" a="1"/>
  <c r="AB570" i="20" s="1"/>
  <c r="G571" i="20"/>
  <c r="N571" i="20"/>
  <c r="J571" i="20"/>
  <c r="I571" i="20"/>
  <c r="H572" i="20" a="1"/>
  <c r="H572" i="20" s="1"/>
  <c r="M572" i="20"/>
  <c r="K573" i="20" s="1"/>
  <c r="L573" i="20" s="1"/>
  <c r="AM614" i="16"/>
  <c r="AI614" i="16"/>
  <c r="AH614" i="16"/>
  <c r="AF614" i="16"/>
  <c r="AL615" i="16"/>
  <c r="AJ616" i="16" s="1"/>
  <c r="AK616" i="16" s="1"/>
  <c r="AG615" i="16" a="1"/>
  <c r="AG615" i="16" s="1"/>
  <c r="BJ613" i="16" a="1"/>
  <c r="BJ613" i="16" s="1"/>
  <c r="BB613" i="16" a="1"/>
  <c r="BB613" i="16" s="1"/>
  <c r="AN613" i="16"/>
  <c r="BH613" i="16" a="1"/>
  <c r="BH613" i="16" s="1"/>
  <c r="AX613" i="16" a="1"/>
  <c r="AX613" i="16" s="1"/>
  <c r="BG613" i="16" a="1"/>
  <c r="BG613" i="16" s="1"/>
  <c r="AW613" i="16" a="1"/>
  <c r="AW613" i="16" s="1"/>
  <c r="AV613" i="16"/>
  <c r="BE613" i="16" a="1"/>
  <c r="BE613" i="16" s="1"/>
  <c r="AP613" i="16"/>
  <c r="AO613" i="16"/>
  <c r="AY613" i="16" a="1"/>
  <c r="AY613" i="16" s="1"/>
  <c r="AU613" i="16"/>
  <c r="AT613" i="16"/>
  <c r="AC613" i="16" s="1"/>
  <c r="BD613" i="16" a="1"/>
  <c r="BD613" i="16" s="1"/>
  <c r="BF613" i="16" a="1"/>
  <c r="BF613" i="16" s="1"/>
  <c r="AZ613" i="16" a="1"/>
  <c r="AZ613" i="16" s="1"/>
  <c r="BC613" i="16" a="1"/>
  <c r="BC613" i="16" s="1"/>
  <c r="BA613" i="16" a="1"/>
  <c r="BA613" i="16" s="1"/>
  <c r="BI613" i="16" a="1"/>
  <c r="BI613" i="16" s="1"/>
  <c r="AS613" i="16" a="1"/>
  <c r="AS613" i="16" s="1"/>
  <c r="AR613" i="16" a="1"/>
  <c r="AR613" i="16" s="1"/>
  <c r="AQ613" i="16"/>
  <c r="D604" i="21" l="1"/>
  <c r="H607" i="21" a="1"/>
  <c r="H607" i="21" s="1"/>
  <c r="M607" i="21"/>
  <c r="K608" i="21" s="1"/>
  <c r="L608" i="21" s="1"/>
  <c r="I606" i="21"/>
  <c r="G606" i="21"/>
  <c r="N606" i="21"/>
  <c r="J606" i="21"/>
  <c r="S605" i="21" a="1"/>
  <c r="S605" i="21" s="1"/>
  <c r="AI605" i="21" a="1"/>
  <c r="AI605" i="21" s="1"/>
  <c r="AA605" i="21" a="1"/>
  <c r="AA605" i="21" s="1"/>
  <c r="P605" i="21"/>
  <c r="AE605" i="21" a="1"/>
  <c r="AE605" i="21" s="1"/>
  <c r="Y605" i="21" a="1"/>
  <c r="Y605" i="21" s="1"/>
  <c r="AH605" i="21" a="1"/>
  <c r="AH605" i="21" s="1"/>
  <c r="AC605" i="21" a="1"/>
  <c r="AC605" i="21" s="1"/>
  <c r="AB605" i="21" a="1"/>
  <c r="AB605" i="21" s="1"/>
  <c r="Z605" i="21" a="1"/>
  <c r="Z605" i="21" s="1"/>
  <c r="AD605" i="21" a="1"/>
  <c r="AD605" i="21" s="1"/>
  <c r="T605" i="21" a="1"/>
  <c r="T605" i="21" s="1"/>
  <c r="AK605" i="21" a="1"/>
  <c r="AK605" i="21" s="1"/>
  <c r="AJ605" i="21" a="1"/>
  <c r="AJ605" i="21" s="1"/>
  <c r="O605" i="21"/>
  <c r="R605" i="21"/>
  <c r="Q605" i="21"/>
  <c r="AG605" i="21" a="1"/>
  <c r="AG605" i="21" s="1"/>
  <c r="AF605" i="21" a="1"/>
  <c r="AF605" i="21" s="1"/>
  <c r="V605" i="21"/>
  <c r="U605" i="21"/>
  <c r="D605" i="21" s="1"/>
  <c r="X605" i="21" a="1"/>
  <c r="X605" i="21" s="1"/>
  <c r="W605" i="21"/>
  <c r="M573" i="20"/>
  <c r="K574" i="20" s="1"/>
  <c r="L574" i="20" s="1"/>
  <c r="H573" i="20" a="1"/>
  <c r="H573" i="20" s="1"/>
  <c r="J572" i="20"/>
  <c r="N572" i="20"/>
  <c r="I572" i="20"/>
  <c r="G572" i="20"/>
  <c r="AI571" i="20" a="1"/>
  <c r="AI571" i="20" s="1"/>
  <c r="AA571" i="20" a="1"/>
  <c r="AA571" i="20" s="1"/>
  <c r="P571" i="20"/>
  <c r="AE571" i="20" a="1"/>
  <c r="AE571" i="20" s="1"/>
  <c r="U571" i="20"/>
  <c r="D571" i="20" s="1"/>
  <c r="AB571" i="20" a="1"/>
  <c r="AB571" i="20" s="1"/>
  <c r="Z571" i="20" a="1"/>
  <c r="Z571" i="20" s="1"/>
  <c r="AJ571" i="20" a="1"/>
  <c r="AJ571" i="20" s="1"/>
  <c r="AH571" i="20" a="1"/>
  <c r="AH571" i="20" s="1"/>
  <c r="V571" i="20"/>
  <c r="T571" i="20" a="1"/>
  <c r="T571" i="20" s="1"/>
  <c r="X571" i="20" a="1"/>
  <c r="X571" i="20" s="1"/>
  <c r="AK571" i="20" a="1"/>
  <c r="AK571" i="20" s="1"/>
  <c r="W571" i="20"/>
  <c r="AC571" i="20" a="1"/>
  <c r="AC571" i="20" s="1"/>
  <c r="O571" i="20"/>
  <c r="AG571" i="20" a="1"/>
  <c r="AG571" i="20" s="1"/>
  <c r="AF571" i="20" a="1"/>
  <c r="AF571" i="20" s="1"/>
  <c r="S571" i="20" a="1"/>
  <c r="S571" i="20" s="1"/>
  <c r="Q571" i="20"/>
  <c r="AD571" i="20" a="1"/>
  <c r="AD571" i="20" s="1"/>
  <c r="Y571" i="20" a="1"/>
  <c r="Y571" i="20" s="1"/>
  <c r="R571" i="20"/>
  <c r="AH615" i="16"/>
  <c r="AM615" i="16"/>
  <c r="AI615" i="16"/>
  <c r="AF615" i="16"/>
  <c r="AG616" i="16" a="1"/>
  <c r="AG616" i="16" s="1"/>
  <c r="AL616" i="16"/>
  <c r="AJ617" i="16" s="1"/>
  <c r="AK617" i="16" s="1"/>
  <c r="AR614" i="16" a="1"/>
  <c r="AR614" i="16" s="1"/>
  <c r="BG614" i="16" a="1"/>
  <c r="BG614" i="16" s="1"/>
  <c r="AY614" i="16" a="1"/>
  <c r="AY614" i="16" s="1"/>
  <c r="AS614" i="16" a="1"/>
  <c r="AS614" i="16" s="1"/>
  <c r="BC614" i="16" a="1"/>
  <c r="BC614" i="16" s="1"/>
  <c r="AQ614" i="16"/>
  <c r="BD614" i="16" a="1"/>
  <c r="BD614" i="16" s="1"/>
  <c r="AP614" i="16"/>
  <c r="BI614" i="16" a="1"/>
  <c r="BI614" i="16" s="1"/>
  <c r="AW614" i="16" a="1"/>
  <c r="AW614" i="16" s="1"/>
  <c r="BH614" i="16" a="1"/>
  <c r="BH614" i="16" s="1"/>
  <c r="AT614" i="16"/>
  <c r="BE614" i="16" a="1"/>
  <c r="BE614" i="16" s="1"/>
  <c r="BF614" i="16" a="1"/>
  <c r="BF614" i="16" s="1"/>
  <c r="AZ614" i="16" a="1"/>
  <c r="AZ614" i="16" s="1"/>
  <c r="BB614" i="16" a="1"/>
  <c r="BB614" i="16" s="1"/>
  <c r="AX614" i="16" a="1"/>
  <c r="AX614" i="16" s="1"/>
  <c r="AO614" i="16"/>
  <c r="AN614" i="16"/>
  <c r="AU614" i="16"/>
  <c r="BA614" i="16" a="1"/>
  <c r="BA614" i="16" s="1"/>
  <c r="AV614" i="16"/>
  <c r="BJ614" i="16" a="1"/>
  <c r="BJ614" i="16" s="1"/>
  <c r="AJ606" i="21" l="1" a="1"/>
  <c r="AJ606" i="21" s="1"/>
  <c r="AB606" i="21" a="1"/>
  <c r="AB606" i="21" s="1"/>
  <c r="R606" i="21"/>
  <c r="O606" i="21"/>
  <c r="AD606" i="21" a="1"/>
  <c r="AD606" i="21" s="1"/>
  <c r="S606" i="21" a="1"/>
  <c r="S606" i="21" s="1"/>
  <c r="Q606" i="21"/>
  <c r="Z606" i="21" a="1"/>
  <c r="Z606" i="21" s="1"/>
  <c r="AK606" i="21" a="1"/>
  <c r="AK606" i="21" s="1"/>
  <c r="AA606" i="21" a="1"/>
  <c r="AA606" i="21" s="1"/>
  <c r="AG606" i="21" a="1"/>
  <c r="AG606" i="21" s="1"/>
  <c r="P606" i="21"/>
  <c r="AE606" i="21" a="1"/>
  <c r="AE606" i="21" s="1"/>
  <c r="AF606" i="21" a="1"/>
  <c r="AF606" i="21" s="1"/>
  <c r="Y606" i="21" a="1"/>
  <c r="Y606" i="21" s="1"/>
  <c r="X606" i="21" a="1"/>
  <c r="X606" i="21" s="1"/>
  <c r="T606" i="21" a="1"/>
  <c r="T606" i="21" s="1"/>
  <c r="V606" i="21"/>
  <c r="U606" i="21"/>
  <c r="D606" i="21" s="1"/>
  <c r="AC606" i="21" a="1"/>
  <c r="AC606" i="21" s="1"/>
  <c r="W606" i="21"/>
  <c r="AH606" i="21" a="1"/>
  <c r="AH606" i="21" s="1"/>
  <c r="AI606" i="21" a="1"/>
  <c r="AI606" i="21" s="1"/>
  <c r="M608" i="21"/>
  <c r="K609" i="21" s="1"/>
  <c r="L609" i="21" s="1"/>
  <c r="H608" i="21" a="1"/>
  <c r="H608" i="21" s="1"/>
  <c r="N607" i="21"/>
  <c r="J607" i="21"/>
  <c r="I607" i="21"/>
  <c r="G607" i="21"/>
  <c r="O572" i="20"/>
  <c r="AF572" i="20" a="1"/>
  <c r="AF572" i="20" s="1"/>
  <c r="W572" i="20"/>
  <c r="AH572" i="20" a="1"/>
  <c r="AH572" i="20" s="1"/>
  <c r="Y572" i="20" a="1"/>
  <c r="Y572" i="20" s="1"/>
  <c r="U572" i="20"/>
  <c r="AG572" i="20" a="1"/>
  <c r="AG572" i="20" s="1"/>
  <c r="T572" i="20" a="1"/>
  <c r="T572" i="20" s="1"/>
  <c r="AI572" i="20" a="1"/>
  <c r="AI572" i="20" s="1"/>
  <c r="S572" i="20" a="1"/>
  <c r="S572" i="20" s="1"/>
  <c r="AA572" i="20" a="1"/>
  <c r="AA572" i="20" s="1"/>
  <c r="Z572" i="20" a="1"/>
  <c r="Z572" i="20" s="1"/>
  <c r="AJ572" i="20" a="1"/>
  <c r="AJ572" i="20" s="1"/>
  <c r="P572" i="20"/>
  <c r="AC572" i="20" a="1"/>
  <c r="AC572" i="20" s="1"/>
  <c r="AB572" i="20" a="1"/>
  <c r="AB572" i="20" s="1"/>
  <c r="AK572" i="20" a="1"/>
  <c r="AK572" i="20" s="1"/>
  <c r="AE572" i="20" a="1"/>
  <c r="AE572" i="20" s="1"/>
  <c r="AD572" i="20" a="1"/>
  <c r="AD572" i="20" s="1"/>
  <c r="R572" i="20"/>
  <c r="V572" i="20"/>
  <c r="Q572" i="20"/>
  <c r="X572" i="20" a="1"/>
  <c r="X572" i="20" s="1"/>
  <c r="N573" i="20"/>
  <c r="J573" i="20"/>
  <c r="G573" i="20"/>
  <c r="I573" i="20"/>
  <c r="M574" i="20"/>
  <c r="K575" i="20" s="1"/>
  <c r="L575" i="20" s="1"/>
  <c r="H574" i="20" a="1"/>
  <c r="H574" i="20" s="1"/>
  <c r="AG617" i="16" a="1"/>
  <c r="AG617" i="16" s="1"/>
  <c r="AL617" i="16"/>
  <c r="AJ618" i="16" s="1"/>
  <c r="AK618" i="16" s="1"/>
  <c r="AM616" i="16"/>
  <c r="AF616" i="16"/>
  <c r="AI616" i="16"/>
  <c r="AH616" i="16"/>
  <c r="AC614" i="16"/>
  <c r="BI615" i="16" a="1"/>
  <c r="BI615" i="16" s="1"/>
  <c r="BA615" i="16" a="1"/>
  <c r="BA615" i="16" s="1"/>
  <c r="AQ615" i="16"/>
  <c r="BF615" i="16" a="1"/>
  <c r="BF615" i="16" s="1"/>
  <c r="AW615" i="16" a="1"/>
  <c r="AW615" i="16" s="1"/>
  <c r="BH615" i="16" a="1"/>
  <c r="BH615" i="16" s="1"/>
  <c r="AX615" i="16" a="1"/>
  <c r="AX615" i="16" s="1"/>
  <c r="AZ615" i="16" a="1"/>
  <c r="AZ615" i="16" s="1"/>
  <c r="AU615" i="16"/>
  <c r="AT615" i="16"/>
  <c r="AC615" i="16" s="1"/>
  <c r="AV615" i="16"/>
  <c r="AR615" i="16" a="1"/>
  <c r="AR615" i="16" s="1"/>
  <c r="AY615" i="16" a="1"/>
  <c r="AY615" i="16" s="1"/>
  <c r="AS615" i="16" a="1"/>
  <c r="AS615" i="16" s="1"/>
  <c r="BD615" i="16" a="1"/>
  <c r="BD615" i="16" s="1"/>
  <c r="BB615" i="16" a="1"/>
  <c r="BB615" i="16" s="1"/>
  <c r="AP615" i="16"/>
  <c r="AO615" i="16"/>
  <c r="BE615" i="16" a="1"/>
  <c r="BE615" i="16" s="1"/>
  <c r="BC615" i="16" a="1"/>
  <c r="BC615" i="16" s="1"/>
  <c r="BG615" i="16" a="1"/>
  <c r="BG615" i="16" s="1"/>
  <c r="AN615" i="16"/>
  <c r="BJ615" i="16" a="1"/>
  <c r="BJ615" i="16" s="1"/>
  <c r="Q607" i="21" l="1"/>
  <c r="AH607" i="21" a="1"/>
  <c r="AH607" i="21" s="1"/>
  <c r="Z607" i="21" a="1"/>
  <c r="Z607" i="21" s="1"/>
  <c r="AK607" i="21" a="1"/>
  <c r="AK607" i="21" s="1"/>
  <c r="AB607" i="21" a="1"/>
  <c r="AB607" i="21" s="1"/>
  <c r="O607" i="21"/>
  <c r="X607" i="21" a="1"/>
  <c r="X607" i="21" s="1"/>
  <c r="AJ607" i="21" a="1"/>
  <c r="AJ607" i="21" s="1"/>
  <c r="W607" i="21"/>
  <c r="AI607" i="21" a="1"/>
  <c r="AI607" i="21" s="1"/>
  <c r="V607" i="21"/>
  <c r="AC607" i="21" a="1"/>
  <c r="AC607" i="21" s="1"/>
  <c r="U607" i="21"/>
  <c r="T607" i="21" a="1"/>
  <c r="T607" i="21" s="1"/>
  <c r="AA607" i="21" a="1"/>
  <c r="AA607" i="21" s="1"/>
  <c r="AG607" i="21" a="1"/>
  <c r="AG607" i="21" s="1"/>
  <c r="AD607" i="21" a="1"/>
  <c r="AD607" i="21" s="1"/>
  <c r="S607" i="21" a="1"/>
  <c r="S607" i="21" s="1"/>
  <c r="R607" i="21"/>
  <c r="P607" i="21"/>
  <c r="Y607" i="21" a="1"/>
  <c r="Y607" i="21" s="1"/>
  <c r="AF607" i="21" a="1"/>
  <c r="AF607" i="21" s="1"/>
  <c r="AE607" i="21" a="1"/>
  <c r="AE607" i="21" s="1"/>
  <c r="J608" i="21"/>
  <c r="I608" i="21"/>
  <c r="G608" i="21"/>
  <c r="N608" i="21"/>
  <c r="H609" i="21" a="1"/>
  <c r="H609" i="21" s="1"/>
  <c r="M609" i="21"/>
  <c r="K610" i="21" s="1"/>
  <c r="L610" i="21" s="1"/>
  <c r="N574" i="20"/>
  <c r="J574" i="20"/>
  <c r="I574" i="20"/>
  <c r="G574" i="20"/>
  <c r="M575" i="20"/>
  <c r="K576" i="20" s="1"/>
  <c r="L576" i="20" s="1"/>
  <c r="H575" i="20" a="1"/>
  <c r="H575" i="20" s="1"/>
  <c r="AH573" i="20" a="1"/>
  <c r="AH573" i="20" s="1"/>
  <c r="Z573" i="20" a="1"/>
  <c r="Z573" i="20" s="1"/>
  <c r="AG573" i="20" a="1"/>
  <c r="AG573" i="20" s="1"/>
  <c r="AK573" i="20" a="1"/>
  <c r="AK573" i="20" s="1"/>
  <c r="AB573" i="20" a="1"/>
  <c r="AB573" i="20" s="1"/>
  <c r="P573" i="20"/>
  <c r="Q573" i="20"/>
  <c r="AC573" i="20" a="1"/>
  <c r="AC573" i="20" s="1"/>
  <c r="O573" i="20"/>
  <c r="T573" i="20" a="1"/>
  <c r="T573" i="20" s="1"/>
  <c r="AF573" i="20" a="1"/>
  <c r="AF573" i="20" s="1"/>
  <c r="AA573" i="20" a="1"/>
  <c r="AA573" i="20" s="1"/>
  <c r="Y573" i="20" a="1"/>
  <c r="Y573" i="20" s="1"/>
  <c r="X573" i="20" a="1"/>
  <c r="X573" i="20" s="1"/>
  <c r="U573" i="20"/>
  <c r="D573" i="20" s="1"/>
  <c r="S573" i="20" a="1"/>
  <c r="S573" i="20" s="1"/>
  <c r="AE573" i="20" a="1"/>
  <c r="AE573" i="20" s="1"/>
  <c r="AD573" i="20" a="1"/>
  <c r="AD573" i="20" s="1"/>
  <c r="AI573" i="20" a="1"/>
  <c r="AI573" i="20" s="1"/>
  <c r="R573" i="20"/>
  <c r="W573" i="20"/>
  <c r="V573" i="20"/>
  <c r="AJ573" i="20" a="1"/>
  <c r="AJ573" i="20" s="1"/>
  <c r="D572" i="20"/>
  <c r="AP616" i="16"/>
  <c r="BF616" i="16" a="1"/>
  <c r="BF616" i="16" s="1"/>
  <c r="AX616" i="16" a="1"/>
  <c r="AX616" i="16" s="1"/>
  <c r="AZ616" i="16" a="1"/>
  <c r="AZ616" i="16" s="1"/>
  <c r="BC616" i="16" a="1"/>
  <c r="BC616" i="16" s="1"/>
  <c r="AR616" i="16" a="1"/>
  <c r="AR616" i="16" s="1"/>
  <c r="BG616" i="16" a="1"/>
  <c r="BG616" i="16" s="1"/>
  <c r="AV616" i="16"/>
  <c r="AU616" i="16"/>
  <c r="BH616" i="16" a="1"/>
  <c r="BH616" i="16" s="1"/>
  <c r="AT616" i="16"/>
  <c r="BA616" i="16" a="1"/>
  <c r="BA616" i="16" s="1"/>
  <c r="AW616" i="16" a="1"/>
  <c r="AW616" i="16" s="1"/>
  <c r="BI616" i="16" a="1"/>
  <c r="BI616" i="16" s="1"/>
  <c r="AN616" i="16"/>
  <c r="BE616" i="16" a="1"/>
  <c r="BE616" i="16" s="1"/>
  <c r="AQ616" i="16"/>
  <c r="AO616" i="16"/>
  <c r="BB616" i="16" a="1"/>
  <c r="BB616" i="16" s="1"/>
  <c r="AY616" i="16" a="1"/>
  <c r="AY616" i="16" s="1"/>
  <c r="BJ616" i="16" a="1"/>
  <c r="BJ616" i="16" s="1"/>
  <c r="BD616" i="16" a="1"/>
  <c r="BD616" i="16" s="1"/>
  <c r="AS616" i="16" a="1"/>
  <c r="AS616" i="16" s="1"/>
  <c r="AG618" i="16" a="1"/>
  <c r="AG618" i="16" s="1"/>
  <c r="AL618" i="16"/>
  <c r="AJ619" i="16" s="1"/>
  <c r="AK619" i="16" s="1"/>
  <c r="AI617" i="16"/>
  <c r="AH617" i="16"/>
  <c r="AM617" i="16"/>
  <c r="AF617" i="16"/>
  <c r="M610" i="21" l="1"/>
  <c r="K611" i="21" s="1"/>
  <c r="L611" i="21" s="1"/>
  <c r="H610" i="21" a="1"/>
  <c r="H610" i="21" s="1"/>
  <c r="D607" i="21"/>
  <c r="J609" i="21"/>
  <c r="I609" i="21"/>
  <c r="N609" i="21"/>
  <c r="G609" i="21"/>
  <c r="AI608" i="21" a="1"/>
  <c r="AI608" i="21" s="1"/>
  <c r="AA608" i="21" a="1"/>
  <c r="AA608" i="21" s="1"/>
  <c r="P608" i="21"/>
  <c r="T608" i="21" a="1"/>
  <c r="T608" i="21" s="1"/>
  <c r="AD608" i="21" a="1"/>
  <c r="AD608" i="21" s="1"/>
  <c r="R608" i="21"/>
  <c r="AC608" i="21" a="1"/>
  <c r="AC608" i="21" s="1"/>
  <c r="Q608" i="21"/>
  <c r="AH608" i="21" a="1"/>
  <c r="AH608" i="21" s="1"/>
  <c r="U608" i="21"/>
  <c r="D608" i="21" s="1"/>
  <c r="AG608" i="21" a="1"/>
  <c r="AG608" i="21" s="1"/>
  <c r="AB608" i="21" a="1"/>
  <c r="AB608" i="21" s="1"/>
  <c r="AF608" i="21" a="1"/>
  <c r="AF608" i="21" s="1"/>
  <c r="S608" i="21" a="1"/>
  <c r="S608" i="21" s="1"/>
  <c r="Z608" i="21" a="1"/>
  <c r="Z608" i="21" s="1"/>
  <c r="Y608" i="21" a="1"/>
  <c r="Y608" i="21" s="1"/>
  <c r="X608" i="21" a="1"/>
  <c r="X608" i="21" s="1"/>
  <c r="W608" i="21"/>
  <c r="AE608" i="21" a="1"/>
  <c r="AE608" i="21" s="1"/>
  <c r="V608" i="21"/>
  <c r="O608" i="21"/>
  <c r="AJ608" i="21" a="1"/>
  <c r="AJ608" i="21" s="1"/>
  <c r="AK608" i="21" a="1"/>
  <c r="AK608" i="21" s="1"/>
  <c r="J575" i="20"/>
  <c r="N575" i="20"/>
  <c r="I575" i="20"/>
  <c r="G575" i="20"/>
  <c r="M576" i="20"/>
  <c r="K577" i="20" s="1"/>
  <c r="L577" i="20" s="1"/>
  <c r="H576" i="20" a="1"/>
  <c r="H576" i="20" s="1"/>
  <c r="Z574" i="20" a="1"/>
  <c r="Z574" i="20" s="1"/>
  <c r="T574" i="20" a="1"/>
  <c r="T574" i="20" s="1"/>
  <c r="AF574" i="20" a="1"/>
  <c r="AF574" i="20" s="1"/>
  <c r="U574" i="20"/>
  <c r="AJ574" i="20" a="1"/>
  <c r="AJ574" i="20" s="1"/>
  <c r="Y574" i="20" a="1"/>
  <c r="Y574" i="20" s="1"/>
  <c r="R574" i="20"/>
  <c r="AE574" i="20" a="1"/>
  <c r="AE574" i="20" s="1"/>
  <c r="Q574" i="20"/>
  <c r="AD574" i="20" a="1"/>
  <c r="AD574" i="20" s="1"/>
  <c r="AG574" i="20" a="1"/>
  <c r="AG574" i="20" s="1"/>
  <c r="AI574" i="20" a="1"/>
  <c r="AI574" i="20" s="1"/>
  <c r="AH574" i="20" a="1"/>
  <c r="AH574" i="20" s="1"/>
  <c r="AC574" i="20" a="1"/>
  <c r="AC574" i="20" s="1"/>
  <c r="AB574" i="20" a="1"/>
  <c r="AB574" i="20" s="1"/>
  <c r="AA574" i="20" a="1"/>
  <c r="AA574" i="20" s="1"/>
  <c r="W574" i="20"/>
  <c r="X574" i="20" a="1"/>
  <c r="X574" i="20" s="1"/>
  <c r="O574" i="20"/>
  <c r="AK574" i="20" a="1"/>
  <c r="AK574" i="20" s="1"/>
  <c r="S574" i="20" a="1"/>
  <c r="S574" i="20" s="1"/>
  <c r="V574" i="20"/>
  <c r="P574" i="20"/>
  <c r="BH617" i="16" a="1"/>
  <c r="BH617" i="16" s="1"/>
  <c r="AZ617" i="16" a="1"/>
  <c r="AZ617" i="16" s="1"/>
  <c r="AO617" i="16"/>
  <c r="BC617" i="16" a="1"/>
  <c r="BC617" i="16" s="1"/>
  <c r="AX617" i="16" a="1"/>
  <c r="AX617" i="16" s="1"/>
  <c r="AQ617" i="16"/>
  <c r="AP617" i="16"/>
  <c r="BG617" i="16" a="1"/>
  <c r="BG617" i="16" s="1"/>
  <c r="AT617" i="16"/>
  <c r="AC617" i="16" s="1"/>
  <c r="BB617" i="16" a="1"/>
  <c r="BB617" i="16" s="1"/>
  <c r="AY617" i="16" a="1"/>
  <c r="AY617" i="16" s="1"/>
  <c r="BI617" i="16" a="1"/>
  <c r="BI617" i="16" s="1"/>
  <c r="BD617" i="16" a="1"/>
  <c r="BD617" i="16" s="1"/>
  <c r="BA617" i="16" a="1"/>
  <c r="BA617" i="16" s="1"/>
  <c r="AS617" i="16" a="1"/>
  <c r="AS617" i="16" s="1"/>
  <c r="BF617" i="16" a="1"/>
  <c r="BF617" i="16" s="1"/>
  <c r="BE617" i="16" a="1"/>
  <c r="BE617" i="16" s="1"/>
  <c r="AW617" i="16" a="1"/>
  <c r="AW617" i="16" s="1"/>
  <c r="AV617" i="16"/>
  <c r="AU617" i="16"/>
  <c r="AR617" i="16" a="1"/>
  <c r="AR617" i="16" s="1"/>
  <c r="AN617" i="16"/>
  <c r="BJ617" i="16" a="1"/>
  <c r="BJ617" i="16" s="1"/>
  <c r="AC616" i="16"/>
  <c r="AL619" i="16"/>
  <c r="AJ620" i="16" s="1"/>
  <c r="AK620" i="16" s="1"/>
  <c r="AG619" i="16" a="1"/>
  <c r="AG619" i="16" s="1"/>
  <c r="AI618" i="16"/>
  <c r="AH618" i="16"/>
  <c r="AM618" i="16"/>
  <c r="AF618" i="16"/>
  <c r="O609" i="21" l="1"/>
  <c r="AG609" i="21" a="1"/>
  <c r="AG609" i="21" s="1"/>
  <c r="Y609" i="21" a="1"/>
  <c r="Y609" i="21" s="1"/>
  <c r="X609" i="21" a="1"/>
  <c r="X609" i="21" s="1"/>
  <c r="W609" i="21"/>
  <c r="AK609" i="21" a="1"/>
  <c r="AK609" i="21" s="1"/>
  <c r="AA609" i="21" a="1"/>
  <c r="AA609" i="21" s="1"/>
  <c r="Z609" i="21" a="1"/>
  <c r="Z609" i="21" s="1"/>
  <c r="AF609" i="21" a="1"/>
  <c r="AF609" i="21" s="1"/>
  <c r="S609" i="21" a="1"/>
  <c r="S609" i="21" s="1"/>
  <c r="AE609" i="21" a="1"/>
  <c r="AE609" i="21" s="1"/>
  <c r="P609" i="21"/>
  <c r="AJ609" i="21" a="1"/>
  <c r="AJ609" i="21" s="1"/>
  <c r="R609" i="21"/>
  <c r="Q609" i="21"/>
  <c r="AD609" i="21" a="1"/>
  <c r="AD609" i="21" s="1"/>
  <c r="AC609" i="21" a="1"/>
  <c r="AC609" i="21" s="1"/>
  <c r="AI609" i="21" a="1"/>
  <c r="AI609" i="21" s="1"/>
  <c r="AH609" i="21" a="1"/>
  <c r="AH609" i="21" s="1"/>
  <c r="AB609" i="21" a="1"/>
  <c r="AB609" i="21" s="1"/>
  <c r="V609" i="21"/>
  <c r="T609" i="21" a="1"/>
  <c r="T609" i="21" s="1"/>
  <c r="U609" i="21"/>
  <c r="N610" i="21"/>
  <c r="J610" i="21"/>
  <c r="I610" i="21"/>
  <c r="G610" i="21"/>
  <c r="M611" i="21"/>
  <c r="K612" i="21" s="1"/>
  <c r="L612" i="21" s="1"/>
  <c r="H611" i="21" a="1"/>
  <c r="H611" i="21" s="1"/>
  <c r="D574" i="20"/>
  <c r="N576" i="20"/>
  <c r="G576" i="20"/>
  <c r="I576" i="20"/>
  <c r="J576" i="20"/>
  <c r="M577" i="20"/>
  <c r="K578" i="20" s="1"/>
  <c r="L578" i="20" s="1"/>
  <c r="H577" i="20" a="1"/>
  <c r="H577" i="20" s="1"/>
  <c r="AG575" i="20" a="1"/>
  <c r="AG575" i="20" s="1"/>
  <c r="Y575" i="20" a="1"/>
  <c r="Y575" i="20" s="1"/>
  <c r="AA575" i="20" a="1"/>
  <c r="AA575" i="20" s="1"/>
  <c r="O575" i="20"/>
  <c r="X575" i="20" a="1"/>
  <c r="X575" i="20" s="1"/>
  <c r="AJ575" i="20" a="1"/>
  <c r="AJ575" i="20" s="1"/>
  <c r="Z575" i="20" a="1"/>
  <c r="Z575" i="20" s="1"/>
  <c r="AF575" i="20" a="1"/>
  <c r="AF575" i="20" s="1"/>
  <c r="T575" i="20" a="1"/>
  <c r="T575" i="20" s="1"/>
  <c r="R575" i="20"/>
  <c r="AE575" i="20" a="1"/>
  <c r="AE575" i="20" s="1"/>
  <c r="Q575" i="20"/>
  <c r="AI575" i="20" a="1"/>
  <c r="AI575" i="20" s="1"/>
  <c r="S575" i="20" a="1"/>
  <c r="S575" i="20" s="1"/>
  <c r="W575" i="20"/>
  <c r="AB575" i="20" a="1"/>
  <c r="AB575" i="20" s="1"/>
  <c r="V575" i="20"/>
  <c r="P575" i="20"/>
  <c r="AC575" i="20" a="1"/>
  <c r="AC575" i="20" s="1"/>
  <c r="U575" i="20"/>
  <c r="D575" i="20" s="1"/>
  <c r="AK575" i="20" a="1"/>
  <c r="AK575" i="20" s="1"/>
  <c r="AD575" i="20" a="1"/>
  <c r="AD575" i="20" s="1"/>
  <c r="AH575" i="20" a="1"/>
  <c r="AH575" i="20" s="1"/>
  <c r="AN618" i="16"/>
  <c r="BE618" i="16" a="1"/>
  <c r="BE618" i="16" s="1"/>
  <c r="AW618" i="16" a="1"/>
  <c r="AW618" i="16" s="1"/>
  <c r="BF618" i="16" a="1"/>
  <c r="BF618" i="16" s="1"/>
  <c r="AV618" i="16"/>
  <c r="AQ618" i="16"/>
  <c r="BJ618" i="16" a="1"/>
  <c r="BJ618" i="16" s="1"/>
  <c r="AZ618" i="16" a="1"/>
  <c r="AZ618" i="16" s="1"/>
  <c r="AY618" i="16" a="1"/>
  <c r="AY618" i="16" s="1"/>
  <c r="AS618" i="16" a="1"/>
  <c r="AS618" i="16" s="1"/>
  <c r="AO618" i="16"/>
  <c r="BD618" i="16" a="1"/>
  <c r="BD618" i="16" s="1"/>
  <c r="AR618" i="16" a="1"/>
  <c r="AR618" i="16" s="1"/>
  <c r="BI618" i="16" a="1"/>
  <c r="BI618" i="16" s="1"/>
  <c r="AP618" i="16"/>
  <c r="BC618" i="16" a="1"/>
  <c r="BC618" i="16" s="1"/>
  <c r="AT618" i="16"/>
  <c r="BA618" i="16" a="1"/>
  <c r="BA618" i="16" s="1"/>
  <c r="AX618" i="16" a="1"/>
  <c r="AX618" i="16" s="1"/>
  <c r="BH618" i="16" a="1"/>
  <c r="BH618" i="16" s="1"/>
  <c r="AU618" i="16"/>
  <c r="BG618" i="16" a="1"/>
  <c r="BG618" i="16" s="1"/>
  <c r="BB618" i="16" a="1"/>
  <c r="BB618" i="16" s="1"/>
  <c r="AM619" i="16"/>
  <c r="AH619" i="16"/>
  <c r="AF619" i="16"/>
  <c r="AI619" i="16"/>
  <c r="AL620" i="16"/>
  <c r="AJ621" i="16" s="1"/>
  <c r="AK621" i="16" s="1"/>
  <c r="AG620" i="16" a="1"/>
  <c r="AG620" i="16" s="1"/>
  <c r="J611" i="21" l="1"/>
  <c r="I611" i="21"/>
  <c r="N611" i="21"/>
  <c r="G611" i="21"/>
  <c r="H612" i="21" a="1"/>
  <c r="H612" i="21" s="1"/>
  <c r="M612" i="21"/>
  <c r="K613" i="21" s="1"/>
  <c r="L613" i="21" s="1"/>
  <c r="AH610" i="21" a="1"/>
  <c r="AH610" i="21" s="1"/>
  <c r="Z610" i="21" a="1"/>
  <c r="Z610" i="21" s="1"/>
  <c r="O610" i="21"/>
  <c r="AJ610" i="21" a="1"/>
  <c r="AJ610" i="21" s="1"/>
  <c r="AA610" i="21" a="1"/>
  <c r="AA610" i="21" s="1"/>
  <c r="AG610" i="21" a="1"/>
  <c r="AG610" i="21" s="1"/>
  <c r="U610" i="21"/>
  <c r="D610" i="21" s="1"/>
  <c r="AF610" i="21" a="1"/>
  <c r="AF610" i="21" s="1"/>
  <c r="S610" i="21" a="1"/>
  <c r="S610" i="21" s="1"/>
  <c r="AE610" i="21" a="1"/>
  <c r="AE610" i="21" s="1"/>
  <c r="R610" i="21"/>
  <c r="T610" i="21" a="1"/>
  <c r="T610" i="21" s="1"/>
  <c r="AI610" i="21" a="1"/>
  <c r="AI610" i="21" s="1"/>
  <c r="AK610" i="21" a="1"/>
  <c r="AK610" i="21" s="1"/>
  <c r="AD610" i="21" a="1"/>
  <c r="AD610" i="21" s="1"/>
  <c r="AC610" i="21" a="1"/>
  <c r="AC610" i="21" s="1"/>
  <c r="W610" i="21"/>
  <c r="V610" i="21"/>
  <c r="P610" i="21"/>
  <c r="X610" i="21" a="1"/>
  <c r="X610" i="21" s="1"/>
  <c r="Q610" i="21"/>
  <c r="AB610" i="21" a="1"/>
  <c r="AB610" i="21" s="1"/>
  <c r="Y610" i="21" a="1"/>
  <c r="Y610" i="21" s="1"/>
  <c r="D609" i="21"/>
  <c r="J577" i="20"/>
  <c r="I577" i="20"/>
  <c r="G577" i="20"/>
  <c r="N577" i="20"/>
  <c r="H578" i="20" a="1"/>
  <c r="H578" i="20" s="1"/>
  <c r="M578" i="20"/>
  <c r="K579" i="20" s="1"/>
  <c r="L579" i="20" s="1"/>
  <c r="AB576" i="20" a="1"/>
  <c r="AB576" i="20" s="1"/>
  <c r="Q576" i="20"/>
  <c r="AJ576" i="20" a="1"/>
  <c r="AJ576" i="20" s="1"/>
  <c r="AA576" i="20" a="1"/>
  <c r="AA576" i="20" s="1"/>
  <c r="X576" i="20" a="1"/>
  <c r="X576" i="20" s="1"/>
  <c r="AE576" i="20" a="1"/>
  <c r="AE576" i="20" s="1"/>
  <c r="R576" i="20"/>
  <c r="AD576" i="20" a="1"/>
  <c r="AD576" i="20" s="1"/>
  <c r="P576" i="20"/>
  <c r="T576" i="20" a="1"/>
  <c r="T576" i="20" s="1"/>
  <c r="AG576" i="20" a="1"/>
  <c r="AG576" i="20" s="1"/>
  <c r="S576" i="20" a="1"/>
  <c r="S576" i="20" s="1"/>
  <c r="Y576" i="20" a="1"/>
  <c r="Y576" i="20" s="1"/>
  <c r="AF576" i="20" a="1"/>
  <c r="AF576" i="20" s="1"/>
  <c r="U576" i="20"/>
  <c r="D576" i="20" s="1"/>
  <c r="O576" i="20"/>
  <c r="Z576" i="20" a="1"/>
  <c r="Z576" i="20" s="1"/>
  <c r="W576" i="20"/>
  <c r="V576" i="20"/>
  <c r="AI576" i="20" a="1"/>
  <c r="AI576" i="20" s="1"/>
  <c r="AH576" i="20" a="1"/>
  <c r="AH576" i="20" s="1"/>
  <c r="AC576" i="20" a="1"/>
  <c r="AC576" i="20" s="1"/>
  <c r="AK576" i="20" a="1"/>
  <c r="AK576" i="20" s="1"/>
  <c r="AM620" i="16"/>
  <c r="AI620" i="16"/>
  <c r="AH620" i="16"/>
  <c r="AF620" i="16"/>
  <c r="AG621" i="16" a="1"/>
  <c r="AG621" i="16" s="1"/>
  <c r="AL621" i="16"/>
  <c r="AJ622" i="16" s="1"/>
  <c r="AK622" i="16" s="1"/>
  <c r="BG619" i="16" a="1"/>
  <c r="BG619" i="16" s="1"/>
  <c r="AY619" i="16" a="1"/>
  <c r="AY619" i="16" s="1"/>
  <c r="AV619" i="16"/>
  <c r="BI619" i="16" a="1"/>
  <c r="BI619" i="16" s="1"/>
  <c r="AZ619" i="16" a="1"/>
  <c r="AZ619" i="16" s="1"/>
  <c r="BF619" i="16" a="1"/>
  <c r="BF619" i="16" s="1"/>
  <c r="AT619" i="16"/>
  <c r="AC619" i="16" s="1"/>
  <c r="BE619" i="16" a="1"/>
  <c r="BE619" i="16" s="1"/>
  <c r="AR619" i="16" a="1"/>
  <c r="AR619" i="16" s="1"/>
  <c r="BD619" i="16" a="1"/>
  <c r="BD619" i="16" s="1"/>
  <c r="AQ619" i="16"/>
  <c r="AS619" i="16" a="1"/>
  <c r="AS619" i="16" s="1"/>
  <c r="BC619" i="16" a="1"/>
  <c r="BC619" i="16" s="1"/>
  <c r="BA619" i="16" a="1"/>
  <c r="BA619" i="16" s="1"/>
  <c r="BB619" i="16" a="1"/>
  <c r="BB619" i="16" s="1"/>
  <c r="AX619" i="16" a="1"/>
  <c r="AX619" i="16" s="1"/>
  <c r="AO619" i="16"/>
  <c r="BJ619" i="16" a="1"/>
  <c r="BJ619" i="16" s="1"/>
  <c r="AW619" i="16" a="1"/>
  <c r="AW619" i="16" s="1"/>
  <c r="AU619" i="16"/>
  <c r="AP619" i="16"/>
  <c r="BH619" i="16" a="1"/>
  <c r="BH619" i="16" s="1"/>
  <c r="AN619" i="16"/>
  <c r="AC618" i="16"/>
  <c r="M613" i="21" l="1"/>
  <c r="K614" i="21" s="1"/>
  <c r="L614" i="21" s="1"/>
  <c r="H613" i="21" a="1"/>
  <c r="H613" i="21" s="1"/>
  <c r="I612" i="21"/>
  <c r="G612" i="21"/>
  <c r="J612" i="21"/>
  <c r="N612" i="21"/>
  <c r="AF611" i="21" a="1"/>
  <c r="AF611" i="21" s="1"/>
  <c r="X611" i="21" a="1"/>
  <c r="X611" i="21" s="1"/>
  <c r="AD611" i="21" a="1"/>
  <c r="AD611" i="21" s="1"/>
  <c r="S611" i="21" a="1"/>
  <c r="S611" i="21" s="1"/>
  <c r="AC611" i="21" a="1"/>
  <c r="AC611" i="21" s="1"/>
  <c r="P611" i="21"/>
  <c r="O611" i="21"/>
  <c r="R611" i="21"/>
  <c r="Q611" i="21"/>
  <c r="AK611" i="21" a="1"/>
  <c r="AK611" i="21" s="1"/>
  <c r="W611" i="21"/>
  <c r="AH611" i="21" a="1"/>
  <c r="AH611" i="21" s="1"/>
  <c r="AG611" i="21" a="1"/>
  <c r="AG611" i="21" s="1"/>
  <c r="AB611" i="21" a="1"/>
  <c r="AB611" i="21" s="1"/>
  <c r="AA611" i="21" a="1"/>
  <c r="AA611" i="21" s="1"/>
  <c r="AE611" i="21" a="1"/>
  <c r="AE611" i="21" s="1"/>
  <c r="AJ611" i="21" a="1"/>
  <c r="AJ611" i="21" s="1"/>
  <c r="V611" i="21"/>
  <c r="U611" i="21"/>
  <c r="T611" i="21" a="1"/>
  <c r="T611" i="21" s="1"/>
  <c r="AI611" i="21" a="1"/>
  <c r="AI611" i="21" s="1"/>
  <c r="Z611" i="21" a="1"/>
  <c r="Z611" i="21" s="1"/>
  <c r="Y611" i="21" a="1"/>
  <c r="Y611" i="21" s="1"/>
  <c r="M579" i="20"/>
  <c r="K580" i="20" s="1"/>
  <c r="L580" i="20" s="1"/>
  <c r="H579" i="20" a="1"/>
  <c r="H579" i="20" s="1"/>
  <c r="I578" i="20"/>
  <c r="G578" i="20"/>
  <c r="J578" i="20"/>
  <c r="N578" i="20"/>
  <c r="AF577" i="20" a="1"/>
  <c r="AF577" i="20" s="1"/>
  <c r="X577" i="20" a="1"/>
  <c r="X577" i="20" s="1"/>
  <c r="AC577" i="20" a="1"/>
  <c r="AC577" i="20" s="1"/>
  <c r="S577" i="20" a="1"/>
  <c r="S577" i="20" s="1"/>
  <c r="AD577" i="20" a="1"/>
  <c r="AD577" i="20" s="1"/>
  <c r="AI577" i="20" a="1"/>
  <c r="AI577" i="20" s="1"/>
  <c r="AE577" i="20" a="1"/>
  <c r="AE577" i="20" s="1"/>
  <c r="R577" i="20"/>
  <c r="AB577" i="20" a="1"/>
  <c r="AB577" i="20" s="1"/>
  <c r="AH577" i="20" a="1"/>
  <c r="AH577" i="20" s="1"/>
  <c r="T577" i="20" a="1"/>
  <c r="T577" i="20" s="1"/>
  <c r="W577" i="20"/>
  <c r="AG577" i="20" a="1"/>
  <c r="AG577" i="20" s="1"/>
  <c r="Z577" i="20" a="1"/>
  <c r="Z577" i="20" s="1"/>
  <c r="V577" i="20"/>
  <c r="U577" i="20"/>
  <c r="P577" i="20"/>
  <c r="Y577" i="20" a="1"/>
  <c r="Y577" i="20" s="1"/>
  <c r="Q577" i="20"/>
  <c r="O577" i="20"/>
  <c r="AJ577" i="20" a="1"/>
  <c r="AJ577" i="20" s="1"/>
  <c r="AA577" i="20" a="1"/>
  <c r="AA577" i="20" s="1"/>
  <c r="AK577" i="20" a="1"/>
  <c r="AK577" i="20" s="1"/>
  <c r="AL622" i="16"/>
  <c r="AJ623" i="16" s="1"/>
  <c r="AK623" i="16" s="1"/>
  <c r="AG622" i="16" a="1"/>
  <c r="AG622" i="16" s="1"/>
  <c r="AF621" i="16"/>
  <c r="AI621" i="16"/>
  <c r="AH621" i="16"/>
  <c r="AM621" i="16"/>
  <c r="BD620" i="16" a="1"/>
  <c r="BD620" i="16" s="1"/>
  <c r="AU620" i="16"/>
  <c r="AR620" i="16" a="1"/>
  <c r="AR620" i="16" s="1"/>
  <c r="BB620" i="16" a="1"/>
  <c r="BB620" i="16" s="1"/>
  <c r="AP620" i="16"/>
  <c r="BC620" i="16" a="1"/>
  <c r="BC620" i="16" s="1"/>
  <c r="AO620" i="16"/>
  <c r="AN620" i="16"/>
  <c r="BE620" i="16" a="1"/>
  <c r="BE620" i="16" s="1"/>
  <c r="AQ620" i="16"/>
  <c r="BJ620" i="16" a="1"/>
  <c r="BJ620" i="16" s="1"/>
  <c r="AW620" i="16" a="1"/>
  <c r="AW620" i="16" s="1"/>
  <c r="AS620" i="16" a="1"/>
  <c r="AS620" i="16" s="1"/>
  <c r="BI620" i="16" a="1"/>
  <c r="BI620" i="16" s="1"/>
  <c r="AY620" i="16" a="1"/>
  <c r="AY620" i="16" s="1"/>
  <c r="AX620" i="16" a="1"/>
  <c r="AX620" i="16" s="1"/>
  <c r="AZ620" i="16" a="1"/>
  <c r="AZ620" i="16" s="1"/>
  <c r="BA620" i="16" a="1"/>
  <c r="BA620" i="16" s="1"/>
  <c r="AV620" i="16"/>
  <c r="BH620" i="16" a="1"/>
  <c r="BH620" i="16" s="1"/>
  <c r="BG620" i="16" a="1"/>
  <c r="BG620" i="16" s="1"/>
  <c r="BF620" i="16" a="1"/>
  <c r="BF620" i="16" s="1"/>
  <c r="AT620" i="16"/>
  <c r="D611" i="21" l="1"/>
  <c r="AG612" i="21" a="1"/>
  <c r="AG612" i="21" s="1"/>
  <c r="Y612" i="21" a="1"/>
  <c r="Y612" i="21" s="1"/>
  <c r="W612" i="21"/>
  <c r="X612" i="21" a="1"/>
  <c r="X612" i="21" s="1"/>
  <c r="V612" i="21"/>
  <c r="AJ612" i="21" a="1"/>
  <c r="AJ612" i="21" s="1"/>
  <c r="Z612" i="21" a="1"/>
  <c r="Z612" i="21" s="1"/>
  <c r="Q612" i="21"/>
  <c r="AD612" i="21" a="1"/>
  <c r="AD612" i="21" s="1"/>
  <c r="P612" i="21"/>
  <c r="AA612" i="21" a="1"/>
  <c r="AA612" i="21" s="1"/>
  <c r="U612" i="21"/>
  <c r="D612" i="21" s="1"/>
  <c r="T612" i="21" a="1"/>
  <c r="T612" i="21" s="1"/>
  <c r="AC612" i="21" a="1"/>
  <c r="AC612" i="21" s="1"/>
  <c r="AI612" i="21" a="1"/>
  <c r="AI612" i="21" s="1"/>
  <c r="O612" i="21"/>
  <c r="AF612" i="21" a="1"/>
  <c r="AF612" i="21" s="1"/>
  <c r="AH612" i="21" a="1"/>
  <c r="AH612" i="21" s="1"/>
  <c r="AE612" i="21" a="1"/>
  <c r="AE612" i="21" s="1"/>
  <c r="R612" i="21"/>
  <c r="AK612" i="21" a="1"/>
  <c r="AK612" i="21" s="1"/>
  <c r="AB612" i="21" a="1"/>
  <c r="AB612" i="21" s="1"/>
  <c r="S612" i="21" a="1"/>
  <c r="S612" i="21" s="1"/>
  <c r="N613" i="21"/>
  <c r="I613" i="21"/>
  <c r="G613" i="21"/>
  <c r="J613" i="21"/>
  <c r="H614" i="21" a="1"/>
  <c r="H614" i="21" s="1"/>
  <c r="M614" i="21"/>
  <c r="K615" i="21" s="1"/>
  <c r="L615" i="21" s="1"/>
  <c r="D577" i="20"/>
  <c r="W578" i="20"/>
  <c r="AD578" i="20" a="1"/>
  <c r="AD578" i="20" s="1"/>
  <c r="T578" i="20" a="1"/>
  <c r="T578" i="20" s="1"/>
  <c r="AG578" i="20" a="1"/>
  <c r="AG578" i="20" s="1"/>
  <c r="X578" i="20" a="1"/>
  <c r="X578" i="20" s="1"/>
  <c r="R578" i="20"/>
  <c r="AK578" i="20" a="1"/>
  <c r="AK578" i="20" s="1"/>
  <c r="AA578" i="20" a="1"/>
  <c r="AA578" i="20" s="1"/>
  <c r="Z578" i="20" a="1"/>
  <c r="Z578" i="20" s="1"/>
  <c r="AJ578" i="20" a="1"/>
  <c r="AJ578" i="20" s="1"/>
  <c r="AH578" i="20" a="1"/>
  <c r="AH578" i="20" s="1"/>
  <c r="P578" i="20"/>
  <c r="O578" i="20"/>
  <c r="AF578" i="20" a="1"/>
  <c r="AF578" i="20" s="1"/>
  <c r="AE578" i="20" a="1"/>
  <c r="AE578" i="20" s="1"/>
  <c r="AB578" i="20" a="1"/>
  <c r="AB578" i="20" s="1"/>
  <c r="U578" i="20"/>
  <c r="D578" i="20" s="1"/>
  <c r="S578" i="20" a="1"/>
  <c r="S578" i="20" s="1"/>
  <c r="V578" i="20"/>
  <c r="Q578" i="20"/>
  <c r="AI578" i="20" a="1"/>
  <c r="AI578" i="20" s="1"/>
  <c r="AC578" i="20" a="1"/>
  <c r="AC578" i="20" s="1"/>
  <c r="Y578" i="20" a="1"/>
  <c r="Y578" i="20" s="1"/>
  <c r="G579" i="20"/>
  <c r="I579" i="20"/>
  <c r="N579" i="20"/>
  <c r="J579" i="20"/>
  <c r="H580" i="20" a="1"/>
  <c r="H580" i="20" s="1"/>
  <c r="M580" i="20"/>
  <c r="K581" i="20" s="1"/>
  <c r="L581" i="20" s="1"/>
  <c r="AC620" i="16"/>
  <c r="BF621" i="16" a="1"/>
  <c r="BF621" i="16" s="1"/>
  <c r="AX621" i="16" a="1"/>
  <c r="AX621" i="16" s="1"/>
  <c r="AT621" i="16"/>
  <c r="AC621" i="16" s="1"/>
  <c r="AV621" i="16"/>
  <c r="BI621" i="16" a="1"/>
  <c r="BI621" i="16" s="1"/>
  <c r="AY621" i="16" a="1"/>
  <c r="AY621" i="16" s="1"/>
  <c r="BD621" i="16" a="1"/>
  <c r="BD621" i="16" s="1"/>
  <c r="AP621" i="16"/>
  <c r="BC621" i="16" a="1"/>
  <c r="BC621" i="16" s="1"/>
  <c r="AO621" i="16"/>
  <c r="AZ621" i="16" a="1"/>
  <c r="AZ621" i="16" s="1"/>
  <c r="BJ621" i="16" a="1"/>
  <c r="BJ621" i="16" s="1"/>
  <c r="BB621" i="16" a="1"/>
  <c r="BB621" i="16" s="1"/>
  <c r="AR621" i="16" a="1"/>
  <c r="AR621" i="16" s="1"/>
  <c r="AQ621" i="16"/>
  <c r="AW621" i="16" a="1"/>
  <c r="AW621" i="16" s="1"/>
  <c r="AU621" i="16"/>
  <c r="AS621" i="16" a="1"/>
  <c r="AS621" i="16" s="1"/>
  <c r="AN621" i="16"/>
  <c r="BA621" i="16" a="1"/>
  <c r="BA621" i="16" s="1"/>
  <c r="BE621" i="16" a="1"/>
  <c r="BE621" i="16" s="1"/>
  <c r="BG621" i="16" a="1"/>
  <c r="BG621" i="16" s="1"/>
  <c r="BH621" i="16" a="1"/>
  <c r="BH621" i="16" s="1"/>
  <c r="AF622" i="16"/>
  <c r="AM622" i="16"/>
  <c r="AH622" i="16"/>
  <c r="AI622" i="16"/>
  <c r="AG623" i="16" a="1"/>
  <c r="AG623" i="16" s="1"/>
  <c r="AL623" i="16"/>
  <c r="AJ624" i="16" s="1"/>
  <c r="AK624" i="16" s="1"/>
  <c r="J614" i="21" l="1"/>
  <c r="N614" i="21"/>
  <c r="G614" i="21"/>
  <c r="I614" i="21"/>
  <c r="AE613" i="21" a="1"/>
  <c r="AE613" i="21" s="1"/>
  <c r="V613" i="21"/>
  <c r="AJ613" i="21" a="1"/>
  <c r="AJ613" i="21" s="1"/>
  <c r="AA613" i="21" a="1"/>
  <c r="AA613" i="21" s="1"/>
  <c r="AG613" i="21" a="1"/>
  <c r="AG613" i="21" s="1"/>
  <c r="AF613" i="21" a="1"/>
  <c r="AF613" i="21" s="1"/>
  <c r="T613" i="21" a="1"/>
  <c r="T613" i="21" s="1"/>
  <c r="AD613" i="21" a="1"/>
  <c r="AD613" i="21" s="1"/>
  <c r="P613" i="21"/>
  <c r="O613" i="21"/>
  <c r="AC613" i="21" a="1"/>
  <c r="AC613" i="21" s="1"/>
  <c r="AI613" i="21" a="1"/>
  <c r="AI613" i="21" s="1"/>
  <c r="S613" i="21" a="1"/>
  <c r="S613" i="21" s="1"/>
  <c r="Z613" i="21" a="1"/>
  <c r="Z613" i="21" s="1"/>
  <c r="Y613" i="21" a="1"/>
  <c r="Y613" i="21" s="1"/>
  <c r="X613" i="21" a="1"/>
  <c r="X613" i="21" s="1"/>
  <c r="AK613" i="21" a="1"/>
  <c r="AK613" i="21" s="1"/>
  <c r="U613" i="21"/>
  <c r="D613" i="21" s="1"/>
  <c r="R613" i="21"/>
  <c r="AB613" i="21" a="1"/>
  <c r="AB613" i="21" s="1"/>
  <c r="Q613" i="21"/>
  <c r="AH613" i="21" a="1"/>
  <c r="AH613" i="21" s="1"/>
  <c r="W613" i="21"/>
  <c r="H615" i="21" a="1"/>
  <c r="H615" i="21" s="1"/>
  <c r="M615" i="21"/>
  <c r="K616" i="21" s="1"/>
  <c r="L616" i="21" s="1"/>
  <c r="M581" i="20"/>
  <c r="K582" i="20" s="1"/>
  <c r="L582" i="20" s="1"/>
  <c r="H581" i="20" a="1"/>
  <c r="H581" i="20" s="1"/>
  <c r="AE579" i="20" a="1"/>
  <c r="AE579" i="20" s="1"/>
  <c r="V579" i="20"/>
  <c r="U579" i="20"/>
  <c r="Y579" i="20" a="1"/>
  <c r="Y579" i="20" s="1"/>
  <c r="W579" i="20"/>
  <c r="AI579" i="20" a="1"/>
  <c r="AI579" i="20" s="1"/>
  <c r="X579" i="20" a="1"/>
  <c r="X579" i="20" s="1"/>
  <c r="AH579" i="20" a="1"/>
  <c r="AH579" i="20" s="1"/>
  <c r="T579" i="20" a="1"/>
  <c r="T579" i="20" s="1"/>
  <c r="AJ579" i="20" a="1"/>
  <c r="AJ579" i="20" s="1"/>
  <c r="AA579" i="20" a="1"/>
  <c r="AA579" i="20" s="1"/>
  <c r="Z579" i="20" a="1"/>
  <c r="Z579" i="20" s="1"/>
  <c r="S579" i="20" a="1"/>
  <c r="S579" i="20" s="1"/>
  <c r="R579" i="20"/>
  <c r="Q579" i="20"/>
  <c r="O579" i="20"/>
  <c r="P579" i="20"/>
  <c r="AD579" i="20" a="1"/>
  <c r="AD579" i="20" s="1"/>
  <c r="AB579" i="20" a="1"/>
  <c r="AB579" i="20" s="1"/>
  <c r="AK579" i="20" a="1"/>
  <c r="AK579" i="20" s="1"/>
  <c r="AG579" i="20" a="1"/>
  <c r="AG579" i="20" s="1"/>
  <c r="AC579" i="20" a="1"/>
  <c r="AC579" i="20" s="1"/>
  <c r="AF579" i="20" a="1"/>
  <c r="AF579" i="20" s="1"/>
  <c r="I580" i="20"/>
  <c r="G580" i="20"/>
  <c r="N580" i="20"/>
  <c r="J580" i="20"/>
  <c r="AG624" i="16" a="1"/>
  <c r="AG624" i="16" s="1"/>
  <c r="AL624" i="16"/>
  <c r="AJ625" i="16" s="1"/>
  <c r="AK625" i="16" s="1"/>
  <c r="AI623" i="16"/>
  <c r="AM623" i="16"/>
  <c r="AF623" i="16"/>
  <c r="AH623" i="16"/>
  <c r="BC622" i="16" a="1"/>
  <c r="BC622" i="16" s="1"/>
  <c r="BB622" i="16" a="1"/>
  <c r="BB622" i="16" s="1"/>
  <c r="AP622" i="16"/>
  <c r="BF622" i="16" a="1"/>
  <c r="BF622" i="16" s="1"/>
  <c r="AT622" i="16"/>
  <c r="AC622" i="16" s="1"/>
  <c r="BE622" i="16" a="1"/>
  <c r="BE622" i="16" s="1"/>
  <c r="AS622" i="16" a="1"/>
  <c r="AS622" i="16" s="1"/>
  <c r="AN622" i="16"/>
  <c r="BA622" i="16" a="1"/>
  <c r="BA622" i="16" s="1"/>
  <c r="AU622" i="16"/>
  <c r="BJ622" i="16" a="1"/>
  <c r="BJ622" i="16" s="1"/>
  <c r="AR622" i="16" a="1"/>
  <c r="AR622" i="16" s="1"/>
  <c r="BI622" i="16" a="1"/>
  <c r="BI622" i="16" s="1"/>
  <c r="BH622" i="16" a="1"/>
  <c r="BH622" i="16" s="1"/>
  <c r="AX622" i="16" a="1"/>
  <c r="AX622" i="16" s="1"/>
  <c r="AW622" i="16" a="1"/>
  <c r="AW622" i="16" s="1"/>
  <c r="AZ622" i="16" a="1"/>
  <c r="AZ622" i="16" s="1"/>
  <c r="AY622" i="16" a="1"/>
  <c r="AY622" i="16" s="1"/>
  <c r="BG622" i="16" a="1"/>
  <c r="BG622" i="16" s="1"/>
  <c r="BD622" i="16" a="1"/>
  <c r="BD622" i="16" s="1"/>
  <c r="AO622" i="16"/>
  <c r="AV622" i="16"/>
  <c r="AQ622" i="16"/>
  <c r="M616" i="21" l="1"/>
  <c r="K617" i="21" s="1"/>
  <c r="L617" i="21" s="1"/>
  <c r="H616" i="21" a="1"/>
  <c r="H616" i="21" s="1"/>
  <c r="I615" i="21"/>
  <c r="G615" i="21"/>
  <c r="J615" i="21"/>
  <c r="N615" i="21"/>
  <c r="AF614" i="21" a="1"/>
  <c r="AF614" i="21" s="1"/>
  <c r="X614" i="21" a="1"/>
  <c r="X614" i="21" s="1"/>
  <c r="U614" i="21"/>
  <c r="S614" i="21" a="1"/>
  <c r="S614" i="21" s="1"/>
  <c r="AC614" i="21" a="1"/>
  <c r="AC614" i="21" s="1"/>
  <c r="R614" i="21"/>
  <c r="O614" i="21"/>
  <c r="AB614" i="21" a="1"/>
  <c r="AB614" i="21" s="1"/>
  <c r="AE614" i="21" a="1"/>
  <c r="AE614" i="21" s="1"/>
  <c r="AD614" i="21" a="1"/>
  <c r="AD614" i="21" s="1"/>
  <c r="Q614" i="21"/>
  <c r="AG614" i="21" a="1"/>
  <c r="AG614" i="21" s="1"/>
  <c r="P614" i="21"/>
  <c r="V614" i="21"/>
  <c r="AJ614" i="21" a="1"/>
  <c r="AJ614" i="21" s="1"/>
  <c r="Z614" i="21" a="1"/>
  <c r="Z614" i="21" s="1"/>
  <c r="AI614" i="21" a="1"/>
  <c r="AI614" i="21" s="1"/>
  <c r="Y614" i="21" a="1"/>
  <c r="Y614" i="21" s="1"/>
  <c r="T614" i="21" a="1"/>
  <c r="T614" i="21" s="1"/>
  <c r="AA614" i="21" a="1"/>
  <c r="AA614" i="21" s="1"/>
  <c r="AK614" i="21" a="1"/>
  <c r="AK614" i="21" s="1"/>
  <c r="W614" i="21"/>
  <c r="AH614" i="21" a="1"/>
  <c r="AH614" i="21" s="1"/>
  <c r="U580" i="20"/>
  <c r="D580" i="20" s="1"/>
  <c r="X580" i="20" a="1"/>
  <c r="X580" i="20" s="1"/>
  <c r="AC580" i="20" a="1"/>
  <c r="AC580" i="20" s="1"/>
  <c r="R580" i="20"/>
  <c r="Q580" i="20"/>
  <c r="AD580" i="20" a="1"/>
  <c r="AD580" i="20" s="1"/>
  <c r="P580" i="20"/>
  <c r="AG580" i="20" a="1"/>
  <c r="AG580" i="20" s="1"/>
  <c r="T580" i="20" a="1"/>
  <c r="T580" i="20" s="1"/>
  <c r="AF580" i="20" a="1"/>
  <c r="AF580" i="20" s="1"/>
  <c r="AJ580" i="20" a="1"/>
  <c r="AJ580" i="20" s="1"/>
  <c r="W580" i="20"/>
  <c r="AA580" i="20" a="1"/>
  <c r="AA580" i="20" s="1"/>
  <c r="AH580" i="20" a="1"/>
  <c r="AH580" i="20" s="1"/>
  <c r="AK580" i="20" a="1"/>
  <c r="AK580" i="20" s="1"/>
  <c r="AI580" i="20" a="1"/>
  <c r="AI580" i="20" s="1"/>
  <c r="V580" i="20"/>
  <c r="S580" i="20" a="1"/>
  <c r="S580" i="20" s="1"/>
  <c r="O580" i="20"/>
  <c r="AB580" i="20" a="1"/>
  <c r="AB580" i="20" s="1"/>
  <c r="Z580" i="20" a="1"/>
  <c r="Z580" i="20" s="1"/>
  <c r="Y580" i="20" a="1"/>
  <c r="Y580" i="20" s="1"/>
  <c r="AE580" i="20" a="1"/>
  <c r="AE580" i="20" s="1"/>
  <c r="D579" i="20"/>
  <c r="G581" i="20"/>
  <c r="J581" i="20"/>
  <c r="N581" i="20"/>
  <c r="I581" i="20"/>
  <c r="M582" i="20"/>
  <c r="K583" i="20" s="1"/>
  <c r="L583" i="20" s="1"/>
  <c r="H582" i="20" a="1"/>
  <c r="H582" i="20" s="1"/>
  <c r="BE623" i="16" a="1"/>
  <c r="BE623" i="16" s="1"/>
  <c r="AW623" i="16" a="1"/>
  <c r="AW623" i="16" s="1"/>
  <c r="AS623" i="16" a="1"/>
  <c r="AS623" i="16" s="1"/>
  <c r="BB623" i="16" a="1"/>
  <c r="BB623" i="16" s="1"/>
  <c r="AQ623" i="16"/>
  <c r="BG623" i="16" a="1"/>
  <c r="BG623" i="16" s="1"/>
  <c r="AN623" i="16"/>
  <c r="BA623" i="16" a="1"/>
  <c r="BA623" i="16" s="1"/>
  <c r="BC623" i="16" a="1"/>
  <c r="BC623" i="16" s="1"/>
  <c r="BF623" i="16" a="1"/>
  <c r="BF623" i="16" s="1"/>
  <c r="AP623" i="16"/>
  <c r="AO623" i="16"/>
  <c r="AZ623" i="16" a="1"/>
  <c r="AZ623" i="16" s="1"/>
  <c r="BD623" i="16" a="1"/>
  <c r="BD623" i="16" s="1"/>
  <c r="BH623" i="16" a="1"/>
  <c r="BH623" i="16" s="1"/>
  <c r="AU623" i="16"/>
  <c r="AT623" i="16"/>
  <c r="AY623" i="16" a="1"/>
  <c r="AY623" i="16" s="1"/>
  <c r="BJ623" i="16" a="1"/>
  <c r="BJ623" i="16" s="1"/>
  <c r="AX623" i="16" a="1"/>
  <c r="AX623" i="16" s="1"/>
  <c r="AV623" i="16"/>
  <c r="BI623" i="16" a="1"/>
  <c r="BI623" i="16" s="1"/>
  <c r="AR623" i="16" a="1"/>
  <c r="AR623" i="16" s="1"/>
  <c r="AG625" i="16" a="1"/>
  <c r="AG625" i="16" s="1"/>
  <c r="AL625" i="16"/>
  <c r="AJ626" i="16" s="1"/>
  <c r="AK626" i="16" s="1"/>
  <c r="AH624" i="16"/>
  <c r="AF624" i="16"/>
  <c r="AM624" i="16"/>
  <c r="AI624" i="16"/>
  <c r="D614" i="21" l="1"/>
  <c r="W615" i="21"/>
  <c r="AD615" i="21" a="1"/>
  <c r="AD615" i="21" s="1"/>
  <c r="AG615" i="21" a="1"/>
  <c r="AG615" i="21" s="1"/>
  <c r="X615" i="21" a="1"/>
  <c r="X615" i="21" s="1"/>
  <c r="V615" i="21"/>
  <c r="AJ615" i="21" a="1"/>
  <c r="AJ615" i="21" s="1"/>
  <c r="Z615" i="21" a="1"/>
  <c r="Z615" i="21" s="1"/>
  <c r="AC615" i="21" a="1"/>
  <c r="AC615" i="21" s="1"/>
  <c r="AI615" i="21" a="1"/>
  <c r="AI615" i="21" s="1"/>
  <c r="S615" i="21" a="1"/>
  <c r="S615" i="21" s="1"/>
  <c r="AB615" i="21" a="1"/>
  <c r="AB615" i="21" s="1"/>
  <c r="R615" i="21"/>
  <c r="Q615" i="21"/>
  <c r="AF615" i="21" a="1"/>
  <c r="AF615" i="21" s="1"/>
  <c r="AE615" i="21" a="1"/>
  <c r="AE615" i="21" s="1"/>
  <c r="Y615" i="21" a="1"/>
  <c r="Y615" i="21" s="1"/>
  <c r="AK615" i="21" a="1"/>
  <c r="AK615" i="21" s="1"/>
  <c r="AA615" i="21" a="1"/>
  <c r="AA615" i="21" s="1"/>
  <c r="U615" i="21"/>
  <c r="D615" i="21" s="1"/>
  <c r="AH615" i="21" a="1"/>
  <c r="AH615" i="21" s="1"/>
  <c r="T615" i="21" a="1"/>
  <c r="T615" i="21" s="1"/>
  <c r="P615" i="21"/>
  <c r="O615" i="21"/>
  <c r="J616" i="21"/>
  <c r="G616" i="21"/>
  <c r="N616" i="21"/>
  <c r="I616" i="21"/>
  <c r="H617" i="21" a="1"/>
  <c r="H617" i="21" s="1"/>
  <c r="M617" i="21"/>
  <c r="J582" i="20"/>
  <c r="I582" i="20"/>
  <c r="N582" i="20"/>
  <c r="G582" i="20"/>
  <c r="H583" i="20" a="1"/>
  <c r="H583" i="20" s="1"/>
  <c r="M583" i="20"/>
  <c r="K584" i="20" s="1"/>
  <c r="L584" i="20" s="1"/>
  <c r="AD581" i="20" a="1"/>
  <c r="AD581" i="20" s="1"/>
  <c r="Y581" i="20" a="1"/>
  <c r="Y581" i="20" s="1"/>
  <c r="AF581" i="20" a="1"/>
  <c r="AF581" i="20" s="1"/>
  <c r="V581" i="20"/>
  <c r="P581" i="20"/>
  <c r="AC581" i="20" a="1"/>
  <c r="AC581" i="20" s="1"/>
  <c r="O581" i="20"/>
  <c r="AK581" i="20" a="1"/>
  <c r="AK581" i="20" s="1"/>
  <c r="X581" i="20" a="1"/>
  <c r="X581" i="20" s="1"/>
  <c r="AJ581" i="20" a="1"/>
  <c r="AJ581" i="20" s="1"/>
  <c r="W581" i="20"/>
  <c r="Z581" i="20" a="1"/>
  <c r="Z581" i="20" s="1"/>
  <c r="AE581" i="20" a="1"/>
  <c r="AE581" i="20" s="1"/>
  <c r="S581" i="20" a="1"/>
  <c r="S581" i="20" s="1"/>
  <c r="Q581" i="20"/>
  <c r="R581" i="20"/>
  <c r="AI581" i="20" a="1"/>
  <c r="AI581" i="20" s="1"/>
  <c r="U581" i="20"/>
  <c r="T581" i="20" a="1"/>
  <c r="T581" i="20" s="1"/>
  <c r="AH581" i="20" a="1"/>
  <c r="AH581" i="20" s="1"/>
  <c r="AG581" i="20" a="1"/>
  <c r="AG581" i="20" s="1"/>
  <c r="AB581" i="20" a="1"/>
  <c r="AB581" i="20" s="1"/>
  <c r="AA581" i="20" a="1"/>
  <c r="AA581" i="20" s="1"/>
  <c r="AV624" i="16"/>
  <c r="BJ624" i="16" a="1"/>
  <c r="BJ624" i="16" s="1"/>
  <c r="BB624" i="16" a="1"/>
  <c r="BB624" i="16" s="1"/>
  <c r="AU624" i="16"/>
  <c r="AO624" i="16"/>
  <c r="BH624" i="16" a="1"/>
  <c r="BH624" i="16" s="1"/>
  <c r="AX624" i="16" a="1"/>
  <c r="AX624" i="16" s="1"/>
  <c r="BA624" i="16" a="1"/>
  <c r="BA624" i="16" s="1"/>
  <c r="AS624" i="16" a="1"/>
  <c r="AS624" i="16" s="1"/>
  <c r="BG624" i="16" a="1"/>
  <c r="BG624" i="16" s="1"/>
  <c r="AR624" i="16" a="1"/>
  <c r="AR624" i="16" s="1"/>
  <c r="BD624" i="16" a="1"/>
  <c r="BD624" i="16" s="1"/>
  <c r="AW624" i="16" a="1"/>
  <c r="AW624" i="16" s="1"/>
  <c r="AT624" i="16"/>
  <c r="AC624" i="16" s="1"/>
  <c r="BC624" i="16" a="1"/>
  <c r="BC624" i="16" s="1"/>
  <c r="AQ624" i="16"/>
  <c r="AP624" i="16"/>
  <c r="BI624" i="16" a="1"/>
  <c r="BI624" i="16" s="1"/>
  <c r="BF624" i="16" a="1"/>
  <c r="BF624" i="16" s="1"/>
  <c r="AY624" i="16" a="1"/>
  <c r="AY624" i="16" s="1"/>
  <c r="AN624" i="16"/>
  <c r="BE624" i="16" a="1"/>
  <c r="BE624" i="16" s="1"/>
  <c r="AZ624" i="16" a="1"/>
  <c r="AZ624" i="16" s="1"/>
  <c r="AG626" i="16" a="1"/>
  <c r="AG626" i="16" s="1"/>
  <c r="AL626" i="16"/>
  <c r="AF625" i="16"/>
  <c r="AI625" i="16"/>
  <c r="AH625" i="16"/>
  <c r="AM625" i="16"/>
  <c r="AN20" i="16" a="1"/>
  <c r="AN20" i="16" s="1"/>
  <c r="AC623" i="16"/>
  <c r="N617" i="21" l="1"/>
  <c r="J617" i="21"/>
  <c r="I617" i="21"/>
  <c r="G617" i="21"/>
  <c r="O11" i="21" a="1"/>
  <c r="O11" i="21" s="1"/>
  <c r="AE616" i="21" a="1"/>
  <c r="AE616" i="21" s="1"/>
  <c r="V616" i="21"/>
  <c r="T616" i="21" a="1"/>
  <c r="T616" i="21" s="1"/>
  <c r="AI616" i="21" a="1"/>
  <c r="AI616" i="21" s="1"/>
  <c r="Z616" i="21" a="1"/>
  <c r="Z616" i="21" s="1"/>
  <c r="AF616" i="21" a="1"/>
  <c r="AF616" i="21" s="1"/>
  <c r="AB616" i="21" a="1"/>
  <c r="AB616" i="21" s="1"/>
  <c r="AK616" i="21" a="1"/>
  <c r="AK616" i="21" s="1"/>
  <c r="X616" i="21" a="1"/>
  <c r="X616" i="21" s="1"/>
  <c r="Q616" i="21"/>
  <c r="AH616" i="21" a="1"/>
  <c r="AH616" i="21" s="1"/>
  <c r="P616" i="21"/>
  <c r="AA616" i="21" a="1"/>
  <c r="AA616" i="21" s="1"/>
  <c r="W616" i="21"/>
  <c r="U616" i="21"/>
  <c r="O616" i="21"/>
  <c r="AJ616" i="21" a="1"/>
  <c r="AJ616" i="21" s="1"/>
  <c r="Y616" i="21" a="1"/>
  <c r="Y616" i="21" s="1"/>
  <c r="R616" i="21"/>
  <c r="AG616" i="21" a="1"/>
  <c r="AG616" i="21" s="1"/>
  <c r="AD616" i="21" a="1"/>
  <c r="AD616" i="21" s="1"/>
  <c r="AC616" i="21" a="1"/>
  <c r="AC616" i="21" s="1"/>
  <c r="S616" i="21" a="1"/>
  <c r="S616" i="21" s="1"/>
  <c r="D581" i="20"/>
  <c r="H584" i="20" a="1"/>
  <c r="H584" i="20" s="1"/>
  <c r="M584" i="20"/>
  <c r="K585" i="20" s="1"/>
  <c r="L585" i="20" s="1"/>
  <c r="G583" i="20"/>
  <c r="I583" i="20"/>
  <c r="N583" i="20"/>
  <c r="J583" i="20"/>
  <c r="T582" i="20" a="1"/>
  <c r="T582" i="20" s="1"/>
  <c r="Z582" i="20" a="1"/>
  <c r="Z582" i="20" s="1"/>
  <c r="AI582" i="20" a="1"/>
  <c r="AI582" i="20" s="1"/>
  <c r="AC582" i="20" a="1"/>
  <c r="AC582" i="20" s="1"/>
  <c r="Q582" i="20"/>
  <c r="AG582" i="20" a="1"/>
  <c r="AG582" i="20" s="1"/>
  <c r="U582" i="20"/>
  <c r="D582" i="20" s="1"/>
  <c r="AA582" i="20" a="1"/>
  <c r="AA582" i="20" s="1"/>
  <c r="AK582" i="20" a="1"/>
  <c r="AK582" i="20" s="1"/>
  <c r="X582" i="20" a="1"/>
  <c r="X582" i="20" s="1"/>
  <c r="AJ582" i="20" a="1"/>
  <c r="AJ582" i="20" s="1"/>
  <c r="Y582" i="20" a="1"/>
  <c r="Y582" i="20" s="1"/>
  <c r="W582" i="20"/>
  <c r="P582" i="20"/>
  <c r="O582" i="20"/>
  <c r="AD582" i="20" a="1"/>
  <c r="AD582" i="20" s="1"/>
  <c r="S582" i="20" a="1"/>
  <c r="S582" i="20" s="1"/>
  <c r="R582" i="20"/>
  <c r="AE582" i="20" a="1"/>
  <c r="AE582" i="20" s="1"/>
  <c r="AB582" i="20" a="1"/>
  <c r="AB582" i="20" s="1"/>
  <c r="AF582" i="20" a="1"/>
  <c r="AF582" i="20" s="1"/>
  <c r="V582" i="20"/>
  <c r="AH582" i="20" a="1"/>
  <c r="AH582" i="20" s="1"/>
  <c r="BD625" i="16" a="1"/>
  <c r="BD625" i="16" s="1"/>
  <c r="AU625" i="16"/>
  <c r="AR625" i="16" a="1"/>
  <c r="AR625" i="16" s="1"/>
  <c r="BH625" i="16" a="1"/>
  <c r="BH625" i="16" s="1"/>
  <c r="AY625" i="16" a="1"/>
  <c r="AY625" i="16" s="1"/>
  <c r="AW625" i="16" a="1"/>
  <c r="AW625" i="16" s="1"/>
  <c r="BE625" i="16" a="1"/>
  <c r="BE625" i="16" s="1"/>
  <c r="AS625" i="16" a="1"/>
  <c r="AS625" i="16" s="1"/>
  <c r="BA625" i="16" a="1"/>
  <c r="BA625" i="16" s="1"/>
  <c r="BJ625" i="16" a="1"/>
  <c r="BJ625" i="16" s="1"/>
  <c r="AV625" i="16"/>
  <c r="BG625" i="16" a="1"/>
  <c r="BG625" i="16" s="1"/>
  <c r="AP625" i="16"/>
  <c r="BC625" i="16" a="1"/>
  <c r="BC625" i="16" s="1"/>
  <c r="AX625" i="16" a="1"/>
  <c r="AX625" i="16" s="1"/>
  <c r="AQ625" i="16"/>
  <c r="AO625" i="16"/>
  <c r="BI625" i="16" a="1"/>
  <c r="BI625" i="16" s="1"/>
  <c r="BF625" i="16" a="1"/>
  <c r="BF625" i="16" s="1"/>
  <c r="AT625" i="16"/>
  <c r="AN625" i="16"/>
  <c r="AZ625" i="16" a="1"/>
  <c r="AZ625" i="16" s="1"/>
  <c r="BB625" i="16" a="1"/>
  <c r="BB625" i="16" s="1"/>
  <c r="AH626" i="16"/>
  <c r="AM626" i="16"/>
  <c r="AI626" i="16"/>
  <c r="AF626" i="16"/>
  <c r="D616" i="21" l="1"/>
  <c r="O12" i="21" a="1"/>
  <c r="O12" i="21" s="1"/>
  <c r="U617" i="21"/>
  <c r="D617" i="21" s="1"/>
  <c r="AK617" i="21" a="1"/>
  <c r="AK617" i="21" s="1"/>
  <c r="AC617" i="21" a="1"/>
  <c r="AC617" i="21" s="1"/>
  <c r="R617" i="21"/>
  <c r="Q617" i="21"/>
  <c r="AB617" i="21" a="1"/>
  <c r="AB617" i="21" s="1"/>
  <c r="AA617" i="21" a="1"/>
  <c r="AA617" i="21" s="1"/>
  <c r="Z617" i="21" a="1"/>
  <c r="Z617" i="21" s="1"/>
  <c r="Y617" i="21" a="1"/>
  <c r="Y617" i="21" s="1"/>
  <c r="X617" i="21" a="1"/>
  <c r="X617" i="21" s="1"/>
  <c r="W617" i="21"/>
  <c r="V617" i="21"/>
  <c r="T617" i="21" a="1"/>
  <c r="T617" i="21" s="1"/>
  <c r="S617" i="21" a="1"/>
  <c r="S617" i="21" s="1"/>
  <c r="P617" i="21"/>
  <c r="O617" i="21"/>
  <c r="AJ617" i="21" a="1"/>
  <c r="AJ617" i="21" s="1"/>
  <c r="AH617" i="21" a="1"/>
  <c r="AH617" i="21" s="1"/>
  <c r="AG617" i="21" a="1"/>
  <c r="AG617" i="21" s="1"/>
  <c r="AF617" i="21" a="1"/>
  <c r="AF617" i="21" s="1"/>
  <c r="AE617" i="21" a="1"/>
  <c r="AE617" i="21" s="1"/>
  <c r="AD617" i="21" a="1"/>
  <c r="AD617" i="21" s="1"/>
  <c r="AI617" i="21" a="1"/>
  <c r="AI617" i="21" s="1"/>
  <c r="AK583" i="20" a="1"/>
  <c r="AK583" i="20" s="1"/>
  <c r="AC583" i="20" a="1"/>
  <c r="AC583" i="20" s="1"/>
  <c r="AA583" i="20" a="1"/>
  <c r="AA583" i="20" s="1"/>
  <c r="O583" i="20"/>
  <c r="Q583" i="20"/>
  <c r="X583" i="20" a="1"/>
  <c r="X583" i="20" s="1"/>
  <c r="AG583" i="20" a="1"/>
  <c r="AG583" i="20" s="1"/>
  <c r="W583" i="20"/>
  <c r="AE583" i="20" a="1"/>
  <c r="AE583" i="20" s="1"/>
  <c r="R583" i="20"/>
  <c r="Z583" i="20" a="1"/>
  <c r="Z583" i="20" s="1"/>
  <c r="AB583" i="20" a="1"/>
  <c r="AB583" i="20" s="1"/>
  <c r="AD583" i="20" a="1"/>
  <c r="AD583" i="20" s="1"/>
  <c r="Y583" i="20" a="1"/>
  <c r="Y583" i="20" s="1"/>
  <c r="T583" i="20" a="1"/>
  <c r="T583" i="20" s="1"/>
  <c r="S583" i="20" a="1"/>
  <c r="S583" i="20" s="1"/>
  <c r="P583" i="20"/>
  <c r="AI583" i="20" a="1"/>
  <c r="AI583" i="20" s="1"/>
  <c r="AJ583" i="20" a="1"/>
  <c r="AJ583" i="20" s="1"/>
  <c r="AH583" i="20" a="1"/>
  <c r="AH583" i="20" s="1"/>
  <c r="AF583" i="20" a="1"/>
  <c r="AF583" i="20" s="1"/>
  <c r="V583" i="20"/>
  <c r="U583" i="20"/>
  <c r="D583" i="20" s="1"/>
  <c r="H585" i="20" a="1"/>
  <c r="H585" i="20" s="1"/>
  <c r="M585" i="20"/>
  <c r="K586" i="20" s="1"/>
  <c r="L586" i="20" s="1"/>
  <c r="N584" i="20"/>
  <c r="G584" i="20"/>
  <c r="J584" i="20"/>
  <c r="I584" i="20"/>
  <c r="AT626" i="16"/>
  <c r="AC626" i="16" s="1"/>
  <c r="BC626" i="16" a="1"/>
  <c r="BC626" i="16" s="1"/>
  <c r="BI626" i="16" a="1"/>
  <c r="BI626" i="16" s="1"/>
  <c r="BA626" i="16" a="1"/>
  <c r="BA626" i="16" s="1"/>
  <c r="AQ626" i="16"/>
  <c r="BB626" i="16" a="1"/>
  <c r="BB626" i="16" s="1"/>
  <c r="AP626" i="16"/>
  <c r="AN626" i="16"/>
  <c r="AZ626" i="16" a="1"/>
  <c r="AZ626" i="16" s="1"/>
  <c r="AY626" i="16" a="1"/>
  <c r="AY626" i="16" s="1"/>
  <c r="AX626" i="16" a="1"/>
  <c r="AX626" i="16" s="1"/>
  <c r="AU626" i="16"/>
  <c r="AW626" i="16" a="1"/>
  <c r="AW626" i="16" s="1"/>
  <c r="AV626" i="16"/>
  <c r="AR626" i="16" a="1"/>
  <c r="AR626" i="16" s="1"/>
  <c r="AO626" i="16"/>
  <c r="BJ626" i="16" a="1"/>
  <c r="BJ626" i="16" s="1"/>
  <c r="BH626" i="16" a="1"/>
  <c r="BH626" i="16" s="1"/>
  <c r="BG626" i="16" a="1"/>
  <c r="BG626" i="16" s="1"/>
  <c r="BF626" i="16" a="1"/>
  <c r="BF626" i="16" s="1"/>
  <c r="BE626" i="16" a="1"/>
  <c r="BE626" i="16" s="1"/>
  <c r="BD626" i="16" a="1"/>
  <c r="BD626" i="16" s="1"/>
  <c r="AS626" i="16" a="1"/>
  <c r="AS626" i="16" s="1"/>
  <c r="AC625" i="16"/>
  <c r="AN21" i="16" l="1" a="1"/>
  <c r="AN21" i="16" s="1"/>
  <c r="S584" i="20" a="1"/>
  <c r="S584" i="20" s="1"/>
  <c r="AK584" i="20" a="1"/>
  <c r="AK584" i="20" s="1"/>
  <c r="AB584" i="20" a="1"/>
  <c r="AB584" i="20" s="1"/>
  <c r="Q584" i="20"/>
  <c r="U584" i="20"/>
  <c r="AC584" i="20" a="1"/>
  <c r="AC584" i="20" s="1"/>
  <c r="O584" i="20"/>
  <c r="AJ584" i="20" a="1"/>
  <c r="AJ584" i="20" s="1"/>
  <c r="Y584" i="20" a="1"/>
  <c r="Y584" i="20" s="1"/>
  <c r="AE584" i="20" a="1"/>
  <c r="AE584" i="20" s="1"/>
  <c r="AH584" i="20" a="1"/>
  <c r="AH584" i="20" s="1"/>
  <c r="R584" i="20"/>
  <c r="T584" i="20" a="1"/>
  <c r="T584" i="20" s="1"/>
  <c r="AI584" i="20" a="1"/>
  <c r="AI584" i="20" s="1"/>
  <c r="V584" i="20"/>
  <c r="P584" i="20"/>
  <c r="AG584" i="20" a="1"/>
  <c r="AG584" i="20" s="1"/>
  <c r="AF584" i="20" a="1"/>
  <c r="AF584" i="20" s="1"/>
  <c r="AD584" i="20" a="1"/>
  <c r="AD584" i="20" s="1"/>
  <c r="AA584" i="20" a="1"/>
  <c r="AA584" i="20" s="1"/>
  <c r="W584" i="20"/>
  <c r="Z584" i="20" a="1"/>
  <c r="Z584" i="20" s="1"/>
  <c r="X584" i="20" a="1"/>
  <c r="X584" i="20" s="1"/>
  <c r="M586" i="20"/>
  <c r="K587" i="20" s="1"/>
  <c r="L587" i="20" s="1"/>
  <c r="H586" i="20" a="1"/>
  <c r="H586" i="20" s="1"/>
  <c r="J585" i="20"/>
  <c r="G585" i="20"/>
  <c r="I585" i="20"/>
  <c r="N585" i="20"/>
  <c r="AJ585" i="20" l="1" a="1"/>
  <c r="AJ585" i="20" s="1"/>
  <c r="AB585" i="20" a="1"/>
  <c r="AB585" i="20" s="1"/>
  <c r="R585" i="20"/>
  <c r="AH585" i="20" a="1"/>
  <c r="AH585" i="20" s="1"/>
  <c r="Y585" i="20" a="1"/>
  <c r="Y585" i="20" s="1"/>
  <c r="AG585" i="20" a="1"/>
  <c r="AG585" i="20" s="1"/>
  <c r="W585" i="20"/>
  <c r="V585" i="20"/>
  <c r="AK585" i="20" a="1"/>
  <c r="AK585" i="20" s="1"/>
  <c r="AF585" i="20" a="1"/>
  <c r="AF585" i="20" s="1"/>
  <c r="P585" i="20"/>
  <c r="O585" i="20"/>
  <c r="AA585" i="20" a="1"/>
  <c r="AA585" i="20" s="1"/>
  <c r="Z585" i="20" a="1"/>
  <c r="Z585" i="20" s="1"/>
  <c r="AE585" i="20" a="1"/>
  <c r="AE585" i="20" s="1"/>
  <c r="AD585" i="20" a="1"/>
  <c r="AD585" i="20" s="1"/>
  <c r="S585" i="20" a="1"/>
  <c r="S585" i="20" s="1"/>
  <c r="Q585" i="20"/>
  <c r="AI585" i="20" a="1"/>
  <c r="AI585" i="20" s="1"/>
  <c r="AC585" i="20" a="1"/>
  <c r="AC585" i="20" s="1"/>
  <c r="X585" i="20" a="1"/>
  <c r="X585" i="20" s="1"/>
  <c r="T585" i="20" a="1"/>
  <c r="T585" i="20" s="1"/>
  <c r="U585" i="20"/>
  <c r="D585" i="20" s="1"/>
  <c r="H587" i="20" a="1"/>
  <c r="H587" i="20" s="1"/>
  <c r="M587" i="20"/>
  <c r="K588" i="20" s="1"/>
  <c r="L588" i="20" s="1"/>
  <c r="D584" i="20"/>
  <c r="N586" i="20"/>
  <c r="J586" i="20"/>
  <c r="I586" i="20"/>
  <c r="G586" i="20"/>
  <c r="Q586" i="20" l="1"/>
  <c r="AK586" i="20" a="1"/>
  <c r="AK586" i="20" s="1"/>
  <c r="AB586" i="20" a="1"/>
  <c r="AB586" i="20" s="1"/>
  <c r="O586" i="20"/>
  <c r="AA586" i="20" a="1"/>
  <c r="AA586" i="20" s="1"/>
  <c r="X586" i="20" a="1"/>
  <c r="X586" i="20" s="1"/>
  <c r="AJ586" i="20" a="1"/>
  <c r="AJ586" i="20" s="1"/>
  <c r="AI586" i="20" a="1"/>
  <c r="AI586" i="20" s="1"/>
  <c r="W586" i="20"/>
  <c r="AH586" i="20" a="1"/>
  <c r="AH586" i="20" s="1"/>
  <c r="T586" i="20" a="1"/>
  <c r="T586" i="20" s="1"/>
  <c r="AF586" i="20" a="1"/>
  <c r="AF586" i="20" s="1"/>
  <c r="Y586" i="20" a="1"/>
  <c r="Y586" i="20" s="1"/>
  <c r="AC586" i="20" a="1"/>
  <c r="AC586" i="20" s="1"/>
  <c r="R586" i="20"/>
  <c r="P586" i="20"/>
  <c r="AD586" i="20" a="1"/>
  <c r="AD586" i="20" s="1"/>
  <c r="Z586" i="20" a="1"/>
  <c r="Z586" i="20" s="1"/>
  <c r="V586" i="20"/>
  <c r="U586" i="20"/>
  <c r="S586" i="20" a="1"/>
  <c r="S586" i="20" s="1"/>
  <c r="AG586" i="20" a="1"/>
  <c r="AG586" i="20" s="1"/>
  <c r="AE586" i="20" a="1"/>
  <c r="AE586" i="20" s="1"/>
  <c r="M588" i="20"/>
  <c r="K589" i="20" s="1"/>
  <c r="L589" i="20" s="1"/>
  <c r="H588" i="20" a="1"/>
  <c r="H588" i="20" s="1"/>
  <c r="J587" i="20"/>
  <c r="N587" i="20"/>
  <c r="I587" i="20"/>
  <c r="G587" i="20"/>
  <c r="I588" i="20" l="1"/>
  <c r="N588" i="20"/>
  <c r="G588" i="20"/>
  <c r="J588" i="20"/>
  <c r="AI587" i="20" a="1"/>
  <c r="AI587" i="20" s="1"/>
  <c r="AA587" i="20" a="1"/>
  <c r="AA587" i="20" s="1"/>
  <c r="P587" i="20"/>
  <c r="V587" i="20"/>
  <c r="T587" i="20" a="1"/>
  <c r="T587" i="20" s="1"/>
  <c r="AG587" i="20" a="1"/>
  <c r="AG587" i="20" s="1"/>
  <c r="W587" i="20"/>
  <c r="U587" i="20"/>
  <c r="D587" i="20" s="1"/>
  <c r="AH587" i="20" a="1"/>
  <c r="AH587" i="20" s="1"/>
  <c r="AJ587" i="20" a="1"/>
  <c r="AJ587" i="20" s="1"/>
  <c r="X587" i="20" a="1"/>
  <c r="X587" i="20" s="1"/>
  <c r="Y587" i="20" a="1"/>
  <c r="Y587" i="20" s="1"/>
  <c r="S587" i="20" a="1"/>
  <c r="S587" i="20" s="1"/>
  <c r="Z587" i="20" a="1"/>
  <c r="Z587" i="20" s="1"/>
  <c r="R587" i="20"/>
  <c r="O587" i="20"/>
  <c r="AC587" i="20" a="1"/>
  <c r="AC587" i="20" s="1"/>
  <c r="AK587" i="20" a="1"/>
  <c r="AK587" i="20" s="1"/>
  <c r="AF587" i="20" a="1"/>
  <c r="AF587" i="20" s="1"/>
  <c r="AD587" i="20" a="1"/>
  <c r="AD587" i="20" s="1"/>
  <c r="AB587" i="20" a="1"/>
  <c r="AB587" i="20" s="1"/>
  <c r="Q587" i="20"/>
  <c r="AE587" i="20" a="1"/>
  <c r="AE587" i="20" s="1"/>
  <c r="D586" i="20"/>
  <c r="M589" i="20"/>
  <c r="K590" i="20" s="1"/>
  <c r="L590" i="20" s="1"/>
  <c r="H589" i="20" a="1"/>
  <c r="H589" i="20" s="1"/>
  <c r="M590" i="20" l="1"/>
  <c r="K591" i="20" s="1"/>
  <c r="L591" i="20" s="1"/>
  <c r="H590" i="20" a="1"/>
  <c r="H590" i="20" s="1"/>
  <c r="N589" i="20"/>
  <c r="J589" i="20"/>
  <c r="I589" i="20"/>
  <c r="G589" i="20"/>
  <c r="O588" i="20"/>
  <c r="X588" i="20" a="1"/>
  <c r="X588" i="20" s="1"/>
  <c r="AB588" i="20" a="1"/>
  <c r="AB588" i="20" s="1"/>
  <c r="AK588" i="20" a="1"/>
  <c r="AK588" i="20" s="1"/>
  <c r="AE588" i="20" a="1"/>
  <c r="AE588" i="20" s="1"/>
  <c r="S588" i="20" a="1"/>
  <c r="S588" i="20" s="1"/>
  <c r="R588" i="20"/>
  <c r="W588" i="20"/>
  <c r="AJ588" i="20" a="1"/>
  <c r="AJ588" i="20" s="1"/>
  <c r="V588" i="20"/>
  <c r="AC588" i="20" a="1"/>
  <c r="AC588" i="20" s="1"/>
  <c r="AF588" i="20" a="1"/>
  <c r="AF588" i="20" s="1"/>
  <c r="AD588" i="20" a="1"/>
  <c r="AD588" i="20" s="1"/>
  <c r="T588" i="20" a="1"/>
  <c r="T588" i="20" s="1"/>
  <c r="Q588" i="20"/>
  <c r="U588" i="20"/>
  <c r="P588" i="20"/>
  <c r="AG588" i="20" a="1"/>
  <c r="AG588" i="20" s="1"/>
  <c r="Z588" i="20" a="1"/>
  <c r="Z588" i="20" s="1"/>
  <c r="Y588" i="20" a="1"/>
  <c r="Y588" i="20" s="1"/>
  <c r="AI588" i="20" a="1"/>
  <c r="AI588" i="20" s="1"/>
  <c r="AH588" i="20" a="1"/>
  <c r="AH588" i="20" s="1"/>
  <c r="AA588" i="20" a="1"/>
  <c r="AA588" i="20" s="1"/>
  <c r="AH589" i="20" l="1" a="1"/>
  <c r="AH589" i="20" s="1"/>
  <c r="Z589" i="20" a="1"/>
  <c r="Z589" i="20" s="1"/>
  <c r="Y589" i="20" a="1"/>
  <c r="Y589" i="20" s="1"/>
  <c r="O589" i="20"/>
  <c r="AF589" i="20" a="1"/>
  <c r="AF589" i="20" s="1"/>
  <c r="U589" i="20"/>
  <c r="D589" i="20" s="1"/>
  <c r="AC589" i="20" a="1"/>
  <c r="AC589" i="20" s="1"/>
  <c r="AK589" i="20" a="1"/>
  <c r="AK589" i="20" s="1"/>
  <c r="X589" i="20" a="1"/>
  <c r="X589" i="20" s="1"/>
  <c r="AG589" i="20" a="1"/>
  <c r="AG589" i="20" s="1"/>
  <c r="Q589" i="20"/>
  <c r="P589" i="20"/>
  <c r="W589" i="20"/>
  <c r="V589" i="20"/>
  <c r="AJ589" i="20" a="1"/>
  <c r="AJ589" i="20" s="1"/>
  <c r="AA589" i="20" a="1"/>
  <c r="AA589" i="20" s="1"/>
  <c r="S589" i="20" a="1"/>
  <c r="S589" i="20" s="1"/>
  <c r="T589" i="20" a="1"/>
  <c r="T589" i="20" s="1"/>
  <c r="R589" i="20"/>
  <c r="AE589" i="20" a="1"/>
  <c r="AE589" i="20" s="1"/>
  <c r="AD589" i="20" a="1"/>
  <c r="AD589" i="20" s="1"/>
  <c r="AI589" i="20" a="1"/>
  <c r="AI589" i="20" s="1"/>
  <c r="AB589" i="20" a="1"/>
  <c r="AB589" i="20" s="1"/>
  <c r="N590" i="20"/>
  <c r="J590" i="20"/>
  <c r="I590" i="20"/>
  <c r="G590" i="20"/>
  <c r="D588" i="20"/>
  <c r="H591" i="20" a="1"/>
  <c r="H591" i="20" s="1"/>
  <c r="M591" i="20"/>
  <c r="K592" i="20" s="1"/>
  <c r="L592" i="20" s="1"/>
  <c r="H592" i="20" l="1" a="1"/>
  <c r="H592" i="20" s="1"/>
  <c r="M592" i="20"/>
  <c r="K593" i="20" s="1"/>
  <c r="L593" i="20" s="1"/>
  <c r="AJ590" i="20" a="1"/>
  <c r="AJ590" i="20" s="1"/>
  <c r="AB590" i="20" a="1"/>
  <c r="AB590" i="20" s="1"/>
  <c r="R590" i="20"/>
  <c r="Z590" i="20" a="1"/>
  <c r="Z590" i="20" s="1"/>
  <c r="AA590" i="20" a="1"/>
  <c r="AA590" i="20" s="1"/>
  <c r="AE590" i="20" a="1"/>
  <c r="AE590" i="20" s="1"/>
  <c r="T590" i="20" a="1"/>
  <c r="T590" i="20" s="1"/>
  <c r="Y590" i="20" a="1"/>
  <c r="Y590" i="20" s="1"/>
  <c r="V590" i="20"/>
  <c r="AK590" i="20" a="1"/>
  <c r="AK590" i="20" s="1"/>
  <c r="U590" i="20"/>
  <c r="AG590" i="20" a="1"/>
  <c r="AG590" i="20" s="1"/>
  <c r="S590" i="20" a="1"/>
  <c r="S590" i="20" s="1"/>
  <c r="Q590" i="20"/>
  <c r="AI590" i="20" a="1"/>
  <c r="AI590" i="20" s="1"/>
  <c r="AH590" i="20" a="1"/>
  <c r="AH590" i="20" s="1"/>
  <c r="X590" i="20" a="1"/>
  <c r="X590" i="20" s="1"/>
  <c r="W590" i="20"/>
  <c r="AC590" i="20" a="1"/>
  <c r="AC590" i="20" s="1"/>
  <c r="AD590" i="20" a="1"/>
  <c r="AD590" i="20" s="1"/>
  <c r="P590" i="20"/>
  <c r="O590" i="20"/>
  <c r="AF590" i="20" a="1"/>
  <c r="AF590" i="20" s="1"/>
  <c r="J591" i="20"/>
  <c r="G591" i="20"/>
  <c r="I591" i="20"/>
  <c r="N591" i="20"/>
  <c r="Q591" i="20" l="1"/>
  <c r="AJ591" i="20" a="1"/>
  <c r="AJ591" i="20" s="1"/>
  <c r="AA591" i="20" a="1"/>
  <c r="AA591" i="20" s="1"/>
  <c r="O591" i="20"/>
  <c r="AD591" i="20" a="1"/>
  <c r="AD591" i="20" s="1"/>
  <c r="AI591" i="20" a="1"/>
  <c r="AI591" i="20" s="1"/>
  <c r="AH591" i="20" a="1"/>
  <c r="AH591" i="20" s="1"/>
  <c r="X591" i="20" a="1"/>
  <c r="X591" i="20" s="1"/>
  <c r="W591" i="20"/>
  <c r="Z591" i="20" a="1"/>
  <c r="Z591" i="20" s="1"/>
  <c r="AC591" i="20" a="1"/>
  <c r="AC591" i="20" s="1"/>
  <c r="AE591" i="20" a="1"/>
  <c r="AE591" i="20" s="1"/>
  <c r="Y591" i="20" a="1"/>
  <c r="Y591" i="20" s="1"/>
  <c r="AK591" i="20" a="1"/>
  <c r="AK591" i="20" s="1"/>
  <c r="AG591" i="20" a="1"/>
  <c r="AG591" i="20" s="1"/>
  <c r="AB591" i="20" a="1"/>
  <c r="AB591" i="20" s="1"/>
  <c r="V591" i="20"/>
  <c r="U591" i="20"/>
  <c r="D591" i="20" s="1"/>
  <c r="AF591" i="20" a="1"/>
  <c r="AF591" i="20" s="1"/>
  <c r="T591" i="20" a="1"/>
  <c r="T591" i="20" s="1"/>
  <c r="R591" i="20"/>
  <c r="P591" i="20"/>
  <c r="S591" i="20" a="1"/>
  <c r="S591" i="20" s="1"/>
  <c r="D590" i="20"/>
  <c r="H593" i="20" a="1"/>
  <c r="H593" i="20" s="1"/>
  <c r="M593" i="20"/>
  <c r="K594" i="20" s="1"/>
  <c r="L594" i="20" s="1"/>
  <c r="G592" i="20"/>
  <c r="N592" i="20"/>
  <c r="J592" i="20"/>
  <c r="I592" i="20"/>
  <c r="I593" i="20" l="1"/>
  <c r="J593" i="20"/>
  <c r="G593" i="20"/>
  <c r="N593" i="20"/>
  <c r="M594" i="20"/>
  <c r="K595" i="20" s="1"/>
  <c r="L595" i="20" s="1"/>
  <c r="H594" i="20" a="1"/>
  <c r="H594" i="20" s="1"/>
  <c r="AI592" i="20" a="1"/>
  <c r="AI592" i="20" s="1"/>
  <c r="AA592" i="20" a="1"/>
  <c r="AA592" i="20" s="1"/>
  <c r="P592" i="20"/>
  <c r="AK592" i="20" a="1"/>
  <c r="AK592" i="20" s="1"/>
  <c r="R592" i="20"/>
  <c r="W592" i="20"/>
  <c r="AE592" i="20" a="1"/>
  <c r="AE592" i="20" s="1"/>
  <c r="S592" i="20" a="1"/>
  <c r="S592" i="20" s="1"/>
  <c r="AD592" i="20" a="1"/>
  <c r="AD592" i="20" s="1"/>
  <c r="Q592" i="20"/>
  <c r="Y592" i="20" a="1"/>
  <c r="Y592" i="20" s="1"/>
  <c r="AF592" i="20" a="1"/>
  <c r="AF592" i="20" s="1"/>
  <c r="AJ592" i="20" a="1"/>
  <c r="AJ592" i="20" s="1"/>
  <c r="T592" i="20" a="1"/>
  <c r="T592" i="20" s="1"/>
  <c r="O592" i="20"/>
  <c r="AC592" i="20" a="1"/>
  <c r="AC592" i="20" s="1"/>
  <c r="AH592" i="20" a="1"/>
  <c r="AH592" i="20" s="1"/>
  <c r="AB592" i="20" a="1"/>
  <c r="AB592" i="20" s="1"/>
  <c r="Z592" i="20" a="1"/>
  <c r="Z592" i="20" s="1"/>
  <c r="AG592" i="20" a="1"/>
  <c r="AG592" i="20" s="1"/>
  <c r="U592" i="20"/>
  <c r="X592" i="20" a="1"/>
  <c r="X592" i="20" s="1"/>
  <c r="V592" i="20"/>
  <c r="D592" i="20" l="1"/>
  <c r="O593" i="20"/>
  <c r="Z593" i="20" a="1"/>
  <c r="Z593" i="20" s="1"/>
  <c r="AI593" i="20" a="1"/>
  <c r="AI593" i="20" s="1"/>
  <c r="Y593" i="20" a="1"/>
  <c r="Y593" i="20" s="1"/>
  <c r="AK593" i="20" a="1"/>
  <c r="AK593" i="20" s="1"/>
  <c r="AA593" i="20" a="1"/>
  <c r="AA593" i="20" s="1"/>
  <c r="X593" i="20" a="1"/>
  <c r="X593" i="20" s="1"/>
  <c r="AJ593" i="20" a="1"/>
  <c r="AJ593" i="20" s="1"/>
  <c r="W593" i="20"/>
  <c r="AG593" i="20" a="1"/>
  <c r="AG593" i="20" s="1"/>
  <c r="S593" i="20" a="1"/>
  <c r="S593" i="20" s="1"/>
  <c r="R593" i="20"/>
  <c r="AB593" i="20" a="1"/>
  <c r="AB593" i="20" s="1"/>
  <c r="AE593" i="20" a="1"/>
  <c r="AE593" i="20" s="1"/>
  <c r="AH593" i="20" a="1"/>
  <c r="AH593" i="20" s="1"/>
  <c r="AF593" i="20" a="1"/>
  <c r="AF593" i="20" s="1"/>
  <c r="AD593" i="20" a="1"/>
  <c r="AD593" i="20" s="1"/>
  <c r="Q593" i="20"/>
  <c r="V593" i="20"/>
  <c r="U593" i="20"/>
  <c r="D593" i="20" s="1"/>
  <c r="T593" i="20" a="1"/>
  <c r="T593" i="20" s="1"/>
  <c r="AC593" i="20" a="1"/>
  <c r="AC593" i="20" s="1"/>
  <c r="P593" i="20"/>
  <c r="N594" i="20"/>
  <c r="I594" i="20"/>
  <c r="G594" i="20"/>
  <c r="J594" i="20"/>
  <c r="M595" i="20"/>
  <c r="K596" i="20" s="1"/>
  <c r="L596" i="20" s="1"/>
  <c r="H595" i="20" a="1"/>
  <c r="H595" i="20" s="1"/>
  <c r="H596" i="20" l="1" a="1"/>
  <c r="H596" i="20" s="1"/>
  <c r="M596" i="20"/>
  <c r="K597" i="20" s="1"/>
  <c r="L597" i="20" s="1"/>
  <c r="I595" i="20"/>
  <c r="N595" i="20"/>
  <c r="G595" i="20"/>
  <c r="J595" i="20"/>
  <c r="AH594" i="20" a="1"/>
  <c r="AH594" i="20" s="1"/>
  <c r="Z594" i="20" a="1"/>
  <c r="Z594" i="20" s="1"/>
  <c r="AC594" i="20" a="1"/>
  <c r="AC594" i="20" s="1"/>
  <c r="R594" i="20"/>
  <c r="AD594" i="20" a="1"/>
  <c r="AD594" i="20" s="1"/>
  <c r="S594" i="20" a="1"/>
  <c r="S594" i="20" s="1"/>
  <c r="W594" i="20"/>
  <c r="AG594" i="20" a="1"/>
  <c r="AG594" i="20" s="1"/>
  <c r="V594" i="20"/>
  <c r="AJ594" i="20" a="1"/>
  <c r="AJ594" i="20" s="1"/>
  <c r="X594" i="20" a="1"/>
  <c r="X594" i="20" s="1"/>
  <c r="AK594" i="20" a="1"/>
  <c r="AK594" i="20" s="1"/>
  <c r="U594" i="20"/>
  <c r="T594" i="20" a="1"/>
  <c r="T594" i="20" s="1"/>
  <c r="AF594" i="20" a="1"/>
  <c r="AF594" i="20" s="1"/>
  <c r="Y594" i="20" a="1"/>
  <c r="Y594" i="20" s="1"/>
  <c r="Q594" i="20"/>
  <c r="AE594" i="20" a="1"/>
  <c r="AE594" i="20" s="1"/>
  <c r="AI594" i="20" a="1"/>
  <c r="AI594" i="20" s="1"/>
  <c r="AB594" i="20" a="1"/>
  <c r="AB594" i="20" s="1"/>
  <c r="AA594" i="20" a="1"/>
  <c r="AA594" i="20" s="1"/>
  <c r="P594" i="20"/>
  <c r="O594" i="20"/>
  <c r="D594" i="20" l="1"/>
  <c r="V595" i="20"/>
  <c r="AF595" i="20" a="1"/>
  <c r="AF595" i="20" s="1"/>
  <c r="U595" i="20"/>
  <c r="D595" i="20" s="1"/>
  <c r="AI595" i="20" a="1"/>
  <c r="AI595" i="20" s="1"/>
  <c r="Y595" i="20" a="1"/>
  <c r="Y595" i="20" s="1"/>
  <c r="Q595" i="20"/>
  <c r="AC595" i="20" a="1"/>
  <c r="AC595" i="20" s="1"/>
  <c r="P595" i="20"/>
  <c r="W595" i="20"/>
  <c r="Z595" i="20" a="1"/>
  <c r="Z595" i="20" s="1"/>
  <c r="X595" i="20" a="1"/>
  <c r="X595" i="20" s="1"/>
  <c r="AH595" i="20" a="1"/>
  <c r="AH595" i="20" s="1"/>
  <c r="AG595" i="20" a="1"/>
  <c r="AG595" i="20" s="1"/>
  <c r="O595" i="20"/>
  <c r="AK595" i="20" a="1"/>
  <c r="AK595" i="20" s="1"/>
  <c r="AD595" i="20" a="1"/>
  <c r="AD595" i="20" s="1"/>
  <c r="R595" i="20"/>
  <c r="AE595" i="20" a="1"/>
  <c r="AE595" i="20" s="1"/>
  <c r="AB595" i="20" a="1"/>
  <c r="AB595" i="20" s="1"/>
  <c r="T595" i="20" a="1"/>
  <c r="T595" i="20" s="1"/>
  <c r="AA595" i="20" a="1"/>
  <c r="AA595" i="20" s="1"/>
  <c r="AJ595" i="20" a="1"/>
  <c r="AJ595" i="20" s="1"/>
  <c r="S595" i="20" a="1"/>
  <c r="S595" i="20" s="1"/>
  <c r="H597" i="20" a="1"/>
  <c r="H597" i="20" s="1"/>
  <c r="M597" i="20"/>
  <c r="K598" i="20" s="1"/>
  <c r="L598" i="20" s="1"/>
  <c r="I596" i="20"/>
  <c r="G596" i="20"/>
  <c r="J596" i="20"/>
  <c r="N596" i="20"/>
  <c r="AG596" i="20" l="1" a="1"/>
  <c r="AG596" i="20" s="1"/>
  <c r="Y596" i="20" a="1"/>
  <c r="Y596" i="20" s="1"/>
  <c r="X596" i="20" a="1"/>
  <c r="X596" i="20" s="1"/>
  <c r="AI596" i="20" a="1"/>
  <c r="AI596" i="20" s="1"/>
  <c r="Z596" i="20" a="1"/>
  <c r="Z596" i="20" s="1"/>
  <c r="R596" i="20"/>
  <c r="AJ596" i="20" a="1"/>
  <c r="AJ596" i="20" s="1"/>
  <c r="AH596" i="20" a="1"/>
  <c r="AH596" i="20" s="1"/>
  <c r="T596" i="20" a="1"/>
  <c r="T596" i="20" s="1"/>
  <c r="AB596" i="20" a="1"/>
  <c r="AB596" i="20" s="1"/>
  <c r="AE596" i="20" a="1"/>
  <c r="AE596" i="20" s="1"/>
  <c r="AA596" i="20" a="1"/>
  <c r="AA596" i="20" s="1"/>
  <c r="AD596" i="20" a="1"/>
  <c r="AD596" i="20" s="1"/>
  <c r="AC596" i="20" a="1"/>
  <c r="AC596" i="20" s="1"/>
  <c r="Q596" i="20"/>
  <c r="P596" i="20"/>
  <c r="S596" i="20" a="1"/>
  <c r="S596" i="20" s="1"/>
  <c r="O596" i="20"/>
  <c r="AF596" i="20" a="1"/>
  <c r="AF596" i="20" s="1"/>
  <c r="AK596" i="20" a="1"/>
  <c r="AK596" i="20" s="1"/>
  <c r="W596" i="20"/>
  <c r="V596" i="20"/>
  <c r="U596" i="20"/>
  <c r="J597" i="20"/>
  <c r="I597" i="20"/>
  <c r="N597" i="20"/>
  <c r="G597" i="20"/>
  <c r="M598" i="20"/>
  <c r="K599" i="20" s="1"/>
  <c r="L599" i="20" s="1"/>
  <c r="H598" i="20" a="1"/>
  <c r="H598" i="20" s="1"/>
  <c r="J598" i="20" l="1"/>
  <c r="N598" i="20"/>
  <c r="G598" i="20"/>
  <c r="I598" i="20"/>
  <c r="D596" i="20"/>
  <c r="H599" i="20" a="1"/>
  <c r="H599" i="20" s="1"/>
  <c r="M599" i="20"/>
  <c r="K600" i="20" s="1"/>
  <c r="L600" i="20" s="1"/>
  <c r="AH597" i="20" a="1"/>
  <c r="AH597" i="20" s="1"/>
  <c r="Q597" i="20"/>
  <c r="X597" i="20" a="1"/>
  <c r="X597" i="20" s="1"/>
  <c r="AF597" i="20" a="1"/>
  <c r="AF597" i="20" s="1"/>
  <c r="T597" i="20" a="1"/>
  <c r="T597" i="20" s="1"/>
  <c r="AG597" i="20" a="1"/>
  <c r="AG597" i="20" s="1"/>
  <c r="S597" i="20" a="1"/>
  <c r="S597" i="20" s="1"/>
  <c r="AD597" i="20" a="1"/>
  <c r="AD597" i="20" s="1"/>
  <c r="V597" i="20"/>
  <c r="AK597" i="20" a="1"/>
  <c r="AK597" i="20" s="1"/>
  <c r="U597" i="20"/>
  <c r="D597" i="20" s="1"/>
  <c r="R597" i="20"/>
  <c r="P597" i="20"/>
  <c r="AC597" i="20" a="1"/>
  <c r="AC597" i="20" s="1"/>
  <c r="AB597" i="20" a="1"/>
  <c r="AB597" i="20" s="1"/>
  <c r="AA597" i="20" a="1"/>
  <c r="AA597" i="20" s="1"/>
  <c r="Z597" i="20" a="1"/>
  <c r="Z597" i="20" s="1"/>
  <c r="W597" i="20"/>
  <c r="O597" i="20"/>
  <c r="Y597" i="20" a="1"/>
  <c r="Y597" i="20" s="1"/>
  <c r="AJ597" i="20" a="1"/>
  <c r="AJ597" i="20" s="1"/>
  <c r="AI597" i="20" a="1"/>
  <c r="AI597" i="20" s="1"/>
  <c r="AE597" i="20" a="1"/>
  <c r="AE597" i="20" s="1"/>
  <c r="I599" i="20" l="1"/>
  <c r="J599" i="20"/>
  <c r="G599" i="20"/>
  <c r="N599" i="20"/>
  <c r="M600" i="20"/>
  <c r="K601" i="20" s="1"/>
  <c r="L601" i="20" s="1"/>
  <c r="H600" i="20" a="1"/>
  <c r="H600" i="20" s="1"/>
  <c r="AF598" i="20" a="1"/>
  <c r="AF598" i="20" s="1"/>
  <c r="X598" i="20" a="1"/>
  <c r="X598" i="20" s="1"/>
  <c r="AI598" i="20" a="1"/>
  <c r="AI598" i="20" s="1"/>
  <c r="AE598" i="20" a="1"/>
  <c r="AE598" i="20" s="1"/>
  <c r="AC598" i="20" a="1"/>
  <c r="AC598" i="20" s="1"/>
  <c r="Q598" i="20"/>
  <c r="O598" i="20"/>
  <c r="AB598" i="20" a="1"/>
  <c r="AB598" i="20" s="1"/>
  <c r="AG598" i="20" a="1"/>
  <c r="AG598" i="20" s="1"/>
  <c r="S598" i="20" a="1"/>
  <c r="S598" i="20" s="1"/>
  <c r="AH598" i="20" a="1"/>
  <c r="AH598" i="20" s="1"/>
  <c r="R598" i="20"/>
  <c r="P598" i="20"/>
  <c r="AA598" i="20" a="1"/>
  <c r="AA598" i="20" s="1"/>
  <c r="Y598" i="20" a="1"/>
  <c r="Y598" i="20" s="1"/>
  <c r="Z598" i="20" a="1"/>
  <c r="Z598" i="20" s="1"/>
  <c r="W598" i="20"/>
  <c r="V598" i="20"/>
  <c r="T598" i="20" a="1"/>
  <c r="T598" i="20" s="1"/>
  <c r="AD598" i="20" a="1"/>
  <c r="AD598" i="20" s="1"/>
  <c r="U598" i="20"/>
  <c r="AK598" i="20" a="1"/>
  <c r="AK598" i="20" s="1"/>
  <c r="AJ598" i="20" a="1"/>
  <c r="AJ598" i="20" s="1"/>
  <c r="D598" i="20" l="1"/>
  <c r="N600" i="20"/>
  <c r="J600" i="20"/>
  <c r="I600" i="20"/>
  <c r="G600" i="20"/>
  <c r="W599" i="20"/>
  <c r="AJ599" i="20" a="1"/>
  <c r="AJ599" i="20" s="1"/>
  <c r="P599" i="20"/>
  <c r="AH599" i="20" a="1"/>
  <c r="AH599" i="20" s="1"/>
  <c r="Y599" i="20" a="1"/>
  <c r="Y599" i="20" s="1"/>
  <c r="X599" i="20" a="1"/>
  <c r="X599" i="20" s="1"/>
  <c r="AI599" i="20" a="1"/>
  <c r="AI599" i="20" s="1"/>
  <c r="AE599" i="20" a="1"/>
  <c r="AE599" i="20" s="1"/>
  <c r="R599" i="20"/>
  <c r="Q599" i="20"/>
  <c r="AK599" i="20" a="1"/>
  <c r="AK599" i="20" s="1"/>
  <c r="T599" i="20" a="1"/>
  <c r="T599" i="20" s="1"/>
  <c r="O599" i="20"/>
  <c r="AG599" i="20" a="1"/>
  <c r="AG599" i="20" s="1"/>
  <c r="Z599" i="20" a="1"/>
  <c r="Z599" i="20" s="1"/>
  <c r="S599" i="20" a="1"/>
  <c r="S599" i="20" s="1"/>
  <c r="AB599" i="20" a="1"/>
  <c r="AB599" i="20" s="1"/>
  <c r="AA599" i="20" a="1"/>
  <c r="AA599" i="20" s="1"/>
  <c r="V599" i="20"/>
  <c r="AD599" i="20" a="1"/>
  <c r="AD599" i="20" s="1"/>
  <c r="AF599" i="20" a="1"/>
  <c r="AF599" i="20" s="1"/>
  <c r="AC599" i="20" a="1"/>
  <c r="AC599" i="20" s="1"/>
  <c r="U599" i="20"/>
  <c r="D599" i="20" s="1"/>
  <c r="H601" i="20" a="1"/>
  <c r="H601" i="20" s="1"/>
  <c r="M601" i="20"/>
  <c r="K602" i="20" s="1"/>
  <c r="L602" i="20" s="1"/>
  <c r="G601" i="20" l="1"/>
  <c r="N601" i="20"/>
  <c r="J601" i="20"/>
  <c r="I601" i="20"/>
  <c r="M602" i="20"/>
  <c r="K603" i="20" s="1"/>
  <c r="L603" i="20" s="1"/>
  <c r="H602" i="20" a="1"/>
  <c r="H602" i="20" s="1"/>
  <c r="AE600" i="20" a="1"/>
  <c r="AE600" i="20" s="1"/>
  <c r="V600" i="20"/>
  <c r="AK600" i="20" a="1"/>
  <c r="AK600" i="20" s="1"/>
  <c r="R600" i="20"/>
  <c r="O600" i="20"/>
  <c r="AC600" i="20" a="1"/>
  <c r="AC600" i="20" s="1"/>
  <c r="P600" i="20"/>
  <c r="AF600" i="20" a="1"/>
  <c r="AF600" i="20" s="1"/>
  <c r="T600" i="20" a="1"/>
  <c r="T600" i="20" s="1"/>
  <c r="AD600" i="20" a="1"/>
  <c r="AD600" i="20" s="1"/>
  <c r="Y600" i="20" a="1"/>
  <c r="Y600" i="20" s="1"/>
  <c r="Z600" i="20" a="1"/>
  <c r="Z600" i="20" s="1"/>
  <c r="AI600" i="20" a="1"/>
  <c r="AI600" i="20" s="1"/>
  <c r="AJ600" i="20" a="1"/>
  <c r="AJ600" i="20" s="1"/>
  <c r="X600" i="20" a="1"/>
  <c r="X600" i="20" s="1"/>
  <c r="W600" i="20"/>
  <c r="U600" i="20"/>
  <c r="D600" i="20" s="1"/>
  <c r="AG600" i="20" a="1"/>
  <c r="AG600" i="20" s="1"/>
  <c r="AH600" i="20" a="1"/>
  <c r="AH600" i="20" s="1"/>
  <c r="Q600" i="20"/>
  <c r="AB600" i="20" a="1"/>
  <c r="AB600" i="20" s="1"/>
  <c r="AA600" i="20" a="1"/>
  <c r="AA600" i="20" s="1"/>
  <c r="S600" i="20" a="1"/>
  <c r="S600" i="20" s="1"/>
  <c r="G602" i="20" l="1"/>
  <c r="I602" i="20"/>
  <c r="J602" i="20"/>
  <c r="N602" i="20"/>
  <c r="H603" i="20" a="1"/>
  <c r="H603" i="20" s="1"/>
  <c r="M603" i="20"/>
  <c r="K604" i="20" s="1"/>
  <c r="L604" i="20" s="1"/>
  <c r="U601" i="20"/>
  <c r="AE601" i="20" a="1"/>
  <c r="AE601" i="20" s="1"/>
  <c r="T601" i="20" a="1"/>
  <c r="T601" i="20" s="1"/>
  <c r="X601" i="20" a="1"/>
  <c r="X601" i="20" s="1"/>
  <c r="AK601" i="20" a="1"/>
  <c r="AK601" i="20" s="1"/>
  <c r="AA601" i="20" a="1"/>
  <c r="AA601" i="20" s="1"/>
  <c r="AD601" i="20" a="1"/>
  <c r="AD601" i="20" s="1"/>
  <c r="O601" i="20"/>
  <c r="AC601" i="20" a="1"/>
  <c r="AC601" i="20" s="1"/>
  <c r="Z601" i="20" a="1"/>
  <c r="Z601" i="20" s="1"/>
  <c r="AG601" i="20" a="1"/>
  <c r="AG601" i="20" s="1"/>
  <c r="AB601" i="20" a="1"/>
  <c r="AB601" i="20" s="1"/>
  <c r="AH601" i="20" a="1"/>
  <c r="AH601" i="20" s="1"/>
  <c r="V601" i="20"/>
  <c r="S601" i="20" a="1"/>
  <c r="S601" i="20" s="1"/>
  <c r="AJ601" i="20" a="1"/>
  <c r="AJ601" i="20" s="1"/>
  <c r="AI601" i="20" a="1"/>
  <c r="AI601" i="20" s="1"/>
  <c r="W601" i="20"/>
  <c r="AF601" i="20" a="1"/>
  <c r="AF601" i="20" s="1"/>
  <c r="Y601" i="20" a="1"/>
  <c r="Y601" i="20" s="1"/>
  <c r="P601" i="20"/>
  <c r="R601" i="20"/>
  <c r="Q601" i="20"/>
  <c r="D601" i="20" l="1"/>
  <c r="N603" i="20"/>
  <c r="J603" i="20"/>
  <c r="G603" i="20"/>
  <c r="I603" i="20"/>
  <c r="AD602" i="20" a="1"/>
  <c r="AD602" i="20" s="1"/>
  <c r="AE602" i="20" a="1"/>
  <c r="AE602" i="20" s="1"/>
  <c r="U602" i="20"/>
  <c r="D602" i="20" s="1"/>
  <c r="AB602" i="20" a="1"/>
  <c r="AB602" i="20" s="1"/>
  <c r="O602" i="20"/>
  <c r="X602" i="20" a="1"/>
  <c r="X602" i="20" s="1"/>
  <c r="AH602" i="20" a="1"/>
  <c r="AH602" i="20" s="1"/>
  <c r="W602" i="20"/>
  <c r="AC602" i="20" a="1"/>
  <c r="AC602" i="20" s="1"/>
  <c r="V602" i="20"/>
  <c r="AK602" i="20" a="1"/>
  <c r="AK602" i="20" s="1"/>
  <c r="T602" i="20" a="1"/>
  <c r="T602" i="20" s="1"/>
  <c r="S602" i="20" a="1"/>
  <c r="S602" i="20" s="1"/>
  <c r="AA602" i="20" a="1"/>
  <c r="AA602" i="20" s="1"/>
  <c r="R602" i="20"/>
  <c r="Q602" i="20"/>
  <c r="P602" i="20"/>
  <c r="AJ602" i="20" a="1"/>
  <c r="AJ602" i="20" s="1"/>
  <c r="AI602" i="20" a="1"/>
  <c r="AI602" i="20" s="1"/>
  <c r="AG602" i="20" a="1"/>
  <c r="AG602" i="20" s="1"/>
  <c r="AF602" i="20" a="1"/>
  <c r="AF602" i="20" s="1"/>
  <c r="Z602" i="20" a="1"/>
  <c r="Z602" i="20" s="1"/>
  <c r="Y602" i="20" a="1"/>
  <c r="Y602" i="20" s="1"/>
  <c r="H604" i="20" a="1"/>
  <c r="H604" i="20" s="1"/>
  <c r="M604" i="20"/>
  <c r="K605" i="20" s="1"/>
  <c r="L605" i="20" s="1"/>
  <c r="H605" i="20" l="1" a="1"/>
  <c r="H605" i="20" s="1"/>
  <c r="M605" i="20"/>
  <c r="K606" i="20" s="1"/>
  <c r="L606" i="20" s="1"/>
  <c r="J604" i="20"/>
  <c r="N604" i="20"/>
  <c r="I604" i="20"/>
  <c r="G604" i="20"/>
  <c r="T603" i="20" a="1"/>
  <c r="T603" i="20" s="1"/>
  <c r="AF603" i="20" a="1"/>
  <c r="AF603" i="20" s="1"/>
  <c r="W603" i="20"/>
  <c r="AJ603" i="20" a="1"/>
  <c r="AJ603" i="20" s="1"/>
  <c r="AA603" i="20" a="1"/>
  <c r="AA603" i="20" s="1"/>
  <c r="AG603" i="20" a="1"/>
  <c r="AG603" i="20" s="1"/>
  <c r="V603" i="20"/>
  <c r="R603" i="20"/>
  <c r="AD603" i="20" a="1"/>
  <c r="AD603" i="20" s="1"/>
  <c r="Q603" i="20"/>
  <c r="AB603" i="20" a="1"/>
  <c r="AB603" i="20" s="1"/>
  <c r="P603" i="20"/>
  <c r="O603" i="20"/>
  <c r="AC603" i="20" a="1"/>
  <c r="AC603" i="20" s="1"/>
  <c r="AH603" i="20" a="1"/>
  <c r="AH603" i="20" s="1"/>
  <c r="X603" i="20" a="1"/>
  <c r="X603" i="20" s="1"/>
  <c r="S603" i="20" a="1"/>
  <c r="S603" i="20" s="1"/>
  <c r="U603" i="20"/>
  <c r="D603" i="20" s="1"/>
  <c r="AE603" i="20" a="1"/>
  <c r="AE603" i="20" s="1"/>
  <c r="AI603" i="20" a="1"/>
  <c r="AI603" i="20" s="1"/>
  <c r="Y603" i="20" a="1"/>
  <c r="Y603" i="20" s="1"/>
  <c r="Z603" i="20" a="1"/>
  <c r="Z603" i="20" s="1"/>
  <c r="AK603" i="20" a="1"/>
  <c r="AK603" i="20" s="1"/>
  <c r="AK604" i="20" l="1" a="1"/>
  <c r="AK604" i="20" s="1"/>
  <c r="AC604" i="20" a="1"/>
  <c r="AC604" i="20" s="1"/>
  <c r="AG604" i="20" a="1"/>
  <c r="AG604" i="20" s="1"/>
  <c r="AD604" i="20" a="1"/>
  <c r="AD604" i="20" s="1"/>
  <c r="S604" i="20" a="1"/>
  <c r="S604" i="20" s="1"/>
  <c r="AJ604" i="20" a="1"/>
  <c r="AJ604" i="20" s="1"/>
  <c r="Z604" i="20" a="1"/>
  <c r="Z604" i="20" s="1"/>
  <c r="AB604" i="20" a="1"/>
  <c r="AB604" i="20" s="1"/>
  <c r="AA604" i="20" a="1"/>
  <c r="AA604" i="20" s="1"/>
  <c r="AH604" i="20" a="1"/>
  <c r="AH604" i="20" s="1"/>
  <c r="T604" i="20" a="1"/>
  <c r="T604" i="20" s="1"/>
  <c r="R604" i="20"/>
  <c r="AI604" i="20" a="1"/>
  <c r="AI604" i="20" s="1"/>
  <c r="Q604" i="20"/>
  <c r="Y604" i="20" a="1"/>
  <c r="Y604" i="20" s="1"/>
  <c r="P604" i="20"/>
  <c r="O604" i="20"/>
  <c r="W604" i="20"/>
  <c r="V604" i="20"/>
  <c r="X604" i="20" a="1"/>
  <c r="X604" i="20" s="1"/>
  <c r="U604" i="20"/>
  <c r="AF604" i="20" a="1"/>
  <c r="AF604" i="20" s="1"/>
  <c r="AE604" i="20" a="1"/>
  <c r="AE604" i="20" s="1"/>
  <c r="M606" i="20"/>
  <c r="K607" i="20" s="1"/>
  <c r="L607" i="20" s="1"/>
  <c r="H606" i="20" a="1"/>
  <c r="H606" i="20" s="1"/>
  <c r="I605" i="20"/>
  <c r="J605" i="20"/>
  <c r="N605" i="20"/>
  <c r="G605" i="20"/>
  <c r="S605" i="20" l="1" a="1"/>
  <c r="S605" i="20" s="1"/>
  <c r="AH605" i="20" a="1"/>
  <c r="AH605" i="20" s="1"/>
  <c r="W605" i="20"/>
  <c r="AF605" i="20" a="1"/>
  <c r="AF605" i="20" s="1"/>
  <c r="U605" i="20"/>
  <c r="D605" i="20" s="1"/>
  <c r="V605" i="20"/>
  <c r="AG605" i="20" a="1"/>
  <c r="AG605" i="20" s="1"/>
  <c r="AA605" i="20" a="1"/>
  <c r="AA605" i="20" s="1"/>
  <c r="AK605" i="20" a="1"/>
  <c r="AK605" i="20" s="1"/>
  <c r="X605" i="20" a="1"/>
  <c r="X605" i="20" s="1"/>
  <c r="AB605" i="20" a="1"/>
  <c r="AB605" i="20" s="1"/>
  <c r="AJ605" i="20" a="1"/>
  <c r="AJ605" i="20" s="1"/>
  <c r="P605" i="20"/>
  <c r="O605" i="20"/>
  <c r="AI605" i="20" a="1"/>
  <c r="AI605" i="20" s="1"/>
  <c r="Z605" i="20" a="1"/>
  <c r="Z605" i="20" s="1"/>
  <c r="Y605" i="20" a="1"/>
  <c r="Y605" i="20" s="1"/>
  <c r="AC605" i="20" a="1"/>
  <c r="AC605" i="20" s="1"/>
  <c r="T605" i="20" a="1"/>
  <c r="T605" i="20" s="1"/>
  <c r="AE605" i="20" a="1"/>
  <c r="AE605" i="20" s="1"/>
  <c r="AD605" i="20" a="1"/>
  <c r="AD605" i="20" s="1"/>
  <c r="R605" i="20"/>
  <c r="Q605" i="20"/>
  <c r="D604" i="20"/>
  <c r="H607" i="20" a="1"/>
  <c r="H607" i="20" s="1"/>
  <c r="M607" i="20"/>
  <c r="K608" i="20" s="1"/>
  <c r="L608" i="20" s="1"/>
  <c r="N606" i="20"/>
  <c r="G606" i="20"/>
  <c r="J606" i="20"/>
  <c r="I606" i="20"/>
  <c r="AJ606" i="20" l="1" a="1"/>
  <c r="AJ606" i="20" s="1"/>
  <c r="AB606" i="20" a="1"/>
  <c r="AB606" i="20" s="1"/>
  <c r="R606" i="20"/>
  <c r="AI606" i="20" a="1"/>
  <c r="AI606" i="20" s="1"/>
  <c r="Z606" i="20" a="1"/>
  <c r="Z606" i="20" s="1"/>
  <c r="AD606" i="20" a="1"/>
  <c r="AD606" i="20" s="1"/>
  <c r="Q606" i="20"/>
  <c r="P606" i="20"/>
  <c r="Y606" i="20" a="1"/>
  <c r="Y606" i="20" s="1"/>
  <c r="AK606" i="20" a="1"/>
  <c r="AK606" i="20" s="1"/>
  <c r="AA606" i="20" a="1"/>
  <c r="AA606" i="20" s="1"/>
  <c r="AG606" i="20" a="1"/>
  <c r="AG606" i="20" s="1"/>
  <c r="O606" i="20"/>
  <c r="AE606" i="20" a="1"/>
  <c r="AE606" i="20" s="1"/>
  <c r="AF606" i="20" a="1"/>
  <c r="AF606" i="20" s="1"/>
  <c r="X606" i="20" a="1"/>
  <c r="X606" i="20" s="1"/>
  <c r="V606" i="20"/>
  <c r="AC606" i="20" a="1"/>
  <c r="AC606" i="20" s="1"/>
  <c r="W606" i="20"/>
  <c r="S606" i="20" a="1"/>
  <c r="S606" i="20" s="1"/>
  <c r="T606" i="20" a="1"/>
  <c r="T606" i="20" s="1"/>
  <c r="AH606" i="20" a="1"/>
  <c r="AH606" i="20" s="1"/>
  <c r="U606" i="20"/>
  <c r="M608" i="20"/>
  <c r="K609" i="20" s="1"/>
  <c r="L609" i="20" s="1"/>
  <c r="H608" i="20" a="1"/>
  <c r="H608" i="20" s="1"/>
  <c r="I607" i="20"/>
  <c r="J607" i="20"/>
  <c r="G607" i="20"/>
  <c r="N607" i="20"/>
  <c r="G608" i="20" l="1"/>
  <c r="N608" i="20"/>
  <c r="I608" i="20"/>
  <c r="J608" i="20"/>
  <c r="Q607" i="20"/>
  <c r="AB607" i="20" a="1"/>
  <c r="AB607" i="20" s="1"/>
  <c r="P607" i="20"/>
  <c r="S607" i="20" a="1"/>
  <c r="S607" i="20" s="1"/>
  <c r="AF607" i="20" a="1"/>
  <c r="AF607" i="20" s="1"/>
  <c r="U607" i="20"/>
  <c r="D607" i="20" s="1"/>
  <c r="AJ607" i="20" a="1"/>
  <c r="AJ607" i="20" s="1"/>
  <c r="AI607" i="20" a="1"/>
  <c r="AI607" i="20" s="1"/>
  <c r="Y607" i="20" a="1"/>
  <c r="Y607" i="20" s="1"/>
  <c r="AK607" i="20" a="1"/>
  <c r="AK607" i="20" s="1"/>
  <c r="X607" i="20" a="1"/>
  <c r="X607" i="20" s="1"/>
  <c r="AD607" i="20" a="1"/>
  <c r="AD607" i="20" s="1"/>
  <c r="AC607" i="20" a="1"/>
  <c r="AC607" i="20" s="1"/>
  <c r="W607" i="20"/>
  <c r="V607" i="20"/>
  <c r="T607" i="20" a="1"/>
  <c r="T607" i="20" s="1"/>
  <c r="AA607" i="20" a="1"/>
  <c r="AA607" i="20" s="1"/>
  <c r="AH607" i="20" a="1"/>
  <c r="AH607" i="20" s="1"/>
  <c r="AG607" i="20" a="1"/>
  <c r="AG607" i="20" s="1"/>
  <c r="AE607" i="20" a="1"/>
  <c r="AE607" i="20" s="1"/>
  <c r="O607" i="20"/>
  <c r="Z607" i="20" a="1"/>
  <c r="Z607" i="20" s="1"/>
  <c r="R607" i="20"/>
  <c r="M609" i="20"/>
  <c r="K610" i="20" s="1"/>
  <c r="L610" i="20" s="1"/>
  <c r="H609" i="20" a="1"/>
  <c r="H609" i="20" s="1"/>
  <c r="D606" i="20"/>
  <c r="N609" i="20" l="1"/>
  <c r="J609" i="20"/>
  <c r="I609" i="20"/>
  <c r="G609" i="20"/>
  <c r="H610" i="20" a="1"/>
  <c r="H610" i="20" s="1"/>
  <c r="M610" i="20"/>
  <c r="K611" i="20" s="1"/>
  <c r="L611" i="20" s="1"/>
  <c r="AI608" i="20" a="1"/>
  <c r="AI608" i="20" s="1"/>
  <c r="AA608" i="20" a="1"/>
  <c r="AA608" i="20" s="1"/>
  <c r="P608" i="20"/>
  <c r="AC608" i="20" a="1"/>
  <c r="AC608" i="20" s="1"/>
  <c r="S608" i="20" a="1"/>
  <c r="S608" i="20" s="1"/>
  <c r="AF608" i="20" a="1"/>
  <c r="AF608" i="20" s="1"/>
  <c r="V608" i="20"/>
  <c r="T608" i="20" a="1"/>
  <c r="T608" i="20" s="1"/>
  <c r="AJ608" i="20" a="1"/>
  <c r="AJ608" i="20" s="1"/>
  <c r="X608" i="20" a="1"/>
  <c r="X608" i="20" s="1"/>
  <c r="AE608" i="20" a="1"/>
  <c r="AE608" i="20" s="1"/>
  <c r="AD608" i="20" a="1"/>
  <c r="AD608" i="20" s="1"/>
  <c r="AH608" i="20" a="1"/>
  <c r="AH608" i="20" s="1"/>
  <c r="W608" i="20"/>
  <c r="U608" i="20"/>
  <c r="AK608" i="20" a="1"/>
  <c r="AK608" i="20" s="1"/>
  <c r="AG608" i="20" a="1"/>
  <c r="AG608" i="20" s="1"/>
  <c r="Q608" i="20"/>
  <c r="O608" i="20"/>
  <c r="Y608" i="20" a="1"/>
  <c r="Y608" i="20" s="1"/>
  <c r="R608" i="20"/>
  <c r="AB608" i="20" a="1"/>
  <c r="AB608" i="20" s="1"/>
  <c r="Z608" i="20" a="1"/>
  <c r="Z608" i="20" s="1"/>
  <c r="N610" i="20" l="1"/>
  <c r="G610" i="20"/>
  <c r="I610" i="20"/>
  <c r="J610" i="20"/>
  <c r="D608" i="20"/>
  <c r="M611" i="20"/>
  <c r="K612" i="20" s="1"/>
  <c r="L612" i="20" s="1"/>
  <c r="H611" i="20" a="1"/>
  <c r="H611" i="20" s="1"/>
  <c r="O609" i="20"/>
  <c r="AD609" i="20" a="1"/>
  <c r="AD609" i="20" s="1"/>
  <c r="T609" i="20" a="1"/>
  <c r="T609" i="20" s="1"/>
  <c r="AI609" i="20" a="1"/>
  <c r="AI609" i="20" s="1"/>
  <c r="AB609" i="20" a="1"/>
  <c r="AB609" i="20" s="1"/>
  <c r="W609" i="20"/>
  <c r="AH609" i="20" a="1"/>
  <c r="AH609" i="20" s="1"/>
  <c r="V609" i="20"/>
  <c r="S609" i="20" a="1"/>
  <c r="S609" i="20" s="1"/>
  <c r="AG609" i="20" a="1"/>
  <c r="AG609" i="20" s="1"/>
  <c r="R609" i="20"/>
  <c r="U609" i="20"/>
  <c r="D609" i="20" s="1"/>
  <c r="AK609" i="20" a="1"/>
  <c r="AK609" i="20" s="1"/>
  <c r="AA609" i="20" a="1"/>
  <c r="AA609" i="20" s="1"/>
  <c r="AF609" i="20" a="1"/>
  <c r="AF609" i="20" s="1"/>
  <c r="AE609" i="20" a="1"/>
  <c r="AE609" i="20" s="1"/>
  <c r="Y609" i="20" a="1"/>
  <c r="Y609" i="20" s="1"/>
  <c r="AJ609" i="20" a="1"/>
  <c r="AJ609" i="20" s="1"/>
  <c r="X609" i="20" a="1"/>
  <c r="X609" i="20" s="1"/>
  <c r="Q609" i="20"/>
  <c r="P609" i="20"/>
  <c r="Z609" i="20" a="1"/>
  <c r="Z609" i="20" s="1"/>
  <c r="AC609" i="20" a="1"/>
  <c r="AC609" i="20" s="1"/>
  <c r="N611" i="20" l="1"/>
  <c r="G611" i="20"/>
  <c r="J611" i="20"/>
  <c r="I611" i="20"/>
  <c r="M612" i="20"/>
  <c r="K613" i="20" s="1"/>
  <c r="L613" i="20" s="1"/>
  <c r="H612" i="20" a="1"/>
  <c r="H612" i="20" s="1"/>
  <c r="AH610" i="20" a="1"/>
  <c r="AH610" i="20" s="1"/>
  <c r="Z610" i="20" a="1"/>
  <c r="Z610" i="20" s="1"/>
  <c r="AE610" i="20" a="1"/>
  <c r="AE610" i="20" s="1"/>
  <c r="U610" i="20"/>
  <c r="Q610" i="20"/>
  <c r="AJ610" i="20" a="1"/>
  <c r="AJ610" i="20" s="1"/>
  <c r="AI610" i="20" a="1"/>
  <c r="AI610" i="20" s="1"/>
  <c r="X610" i="20" a="1"/>
  <c r="X610" i="20" s="1"/>
  <c r="AG610" i="20" a="1"/>
  <c r="AG610" i="20" s="1"/>
  <c r="T610" i="20" a="1"/>
  <c r="T610" i="20" s="1"/>
  <c r="W610" i="20"/>
  <c r="AK610" i="20" a="1"/>
  <c r="AK610" i="20" s="1"/>
  <c r="V610" i="20"/>
  <c r="AC610" i="20" a="1"/>
  <c r="AC610" i="20" s="1"/>
  <c r="AB610" i="20" a="1"/>
  <c r="AB610" i="20" s="1"/>
  <c r="R610" i="20"/>
  <c r="P610" i="20"/>
  <c r="AF610" i="20" a="1"/>
  <c r="AF610" i="20" s="1"/>
  <c r="AD610" i="20" a="1"/>
  <c r="AD610" i="20" s="1"/>
  <c r="S610" i="20" a="1"/>
  <c r="S610" i="20" s="1"/>
  <c r="O610" i="20"/>
  <c r="AA610" i="20" a="1"/>
  <c r="AA610" i="20" s="1"/>
  <c r="Y610" i="20" a="1"/>
  <c r="Y610" i="20" s="1"/>
  <c r="D610" i="20" l="1"/>
  <c r="M613" i="20"/>
  <c r="K614" i="20" s="1"/>
  <c r="L614" i="20" s="1"/>
  <c r="H613" i="20" a="1"/>
  <c r="H613" i="20" s="1"/>
  <c r="J612" i="20"/>
  <c r="I612" i="20"/>
  <c r="N612" i="20"/>
  <c r="G612" i="20"/>
  <c r="AF611" i="20" a="1"/>
  <c r="AF611" i="20" s="1"/>
  <c r="W611" i="20"/>
  <c r="AE611" i="20" a="1"/>
  <c r="AE611" i="20" s="1"/>
  <c r="S611" i="20" a="1"/>
  <c r="S611" i="20" s="1"/>
  <c r="AD611" i="20" a="1"/>
  <c r="AD611" i="20" s="1"/>
  <c r="R611" i="20"/>
  <c r="U611" i="20"/>
  <c r="D611" i="20" s="1"/>
  <c r="AH611" i="20" a="1"/>
  <c r="AH611" i="20" s="1"/>
  <c r="T611" i="20" a="1"/>
  <c r="T611" i="20" s="1"/>
  <c r="Z611" i="20" a="1"/>
  <c r="Z611" i="20" s="1"/>
  <c r="O611" i="20"/>
  <c r="AI611" i="20" a="1"/>
  <c r="AI611" i="20" s="1"/>
  <c r="AC611" i="20" a="1"/>
  <c r="AC611" i="20" s="1"/>
  <c r="AB611" i="20" a="1"/>
  <c r="AB611" i="20" s="1"/>
  <c r="AG611" i="20" a="1"/>
  <c r="AG611" i="20" s="1"/>
  <c r="X611" i="20" a="1"/>
  <c r="X611" i="20" s="1"/>
  <c r="Q611" i="20"/>
  <c r="P611" i="20"/>
  <c r="V611" i="20"/>
  <c r="AK611" i="20" a="1"/>
  <c r="AK611" i="20" s="1"/>
  <c r="AA611" i="20" a="1"/>
  <c r="AA611" i="20" s="1"/>
  <c r="AJ611" i="20" a="1"/>
  <c r="AJ611" i="20" s="1"/>
  <c r="Y611" i="20" a="1"/>
  <c r="Y611" i="20" s="1"/>
  <c r="AG612" i="20" l="1" a="1"/>
  <c r="AG612" i="20" s="1"/>
  <c r="Y612" i="20" a="1"/>
  <c r="Y612" i="20" s="1"/>
  <c r="AJ612" i="20" a="1"/>
  <c r="AJ612" i="20" s="1"/>
  <c r="AB612" i="20" a="1"/>
  <c r="AB612" i="20" s="1"/>
  <c r="AF612" i="20" a="1"/>
  <c r="AF612" i="20" s="1"/>
  <c r="S612" i="20" a="1"/>
  <c r="S612" i="20" s="1"/>
  <c r="AC612" i="20" a="1"/>
  <c r="AC612" i="20" s="1"/>
  <c r="X612" i="20" a="1"/>
  <c r="X612" i="20" s="1"/>
  <c r="W612" i="20"/>
  <c r="V612" i="20"/>
  <c r="U612" i="20"/>
  <c r="D612" i="20" s="1"/>
  <c r="AA612" i="20" a="1"/>
  <c r="AA612" i="20" s="1"/>
  <c r="Z612" i="20" a="1"/>
  <c r="Z612" i="20" s="1"/>
  <c r="AE612" i="20" a="1"/>
  <c r="AE612" i="20" s="1"/>
  <c r="AD612" i="20" a="1"/>
  <c r="AD612" i="20" s="1"/>
  <c r="T612" i="20" a="1"/>
  <c r="T612" i="20" s="1"/>
  <c r="R612" i="20"/>
  <c r="P612" i="20"/>
  <c r="Q612" i="20"/>
  <c r="O612" i="20"/>
  <c r="AI612" i="20" a="1"/>
  <c r="AI612" i="20" s="1"/>
  <c r="AH612" i="20" a="1"/>
  <c r="AH612" i="20" s="1"/>
  <c r="AK612" i="20" a="1"/>
  <c r="AK612" i="20" s="1"/>
  <c r="J613" i="20"/>
  <c r="I613" i="20"/>
  <c r="N613" i="20"/>
  <c r="G613" i="20"/>
  <c r="H614" i="20" a="1"/>
  <c r="H614" i="20" s="1"/>
  <c r="M614" i="20"/>
  <c r="K615" i="20" s="1"/>
  <c r="L615" i="20" s="1"/>
  <c r="J614" i="20" l="1"/>
  <c r="I614" i="20"/>
  <c r="N614" i="20"/>
  <c r="G614" i="20"/>
  <c r="Z613" i="20" a="1"/>
  <c r="Z613" i="20" s="1"/>
  <c r="AK613" i="20" a="1"/>
  <c r="AK613" i="20" s="1"/>
  <c r="AB613" i="20" a="1"/>
  <c r="AB613" i="20" s="1"/>
  <c r="P613" i="20"/>
  <c r="AH613" i="20" a="1"/>
  <c r="AH613" i="20" s="1"/>
  <c r="W613" i="20"/>
  <c r="V613" i="20"/>
  <c r="R613" i="20"/>
  <c r="AE613" i="20" a="1"/>
  <c r="AE613" i="20" s="1"/>
  <c r="Q613" i="20"/>
  <c r="AD613" i="20" a="1"/>
  <c r="AD613" i="20" s="1"/>
  <c r="AG613" i="20" a="1"/>
  <c r="AG613" i="20" s="1"/>
  <c r="AF613" i="20" a="1"/>
  <c r="AF613" i="20" s="1"/>
  <c r="O613" i="20"/>
  <c r="AJ613" i="20" a="1"/>
  <c r="AJ613" i="20" s="1"/>
  <c r="U613" i="20"/>
  <c r="AA613" i="20" a="1"/>
  <c r="AA613" i="20" s="1"/>
  <c r="AI613" i="20" a="1"/>
  <c r="AI613" i="20" s="1"/>
  <c r="X613" i="20" a="1"/>
  <c r="X613" i="20" s="1"/>
  <c r="AC613" i="20" a="1"/>
  <c r="AC613" i="20" s="1"/>
  <c r="Y613" i="20" a="1"/>
  <c r="Y613" i="20" s="1"/>
  <c r="S613" i="20" a="1"/>
  <c r="S613" i="20" s="1"/>
  <c r="T613" i="20" a="1"/>
  <c r="T613" i="20" s="1"/>
  <c r="M615" i="20"/>
  <c r="K616" i="20" s="1"/>
  <c r="L616" i="20" s="1"/>
  <c r="H615" i="20" a="1"/>
  <c r="H615" i="20" s="1"/>
  <c r="M616" i="20" l="1"/>
  <c r="K617" i="20" s="1"/>
  <c r="L617" i="20" s="1"/>
  <c r="H616" i="20" a="1"/>
  <c r="H616" i="20" s="1"/>
  <c r="I615" i="20"/>
  <c r="J615" i="20"/>
  <c r="N615" i="20"/>
  <c r="G615" i="20"/>
  <c r="AF614" i="20" a="1"/>
  <c r="AF614" i="20" s="1"/>
  <c r="X614" i="20" a="1"/>
  <c r="X614" i="20" s="1"/>
  <c r="AA614" i="20" a="1"/>
  <c r="AA614" i="20" s="1"/>
  <c r="O614" i="20"/>
  <c r="T614" i="20" a="1"/>
  <c r="T614" i="20" s="1"/>
  <c r="AI614" i="20" a="1"/>
  <c r="AI614" i="20" s="1"/>
  <c r="AD614" i="20" a="1"/>
  <c r="AD614" i="20" s="1"/>
  <c r="R614" i="20"/>
  <c r="Q614" i="20"/>
  <c r="P614" i="20"/>
  <c r="AE614" i="20" a="1"/>
  <c r="AE614" i="20" s="1"/>
  <c r="AH614" i="20" a="1"/>
  <c r="AH614" i="20" s="1"/>
  <c r="S614" i="20" a="1"/>
  <c r="S614" i="20" s="1"/>
  <c r="W614" i="20"/>
  <c r="V614" i="20"/>
  <c r="AB614" i="20" a="1"/>
  <c r="AB614" i="20" s="1"/>
  <c r="AK614" i="20" a="1"/>
  <c r="AK614" i="20" s="1"/>
  <c r="Z614" i="20" a="1"/>
  <c r="Z614" i="20" s="1"/>
  <c r="Y614" i="20" a="1"/>
  <c r="Y614" i="20" s="1"/>
  <c r="AJ614" i="20" a="1"/>
  <c r="AJ614" i="20" s="1"/>
  <c r="AG614" i="20" a="1"/>
  <c r="AG614" i="20" s="1"/>
  <c r="AC614" i="20" a="1"/>
  <c r="AC614" i="20" s="1"/>
  <c r="U614" i="20"/>
  <c r="D614" i="20" s="1"/>
  <c r="D613" i="20"/>
  <c r="W615" i="20" l="1"/>
  <c r="AB615" i="20" a="1"/>
  <c r="AB615" i="20" s="1"/>
  <c r="Q615" i="20"/>
  <c r="AD615" i="20" a="1"/>
  <c r="AD615" i="20" s="1"/>
  <c r="S615" i="20" a="1"/>
  <c r="S615" i="20" s="1"/>
  <c r="AK615" i="20" a="1"/>
  <c r="AK615" i="20" s="1"/>
  <c r="AJ615" i="20" a="1"/>
  <c r="AJ615" i="20" s="1"/>
  <c r="Z615" i="20" a="1"/>
  <c r="Z615" i="20" s="1"/>
  <c r="O615" i="20"/>
  <c r="U615" i="20"/>
  <c r="AI615" i="20" a="1"/>
  <c r="AI615" i="20" s="1"/>
  <c r="AC615" i="20" a="1"/>
  <c r="AC615" i="20" s="1"/>
  <c r="T615" i="20" a="1"/>
  <c r="T615" i="20" s="1"/>
  <c r="AG615" i="20" a="1"/>
  <c r="AG615" i="20" s="1"/>
  <c r="Y615" i="20" a="1"/>
  <c r="Y615" i="20" s="1"/>
  <c r="X615" i="20" a="1"/>
  <c r="X615" i="20" s="1"/>
  <c r="AF615" i="20" a="1"/>
  <c r="AF615" i="20" s="1"/>
  <c r="AH615" i="20" a="1"/>
  <c r="AH615" i="20" s="1"/>
  <c r="P615" i="20"/>
  <c r="AE615" i="20" a="1"/>
  <c r="AE615" i="20" s="1"/>
  <c r="AA615" i="20" a="1"/>
  <c r="AA615" i="20" s="1"/>
  <c r="R615" i="20"/>
  <c r="V615" i="20"/>
  <c r="N616" i="20"/>
  <c r="I616" i="20"/>
  <c r="G616" i="20"/>
  <c r="J616" i="20"/>
  <c r="H617" i="20" a="1"/>
  <c r="H617" i="20" s="1"/>
  <c r="M617" i="20"/>
  <c r="N617" i="20" l="1"/>
  <c r="J617" i="20"/>
  <c r="G617" i="20"/>
  <c r="I617" i="20"/>
  <c r="O11" i="20" a="1"/>
  <c r="O11" i="20" s="1"/>
  <c r="AE616" i="20" a="1"/>
  <c r="AE616" i="20" s="1"/>
  <c r="V616" i="20"/>
  <c r="AC616" i="20" a="1"/>
  <c r="AC616" i="20" s="1"/>
  <c r="S616" i="20" a="1"/>
  <c r="S616" i="20" s="1"/>
  <c r="AJ616" i="20" a="1"/>
  <c r="AJ616" i="20" s="1"/>
  <c r="AA616" i="20" a="1"/>
  <c r="AA616" i="20" s="1"/>
  <c r="Y616" i="20" a="1"/>
  <c r="Y616" i="20" s="1"/>
  <c r="AG616" i="20" a="1"/>
  <c r="AG616" i="20" s="1"/>
  <c r="U616" i="20"/>
  <c r="D616" i="20" s="1"/>
  <c r="R616" i="20"/>
  <c r="AI616" i="20" a="1"/>
  <c r="AI616" i="20" s="1"/>
  <c r="Q616" i="20"/>
  <c r="AF616" i="20" a="1"/>
  <c r="AF616" i="20" s="1"/>
  <c r="AB616" i="20" a="1"/>
  <c r="AB616" i="20" s="1"/>
  <c r="X616" i="20" a="1"/>
  <c r="X616" i="20" s="1"/>
  <c r="W616" i="20"/>
  <c r="T616" i="20" a="1"/>
  <c r="T616" i="20" s="1"/>
  <c r="AK616" i="20" a="1"/>
  <c r="AK616" i="20" s="1"/>
  <c r="Z616" i="20" a="1"/>
  <c r="Z616" i="20" s="1"/>
  <c r="P616" i="20"/>
  <c r="AH616" i="20" a="1"/>
  <c r="AH616" i="20" s="1"/>
  <c r="AD616" i="20" a="1"/>
  <c r="AD616" i="20" s="1"/>
  <c r="O616" i="20"/>
  <c r="D615" i="20"/>
  <c r="U617" i="20" l="1"/>
  <c r="AD617" i="20" a="1"/>
  <c r="AD617" i="20" s="1"/>
  <c r="T617" i="20" a="1"/>
  <c r="T617" i="20" s="1"/>
  <c r="S617" i="20" a="1"/>
  <c r="S617" i="20" s="1"/>
  <c r="AC617" i="20" a="1"/>
  <c r="AC617" i="20" s="1"/>
  <c r="Q617" i="20"/>
  <c r="O617" i="20"/>
  <c r="AB617" i="20" a="1"/>
  <c r="AB617" i="20" s="1"/>
  <c r="AA617" i="20" a="1"/>
  <c r="AA617" i="20" s="1"/>
  <c r="Z617" i="20" a="1"/>
  <c r="Z617" i="20" s="1"/>
  <c r="Y617" i="20" a="1"/>
  <c r="Y617" i="20" s="1"/>
  <c r="X617" i="20" a="1"/>
  <c r="X617" i="20" s="1"/>
  <c r="W617" i="20"/>
  <c r="V617" i="20"/>
  <c r="R617" i="20"/>
  <c r="AK617" i="20" a="1"/>
  <c r="AK617" i="20" s="1"/>
  <c r="AJ617" i="20" a="1"/>
  <c r="AJ617" i="20" s="1"/>
  <c r="AI617" i="20" a="1"/>
  <c r="AI617" i="20" s="1"/>
  <c r="AH617" i="20" a="1"/>
  <c r="AH617" i="20" s="1"/>
  <c r="AG617" i="20" a="1"/>
  <c r="AG617" i="20" s="1"/>
  <c r="AF617" i="20" a="1"/>
  <c r="AF617" i="20" s="1"/>
  <c r="AE617" i="20" a="1"/>
  <c r="AE617" i="20" s="1"/>
  <c r="P617" i="20"/>
  <c r="D617" i="20" l="1"/>
  <c r="O12" i="20" a="1"/>
  <c r="O12"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ChatGPT</author>
  </authors>
  <commentList>
    <comment ref="G13" authorId="0" shapeId="0" xr:uid="{F9DEECCC-BB1F-41E8-8DBD-813ED67F5315}">
      <text>
        <r>
          <rPr>
            <sz val="11"/>
            <color theme="1"/>
            <rFont val="Calibri"/>
            <family val="2"/>
            <scheme val="minor"/>
          </rPr>
          <t>Modifier cette valeur pour changer la longueur maximale des lignes découpées dans le tableau 1.</t>
        </r>
      </text>
    </comment>
    <comment ref="B18" authorId="0" shapeId="0" xr:uid="{1A77D2E0-7C75-460A-83B7-88AB0BB8332C}">
      <text>
        <r>
          <rPr>
            <sz val="11"/>
            <color theme="1"/>
            <rFont val="Calibri"/>
            <family val="2"/>
            <scheme val="minor"/>
          </rPr>
          <t>Coller ici les textes ou progressions. Le tableau 1 les découpe automatiquement.</t>
        </r>
      </text>
    </comment>
    <comment ref="AM18" authorId="0" shapeId="0" xr:uid="{11710D90-791D-41CE-B40B-C1E95DB3E1EE}">
      <text>
        <r>
          <rPr>
            <sz val="11"/>
            <color theme="1"/>
            <rFont val="Calibri"/>
            <family val="2"/>
            <scheme val="minor"/>
          </rPr>
          <t>Lexique de détection : mots-clés normalisés en minuscules, sans accents, sans ponctuation.</t>
        </r>
      </text>
    </comment>
    <comment ref="AP18" authorId="0" shapeId="0" xr:uid="{642FF06F-E981-4CF9-BA4E-11887EA2857C}">
      <text>
        <r>
          <rPr>
            <sz val="11"/>
            <color theme="1"/>
            <rFont val="Calibri"/>
            <family val="2"/>
            <scheme val="minor"/>
          </rPr>
          <t>Exclusions d’homonymes moule ustensile.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ChatGPT</author>
  </authors>
  <commentList>
    <comment ref="G13" authorId="0" shapeId="0" xr:uid="{219774A3-EA59-4AF4-A7B5-AFE636CA34A2}">
      <text>
        <r>
          <rPr>
            <sz val="11"/>
            <color theme="1"/>
            <rFont val="Calibri"/>
            <family val="2"/>
            <scheme val="minor"/>
          </rPr>
          <t>Modifier cette valeur pour changer la longueur maximale des lignes découpées dans le tableau 1.</t>
        </r>
      </text>
    </comment>
    <comment ref="B18" authorId="0" shapeId="0" xr:uid="{2C938E84-461A-4217-B47A-E13A630BC1C9}">
      <text>
        <r>
          <rPr>
            <sz val="11"/>
            <color theme="1"/>
            <rFont val="Calibri"/>
            <family val="2"/>
            <scheme val="minor"/>
          </rPr>
          <t>Coller ici les textes ou progressions. Le tableau 1 les découpe automatiquement.</t>
        </r>
      </text>
    </comment>
    <comment ref="AM18" authorId="0" shapeId="0" xr:uid="{9EDAD69D-E03B-4AB6-90BA-9AD9EB44ACBA}">
      <text>
        <r>
          <rPr>
            <sz val="11"/>
            <color theme="1"/>
            <rFont val="Calibri"/>
            <family val="2"/>
            <scheme val="minor"/>
          </rPr>
          <t>Lexique de détection : mots-clés normalisés en minuscules, sans accents, sans ponctuation.</t>
        </r>
      </text>
    </comment>
    <comment ref="AP18" authorId="0" shapeId="0" xr:uid="{3F3E1BBF-5CCE-463C-918D-AA060475FF3A}">
      <text>
        <r>
          <rPr>
            <sz val="11"/>
            <color theme="1"/>
            <rFont val="Calibri"/>
            <family val="2"/>
            <scheme val="minor"/>
          </rPr>
          <t>Exclusions d’homonymes moule ustensile.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ChatGPT</author>
  </authors>
  <commentList>
    <comment ref="AF22" authorId="0" shapeId="0" xr:uid="{0C1C1633-22A8-4977-89DB-43B50993768F}">
      <text>
        <r>
          <rPr>
            <sz val="11"/>
            <color theme="1"/>
            <rFont val="Calibri"/>
            <family val="2"/>
            <scheme val="minor"/>
          </rPr>
          <t>Modifier cette valeur pour changer la longueur maximale des lignes découpées dans le tableau 1.</t>
        </r>
      </text>
    </comment>
    <comment ref="AA27" authorId="0" shapeId="0" xr:uid="{4F1D5815-F6D0-4F48-AAF7-A95E7A1E109E}">
      <text>
        <r>
          <rPr>
            <sz val="11"/>
            <color theme="1"/>
            <rFont val="Calibri"/>
            <family val="2"/>
            <scheme val="minor"/>
          </rPr>
          <t>Coller ici les textes ou progressions. Le tableau 1 les découpe automatiquement.</t>
        </r>
      </text>
    </comment>
    <comment ref="BL27" authorId="0" shapeId="0" xr:uid="{B75D8639-425D-46DC-8B6B-2DF64C9E88B3}">
      <text>
        <r>
          <rPr>
            <sz val="11"/>
            <color theme="1"/>
            <rFont val="Calibri"/>
            <family val="2"/>
            <scheme val="minor"/>
          </rPr>
          <t>Lexique de détection : mots-clés normalisés en minuscules, sans accents, sans ponctuation.</t>
        </r>
      </text>
    </comment>
    <comment ref="BO27" authorId="0" shapeId="0" xr:uid="{7962E3AA-E3E7-414A-B122-9DF974B11B36}">
      <text>
        <r>
          <rPr>
            <sz val="11"/>
            <color theme="1"/>
            <rFont val="Calibri"/>
            <family val="2"/>
            <scheme val="minor"/>
          </rPr>
          <t>Exclusions d’homonymes moule ustensile.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ChatGPT</author>
  </authors>
  <commentList>
    <comment ref="V7" authorId="0" shapeId="0" xr:uid="{A5ACF948-E27F-4F7B-9B09-FFAD34375202}">
      <text>
        <r>
          <rPr>
            <sz val="11"/>
            <color theme="1"/>
            <rFont val="Calibri"/>
            <family val="2"/>
            <scheme val="minor"/>
          </rPr>
          <t>Lexique de détection : mots-clés normalisés en minuscules, sans accents, sans ponctuation.</t>
        </r>
      </text>
    </comment>
    <comment ref="Y7" authorId="0" shapeId="0" xr:uid="{3B925370-F238-441F-9848-B93B1E8D228B}">
      <text>
        <r>
          <rPr>
            <sz val="11"/>
            <color theme="1"/>
            <rFont val="Calibri"/>
            <family val="2"/>
            <scheme val="minor"/>
          </rPr>
          <t>Exclusions d’homonymes moule ustensile.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<sst xmlns="http://schemas.openxmlformats.org/spreadsheetml/2006/main" count="38929" uniqueCount="7340">
  <si>
    <t>crustaces</t>
  </si>
  <si>
    <t>oeufs</t>
  </si>
  <si>
    <t>arachides</t>
  </si>
  <si>
    <t>celeri</t>
  </si>
  <si>
    <t>sesame</t>
  </si>
  <si>
    <t>sulfites</t>
  </si>
  <si>
    <t>lupin</t>
  </si>
  <si>
    <t>mollusques</t>
  </si>
  <si>
    <t>Gluten</t>
  </si>
  <si>
    <t>Crustaces</t>
  </si>
  <si>
    <t>Oeufs</t>
  </si>
  <si>
    <t>Poissons</t>
  </si>
  <si>
    <t>Arachides</t>
  </si>
  <si>
    <t>Soja</t>
  </si>
  <si>
    <t>Lait</t>
  </si>
  <si>
    <t>Fruits a coque</t>
  </si>
  <si>
    <t>Celeri</t>
  </si>
  <si>
    <t>Moutarde</t>
  </si>
  <si>
    <t>Sesame</t>
  </si>
  <si>
    <t>Sulfites</t>
  </si>
  <si>
    <t>Lupin</t>
  </si>
  <si>
    <t>Mollusques</t>
  </si>
  <si>
    <t>gluten</t>
  </si>
  <si>
    <t>sirops de glucose a base de ble</t>
  </si>
  <si>
    <t>crustace</t>
  </si>
  <si>
    <t>oeuf</t>
  </si>
  <si>
    <t>poisson</t>
  </si>
  <si>
    <t>gelatine de poisson utilisee comme support</t>
  </si>
  <si>
    <t>arachide</t>
  </si>
  <si>
    <t>boisson au soja</t>
  </si>
  <si>
    <t>huile de soja entierement raffinee</t>
  </si>
  <si>
    <t>lait</t>
  </si>
  <si>
    <t>lactitol</t>
  </si>
  <si>
    <t>amande</t>
  </si>
  <si>
    <t>distillat alcoolique de fruits a coque</t>
  </si>
  <si>
    <t>moutarde</t>
  </si>
  <si>
    <t>acide behenique</t>
  </si>
  <si>
    <t>sulfite</t>
  </si>
  <si>
    <t>mollusque</t>
  </si>
  <si>
    <t>noix de saint jacques</t>
  </si>
  <si>
    <t>boisson de noisette</t>
  </si>
  <si>
    <t>beurre de cacahuetes</t>
  </si>
  <si>
    <t>ble</t>
  </si>
  <si>
    <t>maltodextrines a base de ble</t>
  </si>
  <si>
    <t>poissons</t>
  </si>
  <si>
    <t>gelatine de poisson utilisee comme support pour preparation de vitamines</t>
  </si>
  <si>
    <t>boisson au soya</t>
  </si>
  <si>
    <t>graisse de soja entierement raffinee</t>
  </si>
  <si>
    <t>lait entier</t>
  </si>
  <si>
    <t>lactoserum utilise pour la fabrication de distillats</t>
  </si>
  <si>
    <t>amandes</t>
  </si>
  <si>
    <t>distillats alcooliques de fruits a coque</t>
  </si>
  <si>
    <t>celeri rave</t>
  </si>
  <si>
    <t>graine de moutarde</t>
  </si>
  <si>
    <t>graines de sesame</t>
  </si>
  <si>
    <t>farine de lupin</t>
  </si>
  <si>
    <t>noix de st jacques</t>
  </si>
  <si>
    <t>boisson de pistache</t>
  </si>
  <si>
    <t>beurre de cacahuete</t>
  </si>
  <si>
    <t>farine de ble</t>
  </si>
  <si>
    <t>maltodextrines de ble</t>
  </si>
  <si>
    <t>crevette</t>
  </si>
  <si>
    <t>blanc d oeuf</t>
  </si>
  <si>
    <t>thon</t>
  </si>
  <si>
    <t>gelatine de poisson utilisee comme support pour carotenoides</t>
  </si>
  <si>
    <t>beurre d arachide</t>
  </si>
  <si>
    <t>boisson de soja</t>
  </si>
  <si>
    <t>tocopherols mixtes naturels</t>
  </si>
  <si>
    <t>lait ecreme</t>
  </si>
  <si>
    <t>lactoserum utilise pour la fabrication d alcool ethylique d origine agricole</t>
  </si>
  <si>
    <t>boisson d amande</t>
  </si>
  <si>
    <t>alcool ethylique d origine agricole obtenu a partir de fruits a coque</t>
  </si>
  <si>
    <t>branche de celeri</t>
  </si>
  <si>
    <t>graines de moutarde</t>
  </si>
  <si>
    <t>graine de sesame</t>
  </si>
  <si>
    <t>anhydride sulfureux</t>
  </si>
  <si>
    <t>graines de lupin</t>
  </si>
  <si>
    <t>moule</t>
  </si>
  <si>
    <t>noix de muscade</t>
  </si>
  <si>
    <t>creme de noisettes</t>
  </si>
  <si>
    <t>beurre de macadamia</t>
  </si>
  <si>
    <t>froment</t>
  </si>
  <si>
    <t>ble utilise pour la fabrication de distillats alcooliques</t>
  </si>
  <si>
    <t>crevettes</t>
  </si>
  <si>
    <t>blancs d oeufs</t>
  </si>
  <si>
    <t>saumon</t>
  </si>
  <si>
    <t>boisson de soya</t>
  </si>
  <si>
    <t>phytosterols</t>
  </si>
  <si>
    <t>lait demi ecreme</t>
  </si>
  <si>
    <t>creme de soja</t>
  </si>
  <si>
    <t>boisson de cajou</t>
  </si>
  <si>
    <t>noix de coco</t>
  </si>
  <si>
    <t>branches de celeri</t>
  </si>
  <si>
    <t>farine de moutarde</t>
  </si>
  <si>
    <t>huile de sesame</t>
  </si>
  <si>
    <t>dioxyde de soufre</t>
  </si>
  <si>
    <t>graine de lupin</t>
  </si>
  <si>
    <t>moules</t>
  </si>
  <si>
    <t>pignons de pin</t>
  </si>
  <si>
    <t>creme de noisette</t>
  </si>
  <si>
    <t>beurre de noisettes</t>
  </si>
  <si>
    <t>epeautre</t>
  </si>
  <si>
    <t>cereales utilisees pour la fabrication de distillats alcooliques</t>
  </si>
  <si>
    <t>gambas</t>
  </si>
  <si>
    <t>jaune d oeuf</t>
  </si>
  <si>
    <t>cabillaud</t>
  </si>
  <si>
    <t>esters de phytosterol</t>
  </si>
  <si>
    <t>lactoserum</t>
  </si>
  <si>
    <t>creme d avoine</t>
  </si>
  <si>
    <t>huile de coco</t>
  </si>
  <si>
    <t>feuille de celeri</t>
  </si>
  <si>
    <t>moutarde en poudre</t>
  </si>
  <si>
    <t>tahini</t>
  </si>
  <si>
    <t>bisulfite</t>
  </si>
  <si>
    <t>proteine de lupin</t>
  </si>
  <si>
    <t>huitre</t>
  </si>
  <si>
    <t>creme de coco</t>
  </si>
  <si>
    <t>creme de pistache</t>
  </si>
  <si>
    <t>beurre de pistaches</t>
  </si>
  <si>
    <t>petit epeautre</t>
  </si>
  <si>
    <t>homard</t>
  </si>
  <si>
    <t>jaunes d oeufs</t>
  </si>
  <si>
    <t>colin</t>
  </si>
  <si>
    <t>cacahouete</t>
  </si>
  <si>
    <t>creme de soya</t>
  </si>
  <si>
    <t>ester de stanol vegetal</t>
  </si>
  <si>
    <t>lactose</t>
  </si>
  <si>
    <t>creme de riz</t>
  </si>
  <si>
    <t>feuilles de celeri</t>
  </si>
  <si>
    <t>huile de moutarde</t>
  </si>
  <si>
    <t>tahin</t>
  </si>
  <si>
    <t>bisulfites</t>
  </si>
  <si>
    <t>proteines de lupin</t>
  </si>
  <si>
    <t>huitres</t>
  </si>
  <si>
    <t>beurre de noisette</t>
  </si>
  <si>
    <t>kamut</t>
  </si>
  <si>
    <t>langouste</t>
  </si>
  <si>
    <t>oeuf entier</t>
  </si>
  <si>
    <t>merlu</t>
  </si>
  <si>
    <t>cacahouetes</t>
  </si>
  <si>
    <t>edamame</t>
  </si>
  <si>
    <t>caseine</t>
  </si>
  <si>
    <t>cajou</t>
  </si>
  <si>
    <t>chataigne</t>
  </si>
  <si>
    <t>graine de celeri</t>
  </si>
  <si>
    <t>puree de sesame</t>
  </si>
  <si>
    <t>metabisulfite</t>
  </si>
  <si>
    <t>son de lupin</t>
  </si>
  <si>
    <t>palourde</t>
  </si>
  <si>
    <t>pignon de pin</t>
  </si>
  <si>
    <t>boisson d avoine</t>
  </si>
  <si>
    <t>beurre de pistache</t>
  </si>
  <si>
    <t>ble de khorasan</t>
  </si>
  <si>
    <t>langoustine</t>
  </si>
  <si>
    <t>poudre d oeuf</t>
  </si>
  <si>
    <t>sardine</t>
  </si>
  <si>
    <t>cacahuete</t>
  </si>
  <si>
    <t>farine de soja</t>
  </si>
  <si>
    <t>caseinates</t>
  </si>
  <si>
    <t>creme vegetale</t>
  </si>
  <si>
    <t>cajous</t>
  </si>
  <si>
    <t>marron</t>
  </si>
  <si>
    <t>graines de celeri</t>
  </si>
  <si>
    <t>pate de sesame</t>
  </si>
  <si>
    <t>metabisulfites</t>
  </si>
  <si>
    <t>semoule de lupin</t>
  </si>
  <si>
    <t>palourdes</t>
  </si>
  <si>
    <t>seigle</t>
  </si>
  <si>
    <t>crabe</t>
  </si>
  <si>
    <t>albumine</t>
  </si>
  <si>
    <t>sardines</t>
  </si>
  <si>
    <t>cacahuetes</t>
  </si>
  <si>
    <t>farine de soya</t>
  </si>
  <si>
    <t>proteine de lait</t>
  </si>
  <si>
    <t>lait de coco</t>
  </si>
  <si>
    <t>creme d amande</t>
  </si>
  <si>
    <t>marrons</t>
  </si>
  <si>
    <t>sel de celeri</t>
  </si>
  <si>
    <t>gomasio</t>
  </si>
  <si>
    <t>coque</t>
  </si>
  <si>
    <t>noix muscade</t>
  </si>
  <si>
    <t>boisson vegetale</t>
  </si>
  <si>
    <t>beurre d amandes</t>
  </si>
  <si>
    <t>orge</t>
  </si>
  <si>
    <t>araignee de mer</t>
  </si>
  <si>
    <t>ovalbumine</t>
  </si>
  <si>
    <t>anchois</t>
  </si>
  <si>
    <t>huile d arachide</t>
  </si>
  <si>
    <t>farines de soja</t>
  </si>
  <si>
    <t>proteines de lait</t>
  </si>
  <si>
    <t>lait de riz</t>
  </si>
  <si>
    <t>creme d amandes</t>
  </si>
  <si>
    <t>coques</t>
  </si>
  <si>
    <t>chataignes</t>
  </si>
  <si>
    <t>lait de noisette</t>
  </si>
  <si>
    <t>beurre d amande</t>
  </si>
  <si>
    <t>avoine</t>
  </si>
  <si>
    <t>ecrevisse</t>
  </si>
  <si>
    <t>ovoproduit</t>
  </si>
  <si>
    <t>truite</t>
  </si>
  <si>
    <t>huile d arachides</t>
  </si>
  <si>
    <t>farines de soya</t>
  </si>
  <si>
    <t>poudre de lait</t>
  </si>
  <si>
    <t>lait d amande</t>
  </si>
  <si>
    <t>creme de cajou</t>
  </si>
  <si>
    <t>praire</t>
  </si>
  <si>
    <t>lait de pistache</t>
  </si>
  <si>
    <t>beurre de cacao</t>
  </si>
  <si>
    <t>triticale</t>
  </si>
  <si>
    <t>ecrevisses</t>
  </si>
  <si>
    <t>ovoproduits</t>
  </si>
  <si>
    <t>maquereau</t>
  </si>
  <si>
    <t>huile de cacahuete</t>
  </si>
  <si>
    <t>huile de soja</t>
  </si>
  <si>
    <t>lait en poudre</t>
  </si>
  <si>
    <t>praires</t>
  </si>
  <si>
    <t>beurre de cajou</t>
  </si>
  <si>
    <t>malt</t>
  </si>
  <si>
    <t>krill</t>
  </si>
  <si>
    <t>sole</t>
  </si>
  <si>
    <t>huile de cacahuetes</t>
  </si>
  <si>
    <t>huile de soya</t>
  </si>
  <si>
    <t>creme</t>
  </si>
  <si>
    <t>creme de tartre</t>
  </si>
  <si>
    <t>escargot</t>
  </si>
  <si>
    <t>muscade</t>
  </si>
  <si>
    <t>boisson de coco</t>
  </si>
  <si>
    <t>beurre de pecan</t>
  </si>
  <si>
    <t>malt d orge</t>
  </si>
  <si>
    <t>bar</t>
  </si>
  <si>
    <t>pate d arachide</t>
  </si>
  <si>
    <t>huiles de soja</t>
  </si>
  <si>
    <t>beurre</t>
  </si>
  <si>
    <t>fruit a coque</t>
  </si>
  <si>
    <t>escargots</t>
  </si>
  <si>
    <t>beurre de coco</t>
  </si>
  <si>
    <t>extrait de malt</t>
  </si>
  <si>
    <t>dorade</t>
  </si>
  <si>
    <t>pate de cacahuete</t>
  </si>
  <si>
    <t>huiles de soya</t>
  </si>
  <si>
    <t>yaourt</t>
  </si>
  <si>
    <t>fruits a coque</t>
  </si>
  <si>
    <t>calamar</t>
  </si>
  <si>
    <t>beurre vegetal</t>
  </si>
  <si>
    <t>farine de malt</t>
  </si>
  <si>
    <t>lieu</t>
  </si>
  <si>
    <t>pate de cacahuetes</t>
  </si>
  <si>
    <t>lait de soja</t>
  </si>
  <si>
    <t>fromage</t>
  </si>
  <si>
    <t>calamars</t>
  </si>
  <si>
    <t>semoule</t>
  </si>
  <si>
    <t>surimi</t>
  </si>
  <si>
    <t>puree d arachide</t>
  </si>
  <si>
    <t>lait de soya</t>
  </si>
  <si>
    <t>creme fraiche</t>
  </si>
  <si>
    <t>lait de cajou</t>
  </si>
  <si>
    <t>encornet</t>
  </si>
  <si>
    <t>boulgour</t>
  </si>
  <si>
    <t>puree d arachides</t>
  </si>
  <si>
    <t>lecithine de soja</t>
  </si>
  <si>
    <t>lait fermente</t>
  </si>
  <si>
    <t>encornets</t>
  </si>
  <si>
    <t>boisson de riz</t>
  </si>
  <si>
    <t>couscous</t>
  </si>
  <si>
    <t>puree de cacahuete</t>
  </si>
  <si>
    <t>lecithine de soya</t>
  </si>
  <si>
    <t>seiche</t>
  </si>
  <si>
    <t>son de ble</t>
  </si>
  <si>
    <t>puree de cacahuetes</t>
  </si>
  <si>
    <t>lecithines de soja</t>
  </si>
  <si>
    <t>macadamia</t>
  </si>
  <si>
    <t>seiches</t>
  </si>
  <si>
    <t>germe de ble</t>
  </si>
  <si>
    <t>lecithines de soya</t>
  </si>
  <si>
    <t>macadamias</t>
  </si>
  <si>
    <t>poulpe</t>
  </si>
  <si>
    <t>seitan</t>
  </si>
  <si>
    <t>miso</t>
  </si>
  <si>
    <t>noisette</t>
  </si>
  <si>
    <t>poulpes</t>
  </si>
  <si>
    <t>chapelure</t>
  </si>
  <si>
    <t>proteine de soja</t>
  </si>
  <si>
    <t>noisettes</t>
  </si>
  <si>
    <t>octopus</t>
  </si>
  <si>
    <t>lait d amandes</t>
  </si>
  <si>
    <t>panure</t>
  </si>
  <si>
    <t>proteine de soya</t>
  </si>
  <si>
    <t>noix</t>
  </si>
  <si>
    <t>coquille saint jacques</t>
  </si>
  <si>
    <t>boisson cajou</t>
  </si>
  <si>
    <t>proteines de soja</t>
  </si>
  <si>
    <t>noix de cajou</t>
  </si>
  <si>
    <t>coquilles saint jacques</t>
  </si>
  <si>
    <t>lait d avoine</t>
  </si>
  <si>
    <t>proteines de soya</t>
  </si>
  <si>
    <t>noix de macadamia</t>
  </si>
  <si>
    <t>saint jacques</t>
  </si>
  <si>
    <t>sauce soja</t>
  </si>
  <si>
    <t>noix de pecan</t>
  </si>
  <si>
    <t>sauce soya</t>
  </si>
  <si>
    <t>noix du bresil</t>
  </si>
  <si>
    <t>soja</t>
  </si>
  <si>
    <t>noix du queensland</t>
  </si>
  <si>
    <t>soya</t>
  </si>
  <si>
    <t>pate de pistache</t>
  </si>
  <si>
    <t>tempeh</t>
  </si>
  <si>
    <t>pecan</t>
  </si>
  <si>
    <t>tofu</t>
  </si>
  <si>
    <t>pecans</t>
  </si>
  <si>
    <t>pistache</t>
  </si>
  <si>
    <t>pistaches</t>
  </si>
  <si>
    <t>lait de noisettes</t>
  </si>
  <si>
    <t>poudre d amande</t>
  </si>
  <si>
    <t>lait amande</t>
  </si>
  <si>
    <t>poudre de cajou</t>
  </si>
  <si>
    <t>poudre de noisette</t>
  </si>
  <si>
    <t>creme coco</t>
  </si>
  <si>
    <t>#D0D0D0</t>
  </si>
  <si>
    <t>#0E2841</t>
  </si>
  <si>
    <t>#156082</t>
  </si>
  <si>
    <t>#E97132</t>
  </si>
  <si>
    <t>#196B24</t>
  </si>
  <si>
    <t>#0F9ED5</t>
  </si>
  <si>
    <t>#A02B93</t>
  </si>
  <si>
    <t>#4EA72E</t>
  </si>
  <si>
    <t>#F2CEEF</t>
  </si>
  <si>
    <t>#C0E6F5</t>
  </si>
  <si>
    <t>#DAF2D0</t>
  </si>
  <si>
    <t>#FBE2D5</t>
  </si>
  <si>
    <t>#D9D9D9</t>
  </si>
  <si>
    <t>#DAE9F8</t>
  </si>
  <si>
    <t>#C1F0C8</t>
  </si>
  <si>
    <t>#CAEDFB</t>
  </si>
  <si>
    <t>#D86DCD</t>
  </si>
  <si>
    <t>#A6C9EC</t>
  </si>
  <si>
    <t>#F1A983</t>
  </si>
  <si>
    <t>#BFBFBF</t>
  </si>
  <si>
    <t>#F2F2F2</t>
  </si>
  <si>
    <t>#F7C7AC</t>
  </si>
  <si>
    <t>#83E28E</t>
  </si>
  <si>
    <t>#94DCF8</t>
  </si>
  <si>
    <t>#E49EDD</t>
  </si>
  <si>
    <t>#B5E6A2</t>
  </si>
  <si>
    <t>#782170</t>
  </si>
  <si>
    <t>#61CBF3</t>
  </si>
  <si>
    <t>#8ED973</t>
  </si>
  <si>
    <t>#BE5014</t>
  </si>
  <si>
    <t>#ADADAD</t>
  </si>
  <si>
    <t>#83CCEB</t>
  </si>
  <si>
    <t>#47D359</t>
  </si>
  <si>
    <t>#B38867</t>
  </si>
  <si>
    <t>#595959</t>
  </si>
  <si>
    <t>#215C98</t>
  </si>
  <si>
    <t>#104861</t>
  </si>
  <si>
    <t>#12501A</t>
  </si>
  <si>
    <t>#0C769E</t>
  </si>
  <si>
    <t>#3C7D22</t>
  </si>
  <si>
    <t>#7A5C3A</t>
  </si>
  <si>
    <t>molusques</t>
  </si>
  <si>
    <t xml:space="preserve"> ▼ SAISISSEZ VOS DENRÉES  ET PROCÉDURES ▼</t>
  </si>
  <si>
    <t>saisissez ou collez vos  Denrées (collage spécial Valeurs)</t>
  </si>
  <si>
    <t xml:space="preserve">  AUTO-DÉTECTION DES ALLERGÈNES ▼</t>
  </si>
  <si>
    <t xml:space="preserve">📋 MODE D'EMPLOI EXPRESS </t>
  </si>
  <si>
    <t>1️⃣ saisissez ou collez vos  Denrées (collage spécial Valeurs)</t>
  </si>
  <si>
    <t>crème</t>
  </si>
  <si>
    <t xml:space="preserve"> &lt; largeurs de colonnes réelles</t>
  </si>
  <si>
    <t>Fin du document cellule &gt;</t>
  </si>
  <si>
    <t>Ce document est composé de : This document is composed of: Este documento se compone de:</t>
  </si>
  <si>
    <t xml:space="preserve"> &lt; largeurs de colonnes conseillées</t>
  </si>
  <si>
    <t>Auteur : Joel Leboucher • Rochefort sur Mer |  Date : 31 Janvier 2026  |  heure : 11h30 |  Document réalisé avec l'aide de ChatGPT  |</t>
  </si>
  <si>
    <t>End of document — cell - Fin del documento — celda &gt;</t>
  </si>
  <si>
    <t>avec valeurs ou texte-with values or text-con valores o texto</t>
  </si>
  <si>
    <t>Adresse PC</t>
  </si>
  <si>
    <t>cellules vides - empty cells - celdas vacías</t>
  </si>
  <si>
    <t>MASQUEZ CES COLONNES</t>
  </si>
  <si>
    <t>lignes - rows - filas</t>
  </si>
  <si>
    <t>*ara</t>
  </si>
  <si>
    <t>*mol</t>
  </si>
  <si>
    <t>colonnes - columns - columnas</t>
  </si>
  <si>
    <t>Céleri</t>
  </si>
  <si>
    <t>*cel</t>
  </si>
  <si>
    <t>*mou</t>
  </si>
  <si>
    <t>Crustacés</t>
  </si>
  <si>
    <t>*cru</t>
  </si>
  <si>
    <t>*poi</t>
  </si>
  <si>
    <t>Tendez la main, partagez vos savoir-faire : vos essais, vos erreurs et votre ténacité sont des tremplins pour celles et ceux qui veulent progresser.</t>
  </si>
  <si>
    <t>Fruits à coque</t>
  </si>
  <si>
    <t>*noi</t>
  </si>
  <si>
    <t>Sésame</t>
  </si>
  <si>
    <t>*ses</t>
  </si>
  <si>
    <t>Avec vos exemples, chacun pourra avancer à son rythme, avec confiance et gagner en autonomie.</t>
  </si>
  <si>
    <t>collage spécial Valeurs pour ne pas coller les formules</t>
  </si>
  <si>
    <t>*lai</t>
  </si>
  <si>
    <t>*soj</t>
  </si>
  <si>
    <t>LES PRODUITS ALLERGENES SERONT MARQUÉS PAR UN *</t>
  </si>
  <si>
    <t>*lup</t>
  </si>
  <si>
    <t>*sul</t>
  </si>
  <si>
    <t xml:space="preserve">Partager ses savoir-faire, c’est une façon de rendre hommage à celles et ceux qui nous ont transmis les leurs, </t>
  </si>
  <si>
    <t>exemple = crème liquide *</t>
  </si>
  <si>
    <t>Tiende la mano, comparte tus saberes: tus intentos, tus errores y tu perseverancia son impulsores para quienes desean avanzar.</t>
  </si>
  <si>
    <t>Con tu ejemplo, cada persona podrá progresar a su ritmo, con confianza y ganar en autonomía.</t>
  </si>
  <si>
    <t>Résumé global :</t>
  </si>
  <si>
    <t>.</t>
  </si>
  <si>
    <t>Compartir tus saberes es una forma de rendir homenaje a quienes nos transmitieron los suyos,</t>
  </si>
  <si>
    <t>a veces en silencio, a veces con exigencia, y gracias a quienes seguimos avanzando hoy.</t>
  </si>
  <si>
    <t>Denrées ►</t>
  </si>
  <si>
    <t>⓪①②③④⑤⑥⑦⑧⑨⑩⑪⑫⑬⑭⑮⑯⑰⑱⑲⑳</t>
  </si>
  <si>
    <t>couverts</t>
  </si>
  <si>
    <t xml:space="preserve"> qui vous intéresse choisissez la police de caractères et la couleur qui vous conviennent</t>
  </si>
  <si>
    <t>Allergènes détectés (auto)</t>
  </si>
  <si>
    <t>Nb de lignes ▼</t>
  </si>
  <si>
    <t>Continuez de saisir les denrées dans le DICO à partir de la ligne 247 jusqu’à la ligne 489</t>
  </si>
  <si>
    <t>▼ Copiez ces colonnes puis Collez 1.2.3.Valeurs dans votre document</t>
  </si>
  <si>
    <t>▼</t>
  </si>
  <si>
    <t>Mot-clé sans accents (auto)</t>
  </si>
  <si>
    <t>Message allergène (auto)</t>
  </si>
  <si>
    <t>Clé accents étape1 (a/ç/œ)</t>
  </si>
  <si>
    <t>Clé accents étape2 (e/i)</t>
  </si>
  <si>
    <t>Clé accents étape3 (o/u/y/n)</t>
  </si>
  <si>
    <t>Clé denrée sans accents (auto)</t>
  </si>
  <si>
    <t>Texte nettoyé (auto)</t>
  </si>
  <si>
    <t>Mot-clé accents étape1 (a/ç/œ)</t>
  </si>
  <si>
    <t>Mot-clé accents étape2 (e/i)</t>
  </si>
  <si>
    <t>Mot-clé accents étape3 (o/u/y/n)</t>
  </si>
  <si>
    <t>Mot-clé (minuscule)</t>
  </si>
  <si>
    <t>Mot-clé normalisé</t>
  </si>
  <si>
    <t>Allergène (emoji)</t>
  </si>
  <si>
    <t>Note (optionnel)</t>
  </si>
  <si>
    <t>Code</t>
  </si>
  <si>
    <t>Poids</t>
  </si>
  <si>
    <t>BRUT</t>
  </si>
  <si>
    <t>NET</t>
  </si>
  <si>
    <t>⚠</t>
  </si>
  <si>
    <t>macedoine surgelée</t>
  </si>
  <si>
    <t xml:space="preserve">fromage blanc 20% mg </t>
  </si>
  <si>
    <t>MODE D'EMPLOI – DÉTECTION AUTOMATIQUE DES ALLERGÈNES</t>
  </si>
  <si>
    <t>tomates</t>
  </si>
  <si>
    <t>À quoi sert ce document ?</t>
  </si>
  <si>
    <t xml:space="preserve">Ce tableau permet de détecter automatiquement les allergènes dans une liste d’ingrédients/denrées.
Il aide à :
</t>
  </si>
  <si>
    <t>gelatine poudre</t>
  </si>
  <si>
    <t>• repérer les denrées allergènes (marquage avec *)</t>
  </si>
  <si>
    <t>basilic coupe surgelé</t>
  </si>
  <si>
    <t>groundnut</t>
  </si>
  <si>
    <t>• produire un résumé global des allergènes présents</t>
  </si>
  <si>
    <t xml:space="preserve">sel fin </t>
  </si>
  <si>
    <t>• sécuriser la saisie (nettoyage du texte, suppression accents)</t>
  </si>
  <si>
    <t>poivre blanc moulu</t>
  </si>
  <si>
    <t>peanut</t>
  </si>
  <si>
    <t>• gagner du temps pour vos fiches techniques, étiquetage et HACCP.</t>
  </si>
  <si>
    <t>peanuts</t>
  </si>
  <si>
    <t>Où saisir les denrées ?</t>
  </si>
  <si>
    <t xml:space="preserve">Saisissez ou collez vos Denrées ou Progressions  lignes 29 à 489.
</t>
  </si>
  <si>
    <t>Règle : 1 denrée ou une progression par ligne.</t>
  </si>
  <si>
    <t>Décongeler la macédoine surgelée.</t>
  </si>
  <si>
    <t>céleri</t>
  </si>
  <si>
    <t>Vous pouvez écrire une phrase complète, ex : « 3 cuillères de farine » : le mot farine sera reconnu.</t>
  </si>
  <si>
    <t>Cuire au four dans un bac gastro selon les instructions habituelles.</t>
  </si>
  <si>
    <t>celeri branche</t>
  </si>
  <si>
    <t>Résultats automatiques</t>
  </si>
  <si>
    <t xml:space="preserve">denrée + « * » si allergène détecté.
</t>
  </si>
  <si>
    <t>Vérifier la cuisson.</t>
  </si>
  <si>
    <t xml:space="preserve"> liste des allergènes détectés pour la ligne.</t>
  </si>
  <si>
    <t>Refroidir rapidement dans une cellule de refroidissement jusqu'à ce que la température</t>
  </si>
  <si>
    <t>celery</t>
  </si>
  <si>
    <t>résumé global (allergènes présents dans toute la liste).</t>
  </si>
  <si>
    <t>liste des denrées marquées * (utile pour contrôle rapide).</t>
  </si>
  <si>
    <t>Faire fondre la gélatine en poudre avec un peu d'eau à feu doux.</t>
  </si>
  <si>
    <t>crab</t>
  </si>
  <si>
    <t>Colonnes techniques (à masquer)</t>
  </si>
  <si>
    <t xml:space="preserve">colonnes de nettoyage / clés servent au traitement automatique.
</t>
  </si>
  <si>
    <t>Mélanger la macédoine, le fromage blanc et la gélatine fondue dans un mixeur</t>
  </si>
  <si>
    <t>Conseil : vous pouvez les masquer pour une utilisation plus simple.</t>
  </si>
  <si>
    <t>Verser le mélange dans des petits ramequins.</t>
  </si>
  <si>
    <t>crayfish</t>
  </si>
  <si>
    <t>Base allergènes (personnalisation)</t>
  </si>
  <si>
    <t xml:space="preserve">Base de mots-clés (lignes 29 à 489).
</t>
  </si>
  <si>
    <t>Filmer les ramequins et les mettre au réfrigérateur.</t>
  </si>
  <si>
    <t xml:space="preserve"> mot-clé (en minuscules) ex : farine, lait, œuf</t>
  </si>
  <si>
    <t xml:space="preserve"> famille / nom affiché (Gluten, Lait, Œuf, etc.)</t>
  </si>
  <si>
    <t xml:space="preserve"> Nettoyer les tomates, enlever le pédoncule et les couper en quarts.</t>
  </si>
  <si>
    <t>crustacés</t>
  </si>
  <si>
    <t>pictogramme (⚠)  |  Gluten : code (ex : *glu)</t>
  </si>
  <si>
    <t>Mixer les tomates avec du basilic dans un mixeur ou un blender.</t>
  </si>
  <si>
    <t>Ajoutez des synonymes si besoin : ble, froment, semoule → Gluten.</t>
  </si>
  <si>
    <t>Ajuster l'assaisonnement selon vos goûts.</t>
  </si>
  <si>
    <t>écrevisse</t>
  </si>
  <si>
    <t>Mode d’emploi – Élève (utilisation)</t>
  </si>
  <si>
    <t>1) Saisissez ou collez vos Denrées ou Progressions  lignes 29 à 489.</t>
  </si>
  <si>
    <t>Dresser sur assiette</t>
  </si>
  <si>
    <t>écrevisses</t>
  </si>
  <si>
    <t>2) Ne modifiez pas les colonnes automatiques</t>
  </si>
  <si>
    <t>Ajouter un filet de coulis de tomates par-dessus.</t>
  </si>
  <si>
    <t>3) Vérifiez les alertes  et le résumé global .</t>
  </si>
  <si>
    <t>Mode d’emploi – Formateur (paramétrage)</t>
  </si>
  <si>
    <t xml:space="preserve">1) Complétez/ajustez la base allergènes mots-clés + familles.
</t>
  </si>
  <si>
    <t>2) Testez avec quelques denrées (ex : « crème », « farine », « œuf »).</t>
  </si>
  <si>
    <t>langoustines</t>
  </si>
  <si>
    <t>3) Contrôlez : pas de faux positifs (ex : « laitue » ne doit pas déclencher « lait »).</t>
  </si>
  <si>
    <t>lobster</t>
  </si>
  <si>
    <t>4) Si une variante n’est pas détectée : ajoutez le synonyme</t>
  </si>
  <si>
    <t>prawn</t>
  </si>
  <si>
    <t>Bonnes pratiques</t>
  </si>
  <si>
    <t xml:space="preserve">• Utilisez des mots-clés simples (singulier) et ajoutez les variantes utiles.
</t>
  </si>
  <si>
    <t>shrimp</t>
  </si>
  <si>
    <t>• Évitez les caractères spéciaux dans les mots-clés (préférez « oeuf » à « œuf »).</t>
  </si>
  <si>
    <t>almond</t>
  </si>
  <si>
    <t>• Travaillez dans un dossier local (ex : C:\EXCEL_SAFE) pour éviter les blocages Windows.</t>
  </si>
  <si>
    <t>• Si Excel affiche un message « fichier réparé » : refaire un enregistrement sous un nouveau nom (sans lien externe).</t>
  </si>
  <si>
    <t>Limites &amp; contrôles</t>
  </si>
  <si>
    <t xml:space="preserve">Ce document est une aide à la détection : un contrôle humain reste indispensable.
</t>
  </si>
  <si>
    <t>brazil nut</t>
  </si>
  <si>
    <t>Certaines denrées peuvent contenir des allergènes indirects (traces, produits composés) non détectables par mot-clé.</t>
  </si>
  <si>
    <t>cashew</t>
  </si>
  <si>
    <t>Document pédagogique – aucune macro, aucune MFC. Compatible Excel 2021 FR.</t>
  </si>
  <si>
    <t>gianduja</t>
  </si>
  <si>
    <t>hazelnut</t>
  </si>
  <si>
    <t>Nom</t>
  </si>
  <si>
    <t>HEX</t>
  </si>
  <si>
    <t>RVB Excel</t>
  </si>
  <si>
    <t>Aperçu</t>
  </si>
  <si>
    <t>Coffee / Café</t>
  </si>
  <si>
    <t>179;136;103</t>
  </si>
  <si>
    <t>marzipan</t>
  </si>
  <si>
    <t>Vert olive / Mousse</t>
  </si>
  <si>
    <t>#6B8E23</t>
  </si>
  <si>
    <t>107;142;35</t>
  </si>
  <si>
    <t>Brun écorce</t>
  </si>
  <si>
    <t>122;92;58</t>
  </si>
  <si>
    <t>Crème vanille</t>
  </si>
  <si>
    <t>#F2E2C8</t>
  </si>
  <si>
    <t>242;226;200</t>
  </si>
  <si>
    <t>Ivoire pâtissier</t>
  </si>
  <si>
    <t>#FAF3E8</t>
  </si>
  <si>
    <t>250;243;232</t>
  </si>
  <si>
    <t>Jaune pastel (citron doux)</t>
  </si>
  <si>
    <t>#FFFFD9</t>
  </si>
  <si>
    <t>255;255;217</t>
  </si>
  <si>
    <t>noix de pécan</t>
  </si>
  <si>
    <t>Doré miel</t>
  </si>
  <si>
    <t>#F4B740</t>
  </si>
  <si>
    <t>244;183;64</t>
  </si>
  <si>
    <t>Couleur personnalisée</t>
  </si>
  <si>
    <t>#3E5C76</t>
  </si>
  <si>
    <t>62;92;118</t>
  </si>
  <si>
    <t>nougat</t>
  </si>
  <si>
    <t>pate d amande</t>
  </si>
  <si>
    <t>pistachio</t>
  </si>
  <si>
    <t>praline</t>
  </si>
  <si>
    <t>walnut</t>
  </si>
  <si>
    <t>*glu</t>
  </si>
  <si>
    <t>barley</t>
  </si>
  <si>
    <t>biscuit</t>
  </si>
  <si>
    <t>blé</t>
  </si>
  <si>
    <t>céréales contenant du gluten</t>
  </si>
  <si>
    <t>cookie</t>
  </si>
  <si>
    <t>crouton</t>
  </si>
  <si>
    <t>durum</t>
  </si>
  <si>
    <t>farine</t>
  </si>
  <si>
    <t>fruits à coque</t>
  </si>
  <si>
    <t>gateau</t>
  </si>
  <si>
    <t>nouilles</t>
  </si>
  <si>
    <t>oats</t>
  </si>
  <si>
    <t>pain</t>
  </si>
  <si>
    <t>pates</t>
  </si>
  <si>
    <t>rye</t>
  </si>
  <si>
    <t>semolina</t>
  </si>
  <si>
    <t>spelt</t>
  </si>
  <si>
    <t>tortilla</t>
  </si>
  <si>
    <t>wheat</t>
  </si>
  <si>
    <t>wrap</t>
  </si>
  <si>
    <t>croutons</t>
  </si>
  <si>
    <t>croûtons</t>
  </si>
  <si>
    <t>babeurre</t>
  </si>
  <si>
    <t>butter</t>
  </si>
  <si>
    <t>casein</t>
  </si>
  <si>
    <t>caseinate</t>
  </si>
  <si>
    <t>cheese</t>
  </si>
  <si>
    <t>cream</t>
  </si>
  <si>
    <t>creme liquide</t>
  </si>
  <si>
    <t>crème liquide</t>
  </si>
  <si>
    <t>milk</t>
  </si>
  <si>
    <t>petit lait</t>
  </si>
  <si>
    <t>whey</t>
  </si>
  <si>
    <t>yogourt</t>
  </si>
  <si>
    <t>lupine</t>
  </si>
  <si>
    <t>coquillage</t>
  </si>
  <si>
    <t>mussels</t>
  </si>
  <si>
    <t>oyster</t>
  </si>
  <si>
    <t>oysters</t>
  </si>
  <si>
    <t>pétoncle</t>
  </si>
  <si>
    <t>scallop</t>
  </si>
  <si>
    <t>scallops</t>
  </si>
  <si>
    <t>squid</t>
  </si>
  <si>
    <t>st jacques</t>
  </si>
  <si>
    <t>bulots</t>
  </si>
  <si>
    <t>mustard</t>
  </si>
  <si>
    <t>Œufs</t>
  </si>
  <si>
    <t>*oeu</t>
  </si>
  <si>
    <t>blanc d'œuf</t>
  </si>
  <si>
    <t>blancs d'œufs</t>
  </si>
  <si>
    <t>egg</t>
  </si>
  <si>
    <t>egg white</t>
  </si>
  <si>
    <t>egg yolk</t>
  </si>
  <si>
    <t>eggs</t>
  </si>
  <si>
    <t>jaune d'œuf</t>
  </si>
  <si>
    <t>jaunes d'œufs</t>
  </si>
  <si>
    <t>mayonnaise</t>
  </si>
  <si>
    <t>meringue</t>
  </si>
  <si>
    <t>œufs</t>
  </si>
  <si>
    <t>œufs entiers</t>
  </si>
  <si>
    <t>omelette</t>
  </si>
  <si>
    <t>anchovy</t>
  </si>
  <si>
    <t>cod</t>
  </si>
  <si>
    <t>fish</t>
  </si>
  <si>
    <t>haddock</t>
  </si>
  <si>
    <t>hareng</t>
  </si>
  <si>
    <t>morue</t>
  </si>
  <si>
    <t>pieuvre</t>
  </si>
  <si>
    <t>salmon</t>
  </si>
  <si>
    <t>tuna</t>
  </si>
  <si>
    <t>shoyu</t>
  </si>
  <si>
    <t>soy</t>
  </si>
  <si>
    <t>soybean</t>
  </si>
  <si>
    <t>tamari</t>
  </si>
  <si>
    <t>e220</t>
  </si>
  <si>
    <t>e221</t>
  </si>
  <si>
    <t>e222</t>
  </si>
  <si>
    <t>e223</t>
  </si>
  <si>
    <t>e224</t>
  </si>
  <si>
    <t>e225</t>
  </si>
  <si>
    <t>e226</t>
  </si>
  <si>
    <t>e227</t>
  </si>
  <si>
    <t>e228</t>
  </si>
  <si>
    <t>sulfur dioxide</t>
  </si>
  <si>
    <t>sulphite</t>
  </si>
  <si>
    <t>sulphites</t>
  </si>
  <si>
    <t>⚠ Détection heuristique par mots-clés : utile pour repérer rapidement des risques, mais à valider sur étiquettes / fiches techniques fournisseurs.</t>
  </si>
  <si>
    <t>FIN</t>
  </si>
  <si>
    <t>en 2026 la liste officielle est composée de 14 allergènes</t>
  </si>
  <si>
    <t>Version allégée sans détection des Allergènes utilsés par l'Agroalimentaire</t>
  </si>
  <si>
    <t>Mélanger la macédoine, le fromage blanc et la gélatine fondue dans un mixeur. *</t>
  </si>
  <si>
    <t>avec les bonnes largeurs de colonnes.</t>
  </si>
  <si>
    <r>
      <t>3. Copiez</t>
    </r>
    <r>
      <rPr>
        <sz val="11"/>
        <color theme="1"/>
        <rFont val="Calibri"/>
        <family val="2"/>
        <scheme val="minor"/>
      </rPr>
      <t xml:space="preserve"> puis </t>
    </r>
    <r>
      <rPr>
        <b/>
        <sz val="11"/>
        <color theme="1"/>
        <rFont val="Calibri"/>
        <family val="2"/>
        <scheme val="minor"/>
      </rPr>
      <t>collez</t>
    </r>
    <r>
      <rPr>
        <sz val="11"/>
        <color theme="1"/>
        <rFont val="Calibri"/>
        <family val="2"/>
        <scheme val="minor"/>
      </rPr>
      <t xml:space="preserve"> dans une </t>
    </r>
    <r>
      <rPr>
        <b/>
        <sz val="11"/>
        <color theme="1"/>
        <rFont val="Calibri"/>
        <family val="2"/>
        <scheme val="minor"/>
      </rPr>
      <t>feuille préformatée</t>
    </r>
  </si>
  <si>
    <r>
      <t xml:space="preserve">2. Étirez la sélection jusqu’à la </t>
    </r>
    <r>
      <rPr>
        <b/>
        <sz val="11"/>
        <color theme="1"/>
        <rFont val="Calibri"/>
        <family val="2"/>
        <scheme val="minor"/>
      </rPr>
      <t>dernière cellule en bas à droite</t>
    </r>
    <r>
      <rPr>
        <sz val="11"/>
        <color theme="1"/>
        <rFont val="Calibri"/>
        <family val="2"/>
        <scheme val="minor"/>
      </rPr>
      <t xml:space="preserve"> du postit.</t>
    </r>
  </si>
  <si>
    <r>
      <t xml:space="preserve">1. Cliquez sur la </t>
    </r>
    <r>
      <rPr>
        <b/>
        <sz val="11"/>
        <color theme="1"/>
        <rFont val="Calibri"/>
        <family val="2"/>
        <scheme val="minor"/>
      </rPr>
      <t>cellule A rouge</t>
    </r>
    <r>
      <rPr>
        <sz val="11"/>
        <color theme="1"/>
        <rFont val="Calibri"/>
        <family val="2"/>
        <scheme val="minor"/>
      </rPr>
      <t xml:space="preserve"> (haut gauche du postit).</t>
    </r>
  </si>
  <si>
    <t>Méthode 3 – Copier uniquement le postit</t>
  </si>
  <si>
    <t>▼ Copiez puis Collez 1.2.3.Valeurs</t>
  </si>
  <si>
    <t>▼ ③   Denrées ou Progression</t>
  </si>
  <si>
    <t>#</t>
  </si>
  <si>
    <r>
      <t>3. Collez</t>
    </r>
    <r>
      <rPr>
        <sz val="11"/>
        <color theme="1"/>
        <rFont val="Calibri"/>
        <family val="2"/>
        <scheme val="minor"/>
      </rPr>
      <t xml:space="preserve"> (Ctrl+V) sur une </t>
    </r>
    <r>
      <rPr>
        <b/>
        <sz val="11"/>
        <color theme="1"/>
        <rFont val="Calibri"/>
        <family val="2"/>
        <scheme val="minor"/>
      </rPr>
      <t>feuille vierge</t>
    </r>
    <r>
      <rPr>
        <sz val="11"/>
        <color theme="1"/>
        <rFont val="Calibri"/>
        <family val="2"/>
        <scheme val="minor"/>
      </rPr>
      <t>.</t>
    </r>
  </si>
  <si>
    <r>
      <t>2. Copiez</t>
    </r>
    <r>
      <rPr>
        <sz val="11"/>
        <color theme="1"/>
        <rFont val="Calibri"/>
        <family val="2"/>
        <scheme val="minor"/>
      </rPr>
      <t xml:space="preserve"> (Ctrl+C).</t>
    </r>
  </si>
  <si>
    <t>pour sélectionner les colonnes du postit.</t>
  </si>
  <si>
    <t>► ◄  ▲  ▼  '@  #  &amp;  %  ± ➕ ➖ ➗ ✖️ ¼  ½  ¾</t>
  </si>
  <si>
    <r>
      <t xml:space="preserve">1. Cliquez sur la </t>
    </r>
    <r>
      <rPr>
        <b/>
        <sz val="11"/>
        <color theme="1"/>
        <rFont val="Calibri"/>
        <family val="2"/>
        <scheme val="minor"/>
      </rPr>
      <t>ligne des lettres de colonnes</t>
    </r>
    <r>
      <rPr>
        <sz val="11"/>
        <color theme="1"/>
        <rFont val="Calibri"/>
        <family val="2"/>
        <scheme val="minor"/>
      </rPr>
      <t xml:space="preserve"> (A, B, C…) </t>
    </r>
  </si>
  <si>
    <t>⓿❶❷❸❹❺❻❼❽❾❿⓫⓬⓭⓮⓯⓰⓱⓲⓳⓴</t>
  </si>
  <si>
    <t>Méthode 2 – Copier les colonnes du postit</t>
  </si>
  <si>
    <t xml:space="preserve">cliquez sur la première cellule et sélectionnez dans la barre de formule le numéro </t>
  </si>
  <si>
    <t>Puis ▼ Copiez / Collez 1.2.3.Valeurs dans la colonne du postit</t>
  </si>
  <si>
    <t>Récupérez le texte dans cette colonne</t>
  </si>
  <si>
    <t>▼ ③   Denrées ou Progression (coller ou saisir)</t>
  </si>
  <si>
    <r>
      <t>3. Glissez</t>
    </r>
    <r>
      <rPr>
        <sz val="11"/>
        <color theme="1"/>
        <rFont val="Calibri"/>
        <family val="2"/>
        <scheme val="minor"/>
      </rPr>
      <t xml:space="preserve"> l’onglet vers la droite puis relâchez : la feuille est copiée avec le postit.</t>
    </r>
  </si>
  <si>
    <t>dans la colonne ▼ ③   Denrées ou Progression saisissez ou collez votre texte</t>
  </si>
  <si>
    <r>
      <t>2. Cliquez</t>
    </r>
    <r>
      <rPr>
        <sz val="11"/>
        <color theme="1"/>
        <rFont val="Calibri"/>
        <family val="2"/>
        <scheme val="minor"/>
      </rPr>
      <t xml:space="preserve"> sur l’onglet de la feuille (en bas).</t>
    </r>
  </si>
  <si>
    <t>collage spécial 1.2.3.Valeurs pour ne pas coller les formules</t>
  </si>
  <si>
    <r>
      <t xml:space="preserve">1. Maintenez </t>
    </r>
    <r>
      <rPr>
        <b/>
        <sz val="11"/>
        <color theme="1"/>
        <rFont val="Calibri"/>
        <family val="2"/>
        <scheme val="minor"/>
      </rPr>
      <t>Ctrl</t>
    </r>
    <r>
      <rPr>
        <sz val="11"/>
        <color theme="1"/>
        <rFont val="Calibri"/>
        <family val="2"/>
        <scheme val="minor"/>
      </rPr>
      <t xml:space="preserve"> enfoncé.</t>
    </r>
  </si>
  <si>
    <t>Méthode 1 – Dupliquer la feuille entière</t>
  </si>
  <si>
    <t>Pour dupliquer ce POSTIT – 3 méthodes</t>
  </si>
  <si>
    <t>DICO — mots-clés à détecter (éditable) je n'ai pas utilisé le code pour ce document.Mais il faut conserver la colonne pour des applications futures</t>
  </si>
  <si>
    <t>en remplacement des denrées déjà saisies</t>
  </si>
  <si>
    <t>Puis copiez les denrées de la colonne F pour les recoller dans votre document</t>
  </si>
  <si>
    <t>Céréales (gluten)</t>
  </si>
  <si>
    <t>Collez les denrées de votre fiche recette dans la colonne E</t>
  </si>
  <si>
    <t xml:space="preserve">  ►  AUTO-DÉTECTION DES ALLERGÈNES</t>
  </si>
  <si>
    <t xml:space="preserve">AUTO-DÉTECTION ALLERGÈNES (Excel 2021) </t>
  </si>
  <si>
    <t xml:space="preserve"> largeurs de colonnes conseillées</t>
  </si>
  <si>
    <t>largeurs de colonnes réelles</t>
  </si>
  <si>
    <t>Saisissez vos valeurs dans la cellule fond jaune encre rouge</t>
  </si>
  <si>
    <t>alcool</t>
  </si>
  <si>
    <t>% Perte</t>
  </si>
  <si>
    <t>Pourcentages des produits</t>
  </si>
  <si>
    <t>liste des produits</t>
  </si>
  <si>
    <t>huile</t>
  </si>
  <si>
    <t>POIDS DE LA RECETTE A DÉCRYPTER</t>
  </si>
  <si>
    <t>Nom de la recette</t>
  </si>
  <si>
    <t>lait 1/2 écrémé</t>
  </si>
  <si>
    <t>Saisissez vos valeurs dans les cellules fond jaune</t>
  </si>
  <si>
    <t>Eau</t>
  </si>
  <si>
    <t>densité</t>
  </si>
  <si>
    <t>produit</t>
  </si>
  <si>
    <t>Volume</t>
  </si>
  <si>
    <t>&lt; position colonne et n° de ligne</t>
  </si>
  <si>
    <t>conversion : volume Centilitres / poids</t>
  </si>
  <si>
    <t>ICI</t>
  </si>
  <si>
    <t>Citron vert</t>
  </si>
  <si>
    <t>Jus d'orange</t>
  </si>
  <si>
    <t>Jus de pamplemousse</t>
  </si>
  <si>
    <t xml:space="preserve">Saisissez vos valeurs dans les cellules fond ivoire </t>
  </si>
  <si>
    <t>Sucre de cannes</t>
  </si>
  <si>
    <t>Poids net</t>
  </si>
  <si>
    <t>%  de perte</t>
  </si>
  <si>
    <t>Rhum</t>
  </si>
  <si>
    <t xml:space="preserve"> Poids de perte</t>
  </si>
  <si>
    <t>POIDS DE LA RECETTE A DÉCRYPTER &gt;</t>
  </si>
  <si>
    <t>%  de PERTE</t>
  </si>
  <si>
    <t>POIDS de PERTE</t>
  </si>
  <si>
    <t>POIDS NET</t>
  </si>
  <si>
    <t>Pourcentages</t>
  </si>
  <si>
    <t>POIDS BRUT</t>
  </si>
  <si>
    <t>Poids brut</t>
  </si>
  <si>
    <t>Total :</t>
  </si>
  <si>
    <t>PUNCH</t>
  </si>
  <si>
    <t>Nom de la recette &gt;</t>
  </si>
  <si>
    <t>Décriptage d'une recette par les pourcentages</t>
  </si>
  <si>
    <t>Pourcentages NET / BRUT et BRUT / NET</t>
  </si>
  <si>
    <t>Aide à la décision en Kg</t>
  </si>
  <si>
    <t>&lt;Largeurs de colonnes formule</t>
  </si>
  <si>
    <t>&lt;Largeurs de colonnes figées pour mémoire</t>
  </si>
  <si>
    <t>%  d'augmentation</t>
  </si>
  <si>
    <t>PRIX D'ACHAT</t>
  </si>
  <si>
    <t>Augmentation</t>
  </si>
  <si>
    <t>PRIX VENTE</t>
  </si>
  <si>
    <t>dans les formules avec loupe n'oubliez pas de modifier les adresses &gt; # k93 &amp;" K93"</t>
  </si>
  <si>
    <t>lorsque vous collez ce tableau ailleurs</t>
  </si>
  <si>
    <t>Bricolage "artisanal "   on peut faire plus simple mais c'est "pédagogique"</t>
  </si>
  <si>
    <t>Prix D'ACHAT / Prix de VENTE</t>
  </si>
  <si>
    <t xml:space="preserve">CUIT + % boni = CRU </t>
  </si>
  <si>
    <t>CRU moins % Perte = CUIT</t>
  </si>
  <si>
    <t>Collez ❹ Cru ou ❺ Cuit Cellule &gt;</t>
  </si>
  <si>
    <t>❽ Saisissez vos effectifs</t>
  </si>
  <si>
    <t>❺ Cuit</t>
  </si>
  <si>
    <t>❼  Quantité p.p.</t>
  </si>
  <si>
    <t>❹ Cru</t>
  </si>
  <si>
    <t>❻ Foisonnement</t>
  </si>
  <si>
    <t>❸ capacité du contenant*</t>
  </si>
  <si>
    <t>❻ % de BONI &gt;</t>
  </si>
  <si>
    <t>❷ Type de Contenant</t>
  </si>
  <si>
    <t xml:space="preserve">❻ %  de PERTE </t>
  </si>
  <si>
    <t>❶ FAMILLE et NOM DU PLAT</t>
  </si>
  <si>
    <t>LÉGENDE</t>
  </si>
  <si>
    <t>Saisissez vos valeurs dans les cellules fond de couleur et collez ❹ Cu ou  ❺ Cuit</t>
  </si>
  <si>
    <t>un contenant* peut être une panière - un sachet - une plaque gastro - une louche - une barquette etc..</t>
  </si>
  <si>
    <t>1 cont.pour &gt;</t>
  </si>
  <si>
    <t>Total contenants &gt;</t>
  </si>
  <si>
    <t xml:space="preserve">A conditionner </t>
  </si>
  <si>
    <t>Combien p.p.❼</t>
  </si>
  <si>
    <t>Effectif ❽</t>
  </si>
  <si>
    <t>Poids Unitaire</t>
  </si>
  <si>
    <t>capacité du contenant ❸</t>
  </si>
  <si>
    <t>▼  ❹ ou ❺</t>
  </si>
  <si>
    <t>(Morceaux- Tranches ...?)</t>
  </si>
  <si>
    <t>Morceaux</t>
  </si>
  <si>
    <t>Service de quoi ? &gt;</t>
  </si>
  <si>
    <t xml:space="preserve"> GN 1/ 1 = 35 morceaux</t>
  </si>
  <si>
    <t>Sautés en morceaux service au poids</t>
  </si>
  <si>
    <t>Bœuf</t>
  </si>
  <si>
    <t>contenant(s) a prévoir &gt;</t>
  </si>
  <si>
    <t>Produit conditionné</t>
  </si>
  <si>
    <t>Nombre de contenants</t>
  </si>
  <si>
    <t xml:space="preserve">CUIT Divisé  = CRU </t>
  </si>
  <si>
    <t>CRU  Multiplié = CUIT</t>
  </si>
  <si>
    <t>Cellule &gt;</t>
  </si>
  <si>
    <t xml:space="preserve">Collez ❹ Kg cru ou ❺ Kg cuit </t>
  </si>
  <si>
    <t>❺ Kg cuit</t>
  </si>
  <si>
    <t>❹ Kg cru</t>
  </si>
  <si>
    <t>❼  Grammage  p.p.</t>
  </si>
  <si>
    <t>Saisissez vos valeurs dans les cellules fond de couleur et collez ❹ Kg cru ou  ❺ Kg cuit</t>
  </si>
  <si>
    <t xml:space="preserve"> Grammage  p.p.❼</t>
  </si>
  <si>
    <t xml:space="preserve"> GN 1/ 1 = 3 Kg crus</t>
  </si>
  <si>
    <t>Semoule (poids cru)</t>
  </si>
  <si>
    <t>Féculent</t>
  </si>
  <si>
    <t>Produit conditionné &gt;</t>
  </si>
  <si>
    <t>Formules utilisées pour afficher ces résultats</t>
  </si>
  <si>
    <t>cellules</t>
  </si>
  <si>
    <t>Cliquez sur les ◀</t>
  </si>
  <si>
    <t>Utilitaire pour le foisionnement en + ou - pour légumes secs et céréales etc…</t>
  </si>
  <si>
    <t>🤓</t>
  </si>
  <si>
    <t>et si vous utilisez un poids cuit vous en avez une autre</t>
  </si>
  <si>
    <t>si vous utilisez un poids cru vous avez une formule</t>
  </si>
  <si>
    <t>🚲</t>
  </si>
  <si>
    <t>🛺</t>
  </si>
  <si>
    <t>Pour obtenir un nombre de plaques gastro à utiliser par exemple</t>
  </si>
  <si>
    <t>Amusez vous un tableur c'est fait pour ça</t>
  </si>
  <si>
    <t>https://www.premiers-clics.fr/cours-informatique/windows-convertir-un-cd-en-fichiers-mp3/</t>
  </si>
  <si>
    <t>Pour vous détendre un peu  : Convertir un CD en MP3 avec Windows Media Player</t>
  </si>
  <si>
    <t>https://fr.excelfunctions.eu/</t>
  </si>
  <si>
    <t>Liste des fonctions Excel avec une traduction</t>
  </si>
  <si>
    <t>Vrai;"Vrai";"Faux"</t>
  </si>
  <si>
    <t>Actif;"Actif";"Inactif"</t>
  </si>
  <si>
    <t>https://bepo.fr/wiki/Menu</t>
  </si>
  <si>
    <t>https://bepo.fr/wiki/Manuel</t>
  </si>
  <si>
    <t>0.00 " cm²"</t>
  </si>
  <si>
    <t>Manuel d’utilisation</t>
  </si>
  <si>
    <t>0.00" cm"</t>
  </si>
  <si>
    <t>https://www.premiers-clics.fr/cours-informatique/windows-les-fonctionnalites-du-clavier/</t>
  </si>
  <si>
    <t>http://www.symbole-clavier.com/</t>
  </si>
  <si>
    <t>0.0" mm"</t>
  </si>
  <si>
    <t>Comment taper sur votre clavier d'ordinateur tous les symboles, emoji, signes, icones ?</t>
  </si>
  <si>
    <t>Col.0</t>
  </si>
  <si>
    <t>N° 0</t>
  </si>
  <si>
    <t>🔎#</t>
  </si>
  <si>
    <t>🔗</t>
  </si>
  <si>
    <t>Visuellement, ça représente quoi 100 calories ?</t>
  </si>
  <si>
    <t>Lien &gt;</t>
  </si>
  <si>
    <t>0.0" %"</t>
  </si>
  <si>
    <t>Voici quelques photos pour aider à estimer les quantités</t>
  </si>
  <si>
    <t>0" Mx"</t>
  </si>
  <si>
    <t>➕  ⏮  ➿  ⁉  ⬅  ☺  ✔  ❓  🆗  🌼  🚲  🤓  🔛 🚐  «</t>
  </si>
  <si>
    <t>0" H"</t>
  </si>
  <si>
    <t>0" jours"</t>
  </si>
  <si>
    <t>"🚲 "   " 🤓 "   " ✔ "   " 🆗 "</t>
  </si>
  <si>
    <t>0" lignes"</t>
  </si>
  <si>
    <t>Vous pouvez mettre des émotocones dans vos formules entre deux guillemets "   "</t>
  </si>
  <si>
    <t>0.000" L"</t>
  </si>
  <si>
    <t>0.000 " dm³"</t>
  </si>
  <si>
    <t>Vous pouvez extraire ce que vous voulez d'une phrase des nombre un prénom etc</t>
  </si>
  <si>
    <t>0.00 " cm³"</t>
  </si>
  <si>
    <t># ##0" cl"</t>
  </si>
  <si>
    <t>Résultat</t>
  </si>
  <si>
    <t>Poids portion 0.000" Kg"</t>
  </si>
  <si>
    <t>nombre de caractères à extraire</t>
  </si>
  <si>
    <t>0.000K\g</t>
  </si>
  <si>
    <t>position du premier caractère à extraire</t>
  </si>
  <si>
    <t>0.000" Kg"</t>
  </si>
  <si>
    <t>de 0.00" Kg"</t>
  </si>
  <si>
    <t>qtzt-45221-kiu</t>
  </si>
  <si>
    <t>Collez votre texte &gt;</t>
  </si>
  <si>
    <t>de # ##0.000" kg"</t>
  </si>
  <si>
    <t>formule plus simple MAIS si vous déplacez votre tableau vous devez à chaque fois modifier l'adresse ("# c131";</t>
  </si>
  <si>
    <t>Extraire du texte d'une chaine de caractères</t>
  </si>
  <si>
    <t># ##0.000" kg"</t>
  </si>
  <si>
    <t>Lien incrémenté ne se met pas à jour dans un autre emplacement</t>
  </si>
  <si>
    <t># ##0" gr"</t>
  </si>
  <si>
    <t>dans les 3 formules suivantes</t>
  </si>
  <si>
    <t>https://www.youtube.com/watch?v=BEAwIv4fIw4</t>
  </si>
  <si>
    <t>Tableau de bord des ventes et de gestion des stocks</t>
  </si>
  <si>
    <t>UNICAR(128269)</t>
  </si>
  <si>
    <t>Formats de cellules nombres personnalisées</t>
  </si>
  <si>
    <t>l'avantage de ne pas mettre le nom de la cellule entre guillemets c'est qu'elle se mettra automatiquement à jour lorsque vous copierez votre tableau ailleurs</t>
  </si>
  <si>
    <t>par votre N° de Ligne et de Colonne</t>
  </si>
  <si>
    <t xml:space="preserve">Pour toutes ces formules remplacez </t>
  </si>
  <si>
    <t>Excel n'aime pas les cellules vides j'ai donc saisi des valeurs 1 dans certaines cellules</t>
  </si>
  <si>
    <t>les formules vous indiquent les nouvelles largeurs et les largeurs figées les corrections à apporter</t>
  </si>
  <si>
    <t>vous n'obtenez pas toujours le même écartement de colonnes pour la taille de police.</t>
  </si>
  <si>
    <t xml:space="preserve">Lorsque vous Copiez/Collez un document dans une nouvelle feuille </t>
  </si>
  <si>
    <t>Largeurs de colonnes figées pour mémoire  et  Largeurs de colonnes formule pourquoi ?</t>
  </si>
  <si>
    <t>https://www.youtube.com/watch?v=2TmdhLLUsOQ</t>
  </si>
  <si>
    <t>Séparer Nom et Prénom et en faire une adresse mail</t>
  </si>
  <si>
    <t>indiquez entre les guillemets " , "que vous voulez supprimer la virgule de séparation</t>
  </si>
  <si>
    <t>Guillaume,Tell</t>
  </si>
  <si>
    <t>Guillaume Tell</t>
  </si>
  <si>
    <t>FORMULETEXTE(O42)</t>
  </si>
  <si>
    <t>Extraire les Noms et Prénoms</t>
  </si>
  <si>
    <t>Prénom et Nom</t>
  </si>
  <si>
    <t>Tell</t>
  </si>
  <si>
    <t>Guillaume</t>
  </si>
  <si>
    <t>Spière</t>
  </si>
  <si>
    <t>Robert</t>
  </si>
  <si>
    <t>Combinaison</t>
  </si>
  <si>
    <t>Prénom</t>
  </si>
  <si>
    <t>Détail de la formule saisie</t>
  </si>
  <si>
    <t>Affichage</t>
  </si>
  <si>
    <t>A vous d'imaginer d'autres utilisations possibles</t>
  </si>
  <si>
    <t xml:space="preserve">Combiner les Prénoms et Noms </t>
  </si>
  <si>
    <t>Exemples de formules nomades vous indiquez une bonne fois pour toutes l'emplacement de la cellule de destination</t>
  </si>
  <si>
    <t>vous obtenez le même résultat  MAIS cet ' est plus difficile à identifier en cas d'erreur</t>
  </si>
  <si>
    <t>Vous avez une autre option pour figer la formule &gt; saisissez un ' apostrophe devant =</t>
  </si>
  <si>
    <t>les mises à jours seront automatiques lorsque vous collerez votre tableau dans une autre feuille</t>
  </si>
  <si>
    <t>et appuyez sur Entrée</t>
  </si>
  <si>
    <t>Mettre seulement le dièse "#" entre 2 guillemets pour ne pas figer la cellule de destination</t>
  </si>
  <si>
    <t xml:space="preserve">lorsque vous avez fini remettez un = devant positionnez vous à la fin de la formule </t>
  </si>
  <si>
    <t>Un lien Hypertexte commence toujours par :    LIEN_HYPERTEXTE("#" c25 par exemple</t>
  </si>
  <si>
    <t>la formule devient texte et se modifie comme du texte</t>
  </si>
  <si>
    <t>Pour modifier une formule &gt; dans la barre de formule supprimez le =</t>
  </si>
  <si>
    <t>Quelques liens hypertexte internes exemple de formules</t>
  </si>
  <si>
    <t>Pourquoi une cellule ICI &gt; pour sélectionner le tableau en se déportant vers la droite et vous pouvez le coller dans une autre feuille</t>
  </si>
  <si>
    <t>la première colonne de chaque tableau n'a pas de cellule grise volontairement. Cette colonne est fusionnée pour vous faciliter la sélection du tableau - Largeur par défaut 3</t>
  </si>
  <si>
    <t>les cellules grises vous indiquent la largeur des colonnes sur votre document et les corrections à apporter</t>
  </si>
  <si>
    <t>Utilitaires à copier dans vos documents puis ajustez la largeur des colonnes comme indiqué dans les cellules de couleur en bas de chaque tableau</t>
  </si>
  <si>
    <t>sur cette page vous avez déjà des formules à récupérer et des liens à visiter</t>
  </si>
  <si>
    <t>Pour faire court voici quelques petits exemples</t>
  </si>
  <si>
    <t>https://everything.fr.softonic.com/</t>
  </si>
  <si>
    <t>Everything  un utilitaire de recherche gratuit pour indexer et rechercher vos fichiers</t>
  </si>
  <si>
    <t>Atentamente,Joël Leboucher — 21 de octubre de 2025</t>
  </si>
  <si>
    <t>Best regards,Joël Leboucher — October 21, 2025</t>
  </si>
  <si>
    <t>Sincères salutations Joël Leboucher 21/10/2025</t>
  </si>
  <si>
    <t>sometimes in silence, sometimes with high expectations — and thanks to whom we move forward today.</t>
  </si>
  <si>
    <t>parfois dans le silence ou l’exigence, et grâce à qui nous avançons aujourd’hui.</t>
  </si>
  <si>
    <t>Sharing your know-how is a way to pay tribute to those who passed theirs on to us —</t>
  </si>
  <si>
    <t>Through your examples, everyone can move forward at their own pace, with confidence, and gain autonomy.</t>
  </si>
  <si>
    <t xml:space="preserve"> para quienes desean avanzar.</t>
  </si>
  <si>
    <t xml:space="preserve"> for those who want to grow.</t>
  </si>
  <si>
    <t>sont des tremplins pour celles et ceux qui veulent progresser.</t>
  </si>
  <si>
    <t>Tiende la mano, comparte tus saberes: tus intentos, tus errores y tu perseverancia son impulsores</t>
  </si>
  <si>
    <t>Reach out, share your know-how: your attempts, mistakes, and determination are stepping stones</t>
  </si>
  <si>
    <t xml:space="preserve">Tendez la main, partagez vos savoir-faire : vos essais, vos erreurs et votre ténacité </t>
  </si>
  <si>
    <t>que puedan consultar y aprovechar cuando lo necesiten.</t>
  </si>
  <si>
    <t>to build their own “web library” — a personal resource they can consult and use when the time is right.</t>
  </si>
  <si>
    <t>afin de se constituer une “webthèque” ou “nethèque” personnelle, à consulter et exploiter au moment opportun.</t>
  </si>
  <si>
    <t xml:space="preserve">Por eso animo a los usuarios a descargar estos documentos en su disco duro, para crearse una “webteca” o biblioteca personal, </t>
  </si>
  <si>
    <t xml:space="preserve">That’s why I encourage visitors to download these materials onto their hard drive, </t>
  </si>
  <si>
    <t>C’est pourquoi j’invite l’internaute à télécharger sur son disque dur les documents disponibles sur les archives de ce site,</t>
  </si>
  <si>
    <t>Sin embargo, a partir de modelos ya hechos, puede aprender poco a poco a estructurar, copiar, dar formato y utilizar fórmulas y funciones.</t>
  </si>
  <si>
    <t>However, starting from ready-made templates, they can gradually learn to break things down, copy, format, and use formulas and functions.</t>
  </si>
  <si>
    <t>En revanche, en partant de modèles existants, il peut progressivement apprendre à découper, coller, mettre en forme, utiliser formules et fonctions.</t>
  </si>
  <si>
    <t>Un joven en formación (CFA, escuela de hostelería, etc.) o un profesional en activo no siempre tiene tiempo para aprender los fundamentos de una hoja de cálculo si nunca se le ha enseñado.</t>
  </si>
  <si>
    <t>A young person in training (CFA, hospitality school, etc.) or an active professional often lacks time to learn spreadsheet basics if they haven't been introduced to them before.</t>
  </si>
  <si>
    <t>Un jeune en formation (CFA, lycée hôtelier, etc.) ou un professionnel en activité n’a pas toujours le temps d’apprendre les bases d’un tableur s’il n’a pas été initié.</t>
  </si>
  <si>
    <t>, y fomentar la capacidad de pensar, analizar y dominar lo que se hace.</t>
  </si>
  <si>
    <t>and to help develop the ability to think, analyze, and truly understand what we do.</t>
  </si>
  <si>
    <t>et de développer la capacité à penser, analyser et maîtriser ce que l’on fait.</t>
  </si>
  <si>
    <t>El objetivo de estos documentos no es solo que se utilicen, sino también alimentar la reflexión mediante ejemplos concretos</t>
  </si>
  <si>
    <t xml:space="preserve">The purpose of these documents is, of course, to be used — but more importantly, to encourage critical thinking through practical examples, </t>
  </si>
  <si>
    <t>L’objectif de ces documents est bien sûr de pouvoir les utiliser, mais surtout de nourrir la réflexion grâce à des exemples concrets</t>
  </si>
  <si>
    <t xml:space="preserve"> y adaptables a la restauración comercial.</t>
  </si>
  <si>
    <t>catering professionals, and adaptable to commercial food service.</t>
  </si>
  <si>
    <t>et adaptables à la restauration commerciale.</t>
  </si>
  <si>
    <t>En este sitio encontrará ejemplos de herramientas procedentes del UPRT, basadas en la experiencia y los conocimientos de la restauración colectiva,</t>
  </si>
  <si>
    <t xml:space="preserve">On this site, you’ll find a selection of tools from UPRT, based on the experience and expertise of collective </t>
  </si>
  <si>
    <t>Sur ce site, vous trouverez des exemples d’utilitaires issus de l’UPRT, fondés sur l’expérience et les savoir-faire de la restauration collective,</t>
  </si>
  <si>
    <t>Señora, Señor:</t>
  </si>
  <si>
    <t>Dear Sir or Madam,</t>
  </si>
  <si>
    <t>Madame..Monsieur….Bonjour</t>
  </si>
  <si>
    <t>🇪🇸 Transmisión del Saber Hacer</t>
  </si>
  <si>
    <t>🇬🇧 Passing on Know-How</t>
  </si>
  <si>
    <t>Transmission des savoirs faire</t>
  </si>
  <si>
    <t>Fin du document cellule &gt;End of the “cell” document &gt;Fin del documento “celda” &gt;</t>
  </si>
  <si>
    <t>Auteur : Joel Leboucher • Rochefort sur Mer |  Date : 22 Janvier 2026  |  heure : 10h07</t>
  </si>
  <si>
    <t> Page Facebook de l’UPRT</t>
  </si>
  <si>
    <t> Cuisine-centrale17.fr - Union des Personnels de la Restauration Territoriale</t>
  </si>
  <si>
    <t> Courriel de Joël Leboucher : Pour lui écrire</t>
  </si>
  <si>
    <t>Liens</t>
  </si>
  <si>
    <r>
      <t xml:space="preserve">Le Centre de Ressources National Hôtellerie-Restauration remercie </t>
    </r>
    <r>
      <rPr>
        <b/>
        <sz val="11"/>
        <color theme="1"/>
        <rFont val="Calibri"/>
        <family val="2"/>
        <scheme val="minor"/>
      </rPr>
      <t>Joël Leboucher</t>
    </r>
    <r>
      <rPr>
        <sz val="11"/>
        <color theme="1"/>
        <rFont val="Calibri"/>
        <family val="2"/>
        <scheme val="minor"/>
      </rPr>
      <t xml:space="preserve"> pour ce travail de mutualisation au service des équipes pédagogiques et des professionnels.</t>
    </r>
  </si>
  <si>
    <t>Accompagner la mise en œuvre des référentiels en Hôtellerie-Restauration et Alimentation.</t>
  </si>
  <si>
    <t>Initier les apprenants aux outils de gestion et de traçabilité utilisés sur le terrain ;</t>
  </si>
  <si>
    <t>Mettre les élèves de CAP, CS, Bac Pro, BP et BTS en situation professionnelle réaliste ;</t>
  </si>
  <si>
    <t>Ces fichiers font le lien entre la réalité de la production en restauration collective et les besoins des enseignants, formateurs et apprenants. Ils peuvent être utilisés pour : mettre les élèves en situation professionnelle, à travailler les outils de gestion et de traçabilité et à accompagner l’application des référentiels en hôtellerie-restauration et métiers de l’alimentation.</t>
  </si>
  <si>
    <t>Intérêt pour la formation initiale et continue</t>
  </si>
  <si>
    <r>
      <t xml:space="preserve">diffusion des bonnes pratiques au sein de la restauration territoriale et est impliqué dans des réseaux professionnels de la restauration collective. Ses travaux sont régulièrement utilisés comme </t>
    </r>
    <r>
      <rPr>
        <b/>
        <sz val="11"/>
        <color theme="1"/>
        <rFont val="Calibri"/>
        <family val="2"/>
        <scheme val="minor"/>
      </rPr>
      <t>ressources de référence</t>
    </r>
    <r>
      <rPr>
        <sz val="11"/>
        <color theme="1"/>
        <rFont val="Calibri"/>
        <family val="2"/>
        <scheme val="minor"/>
      </rPr>
      <t xml:space="preserve"> par des collectivités, des associations professionnelles et des établissements de formation.</t>
    </r>
  </si>
  <si>
    <r>
      <t xml:space="preserve">Engagé de longue date dans la profession, </t>
    </r>
    <r>
      <rPr>
        <b/>
        <sz val="11"/>
        <color theme="1"/>
        <rFont val="Calibri"/>
        <family val="2"/>
        <scheme val="minor"/>
      </rPr>
      <t>Joël Leboucher</t>
    </r>
    <r>
      <rPr>
        <sz val="11"/>
        <color theme="1"/>
        <rFont val="Calibri"/>
        <family val="2"/>
        <scheme val="minor"/>
      </rPr>
      <t xml:space="preserve"> contribue également à la</t>
    </r>
  </si>
  <si>
    <r>
      <t xml:space="preserve">Des </t>
    </r>
    <r>
      <rPr>
        <b/>
        <sz val="11"/>
        <color theme="1"/>
        <rFont val="Calibri"/>
        <family val="2"/>
        <scheme val="minor"/>
      </rPr>
      <t>tutoriels</t>
    </r>
    <r>
      <rPr>
        <sz val="11"/>
        <color theme="1"/>
        <rFont val="Calibri"/>
        <family val="2"/>
        <scheme val="minor"/>
      </rPr>
      <t xml:space="preserve"> pour l’utilisation de logiciels et outils numériques.</t>
    </r>
  </si>
  <si>
    <r>
      <t xml:space="preserve">Des </t>
    </r>
    <r>
      <rPr>
        <b/>
        <sz val="11"/>
        <color theme="1"/>
        <rFont val="Calibri"/>
        <family val="2"/>
        <scheme val="minor"/>
      </rPr>
      <t>fiches produits</t>
    </r>
    <r>
      <rPr>
        <sz val="11"/>
        <color theme="1"/>
        <rFont val="Calibri"/>
        <family val="2"/>
        <scheme val="minor"/>
      </rPr>
      <t xml:space="preserve"> et supports de formation ;</t>
    </r>
  </si>
  <si>
    <r>
      <t xml:space="preserve">Des </t>
    </r>
    <r>
      <rPr>
        <b/>
        <sz val="11"/>
        <color theme="1"/>
        <rFont val="Calibri"/>
        <family val="2"/>
        <scheme val="minor"/>
      </rPr>
      <t>documents de travail</t>
    </r>
    <r>
      <rPr>
        <sz val="11"/>
        <color theme="1"/>
        <rFont val="Calibri"/>
        <family val="2"/>
        <scheme val="minor"/>
      </rPr>
      <t xml:space="preserve"> (plan de nettoyage, maîtrise sanitaire, etc.) ;</t>
    </r>
  </si>
  <si>
    <r>
      <t xml:space="preserve">Des </t>
    </r>
    <r>
      <rPr>
        <b/>
        <sz val="11"/>
        <color theme="1"/>
        <rFont val="Calibri"/>
        <family val="2"/>
        <scheme val="minor"/>
      </rPr>
      <t>modèles de fiches techniques et de recettes</t>
    </r>
    <r>
      <rPr>
        <sz val="11"/>
        <color theme="1"/>
        <rFont val="Calibri"/>
        <family val="2"/>
        <scheme val="minor"/>
      </rPr>
      <t xml:space="preserve"> sous Excel ;</t>
    </r>
  </si>
  <si>
    <t>Professionnel de la restauration collective, Joël Leboucher partage bénévolement des ressources Excel pour les métiers de bouche. Sur le site cuisine-centrale17.fr, il propose des modèles de fiches techniques et de recettes, des documents de travail (organisation, maîtrise sanitaire…) et quelques supports de formation et tutoriels numériques.</t>
  </si>
  <si>
    <t>Qui est Joël Leboucher ?</t>
  </si>
  <si>
    <t>Pour accéder directement à la page de téléchargement des modèles de fiches techniques :</t>
  </si>
  <si>
    <t>afin d’offrir encore plus de souplesse aux utilisateurs.</t>
  </si>
  <si>
    <r>
      <t>Joël Leboucher</t>
    </r>
    <r>
      <rPr>
        <sz val="11"/>
        <color theme="1"/>
        <rFont val="Calibri"/>
        <family val="2"/>
        <scheme val="minor"/>
      </rPr>
      <t xml:space="preserve"> a notamment </t>
    </r>
    <r>
      <rPr>
        <b/>
        <sz val="11"/>
        <color theme="1"/>
        <rFont val="Calibri"/>
        <family val="2"/>
        <scheme val="minor"/>
      </rPr>
      <t>relooké le fichier « 18 colonnes » et ajouté deux colonnes supplémentaires</t>
    </r>
    <r>
      <rPr>
        <sz val="11"/>
        <color theme="1"/>
        <rFont val="Calibri"/>
        <family val="2"/>
        <scheme val="minor"/>
      </rPr>
      <t>,</t>
    </r>
  </si>
  <si>
    <t>Documents de référence pour les travaux dirigés, études de cas, évaluations, etc.</t>
  </si>
  <si>
    <r>
      <t xml:space="preserve">Supports de cours en </t>
    </r>
    <r>
      <rPr>
        <b/>
        <sz val="11"/>
        <color theme="1"/>
        <rFont val="Calibri"/>
        <family val="2"/>
        <scheme val="minor"/>
      </rPr>
      <t>Cuisine</t>
    </r>
    <r>
      <rPr>
        <sz val="11"/>
        <color theme="1"/>
        <rFont val="Calibri"/>
        <family val="2"/>
        <scheme val="minor"/>
      </rPr>
      <t xml:space="preserve">, </t>
    </r>
    <r>
      <rPr>
        <b/>
        <sz val="11"/>
        <color theme="1"/>
        <rFont val="Calibri"/>
        <family val="2"/>
        <scheme val="minor"/>
      </rPr>
      <t>Pâtisserie</t>
    </r>
    <r>
      <rPr>
        <sz val="11"/>
        <color theme="1"/>
        <rFont val="Calibri"/>
        <family val="2"/>
        <scheme val="minor"/>
      </rPr>
      <t>,</t>
    </r>
    <r>
      <rPr>
        <b/>
        <sz val="11"/>
        <color theme="1"/>
        <rFont val="Calibri"/>
        <family val="2"/>
        <scheme val="minor"/>
      </rPr>
      <t>Boulangerie</t>
    </r>
    <r>
      <rPr>
        <sz val="11"/>
        <color theme="1"/>
        <rFont val="Calibri"/>
        <family val="2"/>
        <scheme val="minor"/>
      </rPr>
      <t xml:space="preserve">, </t>
    </r>
    <r>
      <rPr>
        <b/>
        <sz val="11"/>
        <color theme="1"/>
        <rFont val="Calibri"/>
        <family val="2"/>
        <scheme val="minor"/>
      </rPr>
      <t>Charcuterie-traiteur</t>
    </r>
    <r>
      <rPr>
        <sz val="11"/>
        <color theme="1"/>
        <rFont val="Calibri"/>
        <family val="2"/>
        <scheme val="minor"/>
      </rPr>
      <t xml:space="preserve"> et </t>
    </r>
    <r>
      <rPr>
        <b/>
        <sz val="11"/>
        <color theme="1"/>
        <rFont val="Calibri"/>
        <family val="2"/>
        <scheme val="minor"/>
      </rPr>
      <t>Bar</t>
    </r>
    <r>
      <rPr>
        <sz val="11"/>
        <color theme="1"/>
        <rFont val="Calibri"/>
        <family val="2"/>
        <scheme val="minor"/>
      </rPr>
      <t> ;</t>
    </r>
  </si>
  <si>
    <t>Outils de gestion et d’organisation pour les cuisines pédagogiques ou de production ;</t>
  </si>
  <si>
    <t>Ils peuvent être utilisés comme :</t>
  </si>
  <si>
    <r>
      <t xml:space="preserve">Les modèles de fiches techniques Excel de </t>
    </r>
    <r>
      <rPr>
        <b/>
        <sz val="11"/>
        <color theme="1"/>
        <rFont val="Calibri"/>
        <family val="2"/>
        <scheme val="minor"/>
      </rPr>
      <t>Joël Leboucher</t>
    </r>
    <r>
      <rPr>
        <sz val="11"/>
        <color theme="1"/>
        <rFont val="Calibri"/>
        <family val="2"/>
        <scheme val="minor"/>
      </rPr>
      <t xml:space="preserve"> sont mis à disposition en </t>
    </r>
    <r>
      <rPr>
        <b/>
        <sz val="11"/>
        <color theme="1"/>
        <rFont val="Calibri"/>
        <family val="2"/>
        <scheme val="minor"/>
      </rPr>
      <t>téléchargement gratuit</t>
    </r>
    <r>
      <rPr>
        <sz val="11"/>
        <color theme="1"/>
        <rFont val="Calibri"/>
        <family val="2"/>
        <scheme val="minor"/>
      </rPr>
      <t xml:space="preserve">. </t>
    </r>
  </si>
  <si>
    <t>Une ressource gratuite pour les enseignants et les formateurs</t>
  </si>
  <si>
    <t>de coûts et de planification de la production, tout en restant au plus près de la réalité des cuisines professionnelles.</t>
  </si>
  <si>
    <t xml:space="preserve">Ces fichiers permettent ainsi de travailler avec les apprenants sur les notions de grammages, de proportionnalité, </t>
  </si>
  <si>
    <r>
      <t>Support pédagogique</t>
    </r>
    <r>
      <rPr>
        <sz val="11"/>
        <color theme="1"/>
        <rFont val="Calibri"/>
        <family val="2"/>
        <scheme val="minor"/>
      </rPr>
      <t xml:space="preserve"> utilisable en cours avec des élèves ou apprentis</t>
    </r>
  </si>
  <si>
    <r>
      <t>Tableau de mise en forme</t>
    </r>
    <r>
      <rPr>
        <sz val="11"/>
        <color theme="1"/>
        <rFont val="Calibri"/>
        <family val="2"/>
        <scheme val="minor"/>
      </rPr>
      <t xml:space="preserve"> pour découper un texte sans couper les mots</t>
    </r>
  </si>
  <si>
    <r>
      <t>Aide à l’organisation</t>
    </r>
    <r>
      <rPr>
        <sz val="11"/>
        <color theme="1"/>
        <rFont val="Calibri"/>
        <family val="2"/>
        <scheme val="minor"/>
      </rPr>
      <t xml:space="preserve"> de la production</t>
    </r>
  </si>
  <si>
    <t>Conversions en g et en cL</t>
  </si>
  <si>
    <t>Grammages par portion et pour 1 kg</t>
  </si>
  <si>
    <t>Saisies possibles en poids et en volumes</t>
  </si>
  <si>
    <r>
      <t>Calculs automatiques</t>
    </r>
    <r>
      <rPr>
        <sz val="11"/>
        <color theme="1"/>
        <rFont val="Calibri"/>
        <family val="2"/>
        <scheme val="minor"/>
      </rPr>
      <t xml:space="preserve"> (quantités, rendements, coûts, etc.)</t>
    </r>
  </si>
  <si>
    <t>Elles ont été pensées pour faciliter le travail quotidien des équipes de cuisine et standardiser la documentation technologique. Parmi les fonctionnalités proposées :</t>
  </si>
  <si>
    <t>Bar et cocktails</t>
  </si>
  <si>
    <t>Traiteur</t>
  </si>
  <si>
    <t>Charcuterie</t>
  </si>
  <si>
    <t>Boulangerie</t>
  </si>
  <si>
    <t>Pâtisserie</t>
  </si>
  <si>
    <t>Cuisine</t>
  </si>
  <si>
    <r>
      <t xml:space="preserve">Les fiches techniques Excel proposées par </t>
    </r>
    <r>
      <rPr>
        <b/>
        <sz val="11"/>
        <color theme="1"/>
        <rFont val="Calibri"/>
        <family val="2"/>
        <scheme val="minor"/>
      </rPr>
      <t xml:space="preserve">Joël Leboucher </t>
    </r>
    <r>
      <rPr>
        <sz val="11"/>
        <color theme="1"/>
        <rFont val="Calibri"/>
        <family val="2"/>
        <scheme val="minor"/>
      </rPr>
      <t>couvrent de nombreux secteurs :</t>
    </r>
  </si>
  <si>
    <t>Des modèles de fiches techniques adaptés aux usages professionnels</t>
  </si>
  <si>
    <r>
      <t xml:space="preserve">Ces fiches ont été conçues pour répondre aux besoins spécifiques de la </t>
    </r>
    <r>
      <rPr>
        <b/>
        <sz val="11"/>
        <color theme="1"/>
        <rFont val="Calibri"/>
        <family val="2"/>
        <scheme val="minor"/>
      </rPr>
      <t>restauration collective</t>
    </r>
    <r>
      <rPr>
        <sz val="11"/>
        <color theme="1"/>
        <rFont val="Calibri"/>
        <family val="2"/>
        <scheme val="minor"/>
      </rPr>
      <t xml:space="preserve"> (cuisines centrales, restauration territoriale, EHPAD, etc.), de la </t>
    </r>
    <r>
      <rPr>
        <b/>
        <sz val="11"/>
        <color theme="1"/>
        <rFont val="Calibri"/>
        <family val="2"/>
        <scheme val="minor"/>
      </rPr>
      <t>restauration scolaire</t>
    </r>
    <r>
      <rPr>
        <sz val="11"/>
        <color theme="1"/>
        <rFont val="Calibri"/>
        <family val="2"/>
        <scheme val="minor"/>
      </rPr>
      <t xml:space="preserve">, mais aussi des </t>
    </r>
    <r>
      <rPr>
        <b/>
        <sz val="11"/>
        <color theme="1"/>
        <rFont val="Calibri"/>
        <family val="2"/>
        <scheme val="minor"/>
      </rPr>
      <t>lycées hôteliers</t>
    </r>
    <r>
      <rPr>
        <sz val="11"/>
        <color theme="1"/>
        <rFont val="Calibri"/>
        <family val="2"/>
        <scheme val="minor"/>
      </rPr>
      <t xml:space="preserve">, et </t>
    </r>
    <r>
      <rPr>
        <b/>
        <sz val="11"/>
        <color theme="1"/>
        <rFont val="Calibri"/>
        <family val="2"/>
        <scheme val="minor"/>
      </rPr>
      <t>CFA cuisine/pâtisserie</t>
    </r>
    <r>
      <rPr>
        <sz val="11"/>
        <color theme="1"/>
        <rFont val="Calibri"/>
        <family val="2"/>
        <scheme val="minor"/>
      </rPr>
      <t xml:space="preserve">. Elles constituent des outils opérationnels pour les équipes de production et des </t>
    </r>
    <r>
      <rPr>
        <b/>
        <sz val="11"/>
        <color theme="1"/>
        <rFont val="Calibri"/>
        <family val="2"/>
        <scheme val="minor"/>
      </rPr>
      <t>supports pédagogiques</t>
    </r>
    <r>
      <rPr>
        <sz val="11"/>
        <color theme="1"/>
        <rFont val="Calibri"/>
        <family val="2"/>
        <scheme val="minor"/>
      </rPr>
      <t xml:space="preserve"> de qualité pour les élèves, apprentis, enseignants et formateurs.</t>
    </r>
  </si>
  <si>
    <t>Le Centre de Ressources National Hôtellerie-Restauration relaie le travail de Joël Leboucher, créateur du site cuisine-centrale17.fr, qui met gratuitement à disposition des modèles de fiches techniques sous Excel pour l’ensemble des métiers de bouche.</t>
  </si>
  <si>
    <t>mardi 9 décembre 2025, par Laurent Nadiras</t>
  </si>
  <si>
    <t>Établissements de la filière et formations Formation Ressources</t>
  </si>
  <si>
    <t>Des fiches techniques Excel pour tous les métiers de bouche</t>
  </si>
  <si>
    <t>https://www.hotellerie-restauration.ac-versailles.fr/spip.php?article4551</t>
  </si>
  <si>
    <t xml:space="preserve">TABLEAU " MAGIQUE "  🎯 Objectif </t>
  </si>
  <si>
    <t>Ce document détecte les allergènes dans une liste de produits ou un texte complet, puis formate automatiquement le résultat selon l’espace disponible ou la limite de caractères définie.Avec ou sans ponctuation pour qu’il tienne dans le cadre de votre document.</t>
  </si>
  <si>
    <t>Copier / Collage spécial Valeurs 1.2.3 dans votre document pour ne pas coller les formules</t>
  </si>
  <si>
    <t>Ce document permet de détecter les allergènes dans une liste de produits ou dans un texte complet, puis d’adapter automatiquement l’affichage au support final pour éviter tout débordement.</t>
  </si>
  <si>
    <t>Conclusion</t>
  </si>
  <si>
    <t>C’est un faux positif.</t>
  </si>
  <si>
    <t>moule = ustensile de cuisson avec</t>
  </si>
  <si>
    <t>moule = mollusque</t>
  </si>
  <si>
    <t>Donc Le problème n’est pas “Mollusques” en soi.</t>
  </si>
  <si>
    <t xml:space="preserve">Le problème est ta méthode de détection : </t>
  </si>
  <si>
    <t>recherche brute de mots, sans gestion des homonymes.</t>
  </si>
  <si>
    <t>Correction la plus simple</t>
  </si>
  <si>
    <t>beurrez le moule</t>
  </si>
  <si>
    <t>Exclusions mollusques ustensile</t>
  </si>
  <si>
    <t>le moule</t>
  </si>
  <si>
    <t>un moule</t>
  </si>
  <si>
    <t>dans le moule</t>
  </si>
  <si>
    <t>dans un moule</t>
  </si>
  <si>
    <t>au moule</t>
  </si>
  <si>
    <t>du moule</t>
  </si>
  <si>
    <t>farinez le moule</t>
  </si>
  <si>
    <t>ce n'est pas parfait, ce n'est ni un logiciel ni une IA, ce n'est qu'un document excel avec ses limites. Exemple moelleux remontait  = ⚠ Mollusques</t>
  </si>
  <si>
    <t>Correction propre recommandée</t>
  </si>
  <si>
    <t>1) Créer une petite liste d’exclusions ustensile</t>
  </si>
  <si>
    <t>Résultat  Avec cette correction :</t>
  </si>
  <si>
    <t>moules reste détecté comme Mollusques</t>
  </si>
  <si>
    <t>moule ustensile dans une phrase comme</t>
  </si>
  <si>
    <t>« Beurrez et farinez le moule »</t>
  </si>
  <si>
    <t>ne déclenche plus ⚠ Mollusques</t>
  </si>
  <si>
    <t>R219</t>
  </si>
  <si>
    <t>ALERTE</t>
  </si>
  <si>
    <t>R218</t>
  </si>
  <si>
    <t>R217</t>
  </si>
  <si>
    <t>R216</t>
  </si>
  <si>
    <t>R215</t>
  </si>
  <si>
    <t>R214</t>
  </si>
  <si>
    <t>EXCL</t>
  </si>
  <si>
    <t>R213</t>
  </si>
  <si>
    <t>R212</t>
  </si>
  <si>
    <t>R211</t>
  </si>
  <si>
    <t>R210</t>
  </si>
  <si>
    <t>R209</t>
  </si>
  <si>
    <t>etoile de mer</t>
  </si>
  <si>
    <t>R206</t>
  </si>
  <si>
    <t>R205</t>
  </si>
  <si>
    <t>R204</t>
  </si>
  <si>
    <t>bigorneau</t>
  </si>
  <si>
    <t>R203</t>
  </si>
  <si>
    <t>R202</t>
  </si>
  <si>
    <t>R201</t>
  </si>
  <si>
    <t>R200</t>
  </si>
  <si>
    <t>R199</t>
  </si>
  <si>
    <t>calmar</t>
  </si>
  <si>
    <t>R198</t>
  </si>
  <si>
    <t>R197</t>
  </si>
  <si>
    <t>R196</t>
  </si>
  <si>
    <t>R195</t>
  </si>
  <si>
    <t>R194</t>
  </si>
  <si>
    <t>R193</t>
  </si>
  <si>
    <t>R192</t>
  </si>
  <si>
    <t>R191</t>
  </si>
  <si>
    <t>R190</t>
  </si>
  <si>
    <t>moule antiadhesif</t>
  </si>
  <si>
    <t>R189</t>
  </si>
  <si>
    <t>moule inox</t>
  </si>
  <si>
    <t>R188</t>
  </si>
  <si>
    <t>moule silicone</t>
  </si>
  <si>
    <t>R187</t>
  </si>
  <si>
    <t>moule en</t>
  </si>
  <si>
    <t>R186</t>
  </si>
  <si>
    <t>moule a</t>
  </si>
  <si>
    <t>R185</t>
  </si>
  <si>
    <t>R184</t>
  </si>
  <si>
    <t>farines de lupin</t>
  </si>
  <si>
    <t>R183</t>
  </si>
  <si>
    <t>R182</t>
  </si>
  <si>
    <t>R181</t>
  </si>
  <si>
    <t>R180</t>
  </si>
  <si>
    <t>R179</t>
  </si>
  <si>
    <t>R178</t>
  </si>
  <si>
    <t>R177</t>
  </si>
  <si>
    <t>R176</t>
  </si>
  <si>
    <t>R175</t>
  </si>
  <si>
    <t>R174</t>
  </si>
  <si>
    <t>R173</t>
  </si>
  <si>
    <t>R172</t>
  </si>
  <si>
    <t>R171</t>
  </si>
  <si>
    <t>rave de celeri</t>
  </si>
  <si>
    <t>R170</t>
  </si>
  <si>
    <t>R169</t>
  </si>
  <si>
    <t>R168</t>
  </si>
  <si>
    <t>R167</t>
  </si>
  <si>
    <t>R166</t>
  </si>
  <si>
    <t>R165</t>
  </si>
  <si>
    <t>R164</t>
  </si>
  <si>
    <t>R163</t>
  </si>
  <si>
    <t>R162</t>
  </si>
  <si>
    <t>R161</t>
  </si>
  <si>
    <t>R160</t>
  </si>
  <si>
    <t>R159</t>
  </si>
  <si>
    <t>R158</t>
  </si>
  <si>
    <t>R157</t>
  </si>
  <si>
    <t>R156</t>
  </si>
  <si>
    <t>R155</t>
  </si>
  <si>
    <t>R154</t>
  </si>
  <si>
    <t>R153</t>
  </si>
  <si>
    <t>creme legere</t>
  </si>
  <si>
    <t>SUSP</t>
  </si>
  <si>
    <t>R152</t>
  </si>
  <si>
    <t>R151</t>
  </si>
  <si>
    <t>R150</t>
  </si>
  <si>
    <t>beurre laitier</t>
  </si>
  <si>
    <t>R149</t>
  </si>
  <si>
    <t>beurre demi sel</t>
  </si>
  <si>
    <t>R148</t>
  </si>
  <si>
    <t>beurre doux</t>
  </si>
  <si>
    <t>R147</t>
  </si>
  <si>
    <t>creme entiere</t>
  </si>
  <si>
    <t>R146</t>
  </si>
  <si>
    <t>R145</t>
  </si>
  <si>
    <t>R144</t>
  </si>
  <si>
    <t>R143</t>
  </si>
  <si>
    <t>R142</t>
  </si>
  <si>
    <t>lactalbumine</t>
  </si>
  <si>
    <t>R141</t>
  </si>
  <si>
    <t>R140</t>
  </si>
  <si>
    <t>R139</t>
  </si>
  <si>
    <t>R138</t>
  </si>
  <si>
    <t>R137</t>
  </si>
  <si>
    <t>R136</t>
  </si>
  <si>
    <t>R135</t>
  </si>
  <si>
    <t>R134</t>
  </si>
  <si>
    <t>R133</t>
  </si>
  <si>
    <t>R132</t>
  </si>
  <si>
    <t>R131</t>
  </si>
  <si>
    <t>R130</t>
  </si>
  <si>
    <t>R129</t>
  </si>
  <si>
    <t>R128</t>
  </si>
  <si>
    <t>R127</t>
  </si>
  <si>
    <t>R126</t>
  </si>
  <si>
    <t>R125</t>
  </si>
  <si>
    <t>R124</t>
  </si>
  <si>
    <t>R123</t>
  </si>
  <si>
    <t>R122</t>
  </si>
  <si>
    <t>R121</t>
  </si>
  <si>
    <t>R120</t>
  </si>
  <si>
    <t>R119</t>
  </si>
  <si>
    <t>R118</t>
  </si>
  <si>
    <t>R117</t>
  </si>
  <si>
    <t>R116</t>
  </si>
  <si>
    <t>R115</t>
  </si>
  <si>
    <t>R114</t>
  </si>
  <si>
    <t>R113</t>
  </si>
  <si>
    <t>R112</t>
  </si>
  <si>
    <t>R111</t>
  </si>
  <si>
    <t>beurre d arachides</t>
  </si>
  <si>
    <t>R110</t>
  </si>
  <si>
    <t>R109</t>
  </si>
  <si>
    <t>R108</t>
  </si>
  <si>
    <t>INFO</t>
  </si>
  <si>
    <t>R107</t>
  </si>
  <si>
    <t>lactoserum utilise pour la fabrication de distillats alcooliques</t>
  </si>
  <si>
    <t>R106</t>
  </si>
  <si>
    <t>R105</t>
  </si>
  <si>
    <t>R104</t>
  </si>
  <si>
    <t>R103</t>
  </si>
  <si>
    <t>R102</t>
  </si>
  <si>
    <t>R101</t>
  </si>
  <si>
    <t>R100</t>
  </si>
  <si>
    <t>R099</t>
  </si>
  <si>
    <t>R098</t>
  </si>
  <si>
    <t>R097</t>
  </si>
  <si>
    <t>esters de stanol vegetal issus du soja</t>
  </si>
  <si>
    <t>R096</t>
  </si>
  <si>
    <t>ester de stanol vegetal issu du soja</t>
  </si>
  <si>
    <t>R095</t>
  </si>
  <si>
    <t>esters de stanol vegetal</t>
  </si>
  <si>
    <t>R094</t>
  </si>
  <si>
    <t>R093</t>
  </si>
  <si>
    <t>R092</t>
  </si>
  <si>
    <t>R091</t>
  </si>
  <si>
    <t>R090</t>
  </si>
  <si>
    <t>R089</t>
  </si>
  <si>
    <t>R088</t>
  </si>
  <si>
    <t>gelatine de poisson</t>
  </si>
  <si>
    <t>R087</t>
  </si>
  <si>
    <t>lieu noir</t>
  </si>
  <si>
    <t>R086</t>
  </si>
  <si>
    <t>R085</t>
  </si>
  <si>
    <t>R084</t>
  </si>
  <si>
    <t>R083</t>
  </si>
  <si>
    <t>R082</t>
  </si>
  <si>
    <t>R081</t>
  </si>
  <si>
    <t>R080</t>
  </si>
  <si>
    <t>R079</t>
  </si>
  <si>
    <t>R078</t>
  </si>
  <si>
    <t>R077</t>
  </si>
  <si>
    <t>R076</t>
  </si>
  <si>
    <t>R075</t>
  </si>
  <si>
    <t>gelatine de poisson comme support pour preparation de vitamines</t>
  </si>
  <si>
    <t>R074</t>
  </si>
  <si>
    <t>R073</t>
  </si>
  <si>
    <t>R072</t>
  </si>
  <si>
    <t>R071</t>
  </si>
  <si>
    <t>R070</t>
  </si>
  <si>
    <t>R069</t>
  </si>
  <si>
    <t>R068</t>
  </si>
  <si>
    <t>R067</t>
  </si>
  <si>
    <t>R066</t>
  </si>
  <si>
    <t>R065</t>
  </si>
  <si>
    <t>R064</t>
  </si>
  <si>
    <t>R063</t>
  </si>
  <si>
    <t>R062</t>
  </si>
  <si>
    <t>R061</t>
  </si>
  <si>
    <t>R060</t>
  </si>
  <si>
    <t>R059</t>
  </si>
  <si>
    <t>R058</t>
  </si>
  <si>
    <t>R057</t>
  </si>
  <si>
    <t>R056</t>
  </si>
  <si>
    <t>R055</t>
  </si>
  <si>
    <t>vermicelles</t>
  </si>
  <si>
    <t>R054</t>
  </si>
  <si>
    <t>R053</t>
  </si>
  <si>
    <t>biscotte</t>
  </si>
  <si>
    <t>R052</t>
  </si>
  <si>
    <t>biscuits</t>
  </si>
  <si>
    <t>R051</t>
  </si>
  <si>
    <t>R050</t>
  </si>
  <si>
    <t>R049</t>
  </si>
  <si>
    <t>R048</t>
  </si>
  <si>
    <t>R047</t>
  </si>
  <si>
    <t>R046</t>
  </si>
  <si>
    <t>R045</t>
  </si>
  <si>
    <t>farines</t>
  </si>
  <si>
    <t>R044</t>
  </si>
  <si>
    <t>R043</t>
  </si>
  <si>
    <t>R042</t>
  </si>
  <si>
    <t>R041</t>
  </si>
  <si>
    <t>R040</t>
  </si>
  <si>
    <t>R039</t>
  </si>
  <si>
    <t>R038</t>
  </si>
  <si>
    <t>R037</t>
  </si>
  <si>
    <t>R036</t>
  </si>
  <si>
    <t>R035</t>
  </si>
  <si>
    <t>R034</t>
  </si>
  <si>
    <t>R033</t>
  </si>
  <si>
    <t>R032</t>
  </si>
  <si>
    <t>R031</t>
  </si>
  <si>
    <t>semoule de ble</t>
  </si>
  <si>
    <t>R030</t>
  </si>
  <si>
    <t>farines de ble</t>
  </si>
  <si>
    <t>R029</t>
  </si>
  <si>
    <t>R028</t>
  </si>
  <si>
    <t>R027</t>
  </si>
  <si>
    <t>ble dur</t>
  </si>
  <si>
    <t>R026</t>
  </si>
  <si>
    <t>ble tendre</t>
  </si>
  <si>
    <t>R025</t>
  </si>
  <si>
    <t>R024</t>
  </si>
  <si>
    <t>semoule de pois chiche</t>
  </si>
  <si>
    <t>R023</t>
  </si>
  <si>
    <t>semoule de mais</t>
  </si>
  <si>
    <t>R022</t>
  </si>
  <si>
    <t>semoule de riz</t>
  </si>
  <si>
    <t>R021</t>
  </si>
  <si>
    <t>R020</t>
  </si>
  <si>
    <t>R019</t>
  </si>
  <si>
    <t>farine de noisettes</t>
  </si>
  <si>
    <t>R018</t>
  </si>
  <si>
    <t>farine de noisette</t>
  </si>
  <si>
    <t>R017</t>
  </si>
  <si>
    <t>farine d amandes</t>
  </si>
  <si>
    <t>R016</t>
  </si>
  <si>
    <t>farine d amande</t>
  </si>
  <si>
    <t>R015</t>
  </si>
  <si>
    <t>farine de coco</t>
  </si>
  <si>
    <t>R014</t>
  </si>
  <si>
    <t>farine de pois chiche</t>
  </si>
  <si>
    <t>R013</t>
  </si>
  <si>
    <t>R012</t>
  </si>
  <si>
    <t>R011</t>
  </si>
  <si>
    <t>farine de chataigne</t>
  </si>
  <si>
    <t>R010</t>
  </si>
  <si>
    <t>farine de sarrasin</t>
  </si>
  <si>
    <t>R009</t>
  </si>
  <si>
    <t>farine de mais</t>
  </si>
  <si>
    <t>R008</t>
  </si>
  <si>
    <t>farine de riz</t>
  </si>
  <si>
    <t>R007</t>
  </si>
  <si>
    <t>R006</t>
  </si>
  <si>
    <t>R005</t>
  </si>
  <si>
    <t>R004</t>
  </si>
  <si>
    <t>R003</t>
  </si>
  <si>
    <t>sirop de glucose de ble</t>
  </si>
  <si>
    <t>R002</t>
  </si>
  <si>
    <t>R001</t>
  </si>
  <si>
    <t>Vocabulaire utilisé</t>
  </si>
  <si>
    <t>R207</t>
  </si>
  <si>
    <t>R208</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</si>
  <si>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</si>
  <si>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</si>
  <si>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</si>
  <si>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</si>
  <si>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</si>
  <si>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</si>
  <si>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</si>
  <si>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</si>
  <si>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</si>
  <si>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</si>
  <si>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</si>
  <si>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</si>
  <si>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</si>
  <si>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</si>
  <si>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</si>
  <si>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</si>
  <si>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</si>
  <si>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</si>
  <si>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</si>
  <si>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</si>
  <si>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</si>
  <si>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</si>
  <si>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</si>
  <si>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</si>
  <si>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</si>
  <si>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</si>
  <si>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</si>
  <si>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</si>
  <si>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</si>
  <si>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</si>
  <si>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</si>
  <si>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</si>
  <si>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</si>
  <si>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</si>
  <si>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</si>
  <si>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</si>
  <si>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</si>
  <si>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</si>
  <si>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</si>
  <si>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</si>
  <si>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</si>
  <si>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</si>
  <si>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</si>
  <si>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</si>
  <si>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</si>
  <si>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</si>
  <si>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</si>
  <si>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</si>
  <si>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</si>
  <si>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</si>
  <si>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</si>
  <si>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</si>
  <si>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</si>
  <si>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</si>
  <si>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</si>
  <si>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</si>
  <si>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</si>
  <si>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</si>
  <si>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</si>
  <si>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</si>
  <si>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</si>
  <si>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</si>
  <si>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</si>
  <si>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</si>
  <si>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</si>
  <si>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</si>
  <si>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</si>
  <si>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</si>
  <si>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</si>
  <si>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</si>
  <si>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</si>
  <si>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</si>
  <si>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</si>
  <si>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</si>
  <si>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</si>
  <si>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</si>
  <si>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</si>
  <si>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</si>
  <si>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</si>
  <si>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</si>
  <si>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</si>
  <si>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</si>
  <si>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</si>
  <si>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</si>
  <si>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</si>
  <si>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</si>
  <si>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</si>
  <si>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</si>
  <si>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</si>
  <si>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</si>
  <si>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</si>
  <si>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</si>
  <si>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</si>
  <si>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</si>
  <si>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</si>
  <si>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</si>
  <si>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</si>
  <si>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</si>
  <si>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</si>
  <si>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</si>
  <si>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</si>
  <si>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</si>
  <si>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</si>
  <si>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</si>
  <si>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</si>
  <si>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</si>
  <si>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</si>
  <si>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</si>
  <si>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</si>
  <si>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</si>
  <si>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</si>
  <si>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</si>
  <si>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</si>
  <si>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</si>
  <si>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</si>
  <si>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</si>
  <si>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</si>
  <si>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</si>
  <si>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</si>
  <si>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</si>
  <si>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</si>
  <si>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</si>
  <si>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</si>
  <si>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</si>
  <si>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</si>
  <si>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</si>
  <si>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</si>
  <si>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</si>
  <si>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</si>
  <si>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</si>
  <si>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</si>
  <si>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</si>
  <si>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</si>
  <si>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</si>
  <si>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</si>
  <si>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</si>
  <si>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</si>
  <si>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</si>
  <si>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</si>
  <si>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</si>
  <si>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</si>
  <si>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</si>
  <si>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</si>
  <si>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</si>
  <si>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</si>
  <si>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</si>
  <si>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</si>
  <si>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</si>
  <si>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</si>
  <si>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</si>
  <si>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</si>
  <si>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</si>
  <si>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</si>
  <si>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</si>
  <si>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</si>
  <si>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</si>
  <si>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</si>
  <si>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</si>
  <si>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</si>
  <si>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</si>
  <si>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</si>
  <si>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</si>
  <si>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</si>
  <si>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</si>
  <si>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</si>
  <si>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</si>
  <si>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</si>
  <si>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</si>
  <si>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</si>
  <si>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</si>
  <si>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</si>
  <si>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</si>
  <si>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</si>
  <si>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</si>
  <si>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</si>
  <si>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</si>
  <si>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</si>
  <si>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</si>
  <si>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</si>
  <si>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</si>
  <si>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</si>
  <si>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</si>
  <si>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</si>
  <si>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</si>
  <si>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</si>
  <si>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</si>
  <si>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</si>
  <si>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</si>
  <si>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</si>
  <si>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</si>
  <si>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</si>
  <si>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</si>
  <si>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</si>
  <si>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</si>
  <si>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</si>
  <si>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</si>
  <si>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</si>
  <si>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</si>
  <si>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R437</t>
  </si>
  <si>
    <t>R438</t>
  </si>
  <si>
    <t>R439</t>
  </si>
  <si>
    <t>R440</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</si>
  <si>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</si>
  <si>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</si>
  <si>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</si>
  <si>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</si>
  <si>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</si>
  <si>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</si>
  <si>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</si>
  <si>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</si>
  <si>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</si>
  <si>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</si>
  <si>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</si>
  <si>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</si>
  <si>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</si>
  <si>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</si>
  <si>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</si>
  <si>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</si>
  <si>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</si>
  <si>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</si>
  <si>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</si>
  <si>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</si>
  <si>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</si>
  <si>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</si>
  <si>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</si>
  <si>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</si>
  <si>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</si>
  <si>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</si>
  <si>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</si>
  <si>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</si>
  <si>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</si>
  <si>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farine de soja;gambas;esters de stanol vegetal issus du soja</t>
  </si>
  <si>
    <t>lactoserum utilise pour la fabrication de distillats;lait d avoine;creme legere;creme de noisettes</t>
  </si>
  <si>
    <t>si un produit ne remonte pas c'est qu"il n'est pas dans la liste ou mal orthographié exemple cacahuete ,cacahuetes, cacahouetes</t>
  </si>
  <si>
    <t>ALERTE = Allergène - EXCL = exclusion - INFO = pour information - SUSP= suspiscion</t>
  </si>
  <si>
    <t>Intégrez les pommes à la pâte en les répartissant bien. Beurrez et farinez le moule. Versez la préparation et lissez le dessus.</t>
  </si>
  <si>
    <t xml:space="preserve"> le moule</t>
  </si>
  <si>
    <t>⓪①②③④⑤⑥⑦⑧⑨⑩⑪⑫⑬⑭⑮⑯⑰⑱⑲⑳ '@ ! " # &amp;</t>
  </si>
  <si>
    <t>cliquez sur la colonne  C et sélectionnez dans la barre de formule le numéro ou la lettre qui vous intéresse choisissez la police de caractères et la couleur qui vous conviennent</t>
  </si>
  <si>
    <t>⓿❶❷❸❹❺❻❼❽❾❿⓫⓬⓭⓮⓯⓰⓱⓲⓳⓴ ►◄ ▲ ▼</t>
  </si>
  <si>
    <t>0️⃣ 1️⃣ 2️⃣ 3️⃣ 4️⃣ 5️⃣ 6️⃣ 7️⃣ 8️⃣ 9️⃣ 🔟 1️⃣1️⃣ 1️⃣2️⃣ 1️⃣3️⃣ 1️⃣4️⃣ 1️⃣5️⃣ 1️⃣6️⃣ 1️⃣7️⃣ 1️⃣8️⃣ 1️⃣9️⃣ 2️⃣0️⃣</t>
  </si>
  <si>
    <t xml:space="preserve">1️⃣1️⃣ </t>
  </si>
  <si>
    <t>1️⃣2️⃣</t>
  </si>
  <si>
    <t>◄</t>
  </si>
  <si>
    <t>Saisissez vos fiches et découpez le texte à la largeur des PHASES DE PROGRESSION</t>
  </si>
  <si>
    <t>Modèle</t>
  </si>
  <si>
    <t>🔄 CHANGER DE POSTIT 🔄</t>
  </si>
  <si>
    <t>1️⃣ Collez votre "postit" en 🟥 A</t>
  </si>
  <si>
    <t>1️⃣ Sélectionnez tout le "postit" (de A rouge → bas droite)</t>
  </si>
  <si>
    <t>2️⃣ Remplissez ingrédients + quantités</t>
  </si>
  <si>
    <t>2️⃣ Décochez : Fusionner/centrer + Renvoyer à la ligne</t>
  </si>
  <si>
    <t>3️⃣ Procédure et Progression (Collage spécial &gt; Valeurs)</t>
  </si>
  <si>
    <t>3️⃣ Touche Suppr</t>
  </si>
  <si>
    <t>4️⃣ Limitez les caractères pour éviter débordements</t>
  </si>
  <si>
    <t>4️⃣ Collez le nouveau postit sur A rouge</t>
  </si>
  <si>
    <t>5️⃣ Vérifiez les largeurs colonnes</t>
  </si>
  <si>
    <t>💡 Vérifiez l'alignement avant de remplir</t>
  </si>
  <si>
    <t>6️⃣ 💡 Astuce : Toujours utiliser Collage spécial &gt; Valeurs !</t>
  </si>
  <si>
    <t>Si vous masquez des colonnes cliquez sur F9 pour la mise à jour</t>
  </si>
  <si>
    <t>Saisie en g.kg.L.dl.cl.ml résultats en gr si inférieur à 1 Kg sinon résultat en Kg</t>
  </si>
  <si>
    <t>j'ai volontairement saisi "Postit" parce que l'autre version est une marque</t>
  </si>
  <si>
    <t>COLONNES</t>
  </si>
  <si>
    <t>Détection des Allergènes</t>
  </si>
  <si>
    <t>◄ vous pouvez masquer ces 10 colonnes  ▼</t>
  </si>
  <si>
    <t>A</t>
  </si>
  <si>
    <t>Circuit</t>
  </si>
  <si>
    <t>MACÉDOINE DE LÉGUMES AU COULIS DE TOMATE</t>
  </si>
  <si>
    <t>HORS D'ŒUVRE texture modifiée-cuidité-MACEDOINE</t>
  </si>
  <si>
    <t>Hauteur des lignes 21</t>
  </si>
  <si>
    <t>Cir.1.2.5</t>
  </si>
  <si>
    <t>◄ Masquez ces 4 colonnes</t>
  </si>
  <si>
    <t>Auteur &gt;</t>
  </si>
  <si>
    <t>Annette et Jean Pierre DOMERGUES - 45000 ORLÉANS 1981</t>
  </si>
  <si>
    <t>❾ référence Auteur</t>
  </si>
  <si>
    <t>Constituant de &gt;</t>
  </si>
  <si>
    <t>⓫  Dupliquée pour</t>
  </si>
  <si>
    <t>▼ Quantité ?</t>
  </si>
  <si>
    <t>▼ Quoi ?</t>
  </si>
  <si>
    <t>2️⃣ puis copiez les</t>
  </si>
  <si>
    <t>copier en ❾ si souhaité &gt;</t>
  </si>
  <si>
    <t>❿ votre référence</t>
  </si>
  <si>
    <t>Recette mère ?</t>
  </si>
  <si>
    <t>ARCHIVAGE ET CLASSEMENT</t>
  </si>
  <si>
    <t xml:space="preserve"> Textures modifiées</t>
  </si>
  <si>
    <t>Col.6</t>
  </si>
  <si>
    <t>Col.7</t>
  </si>
  <si>
    <t>Col.8</t>
  </si>
  <si>
    <t>Col.9</t>
  </si>
  <si>
    <t>Col.10</t>
  </si>
  <si>
    <t>Col.11</t>
  </si>
  <si>
    <t>Col.12</t>
  </si>
  <si>
    <t>Col.13</t>
  </si>
  <si>
    <t>Col.14</t>
  </si>
  <si>
    <t>Col.15</t>
  </si>
  <si>
    <t>Col.16</t>
  </si>
  <si>
    <t>Col.17</t>
  </si>
  <si>
    <t>Col.18</t>
  </si>
  <si>
    <t>Col.19</t>
  </si>
  <si>
    <t>Col.20</t>
  </si>
  <si>
    <t>Col.21</t>
  </si>
  <si>
    <t>dans votre fiche recette</t>
  </si>
  <si>
    <t>④</t>
  </si>
  <si>
    <t>⑤</t>
  </si>
  <si>
    <t>⑥ Poids ou Volume</t>
  </si>
  <si>
    <t>⑦g.kg.L.dl.cl.ml</t>
  </si>
  <si>
    <t>⑧ Coefficient</t>
  </si>
  <si>
    <t>③</t>
  </si>
  <si>
    <t>Allergène</t>
  </si>
  <si>
    <t>Unités</t>
  </si>
  <si>
    <t>Poids Auteur sans coef.</t>
  </si>
  <si>
    <t xml:space="preserve">Quoi </t>
  </si>
  <si>
    <t xml:space="preserve"> Vos poids avec coef.</t>
  </si>
  <si>
    <t>Équivalences arrondies</t>
  </si>
  <si>
    <t>Quantité</t>
  </si>
  <si>
    <t>Quoi</t>
  </si>
  <si>
    <t>de</t>
  </si>
  <si>
    <t xml:space="preserve"> Denrées</t>
  </si>
  <si>
    <t xml:space="preserve">pour </t>
  </si>
  <si>
    <t/>
  </si>
  <si>
    <t>g</t>
  </si>
  <si>
    <t>⚠ Lait</t>
  </si>
  <si>
    <t>Collage spécial Valeurs 1.2.3</t>
  </si>
  <si>
    <t>pour ne pas coller les formules</t>
  </si>
  <si>
    <t>J’ai utilisé le point comme séparateur décimal.</t>
  </si>
  <si>
    <t>▼ Table de recherche les Col.6 à Col.11 sont réservées aux poids Kg</t>
  </si>
  <si>
    <t>kg</t>
  </si>
  <si>
    <t>vide</t>
  </si>
  <si>
    <t>quart(s)Kg</t>
  </si>
  <si>
    <t>Tiers(s)Kg</t>
  </si>
  <si>
    <t>demi(s)Kg</t>
  </si>
  <si>
    <t>L</t>
  </si>
  <si>
    <t>dl</t>
  </si>
  <si>
    <t>cl</t>
  </si>
  <si>
    <t>ml</t>
  </si>
  <si>
    <t>demi/L</t>
  </si>
  <si>
    <t>quart/L</t>
  </si>
  <si>
    <t>tiers/L</t>
  </si>
  <si>
    <t>5ème/L</t>
  </si>
  <si>
    <t>10ème/L</t>
  </si>
  <si>
    <t>ounce (oz)</t>
  </si>
  <si>
    <t>Cup(s).farine</t>
  </si>
  <si>
    <t>Cup(s).sucre</t>
  </si>
  <si>
    <t>Cup(s).beurre</t>
  </si>
  <si>
    <t>Cup.liquide</t>
  </si>
  <si>
    <t>Bol(s)</t>
  </si>
  <si>
    <t>cuil(s).Café</t>
  </si>
  <si>
    <t>cuil(s).Thé</t>
  </si>
  <si>
    <t>cuil.Soupe</t>
  </si>
  <si>
    <t>Verre(s)</t>
  </si>
  <si>
    <t>Splash(s)</t>
  </si>
  <si>
    <t>Trait(s)</t>
  </si>
  <si>
    <t>jigger(s)</t>
  </si>
  <si>
    <t>⓬  ▼ PHASES DE PROGRESSION</t>
  </si>
  <si>
    <t>ORGANISATION RAISONNÉE DU TRAVAIL</t>
  </si>
  <si>
    <t>⓬ PROGRESSION . largeurs des colonnes ►</t>
  </si>
  <si>
    <t>Coût : 1* économique - 4**** luxe</t>
  </si>
  <si>
    <t>*</t>
  </si>
  <si>
    <t>nombre de lignes ►</t>
  </si>
  <si>
    <t>Difficulté : 1*Facile - 4**** Difficile</t>
  </si>
  <si>
    <t>Temps de préparation</t>
  </si>
  <si>
    <t>Temps de cuisson</t>
  </si>
  <si>
    <t>Temps de refroidissement</t>
  </si>
  <si>
    <t>Total</t>
  </si>
  <si>
    <t>Mélanger la macédoine, le fromage blanc et la gélatine fondue dans un mixeur. * *</t>
  </si>
  <si>
    <t>Demandez à Google : liants pour plats texture modifiées et regardez les vidéos</t>
  </si>
  <si>
    <t>et le texte "RECHERCHEX" col16 sont utilisés pour le fonctionnement des fiches répertoire</t>
  </si>
  <si>
    <t>L'utilisation professionnelle des recettes vous engage à connaître la réglementation en matière d'hygiène et HACCP.</t>
  </si>
  <si>
    <t>⓬ PROGRESSION . largeurs de colonnes ►</t>
  </si>
  <si>
    <t>Lien Auteur @</t>
  </si>
  <si>
    <t>Fin du texte ▼</t>
  </si>
  <si>
    <t>Limite de caractères : ajoutez / retirez des lettres ►</t>
  </si>
  <si>
    <t>79 caractères (m) en minuscule ou 72 CARACTÈRES (M) EN MAJUSCULE Police Calibri Taille 12</t>
  </si>
  <si>
    <t>Collez cette ligne de séparation avec un "A" entre 2 Postits  -  Paste this separation line with an “A” between 2 Postits  -  Pegue esta línea de separación con una “A” entre 2 Postits.</t>
  </si>
  <si>
    <t>(Je fournis la base. Vous construisez votre outil)</t>
  </si>
  <si>
    <t>ORDRE DE MISSION — AUDIT ET RÉPARATION RÉELLE D’UN CLASSEUR EXCEL</t>
  </si>
  <si>
    <t>IMPORTANT</t>
  </si>
  <si>
    <t>Je ne veux pas de réponse rassurante, déclarative ou cosmétique.</t>
  </si>
  <si>
    <t>Je veux un travail vérifiable, avec preuves techniques.</t>
  </si>
  <si>
    <t>Chaque affirmation doit être accompagnée d’au moins une preuve : cellule, plage, formule, compteur, test, extrait XML ou résultat de contrôle.</t>
  </si>
  <si>
    <t>Si un point n’a pas pu être contrôlé, écrire clairement : NON CONTRÔLÉ — raison exacte.</t>
  </si>
  <si>
    <t>Ne jamais écrire “tout est OK”, “validé à 100 %”, “moteur fiable” ou “audit profond terminé” sans preuves correspondantes.</t>
  </si>
  <si>
    <t>PÉRIMÈTRE</t>
  </si>
  <si>
    <t>Tu dois ouvrir le classeur Excel fourni et réaliser un audit technique profond, puis réparer réellement le fichier.</t>
  </si>
  <si>
    <t>Le but n’est pas d’embellir le fichier, mais de supprimer les erreurs, incohérences, résidus anciens et formules héritées dangereuses.</t>
  </si>
  <si>
    <t>PHASE 1 — ÉTAT DES LIEUX AVANT MODIFICATION</t>
  </si>
  <si>
    <t>Avant toute modification, produire un diagnostic factuel avec un tableau contenant :</t>
  </si>
  <si>
    <t>1. nom exact des feuilles ;</t>
  </si>
  <si>
    <t>2. plages réellement utilisées ;</t>
  </si>
  <si>
    <t>3. colonnes contenant des formules ;</t>
  </si>
  <si>
    <t>4. colonnes contenant du texte métier ;</t>
  </si>
  <si>
    <t>5. cellules où texte et formule sont mélangés par erreur ;</t>
  </si>
  <si>
    <t>6. formules pointant vers des plages trop courtes ;</t>
  </si>
  <si>
    <t>7. formules pointant vers d’anciennes plages ;</t>
  </si>
  <si>
    <t>8. références interfeuilles ;</t>
  </si>
  <si>
    <t>9. liens externes ;</t>
  </si>
  <si>
    <t>10. erreurs visibles : #REF!, #VALEUR!, #NOM?, #DIV/0!, #N/A ;</t>
  </si>
  <si>
    <t>11. erreurs potentielles de logique de notation ;</t>
  </si>
  <si>
    <t>12. cellules ou blocs parasites, obsolètes ou résiduels.</t>
  </si>
  <si>
    <t>Sortie obligatoire de la phase 1 : tableau PREUVE / RÉSULTAT / STATUT.</t>
  </si>
  <si>
    <t>Statuts autorisés : OK, NON CONFORME, À CORRIGER, NON CONTRÔLÉ.</t>
  </si>
  <si>
    <t>PHASE 2 — CONTRÔLE XML OBLIGATOIRE</t>
  </si>
  <si>
    <t>Ouvrir le fichier .xlsx comme une archive ZIP et inspecter les fichiers XML internes.</t>
  </si>
  <si>
    <t>Contrôler au minimum : xl/workbook.xml, xl/worksheets/sheet*.xml, xl/calcChain.xml s’il existe, xl/sharedStrings.xml, xl/styles.xml.</t>
  </si>
  <si>
    <t>Rechercher explicitement :</t>
  </si>
  <si>
    <t>Sortie obligatoire de la phase 2 :</t>
  </si>
  <si>
    <t>1. nombre de formules partagées détectées ;</t>
  </si>
  <si>
    <t>2. feuilles XML concernées ;</t>
  </si>
  <si>
    <t>3. cellules concernées quand l’adresse est disponible ;</t>
  </si>
  <si>
    <t>4. fonctions interdites trouvées ;</t>
  </si>
  <si>
    <t>5. références cassées trouvées ;</t>
  </si>
  <si>
    <t>6. conclusion : XML conforme / XML non conforme / NON CONTRÔLÉ avec raison.</t>
  </si>
  <si>
    <t>PHASE 3 — RÉPARATION RÉELLE</t>
  </si>
  <si>
    <t>Réparer le fichier directement.</t>
  </si>
  <si>
    <t>Deux modes possibles :</t>
  </si>
  <si>
    <t>Mode A — réparation ciblée si la structure est saine.</t>
  </si>
  <si>
    <t>Mode B — reconstruction dans un nouvel onglet propre si l’ancien moteur contient trop de résidus, formules héritées, plages incohérentes ou erreurs structurelles.</t>
  </si>
  <si>
    <t>Règles de réparation :</t>
  </si>
  <si>
    <t>conserver les textes utiles ;</t>
  </si>
  <si>
    <t xml:space="preserve"> formules partagées : t="shared" ;</t>
  </si>
  <si>
    <t xml:space="preserve"> références cassées : #REF! ;</t>
  </si>
  <si>
    <t xml:space="preserve"> fonctions interdites ;</t>
  </si>
  <si>
    <t xml:space="preserve"> formules contenant @ ;</t>
  </si>
  <si>
    <t xml:space="preserve"> anciennes plages obsolètes ;</t>
  </si>
  <si>
    <t xml:space="preserve"> liens externes ;</t>
  </si>
  <si>
    <t xml:space="preserve"> cellules contenant des formules supprimées ou réparées par Excel.</t>
  </si>
  <si>
    <t xml:space="preserve"> supprimer ou isoler les textes parasites ;</t>
  </si>
  <si>
    <t xml:space="preserve"> remplacer les formules douteuses par des formules simples, bornées, testables ;</t>
  </si>
  <si>
    <t xml:space="preserve"> supprimer les références à d’anciennes plages ;</t>
  </si>
  <si>
    <t xml:space="preserve"> aligner toutes les plages de calcul sur le nombre réel de questions et de critères ;</t>
  </si>
  <si>
    <t xml:space="preserve"> vérifier qu’un motclé isolé ne suffit pas à obtenir une note maximale si la réponse n’est pas construite.</t>
  </si>
  <si>
    <t xml:space="preserve"> vérifier que chaque critère utile est réellement pris en compte</t>
  </si>
  <si>
    <t xml:space="preserve"> vérifier que les réponses attendues ne sont pas de simples variantes copiées ;</t>
  </si>
  <si>
    <t xml:space="preserve"> vérifier que les relances sont différenciées et utiles ;</t>
  </si>
  <si>
    <t>PHASE 4 — AUDIT APRÈS RÉPARATION</t>
  </si>
  <si>
    <t>Après modification, refaire un audit complet.</t>
  </si>
  <si>
    <t>Produire un tableau AVANT / APRÈS avec :</t>
  </si>
  <si>
    <t>1. nombre de feuilles ;</t>
  </si>
  <si>
    <t>2. nombre de questions ;</t>
  </si>
  <si>
    <t>3. nombre de critères ;</t>
  </si>
  <si>
    <t>7. nombre de formules modifiées ;</t>
  </si>
  <si>
    <t>8. nombre de formules partagées restantes ;</t>
  </si>
  <si>
    <t>9. nombre d’erreurs #REF! ;</t>
  </si>
  <si>
    <t>10. nombre d’erreurs #VALEUR! ;</t>
  </si>
  <si>
    <t>11. nombre d’erreurs #NOM? ;</t>
  </si>
  <si>
    <t>12. nombre d’erreurs #DIV/0! ;</t>
  </si>
  <si>
    <t>13. nombre de fonctions interdites restantes ;</t>
  </si>
  <si>
    <t>14. nombre de références vers anciennes plages ;</t>
  </si>
  <si>
    <t>15. nombre de liens externes ;</t>
  </si>
  <si>
    <t>16. nombre de cellules texte placées par erreur dans une zone formule ;</t>
  </si>
  <si>
    <t>17. résultat du contrôle XML après réparation.</t>
  </si>
  <si>
    <t>4. plages réelle des matrices ;</t>
  </si>
  <si>
    <t>6. plage réelle des formules ;</t>
  </si>
  <si>
    <t>PHASE 5 — TESTS DE NOTATION OBLIGATOIRES</t>
  </si>
  <si>
    <t>Tester au minimum dix cas :</t>
  </si>
  <si>
    <t>2. réponse avec plusieurs critères manquants ;</t>
  </si>
  <si>
    <t>3. réponse qui ne doit pas obtenir 20/20 ;</t>
  </si>
  <si>
    <t>4. réponse qui doit obtenir le maximum.</t>
  </si>
  <si>
    <t>Pour chaque test, fournir un tableau avec :</t>
  </si>
  <si>
    <t>niveau testé  ;</t>
  </si>
  <si>
    <t>1. réponse contenant seulement un motclé isolé ;</t>
  </si>
  <si>
    <t xml:space="preserve"> question testée ;</t>
  </si>
  <si>
    <t xml:space="preserve"> réponse saisie ;</t>
  </si>
  <si>
    <t xml:space="preserve"> exclusions détectées ;</t>
  </si>
  <si>
    <t xml:space="preserve"> conclusion : conforme / non conforme ;</t>
  </si>
  <si>
    <t xml:space="preserve"> correction appliquée si non conforme.</t>
  </si>
  <si>
    <t xml:space="preserve"> critères ;</t>
  </si>
  <si>
    <t xml:space="preserve"> scores ;</t>
  </si>
  <si>
    <t>PHASE 6 — LIVRABLE FINAL</t>
  </si>
  <si>
    <t>Fournir obligatoirement :</t>
  </si>
  <si>
    <t>1. le fichier Excel corrigé ;</t>
  </si>
  <si>
    <t>2. un onglet RAPPORT_AUDIT ou un rapport séparé clair ;</t>
  </si>
  <si>
    <t>3. la liste exacte des cellules/plages modifiées ;</t>
  </si>
  <si>
    <t>4. la liste des formules importantes corrigées ;</t>
  </si>
  <si>
    <t>5. le tableau AVANT / APRÈS ;</t>
  </si>
  <si>
    <t>6. le résultat du contrôle XML final ;</t>
  </si>
  <si>
    <t>8. les problèmes restants, s’il en existe ;</t>
  </si>
  <si>
    <t>9. les points NON CONTRÔLÉS, avec raison exacte ;</t>
  </si>
  <si>
    <t>10. un avis critique réel sur la fiabilité restante du fichier.</t>
  </si>
  <si>
    <t>7. les tests  réalisés ;</t>
  </si>
  <si>
    <t>CONCLUSION ATTENDUE</t>
  </si>
  <si>
    <t>Ne conclus pas par une formule générale.</t>
  </si>
  <si>
    <t>Conclus uniquement à partir des preuves fournies.</t>
  </si>
  <si>
    <t>Si le fichier reste fragile, le dire clairement.</t>
  </si>
  <si>
    <t>Tu dois travailler comme un contrôleur qualité Excel : preuves, cellules, plages, compteurs, tests, XML, puis correction.</t>
  </si>
  <si>
    <t>Si une réparation complète demanderait une reconstruction , le dire clairement.</t>
  </si>
  <si>
    <t>Le travail doit porter sur la mécanique, les formules, les matrices, les tests, les plages utilisées, les erreurs visibles, les erreurs potentielles et le XML interne du fichier .xlsx.</t>
  </si>
  <si>
    <t>En clair :</t>
  </si>
  <si>
    <t>Exemple de prompt sur 1 ligne à coller dans ChatGPT et joindre le document à analyser</t>
  </si>
  <si>
    <t>►</t>
  </si>
  <si>
    <t>ORDRE DE MISSION — Ouvre le classeur Excel fourni et réalise un audit technique profond puis une réparation réelle, sans réponse rassurante, déclarative ou cosmétique : chaque affirmation doit être accompagnée d’une preuve vérifiable cellule/plage/formule/compteur/test/extrait XML/résultat de contrôle ; si un point n’est pas contrôlé, écris NON CONTRÔLÉ avec la raison exacte ; ne jamais écrire “tout est OK”, “validé à 100 %”, “moteur fiable” ou “audit profond terminé” sans preuves correspondantes ; objectif : contrôler la mécanique du moteur, les formules, les matrices, les tests, les plages utilisées, les erreurs visibles, les erreurs potentielles, les résidus anciens, les textes parasites, les formules héritées dangereuses et le XML interne du fichier .xlsx ; contraintes non négociables : compatibilité Excel 2021 FR, zéro VBA, zéro macro, zéro lien externe, zéro formule dynamique, zéro formule à débordement, zéro LET, FILTRE, SEQUENCE, UNIQUE, TRIER, TEXTJOIN/JOINDRE.TEXTE, zéro @/intersection implicite, zéro formule partagée héritée dans le XML, éviter les formules monstres, scinder en helpers lisibles, utiliser des plages bornées, ne pas écraser les textes utiles ni les formules fonctionnelles sans justification ; PHASE 1 avant modification : produire un état des lieux factuel avec nom des feuilles, plages réellement utilisées, colonnes de formules, colonnes de textes métier, cellules où texte et formule sont mélangés, formules pointant vers plages trop courtes ou anciennes plages, références interfeuilles, liens externes, erreurs #REF!, #VALEUR!, #NOM?, #DIV/0!, #N/A, erreurs potentielles de logique de notation, cellules/blocs parasites ou obsolètes, sous forme de tableau PREUVE/RÉSULTAT/STATUT avec statuts OK, NON CONFORME, À CORRIGER ou NON CONTRÔLÉ ; PHASE 2 contrôle XML obligatoire : ouvrir le .xlsx comme archive ZIP et inspecter au minimum xl/workbook.xml, xl/worksheets/sheet*.xml, xl/calcChain.xml s’il existe, xl/sharedStrings.xml et xl/styles.xml afin de rechercher t="shared", #REF!, fonctions interdites, formules contenant @, anciennes plages, liens externes, cellules réparées ou supprimées par Excel, puis donner nombre d’anomalies, fichiers XML concernés, cellules concernées quand disponibles et conclusion XML conforme/non conforme/non contrôlé ; PHASE 3 réparation réelle : réparer directement le fichier si la structure est saine ou reconstruire dans un nouvel onglet propre si le moteur est trop contaminé, en conservant les textes utiles, supprimant/isolant les textes parasites, remplaçant les formules douteuses par des formules simples et testables, alignant toutes les plages sur le nombre réel de questions et de critères, vérifiant que chaque critère utile est réellement pris en compte dans la notation, que les réponses attendues ne sont pas copiées mécaniquement, que les relances sont différenciées et utiles, et qu’un mot-clé isolé ne suffit pas à obtenir une note maximale si la réponse n’est pas construite ; PHASE 4 audit après réparation : produire un tableau AVANT/APRÈS avec nombre de feuilles, questions, critères, plages réelles des matrices, plages des formules, nombre de formules modifiées, formules partagées restantes, erreurs #REF!, #VALEUR!, #NOM?, #DIV/0!, fonctions interdites restantes, références vers anciennes plages, liens externes, cellules texte placées par erreur dans une zone formule et résultat du contrôle XML final ; PHASE 5 tests obligatoires : tester au minimum une réponse vide, une réponse incomplète, une réponse correcte, une réponse contenant seulement un mot-clé isolé, une réponse avec plusieurs critères manquants, une réponse qui ne doit pas obtenir 20/20 et une réponse qui doit obtenir le maximum, avec pour chaque test question, niveau testé, réponse saisie, critères attendus, critères détectés, critères manquants, exclusions, score attendu, score obtenu, conclusion conforme/non conforme et correction appliquée ; PHASE 6 livrable final : fournir le fichier Excel corrigé, un onglet RAPPORT_AUDIT ou rapport clair, la liste exacte des cellules/plages modifiées, les formules importantes corrigées, le tableau AVANT/APRÈS, le résultat XML final, les tests réalisés, les problèmes restants, les points NON CONTRÔLÉS avec raison exacte et un avis critique réel sur la fiabilité restante du fichier ; conclusion uniquement à partir des preuves, sans formule générale, et si le fichier reste fragile ou nécessite une reconstruction complète, le dire clairement.</t>
  </si>
  <si>
    <t>Ouvre le classeur Excel fourni et fais un audit technique profond avant toute modification. Je ne veux aucune réponse rassurante ou déclarative : chaque affirmation doit être prouvée par cellule, plage, formule, compteur, test ou résultat XML. Le fichier final doit rester compatible Excel 2021 FR : sans VBA, sans macros, sans LET, FILTRE/FILTER, SEQUENCE, TEXTJOIN/JOINDRE.TEXTE, sans @, sans formules dynamiques, sans liens externes, sans formules partagées héritées dans le XML, sans erreurs #REF!, #VALEUR!, #NOM?, #DIV/0!, #N/A dans les zones moteur. Phase 1 : audit avant modification avec nom des feuilles, dimensions utilisées, plages moteur, matrice questions, matrice critères, tests, contrôle qualité, colonnes formules, colonnes textes, cellules mélangeant texte/formule, formules vers anciennes plages, erreurs visibles et risques de notation. Phase 2 : ouvrir le .xlsx comme archive ZIP et contrôler les XML internes : compter t="shared", #REF!, @, fonctions interdites, anciennes plages, caches d’erreurs ; fournir les preuves XML avant réparation. Phase 3 : réparer réellement le fichier sans écraser les textes utiles, sans déplacer inutilement le moteur, en remplaçant les formules douteuses par des formules simples, bornées et auditables ; tracer chaque modification par cellule/plage avec justification. Phase 4 : refaire l’audit complet après réparation et fournir un tableau AVANT/APRÈS : questions, critères, plages, formules, formules modifiées, formules partagées restantes, erreurs Excel, fonctions interdites, anciennes références, textes en zone formule. Phase 5 : faire des tests métier obligatoires : réponse vide, CFA incomplète, CFA correcte, PRO incomplète, PRO correcte, mot-clé isolé, plusieurs critères manquants, réponse qui ne doit pas obtenir 20/20, réponse qui doit obtenir le maximum, PRO testé en CFA, CFA testé en PRO ; indiquer score attendu, score obtenu, cellule/plage et conclusion conforme/non conforme. Phase 6 : fournir le fichier corrigé, le rapport d’audit, les cellules/plages modifiées, les formules importantes corrigées, les tests réalisés, les contrôles XML avant/après, les problèmes restants et un avis critique réel. Interdiction d’écrire “tout est OK”, “validé à 100 %”, “audit profond terminé”, “moteur fiable” ou “corrigé définitivement” sans preuves techniques complètes. Si un point n’a pas pu être contrôlé, écrire NON CONTRÔLÉ avec la raison exacte.</t>
  </si>
  <si>
    <t>Un audit Excel sérieux ne doit pas se résumer à “j’ai vérifié / tout est OK”. Il doit produire des preuves contrôlables : plages inspectées, formules modifiées, anciennes formules restantes, erreurs XML, dépendances, tests de notation.</t>
  </si>
  <si>
    <t>Voici le prompt à utiliser pour m’obliger à faire un travail sérieux.</t>
  </si>
  <si>
    <t>MISSION : AUDIT ET RÉPARATION TECHNIQUE D’UN CLASSEUR EXCEL 2021 FR</t>
  </si>
  <si>
    <t>Tu dois ouvrir le classeur Excel fourni et réaliser un audit technique profond, vérifiable et non cosmétique. L’objectif est de réparer réellement le fichier, pas d’améliorer seulement la présentation.</t>
  </si>
  <si>
    <t>RÈGLE ABSOLUE</t>
  </si>
  <si>
    <t>Aucune affirmation ne doit être déclarative. Chaque constat doit être prouvé par au moins un élément vérifiable : cellule, plage, formule, compteur, résultat de test, extrait XML ou nom de fichier XML interne. Si un point n’a pas pu être contrôlé, écrire clairement : NON CONTRÔLÉ + raison exacte.</t>
  </si>
  <si>
    <t>CONTRAINTES IMPÉRATIVES</t>
  </si>
  <si>
    <t>Le classeur final doit rester compatible Excel 2021 FR et respecter strictement :</t>
  </si>
  <si>
    <t>- sans VBA ;</t>
  </si>
  <si>
    <t>- sans macros ;</t>
  </si>
  <si>
    <t>- sans formules dynamiques ;</t>
  </si>
  <si>
    <t>- sans LET ;</t>
  </si>
  <si>
    <t>- sans FILTRE / FILTER ;</t>
  </si>
  <si>
    <t>- sans SEQUENCE ;</t>
  </si>
  <si>
    <t>- sans TEXTJOIN / JOINDRE.TEXTE ;</t>
  </si>
  <si>
    <t>- sans @ / intersection implicite ;</t>
  </si>
  <si>
    <t>- sans références interfeuilles inutiles ;</t>
  </si>
  <si>
    <t>- sans formules partagées héritées dans le XML ;</t>
  </si>
  <si>
    <t>- sans liens externes ;</t>
  </si>
  <si>
    <t>- sans #REF!, #VALEUR!, #NOM?, #DIV/0!, #N/A dans les zones moteur ;</t>
  </si>
  <si>
    <t>- sans mélange accidentel entre textes métier et zones de formules ;</t>
  </si>
  <si>
    <t>- aucune correction cosmétique ne doit masquer une erreur de logique.</t>
  </si>
  <si>
    <t>PHASE 1 — AUDIT AVANT MODIFICATION</t>
  </si>
  <si>
    <t>Avant toute modification, produire un diagnostic factuel indiquant :</t>
  </si>
  <si>
    <t>2. dimension utilisée de chaque feuille ;</t>
  </si>
  <si>
    <t>3. plage du moteur ;</t>
  </si>
  <si>
    <t>4. plage de la matrice questions ;</t>
  </si>
  <si>
    <t>5. plage de la matrice critères ;</t>
  </si>
  <si>
    <t>6. plage des tests de validation ;</t>
  </si>
  <si>
    <t>7. plage du contrôle qualité ;</t>
  </si>
  <si>
    <t>8. colonnes techniques contenant des formules ;</t>
  </si>
  <si>
    <t>9. colonnes contenant du texte métier ;</t>
  </si>
  <si>
    <t>10. cellules ou colonnes où texte et formule sont mélangés par erreur ;</t>
  </si>
  <si>
    <t>11. formules pointant vers des plages trop courtes ;</t>
  </si>
  <si>
    <t>12. formules pointant vers d’anciennes plages ou zones obsolètes ;</t>
  </si>
  <si>
    <t>13. erreurs Excel visibles ;</t>
  </si>
  <si>
    <t>14. risques de logique de notation ;</t>
  </si>
  <si>
    <t>15. nombre de questions réelles ;</t>
  </si>
  <si>
    <t>16. nombre de critères réels ;</t>
  </si>
  <si>
    <t>17. nombre de formules présentes ;</t>
  </si>
  <si>
    <t>18. nombre de formules suspectes.</t>
  </si>
  <si>
    <t>Ouvrir le fichier .xlsx comme une archive ZIP et inspecter les XML internes.</t>
  </si>
  <si>
    <t>Contrôles obligatoires :</t>
  </si>
  <si>
    <t>- rechercher les formules partagées : t="shared" ;</t>
  </si>
  <si>
    <t>- compter les formules partagées trouvées ;</t>
  </si>
  <si>
    <t>- indiquer leur emplacement XML et, si possible, les cellules concernées ;</t>
  </si>
  <si>
    <t>- rechercher #REF! ;</t>
  </si>
  <si>
    <t>- rechercher #VALUE!, #N/A, #DIV/0!, #NAME? si présents dans les caches XML ;</t>
  </si>
  <si>
    <t>- rechercher les formules contenant @ ;</t>
  </si>
  <si>
    <t>- rechercher LET, FILTER, FILTRE, SEQUENCE, TEXTJOIN, JOINDRE.TEXTE ;</t>
  </si>
  <si>
    <t>- rechercher les anciennes plages obsolètes ;</t>
  </si>
  <si>
    <t>- vérifier que les feuilles XML sont lisibles.</t>
  </si>
  <si>
    <t>Tu dois fournir les compteurs XML AVANT réparation.</t>
  </si>
  <si>
    <t>PHASE 3 — RÉPARATION CONTRÔLÉE</t>
  </si>
  <si>
    <t>Réparer le fichier directement en respectant ces règles :</t>
  </si>
  <si>
    <t>- ne pas écraser les textes métier utiles ;</t>
  </si>
  <si>
    <t>- ne pas écraser une formule fonctionnelle sans justification ;</t>
  </si>
  <si>
    <t>- ne pas déplacer le moteur sans nécessité ;</t>
  </si>
  <si>
    <t>- ne pas mélanger textes d’audit et colonnes techniques ;</t>
  </si>
  <si>
    <t>- remplacer les formules douteuses par des formules plus simples, bornées et auditables ;</t>
  </si>
  <si>
    <t>- privilégier les helpers plutôt que les formules trop longues ;</t>
  </si>
  <si>
    <t>- conserver des plages cohérentes avec la capacité réelle du moteur ;</t>
  </si>
  <si>
    <t>- supprimer ou reconstruire les formules partagées héritées ;</t>
  </si>
  <si>
    <t>- forcer un recalcul propre à l’ouverture du classeur si nécessaire.</t>
  </si>
  <si>
    <t>Chaque modification doit être tracée dans un journal :</t>
  </si>
  <si>
    <t>- cellule ou plage modifiée ;</t>
  </si>
  <si>
    <t>- ancienne logique ou problème constaté ;</t>
  </si>
  <si>
    <t>- nouvelle logique appliquée ;</t>
  </si>
  <si>
    <t>- justification technique.</t>
  </si>
  <si>
    <t>Après réparation, refaire les mêmes contrôles que dans les phases 1 et 2.</t>
  </si>
  <si>
    <t>Fournir un tableau AVANT / APRÈS avec au minimum :</t>
  </si>
  <si>
    <t>- nombre de feuilles ;</t>
  </si>
  <si>
    <t>- nombre de questions ;</t>
  </si>
  <si>
    <t>- nombre de critères ;</t>
  </si>
  <si>
    <t>- plage réelle de la matrice questions ;</t>
  </si>
  <si>
    <t>- plage réelle de la matrice critères ;</t>
  </si>
  <si>
    <t>- plage réelle des formules moteur ;</t>
  </si>
  <si>
    <t>- nombre total de formules ;</t>
  </si>
  <si>
    <t>- nombre de formules modifiées ;</t>
  </si>
  <si>
    <t>- nombre de formules partagées XML restantes ;</t>
  </si>
  <si>
    <t>- nombre de #REF! ;</t>
  </si>
  <si>
    <t>- nombre de #VALEUR! / #VALUE! ;</t>
  </si>
  <si>
    <t>- nombre de #NOM? / #NAME? ;</t>
  </si>
  <si>
    <t>- nombre de #DIV/0! ;</t>
  </si>
  <si>
    <t>- nombre de #N/A ;</t>
  </si>
  <si>
    <t>- nombre de fonctions interdites ;</t>
  </si>
  <si>
    <t>- nombre de références vers anciennes plages ;</t>
  </si>
  <si>
    <t>- nombre de cellules texte trouvées par erreur dans une zone formule ;</t>
  </si>
  <si>
    <t>- résultat des tests de notation.</t>
  </si>
  <si>
    <t>PHASE 5 — TESTS MÉTIER OBLIGATOIRES</t>
  </si>
  <si>
    <t>Tester au minimum 10 cas :</t>
  </si>
  <si>
    <t>1. réponse vide ;</t>
  </si>
  <si>
    <t>2. réponse CFA incomplète ;</t>
  </si>
  <si>
    <t>3. réponse CFA correcte ;</t>
  </si>
  <si>
    <t>4. réponse PRO incomplète ;</t>
  </si>
  <si>
    <t>5. réponse PRO correcte ;</t>
  </si>
  <si>
    <t>6. réponse avec seulement un mot-clé isolé ;</t>
  </si>
  <si>
    <t>7. réponse avec plusieurs critères manquants ;</t>
  </si>
  <si>
    <t>8. réponse qui ne doit pas obtenir 20/20 ;</t>
  </si>
  <si>
    <t>9. réponse qui doit obtenir le maximum ;</t>
  </si>
  <si>
    <t>10. réponse PRO évaluée en mode CFA ;</t>
  </si>
  <si>
    <t>11. réponse CFA évaluée en mode PRO.</t>
  </si>
  <si>
    <t>Pour chaque test, fournir :</t>
  </si>
  <si>
    <t>- question testée ;</t>
  </si>
  <si>
    <t>- niveau testé : CFA ou PRO ;</t>
  </si>
  <si>
    <t>- réponse saisie ;</t>
  </si>
  <si>
    <t>- score attendu ;</t>
  </si>
  <si>
    <t>- score obtenu ;</t>
  </si>
  <si>
    <t>- écart éventuel ;</t>
  </si>
  <si>
    <t>- conclusion : conforme / non conforme ;</t>
  </si>
  <si>
    <t>- cellule ou plage utilisée pour le calcul.</t>
  </si>
  <si>
    <t>RÈGLES DE NOTATION À CONTRÔLER</t>
  </si>
  <si>
    <t>- Une réponse PRO complète doit pouvoir obtenir un très bon score en mode CFA si elle couvre les attendus essentiels.</t>
  </si>
  <si>
    <t>- Une réponse CFA simple ne doit pas obtenir automatiquement un excellent score en mode PRO si elle manque de précision technique.</t>
  </si>
  <si>
    <t>- Les mots-clés isolés ne doivent pas suffire à valider une vraie réponse construite.</t>
  </si>
  <si>
    <t>- Les notions critiques doivent peser réellement.</t>
  </si>
  <si>
    <t>- Les erreurs éliminatoires ou fortement pénalisantes doivent être détectées.</t>
  </si>
  <si>
    <t>- Les scores doivent être plafonnés à 20/20.</t>
  </si>
  <si>
    <t>Fournir :</t>
  </si>
  <si>
    <t>2. un rapport d’audit clair ;</t>
  </si>
  <si>
    <t>3. le tableau AVANT / APRÈS ;</t>
  </si>
  <si>
    <t>4. la liste exacte des cellules et plages modifiées ;</t>
  </si>
  <si>
    <t>5. les formules importantes corrigées ;</t>
  </si>
  <si>
    <t>6. les tests métier réalisés ;</t>
  </si>
  <si>
    <t>7. les contrôles XML avant/après ;</t>
  </si>
  <si>
    <t>8. les problèmes restants s’il en existe ;</t>
  </si>
  <si>
    <t>9. un avis critique réel.</t>
  </si>
  <si>
    <t>INTERDICTIONS DE RÉPONSE</t>
  </si>
  <si>
    <t>Tu n’as pas le droit d’écrire :</t>
  </si>
  <si>
    <t>- “validé à 100 %” ;</t>
  </si>
  <si>
    <t>- “tout est OK” ;</t>
  </si>
  <si>
    <t>- “audit profond terminé” ;</t>
  </si>
  <si>
    <t>- “moteur fiable” ;</t>
  </si>
  <si>
    <t>- “corrigé définitivement” ;</t>
  </si>
  <si>
    <t>sauf si toutes les preuves techniques correspondantes sont fournies.</t>
  </si>
  <si>
    <t>Si une erreur est découverte après une déclaration de conformité, considérer que l’audit précédent était insuffisant et le dire explicitement.</t>
  </si>
  <si>
    <t>La conclusion doit être prudente et vérifiable. Elle doit distinguer :</t>
  </si>
  <si>
    <t>- points contrôlés ;</t>
  </si>
  <si>
    <t>- points réparés ;</t>
  </si>
  <si>
    <t>- points non contrôlés ;</t>
  </si>
  <si>
    <t>- risques restants ;</t>
  </si>
  <si>
    <t>- avis technique.</t>
  </si>
  <si>
    <t>Ⓐ Ⓑ Ⓒ Ⓓ Ⓔ Ⓕ Ⓖ Ⓗ Ⓘ Ⓙ Ⓚ Ⓛ Ⓜ Ⓝ Ⓞ Ⓟ Ⓠ Ⓡ Ⓢ Ⓣ Ⓤ Ⓥ Ⓦ Ⓧ Ⓧ Ⓩ MAJUSCULES</t>
  </si>
  <si>
    <t>Illustrations avec les émojis</t>
  </si>
  <si>
    <t>ⓐ ⓑ ⓒ ⓓ ⓔ ⓕ ⓕ ⓗ ⓗ ⓘ ⓙ ⓚ ⓛ ⓜ ⓝ ⓞ ⓟ ⓠ ⓡ ⓡ ⓣ ⓤ ⓥ ⓦ ⓧ ⓨ ⓩ minuscules</t>
  </si>
  <si>
    <t>https://www.bonbache.fr/syntheses-graphiques-excel-avec-les-emoticones-499.html</t>
  </si>
  <si>
    <t>🅐🅑🅒🅓🅔🅕🅖🅗🅘🅙🅚🅛🅜🅝🅞🅟🅠🅡🅢🅣🅤🅥🅦🅧🅨🅩</t>
  </si>
  <si>
    <t>🅰🅱🅲🅳🅴🅵🅶🅷🅸🅹🅺🅻🅼🅽🅾🅿🆀🆁🆂🆃🆄🆅🆆🆇🆈🆉</t>
  </si>
  <si>
    <t>https://www.automateexcel.com/fr/how-to/que-signifient-les-symboles-etc-dans-les-formules-excel-et-google-sheets/</t>
  </si>
  <si>
    <t>couleur de police blanc sur fond gris à modifier pour vos documents</t>
  </si>
  <si>
    <r>
      <t xml:space="preserve">Le chiffre </t>
    </r>
    <r>
      <rPr>
        <sz val="14"/>
        <color theme="0"/>
        <rFont val="Calibri"/>
        <family val="2"/>
        <scheme val="minor"/>
      </rPr>
      <t>10 utilise 🔟, et à partir de 11, j’ai combiné les chiffres disponibles pour garder une cohérence visuelle. 😊 ChatGPT</t>
    </r>
  </si>
  <si>
    <t>MOTEUR ALLERGÈNES — 2 TABLEAUX : DÉCOUPE DU TEXTE + RECHERCHE ALLERGÈNES</t>
  </si>
  <si>
    <t>Colonnes Masquées &gt;</t>
  </si>
  <si>
    <t>&lt; Colonnes Masquées</t>
  </si>
  <si>
    <t>TABLEAU 1 — DÉCOUPE DU TEXTE</t>
  </si>
  <si>
    <t>TABLEAU 2 — RECHERCHE DES ALLERGÈNES SUR LES LIGNES DÉCOUPÉES     LES PRODUITS ALLERGENES SERONT MARQUÉS PAR UN *     exemple = crème liquide *</t>
  </si>
  <si>
    <t>LEXIQUE ET RÈGLES MODIFIABLES</t>
  </si>
  <si>
    <t>AUDIT INTÉGRÉ</t>
  </si>
  <si>
    <t>Objectif : coller un texte long ou une progression en colonne B. Le tableau 1 découpe en lignes courtes selon G13.</t>
  </si>
  <si>
    <t>Le tableau 2 analyse chaque ligne découpée. Il affiche un résultat vide si aucun allergène n’est détecté.</t>
  </si>
  <si>
    <t>Modifier le lexique AM:AN, les exclusions AP:AR, ou les forçages AT:AV. Les formules se mettent à jour à l’ouverture Excel.</t>
  </si>
  <si>
    <t>Ssaisissez ou collez vos  Denrées (collage spécial Valeurs)</t>
  </si>
  <si>
    <t>Auteur : Joel Leboucher • Rochefort sur Mer |  Date : 28 Juin 2026  |  heure : 11h30 |  Document réalisé avec l'aide de ChatGPT  |</t>
  </si>
  <si>
    <t xml:space="preserve">• Cellule G11 Saisissez  la largeur du document dans lequel vous collerez ensuite le texte. </t>
  </si>
  <si>
    <t>Si un produit ne remonte pas c'est qu"il n'est pas dans la liste  ou mal orthographié exemple cacahuete ,cacahuetes, cacahouetes, saisissez des variantes</t>
  </si>
  <si>
    <t>• Cellule G13 saisissez un nombre de caractères par lignes</t>
  </si>
  <si>
    <t>Largeur cible de collage</t>
  </si>
  <si>
    <t>Lignes découpées</t>
  </si>
  <si>
    <t>Nombre de textes source</t>
  </si>
  <si>
    <t>Lignes avec allergènes</t>
  </si>
  <si>
    <t>Nombre de caractères par ligne</t>
  </si>
  <si>
    <t>Lexique actif</t>
  </si>
  <si>
    <t>Exclusions moule</t>
  </si>
  <si>
    <t>▼ Copiez ces 2 colonnes puis Collez 1.2.3.Valeurs dans votre document  ▼</t>
  </si>
  <si>
    <t>N° source</t>
  </si>
  <si>
    <t>Texte source à découper</t>
  </si>
  <si>
    <t>Texte à coller</t>
  </si>
  <si>
    <t>Texte nettoyé source</t>
  </si>
  <si>
    <t>Longueur</t>
  </si>
  <si>
    <t>N° sortie</t>
  </si>
  <si>
    <t>Texte découpé</t>
  </si>
  <si>
    <t>Ligne source</t>
  </si>
  <si>
    <t>source courant</t>
  </si>
  <si>
    <t>reste avant découpe</t>
  </si>
  <si>
    <t>reste après découpe</t>
  </si>
  <si>
    <t>Texte analysé</t>
  </si>
  <si>
    <t>minuscule</t>
  </si>
  <si>
    <t>accents nettoyés</t>
  </si>
  <si>
    <t>normalisé borné</t>
  </si>
  <si>
    <t>Exclusion exacte</t>
  </si>
  <si>
    <t>Blocage Mollusques</t>
  </si>
  <si>
    <t>Forçage Mollusques</t>
  </si>
  <si>
    <t>Allergènes détectés</t>
  </si>
  <si>
    <t>Nb</t>
  </si>
  <si>
    <t>⚠ Gluten</t>
  </si>
  <si>
    <t>⚠ Crustacés</t>
  </si>
  <si>
    <t>⚠ Œufs</t>
  </si>
  <si>
    <t>⚠ Poissons</t>
  </si>
  <si>
    <t>⚠ Arachides</t>
  </si>
  <si>
    <t>⚠ Soja</t>
  </si>
  <si>
    <t>⚠ Fruits à coque</t>
  </si>
  <si>
    <t>⚠ Céleri</t>
  </si>
  <si>
    <t>⚠ Moutarde</t>
  </si>
  <si>
    <t>⚠ Sésame</t>
  </si>
  <si>
    <t>⚠ Sulfites</t>
  </si>
  <si>
    <t>⚠ Lupin</t>
  </si>
  <si>
    <t>⚠ Mollusques</t>
  </si>
  <si>
    <t>Exclusion normalisée</t>
  </si>
  <si>
    <t>Portée</t>
  </si>
  <si>
    <t>Commentaire</t>
  </si>
  <si>
    <t>Forçage aliment normalisé</t>
  </si>
  <si>
    <t>Catégorie forcée</t>
  </si>
  <si>
    <t>Contrôle</t>
  </si>
  <si>
    <t>explique comment tu gères le report de texte découpé dans la colonne f.exemple =Intégrez les pommes à la pâte en les répartissant bien. Beurrez et farinez le moule. Versez la préparation et lissez le dessus.. ' cellule e13=40  ;ou et comment tu affiche ce texte qui décale toutes les lignes.</t>
  </si>
  <si>
    <t>CONTEXTE_MOLLUSQUES</t>
  </si>
  <si>
    <t>homonyme ustensile / matériel</t>
  </si>
  <si>
    <t>moule de bouchot</t>
  </si>
  <si>
    <t>aliment : ne pas bloquer par exclusion moule</t>
  </si>
  <si>
    <t>Périmètre demandé</t>
  </si>
  <si>
    <t>Deux tableaux : découpe + allergènes</t>
  </si>
  <si>
    <t>Le mécanisme correct n’est pas de “décaler physiquement” les lignes Excel. Il faut créer une liste développée : une ligne source peut produire 1, 2, 3… lignes de sortie dans F, et les lignes suivantes commencent seulement après épuisement du texte précédent.</t>
  </si>
  <si>
    <t>beurre le moule</t>
  </si>
  <si>
    <t>moules de bouchot</t>
  </si>
  <si>
    <t>Tableau 1</t>
  </si>
  <si>
    <t>A:H visibles ; I:K helpers masqués ; découpe pilotée par E13</t>
  </si>
  <si>
    <r>
      <t xml:space="preserve">la vraie difficulté du document : la colonne </t>
    </r>
    <r>
      <rPr>
        <b/>
        <sz val="11"/>
        <color theme="1"/>
        <rFont val="Calibri"/>
        <family val="2"/>
        <scheme val="minor"/>
      </rPr>
      <t>V</t>
    </r>
    <r>
      <rPr>
        <sz val="11"/>
        <color theme="1"/>
        <rFont val="Calibri"/>
        <family val="2"/>
        <scheme val="minor"/>
      </rPr>
      <t xml:space="preserve"> ne doit pas afficher “ligne source = ligne résultat”. Elle doit afficher une </t>
    </r>
    <r>
      <rPr>
        <b/>
        <sz val="11"/>
        <color theme="1"/>
        <rFont val="Calibri"/>
        <family val="2"/>
        <scheme val="minor"/>
      </rPr>
      <t>liste développée</t>
    </r>
    <r>
      <rPr>
        <sz val="11"/>
        <color theme="1"/>
        <rFont val="Calibri"/>
        <family val="2"/>
        <scheme val="minor"/>
      </rPr>
      <t>.</t>
    </r>
    <r>
      <rPr>
        <b/>
        <sz val="11"/>
        <color theme="1"/>
        <rFont val="Calibri"/>
        <family val="2"/>
        <scheme val="minor"/>
      </rPr>
      <t>Quand une cellule source est trop longue, elle produit plusieurs lignes en V, et les textes suivants doivent descendre automatiquement.</t>
    </r>
  </si>
  <si>
    <t>beurrer et fariner le moule</t>
  </si>
  <si>
    <t>moules marinieres</t>
  </si>
  <si>
    <t>Tableau 2</t>
  </si>
  <si>
    <t>L:AI ; analyse allergènes sur chaque segment découpé</t>
  </si>
  <si>
    <t>La mécanique robuste doit fonctionner comme une file d’attente.Elle prend le premier texte source non vide.Elle affiche le premier morceau limité à G13 caractères, en coupant si possible au dernier espace avant la limite.Elle stocke le reste du texte après le morceau affiché en B.</t>
  </si>
  <si>
    <t>beurrer le moule</t>
  </si>
  <si>
    <t>moules mariniere</t>
  </si>
  <si>
    <t>Formules interdites retirées</t>
  </si>
  <si>
    <t>pas de FILTER, LET, formules dynamiques, formules matricielles intentionnelles</t>
  </si>
  <si>
    <r>
      <t xml:space="preserve">Si </t>
    </r>
    <r>
      <rPr>
        <b/>
        <sz val="11"/>
        <color theme="1"/>
        <rFont val="Calibri"/>
        <family val="2"/>
        <scheme val="minor"/>
      </rPr>
      <t>K18</t>
    </r>
    <r>
      <rPr>
        <sz val="11"/>
        <color theme="1"/>
        <rFont val="Calibri"/>
        <family val="2"/>
        <scheme val="minor"/>
      </rPr>
      <t xml:space="preserve"> contient encore du texte, alors la ligne suivante continue le même texte source.Si K18 est vide, alors la ligne suivante prend le texte source suivant.C’est cette partie qui gère le “décalage”. (voir les colonnes masquées K :M)</t>
    </r>
  </si>
  <si>
    <t>beurrez et farinez le moule</t>
  </si>
  <si>
    <t>moules decortiquees</t>
  </si>
  <si>
    <t>Lexique</t>
  </si>
  <si>
    <t>1126 couples mot-clé/allergène copiés depuis le source</t>
  </si>
  <si>
    <t>Point essentiel La colonne F ne doit pas être branchée directement sur B19, B20, B21 ou C19, C20, C21.Elle doit être branchée sur une colonne intermédiaire</t>
  </si>
  <si>
    <t>moule decortiquee</t>
  </si>
  <si>
    <t>85 exclusions homonymes</t>
  </si>
  <si>
    <t>Conclusion nette</t>
  </si>
  <si>
    <t>chemiser le moule</t>
  </si>
  <si>
    <t>chair de moules</t>
  </si>
  <si>
    <t>Forçages mollusques</t>
  </si>
  <si>
    <t>13 expressions alimentaires</t>
  </si>
  <si>
    <t>Le bon système n’est pas un simple découpage ligne par ligne.</t>
  </si>
  <si>
    <t>chemisez le moule</t>
  </si>
  <si>
    <t>moules cuites</t>
  </si>
  <si>
    <t>Colonnes utiles</t>
  </si>
  <si>
    <t>B = saisie texte ; F = texte découpé ; S = allergènes ; T = texte à coller avec *</t>
  </si>
  <si>
    <r>
      <t xml:space="preserve">C’est un </t>
    </r>
    <r>
      <rPr>
        <b/>
        <sz val="11"/>
        <color theme="1"/>
        <rFont val="Calibri"/>
        <family val="2"/>
        <scheme val="minor"/>
      </rPr>
      <t>dérouleur de texte</t>
    </r>
    <r>
      <rPr>
        <sz val="11"/>
        <color theme="1"/>
        <rFont val="Calibri"/>
        <family val="2"/>
        <scheme val="minor"/>
      </rPr>
      <t xml:space="preserve"> :</t>
    </r>
  </si>
  <si>
    <t>moules crues</t>
  </si>
  <si>
    <t>Règle sans allergène</t>
  </si>
  <si>
    <t>S reste vide ; T n’ajoute pas d’astérisque</t>
  </si>
  <si>
    <t>1. il prend une cellule source ;</t>
  </si>
  <si>
    <t>moules surgelees</t>
  </si>
  <si>
    <t>Règle moule ustensile</t>
  </si>
  <si>
    <t>bloque Mollusques sauf forçage alimentaire</t>
  </si>
  <si>
    <t>2. il affiche un premier morceau en F ;</t>
  </si>
  <si>
    <t>demoulage</t>
  </si>
  <si>
    <t>moules fraiches</t>
  </si>
  <si>
    <t>Fichier source</t>
  </si>
  <si>
    <t>texte.2(2).xlsx : 10083 formules partagées + 631 formules matricielles + 1 formule dynamique supprimée</t>
  </si>
  <si>
    <t>3. il garde le reste ;</t>
  </si>
  <si>
    <t>beurre de crustaces</t>
  </si>
  <si>
    <t>demouler</t>
  </si>
  <si>
    <t>moules pretes a cuire</t>
  </si>
  <si>
    <t>Choix de reconstruction</t>
  </si>
  <si>
    <t>formules individuelles cellule par cellule sur une feuille neuve</t>
  </si>
  <si>
    <t>4. il continue sur la ligne suivante ;</t>
  </si>
  <si>
    <t>bisque</t>
  </si>
  <si>
    <t>demoulez</t>
  </si>
  <si>
    <t>moules sous vide</t>
  </si>
  <si>
    <t>Tests intégrés</t>
  </si>
  <si>
    <t>5. seulement quand le reste est vide, il passe à la cellule source suivante.</t>
  </si>
  <si>
    <t>bisque de crustaces</t>
  </si>
  <si>
    <t>diametre du moule</t>
  </si>
  <si>
    <t>bisque de homard</t>
  </si>
  <si>
    <t>Exemple qui pouvait arriver =  Intégrez les pommes à la pâte en les répartissant bien. Beurrez et farinez le moule. Versez la préparation et lissez le dessus.</t>
  </si>
  <si>
    <t>bouillabaisse</t>
  </si>
  <si>
    <t>farine le moule</t>
  </si>
  <si>
    <t>(vide)</t>
  </si>
  <si>
    <t>Donc Excel trouvait moule = ⚠ Mollusques</t>
  </si>
  <si>
    <t>bouillon thai crevettes</t>
  </si>
  <si>
    <t>fariner le moule</t>
  </si>
  <si>
    <t>brochette</t>
  </si>
  <si>
    <t>chair d araignee</t>
  </si>
  <si>
    <t>fond du moule</t>
  </si>
  <si>
    <t>Le fichier confondait :</t>
  </si>
  <si>
    <t>chair de crabe</t>
  </si>
  <si>
    <t>graisser le moule</t>
  </si>
  <si>
    <t>moules en silicone</t>
  </si>
  <si>
    <t>chips crevette</t>
  </si>
  <si>
    <t>graissez le moule</t>
  </si>
  <si>
    <t>moule rond</t>
  </si>
  <si>
    <t>chips de crevette</t>
  </si>
  <si>
    <t>grands moules</t>
  </si>
  <si>
    <t>Beurrez et farinez le moule.</t>
  </si>
  <si>
    <t>cigale de mer</t>
  </si>
  <si>
    <t>hauteur du moule</t>
  </si>
  <si>
    <t>⚠ Gluten seulement</t>
  </si>
  <si>
    <t>cocktail de crevettes</t>
  </si>
  <si>
    <t>hors du moule</t>
  </si>
  <si>
    <t>huiler le moule</t>
  </si>
  <si>
    <t>moule à cake</t>
  </si>
  <si>
    <t>huilez le moule</t>
  </si>
  <si>
    <t>crabe des neiges</t>
  </si>
  <si>
    <t>crabe dormeur</t>
  </si>
  <si>
    <t>lisser le dessus du moule</t>
  </si>
  <si>
    <t>par exemple</t>
  </si>
  <si>
    <t>crabe royal</t>
  </si>
  <si>
    <t>crabes</t>
  </si>
  <si>
    <t>moule a brioche</t>
  </si>
  <si>
    <t>EXACTE_TOUT</t>
  </si>
  <si>
    <t>moule a buche</t>
  </si>
  <si>
    <t>moule a cake</t>
  </si>
  <si>
    <t>crevette grise</t>
  </si>
  <si>
    <t>moule a cannele</t>
  </si>
  <si>
    <t xml:space="preserve"> dans un moule</t>
  </si>
  <si>
    <t>crevette rose</t>
  </si>
  <si>
    <t>moule a canneles</t>
  </si>
  <si>
    <t>moule a charlotte</t>
  </si>
  <si>
    <t>moule a financiers</t>
  </si>
  <si>
    <t>moule a gateau</t>
  </si>
  <si>
    <t>moule a genoise</t>
  </si>
  <si>
    <t>f mer</t>
  </si>
  <si>
    <t>moule a madeleine</t>
  </si>
  <si>
    <t>fond de crustaces</t>
  </si>
  <si>
    <t>moule a madeleines</t>
  </si>
  <si>
    <t>fruit de mer</t>
  </si>
  <si>
    <t>moule a manque</t>
  </si>
  <si>
    <t>fruits de mer</t>
  </si>
  <si>
    <t>moule a muffins</t>
  </si>
  <si>
    <t>fumet de crustaces</t>
  </si>
  <si>
    <t>moule a pain</t>
  </si>
  <si>
    <t>N'oubliez pas qu'il y a aussi un décalage entre le texte de saisie  colonne B et le texte découpé colonne C</t>
  </si>
  <si>
    <t>galathee</t>
  </si>
  <si>
    <t>moule a quiche</t>
  </si>
  <si>
    <t>moule a savarin</t>
  </si>
  <si>
    <t>moule a tarte</t>
  </si>
  <si>
    <t>homard bleu</t>
  </si>
  <si>
    <t>homard canadien</t>
  </si>
  <si>
    <t>moule carre</t>
  </si>
  <si>
    <t>huile de homard</t>
  </si>
  <si>
    <t>moule en metal</t>
  </si>
  <si>
    <t>king crab</t>
  </si>
  <si>
    <t>moule en silicone</t>
  </si>
  <si>
    <t>moule individuel</t>
  </si>
  <si>
    <t>moule metallique</t>
  </si>
  <si>
    <t>moule papier</t>
  </si>
  <si>
    <t>moule rectangulaire</t>
  </si>
  <si>
    <t>nems aux crevettes</t>
  </si>
  <si>
    <t>nems crevette</t>
  </si>
  <si>
    <t>moules a cake</t>
  </si>
  <si>
    <t>paella</t>
  </si>
  <si>
    <t>moules a cannele</t>
  </si>
  <si>
    <t>paella aux fruits de mer</t>
  </si>
  <si>
    <t>moules a canneles</t>
  </si>
  <si>
    <t>pate de crevette</t>
  </si>
  <si>
    <t>moules a madeleine</t>
  </si>
  <si>
    <t>pince de crabe</t>
  </si>
  <si>
    <t>moules a madeleines</t>
  </si>
  <si>
    <t>poudre de crevette</t>
  </si>
  <si>
    <t>moules a muffins</t>
  </si>
  <si>
    <t>moules de cuisson</t>
  </si>
  <si>
    <t>queue d ecrevisse</t>
  </si>
  <si>
    <t>queue de langouste</t>
  </si>
  <si>
    <t>moules metalliques</t>
  </si>
  <si>
    <t>queue de langoustine</t>
  </si>
  <si>
    <t>moules silicone</t>
  </si>
  <si>
    <t>raviolis aux crevettes</t>
  </si>
  <si>
    <t>parois du moule</t>
  </si>
  <si>
    <t>raviolis crevettes</t>
  </si>
  <si>
    <t>petits moules</t>
  </si>
  <si>
    <t>sauce crustaces</t>
  </si>
  <si>
    <t>plaque de moules</t>
  </si>
  <si>
    <t>saute</t>
  </si>
  <si>
    <t>rebord du moule</t>
  </si>
  <si>
    <t>scampi</t>
  </si>
  <si>
    <t>remplir le moule</t>
  </si>
  <si>
    <t>scampis</t>
  </si>
  <si>
    <t>remplissez le moule</t>
  </si>
  <si>
    <t>sur le moule</t>
  </si>
  <si>
    <t>snow crab</t>
  </si>
  <si>
    <t>taille du moule</t>
  </si>
  <si>
    <t>tapisser le moule</t>
  </si>
  <si>
    <t>tourteau</t>
  </si>
  <si>
    <t>tapissez le moule</t>
  </si>
  <si>
    <t>verser dans le moule</t>
  </si>
  <si>
    <t>verser la preparation dans le moule</t>
  </si>
  <si>
    <t>versez dans le moule</t>
  </si>
  <si>
    <t>versez la preparation dans le moule</t>
  </si>
  <si>
    <t>moules a tarte</t>
  </si>
  <si>
    <t>moule aluminium</t>
  </si>
  <si>
    <t>bourdaloue</t>
  </si>
  <si>
    <t>moule de cuisson</t>
  </si>
  <si>
    <t>financier</t>
  </si>
  <si>
    <t>financiers</t>
  </si>
  <si>
    <t>frangipane</t>
  </si>
  <si>
    <t>macaron</t>
  </si>
  <si>
    <t>paris brest</t>
  </si>
  <si>
    <t>tarte bourdaloue</t>
  </si>
  <si>
    <t>avoine utilisee pour la fabrication de distillats alcooliques</t>
  </si>
  <si>
    <t>baba</t>
  </si>
  <si>
    <t>baguette</t>
  </si>
  <si>
    <t>bechamel</t>
  </si>
  <si>
    <t>bechamelle</t>
  </si>
  <si>
    <t>beignet</t>
  </si>
  <si>
    <t>beignets</t>
  </si>
  <si>
    <t>biere</t>
  </si>
  <si>
    <t>biscottes</t>
  </si>
  <si>
    <t>biscuit roule</t>
  </si>
  <si>
    <t>boudoir</t>
  </si>
  <si>
    <t>boudoirs</t>
  </si>
  <si>
    <t>boulghour</t>
  </si>
  <si>
    <t>brick</t>
  </si>
  <si>
    <t>bricks</t>
  </si>
  <si>
    <t>brioche</t>
  </si>
  <si>
    <t>brownie</t>
  </si>
  <si>
    <t>broye du poitou</t>
  </si>
  <si>
    <t>bruschetta</t>
  </si>
  <si>
    <t>cake</t>
  </si>
  <si>
    <t>cake sale</t>
  </si>
  <si>
    <t>cakes</t>
  </si>
  <si>
    <t>cakes sales</t>
  </si>
  <si>
    <t>canelloni</t>
  </si>
  <si>
    <t>canellonis</t>
  </si>
  <si>
    <t>cannelloni</t>
  </si>
  <si>
    <t>cannellonis</t>
  </si>
  <si>
    <t>capeletti</t>
  </si>
  <si>
    <t>capelettis</t>
  </si>
  <si>
    <t>cappelletti</t>
  </si>
  <si>
    <t>cappellettis</t>
  </si>
  <si>
    <t>cereales</t>
  </si>
  <si>
    <t>cereales contenant du gluten</t>
  </si>
  <si>
    <t>chausson</t>
  </si>
  <si>
    <t>chausson sale</t>
  </si>
  <si>
    <t>chaussons</t>
  </si>
  <si>
    <t>chou farci</t>
  </si>
  <si>
    <t>chouquette</t>
  </si>
  <si>
    <t>chouquettes</t>
  </si>
  <si>
    <t>choux farci</t>
  </si>
  <si>
    <t>choux farcis</t>
  </si>
  <si>
    <t>cigarette russe</t>
  </si>
  <si>
    <t>cigarettes russes</t>
  </si>
  <si>
    <t>clafoutis</t>
  </si>
  <si>
    <t>cookies</t>
  </si>
  <si>
    <t>coquilles de poisson</t>
  </si>
  <si>
    <t>cordon bleu</t>
  </si>
  <si>
    <t>cordons bleus</t>
  </si>
  <si>
    <t>courgette farcie</t>
  </si>
  <si>
    <t>courgettes farcies</t>
  </si>
  <si>
    <t>crepe</t>
  </si>
  <si>
    <t>crepe garnie</t>
  </si>
  <si>
    <t>crepes</t>
  </si>
  <si>
    <t>crepes et galettes</t>
  </si>
  <si>
    <t>crepes garnies</t>
  </si>
  <si>
    <t>croissant</t>
  </si>
  <si>
    <t>croissant au jambon</t>
  </si>
  <si>
    <t>croissant jambon</t>
  </si>
  <si>
    <t>croque madame</t>
  </si>
  <si>
    <t>croque monsieur</t>
  </si>
  <si>
    <t>crumble</t>
  </si>
  <si>
    <t>dessert patisserie</t>
  </si>
  <si>
    <t>donut</t>
  </si>
  <si>
    <t>donuts</t>
  </si>
  <si>
    <t>ebly</t>
  </si>
  <si>
    <t>eclair</t>
  </si>
  <si>
    <t>eclairs</t>
  </si>
  <si>
    <t>endives au jambon</t>
  </si>
  <si>
    <t>endives jambon</t>
  </si>
  <si>
    <t>far breton</t>
  </si>
  <si>
    <t>farci aux herbes</t>
  </si>
  <si>
    <t>farfalle</t>
  </si>
  <si>
    <t>farfalles</t>
  </si>
  <si>
    <t>feuillete</t>
  </si>
  <si>
    <t>feuillete garni</t>
  </si>
  <si>
    <t>feuilletes</t>
  </si>
  <si>
    <t>feuilletes garnis</t>
  </si>
  <si>
    <t>filet de poisson pane</t>
  </si>
  <si>
    <t>flammekuche</t>
  </si>
  <si>
    <t>flammekueche</t>
  </si>
  <si>
    <t>flammenkueche</t>
  </si>
  <si>
    <t>flan patissier</t>
  </si>
  <si>
    <t>fondant au chocolat</t>
  </si>
  <si>
    <t>friand</t>
  </si>
  <si>
    <t>friands</t>
  </si>
  <si>
    <t>friants</t>
  </si>
  <si>
    <t>fusilli</t>
  </si>
  <si>
    <t>fusillis</t>
  </si>
  <si>
    <t>galette bretonne</t>
  </si>
  <si>
    <t>galette farcie</t>
  </si>
  <si>
    <t>galettes farcies</t>
  </si>
  <si>
    <t>gateau au chocolat</t>
  </si>
  <si>
    <t>gateau basque</t>
  </si>
  <si>
    <t>gateau de riz de semoule</t>
  </si>
  <si>
    <t>gateau de semoule</t>
  </si>
  <si>
    <t>gaufre</t>
  </si>
  <si>
    <t>gaufres</t>
  </si>
  <si>
    <t>genoise</t>
  </si>
  <si>
    <t>gnocchi</t>
  </si>
  <si>
    <t>gnocchis</t>
  </si>
  <si>
    <t>gougere</t>
  </si>
  <si>
    <t>kig ha farz</t>
  </si>
  <si>
    <t>lasagne</t>
  </si>
  <si>
    <t>lasagnes</t>
  </si>
  <si>
    <t>lasagnes poisson</t>
  </si>
  <si>
    <t>lasagnes viande</t>
  </si>
  <si>
    <t>macaroni</t>
  </si>
  <si>
    <t>madeleine</t>
  </si>
  <si>
    <t>milefeuille</t>
  </si>
  <si>
    <t>milefeuilles</t>
  </si>
  <si>
    <t>mille feuille</t>
  </si>
  <si>
    <t>mille feuilles</t>
  </si>
  <si>
    <t>millefeuille</t>
  </si>
  <si>
    <t>millefeuilles</t>
  </si>
  <si>
    <t>moelleux au chocolat</t>
  </si>
  <si>
    <t>mornay</t>
  </si>
  <si>
    <t>moussaka</t>
  </si>
  <si>
    <t>muffin</t>
  </si>
  <si>
    <t>muffins</t>
  </si>
  <si>
    <t>nem</t>
  </si>
  <si>
    <t>nems</t>
  </si>
  <si>
    <t>nouille</t>
  </si>
  <si>
    <t>nugget</t>
  </si>
  <si>
    <t>nuggets</t>
  </si>
  <si>
    <t>orge utilise pour la fabrication de distillats alcooliques</t>
  </si>
  <si>
    <t>pain perdu</t>
  </si>
  <si>
    <t>palmito</t>
  </si>
  <si>
    <t>palmitos</t>
  </si>
  <si>
    <t>pancake</t>
  </si>
  <si>
    <t>pane</t>
  </si>
  <si>
    <t>panes</t>
  </si>
  <si>
    <t>panini</t>
  </si>
  <si>
    <t>pate</t>
  </si>
  <si>
    <t>pate en croute</t>
  </si>
  <si>
    <t>pates en croute</t>
  </si>
  <si>
    <t>patisserie</t>
  </si>
  <si>
    <t>paupiette</t>
  </si>
  <si>
    <t>paupiettes</t>
  </si>
  <si>
    <t>petit beurre</t>
  </si>
  <si>
    <t>petit beurres</t>
  </si>
  <si>
    <t>pizza</t>
  </si>
  <si>
    <t>pizzas</t>
  </si>
  <si>
    <t>poisson pane</t>
  </si>
  <si>
    <t>poissons panes</t>
  </si>
  <si>
    <t>profiterole</t>
  </si>
  <si>
    <t>profiteroles</t>
  </si>
  <si>
    <t>pudding</t>
  </si>
  <si>
    <t>quatre quart</t>
  </si>
  <si>
    <t>quatre quarts</t>
  </si>
  <si>
    <t>quenelle</t>
  </si>
  <si>
    <t>quenelles</t>
  </si>
  <si>
    <t>quiche</t>
  </si>
  <si>
    <t>quiche lorraine</t>
  </si>
  <si>
    <t>quiches</t>
  </si>
  <si>
    <t>ravioli</t>
  </si>
  <si>
    <t>raviolis</t>
  </si>
  <si>
    <t>religieuse</t>
  </si>
  <si>
    <t>rissolette</t>
  </si>
  <si>
    <t>rissolettes</t>
  </si>
  <si>
    <t>riz au lait</t>
  </si>
  <si>
    <t>sable</t>
  </si>
  <si>
    <t>samoussa</t>
  </si>
  <si>
    <t>samoussas</t>
  </si>
  <si>
    <t>sandwich</t>
  </si>
  <si>
    <t>sandwichs</t>
  </si>
  <si>
    <t>sauce bechamel</t>
  </si>
  <si>
    <t>sauce bechamelle</t>
  </si>
  <si>
    <t>sauce mornay</t>
  </si>
  <si>
    <t>sauce supreme</t>
  </si>
  <si>
    <t>seigle utilise pour la fabrication de distillats alcooliques</t>
  </si>
  <si>
    <t>semoule au lait</t>
  </si>
  <si>
    <t>soubise</t>
  </si>
  <si>
    <t>spaghetti</t>
  </si>
  <si>
    <t>spaghettis</t>
  </si>
  <si>
    <t>spaghettis bolognaise</t>
  </si>
  <si>
    <t>speculoos</t>
  </si>
  <si>
    <t>taboule</t>
  </si>
  <si>
    <t>taboule sucre</t>
  </si>
  <si>
    <t>taboule sucre aux fruits</t>
  </si>
  <si>
    <t>tarte</t>
  </si>
  <si>
    <t>tarte au chocolat</t>
  </si>
  <si>
    <t>tarte aux fruits</t>
  </si>
  <si>
    <t>tarte flambee</t>
  </si>
  <si>
    <t>tarte salee</t>
  </si>
  <si>
    <t>tarte tatin</t>
  </si>
  <si>
    <t>tartelette</t>
  </si>
  <si>
    <t>tartelettes</t>
  </si>
  <si>
    <t>tartes</t>
  </si>
  <si>
    <t>tartes salees</t>
  </si>
  <si>
    <t>tartine</t>
  </si>
  <si>
    <t>tartines</t>
  </si>
  <si>
    <t>tartines type bruschetta</t>
  </si>
  <si>
    <t>tatin</t>
  </si>
  <si>
    <t>tiramisu</t>
  </si>
  <si>
    <t>tomate farcie</t>
  </si>
  <si>
    <t>tomates farcies</t>
  </si>
  <si>
    <t>tortellini</t>
  </si>
  <si>
    <t>tourte</t>
  </si>
  <si>
    <t>tourteau fromager</t>
  </si>
  <si>
    <t>tourtes</t>
  </si>
  <si>
    <t>wraps</t>
  </si>
  <si>
    <t>babybel</t>
  </si>
  <si>
    <t>bavarois</t>
  </si>
  <si>
    <t>bearnaise</t>
  </si>
  <si>
    <t>beaufort</t>
  </si>
  <si>
    <t>beurre blanc</t>
  </si>
  <si>
    <t>beurre fondu</t>
  </si>
  <si>
    <t>bleu</t>
  </si>
  <si>
    <t>bleus</t>
  </si>
  <si>
    <t>bonbel</t>
  </si>
  <si>
    <t>bonne femme</t>
  </si>
  <si>
    <t>bouillie</t>
  </si>
  <si>
    <t>bouillie maizena</t>
  </si>
  <si>
    <t>boursiin</t>
  </si>
  <si>
    <t>boursiin ail fh</t>
  </si>
  <si>
    <t>boursin</t>
  </si>
  <si>
    <t>boursin ail fines herbes</t>
  </si>
  <si>
    <t>brandade</t>
  </si>
  <si>
    <t>brandade de morue</t>
  </si>
  <si>
    <t>brie</t>
  </si>
  <si>
    <t>camembert</t>
  </si>
  <si>
    <t>cantadou</t>
  </si>
  <si>
    <t>cantadoux</t>
  </si>
  <si>
    <t>cantafrais</t>
  </si>
  <si>
    <t>cantal</t>
  </si>
  <si>
    <t>carre de l est</t>
  </si>
  <si>
    <t>carre frais</t>
  </si>
  <si>
    <t>ceufs au lait</t>
  </si>
  <si>
    <t>chabichou</t>
  </si>
  <si>
    <t>chanteneige</t>
  </si>
  <si>
    <t>chaource</t>
  </si>
  <si>
    <t>cheddar</t>
  </si>
  <si>
    <t>chevre</t>
  </si>
  <si>
    <t>comte</t>
  </si>
  <si>
    <t>coquille de poisson</t>
  </si>
  <si>
    <t>coulommiers</t>
  </si>
  <si>
    <t>creme anglaise</t>
  </si>
  <si>
    <t>creme au caramel</t>
  </si>
  <si>
    <t>creme brulee</t>
  </si>
  <si>
    <t>creme caramel</t>
  </si>
  <si>
    <t>creme danette</t>
  </si>
  <si>
    <t>creme dessert</t>
  </si>
  <si>
    <t>creme glacee</t>
  </si>
  <si>
    <t>creme patissiere</t>
  </si>
  <si>
    <t>creme persane</t>
  </si>
  <si>
    <t>creme renversee</t>
  </si>
  <si>
    <t>danette</t>
  </si>
  <si>
    <t>edam</t>
  </si>
  <si>
    <t>emmental</t>
  </si>
  <si>
    <t>entremets</t>
  </si>
  <si>
    <t>faisselle</t>
  </si>
  <si>
    <t>feta</t>
  </si>
  <si>
    <t>flan</t>
  </si>
  <si>
    <t>flans</t>
  </si>
  <si>
    <t>fourme d ambert</t>
  </si>
  <si>
    <t>fromage blanc</t>
  </si>
  <si>
    <t>fromage de chevre</t>
  </si>
  <si>
    <t>fromage frais</t>
  </si>
  <si>
    <t>fromages</t>
  </si>
  <si>
    <t>gateau de riz</t>
  </si>
  <si>
    <t>glace</t>
  </si>
  <si>
    <t>glaces</t>
  </si>
  <si>
    <t>gouda</t>
  </si>
  <si>
    <t>gruyere</t>
  </si>
  <si>
    <t>hachis parmentier</t>
  </si>
  <si>
    <t>hachis poisson</t>
  </si>
  <si>
    <t>hollandaise</t>
  </si>
  <si>
    <t>ile flottante</t>
  </si>
  <si>
    <t>iles flottantes</t>
  </si>
  <si>
    <t>kiri</t>
  </si>
  <si>
    <t>kiri chevre doux</t>
  </si>
  <si>
    <t>kiri creme</t>
  </si>
  <si>
    <t>la vache qui rit</t>
  </si>
  <si>
    <t>laitage</t>
  </si>
  <si>
    <t>laitages</t>
  </si>
  <si>
    <t>leerdammer</t>
  </si>
  <si>
    <t>liegeois</t>
  </si>
  <si>
    <t>maasdam</t>
  </si>
  <si>
    <t>mimolette</t>
  </si>
  <si>
    <t>mini babybel</t>
  </si>
  <si>
    <t>mini bonbel</t>
  </si>
  <si>
    <t>monl banc</t>
  </si>
  <si>
    <t>mont blanc</t>
  </si>
  <si>
    <t>morbier</t>
  </si>
  <si>
    <t>mousse</t>
  </si>
  <si>
    <t>mousse au chocolat</t>
  </si>
  <si>
    <t>mousse chocolat</t>
  </si>
  <si>
    <t>mousse dessert</t>
  </si>
  <si>
    <t>mozzarella</t>
  </si>
  <si>
    <t>munster</t>
  </si>
  <si>
    <t>oeuf au lait</t>
  </si>
  <si>
    <t>oeufs au lait</t>
  </si>
  <si>
    <t>ossau iraty</t>
  </si>
  <si>
    <t>ossau lraly</t>
  </si>
  <si>
    <t>pain de poisson</t>
  </si>
  <si>
    <t>panacotta</t>
  </si>
  <si>
    <t>panna cotta</t>
  </si>
  <si>
    <t>parmesan</t>
  </si>
  <si>
    <t>pave d affinois</t>
  </si>
  <si>
    <t>petit suisse</t>
  </si>
  <si>
    <t>petits suisses</t>
  </si>
  <si>
    <t>pont l eveque</t>
  </si>
  <si>
    <t>port salut</t>
  </si>
  <si>
    <t>pyrenees</t>
  </si>
  <si>
    <t>pyrennees</t>
  </si>
  <si>
    <t>raclette</t>
  </si>
  <si>
    <t>reblochon</t>
  </si>
  <si>
    <t>roquefort</t>
  </si>
  <si>
    <t>rouy</t>
  </si>
  <si>
    <t>saint marcelin</t>
  </si>
  <si>
    <t>saint marcellin</t>
  </si>
  <si>
    <t>saint moret</t>
  </si>
  <si>
    <t>saint nectaire</t>
  </si>
  <si>
    <t>saint paulin</t>
  </si>
  <si>
    <t>samos</t>
  </si>
  <si>
    <t>sauce bearnaise</t>
  </si>
  <si>
    <t>sauce hollandaise</t>
  </si>
  <si>
    <t>sauce vin blanc</t>
  </si>
  <si>
    <t>tapioca au coulis</t>
  </si>
  <si>
    <t>tapioca au lait</t>
  </si>
  <si>
    <t>tartiflette</t>
  </si>
  <si>
    <t>tomme</t>
  </si>
  <si>
    <t>vache qui rit</t>
  </si>
  <si>
    <t>viennois</t>
  </si>
  <si>
    <t>yabon</t>
  </si>
  <si>
    <t>yaourts</t>
  </si>
  <si>
    <t>yogourts</t>
  </si>
  <si>
    <t>amande de mer</t>
  </si>
  <si>
    <t>amandes de mer</t>
  </si>
  <si>
    <t>bigorneaux</t>
  </si>
  <si>
    <t>blanc de seiche</t>
  </si>
  <si>
    <t>bulot</t>
  </si>
  <si>
    <t>c est mollusque</t>
  </si>
  <si>
    <t>chipiron</t>
  </si>
  <si>
    <t>clam</t>
  </si>
  <si>
    <t>coquillages</t>
  </si>
  <si>
    <t>couteau</t>
  </si>
  <si>
    <t>couteaux de mer</t>
  </si>
  <si>
    <t>haliotis</t>
  </si>
  <si>
    <t>huitre creuse</t>
  </si>
  <si>
    <t>huitre plate</t>
  </si>
  <si>
    <t>ormeau</t>
  </si>
  <si>
    <t>palourdes italiennes</t>
  </si>
  <si>
    <t>petit calamar</t>
  </si>
  <si>
    <t>petit encornet</t>
  </si>
  <si>
    <t>petoncle</t>
  </si>
  <si>
    <t>petoncles</t>
  </si>
  <si>
    <t>supion</t>
  </si>
  <si>
    <t>telline</t>
  </si>
  <si>
    <t>tellines</t>
  </si>
  <si>
    <t>tentacules de poulpe</t>
  </si>
  <si>
    <t>vongole</t>
  </si>
  <si>
    <t>aioli</t>
  </si>
  <si>
    <t>aiolli</t>
  </si>
  <si>
    <t>gribiche</t>
  </si>
  <si>
    <t>mayo</t>
  </si>
  <si>
    <t>remoulade</t>
  </si>
  <si>
    <t>sauce aioli</t>
  </si>
  <si>
    <t>sauce aiolli</t>
  </si>
  <si>
    <t>sauce diable</t>
  </si>
  <si>
    <t>sauce gribiche</t>
  </si>
  <si>
    <t>sauce mayonnaise</t>
  </si>
  <si>
    <t>sauce moutarde</t>
  </si>
  <si>
    <t>sauce tartare</t>
  </si>
  <si>
    <t>tartare</t>
  </si>
  <si>
    <t>vinaigrette</t>
  </si>
  <si>
    <t>aile de raie</t>
  </si>
  <si>
    <t>anchoiade</t>
  </si>
  <si>
    <t>anchois sales</t>
  </si>
  <si>
    <t>anguille</t>
  </si>
  <si>
    <t>anguille fumee</t>
  </si>
  <si>
    <t>brochet</t>
  </si>
  <si>
    <t>carpe</t>
  </si>
  <si>
    <t>carpe farcie</t>
  </si>
  <si>
    <t>caviar</t>
  </si>
  <si>
    <t>colin d alaska</t>
  </si>
  <si>
    <t>daurade</t>
  </si>
  <si>
    <t>daurade grise</t>
  </si>
  <si>
    <t>dorade royale</t>
  </si>
  <si>
    <t>dos de cabillaud</t>
  </si>
  <si>
    <t>eglefin</t>
  </si>
  <si>
    <t>espadon</t>
  </si>
  <si>
    <t>filet de cabillaud</t>
  </si>
  <si>
    <t>filet de maquereau</t>
  </si>
  <si>
    <t>filet de merlan</t>
  </si>
  <si>
    <t>filet de perche</t>
  </si>
  <si>
    <t>filet de sandre</t>
  </si>
  <si>
    <t>filet de saumon</t>
  </si>
  <si>
    <t>filet de sole</t>
  </si>
  <si>
    <t>filet de tilapia</t>
  </si>
  <si>
    <t>filet de truite</t>
  </si>
  <si>
    <t>filet de turbot</t>
  </si>
  <si>
    <t>fletan</t>
  </si>
  <si>
    <t>fletan blanc</t>
  </si>
  <si>
    <t>fletan noir</t>
  </si>
  <si>
    <t>fumet de poisson</t>
  </si>
  <si>
    <t>fumet poisson</t>
  </si>
  <si>
    <t>garum</t>
  </si>
  <si>
    <t>hareng fume</t>
  </si>
  <si>
    <t>hoki</t>
  </si>
  <si>
    <t>julienne</t>
  </si>
  <si>
    <t>lieu jaune</t>
  </si>
  <si>
    <t>limande</t>
  </si>
  <si>
    <t>limande sole</t>
  </si>
  <si>
    <t>lingue</t>
  </si>
  <si>
    <t>lotte</t>
  </si>
  <si>
    <t>loup de mer</t>
  </si>
  <si>
    <t>maquereaux</t>
  </si>
  <si>
    <t>merlan</t>
  </si>
  <si>
    <t>merlu blanc</t>
  </si>
  <si>
    <t>muge</t>
  </si>
  <si>
    <t>mulet</t>
  </si>
  <si>
    <t>nuoc mam</t>
  </si>
  <si>
    <t>oeufs de poisson</t>
  </si>
  <si>
    <t>panga</t>
  </si>
  <si>
    <t>pangasius</t>
  </si>
  <si>
    <t>pave de saumon</t>
  </si>
  <si>
    <t>perche</t>
  </si>
  <si>
    <t>poutargue</t>
  </si>
  <si>
    <t>quenelle de brochet</t>
  </si>
  <si>
    <t>raie</t>
  </si>
  <si>
    <t>rascasse</t>
  </si>
  <si>
    <t>rillettes de poisson</t>
  </si>
  <si>
    <t>rollmops</t>
  </si>
  <si>
    <t>rouget</t>
  </si>
  <si>
    <t>rouget barbet</t>
  </si>
  <si>
    <t>saint pierre</t>
  </si>
  <si>
    <t>sandre</t>
  </si>
  <si>
    <t>sardine grillee</t>
  </si>
  <si>
    <t>sauce de poisson</t>
  </si>
  <si>
    <t>sauce poisson</t>
  </si>
  <si>
    <t>saumon fume</t>
  </si>
  <si>
    <t>soupe de poisson</t>
  </si>
  <si>
    <t>soupe de poissons</t>
  </si>
  <si>
    <t>steak d espadon</t>
  </si>
  <si>
    <t>tapenade avec anchois</t>
  </si>
  <si>
    <t>tarama</t>
  </si>
  <si>
    <t>terrine de poisson</t>
  </si>
  <si>
    <t>thon albacore</t>
  </si>
  <si>
    <t>thon blanc</t>
  </si>
  <si>
    <t>thon listao</t>
  </si>
  <si>
    <t>thon rouge</t>
  </si>
  <si>
    <t>tilapia</t>
  </si>
  <si>
    <t>truite saumonee</t>
  </si>
  <si>
    <t>turbot</t>
  </si>
  <si>
    <t>vive</t>
  </si>
  <si>
    <t>edamames</t>
  </si>
  <si>
    <t>abricot sec</t>
  </si>
  <si>
    <t>abricots secs</t>
  </si>
  <si>
    <t>raisin sec</t>
  </si>
  <si>
    <t>raisins secs</t>
  </si>
  <si>
    <t>vin blanc</t>
  </si>
  <si>
    <t>vin rouge</t>
  </si>
  <si>
    <t>vinaigre</t>
  </si>
  <si>
    <t>falafel</t>
  </si>
  <si>
    <t>falafels</t>
  </si>
  <si>
    <t>houmous</t>
  </si>
  <si>
    <t>hummus</t>
  </si>
  <si>
    <t>dorure</t>
  </si>
  <si>
    <t>oeufs brouilles</t>
  </si>
  <si>
    <t>oeufs entiers</t>
  </si>
  <si>
    <t>pate a choux</t>
  </si>
  <si>
    <t>fromage blanc 20% mg</t>
  </si>
  <si>
    <t>Auteur : Joel Leboucher • Rochefort sur Mer |  Date : 28 Juin 2024  |  heure : 18h30</t>
  </si>
  <si>
    <t>cereales utilisees pour la fabrication de distillats alcooliques œuf fromage lupin</t>
  </si>
  <si>
    <t>beurre de cacahuete;branche de celeri;ecrevisse;beurre d amande;avoine *</t>
  </si>
  <si>
    <t>Modifier le lexique V:W, les exclusions Y:AA, ou les forçages AC:AE. Les formules se mettent à jour à l’ouverture Excel.</t>
  </si>
  <si>
    <t>DÉTECTION DES ALLERGÈNES POUR CARTES DE RESTAURANT</t>
  </si>
  <si>
    <t>ID</t>
  </si>
  <si>
    <t>Famille allergène</t>
  </si>
  <si>
    <t>Statut</t>
  </si>
  <si>
    <t>Terme métier / ingrédient</t>
  </si>
  <si>
    <t>Terme normalisé</t>
  </si>
  <si>
    <t>Métiers concernés</t>
  </si>
  <si>
    <t>Source URL</t>
  </si>
  <si>
    <t>Version</t>
  </si>
  <si>
    <t>Saisir uniquement les cellules fond blanc en colonne B.                 * = allergène certain ;                                   ? = composition à contrôler.</t>
  </si>
  <si>
    <t>R0001</t>
  </si>
  <si>
    <t>Céréales contenant du gluten</t>
  </si>
  <si>
    <t>ale</t>
  </si>
  <si>
    <t>Tous métiers</t>
  </si>
  <si>
    <t>Céréale contenant du gluten ou préparation courante.</t>
  </si>
  <si>
    <t>https://eur-lex.europa.eu/legal-content/FR/TXT/?uri=CELEX:32011R1169</t>
  </si>
  <si>
    <t>2011</t>
  </si>
  <si>
    <t>Formules individuelles scindées : chaque cellule de recherche contrôle au maximum 100 termes.</t>
  </si>
  <si>
    <t>R0002</t>
  </si>
  <si>
    <t>amidon de blé</t>
  </si>
  <si>
    <t>amidon de ble</t>
  </si>
  <si>
    <t>Auteur : Joel Leboucher • Rochefort sur Mer |  Date : 18 Juillet 2026  |  heure : 15h30 |  Document réalisé avec l'aide de ChatGPT  |</t>
  </si>
  <si>
    <t>R0003</t>
  </si>
  <si>
    <t>R0004</t>
  </si>
  <si>
    <t>N°</t>
  </si>
  <si>
    <t>INTITULÉ DU PLAT / BOISSON / PRODUIT  Texte saisi ou à coller</t>
  </si>
  <si>
    <t>AFFICHAGE CARTE Texte à coller (collage spécial 1.2.3.Valeur)</t>
  </si>
  <si>
    <t>ALLERGÈNES CERTAINS Allergènes détectés (à coller)</t>
  </si>
  <si>
    <t>À VÉRIFIER</t>
  </si>
  <si>
    <t>Texte source</t>
  </si>
  <si>
    <t>Nettoyage caractères</t>
  </si>
  <si>
    <t>Accents 1</t>
  </si>
  <si>
    <t>Accents 2</t>
  </si>
  <si>
    <t>Ponctuation 1</t>
  </si>
  <si>
    <t>Ponctuation 2</t>
  </si>
  <si>
    <t>Texte normalisé</t>
  </si>
  <si>
    <t>Céréales c ALER 1</t>
  </si>
  <si>
    <t>Céréales c ALER 2</t>
  </si>
  <si>
    <t>Céréales c EXCL 1</t>
  </si>
  <si>
    <t>Céréales c SUSP 1</t>
  </si>
  <si>
    <t>Crustacés ALER 1</t>
  </si>
  <si>
    <t>Crustacés ALER 2</t>
  </si>
  <si>
    <t>Œufs ALER 1</t>
  </si>
  <si>
    <t>Œufs SUSP 1</t>
  </si>
  <si>
    <t>Poissons ALER 1</t>
  </si>
  <si>
    <t>Poissons ALER 2</t>
  </si>
  <si>
    <t>Poissons ALER 3</t>
  </si>
  <si>
    <t>Poissons ALER 4</t>
  </si>
  <si>
    <t>Poissons ALER 5</t>
  </si>
  <si>
    <t>Poissons ALER 6</t>
  </si>
  <si>
    <t>Poissons ALER 7</t>
  </si>
  <si>
    <t>Poissons ALER 8</t>
  </si>
  <si>
    <t>Poissons ALER 9</t>
  </si>
  <si>
    <t>Poissons ALER 10</t>
  </si>
  <si>
    <t>Poissons EXCL 1</t>
  </si>
  <si>
    <t>Poissons SUSP 1</t>
  </si>
  <si>
    <t>Arachides ALER 1</t>
  </si>
  <si>
    <t>Soja ALER 1</t>
  </si>
  <si>
    <t>Soja EXCL 1</t>
  </si>
  <si>
    <t>Soja SUSP 1</t>
  </si>
  <si>
    <t>Lait ALER 1</t>
  </si>
  <si>
    <t>Lait ALER 2</t>
  </si>
  <si>
    <t>Lait ALER 3</t>
  </si>
  <si>
    <t>Lait EXCL 1</t>
  </si>
  <si>
    <t>Lait SUSP 1</t>
  </si>
  <si>
    <t>Fruits à c ALER 1</t>
  </si>
  <si>
    <t>Fruits à c EXCL 1</t>
  </si>
  <si>
    <t>Fruits à c SUSP 1</t>
  </si>
  <si>
    <t>Céleri ALER 1</t>
  </si>
  <si>
    <t>Céleri SUSP 1</t>
  </si>
  <si>
    <t>Moutarde ALER 1</t>
  </si>
  <si>
    <t>Moutarde SUSP 1</t>
  </si>
  <si>
    <t>Sésame ALER 1</t>
  </si>
  <si>
    <t>Sésame SUSP 1</t>
  </si>
  <si>
    <t>Sulfites ALER 1</t>
  </si>
  <si>
    <t>Sulfites SUSP 1</t>
  </si>
  <si>
    <t>Lupin ALER 1</t>
  </si>
  <si>
    <t>Lupin SUSP 1</t>
  </si>
  <si>
    <t>Mollusques ALER 1</t>
  </si>
  <si>
    <t>Mollusques ALER 2</t>
  </si>
  <si>
    <t>Mollusques ALER 3</t>
  </si>
  <si>
    <t>Mollusques EXCL 1</t>
  </si>
  <si>
    <t>Mollusques SUSP 1</t>
  </si>
  <si>
    <t>R0005</t>
  </si>
  <si>
    <t>Cuisine/Bar/Charcuterie/Glacier/Traiteur</t>
  </si>
  <si>
    <t>Synonyme métier, terme de carte ou dénomination courante.</t>
  </si>
  <si>
    <t>2026</t>
  </si>
  <si>
    <t>Oignons émincés surgelés</t>
  </si>
  <si>
    <t>R0006</t>
  </si>
  <si>
    <t>bière</t>
  </si>
  <si>
    <t>Pommes reinette</t>
  </si>
  <si>
    <t>R0007</t>
  </si>
  <si>
    <t>bière blanche</t>
  </si>
  <si>
    <t>biere blanche</t>
  </si>
  <si>
    <t>Beurre</t>
  </si>
  <si>
    <t>R0008</t>
  </si>
  <si>
    <t>bière blonde</t>
  </si>
  <si>
    <t>biere blonde</t>
  </si>
  <si>
    <t>Vinaigre de vin</t>
  </si>
  <si>
    <t>R0009</t>
  </si>
  <si>
    <t>bière brune</t>
  </si>
  <si>
    <t>biere brune</t>
  </si>
  <si>
    <t>Vin rouge</t>
  </si>
  <si>
    <t>R0010</t>
  </si>
  <si>
    <t>Laurier déshydraté</t>
  </si>
  <si>
    <t>R0011</t>
  </si>
  <si>
    <t>Sucre en cassonade</t>
  </si>
  <si>
    <t>R0012</t>
  </si>
  <si>
    <t>Cannelle</t>
  </si>
  <si>
    <t>R0013</t>
  </si>
  <si>
    <t>Poivre blanc</t>
  </si>
  <si>
    <t>R0014</t>
  </si>
  <si>
    <t>Sel fin</t>
  </si>
  <si>
    <t>R0015</t>
  </si>
  <si>
    <t>Poivre</t>
  </si>
  <si>
    <t>R0016</t>
  </si>
  <si>
    <t>bread</t>
  </si>
  <si>
    <t>Sucre semoule</t>
  </si>
  <si>
    <t>R0017</t>
  </si>
  <si>
    <t>breadcrumbs</t>
  </si>
  <si>
    <t>Huile d’olive</t>
  </si>
  <si>
    <t>R0018</t>
  </si>
  <si>
    <t>bretzel</t>
  </si>
  <si>
    <t>Sauce tomate</t>
  </si>
  <si>
    <t>R0019</t>
  </si>
  <si>
    <t>bretzels</t>
  </si>
  <si>
    <t>R0020</t>
  </si>
  <si>
    <t>R0021</t>
  </si>
  <si>
    <t>Crème fraîche</t>
  </si>
  <si>
    <t>R0022</t>
  </si>
  <si>
    <t>bulgur</t>
  </si>
  <si>
    <t>Farine</t>
  </si>
  <si>
    <t>R0023</t>
  </si>
  <si>
    <t>Beurre ou margarine</t>
  </si>
  <si>
    <t>R0024</t>
  </si>
  <si>
    <t>Sel</t>
  </si>
  <si>
    <t>R0025</t>
  </si>
  <si>
    <t>Poivre blanc moulu</t>
  </si>
  <si>
    <t>R0026</t>
  </si>
  <si>
    <t>choux pâtissier</t>
  </si>
  <si>
    <t>choux patissier</t>
  </si>
  <si>
    <t>Piment de Cayenne</t>
  </si>
  <si>
    <t>R0027</t>
  </si>
  <si>
    <t>Muscade</t>
  </si>
  <si>
    <t>R0028</t>
  </si>
  <si>
    <t>R0029</t>
  </si>
  <si>
    <t>Emmenthal râpé*</t>
  </si>
  <si>
    <t>R0030</t>
  </si>
  <si>
    <t>cracker</t>
  </si>
  <si>
    <t>Parmesan*</t>
  </si>
  <si>
    <t>R0031</t>
  </si>
  <si>
    <t>crackers</t>
  </si>
  <si>
    <t>R0032</t>
  </si>
  <si>
    <t>crêpe</t>
  </si>
  <si>
    <t>R0033</t>
  </si>
  <si>
    <t>crêpes</t>
  </si>
  <si>
    <t>Œufs pasteurisés</t>
  </si>
  <si>
    <t>R0034</t>
  </si>
  <si>
    <t>Levure biologique</t>
  </si>
  <si>
    <t>R0035</t>
  </si>
  <si>
    <t>croûton</t>
  </si>
  <si>
    <t>R0036</t>
  </si>
  <si>
    <t>Sucre</t>
  </si>
  <si>
    <t>R0037</t>
  </si>
  <si>
    <t>R0038</t>
  </si>
  <si>
    <t>éclair</t>
  </si>
  <si>
    <t>R0039</t>
  </si>
  <si>
    <t>éclairs</t>
  </si>
  <si>
    <t>R0040</t>
  </si>
  <si>
    <t>engrain</t>
  </si>
  <si>
    <t>R0041</t>
  </si>
  <si>
    <t>épeautre</t>
  </si>
  <si>
    <t>R0042</t>
  </si>
  <si>
    <t>R0043</t>
  </si>
  <si>
    <t>R0044</t>
  </si>
  <si>
    <t>farine bise</t>
  </si>
  <si>
    <t>R0045</t>
  </si>
  <si>
    <t>farine blanche</t>
  </si>
  <si>
    <t>R0046</t>
  </si>
  <si>
    <t>farine complète</t>
  </si>
  <si>
    <t>farine complete</t>
  </si>
  <si>
    <t>R0047</t>
  </si>
  <si>
    <t>farine d avoine</t>
  </si>
  <si>
    <t>R0048</t>
  </si>
  <si>
    <t>farine d épeautre</t>
  </si>
  <si>
    <t>farine d epeautre</t>
  </si>
  <si>
    <t>R0049</t>
  </si>
  <si>
    <t>farine d orge</t>
  </si>
  <si>
    <t>R0050</t>
  </si>
  <si>
    <t>farine de blé</t>
  </si>
  <si>
    <t>R0051</t>
  </si>
  <si>
    <t>farine de froment</t>
  </si>
  <si>
    <t>R0052</t>
  </si>
  <si>
    <t>farine de kamut</t>
  </si>
  <si>
    <t>R0053</t>
  </si>
  <si>
    <t>farine de khorasan</t>
  </si>
  <si>
    <t>R0054</t>
  </si>
  <si>
    <t>farine de seigle</t>
  </si>
  <si>
    <t>R0055</t>
  </si>
  <si>
    <t>farine de triticale</t>
  </si>
  <si>
    <t>R0056</t>
  </si>
  <si>
    <t>farine intégrale</t>
  </si>
  <si>
    <t>farine integrale</t>
  </si>
  <si>
    <t>R0057</t>
  </si>
  <si>
    <t>feuille de brick</t>
  </si>
  <si>
    <t>R0058</t>
  </si>
  <si>
    <t>ficelle</t>
  </si>
  <si>
    <t>R0059</t>
  </si>
  <si>
    <t>R0060</t>
  </si>
  <si>
    <t>R0061</t>
  </si>
  <si>
    <t>R0062</t>
  </si>
  <si>
    <t>R0063</t>
  </si>
  <si>
    <t>R0064</t>
  </si>
  <si>
    <t>génoise</t>
  </si>
  <si>
    <t>R0065</t>
  </si>
  <si>
    <t>germe de blé</t>
  </si>
  <si>
    <t>R0066</t>
  </si>
  <si>
    <t>R0067</t>
  </si>
  <si>
    <t>gluten de blé</t>
  </si>
  <si>
    <t>gluten de ble</t>
  </si>
  <si>
    <t>R0068</t>
  </si>
  <si>
    <t>gnocchi de blé</t>
  </si>
  <si>
    <t>gnocchi de ble</t>
  </si>
  <si>
    <t>MODE D’EMPLOI</t>
  </si>
  <si>
    <t>R0069</t>
  </si>
  <si>
    <t>R0070</t>
  </si>
  <si>
    <t>khorasan</t>
  </si>
  <si>
    <t>1. Saisir l’intitulé réel du plat, de la boisson ou du produit en colonne B.</t>
  </si>
  <si>
    <t>R0071</t>
  </si>
  <si>
    <t>lager</t>
  </si>
  <si>
    <t>2. La colonne C ajoute * pour un allergène certain et ? lorsque la composition doit être contrôlée.</t>
  </si>
  <si>
    <t>R0072</t>
  </si>
  <si>
    <t>3. Les colonnes E:R affichent le détail ; D et S regroupent les familles détectées.</t>
  </si>
  <si>
    <t>R0073</t>
  </si>
  <si>
    <t>4. Chaque formule de recherche porte sur 100 termes maximum ; les résultats sont additionnés dans une cellule séparée.</t>
  </si>
  <si>
    <t>R0074</t>
  </si>
  <si>
    <t>5. La base se trouve à droite sur la même feuille et peut être enrichie sans créer d’onglet.</t>
  </si>
  <si>
    <t>R0075</t>
  </si>
  <si>
    <t>madeleines</t>
  </si>
  <si>
    <t>6. Confirmer les résultats avec la recette et la fiche technique fournisseur avant publication.</t>
  </si>
  <si>
    <t>R0076</t>
  </si>
  <si>
    <t>R0077</t>
  </si>
  <si>
    <t>R0078</t>
  </si>
  <si>
    <t>maltodextrine de blé</t>
  </si>
  <si>
    <t>maltodextrine de ble</t>
  </si>
  <si>
    <t>CAS DE CONTRÔLE MÉTIER</t>
  </si>
  <si>
    <t>R0079</t>
  </si>
  <si>
    <t>CAS</t>
  </si>
  <si>
    <t>TEXTE À SAISIR</t>
  </si>
  <si>
    <t>RÉSULTAT ATTENDU</t>
  </si>
  <si>
    <t>MÉTIER / RISQUE</t>
  </si>
  <si>
    <t>R0080</t>
  </si>
  <si>
    <t>Risotto au parmesan</t>
  </si>
  <si>
    <t>Lait — *</t>
  </si>
  <si>
    <t>Cuisine / fromager</t>
  </si>
  <si>
    <t>R0081</t>
  </si>
  <si>
    <t>Burger, emmenthal râpé</t>
  </si>
  <si>
    <t>Orthographe usuelle</t>
  </si>
  <si>
    <t>R0082</t>
  </si>
  <si>
    <t>Gratin au gruyère</t>
  </si>
  <si>
    <t>R0083</t>
  </si>
  <si>
    <t>oat</t>
  </si>
  <si>
    <t>Pecorino romano</t>
  </si>
  <si>
    <t>Fromager / cuisine italienne</t>
  </si>
  <si>
    <t>R0084</t>
  </si>
  <si>
    <t>Glace au mascarpone</t>
  </si>
  <si>
    <t>Glacier</t>
  </si>
  <si>
    <t>R0085</t>
  </si>
  <si>
    <t>Moule à cake en silicone</t>
  </si>
  <si>
    <t>Aucun mollusque</t>
  </si>
  <si>
    <t>Faux positif pâtisserie</t>
  </si>
  <si>
    <t>R0086</t>
  </si>
  <si>
    <t>Crème de coco</t>
  </si>
  <si>
    <t>Aucun lait</t>
  </si>
  <si>
    <t>Faux positif cuisine / bar</t>
  </si>
  <si>
    <t>R0087</t>
  </si>
  <si>
    <t>pain aux céréales</t>
  </si>
  <si>
    <t>pain aux cereales</t>
  </si>
  <si>
    <t>Bar à cocktails</t>
  </si>
  <si>
    <t>Aucun poisson</t>
  </si>
  <si>
    <t>Faux positif bar</t>
  </si>
  <si>
    <t>R0088</t>
  </si>
  <si>
    <t>pain complet</t>
  </si>
  <si>
    <t>Noix de Saint-Jacques poêlées</t>
  </si>
  <si>
    <t>Mollusques — *</t>
  </si>
  <si>
    <t>Faux positif fruits à coque</t>
  </si>
  <si>
    <t>R0089</t>
  </si>
  <si>
    <t>pain d épices</t>
  </si>
  <si>
    <t>pain d epices</t>
  </si>
  <si>
    <t>Lait d’amande</t>
  </si>
  <si>
    <t>Fruits à coque — * ; aucun lait</t>
  </si>
  <si>
    <t>Boisson végétale</t>
  </si>
  <si>
    <t>R0090</t>
  </si>
  <si>
    <t>pain de mie</t>
  </si>
  <si>
    <t>R0091</t>
  </si>
  <si>
    <t>pain de seigle</t>
  </si>
  <si>
    <t>R0092</t>
  </si>
  <si>
    <t>pain pita</t>
  </si>
  <si>
    <t>ARCHITECTURE ET CONTRÔLES</t>
  </si>
  <si>
    <t>R0093</t>
  </si>
  <si>
    <t>panaché</t>
  </si>
  <si>
    <t>panache</t>
  </si>
  <si>
    <t>Une seule feuille : ALLERGENES.</t>
  </si>
  <si>
    <t>R0094</t>
  </si>
  <si>
    <t>panko</t>
  </si>
  <si>
    <t>Zone de saisie : B7:B66 — 60 lignes de carte.</t>
  </si>
  <si>
    <t>R0095</t>
  </si>
  <si>
    <t>Base totale : 2417 règles ; famille Lait : 423 règles.</t>
  </si>
  <si>
    <t>R0096</t>
  </si>
  <si>
    <t>pasta</t>
  </si>
  <si>
    <t>Recherches scindées en blocs de 100 termes maximum.</t>
  </si>
  <si>
    <t>R0097</t>
  </si>
  <si>
    <t>pâte à choux</t>
  </si>
  <si>
    <t>Aucune liaison vers une autre feuille ou un autre classeur.</t>
  </si>
  <si>
    <t>R0098</t>
  </si>
  <si>
    <t>pâte à pizza</t>
  </si>
  <si>
    <t>pate a pizza</t>
  </si>
  <si>
    <t>Formules individuelles ; aucune formule dynamique, LET, FILTRE ou formule partagée volontairement.</t>
  </si>
  <si>
    <t>R0099</t>
  </si>
  <si>
    <t>pâte alimentaire</t>
  </si>
  <si>
    <t>pate alimentaire</t>
  </si>
  <si>
    <t>R0100</t>
  </si>
  <si>
    <t>pâte brisée</t>
  </si>
  <si>
    <t>pate brisee</t>
  </si>
  <si>
    <t>R0101</t>
  </si>
  <si>
    <t>pâte feuilletée</t>
  </si>
  <si>
    <t>pate feuilletee</t>
  </si>
  <si>
    <t>R0102</t>
  </si>
  <si>
    <t>pâte filo</t>
  </si>
  <si>
    <t>pate filo</t>
  </si>
  <si>
    <t>R0103</t>
  </si>
  <si>
    <t>pâte fraîche</t>
  </si>
  <si>
    <t>pate fraiche</t>
  </si>
  <si>
    <t>R0104</t>
  </si>
  <si>
    <t>pâte sablée</t>
  </si>
  <si>
    <t>pate sablee</t>
  </si>
  <si>
    <t>R0105</t>
  </si>
  <si>
    <t>pâtes alimentaires</t>
  </si>
  <si>
    <t>pates alimentaires</t>
  </si>
  <si>
    <t>R0106</t>
  </si>
  <si>
    <t>petit épeautre</t>
  </si>
  <si>
    <t>R0107</t>
  </si>
  <si>
    <t>pita</t>
  </si>
  <si>
    <t>R0108</t>
  </si>
  <si>
    <t>R0109</t>
  </si>
  <si>
    <t>porter</t>
  </si>
  <si>
    <t>R0110</t>
  </si>
  <si>
    <t>pretzel</t>
  </si>
  <si>
    <t>R0111</t>
  </si>
  <si>
    <t>pretzels</t>
  </si>
  <si>
    <t>R0112</t>
  </si>
  <si>
    <t>R0113</t>
  </si>
  <si>
    <t>R0114</t>
  </si>
  <si>
    <t>protéine de blé</t>
  </si>
  <si>
    <t>proteine de ble</t>
  </si>
  <si>
    <t>R0115</t>
  </si>
  <si>
    <t>protéines de blé</t>
  </si>
  <si>
    <t>proteines de ble</t>
  </si>
  <si>
    <t>R0116</t>
  </si>
  <si>
    <t>R0117</t>
  </si>
  <si>
    <t>R0118</t>
  </si>
  <si>
    <t>R0119</t>
  </si>
  <si>
    <t>R0120</t>
  </si>
  <si>
    <t>R0121</t>
  </si>
  <si>
    <t>R0122</t>
  </si>
  <si>
    <t>R0123</t>
  </si>
  <si>
    <t>R0124</t>
  </si>
  <si>
    <t>semoule de blé</t>
  </si>
  <si>
    <t>R0125</t>
  </si>
  <si>
    <t>semoule de couscous</t>
  </si>
  <si>
    <t>R0126</t>
  </si>
  <si>
    <t>semoule fine</t>
  </si>
  <si>
    <t>R0127</t>
  </si>
  <si>
    <t>sirop de malt</t>
  </si>
  <si>
    <t>R0128</t>
  </si>
  <si>
    <t>son de blé</t>
  </si>
  <si>
    <t>R0129</t>
  </si>
  <si>
    <t>R0130</t>
  </si>
  <si>
    <t>R0131</t>
  </si>
  <si>
    <t>stout</t>
  </si>
  <si>
    <t>R0132</t>
  </si>
  <si>
    <t>tagliatelle</t>
  </si>
  <si>
    <t>R0133</t>
  </si>
  <si>
    <t>tarte salée</t>
  </si>
  <si>
    <t>R0134</t>
  </si>
  <si>
    <t>R0135</t>
  </si>
  <si>
    <t>R0136</t>
  </si>
  <si>
    <t>tempura</t>
  </si>
  <si>
    <t>R0137</t>
  </si>
  <si>
    <t>R0138</t>
  </si>
  <si>
    <t>tortilla de blé</t>
  </si>
  <si>
    <t>tortilla de ble</t>
  </si>
  <si>
    <t>R0139</t>
  </si>
  <si>
    <t>R0140</t>
  </si>
  <si>
    <t>R0141</t>
  </si>
  <si>
    <t>vermicelle</t>
  </si>
  <si>
    <t>R0142</t>
  </si>
  <si>
    <t>viennoiserie</t>
  </si>
  <si>
    <t>R0143</t>
  </si>
  <si>
    <t>R0144</t>
  </si>
  <si>
    <t>wheat flour</t>
  </si>
  <si>
    <t>R0145</t>
  </si>
  <si>
    <t>R0146</t>
  </si>
  <si>
    <t>R0147</t>
  </si>
  <si>
    <t>bière sans gluten</t>
  </si>
  <si>
    <t>biere sans gluten</t>
  </si>
  <si>
    <t>Évite un faux positif ou correspond à une exception réglementaire.</t>
  </si>
  <si>
    <t>R0148</t>
  </si>
  <si>
    <t>biscuit sans gluten</t>
  </si>
  <si>
    <t>R0149</t>
  </si>
  <si>
    <t>bread tin</t>
  </si>
  <si>
    <t>Exclusion métier destinée à éviter un faux positif.</t>
  </si>
  <si>
    <t>R0150</t>
  </si>
  <si>
    <t>cake mold</t>
  </si>
  <si>
    <t>R0151</t>
  </si>
  <si>
    <t>cake mould</t>
  </si>
  <si>
    <t>R0152</t>
  </si>
  <si>
    <t>cake tin</t>
  </si>
  <si>
    <t>R0153</t>
  </si>
  <si>
    <t>eau de vie</t>
  </si>
  <si>
    <t>R0154</t>
  </si>
  <si>
    <t>R0155</t>
  </si>
  <si>
    <t>farine de châtaigne</t>
  </si>
  <si>
    <t>R0156</t>
  </si>
  <si>
    <t>R0157</t>
  </si>
  <si>
    <t>farine de lentille</t>
  </si>
  <si>
    <t>R0158</t>
  </si>
  <si>
    <t>R0159</t>
  </si>
  <si>
    <t>farine de maïs</t>
  </si>
  <si>
    <t>R0160</t>
  </si>
  <si>
    <t>farine de manioc</t>
  </si>
  <si>
    <t>R0161</t>
  </si>
  <si>
    <t>R0162</t>
  </si>
  <si>
    <t>farine de quinoa</t>
  </si>
  <si>
    <t>R0163</t>
  </si>
  <si>
    <t>R0164</t>
  </si>
  <si>
    <t>R0165</t>
  </si>
  <si>
    <t>farine de tapioca</t>
  </si>
  <si>
    <t>R0166</t>
  </si>
  <si>
    <t>gin</t>
  </si>
  <si>
    <t>R0167</t>
  </si>
  <si>
    <t>gluten free</t>
  </si>
  <si>
    <t>R0168</t>
  </si>
  <si>
    <t>loaf tin</t>
  </si>
  <si>
    <t>R0169</t>
  </si>
  <si>
    <t>moule à brioche</t>
  </si>
  <si>
    <t>R0170</t>
  </si>
  <si>
    <t>R0171</t>
  </si>
  <si>
    <t>moule à gâteau</t>
  </si>
  <si>
    <t>R0172</t>
  </si>
  <si>
    <t>moule à kouglof</t>
  </si>
  <si>
    <t>moule a kouglof</t>
  </si>
  <si>
    <t>R0173</t>
  </si>
  <si>
    <t>moule à madeleine</t>
  </si>
  <si>
    <t>R0174</t>
  </si>
  <si>
    <t>moule à pain</t>
  </si>
  <si>
    <t>R0175</t>
  </si>
  <si>
    <t>moule à tarte</t>
  </si>
  <si>
    <t>R0176</t>
  </si>
  <si>
    <t>pain sans gluten</t>
  </si>
  <si>
    <t>R0177</t>
  </si>
  <si>
    <t>pastry mold</t>
  </si>
  <si>
    <t>R0178</t>
  </si>
  <si>
    <t>pastry mould</t>
  </si>
  <si>
    <t>R0179</t>
  </si>
  <si>
    <t>pâtisserie sans gluten</t>
  </si>
  <si>
    <t>patisserie sans gluten</t>
  </si>
  <si>
    <t>R0180</t>
  </si>
  <si>
    <t>rhum</t>
  </si>
  <si>
    <t>R0181</t>
  </si>
  <si>
    <t>sans gluten</t>
  </si>
  <si>
    <t>R0182</t>
  </si>
  <si>
    <t>vodka</t>
  </si>
  <si>
    <t>R0183</t>
  </si>
  <si>
    <t>whiskey</t>
  </si>
  <si>
    <t>R0184</t>
  </si>
  <si>
    <t>whisky</t>
  </si>
  <si>
    <t>R0185</t>
  </si>
  <si>
    <t>SUSPICION</t>
  </si>
  <si>
    <t>boudin blanc</t>
  </si>
  <si>
    <t>Composition variable : vérifier la fiche technique.</t>
  </si>
  <si>
    <t>R0186</t>
  </si>
  <si>
    <t>bouillon cube</t>
  </si>
  <si>
    <t>R0187</t>
  </si>
  <si>
    <t>caesar dressing</t>
  </si>
  <si>
    <t>Composition ou recette variable : vérifier la fiche technique.</t>
  </si>
  <si>
    <t>R0188</t>
  </si>
  <si>
    <t>caesar salad</t>
  </si>
  <si>
    <t>R0189</t>
  </si>
  <si>
    <t>charcuterie</t>
  </si>
  <si>
    <t>R0190</t>
  </si>
  <si>
    <t>R0191</t>
  </si>
  <si>
    <t>fond blanc</t>
  </si>
  <si>
    <t>R0192</t>
  </si>
  <si>
    <t>fond brun</t>
  </si>
  <si>
    <t>R0193</t>
  </si>
  <si>
    <t>glace industrielle</t>
  </si>
  <si>
    <t>R0194</t>
  </si>
  <si>
    <t>hoisin</t>
  </si>
  <si>
    <t>R0195</t>
  </si>
  <si>
    <t>R0196</t>
  </si>
  <si>
    <t>salade césar</t>
  </si>
  <si>
    <t>salade cesar</t>
  </si>
  <si>
    <t>R0197</t>
  </si>
  <si>
    <t>sauce anglaise</t>
  </si>
  <si>
    <t>R0198</t>
  </si>
  <si>
    <t>sauce industrielle</t>
  </si>
  <si>
    <t>R0199</t>
  </si>
  <si>
    <t>R0200</t>
  </si>
  <si>
    <t>sauce worcestershire</t>
  </si>
  <si>
    <t>R0201</t>
  </si>
  <si>
    <t>saucisse</t>
  </si>
  <si>
    <t>R0202</t>
  </si>
  <si>
    <t>saucisson</t>
  </si>
  <si>
    <t>R0203</t>
  </si>
  <si>
    <t>R0204</t>
  </si>
  <si>
    <t>sorbet industriel</t>
  </si>
  <si>
    <t>R0205</t>
  </si>
  <si>
    <t>R0206</t>
  </si>
  <si>
    <t>teriyaki</t>
  </si>
  <si>
    <t>R0207</t>
  </si>
  <si>
    <t>Cuisine/Traiteur</t>
  </si>
  <si>
    <t>Dénomination commerciale officielle ou usuelle.</t>
  </si>
  <si>
    <t>https://www.economie.gouv.fr/dgccrf/les-fiches-pratiques/denominations-commerciales-des-produits-de-la-peche-et-de-laquaculture</t>
  </si>
  <si>
    <t>2024-2026</t>
  </si>
  <si>
    <t>R0208</t>
  </si>
  <si>
    <t>araignées de mer</t>
  </si>
  <si>
    <t>araignees de mer</t>
  </si>
  <si>
    <t>Crustacé ou dérivé explicite.</t>
  </si>
  <si>
    <t>R0209</t>
  </si>
  <si>
    <t>bisque de crustacés</t>
  </si>
  <si>
    <t>R0210</t>
  </si>
  <si>
    <t>R0211</t>
  </si>
  <si>
    <t>canada sa chair peut etre vendue comme</t>
  </si>
  <si>
    <t>R0212</t>
  </si>
  <si>
    <t>caramote</t>
  </si>
  <si>
    <t>R0213</t>
  </si>
  <si>
    <t>chevrette</t>
  </si>
  <si>
    <t>R0214</t>
  </si>
  <si>
    <t>cigale</t>
  </si>
  <si>
    <t>R0215</t>
  </si>
  <si>
    <t>cigale d afrique du sud</t>
  </si>
  <si>
    <t>R0216</t>
  </si>
  <si>
    <t>R0217</t>
  </si>
  <si>
    <t>cigale du bresil</t>
  </si>
  <si>
    <t>R0218</t>
  </si>
  <si>
    <t>cigale japonaise</t>
  </si>
  <si>
    <t>R0219</t>
  </si>
  <si>
    <t>cigale raquette</t>
  </si>
  <si>
    <t>R0220</t>
  </si>
  <si>
    <t>cigale rouge</t>
  </si>
  <si>
    <t>R0221</t>
  </si>
  <si>
    <t>cigales de mer</t>
  </si>
  <si>
    <t>R0222</t>
  </si>
  <si>
    <t>R0223</t>
  </si>
  <si>
    <t>R0224</t>
  </si>
  <si>
    <t>crabe bleu</t>
  </si>
  <si>
    <t>R0225</t>
  </si>
  <si>
    <t>crabe de mangrove</t>
  </si>
  <si>
    <t>R0226</t>
  </si>
  <si>
    <t>crabe de paletuviers</t>
  </si>
  <si>
    <t>R0227</t>
  </si>
  <si>
    <t>crabe des neiges de l antarctique</t>
  </si>
  <si>
    <t>R0228</t>
  </si>
  <si>
    <t>crabe des sables</t>
  </si>
  <si>
    <t>R0229</t>
  </si>
  <si>
    <t>crabe gazami</t>
  </si>
  <si>
    <t>R0230</t>
  </si>
  <si>
    <t>crabe nageur</t>
  </si>
  <si>
    <t>R0231</t>
  </si>
  <si>
    <t>R0232</t>
  </si>
  <si>
    <t>crabe royal brun</t>
  </si>
  <si>
    <t>R0233</t>
  </si>
  <si>
    <t>crabe royal de l antarctique</t>
  </si>
  <si>
    <t>R0234</t>
  </si>
  <si>
    <t>crabe royal du kamtchatka</t>
  </si>
  <si>
    <t>R0235</t>
  </si>
  <si>
    <t>crabe vert</t>
  </si>
  <si>
    <t>R0236</t>
  </si>
  <si>
    <t>R0237</t>
  </si>
  <si>
    <t>crabs</t>
  </si>
  <si>
    <t>R0238</t>
  </si>
  <si>
    <t>R0239</t>
  </si>
  <si>
    <t>R0240</t>
  </si>
  <si>
    <t>crevette blanche</t>
  </si>
  <si>
    <t>R0241</t>
  </si>
  <si>
    <t>crevette bleu</t>
  </si>
  <si>
    <t>R0242</t>
  </si>
  <si>
    <t>crevette bouquet</t>
  </si>
  <si>
    <t>R0243</t>
  </si>
  <si>
    <t>crevette chamois</t>
  </si>
  <si>
    <t>R0244</t>
  </si>
  <si>
    <t>crevette couteau</t>
  </si>
  <si>
    <t>R0245</t>
  </si>
  <si>
    <t>crevette cristal</t>
  </si>
  <si>
    <t>R0246</t>
  </si>
  <si>
    <t>crevette de guinee</t>
  </si>
  <si>
    <t>R0247</t>
  </si>
  <si>
    <t>crevette des canaux</t>
  </si>
  <si>
    <t>R0248</t>
  </si>
  <si>
    <t>crevette esope</t>
  </si>
  <si>
    <t>R0249</t>
  </si>
  <si>
    <t>R0250</t>
  </si>
  <si>
    <t>crevette kidi</t>
  </si>
  <si>
    <t>R0251</t>
  </si>
  <si>
    <t>crevette kuruma</t>
  </si>
  <si>
    <t>R0252</t>
  </si>
  <si>
    <t>crevette nordique</t>
  </si>
  <si>
    <t>R0253</t>
  </si>
  <si>
    <t>crevette oceanique</t>
  </si>
  <si>
    <t>R0254</t>
  </si>
  <si>
    <t>crevette rouge</t>
  </si>
  <si>
    <t>R0255</t>
  </si>
  <si>
    <t>crevette rouge d arabie</t>
  </si>
  <si>
    <t>R0256</t>
  </si>
  <si>
    <t>crevette rouge de l atlantique</t>
  </si>
  <si>
    <t>R0257</t>
  </si>
  <si>
    <t>crevette tachetee</t>
  </si>
  <si>
    <t>R0258</t>
  </si>
  <si>
    <t>crevette tropicale</t>
  </si>
  <si>
    <t>R0259</t>
  </si>
  <si>
    <t>crevette tropicale d eau douce</t>
  </si>
  <si>
    <t>R0260</t>
  </si>
  <si>
    <t>R0261</t>
  </si>
  <si>
    <t>R0262</t>
  </si>
  <si>
    <t>ecrevisse a pattes greles</t>
  </si>
  <si>
    <t>R0263</t>
  </si>
  <si>
    <t>ecrevisse a pattes rouges</t>
  </si>
  <si>
    <t>R0264</t>
  </si>
  <si>
    <t>ecrevisse australienne</t>
  </si>
  <si>
    <t>R0265</t>
  </si>
  <si>
    <t>ecrevisse de californie</t>
  </si>
  <si>
    <t>R0266</t>
  </si>
  <si>
    <t>ecrevisse du bresil</t>
  </si>
  <si>
    <t>R0267</t>
  </si>
  <si>
    <t>ecrevisse signal</t>
  </si>
  <si>
    <t>R0268</t>
  </si>
  <si>
    <t>R0269</t>
  </si>
  <si>
    <t>etrille</t>
  </si>
  <si>
    <t>R0270</t>
  </si>
  <si>
    <t>étrilles</t>
  </si>
  <si>
    <t>etrilles</t>
  </si>
  <si>
    <t>R0271</t>
  </si>
  <si>
    <t>fumet de crustacés</t>
  </si>
  <si>
    <t>R0272</t>
  </si>
  <si>
    <t>R0273</t>
  </si>
  <si>
    <t>galathee bleue</t>
  </si>
  <si>
    <t>R0274</t>
  </si>
  <si>
    <t>galathee pelagique</t>
  </si>
  <si>
    <t>R0275</t>
  </si>
  <si>
    <t>galathee rouge</t>
  </si>
  <si>
    <t>R0276</t>
  </si>
  <si>
    <t>gamba</t>
  </si>
  <si>
    <t>R0277</t>
  </si>
  <si>
    <t>R0278</t>
  </si>
  <si>
    <t>grande crevette rouge</t>
  </si>
  <si>
    <t>R0279</t>
  </si>
  <si>
    <t>R0280</t>
  </si>
  <si>
    <t>homard americain</t>
  </si>
  <si>
    <t>R0281</t>
  </si>
  <si>
    <t>R0282</t>
  </si>
  <si>
    <t>homard europeen</t>
  </si>
  <si>
    <t>R0283</t>
  </si>
  <si>
    <t>homards</t>
  </si>
  <si>
    <t>R0284</t>
  </si>
  <si>
    <t>hyas coarctatus</t>
  </si>
  <si>
    <t>R0285</t>
  </si>
  <si>
    <t>jasus paulensis</t>
  </si>
  <si>
    <t>R0286</t>
  </si>
  <si>
    <t>jus de crustacés</t>
  </si>
  <si>
    <t>jus de crustaces</t>
  </si>
  <si>
    <t>R0287</t>
  </si>
  <si>
    <t>R0288</t>
  </si>
  <si>
    <t>langouste bariolee</t>
  </si>
  <si>
    <t>R0289</t>
  </si>
  <si>
    <t>langouste blanche</t>
  </si>
  <si>
    <t>R0290</t>
  </si>
  <si>
    <t>langouste caraibe</t>
  </si>
  <si>
    <t>R0291</t>
  </si>
  <si>
    <t>langouste chilienne</t>
  </si>
  <si>
    <t>R0292</t>
  </si>
  <si>
    <t>langouste d australie</t>
  </si>
  <si>
    <t>R0293</t>
  </si>
  <si>
    <t>langouste de natal</t>
  </si>
  <si>
    <t>R0294</t>
  </si>
  <si>
    <t>langouste de tristan</t>
  </si>
  <si>
    <t>R0295</t>
  </si>
  <si>
    <t>langouste de vase</t>
  </si>
  <si>
    <t>R0296</t>
  </si>
  <si>
    <t>langouste diablotin</t>
  </si>
  <si>
    <t>R0297</t>
  </si>
  <si>
    <t>langouste du cap vert</t>
  </si>
  <si>
    <t>R0298</t>
  </si>
  <si>
    <t>langouste du mexique</t>
  </si>
  <si>
    <t>R0299</t>
  </si>
  <si>
    <t>langouste du sud</t>
  </si>
  <si>
    <t>R0300</t>
  </si>
  <si>
    <t>langouste festonnee</t>
  </si>
  <si>
    <t>R0301</t>
  </si>
  <si>
    <t>langouste fouet</t>
  </si>
  <si>
    <t>R0302</t>
  </si>
  <si>
    <t>langouste fouet arabe</t>
  </si>
  <si>
    <t>R0303</t>
  </si>
  <si>
    <t>langouste fouet bande</t>
  </si>
  <si>
    <t>R0304</t>
  </si>
  <si>
    <t>langouste fourchette</t>
  </si>
  <si>
    <t>R0305</t>
  </si>
  <si>
    <t>langouste indienne</t>
  </si>
  <si>
    <t>R0306</t>
  </si>
  <si>
    <t>langouste ornee</t>
  </si>
  <si>
    <t>R0307</t>
  </si>
  <si>
    <t>langouste rose</t>
  </si>
  <si>
    <t>R0308</t>
  </si>
  <si>
    <t>langouste rouge</t>
  </si>
  <si>
    <t>R0309</t>
  </si>
  <si>
    <t>langouste rouge d australie</t>
  </si>
  <si>
    <t>R0310</t>
  </si>
  <si>
    <t>langouste rouge du cap</t>
  </si>
  <si>
    <t>R0311</t>
  </si>
  <si>
    <t>langouste rouge du chili</t>
  </si>
  <si>
    <t>R0312</t>
  </si>
  <si>
    <t>langouste royale</t>
  </si>
  <si>
    <t>R0313</t>
  </si>
  <si>
    <t>langouste tropicale</t>
  </si>
  <si>
    <t>R0314</t>
  </si>
  <si>
    <t>langouste verte</t>
  </si>
  <si>
    <t>R0315</t>
  </si>
  <si>
    <t>langoustes</t>
  </si>
  <si>
    <t>R0316</t>
  </si>
  <si>
    <t>R0317</t>
  </si>
  <si>
    <t>langoustine andamane</t>
  </si>
  <si>
    <t>R0318</t>
  </si>
  <si>
    <t>langoustine d uruguay</t>
  </si>
  <si>
    <t>R0319</t>
  </si>
  <si>
    <t>langoustine de nouvelle zelande</t>
  </si>
  <si>
    <t>R0320</t>
  </si>
  <si>
    <t>R0321</t>
  </si>
  <si>
    <t>R0322</t>
  </si>
  <si>
    <t>lobsters</t>
  </si>
  <si>
    <t>R0323</t>
  </si>
  <si>
    <t>mante de mer</t>
  </si>
  <si>
    <t>R0324</t>
  </si>
  <si>
    <t>mantis</t>
  </si>
  <si>
    <t>R0325</t>
  </si>
  <si>
    <t>munida</t>
  </si>
  <si>
    <t>R0326</t>
  </si>
  <si>
    <t>pâte de crevette</t>
  </si>
  <si>
    <t>R0327</t>
  </si>
  <si>
    <t>petite cigale</t>
  </si>
  <si>
    <t>R0328</t>
  </si>
  <si>
    <t>pouce pied</t>
  </si>
  <si>
    <t>R0329</t>
  </si>
  <si>
    <t>R0330</t>
  </si>
  <si>
    <t>R0331</t>
  </si>
  <si>
    <t>prawns</t>
  </si>
  <si>
    <t>R0332</t>
  </si>
  <si>
    <t>sauce de crustacés</t>
  </si>
  <si>
    <t>sauce de crustaces</t>
  </si>
  <si>
    <t>R0333</t>
  </si>
  <si>
    <t>R0334</t>
  </si>
  <si>
    <t>R0335</t>
  </si>
  <si>
    <t>R0336</t>
  </si>
  <si>
    <t>shrimp paste</t>
  </si>
  <si>
    <t>R0337</t>
  </si>
  <si>
    <t>shrimps</t>
  </si>
  <si>
    <t>R0338</t>
  </si>
  <si>
    <t>squille</t>
  </si>
  <si>
    <t>R0339</t>
  </si>
  <si>
    <t>R0340</t>
  </si>
  <si>
    <t>tourteau jaune</t>
  </si>
  <si>
    <t>R0341</t>
  </si>
  <si>
    <t>tourteaux</t>
  </si>
  <si>
    <t>R0342</t>
  </si>
  <si>
    <t>aïoli</t>
  </si>
  <si>
    <t>Œuf, dérivé ou préparation classique.</t>
  </si>
  <si>
    <t>R0343</t>
  </si>
  <si>
    <t>R0344</t>
  </si>
  <si>
    <t>béarnaise</t>
  </si>
  <si>
    <t>R0345</t>
  </si>
  <si>
    <t>biscuit cuillère</t>
  </si>
  <si>
    <t>biscuit cuillere</t>
  </si>
  <si>
    <t>R0346</t>
  </si>
  <si>
    <t>blanc d œuf</t>
  </si>
  <si>
    <t>R0347</t>
  </si>
  <si>
    <t>blancs d œufs</t>
  </si>
  <si>
    <t>R0348</t>
  </si>
  <si>
    <t>R0349</t>
  </si>
  <si>
    <t>R0350</t>
  </si>
  <si>
    <t>carbonara</t>
  </si>
  <si>
    <t>R0351</t>
  </si>
  <si>
    <t>crème anglaise</t>
  </si>
  <si>
    <t>R0352</t>
  </si>
  <si>
    <t>crème brûlée</t>
  </si>
  <si>
    <t>R0353</t>
  </si>
  <si>
    <t>crème caramel</t>
  </si>
  <si>
    <t>R0354</t>
  </si>
  <si>
    <t>crème catalane</t>
  </si>
  <si>
    <t>creme catalane</t>
  </si>
  <si>
    <t>R0355</t>
  </si>
  <si>
    <t>crème pâtissière</t>
  </si>
  <si>
    <t>R0356</t>
  </si>
  <si>
    <t>dorure à l œuf</t>
  </si>
  <si>
    <t>dorure a l oeuf</t>
  </si>
  <si>
    <t>R0357</t>
  </si>
  <si>
    <t>E1105</t>
  </si>
  <si>
    <t>e1105</t>
  </si>
  <si>
    <t>R0358</t>
  </si>
  <si>
    <t>R0359</t>
  </si>
  <si>
    <t>R0360</t>
  </si>
  <si>
    <t>egg whites</t>
  </si>
  <si>
    <t>R0361</t>
  </si>
  <si>
    <t>R0362</t>
  </si>
  <si>
    <t>egg yolks</t>
  </si>
  <si>
    <t>R0363</t>
  </si>
  <si>
    <t>R0364</t>
  </si>
  <si>
    <t>R0365</t>
  </si>
  <si>
    <t>R0366</t>
  </si>
  <si>
    <t>R0367</t>
  </si>
  <si>
    <t>île flottante</t>
  </si>
  <si>
    <t>R0368</t>
  </si>
  <si>
    <t>jaune d œuf</t>
  </si>
  <si>
    <t>R0369</t>
  </si>
  <si>
    <t>jaunes d œufs</t>
  </si>
  <si>
    <t>R0370</t>
  </si>
  <si>
    <t>lécithine d œuf</t>
  </si>
  <si>
    <t>lecithine d oeuf</t>
  </si>
  <si>
    <t>R0371</t>
  </si>
  <si>
    <t>lysozyme</t>
  </si>
  <si>
    <t>R0372</t>
  </si>
  <si>
    <t>R0373</t>
  </si>
  <si>
    <t>R0374</t>
  </si>
  <si>
    <t>R0375</t>
  </si>
  <si>
    <t>meringues</t>
  </si>
  <si>
    <t>R0376</t>
  </si>
  <si>
    <t>œuf</t>
  </si>
  <si>
    <t>R0377</t>
  </si>
  <si>
    <t>œuf dur</t>
  </si>
  <si>
    <t>oeuf dur</t>
  </si>
  <si>
    <t>R0378</t>
  </si>
  <si>
    <t>œuf en poudre</t>
  </si>
  <si>
    <t>oeuf en poudre</t>
  </si>
  <si>
    <t>R0379</t>
  </si>
  <si>
    <t>œuf mollet</t>
  </si>
  <si>
    <t>oeuf mollet</t>
  </si>
  <si>
    <t>R0380</t>
  </si>
  <si>
    <t>œuf poché</t>
  </si>
  <si>
    <t>oeuf poche</t>
  </si>
  <si>
    <t>R0381</t>
  </si>
  <si>
    <t>R0382</t>
  </si>
  <si>
    <t>œufs brouillés</t>
  </si>
  <si>
    <t>R0383</t>
  </si>
  <si>
    <t>R0384</t>
  </si>
  <si>
    <t>R0385</t>
  </si>
  <si>
    <t>ovomucine</t>
  </si>
  <si>
    <t>R0386</t>
  </si>
  <si>
    <t>ovomucoïde</t>
  </si>
  <si>
    <t>ovomucoide</t>
  </si>
  <si>
    <t>R0387</t>
  </si>
  <si>
    <t>R0388</t>
  </si>
  <si>
    <t>R0389</t>
  </si>
  <si>
    <t>pâte à bombe</t>
  </si>
  <si>
    <t>pate a bombe</t>
  </si>
  <si>
    <t>R0390</t>
  </si>
  <si>
    <t>R0391</t>
  </si>
  <si>
    <t>poudre d œuf</t>
  </si>
  <si>
    <t>R0392</t>
  </si>
  <si>
    <t>R0393</t>
  </si>
  <si>
    <t>sabayon</t>
  </si>
  <si>
    <t>R0394</t>
  </si>
  <si>
    <t>sauce cocktail</t>
  </si>
  <si>
    <t>R0395</t>
  </si>
  <si>
    <t>R0396</t>
  </si>
  <si>
    <t>sauce rémoulade</t>
  </si>
  <si>
    <t>sauce remoulade</t>
  </si>
  <si>
    <t>R0397</t>
  </si>
  <si>
    <t>R0398</t>
  </si>
  <si>
    <t>soufflé</t>
  </si>
  <si>
    <t>souffle</t>
  </si>
  <si>
    <t>R0399</t>
  </si>
  <si>
    <t>R0400</t>
  </si>
  <si>
    <t>amaretto sour</t>
  </si>
  <si>
    <t>Recette variable.</t>
  </si>
  <si>
    <t>R0401</t>
  </si>
  <si>
    <t>R0402</t>
  </si>
  <si>
    <t>R0403</t>
  </si>
  <si>
    <t>R0404</t>
  </si>
  <si>
    <t>burger</t>
  </si>
  <si>
    <t>R0405</t>
  </si>
  <si>
    <t>R0406</t>
  </si>
  <si>
    <t>R0407</t>
  </si>
  <si>
    <t>cocktail sour</t>
  </si>
  <si>
    <t>R0408</t>
  </si>
  <si>
    <t>R0409</t>
  </si>
  <si>
    <t>crème glacée</t>
  </si>
  <si>
    <t>R0410</t>
  </si>
  <si>
    <t>farce fine</t>
  </si>
  <si>
    <t>R0411</t>
  </si>
  <si>
    <t>R0412</t>
  </si>
  <si>
    <t>R0413</t>
  </si>
  <si>
    <t>mousseline</t>
  </si>
  <si>
    <t>R0414</t>
  </si>
  <si>
    <t>nouilles fraîches</t>
  </si>
  <si>
    <t>nouilles fraiches</t>
  </si>
  <si>
    <t>R0415</t>
  </si>
  <si>
    <t>pain brioché</t>
  </si>
  <si>
    <t>pain brioche</t>
  </si>
  <si>
    <t>R0416</t>
  </si>
  <si>
    <t>R0417</t>
  </si>
  <si>
    <t>pâté</t>
  </si>
  <si>
    <t>R0418</t>
  </si>
  <si>
    <t>pâtes fraîches</t>
  </si>
  <si>
    <t>pates fraiches</t>
  </si>
  <si>
    <t>R0419</t>
  </si>
  <si>
    <t>pisco sour</t>
  </si>
  <si>
    <t>R0420</t>
  </si>
  <si>
    <t>R0421</t>
  </si>
  <si>
    <t>ramen</t>
  </si>
  <si>
    <t>R0422</t>
  </si>
  <si>
    <t>R0423</t>
  </si>
  <si>
    <t>sorbet</t>
  </si>
  <si>
    <t>R0424</t>
  </si>
  <si>
    <t>R0425</t>
  </si>
  <si>
    <t>terrine</t>
  </si>
  <si>
    <t>R0426</t>
  </si>
  <si>
    <t>R0427</t>
  </si>
  <si>
    <t>whisky sour</t>
  </si>
  <si>
    <t>R0428</t>
  </si>
  <si>
    <t>SUSP_EXCL</t>
  </si>
  <si>
    <t>avec glace</t>
  </si>
  <si>
    <t>Exclusion limitée aux détections de composition variable.</t>
  </si>
  <si>
    <t>R0429</t>
  </si>
  <si>
    <t>avec glaçons</t>
  </si>
  <si>
    <t>avec glacons</t>
  </si>
  <si>
    <t>R0430</t>
  </si>
  <si>
    <t>glace pilée</t>
  </si>
  <si>
    <t>glace pilee</t>
  </si>
  <si>
    <t>R0431</t>
  </si>
  <si>
    <t>glaçons</t>
  </si>
  <si>
    <t>glacons</t>
  </si>
  <si>
    <t>R0432</t>
  </si>
  <si>
    <t>R0433</t>
  </si>
  <si>
    <t>R0434</t>
  </si>
  <si>
    <t>R0435</t>
  </si>
  <si>
    <t>on the rocks</t>
  </si>
  <si>
    <t>R0436</t>
  </si>
  <si>
    <t>sur glace</t>
  </si>
  <si>
    <t>R0437</t>
  </si>
  <si>
    <t>abadeche</t>
  </si>
  <si>
    <t>https://www.economie.gouv.fr/files/files/directions_services/dgccrf/consommation/Produits-de-la-mer/poissons-mars-2026.pdf</t>
  </si>
  <si>
    <t>mars 2026</t>
  </si>
  <si>
    <t>R0438</t>
  </si>
  <si>
    <t>abadeche barbiche</t>
  </si>
  <si>
    <t>R0439</t>
  </si>
  <si>
    <t>abadeche du cap</t>
  </si>
  <si>
    <t>R0440</t>
  </si>
  <si>
    <t>abadeche lingue</t>
  </si>
  <si>
    <t>R0441</t>
  </si>
  <si>
    <t>abadeche rose</t>
  </si>
  <si>
    <t>R0442</t>
  </si>
  <si>
    <t>abadeche royale du cap</t>
  </si>
  <si>
    <t>R0443</t>
  </si>
  <si>
    <t>able de hecket</t>
  </si>
  <si>
    <t>R0444</t>
  </si>
  <si>
    <t>ablette</t>
  </si>
  <si>
    <t>R0445</t>
  </si>
  <si>
    <t>achigan a grande bouche</t>
  </si>
  <si>
    <t>R0446</t>
  </si>
  <si>
    <t>acoupa aiguille</t>
  </si>
  <si>
    <t>R0447</t>
  </si>
  <si>
    <t>acoupa blanc</t>
  </si>
  <si>
    <t>R0448</t>
  </si>
  <si>
    <t>acoupa cambacu</t>
  </si>
  <si>
    <t>R0449</t>
  </si>
  <si>
    <t>acoupa canal</t>
  </si>
  <si>
    <t>R0450</t>
  </si>
  <si>
    <t>acoupa celeste</t>
  </si>
  <si>
    <t>R0451</t>
  </si>
  <si>
    <t>acoupa chasseur</t>
  </si>
  <si>
    <t>R0452</t>
  </si>
  <si>
    <t>acoupa dore</t>
  </si>
  <si>
    <t>R0453</t>
  </si>
  <si>
    <t>acoupa pintade</t>
  </si>
  <si>
    <t>R0454</t>
  </si>
  <si>
    <t>acoupa raye</t>
  </si>
  <si>
    <t>R0455</t>
  </si>
  <si>
    <t>acoupa riviere</t>
  </si>
  <si>
    <t>R0456</t>
  </si>
  <si>
    <t>acoupa royal</t>
  </si>
  <si>
    <t>R0457</t>
  </si>
  <si>
    <t>acoupa tident</t>
  </si>
  <si>
    <t>R0458</t>
  </si>
  <si>
    <t>acoupa toeroe</t>
  </si>
  <si>
    <t>R0459</t>
  </si>
  <si>
    <t>aigle de mer</t>
  </si>
  <si>
    <t>R0460</t>
  </si>
  <si>
    <t>aigle de mer commun</t>
  </si>
  <si>
    <t>R0461</t>
  </si>
  <si>
    <t>aiguillat commun</t>
  </si>
  <si>
    <t>R0462</t>
  </si>
  <si>
    <t>aiguillat coq</t>
  </si>
  <si>
    <t>R0463</t>
  </si>
  <si>
    <t>aiguillat galludo</t>
  </si>
  <si>
    <t>R0464</t>
  </si>
  <si>
    <t>aiguillette d amerique orphie</t>
  </si>
  <si>
    <t>R0465</t>
  </si>
  <si>
    <t>aileron argente</t>
  </si>
  <si>
    <t>R0466</t>
  </si>
  <si>
    <t>aileron chinois</t>
  </si>
  <si>
    <t>R0467</t>
  </si>
  <si>
    <t>alose</t>
  </si>
  <si>
    <t>R0468</t>
  </si>
  <si>
    <t>alose d ete</t>
  </si>
  <si>
    <t>R0469</t>
  </si>
  <si>
    <t>alose de la mer noire</t>
  </si>
  <si>
    <t>R0470</t>
  </si>
  <si>
    <t>alose du pont euxin</t>
  </si>
  <si>
    <t>R0471</t>
  </si>
  <si>
    <t>alose ecaille fluviale</t>
  </si>
  <si>
    <t>R0472</t>
  </si>
  <si>
    <t>alose feinte</t>
  </si>
  <si>
    <t>R0473</t>
  </si>
  <si>
    <t>alose gaspareau</t>
  </si>
  <si>
    <t>R0474</t>
  </si>
  <si>
    <t>alose matte</t>
  </si>
  <si>
    <t>R0475</t>
  </si>
  <si>
    <t>alose savoureuse</t>
  </si>
  <si>
    <t>R0476</t>
  </si>
  <si>
    <t>alose vraie</t>
  </si>
  <si>
    <t>R0477</t>
  </si>
  <si>
    <t>anchoïade</t>
  </si>
  <si>
    <t>Poisson ou dérivé explicite.</t>
  </si>
  <si>
    <t>R0478</t>
  </si>
  <si>
    <t>R0479</t>
  </si>
  <si>
    <t>anchois bombra</t>
  </si>
  <si>
    <t>R0480</t>
  </si>
  <si>
    <t>anchois commun</t>
  </si>
  <si>
    <t>R0481</t>
  </si>
  <si>
    <t>anchois d argentine</t>
  </si>
  <si>
    <t>R0482</t>
  </si>
  <si>
    <t>anchois du cap</t>
  </si>
  <si>
    <t>R0483</t>
  </si>
  <si>
    <t>anchois du perou</t>
  </si>
  <si>
    <t>R0484</t>
  </si>
  <si>
    <t>anchois indien</t>
  </si>
  <si>
    <t>R0485</t>
  </si>
  <si>
    <t>anchovies</t>
  </si>
  <si>
    <t>R0486</t>
  </si>
  <si>
    <t>R0487</t>
  </si>
  <si>
    <t>ange de mer</t>
  </si>
  <si>
    <t>R0488</t>
  </si>
  <si>
    <t>ange de mer commun</t>
  </si>
  <si>
    <t>R0489</t>
  </si>
  <si>
    <t>R0490</t>
  </si>
  <si>
    <t>anguille d amerique</t>
  </si>
  <si>
    <t>R0491</t>
  </si>
  <si>
    <t>anguille d australie</t>
  </si>
  <si>
    <t>R0492</t>
  </si>
  <si>
    <t>anguille d europe</t>
  </si>
  <si>
    <t>R0493</t>
  </si>
  <si>
    <t>anguille de nouvelle zelande</t>
  </si>
  <si>
    <t>R0494</t>
  </si>
  <si>
    <t>anguille du japon</t>
  </si>
  <si>
    <t>R0495</t>
  </si>
  <si>
    <t>antimora bleu</t>
  </si>
  <si>
    <t>R0496</t>
  </si>
  <si>
    <t>atherine peruvienne</t>
  </si>
  <si>
    <t>R0497</t>
  </si>
  <si>
    <t>badeche rouge</t>
  </si>
  <si>
    <t>R0498</t>
  </si>
  <si>
    <t>bagre laulao</t>
  </si>
  <si>
    <t>R0499</t>
  </si>
  <si>
    <t>bagre paysan</t>
  </si>
  <si>
    <t>R0500</t>
  </si>
  <si>
    <t>bagre vaillant</t>
  </si>
  <si>
    <t>R0501</t>
  </si>
  <si>
    <t>balai de l atlantique</t>
  </si>
  <si>
    <t>R0502</t>
  </si>
  <si>
    <t>balaou de l atlantique</t>
  </si>
  <si>
    <t>R0503</t>
  </si>
  <si>
    <t>balaou du japon</t>
  </si>
  <si>
    <t>R0504</t>
  </si>
  <si>
    <t>R0505</t>
  </si>
  <si>
    <t>bar blanc d amerique</t>
  </si>
  <si>
    <t>R0506</t>
  </si>
  <si>
    <t>bar commun</t>
  </si>
  <si>
    <t>R0507</t>
  </si>
  <si>
    <t>bar d amerique</t>
  </si>
  <si>
    <t>R0508</t>
  </si>
  <si>
    <t>bar du pacifique</t>
  </si>
  <si>
    <t>R0509</t>
  </si>
  <si>
    <t>bar tachete</t>
  </si>
  <si>
    <t>R0510</t>
  </si>
  <si>
    <t>barbeau</t>
  </si>
  <si>
    <t>R0511</t>
  </si>
  <si>
    <t>barbure mamali</t>
  </si>
  <si>
    <t>R0512</t>
  </si>
  <si>
    <t>barracuda</t>
  </si>
  <si>
    <t>R0513</t>
  </si>
  <si>
    <t>barracuda a bandes dorees</t>
  </si>
  <si>
    <t>R0514</t>
  </si>
  <si>
    <t>barracuda argente</t>
  </si>
  <si>
    <t>R0515</t>
  </si>
  <si>
    <t>barracuda dents de scie</t>
  </si>
  <si>
    <t>R0516</t>
  </si>
  <si>
    <t>barracuda guachanche</t>
  </si>
  <si>
    <t>R0517</t>
  </si>
  <si>
    <t>barracuda guineen</t>
  </si>
  <si>
    <t>R0518</t>
  </si>
  <si>
    <t>barracuda jello</t>
  </si>
  <si>
    <t>R0519</t>
  </si>
  <si>
    <t>baudroie</t>
  </si>
  <si>
    <t>R0520</t>
  </si>
  <si>
    <t>baudroie africaine</t>
  </si>
  <si>
    <t>R0521</t>
  </si>
  <si>
    <t>baudroie commune</t>
  </si>
  <si>
    <t>R0522</t>
  </si>
  <si>
    <t>baudroie d amerique</t>
  </si>
  <si>
    <t>R0523</t>
  </si>
  <si>
    <t>baudroie diable</t>
  </si>
  <si>
    <t>R0524</t>
  </si>
  <si>
    <t>baudroie du japon</t>
  </si>
  <si>
    <t>R0525</t>
  </si>
  <si>
    <t>baudroie pecheuse</t>
  </si>
  <si>
    <t>R0526</t>
  </si>
  <si>
    <t>baudroie rousse</t>
  </si>
  <si>
    <t>R0527</t>
  </si>
  <si>
    <t>beauclaire miroir</t>
  </si>
  <si>
    <t>R0528</t>
  </si>
  <si>
    <t>beauclaire pintade</t>
  </si>
  <si>
    <t>R0529</t>
  </si>
  <si>
    <t>beauclaire soleil</t>
  </si>
  <si>
    <t>R0530</t>
  </si>
  <si>
    <t>becune argentee</t>
  </si>
  <si>
    <t>R0531</t>
  </si>
  <si>
    <t>becune europeenne</t>
  </si>
  <si>
    <t>R0532</t>
  </si>
  <si>
    <t>becune guachanche</t>
  </si>
  <si>
    <t>R0533</t>
  </si>
  <si>
    <t>becune guineenne</t>
  </si>
  <si>
    <t>R0534</t>
  </si>
  <si>
    <t>becune jello</t>
  </si>
  <si>
    <t>R0535</t>
  </si>
  <si>
    <t>bereche du pacifique</t>
  </si>
  <si>
    <t>R0536</t>
  </si>
  <si>
    <t>beryx australien</t>
  </si>
  <si>
    <t>R0537</t>
  </si>
  <si>
    <t>beryx commun</t>
  </si>
  <si>
    <t>R0538</t>
  </si>
  <si>
    <t>beryx long</t>
  </si>
  <si>
    <t>R0539</t>
  </si>
  <si>
    <t>bonite</t>
  </si>
  <si>
    <t>R0540</t>
  </si>
  <si>
    <t>bonite a dos raye</t>
  </si>
  <si>
    <t>R0541</t>
  </si>
  <si>
    <t>bonite a ventre raye</t>
  </si>
  <si>
    <t>R0542</t>
  </si>
  <si>
    <t>bonite de l ocean indien</t>
  </si>
  <si>
    <t>R0543</t>
  </si>
  <si>
    <t>bonite du pacifique oriental</t>
  </si>
  <si>
    <t>R0544</t>
  </si>
  <si>
    <t>bottarga</t>
  </si>
  <si>
    <t>R0545</t>
  </si>
  <si>
    <t>R0546</t>
  </si>
  <si>
    <t>bourride</t>
  </si>
  <si>
    <t>R0547</t>
  </si>
  <si>
    <t>bourrugue de crique</t>
  </si>
  <si>
    <t>R0548</t>
  </si>
  <si>
    <t>bourrugue du golfe</t>
  </si>
  <si>
    <t>R0549</t>
  </si>
  <si>
    <t>bourrugue renard</t>
  </si>
  <si>
    <t>R0550</t>
  </si>
  <si>
    <t>bourse lisse</t>
  </si>
  <si>
    <t>R0551</t>
  </si>
  <si>
    <t>bourse loulou</t>
  </si>
  <si>
    <t>R0552</t>
  </si>
  <si>
    <t>boutargue</t>
  </si>
  <si>
    <t>R0553</t>
  </si>
  <si>
    <t>R0554</t>
  </si>
  <si>
    <t>breme bordeliere</t>
  </si>
  <si>
    <t>R0555</t>
  </si>
  <si>
    <t>breme noire</t>
  </si>
  <si>
    <t>R0556</t>
  </si>
  <si>
    <t>R0557</t>
  </si>
  <si>
    <t>brotule barbee</t>
  </si>
  <si>
    <t>R0558</t>
  </si>
  <si>
    <t>brotule rosee</t>
  </si>
  <si>
    <t>R0559</t>
  </si>
  <si>
    <t>R0560</t>
  </si>
  <si>
    <t>cabot austral</t>
  </si>
  <si>
    <t>R0561</t>
  </si>
  <si>
    <t>caesio a croissant</t>
  </si>
  <si>
    <t>R0562</t>
  </si>
  <si>
    <t>caesio a ventre rouge</t>
  </si>
  <si>
    <t>R0563</t>
  </si>
  <si>
    <t>cagna rayee</t>
  </si>
  <si>
    <t>R0564</t>
  </si>
  <si>
    <t>capelan atlantique</t>
  </si>
  <si>
    <t>R0565</t>
  </si>
  <si>
    <t>capelan de mediterranee</t>
  </si>
  <si>
    <t>R0566</t>
  </si>
  <si>
    <t>capitaine tatoue</t>
  </si>
  <si>
    <t>R0567</t>
  </si>
  <si>
    <t>capucette de l atlantique</t>
  </si>
  <si>
    <t>R0568</t>
  </si>
  <si>
    <t>capucin jaune</t>
  </si>
  <si>
    <t>R0569</t>
  </si>
  <si>
    <t>carangue</t>
  </si>
  <si>
    <t>R0570</t>
  </si>
  <si>
    <t>carangue arc en ciel</t>
  </si>
  <si>
    <t>R0571</t>
  </si>
  <si>
    <t>carangue balo</t>
  </si>
  <si>
    <t>R0572</t>
  </si>
  <si>
    <t>carangue coubali</t>
  </si>
  <si>
    <t>R0573</t>
  </si>
  <si>
    <t>carangue crevalle</t>
  </si>
  <si>
    <t>R0574</t>
  </si>
  <si>
    <t>carangue dentee</t>
  </si>
  <si>
    <t>R0575</t>
  </si>
  <si>
    <t>carangue grosse tete</t>
  </si>
  <si>
    <t>R0576</t>
  </si>
  <si>
    <t>carangue moyole</t>
  </si>
  <si>
    <t>R0577</t>
  </si>
  <si>
    <t>carangue pailletee</t>
  </si>
  <si>
    <t>R0578</t>
  </si>
  <si>
    <t>carangue vorace</t>
  </si>
  <si>
    <t>R0579</t>
  </si>
  <si>
    <t>cardeau argentin</t>
  </si>
  <si>
    <t>R0580</t>
  </si>
  <si>
    <t>cardeau d ete</t>
  </si>
  <si>
    <t>R0581</t>
  </si>
  <si>
    <t>cardeau hirame</t>
  </si>
  <si>
    <t>R0582</t>
  </si>
  <si>
    <t>cardine</t>
  </si>
  <si>
    <t>R0583</t>
  </si>
  <si>
    <t>cardine a quatre taches</t>
  </si>
  <si>
    <t>R0584</t>
  </si>
  <si>
    <t>cardine de californie</t>
  </si>
  <si>
    <t>R0585</t>
  </si>
  <si>
    <t>cardine du canada</t>
  </si>
  <si>
    <t>R0586</t>
  </si>
  <si>
    <t>cardine du pacifique</t>
  </si>
  <si>
    <t>R0587</t>
  </si>
  <si>
    <t>cardine franche</t>
  </si>
  <si>
    <t>R0588</t>
  </si>
  <si>
    <t>cardine tropicale</t>
  </si>
  <si>
    <t>R0589</t>
  </si>
  <si>
    <t>R0590</t>
  </si>
  <si>
    <t>carrelet</t>
  </si>
  <si>
    <t>R0591</t>
  </si>
  <si>
    <t>castagnole</t>
  </si>
  <si>
    <t>R0592</t>
  </si>
  <si>
    <t>castagnoline noire</t>
  </si>
  <si>
    <t>R0593</t>
  </si>
  <si>
    <t>castanette d argentine</t>
  </si>
  <si>
    <t>R0594</t>
  </si>
  <si>
    <t>R0595</t>
  </si>
  <si>
    <t>cepole commune</t>
  </si>
  <si>
    <t>R0596</t>
  </si>
  <si>
    <t>cernier commun</t>
  </si>
  <si>
    <t>R0597</t>
  </si>
  <si>
    <t>cernier de nouvelle zelande</t>
  </si>
  <si>
    <t>R0598</t>
  </si>
  <si>
    <t>chabot de mer</t>
  </si>
  <si>
    <t>R0599</t>
  </si>
  <si>
    <t>charbonnier</t>
  </si>
  <si>
    <t>R0600</t>
  </si>
  <si>
    <t>chardin du pacifique</t>
  </si>
  <si>
    <t>R0601</t>
  </si>
  <si>
    <t>chardin fil</t>
  </si>
  <si>
    <t>R0602</t>
  </si>
  <si>
    <t>chimere commune</t>
  </si>
  <si>
    <t>R0603</t>
  </si>
  <si>
    <t>chinchard</t>
  </si>
  <si>
    <t>R0604</t>
  </si>
  <si>
    <t>chinchard a queue jaune</t>
  </si>
  <si>
    <t>R0605</t>
  </si>
  <si>
    <t>chinchard commun</t>
  </si>
  <si>
    <t>R0606</t>
  </si>
  <si>
    <t>chinchard cunene</t>
  </si>
  <si>
    <t>R0607</t>
  </si>
  <si>
    <t>chinchard du cap</t>
  </si>
  <si>
    <t>R0608</t>
  </si>
  <si>
    <t>chinchard du large</t>
  </si>
  <si>
    <t>R0609</t>
  </si>
  <si>
    <t>chinchard frappeur</t>
  </si>
  <si>
    <t>R0610</t>
  </si>
  <si>
    <t>clupeonelle de la mer noire et caspienne</t>
  </si>
  <si>
    <t>R0611</t>
  </si>
  <si>
    <t>R0612</t>
  </si>
  <si>
    <t>cohana doree</t>
  </si>
  <si>
    <t>R0613</t>
  </si>
  <si>
    <t>cohana tolu</t>
  </si>
  <si>
    <t>R0614</t>
  </si>
  <si>
    <t>colas a bandes dorees</t>
  </si>
  <si>
    <t>R0615</t>
  </si>
  <si>
    <t>colas bagnard</t>
  </si>
  <si>
    <t>R0616</t>
  </si>
  <si>
    <t>colas fil</t>
  </si>
  <si>
    <t>R0617</t>
  </si>
  <si>
    <t>colin austral</t>
  </si>
  <si>
    <t>R0618</t>
  </si>
  <si>
    <t>R0619</t>
  </si>
  <si>
    <t>colin des kerguelen</t>
  </si>
  <si>
    <t>R0620</t>
  </si>
  <si>
    <t>colin pour les filets surgeles</t>
  </si>
  <si>
    <t>R0621</t>
  </si>
  <si>
    <t>comete de russel</t>
  </si>
  <si>
    <t>R0622</t>
  </si>
  <si>
    <t>comete ronde</t>
  </si>
  <si>
    <t>R0623</t>
  </si>
  <si>
    <t>compere tachete</t>
  </si>
  <si>
    <t>R0624</t>
  </si>
  <si>
    <t>congre</t>
  </si>
  <si>
    <t>R0625</t>
  </si>
  <si>
    <t>congre argentin</t>
  </si>
  <si>
    <t>R0626</t>
  </si>
  <si>
    <t>congre commun</t>
  </si>
  <si>
    <t>R0627</t>
  </si>
  <si>
    <t>corb commun</t>
  </si>
  <si>
    <t>R0628</t>
  </si>
  <si>
    <t>cordonnier bossu</t>
  </si>
  <si>
    <t>R0629</t>
  </si>
  <si>
    <t>coregone</t>
  </si>
  <si>
    <t>R0630</t>
  </si>
  <si>
    <t>coregone blanc</t>
  </si>
  <si>
    <t>R0631</t>
  </si>
  <si>
    <t>coregone cisco</t>
  </si>
  <si>
    <t>R0632</t>
  </si>
  <si>
    <t>coregone du lac</t>
  </si>
  <si>
    <t>R0633</t>
  </si>
  <si>
    <t>coregone lavaret</t>
  </si>
  <si>
    <t>R0634</t>
  </si>
  <si>
    <t>coregone pallae</t>
  </si>
  <si>
    <t>R0635</t>
  </si>
  <si>
    <t>coregone pollan</t>
  </si>
  <si>
    <t>R0636</t>
  </si>
  <si>
    <t>coryphene</t>
  </si>
  <si>
    <t>R0637</t>
  </si>
  <si>
    <t>courbine barbiche</t>
  </si>
  <si>
    <t>R0638</t>
  </si>
  <si>
    <t>courbine barbichette</t>
  </si>
  <si>
    <t>R0639</t>
  </si>
  <si>
    <t>courbine bobo</t>
  </si>
  <si>
    <t>R0640</t>
  </si>
  <si>
    <t>courbine chasseur</t>
  </si>
  <si>
    <t>R0641</t>
  </si>
  <si>
    <t>courbine du senegal</t>
  </si>
  <si>
    <t>R0642</t>
  </si>
  <si>
    <t>courbine gabo</t>
  </si>
  <si>
    <t>R0643</t>
  </si>
  <si>
    <t>courbine grise</t>
  </si>
  <si>
    <t>R0644</t>
  </si>
  <si>
    <t>courbine indienne</t>
  </si>
  <si>
    <t>R0645</t>
  </si>
  <si>
    <t>courbine jaune</t>
  </si>
  <si>
    <t>R0646</t>
  </si>
  <si>
    <t>courbine nanka</t>
  </si>
  <si>
    <t>R0647</t>
  </si>
  <si>
    <t>courbine pintade</t>
  </si>
  <si>
    <t>R0648</t>
  </si>
  <si>
    <t>courbine soldat</t>
  </si>
  <si>
    <t>R0649</t>
  </si>
  <si>
    <t>courbine tachetee</t>
  </si>
  <si>
    <t>R0650</t>
  </si>
  <si>
    <t>courbine ti yeux</t>
  </si>
  <si>
    <t>R0651</t>
  </si>
  <si>
    <t>crapaud goulu</t>
  </si>
  <si>
    <t>R0652</t>
  </si>
  <si>
    <t>crapaud guyanais</t>
  </si>
  <si>
    <t>R0653</t>
  </si>
  <si>
    <t>croissant queue blanche</t>
  </si>
  <si>
    <t>R0654</t>
  </si>
  <si>
    <t>croissant queue jaune</t>
  </si>
  <si>
    <t>R0655</t>
  </si>
  <si>
    <t>crossie blanc</t>
  </si>
  <si>
    <t>R0656</t>
  </si>
  <si>
    <t>crossie chucumite</t>
  </si>
  <si>
    <t>R0657</t>
  </si>
  <si>
    <t>crossie constantin</t>
  </si>
  <si>
    <t>R0658</t>
  </si>
  <si>
    <t>crossie epee</t>
  </si>
  <si>
    <t>R0659</t>
  </si>
  <si>
    <t>crossie mexicain</t>
  </si>
  <si>
    <t>R0660</t>
  </si>
  <si>
    <t>croupia grande mer</t>
  </si>
  <si>
    <t>R0661</t>
  </si>
  <si>
    <t>croupia roche</t>
  </si>
  <si>
    <t>R0662</t>
  </si>
  <si>
    <t>cyprin dore</t>
  </si>
  <si>
    <t>R0663</t>
  </si>
  <si>
    <t>R0664</t>
  </si>
  <si>
    <t>demi bec</t>
  </si>
  <si>
    <t>R0665</t>
  </si>
  <si>
    <t>demi bec du bresil</t>
  </si>
  <si>
    <t>R0666</t>
  </si>
  <si>
    <t>demi bec du japon</t>
  </si>
  <si>
    <t>R0667</t>
  </si>
  <si>
    <t>demi bec du pacifique</t>
  </si>
  <si>
    <t>R0668</t>
  </si>
  <si>
    <t>dente a gros yeux</t>
  </si>
  <si>
    <t>R0669</t>
  </si>
  <si>
    <t>dente a points bleu</t>
  </si>
  <si>
    <t>R0670</t>
  </si>
  <si>
    <t>dente a tache rouge</t>
  </si>
  <si>
    <t>R0671</t>
  </si>
  <si>
    <t>dente angolais</t>
  </si>
  <si>
    <t>R0672</t>
  </si>
  <si>
    <t>dente commun</t>
  </si>
  <si>
    <t>R0673</t>
  </si>
  <si>
    <t>dente congolais</t>
  </si>
  <si>
    <t>R0674</t>
  </si>
  <si>
    <t>dente de l ocean indien</t>
  </si>
  <si>
    <t>R0675</t>
  </si>
  <si>
    <t>dente des canaries</t>
  </si>
  <si>
    <t>R0676</t>
  </si>
  <si>
    <t>dente du maroc</t>
  </si>
  <si>
    <t>R0677</t>
  </si>
  <si>
    <t>dente rose</t>
  </si>
  <si>
    <t>R0678</t>
  </si>
  <si>
    <t>diagramme a barres blanches</t>
  </si>
  <si>
    <t>R0679</t>
  </si>
  <si>
    <t>diagramme bagnard</t>
  </si>
  <si>
    <t>R0680</t>
  </si>
  <si>
    <t>diagramme burro</t>
  </si>
  <si>
    <t>R0681</t>
  </si>
  <si>
    <t>diagramme citron</t>
  </si>
  <si>
    <t>R0682</t>
  </si>
  <si>
    <t>diagramme voilier</t>
  </si>
  <si>
    <t>R0683</t>
  </si>
  <si>
    <t>disque portugais</t>
  </si>
  <si>
    <t>R0684</t>
  </si>
  <si>
    <t>donzelle a nageoire noire</t>
  </si>
  <si>
    <t>R0685</t>
  </si>
  <si>
    <t>R0686</t>
  </si>
  <si>
    <t>dorade argentee</t>
  </si>
  <si>
    <t>R0687</t>
  </si>
  <si>
    <t>dorade coryphene</t>
  </si>
  <si>
    <t>R0688</t>
  </si>
  <si>
    <t>dorade du pacifique</t>
  </si>
  <si>
    <t>R0689</t>
  </si>
  <si>
    <t>dorade grise</t>
  </si>
  <si>
    <t>R0690</t>
  </si>
  <si>
    <t>dorade marbre</t>
  </si>
  <si>
    <t>R0691</t>
  </si>
  <si>
    <t>dorade rose</t>
  </si>
  <si>
    <t>R0692</t>
  </si>
  <si>
    <t>dorade rouge</t>
  </si>
  <si>
    <t>R0693</t>
  </si>
  <si>
    <t>R0694</t>
  </si>
  <si>
    <t>dorade sebaste</t>
  </si>
  <si>
    <t>R0695</t>
  </si>
  <si>
    <t>dore austral</t>
  </si>
  <si>
    <t>R0696</t>
  </si>
  <si>
    <t>dore epineux</t>
  </si>
  <si>
    <t>R0697</t>
  </si>
  <si>
    <t>dore jaune</t>
  </si>
  <si>
    <t>R0698</t>
  </si>
  <si>
    <t>dore noir</t>
  </si>
  <si>
    <t>R0699</t>
  </si>
  <si>
    <t>dore tachete</t>
  </si>
  <si>
    <t>R0700</t>
  </si>
  <si>
    <t>dore verruqueux</t>
  </si>
  <si>
    <t>R0701</t>
  </si>
  <si>
    <t>dragonnet lyre</t>
  </si>
  <si>
    <t>R0702</t>
  </si>
  <si>
    <t>R0703</t>
  </si>
  <si>
    <t>emissole blanche</t>
  </si>
  <si>
    <t>R0704</t>
  </si>
  <si>
    <t>emissole douce</t>
  </si>
  <si>
    <t>R0705</t>
  </si>
  <si>
    <t>emissole gatuso</t>
  </si>
  <si>
    <t>R0706</t>
  </si>
  <si>
    <t>emissole lisse</t>
  </si>
  <si>
    <t>R0707</t>
  </si>
  <si>
    <t>emissole tachetee</t>
  </si>
  <si>
    <t>R0708</t>
  </si>
  <si>
    <t>emissole ti yeux</t>
  </si>
  <si>
    <t>R0709</t>
  </si>
  <si>
    <t>empereur</t>
  </si>
  <si>
    <t>R0710</t>
  </si>
  <si>
    <t>empereur de mediterranee</t>
  </si>
  <si>
    <t>R0711</t>
  </si>
  <si>
    <t>en eau de mer</t>
  </si>
  <si>
    <t>R0712</t>
  </si>
  <si>
    <t>eperlan d amerique</t>
  </si>
  <si>
    <t>R0713</t>
  </si>
  <si>
    <t>eperlan d europe</t>
  </si>
  <si>
    <t>R0714</t>
  </si>
  <si>
    <t>escolier blanc</t>
  </si>
  <si>
    <t>R0715</t>
  </si>
  <si>
    <t>escolier noir</t>
  </si>
  <si>
    <t>R0716</t>
  </si>
  <si>
    <t>R0717</t>
  </si>
  <si>
    <t>esturgeon a museau court</t>
  </si>
  <si>
    <t>R0718</t>
  </si>
  <si>
    <t>esturgeon beluga</t>
  </si>
  <si>
    <t>R0719</t>
  </si>
  <si>
    <t>esturgeon blanc</t>
  </si>
  <si>
    <t>R0720</t>
  </si>
  <si>
    <t>esturgeon d europe occidentale</t>
  </si>
  <si>
    <t>R0721</t>
  </si>
  <si>
    <t>esturgeon du danube</t>
  </si>
  <si>
    <t>R0722</t>
  </si>
  <si>
    <t>esturgeon etoile</t>
  </si>
  <si>
    <t>R0723</t>
  </si>
  <si>
    <t>esturgeon jaune d amerique</t>
  </si>
  <si>
    <t>R0724</t>
  </si>
  <si>
    <t>esturgeon noir d amerique</t>
  </si>
  <si>
    <t>R0725</t>
  </si>
  <si>
    <t>esturgeon perse</t>
  </si>
  <si>
    <t>R0726</t>
  </si>
  <si>
    <t>esturgeon siberien</t>
  </si>
  <si>
    <t>R0727</t>
  </si>
  <si>
    <t>esturgeon sterlet</t>
  </si>
  <si>
    <t>R0728</t>
  </si>
  <si>
    <t>ethmalose d afrique</t>
  </si>
  <si>
    <t>R0729</t>
  </si>
  <si>
    <t>fanfre noir d amerique</t>
  </si>
  <si>
    <t>R0730</t>
  </si>
  <si>
    <t>farine de poisson</t>
  </si>
  <si>
    <t>R0731</t>
  </si>
  <si>
    <t>fausse limande</t>
  </si>
  <si>
    <t>R0732</t>
  </si>
  <si>
    <t>fausse limande du pacifique</t>
  </si>
  <si>
    <t>R0733</t>
  </si>
  <si>
    <t>fausse limande sombre</t>
  </si>
  <si>
    <t>R0734</t>
  </si>
  <si>
    <t>faux saint pierre</t>
  </si>
  <si>
    <t>R0735</t>
  </si>
  <si>
    <t>fera du canada</t>
  </si>
  <si>
    <t>R0736</t>
  </si>
  <si>
    <t>filet de poisson</t>
  </si>
  <si>
    <t>R0737</t>
  </si>
  <si>
    <t>R0738</t>
  </si>
  <si>
    <t>fish sauce</t>
  </si>
  <si>
    <t>R0739</t>
  </si>
  <si>
    <t>flet commun</t>
  </si>
  <si>
    <t>R0740</t>
  </si>
  <si>
    <t>R0741</t>
  </si>
  <si>
    <t>fletan de l atlantique</t>
  </si>
  <si>
    <t>R0742</t>
  </si>
  <si>
    <t>fletan du groenland</t>
  </si>
  <si>
    <t>R0743</t>
  </si>
  <si>
    <t>fletan du pacifique</t>
  </si>
  <si>
    <t>R0744</t>
  </si>
  <si>
    <t>R0745</t>
  </si>
  <si>
    <t>fletan noir commun</t>
  </si>
  <si>
    <t>R0746</t>
  </si>
  <si>
    <t>fond de poisson</t>
  </si>
  <si>
    <t>R0747</t>
  </si>
  <si>
    <t>forgeron aile</t>
  </si>
  <si>
    <t>R0748</t>
  </si>
  <si>
    <t>forgeron ponctue</t>
  </si>
  <si>
    <t>R0749</t>
  </si>
  <si>
    <t>fouget barbet barberin</t>
  </si>
  <si>
    <t>R0750</t>
  </si>
  <si>
    <t>R0751</t>
  </si>
  <si>
    <t>fusilier a bande large</t>
  </si>
  <si>
    <t>R0752</t>
  </si>
  <si>
    <t>fusilier a bandes variees</t>
  </si>
  <si>
    <t>R0753</t>
  </si>
  <si>
    <t>fusilier a deux bandes</t>
  </si>
  <si>
    <t>R0754</t>
  </si>
  <si>
    <t>fusilier a dos jaune</t>
  </si>
  <si>
    <t>R0755</t>
  </si>
  <si>
    <t>fusilier a dos jaune et bleu</t>
  </si>
  <si>
    <t>R0756</t>
  </si>
  <si>
    <t>fusilier a trois bandes</t>
  </si>
  <si>
    <t>R0757</t>
  </si>
  <si>
    <t>fusilier a une bande</t>
  </si>
  <si>
    <t>R0758</t>
  </si>
  <si>
    <t>fusilier banane</t>
  </si>
  <si>
    <t>R0759</t>
  </si>
  <si>
    <t>fusilier capricorne</t>
  </si>
  <si>
    <t>R0760</t>
  </si>
  <si>
    <t>fusilier de randall</t>
  </si>
  <si>
    <t>R0761</t>
  </si>
  <si>
    <t>fusilier de suez</t>
  </si>
  <si>
    <t>R0762</t>
  </si>
  <si>
    <t>fusilier strie</t>
  </si>
  <si>
    <t>R0763</t>
  </si>
  <si>
    <t>gardon</t>
  </si>
  <si>
    <t>R0764</t>
  </si>
  <si>
    <t>R0765</t>
  </si>
  <si>
    <t>gélatine de poisson</t>
  </si>
  <si>
    <t>R0766</t>
  </si>
  <si>
    <t>gelée de poisson</t>
  </si>
  <si>
    <t>gelee de poisson</t>
  </si>
  <si>
    <t>R0767</t>
  </si>
  <si>
    <t>goret mule</t>
  </si>
  <si>
    <t>R0768</t>
  </si>
  <si>
    <t>gorette catire</t>
  </si>
  <si>
    <t>R0769</t>
  </si>
  <si>
    <t>gorette jaune</t>
  </si>
  <si>
    <t>R0770</t>
  </si>
  <si>
    <t>goujon</t>
  </si>
  <si>
    <t>R0771</t>
  </si>
  <si>
    <t>grand requin marteau</t>
  </si>
  <si>
    <t>R0772</t>
  </si>
  <si>
    <t>grand tambour</t>
  </si>
  <si>
    <t>R0773</t>
  </si>
  <si>
    <t>grande allache</t>
  </si>
  <si>
    <t>R0774</t>
  </si>
  <si>
    <t>grande argentine</t>
  </si>
  <si>
    <t>R0775</t>
  </si>
  <si>
    <t>grande catagnole</t>
  </si>
  <si>
    <t>R0776</t>
  </si>
  <si>
    <t>grande gueule</t>
  </si>
  <si>
    <t>R0777</t>
  </si>
  <si>
    <t>grande moride</t>
  </si>
  <si>
    <t>R0778</t>
  </si>
  <si>
    <t>grande raie</t>
  </si>
  <si>
    <t>R0779</t>
  </si>
  <si>
    <t>grande roussette</t>
  </si>
  <si>
    <t>R0780</t>
  </si>
  <si>
    <t>grande verrue tigre</t>
  </si>
  <si>
    <t>R0781</t>
  </si>
  <si>
    <t>grande vive</t>
  </si>
  <si>
    <t>R0782</t>
  </si>
  <si>
    <t>grenadier</t>
  </si>
  <si>
    <t>R0783</t>
  </si>
  <si>
    <t>grenadier antarctique</t>
  </si>
  <si>
    <t>R0784</t>
  </si>
  <si>
    <t>grenadier bleu</t>
  </si>
  <si>
    <t>R0785</t>
  </si>
  <si>
    <t>grenadier de roche</t>
  </si>
  <si>
    <t>R0786</t>
  </si>
  <si>
    <t>grenadier fouet</t>
  </si>
  <si>
    <t>R0787</t>
  </si>
  <si>
    <t>grenadier geant</t>
  </si>
  <si>
    <t>R0788</t>
  </si>
  <si>
    <t>grenadier gros yeux des kerguelen</t>
  </si>
  <si>
    <t>R0789</t>
  </si>
  <si>
    <t>grondeur coq</t>
  </si>
  <si>
    <t>R0790</t>
  </si>
  <si>
    <t>grondeur nez de cochon</t>
  </si>
  <si>
    <t>R0791</t>
  </si>
  <si>
    <t>grondeur perroquet</t>
  </si>
  <si>
    <t>R0792</t>
  </si>
  <si>
    <t>grondeur sompat</t>
  </si>
  <si>
    <t>R0793</t>
  </si>
  <si>
    <t>grondin</t>
  </si>
  <si>
    <t>R0794</t>
  </si>
  <si>
    <t>grondin a aile bleue</t>
  </si>
  <si>
    <t>R0795</t>
  </si>
  <si>
    <t>grondin camard</t>
  </si>
  <si>
    <t>R0796</t>
  </si>
  <si>
    <t>grondin d amerique</t>
  </si>
  <si>
    <t>R0797</t>
  </si>
  <si>
    <t>grondin du cap</t>
  </si>
  <si>
    <t>R0798</t>
  </si>
  <si>
    <t>grondin gris</t>
  </si>
  <si>
    <t>R0799</t>
  </si>
  <si>
    <t>grondin lyre</t>
  </si>
  <si>
    <t>R0800</t>
  </si>
  <si>
    <t>grondin morrude</t>
  </si>
  <si>
    <t>R0801</t>
  </si>
  <si>
    <t>grondin perlon</t>
  </si>
  <si>
    <t>R0802</t>
  </si>
  <si>
    <t>grondin rouge</t>
  </si>
  <si>
    <t>R0803</t>
  </si>
  <si>
    <t>gros yeux</t>
  </si>
  <si>
    <t>R0804</t>
  </si>
  <si>
    <t>guinee machete</t>
  </si>
  <si>
    <t>R0805</t>
  </si>
  <si>
    <t>guite de patagonie</t>
  </si>
  <si>
    <t>R0806</t>
  </si>
  <si>
    <t>R0807</t>
  </si>
  <si>
    <t>hake</t>
  </si>
  <si>
    <t>R0808</t>
  </si>
  <si>
    <t>halibut</t>
  </si>
  <si>
    <t>R0809</t>
  </si>
  <si>
    <t>R0810</t>
  </si>
  <si>
    <t>hareng commun</t>
  </si>
  <si>
    <t>R0811</t>
  </si>
  <si>
    <t>hareng du pacifique</t>
  </si>
  <si>
    <t>R0812</t>
  </si>
  <si>
    <t>hemirhombe du senegal</t>
  </si>
  <si>
    <t>R0813</t>
  </si>
  <si>
    <t>hoki d argentine</t>
  </si>
  <si>
    <t>R0814</t>
  </si>
  <si>
    <t>hoki de nouvelle zelande</t>
  </si>
  <si>
    <t>R0815</t>
  </si>
  <si>
    <t>hoki de patagonie</t>
  </si>
  <si>
    <t>R0816</t>
  </si>
  <si>
    <t>hoplostete rouge</t>
  </si>
  <si>
    <t>R0817</t>
  </si>
  <si>
    <t>huile de poisson</t>
  </si>
  <si>
    <t>R0818</t>
  </si>
  <si>
    <t>R0819</t>
  </si>
  <si>
    <t>julienne espagnole</t>
  </si>
  <si>
    <t>R0820</t>
  </si>
  <si>
    <t>juliennette de patagonie</t>
  </si>
  <si>
    <t>R0821</t>
  </si>
  <si>
    <t>labre capitaine</t>
  </si>
  <si>
    <t>R0822</t>
  </si>
  <si>
    <t>labre coquette</t>
  </si>
  <si>
    <t>R0823</t>
  </si>
  <si>
    <t>lamproie arctique</t>
  </si>
  <si>
    <t>R0824</t>
  </si>
  <si>
    <t>lamproie de riviere</t>
  </si>
  <si>
    <t>R0825</t>
  </si>
  <si>
    <t>lamproie marine</t>
  </si>
  <si>
    <t>R0826</t>
  </si>
  <si>
    <t>lancon cicerele</t>
  </si>
  <si>
    <t>R0827</t>
  </si>
  <si>
    <t>lancon commun</t>
  </si>
  <si>
    <t>R0828</t>
  </si>
  <si>
    <t>lancon d amerique</t>
  </si>
  <si>
    <t>R0829</t>
  </si>
  <si>
    <t>lancon du pacifique</t>
  </si>
  <si>
    <t>R0830</t>
  </si>
  <si>
    <t>lancon equille</t>
  </si>
  <si>
    <t>R0831</t>
  </si>
  <si>
    <t>legine antarctique</t>
  </si>
  <si>
    <t>R0832</t>
  </si>
  <si>
    <t>legine australe</t>
  </si>
  <si>
    <t>R0833</t>
  </si>
  <si>
    <t>liche de l atlantique</t>
  </si>
  <si>
    <t>R0834</t>
  </si>
  <si>
    <t>liche lirio</t>
  </si>
  <si>
    <t>R0835</t>
  </si>
  <si>
    <t>R0836</t>
  </si>
  <si>
    <t>lieu de l alaska</t>
  </si>
  <si>
    <t>R0837</t>
  </si>
  <si>
    <t>R0838</t>
  </si>
  <si>
    <t>R0839</t>
  </si>
  <si>
    <t>limande a queue jaune</t>
  </si>
  <si>
    <t>R0840</t>
  </si>
  <si>
    <t>limande commune</t>
  </si>
  <si>
    <t>R0841</t>
  </si>
  <si>
    <t>limande du japon</t>
  </si>
  <si>
    <t>R0842</t>
  </si>
  <si>
    <t>limande du nord</t>
  </si>
  <si>
    <t>R0843</t>
  </si>
  <si>
    <t>limande jaune</t>
  </si>
  <si>
    <t>R0844</t>
  </si>
  <si>
    <t>limande plie rouge</t>
  </si>
  <si>
    <t>R0845</t>
  </si>
  <si>
    <t>R0846</t>
  </si>
  <si>
    <t>limande sole commune</t>
  </si>
  <si>
    <t>R0847</t>
  </si>
  <si>
    <t>limande sole de nouvelle zelande</t>
  </si>
  <si>
    <t>R0848</t>
  </si>
  <si>
    <t>limande sole du pacifique</t>
  </si>
  <si>
    <t>R0849</t>
  </si>
  <si>
    <t>R0850</t>
  </si>
  <si>
    <t>lingue bleue</t>
  </si>
  <si>
    <t>R0851</t>
  </si>
  <si>
    <t>lingue espagnole</t>
  </si>
  <si>
    <t>R0852</t>
  </si>
  <si>
    <t>lingue franche</t>
  </si>
  <si>
    <t>R0853</t>
  </si>
  <si>
    <t>lippu tricroupia</t>
  </si>
  <si>
    <t>R0854</t>
  </si>
  <si>
    <t>loche de riviere</t>
  </si>
  <si>
    <t>R0855</t>
  </si>
  <si>
    <t>loche franche</t>
  </si>
  <si>
    <t>R0856</t>
  </si>
  <si>
    <t>lompe</t>
  </si>
  <si>
    <t>R0857</t>
  </si>
  <si>
    <t>loquette d amerique</t>
  </si>
  <si>
    <t>R0858</t>
  </si>
  <si>
    <t>loquette d europe</t>
  </si>
  <si>
    <t>R0859</t>
  </si>
  <si>
    <t>lote de riviere</t>
  </si>
  <si>
    <t>R0860</t>
  </si>
  <si>
    <t>R0861</t>
  </si>
  <si>
    <t>lotte africaine</t>
  </si>
  <si>
    <t>R0862</t>
  </si>
  <si>
    <t>lotte de chine</t>
  </si>
  <si>
    <t>R0863</t>
  </si>
  <si>
    <t>lotte du cap</t>
  </si>
  <si>
    <t>R0864</t>
  </si>
  <si>
    <t>lotte pecheuse</t>
  </si>
  <si>
    <t>R0865</t>
  </si>
  <si>
    <t>loup</t>
  </si>
  <si>
    <t>R0866</t>
  </si>
  <si>
    <t>loup de l atlantique</t>
  </si>
  <si>
    <t>R0867</t>
  </si>
  <si>
    <t>R0868</t>
  </si>
  <si>
    <t>loup denticule</t>
  </si>
  <si>
    <t>R0869</t>
  </si>
  <si>
    <t>loup tachete</t>
  </si>
  <si>
    <t>R0870</t>
  </si>
  <si>
    <t>machoiran blanc</t>
  </si>
  <si>
    <t>R0871</t>
  </si>
  <si>
    <t>machoiran jaune</t>
  </si>
  <si>
    <t>R0872</t>
  </si>
  <si>
    <t>machoiron banderille</t>
  </si>
  <si>
    <t>R0873</t>
  </si>
  <si>
    <t>machoiron bressou</t>
  </si>
  <si>
    <t>R0874</t>
  </si>
  <si>
    <t>machoiron coco</t>
  </si>
  <si>
    <t>R0875</t>
  </si>
  <si>
    <t>machoiron couma</t>
  </si>
  <si>
    <t>R0876</t>
  </si>
  <si>
    <t>machoiron crucifix</t>
  </si>
  <si>
    <t>R0877</t>
  </si>
  <si>
    <t>machoiron d amerique</t>
  </si>
  <si>
    <t>R0878</t>
  </si>
  <si>
    <t>machoiron de gambie</t>
  </si>
  <si>
    <t>R0879</t>
  </si>
  <si>
    <t>machoiron grave de l ocean indien</t>
  </si>
  <si>
    <t>R0880</t>
  </si>
  <si>
    <t>machoiron gronde</t>
  </si>
  <si>
    <t>R0881</t>
  </si>
  <si>
    <t>machoiron indien</t>
  </si>
  <si>
    <t>R0882</t>
  </si>
  <si>
    <t>machoiron jaune</t>
  </si>
  <si>
    <t>R0883</t>
  </si>
  <si>
    <t>machoiron mamango</t>
  </si>
  <si>
    <t>R0884</t>
  </si>
  <si>
    <t>machoiron passany</t>
  </si>
  <si>
    <t>R0885</t>
  </si>
  <si>
    <t>machoiron pemecou</t>
  </si>
  <si>
    <t>R0886</t>
  </si>
  <si>
    <t>machoiron petite gueule</t>
  </si>
  <si>
    <t>R0887</t>
  </si>
  <si>
    <t>machoiron tachete du pacifique n o</t>
  </si>
  <si>
    <t>R0888</t>
  </si>
  <si>
    <t>mackerel</t>
  </si>
  <si>
    <t>R0889</t>
  </si>
  <si>
    <t>mahi mahi</t>
  </si>
  <si>
    <t>R0890</t>
  </si>
  <si>
    <t>maigre</t>
  </si>
  <si>
    <t>R0891</t>
  </si>
  <si>
    <t>maigre argente</t>
  </si>
  <si>
    <t>R0892</t>
  </si>
  <si>
    <t>maigre commun</t>
  </si>
  <si>
    <t>R0893</t>
  </si>
  <si>
    <t>maigre du sud</t>
  </si>
  <si>
    <t>R0894</t>
  </si>
  <si>
    <t>makaire a longue pectorale</t>
  </si>
  <si>
    <t>R0895</t>
  </si>
  <si>
    <t>makaire blanc</t>
  </si>
  <si>
    <t>R0896</t>
  </si>
  <si>
    <t>makaire bleu</t>
  </si>
  <si>
    <t>R0897</t>
  </si>
  <si>
    <t>makaire de la mediterranee</t>
  </si>
  <si>
    <t>R0898</t>
  </si>
  <si>
    <t>makaire du japon</t>
  </si>
  <si>
    <t>R0899</t>
  </si>
  <si>
    <t>makaire noir</t>
  </si>
  <si>
    <t>R0900</t>
  </si>
  <si>
    <t>R0901</t>
  </si>
  <si>
    <t>maquereau blanc</t>
  </si>
  <si>
    <t>R0902</t>
  </si>
  <si>
    <t>maquereau commun</t>
  </si>
  <si>
    <t>R0903</t>
  </si>
  <si>
    <t>maquereau espagnol</t>
  </si>
  <si>
    <t>R0904</t>
  </si>
  <si>
    <t>maquereau indo pacifique</t>
  </si>
  <si>
    <t>R0905</t>
  </si>
  <si>
    <t>marbre commun</t>
  </si>
  <si>
    <t>R0906</t>
  </si>
  <si>
    <t>marbre d afrique</t>
  </si>
  <si>
    <t>R0907</t>
  </si>
  <si>
    <t>marignan coq</t>
  </si>
  <si>
    <t>R0908</t>
  </si>
  <si>
    <t>marignan mombin</t>
  </si>
  <si>
    <t>R0909</t>
  </si>
  <si>
    <t>marlin</t>
  </si>
  <si>
    <t>R0910</t>
  </si>
  <si>
    <t>marlin a rostre court</t>
  </si>
  <si>
    <t>R0911</t>
  </si>
  <si>
    <t>marlin epee</t>
  </si>
  <si>
    <t>R0912</t>
  </si>
  <si>
    <t>marlin raye</t>
  </si>
  <si>
    <t>R0913</t>
  </si>
  <si>
    <t>masca laboureur</t>
  </si>
  <si>
    <t>R0914</t>
  </si>
  <si>
    <t>matelote</t>
  </si>
  <si>
    <t>R0915</t>
  </si>
  <si>
    <t>matiote noir</t>
  </si>
  <si>
    <t>R0916</t>
  </si>
  <si>
    <t>menhaden d argentine</t>
  </si>
  <si>
    <t>R0917</t>
  </si>
  <si>
    <t>menhaden du bresil</t>
  </si>
  <si>
    <t>R0918</t>
  </si>
  <si>
    <t>menhaden du pacifique</t>
  </si>
  <si>
    <t>R0919</t>
  </si>
  <si>
    <t>menhaden ecailleux</t>
  </si>
  <si>
    <t>R0920</t>
  </si>
  <si>
    <t>menhaden tyran</t>
  </si>
  <si>
    <t>R0921</t>
  </si>
  <si>
    <t>R0922</t>
  </si>
  <si>
    <t>merlan austral</t>
  </si>
  <si>
    <t>R0923</t>
  </si>
  <si>
    <t>merlan bleu</t>
  </si>
  <si>
    <t>R0924</t>
  </si>
  <si>
    <t>merlan bleu austral</t>
  </si>
  <si>
    <t>R0925</t>
  </si>
  <si>
    <t>merlan bleu du nord</t>
  </si>
  <si>
    <t>R0926</t>
  </si>
  <si>
    <t>R0927</t>
  </si>
  <si>
    <t>merlu argente</t>
  </si>
  <si>
    <t>R0928</t>
  </si>
  <si>
    <t>merlu argentin</t>
  </si>
  <si>
    <t>R0929</t>
  </si>
  <si>
    <t>merlu austral</t>
  </si>
  <si>
    <t>R0930</t>
  </si>
  <si>
    <t>R0931</t>
  </si>
  <si>
    <t>merlu blanc du cap</t>
  </si>
  <si>
    <t>R0932</t>
  </si>
  <si>
    <t>merlu d afrique tropicale</t>
  </si>
  <si>
    <t>R0933</t>
  </si>
  <si>
    <t>merlu du chili</t>
  </si>
  <si>
    <t>R0934</t>
  </si>
  <si>
    <t>merlu du large</t>
  </si>
  <si>
    <t>R0935</t>
  </si>
  <si>
    <t>merlu du pacifique</t>
  </si>
  <si>
    <t>R0936</t>
  </si>
  <si>
    <t>merlu du perou</t>
  </si>
  <si>
    <t>R0937</t>
  </si>
  <si>
    <t>merlu du senegal</t>
  </si>
  <si>
    <t>R0938</t>
  </si>
  <si>
    <t>merluche bresilien</t>
  </si>
  <si>
    <t>R0939</t>
  </si>
  <si>
    <t>merou</t>
  </si>
  <si>
    <t>R0940</t>
  </si>
  <si>
    <t>merou a points bleus</t>
  </si>
  <si>
    <t>R0941</t>
  </si>
  <si>
    <t>merou a taches orange</t>
  </si>
  <si>
    <t>R0942</t>
  </si>
  <si>
    <t>merou aile zebree</t>
  </si>
  <si>
    <t>R0943</t>
  </si>
  <si>
    <t>merou badeche</t>
  </si>
  <si>
    <t>R0944</t>
  </si>
  <si>
    <t>merou blanc</t>
  </si>
  <si>
    <t>R0945</t>
  </si>
  <si>
    <t>merou comete</t>
  </si>
  <si>
    <t>R0946</t>
  </si>
  <si>
    <t>merou couronne</t>
  </si>
  <si>
    <t>R0947</t>
  </si>
  <si>
    <t>merou de goree</t>
  </si>
  <si>
    <t>R0948</t>
  </si>
  <si>
    <t>merou echarpe</t>
  </si>
  <si>
    <t>R0949</t>
  </si>
  <si>
    <t>merou epineux</t>
  </si>
  <si>
    <t>R0950</t>
  </si>
  <si>
    <t>merou faraud</t>
  </si>
  <si>
    <t>R0951</t>
  </si>
  <si>
    <t>merou geant</t>
  </si>
  <si>
    <t>R0952</t>
  </si>
  <si>
    <t>merou grandes ecailles</t>
  </si>
  <si>
    <t>R0953</t>
  </si>
  <si>
    <t>merou gris</t>
  </si>
  <si>
    <t>R0954</t>
  </si>
  <si>
    <t>merou hamour</t>
  </si>
  <si>
    <t>R0955</t>
  </si>
  <si>
    <t>merou lanceole</t>
  </si>
  <si>
    <t>R0956</t>
  </si>
  <si>
    <t>merou longues dents</t>
  </si>
  <si>
    <t>R0957</t>
  </si>
  <si>
    <t>merou longues epines</t>
  </si>
  <si>
    <t>R0958</t>
  </si>
  <si>
    <t>merou loutre</t>
  </si>
  <si>
    <t>R0959</t>
  </si>
  <si>
    <t>merou malabar</t>
  </si>
  <si>
    <t>R0960</t>
  </si>
  <si>
    <t>merou mouchete</t>
  </si>
  <si>
    <t>R0961</t>
  </si>
  <si>
    <t>merou noir</t>
  </si>
  <si>
    <t>R0962</t>
  </si>
  <si>
    <t>merou ondule</t>
  </si>
  <si>
    <t>R0963</t>
  </si>
  <si>
    <t>merou oriflamme</t>
  </si>
  <si>
    <t>R0964</t>
  </si>
  <si>
    <t>merou oualioula</t>
  </si>
  <si>
    <t>R0965</t>
  </si>
  <si>
    <t>merou pintade</t>
  </si>
  <si>
    <t>R0966</t>
  </si>
  <si>
    <t>merou pointille</t>
  </si>
  <si>
    <t>R0967</t>
  </si>
  <si>
    <t>merou polonais</t>
  </si>
  <si>
    <t>R0968</t>
  </si>
  <si>
    <t>merou raye</t>
  </si>
  <si>
    <t>R0969</t>
  </si>
  <si>
    <t>merou rouge</t>
  </si>
  <si>
    <t>R0970</t>
  </si>
  <si>
    <t>merou selle</t>
  </si>
  <si>
    <t>R0971</t>
  </si>
  <si>
    <t>merou tachete</t>
  </si>
  <si>
    <t>R0972</t>
  </si>
  <si>
    <t>merou varsovie</t>
  </si>
  <si>
    <t>R0973</t>
  </si>
  <si>
    <t>monkfish</t>
  </si>
  <si>
    <t>R0974</t>
  </si>
  <si>
    <t>moride rouge</t>
  </si>
  <si>
    <t>R0975</t>
  </si>
  <si>
    <t>moride tetard</t>
  </si>
  <si>
    <t>R0976</t>
  </si>
  <si>
    <t>R0977</t>
  </si>
  <si>
    <t>morue boreale</t>
  </si>
  <si>
    <t>R0978</t>
  </si>
  <si>
    <t>morue du groenland</t>
  </si>
  <si>
    <t>R0979</t>
  </si>
  <si>
    <t>mostelle de fond</t>
  </si>
  <si>
    <t>R0980</t>
  </si>
  <si>
    <t>mostelle de roche</t>
  </si>
  <si>
    <t>R0981</t>
  </si>
  <si>
    <t>mourine javanaise</t>
  </si>
  <si>
    <t>R0982</t>
  </si>
  <si>
    <t>R0983</t>
  </si>
  <si>
    <t>mulet blanc</t>
  </si>
  <si>
    <t>R0984</t>
  </si>
  <si>
    <t>mulet cabot</t>
  </si>
  <si>
    <t>R0985</t>
  </si>
  <si>
    <t>mulet d afrique</t>
  </si>
  <si>
    <t>R0986</t>
  </si>
  <si>
    <t>mulet dore</t>
  </si>
  <si>
    <t>R0987</t>
  </si>
  <si>
    <t>mulet gris</t>
  </si>
  <si>
    <t>R0988</t>
  </si>
  <si>
    <t>mulet labeon</t>
  </si>
  <si>
    <t>R0989</t>
  </si>
  <si>
    <t>mulet lebranche</t>
  </si>
  <si>
    <t>R0990</t>
  </si>
  <si>
    <t>mulet lippu</t>
  </si>
  <si>
    <t>R0991</t>
  </si>
  <si>
    <t>mulet lobo</t>
  </si>
  <si>
    <t>R0992</t>
  </si>
  <si>
    <t>mulet parassi</t>
  </si>
  <si>
    <t>R0993</t>
  </si>
  <si>
    <t>mulet porc</t>
  </si>
  <si>
    <t>R0994</t>
  </si>
  <si>
    <t>mulet sauteur</t>
  </si>
  <si>
    <t>R0995</t>
  </si>
  <si>
    <t>musso pacifique</t>
  </si>
  <si>
    <t>R0996</t>
  </si>
  <si>
    <t>nam pla</t>
  </si>
  <si>
    <t>R0997</t>
  </si>
  <si>
    <t>notothenia gris</t>
  </si>
  <si>
    <t>R0998</t>
  </si>
  <si>
    <t>notothenia magellanique</t>
  </si>
  <si>
    <t>R0999</t>
  </si>
  <si>
    <t>notothenia marbre</t>
  </si>
  <si>
    <t>R1000</t>
  </si>
  <si>
    <t>notothenia noir</t>
  </si>
  <si>
    <t>R1001</t>
  </si>
  <si>
    <t>notothenia queue longue</t>
  </si>
  <si>
    <t>R1002</t>
  </si>
  <si>
    <t>R1003</t>
  </si>
  <si>
    <t>œufs de lump</t>
  </si>
  <si>
    <t>oeufs de lump</t>
  </si>
  <si>
    <t>R1004</t>
  </si>
  <si>
    <t>œufs de poisson</t>
  </si>
  <si>
    <t>R1005</t>
  </si>
  <si>
    <t>œufs de saumon</t>
  </si>
  <si>
    <t>oeufs de saumon</t>
  </si>
  <si>
    <t>R1006</t>
  </si>
  <si>
    <t>œufs de truite</t>
  </si>
  <si>
    <t>oeufs de truite</t>
  </si>
  <si>
    <t>R1007</t>
  </si>
  <si>
    <t>omble chevalier</t>
  </si>
  <si>
    <t>R1008</t>
  </si>
  <si>
    <t>omble d amerique</t>
  </si>
  <si>
    <t>R1009</t>
  </si>
  <si>
    <t>ombrine</t>
  </si>
  <si>
    <t>R1010</t>
  </si>
  <si>
    <t>ombrine a nageoire jaune</t>
  </si>
  <si>
    <t>R1011</t>
  </si>
  <si>
    <t>ombrine argentine</t>
  </si>
  <si>
    <t>R1012</t>
  </si>
  <si>
    <t>ombrine bronze</t>
  </si>
  <si>
    <t>R1013</t>
  </si>
  <si>
    <t>ombrine cotiere</t>
  </si>
  <si>
    <t>R1014</t>
  </si>
  <si>
    <t>ombrine fusca</t>
  </si>
  <si>
    <t>R1015</t>
  </si>
  <si>
    <t>ombrine ocellee</t>
  </si>
  <si>
    <t>R1016</t>
  </si>
  <si>
    <t>orphie commune</t>
  </si>
  <si>
    <t>R1017</t>
  </si>
  <si>
    <t>otolithe du senegal</t>
  </si>
  <si>
    <t>R1018</t>
  </si>
  <si>
    <t>pageot a tache rouge</t>
  </si>
  <si>
    <t>R1019</t>
  </si>
  <si>
    <t>pageot acarne</t>
  </si>
  <si>
    <t>R1020</t>
  </si>
  <si>
    <t>pageot d arabie</t>
  </si>
  <si>
    <t>R1021</t>
  </si>
  <si>
    <t>pageot de la mer d oman</t>
  </si>
  <si>
    <t>R1022</t>
  </si>
  <si>
    <t>pageot mommun</t>
  </si>
  <si>
    <t>R1023</t>
  </si>
  <si>
    <t>pageot rose</t>
  </si>
  <si>
    <t>R1024</t>
  </si>
  <si>
    <t>pagre a points bleu</t>
  </si>
  <si>
    <t>R1025</t>
  </si>
  <si>
    <t>pagre a points bleus</t>
  </si>
  <si>
    <t>R1026</t>
  </si>
  <si>
    <t>pagre commun</t>
  </si>
  <si>
    <t>R1027</t>
  </si>
  <si>
    <t>pagre des tropiques</t>
  </si>
  <si>
    <t>R1028</t>
  </si>
  <si>
    <t>pagre du japon</t>
  </si>
  <si>
    <t>R1029</t>
  </si>
  <si>
    <t>pagre raye</t>
  </si>
  <si>
    <t>R1030</t>
  </si>
  <si>
    <t>pastenague americaine</t>
  </si>
  <si>
    <t>R1031</t>
  </si>
  <si>
    <t>pastenague becune</t>
  </si>
  <si>
    <t>R1032</t>
  </si>
  <si>
    <t>pastenague commune</t>
  </si>
  <si>
    <t>R1033</t>
  </si>
  <si>
    <t>pastenague de tortonese</t>
  </si>
  <si>
    <t>R1034</t>
  </si>
  <si>
    <t>pastenague epieneuse</t>
  </si>
  <si>
    <t>R1035</t>
  </si>
  <si>
    <t>pastenague long nez</t>
  </si>
  <si>
    <t>R1036</t>
  </si>
  <si>
    <t>peau bleue</t>
  </si>
  <si>
    <t>R1037</t>
  </si>
  <si>
    <t>peche cavale</t>
  </si>
  <si>
    <t>R1038</t>
  </si>
  <si>
    <t>peliau chanos</t>
  </si>
  <si>
    <t>R1039</t>
  </si>
  <si>
    <t>R1040</t>
  </si>
  <si>
    <t>perche d amerique</t>
  </si>
  <si>
    <t>R1041</t>
  </si>
  <si>
    <t>perche de mer argentee</t>
  </si>
  <si>
    <t>R1042</t>
  </si>
  <si>
    <t>perche du nil</t>
  </si>
  <si>
    <t>R1043</t>
  </si>
  <si>
    <t>perche europeenne</t>
  </si>
  <si>
    <t>R1044</t>
  </si>
  <si>
    <t>perroquet du golfe</t>
  </si>
  <si>
    <t>R1045</t>
  </si>
  <si>
    <t>petit picot</t>
  </si>
  <si>
    <t>R1046</t>
  </si>
  <si>
    <t>petit sebaste</t>
  </si>
  <si>
    <t>R1047</t>
  </si>
  <si>
    <t>petit sigan</t>
  </si>
  <si>
    <t>R1048</t>
  </si>
  <si>
    <t>petit tacaud</t>
  </si>
  <si>
    <t>R1049</t>
  </si>
  <si>
    <t>petite argentine</t>
  </si>
  <si>
    <t>R1050</t>
  </si>
  <si>
    <t>petite gueule</t>
  </si>
  <si>
    <t>R1051</t>
  </si>
  <si>
    <t>petite roussette</t>
  </si>
  <si>
    <t>R1052</t>
  </si>
  <si>
    <t>petite vive</t>
  </si>
  <si>
    <t>R1053</t>
  </si>
  <si>
    <t>phycis blanc</t>
  </si>
  <si>
    <t>R1054</t>
  </si>
  <si>
    <t>phycis bresilien</t>
  </si>
  <si>
    <t>R1055</t>
  </si>
  <si>
    <t>phycis de fond</t>
  </si>
  <si>
    <t>R1056</t>
  </si>
  <si>
    <t>phycis de roche</t>
  </si>
  <si>
    <t>R1057</t>
  </si>
  <si>
    <t>phycis ecureuil</t>
  </si>
  <si>
    <t>R1058</t>
  </si>
  <si>
    <t>picarel de l atlantique du sud est</t>
  </si>
  <si>
    <t>R1059</t>
  </si>
  <si>
    <t>picot taches blanches</t>
  </si>
  <si>
    <t>R1060</t>
  </si>
  <si>
    <t>pinge namorade</t>
  </si>
  <si>
    <t>R1061</t>
  </si>
  <si>
    <t>platete bresilien</t>
  </si>
  <si>
    <t>R1062</t>
  </si>
  <si>
    <t>platycephale indien</t>
  </si>
  <si>
    <t>R1063</t>
  </si>
  <si>
    <t>plie</t>
  </si>
  <si>
    <t>R1064</t>
  </si>
  <si>
    <t>plie a grande bouche</t>
  </si>
  <si>
    <t>R1065</t>
  </si>
  <si>
    <t>plie canadienne</t>
  </si>
  <si>
    <t>R1066</t>
  </si>
  <si>
    <t>plie commune</t>
  </si>
  <si>
    <t>R1067</t>
  </si>
  <si>
    <t>plie cynoglosse</t>
  </si>
  <si>
    <t>R1068</t>
  </si>
  <si>
    <t>plie de l alaska</t>
  </si>
  <si>
    <t>R1069</t>
  </si>
  <si>
    <t>plie de nouvelle zelande</t>
  </si>
  <si>
    <t>R1070</t>
  </si>
  <si>
    <t>plie de nouvelle zelange</t>
  </si>
  <si>
    <t>R1071</t>
  </si>
  <si>
    <t>plie du pacifique nord</t>
  </si>
  <si>
    <t>R1072</t>
  </si>
  <si>
    <t>plie grise</t>
  </si>
  <si>
    <t>R1073</t>
  </si>
  <si>
    <t>pocheteau de norvege</t>
  </si>
  <si>
    <t>R1074</t>
  </si>
  <si>
    <t>pocheteau gris</t>
  </si>
  <si>
    <t>R1075</t>
  </si>
  <si>
    <t>pocheteau intermediaire</t>
  </si>
  <si>
    <t>R1076</t>
  </si>
  <si>
    <t>pocheteau noir</t>
  </si>
  <si>
    <t>R1077</t>
  </si>
  <si>
    <t>R1078</t>
  </si>
  <si>
    <t>poisson chat</t>
  </si>
  <si>
    <t>R1079</t>
  </si>
  <si>
    <t>poisson chat hybride</t>
  </si>
  <si>
    <t>R1080</t>
  </si>
  <si>
    <t>poisson des glaces</t>
  </si>
  <si>
    <t>R1081</t>
  </si>
  <si>
    <t>poisson nez bleu</t>
  </si>
  <si>
    <t>R1082</t>
  </si>
  <si>
    <t>poisson perroquet</t>
  </si>
  <si>
    <t>R1083</t>
  </si>
  <si>
    <t>poisson rouge</t>
  </si>
  <si>
    <t>R1084</t>
  </si>
  <si>
    <t>poisson rubis</t>
  </si>
  <si>
    <t>R1085</t>
  </si>
  <si>
    <t>poisson sabre commun</t>
  </si>
  <si>
    <t>R1086</t>
  </si>
  <si>
    <t>poisson saptule</t>
  </si>
  <si>
    <t>R1087</t>
  </si>
  <si>
    <t>poisson volant</t>
  </si>
  <si>
    <t>R1088</t>
  </si>
  <si>
    <t>R1089</t>
  </si>
  <si>
    <t>pompaneau lune</t>
  </si>
  <si>
    <t>R1090</t>
  </si>
  <si>
    <t>pompaneau sole</t>
  </si>
  <si>
    <t>R1091</t>
  </si>
  <si>
    <t>poulamon atlantique</t>
  </si>
  <si>
    <t>R1092</t>
  </si>
  <si>
    <t>R1093</t>
  </si>
  <si>
    <t>protéine de poisson</t>
  </si>
  <si>
    <t>proteine de poisson</t>
  </si>
  <si>
    <t>R1094</t>
  </si>
  <si>
    <t>quenelle de poisson</t>
  </si>
  <si>
    <t>R1095</t>
  </si>
  <si>
    <t>R1096</t>
  </si>
  <si>
    <t>raie a queue epineuse</t>
  </si>
  <si>
    <t>R1097</t>
  </si>
  <si>
    <t>raie americaine</t>
  </si>
  <si>
    <t>R1098</t>
  </si>
  <si>
    <t>raie arctique</t>
  </si>
  <si>
    <t>R1099</t>
  </si>
  <si>
    <t>raie bathyale</t>
  </si>
  <si>
    <t>R1100</t>
  </si>
  <si>
    <t>raie blanche</t>
  </si>
  <si>
    <t>R1101</t>
  </si>
  <si>
    <t>raie bouclee</t>
  </si>
  <si>
    <t>R1102</t>
  </si>
  <si>
    <t>raie brunette</t>
  </si>
  <si>
    <t>R1103</t>
  </si>
  <si>
    <t>raie chardon</t>
  </si>
  <si>
    <t>R1104</t>
  </si>
  <si>
    <t>raie circulaire</t>
  </si>
  <si>
    <t>R1105</t>
  </si>
  <si>
    <t>raie d eaton</t>
  </si>
  <si>
    <t>R1106</t>
  </si>
  <si>
    <t>raie de kukujev</t>
  </si>
  <si>
    <t>R1107</t>
  </si>
  <si>
    <t>raie de nouvelle zelande</t>
  </si>
  <si>
    <t>R1108</t>
  </si>
  <si>
    <t>raie douce</t>
  </si>
  <si>
    <t>R1109</t>
  </si>
  <si>
    <t>raie etoilee</t>
  </si>
  <si>
    <t>R1110</t>
  </si>
  <si>
    <t>raie fleurie</t>
  </si>
  <si>
    <t>R1111</t>
  </si>
  <si>
    <t>raie herisson</t>
  </si>
  <si>
    <t>R1112</t>
  </si>
  <si>
    <t>raie lisse</t>
  </si>
  <si>
    <t>R1113</t>
  </si>
  <si>
    <t>raie melee</t>
  </si>
  <si>
    <t>R1114</t>
  </si>
  <si>
    <t>raie miroir</t>
  </si>
  <si>
    <t>R1115</t>
  </si>
  <si>
    <t>raie papillon</t>
  </si>
  <si>
    <t>R1116</t>
  </si>
  <si>
    <t>raie papillon glabre</t>
  </si>
  <si>
    <t>R1117</t>
  </si>
  <si>
    <t>raie pastenague</t>
  </si>
  <si>
    <t>R1118</t>
  </si>
  <si>
    <t>raie profonde</t>
  </si>
  <si>
    <t>R1119</t>
  </si>
  <si>
    <t>raie radiee</t>
  </si>
  <si>
    <t>R1120</t>
  </si>
  <si>
    <t>raie rape</t>
  </si>
  <si>
    <t>R1121</t>
  </si>
  <si>
    <t>raie ronde</t>
  </si>
  <si>
    <t>R1122</t>
  </si>
  <si>
    <t>raie rugueuse</t>
  </si>
  <si>
    <t>R1123</t>
  </si>
  <si>
    <t>raie souple</t>
  </si>
  <si>
    <t>R1124</t>
  </si>
  <si>
    <t>raie tachetee</t>
  </si>
  <si>
    <t>R1125</t>
  </si>
  <si>
    <t>raie voile</t>
  </si>
  <si>
    <t>R1126</t>
  </si>
  <si>
    <t>rascasse a nageoires tachetees</t>
  </si>
  <si>
    <t>R1127</t>
  </si>
  <si>
    <t>rascasse australe</t>
  </si>
  <si>
    <t>R1128</t>
  </si>
  <si>
    <t>rascasse blanche</t>
  </si>
  <si>
    <t>R1129</t>
  </si>
  <si>
    <t>rascasse bresilienne</t>
  </si>
  <si>
    <t>R1130</t>
  </si>
  <si>
    <t>rascasse brune</t>
  </si>
  <si>
    <t>R1131</t>
  </si>
  <si>
    <t>rascasse de profondeur</t>
  </si>
  <si>
    <t>R1132</t>
  </si>
  <si>
    <t>rascasse du large</t>
  </si>
  <si>
    <t>R1133</t>
  </si>
  <si>
    <t>rascasse longue</t>
  </si>
  <si>
    <t>R1134</t>
  </si>
  <si>
    <t>rascasse rouge</t>
  </si>
  <si>
    <t>R1135</t>
  </si>
  <si>
    <t>requin</t>
  </si>
  <si>
    <t>R1136</t>
  </si>
  <si>
    <t>requin a museau pointu requin</t>
  </si>
  <si>
    <t>R1137</t>
  </si>
  <si>
    <t>requin bleu</t>
  </si>
  <si>
    <t>R1138</t>
  </si>
  <si>
    <t>requin borde</t>
  </si>
  <si>
    <t>R1139</t>
  </si>
  <si>
    <t>requin commun</t>
  </si>
  <si>
    <t>R1140</t>
  </si>
  <si>
    <t>requin ha</t>
  </si>
  <si>
    <t>R1141</t>
  </si>
  <si>
    <t>requin marteau</t>
  </si>
  <si>
    <t>R1142</t>
  </si>
  <si>
    <t>requin marteau a petits yeux</t>
  </si>
  <si>
    <t>R1143</t>
  </si>
  <si>
    <t>requin marteau commun</t>
  </si>
  <si>
    <t>R1144</t>
  </si>
  <si>
    <t>requin marteau halicorne</t>
  </si>
  <si>
    <t>R1145</t>
  </si>
  <si>
    <t>requin marteau tiburo</t>
  </si>
  <si>
    <t>R1146</t>
  </si>
  <si>
    <t>requin nez noir</t>
  </si>
  <si>
    <t>R1147</t>
  </si>
  <si>
    <t>requin peau bleue</t>
  </si>
  <si>
    <t>R1148</t>
  </si>
  <si>
    <t>requin pelerin</t>
  </si>
  <si>
    <t>R1149</t>
  </si>
  <si>
    <t>requin taureau</t>
  </si>
  <si>
    <t>R1150</t>
  </si>
  <si>
    <t>requin tiqueue</t>
  </si>
  <si>
    <t>R1151</t>
  </si>
  <si>
    <t>R1152</t>
  </si>
  <si>
    <t>rondeau mouton</t>
  </si>
  <si>
    <t>R1153</t>
  </si>
  <si>
    <t>rouffe antarctique</t>
  </si>
  <si>
    <t>R1154</t>
  </si>
  <si>
    <t>rouffe imperial</t>
  </si>
  <si>
    <t>R1155</t>
  </si>
  <si>
    <t>rouffe raye</t>
  </si>
  <si>
    <t>R1156</t>
  </si>
  <si>
    <t>R1157</t>
  </si>
  <si>
    <t>R1158</t>
  </si>
  <si>
    <t>rouget barbet de roche</t>
  </si>
  <si>
    <t>R1159</t>
  </si>
  <si>
    <t>rouget barbet de thailande</t>
  </si>
  <si>
    <t>R1160</t>
  </si>
  <si>
    <t>rouget barbet de vase</t>
  </si>
  <si>
    <t>R1161</t>
  </si>
  <si>
    <t>rouget barbet dore</t>
  </si>
  <si>
    <t>R1162</t>
  </si>
  <si>
    <t>rouget barbet du senegal</t>
  </si>
  <si>
    <t>R1163</t>
  </si>
  <si>
    <t>rouget barbet du vietnam</t>
  </si>
  <si>
    <t>R1164</t>
  </si>
  <si>
    <t>rouget barbet indien</t>
  </si>
  <si>
    <t>R1165</t>
  </si>
  <si>
    <t>rouget barbet tachete</t>
  </si>
  <si>
    <t>R1166</t>
  </si>
  <si>
    <t>rouget souris</t>
  </si>
  <si>
    <t>R1167</t>
  </si>
  <si>
    <t>rouget souris bande or</t>
  </si>
  <si>
    <t>R1168</t>
  </si>
  <si>
    <t>roussette</t>
  </si>
  <si>
    <t>R1169</t>
  </si>
  <si>
    <t>sabre</t>
  </si>
  <si>
    <t>R1170</t>
  </si>
  <si>
    <t>sabre argente</t>
  </si>
  <si>
    <t>R1171</t>
  </si>
  <si>
    <t>sabre noir</t>
  </si>
  <si>
    <t>R1172</t>
  </si>
  <si>
    <t>saint paul</t>
  </si>
  <si>
    <t>R1173</t>
  </si>
  <si>
    <t>R1174</t>
  </si>
  <si>
    <t>saint pierre du cap</t>
  </si>
  <si>
    <t>R1175</t>
  </si>
  <si>
    <t>R1176</t>
  </si>
  <si>
    <t>R1177</t>
  </si>
  <si>
    <t>sanglier de mer</t>
  </si>
  <si>
    <t>R1178</t>
  </si>
  <si>
    <t>sar a grosses levres</t>
  </si>
  <si>
    <t>R1179</t>
  </si>
  <si>
    <t>sar a museau pointu</t>
  </si>
  <si>
    <t>R1180</t>
  </si>
  <si>
    <t>sar a tete noire</t>
  </si>
  <si>
    <t>R1181</t>
  </si>
  <si>
    <t>sar a tete noire du cap vert</t>
  </si>
  <si>
    <t>R1182</t>
  </si>
  <si>
    <t>sar commun</t>
  </si>
  <si>
    <t>R1183</t>
  </si>
  <si>
    <t>R1184</t>
  </si>
  <si>
    <t>sardine commune</t>
  </si>
  <si>
    <t>R1185</t>
  </si>
  <si>
    <t>sardinelle indonesienne</t>
  </si>
  <si>
    <t>R1186</t>
  </si>
  <si>
    <t>R1187</t>
  </si>
  <si>
    <t>sardinops d afrique du sud</t>
  </si>
  <si>
    <t>R1188</t>
  </si>
  <si>
    <t>sardinops de californie</t>
  </si>
  <si>
    <t>R1189</t>
  </si>
  <si>
    <t>sardinops du chili</t>
  </si>
  <si>
    <t>R1190</t>
  </si>
  <si>
    <t>sardinops du japon</t>
  </si>
  <si>
    <t>R1191</t>
  </si>
  <si>
    <t>sargue de l atlangique s e</t>
  </si>
  <si>
    <t>R1192</t>
  </si>
  <si>
    <t>sargue doree</t>
  </si>
  <si>
    <t>R1193</t>
  </si>
  <si>
    <t>R1194</t>
  </si>
  <si>
    <t>R1195</t>
  </si>
  <si>
    <t>R1196</t>
  </si>
  <si>
    <t>saumon argente du pacifique</t>
  </si>
  <si>
    <t>R1197</t>
  </si>
  <si>
    <t>saumon atlantique</t>
  </si>
  <si>
    <t>R1198</t>
  </si>
  <si>
    <t>saumon de fontaine</t>
  </si>
  <si>
    <t>R1199</t>
  </si>
  <si>
    <t>saumon japonais du pacifique</t>
  </si>
  <si>
    <t>R1200</t>
  </si>
  <si>
    <t>saumon keta du pacifique</t>
  </si>
  <si>
    <t>R1201</t>
  </si>
  <si>
    <t>saumon rose du pacifique</t>
  </si>
  <si>
    <t>R1202</t>
  </si>
  <si>
    <t>saumon rouge du pacifique</t>
  </si>
  <si>
    <t>R1203</t>
  </si>
  <si>
    <t>saumon royal du pacifique</t>
  </si>
  <si>
    <t>R1204</t>
  </si>
  <si>
    <t>saumonette</t>
  </si>
  <si>
    <t>R1205</t>
  </si>
  <si>
    <t>sauteur talang</t>
  </si>
  <si>
    <t>R1206</t>
  </si>
  <si>
    <t>sea bass</t>
  </si>
  <si>
    <t>R1207</t>
  </si>
  <si>
    <t>sea bream</t>
  </si>
  <si>
    <t>R1208</t>
  </si>
  <si>
    <t>seabass</t>
  </si>
  <si>
    <t>R1209</t>
  </si>
  <si>
    <t>seabream</t>
  </si>
  <si>
    <t>R1210</t>
  </si>
  <si>
    <t>sebaste</t>
  </si>
  <si>
    <t>R1211</t>
  </si>
  <si>
    <t>sebaste a queue jaune</t>
  </si>
  <si>
    <t>R1212</t>
  </si>
  <si>
    <t>sebaste chevre</t>
  </si>
  <si>
    <t>R1213</t>
  </si>
  <si>
    <t>sebaste du canada</t>
  </si>
  <si>
    <t>R1214</t>
  </si>
  <si>
    <t>sebaste du cap</t>
  </si>
  <si>
    <t>R1215</t>
  </si>
  <si>
    <t>sebaste du pacifique</t>
  </si>
  <si>
    <t>R1216</t>
  </si>
  <si>
    <t>sebaste rocote</t>
  </si>
  <si>
    <t>R1217</t>
  </si>
  <si>
    <t>sebaste rose</t>
  </si>
  <si>
    <t>R1218</t>
  </si>
  <si>
    <t>selar coulisou</t>
  </si>
  <si>
    <t>R1219</t>
  </si>
  <si>
    <t>seriole chicard</t>
  </si>
  <si>
    <t>R1220</t>
  </si>
  <si>
    <t>seriole couronnee</t>
  </si>
  <si>
    <t>R1221</t>
  </si>
  <si>
    <t>seriole de guinee</t>
  </si>
  <si>
    <t>R1222</t>
  </si>
  <si>
    <t>seriole du japon</t>
  </si>
  <si>
    <t>R1223</t>
  </si>
  <si>
    <t>seriole japonaise</t>
  </si>
  <si>
    <t>R1224</t>
  </si>
  <si>
    <t>seriole lalandi</t>
  </si>
  <si>
    <t>R1225</t>
  </si>
  <si>
    <t>seriole limon</t>
  </si>
  <si>
    <t>R1226</t>
  </si>
  <si>
    <t>seriolelle argentine</t>
  </si>
  <si>
    <t>R1227</t>
  </si>
  <si>
    <t>seriolelle hyperoglyphe</t>
  </si>
  <si>
    <t>R1228</t>
  </si>
  <si>
    <t>serran cabrillon</t>
  </si>
  <si>
    <t>R1229</t>
  </si>
  <si>
    <t>serran chevre</t>
  </si>
  <si>
    <t>R1230</t>
  </si>
  <si>
    <t>serran ecriture</t>
  </si>
  <si>
    <t>R1231</t>
  </si>
  <si>
    <t>shadine ronde</t>
  </si>
  <si>
    <t>R1232</t>
  </si>
  <si>
    <t>sigan cordonnier</t>
  </si>
  <si>
    <t>R1233</t>
  </si>
  <si>
    <t>sigan pintade</t>
  </si>
  <si>
    <t>R1234</t>
  </si>
  <si>
    <t>siki</t>
  </si>
  <si>
    <t>R1235</t>
  </si>
  <si>
    <t>silure</t>
  </si>
  <si>
    <t>R1236</t>
  </si>
  <si>
    <t>silure glane</t>
  </si>
  <si>
    <t>R1237</t>
  </si>
  <si>
    <t>silure tigre</t>
  </si>
  <si>
    <t>R1238</t>
  </si>
  <si>
    <t>R1239</t>
  </si>
  <si>
    <t>sole australe occidentale</t>
  </si>
  <si>
    <t>R1240</t>
  </si>
  <si>
    <t>sole australe orientale</t>
  </si>
  <si>
    <t>R1241</t>
  </si>
  <si>
    <t>sole blonde</t>
  </si>
  <si>
    <t>R1242</t>
  </si>
  <si>
    <t>sole commune</t>
  </si>
  <si>
    <t>R1243</t>
  </si>
  <si>
    <t>sole d afrique du sud</t>
  </si>
  <si>
    <t>R1244</t>
  </si>
  <si>
    <t>sole d orient</t>
  </si>
  <si>
    <t>R1245</t>
  </si>
  <si>
    <t>sole de guinee</t>
  </si>
  <si>
    <t>R1246</t>
  </si>
  <si>
    <t>sole de roche</t>
  </si>
  <si>
    <t>R1247</t>
  </si>
  <si>
    <t>sole du senegal</t>
  </si>
  <si>
    <t>R1248</t>
  </si>
  <si>
    <t>sole elancee</t>
  </si>
  <si>
    <t>R1249</t>
  </si>
  <si>
    <t>sole langue</t>
  </si>
  <si>
    <t>R1250</t>
  </si>
  <si>
    <t>sole perdrix</t>
  </si>
  <si>
    <t>R1251</t>
  </si>
  <si>
    <t>sole pole</t>
  </si>
  <si>
    <t>R1252</t>
  </si>
  <si>
    <t>sole ruardon commune</t>
  </si>
  <si>
    <t>R1253</t>
  </si>
  <si>
    <t>sole ruardon d orient</t>
  </si>
  <si>
    <t>R1254</t>
  </si>
  <si>
    <t>sole ruardon du golfe</t>
  </si>
  <si>
    <t>R1255</t>
  </si>
  <si>
    <t>sole sombre</t>
  </si>
  <si>
    <t>R1256</t>
  </si>
  <si>
    <t>sole tropicale</t>
  </si>
  <si>
    <t>R1257</t>
  </si>
  <si>
    <t>sonneur commun</t>
  </si>
  <si>
    <t>R1258</t>
  </si>
  <si>
    <t>sonneur du chili</t>
  </si>
  <si>
    <t>R1259</t>
  </si>
  <si>
    <t>R1260</t>
  </si>
  <si>
    <t>sparaillon africain</t>
  </si>
  <si>
    <t>R1261</t>
  </si>
  <si>
    <t>sparaillon commun</t>
  </si>
  <si>
    <t>R1262</t>
  </si>
  <si>
    <t>spare de l ocean indien</t>
  </si>
  <si>
    <t>R1263</t>
  </si>
  <si>
    <t>spare panga</t>
  </si>
  <si>
    <t>R1264</t>
  </si>
  <si>
    <t>spare royal</t>
  </si>
  <si>
    <t>R1265</t>
  </si>
  <si>
    <t>spatule d amerique</t>
  </si>
  <si>
    <t>R1266</t>
  </si>
  <si>
    <t>sprat</t>
  </si>
  <si>
    <t>R1267</t>
  </si>
  <si>
    <t>sprat des iles faulklands</t>
  </si>
  <si>
    <t>R1268</t>
  </si>
  <si>
    <t>squale chagrin commun</t>
  </si>
  <si>
    <t>R1269</t>
  </si>
  <si>
    <t>squale liche</t>
  </si>
  <si>
    <t>R1270</t>
  </si>
  <si>
    <t>stromatee a fossettes</t>
  </si>
  <si>
    <t>R1271</t>
  </si>
  <si>
    <t>R1272</t>
  </si>
  <si>
    <t>swordfish</t>
  </si>
  <si>
    <t>R1273</t>
  </si>
  <si>
    <t>tacaud</t>
  </si>
  <si>
    <t>R1274</t>
  </si>
  <si>
    <t>tacaud commun</t>
  </si>
  <si>
    <t>R1275</t>
  </si>
  <si>
    <t>tacaud norvegien</t>
  </si>
  <si>
    <t>R1276</t>
  </si>
  <si>
    <t>tambour bresilien</t>
  </si>
  <si>
    <t>R1277</t>
  </si>
  <si>
    <t>tambour croca</t>
  </si>
  <si>
    <t>R1278</t>
  </si>
  <si>
    <t>tambour raye</t>
  </si>
  <si>
    <t>R1279</t>
  </si>
  <si>
    <t>tambour rouge</t>
  </si>
  <si>
    <t>R1280</t>
  </si>
  <si>
    <t>tanche</t>
  </si>
  <si>
    <t>R1281</t>
  </si>
  <si>
    <t>R1282</t>
  </si>
  <si>
    <t>taramasalata</t>
  </si>
  <si>
    <t>R1283</t>
  </si>
  <si>
    <t>tarpon argente</t>
  </si>
  <si>
    <t>R1284</t>
  </si>
  <si>
    <t>R1285</t>
  </si>
  <si>
    <t>thazard barre</t>
  </si>
  <si>
    <t>R1286</t>
  </si>
  <si>
    <t>thazard batard</t>
  </si>
  <si>
    <t>R1287</t>
  </si>
  <si>
    <t>thazard blanc</t>
  </si>
  <si>
    <t>R1288</t>
  </si>
  <si>
    <t>thazard cirrus</t>
  </si>
  <si>
    <t>R1289</t>
  </si>
  <si>
    <t>thazard franc</t>
  </si>
  <si>
    <t>R1290</t>
  </si>
  <si>
    <t>thazard ponctue</t>
  </si>
  <si>
    <t>R1291</t>
  </si>
  <si>
    <t>thazard raye</t>
  </si>
  <si>
    <t>R1292</t>
  </si>
  <si>
    <t>thazard serra</t>
  </si>
  <si>
    <t>R1293</t>
  </si>
  <si>
    <t>thon a nageoires noires</t>
  </si>
  <si>
    <t>R1294</t>
  </si>
  <si>
    <t>R1295</t>
  </si>
  <si>
    <t>R1296</t>
  </si>
  <si>
    <t>thon germon</t>
  </si>
  <si>
    <t>R1297</t>
  </si>
  <si>
    <t>R1298</t>
  </si>
  <si>
    <t>thon mignon</t>
  </si>
  <si>
    <t>R1299</t>
  </si>
  <si>
    <t>thon obese</t>
  </si>
  <si>
    <t>R1300</t>
  </si>
  <si>
    <t>thon patudo</t>
  </si>
  <si>
    <t>R1301</t>
  </si>
  <si>
    <t>R1302</t>
  </si>
  <si>
    <t>thon rouge du sud</t>
  </si>
  <si>
    <t>R1303</t>
  </si>
  <si>
    <t>thonine commune</t>
  </si>
  <si>
    <t>R1304</t>
  </si>
  <si>
    <t>thonine orientale</t>
  </si>
  <si>
    <t>R1305</t>
  </si>
  <si>
    <t>R1306</t>
  </si>
  <si>
    <t>tilapia bleu</t>
  </si>
  <si>
    <t>R1307</t>
  </si>
  <si>
    <t>tilapia du mozambique</t>
  </si>
  <si>
    <t>R1308</t>
  </si>
  <si>
    <t>tilapia du nil</t>
  </si>
  <si>
    <t>R1309</t>
  </si>
  <si>
    <t>tile chameau</t>
  </si>
  <si>
    <t>R1310</t>
  </si>
  <si>
    <t>tile zebre</t>
  </si>
  <si>
    <t>R1311</t>
  </si>
  <si>
    <t>torche tigre</t>
  </si>
  <si>
    <t>R1312</t>
  </si>
  <si>
    <t>torpille marbree</t>
  </si>
  <si>
    <t>R1313</t>
  </si>
  <si>
    <t>trout</t>
  </si>
  <si>
    <t>R1314</t>
  </si>
  <si>
    <t>R1315</t>
  </si>
  <si>
    <t>truite arc en ciel</t>
  </si>
  <si>
    <t>R1316</t>
  </si>
  <si>
    <t>R1317</t>
  </si>
  <si>
    <t>R1318</t>
  </si>
  <si>
    <t>turbot mouchete</t>
  </si>
  <si>
    <t>R1319</t>
  </si>
  <si>
    <t>turbot tropical</t>
  </si>
  <si>
    <t>R1320</t>
  </si>
  <si>
    <t>uranoscope de l atlantique</t>
  </si>
  <si>
    <t>R1321</t>
  </si>
  <si>
    <t>uranoscope de nouvelle zelande</t>
  </si>
  <si>
    <t>R1322</t>
  </si>
  <si>
    <t>varlet de l ocean indien</t>
  </si>
  <si>
    <t>R1323</t>
  </si>
  <si>
    <t>veau de mer</t>
  </si>
  <si>
    <t>R1324</t>
  </si>
  <si>
    <t>verrue bronzee</t>
  </si>
  <si>
    <t>R1325</t>
  </si>
  <si>
    <t>vieille aile noire</t>
  </si>
  <si>
    <t>R1326</t>
  </si>
  <si>
    <t>vieille ananas</t>
  </si>
  <si>
    <t>R1327</t>
  </si>
  <si>
    <t>vieille commune</t>
  </si>
  <si>
    <t>R1328</t>
  </si>
  <si>
    <t>vieille de corail</t>
  </si>
  <si>
    <t>R1329</t>
  </si>
  <si>
    <t>vieille roga</t>
  </si>
  <si>
    <t>R1330</t>
  </si>
  <si>
    <t>vivaneau</t>
  </si>
  <si>
    <t>R1331</t>
  </si>
  <si>
    <t>vivaneau a lignes jaunes</t>
  </si>
  <si>
    <t>R1332</t>
  </si>
  <si>
    <t>vivaneau a queue jaune</t>
  </si>
  <si>
    <t>R1333</t>
  </si>
  <si>
    <t>vivaneau africain rouge</t>
  </si>
  <si>
    <t>R1334</t>
  </si>
  <si>
    <t>vivaneau argente</t>
  </si>
  <si>
    <t>R1335</t>
  </si>
  <si>
    <t>vivaneau blanc</t>
  </si>
  <si>
    <t>R1336</t>
  </si>
  <si>
    <t>vivaneau bourgeois</t>
  </si>
  <si>
    <t>R1337</t>
  </si>
  <si>
    <t>vivaneau campeche</t>
  </si>
  <si>
    <t>R1338</t>
  </si>
  <si>
    <t>vivaneau cramoisi</t>
  </si>
  <si>
    <t>R1339</t>
  </si>
  <si>
    <t>vivaneau de goree</t>
  </si>
  <si>
    <t>R1340</t>
  </si>
  <si>
    <t>vivaneau de mangrove</t>
  </si>
  <si>
    <t>R1341</t>
  </si>
  <si>
    <t>vivaneau du bengale</t>
  </si>
  <si>
    <t>R1342</t>
  </si>
  <si>
    <t>vivaneau gazou</t>
  </si>
  <si>
    <t>R1343</t>
  </si>
  <si>
    <t>vivaneau gibelot</t>
  </si>
  <si>
    <t>R1344</t>
  </si>
  <si>
    <t>vivaneau gros yeux</t>
  </si>
  <si>
    <t>R1345</t>
  </si>
  <si>
    <t>vivaneau hublot</t>
  </si>
  <si>
    <t>R1346</t>
  </si>
  <si>
    <t>vivaneau job</t>
  </si>
  <si>
    <t>R1347</t>
  </si>
  <si>
    <t>vivaneau malabar</t>
  </si>
  <si>
    <t>R1348</t>
  </si>
  <si>
    <t>vivaneau maori</t>
  </si>
  <si>
    <t>R1349</t>
  </si>
  <si>
    <t>vivaneau pagaie</t>
  </si>
  <si>
    <t>R1350</t>
  </si>
  <si>
    <t>vivaneau plat</t>
  </si>
  <si>
    <t>R1351</t>
  </si>
  <si>
    <t>vivaneau queue jaune</t>
  </si>
  <si>
    <t>R1352</t>
  </si>
  <si>
    <t>vivaneau queue noire</t>
  </si>
  <si>
    <t>R1353</t>
  </si>
  <si>
    <t>vivaneau rouge</t>
  </si>
  <si>
    <t>R1354</t>
  </si>
  <si>
    <t>vivaneau rouille</t>
  </si>
  <si>
    <t>R1355</t>
  </si>
  <si>
    <t>vivaneau rubis</t>
  </si>
  <si>
    <t>R1356</t>
  </si>
  <si>
    <t>vivaneau tetu</t>
  </si>
  <si>
    <t>R1357</t>
  </si>
  <si>
    <t>vivaneau ti yeux</t>
  </si>
  <si>
    <t>R1358</t>
  </si>
  <si>
    <t>vivaneau tidents</t>
  </si>
  <si>
    <t>R1359</t>
  </si>
  <si>
    <t>vivanneau brun d afrique</t>
  </si>
  <si>
    <t>R1360</t>
  </si>
  <si>
    <t>vivanneau chien rouge</t>
  </si>
  <si>
    <t>R1361</t>
  </si>
  <si>
    <t>vivanneau dore</t>
  </si>
  <si>
    <t>R1362</t>
  </si>
  <si>
    <t>R1363</t>
  </si>
  <si>
    <t>voilier de l atlantique</t>
  </si>
  <si>
    <t>R1364</t>
  </si>
  <si>
    <t>wahoo</t>
  </si>
  <si>
    <t>R1365</t>
  </si>
  <si>
    <t>bar à cocktail</t>
  </si>
  <si>
    <t>bar a cocktail</t>
  </si>
  <si>
    <t>R1366</t>
  </si>
  <si>
    <t>bar à cocktails</t>
  </si>
  <si>
    <t>bar a cocktails</t>
  </si>
  <si>
    <t>R1367</t>
  </si>
  <si>
    <t>bar à vin</t>
  </si>
  <si>
    <t>bar a vin</t>
  </si>
  <si>
    <t>R1368</t>
  </si>
  <si>
    <t>bar à vins</t>
  </si>
  <si>
    <t>bar a vins</t>
  </si>
  <si>
    <t>R1369</t>
  </si>
  <si>
    <t>bar hôtel</t>
  </si>
  <si>
    <t>bar hotel</t>
  </si>
  <si>
    <t>R1370</t>
  </si>
  <si>
    <t>bar lounge</t>
  </si>
  <si>
    <t>R1371</t>
  </si>
  <si>
    <t>bar restaurant</t>
  </si>
  <si>
    <t>R1372</t>
  </si>
  <si>
    <t>cocktail bar</t>
  </si>
  <si>
    <t>R1373</t>
  </si>
  <si>
    <t>wine bar</t>
  </si>
  <si>
    <t>R1374</t>
  </si>
  <si>
    <t>bonite séchée</t>
  </si>
  <si>
    <t>bonite sechee</t>
  </si>
  <si>
    <t>Composition variable.</t>
  </si>
  <si>
    <t>R1375</t>
  </si>
  <si>
    <t>bouillon asiatique</t>
  </si>
  <si>
    <t>R1376</t>
  </si>
  <si>
    <t>caesar</t>
  </si>
  <si>
    <t>R1377</t>
  </si>
  <si>
    <t>césar</t>
  </si>
  <si>
    <t>cesar</t>
  </si>
  <si>
    <t>R1378</t>
  </si>
  <si>
    <t>dashi</t>
  </si>
  <si>
    <t>R1379</t>
  </si>
  <si>
    <t>katsuobushi</t>
  </si>
  <si>
    <t>R1380</t>
  </si>
  <si>
    <t>kimchi</t>
  </si>
  <si>
    <t>R1381</t>
  </si>
  <si>
    <t>R1382</t>
  </si>
  <si>
    <t>sauce huître</t>
  </si>
  <si>
    <t>sauce huitre</t>
  </si>
  <si>
    <t>R1383</t>
  </si>
  <si>
    <t>R1384</t>
  </si>
  <si>
    <t>tapenade</t>
  </si>
  <si>
    <t>R1385</t>
  </si>
  <si>
    <t>Arachide ou dérivé.</t>
  </si>
  <si>
    <t>R1386</t>
  </si>
  <si>
    <t>R1387</t>
  </si>
  <si>
    <t>R1388</t>
  </si>
  <si>
    <t>beurre de cacahuète</t>
  </si>
  <si>
    <t>R1389</t>
  </si>
  <si>
    <t>cacahuète</t>
  </si>
  <si>
    <t>R1390</t>
  </si>
  <si>
    <t>cacahuètes</t>
  </si>
  <si>
    <t>R1391</t>
  </si>
  <si>
    <t>farine d arachide</t>
  </si>
  <si>
    <t>R1392</t>
  </si>
  <si>
    <t>R1393</t>
  </si>
  <si>
    <t>groundnut oil</t>
  </si>
  <si>
    <t>R1394</t>
  </si>
  <si>
    <t>groundnuts</t>
  </si>
  <si>
    <t>R1395</t>
  </si>
  <si>
    <t>R1396</t>
  </si>
  <si>
    <t>pâte d arachide</t>
  </si>
  <si>
    <t>R1397</t>
  </si>
  <si>
    <t>R1398</t>
  </si>
  <si>
    <t>peanut butter</t>
  </si>
  <si>
    <t>R1399</t>
  </si>
  <si>
    <t>R1400</t>
  </si>
  <si>
    <t>praliné cacahuète</t>
  </si>
  <si>
    <t>praline cacahuete</t>
  </si>
  <si>
    <t>R1401</t>
  </si>
  <si>
    <t>protéine d arachide</t>
  </si>
  <si>
    <t>proteine d arachide</t>
  </si>
  <si>
    <t>R1402</t>
  </si>
  <si>
    <t>satay</t>
  </si>
  <si>
    <t>R1403</t>
  </si>
  <si>
    <t>saté</t>
  </si>
  <si>
    <t>sate</t>
  </si>
  <si>
    <t>R1404</t>
  </si>
  <si>
    <t>sauce cacahuète</t>
  </si>
  <si>
    <t>sauce cacahuete</t>
  </si>
  <si>
    <t>R1405</t>
  </si>
  <si>
    <t>sauce satay</t>
  </si>
  <si>
    <t>R1406</t>
  </si>
  <si>
    <t>Soja ou dérivé explicite.</t>
  </si>
  <si>
    <t>R1407</t>
  </si>
  <si>
    <t>concentré de soja</t>
  </si>
  <si>
    <t>concentre de soja</t>
  </si>
  <si>
    <t>R1408</t>
  </si>
  <si>
    <t>crème de soja</t>
  </si>
  <si>
    <t>R1409</t>
  </si>
  <si>
    <t>dessert soja</t>
  </si>
  <si>
    <t>R1410</t>
  </si>
  <si>
    <t>E322 soja</t>
  </si>
  <si>
    <t>e322 soja</t>
  </si>
  <si>
    <t>R1411</t>
  </si>
  <si>
    <t>R1412</t>
  </si>
  <si>
    <t>R1413</t>
  </si>
  <si>
    <t>fève de soja</t>
  </si>
  <si>
    <t>feve de soja</t>
  </si>
  <si>
    <t>R1414</t>
  </si>
  <si>
    <t>fèves de soja</t>
  </si>
  <si>
    <t>feves de soja</t>
  </si>
  <si>
    <t>R1415</t>
  </si>
  <si>
    <t>graisse de soja</t>
  </si>
  <si>
    <t>R1416</t>
  </si>
  <si>
    <t>R1417</t>
  </si>
  <si>
    <t>isolat de soja</t>
  </si>
  <si>
    <t>R1418</t>
  </si>
  <si>
    <t>R1419</t>
  </si>
  <si>
    <t>lécithine de soja</t>
  </si>
  <si>
    <t>R1420</t>
  </si>
  <si>
    <t>R1421</t>
  </si>
  <si>
    <t>natto</t>
  </si>
  <si>
    <t>R1422</t>
  </si>
  <si>
    <t>okara</t>
  </si>
  <si>
    <t>R1423</t>
  </si>
  <si>
    <t>protéine de soja</t>
  </si>
  <si>
    <t>R1424</t>
  </si>
  <si>
    <t>protéine végétale texturée</t>
  </si>
  <si>
    <t>proteine vegetale texturee</t>
  </si>
  <si>
    <t>R1425</t>
  </si>
  <si>
    <t>protéines de soja</t>
  </si>
  <si>
    <t>R1426</t>
  </si>
  <si>
    <t>PVT soja</t>
  </si>
  <si>
    <t>pvt soja</t>
  </si>
  <si>
    <t>R1427</t>
  </si>
  <si>
    <t>R1428</t>
  </si>
  <si>
    <t>R1429</t>
  </si>
  <si>
    <t>R1430</t>
  </si>
  <si>
    <t>R1431</t>
  </si>
  <si>
    <t>soy milk</t>
  </si>
  <si>
    <t>R1432</t>
  </si>
  <si>
    <t>soy sauce</t>
  </si>
  <si>
    <t>R1433</t>
  </si>
  <si>
    <t>R1434</t>
  </si>
  <si>
    <t>soya sauce</t>
  </si>
  <si>
    <t>R1435</t>
  </si>
  <si>
    <t>R1436</t>
  </si>
  <si>
    <t>soybeans</t>
  </si>
  <si>
    <t>R1437</t>
  </si>
  <si>
    <t>R1438</t>
  </si>
  <si>
    <t>R1439</t>
  </si>
  <si>
    <t>toffu</t>
  </si>
  <si>
    <t>R1440</t>
  </si>
  <si>
    <t>R1441</t>
  </si>
  <si>
    <t>TVP soja</t>
  </si>
  <si>
    <t>tvp soja</t>
  </si>
  <si>
    <t>R1442</t>
  </si>
  <si>
    <t>yaourt soja</t>
  </si>
  <si>
    <t>R1443</t>
  </si>
  <si>
    <t>yuba</t>
  </si>
  <si>
    <t>R1444</t>
  </si>
  <si>
    <t>graisse de soja entièrement raffinée</t>
  </si>
  <si>
    <t>Exception réglementaire.</t>
  </si>
  <si>
    <t>R1445</t>
  </si>
  <si>
    <t>huile de soja entièrement raffinée</t>
  </si>
  <si>
    <t>R1446</t>
  </si>
  <si>
    <t>charcuterie industrielle</t>
  </si>
  <si>
    <t>R1447</t>
  </si>
  <si>
    <t>chocolat</t>
  </si>
  <si>
    <t>R1448</t>
  </si>
  <si>
    <t>couverture</t>
  </si>
  <si>
    <t>R1449</t>
  </si>
  <si>
    <t>R1450</t>
  </si>
  <si>
    <t>lécithine</t>
  </si>
  <si>
    <t>lecithine</t>
  </si>
  <si>
    <t>R1451</t>
  </si>
  <si>
    <t>margarine</t>
  </si>
  <si>
    <t>R1452</t>
  </si>
  <si>
    <t>protéine végétale</t>
  </si>
  <si>
    <t>proteine vegetale</t>
  </si>
  <si>
    <t>R1453</t>
  </si>
  <si>
    <t>sauce asiatique</t>
  </si>
  <si>
    <t>R1454</t>
  </si>
  <si>
    <t>sauce hoisin</t>
  </si>
  <si>
    <t>R1455</t>
  </si>
  <si>
    <t>sauce teriyaki</t>
  </si>
  <si>
    <t>R1456</t>
  </si>
  <si>
    <t>sauce yakitori</t>
  </si>
  <si>
    <t>R1457</t>
  </si>
  <si>
    <t>abondance</t>
  </si>
  <si>
    <t>Cuisine, pâtisserie, glacier, bar, charcuterie, traiteur, fromager</t>
  </si>
  <si>
    <t>Terme laitier ou fromage contenant l’allergène lait.</t>
  </si>
  <si>
    <t>https://eur-lex.europa.eu/eli/reg/2011/1169/oj?locale=fr</t>
  </si>
  <si>
    <t>2026-07</t>
  </si>
  <si>
    <t>R1458</t>
  </si>
  <si>
    <t>akkawi</t>
  </si>
  <si>
    <t>R1459</t>
  </si>
  <si>
    <t>american cheese</t>
  </si>
  <si>
    <t>R1460</t>
  </si>
  <si>
    <t>appenzeller</t>
  </si>
  <si>
    <t>R1461</t>
  </si>
  <si>
    <t>asiago</t>
  </si>
  <si>
    <t>R1462</t>
  </si>
  <si>
    <t>assiette de fromages</t>
  </si>
  <si>
    <t>R1463</t>
  </si>
  <si>
    <t>Lait, protéine laitière ou produit laitier.</t>
  </si>
  <si>
    <t>R1464</t>
  </si>
  <si>
    <t>R1465</t>
  </si>
  <si>
    <t>baileys</t>
  </si>
  <si>
    <t>R1466</t>
  </si>
  <si>
    <t>banon</t>
  </si>
  <si>
    <t>R1467</t>
  </si>
  <si>
    <t>R1468</t>
  </si>
  <si>
    <t>bel paese</t>
  </si>
  <si>
    <t>R1469</t>
  </si>
  <si>
    <t>R1470</t>
  </si>
  <si>
    <t>R1471</t>
  </si>
  <si>
    <t>beurre clarifié</t>
  </si>
  <si>
    <t>beurre clarifie</t>
  </si>
  <si>
    <t>R1472</t>
  </si>
  <si>
    <t>R1473</t>
  </si>
  <si>
    <t>R1474</t>
  </si>
  <si>
    <t>R1475</t>
  </si>
  <si>
    <t>beurre maître d'hôtel</t>
  </si>
  <si>
    <t>beurre maitre d hotel</t>
  </si>
  <si>
    <t>R1476</t>
  </si>
  <si>
    <t>beurre noisette</t>
  </si>
  <si>
    <t>R1477</t>
  </si>
  <si>
    <t>beurre salé</t>
  </si>
  <si>
    <t>beurre sale</t>
  </si>
  <si>
    <t>R1478</t>
  </si>
  <si>
    <t>R1479</t>
  </si>
  <si>
    <t>bleu d auvergne</t>
  </si>
  <si>
    <t>R1480</t>
  </si>
  <si>
    <t>bleu de gex</t>
  </si>
  <si>
    <t>R1481</t>
  </si>
  <si>
    <t>bleu des causses</t>
  </si>
  <si>
    <t>R1482</t>
  </si>
  <si>
    <t>bleu du vercors sassenage</t>
  </si>
  <si>
    <t>R1483</t>
  </si>
  <si>
    <t>R1484</t>
  </si>
  <si>
    <t>R1485</t>
  </si>
  <si>
    <t>brie de meaux</t>
  </si>
  <si>
    <t>R1486</t>
  </si>
  <si>
    <t>brie de melun</t>
  </si>
  <si>
    <t>R1487</t>
  </si>
  <si>
    <t>brillat-savarin</t>
  </si>
  <si>
    <t>brillat savarin</t>
  </si>
  <si>
    <t>R1488</t>
  </si>
  <si>
    <t>brocciu</t>
  </si>
  <si>
    <t>R1489</t>
  </si>
  <si>
    <t>brousse</t>
  </si>
  <si>
    <t>R1490</t>
  </si>
  <si>
    <t>brown butter</t>
  </si>
  <si>
    <t>R1491</t>
  </si>
  <si>
    <t>bryndza</t>
  </si>
  <si>
    <t>R1492</t>
  </si>
  <si>
    <t>bûche de chèvre</t>
  </si>
  <si>
    <t>buche de chevre</t>
  </si>
  <si>
    <t>R1493</t>
  </si>
  <si>
    <t>burrata</t>
  </si>
  <si>
    <t>R1494</t>
  </si>
  <si>
    <t>R1495</t>
  </si>
  <si>
    <t>buttermilk</t>
  </si>
  <si>
    <t>R1496</t>
  </si>
  <si>
    <t>cabécou</t>
  </si>
  <si>
    <t>cabecou</t>
  </si>
  <si>
    <t>R1497</t>
  </si>
  <si>
    <t>cabrales</t>
  </si>
  <si>
    <t>R1498</t>
  </si>
  <si>
    <t>caciocavallo</t>
  </si>
  <si>
    <t>R1499</t>
  </si>
  <si>
    <t>caerphilly</t>
  </si>
  <si>
    <t>R1500</t>
  </si>
  <si>
    <t>café au lait</t>
  </si>
  <si>
    <t>cafe au lait</t>
  </si>
  <si>
    <t>R1501</t>
  </si>
  <si>
    <t>café latte</t>
  </si>
  <si>
    <t>cafe latte</t>
  </si>
  <si>
    <t>R1502</t>
  </si>
  <si>
    <t>R1503</t>
  </si>
  <si>
    <t>camembert de normandie</t>
  </si>
  <si>
    <t>R1504</t>
  </si>
  <si>
    <t>cancoillotte</t>
  </si>
  <si>
    <t>R1505</t>
  </si>
  <si>
    <t>R1506</t>
  </si>
  <si>
    <t>cappuccino au lait</t>
  </si>
  <si>
    <t>R1507</t>
  </si>
  <si>
    <t>caprice des dieux</t>
  </si>
  <si>
    <t>R1508</t>
  </si>
  <si>
    <t>caramel au beurre</t>
  </si>
  <si>
    <t>R1509</t>
  </si>
  <si>
    <t>caramel au beurre salé</t>
  </si>
  <si>
    <t>caramel au beurre sale</t>
  </si>
  <si>
    <t>R1510</t>
  </si>
  <si>
    <t>caramel beurre salé</t>
  </si>
  <si>
    <t>caramel beurre sale</t>
  </si>
  <si>
    <t>R1511</t>
  </si>
  <si>
    <t>carré frais</t>
  </si>
  <si>
    <t>R1512</t>
  </si>
  <si>
    <t>R1513</t>
  </si>
  <si>
    <t>caséinate</t>
  </si>
  <si>
    <t>R1514</t>
  </si>
  <si>
    <t>caséinate de calcium</t>
  </si>
  <si>
    <t>caseinate de calcium</t>
  </si>
  <si>
    <t>R1515</t>
  </si>
  <si>
    <t>caséinate de sodium</t>
  </si>
  <si>
    <t>caseinate de sodium</t>
  </si>
  <si>
    <t>R1516</t>
  </si>
  <si>
    <t>caséinates</t>
  </si>
  <si>
    <t>R1517</t>
  </si>
  <si>
    <t>caséine</t>
  </si>
  <si>
    <t>R1518</t>
  </si>
  <si>
    <t>chabichou du poitou</t>
  </si>
  <si>
    <t>R1519</t>
  </si>
  <si>
    <t>chantilly</t>
  </si>
  <si>
    <t>R1520</t>
  </si>
  <si>
    <t>R1521</t>
  </si>
  <si>
    <t>charolais</t>
  </si>
  <si>
    <t>R1522</t>
  </si>
  <si>
    <t>R1523</t>
  </si>
  <si>
    <t>R1524</t>
  </si>
  <si>
    <t>cheshire</t>
  </si>
  <si>
    <t>R1525</t>
  </si>
  <si>
    <t>chèvre</t>
  </si>
  <si>
    <t>R1526</t>
  </si>
  <si>
    <t>chèvre frais</t>
  </si>
  <si>
    <t>chevre frais</t>
  </si>
  <si>
    <t>R1527</t>
  </si>
  <si>
    <t>chhena</t>
  </si>
  <si>
    <t>R1528</t>
  </si>
  <si>
    <t>chocolat au lait</t>
  </si>
  <si>
    <t>R1529</t>
  </si>
  <si>
    <t>chocolat blanc</t>
  </si>
  <si>
    <t>R1530</t>
  </si>
  <si>
    <t>clotted cream</t>
  </si>
  <si>
    <t>R1531</t>
  </si>
  <si>
    <t>colby</t>
  </si>
  <si>
    <t>R1532</t>
  </si>
  <si>
    <t>comté</t>
  </si>
  <si>
    <t>R1533</t>
  </si>
  <si>
    <t>confiture de lait</t>
  </si>
  <si>
    <t>R1534</t>
  </si>
  <si>
    <t>cottage cheese</t>
  </si>
  <si>
    <t>R1535</t>
  </si>
  <si>
    <t>R1536</t>
  </si>
  <si>
    <t>R1537</t>
  </si>
  <si>
    <t>cream cheese</t>
  </si>
  <si>
    <t>R1538</t>
  </si>
  <si>
    <t>cream liqueur</t>
  </si>
  <si>
    <t>R1539</t>
  </si>
  <si>
    <t>R1540</t>
  </si>
  <si>
    <t>crème aigre</t>
  </si>
  <si>
    <t>creme aigre</t>
  </si>
  <si>
    <t>R1541</t>
  </si>
  <si>
    <t>crème chantilly</t>
  </si>
  <si>
    <t>creme chantilly</t>
  </si>
  <si>
    <t>R1542</t>
  </si>
  <si>
    <t>crème de whisky</t>
  </si>
  <si>
    <t>creme de whisky</t>
  </si>
  <si>
    <t>R1543</t>
  </si>
  <si>
    <t>crème double</t>
  </si>
  <si>
    <t>creme double</t>
  </si>
  <si>
    <t>R1544</t>
  </si>
  <si>
    <t>crème entière</t>
  </si>
  <si>
    <t>R1545</t>
  </si>
  <si>
    <t>crème épaisse</t>
  </si>
  <si>
    <t>creme epaisse</t>
  </si>
  <si>
    <t>R1546</t>
  </si>
  <si>
    <t>crème fleurette</t>
  </si>
  <si>
    <t>creme fleurette</t>
  </si>
  <si>
    <t>R1547</t>
  </si>
  <si>
    <t>crème fraîche</t>
  </si>
  <si>
    <t>R1548</t>
  </si>
  <si>
    <t>R1549</t>
  </si>
  <si>
    <t>R1550</t>
  </si>
  <si>
    <t>crescenza</t>
  </si>
  <si>
    <t>R1551</t>
  </si>
  <si>
    <t>crottin</t>
  </si>
  <si>
    <t>R1552</t>
  </si>
  <si>
    <t>crottin de chavignol</t>
  </si>
  <si>
    <t>R1553</t>
  </si>
  <si>
    <t>double cream</t>
  </si>
  <si>
    <t>R1554</t>
  </si>
  <si>
    <t>double gloucester</t>
  </si>
  <si>
    <t>R1555</t>
  </si>
  <si>
    <t>dulce de leche</t>
  </si>
  <si>
    <t>R1556</t>
  </si>
  <si>
    <t>R1557</t>
  </si>
  <si>
    <t>R1558</t>
  </si>
  <si>
    <t>emmental râpé</t>
  </si>
  <si>
    <t>emmental rape</t>
  </si>
  <si>
    <t>R1559</t>
  </si>
  <si>
    <t>emmenthal</t>
  </si>
  <si>
    <t>R1560</t>
  </si>
  <si>
    <t>emmenthal râpé</t>
  </si>
  <si>
    <t>emmenthal rape</t>
  </si>
  <si>
    <t>R1561</t>
  </si>
  <si>
    <t>époisses</t>
  </si>
  <si>
    <t>epoisses</t>
  </si>
  <si>
    <t>R1562</t>
  </si>
  <si>
    <t>extrait sec laitier</t>
  </si>
  <si>
    <t>R1563</t>
  </si>
  <si>
    <t>R1564</t>
  </si>
  <si>
    <t>R1565</t>
  </si>
  <si>
    <t>flat white</t>
  </si>
  <si>
    <t>R1566</t>
  </si>
  <si>
    <t>fontina</t>
  </si>
  <si>
    <t>R1567</t>
  </si>
  <si>
    <t>fourme</t>
  </si>
  <si>
    <t>R1568</t>
  </si>
  <si>
    <t>fourme d'ambert</t>
  </si>
  <si>
    <t>R1569</t>
  </si>
  <si>
    <t>fourme de montbrison</t>
  </si>
  <si>
    <t>R1570</t>
  </si>
  <si>
    <t>R1571</t>
  </si>
  <si>
    <t>fromage à tartiner</t>
  </si>
  <si>
    <t>fromage a tartiner</t>
  </si>
  <si>
    <t>R1572</t>
  </si>
  <si>
    <t>fromage battu</t>
  </si>
  <si>
    <t>R1573</t>
  </si>
  <si>
    <t>R1574</t>
  </si>
  <si>
    <t>fromage de brebis</t>
  </si>
  <si>
    <t>R1575</t>
  </si>
  <si>
    <t>fromage de chèvre</t>
  </si>
  <si>
    <t>R1576</t>
  </si>
  <si>
    <t>fromage de vache</t>
  </si>
  <si>
    <t>R1577</t>
  </si>
  <si>
    <t>fromage fondu</t>
  </si>
  <si>
    <t>R1578</t>
  </si>
  <si>
    <t>R1579</t>
  </si>
  <si>
    <t>fromage râpé</t>
  </si>
  <si>
    <t>fromage rape</t>
  </si>
  <si>
    <t>R1580</t>
  </si>
  <si>
    <t>R1581</t>
  </si>
  <si>
    <t>frozen yogurt</t>
  </si>
  <si>
    <t>R1582</t>
  </si>
  <si>
    <t>ganache</t>
  </si>
  <si>
    <t>R1583</t>
  </si>
  <si>
    <t>gaperon</t>
  </si>
  <si>
    <t>R1584</t>
  </si>
  <si>
    <t>gelato</t>
  </si>
  <si>
    <t>R1585</t>
  </si>
  <si>
    <t>ghee</t>
  </si>
  <si>
    <t>R1586</t>
  </si>
  <si>
    <t>glace au lait</t>
  </si>
  <si>
    <t>R1587</t>
  </si>
  <si>
    <t>gorgonzola</t>
  </si>
  <si>
    <t>R1588</t>
  </si>
  <si>
    <t>R1589</t>
  </si>
  <si>
    <t>grana padano</t>
  </si>
  <si>
    <t>R1590</t>
  </si>
  <si>
    <t>graviera</t>
  </si>
  <si>
    <t>R1591</t>
  </si>
  <si>
    <t>gruyère</t>
  </si>
  <si>
    <t>R1592</t>
  </si>
  <si>
    <t>gruyère râpé</t>
  </si>
  <si>
    <t>gruyere rape</t>
  </si>
  <si>
    <t>R1593</t>
  </si>
  <si>
    <t>halloumi</t>
  </si>
  <si>
    <t>R1594</t>
  </si>
  <si>
    <t>heavy cream</t>
  </si>
  <si>
    <t>R1595</t>
  </si>
  <si>
    <t>ice cream</t>
  </si>
  <si>
    <t>R1596</t>
  </si>
  <si>
    <t>idiazabal</t>
  </si>
  <si>
    <t>R1597</t>
  </si>
  <si>
    <t>irish cream</t>
  </si>
  <si>
    <t>R1598</t>
  </si>
  <si>
    <t>kashkaval</t>
  </si>
  <si>
    <t>R1599</t>
  </si>
  <si>
    <t>kasseri</t>
  </si>
  <si>
    <t>R1600</t>
  </si>
  <si>
    <t>kefalotyri</t>
  </si>
  <si>
    <t>R1601</t>
  </si>
  <si>
    <t>kéfir</t>
  </si>
  <si>
    <t>kefir</t>
  </si>
  <si>
    <t>R1602</t>
  </si>
  <si>
    <t>R1603</t>
  </si>
  <si>
    <t>R1604</t>
  </si>
  <si>
    <t>labneh</t>
  </si>
  <si>
    <t>R1605</t>
  </si>
  <si>
    <t>R1606</t>
  </si>
  <si>
    <t>lactoglobuline</t>
  </si>
  <si>
    <t>R1607</t>
  </si>
  <si>
    <t>R1608</t>
  </si>
  <si>
    <t>lactose monohydraté</t>
  </si>
  <si>
    <t>lactose monohydrate</t>
  </si>
  <si>
    <t>R1609</t>
  </si>
  <si>
    <t>lactosérum</t>
  </si>
  <si>
    <t>R1610</t>
  </si>
  <si>
    <t>laguiole</t>
  </si>
  <si>
    <t>R1611</t>
  </si>
  <si>
    <t>R1612</t>
  </si>
  <si>
    <t>lait concentré</t>
  </si>
  <si>
    <t>lait concentre</t>
  </si>
  <si>
    <t>R1613</t>
  </si>
  <si>
    <t>lait concentré sucré</t>
  </si>
  <si>
    <t>lait concentre sucre</t>
  </si>
  <si>
    <t>R1614</t>
  </si>
  <si>
    <t>lait cru</t>
  </si>
  <si>
    <t>R1615</t>
  </si>
  <si>
    <t>lait de brebis</t>
  </si>
  <si>
    <t>R1616</t>
  </si>
  <si>
    <t>lait de bufflonne</t>
  </si>
  <si>
    <t>R1617</t>
  </si>
  <si>
    <t>lait de chèvre</t>
  </si>
  <si>
    <t>lait de chevre</t>
  </si>
  <si>
    <t>R1618</t>
  </si>
  <si>
    <t>lait de vache</t>
  </si>
  <si>
    <t>R1619</t>
  </si>
  <si>
    <t>lait demi écrémé</t>
  </si>
  <si>
    <t>R1620</t>
  </si>
  <si>
    <t>lait écrémé</t>
  </si>
  <si>
    <t>R1621</t>
  </si>
  <si>
    <t>R1622</t>
  </si>
  <si>
    <t>R1623</t>
  </si>
  <si>
    <t>lait évaporé</t>
  </si>
  <si>
    <t>lait evapore</t>
  </si>
  <si>
    <t>R1624</t>
  </si>
  <si>
    <t>lait fermenté</t>
  </si>
  <si>
    <t>R1625</t>
  </si>
  <si>
    <t>lait frappé</t>
  </si>
  <si>
    <t>lait frappe</t>
  </si>
  <si>
    <t>R1626</t>
  </si>
  <si>
    <t>lait microfiltré</t>
  </si>
  <si>
    <t>lait microfiltre</t>
  </si>
  <si>
    <t>R1627</t>
  </si>
  <si>
    <t>lait pasteurisé</t>
  </si>
  <si>
    <t>lait pasteurise</t>
  </si>
  <si>
    <t>R1628</t>
  </si>
  <si>
    <t>lait ribot</t>
  </si>
  <si>
    <t>R1629</t>
  </si>
  <si>
    <t>lait UHT</t>
  </si>
  <si>
    <t>lait uht</t>
  </si>
  <si>
    <t>R1630</t>
  </si>
  <si>
    <t>langres</t>
  </si>
  <si>
    <t>R1631</t>
  </si>
  <si>
    <t>latte macchiato</t>
  </si>
  <si>
    <t>R1632</t>
  </si>
  <si>
    <t>lben</t>
  </si>
  <si>
    <t>R1633</t>
  </si>
  <si>
    <t>leben</t>
  </si>
  <si>
    <t>R1634</t>
  </si>
  <si>
    <t>livarot</t>
  </si>
  <si>
    <t>R1635</t>
  </si>
  <si>
    <t>R1636</t>
  </si>
  <si>
    <t>mahón</t>
  </si>
  <si>
    <t>mahon</t>
  </si>
  <si>
    <t>R1637</t>
  </si>
  <si>
    <t>manchego</t>
  </si>
  <si>
    <t>R1638</t>
  </si>
  <si>
    <t>manouri</t>
  </si>
  <si>
    <t>R1639</t>
  </si>
  <si>
    <t>maroilles</t>
  </si>
  <si>
    <t>R1640</t>
  </si>
  <si>
    <t>mascarpone</t>
  </si>
  <si>
    <t>R1641</t>
  </si>
  <si>
    <t>matière grasse laitière</t>
  </si>
  <si>
    <t>matiere grasse laitiere</t>
  </si>
  <si>
    <t>R1642</t>
  </si>
  <si>
    <t>R1643</t>
  </si>
  <si>
    <t>milkshake</t>
  </si>
  <si>
    <t>R1644</t>
  </si>
  <si>
    <t>R1645</t>
  </si>
  <si>
    <t>mont d'or</t>
  </si>
  <si>
    <t>mont d or</t>
  </si>
  <si>
    <t>R1646</t>
  </si>
  <si>
    <t>monterey jack</t>
  </si>
  <si>
    <t>R1647</t>
  </si>
  <si>
    <t>R1648</t>
  </si>
  <si>
    <t>R1649</t>
  </si>
  <si>
    <t>mozzarella di bufala</t>
  </si>
  <si>
    <t>R1650</t>
  </si>
  <si>
    <t>R1651</t>
  </si>
  <si>
    <t>nabulsi</t>
  </si>
  <si>
    <t>R1652</t>
  </si>
  <si>
    <t>neufchâtel</t>
  </si>
  <si>
    <t>neufchatel</t>
  </si>
  <si>
    <t>R1653</t>
  </si>
  <si>
    <t>ossau-iraty</t>
  </si>
  <si>
    <t>R1654</t>
  </si>
  <si>
    <t>paneer</t>
  </si>
  <si>
    <t>R1655</t>
  </si>
  <si>
    <t>R1656</t>
  </si>
  <si>
    <t>parmesan râpé</t>
  </si>
  <si>
    <t>parmesan rape</t>
  </si>
  <si>
    <t>R1657</t>
  </si>
  <si>
    <t>parmigiano</t>
  </si>
  <si>
    <t>R1658</t>
  </si>
  <si>
    <t>parmigiano reggiano</t>
  </si>
  <si>
    <t>R1659</t>
  </si>
  <si>
    <t>pâte molle</t>
  </si>
  <si>
    <t>pate molle</t>
  </si>
  <si>
    <t>R1660</t>
  </si>
  <si>
    <t>pâte persillée</t>
  </si>
  <si>
    <t>pate persillee</t>
  </si>
  <si>
    <t>R1661</t>
  </si>
  <si>
    <t>pâte pressée</t>
  </si>
  <si>
    <t>pate pressee</t>
  </si>
  <si>
    <t>R1662</t>
  </si>
  <si>
    <t>pecorino</t>
  </si>
  <si>
    <t>R1663</t>
  </si>
  <si>
    <t>pecorino romano</t>
  </si>
  <si>
    <t>R1664</t>
  </si>
  <si>
    <t>pélardon</t>
  </si>
  <si>
    <t>pelardon</t>
  </si>
  <si>
    <t>R1665</t>
  </si>
  <si>
    <t>pepper jack</t>
  </si>
  <si>
    <t>R1666</t>
  </si>
  <si>
    <t>perméat de lait</t>
  </si>
  <si>
    <t>permeat de lait</t>
  </si>
  <si>
    <t>R1667</t>
  </si>
  <si>
    <t>R1668</t>
  </si>
  <si>
    <t>R1669</t>
  </si>
  <si>
    <t>philadelphia</t>
  </si>
  <si>
    <t>R1670</t>
  </si>
  <si>
    <t>picodon</t>
  </si>
  <si>
    <t>R1671</t>
  </si>
  <si>
    <t>plateau de fromages</t>
  </si>
  <si>
    <t>R1672</t>
  </si>
  <si>
    <t>pont l évêque</t>
  </si>
  <si>
    <t>R1673</t>
  </si>
  <si>
    <t>port-salut</t>
  </si>
  <si>
    <t>R1674</t>
  </si>
  <si>
    <t>poudre de lactosérum</t>
  </si>
  <si>
    <t>poudre de lactoserum</t>
  </si>
  <si>
    <t>R1675</t>
  </si>
  <si>
    <t>R1676</t>
  </si>
  <si>
    <t>poudre de lait écrémé</t>
  </si>
  <si>
    <t>poudre de lait ecreme</t>
  </si>
  <si>
    <t>R1677</t>
  </si>
  <si>
    <t>protéine de lait</t>
  </si>
  <si>
    <t>R1678</t>
  </si>
  <si>
    <t>protéine laitière</t>
  </si>
  <si>
    <t>proteine laitiere</t>
  </si>
  <si>
    <t>R1679</t>
  </si>
  <si>
    <t>protéines de lactosérum</t>
  </si>
  <si>
    <t>proteines de lactoserum</t>
  </si>
  <si>
    <t>R1680</t>
  </si>
  <si>
    <t>protéines de lait</t>
  </si>
  <si>
    <t>R1681</t>
  </si>
  <si>
    <t>provolone</t>
  </si>
  <si>
    <t>R1682</t>
  </si>
  <si>
    <t>quark</t>
  </si>
  <si>
    <t>R1683</t>
  </si>
  <si>
    <t>queso blanco</t>
  </si>
  <si>
    <t>R1684</t>
  </si>
  <si>
    <t>queso fresco</t>
  </si>
  <si>
    <t>R1685</t>
  </si>
  <si>
    <t>R1686</t>
  </si>
  <si>
    <t>R1687</t>
  </si>
  <si>
    <t>red leicester</t>
  </si>
  <si>
    <t>R1688</t>
  </si>
  <si>
    <t>ricotta</t>
  </si>
  <si>
    <t>R1689</t>
  </si>
  <si>
    <t>rigotte de condrieu</t>
  </si>
  <si>
    <t>R1690</t>
  </si>
  <si>
    <t>rocamadour</t>
  </si>
  <si>
    <t>R1691</t>
  </si>
  <si>
    <t>R1692</t>
  </si>
  <si>
    <t>saint-félicien</t>
  </si>
  <si>
    <t>saint felicien</t>
  </si>
  <si>
    <t>R1693</t>
  </si>
  <si>
    <t>saint-marcellin</t>
  </si>
  <si>
    <t>R1694</t>
  </si>
  <si>
    <t>saint môret</t>
  </si>
  <si>
    <t>R1695</t>
  </si>
  <si>
    <t>R1696</t>
  </si>
  <si>
    <t>sainte-maure de touraine</t>
  </si>
  <si>
    <t>sainte maure de touraine</t>
  </si>
  <si>
    <t>R1697</t>
  </si>
  <si>
    <t>salers</t>
  </si>
  <si>
    <t>R1698</t>
  </si>
  <si>
    <t>sauce à la crème</t>
  </si>
  <si>
    <t>sauce a la creme</t>
  </si>
  <si>
    <t>R1699</t>
  </si>
  <si>
    <t>sauce au beurre</t>
  </si>
  <si>
    <t>R1700</t>
  </si>
  <si>
    <t>sauce au fromage</t>
  </si>
  <si>
    <t>R1701</t>
  </si>
  <si>
    <t>sauce fromagère</t>
  </si>
  <si>
    <t>sauce fromagere</t>
  </si>
  <si>
    <t>R1702</t>
  </si>
  <si>
    <t>sbrinz</t>
  </si>
  <si>
    <t>R1703</t>
  </si>
  <si>
    <t>scamorza</t>
  </si>
  <si>
    <t>R1704</t>
  </si>
  <si>
    <t>sélection de fromages</t>
  </si>
  <si>
    <t>selection de fromages</t>
  </si>
  <si>
    <t>R1705</t>
  </si>
  <si>
    <t>selles-sur-cher</t>
  </si>
  <si>
    <t>selles sur cher</t>
  </si>
  <si>
    <t>R1706</t>
  </si>
  <si>
    <t>serra da estrela</t>
  </si>
  <si>
    <t>R1707</t>
  </si>
  <si>
    <t>skyr</t>
  </si>
  <si>
    <t>R1708</t>
  </si>
  <si>
    <t>smoothie lacté</t>
  </si>
  <si>
    <t>smoothie lacte</t>
  </si>
  <si>
    <t>R1709</t>
  </si>
  <si>
    <t>solides du lait</t>
  </si>
  <si>
    <t>R1710</t>
  </si>
  <si>
    <t>soumaintrain</t>
  </si>
  <si>
    <t>R1711</t>
  </si>
  <si>
    <t>sour cream</t>
  </si>
  <si>
    <t>R1712</t>
  </si>
  <si>
    <t>stilton</t>
  </si>
  <si>
    <t>R1713</t>
  </si>
  <si>
    <t>stracchino</t>
  </si>
  <si>
    <t>R1714</t>
  </si>
  <si>
    <t>stracciatella</t>
  </si>
  <si>
    <t>R1715</t>
  </si>
  <si>
    <t>sulguni</t>
  </si>
  <si>
    <t>R1716</t>
  </si>
  <si>
    <t>taleggio</t>
  </si>
  <si>
    <t>R1717</t>
  </si>
  <si>
    <t>tartare fromage</t>
  </si>
  <si>
    <t>R1718</t>
  </si>
  <si>
    <t>tête de moine</t>
  </si>
  <si>
    <t>tete de moine</t>
  </si>
  <si>
    <t>R1719</t>
  </si>
  <si>
    <t>tetilla</t>
  </si>
  <si>
    <t>R1720</t>
  </si>
  <si>
    <t>tome</t>
  </si>
  <si>
    <t>R1721</t>
  </si>
  <si>
    <t>tome des bauges</t>
  </si>
  <si>
    <t>R1722</t>
  </si>
  <si>
    <t>R1723</t>
  </si>
  <si>
    <t>tomme de savoie</t>
  </si>
  <si>
    <t>R1724</t>
  </si>
  <si>
    <t>R1725</t>
  </si>
  <si>
    <t>vacherin fribourgeois</t>
  </si>
  <si>
    <t>R1726</t>
  </si>
  <si>
    <t>vacherin mont d'or</t>
  </si>
  <si>
    <t>vacherin mont d or</t>
  </si>
  <si>
    <t>R1727</t>
  </si>
  <si>
    <t>valençay</t>
  </si>
  <si>
    <t>valencay</t>
  </si>
  <si>
    <t>R1728</t>
  </si>
  <si>
    <t>vieux pané</t>
  </si>
  <si>
    <t>vieux pane</t>
  </si>
  <si>
    <t>R1729</t>
  </si>
  <si>
    <t>wensleydale</t>
  </si>
  <si>
    <t>R1730</t>
  </si>
  <si>
    <t>R1731</t>
  </si>
  <si>
    <t>whey protein</t>
  </si>
  <si>
    <t>R1732</t>
  </si>
  <si>
    <t>whipping cream</t>
  </si>
  <si>
    <t>R1733</t>
  </si>
  <si>
    <t>R1734</t>
  </si>
  <si>
    <t>yaourt glacé</t>
  </si>
  <si>
    <t>yaourt glace</t>
  </si>
  <si>
    <t>R1735</t>
  </si>
  <si>
    <t>yaourt grec</t>
  </si>
  <si>
    <t>R1736</t>
  </si>
  <si>
    <t>yoghourt</t>
  </si>
  <si>
    <t>R1737</t>
  </si>
  <si>
    <t>yoghurt</t>
  </si>
  <si>
    <t>R1738</t>
  </si>
  <si>
    <t>R1739</t>
  </si>
  <si>
    <t>yogourt grec</t>
  </si>
  <si>
    <t>R1740</t>
  </si>
  <si>
    <t>yogurt</t>
  </si>
  <si>
    <t>R1741</t>
  </si>
  <si>
    <t>almond butter</t>
  </si>
  <si>
    <t>R1742</t>
  </si>
  <si>
    <t>almond milk</t>
  </si>
  <si>
    <t>R1743</t>
  </si>
  <si>
    <t>alternative végétale au fromage</t>
  </si>
  <si>
    <t>alternative vegetale au fromage</t>
  </si>
  <si>
    <t>Expression végétale ou non laitière neutralisant un faux positif.</t>
  </si>
  <si>
    <t>R1744</t>
  </si>
  <si>
    <t>Évite un faux positif.</t>
  </si>
  <si>
    <t>R1745</t>
  </si>
  <si>
    <t>R1746</t>
  </si>
  <si>
    <t>R1747</t>
  </si>
  <si>
    <t>R1748</t>
  </si>
  <si>
    <t>R1749</t>
  </si>
  <si>
    <t>R1750</t>
  </si>
  <si>
    <t>beurre de karité</t>
  </si>
  <si>
    <t>beurre de karite</t>
  </si>
  <si>
    <t>R1751</t>
  </si>
  <si>
    <t>R1752</t>
  </si>
  <si>
    <t>boisson végétale</t>
  </si>
  <si>
    <t>R1753</t>
  </si>
  <si>
    <t>cashew butter</t>
  </si>
  <si>
    <t>R1754</t>
  </si>
  <si>
    <t>cashew milk</t>
  </si>
  <si>
    <t>R1755</t>
  </si>
  <si>
    <t>cheddar vegan</t>
  </si>
  <si>
    <t>R1756</t>
  </si>
  <si>
    <t>cocoa butter</t>
  </si>
  <si>
    <t>R1757</t>
  </si>
  <si>
    <t>coconut cream</t>
  </si>
  <si>
    <t>R1758</t>
  </si>
  <si>
    <t>coconut milk</t>
  </si>
  <si>
    <t>R1759</t>
  </si>
  <si>
    <t>crème d'amande</t>
  </si>
  <si>
    <t>R1760</t>
  </si>
  <si>
    <t>crème d'avoine</t>
  </si>
  <si>
    <t>R1761</t>
  </si>
  <si>
    <t>crème de cacao</t>
  </si>
  <si>
    <t>creme de cacao</t>
  </si>
  <si>
    <t>R1762</t>
  </si>
  <si>
    <t>crème de cajou</t>
  </si>
  <si>
    <t>R1763</t>
  </si>
  <si>
    <t>crème de cassis</t>
  </si>
  <si>
    <t>creme de cassis</t>
  </si>
  <si>
    <t>R1764</t>
  </si>
  <si>
    <t>crème de coco</t>
  </si>
  <si>
    <t>R1765</t>
  </si>
  <si>
    <t>crème de marrons</t>
  </si>
  <si>
    <t>creme de marrons</t>
  </si>
  <si>
    <t>R1766</t>
  </si>
  <si>
    <t>crème de menthe</t>
  </si>
  <si>
    <t>creme de menthe</t>
  </si>
  <si>
    <t>R1767</t>
  </si>
  <si>
    <t>crème de riz</t>
  </si>
  <si>
    <t>R1768</t>
  </si>
  <si>
    <t>Cuisine/Glacier/Bar</t>
  </si>
  <si>
    <t>Boisson ou crème végétale : ne doit pas déclencher l’allergène lait.</t>
  </si>
  <si>
    <t>R1769</t>
  </si>
  <si>
    <t>crème végétale</t>
  </si>
  <si>
    <t>R1770</t>
  </si>
  <si>
    <t>fauxmage</t>
  </si>
  <si>
    <t>R1771</t>
  </si>
  <si>
    <t>fromage de tête</t>
  </si>
  <si>
    <t>fromage de tete</t>
  </si>
  <si>
    <t>R1772</t>
  </si>
  <si>
    <t>fromage vegan</t>
  </si>
  <si>
    <t>R1773</t>
  </si>
  <si>
    <t>fromage végétal</t>
  </si>
  <si>
    <t>fromage vegetal</t>
  </si>
  <si>
    <t>R1774</t>
  </si>
  <si>
    <t>R1775</t>
  </si>
  <si>
    <t>R1776</t>
  </si>
  <si>
    <t>R1777</t>
  </si>
  <si>
    <t>lait de chanvre</t>
  </si>
  <si>
    <t>R1778</t>
  </si>
  <si>
    <t>R1779</t>
  </si>
  <si>
    <t>R1780</t>
  </si>
  <si>
    <t>lait de quinoa</t>
  </si>
  <si>
    <t>R1781</t>
  </si>
  <si>
    <t>R1782</t>
  </si>
  <si>
    <t>R1783</t>
  </si>
  <si>
    <t>lait végétal</t>
  </si>
  <si>
    <t>lait vegetal</t>
  </si>
  <si>
    <t>R1784</t>
  </si>
  <si>
    <t>mozzarella végétale</t>
  </si>
  <si>
    <t>mozzarella vegetale</t>
  </si>
  <si>
    <t>R1785</t>
  </si>
  <si>
    <t>oat milk</t>
  </si>
  <si>
    <t>R1786</t>
  </si>
  <si>
    <t>parmesan vegan</t>
  </si>
  <si>
    <t>R1787</t>
  </si>
  <si>
    <t>parmesan végétal</t>
  </si>
  <si>
    <t>parmesan vegetal</t>
  </si>
  <si>
    <t>R1788</t>
  </si>
  <si>
    <t>R1789</t>
  </si>
  <si>
    <t>rice milk</t>
  </si>
  <si>
    <t>R1790</t>
  </si>
  <si>
    <t>R1791</t>
  </si>
  <si>
    <t>alfredo</t>
  </si>
  <si>
    <t>Produit composé généralement laitier : contrôler recette et fiche fournisseur.</t>
  </si>
  <si>
    <t>R1792</t>
  </si>
  <si>
    <t>aligot</t>
  </si>
  <si>
    <t>R1793</t>
  </si>
  <si>
    <t>R1794</t>
  </si>
  <si>
    <t>R1795</t>
  </si>
  <si>
    <t>béchamel</t>
  </si>
  <si>
    <t>R1796</t>
  </si>
  <si>
    <t>R1797</t>
  </si>
  <si>
    <t>R1798</t>
  </si>
  <si>
    <t>R1799</t>
  </si>
  <si>
    <t>R1800</t>
  </si>
  <si>
    <t>R1801</t>
  </si>
  <si>
    <t>R1802</t>
  </si>
  <si>
    <t>cheesecake</t>
  </si>
  <si>
    <t>R1803</t>
  </si>
  <si>
    <t>chocolat chaud</t>
  </si>
  <si>
    <t>R1804</t>
  </si>
  <si>
    <t>R1805</t>
  </si>
  <si>
    <t>cocktail crémeux</t>
  </si>
  <si>
    <t>cocktail cremeux</t>
  </si>
  <si>
    <t>R1806</t>
  </si>
  <si>
    <t>R1807</t>
  </si>
  <si>
    <t>R1808</t>
  </si>
  <si>
    <t>R1809</t>
  </si>
  <si>
    <t>R1810</t>
  </si>
  <si>
    <t>R1811</t>
  </si>
  <si>
    <t>crème dessert</t>
  </si>
  <si>
    <t>R1812</t>
  </si>
  <si>
    <t>crème diplomate</t>
  </si>
  <si>
    <t>creme diplomate</t>
  </si>
  <si>
    <t>R1813</t>
  </si>
  <si>
    <t>crème mousseline</t>
  </si>
  <si>
    <t>creme mousseline</t>
  </si>
  <si>
    <t>R1814</t>
  </si>
  <si>
    <t>R1815</t>
  </si>
  <si>
    <t>R1816</t>
  </si>
  <si>
    <t>croque-monsieur</t>
  </si>
  <si>
    <t>R1817</t>
  </si>
  <si>
    <t>croziflette</t>
  </si>
  <si>
    <t>R1818</t>
  </si>
  <si>
    <t>R1819</t>
  </si>
  <si>
    <t>espresso martini crémeux</t>
  </si>
  <si>
    <t>espresso martini cremeux</t>
  </si>
  <si>
    <t>R1820</t>
  </si>
  <si>
    <t>R1821</t>
  </si>
  <si>
    <t>R1822</t>
  </si>
  <si>
    <t>flan pâtissier</t>
  </si>
  <si>
    <t>R1823</t>
  </si>
  <si>
    <t>fondue au fromage</t>
  </si>
  <si>
    <t>R1824</t>
  </si>
  <si>
    <t>fondue savoyarde</t>
  </si>
  <si>
    <t>R1825</t>
  </si>
  <si>
    <t>R1826</t>
  </si>
  <si>
    <t>R1827</t>
  </si>
  <si>
    <t>glace artisanale</t>
  </si>
  <si>
    <t>R1828</t>
  </si>
  <si>
    <t>glace italienne</t>
  </si>
  <si>
    <t>R1829</t>
  </si>
  <si>
    <t>gratin</t>
  </si>
  <si>
    <t>R1830</t>
  </si>
  <si>
    <t>gratin dauphinois</t>
  </si>
  <si>
    <t>R1831</t>
  </si>
  <si>
    <t>gratin de pommes de terre</t>
  </si>
  <si>
    <t>R1832</t>
  </si>
  <si>
    <t>irish coffee</t>
  </si>
  <si>
    <t>R1833</t>
  </si>
  <si>
    <t>liqueur à la crème</t>
  </si>
  <si>
    <t>liqueur a la creme</t>
  </si>
  <si>
    <t>R1834</t>
  </si>
  <si>
    <t>R1835</t>
  </si>
  <si>
    <t>R1836</t>
  </si>
  <si>
    <t>R1837</t>
  </si>
  <si>
    <t>mousseline de poisson</t>
  </si>
  <si>
    <t>R1838</t>
  </si>
  <si>
    <t>pain au lait</t>
  </si>
  <si>
    <t>R1839</t>
  </si>
  <si>
    <t>R1840</t>
  </si>
  <si>
    <t>pâté en croûte</t>
  </si>
  <si>
    <t>R1841</t>
  </si>
  <si>
    <t>pesto</t>
  </si>
  <si>
    <t>R1842</t>
  </si>
  <si>
    <t>piña colada</t>
  </si>
  <si>
    <t>pina colada</t>
  </si>
  <si>
    <t>R1843</t>
  </si>
  <si>
    <t>pommes dauphine</t>
  </si>
  <si>
    <t>R1844</t>
  </si>
  <si>
    <t>pommes duchesse</t>
  </si>
  <si>
    <t>R1845</t>
  </si>
  <si>
    <t>purée</t>
  </si>
  <si>
    <t>puree</t>
  </si>
  <si>
    <t>R1846</t>
  </si>
  <si>
    <t>purée instantanée</t>
  </si>
  <si>
    <t>puree instantanee</t>
  </si>
  <si>
    <t>R1847</t>
  </si>
  <si>
    <t>purée maison</t>
  </si>
  <si>
    <t>puree maison</t>
  </si>
  <si>
    <t>R1848</t>
  </si>
  <si>
    <t>R1849</t>
  </si>
  <si>
    <t>R1850</t>
  </si>
  <si>
    <t>raclette savoyarde</t>
  </si>
  <si>
    <t>R1851</t>
  </si>
  <si>
    <t>risotto crémeux</t>
  </si>
  <si>
    <t>risotto cremeux</t>
  </si>
  <si>
    <t>R1852</t>
  </si>
  <si>
    <t>R1853</t>
  </si>
  <si>
    <t>R1854</t>
  </si>
  <si>
    <t>sauce blanche</t>
  </si>
  <si>
    <t>R1855</t>
  </si>
  <si>
    <t>R1856</t>
  </si>
  <si>
    <t>sauce pesto</t>
  </si>
  <si>
    <t>R1857</t>
  </si>
  <si>
    <t>sauce suprême</t>
  </si>
  <si>
    <t>R1858</t>
  </si>
  <si>
    <t>R1859</t>
  </si>
  <si>
    <t>R1860</t>
  </si>
  <si>
    <t>smoothie</t>
  </si>
  <si>
    <t>R1861</t>
  </si>
  <si>
    <t>soft serve</t>
  </si>
  <si>
    <t>R1862</t>
  </si>
  <si>
    <t>R1863</t>
  </si>
  <si>
    <t>sundae</t>
  </si>
  <si>
    <t>R1864</t>
  </si>
  <si>
    <t>R1865</t>
  </si>
  <si>
    <t>R1866</t>
  </si>
  <si>
    <t>R1867</t>
  </si>
  <si>
    <t>truffade</t>
  </si>
  <si>
    <t>R1868</t>
  </si>
  <si>
    <t>velouté</t>
  </si>
  <si>
    <t>veloute</t>
  </si>
  <si>
    <t>R1869</t>
  </si>
  <si>
    <t>R1870</t>
  </si>
  <si>
    <t>white russian</t>
  </si>
  <si>
    <t>R1871</t>
  </si>
  <si>
    <t>R1872</t>
  </si>
  <si>
    <t>R1873</t>
  </si>
  <si>
    <t>R1874</t>
  </si>
  <si>
    <t>R1875</t>
  </si>
  <si>
    <t>R1876</t>
  </si>
  <si>
    <t>R1877</t>
  </si>
  <si>
    <t>R1878</t>
  </si>
  <si>
    <t>R1879</t>
  </si>
  <si>
    <t>R1880</t>
  </si>
  <si>
    <t>R1881</t>
  </si>
  <si>
    <t>almonds</t>
  </si>
  <si>
    <t>R1882</t>
  </si>
  <si>
    <t>Fruit à coque réglementaire ou dérivé.</t>
  </si>
  <si>
    <t>R1883</t>
  </si>
  <si>
    <t>R1884</t>
  </si>
  <si>
    <t>baklava</t>
  </si>
  <si>
    <t>R1885</t>
  </si>
  <si>
    <t>baklawa</t>
  </si>
  <si>
    <t>R1886</t>
  </si>
  <si>
    <t>R1887</t>
  </si>
  <si>
    <t>brazil nuts</t>
  </si>
  <si>
    <t>R1888</t>
  </si>
  <si>
    <t>R1889</t>
  </si>
  <si>
    <t>R1890</t>
  </si>
  <si>
    <t>R1891</t>
  </si>
  <si>
    <t>cashews</t>
  </si>
  <si>
    <t>R1892</t>
  </si>
  <si>
    <t>cerneau de noix</t>
  </si>
  <si>
    <t>R1893</t>
  </si>
  <si>
    <t>cerneaux de noix</t>
  </si>
  <si>
    <t>R1894</t>
  </si>
  <si>
    <t>R1895</t>
  </si>
  <si>
    <t>R1896</t>
  </si>
  <si>
    <t>R1897</t>
  </si>
  <si>
    <t>R1898</t>
  </si>
  <si>
    <t>R1899</t>
  </si>
  <si>
    <t>hazelnuts</t>
  </si>
  <si>
    <t>R1900</t>
  </si>
  <si>
    <t>huile de noix</t>
  </si>
  <si>
    <t>R1901</t>
  </si>
  <si>
    <t>huile de pistache</t>
  </si>
  <si>
    <t>R1902</t>
  </si>
  <si>
    <t>R1903</t>
  </si>
  <si>
    <t>R1904</t>
  </si>
  <si>
    <t>R1905</t>
  </si>
  <si>
    <t>macadamia nut</t>
  </si>
  <si>
    <t>R1906</t>
  </si>
  <si>
    <t>macadamia nuts</t>
  </si>
  <si>
    <t>R1907</t>
  </si>
  <si>
    <t>R1908</t>
  </si>
  <si>
    <t>massepain</t>
  </si>
  <si>
    <t>R1909</t>
  </si>
  <si>
    <t>R1910</t>
  </si>
  <si>
    <t>R1911</t>
  </si>
  <si>
    <t>R1912</t>
  </si>
  <si>
    <t>R1913</t>
  </si>
  <si>
    <t>R1914</t>
  </si>
  <si>
    <t>R1915</t>
  </si>
  <si>
    <t>noix du brésil</t>
  </si>
  <si>
    <t>R1916</t>
  </si>
  <si>
    <t>R1917</t>
  </si>
  <si>
    <t>R1918</t>
  </si>
  <si>
    <t>nougatine</t>
  </si>
  <si>
    <t>R1919</t>
  </si>
  <si>
    <t>pacane</t>
  </si>
  <si>
    <t>R1920</t>
  </si>
  <si>
    <t>pâte d amande</t>
  </si>
  <si>
    <t>R1921</t>
  </si>
  <si>
    <t>pâte de pistache</t>
  </si>
  <si>
    <t>R1922</t>
  </si>
  <si>
    <t>pécan</t>
  </si>
  <si>
    <t>R1923</t>
  </si>
  <si>
    <t>R1924</t>
  </si>
  <si>
    <t>R1925</t>
  </si>
  <si>
    <t>R1926</t>
  </si>
  <si>
    <t>R1927</t>
  </si>
  <si>
    <t>pistachios</t>
  </si>
  <si>
    <t>R1928</t>
  </si>
  <si>
    <t>R1929</t>
  </si>
  <si>
    <t>R1930</t>
  </si>
  <si>
    <t>poudre de pistache</t>
  </si>
  <si>
    <t>R1931</t>
  </si>
  <si>
    <t>pralin</t>
  </si>
  <si>
    <t>R1932</t>
  </si>
  <si>
    <t>praliné</t>
  </si>
  <si>
    <t>R1933</t>
  </si>
  <si>
    <t>purée d amande</t>
  </si>
  <si>
    <t>puree d amande</t>
  </si>
  <si>
    <t>R1934</t>
  </si>
  <si>
    <t>purée de cajou</t>
  </si>
  <si>
    <t>puree de cajou</t>
  </si>
  <si>
    <t>R1935</t>
  </si>
  <si>
    <t>purée de noisette</t>
  </si>
  <si>
    <t>puree de noisette</t>
  </si>
  <si>
    <t>R1936</t>
  </si>
  <si>
    <t>R1937</t>
  </si>
  <si>
    <t>walnuts</t>
  </si>
  <si>
    <t>R1938</t>
  </si>
  <si>
    <t>R1939</t>
  </si>
  <si>
    <t>R1940</t>
  </si>
  <si>
    <t>châtaigne</t>
  </si>
  <si>
    <t>R1941</t>
  </si>
  <si>
    <t>châtaignes</t>
  </si>
  <si>
    <t>R1942</t>
  </si>
  <si>
    <t>R1943</t>
  </si>
  <si>
    <t>eau de coco</t>
  </si>
  <si>
    <t>R1944</t>
  </si>
  <si>
    <t>graine de pin</t>
  </si>
  <si>
    <t>R1945</t>
  </si>
  <si>
    <t>R1946</t>
  </si>
  <si>
    <t>R1947</t>
  </si>
  <si>
    <t>R1948</t>
  </si>
  <si>
    <t>R1949</t>
  </si>
  <si>
    <t>R1950</t>
  </si>
  <si>
    <t>noix de bœuf</t>
  </si>
  <si>
    <t>noix de boeuf</t>
  </si>
  <si>
    <t>R1951</t>
  </si>
  <si>
    <t>R1952</t>
  </si>
  <si>
    <t>noix de joue</t>
  </si>
  <si>
    <t>R1953</t>
  </si>
  <si>
    <t>noix de kola</t>
  </si>
  <si>
    <t>R1954</t>
  </si>
  <si>
    <t>R1955</t>
  </si>
  <si>
    <t>R1956</t>
  </si>
  <si>
    <t>R1957</t>
  </si>
  <si>
    <t>noix de veau</t>
  </si>
  <si>
    <t>R1958</t>
  </si>
  <si>
    <t>pignon</t>
  </si>
  <si>
    <t>R1959</t>
  </si>
  <si>
    <t>R1960</t>
  </si>
  <si>
    <t>pignons</t>
  </si>
  <si>
    <t>R1961</t>
  </si>
  <si>
    <t>amaretto</t>
  </si>
  <si>
    <t>R1962</t>
  </si>
  <si>
    <t>chocolat fourré</t>
  </si>
  <si>
    <t>chocolat fourre</t>
  </si>
  <si>
    <t>R1963</t>
  </si>
  <si>
    <t>falernum</t>
  </si>
  <si>
    <t>R1964</t>
  </si>
  <si>
    <t>R1965</t>
  </si>
  <si>
    <t>R1966</t>
  </si>
  <si>
    <t>frangelico</t>
  </si>
  <si>
    <t>R1967</t>
  </si>
  <si>
    <t>glace pralinée</t>
  </si>
  <si>
    <t>glace pralinee</t>
  </si>
  <si>
    <t>R1968</t>
  </si>
  <si>
    <t>granola</t>
  </si>
  <si>
    <t>R1969</t>
  </si>
  <si>
    <t>R1970</t>
  </si>
  <si>
    <t>macarons</t>
  </si>
  <si>
    <t>R1971</t>
  </si>
  <si>
    <t>muesli</t>
  </si>
  <si>
    <t>R1972</t>
  </si>
  <si>
    <t>nocino</t>
  </si>
  <si>
    <t>R1973</t>
  </si>
  <si>
    <t>nougat glacé</t>
  </si>
  <si>
    <t>nougat glace</t>
  </si>
  <si>
    <t>R1974</t>
  </si>
  <si>
    <t>orgeat</t>
  </si>
  <si>
    <t>R1975</t>
  </si>
  <si>
    <t>R1976</t>
  </si>
  <si>
    <t>pistou</t>
  </si>
  <si>
    <t>R1977</t>
  </si>
  <si>
    <t>praliné feuilleté</t>
  </si>
  <si>
    <t>praline feuillete</t>
  </si>
  <si>
    <t>R1978</t>
  </si>
  <si>
    <t>Céleri ou dérivé.</t>
  </si>
  <si>
    <t>R1979</t>
  </si>
  <si>
    <t>céleri branche</t>
  </si>
  <si>
    <t>R1980</t>
  </si>
  <si>
    <t>céleri rave</t>
  </si>
  <si>
    <t>R1981</t>
  </si>
  <si>
    <t>celeriac</t>
  </si>
  <si>
    <t>R1982</t>
  </si>
  <si>
    <t>R1983</t>
  </si>
  <si>
    <t>extrait de céleri</t>
  </si>
  <si>
    <t>extrait de celeri</t>
  </si>
  <si>
    <t>R1984</t>
  </si>
  <si>
    <t>feuille de céleri</t>
  </si>
  <si>
    <t>R1985</t>
  </si>
  <si>
    <t>feuilles de céleri</t>
  </si>
  <si>
    <t>R1986</t>
  </si>
  <si>
    <t>graine de céleri</t>
  </si>
  <si>
    <t>R1987</t>
  </si>
  <si>
    <t>graines de céleri</t>
  </si>
  <si>
    <t>R1988</t>
  </si>
  <si>
    <t>huile essentielle de céleri</t>
  </si>
  <si>
    <t>huile essentielle de celeri</t>
  </si>
  <si>
    <t>R1989</t>
  </si>
  <si>
    <t>jus de céleri</t>
  </si>
  <si>
    <t>jus de celeri</t>
  </si>
  <si>
    <t>R1990</t>
  </si>
  <si>
    <t>poudre de céleri</t>
  </si>
  <si>
    <t>poudre de celeri</t>
  </si>
  <si>
    <t>R1991</t>
  </si>
  <si>
    <t>sel de céleri</t>
  </si>
  <si>
    <t>R1992</t>
  </si>
  <si>
    <t>R1993</t>
  </si>
  <si>
    <t>bouillon de légumes</t>
  </si>
  <si>
    <t>bouillon de legumes</t>
  </si>
  <si>
    <t>R1994</t>
  </si>
  <si>
    <t>R1995</t>
  </si>
  <si>
    <t>court bouillon</t>
  </si>
  <si>
    <t>R1996</t>
  </si>
  <si>
    <t>R1997</t>
  </si>
  <si>
    <t>R1998</t>
  </si>
  <si>
    <t>fond de veau</t>
  </si>
  <si>
    <t>R1999</t>
  </si>
  <si>
    <t>jus de légumes</t>
  </si>
  <si>
    <t>jus de legumes</t>
  </si>
  <si>
    <t>R2000</t>
  </si>
  <si>
    <t>mirepoix</t>
  </si>
  <si>
    <t>R2001</t>
  </si>
  <si>
    <t>R2002</t>
  </si>
  <si>
    <t>potage industriel</t>
  </si>
  <si>
    <t>R2003</t>
  </si>
  <si>
    <t>R2004</t>
  </si>
  <si>
    <t>sel aromatisé</t>
  </si>
  <si>
    <t>sel aromatise</t>
  </si>
  <si>
    <t>R2005</t>
  </si>
  <si>
    <t>soupe industrielle</t>
  </si>
  <si>
    <t>R2006</t>
  </si>
  <si>
    <t>R2007</t>
  </si>
  <si>
    <t>extrait de moutarde</t>
  </si>
  <si>
    <t>Moutarde ou dérivé.</t>
  </si>
  <si>
    <t>R2008</t>
  </si>
  <si>
    <t>R2009</t>
  </si>
  <si>
    <t>R2010</t>
  </si>
  <si>
    <t>R2011</t>
  </si>
  <si>
    <t>R2012</t>
  </si>
  <si>
    <t>mayonnaise moutardée</t>
  </si>
  <si>
    <t>mayonnaise moutardee</t>
  </si>
  <si>
    <t>R2013</t>
  </si>
  <si>
    <t>R2014</t>
  </si>
  <si>
    <t>moutarde à l ancienne</t>
  </si>
  <si>
    <t>moutarde a l ancienne</t>
  </si>
  <si>
    <t>R2015</t>
  </si>
  <si>
    <t>moutarde de dijon</t>
  </si>
  <si>
    <t>R2016</t>
  </si>
  <si>
    <t>moutarde en grains</t>
  </si>
  <si>
    <t>R2017</t>
  </si>
  <si>
    <t>R2018</t>
  </si>
  <si>
    <t>moutardes</t>
  </si>
  <si>
    <t>R2019</t>
  </si>
  <si>
    <t>R2020</t>
  </si>
  <si>
    <t>mustard seed</t>
  </si>
  <si>
    <t>R2021</t>
  </si>
  <si>
    <t>mustard seeds</t>
  </si>
  <si>
    <t>R2022</t>
  </si>
  <si>
    <t>R2023</t>
  </si>
  <si>
    <t>savora</t>
  </si>
  <si>
    <t>R2024</t>
  </si>
  <si>
    <t>vinaigrette moutardée</t>
  </si>
  <si>
    <t>vinaigrette moutardee</t>
  </si>
  <si>
    <t>R2025</t>
  </si>
  <si>
    <t>R2026</t>
  </si>
  <si>
    <t>cornichons aigres doux</t>
  </si>
  <si>
    <t>R2027</t>
  </si>
  <si>
    <t>marinade</t>
  </si>
  <si>
    <t>R2028</t>
  </si>
  <si>
    <t>R2029</t>
  </si>
  <si>
    <t>R2030</t>
  </si>
  <si>
    <t>pickles</t>
  </si>
  <si>
    <t>R2031</t>
  </si>
  <si>
    <t>sauce barbecue</t>
  </si>
  <si>
    <t>R2032</t>
  </si>
  <si>
    <t>sauce burger</t>
  </si>
  <si>
    <t>R2033</t>
  </si>
  <si>
    <t>R2034</t>
  </si>
  <si>
    <t>R2035</t>
  </si>
  <si>
    <t>R2036</t>
  </si>
  <si>
    <t>R2037</t>
  </si>
  <si>
    <t>R2038</t>
  </si>
  <si>
    <t>R2039</t>
  </si>
  <si>
    <t>R2040</t>
  </si>
  <si>
    <t>gomashio</t>
  </si>
  <si>
    <t>Sésame ou dérivé.</t>
  </si>
  <si>
    <t>R2041</t>
  </si>
  <si>
    <t>R2042</t>
  </si>
  <si>
    <t>graine de sésame</t>
  </si>
  <si>
    <t>R2043</t>
  </si>
  <si>
    <t>graines de sésame</t>
  </si>
  <si>
    <t>R2044</t>
  </si>
  <si>
    <t>halva</t>
  </si>
  <si>
    <t>R2045</t>
  </si>
  <si>
    <t>halvah</t>
  </si>
  <si>
    <t>R2046</t>
  </si>
  <si>
    <t>huile de sésame</t>
  </si>
  <si>
    <t>R2047</t>
  </si>
  <si>
    <t>nougat de sésame</t>
  </si>
  <si>
    <t>nougat de sesame</t>
  </si>
  <si>
    <t>R2048</t>
  </si>
  <si>
    <t>pâte de sésame</t>
  </si>
  <si>
    <t>R2049</t>
  </si>
  <si>
    <t>purée de sésame</t>
  </si>
  <si>
    <t>R2050</t>
  </si>
  <si>
    <t>sésame</t>
  </si>
  <si>
    <t>R2051</t>
  </si>
  <si>
    <t>sésame blanc</t>
  </si>
  <si>
    <t>sesame blanc</t>
  </si>
  <si>
    <t>R2052</t>
  </si>
  <si>
    <t>sésame noir</t>
  </si>
  <si>
    <t>sesame noir</t>
  </si>
  <si>
    <t>R2053</t>
  </si>
  <si>
    <t>sesame oil</t>
  </si>
  <si>
    <t>R2054</t>
  </si>
  <si>
    <t>sesame seed</t>
  </si>
  <si>
    <t>R2055</t>
  </si>
  <si>
    <t>sesame seeds</t>
  </si>
  <si>
    <t>R2056</t>
  </si>
  <si>
    <t>R2057</t>
  </si>
  <si>
    <t>tahina</t>
  </si>
  <si>
    <t>R2058</t>
  </si>
  <si>
    <t>R2059</t>
  </si>
  <si>
    <t>barre céréalière</t>
  </si>
  <si>
    <t>barre cerealiere</t>
  </si>
  <si>
    <t>R2060</t>
  </si>
  <si>
    <t>bun</t>
  </si>
  <si>
    <t>R2061</t>
  </si>
  <si>
    <t>buns</t>
  </si>
  <si>
    <t>R2062</t>
  </si>
  <si>
    <t>R2063</t>
  </si>
  <si>
    <t>R2064</t>
  </si>
  <si>
    <t>R2065</t>
  </si>
  <si>
    <t>R2066</t>
  </si>
  <si>
    <t>R2067</t>
  </si>
  <si>
    <t>R2068</t>
  </si>
  <si>
    <t>pain burger</t>
  </si>
  <si>
    <t>R2069</t>
  </si>
  <si>
    <t>pain libanais</t>
  </si>
  <si>
    <t>R2070</t>
  </si>
  <si>
    <t>pain oriental</t>
  </si>
  <si>
    <t>R2071</t>
  </si>
  <si>
    <t>R2072</t>
  </si>
  <si>
    <t>za atar</t>
  </si>
  <si>
    <t>R2073</t>
  </si>
  <si>
    <t>zaatar</t>
  </si>
  <si>
    <t>R2074</t>
  </si>
  <si>
    <t>acide sulfureux</t>
  </si>
  <si>
    <t>Sulfites explicitement déclarés.</t>
  </si>
  <si>
    <t>R2075</t>
  </si>
  <si>
    <t>R2076</t>
  </si>
  <si>
    <t>R2077</t>
  </si>
  <si>
    <t>R2078</t>
  </si>
  <si>
    <t>E220</t>
  </si>
  <si>
    <t>R2079</t>
  </si>
  <si>
    <t>E221</t>
  </si>
  <si>
    <t>R2080</t>
  </si>
  <si>
    <t>E222</t>
  </si>
  <si>
    <t>R2081</t>
  </si>
  <si>
    <t>E223</t>
  </si>
  <si>
    <t>R2082</t>
  </si>
  <si>
    <t>E224</t>
  </si>
  <si>
    <t>R2083</t>
  </si>
  <si>
    <t>E225</t>
  </si>
  <si>
    <t>R2084</t>
  </si>
  <si>
    <t>E226</t>
  </si>
  <si>
    <t>R2085</t>
  </si>
  <si>
    <t>E227</t>
  </si>
  <si>
    <t>R2086</t>
  </si>
  <si>
    <t>E228</t>
  </si>
  <si>
    <t>R2087</t>
  </si>
  <si>
    <t>hydrogénosulfite</t>
  </si>
  <si>
    <t>hydrogenosulfite</t>
  </si>
  <si>
    <t>R2088</t>
  </si>
  <si>
    <t>métabisulfite</t>
  </si>
  <si>
    <t>R2089</t>
  </si>
  <si>
    <t>R2090</t>
  </si>
  <si>
    <t>R2091</t>
  </si>
  <si>
    <t>R2092</t>
  </si>
  <si>
    <t>R2093</t>
  </si>
  <si>
    <t>R2094</t>
  </si>
  <si>
    <t>sulphur dioxide</t>
  </si>
  <si>
    <t>R2095</t>
  </si>
  <si>
    <t>Présence et seuil variables.</t>
  </si>
  <si>
    <t>R2096</t>
  </si>
  <si>
    <t>R2097</t>
  </si>
  <si>
    <t>cava</t>
  </si>
  <si>
    <t>R2098</t>
  </si>
  <si>
    <t>cerises confites</t>
  </si>
  <si>
    <t>R2099</t>
  </si>
  <si>
    <t>champagne</t>
  </si>
  <si>
    <t>R2100</t>
  </si>
  <si>
    <t>cidre</t>
  </si>
  <si>
    <t>R2101</t>
  </si>
  <si>
    <t>cocktail au vin</t>
  </si>
  <si>
    <t>R2102</t>
  </si>
  <si>
    <t>cocktail premix</t>
  </si>
  <si>
    <t>R2103</t>
  </si>
  <si>
    <t>crémant</t>
  </si>
  <si>
    <t>cremant</t>
  </si>
  <si>
    <t>R2104</t>
  </si>
  <si>
    <t>crevettes traitées</t>
  </si>
  <si>
    <t>crevettes traitees</t>
  </si>
  <si>
    <t>R2105</t>
  </si>
  <si>
    <t>figues sèches</t>
  </si>
  <si>
    <t>figues seches</t>
  </si>
  <si>
    <t>R2106</t>
  </si>
  <si>
    <t>fruits confits</t>
  </si>
  <si>
    <t>R2107</t>
  </si>
  <si>
    <t>fruits secs</t>
  </si>
  <si>
    <t>R2108</t>
  </si>
  <si>
    <t>jus de citron en bouteille</t>
  </si>
  <si>
    <t>R2109</t>
  </si>
  <si>
    <t>jus de lime en bouteille</t>
  </si>
  <si>
    <t>R2110</t>
  </si>
  <si>
    <t>kir</t>
  </si>
  <si>
    <t>R2111</t>
  </si>
  <si>
    <t>kir royal</t>
  </si>
  <si>
    <t>R2112</t>
  </si>
  <si>
    <t>madère</t>
  </si>
  <si>
    <t>madere</t>
  </si>
  <si>
    <t>R2113</t>
  </si>
  <si>
    <t>poiré</t>
  </si>
  <si>
    <t>poire</t>
  </si>
  <si>
    <t>R2114</t>
  </si>
  <si>
    <t>pommes de terre déshydratées</t>
  </si>
  <si>
    <t>pommes de terre deshydratees</t>
  </si>
  <si>
    <t>R2115</t>
  </si>
  <si>
    <t>porto</t>
  </si>
  <si>
    <t>R2116</t>
  </si>
  <si>
    <t>préparation cocktail</t>
  </si>
  <si>
    <t>preparation cocktail</t>
  </si>
  <si>
    <t>R2117</t>
  </si>
  <si>
    <t>prosecco</t>
  </si>
  <si>
    <t>R2118</t>
  </si>
  <si>
    <t>pruneaux</t>
  </si>
  <si>
    <t>R2119</t>
  </si>
  <si>
    <t>purée déshydratée</t>
  </si>
  <si>
    <t>puree deshydratee</t>
  </si>
  <si>
    <t>R2120</t>
  </si>
  <si>
    <t>R2121</t>
  </si>
  <si>
    <t>sangria</t>
  </si>
  <si>
    <t>R2122</t>
  </si>
  <si>
    <t>sherry</t>
  </si>
  <si>
    <t>R2123</t>
  </si>
  <si>
    <t>sirop industriel</t>
  </si>
  <si>
    <t>R2124</t>
  </si>
  <si>
    <t>spritz</t>
  </si>
  <si>
    <t>R2125</t>
  </si>
  <si>
    <t>vermouth</t>
  </si>
  <si>
    <t>R2126</t>
  </si>
  <si>
    <t>vin</t>
  </si>
  <si>
    <t>R2127</t>
  </si>
  <si>
    <t>R2128</t>
  </si>
  <si>
    <t>vin rosé</t>
  </si>
  <si>
    <t>vin rose</t>
  </si>
  <si>
    <t>R2129</t>
  </si>
  <si>
    <t>R2130</t>
  </si>
  <si>
    <t>vinaigre balsamique</t>
  </si>
  <si>
    <t>R2131</t>
  </si>
  <si>
    <t>vinaigre de cidre</t>
  </si>
  <si>
    <t>R2132</t>
  </si>
  <si>
    <t>vinaigre de vin</t>
  </si>
  <si>
    <t>R2133</t>
  </si>
  <si>
    <t>wine cocktail</t>
  </si>
  <si>
    <t>R2134</t>
  </si>
  <si>
    <t>xérès</t>
  </si>
  <si>
    <t>xeres</t>
  </si>
  <si>
    <t>R2135</t>
  </si>
  <si>
    <t>Lupin ou dérivé.</t>
  </si>
  <si>
    <t>R2136</t>
  </si>
  <si>
    <t>R2137</t>
  </si>
  <si>
    <t>R2138</t>
  </si>
  <si>
    <t>isolat de lupin</t>
  </si>
  <si>
    <t>R2139</t>
  </si>
  <si>
    <t>R2140</t>
  </si>
  <si>
    <t>lupin doux</t>
  </si>
  <si>
    <t>R2141</t>
  </si>
  <si>
    <t>R2142</t>
  </si>
  <si>
    <t>lupine flour</t>
  </si>
  <si>
    <t>R2143</t>
  </si>
  <si>
    <t>lupins</t>
  </si>
  <si>
    <t>R2144</t>
  </si>
  <si>
    <t>protéine de lupin</t>
  </si>
  <si>
    <t>R2145</t>
  </si>
  <si>
    <t>protéines de lupin</t>
  </si>
  <si>
    <t>R2146</t>
  </si>
  <si>
    <t>R2147</t>
  </si>
  <si>
    <t>R2148</t>
  </si>
  <si>
    <t>Ingrédient possible dans certaines formulations.</t>
  </si>
  <si>
    <t>R2149</t>
  </si>
  <si>
    <t>R2150</t>
  </si>
  <si>
    <t>R2151</t>
  </si>
  <si>
    <t>préparation boulangère sans gluten</t>
  </si>
  <si>
    <t>preparation boulangere sans gluten</t>
  </si>
  <si>
    <t>R2152</t>
  </si>
  <si>
    <t>R2153</t>
  </si>
  <si>
    <t>substitut d œuf</t>
  </si>
  <si>
    <t>substitut d oeuf</t>
  </si>
  <si>
    <t>R2154</t>
  </si>
  <si>
    <t>acmee</t>
  </si>
  <si>
    <t>2025-2026</t>
  </si>
  <si>
    <t>R2155</t>
  </si>
  <si>
    <t>amande de l atlantique</t>
  </si>
  <si>
    <t>R2156</t>
  </si>
  <si>
    <t>amande de mediterrannee</t>
  </si>
  <si>
    <t>R2157</t>
  </si>
  <si>
    <t>R2158</t>
  </si>
  <si>
    <t>amande du pacifique</t>
  </si>
  <si>
    <t>R2159</t>
  </si>
  <si>
    <t>Terme métier explicite ajouté après test.</t>
  </si>
  <si>
    <t>R2160</t>
  </si>
  <si>
    <t>anomie</t>
  </si>
  <si>
    <t>R2161</t>
  </si>
  <si>
    <t>arapede</t>
  </si>
  <si>
    <t>R2162</t>
  </si>
  <si>
    <t>arapede du pacifique</t>
  </si>
  <si>
    <t>R2163</t>
  </si>
  <si>
    <t>arche</t>
  </si>
  <si>
    <t>R2164</t>
  </si>
  <si>
    <t>avicule</t>
  </si>
  <si>
    <t>R2165</t>
  </si>
  <si>
    <t>berlingot de mer</t>
  </si>
  <si>
    <t>R2166</t>
  </si>
  <si>
    <t>bernique</t>
  </si>
  <si>
    <t>R2167</t>
  </si>
  <si>
    <t>R2168</t>
  </si>
  <si>
    <t>Mollusque ou dérivé explicite.</t>
  </si>
  <si>
    <t>R2169</t>
  </si>
  <si>
    <t>bucarde</t>
  </si>
  <si>
    <t>R2170</t>
  </si>
  <si>
    <t>buccin</t>
  </si>
  <si>
    <t>R2171</t>
  </si>
  <si>
    <t>buccins</t>
  </si>
  <si>
    <t>R2172</t>
  </si>
  <si>
    <t>bullie</t>
  </si>
  <si>
    <t>R2173</t>
  </si>
  <si>
    <t>R2174</t>
  </si>
  <si>
    <t>R2175</t>
  </si>
  <si>
    <t>busycon</t>
  </si>
  <si>
    <t>R2176</t>
  </si>
  <si>
    <t>R2177</t>
  </si>
  <si>
    <t>R2178</t>
  </si>
  <si>
    <t>R2179</t>
  </si>
  <si>
    <t>calmar baril</t>
  </si>
  <si>
    <t>R2180</t>
  </si>
  <si>
    <t>calmar de patagonie</t>
  </si>
  <si>
    <t>R2181</t>
  </si>
  <si>
    <t>calmar du cap</t>
  </si>
  <si>
    <t>R2182</t>
  </si>
  <si>
    <t>calmar epee</t>
  </si>
  <si>
    <t>R2183</t>
  </si>
  <si>
    <t>calmar geant</t>
  </si>
  <si>
    <t>R2184</t>
  </si>
  <si>
    <t>calmar indien</t>
  </si>
  <si>
    <t>R2185</t>
  </si>
  <si>
    <t>calmar japonais</t>
  </si>
  <si>
    <t>R2186</t>
  </si>
  <si>
    <t>calmar mignon</t>
  </si>
  <si>
    <t>R2187</t>
  </si>
  <si>
    <t>calmar mitre</t>
  </si>
  <si>
    <t>R2188</t>
  </si>
  <si>
    <t>calmar opale</t>
  </si>
  <si>
    <t>R2189</t>
  </si>
  <si>
    <t>calmar siboga</t>
  </si>
  <si>
    <t>R2190</t>
  </si>
  <si>
    <t>calmars</t>
  </si>
  <si>
    <t>R2191</t>
  </si>
  <si>
    <t>cardite</t>
  </si>
  <si>
    <t>R2192</t>
  </si>
  <si>
    <t>casque</t>
  </si>
  <si>
    <t>R2193</t>
  </si>
  <si>
    <t>casseron</t>
  </si>
  <si>
    <t>R2194</t>
  </si>
  <si>
    <t>ceratisole gousse</t>
  </si>
  <si>
    <t>R2195</t>
  </si>
  <si>
    <t>chanque</t>
  </si>
  <si>
    <t>R2196</t>
  </si>
  <si>
    <t>R2197</t>
  </si>
  <si>
    <t>clam d islande</t>
  </si>
  <si>
    <t>R2198</t>
  </si>
  <si>
    <t>clams</t>
  </si>
  <si>
    <t>R2199</t>
  </si>
  <si>
    <t>clausinelle</t>
  </si>
  <si>
    <t>R2200</t>
  </si>
  <si>
    <t>clovisse</t>
  </si>
  <si>
    <t>R2201</t>
  </si>
  <si>
    <t>conque</t>
  </si>
  <si>
    <t>R2202</t>
  </si>
  <si>
    <t>R2203</t>
  </si>
  <si>
    <t>coque du groenland</t>
  </si>
  <si>
    <t>R2204</t>
  </si>
  <si>
    <t>coque epineuse</t>
  </si>
  <si>
    <t>R2205</t>
  </si>
  <si>
    <t>R2206</t>
  </si>
  <si>
    <t>R2207</t>
  </si>
  <si>
    <t>R2208</t>
  </si>
  <si>
    <t>R2209</t>
  </si>
  <si>
    <t>R2210</t>
  </si>
  <si>
    <t>corbicule</t>
  </si>
  <si>
    <t>R2211</t>
  </si>
  <si>
    <t>R2212</t>
  </si>
  <si>
    <t>couteaux</t>
  </si>
  <si>
    <t>R2213</t>
  </si>
  <si>
    <t>crepidule</t>
  </si>
  <si>
    <t>R2214</t>
  </si>
  <si>
    <t>cuttlefish</t>
  </si>
  <si>
    <t>R2215</t>
  </si>
  <si>
    <t>cyprine</t>
  </si>
  <si>
    <t>R2216</t>
  </si>
  <si>
    <t>cyrene</t>
  </si>
  <si>
    <t>R2217</t>
  </si>
  <si>
    <t>cytheree</t>
  </si>
  <si>
    <t>R2218</t>
  </si>
  <si>
    <t>darine</t>
  </si>
  <si>
    <t>R2219</t>
  </si>
  <si>
    <t>datte de mer</t>
  </si>
  <si>
    <t>R2220</t>
  </si>
  <si>
    <t>donace</t>
  </si>
  <si>
    <t>R2221</t>
  </si>
  <si>
    <t>dosinie</t>
  </si>
  <si>
    <t>R2222</t>
  </si>
  <si>
    <t>egerie</t>
  </si>
  <si>
    <t>R2223</t>
  </si>
  <si>
    <t>R2224</t>
  </si>
  <si>
    <t>encornet bande violette</t>
  </si>
  <si>
    <t>R2225</t>
  </si>
  <si>
    <t>encornet de boston</t>
  </si>
  <si>
    <t>R2226</t>
  </si>
  <si>
    <t>encornet de californie</t>
  </si>
  <si>
    <t>R2227</t>
  </si>
  <si>
    <t>encornet de chine</t>
  </si>
  <si>
    <t>R2228</t>
  </si>
  <si>
    <t>encornet de nouvelle zelande</t>
  </si>
  <si>
    <t>R2229</t>
  </si>
  <si>
    <t>encornet geant</t>
  </si>
  <si>
    <t>R2230</t>
  </si>
  <si>
    <t>encornet rouge</t>
  </si>
  <si>
    <t>R2231</t>
  </si>
  <si>
    <t>encornet rouge argentin</t>
  </si>
  <si>
    <t>R2232</t>
  </si>
  <si>
    <t>encornet rouge nordique</t>
  </si>
  <si>
    <t>R2233</t>
  </si>
  <si>
    <t>encornet tonnelet</t>
  </si>
  <si>
    <t>R2234</t>
  </si>
  <si>
    <t>encornet veine</t>
  </si>
  <si>
    <t>R2235</t>
  </si>
  <si>
    <t>R2236</t>
  </si>
  <si>
    <t>encre de seiche</t>
  </si>
  <si>
    <t>R2237</t>
  </si>
  <si>
    <t>R2238</t>
  </si>
  <si>
    <t>R2239</t>
  </si>
  <si>
    <t>extrait d huître</t>
  </si>
  <si>
    <t>extrait d huitre</t>
  </si>
  <si>
    <t>R2240</t>
  </si>
  <si>
    <t>fasciolaire</t>
  </si>
  <si>
    <t>R2241</t>
  </si>
  <si>
    <t>fissurelle</t>
  </si>
  <si>
    <t>R2242</t>
  </si>
  <si>
    <t>flion</t>
  </si>
  <si>
    <t>R2243</t>
  </si>
  <si>
    <t>R2244</t>
  </si>
  <si>
    <t>fumet de coquillages</t>
  </si>
  <si>
    <t>R2245</t>
  </si>
  <si>
    <t>gallinette</t>
  </si>
  <si>
    <t>R2246</t>
  </si>
  <si>
    <t>gofiche</t>
  </si>
  <si>
    <t>R2247</t>
  </si>
  <si>
    <t>goufique</t>
  </si>
  <si>
    <t>R2248</t>
  </si>
  <si>
    <t>gousse</t>
  </si>
  <si>
    <t>R2249</t>
  </si>
  <si>
    <t>haricot de mer</t>
  </si>
  <si>
    <t>R2250</t>
  </si>
  <si>
    <t>huître</t>
  </si>
  <si>
    <t>R2251</t>
  </si>
  <si>
    <t>huitre capuchon</t>
  </si>
  <si>
    <t>R2252</t>
  </si>
  <si>
    <t>R2253</t>
  </si>
  <si>
    <t>huitre creuse de paletuviers</t>
  </si>
  <si>
    <t>R2254</t>
  </si>
  <si>
    <t>huitre creuse de virginie</t>
  </si>
  <si>
    <t>R2255</t>
  </si>
  <si>
    <t>huitre creuse du pacifique</t>
  </si>
  <si>
    <t>R2256</t>
  </si>
  <si>
    <t>huitre perliere</t>
  </si>
  <si>
    <t>R2257</t>
  </si>
  <si>
    <t>R2258</t>
  </si>
  <si>
    <t>huitre plate d argentine</t>
  </si>
  <si>
    <t>R2259</t>
  </si>
  <si>
    <t>huitre plate de guinee</t>
  </si>
  <si>
    <t>R2260</t>
  </si>
  <si>
    <t>huitre plate des marees</t>
  </si>
  <si>
    <t>R2261</t>
  </si>
  <si>
    <t>huitre plate du pacifique</t>
  </si>
  <si>
    <t>R2262</t>
  </si>
  <si>
    <t>huîtres</t>
  </si>
  <si>
    <t>R2263</t>
  </si>
  <si>
    <t>isocarde</t>
  </si>
  <si>
    <t>R2264</t>
  </si>
  <si>
    <t>jambonneau de mer</t>
  </si>
  <si>
    <t>R2265</t>
  </si>
  <si>
    <t>jus de coquillages</t>
  </si>
  <si>
    <t>R2266</t>
  </si>
  <si>
    <t>lambi</t>
  </si>
  <si>
    <t>R2267</t>
  </si>
  <si>
    <t>lavignon</t>
  </si>
  <si>
    <t>R2268</t>
  </si>
  <si>
    <t>littorine</t>
  </si>
  <si>
    <t>R2269</t>
  </si>
  <si>
    <t>lucine</t>
  </si>
  <si>
    <t>R2270</t>
  </si>
  <si>
    <t>lutraire</t>
  </si>
  <si>
    <t>R2271</t>
  </si>
  <si>
    <t>macome</t>
  </si>
  <si>
    <t>R2272</t>
  </si>
  <si>
    <t>mactre</t>
  </si>
  <si>
    <t>R2273</t>
  </si>
  <si>
    <t>mactre arctique</t>
  </si>
  <si>
    <t>R2274</t>
  </si>
  <si>
    <t>mactre de stimpson</t>
  </si>
  <si>
    <t>R2275</t>
  </si>
  <si>
    <t>marteau</t>
  </si>
  <si>
    <t>R2276</t>
  </si>
  <si>
    <t>melongene</t>
  </si>
  <si>
    <t>R2277</t>
  </si>
  <si>
    <t>mesodesme</t>
  </si>
  <si>
    <t>R2278</t>
  </si>
  <si>
    <t>modiole</t>
  </si>
  <si>
    <t>R2279</t>
  </si>
  <si>
    <t>mollusc</t>
  </si>
  <si>
    <t>R2280</t>
  </si>
  <si>
    <t>molluscs</t>
  </si>
  <si>
    <t>R2281</t>
  </si>
  <si>
    <t>R2282</t>
  </si>
  <si>
    <t>R2283</t>
  </si>
  <si>
    <t>montre</t>
  </si>
  <si>
    <t>R2284</t>
  </si>
  <si>
    <t>R2285</t>
  </si>
  <si>
    <t>moule africaine</t>
  </si>
  <si>
    <t>R2286</t>
  </si>
  <si>
    <t>moule cholga</t>
  </si>
  <si>
    <t>R2287</t>
  </si>
  <si>
    <t>moule choro</t>
  </si>
  <si>
    <t>R2288</t>
  </si>
  <si>
    <t>moule cotelee</t>
  </si>
  <si>
    <t>R2289</t>
  </si>
  <si>
    <t>moule de guyane</t>
  </si>
  <si>
    <t>R2290</t>
  </si>
  <si>
    <t>moule de la plata</t>
  </si>
  <si>
    <t>R2291</t>
  </si>
  <si>
    <t>moule du pacifique</t>
  </si>
  <si>
    <t>R2292</t>
  </si>
  <si>
    <t>moule melin</t>
  </si>
  <si>
    <t>R2293</t>
  </si>
  <si>
    <t>moule pourpre</t>
  </si>
  <si>
    <t>R2294</t>
  </si>
  <si>
    <t>R2295</t>
  </si>
  <si>
    <t>murex</t>
  </si>
  <si>
    <t>R2296</t>
  </si>
  <si>
    <t>mussel</t>
  </si>
  <si>
    <t>R2297</t>
  </si>
  <si>
    <t>R2298</t>
  </si>
  <si>
    <t>mye</t>
  </si>
  <si>
    <t>R2299</t>
  </si>
  <si>
    <t>nasse</t>
  </si>
  <si>
    <t>R2300</t>
  </si>
  <si>
    <t>natice</t>
  </si>
  <si>
    <t>R2301</t>
  </si>
  <si>
    <t>nerite</t>
  </si>
  <si>
    <t>R2302</t>
  </si>
  <si>
    <t>noisette de mer</t>
  </si>
  <si>
    <t>R2303</t>
  </si>
  <si>
    <t>R2304</t>
  </si>
  <si>
    <t>R2305</t>
  </si>
  <si>
    <t>R2306</t>
  </si>
  <si>
    <t>olive de mer</t>
  </si>
  <si>
    <t>R2307</t>
  </si>
  <si>
    <t>R2308</t>
  </si>
  <si>
    <t>ormeau d australie</t>
  </si>
  <si>
    <t>R2309</t>
  </si>
  <si>
    <t>ormeau de l ocean indien</t>
  </si>
  <si>
    <t>R2310</t>
  </si>
  <si>
    <t>ormeau du pacifique</t>
  </si>
  <si>
    <t>R2311</t>
  </si>
  <si>
    <t>ormeaux</t>
  </si>
  <si>
    <t>R2312</t>
  </si>
  <si>
    <t>ostreola conchaphila huitre plate du pacifique</t>
  </si>
  <si>
    <t>R2313</t>
  </si>
  <si>
    <t>ovarque</t>
  </si>
  <si>
    <t>R2314</t>
  </si>
  <si>
    <t>R2315</t>
  </si>
  <si>
    <t>R2316</t>
  </si>
  <si>
    <t>R2317</t>
  </si>
  <si>
    <t>palourde bariolee</t>
  </si>
  <si>
    <t>R2318</t>
  </si>
  <si>
    <t>palourde de gay</t>
  </si>
  <si>
    <t>R2319</t>
  </si>
  <si>
    <t>palourde du pacifique</t>
  </si>
  <si>
    <t>R2320</t>
  </si>
  <si>
    <t>palourde japonaise</t>
  </si>
  <si>
    <t>R2321</t>
  </si>
  <si>
    <t>palourde pegon</t>
  </si>
  <si>
    <t>R2322</t>
  </si>
  <si>
    <t>palourde poulette</t>
  </si>
  <si>
    <t>R2323</t>
  </si>
  <si>
    <t>palourde rose</t>
  </si>
  <si>
    <t>R2324</t>
  </si>
  <si>
    <t>palourde rugueuse</t>
  </si>
  <si>
    <t>R2325</t>
  </si>
  <si>
    <t>R2326</t>
  </si>
  <si>
    <t>panopee</t>
  </si>
  <si>
    <t>R2327</t>
  </si>
  <si>
    <t>patelle</t>
  </si>
  <si>
    <t>R2328</t>
  </si>
  <si>
    <t>perna canaliculus</t>
  </si>
  <si>
    <t>R2329</t>
  </si>
  <si>
    <t>petit couteau</t>
  </si>
  <si>
    <t>R2330</t>
  </si>
  <si>
    <t>R2331</t>
  </si>
  <si>
    <t>pétoncles</t>
  </si>
  <si>
    <t>R2332</t>
  </si>
  <si>
    <t>petricole</t>
  </si>
  <si>
    <t>R2333</t>
  </si>
  <si>
    <t>pholade</t>
  </si>
  <si>
    <t>R2334</t>
  </si>
  <si>
    <t>R2335</t>
  </si>
  <si>
    <t>pieuvres</t>
  </si>
  <si>
    <t>R2336</t>
  </si>
  <si>
    <t>pintadine</t>
  </si>
  <si>
    <t>R2337</t>
  </si>
  <si>
    <t>pitar</t>
  </si>
  <si>
    <t>R2338</t>
  </si>
  <si>
    <t>R2339</t>
  </si>
  <si>
    <t>poulpe blanc</t>
  </si>
  <si>
    <t>R2340</t>
  </si>
  <si>
    <t>poulpe geant</t>
  </si>
  <si>
    <t>R2341</t>
  </si>
  <si>
    <t>poulpe mexicain</t>
  </si>
  <si>
    <t>R2342</t>
  </si>
  <si>
    <t>poulpe nain</t>
  </si>
  <si>
    <t>R2343</t>
  </si>
  <si>
    <t>poulpe quatre yeux</t>
  </si>
  <si>
    <t>R2344</t>
  </si>
  <si>
    <t>R2345</t>
  </si>
  <si>
    <t>pourpre</t>
  </si>
  <si>
    <t>R2346</t>
  </si>
  <si>
    <t>R2347</t>
  </si>
  <si>
    <t>R2348</t>
  </si>
  <si>
    <t>psammobie</t>
  </si>
  <si>
    <t>R2349</t>
  </si>
  <si>
    <t>pterocere</t>
  </si>
  <si>
    <t>R2350</t>
  </si>
  <si>
    <t>pycnodonte</t>
  </si>
  <si>
    <t>R2351</t>
  </si>
  <si>
    <t>rangie</t>
  </si>
  <si>
    <t>R2352</t>
  </si>
  <si>
    <t>rapane veine</t>
  </si>
  <si>
    <t>R2353</t>
  </si>
  <si>
    <t>risotto nero</t>
  </si>
  <si>
    <t>R2354</t>
  </si>
  <si>
    <t>rocher</t>
  </si>
  <si>
    <t>R2355</t>
  </si>
  <si>
    <t>R2356</t>
  </si>
  <si>
    <t>sanguine de mer</t>
  </si>
  <si>
    <t>R2357</t>
  </si>
  <si>
    <t>sauce aux huîtres</t>
  </si>
  <si>
    <t>sauce aux huitres</t>
  </si>
  <si>
    <t>R2358</t>
  </si>
  <si>
    <t>sauce d huître</t>
  </si>
  <si>
    <t>sauce d huitre</t>
  </si>
  <si>
    <t>R2359</t>
  </si>
  <si>
    <t>saxidome</t>
  </si>
  <si>
    <t>R2360</t>
  </si>
  <si>
    <t>R2361</t>
  </si>
  <si>
    <t>R2362</t>
  </si>
  <si>
    <t>R2363</t>
  </si>
  <si>
    <t>seiche aiguille</t>
  </si>
  <si>
    <t>R2364</t>
  </si>
  <si>
    <t>seiche hamecon</t>
  </si>
  <si>
    <t>R2365</t>
  </si>
  <si>
    <t>seiche petite main</t>
  </si>
  <si>
    <t>R2366</t>
  </si>
  <si>
    <t>seiche pharaon</t>
  </si>
  <si>
    <t>R2367</t>
  </si>
  <si>
    <t>seiche rosee</t>
  </si>
  <si>
    <t>R2368</t>
  </si>
  <si>
    <t>R2369</t>
  </si>
  <si>
    <t>semele</t>
  </si>
  <si>
    <t>R2370</t>
  </si>
  <si>
    <t>silique</t>
  </si>
  <si>
    <t>R2371</t>
  </si>
  <si>
    <t>solecurte</t>
  </si>
  <si>
    <t>R2372</t>
  </si>
  <si>
    <t>spisule</t>
  </si>
  <si>
    <t>R2373</t>
  </si>
  <si>
    <t>spondyle</t>
  </si>
  <si>
    <t>R2374</t>
  </si>
  <si>
    <t>R2375</t>
  </si>
  <si>
    <t>striostrea prismatica huitre plate du pacifique</t>
  </si>
  <si>
    <t>R2376</t>
  </si>
  <si>
    <t>strombe</t>
  </si>
  <si>
    <t>R2377</t>
  </si>
  <si>
    <t>tagal</t>
  </si>
  <si>
    <t>R2378</t>
  </si>
  <si>
    <t>R2379</t>
  </si>
  <si>
    <t>R2380</t>
  </si>
  <si>
    <t>tivel</t>
  </si>
  <si>
    <t>R2381</t>
  </si>
  <si>
    <t>tonnelet</t>
  </si>
  <si>
    <t>R2382</t>
  </si>
  <si>
    <t>toutout</t>
  </si>
  <si>
    <t>R2383</t>
  </si>
  <si>
    <t>triton</t>
  </si>
  <si>
    <t>R2384</t>
  </si>
  <si>
    <t>trophe</t>
  </si>
  <si>
    <t>R2385</t>
  </si>
  <si>
    <t>troque</t>
  </si>
  <si>
    <t>R2386</t>
  </si>
  <si>
    <t>turban</t>
  </si>
  <si>
    <t>R2387</t>
  </si>
  <si>
    <t>venus</t>
  </si>
  <si>
    <t>R2388</t>
  </si>
  <si>
    <t>venus du vietnam</t>
  </si>
  <si>
    <t>R2389</t>
  </si>
  <si>
    <t>venus gallinette</t>
  </si>
  <si>
    <t>R2390</t>
  </si>
  <si>
    <t>vernis</t>
  </si>
  <si>
    <t>R2391</t>
  </si>
  <si>
    <t>vernis pourpre</t>
  </si>
  <si>
    <t>R2392</t>
  </si>
  <si>
    <t>volute</t>
  </si>
  <si>
    <t>R2393</t>
  </si>
  <si>
    <t>volute marbree</t>
  </si>
  <si>
    <t>R2394</t>
  </si>
  <si>
    <t>whelk</t>
  </si>
  <si>
    <t>R2395</t>
  </si>
  <si>
    <t>whelks</t>
  </si>
  <si>
    <t>R2396</t>
  </si>
  <si>
    <t>yet</t>
  </si>
  <si>
    <t>R2397</t>
  </si>
  <si>
    <t>coque chocolat</t>
  </si>
  <si>
    <t>Évite un faux positif de matériel.</t>
  </si>
  <si>
    <t>R2398</t>
  </si>
  <si>
    <t>coque de bateau</t>
  </si>
  <si>
    <t>R2399</t>
  </si>
  <si>
    <t>coque de macaron</t>
  </si>
  <si>
    <t>R2400</t>
  </si>
  <si>
    <t>coque de meringue</t>
  </si>
  <si>
    <t>R2401</t>
  </si>
  <si>
    <t>couteau de cuisine</t>
  </si>
  <si>
    <t>R2402</t>
  </si>
  <si>
    <t>couteaux de cuisine</t>
  </si>
  <si>
    <t>R2403</t>
  </si>
  <si>
    <t>R2404</t>
  </si>
  <si>
    <t>R2405</t>
  </si>
  <si>
    <t>R2406</t>
  </si>
  <si>
    <t>R2407</t>
  </si>
  <si>
    <t>R2408</t>
  </si>
  <si>
    <t>R2409</t>
  </si>
  <si>
    <t>R2410</t>
  </si>
  <si>
    <t>R2411</t>
  </si>
  <si>
    <t>moule pâtisserie</t>
  </si>
  <si>
    <t>moule patisserie</t>
  </si>
  <si>
    <t>R2412</t>
  </si>
  <si>
    <t>R2413</t>
  </si>
  <si>
    <t>R2414</t>
  </si>
  <si>
    <t>R2415</t>
  </si>
  <si>
    <t>fruits de mer surgelés</t>
  </si>
  <si>
    <t>fruits de mer surgeles</t>
  </si>
  <si>
    <t>R2416</t>
  </si>
  <si>
    <t>sauce huître végétarienne</t>
  </si>
  <si>
    <t>sauce huitre vegetarienne</t>
  </si>
  <si>
    <t>R2417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</si>
</sst>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164" formatCode="0.0"/>
    <numFmt numFmtId="165" formatCode="#,##0.00\ &quot;€&quot;"/>
    <numFmt numFmtId="166" formatCode="0.000&quot; Kg&quot;"/>
    <numFmt numFmtId="167" formatCode="0&quot;%&quot;"/>
    <numFmt numFmtId="168" formatCode="#,##0.000&quot; kg&quot;"/>
    <numFmt numFmtId="169" formatCode="0.000&quot;Kg&quot;"/>
    <numFmt numFmtId="170" formatCode="0.000&quot; L&quot;"/>
    <numFmt numFmtId="171" formatCode="#,##0&quot; gr&quot;"/>
    <numFmt numFmtId="172" formatCode="0.0000"/>
    <numFmt numFmtId="173" formatCode="#,##0&quot; cl&quot;"/>
    <numFmt numFmtId="174" formatCode="0.00&quot; Kg&quot;"/>
    <numFmt numFmtId="175" formatCode="0.0%"/>
    <numFmt numFmtId="176" formatCode="0.00&quot;Kg&quot;"/>
    <numFmt numFmtId="177" formatCode="0.000\K\g"/>
    <numFmt numFmtId="178" formatCode="0.000"/>
    <numFmt numFmtId="179" formatCode="0.0&quot; %&quot;"/>
    <numFmt numFmtId="180" formatCode="0.0&quot; Kg&quot;"/>
    <numFmt numFmtId="181" formatCode="&quot;de &quot;0"/>
    <numFmt numFmtId="182" formatCode="&quot;de &quot;0.00&quot; Kg&quot;"/>
    <numFmt numFmtId="183" formatCode="&quot;Vrai&quot;;&quot;Vrai&quot;;&quot;Faux&quot;"/>
    <numFmt numFmtId="184" formatCode="&quot;Actif&quot;;&quot;Actif&quot;;&quot;Inactif&quot;"/>
    <numFmt numFmtId="185" formatCode="0.00\ &quot; cm²&quot;"/>
    <numFmt numFmtId="186" formatCode="0.00&quot; cm&quot;"/>
    <numFmt numFmtId="187" formatCode="0.0&quot; mm&quot;"/>
    <numFmt numFmtId="188" formatCode="&quot;Col.&quot;0"/>
    <numFmt numFmtId="189" formatCode="&quot;N° &quot;0"/>
    <numFmt numFmtId="190" formatCode="0&quot; H&quot;"/>
    <numFmt numFmtId="191" formatCode="0&quot; jours&quot;"/>
    <numFmt numFmtId="192" formatCode="0&quot; lignes&quot;"/>
    <numFmt numFmtId="193" formatCode="0.000\ &quot; dm³&quot;"/>
    <numFmt numFmtId="194" formatCode="0.00\ &quot; cm³&quot;"/>
    <numFmt numFmtId="195" formatCode="&quot;Poids portion&quot;\ 0.000&quot; Kg&quot;"/>
    <numFmt numFmtId="196" formatCode="&quot;de &quot;#,##0.000&quot; kg&quot;"/>
    <numFmt numFmtId="197" formatCode="&quot;=UNICAR(128269)&quot;"/>
    <numFmt numFmtId="198" formatCode="[$-F800]dddd\,\ mmmm\ dd\,\ yyyy"/>
    <numFmt numFmtId="199" formatCode="#,##0.00&quot; kg&quot;"/>
    <numFmt numFmtId="200" formatCode="#,##0.0&quot; grs&quot;"/>
    <numFmt numFmtId="201" formatCode="0&quot; Kg&quot;"/>
    <numFmt numFmtId="202" formatCode="0&quot; g&quot;"/>
    <numFmt numFmtId="203" formatCode="#,##0.0"/>
    <numFmt numFmtId="204" formatCode="[h]&quot;H&quot;mm"/>
  </numFmts>
  <fonts count="222">
    <font>
      <sz val="11"/>
      <color theme="1"/>
      <name val="Calibri"/>
      <family val="2"/>
      <scheme val="minor"/>
    </font>
    <font>
      <b/>
      <sz val="11"/>
      <color rgb="FFFFFFFF"/>
      <name val="Calibri"/>
      <family val="2"/>
    </font>
    <font>
      <sz val="11"/>
      <color theme="1"/>
      <name val="Calibri"/>
      <family val="2"/>
      <scheme val="minor"/>
    </font>
    <font>
      <sz val="11"/>
      <color theme="1"/>
      <name val="Calibri"/>
      <family val="2"/>
    </font>
    <font>
      <sz val="11"/>
      <color theme="0"/>
      <name val="Carlito"/>
      <family val="2"/>
    </font>
    <font>
      <sz val="11"/>
      <color rgb="FFFFFFFF"/>
      <name val="Calibri"/>
      <family val="2"/>
    </font>
    <font>
      <b/>
      <sz val="14"/>
      <color theme="0"/>
      <name val="Calibri"/>
      <family val="2"/>
    </font>
    <font>
      <sz val="11"/>
      <color theme="1"/>
      <name val="Calibri"/>
      <family val="2"/>
      <charset val="1"/>
    </font>
    <font>
      <b/>
      <sz val="16"/>
      <color theme="0"/>
      <name val="Calibri"/>
      <family val="2"/>
    </font>
    <font>
      <b/>
      <sz val="12"/>
      <color rgb="FF0033CC"/>
      <name val="Calibri"/>
      <family val="2"/>
    </font>
    <font>
      <sz val="9"/>
      <color theme="1"/>
      <name val="Calibri"/>
      <family val="2"/>
      <scheme val="minor"/>
    </font>
    <font>
      <b/>
      <sz val="14"/>
      <color rgb="FF0033CC"/>
      <name val="Calibri"/>
      <family val="2"/>
      <scheme val="minor"/>
    </font>
    <font>
      <b/>
      <sz val="14"/>
      <color rgb="FFC00000"/>
      <name val="Calibri"/>
      <family val="2"/>
      <scheme val="minor"/>
    </font>
    <font>
      <b/>
      <sz val="14"/>
      <color theme="9" tint="-0.499984740745262"/>
      <name val="Calibri"/>
      <family val="2"/>
      <scheme val="minor"/>
    </font>
    <font>
      <b/>
      <sz val="14"/>
      <color theme="1"/>
      <name val="Calibri"/>
      <family val="2"/>
    </font>
    <font>
      <b/>
      <sz val="16"/>
      <name val="Calibri"/>
      <family val="2"/>
    </font>
    <font>
      <b/>
      <sz val="14"/>
      <name val="Calibri"/>
      <family val="2"/>
    </font>
    <font>
      <sz val="10"/>
      <name val="Arial"/>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8"/>
      <color theme="0"/>
      <name val="Calibri"/>
      <family val="2"/>
      <scheme val="minor"/>
    </font>
    <font>
      <sz val="10"/>
      <color theme="1"/>
      <name val="Calibri"/>
      <family val="2"/>
      <scheme val="minor"/>
    </font>
    <font>
      <sz val="11"/>
      <name val="Calibri"/>
      <family val="2"/>
    </font>
    <font>
      <sz val="8"/>
      <color theme="0"/>
      <name val="Calibri"/>
      <family val="2"/>
      <scheme val="minor"/>
    </font>
    <font>
      <b/>
      <sz val="11"/>
      <color indexed="9"/>
      <name val="Calibri"/>
      <family val="2"/>
      <scheme val="minor"/>
    </font>
    <font>
      <b/>
      <sz val="10"/>
      <name val="Calibri"/>
      <family val="2"/>
      <scheme val="minor"/>
    </font>
    <font>
      <b/>
      <sz val="14"/>
      <name val="Calibri"/>
      <family val="2"/>
      <scheme val="minor"/>
    </font>
    <font>
      <b/>
      <sz val="14"/>
      <color theme="0"/>
      <name val="Calibri"/>
      <family val="2"/>
      <scheme val="minor"/>
    </font>
    <font>
      <b/>
      <sz val="11"/>
      <color rgb="FFFFC000"/>
      <name val="Calibri"/>
      <family val="2"/>
      <scheme val="minor"/>
    </font>
    <font>
      <b/>
      <sz val="11"/>
      <color rgb="FFFFFF00"/>
      <name val="Calibri"/>
      <family val="2"/>
      <scheme val="minor"/>
    </font>
    <font>
      <b/>
      <sz val="12"/>
      <color rgb="FFFFFF00"/>
      <name val="Calibri"/>
      <family val="2"/>
      <scheme val="minor"/>
    </font>
    <font>
      <b/>
      <sz val="12"/>
      <color rgb="FFFFC000"/>
      <name val="Calibri"/>
      <family val="2"/>
      <scheme val="minor"/>
    </font>
    <font>
      <sz val="12"/>
      <name val="Calibri"/>
      <family val="2"/>
      <scheme val="minor"/>
    </font>
    <font>
      <b/>
      <sz val="12"/>
      <color rgb="FF0000FF"/>
      <name val="Calibri"/>
      <family val="2"/>
      <scheme val="minor"/>
    </font>
    <font>
      <b/>
      <sz val="11"/>
      <color theme="0"/>
      <name val="Calibri"/>
      <family val="2"/>
    </font>
    <font>
      <b/>
      <sz val="16"/>
      <name val="Calibri"/>
      <family val="2"/>
      <scheme val="minor"/>
    </font>
    <font>
      <sz val="9"/>
      <name val="Calibri"/>
      <family val="2"/>
      <scheme val="minor"/>
    </font>
    <font>
      <sz val="11"/>
      <name val="Calibri"/>
      <family val="2"/>
      <scheme val="minor"/>
    </font>
    <font>
      <sz val="10"/>
      <color theme="0"/>
      <name val="Calibri"/>
      <family val="2"/>
    </font>
    <font>
      <sz val="12"/>
      <color rgb="FFC00000"/>
      <name val="Calibri"/>
      <family val="2"/>
      <scheme val="minor"/>
    </font>
    <font>
      <sz val="10"/>
      <name val="Calibri"/>
      <family val="2"/>
    </font>
    <font>
      <sz val="12"/>
      <color theme="1"/>
      <name val="Calibri"/>
      <family val="2"/>
      <scheme val="minor"/>
    </font>
    <font>
      <b/>
      <sz val="18"/>
      <color rgb="FFC00000"/>
      <name val="Calibri"/>
      <family val="2"/>
      <scheme val="minor"/>
    </font>
    <font>
      <b/>
      <sz val="12"/>
      <color theme="9" tint="-0.249977111117893"/>
      <name val="Calibri"/>
      <family val="2"/>
      <scheme val="minor"/>
    </font>
    <font>
      <b/>
      <sz val="12"/>
      <color theme="1"/>
      <name val="Calibri"/>
      <family val="2"/>
      <scheme val="minor"/>
    </font>
    <font>
      <b/>
      <sz val="12"/>
      <color rgb="FFC00000"/>
      <name val="Calibri"/>
      <family val="2"/>
    </font>
    <font>
      <b/>
      <sz val="12"/>
      <color theme="0"/>
      <name val="Calibri"/>
      <family val="2"/>
      <scheme val="minor"/>
    </font>
    <font>
      <sz val="10"/>
      <name val="Calibri"/>
      <family val="2"/>
      <scheme val="minor"/>
    </font>
    <font>
      <b/>
      <sz val="11"/>
      <name val="Calibri"/>
      <family val="2"/>
      <scheme val="minor"/>
    </font>
    <font>
      <sz val="12"/>
      <color theme="0"/>
      <name val="Calibri"/>
      <family val="2"/>
      <scheme val="minor"/>
    </font>
    <font>
      <sz val="10"/>
      <name val="MS Sans Serif"/>
      <family val="2"/>
    </font>
    <font>
      <b/>
      <sz val="12"/>
      <color theme="5" tint="-0.499984740745262"/>
      <name val="Calibri"/>
      <family val="2"/>
      <scheme val="minor"/>
    </font>
    <font>
      <b/>
      <sz val="12"/>
      <color rgb="FF0033CC"/>
      <name val="Calibri"/>
      <family val="2"/>
      <scheme val="minor"/>
    </font>
    <font>
      <sz val="12"/>
      <color theme="9" tint="-0.249977111117893"/>
      <name val="Calibri"/>
      <family val="2"/>
      <scheme val="minor"/>
    </font>
    <font>
      <b/>
      <sz val="12"/>
      <color rgb="FFC00000"/>
      <name val="Calibri"/>
      <family val="2"/>
      <scheme val="minor"/>
    </font>
    <font>
      <sz val="12"/>
      <color rgb="FF7030A0"/>
      <name val="Calibri"/>
      <family val="2"/>
      <scheme val="minor"/>
    </font>
    <font>
      <sz val="8"/>
      <color theme="0" tint="-0.499984740745262"/>
      <name val="Calibri"/>
      <family val="2"/>
      <scheme val="minor"/>
    </font>
    <font>
      <b/>
      <sz val="10"/>
      <color rgb="FF111827"/>
      <name val="Calibri"/>
      <family val="2"/>
    </font>
    <font>
      <sz val="11"/>
      <color rgb="FF000000"/>
      <name val="Calibri"/>
      <family val="2"/>
    </font>
    <font>
      <sz val="8"/>
      <color theme="0" tint="-0.249977111117893"/>
      <name val="Calibri"/>
      <family val="2"/>
      <scheme val="minor"/>
    </font>
    <font>
      <sz val="10"/>
      <color rgb="FF0000FF"/>
      <name val="Calibri"/>
      <family val="2"/>
      <scheme val="minor"/>
    </font>
    <font>
      <sz val="8"/>
      <color theme="1"/>
      <name val="Calibri"/>
      <family val="2"/>
      <scheme val="minor"/>
    </font>
    <font>
      <b/>
      <sz val="10"/>
      <color rgb="FFC00000"/>
      <name val="Calibri"/>
      <family val="2"/>
      <scheme val="minor"/>
    </font>
    <font>
      <sz val="11"/>
      <color theme="9" tint="-0.249977111117893"/>
      <name val="Calibri"/>
      <family val="2"/>
      <scheme val="minor"/>
    </font>
    <font>
      <b/>
      <sz val="10"/>
      <color theme="9" tint="-0.499984740745262"/>
      <name val="Calibri"/>
      <family val="2"/>
      <scheme val="minor"/>
    </font>
    <font>
      <b/>
      <sz val="11"/>
      <color rgb="FFC00000"/>
      <name val="Calibri"/>
      <family val="2"/>
      <scheme val="minor"/>
    </font>
    <font>
      <b/>
      <sz val="14"/>
      <color rgb="FFFFFFFF"/>
      <name val="Calibri"/>
      <family val="2"/>
    </font>
    <font>
      <b/>
      <sz val="10"/>
      <color theme="0"/>
      <name val="Calibri"/>
      <family val="2"/>
      <scheme val="minor"/>
    </font>
    <font>
      <b/>
      <sz val="8"/>
      <name val="Calibri"/>
      <family val="2"/>
      <scheme val="minor"/>
    </font>
    <font>
      <sz val="11"/>
      <color rgb="FFC00000"/>
      <name val="Calibri"/>
      <family val="2"/>
      <scheme val="minor"/>
    </font>
    <font>
      <sz val="11"/>
      <color rgb="FF705300"/>
      <name val="Calibri"/>
      <family val="2"/>
      <scheme val="minor"/>
    </font>
    <font>
      <sz val="11"/>
      <color rgb="FF6B7280"/>
      <name val="Calibri"/>
      <family val="2"/>
    </font>
    <font>
      <b/>
      <sz val="12"/>
      <color rgb="FFFF0000"/>
      <name val="Calibri"/>
      <family val="2"/>
      <scheme val="minor"/>
    </font>
    <font>
      <sz val="11"/>
      <color theme="9" tint="-0.499984740745262"/>
      <name val="Calibri"/>
      <family val="2"/>
      <scheme val="minor"/>
    </font>
    <font>
      <b/>
      <sz val="11"/>
      <color theme="9" tint="-0.499984740745262"/>
      <name val="Calibri"/>
      <family val="2"/>
      <scheme val="minor"/>
    </font>
    <font>
      <sz val="12"/>
      <color theme="9" tint="-0.499984740745262"/>
      <name val="Calibri"/>
      <family val="2"/>
      <scheme val="minor"/>
    </font>
    <font>
      <b/>
      <sz val="12"/>
      <name val="Calibri"/>
      <family val="2"/>
      <scheme val="minor"/>
    </font>
    <font>
      <b/>
      <sz val="12"/>
      <color rgb="FFFFFFFF"/>
      <name val="Calibri"/>
      <family val="2"/>
    </font>
    <font>
      <b/>
      <sz val="11"/>
      <color rgb="FF000000"/>
      <name val="Calibri"/>
      <family val="2"/>
    </font>
    <font>
      <sz val="12"/>
      <color rgb="FF0033CC"/>
      <name val="Calibri"/>
      <family val="2"/>
      <scheme val="minor"/>
    </font>
    <font>
      <sz val="10"/>
      <color rgb="FF7030A0"/>
      <name val="Calibri"/>
      <family val="2"/>
      <scheme val="minor"/>
    </font>
    <font>
      <b/>
      <sz val="14"/>
      <color theme="1"/>
      <name val="Calibri"/>
      <family val="2"/>
      <scheme val="minor"/>
    </font>
    <font>
      <b/>
      <sz val="12"/>
      <color indexed="12"/>
      <name val="Calibri"/>
      <family val="2"/>
      <scheme val="minor"/>
    </font>
    <font>
      <i/>
      <sz val="10"/>
      <name val="Calibri"/>
      <family val="2"/>
    </font>
    <font>
      <sz val="9"/>
      <color theme="0"/>
      <name val="Calibri"/>
      <family val="2"/>
      <scheme val="minor"/>
    </font>
    <font>
      <sz val="11"/>
      <color theme="1" tint="0.499984740745262"/>
      <name val="Calibri"/>
      <family val="2"/>
      <scheme val="minor"/>
    </font>
    <font>
      <i/>
      <sz val="12"/>
      <color theme="1" tint="0.499984740745262"/>
      <name val="Calibri"/>
      <family val="2"/>
      <scheme val="minor"/>
    </font>
    <font>
      <b/>
      <sz val="10"/>
      <color rgb="FFC00000"/>
      <name val="Calibri"/>
      <family val="2"/>
    </font>
    <font>
      <b/>
      <sz val="12"/>
      <color rgb="FF7030A0"/>
      <name val="Calibri"/>
      <family val="2"/>
      <scheme val="minor"/>
    </font>
    <font>
      <b/>
      <sz val="12"/>
      <color theme="5" tint="-0.499984740745262"/>
      <name val="Calibri"/>
      <family val="2"/>
    </font>
    <font>
      <b/>
      <sz val="14"/>
      <color rgb="FF0000FF"/>
      <name val="Calibri"/>
      <family val="2"/>
      <scheme val="minor"/>
    </font>
    <font>
      <b/>
      <sz val="16"/>
      <color theme="9" tint="-0.499984740745262"/>
      <name val="Calibri"/>
      <family val="2"/>
      <scheme val="minor"/>
    </font>
    <font>
      <b/>
      <sz val="10"/>
      <name val="Calibri"/>
      <family val="2"/>
    </font>
    <font>
      <b/>
      <sz val="16"/>
      <color rgb="FFC00000"/>
      <name val="Calibri"/>
      <family val="2"/>
      <scheme val="minor"/>
    </font>
    <font>
      <sz val="8"/>
      <color theme="0" tint="-0.14999847407452621"/>
      <name val="Calibri"/>
      <family val="2"/>
      <scheme val="minor"/>
    </font>
    <font>
      <b/>
      <sz val="10"/>
      <color rgb="FFFF0000"/>
      <name val="Calibri"/>
      <family val="2"/>
      <scheme val="minor"/>
    </font>
    <font>
      <b/>
      <sz val="12"/>
      <color rgb="FF0070C0"/>
      <name val="Calibri"/>
      <family val="2"/>
      <scheme val="minor"/>
    </font>
    <font>
      <b/>
      <sz val="10"/>
      <color rgb="FF0000FF"/>
      <name val="Calibri"/>
      <family val="2"/>
      <scheme val="minor"/>
    </font>
    <font>
      <b/>
      <sz val="10"/>
      <color indexed="12"/>
      <name val="Calibri"/>
      <family val="2"/>
      <scheme val="minor"/>
    </font>
    <font>
      <b/>
      <sz val="10"/>
      <color rgb="FF0070C0"/>
      <name val="Calibri"/>
      <family val="2"/>
      <scheme val="minor"/>
    </font>
    <font>
      <sz val="8"/>
      <name val="Calibri"/>
      <family val="2"/>
      <scheme val="minor"/>
    </font>
    <font>
      <b/>
      <sz val="10"/>
      <color indexed="10"/>
      <name val="Calibri"/>
      <family val="2"/>
      <scheme val="minor"/>
    </font>
    <font>
      <b/>
      <sz val="16"/>
      <color rgb="FF0070C0"/>
      <name val="Calibri"/>
      <family val="2"/>
      <scheme val="minor"/>
    </font>
    <font>
      <b/>
      <sz val="12"/>
      <color indexed="10"/>
      <name val="Calibri"/>
      <family val="2"/>
      <scheme val="minor"/>
    </font>
    <font>
      <sz val="11"/>
      <color indexed="12"/>
      <name val="Calibri"/>
      <family val="2"/>
      <scheme val="minor"/>
    </font>
    <font>
      <sz val="12"/>
      <color indexed="12"/>
      <name val="Calibri"/>
      <family val="2"/>
      <scheme val="minor"/>
    </font>
    <font>
      <b/>
      <sz val="11"/>
      <color indexed="12"/>
      <name val="Calibri"/>
      <family val="2"/>
      <scheme val="minor"/>
    </font>
    <font>
      <sz val="11"/>
      <color indexed="10"/>
      <name val="Calibri"/>
      <family val="2"/>
      <scheme val="minor"/>
    </font>
    <font>
      <sz val="8"/>
      <name val="Arial"/>
      <family val="2"/>
    </font>
    <font>
      <b/>
      <sz val="10"/>
      <color theme="5" tint="-0.249977111117893"/>
      <name val="Calibri"/>
      <family val="2"/>
      <scheme val="minor"/>
    </font>
    <font>
      <b/>
      <sz val="10"/>
      <color theme="9" tint="-0.249977111117893"/>
      <name val="Calibri"/>
      <family val="2"/>
      <scheme val="minor"/>
    </font>
    <font>
      <b/>
      <sz val="10"/>
      <color rgb="FF7030A0"/>
      <name val="Calibri"/>
      <family val="2"/>
      <scheme val="minor"/>
    </font>
    <font>
      <sz val="10"/>
      <color rgb="FF800000"/>
      <name val="Calibri"/>
      <family val="2"/>
      <scheme val="minor"/>
    </font>
    <font>
      <sz val="10"/>
      <color theme="1" tint="0.499984740745262"/>
      <name val="Calibri"/>
      <family val="2"/>
      <scheme val="minor"/>
    </font>
    <font>
      <sz val="10"/>
      <color rgb="FF808080"/>
      <name val="Calibri"/>
      <family val="2"/>
      <scheme val="minor"/>
    </font>
    <font>
      <sz val="10"/>
      <color theme="9" tint="-0.249977111117893"/>
      <name val="Calibri"/>
      <family val="2"/>
      <scheme val="minor"/>
    </font>
    <font>
      <b/>
      <sz val="11"/>
      <color rgb="FF7030A0"/>
      <name val="Calibri"/>
      <family val="2"/>
      <scheme val="minor"/>
    </font>
    <font>
      <sz val="10"/>
      <color theme="9" tint="-0.499984740745262"/>
      <name val="Calibri"/>
      <family val="2"/>
      <scheme val="minor"/>
    </font>
    <font>
      <sz val="10"/>
      <color rgb="FFC00000"/>
      <name val="Calibri"/>
      <family val="2"/>
      <scheme val="minor"/>
    </font>
    <font>
      <b/>
      <sz val="11"/>
      <color rgb="FF800000"/>
      <name val="Calibri"/>
      <family val="2"/>
      <scheme val="minor"/>
    </font>
    <font>
      <sz val="8"/>
      <color rgb="FF808080"/>
      <name val="Calibri"/>
      <family val="2"/>
      <scheme val="minor"/>
    </font>
    <font>
      <b/>
      <sz val="12"/>
      <color rgb="FF800000"/>
      <name val="Calibri"/>
      <family val="2"/>
      <scheme val="minor"/>
    </font>
    <font>
      <sz val="11"/>
      <color rgb="FF800000"/>
      <name val="Calibri"/>
      <family val="2"/>
      <scheme val="minor"/>
    </font>
    <font>
      <sz val="18"/>
      <color theme="1"/>
      <name val="Calibri"/>
      <family val="2"/>
      <scheme val="minor"/>
    </font>
    <font>
      <b/>
      <sz val="18"/>
      <color theme="1"/>
      <name val="Calibri"/>
      <family val="2"/>
      <scheme val="minor"/>
    </font>
    <font>
      <sz val="11"/>
      <color theme="1" tint="0.34998626667073579"/>
      <name val="Calibri"/>
      <family val="2"/>
      <scheme val="minor"/>
    </font>
    <font>
      <sz val="10"/>
      <color theme="1" tint="0.34998626667073579"/>
      <name val="Calibri"/>
      <family val="2"/>
      <scheme val="minor"/>
    </font>
    <font>
      <b/>
      <sz val="11"/>
      <color theme="9" tint="-0.249977111117893"/>
      <name val="Calibri"/>
      <family val="2"/>
      <scheme val="minor"/>
    </font>
    <font>
      <sz val="18"/>
      <color theme="0"/>
      <name val="Calibri"/>
      <family val="2"/>
      <scheme val="minor"/>
    </font>
    <font>
      <b/>
      <sz val="18"/>
      <color theme="0"/>
      <name val="Calibri"/>
      <family val="2"/>
      <scheme val="minor"/>
    </font>
    <font>
      <sz val="11"/>
      <color theme="10"/>
      <name val="Calibri"/>
      <family val="2"/>
      <scheme val="minor"/>
    </font>
    <font>
      <sz val="11"/>
      <color rgb="FF0070C0"/>
      <name val="Calibri"/>
      <family val="2"/>
      <scheme val="minor"/>
    </font>
    <font>
      <sz val="18"/>
      <color rgb="FF0070C0"/>
      <name val="Calibri"/>
      <family val="2"/>
      <scheme val="minor"/>
    </font>
    <font>
      <b/>
      <sz val="10"/>
      <color theme="1"/>
      <name val="Calibri"/>
      <family val="2"/>
      <scheme val="minor"/>
    </font>
    <font>
      <b/>
      <sz val="22"/>
      <color theme="9" tint="-0.249977111117893"/>
      <name val="Calibri"/>
      <family val="2"/>
      <scheme val="minor"/>
    </font>
    <font>
      <sz val="26"/>
      <color theme="7" tint="-0.249977111117893"/>
      <name val="Calibri"/>
      <family val="2"/>
      <scheme val="minor"/>
    </font>
    <font>
      <sz val="11"/>
      <color theme="1"/>
      <name val="Segoe Print"/>
    </font>
    <font>
      <u/>
      <sz val="12"/>
      <color theme="10"/>
      <name val="Calibri"/>
      <family val="2"/>
      <scheme val="minor"/>
    </font>
    <font>
      <b/>
      <u/>
      <sz val="14"/>
      <color theme="10"/>
      <name val="Calibri"/>
      <family val="2"/>
      <scheme val="minor"/>
    </font>
    <font>
      <b/>
      <sz val="14"/>
      <color rgb="FF7030A0"/>
      <name val="Calibri"/>
      <family val="2"/>
      <scheme val="minor"/>
    </font>
    <font>
      <sz val="11"/>
      <color rgb="FF0033CC"/>
      <name val="Calibri"/>
      <family val="2"/>
      <scheme val="minor"/>
    </font>
    <font>
      <sz val="11"/>
      <color theme="4" tint="0.39997558519241921"/>
      <name val="Calibri"/>
      <family val="2"/>
      <scheme val="minor"/>
    </font>
    <font>
      <sz val="18"/>
      <color rgb="FF0000FF"/>
      <name val="Calibri"/>
      <family val="2"/>
      <scheme val="minor"/>
    </font>
    <font>
      <sz val="14"/>
      <name val="Calibri"/>
      <family val="2"/>
      <scheme val="minor"/>
    </font>
    <font>
      <sz val="14"/>
      <name val="Segoe Print"/>
    </font>
    <font>
      <i/>
      <sz val="11"/>
      <name val="Calibri"/>
      <family val="2"/>
      <scheme val="minor"/>
    </font>
    <font>
      <u/>
      <sz val="14"/>
      <color theme="10"/>
      <name val="Calibri"/>
      <family val="2"/>
      <scheme val="minor"/>
    </font>
    <font>
      <b/>
      <i/>
      <sz val="14"/>
      <name val="Calibri"/>
      <family val="2"/>
      <scheme val="minor"/>
    </font>
    <font>
      <b/>
      <sz val="14"/>
      <name val="Segoe Print"/>
    </font>
    <font>
      <sz val="10"/>
      <color rgb="FF111827"/>
      <name val="Calibri"/>
      <family val="2"/>
    </font>
    <font>
      <b/>
      <sz val="13.5"/>
      <color theme="1"/>
      <name val="Calibri"/>
      <family val="2"/>
      <scheme val="minor"/>
    </font>
    <font>
      <b/>
      <sz val="24"/>
      <color theme="1"/>
      <name val="Calibri"/>
      <family val="2"/>
      <scheme val="minor"/>
    </font>
    <font>
      <b/>
      <sz val="12"/>
      <color rgb="FF1F4E79"/>
      <name val="Calibri"/>
      <family val="2"/>
      <scheme val="minor"/>
    </font>
    <font>
      <sz val="8"/>
      <color theme="0" tint="-4.9989318521683403E-2"/>
      <name val="Calibri"/>
      <family val="2"/>
      <scheme val="minor"/>
    </font>
    <font>
      <sz val="8"/>
      <color theme="0" tint="-0.34998626667073579"/>
      <name val="Calibri"/>
      <family val="2"/>
      <scheme val="minor"/>
    </font>
    <font>
      <b/>
      <sz val="12"/>
      <color theme="1"/>
      <name val="Calibri"/>
      <family val="2"/>
    </font>
    <font>
      <b/>
      <sz val="11"/>
      <name val="Calibri"/>
      <family val="2"/>
    </font>
    <font>
      <sz val="12"/>
      <color theme="1"/>
      <name val="Calibri"/>
      <family val="2"/>
    </font>
    <font>
      <sz val="10"/>
      <color theme="1"/>
      <name val="Calibri"/>
      <family val="2"/>
    </font>
    <font>
      <b/>
      <sz val="36"/>
      <color theme="9" tint="-0.249977111117893"/>
      <name val="Calibri"/>
      <family val="2"/>
      <scheme val="minor"/>
    </font>
    <font>
      <b/>
      <sz val="24"/>
      <color theme="9" tint="-0.249977111117893"/>
      <name val="Calibri"/>
      <family val="2"/>
      <scheme val="minor"/>
    </font>
    <font>
      <b/>
      <sz val="48"/>
      <name val="Calibri"/>
      <family val="2"/>
      <scheme val="minor"/>
    </font>
    <font>
      <b/>
      <sz val="12"/>
      <color rgb="FF0033CC"/>
      <name val="Arial Unicode MS"/>
    </font>
    <font>
      <sz val="16"/>
      <name val="Calibri"/>
      <family val="2"/>
      <scheme val="minor"/>
    </font>
    <font>
      <b/>
      <sz val="12"/>
      <color theme="9" tint="-0.499984740745262"/>
      <name val="Calibri"/>
      <family val="2"/>
      <scheme val="minor"/>
    </font>
    <font>
      <sz val="8"/>
      <color rgb="FFC00000"/>
      <name val="Calibri"/>
      <family val="2"/>
      <scheme val="minor"/>
    </font>
    <font>
      <b/>
      <sz val="11"/>
      <color rgb="FF0070C0"/>
      <name val="Calibri"/>
      <family val="2"/>
      <scheme val="minor"/>
    </font>
    <font>
      <sz val="8"/>
      <color theme="9" tint="0.39997558519241921"/>
      <name val="Calibri"/>
      <family val="2"/>
      <scheme val="minor"/>
    </font>
    <font>
      <sz val="8"/>
      <color theme="9" tint="0.79998168889431442"/>
      <name val="Calibri"/>
      <family val="2"/>
      <scheme val="minor"/>
    </font>
    <font>
      <b/>
      <sz val="20"/>
      <color theme="0"/>
      <name val="Calibri"/>
      <family val="2"/>
      <scheme val="minor"/>
    </font>
    <font>
      <b/>
      <sz val="26"/>
      <color rgb="FFFFFFFF"/>
      <name val="Calibri"/>
      <family val="2"/>
      <scheme val="minor"/>
    </font>
    <font>
      <sz val="8"/>
      <color theme="1" tint="0.249977111117893"/>
      <name val="Calibri"/>
      <family val="2"/>
      <scheme val="minor"/>
    </font>
    <font>
      <b/>
      <sz val="14"/>
      <color rgb="FFC00000"/>
      <name val="Calibri"/>
      <family val="2"/>
    </font>
    <font>
      <sz val="11"/>
      <color theme="1" tint="0.249977111117893"/>
      <name val="Calibri"/>
      <family val="2"/>
      <scheme val="minor"/>
    </font>
    <font>
      <sz val="11"/>
      <color rgb="FF0000FF"/>
      <name val="Calibri"/>
      <family val="2"/>
      <scheme val="minor"/>
    </font>
    <font>
      <sz val="12"/>
      <color rgb="FF0000FF"/>
      <name val="Calibri"/>
      <family val="2"/>
      <scheme val="minor"/>
    </font>
    <font>
      <b/>
      <sz val="11"/>
      <color rgb="FF0000FF"/>
      <name val="Calibri"/>
      <family val="2"/>
      <scheme val="minor"/>
    </font>
    <font>
      <sz val="8"/>
      <color theme="3"/>
      <name val="Calibri"/>
      <family val="2"/>
      <scheme val="minor"/>
    </font>
    <font>
      <b/>
      <sz val="9"/>
      <name val="Calibri"/>
      <family val="2"/>
      <scheme val="minor"/>
    </font>
    <font>
      <sz val="8"/>
      <color rgb="FF00B050"/>
      <name val="Calibri"/>
      <family val="2"/>
      <scheme val="minor"/>
    </font>
    <font>
      <sz val="9"/>
      <color theme="7" tint="-0.499984740745262"/>
      <name val="Calibri"/>
      <family val="2"/>
      <scheme val="minor"/>
    </font>
    <font>
      <sz val="9"/>
      <color theme="9" tint="-0.249977111117893"/>
      <name val="Calibri"/>
      <family val="2"/>
      <scheme val="minor"/>
    </font>
    <font>
      <sz val="10"/>
      <color theme="3"/>
      <name val="Calibri"/>
      <family val="2"/>
      <scheme val="minor"/>
    </font>
    <font>
      <b/>
      <sz val="11"/>
      <color theme="7" tint="-0.499984740745262"/>
      <name val="Calibri"/>
      <family val="2"/>
      <scheme val="minor"/>
    </font>
    <font>
      <sz val="9"/>
      <color theme="0" tint="-0.499984740745262"/>
      <name val="Calibri"/>
      <family val="2"/>
      <scheme val="minor"/>
    </font>
    <font>
      <sz val="8"/>
      <color theme="9" tint="-0.499984740745262"/>
      <name val="Calibri"/>
      <family val="2"/>
      <scheme val="minor"/>
    </font>
    <font>
      <sz val="12"/>
      <color rgb="FFFF0000"/>
      <name val="Calibri"/>
      <family val="2"/>
      <scheme val="minor"/>
    </font>
    <font>
      <sz val="11"/>
      <color rgb="FF7030A0"/>
      <name val="Calibri"/>
      <family val="2"/>
      <scheme val="minor"/>
    </font>
    <font>
      <b/>
      <sz val="8"/>
      <color theme="0" tint="-0.249977111117893"/>
      <name val="Calibri"/>
      <family val="2"/>
      <scheme val="minor"/>
    </font>
    <font>
      <b/>
      <sz val="10"/>
      <color theme="0" tint="-0.249977111117893"/>
      <name val="Calibri"/>
      <family val="2"/>
      <scheme val="minor"/>
    </font>
    <font>
      <sz val="14"/>
      <color theme="1"/>
      <name val="Calibri"/>
      <family val="2"/>
      <scheme val="minor"/>
    </font>
    <font>
      <b/>
      <sz val="18"/>
      <name val="Calibri"/>
      <family val="2"/>
      <scheme val="minor"/>
    </font>
    <font>
      <b/>
      <sz val="11"/>
      <color rgb="FF0033CC"/>
      <name val="Calibri"/>
      <family val="2"/>
      <scheme val="minor"/>
    </font>
    <font>
      <sz val="9"/>
      <color theme="1" tint="0.34998626667073579"/>
      <name val="Calibri"/>
      <family val="2"/>
      <scheme val="minor"/>
    </font>
    <font>
      <b/>
      <sz val="12"/>
      <color theme="7" tint="-0.499984740745262"/>
      <name val="Calibri"/>
      <family val="2"/>
      <scheme val="minor"/>
    </font>
    <font>
      <b/>
      <sz val="10"/>
      <color theme="7" tint="-0.499984740745262"/>
      <name val="Calibri"/>
      <family val="2"/>
      <scheme val="minor"/>
    </font>
    <font>
      <sz val="12"/>
      <color theme="7" tint="-0.499984740745262"/>
      <name val="Calibri"/>
      <family val="2"/>
      <scheme val="minor"/>
    </font>
    <font>
      <b/>
      <sz val="16"/>
      <color theme="1"/>
      <name val="Calibri"/>
      <family val="2"/>
    </font>
    <font>
      <b/>
      <sz val="14"/>
      <color rgb="FFFF0000"/>
      <name val="Carlito"/>
      <family val="2"/>
    </font>
    <font>
      <sz val="11"/>
      <name val="Carlito"/>
      <family val="2"/>
    </font>
    <font>
      <sz val="18"/>
      <name val="Arial"/>
      <family val="2"/>
    </font>
    <font>
      <sz val="18"/>
      <color theme="0"/>
      <name val="Calibri"/>
      <family val="2"/>
    </font>
    <font>
      <sz val="18"/>
      <color theme="0"/>
      <name val="Arial"/>
      <family val="2"/>
    </font>
    <font>
      <u/>
      <sz val="18"/>
      <color theme="10"/>
      <name val="Calibri"/>
      <family val="2"/>
      <scheme val="minor"/>
    </font>
    <font>
      <sz val="16"/>
      <color theme="0"/>
      <name val="Calibri"/>
      <family val="2"/>
      <scheme val="minor"/>
    </font>
    <font>
      <sz val="14"/>
      <color theme="0"/>
      <name val="Calibri"/>
      <family val="2"/>
      <scheme val="minor"/>
    </font>
    <font>
      <sz val="14"/>
      <name val="Arial"/>
      <family val="2"/>
    </font>
    <font>
      <sz val="14"/>
      <color theme="0"/>
      <name val="Calibri"/>
      <family val="2"/>
    </font>
    <font>
      <b/>
      <sz val="16"/>
      <color rgb="FFFFFFFF"/>
      <name val="Calibri"/>
      <family val="2"/>
    </font>
    <font>
      <b/>
      <i/>
      <sz val="14"/>
      <color rgb="FFC00000"/>
      <name val="Calibri"/>
      <family val="2"/>
    </font>
    <font>
      <i/>
      <sz val="12"/>
      <color rgb="FF0000FF"/>
      <name val="Calibri"/>
      <family val="2"/>
    </font>
    <font>
      <b/>
      <i/>
      <sz val="12"/>
      <color rgb="FF666666"/>
      <name val="Calibri"/>
      <family val="2"/>
    </font>
    <font>
      <b/>
      <sz val="16"/>
      <color theme="1"/>
      <name val="Calibri"/>
      <family val="2"/>
      <scheme val="minor"/>
    </font>
    <font>
      <b/>
      <sz val="12"/>
      <color rgb="FF0066FF"/>
      <name val="Calibri"/>
      <family val="2"/>
      <scheme val="minor"/>
    </font>
    <font>
      <b/>
      <sz val="20"/>
      <color rgb="FFFFFFFF"/>
      <name val="Calibri"/>
      <family val="2"/>
    </font>
    <font>
      <u/>
      <sz val="11"/>
      <color theme="10"/>
      <name val="Carlito"/>
      <family val="2"/>
    </font>
    <font>
      <sz val="12"/>
      <name val="Calibri"/>
      <family val="2"/>
    </font>
    <font>
      <b/>
      <sz val="8"/>
      <color rgb="FFFFFFFF"/>
      <name val="Calibri"/>
      <family val="2"/>
    </font>
    <font>
      <sz val="8"/>
      <color rgb="FF666666"/>
      <name val="Calibri"/>
      <family val="2"/>
    </font>
  </fonts>
  <fills count="173">
    <fill>
      <patternFill patternType="none"/>
    </fill>
    <fill>
      <patternFill patternType="gray125"/>
    </fill>
    <fill>
      <patternFill patternType="solid">
        <fgColor rgb="FF1F4E78"/>
      </patternFill>
    </fill>
    <fill>
      <patternFill patternType="solid">
        <fgColor rgb="FFE2F0D9"/>
      </patternFill>
    </fill>
    <fill>
      <patternFill patternType="solid">
        <fgColor rgb="FFFCE4D6"/>
      </patternFill>
    </fill>
    <fill>
      <patternFill patternType="solid">
        <fgColor rgb="FFE7E6E6"/>
      </patternFill>
    </fill>
    <fill>
      <patternFill patternType="solid">
        <fgColor rgb="FFFF0000"/>
        <bgColor indexed="64"/>
      </patternFill>
    </fill>
    <fill>
      <patternFill patternType="solid">
        <fgColor rgb="FFD0D0D0"/>
        <bgColor indexed="64"/>
      </patternFill>
    </fill>
    <fill>
      <patternFill patternType="solid">
        <fgColor rgb="FF0E2841"/>
        <bgColor indexed="64"/>
      </patternFill>
    </fill>
    <fill>
      <patternFill patternType="solid">
        <fgColor rgb="FF156082"/>
        <bgColor indexed="64"/>
      </patternFill>
    </fill>
    <fill>
      <patternFill patternType="solid">
        <fgColor rgb="FFE97132"/>
        <bgColor indexed="64"/>
      </patternFill>
    </fill>
    <fill>
      <patternFill patternType="solid">
        <fgColor rgb="FF196B24"/>
        <bgColor indexed="64"/>
      </patternFill>
    </fill>
    <fill>
      <patternFill patternType="solid">
        <fgColor rgb="FF0F9ED5"/>
        <bgColor indexed="64"/>
      </patternFill>
    </fill>
    <fill>
      <patternFill patternType="solid">
        <fgColor rgb="FFA02B93"/>
        <bgColor indexed="64"/>
      </patternFill>
    </fill>
    <fill>
      <patternFill patternType="solid">
        <fgColor rgb="FF4EA72E"/>
        <bgColor indexed="64"/>
      </patternFill>
    </fill>
    <fill>
      <patternFill patternType="solid">
        <fgColor rgb="FFF2CEEF"/>
        <bgColor indexed="64"/>
      </patternFill>
    </fill>
    <fill>
      <patternFill patternType="solid">
        <fgColor rgb="FFC0E6F5"/>
        <bgColor indexed="64"/>
      </patternFill>
    </fill>
    <fill>
      <patternFill patternType="solid">
        <fgColor rgb="FFDAF2D0"/>
        <bgColor indexed="64"/>
      </patternFill>
    </fill>
    <fill>
      <patternFill patternType="solid">
        <fgColor rgb="FFFBE2D5"/>
        <bgColor indexed="64"/>
      </patternFill>
    </fill>
    <fill>
      <patternFill patternType="solid">
        <fgColor rgb="FFD9D9D9"/>
        <bgColor indexed="64"/>
      </patternFill>
    </fill>
    <fill>
      <patternFill patternType="solid">
        <fgColor rgb="FFDAE9F8"/>
        <bgColor indexed="64"/>
      </patternFill>
    </fill>
    <fill>
      <patternFill patternType="solid">
        <fgColor rgb="FFC1F0C8"/>
        <bgColor indexed="64"/>
      </patternFill>
    </fill>
    <fill>
      <patternFill patternType="solid">
        <fgColor rgb="FFCAEDFB"/>
        <bgColor indexed="64"/>
      </patternFill>
    </fill>
    <fill>
      <patternFill patternType="solid">
        <fgColor rgb="FFD86DCD"/>
        <bgColor indexed="64"/>
      </patternFill>
    </fill>
    <fill>
      <patternFill patternType="solid">
        <fgColor rgb="FFA6C9EC"/>
        <bgColor indexed="64"/>
      </patternFill>
    </fill>
    <fill>
      <patternFill patternType="solid">
        <fgColor rgb="FFF1A983"/>
        <bgColor indexed="64"/>
      </patternFill>
    </fill>
    <fill>
      <patternFill patternType="solid">
        <fgColor rgb="FFBFBFBF"/>
        <bgColor indexed="64"/>
      </patternFill>
    </fill>
    <fill>
      <patternFill patternType="solid">
        <fgColor rgb="FFF2F2F2"/>
        <bgColor indexed="64"/>
      </patternFill>
    </fill>
    <fill>
      <patternFill patternType="solid">
        <fgColor rgb="FFF7C7AC"/>
        <bgColor indexed="64"/>
      </patternFill>
    </fill>
    <fill>
      <patternFill patternType="solid">
        <fgColor rgb="FF83E28E"/>
        <bgColor indexed="64"/>
      </patternFill>
    </fill>
    <fill>
      <patternFill patternType="solid">
        <fgColor rgb="FF94DCF8"/>
        <bgColor indexed="64"/>
      </patternFill>
    </fill>
    <fill>
      <patternFill patternType="solid">
        <fgColor rgb="FFE49EDD"/>
        <bgColor indexed="64"/>
      </patternFill>
    </fill>
    <fill>
      <patternFill patternType="solid">
        <fgColor rgb="FFB5E6A2"/>
        <bgColor indexed="64"/>
      </patternFill>
    </fill>
    <fill>
      <patternFill patternType="solid">
        <fgColor rgb="FF782170"/>
        <bgColor indexed="64"/>
      </patternFill>
    </fill>
    <fill>
      <patternFill patternType="solid">
        <fgColor rgb="FF61CBF3"/>
        <bgColor indexed="64"/>
      </patternFill>
    </fill>
    <fill>
      <patternFill patternType="solid">
        <fgColor rgb="FF8ED973"/>
        <bgColor indexed="64"/>
      </patternFill>
    </fill>
    <fill>
      <patternFill patternType="solid">
        <fgColor rgb="FFBE5014"/>
        <bgColor indexed="64"/>
      </patternFill>
    </fill>
    <fill>
      <patternFill patternType="solid">
        <fgColor rgb="FFADADAD"/>
        <bgColor indexed="64"/>
      </patternFill>
    </fill>
    <fill>
      <patternFill patternType="solid">
        <fgColor rgb="FF83CCEB"/>
        <bgColor indexed="64"/>
      </patternFill>
    </fill>
    <fill>
      <patternFill patternType="solid">
        <fgColor rgb="FF47D359"/>
        <bgColor indexed="64"/>
      </patternFill>
    </fill>
    <fill>
      <patternFill patternType="solid">
        <fgColor rgb="FFB38867"/>
        <bgColor indexed="64"/>
      </patternFill>
    </fill>
    <fill>
      <patternFill patternType="solid">
        <fgColor rgb="FF595959"/>
        <bgColor indexed="64"/>
      </patternFill>
    </fill>
    <fill>
      <patternFill patternType="solid">
        <fgColor rgb="FF215C98"/>
        <bgColor indexed="64"/>
      </patternFill>
    </fill>
    <fill>
      <patternFill patternType="solid">
        <fgColor rgb="FF104861"/>
        <bgColor indexed="64"/>
      </patternFill>
    </fill>
    <fill>
      <patternFill patternType="solid">
        <fgColor rgb="FF12501A"/>
        <bgColor indexed="64"/>
      </patternFill>
    </fill>
    <fill>
      <patternFill patternType="solid">
        <fgColor rgb="FF0C769E"/>
        <bgColor indexed="64"/>
      </patternFill>
    </fill>
    <fill>
      <patternFill patternType="solid">
        <fgColor rgb="FF3C7D22"/>
        <bgColor indexed="64"/>
      </patternFill>
    </fill>
    <fill>
      <patternFill patternType="solid">
        <fgColor rgb="FFFFFFCC"/>
        <bgColor indexed="64"/>
      </patternFill>
    </fill>
    <fill>
      <patternFill patternType="solid">
        <fgColor rgb="FF7A5C3A"/>
        <bgColor indexed="64"/>
      </patternFill>
    </fill>
    <fill>
      <patternFill patternType="solid">
        <fgColor rgb="FFC000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1F4E78"/>
        <bgColor indexed="64"/>
      </patternFill>
    </fill>
    <fill>
      <patternFill patternType="solid">
        <fgColor rgb="FFD9EAF7"/>
        <bgColor indexed="64"/>
      </patternFill>
    </fill>
    <fill>
      <patternFill patternType="solid">
        <fgColor rgb="FFD9EAF7"/>
        <bgColor rgb="FF666699"/>
      </patternFill>
    </fill>
    <fill>
      <patternFill patternType="solid">
        <fgColor rgb="FFD9EAF7"/>
        <bgColor rgb="FF9E9E9E"/>
      </patternFill>
    </fill>
    <fill>
      <patternFill patternType="solid">
        <fgColor rgb="FFF2F2F2"/>
      </patternFill>
    </fill>
    <fill>
      <patternFill patternType="solid">
        <fgColor rgb="FFCC00FF"/>
        <bgColor indexed="64"/>
      </patternFill>
    </fill>
    <fill>
      <patternFill patternType="solid">
        <fgColor rgb="FFED7D31"/>
        <bgColor indexed="64"/>
      </patternFill>
    </fill>
    <fill>
      <patternFill patternType="solid">
        <fgColor rgb="FF92D050"/>
        <bgColor indexed="64"/>
      </patternFill>
    </fill>
    <fill>
      <patternFill patternType="solid">
        <fgColor indexed="23"/>
        <bgColor indexed="64"/>
      </patternFill>
    </fill>
    <fill>
      <patternFill patternType="solid">
        <fgColor rgb="FF808080"/>
        <bgColor indexed="64"/>
      </patternFill>
    </fill>
    <fill>
      <patternFill patternType="solid">
        <fgColor rgb="FFFF00FF"/>
        <bgColor indexed="64"/>
      </patternFill>
    </fill>
    <fill>
      <patternFill patternType="solid">
        <fgColor rgb="FF99CC00"/>
        <bgColor indexed="64"/>
      </patternFill>
    </fill>
    <fill>
      <patternFill patternType="solid">
        <fgColor rgb="FF6B8E23"/>
      </patternFill>
    </fill>
    <fill>
      <patternFill patternType="solid">
        <fgColor theme="9" tint="0.79998168889431442"/>
        <bgColor indexed="64"/>
      </patternFill>
    </fill>
    <fill>
      <patternFill patternType="solid">
        <fgColor rgb="FF0F766E"/>
        <bgColor indexed="64"/>
      </patternFill>
    </fill>
    <fill>
      <patternFill patternType="solid">
        <fgColor rgb="FF22C55E"/>
        <bgColor indexed="64"/>
      </patternFill>
    </fill>
    <fill>
      <patternFill patternType="solid">
        <fgColor rgb="FFEAB308"/>
        <bgColor indexed="64"/>
      </patternFill>
    </fill>
    <fill>
      <patternFill patternType="solid">
        <fgColor rgb="FFF97316"/>
        <bgColor indexed="64"/>
      </patternFill>
    </fill>
    <fill>
      <patternFill patternType="solid">
        <fgColor rgb="FF3B82F6"/>
        <bgColor indexed="64"/>
      </patternFill>
    </fill>
    <fill>
      <patternFill patternType="solid">
        <fgColor rgb="FF8B5CF6"/>
        <bgColor indexed="64"/>
      </patternFill>
    </fill>
    <fill>
      <patternFill patternType="solid">
        <fgColor rgb="FFD6BFA6"/>
        <bgColor indexed="64"/>
      </patternFill>
    </fill>
    <fill>
      <patternFill patternType="solid">
        <fgColor rgb="FF60A5FA"/>
        <bgColor indexed="64"/>
      </patternFill>
    </fill>
    <fill>
      <patternFill patternType="solid">
        <fgColor rgb="FF16A34A"/>
        <bgColor indexed="64"/>
      </patternFill>
    </fill>
    <fill>
      <patternFill patternType="solid">
        <fgColor rgb="FF6366F1"/>
        <bgColor indexed="64"/>
      </patternFill>
    </fill>
    <fill>
      <patternFill patternType="solid">
        <fgColor rgb="FFE3D4C3"/>
        <bgColor indexed="64"/>
      </patternFill>
    </fill>
    <fill>
      <patternFill patternType="solid">
        <fgColor rgb="FFFFF8F0"/>
        <bgColor indexed="64"/>
      </patternFill>
    </fill>
    <fill>
      <patternFill patternType="solid">
        <fgColor rgb="FFFFFF99"/>
        <bgColor indexed="64"/>
      </patternFill>
    </fill>
    <fill>
      <patternFill patternType="solid">
        <fgColor rgb="FFB38867"/>
      </patternFill>
    </fill>
    <fill>
      <patternFill patternType="solid">
        <fgColor rgb="FFF4B740"/>
      </patternFill>
    </fill>
    <fill>
      <patternFill patternType="solid">
        <fgColor rgb="FF6B8E23"/>
        <bgColor indexed="64"/>
      </patternFill>
    </fill>
    <fill>
      <patternFill patternType="solid">
        <fgColor rgb="FFECECEC"/>
        <bgColor indexed="64"/>
      </patternFill>
    </fill>
    <fill>
      <patternFill patternType="solid">
        <fgColor rgb="FFFFFFD9"/>
        <bgColor indexed="64"/>
      </patternFill>
    </fill>
    <fill>
      <patternFill patternType="solid">
        <fgColor rgb="FFFAF3E8"/>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CCCCFF"/>
        <bgColor indexed="64"/>
      </patternFill>
    </fill>
    <fill>
      <patternFill patternType="solid">
        <fgColor rgb="FFDDBC95"/>
      </patternFill>
    </fill>
    <fill>
      <patternFill patternType="solid">
        <fgColor rgb="FFF2E2C8"/>
        <bgColor indexed="64"/>
      </patternFill>
    </fill>
    <fill>
      <patternFill patternType="solid">
        <fgColor rgb="FFFAF3E8"/>
      </patternFill>
    </fill>
    <fill>
      <patternFill patternType="solid">
        <fgColor rgb="FFF4B740"/>
        <bgColor indexed="64"/>
      </patternFill>
    </fill>
    <fill>
      <patternFill patternType="solid">
        <fgColor rgb="FF3E5C76"/>
        <bgColor indexed="64"/>
      </patternFill>
    </fill>
    <fill>
      <patternFill patternType="solid">
        <fgColor rgb="FFFFD64D"/>
        <bgColor indexed="64"/>
      </patternFill>
    </fill>
    <fill>
      <patternFill patternType="solid">
        <fgColor rgb="FFFCF8F2"/>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indexed="26"/>
        <bgColor indexed="64"/>
      </patternFill>
    </fill>
    <fill>
      <patternFill patternType="solid">
        <fgColor rgb="FF7030A0"/>
        <bgColor indexed="64"/>
      </patternFill>
    </fill>
    <fill>
      <patternFill patternType="solid">
        <fgColor indexed="9"/>
        <bgColor indexed="64"/>
      </patternFill>
    </fill>
    <fill>
      <patternFill patternType="solid">
        <fgColor theme="0" tint="-0.14993743705557422"/>
        <bgColor indexed="64"/>
      </patternFill>
    </fill>
    <fill>
      <patternFill patternType="solid">
        <fgColor theme="0" tint="-0.14996795556505021"/>
        <bgColor indexed="64"/>
      </patternFill>
    </fill>
    <fill>
      <patternFill patternType="solid">
        <fgColor theme="0" tint="-0.14999847407452621"/>
        <bgColor theme="0"/>
      </patternFill>
    </fill>
    <fill>
      <patternFill patternType="solid">
        <fgColor indexed="42"/>
        <bgColor indexed="64"/>
      </patternFill>
    </fill>
    <fill>
      <patternFill patternType="solid">
        <fgColor rgb="FFCCFFCC"/>
        <bgColor indexed="64"/>
      </patternFill>
    </fill>
    <fill>
      <patternFill patternType="solid">
        <fgColor rgb="FFBF95DF"/>
        <bgColor indexed="64"/>
      </patternFill>
    </fill>
    <fill>
      <patternFill patternType="solid">
        <fgColor theme="0"/>
        <bgColor indexed="9"/>
      </patternFill>
    </fill>
    <fill>
      <patternFill patternType="solid">
        <fgColor rgb="FFFFFFCC"/>
        <bgColor indexed="9"/>
      </patternFill>
    </fill>
    <fill>
      <patternFill patternType="solid">
        <fgColor rgb="FFFFFFAF"/>
        <bgColor indexed="64"/>
      </patternFill>
    </fill>
    <fill>
      <patternFill patternType="solid">
        <fgColor theme="0"/>
        <bgColor theme="0"/>
      </patternFill>
    </fill>
    <fill>
      <patternFill patternType="solid">
        <fgColor rgb="FFE8D9F3"/>
        <bgColor indexed="64"/>
      </patternFill>
    </fill>
    <fill>
      <patternFill patternType="solid">
        <fgColor rgb="FFF1E8F8"/>
        <bgColor indexed="9"/>
      </patternFill>
    </fill>
    <fill>
      <patternFill patternType="solid">
        <fgColor rgb="FFF1E8F8"/>
        <bgColor indexed="64"/>
      </patternFill>
    </fill>
    <fill>
      <patternFill patternType="solid">
        <fgColor rgb="FFC65911"/>
        <bgColor indexed="64"/>
      </patternFill>
    </fill>
    <fill>
      <patternFill patternType="solid">
        <fgColor theme="5" tint="-0.249977111117893"/>
        <bgColor indexed="64"/>
      </patternFill>
    </fill>
    <fill>
      <patternFill patternType="solid">
        <fgColor rgb="FFFFFFCC"/>
        <bgColor theme="0"/>
      </patternFill>
    </fill>
    <fill>
      <patternFill patternType="solid">
        <fgColor rgb="FF800000"/>
        <bgColor indexed="64"/>
      </patternFill>
    </fill>
    <fill>
      <patternFill patternType="solid">
        <fgColor rgb="FFA4DE00"/>
        <bgColor indexed="64"/>
      </patternFill>
    </fill>
    <fill>
      <patternFill patternType="solid">
        <fgColor rgb="FFFFFFAF"/>
        <bgColor theme="0"/>
      </patternFill>
    </fill>
    <fill>
      <patternFill patternType="solid">
        <fgColor rgb="FFFFFFAF"/>
        <bgColor indexed="9"/>
      </patternFill>
    </fill>
    <fill>
      <patternFill patternType="solid">
        <fgColor theme="7" tint="0.79998168889431442"/>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bgColor theme="9"/>
      </patternFill>
    </fill>
    <fill>
      <patternFill patternType="solid">
        <fgColor rgb="FFFFFFB7"/>
        <bgColor indexed="64"/>
      </patternFill>
    </fill>
    <fill>
      <patternFill patternType="solid">
        <fgColor rgb="FF3078BA"/>
        <bgColor indexed="64"/>
      </patternFill>
    </fill>
    <fill>
      <patternFill patternType="solid">
        <fgColor rgb="FF14A096"/>
        <bgColor indexed="64"/>
      </patternFill>
    </fill>
    <fill>
      <patternFill patternType="solid">
        <fgColor rgb="FF609ED6"/>
        <bgColor indexed="64"/>
      </patternFill>
    </fill>
    <fill>
      <patternFill patternType="solid">
        <fgColor rgb="FFFFF2CC"/>
      </patternFill>
    </fill>
    <fill>
      <patternFill patternType="solid">
        <fgColor theme="1" tint="0.34998626667073579"/>
        <bgColor indexed="64"/>
      </patternFill>
    </fill>
    <fill>
      <patternFill patternType="solid">
        <fgColor rgb="FFFF3B3B"/>
        <bgColor indexed="64"/>
      </patternFill>
    </fill>
    <fill>
      <patternFill patternType="solid">
        <fgColor rgb="FFDEFFBD"/>
        <bgColor indexed="64"/>
      </patternFill>
    </fill>
    <fill>
      <patternFill patternType="gray0625">
        <bgColor theme="0"/>
      </patternFill>
    </fill>
    <fill>
      <patternFill patternType="solid">
        <fgColor rgb="FFFFFF00"/>
        <bgColor indexed="64"/>
      </patternFill>
    </fill>
    <fill>
      <patternFill patternType="solid">
        <fgColor rgb="FF99CC00"/>
        <bgColor theme="9"/>
      </patternFill>
    </fill>
    <fill>
      <patternFill patternType="solid">
        <fgColor theme="9" tint="0.59999389629810485"/>
        <bgColor theme="9"/>
      </patternFill>
    </fill>
    <fill>
      <patternFill patternType="solid">
        <fgColor rgb="FFDCF5BD"/>
        <bgColor theme="9" tint="0.79995117038483843"/>
      </patternFill>
    </fill>
    <fill>
      <patternFill patternType="solid">
        <fgColor rgb="FFFFFFD5"/>
        <bgColor indexed="64"/>
      </patternFill>
    </fill>
    <fill>
      <patternFill patternType="solid">
        <fgColor rgb="FFECECEC"/>
        <bgColor theme="9" tint="0.79995117038483843"/>
      </patternFill>
    </fill>
    <fill>
      <patternFill patternType="solid">
        <fgColor rgb="FFF4F9F1"/>
        <bgColor theme="9" tint="0.79998168889431442"/>
      </patternFill>
    </fill>
    <fill>
      <patternFill patternType="solid">
        <fgColor rgb="FFF4F9F1"/>
        <bgColor theme="9" tint="0.79995117038483843"/>
      </patternFill>
    </fill>
    <fill>
      <patternFill patternType="solid">
        <fgColor theme="0"/>
        <bgColor theme="9" tint="0.79995117038483843"/>
      </patternFill>
    </fill>
    <fill>
      <patternFill patternType="solid">
        <fgColor rgb="FFFFFF9F"/>
        <bgColor indexed="64"/>
      </patternFill>
    </fill>
    <fill>
      <patternFill patternType="solid">
        <fgColor theme="9" tint="0.39997558519241921"/>
        <bgColor indexed="64"/>
      </patternFill>
    </fill>
    <fill>
      <patternFill patternType="solid">
        <fgColor rgb="FFA9D08E"/>
        <bgColor indexed="64"/>
      </patternFill>
    </fill>
    <fill>
      <patternFill patternType="solid">
        <fgColor theme="4" tint="0.79998168889431442"/>
        <bgColor indexed="64"/>
      </patternFill>
    </fill>
    <fill>
      <patternFill patternType="solid">
        <fgColor rgb="FFEFE5F7"/>
        <bgColor indexed="64"/>
      </patternFill>
    </fill>
    <fill>
      <patternFill patternType="solid">
        <fgColor rgb="FFDDDDFF"/>
        <bgColor indexed="64"/>
      </patternFill>
    </fill>
    <fill>
      <patternFill patternType="solid">
        <fgColor rgb="FFDDDDFF"/>
        <bgColor theme="9"/>
      </patternFill>
    </fill>
    <fill>
      <patternFill patternType="solid">
        <fgColor rgb="FFDEFFBD"/>
        <bgColor theme="9"/>
      </patternFill>
    </fill>
    <fill>
      <patternFill patternType="gray125">
        <fgColor theme="7" tint="0.39994506668294322"/>
        <bgColor theme="0"/>
      </patternFill>
    </fill>
    <fill>
      <patternFill patternType="solid">
        <fgColor rgb="FFFFFF99"/>
      </patternFill>
    </fill>
    <fill>
      <patternFill patternType="solid">
        <fgColor rgb="FF244062"/>
      </patternFill>
    </fill>
    <fill>
      <patternFill patternType="solid">
        <fgColor rgb="FFF4CCCC"/>
      </patternFill>
    </fill>
    <fill>
      <patternFill patternType="solid">
        <fgColor rgb="FF1F4E79"/>
      </patternFill>
    </fill>
    <fill>
      <patternFill patternType="solid">
        <fgColor rgb="FF548235"/>
        <bgColor indexed="64"/>
      </patternFill>
    </fill>
    <fill>
      <patternFill patternType="solid">
        <fgColor rgb="FFEAF2F8"/>
      </patternFill>
    </fill>
    <fill>
      <patternFill patternType="solid">
        <fgColor rgb="FFFFFFB9"/>
        <bgColor indexed="64"/>
      </patternFill>
    </fill>
    <fill>
      <patternFill patternType="solid">
        <fgColor rgb="FF548235"/>
      </patternFill>
    </fill>
    <fill>
      <patternFill patternType="solid">
        <fgColor rgb="FFC65911"/>
      </patternFill>
    </fill>
    <fill>
      <patternFill patternType="solid">
        <fgColor rgb="FF808080"/>
      </patternFill>
    </fill>
    <fill>
      <patternFill patternType="solid">
        <fgColor rgb="FFD9EAD3"/>
      </patternFill>
    </fill>
    <fill>
      <patternFill patternType="solid">
        <fgColor rgb="FF666666"/>
      </patternFill>
    </fill>
    <fill>
      <patternFill patternType="solid">
        <fgColor rgb="FFF8FBF5"/>
      </patternFill>
    </fill>
    <fill>
      <patternFill patternType="solid">
        <fgColor rgb="FFFFF7F0"/>
      </patternFill>
    </fill>
    <fill>
      <patternFill patternType="solid">
        <fgColor rgb="FFFFFDEB"/>
      </patternFill>
    </fill>
    <fill>
      <patternFill patternType="solid">
        <fgColor rgb="FFFCEDEE"/>
      </patternFill>
    </fill>
    <fill>
      <patternFill patternType="solid">
        <fgColor rgb="FFEDF7ED"/>
      </patternFill>
    </fill>
    <fill>
      <patternFill patternType="solid">
        <fgColor rgb="FF17365D"/>
      </patternFill>
    </fill>
    <fill>
      <patternFill patternType="solid">
        <fgColor rgb="FFFFF2CC"/>
        <bgColor indexed="64"/>
      </patternFill>
    </fill>
    <fill>
      <patternFill patternType="solid">
        <fgColor rgb="FFFCE4D6"/>
        <bgColor indexed="64"/>
      </patternFill>
    </fill>
    <fill>
      <patternFill patternType="solid">
        <fgColor rgb="FF4472C4"/>
      </patternFill>
    </fill>
  </fills>
  <borders count="130">
    <border>
      <left/>
      <right/>
      <top/>
      <bottom/>
      <diagonal/>
    </border>
    <border>
      <left/>
      <right style="hair">
        <color auto="1"/>
      </right>
      <top/>
      <bottom style="hair">
        <color auto="1"/>
      </bottom>
      <diagonal/>
    </border>
    <border>
      <left style="thin">
        <color rgb="FFC0C0C0"/>
      </left>
      <right/>
      <top/>
      <bottom/>
      <diagonal/>
    </border>
    <border>
      <left/>
      <right style="hair">
        <color indexed="64"/>
      </right>
      <top/>
      <bottom/>
      <diagonal/>
    </border>
    <border>
      <left style="hair">
        <color indexed="64"/>
      </left>
      <right style="hair">
        <color indexed="64"/>
      </right>
      <top/>
      <bottom/>
      <diagonal/>
    </border>
    <border>
      <left/>
      <right/>
      <top style="double">
        <color theme="9" tint="0.39994506668294322"/>
      </top>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auto="1"/>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hair">
        <color auto="1"/>
      </bottom>
      <diagonal/>
    </border>
    <border>
      <left style="thin">
        <color rgb="FF9E9E9E"/>
      </left>
      <right style="thin">
        <color rgb="FF9E9E9E"/>
      </right>
      <top style="thin">
        <color theme="0" tint="-0.24994659260841701"/>
      </top>
      <bottom/>
      <diagonal/>
    </border>
    <border>
      <left style="thin">
        <color rgb="FFB7B7B7"/>
      </left>
      <right style="thin">
        <color rgb="FFB7B7B7"/>
      </right>
      <top/>
      <bottom style="thin">
        <color rgb="FFB7B7B7"/>
      </bottom>
      <diagonal/>
    </border>
    <border>
      <left style="thin">
        <color rgb="FFB7B7B7"/>
      </left>
      <right style="thin">
        <color rgb="FFB7B7B7"/>
      </right>
      <top style="thin">
        <color theme="0" tint="-0.24994659260841701"/>
      </top>
      <bottom/>
      <diagonal/>
    </border>
    <border>
      <left style="hair">
        <color indexed="64"/>
      </left>
      <right/>
      <top style="hair">
        <color indexed="64"/>
      </top>
      <bottom/>
      <diagonal/>
    </border>
    <border>
      <left style="thin">
        <color rgb="FF9E9E9E"/>
      </left>
      <right style="thin">
        <color rgb="FF9E9E9E"/>
      </right>
      <top/>
      <bottom/>
      <diagonal/>
    </border>
    <border>
      <left style="thin">
        <color rgb="FFB7B7B7"/>
      </left>
      <right style="thin">
        <color rgb="FFB7B7B7"/>
      </right>
      <top/>
      <bottom/>
      <diagonal/>
    </border>
    <border>
      <left/>
      <right/>
      <top style="thin">
        <color indexed="64"/>
      </top>
      <bottom style="hair">
        <color indexed="64"/>
      </bottom>
      <diagonal/>
    </border>
    <border>
      <left style="hair">
        <color indexed="64"/>
      </left>
      <right/>
      <top/>
      <bottom style="hair">
        <color auto="1"/>
      </bottom>
      <diagonal/>
    </border>
    <border>
      <left style="hair">
        <color auto="1"/>
      </left>
      <right/>
      <top/>
      <bottom/>
      <diagonal/>
    </border>
    <border>
      <left/>
      <right style="hair">
        <color indexed="64"/>
      </right>
      <top style="hair">
        <color indexed="64"/>
      </top>
      <bottom/>
      <diagonal/>
    </border>
    <border>
      <left/>
      <right/>
      <top style="hair">
        <color auto="1"/>
      </top>
      <bottom/>
      <diagonal/>
    </border>
    <border>
      <left style="thin">
        <color rgb="FFC0C0C0"/>
      </left>
      <right style="thin">
        <color rgb="FFC0C0C0"/>
      </right>
      <top style="thin">
        <color rgb="FFC0C0C0"/>
      </top>
      <bottom style="thin">
        <color rgb="FFC0C0C0"/>
      </bottom>
      <diagonal/>
    </border>
    <border>
      <left style="thin">
        <color rgb="FF9E9E9E"/>
      </left>
      <right/>
      <top/>
      <bottom/>
      <diagonal/>
    </border>
    <border>
      <left/>
      <right style="thin">
        <color rgb="FF9E9E9E"/>
      </right>
      <top/>
      <bottom/>
      <diagonal/>
    </border>
    <border>
      <left style="hair">
        <color auto="1"/>
      </left>
      <right style="hair">
        <color indexed="64"/>
      </right>
      <top/>
      <bottom style="hair">
        <color auto="1"/>
      </bottom>
      <diagonal/>
    </border>
    <border>
      <left/>
      <right style="medium">
        <color auto="1"/>
      </right>
      <top style="hair">
        <color auto="1"/>
      </top>
      <bottom/>
      <diagonal/>
    </border>
    <border>
      <left style="medium">
        <color auto="1"/>
      </left>
      <right/>
      <top style="thin">
        <color theme="0" tint="-0.24994659260841701"/>
      </top>
      <bottom/>
      <diagonal/>
    </border>
    <border>
      <left/>
      <right/>
      <top style="thin">
        <color theme="0" tint="-0.24994659260841701"/>
      </top>
      <bottom/>
      <diagonal/>
    </border>
    <border>
      <left/>
      <right style="medium">
        <color auto="1"/>
      </right>
      <top style="thin">
        <color theme="0" tint="-0.24994659260841701"/>
      </top>
      <bottom/>
      <diagonal/>
    </border>
    <border>
      <left style="medium">
        <color auto="1"/>
      </left>
      <right/>
      <top/>
      <bottom style="thin">
        <color theme="0" tint="-0.24994659260841701"/>
      </bottom>
      <diagonal/>
    </border>
    <border>
      <left/>
      <right/>
      <top/>
      <bottom style="thin">
        <color theme="0" tint="-0.24994659260841701"/>
      </bottom>
      <diagonal/>
    </border>
    <border>
      <left/>
      <right style="medium">
        <color auto="1"/>
      </right>
      <top/>
      <bottom style="thin">
        <color theme="0" tint="-0.24994659260841701"/>
      </bottom>
      <diagonal/>
    </border>
    <border>
      <left style="hair">
        <color indexed="64"/>
      </left>
      <right style="hair">
        <color indexed="64"/>
      </right>
      <top style="hair">
        <color auto="1"/>
      </top>
      <bottom/>
      <diagonal/>
    </border>
    <border>
      <left/>
      <right/>
      <top style="hair">
        <color auto="1"/>
      </top>
      <bottom style="hair">
        <color auto="1"/>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indexed="64"/>
      </right>
      <top/>
      <bottom style="hair">
        <color auto="1"/>
      </bottom>
      <diagonal/>
    </border>
    <border>
      <left style="medium">
        <color auto="1"/>
      </left>
      <right/>
      <top style="thin">
        <color rgb="FF7F7F7F"/>
      </top>
      <bottom/>
      <diagonal/>
    </border>
    <border>
      <left/>
      <right/>
      <top style="thin">
        <color rgb="FF7F7F7F"/>
      </top>
      <bottom/>
      <diagonal/>
    </border>
    <border>
      <left/>
      <right style="medium">
        <color auto="1"/>
      </right>
      <top style="thin">
        <color rgb="FF7F7F7F"/>
      </top>
      <bottom/>
      <diagonal/>
    </border>
    <border>
      <left style="thin">
        <color rgb="FFC0C0C0"/>
      </left>
      <right style="thin">
        <color rgb="FFC0C0C0"/>
      </right>
      <top style="thin">
        <color rgb="FFC0C0C0"/>
      </top>
      <bottom/>
      <diagonal/>
    </border>
    <border>
      <left style="thin">
        <color rgb="FFC0C0C0"/>
      </left>
      <right/>
      <top/>
      <bottom style="medium">
        <color rgb="FFC0C0C0"/>
      </bottom>
      <diagonal/>
    </border>
    <border>
      <left style="medium">
        <color rgb="FFC0C0C0"/>
      </left>
      <right/>
      <top style="medium">
        <color rgb="FFC0C0C0"/>
      </top>
      <bottom/>
      <diagonal/>
    </border>
    <border>
      <left/>
      <right/>
      <top style="medium">
        <color rgb="FFC0C0C0"/>
      </top>
      <bottom/>
      <diagonal/>
    </border>
    <border>
      <left/>
      <right style="medium">
        <color rgb="FFC0C0C0"/>
      </right>
      <top style="medium">
        <color rgb="FFC0C0C0"/>
      </top>
      <bottom/>
      <diagonal/>
    </border>
    <border>
      <left style="medium">
        <color rgb="FFC0C0C0"/>
      </left>
      <right/>
      <top/>
      <bottom style="medium">
        <color rgb="FFC0C0C0"/>
      </bottom>
      <diagonal/>
    </border>
    <border>
      <left/>
      <right/>
      <top/>
      <bottom style="medium">
        <color rgb="FFC0C0C0"/>
      </bottom>
      <diagonal/>
    </border>
    <border>
      <left/>
      <right style="medium">
        <color rgb="FFC0C0C0"/>
      </right>
      <top/>
      <bottom style="medium">
        <color rgb="FFC0C0C0"/>
      </bottom>
      <diagonal/>
    </border>
    <border>
      <left/>
      <right style="thin">
        <color rgb="FFC0C0C0"/>
      </right>
      <top/>
      <bottom style="thin">
        <color rgb="FFC0C0C0"/>
      </bottom>
      <diagonal/>
    </border>
    <border>
      <left/>
      <right/>
      <top/>
      <bottom style="thin">
        <color rgb="FFC0C0C0"/>
      </bottom>
      <diagonal/>
    </border>
    <border>
      <left style="thin">
        <color rgb="FFC0C0C0"/>
      </left>
      <right/>
      <top/>
      <bottom style="thin">
        <color rgb="FFC0C0C0"/>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64"/>
      </right>
      <top/>
      <bottom style="thin">
        <color indexed="64"/>
      </bottom>
      <diagonal/>
    </border>
    <border>
      <left/>
      <right style="thin">
        <color auto="1"/>
      </right>
      <top/>
      <bottom/>
      <diagonal/>
    </border>
    <border>
      <left/>
      <right style="thin">
        <color indexed="64"/>
      </right>
      <top/>
      <bottom style="medium">
        <color auto="1"/>
      </bottom>
      <diagonal/>
    </border>
    <border>
      <left/>
      <right style="thin">
        <color indexed="64"/>
      </right>
      <top style="thin">
        <color indexed="64"/>
      </top>
      <bottom/>
      <diagonal/>
    </border>
    <border>
      <left/>
      <right/>
      <top style="thin">
        <color indexed="64"/>
      </top>
      <bottom/>
      <diagonal/>
    </border>
    <border>
      <left/>
      <right style="medium">
        <color auto="1"/>
      </right>
      <top style="thin">
        <color auto="1"/>
      </top>
      <bottom/>
      <diagonal/>
    </border>
    <border>
      <left/>
      <right style="medium">
        <color auto="1"/>
      </right>
      <top/>
      <bottom style="thin">
        <color indexed="64"/>
      </bottom>
      <diagonal/>
    </border>
    <border>
      <left/>
      <right/>
      <top/>
      <bottom style="thin">
        <color indexed="64"/>
      </bottom>
      <diagonal/>
    </border>
    <border>
      <left/>
      <right style="hair">
        <color auto="1"/>
      </right>
      <top/>
      <bottom style="thin">
        <color indexed="64"/>
      </bottom>
      <diagonal/>
    </border>
    <border>
      <left style="thin">
        <color auto="1"/>
      </left>
      <right/>
      <top/>
      <bottom style="thin">
        <color auto="1"/>
      </bottom>
      <diagonal/>
    </border>
    <border>
      <left/>
      <right/>
      <top style="thin">
        <color indexed="10"/>
      </top>
      <bottom/>
      <diagonal/>
    </border>
    <border>
      <left style="thin">
        <color indexed="64"/>
      </left>
      <right/>
      <top/>
      <bottom/>
      <diagonal/>
    </border>
    <border>
      <left style="thin">
        <color indexed="10"/>
      </left>
      <right style="thin">
        <color indexed="10"/>
      </right>
      <top style="thin">
        <color indexed="10"/>
      </top>
      <bottom style="thin">
        <color indexed="10"/>
      </bottom>
      <diagonal/>
    </border>
    <border>
      <left style="hair">
        <color indexed="60"/>
      </left>
      <right style="hair">
        <color indexed="64"/>
      </right>
      <top/>
      <bottom style="hair">
        <color indexed="64"/>
      </bottom>
      <diagonal/>
    </border>
    <border>
      <left/>
      <right style="medium">
        <color auto="1"/>
      </right>
      <top style="thin">
        <color auto="1"/>
      </top>
      <bottom/>
      <diagonal/>
    </border>
    <border>
      <left/>
      <right/>
      <top style="thin">
        <color indexed="64"/>
      </top>
      <bottom/>
      <diagonal/>
    </border>
    <border>
      <left style="thin">
        <color auto="1"/>
      </left>
      <right/>
      <top style="thin">
        <color indexed="64"/>
      </top>
      <bottom/>
      <diagonal/>
    </border>
    <border>
      <left/>
      <right style="medium">
        <color auto="1"/>
      </right>
      <top style="medium">
        <color auto="1"/>
      </top>
      <bottom style="thin">
        <color auto="1"/>
      </bottom>
      <diagonal/>
    </border>
    <border>
      <left/>
      <right/>
      <top style="medium">
        <color indexed="64"/>
      </top>
      <bottom style="thin">
        <color indexed="64"/>
      </bottom>
      <diagonal/>
    </border>
    <border>
      <left style="thin">
        <color indexed="64"/>
      </left>
      <right/>
      <top style="medium">
        <color auto="1"/>
      </top>
      <bottom style="thin">
        <color indexed="64"/>
      </bottom>
      <diagonal/>
    </border>
    <border>
      <left/>
      <right style="medium">
        <color indexed="64"/>
      </right>
      <top style="thin">
        <color indexed="64"/>
      </top>
      <bottom style="thin">
        <color indexed="64"/>
      </bottom>
      <diagonal/>
    </border>
    <border>
      <left/>
      <right/>
      <top style="thin">
        <color auto="1"/>
      </top>
      <bottom style="thin">
        <color auto="1"/>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thin">
        <color rgb="FF7030A0"/>
      </left>
      <right style="thin">
        <color rgb="FF7030A0"/>
      </right>
      <top style="thin">
        <color rgb="FF7030A0"/>
      </top>
      <bottom style="thin">
        <color rgb="FF7030A0"/>
      </bottom>
      <diagonal/>
    </border>
    <border>
      <left/>
      <right/>
      <top style="medium">
        <color auto="1"/>
      </top>
      <bottom style="medium">
        <color auto="1"/>
      </bottom>
      <diagonal/>
    </border>
    <border>
      <left style="medium">
        <color theme="0"/>
      </left>
      <right/>
      <top style="medium">
        <color auto="1"/>
      </top>
      <bottom style="medium">
        <color auto="1"/>
      </bottom>
      <diagonal/>
    </border>
    <border>
      <left/>
      <right style="medium">
        <color theme="0"/>
      </right>
      <top style="medium">
        <color auto="1"/>
      </top>
      <bottom style="medium">
        <color auto="1"/>
      </bottom>
      <diagonal/>
    </border>
    <border>
      <left/>
      <right/>
      <top style="hair">
        <color auto="1"/>
      </top>
      <bottom style="thin">
        <color indexed="64"/>
      </bottom>
      <diagonal/>
    </border>
    <border>
      <left/>
      <right style="medium">
        <color auto="1"/>
      </right>
      <top style="hair">
        <color indexed="64"/>
      </top>
      <bottom style="thin">
        <color indexed="64"/>
      </bottom>
      <diagonal/>
    </border>
    <border>
      <left style="hair">
        <color auto="1"/>
      </left>
      <right style="medium">
        <color auto="1"/>
      </right>
      <top style="thin">
        <color auto="1"/>
      </top>
      <bottom style="hair">
        <color auto="1"/>
      </bottom>
      <diagonal/>
    </border>
    <border>
      <left style="hair">
        <color indexed="64"/>
      </left>
      <right/>
      <top/>
      <bottom style="hair">
        <color auto="1"/>
      </bottom>
      <diagonal/>
    </border>
    <border>
      <left style="hair">
        <color auto="1"/>
      </left>
      <right style="hair">
        <color indexed="64"/>
      </right>
      <top/>
      <bottom style="hair">
        <color auto="1"/>
      </bottom>
      <diagonal/>
    </border>
    <border>
      <left style="hair">
        <color auto="1"/>
      </left>
      <right/>
      <top/>
      <bottom style="thin">
        <color theme="9" tint="0.39997558519241921"/>
      </bottom>
      <diagonal/>
    </border>
    <border>
      <left/>
      <right/>
      <top/>
      <bottom style="thin">
        <color theme="9" tint="0.39997558519241921"/>
      </bottom>
      <diagonal/>
    </border>
    <border>
      <left style="hair">
        <color auto="1"/>
      </left>
      <right style="hair">
        <color auto="1"/>
      </right>
      <top style="hair">
        <color auto="1"/>
      </top>
      <bottom style="hair">
        <color auto="1"/>
      </bottom>
      <diagonal/>
    </border>
    <border>
      <left/>
      <right style="hair">
        <color indexed="64"/>
      </right>
      <top/>
      <bottom style="thin">
        <color theme="9" tint="0.39997558519241921"/>
      </bottom>
      <diagonal/>
    </border>
    <border>
      <left style="hair">
        <color theme="9" tint="0.39988402966399123"/>
      </left>
      <right/>
      <top style="hair">
        <color auto="1"/>
      </top>
      <bottom style="hair">
        <color theme="9" tint="0.39988402966399123"/>
      </bottom>
      <diagonal/>
    </border>
    <border>
      <left/>
      <right/>
      <top style="hair">
        <color auto="1"/>
      </top>
      <bottom style="hair">
        <color theme="9" tint="0.39988402966399123"/>
      </bottom>
      <diagonal/>
    </border>
    <border>
      <left/>
      <right style="medium">
        <color indexed="64"/>
      </right>
      <top/>
      <bottom style="hair">
        <color theme="9" tint="0.59996337778862885"/>
      </bottom>
      <diagonal/>
    </border>
    <border>
      <left/>
      <right/>
      <top style="thin">
        <color theme="9" tint="0.39997558519241921"/>
      </top>
      <bottom style="thin">
        <color theme="9" tint="0.39997558519241921"/>
      </bottom>
      <diagonal/>
    </border>
    <border>
      <left style="hair">
        <color theme="9" tint="0.39988402966399123"/>
      </left>
      <right/>
      <top style="hair">
        <color theme="9" tint="0.39988402966399123"/>
      </top>
      <bottom style="hair">
        <color theme="9" tint="0.39988402966399123"/>
      </bottom>
      <diagonal/>
    </border>
    <border>
      <left/>
      <right/>
      <top style="hair">
        <color theme="9" tint="0.39988402966399123"/>
      </top>
      <bottom style="hair">
        <color theme="9" tint="0.39988402966399123"/>
      </bottom>
      <diagonal/>
    </border>
    <border>
      <left/>
      <right style="medium">
        <color auto="1"/>
      </right>
      <top style="hair">
        <color theme="9" tint="0.59996337778862885"/>
      </top>
      <bottom style="hair">
        <color theme="9" tint="0.59996337778862885"/>
      </bottom>
      <diagonal/>
    </border>
    <border>
      <left/>
      <right style="medium">
        <color auto="1"/>
      </right>
      <top style="hair">
        <color theme="9" tint="0.39991454817346722"/>
      </top>
      <bottom style="hair">
        <color theme="9" tint="0.39991454817346722"/>
      </bottom>
      <diagonal/>
    </border>
    <border>
      <left/>
      <right/>
      <top style="thin">
        <color theme="9" tint="0.39997558519241921"/>
      </top>
      <bottom style="hair">
        <color auto="1"/>
      </bottom>
      <diagonal/>
    </border>
    <border>
      <left/>
      <right style="medium">
        <color indexed="64"/>
      </right>
      <top style="hair">
        <color theme="9" tint="0.39994506668294322"/>
      </top>
      <bottom style="hair">
        <color theme="9" tint="0.39994506668294322"/>
      </bottom>
      <diagonal/>
    </border>
    <border>
      <left style="hair">
        <color indexed="64"/>
      </left>
      <right/>
      <top style="hair">
        <color indexed="64"/>
      </top>
      <bottom style="hair">
        <color indexed="64"/>
      </bottom>
      <diagonal/>
    </border>
    <border>
      <left/>
      <right style="thin">
        <color theme="0"/>
      </right>
      <top/>
      <bottom/>
      <diagonal/>
    </border>
    <border>
      <left style="thin">
        <color theme="0"/>
      </left>
      <right/>
      <top/>
      <bottom/>
      <diagonal/>
    </border>
    <border>
      <left/>
      <right style="thick">
        <color theme="0"/>
      </right>
      <top/>
      <bottom style="thin">
        <color rgb="FFB7B7B7"/>
      </bottom>
      <diagonal/>
    </border>
    <border>
      <left style="double">
        <color theme="0"/>
      </left>
      <right/>
      <top/>
      <bottom style="thin">
        <color rgb="FFB7B7B7"/>
      </bottom>
      <diagonal/>
    </border>
    <border>
      <left style="thin">
        <color rgb="FFB7B7B7"/>
      </left>
      <right style="thin">
        <color rgb="FFB7B7B7"/>
      </right>
      <top style="thin">
        <color rgb="FFB7B7B7"/>
      </top>
      <bottom style="thin">
        <color rgb="FFB7B7B7"/>
      </bottom>
      <diagonal/>
    </border>
    <border>
      <left/>
      <right/>
      <top style="thin">
        <color rgb="FFB7B7B7"/>
      </top>
      <bottom style="thin">
        <color rgb="FFB7B7B7"/>
      </bottom>
      <diagonal/>
    </border>
    <border>
      <left/>
      <right/>
      <top/>
      <bottom style="thin">
        <color rgb="FFB7B7B7"/>
      </bottom>
      <diagonal/>
    </border>
    <border>
      <left style="thin">
        <color rgb="FFB7B7B7"/>
      </left>
      <right/>
      <top style="thin">
        <color rgb="FFB7B7B7"/>
      </top>
      <bottom/>
      <diagonal/>
    </border>
    <border>
      <left/>
      <right style="thin">
        <color rgb="FFB7B7B7"/>
      </right>
      <top style="thin">
        <color rgb="FFB7B7B7"/>
      </top>
      <bottom/>
      <diagonal/>
    </border>
    <border>
      <left style="thin">
        <color rgb="FFB7B7B7"/>
      </left>
      <right/>
      <top/>
      <bottom/>
      <diagonal/>
    </border>
    <border>
      <left/>
      <right style="thin">
        <color rgb="FFB7B7B7"/>
      </right>
      <top/>
      <bottom/>
      <diagonal/>
    </border>
    <border>
      <left style="thin">
        <color rgb="FFD9E2F3"/>
      </left>
      <right/>
      <top style="thin">
        <color rgb="FFD9E2F3"/>
      </top>
      <bottom/>
      <diagonal/>
    </border>
    <border>
      <left/>
      <right/>
      <top style="thin">
        <color rgb="FFD9E2F3"/>
      </top>
      <bottom/>
      <diagonal/>
    </border>
    <border>
      <left/>
      <right style="thin">
        <color rgb="FFD9E2F3"/>
      </right>
      <top style="thin">
        <color rgb="FFD9E2F3"/>
      </top>
      <bottom/>
      <diagonal/>
    </border>
    <border>
      <left style="thin">
        <color rgb="FFD9E2F3"/>
      </left>
      <right/>
      <top/>
      <bottom/>
      <diagonal/>
    </border>
    <border>
      <left/>
      <right style="thin">
        <color rgb="FFD9E2F3"/>
      </right>
      <top/>
      <bottom/>
      <diagonal/>
    </border>
    <border>
      <left style="thin">
        <color rgb="FFD9E2F3"/>
      </left>
      <right/>
      <top/>
      <bottom style="thin">
        <color rgb="FFD9E2F3"/>
      </bottom>
      <diagonal/>
    </border>
    <border>
      <left/>
      <right/>
      <top/>
      <bottom style="thin">
        <color rgb="FFD9E2F3"/>
      </bottom>
      <diagonal/>
    </border>
    <border>
      <left/>
      <right style="thin">
        <color rgb="FFD9E2F3"/>
      </right>
      <top/>
      <bottom style="thin">
        <color rgb="FFD9E2F3"/>
      </bottom>
      <diagonal/>
    </border>
  </borders>
  <cellStyleXfs count="38">
    <xf numFmtId="0" fontId="0" fillId="0" borderId="0"/>
    <xf numFmtId="0" fontId="3" fillId="0" borderId="0"/>
    <xf numFmtId="0" fontId="3" fillId="0" borderId="0"/>
    <xf numFmtId="0" fontId="2" fillId="0" borderId="0"/>
    <xf numFmtId="0" fontId="7" fillId="0" borderId="0"/>
    <xf numFmtId="0" fontId="17" fillId="0" borderId="0"/>
    <xf numFmtId="0" fontId="22" fillId="0" borderId="0" applyNumberFormat="0" applyFill="0" applyBorder="0" applyAlignment="0" applyProtection="0"/>
    <xf numFmtId="0" fontId="2" fillId="0" borderId="0"/>
    <xf numFmtId="0" fontId="17" fillId="0" borderId="0"/>
    <xf numFmtId="0" fontId="2" fillId="0" borderId="0"/>
    <xf numFmtId="0" fontId="2" fillId="0" borderId="0"/>
    <xf numFmtId="0" fontId="17" fillId="0" borderId="0"/>
    <xf numFmtId="0" fontId="53" fillId="0" borderId="0"/>
    <xf numFmtId="0" fontId="17" fillId="0" borderId="0"/>
    <xf numFmtId="0" fontId="2" fillId="0" borderId="0"/>
    <xf numFmtId="0" fontId="2" fillId="0" borderId="0"/>
    <xf numFmtId="0" fontId="2" fillId="0" borderId="0"/>
    <xf numFmtId="0" fontId="2" fillId="0" borderId="0"/>
    <xf numFmtId="0" fontId="44" fillId="0" borderId="0"/>
    <xf numFmtId="0" fontId="17" fillId="0" borderId="0"/>
    <xf numFmtId="0" fontId="2" fillId="0" borderId="0"/>
    <xf numFmtId="0" fontId="111" fillId="0" borderId="0"/>
    <xf numFmtId="0" fontId="22" fillId="0" borderId="0" applyNumberFormat="0" applyFill="0" applyBorder="0" applyAlignment="0" applyProtection="0"/>
    <xf numFmtId="0" fontId="140" fillId="0" borderId="0" applyNumberFormat="0" applyFill="0" applyBorder="0" applyAlignment="0" applyProtection="0"/>
    <xf numFmtId="0" fontId="44" fillId="0" borderId="0"/>
    <xf numFmtId="0" fontId="2"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0" fillId="0" borderId="0"/>
    <xf numFmtId="0" fontId="202" fillId="0" borderId="0"/>
    <xf numFmtId="0" fontId="218" fillId="0" borderId="0" applyNumberFormat="0" applyFill="0" applyBorder="0" applyAlignment="0" applyProtection="0"/>
  </cellStyleXfs>
  <cellXfs count="1233">
    <xf numFmtId="0" fontId="0" fillId="0" borderId="0" xfId="0"/>
    <xf numFmtId="0" fontId="0" fillId="0" borderId="0" xfId="0" applyAlignment="1">
      <alignment vertical="center"/>
    </xf>
    <xf numFmtId="0" fontId="0" fillId="0" borderId="0" xfId="0" applyAlignment="1">
      <alignment horizontal="center" vertical="center"/>
    </xf>
    <xf numFmtId="0" fontId="3" fillId="7" borderId="0" xfId="0" applyFont="1" applyFill="1" applyAlignment="1">
      <alignment horizontal="center" vertical="center"/>
    </xf>
    <xf numFmtId="0" fontId="4" fillId="8" borderId="0" xfId="0" applyFont="1" applyFill="1" applyAlignment="1">
      <alignment horizontal="center" vertical="center"/>
    </xf>
    <xf numFmtId="0" fontId="4" fillId="9" borderId="0" xfId="0" applyFont="1" applyFill="1" applyAlignment="1">
      <alignment horizontal="center" vertical="center"/>
    </xf>
    <xf numFmtId="0" fontId="3" fillId="10" borderId="0" xfId="0" applyFont="1" applyFill="1" applyAlignment="1">
      <alignment horizontal="center" vertical="center"/>
    </xf>
    <xf numFmtId="0" fontId="4" fillId="11" borderId="0" xfId="0" applyFont="1" applyFill="1" applyAlignment="1">
      <alignment horizontal="center" vertical="center"/>
    </xf>
    <xf numFmtId="0" fontId="3" fillId="12" borderId="0" xfId="0" applyFont="1" applyFill="1" applyAlignment="1">
      <alignment horizontal="center" vertical="center"/>
    </xf>
    <xf numFmtId="0" fontId="4" fillId="13" borderId="0" xfId="0" applyFont="1" applyFill="1" applyAlignment="1">
      <alignment horizontal="center" vertical="center"/>
    </xf>
    <xf numFmtId="0" fontId="3" fillId="14" borderId="0" xfId="0" applyFont="1" applyFill="1" applyAlignment="1">
      <alignment horizontal="center" vertical="center"/>
    </xf>
    <xf numFmtId="0" fontId="3" fillId="15" borderId="0" xfId="0" applyFont="1" applyFill="1" applyAlignment="1">
      <alignment horizontal="center" vertical="center"/>
    </xf>
    <xf numFmtId="0" fontId="3" fillId="16" borderId="0" xfId="0" applyFont="1" applyFill="1" applyAlignment="1">
      <alignment horizontal="center" vertical="center"/>
    </xf>
    <xf numFmtId="0" fontId="3" fillId="17" borderId="0" xfId="0" applyFont="1" applyFill="1" applyAlignment="1">
      <alignment horizontal="center" vertical="center"/>
    </xf>
    <xf numFmtId="0" fontId="3" fillId="18" borderId="0" xfId="0" applyFont="1" applyFill="1" applyAlignment="1">
      <alignment horizontal="center" vertical="center"/>
    </xf>
    <xf numFmtId="0" fontId="3" fillId="19" borderId="0" xfId="0" applyFont="1" applyFill="1" applyAlignment="1">
      <alignment horizontal="center" vertical="center"/>
    </xf>
    <xf numFmtId="0" fontId="3" fillId="20" borderId="0" xfId="0" applyFont="1" applyFill="1" applyAlignment="1">
      <alignment horizontal="center" vertical="center"/>
    </xf>
    <xf numFmtId="0" fontId="3" fillId="21" borderId="0" xfId="0" applyFont="1" applyFill="1" applyAlignment="1">
      <alignment horizontal="center" vertical="center"/>
    </xf>
    <xf numFmtId="0" fontId="3" fillId="22" borderId="0" xfId="0" applyFont="1" applyFill="1" applyAlignment="1">
      <alignment horizontal="center" vertical="center"/>
    </xf>
    <xf numFmtId="0" fontId="3" fillId="23" borderId="0" xfId="0" applyFont="1" applyFill="1" applyAlignment="1">
      <alignment horizontal="center" vertical="center"/>
    </xf>
    <xf numFmtId="0" fontId="3" fillId="24" borderId="0" xfId="0" applyFont="1" applyFill="1" applyAlignment="1">
      <alignment horizontal="center" vertical="center"/>
    </xf>
    <xf numFmtId="0" fontId="3" fillId="25" borderId="0" xfId="0" applyFont="1" applyFill="1" applyAlignment="1">
      <alignment horizontal="center" vertical="center"/>
    </xf>
    <xf numFmtId="0" fontId="3" fillId="26" borderId="0" xfId="0" applyFont="1" applyFill="1" applyAlignment="1">
      <alignment horizontal="center" vertical="center"/>
    </xf>
    <xf numFmtId="0" fontId="3" fillId="27" borderId="0" xfId="0" applyFont="1" applyFill="1" applyAlignment="1">
      <alignment horizontal="center" vertical="center"/>
    </xf>
    <xf numFmtId="0" fontId="3" fillId="28" borderId="0" xfId="0" applyFont="1" applyFill="1" applyAlignment="1">
      <alignment horizontal="center" vertical="center"/>
    </xf>
    <xf numFmtId="0" fontId="3" fillId="29" borderId="0" xfId="0" applyFont="1" applyFill="1" applyAlignment="1">
      <alignment horizontal="center" vertical="center"/>
    </xf>
    <xf numFmtId="0" fontId="3" fillId="30" borderId="0" xfId="0" applyFont="1" applyFill="1" applyAlignment="1">
      <alignment horizontal="center" vertical="center"/>
    </xf>
    <xf numFmtId="0" fontId="3" fillId="31" borderId="0" xfId="0" applyFont="1" applyFill="1" applyAlignment="1">
      <alignment horizontal="center" vertical="center"/>
    </xf>
    <xf numFmtId="0" fontId="3" fillId="32" borderId="0" xfId="0" applyFont="1" applyFill="1" applyAlignment="1">
      <alignment horizontal="center" vertical="center"/>
    </xf>
    <xf numFmtId="0" fontId="4" fillId="33" borderId="0" xfId="0" applyFont="1" applyFill="1" applyAlignment="1">
      <alignment horizontal="center" vertical="center"/>
    </xf>
    <xf numFmtId="0" fontId="3" fillId="34" borderId="0" xfId="0" applyFont="1" applyFill="1" applyAlignment="1">
      <alignment horizontal="center" vertical="center"/>
    </xf>
    <xf numFmtId="0" fontId="3" fillId="35" borderId="0" xfId="0" applyFont="1" applyFill="1" applyAlignment="1">
      <alignment horizontal="center" vertical="center"/>
    </xf>
    <xf numFmtId="0" fontId="4" fillId="36" borderId="0" xfId="0" applyFont="1" applyFill="1" applyAlignment="1">
      <alignment horizontal="center" vertical="center"/>
    </xf>
    <xf numFmtId="0" fontId="3" fillId="37" borderId="0" xfId="0" applyFont="1" applyFill="1" applyAlignment="1">
      <alignment horizontal="center" vertical="center"/>
    </xf>
    <xf numFmtId="0" fontId="3" fillId="38" borderId="0" xfId="0" applyFont="1" applyFill="1" applyAlignment="1">
      <alignment horizontal="center" vertical="center"/>
    </xf>
    <xf numFmtId="0" fontId="3" fillId="39" borderId="0" xfId="0" applyFont="1" applyFill="1" applyAlignment="1">
      <alignment horizontal="center" vertical="center"/>
    </xf>
    <xf numFmtId="0" fontId="4" fillId="41" borderId="0" xfId="0" applyFont="1" applyFill="1" applyAlignment="1">
      <alignment horizontal="center" vertical="center"/>
    </xf>
    <xf numFmtId="0" fontId="4" fillId="42" borderId="0" xfId="0" applyFont="1" applyFill="1" applyAlignment="1">
      <alignment horizontal="center" vertical="center"/>
    </xf>
    <xf numFmtId="0" fontId="4" fillId="43" borderId="0" xfId="0" applyFont="1" applyFill="1" applyAlignment="1">
      <alignment horizontal="center" vertical="center"/>
    </xf>
    <xf numFmtId="0" fontId="4" fillId="44" borderId="0" xfId="0" applyFont="1" applyFill="1" applyAlignment="1">
      <alignment horizontal="center" vertical="center"/>
    </xf>
    <xf numFmtId="0" fontId="4" fillId="45" borderId="0" xfId="0" applyFont="1" applyFill="1" applyAlignment="1">
      <alignment horizontal="center" vertical="center"/>
    </xf>
    <xf numFmtId="0" fontId="4" fillId="46" borderId="0" xfId="0" applyFont="1" applyFill="1" applyAlignment="1">
      <alignment horizontal="center" vertical="center"/>
    </xf>
    <xf numFmtId="0" fontId="0" fillId="50" borderId="0" xfId="0" applyFill="1" applyAlignment="1">
      <alignment horizontal="center" vertical="center"/>
    </xf>
    <xf numFmtId="0" fontId="0" fillId="50" borderId="0" xfId="0" applyFill="1" applyAlignment="1">
      <alignment vertical="center"/>
    </xf>
    <xf numFmtId="0" fontId="18" fillId="58" borderId="0" xfId="5" applyFont="1" applyFill="1" applyAlignment="1">
      <alignment horizontal="center" vertical="center"/>
    </xf>
    <xf numFmtId="0" fontId="23" fillId="59" borderId="5" xfId="3" applyFont="1" applyFill="1" applyBorder="1" applyAlignment="1">
      <alignment horizontal="center" vertical="center"/>
    </xf>
    <xf numFmtId="0" fontId="24" fillId="50" borderId="0" xfId="0" applyFont="1" applyFill="1" applyAlignment="1">
      <alignment horizontal="left" wrapText="1"/>
    </xf>
    <xf numFmtId="0" fontId="23" fillId="40" borderId="0" xfId="3" applyFont="1" applyFill="1" applyAlignment="1">
      <alignment horizontal="center" vertical="center"/>
    </xf>
    <xf numFmtId="0" fontId="25" fillId="50" borderId="0" xfId="5" applyFont="1" applyFill="1" applyAlignment="1" applyProtection="1">
      <alignment horizontal="left" vertical="center"/>
      <protection locked="0"/>
    </xf>
    <xf numFmtId="0" fontId="26" fillId="60" borderId="0" xfId="7" applyFont="1" applyFill="1" applyAlignment="1">
      <alignment horizontal="center" vertical="center"/>
    </xf>
    <xf numFmtId="0" fontId="27" fillId="61" borderId="6" xfId="3" applyFont="1" applyFill="1" applyBorder="1" applyAlignment="1">
      <alignment horizontal="center" vertical="center"/>
    </xf>
    <xf numFmtId="0" fontId="27" fillId="62" borderId="6" xfId="3" applyFont="1" applyFill="1" applyBorder="1" applyAlignment="1">
      <alignment horizontal="center" vertical="center"/>
    </xf>
    <xf numFmtId="0" fontId="28" fillId="51" borderId="0" xfId="5" quotePrefix="1" applyFont="1" applyFill="1" applyAlignment="1">
      <alignment horizontal="center" vertical="center"/>
    </xf>
    <xf numFmtId="0" fontId="29" fillId="50" borderId="0" xfId="5" applyFont="1" applyFill="1" applyAlignment="1">
      <alignment horizontal="right" vertical="center"/>
    </xf>
    <xf numFmtId="0" fontId="30" fillId="63" borderId="0" xfId="5" applyFont="1" applyFill="1" applyAlignment="1">
      <alignment horizontal="center" vertical="center"/>
    </xf>
    <xf numFmtId="0" fontId="31" fillId="62" borderId="0" xfId="5" applyFont="1" applyFill="1" applyAlignment="1">
      <alignment horizontal="left" vertical="center"/>
    </xf>
    <xf numFmtId="0" fontId="32" fillId="62" borderId="0" xfId="5" applyFont="1" applyFill="1" applyAlignment="1">
      <alignment horizontal="left" vertical="center"/>
    </xf>
    <xf numFmtId="0" fontId="28" fillId="64" borderId="0" xfId="5" quotePrefix="1" applyFont="1" applyFill="1" applyAlignment="1">
      <alignment horizontal="center" vertical="center"/>
    </xf>
    <xf numFmtId="0" fontId="24" fillId="50" borderId="0" xfId="0" applyFont="1" applyFill="1" applyAlignment="1">
      <alignment horizontal="left" vertical="top" wrapText="1"/>
    </xf>
    <xf numFmtId="0" fontId="1" fillId="65" borderId="0" xfId="0" applyFont="1" applyFill="1" applyAlignment="1">
      <alignment horizontal="center" vertical="center"/>
    </xf>
    <xf numFmtId="0" fontId="33" fillId="62" borderId="0" xfId="5" applyFont="1" applyFill="1" applyAlignment="1">
      <alignment horizontal="right" vertical="center"/>
    </xf>
    <xf numFmtId="0" fontId="34" fillId="62" borderId="0" xfId="5" applyFont="1" applyFill="1" applyAlignment="1">
      <alignment horizontal="left" vertical="center"/>
    </xf>
    <xf numFmtId="0" fontId="35" fillId="50" borderId="0" xfId="8" applyFont="1" applyFill="1" applyAlignment="1" applyProtection="1">
      <alignment vertical="center"/>
      <protection locked="0"/>
    </xf>
    <xf numFmtId="0" fontId="36" fillId="50" borderId="0" xfId="0" applyFont="1" applyFill="1" applyAlignment="1">
      <alignment vertical="center"/>
    </xf>
    <xf numFmtId="0" fontId="37" fillId="50" borderId="0" xfId="0" applyFont="1" applyFill="1" applyAlignment="1">
      <alignment vertical="center"/>
    </xf>
    <xf numFmtId="0" fontId="0" fillId="50" borderId="0" xfId="0" applyFill="1" applyAlignment="1">
      <alignment horizontal="right" vertical="center"/>
    </xf>
    <xf numFmtId="0" fontId="39" fillId="50" borderId="0" xfId="5" applyFont="1" applyFill="1" applyAlignment="1" applyProtection="1">
      <alignment horizontal="right" vertical="center"/>
      <protection hidden="1"/>
    </xf>
    <xf numFmtId="0" fontId="40" fillId="50" borderId="0" xfId="5" applyFont="1" applyFill="1" applyAlignment="1" applyProtection="1">
      <alignment vertical="center"/>
      <protection hidden="1"/>
    </xf>
    <xf numFmtId="0" fontId="0" fillId="50" borderId="0" xfId="0" applyFill="1"/>
    <xf numFmtId="0" fontId="36" fillId="50" borderId="0" xfId="0" applyFont="1" applyFill="1" applyAlignment="1">
      <alignment horizontal="center" vertical="center"/>
    </xf>
    <xf numFmtId="0" fontId="41" fillId="40" borderId="0" xfId="0" applyFont="1" applyFill="1" applyAlignment="1">
      <alignment horizontal="right" vertical="center"/>
    </xf>
    <xf numFmtId="0" fontId="41" fillId="40" borderId="0" xfId="0" applyFont="1" applyFill="1" applyAlignment="1">
      <alignment horizontal="center" vertical="center"/>
    </xf>
    <xf numFmtId="0" fontId="41" fillId="67" borderId="0" xfId="0" applyFont="1" applyFill="1" applyAlignment="1">
      <alignment horizontal="right" vertical="center"/>
    </xf>
    <xf numFmtId="0" fontId="41" fillId="67" borderId="0" xfId="0" applyFont="1" applyFill="1" applyAlignment="1">
      <alignment horizontal="center" vertical="center"/>
    </xf>
    <xf numFmtId="0" fontId="8" fillId="48" borderId="0" xfId="0" applyFont="1" applyFill="1" applyAlignment="1">
      <alignment vertical="center"/>
    </xf>
    <xf numFmtId="0" fontId="43" fillId="68" borderId="0" xfId="0" applyFont="1" applyFill="1" applyAlignment="1">
      <alignment horizontal="right" vertical="center"/>
    </xf>
    <xf numFmtId="0" fontId="43" fillId="68" borderId="0" xfId="0" applyFont="1" applyFill="1" applyAlignment="1">
      <alignment horizontal="center" vertical="center"/>
    </xf>
    <xf numFmtId="0" fontId="24" fillId="69" borderId="0" xfId="0" applyFont="1" applyFill="1" applyAlignment="1">
      <alignment horizontal="right" vertical="center"/>
    </xf>
    <xf numFmtId="0" fontId="24" fillId="69" borderId="0" xfId="0" applyFont="1" applyFill="1" applyAlignment="1">
      <alignment horizontal="center" vertical="center"/>
    </xf>
    <xf numFmtId="0" fontId="44" fillId="50" borderId="0" xfId="0" applyFont="1" applyFill="1" applyAlignment="1">
      <alignment vertical="center" wrapText="1"/>
    </xf>
    <xf numFmtId="0" fontId="41" fillId="70" borderId="0" xfId="0" applyFont="1" applyFill="1" applyAlignment="1">
      <alignment horizontal="right" vertical="center"/>
    </xf>
    <xf numFmtId="0" fontId="41" fillId="70" borderId="0" xfId="0" applyFont="1" applyFill="1" applyAlignment="1">
      <alignment horizontal="center" vertical="center"/>
    </xf>
    <xf numFmtId="0" fontId="41" fillId="71" borderId="0" xfId="0" applyFont="1" applyFill="1" applyAlignment="1">
      <alignment horizontal="right" vertical="center"/>
    </xf>
    <xf numFmtId="0" fontId="41" fillId="71" borderId="0" xfId="0" applyFont="1" applyFill="1" applyAlignment="1">
      <alignment horizontal="center" vertical="center"/>
    </xf>
    <xf numFmtId="0" fontId="35" fillId="50" borderId="0" xfId="5" applyFont="1" applyFill="1" applyAlignment="1" applyProtection="1">
      <alignment horizontal="left" vertical="center"/>
      <protection locked="0"/>
    </xf>
    <xf numFmtId="0" fontId="13" fillId="50" borderId="0" xfId="0" applyFont="1" applyFill="1" applyAlignment="1">
      <alignment vertical="center"/>
    </xf>
    <xf numFmtId="0" fontId="41" fillId="72" borderId="0" xfId="0" applyFont="1" applyFill="1" applyAlignment="1">
      <alignment horizontal="right" vertical="center"/>
    </xf>
    <xf numFmtId="0" fontId="41" fillId="72" borderId="0" xfId="0" applyFont="1" applyFill="1" applyAlignment="1">
      <alignment horizontal="center" vertical="center"/>
    </xf>
    <xf numFmtId="0" fontId="43" fillId="73" borderId="0" xfId="0" applyFont="1" applyFill="1" applyAlignment="1">
      <alignment horizontal="right" vertical="center"/>
    </xf>
    <xf numFmtId="0" fontId="43" fillId="73" borderId="0" xfId="0" applyFont="1" applyFill="1" applyAlignment="1">
      <alignment horizontal="center" vertical="center"/>
    </xf>
    <xf numFmtId="0" fontId="43" fillId="74" borderId="0" xfId="0" applyFont="1" applyFill="1" applyAlignment="1">
      <alignment horizontal="right" vertical="center"/>
    </xf>
    <xf numFmtId="0" fontId="43" fillId="74" borderId="0" xfId="0" applyFont="1" applyFill="1" applyAlignment="1">
      <alignment horizontal="center" vertical="center"/>
    </xf>
    <xf numFmtId="0" fontId="41" fillId="75" borderId="0" xfId="0" applyFont="1" applyFill="1" applyAlignment="1">
      <alignment horizontal="right" vertical="center"/>
    </xf>
    <xf numFmtId="0" fontId="41" fillId="75" borderId="0" xfId="0" applyFont="1" applyFill="1" applyAlignment="1">
      <alignment horizontal="center" vertical="center"/>
    </xf>
    <xf numFmtId="0" fontId="11" fillId="50" borderId="0" xfId="0" applyFont="1" applyFill="1" applyAlignment="1">
      <alignment horizontal="right" vertical="center"/>
    </xf>
    <xf numFmtId="0" fontId="45" fillId="50" borderId="0" xfId="0" applyFont="1" applyFill="1" applyAlignment="1">
      <alignment vertical="center"/>
    </xf>
    <xf numFmtId="0" fontId="41" fillId="76" borderId="0" xfId="0" applyFont="1" applyFill="1" applyAlignment="1">
      <alignment horizontal="right" vertical="center"/>
    </xf>
    <xf numFmtId="0" fontId="41" fillId="76" borderId="0" xfId="0" applyFont="1" applyFill="1" applyAlignment="1">
      <alignment horizontal="center" vertical="center"/>
    </xf>
    <xf numFmtId="0" fontId="43" fillId="77" borderId="0" xfId="0" applyFont="1" applyFill="1" applyAlignment="1">
      <alignment horizontal="right" vertical="center"/>
    </xf>
    <xf numFmtId="0" fontId="43" fillId="77" borderId="0" xfId="0" applyFont="1" applyFill="1" applyAlignment="1">
      <alignment horizontal="center" vertical="center"/>
    </xf>
    <xf numFmtId="0" fontId="12" fillId="50" borderId="0" xfId="0" applyFont="1" applyFill="1" applyAlignment="1">
      <alignment vertical="center"/>
    </xf>
    <xf numFmtId="0" fontId="36" fillId="50" borderId="0" xfId="0" applyFont="1" applyFill="1" applyAlignment="1">
      <alignment horizontal="left" vertical="center"/>
    </xf>
    <xf numFmtId="0" fontId="25" fillId="50" borderId="0" xfId="5" applyFont="1" applyFill="1" applyAlignment="1" applyProtection="1">
      <alignment horizontal="center" vertical="center"/>
      <protection locked="0"/>
    </xf>
    <xf numFmtId="0" fontId="58" fillId="50" borderId="0" xfId="5" applyFont="1" applyFill="1" applyAlignment="1" applyProtection="1">
      <alignment horizontal="left" vertical="center"/>
      <protection hidden="1"/>
    </xf>
    <xf numFmtId="0" fontId="58" fillId="50" borderId="0" xfId="5" applyFont="1" applyFill="1" applyAlignment="1" applyProtection="1">
      <alignment vertical="center"/>
      <protection hidden="1"/>
    </xf>
    <xf numFmtId="0" fontId="48" fillId="78" borderId="0" xfId="0" applyFont="1" applyFill="1" applyAlignment="1">
      <alignment horizontal="center" vertical="center" wrapText="1"/>
    </xf>
    <xf numFmtId="0" fontId="30" fillId="49" borderId="0" xfId="3" quotePrefix="1" applyFont="1" applyFill="1" applyAlignment="1">
      <alignment horizontal="center" vertical="center"/>
    </xf>
    <xf numFmtId="0" fontId="35" fillId="50" borderId="0" xfId="0" applyFont="1" applyFill="1" applyAlignment="1">
      <alignment horizontal="left" vertical="center" wrapText="1"/>
    </xf>
    <xf numFmtId="0" fontId="44" fillId="50" borderId="0" xfId="0" applyFont="1" applyFill="1" applyAlignment="1">
      <alignment horizontal="left" vertical="center" wrapText="1"/>
    </xf>
    <xf numFmtId="0" fontId="60" fillId="81" borderId="19" xfId="0" applyFont="1" applyFill="1" applyBorder="1" applyAlignment="1">
      <alignment horizontal="center" vertical="center"/>
    </xf>
    <xf numFmtId="0" fontId="60" fillId="81" borderId="20" xfId="0" applyFont="1" applyFill="1" applyBorder="1" applyAlignment="1">
      <alignment horizontal="center" vertical="center"/>
    </xf>
    <xf numFmtId="0" fontId="61" fillId="50" borderId="0" xfId="0" applyFont="1" applyFill="1" applyAlignment="1">
      <alignment vertical="center"/>
    </xf>
    <xf numFmtId="0" fontId="8" fillId="48" borderId="0" xfId="0" applyFont="1" applyFill="1" applyAlignment="1">
      <alignment horizontal="center" vertical="center"/>
    </xf>
    <xf numFmtId="0" fontId="10" fillId="50" borderId="0" xfId="0" applyFont="1" applyFill="1" applyAlignment="1">
      <alignment horizontal="left" vertical="center" wrapText="1"/>
    </xf>
    <xf numFmtId="0" fontId="10" fillId="78" borderId="0" xfId="0" applyFont="1" applyFill="1" applyAlignment="1">
      <alignment horizontal="left" vertical="center" wrapText="1"/>
    </xf>
    <xf numFmtId="0" fontId="60" fillId="81" borderId="23" xfId="0" applyFont="1" applyFill="1" applyBorder="1" applyAlignment="1">
      <alignment horizontal="center" vertical="center"/>
    </xf>
    <xf numFmtId="0" fontId="55" fillId="50" borderId="1" xfId="1" applyFont="1" applyFill="1" applyBorder="1" applyAlignment="1">
      <alignment horizontal="center" vertical="center"/>
    </xf>
    <xf numFmtId="0" fontId="69" fillId="80" borderId="22" xfId="0" applyFont="1" applyFill="1" applyBorder="1" applyAlignment="1">
      <alignment horizontal="center" vertical="center"/>
    </xf>
    <xf numFmtId="0" fontId="1" fillId="82" borderId="22" xfId="0" applyFont="1" applyFill="1" applyBorder="1" applyAlignment="1">
      <alignment horizontal="center" vertical="center"/>
    </xf>
    <xf numFmtId="0" fontId="1" fillId="80" borderId="22" xfId="0" applyFont="1" applyFill="1" applyBorder="1" applyAlignment="1">
      <alignment horizontal="center" vertical="center"/>
    </xf>
    <xf numFmtId="0" fontId="70" fillId="40" borderId="7" xfId="3" applyFont="1" applyFill="1" applyBorder="1" applyAlignment="1">
      <alignment horizontal="center" vertical="center"/>
    </xf>
    <xf numFmtId="0" fontId="70" fillId="40" borderId="6" xfId="3" applyFont="1" applyFill="1" applyBorder="1" applyAlignment="1">
      <alignment horizontal="center" vertical="center"/>
    </xf>
    <xf numFmtId="0" fontId="70" fillId="40" borderId="8" xfId="3" applyFont="1" applyFill="1" applyBorder="1" applyAlignment="1">
      <alignment horizontal="center" vertical="center"/>
    </xf>
    <xf numFmtId="0" fontId="51" fillId="50" borderId="0" xfId="5" applyFont="1" applyFill="1" applyAlignment="1">
      <alignment horizontal="center" vertical="center"/>
    </xf>
    <xf numFmtId="0" fontId="0" fillId="0" borderId="29" xfId="0" applyBorder="1" applyAlignment="1">
      <alignment horizontal="center" vertical="center"/>
    </xf>
    <xf numFmtId="0" fontId="55" fillId="0" borderId="4" xfId="5" applyFont="1" applyBorder="1" applyAlignment="1">
      <alignment horizontal="left" vertical="center"/>
    </xf>
    <xf numFmtId="0" fontId="46" fillId="0" borderId="2" xfId="5" applyFont="1" applyBorder="1" applyAlignment="1">
      <alignment horizontal="right" vertical="center"/>
    </xf>
    <xf numFmtId="0" fontId="72" fillId="83" borderId="3" xfId="5" applyFont="1" applyFill="1" applyBorder="1" applyAlignment="1">
      <alignment horizontal="center" vertical="center"/>
    </xf>
    <xf numFmtId="0" fontId="24" fillId="66" borderId="0" xfId="0" applyFont="1" applyFill="1" applyAlignment="1">
      <alignment vertical="center"/>
    </xf>
    <xf numFmtId="0" fontId="73" fillId="84" borderId="29" xfId="0" applyFont="1" applyFill="1" applyBorder="1" applyAlignment="1" applyProtection="1">
      <alignment horizontal="left" vertical="center"/>
      <protection locked="0"/>
    </xf>
    <xf numFmtId="0" fontId="74" fillId="85" borderId="30" xfId="0" applyFont="1" applyFill="1" applyBorder="1" applyAlignment="1">
      <alignment horizontal="right" vertical="center" wrapText="1"/>
    </xf>
    <xf numFmtId="0" fontId="74" fillId="85" borderId="31" xfId="0" applyFont="1" applyFill="1" applyBorder="1" applyAlignment="1">
      <alignment horizontal="center" vertical="center" wrapText="1"/>
    </xf>
    <xf numFmtId="0" fontId="73" fillId="84" borderId="29" xfId="0" applyFont="1" applyFill="1" applyBorder="1" applyAlignment="1" applyProtection="1">
      <alignment horizontal="center" vertical="center"/>
      <protection locked="0"/>
    </xf>
    <xf numFmtId="0" fontId="28" fillId="51" borderId="9" xfId="5" quotePrefix="1" applyFont="1" applyFill="1" applyBorder="1" applyAlignment="1">
      <alignment horizontal="center" vertical="center"/>
    </xf>
    <xf numFmtId="0" fontId="28" fillId="51" borderId="10" xfId="5" quotePrefix="1" applyFont="1" applyFill="1" applyBorder="1" applyAlignment="1">
      <alignment horizontal="center" vertical="center"/>
    </xf>
    <xf numFmtId="0" fontId="1" fillId="65" borderId="9" xfId="0" applyFont="1" applyFill="1" applyBorder="1" applyAlignment="1">
      <alignment horizontal="center" vertical="center"/>
    </xf>
    <xf numFmtId="0" fontId="1" fillId="65" borderId="10" xfId="0" applyFont="1" applyFill="1" applyBorder="1" applyAlignment="1">
      <alignment horizontal="center" vertical="center"/>
    </xf>
    <xf numFmtId="0" fontId="46" fillId="0" borderId="0" xfId="5" applyFont="1" applyAlignment="1">
      <alignment horizontal="right" vertical="center"/>
    </xf>
    <xf numFmtId="0" fontId="61" fillId="50" borderId="0" xfId="0" applyFont="1" applyFill="1" applyAlignment="1">
      <alignment horizontal="left" vertical="center"/>
    </xf>
    <xf numFmtId="0" fontId="61" fillId="50" borderId="10" xfId="0" applyFont="1" applyFill="1" applyBorder="1" applyAlignment="1">
      <alignment vertical="center"/>
    </xf>
    <xf numFmtId="0" fontId="0" fillId="50" borderId="0" xfId="0" applyFill="1" applyAlignment="1">
      <alignment horizontal="left" vertical="center"/>
    </xf>
    <xf numFmtId="0" fontId="0" fillId="50" borderId="10" xfId="0" applyFill="1" applyBorder="1" applyAlignment="1">
      <alignment vertical="center"/>
    </xf>
    <xf numFmtId="0" fontId="55" fillId="0" borderId="4" xfId="5" applyFont="1" applyBorder="1" applyAlignment="1">
      <alignment horizontal="right" vertical="center"/>
    </xf>
    <xf numFmtId="0" fontId="40" fillId="50" borderId="35" xfId="3" applyFont="1" applyFill="1" applyBorder="1" applyAlignment="1">
      <alignment horizontal="left" vertical="center"/>
    </xf>
    <xf numFmtId="0" fontId="61" fillId="50" borderId="35" xfId="0" applyFont="1" applyFill="1" applyBorder="1" applyAlignment="1">
      <alignment horizontal="left" vertical="center" wrapText="1"/>
    </xf>
    <xf numFmtId="0" fontId="0" fillId="0" borderId="35" xfId="0" applyBorder="1" applyAlignment="1">
      <alignment vertical="center"/>
    </xf>
    <xf numFmtId="0" fontId="61" fillId="50" borderId="36" xfId="0" applyFont="1" applyFill="1" applyBorder="1" applyAlignment="1">
      <alignment vertical="center"/>
    </xf>
    <xf numFmtId="0" fontId="82" fillId="50" borderId="3" xfId="1" applyFont="1" applyFill="1" applyBorder="1" applyAlignment="1">
      <alignment horizontal="left" vertical="center"/>
    </xf>
    <xf numFmtId="0" fontId="0" fillId="50" borderId="38" xfId="0" applyFill="1" applyBorder="1" applyAlignment="1">
      <alignment horizontal="left" vertical="center"/>
    </xf>
    <xf numFmtId="0" fontId="0" fillId="50" borderId="38" xfId="0" applyFill="1" applyBorder="1" applyAlignment="1">
      <alignment vertical="center"/>
    </xf>
    <xf numFmtId="0" fontId="0" fillId="50" borderId="39" xfId="0" applyFill="1" applyBorder="1" applyAlignment="1">
      <alignment vertical="center"/>
    </xf>
    <xf numFmtId="0" fontId="61" fillId="50" borderId="35" xfId="0" applyFont="1" applyFill="1" applyBorder="1" applyAlignment="1">
      <alignment horizontal="left" vertical="center"/>
    </xf>
    <xf numFmtId="0" fontId="61" fillId="50" borderId="35" xfId="0" applyFont="1" applyFill="1" applyBorder="1" applyAlignment="1">
      <alignment vertical="center"/>
    </xf>
    <xf numFmtId="0" fontId="40" fillId="50" borderId="0" xfId="3" applyFont="1" applyFill="1" applyAlignment="1">
      <alignment horizontal="left" vertical="center"/>
    </xf>
    <xf numFmtId="0" fontId="40" fillId="50" borderId="38" xfId="3" applyFont="1" applyFill="1" applyBorder="1" applyAlignment="1">
      <alignment horizontal="left" vertical="center"/>
    </xf>
    <xf numFmtId="0" fontId="82" fillId="50" borderId="0" xfId="1" applyFont="1" applyFill="1" applyAlignment="1">
      <alignment horizontal="left" vertical="center"/>
    </xf>
    <xf numFmtId="0" fontId="0" fillId="50" borderId="36" xfId="0" applyFill="1" applyBorder="1" applyAlignment="1">
      <alignment vertical="center"/>
    </xf>
    <xf numFmtId="0" fontId="0" fillId="50" borderId="38" xfId="0" applyFill="1" applyBorder="1" applyAlignment="1">
      <alignment vertical="center" wrapText="1"/>
    </xf>
    <xf numFmtId="0" fontId="0" fillId="50" borderId="39" xfId="0" applyFill="1" applyBorder="1" applyAlignment="1">
      <alignment vertical="center" wrapText="1"/>
    </xf>
    <xf numFmtId="0" fontId="1" fillId="80" borderId="30" xfId="0" applyFont="1" applyFill="1" applyBorder="1" applyAlignment="1">
      <alignment horizontal="center" vertical="center"/>
    </xf>
    <xf numFmtId="0" fontId="1" fillId="80" borderId="0" xfId="0" applyFont="1" applyFill="1" applyAlignment="1">
      <alignment horizontal="center" vertical="center"/>
    </xf>
    <xf numFmtId="0" fontId="21" fillId="40" borderId="0" xfId="3" applyFont="1" applyFill="1" applyAlignment="1">
      <alignment horizontal="center" vertical="center"/>
    </xf>
    <xf numFmtId="0" fontId="5" fillId="65" borderId="0" xfId="0" applyFont="1" applyFill="1" applyAlignment="1">
      <alignment horizontal="center" vertical="center"/>
    </xf>
    <xf numFmtId="0" fontId="0" fillId="48" borderId="0" xfId="0" applyFill="1"/>
    <xf numFmtId="0" fontId="5" fillId="80" borderId="0" xfId="0" applyFont="1" applyFill="1" applyAlignment="1">
      <alignment horizontal="center" vertical="center"/>
    </xf>
    <xf numFmtId="0" fontId="73" fillId="90" borderId="0" xfId="3" applyFont="1" applyFill="1" applyAlignment="1">
      <alignment horizontal="center" vertical="center"/>
    </xf>
    <xf numFmtId="0" fontId="74" fillId="91" borderId="0" xfId="0" applyFont="1" applyFill="1" applyAlignment="1">
      <alignment vertical="top"/>
    </xf>
    <xf numFmtId="0" fontId="73" fillId="84" borderId="0" xfId="0" applyFont="1" applyFill="1" applyAlignment="1" applyProtection="1">
      <alignment horizontal="center" vertical="center"/>
      <protection locked="0"/>
    </xf>
    <xf numFmtId="0" fontId="25" fillId="92" borderId="0" xfId="0" applyFont="1" applyFill="1" applyAlignment="1">
      <alignment horizontal="center" vertical="center"/>
    </xf>
    <xf numFmtId="0" fontId="5" fillId="93" borderId="0" xfId="0" applyFont="1" applyFill="1" applyAlignment="1">
      <alignment horizontal="center" vertical="center"/>
    </xf>
    <xf numFmtId="0" fontId="43" fillId="92" borderId="0" xfId="0" applyFont="1" applyFill="1" applyAlignment="1">
      <alignment horizontal="center" vertical="center"/>
    </xf>
    <xf numFmtId="0" fontId="43" fillId="94" borderId="0" xfId="0" applyFont="1" applyFill="1" applyAlignment="1">
      <alignment horizontal="center" vertical="center"/>
    </xf>
    <xf numFmtId="0" fontId="0" fillId="0" borderId="48" xfId="0" applyBorder="1" applyAlignment="1">
      <alignment horizontal="center" vertical="center"/>
    </xf>
    <xf numFmtId="0" fontId="46" fillId="0" borderId="26" xfId="5" applyFont="1" applyBorder="1" applyAlignment="1">
      <alignment horizontal="right" vertical="center"/>
    </xf>
    <xf numFmtId="0" fontId="46" fillId="0" borderId="49" xfId="5" applyFont="1" applyBorder="1" applyAlignment="1">
      <alignment horizontal="right" vertical="center"/>
    </xf>
    <xf numFmtId="0" fontId="73" fillId="84" borderId="48" xfId="0" applyFont="1" applyFill="1" applyBorder="1" applyAlignment="1" applyProtection="1">
      <alignment horizontal="left" vertical="center"/>
      <protection locked="0"/>
    </xf>
    <xf numFmtId="0" fontId="73" fillId="84" borderId="48" xfId="0" applyFont="1" applyFill="1" applyBorder="1" applyAlignment="1" applyProtection="1">
      <alignment horizontal="center" vertical="center"/>
      <protection locked="0"/>
    </xf>
    <xf numFmtId="0" fontId="28" fillId="52" borderId="0" xfId="5" applyFont="1" applyFill="1" applyAlignment="1">
      <alignment horizontal="center" vertical="center"/>
    </xf>
    <xf numFmtId="0" fontId="0" fillId="62" borderId="0" xfId="0" applyFill="1" applyAlignment="1">
      <alignment vertical="center"/>
    </xf>
    <xf numFmtId="0" fontId="21" fillId="62" borderId="0" xfId="7" applyFont="1" applyFill="1" applyAlignment="1">
      <alignment horizontal="center" vertical="center"/>
    </xf>
    <xf numFmtId="0" fontId="88" fillId="85" borderId="29" xfId="0" applyFont="1" applyFill="1" applyBorder="1" applyAlignment="1">
      <alignment horizontal="left" vertical="center"/>
    </xf>
    <xf numFmtId="0" fontId="89" fillId="85" borderId="40" xfId="5" applyFont="1" applyFill="1" applyBorder="1" applyAlignment="1">
      <alignment horizontal="left" vertical="center"/>
    </xf>
    <xf numFmtId="0" fontId="46" fillId="0" borderId="4" xfId="5" applyFont="1" applyBorder="1" applyAlignment="1">
      <alignment horizontal="right" vertical="center"/>
    </xf>
    <xf numFmtId="0" fontId="20" fillId="50" borderId="0" xfId="0" applyFont="1" applyFill="1" applyAlignment="1">
      <alignment horizontal="left" vertical="center"/>
    </xf>
    <xf numFmtId="0" fontId="20" fillId="50" borderId="0" xfId="0" applyFont="1" applyFill="1" applyAlignment="1">
      <alignment vertical="center"/>
    </xf>
    <xf numFmtId="0" fontId="91" fillId="50" borderId="0" xfId="19" applyFont="1" applyFill="1" applyAlignment="1">
      <alignment horizontal="left" vertical="center"/>
    </xf>
    <xf numFmtId="0" fontId="58" fillId="50" borderId="0" xfId="18" applyFont="1" applyFill="1" applyAlignment="1">
      <alignment horizontal="left" vertical="center"/>
    </xf>
    <xf numFmtId="0" fontId="42" fillId="50" borderId="0" xfId="0" applyFont="1" applyFill="1" applyAlignment="1">
      <alignment vertical="center" wrapText="1"/>
    </xf>
    <xf numFmtId="0" fontId="92" fillId="50" borderId="0" xfId="5" applyFont="1" applyFill="1" applyAlignment="1" applyProtection="1">
      <alignment horizontal="left" vertical="center"/>
      <protection locked="0"/>
    </xf>
    <xf numFmtId="0" fontId="42" fillId="66" borderId="0" xfId="0" applyFont="1" applyFill="1" applyAlignment="1">
      <alignment vertical="center" wrapText="1"/>
    </xf>
    <xf numFmtId="0" fontId="36" fillId="66" borderId="0" xfId="0" applyFont="1" applyFill="1" applyAlignment="1">
      <alignment vertical="center"/>
    </xf>
    <xf numFmtId="0" fontId="36" fillId="66" borderId="0" xfId="0" applyFont="1" applyFill="1" applyAlignment="1">
      <alignment horizontal="left" vertical="center"/>
    </xf>
    <xf numFmtId="0" fontId="36" fillId="66" borderId="0" xfId="0" applyFont="1" applyFill="1" applyAlignment="1">
      <alignment horizontal="center" vertical="center"/>
    </xf>
    <xf numFmtId="0" fontId="25" fillId="66" borderId="0" xfId="5" applyFont="1" applyFill="1" applyAlignment="1" applyProtection="1">
      <alignment horizontal="center" vertical="center"/>
      <protection locked="0"/>
    </xf>
    <xf numFmtId="0" fontId="93" fillId="66" borderId="0" xfId="0" applyFont="1" applyFill="1" applyAlignment="1">
      <alignment vertical="center"/>
    </xf>
    <xf numFmtId="0" fontId="13" fillId="66" borderId="0" xfId="0" applyFont="1" applyFill="1" applyAlignment="1">
      <alignment horizontal="left" vertical="center"/>
    </xf>
    <xf numFmtId="0" fontId="13" fillId="66" borderId="0" xfId="0" applyFont="1" applyFill="1" applyAlignment="1">
      <alignment vertical="center"/>
    </xf>
    <xf numFmtId="0" fontId="0" fillId="66" borderId="0" xfId="0" applyFill="1" applyAlignment="1">
      <alignment vertical="center"/>
    </xf>
    <xf numFmtId="0" fontId="13" fillId="50" borderId="0" xfId="0" applyFont="1" applyFill="1" applyAlignment="1">
      <alignment horizontal="left" vertical="center"/>
    </xf>
    <xf numFmtId="0" fontId="94" fillId="50" borderId="0" xfId="0" applyFont="1" applyFill="1" applyAlignment="1">
      <alignment horizontal="left" vertical="center"/>
    </xf>
    <xf numFmtId="0" fontId="55" fillId="50" borderId="0" xfId="0" applyFont="1" applyFill="1" applyAlignment="1">
      <alignment horizontal="right" vertical="center"/>
    </xf>
    <xf numFmtId="0" fontId="29" fillId="50" borderId="0" xfId="14" applyFont="1" applyFill="1" applyAlignment="1">
      <alignment horizontal="left" vertical="center"/>
    </xf>
    <xf numFmtId="0" fontId="96" fillId="50" borderId="0" xfId="0" applyFont="1" applyFill="1" applyAlignment="1">
      <alignment vertical="center"/>
    </xf>
    <xf numFmtId="0" fontId="25" fillId="66" borderId="0" xfId="5" applyFont="1" applyFill="1" applyAlignment="1" applyProtection="1">
      <alignment horizontal="left" vertical="center"/>
      <protection locked="0"/>
    </xf>
    <xf numFmtId="0" fontId="43" fillId="94" borderId="0" xfId="0" applyFont="1" applyFill="1" applyAlignment="1">
      <alignment horizontal="right" vertical="center"/>
    </xf>
    <xf numFmtId="0" fontId="43" fillId="92" borderId="0" xfId="0" applyFont="1" applyFill="1" applyAlignment="1">
      <alignment horizontal="right" vertical="center"/>
    </xf>
    <xf numFmtId="0" fontId="1" fillId="65" borderId="0" xfId="0" applyFont="1" applyFill="1" applyAlignment="1">
      <alignment horizontal="centerContinuous" vertical="center"/>
    </xf>
    <xf numFmtId="0" fontId="44" fillId="0" borderId="0" xfId="18"/>
    <xf numFmtId="0" fontId="2" fillId="0" borderId="0" xfId="0" applyFont="1"/>
    <xf numFmtId="0" fontId="18" fillId="58" borderId="62" xfId="5" applyFont="1" applyFill="1" applyBorder="1" applyAlignment="1">
      <alignment horizontal="center" vertical="center"/>
    </xf>
    <xf numFmtId="0" fontId="79" fillId="96" borderId="63" xfId="5" applyFont="1" applyFill="1" applyBorder="1" applyAlignment="1" applyProtection="1">
      <alignment horizontal="center" vertical="center"/>
      <protection locked="0"/>
    </xf>
    <xf numFmtId="0" fontId="97" fillId="50" borderId="0" xfId="7" applyFont="1" applyFill="1" applyAlignment="1">
      <alignment horizontal="center" vertical="center"/>
    </xf>
    <xf numFmtId="0" fontId="71" fillId="51" borderId="64" xfId="5" applyFont="1" applyFill="1" applyBorder="1" applyAlignment="1">
      <alignment horizontal="center" vertical="center"/>
    </xf>
    <xf numFmtId="0" fontId="71" fillId="51" borderId="12" xfId="5" applyFont="1" applyFill="1" applyBorder="1" applyAlignment="1">
      <alignment horizontal="center" vertical="center"/>
    </xf>
    <xf numFmtId="0" fontId="71" fillId="60" borderId="63" xfId="5" applyFont="1" applyFill="1" applyBorder="1" applyAlignment="1">
      <alignment horizontal="center" vertical="center"/>
    </xf>
    <xf numFmtId="0" fontId="71" fillId="60" borderId="0" xfId="5" applyFont="1" applyFill="1" applyAlignment="1">
      <alignment horizontal="center" vertical="center"/>
    </xf>
    <xf numFmtId="0" fontId="71" fillId="51" borderId="13" xfId="5" applyFont="1" applyFill="1" applyBorder="1" applyAlignment="1">
      <alignment horizontal="center" vertical="center"/>
    </xf>
    <xf numFmtId="0" fontId="71" fillId="60" borderId="10" xfId="5" applyFont="1" applyFill="1" applyBorder="1" applyAlignment="1">
      <alignment horizontal="center" vertical="center"/>
    </xf>
    <xf numFmtId="166" fontId="40" fillId="52" borderId="10" xfId="8" applyNumberFormat="1" applyFont="1" applyFill="1" applyBorder="1" applyAlignment="1">
      <alignment horizontal="center" vertical="center"/>
    </xf>
    <xf numFmtId="171" fontId="51" fillId="50" borderId="0" xfId="5" applyNumberFormat="1" applyFont="1" applyFill="1" applyAlignment="1" applyProtection="1">
      <alignment horizontal="center" vertical="center"/>
      <protection hidden="1"/>
    </xf>
    <xf numFmtId="172" fontId="39" fillId="50" borderId="0" xfId="5" applyNumberFormat="1" applyFont="1" applyFill="1" applyAlignment="1" applyProtection="1">
      <alignment horizontal="center" vertical="center"/>
      <protection hidden="1"/>
    </xf>
    <xf numFmtId="0" fontId="20" fillId="50" borderId="0" xfId="9" applyFont="1" applyFill="1" applyAlignment="1">
      <alignment horizontal="left"/>
    </xf>
    <xf numFmtId="0" fontId="99" fillId="50" borderId="10" xfId="5" applyFont="1" applyFill="1" applyBorder="1" applyAlignment="1">
      <alignment horizontal="center" vertical="center" wrapText="1"/>
    </xf>
    <xf numFmtId="0" fontId="2" fillId="50" borderId="0" xfId="9" applyFill="1"/>
    <xf numFmtId="0" fontId="99" fillId="50" borderId="0" xfId="5" applyFont="1" applyFill="1" applyAlignment="1">
      <alignment horizontal="center" vertical="center" wrapText="1"/>
    </xf>
    <xf numFmtId="0" fontId="19" fillId="50" borderId="0" xfId="9" applyFont="1" applyFill="1"/>
    <xf numFmtId="0" fontId="35" fillId="50" borderId="0" xfId="5" applyFont="1" applyFill="1" applyAlignment="1">
      <alignment horizontal="left" vertical="center"/>
    </xf>
    <xf numFmtId="174" fontId="79" fillId="51" borderId="68" xfId="9" applyNumberFormat="1" applyFont="1" applyFill="1" applyBorder="1" applyAlignment="1" applyProtection="1">
      <alignment horizontal="center" vertical="center"/>
      <protection locked="0"/>
    </xf>
    <xf numFmtId="167" fontId="100" fillId="98" borderId="69" xfId="9" applyNumberFormat="1" applyFont="1" applyFill="1" applyBorder="1" applyAlignment="1" applyProtection="1">
      <alignment horizontal="center" vertical="center"/>
      <protection locked="0"/>
    </xf>
    <xf numFmtId="174" fontId="79" fillId="51" borderId="69" xfId="9" applyNumberFormat="1" applyFont="1" applyFill="1" applyBorder="1" applyAlignment="1" applyProtection="1">
      <alignment horizontal="center" vertical="center"/>
      <protection locked="0"/>
    </xf>
    <xf numFmtId="0" fontId="85" fillId="98" borderId="69" xfId="12" applyFont="1" applyFill="1" applyBorder="1" applyAlignment="1">
      <alignment horizontal="left" vertical="center"/>
    </xf>
    <xf numFmtId="175" fontId="101" fillId="98" borderId="70" xfId="9" applyNumberFormat="1" applyFont="1" applyFill="1" applyBorder="1" applyAlignment="1">
      <alignment horizontal="center" vertical="center"/>
    </xf>
    <xf numFmtId="174" fontId="79" fillId="51" borderId="10" xfId="9" applyNumberFormat="1" applyFont="1" applyFill="1" applyBorder="1" applyAlignment="1" applyProtection="1">
      <alignment horizontal="center" vertical="center"/>
      <protection locked="0"/>
    </xf>
    <xf numFmtId="167" fontId="100" fillId="98" borderId="0" xfId="9" applyNumberFormat="1" applyFont="1" applyFill="1" applyAlignment="1" applyProtection="1">
      <alignment horizontal="center" vertical="center"/>
      <protection locked="0"/>
    </xf>
    <xf numFmtId="174" fontId="79" fillId="51" borderId="0" xfId="9" applyNumberFormat="1" applyFont="1" applyFill="1" applyAlignment="1" applyProtection="1">
      <alignment horizontal="center" vertical="center"/>
      <protection locked="0"/>
    </xf>
    <xf numFmtId="0" fontId="85" fillId="98" borderId="0" xfId="12" applyFont="1" applyFill="1" applyAlignment="1">
      <alignment horizontal="left" vertical="center"/>
    </xf>
    <xf numFmtId="175" fontId="101" fillId="98" borderId="3" xfId="9" applyNumberFormat="1" applyFont="1" applyFill="1" applyBorder="1" applyAlignment="1">
      <alignment horizontal="center" vertical="center"/>
    </xf>
    <xf numFmtId="0" fontId="40" fillId="50" borderId="17" xfId="5" applyFont="1" applyFill="1" applyBorder="1" applyAlignment="1" applyProtection="1">
      <alignment horizontal="center" vertical="center"/>
      <protection hidden="1"/>
    </xf>
    <xf numFmtId="0" fontId="20" fillId="50" borderId="17" xfId="9" applyFont="1" applyFill="1" applyBorder="1" applyAlignment="1">
      <alignment horizontal="center"/>
    </xf>
    <xf numFmtId="0" fontId="2" fillId="0" borderId="44" xfId="0" applyFont="1" applyBorder="1"/>
    <xf numFmtId="0" fontId="2" fillId="0" borderId="17" xfId="0" applyFont="1" applyBorder="1"/>
    <xf numFmtId="0" fontId="30" fillId="50" borderId="17" xfId="8" applyFont="1" applyFill="1" applyBorder="1" applyAlignment="1">
      <alignment horizontal="center" vertical="center"/>
    </xf>
    <xf numFmtId="0" fontId="22" fillId="50" borderId="17" xfId="6" applyFill="1" applyBorder="1" applyAlignment="1">
      <alignment vertical="center"/>
    </xf>
    <xf numFmtId="0" fontId="39" fillId="50" borderId="17" xfId="5" applyFont="1" applyFill="1" applyBorder="1" applyAlignment="1">
      <alignment horizontal="left" vertical="center"/>
    </xf>
    <xf numFmtId="0" fontId="2" fillId="51" borderId="17" xfId="9" applyFill="1" applyBorder="1" applyAlignment="1">
      <alignment horizontal="center" vertical="center"/>
    </xf>
    <xf numFmtId="0" fontId="70" fillId="99" borderId="7" xfId="5" applyFont="1" applyFill="1" applyBorder="1" applyAlignment="1">
      <alignment horizontal="center" vertical="center"/>
    </xf>
    <xf numFmtId="176" fontId="35" fillId="100" borderId="68" xfId="9" applyNumberFormat="1" applyFont="1" applyFill="1" applyBorder="1" applyAlignment="1" applyProtection="1">
      <alignment horizontal="center" vertical="center"/>
      <protection locked="0"/>
    </xf>
    <xf numFmtId="0" fontId="35" fillId="100" borderId="69" xfId="9" applyFont="1" applyFill="1" applyBorder="1" applyAlignment="1" applyProtection="1">
      <alignment horizontal="right" vertical="center"/>
      <protection locked="0"/>
    </xf>
    <xf numFmtId="0" fontId="71" fillId="50" borderId="71" xfId="5" applyFont="1" applyFill="1" applyBorder="1" applyAlignment="1">
      <alignment horizontal="center" vertical="center"/>
    </xf>
    <xf numFmtId="175" fontId="35" fillId="100" borderId="62" xfId="9" applyNumberFormat="1" applyFont="1" applyFill="1" applyBorder="1" applyAlignment="1" applyProtection="1">
      <alignment horizontal="center" vertical="center"/>
      <protection locked="0"/>
    </xf>
    <xf numFmtId="0" fontId="2" fillId="50" borderId="71" xfId="0" applyFont="1" applyFill="1" applyBorder="1"/>
    <xf numFmtId="0" fontId="2" fillId="50" borderId="69" xfId="0" applyFont="1" applyFill="1" applyBorder="1"/>
    <xf numFmtId="167" fontId="100" fillId="47" borderId="0" xfId="9" applyNumberFormat="1" applyFont="1" applyFill="1" applyAlignment="1" applyProtection="1">
      <alignment horizontal="center" vertical="center"/>
      <protection locked="0"/>
    </xf>
    <xf numFmtId="174" fontId="79" fillId="51" borderId="72" xfId="9" applyNumberFormat="1" applyFont="1" applyFill="1" applyBorder="1" applyAlignment="1" applyProtection="1">
      <alignment horizontal="center" vertical="center"/>
      <protection locked="0"/>
    </xf>
    <xf numFmtId="176" fontId="35" fillId="100" borderId="10" xfId="9" applyNumberFormat="1" applyFont="1" applyFill="1" applyBorder="1" applyAlignment="1" applyProtection="1">
      <alignment horizontal="center" vertical="center"/>
      <protection locked="0"/>
    </xf>
    <xf numFmtId="0" fontId="35" fillId="100" borderId="0" xfId="9" applyFont="1" applyFill="1" applyAlignment="1" applyProtection="1">
      <alignment horizontal="right" vertical="center"/>
      <protection locked="0"/>
    </xf>
    <xf numFmtId="0" fontId="71" fillId="50" borderId="73" xfId="5" applyFont="1" applyFill="1" applyBorder="1" applyAlignment="1">
      <alignment horizontal="center" vertical="center"/>
    </xf>
    <xf numFmtId="176" fontId="35" fillId="100" borderId="63" xfId="9" applyNumberFormat="1" applyFont="1" applyFill="1" applyBorder="1" applyAlignment="1" applyProtection="1">
      <alignment horizontal="center" vertical="center"/>
      <protection locked="0"/>
    </xf>
    <xf numFmtId="0" fontId="2" fillId="50" borderId="73" xfId="0" applyFont="1" applyFill="1" applyBorder="1"/>
    <xf numFmtId="0" fontId="2" fillId="50" borderId="0" xfId="0" applyFont="1" applyFill="1"/>
    <xf numFmtId="177" fontId="50" fillId="101" borderId="10" xfId="9" applyNumberFormat="1" applyFont="1" applyFill="1" applyBorder="1" applyAlignment="1">
      <alignment horizontal="centerContinuous" vertical="center" wrapText="1"/>
    </xf>
    <xf numFmtId="9" fontId="103" fillId="102" borderId="3" xfId="9" applyNumberFormat="1" applyFont="1" applyFill="1" applyBorder="1" applyAlignment="1">
      <alignment horizontal="center" vertical="center"/>
    </xf>
    <xf numFmtId="166" fontId="104" fillId="47" borderId="74" xfId="12" applyNumberFormat="1" applyFont="1" applyFill="1" applyBorder="1" applyAlignment="1">
      <alignment horizontal="center" vertical="center"/>
    </xf>
    <xf numFmtId="0" fontId="28" fillId="102" borderId="0" xfId="12" applyFont="1" applyFill="1" applyAlignment="1">
      <alignment horizontal="right" vertical="center"/>
    </xf>
    <xf numFmtId="0" fontId="2" fillId="102" borderId="0" xfId="9" applyFill="1" applyAlignment="1">
      <alignment horizontal="centerContinuous" vertical="center" wrapText="1"/>
    </xf>
    <xf numFmtId="0" fontId="79" fillId="51" borderId="0" xfId="12" applyFont="1" applyFill="1" applyAlignment="1">
      <alignment horizontal="centerContinuous" vertical="center"/>
    </xf>
    <xf numFmtId="9" fontId="28" fillId="102" borderId="3" xfId="9" applyNumberFormat="1" applyFont="1" applyFill="1" applyBorder="1" applyAlignment="1">
      <alignment horizontal="center" vertical="center"/>
    </xf>
    <xf numFmtId="167" fontId="75" fillId="98" borderId="10" xfId="9" applyNumberFormat="1" applyFont="1" applyFill="1" applyBorder="1" applyAlignment="1" applyProtection="1">
      <alignment horizontal="center" vertical="center"/>
      <protection locked="0"/>
    </xf>
    <xf numFmtId="0" fontId="75" fillId="100" borderId="0" xfId="9" applyFont="1" applyFill="1" applyAlignment="1" applyProtection="1">
      <alignment horizontal="right" vertical="center"/>
      <protection locked="0"/>
    </xf>
    <xf numFmtId="176" fontId="75" fillId="98" borderId="63" xfId="9" applyNumberFormat="1" applyFont="1" applyFill="1" applyBorder="1" applyAlignment="1" applyProtection="1">
      <alignment horizontal="center" vertical="center"/>
      <protection locked="0"/>
    </xf>
    <xf numFmtId="2" fontId="28" fillId="51" borderId="43" xfId="9" applyNumberFormat="1" applyFont="1" applyFill="1" applyBorder="1" applyAlignment="1">
      <alignment horizontal="center" vertical="center"/>
    </xf>
    <xf numFmtId="0" fontId="50" fillId="51" borderId="32" xfId="9" applyFont="1" applyFill="1" applyBorder="1" applyAlignment="1">
      <alignment horizontal="center" vertical="center"/>
    </xf>
    <xf numFmtId="178" fontId="28" fillId="51" borderId="75" xfId="9" applyNumberFormat="1" applyFont="1" applyFill="1" applyBorder="1" applyAlignment="1">
      <alignment horizontal="center" vertical="center"/>
    </xf>
    <xf numFmtId="0" fontId="2" fillId="51" borderId="0" xfId="9" applyFill="1"/>
    <xf numFmtId="2" fontId="40" fillId="103" borderId="27" xfId="9" applyNumberFormat="1" applyFont="1" applyFill="1" applyBorder="1" applyAlignment="1" applyProtection="1">
      <alignment horizontal="center" vertical="center" wrapText="1"/>
      <protection locked="0"/>
    </xf>
    <xf numFmtId="176" fontId="36" fillId="98" borderId="76" xfId="9" applyNumberFormat="1" applyFont="1" applyFill="1" applyBorder="1" applyAlignment="1" applyProtection="1">
      <alignment horizontal="center" vertical="center"/>
      <protection locked="0"/>
    </xf>
    <xf numFmtId="0" fontId="36" fillId="100" borderId="77" xfId="9" applyFont="1" applyFill="1" applyBorder="1" applyAlignment="1" applyProtection="1">
      <alignment horizontal="right" vertical="center"/>
      <protection locked="0"/>
    </xf>
    <xf numFmtId="0" fontId="71" fillId="50" borderId="78" xfId="5" applyFont="1" applyFill="1" applyBorder="1" applyAlignment="1">
      <alignment horizontal="center" vertical="center"/>
    </xf>
    <xf numFmtId="176" fontId="36" fillId="98" borderId="65" xfId="9" applyNumberFormat="1" applyFont="1" applyFill="1" applyBorder="1" applyAlignment="1" applyProtection="1">
      <alignment horizontal="center" vertical="center"/>
      <protection locked="0"/>
    </xf>
    <xf numFmtId="0" fontId="36" fillId="100" borderId="66" xfId="9" applyFont="1" applyFill="1" applyBorder="1" applyAlignment="1" applyProtection="1">
      <alignment horizontal="right" vertical="center"/>
      <protection locked="0"/>
    </xf>
    <xf numFmtId="0" fontId="2" fillId="50" borderId="78" xfId="0" applyFont="1" applyFill="1" applyBorder="1"/>
    <xf numFmtId="0" fontId="2" fillId="50" borderId="66" xfId="0" applyFont="1" applyFill="1" applyBorder="1"/>
    <xf numFmtId="169" fontId="35" fillId="100" borderId="68" xfId="9" applyNumberFormat="1" applyFont="1" applyFill="1" applyBorder="1" applyAlignment="1" applyProtection="1">
      <alignment horizontal="center" vertical="center"/>
      <protection locked="0"/>
    </xf>
    <xf numFmtId="167" fontId="85" fillId="98" borderId="10" xfId="9" applyNumberFormat="1" applyFont="1" applyFill="1" applyBorder="1" applyAlignment="1" applyProtection="1">
      <alignment horizontal="center" vertical="center"/>
      <protection locked="0"/>
    </xf>
    <xf numFmtId="0" fontId="85" fillId="100" borderId="0" xfId="9" applyFont="1" applyFill="1" applyAlignment="1" applyProtection="1">
      <alignment horizontal="right" vertical="center"/>
      <protection locked="0"/>
    </xf>
    <xf numFmtId="176" fontId="85" fillId="98" borderId="63" xfId="9" applyNumberFormat="1" applyFont="1" applyFill="1" applyBorder="1" applyAlignment="1" applyProtection="1">
      <alignment horizontal="center" vertical="center"/>
      <protection locked="0"/>
    </xf>
    <xf numFmtId="0" fontId="85" fillId="50" borderId="0" xfId="9" applyFont="1" applyFill="1" applyAlignment="1" applyProtection="1">
      <alignment horizontal="right" vertical="center"/>
      <protection locked="0"/>
    </xf>
    <xf numFmtId="176" fontId="106" fillId="98" borderId="67" xfId="9" applyNumberFormat="1" applyFont="1" applyFill="1" applyBorder="1" applyAlignment="1" applyProtection="1">
      <alignment horizontal="center" vertical="center"/>
      <protection locked="0"/>
    </xf>
    <xf numFmtId="0" fontId="106" fillId="100" borderId="66" xfId="9" applyFont="1" applyFill="1" applyBorder="1" applyAlignment="1" applyProtection="1">
      <alignment horizontal="right" vertical="center"/>
      <protection locked="0"/>
    </xf>
    <xf numFmtId="176" fontId="106" fillId="98" borderId="65" xfId="9" applyNumberFormat="1" applyFont="1" applyFill="1" applyBorder="1" applyAlignment="1" applyProtection="1">
      <alignment horizontal="center" vertical="center"/>
      <protection locked="0"/>
    </xf>
    <xf numFmtId="0" fontId="106" fillId="50" borderId="66" xfId="9" applyFont="1" applyFill="1" applyBorder="1" applyAlignment="1" applyProtection="1">
      <alignment horizontal="right" vertical="center"/>
      <protection locked="0"/>
    </xf>
    <xf numFmtId="0" fontId="22" fillId="50" borderId="42" xfId="6" applyFill="1" applyBorder="1" applyAlignment="1">
      <alignment vertical="center"/>
    </xf>
    <xf numFmtId="0" fontId="22" fillId="50" borderId="41" xfId="6" applyFill="1" applyBorder="1" applyAlignment="1">
      <alignment vertical="center"/>
    </xf>
    <xf numFmtId="0" fontId="71" fillId="50" borderId="67" xfId="5" applyFont="1" applyFill="1" applyBorder="1" applyAlignment="1">
      <alignment horizontal="center" vertical="center"/>
    </xf>
    <xf numFmtId="0" fontId="71" fillId="50" borderId="66" xfId="5" applyFont="1" applyFill="1" applyBorder="1" applyAlignment="1">
      <alignment horizontal="center" vertical="center"/>
    </xf>
    <xf numFmtId="0" fontId="2" fillId="0" borderId="66" xfId="0" applyFont="1" applyBorder="1"/>
    <xf numFmtId="0" fontId="2" fillId="51" borderId="66" xfId="9" applyFill="1" applyBorder="1" applyAlignment="1">
      <alignment horizontal="center" vertical="center"/>
    </xf>
    <xf numFmtId="0" fontId="79" fillId="60" borderId="79" xfId="12" applyFont="1" applyFill="1" applyBorder="1" applyAlignment="1" applyProtection="1">
      <alignment horizontal="right" vertical="center"/>
      <protection locked="0"/>
    </xf>
    <xf numFmtId="0" fontId="79" fillId="60" borderId="80" xfId="12" applyFont="1" applyFill="1" applyBorder="1" applyAlignment="1" applyProtection="1">
      <alignment horizontal="centerContinuous" vertical="center"/>
      <protection locked="0"/>
    </xf>
    <xf numFmtId="0" fontId="79" fillId="60" borderId="81" xfId="12" applyFont="1" applyFill="1" applyBorder="1" applyAlignment="1" applyProtection="1">
      <alignment horizontal="left" vertical="center"/>
      <protection locked="0"/>
    </xf>
    <xf numFmtId="0" fontId="64" fillId="0" borderId="0" xfId="20" applyFont="1" applyAlignment="1">
      <alignment vertical="center"/>
    </xf>
    <xf numFmtId="0" fontId="2" fillId="50" borderId="0" xfId="0" applyFont="1" applyFill="1" applyAlignment="1">
      <alignment vertical="center"/>
    </xf>
    <xf numFmtId="0" fontId="22" fillId="50" borderId="0" xfId="6" applyFill="1" applyAlignment="1">
      <alignment horizontal="center" vertical="center"/>
    </xf>
    <xf numFmtId="179" fontId="40" fillId="50" borderId="68" xfId="9" applyNumberFormat="1" applyFont="1" applyFill="1" applyBorder="1" applyAlignment="1" applyProtection="1">
      <alignment horizontal="center" vertical="center"/>
      <protection locked="0"/>
    </xf>
    <xf numFmtId="0" fontId="40" fillId="50" borderId="69" xfId="9" applyFont="1" applyFill="1" applyBorder="1" applyAlignment="1" applyProtection="1">
      <alignment horizontal="right" vertical="center"/>
      <protection locked="0"/>
    </xf>
    <xf numFmtId="0" fontId="50" fillId="50" borderId="0" xfId="5" applyFont="1" applyFill="1" applyProtection="1">
      <protection hidden="1"/>
    </xf>
    <xf numFmtId="165" fontId="40" fillId="50" borderId="62" xfId="9" applyNumberFormat="1" applyFont="1" applyFill="1" applyBorder="1" applyAlignment="1" applyProtection="1">
      <alignment horizontal="center" vertical="center"/>
      <protection locked="0"/>
    </xf>
    <xf numFmtId="0" fontId="50" fillId="50" borderId="69" xfId="9" applyFont="1" applyFill="1" applyBorder="1" applyAlignment="1" applyProtection="1">
      <alignment horizontal="right" vertical="center"/>
      <protection locked="0"/>
    </xf>
    <xf numFmtId="179" fontId="40" fillId="50" borderId="62" xfId="9" applyNumberFormat="1" applyFont="1" applyFill="1" applyBorder="1" applyAlignment="1" applyProtection="1">
      <alignment horizontal="center" vertical="center"/>
      <protection locked="0"/>
    </xf>
    <xf numFmtId="0" fontId="40" fillId="50" borderId="69" xfId="9" applyFont="1" applyFill="1" applyBorder="1" applyAlignment="1" applyProtection="1">
      <alignment horizontal="left" vertical="center"/>
      <protection locked="0"/>
    </xf>
    <xf numFmtId="165" fontId="40" fillId="50" borderId="10" xfId="9" applyNumberFormat="1" applyFont="1" applyFill="1" applyBorder="1" applyAlignment="1" applyProtection="1">
      <alignment horizontal="center" vertical="center"/>
      <protection locked="0"/>
    </xf>
    <xf numFmtId="0" fontId="50" fillId="50" borderId="0" xfId="9" applyFont="1" applyFill="1" applyAlignment="1" applyProtection="1">
      <alignment horizontal="right" vertical="center"/>
      <protection locked="0"/>
    </xf>
    <xf numFmtId="165" fontId="40" fillId="50" borderId="63" xfId="9" applyNumberFormat="1" applyFont="1" applyFill="1" applyBorder="1" applyAlignment="1" applyProtection="1">
      <alignment horizontal="center" vertical="center"/>
      <protection locked="0"/>
    </xf>
    <xf numFmtId="0" fontId="35" fillId="50" borderId="0" xfId="9" applyFont="1" applyFill="1" applyAlignment="1" applyProtection="1">
      <alignment horizontal="right" vertical="center"/>
      <protection locked="0"/>
    </xf>
    <xf numFmtId="0" fontId="35" fillId="50" borderId="0" xfId="9" applyFont="1" applyFill="1" applyAlignment="1" applyProtection="1">
      <alignment horizontal="left" vertical="center"/>
      <protection locked="0"/>
    </xf>
    <xf numFmtId="165" fontId="107" fillId="98" borderId="10" xfId="9" applyNumberFormat="1" applyFont="1" applyFill="1" applyBorder="1" applyAlignment="1" applyProtection="1">
      <alignment horizontal="center" vertical="center"/>
      <protection locked="0"/>
    </xf>
    <xf numFmtId="0" fontId="108" fillId="50" borderId="0" xfId="9" applyFont="1" applyFill="1" applyAlignment="1" applyProtection="1">
      <alignment horizontal="right" vertical="center"/>
      <protection locked="0"/>
    </xf>
    <xf numFmtId="167" fontId="109" fillId="98" borderId="63" xfId="9" applyNumberFormat="1" applyFont="1" applyFill="1" applyBorder="1" applyAlignment="1" applyProtection="1">
      <alignment horizontal="center" vertical="center"/>
      <protection locked="0"/>
    </xf>
    <xf numFmtId="165" fontId="107" fillId="98" borderId="63" xfId="9" applyNumberFormat="1" applyFont="1" applyFill="1" applyBorder="1" applyAlignment="1" applyProtection="1">
      <alignment horizontal="center" vertical="center"/>
      <protection locked="0"/>
    </xf>
    <xf numFmtId="0" fontId="101" fillId="50" borderId="0" xfId="9" applyFont="1" applyFill="1" applyAlignment="1" applyProtection="1">
      <alignment horizontal="right" vertical="center"/>
      <protection locked="0"/>
    </xf>
    <xf numFmtId="0" fontId="101" fillId="50" borderId="0" xfId="9" applyFont="1" applyFill="1" applyAlignment="1" applyProtection="1">
      <alignment horizontal="left" vertical="center"/>
      <protection locked="0"/>
    </xf>
    <xf numFmtId="165" fontId="110" fillId="98" borderId="63" xfId="9" applyNumberFormat="1" applyFont="1" applyFill="1" applyBorder="1" applyAlignment="1" applyProtection="1">
      <alignment horizontal="center" vertical="center"/>
      <protection locked="0"/>
    </xf>
    <xf numFmtId="0" fontId="104" fillId="50" borderId="0" xfId="9" applyFont="1" applyFill="1" applyAlignment="1" applyProtection="1">
      <alignment horizontal="right" vertical="center"/>
      <protection locked="0"/>
    </xf>
    <xf numFmtId="0" fontId="104" fillId="50" borderId="0" xfId="9" applyFont="1" applyFill="1" applyAlignment="1" applyProtection="1">
      <alignment horizontal="left" vertical="center"/>
      <protection locked="0"/>
    </xf>
    <xf numFmtId="179" fontId="40" fillId="51" borderId="42" xfId="9" applyNumberFormat="1" applyFont="1" applyFill="1" applyBorder="1" applyAlignment="1" applyProtection="1">
      <alignment horizontal="center" vertical="center"/>
      <protection locked="0"/>
    </xf>
    <xf numFmtId="0" fontId="40" fillId="51" borderId="41" xfId="9" applyFont="1" applyFill="1" applyBorder="1" applyAlignment="1" applyProtection="1">
      <alignment horizontal="right" vertical="center"/>
      <protection locked="0"/>
    </xf>
    <xf numFmtId="0" fontId="50" fillId="51" borderId="41" xfId="5" applyFont="1" applyFill="1" applyBorder="1" applyProtection="1">
      <protection hidden="1"/>
    </xf>
    <xf numFmtId="179" fontId="40" fillId="51" borderId="41" xfId="9" applyNumberFormat="1" applyFont="1" applyFill="1" applyBorder="1" applyAlignment="1" applyProtection="1">
      <alignment horizontal="center" vertical="center"/>
      <protection locked="0"/>
    </xf>
    <xf numFmtId="165" fontId="40" fillId="51" borderId="41" xfId="9" applyNumberFormat="1" applyFont="1" applyFill="1" applyBorder="1" applyAlignment="1" applyProtection="1">
      <alignment horizontal="center" vertical="center"/>
      <protection locked="0"/>
    </xf>
    <xf numFmtId="0" fontId="50" fillId="51" borderId="41" xfId="9" applyFont="1" applyFill="1" applyBorder="1" applyAlignment="1" applyProtection="1">
      <alignment horizontal="right" vertical="center"/>
      <protection locked="0"/>
    </xf>
    <xf numFmtId="0" fontId="50" fillId="51" borderId="41" xfId="9" applyFont="1" applyFill="1" applyBorder="1" applyAlignment="1" applyProtection="1">
      <alignment horizontal="left" vertical="center"/>
      <protection locked="0"/>
    </xf>
    <xf numFmtId="179" fontId="40" fillId="50" borderId="10" xfId="9" applyNumberFormat="1" applyFont="1" applyFill="1" applyBorder="1" applyAlignment="1" applyProtection="1">
      <alignment horizontal="center" vertical="center"/>
      <protection locked="0"/>
    </xf>
    <xf numFmtId="0" fontId="40" fillId="50" borderId="0" xfId="9" applyFont="1" applyFill="1" applyAlignment="1" applyProtection="1">
      <alignment horizontal="right" vertical="center"/>
      <protection locked="0"/>
    </xf>
    <xf numFmtId="179" fontId="40" fillId="50" borderId="63" xfId="9" applyNumberFormat="1" applyFont="1" applyFill="1" applyBorder="1" applyAlignment="1" applyProtection="1">
      <alignment horizontal="center" vertical="center"/>
      <protection locked="0"/>
    </xf>
    <xf numFmtId="0" fontId="50" fillId="50" borderId="17" xfId="9" applyFont="1" applyFill="1" applyBorder="1" applyAlignment="1" applyProtection="1">
      <alignment horizontal="left" vertical="center"/>
      <protection locked="0"/>
    </xf>
    <xf numFmtId="0" fontId="40" fillId="50" borderId="0" xfId="7" applyFont="1" applyFill="1" applyAlignment="1">
      <alignment horizontal="left" vertical="center"/>
    </xf>
    <xf numFmtId="165" fontId="110" fillId="47" borderId="10" xfId="9" applyNumberFormat="1" applyFont="1" applyFill="1" applyBorder="1" applyAlignment="1" applyProtection="1">
      <alignment horizontal="center" vertical="center"/>
      <protection locked="0"/>
    </xf>
    <xf numFmtId="179" fontId="107" fillId="98" borderId="63" xfId="9" applyNumberFormat="1" applyFont="1" applyFill="1" applyBorder="1" applyAlignment="1" applyProtection="1">
      <alignment horizontal="center" vertical="center"/>
      <protection locked="0"/>
    </xf>
    <xf numFmtId="0" fontId="108" fillId="50" borderId="0" xfId="9" applyFont="1" applyFill="1" applyAlignment="1" applyProtection="1">
      <alignment horizontal="left" vertical="center"/>
      <protection locked="0"/>
    </xf>
    <xf numFmtId="0" fontId="104" fillId="50" borderId="28" xfId="9" applyFont="1" applyFill="1" applyBorder="1" applyAlignment="1" applyProtection="1">
      <alignment horizontal="right" vertical="center"/>
      <protection locked="0"/>
    </xf>
    <xf numFmtId="0" fontId="2" fillId="51" borderId="24" xfId="9" applyFill="1" applyBorder="1" applyAlignment="1">
      <alignment horizontal="center" vertical="center"/>
    </xf>
    <xf numFmtId="0" fontId="50" fillId="50" borderId="0" xfId="7" applyFont="1" applyFill="1" applyAlignment="1">
      <alignment vertical="center"/>
    </xf>
    <xf numFmtId="0" fontId="79" fillId="104" borderId="84" xfId="12" applyFont="1" applyFill="1" applyBorder="1" applyAlignment="1" applyProtection="1">
      <alignment horizontal="right" vertical="center"/>
      <protection locked="0"/>
    </xf>
    <xf numFmtId="0" fontId="79" fillId="104" borderId="85" xfId="12" applyFont="1" applyFill="1" applyBorder="1" applyAlignment="1" applyProtection="1">
      <alignment horizontal="centerContinuous" vertical="center"/>
      <protection locked="0"/>
    </xf>
    <xf numFmtId="0" fontId="79" fillId="105" borderId="85" xfId="12" applyFont="1" applyFill="1" applyBorder="1" applyAlignment="1" applyProtection="1">
      <alignment horizontal="centerContinuous" vertical="center"/>
      <protection locked="0"/>
    </xf>
    <xf numFmtId="0" fontId="79" fillId="104" borderId="86" xfId="12" applyFont="1" applyFill="1" applyBorder="1" applyAlignment="1" applyProtection="1">
      <alignment horizontal="centerContinuous" vertical="center"/>
      <protection locked="0"/>
    </xf>
    <xf numFmtId="0" fontId="2" fillId="50" borderId="10" xfId="18" applyFont="1" applyFill="1" applyBorder="1"/>
    <xf numFmtId="0" fontId="2" fillId="50" borderId="0" xfId="18" applyFont="1" applyFill="1"/>
    <xf numFmtId="0" fontId="50" fillId="50" borderId="0" xfId="5" applyFont="1" applyFill="1"/>
    <xf numFmtId="0" fontId="24" fillId="50" borderId="0" xfId="18" applyFont="1" applyFill="1" applyAlignment="1">
      <alignment horizontal="left" vertical="center"/>
    </xf>
    <xf numFmtId="0" fontId="77" fillId="50" borderId="0" xfId="5" applyFont="1" applyFill="1" applyAlignment="1">
      <alignment horizontal="left" vertical="center"/>
    </xf>
    <xf numFmtId="0" fontId="24" fillId="50" borderId="0" xfId="18" applyFont="1" applyFill="1" applyAlignment="1">
      <alignment horizontal="right" vertical="center"/>
    </xf>
    <xf numFmtId="0" fontId="112" fillId="107" borderId="0" xfId="21" applyFont="1" applyFill="1" applyAlignment="1" applyProtection="1">
      <alignment horizontal="left" vertical="center"/>
      <protection locked="0"/>
    </xf>
    <xf numFmtId="0" fontId="83" fillId="50" borderId="0" xfId="21" applyFont="1" applyFill="1" applyAlignment="1" applyProtection="1">
      <alignment horizontal="left" vertical="center"/>
      <protection locked="0"/>
    </xf>
    <xf numFmtId="0" fontId="112" fillId="108" borderId="0" xfId="21" applyFont="1" applyFill="1" applyAlignment="1" applyProtection="1">
      <alignment horizontal="left" vertical="center"/>
      <protection locked="0"/>
    </xf>
    <xf numFmtId="0" fontId="44" fillId="50" borderId="0" xfId="18" applyFill="1"/>
    <xf numFmtId="0" fontId="113" fillId="50" borderId="0" xfId="21" applyFont="1" applyFill="1" applyAlignment="1" applyProtection="1">
      <alignment horizontal="left" vertical="center"/>
      <protection locked="0"/>
    </xf>
    <xf numFmtId="0" fontId="67" fillId="108" borderId="0" xfId="21" applyFont="1" applyFill="1" applyAlignment="1" applyProtection="1">
      <alignment horizontal="left" vertical="center"/>
      <protection locked="0"/>
    </xf>
    <xf numFmtId="0" fontId="67" fillId="107" borderId="0" xfId="21" applyFont="1" applyFill="1" applyAlignment="1" applyProtection="1">
      <alignment horizontal="left" vertical="center"/>
      <protection locked="0"/>
    </xf>
    <xf numFmtId="0" fontId="65" fillId="107" borderId="0" xfId="21" applyFont="1" applyFill="1" applyAlignment="1" applyProtection="1">
      <alignment horizontal="left" vertical="center"/>
      <protection locked="0"/>
    </xf>
    <xf numFmtId="0" fontId="65" fillId="50" borderId="0" xfId="8" applyFont="1" applyFill="1" applyAlignment="1">
      <alignment horizontal="left" vertical="center"/>
    </xf>
    <xf numFmtId="0" fontId="114" fillId="107" borderId="0" xfId="21" applyFont="1" applyFill="1" applyAlignment="1" applyProtection="1">
      <alignment horizontal="left" vertical="center"/>
      <protection locked="0"/>
    </xf>
    <xf numFmtId="0" fontId="115" fillId="107" borderId="0" xfId="21" applyFont="1" applyFill="1" applyAlignment="1" applyProtection="1">
      <alignment horizontal="left" vertical="center"/>
      <protection locked="0"/>
    </xf>
    <xf numFmtId="0" fontId="63" fillId="50" borderId="0" xfId="20" applyFont="1" applyFill="1" applyAlignment="1">
      <alignment horizontal="left" vertical="center"/>
    </xf>
    <xf numFmtId="0" fontId="68" fillId="109" borderId="10" xfId="5" applyFont="1" applyFill="1" applyBorder="1" applyAlignment="1">
      <alignment vertical="center"/>
    </xf>
    <xf numFmtId="0" fontId="68" fillId="109" borderId="0" xfId="5" applyFont="1" applyFill="1" applyAlignment="1">
      <alignment vertical="center"/>
    </xf>
    <xf numFmtId="0" fontId="40" fillId="109" borderId="0" xfId="5" applyFont="1" applyFill="1" applyAlignment="1">
      <alignment vertical="center"/>
    </xf>
    <xf numFmtId="164" fontId="50" fillId="107" borderId="0" xfId="21" applyNumberFormat="1" applyFont="1" applyFill="1" applyAlignment="1" applyProtection="1">
      <alignment horizontal="center" vertical="center"/>
      <protection locked="0"/>
    </xf>
    <xf numFmtId="0" fontId="50" fillId="50" borderId="0" xfId="5" applyFont="1" applyFill="1" applyAlignment="1">
      <alignment horizontal="right" vertical="center"/>
    </xf>
    <xf numFmtId="0" fontId="51" fillId="50" borderId="0" xfId="12" applyFont="1" applyFill="1" applyAlignment="1">
      <alignment horizontal="center" vertical="center"/>
    </xf>
    <xf numFmtId="0" fontId="50" fillId="50" borderId="0" xfId="8" applyFont="1" applyFill="1" applyAlignment="1">
      <alignment horizontal="right" vertical="center"/>
    </xf>
    <xf numFmtId="0" fontId="50" fillId="52" borderId="0" xfId="5" applyFont="1" applyFill="1" applyAlignment="1">
      <alignment horizontal="right" vertical="center"/>
    </xf>
    <xf numFmtId="0" fontId="2" fillId="0" borderId="0" xfId="18" applyFont="1"/>
    <xf numFmtId="0" fontId="88" fillId="50" borderId="10" xfId="5" applyFont="1" applyFill="1" applyBorder="1" applyAlignment="1">
      <alignment horizontal="left" vertical="center"/>
    </xf>
    <xf numFmtId="180" fontId="76" fillId="107" borderId="0" xfId="21" applyNumberFormat="1" applyFont="1" applyFill="1" applyAlignment="1" applyProtection="1">
      <alignment horizontal="right" vertical="center"/>
      <protection locked="0"/>
    </xf>
    <xf numFmtId="0" fontId="116" fillId="50" borderId="0" xfId="5" applyFont="1" applyFill="1" applyAlignment="1">
      <alignment horizontal="left" vertical="center"/>
    </xf>
    <xf numFmtId="174" fontId="50" fillId="107" borderId="0" xfId="21" applyNumberFormat="1" applyFont="1" applyFill="1" applyAlignment="1" applyProtection="1">
      <alignment horizontal="center" vertical="center"/>
      <protection locked="0"/>
    </xf>
    <xf numFmtId="0" fontId="40" fillId="50" borderId="0" xfId="8" applyFont="1" applyFill="1" applyAlignment="1">
      <alignment horizontal="right" vertical="center"/>
    </xf>
    <xf numFmtId="0" fontId="117" fillId="50" borderId="0" xfId="5" applyFont="1" applyFill="1" applyAlignment="1">
      <alignment horizontal="left" vertical="center"/>
    </xf>
    <xf numFmtId="0" fontId="24" fillId="50" borderId="0" xfId="0" applyFont="1" applyFill="1" applyAlignment="1">
      <alignment horizontal="left" vertical="center"/>
    </xf>
    <xf numFmtId="0" fontId="116" fillId="50" borderId="10" xfId="5" applyFont="1" applyFill="1" applyBorder="1" applyAlignment="1">
      <alignment horizontal="left" vertical="center"/>
    </xf>
    <xf numFmtId="166" fontId="50" fillId="107" borderId="0" xfId="21" applyNumberFormat="1" applyFont="1" applyFill="1" applyAlignment="1" applyProtection="1">
      <alignment horizontal="center" vertical="center"/>
      <protection locked="0"/>
    </xf>
    <xf numFmtId="164" fontId="68" fillId="107" borderId="0" xfId="21" applyNumberFormat="1" applyFont="1" applyFill="1" applyAlignment="1" applyProtection="1">
      <alignment horizontal="center" vertical="center"/>
      <protection locked="0"/>
    </xf>
    <xf numFmtId="0" fontId="118" fillId="50" borderId="0" xfId="21" applyFont="1" applyFill="1" applyAlignment="1" applyProtection="1">
      <alignment horizontal="right" vertical="center"/>
      <protection locked="0"/>
    </xf>
    <xf numFmtId="164" fontId="68" fillId="108" borderId="0" xfId="21" applyNumberFormat="1" applyFont="1" applyFill="1" applyAlignment="1" applyProtection="1">
      <alignment horizontal="center" vertical="center"/>
      <protection locked="0"/>
    </xf>
    <xf numFmtId="0" fontId="2" fillId="0" borderId="10" xfId="18" applyFont="1" applyBorder="1"/>
    <xf numFmtId="168" fontId="91" fillId="110" borderId="0" xfId="5" applyNumberFormat="1" applyFont="1" applyFill="1" applyAlignment="1">
      <alignment vertical="center"/>
    </xf>
    <xf numFmtId="0" fontId="119" fillId="111" borderId="0" xfId="12" applyFont="1" applyFill="1" applyAlignment="1">
      <alignment horizontal="center" vertical="center"/>
    </xf>
    <xf numFmtId="0" fontId="83" fillId="50" borderId="0" xfId="21" applyFont="1" applyFill="1" applyAlignment="1" applyProtection="1">
      <alignment horizontal="right" vertical="center"/>
      <protection locked="0"/>
    </xf>
    <xf numFmtId="0" fontId="0" fillId="50" borderId="10" xfId="0" applyFill="1" applyBorder="1"/>
    <xf numFmtId="0" fontId="116" fillId="50" borderId="10" xfId="18" applyFont="1" applyFill="1" applyBorder="1" applyAlignment="1">
      <alignment horizontal="left" vertical="center"/>
    </xf>
    <xf numFmtId="166" fontId="120" fillId="107" borderId="0" xfId="21" applyNumberFormat="1" applyFont="1" applyFill="1" applyAlignment="1" applyProtection="1">
      <alignment horizontal="right" vertical="center"/>
      <protection locked="0"/>
    </xf>
    <xf numFmtId="167" fontId="77" fillId="109" borderId="0" xfId="3" applyNumberFormat="1" applyFont="1" applyFill="1" applyAlignment="1" applyProtection="1">
      <alignment horizontal="center" vertical="center"/>
      <protection locked="0"/>
    </xf>
    <xf numFmtId="0" fontId="100" fillId="107" borderId="0" xfId="21" applyFont="1" applyFill="1" applyAlignment="1" applyProtection="1">
      <alignment horizontal="right" vertical="center"/>
      <protection locked="0"/>
    </xf>
    <xf numFmtId="166" fontId="120" fillId="107" borderId="0" xfId="21" applyNumberFormat="1" applyFont="1" applyFill="1" applyAlignment="1" applyProtection="1">
      <alignment horizontal="center" vertical="center"/>
      <protection locked="0"/>
    </xf>
    <xf numFmtId="166" fontId="77" fillId="108" borderId="0" xfId="21" applyNumberFormat="1" applyFont="1" applyFill="1" applyAlignment="1" applyProtection="1">
      <alignment horizontal="center" vertical="center"/>
      <protection locked="0"/>
    </xf>
    <xf numFmtId="0" fontId="10" fillId="50" borderId="0" xfId="0" applyFont="1" applyFill="1" applyAlignment="1">
      <alignment horizontal="right" vertical="center"/>
    </xf>
    <xf numFmtId="174" fontId="62" fillId="50" borderId="0" xfId="3" applyNumberFormat="1" applyFont="1" applyFill="1" applyAlignment="1" applyProtection="1">
      <alignment horizontal="center" vertical="center"/>
      <protection locked="0"/>
    </xf>
    <xf numFmtId="0" fontId="0" fillId="0" borderId="10" xfId="0" applyBorder="1"/>
    <xf numFmtId="1" fontId="68" fillId="108" borderId="0" xfId="21" applyNumberFormat="1" applyFont="1" applyFill="1" applyAlignment="1" applyProtection="1">
      <alignment horizontal="center" vertical="center"/>
      <protection locked="0"/>
    </xf>
    <xf numFmtId="0" fontId="121" fillId="50" borderId="0" xfId="8" applyFont="1" applyFill="1" applyAlignment="1">
      <alignment horizontal="right" vertical="center"/>
    </xf>
    <xf numFmtId="0" fontId="59" fillId="50" borderId="0" xfId="18" applyFont="1" applyFill="1" applyAlignment="1">
      <alignment vertical="center"/>
    </xf>
    <xf numFmtId="0" fontId="28" fillId="50" borderId="0" xfId="8" applyFont="1" applyFill="1" applyAlignment="1">
      <alignment horizontal="left" vertical="center"/>
    </xf>
    <xf numFmtId="0" fontId="50" fillId="50" borderId="0" xfId="18" applyFont="1" applyFill="1"/>
    <xf numFmtId="0" fontId="122" fillId="50" borderId="10" xfId="21" applyFont="1" applyFill="1" applyBorder="1" applyAlignment="1" applyProtection="1">
      <alignment horizontal="center" vertical="center"/>
      <protection locked="0"/>
    </xf>
    <xf numFmtId="0" fontId="123" fillId="50" borderId="0" xfId="21" applyFont="1" applyFill="1" applyAlignment="1" applyProtection="1">
      <alignment horizontal="left" vertical="center"/>
      <protection locked="0"/>
    </xf>
    <xf numFmtId="0" fontId="124" fillId="108" borderId="0" xfId="21" applyFont="1" applyFill="1" applyAlignment="1" applyProtection="1">
      <alignment horizontal="center" vertical="center" wrapText="1"/>
      <protection locked="0"/>
    </xf>
    <xf numFmtId="0" fontId="125" fillId="50" borderId="0" xfId="0" applyFont="1" applyFill="1" applyAlignment="1">
      <alignment horizontal="right" vertical="center"/>
    </xf>
    <xf numFmtId="0" fontId="122" fillId="50" borderId="10" xfId="21" applyFont="1" applyFill="1" applyBorder="1" applyAlignment="1" applyProtection="1">
      <alignment vertical="center"/>
      <protection locked="0"/>
    </xf>
    <xf numFmtId="0" fontId="122" fillId="47" borderId="0" xfId="21" applyFont="1" applyFill="1" applyAlignment="1" applyProtection="1">
      <alignment vertical="center"/>
      <protection locked="0"/>
    </xf>
    <xf numFmtId="0" fontId="115" fillId="107" borderId="0" xfId="21" applyFont="1" applyFill="1" applyAlignment="1" applyProtection="1">
      <alignment horizontal="right" vertical="center"/>
      <protection locked="0"/>
    </xf>
    <xf numFmtId="0" fontId="93" fillId="107" borderId="0" xfId="21" applyFont="1" applyFill="1" applyAlignment="1" applyProtection="1">
      <alignment vertical="center"/>
      <protection locked="0"/>
    </xf>
    <xf numFmtId="0" fontId="36" fillId="107" borderId="0" xfId="21" applyFont="1" applyFill="1" applyAlignment="1" applyProtection="1">
      <alignment vertical="center"/>
      <protection locked="0"/>
    </xf>
    <xf numFmtId="2" fontId="18" fillId="6" borderId="0" xfId="5" applyNumberFormat="1" applyFont="1" applyFill="1" applyAlignment="1" applyProtection="1">
      <alignment horizontal="center" vertical="center"/>
      <protection locked="0"/>
    </xf>
    <xf numFmtId="174" fontId="50" fillId="112" borderId="44" xfId="21" applyNumberFormat="1" applyFont="1" applyFill="1" applyBorder="1" applyAlignment="1" applyProtection="1">
      <alignment horizontal="center" vertical="center"/>
      <protection locked="0"/>
    </xf>
    <xf numFmtId="0" fontId="117" fillId="113" borderId="17" xfId="0" applyFont="1" applyFill="1" applyBorder="1" applyAlignment="1">
      <alignment horizontal="right" vertical="center"/>
    </xf>
    <xf numFmtId="174" fontId="50" fillId="112" borderId="17" xfId="21" applyNumberFormat="1" applyFont="1" applyFill="1" applyBorder="1" applyAlignment="1" applyProtection="1">
      <alignment horizontal="center" vertical="center"/>
      <protection locked="0"/>
    </xf>
    <xf numFmtId="0" fontId="0" fillId="113" borderId="17" xfId="0" applyFill="1" applyBorder="1" applyAlignment="1">
      <alignment horizontal="center" vertical="center"/>
    </xf>
    <xf numFmtId="0" fontId="0" fillId="113" borderId="17" xfId="0" applyFill="1" applyBorder="1" applyAlignment="1">
      <alignment horizontal="right" vertical="center"/>
    </xf>
    <xf numFmtId="0" fontId="20" fillId="113" borderId="10" xfId="0" applyFont="1" applyFill="1" applyBorder="1" applyAlignment="1">
      <alignment vertical="center"/>
    </xf>
    <xf numFmtId="0" fontId="51" fillId="113" borderId="0" xfId="12" applyFont="1" applyFill="1" applyAlignment="1">
      <alignment horizontal="center" vertical="center"/>
    </xf>
    <xf numFmtId="0" fontId="51" fillId="113" borderId="0" xfId="5" applyFont="1" applyFill="1" applyAlignment="1">
      <alignment horizontal="right" vertical="center"/>
    </xf>
    <xf numFmtId="0" fontId="20" fillId="113" borderId="0" xfId="0" applyFont="1" applyFill="1" applyAlignment="1">
      <alignment vertical="center"/>
    </xf>
    <xf numFmtId="181" fontId="51" fillId="113" borderId="0" xfId="12" applyNumberFormat="1" applyFont="1" applyFill="1" applyAlignment="1">
      <alignment horizontal="center" vertical="center"/>
    </xf>
    <xf numFmtId="0" fontId="0" fillId="113" borderId="10" xfId="0" applyFill="1" applyBorder="1"/>
    <xf numFmtId="0" fontId="0" fillId="113" borderId="0" xfId="0" applyFill="1"/>
    <xf numFmtId="0" fontId="51" fillId="113" borderId="0" xfId="21" applyFont="1" applyFill="1" applyAlignment="1" applyProtection="1">
      <alignment horizontal="left" vertical="center"/>
      <protection locked="0"/>
    </xf>
    <xf numFmtId="0" fontId="35" fillId="113" borderId="0" xfId="8" applyFont="1" applyFill="1" applyAlignment="1">
      <alignment horizontal="right" vertical="center"/>
    </xf>
    <xf numFmtId="0" fontId="35" fillId="113" borderId="0" xfId="8" applyFont="1" applyFill="1" applyAlignment="1">
      <alignment horizontal="left" vertical="center"/>
    </xf>
    <xf numFmtId="0" fontId="47" fillId="106" borderId="10" xfId="18" applyFont="1" applyFill="1" applyBorder="1"/>
    <xf numFmtId="0" fontId="47" fillId="106" borderId="0" xfId="18" applyFont="1" applyFill="1" applyAlignment="1">
      <alignment horizontal="left" vertical="center"/>
    </xf>
    <xf numFmtId="0" fontId="47" fillId="106" borderId="0" xfId="18" applyFont="1" applyFill="1" applyAlignment="1">
      <alignment horizontal="right" vertical="center"/>
    </xf>
    <xf numFmtId="0" fontId="2" fillId="106" borderId="0" xfId="18" applyFont="1" applyFill="1" applyAlignment="1">
      <alignment horizontal="right" vertical="center"/>
    </xf>
    <xf numFmtId="0" fontId="2" fillId="106" borderId="0" xfId="18" applyFont="1" applyFill="1"/>
    <xf numFmtId="0" fontId="84" fillId="106" borderId="8" xfId="3" applyFont="1" applyFill="1" applyBorder="1" applyAlignment="1">
      <alignment horizontal="right" vertical="center"/>
    </xf>
    <xf numFmtId="0" fontId="127" fillId="106" borderId="6" xfId="3" applyFont="1" applyFill="1" applyBorder="1" applyAlignment="1">
      <alignment vertical="center"/>
    </xf>
    <xf numFmtId="0" fontId="77" fillId="50" borderId="10" xfId="5" applyFont="1" applyFill="1" applyBorder="1" applyAlignment="1">
      <alignment horizontal="center" vertical="center"/>
    </xf>
    <xf numFmtId="0" fontId="28" fillId="107" borderId="0" xfId="21" applyFont="1" applyFill="1" applyAlignment="1" applyProtection="1">
      <alignment horizontal="right" vertical="center"/>
      <protection locked="0"/>
    </xf>
    <xf numFmtId="0" fontId="121" fillId="50" borderId="0" xfId="21" applyFont="1" applyFill="1" applyAlignment="1" applyProtection="1">
      <alignment horizontal="left" vertical="center"/>
      <protection locked="0"/>
    </xf>
    <xf numFmtId="0" fontId="40" fillId="50" borderId="0" xfId="7" applyFont="1" applyFill="1" applyAlignment="1">
      <alignment horizontal="center" vertical="center"/>
    </xf>
    <xf numFmtId="0" fontId="2" fillId="50" borderId="0" xfId="18" applyFont="1" applyFill="1" applyAlignment="1">
      <alignment vertical="center"/>
    </xf>
    <xf numFmtId="0" fontId="78" fillId="50" borderId="0" xfId="5" applyFont="1" applyFill="1" applyAlignment="1">
      <alignment horizontal="center" vertical="center"/>
    </xf>
    <xf numFmtId="0" fontId="77" fillId="50" borderId="0" xfId="5" applyFont="1" applyFill="1" applyAlignment="1">
      <alignment horizontal="right" vertical="center"/>
    </xf>
    <xf numFmtId="180" fontId="40" fillId="107" borderId="0" xfId="21" applyNumberFormat="1" applyFont="1" applyFill="1" applyAlignment="1" applyProtection="1">
      <alignment horizontal="center" vertical="center"/>
      <protection locked="0"/>
    </xf>
    <xf numFmtId="0" fontId="128" fillId="50" borderId="0" xfId="18" applyFont="1" applyFill="1" applyAlignment="1">
      <alignment vertical="center"/>
    </xf>
    <xf numFmtId="0" fontId="2" fillId="0" borderId="0" xfId="18" applyFont="1" applyAlignment="1">
      <alignment horizontal="center"/>
    </xf>
    <xf numFmtId="0" fontId="116" fillId="50" borderId="0" xfId="5" applyFont="1" applyFill="1" applyAlignment="1">
      <alignment horizontal="center" vertical="center"/>
    </xf>
    <xf numFmtId="168" fontId="88" fillId="110" borderId="0" xfId="5" applyNumberFormat="1" applyFont="1" applyFill="1" applyAlignment="1">
      <alignment vertical="center"/>
    </xf>
    <xf numFmtId="1" fontId="68" fillId="116" borderId="0" xfId="5" applyNumberFormat="1" applyFont="1" applyFill="1" applyAlignment="1">
      <alignment horizontal="center" vertical="center"/>
    </xf>
    <xf numFmtId="0" fontId="121" fillId="50" borderId="0" xfId="21" applyFont="1" applyFill="1" applyAlignment="1" applyProtection="1">
      <alignment horizontal="right" vertical="center"/>
      <protection locked="0"/>
    </xf>
    <xf numFmtId="0" fontId="2" fillId="50" borderId="0" xfId="18" quotePrefix="1" applyFont="1" applyFill="1" applyAlignment="1">
      <alignment vertical="center"/>
    </xf>
    <xf numFmtId="0" fontId="129" fillId="0" borderId="0" xfId="18" applyFont="1" applyAlignment="1">
      <alignment vertical="center"/>
    </xf>
    <xf numFmtId="166" fontId="130" fillId="108" borderId="0" xfId="21" applyNumberFormat="1" applyFont="1" applyFill="1" applyAlignment="1" applyProtection="1">
      <alignment horizontal="center" vertical="center"/>
      <protection locked="0"/>
    </xf>
    <xf numFmtId="0" fontId="88" fillId="50" borderId="0" xfId="18" applyFont="1" applyFill="1" applyAlignment="1">
      <alignment horizontal="center" vertical="top"/>
    </xf>
    <xf numFmtId="0" fontId="88" fillId="50" borderId="10" xfId="18" applyFont="1" applyFill="1" applyBorder="1" applyAlignment="1">
      <alignment horizontal="left" vertical="top"/>
    </xf>
    <xf numFmtId="0" fontId="88" fillId="50" borderId="0" xfId="18" applyFont="1" applyFill="1" applyAlignment="1">
      <alignment horizontal="right" vertical="top"/>
    </xf>
    <xf numFmtId="0" fontId="57" fillId="108" borderId="0" xfId="21" applyFont="1" applyFill="1" applyAlignment="1" applyProtection="1">
      <alignment horizontal="center" vertical="center"/>
      <protection locked="0"/>
    </xf>
    <xf numFmtId="0" fontId="65" fillId="107" borderId="0" xfId="21" applyFont="1" applyFill="1" applyAlignment="1" applyProtection="1">
      <alignment horizontal="right" vertical="center"/>
      <protection locked="0"/>
    </xf>
    <xf numFmtId="166" fontId="68" fillId="108" borderId="0" xfId="21" applyNumberFormat="1" applyFont="1" applyFill="1" applyAlignment="1" applyProtection="1">
      <alignment horizontal="center" vertical="center"/>
      <protection locked="0"/>
    </xf>
    <xf numFmtId="166" fontId="21" fillId="117" borderId="0" xfId="18" applyNumberFormat="1" applyFont="1" applyFill="1" applyAlignment="1">
      <alignment horizontal="center" vertical="center"/>
    </xf>
    <xf numFmtId="0" fontId="21" fillId="117" borderId="0" xfId="18" applyFont="1" applyFill="1" applyAlignment="1">
      <alignment horizontal="center" vertical="center"/>
    </xf>
    <xf numFmtId="0" fontId="54" fillId="107" borderId="0" xfId="21" applyFont="1" applyFill="1" applyAlignment="1" applyProtection="1">
      <alignment vertical="center"/>
      <protection locked="0"/>
    </xf>
    <xf numFmtId="0" fontId="49" fillId="117" borderId="41" xfId="5" applyFont="1" applyFill="1" applyBorder="1" applyAlignment="1">
      <alignment horizontal="center" vertical="center" wrapText="1"/>
    </xf>
    <xf numFmtId="182" fontId="18" fillId="117" borderId="0" xfId="18" applyNumberFormat="1" applyFont="1" applyFill="1" applyAlignment="1">
      <alignment horizontal="center" vertical="center"/>
    </xf>
    <xf numFmtId="166" fontId="52" fillId="117" borderId="44" xfId="18" applyNumberFormat="1" applyFont="1" applyFill="1" applyBorder="1" applyAlignment="1">
      <alignment horizontal="left" vertical="center"/>
    </xf>
    <xf numFmtId="0" fontId="52" fillId="117" borderId="17" xfId="18" applyFont="1" applyFill="1" applyBorder="1" applyAlignment="1">
      <alignment horizontal="right" vertical="center"/>
    </xf>
    <xf numFmtId="182" fontId="49" fillId="117" borderId="17" xfId="18" applyNumberFormat="1" applyFont="1" applyFill="1" applyBorder="1" applyAlignment="1">
      <alignment horizontal="center" vertical="center"/>
    </xf>
    <xf numFmtId="1" fontId="49" fillId="117" borderId="17" xfId="12" applyNumberFormat="1" applyFont="1" applyFill="1" applyBorder="1" applyAlignment="1">
      <alignment horizontal="right" vertical="center"/>
    </xf>
    <xf numFmtId="0" fontId="49" fillId="117" borderId="17" xfId="8" applyFont="1" applyFill="1" applyBorder="1" applyAlignment="1">
      <alignment horizontal="right" vertical="center"/>
    </xf>
    <xf numFmtId="0" fontId="52" fillId="117" borderId="17" xfId="8" applyFont="1" applyFill="1" applyBorder="1" applyAlignment="1">
      <alignment horizontal="left" vertical="center"/>
    </xf>
    <xf numFmtId="1" fontId="18" fillId="117" borderId="0" xfId="12" applyNumberFormat="1" applyFont="1" applyFill="1" applyAlignment="1">
      <alignment horizontal="center" vertical="center"/>
    </xf>
    <xf numFmtId="0" fontId="18" fillId="114" borderId="0" xfId="18" applyFont="1" applyFill="1" applyAlignment="1">
      <alignment horizontal="center" vertical="center"/>
    </xf>
    <xf numFmtId="0" fontId="21" fillId="114" borderId="10" xfId="18" applyFont="1" applyFill="1" applyBorder="1"/>
    <xf numFmtId="0" fontId="49" fillId="114" borderId="0" xfId="18" applyFont="1" applyFill="1" applyAlignment="1">
      <alignment horizontal="left" vertical="center"/>
    </xf>
    <xf numFmtId="0" fontId="49" fillId="114" borderId="0" xfId="18" applyFont="1" applyFill="1" applyAlignment="1">
      <alignment horizontal="right" vertical="center"/>
    </xf>
    <xf numFmtId="0" fontId="21" fillId="114" borderId="0" xfId="18" applyFont="1" applyFill="1" applyAlignment="1">
      <alignment horizontal="right" vertical="center"/>
    </xf>
    <xf numFmtId="0" fontId="21" fillId="114" borderId="0" xfId="18" applyFont="1" applyFill="1"/>
    <xf numFmtId="0" fontId="20" fillId="50" borderId="0" xfId="18" applyFont="1" applyFill="1"/>
    <xf numFmtId="0" fontId="56" fillId="50" borderId="0" xfId="18" applyFont="1" applyFill="1" applyAlignment="1">
      <alignment horizontal="center"/>
    </xf>
    <xf numFmtId="0" fontId="18" fillId="114" borderId="8" xfId="3" applyFont="1" applyFill="1" applyBorder="1" applyAlignment="1">
      <alignment horizontal="right" vertical="center"/>
    </xf>
    <xf numFmtId="0" fontId="132" fillId="114" borderId="6" xfId="3" applyFont="1" applyFill="1" applyBorder="1" applyAlignment="1">
      <alignment vertical="center"/>
    </xf>
    <xf numFmtId="0" fontId="66" fillId="50" borderId="0" xfId="7" applyFont="1" applyFill="1" applyAlignment="1">
      <alignment horizontal="left" vertical="center"/>
    </xf>
    <xf numFmtId="0" fontId="56" fillId="50" borderId="0" xfId="18" applyFont="1" applyFill="1" applyAlignment="1">
      <alignment horizontal="left" vertical="center"/>
    </xf>
    <xf numFmtId="0" fontId="79" fillId="50" borderId="0" xfId="7" applyFont="1" applyFill="1" applyAlignment="1">
      <alignment horizontal="left" vertical="center"/>
    </xf>
    <xf numFmtId="0" fontId="62" fillId="0" borderId="0" xfId="7" applyFont="1" applyAlignment="1">
      <alignment horizontal="center" vertical="center"/>
    </xf>
    <xf numFmtId="0" fontId="133" fillId="50" borderId="0" xfId="22" applyFont="1" applyFill="1" applyAlignment="1">
      <alignment horizontal="left" vertical="center"/>
    </xf>
    <xf numFmtId="0" fontId="134" fillId="50" borderId="0" xfId="22" applyFont="1" applyFill="1" applyBorder="1" applyAlignment="1">
      <alignment horizontal="center" vertical="center"/>
    </xf>
    <xf numFmtId="168" fontId="79" fillId="110" borderId="0" xfId="5" applyNumberFormat="1" applyFont="1" applyFill="1" applyAlignment="1">
      <alignment vertical="center"/>
    </xf>
    <xf numFmtId="1" fontId="68" fillId="119" borderId="0" xfId="5" applyNumberFormat="1" applyFont="1" applyFill="1" applyAlignment="1">
      <alignment horizontal="center" vertical="center"/>
    </xf>
    <xf numFmtId="0" fontId="67" fillId="107" borderId="0" xfId="21" applyFont="1" applyFill="1" applyAlignment="1" applyProtection="1">
      <alignment horizontal="center" vertical="center"/>
      <protection locked="0"/>
    </xf>
    <xf numFmtId="0" fontId="67" fillId="107" borderId="0" xfId="21" applyFont="1" applyFill="1" applyAlignment="1" applyProtection="1">
      <alignment horizontal="right" vertical="center"/>
      <protection locked="0"/>
    </xf>
    <xf numFmtId="166" fontId="68" fillId="120" borderId="0" xfId="21" applyNumberFormat="1" applyFont="1" applyFill="1" applyAlignment="1" applyProtection="1">
      <alignment horizontal="center" vertical="center"/>
      <protection locked="0"/>
    </xf>
    <xf numFmtId="166" fontId="44" fillId="113" borderId="0" xfId="18" applyNumberFormat="1" applyFill="1" applyAlignment="1">
      <alignment horizontal="center" vertical="center"/>
    </xf>
    <xf numFmtId="0" fontId="44" fillId="113" borderId="0" xfId="18" applyFill="1" applyAlignment="1">
      <alignment horizontal="center" vertical="center"/>
    </xf>
    <xf numFmtId="182" fontId="44" fillId="113" borderId="0" xfId="18" applyNumberFormat="1" applyFill="1" applyAlignment="1">
      <alignment horizontal="center" vertical="center"/>
    </xf>
    <xf numFmtId="166" fontId="44" fillId="113" borderId="44" xfId="18" applyNumberFormat="1" applyFill="1" applyBorder="1" applyAlignment="1">
      <alignment horizontal="left" vertical="center"/>
    </xf>
    <xf numFmtId="0" fontId="44" fillId="113" borderId="17" xfId="18" applyFill="1" applyBorder="1" applyAlignment="1">
      <alignment horizontal="right" vertical="center"/>
    </xf>
    <xf numFmtId="182" fontId="44" fillId="113" borderId="17" xfId="18" applyNumberFormat="1" applyFill="1" applyBorder="1" applyAlignment="1">
      <alignment horizontal="center" vertical="center"/>
    </xf>
    <xf numFmtId="1" fontId="35" fillId="113" borderId="17" xfId="12" applyNumberFormat="1" applyFont="1" applyFill="1" applyBorder="1" applyAlignment="1">
      <alignment horizontal="right" vertical="center"/>
    </xf>
    <xf numFmtId="0" fontId="35" fillId="113" borderId="17" xfId="8" applyFont="1" applyFill="1" applyBorder="1" applyAlignment="1">
      <alignment horizontal="right" vertical="center"/>
    </xf>
    <xf numFmtId="0" fontId="35" fillId="113" borderId="17" xfId="8" applyFont="1" applyFill="1" applyBorder="1" applyAlignment="1">
      <alignment horizontal="left" vertical="center"/>
    </xf>
    <xf numFmtId="1" fontId="35" fillId="113" borderId="0" xfId="12" applyNumberFormat="1" applyFont="1" applyFill="1" applyAlignment="1">
      <alignment horizontal="center" vertical="center"/>
    </xf>
    <xf numFmtId="0" fontId="20" fillId="118" borderId="0" xfId="18" applyFont="1" applyFill="1" applyAlignment="1">
      <alignment horizontal="center" vertical="center"/>
    </xf>
    <xf numFmtId="0" fontId="47" fillId="118" borderId="10" xfId="18" applyFont="1" applyFill="1" applyBorder="1"/>
    <xf numFmtId="0" fontId="47" fillId="118" borderId="0" xfId="18" applyFont="1" applyFill="1" applyAlignment="1">
      <alignment horizontal="left" vertical="center"/>
    </xf>
    <xf numFmtId="0" fontId="47" fillId="118" borderId="0" xfId="18" applyFont="1" applyFill="1" applyAlignment="1">
      <alignment horizontal="right" vertical="center"/>
    </xf>
    <xf numFmtId="0" fontId="2" fillId="118" borderId="0" xfId="18" applyFont="1" applyFill="1" applyAlignment="1">
      <alignment horizontal="right" vertical="center"/>
    </xf>
    <xf numFmtId="0" fontId="2" fillId="118" borderId="0" xfId="18" applyFont="1" applyFill="1"/>
    <xf numFmtId="0" fontId="134" fillId="50" borderId="0" xfId="18" applyFont="1" applyFill="1" applyAlignment="1">
      <alignment horizontal="left" vertical="center"/>
    </xf>
    <xf numFmtId="0" fontId="136" fillId="118" borderId="8" xfId="3" applyFont="1" applyFill="1" applyBorder="1" applyAlignment="1">
      <alignment horizontal="right" vertical="center"/>
    </xf>
    <xf numFmtId="0" fontId="127" fillId="118" borderId="6" xfId="3" applyFont="1" applyFill="1" applyBorder="1" applyAlignment="1">
      <alignment vertical="center"/>
    </xf>
    <xf numFmtId="0" fontId="2" fillId="50" borderId="0" xfId="18" applyFont="1" applyFill="1" applyAlignment="1">
      <alignment horizontal="center"/>
    </xf>
    <xf numFmtId="0" fontId="35" fillId="50" borderId="0" xfId="7" applyFont="1" applyFill="1" applyAlignment="1">
      <alignment horizontal="left" vertical="center"/>
    </xf>
    <xf numFmtId="0" fontId="134" fillId="50" borderId="0" xfId="7" applyFont="1" applyFill="1" applyAlignment="1">
      <alignment horizontal="left" vertical="center"/>
    </xf>
    <xf numFmtId="0" fontId="29" fillId="50" borderId="0" xfId="7" applyFont="1" applyFill="1" applyAlignment="1">
      <alignment horizontal="left" vertical="center"/>
    </xf>
    <xf numFmtId="0" fontId="139" fillId="0" borderId="0" xfId="18" applyFont="1"/>
    <xf numFmtId="0" fontId="35" fillId="0" borderId="0" xfId="7" applyFont="1" applyAlignment="1">
      <alignment horizontal="left" vertical="center"/>
    </xf>
    <xf numFmtId="0" fontId="44" fillId="50" borderId="13" xfId="18" applyFill="1" applyBorder="1"/>
    <xf numFmtId="0" fontId="44" fillId="50" borderId="12" xfId="18" applyFill="1" applyBorder="1"/>
    <xf numFmtId="0" fontId="44" fillId="50" borderId="10" xfId="18" applyFill="1" applyBorder="1"/>
    <xf numFmtId="0" fontId="140" fillId="50" borderId="0" xfId="23" applyFill="1"/>
    <xf numFmtId="0" fontId="44" fillId="50" borderId="0" xfId="18" applyFill="1" applyAlignment="1">
      <alignment horizontal="right" vertical="center"/>
    </xf>
    <xf numFmtId="183" fontId="2" fillId="0" borderId="0" xfId="18" applyNumberFormat="1" applyFont="1"/>
    <xf numFmtId="184" fontId="2" fillId="0" borderId="0" xfId="18" applyNumberFormat="1" applyFont="1"/>
    <xf numFmtId="185" fontId="17" fillId="0" borderId="0" xfId="5" applyNumberFormat="1"/>
    <xf numFmtId="186" fontId="17" fillId="0" borderId="0" xfId="5" applyNumberFormat="1"/>
    <xf numFmtId="187" fontId="17" fillId="0" borderId="0" xfId="5" applyNumberFormat="1"/>
    <xf numFmtId="188" fontId="17" fillId="0" borderId="0" xfId="5" applyNumberFormat="1"/>
    <xf numFmtId="189" fontId="17" fillId="0" borderId="0" xfId="5" applyNumberFormat="1"/>
    <xf numFmtId="0" fontId="142" fillId="50" borderId="0" xfId="5" applyFont="1" applyFill="1" applyAlignment="1" applyProtection="1">
      <alignment horizontal="right" vertical="center"/>
      <protection hidden="1"/>
    </xf>
    <xf numFmtId="179" fontId="2" fillId="0" borderId="0" xfId="18" applyNumberFormat="1" applyFont="1"/>
    <xf numFmtId="0" fontId="17" fillId="0" borderId="0" xfId="5"/>
    <xf numFmtId="0" fontId="40" fillId="50" borderId="0" xfId="11" applyFont="1" applyFill="1"/>
    <xf numFmtId="190" fontId="17" fillId="0" borderId="0" xfId="5" applyNumberFormat="1"/>
    <xf numFmtId="0" fontId="24" fillId="50" borderId="0" xfId="18" applyFont="1" applyFill="1"/>
    <xf numFmtId="191" fontId="17" fillId="0" borderId="0" xfId="5" applyNumberFormat="1"/>
    <xf numFmtId="0" fontId="84" fillId="50" borderId="0" xfId="18" applyFont="1" applyFill="1"/>
    <xf numFmtId="192" fontId="2" fillId="0" borderId="0" xfId="18" applyNumberFormat="1" applyFont="1"/>
    <xf numFmtId="0" fontId="64" fillId="60" borderId="10" xfId="0" applyFont="1" applyFill="1" applyBorder="1" applyAlignment="1">
      <alignment horizontal="center" vertical="center"/>
    </xf>
    <xf numFmtId="0" fontId="64" fillId="60" borderId="0" xfId="0" applyFont="1" applyFill="1" applyAlignment="1">
      <alignment horizontal="center" vertical="center"/>
    </xf>
    <xf numFmtId="170" fontId="2" fillId="0" borderId="0" xfId="18" applyNumberFormat="1" applyFont="1"/>
    <xf numFmtId="193" fontId="17" fillId="0" borderId="0" xfId="5" applyNumberFormat="1"/>
    <xf numFmtId="0" fontId="140" fillId="122" borderId="0" xfId="23" applyFill="1" applyBorder="1" applyAlignment="1">
      <alignment horizontal="center" vertical="center"/>
    </xf>
    <xf numFmtId="194" fontId="2" fillId="0" borderId="0" xfId="18" applyNumberFormat="1" applyFont="1"/>
    <xf numFmtId="0" fontId="22" fillId="50" borderId="0" xfId="22" applyFill="1" applyBorder="1" applyAlignment="1">
      <alignment horizontal="center" vertical="center"/>
    </xf>
    <xf numFmtId="173" fontId="2" fillId="0" borderId="0" xfId="18" applyNumberFormat="1" applyFont="1"/>
    <xf numFmtId="0" fontId="22" fillId="122" borderId="0" xfId="22" applyFill="1" applyBorder="1" applyAlignment="1">
      <alignment horizontal="center" vertical="center"/>
    </xf>
    <xf numFmtId="195" fontId="17" fillId="0" borderId="0" xfId="5" applyNumberFormat="1"/>
    <xf numFmtId="0" fontId="119" fillId="79" borderId="87" xfId="0" applyFont="1" applyFill="1" applyBorder="1" applyAlignment="1">
      <alignment horizontal="center" vertical="center"/>
    </xf>
    <xf numFmtId="0" fontId="24" fillId="50" borderId="0" xfId="0" applyFont="1" applyFill="1" applyAlignment="1">
      <alignment horizontal="right" vertical="center"/>
    </xf>
    <xf numFmtId="177" fontId="2" fillId="0" borderId="0" xfId="18" applyNumberFormat="1" applyFont="1"/>
    <xf numFmtId="166" fontId="2" fillId="0" borderId="0" xfId="18" applyNumberFormat="1" applyFont="1"/>
    <xf numFmtId="0" fontId="2" fillId="50" borderId="10" xfId="18" applyFont="1" applyFill="1" applyBorder="1" applyAlignment="1">
      <alignment horizontal="center" vertical="center" wrapText="1"/>
    </xf>
    <xf numFmtId="0" fontId="2" fillId="50" borderId="0" xfId="18" applyFont="1" applyFill="1" applyAlignment="1">
      <alignment horizontal="center" vertical="center" wrapText="1"/>
    </xf>
    <xf numFmtId="0" fontId="44" fillId="50" borderId="0" xfId="18" applyFill="1" applyAlignment="1">
      <alignment horizontal="left"/>
    </xf>
    <xf numFmtId="182" fontId="2" fillId="0" borderId="0" xfId="18" applyNumberFormat="1" applyFont="1"/>
    <xf numFmtId="0" fontId="143" fillId="50" borderId="10" xfId="0" applyFont="1" applyFill="1" applyBorder="1"/>
    <xf numFmtId="0" fontId="143" fillId="50" borderId="0" xfId="0" applyFont="1" applyFill="1"/>
    <xf numFmtId="0" fontId="143" fillId="79" borderId="0" xfId="0" applyFont="1" applyFill="1" applyAlignment="1">
      <alignment horizontal="left"/>
    </xf>
    <xf numFmtId="0" fontId="0" fillId="0" borderId="0" xfId="0" applyAlignment="1">
      <alignment horizontal="right"/>
    </xf>
    <xf numFmtId="196" fontId="17" fillId="0" borderId="0" xfId="5" applyNumberFormat="1"/>
    <xf numFmtId="0" fontId="21" fillId="99" borderId="7" xfId="0" applyFont="1" applyFill="1" applyBorder="1" applyAlignment="1">
      <alignment horizontal="center" vertical="center"/>
    </xf>
    <xf numFmtId="168" fontId="2" fillId="0" borderId="0" xfId="18" applyNumberFormat="1" applyFont="1"/>
    <xf numFmtId="171" fontId="2" fillId="0" borderId="0" xfId="18" applyNumberFormat="1" applyFont="1"/>
    <xf numFmtId="0" fontId="47" fillId="50" borderId="0" xfId="18" applyFont="1" applyFill="1" applyAlignment="1">
      <alignment horizontal="left"/>
    </xf>
    <xf numFmtId="0" fontId="20" fillId="0" borderId="0" xfId="18" applyFont="1" applyAlignment="1">
      <alignment vertical="center"/>
    </xf>
    <xf numFmtId="0" fontId="140" fillId="0" borderId="0" xfId="23" applyAlignment="1">
      <alignment vertical="center"/>
    </xf>
    <xf numFmtId="0" fontId="20" fillId="0" borderId="0" xfId="18" applyFont="1" applyAlignment="1">
      <alignment horizontal="right" vertical="center"/>
    </xf>
    <xf numFmtId="197" fontId="2" fillId="0" borderId="0" xfId="18" applyNumberFormat="1" applyFont="1"/>
    <xf numFmtId="0" fontId="44" fillId="50" borderId="0" xfId="18" applyFill="1" applyAlignment="1">
      <alignment horizontal="center"/>
    </xf>
    <xf numFmtId="0" fontId="71" fillId="51" borderId="11" xfId="5" applyFont="1" applyFill="1" applyBorder="1" applyAlignment="1">
      <alignment horizontal="center" vertical="center"/>
    </xf>
    <xf numFmtId="0" fontId="2" fillId="50" borderId="10" xfId="18" applyFont="1" applyFill="1" applyBorder="1" applyAlignment="1">
      <alignment horizontal="center" vertical="top" wrapText="1"/>
    </xf>
    <xf numFmtId="0" fontId="2" fillId="50" borderId="0" xfId="18" applyFont="1" applyFill="1" applyAlignment="1">
      <alignment horizontal="center" vertical="top" wrapText="1"/>
    </xf>
    <xf numFmtId="0" fontId="2" fillId="50" borderId="0" xfId="18" applyFont="1" applyFill="1" applyAlignment="1">
      <alignment horizontal="left" vertical="top"/>
    </xf>
    <xf numFmtId="0" fontId="44" fillId="50" borderId="0" xfId="18" applyFill="1" applyAlignment="1">
      <alignment horizontal="left" vertical="center"/>
    </xf>
    <xf numFmtId="0" fontId="71" fillId="60" borderId="9" xfId="5" applyFont="1" applyFill="1" applyBorder="1" applyAlignment="1">
      <alignment horizontal="center" vertical="center"/>
    </xf>
    <xf numFmtId="0" fontId="50" fillId="50" borderId="10" xfId="5" applyFont="1" applyFill="1" applyBorder="1"/>
    <xf numFmtId="0" fontId="79" fillId="50" borderId="9" xfId="5" applyFont="1" applyFill="1" applyBorder="1" applyAlignment="1" applyProtection="1">
      <alignment vertical="center"/>
      <protection hidden="1"/>
    </xf>
    <xf numFmtId="0" fontId="66" fillId="50" borderId="10" xfId="18" applyFont="1" applyFill="1" applyBorder="1"/>
    <xf numFmtId="0" fontId="56" fillId="50" borderId="0" xfId="18" applyFont="1" applyFill="1"/>
    <xf numFmtId="0" fontId="56" fillId="50" borderId="9" xfId="20" applyFont="1" applyFill="1" applyBorder="1" applyAlignment="1">
      <alignment vertical="center"/>
    </xf>
    <xf numFmtId="0" fontId="22" fillId="86" borderId="0" xfId="22" applyNumberFormat="1" applyFill="1" applyBorder="1" applyAlignment="1">
      <alignment horizontal="center"/>
    </xf>
    <xf numFmtId="0" fontId="44" fillId="50" borderId="10" xfId="18" applyFill="1" applyBorder="1" applyAlignment="1">
      <alignment horizontal="center" vertical="center" wrapText="1"/>
    </xf>
    <xf numFmtId="0" fontId="44" fillId="50" borderId="0" xfId="18" applyFill="1" applyAlignment="1">
      <alignment horizontal="center" vertical="center" wrapText="1"/>
    </xf>
    <xf numFmtId="0" fontId="66" fillId="50" borderId="8" xfId="18" applyFont="1" applyFill="1" applyBorder="1"/>
    <xf numFmtId="0" fontId="56" fillId="50" borderId="6" xfId="18" applyFont="1" applyFill="1" applyBorder="1"/>
    <xf numFmtId="0" fontId="56" fillId="50" borderId="7" xfId="20" applyFont="1" applyFill="1" applyBorder="1" applyAlignment="1">
      <alignment vertical="center"/>
    </xf>
    <xf numFmtId="0" fontId="47" fillId="0" borderId="0" xfId="18" applyFont="1" applyAlignment="1">
      <alignment vertical="center"/>
    </xf>
    <xf numFmtId="0" fontId="36" fillId="0" borderId="0" xfId="18" applyFont="1" applyAlignment="1">
      <alignment horizontal="right" vertical="center"/>
    </xf>
    <xf numFmtId="0" fontId="44" fillId="50" borderId="0" xfId="18" applyFill="1" applyAlignment="1">
      <alignment vertical="center"/>
    </xf>
    <xf numFmtId="0" fontId="2" fillId="50" borderId="10" xfId="18" applyFont="1" applyFill="1" applyBorder="1" applyAlignment="1">
      <alignment horizontal="left" vertical="center"/>
    </xf>
    <xf numFmtId="0" fontId="2" fillId="50" borderId="0" xfId="18" applyFont="1" applyFill="1" applyAlignment="1">
      <alignment horizontal="left" vertical="center"/>
    </xf>
    <xf numFmtId="0" fontId="44" fillId="52" borderId="0" xfId="18" applyFill="1" applyAlignment="1">
      <alignment horizontal="center" vertical="center"/>
    </xf>
    <xf numFmtId="0" fontId="75" fillId="50" borderId="0" xfId="18" applyFont="1" applyFill="1" applyAlignment="1">
      <alignment vertical="center"/>
    </xf>
    <xf numFmtId="0" fontId="22" fillId="87" borderId="0" xfId="22" applyNumberFormat="1" applyFill="1" applyBorder="1" applyAlignment="1">
      <alignment horizontal="center" vertical="center"/>
    </xf>
    <xf numFmtId="0" fontId="44" fillId="51" borderId="0" xfId="18" applyFill="1" applyAlignment="1">
      <alignment horizontal="center" vertical="center"/>
    </xf>
    <xf numFmtId="0" fontId="44" fillId="0" borderId="0" xfId="18" applyAlignment="1">
      <alignment vertical="center"/>
    </xf>
    <xf numFmtId="0" fontId="36" fillId="50" borderId="0" xfId="18" applyFont="1" applyFill="1" applyAlignment="1">
      <alignment vertical="center"/>
    </xf>
    <xf numFmtId="0" fontId="47" fillId="50" borderId="0" xfId="18" applyFont="1" applyFill="1" applyAlignment="1">
      <alignment vertical="center"/>
    </xf>
    <xf numFmtId="0" fontId="44" fillId="51" borderId="0" xfId="18" applyFill="1" applyAlignment="1">
      <alignment vertical="center"/>
    </xf>
    <xf numFmtId="0" fontId="2" fillId="50" borderId="10" xfId="18" applyFont="1" applyFill="1" applyBorder="1" applyAlignment="1">
      <alignment vertical="top"/>
    </xf>
    <xf numFmtId="0" fontId="2" fillId="50" borderId="0" xfId="18" applyFont="1" applyFill="1" applyAlignment="1">
      <alignment vertical="top"/>
    </xf>
    <xf numFmtId="0" fontId="22" fillId="87" borderId="0" xfId="6" applyNumberFormat="1" applyFill="1" applyBorder="1" applyAlignment="1">
      <alignment horizontal="center" vertical="center"/>
    </xf>
    <xf numFmtId="0" fontId="44" fillId="0" borderId="0" xfId="18" applyAlignment="1">
      <alignment horizontal="center"/>
    </xf>
    <xf numFmtId="0" fontId="46" fillId="50" borderId="0" xfId="18" applyFont="1" applyFill="1" applyAlignment="1">
      <alignment vertical="center"/>
    </xf>
    <xf numFmtId="0" fontId="144" fillId="50" borderId="0" xfId="18" applyFont="1" applyFill="1" applyAlignment="1">
      <alignment horizontal="center" vertical="center"/>
    </xf>
    <xf numFmtId="0" fontId="49" fillId="58" borderId="0" xfId="5" applyFont="1" applyFill="1" applyAlignment="1">
      <alignment horizontal="center" vertical="center"/>
    </xf>
    <xf numFmtId="0" fontId="70" fillId="99" borderId="78" xfId="5" applyFont="1" applyFill="1" applyBorder="1" applyAlignment="1">
      <alignment horizontal="center" vertical="center"/>
    </xf>
    <xf numFmtId="0" fontId="145" fillId="0" borderId="0" xfId="0" applyFont="1"/>
    <xf numFmtId="0" fontId="146" fillId="50" borderId="0" xfId="7" applyFont="1" applyFill="1" applyAlignment="1">
      <alignment horizontal="left" vertical="center"/>
    </xf>
    <xf numFmtId="0" fontId="147" fillId="50" borderId="0" xfId="7" applyFont="1" applyFill="1" applyAlignment="1">
      <alignment horizontal="left" vertical="center"/>
    </xf>
    <xf numFmtId="166" fontId="148" fillId="50" borderId="0" xfId="8" applyNumberFormat="1" applyFont="1" applyFill="1" applyAlignment="1">
      <alignment vertical="center"/>
    </xf>
    <xf numFmtId="0" fontId="149" fillId="50" borderId="0" xfId="6" applyFont="1" applyFill="1" applyAlignment="1">
      <alignment horizontal="left" vertical="center"/>
    </xf>
    <xf numFmtId="166" fontId="150" fillId="50" borderId="0" xfId="8" applyNumberFormat="1" applyFont="1" applyFill="1" applyAlignment="1">
      <alignment horizontal="right" vertical="center"/>
    </xf>
    <xf numFmtId="166" fontId="150" fillId="50" borderId="0" xfId="8" applyNumberFormat="1" applyFont="1" applyFill="1" applyAlignment="1">
      <alignment horizontal="left" vertical="center"/>
    </xf>
    <xf numFmtId="0" fontId="151" fillId="50" borderId="0" xfId="7" applyFont="1" applyFill="1" applyAlignment="1">
      <alignment horizontal="left" vertical="center"/>
    </xf>
    <xf numFmtId="0" fontId="148" fillId="88" borderId="0" xfId="8" applyFont="1" applyFill="1" applyAlignment="1">
      <alignment horizontal="right" vertical="center"/>
    </xf>
    <xf numFmtId="0" fontId="62" fillId="50" borderId="0" xfId="7" applyFont="1" applyFill="1" applyAlignment="1">
      <alignment horizontal="center" vertical="center"/>
    </xf>
    <xf numFmtId="0" fontId="40" fillId="50" borderId="0" xfId="7" applyFont="1" applyFill="1" applyAlignment="1">
      <alignment horizontal="right" vertical="center"/>
    </xf>
    <xf numFmtId="0" fontId="152" fillId="50" borderId="0" xfId="0" applyFont="1" applyFill="1" applyAlignment="1">
      <alignment horizontal="left" vertical="center"/>
    </xf>
    <xf numFmtId="0" fontId="28" fillId="51" borderId="0" xfId="7" applyFont="1" applyFill="1" applyAlignment="1">
      <alignment horizontal="center" vertical="center"/>
    </xf>
    <xf numFmtId="0" fontId="22" fillId="50" borderId="0" xfId="6" applyFill="1" applyAlignment="1">
      <alignment vertical="center"/>
    </xf>
    <xf numFmtId="0" fontId="127" fillId="50" borderId="0" xfId="0" applyFont="1" applyFill="1" applyAlignment="1">
      <alignment vertical="center"/>
    </xf>
    <xf numFmtId="0" fontId="0" fillId="50" borderId="0" xfId="0" applyFill="1" applyAlignment="1">
      <alignment horizontal="left" vertical="center" wrapText="1"/>
    </xf>
    <xf numFmtId="0" fontId="153" fillId="50" borderId="0" xfId="0" applyFont="1" applyFill="1" applyAlignment="1">
      <alignment vertical="center"/>
    </xf>
    <xf numFmtId="0" fontId="154" fillId="50" borderId="0" xfId="0" applyFont="1" applyFill="1" applyAlignment="1">
      <alignment vertical="center"/>
    </xf>
    <xf numFmtId="0" fontId="141" fillId="50" borderId="0" xfId="6" applyFont="1" applyFill="1" applyAlignment="1">
      <alignment vertical="center"/>
    </xf>
    <xf numFmtId="0" fontId="84" fillId="50" borderId="0" xfId="0" applyFont="1" applyFill="1" applyAlignment="1">
      <alignment vertical="center"/>
    </xf>
    <xf numFmtId="0" fontId="29" fillId="51" borderId="0" xfId="0" applyFont="1" applyFill="1" applyAlignment="1">
      <alignment horizontal="center" vertical="center"/>
    </xf>
    <xf numFmtId="0" fontId="155" fillId="50" borderId="0" xfId="0" applyFont="1" applyFill="1" applyAlignment="1">
      <alignment horizontal="left" vertical="center"/>
    </xf>
    <xf numFmtId="0" fontId="0" fillId="52" borderId="0" xfId="0" applyFill="1" applyAlignment="1">
      <alignment vertical="center"/>
    </xf>
    <xf numFmtId="0" fontId="69" fillId="40" borderId="22" xfId="0" applyFont="1" applyFill="1" applyBorder="1" applyAlignment="1">
      <alignment horizontal="center" vertical="center"/>
    </xf>
    <xf numFmtId="0" fontId="0" fillId="51" borderId="0" xfId="0" applyFill="1" applyAlignment="1">
      <alignment vertical="center"/>
    </xf>
    <xf numFmtId="0" fontId="44" fillId="0" borderId="0" xfId="0" applyFont="1" applyAlignment="1">
      <alignment vertical="center"/>
    </xf>
    <xf numFmtId="0" fontId="160" fillId="15" borderId="0" xfId="26" applyFont="1" applyFill="1" applyAlignment="1">
      <alignment horizontal="left" vertical="center"/>
    </xf>
    <xf numFmtId="0" fontId="160" fillId="18" borderId="0" xfId="26" applyFont="1" applyFill="1" applyAlignment="1">
      <alignment horizontal="left" vertical="center"/>
    </xf>
    <xf numFmtId="0" fontId="160" fillId="17" borderId="0" xfId="26" applyFont="1" applyFill="1" applyAlignment="1">
      <alignment horizontal="left" vertical="center"/>
    </xf>
    <xf numFmtId="0" fontId="44" fillId="54" borderId="0" xfId="0" applyFont="1" applyFill="1" applyAlignment="1">
      <alignment vertical="center"/>
    </xf>
    <xf numFmtId="0" fontId="158" fillId="50" borderId="0" xfId="26" applyFont="1" applyFill="1" applyAlignment="1">
      <alignment horizontal="center" vertical="center"/>
    </xf>
    <xf numFmtId="0" fontId="37" fillId="58" borderId="0" xfId="5" applyFont="1" applyFill="1" applyAlignment="1">
      <alignment horizontal="center" vertical="center"/>
    </xf>
    <xf numFmtId="0" fontId="3" fillId="50" borderId="0" xfId="4" applyFont="1" applyFill="1" applyAlignment="1">
      <alignment vertical="center"/>
    </xf>
    <xf numFmtId="0" fontId="161" fillId="50" borderId="0" xfId="4" applyFont="1" applyFill="1" applyAlignment="1">
      <alignment horizontal="left" wrapText="1"/>
    </xf>
    <xf numFmtId="0" fontId="3" fillId="0" borderId="0" xfId="4" applyFont="1" applyAlignment="1">
      <alignment vertical="center"/>
    </xf>
    <xf numFmtId="0" fontId="162" fillId="50" borderId="7" xfId="5" applyFont="1" applyFill="1" applyBorder="1" applyAlignment="1" applyProtection="1">
      <alignment vertical="center"/>
      <protection hidden="1"/>
    </xf>
    <xf numFmtId="0" fontId="37" fillId="50" borderId="0" xfId="5" applyFont="1" applyFill="1" applyAlignment="1">
      <alignment horizontal="center" vertical="center"/>
    </xf>
    <xf numFmtId="0" fontId="162" fillId="50" borderId="9" xfId="5" applyFont="1" applyFill="1" applyBorder="1" applyAlignment="1" applyProtection="1">
      <alignment vertical="center"/>
      <protection hidden="1"/>
    </xf>
    <xf numFmtId="0" fontId="163" fillId="50" borderId="0" xfId="5" applyFont="1" applyFill="1" applyAlignment="1" applyProtection="1">
      <alignment horizontal="center" vertical="center"/>
      <protection hidden="1"/>
    </xf>
    <xf numFmtId="0" fontId="165" fillId="50" borderId="0" xfId="0" applyFont="1" applyFill="1" applyAlignment="1">
      <alignment vertical="center"/>
    </xf>
    <xf numFmtId="0" fontId="42" fillId="50" borderId="0" xfId="0" applyFont="1" applyFill="1" applyAlignment="1">
      <alignment vertical="center"/>
    </xf>
    <xf numFmtId="0" fontId="44" fillId="50" borderId="0" xfId="0" applyFont="1" applyFill="1" applyAlignment="1">
      <alignment vertical="center"/>
    </xf>
    <xf numFmtId="0" fontId="161" fillId="50" borderId="0" xfId="4" applyFont="1" applyFill="1" applyAlignment="1">
      <alignment vertical="top"/>
    </xf>
    <xf numFmtId="0" fontId="36" fillId="50" borderId="0" xfId="5" applyFont="1" applyFill="1" applyAlignment="1" applyProtection="1">
      <alignment vertical="center"/>
      <protection hidden="1"/>
    </xf>
    <xf numFmtId="0" fontId="11" fillId="50" borderId="0" xfId="0" applyFont="1" applyFill="1" applyAlignment="1">
      <alignment horizontal="center" vertical="center"/>
    </xf>
    <xf numFmtId="0" fontId="166" fillId="50" borderId="11" xfId="5" applyFont="1" applyFill="1" applyBorder="1"/>
    <xf numFmtId="0" fontId="156" fillId="50" borderId="12" xfId="5" applyFont="1" applyFill="1" applyBorder="1" applyAlignment="1">
      <alignment horizontal="center" vertical="center"/>
    </xf>
    <xf numFmtId="0" fontId="46" fillId="50" borderId="12" xfId="5" applyFont="1" applyFill="1" applyBorder="1" applyAlignment="1" applyProtection="1">
      <alignment horizontal="left" vertical="center"/>
      <protection hidden="1"/>
    </xf>
    <xf numFmtId="0" fontId="46" fillId="50" borderId="12" xfId="5" applyFont="1" applyFill="1" applyBorder="1" applyAlignment="1" applyProtection="1">
      <alignment vertical="center"/>
      <protection hidden="1"/>
    </xf>
    <xf numFmtId="0" fontId="36" fillId="50" borderId="12" xfId="5" applyFont="1" applyFill="1" applyBorder="1" applyAlignment="1" applyProtection="1">
      <alignment vertical="center"/>
      <protection hidden="1"/>
    </xf>
    <xf numFmtId="0" fontId="0" fillId="0" borderId="12" xfId="0" applyBorder="1"/>
    <xf numFmtId="0" fontId="167" fillId="50" borderId="88" xfId="9" applyFont="1" applyFill="1" applyBorder="1" applyAlignment="1">
      <alignment horizontal="center" vertical="center"/>
    </xf>
    <xf numFmtId="0" fontId="168" fillId="131" borderId="89" xfId="10" applyFont="1" applyFill="1" applyBorder="1" applyAlignment="1">
      <alignment horizontal="right" vertical="center"/>
    </xf>
    <xf numFmtId="0" fontId="168" fillId="131" borderId="88" xfId="10" applyFont="1" applyFill="1" applyBorder="1" applyAlignment="1">
      <alignment horizontal="right" vertical="center"/>
    </xf>
    <xf numFmtId="0" fontId="168" fillId="131" borderId="88" xfId="10" applyFont="1" applyFill="1" applyBorder="1" applyAlignment="1">
      <alignment horizontal="left" vertical="center"/>
    </xf>
    <xf numFmtId="1" fontId="168" fillId="131" borderId="88" xfId="10" applyNumberFormat="1" applyFont="1" applyFill="1" applyBorder="1" applyAlignment="1">
      <alignment horizontal="right" vertical="center"/>
    </xf>
    <xf numFmtId="0" fontId="0" fillId="131" borderId="88" xfId="0" applyFill="1" applyBorder="1"/>
    <xf numFmtId="0" fontId="21" fillId="49" borderId="90" xfId="0" applyFont="1" applyFill="1" applyBorder="1" applyAlignment="1">
      <alignment horizontal="right" vertical="center"/>
    </xf>
    <xf numFmtId="0" fontId="169" fillId="50" borderId="0" xfId="0" applyFont="1" applyFill="1" applyAlignment="1">
      <alignment horizontal="right" vertical="center"/>
    </xf>
    <xf numFmtId="0" fontId="47" fillId="50" borderId="0" xfId="0" applyFont="1" applyFill="1" applyAlignment="1">
      <alignment horizontal="right" vertical="center"/>
    </xf>
    <xf numFmtId="0" fontId="49" fillId="6" borderId="7" xfId="5" applyFont="1" applyFill="1" applyBorder="1" applyAlignment="1" applyProtection="1">
      <alignment horizontal="center" vertical="center" textRotation="90"/>
      <protection locked="0"/>
    </xf>
    <xf numFmtId="0" fontId="170" fillId="64" borderId="6" xfId="11" applyFont="1" applyFill="1" applyBorder="1" applyAlignment="1">
      <alignment horizontal="left" vertical="center"/>
    </xf>
    <xf numFmtId="0" fontId="170" fillId="64" borderId="6" xfId="11" applyFont="1" applyFill="1" applyBorder="1" applyAlignment="1">
      <alignment horizontal="center" vertical="center"/>
    </xf>
    <xf numFmtId="1" fontId="170" fillId="64" borderId="6" xfId="11" applyNumberFormat="1" applyFont="1" applyFill="1" applyBorder="1" applyAlignment="1">
      <alignment horizontal="center" vertical="center"/>
    </xf>
    <xf numFmtId="0" fontId="171" fillId="64" borderId="6" xfId="5" applyFont="1" applyFill="1" applyBorder="1" applyAlignment="1">
      <alignment horizontal="left" vertical="center" wrapText="1"/>
    </xf>
    <xf numFmtId="0" fontId="50" fillId="64" borderId="6" xfId="5" applyFont="1" applyFill="1" applyBorder="1" applyAlignment="1">
      <alignment horizontal="center" vertical="center" wrapText="1"/>
    </xf>
    <xf numFmtId="0" fontId="52" fillId="64" borderId="9" xfId="10" applyFont="1" applyFill="1" applyBorder="1" applyAlignment="1">
      <alignment horizontal="center" vertical="center"/>
    </xf>
    <xf numFmtId="0" fontId="170" fillId="64" borderId="0" xfId="11" applyFont="1" applyFill="1" applyAlignment="1">
      <alignment horizontal="right" vertical="center"/>
    </xf>
    <xf numFmtId="0" fontId="170" fillId="64" borderId="0" xfId="11" applyFont="1" applyFill="1" applyAlignment="1">
      <alignment horizontal="center" vertical="center"/>
    </xf>
    <xf numFmtId="1" fontId="170" fillId="64" borderId="0" xfId="11" applyNumberFormat="1" applyFont="1" applyFill="1" applyAlignment="1">
      <alignment horizontal="center" vertical="center"/>
    </xf>
    <xf numFmtId="0" fontId="174" fillId="64" borderId="0" xfId="0" applyFont="1" applyFill="1" applyAlignment="1">
      <alignment horizontal="center" vertical="center" wrapText="1"/>
    </xf>
    <xf numFmtId="0" fontId="39" fillId="64" borderId="0" xfId="5" applyFont="1" applyFill="1" applyAlignment="1">
      <alignment horizontal="center" vertical="center" wrapText="1"/>
    </xf>
    <xf numFmtId="0" fontId="170" fillId="132" borderId="0" xfId="10" applyFont="1" applyFill="1" applyAlignment="1">
      <alignment horizontal="left" vertical="center"/>
    </xf>
    <xf numFmtId="0" fontId="170" fillId="132" borderId="0" xfId="10" applyFont="1" applyFill="1" applyAlignment="1">
      <alignment horizontal="right" vertical="center"/>
    </xf>
    <xf numFmtId="1" fontId="170" fillId="132" borderId="0" xfId="10" applyNumberFormat="1" applyFont="1" applyFill="1" applyAlignment="1">
      <alignment horizontal="right" vertical="center"/>
    </xf>
    <xf numFmtId="0" fontId="49" fillId="50" borderId="0" xfId="5" applyFont="1" applyFill="1" applyAlignment="1">
      <alignment horizontal="left" vertical="center"/>
    </xf>
    <xf numFmtId="0" fontId="18" fillId="50" borderId="0" xfId="5" applyFont="1" applyFill="1" applyAlignment="1">
      <alignment horizontal="right" vertical="center"/>
    </xf>
    <xf numFmtId="0" fontId="30" fillId="50" borderId="0" xfId="5" applyFont="1" applyFill="1" applyAlignment="1">
      <alignment vertical="center"/>
    </xf>
    <xf numFmtId="0" fontId="40" fillId="50" borderId="0" xfId="12" applyFont="1" applyFill="1" applyAlignment="1">
      <alignment horizontal="right" vertical="center"/>
    </xf>
    <xf numFmtId="0" fontId="54" fillId="50" borderId="0" xfId="12" applyFont="1" applyFill="1" applyAlignment="1">
      <alignment vertical="center"/>
    </xf>
    <xf numFmtId="0" fontId="39" fillId="50" borderId="0" xfId="13" applyFont="1" applyFill="1" applyAlignment="1">
      <alignment horizontal="left" vertical="center"/>
    </xf>
    <xf numFmtId="0" fontId="29" fillId="50" borderId="0" xfId="0" applyFont="1" applyFill="1" applyAlignment="1">
      <alignment horizontal="right" vertical="center"/>
    </xf>
    <xf numFmtId="0" fontId="55" fillId="50" borderId="10" xfId="0" applyFont="1" applyFill="1" applyBorder="1" applyAlignment="1">
      <alignment horizontal="right" vertical="center"/>
    </xf>
    <xf numFmtId="0" fontId="6" fillId="49" borderId="0" xfId="3" quotePrefix="1" applyFont="1" applyFill="1" applyAlignment="1">
      <alignment horizontal="center" vertical="center"/>
    </xf>
    <xf numFmtId="0" fontId="56" fillId="50" borderId="0" xfId="1" applyFont="1" applyFill="1" applyAlignment="1">
      <alignment horizontal="left" vertical="center"/>
    </xf>
    <xf numFmtId="0" fontId="36" fillId="50" borderId="0" xfId="12" applyFont="1" applyFill="1" applyAlignment="1">
      <alignment vertical="center"/>
    </xf>
    <xf numFmtId="0" fontId="39" fillId="50" borderId="0" xfId="14" applyFont="1" applyFill="1" applyAlignment="1">
      <alignment horizontal="right" vertical="center"/>
    </xf>
    <xf numFmtId="0" fontId="42" fillId="50" borderId="0" xfId="1" applyFont="1" applyFill="1" applyAlignment="1">
      <alignment horizontal="right" vertical="center"/>
    </xf>
    <xf numFmtId="1" fontId="57" fillId="79" borderId="0" xfId="5" applyNumberFormat="1" applyFont="1" applyFill="1" applyAlignment="1" applyProtection="1">
      <alignment horizontal="center" vertical="center"/>
      <protection hidden="1"/>
    </xf>
    <xf numFmtId="0" fontId="40" fillId="50" borderId="10" xfId="1" applyFont="1" applyFill="1" applyBorder="1" applyAlignment="1">
      <alignment vertical="center" wrapText="1"/>
    </xf>
    <xf numFmtId="0" fontId="46" fillId="47" borderId="0" xfId="5" applyFont="1" applyFill="1" applyAlignment="1">
      <alignment horizontal="center" vertical="center"/>
    </xf>
    <xf numFmtId="0" fontId="56" fillId="47" borderId="0" xfId="5" applyFont="1" applyFill="1" applyAlignment="1">
      <alignment horizontal="left" vertical="center"/>
    </xf>
    <xf numFmtId="0" fontId="24" fillId="50" borderId="0" xfId="0" applyFont="1" applyFill="1" applyAlignment="1">
      <alignment horizontal="center" vertical="center"/>
    </xf>
    <xf numFmtId="0" fontId="24" fillId="50" borderId="10" xfId="0" applyFont="1" applyFill="1" applyBorder="1" applyAlignment="1">
      <alignment horizontal="center" vertical="center"/>
    </xf>
    <xf numFmtId="0" fontId="175" fillId="50" borderId="0" xfId="3" quotePrefix="1" applyFont="1" applyFill="1" applyAlignment="1">
      <alignment horizontal="center" vertical="center"/>
    </xf>
    <xf numFmtId="199" fontId="176" fillId="50" borderId="0" xfId="0" applyNumberFormat="1" applyFont="1" applyFill="1" applyAlignment="1">
      <alignment horizontal="right" vertical="center"/>
    </xf>
    <xf numFmtId="199" fontId="19" fillId="50" borderId="0" xfId="0" applyNumberFormat="1" applyFont="1" applyFill="1" applyAlignment="1">
      <alignment horizontal="right" vertical="center"/>
    </xf>
    <xf numFmtId="4" fontId="0" fillId="52" borderId="0" xfId="0" applyNumberFormat="1" applyFill="1" applyAlignment="1">
      <alignment horizontal="left" vertical="center"/>
    </xf>
    <xf numFmtId="164" fontId="59" fillId="133" borderId="0" xfId="1" applyNumberFormat="1" applyFont="1" applyFill="1" applyAlignment="1">
      <alignment horizontal="center" vertical="center"/>
    </xf>
    <xf numFmtId="0" fontId="177" fillId="50" borderId="0" xfId="14" applyFont="1" applyFill="1" applyAlignment="1">
      <alignment horizontal="left" vertical="center"/>
    </xf>
    <xf numFmtId="0" fontId="2" fillId="50" borderId="0" xfId="14" applyFill="1" applyAlignment="1">
      <alignment horizontal="left" vertical="center"/>
    </xf>
    <xf numFmtId="0" fontId="2" fillId="50" borderId="0" xfId="14" applyFill="1" applyAlignment="1">
      <alignment vertical="center" wrapText="1"/>
    </xf>
    <xf numFmtId="0" fontId="178" fillId="50" borderId="0" xfId="5" applyFont="1" applyFill="1" applyAlignment="1">
      <alignment horizontal="right" vertical="center"/>
    </xf>
    <xf numFmtId="164" fontId="36" fillId="79" borderId="0" xfId="5" applyNumberFormat="1" applyFont="1" applyFill="1" applyAlignment="1">
      <alignment horizontal="center" vertical="center"/>
    </xf>
    <xf numFmtId="0" fontId="179" fillId="79" borderId="10" xfId="5" applyFont="1" applyFill="1" applyBorder="1" applyAlignment="1">
      <alignment horizontal="left" vertical="center"/>
    </xf>
    <xf numFmtId="0" fontId="62" fillId="134" borderId="91" xfId="10" applyFont="1" applyFill="1" applyBorder="1" applyAlignment="1">
      <alignment horizontal="left" vertical="center"/>
    </xf>
    <xf numFmtId="0" fontId="62" fillId="134" borderId="91" xfId="10" applyFont="1" applyFill="1" applyBorder="1" applyAlignment="1">
      <alignment horizontal="right" vertical="center"/>
    </xf>
    <xf numFmtId="1" fontId="62" fillId="134" borderId="91" xfId="10" applyNumberFormat="1" applyFont="1" applyFill="1" applyBorder="1" applyAlignment="1">
      <alignment horizontal="right" vertical="center"/>
    </xf>
    <xf numFmtId="0" fontId="180" fillId="51" borderId="91" xfId="0" applyFont="1" applyFill="1" applyBorder="1" applyAlignment="1">
      <alignment horizontal="left" vertical="center"/>
    </xf>
    <xf numFmtId="0" fontId="180" fillId="51" borderId="91" xfId="7" applyFont="1" applyFill="1" applyBorder="1" applyAlignment="1">
      <alignment horizontal="right" vertical="center"/>
    </xf>
    <xf numFmtId="0" fontId="181" fillId="51" borderId="91" xfId="0" applyFont="1" applyFill="1" applyBorder="1" applyAlignment="1">
      <alignment horizontal="right" vertical="center"/>
    </xf>
    <xf numFmtId="0" fontId="63" fillId="47" borderId="91" xfId="0" applyFont="1" applyFill="1" applyBorder="1" applyAlignment="1">
      <alignment horizontal="left" vertical="center"/>
    </xf>
    <xf numFmtId="0" fontId="64" fillId="50" borderId="91" xfId="0" applyFont="1" applyFill="1" applyBorder="1" applyAlignment="1">
      <alignment vertical="center"/>
    </xf>
    <xf numFmtId="0" fontId="0" fillId="50" borderId="91" xfId="0" applyFill="1" applyBorder="1" applyAlignment="1">
      <alignment vertical="center"/>
    </xf>
    <xf numFmtId="0" fontId="65" fillId="50" borderId="92" xfId="0" applyFont="1" applyFill="1" applyBorder="1" applyAlignment="1">
      <alignment horizontal="right" vertical="center"/>
    </xf>
    <xf numFmtId="0" fontId="13" fillId="50" borderId="0" xfId="0" applyFont="1" applyFill="1" applyAlignment="1">
      <alignment horizontal="center" vertical="center"/>
    </xf>
    <xf numFmtId="0" fontId="182" fillId="64" borderId="24" xfId="10" applyFont="1" applyFill="1" applyBorder="1" applyAlignment="1">
      <alignment horizontal="left" vertical="center"/>
    </xf>
    <xf numFmtId="1" fontId="182" fillId="64" borderId="24" xfId="10" applyNumberFormat="1" applyFont="1" applyFill="1" applyBorder="1" applyAlignment="1">
      <alignment horizontal="left" vertical="center"/>
    </xf>
    <xf numFmtId="0" fontId="67" fillId="135" borderId="24" xfId="7" applyFont="1" applyFill="1" applyBorder="1" applyAlignment="1">
      <alignment horizontal="center" vertical="center"/>
    </xf>
    <xf numFmtId="0" fontId="51" fillId="136" borderId="24" xfId="7" applyFont="1" applyFill="1" applyBorder="1" applyAlignment="1">
      <alignment horizontal="center" vertical="center"/>
    </xf>
    <xf numFmtId="0" fontId="68" fillId="124" borderId="17" xfId="7" applyFont="1" applyFill="1" applyBorder="1" applyAlignment="1">
      <alignment horizontal="center" vertical="center"/>
    </xf>
    <xf numFmtId="0" fontId="67" fillId="135" borderId="93" xfId="7" applyFont="1" applyFill="1" applyBorder="1" applyAlignment="1">
      <alignment horizontal="center" vertical="center"/>
    </xf>
    <xf numFmtId="0" fontId="50" fillId="132" borderId="26" xfId="5" applyFont="1" applyFill="1" applyBorder="1" applyAlignment="1" applyProtection="1">
      <alignment horizontal="center" vertical="center"/>
      <protection locked="0"/>
    </xf>
    <xf numFmtId="0" fontId="63" fillId="132" borderId="0" xfId="5" applyFont="1" applyFill="1" applyAlignment="1" applyProtection="1">
      <alignment horizontal="center" vertical="center"/>
      <protection locked="0"/>
    </xf>
    <xf numFmtId="0" fontId="71" fillId="51" borderId="0" xfId="5" applyFont="1" applyFill="1" applyAlignment="1" applyProtection="1">
      <alignment horizontal="center" vertical="center"/>
      <protection hidden="1"/>
    </xf>
    <xf numFmtId="200" fontId="50" fillId="137" borderId="27" xfId="5" applyNumberFormat="1" applyFont="1" applyFill="1" applyBorder="1" applyAlignment="1">
      <alignment horizontal="center" vertical="center"/>
    </xf>
    <xf numFmtId="200" fontId="50" fillId="137" borderId="0" xfId="5" applyNumberFormat="1" applyFont="1" applyFill="1" applyAlignment="1">
      <alignment horizontal="center" vertical="center"/>
    </xf>
    <xf numFmtId="200" fontId="50" fillId="137" borderId="3" xfId="5" applyNumberFormat="1" applyFont="1" applyFill="1" applyBorder="1" applyAlignment="1">
      <alignment horizontal="center" vertical="center"/>
    </xf>
    <xf numFmtId="0" fontId="50" fillId="132" borderId="94" xfId="5" applyFont="1" applyFill="1" applyBorder="1" applyAlignment="1" applyProtection="1">
      <alignment horizontal="center" vertical="center"/>
      <protection hidden="1"/>
    </xf>
    <xf numFmtId="0" fontId="50" fillId="132" borderId="17" xfId="13" applyFont="1" applyFill="1" applyBorder="1" applyAlignment="1">
      <alignment horizontal="center" vertical="center"/>
    </xf>
    <xf numFmtId="0" fontId="39" fillId="51" borderId="17" xfId="15" applyFont="1" applyFill="1" applyBorder="1" applyAlignment="1">
      <alignment horizontal="center" vertical="center"/>
    </xf>
    <xf numFmtId="0" fontId="51" fillId="50" borderId="17" xfId="1" applyFont="1" applyFill="1" applyBorder="1" applyAlignment="1">
      <alignment horizontal="center" vertical="center"/>
    </xf>
    <xf numFmtId="0" fontId="51" fillId="50" borderId="1" xfId="1" applyFont="1" applyFill="1" applyBorder="1" applyAlignment="1">
      <alignment horizontal="center" vertical="center"/>
    </xf>
    <xf numFmtId="0" fontId="35" fillId="50" borderId="17" xfId="16" applyFont="1" applyFill="1" applyBorder="1" applyAlignment="1">
      <alignment horizontal="right" vertical="center"/>
    </xf>
    <xf numFmtId="201" fontId="75" fillId="50" borderId="1" xfId="5" applyNumberFormat="1" applyFont="1" applyFill="1" applyBorder="1" applyAlignment="1">
      <alignment horizontal="left" vertical="center"/>
    </xf>
    <xf numFmtId="164" fontId="76" fillId="138" borderId="96" xfId="5" applyNumberFormat="1" applyFont="1" applyFill="1" applyBorder="1" applyAlignment="1">
      <alignment horizontal="center" vertical="center"/>
    </xf>
    <xf numFmtId="1" fontId="76" fillId="47" borderId="97" xfId="5" applyNumberFormat="1" applyFont="1" applyFill="1" applyBorder="1" applyAlignment="1">
      <alignment horizontal="center" vertical="center"/>
    </xf>
    <xf numFmtId="0" fontId="39" fillId="51" borderId="0" xfId="15" applyFont="1" applyFill="1" applyAlignment="1">
      <alignment horizontal="center" vertical="center"/>
    </xf>
    <xf numFmtId="1" fontId="77" fillId="47" borderId="97" xfId="5" applyNumberFormat="1" applyFont="1" applyFill="1" applyBorder="1" applyAlignment="1">
      <alignment horizontal="center" vertical="center"/>
    </xf>
    <xf numFmtId="0" fontId="78" fillId="50" borderId="98" xfId="5" applyFont="1" applyFill="1" applyBorder="1" applyAlignment="1" applyProtection="1">
      <alignment horizontal="center" vertical="center"/>
      <protection hidden="1"/>
    </xf>
    <xf numFmtId="164" fontId="186" fillId="47" borderId="99" xfId="5" applyNumberFormat="1" applyFont="1" applyFill="1" applyBorder="1" applyAlignment="1">
      <alignment horizontal="center" vertical="center"/>
    </xf>
    <xf numFmtId="0" fontId="46" fillId="50" borderId="21" xfId="5" applyFont="1" applyFill="1" applyBorder="1" applyAlignment="1" applyProtection="1">
      <alignment horizontal="right" vertical="center"/>
      <protection hidden="1"/>
    </xf>
    <xf numFmtId="0" fontId="57" fillId="83" borderId="3" xfId="5" applyFont="1" applyFill="1" applyBorder="1" applyAlignment="1">
      <alignment horizontal="center" vertical="center"/>
    </xf>
    <xf numFmtId="202" fontId="40" fillId="139" borderId="0" xfId="5" applyNumberFormat="1" applyFont="1" applyFill="1" applyAlignment="1">
      <alignment horizontal="center" vertical="center"/>
    </xf>
    <xf numFmtId="2" fontId="2" fillId="83" borderId="27" xfId="17" applyNumberFormat="1" applyFill="1" applyBorder="1" applyAlignment="1" applyProtection="1">
      <alignment horizontal="center" vertical="center"/>
      <protection locked="0"/>
    </xf>
    <xf numFmtId="166" fontId="187" fillId="51" borderId="0" xfId="5" applyNumberFormat="1" applyFont="1" applyFill="1" applyAlignment="1">
      <alignment horizontal="center" vertical="center"/>
    </xf>
    <xf numFmtId="203" fontId="40" fillId="140" borderId="100" xfId="5" applyNumberFormat="1" applyFont="1" applyFill="1" applyBorder="1" applyAlignment="1">
      <alignment horizontal="center" vertical="center"/>
    </xf>
    <xf numFmtId="1" fontId="50" fillId="140" borderId="101" xfId="5" applyNumberFormat="1" applyFont="1" applyFill="1" applyBorder="1" applyAlignment="1">
      <alignment horizontal="left" vertical="center"/>
    </xf>
    <xf numFmtId="166" fontId="40" fillId="66" borderId="0" xfId="5" applyNumberFormat="1" applyFont="1" applyFill="1" applyAlignment="1">
      <alignment horizontal="center" vertical="center"/>
    </xf>
    <xf numFmtId="1" fontId="79" fillId="141" borderId="102" xfId="5" applyNumberFormat="1" applyFont="1" applyFill="1" applyBorder="1" applyAlignment="1">
      <alignment horizontal="center" vertical="center"/>
    </xf>
    <xf numFmtId="1" fontId="76" fillId="47" borderId="103" xfId="5" applyNumberFormat="1" applyFont="1" applyFill="1" applyBorder="1" applyAlignment="1">
      <alignment horizontal="center" vertical="center"/>
    </xf>
    <xf numFmtId="0" fontId="78" fillId="66" borderId="98" xfId="5" applyFont="1" applyFill="1" applyBorder="1" applyAlignment="1" applyProtection="1">
      <alignment horizontal="center" vertical="center"/>
      <protection hidden="1"/>
    </xf>
    <xf numFmtId="0" fontId="46" fillId="50" borderId="26" xfId="5" applyFont="1" applyFill="1" applyBorder="1" applyAlignment="1" applyProtection="1">
      <alignment horizontal="right" vertical="center"/>
      <protection hidden="1"/>
    </xf>
    <xf numFmtId="2" fontId="2" fillId="83" borderId="3" xfId="17" applyNumberFormat="1" applyFill="1" applyBorder="1" applyAlignment="1" applyProtection="1">
      <alignment horizontal="center" vertical="center"/>
      <protection locked="0"/>
    </xf>
    <xf numFmtId="203" fontId="40" fillId="50" borderId="104" xfId="5" applyNumberFormat="1" applyFont="1" applyFill="1" applyBorder="1" applyAlignment="1">
      <alignment horizontal="center" vertical="center"/>
    </xf>
    <xf numFmtId="0" fontId="50" fillId="50" borderId="105" xfId="5" applyFont="1" applyFill="1" applyBorder="1" applyAlignment="1">
      <alignment horizontal="left" vertical="center"/>
    </xf>
    <xf numFmtId="1" fontId="79" fillId="142" borderId="10" xfId="5" applyNumberFormat="1" applyFont="1" applyFill="1" applyBorder="1" applyAlignment="1">
      <alignment horizontal="center" vertical="center"/>
    </xf>
    <xf numFmtId="0" fontId="160" fillId="50" borderId="0" xfId="4" applyFont="1" applyFill="1" applyAlignment="1">
      <alignment horizontal="center" vertical="center"/>
    </xf>
    <xf numFmtId="0" fontId="167" fillId="143" borderId="9" xfId="9" applyFont="1" applyFill="1" applyBorder="1" applyAlignment="1">
      <alignment horizontal="center" vertical="center"/>
    </xf>
    <xf numFmtId="203" fontId="40" fillId="140" borderId="104" xfId="5" applyNumberFormat="1" applyFont="1" applyFill="1" applyBorder="1" applyAlignment="1">
      <alignment horizontal="center" vertical="center"/>
    </xf>
    <xf numFmtId="0" fontId="50" fillId="140" borderId="105" xfId="5" applyFont="1" applyFill="1" applyBorder="1" applyAlignment="1">
      <alignment horizontal="left" vertical="center"/>
    </xf>
    <xf numFmtId="1" fontId="79" fillId="141" borderId="106" xfId="5" applyNumberFormat="1" applyFont="1" applyFill="1" applyBorder="1" applyAlignment="1">
      <alignment horizontal="center" vertical="center"/>
    </xf>
    <xf numFmtId="1" fontId="79" fillId="141" borderId="107" xfId="5" applyNumberFormat="1" applyFont="1" applyFill="1" applyBorder="1" applyAlignment="1">
      <alignment horizontal="center" vertical="center"/>
    </xf>
    <xf numFmtId="164" fontId="76" fillId="138" borderId="94" xfId="5" applyNumberFormat="1" applyFont="1" applyFill="1" applyBorder="1" applyAlignment="1">
      <alignment horizontal="center" vertical="center"/>
    </xf>
    <xf numFmtId="1" fontId="76" fillId="47" borderId="108" xfId="5" applyNumberFormat="1" applyFont="1" applyFill="1" applyBorder="1" applyAlignment="1">
      <alignment horizontal="center" vertical="center"/>
    </xf>
    <xf numFmtId="1" fontId="77" fillId="47" borderId="17" xfId="5" applyNumberFormat="1" applyFont="1" applyFill="1" applyBorder="1" applyAlignment="1">
      <alignment horizontal="center" vertical="center"/>
    </xf>
    <xf numFmtId="164" fontId="186" fillId="47" borderId="1" xfId="5" applyNumberFormat="1" applyFont="1" applyFill="1" applyBorder="1" applyAlignment="1">
      <alignment horizontal="center" vertical="center"/>
    </xf>
    <xf numFmtId="1" fontId="79" fillId="141" borderId="109" xfId="5" applyNumberFormat="1" applyFont="1" applyFill="1" applyBorder="1" applyAlignment="1">
      <alignment horizontal="center" vertical="center"/>
    </xf>
    <xf numFmtId="0" fontId="24" fillId="51" borderId="0" xfId="0" applyFont="1" applyFill="1" applyAlignment="1">
      <alignment vertical="center"/>
    </xf>
    <xf numFmtId="0" fontId="44" fillId="51" borderId="0" xfId="0" applyFont="1" applyFill="1" applyAlignment="1">
      <alignment horizontal="right" vertical="center"/>
    </xf>
    <xf numFmtId="0" fontId="47" fillId="51" borderId="0" xfId="0" applyFont="1" applyFill="1" applyAlignment="1">
      <alignment horizontal="center" vertical="center"/>
    </xf>
    <xf numFmtId="199" fontId="51" fillId="51" borderId="0" xfId="5" applyNumberFormat="1" applyFont="1" applyFill="1" applyAlignment="1">
      <alignment horizontal="center" vertical="center"/>
    </xf>
    <xf numFmtId="0" fontId="51" fillId="51" borderId="0" xfId="1" applyFont="1" applyFill="1" applyAlignment="1">
      <alignment horizontal="right" vertical="center"/>
    </xf>
    <xf numFmtId="199" fontId="51" fillId="51" borderId="17" xfId="5" applyNumberFormat="1" applyFont="1" applyFill="1" applyBorder="1" applyAlignment="1">
      <alignment horizontal="center" vertical="center"/>
    </xf>
    <xf numFmtId="199" fontId="51" fillId="51" borderId="10" xfId="5" applyNumberFormat="1" applyFont="1" applyFill="1" applyBorder="1" applyAlignment="1">
      <alignment horizontal="center" vertical="center"/>
    </xf>
    <xf numFmtId="0" fontId="78" fillId="144" borderId="98" xfId="5" applyFont="1" applyFill="1" applyBorder="1" applyAlignment="1" applyProtection="1">
      <alignment horizontal="center" vertical="center"/>
      <protection hidden="1"/>
    </xf>
    <xf numFmtId="0" fontId="188" fillId="51" borderId="98" xfId="5" applyFont="1" applyFill="1" applyBorder="1" applyAlignment="1" applyProtection="1">
      <alignment horizontal="center" vertical="center"/>
      <protection hidden="1"/>
    </xf>
    <xf numFmtId="0" fontId="35" fillId="145" borderId="98" xfId="5" applyFont="1" applyFill="1" applyBorder="1" applyAlignment="1" applyProtection="1">
      <alignment horizontal="center" vertical="center"/>
      <protection hidden="1"/>
    </xf>
    <xf numFmtId="0" fontId="35" fillId="144" borderId="98" xfId="5" applyFont="1" applyFill="1" applyBorder="1" applyAlignment="1" applyProtection="1">
      <alignment horizontal="center" vertical="center"/>
      <protection hidden="1"/>
    </xf>
    <xf numFmtId="0" fontId="78" fillId="146" borderId="98" xfId="5" applyFont="1" applyFill="1" applyBorder="1" applyAlignment="1" applyProtection="1">
      <alignment horizontal="center" vertical="center"/>
      <protection hidden="1"/>
    </xf>
    <xf numFmtId="0" fontId="189" fillId="84" borderId="98" xfId="5" applyFont="1" applyFill="1" applyBorder="1" applyAlignment="1" applyProtection="1">
      <alignment horizontal="center" vertical="center"/>
      <protection hidden="1"/>
    </xf>
    <xf numFmtId="0" fontId="189" fillId="84" borderId="110" xfId="5" applyFont="1" applyFill="1" applyBorder="1" applyAlignment="1" applyProtection="1">
      <alignment horizontal="center" vertical="center"/>
      <protection hidden="1"/>
    </xf>
    <xf numFmtId="169" fontId="157" fillId="52" borderId="110" xfId="0" applyNumberFormat="1" applyFont="1" applyFill="1" applyBorder="1" applyAlignment="1">
      <alignment horizontal="center" vertical="center"/>
    </xf>
    <xf numFmtId="169" fontId="157" fillId="52" borderId="41" xfId="0" applyNumberFormat="1" applyFont="1" applyFill="1" applyBorder="1" applyAlignment="1">
      <alignment horizontal="center" vertical="center"/>
    </xf>
    <xf numFmtId="0" fontId="157" fillId="52" borderId="41" xfId="0" applyFont="1" applyFill="1" applyBorder="1" applyAlignment="1">
      <alignment horizontal="center" vertical="center"/>
    </xf>
    <xf numFmtId="170" fontId="157" fillId="52" borderId="41" xfId="0" applyNumberFormat="1" applyFont="1" applyFill="1" applyBorder="1" applyAlignment="1">
      <alignment horizontal="center" vertical="center"/>
    </xf>
    <xf numFmtId="170" fontId="157" fillId="52" borderId="98" xfId="0" applyNumberFormat="1" applyFont="1" applyFill="1" applyBorder="1" applyAlignment="1">
      <alignment horizontal="center" vertical="center"/>
    </xf>
    <xf numFmtId="0" fontId="76" fillId="47" borderId="98" xfId="5" applyFont="1" applyFill="1" applyBorder="1" applyAlignment="1">
      <alignment horizontal="left" vertical="center"/>
    </xf>
    <xf numFmtId="1" fontId="177" fillId="87" borderId="98" xfId="5" applyNumberFormat="1" applyFont="1" applyFill="1" applyBorder="1" applyAlignment="1" applyProtection="1">
      <alignment horizontal="center" vertical="center"/>
      <protection hidden="1"/>
    </xf>
    <xf numFmtId="1" fontId="177" fillId="87" borderId="98" xfId="5" applyNumberFormat="1" applyFont="1" applyFill="1" applyBorder="1" applyAlignment="1" applyProtection="1">
      <alignment horizontal="left" vertical="center"/>
      <protection hidden="1"/>
    </xf>
    <xf numFmtId="1" fontId="190" fillId="147" borderId="110" xfId="5" applyNumberFormat="1" applyFont="1" applyFill="1" applyBorder="1" applyAlignment="1" applyProtection="1">
      <alignment horizontal="center" vertical="center"/>
      <protection hidden="1"/>
    </xf>
    <xf numFmtId="1" fontId="190" fillId="147" borderId="98" xfId="5" applyNumberFormat="1" applyFont="1" applyFill="1" applyBorder="1" applyAlignment="1" applyProtection="1">
      <alignment horizontal="center" vertical="center"/>
      <protection hidden="1"/>
    </xf>
    <xf numFmtId="1" fontId="83" fillId="147" borderId="98" xfId="5" applyNumberFormat="1" applyFont="1" applyFill="1" applyBorder="1" applyAlignment="1" applyProtection="1">
      <alignment horizontal="center" vertical="center"/>
      <protection hidden="1"/>
    </xf>
    <xf numFmtId="169" fontId="157" fillId="52" borderId="21" xfId="0" applyNumberFormat="1" applyFont="1" applyFill="1" applyBorder="1" applyAlignment="1">
      <alignment horizontal="center" vertical="center"/>
    </xf>
    <xf numFmtId="169" fontId="157" fillId="52" borderId="28" xfId="0" applyNumberFormat="1" applyFont="1" applyFill="1" applyBorder="1" applyAlignment="1">
      <alignment horizontal="center" vertical="center"/>
    </xf>
    <xf numFmtId="0" fontId="157" fillId="52" borderId="28" xfId="0" applyFont="1" applyFill="1" applyBorder="1" applyAlignment="1">
      <alignment horizontal="center" vertical="center"/>
    </xf>
    <xf numFmtId="170" fontId="157" fillId="52" borderId="28" xfId="0" applyNumberFormat="1" applyFont="1" applyFill="1" applyBorder="1" applyAlignment="1">
      <alignment horizontal="center" vertical="center"/>
    </xf>
    <xf numFmtId="0" fontId="191" fillId="64" borderId="28" xfId="3" applyFont="1" applyFill="1" applyBorder="1" applyAlignment="1">
      <alignment horizontal="center" vertical="center"/>
    </xf>
    <xf numFmtId="0" fontId="191" fillId="64" borderId="33" xfId="3" applyFont="1" applyFill="1" applyBorder="1" applyAlignment="1">
      <alignment horizontal="center" vertical="center"/>
    </xf>
    <xf numFmtId="0" fontId="192" fillId="64" borderId="17" xfId="5" quotePrefix="1" applyFont="1" applyFill="1" applyBorder="1" applyAlignment="1">
      <alignment horizontal="center" vertical="center"/>
    </xf>
    <xf numFmtId="0" fontId="192" fillId="64" borderId="44" xfId="5" quotePrefix="1" applyFont="1" applyFill="1" applyBorder="1" applyAlignment="1">
      <alignment horizontal="center" vertical="center"/>
    </xf>
    <xf numFmtId="0" fontId="40" fillId="88" borderId="9" xfId="10" applyFont="1" applyFill="1" applyBorder="1" applyAlignment="1">
      <alignment horizontal="center" vertical="center"/>
    </xf>
    <xf numFmtId="0" fontId="168" fillId="131" borderId="28" xfId="10" applyFont="1" applyFill="1" applyBorder="1" applyAlignment="1">
      <alignment horizontal="right" vertical="center"/>
    </xf>
    <xf numFmtId="0" fontId="168" fillId="131" borderId="28" xfId="10" applyFont="1" applyFill="1" applyBorder="1" applyAlignment="1">
      <alignment horizontal="left" vertical="center"/>
    </xf>
    <xf numFmtId="1" fontId="168" fillId="131" borderId="28" xfId="10" applyNumberFormat="1" applyFont="1" applyFill="1" applyBorder="1" applyAlignment="1">
      <alignment horizontal="right" vertical="center"/>
    </xf>
    <xf numFmtId="0" fontId="0" fillId="131" borderId="28" xfId="0" applyFill="1" applyBorder="1" applyAlignment="1">
      <alignment vertical="center"/>
    </xf>
    <xf numFmtId="0" fontId="21" fillId="49" borderId="28" xfId="0" applyFont="1" applyFill="1" applyBorder="1" applyAlignment="1">
      <alignment horizontal="right" vertical="center"/>
    </xf>
    <xf numFmtId="0" fontId="79" fillId="148" borderId="0" xfId="5" applyFont="1" applyFill="1" applyAlignment="1" applyProtection="1">
      <alignment vertical="center"/>
      <protection hidden="1"/>
    </xf>
    <xf numFmtId="0" fontId="2" fillId="148" borderId="0" xfId="14" applyFill="1" applyAlignment="1">
      <alignment vertical="center"/>
    </xf>
    <xf numFmtId="0" fontId="193" fillId="148" borderId="0" xfId="1" applyFont="1" applyFill="1" applyAlignment="1">
      <alignment vertical="center"/>
    </xf>
    <xf numFmtId="0" fontId="0" fillId="148" borderId="0" xfId="0" applyFill="1" applyAlignment="1">
      <alignment vertical="center"/>
    </xf>
    <xf numFmtId="0" fontId="79" fillId="149" borderId="0" xfId="7" applyFont="1" applyFill="1" applyAlignment="1">
      <alignment horizontal="right" vertical="center"/>
    </xf>
    <xf numFmtId="0" fontId="79" fillId="148" borderId="10" xfId="5" applyFont="1" applyFill="1" applyBorder="1" applyAlignment="1" applyProtection="1">
      <alignment horizontal="right" vertical="center"/>
      <protection hidden="1"/>
    </xf>
    <xf numFmtId="0" fontId="62" fillId="148" borderId="0" xfId="10" applyFont="1" applyFill="1" applyAlignment="1">
      <alignment horizontal="right" vertical="center"/>
    </xf>
    <xf numFmtId="0" fontId="62" fillId="148" borderId="0" xfId="10" applyFont="1" applyFill="1" applyAlignment="1">
      <alignment horizontal="left" vertical="center"/>
    </xf>
    <xf numFmtId="1" fontId="62" fillId="148" borderId="0" xfId="10" applyNumberFormat="1" applyFont="1" applyFill="1" applyAlignment="1">
      <alignment horizontal="right" vertical="center"/>
    </xf>
    <xf numFmtId="0" fontId="0" fillId="132" borderId="0" xfId="0" applyFill="1" applyAlignment="1">
      <alignment vertical="center"/>
    </xf>
    <xf numFmtId="0" fontId="66" fillId="132" borderId="0" xfId="0" applyFont="1" applyFill="1" applyAlignment="1">
      <alignment horizontal="right" vertical="center"/>
    </xf>
    <xf numFmtId="0" fontId="181" fillId="150" borderId="0" xfId="7" applyFont="1" applyFill="1" applyAlignment="1">
      <alignment horizontal="right" vertical="center"/>
    </xf>
    <xf numFmtId="0" fontId="28" fillId="150" borderId="0" xfId="7" applyFont="1" applyFill="1" applyAlignment="1">
      <alignment horizontal="left" vertical="center"/>
    </xf>
    <xf numFmtId="0" fontId="71" fillId="47" borderId="0" xfId="5" applyFont="1" applyFill="1" applyAlignment="1" applyProtection="1">
      <alignment horizontal="center" vertical="center"/>
      <protection hidden="1"/>
    </xf>
    <xf numFmtId="0" fontId="84" fillId="52" borderId="0" xfId="1" applyFont="1" applyFill="1" applyAlignment="1">
      <alignment vertical="center"/>
    </xf>
    <xf numFmtId="0" fontId="35" fillId="50" borderId="0" xfId="11" applyFont="1" applyFill="1" applyAlignment="1">
      <alignment horizontal="right" vertical="center"/>
    </xf>
    <xf numFmtId="0" fontId="194" fillId="47" borderId="10" xfId="27" applyFont="1" applyFill="1" applyBorder="1" applyAlignment="1">
      <alignment horizontal="center" vertical="center"/>
    </xf>
    <xf numFmtId="0" fontId="66" fillId="52" borderId="0" xfId="0" applyFont="1" applyFill="1" applyAlignment="1">
      <alignment horizontal="right" vertical="center"/>
    </xf>
    <xf numFmtId="0" fontId="46" fillId="52" borderId="0" xfId="5" applyFont="1" applyFill="1" applyAlignment="1" applyProtection="1">
      <alignment horizontal="center" vertical="center"/>
      <protection hidden="1"/>
    </xf>
    <xf numFmtId="0" fontId="50" fillId="52" borderId="3" xfId="0" applyFont="1" applyFill="1" applyBorder="1" applyAlignment="1">
      <alignment horizontal="right" vertical="center"/>
    </xf>
    <xf numFmtId="0" fontId="79" fillId="47" borderId="111" xfId="5" applyFont="1" applyFill="1" applyBorder="1" applyAlignment="1" applyProtection="1">
      <alignment horizontal="center" vertical="center"/>
      <protection hidden="1"/>
    </xf>
    <xf numFmtId="0" fontId="40" fillId="50" borderId="0" xfId="11" applyFont="1" applyFill="1" applyAlignment="1">
      <alignment horizontal="right" vertical="center"/>
    </xf>
    <xf numFmtId="0" fontId="50" fillId="50" borderId="0" xfId="12" applyFont="1" applyFill="1" applyAlignment="1">
      <alignment horizontal="right" vertical="center"/>
    </xf>
    <xf numFmtId="204" fontId="85" fillId="125" borderId="10" xfId="5" applyNumberFormat="1" applyFont="1" applyFill="1" applyBorder="1" applyAlignment="1">
      <alignment horizontal="center" vertical="center"/>
    </xf>
    <xf numFmtId="204" fontId="75" fillId="125" borderId="10" xfId="5" applyNumberFormat="1" applyFont="1" applyFill="1" applyBorder="1" applyAlignment="1">
      <alignment horizontal="center" vertical="center"/>
    </xf>
    <xf numFmtId="0" fontId="82" fillId="50" borderId="112" xfId="1" applyFont="1" applyFill="1" applyBorder="1" applyAlignment="1">
      <alignment horizontal="left" vertical="center"/>
    </xf>
    <xf numFmtId="204" fontId="36" fillId="87" borderId="10" xfId="5" applyNumberFormat="1" applyFont="1" applyFill="1" applyBorder="1" applyAlignment="1">
      <alignment horizontal="center" vertical="center"/>
    </xf>
    <xf numFmtId="0" fontId="79" fillId="50" borderId="0" xfId="12" applyFont="1" applyFill="1" applyAlignment="1">
      <alignment horizontal="right" vertical="center"/>
    </xf>
    <xf numFmtId="204" fontId="79" fillId="52" borderId="10" xfId="5" applyNumberFormat="1" applyFont="1" applyFill="1" applyBorder="1" applyAlignment="1">
      <alignment horizontal="center" vertical="center"/>
    </xf>
    <xf numFmtId="0" fontId="82" fillId="50" borderId="10" xfId="1" applyFont="1" applyFill="1" applyBorder="1" applyAlignment="1">
      <alignment horizontal="left" vertical="center"/>
    </xf>
    <xf numFmtId="0" fontId="62" fillId="148" borderId="0" xfId="10" applyFont="1" applyFill="1" applyAlignment="1">
      <alignment horizontal="center" vertical="center"/>
    </xf>
    <xf numFmtId="0" fontId="82" fillId="50" borderId="26" xfId="5" applyFont="1" applyFill="1" applyBorder="1" applyAlignment="1" applyProtection="1">
      <alignment horizontal="left" vertical="center"/>
      <protection locked="0"/>
    </xf>
    <xf numFmtId="0" fontId="87" fillId="60" borderId="12" xfId="5" applyFont="1" applyFill="1" applyBorder="1" applyAlignment="1" applyProtection="1">
      <alignment vertical="center"/>
      <protection hidden="1"/>
    </xf>
    <xf numFmtId="0" fontId="82" fillId="51" borderId="0" xfId="5" applyFont="1" applyFill="1" applyAlignment="1" applyProtection="1">
      <alignment horizontal="left" vertical="center"/>
      <protection locked="0"/>
    </xf>
    <xf numFmtId="0" fontId="82" fillId="50" borderId="0" xfId="5" applyFont="1" applyFill="1" applyAlignment="1" applyProtection="1">
      <alignment horizontal="left" vertical="center"/>
      <protection locked="0"/>
    </xf>
    <xf numFmtId="0" fontId="82" fillId="50" borderId="10" xfId="5" applyFont="1" applyFill="1" applyBorder="1" applyAlignment="1" applyProtection="1">
      <alignment horizontal="right" vertical="center"/>
      <protection locked="0"/>
    </xf>
    <xf numFmtId="0" fontId="35" fillId="51" borderId="17" xfId="5" applyFont="1" applyFill="1" applyBorder="1" applyAlignment="1" applyProtection="1">
      <alignment horizontal="left" vertical="center"/>
      <protection locked="0"/>
    </xf>
    <xf numFmtId="0" fontId="82" fillId="51" borderId="17" xfId="5" applyFont="1" applyFill="1" applyBorder="1" applyAlignment="1" applyProtection="1">
      <alignment horizontal="left" vertical="center"/>
      <protection locked="0"/>
    </xf>
    <xf numFmtId="0" fontId="35" fillId="50" borderId="17" xfId="5" applyFont="1" applyFill="1" applyBorder="1" applyAlignment="1" applyProtection="1">
      <alignment horizontal="left" vertical="center"/>
      <protection locked="0"/>
    </xf>
    <xf numFmtId="0" fontId="82" fillId="50" borderId="17" xfId="5" applyFont="1" applyFill="1" applyBorder="1" applyAlignment="1" applyProtection="1">
      <alignment horizontal="left" vertical="center"/>
      <protection locked="0"/>
    </xf>
    <xf numFmtId="0" fontId="82" fillId="50" borderId="44" xfId="5" applyFont="1" applyFill="1" applyBorder="1" applyAlignment="1" applyProtection="1">
      <alignment horizontal="right" vertical="center"/>
      <protection locked="0"/>
    </xf>
    <xf numFmtId="0" fontId="24" fillId="132" borderId="0" xfId="0" applyFont="1" applyFill="1" applyAlignment="1">
      <alignment horizontal="left" vertical="center"/>
    </xf>
    <xf numFmtId="0" fontId="0" fillId="132" borderId="0" xfId="0" applyFill="1" applyAlignment="1">
      <alignment horizontal="left" vertical="center"/>
    </xf>
    <xf numFmtId="0" fontId="66" fillId="132" borderId="0" xfId="0" applyFont="1" applyFill="1" applyAlignment="1">
      <alignment horizontal="left" vertical="center"/>
    </xf>
    <xf numFmtId="0" fontId="24" fillId="132" borderId="0" xfId="0" applyFont="1" applyFill="1" applyAlignment="1">
      <alignment horizontal="right" vertical="center"/>
    </xf>
    <xf numFmtId="0" fontId="35" fillId="66" borderId="0" xfId="13" applyFont="1" applyFill="1" applyAlignment="1">
      <alignment horizontal="right" vertical="center"/>
    </xf>
    <xf numFmtId="0" fontId="195" fillId="50" borderId="28" xfId="0" applyFont="1" applyFill="1" applyBorder="1" applyAlignment="1">
      <alignment horizontal="left" vertical="center"/>
    </xf>
    <xf numFmtId="0" fontId="2" fillId="50" borderId="0" xfId="7" applyFill="1" applyAlignment="1">
      <alignment vertical="center"/>
    </xf>
    <xf numFmtId="0" fontId="195" fillId="52" borderId="0" xfId="7" applyFont="1" applyFill="1" applyAlignment="1">
      <alignment horizontal="right" vertical="center"/>
    </xf>
    <xf numFmtId="0" fontId="195" fillId="52" borderId="28" xfId="0" applyFont="1" applyFill="1" applyBorder="1" applyAlignment="1">
      <alignment horizontal="center" vertical="center"/>
    </xf>
    <xf numFmtId="0" fontId="195" fillId="52" borderId="33" xfId="0" applyFont="1" applyFill="1" applyBorder="1" applyAlignment="1">
      <alignment horizontal="left" vertical="center"/>
    </xf>
    <xf numFmtId="0" fontId="26" fillId="88" borderId="0" xfId="10" applyFont="1" applyFill="1" applyAlignment="1">
      <alignment horizontal="right" vertical="center"/>
    </xf>
    <xf numFmtId="0" fontId="26" fillId="88" borderId="0" xfId="10" applyFont="1" applyFill="1" applyAlignment="1">
      <alignment horizontal="left" vertical="center"/>
    </xf>
    <xf numFmtId="1" fontId="26" fillId="88" borderId="0" xfId="10" applyNumberFormat="1" applyFont="1" applyFill="1" applyAlignment="1">
      <alignment horizontal="right" vertical="center"/>
    </xf>
    <xf numFmtId="0" fontId="196" fillId="52" borderId="0" xfId="5" applyFont="1" applyFill="1" applyAlignment="1" applyProtection="1">
      <alignment vertical="center"/>
      <protection hidden="1"/>
    </xf>
    <xf numFmtId="0" fontId="49" fillId="52" borderId="0" xfId="5" applyFont="1" applyFill="1" applyAlignment="1" applyProtection="1">
      <alignment vertical="center"/>
      <protection hidden="1"/>
    </xf>
    <xf numFmtId="0" fontId="79" fillId="52" borderId="0" xfId="5" applyFont="1" applyFill="1" applyAlignment="1" applyProtection="1">
      <alignment vertical="center"/>
      <protection hidden="1"/>
    </xf>
    <xf numFmtId="0" fontId="35" fillId="52" borderId="0" xfId="5" applyFont="1" applyFill="1" applyAlignment="1" applyProtection="1">
      <alignment vertical="center"/>
      <protection hidden="1"/>
    </xf>
    <xf numFmtId="0" fontId="55" fillId="52" borderId="0" xfId="5" applyFont="1" applyFill="1" applyAlignment="1" applyProtection="1">
      <alignment horizontal="right" vertical="center"/>
      <protection hidden="1"/>
    </xf>
    <xf numFmtId="0" fontId="189" fillId="47" borderId="0" xfId="5" applyFont="1" applyFill="1" applyAlignment="1" applyProtection="1">
      <alignment vertical="center"/>
      <protection hidden="1"/>
    </xf>
    <xf numFmtId="0" fontId="75" fillId="50" borderId="0" xfId="5" applyFont="1" applyFill="1" applyAlignment="1" applyProtection="1">
      <alignment vertical="center"/>
      <protection hidden="1"/>
    </xf>
    <xf numFmtId="0" fontId="75" fillId="50" borderId="10" xfId="5" applyFont="1" applyFill="1" applyBorder="1" applyAlignment="1" applyProtection="1">
      <alignment vertical="center"/>
      <protection hidden="1"/>
    </xf>
    <xf numFmtId="0" fontId="26" fillId="64" borderId="12" xfId="10" applyFont="1" applyFill="1" applyBorder="1" applyAlignment="1">
      <alignment vertical="center"/>
    </xf>
    <xf numFmtId="1" fontId="26" fillId="64" borderId="12" xfId="10" applyNumberFormat="1" applyFont="1" applyFill="1" applyBorder="1" applyAlignment="1">
      <alignment horizontal="left" vertical="center"/>
    </xf>
    <xf numFmtId="0" fontId="87" fillId="64" borderId="12" xfId="5" applyFont="1" applyFill="1" applyBorder="1" applyAlignment="1" applyProtection="1">
      <alignment vertical="center"/>
      <protection hidden="1"/>
    </xf>
    <xf numFmtId="0" fontId="49" fillId="64" borderId="12" xfId="5" applyFont="1" applyFill="1" applyBorder="1" applyAlignment="1" applyProtection="1">
      <alignment vertical="center"/>
      <protection hidden="1"/>
    </xf>
    <xf numFmtId="0" fontId="49" fillId="64" borderId="13" xfId="5" applyFont="1" applyFill="1" applyBorder="1" applyAlignment="1" applyProtection="1">
      <alignment vertical="center"/>
      <protection hidden="1"/>
    </xf>
    <xf numFmtId="0" fontId="197" fillId="151" borderId="88" xfId="9" applyFont="1" applyFill="1" applyBorder="1" applyAlignment="1">
      <alignment horizontal="center" vertical="center"/>
    </xf>
    <xf numFmtId="0" fontId="183" fillId="151" borderId="88" xfId="9" applyFont="1" applyFill="1" applyBorder="1" applyAlignment="1">
      <alignment horizontal="center" vertical="center"/>
    </xf>
    <xf numFmtId="0" fontId="198" fillId="151" borderId="88" xfId="5" applyFont="1" applyFill="1" applyBorder="1" applyAlignment="1">
      <alignment vertical="center"/>
    </xf>
    <xf numFmtId="0" fontId="199" fillId="151" borderId="88" xfId="5" applyFont="1" applyFill="1" applyBorder="1" applyAlignment="1">
      <alignment vertical="center"/>
    </xf>
    <xf numFmtId="0" fontId="199" fillId="151" borderId="88" xfId="15" applyFont="1" applyFill="1" applyBorder="1" applyAlignment="1">
      <alignment vertical="center"/>
    </xf>
    <xf numFmtId="0" fontId="197" fillId="151" borderId="88" xfId="5" applyFont="1" applyFill="1" applyBorder="1" applyAlignment="1">
      <alignment vertical="center"/>
    </xf>
    <xf numFmtId="0" fontId="199" fillId="151" borderId="88" xfId="5" applyFont="1" applyFill="1" applyBorder="1" applyAlignment="1" applyProtection="1">
      <alignment vertical="center"/>
      <protection hidden="1"/>
    </xf>
    <xf numFmtId="0" fontId="199" fillId="151" borderId="88" xfId="14" applyFont="1" applyFill="1" applyBorder="1" applyAlignment="1">
      <alignment vertical="center"/>
    </xf>
    <xf numFmtId="0" fontId="199" fillId="151" borderId="88" xfId="5" applyFont="1" applyFill="1" applyBorder="1" applyAlignment="1">
      <alignment horizontal="right" vertical="center"/>
    </xf>
    <xf numFmtId="164" fontId="76" fillId="138" borderId="0" xfId="5" applyNumberFormat="1" applyFont="1" applyFill="1" applyAlignment="1">
      <alignment horizontal="center" vertical="center"/>
    </xf>
    <xf numFmtId="1" fontId="76" fillId="47" borderId="0" xfId="5" applyNumberFormat="1" applyFont="1" applyFill="1" applyAlignment="1">
      <alignment horizontal="center" vertical="center"/>
    </xf>
    <xf numFmtId="1" fontId="77" fillId="47" borderId="0" xfId="5" applyNumberFormat="1" applyFont="1" applyFill="1" applyAlignment="1">
      <alignment horizontal="center" vertical="center"/>
    </xf>
    <xf numFmtId="0" fontId="78" fillId="50" borderId="0" xfId="5" applyFont="1" applyFill="1" applyAlignment="1" applyProtection="1">
      <alignment horizontal="center" vertical="center"/>
      <protection hidden="1"/>
    </xf>
    <xf numFmtId="0" fontId="79" fillId="47" borderId="0" xfId="5" applyFont="1" applyFill="1" applyAlignment="1" applyProtection="1">
      <alignment horizontal="center" vertical="center"/>
      <protection hidden="1"/>
    </xf>
    <xf numFmtId="0" fontId="46" fillId="50" borderId="0" xfId="5" applyFont="1" applyFill="1" applyAlignment="1" applyProtection="1">
      <alignment horizontal="right" vertical="center"/>
      <protection hidden="1"/>
    </xf>
    <xf numFmtId="0" fontId="57" fillId="83" borderId="0" xfId="5" applyFont="1" applyFill="1" applyAlignment="1">
      <alignment horizontal="center" vertical="center"/>
    </xf>
    <xf numFmtId="2" fontId="2" fillId="83" borderId="0" xfId="17" applyNumberFormat="1" applyFill="1" applyAlignment="1" applyProtection="1">
      <alignment horizontal="center" vertical="center"/>
      <protection locked="0"/>
    </xf>
    <xf numFmtId="203" fontId="40" fillId="50" borderId="0" xfId="5" applyNumberFormat="1" applyFont="1" applyFill="1" applyAlignment="1">
      <alignment horizontal="center" vertical="center"/>
    </xf>
    <xf numFmtId="0" fontId="50" fillId="50" borderId="0" xfId="5" applyFont="1" applyFill="1" applyAlignment="1">
      <alignment horizontal="left" vertical="center"/>
    </xf>
    <xf numFmtId="0" fontId="200" fillId="50" borderId="0" xfId="13" applyFont="1" applyFill="1" applyAlignment="1">
      <alignment vertical="center"/>
    </xf>
    <xf numFmtId="0" fontId="84" fillId="50" borderId="0" xfId="0" applyFont="1" applyFill="1"/>
    <xf numFmtId="0" fontId="19" fillId="50" borderId="0" xfId="0" applyFont="1" applyFill="1"/>
    <xf numFmtId="0" fontId="11" fillId="50" borderId="0" xfId="0" applyFont="1" applyFill="1"/>
    <xf numFmtId="0" fontId="69" fillId="153" borderId="0" xfId="13" applyFont="1" applyFill="1" applyAlignment="1">
      <alignment horizontal="center" vertical="center" wrapText="1"/>
    </xf>
    <xf numFmtId="0" fontId="160" fillId="0" borderId="0" xfId="13" applyFont="1" applyAlignment="1">
      <alignment vertical="center" wrapText="1"/>
    </xf>
    <xf numFmtId="0" fontId="158" fillId="0" borderId="0" xfId="13" applyFont="1" applyAlignment="1">
      <alignment vertical="center"/>
    </xf>
    <xf numFmtId="0" fontId="202" fillId="0" borderId="0" xfId="0" applyFont="1"/>
    <xf numFmtId="0" fontId="41" fillId="60" borderId="0" xfId="4" applyFont="1" applyFill="1" applyAlignment="1">
      <alignment horizontal="center" vertical="center"/>
    </xf>
    <xf numFmtId="0" fontId="160" fillId="0" borderId="0" xfId="13" applyFont="1" applyAlignment="1">
      <alignment vertical="center"/>
    </xf>
    <xf numFmtId="0" fontId="203" fillId="130" borderId="0" xfId="5" applyFont="1" applyFill="1" applyAlignment="1">
      <alignment vertical="center"/>
    </xf>
    <xf numFmtId="0" fontId="204" fillId="130" borderId="0" xfId="5" applyFont="1" applyFill="1" applyAlignment="1">
      <alignment vertical="center"/>
    </xf>
    <xf numFmtId="0" fontId="132" fillId="130" borderId="0" xfId="5" applyFont="1" applyFill="1" applyAlignment="1">
      <alignment horizontal="left" vertical="center"/>
    </xf>
    <xf numFmtId="0" fontId="205" fillId="130" borderId="0" xfId="5" applyFont="1" applyFill="1" applyAlignment="1">
      <alignment vertical="center"/>
    </xf>
    <xf numFmtId="0" fontId="206" fillId="52" borderId="0" xfId="6" applyFont="1" applyFill="1" applyBorder="1" applyAlignment="1">
      <alignment vertical="center"/>
    </xf>
    <xf numFmtId="0" fontId="203" fillId="52" borderId="0" xfId="5" applyFont="1" applyFill="1" applyAlignment="1">
      <alignment vertical="center"/>
    </xf>
    <xf numFmtId="0" fontId="206" fillId="51" borderId="0" xfId="6" applyFont="1" applyFill="1" applyAlignment="1">
      <alignment vertical="center"/>
    </xf>
    <xf numFmtId="0" fontId="203" fillId="51" borderId="0" xfId="19" applyFont="1" applyFill="1" applyAlignment="1">
      <alignment vertical="center"/>
    </xf>
    <xf numFmtId="0" fontId="203" fillId="51" borderId="0" xfId="5" applyFont="1" applyFill="1" applyAlignment="1">
      <alignment vertical="center"/>
    </xf>
    <xf numFmtId="0" fontId="207" fillId="130" borderId="0" xfId="18" applyFont="1" applyFill="1" applyAlignment="1">
      <alignment horizontal="left" vertical="center"/>
    </xf>
    <xf numFmtId="0" fontId="207" fillId="130" borderId="0" xfId="13" applyFont="1" applyFill="1" applyAlignment="1">
      <alignment horizontal="left" vertical="center"/>
    </xf>
    <xf numFmtId="0" fontId="208" fillId="130" borderId="0" xfId="5" applyFont="1" applyFill="1" applyAlignment="1" applyProtection="1">
      <alignment horizontal="left" vertical="center"/>
      <protection hidden="1"/>
    </xf>
    <xf numFmtId="0" fontId="193" fillId="130" borderId="0" xfId="3" applyFont="1" applyFill="1"/>
    <xf numFmtId="0" fontId="209" fillId="130" borderId="0" xfId="5" applyFont="1" applyFill="1" applyAlignment="1">
      <alignment vertical="center"/>
    </xf>
    <xf numFmtId="0" fontId="30" fillId="130" borderId="0" xfId="5" applyFont="1" applyFill="1" applyAlignment="1" applyProtection="1">
      <alignment vertical="center"/>
      <protection hidden="1"/>
    </xf>
    <xf numFmtId="0" fontId="208" fillId="130" borderId="0" xfId="18" applyFont="1" applyFill="1" applyAlignment="1">
      <alignment horizontal="left" vertical="center"/>
    </xf>
    <xf numFmtId="0" fontId="210" fillId="130" borderId="0" xfId="5" applyFont="1" applyFill="1" applyAlignment="1">
      <alignment vertical="center"/>
    </xf>
    <xf numFmtId="0" fontId="208" fillId="130" borderId="0" xfId="3" applyFont="1" applyFill="1" applyAlignment="1">
      <alignment vertical="center"/>
    </xf>
    <xf numFmtId="0" fontId="209" fillId="130" borderId="0" xfId="5" applyFont="1" applyFill="1" applyProtection="1">
      <protection hidden="1"/>
    </xf>
    <xf numFmtId="0" fontId="0" fillId="0" borderId="0" xfId="0" applyAlignment="1">
      <alignment horizontal="center" vertical="center" wrapText="1"/>
    </xf>
    <xf numFmtId="0" fontId="21" fillId="49" borderId="0" xfId="0" applyFont="1" applyFill="1" applyAlignment="1">
      <alignment horizontal="right" vertical="center"/>
    </xf>
    <xf numFmtId="0" fontId="21" fillId="49" borderId="113" xfId="0" applyFont="1" applyFill="1" applyBorder="1" applyAlignment="1">
      <alignment horizontal="right" vertical="center"/>
    </xf>
    <xf numFmtId="0" fontId="21" fillId="49" borderId="114" xfId="0" applyFont="1" applyFill="1" applyBorder="1" applyAlignment="1">
      <alignment vertical="center"/>
    </xf>
    <xf numFmtId="0" fontId="212" fillId="0" borderId="0" xfId="0" applyFont="1" applyAlignment="1">
      <alignment vertical="center"/>
    </xf>
    <xf numFmtId="0" fontId="213" fillId="0" borderId="0" xfId="0" applyFont="1" applyAlignment="1">
      <alignment vertical="center"/>
    </xf>
    <xf numFmtId="0" fontId="200" fillId="50" borderId="0" xfId="0" applyFont="1" applyFill="1" applyAlignment="1">
      <alignment vertical="center"/>
    </xf>
    <xf numFmtId="0" fontId="15" fillId="123" borderId="0" xfId="0" applyFont="1" applyFill="1" applyAlignment="1" applyProtection="1">
      <alignment horizontal="center" vertical="center"/>
      <protection locked="0"/>
    </xf>
    <xf numFmtId="0" fontId="68" fillId="0" borderId="0" xfId="0" applyFont="1" applyAlignment="1">
      <alignment vertical="center"/>
    </xf>
    <xf numFmtId="0" fontId="159" fillId="0" borderId="0" xfId="0" applyFont="1" applyAlignment="1">
      <alignment horizontal="right" vertical="center"/>
    </xf>
    <xf numFmtId="0" fontId="0" fillId="152" borderId="115" xfId="0" applyFill="1" applyBorder="1" applyAlignment="1">
      <alignment horizontal="center" vertical="center"/>
    </xf>
    <xf numFmtId="0" fontId="0" fillId="157" borderId="115" xfId="0" applyFill="1" applyBorder="1" applyAlignment="1">
      <alignment horizontal="center" vertical="center"/>
    </xf>
    <xf numFmtId="0" fontId="0" fillId="51" borderId="116" xfId="0" applyFill="1" applyBorder="1" applyAlignment="1">
      <alignment horizontal="center" vertical="center"/>
    </xf>
    <xf numFmtId="0" fontId="6" fillId="53" borderId="0" xfId="0" applyFont="1" applyFill="1" applyAlignment="1">
      <alignment horizontal="center" vertical="center"/>
    </xf>
    <xf numFmtId="0" fontId="39" fillId="50" borderId="0" xfId="0" applyFont="1" applyFill="1" applyAlignment="1" applyProtection="1">
      <alignment horizontal="right" vertical="center"/>
      <protection hidden="1"/>
    </xf>
    <xf numFmtId="0" fontId="40" fillId="50" borderId="0" xfId="0" applyFont="1" applyFill="1" applyAlignment="1" applyProtection="1">
      <alignment vertical="center"/>
      <protection hidden="1"/>
    </xf>
    <xf numFmtId="0" fontId="15" fillId="55" borderId="0" xfId="0" applyFont="1" applyFill="1" applyAlignment="1">
      <alignment horizontal="center" vertical="center"/>
    </xf>
    <xf numFmtId="0" fontId="9" fillId="54" borderId="0" xfId="0" applyFont="1" applyFill="1" applyAlignment="1">
      <alignment horizontal="center" vertical="center"/>
    </xf>
    <xf numFmtId="0" fontId="43" fillId="158" borderId="0" xfId="0" applyFont="1" applyFill="1" applyAlignment="1">
      <alignment horizontal="center" vertical="center"/>
    </xf>
    <xf numFmtId="0" fontId="0" fillId="0" borderId="117" xfId="0" applyBorder="1" applyAlignment="1">
      <alignment vertical="center"/>
    </xf>
    <xf numFmtId="0" fontId="1" fillId="159" borderId="115" xfId="0" applyFont="1" applyFill="1" applyBorder="1" applyAlignment="1">
      <alignment horizontal="center" vertical="center" wrapText="1"/>
    </xf>
    <xf numFmtId="0" fontId="1" fillId="160" borderId="115" xfId="0" applyFont="1" applyFill="1" applyBorder="1" applyAlignment="1">
      <alignment horizontal="center" vertical="center" wrapText="1"/>
    </xf>
    <xf numFmtId="0" fontId="1" fillId="161" borderId="115" xfId="0" applyFont="1" applyFill="1" applyBorder="1" applyAlignment="1">
      <alignment vertical="center"/>
    </xf>
    <xf numFmtId="0" fontId="159" fillId="129" borderId="115" xfId="0" applyFont="1" applyFill="1" applyBorder="1" applyAlignment="1">
      <alignment horizontal="center" vertical="center" wrapText="1"/>
    </xf>
    <xf numFmtId="0" fontId="159" fillId="154" borderId="115" xfId="0" applyFont="1" applyFill="1" applyBorder="1" applyAlignment="1">
      <alignment horizontal="center" vertical="center" wrapText="1"/>
    </xf>
    <xf numFmtId="0" fontId="159" fillId="162" borderId="115" xfId="0" applyFont="1" applyFill="1" applyBorder="1" applyAlignment="1">
      <alignment horizontal="center" vertical="center" wrapText="1"/>
    </xf>
    <xf numFmtId="0" fontId="1" fillId="163" borderId="115" xfId="0" applyFont="1" applyFill="1" applyBorder="1" applyAlignment="1">
      <alignment vertical="center"/>
    </xf>
    <xf numFmtId="0" fontId="20" fillId="164" borderId="115" xfId="0" applyFont="1" applyFill="1" applyBorder="1" applyAlignment="1">
      <alignment horizontal="center" vertical="center"/>
    </xf>
    <xf numFmtId="0" fontId="0" fillId="164" borderId="115" xfId="0" applyFill="1" applyBorder="1" applyAlignment="1">
      <alignment vertical="center" wrapText="1"/>
    </xf>
    <xf numFmtId="0" fontId="0" fillId="50" borderId="118" xfId="0" applyFill="1" applyBorder="1" applyAlignment="1">
      <alignment horizontal="right" vertical="center" wrapText="1"/>
    </xf>
    <xf numFmtId="0" fontId="0" fillId="50" borderId="119" xfId="0" applyFill="1" applyBorder="1" applyAlignment="1">
      <alignment vertical="center" wrapText="1"/>
    </xf>
    <xf numFmtId="0" fontId="24" fillId="164" borderId="115" xfId="0" applyFont="1" applyFill="1" applyBorder="1" applyAlignment="1">
      <alignment vertical="center" wrapText="1"/>
    </xf>
    <xf numFmtId="0" fontId="0" fillId="164" borderId="115" xfId="0" applyFill="1" applyBorder="1" applyAlignment="1">
      <alignment horizontal="center" vertical="center"/>
    </xf>
    <xf numFmtId="0" fontId="0" fillId="164" borderId="115" xfId="0" applyFill="1" applyBorder="1" applyAlignment="1">
      <alignment vertical="center"/>
    </xf>
    <xf numFmtId="0" fontId="0" fillId="0" borderId="115" xfId="0" applyBorder="1" applyAlignment="1">
      <alignment vertical="center"/>
    </xf>
    <xf numFmtId="0" fontId="0" fillId="0" borderId="115" xfId="0" applyBorder="1" applyAlignment="1">
      <alignment vertical="center" wrapText="1"/>
    </xf>
    <xf numFmtId="0" fontId="0" fillId="165" borderId="115" xfId="0" applyFill="1" applyBorder="1" applyAlignment="1">
      <alignment vertical="center" wrapText="1"/>
    </xf>
    <xf numFmtId="0" fontId="0" fillId="165" borderId="115" xfId="0" applyFill="1" applyBorder="1" applyAlignment="1">
      <alignment vertical="center"/>
    </xf>
    <xf numFmtId="0" fontId="0" fillId="166" borderId="115" xfId="0" applyFill="1" applyBorder="1" applyAlignment="1">
      <alignment vertical="center"/>
    </xf>
    <xf numFmtId="0" fontId="0" fillId="167" borderId="115" xfId="0" applyFill="1" applyBorder="1" applyAlignment="1">
      <alignment vertical="center"/>
    </xf>
    <xf numFmtId="0" fontId="0" fillId="168" borderId="115" xfId="0" applyFill="1" applyBorder="1" applyAlignment="1">
      <alignment vertical="center"/>
    </xf>
    <xf numFmtId="0" fontId="159" fillId="57" borderId="115" xfId="0" applyFont="1" applyFill="1" applyBorder="1" applyAlignment="1">
      <alignment vertical="center"/>
    </xf>
    <xf numFmtId="0" fontId="0" fillId="57" borderId="115" xfId="0" applyFill="1" applyBorder="1" applyAlignment="1">
      <alignment vertical="center" wrapText="1"/>
    </xf>
    <xf numFmtId="0" fontId="20" fillId="0" borderId="115" xfId="0" applyFont="1" applyBorder="1" applyAlignment="1">
      <alignment horizontal="center" vertical="center"/>
    </xf>
    <xf numFmtId="0" fontId="0" fillId="50" borderId="120" xfId="0" applyFill="1" applyBorder="1" applyAlignment="1">
      <alignment horizontal="right" vertical="center" wrapText="1"/>
    </xf>
    <xf numFmtId="0" fontId="0" fillId="50" borderId="121" xfId="0" applyFill="1" applyBorder="1" applyAlignment="1">
      <alignment vertical="center" wrapText="1"/>
    </xf>
    <xf numFmtId="0" fontId="24" fillId="0" borderId="115" xfId="0" applyFont="1" applyBorder="1" applyAlignment="1">
      <alignment vertical="center" wrapText="1"/>
    </xf>
    <xf numFmtId="0" fontId="0" fillId="0" borderId="115" xfId="0" applyBorder="1" applyAlignment="1">
      <alignment horizontal="center" vertical="center"/>
    </xf>
    <xf numFmtId="0" fontId="159" fillId="0" borderId="115" xfId="0" applyFont="1" applyBorder="1" applyAlignment="1">
      <alignment vertical="center"/>
    </xf>
    <xf numFmtId="0" fontId="215" fillId="0" borderId="0" xfId="0" applyFont="1" applyAlignment="1">
      <alignment vertical="center"/>
    </xf>
    <xf numFmtId="0" fontId="0" fillId="0" borderId="0" xfId="0" applyAlignment="1">
      <alignment horizontal="left" vertical="center"/>
    </xf>
    <xf numFmtId="0" fontId="216" fillId="0" borderId="0" xfId="0" applyFont="1" applyAlignment="1">
      <alignment horizontal="left" vertical="center"/>
    </xf>
    <xf numFmtId="0" fontId="24" fillId="0" borderId="0" xfId="0" applyFont="1" applyAlignment="1">
      <alignment vertical="center"/>
    </xf>
    <xf numFmtId="0" fontId="72" fillId="50" borderId="119" xfId="0" applyFont="1" applyFill="1" applyBorder="1" applyAlignment="1">
      <alignment vertical="center" wrapText="1"/>
    </xf>
    <xf numFmtId="0" fontId="72" fillId="50" borderId="121" xfId="0" applyFont="1" applyFill="1" applyBorder="1" applyAlignment="1">
      <alignment vertical="center" wrapText="1"/>
    </xf>
    <xf numFmtId="0" fontId="72" fillId="50" borderId="0" xfId="0" applyFont="1" applyFill="1" applyAlignment="1">
      <alignment vertical="center"/>
    </xf>
    <xf numFmtId="0" fontId="72" fillId="0" borderId="0" xfId="0" applyFont="1" applyAlignment="1">
      <alignment vertical="center"/>
    </xf>
    <xf numFmtId="0" fontId="21" fillId="49" borderId="0" xfId="0" applyFont="1" applyFill="1" applyAlignment="1">
      <alignment vertical="center"/>
    </xf>
    <xf numFmtId="0" fontId="0" fillId="79" borderId="115" xfId="0" applyFill="1" applyBorder="1" applyAlignment="1">
      <alignment horizontal="center" vertical="center"/>
    </xf>
    <xf numFmtId="0" fontId="1" fillId="156" borderId="115" xfId="0" applyFont="1" applyFill="1" applyBorder="1" applyAlignment="1">
      <alignment horizontal="center" vertical="center" wrapText="1"/>
    </xf>
    <xf numFmtId="0" fontId="1" fillId="114" borderId="115" xfId="0" applyFont="1" applyFill="1" applyBorder="1" applyAlignment="1">
      <alignment horizontal="center" vertical="center" wrapText="1"/>
    </xf>
    <xf numFmtId="0" fontId="0" fillId="165" borderId="115" xfId="0" applyFill="1" applyBorder="1" applyAlignment="1">
      <alignment horizontal="center" vertical="center"/>
    </xf>
    <xf numFmtId="0" fontId="160" fillId="0" borderId="0" xfId="26" applyFont="1" applyAlignment="1">
      <alignment vertical="center"/>
    </xf>
    <xf numFmtId="0" fontId="160" fillId="50" borderId="0" xfId="26" applyFont="1" applyFill="1" applyAlignment="1">
      <alignment vertical="center"/>
    </xf>
    <xf numFmtId="0" fontId="25" fillId="169" borderId="0" xfId="36" applyFont="1" applyFill="1" applyAlignment="1">
      <alignment vertical="center"/>
    </xf>
    <xf numFmtId="0" fontId="25" fillId="0" borderId="0" xfId="36" applyFont="1" applyAlignment="1">
      <alignment vertical="center"/>
    </xf>
    <xf numFmtId="0" fontId="25" fillId="159" borderId="0" xfId="36" applyFont="1" applyFill="1" applyAlignment="1">
      <alignment vertical="center"/>
    </xf>
    <xf numFmtId="0" fontId="1" fillId="159" borderId="0" xfId="36" applyFont="1" applyFill="1" applyAlignment="1">
      <alignment horizontal="center" vertical="center" wrapText="1"/>
    </xf>
    <xf numFmtId="0" fontId="218" fillId="0" borderId="0" xfId="37" applyAlignment="1">
      <alignment vertical="center"/>
    </xf>
    <xf numFmtId="0" fontId="25" fillId="0" borderId="0" xfId="36" applyFont="1" applyAlignment="1">
      <alignment horizontal="center" vertical="center"/>
    </xf>
    <xf numFmtId="0" fontId="3" fillId="127" borderId="0" xfId="10" applyFont="1" applyFill="1" applyAlignment="1">
      <alignment horizontal="center" vertical="center"/>
    </xf>
    <xf numFmtId="0" fontId="219" fillId="50" borderId="0" xfId="8" applyFont="1" applyFill="1" applyAlignment="1" applyProtection="1">
      <alignment vertical="center"/>
      <protection locked="0"/>
    </xf>
    <xf numFmtId="0" fontId="1" fillId="2" borderId="0" xfId="36" applyFont="1" applyFill="1" applyAlignment="1">
      <alignment horizontal="center" vertical="center" wrapText="1"/>
    </xf>
    <xf numFmtId="0" fontId="6" fillId="128" borderId="0" xfId="36" applyFont="1" applyFill="1" applyAlignment="1">
      <alignment horizontal="center" vertical="center" wrapText="1"/>
    </xf>
    <xf numFmtId="0" fontId="80" fillId="49" borderId="0" xfId="36" applyFont="1" applyFill="1" applyAlignment="1">
      <alignment horizontal="center" vertical="center" wrapText="1"/>
    </xf>
    <xf numFmtId="0" fontId="220" fillId="163" borderId="0" xfId="36" applyFont="1" applyFill="1" applyAlignment="1">
      <alignment horizontal="center" vertical="center" wrapText="1"/>
    </xf>
    <xf numFmtId="0" fontId="25" fillId="0" borderId="122" xfId="36" applyFont="1" applyBorder="1" applyAlignment="1">
      <alignment horizontal="center" vertical="center"/>
    </xf>
    <xf numFmtId="0" fontId="25" fillId="0" borderId="123" xfId="36" applyFont="1" applyBorder="1" applyAlignment="1">
      <alignment vertical="center"/>
    </xf>
    <xf numFmtId="0" fontId="25" fillId="170" borderId="123" xfId="36" applyFont="1" applyFill="1" applyBorder="1" applyAlignment="1">
      <alignment vertical="center"/>
    </xf>
    <xf numFmtId="0" fontId="25" fillId="171" borderId="123" xfId="36" applyFont="1" applyFill="1" applyBorder="1" applyAlignment="1">
      <alignment vertical="center"/>
    </xf>
    <xf numFmtId="0" fontId="25" fillId="0" borderId="123" xfId="36" applyFont="1" applyBorder="1" applyAlignment="1">
      <alignment horizontal="center" vertical="center"/>
    </xf>
    <xf numFmtId="0" fontId="25" fillId="4" borderId="124" xfId="36" applyFont="1" applyFill="1" applyBorder="1" applyAlignment="1">
      <alignment vertical="center"/>
    </xf>
    <xf numFmtId="0" fontId="221" fillId="57" borderId="0" xfId="36" applyFont="1" applyFill="1" applyAlignment="1">
      <alignment horizontal="center" vertical="center"/>
    </xf>
    <xf numFmtId="0" fontId="25" fillId="0" borderId="125" xfId="36" applyFont="1" applyBorder="1" applyAlignment="1">
      <alignment horizontal="center" vertical="center"/>
    </xf>
    <xf numFmtId="0" fontId="25" fillId="170" borderId="0" xfId="36" applyFont="1" applyFill="1" applyAlignment="1">
      <alignment vertical="center"/>
    </xf>
    <xf numFmtId="0" fontId="25" fillId="171" borderId="0" xfId="36" applyFont="1" applyFill="1" applyAlignment="1">
      <alignment vertical="center"/>
    </xf>
    <xf numFmtId="0" fontId="25" fillId="4" borderId="126" xfId="36" applyFont="1" applyFill="1" applyBorder="1" applyAlignment="1">
      <alignment vertical="center"/>
    </xf>
    <xf numFmtId="0" fontId="25" fillId="0" borderId="127" xfId="36" applyFont="1" applyBorder="1" applyAlignment="1">
      <alignment horizontal="center" vertical="center"/>
    </xf>
    <xf numFmtId="0" fontId="25" fillId="0" borderId="128" xfId="36" applyFont="1" applyBorder="1" applyAlignment="1">
      <alignment vertical="center"/>
    </xf>
    <xf numFmtId="0" fontId="25" fillId="170" borderId="128" xfId="36" applyFont="1" applyFill="1" applyBorder="1" applyAlignment="1">
      <alignment vertical="center"/>
    </xf>
    <xf numFmtId="0" fontId="25" fillId="171" borderId="128" xfId="36" applyFont="1" applyFill="1" applyBorder="1" applyAlignment="1">
      <alignment vertical="center"/>
    </xf>
    <xf numFmtId="0" fontId="25" fillId="0" borderId="128" xfId="36" applyFont="1" applyBorder="1" applyAlignment="1">
      <alignment horizontal="center" vertical="center"/>
    </xf>
    <xf numFmtId="0" fontId="25" fillId="4" borderId="129" xfId="36" applyFont="1" applyFill="1" applyBorder="1" applyAlignment="1">
      <alignment vertical="center"/>
    </xf>
    <xf numFmtId="0" fontId="25" fillId="157" borderId="0" xfId="36" applyFont="1" applyFill="1" applyAlignment="1">
      <alignment horizontal="center" vertical="center"/>
    </xf>
    <xf numFmtId="0" fontId="25" fillId="157" borderId="0" xfId="36" applyFont="1" applyFill="1" applyAlignment="1">
      <alignment vertical="center"/>
    </xf>
    <xf numFmtId="0" fontId="219" fillId="157" borderId="0" xfId="36" applyFont="1" applyFill="1" applyAlignment="1">
      <alignment vertical="center"/>
    </xf>
    <xf numFmtId="0" fontId="80" fillId="2" borderId="0" xfId="36" applyFont="1" applyFill="1" applyAlignment="1">
      <alignment horizontal="center" vertical="center" wrapText="1"/>
    </xf>
    <xf numFmtId="0" fontId="159" fillId="0" borderId="0" xfId="36" applyFont="1" applyAlignment="1">
      <alignment horizontal="center" vertical="center" wrapText="1"/>
    </xf>
    <xf numFmtId="0" fontId="25" fillId="0" borderId="0" xfId="36" applyFont="1" applyAlignment="1">
      <alignment vertical="center" wrapText="1"/>
    </xf>
    <xf numFmtId="0" fontId="25" fillId="57" borderId="0" xfId="36" applyFont="1" applyFill="1" applyAlignment="1">
      <alignment horizontal="center" vertical="center"/>
    </xf>
    <xf numFmtId="0" fontId="25" fillId="57" borderId="0" xfId="36" applyFont="1" applyFill="1" applyAlignment="1">
      <alignment vertical="center"/>
    </xf>
    <xf numFmtId="0" fontId="217" fillId="169" borderId="0" xfId="36" applyFont="1" applyFill="1" applyAlignment="1">
      <alignment horizontal="center" vertical="center"/>
    </xf>
    <xf numFmtId="0" fontId="69" fillId="126" borderId="0" xfId="10" applyFont="1" applyFill="1" applyAlignment="1">
      <alignment horizontal="center" vertical="center"/>
    </xf>
    <xf numFmtId="0" fontId="80" fillId="127" borderId="0" xfId="10" applyFont="1" applyFill="1" applyAlignment="1">
      <alignment horizontal="center" vertical="center"/>
    </xf>
    <xf numFmtId="0" fontId="211" fillId="172" borderId="0" xfId="36" applyFont="1" applyFill="1" applyAlignment="1">
      <alignment horizontal="center" vertical="center"/>
    </xf>
    <xf numFmtId="0" fontId="48" fillId="57" borderId="14" xfId="0" applyFont="1" applyFill="1" applyBorder="1" applyAlignment="1">
      <alignment horizontal="center" vertical="center" wrapText="1"/>
    </xf>
    <xf numFmtId="0" fontId="12" fillId="57" borderId="15" xfId="0" applyFont="1" applyFill="1" applyBorder="1" applyAlignment="1">
      <alignment horizontal="left" vertical="center" wrapText="1"/>
    </xf>
    <xf numFmtId="0" fontId="12" fillId="57" borderId="16" xfId="0" applyFont="1" applyFill="1" applyBorder="1" applyAlignment="1">
      <alignment horizontal="left" vertical="center" wrapText="1"/>
    </xf>
    <xf numFmtId="0" fontId="24" fillId="50" borderId="0" xfId="0" applyFont="1" applyFill="1" applyAlignment="1">
      <alignment horizontal="left" wrapText="1"/>
    </xf>
    <xf numFmtId="0" fontId="24" fillId="50" borderId="0" xfId="0" applyFont="1" applyFill="1" applyAlignment="1">
      <alignment horizontal="left" vertical="top" wrapText="1"/>
    </xf>
    <xf numFmtId="0" fontId="43" fillId="95" borderId="50" xfId="0" applyFont="1" applyFill="1" applyBorder="1" applyAlignment="1">
      <alignment horizontal="center" vertical="center"/>
    </xf>
    <xf numFmtId="0" fontId="43" fillId="95" borderId="51" xfId="0" applyFont="1" applyFill="1" applyBorder="1" applyAlignment="1">
      <alignment horizontal="center" vertical="center"/>
    </xf>
    <xf numFmtId="0" fontId="43" fillId="95" borderId="52" xfId="0" applyFont="1" applyFill="1" applyBorder="1" applyAlignment="1">
      <alignment horizontal="center" vertical="center"/>
    </xf>
    <xf numFmtId="0" fontId="43" fillId="95" borderId="53" xfId="0" applyFont="1" applyFill="1" applyBorder="1" applyAlignment="1">
      <alignment horizontal="center" vertical="center"/>
    </xf>
    <xf numFmtId="0" fontId="43" fillId="95" borderId="54" xfId="0" applyFont="1" applyFill="1" applyBorder="1" applyAlignment="1">
      <alignment horizontal="center" vertical="center"/>
    </xf>
    <xf numFmtId="0" fontId="43" fillId="95" borderId="55" xfId="0" applyFont="1" applyFill="1" applyBorder="1" applyAlignment="1">
      <alignment horizontal="center" vertical="center"/>
    </xf>
    <xf numFmtId="0" fontId="48" fillId="78" borderId="14" xfId="0" applyFont="1" applyFill="1" applyBorder="1" applyAlignment="1">
      <alignment horizontal="center" vertical="center" wrapText="1"/>
    </xf>
    <xf numFmtId="0" fontId="55" fillId="78" borderId="15" xfId="0" applyFont="1" applyFill="1" applyBorder="1" applyAlignment="1">
      <alignment horizontal="left" vertical="center" wrapText="1"/>
    </xf>
    <xf numFmtId="0" fontId="55" fillId="78" borderId="16" xfId="0" applyFont="1" applyFill="1" applyBorder="1" applyAlignment="1">
      <alignment horizontal="left" vertical="center" wrapText="1"/>
    </xf>
    <xf numFmtId="0" fontId="1" fillId="80" borderId="18" xfId="0" applyFont="1" applyFill="1" applyBorder="1" applyAlignment="1">
      <alignment horizontal="center" vertical="center" wrapText="1"/>
    </xf>
    <xf numFmtId="0" fontId="1" fillId="80" borderId="22" xfId="0" applyFont="1" applyFill="1" applyBorder="1" applyAlignment="1">
      <alignment horizontal="center" vertical="center" wrapText="1"/>
    </xf>
    <xf numFmtId="0" fontId="66" fillId="50" borderId="21" xfId="5" applyFont="1" applyFill="1" applyBorder="1" applyAlignment="1" applyProtection="1">
      <alignment horizontal="center" vertical="center" wrapText="1"/>
      <protection hidden="1"/>
    </xf>
    <xf numFmtId="0" fontId="66" fillId="50" borderId="25" xfId="5" applyFont="1" applyFill="1" applyBorder="1" applyAlignment="1" applyProtection="1">
      <alignment horizontal="center" vertical="center" wrapText="1"/>
      <protection hidden="1"/>
    </xf>
    <xf numFmtId="0" fontId="24" fillId="50" borderId="0" xfId="0" applyFont="1" applyFill="1" applyAlignment="1">
      <alignment horizontal="right" wrapText="1"/>
    </xf>
    <xf numFmtId="0" fontId="90" fillId="78" borderId="0" xfId="0" applyFont="1" applyFill="1" applyAlignment="1">
      <alignment horizontal="center" vertical="center" wrapText="1"/>
    </xf>
    <xf numFmtId="0" fontId="10" fillId="78" borderId="0" xfId="0" applyFont="1" applyFill="1" applyAlignment="1">
      <alignment horizontal="left" vertical="center" wrapText="1"/>
    </xf>
    <xf numFmtId="0" fontId="80" fillId="80" borderId="9" xfId="0" applyFont="1" applyFill="1" applyBorder="1" applyAlignment="1">
      <alignment horizontal="center" vertical="center" wrapText="1"/>
    </xf>
    <xf numFmtId="0" fontId="80" fillId="80" borderId="0" xfId="0" applyFont="1" applyFill="1" applyAlignment="1">
      <alignment horizontal="center" vertical="center" wrapText="1"/>
    </xf>
    <xf numFmtId="0" fontId="80" fillId="80" borderId="10" xfId="0" applyFont="1" applyFill="1" applyBorder="1" applyAlignment="1">
      <alignment horizontal="center" vertical="center" wrapText="1"/>
    </xf>
    <xf numFmtId="0" fontId="81" fillId="57" borderId="9" xfId="0" applyFont="1" applyFill="1" applyBorder="1" applyAlignment="1">
      <alignment horizontal="center" vertical="center" wrapText="1"/>
    </xf>
    <xf numFmtId="0" fontId="24" fillId="50" borderId="0" xfId="0" applyFont="1" applyFill="1" applyAlignment="1">
      <alignment horizontal="right" vertical="top" wrapText="1"/>
    </xf>
    <xf numFmtId="0" fontId="90" fillId="57" borderId="0" xfId="0" applyFont="1" applyFill="1" applyAlignment="1">
      <alignment horizontal="center" vertical="center" wrapText="1"/>
    </xf>
    <xf numFmtId="0" fontId="10" fillId="57" borderId="0" xfId="0" applyFont="1" applyFill="1" applyAlignment="1">
      <alignment horizontal="left" vertical="center" wrapText="1"/>
    </xf>
    <xf numFmtId="0" fontId="95" fillId="57" borderId="61" xfId="0" applyFont="1" applyFill="1" applyBorder="1" applyAlignment="1">
      <alignment horizontal="center" vertical="center" wrapText="1"/>
    </xf>
    <xf numFmtId="0" fontId="95" fillId="57" borderId="60" xfId="0" applyFont="1" applyFill="1" applyBorder="1" applyAlignment="1">
      <alignment horizontal="center" vertical="center" wrapText="1"/>
    </xf>
    <xf numFmtId="0" fontId="95" fillId="57" borderId="59" xfId="0" applyFont="1" applyFill="1" applyBorder="1" applyAlignment="1">
      <alignment horizontal="center" vertical="center" wrapText="1"/>
    </xf>
    <xf numFmtId="0" fontId="95" fillId="57" borderId="58" xfId="0" applyFont="1" applyFill="1" applyBorder="1" applyAlignment="1">
      <alignment horizontal="center" vertical="center" wrapText="1"/>
    </xf>
    <xf numFmtId="0" fontId="95" fillId="57" borderId="57" xfId="0" applyFont="1" applyFill="1" applyBorder="1" applyAlignment="1">
      <alignment horizontal="center" vertical="center" wrapText="1"/>
    </xf>
    <xf numFmtId="0" fontId="95" fillId="57" borderId="56" xfId="0" applyFont="1" applyFill="1" applyBorder="1" applyAlignment="1">
      <alignment horizontal="center" vertical="center" wrapText="1"/>
    </xf>
    <xf numFmtId="0" fontId="8" fillId="48" borderId="0" xfId="0" applyFont="1" applyFill="1" applyAlignment="1">
      <alignment horizontal="center" vertical="center"/>
    </xf>
    <xf numFmtId="0" fontId="86" fillId="89" borderId="11" xfId="0" applyFont="1" applyFill="1" applyBorder="1" applyAlignment="1">
      <alignment horizontal="center" vertical="center" wrapText="1"/>
    </xf>
    <xf numFmtId="0" fontId="86" fillId="89" borderId="12" xfId="0" applyFont="1" applyFill="1" applyBorder="1" applyAlignment="1">
      <alignment horizontal="center" vertical="center" wrapText="1"/>
    </xf>
    <xf numFmtId="0" fontId="86" fillId="89" borderId="13" xfId="0" applyFont="1" applyFill="1" applyBorder="1" applyAlignment="1">
      <alignment horizontal="center" vertical="center" wrapText="1"/>
    </xf>
    <xf numFmtId="0" fontId="81" fillId="57" borderId="34" xfId="0" applyFont="1" applyFill="1" applyBorder="1" applyAlignment="1">
      <alignment horizontal="center" vertical="center" wrapText="1"/>
    </xf>
    <xf numFmtId="0" fontId="81" fillId="57" borderId="37" xfId="0" applyFont="1" applyFill="1" applyBorder="1" applyAlignment="1">
      <alignment horizontal="center" vertical="center" wrapText="1"/>
    </xf>
    <xf numFmtId="0" fontId="81" fillId="57" borderId="34" xfId="0" applyFont="1" applyFill="1" applyBorder="1" applyAlignment="1">
      <alignment horizontal="center" vertical="center"/>
    </xf>
    <xf numFmtId="0" fontId="81" fillId="57" borderId="9" xfId="0" applyFont="1" applyFill="1" applyBorder="1" applyAlignment="1">
      <alignment horizontal="center" vertical="center"/>
    </xf>
    <xf numFmtId="0" fontId="81" fillId="57" borderId="37" xfId="0" applyFont="1" applyFill="1" applyBorder="1" applyAlignment="1">
      <alignment horizontal="center" vertical="center"/>
    </xf>
    <xf numFmtId="0" fontId="86" fillId="89" borderId="45" xfId="0" applyFont="1" applyFill="1" applyBorder="1" applyAlignment="1">
      <alignment horizontal="center" vertical="center" wrapText="1"/>
    </xf>
    <xf numFmtId="0" fontId="86" fillId="89" borderId="46" xfId="0" applyFont="1" applyFill="1" applyBorder="1" applyAlignment="1">
      <alignment horizontal="center" vertical="center" wrapText="1"/>
    </xf>
    <xf numFmtId="0" fontId="86" fillId="89" borderId="47" xfId="0" applyFont="1" applyFill="1" applyBorder="1" applyAlignment="1">
      <alignment horizontal="center" vertical="center" wrapText="1"/>
    </xf>
    <xf numFmtId="0" fontId="0" fillId="0" borderId="0" xfId="0" applyAlignment="1">
      <alignment horizontal="left" vertical="center" wrapText="1"/>
    </xf>
    <xf numFmtId="0" fontId="177" fillId="0" borderId="0" xfId="0" applyFont="1" applyAlignment="1">
      <alignment horizontal="left" vertical="center" wrapText="1"/>
    </xf>
    <xf numFmtId="0" fontId="211" fillId="155" borderId="0" xfId="0" applyFont="1" applyFill="1" applyAlignment="1">
      <alignment horizontal="center" vertical="center"/>
    </xf>
    <xf numFmtId="0" fontId="0" fillId="0" borderId="0" xfId="0" applyAlignment="1">
      <alignment vertical="center"/>
    </xf>
    <xf numFmtId="0" fontId="16" fillId="3" borderId="115" xfId="0" applyFont="1" applyFill="1" applyBorder="1" applyAlignment="1">
      <alignment horizontal="center" vertical="center"/>
    </xf>
    <xf numFmtId="0" fontId="16" fillId="4" borderId="115" xfId="0" applyFont="1" applyFill="1" applyBorder="1" applyAlignment="1">
      <alignment horizontal="left" vertical="center"/>
    </xf>
    <xf numFmtId="0" fontId="159" fillId="129" borderId="115" xfId="0" applyFont="1" applyFill="1" applyBorder="1" applyAlignment="1">
      <alignment horizontal="center" vertical="center"/>
    </xf>
    <xf numFmtId="0" fontId="159" fillId="5" borderId="115" xfId="0" applyFont="1" applyFill="1" applyBorder="1" applyAlignment="1">
      <alignment horizontal="center" vertical="center"/>
    </xf>
    <xf numFmtId="0" fontId="11" fillId="50" borderId="0" xfId="0" applyFont="1" applyFill="1" applyAlignment="1">
      <alignment horizontal="center" vertical="center"/>
    </xf>
    <xf numFmtId="0" fontId="214" fillId="0" borderId="0" xfId="0" applyFont="1" applyAlignment="1">
      <alignment vertical="center" wrapText="1"/>
    </xf>
    <xf numFmtId="0" fontId="47" fillId="0" borderId="0" xfId="0" applyFont="1" applyAlignment="1">
      <alignment vertical="center"/>
    </xf>
    <xf numFmtId="0" fontId="0" fillId="0" borderId="0" xfId="0" applyAlignment="1">
      <alignment horizontal="center" vertical="center" wrapText="1"/>
    </xf>
    <xf numFmtId="0" fontId="6" fillId="156" borderId="0" xfId="0" applyFont="1" applyFill="1" applyAlignment="1">
      <alignment horizontal="center" vertical="center"/>
    </xf>
    <xf numFmtId="0" fontId="0" fillId="79" borderId="0" xfId="0" applyFill="1" applyAlignment="1">
      <alignment horizontal="center" vertical="center" wrapText="1"/>
    </xf>
    <xf numFmtId="0" fontId="49" fillId="114" borderId="0" xfId="0" applyFont="1" applyFill="1" applyAlignment="1">
      <alignment horizontal="center" vertical="center" wrapText="1"/>
    </xf>
    <xf numFmtId="0" fontId="15" fillId="55" borderId="0" xfId="0" applyFont="1" applyFill="1" applyAlignment="1">
      <alignment horizontal="center" vertical="center"/>
    </xf>
    <xf numFmtId="0" fontId="0" fillId="0" borderId="0" xfId="0"/>
    <xf numFmtId="0" fontId="16" fillId="56" borderId="0" xfId="0" applyFont="1" applyFill="1" applyAlignment="1">
      <alignment horizontal="center" vertical="center"/>
    </xf>
    <xf numFmtId="0" fontId="50" fillId="50" borderId="0" xfId="5" applyFont="1" applyFill="1" applyAlignment="1">
      <alignment horizontal="center" vertical="center" wrapText="1"/>
    </xf>
    <xf numFmtId="0" fontId="50" fillId="50" borderId="17" xfId="5" applyFont="1" applyFill="1" applyBorder="1" applyAlignment="1">
      <alignment horizontal="center" vertical="center" wrapText="1"/>
    </xf>
    <xf numFmtId="0" fontId="50" fillId="50" borderId="28" xfId="5" applyFont="1" applyFill="1" applyBorder="1" applyAlignment="1">
      <alignment horizontal="center" vertical="center" wrapText="1"/>
    </xf>
    <xf numFmtId="0" fontId="50" fillId="66" borderId="0" xfId="5" applyFont="1" applyFill="1" applyAlignment="1">
      <alignment horizontal="center" vertical="center" wrapText="1"/>
    </xf>
    <xf numFmtId="0" fontId="50" fillId="66" borderId="17" xfId="5" applyFont="1" applyFill="1" applyBorder="1" applyAlignment="1">
      <alignment horizontal="center" vertical="center" wrapText="1"/>
    </xf>
    <xf numFmtId="0" fontId="50" fillId="50" borderId="10" xfId="5" applyFont="1" applyFill="1" applyBorder="1" applyAlignment="1">
      <alignment horizontal="center" vertical="center" wrapText="1"/>
    </xf>
    <xf numFmtId="0" fontId="50" fillId="50" borderId="44" xfId="5" applyFont="1" applyFill="1" applyBorder="1" applyAlignment="1">
      <alignment horizontal="center" vertical="center" wrapText="1"/>
    </xf>
    <xf numFmtId="0" fontId="12" fillId="50" borderId="0" xfId="0" applyFont="1" applyFill="1" applyAlignment="1">
      <alignment horizontal="center" vertical="center" wrapText="1"/>
    </xf>
    <xf numFmtId="0" fontId="51" fillId="51" borderId="91" xfId="0" applyFont="1" applyFill="1" applyBorder="1" applyAlignment="1">
      <alignment horizontal="center" vertical="center"/>
    </xf>
    <xf numFmtId="0" fontId="50" fillId="132" borderId="0" xfId="5" applyFont="1" applyFill="1" applyAlignment="1" applyProtection="1">
      <alignment horizontal="center" vertical="center" wrapText="1"/>
      <protection locked="0"/>
    </xf>
    <xf numFmtId="0" fontId="50" fillId="132" borderId="17" xfId="5" applyFont="1" applyFill="1" applyBorder="1" applyAlignment="1" applyProtection="1">
      <alignment horizontal="center" vertical="center" wrapText="1"/>
      <protection locked="0"/>
    </xf>
    <xf numFmtId="0" fontId="50" fillId="132" borderId="3" xfId="5" applyFont="1" applyFill="1" applyBorder="1" applyAlignment="1">
      <alignment horizontal="center" vertical="center" wrapText="1"/>
    </xf>
    <xf numFmtId="0" fontId="50" fillId="132" borderId="1" xfId="5" applyFont="1" applyFill="1" applyBorder="1" applyAlignment="1">
      <alignment horizontal="center" vertical="center" wrapText="1"/>
    </xf>
    <xf numFmtId="0" fontId="183" fillId="47" borderId="4" xfId="5" applyFont="1" applyFill="1" applyBorder="1" applyAlignment="1" applyProtection="1">
      <alignment horizontal="center" vertical="center" wrapText="1"/>
      <protection hidden="1"/>
    </xf>
    <xf numFmtId="0" fontId="183" fillId="47" borderId="95" xfId="5" applyFont="1" applyFill="1" applyBorder="1" applyAlignment="1" applyProtection="1">
      <alignment horizontal="center" vertical="center" wrapText="1"/>
      <protection hidden="1"/>
    </xf>
    <xf numFmtId="0" fontId="184" fillId="50" borderId="21" xfId="5" applyFont="1" applyFill="1" applyBorder="1" applyAlignment="1" applyProtection="1">
      <alignment horizontal="center" vertical="center" wrapText="1"/>
      <protection hidden="1"/>
    </xf>
    <xf numFmtId="0" fontId="184" fillId="50" borderId="94" xfId="5" applyFont="1" applyFill="1" applyBorder="1" applyAlignment="1" applyProtection="1">
      <alignment horizontal="center" vertical="center" wrapText="1"/>
      <protection hidden="1"/>
    </xf>
    <xf numFmtId="0" fontId="185" fillId="51" borderId="0" xfId="5" applyFont="1" applyFill="1" applyAlignment="1">
      <alignment horizontal="center" vertical="center" wrapText="1"/>
    </xf>
    <xf numFmtId="0" fontId="185" fillId="51" borderId="17" xfId="5" applyFont="1" applyFill="1" applyBorder="1" applyAlignment="1">
      <alignment horizontal="center" vertical="center" wrapText="1"/>
    </xf>
    <xf numFmtId="0" fontId="172" fillId="64" borderId="6" xfId="5" applyFont="1" applyFill="1" applyBorder="1" applyAlignment="1">
      <alignment horizontal="center" vertical="center" wrapText="1"/>
    </xf>
    <xf numFmtId="0" fontId="172" fillId="64" borderId="0" xfId="5" applyFont="1" applyFill="1" applyAlignment="1">
      <alignment horizontal="center" vertical="center" wrapText="1"/>
    </xf>
    <xf numFmtId="1" fontId="51" fillId="64" borderId="6" xfId="5" applyNumberFormat="1" applyFont="1" applyFill="1" applyBorder="1" applyAlignment="1" applyProtection="1">
      <alignment horizontal="center" vertical="center" wrapText="1"/>
      <protection hidden="1"/>
    </xf>
    <xf numFmtId="1" fontId="51" fillId="64" borderId="0" xfId="5" applyNumberFormat="1" applyFont="1" applyFill="1" applyAlignment="1" applyProtection="1">
      <alignment horizontal="center" vertical="center" wrapText="1"/>
      <protection hidden="1"/>
    </xf>
    <xf numFmtId="0" fontId="173" fillId="64" borderId="8" xfId="7" applyFont="1" applyFill="1" applyBorder="1" applyAlignment="1">
      <alignment horizontal="center" vertical="center" wrapText="1"/>
    </xf>
    <xf numFmtId="0" fontId="173" fillId="64" borderId="10" xfId="7" applyFont="1" applyFill="1" applyBorder="1" applyAlignment="1">
      <alignment horizontal="center" vertical="center" wrapText="1"/>
    </xf>
    <xf numFmtId="0" fontId="24" fillId="50" borderId="0" xfId="14" applyFont="1" applyFill="1" applyAlignment="1">
      <alignment horizontal="right" vertical="center" wrapText="1"/>
    </xf>
    <xf numFmtId="199" fontId="19" fillId="50" borderId="17" xfId="0" applyNumberFormat="1" applyFont="1" applyFill="1" applyBorder="1" applyAlignment="1">
      <alignment horizontal="left" vertical="center"/>
    </xf>
    <xf numFmtId="0" fontId="161" fillId="50" borderId="0" xfId="4" applyFont="1" applyFill="1" applyAlignment="1">
      <alignment horizontal="left" wrapText="1"/>
    </xf>
    <xf numFmtId="0" fontId="163" fillId="50" borderId="6" xfId="5" applyFont="1" applyFill="1" applyBorder="1" applyAlignment="1" applyProtection="1">
      <alignment horizontal="center" vertical="center"/>
      <protection hidden="1"/>
    </xf>
    <xf numFmtId="0" fontId="163" fillId="50" borderId="0" xfId="5" applyFont="1" applyFill="1" applyAlignment="1" applyProtection="1">
      <alignment horizontal="center" vertical="center"/>
      <protection hidden="1"/>
    </xf>
    <xf numFmtId="0" fontId="38" fillId="66" borderId="6" xfId="5" applyFont="1" applyFill="1" applyBorder="1" applyAlignment="1" applyProtection="1">
      <alignment horizontal="center" vertical="center"/>
      <protection hidden="1"/>
    </xf>
    <xf numFmtId="0" fontId="38" fillId="66" borderId="8" xfId="5" applyFont="1" applyFill="1" applyBorder="1" applyAlignment="1" applyProtection="1">
      <alignment horizontal="center" vertical="center"/>
      <protection hidden="1"/>
    </xf>
    <xf numFmtId="0" fontId="29" fillId="66" borderId="12" xfId="5" applyFont="1" applyFill="1" applyBorder="1" applyAlignment="1" applyProtection="1">
      <alignment horizontal="center" vertical="center"/>
      <protection hidden="1"/>
    </xf>
    <xf numFmtId="0" fontId="29" fillId="66" borderId="13" xfId="5" applyFont="1" applyFill="1" applyBorder="1" applyAlignment="1" applyProtection="1">
      <alignment horizontal="center" vertical="center"/>
      <protection hidden="1"/>
    </xf>
    <xf numFmtId="0" fontId="164" fillId="66" borderId="0" xfId="5" applyFont="1" applyFill="1" applyAlignment="1" applyProtection="1">
      <alignment horizontal="center" vertical="center"/>
      <protection hidden="1"/>
    </xf>
    <xf numFmtId="0" fontId="164" fillId="66" borderId="10" xfId="5" applyFont="1" applyFill="1" applyBorder="1" applyAlignment="1" applyProtection="1">
      <alignment horizontal="center" vertical="center"/>
      <protection hidden="1"/>
    </xf>
    <xf numFmtId="0" fontId="160" fillId="15" borderId="0" xfId="26" applyFont="1" applyFill="1" applyAlignment="1">
      <alignment horizontal="center" vertical="center"/>
    </xf>
    <xf numFmtId="0" fontId="160" fillId="18" borderId="0" xfId="26" applyFont="1" applyFill="1" applyAlignment="1">
      <alignment horizontal="center" vertical="center"/>
    </xf>
    <xf numFmtId="0" fontId="160" fillId="17" borderId="0" xfId="26" applyFont="1" applyFill="1" applyAlignment="1">
      <alignment horizontal="center" vertical="center"/>
    </xf>
    <xf numFmtId="0" fontId="44" fillId="54" borderId="0" xfId="0" applyFont="1" applyFill="1" applyAlignment="1">
      <alignment horizontal="center" vertical="center"/>
    </xf>
    <xf numFmtId="0" fontId="14" fillId="39" borderId="0" xfId="26" applyFont="1" applyFill="1" applyAlignment="1">
      <alignment horizontal="center" vertical="center"/>
    </xf>
    <xf numFmtId="0" fontId="158" fillId="21" borderId="0" xfId="26" applyFont="1" applyFill="1" applyAlignment="1">
      <alignment horizontal="center" vertical="center"/>
    </xf>
    <xf numFmtId="198" fontId="147" fillId="50" borderId="0" xfId="7" applyNumberFormat="1" applyFont="1" applyFill="1" applyAlignment="1">
      <alignment horizontal="center" vertical="center"/>
    </xf>
    <xf numFmtId="0" fontId="70" fillId="99" borderId="7" xfId="5" applyFont="1" applyFill="1" applyBorder="1" applyAlignment="1">
      <alignment horizontal="center" vertical="center"/>
    </xf>
    <xf numFmtId="0" fontId="70" fillId="99" borderId="9" xfId="5" applyFont="1" applyFill="1" applyBorder="1" applyAlignment="1">
      <alignment horizontal="center" vertical="center"/>
    </xf>
    <xf numFmtId="0" fontId="84" fillId="60" borderId="6" xfId="18" applyFont="1" applyFill="1" applyBorder="1" applyAlignment="1">
      <alignment horizontal="center" vertical="center"/>
    </xf>
    <xf numFmtId="0" fontId="84" fillId="60" borderId="8" xfId="18" applyFont="1" applyFill="1" applyBorder="1" applyAlignment="1">
      <alignment horizontal="center" vertical="center"/>
    </xf>
    <xf numFmtId="0" fontId="87" fillId="60" borderId="9" xfId="5" applyFont="1" applyFill="1" applyBorder="1" applyAlignment="1">
      <alignment horizontal="center" vertical="center" textRotation="90"/>
    </xf>
    <xf numFmtId="0" fontId="87" fillId="60" borderId="11" xfId="5" applyFont="1" applyFill="1" applyBorder="1" applyAlignment="1">
      <alignment horizontal="center" vertical="center" textRotation="90"/>
    </xf>
    <xf numFmtId="0" fontId="2" fillId="50" borderId="0" xfId="18" applyFont="1" applyFill="1" applyAlignment="1">
      <alignment horizontal="left" vertical="center" wrapText="1"/>
    </xf>
    <xf numFmtId="0" fontId="2" fillId="50" borderId="10" xfId="18" applyFont="1" applyFill="1" applyBorder="1" applyAlignment="1">
      <alignment horizontal="left" vertical="center" wrapText="1"/>
    </xf>
    <xf numFmtId="0" fontId="44" fillId="50" borderId="0" xfId="18" applyFill="1" applyAlignment="1">
      <alignment horizontal="left" vertical="top" wrapText="1"/>
    </xf>
    <xf numFmtId="0" fontId="44" fillId="50" borderId="10" xfId="18" applyFill="1" applyBorder="1" applyAlignment="1">
      <alignment horizontal="left" vertical="top" wrapText="1"/>
    </xf>
    <xf numFmtId="0" fontId="2" fillId="50" borderId="0" xfId="18" applyFont="1" applyFill="1" applyAlignment="1">
      <alignment horizontal="left" vertical="top" wrapText="1"/>
    </xf>
    <xf numFmtId="0" fontId="2" fillId="50" borderId="10" xfId="18" applyFont="1" applyFill="1" applyBorder="1" applyAlignment="1">
      <alignment horizontal="left" vertical="top" wrapText="1"/>
    </xf>
    <xf numFmtId="0" fontId="44" fillId="50" borderId="0" xfId="18" applyFill="1" applyAlignment="1">
      <alignment horizontal="center" vertical="top" wrapText="1"/>
    </xf>
    <xf numFmtId="0" fontId="44" fillId="50" borderId="10" xfId="18" applyFill="1" applyBorder="1" applyAlignment="1">
      <alignment horizontal="center" vertical="top" wrapText="1"/>
    </xf>
    <xf numFmtId="0" fontId="141" fillId="0" borderId="0" xfId="22" applyFont="1" applyBorder="1" applyAlignment="1">
      <alignment horizontal="left" vertical="center"/>
    </xf>
    <xf numFmtId="0" fontId="2" fillId="50" borderId="0" xfId="18" applyFont="1" applyFill="1" applyAlignment="1">
      <alignment horizontal="center" vertical="top" wrapText="1"/>
    </xf>
    <xf numFmtId="0" fontId="2" fillId="50" borderId="10" xfId="18" applyFont="1" applyFill="1" applyBorder="1" applyAlignment="1">
      <alignment horizontal="center" vertical="top" wrapText="1"/>
    </xf>
    <xf numFmtId="0" fontId="44" fillId="50" borderId="0" xfId="18" applyFill="1" applyAlignment="1">
      <alignment horizontal="left" vertical="center" wrapText="1"/>
    </xf>
    <xf numFmtId="0" fontId="44" fillId="50" borderId="10" xfId="18" applyFill="1" applyBorder="1" applyAlignment="1">
      <alignment horizontal="left" vertical="center" wrapText="1"/>
    </xf>
    <xf numFmtId="0" fontId="47" fillId="60" borderId="6" xfId="0" applyFont="1" applyFill="1" applyBorder="1" applyAlignment="1">
      <alignment horizontal="center" vertical="center"/>
    </xf>
    <xf numFmtId="0" fontId="47" fillId="60" borderId="8" xfId="0" applyFont="1" applyFill="1" applyBorder="1" applyAlignment="1">
      <alignment horizontal="center" vertical="center"/>
    </xf>
    <xf numFmtId="0" fontId="44" fillId="50" borderId="0" xfId="18" applyFill="1" applyAlignment="1">
      <alignment horizontal="left" wrapText="1"/>
    </xf>
    <xf numFmtId="0" fontId="44" fillId="50" borderId="10" xfId="18" applyFill="1" applyBorder="1" applyAlignment="1">
      <alignment horizontal="left" wrapText="1"/>
    </xf>
    <xf numFmtId="0" fontId="0" fillId="60" borderId="9" xfId="0" applyFill="1" applyBorder="1" applyAlignment="1">
      <alignment horizontal="center"/>
    </xf>
    <xf numFmtId="0" fontId="0" fillId="60" borderId="11" xfId="0" applyFill="1" applyBorder="1" applyAlignment="1">
      <alignment horizontal="center"/>
    </xf>
    <xf numFmtId="0" fontId="0" fillId="0" borderId="0" xfId="0" applyAlignment="1">
      <alignment horizontal="center" wrapText="1"/>
    </xf>
    <xf numFmtId="0" fontId="0" fillId="0" borderId="10" xfId="0" applyBorder="1" applyAlignment="1">
      <alignment horizontal="center" wrapText="1"/>
    </xf>
    <xf numFmtId="0" fontId="84" fillId="118" borderId="6" xfId="3" applyFont="1" applyFill="1" applyBorder="1" applyAlignment="1">
      <alignment horizontal="center" vertical="center"/>
    </xf>
    <xf numFmtId="0" fontId="138" fillId="121" borderId="0" xfId="18" applyFont="1" applyFill="1" applyAlignment="1">
      <alignment horizontal="center" vertical="center"/>
    </xf>
    <xf numFmtId="0" fontId="137" fillId="66" borderId="0" xfId="7" applyFont="1" applyFill="1" applyAlignment="1">
      <alignment horizontal="center" vertical="center"/>
    </xf>
    <xf numFmtId="0" fontId="135" fillId="47" borderId="0" xfId="7" applyFont="1" applyFill="1" applyAlignment="1">
      <alignment horizontal="center" vertical="center"/>
    </xf>
    <xf numFmtId="0" fontId="84" fillId="106" borderId="6" xfId="3" applyFont="1" applyFill="1" applyBorder="1" applyAlignment="1">
      <alignment horizontal="center" vertical="center"/>
    </xf>
    <xf numFmtId="0" fontId="39" fillId="118" borderId="9" xfId="5" applyFont="1" applyFill="1" applyBorder="1" applyAlignment="1">
      <alignment horizontal="center"/>
    </xf>
    <xf numFmtId="0" fontId="39" fillId="118" borderId="11" xfId="5" applyFont="1" applyFill="1" applyBorder="1" applyAlignment="1">
      <alignment horizontal="center"/>
    </xf>
    <xf numFmtId="0" fontId="126" fillId="113" borderId="0" xfId="7" applyFont="1" applyFill="1" applyAlignment="1">
      <alignment horizontal="center" vertical="center"/>
    </xf>
    <xf numFmtId="0" fontId="126" fillId="113" borderId="10" xfId="7" applyFont="1" applyFill="1" applyBorder="1" applyAlignment="1">
      <alignment horizontal="center" vertical="center"/>
    </xf>
    <xf numFmtId="0" fontId="122" fillId="47" borderId="0" xfId="21" applyFont="1" applyFill="1" applyAlignment="1" applyProtection="1">
      <alignment horizontal="center" vertical="center"/>
      <protection locked="0"/>
    </xf>
    <xf numFmtId="0" fontId="122" fillId="47" borderId="10" xfId="21" applyFont="1" applyFill="1" applyBorder="1" applyAlignment="1" applyProtection="1">
      <alignment horizontal="center" vertical="center"/>
      <protection locked="0"/>
    </xf>
    <xf numFmtId="0" fontId="35" fillId="50" borderId="0" xfId="5" applyFont="1" applyFill="1" applyAlignment="1">
      <alignment horizontal="left" vertical="center" wrapText="1"/>
    </xf>
    <xf numFmtId="0" fontId="35" fillId="50" borderId="10" xfId="5" applyFont="1" applyFill="1" applyBorder="1" applyAlignment="1">
      <alignment horizontal="left" vertical="center" wrapText="1"/>
    </xf>
    <xf numFmtId="0" fontId="79" fillId="118" borderId="28" xfId="7" applyFont="1" applyFill="1" applyBorder="1" applyAlignment="1">
      <alignment horizontal="center" vertical="center"/>
    </xf>
    <xf numFmtId="0" fontId="79" fillId="118" borderId="33" xfId="7" applyFont="1" applyFill="1" applyBorder="1" applyAlignment="1">
      <alignment horizontal="center" vertical="center"/>
    </xf>
    <xf numFmtId="0" fontId="30" fillId="114" borderId="6" xfId="3" applyFont="1" applyFill="1" applyBorder="1" applyAlignment="1">
      <alignment horizontal="center" vertical="center"/>
    </xf>
    <xf numFmtId="0" fontId="87" fillId="114" borderId="9" xfId="5" applyFont="1" applyFill="1" applyBorder="1" applyAlignment="1">
      <alignment horizontal="center"/>
    </xf>
    <xf numFmtId="0" fontId="87" fillId="114" borderId="11" xfId="5" applyFont="1" applyFill="1" applyBorder="1" applyAlignment="1">
      <alignment horizontal="center"/>
    </xf>
    <xf numFmtId="0" fontId="131" fillId="117" borderId="0" xfId="7" applyFont="1" applyFill="1" applyAlignment="1">
      <alignment horizontal="center" vertical="center"/>
    </xf>
    <xf numFmtId="0" fontId="131" fillId="117" borderId="10" xfId="7" applyFont="1" applyFill="1" applyBorder="1" applyAlignment="1">
      <alignment horizontal="center" vertical="center"/>
    </xf>
    <xf numFmtId="0" fontId="49" fillId="115" borderId="28" xfId="7" applyFont="1" applyFill="1" applyBorder="1" applyAlignment="1">
      <alignment horizontal="center" vertical="center"/>
    </xf>
    <xf numFmtId="0" fontId="49" fillId="115" borderId="33" xfId="7" applyFont="1" applyFill="1" applyBorder="1" applyAlignment="1">
      <alignment horizontal="center" vertical="center"/>
    </xf>
    <xf numFmtId="0" fontId="98" fillId="50" borderId="66" xfId="5" applyFont="1" applyFill="1" applyBorder="1" applyAlignment="1">
      <alignment horizontal="center" vertical="center" wrapText="1"/>
    </xf>
    <xf numFmtId="0" fontId="98" fillId="50" borderId="65" xfId="5" applyFont="1" applyFill="1" applyBorder="1" applyAlignment="1">
      <alignment horizontal="center" vertical="center" wrapText="1"/>
    </xf>
    <xf numFmtId="49" fontId="49" fillId="99" borderId="6" xfId="5" applyNumberFormat="1" applyFont="1" applyFill="1" applyBorder="1" applyAlignment="1">
      <alignment horizontal="center" vertical="center"/>
    </xf>
    <xf numFmtId="49" fontId="49" fillId="99" borderId="8" xfId="5" applyNumberFormat="1" applyFont="1" applyFill="1" applyBorder="1" applyAlignment="1">
      <alignment horizontal="center" vertical="center"/>
    </xf>
    <xf numFmtId="0" fontId="39" fillId="106" borderId="9" xfId="5" applyFont="1" applyFill="1" applyBorder="1" applyAlignment="1">
      <alignment horizontal="center"/>
    </xf>
    <xf numFmtId="0" fontId="39" fillId="106" borderId="11" xfId="5" applyFont="1" applyFill="1" applyBorder="1" applyAlignment="1">
      <alignment horizontal="center"/>
    </xf>
    <xf numFmtId="0" fontId="79" fillId="106" borderId="28" xfId="7" applyFont="1" applyFill="1" applyBorder="1" applyAlignment="1">
      <alignment horizontal="center" vertical="center"/>
    </xf>
    <xf numFmtId="0" fontId="79" fillId="106" borderId="33" xfId="7" applyFont="1" applyFill="1" applyBorder="1" applyAlignment="1">
      <alignment horizontal="center" vertical="center"/>
    </xf>
    <xf numFmtId="0" fontId="39" fillId="97" borderId="9" xfId="5" applyFont="1" applyFill="1" applyBorder="1" applyAlignment="1">
      <alignment horizontal="center"/>
    </xf>
    <xf numFmtId="0" fontId="39" fillId="97" borderId="11" xfId="5" applyFont="1" applyFill="1" applyBorder="1" applyAlignment="1">
      <alignment horizontal="center"/>
    </xf>
    <xf numFmtId="0" fontId="102" fillId="47" borderId="83" xfId="9" applyFont="1" applyFill="1" applyBorder="1" applyAlignment="1">
      <alignment horizontal="center" vertical="center"/>
    </xf>
    <xf numFmtId="0" fontId="102" fillId="47" borderId="82" xfId="9" applyFont="1" applyFill="1" applyBorder="1" applyAlignment="1">
      <alignment horizontal="center" vertical="center"/>
    </xf>
    <xf numFmtId="0" fontId="38" fillId="60" borderId="6" xfId="12" applyFont="1" applyFill="1" applyBorder="1" applyAlignment="1" applyProtection="1">
      <alignment horizontal="right" vertical="center"/>
      <protection locked="0"/>
    </xf>
    <xf numFmtId="0" fontId="38" fillId="60" borderId="8" xfId="12" applyFont="1" applyFill="1" applyBorder="1" applyAlignment="1" applyProtection="1">
      <alignment horizontal="right" vertical="center"/>
      <protection locked="0"/>
    </xf>
    <xf numFmtId="0" fontId="24" fillId="50" borderId="28" xfId="9" applyFont="1" applyFill="1" applyBorder="1" applyAlignment="1">
      <alignment horizontal="center" vertical="center"/>
    </xf>
    <xf numFmtId="0" fontId="24" fillId="50" borderId="17" xfId="9" applyFont="1" applyFill="1" applyBorder="1" applyAlignment="1">
      <alignment horizontal="center" vertical="center"/>
    </xf>
    <xf numFmtId="0" fontId="105" fillId="47" borderId="28" xfId="9" applyFont="1" applyFill="1" applyBorder="1" applyAlignment="1">
      <alignment horizontal="center" vertical="center"/>
    </xf>
    <xf numFmtId="0" fontId="105" fillId="47" borderId="33" xfId="9" applyFont="1" applyFill="1" applyBorder="1" applyAlignment="1">
      <alignment horizontal="center" vertical="center"/>
    </xf>
    <xf numFmtId="0" fontId="105" fillId="47" borderId="17" xfId="9" applyFont="1" applyFill="1" applyBorder="1" applyAlignment="1">
      <alignment horizontal="center" vertical="center"/>
    </xf>
    <xf numFmtId="0" fontId="105" fillId="47" borderId="44" xfId="9" applyFont="1" applyFill="1" applyBorder="1" applyAlignment="1">
      <alignment horizontal="center" vertical="center"/>
    </xf>
    <xf numFmtId="0" fontId="2" fillId="0" borderId="28" xfId="9" applyBorder="1" applyAlignment="1">
      <alignment horizontal="center" vertical="center"/>
    </xf>
    <xf numFmtId="0" fontId="2" fillId="0" borderId="17" xfId="9" applyBorder="1" applyAlignment="1">
      <alignment horizontal="center" vertical="center"/>
    </xf>
    <xf numFmtId="175" fontId="79" fillId="50" borderId="28" xfId="12" applyNumberFormat="1" applyFont="1" applyFill="1" applyBorder="1" applyAlignment="1">
      <alignment horizontal="left" vertical="center"/>
    </xf>
    <xf numFmtId="175" fontId="79" fillId="50" borderId="0" xfId="12" applyNumberFormat="1" applyFont="1" applyFill="1" applyAlignment="1">
      <alignment horizontal="left" vertical="center"/>
    </xf>
    <xf numFmtId="0" fontId="29" fillId="50" borderId="28" xfId="12" applyFont="1" applyFill="1" applyBorder="1" applyAlignment="1">
      <alignment horizontal="right" vertical="center"/>
    </xf>
    <xf numFmtId="0" fontId="29" fillId="50" borderId="17" xfId="12" applyFont="1" applyFill="1" applyBorder="1" applyAlignment="1">
      <alignment horizontal="right" vertical="center"/>
    </xf>
    <xf numFmtId="0" fontId="39" fillId="97" borderId="9" xfId="5" applyFont="1" applyFill="1" applyBorder="1" applyAlignment="1">
      <alignment horizontal="center" wrapText="1"/>
    </xf>
    <xf numFmtId="0" fontId="39" fillId="97" borderId="11" xfId="5" applyFont="1" applyFill="1" applyBorder="1" applyAlignment="1">
      <alignment horizontal="center" wrapText="1"/>
    </xf>
    <xf numFmtId="0" fontId="40" fillId="50" borderId="17" xfId="5" applyFont="1" applyFill="1" applyBorder="1" applyAlignment="1" applyProtection="1">
      <alignment horizontal="center" vertical="center"/>
      <protection hidden="1"/>
    </xf>
    <xf numFmtId="0" fontId="51" fillId="50" borderId="17" xfId="5" applyFont="1" applyFill="1" applyBorder="1" applyAlignment="1" applyProtection="1">
      <alignment horizontal="center" vertical="center"/>
      <protection hidden="1"/>
    </xf>
    <xf numFmtId="0" fontId="51" fillId="50" borderId="44" xfId="5" applyFont="1" applyFill="1" applyBorder="1" applyAlignment="1" applyProtection="1">
      <alignment horizontal="center" vertical="center"/>
      <protection hidden="1"/>
    </xf>
    <xf numFmtId="173" fontId="75" fillId="47" borderId="0" xfId="5" applyNumberFormat="1" applyFont="1" applyFill="1" applyAlignment="1" applyProtection="1">
      <alignment horizontal="center" vertical="center"/>
      <protection hidden="1"/>
    </xf>
    <xf numFmtId="170" fontId="79" fillId="51" borderId="0" xfId="5" applyNumberFormat="1" applyFont="1" applyFill="1" applyAlignment="1" applyProtection="1">
      <alignment horizontal="center" vertical="center"/>
      <protection hidden="1"/>
    </xf>
    <xf numFmtId="9" fontId="29" fillId="50" borderId="33" xfId="9" applyNumberFormat="1" applyFont="1" applyFill="1" applyBorder="1" applyAlignment="1">
      <alignment horizontal="center" vertical="center"/>
    </xf>
    <xf numFmtId="9" fontId="29" fillId="50" borderId="44" xfId="9" applyNumberFormat="1" applyFont="1" applyFill="1" applyBorder="1" applyAlignment="1">
      <alignment horizontal="center" vertical="center"/>
    </xf>
    <xf numFmtId="0" fontId="102" fillId="47" borderId="66" xfId="9" applyFont="1" applyFill="1" applyBorder="1" applyAlignment="1">
      <alignment horizontal="center" vertical="center"/>
    </xf>
    <xf numFmtId="0" fontId="102" fillId="47" borderId="67" xfId="9" applyFont="1" applyFill="1" applyBorder="1" applyAlignment="1">
      <alignment horizontal="center" vertical="center"/>
    </xf>
    <xf numFmtId="0" fontId="99" fillId="50" borderId="66" xfId="5" applyFont="1" applyFill="1" applyBorder="1" applyAlignment="1">
      <alignment horizontal="center" vertical="center" wrapText="1"/>
    </xf>
    <xf numFmtId="0" fontId="99" fillId="50" borderId="67" xfId="5" applyFont="1" applyFill="1" applyBorder="1" applyAlignment="1">
      <alignment horizontal="center" vertical="center" wrapText="1"/>
    </xf>
    <xf numFmtId="0" fontId="201" fillId="0" borderId="0" xfId="0" applyFont="1" applyAlignment="1">
      <alignment horizontal="center" vertical="center" wrapText="1"/>
    </xf>
    <xf numFmtId="0" fontId="0" fillId="50" borderId="0" xfId="0" applyFill="1" applyAlignment="1">
      <alignment horizontal="left" vertical="center" wrapText="1"/>
    </xf>
    <xf numFmtId="0" fontId="22" fillId="50" borderId="0" xfId="6" applyFill="1" applyAlignment="1">
      <alignment horizontal="left" vertical="center" wrapText="1"/>
    </xf>
  </cellXfs>
  <cellStyles count="38">
    <cellStyle name="Lien hypertexte" xfId="6" builtinId="8"/>
    <cellStyle name="Lien hypertexte 2 2 3" xfId="23" xr:uid="{5FCF9887-C938-48C1-A979-69BCC72F5F7F}"/>
    <cellStyle name="Lien hypertexte 3" xfId="37" xr:uid="{EB923EFC-E8C8-499C-A0FD-814ADFF2C81B}"/>
    <cellStyle name="Lien hypertexte 3 2 2" xfId="22" xr:uid="{D50B5612-9AAE-42D4-B04D-09F4B3843031}"/>
    <cellStyle name="Normal" xfId="0" builtinId="0"/>
    <cellStyle name="Normal 10 2 2 2 2 3 2 3 2 2 4 2" xfId="7" xr:uid="{8031FAF4-AD53-4778-BEBB-EF23B805D7A8}"/>
    <cellStyle name="Normal 10 2 2 2 2 3 2 3 2 2 4 2 2" xfId="28" xr:uid="{DF63D222-447B-4133-8CC2-F6AEABB950D5}"/>
    <cellStyle name="Normal 11 2 3 2 3 2 2 4 2" xfId="14" xr:uid="{27B01952-C37A-4B51-AF09-B89DCDA74ED2}"/>
    <cellStyle name="Normal 11 2 3 2 3 2 2 4 2 2" xfId="32" xr:uid="{C7EE9A5B-6446-4A79-893C-C743DD7495B2}"/>
    <cellStyle name="Normal 12 2" xfId="11" xr:uid="{1A5A8826-F5FE-4045-9CE1-E6396AD682BC}"/>
    <cellStyle name="Normal 2" xfId="4" xr:uid="{4E7BA3EA-D30A-4B45-A30E-A16BE6D69CBE}"/>
    <cellStyle name="Normal 2 2" xfId="36" xr:uid="{71A23FF3-8260-42D8-9C17-F49D830B5DA7}"/>
    <cellStyle name="Normal 2 2 2 2 2" xfId="5" xr:uid="{79D27E95-291A-478B-BAB0-3246D60F00B5}"/>
    <cellStyle name="Normal 2 2 2 2 3" xfId="19" xr:uid="{D84E7795-80C1-4DC0-92FC-0D13CF24305B}"/>
    <cellStyle name="Normal 2 2 4" xfId="1" xr:uid="{EFD94DC7-6FE4-4035-8894-6EB597BC8EC0}"/>
    <cellStyle name="Normal 2 2 5" xfId="18" xr:uid="{5C6B0BD7-51E9-4758-ACE2-9E612B4CAAE3}"/>
    <cellStyle name="Normal 2 2 5 2" xfId="35" xr:uid="{FE7E30AD-B706-459D-845B-C235DE26BD78}"/>
    <cellStyle name="Normal 2 3" xfId="13" xr:uid="{0A895284-8942-4F5A-930D-910726C58F31}"/>
    <cellStyle name="Normal 3" xfId="26" xr:uid="{E3762617-5F98-445B-BF9B-3B4528BC9D72}"/>
    <cellStyle name="Normal 3 3 2" xfId="24" xr:uid="{C50B5EC5-E5EC-4FFA-904C-851F03216D80}"/>
    <cellStyle name="Normal 4 2 2 2 2 2 2 2 3 3 2" xfId="10" xr:uid="{ECEBDA9E-9B59-400C-9BBC-5590430F2CCB}"/>
    <cellStyle name="Normal 4 2 2 2 2 2 2 2 3 3 2 2" xfId="31" xr:uid="{D5A0FB09-2713-4E05-8661-2C62E0A38B4D}"/>
    <cellStyle name="Normal 4 2 2 2 2 2 2 2 4 3 6 2" xfId="16" xr:uid="{281546F2-45EA-458E-AACA-3C8F1CEBEA6B}"/>
    <cellStyle name="Normal 4 2 2 2 2 2 2 2 4 3 6 2 2" xfId="34" xr:uid="{925B2B67-8204-4B18-BF80-F9E2E44AAD91}"/>
    <cellStyle name="Normal 4 2 2 2 2 2 2 5 4 2 3 2 2 3 2 2 4 2" xfId="17" xr:uid="{BFFA7385-8A8E-45BA-8BEA-DE18196160F7}"/>
    <cellStyle name="Normal 4 2 2 2 2 2 2 5 4 2 3 2 2 3 2 2 4 2 2" xfId="29" xr:uid="{1A54FC20-4EA0-4023-B307-27283033E0CD}"/>
    <cellStyle name="Normal 4 2 2 2 2 2 2 6 2 2 3 2 3 3 2 2 4 2" xfId="9" xr:uid="{B3303A1B-4887-46FC-A52E-1F6F9FFB46FC}"/>
    <cellStyle name="Normal 4 2 2 2 2 2 2 6 2 2 3 2 3 3 2 2 4 2 2" xfId="33" xr:uid="{891F0B7A-3ED6-4369-BAD8-918C61825CC9}"/>
    <cellStyle name="Normal 4 2 2 2 3 2 2 3 2 2" xfId="20" xr:uid="{CB60CBAE-7DD9-451D-97B9-D6FAB64EE0D5}"/>
    <cellStyle name="Normal 4 2 4 2 2 4 2 2 2 2 3 2" xfId="15" xr:uid="{3E93F893-9292-45EC-8293-4DF927577FCC}"/>
    <cellStyle name="Normal 4 2 4 2 2 4 2 2 2 2 3 2 2" xfId="30" xr:uid="{15504602-7E7E-40BC-A3A4-53A3211A2DCF}"/>
    <cellStyle name="Normal 4 3 4 2 2 2" xfId="3" xr:uid="{E0E81089-D755-4898-8970-48F045AD8976}"/>
    <cellStyle name="Normal 4 3 4 2 2 2 3 2" xfId="2" xr:uid="{CC9CFFFE-2179-4C4B-B135-B583EA81D9D3}"/>
    <cellStyle name="Normal 4 7" xfId="25" xr:uid="{F8096231-AD1A-4A8F-86FC-71C3FB493BF5}"/>
    <cellStyle name="Normal_Bases Cuisine 2" xfId="27" xr:uid="{3C98B16B-C61E-47C9-9277-A97CA3088ACD}"/>
    <cellStyle name="Normal_Bons de commande livraison" xfId="21" xr:uid="{C24B8B03-0EE7-4ADE-910E-273CA938C7DC}"/>
    <cellStyle name="Normal_Comparer recettes 2009 OK 2 2" xfId="8" xr:uid="{21D64971-40A3-46C4-BD8E-55F1B2073A6C}"/>
    <cellStyle name="Normal_Forum Marais 15 09 2001 2 2 2" xfId="12" xr:uid="{6D7BB385-8001-45EE-9F3C-33E0BED5CE47}"/>
  </cellStyles>
  <dxfs count="36">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color theme="9" tint="-0.499984740745262"/>
      </font>
      <fill>
        <patternFill>
          <bgColor theme="9" tint="0.79998168889431442"/>
        </patternFill>
      </fill>
    </dxf>
    <dxf>
      <font>
        <b/>
        <i val="0"/>
        <color theme="5" tint="-0.24994659260841701"/>
      </font>
      <fill>
        <patternFill>
          <bgColor theme="5" tint="0.79998168889431442"/>
        </patternFill>
      </fill>
    </dxf>
    <dxf>
      <font>
        <b/>
        <i val="0"/>
        <color theme="0"/>
      </font>
      <fill>
        <patternFill>
          <bgColor rgb="FF7030A0"/>
        </patternFill>
      </fill>
    </dxf>
    <dxf>
      <fill>
        <patternFill patternType="solid">
          <fgColor rgb="FFF4CCCC"/>
        </patternFill>
      </fill>
    </dxf>
    <dxf>
      <fill>
        <patternFill patternType="solid">
          <fgColor rgb="FFFCE4D6"/>
        </patternFill>
      </fill>
    </dxf>
    <dxf>
      <fill>
        <patternFill patternType="solid">
          <fgColor rgb="FFF4CCCC"/>
        </patternFill>
      </fill>
    </dxf>
    <dxf>
      <fill>
        <patternFill patternType="solid">
          <fgColor rgb="FFF4CCCC"/>
        </patternFill>
      </fill>
    </dxf>
    <dxf>
      <font>
        <b/>
        <i val="0"/>
        <strike val="0"/>
        <color theme="0"/>
      </font>
      <numFmt numFmtId="0" formatCode="General"/>
      <fill>
        <patternFill>
          <bgColor rgb="FFC00000"/>
        </patternFill>
      </fill>
    </dxf>
    <dxf>
      <fill>
        <patternFill patternType="solid">
          <fgColor rgb="FFF4CCCC"/>
        </patternFill>
      </fill>
    </dxf>
    <dxf>
      <fill>
        <patternFill patternType="solid">
          <fgColor rgb="FFFCE4D6"/>
        </patternFill>
      </fill>
    </dxf>
    <dxf>
      <fill>
        <patternFill patternType="solid">
          <fgColor rgb="FFF4CCCC"/>
        </patternFill>
      </fill>
    </dxf>
    <dxf>
      <fill>
        <patternFill patternType="solid">
          <fgColor rgb="FFF4CCCC"/>
        </patternFill>
      </fill>
    </dxf>
    <dxf>
      <fill>
        <patternFill patternType="solid">
          <fgColor rgb="FFF4CCCC"/>
        </patternFill>
      </fill>
    </dxf>
    <dxf>
      <fill>
        <patternFill patternType="solid">
          <fgColor rgb="FFFCE4D6"/>
        </patternFill>
      </fill>
    </dxf>
    <dxf>
      <fill>
        <patternFill patternType="solid">
          <fgColor rgb="FFF4CCCC"/>
        </patternFill>
      </fill>
    </dxf>
    <dxf>
      <fill>
        <patternFill patternType="solid">
          <fgColor rgb="FFF4CCCC"/>
        </patternFill>
      </fill>
    </dxf>
    <dxf>
      <font>
        <b/>
        <color rgb="FF7F6000"/>
      </font>
      <fill>
        <patternFill>
          <bgColor rgb="FFF4B183"/>
        </patternFill>
      </fill>
    </dxf>
    <dxf>
      <font>
        <b/>
        <color rgb="FFFFFFFF"/>
      </font>
      <fill>
        <patternFill>
          <bgColor rgb="FFC00000"/>
        </patternFill>
      </fill>
    </dxf>
  </dxfs>
  <tableStyles count="0" defaultTableStyle="TableStyleMedium9" defaultPivotStyle="PivotStyleLight16"/>
  <colors>
    <mruColors>
      <color rgb="FF14A096"/>
      <color rgb="FF3078BA"/>
      <color rgb="FF16A34A"/>
      <color rgb="FFB38867"/>
      <color rgb="FF3B82F6"/>
      <color rgb="FFFFD64D"/>
      <color rgb="FFF97316"/>
      <color rgb="FFF4B740"/>
      <color rgb="FF0033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4</xdr:col>
      <xdr:colOff>228599</xdr:colOff>
      <xdr:row>88</xdr:row>
      <xdr:rowOff>9525</xdr:rowOff>
    </xdr:from>
    <xdr:ext cx="408138" cy="408138"/>
    <xdr:pic>
      <xdr:nvPicPr>
        <xdr:cNvPr id="2" name="Image 1" descr="Google (Android 12L)">
          <a:extLst>
            <a:ext uri="{FF2B5EF4-FFF2-40B4-BE49-F238E27FC236}">
              <a16:creationId xmlns:a16="http://schemas.microsoft.com/office/drawing/2014/main" id="{9EFCE665-0916-4F0C-8D2C-254C56D645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936220" flipH="1" flipV="1">
          <a:off x="3276599" y="16773525"/>
          <a:ext cx="408138" cy="4081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142875</xdr:colOff>
      <xdr:row>88</xdr:row>
      <xdr:rowOff>0</xdr:rowOff>
    </xdr:from>
    <xdr:ext cx="304800" cy="304800"/>
    <xdr:pic>
      <xdr:nvPicPr>
        <xdr:cNvPr id="3" name="Image 2" descr="🔗 Lien">
          <a:extLst>
            <a:ext uri="{FF2B5EF4-FFF2-40B4-BE49-F238E27FC236}">
              <a16:creationId xmlns:a16="http://schemas.microsoft.com/office/drawing/2014/main" id="{25901757-B05C-4E45-8916-2E78479EE87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52875" y="167640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88</xdr:row>
      <xdr:rowOff>1</xdr:rowOff>
    </xdr:from>
    <xdr:ext cx="333375" cy="371116"/>
    <xdr:pic>
      <xdr:nvPicPr>
        <xdr:cNvPr id="4" name="Image 3">
          <a:extLst>
            <a:ext uri="{FF2B5EF4-FFF2-40B4-BE49-F238E27FC236}">
              <a16:creationId xmlns:a16="http://schemas.microsoft.com/office/drawing/2014/main" id="{634405CC-6694-489A-8CB9-8046F3E74EF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72000" y="16764001"/>
          <a:ext cx="333375" cy="371116"/>
        </a:xfrm>
        <a:prstGeom prst="rect">
          <a:avLst/>
        </a:prstGeom>
      </xdr:spPr>
    </xdr:pic>
    <xdr:clientData/>
  </xdr:oneCellAnchor>
  <xdr:oneCellAnchor>
    <xdr:from>
      <xdr:col>9</xdr:col>
      <xdr:colOff>0</xdr:colOff>
      <xdr:row>42</xdr:row>
      <xdr:rowOff>0</xdr:rowOff>
    </xdr:from>
    <xdr:ext cx="1438476" cy="781159"/>
    <xdr:pic>
      <xdr:nvPicPr>
        <xdr:cNvPr id="5" name="Image 4">
          <a:extLst>
            <a:ext uri="{FF2B5EF4-FFF2-40B4-BE49-F238E27FC236}">
              <a16:creationId xmlns:a16="http://schemas.microsoft.com/office/drawing/2014/main" id="{4CF119B9-4DD2-4DFF-81CC-E73BDE39601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8001000"/>
          <a:ext cx="1438476" cy="781159"/>
        </a:xfrm>
        <a:prstGeom prst="rect">
          <a:avLst/>
        </a:prstGeom>
      </xdr:spPr>
    </xdr:pic>
    <xdr:clientData/>
  </xdr:oneCellAnchor>
  <xdr:oneCellAnchor>
    <xdr:from>
      <xdr:col>9</xdr:col>
      <xdr:colOff>0</xdr:colOff>
      <xdr:row>47</xdr:row>
      <xdr:rowOff>0</xdr:rowOff>
    </xdr:from>
    <xdr:ext cx="3639058" cy="2133898"/>
    <xdr:pic>
      <xdr:nvPicPr>
        <xdr:cNvPr id="6" name="Image 5">
          <a:extLst>
            <a:ext uri="{FF2B5EF4-FFF2-40B4-BE49-F238E27FC236}">
              <a16:creationId xmlns:a16="http://schemas.microsoft.com/office/drawing/2014/main" id="{7068AB27-2BA6-4CBC-9441-F7B3736C1D0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0" y="8953500"/>
          <a:ext cx="3639058" cy="2133898"/>
        </a:xfrm>
        <a:prstGeom prst="rect">
          <a:avLst/>
        </a:prstGeom>
      </xdr:spPr>
    </xdr:pic>
    <xdr:clientData/>
  </xdr:oneCellAnchor>
  <xdr:oneCellAnchor>
    <xdr:from>
      <xdr:col>12</xdr:col>
      <xdr:colOff>796925</xdr:colOff>
      <xdr:row>5</xdr:row>
      <xdr:rowOff>31750</xdr:rowOff>
    </xdr:from>
    <xdr:ext cx="815228" cy="568325"/>
    <xdr:pic>
      <xdr:nvPicPr>
        <xdr:cNvPr id="7" name="Image 6">
          <a:extLst>
            <a:ext uri="{FF2B5EF4-FFF2-40B4-BE49-F238E27FC236}">
              <a16:creationId xmlns:a16="http://schemas.microsoft.com/office/drawing/2014/main" id="{D4A15FC7-BC5F-4D23-B66C-4ECF6BF4A78B}"/>
            </a:ext>
          </a:extLst>
        </xdr:cNvPr>
        <xdr:cNvPicPr>
          <a:picLocks noChangeAspect="1"/>
        </xdr:cNvPicPr>
      </xdr:nvPicPr>
      <xdr:blipFill>
        <a:blip xmlns:r="http://schemas.openxmlformats.org/officeDocument/2006/relationships" r:embed="rId6"/>
        <a:stretch>
          <a:fillRect/>
        </a:stretch>
      </xdr:blipFill>
      <xdr:spPr>
        <a:xfrm>
          <a:off x="9902825" y="984250"/>
          <a:ext cx="815228" cy="568325"/>
        </a:xfrm>
        <a:prstGeom prst="rect">
          <a:avLst/>
        </a:prstGeom>
      </xdr:spPr>
    </xdr:pic>
    <xdr:clientData/>
  </xdr:oneCellAnchor>
  <xdr:oneCellAnchor>
    <xdr:from>
      <xdr:col>24</xdr:col>
      <xdr:colOff>73025</xdr:colOff>
      <xdr:row>4</xdr:row>
      <xdr:rowOff>165100</xdr:rowOff>
    </xdr:from>
    <xdr:ext cx="844963" cy="609600"/>
    <xdr:pic>
      <xdr:nvPicPr>
        <xdr:cNvPr id="8" name="Image 7">
          <a:extLst>
            <a:ext uri="{FF2B5EF4-FFF2-40B4-BE49-F238E27FC236}">
              <a16:creationId xmlns:a16="http://schemas.microsoft.com/office/drawing/2014/main" id="{42AACBAD-6D91-4F71-BA11-E147292C85CD}"/>
            </a:ext>
          </a:extLst>
        </xdr:cNvPr>
        <xdr:cNvPicPr>
          <a:picLocks noChangeAspect="1"/>
        </xdr:cNvPicPr>
      </xdr:nvPicPr>
      <xdr:blipFill>
        <a:blip xmlns:r="http://schemas.openxmlformats.org/officeDocument/2006/relationships" r:embed="rId7"/>
        <a:stretch>
          <a:fillRect/>
        </a:stretch>
      </xdr:blipFill>
      <xdr:spPr>
        <a:xfrm>
          <a:off x="18361025" y="927100"/>
          <a:ext cx="844963" cy="609600"/>
        </a:xfrm>
        <a:prstGeom prst="rect">
          <a:avLst/>
        </a:prstGeom>
      </xdr:spPr>
    </xdr:pic>
    <xdr:clientData/>
  </xdr:oneCellAnchor>
  <xdr:oneCellAnchor>
    <xdr:from>
      <xdr:col>40</xdr:col>
      <xdr:colOff>593725</xdr:colOff>
      <xdr:row>5</xdr:row>
      <xdr:rowOff>82550</xdr:rowOff>
    </xdr:from>
    <xdr:ext cx="866896" cy="596984"/>
    <xdr:pic>
      <xdr:nvPicPr>
        <xdr:cNvPr id="9" name="Image 8">
          <a:extLst>
            <a:ext uri="{FF2B5EF4-FFF2-40B4-BE49-F238E27FC236}">
              <a16:creationId xmlns:a16="http://schemas.microsoft.com/office/drawing/2014/main" id="{96FA27C4-655F-41DC-A6E0-4914454FE07A}"/>
            </a:ext>
          </a:extLst>
        </xdr:cNvPr>
        <xdr:cNvPicPr>
          <a:picLocks noChangeAspect="1"/>
        </xdr:cNvPicPr>
      </xdr:nvPicPr>
      <xdr:blipFill>
        <a:blip xmlns:r="http://schemas.openxmlformats.org/officeDocument/2006/relationships" r:embed="rId8"/>
        <a:stretch>
          <a:fillRect/>
        </a:stretch>
      </xdr:blipFill>
      <xdr:spPr>
        <a:xfrm>
          <a:off x="31073725" y="1035050"/>
          <a:ext cx="866896" cy="59698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67</xdr:row>
      <xdr:rowOff>1</xdr:rowOff>
    </xdr:from>
    <xdr:ext cx="1076325" cy="1069708"/>
    <xdr:pic>
      <xdr:nvPicPr>
        <xdr:cNvPr id="2" name="Image 1">
          <a:extLst>
            <a:ext uri="{FF2B5EF4-FFF2-40B4-BE49-F238E27FC236}">
              <a16:creationId xmlns:a16="http://schemas.microsoft.com/office/drawing/2014/main" id="{AD424F57-F401-42AC-97BB-EF5DEC388A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2763501"/>
          <a:ext cx="1076325" cy="10697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657225</xdr:colOff>
      <xdr:row>0</xdr:row>
      <xdr:rowOff>133350</xdr:rowOff>
    </xdr:from>
    <xdr:ext cx="8116433" cy="1105054"/>
    <xdr:pic>
      <xdr:nvPicPr>
        <xdr:cNvPr id="3" name="Image 2">
          <a:extLst>
            <a:ext uri="{FF2B5EF4-FFF2-40B4-BE49-F238E27FC236}">
              <a16:creationId xmlns:a16="http://schemas.microsoft.com/office/drawing/2014/main" id="{16A56671-C783-41E3-BA00-8F7EB39FA790}"/>
            </a:ext>
          </a:extLst>
        </xdr:cNvPr>
        <xdr:cNvPicPr>
          <a:picLocks noChangeAspect="1"/>
        </xdr:cNvPicPr>
      </xdr:nvPicPr>
      <xdr:blipFill>
        <a:blip xmlns:r="http://schemas.openxmlformats.org/officeDocument/2006/relationships" r:embed="rId2"/>
        <a:stretch>
          <a:fillRect/>
        </a:stretch>
      </xdr:blipFill>
      <xdr:spPr>
        <a:xfrm>
          <a:off x="657225" y="133350"/>
          <a:ext cx="8116433" cy="110505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ur-lex.europa.eu/legal-content/FR/TXT/?uri=CELEX:32011R1169" TargetMode="External"/><Relationship Id="rId13" Type="http://schemas.openxmlformats.org/officeDocument/2006/relationships/hyperlink" Target="https://eur-lex.europa.eu/legal-content/FR/TXT/?uri=CELEX:32011R1169" TargetMode="External"/><Relationship Id="rId18" Type="http://schemas.openxmlformats.org/officeDocument/2006/relationships/hyperlink" Target="https://eur-lex.europa.eu/legal-content/FR/TXT/?uri=CELEX:32011R1169" TargetMode="External"/><Relationship Id="rId26" Type="http://schemas.openxmlformats.org/officeDocument/2006/relationships/hyperlink" Target="https://eur-lex.europa.eu/legal-content/FR/TXT/?uri=CELEX:32011R1169" TargetMode="External"/><Relationship Id="rId3" Type="http://schemas.openxmlformats.org/officeDocument/2006/relationships/hyperlink" Target="https://eur-lex.europa.eu/legal-content/FR/TXT/?uri=CELEX:32011R1169" TargetMode="External"/><Relationship Id="rId21" Type="http://schemas.openxmlformats.org/officeDocument/2006/relationships/hyperlink" Target="https://eur-lex.europa.eu/legal-content/FR/TXT/?uri=CELEX:32011R1169" TargetMode="External"/><Relationship Id="rId7" Type="http://schemas.openxmlformats.org/officeDocument/2006/relationships/hyperlink" Target="https://eur-lex.europa.eu/legal-content/FR/TXT/?uri=CELEX:32011R1169" TargetMode="External"/><Relationship Id="rId12" Type="http://schemas.openxmlformats.org/officeDocument/2006/relationships/hyperlink" Target="https://eur-lex.europa.eu/legal-content/FR/TXT/?uri=CELEX:32011R1169" TargetMode="External"/><Relationship Id="rId17" Type="http://schemas.openxmlformats.org/officeDocument/2006/relationships/hyperlink" Target="https://eur-lex.europa.eu/legal-content/FR/TXT/?uri=CELEX:32011R1169" TargetMode="External"/><Relationship Id="rId25" Type="http://schemas.openxmlformats.org/officeDocument/2006/relationships/hyperlink" Target="https://eur-lex.europa.eu/legal-content/FR/TXT/?uri=CELEX:32011R1169" TargetMode="External"/><Relationship Id="rId2" Type="http://schemas.openxmlformats.org/officeDocument/2006/relationships/hyperlink" Target="https://eur-lex.europa.eu/legal-content/FR/TXT/?uri=CELEX:32011R1169" TargetMode="External"/><Relationship Id="rId16" Type="http://schemas.openxmlformats.org/officeDocument/2006/relationships/hyperlink" Target="https://eur-lex.europa.eu/legal-content/FR/TXT/?uri=CELEX:32011R1169" TargetMode="External"/><Relationship Id="rId20" Type="http://schemas.openxmlformats.org/officeDocument/2006/relationships/hyperlink" Target="https://eur-lex.europa.eu/legal-content/FR/TXT/?uri=CELEX:32011R1169" TargetMode="External"/><Relationship Id="rId29" Type="http://schemas.openxmlformats.org/officeDocument/2006/relationships/hyperlink" Target="https://eur-lex.europa.eu/legal-content/FR/TXT/?uri=CELEX:32011R1169" TargetMode="External"/><Relationship Id="rId1" Type="http://schemas.openxmlformats.org/officeDocument/2006/relationships/hyperlink" Target="https://eur-lex.europa.eu/legal-content/FR/TXT/?uri=CELEX:32011R1169" TargetMode="External"/><Relationship Id="rId6" Type="http://schemas.openxmlformats.org/officeDocument/2006/relationships/hyperlink" Target="https://eur-lex.europa.eu/legal-content/FR/TXT/?uri=CELEX:32011R1169" TargetMode="External"/><Relationship Id="rId11" Type="http://schemas.openxmlformats.org/officeDocument/2006/relationships/hyperlink" Target="https://eur-lex.europa.eu/legal-content/FR/TXT/?uri=CELEX:32011R1169" TargetMode="External"/><Relationship Id="rId24" Type="http://schemas.openxmlformats.org/officeDocument/2006/relationships/hyperlink" Target="https://eur-lex.europa.eu/legal-content/FR/TXT/?uri=CELEX:32011R1169" TargetMode="External"/><Relationship Id="rId5" Type="http://schemas.openxmlformats.org/officeDocument/2006/relationships/hyperlink" Target="https://eur-lex.europa.eu/legal-content/FR/TXT/?uri=CELEX:32011R1169" TargetMode="External"/><Relationship Id="rId15" Type="http://schemas.openxmlformats.org/officeDocument/2006/relationships/hyperlink" Target="https://eur-lex.europa.eu/legal-content/FR/TXT/?uri=CELEX:32011R1169" TargetMode="External"/><Relationship Id="rId23" Type="http://schemas.openxmlformats.org/officeDocument/2006/relationships/hyperlink" Target="https://eur-lex.europa.eu/legal-content/FR/TXT/?uri=CELEX:32011R1169" TargetMode="External"/><Relationship Id="rId28" Type="http://schemas.openxmlformats.org/officeDocument/2006/relationships/hyperlink" Target="https://eur-lex.europa.eu/legal-content/FR/TXT/?uri=CELEX:32011R1169" TargetMode="External"/><Relationship Id="rId10" Type="http://schemas.openxmlformats.org/officeDocument/2006/relationships/hyperlink" Target="https://eur-lex.europa.eu/legal-content/FR/TXT/?uri=CELEX:32011R1169" TargetMode="External"/><Relationship Id="rId19" Type="http://schemas.openxmlformats.org/officeDocument/2006/relationships/hyperlink" Target="https://eur-lex.europa.eu/legal-content/FR/TXT/?uri=CELEX:32011R1169" TargetMode="External"/><Relationship Id="rId31" Type="http://schemas.openxmlformats.org/officeDocument/2006/relationships/hyperlink" Target="https://eur-lex.europa.eu/legal-content/FR/TXT/?uri=CELEX:32011R1169" TargetMode="External"/><Relationship Id="rId4" Type="http://schemas.openxmlformats.org/officeDocument/2006/relationships/hyperlink" Target="https://eur-lex.europa.eu/legal-content/FR/TXT/?uri=CELEX:32011R1169" TargetMode="External"/><Relationship Id="rId9" Type="http://schemas.openxmlformats.org/officeDocument/2006/relationships/hyperlink" Target="https://eur-lex.europa.eu/legal-content/FR/TXT/?uri=CELEX:32011R1169" TargetMode="External"/><Relationship Id="rId14" Type="http://schemas.openxmlformats.org/officeDocument/2006/relationships/hyperlink" Target="https://eur-lex.europa.eu/legal-content/FR/TXT/?uri=CELEX:32011R1169" TargetMode="External"/><Relationship Id="rId22" Type="http://schemas.openxmlformats.org/officeDocument/2006/relationships/hyperlink" Target="https://eur-lex.europa.eu/legal-content/FR/TXT/?uri=CELEX:32011R1169" TargetMode="External"/><Relationship Id="rId27" Type="http://schemas.openxmlformats.org/officeDocument/2006/relationships/hyperlink" Target="https://eur-lex.europa.eu/legal-content/FR/TXT/?uri=CELEX:32011R1169" TargetMode="External"/><Relationship Id="rId30" Type="http://schemas.openxmlformats.org/officeDocument/2006/relationships/hyperlink" Target="https://eur-lex.europa.eu/legal-content/FR/TXT/?uri=CELEX:32011R1169" TargetMode="Externa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cuisine-centrale17.fr/" TargetMode="External"/><Relationship Id="rId7" Type="http://schemas.openxmlformats.org/officeDocument/2006/relationships/hyperlink" Target="https://www.hotellerie-restauration.ac-versailles.fr/spip.php?article4551" TargetMode="External"/><Relationship Id="rId2" Type="http://schemas.openxmlformats.org/officeDocument/2006/relationships/hyperlink" Target="https://cuisine-centrale17.fr/" TargetMode="External"/><Relationship Id="rId1" Type="http://schemas.openxmlformats.org/officeDocument/2006/relationships/hyperlink" Target="https://www.hotellerie-restauration.ac-versailles.fr/spip.php?auteur69" TargetMode="External"/><Relationship Id="rId6" Type="http://schemas.openxmlformats.org/officeDocument/2006/relationships/hyperlink" Target="https://www.facebook.com/UPRT.fr" TargetMode="External"/><Relationship Id="rId5" Type="http://schemas.openxmlformats.org/officeDocument/2006/relationships/hyperlink" Target="https://cuisine-centrale17.fr/" TargetMode="External"/><Relationship Id="rId4" Type="http://schemas.openxmlformats.org/officeDocument/2006/relationships/hyperlink" Target="mailto:%20cuisine.centrale17@gmail.com"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8" Type="http://schemas.openxmlformats.org/officeDocument/2006/relationships/hyperlink" Target="http://www.uprt.fr/mesimages/fichiers-uprt/hop-alimentation/hop-photos-quantit%C3%A9s.pdf" TargetMode="External"/><Relationship Id="rId13" Type="http://schemas.openxmlformats.org/officeDocument/2006/relationships/printerSettings" Target="../printerSettings/printerSettings1.bin"/><Relationship Id="rId3" Type="http://schemas.openxmlformats.org/officeDocument/2006/relationships/hyperlink" Target="https://bepo.fr/wiki/Menu" TargetMode="External"/><Relationship Id="rId7" Type="http://schemas.openxmlformats.org/officeDocument/2006/relationships/hyperlink" Target="https://everything.fr.softonic.com/" TargetMode="External"/><Relationship Id="rId12" Type="http://schemas.openxmlformats.org/officeDocument/2006/relationships/hyperlink" Target="https://www.bonbache.fr/syntheses-graphiques-excel-avec-les-emoticones-499.html" TargetMode="External"/><Relationship Id="rId2" Type="http://schemas.openxmlformats.org/officeDocument/2006/relationships/hyperlink" Target="https://bepo.fr/wiki/Manuel" TargetMode="External"/><Relationship Id="rId1" Type="http://schemas.openxmlformats.org/officeDocument/2006/relationships/hyperlink" Target="http://www.symbole-clavier.com/" TargetMode="External"/><Relationship Id="rId6" Type="http://schemas.openxmlformats.org/officeDocument/2006/relationships/hyperlink" Target="https://www.youtube.com/watch?v=BEAwIv4fIw4" TargetMode="External"/><Relationship Id="rId11" Type="http://schemas.openxmlformats.org/officeDocument/2006/relationships/hyperlink" Target="https://www.automateexcel.com/fr/how-to/que-signifient-les-symboles-etc-dans-les-formules-excel-et-google-sheets/" TargetMode="External"/><Relationship Id="rId5" Type="http://schemas.openxmlformats.org/officeDocument/2006/relationships/hyperlink" Target="https://www.premiers-clics.fr/cours-informatique/windows-convertir-un-cd-en-fichiers-mp3/" TargetMode="External"/><Relationship Id="rId10" Type="http://schemas.openxmlformats.org/officeDocument/2006/relationships/hyperlink" Target="https://www.youtube.com/watch?v=2TmdhLLUsOQ" TargetMode="External"/><Relationship Id="rId4" Type="http://schemas.openxmlformats.org/officeDocument/2006/relationships/hyperlink" Target="https://www.premiers-clics.fr/cours-informatique/windows-les-fonctionnalites-du-clavier/" TargetMode="External"/><Relationship Id="rId9" Type="http://schemas.openxmlformats.org/officeDocument/2006/relationships/hyperlink" Target="http://www.diet-life.fr/visuellement-100-calories/" TargetMode="External"/><Relationship Id="rId1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E4BAF-5FB0-4D45-A714-C102120EF8B2}">
  <dimension ref="A1:CV2418"/>
  <sheetViews>
    <sheetView tabSelected="1" workbookViewId="0">
      <selection activeCell="B22" sqref="B22"/>
    </sheetView>
  </sheetViews>
  <sheetFormatPr baseColWidth="10" defaultColWidth="10.28515625" defaultRowHeight="15"/>
  <cols>
    <col min="1" max="1" width="6.85546875" style="999" customWidth="1"/>
    <col min="2" max="3" width="50.28515625" style="995" customWidth="1"/>
    <col min="4" max="4" width="38.85546875" style="995" customWidth="1"/>
    <col min="5" max="18" width="12.140625" style="995" customWidth="1"/>
    <col min="19" max="19" width="34.28515625" style="995" customWidth="1"/>
    <col min="20" max="20" width="2.28515625" style="995" customWidth="1"/>
    <col min="21" max="27" width="20.5703125" style="995" customWidth="1"/>
    <col min="28" max="90" width="5.7109375" style="995" customWidth="1"/>
    <col min="91" max="91" width="2.28515625" style="995" customWidth="1"/>
    <col min="92" max="92" width="12.5703125" style="995" customWidth="1"/>
    <col min="93" max="93" width="36.5703125" style="995" customWidth="1"/>
    <col min="94" max="94" width="14.85546875" style="995" customWidth="1"/>
    <col min="95" max="96" width="36.5703125" style="995" customWidth="1"/>
    <col min="97" max="97" width="40.85546875" style="995" customWidth="1"/>
    <col min="98" max="98" width="52.5703125" style="995" customWidth="1"/>
    <col min="99" max="99" width="77.7109375" style="995" customWidth="1"/>
    <col min="100" max="100" width="11.42578125" style="999" customWidth="1"/>
    <col min="101" max="16384" width="10.28515625" style="995"/>
  </cols>
  <sheetData>
    <row r="1" spans="1:100" ht="26.25">
      <c r="A1" s="1031" t="s">
        <v>2640</v>
      </c>
      <c r="B1" s="1031"/>
      <c r="C1" s="1031"/>
      <c r="D1" s="1031"/>
      <c r="E1" s="1031"/>
      <c r="F1" s="1031"/>
      <c r="G1" s="1031"/>
      <c r="H1" s="1031"/>
      <c r="I1" s="1031"/>
      <c r="J1" s="1031"/>
      <c r="K1" s="1031"/>
      <c r="L1" s="1031"/>
      <c r="M1" s="1031"/>
      <c r="N1" s="1031"/>
      <c r="O1" s="1031"/>
      <c r="P1" s="1031"/>
      <c r="Q1" s="1031"/>
      <c r="R1" s="1031"/>
      <c r="S1" s="1031"/>
      <c r="T1" s="994"/>
      <c r="CM1" s="996"/>
      <c r="CN1" s="997" t="s">
        <v>2641</v>
      </c>
      <c r="CO1" s="997" t="s">
        <v>2642</v>
      </c>
      <c r="CP1" s="997" t="s">
        <v>2643</v>
      </c>
      <c r="CQ1" s="997" t="s">
        <v>2644</v>
      </c>
      <c r="CR1" s="997" t="s">
        <v>2645</v>
      </c>
      <c r="CS1" s="997" t="s">
        <v>2646</v>
      </c>
      <c r="CT1" s="997" t="s">
        <v>1977</v>
      </c>
      <c r="CU1" s="997" t="s">
        <v>2647</v>
      </c>
      <c r="CV1" s="997" t="s">
        <v>2648</v>
      </c>
    </row>
    <row r="2" spans="1:100" ht="29.25" customHeight="1">
      <c r="A2" s="1032" t="s">
        <v>2649</v>
      </c>
      <c r="B2" s="1032"/>
      <c r="C2" s="1032"/>
      <c r="D2" s="1032"/>
      <c r="E2" s="1032"/>
      <c r="F2" s="1032"/>
      <c r="G2" s="1032"/>
      <c r="H2" s="1032"/>
      <c r="I2" s="1032"/>
      <c r="J2" s="1032"/>
      <c r="K2" s="1032"/>
      <c r="L2" s="1032"/>
      <c r="M2" s="1032"/>
      <c r="N2" s="1032"/>
      <c r="O2" s="1032"/>
      <c r="P2" s="1032"/>
      <c r="Q2" s="1032"/>
      <c r="R2" s="1032"/>
      <c r="S2" s="1032"/>
      <c r="T2" s="994"/>
      <c r="CM2" s="996"/>
      <c r="CN2" s="995" t="s">
        <v>2650</v>
      </c>
      <c r="CO2" s="995" t="s">
        <v>2651</v>
      </c>
      <c r="CP2" s="995" t="s">
        <v>1008</v>
      </c>
      <c r="CQ2" s="995" t="s">
        <v>2652</v>
      </c>
      <c r="CR2" s="995" t="s">
        <v>2652</v>
      </c>
      <c r="CS2" s="995" t="s">
        <v>2653</v>
      </c>
      <c r="CT2" s="995" t="s">
        <v>2654</v>
      </c>
      <c r="CU2" s="998" t="s">
        <v>2655</v>
      </c>
      <c r="CV2" s="999" t="s">
        <v>2656</v>
      </c>
    </row>
    <row r="3" spans="1:100" ht="32.25" customHeight="1">
      <c r="A3" s="1033" t="s">
        <v>2657</v>
      </c>
      <c r="B3" s="1033"/>
      <c r="C3" s="1033"/>
      <c r="D3" s="1033"/>
      <c r="E3" s="1033"/>
      <c r="F3" s="1033"/>
      <c r="G3" s="1033"/>
      <c r="H3" s="1033"/>
      <c r="I3" s="1033"/>
      <c r="J3" s="1033"/>
      <c r="K3" s="1033"/>
      <c r="L3" s="1033"/>
      <c r="M3" s="1033"/>
      <c r="N3" s="1033"/>
      <c r="O3" s="1033"/>
      <c r="P3" s="1033"/>
      <c r="Q3" s="1033"/>
      <c r="R3" s="1033"/>
      <c r="S3" s="1033"/>
      <c r="T3" s="994"/>
      <c r="CM3" s="996"/>
      <c r="CN3" s="995" t="s">
        <v>2658</v>
      </c>
      <c r="CO3" s="995" t="s">
        <v>2651</v>
      </c>
      <c r="CP3" s="995" t="s">
        <v>1008</v>
      </c>
      <c r="CQ3" s="995" t="s">
        <v>2659</v>
      </c>
      <c r="CR3" s="995" t="s">
        <v>2660</v>
      </c>
      <c r="CS3" s="995" t="s">
        <v>2653</v>
      </c>
      <c r="CT3" s="995" t="s">
        <v>2654</v>
      </c>
      <c r="CU3" s="998" t="s">
        <v>2655</v>
      </c>
      <c r="CV3" s="999" t="s">
        <v>2656</v>
      </c>
    </row>
    <row r="4" spans="1:100" ht="15.75">
      <c r="A4" s="1000"/>
      <c r="B4" s="1001" t="s">
        <v>2661</v>
      </c>
      <c r="T4" s="994"/>
      <c r="CM4" s="996"/>
      <c r="CN4" s="995" t="s">
        <v>2662</v>
      </c>
      <c r="CO4" s="995" t="s">
        <v>2651</v>
      </c>
      <c r="CP4" s="995" t="s">
        <v>1008</v>
      </c>
      <c r="CQ4" s="995" t="s">
        <v>196</v>
      </c>
      <c r="CR4" s="995" t="s">
        <v>196</v>
      </c>
      <c r="CS4" s="995" t="s">
        <v>2653</v>
      </c>
      <c r="CT4" s="995" t="s">
        <v>2654</v>
      </c>
      <c r="CU4" s="998" t="s">
        <v>2655</v>
      </c>
      <c r="CV4" s="999" t="s">
        <v>2656</v>
      </c>
    </row>
    <row r="5" spans="1:100">
      <c r="T5" s="994"/>
      <c r="CM5" s="996"/>
      <c r="CN5" s="995" t="s">
        <v>2663</v>
      </c>
      <c r="CO5" s="995" t="s">
        <v>2651</v>
      </c>
      <c r="CP5" s="995" t="s">
        <v>1008</v>
      </c>
      <c r="CQ5" s="995" t="s">
        <v>2175</v>
      </c>
      <c r="CR5" s="995" t="s">
        <v>2175</v>
      </c>
      <c r="CS5" s="995" t="s">
        <v>2653</v>
      </c>
      <c r="CT5" s="995" t="s">
        <v>2654</v>
      </c>
      <c r="CU5" s="998" t="s">
        <v>2655</v>
      </c>
      <c r="CV5" s="999" t="s">
        <v>2656</v>
      </c>
    </row>
    <row r="6" spans="1:100" ht="57.95" customHeight="1">
      <c r="A6" s="1002" t="s">
        <v>2664</v>
      </c>
      <c r="B6" s="1003" t="s">
        <v>2665</v>
      </c>
      <c r="C6" s="1004" t="s">
        <v>2666</v>
      </c>
      <c r="D6" s="1004" t="s">
        <v>2667</v>
      </c>
      <c r="E6" s="1002" t="s">
        <v>2651</v>
      </c>
      <c r="F6" s="1002" t="s">
        <v>382</v>
      </c>
      <c r="G6" s="1002" t="s">
        <v>596</v>
      </c>
      <c r="H6" s="1002" t="s">
        <v>11</v>
      </c>
      <c r="I6" s="1002" t="s">
        <v>12</v>
      </c>
      <c r="J6" s="1002" t="s">
        <v>13</v>
      </c>
      <c r="K6" s="1002" t="s">
        <v>14</v>
      </c>
      <c r="L6" s="1002" t="s">
        <v>386</v>
      </c>
      <c r="M6" s="1002" t="s">
        <v>379</v>
      </c>
      <c r="N6" s="1002" t="s">
        <v>17</v>
      </c>
      <c r="O6" s="1002" t="s">
        <v>388</v>
      </c>
      <c r="P6" s="1002" t="s">
        <v>19</v>
      </c>
      <c r="Q6" s="1002" t="s">
        <v>20</v>
      </c>
      <c r="R6" s="1002" t="s">
        <v>21</v>
      </c>
      <c r="S6" s="1002" t="s">
        <v>2668</v>
      </c>
      <c r="T6" s="994"/>
      <c r="U6" s="1005" t="s">
        <v>2669</v>
      </c>
      <c r="V6" s="1005" t="s">
        <v>2670</v>
      </c>
      <c r="W6" s="1005" t="s">
        <v>2671</v>
      </c>
      <c r="X6" s="1005" t="s">
        <v>2672</v>
      </c>
      <c r="Y6" s="1005" t="s">
        <v>2673</v>
      </c>
      <c r="Z6" s="1005" t="s">
        <v>2674</v>
      </c>
      <c r="AA6" s="1005" t="s">
        <v>2675</v>
      </c>
      <c r="AB6" s="1005" t="s">
        <v>2676</v>
      </c>
      <c r="AC6" s="1005" t="s">
        <v>2677</v>
      </c>
      <c r="AD6" s="1005" t="s">
        <v>2678</v>
      </c>
      <c r="AE6" s="1005" t="s">
        <v>2679</v>
      </c>
      <c r="AF6" s="1005" t="s">
        <v>2651</v>
      </c>
      <c r="AG6" s="1005" t="s">
        <v>2680</v>
      </c>
      <c r="AH6" s="1005" t="s">
        <v>2681</v>
      </c>
      <c r="AI6" s="1005" t="s">
        <v>382</v>
      </c>
      <c r="AJ6" s="1005" t="s">
        <v>2682</v>
      </c>
      <c r="AK6" s="1005" t="s">
        <v>2683</v>
      </c>
      <c r="AL6" s="1005" t="s">
        <v>2683</v>
      </c>
      <c r="AM6" s="1005" t="s">
        <v>596</v>
      </c>
      <c r="AN6" s="1005" t="s">
        <v>2684</v>
      </c>
      <c r="AO6" s="1005" t="s">
        <v>2685</v>
      </c>
      <c r="AP6" s="1005" t="s">
        <v>2686</v>
      </c>
      <c r="AQ6" s="1005" t="s">
        <v>2687</v>
      </c>
      <c r="AR6" s="1005" t="s">
        <v>2688</v>
      </c>
      <c r="AS6" s="1005" t="s">
        <v>2689</v>
      </c>
      <c r="AT6" s="1005" t="s">
        <v>2690</v>
      </c>
      <c r="AU6" s="1005" t="s">
        <v>2691</v>
      </c>
      <c r="AV6" s="1005" t="s">
        <v>2692</v>
      </c>
      <c r="AW6" s="1005" t="s">
        <v>2693</v>
      </c>
      <c r="AX6" s="1005" t="s">
        <v>2694</v>
      </c>
      <c r="AY6" s="1005" t="s">
        <v>2695</v>
      </c>
      <c r="AZ6" s="1005" t="s">
        <v>11</v>
      </c>
      <c r="BA6" s="1005" t="s">
        <v>2696</v>
      </c>
      <c r="BB6" s="1005" t="s">
        <v>12</v>
      </c>
      <c r="BC6" s="1005" t="s">
        <v>2697</v>
      </c>
      <c r="BD6" s="1005" t="s">
        <v>2698</v>
      </c>
      <c r="BE6" s="1005" t="s">
        <v>2699</v>
      </c>
      <c r="BF6" s="1005" t="s">
        <v>13</v>
      </c>
      <c r="BG6" s="1005" t="s">
        <v>2700</v>
      </c>
      <c r="BH6" s="1005" t="s">
        <v>2701</v>
      </c>
      <c r="BI6" s="1005" t="s">
        <v>2702</v>
      </c>
      <c r="BJ6" s="1005" t="s">
        <v>2703</v>
      </c>
      <c r="BK6" s="1005" t="s">
        <v>2704</v>
      </c>
      <c r="BL6" s="1005" t="s">
        <v>2704</v>
      </c>
      <c r="BM6" s="1005" t="s">
        <v>14</v>
      </c>
      <c r="BN6" s="1005" t="s">
        <v>2705</v>
      </c>
      <c r="BO6" s="1005" t="s">
        <v>2706</v>
      </c>
      <c r="BP6" s="1005" t="s">
        <v>2707</v>
      </c>
      <c r="BQ6" s="1005" t="s">
        <v>386</v>
      </c>
      <c r="BR6" s="1005" t="s">
        <v>2708</v>
      </c>
      <c r="BS6" s="1005" t="s">
        <v>2709</v>
      </c>
      <c r="BT6" s="1005" t="s">
        <v>379</v>
      </c>
      <c r="BU6" s="1005" t="s">
        <v>2710</v>
      </c>
      <c r="BV6" s="1005" t="s">
        <v>2711</v>
      </c>
      <c r="BW6" s="1005" t="s">
        <v>17</v>
      </c>
      <c r="BX6" s="1005" t="s">
        <v>2712</v>
      </c>
      <c r="BY6" s="1005" t="s">
        <v>2713</v>
      </c>
      <c r="BZ6" s="1005" t="s">
        <v>388</v>
      </c>
      <c r="CA6" s="1005" t="s">
        <v>2714</v>
      </c>
      <c r="CB6" s="1005" t="s">
        <v>2715</v>
      </c>
      <c r="CC6" s="1005" t="s">
        <v>19</v>
      </c>
      <c r="CD6" s="1005" t="s">
        <v>2716</v>
      </c>
      <c r="CE6" s="1005" t="s">
        <v>2717</v>
      </c>
      <c r="CF6" s="1005" t="s">
        <v>20</v>
      </c>
      <c r="CG6" s="1005" t="s">
        <v>2718</v>
      </c>
      <c r="CH6" s="1005" t="s">
        <v>2719</v>
      </c>
      <c r="CI6" s="1005" t="s">
        <v>2720</v>
      </c>
      <c r="CJ6" s="1005" t="s">
        <v>2721</v>
      </c>
      <c r="CK6" s="1005" t="s">
        <v>2722</v>
      </c>
      <c r="CL6" s="1005" t="s">
        <v>21</v>
      </c>
      <c r="CM6" s="996"/>
      <c r="CN6" s="995" t="s">
        <v>2723</v>
      </c>
      <c r="CO6" s="995" t="s">
        <v>2651</v>
      </c>
      <c r="CP6" s="995" t="s">
        <v>1008</v>
      </c>
      <c r="CQ6" s="995" t="s">
        <v>550</v>
      </c>
      <c r="CR6" s="995" t="s">
        <v>550</v>
      </c>
      <c r="CS6" s="995" t="s">
        <v>2724</v>
      </c>
      <c r="CT6" s="995" t="s">
        <v>2725</v>
      </c>
      <c r="CU6" s="998" t="s">
        <v>2655</v>
      </c>
      <c r="CV6" s="999" t="s">
        <v>2726</v>
      </c>
    </row>
    <row r="7" spans="1:100">
      <c r="A7" s="1006">
        <v>1</v>
      </c>
      <c r="B7" s="1007" t="s">
        <v>2727</v>
      </c>
      <c r="C7" s="1008" t="str">
        <f t="shared" ref="C7:C66" si="0">IF($B7="","",$B7&amp;IF(COUNTIF($E7:$R7,"X")&gt;0," *",IF(COUNTIF($E7:$R7,"?")&gt;0," ?","")))</f>
        <v>Oignons émincés surgelés</v>
      </c>
      <c r="D7" s="1009" t="str">
        <f t="shared" ref="D7:D66" si="1">IF($B7="","",IF(E7="X",""&amp;"Céréales contenant du gluten","")&amp;IF(F7="X",IF(COUNTIF($E7:$E7,"X")&gt;0,", ","")&amp;"Crustacés","")&amp;IF(G7="X",IF(COUNTIF($E7:$F7,"X")&gt;0,", ","")&amp;"Œufs","")&amp;IF(H7="X",IF(COUNTIF($E7:$G7,"X")&gt;0,", ","")&amp;"Poissons","")&amp;IF(I7="X",IF(COUNTIF($E7:$H7,"X")&gt;0,", ","")&amp;"Arachides","")&amp;IF(J7="X",IF(COUNTIF($E7:$I7,"X")&gt;0,", ","")&amp;"Soja","")&amp;IF(K7="X",IF(COUNTIF($E7:$J7,"X")&gt;0,", ","")&amp;"Lait","")&amp;IF(L7="X",IF(COUNTIF($E7:$K7,"X")&gt;0,", ","")&amp;"Fruits à coque","")&amp;IF(M7="X",IF(COUNTIF($E7:$L7,"X")&gt;0,", ","")&amp;"Céleri","")&amp;IF(N7="X",IF(COUNTIF($E7:$M7,"X")&gt;0,", ","")&amp;"Moutarde","")&amp;IF(O7="X",IF(COUNTIF($E7:$N7,"X")&gt;0,", ","")&amp;"Sésame","")&amp;IF(P7="X",IF(COUNTIF($E7:$O7,"X")&gt;0,", ","")&amp;"Sulfites","")&amp;IF(Q7="X",IF(COUNTIF($E7:$P7,"X")&gt;0,", ","")&amp;"Lupin","")&amp;IF(R7="X",IF(COUNTIF($E7:$Q7,"X")&gt;0,", ","")&amp;"Mollusques",""))</f>
        <v/>
      </c>
      <c r="E7" s="1010" t="str">
        <f t="shared" ref="E7:E66" si="2">IF($B7="","",AF7)</f>
        <v/>
      </c>
      <c r="F7" s="1010" t="str">
        <f t="shared" ref="F7:F66" si="3">IF($B7="","",AI7)</f>
        <v/>
      </c>
      <c r="G7" s="1010" t="str">
        <f t="shared" ref="G7:G66" si="4">IF($B7="","",AM7)</f>
        <v/>
      </c>
      <c r="H7" s="1010" t="str">
        <f t="shared" ref="H7:H66" si="5">IF($B7="","",AZ7)</f>
        <v/>
      </c>
      <c r="I7" s="1010" t="str">
        <f t="shared" ref="I7:I66" si="6">IF($B7="","",BB7)</f>
        <v/>
      </c>
      <c r="J7" s="1010" t="str">
        <f t="shared" ref="J7:J66" si="7">IF($B7="","",BF7)</f>
        <v/>
      </c>
      <c r="K7" s="1010" t="str">
        <f t="shared" ref="K7:K66" si="8">IF($B7="","",BM7)</f>
        <v/>
      </c>
      <c r="L7" s="1010" t="str">
        <f t="shared" ref="L7:L66" si="9">IF($B7="","",BQ7)</f>
        <v/>
      </c>
      <c r="M7" s="1010" t="str">
        <f t="shared" ref="M7:M66" si="10">IF($B7="","",BT7)</f>
        <v/>
      </c>
      <c r="N7" s="1010" t="str">
        <f t="shared" ref="N7:N66" si="11">IF($B7="","",BW7)</f>
        <v/>
      </c>
      <c r="O7" s="1010" t="str">
        <f t="shared" ref="O7:O66" si="12">IF($B7="","",BZ7)</f>
        <v/>
      </c>
      <c r="P7" s="1010" t="str">
        <f t="shared" ref="P7:P66" si="13">IF($B7="","",CC7)</f>
        <v/>
      </c>
      <c r="Q7" s="1010" t="str">
        <f t="shared" ref="Q7:Q66" si="14">IF($B7="","",CF7)</f>
        <v/>
      </c>
      <c r="R7" s="1010" t="str">
        <f t="shared" ref="R7:R66" si="15">IF($B7="","",CL7)</f>
        <v/>
      </c>
      <c r="S7" s="1011" t="str">
        <f t="shared" ref="S7:S66" si="16">IF($B7="","",IF(E7="?",""&amp;"Céréales contenant du gluten","")&amp;IF(F7="?",IF(COUNTIF($E7:$E7,"?")&gt;0,", ","")&amp;"Crustacés","")&amp;IF(G7="?",IF(COUNTIF($E7:$F7,"?")&gt;0,", ","")&amp;"Œufs","")&amp;IF(H7="?",IF(COUNTIF($E7:$G7,"?")&gt;0,", ","")&amp;"Poissons","")&amp;IF(I7="?",IF(COUNTIF($E7:$H7,"?")&gt;0,", ","")&amp;"Arachides","")&amp;IF(J7="?",IF(COUNTIF($E7:$I7,"?")&gt;0,", ","")&amp;"Soja","")&amp;IF(K7="?",IF(COUNTIF($E7:$J7,"?")&gt;0,", ","")&amp;"Lait","")&amp;IF(L7="?",IF(COUNTIF($E7:$K7,"?")&gt;0,", ","")&amp;"Fruits à coque","")&amp;IF(M7="?",IF(COUNTIF($E7:$L7,"?")&gt;0,", ","")&amp;"Céleri","")&amp;IF(N7="?",IF(COUNTIF($E7:$M7,"?")&gt;0,", ","")&amp;"Moutarde","")&amp;IF(O7="?",IF(COUNTIF($E7:$N7,"?")&gt;0,", ","")&amp;"Sésame","")&amp;IF(P7="?",IF(COUNTIF($E7:$O7,"?")&gt;0,", ","")&amp;"Sulfites","")&amp;IF(Q7="?",IF(COUNTIF($E7:$P7,"?")&gt;0,", ","")&amp;"Lupin","")&amp;IF(R7="?",IF(COUNTIF($E7:$Q7,"?")&gt;0,", ","")&amp;"Mollusques",""))</f>
        <v/>
      </c>
      <c r="T7" s="994"/>
      <c r="U7" s="1012" t="str">
        <f t="shared" ref="U7:U66" si="17">IF($B7="","",$B7)</f>
        <v>Oignons émincés surgelés</v>
      </c>
      <c r="V7" s="1012" t="str">
        <f t="shared" ref="V7:V66" si="18">LOWER(CLEAN(SUBSTITUTE(SUBSTITUTE(SUBSTITUTE(SUBSTITUTE($U7,CHAR(160)," ")," "," "),CHAR(10)," "),CHAR(13)," ")))</f>
        <v>oignons émincés surgelés</v>
      </c>
      <c r="W7" s="1012" t="str">
        <f t="shared" ref="W7:W66" si="19">SUBSTITUTE(SUBSTITUTE(SUBSTITUTE(SUBSTITUTE(SUBSTITUTE(SUBSTITUTE(SUBSTITUTE(SUBSTITUTE(SUBSTITUTE(SUBSTITUTE(SUBSTITUTE(SUBSTITUTE($V7,"œ","oe"),"æ","ae"),"à","a"),"á","a"),"â","a"),"ä","a"),"ã","a"),"ç","c"),"è","e"),"é","e"),"ê","e"),"ë","e")</f>
        <v>oignons eminces surgeles</v>
      </c>
      <c r="X7" s="1012" t="str">
        <f t="shared" ref="X7:X66" si="20">SUBSTITUTE(SUBSTITUTE(SUBSTITUTE(SUBSTITUTE(SUBSTITUTE(SUBSTITUTE(SUBSTITUTE(SUBSTITUTE(SUBSTITUTE(SUBSTITUTE(SUBSTITUTE(SUBSTITUTE(SUBSTITUTE(SUBSTITUTE(SUBSTITUTE(SUBSTITUTE($W7,"ì","i"),"í","i"),"î","i"),"ï","i"),"ñ","n"),"ò","o"),"ó","o"),"ô","o"),"ö","o"),"õ","o"),"ù","u"),"ú","u"),"û","u"),"ü","u"),"ý","y"),"ÿ","y")</f>
        <v>oignons eminces surgeles</v>
      </c>
      <c r="Y7" s="1012" t="str">
        <f t="shared" ref="Y7:Y66" si="21">SUBSTITUTE(SUBSTITUTE(SUBSTITUTE(SUBSTITUTE(SUBSTITUTE(SUBSTITUTE(SUBSTITUTE(SUBSTITUTE(SUBSTITUTE(SUBSTITUTE(SUBSTITUTE(SUBSTITUTE(SUBSTITUTE(SUBSTITUTE($X7,"’"," "),"`"," "),"–"," "),"—"," "),"-"," "),"'"," "),"/"," "),"_"," "),","," "),"."," "),"("," "),")"," "),";"," "),":"," ")</f>
        <v>oignons eminces surgeles</v>
      </c>
      <c r="Z7" s="1012" t="str">
        <f t="shared" ref="Z7:Z66" si="22">SUBSTITUTE(SUBSTITUTE(SUBSTITUTE(SUBSTITUTE(SUBSTITUTE(SUBSTITUTE(SUBSTITUTE(SUBSTITUTE(SUBSTITUTE(SUBSTITUTE(SUBSTITUTE(SUBSTITUTE(SUBSTITUTE(SUBSTITUTE(SUBSTITUTE($Y7,"!"," "),"?"," "),"+"," "),"*"," "),"&amp;"," "),"["," "),"]"," "),"{"," "),"}"," "),"%"," "),"="," "),"\"," "),"|"," "),"&lt;"," "),"&gt;"," ")</f>
        <v>oignons eminces surgeles</v>
      </c>
      <c r="AA7" s="1012" t="str">
        <f t="shared" ref="AA7:AA66" si="23">" "&amp;TRIM(SUBSTITUTE(SUBSTITUTE(SUBSTITUTE(SUBSTITUTE(SUBSTITUTE(SUBSTITUTE($Z7,CHAR(34)," "),"  "," "),"  "," "),"  "," "),"  "," "),"  "," "))&amp;" "</f>
        <v xml:space="preserve"> oignons eminces surgeles </v>
      </c>
      <c r="AB7" s="1012">
        <f t="shared" ref="AB7:AB66" si="24">IF($U7="","",SUMPRODUCT(--ISNUMBER(SEARCH(" "&amp;$CR$2:$CR$101&amp;" ",$AA7))))</f>
        <v>0</v>
      </c>
      <c r="AC7" s="1012">
        <f t="shared" ref="AC7:AC66" si="25">IF($U7="","",SUMPRODUCT(--ISNUMBER(SEARCH(" "&amp;$CR$102:$CR$147&amp;" ",$AA7))))</f>
        <v>0</v>
      </c>
      <c r="AD7" s="1012">
        <f t="shared" ref="AD7:AD66" si="26">IF($U7="","",SUMPRODUCT(--ISNUMBER(SEARCH(" "&amp;$CR$148:$CR$185&amp;" ",$AA7))))</f>
        <v>0</v>
      </c>
      <c r="AE7" s="1012">
        <f t="shared" ref="AE7:AE66" si="27">IF($U7="","",SUMPRODUCT(--ISNUMBER(SEARCH(" "&amp;$CR$186:$CR$207&amp;" ",$AA7))))</f>
        <v>0</v>
      </c>
      <c r="AF7" s="1012" t="str">
        <f t="shared" ref="AF7:AF66" si="28">IF($U7="","",IF((SUM(AB7:AC7))-(AD7)&gt;0,"X",IF((AE7)-(0)&gt;0,"?","")))</f>
        <v/>
      </c>
      <c r="AG7" s="1012">
        <f t="shared" ref="AG7:AG66" si="29">IF($U7="","",SUMPRODUCT(--ISNUMBER(SEARCH(" "&amp;$CR$208:$CR$307&amp;" ",$AA7))))</f>
        <v>0</v>
      </c>
      <c r="AH7" s="1012">
        <f t="shared" ref="AH7:AH66" si="30">IF($U7="","",SUMPRODUCT(--ISNUMBER(SEARCH(" "&amp;$CR$308:$CR$342&amp;" ",$AA7))))</f>
        <v>0</v>
      </c>
      <c r="AI7" s="1012" t="str">
        <f t="shared" ref="AI7:AI66" si="31">IF($U7="","",IF((SUM(AG7:AH7))-(0)&gt;0,"X",IF((0)-(0)&gt;0,"?","")))</f>
        <v/>
      </c>
      <c r="AJ7" s="1012">
        <f t="shared" ref="AJ7:AJ66" si="32">IF($U7="","",SUMPRODUCT(--ISNUMBER(SEARCH(" "&amp;$CR$343:$CR$400&amp;" ",$AA7))))</f>
        <v>0</v>
      </c>
      <c r="AK7" s="1012">
        <f t="shared" ref="AK7:AK66" si="33">IF($U7="","",SUMPRODUCT(--ISNUMBER(SEARCH(" "&amp;$CR$401:$CR$428&amp;" ",$AA7))))</f>
        <v>0</v>
      </c>
      <c r="AL7" s="1012">
        <f t="shared" ref="AL7:AL66" si="34">IF($U7="","",SUMPRODUCT(--ISNUMBER(SEARCH(" "&amp;$CR$429:$CR$437&amp;" ",$AA7))))</f>
        <v>0</v>
      </c>
      <c r="AM7" s="1012" t="str">
        <f t="shared" ref="AM7:AM66" si="35">IF($U7="","",IF((AJ7)-(0)&gt;0,"X",IF((AK7)-(AL7)&gt;0,"?","")))</f>
        <v/>
      </c>
      <c r="AN7" s="1012">
        <f t="shared" ref="AN7:AN66" si="36">IF($U7="","",SUMPRODUCT(--ISNUMBER(SEARCH(" "&amp;$CR$438:$CR$537&amp;" ",$AA7))))</f>
        <v>0</v>
      </c>
      <c r="AO7" s="1012">
        <f t="shared" ref="AO7:AO66" si="37">IF($U7="","",SUMPRODUCT(--ISNUMBER(SEARCH(" "&amp;$CR$538:$CR$637&amp;" ",$AA7))))</f>
        <v>0</v>
      </c>
      <c r="AP7" s="1012">
        <f t="shared" ref="AP7:AP66" si="38">IF($U7="","",SUMPRODUCT(--ISNUMBER(SEARCH(" "&amp;$CR$638:$CR$737&amp;" ",$AA7))))</f>
        <v>0</v>
      </c>
      <c r="AQ7" s="1012">
        <f t="shared" ref="AQ7:AQ66" si="39">IF($U7="","",SUMPRODUCT(--ISNUMBER(SEARCH(" "&amp;$CR$738:$CR$837&amp;" ",$AA7))))</f>
        <v>0</v>
      </c>
      <c r="AR7" s="1012">
        <f t="shared" ref="AR7:AR66" si="40">IF($U7="","",SUMPRODUCT(--ISNUMBER(SEARCH(" "&amp;$CR$838:$CR$937&amp;" ",$AA7))))</f>
        <v>0</v>
      </c>
      <c r="AS7" s="1012">
        <f t="shared" ref="AS7:AS66" si="41">IF($U7="","",SUMPRODUCT(--ISNUMBER(SEARCH(" "&amp;$CR$938:$CR$1037&amp;" ",$AA7))))</f>
        <v>0</v>
      </c>
      <c r="AT7" s="1012">
        <f t="shared" ref="AT7:AT66" si="42">IF($U7="","",SUMPRODUCT(--ISNUMBER(SEARCH(" "&amp;$CR$1038:$CR$1137&amp;" ",$AA7))))</f>
        <v>0</v>
      </c>
      <c r="AU7" s="1012">
        <f t="shared" ref="AU7:AU66" si="43">IF($U7="","",SUMPRODUCT(--ISNUMBER(SEARCH(" "&amp;$CR$1138:$CR$1237&amp;" ",$AA7))))</f>
        <v>0</v>
      </c>
      <c r="AV7" s="1012">
        <f t="shared" ref="AV7:AV66" si="44">IF($U7="","",SUMPRODUCT(--ISNUMBER(SEARCH(" "&amp;$CR$1238:$CR$1337&amp;" ",$AA7))))</f>
        <v>0</v>
      </c>
      <c r="AW7" s="1012">
        <f t="shared" ref="AW7:AW66" si="45">IF($U7="","",SUMPRODUCT(--ISNUMBER(SEARCH(" "&amp;$CR$1338:$CR$1365&amp;" ",$AA7))))</f>
        <v>0</v>
      </c>
      <c r="AX7" s="1012">
        <f t="shared" ref="AX7:AX66" si="46">IF($U7="","",SUMPRODUCT(--ISNUMBER(SEARCH(" "&amp;$CR$1366:$CR$1374&amp;" ",$AA7))))</f>
        <v>0</v>
      </c>
      <c r="AY7" s="1012">
        <f t="shared" ref="AY7:AY66" si="47">IF($U7="","",SUMPRODUCT(--ISNUMBER(SEARCH(" "&amp;$CR$1375:$CR$1385&amp;" ",$AA7))))</f>
        <v>0</v>
      </c>
      <c r="AZ7" s="1012" t="str">
        <f t="shared" ref="AZ7:AZ66" si="48">IF($U7="","",IF((SUM(AN7:AW7))-(AX7)&gt;0,"X",IF((AY7)-(0)&gt;0,"?","")))</f>
        <v/>
      </c>
      <c r="BA7" s="1012">
        <f t="shared" ref="BA7:BA66" si="49">IF($U7="","",SUMPRODUCT(--ISNUMBER(SEARCH(" "&amp;$CR$1386:$CR$1406&amp;" ",$AA7))))</f>
        <v>0</v>
      </c>
      <c r="BB7" s="1012" t="str">
        <f t="shared" ref="BB7:BB66" si="50">IF($U7="","",IF((BA7)-(0)&gt;0,"X",IF((0)-(0)&gt;0,"?","")))</f>
        <v/>
      </c>
      <c r="BC7" s="1012">
        <f t="shared" ref="BC7:BC66" si="51">IF($U7="","",SUMPRODUCT(--ISNUMBER(SEARCH(" "&amp;$CR$1407:$CR$1444&amp;" ",$AA7))))</f>
        <v>0</v>
      </c>
      <c r="BD7" s="1012">
        <f t="shared" ref="BD7:BD66" si="52">IF($U7="","",SUMPRODUCT(--ISNUMBER(SEARCH(" "&amp;$CR$1445:$CR$1446&amp;" ",$AA7))))</f>
        <v>0</v>
      </c>
      <c r="BE7" s="1012">
        <f t="shared" ref="BE7:BE66" si="53">IF($U7="","",SUMPRODUCT(--ISNUMBER(SEARCH(" "&amp;$CR$1447:$CR$1457&amp;" ",$AA7))))</f>
        <v>0</v>
      </c>
      <c r="BF7" s="1012" t="str">
        <f t="shared" ref="BF7:BF66" si="54">IF($U7="","",IF((BC7)-(BD7)&gt;0,"X",IF((BE7)-(0)&gt;0,"?","")))</f>
        <v/>
      </c>
      <c r="BG7" s="1012">
        <f t="shared" ref="BG7:BG66" si="55">IF($U7="","",SUMPRODUCT(--ISNUMBER(SEARCH(" "&amp;$CR$1458:$CR$1557&amp;" ",$AA7))))</f>
        <v>0</v>
      </c>
      <c r="BH7" s="1012">
        <f t="shared" ref="BH7:BH66" si="56">IF($U7="","",SUMPRODUCT(--ISNUMBER(SEARCH(" "&amp;$CR$1558:$CR$1657&amp;" ",$AA7))))</f>
        <v>0</v>
      </c>
      <c r="BI7" s="1012">
        <f t="shared" ref="BI7:BI66" si="57">IF($U7="","",SUMPRODUCT(--ISNUMBER(SEARCH(" "&amp;$CR$1658:$CR$1741&amp;" ",$AA7))))</f>
        <v>0</v>
      </c>
      <c r="BJ7" s="1012">
        <f t="shared" ref="BJ7:BJ66" si="58">IF($U7="","",SUMPRODUCT(--ISNUMBER(SEARCH(" "&amp;$CR$1742:$CR$1791&amp;" ",$AA7))))</f>
        <v>0</v>
      </c>
      <c r="BK7" s="1012">
        <f t="shared" ref="BK7:BK66" si="59">IF($U7="","",SUMPRODUCT(--ISNUMBER(SEARCH(" "&amp;$CR$1792:$CR$1871&amp;" ",$AA7))))</f>
        <v>0</v>
      </c>
      <c r="BL7" s="1012">
        <f t="shared" ref="BL7:BL66" si="60">IF($U7="","",SUMPRODUCT(--ISNUMBER(SEARCH(" "&amp;$CR$1872:$CR$1880&amp;" ",$AA7))))</f>
        <v>0</v>
      </c>
      <c r="BM7" s="1012" t="str">
        <f t="shared" ref="BM7:BM66" si="61">IF($U7="","",IF((SUM(BG7:BI7))-(BJ7)&gt;0,"X",IF((BK7)-(BL7)&gt;0,"?","")))</f>
        <v/>
      </c>
      <c r="BN7" s="1012">
        <f t="shared" ref="BN7:BN66" si="62">IF($U7="","",SUMPRODUCT(--ISNUMBER(SEARCH(" "&amp;$CR$1881:$CR$1938&amp;" ",$AA7))))</f>
        <v>0</v>
      </c>
      <c r="BO7" s="1012">
        <f t="shared" ref="BO7:BO66" si="63">IF($U7="","",SUMPRODUCT(--ISNUMBER(SEARCH(" "&amp;$CR$1939:$CR$1961&amp;" ",$AA7))))</f>
        <v>0</v>
      </c>
      <c r="BP7" s="1012">
        <f t="shared" ref="BP7:BP66" si="64">IF($U7="","",SUMPRODUCT(--ISNUMBER(SEARCH(" "&amp;$CR$1962:$CR$1978&amp;" ",$AA7))))</f>
        <v>0</v>
      </c>
      <c r="BQ7" s="1012" t="str">
        <f t="shared" ref="BQ7:BQ66" si="65">IF($U7="","",IF((BN7)-(BO7)&gt;0,"X",IF((BP7)-(0)&gt;0,"?","")))</f>
        <v/>
      </c>
      <c r="BR7" s="1012">
        <f t="shared" ref="BR7:BR66" si="66">IF($U7="","",SUMPRODUCT(--ISNUMBER(SEARCH(" "&amp;$CR$1979:$CR$1992&amp;" ",$AA7))))</f>
        <v>0</v>
      </c>
      <c r="BS7" s="1012">
        <f t="shared" ref="BS7:BS66" si="67">IF($U7="","",SUMPRODUCT(--ISNUMBER(SEARCH(" "&amp;$CR$1993:$CR$2007&amp;" ",$AA7))))</f>
        <v>0</v>
      </c>
      <c r="BT7" s="1012" t="str">
        <f t="shared" ref="BT7:BT66" si="68">IF($U7="","",IF((BR7)-(0)&gt;0,"X",IF((BS7)-(0)&gt;0,"?","")))</f>
        <v/>
      </c>
      <c r="BU7" s="1012">
        <f t="shared" ref="BU7:BU66" si="69">IF($U7="","",SUMPRODUCT(--ISNUMBER(SEARCH(" "&amp;$CR$2008:$CR$2025&amp;" ",$AA7))))</f>
        <v>0</v>
      </c>
      <c r="BV7" s="1012">
        <f t="shared" ref="BV7:BV66" si="70">IF($U7="","",SUMPRODUCT(--ISNUMBER(SEARCH(" "&amp;$CR$2026:$CR$2040&amp;" ",$AA7))))</f>
        <v>0</v>
      </c>
      <c r="BW7" s="1012" t="str">
        <f t="shared" ref="BW7:BW66" si="71">IF($U7="","",IF((BU7)-(0)&gt;0,"X",IF((BV7)-(0)&gt;0,"?","")))</f>
        <v/>
      </c>
      <c r="BX7" s="1012">
        <f t="shared" ref="BX7:BX66" si="72">IF($U7="","",SUMPRODUCT(--ISNUMBER(SEARCH(" "&amp;$CR$2041:$CR$2059&amp;" ",$AA7))))</f>
        <v>0</v>
      </c>
      <c r="BY7" s="1012">
        <f t="shared" ref="BY7:BY66" si="73">IF($U7="","",SUMPRODUCT(--ISNUMBER(SEARCH(" "&amp;$CR$2060:$CR$2074&amp;" ",$AA7))))</f>
        <v>0</v>
      </c>
      <c r="BZ7" s="1012" t="str">
        <f t="shared" ref="BZ7:BZ66" si="74">IF($U7="","",IF((BX7)-(0)&gt;0,"X",IF((BY7)-(0)&gt;0,"?","")))</f>
        <v/>
      </c>
      <c r="CA7" s="1012">
        <f t="shared" ref="CA7:CA66" si="75">IF($U7="","",SUMPRODUCT(--ISNUMBER(SEARCH(" "&amp;$CR$2075:$CR$2095&amp;" ",$AA7))))</f>
        <v>0</v>
      </c>
      <c r="CB7" s="1012">
        <f t="shared" ref="CB7:CB66" si="76">IF($U7="","",SUMPRODUCT(--ISNUMBER(SEARCH(" "&amp;$CR$2096:$CR$2135&amp;" ",$AA7))))</f>
        <v>0</v>
      </c>
      <c r="CC7" s="1012" t="str">
        <f t="shared" ref="CC7:CC66" si="77">IF($U7="","",IF((CA7)-(0)&gt;0,"X",IF((CB7)-(0)&gt;0,"?","")))</f>
        <v/>
      </c>
      <c r="CD7" s="1012">
        <f t="shared" ref="CD7:CD66" si="78">IF($U7="","",SUMPRODUCT(--ISNUMBER(SEARCH(" "&amp;$CR$2136:$CR$2148&amp;" ",$AA7))))</f>
        <v>0</v>
      </c>
      <c r="CE7" s="1012">
        <f t="shared" ref="CE7:CE66" si="79">IF($U7="","",SUMPRODUCT(--ISNUMBER(SEARCH(" "&amp;$CR$2149:$CR$2154&amp;" ",$AA7))))</f>
        <v>0</v>
      </c>
      <c r="CF7" s="1012" t="str">
        <f t="shared" ref="CF7:CF66" si="80">IF($U7="","",IF((CD7)-(0)&gt;0,"X",IF((CE7)-(0)&gt;0,"?","")))</f>
        <v/>
      </c>
      <c r="CG7" s="1012">
        <f t="shared" ref="CG7:CG66" si="81">IF($U7="","",SUMPRODUCT(--ISNUMBER(SEARCH(" "&amp;$CR$2155:$CR$2254&amp;" ",$AA7))))</f>
        <v>0</v>
      </c>
      <c r="CH7" s="1012">
        <f t="shared" ref="CH7:CH66" si="82">IF($U7="","",SUMPRODUCT(--ISNUMBER(SEARCH(" "&amp;$CR$2255:$CR$2354&amp;" ",$AA7))))</f>
        <v>0</v>
      </c>
      <c r="CI7" s="1012">
        <f t="shared" ref="CI7:CI66" si="83">IF($U7="","",SUMPRODUCT(--ISNUMBER(SEARCH(" "&amp;$CR$2355:$CR$2397&amp;" ",$AA7))))</f>
        <v>0</v>
      </c>
      <c r="CJ7" s="1012">
        <f t="shared" ref="CJ7:CJ66" si="84">IF($U7="","",SUMPRODUCT(--ISNUMBER(SEARCH(" "&amp;$CR$2398:$CR$2413&amp;" ",$AA7))))</f>
        <v>0</v>
      </c>
      <c r="CK7" s="1012">
        <f t="shared" ref="CK7:CK66" si="85">IF($U7="","",SUMPRODUCT(--ISNUMBER(SEARCH(" "&amp;$CR$2414:$CR$2418&amp;" ",$AA7))))</f>
        <v>0</v>
      </c>
      <c r="CL7" s="1012" t="str">
        <f t="shared" ref="CL7:CL66" si="86">IF($U7="","",IF((SUM(CG7:CI7))-(CJ7)&gt;0,"X",IF((CK7)-(0)&gt;0,"?","")))</f>
        <v/>
      </c>
      <c r="CM7" s="996"/>
      <c r="CN7" s="995" t="s">
        <v>2728</v>
      </c>
      <c r="CO7" s="995" t="s">
        <v>2651</v>
      </c>
      <c r="CP7" s="995" t="s">
        <v>1008</v>
      </c>
      <c r="CQ7" s="995" t="s">
        <v>2729</v>
      </c>
      <c r="CR7" s="995" t="s">
        <v>2180</v>
      </c>
      <c r="CS7" s="995" t="s">
        <v>2653</v>
      </c>
      <c r="CT7" s="995" t="s">
        <v>2654</v>
      </c>
      <c r="CU7" s="998" t="s">
        <v>2655</v>
      </c>
      <c r="CV7" s="999" t="s">
        <v>2656</v>
      </c>
    </row>
    <row r="8" spans="1:100">
      <c r="A8" s="1013">
        <v>2</v>
      </c>
      <c r="B8" s="995" t="s">
        <v>2730</v>
      </c>
      <c r="C8" s="1014" t="str">
        <f t="shared" si="0"/>
        <v>Pommes reinette</v>
      </c>
      <c r="D8" s="1015" t="str">
        <f t="shared" si="1"/>
        <v/>
      </c>
      <c r="E8" s="999" t="str">
        <f t="shared" si="2"/>
        <v/>
      </c>
      <c r="F8" s="999" t="str">
        <f t="shared" si="3"/>
        <v/>
      </c>
      <c r="G8" s="999" t="str">
        <f t="shared" si="4"/>
        <v/>
      </c>
      <c r="H8" s="999" t="str">
        <f t="shared" si="5"/>
        <v/>
      </c>
      <c r="I8" s="999" t="str">
        <f t="shared" si="6"/>
        <v/>
      </c>
      <c r="J8" s="999" t="str">
        <f t="shared" si="7"/>
        <v/>
      </c>
      <c r="K8" s="999" t="str">
        <f t="shared" si="8"/>
        <v/>
      </c>
      <c r="L8" s="999" t="str">
        <f t="shared" si="9"/>
        <v/>
      </c>
      <c r="M8" s="999" t="str">
        <f t="shared" si="10"/>
        <v/>
      </c>
      <c r="N8" s="999" t="str">
        <f t="shared" si="11"/>
        <v/>
      </c>
      <c r="O8" s="999" t="str">
        <f t="shared" si="12"/>
        <v/>
      </c>
      <c r="P8" s="999" t="str">
        <f t="shared" si="13"/>
        <v/>
      </c>
      <c r="Q8" s="999" t="str">
        <f t="shared" si="14"/>
        <v/>
      </c>
      <c r="R8" s="999" t="str">
        <f t="shared" si="15"/>
        <v/>
      </c>
      <c r="S8" s="1016" t="str">
        <f t="shared" si="16"/>
        <v/>
      </c>
      <c r="T8" s="994"/>
      <c r="U8" s="1012" t="str">
        <f t="shared" si="17"/>
        <v>Pommes reinette</v>
      </c>
      <c r="V8" s="1012" t="str">
        <f t="shared" si="18"/>
        <v>pommes reinette</v>
      </c>
      <c r="W8" s="1012" t="str">
        <f t="shared" si="19"/>
        <v>pommes reinette</v>
      </c>
      <c r="X8" s="1012" t="str">
        <f t="shared" si="20"/>
        <v>pommes reinette</v>
      </c>
      <c r="Y8" s="1012" t="str">
        <f t="shared" si="21"/>
        <v>pommes reinette</v>
      </c>
      <c r="Z8" s="1012" t="str">
        <f t="shared" si="22"/>
        <v>pommes reinette</v>
      </c>
      <c r="AA8" s="1012" t="str">
        <f t="shared" si="23"/>
        <v xml:space="preserve"> pommes reinette </v>
      </c>
      <c r="AB8" s="1012">
        <f t="shared" si="24"/>
        <v>0</v>
      </c>
      <c r="AC8" s="1012">
        <f t="shared" si="25"/>
        <v>0</v>
      </c>
      <c r="AD8" s="1012">
        <f t="shared" si="26"/>
        <v>0</v>
      </c>
      <c r="AE8" s="1012">
        <f t="shared" si="27"/>
        <v>0</v>
      </c>
      <c r="AF8" s="1012" t="str">
        <f t="shared" si="28"/>
        <v/>
      </c>
      <c r="AG8" s="1012">
        <f t="shared" si="29"/>
        <v>0</v>
      </c>
      <c r="AH8" s="1012">
        <f t="shared" si="30"/>
        <v>0</v>
      </c>
      <c r="AI8" s="1012" t="str">
        <f t="shared" si="31"/>
        <v/>
      </c>
      <c r="AJ8" s="1012">
        <f t="shared" si="32"/>
        <v>0</v>
      </c>
      <c r="AK8" s="1012">
        <f t="shared" si="33"/>
        <v>0</v>
      </c>
      <c r="AL8" s="1012">
        <f t="shared" si="34"/>
        <v>0</v>
      </c>
      <c r="AM8" s="1012" t="str">
        <f t="shared" si="35"/>
        <v/>
      </c>
      <c r="AN8" s="1012">
        <f t="shared" si="36"/>
        <v>0</v>
      </c>
      <c r="AO8" s="1012">
        <f t="shared" si="37"/>
        <v>0</v>
      </c>
      <c r="AP8" s="1012">
        <f t="shared" si="38"/>
        <v>0</v>
      </c>
      <c r="AQ8" s="1012">
        <f t="shared" si="39"/>
        <v>0</v>
      </c>
      <c r="AR8" s="1012">
        <f t="shared" si="40"/>
        <v>0</v>
      </c>
      <c r="AS8" s="1012">
        <f t="shared" si="41"/>
        <v>0</v>
      </c>
      <c r="AT8" s="1012">
        <f t="shared" si="42"/>
        <v>0</v>
      </c>
      <c r="AU8" s="1012">
        <f t="shared" si="43"/>
        <v>0</v>
      </c>
      <c r="AV8" s="1012">
        <f t="shared" si="44"/>
        <v>0</v>
      </c>
      <c r="AW8" s="1012">
        <f t="shared" si="45"/>
        <v>0</v>
      </c>
      <c r="AX8" s="1012">
        <f t="shared" si="46"/>
        <v>0</v>
      </c>
      <c r="AY8" s="1012">
        <f t="shared" si="47"/>
        <v>0</v>
      </c>
      <c r="AZ8" s="1012" t="str">
        <f t="shared" si="48"/>
        <v/>
      </c>
      <c r="BA8" s="1012">
        <f t="shared" si="49"/>
        <v>0</v>
      </c>
      <c r="BB8" s="1012" t="str">
        <f t="shared" si="50"/>
        <v/>
      </c>
      <c r="BC8" s="1012">
        <f t="shared" si="51"/>
        <v>0</v>
      </c>
      <c r="BD8" s="1012">
        <f t="shared" si="52"/>
        <v>0</v>
      </c>
      <c r="BE8" s="1012">
        <f t="shared" si="53"/>
        <v>0</v>
      </c>
      <c r="BF8" s="1012" t="str">
        <f t="shared" si="54"/>
        <v/>
      </c>
      <c r="BG8" s="1012">
        <f t="shared" si="55"/>
        <v>0</v>
      </c>
      <c r="BH8" s="1012">
        <f t="shared" si="56"/>
        <v>0</v>
      </c>
      <c r="BI8" s="1012">
        <f t="shared" si="57"/>
        <v>0</v>
      </c>
      <c r="BJ8" s="1012">
        <f t="shared" si="58"/>
        <v>0</v>
      </c>
      <c r="BK8" s="1012">
        <f t="shared" si="59"/>
        <v>0</v>
      </c>
      <c r="BL8" s="1012">
        <f t="shared" si="60"/>
        <v>0</v>
      </c>
      <c r="BM8" s="1012" t="str">
        <f t="shared" si="61"/>
        <v/>
      </c>
      <c r="BN8" s="1012">
        <f t="shared" si="62"/>
        <v>0</v>
      </c>
      <c r="BO8" s="1012">
        <f t="shared" si="63"/>
        <v>0</v>
      </c>
      <c r="BP8" s="1012">
        <f t="shared" si="64"/>
        <v>0</v>
      </c>
      <c r="BQ8" s="1012" t="str">
        <f t="shared" si="65"/>
        <v/>
      </c>
      <c r="BR8" s="1012">
        <f t="shared" si="66"/>
        <v>0</v>
      </c>
      <c r="BS8" s="1012">
        <f t="shared" si="67"/>
        <v>0</v>
      </c>
      <c r="BT8" s="1012" t="str">
        <f t="shared" si="68"/>
        <v/>
      </c>
      <c r="BU8" s="1012">
        <f t="shared" si="69"/>
        <v>0</v>
      </c>
      <c r="BV8" s="1012">
        <f t="shared" si="70"/>
        <v>0</v>
      </c>
      <c r="BW8" s="1012" t="str">
        <f t="shared" si="71"/>
        <v/>
      </c>
      <c r="BX8" s="1012">
        <f t="shared" si="72"/>
        <v>0</v>
      </c>
      <c r="BY8" s="1012">
        <f t="shared" si="73"/>
        <v>0</v>
      </c>
      <c r="BZ8" s="1012" t="str">
        <f t="shared" si="74"/>
        <v/>
      </c>
      <c r="CA8" s="1012">
        <f t="shared" si="75"/>
        <v>0</v>
      </c>
      <c r="CB8" s="1012">
        <f t="shared" si="76"/>
        <v>0</v>
      </c>
      <c r="CC8" s="1012" t="str">
        <f t="shared" si="77"/>
        <v/>
      </c>
      <c r="CD8" s="1012">
        <f t="shared" si="78"/>
        <v>0</v>
      </c>
      <c r="CE8" s="1012">
        <f t="shared" si="79"/>
        <v>0</v>
      </c>
      <c r="CF8" s="1012" t="str">
        <f t="shared" si="80"/>
        <v/>
      </c>
      <c r="CG8" s="1012">
        <f t="shared" si="81"/>
        <v>0</v>
      </c>
      <c r="CH8" s="1012">
        <f t="shared" si="82"/>
        <v>0</v>
      </c>
      <c r="CI8" s="1012">
        <f t="shared" si="83"/>
        <v>0</v>
      </c>
      <c r="CJ8" s="1012">
        <f t="shared" si="84"/>
        <v>0</v>
      </c>
      <c r="CK8" s="1012">
        <f t="shared" si="85"/>
        <v>0</v>
      </c>
      <c r="CL8" s="1012" t="str">
        <f t="shared" si="86"/>
        <v/>
      </c>
      <c r="CM8" s="996"/>
      <c r="CN8" s="995" t="s">
        <v>2731</v>
      </c>
      <c r="CO8" s="995" t="s">
        <v>2651</v>
      </c>
      <c r="CP8" s="995" t="s">
        <v>1008</v>
      </c>
      <c r="CQ8" s="995" t="s">
        <v>2732</v>
      </c>
      <c r="CR8" s="995" t="s">
        <v>2733</v>
      </c>
      <c r="CS8" s="995" t="s">
        <v>2653</v>
      </c>
      <c r="CT8" s="995" t="s">
        <v>2654</v>
      </c>
      <c r="CU8" s="998" t="s">
        <v>2655</v>
      </c>
      <c r="CV8" s="999" t="s">
        <v>2656</v>
      </c>
    </row>
    <row r="9" spans="1:100">
      <c r="A9" s="1013">
        <v>3</v>
      </c>
      <c r="B9" s="995" t="s">
        <v>2734</v>
      </c>
      <c r="C9" s="1014" t="str">
        <f t="shared" si="0"/>
        <v>Beurre *</v>
      </c>
      <c r="D9" s="1015" t="str">
        <f t="shared" si="1"/>
        <v>Lait</v>
      </c>
      <c r="E9" s="999" t="str">
        <f t="shared" si="2"/>
        <v/>
      </c>
      <c r="F9" s="999" t="str">
        <f t="shared" si="3"/>
        <v/>
      </c>
      <c r="G9" s="999" t="str">
        <f t="shared" si="4"/>
        <v/>
      </c>
      <c r="H9" s="999" t="str">
        <f t="shared" si="5"/>
        <v/>
      </c>
      <c r="I9" s="999" t="str">
        <f t="shared" si="6"/>
        <v/>
      </c>
      <c r="J9" s="999" t="str">
        <f t="shared" si="7"/>
        <v/>
      </c>
      <c r="K9" s="999" t="str">
        <f t="shared" si="8"/>
        <v>X</v>
      </c>
      <c r="L9" s="999" t="str">
        <f t="shared" si="9"/>
        <v/>
      </c>
      <c r="M9" s="999" t="str">
        <f t="shared" si="10"/>
        <v/>
      </c>
      <c r="N9" s="999" t="str">
        <f t="shared" si="11"/>
        <v/>
      </c>
      <c r="O9" s="999" t="str">
        <f t="shared" si="12"/>
        <v/>
      </c>
      <c r="P9" s="999" t="str">
        <f t="shared" si="13"/>
        <v/>
      </c>
      <c r="Q9" s="999" t="str">
        <f t="shared" si="14"/>
        <v/>
      </c>
      <c r="R9" s="999" t="str">
        <f t="shared" si="15"/>
        <v/>
      </c>
      <c r="S9" s="1016" t="str">
        <f t="shared" si="16"/>
        <v/>
      </c>
      <c r="T9" s="994"/>
      <c r="U9" s="1012" t="str">
        <f t="shared" si="17"/>
        <v>Beurre</v>
      </c>
      <c r="V9" s="1012" t="str">
        <f t="shared" si="18"/>
        <v>beurre</v>
      </c>
      <c r="W9" s="1012" t="str">
        <f t="shared" si="19"/>
        <v>beurre</v>
      </c>
      <c r="X9" s="1012" t="str">
        <f t="shared" si="20"/>
        <v>beurre</v>
      </c>
      <c r="Y9" s="1012" t="str">
        <f t="shared" si="21"/>
        <v>beurre</v>
      </c>
      <c r="Z9" s="1012" t="str">
        <f t="shared" si="22"/>
        <v>beurre</v>
      </c>
      <c r="AA9" s="1012" t="str">
        <f t="shared" si="23"/>
        <v xml:space="preserve"> beurre </v>
      </c>
      <c r="AB9" s="1012">
        <f t="shared" si="24"/>
        <v>0</v>
      </c>
      <c r="AC9" s="1012">
        <f t="shared" si="25"/>
        <v>0</v>
      </c>
      <c r="AD9" s="1012">
        <f t="shared" si="26"/>
        <v>0</v>
      </c>
      <c r="AE9" s="1012">
        <f t="shared" si="27"/>
        <v>0</v>
      </c>
      <c r="AF9" s="1012" t="str">
        <f t="shared" si="28"/>
        <v/>
      </c>
      <c r="AG9" s="1012">
        <f t="shared" si="29"/>
        <v>0</v>
      </c>
      <c r="AH9" s="1012">
        <f t="shared" si="30"/>
        <v>0</v>
      </c>
      <c r="AI9" s="1012" t="str">
        <f t="shared" si="31"/>
        <v/>
      </c>
      <c r="AJ9" s="1012">
        <f t="shared" si="32"/>
        <v>0</v>
      </c>
      <c r="AK9" s="1012">
        <f t="shared" si="33"/>
        <v>0</v>
      </c>
      <c r="AL9" s="1012">
        <f t="shared" si="34"/>
        <v>0</v>
      </c>
      <c r="AM9" s="1012" t="str">
        <f t="shared" si="35"/>
        <v/>
      </c>
      <c r="AN9" s="1012">
        <f t="shared" si="36"/>
        <v>0</v>
      </c>
      <c r="AO9" s="1012">
        <f t="shared" si="37"/>
        <v>0</v>
      </c>
      <c r="AP9" s="1012">
        <f t="shared" si="38"/>
        <v>0</v>
      </c>
      <c r="AQ9" s="1012">
        <f t="shared" si="39"/>
        <v>0</v>
      </c>
      <c r="AR9" s="1012">
        <f t="shared" si="40"/>
        <v>0</v>
      </c>
      <c r="AS9" s="1012">
        <f t="shared" si="41"/>
        <v>0</v>
      </c>
      <c r="AT9" s="1012">
        <f t="shared" si="42"/>
        <v>0</v>
      </c>
      <c r="AU9" s="1012">
        <f t="shared" si="43"/>
        <v>0</v>
      </c>
      <c r="AV9" s="1012">
        <f t="shared" si="44"/>
        <v>0</v>
      </c>
      <c r="AW9" s="1012">
        <f t="shared" si="45"/>
        <v>0</v>
      </c>
      <c r="AX9" s="1012">
        <f t="shared" si="46"/>
        <v>0</v>
      </c>
      <c r="AY9" s="1012">
        <f t="shared" si="47"/>
        <v>0</v>
      </c>
      <c r="AZ9" s="1012" t="str">
        <f t="shared" si="48"/>
        <v/>
      </c>
      <c r="BA9" s="1012">
        <f t="shared" si="49"/>
        <v>0</v>
      </c>
      <c r="BB9" s="1012" t="str">
        <f t="shared" si="50"/>
        <v/>
      </c>
      <c r="BC9" s="1012">
        <f t="shared" si="51"/>
        <v>0</v>
      </c>
      <c r="BD9" s="1012">
        <f t="shared" si="52"/>
        <v>0</v>
      </c>
      <c r="BE9" s="1012">
        <f t="shared" si="53"/>
        <v>0</v>
      </c>
      <c r="BF9" s="1012" t="str">
        <f t="shared" si="54"/>
        <v/>
      </c>
      <c r="BG9" s="1012">
        <f t="shared" si="55"/>
        <v>1</v>
      </c>
      <c r="BH9" s="1012">
        <f t="shared" si="56"/>
        <v>0</v>
      </c>
      <c r="BI9" s="1012">
        <f t="shared" si="57"/>
        <v>0</v>
      </c>
      <c r="BJ9" s="1012">
        <f t="shared" si="58"/>
        <v>0</v>
      </c>
      <c r="BK9" s="1012">
        <f t="shared" si="59"/>
        <v>0</v>
      </c>
      <c r="BL9" s="1012">
        <f t="shared" si="60"/>
        <v>0</v>
      </c>
      <c r="BM9" s="1012" t="str">
        <f t="shared" si="61"/>
        <v>X</v>
      </c>
      <c r="BN9" s="1012">
        <f t="shared" si="62"/>
        <v>0</v>
      </c>
      <c r="BO9" s="1012">
        <f t="shared" si="63"/>
        <v>0</v>
      </c>
      <c r="BP9" s="1012">
        <f t="shared" si="64"/>
        <v>0</v>
      </c>
      <c r="BQ9" s="1012" t="str">
        <f t="shared" si="65"/>
        <v/>
      </c>
      <c r="BR9" s="1012">
        <f t="shared" si="66"/>
        <v>0</v>
      </c>
      <c r="BS9" s="1012">
        <f t="shared" si="67"/>
        <v>0</v>
      </c>
      <c r="BT9" s="1012" t="str">
        <f t="shared" si="68"/>
        <v/>
      </c>
      <c r="BU9" s="1012">
        <f t="shared" si="69"/>
        <v>0</v>
      </c>
      <c r="BV9" s="1012">
        <f t="shared" si="70"/>
        <v>0</v>
      </c>
      <c r="BW9" s="1012" t="str">
        <f t="shared" si="71"/>
        <v/>
      </c>
      <c r="BX9" s="1012">
        <f t="shared" si="72"/>
        <v>0</v>
      </c>
      <c r="BY9" s="1012">
        <f t="shared" si="73"/>
        <v>0</v>
      </c>
      <c r="BZ9" s="1012" t="str">
        <f t="shared" si="74"/>
        <v/>
      </c>
      <c r="CA9" s="1012">
        <f t="shared" si="75"/>
        <v>0</v>
      </c>
      <c r="CB9" s="1012">
        <f t="shared" si="76"/>
        <v>0</v>
      </c>
      <c r="CC9" s="1012" t="str">
        <f t="shared" si="77"/>
        <v/>
      </c>
      <c r="CD9" s="1012">
        <f t="shared" si="78"/>
        <v>0</v>
      </c>
      <c r="CE9" s="1012">
        <f t="shared" si="79"/>
        <v>0</v>
      </c>
      <c r="CF9" s="1012" t="str">
        <f t="shared" si="80"/>
        <v/>
      </c>
      <c r="CG9" s="1012">
        <f t="shared" si="81"/>
        <v>0</v>
      </c>
      <c r="CH9" s="1012">
        <f t="shared" si="82"/>
        <v>0</v>
      </c>
      <c r="CI9" s="1012">
        <f t="shared" si="83"/>
        <v>0</v>
      </c>
      <c r="CJ9" s="1012">
        <f t="shared" si="84"/>
        <v>0</v>
      </c>
      <c r="CK9" s="1012">
        <f t="shared" si="85"/>
        <v>0</v>
      </c>
      <c r="CL9" s="1012" t="str">
        <f t="shared" si="86"/>
        <v/>
      </c>
      <c r="CM9" s="996"/>
      <c r="CN9" s="995" t="s">
        <v>2735</v>
      </c>
      <c r="CO9" s="995" t="s">
        <v>2651</v>
      </c>
      <c r="CP9" s="995" t="s">
        <v>1008</v>
      </c>
      <c r="CQ9" s="995" t="s">
        <v>2736</v>
      </c>
      <c r="CR9" s="995" t="s">
        <v>2737</v>
      </c>
      <c r="CS9" s="995" t="s">
        <v>2653</v>
      </c>
      <c r="CT9" s="995" t="s">
        <v>2654</v>
      </c>
      <c r="CU9" s="998" t="s">
        <v>2655</v>
      </c>
      <c r="CV9" s="999" t="s">
        <v>2656</v>
      </c>
    </row>
    <row r="10" spans="1:100">
      <c r="A10" s="1013">
        <v>4</v>
      </c>
      <c r="B10" s="995" t="s">
        <v>2738</v>
      </c>
      <c r="C10" s="1014" t="str">
        <f t="shared" si="0"/>
        <v>Vinaigre de vin ?</v>
      </c>
      <c r="D10" s="1015" t="str">
        <f t="shared" si="1"/>
        <v/>
      </c>
      <c r="E10" s="999" t="str">
        <f t="shared" si="2"/>
        <v/>
      </c>
      <c r="F10" s="999" t="str">
        <f t="shared" si="3"/>
        <v/>
      </c>
      <c r="G10" s="999" t="str">
        <f t="shared" si="4"/>
        <v/>
      </c>
      <c r="H10" s="999" t="str">
        <f t="shared" si="5"/>
        <v/>
      </c>
      <c r="I10" s="999" t="str">
        <f t="shared" si="6"/>
        <v/>
      </c>
      <c r="J10" s="999" t="str">
        <f t="shared" si="7"/>
        <v/>
      </c>
      <c r="K10" s="999" t="str">
        <f t="shared" si="8"/>
        <v/>
      </c>
      <c r="L10" s="999" t="str">
        <f t="shared" si="9"/>
        <v/>
      </c>
      <c r="M10" s="999" t="str">
        <f t="shared" si="10"/>
        <v/>
      </c>
      <c r="N10" s="999" t="str">
        <f t="shared" si="11"/>
        <v/>
      </c>
      <c r="O10" s="999" t="str">
        <f t="shared" si="12"/>
        <v/>
      </c>
      <c r="P10" s="999" t="str">
        <f t="shared" si="13"/>
        <v>?</v>
      </c>
      <c r="Q10" s="999" t="str">
        <f t="shared" si="14"/>
        <v/>
      </c>
      <c r="R10" s="999" t="str">
        <f t="shared" si="15"/>
        <v/>
      </c>
      <c r="S10" s="1016" t="str">
        <f t="shared" si="16"/>
        <v>Sulfites</v>
      </c>
      <c r="T10" s="994"/>
      <c r="U10" s="1012" t="str">
        <f t="shared" si="17"/>
        <v>Vinaigre de vin</v>
      </c>
      <c r="V10" s="1012" t="str">
        <f t="shared" si="18"/>
        <v>vinaigre de vin</v>
      </c>
      <c r="W10" s="1012" t="str">
        <f t="shared" si="19"/>
        <v>vinaigre de vin</v>
      </c>
      <c r="X10" s="1012" t="str">
        <f t="shared" si="20"/>
        <v>vinaigre de vin</v>
      </c>
      <c r="Y10" s="1012" t="str">
        <f t="shared" si="21"/>
        <v>vinaigre de vin</v>
      </c>
      <c r="Z10" s="1012" t="str">
        <f t="shared" si="22"/>
        <v>vinaigre de vin</v>
      </c>
      <c r="AA10" s="1012" t="str">
        <f t="shared" si="23"/>
        <v xml:space="preserve"> vinaigre de vin </v>
      </c>
      <c r="AB10" s="1012">
        <f t="shared" si="24"/>
        <v>0</v>
      </c>
      <c r="AC10" s="1012">
        <f t="shared" si="25"/>
        <v>0</v>
      </c>
      <c r="AD10" s="1012">
        <f t="shared" si="26"/>
        <v>0</v>
      </c>
      <c r="AE10" s="1012">
        <f t="shared" si="27"/>
        <v>0</v>
      </c>
      <c r="AF10" s="1012" t="str">
        <f t="shared" si="28"/>
        <v/>
      </c>
      <c r="AG10" s="1012">
        <f t="shared" si="29"/>
        <v>0</v>
      </c>
      <c r="AH10" s="1012">
        <f t="shared" si="30"/>
        <v>0</v>
      </c>
      <c r="AI10" s="1012" t="str">
        <f t="shared" si="31"/>
        <v/>
      </c>
      <c r="AJ10" s="1012">
        <f t="shared" si="32"/>
        <v>0</v>
      </c>
      <c r="AK10" s="1012">
        <f t="shared" si="33"/>
        <v>0</v>
      </c>
      <c r="AL10" s="1012">
        <f t="shared" si="34"/>
        <v>0</v>
      </c>
      <c r="AM10" s="1012" t="str">
        <f t="shared" si="35"/>
        <v/>
      </c>
      <c r="AN10" s="1012">
        <f t="shared" si="36"/>
        <v>0</v>
      </c>
      <c r="AO10" s="1012">
        <f t="shared" si="37"/>
        <v>0</v>
      </c>
      <c r="AP10" s="1012">
        <f t="shared" si="38"/>
        <v>0</v>
      </c>
      <c r="AQ10" s="1012">
        <f t="shared" si="39"/>
        <v>0</v>
      </c>
      <c r="AR10" s="1012">
        <f t="shared" si="40"/>
        <v>0</v>
      </c>
      <c r="AS10" s="1012">
        <f t="shared" si="41"/>
        <v>0</v>
      </c>
      <c r="AT10" s="1012">
        <f t="shared" si="42"/>
        <v>0</v>
      </c>
      <c r="AU10" s="1012">
        <f t="shared" si="43"/>
        <v>0</v>
      </c>
      <c r="AV10" s="1012">
        <f t="shared" si="44"/>
        <v>0</v>
      </c>
      <c r="AW10" s="1012">
        <f t="shared" si="45"/>
        <v>0</v>
      </c>
      <c r="AX10" s="1012">
        <f t="shared" si="46"/>
        <v>0</v>
      </c>
      <c r="AY10" s="1012">
        <f t="shared" si="47"/>
        <v>0</v>
      </c>
      <c r="AZ10" s="1012" t="str">
        <f t="shared" si="48"/>
        <v/>
      </c>
      <c r="BA10" s="1012">
        <f t="shared" si="49"/>
        <v>0</v>
      </c>
      <c r="BB10" s="1012" t="str">
        <f t="shared" si="50"/>
        <v/>
      </c>
      <c r="BC10" s="1012">
        <f t="shared" si="51"/>
        <v>0</v>
      </c>
      <c r="BD10" s="1012">
        <f t="shared" si="52"/>
        <v>0</v>
      </c>
      <c r="BE10" s="1012">
        <f t="shared" si="53"/>
        <v>0</v>
      </c>
      <c r="BF10" s="1012" t="str">
        <f t="shared" si="54"/>
        <v/>
      </c>
      <c r="BG10" s="1012">
        <f t="shared" si="55"/>
        <v>0</v>
      </c>
      <c r="BH10" s="1012">
        <f t="shared" si="56"/>
        <v>0</v>
      </c>
      <c r="BI10" s="1012">
        <f t="shared" si="57"/>
        <v>0</v>
      </c>
      <c r="BJ10" s="1012">
        <f t="shared" si="58"/>
        <v>0</v>
      </c>
      <c r="BK10" s="1012">
        <f t="shared" si="59"/>
        <v>0</v>
      </c>
      <c r="BL10" s="1012">
        <f t="shared" si="60"/>
        <v>0</v>
      </c>
      <c r="BM10" s="1012" t="str">
        <f t="shared" si="61"/>
        <v/>
      </c>
      <c r="BN10" s="1012">
        <f t="shared" si="62"/>
        <v>0</v>
      </c>
      <c r="BO10" s="1012">
        <f t="shared" si="63"/>
        <v>0</v>
      </c>
      <c r="BP10" s="1012">
        <f t="shared" si="64"/>
        <v>0</v>
      </c>
      <c r="BQ10" s="1012" t="str">
        <f t="shared" si="65"/>
        <v/>
      </c>
      <c r="BR10" s="1012">
        <f t="shared" si="66"/>
        <v>0</v>
      </c>
      <c r="BS10" s="1012">
        <f t="shared" si="67"/>
        <v>0</v>
      </c>
      <c r="BT10" s="1012" t="str">
        <f t="shared" si="68"/>
        <v/>
      </c>
      <c r="BU10" s="1012">
        <f t="shared" si="69"/>
        <v>0</v>
      </c>
      <c r="BV10" s="1012">
        <f t="shared" si="70"/>
        <v>0</v>
      </c>
      <c r="BW10" s="1012" t="str">
        <f t="shared" si="71"/>
        <v/>
      </c>
      <c r="BX10" s="1012">
        <f t="shared" si="72"/>
        <v>0</v>
      </c>
      <c r="BY10" s="1012">
        <f t="shared" si="73"/>
        <v>0</v>
      </c>
      <c r="BZ10" s="1012" t="str">
        <f t="shared" si="74"/>
        <v/>
      </c>
      <c r="CA10" s="1012">
        <f t="shared" si="75"/>
        <v>0</v>
      </c>
      <c r="CB10" s="1012">
        <f t="shared" si="76"/>
        <v>2</v>
      </c>
      <c r="CC10" s="1012" t="str">
        <f t="shared" si="77"/>
        <v>?</v>
      </c>
      <c r="CD10" s="1012">
        <f t="shared" si="78"/>
        <v>0</v>
      </c>
      <c r="CE10" s="1012">
        <f t="shared" si="79"/>
        <v>0</v>
      </c>
      <c r="CF10" s="1012" t="str">
        <f t="shared" si="80"/>
        <v/>
      </c>
      <c r="CG10" s="1012">
        <f t="shared" si="81"/>
        <v>0</v>
      </c>
      <c r="CH10" s="1012">
        <f t="shared" si="82"/>
        <v>0</v>
      </c>
      <c r="CI10" s="1012">
        <f t="shared" si="83"/>
        <v>0</v>
      </c>
      <c r="CJ10" s="1012">
        <f t="shared" si="84"/>
        <v>0</v>
      </c>
      <c r="CK10" s="1012">
        <f t="shared" si="85"/>
        <v>0</v>
      </c>
      <c r="CL10" s="1012" t="str">
        <f t="shared" si="86"/>
        <v/>
      </c>
      <c r="CM10" s="996"/>
      <c r="CN10" s="995" t="s">
        <v>2739</v>
      </c>
      <c r="CO10" s="995" t="s">
        <v>2651</v>
      </c>
      <c r="CP10" s="995" t="s">
        <v>1008</v>
      </c>
      <c r="CQ10" s="995" t="s">
        <v>2740</v>
      </c>
      <c r="CR10" s="995" t="s">
        <v>2741</v>
      </c>
      <c r="CS10" s="995" t="s">
        <v>2653</v>
      </c>
      <c r="CT10" s="995" t="s">
        <v>2654</v>
      </c>
      <c r="CU10" s="998" t="s">
        <v>2655</v>
      </c>
      <c r="CV10" s="999" t="s">
        <v>2656</v>
      </c>
    </row>
    <row r="11" spans="1:100">
      <c r="A11" s="1013">
        <v>5</v>
      </c>
      <c r="B11" s="995" t="s">
        <v>2742</v>
      </c>
      <c r="C11" s="1014" t="str">
        <f t="shared" si="0"/>
        <v>Vin rouge ?</v>
      </c>
      <c r="D11" s="1015" t="str">
        <f t="shared" si="1"/>
        <v/>
      </c>
      <c r="E11" s="999" t="str">
        <f t="shared" si="2"/>
        <v/>
      </c>
      <c r="F11" s="999" t="str">
        <f t="shared" si="3"/>
        <v/>
      </c>
      <c r="G11" s="999" t="str">
        <f t="shared" si="4"/>
        <v/>
      </c>
      <c r="H11" s="999" t="str">
        <f t="shared" si="5"/>
        <v/>
      </c>
      <c r="I11" s="999" t="str">
        <f t="shared" si="6"/>
        <v/>
      </c>
      <c r="J11" s="999" t="str">
        <f t="shared" si="7"/>
        <v/>
      </c>
      <c r="K11" s="999" t="str">
        <f t="shared" si="8"/>
        <v/>
      </c>
      <c r="L11" s="999" t="str">
        <f t="shared" si="9"/>
        <v/>
      </c>
      <c r="M11" s="999" t="str">
        <f t="shared" si="10"/>
        <v/>
      </c>
      <c r="N11" s="999" t="str">
        <f t="shared" si="11"/>
        <v/>
      </c>
      <c r="O11" s="999" t="str">
        <f t="shared" si="12"/>
        <v/>
      </c>
      <c r="P11" s="999" t="str">
        <f t="shared" si="13"/>
        <v>?</v>
      </c>
      <c r="Q11" s="999" t="str">
        <f t="shared" si="14"/>
        <v/>
      </c>
      <c r="R11" s="999" t="str">
        <f t="shared" si="15"/>
        <v/>
      </c>
      <c r="S11" s="1016" t="str">
        <f t="shared" si="16"/>
        <v>Sulfites</v>
      </c>
      <c r="T11" s="994"/>
      <c r="U11" s="1012" t="str">
        <f t="shared" si="17"/>
        <v>Vin rouge</v>
      </c>
      <c r="V11" s="1012" t="str">
        <f t="shared" si="18"/>
        <v>vin rouge</v>
      </c>
      <c r="W11" s="1012" t="str">
        <f t="shared" si="19"/>
        <v>vin rouge</v>
      </c>
      <c r="X11" s="1012" t="str">
        <f t="shared" si="20"/>
        <v>vin rouge</v>
      </c>
      <c r="Y11" s="1012" t="str">
        <f t="shared" si="21"/>
        <v>vin rouge</v>
      </c>
      <c r="Z11" s="1012" t="str">
        <f t="shared" si="22"/>
        <v>vin rouge</v>
      </c>
      <c r="AA11" s="1012" t="str">
        <f t="shared" si="23"/>
        <v xml:space="preserve"> vin rouge </v>
      </c>
      <c r="AB11" s="1012">
        <f t="shared" si="24"/>
        <v>0</v>
      </c>
      <c r="AC11" s="1012">
        <f t="shared" si="25"/>
        <v>0</v>
      </c>
      <c r="AD11" s="1012">
        <f t="shared" si="26"/>
        <v>0</v>
      </c>
      <c r="AE11" s="1012">
        <f t="shared" si="27"/>
        <v>0</v>
      </c>
      <c r="AF11" s="1012" t="str">
        <f t="shared" si="28"/>
        <v/>
      </c>
      <c r="AG11" s="1012">
        <f t="shared" si="29"/>
        <v>0</v>
      </c>
      <c r="AH11" s="1012">
        <f t="shared" si="30"/>
        <v>0</v>
      </c>
      <c r="AI11" s="1012" t="str">
        <f t="shared" si="31"/>
        <v/>
      </c>
      <c r="AJ11" s="1012">
        <f t="shared" si="32"/>
        <v>0</v>
      </c>
      <c r="AK11" s="1012">
        <f t="shared" si="33"/>
        <v>0</v>
      </c>
      <c r="AL11" s="1012">
        <f t="shared" si="34"/>
        <v>0</v>
      </c>
      <c r="AM11" s="1012" t="str">
        <f t="shared" si="35"/>
        <v/>
      </c>
      <c r="AN11" s="1012">
        <f t="shared" si="36"/>
        <v>0</v>
      </c>
      <c r="AO11" s="1012">
        <f t="shared" si="37"/>
        <v>0</v>
      </c>
      <c r="AP11" s="1012">
        <f t="shared" si="38"/>
        <v>0</v>
      </c>
      <c r="AQ11" s="1012">
        <f t="shared" si="39"/>
        <v>0</v>
      </c>
      <c r="AR11" s="1012">
        <f t="shared" si="40"/>
        <v>0</v>
      </c>
      <c r="AS11" s="1012">
        <f t="shared" si="41"/>
        <v>0</v>
      </c>
      <c r="AT11" s="1012">
        <f t="shared" si="42"/>
        <v>0</v>
      </c>
      <c r="AU11" s="1012">
        <f t="shared" si="43"/>
        <v>0</v>
      </c>
      <c r="AV11" s="1012">
        <f t="shared" si="44"/>
        <v>0</v>
      </c>
      <c r="AW11" s="1012">
        <f t="shared" si="45"/>
        <v>0</v>
      </c>
      <c r="AX11" s="1012">
        <f t="shared" si="46"/>
        <v>0</v>
      </c>
      <c r="AY11" s="1012">
        <f t="shared" si="47"/>
        <v>0</v>
      </c>
      <c r="AZ11" s="1012" t="str">
        <f t="shared" si="48"/>
        <v/>
      </c>
      <c r="BA11" s="1012">
        <f t="shared" si="49"/>
        <v>0</v>
      </c>
      <c r="BB11" s="1012" t="str">
        <f t="shared" si="50"/>
        <v/>
      </c>
      <c r="BC11" s="1012">
        <f t="shared" si="51"/>
        <v>0</v>
      </c>
      <c r="BD11" s="1012">
        <f t="shared" si="52"/>
        <v>0</v>
      </c>
      <c r="BE11" s="1012">
        <f t="shared" si="53"/>
        <v>0</v>
      </c>
      <c r="BF11" s="1012" t="str">
        <f t="shared" si="54"/>
        <v/>
      </c>
      <c r="BG11" s="1012">
        <f t="shared" si="55"/>
        <v>0</v>
      </c>
      <c r="BH11" s="1012">
        <f t="shared" si="56"/>
        <v>0</v>
      </c>
      <c r="BI11" s="1012">
        <f t="shared" si="57"/>
        <v>0</v>
      </c>
      <c r="BJ11" s="1012">
        <f t="shared" si="58"/>
        <v>0</v>
      </c>
      <c r="BK11" s="1012">
        <f t="shared" si="59"/>
        <v>0</v>
      </c>
      <c r="BL11" s="1012">
        <f t="shared" si="60"/>
        <v>0</v>
      </c>
      <c r="BM11" s="1012" t="str">
        <f t="shared" si="61"/>
        <v/>
      </c>
      <c r="BN11" s="1012">
        <f t="shared" si="62"/>
        <v>0</v>
      </c>
      <c r="BO11" s="1012">
        <f t="shared" si="63"/>
        <v>0</v>
      </c>
      <c r="BP11" s="1012">
        <f t="shared" si="64"/>
        <v>0</v>
      </c>
      <c r="BQ11" s="1012" t="str">
        <f t="shared" si="65"/>
        <v/>
      </c>
      <c r="BR11" s="1012">
        <f t="shared" si="66"/>
        <v>0</v>
      </c>
      <c r="BS11" s="1012">
        <f t="shared" si="67"/>
        <v>0</v>
      </c>
      <c r="BT11" s="1012" t="str">
        <f t="shared" si="68"/>
        <v/>
      </c>
      <c r="BU11" s="1012">
        <f t="shared" si="69"/>
        <v>0</v>
      </c>
      <c r="BV11" s="1012">
        <f t="shared" si="70"/>
        <v>0</v>
      </c>
      <c r="BW11" s="1012" t="str">
        <f t="shared" si="71"/>
        <v/>
      </c>
      <c r="BX11" s="1012">
        <f t="shared" si="72"/>
        <v>0</v>
      </c>
      <c r="BY11" s="1012">
        <f t="shared" si="73"/>
        <v>0</v>
      </c>
      <c r="BZ11" s="1012" t="str">
        <f t="shared" si="74"/>
        <v/>
      </c>
      <c r="CA11" s="1012">
        <f t="shared" si="75"/>
        <v>0</v>
      </c>
      <c r="CB11" s="1012">
        <f t="shared" si="76"/>
        <v>2</v>
      </c>
      <c r="CC11" s="1012" t="str">
        <f t="shared" si="77"/>
        <v>?</v>
      </c>
      <c r="CD11" s="1012">
        <f t="shared" si="78"/>
        <v>0</v>
      </c>
      <c r="CE11" s="1012">
        <f t="shared" si="79"/>
        <v>0</v>
      </c>
      <c r="CF11" s="1012" t="str">
        <f t="shared" si="80"/>
        <v/>
      </c>
      <c r="CG11" s="1012">
        <f t="shared" si="81"/>
        <v>0</v>
      </c>
      <c r="CH11" s="1012">
        <f t="shared" si="82"/>
        <v>0</v>
      </c>
      <c r="CI11" s="1012">
        <f t="shared" si="83"/>
        <v>0</v>
      </c>
      <c r="CJ11" s="1012">
        <f t="shared" si="84"/>
        <v>0</v>
      </c>
      <c r="CK11" s="1012">
        <f t="shared" si="85"/>
        <v>0</v>
      </c>
      <c r="CL11" s="1012" t="str">
        <f t="shared" si="86"/>
        <v/>
      </c>
      <c r="CM11" s="996"/>
      <c r="CN11" s="995" t="s">
        <v>2743</v>
      </c>
      <c r="CO11" s="995" t="s">
        <v>2651</v>
      </c>
      <c r="CP11" s="995" t="s">
        <v>1008</v>
      </c>
      <c r="CQ11" s="995" t="s">
        <v>1201</v>
      </c>
      <c r="CR11" s="995" t="s">
        <v>1201</v>
      </c>
      <c r="CS11" s="995" t="s">
        <v>2653</v>
      </c>
      <c r="CT11" s="995" t="s">
        <v>2654</v>
      </c>
      <c r="CU11" s="998" t="s">
        <v>2655</v>
      </c>
      <c r="CV11" s="999" t="s">
        <v>2656</v>
      </c>
    </row>
    <row r="12" spans="1:100">
      <c r="A12" s="1013">
        <v>6</v>
      </c>
      <c r="B12" s="995" t="s">
        <v>2744</v>
      </c>
      <c r="C12" s="1014" t="str">
        <f t="shared" si="0"/>
        <v>Laurier déshydraté</v>
      </c>
      <c r="D12" s="1015" t="str">
        <f t="shared" si="1"/>
        <v/>
      </c>
      <c r="E12" s="999" t="str">
        <f t="shared" si="2"/>
        <v/>
      </c>
      <c r="F12" s="999" t="str">
        <f t="shared" si="3"/>
        <v/>
      </c>
      <c r="G12" s="999" t="str">
        <f t="shared" si="4"/>
        <v/>
      </c>
      <c r="H12" s="999" t="str">
        <f t="shared" si="5"/>
        <v/>
      </c>
      <c r="I12" s="999" t="str">
        <f t="shared" si="6"/>
        <v/>
      </c>
      <c r="J12" s="999" t="str">
        <f t="shared" si="7"/>
        <v/>
      </c>
      <c r="K12" s="999" t="str">
        <f t="shared" si="8"/>
        <v/>
      </c>
      <c r="L12" s="999" t="str">
        <f t="shared" si="9"/>
        <v/>
      </c>
      <c r="M12" s="999" t="str">
        <f t="shared" si="10"/>
        <v/>
      </c>
      <c r="N12" s="999" t="str">
        <f t="shared" si="11"/>
        <v/>
      </c>
      <c r="O12" s="999" t="str">
        <f t="shared" si="12"/>
        <v/>
      </c>
      <c r="P12" s="999" t="str">
        <f t="shared" si="13"/>
        <v/>
      </c>
      <c r="Q12" s="999" t="str">
        <f t="shared" si="14"/>
        <v/>
      </c>
      <c r="R12" s="999" t="str">
        <f t="shared" si="15"/>
        <v/>
      </c>
      <c r="S12" s="1016" t="str">
        <f t="shared" si="16"/>
        <v/>
      </c>
      <c r="T12" s="994"/>
      <c r="U12" s="1012" t="str">
        <f t="shared" si="17"/>
        <v>Laurier déshydraté</v>
      </c>
      <c r="V12" s="1012" t="str">
        <f t="shared" si="18"/>
        <v>laurier déshydraté</v>
      </c>
      <c r="W12" s="1012" t="str">
        <f t="shared" si="19"/>
        <v>laurier deshydrate</v>
      </c>
      <c r="X12" s="1012" t="str">
        <f t="shared" si="20"/>
        <v>laurier deshydrate</v>
      </c>
      <c r="Y12" s="1012" t="str">
        <f t="shared" si="21"/>
        <v>laurier deshydrate</v>
      </c>
      <c r="Z12" s="1012" t="str">
        <f t="shared" si="22"/>
        <v>laurier deshydrate</v>
      </c>
      <c r="AA12" s="1012" t="str">
        <f t="shared" si="23"/>
        <v xml:space="preserve"> laurier deshydrate </v>
      </c>
      <c r="AB12" s="1012">
        <f t="shared" si="24"/>
        <v>0</v>
      </c>
      <c r="AC12" s="1012">
        <f t="shared" si="25"/>
        <v>0</v>
      </c>
      <c r="AD12" s="1012">
        <f t="shared" si="26"/>
        <v>0</v>
      </c>
      <c r="AE12" s="1012">
        <f t="shared" si="27"/>
        <v>0</v>
      </c>
      <c r="AF12" s="1012" t="str">
        <f t="shared" si="28"/>
        <v/>
      </c>
      <c r="AG12" s="1012">
        <f t="shared" si="29"/>
        <v>0</v>
      </c>
      <c r="AH12" s="1012">
        <f t="shared" si="30"/>
        <v>0</v>
      </c>
      <c r="AI12" s="1012" t="str">
        <f t="shared" si="31"/>
        <v/>
      </c>
      <c r="AJ12" s="1012">
        <f t="shared" si="32"/>
        <v>0</v>
      </c>
      <c r="AK12" s="1012">
        <f t="shared" si="33"/>
        <v>0</v>
      </c>
      <c r="AL12" s="1012">
        <f t="shared" si="34"/>
        <v>0</v>
      </c>
      <c r="AM12" s="1012" t="str">
        <f t="shared" si="35"/>
        <v/>
      </c>
      <c r="AN12" s="1012">
        <f t="shared" si="36"/>
        <v>0</v>
      </c>
      <c r="AO12" s="1012">
        <f t="shared" si="37"/>
        <v>0</v>
      </c>
      <c r="AP12" s="1012">
        <f t="shared" si="38"/>
        <v>0</v>
      </c>
      <c r="AQ12" s="1012">
        <f t="shared" si="39"/>
        <v>0</v>
      </c>
      <c r="AR12" s="1012">
        <f t="shared" si="40"/>
        <v>0</v>
      </c>
      <c r="AS12" s="1012">
        <f t="shared" si="41"/>
        <v>0</v>
      </c>
      <c r="AT12" s="1012">
        <f t="shared" si="42"/>
        <v>0</v>
      </c>
      <c r="AU12" s="1012">
        <f t="shared" si="43"/>
        <v>0</v>
      </c>
      <c r="AV12" s="1012">
        <f t="shared" si="44"/>
        <v>0</v>
      </c>
      <c r="AW12" s="1012">
        <f t="shared" si="45"/>
        <v>0</v>
      </c>
      <c r="AX12" s="1012">
        <f t="shared" si="46"/>
        <v>0</v>
      </c>
      <c r="AY12" s="1012">
        <f t="shared" si="47"/>
        <v>0</v>
      </c>
      <c r="AZ12" s="1012" t="str">
        <f t="shared" si="48"/>
        <v/>
      </c>
      <c r="BA12" s="1012">
        <f t="shared" si="49"/>
        <v>0</v>
      </c>
      <c r="BB12" s="1012" t="str">
        <f t="shared" si="50"/>
        <v/>
      </c>
      <c r="BC12" s="1012">
        <f t="shared" si="51"/>
        <v>0</v>
      </c>
      <c r="BD12" s="1012">
        <f t="shared" si="52"/>
        <v>0</v>
      </c>
      <c r="BE12" s="1012">
        <f t="shared" si="53"/>
        <v>0</v>
      </c>
      <c r="BF12" s="1012" t="str">
        <f t="shared" si="54"/>
        <v/>
      </c>
      <c r="BG12" s="1012">
        <f t="shared" si="55"/>
        <v>0</v>
      </c>
      <c r="BH12" s="1012">
        <f t="shared" si="56"/>
        <v>0</v>
      </c>
      <c r="BI12" s="1012">
        <f t="shared" si="57"/>
        <v>0</v>
      </c>
      <c r="BJ12" s="1012">
        <f t="shared" si="58"/>
        <v>0</v>
      </c>
      <c r="BK12" s="1012">
        <f t="shared" si="59"/>
        <v>0</v>
      </c>
      <c r="BL12" s="1012">
        <f t="shared" si="60"/>
        <v>0</v>
      </c>
      <c r="BM12" s="1012" t="str">
        <f t="shared" si="61"/>
        <v/>
      </c>
      <c r="BN12" s="1012">
        <f t="shared" si="62"/>
        <v>0</v>
      </c>
      <c r="BO12" s="1012">
        <f t="shared" si="63"/>
        <v>0</v>
      </c>
      <c r="BP12" s="1012">
        <f t="shared" si="64"/>
        <v>0</v>
      </c>
      <c r="BQ12" s="1012" t="str">
        <f t="shared" si="65"/>
        <v/>
      </c>
      <c r="BR12" s="1012">
        <f t="shared" si="66"/>
        <v>0</v>
      </c>
      <c r="BS12" s="1012">
        <f t="shared" si="67"/>
        <v>0</v>
      </c>
      <c r="BT12" s="1012" t="str">
        <f t="shared" si="68"/>
        <v/>
      </c>
      <c r="BU12" s="1012">
        <f t="shared" si="69"/>
        <v>0</v>
      </c>
      <c r="BV12" s="1012">
        <f t="shared" si="70"/>
        <v>0</v>
      </c>
      <c r="BW12" s="1012" t="str">
        <f t="shared" si="71"/>
        <v/>
      </c>
      <c r="BX12" s="1012">
        <f t="shared" si="72"/>
        <v>0</v>
      </c>
      <c r="BY12" s="1012">
        <f t="shared" si="73"/>
        <v>0</v>
      </c>
      <c r="BZ12" s="1012" t="str">
        <f t="shared" si="74"/>
        <v/>
      </c>
      <c r="CA12" s="1012">
        <f t="shared" si="75"/>
        <v>0</v>
      </c>
      <c r="CB12" s="1012">
        <f t="shared" si="76"/>
        <v>0</v>
      </c>
      <c r="CC12" s="1012" t="str">
        <f t="shared" si="77"/>
        <v/>
      </c>
      <c r="CD12" s="1012">
        <f t="shared" si="78"/>
        <v>0</v>
      </c>
      <c r="CE12" s="1012">
        <f t="shared" si="79"/>
        <v>0</v>
      </c>
      <c r="CF12" s="1012" t="str">
        <f t="shared" si="80"/>
        <v/>
      </c>
      <c r="CG12" s="1012">
        <f t="shared" si="81"/>
        <v>0</v>
      </c>
      <c r="CH12" s="1012">
        <f t="shared" si="82"/>
        <v>0</v>
      </c>
      <c r="CI12" s="1012">
        <f t="shared" si="83"/>
        <v>0</v>
      </c>
      <c r="CJ12" s="1012">
        <f t="shared" si="84"/>
        <v>0</v>
      </c>
      <c r="CK12" s="1012">
        <f t="shared" si="85"/>
        <v>0</v>
      </c>
      <c r="CL12" s="1012" t="str">
        <f t="shared" si="86"/>
        <v/>
      </c>
      <c r="CM12" s="996"/>
      <c r="CN12" s="995" t="s">
        <v>2745</v>
      </c>
      <c r="CO12" s="995" t="s">
        <v>2651</v>
      </c>
      <c r="CP12" s="995" t="s">
        <v>1008</v>
      </c>
      <c r="CQ12" s="995" t="s">
        <v>2181</v>
      </c>
      <c r="CR12" s="995" t="s">
        <v>2181</v>
      </c>
      <c r="CS12" s="995" t="s">
        <v>2653</v>
      </c>
      <c r="CT12" s="995" t="s">
        <v>2654</v>
      </c>
      <c r="CU12" s="998" t="s">
        <v>2655</v>
      </c>
      <c r="CV12" s="999" t="s">
        <v>2656</v>
      </c>
    </row>
    <row r="13" spans="1:100">
      <c r="A13" s="1013">
        <v>7</v>
      </c>
      <c r="B13" s="995" t="s">
        <v>2746</v>
      </c>
      <c r="C13" s="1014" t="str">
        <f t="shared" si="0"/>
        <v>Sucre en cassonade</v>
      </c>
      <c r="D13" s="1015" t="str">
        <f t="shared" si="1"/>
        <v/>
      </c>
      <c r="E13" s="999" t="str">
        <f t="shared" si="2"/>
        <v/>
      </c>
      <c r="F13" s="999" t="str">
        <f t="shared" si="3"/>
        <v/>
      </c>
      <c r="G13" s="999" t="str">
        <f t="shared" si="4"/>
        <v/>
      </c>
      <c r="H13" s="999" t="str">
        <f t="shared" si="5"/>
        <v/>
      </c>
      <c r="I13" s="999" t="str">
        <f t="shared" si="6"/>
        <v/>
      </c>
      <c r="J13" s="999" t="str">
        <f t="shared" si="7"/>
        <v/>
      </c>
      <c r="K13" s="999" t="str">
        <f t="shared" si="8"/>
        <v/>
      </c>
      <c r="L13" s="999" t="str">
        <f t="shared" si="9"/>
        <v/>
      </c>
      <c r="M13" s="999" t="str">
        <f t="shared" si="10"/>
        <v/>
      </c>
      <c r="N13" s="999" t="str">
        <f t="shared" si="11"/>
        <v/>
      </c>
      <c r="O13" s="999" t="str">
        <f t="shared" si="12"/>
        <v/>
      </c>
      <c r="P13" s="999" t="str">
        <f t="shared" si="13"/>
        <v/>
      </c>
      <c r="Q13" s="999" t="str">
        <f t="shared" si="14"/>
        <v/>
      </c>
      <c r="R13" s="999" t="str">
        <f t="shared" si="15"/>
        <v/>
      </c>
      <c r="S13" s="1016" t="str">
        <f t="shared" si="16"/>
        <v/>
      </c>
      <c r="T13" s="994"/>
      <c r="U13" s="1012" t="str">
        <f t="shared" si="17"/>
        <v>Sucre en cassonade</v>
      </c>
      <c r="V13" s="1012" t="str">
        <f t="shared" si="18"/>
        <v>sucre en cassonade</v>
      </c>
      <c r="W13" s="1012" t="str">
        <f t="shared" si="19"/>
        <v>sucre en cassonade</v>
      </c>
      <c r="X13" s="1012" t="str">
        <f t="shared" si="20"/>
        <v>sucre en cassonade</v>
      </c>
      <c r="Y13" s="1012" t="str">
        <f t="shared" si="21"/>
        <v>sucre en cassonade</v>
      </c>
      <c r="Z13" s="1012" t="str">
        <f t="shared" si="22"/>
        <v>sucre en cassonade</v>
      </c>
      <c r="AA13" s="1012" t="str">
        <f t="shared" si="23"/>
        <v xml:space="preserve"> sucre en cassonade </v>
      </c>
      <c r="AB13" s="1012">
        <f t="shared" si="24"/>
        <v>0</v>
      </c>
      <c r="AC13" s="1012">
        <f t="shared" si="25"/>
        <v>0</v>
      </c>
      <c r="AD13" s="1012">
        <f t="shared" si="26"/>
        <v>0</v>
      </c>
      <c r="AE13" s="1012">
        <f t="shared" si="27"/>
        <v>0</v>
      </c>
      <c r="AF13" s="1012" t="str">
        <f t="shared" si="28"/>
        <v/>
      </c>
      <c r="AG13" s="1012">
        <f t="shared" si="29"/>
        <v>0</v>
      </c>
      <c r="AH13" s="1012">
        <f t="shared" si="30"/>
        <v>0</v>
      </c>
      <c r="AI13" s="1012" t="str">
        <f t="shared" si="31"/>
        <v/>
      </c>
      <c r="AJ13" s="1012">
        <f t="shared" si="32"/>
        <v>0</v>
      </c>
      <c r="AK13" s="1012">
        <f t="shared" si="33"/>
        <v>0</v>
      </c>
      <c r="AL13" s="1012">
        <f t="shared" si="34"/>
        <v>0</v>
      </c>
      <c r="AM13" s="1012" t="str">
        <f t="shared" si="35"/>
        <v/>
      </c>
      <c r="AN13" s="1012">
        <f t="shared" si="36"/>
        <v>0</v>
      </c>
      <c r="AO13" s="1012">
        <f t="shared" si="37"/>
        <v>0</v>
      </c>
      <c r="AP13" s="1012">
        <f t="shared" si="38"/>
        <v>0</v>
      </c>
      <c r="AQ13" s="1012">
        <f t="shared" si="39"/>
        <v>0</v>
      </c>
      <c r="AR13" s="1012">
        <f t="shared" si="40"/>
        <v>0</v>
      </c>
      <c r="AS13" s="1012">
        <f t="shared" si="41"/>
        <v>0</v>
      </c>
      <c r="AT13" s="1012">
        <f t="shared" si="42"/>
        <v>0</v>
      </c>
      <c r="AU13" s="1012">
        <f t="shared" si="43"/>
        <v>0</v>
      </c>
      <c r="AV13" s="1012">
        <f t="shared" si="44"/>
        <v>0</v>
      </c>
      <c r="AW13" s="1012">
        <f t="shared" si="45"/>
        <v>0</v>
      </c>
      <c r="AX13" s="1012">
        <f t="shared" si="46"/>
        <v>0</v>
      </c>
      <c r="AY13" s="1012">
        <f t="shared" si="47"/>
        <v>0</v>
      </c>
      <c r="AZ13" s="1012" t="str">
        <f t="shared" si="48"/>
        <v/>
      </c>
      <c r="BA13" s="1012">
        <f t="shared" si="49"/>
        <v>0</v>
      </c>
      <c r="BB13" s="1012" t="str">
        <f t="shared" si="50"/>
        <v/>
      </c>
      <c r="BC13" s="1012">
        <f t="shared" si="51"/>
        <v>0</v>
      </c>
      <c r="BD13" s="1012">
        <f t="shared" si="52"/>
        <v>0</v>
      </c>
      <c r="BE13" s="1012">
        <f t="shared" si="53"/>
        <v>0</v>
      </c>
      <c r="BF13" s="1012" t="str">
        <f t="shared" si="54"/>
        <v/>
      </c>
      <c r="BG13" s="1012">
        <f t="shared" si="55"/>
        <v>0</v>
      </c>
      <c r="BH13" s="1012">
        <f t="shared" si="56"/>
        <v>0</v>
      </c>
      <c r="BI13" s="1012">
        <f t="shared" si="57"/>
        <v>0</v>
      </c>
      <c r="BJ13" s="1012">
        <f t="shared" si="58"/>
        <v>0</v>
      </c>
      <c r="BK13" s="1012">
        <f t="shared" si="59"/>
        <v>0</v>
      </c>
      <c r="BL13" s="1012">
        <f t="shared" si="60"/>
        <v>0</v>
      </c>
      <c r="BM13" s="1012" t="str">
        <f t="shared" si="61"/>
        <v/>
      </c>
      <c r="BN13" s="1012">
        <f t="shared" si="62"/>
        <v>0</v>
      </c>
      <c r="BO13" s="1012">
        <f t="shared" si="63"/>
        <v>0</v>
      </c>
      <c r="BP13" s="1012">
        <f t="shared" si="64"/>
        <v>0</v>
      </c>
      <c r="BQ13" s="1012" t="str">
        <f t="shared" si="65"/>
        <v/>
      </c>
      <c r="BR13" s="1012">
        <f t="shared" si="66"/>
        <v>0</v>
      </c>
      <c r="BS13" s="1012">
        <f t="shared" si="67"/>
        <v>0</v>
      </c>
      <c r="BT13" s="1012" t="str">
        <f t="shared" si="68"/>
        <v/>
      </c>
      <c r="BU13" s="1012">
        <f t="shared" si="69"/>
        <v>0</v>
      </c>
      <c r="BV13" s="1012">
        <f t="shared" si="70"/>
        <v>0</v>
      </c>
      <c r="BW13" s="1012" t="str">
        <f t="shared" si="71"/>
        <v/>
      </c>
      <c r="BX13" s="1012">
        <f t="shared" si="72"/>
        <v>0</v>
      </c>
      <c r="BY13" s="1012">
        <f t="shared" si="73"/>
        <v>0</v>
      </c>
      <c r="BZ13" s="1012" t="str">
        <f t="shared" si="74"/>
        <v/>
      </c>
      <c r="CA13" s="1012">
        <f t="shared" si="75"/>
        <v>0</v>
      </c>
      <c r="CB13" s="1012">
        <f t="shared" si="76"/>
        <v>0</v>
      </c>
      <c r="CC13" s="1012" t="str">
        <f t="shared" si="77"/>
        <v/>
      </c>
      <c r="CD13" s="1012">
        <f t="shared" si="78"/>
        <v>0</v>
      </c>
      <c r="CE13" s="1012">
        <f t="shared" si="79"/>
        <v>0</v>
      </c>
      <c r="CF13" s="1012" t="str">
        <f t="shared" si="80"/>
        <v/>
      </c>
      <c r="CG13" s="1012">
        <f t="shared" si="81"/>
        <v>0</v>
      </c>
      <c r="CH13" s="1012">
        <f t="shared" si="82"/>
        <v>0</v>
      </c>
      <c r="CI13" s="1012">
        <f t="shared" si="83"/>
        <v>0</v>
      </c>
      <c r="CJ13" s="1012">
        <f t="shared" si="84"/>
        <v>0</v>
      </c>
      <c r="CK13" s="1012">
        <f t="shared" si="85"/>
        <v>0</v>
      </c>
      <c r="CL13" s="1012" t="str">
        <f t="shared" si="86"/>
        <v/>
      </c>
      <c r="CM13" s="996"/>
      <c r="CN13" s="995" t="s">
        <v>2747</v>
      </c>
      <c r="CO13" s="995" t="s">
        <v>2651</v>
      </c>
      <c r="CP13" s="995" t="s">
        <v>1008</v>
      </c>
      <c r="CQ13" s="995" t="s">
        <v>551</v>
      </c>
      <c r="CR13" s="995" t="s">
        <v>551</v>
      </c>
      <c r="CS13" s="995" t="s">
        <v>2653</v>
      </c>
      <c r="CT13" s="995" t="s">
        <v>2654</v>
      </c>
      <c r="CU13" s="998" t="s">
        <v>2655</v>
      </c>
      <c r="CV13" s="999" t="s">
        <v>2656</v>
      </c>
    </row>
    <row r="14" spans="1:100">
      <c r="A14" s="1013">
        <v>8</v>
      </c>
      <c r="B14" s="995" t="s">
        <v>2748</v>
      </c>
      <c r="C14" s="1014" t="str">
        <f t="shared" si="0"/>
        <v>Cannelle</v>
      </c>
      <c r="D14" s="1015" t="str">
        <f t="shared" si="1"/>
        <v/>
      </c>
      <c r="E14" s="999" t="str">
        <f t="shared" si="2"/>
        <v/>
      </c>
      <c r="F14" s="999" t="str">
        <f t="shared" si="3"/>
        <v/>
      </c>
      <c r="G14" s="999" t="str">
        <f t="shared" si="4"/>
        <v/>
      </c>
      <c r="H14" s="999" t="str">
        <f t="shared" si="5"/>
        <v/>
      </c>
      <c r="I14" s="999" t="str">
        <f t="shared" si="6"/>
        <v/>
      </c>
      <c r="J14" s="999" t="str">
        <f t="shared" si="7"/>
        <v/>
      </c>
      <c r="K14" s="999" t="str">
        <f t="shared" si="8"/>
        <v/>
      </c>
      <c r="L14" s="999" t="str">
        <f t="shared" si="9"/>
        <v/>
      </c>
      <c r="M14" s="999" t="str">
        <f t="shared" si="10"/>
        <v/>
      </c>
      <c r="N14" s="999" t="str">
        <f t="shared" si="11"/>
        <v/>
      </c>
      <c r="O14" s="999" t="str">
        <f t="shared" si="12"/>
        <v/>
      </c>
      <c r="P14" s="999" t="str">
        <f t="shared" si="13"/>
        <v/>
      </c>
      <c r="Q14" s="999" t="str">
        <f t="shared" si="14"/>
        <v/>
      </c>
      <c r="R14" s="999" t="str">
        <f t="shared" si="15"/>
        <v/>
      </c>
      <c r="S14" s="1016" t="str">
        <f t="shared" si="16"/>
        <v/>
      </c>
      <c r="T14" s="994"/>
      <c r="U14" s="1012" t="str">
        <f t="shared" si="17"/>
        <v>Cannelle</v>
      </c>
      <c r="V14" s="1012" t="str">
        <f t="shared" si="18"/>
        <v>cannelle</v>
      </c>
      <c r="W14" s="1012" t="str">
        <f t="shared" si="19"/>
        <v>cannelle</v>
      </c>
      <c r="X14" s="1012" t="str">
        <f t="shared" si="20"/>
        <v>cannelle</v>
      </c>
      <c r="Y14" s="1012" t="str">
        <f t="shared" si="21"/>
        <v>cannelle</v>
      </c>
      <c r="Z14" s="1012" t="str">
        <f t="shared" si="22"/>
        <v>cannelle</v>
      </c>
      <c r="AA14" s="1012" t="str">
        <f t="shared" si="23"/>
        <v xml:space="preserve"> cannelle </v>
      </c>
      <c r="AB14" s="1012">
        <f t="shared" si="24"/>
        <v>0</v>
      </c>
      <c r="AC14" s="1012">
        <f t="shared" si="25"/>
        <v>0</v>
      </c>
      <c r="AD14" s="1012">
        <f t="shared" si="26"/>
        <v>0</v>
      </c>
      <c r="AE14" s="1012">
        <f t="shared" si="27"/>
        <v>0</v>
      </c>
      <c r="AF14" s="1012" t="str">
        <f t="shared" si="28"/>
        <v/>
      </c>
      <c r="AG14" s="1012">
        <f t="shared" si="29"/>
        <v>0</v>
      </c>
      <c r="AH14" s="1012">
        <f t="shared" si="30"/>
        <v>0</v>
      </c>
      <c r="AI14" s="1012" t="str">
        <f t="shared" si="31"/>
        <v/>
      </c>
      <c r="AJ14" s="1012">
        <f t="shared" si="32"/>
        <v>0</v>
      </c>
      <c r="AK14" s="1012">
        <f t="shared" si="33"/>
        <v>0</v>
      </c>
      <c r="AL14" s="1012">
        <f t="shared" si="34"/>
        <v>0</v>
      </c>
      <c r="AM14" s="1012" t="str">
        <f t="shared" si="35"/>
        <v/>
      </c>
      <c r="AN14" s="1012">
        <f t="shared" si="36"/>
        <v>0</v>
      </c>
      <c r="AO14" s="1012">
        <f t="shared" si="37"/>
        <v>0</v>
      </c>
      <c r="AP14" s="1012">
        <f t="shared" si="38"/>
        <v>0</v>
      </c>
      <c r="AQ14" s="1012">
        <f t="shared" si="39"/>
        <v>0</v>
      </c>
      <c r="AR14" s="1012">
        <f t="shared" si="40"/>
        <v>0</v>
      </c>
      <c r="AS14" s="1012">
        <f t="shared" si="41"/>
        <v>0</v>
      </c>
      <c r="AT14" s="1012">
        <f t="shared" si="42"/>
        <v>0</v>
      </c>
      <c r="AU14" s="1012">
        <f t="shared" si="43"/>
        <v>0</v>
      </c>
      <c r="AV14" s="1012">
        <f t="shared" si="44"/>
        <v>0</v>
      </c>
      <c r="AW14" s="1012">
        <f t="shared" si="45"/>
        <v>0</v>
      </c>
      <c r="AX14" s="1012">
        <f t="shared" si="46"/>
        <v>0</v>
      </c>
      <c r="AY14" s="1012">
        <f t="shared" si="47"/>
        <v>0</v>
      </c>
      <c r="AZ14" s="1012" t="str">
        <f t="shared" si="48"/>
        <v/>
      </c>
      <c r="BA14" s="1012">
        <f t="shared" si="49"/>
        <v>0</v>
      </c>
      <c r="BB14" s="1012" t="str">
        <f t="shared" si="50"/>
        <v/>
      </c>
      <c r="BC14" s="1012">
        <f t="shared" si="51"/>
        <v>0</v>
      </c>
      <c r="BD14" s="1012">
        <f t="shared" si="52"/>
        <v>0</v>
      </c>
      <c r="BE14" s="1012">
        <f t="shared" si="53"/>
        <v>0</v>
      </c>
      <c r="BF14" s="1012" t="str">
        <f t="shared" si="54"/>
        <v/>
      </c>
      <c r="BG14" s="1012">
        <f t="shared" si="55"/>
        <v>0</v>
      </c>
      <c r="BH14" s="1012">
        <f t="shared" si="56"/>
        <v>0</v>
      </c>
      <c r="BI14" s="1012">
        <f t="shared" si="57"/>
        <v>0</v>
      </c>
      <c r="BJ14" s="1012">
        <f t="shared" si="58"/>
        <v>0</v>
      </c>
      <c r="BK14" s="1012">
        <f t="shared" si="59"/>
        <v>0</v>
      </c>
      <c r="BL14" s="1012">
        <f t="shared" si="60"/>
        <v>0</v>
      </c>
      <c r="BM14" s="1012" t="str">
        <f t="shared" si="61"/>
        <v/>
      </c>
      <c r="BN14" s="1012">
        <f t="shared" si="62"/>
        <v>0</v>
      </c>
      <c r="BO14" s="1012">
        <f t="shared" si="63"/>
        <v>0</v>
      </c>
      <c r="BP14" s="1012">
        <f t="shared" si="64"/>
        <v>0</v>
      </c>
      <c r="BQ14" s="1012" t="str">
        <f t="shared" si="65"/>
        <v/>
      </c>
      <c r="BR14" s="1012">
        <f t="shared" si="66"/>
        <v>0</v>
      </c>
      <c r="BS14" s="1012">
        <f t="shared" si="67"/>
        <v>0</v>
      </c>
      <c r="BT14" s="1012" t="str">
        <f t="shared" si="68"/>
        <v/>
      </c>
      <c r="BU14" s="1012">
        <f t="shared" si="69"/>
        <v>0</v>
      </c>
      <c r="BV14" s="1012">
        <f t="shared" si="70"/>
        <v>0</v>
      </c>
      <c r="BW14" s="1012" t="str">
        <f t="shared" si="71"/>
        <v/>
      </c>
      <c r="BX14" s="1012">
        <f t="shared" si="72"/>
        <v>0</v>
      </c>
      <c r="BY14" s="1012">
        <f t="shared" si="73"/>
        <v>0</v>
      </c>
      <c r="BZ14" s="1012" t="str">
        <f t="shared" si="74"/>
        <v/>
      </c>
      <c r="CA14" s="1012">
        <f t="shared" si="75"/>
        <v>0</v>
      </c>
      <c r="CB14" s="1012">
        <f t="shared" si="76"/>
        <v>0</v>
      </c>
      <c r="CC14" s="1012" t="str">
        <f t="shared" si="77"/>
        <v/>
      </c>
      <c r="CD14" s="1012">
        <f t="shared" si="78"/>
        <v>0</v>
      </c>
      <c r="CE14" s="1012">
        <f t="shared" si="79"/>
        <v>0</v>
      </c>
      <c r="CF14" s="1012" t="str">
        <f t="shared" si="80"/>
        <v/>
      </c>
      <c r="CG14" s="1012">
        <f t="shared" si="81"/>
        <v>0</v>
      </c>
      <c r="CH14" s="1012">
        <f t="shared" si="82"/>
        <v>0</v>
      </c>
      <c r="CI14" s="1012">
        <f t="shared" si="83"/>
        <v>0</v>
      </c>
      <c r="CJ14" s="1012">
        <f t="shared" si="84"/>
        <v>0</v>
      </c>
      <c r="CK14" s="1012">
        <f t="shared" si="85"/>
        <v>0</v>
      </c>
      <c r="CL14" s="1012" t="str">
        <f t="shared" si="86"/>
        <v/>
      </c>
      <c r="CM14" s="996"/>
      <c r="CN14" s="995" t="s">
        <v>2749</v>
      </c>
      <c r="CO14" s="995" t="s">
        <v>2651</v>
      </c>
      <c r="CP14" s="995" t="s">
        <v>1008</v>
      </c>
      <c r="CQ14" s="995" t="s">
        <v>1203</v>
      </c>
      <c r="CR14" s="995" t="s">
        <v>1203</v>
      </c>
      <c r="CS14" s="995" t="s">
        <v>2653</v>
      </c>
      <c r="CT14" s="995" t="s">
        <v>2654</v>
      </c>
      <c r="CU14" s="998" t="s">
        <v>2655</v>
      </c>
      <c r="CV14" s="999" t="s">
        <v>2656</v>
      </c>
    </row>
    <row r="15" spans="1:100">
      <c r="A15" s="1013">
        <v>9</v>
      </c>
      <c r="B15" s="995" t="s">
        <v>2750</v>
      </c>
      <c r="C15" s="1014" t="str">
        <f t="shared" si="0"/>
        <v>Poivre blanc</v>
      </c>
      <c r="D15" s="1015" t="str">
        <f t="shared" si="1"/>
        <v/>
      </c>
      <c r="E15" s="999" t="str">
        <f t="shared" si="2"/>
        <v/>
      </c>
      <c r="F15" s="999" t="str">
        <f t="shared" si="3"/>
        <v/>
      </c>
      <c r="G15" s="999" t="str">
        <f t="shared" si="4"/>
        <v/>
      </c>
      <c r="H15" s="999" t="str">
        <f t="shared" si="5"/>
        <v/>
      </c>
      <c r="I15" s="999" t="str">
        <f t="shared" si="6"/>
        <v/>
      </c>
      <c r="J15" s="999" t="str">
        <f t="shared" si="7"/>
        <v/>
      </c>
      <c r="K15" s="999" t="str">
        <f t="shared" si="8"/>
        <v/>
      </c>
      <c r="L15" s="999" t="str">
        <f t="shared" si="9"/>
        <v/>
      </c>
      <c r="M15" s="999" t="str">
        <f t="shared" si="10"/>
        <v/>
      </c>
      <c r="N15" s="999" t="str">
        <f t="shared" si="11"/>
        <v/>
      </c>
      <c r="O15" s="999" t="str">
        <f t="shared" si="12"/>
        <v/>
      </c>
      <c r="P15" s="999" t="str">
        <f t="shared" si="13"/>
        <v/>
      </c>
      <c r="Q15" s="999" t="str">
        <f t="shared" si="14"/>
        <v/>
      </c>
      <c r="R15" s="999" t="str">
        <f t="shared" si="15"/>
        <v/>
      </c>
      <c r="S15" s="1016" t="str">
        <f t="shared" si="16"/>
        <v/>
      </c>
      <c r="T15" s="994"/>
      <c r="U15" s="1012" t="str">
        <f t="shared" si="17"/>
        <v>Poivre blanc</v>
      </c>
      <c r="V15" s="1012" t="str">
        <f t="shared" si="18"/>
        <v>poivre blanc</v>
      </c>
      <c r="W15" s="1012" t="str">
        <f t="shared" si="19"/>
        <v>poivre blanc</v>
      </c>
      <c r="X15" s="1012" t="str">
        <f t="shared" si="20"/>
        <v>poivre blanc</v>
      </c>
      <c r="Y15" s="1012" t="str">
        <f t="shared" si="21"/>
        <v>poivre blanc</v>
      </c>
      <c r="Z15" s="1012" t="str">
        <f t="shared" si="22"/>
        <v>poivre blanc</v>
      </c>
      <c r="AA15" s="1012" t="str">
        <f t="shared" si="23"/>
        <v xml:space="preserve"> poivre blanc </v>
      </c>
      <c r="AB15" s="1012">
        <f t="shared" si="24"/>
        <v>0</v>
      </c>
      <c r="AC15" s="1012">
        <f t="shared" si="25"/>
        <v>0</v>
      </c>
      <c r="AD15" s="1012">
        <f t="shared" si="26"/>
        <v>0</v>
      </c>
      <c r="AE15" s="1012">
        <f t="shared" si="27"/>
        <v>0</v>
      </c>
      <c r="AF15" s="1012" t="str">
        <f t="shared" si="28"/>
        <v/>
      </c>
      <c r="AG15" s="1012">
        <f t="shared" si="29"/>
        <v>0</v>
      </c>
      <c r="AH15" s="1012">
        <f t="shared" si="30"/>
        <v>0</v>
      </c>
      <c r="AI15" s="1012" t="str">
        <f t="shared" si="31"/>
        <v/>
      </c>
      <c r="AJ15" s="1012">
        <f t="shared" si="32"/>
        <v>0</v>
      </c>
      <c r="AK15" s="1012">
        <f t="shared" si="33"/>
        <v>0</v>
      </c>
      <c r="AL15" s="1012">
        <f t="shared" si="34"/>
        <v>0</v>
      </c>
      <c r="AM15" s="1012" t="str">
        <f t="shared" si="35"/>
        <v/>
      </c>
      <c r="AN15" s="1012">
        <f t="shared" si="36"/>
        <v>0</v>
      </c>
      <c r="AO15" s="1012">
        <f t="shared" si="37"/>
        <v>0</v>
      </c>
      <c r="AP15" s="1012">
        <f t="shared" si="38"/>
        <v>0</v>
      </c>
      <c r="AQ15" s="1012">
        <f t="shared" si="39"/>
        <v>0</v>
      </c>
      <c r="AR15" s="1012">
        <f t="shared" si="40"/>
        <v>0</v>
      </c>
      <c r="AS15" s="1012">
        <f t="shared" si="41"/>
        <v>0</v>
      </c>
      <c r="AT15" s="1012">
        <f t="shared" si="42"/>
        <v>0</v>
      </c>
      <c r="AU15" s="1012">
        <f t="shared" si="43"/>
        <v>0</v>
      </c>
      <c r="AV15" s="1012">
        <f t="shared" si="44"/>
        <v>0</v>
      </c>
      <c r="AW15" s="1012">
        <f t="shared" si="45"/>
        <v>0</v>
      </c>
      <c r="AX15" s="1012">
        <f t="shared" si="46"/>
        <v>0</v>
      </c>
      <c r="AY15" s="1012">
        <f t="shared" si="47"/>
        <v>0</v>
      </c>
      <c r="AZ15" s="1012" t="str">
        <f t="shared" si="48"/>
        <v/>
      </c>
      <c r="BA15" s="1012">
        <f t="shared" si="49"/>
        <v>0</v>
      </c>
      <c r="BB15" s="1012" t="str">
        <f t="shared" si="50"/>
        <v/>
      </c>
      <c r="BC15" s="1012">
        <f t="shared" si="51"/>
        <v>0</v>
      </c>
      <c r="BD15" s="1012">
        <f t="shared" si="52"/>
        <v>0</v>
      </c>
      <c r="BE15" s="1012">
        <f t="shared" si="53"/>
        <v>0</v>
      </c>
      <c r="BF15" s="1012" t="str">
        <f t="shared" si="54"/>
        <v/>
      </c>
      <c r="BG15" s="1012">
        <f t="shared" si="55"/>
        <v>0</v>
      </c>
      <c r="BH15" s="1012">
        <f t="shared" si="56"/>
        <v>0</v>
      </c>
      <c r="BI15" s="1012">
        <f t="shared" si="57"/>
        <v>0</v>
      </c>
      <c r="BJ15" s="1012">
        <f t="shared" si="58"/>
        <v>0</v>
      </c>
      <c r="BK15" s="1012">
        <f t="shared" si="59"/>
        <v>0</v>
      </c>
      <c r="BL15" s="1012">
        <f t="shared" si="60"/>
        <v>0</v>
      </c>
      <c r="BM15" s="1012" t="str">
        <f t="shared" si="61"/>
        <v/>
      </c>
      <c r="BN15" s="1012">
        <f t="shared" si="62"/>
        <v>0</v>
      </c>
      <c r="BO15" s="1012">
        <f t="shared" si="63"/>
        <v>0</v>
      </c>
      <c r="BP15" s="1012">
        <f t="shared" si="64"/>
        <v>0</v>
      </c>
      <c r="BQ15" s="1012" t="str">
        <f t="shared" si="65"/>
        <v/>
      </c>
      <c r="BR15" s="1012">
        <f t="shared" si="66"/>
        <v>0</v>
      </c>
      <c r="BS15" s="1012">
        <f t="shared" si="67"/>
        <v>0</v>
      </c>
      <c r="BT15" s="1012" t="str">
        <f t="shared" si="68"/>
        <v/>
      </c>
      <c r="BU15" s="1012">
        <f t="shared" si="69"/>
        <v>0</v>
      </c>
      <c r="BV15" s="1012">
        <f t="shared" si="70"/>
        <v>0</v>
      </c>
      <c r="BW15" s="1012" t="str">
        <f t="shared" si="71"/>
        <v/>
      </c>
      <c r="BX15" s="1012">
        <f t="shared" si="72"/>
        <v>0</v>
      </c>
      <c r="BY15" s="1012">
        <f t="shared" si="73"/>
        <v>0</v>
      </c>
      <c r="BZ15" s="1012" t="str">
        <f t="shared" si="74"/>
        <v/>
      </c>
      <c r="CA15" s="1012">
        <f t="shared" si="75"/>
        <v>0</v>
      </c>
      <c r="CB15" s="1012">
        <f t="shared" si="76"/>
        <v>0</v>
      </c>
      <c r="CC15" s="1012" t="str">
        <f t="shared" si="77"/>
        <v/>
      </c>
      <c r="CD15" s="1012">
        <f t="shared" si="78"/>
        <v>0</v>
      </c>
      <c r="CE15" s="1012">
        <f t="shared" si="79"/>
        <v>0</v>
      </c>
      <c r="CF15" s="1012" t="str">
        <f t="shared" si="80"/>
        <v/>
      </c>
      <c r="CG15" s="1012">
        <f t="shared" si="81"/>
        <v>0</v>
      </c>
      <c r="CH15" s="1012">
        <f t="shared" si="82"/>
        <v>0</v>
      </c>
      <c r="CI15" s="1012">
        <f t="shared" si="83"/>
        <v>0</v>
      </c>
      <c r="CJ15" s="1012">
        <f t="shared" si="84"/>
        <v>0</v>
      </c>
      <c r="CK15" s="1012">
        <f t="shared" si="85"/>
        <v>0</v>
      </c>
      <c r="CL15" s="1012" t="str">
        <f t="shared" si="86"/>
        <v/>
      </c>
      <c r="CM15" s="996"/>
      <c r="CN15" s="995" t="s">
        <v>2751</v>
      </c>
      <c r="CO15" s="995" t="s">
        <v>2651</v>
      </c>
      <c r="CP15" s="995" t="s">
        <v>1008</v>
      </c>
      <c r="CQ15" s="995" t="s">
        <v>552</v>
      </c>
      <c r="CR15" s="995" t="s">
        <v>42</v>
      </c>
      <c r="CS15" s="995" t="s">
        <v>2653</v>
      </c>
      <c r="CT15" s="995" t="s">
        <v>2654</v>
      </c>
      <c r="CU15" s="998" t="s">
        <v>2655</v>
      </c>
      <c r="CV15" s="999" t="s">
        <v>2656</v>
      </c>
    </row>
    <row r="16" spans="1:100">
      <c r="A16" s="1013">
        <v>10</v>
      </c>
      <c r="B16" s="995" t="s">
        <v>2752</v>
      </c>
      <c r="C16" s="1014" t="str">
        <f t="shared" si="0"/>
        <v>Sel fin</v>
      </c>
      <c r="D16" s="1015" t="str">
        <f t="shared" si="1"/>
        <v/>
      </c>
      <c r="E16" s="999" t="str">
        <f t="shared" si="2"/>
        <v/>
      </c>
      <c r="F16" s="999" t="str">
        <f t="shared" si="3"/>
        <v/>
      </c>
      <c r="G16" s="999" t="str">
        <f t="shared" si="4"/>
        <v/>
      </c>
      <c r="H16" s="999" t="str">
        <f t="shared" si="5"/>
        <v/>
      </c>
      <c r="I16" s="999" t="str">
        <f t="shared" si="6"/>
        <v/>
      </c>
      <c r="J16" s="999" t="str">
        <f t="shared" si="7"/>
        <v/>
      </c>
      <c r="K16" s="999" t="str">
        <f t="shared" si="8"/>
        <v/>
      </c>
      <c r="L16" s="999" t="str">
        <f t="shared" si="9"/>
        <v/>
      </c>
      <c r="M16" s="999" t="str">
        <f t="shared" si="10"/>
        <v/>
      </c>
      <c r="N16" s="999" t="str">
        <f t="shared" si="11"/>
        <v/>
      </c>
      <c r="O16" s="999" t="str">
        <f t="shared" si="12"/>
        <v/>
      </c>
      <c r="P16" s="999" t="str">
        <f t="shared" si="13"/>
        <v/>
      </c>
      <c r="Q16" s="999" t="str">
        <f t="shared" si="14"/>
        <v/>
      </c>
      <c r="R16" s="999" t="str">
        <f t="shared" si="15"/>
        <v/>
      </c>
      <c r="S16" s="1016" t="str">
        <f t="shared" si="16"/>
        <v/>
      </c>
      <c r="T16" s="994"/>
      <c r="U16" s="1012" t="str">
        <f t="shared" si="17"/>
        <v>Sel fin</v>
      </c>
      <c r="V16" s="1012" t="str">
        <f t="shared" si="18"/>
        <v>sel fin</v>
      </c>
      <c r="W16" s="1012" t="str">
        <f t="shared" si="19"/>
        <v>sel fin</v>
      </c>
      <c r="X16" s="1012" t="str">
        <f t="shared" si="20"/>
        <v>sel fin</v>
      </c>
      <c r="Y16" s="1012" t="str">
        <f t="shared" si="21"/>
        <v>sel fin</v>
      </c>
      <c r="Z16" s="1012" t="str">
        <f t="shared" si="22"/>
        <v>sel fin</v>
      </c>
      <c r="AA16" s="1012" t="str">
        <f t="shared" si="23"/>
        <v xml:space="preserve"> sel fin </v>
      </c>
      <c r="AB16" s="1012">
        <f t="shared" si="24"/>
        <v>0</v>
      </c>
      <c r="AC16" s="1012">
        <f t="shared" si="25"/>
        <v>0</v>
      </c>
      <c r="AD16" s="1012">
        <f t="shared" si="26"/>
        <v>0</v>
      </c>
      <c r="AE16" s="1012">
        <f t="shared" si="27"/>
        <v>0</v>
      </c>
      <c r="AF16" s="1012" t="str">
        <f t="shared" si="28"/>
        <v/>
      </c>
      <c r="AG16" s="1012">
        <f t="shared" si="29"/>
        <v>0</v>
      </c>
      <c r="AH16" s="1012">
        <f t="shared" si="30"/>
        <v>0</v>
      </c>
      <c r="AI16" s="1012" t="str">
        <f t="shared" si="31"/>
        <v/>
      </c>
      <c r="AJ16" s="1012">
        <f t="shared" si="32"/>
        <v>0</v>
      </c>
      <c r="AK16" s="1012">
        <f t="shared" si="33"/>
        <v>0</v>
      </c>
      <c r="AL16" s="1012">
        <f t="shared" si="34"/>
        <v>0</v>
      </c>
      <c r="AM16" s="1012" t="str">
        <f t="shared" si="35"/>
        <v/>
      </c>
      <c r="AN16" s="1012">
        <f t="shared" si="36"/>
        <v>0</v>
      </c>
      <c r="AO16" s="1012">
        <f t="shared" si="37"/>
        <v>0</v>
      </c>
      <c r="AP16" s="1012">
        <f t="shared" si="38"/>
        <v>0</v>
      </c>
      <c r="AQ16" s="1012">
        <f t="shared" si="39"/>
        <v>0</v>
      </c>
      <c r="AR16" s="1012">
        <f t="shared" si="40"/>
        <v>0</v>
      </c>
      <c r="AS16" s="1012">
        <f t="shared" si="41"/>
        <v>0</v>
      </c>
      <c r="AT16" s="1012">
        <f t="shared" si="42"/>
        <v>0</v>
      </c>
      <c r="AU16" s="1012">
        <f t="shared" si="43"/>
        <v>0</v>
      </c>
      <c r="AV16" s="1012">
        <f t="shared" si="44"/>
        <v>0</v>
      </c>
      <c r="AW16" s="1012">
        <f t="shared" si="45"/>
        <v>0</v>
      </c>
      <c r="AX16" s="1012">
        <f t="shared" si="46"/>
        <v>0</v>
      </c>
      <c r="AY16" s="1012">
        <f t="shared" si="47"/>
        <v>0</v>
      </c>
      <c r="AZ16" s="1012" t="str">
        <f t="shared" si="48"/>
        <v/>
      </c>
      <c r="BA16" s="1012">
        <f t="shared" si="49"/>
        <v>0</v>
      </c>
      <c r="BB16" s="1012" t="str">
        <f t="shared" si="50"/>
        <v/>
      </c>
      <c r="BC16" s="1012">
        <f t="shared" si="51"/>
        <v>0</v>
      </c>
      <c r="BD16" s="1012">
        <f t="shared" si="52"/>
        <v>0</v>
      </c>
      <c r="BE16" s="1012">
        <f t="shared" si="53"/>
        <v>0</v>
      </c>
      <c r="BF16" s="1012" t="str">
        <f t="shared" si="54"/>
        <v/>
      </c>
      <c r="BG16" s="1012">
        <f t="shared" si="55"/>
        <v>0</v>
      </c>
      <c r="BH16" s="1012">
        <f t="shared" si="56"/>
        <v>0</v>
      </c>
      <c r="BI16" s="1012">
        <f t="shared" si="57"/>
        <v>0</v>
      </c>
      <c r="BJ16" s="1012">
        <f t="shared" si="58"/>
        <v>0</v>
      </c>
      <c r="BK16" s="1012">
        <f t="shared" si="59"/>
        <v>0</v>
      </c>
      <c r="BL16" s="1012">
        <f t="shared" si="60"/>
        <v>0</v>
      </c>
      <c r="BM16" s="1012" t="str">
        <f t="shared" si="61"/>
        <v/>
      </c>
      <c r="BN16" s="1012">
        <f t="shared" si="62"/>
        <v>0</v>
      </c>
      <c r="BO16" s="1012">
        <f t="shared" si="63"/>
        <v>0</v>
      </c>
      <c r="BP16" s="1012">
        <f t="shared" si="64"/>
        <v>0</v>
      </c>
      <c r="BQ16" s="1012" t="str">
        <f t="shared" si="65"/>
        <v/>
      </c>
      <c r="BR16" s="1012">
        <f t="shared" si="66"/>
        <v>0</v>
      </c>
      <c r="BS16" s="1012">
        <f t="shared" si="67"/>
        <v>0</v>
      </c>
      <c r="BT16" s="1012" t="str">
        <f t="shared" si="68"/>
        <v/>
      </c>
      <c r="BU16" s="1012">
        <f t="shared" si="69"/>
        <v>0</v>
      </c>
      <c r="BV16" s="1012">
        <f t="shared" si="70"/>
        <v>0</v>
      </c>
      <c r="BW16" s="1012" t="str">
        <f t="shared" si="71"/>
        <v/>
      </c>
      <c r="BX16" s="1012">
        <f t="shared" si="72"/>
        <v>0</v>
      </c>
      <c r="BY16" s="1012">
        <f t="shared" si="73"/>
        <v>0</v>
      </c>
      <c r="BZ16" s="1012" t="str">
        <f t="shared" si="74"/>
        <v/>
      </c>
      <c r="CA16" s="1012">
        <f t="shared" si="75"/>
        <v>0</v>
      </c>
      <c r="CB16" s="1012">
        <f t="shared" si="76"/>
        <v>0</v>
      </c>
      <c r="CC16" s="1012" t="str">
        <f t="shared" si="77"/>
        <v/>
      </c>
      <c r="CD16" s="1012">
        <f t="shared" si="78"/>
        <v>0</v>
      </c>
      <c r="CE16" s="1012">
        <f t="shared" si="79"/>
        <v>0</v>
      </c>
      <c r="CF16" s="1012" t="str">
        <f t="shared" si="80"/>
        <v/>
      </c>
      <c r="CG16" s="1012">
        <f t="shared" si="81"/>
        <v>0</v>
      </c>
      <c r="CH16" s="1012">
        <f t="shared" si="82"/>
        <v>0</v>
      </c>
      <c r="CI16" s="1012">
        <f t="shared" si="83"/>
        <v>0</v>
      </c>
      <c r="CJ16" s="1012">
        <f t="shared" si="84"/>
        <v>0</v>
      </c>
      <c r="CK16" s="1012">
        <f t="shared" si="85"/>
        <v>0</v>
      </c>
      <c r="CL16" s="1012" t="str">
        <f t="shared" si="86"/>
        <v/>
      </c>
      <c r="CM16" s="996"/>
      <c r="CN16" s="995" t="s">
        <v>2753</v>
      </c>
      <c r="CO16" s="995" t="s">
        <v>2651</v>
      </c>
      <c r="CP16" s="995" t="s">
        <v>1008</v>
      </c>
      <c r="CQ16" s="995" t="s">
        <v>257</v>
      </c>
      <c r="CR16" s="995" t="s">
        <v>257</v>
      </c>
      <c r="CS16" s="995" t="s">
        <v>2653</v>
      </c>
      <c r="CT16" s="995" t="s">
        <v>2654</v>
      </c>
      <c r="CU16" s="998" t="s">
        <v>2655</v>
      </c>
      <c r="CV16" s="999" t="s">
        <v>2656</v>
      </c>
    </row>
    <row r="17" spans="1:100">
      <c r="A17" s="1013">
        <v>11</v>
      </c>
      <c r="B17" s="995" t="s">
        <v>2754</v>
      </c>
      <c r="C17" s="1014" t="str">
        <f t="shared" si="0"/>
        <v>Poivre</v>
      </c>
      <c r="D17" s="1015" t="str">
        <f t="shared" si="1"/>
        <v/>
      </c>
      <c r="E17" s="999" t="str">
        <f t="shared" si="2"/>
        <v/>
      </c>
      <c r="F17" s="999" t="str">
        <f t="shared" si="3"/>
        <v/>
      </c>
      <c r="G17" s="999" t="str">
        <f t="shared" si="4"/>
        <v/>
      </c>
      <c r="H17" s="999" t="str">
        <f t="shared" si="5"/>
        <v/>
      </c>
      <c r="I17" s="999" t="str">
        <f t="shared" si="6"/>
        <v/>
      </c>
      <c r="J17" s="999" t="str">
        <f t="shared" si="7"/>
        <v/>
      </c>
      <c r="K17" s="999" t="str">
        <f t="shared" si="8"/>
        <v/>
      </c>
      <c r="L17" s="999" t="str">
        <f t="shared" si="9"/>
        <v/>
      </c>
      <c r="M17" s="999" t="str">
        <f t="shared" si="10"/>
        <v/>
      </c>
      <c r="N17" s="999" t="str">
        <f t="shared" si="11"/>
        <v/>
      </c>
      <c r="O17" s="999" t="str">
        <f t="shared" si="12"/>
        <v/>
      </c>
      <c r="P17" s="999" t="str">
        <f t="shared" si="13"/>
        <v/>
      </c>
      <c r="Q17" s="999" t="str">
        <f t="shared" si="14"/>
        <v/>
      </c>
      <c r="R17" s="999" t="str">
        <f t="shared" si="15"/>
        <v/>
      </c>
      <c r="S17" s="1016" t="str">
        <f t="shared" si="16"/>
        <v/>
      </c>
      <c r="T17" s="994"/>
      <c r="U17" s="1012" t="str">
        <f t="shared" si="17"/>
        <v>Poivre</v>
      </c>
      <c r="V17" s="1012" t="str">
        <f t="shared" si="18"/>
        <v>poivre</v>
      </c>
      <c r="W17" s="1012" t="str">
        <f t="shared" si="19"/>
        <v>poivre</v>
      </c>
      <c r="X17" s="1012" t="str">
        <f t="shared" si="20"/>
        <v>poivre</v>
      </c>
      <c r="Y17" s="1012" t="str">
        <f t="shared" si="21"/>
        <v>poivre</v>
      </c>
      <c r="Z17" s="1012" t="str">
        <f t="shared" si="22"/>
        <v>poivre</v>
      </c>
      <c r="AA17" s="1012" t="str">
        <f t="shared" si="23"/>
        <v xml:space="preserve"> poivre </v>
      </c>
      <c r="AB17" s="1012">
        <f t="shared" si="24"/>
        <v>0</v>
      </c>
      <c r="AC17" s="1012">
        <f t="shared" si="25"/>
        <v>0</v>
      </c>
      <c r="AD17" s="1012">
        <f t="shared" si="26"/>
        <v>0</v>
      </c>
      <c r="AE17" s="1012">
        <f t="shared" si="27"/>
        <v>0</v>
      </c>
      <c r="AF17" s="1012" t="str">
        <f t="shared" si="28"/>
        <v/>
      </c>
      <c r="AG17" s="1012">
        <f t="shared" si="29"/>
        <v>0</v>
      </c>
      <c r="AH17" s="1012">
        <f t="shared" si="30"/>
        <v>0</v>
      </c>
      <c r="AI17" s="1012" t="str">
        <f t="shared" si="31"/>
        <v/>
      </c>
      <c r="AJ17" s="1012">
        <f t="shared" si="32"/>
        <v>0</v>
      </c>
      <c r="AK17" s="1012">
        <f t="shared" si="33"/>
        <v>0</v>
      </c>
      <c r="AL17" s="1012">
        <f t="shared" si="34"/>
        <v>0</v>
      </c>
      <c r="AM17" s="1012" t="str">
        <f t="shared" si="35"/>
        <v/>
      </c>
      <c r="AN17" s="1012">
        <f t="shared" si="36"/>
        <v>0</v>
      </c>
      <c r="AO17" s="1012">
        <f t="shared" si="37"/>
        <v>0</v>
      </c>
      <c r="AP17" s="1012">
        <f t="shared" si="38"/>
        <v>0</v>
      </c>
      <c r="AQ17" s="1012">
        <f t="shared" si="39"/>
        <v>0</v>
      </c>
      <c r="AR17" s="1012">
        <f t="shared" si="40"/>
        <v>0</v>
      </c>
      <c r="AS17" s="1012">
        <f t="shared" si="41"/>
        <v>0</v>
      </c>
      <c r="AT17" s="1012">
        <f t="shared" si="42"/>
        <v>0</v>
      </c>
      <c r="AU17" s="1012">
        <f t="shared" si="43"/>
        <v>0</v>
      </c>
      <c r="AV17" s="1012">
        <f t="shared" si="44"/>
        <v>0</v>
      </c>
      <c r="AW17" s="1012">
        <f t="shared" si="45"/>
        <v>0</v>
      </c>
      <c r="AX17" s="1012">
        <f t="shared" si="46"/>
        <v>0</v>
      </c>
      <c r="AY17" s="1012">
        <f t="shared" si="47"/>
        <v>0</v>
      </c>
      <c r="AZ17" s="1012" t="str">
        <f t="shared" si="48"/>
        <v/>
      </c>
      <c r="BA17" s="1012">
        <f t="shared" si="49"/>
        <v>0</v>
      </c>
      <c r="BB17" s="1012" t="str">
        <f t="shared" si="50"/>
        <v/>
      </c>
      <c r="BC17" s="1012">
        <f t="shared" si="51"/>
        <v>0</v>
      </c>
      <c r="BD17" s="1012">
        <f t="shared" si="52"/>
        <v>0</v>
      </c>
      <c r="BE17" s="1012">
        <f t="shared" si="53"/>
        <v>0</v>
      </c>
      <c r="BF17" s="1012" t="str">
        <f t="shared" si="54"/>
        <v/>
      </c>
      <c r="BG17" s="1012">
        <f t="shared" si="55"/>
        <v>0</v>
      </c>
      <c r="BH17" s="1012">
        <f t="shared" si="56"/>
        <v>0</v>
      </c>
      <c r="BI17" s="1012">
        <f t="shared" si="57"/>
        <v>0</v>
      </c>
      <c r="BJ17" s="1012">
        <f t="shared" si="58"/>
        <v>0</v>
      </c>
      <c r="BK17" s="1012">
        <f t="shared" si="59"/>
        <v>0</v>
      </c>
      <c r="BL17" s="1012">
        <f t="shared" si="60"/>
        <v>0</v>
      </c>
      <c r="BM17" s="1012" t="str">
        <f t="shared" si="61"/>
        <v/>
      </c>
      <c r="BN17" s="1012">
        <f t="shared" si="62"/>
        <v>0</v>
      </c>
      <c r="BO17" s="1012">
        <f t="shared" si="63"/>
        <v>0</v>
      </c>
      <c r="BP17" s="1012">
        <f t="shared" si="64"/>
        <v>0</v>
      </c>
      <c r="BQ17" s="1012" t="str">
        <f t="shared" si="65"/>
        <v/>
      </c>
      <c r="BR17" s="1012">
        <f t="shared" si="66"/>
        <v>0</v>
      </c>
      <c r="BS17" s="1012">
        <f t="shared" si="67"/>
        <v>0</v>
      </c>
      <c r="BT17" s="1012" t="str">
        <f t="shared" si="68"/>
        <v/>
      </c>
      <c r="BU17" s="1012">
        <f t="shared" si="69"/>
        <v>0</v>
      </c>
      <c r="BV17" s="1012">
        <f t="shared" si="70"/>
        <v>0</v>
      </c>
      <c r="BW17" s="1012" t="str">
        <f t="shared" si="71"/>
        <v/>
      </c>
      <c r="BX17" s="1012">
        <f t="shared" si="72"/>
        <v>0</v>
      </c>
      <c r="BY17" s="1012">
        <f t="shared" si="73"/>
        <v>0</v>
      </c>
      <c r="BZ17" s="1012" t="str">
        <f t="shared" si="74"/>
        <v/>
      </c>
      <c r="CA17" s="1012">
        <f t="shared" si="75"/>
        <v>0</v>
      </c>
      <c r="CB17" s="1012">
        <f t="shared" si="76"/>
        <v>0</v>
      </c>
      <c r="CC17" s="1012" t="str">
        <f t="shared" si="77"/>
        <v/>
      </c>
      <c r="CD17" s="1012">
        <f t="shared" si="78"/>
        <v>0</v>
      </c>
      <c r="CE17" s="1012">
        <f t="shared" si="79"/>
        <v>0</v>
      </c>
      <c r="CF17" s="1012" t="str">
        <f t="shared" si="80"/>
        <v/>
      </c>
      <c r="CG17" s="1012">
        <f t="shared" si="81"/>
        <v>0</v>
      </c>
      <c r="CH17" s="1012">
        <f t="shared" si="82"/>
        <v>0</v>
      </c>
      <c r="CI17" s="1012">
        <f t="shared" si="83"/>
        <v>0</v>
      </c>
      <c r="CJ17" s="1012">
        <f t="shared" si="84"/>
        <v>0</v>
      </c>
      <c r="CK17" s="1012">
        <f t="shared" si="85"/>
        <v>0</v>
      </c>
      <c r="CL17" s="1012" t="str">
        <f t="shared" si="86"/>
        <v/>
      </c>
      <c r="CM17" s="996"/>
      <c r="CN17" s="995" t="s">
        <v>2755</v>
      </c>
      <c r="CO17" s="995" t="s">
        <v>2651</v>
      </c>
      <c r="CP17" s="995" t="s">
        <v>1008</v>
      </c>
      <c r="CQ17" s="995" t="s">
        <v>2756</v>
      </c>
      <c r="CR17" s="995" t="s">
        <v>2756</v>
      </c>
      <c r="CS17" s="995" t="s">
        <v>2724</v>
      </c>
      <c r="CT17" s="995" t="s">
        <v>2725</v>
      </c>
      <c r="CU17" s="998" t="s">
        <v>2655</v>
      </c>
      <c r="CV17" s="999" t="s">
        <v>2726</v>
      </c>
    </row>
    <row r="18" spans="1:100">
      <c r="A18" s="1013">
        <v>12</v>
      </c>
      <c r="B18" s="995" t="s">
        <v>2757</v>
      </c>
      <c r="C18" s="1014" t="str">
        <f t="shared" si="0"/>
        <v>Sucre semoule *</v>
      </c>
      <c r="D18" s="1015" t="str">
        <f t="shared" si="1"/>
        <v>Céréales contenant du gluten</v>
      </c>
      <c r="E18" s="999" t="str">
        <f t="shared" si="2"/>
        <v>X</v>
      </c>
      <c r="F18" s="999" t="str">
        <f t="shared" si="3"/>
        <v/>
      </c>
      <c r="G18" s="999" t="str">
        <f t="shared" si="4"/>
        <v/>
      </c>
      <c r="H18" s="999" t="str">
        <f t="shared" si="5"/>
        <v/>
      </c>
      <c r="I18" s="999" t="str">
        <f t="shared" si="6"/>
        <v/>
      </c>
      <c r="J18" s="999" t="str">
        <f t="shared" si="7"/>
        <v/>
      </c>
      <c r="K18" s="999" t="str">
        <f t="shared" si="8"/>
        <v/>
      </c>
      <c r="L18" s="999" t="str">
        <f t="shared" si="9"/>
        <v/>
      </c>
      <c r="M18" s="999" t="str">
        <f t="shared" si="10"/>
        <v/>
      </c>
      <c r="N18" s="999" t="str">
        <f t="shared" si="11"/>
        <v/>
      </c>
      <c r="O18" s="999" t="str">
        <f t="shared" si="12"/>
        <v/>
      </c>
      <c r="P18" s="999" t="str">
        <f t="shared" si="13"/>
        <v/>
      </c>
      <c r="Q18" s="999" t="str">
        <f t="shared" si="14"/>
        <v/>
      </c>
      <c r="R18" s="999" t="str">
        <f t="shared" si="15"/>
        <v/>
      </c>
      <c r="S18" s="1016" t="str">
        <f t="shared" si="16"/>
        <v/>
      </c>
      <c r="T18" s="994"/>
      <c r="U18" s="1012" t="str">
        <f t="shared" si="17"/>
        <v>Sucre semoule</v>
      </c>
      <c r="V18" s="1012" t="str">
        <f t="shared" si="18"/>
        <v>sucre semoule</v>
      </c>
      <c r="W18" s="1012" t="str">
        <f t="shared" si="19"/>
        <v>sucre semoule</v>
      </c>
      <c r="X18" s="1012" t="str">
        <f t="shared" si="20"/>
        <v>sucre semoule</v>
      </c>
      <c r="Y18" s="1012" t="str">
        <f t="shared" si="21"/>
        <v>sucre semoule</v>
      </c>
      <c r="Z18" s="1012" t="str">
        <f t="shared" si="22"/>
        <v>sucre semoule</v>
      </c>
      <c r="AA18" s="1012" t="str">
        <f t="shared" si="23"/>
        <v xml:space="preserve"> sucre semoule </v>
      </c>
      <c r="AB18" s="1012">
        <f t="shared" si="24"/>
        <v>0</v>
      </c>
      <c r="AC18" s="1012">
        <f t="shared" si="25"/>
        <v>1</v>
      </c>
      <c r="AD18" s="1012">
        <f t="shared" si="26"/>
        <v>0</v>
      </c>
      <c r="AE18" s="1012">
        <f t="shared" si="27"/>
        <v>0</v>
      </c>
      <c r="AF18" s="1012" t="str">
        <f t="shared" si="28"/>
        <v>X</v>
      </c>
      <c r="AG18" s="1012">
        <f t="shared" si="29"/>
        <v>0</v>
      </c>
      <c r="AH18" s="1012">
        <f t="shared" si="30"/>
        <v>0</v>
      </c>
      <c r="AI18" s="1012" t="str">
        <f t="shared" si="31"/>
        <v/>
      </c>
      <c r="AJ18" s="1012">
        <f t="shared" si="32"/>
        <v>0</v>
      </c>
      <c r="AK18" s="1012">
        <f t="shared" si="33"/>
        <v>0</v>
      </c>
      <c r="AL18" s="1012">
        <f t="shared" si="34"/>
        <v>0</v>
      </c>
      <c r="AM18" s="1012" t="str">
        <f t="shared" si="35"/>
        <v/>
      </c>
      <c r="AN18" s="1012">
        <f t="shared" si="36"/>
        <v>0</v>
      </c>
      <c r="AO18" s="1012">
        <f t="shared" si="37"/>
        <v>0</v>
      </c>
      <c r="AP18" s="1012">
        <f t="shared" si="38"/>
        <v>0</v>
      </c>
      <c r="AQ18" s="1012">
        <f t="shared" si="39"/>
        <v>0</v>
      </c>
      <c r="AR18" s="1012">
        <f t="shared" si="40"/>
        <v>0</v>
      </c>
      <c r="AS18" s="1012">
        <f t="shared" si="41"/>
        <v>0</v>
      </c>
      <c r="AT18" s="1012">
        <f t="shared" si="42"/>
        <v>0</v>
      </c>
      <c r="AU18" s="1012">
        <f t="shared" si="43"/>
        <v>0</v>
      </c>
      <c r="AV18" s="1012">
        <f t="shared" si="44"/>
        <v>0</v>
      </c>
      <c r="AW18" s="1012">
        <f t="shared" si="45"/>
        <v>0</v>
      </c>
      <c r="AX18" s="1012">
        <f t="shared" si="46"/>
        <v>0</v>
      </c>
      <c r="AY18" s="1012">
        <f t="shared" si="47"/>
        <v>0</v>
      </c>
      <c r="AZ18" s="1012" t="str">
        <f t="shared" si="48"/>
        <v/>
      </c>
      <c r="BA18" s="1012">
        <f t="shared" si="49"/>
        <v>0</v>
      </c>
      <c r="BB18" s="1012" t="str">
        <f t="shared" si="50"/>
        <v/>
      </c>
      <c r="BC18" s="1012">
        <f t="shared" si="51"/>
        <v>0</v>
      </c>
      <c r="BD18" s="1012">
        <f t="shared" si="52"/>
        <v>0</v>
      </c>
      <c r="BE18" s="1012">
        <f t="shared" si="53"/>
        <v>0</v>
      </c>
      <c r="BF18" s="1012" t="str">
        <f t="shared" si="54"/>
        <v/>
      </c>
      <c r="BG18" s="1012">
        <f t="shared" si="55"/>
        <v>0</v>
      </c>
      <c r="BH18" s="1012">
        <f t="shared" si="56"/>
        <v>0</v>
      </c>
      <c r="BI18" s="1012">
        <f t="shared" si="57"/>
        <v>0</v>
      </c>
      <c r="BJ18" s="1012">
        <f t="shared" si="58"/>
        <v>0</v>
      </c>
      <c r="BK18" s="1012">
        <f t="shared" si="59"/>
        <v>0</v>
      </c>
      <c r="BL18" s="1012">
        <f t="shared" si="60"/>
        <v>0</v>
      </c>
      <c r="BM18" s="1012" t="str">
        <f t="shared" si="61"/>
        <v/>
      </c>
      <c r="BN18" s="1012">
        <f t="shared" si="62"/>
        <v>0</v>
      </c>
      <c r="BO18" s="1012">
        <f t="shared" si="63"/>
        <v>0</v>
      </c>
      <c r="BP18" s="1012">
        <f t="shared" si="64"/>
        <v>0</v>
      </c>
      <c r="BQ18" s="1012" t="str">
        <f t="shared" si="65"/>
        <v/>
      </c>
      <c r="BR18" s="1012">
        <f t="shared" si="66"/>
        <v>0</v>
      </c>
      <c r="BS18" s="1012">
        <f t="shared" si="67"/>
        <v>0</v>
      </c>
      <c r="BT18" s="1012" t="str">
        <f t="shared" si="68"/>
        <v/>
      </c>
      <c r="BU18" s="1012">
        <f t="shared" si="69"/>
        <v>0</v>
      </c>
      <c r="BV18" s="1012">
        <f t="shared" si="70"/>
        <v>0</v>
      </c>
      <c r="BW18" s="1012" t="str">
        <f t="shared" si="71"/>
        <v/>
      </c>
      <c r="BX18" s="1012">
        <f t="shared" si="72"/>
        <v>0</v>
      </c>
      <c r="BY18" s="1012">
        <f t="shared" si="73"/>
        <v>0</v>
      </c>
      <c r="BZ18" s="1012" t="str">
        <f t="shared" si="74"/>
        <v/>
      </c>
      <c r="CA18" s="1012">
        <f t="shared" si="75"/>
        <v>0</v>
      </c>
      <c r="CB18" s="1012">
        <f t="shared" si="76"/>
        <v>0</v>
      </c>
      <c r="CC18" s="1012" t="str">
        <f t="shared" si="77"/>
        <v/>
      </c>
      <c r="CD18" s="1012">
        <f t="shared" si="78"/>
        <v>0</v>
      </c>
      <c r="CE18" s="1012">
        <f t="shared" si="79"/>
        <v>0</v>
      </c>
      <c r="CF18" s="1012" t="str">
        <f t="shared" si="80"/>
        <v/>
      </c>
      <c r="CG18" s="1012">
        <f t="shared" si="81"/>
        <v>0</v>
      </c>
      <c r="CH18" s="1012">
        <f t="shared" si="82"/>
        <v>0</v>
      </c>
      <c r="CI18" s="1012">
        <f t="shared" si="83"/>
        <v>0</v>
      </c>
      <c r="CJ18" s="1012">
        <f t="shared" si="84"/>
        <v>0</v>
      </c>
      <c r="CK18" s="1012">
        <f t="shared" si="85"/>
        <v>0</v>
      </c>
      <c r="CL18" s="1012" t="str">
        <f t="shared" si="86"/>
        <v/>
      </c>
      <c r="CM18" s="996"/>
      <c r="CN18" s="995" t="s">
        <v>2758</v>
      </c>
      <c r="CO18" s="995" t="s">
        <v>2651</v>
      </c>
      <c r="CP18" s="995" t="s">
        <v>1008</v>
      </c>
      <c r="CQ18" s="995" t="s">
        <v>2759</v>
      </c>
      <c r="CR18" s="995" t="s">
        <v>2759</v>
      </c>
      <c r="CS18" s="995" t="s">
        <v>2724</v>
      </c>
      <c r="CT18" s="995" t="s">
        <v>2725</v>
      </c>
      <c r="CU18" s="998" t="s">
        <v>2655</v>
      </c>
      <c r="CV18" s="999" t="s">
        <v>2726</v>
      </c>
    </row>
    <row r="19" spans="1:100">
      <c r="A19" s="1013">
        <v>13</v>
      </c>
      <c r="B19" s="995" t="s">
        <v>2760</v>
      </c>
      <c r="C19" s="1014" t="str">
        <f t="shared" si="0"/>
        <v>Huile d’olive</v>
      </c>
      <c r="D19" s="1015" t="str">
        <f t="shared" si="1"/>
        <v/>
      </c>
      <c r="E19" s="999" t="str">
        <f t="shared" si="2"/>
        <v/>
      </c>
      <c r="F19" s="999" t="str">
        <f t="shared" si="3"/>
        <v/>
      </c>
      <c r="G19" s="999" t="str">
        <f t="shared" si="4"/>
        <v/>
      </c>
      <c r="H19" s="999" t="str">
        <f t="shared" si="5"/>
        <v/>
      </c>
      <c r="I19" s="999" t="str">
        <f t="shared" si="6"/>
        <v/>
      </c>
      <c r="J19" s="999" t="str">
        <f t="shared" si="7"/>
        <v/>
      </c>
      <c r="K19" s="999" t="str">
        <f t="shared" si="8"/>
        <v/>
      </c>
      <c r="L19" s="999" t="str">
        <f t="shared" si="9"/>
        <v/>
      </c>
      <c r="M19" s="999" t="str">
        <f t="shared" si="10"/>
        <v/>
      </c>
      <c r="N19" s="999" t="str">
        <f t="shared" si="11"/>
        <v/>
      </c>
      <c r="O19" s="999" t="str">
        <f t="shared" si="12"/>
        <v/>
      </c>
      <c r="P19" s="999" t="str">
        <f t="shared" si="13"/>
        <v/>
      </c>
      <c r="Q19" s="999" t="str">
        <f t="shared" si="14"/>
        <v/>
      </c>
      <c r="R19" s="999" t="str">
        <f t="shared" si="15"/>
        <v/>
      </c>
      <c r="S19" s="1016" t="str">
        <f t="shared" si="16"/>
        <v/>
      </c>
      <c r="T19" s="994"/>
      <c r="U19" s="1012" t="str">
        <f t="shared" si="17"/>
        <v>Huile d’olive</v>
      </c>
      <c r="V19" s="1012" t="str">
        <f t="shared" si="18"/>
        <v>huile d’olive</v>
      </c>
      <c r="W19" s="1012" t="str">
        <f t="shared" si="19"/>
        <v>huile d’olive</v>
      </c>
      <c r="X19" s="1012" t="str">
        <f t="shared" si="20"/>
        <v>huile d’olive</v>
      </c>
      <c r="Y19" s="1012" t="str">
        <f t="shared" si="21"/>
        <v>huile d olive</v>
      </c>
      <c r="Z19" s="1012" t="str">
        <f t="shared" si="22"/>
        <v>huile d olive</v>
      </c>
      <c r="AA19" s="1012" t="str">
        <f t="shared" si="23"/>
        <v xml:space="preserve"> huile d olive </v>
      </c>
      <c r="AB19" s="1012">
        <f t="shared" si="24"/>
        <v>0</v>
      </c>
      <c r="AC19" s="1012">
        <f t="shared" si="25"/>
        <v>0</v>
      </c>
      <c r="AD19" s="1012">
        <f t="shared" si="26"/>
        <v>0</v>
      </c>
      <c r="AE19" s="1012">
        <f t="shared" si="27"/>
        <v>0</v>
      </c>
      <c r="AF19" s="1012" t="str">
        <f t="shared" si="28"/>
        <v/>
      </c>
      <c r="AG19" s="1012">
        <f t="shared" si="29"/>
        <v>0</v>
      </c>
      <c r="AH19" s="1012">
        <f t="shared" si="30"/>
        <v>0</v>
      </c>
      <c r="AI19" s="1012" t="str">
        <f t="shared" si="31"/>
        <v/>
      </c>
      <c r="AJ19" s="1012">
        <f t="shared" si="32"/>
        <v>0</v>
      </c>
      <c r="AK19" s="1012">
        <f t="shared" si="33"/>
        <v>0</v>
      </c>
      <c r="AL19" s="1012">
        <f t="shared" si="34"/>
        <v>0</v>
      </c>
      <c r="AM19" s="1012" t="str">
        <f t="shared" si="35"/>
        <v/>
      </c>
      <c r="AN19" s="1012">
        <f t="shared" si="36"/>
        <v>0</v>
      </c>
      <c r="AO19" s="1012">
        <f t="shared" si="37"/>
        <v>0</v>
      </c>
      <c r="AP19" s="1012">
        <f t="shared" si="38"/>
        <v>0</v>
      </c>
      <c r="AQ19" s="1012">
        <f t="shared" si="39"/>
        <v>0</v>
      </c>
      <c r="AR19" s="1012">
        <f t="shared" si="40"/>
        <v>0</v>
      </c>
      <c r="AS19" s="1012">
        <f t="shared" si="41"/>
        <v>0</v>
      </c>
      <c r="AT19" s="1012">
        <f t="shared" si="42"/>
        <v>0</v>
      </c>
      <c r="AU19" s="1012">
        <f t="shared" si="43"/>
        <v>0</v>
      </c>
      <c r="AV19" s="1012">
        <f t="shared" si="44"/>
        <v>0</v>
      </c>
      <c r="AW19" s="1012">
        <f t="shared" si="45"/>
        <v>0</v>
      </c>
      <c r="AX19" s="1012">
        <f t="shared" si="46"/>
        <v>0</v>
      </c>
      <c r="AY19" s="1012">
        <f t="shared" si="47"/>
        <v>0</v>
      </c>
      <c r="AZ19" s="1012" t="str">
        <f t="shared" si="48"/>
        <v/>
      </c>
      <c r="BA19" s="1012">
        <f t="shared" si="49"/>
        <v>0</v>
      </c>
      <c r="BB19" s="1012" t="str">
        <f t="shared" si="50"/>
        <v/>
      </c>
      <c r="BC19" s="1012">
        <f t="shared" si="51"/>
        <v>0</v>
      </c>
      <c r="BD19" s="1012">
        <f t="shared" si="52"/>
        <v>0</v>
      </c>
      <c r="BE19" s="1012">
        <f t="shared" si="53"/>
        <v>0</v>
      </c>
      <c r="BF19" s="1012" t="str">
        <f t="shared" si="54"/>
        <v/>
      </c>
      <c r="BG19" s="1012">
        <f t="shared" si="55"/>
        <v>0</v>
      </c>
      <c r="BH19" s="1012">
        <f t="shared" si="56"/>
        <v>0</v>
      </c>
      <c r="BI19" s="1012">
        <f t="shared" si="57"/>
        <v>0</v>
      </c>
      <c r="BJ19" s="1012">
        <f t="shared" si="58"/>
        <v>0</v>
      </c>
      <c r="BK19" s="1012">
        <f t="shared" si="59"/>
        <v>0</v>
      </c>
      <c r="BL19" s="1012">
        <f t="shared" si="60"/>
        <v>0</v>
      </c>
      <c r="BM19" s="1012" t="str">
        <f t="shared" si="61"/>
        <v/>
      </c>
      <c r="BN19" s="1012">
        <f t="shared" si="62"/>
        <v>0</v>
      </c>
      <c r="BO19" s="1012">
        <f t="shared" si="63"/>
        <v>0</v>
      </c>
      <c r="BP19" s="1012">
        <f t="shared" si="64"/>
        <v>0</v>
      </c>
      <c r="BQ19" s="1012" t="str">
        <f t="shared" si="65"/>
        <v/>
      </c>
      <c r="BR19" s="1012">
        <f t="shared" si="66"/>
        <v>0</v>
      </c>
      <c r="BS19" s="1012">
        <f t="shared" si="67"/>
        <v>0</v>
      </c>
      <c r="BT19" s="1012" t="str">
        <f t="shared" si="68"/>
        <v/>
      </c>
      <c r="BU19" s="1012">
        <f t="shared" si="69"/>
        <v>0</v>
      </c>
      <c r="BV19" s="1012">
        <f t="shared" si="70"/>
        <v>0</v>
      </c>
      <c r="BW19" s="1012" t="str">
        <f t="shared" si="71"/>
        <v/>
      </c>
      <c r="BX19" s="1012">
        <f t="shared" si="72"/>
        <v>0</v>
      </c>
      <c r="BY19" s="1012">
        <f t="shared" si="73"/>
        <v>0</v>
      </c>
      <c r="BZ19" s="1012" t="str">
        <f t="shared" si="74"/>
        <v/>
      </c>
      <c r="CA19" s="1012">
        <f t="shared" si="75"/>
        <v>0</v>
      </c>
      <c r="CB19" s="1012">
        <f t="shared" si="76"/>
        <v>0</v>
      </c>
      <c r="CC19" s="1012" t="str">
        <f t="shared" si="77"/>
        <v/>
      </c>
      <c r="CD19" s="1012">
        <f t="shared" si="78"/>
        <v>0</v>
      </c>
      <c r="CE19" s="1012">
        <f t="shared" si="79"/>
        <v>0</v>
      </c>
      <c r="CF19" s="1012" t="str">
        <f t="shared" si="80"/>
        <v/>
      </c>
      <c r="CG19" s="1012">
        <f t="shared" si="81"/>
        <v>0</v>
      </c>
      <c r="CH19" s="1012">
        <f t="shared" si="82"/>
        <v>0</v>
      </c>
      <c r="CI19" s="1012">
        <f t="shared" si="83"/>
        <v>0</v>
      </c>
      <c r="CJ19" s="1012">
        <f t="shared" si="84"/>
        <v>0</v>
      </c>
      <c r="CK19" s="1012">
        <f t="shared" si="85"/>
        <v>0</v>
      </c>
      <c r="CL19" s="1012" t="str">
        <f t="shared" si="86"/>
        <v/>
      </c>
      <c r="CM19" s="996"/>
      <c r="CN19" s="995" t="s">
        <v>2761</v>
      </c>
      <c r="CO19" s="995" t="s">
        <v>2651</v>
      </c>
      <c r="CP19" s="995" t="s">
        <v>1008</v>
      </c>
      <c r="CQ19" s="995" t="s">
        <v>2762</v>
      </c>
      <c r="CR19" s="995" t="s">
        <v>2762</v>
      </c>
      <c r="CS19" s="995" t="s">
        <v>2653</v>
      </c>
      <c r="CT19" s="995" t="s">
        <v>2654</v>
      </c>
      <c r="CU19" s="998" t="s">
        <v>2655</v>
      </c>
      <c r="CV19" s="999" t="s">
        <v>2656</v>
      </c>
    </row>
    <row r="20" spans="1:100">
      <c r="A20" s="1013">
        <v>14</v>
      </c>
      <c r="B20" s="995" t="s">
        <v>2763</v>
      </c>
      <c r="C20" s="1014" t="str">
        <f t="shared" si="0"/>
        <v>Sauce tomate</v>
      </c>
      <c r="D20" s="1015" t="str">
        <f t="shared" si="1"/>
        <v/>
      </c>
      <c r="E20" s="999" t="str">
        <f t="shared" si="2"/>
        <v/>
      </c>
      <c r="F20" s="999" t="str">
        <f t="shared" si="3"/>
        <v/>
      </c>
      <c r="G20" s="999" t="str">
        <f t="shared" si="4"/>
        <v/>
      </c>
      <c r="H20" s="999" t="str">
        <f t="shared" si="5"/>
        <v/>
      </c>
      <c r="I20" s="999" t="str">
        <f t="shared" si="6"/>
        <v/>
      </c>
      <c r="J20" s="999" t="str">
        <f t="shared" si="7"/>
        <v/>
      </c>
      <c r="K20" s="999" t="str">
        <f t="shared" si="8"/>
        <v/>
      </c>
      <c r="L20" s="999" t="str">
        <f t="shared" si="9"/>
        <v/>
      </c>
      <c r="M20" s="999" t="str">
        <f t="shared" si="10"/>
        <v/>
      </c>
      <c r="N20" s="999" t="str">
        <f t="shared" si="11"/>
        <v/>
      </c>
      <c r="O20" s="999" t="str">
        <f t="shared" si="12"/>
        <v/>
      </c>
      <c r="P20" s="999" t="str">
        <f t="shared" si="13"/>
        <v/>
      </c>
      <c r="Q20" s="999" t="str">
        <f t="shared" si="14"/>
        <v/>
      </c>
      <c r="R20" s="999" t="str">
        <f t="shared" si="15"/>
        <v/>
      </c>
      <c r="S20" s="1016" t="str">
        <f t="shared" si="16"/>
        <v/>
      </c>
      <c r="T20" s="994"/>
      <c r="U20" s="1012" t="str">
        <f t="shared" si="17"/>
        <v>Sauce tomate</v>
      </c>
      <c r="V20" s="1012" t="str">
        <f t="shared" si="18"/>
        <v>sauce tomate</v>
      </c>
      <c r="W20" s="1012" t="str">
        <f t="shared" si="19"/>
        <v>sauce tomate</v>
      </c>
      <c r="X20" s="1012" t="str">
        <f t="shared" si="20"/>
        <v>sauce tomate</v>
      </c>
      <c r="Y20" s="1012" t="str">
        <f t="shared" si="21"/>
        <v>sauce tomate</v>
      </c>
      <c r="Z20" s="1012" t="str">
        <f t="shared" si="22"/>
        <v>sauce tomate</v>
      </c>
      <c r="AA20" s="1012" t="str">
        <f t="shared" si="23"/>
        <v xml:space="preserve"> sauce tomate </v>
      </c>
      <c r="AB20" s="1012">
        <f t="shared" si="24"/>
        <v>0</v>
      </c>
      <c r="AC20" s="1012">
        <f t="shared" si="25"/>
        <v>0</v>
      </c>
      <c r="AD20" s="1012">
        <f t="shared" si="26"/>
        <v>0</v>
      </c>
      <c r="AE20" s="1012">
        <f t="shared" si="27"/>
        <v>0</v>
      </c>
      <c r="AF20" s="1012" t="str">
        <f t="shared" si="28"/>
        <v/>
      </c>
      <c r="AG20" s="1012">
        <f t="shared" si="29"/>
        <v>0</v>
      </c>
      <c r="AH20" s="1012">
        <f t="shared" si="30"/>
        <v>0</v>
      </c>
      <c r="AI20" s="1012" t="str">
        <f t="shared" si="31"/>
        <v/>
      </c>
      <c r="AJ20" s="1012">
        <f t="shared" si="32"/>
        <v>0</v>
      </c>
      <c r="AK20" s="1012">
        <f t="shared" si="33"/>
        <v>0</v>
      </c>
      <c r="AL20" s="1012">
        <f t="shared" si="34"/>
        <v>0</v>
      </c>
      <c r="AM20" s="1012" t="str">
        <f t="shared" si="35"/>
        <v/>
      </c>
      <c r="AN20" s="1012">
        <f t="shared" si="36"/>
        <v>0</v>
      </c>
      <c r="AO20" s="1012">
        <f t="shared" si="37"/>
        <v>0</v>
      </c>
      <c r="AP20" s="1012">
        <f t="shared" si="38"/>
        <v>0</v>
      </c>
      <c r="AQ20" s="1012">
        <f t="shared" si="39"/>
        <v>0</v>
      </c>
      <c r="AR20" s="1012">
        <f t="shared" si="40"/>
        <v>0</v>
      </c>
      <c r="AS20" s="1012">
        <f t="shared" si="41"/>
        <v>0</v>
      </c>
      <c r="AT20" s="1012">
        <f t="shared" si="42"/>
        <v>0</v>
      </c>
      <c r="AU20" s="1012">
        <f t="shared" si="43"/>
        <v>0</v>
      </c>
      <c r="AV20" s="1012">
        <f t="shared" si="44"/>
        <v>0</v>
      </c>
      <c r="AW20" s="1012">
        <f t="shared" si="45"/>
        <v>0</v>
      </c>
      <c r="AX20" s="1012">
        <f t="shared" si="46"/>
        <v>0</v>
      </c>
      <c r="AY20" s="1012">
        <f t="shared" si="47"/>
        <v>0</v>
      </c>
      <c r="AZ20" s="1012" t="str">
        <f t="shared" si="48"/>
        <v/>
      </c>
      <c r="BA20" s="1012">
        <f t="shared" si="49"/>
        <v>0</v>
      </c>
      <c r="BB20" s="1012" t="str">
        <f t="shared" si="50"/>
        <v/>
      </c>
      <c r="BC20" s="1012">
        <f t="shared" si="51"/>
        <v>0</v>
      </c>
      <c r="BD20" s="1012">
        <f t="shared" si="52"/>
        <v>0</v>
      </c>
      <c r="BE20" s="1012">
        <f t="shared" si="53"/>
        <v>0</v>
      </c>
      <c r="BF20" s="1012" t="str">
        <f t="shared" si="54"/>
        <v/>
      </c>
      <c r="BG20" s="1012">
        <f t="shared" si="55"/>
        <v>0</v>
      </c>
      <c r="BH20" s="1012">
        <f t="shared" si="56"/>
        <v>0</v>
      </c>
      <c r="BI20" s="1012">
        <f t="shared" si="57"/>
        <v>0</v>
      </c>
      <c r="BJ20" s="1012">
        <f t="shared" si="58"/>
        <v>0</v>
      </c>
      <c r="BK20" s="1012">
        <f t="shared" si="59"/>
        <v>0</v>
      </c>
      <c r="BL20" s="1012">
        <f t="shared" si="60"/>
        <v>0</v>
      </c>
      <c r="BM20" s="1012" t="str">
        <f t="shared" si="61"/>
        <v/>
      </c>
      <c r="BN20" s="1012">
        <f t="shared" si="62"/>
        <v>0</v>
      </c>
      <c r="BO20" s="1012">
        <f t="shared" si="63"/>
        <v>0</v>
      </c>
      <c r="BP20" s="1012">
        <f t="shared" si="64"/>
        <v>0</v>
      </c>
      <c r="BQ20" s="1012" t="str">
        <f t="shared" si="65"/>
        <v/>
      </c>
      <c r="BR20" s="1012">
        <f t="shared" si="66"/>
        <v>0</v>
      </c>
      <c r="BS20" s="1012">
        <f t="shared" si="67"/>
        <v>0</v>
      </c>
      <c r="BT20" s="1012" t="str">
        <f t="shared" si="68"/>
        <v/>
      </c>
      <c r="BU20" s="1012">
        <f t="shared" si="69"/>
        <v>0</v>
      </c>
      <c r="BV20" s="1012">
        <f t="shared" si="70"/>
        <v>0</v>
      </c>
      <c r="BW20" s="1012" t="str">
        <f t="shared" si="71"/>
        <v/>
      </c>
      <c r="BX20" s="1012">
        <f t="shared" si="72"/>
        <v>0</v>
      </c>
      <c r="BY20" s="1012">
        <f t="shared" si="73"/>
        <v>0</v>
      </c>
      <c r="BZ20" s="1012" t="str">
        <f t="shared" si="74"/>
        <v/>
      </c>
      <c r="CA20" s="1012">
        <f t="shared" si="75"/>
        <v>0</v>
      </c>
      <c r="CB20" s="1012">
        <f t="shared" si="76"/>
        <v>0</v>
      </c>
      <c r="CC20" s="1012" t="str">
        <f t="shared" si="77"/>
        <v/>
      </c>
      <c r="CD20" s="1012">
        <f t="shared" si="78"/>
        <v>0</v>
      </c>
      <c r="CE20" s="1012">
        <f t="shared" si="79"/>
        <v>0</v>
      </c>
      <c r="CF20" s="1012" t="str">
        <f t="shared" si="80"/>
        <v/>
      </c>
      <c r="CG20" s="1012">
        <f t="shared" si="81"/>
        <v>0</v>
      </c>
      <c r="CH20" s="1012">
        <f t="shared" si="82"/>
        <v>0</v>
      </c>
      <c r="CI20" s="1012">
        <f t="shared" si="83"/>
        <v>0</v>
      </c>
      <c r="CJ20" s="1012">
        <f t="shared" si="84"/>
        <v>0</v>
      </c>
      <c r="CK20" s="1012">
        <f t="shared" si="85"/>
        <v>0</v>
      </c>
      <c r="CL20" s="1012" t="str">
        <f t="shared" si="86"/>
        <v/>
      </c>
      <c r="CM20" s="996"/>
      <c r="CN20" s="995" t="s">
        <v>2764</v>
      </c>
      <c r="CO20" s="995" t="s">
        <v>2651</v>
      </c>
      <c r="CP20" s="995" t="s">
        <v>1008</v>
      </c>
      <c r="CQ20" s="995" t="s">
        <v>2765</v>
      </c>
      <c r="CR20" s="995" t="s">
        <v>2765</v>
      </c>
      <c r="CS20" s="995" t="s">
        <v>2653</v>
      </c>
      <c r="CT20" s="995" t="s">
        <v>2654</v>
      </c>
      <c r="CU20" s="995" t="s">
        <v>2655</v>
      </c>
      <c r="CV20" s="999" t="s">
        <v>2656</v>
      </c>
    </row>
    <row r="21" spans="1:100">
      <c r="A21" s="1013">
        <v>15</v>
      </c>
      <c r="C21" s="1014" t="str">
        <f t="shared" si="0"/>
        <v/>
      </c>
      <c r="D21" s="1015" t="str">
        <f t="shared" si="1"/>
        <v/>
      </c>
      <c r="E21" s="999" t="str">
        <f t="shared" si="2"/>
        <v/>
      </c>
      <c r="F21" s="999" t="str">
        <f t="shared" si="3"/>
        <v/>
      </c>
      <c r="G21" s="999" t="str">
        <f t="shared" si="4"/>
        <v/>
      </c>
      <c r="H21" s="999" t="str">
        <f t="shared" si="5"/>
        <v/>
      </c>
      <c r="I21" s="999" t="str">
        <f t="shared" si="6"/>
        <v/>
      </c>
      <c r="J21" s="999" t="str">
        <f t="shared" si="7"/>
        <v/>
      </c>
      <c r="K21" s="999" t="str">
        <f t="shared" si="8"/>
        <v/>
      </c>
      <c r="L21" s="999" t="str">
        <f t="shared" si="9"/>
        <v/>
      </c>
      <c r="M21" s="999" t="str">
        <f t="shared" si="10"/>
        <v/>
      </c>
      <c r="N21" s="999" t="str">
        <f t="shared" si="11"/>
        <v/>
      </c>
      <c r="O21" s="999" t="str">
        <f t="shared" si="12"/>
        <v/>
      </c>
      <c r="P21" s="999" t="str">
        <f t="shared" si="13"/>
        <v/>
      </c>
      <c r="Q21" s="999" t="str">
        <f t="shared" si="14"/>
        <v/>
      </c>
      <c r="R21" s="999" t="str">
        <f t="shared" si="15"/>
        <v/>
      </c>
      <c r="S21" s="1016" t="str">
        <f t="shared" si="16"/>
        <v/>
      </c>
      <c r="T21" s="994"/>
      <c r="U21" s="1012" t="str">
        <f t="shared" si="17"/>
        <v/>
      </c>
      <c r="V21" s="1012" t="str">
        <f t="shared" si="18"/>
        <v/>
      </c>
      <c r="W21" s="1012" t="str">
        <f t="shared" si="19"/>
        <v/>
      </c>
      <c r="X21" s="1012" t="str">
        <f t="shared" si="20"/>
        <v/>
      </c>
      <c r="Y21" s="1012" t="str">
        <f t="shared" si="21"/>
        <v/>
      </c>
      <c r="Z21" s="1012" t="str">
        <f t="shared" si="22"/>
        <v/>
      </c>
      <c r="AA21" s="1012" t="str">
        <f t="shared" si="23"/>
        <v xml:space="preserve">  </v>
      </c>
      <c r="AB21" s="1012" t="str">
        <f t="shared" si="24"/>
        <v/>
      </c>
      <c r="AC21" s="1012" t="str">
        <f t="shared" si="25"/>
        <v/>
      </c>
      <c r="AD21" s="1012" t="str">
        <f t="shared" si="26"/>
        <v/>
      </c>
      <c r="AE21" s="1012" t="str">
        <f t="shared" si="27"/>
        <v/>
      </c>
      <c r="AF21" s="1012" t="str">
        <f t="shared" si="28"/>
        <v/>
      </c>
      <c r="AG21" s="1012" t="str">
        <f t="shared" si="29"/>
        <v/>
      </c>
      <c r="AH21" s="1012" t="str">
        <f t="shared" si="30"/>
        <v/>
      </c>
      <c r="AI21" s="1012" t="str">
        <f t="shared" si="31"/>
        <v/>
      </c>
      <c r="AJ21" s="1012" t="str">
        <f t="shared" si="32"/>
        <v/>
      </c>
      <c r="AK21" s="1012" t="str">
        <f t="shared" si="33"/>
        <v/>
      </c>
      <c r="AL21" s="1012" t="str">
        <f t="shared" si="34"/>
        <v/>
      </c>
      <c r="AM21" s="1012" t="str">
        <f t="shared" si="35"/>
        <v/>
      </c>
      <c r="AN21" s="1012" t="str">
        <f t="shared" si="36"/>
        <v/>
      </c>
      <c r="AO21" s="1012" t="str">
        <f t="shared" si="37"/>
        <v/>
      </c>
      <c r="AP21" s="1012" t="str">
        <f t="shared" si="38"/>
        <v/>
      </c>
      <c r="AQ21" s="1012" t="str">
        <f t="shared" si="39"/>
        <v/>
      </c>
      <c r="AR21" s="1012" t="str">
        <f t="shared" si="40"/>
        <v/>
      </c>
      <c r="AS21" s="1012" t="str">
        <f t="shared" si="41"/>
        <v/>
      </c>
      <c r="AT21" s="1012" t="str">
        <f t="shared" si="42"/>
        <v/>
      </c>
      <c r="AU21" s="1012" t="str">
        <f t="shared" si="43"/>
        <v/>
      </c>
      <c r="AV21" s="1012" t="str">
        <f t="shared" si="44"/>
        <v/>
      </c>
      <c r="AW21" s="1012" t="str">
        <f t="shared" si="45"/>
        <v/>
      </c>
      <c r="AX21" s="1012" t="str">
        <f t="shared" si="46"/>
        <v/>
      </c>
      <c r="AY21" s="1012" t="str">
        <f t="shared" si="47"/>
        <v/>
      </c>
      <c r="AZ21" s="1012" t="str">
        <f t="shared" si="48"/>
        <v/>
      </c>
      <c r="BA21" s="1012" t="str">
        <f t="shared" si="49"/>
        <v/>
      </c>
      <c r="BB21" s="1012" t="str">
        <f t="shared" si="50"/>
        <v/>
      </c>
      <c r="BC21" s="1012" t="str">
        <f t="shared" si="51"/>
        <v/>
      </c>
      <c r="BD21" s="1012" t="str">
        <f t="shared" si="52"/>
        <v/>
      </c>
      <c r="BE21" s="1012" t="str">
        <f t="shared" si="53"/>
        <v/>
      </c>
      <c r="BF21" s="1012" t="str">
        <f t="shared" si="54"/>
        <v/>
      </c>
      <c r="BG21" s="1012" t="str">
        <f t="shared" si="55"/>
        <v/>
      </c>
      <c r="BH21" s="1012" t="str">
        <f t="shared" si="56"/>
        <v/>
      </c>
      <c r="BI21" s="1012" t="str">
        <f t="shared" si="57"/>
        <v/>
      </c>
      <c r="BJ21" s="1012" t="str">
        <f t="shared" si="58"/>
        <v/>
      </c>
      <c r="BK21" s="1012" t="str">
        <f t="shared" si="59"/>
        <v/>
      </c>
      <c r="BL21" s="1012" t="str">
        <f t="shared" si="60"/>
        <v/>
      </c>
      <c r="BM21" s="1012" t="str">
        <f t="shared" si="61"/>
        <v/>
      </c>
      <c r="BN21" s="1012" t="str">
        <f t="shared" si="62"/>
        <v/>
      </c>
      <c r="BO21" s="1012" t="str">
        <f t="shared" si="63"/>
        <v/>
      </c>
      <c r="BP21" s="1012" t="str">
        <f t="shared" si="64"/>
        <v/>
      </c>
      <c r="BQ21" s="1012" t="str">
        <f t="shared" si="65"/>
        <v/>
      </c>
      <c r="BR21" s="1012" t="str">
        <f t="shared" si="66"/>
        <v/>
      </c>
      <c r="BS21" s="1012" t="str">
        <f t="shared" si="67"/>
        <v/>
      </c>
      <c r="BT21" s="1012" t="str">
        <f t="shared" si="68"/>
        <v/>
      </c>
      <c r="BU21" s="1012" t="str">
        <f t="shared" si="69"/>
        <v/>
      </c>
      <c r="BV21" s="1012" t="str">
        <f t="shared" si="70"/>
        <v/>
      </c>
      <c r="BW21" s="1012" t="str">
        <f t="shared" si="71"/>
        <v/>
      </c>
      <c r="BX21" s="1012" t="str">
        <f t="shared" si="72"/>
        <v/>
      </c>
      <c r="BY21" s="1012" t="str">
        <f t="shared" si="73"/>
        <v/>
      </c>
      <c r="BZ21" s="1012" t="str">
        <f t="shared" si="74"/>
        <v/>
      </c>
      <c r="CA21" s="1012" t="str">
        <f t="shared" si="75"/>
        <v/>
      </c>
      <c r="CB21" s="1012" t="str">
        <f t="shared" si="76"/>
        <v/>
      </c>
      <c r="CC21" s="1012" t="str">
        <f t="shared" si="77"/>
        <v/>
      </c>
      <c r="CD21" s="1012" t="str">
        <f t="shared" si="78"/>
        <v/>
      </c>
      <c r="CE21" s="1012" t="str">
        <f t="shared" si="79"/>
        <v/>
      </c>
      <c r="CF21" s="1012" t="str">
        <f t="shared" si="80"/>
        <v/>
      </c>
      <c r="CG21" s="1012" t="str">
        <f t="shared" si="81"/>
        <v/>
      </c>
      <c r="CH21" s="1012" t="str">
        <f t="shared" si="82"/>
        <v/>
      </c>
      <c r="CI21" s="1012" t="str">
        <f t="shared" si="83"/>
        <v/>
      </c>
      <c r="CJ21" s="1012" t="str">
        <f t="shared" si="84"/>
        <v/>
      </c>
      <c r="CK21" s="1012" t="str">
        <f t="shared" si="85"/>
        <v/>
      </c>
      <c r="CL21" s="1012" t="str">
        <f t="shared" si="86"/>
        <v/>
      </c>
      <c r="CM21" s="996"/>
      <c r="CN21" s="995" t="s">
        <v>2766</v>
      </c>
      <c r="CO21" s="995" t="s">
        <v>2651</v>
      </c>
      <c r="CP21" s="995" t="s">
        <v>1008</v>
      </c>
      <c r="CQ21" s="995" t="s">
        <v>2186</v>
      </c>
      <c r="CR21" s="995" t="s">
        <v>2186</v>
      </c>
      <c r="CS21" s="995" t="s">
        <v>2653</v>
      </c>
      <c r="CT21" s="995" t="s">
        <v>2654</v>
      </c>
      <c r="CU21" s="998" t="s">
        <v>2655</v>
      </c>
      <c r="CV21" s="999" t="s">
        <v>2656</v>
      </c>
    </row>
    <row r="22" spans="1:100">
      <c r="A22" s="1013">
        <v>16</v>
      </c>
      <c r="B22" s="995" t="s">
        <v>14</v>
      </c>
      <c r="C22" s="1014" t="str">
        <f t="shared" si="0"/>
        <v>Lait *</v>
      </c>
      <c r="D22" s="1015" t="str">
        <f t="shared" si="1"/>
        <v>Lait</v>
      </c>
      <c r="E22" s="999" t="str">
        <f t="shared" si="2"/>
        <v/>
      </c>
      <c r="F22" s="999" t="str">
        <f t="shared" si="3"/>
        <v/>
      </c>
      <c r="G22" s="999" t="str">
        <f t="shared" si="4"/>
        <v/>
      </c>
      <c r="H22" s="999" t="str">
        <f t="shared" si="5"/>
        <v/>
      </c>
      <c r="I22" s="999" t="str">
        <f t="shared" si="6"/>
        <v/>
      </c>
      <c r="J22" s="999" t="str">
        <f t="shared" si="7"/>
        <v/>
      </c>
      <c r="K22" s="999" t="str">
        <f t="shared" si="8"/>
        <v>X</v>
      </c>
      <c r="L22" s="999" t="str">
        <f t="shared" si="9"/>
        <v/>
      </c>
      <c r="M22" s="999" t="str">
        <f t="shared" si="10"/>
        <v/>
      </c>
      <c r="N22" s="999" t="str">
        <f t="shared" si="11"/>
        <v/>
      </c>
      <c r="O22" s="999" t="str">
        <f t="shared" si="12"/>
        <v/>
      </c>
      <c r="P22" s="999" t="str">
        <f t="shared" si="13"/>
        <v/>
      </c>
      <c r="Q22" s="999" t="str">
        <f t="shared" si="14"/>
        <v/>
      </c>
      <c r="R22" s="999" t="str">
        <f t="shared" si="15"/>
        <v/>
      </c>
      <c r="S22" s="1016" t="str">
        <f t="shared" si="16"/>
        <v/>
      </c>
      <c r="T22" s="994"/>
      <c r="U22" s="1012" t="str">
        <f t="shared" si="17"/>
        <v>Lait</v>
      </c>
      <c r="V22" s="1012" t="str">
        <f t="shared" si="18"/>
        <v>lait</v>
      </c>
      <c r="W22" s="1012" t="str">
        <f t="shared" si="19"/>
        <v>lait</v>
      </c>
      <c r="X22" s="1012" t="str">
        <f t="shared" si="20"/>
        <v>lait</v>
      </c>
      <c r="Y22" s="1012" t="str">
        <f t="shared" si="21"/>
        <v>lait</v>
      </c>
      <c r="Z22" s="1012" t="str">
        <f t="shared" si="22"/>
        <v>lait</v>
      </c>
      <c r="AA22" s="1012" t="str">
        <f t="shared" si="23"/>
        <v xml:space="preserve"> lait </v>
      </c>
      <c r="AB22" s="1012">
        <f t="shared" si="24"/>
        <v>0</v>
      </c>
      <c r="AC22" s="1012">
        <f t="shared" si="25"/>
        <v>0</v>
      </c>
      <c r="AD22" s="1012">
        <f t="shared" si="26"/>
        <v>0</v>
      </c>
      <c r="AE22" s="1012">
        <f t="shared" si="27"/>
        <v>0</v>
      </c>
      <c r="AF22" s="1012" t="str">
        <f t="shared" si="28"/>
        <v/>
      </c>
      <c r="AG22" s="1012">
        <f t="shared" si="29"/>
        <v>0</v>
      </c>
      <c r="AH22" s="1012">
        <f t="shared" si="30"/>
        <v>0</v>
      </c>
      <c r="AI22" s="1012" t="str">
        <f t="shared" si="31"/>
        <v/>
      </c>
      <c r="AJ22" s="1012">
        <f t="shared" si="32"/>
        <v>0</v>
      </c>
      <c r="AK22" s="1012">
        <f t="shared" si="33"/>
        <v>0</v>
      </c>
      <c r="AL22" s="1012">
        <f t="shared" si="34"/>
        <v>0</v>
      </c>
      <c r="AM22" s="1012" t="str">
        <f t="shared" si="35"/>
        <v/>
      </c>
      <c r="AN22" s="1012">
        <f t="shared" si="36"/>
        <v>0</v>
      </c>
      <c r="AO22" s="1012">
        <f t="shared" si="37"/>
        <v>0</v>
      </c>
      <c r="AP22" s="1012">
        <f t="shared" si="38"/>
        <v>0</v>
      </c>
      <c r="AQ22" s="1012">
        <f t="shared" si="39"/>
        <v>0</v>
      </c>
      <c r="AR22" s="1012">
        <f t="shared" si="40"/>
        <v>0</v>
      </c>
      <c r="AS22" s="1012">
        <f t="shared" si="41"/>
        <v>0</v>
      </c>
      <c r="AT22" s="1012">
        <f t="shared" si="42"/>
        <v>0</v>
      </c>
      <c r="AU22" s="1012">
        <f t="shared" si="43"/>
        <v>0</v>
      </c>
      <c r="AV22" s="1012">
        <f t="shared" si="44"/>
        <v>0</v>
      </c>
      <c r="AW22" s="1012">
        <f t="shared" si="45"/>
        <v>0</v>
      </c>
      <c r="AX22" s="1012">
        <f t="shared" si="46"/>
        <v>0</v>
      </c>
      <c r="AY22" s="1012">
        <f t="shared" si="47"/>
        <v>0</v>
      </c>
      <c r="AZ22" s="1012" t="str">
        <f t="shared" si="48"/>
        <v/>
      </c>
      <c r="BA22" s="1012">
        <f t="shared" si="49"/>
        <v>0</v>
      </c>
      <c r="BB22" s="1012" t="str">
        <f t="shared" si="50"/>
        <v/>
      </c>
      <c r="BC22" s="1012">
        <f t="shared" si="51"/>
        <v>0</v>
      </c>
      <c r="BD22" s="1012">
        <f t="shared" si="52"/>
        <v>0</v>
      </c>
      <c r="BE22" s="1012">
        <f t="shared" si="53"/>
        <v>0</v>
      </c>
      <c r="BF22" s="1012" t="str">
        <f t="shared" si="54"/>
        <v/>
      </c>
      <c r="BG22" s="1012">
        <f t="shared" si="55"/>
        <v>0</v>
      </c>
      <c r="BH22" s="1012">
        <f t="shared" si="56"/>
        <v>1</v>
      </c>
      <c r="BI22" s="1012">
        <f t="shared" si="57"/>
        <v>0</v>
      </c>
      <c r="BJ22" s="1012">
        <f t="shared" si="58"/>
        <v>0</v>
      </c>
      <c r="BK22" s="1012">
        <f t="shared" si="59"/>
        <v>0</v>
      </c>
      <c r="BL22" s="1012">
        <f t="shared" si="60"/>
        <v>0</v>
      </c>
      <c r="BM22" s="1012" t="str">
        <f t="shared" si="61"/>
        <v>X</v>
      </c>
      <c r="BN22" s="1012">
        <f t="shared" si="62"/>
        <v>0</v>
      </c>
      <c r="BO22" s="1012">
        <f t="shared" si="63"/>
        <v>0</v>
      </c>
      <c r="BP22" s="1012">
        <f t="shared" si="64"/>
        <v>0</v>
      </c>
      <c r="BQ22" s="1012" t="str">
        <f t="shared" si="65"/>
        <v/>
      </c>
      <c r="BR22" s="1012">
        <f t="shared" si="66"/>
        <v>0</v>
      </c>
      <c r="BS22" s="1012">
        <f t="shared" si="67"/>
        <v>0</v>
      </c>
      <c r="BT22" s="1012" t="str">
        <f t="shared" si="68"/>
        <v/>
      </c>
      <c r="BU22" s="1012">
        <f t="shared" si="69"/>
        <v>0</v>
      </c>
      <c r="BV22" s="1012">
        <f t="shared" si="70"/>
        <v>0</v>
      </c>
      <c r="BW22" s="1012" t="str">
        <f t="shared" si="71"/>
        <v/>
      </c>
      <c r="BX22" s="1012">
        <f t="shared" si="72"/>
        <v>0</v>
      </c>
      <c r="BY22" s="1012">
        <f t="shared" si="73"/>
        <v>0</v>
      </c>
      <c r="BZ22" s="1012" t="str">
        <f t="shared" si="74"/>
        <v/>
      </c>
      <c r="CA22" s="1012">
        <f t="shared" si="75"/>
        <v>0</v>
      </c>
      <c r="CB22" s="1012">
        <f t="shared" si="76"/>
        <v>0</v>
      </c>
      <c r="CC22" s="1012" t="str">
        <f t="shared" si="77"/>
        <v/>
      </c>
      <c r="CD22" s="1012">
        <f t="shared" si="78"/>
        <v>0</v>
      </c>
      <c r="CE22" s="1012">
        <f t="shared" si="79"/>
        <v>0</v>
      </c>
      <c r="CF22" s="1012" t="str">
        <f t="shared" si="80"/>
        <v/>
      </c>
      <c r="CG22" s="1012">
        <f t="shared" si="81"/>
        <v>0</v>
      </c>
      <c r="CH22" s="1012">
        <f t="shared" si="82"/>
        <v>0</v>
      </c>
      <c r="CI22" s="1012">
        <f t="shared" si="83"/>
        <v>0</v>
      </c>
      <c r="CJ22" s="1012">
        <f t="shared" si="84"/>
        <v>0</v>
      </c>
      <c r="CK22" s="1012">
        <f t="shared" si="85"/>
        <v>0</v>
      </c>
      <c r="CL22" s="1012" t="str">
        <f t="shared" si="86"/>
        <v/>
      </c>
      <c r="CM22" s="996"/>
      <c r="CN22" s="995" t="s">
        <v>2767</v>
      </c>
      <c r="CO22" s="995" t="s">
        <v>2651</v>
      </c>
      <c r="CP22" s="995" t="s">
        <v>1008</v>
      </c>
      <c r="CQ22" s="995" t="s">
        <v>2188</v>
      </c>
      <c r="CR22" s="995" t="s">
        <v>2188</v>
      </c>
      <c r="CS22" s="995" t="s">
        <v>2653</v>
      </c>
      <c r="CT22" s="995" t="s">
        <v>2654</v>
      </c>
      <c r="CU22" s="995" t="s">
        <v>2655</v>
      </c>
      <c r="CV22" s="999" t="s">
        <v>2656</v>
      </c>
    </row>
    <row r="23" spans="1:100">
      <c r="A23" s="1013">
        <v>17</v>
      </c>
      <c r="B23" s="995" t="s">
        <v>2768</v>
      </c>
      <c r="C23" s="1014" t="str">
        <f t="shared" si="0"/>
        <v>Crème fraîche *</v>
      </c>
      <c r="D23" s="1015" t="str">
        <f t="shared" si="1"/>
        <v>Lait</v>
      </c>
      <c r="E23" s="999" t="str">
        <f t="shared" si="2"/>
        <v/>
      </c>
      <c r="F23" s="999" t="str">
        <f t="shared" si="3"/>
        <v/>
      </c>
      <c r="G23" s="999" t="str">
        <f t="shared" si="4"/>
        <v/>
      </c>
      <c r="H23" s="999" t="str">
        <f t="shared" si="5"/>
        <v/>
      </c>
      <c r="I23" s="999" t="str">
        <f t="shared" si="6"/>
        <v/>
      </c>
      <c r="J23" s="999" t="str">
        <f t="shared" si="7"/>
        <v/>
      </c>
      <c r="K23" s="999" t="str">
        <f t="shared" si="8"/>
        <v>X</v>
      </c>
      <c r="L23" s="999" t="str">
        <f t="shared" si="9"/>
        <v/>
      </c>
      <c r="M23" s="999" t="str">
        <f t="shared" si="10"/>
        <v/>
      </c>
      <c r="N23" s="999" t="str">
        <f t="shared" si="11"/>
        <v/>
      </c>
      <c r="O23" s="999" t="str">
        <f t="shared" si="12"/>
        <v/>
      </c>
      <c r="P23" s="999" t="str">
        <f t="shared" si="13"/>
        <v/>
      </c>
      <c r="Q23" s="999" t="str">
        <f t="shared" si="14"/>
        <v/>
      </c>
      <c r="R23" s="999" t="str">
        <f t="shared" si="15"/>
        <v/>
      </c>
      <c r="S23" s="1016" t="str">
        <f t="shared" si="16"/>
        <v/>
      </c>
      <c r="T23" s="994"/>
      <c r="U23" s="1012" t="str">
        <f t="shared" si="17"/>
        <v>Crème fraîche</v>
      </c>
      <c r="V23" s="1012" t="str">
        <f t="shared" si="18"/>
        <v>crème fraîche</v>
      </c>
      <c r="W23" s="1012" t="str">
        <f t="shared" si="19"/>
        <v>creme fraîche</v>
      </c>
      <c r="X23" s="1012" t="str">
        <f t="shared" si="20"/>
        <v>creme fraiche</v>
      </c>
      <c r="Y23" s="1012" t="str">
        <f t="shared" si="21"/>
        <v>creme fraiche</v>
      </c>
      <c r="Z23" s="1012" t="str">
        <f t="shared" si="22"/>
        <v>creme fraiche</v>
      </c>
      <c r="AA23" s="1012" t="str">
        <f t="shared" si="23"/>
        <v xml:space="preserve"> creme fraiche </v>
      </c>
      <c r="AB23" s="1012">
        <f t="shared" si="24"/>
        <v>0</v>
      </c>
      <c r="AC23" s="1012">
        <f t="shared" si="25"/>
        <v>0</v>
      </c>
      <c r="AD23" s="1012">
        <f t="shared" si="26"/>
        <v>0</v>
      </c>
      <c r="AE23" s="1012">
        <f t="shared" si="27"/>
        <v>0</v>
      </c>
      <c r="AF23" s="1012" t="str">
        <f t="shared" si="28"/>
        <v/>
      </c>
      <c r="AG23" s="1012">
        <f t="shared" si="29"/>
        <v>0</v>
      </c>
      <c r="AH23" s="1012">
        <f t="shared" si="30"/>
        <v>0</v>
      </c>
      <c r="AI23" s="1012" t="str">
        <f t="shared" si="31"/>
        <v/>
      </c>
      <c r="AJ23" s="1012">
        <f t="shared" si="32"/>
        <v>0</v>
      </c>
      <c r="AK23" s="1012">
        <f t="shared" si="33"/>
        <v>0</v>
      </c>
      <c r="AL23" s="1012">
        <f t="shared" si="34"/>
        <v>0</v>
      </c>
      <c r="AM23" s="1012" t="str">
        <f t="shared" si="35"/>
        <v/>
      </c>
      <c r="AN23" s="1012">
        <f t="shared" si="36"/>
        <v>0</v>
      </c>
      <c r="AO23" s="1012">
        <f t="shared" si="37"/>
        <v>0</v>
      </c>
      <c r="AP23" s="1012">
        <f t="shared" si="38"/>
        <v>0</v>
      </c>
      <c r="AQ23" s="1012">
        <f t="shared" si="39"/>
        <v>0</v>
      </c>
      <c r="AR23" s="1012">
        <f t="shared" si="40"/>
        <v>0</v>
      </c>
      <c r="AS23" s="1012">
        <f t="shared" si="41"/>
        <v>0</v>
      </c>
      <c r="AT23" s="1012">
        <f t="shared" si="42"/>
        <v>0</v>
      </c>
      <c r="AU23" s="1012">
        <f t="shared" si="43"/>
        <v>0</v>
      </c>
      <c r="AV23" s="1012">
        <f t="shared" si="44"/>
        <v>0</v>
      </c>
      <c r="AW23" s="1012">
        <f t="shared" si="45"/>
        <v>0</v>
      </c>
      <c r="AX23" s="1012">
        <f t="shared" si="46"/>
        <v>0</v>
      </c>
      <c r="AY23" s="1012">
        <f t="shared" si="47"/>
        <v>0</v>
      </c>
      <c r="AZ23" s="1012" t="str">
        <f t="shared" si="48"/>
        <v/>
      </c>
      <c r="BA23" s="1012">
        <f t="shared" si="49"/>
        <v>0</v>
      </c>
      <c r="BB23" s="1012" t="str">
        <f t="shared" si="50"/>
        <v/>
      </c>
      <c r="BC23" s="1012">
        <f t="shared" si="51"/>
        <v>0</v>
      </c>
      <c r="BD23" s="1012">
        <f t="shared" si="52"/>
        <v>0</v>
      </c>
      <c r="BE23" s="1012">
        <f t="shared" si="53"/>
        <v>0</v>
      </c>
      <c r="BF23" s="1012" t="str">
        <f t="shared" si="54"/>
        <v/>
      </c>
      <c r="BG23" s="1012">
        <f t="shared" si="55"/>
        <v>2</v>
      </c>
      <c r="BH23" s="1012">
        <f t="shared" si="56"/>
        <v>0</v>
      </c>
      <c r="BI23" s="1012">
        <f t="shared" si="57"/>
        <v>0</v>
      </c>
      <c r="BJ23" s="1012">
        <f t="shared" si="58"/>
        <v>0</v>
      </c>
      <c r="BK23" s="1012">
        <f t="shared" si="59"/>
        <v>0</v>
      </c>
      <c r="BL23" s="1012">
        <f t="shared" si="60"/>
        <v>0</v>
      </c>
      <c r="BM23" s="1012" t="str">
        <f t="shared" si="61"/>
        <v>X</v>
      </c>
      <c r="BN23" s="1012">
        <f t="shared" si="62"/>
        <v>0</v>
      </c>
      <c r="BO23" s="1012">
        <f t="shared" si="63"/>
        <v>0</v>
      </c>
      <c r="BP23" s="1012">
        <f t="shared" si="64"/>
        <v>0</v>
      </c>
      <c r="BQ23" s="1012" t="str">
        <f t="shared" si="65"/>
        <v/>
      </c>
      <c r="BR23" s="1012">
        <f t="shared" si="66"/>
        <v>0</v>
      </c>
      <c r="BS23" s="1012">
        <f t="shared" si="67"/>
        <v>0</v>
      </c>
      <c r="BT23" s="1012" t="str">
        <f t="shared" si="68"/>
        <v/>
      </c>
      <c r="BU23" s="1012">
        <f t="shared" si="69"/>
        <v>0</v>
      </c>
      <c r="BV23" s="1012">
        <f t="shared" si="70"/>
        <v>0</v>
      </c>
      <c r="BW23" s="1012" t="str">
        <f t="shared" si="71"/>
        <v/>
      </c>
      <c r="BX23" s="1012">
        <f t="shared" si="72"/>
        <v>0</v>
      </c>
      <c r="BY23" s="1012">
        <f t="shared" si="73"/>
        <v>0</v>
      </c>
      <c r="BZ23" s="1012" t="str">
        <f t="shared" si="74"/>
        <v/>
      </c>
      <c r="CA23" s="1012">
        <f t="shared" si="75"/>
        <v>0</v>
      </c>
      <c r="CB23" s="1012">
        <f t="shared" si="76"/>
        <v>0</v>
      </c>
      <c r="CC23" s="1012" t="str">
        <f t="shared" si="77"/>
        <v/>
      </c>
      <c r="CD23" s="1012">
        <f t="shared" si="78"/>
        <v>0</v>
      </c>
      <c r="CE23" s="1012">
        <f t="shared" si="79"/>
        <v>0</v>
      </c>
      <c r="CF23" s="1012" t="str">
        <f t="shared" si="80"/>
        <v/>
      </c>
      <c r="CG23" s="1012">
        <f t="shared" si="81"/>
        <v>0</v>
      </c>
      <c r="CH23" s="1012">
        <f t="shared" si="82"/>
        <v>0</v>
      </c>
      <c r="CI23" s="1012">
        <f t="shared" si="83"/>
        <v>0</v>
      </c>
      <c r="CJ23" s="1012">
        <f t="shared" si="84"/>
        <v>0</v>
      </c>
      <c r="CK23" s="1012">
        <f t="shared" si="85"/>
        <v>0</v>
      </c>
      <c r="CL23" s="1012" t="str">
        <f t="shared" si="86"/>
        <v/>
      </c>
      <c r="CM23" s="996"/>
      <c r="CN23" s="995" t="s">
        <v>2769</v>
      </c>
      <c r="CO23" s="995" t="s">
        <v>2651</v>
      </c>
      <c r="CP23" s="995" t="s">
        <v>1008</v>
      </c>
      <c r="CQ23" s="995" t="s">
        <v>2770</v>
      </c>
      <c r="CR23" s="995" t="s">
        <v>2770</v>
      </c>
      <c r="CS23" s="995" t="s">
        <v>2653</v>
      </c>
      <c r="CT23" s="995" t="s">
        <v>2654</v>
      </c>
      <c r="CU23" s="995" t="s">
        <v>2655</v>
      </c>
      <c r="CV23" s="999" t="s">
        <v>2656</v>
      </c>
    </row>
    <row r="24" spans="1:100">
      <c r="A24" s="1013">
        <v>18</v>
      </c>
      <c r="B24" s="995" t="s">
        <v>2771</v>
      </c>
      <c r="C24" s="1014" t="str">
        <f t="shared" si="0"/>
        <v>Farine *</v>
      </c>
      <c r="D24" s="1015" t="str">
        <f t="shared" si="1"/>
        <v>Céréales contenant du gluten</v>
      </c>
      <c r="E24" s="999" t="str">
        <f t="shared" si="2"/>
        <v>X</v>
      </c>
      <c r="F24" s="999" t="str">
        <f t="shared" si="3"/>
        <v/>
      </c>
      <c r="G24" s="999" t="str">
        <f t="shared" si="4"/>
        <v/>
      </c>
      <c r="H24" s="999" t="str">
        <f t="shared" si="5"/>
        <v/>
      </c>
      <c r="I24" s="999" t="str">
        <f t="shared" si="6"/>
        <v/>
      </c>
      <c r="J24" s="999" t="str">
        <f t="shared" si="7"/>
        <v/>
      </c>
      <c r="K24" s="999" t="str">
        <f t="shared" si="8"/>
        <v/>
      </c>
      <c r="L24" s="999" t="str">
        <f t="shared" si="9"/>
        <v/>
      </c>
      <c r="M24" s="999" t="str">
        <f t="shared" si="10"/>
        <v/>
      </c>
      <c r="N24" s="999" t="str">
        <f t="shared" si="11"/>
        <v/>
      </c>
      <c r="O24" s="999" t="str">
        <f t="shared" si="12"/>
        <v/>
      </c>
      <c r="P24" s="999" t="str">
        <f t="shared" si="13"/>
        <v/>
      </c>
      <c r="Q24" s="999" t="str">
        <f t="shared" si="14"/>
        <v/>
      </c>
      <c r="R24" s="999" t="str">
        <f t="shared" si="15"/>
        <v/>
      </c>
      <c r="S24" s="1016" t="str">
        <f t="shared" si="16"/>
        <v/>
      </c>
      <c r="T24" s="994"/>
      <c r="U24" s="1012" t="str">
        <f t="shared" si="17"/>
        <v>Farine</v>
      </c>
      <c r="V24" s="1012" t="str">
        <f t="shared" si="18"/>
        <v>farine</v>
      </c>
      <c r="W24" s="1012" t="str">
        <f t="shared" si="19"/>
        <v>farine</v>
      </c>
      <c r="X24" s="1012" t="str">
        <f t="shared" si="20"/>
        <v>farine</v>
      </c>
      <c r="Y24" s="1012" t="str">
        <f t="shared" si="21"/>
        <v>farine</v>
      </c>
      <c r="Z24" s="1012" t="str">
        <f t="shared" si="22"/>
        <v>farine</v>
      </c>
      <c r="AA24" s="1012" t="str">
        <f t="shared" si="23"/>
        <v xml:space="preserve"> farine </v>
      </c>
      <c r="AB24" s="1012">
        <f t="shared" si="24"/>
        <v>1</v>
      </c>
      <c r="AC24" s="1012">
        <f t="shared" si="25"/>
        <v>0</v>
      </c>
      <c r="AD24" s="1012">
        <f t="shared" si="26"/>
        <v>0</v>
      </c>
      <c r="AE24" s="1012">
        <f t="shared" si="27"/>
        <v>0</v>
      </c>
      <c r="AF24" s="1012" t="str">
        <f t="shared" si="28"/>
        <v>X</v>
      </c>
      <c r="AG24" s="1012">
        <f t="shared" si="29"/>
        <v>0</v>
      </c>
      <c r="AH24" s="1012">
        <f t="shared" si="30"/>
        <v>0</v>
      </c>
      <c r="AI24" s="1012" t="str">
        <f t="shared" si="31"/>
        <v/>
      </c>
      <c r="AJ24" s="1012">
        <f t="shared" si="32"/>
        <v>0</v>
      </c>
      <c r="AK24" s="1012">
        <f t="shared" si="33"/>
        <v>0</v>
      </c>
      <c r="AL24" s="1012">
        <f t="shared" si="34"/>
        <v>0</v>
      </c>
      <c r="AM24" s="1012" t="str">
        <f t="shared" si="35"/>
        <v/>
      </c>
      <c r="AN24" s="1012">
        <f t="shared" si="36"/>
        <v>0</v>
      </c>
      <c r="AO24" s="1012">
        <f t="shared" si="37"/>
        <v>0</v>
      </c>
      <c r="AP24" s="1012">
        <f t="shared" si="38"/>
        <v>0</v>
      </c>
      <c r="AQ24" s="1012">
        <f t="shared" si="39"/>
        <v>0</v>
      </c>
      <c r="AR24" s="1012">
        <f t="shared" si="40"/>
        <v>0</v>
      </c>
      <c r="AS24" s="1012">
        <f t="shared" si="41"/>
        <v>0</v>
      </c>
      <c r="AT24" s="1012">
        <f t="shared" si="42"/>
        <v>0</v>
      </c>
      <c r="AU24" s="1012">
        <f t="shared" si="43"/>
        <v>0</v>
      </c>
      <c r="AV24" s="1012">
        <f t="shared" si="44"/>
        <v>0</v>
      </c>
      <c r="AW24" s="1012">
        <f t="shared" si="45"/>
        <v>0</v>
      </c>
      <c r="AX24" s="1012">
        <f t="shared" si="46"/>
        <v>0</v>
      </c>
      <c r="AY24" s="1012">
        <f t="shared" si="47"/>
        <v>0</v>
      </c>
      <c r="AZ24" s="1012" t="str">
        <f t="shared" si="48"/>
        <v/>
      </c>
      <c r="BA24" s="1012">
        <f t="shared" si="49"/>
        <v>0</v>
      </c>
      <c r="BB24" s="1012" t="str">
        <f t="shared" si="50"/>
        <v/>
      </c>
      <c r="BC24" s="1012">
        <f t="shared" si="51"/>
        <v>0</v>
      </c>
      <c r="BD24" s="1012">
        <f t="shared" si="52"/>
        <v>0</v>
      </c>
      <c r="BE24" s="1012">
        <f t="shared" si="53"/>
        <v>0</v>
      </c>
      <c r="BF24" s="1012" t="str">
        <f t="shared" si="54"/>
        <v/>
      </c>
      <c r="BG24" s="1012">
        <f t="shared" si="55"/>
        <v>0</v>
      </c>
      <c r="BH24" s="1012">
        <f t="shared" si="56"/>
        <v>0</v>
      </c>
      <c r="BI24" s="1012">
        <f t="shared" si="57"/>
        <v>0</v>
      </c>
      <c r="BJ24" s="1012">
        <f t="shared" si="58"/>
        <v>0</v>
      </c>
      <c r="BK24" s="1012">
        <f t="shared" si="59"/>
        <v>0</v>
      </c>
      <c r="BL24" s="1012">
        <f t="shared" si="60"/>
        <v>0</v>
      </c>
      <c r="BM24" s="1012" t="str">
        <f t="shared" si="61"/>
        <v/>
      </c>
      <c r="BN24" s="1012">
        <f t="shared" si="62"/>
        <v>0</v>
      </c>
      <c r="BO24" s="1012">
        <f t="shared" si="63"/>
        <v>0</v>
      </c>
      <c r="BP24" s="1012">
        <f t="shared" si="64"/>
        <v>0</v>
      </c>
      <c r="BQ24" s="1012" t="str">
        <f t="shared" si="65"/>
        <v/>
      </c>
      <c r="BR24" s="1012">
        <f t="shared" si="66"/>
        <v>0</v>
      </c>
      <c r="BS24" s="1012">
        <f t="shared" si="67"/>
        <v>0</v>
      </c>
      <c r="BT24" s="1012" t="str">
        <f t="shared" si="68"/>
        <v/>
      </c>
      <c r="BU24" s="1012">
        <f t="shared" si="69"/>
        <v>0</v>
      </c>
      <c r="BV24" s="1012">
        <f t="shared" si="70"/>
        <v>0</v>
      </c>
      <c r="BW24" s="1012" t="str">
        <f t="shared" si="71"/>
        <v/>
      </c>
      <c r="BX24" s="1012">
        <f t="shared" si="72"/>
        <v>0</v>
      </c>
      <c r="BY24" s="1012">
        <f t="shared" si="73"/>
        <v>0</v>
      </c>
      <c r="BZ24" s="1012" t="str">
        <f t="shared" si="74"/>
        <v/>
      </c>
      <c r="CA24" s="1012">
        <f t="shared" si="75"/>
        <v>0</v>
      </c>
      <c r="CB24" s="1012">
        <f t="shared" si="76"/>
        <v>0</v>
      </c>
      <c r="CC24" s="1012" t="str">
        <f t="shared" si="77"/>
        <v/>
      </c>
      <c r="CD24" s="1012">
        <f t="shared" si="78"/>
        <v>0</v>
      </c>
      <c r="CE24" s="1012">
        <f t="shared" si="79"/>
        <v>0</v>
      </c>
      <c r="CF24" s="1012" t="str">
        <f t="shared" si="80"/>
        <v/>
      </c>
      <c r="CG24" s="1012">
        <f t="shared" si="81"/>
        <v>0</v>
      </c>
      <c r="CH24" s="1012">
        <f t="shared" si="82"/>
        <v>0</v>
      </c>
      <c r="CI24" s="1012">
        <f t="shared" si="83"/>
        <v>0</v>
      </c>
      <c r="CJ24" s="1012">
        <f t="shared" si="84"/>
        <v>0</v>
      </c>
      <c r="CK24" s="1012">
        <f t="shared" si="85"/>
        <v>0</v>
      </c>
      <c r="CL24" s="1012" t="str">
        <f t="shared" si="86"/>
        <v/>
      </c>
      <c r="CM24" s="996"/>
      <c r="CN24" s="995" t="s">
        <v>2772</v>
      </c>
      <c r="CO24" s="995" t="s">
        <v>2651</v>
      </c>
      <c r="CP24" s="995" t="s">
        <v>1008</v>
      </c>
      <c r="CQ24" s="995" t="s">
        <v>2192</v>
      </c>
      <c r="CR24" s="995" t="s">
        <v>2192</v>
      </c>
      <c r="CS24" s="995" t="s">
        <v>2653</v>
      </c>
      <c r="CT24" s="995" t="s">
        <v>2654</v>
      </c>
      <c r="CU24" s="995" t="s">
        <v>2655</v>
      </c>
      <c r="CV24" s="999" t="s">
        <v>2656</v>
      </c>
    </row>
    <row r="25" spans="1:100">
      <c r="A25" s="1013">
        <v>19</v>
      </c>
      <c r="B25" s="995" t="s">
        <v>2773</v>
      </c>
      <c r="C25" s="1014" t="str">
        <f t="shared" si="0"/>
        <v>Beurre ou margarine *</v>
      </c>
      <c r="D25" s="1015" t="str">
        <f t="shared" si="1"/>
        <v>Lait</v>
      </c>
      <c r="E25" s="999" t="str">
        <f t="shared" si="2"/>
        <v/>
      </c>
      <c r="F25" s="999" t="str">
        <f t="shared" si="3"/>
        <v/>
      </c>
      <c r="G25" s="999" t="str">
        <f t="shared" si="4"/>
        <v/>
      </c>
      <c r="H25" s="999" t="str">
        <f t="shared" si="5"/>
        <v/>
      </c>
      <c r="I25" s="999" t="str">
        <f t="shared" si="6"/>
        <v/>
      </c>
      <c r="J25" s="999" t="str">
        <f t="shared" si="7"/>
        <v>?</v>
      </c>
      <c r="K25" s="999" t="str">
        <f t="shared" si="8"/>
        <v>X</v>
      </c>
      <c r="L25" s="999" t="str">
        <f t="shared" si="9"/>
        <v/>
      </c>
      <c r="M25" s="999" t="str">
        <f t="shared" si="10"/>
        <v/>
      </c>
      <c r="N25" s="999" t="str">
        <f t="shared" si="11"/>
        <v/>
      </c>
      <c r="O25" s="999" t="str">
        <f t="shared" si="12"/>
        <v/>
      </c>
      <c r="P25" s="999" t="str">
        <f t="shared" si="13"/>
        <v/>
      </c>
      <c r="Q25" s="999" t="str">
        <f t="shared" si="14"/>
        <v/>
      </c>
      <c r="R25" s="999" t="str">
        <f t="shared" si="15"/>
        <v/>
      </c>
      <c r="S25" s="1016" t="str">
        <f t="shared" si="16"/>
        <v>Soja</v>
      </c>
      <c r="T25" s="994"/>
      <c r="U25" s="1012" t="str">
        <f t="shared" si="17"/>
        <v>Beurre ou margarine</v>
      </c>
      <c r="V25" s="1012" t="str">
        <f t="shared" si="18"/>
        <v>beurre ou margarine</v>
      </c>
      <c r="W25" s="1012" t="str">
        <f t="shared" si="19"/>
        <v>beurre ou margarine</v>
      </c>
      <c r="X25" s="1012" t="str">
        <f t="shared" si="20"/>
        <v>beurre ou margarine</v>
      </c>
      <c r="Y25" s="1012" t="str">
        <f t="shared" si="21"/>
        <v>beurre ou margarine</v>
      </c>
      <c r="Z25" s="1012" t="str">
        <f t="shared" si="22"/>
        <v>beurre ou margarine</v>
      </c>
      <c r="AA25" s="1012" t="str">
        <f t="shared" si="23"/>
        <v xml:space="preserve"> beurre ou margarine </v>
      </c>
      <c r="AB25" s="1012">
        <f t="shared" si="24"/>
        <v>0</v>
      </c>
      <c r="AC25" s="1012">
        <f t="shared" si="25"/>
        <v>0</v>
      </c>
      <c r="AD25" s="1012">
        <f t="shared" si="26"/>
        <v>0</v>
      </c>
      <c r="AE25" s="1012">
        <f t="shared" si="27"/>
        <v>0</v>
      </c>
      <c r="AF25" s="1012" t="str">
        <f t="shared" si="28"/>
        <v/>
      </c>
      <c r="AG25" s="1012">
        <f t="shared" si="29"/>
        <v>0</v>
      </c>
      <c r="AH25" s="1012">
        <f t="shared" si="30"/>
        <v>0</v>
      </c>
      <c r="AI25" s="1012" t="str">
        <f t="shared" si="31"/>
        <v/>
      </c>
      <c r="AJ25" s="1012">
        <f t="shared" si="32"/>
        <v>0</v>
      </c>
      <c r="AK25" s="1012">
        <f t="shared" si="33"/>
        <v>0</v>
      </c>
      <c r="AL25" s="1012">
        <f t="shared" si="34"/>
        <v>0</v>
      </c>
      <c r="AM25" s="1012" t="str">
        <f t="shared" si="35"/>
        <v/>
      </c>
      <c r="AN25" s="1012">
        <f t="shared" si="36"/>
        <v>0</v>
      </c>
      <c r="AO25" s="1012">
        <f t="shared" si="37"/>
        <v>0</v>
      </c>
      <c r="AP25" s="1012">
        <f t="shared" si="38"/>
        <v>0</v>
      </c>
      <c r="AQ25" s="1012">
        <f t="shared" si="39"/>
        <v>0</v>
      </c>
      <c r="AR25" s="1012">
        <f t="shared" si="40"/>
        <v>0</v>
      </c>
      <c r="AS25" s="1012">
        <f t="shared" si="41"/>
        <v>0</v>
      </c>
      <c r="AT25" s="1012">
        <f t="shared" si="42"/>
        <v>0</v>
      </c>
      <c r="AU25" s="1012">
        <f t="shared" si="43"/>
        <v>0</v>
      </c>
      <c r="AV25" s="1012">
        <f t="shared" si="44"/>
        <v>0</v>
      </c>
      <c r="AW25" s="1012">
        <f t="shared" si="45"/>
        <v>0</v>
      </c>
      <c r="AX25" s="1012">
        <f t="shared" si="46"/>
        <v>0</v>
      </c>
      <c r="AY25" s="1012">
        <f t="shared" si="47"/>
        <v>0</v>
      </c>
      <c r="AZ25" s="1012" t="str">
        <f t="shared" si="48"/>
        <v/>
      </c>
      <c r="BA25" s="1012">
        <f t="shared" si="49"/>
        <v>0</v>
      </c>
      <c r="BB25" s="1012" t="str">
        <f t="shared" si="50"/>
        <v/>
      </c>
      <c r="BC25" s="1012">
        <f t="shared" si="51"/>
        <v>0</v>
      </c>
      <c r="BD25" s="1012">
        <f t="shared" si="52"/>
        <v>0</v>
      </c>
      <c r="BE25" s="1012">
        <f t="shared" si="53"/>
        <v>1</v>
      </c>
      <c r="BF25" s="1012" t="str">
        <f t="shared" si="54"/>
        <v>?</v>
      </c>
      <c r="BG25" s="1012">
        <f t="shared" si="55"/>
        <v>1</v>
      </c>
      <c r="BH25" s="1012">
        <f t="shared" si="56"/>
        <v>0</v>
      </c>
      <c r="BI25" s="1012">
        <f t="shared" si="57"/>
        <v>0</v>
      </c>
      <c r="BJ25" s="1012">
        <f t="shared" si="58"/>
        <v>0</v>
      </c>
      <c r="BK25" s="1012">
        <f t="shared" si="59"/>
        <v>1</v>
      </c>
      <c r="BL25" s="1012">
        <f t="shared" si="60"/>
        <v>0</v>
      </c>
      <c r="BM25" s="1012" t="str">
        <f t="shared" si="61"/>
        <v>X</v>
      </c>
      <c r="BN25" s="1012">
        <f t="shared" si="62"/>
        <v>0</v>
      </c>
      <c r="BO25" s="1012">
        <f t="shared" si="63"/>
        <v>0</v>
      </c>
      <c r="BP25" s="1012">
        <f t="shared" si="64"/>
        <v>0</v>
      </c>
      <c r="BQ25" s="1012" t="str">
        <f t="shared" si="65"/>
        <v/>
      </c>
      <c r="BR25" s="1012">
        <f t="shared" si="66"/>
        <v>0</v>
      </c>
      <c r="BS25" s="1012">
        <f t="shared" si="67"/>
        <v>0</v>
      </c>
      <c r="BT25" s="1012" t="str">
        <f t="shared" si="68"/>
        <v/>
      </c>
      <c r="BU25" s="1012">
        <f t="shared" si="69"/>
        <v>0</v>
      </c>
      <c r="BV25" s="1012">
        <f t="shared" si="70"/>
        <v>0</v>
      </c>
      <c r="BW25" s="1012" t="str">
        <f t="shared" si="71"/>
        <v/>
      </c>
      <c r="BX25" s="1012">
        <f t="shared" si="72"/>
        <v>0</v>
      </c>
      <c r="BY25" s="1012">
        <f t="shared" si="73"/>
        <v>0</v>
      </c>
      <c r="BZ25" s="1012" t="str">
        <f t="shared" si="74"/>
        <v/>
      </c>
      <c r="CA25" s="1012">
        <f t="shared" si="75"/>
        <v>0</v>
      </c>
      <c r="CB25" s="1012">
        <f t="shared" si="76"/>
        <v>0</v>
      </c>
      <c r="CC25" s="1012" t="str">
        <f t="shared" si="77"/>
        <v/>
      </c>
      <c r="CD25" s="1012">
        <f t="shared" si="78"/>
        <v>0</v>
      </c>
      <c r="CE25" s="1012">
        <f t="shared" si="79"/>
        <v>0</v>
      </c>
      <c r="CF25" s="1012" t="str">
        <f t="shared" si="80"/>
        <v/>
      </c>
      <c r="CG25" s="1012">
        <f t="shared" si="81"/>
        <v>0</v>
      </c>
      <c r="CH25" s="1012">
        <f t="shared" si="82"/>
        <v>0</v>
      </c>
      <c r="CI25" s="1012">
        <f t="shared" si="83"/>
        <v>0</v>
      </c>
      <c r="CJ25" s="1012">
        <f t="shared" si="84"/>
        <v>0</v>
      </c>
      <c r="CK25" s="1012">
        <f t="shared" si="85"/>
        <v>0</v>
      </c>
      <c r="CL25" s="1012" t="str">
        <f t="shared" si="86"/>
        <v/>
      </c>
      <c r="CM25" s="996"/>
      <c r="CN25" s="995" t="s">
        <v>2774</v>
      </c>
      <c r="CO25" s="995" t="s">
        <v>2651</v>
      </c>
      <c r="CP25" s="995" t="s">
        <v>1008</v>
      </c>
      <c r="CQ25" s="995" t="s">
        <v>2194</v>
      </c>
      <c r="CR25" s="995" t="s">
        <v>2194</v>
      </c>
      <c r="CS25" s="995" t="s">
        <v>2653</v>
      </c>
      <c r="CT25" s="995" t="s">
        <v>2654</v>
      </c>
      <c r="CU25" s="995" t="s">
        <v>2655</v>
      </c>
      <c r="CV25" s="999" t="s">
        <v>2656</v>
      </c>
    </row>
    <row r="26" spans="1:100">
      <c r="A26" s="1013">
        <v>20</v>
      </c>
      <c r="B26" s="995" t="s">
        <v>2775</v>
      </c>
      <c r="C26" s="1014" t="str">
        <f t="shared" si="0"/>
        <v>Sel</v>
      </c>
      <c r="D26" s="1015" t="str">
        <f t="shared" si="1"/>
        <v/>
      </c>
      <c r="E26" s="999" t="str">
        <f t="shared" si="2"/>
        <v/>
      </c>
      <c r="F26" s="999" t="str">
        <f t="shared" si="3"/>
        <v/>
      </c>
      <c r="G26" s="999" t="str">
        <f t="shared" si="4"/>
        <v/>
      </c>
      <c r="H26" s="999" t="str">
        <f t="shared" si="5"/>
        <v/>
      </c>
      <c r="I26" s="999" t="str">
        <f t="shared" si="6"/>
        <v/>
      </c>
      <c r="J26" s="999" t="str">
        <f t="shared" si="7"/>
        <v/>
      </c>
      <c r="K26" s="999" t="str">
        <f t="shared" si="8"/>
        <v/>
      </c>
      <c r="L26" s="999" t="str">
        <f t="shared" si="9"/>
        <v/>
      </c>
      <c r="M26" s="999" t="str">
        <f t="shared" si="10"/>
        <v/>
      </c>
      <c r="N26" s="999" t="str">
        <f t="shared" si="11"/>
        <v/>
      </c>
      <c r="O26" s="999" t="str">
        <f t="shared" si="12"/>
        <v/>
      </c>
      <c r="P26" s="999" t="str">
        <f t="shared" si="13"/>
        <v/>
      </c>
      <c r="Q26" s="999" t="str">
        <f t="shared" si="14"/>
        <v/>
      </c>
      <c r="R26" s="999" t="str">
        <f t="shared" si="15"/>
        <v/>
      </c>
      <c r="S26" s="1016" t="str">
        <f t="shared" si="16"/>
        <v/>
      </c>
      <c r="T26" s="994"/>
      <c r="U26" s="1012" t="str">
        <f t="shared" si="17"/>
        <v>Sel</v>
      </c>
      <c r="V26" s="1012" t="str">
        <f t="shared" si="18"/>
        <v>sel</v>
      </c>
      <c r="W26" s="1012" t="str">
        <f t="shared" si="19"/>
        <v>sel</v>
      </c>
      <c r="X26" s="1012" t="str">
        <f t="shared" si="20"/>
        <v>sel</v>
      </c>
      <c r="Y26" s="1012" t="str">
        <f t="shared" si="21"/>
        <v>sel</v>
      </c>
      <c r="Z26" s="1012" t="str">
        <f t="shared" si="22"/>
        <v>sel</v>
      </c>
      <c r="AA26" s="1012" t="str">
        <f t="shared" si="23"/>
        <v xml:space="preserve"> sel </v>
      </c>
      <c r="AB26" s="1012">
        <f t="shared" si="24"/>
        <v>0</v>
      </c>
      <c r="AC26" s="1012">
        <f t="shared" si="25"/>
        <v>0</v>
      </c>
      <c r="AD26" s="1012">
        <f t="shared" si="26"/>
        <v>0</v>
      </c>
      <c r="AE26" s="1012">
        <f t="shared" si="27"/>
        <v>0</v>
      </c>
      <c r="AF26" s="1012" t="str">
        <f t="shared" si="28"/>
        <v/>
      </c>
      <c r="AG26" s="1012">
        <f t="shared" si="29"/>
        <v>0</v>
      </c>
      <c r="AH26" s="1012">
        <f t="shared" si="30"/>
        <v>0</v>
      </c>
      <c r="AI26" s="1012" t="str">
        <f t="shared" si="31"/>
        <v/>
      </c>
      <c r="AJ26" s="1012">
        <f t="shared" si="32"/>
        <v>0</v>
      </c>
      <c r="AK26" s="1012">
        <f t="shared" si="33"/>
        <v>0</v>
      </c>
      <c r="AL26" s="1012">
        <f t="shared" si="34"/>
        <v>0</v>
      </c>
      <c r="AM26" s="1012" t="str">
        <f t="shared" si="35"/>
        <v/>
      </c>
      <c r="AN26" s="1012">
        <f t="shared" si="36"/>
        <v>0</v>
      </c>
      <c r="AO26" s="1012">
        <f t="shared" si="37"/>
        <v>0</v>
      </c>
      <c r="AP26" s="1012">
        <f t="shared" si="38"/>
        <v>0</v>
      </c>
      <c r="AQ26" s="1012">
        <f t="shared" si="39"/>
        <v>0</v>
      </c>
      <c r="AR26" s="1012">
        <f t="shared" si="40"/>
        <v>0</v>
      </c>
      <c r="AS26" s="1012">
        <f t="shared" si="41"/>
        <v>0</v>
      </c>
      <c r="AT26" s="1012">
        <f t="shared" si="42"/>
        <v>0</v>
      </c>
      <c r="AU26" s="1012">
        <f t="shared" si="43"/>
        <v>0</v>
      </c>
      <c r="AV26" s="1012">
        <f t="shared" si="44"/>
        <v>0</v>
      </c>
      <c r="AW26" s="1012">
        <f t="shared" si="45"/>
        <v>0</v>
      </c>
      <c r="AX26" s="1012">
        <f t="shared" si="46"/>
        <v>0</v>
      </c>
      <c r="AY26" s="1012">
        <f t="shared" si="47"/>
        <v>0</v>
      </c>
      <c r="AZ26" s="1012" t="str">
        <f t="shared" si="48"/>
        <v/>
      </c>
      <c r="BA26" s="1012">
        <f t="shared" si="49"/>
        <v>0</v>
      </c>
      <c r="BB26" s="1012" t="str">
        <f t="shared" si="50"/>
        <v/>
      </c>
      <c r="BC26" s="1012">
        <f t="shared" si="51"/>
        <v>0</v>
      </c>
      <c r="BD26" s="1012">
        <f t="shared" si="52"/>
        <v>0</v>
      </c>
      <c r="BE26" s="1012">
        <f t="shared" si="53"/>
        <v>0</v>
      </c>
      <c r="BF26" s="1012" t="str">
        <f t="shared" si="54"/>
        <v/>
      </c>
      <c r="BG26" s="1012">
        <f t="shared" si="55"/>
        <v>0</v>
      </c>
      <c r="BH26" s="1012">
        <f t="shared" si="56"/>
        <v>0</v>
      </c>
      <c r="BI26" s="1012">
        <f t="shared" si="57"/>
        <v>0</v>
      </c>
      <c r="BJ26" s="1012">
        <f t="shared" si="58"/>
        <v>0</v>
      </c>
      <c r="BK26" s="1012">
        <f t="shared" si="59"/>
        <v>0</v>
      </c>
      <c r="BL26" s="1012">
        <f t="shared" si="60"/>
        <v>0</v>
      </c>
      <c r="BM26" s="1012" t="str">
        <f t="shared" si="61"/>
        <v/>
      </c>
      <c r="BN26" s="1012">
        <f t="shared" si="62"/>
        <v>0</v>
      </c>
      <c r="BO26" s="1012">
        <f t="shared" si="63"/>
        <v>0</v>
      </c>
      <c r="BP26" s="1012">
        <f t="shared" si="64"/>
        <v>0</v>
      </c>
      <c r="BQ26" s="1012" t="str">
        <f t="shared" si="65"/>
        <v/>
      </c>
      <c r="BR26" s="1012">
        <f t="shared" si="66"/>
        <v>0</v>
      </c>
      <c r="BS26" s="1012">
        <f t="shared" si="67"/>
        <v>0</v>
      </c>
      <c r="BT26" s="1012" t="str">
        <f t="shared" si="68"/>
        <v/>
      </c>
      <c r="BU26" s="1012">
        <f t="shared" si="69"/>
        <v>0</v>
      </c>
      <c r="BV26" s="1012">
        <f t="shared" si="70"/>
        <v>0</v>
      </c>
      <c r="BW26" s="1012" t="str">
        <f t="shared" si="71"/>
        <v/>
      </c>
      <c r="BX26" s="1012">
        <f t="shared" si="72"/>
        <v>0</v>
      </c>
      <c r="BY26" s="1012">
        <f t="shared" si="73"/>
        <v>0</v>
      </c>
      <c r="BZ26" s="1012" t="str">
        <f t="shared" si="74"/>
        <v/>
      </c>
      <c r="CA26" s="1012">
        <f t="shared" si="75"/>
        <v>0</v>
      </c>
      <c r="CB26" s="1012">
        <f t="shared" si="76"/>
        <v>0</v>
      </c>
      <c r="CC26" s="1012" t="str">
        <f t="shared" si="77"/>
        <v/>
      </c>
      <c r="CD26" s="1012">
        <f t="shared" si="78"/>
        <v>0</v>
      </c>
      <c r="CE26" s="1012">
        <f t="shared" si="79"/>
        <v>0</v>
      </c>
      <c r="CF26" s="1012" t="str">
        <f t="shared" si="80"/>
        <v/>
      </c>
      <c r="CG26" s="1012">
        <f t="shared" si="81"/>
        <v>0</v>
      </c>
      <c r="CH26" s="1012">
        <f t="shared" si="82"/>
        <v>0</v>
      </c>
      <c r="CI26" s="1012">
        <f t="shared" si="83"/>
        <v>0</v>
      </c>
      <c r="CJ26" s="1012">
        <f t="shared" si="84"/>
        <v>0</v>
      </c>
      <c r="CK26" s="1012">
        <f t="shared" si="85"/>
        <v>0</v>
      </c>
      <c r="CL26" s="1012" t="str">
        <f t="shared" si="86"/>
        <v/>
      </c>
      <c r="CM26" s="996"/>
      <c r="CN26" s="995" t="s">
        <v>2776</v>
      </c>
      <c r="CO26" s="995" t="s">
        <v>2651</v>
      </c>
      <c r="CP26" s="995" t="s">
        <v>1008</v>
      </c>
      <c r="CQ26" s="995" t="s">
        <v>280</v>
      </c>
      <c r="CR26" s="995" t="s">
        <v>280</v>
      </c>
      <c r="CS26" s="995" t="s">
        <v>2653</v>
      </c>
      <c r="CT26" s="995" t="s">
        <v>2654</v>
      </c>
      <c r="CU26" s="995" t="s">
        <v>2655</v>
      </c>
      <c r="CV26" s="999" t="s">
        <v>2656</v>
      </c>
    </row>
    <row r="27" spans="1:100">
      <c r="A27" s="1013">
        <v>21</v>
      </c>
      <c r="B27" s="995" t="s">
        <v>2777</v>
      </c>
      <c r="C27" s="1014" t="str">
        <f t="shared" si="0"/>
        <v>Poivre blanc moulu</v>
      </c>
      <c r="D27" s="1015" t="str">
        <f t="shared" si="1"/>
        <v/>
      </c>
      <c r="E27" s="999" t="str">
        <f t="shared" si="2"/>
        <v/>
      </c>
      <c r="F27" s="999" t="str">
        <f t="shared" si="3"/>
        <v/>
      </c>
      <c r="G27" s="999" t="str">
        <f t="shared" si="4"/>
        <v/>
      </c>
      <c r="H27" s="999" t="str">
        <f t="shared" si="5"/>
        <v/>
      </c>
      <c r="I27" s="999" t="str">
        <f t="shared" si="6"/>
        <v/>
      </c>
      <c r="J27" s="999" t="str">
        <f t="shared" si="7"/>
        <v/>
      </c>
      <c r="K27" s="999" t="str">
        <f t="shared" si="8"/>
        <v/>
      </c>
      <c r="L27" s="999" t="str">
        <f t="shared" si="9"/>
        <v/>
      </c>
      <c r="M27" s="999" t="str">
        <f t="shared" si="10"/>
        <v/>
      </c>
      <c r="N27" s="999" t="str">
        <f t="shared" si="11"/>
        <v/>
      </c>
      <c r="O27" s="999" t="str">
        <f t="shared" si="12"/>
        <v/>
      </c>
      <c r="P27" s="999" t="str">
        <f t="shared" si="13"/>
        <v/>
      </c>
      <c r="Q27" s="999" t="str">
        <f t="shared" si="14"/>
        <v/>
      </c>
      <c r="R27" s="999" t="str">
        <f t="shared" si="15"/>
        <v/>
      </c>
      <c r="S27" s="1016" t="str">
        <f t="shared" si="16"/>
        <v/>
      </c>
      <c r="T27" s="994"/>
      <c r="U27" s="1012" t="str">
        <f t="shared" si="17"/>
        <v>Poivre blanc moulu</v>
      </c>
      <c r="V27" s="1012" t="str">
        <f t="shared" si="18"/>
        <v>poivre blanc moulu</v>
      </c>
      <c r="W27" s="1012" t="str">
        <f t="shared" si="19"/>
        <v>poivre blanc moulu</v>
      </c>
      <c r="X27" s="1012" t="str">
        <f t="shared" si="20"/>
        <v>poivre blanc moulu</v>
      </c>
      <c r="Y27" s="1012" t="str">
        <f t="shared" si="21"/>
        <v>poivre blanc moulu</v>
      </c>
      <c r="Z27" s="1012" t="str">
        <f t="shared" si="22"/>
        <v>poivre blanc moulu</v>
      </c>
      <c r="AA27" s="1012" t="str">
        <f t="shared" si="23"/>
        <v xml:space="preserve"> poivre blanc moulu </v>
      </c>
      <c r="AB27" s="1012">
        <f t="shared" si="24"/>
        <v>0</v>
      </c>
      <c r="AC27" s="1012">
        <f t="shared" si="25"/>
        <v>0</v>
      </c>
      <c r="AD27" s="1012">
        <f t="shared" si="26"/>
        <v>0</v>
      </c>
      <c r="AE27" s="1012">
        <f t="shared" si="27"/>
        <v>0</v>
      </c>
      <c r="AF27" s="1012" t="str">
        <f t="shared" si="28"/>
        <v/>
      </c>
      <c r="AG27" s="1012">
        <f t="shared" si="29"/>
        <v>0</v>
      </c>
      <c r="AH27" s="1012">
        <f t="shared" si="30"/>
        <v>0</v>
      </c>
      <c r="AI27" s="1012" t="str">
        <f t="shared" si="31"/>
        <v/>
      </c>
      <c r="AJ27" s="1012">
        <f t="shared" si="32"/>
        <v>0</v>
      </c>
      <c r="AK27" s="1012">
        <f t="shared" si="33"/>
        <v>0</v>
      </c>
      <c r="AL27" s="1012">
        <f t="shared" si="34"/>
        <v>0</v>
      </c>
      <c r="AM27" s="1012" t="str">
        <f t="shared" si="35"/>
        <v/>
      </c>
      <c r="AN27" s="1012">
        <f t="shared" si="36"/>
        <v>0</v>
      </c>
      <c r="AO27" s="1012">
        <f t="shared" si="37"/>
        <v>0</v>
      </c>
      <c r="AP27" s="1012">
        <f t="shared" si="38"/>
        <v>0</v>
      </c>
      <c r="AQ27" s="1012">
        <f t="shared" si="39"/>
        <v>0</v>
      </c>
      <c r="AR27" s="1012">
        <f t="shared" si="40"/>
        <v>0</v>
      </c>
      <c r="AS27" s="1012">
        <f t="shared" si="41"/>
        <v>0</v>
      </c>
      <c r="AT27" s="1012">
        <f t="shared" si="42"/>
        <v>0</v>
      </c>
      <c r="AU27" s="1012">
        <f t="shared" si="43"/>
        <v>0</v>
      </c>
      <c r="AV27" s="1012">
        <f t="shared" si="44"/>
        <v>0</v>
      </c>
      <c r="AW27" s="1012">
        <f t="shared" si="45"/>
        <v>0</v>
      </c>
      <c r="AX27" s="1012">
        <f t="shared" si="46"/>
        <v>0</v>
      </c>
      <c r="AY27" s="1012">
        <f t="shared" si="47"/>
        <v>0</v>
      </c>
      <c r="AZ27" s="1012" t="str">
        <f t="shared" si="48"/>
        <v/>
      </c>
      <c r="BA27" s="1012">
        <f t="shared" si="49"/>
        <v>0</v>
      </c>
      <c r="BB27" s="1012" t="str">
        <f t="shared" si="50"/>
        <v/>
      </c>
      <c r="BC27" s="1012">
        <f t="shared" si="51"/>
        <v>0</v>
      </c>
      <c r="BD27" s="1012">
        <f t="shared" si="52"/>
        <v>0</v>
      </c>
      <c r="BE27" s="1012">
        <f t="shared" si="53"/>
        <v>0</v>
      </c>
      <c r="BF27" s="1012" t="str">
        <f t="shared" si="54"/>
        <v/>
      </c>
      <c r="BG27" s="1012">
        <f t="shared" si="55"/>
        <v>0</v>
      </c>
      <c r="BH27" s="1012">
        <f t="shared" si="56"/>
        <v>0</v>
      </c>
      <c r="BI27" s="1012">
        <f t="shared" si="57"/>
        <v>0</v>
      </c>
      <c r="BJ27" s="1012">
        <f t="shared" si="58"/>
        <v>0</v>
      </c>
      <c r="BK27" s="1012">
        <f t="shared" si="59"/>
        <v>0</v>
      </c>
      <c r="BL27" s="1012">
        <f t="shared" si="60"/>
        <v>0</v>
      </c>
      <c r="BM27" s="1012" t="str">
        <f t="shared" si="61"/>
        <v/>
      </c>
      <c r="BN27" s="1012">
        <f t="shared" si="62"/>
        <v>0</v>
      </c>
      <c r="BO27" s="1012">
        <f t="shared" si="63"/>
        <v>0</v>
      </c>
      <c r="BP27" s="1012">
        <f t="shared" si="64"/>
        <v>0</v>
      </c>
      <c r="BQ27" s="1012" t="str">
        <f t="shared" si="65"/>
        <v/>
      </c>
      <c r="BR27" s="1012">
        <f t="shared" si="66"/>
        <v>0</v>
      </c>
      <c r="BS27" s="1012">
        <f t="shared" si="67"/>
        <v>0</v>
      </c>
      <c r="BT27" s="1012" t="str">
        <f t="shared" si="68"/>
        <v/>
      </c>
      <c r="BU27" s="1012">
        <f t="shared" si="69"/>
        <v>0</v>
      </c>
      <c r="BV27" s="1012">
        <f t="shared" si="70"/>
        <v>0</v>
      </c>
      <c r="BW27" s="1012" t="str">
        <f t="shared" si="71"/>
        <v/>
      </c>
      <c r="BX27" s="1012">
        <f t="shared" si="72"/>
        <v>0</v>
      </c>
      <c r="BY27" s="1012">
        <f t="shared" si="73"/>
        <v>0</v>
      </c>
      <c r="BZ27" s="1012" t="str">
        <f t="shared" si="74"/>
        <v/>
      </c>
      <c r="CA27" s="1012">
        <f t="shared" si="75"/>
        <v>0</v>
      </c>
      <c r="CB27" s="1012">
        <f t="shared" si="76"/>
        <v>0</v>
      </c>
      <c r="CC27" s="1012" t="str">
        <f t="shared" si="77"/>
        <v/>
      </c>
      <c r="CD27" s="1012">
        <f t="shared" si="78"/>
        <v>0</v>
      </c>
      <c r="CE27" s="1012">
        <f t="shared" si="79"/>
        <v>0</v>
      </c>
      <c r="CF27" s="1012" t="str">
        <f t="shared" si="80"/>
        <v/>
      </c>
      <c r="CG27" s="1012">
        <f t="shared" si="81"/>
        <v>0</v>
      </c>
      <c r="CH27" s="1012">
        <f t="shared" si="82"/>
        <v>0</v>
      </c>
      <c r="CI27" s="1012">
        <f t="shared" si="83"/>
        <v>0</v>
      </c>
      <c r="CJ27" s="1012">
        <f t="shared" si="84"/>
        <v>0</v>
      </c>
      <c r="CK27" s="1012">
        <f t="shared" si="85"/>
        <v>0</v>
      </c>
      <c r="CL27" s="1012" t="str">
        <f t="shared" si="86"/>
        <v/>
      </c>
      <c r="CM27" s="996"/>
      <c r="CN27" s="995" t="s">
        <v>2778</v>
      </c>
      <c r="CO27" s="995" t="s">
        <v>2651</v>
      </c>
      <c r="CP27" s="995" t="s">
        <v>1008</v>
      </c>
      <c r="CQ27" s="995" t="s">
        <v>2779</v>
      </c>
      <c r="CR27" s="995" t="s">
        <v>2780</v>
      </c>
      <c r="CS27" s="995" t="s">
        <v>2653</v>
      </c>
      <c r="CT27" s="995" t="s">
        <v>2654</v>
      </c>
      <c r="CU27" s="995" t="s">
        <v>2655</v>
      </c>
      <c r="CV27" s="999" t="s">
        <v>2656</v>
      </c>
    </row>
    <row r="28" spans="1:100">
      <c r="A28" s="1013">
        <v>22</v>
      </c>
      <c r="B28" s="995" t="s">
        <v>2781</v>
      </c>
      <c r="C28" s="1014" t="str">
        <f t="shared" si="0"/>
        <v>Piment de Cayenne</v>
      </c>
      <c r="D28" s="1015" t="str">
        <f t="shared" si="1"/>
        <v/>
      </c>
      <c r="E28" s="999" t="str">
        <f t="shared" si="2"/>
        <v/>
      </c>
      <c r="F28" s="999" t="str">
        <f t="shared" si="3"/>
        <v/>
      </c>
      <c r="G28" s="999" t="str">
        <f t="shared" si="4"/>
        <v/>
      </c>
      <c r="H28" s="999" t="str">
        <f t="shared" si="5"/>
        <v/>
      </c>
      <c r="I28" s="999" t="str">
        <f t="shared" si="6"/>
        <v/>
      </c>
      <c r="J28" s="999" t="str">
        <f t="shared" si="7"/>
        <v/>
      </c>
      <c r="K28" s="999" t="str">
        <f t="shared" si="8"/>
        <v/>
      </c>
      <c r="L28" s="999" t="str">
        <f t="shared" si="9"/>
        <v/>
      </c>
      <c r="M28" s="999" t="str">
        <f t="shared" si="10"/>
        <v/>
      </c>
      <c r="N28" s="999" t="str">
        <f t="shared" si="11"/>
        <v/>
      </c>
      <c r="O28" s="999" t="str">
        <f t="shared" si="12"/>
        <v/>
      </c>
      <c r="P28" s="999" t="str">
        <f t="shared" si="13"/>
        <v/>
      </c>
      <c r="Q28" s="999" t="str">
        <f t="shared" si="14"/>
        <v/>
      </c>
      <c r="R28" s="999" t="str">
        <f t="shared" si="15"/>
        <v/>
      </c>
      <c r="S28" s="1016" t="str">
        <f t="shared" si="16"/>
        <v/>
      </c>
      <c r="T28" s="994"/>
      <c r="U28" s="1012" t="str">
        <f t="shared" si="17"/>
        <v>Piment de Cayenne</v>
      </c>
      <c r="V28" s="1012" t="str">
        <f t="shared" si="18"/>
        <v>piment de cayenne</v>
      </c>
      <c r="W28" s="1012" t="str">
        <f t="shared" si="19"/>
        <v>piment de cayenne</v>
      </c>
      <c r="X28" s="1012" t="str">
        <f t="shared" si="20"/>
        <v>piment de cayenne</v>
      </c>
      <c r="Y28" s="1012" t="str">
        <f t="shared" si="21"/>
        <v>piment de cayenne</v>
      </c>
      <c r="Z28" s="1012" t="str">
        <f t="shared" si="22"/>
        <v>piment de cayenne</v>
      </c>
      <c r="AA28" s="1012" t="str">
        <f t="shared" si="23"/>
        <v xml:space="preserve"> piment de cayenne </v>
      </c>
      <c r="AB28" s="1012">
        <f t="shared" si="24"/>
        <v>0</v>
      </c>
      <c r="AC28" s="1012">
        <f t="shared" si="25"/>
        <v>0</v>
      </c>
      <c r="AD28" s="1012">
        <f t="shared" si="26"/>
        <v>0</v>
      </c>
      <c r="AE28" s="1012">
        <f t="shared" si="27"/>
        <v>0</v>
      </c>
      <c r="AF28" s="1012" t="str">
        <f t="shared" si="28"/>
        <v/>
      </c>
      <c r="AG28" s="1012">
        <f t="shared" si="29"/>
        <v>0</v>
      </c>
      <c r="AH28" s="1012">
        <f t="shared" si="30"/>
        <v>0</v>
      </c>
      <c r="AI28" s="1012" t="str">
        <f t="shared" si="31"/>
        <v/>
      </c>
      <c r="AJ28" s="1012">
        <f t="shared" si="32"/>
        <v>0</v>
      </c>
      <c r="AK28" s="1012">
        <f t="shared" si="33"/>
        <v>0</v>
      </c>
      <c r="AL28" s="1012">
        <f t="shared" si="34"/>
        <v>0</v>
      </c>
      <c r="AM28" s="1012" t="str">
        <f t="shared" si="35"/>
        <v/>
      </c>
      <c r="AN28" s="1012">
        <f t="shared" si="36"/>
        <v>0</v>
      </c>
      <c r="AO28" s="1012">
        <f t="shared" si="37"/>
        <v>0</v>
      </c>
      <c r="AP28" s="1012">
        <f t="shared" si="38"/>
        <v>0</v>
      </c>
      <c r="AQ28" s="1012">
        <f t="shared" si="39"/>
        <v>0</v>
      </c>
      <c r="AR28" s="1012">
        <f t="shared" si="40"/>
        <v>0</v>
      </c>
      <c r="AS28" s="1012">
        <f t="shared" si="41"/>
        <v>0</v>
      </c>
      <c r="AT28" s="1012">
        <f t="shared" si="42"/>
        <v>0</v>
      </c>
      <c r="AU28" s="1012">
        <f t="shared" si="43"/>
        <v>0</v>
      </c>
      <c r="AV28" s="1012">
        <f t="shared" si="44"/>
        <v>0</v>
      </c>
      <c r="AW28" s="1012">
        <f t="shared" si="45"/>
        <v>0</v>
      </c>
      <c r="AX28" s="1012">
        <f t="shared" si="46"/>
        <v>0</v>
      </c>
      <c r="AY28" s="1012">
        <f t="shared" si="47"/>
        <v>0</v>
      </c>
      <c r="AZ28" s="1012" t="str">
        <f t="shared" si="48"/>
        <v/>
      </c>
      <c r="BA28" s="1012">
        <f t="shared" si="49"/>
        <v>0</v>
      </c>
      <c r="BB28" s="1012" t="str">
        <f t="shared" si="50"/>
        <v/>
      </c>
      <c r="BC28" s="1012">
        <f t="shared" si="51"/>
        <v>0</v>
      </c>
      <c r="BD28" s="1012">
        <f t="shared" si="52"/>
        <v>0</v>
      </c>
      <c r="BE28" s="1012">
        <f t="shared" si="53"/>
        <v>0</v>
      </c>
      <c r="BF28" s="1012" t="str">
        <f t="shared" si="54"/>
        <v/>
      </c>
      <c r="BG28" s="1012">
        <f t="shared" si="55"/>
        <v>0</v>
      </c>
      <c r="BH28" s="1012">
        <f t="shared" si="56"/>
        <v>0</v>
      </c>
      <c r="BI28" s="1012">
        <f t="shared" si="57"/>
        <v>0</v>
      </c>
      <c r="BJ28" s="1012">
        <f t="shared" si="58"/>
        <v>0</v>
      </c>
      <c r="BK28" s="1012">
        <f t="shared" si="59"/>
        <v>0</v>
      </c>
      <c r="BL28" s="1012">
        <f t="shared" si="60"/>
        <v>0</v>
      </c>
      <c r="BM28" s="1012" t="str">
        <f t="shared" si="61"/>
        <v/>
      </c>
      <c r="BN28" s="1012">
        <f t="shared" si="62"/>
        <v>0</v>
      </c>
      <c r="BO28" s="1012">
        <f t="shared" si="63"/>
        <v>0</v>
      </c>
      <c r="BP28" s="1012">
        <f t="shared" si="64"/>
        <v>0</v>
      </c>
      <c r="BQ28" s="1012" t="str">
        <f t="shared" si="65"/>
        <v/>
      </c>
      <c r="BR28" s="1012">
        <f t="shared" si="66"/>
        <v>0</v>
      </c>
      <c r="BS28" s="1012">
        <f t="shared" si="67"/>
        <v>0</v>
      </c>
      <c r="BT28" s="1012" t="str">
        <f t="shared" si="68"/>
        <v/>
      </c>
      <c r="BU28" s="1012">
        <f t="shared" si="69"/>
        <v>0</v>
      </c>
      <c r="BV28" s="1012">
        <f t="shared" si="70"/>
        <v>0</v>
      </c>
      <c r="BW28" s="1012" t="str">
        <f t="shared" si="71"/>
        <v/>
      </c>
      <c r="BX28" s="1012">
        <f t="shared" si="72"/>
        <v>0</v>
      </c>
      <c r="BY28" s="1012">
        <f t="shared" si="73"/>
        <v>0</v>
      </c>
      <c r="BZ28" s="1012" t="str">
        <f t="shared" si="74"/>
        <v/>
      </c>
      <c r="CA28" s="1012">
        <f t="shared" si="75"/>
        <v>0</v>
      </c>
      <c r="CB28" s="1012">
        <f t="shared" si="76"/>
        <v>0</v>
      </c>
      <c r="CC28" s="1012" t="str">
        <f t="shared" si="77"/>
        <v/>
      </c>
      <c r="CD28" s="1012">
        <f t="shared" si="78"/>
        <v>0</v>
      </c>
      <c r="CE28" s="1012">
        <f t="shared" si="79"/>
        <v>0</v>
      </c>
      <c r="CF28" s="1012" t="str">
        <f t="shared" si="80"/>
        <v/>
      </c>
      <c r="CG28" s="1012">
        <f t="shared" si="81"/>
        <v>0</v>
      </c>
      <c r="CH28" s="1012">
        <f t="shared" si="82"/>
        <v>0</v>
      </c>
      <c r="CI28" s="1012">
        <f t="shared" si="83"/>
        <v>0</v>
      </c>
      <c r="CJ28" s="1012">
        <f t="shared" si="84"/>
        <v>0</v>
      </c>
      <c r="CK28" s="1012">
        <f t="shared" si="85"/>
        <v>0</v>
      </c>
      <c r="CL28" s="1012" t="str">
        <f t="shared" si="86"/>
        <v/>
      </c>
      <c r="CM28" s="996"/>
      <c r="CN28" s="995" t="s">
        <v>2782</v>
      </c>
      <c r="CO28" s="995" t="s">
        <v>2651</v>
      </c>
      <c r="CP28" s="995" t="s">
        <v>1008</v>
      </c>
      <c r="CQ28" s="995" t="s">
        <v>554</v>
      </c>
      <c r="CR28" s="995" t="s">
        <v>554</v>
      </c>
      <c r="CS28" s="995" t="s">
        <v>2653</v>
      </c>
      <c r="CT28" s="995" t="s">
        <v>2654</v>
      </c>
      <c r="CU28" s="995" t="s">
        <v>2655</v>
      </c>
      <c r="CV28" s="999" t="s">
        <v>2656</v>
      </c>
    </row>
    <row r="29" spans="1:100">
      <c r="A29" s="1013">
        <v>23</v>
      </c>
      <c r="B29" s="995" t="s">
        <v>2783</v>
      </c>
      <c r="C29" s="1014" t="str">
        <f t="shared" si="0"/>
        <v>Muscade</v>
      </c>
      <c r="D29" s="1015" t="str">
        <f t="shared" si="1"/>
        <v/>
      </c>
      <c r="E29" s="999" t="str">
        <f t="shared" si="2"/>
        <v/>
      </c>
      <c r="F29" s="999" t="str">
        <f t="shared" si="3"/>
        <v/>
      </c>
      <c r="G29" s="999" t="str">
        <f t="shared" si="4"/>
        <v/>
      </c>
      <c r="H29" s="999" t="str">
        <f t="shared" si="5"/>
        <v/>
      </c>
      <c r="I29" s="999" t="str">
        <f t="shared" si="6"/>
        <v/>
      </c>
      <c r="J29" s="999" t="str">
        <f t="shared" si="7"/>
        <v/>
      </c>
      <c r="K29" s="999" t="str">
        <f t="shared" si="8"/>
        <v/>
      </c>
      <c r="L29" s="999" t="str">
        <f t="shared" si="9"/>
        <v/>
      </c>
      <c r="M29" s="999" t="str">
        <f t="shared" si="10"/>
        <v/>
      </c>
      <c r="N29" s="999" t="str">
        <f t="shared" si="11"/>
        <v/>
      </c>
      <c r="O29" s="999" t="str">
        <f t="shared" si="12"/>
        <v/>
      </c>
      <c r="P29" s="999" t="str">
        <f t="shared" si="13"/>
        <v/>
      </c>
      <c r="Q29" s="999" t="str">
        <f t="shared" si="14"/>
        <v/>
      </c>
      <c r="R29" s="999" t="str">
        <f t="shared" si="15"/>
        <v/>
      </c>
      <c r="S29" s="1016" t="str">
        <f t="shared" si="16"/>
        <v/>
      </c>
      <c r="T29" s="994"/>
      <c r="U29" s="1012" t="str">
        <f t="shared" si="17"/>
        <v>Muscade</v>
      </c>
      <c r="V29" s="1012" t="str">
        <f t="shared" si="18"/>
        <v>muscade</v>
      </c>
      <c r="W29" s="1012" t="str">
        <f t="shared" si="19"/>
        <v>muscade</v>
      </c>
      <c r="X29" s="1012" t="str">
        <f t="shared" si="20"/>
        <v>muscade</v>
      </c>
      <c r="Y29" s="1012" t="str">
        <f t="shared" si="21"/>
        <v>muscade</v>
      </c>
      <c r="Z29" s="1012" t="str">
        <f t="shared" si="22"/>
        <v>muscade</v>
      </c>
      <c r="AA29" s="1012" t="str">
        <f t="shared" si="23"/>
        <v xml:space="preserve"> muscade </v>
      </c>
      <c r="AB29" s="1012">
        <f t="shared" si="24"/>
        <v>0</v>
      </c>
      <c r="AC29" s="1012">
        <f t="shared" si="25"/>
        <v>0</v>
      </c>
      <c r="AD29" s="1012">
        <f t="shared" si="26"/>
        <v>0</v>
      </c>
      <c r="AE29" s="1012">
        <f t="shared" si="27"/>
        <v>0</v>
      </c>
      <c r="AF29" s="1012" t="str">
        <f t="shared" si="28"/>
        <v/>
      </c>
      <c r="AG29" s="1012">
        <f t="shared" si="29"/>
        <v>0</v>
      </c>
      <c r="AH29" s="1012">
        <f t="shared" si="30"/>
        <v>0</v>
      </c>
      <c r="AI29" s="1012" t="str">
        <f t="shared" si="31"/>
        <v/>
      </c>
      <c r="AJ29" s="1012">
        <f t="shared" si="32"/>
        <v>0</v>
      </c>
      <c r="AK29" s="1012">
        <f t="shared" si="33"/>
        <v>0</v>
      </c>
      <c r="AL29" s="1012">
        <f t="shared" si="34"/>
        <v>0</v>
      </c>
      <c r="AM29" s="1012" t="str">
        <f t="shared" si="35"/>
        <v/>
      </c>
      <c r="AN29" s="1012">
        <f t="shared" si="36"/>
        <v>0</v>
      </c>
      <c r="AO29" s="1012">
        <f t="shared" si="37"/>
        <v>0</v>
      </c>
      <c r="AP29" s="1012">
        <f t="shared" si="38"/>
        <v>0</v>
      </c>
      <c r="AQ29" s="1012">
        <f t="shared" si="39"/>
        <v>0</v>
      </c>
      <c r="AR29" s="1012">
        <f t="shared" si="40"/>
        <v>0</v>
      </c>
      <c r="AS29" s="1012">
        <f t="shared" si="41"/>
        <v>0</v>
      </c>
      <c r="AT29" s="1012">
        <f t="shared" si="42"/>
        <v>0</v>
      </c>
      <c r="AU29" s="1012">
        <f t="shared" si="43"/>
        <v>0</v>
      </c>
      <c r="AV29" s="1012">
        <f t="shared" si="44"/>
        <v>0</v>
      </c>
      <c r="AW29" s="1012">
        <f t="shared" si="45"/>
        <v>0</v>
      </c>
      <c r="AX29" s="1012">
        <f t="shared" si="46"/>
        <v>0</v>
      </c>
      <c r="AY29" s="1012">
        <f t="shared" si="47"/>
        <v>0</v>
      </c>
      <c r="AZ29" s="1012" t="str">
        <f t="shared" si="48"/>
        <v/>
      </c>
      <c r="BA29" s="1012">
        <f t="shared" si="49"/>
        <v>0</v>
      </c>
      <c r="BB29" s="1012" t="str">
        <f t="shared" si="50"/>
        <v/>
      </c>
      <c r="BC29" s="1012">
        <f t="shared" si="51"/>
        <v>0</v>
      </c>
      <c r="BD29" s="1012">
        <f t="shared" si="52"/>
        <v>0</v>
      </c>
      <c r="BE29" s="1012">
        <f t="shared" si="53"/>
        <v>0</v>
      </c>
      <c r="BF29" s="1012" t="str">
        <f t="shared" si="54"/>
        <v/>
      </c>
      <c r="BG29" s="1012">
        <f t="shared" si="55"/>
        <v>0</v>
      </c>
      <c r="BH29" s="1012">
        <f t="shared" si="56"/>
        <v>0</v>
      </c>
      <c r="BI29" s="1012">
        <f t="shared" si="57"/>
        <v>0</v>
      </c>
      <c r="BJ29" s="1012">
        <f t="shared" si="58"/>
        <v>0</v>
      </c>
      <c r="BK29" s="1012">
        <f t="shared" si="59"/>
        <v>0</v>
      </c>
      <c r="BL29" s="1012">
        <f t="shared" si="60"/>
        <v>0</v>
      </c>
      <c r="BM29" s="1012" t="str">
        <f t="shared" si="61"/>
        <v/>
      </c>
      <c r="BN29" s="1012">
        <f t="shared" si="62"/>
        <v>0</v>
      </c>
      <c r="BO29" s="1012">
        <f t="shared" si="63"/>
        <v>1</v>
      </c>
      <c r="BP29" s="1012">
        <f t="shared" si="64"/>
        <v>0</v>
      </c>
      <c r="BQ29" s="1012" t="str">
        <f t="shared" si="65"/>
        <v/>
      </c>
      <c r="BR29" s="1012">
        <f t="shared" si="66"/>
        <v>0</v>
      </c>
      <c r="BS29" s="1012">
        <f t="shared" si="67"/>
        <v>0</v>
      </c>
      <c r="BT29" s="1012" t="str">
        <f t="shared" si="68"/>
        <v/>
      </c>
      <c r="BU29" s="1012">
        <f t="shared" si="69"/>
        <v>0</v>
      </c>
      <c r="BV29" s="1012">
        <f t="shared" si="70"/>
        <v>0</v>
      </c>
      <c r="BW29" s="1012" t="str">
        <f t="shared" si="71"/>
        <v/>
      </c>
      <c r="BX29" s="1012">
        <f t="shared" si="72"/>
        <v>0</v>
      </c>
      <c r="BY29" s="1012">
        <f t="shared" si="73"/>
        <v>0</v>
      </c>
      <c r="BZ29" s="1012" t="str">
        <f t="shared" si="74"/>
        <v/>
      </c>
      <c r="CA29" s="1012">
        <f t="shared" si="75"/>
        <v>0</v>
      </c>
      <c r="CB29" s="1012">
        <f t="shared" si="76"/>
        <v>0</v>
      </c>
      <c r="CC29" s="1012" t="str">
        <f t="shared" si="77"/>
        <v/>
      </c>
      <c r="CD29" s="1012">
        <f t="shared" si="78"/>
        <v>0</v>
      </c>
      <c r="CE29" s="1012">
        <f t="shared" si="79"/>
        <v>0</v>
      </c>
      <c r="CF29" s="1012" t="str">
        <f t="shared" si="80"/>
        <v/>
      </c>
      <c r="CG29" s="1012">
        <f t="shared" si="81"/>
        <v>0</v>
      </c>
      <c r="CH29" s="1012">
        <f t="shared" si="82"/>
        <v>0</v>
      </c>
      <c r="CI29" s="1012">
        <f t="shared" si="83"/>
        <v>0</v>
      </c>
      <c r="CJ29" s="1012">
        <f t="shared" si="84"/>
        <v>0</v>
      </c>
      <c r="CK29" s="1012">
        <f t="shared" si="85"/>
        <v>0</v>
      </c>
      <c r="CL29" s="1012" t="str">
        <f t="shared" si="86"/>
        <v/>
      </c>
      <c r="CM29" s="996"/>
      <c r="CN29" s="995" t="s">
        <v>2784</v>
      </c>
      <c r="CO29" s="995" t="s">
        <v>2651</v>
      </c>
      <c r="CP29" s="995" t="s">
        <v>1008</v>
      </c>
      <c r="CQ29" s="995" t="s">
        <v>2217</v>
      </c>
      <c r="CR29" s="995" t="s">
        <v>2217</v>
      </c>
      <c r="CS29" s="995" t="s">
        <v>2653</v>
      </c>
      <c r="CT29" s="995" t="s">
        <v>2654</v>
      </c>
      <c r="CU29" s="995" t="s">
        <v>2655</v>
      </c>
      <c r="CV29" s="999" t="s">
        <v>2656</v>
      </c>
    </row>
    <row r="30" spans="1:100">
      <c r="A30" s="1013">
        <v>24</v>
      </c>
      <c r="C30" s="1014" t="str">
        <f t="shared" si="0"/>
        <v/>
      </c>
      <c r="D30" s="1015" t="str">
        <f t="shared" si="1"/>
        <v/>
      </c>
      <c r="E30" s="999" t="str">
        <f t="shared" si="2"/>
        <v/>
      </c>
      <c r="F30" s="999" t="str">
        <f t="shared" si="3"/>
        <v/>
      </c>
      <c r="G30" s="999" t="str">
        <f t="shared" si="4"/>
        <v/>
      </c>
      <c r="H30" s="999" t="str">
        <f t="shared" si="5"/>
        <v/>
      </c>
      <c r="I30" s="999" t="str">
        <f t="shared" si="6"/>
        <v/>
      </c>
      <c r="J30" s="999" t="str">
        <f t="shared" si="7"/>
        <v/>
      </c>
      <c r="K30" s="999" t="str">
        <f t="shared" si="8"/>
        <v/>
      </c>
      <c r="L30" s="999" t="str">
        <f t="shared" si="9"/>
        <v/>
      </c>
      <c r="M30" s="999" t="str">
        <f t="shared" si="10"/>
        <v/>
      </c>
      <c r="N30" s="999" t="str">
        <f t="shared" si="11"/>
        <v/>
      </c>
      <c r="O30" s="999" t="str">
        <f t="shared" si="12"/>
        <v/>
      </c>
      <c r="P30" s="999" t="str">
        <f t="shared" si="13"/>
        <v/>
      </c>
      <c r="Q30" s="999" t="str">
        <f t="shared" si="14"/>
        <v/>
      </c>
      <c r="R30" s="999" t="str">
        <f t="shared" si="15"/>
        <v/>
      </c>
      <c r="S30" s="1016" t="str">
        <f t="shared" si="16"/>
        <v/>
      </c>
      <c r="T30" s="994"/>
      <c r="U30" s="1012" t="str">
        <f t="shared" si="17"/>
        <v/>
      </c>
      <c r="V30" s="1012" t="str">
        <f t="shared" si="18"/>
        <v/>
      </c>
      <c r="W30" s="1012" t="str">
        <f t="shared" si="19"/>
        <v/>
      </c>
      <c r="X30" s="1012" t="str">
        <f t="shared" si="20"/>
        <v/>
      </c>
      <c r="Y30" s="1012" t="str">
        <f t="shared" si="21"/>
        <v/>
      </c>
      <c r="Z30" s="1012" t="str">
        <f t="shared" si="22"/>
        <v/>
      </c>
      <c r="AA30" s="1012" t="str">
        <f t="shared" si="23"/>
        <v xml:space="preserve">  </v>
      </c>
      <c r="AB30" s="1012" t="str">
        <f t="shared" si="24"/>
        <v/>
      </c>
      <c r="AC30" s="1012" t="str">
        <f t="shared" si="25"/>
        <v/>
      </c>
      <c r="AD30" s="1012" t="str">
        <f t="shared" si="26"/>
        <v/>
      </c>
      <c r="AE30" s="1012" t="str">
        <f t="shared" si="27"/>
        <v/>
      </c>
      <c r="AF30" s="1012" t="str">
        <f t="shared" si="28"/>
        <v/>
      </c>
      <c r="AG30" s="1012" t="str">
        <f t="shared" si="29"/>
        <v/>
      </c>
      <c r="AH30" s="1012" t="str">
        <f t="shared" si="30"/>
        <v/>
      </c>
      <c r="AI30" s="1012" t="str">
        <f t="shared" si="31"/>
        <v/>
      </c>
      <c r="AJ30" s="1012" t="str">
        <f t="shared" si="32"/>
        <v/>
      </c>
      <c r="AK30" s="1012" t="str">
        <f t="shared" si="33"/>
        <v/>
      </c>
      <c r="AL30" s="1012" t="str">
        <f t="shared" si="34"/>
        <v/>
      </c>
      <c r="AM30" s="1012" t="str">
        <f t="shared" si="35"/>
        <v/>
      </c>
      <c r="AN30" s="1012" t="str">
        <f t="shared" si="36"/>
        <v/>
      </c>
      <c r="AO30" s="1012" t="str">
        <f t="shared" si="37"/>
        <v/>
      </c>
      <c r="AP30" s="1012" t="str">
        <f t="shared" si="38"/>
        <v/>
      </c>
      <c r="AQ30" s="1012" t="str">
        <f t="shared" si="39"/>
        <v/>
      </c>
      <c r="AR30" s="1012" t="str">
        <f t="shared" si="40"/>
        <v/>
      </c>
      <c r="AS30" s="1012" t="str">
        <f t="shared" si="41"/>
        <v/>
      </c>
      <c r="AT30" s="1012" t="str">
        <f t="shared" si="42"/>
        <v/>
      </c>
      <c r="AU30" s="1012" t="str">
        <f t="shared" si="43"/>
        <v/>
      </c>
      <c r="AV30" s="1012" t="str">
        <f t="shared" si="44"/>
        <v/>
      </c>
      <c r="AW30" s="1012" t="str">
        <f t="shared" si="45"/>
        <v/>
      </c>
      <c r="AX30" s="1012" t="str">
        <f t="shared" si="46"/>
        <v/>
      </c>
      <c r="AY30" s="1012" t="str">
        <f t="shared" si="47"/>
        <v/>
      </c>
      <c r="AZ30" s="1012" t="str">
        <f t="shared" si="48"/>
        <v/>
      </c>
      <c r="BA30" s="1012" t="str">
        <f t="shared" si="49"/>
        <v/>
      </c>
      <c r="BB30" s="1012" t="str">
        <f t="shared" si="50"/>
        <v/>
      </c>
      <c r="BC30" s="1012" t="str">
        <f t="shared" si="51"/>
        <v/>
      </c>
      <c r="BD30" s="1012" t="str">
        <f t="shared" si="52"/>
        <v/>
      </c>
      <c r="BE30" s="1012" t="str">
        <f t="shared" si="53"/>
        <v/>
      </c>
      <c r="BF30" s="1012" t="str">
        <f t="shared" si="54"/>
        <v/>
      </c>
      <c r="BG30" s="1012" t="str">
        <f t="shared" si="55"/>
        <v/>
      </c>
      <c r="BH30" s="1012" t="str">
        <f t="shared" si="56"/>
        <v/>
      </c>
      <c r="BI30" s="1012" t="str">
        <f t="shared" si="57"/>
        <v/>
      </c>
      <c r="BJ30" s="1012" t="str">
        <f t="shared" si="58"/>
        <v/>
      </c>
      <c r="BK30" s="1012" t="str">
        <f t="shared" si="59"/>
        <v/>
      </c>
      <c r="BL30" s="1012" t="str">
        <f t="shared" si="60"/>
        <v/>
      </c>
      <c r="BM30" s="1012" t="str">
        <f t="shared" si="61"/>
        <v/>
      </c>
      <c r="BN30" s="1012" t="str">
        <f t="shared" si="62"/>
        <v/>
      </c>
      <c r="BO30" s="1012" t="str">
        <f t="shared" si="63"/>
        <v/>
      </c>
      <c r="BP30" s="1012" t="str">
        <f t="shared" si="64"/>
        <v/>
      </c>
      <c r="BQ30" s="1012" t="str">
        <f t="shared" si="65"/>
        <v/>
      </c>
      <c r="BR30" s="1012" t="str">
        <f t="shared" si="66"/>
        <v/>
      </c>
      <c r="BS30" s="1012" t="str">
        <f t="shared" si="67"/>
        <v/>
      </c>
      <c r="BT30" s="1012" t="str">
        <f t="shared" si="68"/>
        <v/>
      </c>
      <c r="BU30" s="1012" t="str">
        <f t="shared" si="69"/>
        <v/>
      </c>
      <c r="BV30" s="1012" t="str">
        <f t="shared" si="70"/>
        <v/>
      </c>
      <c r="BW30" s="1012" t="str">
        <f t="shared" si="71"/>
        <v/>
      </c>
      <c r="BX30" s="1012" t="str">
        <f t="shared" si="72"/>
        <v/>
      </c>
      <c r="BY30" s="1012" t="str">
        <f t="shared" si="73"/>
        <v/>
      </c>
      <c r="BZ30" s="1012" t="str">
        <f t="shared" si="74"/>
        <v/>
      </c>
      <c r="CA30" s="1012" t="str">
        <f t="shared" si="75"/>
        <v/>
      </c>
      <c r="CB30" s="1012" t="str">
        <f t="shared" si="76"/>
        <v/>
      </c>
      <c r="CC30" s="1012" t="str">
        <f t="shared" si="77"/>
        <v/>
      </c>
      <c r="CD30" s="1012" t="str">
        <f t="shared" si="78"/>
        <v/>
      </c>
      <c r="CE30" s="1012" t="str">
        <f t="shared" si="79"/>
        <v/>
      </c>
      <c r="CF30" s="1012" t="str">
        <f t="shared" si="80"/>
        <v/>
      </c>
      <c r="CG30" s="1012" t="str">
        <f t="shared" si="81"/>
        <v/>
      </c>
      <c r="CH30" s="1012" t="str">
        <f t="shared" si="82"/>
        <v/>
      </c>
      <c r="CI30" s="1012" t="str">
        <f t="shared" si="83"/>
        <v/>
      </c>
      <c r="CJ30" s="1012" t="str">
        <f t="shared" si="84"/>
        <v/>
      </c>
      <c r="CK30" s="1012" t="str">
        <f t="shared" si="85"/>
        <v/>
      </c>
      <c r="CL30" s="1012" t="str">
        <f t="shared" si="86"/>
        <v/>
      </c>
      <c r="CM30" s="996"/>
      <c r="CN30" s="995" t="s">
        <v>2785</v>
      </c>
      <c r="CO30" s="995" t="s">
        <v>2651</v>
      </c>
      <c r="CP30" s="995" t="s">
        <v>1008</v>
      </c>
      <c r="CQ30" s="995" t="s">
        <v>263</v>
      </c>
      <c r="CR30" s="995" t="s">
        <v>263</v>
      </c>
      <c r="CS30" s="995" t="s">
        <v>2653</v>
      </c>
      <c r="CT30" s="995" t="s">
        <v>2654</v>
      </c>
      <c r="CU30" s="995" t="s">
        <v>2655</v>
      </c>
      <c r="CV30" s="999" t="s">
        <v>2656</v>
      </c>
    </row>
    <row r="31" spans="1:100">
      <c r="A31" s="1013">
        <v>25</v>
      </c>
      <c r="B31" s="995" t="s">
        <v>2786</v>
      </c>
      <c r="C31" s="1014" t="str">
        <f t="shared" si="0"/>
        <v>Emmenthal râpé* *</v>
      </c>
      <c r="D31" s="1015" t="str">
        <f t="shared" si="1"/>
        <v>Lait</v>
      </c>
      <c r="E31" s="999" t="str">
        <f t="shared" si="2"/>
        <v/>
      </c>
      <c r="F31" s="999" t="str">
        <f t="shared" si="3"/>
        <v/>
      </c>
      <c r="G31" s="999" t="str">
        <f t="shared" si="4"/>
        <v/>
      </c>
      <c r="H31" s="999" t="str">
        <f t="shared" si="5"/>
        <v/>
      </c>
      <c r="I31" s="999" t="str">
        <f t="shared" si="6"/>
        <v/>
      </c>
      <c r="J31" s="999" t="str">
        <f t="shared" si="7"/>
        <v/>
      </c>
      <c r="K31" s="999" t="str">
        <f t="shared" si="8"/>
        <v>X</v>
      </c>
      <c r="L31" s="999" t="str">
        <f t="shared" si="9"/>
        <v/>
      </c>
      <c r="M31" s="999" t="str">
        <f t="shared" si="10"/>
        <v/>
      </c>
      <c r="N31" s="999" t="str">
        <f t="shared" si="11"/>
        <v/>
      </c>
      <c r="O31" s="999" t="str">
        <f t="shared" si="12"/>
        <v/>
      </c>
      <c r="P31" s="999" t="str">
        <f t="shared" si="13"/>
        <v/>
      </c>
      <c r="Q31" s="999" t="str">
        <f t="shared" si="14"/>
        <v/>
      </c>
      <c r="R31" s="999" t="str">
        <f t="shared" si="15"/>
        <v/>
      </c>
      <c r="S31" s="1016" t="str">
        <f t="shared" si="16"/>
        <v/>
      </c>
      <c r="T31" s="994"/>
      <c r="U31" s="1012" t="str">
        <f t="shared" si="17"/>
        <v>Emmenthal râpé*</v>
      </c>
      <c r="V31" s="1012" t="str">
        <f t="shared" si="18"/>
        <v>emmenthal râpé*</v>
      </c>
      <c r="W31" s="1012" t="str">
        <f t="shared" si="19"/>
        <v>emmenthal rape*</v>
      </c>
      <c r="X31" s="1012" t="str">
        <f t="shared" si="20"/>
        <v>emmenthal rape*</v>
      </c>
      <c r="Y31" s="1012" t="str">
        <f t="shared" si="21"/>
        <v>emmenthal rape*</v>
      </c>
      <c r="Z31" s="1012" t="str">
        <f t="shared" si="22"/>
        <v xml:space="preserve">emmenthal rape </v>
      </c>
      <c r="AA31" s="1012" t="str">
        <f t="shared" si="23"/>
        <v xml:space="preserve"> emmenthal rape </v>
      </c>
      <c r="AB31" s="1012">
        <f t="shared" si="24"/>
        <v>0</v>
      </c>
      <c r="AC31" s="1012">
        <f t="shared" si="25"/>
        <v>0</v>
      </c>
      <c r="AD31" s="1012">
        <f t="shared" si="26"/>
        <v>0</v>
      </c>
      <c r="AE31" s="1012">
        <f t="shared" si="27"/>
        <v>0</v>
      </c>
      <c r="AF31" s="1012" t="str">
        <f t="shared" si="28"/>
        <v/>
      </c>
      <c r="AG31" s="1012">
        <f t="shared" si="29"/>
        <v>0</v>
      </c>
      <c r="AH31" s="1012">
        <f t="shared" si="30"/>
        <v>0</v>
      </c>
      <c r="AI31" s="1012" t="str">
        <f t="shared" si="31"/>
        <v/>
      </c>
      <c r="AJ31" s="1012">
        <f t="shared" si="32"/>
        <v>0</v>
      </c>
      <c r="AK31" s="1012">
        <f t="shared" si="33"/>
        <v>0</v>
      </c>
      <c r="AL31" s="1012">
        <f t="shared" si="34"/>
        <v>0</v>
      </c>
      <c r="AM31" s="1012" t="str">
        <f t="shared" si="35"/>
        <v/>
      </c>
      <c r="AN31" s="1012">
        <f t="shared" si="36"/>
        <v>0</v>
      </c>
      <c r="AO31" s="1012">
        <f t="shared" si="37"/>
        <v>0</v>
      </c>
      <c r="AP31" s="1012">
        <f t="shared" si="38"/>
        <v>0</v>
      </c>
      <c r="AQ31" s="1012">
        <f t="shared" si="39"/>
        <v>0</v>
      </c>
      <c r="AR31" s="1012">
        <f t="shared" si="40"/>
        <v>0</v>
      </c>
      <c r="AS31" s="1012">
        <f t="shared" si="41"/>
        <v>0</v>
      </c>
      <c r="AT31" s="1012">
        <f t="shared" si="42"/>
        <v>0</v>
      </c>
      <c r="AU31" s="1012">
        <f t="shared" si="43"/>
        <v>0</v>
      </c>
      <c r="AV31" s="1012">
        <f t="shared" si="44"/>
        <v>0</v>
      </c>
      <c r="AW31" s="1012">
        <f t="shared" si="45"/>
        <v>0</v>
      </c>
      <c r="AX31" s="1012">
        <f t="shared" si="46"/>
        <v>0</v>
      </c>
      <c r="AY31" s="1012">
        <f t="shared" si="47"/>
        <v>0</v>
      </c>
      <c r="AZ31" s="1012" t="str">
        <f t="shared" si="48"/>
        <v/>
      </c>
      <c r="BA31" s="1012">
        <f t="shared" si="49"/>
        <v>0</v>
      </c>
      <c r="BB31" s="1012" t="str">
        <f t="shared" si="50"/>
        <v/>
      </c>
      <c r="BC31" s="1012">
        <f t="shared" si="51"/>
        <v>0</v>
      </c>
      <c r="BD31" s="1012">
        <f t="shared" si="52"/>
        <v>0</v>
      </c>
      <c r="BE31" s="1012">
        <f t="shared" si="53"/>
        <v>0</v>
      </c>
      <c r="BF31" s="1012" t="str">
        <f t="shared" si="54"/>
        <v/>
      </c>
      <c r="BG31" s="1012">
        <f t="shared" si="55"/>
        <v>0</v>
      </c>
      <c r="BH31" s="1012">
        <f t="shared" si="56"/>
        <v>2</v>
      </c>
      <c r="BI31" s="1012">
        <f t="shared" si="57"/>
        <v>0</v>
      </c>
      <c r="BJ31" s="1012">
        <f t="shared" si="58"/>
        <v>0</v>
      </c>
      <c r="BK31" s="1012">
        <f t="shared" si="59"/>
        <v>0</v>
      </c>
      <c r="BL31" s="1012">
        <f t="shared" si="60"/>
        <v>0</v>
      </c>
      <c r="BM31" s="1012" t="str">
        <f t="shared" si="61"/>
        <v>X</v>
      </c>
      <c r="BN31" s="1012">
        <f t="shared" si="62"/>
        <v>0</v>
      </c>
      <c r="BO31" s="1012">
        <f t="shared" si="63"/>
        <v>0</v>
      </c>
      <c r="BP31" s="1012">
        <f t="shared" si="64"/>
        <v>0</v>
      </c>
      <c r="BQ31" s="1012" t="str">
        <f t="shared" si="65"/>
        <v/>
      </c>
      <c r="BR31" s="1012">
        <f t="shared" si="66"/>
        <v>0</v>
      </c>
      <c r="BS31" s="1012">
        <f t="shared" si="67"/>
        <v>0</v>
      </c>
      <c r="BT31" s="1012" t="str">
        <f t="shared" si="68"/>
        <v/>
      </c>
      <c r="BU31" s="1012">
        <f t="shared" si="69"/>
        <v>0</v>
      </c>
      <c r="BV31" s="1012">
        <f t="shared" si="70"/>
        <v>0</v>
      </c>
      <c r="BW31" s="1012" t="str">
        <f t="shared" si="71"/>
        <v/>
      </c>
      <c r="BX31" s="1012">
        <f t="shared" si="72"/>
        <v>0</v>
      </c>
      <c r="BY31" s="1012">
        <f t="shared" si="73"/>
        <v>0</v>
      </c>
      <c r="BZ31" s="1012" t="str">
        <f t="shared" si="74"/>
        <v/>
      </c>
      <c r="CA31" s="1012">
        <f t="shared" si="75"/>
        <v>0</v>
      </c>
      <c r="CB31" s="1012">
        <f t="shared" si="76"/>
        <v>0</v>
      </c>
      <c r="CC31" s="1012" t="str">
        <f t="shared" si="77"/>
        <v/>
      </c>
      <c r="CD31" s="1012">
        <f t="shared" si="78"/>
        <v>0</v>
      </c>
      <c r="CE31" s="1012">
        <f t="shared" si="79"/>
        <v>0</v>
      </c>
      <c r="CF31" s="1012" t="str">
        <f t="shared" si="80"/>
        <v/>
      </c>
      <c r="CG31" s="1012">
        <f t="shared" si="81"/>
        <v>0</v>
      </c>
      <c r="CH31" s="1012">
        <f t="shared" si="82"/>
        <v>0</v>
      </c>
      <c r="CI31" s="1012">
        <f t="shared" si="83"/>
        <v>0</v>
      </c>
      <c r="CJ31" s="1012">
        <f t="shared" si="84"/>
        <v>0</v>
      </c>
      <c r="CK31" s="1012">
        <f t="shared" si="85"/>
        <v>0</v>
      </c>
      <c r="CL31" s="1012" t="str">
        <f t="shared" si="86"/>
        <v/>
      </c>
      <c r="CM31" s="996"/>
      <c r="CN31" s="995" t="s">
        <v>2787</v>
      </c>
      <c r="CO31" s="995" t="s">
        <v>2651</v>
      </c>
      <c r="CP31" s="995" t="s">
        <v>1008</v>
      </c>
      <c r="CQ31" s="995" t="s">
        <v>2788</v>
      </c>
      <c r="CR31" s="995" t="s">
        <v>2788</v>
      </c>
      <c r="CS31" s="995" t="s">
        <v>2653</v>
      </c>
      <c r="CT31" s="995" t="s">
        <v>2654</v>
      </c>
      <c r="CU31" s="995" t="s">
        <v>2655</v>
      </c>
      <c r="CV31" s="999" t="s">
        <v>2656</v>
      </c>
    </row>
    <row r="32" spans="1:100">
      <c r="A32" s="1013">
        <v>26</v>
      </c>
      <c r="B32" s="995" t="s">
        <v>2789</v>
      </c>
      <c r="C32" s="1014" t="str">
        <f t="shared" si="0"/>
        <v>Parmesan* *</v>
      </c>
      <c r="D32" s="1015" t="str">
        <f t="shared" si="1"/>
        <v>Lait</v>
      </c>
      <c r="E32" s="999" t="str">
        <f t="shared" si="2"/>
        <v/>
      </c>
      <c r="F32" s="999" t="str">
        <f t="shared" si="3"/>
        <v/>
      </c>
      <c r="G32" s="999" t="str">
        <f t="shared" si="4"/>
        <v/>
      </c>
      <c r="H32" s="999" t="str">
        <f t="shared" si="5"/>
        <v/>
      </c>
      <c r="I32" s="999" t="str">
        <f t="shared" si="6"/>
        <v/>
      </c>
      <c r="J32" s="999" t="str">
        <f t="shared" si="7"/>
        <v/>
      </c>
      <c r="K32" s="999" t="str">
        <f t="shared" si="8"/>
        <v>X</v>
      </c>
      <c r="L32" s="999" t="str">
        <f t="shared" si="9"/>
        <v/>
      </c>
      <c r="M32" s="999" t="str">
        <f t="shared" si="10"/>
        <v/>
      </c>
      <c r="N32" s="999" t="str">
        <f t="shared" si="11"/>
        <v/>
      </c>
      <c r="O32" s="999" t="str">
        <f t="shared" si="12"/>
        <v/>
      </c>
      <c r="P32" s="999" t="str">
        <f t="shared" si="13"/>
        <v/>
      </c>
      <c r="Q32" s="999" t="str">
        <f t="shared" si="14"/>
        <v/>
      </c>
      <c r="R32" s="999" t="str">
        <f t="shared" si="15"/>
        <v/>
      </c>
      <c r="S32" s="1016" t="str">
        <f t="shared" si="16"/>
        <v/>
      </c>
      <c r="T32" s="994"/>
      <c r="U32" s="1012" t="str">
        <f t="shared" si="17"/>
        <v>Parmesan*</v>
      </c>
      <c r="V32" s="1012" t="str">
        <f t="shared" si="18"/>
        <v>parmesan*</v>
      </c>
      <c r="W32" s="1012" t="str">
        <f t="shared" si="19"/>
        <v>parmesan*</v>
      </c>
      <c r="X32" s="1012" t="str">
        <f t="shared" si="20"/>
        <v>parmesan*</v>
      </c>
      <c r="Y32" s="1012" t="str">
        <f t="shared" si="21"/>
        <v>parmesan*</v>
      </c>
      <c r="Z32" s="1012" t="str">
        <f t="shared" si="22"/>
        <v xml:space="preserve">parmesan </v>
      </c>
      <c r="AA32" s="1012" t="str">
        <f t="shared" si="23"/>
        <v xml:space="preserve"> parmesan </v>
      </c>
      <c r="AB32" s="1012">
        <f t="shared" si="24"/>
        <v>0</v>
      </c>
      <c r="AC32" s="1012">
        <f t="shared" si="25"/>
        <v>0</v>
      </c>
      <c r="AD32" s="1012">
        <f t="shared" si="26"/>
        <v>0</v>
      </c>
      <c r="AE32" s="1012">
        <f t="shared" si="27"/>
        <v>0</v>
      </c>
      <c r="AF32" s="1012" t="str">
        <f t="shared" si="28"/>
        <v/>
      </c>
      <c r="AG32" s="1012">
        <f t="shared" si="29"/>
        <v>0</v>
      </c>
      <c r="AH32" s="1012">
        <f t="shared" si="30"/>
        <v>0</v>
      </c>
      <c r="AI32" s="1012" t="str">
        <f t="shared" si="31"/>
        <v/>
      </c>
      <c r="AJ32" s="1012">
        <f t="shared" si="32"/>
        <v>0</v>
      </c>
      <c r="AK32" s="1012">
        <f t="shared" si="33"/>
        <v>0</v>
      </c>
      <c r="AL32" s="1012">
        <f t="shared" si="34"/>
        <v>0</v>
      </c>
      <c r="AM32" s="1012" t="str">
        <f t="shared" si="35"/>
        <v/>
      </c>
      <c r="AN32" s="1012">
        <f t="shared" si="36"/>
        <v>0</v>
      </c>
      <c r="AO32" s="1012">
        <f t="shared" si="37"/>
        <v>0</v>
      </c>
      <c r="AP32" s="1012">
        <f t="shared" si="38"/>
        <v>0</v>
      </c>
      <c r="AQ32" s="1012">
        <f t="shared" si="39"/>
        <v>0</v>
      </c>
      <c r="AR32" s="1012">
        <f t="shared" si="40"/>
        <v>0</v>
      </c>
      <c r="AS32" s="1012">
        <f t="shared" si="41"/>
        <v>0</v>
      </c>
      <c r="AT32" s="1012">
        <f t="shared" si="42"/>
        <v>0</v>
      </c>
      <c r="AU32" s="1012">
        <f t="shared" si="43"/>
        <v>0</v>
      </c>
      <c r="AV32" s="1012">
        <f t="shared" si="44"/>
        <v>0</v>
      </c>
      <c r="AW32" s="1012">
        <f t="shared" si="45"/>
        <v>0</v>
      </c>
      <c r="AX32" s="1012">
        <f t="shared" si="46"/>
        <v>0</v>
      </c>
      <c r="AY32" s="1012">
        <f t="shared" si="47"/>
        <v>0</v>
      </c>
      <c r="AZ32" s="1012" t="str">
        <f t="shared" si="48"/>
        <v/>
      </c>
      <c r="BA32" s="1012">
        <f t="shared" si="49"/>
        <v>0</v>
      </c>
      <c r="BB32" s="1012" t="str">
        <f t="shared" si="50"/>
        <v/>
      </c>
      <c r="BC32" s="1012">
        <f t="shared" si="51"/>
        <v>0</v>
      </c>
      <c r="BD32" s="1012">
        <f t="shared" si="52"/>
        <v>0</v>
      </c>
      <c r="BE32" s="1012">
        <f t="shared" si="53"/>
        <v>0</v>
      </c>
      <c r="BF32" s="1012" t="str">
        <f t="shared" si="54"/>
        <v/>
      </c>
      <c r="BG32" s="1012">
        <f t="shared" si="55"/>
        <v>0</v>
      </c>
      <c r="BH32" s="1012">
        <f t="shared" si="56"/>
        <v>1</v>
      </c>
      <c r="BI32" s="1012">
        <f t="shared" si="57"/>
        <v>0</v>
      </c>
      <c r="BJ32" s="1012">
        <f t="shared" si="58"/>
        <v>0</v>
      </c>
      <c r="BK32" s="1012">
        <f t="shared" si="59"/>
        <v>0</v>
      </c>
      <c r="BL32" s="1012">
        <f t="shared" si="60"/>
        <v>0</v>
      </c>
      <c r="BM32" s="1012" t="str">
        <f t="shared" si="61"/>
        <v>X</v>
      </c>
      <c r="BN32" s="1012">
        <f t="shared" si="62"/>
        <v>0</v>
      </c>
      <c r="BO32" s="1012">
        <f t="shared" si="63"/>
        <v>0</v>
      </c>
      <c r="BP32" s="1012">
        <f t="shared" si="64"/>
        <v>0</v>
      </c>
      <c r="BQ32" s="1012" t="str">
        <f t="shared" si="65"/>
        <v/>
      </c>
      <c r="BR32" s="1012">
        <f t="shared" si="66"/>
        <v>0</v>
      </c>
      <c r="BS32" s="1012">
        <f t="shared" si="67"/>
        <v>0</v>
      </c>
      <c r="BT32" s="1012" t="str">
        <f t="shared" si="68"/>
        <v/>
      </c>
      <c r="BU32" s="1012">
        <f t="shared" si="69"/>
        <v>0</v>
      </c>
      <c r="BV32" s="1012">
        <f t="shared" si="70"/>
        <v>0</v>
      </c>
      <c r="BW32" s="1012" t="str">
        <f t="shared" si="71"/>
        <v/>
      </c>
      <c r="BX32" s="1012">
        <f t="shared" si="72"/>
        <v>0</v>
      </c>
      <c r="BY32" s="1012">
        <f t="shared" si="73"/>
        <v>0</v>
      </c>
      <c r="BZ32" s="1012" t="str">
        <f t="shared" si="74"/>
        <v/>
      </c>
      <c r="CA32" s="1012">
        <f t="shared" si="75"/>
        <v>0</v>
      </c>
      <c r="CB32" s="1012">
        <f t="shared" si="76"/>
        <v>0</v>
      </c>
      <c r="CC32" s="1012" t="str">
        <f t="shared" si="77"/>
        <v/>
      </c>
      <c r="CD32" s="1012">
        <f t="shared" si="78"/>
        <v>0</v>
      </c>
      <c r="CE32" s="1012">
        <f t="shared" si="79"/>
        <v>0</v>
      </c>
      <c r="CF32" s="1012" t="str">
        <f t="shared" si="80"/>
        <v/>
      </c>
      <c r="CG32" s="1012">
        <f t="shared" si="81"/>
        <v>0</v>
      </c>
      <c r="CH32" s="1012">
        <f t="shared" si="82"/>
        <v>0</v>
      </c>
      <c r="CI32" s="1012">
        <f t="shared" si="83"/>
        <v>0</v>
      </c>
      <c r="CJ32" s="1012">
        <f t="shared" si="84"/>
        <v>0</v>
      </c>
      <c r="CK32" s="1012">
        <f t="shared" si="85"/>
        <v>0</v>
      </c>
      <c r="CL32" s="1012" t="str">
        <f t="shared" si="86"/>
        <v/>
      </c>
      <c r="CM32" s="996"/>
      <c r="CN32" s="995" t="s">
        <v>2790</v>
      </c>
      <c r="CO32" s="995" t="s">
        <v>2651</v>
      </c>
      <c r="CP32" s="995" t="s">
        <v>1008</v>
      </c>
      <c r="CQ32" s="995" t="s">
        <v>2791</v>
      </c>
      <c r="CR32" s="995" t="s">
        <v>2791</v>
      </c>
      <c r="CS32" s="995" t="s">
        <v>2653</v>
      </c>
      <c r="CT32" s="995" t="s">
        <v>2654</v>
      </c>
      <c r="CU32" s="995" t="s">
        <v>2655</v>
      </c>
      <c r="CV32" s="999" t="s">
        <v>2656</v>
      </c>
    </row>
    <row r="33" spans="1:100">
      <c r="A33" s="1013">
        <v>27</v>
      </c>
      <c r="C33" s="1014" t="str">
        <f t="shared" si="0"/>
        <v/>
      </c>
      <c r="D33" s="1015" t="str">
        <f t="shared" si="1"/>
        <v/>
      </c>
      <c r="E33" s="999" t="str">
        <f t="shared" si="2"/>
        <v/>
      </c>
      <c r="F33" s="999" t="str">
        <f t="shared" si="3"/>
        <v/>
      </c>
      <c r="G33" s="999" t="str">
        <f t="shared" si="4"/>
        <v/>
      </c>
      <c r="H33" s="999" t="str">
        <f t="shared" si="5"/>
        <v/>
      </c>
      <c r="I33" s="999" t="str">
        <f t="shared" si="6"/>
        <v/>
      </c>
      <c r="J33" s="999" t="str">
        <f t="shared" si="7"/>
        <v/>
      </c>
      <c r="K33" s="999" t="str">
        <f t="shared" si="8"/>
        <v/>
      </c>
      <c r="L33" s="999" t="str">
        <f t="shared" si="9"/>
        <v/>
      </c>
      <c r="M33" s="999" t="str">
        <f t="shared" si="10"/>
        <v/>
      </c>
      <c r="N33" s="999" t="str">
        <f t="shared" si="11"/>
        <v/>
      </c>
      <c r="O33" s="999" t="str">
        <f t="shared" si="12"/>
        <v/>
      </c>
      <c r="P33" s="999" t="str">
        <f t="shared" si="13"/>
        <v/>
      </c>
      <c r="Q33" s="999" t="str">
        <f t="shared" si="14"/>
        <v/>
      </c>
      <c r="R33" s="999" t="str">
        <f t="shared" si="15"/>
        <v/>
      </c>
      <c r="S33" s="1016" t="str">
        <f t="shared" si="16"/>
        <v/>
      </c>
      <c r="T33" s="994"/>
      <c r="U33" s="1012" t="str">
        <f t="shared" si="17"/>
        <v/>
      </c>
      <c r="V33" s="1012" t="str">
        <f t="shared" si="18"/>
        <v/>
      </c>
      <c r="W33" s="1012" t="str">
        <f t="shared" si="19"/>
        <v/>
      </c>
      <c r="X33" s="1012" t="str">
        <f t="shared" si="20"/>
        <v/>
      </c>
      <c r="Y33" s="1012" t="str">
        <f t="shared" si="21"/>
        <v/>
      </c>
      <c r="Z33" s="1012" t="str">
        <f t="shared" si="22"/>
        <v/>
      </c>
      <c r="AA33" s="1012" t="str">
        <f t="shared" si="23"/>
        <v xml:space="preserve">  </v>
      </c>
      <c r="AB33" s="1012" t="str">
        <f t="shared" si="24"/>
        <v/>
      </c>
      <c r="AC33" s="1012" t="str">
        <f t="shared" si="25"/>
        <v/>
      </c>
      <c r="AD33" s="1012" t="str">
        <f t="shared" si="26"/>
        <v/>
      </c>
      <c r="AE33" s="1012" t="str">
        <f t="shared" si="27"/>
        <v/>
      </c>
      <c r="AF33" s="1012" t="str">
        <f t="shared" si="28"/>
        <v/>
      </c>
      <c r="AG33" s="1012" t="str">
        <f t="shared" si="29"/>
        <v/>
      </c>
      <c r="AH33" s="1012" t="str">
        <f t="shared" si="30"/>
        <v/>
      </c>
      <c r="AI33" s="1012" t="str">
        <f t="shared" si="31"/>
        <v/>
      </c>
      <c r="AJ33" s="1012" t="str">
        <f t="shared" si="32"/>
        <v/>
      </c>
      <c r="AK33" s="1012" t="str">
        <f t="shared" si="33"/>
        <v/>
      </c>
      <c r="AL33" s="1012" t="str">
        <f t="shared" si="34"/>
        <v/>
      </c>
      <c r="AM33" s="1012" t="str">
        <f t="shared" si="35"/>
        <v/>
      </c>
      <c r="AN33" s="1012" t="str">
        <f t="shared" si="36"/>
        <v/>
      </c>
      <c r="AO33" s="1012" t="str">
        <f t="shared" si="37"/>
        <v/>
      </c>
      <c r="AP33" s="1012" t="str">
        <f t="shared" si="38"/>
        <v/>
      </c>
      <c r="AQ33" s="1012" t="str">
        <f t="shared" si="39"/>
        <v/>
      </c>
      <c r="AR33" s="1012" t="str">
        <f t="shared" si="40"/>
        <v/>
      </c>
      <c r="AS33" s="1012" t="str">
        <f t="shared" si="41"/>
        <v/>
      </c>
      <c r="AT33" s="1012" t="str">
        <f t="shared" si="42"/>
        <v/>
      </c>
      <c r="AU33" s="1012" t="str">
        <f t="shared" si="43"/>
        <v/>
      </c>
      <c r="AV33" s="1012" t="str">
        <f t="shared" si="44"/>
        <v/>
      </c>
      <c r="AW33" s="1012" t="str">
        <f t="shared" si="45"/>
        <v/>
      </c>
      <c r="AX33" s="1012" t="str">
        <f t="shared" si="46"/>
        <v/>
      </c>
      <c r="AY33" s="1012" t="str">
        <f t="shared" si="47"/>
        <v/>
      </c>
      <c r="AZ33" s="1012" t="str">
        <f t="shared" si="48"/>
        <v/>
      </c>
      <c r="BA33" s="1012" t="str">
        <f t="shared" si="49"/>
        <v/>
      </c>
      <c r="BB33" s="1012" t="str">
        <f t="shared" si="50"/>
        <v/>
      </c>
      <c r="BC33" s="1012" t="str">
        <f t="shared" si="51"/>
        <v/>
      </c>
      <c r="BD33" s="1012" t="str">
        <f t="shared" si="52"/>
        <v/>
      </c>
      <c r="BE33" s="1012" t="str">
        <f t="shared" si="53"/>
        <v/>
      </c>
      <c r="BF33" s="1012" t="str">
        <f t="shared" si="54"/>
        <v/>
      </c>
      <c r="BG33" s="1012" t="str">
        <f t="shared" si="55"/>
        <v/>
      </c>
      <c r="BH33" s="1012" t="str">
        <f t="shared" si="56"/>
        <v/>
      </c>
      <c r="BI33" s="1012" t="str">
        <f t="shared" si="57"/>
        <v/>
      </c>
      <c r="BJ33" s="1012" t="str">
        <f t="shared" si="58"/>
        <v/>
      </c>
      <c r="BK33" s="1012" t="str">
        <f t="shared" si="59"/>
        <v/>
      </c>
      <c r="BL33" s="1012" t="str">
        <f t="shared" si="60"/>
        <v/>
      </c>
      <c r="BM33" s="1012" t="str">
        <f t="shared" si="61"/>
        <v/>
      </c>
      <c r="BN33" s="1012" t="str">
        <f t="shared" si="62"/>
        <v/>
      </c>
      <c r="BO33" s="1012" t="str">
        <f t="shared" si="63"/>
        <v/>
      </c>
      <c r="BP33" s="1012" t="str">
        <f t="shared" si="64"/>
        <v/>
      </c>
      <c r="BQ33" s="1012" t="str">
        <f t="shared" si="65"/>
        <v/>
      </c>
      <c r="BR33" s="1012" t="str">
        <f t="shared" si="66"/>
        <v/>
      </c>
      <c r="BS33" s="1012" t="str">
        <f t="shared" si="67"/>
        <v/>
      </c>
      <c r="BT33" s="1012" t="str">
        <f t="shared" si="68"/>
        <v/>
      </c>
      <c r="BU33" s="1012" t="str">
        <f t="shared" si="69"/>
        <v/>
      </c>
      <c r="BV33" s="1012" t="str">
        <f t="shared" si="70"/>
        <v/>
      </c>
      <c r="BW33" s="1012" t="str">
        <f t="shared" si="71"/>
        <v/>
      </c>
      <c r="BX33" s="1012" t="str">
        <f t="shared" si="72"/>
        <v/>
      </c>
      <c r="BY33" s="1012" t="str">
        <f t="shared" si="73"/>
        <v/>
      </c>
      <c r="BZ33" s="1012" t="str">
        <f t="shared" si="74"/>
        <v/>
      </c>
      <c r="CA33" s="1012" t="str">
        <f t="shared" si="75"/>
        <v/>
      </c>
      <c r="CB33" s="1012" t="str">
        <f t="shared" si="76"/>
        <v/>
      </c>
      <c r="CC33" s="1012" t="str">
        <f t="shared" si="77"/>
        <v/>
      </c>
      <c r="CD33" s="1012" t="str">
        <f t="shared" si="78"/>
        <v/>
      </c>
      <c r="CE33" s="1012" t="str">
        <f t="shared" si="79"/>
        <v/>
      </c>
      <c r="CF33" s="1012" t="str">
        <f t="shared" si="80"/>
        <v/>
      </c>
      <c r="CG33" s="1012" t="str">
        <f t="shared" si="81"/>
        <v/>
      </c>
      <c r="CH33" s="1012" t="str">
        <f t="shared" si="82"/>
        <v/>
      </c>
      <c r="CI33" s="1012" t="str">
        <f t="shared" si="83"/>
        <v/>
      </c>
      <c r="CJ33" s="1012" t="str">
        <f t="shared" si="84"/>
        <v/>
      </c>
      <c r="CK33" s="1012" t="str">
        <f t="shared" si="85"/>
        <v/>
      </c>
      <c r="CL33" s="1012" t="str">
        <f t="shared" si="86"/>
        <v/>
      </c>
      <c r="CM33" s="996"/>
      <c r="CN33" s="995" t="s">
        <v>2792</v>
      </c>
      <c r="CO33" s="995" t="s">
        <v>2651</v>
      </c>
      <c r="CP33" s="995" t="s">
        <v>1008</v>
      </c>
      <c r="CQ33" s="995" t="s">
        <v>2793</v>
      </c>
      <c r="CR33" s="995" t="s">
        <v>2223</v>
      </c>
      <c r="CS33" s="995" t="s">
        <v>2653</v>
      </c>
      <c r="CT33" s="995" t="s">
        <v>2654</v>
      </c>
      <c r="CU33" s="995" t="s">
        <v>2655</v>
      </c>
      <c r="CV33" s="999" t="s">
        <v>2656</v>
      </c>
    </row>
    <row r="34" spans="1:100">
      <c r="A34" s="1013">
        <v>28</v>
      </c>
      <c r="B34" s="995" t="s">
        <v>2734</v>
      </c>
      <c r="C34" s="1014" t="str">
        <f t="shared" si="0"/>
        <v>Beurre *</v>
      </c>
      <c r="D34" s="1015" t="str">
        <f t="shared" si="1"/>
        <v>Lait</v>
      </c>
      <c r="E34" s="999" t="str">
        <f t="shared" si="2"/>
        <v/>
      </c>
      <c r="F34" s="999" t="str">
        <f t="shared" si="3"/>
        <v/>
      </c>
      <c r="G34" s="999" t="str">
        <f t="shared" si="4"/>
        <v/>
      </c>
      <c r="H34" s="999" t="str">
        <f t="shared" si="5"/>
        <v/>
      </c>
      <c r="I34" s="999" t="str">
        <f t="shared" si="6"/>
        <v/>
      </c>
      <c r="J34" s="999" t="str">
        <f t="shared" si="7"/>
        <v/>
      </c>
      <c r="K34" s="999" t="str">
        <f t="shared" si="8"/>
        <v>X</v>
      </c>
      <c r="L34" s="999" t="str">
        <f t="shared" si="9"/>
        <v/>
      </c>
      <c r="M34" s="999" t="str">
        <f t="shared" si="10"/>
        <v/>
      </c>
      <c r="N34" s="999" t="str">
        <f t="shared" si="11"/>
        <v/>
      </c>
      <c r="O34" s="999" t="str">
        <f t="shared" si="12"/>
        <v/>
      </c>
      <c r="P34" s="999" t="str">
        <f t="shared" si="13"/>
        <v/>
      </c>
      <c r="Q34" s="999" t="str">
        <f t="shared" si="14"/>
        <v/>
      </c>
      <c r="R34" s="999" t="str">
        <f t="shared" si="15"/>
        <v/>
      </c>
      <c r="S34" s="1016" t="str">
        <f t="shared" si="16"/>
        <v/>
      </c>
      <c r="T34" s="994"/>
      <c r="U34" s="1012" t="str">
        <f t="shared" si="17"/>
        <v>Beurre</v>
      </c>
      <c r="V34" s="1012" t="str">
        <f t="shared" si="18"/>
        <v>beurre</v>
      </c>
      <c r="W34" s="1012" t="str">
        <f t="shared" si="19"/>
        <v>beurre</v>
      </c>
      <c r="X34" s="1012" t="str">
        <f t="shared" si="20"/>
        <v>beurre</v>
      </c>
      <c r="Y34" s="1012" t="str">
        <f t="shared" si="21"/>
        <v>beurre</v>
      </c>
      <c r="Z34" s="1012" t="str">
        <f t="shared" si="22"/>
        <v>beurre</v>
      </c>
      <c r="AA34" s="1012" t="str">
        <f t="shared" si="23"/>
        <v xml:space="preserve"> beurre </v>
      </c>
      <c r="AB34" s="1012">
        <f t="shared" si="24"/>
        <v>0</v>
      </c>
      <c r="AC34" s="1012">
        <f t="shared" si="25"/>
        <v>0</v>
      </c>
      <c r="AD34" s="1012">
        <f t="shared" si="26"/>
        <v>0</v>
      </c>
      <c r="AE34" s="1012">
        <f t="shared" si="27"/>
        <v>0</v>
      </c>
      <c r="AF34" s="1012" t="str">
        <f t="shared" si="28"/>
        <v/>
      </c>
      <c r="AG34" s="1012">
        <f t="shared" si="29"/>
        <v>0</v>
      </c>
      <c r="AH34" s="1012">
        <f t="shared" si="30"/>
        <v>0</v>
      </c>
      <c r="AI34" s="1012" t="str">
        <f t="shared" si="31"/>
        <v/>
      </c>
      <c r="AJ34" s="1012">
        <f t="shared" si="32"/>
        <v>0</v>
      </c>
      <c r="AK34" s="1012">
        <f t="shared" si="33"/>
        <v>0</v>
      </c>
      <c r="AL34" s="1012">
        <f t="shared" si="34"/>
        <v>0</v>
      </c>
      <c r="AM34" s="1012" t="str">
        <f t="shared" si="35"/>
        <v/>
      </c>
      <c r="AN34" s="1012">
        <f t="shared" si="36"/>
        <v>0</v>
      </c>
      <c r="AO34" s="1012">
        <f t="shared" si="37"/>
        <v>0</v>
      </c>
      <c r="AP34" s="1012">
        <f t="shared" si="38"/>
        <v>0</v>
      </c>
      <c r="AQ34" s="1012">
        <f t="shared" si="39"/>
        <v>0</v>
      </c>
      <c r="AR34" s="1012">
        <f t="shared" si="40"/>
        <v>0</v>
      </c>
      <c r="AS34" s="1012">
        <f t="shared" si="41"/>
        <v>0</v>
      </c>
      <c r="AT34" s="1012">
        <f t="shared" si="42"/>
        <v>0</v>
      </c>
      <c r="AU34" s="1012">
        <f t="shared" si="43"/>
        <v>0</v>
      </c>
      <c r="AV34" s="1012">
        <f t="shared" si="44"/>
        <v>0</v>
      </c>
      <c r="AW34" s="1012">
        <f t="shared" si="45"/>
        <v>0</v>
      </c>
      <c r="AX34" s="1012">
        <f t="shared" si="46"/>
        <v>0</v>
      </c>
      <c r="AY34" s="1012">
        <f t="shared" si="47"/>
        <v>0</v>
      </c>
      <c r="AZ34" s="1012" t="str">
        <f t="shared" si="48"/>
        <v/>
      </c>
      <c r="BA34" s="1012">
        <f t="shared" si="49"/>
        <v>0</v>
      </c>
      <c r="BB34" s="1012" t="str">
        <f t="shared" si="50"/>
        <v/>
      </c>
      <c r="BC34" s="1012">
        <f t="shared" si="51"/>
        <v>0</v>
      </c>
      <c r="BD34" s="1012">
        <f t="shared" si="52"/>
        <v>0</v>
      </c>
      <c r="BE34" s="1012">
        <f t="shared" si="53"/>
        <v>0</v>
      </c>
      <c r="BF34" s="1012" t="str">
        <f t="shared" si="54"/>
        <v/>
      </c>
      <c r="BG34" s="1012">
        <f t="shared" si="55"/>
        <v>1</v>
      </c>
      <c r="BH34" s="1012">
        <f t="shared" si="56"/>
        <v>0</v>
      </c>
      <c r="BI34" s="1012">
        <f t="shared" si="57"/>
        <v>0</v>
      </c>
      <c r="BJ34" s="1012">
        <f t="shared" si="58"/>
        <v>0</v>
      </c>
      <c r="BK34" s="1012">
        <f t="shared" si="59"/>
        <v>0</v>
      </c>
      <c r="BL34" s="1012">
        <f t="shared" si="60"/>
        <v>0</v>
      </c>
      <c r="BM34" s="1012" t="str">
        <f t="shared" si="61"/>
        <v>X</v>
      </c>
      <c r="BN34" s="1012">
        <f t="shared" si="62"/>
        <v>0</v>
      </c>
      <c r="BO34" s="1012">
        <f t="shared" si="63"/>
        <v>0</v>
      </c>
      <c r="BP34" s="1012">
        <f t="shared" si="64"/>
        <v>0</v>
      </c>
      <c r="BQ34" s="1012" t="str">
        <f t="shared" si="65"/>
        <v/>
      </c>
      <c r="BR34" s="1012">
        <f t="shared" si="66"/>
        <v>0</v>
      </c>
      <c r="BS34" s="1012">
        <f t="shared" si="67"/>
        <v>0</v>
      </c>
      <c r="BT34" s="1012" t="str">
        <f t="shared" si="68"/>
        <v/>
      </c>
      <c r="BU34" s="1012">
        <f t="shared" si="69"/>
        <v>0</v>
      </c>
      <c r="BV34" s="1012">
        <f t="shared" si="70"/>
        <v>0</v>
      </c>
      <c r="BW34" s="1012" t="str">
        <f t="shared" si="71"/>
        <v/>
      </c>
      <c r="BX34" s="1012">
        <f t="shared" si="72"/>
        <v>0</v>
      </c>
      <c r="BY34" s="1012">
        <f t="shared" si="73"/>
        <v>0</v>
      </c>
      <c r="BZ34" s="1012" t="str">
        <f t="shared" si="74"/>
        <v/>
      </c>
      <c r="CA34" s="1012">
        <f t="shared" si="75"/>
        <v>0</v>
      </c>
      <c r="CB34" s="1012">
        <f t="shared" si="76"/>
        <v>0</v>
      </c>
      <c r="CC34" s="1012" t="str">
        <f t="shared" si="77"/>
        <v/>
      </c>
      <c r="CD34" s="1012">
        <f t="shared" si="78"/>
        <v>0</v>
      </c>
      <c r="CE34" s="1012">
        <f t="shared" si="79"/>
        <v>0</v>
      </c>
      <c r="CF34" s="1012" t="str">
        <f t="shared" si="80"/>
        <v/>
      </c>
      <c r="CG34" s="1012">
        <f t="shared" si="81"/>
        <v>0</v>
      </c>
      <c r="CH34" s="1012">
        <f t="shared" si="82"/>
        <v>0</v>
      </c>
      <c r="CI34" s="1012">
        <f t="shared" si="83"/>
        <v>0</v>
      </c>
      <c r="CJ34" s="1012">
        <f t="shared" si="84"/>
        <v>0</v>
      </c>
      <c r="CK34" s="1012">
        <f t="shared" si="85"/>
        <v>0</v>
      </c>
      <c r="CL34" s="1012" t="str">
        <f t="shared" si="86"/>
        <v/>
      </c>
      <c r="CM34" s="996"/>
      <c r="CN34" s="995" t="s">
        <v>2794</v>
      </c>
      <c r="CO34" s="995" t="s">
        <v>2651</v>
      </c>
      <c r="CP34" s="995" t="s">
        <v>1008</v>
      </c>
      <c r="CQ34" s="995" t="s">
        <v>2795</v>
      </c>
      <c r="CR34" s="995" t="s">
        <v>2225</v>
      </c>
      <c r="CS34" s="995" t="s">
        <v>2653</v>
      </c>
      <c r="CT34" s="995" t="s">
        <v>2654</v>
      </c>
      <c r="CU34" s="995" t="s">
        <v>2655</v>
      </c>
      <c r="CV34" s="999" t="s">
        <v>2656</v>
      </c>
    </row>
    <row r="35" spans="1:100">
      <c r="A35" s="1013">
        <v>29</v>
      </c>
      <c r="B35" s="995" t="s">
        <v>2796</v>
      </c>
      <c r="C35" s="1014" t="str">
        <f t="shared" si="0"/>
        <v>Œufs pasteurisés *</v>
      </c>
      <c r="D35" s="1015" t="str">
        <f t="shared" si="1"/>
        <v>Œufs</v>
      </c>
      <c r="E35" s="999" t="str">
        <f t="shared" si="2"/>
        <v/>
      </c>
      <c r="F35" s="999" t="str">
        <f t="shared" si="3"/>
        <v/>
      </c>
      <c r="G35" s="999" t="str">
        <f t="shared" si="4"/>
        <v>X</v>
      </c>
      <c r="H35" s="999" t="str">
        <f t="shared" si="5"/>
        <v/>
      </c>
      <c r="I35" s="999" t="str">
        <f t="shared" si="6"/>
        <v/>
      </c>
      <c r="J35" s="999" t="str">
        <f t="shared" si="7"/>
        <v/>
      </c>
      <c r="K35" s="999" t="str">
        <f t="shared" si="8"/>
        <v/>
      </c>
      <c r="L35" s="999" t="str">
        <f t="shared" si="9"/>
        <v/>
      </c>
      <c r="M35" s="999" t="str">
        <f t="shared" si="10"/>
        <v/>
      </c>
      <c r="N35" s="999" t="str">
        <f t="shared" si="11"/>
        <v/>
      </c>
      <c r="O35" s="999" t="str">
        <f t="shared" si="12"/>
        <v/>
      </c>
      <c r="P35" s="999" t="str">
        <f t="shared" si="13"/>
        <v/>
      </c>
      <c r="Q35" s="999" t="str">
        <f t="shared" si="14"/>
        <v/>
      </c>
      <c r="R35" s="999" t="str">
        <f t="shared" si="15"/>
        <v/>
      </c>
      <c r="S35" s="1016" t="str">
        <f t="shared" si="16"/>
        <v/>
      </c>
      <c r="T35" s="994"/>
      <c r="U35" s="1012" t="str">
        <f t="shared" si="17"/>
        <v>Œufs pasteurisés</v>
      </c>
      <c r="V35" s="1012" t="str">
        <f t="shared" si="18"/>
        <v>œufs pasteurisés</v>
      </c>
      <c r="W35" s="1012" t="str">
        <f t="shared" si="19"/>
        <v>oeufs pasteurises</v>
      </c>
      <c r="X35" s="1012" t="str">
        <f t="shared" si="20"/>
        <v>oeufs pasteurises</v>
      </c>
      <c r="Y35" s="1012" t="str">
        <f t="shared" si="21"/>
        <v>oeufs pasteurises</v>
      </c>
      <c r="Z35" s="1012" t="str">
        <f t="shared" si="22"/>
        <v>oeufs pasteurises</v>
      </c>
      <c r="AA35" s="1012" t="str">
        <f t="shared" si="23"/>
        <v xml:space="preserve"> oeufs pasteurises </v>
      </c>
      <c r="AB35" s="1012">
        <f t="shared" si="24"/>
        <v>0</v>
      </c>
      <c r="AC35" s="1012">
        <f t="shared" si="25"/>
        <v>0</v>
      </c>
      <c r="AD35" s="1012">
        <f t="shared" si="26"/>
        <v>0</v>
      </c>
      <c r="AE35" s="1012">
        <f t="shared" si="27"/>
        <v>0</v>
      </c>
      <c r="AF35" s="1012" t="str">
        <f t="shared" si="28"/>
        <v/>
      </c>
      <c r="AG35" s="1012">
        <f t="shared" si="29"/>
        <v>0</v>
      </c>
      <c r="AH35" s="1012">
        <f t="shared" si="30"/>
        <v>0</v>
      </c>
      <c r="AI35" s="1012" t="str">
        <f t="shared" si="31"/>
        <v/>
      </c>
      <c r="AJ35" s="1012">
        <f t="shared" si="32"/>
        <v>1</v>
      </c>
      <c r="AK35" s="1012">
        <f t="shared" si="33"/>
        <v>0</v>
      </c>
      <c r="AL35" s="1012">
        <f t="shared" si="34"/>
        <v>0</v>
      </c>
      <c r="AM35" s="1012" t="str">
        <f t="shared" si="35"/>
        <v>X</v>
      </c>
      <c r="AN35" s="1012">
        <f t="shared" si="36"/>
        <v>0</v>
      </c>
      <c r="AO35" s="1012">
        <f t="shared" si="37"/>
        <v>0</v>
      </c>
      <c r="AP35" s="1012">
        <f t="shared" si="38"/>
        <v>0</v>
      </c>
      <c r="AQ35" s="1012">
        <f t="shared" si="39"/>
        <v>0</v>
      </c>
      <c r="AR35" s="1012">
        <f t="shared" si="40"/>
        <v>0</v>
      </c>
      <c r="AS35" s="1012">
        <f t="shared" si="41"/>
        <v>0</v>
      </c>
      <c r="AT35" s="1012">
        <f t="shared" si="42"/>
        <v>0</v>
      </c>
      <c r="AU35" s="1012">
        <f t="shared" si="43"/>
        <v>0</v>
      </c>
      <c r="AV35" s="1012">
        <f t="shared" si="44"/>
        <v>0</v>
      </c>
      <c r="AW35" s="1012">
        <f t="shared" si="45"/>
        <v>0</v>
      </c>
      <c r="AX35" s="1012">
        <f t="shared" si="46"/>
        <v>0</v>
      </c>
      <c r="AY35" s="1012">
        <f t="shared" si="47"/>
        <v>0</v>
      </c>
      <c r="AZ35" s="1012" t="str">
        <f t="shared" si="48"/>
        <v/>
      </c>
      <c r="BA35" s="1012">
        <f t="shared" si="49"/>
        <v>0</v>
      </c>
      <c r="BB35" s="1012" t="str">
        <f t="shared" si="50"/>
        <v/>
      </c>
      <c r="BC35" s="1012">
        <f t="shared" si="51"/>
        <v>0</v>
      </c>
      <c r="BD35" s="1012">
        <f t="shared" si="52"/>
        <v>0</v>
      </c>
      <c r="BE35" s="1012">
        <f t="shared" si="53"/>
        <v>0</v>
      </c>
      <c r="BF35" s="1012" t="str">
        <f t="shared" si="54"/>
        <v/>
      </c>
      <c r="BG35" s="1012">
        <f t="shared" si="55"/>
        <v>0</v>
      </c>
      <c r="BH35" s="1012">
        <f t="shared" si="56"/>
        <v>0</v>
      </c>
      <c r="BI35" s="1012">
        <f t="shared" si="57"/>
        <v>0</v>
      </c>
      <c r="BJ35" s="1012">
        <f t="shared" si="58"/>
        <v>0</v>
      </c>
      <c r="BK35" s="1012">
        <f t="shared" si="59"/>
        <v>0</v>
      </c>
      <c r="BL35" s="1012">
        <f t="shared" si="60"/>
        <v>0</v>
      </c>
      <c r="BM35" s="1012" t="str">
        <f t="shared" si="61"/>
        <v/>
      </c>
      <c r="BN35" s="1012">
        <f t="shared" si="62"/>
        <v>0</v>
      </c>
      <c r="BO35" s="1012">
        <f t="shared" si="63"/>
        <v>0</v>
      </c>
      <c r="BP35" s="1012">
        <f t="shared" si="64"/>
        <v>0</v>
      </c>
      <c r="BQ35" s="1012" t="str">
        <f t="shared" si="65"/>
        <v/>
      </c>
      <c r="BR35" s="1012">
        <f t="shared" si="66"/>
        <v>0</v>
      </c>
      <c r="BS35" s="1012">
        <f t="shared" si="67"/>
        <v>0</v>
      </c>
      <c r="BT35" s="1012" t="str">
        <f t="shared" si="68"/>
        <v/>
      </c>
      <c r="BU35" s="1012">
        <f t="shared" si="69"/>
        <v>0</v>
      </c>
      <c r="BV35" s="1012">
        <f t="shared" si="70"/>
        <v>0</v>
      </c>
      <c r="BW35" s="1012" t="str">
        <f t="shared" si="71"/>
        <v/>
      </c>
      <c r="BX35" s="1012">
        <f t="shared" si="72"/>
        <v>0</v>
      </c>
      <c r="BY35" s="1012">
        <f t="shared" si="73"/>
        <v>0</v>
      </c>
      <c r="BZ35" s="1012" t="str">
        <f t="shared" si="74"/>
        <v/>
      </c>
      <c r="CA35" s="1012">
        <f t="shared" si="75"/>
        <v>0</v>
      </c>
      <c r="CB35" s="1012">
        <f t="shared" si="76"/>
        <v>0</v>
      </c>
      <c r="CC35" s="1012" t="str">
        <f t="shared" si="77"/>
        <v/>
      </c>
      <c r="CD35" s="1012">
        <f t="shared" si="78"/>
        <v>0</v>
      </c>
      <c r="CE35" s="1012">
        <f t="shared" si="79"/>
        <v>0</v>
      </c>
      <c r="CF35" s="1012" t="str">
        <f t="shared" si="80"/>
        <v/>
      </c>
      <c r="CG35" s="1012">
        <f t="shared" si="81"/>
        <v>0</v>
      </c>
      <c r="CH35" s="1012">
        <f t="shared" si="82"/>
        <v>0</v>
      </c>
      <c r="CI35" s="1012">
        <f t="shared" si="83"/>
        <v>0</v>
      </c>
      <c r="CJ35" s="1012">
        <f t="shared" si="84"/>
        <v>0</v>
      </c>
      <c r="CK35" s="1012">
        <f t="shared" si="85"/>
        <v>0</v>
      </c>
      <c r="CL35" s="1012" t="str">
        <f t="shared" si="86"/>
        <v/>
      </c>
      <c r="CM35" s="996"/>
      <c r="CN35" s="995" t="s">
        <v>2797</v>
      </c>
      <c r="CO35" s="995" t="s">
        <v>2651</v>
      </c>
      <c r="CP35" s="995" t="s">
        <v>1008</v>
      </c>
      <c r="CQ35" s="995" t="s">
        <v>2228</v>
      </c>
      <c r="CR35" s="995" t="s">
        <v>2228</v>
      </c>
      <c r="CS35" s="995" t="s">
        <v>2653</v>
      </c>
      <c r="CT35" s="995" t="s">
        <v>2654</v>
      </c>
      <c r="CU35" s="995" t="s">
        <v>2655</v>
      </c>
      <c r="CV35" s="999" t="s">
        <v>2656</v>
      </c>
    </row>
    <row r="36" spans="1:100">
      <c r="A36" s="1013">
        <v>30</v>
      </c>
      <c r="B36" s="995" t="s">
        <v>2798</v>
      </c>
      <c r="C36" s="1014" t="str">
        <f t="shared" si="0"/>
        <v>Levure biologique</v>
      </c>
      <c r="D36" s="1015" t="str">
        <f t="shared" si="1"/>
        <v/>
      </c>
      <c r="E36" s="999" t="str">
        <f t="shared" si="2"/>
        <v/>
      </c>
      <c r="F36" s="999" t="str">
        <f t="shared" si="3"/>
        <v/>
      </c>
      <c r="G36" s="999" t="str">
        <f t="shared" si="4"/>
        <v/>
      </c>
      <c r="H36" s="999" t="str">
        <f t="shared" si="5"/>
        <v/>
      </c>
      <c r="I36" s="999" t="str">
        <f t="shared" si="6"/>
        <v/>
      </c>
      <c r="J36" s="999" t="str">
        <f t="shared" si="7"/>
        <v/>
      </c>
      <c r="K36" s="999" t="str">
        <f t="shared" si="8"/>
        <v/>
      </c>
      <c r="L36" s="999" t="str">
        <f t="shared" si="9"/>
        <v/>
      </c>
      <c r="M36" s="999" t="str">
        <f t="shared" si="10"/>
        <v/>
      </c>
      <c r="N36" s="999" t="str">
        <f t="shared" si="11"/>
        <v/>
      </c>
      <c r="O36" s="999" t="str">
        <f t="shared" si="12"/>
        <v/>
      </c>
      <c r="P36" s="999" t="str">
        <f t="shared" si="13"/>
        <v/>
      </c>
      <c r="Q36" s="999" t="str">
        <f t="shared" si="14"/>
        <v/>
      </c>
      <c r="R36" s="999" t="str">
        <f t="shared" si="15"/>
        <v/>
      </c>
      <c r="S36" s="1016" t="str">
        <f t="shared" si="16"/>
        <v/>
      </c>
      <c r="T36" s="994"/>
      <c r="U36" s="1012" t="str">
        <f t="shared" si="17"/>
        <v>Levure biologique</v>
      </c>
      <c r="V36" s="1012" t="str">
        <f t="shared" si="18"/>
        <v>levure biologique</v>
      </c>
      <c r="W36" s="1012" t="str">
        <f t="shared" si="19"/>
        <v>levure biologique</v>
      </c>
      <c r="X36" s="1012" t="str">
        <f t="shared" si="20"/>
        <v>levure biologique</v>
      </c>
      <c r="Y36" s="1012" t="str">
        <f t="shared" si="21"/>
        <v>levure biologique</v>
      </c>
      <c r="Z36" s="1012" t="str">
        <f t="shared" si="22"/>
        <v>levure biologique</v>
      </c>
      <c r="AA36" s="1012" t="str">
        <f t="shared" si="23"/>
        <v xml:space="preserve"> levure biologique </v>
      </c>
      <c r="AB36" s="1012">
        <f t="shared" si="24"/>
        <v>0</v>
      </c>
      <c r="AC36" s="1012">
        <f t="shared" si="25"/>
        <v>0</v>
      </c>
      <c r="AD36" s="1012">
        <f t="shared" si="26"/>
        <v>0</v>
      </c>
      <c r="AE36" s="1012">
        <f t="shared" si="27"/>
        <v>0</v>
      </c>
      <c r="AF36" s="1012" t="str">
        <f t="shared" si="28"/>
        <v/>
      </c>
      <c r="AG36" s="1012">
        <f t="shared" si="29"/>
        <v>0</v>
      </c>
      <c r="AH36" s="1012">
        <f t="shared" si="30"/>
        <v>0</v>
      </c>
      <c r="AI36" s="1012" t="str">
        <f t="shared" si="31"/>
        <v/>
      </c>
      <c r="AJ36" s="1012">
        <f t="shared" si="32"/>
        <v>0</v>
      </c>
      <c r="AK36" s="1012">
        <f t="shared" si="33"/>
        <v>0</v>
      </c>
      <c r="AL36" s="1012">
        <f t="shared" si="34"/>
        <v>0</v>
      </c>
      <c r="AM36" s="1012" t="str">
        <f t="shared" si="35"/>
        <v/>
      </c>
      <c r="AN36" s="1012">
        <f t="shared" si="36"/>
        <v>0</v>
      </c>
      <c r="AO36" s="1012">
        <f t="shared" si="37"/>
        <v>0</v>
      </c>
      <c r="AP36" s="1012">
        <f t="shared" si="38"/>
        <v>0</v>
      </c>
      <c r="AQ36" s="1012">
        <f t="shared" si="39"/>
        <v>0</v>
      </c>
      <c r="AR36" s="1012">
        <f t="shared" si="40"/>
        <v>0</v>
      </c>
      <c r="AS36" s="1012">
        <f t="shared" si="41"/>
        <v>0</v>
      </c>
      <c r="AT36" s="1012">
        <f t="shared" si="42"/>
        <v>0</v>
      </c>
      <c r="AU36" s="1012">
        <f t="shared" si="43"/>
        <v>0</v>
      </c>
      <c r="AV36" s="1012">
        <f t="shared" si="44"/>
        <v>0</v>
      </c>
      <c r="AW36" s="1012">
        <f t="shared" si="45"/>
        <v>0</v>
      </c>
      <c r="AX36" s="1012">
        <f t="shared" si="46"/>
        <v>0</v>
      </c>
      <c r="AY36" s="1012">
        <f t="shared" si="47"/>
        <v>0</v>
      </c>
      <c r="AZ36" s="1012" t="str">
        <f t="shared" si="48"/>
        <v/>
      </c>
      <c r="BA36" s="1012">
        <f t="shared" si="49"/>
        <v>0</v>
      </c>
      <c r="BB36" s="1012" t="str">
        <f t="shared" si="50"/>
        <v/>
      </c>
      <c r="BC36" s="1012">
        <f t="shared" si="51"/>
        <v>0</v>
      </c>
      <c r="BD36" s="1012">
        <f t="shared" si="52"/>
        <v>0</v>
      </c>
      <c r="BE36" s="1012">
        <f t="shared" si="53"/>
        <v>0</v>
      </c>
      <c r="BF36" s="1012" t="str">
        <f t="shared" si="54"/>
        <v/>
      </c>
      <c r="BG36" s="1012">
        <f t="shared" si="55"/>
        <v>0</v>
      </c>
      <c r="BH36" s="1012">
        <f t="shared" si="56"/>
        <v>0</v>
      </c>
      <c r="BI36" s="1012">
        <f t="shared" si="57"/>
        <v>0</v>
      </c>
      <c r="BJ36" s="1012">
        <f t="shared" si="58"/>
        <v>0</v>
      </c>
      <c r="BK36" s="1012">
        <f t="shared" si="59"/>
        <v>0</v>
      </c>
      <c r="BL36" s="1012">
        <f t="shared" si="60"/>
        <v>0</v>
      </c>
      <c r="BM36" s="1012" t="str">
        <f t="shared" si="61"/>
        <v/>
      </c>
      <c r="BN36" s="1012">
        <f t="shared" si="62"/>
        <v>0</v>
      </c>
      <c r="BO36" s="1012">
        <f t="shared" si="63"/>
        <v>0</v>
      </c>
      <c r="BP36" s="1012">
        <f t="shared" si="64"/>
        <v>0</v>
      </c>
      <c r="BQ36" s="1012" t="str">
        <f t="shared" si="65"/>
        <v/>
      </c>
      <c r="BR36" s="1012">
        <f t="shared" si="66"/>
        <v>0</v>
      </c>
      <c r="BS36" s="1012">
        <f t="shared" si="67"/>
        <v>0</v>
      </c>
      <c r="BT36" s="1012" t="str">
        <f t="shared" si="68"/>
        <v/>
      </c>
      <c r="BU36" s="1012">
        <f t="shared" si="69"/>
        <v>0</v>
      </c>
      <c r="BV36" s="1012">
        <f t="shared" si="70"/>
        <v>0</v>
      </c>
      <c r="BW36" s="1012" t="str">
        <f t="shared" si="71"/>
        <v/>
      </c>
      <c r="BX36" s="1012">
        <f t="shared" si="72"/>
        <v>0</v>
      </c>
      <c r="BY36" s="1012">
        <f t="shared" si="73"/>
        <v>0</v>
      </c>
      <c r="BZ36" s="1012" t="str">
        <f t="shared" si="74"/>
        <v/>
      </c>
      <c r="CA36" s="1012">
        <f t="shared" si="75"/>
        <v>0</v>
      </c>
      <c r="CB36" s="1012">
        <f t="shared" si="76"/>
        <v>0</v>
      </c>
      <c r="CC36" s="1012" t="str">
        <f t="shared" si="77"/>
        <v/>
      </c>
      <c r="CD36" s="1012">
        <f t="shared" si="78"/>
        <v>0</v>
      </c>
      <c r="CE36" s="1012">
        <f t="shared" si="79"/>
        <v>0</v>
      </c>
      <c r="CF36" s="1012" t="str">
        <f t="shared" si="80"/>
        <v/>
      </c>
      <c r="CG36" s="1012">
        <f t="shared" si="81"/>
        <v>0</v>
      </c>
      <c r="CH36" s="1012">
        <f t="shared" si="82"/>
        <v>0</v>
      </c>
      <c r="CI36" s="1012">
        <f t="shared" si="83"/>
        <v>0</v>
      </c>
      <c r="CJ36" s="1012">
        <f t="shared" si="84"/>
        <v>0</v>
      </c>
      <c r="CK36" s="1012">
        <f t="shared" si="85"/>
        <v>0</v>
      </c>
      <c r="CL36" s="1012" t="str">
        <f t="shared" si="86"/>
        <v/>
      </c>
      <c r="CM36" s="996"/>
      <c r="CN36" s="995" t="s">
        <v>2799</v>
      </c>
      <c r="CO36" s="995" t="s">
        <v>2651</v>
      </c>
      <c r="CP36" s="995" t="s">
        <v>1008</v>
      </c>
      <c r="CQ36" s="995" t="s">
        <v>2800</v>
      </c>
      <c r="CR36" s="995" t="s">
        <v>555</v>
      </c>
      <c r="CS36" s="995" t="s">
        <v>2653</v>
      </c>
      <c r="CT36" s="995" t="s">
        <v>2654</v>
      </c>
      <c r="CU36" s="995" t="s">
        <v>2655</v>
      </c>
      <c r="CV36" s="999" t="s">
        <v>2656</v>
      </c>
    </row>
    <row r="37" spans="1:100">
      <c r="A37" s="1013">
        <v>31</v>
      </c>
      <c r="B37" s="995" t="s">
        <v>2775</v>
      </c>
      <c r="C37" s="1014" t="str">
        <f t="shared" si="0"/>
        <v>Sel</v>
      </c>
      <c r="D37" s="1015" t="str">
        <f t="shared" si="1"/>
        <v/>
      </c>
      <c r="E37" s="999" t="str">
        <f t="shared" si="2"/>
        <v/>
      </c>
      <c r="F37" s="999" t="str">
        <f t="shared" si="3"/>
        <v/>
      </c>
      <c r="G37" s="999" t="str">
        <f t="shared" si="4"/>
        <v/>
      </c>
      <c r="H37" s="999" t="str">
        <f t="shared" si="5"/>
        <v/>
      </c>
      <c r="I37" s="999" t="str">
        <f t="shared" si="6"/>
        <v/>
      </c>
      <c r="J37" s="999" t="str">
        <f t="shared" si="7"/>
        <v/>
      </c>
      <c r="K37" s="999" t="str">
        <f t="shared" si="8"/>
        <v/>
      </c>
      <c r="L37" s="999" t="str">
        <f t="shared" si="9"/>
        <v/>
      </c>
      <c r="M37" s="999" t="str">
        <f t="shared" si="10"/>
        <v/>
      </c>
      <c r="N37" s="999" t="str">
        <f t="shared" si="11"/>
        <v/>
      </c>
      <c r="O37" s="999" t="str">
        <f t="shared" si="12"/>
        <v/>
      </c>
      <c r="P37" s="999" t="str">
        <f t="shared" si="13"/>
        <v/>
      </c>
      <c r="Q37" s="999" t="str">
        <f t="shared" si="14"/>
        <v/>
      </c>
      <c r="R37" s="999" t="str">
        <f t="shared" si="15"/>
        <v/>
      </c>
      <c r="S37" s="1016" t="str">
        <f t="shared" si="16"/>
        <v/>
      </c>
      <c r="T37" s="994"/>
      <c r="U37" s="1012" t="str">
        <f t="shared" si="17"/>
        <v>Sel</v>
      </c>
      <c r="V37" s="1012" t="str">
        <f t="shared" si="18"/>
        <v>sel</v>
      </c>
      <c r="W37" s="1012" t="str">
        <f t="shared" si="19"/>
        <v>sel</v>
      </c>
      <c r="X37" s="1012" t="str">
        <f t="shared" si="20"/>
        <v>sel</v>
      </c>
      <c r="Y37" s="1012" t="str">
        <f t="shared" si="21"/>
        <v>sel</v>
      </c>
      <c r="Z37" s="1012" t="str">
        <f t="shared" si="22"/>
        <v>sel</v>
      </c>
      <c r="AA37" s="1012" t="str">
        <f t="shared" si="23"/>
        <v xml:space="preserve"> sel </v>
      </c>
      <c r="AB37" s="1012">
        <f t="shared" si="24"/>
        <v>0</v>
      </c>
      <c r="AC37" s="1012">
        <f t="shared" si="25"/>
        <v>0</v>
      </c>
      <c r="AD37" s="1012">
        <f t="shared" si="26"/>
        <v>0</v>
      </c>
      <c r="AE37" s="1012">
        <f t="shared" si="27"/>
        <v>0</v>
      </c>
      <c r="AF37" s="1012" t="str">
        <f t="shared" si="28"/>
        <v/>
      </c>
      <c r="AG37" s="1012">
        <f t="shared" si="29"/>
        <v>0</v>
      </c>
      <c r="AH37" s="1012">
        <f t="shared" si="30"/>
        <v>0</v>
      </c>
      <c r="AI37" s="1012" t="str">
        <f t="shared" si="31"/>
        <v/>
      </c>
      <c r="AJ37" s="1012">
        <f t="shared" si="32"/>
        <v>0</v>
      </c>
      <c r="AK37" s="1012">
        <f t="shared" si="33"/>
        <v>0</v>
      </c>
      <c r="AL37" s="1012">
        <f t="shared" si="34"/>
        <v>0</v>
      </c>
      <c r="AM37" s="1012" t="str">
        <f t="shared" si="35"/>
        <v/>
      </c>
      <c r="AN37" s="1012">
        <f t="shared" si="36"/>
        <v>0</v>
      </c>
      <c r="AO37" s="1012">
        <f t="shared" si="37"/>
        <v>0</v>
      </c>
      <c r="AP37" s="1012">
        <f t="shared" si="38"/>
        <v>0</v>
      </c>
      <c r="AQ37" s="1012">
        <f t="shared" si="39"/>
        <v>0</v>
      </c>
      <c r="AR37" s="1012">
        <f t="shared" si="40"/>
        <v>0</v>
      </c>
      <c r="AS37" s="1012">
        <f t="shared" si="41"/>
        <v>0</v>
      </c>
      <c r="AT37" s="1012">
        <f t="shared" si="42"/>
        <v>0</v>
      </c>
      <c r="AU37" s="1012">
        <f t="shared" si="43"/>
        <v>0</v>
      </c>
      <c r="AV37" s="1012">
        <f t="shared" si="44"/>
        <v>0</v>
      </c>
      <c r="AW37" s="1012">
        <f t="shared" si="45"/>
        <v>0</v>
      </c>
      <c r="AX37" s="1012">
        <f t="shared" si="46"/>
        <v>0</v>
      </c>
      <c r="AY37" s="1012">
        <f t="shared" si="47"/>
        <v>0</v>
      </c>
      <c r="AZ37" s="1012" t="str">
        <f t="shared" si="48"/>
        <v/>
      </c>
      <c r="BA37" s="1012">
        <f t="shared" si="49"/>
        <v>0</v>
      </c>
      <c r="BB37" s="1012" t="str">
        <f t="shared" si="50"/>
        <v/>
      </c>
      <c r="BC37" s="1012">
        <f t="shared" si="51"/>
        <v>0</v>
      </c>
      <c r="BD37" s="1012">
        <f t="shared" si="52"/>
        <v>0</v>
      </c>
      <c r="BE37" s="1012">
        <f t="shared" si="53"/>
        <v>0</v>
      </c>
      <c r="BF37" s="1012" t="str">
        <f t="shared" si="54"/>
        <v/>
      </c>
      <c r="BG37" s="1012">
        <f t="shared" si="55"/>
        <v>0</v>
      </c>
      <c r="BH37" s="1012">
        <f t="shared" si="56"/>
        <v>0</v>
      </c>
      <c r="BI37" s="1012">
        <f t="shared" si="57"/>
        <v>0</v>
      </c>
      <c r="BJ37" s="1012">
        <f t="shared" si="58"/>
        <v>0</v>
      </c>
      <c r="BK37" s="1012">
        <f t="shared" si="59"/>
        <v>0</v>
      </c>
      <c r="BL37" s="1012">
        <f t="shared" si="60"/>
        <v>0</v>
      </c>
      <c r="BM37" s="1012" t="str">
        <f t="shared" si="61"/>
        <v/>
      </c>
      <c r="BN37" s="1012">
        <f t="shared" si="62"/>
        <v>0</v>
      </c>
      <c r="BO37" s="1012">
        <f t="shared" si="63"/>
        <v>0</v>
      </c>
      <c r="BP37" s="1012">
        <f t="shared" si="64"/>
        <v>0</v>
      </c>
      <c r="BQ37" s="1012" t="str">
        <f t="shared" si="65"/>
        <v/>
      </c>
      <c r="BR37" s="1012">
        <f t="shared" si="66"/>
        <v>0</v>
      </c>
      <c r="BS37" s="1012">
        <f t="shared" si="67"/>
        <v>0</v>
      </c>
      <c r="BT37" s="1012" t="str">
        <f t="shared" si="68"/>
        <v/>
      </c>
      <c r="BU37" s="1012">
        <f t="shared" si="69"/>
        <v>0</v>
      </c>
      <c r="BV37" s="1012">
        <f t="shared" si="70"/>
        <v>0</v>
      </c>
      <c r="BW37" s="1012" t="str">
        <f t="shared" si="71"/>
        <v/>
      </c>
      <c r="BX37" s="1012">
        <f t="shared" si="72"/>
        <v>0</v>
      </c>
      <c r="BY37" s="1012">
        <f t="shared" si="73"/>
        <v>0</v>
      </c>
      <c r="BZ37" s="1012" t="str">
        <f t="shared" si="74"/>
        <v/>
      </c>
      <c r="CA37" s="1012">
        <f t="shared" si="75"/>
        <v>0</v>
      </c>
      <c r="CB37" s="1012">
        <f t="shared" si="76"/>
        <v>0</v>
      </c>
      <c r="CC37" s="1012" t="str">
        <f t="shared" si="77"/>
        <v/>
      </c>
      <c r="CD37" s="1012">
        <f t="shared" si="78"/>
        <v>0</v>
      </c>
      <c r="CE37" s="1012">
        <f t="shared" si="79"/>
        <v>0</v>
      </c>
      <c r="CF37" s="1012" t="str">
        <f t="shared" si="80"/>
        <v/>
      </c>
      <c r="CG37" s="1012">
        <f t="shared" si="81"/>
        <v>0</v>
      </c>
      <c r="CH37" s="1012">
        <f t="shared" si="82"/>
        <v>0</v>
      </c>
      <c r="CI37" s="1012">
        <f t="shared" si="83"/>
        <v>0</v>
      </c>
      <c r="CJ37" s="1012">
        <f t="shared" si="84"/>
        <v>0</v>
      </c>
      <c r="CK37" s="1012">
        <f t="shared" si="85"/>
        <v>0</v>
      </c>
      <c r="CL37" s="1012" t="str">
        <f t="shared" si="86"/>
        <v/>
      </c>
      <c r="CM37" s="996"/>
      <c r="CN37" s="995" t="s">
        <v>2801</v>
      </c>
      <c r="CO37" s="995" t="s">
        <v>2651</v>
      </c>
      <c r="CP37" s="995" t="s">
        <v>1008</v>
      </c>
      <c r="CQ37" s="995" t="s">
        <v>571</v>
      </c>
      <c r="CR37" s="995" t="s">
        <v>570</v>
      </c>
      <c r="CS37" s="995" t="s">
        <v>2653</v>
      </c>
      <c r="CT37" s="995" t="s">
        <v>2654</v>
      </c>
      <c r="CU37" s="995" t="s">
        <v>2655</v>
      </c>
      <c r="CV37" s="999" t="s">
        <v>2656</v>
      </c>
    </row>
    <row r="38" spans="1:100">
      <c r="A38" s="1013">
        <v>32</v>
      </c>
      <c r="B38" s="995" t="s">
        <v>2802</v>
      </c>
      <c r="C38" s="1014" t="str">
        <f t="shared" si="0"/>
        <v>Sucre</v>
      </c>
      <c r="D38" s="1015" t="str">
        <f t="shared" si="1"/>
        <v/>
      </c>
      <c r="E38" s="999" t="str">
        <f t="shared" si="2"/>
        <v/>
      </c>
      <c r="F38" s="999" t="str">
        <f t="shared" si="3"/>
        <v/>
      </c>
      <c r="G38" s="999" t="str">
        <f t="shared" si="4"/>
        <v/>
      </c>
      <c r="H38" s="999" t="str">
        <f t="shared" si="5"/>
        <v/>
      </c>
      <c r="I38" s="999" t="str">
        <f t="shared" si="6"/>
        <v/>
      </c>
      <c r="J38" s="999" t="str">
        <f t="shared" si="7"/>
        <v/>
      </c>
      <c r="K38" s="999" t="str">
        <f t="shared" si="8"/>
        <v/>
      </c>
      <c r="L38" s="999" t="str">
        <f t="shared" si="9"/>
        <v/>
      </c>
      <c r="M38" s="999" t="str">
        <f t="shared" si="10"/>
        <v/>
      </c>
      <c r="N38" s="999" t="str">
        <f t="shared" si="11"/>
        <v/>
      </c>
      <c r="O38" s="999" t="str">
        <f t="shared" si="12"/>
        <v/>
      </c>
      <c r="P38" s="999" t="str">
        <f t="shared" si="13"/>
        <v/>
      </c>
      <c r="Q38" s="999" t="str">
        <f t="shared" si="14"/>
        <v/>
      </c>
      <c r="R38" s="999" t="str">
        <f t="shared" si="15"/>
        <v/>
      </c>
      <c r="S38" s="1016" t="str">
        <f t="shared" si="16"/>
        <v/>
      </c>
      <c r="T38" s="994"/>
      <c r="U38" s="1012" t="str">
        <f t="shared" si="17"/>
        <v>Sucre</v>
      </c>
      <c r="V38" s="1012" t="str">
        <f t="shared" si="18"/>
        <v>sucre</v>
      </c>
      <c r="W38" s="1012" t="str">
        <f t="shared" si="19"/>
        <v>sucre</v>
      </c>
      <c r="X38" s="1012" t="str">
        <f t="shared" si="20"/>
        <v>sucre</v>
      </c>
      <c r="Y38" s="1012" t="str">
        <f t="shared" si="21"/>
        <v>sucre</v>
      </c>
      <c r="Z38" s="1012" t="str">
        <f t="shared" si="22"/>
        <v>sucre</v>
      </c>
      <c r="AA38" s="1012" t="str">
        <f t="shared" si="23"/>
        <v xml:space="preserve"> sucre </v>
      </c>
      <c r="AB38" s="1012">
        <f t="shared" si="24"/>
        <v>0</v>
      </c>
      <c r="AC38" s="1012">
        <f t="shared" si="25"/>
        <v>0</v>
      </c>
      <c r="AD38" s="1012">
        <f t="shared" si="26"/>
        <v>0</v>
      </c>
      <c r="AE38" s="1012">
        <f t="shared" si="27"/>
        <v>0</v>
      </c>
      <c r="AF38" s="1012" t="str">
        <f t="shared" si="28"/>
        <v/>
      </c>
      <c r="AG38" s="1012">
        <f t="shared" si="29"/>
        <v>0</v>
      </c>
      <c r="AH38" s="1012">
        <f t="shared" si="30"/>
        <v>0</v>
      </c>
      <c r="AI38" s="1012" t="str">
        <f t="shared" si="31"/>
        <v/>
      </c>
      <c r="AJ38" s="1012">
        <f t="shared" si="32"/>
        <v>0</v>
      </c>
      <c r="AK38" s="1012">
        <f t="shared" si="33"/>
        <v>0</v>
      </c>
      <c r="AL38" s="1012">
        <f t="shared" si="34"/>
        <v>0</v>
      </c>
      <c r="AM38" s="1012" t="str">
        <f t="shared" si="35"/>
        <v/>
      </c>
      <c r="AN38" s="1012">
        <f t="shared" si="36"/>
        <v>0</v>
      </c>
      <c r="AO38" s="1012">
        <f t="shared" si="37"/>
        <v>0</v>
      </c>
      <c r="AP38" s="1012">
        <f t="shared" si="38"/>
        <v>0</v>
      </c>
      <c r="AQ38" s="1012">
        <f t="shared" si="39"/>
        <v>0</v>
      </c>
      <c r="AR38" s="1012">
        <f t="shared" si="40"/>
        <v>0</v>
      </c>
      <c r="AS38" s="1012">
        <f t="shared" si="41"/>
        <v>0</v>
      </c>
      <c r="AT38" s="1012">
        <f t="shared" si="42"/>
        <v>0</v>
      </c>
      <c r="AU38" s="1012">
        <f t="shared" si="43"/>
        <v>0</v>
      </c>
      <c r="AV38" s="1012">
        <f t="shared" si="44"/>
        <v>0</v>
      </c>
      <c r="AW38" s="1012">
        <f t="shared" si="45"/>
        <v>0</v>
      </c>
      <c r="AX38" s="1012">
        <f t="shared" si="46"/>
        <v>0</v>
      </c>
      <c r="AY38" s="1012">
        <f t="shared" si="47"/>
        <v>0</v>
      </c>
      <c r="AZ38" s="1012" t="str">
        <f t="shared" si="48"/>
        <v/>
      </c>
      <c r="BA38" s="1012">
        <f t="shared" si="49"/>
        <v>0</v>
      </c>
      <c r="BB38" s="1012" t="str">
        <f t="shared" si="50"/>
        <v/>
      </c>
      <c r="BC38" s="1012">
        <f t="shared" si="51"/>
        <v>0</v>
      </c>
      <c r="BD38" s="1012">
        <f t="shared" si="52"/>
        <v>0</v>
      </c>
      <c r="BE38" s="1012">
        <f t="shared" si="53"/>
        <v>0</v>
      </c>
      <c r="BF38" s="1012" t="str">
        <f t="shared" si="54"/>
        <v/>
      </c>
      <c r="BG38" s="1012">
        <f t="shared" si="55"/>
        <v>0</v>
      </c>
      <c r="BH38" s="1012">
        <f t="shared" si="56"/>
        <v>0</v>
      </c>
      <c r="BI38" s="1012">
        <f t="shared" si="57"/>
        <v>0</v>
      </c>
      <c r="BJ38" s="1012">
        <f t="shared" si="58"/>
        <v>0</v>
      </c>
      <c r="BK38" s="1012">
        <f t="shared" si="59"/>
        <v>0</v>
      </c>
      <c r="BL38" s="1012">
        <f t="shared" si="60"/>
        <v>0</v>
      </c>
      <c r="BM38" s="1012" t="str">
        <f t="shared" si="61"/>
        <v/>
      </c>
      <c r="BN38" s="1012">
        <f t="shared" si="62"/>
        <v>0</v>
      </c>
      <c r="BO38" s="1012">
        <f t="shared" si="63"/>
        <v>0</v>
      </c>
      <c r="BP38" s="1012">
        <f t="shared" si="64"/>
        <v>0</v>
      </c>
      <c r="BQ38" s="1012" t="str">
        <f t="shared" si="65"/>
        <v/>
      </c>
      <c r="BR38" s="1012">
        <f t="shared" si="66"/>
        <v>0</v>
      </c>
      <c r="BS38" s="1012">
        <f t="shared" si="67"/>
        <v>0</v>
      </c>
      <c r="BT38" s="1012" t="str">
        <f t="shared" si="68"/>
        <v/>
      </c>
      <c r="BU38" s="1012">
        <f t="shared" si="69"/>
        <v>0</v>
      </c>
      <c r="BV38" s="1012">
        <f t="shared" si="70"/>
        <v>0</v>
      </c>
      <c r="BW38" s="1012" t="str">
        <f t="shared" si="71"/>
        <v/>
      </c>
      <c r="BX38" s="1012">
        <f t="shared" si="72"/>
        <v>0</v>
      </c>
      <c r="BY38" s="1012">
        <f t="shared" si="73"/>
        <v>0</v>
      </c>
      <c r="BZ38" s="1012" t="str">
        <f t="shared" si="74"/>
        <v/>
      </c>
      <c r="CA38" s="1012">
        <f t="shared" si="75"/>
        <v>0</v>
      </c>
      <c r="CB38" s="1012">
        <f t="shared" si="76"/>
        <v>0</v>
      </c>
      <c r="CC38" s="1012" t="str">
        <f t="shared" si="77"/>
        <v/>
      </c>
      <c r="CD38" s="1012">
        <f t="shared" si="78"/>
        <v>0</v>
      </c>
      <c r="CE38" s="1012">
        <f t="shared" si="79"/>
        <v>0</v>
      </c>
      <c r="CF38" s="1012" t="str">
        <f t="shared" si="80"/>
        <v/>
      </c>
      <c r="CG38" s="1012">
        <f t="shared" si="81"/>
        <v>0</v>
      </c>
      <c r="CH38" s="1012">
        <f t="shared" si="82"/>
        <v>0</v>
      </c>
      <c r="CI38" s="1012">
        <f t="shared" si="83"/>
        <v>0</v>
      </c>
      <c r="CJ38" s="1012">
        <f t="shared" si="84"/>
        <v>0</v>
      </c>
      <c r="CK38" s="1012">
        <f t="shared" si="85"/>
        <v>0</v>
      </c>
      <c r="CL38" s="1012" t="str">
        <f t="shared" si="86"/>
        <v/>
      </c>
      <c r="CM38" s="996"/>
      <c r="CN38" s="995" t="s">
        <v>2803</v>
      </c>
      <c r="CO38" s="995" t="s">
        <v>2651</v>
      </c>
      <c r="CP38" s="995" t="s">
        <v>1008</v>
      </c>
      <c r="CQ38" s="995" t="s">
        <v>2233</v>
      </c>
      <c r="CR38" s="995" t="s">
        <v>2233</v>
      </c>
      <c r="CS38" s="995" t="s">
        <v>2653</v>
      </c>
      <c r="CT38" s="995" t="s">
        <v>2654</v>
      </c>
      <c r="CU38" s="995" t="s">
        <v>2655</v>
      </c>
      <c r="CV38" s="999" t="s">
        <v>2656</v>
      </c>
    </row>
    <row r="39" spans="1:100">
      <c r="A39" s="1013">
        <v>33</v>
      </c>
      <c r="C39" s="1014" t="str">
        <f t="shared" si="0"/>
        <v/>
      </c>
      <c r="D39" s="1015" t="str">
        <f t="shared" si="1"/>
        <v/>
      </c>
      <c r="E39" s="999" t="str">
        <f t="shared" si="2"/>
        <v/>
      </c>
      <c r="F39" s="999" t="str">
        <f t="shared" si="3"/>
        <v/>
      </c>
      <c r="G39" s="999" t="str">
        <f t="shared" si="4"/>
        <v/>
      </c>
      <c r="H39" s="999" t="str">
        <f t="shared" si="5"/>
        <v/>
      </c>
      <c r="I39" s="999" t="str">
        <f t="shared" si="6"/>
        <v/>
      </c>
      <c r="J39" s="999" t="str">
        <f t="shared" si="7"/>
        <v/>
      </c>
      <c r="K39" s="999" t="str">
        <f t="shared" si="8"/>
        <v/>
      </c>
      <c r="L39" s="999" t="str">
        <f t="shared" si="9"/>
        <v/>
      </c>
      <c r="M39" s="999" t="str">
        <f t="shared" si="10"/>
        <v/>
      </c>
      <c r="N39" s="999" t="str">
        <f t="shared" si="11"/>
        <v/>
      </c>
      <c r="O39" s="999" t="str">
        <f t="shared" si="12"/>
        <v/>
      </c>
      <c r="P39" s="999" t="str">
        <f t="shared" si="13"/>
        <v/>
      </c>
      <c r="Q39" s="999" t="str">
        <f t="shared" si="14"/>
        <v/>
      </c>
      <c r="R39" s="999" t="str">
        <f t="shared" si="15"/>
        <v/>
      </c>
      <c r="S39" s="1016" t="str">
        <f t="shared" si="16"/>
        <v/>
      </c>
      <c r="T39" s="994"/>
      <c r="U39" s="1012" t="str">
        <f t="shared" si="17"/>
        <v/>
      </c>
      <c r="V39" s="1012" t="str">
        <f t="shared" si="18"/>
        <v/>
      </c>
      <c r="W39" s="1012" t="str">
        <f t="shared" si="19"/>
        <v/>
      </c>
      <c r="X39" s="1012" t="str">
        <f t="shared" si="20"/>
        <v/>
      </c>
      <c r="Y39" s="1012" t="str">
        <f t="shared" si="21"/>
        <v/>
      </c>
      <c r="Z39" s="1012" t="str">
        <f t="shared" si="22"/>
        <v/>
      </c>
      <c r="AA39" s="1012" t="str">
        <f t="shared" si="23"/>
        <v xml:space="preserve">  </v>
      </c>
      <c r="AB39" s="1012" t="str">
        <f t="shared" si="24"/>
        <v/>
      </c>
      <c r="AC39" s="1012" t="str">
        <f t="shared" si="25"/>
        <v/>
      </c>
      <c r="AD39" s="1012" t="str">
        <f t="shared" si="26"/>
        <v/>
      </c>
      <c r="AE39" s="1012" t="str">
        <f t="shared" si="27"/>
        <v/>
      </c>
      <c r="AF39" s="1012" t="str">
        <f t="shared" si="28"/>
        <v/>
      </c>
      <c r="AG39" s="1012" t="str">
        <f t="shared" si="29"/>
        <v/>
      </c>
      <c r="AH39" s="1012" t="str">
        <f t="shared" si="30"/>
        <v/>
      </c>
      <c r="AI39" s="1012" t="str">
        <f t="shared" si="31"/>
        <v/>
      </c>
      <c r="AJ39" s="1012" t="str">
        <f t="shared" si="32"/>
        <v/>
      </c>
      <c r="AK39" s="1012" t="str">
        <f t="shared" si="33"/>
        <v/>
      </c>
      <c r="AL39" s="1012" t="str">
        <f t="shared" si="34"/>
        <v/>
      </c>
      <c r="AM39" s="1012" t="str">
        <f t="shared" si="35"/>
        <v/>
      </c>
      <c r="AN39" s="1012" t="str">
        <f t="shared" si="36"/>
        <v/>
      </c>
      <c r="AO39" s="1012" t="str">
        <f t="shared" si="37"/>
        <v/>
      </c>
      <c r="AP39" s="1012" t="str">
        <f t="shared" si="38"/>
        <v/>
      </c>
      <c r="AQ39" s="1012" t="str">
        <f t="shared" si="39"/>
        <v/>
      </c>
      <c r="AR39" s="1012" t="str">
        <f t="shared" si="40"/>
        <v/>
      </c>
      <c r="AS39" s="1012" t="str">
        <f t="shared" si="41"/>
        <v/>
      </c>
      <c r="AT39" s="1012" t="str">
        <f t="shared" si="42"/>
        <v/>
      </c>
      <c r="AU39" s="1012" t="str">
        <f t="shared" si="43"/>
        <v/>
      </c>
      <c r="AV39" s="1012" t="str">
        <f t="shared" si="44"/>
        <v/>
      </c>
      <c r="AW39" s="1012" t="str">
        <f t="shared" si="45"/>
        <v/>
      </c>
      <c r="AX39" s="1012" t="str">
        <f t="shared" si="46"/>
        <v/>
      </c>
      <c r="AY39" s="1012" t="str">
        <f t="shared" si="47"/>
        <v/>
      </c>
      <c r="AZ39" s="1012" t="str">
        <f t="shared" si="48"/>
        <v/>
      </c>
      <c r="BA39" s="1012" t="str">
        <f t="shared" si="49"/>
        <v/>
      </c>
      <c r="BB39" s="1012" t="str">
        <f t="shared" si="50"/>
        <v/>
      </c>
      <c r="BC39" s="1012" t="str">
        <f t="shared" si="51"/>
        <v/>
      </c>
      <c r="BD39" s="1012" t="str">
        <f t="shared" si="52"/>
        <v/>
      </c>
      <c r="BE39" s="1012" t="str">
        <f t="shared" si="53"/>
        <v/>
      </c>
      <c r="BF39" s="1012" t="str">
        <f t="shared" si="54"/>
        <v/>
      </c>
      <c r="BG39" s="1012" t="str">
        <f t="shared" si="55"/>
        <v/>
      </c>
      <c r="BH39" s="1012" t="str">
        <f t="shared" si="56"/>
        <v/>
      </c>
      <c r="BI39" s="1012" t="str">
        <f t="shared" si="57"/>
        <v/>
      </c>
      <c r="BJ39" s="1012" t="str">
        <f t="shared" si="58"/>
        <v/>
      </c>
      <c r="BK39" s="1012" t="str">
        <f t="shared" si="59"/>
        <v/>
      </c>
      <c r="BL39" s="1012" t="str">
        <f t="shared" si="60"/>
        <v/>
      </c>
      <c r="BM39" s="1012" t="str">
        <f t="shared" si="61"/>
        <v/>
      </c>
      <c r="BN39" s="1012" t="str">
        <f t="shared" si="62"/>
        <v/>
      </c>
      <c r="BO39" s="1012" t="str">
        <f t="shared" si="63"/>
        <v/>
      </c>
      <c r="BP39" s="1012" t="str">
        <f t="shared" si="64"/>
        <v/>
      </c>
      <c r="BQ39" s="1012" t="str">
        <f t="shared" si="65"/>
        <v/>
      </c>
      <c r="BR39" s="1012" t="str">
        <f t="shared" si="66"/>
        <v/>
      </c>
      <c r="BS39" s="1012" t="str">
        <f t="shared" si="67"/>
        <v/>
      </c>
      <c r="BT39" s="1012" t="str">
        <f t="shared" si="68"/>
        <v/>
      </c>
      <c r="BU39" s="1012" t="str">
        <f t="shared" si="69"/>
        <v/>
      </c>
      <c r="BV39" s="1012" t="str">
        <f t="shared" si="70"/>
        <v/>
      </c>
      <c r="BW39" s="1012" t="str">
        <f t="shared" si="71"/>
        <v/>
      </c>
      <c r="BX39" s="1012" t="str">
        <f t="shared" si="72"/>
        <v/>
      </c>
      <c r="BY39" s="1012" t="str">
        <f t="shared" si="73"/>
        <v/>
      </c>
      <c r="BZ39" s="1012" t="str">
        <f t="shared" si="74"/>
        <v/>
      </c>
      <c r="CA39" s="1012" t="str">
        <f t="shared" si="75"/>
        <v/>
      </c>
      <c r="CB39" s="1012" t="str">
        <f t="shared" si="76"/>
        <v/>
      </c>
      <c r="CC39" s="1012" t="str">
        <f t="shared" si="77"/>
        <v/>
      </c>
      <c r="CD39" s="1012" t="str">
        <f t="shared" si="78"/>
        <v/>
      </c>
      <c r="CE39" s="1012" t="str">
        <f t="shared" si="79"/>
        <v/>
      </c>
      <c r="CF39" s="1012" t="str">
        <f t="shared" si="80"/>
        <v/>
      </c>
      <c r="CG39" s="1012" t="str">
        <f t="shared" si="81"/>
        <v/>
      </c>
      <c r="CH39" s="1012" t="str">
        <f t="shared" si="82"/>
        <v/>
      </c>
      <c r="CI39" s="1012" t="str">
        <f t="shared" si="83"/>
        <v/>
      </c>
      <c r="CJ39" s="1012" t="str">
        <f t="shared" si="84"/>
        <v/>
      </c>
      <c r="CK39" s="1012" t="str">
        <f t="shared" si="85"/>
        <v/>
      </c>
      <c r="CL39" s="1012" t="str">
        <f t="shared" si="86"/>
        <v/>
      </c>
      <c r="CM39" s="996"/>
      <c r="CN39" s="995" t="s">
        <v>2804</v>
      </c>
      <c r="CO39" s="995" t="s">
        <v>2651</v>
      </c>
      <c r="CP39" s="995" t="s">
        <v>1008</v>
      </c>
      <c r="CQ39" s="995" t="s">
        <v>2805</v>
      </c>
      <c r="CR39" s="995" t="s">
        <v>2238</v>
      </c>
      <c r="CS39" s="995" t="s">
        <v>2653</v>
      </c>
      <c r="CT39" s="995" t="s">
        <v>2654</v>
      </c>
      <c r="CU39" s="995" t="s">
        <v>2655</v>
      </c>
      <c r="CV39" s="999" t="s">
        <v>2656</v>
      </c>
    </row>
    <row r="40" spans="1:100">
      <c r="A40" s="1013">
        <v>34</v>
      </c>
      <c r="C40" s="1014" t="str">
        <f t="shared" si="0"/>
        <v/>
      </c>
      <c r="D40" s="1015" t="str">
        <f t="shared" si="1"/>
        <v/>
      </c>
      <c r="E40" s="999" t="str">
        <f t="shared" si="2"/>
        <v/>
      </c>
      <c r="F40" s="999" t="str">
        <f t="shared" si="3"/>
        <v/>
      </c>
      <c r="G40" s="999" t="str">
        <f t="shared" si="4"/>
        <v/>
      </c>
      <c r="H40" s="999" t="str">
        <f t="shared" si="5"/>
        <v/>
      </c>
      <c r="I40" s="999" t="str">
        <f t="shared" si="6"/>
        <v/>
      </c>
      <c r="J40" s="999" t="str">
        <f t="shared" si="7"/>
        <v/>
      </c>
      <c r="K40" s="999" t="str">
        <f t="shared" si="8"/>
        <v/>
      </c>
      <c r="L40" s="999" t="str">
        <f t="shared" si="9"/>
        <v/>
      </c>
      <c r="M40" s="999" t="str">
        <f t="shared" si="10"/>
        <v/>
      </c>
      <c r="N40" s="999" t="str">
        <f t="shared" si="11"/>
        <v/>
      </c>
      <c r="O40" s="999" t="str">
        <f t="shared" si="12"/>
        <v/>
      </c>
      <c r="P40" s="999" t="str">
        <f t="shared" si="13"/>
        <v/>
      </c>
      <c r="Q40" s="999" t="str">
        <f t="shared" si="14"/>
        <v/>
      </c>
      <c r="R40" s="999" t="str">
        <f t="shared" si="15"/>
        <v/>
      </c>
      <c r="S40" s="1016" t="str">
        <f t="shared" si="16"/>
        <v/>
      </c>
      <c r="T40" s="994"/>
      <c r="U40" s="1012" t="str">
        <f t="shared" si="17"/>
        <v/>
      </c>
      <c r="V40" s="1012" t="str">
        <f t="shared" si="18"/>
        <v/>
      </c>
      <c r="W40" s="1012" t="str">
        <f t="shared" si="19"/>
        <v/>
      </c>
      <c r="X40" s="1012" t="str">
        <f t="shared" si="20"/>
        <v/>
      </c>
      <c r="Y40" s="1012" t="str">
        <f t="shared" si="21"/>
        <v/>
      </c>
      <c r="Z40" s="1012" t="str">
        <f t="shared" si="22"/>
        <v/>
      </c>
      <c r="AA40" s="1012" t="str">
        <f t="shared" si="23"/>
        <v xml:space="preserve">  </v>
      </c>
      <c r="AB40" s="1012" t="str">
        <f t="shared" si="24"/>
        <v/>
      </c>
      <c r="AC40" s="1012" t="str">
        <f t="shared" si="25"/>
        <v/>
      </c>
      <c r="AD40" s="1012" t="str">
        <f t="shared" si="26"/>
        <v/>
      </c>
      <c r="AE40" s="1012" t="str">
        <f t="shared" si="27"/>
        <v/>
      </c>
      <c r="AF40" s="1012" t="str">
        <f t="shared" si="28"/>
        <v/>
      </c>
      <c r="AG40" s="1012" t="str">
        <f t="shared" si="29"/>
        <v/>
      </c>
      <c r="AH40" s="1012" t="str">
        <f t="shared" si="30"/>
        <v/>
      </c>
      <c r="AI40" s="1012" t="str">
        <f t="shared" si="31"/>
        <v/>
      </c>
      <c r="AJ40" s="1012" t="str">
        <f t="shared" si="32"/>
        <v/>
      </c>
      <c r="AK40" s="1012" t="str">
        <f t="shared" si="33"/>
        <v/>
      </c>
      <c r="AL40" s="1012" t="str">
        <f t="shared" si="34"/>
        <v/>
      </c>
      <c r="AM40" s="1012" t="str">
        <f t="shared" si="35"/>
        <v/>
      </c>
      <c r="AN40" s="1012" t="str">
        <f t="shared" si="36"/>
        <v/>
      </c>
      <c r="AO40" s="1012" t="str">
        <f t="shared" si="37"/>
        <v/>
      </c>
      <c r="AP40" s="1012" t="str">
        <f t="shared" si="38"/>
        <v/>
      </c>
      <c r="AQ40" s="1012" t="str">
        <f t="shared" si="39"/>
        <v/>
      </c>
      <c r="AR40" s="1012" t="str">
        <f t="shared" si="40"/>
        <v/>
      </c>
      <c r="AS40" s="1012" t="str">
        <f t="shared" si="41"/>
        <v/>
      </c>
      <c r="AT40" s="1012" t="str">
        <f t="shared" si="42"/>
        <v/>
      </c>
      <c r="AU40" s="1012" t="str">
        <f t="shared" si="43"/>
        <v/>
      </c>
      <c r="AV40" s="1012" t="str">
        <f t="shared" si="44"/>
        <v/>
      </c>
      <c r="AW40" s="1012" t="str">
        <f t="shared" si="45"/>
        <v/>
      </c>
      <c r="AX40" s="1012" t="str">
        <f t="shared" si="46"/>
        <v/>
      </c>
      <c r="AY40" s="1012" t="str">
        <f t="shared" si="47"/>
        <v/>
      </c>
      <c r="AZ40" s="1012" t="str">
        <f t="shared" si="48"/>
        <v/>
      </c>
      <c r="BA40" s="1012" t="str">
        <f t="shared" si="49"/>
        <v/>
      </c>
      <c r="BB40" s="1012" t="str">
        <f t="shared" si="50"/>
        <v/>
      </c>
      <c r="BC40" s="1012" t="str">
        <f t="shared" si="51"/>
        <v/>
      </c>
      <c r="BD40" s="1012" t="str">
        <f t="shared" si="52"/>
        <v/>
      </c>
      <c r="BE40" s="1012" t="str">
        <f t="shared" si="53"/>
        <v/>
      </c>
      <c r="BF40" s="1012" t="str">
        <f t="shared" si="54"/>
        <v/>
      </c>
      <c r="BG40" s="1012" t="str">
        <f t="shared" si="55"/>
        <v/>
      </c>
      <c r="BH40" s="1012" t="str">
        <f t="shared" si="56"/>
        <v/>
      </c>
      <c r="BI40" s="1012" t="str">
        <f t="shared" si="57"/>
        <v/>
      </c>
      <c r="BJ40" s="1012" t="str">
        <f t="shared" si="58"/>
        <v/>
      </c>
      <c r="BK40" s="1012" t="str">
        <f t="shared" si="59"/>
        <v/>
      </c>
      <c r="BL40" s="1012" t="str">
        <f t="shared" si="60"/>
        <v/>
      </c>
      <c r="BM40" s="1012" t="str">
        <f t="shared" si="61"/>
        <v/>
      </c>
      <c r="BN40" s="1012" t="str">
        <f t="shared" si="62"/>
        <v/>
      </c>
      <c r="BO40" s="1012" t="str">
        <f t="shared" si="63"/>
        <v/>
      </c>
      <c r="BP40" s="1012" t="str">
        <f t="shared" si="64"/>
        <v/>
      </c>
      <c r="BQ40" s="1012" t="str">
        <f t="shared" si="65"/>
        <v/>
      </c>
      <c r="BR40" s="1012" t="str">
        <f t="shared" si="66"/>
        <v/>
      </c>
      <c r="BS40" s="1012" t="str">
        <f t="shared" si="67"/>
        <v/>
      </c>
      <c r="BT40" s="1012" t="str">
        <f t="shared" si="68"/>
        <v/>
      </c>
      <c r="BU40" s="1012" t="str">
        <f t="shared" si="69"/>
        <v/>
      </c>
      <c r="BV40" s="1012" t="str">
        <f t="shared" si="70"/>
        <v/>
      </c>
      <c r="BW40" s="1012" t="str">
        <f t="shared" si="71"/>
        <v/>
      </c>
      <c r="BX40" s="1012" t="str">
        <f t="shared" si="72"/>
        <v/>
      </c>
      <c r="BY40" s="1012" t="str">
        <f t="shared" si="73"/>
        <v/>
      </c>
      <c r="BZ40" s="1012" t="str">
        <f t="shared" si="74"/>
        <v/>
      </c>
      <c r="CA40" s="1012" t="str">
        <f t="shared" si="75"/>
        <v/>
      </c>
      <c r="CB40" s="1012" t="str">
        <f t="shared" si="76"/>
        <v/>
      </c>
      <c r="CC40" s="1012" t="str">
        <f t="shared" si="77"/>
        <v/>
      </c>
      <c r="CD40" s="1012" t="str">
        <f t="shared" si="78"/>
        <v/>
      </c>
      <c r="CE40" s="1012" t="str">
        <f t="shared" si="79"/>
        <v/>
      </c>
      <c r="CF40" s="1012" t="str">
        <f t="shared" si="80"/>
        <v/>
      </c>
      <c r="CG40" s="1012" t="str">
        <f t="shared" si="81"/>
        <v/>
      </c>
      <c r="CH40" s="1012" t="str">
        <f t="shared" si="82"/>
        <v/>
      </c>
      <c r="CI40" s="1012" t="str">
        <f t="shared" si="83"/>
        <v/>
      </c>
      <c r="CJ40" s="1012" t="str">
        <f t="shared" si="84"/>
        <v/>
      </c>
      <c r="CK40" s="1012" t="str">
        <f t="shared" si="85"/>
        <v/>
      </c>
      <c r="CL40" s="1012" t="str">
        <f t="shared" si="86"/>
        <v/>
      </c>
      <c r="CM40" s="996"/>
      <c r="CN40" s="995" t="s">
        <v>2806</v>
      </c>
      <c r="CO40" s="995" t="s">
        <v>2651</v>
      </c>
      <c r="CP40" s="995" t="s">
        <v>1008</v>
      </c>
      <c r="CQ40" s="995" t="s">
        <v>2807</v>
      </c>
      <c r="CR40" s="995" t="s">
        <v>2239</v>
      </c>
      <c r="CS40" s="995" t="s">
        <v>2653</v>
      </c>
      <c r="CT40" s="995" t="s">
        <v>2654</v>
      </c>
      <c r="CU40" s="995" t="s">
        <v>2655</v>
      </c>
      <c r="CV40" s="999" t="s">
        <v>2656</v>
      </c>
    </row>
    <row r="41" spans="1:100">
      <c r="A41" s="1013">
        <v>35</v>
      </c>
      <c r="C41" s="1014" t="str">
        <f t="shared" si="0"/>
        <v/>
      </c>
      <c r="D41" s="1015" t="str">
        <f t="shared" si="1"/>
        <v/>
      </c>
      <c r="E41" s="999" t="str">
        <f t="shared" si="2"/>
        <v/>
      </c>
      <c r="F41" s="999" t="str">
        <f t="shared" si="3"/>
        <v/>
      </c>
      <c r="G41" s="999" t="str">
        <f t="shared" si="4"/>
        <v/>
      </c>
      <c r="H41" s="999" t="str">
        <f t="shared" si="5"/>
        <v/>
      </c>
      <c r="I41" s="999" t="str">
        <f t="shared" si="6"/>
        <v/>
      </c>
      <c r="J41" s="999" t="str">
        <f t="shared" si="7"/>
        <v/>
      </c>
      <c r="K41" s="999" t="str">
        <f t="shared" si="8"/>
        <v/>
      </c>
      <c r="L41" s="999" t="str">
        <f t="shared" si="9"/>
        <v/>
      </c>
      <c r="M41" s="999" t="str">
        <f t="shared" si="10"/>
        <v/>
      </c>
      <c r="N41" s="999" t="str">
        <f t="shared" si="11"/>
        <v/>
      </c>
      <c r="O41" s="999" t="str">
        <f t="shared" si="12"/>
        <v/>
      </c>
      <c r="P41" s="999" t="str">
        <f t="shared" si="13"/>
        <v/>
      </c>
      <c r="Q41" s="999" t="str">
        <f t="shared" si="14"/>
        <v/>
      </c>
      <c r="R41" s="999" t="str">
        <f t="shared" si="15"/>
        <v/>
      </c>
      <c r="S41" s="1016" t="str">
        <f t="shared" si="16"/>
        <v/>
      </c>
      <c r="T41" s="994"/>
      <c r="U41" s="1012" t="str">
        <f t="shared" si="17"/>
        <v/>
      </c>
      <c r="V41" s="1012" t="str">
        <f t="shared" si="18"/>
        <v/>
      </c>
      <c r="W41" s="1012" t="str">
        <f t="shared" si="19"/>
        <v/>
      </c>
      <c r="X41" s="1012" t="str">
        <f t="shared" si="20"/>
        <v/>
      </c>
      <c r="Y41" s="1012" t="str">
        <f t="shared" si="21"/>
        <v/>
      </c>
      <c r="Z41" s="1012" t="str">
        <f t="shared" si="22"/>
        <v/>
      </c>
      <c r="AA41" s="1012" t="str">
        <f t="shared" si="23"/>
        <v xml:space="preserve">  </v>
      </c>
      <c r="AB41" s="1012" t="str">
        <f t="shared" si="24"/>
        <v/>
      </c>
      <c r="AC41" s="1012" t="str">
        <f t="shared" si="25"/>
        <v/>
      </c>
      <c r="AD41" s="1012" t="str">
        <f t="shared" si="26"/>
        <v/>
      </c>
      <c r="AE41" s="1012" t="str">
        <f t="shared" si="27"/>
        <v/>
      </c>
      <c r="AF41" s="1012" t="str">
        <f t="shared" si="28"/>
        <v/>
      </c>
      <c r="AG41" s="1012" t="str">
        <f t="shared" si="29"/>
        <v/>
      </c>
      <c r="AH41" s="1012" t="str">
        <f t="shared" si="30"/>
        <v/>
      </c>
      <c r="AI41" s="1012" t="str">
        <f t="shared" si="31"/>
        <v/>
      </c>
      <c r="AJ41" s="1012" t="str">
        <f t="shared" si="32"/>
        <v/>
      </c>
      <c r="AK41" s="1012" t="str">
        <f t="shared" si="33"/>
        <v/>
      </c>
      <c r="AL41" s="1012" t="str">
        <f t="shared" si="34"/>
        <v/>
      </c>
      <c r="AM41" s="1012" t="str">
        <f t="shared" si="35"/>
        <v/>
      </c>
      <c r="AN41" s="1012" t="str">
        <f t="shared" si="36"/>
        <v/>
      </c>
      <c r="AO41" s="1012" t="str">
        <f t="shared" si="37"/>
        <v/>
      </c>
      <c r="AP41" s="1012" t="str">
        <f t="shared" si="38"/>
        <v/>
      </c>
      <c r="AQ41" s="1012" t="str">
        <f t="shared" si="39"/>
        <v/>
      </c>
      <c r="AR41" s="1012" t="str">
        <f t="shared" si="40"/>
        <v/>
      </c>
      <c r="AS41" s="1012" t="str">
        <f t="shared" si="41"/>
        <v/>
      </c>
      <c r="AT41" s="1012" t="str">
        <f t="shared" si="42"/>
        <v/>
      </c>
      <c r="AU41" s="1012" t="str">
        <f t="shared" si="43"/>
        <v/>
      </c>
      <c r="AV41" s="1012" t="str">
        <f t="shared" si="44"/>
        <v/>
      </c>
      <c r="AW41" s="1012" t="str">
        <f t="shared" si="45"/>
        <v/>
      </c>
      <c r="AX41" s="1012" t="str">
        <f t="shared" si="46"/>
        <v/>
      </c>
      <c r="AY41" s="1012" t="str">
        <f t="shared" si="47"/>
        <v/>
      </c>
      <c r="AZ41" s="1012" t="str">
        <f t="shared" si="48"/>
        <v/>
      </c>
      <c r="BA41" s="1012" t="str">
        <f t="shared" si="49"/>
        <v/>
      </c>
      <c r="BB41" s="1012" t="str">
        <f t="shared" si="50"/>
        <v/>
      </c>
      <c r="BC41" s="1012" t="str">
        <f t="shared" si="51"/>
        <v/>
      </c>
      <c r="BD41" s="1012" t="str">
        <f t="shared" si="52"/>
        <v/>
      </c>
      <c r="BE41" s="1012" t="str">
        <f t="shared" si="53"/>
        <v/>
      </c>
      <c r="BF41" s="1012" t="str">
        <f t="shared" si="54"/>
        <v/>
      </c>
      <c r="BG41" s="1012" t="str">
        <f t="shared" si="55"/>
        <v/>
      </c>
      <c r="BH41" s="1012" t="str">
        <f t="shared" si="56"/>
        <v/>
      </c>
      <c r="BI41" s="1012" t="str">
        <f t="shared" si="57"/>
        <v/>
      </c>
      <c r="BJ41" s="1012" t="str">
        <f t="shared" si="58"/>
        <v/>
      </c>
      <c r="BK41" s="1012" t="str">
        <f t="shared" si="59"/>
        <v/>
      </c>
      <c r="BL41" s="1012" t="str">
        <f t="shared" si="60"/>
        <v/>
      </c>
      <c r="BM41" s="1012" t="str">
        <f t="shared" si="61"/>
        <v/>
      </c>
      <c r="BN41" s="1012" t="str">
        <f t="shared" si="62"/>
        <v/>
      </c>
      <c r="BO41" s="1012" t="str">
        <f t="shared" si="63"/>
        <v/>
      </c>
      <c r="BP41" s="1012" t="str">
        <f t="shared" si="64"/>
        <v/>
      </c>
      <c r="BQ41" s="1012" t="str">
        <f t="shared" si="65"/>
        <v/>
      </c>
      <c r="BR41" s="1012" t="str">
        <f t="shared" si="66"/>
        <v/>
      </c>
      <c r="BS41" s="1012" t="str">
        <f t="shared" si="67"/>
        <v/>
      </c>
      <c r="BT41" s="1012" t="str">
        <f t="shared" si="68"/>
        <v/>
      </c>
      <c r="BU41" s="1012" t="str">
        <f t="shared" si="69"/>
        <v/>
      </c>
      <c r="BV41" s="1012" t="str">
        <f t="shared" si="70"/>
        <v/>
      </c>
      <c r="BW41" s="1012" t="str">
        <f t="shared" si="71"/>
        <v/>
      </c>
      <c r="BX41" s="1012" t="str">
        <f t="shared" si="72"/>
        <v/>
      </c>
      <c r="BY41" s="1012" t="str">
        <f t="shared" si="73"/>
        <v/>
      </c>
      <c r="BZ41" s="1012" t="str">
        <f t="shared" si="74"/>
        <v/>
      </c>
      <c r="CA41" s="1012" t="str">
        <f t="shared" si="75"/>
        <v/>
      </c>
      <c r="CB41" s="1012" t="str">
        <f t="shared" si="76"/>
        <v/>
      </c>
      <c r="CC41" s="1012" t="str">
        <f t="shared" si="77"/>
        <v/>
      </c>
      <c r="CD41" s="1012" t="str">
        <f t="shared" si="78"/>
        <v/>
      </c>
      <c r="CE41" s="1012" t="str">
        <f t="shared" si="79"/>
        <v/>
      </c>
      <c r="CF41" s="1012" t="str">
        <f t="shared" si="80"/>
        <v/>
      </c>
      <c r="CG41" s="1012" t="str">
        <f t="shared" si="81"/>
        <v/>
      </c>
      <c r="CH41" s="1012" t="str">
        <f t="shared" si="82"/>
        <v/>
      </c>
      <c r="CI41" s="1012" t="str">
        <f t="shared" si="83"/>
        <v/>
      </c>
      <c r="CJ41" s="1012" t="str">
        <f t="shared" si="84"/>
        <v/>
      </c>
      <c r="CK41" s="1012" t="str">
        <f t="shared" si="85"/>
        <v/>
      </c>
      <c r="CL41" s="1012" t="str">
        <f t="shared" si="86"/>
        <v/>
      </c>
      <c r="CM41" s="996"/>
      <c r="CN41" s="995" t="s">
        <v>2808</v>
      </c>
      <c r="CO41" s="995" t="s">
        <v>2651</v>
      </c>
      <c r="CP41" s="995" t="s">
        <v>1008</v>
      </c>
      <c r="CQ41" s="995" t="s">
        <v>2809</v>
      </c>
      <c r="CR41" s="995" t="s">
        <v>2809</v>
      </c>
      <c r="CS41" s="995" t="s">
        <v>2653</v>
      </c>
      <c r="CT41" s="995" t="s">
        <v>2654</v>
      </c>
      <c r="CU41" s="995" t="s">
        <v>2655</v>
      </c>
      <c r="CV41" s="999" t="s">
        <v>2656</v>
      </c>
    </row>
    <row r="42" spans="1:100">
      <c r="A42" s="1013">
        <v>36</v>
      </c>
      <c r="C42" s="1014" t="str">
        <f t="shared" si="0"/>
        <v/>
      </c>
      <c r="D42" s="1015" t="str">
        <f t="shared" si="1"/>
        <v/>
      </c>
      <c r="E42" s="999" t="str">
        <f t="shared" si="2"/>
        <v/>
      </c>
      <c r="F42" s="999" t="str">
        <f t="shared" si="3"/>
        <v/>
      </c>
      <c r="G42" s="999" t="str">
        <f t="shared" si="4"/>
        <v/>
      </c>
      <c r="H42" s="999" t="str">
        <f t="shared" si="5"/>
        <v/>
      </c>
      <c r="I42" s="999" t="str">
        <f t="shared" si="6"/>
        <v/>
      </c>
      <c r="J42" s="999" t="str">
        <f t="shared" si="7"/>
        <v/>
      </c>
      <c r="K42" s="999" t="str">
        <f t="shared" si="8"/>
        <v/>
      </c>
      <c r="L42" s="999" t="str">
        <f t="shared" si="9"/>
        <v/>
      </c>
      <c r="M42" s="999" t="str">
        <f t="shared" si="10"/>
        <v/>
      </c>
      <c r="N42" s="999" t="str">
        <f t="shared" si="11"/>
        <v/>
      </c>
      <c r="O42" s="999" t="str">
        <f t="shared" si="12"/>
        <v/>
      </c>
      <c r="P42" s="999" t="str">
        <f t="shared" si="13"/>
        <v/>
      </c>
      <c r="Q42" s="999" t="str">
        <f t="shared" si="14"/>
        <v/>
      </c>
      <c r="R42" s="999" t="str">
        <f t="shared" si="15"/>
        <v/>
      </c>
      <c r="S42" s="1016" t="str">
        <f t="shared" si="16"/>
        <v/>
      </c>
      <c r="T42" s="994"/>
      <c r="U42" s="1012" t="str">
        <f t="shared" si="17"/>
        <v/>
      </c>
      <c r="V42" s="1012" t="str">
        <f t="shared" si="18"/>
        <v/>
      </c>
      <c r="W42" s="1012" t="str">
        <f t="shared" si="19"/>
        <v/>
      </c>
      <c r="X42" s="1012" t="str">
        <f t="shared" si="20"/>
        <v/>
      </c>
      <c r="Y42" s="1012" t="str">
        <f t="shared" si="21"/>
        <v/>
      </c>
      <c r="Z42" s="1012" t="str">
        <f t="shared" si="22"/>
        <v/>
      </c>
      <c r="AA42" s="1012" t="str">
        <f t="shared" si="23"/>
        <v xml:space="preserve">  </v>
      </c>
      <c r="AB42" s="1012" t="str">
        <f t="shared" si="24"/>
        <v/>
      </c>
      <c r="AC42" s="1012" t="str">
        <f t="shared" si="25"/>
        <v/>
      </c>
      <c r="AD42" s="1012" t="str">
        <f t="shared" si="26"/>
        <v/>
      </c>
      <c r="AE42" s="1012" t="str">
        <f t="shared" si="27"/>
        <v/>
      </c>
      <c r="AF42" s="1012" t="str">
        <f t="shared" si="28"/>
        <v/>
      </c>
      <c r="AG42" s="1012" t="str">
        <f t="shared" si="29"/>
        <v/>
      </c>
      <c r="AH42" s="1012" t="str">
        <f t="shared" si="30"/>
        <v/>
      </c>
      <c r="AI42" s="1012" t="str">
        <f t="shared" si="31"/>
        <v/>
      </c>
      <c r="AJ42" s="1012" t="str">
        <f t="shared" si="32"/>
        <v/>
      </c>
      <c r="AK42" s="1012" t="str">
        <f t="shared" si="33"/>
        <v/>
      </c>
      <c r="AL42" s="1012" t="str">
        <f t="shared" si="34"/>
        <v/>
      </c>
      <c r="AM42" s="1012" t="str">
        <f t="shared" si="35"/>
        <v/>
      </c>
      <c r="AN42" s="1012" t="str">
        <f t="shared" si="36"/>
        <v/>
      </c>
      <c r="AO42" s="1012" t="str">
        <f t="shared" si="37"/>
        <v/>
      </c>
      <c r="AP42" s="1012" t="str">
        <f t="shared" si="38"/>
        <v/>
      </c>
      <c r="AQ42" s="1012" t="str">
        <f t="shared" si="39"/>
        <v/>
      </c>
      <c r="AR42" s="1012" t="str">
        <f t="shared" si="40"/>
        <v/>
      </c>
      <c r="AS42" s="1012" t="str">
        <f t="shared" si="41"/>
        <v/>
      </c>
      <c r="AT42" s="1012" t="str">
        <f t="shared" si="42"/>
        <v/>
      </c>
      <c r="AU42" s="1012" t="str">
        <f t="shared" si="43"/>
        <v/>
      </c>
      <c r="AV42" s="1012" t="str">
        <f t="shared" si="44"/>
        <v/>
      </c>
      <c r="AW42" s="1012" t="str">
        <f t="shared" si="45"/>
        <v/>
      </c>
      <c r="AX42" s="1012" t="str">
        <f t="shared" si="46"/>
        <v/>
      </c>
      <c r="AY42" s="1012" t="str">
        <f t="shared" si="47"/>
        <v/>
      </c>
      <c r="AZ42" s="1012" t="str">
        <f t="shared" si="48"/>
        <v/>
      </c>
      <c r="BA42" s="1012" t="str">
        <f t="shared" si="49"/>
        <v/>
      </c>
      <c r="BB42" s="1012" t="str">
        <f t="shared" si="50"/>
        <v/>
      </c>
      <c r="BC42" s="1012" t="str">
        <f t="shared" si="51"/>
        <v/>
      </c>
      <c r="BD42" s="1012" t="str">
        <f t="shared" si="52"/>
        <v/>
      </c>
      <c r="BE42" s="1012" t="str">
        <f t="shared" si="53"/>
        <v/>
      </c>
      <c r="BF42" s="1012" t="str">
        <f t="shared" si="54"/>
        <v/>
      </c>
      <c r="BG42" s="1012" t="str">
        <f t="shared" si="55"/>
        <v/>
      </c>
      <c r="BH42" s="1012" t="str">
        <f t="shared" si="56"/>
        <v/>
      </c>
      <c r="BI42" s="1012" t="str">
        <f t="shared" si="57"/>
        <v/>
      </c>
      <c r="BJ42" s="1012" t="str">
        <f t="shared" si="58"/>
        <v/>
      </c>
      <c r="BK42" s="1012" t="str">
        <f t="shared" si="59"/>
        <v/>
      </c>
      <c r="BL42" s="1012" t="str">
        <f t="shared" si="60"/>
        <v/>
      </c>
      <c r="BM42" s="1012" t="str">
        <f t="shared" si="61"/>
        <v/>
      </c>
      <c r="BN42" s="1012" t="str">
        <f t="shared" si="62"/>
        <v/>
      </c>
      <c r="BO42" s="1012" t="str">
        <f t="shared" si="63"/>
        <v/>
      </c>
      <c r="BP42" s="1012" t="str">
        <f t="shared" si="64"/>
        <v/>
      </c>
      <c r="BQ42" s="1012" t="str">
        <f t="shared" si="65"/>
        <v/>
      </c>
      <c r="BR42" s="1012" t="str">
        <f t="shared" si="66"/>
        <v/>
      </c>
      <c r="BS42" s="1012" t="str">
        <f t="shared" si="67"/>
        <v/>
      </c>
      <c r="BT42" s="1012" t="str">
        <f t="shared" si="68"/>
        <v/>
      </c>
      <c r="BU42" s="1012" t="str">
        <f t="shared" si="69"/>
        <v/>
      </c>
      <c r="BV42" s="1012" t="str">
        <f t="shared" si="70"/>
        <v/>
      </c>
      <c r="BW42" s="1012" t="str">
        <f t="shared" si="71"/>
        <v/>
      </c>
      <c r="BX42" s="1012" t="str">
        <f t="shared" si="72"/>
        <v/>
      </c>
      <c r="BY42" s="1012" t="str">
        <f t="shared" si="73"/>
        <v/>
      </c>
      <c r="BZ42" s="1012" t="str">
        <f t="shared" si="74"/>
        <v/>
      </c>
      <c r="CA42" s="1012" t="str">
        <f t="shared" si="75"/>
        <v/>
      </c>
      <c r="CB42" s="1012" t="str">
        <f t="shared" si="76"/>
        <v/>
      </c>
      <c r="CC42" s="1012" t="str">
        <f t="shared" si="77"/>
        <v/>
      </c>
      <c r="CD42" s="1012" t="str">
        <f t="shared" si="78"/>
        <v/>
      </c>
      <c r="CE42" s="1012" t="str">
        <f t="shared" si="79"/>
        <v/>
      </c>
      <c r="CF42" s="1012" t="str">
        <f t="shared" si="80"/>
        <v/>
      </c>
      <c r="CG42" s="1012" t="str">
        <f t="shared" si="81"/>
        <v/>
      </c>
      <c r="CH42" s="1012" t="str">
        <f t="shared" si="82"/>
        <v/>
      </c>
      <c r="CI42" s="1012" t="str">
        <f t="shared" si="83"/>
        <v/>
      </c>
      <c r="CJ42" s="1012" t="str">
        <f t="shared" si="84"/>
        <v/>
      </c>
      <c r="CK42" s="1012" t="str">
        <f t="shared" si="85"/>
        <v/>
      </c>
      <c r="CL42" s="1012" t="str">
        <f t="shared" si="86"/>
        <v/>
      </c>
      <c r="CM42" s="996"/>
      <c r="CN42" s="995" t="s">
        <v>2810</v>
      </c>
      <c r="CO42" s="995" t="s">
        <v>2651</v>
      </c>
      <c r="CP42" s="995" t="s">
        <v>1008</v>
      </c>
      <c r="CQ42" s="995" t="s">
        <v>2811</v>
      </c>
      <c r="CR42" s="995" t="s">
        <v>101</v>
      </c>
      <c r="CS42" s="995" t="s">
        <v>2653</v>
      </c>
      <c r="CT42" s="995" t="s">
        <v>2654</v>
      </c>
      <c r="CU42" s="995" t="s">
        <v>2655</v>
      </c>
      <c r="CV42" s="999" t="s">
        <v>2656</v>
      </c>
    </row>
    <row r="43" spans="1:100">
      <c r="A43" s="1013">
        <v>37</v>
      </c>
      <c r="C43" s="1014" t="str">
        <f t="shared" si="0"/>
        <v/>
      </c>
      <c r="D43" s="1015" t="str">
        <f t="shared" si="1"/>
        <v/>
      </c>
      <c r="E43" s="999" t="str">
        <f t="shared" si="2"/>
        <v/>
      </c>
      <c r="F43" s="999" t="str">
        <f t="shared" si="3"/>
        <v/>
      </c>
      <c r="G43" s="999" t="str">
        <f t="shared" si="4"/>
        <v/>
      </c>
      <c r="H43" s="999" t="str">
        <f t="shared" si="5"/>
        <v/>
      </c>
      <c r="I43" s="999" t="str">
        <f t="shared" si="6"/>
        <v/>
      </c>
      <c r="J43" s="999" t="str">
        <f t="shared" si="7"/>
        <v/>
      </c>
      <c r="K43" s="999" t="str">
        <f t="shared" si="8"/>
        <v/>
      </c>
      <c r="L43" s="999" t="str">
        <f t="shared" si="9"/>
        <v/>
      </c>
      <c r="M43" s="999" t="str">
        <f t="shared" si="10"/>
        <v/>
      </c>
      <c r="N43" s="999" t="str">
        <f t="shared" si="11"/>
        <v/>
      </c>
      <c r="O43" s="999" t="str">
        <f t="shared" si="12"/>
        <v/>
      </c>
      <c r="P43" s="999" t="str">
        <f t="shared" si="13"/>
        <v/>
      </c>
      <c r="Q43" s="999" t="str">
        <f t="shared" si="14"/>
        <v/>
      </c>
      <c r="R43" s="999" t="str">
        <f t="shared" si="15"/>
        <v/>
      </c>
      <c r="S43" s="1016" t="str">
        <f t="shared" si="16"/>
        <v/>
      </c>
      <c r="T43" s="994"/>
      <c r="U43" s="1012" t="str">
        <f t="shared" si="17"/>
        <v/>
      </c>
      <c r="V43" s="1012" t="str">
        <f t="shared" si="18"/>
        <v/>
      </c>
      <c r="W43" s="1012" t="str">
        <f t="shared" si="19"/>
        <v/>
      </c>
      <c r="X43" s="1012" t="str">
        <f t="shared" si="20"/>
        <v/>
      </c>
      <c r="Y43" s="1012" t="str">
        <f t="shared" si="21"/>
        <v/>
      </c>
      <c r="Z43" s="1012" t="str">
        <f t="shared" si="22"/>
        <v/>
      </c>
      <c r="AA43" s="1012" t="str">
        <f t="shared" si="23"/>
        <v xml:space="preserve">  </v>
      </c>
      <c r="AB43" s="1012" t="str">
        <f t="shared" si="24"/>
        <v/>
      </c>
      <c r="AC43" s="1012" t="str">
        <f t="shared" si="25"/>
        <v/>
      </c>
      <c r="AD43" s="1012" t="str">
        <f t="shared" si="26"/>
        <v/>
      </c>
      <c r="AE43" s="1012" t="str">
        <f t="shared" si="27"/>
        <v/>
      </c>
      <c r="AF43" s="1012" t="str">
        <f t="shared" si="28"/>
        <v/>
      </c>
      <c r="AG43" s="1012" t="str">
        <f t="shared" si="29"/>
        <v/>
      </c>
      <c r="AH43" s="1012" t="str">
        <f t="shared" si="30"/>
        <v/>
      </c>
      <c r="AI43" s="1012" t="str">
        <f t="shared" si="31"/>
        <v/>
      </c>
      <c r="AJ43" s="1012" t="str">
        <f t="shared" si="32"/>
        <v/>
      </c>
      <c r="AK43" s="1012" t="str">
        <f t="shared" si="33"/>
        <v/>
      </c>
      <c r="AL43" s="1012" t="str">
        <f t="shared" si="34"/>
        <v/>
      </c>
      <c r="AM43" s="1012" t="str">
        <f t="shared" si="35"/>
        <v/>
      </c>
      <c r="AN43" s="1012" t="str">
        <f t="shared" si="36"/>
        <v/>
      </c>
      <c r="AO43" s="1012" t="str">
        <f t="shared" si="37"/>
        <v/>
      </c>
      <c r="AP43" s="1012" t="str">
        <f t="shared" si="38"/>
        <v/>
      </c>
      <c r="AQ43" s="1012" t="str">
        <f t="shared" si="39"/>
        <v/>
      </c>
      <c r="AR43" s="1012" t="str">
        <f t="shared" si="40"/>
        <v/>
      </c>
      <c r="AS43" s="1012" t="str">
        <f t="shared" si="41"/>
        <v/>
      </c>
      <c r="AT43" s="1012" t="str">
        <f t="shared" si="42"/>
        <v/>
      </c>
      <c r="AU43" s="1012" t="str">
        <f t="shared" si="43"/>
        <v/>
      </c>
      <c r="AV43" s="1012" t="str">
        <f t="shared" si="44"/>
        <v/>
      </c>
      <c r="AW43" s="1012" t="str">
        <f t="shared" si="45"/>
        <v/>
      </c>
      <c r="AX43" s="1012" t="str">
        <f t="shared" si="46"/>
        <v/>
      </c>
      <c r="AY43" s="1012" t="str">
        <f t="shared" si="47"/>
        <v/>
      </c>
      <c r="AZ43" s="1012" t="str">
        <f t="shared" si="48"/>
        <v/>
      </c>
      <c r="BA43" s="1012" t="str">
        <f t="shared" si="49"/>
        <v/>
      </c>
      <c r="BB43" s="1012" t="str">
        <f t="shared" si="50"/>
        <v/>
      </c>
      <c r="BC43" s="1012" t="str">
        <f t="shared" si="51"/>
        <v/>
      </c>
      <c r="BD43" s="1012" t="str">
        <f t="shared" si="52"/>
        <v/>
      </c>
      <c r="BE43" s="1012" t="str">
        <f t="shared" si="53"/>
        <v/>
      </c>
      <c r="BF43" s="1012" t="str">
        <f t="shared" si="54"/>
        <v/>
      </c>
      <c r="BG43" s="1012" t="str">
        <f t="shared" si="55"/>
        <v/>
      </c>
      <c r="BH43" s="1012" t="str">
        <f t="shared" si="56"/>
        <v/>
      </c>
      <c r="BI43" s="1012" t="str">
        <f t="shared" si="57"/>
        <v/>
      </c>
      <c r="BJ43" s="1012" t="str">
        <f t="shared" si="58"/>
        <v/>
      </c>
      <c r="BK43" s="1012" t="str">
        <f t="shared" si="59"/>
        <v/>
      </c>
      <c r="BL43" s="1012" t="str">
        <f t="shared" si="60"/>
        <v/>
      </c>
      <c r="BM43" s="1012" t="str">
        <f t="shared" si="61"/>
        <v/>
      </c>
      <c r="BN43" s="1012" t="str">
        <f t="shared" si="62"/>
        <v/>
      </c>
      <c r="BO43" s="1012" t="str">
        <f t="shared" si="63"/>
        <v/>
      </c>
      <c r="BP43" s="1012" t="str">
        <f t="shared" si="64"/>
        <v/>
      </c>
      <c r="BQ43" s="1012" t="str">
        <f t="shared" si="65"/>
        <v/>
      </c>
      <c r="BR43" s="1012" t="str">
        <f t="shared" si="66"/>
        <v/>
      </c>
      <c r="BS43" s="1012" t="str">
        <f t="shared" si="67"/>
        <v/>
      </c>
      <c r="BT43" s="1012" t="str">
        <f t="shared" si="68"/>
        <v/>
      </c>
      <c r="BU43" s="1012" t="str">
        <f t="shared" si="69"/>
        <v/>
      </c>
      <c r="BV43" s="1012" t="str">
        <f t="shared" si="70"/>
        <v/>
      </c>
      <c r="BW43" s="1012" t="str">
        <f t="shared" si="71"/>
        <v/>
      </c>
      <c r="BX43" s="1012" t="str">
        <f t="shared" si="72"/>
        <v/>
      </c>
      <c r="BY43" s="1012" t="str">
        <f t="shared" si="73"/>
        <v/>
      </c>
      <c r="BZ43" s="1012" t="str">
        <f t="shared" si="74"/>
        <v/>
      </c>
      <c r="CA43" s="1012" t="str">
        <f t="shared" si="75"/>
        <v/>
      </c>
      <c r="CB43" s="1012" t="str">
        <f t="shared" si="76"/>
        <v/>
      </c>
      <c r="CC43" s="1012" t="str">
        <f t="shared" si="77"/>
        <v/>
      </c>
      <c r="CD43" s="1012" t="str">
        <f t="shared" si="78"/>
        <v/>
      </c>
      <c r="CE43" s="1012" t="str">
        <f t="shared" si="79"/>
        <v/>
      </c>
      <c r="CF43" s="1012" t="str">
        <f t="shared" si="80"/>
        <v/>
      </c>
      <c r="CG43" s="1012" t="str">
        <f t="shared" si="81"/>
        <v/>
      </c>
      <c r="CH43" s="1012" t="str">
        <f t="shared" si="82"/>
        <v/>
      </c>
      <c r="CI43" s="1012" t="str">
        <f t="shared" si="83"/>
        <v/>
      </c>
      <c r="CJ43" s="1012" t="str">
        <f t="shared" si="84"/>
        <v/>
      </c>
      <c r="CK43" s="1012" t="str">
        <f t="shared" si="85"/>
        <v/>
      </c>
      <c r="CL43" s="1012" t="str">
        <f t="shared" si="86"/>
        <v/>
      </c>
      <c r="CM43" s="996"/>
      <c r="CN43" s="995" t="s">
        <v>2812</v>
      </c>
      <c r="CO43" s="995" t="s">
        <v>2651</v>
      </c>
      <c r="CP43" s="995" t="s">
        <v>1008</v>
      </c>
      <c r="CQ43" s="995" t="s">
        <v>236</v>
      </c>
      <c r="CR43" s="995" t="s">
        <v>236</v>
      </c>
      <c r="CS43" s="995" t="s">
        <v>2653</v>
      </c>
      <c r="CT43" s="995" t="s">
        <v>2654</v>
      </c>
      <c r="CU43" s="995" t="s">
        <v>2655</v>
      </c>
      <c r="CV43" s="999" t="s">
        <v>2656</v>
      </c>
    </row>
    <row r="44" spans="1:100">
      <c r="A44" s="1013">
        <v>38</v>
      </c>
      <c r="C44" s="1014" t="str">
        <f t="shared" si="0"/>
        <v/>
      </c>
      <c r="D44" s="1015" t="str">
        <f t="shared" si="1"/>
        <v/>
      </c>
      <c r="E44" s="999" t="str">
        <f t="shared" si="2"/>
        <v/>
      </c>
      <c r="F44" s="999" t="str">
        <f t="shared" si="3"/>
        <v/>
      </c>
      <c r="G44" s="999" t="str">
        <f t="shared" si="4"/>
        <v/>
      </c>
      <c r="H44" s="999" t="str">
        <f t="shared" si="5"/>
        <v/>
      </c>
      <c r="I44" s="999" t="str">
        <f t="shared" si="6"/>
        <v/>
      </c>
      <c r="J44" s="999" t="str">
        <f t="shared" si="7"/>
        <v/>
      </c>
      <c r="K44" s="999" t="str">
        <f t="shared" si="8"/>
        <v/>
      </c>
      <c r="L44" s="999" t="str">
        <f t="shared" si="9"/>
        <v/>
      </c>
      <c r="M44" s="999" t="str">
        <f t="shared" si="10"/>
        <v/>
      </c>
      <c r="N44" s="999" t="str">
        <f t="shared" si="11"/>
        <v/>
      </c>
      <c r="O44" s="999" t="str">
        <f t="shared" si="12"/>
        <v/>
      </c>
      <c r="P44" s="999" t="str">
        <f t="shared" si="13"/>
        <v/>
      </c>
      <c r="Q44" s="999" t="str">
        <f t="shared" si="14"/>
        <v/>
      </c>
      <c r="R44" s="999" t="str">
        <f t="shared" si="15"/>
        <v/>
      </c>
      <c r="S44" s="1016" t="str">
        <f t="shared" si="16"/>
        <v/>
      </c>
      <c r="T44" s="994"/>
      <c r="U44" s="1012" t="str">
        <f t="shared" si="17"/>
        <v/>
      </c>
      <c r="V44" s="1012" t="str">
        <f t="shared" si="18"/>
        <v/>
      </c>
      <c r="W44" s="1012" t="str">
        <f t="shared" si="19"/>
        <v/>
      </c>
      <c r="X44" s="1012" t="str">
        <f t="shared" si="20"/>
        <v/>
      </c>
      <c r="Y44" s="1012" t="str">
        <f t="shared" si="21"/>
        <v/>
      </c>
      <c r="Z44" s="1012" t="str">
        <f t="shared" si="22"/>
        <v/>
      </c>
      <c r="AA44" s="1012" t="str">
        <f t="shared" si="23"/>
        <v xml:space="preserve">  </v>
      </c>
      <c r="AB44" s="1012" t="str">
        <f t="shared" si="24"/>
        <v/>
      </c>
      <c r="AC44" s="1012" t="str">
        <f t="shared" si="25"/>
        <v/>
      </c>
      <c r="AD44" s="1012" t="str">
        <f t="shared" si="26"/>
        <v/>
      </c>
      <c r="AE44" s="1012" t="str">
        <f t="shared" si="27"/>
        <v/>
      </c>
      <c r="AF44" s="1012" t="str">
        <f t="shared" si="28"/>
        <v/>
      </c>
      <c r="AG44" s="1012" t="str">
        <f t="shared" si="29"/>
        <v/>
      </c>
      <c r="AH44" s="1012" t="str">
        <f t="shared" si="30"/>
        <v/>
      </c>
      <c r="AI44" s="1012" t="str">
        <f t="shared" si="31"/>
        <v/>
      </c>
      <c r="AJ44" s="1012" t="str">
        <f t="shared" si="32"/>
        <v/>
      </c>
      <c r="AK44" s="1012" t="str">
        <f t="shared" si="33"/>
        <v/>
      </c>
      <c r="AL44" s="1012" t="str">
        <f t="shared" si="34"/>
        <v/>
      </c>
      <c r="AM44" s="1012" t="str">
        <f t="shared" si="35"/>
        <v/>
      </c>
      <c r="AN44" s="1012" t="str">
        <f t="shared" si="36"/>
        <v/>
      </c>
      <c r="AO44" s="1012" t="str">
        <f t="shared" si="37"/>
        <v/>
      </c>
      <c r="AP44" s="1012" t="str">
        <f t="shared" si="38"/>
        <v/>
      </c>
      <c r="AQ44" s="1012" t="str">
        <f t="shared" si="39"/>
        <v/>
      </c>
      <c r="AR44" s="1012" t="str">
        <f t="shared" si="40"/>
        <v/>
      </c>
      <c r="AS44" s="1012" t="str">
        <f t="shared" si="41"/>
        <v/>
      </c>
      <c r="AT44" s="1012" t="str">
        <f t="shared" si="42"/>
        <v/>
      </c>
      <c r="AU44" s="1012" t="str">
        <f t="shared" si="43"/>
        <v/>
      </c>
      <c r="AV44" s="1012" t="str">
        <f t="shared" si="44"/>
        <v/>
      </c>
      <c r="AW44" s="1012" t="str">
        <f t="shared" si="45"/>
        <v/>
      </c>
      <c r="AX44" s="1012" t="str">
        <f t="shared" si="46"/>
        <v/>
      </c>
      <c r="AY44" s="1012" t="str">
        <f t="shared" si="47"/>
        <v/>
      </c>
      <c r="AZ44" s="1012" t="str">
        <f t="shared" si="48"/>
        <v/>
      </c>
      <c r="BA44" s="1012" t="str">
        <f t="shared" si="49"/>
        <v/>
      </c>
      <c r="BB44" s="1012" t="str">
        <f t="shared" si="50"/>
        <v/>
      </c>
      <c r="BC44" s="1012" t="str">
        <f t="shared" si="51"/>
        <v/>
      </c>
      <c r="BD44" s="1012" t="str">
        <f t="shared" si="52"/>
        <v/>
      </c>
      <c r="BE44" s="1012" t="str">
        <f t="shared" si="53"/>
        <v/>
      </c>
      <c r="BF44" s="1012" t="str">
        <f t="shared" si="54"/>
        <v/>
      </c>
      <c r="BG44" s="1012" t="str">
        <f t="shared" si="55"/>
        <v/>
      </c>
      <c r="BH44" s="1012" t="str">
        <f t="shared" si="56"/>
        <v/>
      </c>
      <c r="BI44" s="1012" t="str">
        <f t="shared" si="57"/>
        <v/>
      </c>
      <c r="BJ44" s="1012" t="str">
        <f t="shared" si="58"/>
        <v/>
      </c>
      <c r="BK44" s="1012" t="str">
        <f t="shared" si="59"/>
        <v/>
      </c>
      <c r="BL44" s="1012" t="str">
        <f t="shared" si="60"/>
        <v/>
      </c>
      <c r="BM44" s="1012" t="str">
        <f t="shared" si="61"/>
        <v/>
      </c>
      <c r="BN44" s="1012" t="str">
        <f t="shared" si="62"/>
        <v/>
      </c>
      <c r="BO44" s="1012" t="str">
        <f t="shared" si="63"/>
        <v/>
      </c>
      <c r="BP44" s="1012" t="str">
        <f t="shared" si="64"/>
        <v/>
      </c>
      <c r="BQ44" s="1012" t="str">
        <f t="shared" si="65"/>
        <v/>
      </c>
      <c r="BR44" s="1012" t="str">
        <f t="shared" si="66"/>
        <v/>
      </c>
      <c r="BS44" s="1012" t="str">
        <f t="shared" si="67"/>
        <v/>
      </c>
      <c r="BT44" s="1012" t="str">
        <f t="shared" si="68"/>
        <v/>
      </c>
      <c r="BU44" s="1012" t="str">
        <f t="shared" si="69"/>
        <v/>
      </c>
      <c r="BV44" s="1012" t="str">
        <f t="shared" si="70"/>
        <v/>
      </c>
      <c r="BW44" s="1012" t="str">
        <f t="shared" si="71"/>
        <v/>
      </c>
      <c r="BX44" s="1012" t="str">
        <f t="shared" si="72"/>
        <v/>
      </c>
      <c r="BY44" s="1012" t="str">
        <f t="shared" si="73"/>
        <v/>
      </c>
      <c r="BZ44" s="1012" t="str">
        <f t="shared" si="74"/>
        <v/>
      </c>
      <c r="CA44" s="1012" t="str">
        <f t="shared" si="75"/>
        <v/>
      </c>
      <c r="CB44" s="1012" t="str">
        <f t="shared" si="76"/>
        <v/>
      </c>
      <c r="CC44" s="1012" t="str">
        <f t="shared" si="77"/>
        <v/>
      </c>
      <c r="CD44" s="1012" t="str">
        <f t="shared" si="78"/>
        <v/>
      </c>
      <c r="CE44" s="1012" t="str">
        <f t="shared" si="79"/>
        <v/>
      </c>
      <c r="CF44" s="1012" t="str">
        <f t="shared" si="80"/>
        <v/>
      </c>
      <c r="CG44" s="1012" t="str">
        <f t="shared" si="81"/>
        <v/>
      </c>
      <c r="CH44" s="1012" t="str">
        <f t="shared" si="82"/>
        <v/>
      </c>
      <c r="CI44" s="1012" t="str">
        <f t="shared" si="83"/>
        <v/>
      </c>
      <c r="CJ44" s="1012" t="str">
        <f t="shared" si="84"/>
        <v/>
      </c>
      <c r="CK44" s="1012" t="str">
        <f t="shared" si="85"/>
        <v/>
      </c>
      <c r="CL44" s="1012" t="str">
        <f t="shared" si="86"/>
        <v/>
      </c>
      <c r="CM44" s="996"/>
      <c r="CN44" s="995" t="s">
        <v>2813</v>
      </c>
      <c r="CO44" s="995" t="s">
        <v>2651</v>
      </c>
      <c r="CP44" s="995" t="s">
        <v>1008</v>
      </c>
      <c r="CQ44" s="995" t="s">
        <v>557</v>
      </c>
      <c r="CR44" s="995" t="s">
        <v>557</v>
      </c>
      <c r="CS44" s="995" t="s">
        <v>2653</v>
      </c>
      <c r="CT44" s="995" t="s">
        <v>2654</v>
      </c>
      <c r="CU44" s="995" t="s">
        <v>2655</v>
      </c>
      <c r="CV44" s="999" t="s">
        <v>2656</v>
      </c>
    </row>
    <row r="45" spans="1:100">
      <c r="A45" s="1013">
        <v>39</v>
      </c>
      <c r="C45" s="1014" t="str">
        <f t="shared" si="0"/>
        <v/>
      </c>
      <c r="D45" s="1015" t="str">
        <f t="shared" si="1"/>
        <v/>
      </c>
      <c r="E45" s="999" t="str">
        <f t="shared" si="2"/>
        <v/>
      </c>
      <c r="F45" s="999" t="str">
        <f t="shared" si="3"/>
        <v/>
      </c>
      <c r="G45" s="999" t="str">
        <f t="shared" si="4"/>
        <v/>
      </c>
      <c r="H45" s="999" t="str">
        <f t="shared" si="5"/>
        <v/>
      </c>
      <c r="I45" s="999" t="str">
        <f t="shared" si="6"/>
        <v/>
      </c>
      <c r="J45" s="999" t="str">
        <f t="shared" si="7"/>
        <v/>
      </c>
      <c r="K45" s="999" t="str">
        <f t="shared" si="8"/>
        <v/>
      </c>
      <c r="L45" s="999" t="str">
        <f t="shared" si="9"/>
        <v/>
      </c>
      <c r="M45" s="999" t="str">
        <f t="shared" si="10"/>
        <v/>
      </c>
      <c r="N45" s="999" t="str">
        <f t="shared" si="11"/>
        <v/>
      </c>
      <c r="O45" s="999" t="str">
        <f t="shared" si="12"/>
        <v/>
      </c>
      <c r="P45" s="999" t="str">
        <f t="shared" si="13"/>
        <v/>
      </c>
      <c r="Q45" s="999" t="str">
        <f t="shared" si="14"/>
        <v/>
      </c>
      <c r="R45" s="999" t="str">
        <f t="shared" si="15"/>
        <v/>
      </c>
      <c r="S45" s="1016" t="str">
        <f t="shared" si="16"/>
        <v/>
      </c>
      <c r="T45" s="994"/>
      <c r="U45" s="1012" t="str">
        <f t="shared" si="17"/>
        <v/>
      </c>
      <c r="V45" s="1012" t="str">
        <f t="shared" si="18"/>
        <v/>
      </c>
      <c r="W45" s="1012" t="str">
        <f t="shared" si="19"/>
        <v/>
      </c>
      <c r="X45" s="1012" t="str">
        <f t="shared" si="20"/>
        <v/>
      </c>
      <c r="Y45" s="1012" t="str">
        <f t="shared" si="21"/>
        <v/>
      </c>
      <c r="Z45" s="1012" t="str">
        <f t="shared" si="22"/>
        <v/>
      </c>
      <c r="AA45" s="1012" t="str">
        <f t="shared" si="23"/>
        <v xml:space="preserve">  </v>
      </c>
      <c r="AB45" s="1012" t="str">
        <f t="shared" si="24"/>
        <v/>
      </c>
      <c r="AC45" s="1012" t="str">
        <f t="shared" si="25"/>
        <v/>
      </c>
      <c r="AD45" s="1012" t="str">
        <f t="shared" si="26"/>
        <v/>
      </c>
      <c r="AE45" s="1012" t="str">
        <f t="shared" si="27"/>
        <v/>
      </c>
      <c r="AF45" s="1012" t="str">
        <f t="shared" si="28"/>
        <v/>
      </c>
      <c r="AG45" s="1012" t="str">
        <f t="shared" si="29"/>
        <v/>
      </c>
      <c r="AH45" s="1012" t="str">
        <f t="shared" si="30"/>
        <v/>
      </c>
      <c r="AI45" s="1012" t="str">
        <f t="shared" si="31"/>
        <v/>
      </c>
      <c r="AJ45" s="1012" t="str">
        <f t="shared" si="32"/>
        <v/>
      </c>
      <c r="AK45" s="1012" t="str">
        <f t="shared" si="33"/>
        <v/>
      </c>
      <c r="AL45" s="1012" t="str">
        <f t="shared" si="34"/>
        <v/>
      </c>
      <c r="AM45" s="1012" t="str">
        <f t="shared" si="35"/>
        <v/>
      </c>
      <c r="AN45" s="1012" t="str">
        <f t="shared" si="36"/>
        <v/>
      </c>
      <c r="AO45" s="1012" t="str">
        <f t="shared" si="37"/>
        <v/>
      </c>
      <c r="AP45" s="1012" t="str">
        <f t="shared" si="38"/>
        <v/>
      </c>
      <c r="AQ45" s="1012" t="str">
        <f t="shared" si="39"/>
        <v/>
      </c>
      <c r="AR45" s="1012" t="str">
        <f t="shared" si="40"/>
        <v/>
      </c>
      <c r="AS45" s="1012" t="str">
        <f t="shared" si="41"/>
        <v/>
      </c>
      <c r="AT45" s="1012" t="str">
        <f t="shared" si="42"/>
        <v/>
      </c>
      <c r="AU45" s="1012" t="str">
        <f t="shared" si="43"/>
        <v/>
      </c>
      <c r="AV45" s="1012" t="str">
        <f t="shared" si="44"/>
        <v/>
      </c>
      <c r="AW45" s="1012" t="str">
        <f t="shared" si="45"/>
        <v/>
      </c>
      <c r="AX45" s="1012" t="str">
        <f t="shared" si="46"/>
        <v/>
      </c>
      <c r="AY45" s="1012" t="str">
        <f t="shared" si="47"/>
        <v/>
      </c>
      <c r="AZ45" s="1012" t="str">
        <f t="shared" si="48"/>
        <v/>
      </c>
      <c r="BA45" s="1012" t="str">
        <f t="shared" si="49"/>
        <v/>
      </c>
      <c r="BB45" s="1012" t="str">
        <f t="shared" si="50"/>
        <v/>
      </c>
      <c r="BC45" s="1012" t="str">
        <f t="shared" si="51"/>
        <v/>
      </c>
      <c r="BD45" s="1012" t="str">
        <f t="shared" si="52"/>
        <v/>
      </c>
      <c r="BE45" s="1012" t="str">
        <f t="shared" si="53"/>
        <v/>
      </c>
      <c r="BF45" s="1012" t="str">
        <f t="shared" si="54"/>
        <v/>
      </c>
      <c r="BG45" s="1012" t="str">
        <f t="shared" si="55"/>
        <v/>
      </c>
      <c r="BH45" s="1012" t="str">
        <f t="shared" si="56"/>
        <v/>
      </c>
      <c r="BI45" s="1012" t="str">
        <f t="shared" si="57"/>
        <v/>
      </c>
      <c r="BJ45" s="1012" t="str">
        <f t="shared" si="58"/>
        <v/>
      </c>
      <c r="BK45" s="1012" t="str">
        <f t="shared" si="59"/>
        <v/>
      </c>
      <c r="BL45" s="1012" t="str">
        <f t="shared" si="60"/>
        <v/>
      </c>
      <c r="BM45" s="1012" t="str">
        <f t="shared" si="61"/>
        <v/>
      </c>
      <c r="BN45" s="1012" t="str">
        <f t="shared" si="62"/>
        <v/>
      </c>
      <c r="BO45" s="1012" t="str">
        <f t="shared" si="63"/>
        <v/>
      </c>
      <c r="BP45" s="1012" t="str">
        <f t="shared" si="64"/>
        <v/>
      </c>
      <c r="BQ45" s="1012" t="str">
        <f t="shared" si="65"/>
        <v/>
      </c>
      <c r="BR45" s="1012" t="str">
        <f t="shared" si="66"/>
        <v/>
      </c>
      <c r="BS45" s="1012" t="str">
        <f t="shared" si="67"/>
        <v/>
      </c>
      <c r="BT45" s="1012" t="str">
        <f t="shared" si="68"/>
        <v/>
      </c>
      <c r="BU45" s="1012" t="str">
        <f t="shared" si="69"/>
        <v/>
      </c>
      <c r="BV45" s="1012" t="str">
        <f t="shared" si="70"/>
        <v/>
      </c>
      <c r="BW45" s="1012" t="str">
        <f t="shared" si="71"/>
        <v/>
      </c>
      <c r="BX45" s="1012" t="str">
        <f t="shared" si="72"/>
        <v/>
      </c>
      <c r="BY45" s="1012" t="str">
        <f t="shared" si="73"/>
        <v/>
      </c>
      <c r="BZ45" s="1012" t="str">
        <f t="shared" si="74"/>
        <v/>
      </c>
      <c r="CA45" s="1012" t="str">
        <f t="shared" si="75"/>
        <v/>
      </c>
      <c r="CB45" s="1012" t="str">
        <f t="shared" si="76"/>
        <v/>
      </c>
      <c r="CC45" s="1012" t="str">
        <f t="shared" si="77"/>
        <v/>
      </c>
      <c r="CD45" s="1012" t="str">
        <f t="shared" si="78"/>
        <v/>
      </c>
      <c r="CE45" s="1012" t="str">
        <f t="shared" si="79"/>
        <v/>
      </c>
      <c r="CF45" s="1012" t="str">
        <f t="shared" si="80"/>
        <v/>
      </c>
      <c r="CG45" s="1012" t="str">
        <f t="shared" si="81"/>
        <v/>
      </c>
      <c r="CH45" s="1012" t="str">
        <f t="shared" si="82"/>
        <v/>
      </c>
      <c r="CI45" s="1012" t="str">
        <f t="shared" si="83"/>
        <v/>
      </c>
      <c r="CJ45" s="1012" t="str">
        <f t="shared" si="84"/>
        <v/>
      </c>
      <c r="CK45" s="1012" t="str">
        <f t="shared" si="85"/>
        <v/>
      </c>
      <c r="CL45" s="1012" t="str">
        <f t="shared" si="86"/>
        <v/>
      </c>
      <c r="CM45" s="996"/>
      <c r="CN45" s="995" t="s">
        <v>2814</v>
      </c>
      <c r="CO45" s="995" t="s">
        <v>2651</v>
      </c>
      <c r="CP45" s="995" t="s">
        <v>1008</v>
      </c>
      <c r="CQ45" s="995" t="s">
        <v>2815</v>
      </c>
      <c r="CR45" s="995" t="s">
        <v>2815</v>
      </c>
      <c r="CS45" s="995" t="s">
        <v>2653</v>
      </c>
      <c r="CT45" s="995" t="s">
        <v>2654</v>
      </c>
      <c r="CU45" s="995" t="s">
        <v>2655</v>
      </c>
      <c r="CV45" s="999" t="s">
        <v>2656</v>
      </c>
    </row>
    <row r="46" spans="1:100">
      <c r="A46" s="1013">
        <v>40</v>
      </c>
      <c r="C46" s="1014" t="str">
        <f t="shared" si="0"/>
        <v/>
      </c>
      <c r="D46" s="1015" t="str">
        <f t="shared" si="1"/>
        <v/>
      </c>
      <c r="E46" s="999" t="str">
        <f t="shared" si="2"/>
        <v/>
      </c>
      <c r="F46" s="999" t="str">
        <f t="shared" si="3"/>
        <v/>
      </c>
      <c r="G46" s="999" t="str">
        <f t="shared" si="4"/>
        <v/>
      </c>
      <c r="H46" s="999" t="str">
        <f t="shared" si="5"/>
        <v/>
      </c>
      <c r="I46" s="999" t="str">
        <f t="shared" si="6"/>
        <v/>
      </c>
      <c r="J46" s="999" t="str">
        <f t="shared" si="7"/>
        <v/>
      </c>
      <c r="K46" s="999" t="str">
        <f t="shared" si="8"/>
        <v/>
      </c>
      <c r="L46" s="999" t="str">
        <f t="shared" si="9"/>
        <v/>
      </c>
      <c r="M46" s="999" t="str">
        <f t="shared" si="10"/>
        <v/>
      </c>
      <c r="N46" s="999" t="str">
        <f t="shared" si="11"/>
        <v/>
      </c>
      <c r="O46" s="999" t="str">
        <f t="shared" si="12"/>
        <v/>
      </c>
      <c r="P46" s="999" t="str">
        <f t="shared" si="13"/>
        <v/>
      </c>
      <c r="Q46" s="999" t="str">
        <f t="shared" si="14"/>
        <v/>
      </c>
      <c r="R46" s="999" t="str">
        <f t="shared" si="15"/>
        <v/>
      </c>
      <c r="S46" s="1016" t="str">
        <f t="shared" si="16"/>
        <v/>
      </c>
      <c r="T46" s="994"/>
      <c r="U46" s="1012" t="str">
        <f t="shared" si="17"/>
        <v/>
      </c>
      <c r="V46" s="1012" t="str">
        <f t="shared" si="18"/>
        <v/>
      </c>
      <c r="W46" s="1012" t="str">
        <f t="shared" si="19"/>
        <v/>
      </c>
      <c r="X46" s="1012" t="str">
        <f t="shared" si="20"/>
        <v/>
      </c>
      <c r="Y46" s="1012" t="str">
        <f t="shared" si="21"/>
        <v/>
      </c>
      <c r="Z46" s="1012" t="str">
        <f t="shared" si="22"/>
        <v/>
      </c>
      <c r="AA46" s="1012" t="str">
        <f t="shared" si="23"/>
        <v xml:space="preserve">  </v>
      </c>
      <c r="AB46" s="1012" t="str">
        <f t="shared" si="24"/>
        <v/>
      </c>
      <c r="AC46" s="1012" t="str">
        <f t="shared" si="25"/>
        <v/>
      </c>
      <c r="AD46" s="1012" t="str">
        <f t="shared" si="26"/>
        <v/>
      </c>
      <c r="AE46" s="1012" t="str">
        <f t="shared" si="27"/>
        <v/>
      </c>
      <c r="AF46" s="1012" t="str">
        <f t="shared" si="28"/>
        <v/>
      </c>
      <c r="AG46" s="1012" t="str">
        <f t="shared" si="29"/>
        <v/>
      </c>
      <c r="AH46" s="1012" t="str">
        <f t="shared" si="30"/>
        <v/>
      </c>
      <c r="AI46" s="1012" t="str">
        <f t="shared" si="31"/>
        <v/>
      </c>
      <c r="AJ46" s="1012" t="str">
        <f t="shared" si="32"/>
        <v/>
      </c>
      <c r="AK46" s="1012" t="str">
        <f t="shared" si="33"/>
        <v/>
      </c>
      <c r="AL46" s="1012" t="str">
        <f t="shared" si="34"/>
        <v/>
      </c>
      <c r="AM46" s="1012" t="str">
        <f t="shared" si="35"/>
        <v/>
      </c>
      <c r="AN46" s="1012" t="str">
        <f t="shared" si="36"/>
        <v/>
      </c>
      <c r="AO46" s="1012" t="str">
        <f t="shared" si="37"/>
        <v/>
      </c>
      <c r="AP46" s="1012" t="str">
        <f t="shared" si="38"/>
        <v/>
      </c>
      <c r="AQ46" s="1012" t="str">
        <f t="shared" si="39"/>
        <v/>
      </c>
      <c r="AR46" s="1012" t="str">
        <f t="shared" si="40"/>
        <v/>
      </c>
      <c r="AS46" s="1012" t="str">
        <f t="shared" si="41"/>
        <v/>
      </c>
      <c r="AT46" s="1012" t="str">
        <f t="shared" si="42"/>
        <v/>
      </c>
      <c r="AU46" s="1012" t="str">
        <f t="shared" si="43"/>
        <v/>
      </c>
      <c r="AV46" s="1012" t="str">
        <f t="shared" si="44"/>
        <v/>
      </c>
      <c r="AW46" s="1012" t="str">
        <f t="shared" si="45"/>
        <v/>
      </c>
      <c r="AX46" s="1012" t="str">
        <f t="shared" si="46"/>
        <v/>
      </c>
      <c r="AY46" s="1012" t="str">
        <f t="shared" si="47"/>
        <v/>
      </c>
      <c r="AZ46" s="1012" t="str">
        <f t="shared" si="48"/>
        <v/>
      </c>
      <c r="BA46" s="1012" t="str">
        <f t="shared" si="49"/>
        <v/>
      </c>
      <c r="BB46" s="1012" t="str">
        <f t="shared" si="50"/>
        <v/>
      </c>
      <c r="BC46" s="1012" t="str">
        <f t="shared" si="51"/>
        <v/>
      </c>
      <c r="BD46" s="1012" t="str">
        <f t="shared" si="52"/>
        <v/>
      </c>
      <c r="BE46" s="1012" t="str">
        <f t="shared" si="53"/>
        <v/>
      </c>
      <c r="BF46" s="1012" t="str">
        <f t="shared" si="54"/>
        <v/>
      </c>
      <c r="BG46" s="1012" t="str">
        <f t="shared" si="55"/>
        <v/>
      </c>
      <c r="BH46" s="1012" t="str">
        <f t="shared" si="56"/>
        <v/>
      </c>
      <c r="BI46" s="1012" t="str">
        <f t="shared" si="57"/>
        <v/>
      </c>
      <c r="BJ46" s="1012" t="str">
        <f t="shared" si="58"/>
        <v/>
      </c>
      <c r="BK46" s="1012" t="str">
        <f t="shared" si="59"/>
        <v/>
      </c>
      <c r="BL46" s="1012" t="str">
        <f t="shared" si="60"/>
        <v/>
      </c>
      <c r="BM46" s="1012" t="str">
        <f t="shared" si="61"/>
        <v/>
      </c>
      <c r="BN46" s="1012" t="str">
        <f t="shared" si="62"/>
        <v/>
      </c>
      <c r="BO46" s="1012" t="str">
        <f t="shared" si="63"/>
        <v/>
      </c>
      <c r="BP46" s="1012" t="str">
        <f t="shared" si="64"/>
        <v/>
      </c>
      <c r="BQ46" s="1012" t="str">
        <f t="shared" si="65"/>
        <v/>
      </c>
      <c r="BR46" s="1012" t="str">
        <f t="shared" si="66"/>
        <v/>
      </c>
      <c r="BS46" s="1012" t="str">
        <f t="shared" si="67"/>
        <v/>
      </c>
      <c r="BT46" s="1012" t="str">
        <f t="shared" si="68"/>
        <v/>
      </c>
      <c r="BU46" s="1012" t="str">
        <f t="shared" si="69"/>
        <v/>
      </c>
      <c r="BV46" s="1012" t="str">
        <f t="shared" si="70"/>
        <v/>
      </c>
      <c r="BW46" s="1012" t="str">
        <f t="shared" si="71"/>
        <v/>
      </c>
      <c r="BX46" s="1012" t="str">
        <f t="shared" si="72"/>
        <v/>
      </c>
      <c r="BY46" s="1012" t="str">
        <f t="shared" si="73"/>
        <v/>
      </c>
      <c r="BZ46" s="1012" t="str">
        <f t="shared" si="74"/>
        <v/>
      </c>
      <c r="CA46" s="1012" t="str">
        <f t="shared" si="75"/>
        <v/>
      </c>
      <c r="CB46" s="1012" t="str">
        <f t="shared" si="76"/>
        <v/>
      </c>
      <c r="CC46" s="1012" t="str">
        <f t="shared" si="77"/>
        <v/>
      </c>
      <c r="CD46" s="1012" t="str">
        <f t="shared" si="78"/>
        <v/>
      </c>
      <c r="CE46" s="1012" t="str">
        <f t="shared" si="79"/>
        <v/>
      </c>
      <c r="CF46" s="1012" t="str">
        <f t="shared" si="80"/>
        <v/>
      </c>
      <c r="CG46" s="1012" t="str">
        <f t="shared" si="81"/>
        <v/>
      </c>
      <c r="CH46" s="1012" t="str">
        <f t="shared" si="82"/>
        <v/>
      </c>
      <c r="CI46" s="1012" t="str">
        <f t="shared" si="83"/>
        <v/>
      </c>
      <c r="CJ46" s="1012" t="str">
        <f t="shared" si="84"/>
        <v/>
      </c>
      <c r="CK46" s="1012" t="str">
        <f t="shared" si="85"/>
        <v/>
      </c>
      <c r="CL46" s="1012" t="str">
        <f t="shared" si="86"/>
        <v/>
      </c>
      <c r="CM46" s="996"/>
      <c r="CN46" s="995" t="s">
        <v>2816</v>
      </c>
      <c r="CO46" s="995" t="s">
        <v>2651</v>
      </c>
      <c r="CP46" s="995" t="s">
        <v>1008</v>
      </c>
      <c r="CQ46" s="995" t="s">
        <v>2817</v>
      </c>
      <c r="CR46" s="995" t="s">
        <v>2817</v>
      </c>
      <c r="CS46" s="995" t="s">
        <v>2653</v>
      </c>
      <c r="CT46" s="995" t="s">
        <v>2654</v>
      </c>
      <c r="CU46" s="995" t="s">
        <v>2655</v>
      </c>
      <c r="CV46" s="999" t="s">
        <v>2656</v>
      </c>
    </row>
    <row r="47" spans="1:100">
      <c r="A47" s="1013">
        <v>41</v>
      </c>
      <c r="C47" s="1014" t="str">
        <f t="shared" si="0"/>
        <v/>
      </c>
      <c r="D47" s="1015" t="str">
        <f t="shared" si="1"/>
        <v/>
      </c>
      <c r="E47" s="999" t="str">
        <f t="shared" si="2"/>
        <v/>
      </c>
      <c r="F47" s="999" t="str">
        <f t="shared" si="3"/>
        <v/>
      </c>
      <c r="G47" s="999" t="str">
        <f t="shared" si="4"/>
        <v/>
      </c>
      <c r="H47" s="999" t="str">
        <f t="shared" si="5"/>
        <v/>
      </c>
      <c r="I47" s="999" t="str">
        <f t="shared" si="6"/>
        <v/>
      </c>
      <c r="J47" s="999" t="str">
        <f t="shared" si="7"/>
        <v/>
      </c>
      <c r="K47" s="999" t="str">
        <f t="shared" si="8"/>
        <v/>
      </c>
      <c r="L47" s="999" t="str">
        <f t="shared" si="9"/>
        <v/>
      </c>
      <c r="M47" s="999" t="str">
        <f t="shared" si="10"/>
        <v/>
      </c>
      <c r="N47" s="999" t="str">
        <f t="shared" si="11"/>
        <v/>
      </c>
      <c r="O47" s="999" t="str">
        <f t="shared" si="12"/>
        <v/>
      </c>
      <c r="P47" s="999" t="str">
        <f t="shared" si="13"/>
        <v/>
      </c>
      <c r="Q47" s="999" t="str">
        <f t="shared" si="14"/>
        <v/>
      </c>
      <c r="R47" s="999" t="str">
        <f t="shared" si="15"/>
        <v/>
      </c>
      <c r="S47" s="1016" t="str">
        <f t="shared" si="16"/>
        <v/>
      </c>
      <c r="T47" s="994"/>
      <c r="U47" s="1012" t="str">
        <f t="shared" si="17"/>
        <v/>
      </c>
      <c r="V47" s="1012" t="str">
        <f t="shared" si="18"/>
        <v/>
      </c>
      <c r="W47" s="1012" t="str">
        <f t="shared" si="19"/>
        <v/>
      </c>
      <c r="X47" s="1012" t="str">
        <f t="shared" si="20"/>
        <v/>
      </c>
      <c r="Y47" s="1012" t="str">
        <f t="shared" si="21"/>
        <v/>
      </c>
      <c r="Z47" s="1012" t="str">
        <f t="shared" si="22"/>
        <v/>
      </c>
      <c r="AA47" s="1012" t="str">
        <f t="shared" si="23"/>
        <v xml:space="preserve">  </v>
      </c>
      <c r="AB47" s="1012" t="str">
        <f t="shared" si="24"/>
        <v/>
      </c>
      <c r="AC47" s="1012" t="str">
        <f t="shared" si="25"/>
        <v/>
      </c>
      <c r="AD47" s="1012" t="str">
        <f t="shared" si="26"/>
        <v/>
      </c>
      <c r="AE47" s="1012" t="str">
        <f t="shared" si="27"/>
        <v/>
      </c>
      <c r="AF47" s="1012" t="str">
        <f t="shared" si="28"/>
        <v/>
      </c>
      <c r="AG47" s="1012" t="str">
        <f t="shared" si="29"/>
        <v/>
      </c>
      <c r="AH47" s="1012" t="str">
        <f t="shared" si="30"/>
        <v/>
      </c>
      <c r="AI47" s="1012" t="str">
        <f t="shared" si="31"/>
        <v/>
      </c>
      <c r="AJ47" s="1012" t="str">
        <f t="shared" si="32"/>
        <v/>
      </c>
      <c r="AK47" s="1012" t="str">
        <f t="shared" si="33"/>
        <v/>
      </c>
      <c r="AL47" s="1012" t="str">
        <f t="shared" si="34"/>
        <v/>
      </c>
      <c r="AM47" s="1012" t="str">
        <f t="shared" si="35"/>
        <v/>
      </c>
      <c r="AN47" s="1012" t="str">
        <f t="shared" si="36"/>
        <v/>
      </c>
      <c r="AO47" s="1012" t="str">
        <f t="shared" si="37"/>
        <v/>
      </c>
      <c r="AP47" s="1012" t="str">
        <f t="shared" si="38"/>
        <v/>
      </c>
      <c r="AQ47" s="1012" t="str">
        <f t="shared" si="39"/>
        <v/>
      </c>
      <c r="AR47" s="1012" t="str">
        <f t="shared" si="40"/>
        <v/>
      </c>
      <c r="AS47" s="1012" t="str">
        <f t="shared" si="41"/>
        <v/>
      </c>
      <c r="AT47" s="1012" t="str">
        <f t="shared" si="42"/>
        <v/>
      </c>
      <c r="AU47" s="1012" t="str">
        <f t="shared" si="43"/>
        <v/>
      </c>
      <c r="AV47" s="1012" t="str">
        <f t="shared" si="44"/>
        <v/>
      </c>
      <c r="AW47" s="1012" t="str">
        <f t="shared" si="45"/>
        <v/>
      </c>
      <c r="AX47" s="1012" t="str">
        <f t="shared" si="46"/>
        <v/>
      </c>
      <c r="AY47" s="1012" t="str">
        <f t="shared" si="47"/>
        <v/>
      </c>
      <c r="AZ47" s="1012" t="str">
        <f t="shared" si="48"/>
        <v/>
      </c>
      <c r="BA47" s="1012" t="str">
        <f t="shared" si="49"/>
        <v/>
      </c>
      <c r="BB47" s="1012" t="str">
        <f t="shared" si="50"/>
        <v/>
      </c>
      <c r="BC47" s="1012" t="str">
        <f t="shared" si="51"/>
        <v/>
      </c>
      <c r="BD47" s="1012" t="str">
        <f t="shared" si="52"/>
        <v/>
      </c>
      <c r="BE47" s="1012" t="str">
        <f t="shared" si="53"/>
        <v/>
      </c>
      <c r="BF47" s="1012" t="str">
        <f t="shared" si="54"/>
        <v/>
      </c>
      <c r="BG47" s="1012" t="str">
        <f t="shared" si="55"/>
        <v/>
      </c>
      <c r="BH47" s="1012" t="str">
        <f t="shared" si="56"/>
        <v/>
      </c>
      <c r="BI47" s="1012" t="str">
        <f t="shared" si="57"/>
        <v/>
      </c>
      <c r="BJ47" s="1012" t="str">
        <f t="shared" si="58"/>
        <v/>
      </c>
      <c r="BK47" s="1012" t="str">
        <f t="shared" si="59"/>
        <v/>
      </c>
      <c r="BL47" s="1012" t="str">
        <f t="shared" si="60"/>
        <v/>
      </c>
      <c r="BM47" s="1012" t="str">
        <f t="shared" si="61"/>
        <v/>
      </c>
      <c r="BN47" s="1012" t="str">
        <f t="shared" si="62"/>
        <v/>
      </c>
      <c r="BO47" s="1012" t="str">
        <f t="shared" si="63"/>
        <v/>
      </c>
      <c r="BP47" s="1012" t="str">
        <f t="shared" si="64"/>
        <v/>
      </c>
      <c r="BQ47" s="1012" t="str">
        <f t="shared" si="65"/>
        <v/>
      </c>
      <c r="BR47" s="1012" t="str">
        <f t="shared" si="66"/>
        <v/>
      </c>
      <c r="BS47" s="1012" t="str">
        <f t="shared" si="67"/>
        <v/>
      </c>
      <c r="BT47" s="1012" t="str">
        <f t="shared" si="68"/>
        <v/>
      </c>
      <c r="BU47" s="1012" t="str">
        <f t="shared" si="69"/>
        <v/>
      </c>
      <c r="BV47" s="1012" t="str">
        <f t="shared" si="70"/>
        <v/>
      </c>
      <c r="BW47" s="1012" t="str">
        <f t="shared" si="71"/>
        <v/>
      </c>
      <c r="BX47" s="1012" t="str">
        <f t="shared" si="72"/>
        <v/>
      </c>
      <c r="BY47" s="1012" t="str">
        <f t="shared" si="73"/>
        <v/>
      </c>
      <c r="BZ47" s="1012" t="str">
        <f t="shared" si="74"/>
        <v/>
      </c>
      <c r="CA47" s="1012" t="str">
        <f t="shared" si="75"/>
        <v/>
      </c>
      <c r="CB47" s="1012" t="str">
        <f t="shared" si="76"/>
        <v/>
      </c>
      <c r="CC47" s="1012" t="str">
        <f t="shared" si="77"/>
        <v/>
      </c>
      <c r="CD47" s="1012" t="str">
        <f t="shared" si="78"/>
        <v/>
      </c>
      <c r="CE47" s="1012" t="str">
        <f t="shared" si="79"/>
        <v/>
      </c>
      <c r="CF47" s="1012" t="str">
        <f t="shared" si="80"/>
        <v/>
      </c>
      <c r="CG47" s="1012" t="str">
        <f t="shared" si="81"/>
        <v/>
      </c>
      <c r="CH47" s="1012" t="str">
        <f t="shared" si="82"/>
        <v/>
      </c>
      <c r="CI47" s="1012" t="str">
        <f t="shared" si="83"/>
        <v/>
      </c>
      <c r="CJ47" s="1012" t="str">
        <f t="shared" si="84"/>
        <v/>
      </c>
      <c r="CK47" s="1012" t="str">
        <f t="shared" si="85"/>
        <v/>
      </c>
      <c r="CL47" s="1012" t="str">
        <f t="shared" si="86"/>
        <v/>
      </c>
      <c r="CM47" s="996"/>
      <c r="CN47" s="995" t="s">
        <v>2818</v>
      </c>
      <c r="CO47" s="995" t="s">
        <v>2651</v>
      </c>
      <c r="CP47" s="995" t="s">
        <v>1008</v>
      </c>
      <c r="CQ47" s="995" t="s">
        <v>2819</v>
      </c>
      <c r="CR47" s="995" t="s">
        <v>2820</v>
      </c>
      <c r="CS47" s="995" t="s">
        <v>2653</v>
      </c>
      <c r="CT47" s="995" t="s">
        <v>2654</v>
      </c>
      <c r="CU47" s="995" t="s">
        <v>2655</v>
      </c>
      <c r="CV47" s="999" t="s">
        <v>2656</v>
      </c>
    </row>
    <row r="48" spans="1:100">
      <c r="A48" s="1013">
        <v>42</v>
      </c>
      <c r="C48" s="1014" t="str">
        <f t="shared" si="0"/>
        <v/>
      </c>
      <c r="D48" s="1015" t="str">
        <f t="shared" si="1"/>
        <v/>
      </c>
      <c r="E48" s="999" t="str">
        <f t="shared" si="2"/>
        <v/>
      </c>
      <c r="F48" s="999" t="str">
        <f t="shared" si="3"/>
        <v/>
      </c>
      <c r="G48" s="999" t="str">
        <f t="shared" si="4"/>
        <v/>
      </c>
      <c r="H48" s="999" t="str">
        <f t="shared" si="5"/>
        <v/>
      </c>
      <c r="I48" s="999" t="str">
        <f t="shared" si="6"/>
        <v/>
      </c>
      <c r="J48" s="999" t="str">
        <f t="shared" si="7"/>
        <v/>
      </c>
      <c r="K48" s="999" t="str">
        <f t="shared" si="8"/>
        <v/>
      </c>
      <c r="L48" s="999" t="str">
        <f t="shared" si="9"/>
        <v/>
      </c>
      <c r="M48" s="999" t="str">
        <f t="shared" si="10"/>
        <v/>
      </c>
      <c r="N48" s="999" t="str">
        <f t="shared" si="11"/>
        <v/>
      </c>
      <c r="O48" s="999" t="str">
        <f t="shared" si="12"/>
        <v/>
      </c>
      <c r="P48" s="999" t="str">
        <f t="shared" si="13"/>
        <v/>
      </c>
      <c r="Q48" s="999" t="str">
        <f t="shared" si="14"/>
        <v/>
      </c>
      <c r="R48" s="999" t="str">
        <f t="shared" si="15"/>
        <v/>
      </c>
      <c r="S48" s="1016" t="str">
        <f t="shared" si="16"/>
        <v/>
      </c>
      <c r="T48" s="994"/>
      <c r="U48" s="1012" t="str">
        <f t="shared" si="17"/>
        <v/>
      </c>
      <c r="V48" s="1012" t="str">
        <f t="shared" si="18"/>
        <v/>
      </c>
      <c r="W48" s="1012" t="str">
        <f t="shared" si="19"/>
        <v/>
      </c>
      <c r="X48" s="1012" t="str">
        <f t="shared" si="20"/>
        <v/>
      </c>
      <c r="Y48" s="1012" t="str">
        <f t="shared" si="21"/>
        <v/>
      </c>
      <c r="Z48" s="1012" t="str">
        <f t="shared" si="22"/>
        <v/>
      </c>
      <c r="AA48" s="1012" t="str">
        <f t="shared" si="23"/>
        <v xml:space="preserve">  </v>
      </c>
      <c r="AB48" s="1012" t="str">
        <f t="shared" si="24"/>
        <v/>
      </c>
      <c r="AC48" s="1012" t="str">
        <f t="shared" si="25"/>
        <v/>
      </c>
      <c r="AD48" s="1012" t="str">
        <f t="shared" si="26"/>
        <v/>
      </c>
      <c r="AE48" s="1012" t="str">
        <f t="shared" si="27"/>
        <v/>
      </c>
      <c r="AF48" s="1012" t="str">
        <f t="shared" si="28"/>
        <v/>
      </c>
      <c r="AG48" s="1012" t="str">
        <f t="shared" si="29"/>
        <v/>
      </c>
      <c r="AH48" s="1012" t="str">
        <f t="shared" si="30"/>
        <v/>
      </c>
      <c r="AI48" s="1012" t="str">
        <f t="shared" si="31"/>
        <v/>
      </c>
      <c r="AJ48" s="1012" t="str">
        <f t="shared" si="32"/>
        <v/>
      </c>
      <c r="AK48" s="1012" t="str">
        <f t="shared" si="33"/>
        <v/>
      </c>
      <c r="AL48" s="1012" t="str">
        <f t="shared" si="34"/>
        <v/>
      </c>
      <c r="AM48" s="1012" t="str">
        <f t="shared" si="35"/>
        <v/>
      </c>
      <c r="AN48" s="1012" t="str">
        <f t="shared" si="36"/>
        <v/>
      </c>
      <c r="AO48" s="1012" t="str">
        <f t="shared" si="37"/>
        <v/>
      </c>
      <c r="AP48" s="1012" t="str">
        <f t="shared" si="38"/>
        <v/>
      </c>
      <c r="AQ48" s="1012" t="str">
        <f t="shared" si="39"/>
        <v/>
      </c>
      <c r="AR48" s="1012" t="str">
        <f t="shared" si="40"/>
        <v/>
      </c>
      <c r="AS48" s="1012" t="str">
        <f t="shared" si="41"/>
        <v/>
      </c>
      <c r="AT48" s="1012" t="str">
        <f t="shared" si="42"/>
        <v/>
      </c>
      <c r="AU48" s="1012" t="str">
        <f t="shared" si="43"/>
        <v/>
      </c>
      <c r="AV48" s="1012" t="str">
        <f t="shared" si="44"/>
        <v/>
      </c>
      <c r="AW48" s="1012" t="str">
        <f t="shared" si="45"/>
        <v/>
      </c>
      <c r="AX48" s="1012" t="str">
        <f t="shared" si="46"/>
        <v/>
      </c>
      <c r="AY48" s="1012" t="str">
        <f t="shared" si="47"/>
        <v/>
      </c>
      <c r="AZ48" s="1012" t="str">
        <f t="shared" si="48"/>
        <v/>
      </c>
      <c r="BA48" s="1012" t="str">
        <f t="shared" si="49"/>
        <v/>
      </c>
      <c r="BB48" s="1012" t="str">
        <f t="shared" si="50"/>
        <v/>
      </c>
      <c r="BC48" s="1012" t="str">
        <f t="shared" si="51"/>
        <v/>
      </c>
      <c r="BD48" s="1012" t="str">
        <f t="shared" si="52"/>
        <v/>
      </c>
      <c r="BE48" s="1012" t="str">
        <f t="shared" si="53"/>
        <v/>
      </c>
      <c r="BF48" s="1012" t="str">
        <f t="shared" si="54"/>
        <v/>
      </c>
      <c r="BG48" s="1012" t="str">
        <f t="shared" si="55"/>
        <v/>
      </c>
      <c r="BH48" s="1012" t="str">
        <f t="shared" si="56"/>
        <v/>
      </c>
      <c r="BI48" s="1012" t="str">
        <f t="shared" si="57"/>
        <v/>
      </c>
      <c r="BJ48" s="1012" t="str">
        <f t="shared" si="58"/>
        <v/>
      </c>
      <c r="BK48" s="1012" t="str">
        <f t="shared" si="59"/>
        <v/>
      </c>
      <c r="BL48" s="1012" t="str">
        <f t="shared" si="60"/>
        <v/>
      </c>
      <c r="BM48" s="1012" t="str">
        <f t="shared" si="61"/>
        <v/>
      </c>
      <c r="BN48" s="1012" t="str">
        <f t="shared" si="62"/>
        <v/>
      </c>
      <c r="BO48" s="1012" t="str">
        <f t="shared" si="63"/>
        <v/>
      </c>
      <c r="BP48" s="1012" t="str">
        <f t="shared" si="64"/>
        <v/>
      </c>
      <c r="BQ48" s="1012" t="str">
        <f t="shared" si="65"/>
        <v/>
      </c>
      <c r="BR48" s="1012" t="str">
        <f t="shared" si="66"/>
        <v/>
      </c>
      <c r="BS48" s="1012" t="str">
        <f t="shared" si="67"/>
        <v/>
      </c>
      <c r="BT48" s="1012" t="str">
        <f t="shared" si="68"/>
        <v/>
      </c>
      <c r="BU48" s="1012" t="str">
        <f t="shared" si="69"/>
        <v/>
      </c>
      <c r="BV48" s="1012" t="str">
        <f t="shared" si="70"/>
        <v/>
      </c>
      <c r="BW48" s="1012" t="str">
        <f t="shared" si="71"/>
        <v/>
      </c>
      <c r="BX48" s="1012" t="str">
        <f t="shared" si="72"/>
        <v/>
      </c>
      <c r="BY48" s="1012" t="str">
        <f t="shared" si="73"/>
        <v/>
      </c>
      <c r="BZ48" s="1012" t="str">
        <f t="shared" si="74"/>
        <v/>
      </c>
      <c r="CA48" s="1012" t="str">
        <f t="shared" si="75"/>
        <v/>
      </c>
      <c r="CB48" s="1012" t="str">
        <f t="shared" si="76"/>
        <v/>
      </c>
      <c r="CC48" s="1012" t="str">
        <f t="shared" si="77"/>
        <v/>
      </c>
      <c r="CD48" s="1012" t="str">
        <f t="shared" si="78"/>
        <v/>
      </c>
      <c r="CE48" s="1012" t="str">
        <f t="shared" si="79"/>
        <v/>
      </c>
      <c r="CF48" s="1012" t="str">
        <f t="shared" si="80"/>
        <v/>
      </c>
      <c r="CG48" s="1012" t="str">
        <f t="shared" si="81"/>
        <v/>
      </c>
      <c r="CH48" s="1012" t="str">
        <f t="shared" si="82"/>
        <v/>
      </c>
      <c r="CI48" s="1012" t="str">
        <f t="shared" si="83"/>
        <v/>
      </c>
      <c r="CJ48" s="1012" t="str">
        <f t="shared" si="84"/>
        <v/>
      </c>
      <c r="CK48" s="1012" t="str">
        <f t="shared" si="85"/>
        <v/>
      </c>
      <c r="CL48" s="1012" t="str">
        <f t="shared" si="86"/>
        <v/>
      </c>
      <c r="CM48" s="996"/>
      <c r="CN48" s="995" t="s">
        <v>2821</v>
      </c>
      <c r="CO48" s="995" t="s">
        <v>2651</v>
      </c>
      <c r="CP48" s="995" t="s">
        <v>1008</v>
      </c>
      <c r="CQ48" s="995" t="s">
        <v>2822</v>
      </c>
      <c r="CR48" s="995" t="s">
        <v>2822</v>
      </c>
      <c r="CS48" s="995" t="s">
        <v>2653</v>
      </c>
      <c r="CT48" s="995" t="s">
        <v>2654</v>
      </c>
      <c r="CU48" s="995" t="s">
        <v>2655</v>
      </c>
      <c r="CV48" s="999" t="s">
        <v>2656</v>
      </c>
    </row>
    <row r="49" spans="1:100">
      <c r="A49" s="1013">
        <v>43</v>
      </c>
      <c r="C49" s="1014" t="str">
        <f t="shared" si="0"/>
        <v/>
      </c>
      <c r="D49" s="1015" t="str">
        <f t="shared" si="1"/>
        <v/>
      </c>
      <c r="E49" s="999" t="str">
        <f t="shared" si="2"/>
        <v/>
      </c>
      <c r="F49" s="999" t="str">
        <f t="shared" si="3"/>
        <v/>
      </c>
      <c r="G49" s="999" t="str">
        <f t="shared" si="4"/>
        <v/>
      </c>
      <c r="H49" s="999" t="str">
        <f t="shared" si="5"/>
        <v/>
      </c>
      <c r="I49" s="999" t="str">
        <f t="shared" si="6"/>
        <v/>
      </c>
      <c r="J49" s="999" t="str">
        <f t="shared" si="7"/>
        <v/>
      </c>
      <c r="K49" s="999" t="str">
        <f t="shared" si="8"/>
        <v/>
      </c>
      <c r="L49" s="999" t="str">
        <f t="shared" si="9"/>
        <v/>
      </c>
      <c r="M49" s="999" t="str">
        <f t="shared" si="10"/>
        <v/>
      </c>
      <c r="N49" s="999" t="str">
        <f t="shared" si="11"/>
        <v/>
      </c>
      <c r="O49" s="999" t="str">
        <f t="shared" si="12"/>
        <v/>
      </c>
      <c r="P49" s="999" t="str">
        <f t="shared" si="13"/>
        <v/>
      </c>
      <c r="Q49" s="999" t="str">
        <f t="shared" si="14"/>
        <v/>
      </c>
      <c r="R49" s="999" t="str">
        <f t="shared" si="15"/>
        <v/>
      </c>
      <c r="S49" s="1016" t="str">
        <f t="shared" si="16"/>
        <v/>
      </c>
      <c r="T49" s="994"/>
      <c r="U49" s="1012" t="str">
        <f t="shared" si="17"/>
        <v/>
      </c>
      <c r="V49" s="1012" t="str">
        <f t="shared" si="18"/>
        <v/>
      </c>
      <c r="W49" s="1012" t="str">
        <f t="shared" si="19"/>
        <v/>
      </c>
      <c r="X49" s="1012" t="str">
        <f t="shared" si="20"/>
        <v/>
      </c>
      <c r="Y49" s="1012" t="str">
        <f t="shared" si="21"/>
        <v/>
      </c>
      <c r="Z49" s="1012" t="str">
        <f t="shared" si="22"/>
        <v/>
      </c>
      <c r="AA49" s="1012" t="str">
        <f t="shared" si="23"/>
        <v xml:space="preserve">  </v>
      </c>
      <c r="AB49" s="1012" t="str">
        <f t="shared" si="24"/>
        <v/>
      </c>
      <c r="AC49" s="1012" t="str">
        <f t="shared" si="25"/>
        <v/>
      </c>
      <c r="AD49" s="1012" t="str">
        <f t="shared" si="26"/>
        <v/>
      </c>
      <c r="AE49" s="1012" t="str">
        <f t="shared" si="27"/>
        <v/>
      </c>
      <c r="AF49" s="1012" t="str">
        <f t="shared" si="28"/>
        <v/>
      </c>
      <c r="AG49" s="1012" t="str">
        <f t="shared" si="29"/>
        <v/>
      </c>
      <c r="AH49" s="1012" t="str">
        <f t="shared" si="30"/>
        <v/>
      </c>
      <c r="AI49" s="1012" t="str">
        <f t="shared" si="31"/>
        <v/>
      </c>
      <c r="AJ49" s="1012" t="str">
        <f t="shared" si="32"/>
        <v/>
      </c>
      <c r="AK49" s="1012" t="str">
        <f t="shared" si="33"/>
        <v/>
      </c>
      <c r="AL49" s="1012" t="str">
        <f t="shared" si="34"/>
        <v/>
      </c>
      <c r="AM49" s="1012" t="str">
        <f t="shared" si="35"/>
        <v/>
      </c>
      <c r="AN49" s="1012" t="str">
        <f t="shared" si="36"/>
        <v/>
      </c>
      <c r="AO49" s="1012" t="str">
        <f t="shared" si="37"/>
        <v/>
      </c>
      <c r="AP49" s="1012" t="str">
        <f t="shared" si="38"/>
        <v/>
      </c>
      <c r="AQ49" s="1012" t="str">
        <f t="shared" si="39"/>
        <v/>
      </c>
      <c r="AR49" s="1012" t="str">
        <f t="shared" si="40"/>
        <v/>
      </c>
      <c r="AS49" s="1012" t="str">
        <f t="shared" si="41"/>
        <v/>
      </c>
      <c r="AT49" s="1012" t="str">
        <f t="shared" si="42"/>
        <v/>
      </c>
      <c r="AU49" s="1012" t="str">
        <f t="shared" si="43"/>
        <v/>
      </c>
      <c r="AV49" s="1012" t="str">
        <f t="shared" si="44"/>
        <v/>
      </c>
      <c r="AW49" s="1012" t="str">
        <f t="shared" si="45"/>
        <v/>
      </c>
      <c r="AX49" s="1012" t="str">
        <f t="shared" si="46"/>
        <v/>
      </c>
      <c r="AY49" s="1012" t="str">
        <f t="shared" si="47"/>
        <v/>
      </c>
      <c r="AZ49" s="1012" t="str">
        <f t="shared" si="48"/>
        <v/>
      </c>
      <c r="BA49" s="1012" t="str">
        <f t="shared" si="49"/>
        <v/>
      </c>
      <c r="BB49" s="1012" t="str">
        <f t="shared" si="50"/>
        <v/>
      </c>
      <c r="BC49" s="1012" t="str">
        <f t="shared" si="51"/>
        <v/>
      </c>
      <c r="BD49" s="1012" t="str">
        <f t="shared" si="52"/>
        <v/>
      </c>
      <c r="BE49" s="1012" t="str">
        <f t="shared" si="53"/>
        <v/>
      </c>
      <c r="BF49" s="1012" t="str">
        <f t="shared" si="54"/>
        <v/>
      </c>
      <c r="BG49" s="1012" t="str">
        <f t="shared" si="55"/>
        <v/>
      </c>
      <c r="BH49" s="1012" t="str">
        <f t="shared" si="56"/>
        <v/>
      </c>
      <c r="BI49" s="1012" t="str">
        <f t="shared" si="57"/>
        <v/>
      </c>
      <c r="BJ49" s="1012" t="str">
        <f t="shared" si="58"/>
        <v/>
      </c>
      <c r="BK49" s="1012" t="str">
        <f t="shared" si="59"/>
        <v/>
      </c>
      <c r="BL49" s="1012" t="str">
        <f t="shared" si="60"/>
        <v/>
      </c>
      <c r="BM49" s="1012" t="str">
        <f t="shared" si="61"/>
        <v/>
      </c>
      <c r="BN49" s="1012" t="str">
        <f t="shared" si="62"/>
        <v/>
      </c>
      <c r="BO49" s="1012" t="str">
        <f t="shared" si="63"/>
        <v/>
      </c>
      <c r="BP49" s="1012" t="str">
        <f t="shared" si="64"/>
        <v/>
      </c>
      <c r="BQ49" s="1012" t="str">
        <f t="shared" si="65"/>
        <v/>
      </c>
      <c r="BR49" s="1012" t="str">
        <f t="shared" si="66"/>
        <v/>
      </c>
      <c r="BS49" s="1012" t="str">
        <f t="shared" si="67"/>
        <v/>
      </c>
      <c r="BT49" s="1012" t="str">
        <f t="shared" si="68"/>
        <v/>
      </c>
      <c r="BU49" s="1012" t="str">
        <f t="shared" si="69"/>
        <v/>
      </c>
      <c r="BV49" s="1012" t="str">
        <f t="shared" si="70"/>
        <v/>
      </c>
      <c r="BW49" s="1012" t="str">
        <f t="shared" si="71"/>
        <v/>
      </c>
      <c r="BX49" s="1012" t="str">
        <f t="shared" si="72"/>
        <v/>
      </c>
      <c r="BY49" s="1012" t="str">
        <f t="shared" si="73"/>
        <v/>
      </c>
      <c r="BZ49" s="1012" t="str">
        <f t="shared" si="74"/>
        <v/>
      </c>
      <c r="CA49" s="1012" t="str">
        <f t="shared" si="75"/>
        <v/>
      </c>
      <c r="CB49" s="1012" t="str">
        <f t="shared" si="76"/>
        <v/>
      </c>
      <c r="CC49" s="1012" t="str">
        <f t="shared" si="77"/>
        <v/>
      </c>
      <c r="CD49" s="1012" t="str">
        <f t="shared" si="78"/>
        <v/>
      </c>
      <c r="CE49" s="1012" t="str">
        <f t="shared" si="79"/>
        <v/>
      </c>
      <c r="CF49" s="1012" t="str">
        <f t="shared" si="80"/>
        <v/>
      </c>
      <c r="CG49" s="1012" t="str">
        <f t="shared" si="81"/>
        <v/>
      </c>
      <c r="CH49" s="1012" t="str">
        <f t="shared" si="82"/>
        <v/>
      </c>
      <c r="CI49" s="1012" t="str">
        <f t="shared" si="83"/>
        <v/>
      </c>
      <c r="CJ49" s="1012" t="str">
        <f t="shared" si="84"/>
        <v/>
      </c>
      <c r="CK49" s="1012" t="str">
        <f t="shared" si="85"/>
        <v/>
      </c>
      <c r="CL49" s="1012" t="str">
        <f t="shared" si="86"/>
        <v/>
      </c>
      <c r="CM49" s="996"/>
      <c r="CN49" s="995" t="s">
        <v>2823</v>
      </c>
      <c r="CO49" s="995" t="s">
        <v>2651</v>
      </c>
      <c r="CP49" s="995" t="s">
        <v>1008</v>
      </c>
      <c r="CQ49" s="995" t="s">
        <v>2824</v>
      </c>
      <c r="CR49" s="995" t="s">
        <v>2825</v>
      </c>
      <c r="CS49" s="995" t="s">
        <v>2653</v>
      </c>
      <c r="CT49" s="995" t="s">
        <v>2654</v>
      </c>
      <c r="CU49" s="995" t="s">
        <v>2655</v>
      </c>
      <c r="CV49" s="999" t="s">
        <v>2656</v>
      </c>
    </row>
    <row r="50" spans="1:100">
      <c r="A50" s="1013">
        <v>44</v>
      </c>
      <c r="C50" s="1014" t="str">
        <f t="shared" si="0"/>
        <v/>
      </c>
      <c r="D50" s="1015" t="str">
        <f t="shared" si="1"/>
        <v/>
      </c>
      <c r="E50" s="999" t="str">
        <f t="shared" si="2"/>
        <v/>
      </c>
      <c r="F50" s="999" t="str">
        <f t="shared" si="3"/>
        <v/>
      </c>
      <c r="G50" s="999" t="str">
        <f t="shared" si="4"/>
        <v/>
      </c>
      <c r="H50" s="999" t="str">
        <f t="shared" si="5"/>
        <v/>
      </c>
      <c r="I50" s="999" t="str">
        <f t="shared" si="6"/>
        <v/>
      </c>
      <c r="J50" s="999" t="str">
        <f t="shared" si="7"/>
        <v/>
      </c>
      <c r="K50" s="999" t="str">
        <f t="shared" si="8"/>
        <v/>
      </c>
      <c r="L50" s="999" t="str">
        <f t="shared" si="9"/>
        <v/>
      </c>
      <c r="M50" s="999" t="str">
        <f t="shared" si="10"/>
        <v/>
      </c>
      <c r="N50" s="999" t="str">
        <f t="shared" si="11"/>
        <v/>
      </c>
      <c r="O50" s="999" t="str">
        <f t="shared" si="12"/>
        <v/>
      </c>
      <c r="P50" s="999" t="str">
        <f t="shared" si="13"/>
        <v/>
      </c>
      <c r="Q50" s="999" t="str">
        <f t="shared" si="14"/>
        <v/>
      </c>
      <c r="R50" s="999" t="str">
        <f t="shared" si="15"/>
        <v/>
      </c>
      <c r="S50" s="1016" t="str">
        <f t="shared" si="16"/>
        <v/>
      </c>
      <c r="T50" s="994"/>
      <c r="U50" s="1012" t="str">
        <f t="shared" si="17"/>
        <v/>
      </c>
      <c r="V50" s="1012" t="str">
        <f t="shared" si="18"/>
        <v/>
      </c>
      <c r="W50" s="1012" t="str">
        <f t="shared" si="19"/>
        <v/>
      </c>
      <c r="X50" s="1012" t="str">
        <f t="shared" si="20"/>
        <v/>
      </c>
      <c r="Y50" s="1012" t="str">
        <f t="shared" si="21"/>
        <v/>
      </c>
      <c r="Z50" s="1012" t="str">
        <f t="shared" si="22"/>
        <v/>
      </c>
      <c r="AA50" s="1012" t="str">
        <f t="shared" si="23"/>
        <v xml:space="preserve">  </v>
      </c>
      <c r="AB50" s="1012" t="str">
        <f t="shared" si="24"/>
        <v/>
      </c>
      <c r="AC50" s="1012" t="str">
        <f t="shared" si="25"/>
        <v/>
      </c>
      <c r="AD50" s="1012" t="str">
        <f t="shared" si="26"/>
        <v/>
      </c>
      <c r="AE50" s="1012" t="str">
        <f t="shared" si="27"/>
        <v/>
      </c>
      <c r="AF50" s="1012" t="str">
        <f t="shared" si="28"/>
        <v/>
      </c>
      <c r="AG50" s="1012" t="str">
        <f t="shared" si="29"/>
        <v/>
      </c>
      <c r="AH50" s="1012" t="str">
        <f t="shared" si="30"/>
        <v/>
      </c>
      <c r="AI50" s="1012" t="str">
        <f t="shared" si="31"/>
        <v/>
      </c>
      <c r="AJ50" s="1012" t="str">
        <f t="shared" si="32"/>
        <v/>
      </c>
      <c r="AK50" s="1012" t="str">
        <f t="shared" si="33"/>
        <v/>
      </c>
      <c r="AL50" s="1012" t="str">
        <f t="shared" si="34"/>
        <v/>
      </c>
      <c r="AM50" s="1012" t="str">
        <f t="shared" si="35"/>
        <v/>
      </c>
      <c r="AN50" s="1012" t="str">
        <f t="shared" si="36"/>
        <v/>
      </c>
      <c r="AO50" s="1012" t="str">
        <f t="shared" si="37"/>
        <v/>
      </c>
      <c r="AP50" s="1012" t="str">
        <f t="shared" si="38"/>
        <v/>
      </c>
      <c r="AQ50" s="1012" t="str">
        <f t="shared" si="39"/>
        <v/>
      </c>
      <c r="AR50" s="1012" t="str">
        <f t="shared" si="40"/>
        <v/>
      </c>
      <c r="AS50" s="1012" t="str">
        <f t="shared" si="41"/>
        <v/>
      </c>
      <c r="AT50" s="1012" t="str">
        <f t="shared" si="42"/>
        <v/>
      </c>
      <c r="AU50" s="1012" t="str">
        <f t="shared" si="43"/>
        <v/>
      </c>
      <c r="AV50" s="1012" t="str">
        <f t="shared" si="44"/>
        <v/>
      </c>
      <c r="AW50" s="1012" t="str">
        <f t="shared" si="45"/>
        <v/>
      </c>
      <c r="AX50" s="1012" t="str">
        <f t="shared" si="46"/>
        <v/>
      </c>
      <c r="AY50" s="1012" t="str">
        <f t="shared" si="47"/>
        <v/>
      </c>
      <c r="AZ50" s="1012" t="str">
        <f t="shared" si="48"/>
        <v/>
      </c>
      <c r="BA50" s="1012" t="str">
        <f t="shared" si="49"/>
        <v/>
      </c>
      <c r="BB50" s="1012" t="str">
        <f t="shared" si="50"/>
        <v/>
      </c>
      <c r="BC50" s="1012" t="str">
        <f t="shared" si="51"/>
        <v/>
      </c>
      <c r="BD50" s="1012" t="str">
        <f t="shared" si="52"/>
        <v/>
      </c>
      <c r="BE50" s="1012" t="str">
        <f t="shared" si="53"/>
        <v/>
      </c>
      <c r="BF50" s="1012" t="str">
        <f t="shared" si="54"/>
        <v/>
      </c>
      <c r="BG50" s="1012" t="str">
        <f t="shared" si="55"/>
        <v/>
      </c>
      <c r="BH50" s="1012" t="str">
        <f t="shared" si="56"/>
        <v/>
      </c>
      <c r="BI50" s="1012" t="str">
        <f t="shared" si="57"/>
        <v/>
      </c>
      <c r="BJ50" s="1012" t="str">
        <f t="shared" si="58"/>
        <v/>
      </c>
      <c r="BK50" s="1012" t="str">
        <f t="shared" si="59"/>
        <v/>
      </c>
      <c r="BL50" s="1012" t="str">
        <f t="shared" si="60"/>
        <v/>
      </c>
      <c r="BM50" s="1012" t="str">
        <f t="shared" si="61"/>
        <v/>
      </c>
      <c r="BN50" s="1012" t="str">
        <f t="shared" si="62"/>
        <v/>
      </c>
      <c r="BO50" s="1012" t="str">
        <f t="shared" si="63"/>
        <v/>
      </c>
      <c r="BP50" s="1012" t="str">
        <f t="shared" si="64"/>
        <v/>
      </c>
      <c r="BQ50" s="1012" t="str">
        <f t="shared" si="65"/>
        <v/>
      </c>
      <c r="BR50" s="1012" t="str">
        <f t="shared" si="66"/>
        <v/>
      </c>
      <c r="BS50" s="1012" t="str">
        <f t="shared" si="67"/>
        <v/>
      </c>
      <c r="BT50" s="1012" t="str">
        <f t="shared" si="68"/>
        <v/>
      </c>
      <c r="BU50" s="1012" t="str">
        <f t="shared" si="69"/>
        <v/>
      </c>
      <c r="BV50" s="1012" t="str">
        <f t="shared" si="70"/>
        <v/>
      </c>
      <c r="BW50" s="1012" t="str">
        <f t="shared" si="71"/>
        <v/>
      </c>
      <c r="BX50" s="1012" t="str">
        <f t="shared" si="72"/>
        <v/>
      </c>
      <c r="BY50" s="1012" t="str">
        <f t="shared" si="73"/>
        <v/>
      </c>
      <c r="BZ50" s="1012" t="str">
        <f t="shared" si="74"/>
        <v/>
      </c>
      <c r="CA50" s="1012" t="str">
        <f t="shared" si="75"/>
        <v/>
      </c>
      <c r="CB50" s="1012" t="str">
        <f t="shared" si="76"/>
        <v/>
      </c>
      <c r="CC50" s="1012" t="str">
        <f t="shared" si="77"/>
        <v/>
      </c>
      <c r="CD50" s="1012" t="str">
        <f t="shared" si="78"/>
        <v/>
      </c>
      <c r="CE50" s="1012" t="str">
        <f t="shared" si="79"/>
        <v/>
      </c>
      <c r="CF50" s="1012" t="str">
        <f t="shared" si="80"/>
        <v/>
      </c>
      <c r="CG50" s="1012" t="str">
        <f t="shared" si="81"/>
        <v/>
      </c>
      <c r="CH50" s="1012" t="str">
        <f t="shared" si="82"/>
        <v/>
      </c>
      <c r="CI50" s="1012" t="str">
        <f t="shared" si="83"/>
        <v/>
      </c>
      <c r="CJ50" s="1012" t="str">
        <f t="shared" si="84"/>
        <v/>
      </c>
      <c r="CK50" s="1012" t="str">
        <f t="shared" si="85"/>
        <v/>
      </c>
      <c r="CL50" s="1012" t="str">
        <f t="shared" si="86"/>
        <v/>
      </c>
      <c r="CM50" s="996"/>
      <c r="CN50" s="995" t="s">
        <v>2826</v>
      </c>
      <c r="CO50" s="995" t="s">
        <v>2651</v>
      </c>
      <c r="CP50" s="995" t="s">
        <v>1008</v>
      </c>
      <c r="CQ50" s="995" t="s">
        <v>2827</v>
      </c>
      <c r="CR50" s="995" t="s">
        <v>2827</v>
      </c>
      <c r="CS50" s="995" t="s">
        <v>2653</v>
      </c>
      <c r="CT50" s="995" t="s">
        <v>2654</v>
      </c>
      <c r="CU50" s="995" t="s">
        <v>2655</v>
      </c>
      <c r="CV50" s="999" t="s">
        <v>2656</v>
      </c>
    </row>
    <row r="51" spans="1:100">
      <c r="A51" s="1013">
        <v>45</v>
      </c>
      <c r="C51" s="1014" t="str">
        <f t="shared" si="0"/>
        <v/>
      </c>
      <c r="D51" s="1015" t="str">
        <f t="shared" si="1"/>
        <v/>
      </c>
      <c r="E51" s="999" t="str">
        <f t="shared" si="2"/>
        <v/>
      </c>
      <c r="F51" s="999" t="str">
        <f t="shared" si="3"/>
        <v/>
      </c>
      <c r="G51" s="999" t="str">
        <f t="shared" si="4"/>
        <v/>
      </c>
      <c r="H51" s="999" t="str">
        <f t="shared" si="5"/>
        <v/>
      </c>
      <c r="I51" s="999" t="str">
        <f t="shared" si="6"/>
        <v/>
      </c>
      <c r="J51" s="999" t="str">
        <f t="shared" si="7"/>
        <v/>
      </c>
      <c r="K51" s="999" t="str">
        <f t="shared" si="8"/>
        <v/>
      </c>
      <c r="L51" s="999" t="str">
        <f t="shared" si="9"/>
        <v/>
      </c>
      <c r="M51" s="999" t="str">
        <f t="shared" si="10"/>
        <v/>
      </c>
      <c r="N51" s="999" t="str">
        <f t="shared" si="11"/>
        <v/>
      </c>
      <c r="O51" s="999" t="str">
        <f t="shared" si="12"/>
        <v/>
      </c>
      <c r="P51" s="999" t="str">
        <f t="shared" si="13"/>
        <v/>
      </c>
      <c r="Q51" s="999" t="str">
        <f t="shared" si="14"/>
        <v/>
      </c>
      <c r="R51" s="999" t="str">
        <f t="shared" si="15"/>
        <v/>
      </c>
      <c r="S51" s="1016" t="str">
        <f t="shared" si="16"/>
        <v/>
      </c>
      <c r="T51" s="994"/>
      <c r="U51" s="1012" t="str">
        <f t="shared" si="17"/>
        <v/>
      </c>
      <c r="V51" s="1012" t="str">
        <f t="shared" si="18"/>
        <v/>
      </c>
      <c r="W51" s="1012" t="str">
        <f t="shared" si="19"/>
        <v/>
      </c>
      <c r="X51" s="1012" t="str">
        <f t="shared" si="20"/>
        <v/>
      </c>
      <c r="Y51" s="1012" t="str">
        <f t="shared" si="21"/>
        <v/>
      </c>
      <c r="Z51" s="1012" t="str">
        <f t="shared" si="22"/>
        <v/>
      </c>
      <c r="AA51" s="1012" t="str">
        <f t="shared" si="23"/>
        <v xml:space="preserve">  </v>
      </c>
      <c r="AB51" s="1012" t="str">
        <f t="shared" si="24"/>
        <v/>
      </c>
      <c r="AC51" s="1012" t="str">
        <f t="shared" si="25"/>
        <v/>
      </c>
      <c r="AD51" s="1012" t="str">
        <f t="shared" si="26"/>
        <v/>
      </c>
      <c r="AE51" s="1012" t="str">
        <f t="shared" si="27"/>
        <v/>
      </c>
      <c r="AF51" s="1012" t="str">
        <f t="shared" si="28"/>
        <v/>
      </c>
      <c r="AG51" s="1012" t="str">
        <f t="shared" si="29"/>
        <v/>
      </c>
      <c r="AH51" s="1012" t="str">
        <f t="shared" si="30"/>
        <v/>
      </c>
      <c r="AI51" s="1012" t="str">
        <f t="shared" si="31"/>
        <v/>
      </c>
      <c r="AJ51" s="1012" t="str">
        <f t="shared" si="32"/>
        <v/>
      </c>
      <c r="AK51" s="1012" t="str">
        <f t="shared" si="33"/>
        <v/>
      </c>
      <c r="AL51" s="1012" t="str">
        <f t="shared" si="34"/>
        <v/>
      </c>
      <c r="AM51" s="1012" t="str">
        <f t="shared" si="35"/>
        <v/>
      </c>
      <c r="AN51" s="1012" t="str">
        <f t="shared" si="36"/>
        <v/>
      </c>
      <c r="AO51" s="1012" t="str">
        <f t="shared" si="37"/>
        <v/>
      </c>
      <c r="AP51" s="1012" t="str">
        <f t="shared" si="38"/>
        <v/>
      </c>
      <c r="AQ51" s="1012" t="str">
        <f t="shared" si="39"/>
        <v/>
      </c>
      <c r="AR51" s="1012" t="str">
        <f t="shared" si="40"/>
        <v/>
      </c>
      <c r="AS51" s="1012" t="str">
        <f t="shared" si="41"/>
        <v/>
      </c>
      <c r="AT51" s="1012" t="str">
        <f t="shared" si="42"/>
        <v/>
      </c>
      <c r="AU51" s="1012" t="str">
        <f t="shared" si="43"/>
        <v/>
      </c>
      <c r="AV51" s="1012" t="str">
        <f t="shared" si="44"/>
        <v/>
      </c>
      <c r="AW51" s="1012" t="str">
        <f t="shared" si="45"/>
        <v/>
      </c>
      <c r="AX51" s="1012" t="str">
        <f t="shared" si="46"/>
        <v/>
      </c>
      <c r="AY51" s="1012" t="str">
        <f t="shared" si="47"/>
        <v/>
      </c>
      <c r="AZ51" s="1012" t="str">
        <f t="shared" si="48"/>
        <v/>
      </c>
      <c r="BA51" s="1012" t="str">
        <f t="shared" si="49"/>
        <v/>
      </c>
      <c r="BB51" s="1012" t="str">
        <f t="shared" si="50"/>
        <v/>
      </c>
      <c r="BC51" s="1012" t="str">
        <f t="shared" si="51"/>
        <v/>
      </c>
      <c r="BD51" s="1012" t="str">
        <f t="shared" si="52"/>
        <v/>
      </c>
      <c r="BE51" s="1012" t="str">
        <f t="shared" si="53"/>
        <v/>
      </c>
      <c r="BF51" s="1012" t="str">
        <f t="shared" si="54"/>
        <v/>
      </c>
      <c r="BG51" s="1012" t="str">
        <f t="shared" si="55"/>
        <v/>
      </c>
      <c r="BH51" s="1012" t="str">
        <f t="shared" si="56"/>
        <v/>
      </c>
      <c r="BI51" s="1012" t="str">
        <f t="shared" si="57"/>
        <v/>
      </c>
      <c r="BJ51" s="1012" t="str">
        <f t="shared" si="58"/>
        <v/>
      </c>
      <c r="BK51" s="1012" t="str">
        <f t="shared" si="59"/>
        <v/>
      </c>
      <c r="BL51" s="1012" t="str">
        <f t="shared" si="60"/>
        <v/>
      </c>
      <c r="BM51" s="1012" t="str">
        <f t="shared" si="61"/>
        <v/>
      </c>
      <c r="BN51" s="1012" t="str">
        <f t="shared" si="62"/>
        <v/>
      </c>
      <c r="BO51" s="1012" t="str">
        <f t="shared" si="63"/>
        <v/>
      </c>
      <c r="BP51" s="1012" t="str">
        <f t="shared" si="64"/>
        <v/>
      </c>
      <c r="BQ51" s="1012" t="str">
        <f t="shared" si="65"/>
        <v/>
      </c>
      <c r="BR51" s="1012" t="str">
        <f t="shared" si="66"/>
        <v/>
      </c>
      <c r="BS51" s="1012" t="str">
        <f t="shared" si="67"/>
        <v/>
      </c>
      <c r="BT51" s="1012" t="str">
        <f t="shared" si="68"/>
        <v/>
      </c>
      <c r="BU51" s="1012" t="str">
        <f t="shared" si="69"/>
        <v/>
      </c>
      <c r="BV51" s="1012" t="str">
        <f t="shared" si="70"/>
        <v/>
      </c>
      <c r="BW51" s="1012" t="str">
        <f t="shared" si="71"/>
        <v/>
      </c>
      <c r="BX51" s="1012" t="str">
        <f t="shared" si="72"/>
        <v/>
      </c>
      <c r="BY51" s="1012" t="str">
        <f t="shared" si="73"/>
        <v/>
      </c>
      <c r="BZ51" s="1012" t="str">
        <f t="shared" si="74"/>
        <v/>
      </c>
      <c r="CA51" s="1012" t="str">
        <f t="shared" si="75"/>
        <v/>
      </c>
      <c r="CB51" s="1012" t="str">
        <f t="shared" si="76"/>
        <v/>
      </c>
      <c r="CC51" s="1012" t="str">
        <f t="shared" si="77"/>
        <v/>
      </c>
      <c r="CD51" s="1012" t="str">
        <f t="shared" si="78"/>
        <v/>
      </c>
      <c r="CE51" s="1012" t="str">
        <f t="shared" si="79"/>
        <v/>
      </c>
      <c r="CF51" s="1012" t="str">
        <f t="shared" si="80"/>
        <v/>
      </c>
      <c r="CG51" s="1012" t="str">
        <f t="shared" si="81"/>
        <v/>
      </c>
      <c r="CH51" s="1012" t="str">
        <f t="shared" si="82"/>
        <v/>
      </c>
      <c r="CI51" s="1012" t="str">
        <f t="shared" si="83"/>
        <v/>
      </c>
      <c r="CJ51" s="1012" t="str">
        <f t="shared" si="84"/>
        <v/>
      </c>
      <c r="CK51" s="1012" t="str">
        <f t="shared" si="85"/>
        <v/>
      </c>
      <c r="CL51" s="1012" t="str">
        <f t="shared" si="86"/>
        <v/>
      </c>
      <c r="CM51" s="996"/>
      <c r="CN51" s="995" t="s">
        <v>2828</v>
      </c>
      <c r="CO51" s="995" t="s">
        <v>2651</v>
      </c>
      <c r="CP51" s="995" t="s">
        <v>1008</v>
      </c>
      <c r="CQ51" s="995" t="s">
        <v>2829</v>
      </c>
      <c r="CR51" s="995" t="s">
        <v>59</v>
      </c>
      <c r="CS51" s="995" t="s">
        <v>2653</v>
      </c>
      <c r="CT51" s="995" t="s">
        <v>2654</v>
      </c>
      <c r="CU51" s="995" t="s">
        <v>2655</v>
      </c>
      <c r="CV51" s="999" t="s">
        <v>2656</v>
      </c>
    </row>
    <row r="52" spans="1:100">
      <c r="A52" s="1013">
        <v>46</v>
      </c>
      <c r="C52" s="1014" t="str">
        <f t="shared" si="0"/>
        <v/>
      </c>
      <c r="D52" s="1015" t="str">
        <f t="shared" si="1"/>
        <v/>
      </c>
      <c r="E52" s="999" t="str">
        <f t="shared" si="2"/>
        <v/>
      </c>
      <c r="F52" s="999" t="str">
        <f t="shared" si="3"/>
        <v/>
      </c>
      <c r="G52" s="999" t="str">
        <f t="shared" si="4"/>
        <v/>
      </c>
      <c r="H52" s="999" t="str">
        <f t="shared" si="5"/>
        <v/>
      </c>
      <c r="I52" s="999" t="str">
        <f t="shared" si="6"/>
        <v/>
      </c>
      <c r="J52" s="999" t="str">
        <f t="shared" si="7"/>
        <v/>
      </c>
      <c r="K52" s="999" t="str">
        <f t="shared" si="8"/>
        <v/>
      </c>
      <c r="L52" s="999" t="str">
        <f t="shared" si="9"/>
        <v/>
      </c>
      <c r="M52" s="999" t="str">
        <f t="shared" si="10"/>
        <v/>
      </c>
      <c r="N52" s="999" t="str">
        <f t="shared" si="11"/>
        <v/>
      </c>
      <c r="O52" s="999" t="str">
        <f t="shared" si="12"/>
        <v/>
      </c>
      <c r="P52" s="999" t="str">
        <f t="shared" si="13"/>
        <v/>
      </c>
      <c r="Q52" s="999" t="str">
        <f t="shared" si="14"/>
        <v/>
      </c>
      <c r="R52" s="999" t="str">
        <f t="shared" si="15"/>
        <v/>
      </c>
      <c r="S52" s="1016" t="str">
        <f t="shared" si="16"/>
        <v/>
      </c>
      <c r="T52" s="994"/>
      <c r="U52" s="1012" t="str">
        <f t="shared" si="17"/>
        <v/>
      </c>
      <c r="V52" s="1012" t="str">
        <f t="shared" si="18"/>
        <v/>
      </c>
      <c r="W52" s="1012" t="str">
        <f t="shared" si="19"/>
        <v/>
      </c>
      <c r="X52" s="1012" t="str">
        <f t="shared" si="20"/>
        <v/>
      </c>
      <c r="Y52" s="1012" t="str">
        <f t="shared" si="21"/>
        <v/>
      </c>
      <c r="Z52" s="1012" t="str">
        <f t="shared" si="22"/>
        <v/>
      </c>
      <c r="AA52" s="1012" t="str">
        <f t="shared" si="23"/>
        <v xml:space="preserve">  </v>
      </c>
      <c r="AB52" s="1012" t="str">
        <f t="shared" si="24"/>
        <v/>
      </c>
      <c r="AC52" s="1012" t="str">
        <f t="shared" si="25"/>
        <v/>
      </c>
      <c r="AD52" s="1012" t="str">
        <f t="shared" si="26"/>
        <v/>
      </c>
      <c r="AE52" s="1012" t="str">
        <f t="shared" si="27"/>
        <v/>
      </c>
      <c r="AF52" s="1012" t="str">
        <f t="shared" si="28"/>
        <v/>
      </c>
      <c r="AG52" s="1012" t="str">
        <f t="shared" si="29"/>
        <v/>
      </c>
      <c r="AH52" s="1012" t="str">
        <f t="shared" si="30"/>
        <v/>
      </c>
      <c r="AI52" s="1012" t="str">
        <f t="shared" si="31"/>
        <v/>
      </c>
      <c r="AJ52" s="1012" t="str">
        <f t="shared" si="32"/>
        <v/>
      </c>
      <c r="AK52" s="1012" t="str">
        <f t="shared" si="33"/>
        <v/>
      </c>
      <c r="AL52" s="1012" t="str">
        <f t="shared" si="34"/>
        <v/>
      </c>
      <c r="AM52" s="1012" t="str">
        <f t="shared" si="35"/>
        <v/>
      </c>
      <c r="AN52" s="1012" t="str">
        <f t="shared" si="36"/>
        <v/>
      </c>
      <c r="AO52" s="1012" t="str">
        <f t="shared" si="37"/>
        <v/>
      </c>
      <c r="AP52" s="1012" t="str">
        <f t="shared" si="38"/>
        <v/>
      </c>
      <c r="AQ52" s="1012" t="str">
        <f t="shared" si="39"/>
        <v/>
      </c>
      <c r="AR52" s="1012" t="str">
        <f t="shared" si="40"/>
        <v/>
      </c>
      <c r="AS52" s="1012" t="str">
        <f t="shared" si="41"/>
        <v/>
      </c>
      <c r="AT52" s="1012" t="str">
        <f t="shared" si="42"/>
        <v/>
      </c>
      <c r="AU52" s="1012" t="str">
        <f t="shared" si="43"/>
        <v/>
      </c>
      <c r="AV52" s="1012" t="str">
        <f t="shared" si="44"/>
        <v/>
      </c>
      <c r="AW52" s="1012" t="str">
        <f t="shared" si="45"/>
        <v/>
      </c>
      <c r="AX52" s="1012" t="str">
        <f t="shared" si="46"/>
        <v/>
      </c>
      <c r="AY52" s="1012" t="str">
        <f t="shared" si="47"/>
        <v/>
      </c>
      <c r="AZ52" s="1012" t="str">
        <f t="shared" si="48"/>
        <v/>
      </c>
      <c r="BA52" s="1012" t="str">
        <f t="shared" si="49"/>
        <v/>
      </c>
      <c r="BB52" s="1012" t="str">
        <f t="shared" si="50"/>
        <v/>
      </c>
      <c r="BC52" s="1012" t="str">
        <f t="shared" si="51"/>
        <v/>
      </c>
      <c r="BD52" s="1012" t="str">
        <f t="shared" si="52"/>
        <v/>
      </c>
      <c r="BE52" s="1012" t="str">
        <f t="shared" si="53"/>
        <v/>
      </c>
      <c r="BF52" s="1012" t="str">
        <f t="shared" si="54"/>
        <v/>
      </c>
      <c r="BG52" s="1012" t="str">
        <f t="shared" si="55"/>
        <v/>
      </c>
      <c r="BH52" s="1012" t="str">
        <f t="shared" si="56"/>
        <v/>
      </c>
      <c r="BI52" s="1012" t="str">
        <f t="shared" si="57"/>
        <v/>
      </c>
      <c r="BJ52" s="1012" t="str">
        <f t="shared" si="58"/>
        <v/>
      </c>
      <c r="BK52" s="1012" t="str">
        <f t="shared" si="59"/>
        <v/>
      </c>
      <c r="BL52" s="1012" t="str">
        <f t="shared" si="60"/>
        <v/>
      </c>
      <c r="BM52" s="1012" t="str">
        <f t="shared" si="61"/>
        <v/>
      </c>
      <c r="BN52" s="1012" t="str">
        <f t="shared" si="62"/>
        <v/>
      </c>
      <c r="BO52" s="1012" t="str">
        <f t="shared" si="63"/>
        <v/>
      </c>
      <c r="BP52" s="1012" t="str">
        <f t="shared" si="64"/>
        <v/>
      </c>
      <c r="BQ52" s="1012" t="str">
        <f t="shared" si="65"/>
        <v/>
      </c>
      <c r="BR52" s="1012" t="str">
        <f t="shared" si="66"/>
        <v/>
      </c>
      <c r="BS52" s="1012" t="str">
        <f t="shared" si="67"/>
        <v/>
      </c>
      <c r="BT52" s="1012" t="str">
        <f t="shared" si="68"/>
        <v/>
      </c>
      <c r="BU52" s="1012" t="str">
        <f t="shared" si="69"/>
        <v/>
      </c>
      <c r="BV52" s="1012" t="str">
        <f t="shared" si="70"/>
        <v/>
      </c>
      <c r="BW52" s="1012" t="str">
        <f t="shared" si="71"/>
        <v/>
      </c>
      <c r="BX52" s="1012" t="str">
        <f t="shared" si="72"/>
        <v/>
      </c>
      <c r="BY52" s="1012" t="str">
        <f t="shared" si="73"/>
        <v/>
      </c>
      <c r="BZ52" s="1012" t="str">
        <f t="shared" si="74"/>
        <v/>
      </c>
      <c r="CA52" s="1012" t="str">
        <f t="shared" si="75"/>
        <v/>
      </c>
      <c r="CB52" s="1012" t="str">
        <f t="shared" si="76"/>
        <v/>
      </c>
      <c r="CC52" s="1012" t="str">
        <f t="shared" si="77"/>
        <v/>
      </c>
      <c r="CD52" s="1012" t="str">
        <f t="shared" si="78"/>
        <v/>
      </c>
      <c r="CE52" s="1012" t="str">
        <f t="shared" si="79"/>
        <v/>
      </c>
      <c r="CF52" s="1012" t="str">
        <f t="shared" si="80"/>
        <v/>
      </c>
      <c r="CG52" s="1012" t="str">
        <f t="shared" si="81"/>
        <v/>
      </c>
      <c r="CH52" s="1012" t="str">
        <f t="shared" si="82"/>
        <v/>
      </c>
      <c r="CI52" s="1012" t="str">
        <f t="shared" si="83"/>
        <v/>
      </c>
      <c r="CJ52" s="1012" t="str">
        <f t="shared" si="84"/>
        <v/>
      </c>
      <c r="CK52" s="1012" t="str">
        <f t="shared" si="85"/>
        <v/>
      </c>
      <c r="CL52" s="1012" t="str">
        <f t="shared" si="86"/>
        <v/>
      </c>
      <c r="CM52" s="996"/>
      <c r="CN52" s="995" t="s">
        <v>2830</v>
      </c>
      <c r="CO52" s="995" t="s">
        <v>2651</v>
      </c>
      <c r="CP52" s="995" t="s">
        <v>1008</v>
      </c>
      <c r="CQ52" s="995" t="s">
        <v>2831</v>
      </c>
      <c r="CR52" s="995" t="s">
        <v>2831</v>
      </c>
      <c r="CS52" s="995" t="s">
        <v>2653</v>
      </c>
      <c r="CT52" s="995" t="s">
        <v>2654</v>
      </c>
      <c r="CU52" s="995" t="s">
        <v>2655</v>
      </c>
      <c r="CV52" s="999" t="s">
        <v>2656</v>
      </c>
    </row>
    <row r="53" spans="1:100">
      <c r="A53" s="1013">
        <v>47</v>
      </c>
      <c r="C53" s="1014" t="str">
        <f t="shared" si="0"/>
        <v/>
      </c>
      <c r="D53" s="1015" t="str">
        <f t="shared" si="1"/>
        <v/>
      </c>
      <c r="E53" s="999" t="str">
        <f t="shared" si="2"/>
        <v/>
      </c>
      <c r="F53" s="999" t="str">
        <f t="shared" si="3"/>
        <v/>
      </c>
      <c r="G53" s="999" t="str">
        <f t="shared" si="4"/>
        <v/>
      </c>
      <c r="H53" s="999" t="str">
        <f t="shared" si="5"/>
        <v/>
      </c>
      <c r="I53" s="999" t="str">
        <f t="shared" si="6"/>
        <v/>
      </c>
      <c r="J53" s="999" t="str">
        <f t="shared" si="7"/>
        <v/>
      </c>
      <c r="K53" s="999" t="str">
        <f t="shared" si="8"/>
        <v/>
      </c>
      <c r="L53" s="999" t="str">
        <f t="shared" si="9"/>
        <v/>
      </c>
      <c r="M53" s="999" t="str">
        <f t="shared" si="10"/>
        <v/>
      </c>
      <c r="N53" s="999" t="str">
        <f t="shared" si="11"/>
        <v/>
      </c>
      <c r="O53" s="999" t="str">
        <f t="shared" si="12"/>
        <v/>
      </c>
      <c r="P53" s="999" t="str">
        <f t="shared" si="13"/>
        <v/>
      </c>
      <c r="Q53" s="999" t="str">
        <f t="shared" si="14"/>
        <v/>
      </c>
      <c r="R53" s="999" t="str">
        <f t="shared" si="15"/>
        <v/>
      </c>
      <c r="S53" s="1016" t="str">
        <f t="shared" si="16"/>
        <v/>
      </c>
      <c r="T53" s="994"/>
      <c r="U53" s="1012" t="str">
        <f t="shared" si="17"/>
        <v/>
      </c>
      <c r="V53" s="1012" t="str">
        <f t="shared" si="18"/>
        <v/>
      </c>
      <c r="W53" s="1012" t="str">
        <f t="shared" si="19"/>
        <v/>
      </c>
      <c r="X53" s="1012" t="str">
        <f t="shared" si="20"/>
        <v/>
      </c>
      <c r="Y53" s="1012" t="str">
        <f t="shared" si="21"/>
        <v/>
      </c>
      <c r="Z53" s="1012" t="str">
        <f t="shared" si="22"/>
        <v/>
      </c>
      <c r="AA53" s="1012" t="str">
        <f t="shared" si="23"/>
        <v xml:space="preserve">  </v>
      </c>
      <c r="AB53" s="1012" t="str">
        <f t="shared" si="24"/>
        <v/>
      </c>
      <c r="AC53" s="1012" t="str">
        <f t="shared" si="25"/>
        <v/>
      </c>
      <c r="AD53" s="1012" t="str">
        <f t="shared" si="26"/>
        <v/>
      </c>
      <c r="AE53" s="1012" t="str">
        <f t="shared" si="27"/>
        <v/>
      </c>
      <c r="AF53" s="1012" t="str">
        <f t="shared" si="28"/>
        <v/>
      </c>
      <c r="AG53" s="1012" t="str">
        <f t="shared" si="29"/>
        <v/>
      </c>
      <c r="AH53" s="1012" t="str">
        <f t="shared" si="30"/>
        <v/>
      </c>
      <c r="AI53" s="1012" t="str">
        <f t="shared" si="31"/>
        <v/>
      </c>
      <c r="AJ53" s="1012" t="str">
        <f t="shared" si="32"/>
        <v/>
      </c>
      <c r="AK53" s="1012" t="str">
        <f t="shared" si="33"/>
        <v/>
      </c>
      <c r="AL53" s="1012" t="str">
        <f t="shared" si="34"/>
        <v/>
      </c>
      <c r="AM53" s="1012" t="str">
        <f t="shared" si="35"/>
        <v/>
      </c>
      <c r="AN53" s="1012" t="str">
        <f t="shared" si="36"/>
        <v/>
      </c>
      <c r="AO53" s="1012" t="str">
        <f t="shared" si="37"/>
        <v/>
      </c>
      <c r="AP53" s="1012" t="str">
        <f t="shared" si="38"/>
        <v/>
      </c>
      <c r="AQ53" s="1012" t="str">
        <f t="shared" si="39"/>
        <v/>
      </c>
      <c r="AR53" s="1012" t="str">
        <f t="shared" si="40"/>
        <v/>
      </c>
      <c r="AS53" s="1012" t="str">
        <f t="shared" si="41"/>
        <v/>
      </c>
      <c r="AT53" s="1012" t="str">
        <f t="shared" si="42"/>
        <v/>
      </c>
      <c r="AU53" s="1012" t="str">
        <f t="shared" si="43"/>
        <v/>
      </c>
      <c r="AV53" s="1012" t="str">
        <f t="shared" si="44"/>
        <v/>
      </c>
      <c r="AW53" s="1012" t="str">
        <f t="shared" si="45"/>
        <v/>
      </c>
      <c r="AX53" s="1012" t="str">
        <f t="shared" si="46"/>
        <v/>
      </c>
      <c r="AY53" s="1012" t="str">
        <f t="shared" si="47"/>
        <v/>
      </c>
      <c r="AZ53" s="1012" t="str">
        <f t="shared" si="48"/>
        <v/>
      </c>
      <c r="BA53" s="1012" t="str">
        <f t="shared" si="49"/>
        <v/>
      </c>
      <c r="BB53" s="1012" t="str">
        <f t="shared" si="50"/>
        <v/>
      </c>
      <c r="BC53" s="1012" t="str">
        <f t="shared" si="51"/>
        <v/>
      </c>
      <c r="BD53" s="1012" t="str">
        <f t="shared" si="52"/>
        <v/>
      </c>
      <c r="BE53" s="1012" t="str">
        <f t="shared" si="53"/>
        <v/>
      </c>
      <c r="BF53" s="1012" t="str">
        <f t="shared" si="54"/>
        <v/>
      </c>
      <c r="BG53" s="1012" t="str">
        <f t="shared" si="55"/>
        <v/>
      </c>
      <c r="BH53" s="1012" t="str">
        <f t="shared" si="56"/>
        <v/>
      </c>
      <c r="BI53" s="1012" t="str">
        <f t="shared" si="57"/>
        <v/>
      </c>
      <c r="BJ53" s="1012" t="str">
        <f t="shared" si="58"/>
        <v/>
      </c>
      <c r="BK53" s="1012" t="str">
        <f t="shared" si="59"/>
        <v/>
      </c>
      <c r="BL53" s="1012" t="str">
        <f t="shared" si="60"/>
        <v/>
      </c>
      <c r="BM53" s="1012" t="str">
        <f t="shared" si="61"/>
        <v/>
      </c>
      <c r="BN53" s="1012" t="str">
        <f t="shared" si="62"/>
        <v/>
      </c>
      <c r="BO53" s="1012" t="str">
        <f t="shared" si="63"/>
        <v/>
      </c>
      <c r="BP53" s="1012" t="str">
        <f t="shared" si="64"/>
        <v/>
      </c>
      <c r="BQ53" s="1012" t="str">
        <f t="shared" si="65"/>
        <v/>
      </c>
      <c r="BR53" s="1012" t="str">
        <f t="shared" si="66"/>
        <v/>
      </c>
      <c r="BS53" s="1012" t="str">
        <f t="shared" si="67"/>
        <v/>
      </c>
      <c r="BT53" s="1012" t="str">
        <f t="shared" si="68"/>
        <v/>
      </c>
      <c r="BU53" s="1012" t="str">
        <f t="shared" si="69"/>
        <v/>
      </c>
      <c r="BV53" s="1012" t="str">
        <f t="shared" si="70"/>
        <v/>
      </c>
      <c r="BW53" s="1012" t="str">
        <f t="shared" si="71"/>
        <v/>
      </c>
      <c r="BX53" s="1012" t="str">
        <f t="shared" si="72"/>
        <v/>
      </c>
      <c r="BY53" s="1012" t="str">
        <f t="shared" si="73"/>
        <v/>
      </c>
      <c r="BZ53" s="1012" t="str">
        <f t="shared" si="74"/>
        <v/>
      </c>
      <c r="CA53" s="1012" t="str">
        <f t="shared" si="75"/>
        <v/>
      </c>
      <c r="CB53" s="1012" t="str">
        <f t="shared" si="76"/>
        <v/>
      </c>
      <c r="CC53" s="1012" t="str">
        <f t="shared" si="77"/>
        <v/>
      </c>
      <c r="CD53" s="1012" t="str">
        <f t="shared" si="78"/>
        <v/>
      </c>
      <c r="CE53" s="1012" t="str">
        <f t="shared" si="79"/>
        <v/>
      </c>
      <c r="CF53" s="1012" t="str">
        <f t="shared" si="80"/>
        <v/>
      </c>
      <c r="CG53" s="1012" t="str">
        <f t="shared" si="81"/>
        <v/>
      </c>
      <c r="CH53" s="1012" t="str">
        <f t="shared" si="82"/>
        <v/>
      </c>
      <c r="CI53" s="1012" t="str">
        <f t="shared" si="83"/>
        <v/>
      </c>
      <c r="CJ53" s="1012" t="str">
        <f t="shared" si="84"/>
        <v/>
      </c>
      <c r="CK53" s="1012" t="str">
        <f t="shared" si="85"/>
        <v/>
      </c>
      <c r="CL53" s="1012" t="str">
        <f t="shared" si="86"/>
        <v/>
      </c>
      <c r="CM53" s="996"/>
      <c r="CN53" s="995" t="s">
        <v>2832</v>
      </c>
      <c r="CO53" s="995" t="s">
        <v>2651</v>
      </c>
      <c r="CP53" s="995" t="s">
        <v>1008</v>
      </c>
      <c r="CQ53" s="995" t="s">
        <v>2833</v>
      </c>
      <c r="CR53" s="995" t="s">
        <v>2833</v>
      </c>
      <c r="CS53" s="995" t="s">
        <v>2653</v>
      </c>
      <c r="CT53" s="995" t="s">
        <v>2654</v>
      </c>
      <c r="CU53" s="995" t="s">
        <v>2655</v>
      </c>
      <c r="CV53" s="999" t="s">
        <v>2656</v>
      </c>
    </row>
    <row r="54" spans="1:100">
      <c r="A54" s="1013">
        <v>48</v>
      </c>
      <c r="C54" s="1014" t="str">
        <f t="shared" si="0"/>
        <v/>
      </c>
      <c r="D54" s="1015" t="str">
        <f t="shared" si="1"/>
        <v/>
      </c>
      <c r="E54" s="999" t="str">
        <f t="shared" si="2"/>
        <v/>
      </c>
      <c r="F54" s="999" t="str">
        <f t="shared" si="3"/>
        <v/>
      </c>
      <c r="G54" s="999" t="str">
        <f t="shared" si="4"/>
        <v/>
      </c>
      <c r="H54" s="999" t="str">
        <f t="shared" si="5"/>
        <v/>
      </c>
      <c r="I54" s="999" t="str">
        <f t="shared" si="6"/>
        <v/>
      </c>
      <c r="J54" s="999" t="str">
        <f t="shared" si="7"/>
        <v/>
      </c>
      <c r="K54" s="999" t="str">
        <f t="shared" si="8"/>
        <v/>
      </c>
      <c r="L54" s="999" t="str">
        <f t="shared" si="9"/>
        <v/>
      </c>
      <c r="M54" s="999" t="str">
        <f t="shared" si="10"/>
        <v/>
      </c>
      <c r="N54" s="999" t="str">
        <f t="shared" si="11"/>
        <v/>
      </c>
      <c r="O54" s="999" t="str">
        <f t="shared" si="12"/>
        <v/>
      </c>
      <c r="P54" s="999" t="str">
        <f t="shared" si="13"/>
        <v/>
      </c>
      <c r="Q54" s="999" t="str">
        <f t="shared" si="14"/>
        <v/>
      </c>
      <c r="R54" s="999" t="str">
        <f t="shared" si="15"/>
        <v/>
      </c>
      <c r="S54" s="1016" t="str">
        <f t="shared" si="16"/>
        <v/>
      </c>
      <c r="T54" s="994"/>
      <c r="U54" s="1012" t="str">
        <f t="shared" si="17"/>
        <v/>
      </c>
      <c r="V54" s="1012" t="str">
        <f t="shared" si="18"/>
        <v/>
      </c>
      <c r="W54" s="1012" t="str">
        <f t="shared" si="19"/>
        <v/>
      </c>
      <c r="X54" s="1012" t="str">
        <f t="shared" si="20"/>
        <v/>
      </c>
      <c r="Y54" s="1012" t="str">
        <f t="shared" si="21"/>
        <v/>
      </c>
      <c r="Z54" s="1012" t="str">
        <f t="shared" si="22"/>
        <v/>
      </c>
      <c r="AA54" s="1012" t="str">
        <f t="shared" si="23"/>
        <v xml:space="preserve">  </v>
      </c>
      <c r="AB54" s="1012" t="str">
        <f t="shared" si="24"/>
        <v/>
      </c>
      <c r="AC54" s="1012" t="str">
        <f t="shared" si="25"/>
        <v/>
      </c>
      <c r="AD54" s="1012" t="str">
        <f t="shared" si="26"/>
        <v/>
      </c>
      <c r="AE54" s="1012" t="str">
        <f t="shared" si="27"/>
        <v/>
      </c>
      <c r="AF54" s="1012" t="str">
        <f t="shared" si="28"/>
        <v/>
      </c>
      <c r="AG54" s="1012" t="str">
        <f t="shared" si="29"/>
        <v/>
      </c>
      <c r="AH54" s="1012" t="str">
        <f t="shared" si="30"/>
        <v/>
      </c>
      <c r="AI54" s="1012" t="str">
        <f t="shared" si="31"/>
        <v/>
      </c>
      <c r="AJ54" s="1012" t="str">
        <f t="shared" si="32"/>
        <v/>
      </c>
      <c r="AK54" s="1012" t="str">
        <f t="shared" si="33"/>
        <v/>
      </c>
      <c r="AL54" s="1012" t="str">
        <f t="shared" si="34"/>
        <v/>
      </c>
      <c r="AM54" s="1012" t="str">
        <f t="shared" si="35"/>
        <v/>
      </c>
      <c r="AN54" s="1012" t="str">
        <f t="shared" si="36"/>
        <v/>
      </c>
      <c r="AO54" s="1012" t="str">
        <f t="shared" si="37"/>
        <v/>
      </c>
      <c r="AP54" s="1012" t="str">
        <f t="shared" si="38"/>
        <v/>
      </c>
      <c r="AQ54" s="1012" t="str">
        <f t="shared" si="39"/>
        <v/>
      </c>
      <c r="AR54" s="1012" t="str">
        <f t="shared" si="40"/>
        <v/>
      </c>
      <c r="AS54" s="1012" t="str">
        <f t="shared" si="41"/>
        <v/>
      </c>
      <c r="AT54" s="1012" t="str">
        <f t="shared" si="42"/>
        <v/>
      </c>
      <c r="AU54" s="1012" t="str">
        <f t="shared" si="43"/>
        <v/>
      </c>
      <c r="AV54" s="1012" t="str">
        <f t="shared" si="44"/>
        <v/>
      </c>
      <c r="AW54" s="1012" t="str">
        <f t="shared" si="45"/>
        <v/>
      </c>
      <c r="AX54" s="1012" t="str">
        <f t="shared" si="46"/>
        <v/>
      </c>
      <c r="AY54" s="1012" t="str">
        <f t="shared" si="47"/>
        <v/>
      </c>
      <c r="AZ54" s="1012" t="str">
        <f t="shared" si="48"/>
        <v/>
      </c>
      <c r="BA54" s="1012" t="str">
        <f t="shared" si="49"/>
        <v/>
      </c>
      <c r="BB54" s="1012" t="str">
        <f t="shared" si="50"/>
        <v/>
      </c>
      <c r="BC54" s="1012" t="str">
        <f t="shared" si="51"/>
        <v/>
      </c>
      <c r="BD54" s="1012" t="str">
        <f t="shared" si="52"/>
        <v/>
      </c>
      <c r="BE54" s="1012" t="str">
        <f t="shared" si="53"/>
        <v/>
      </c>
      <c r="BF54" s="1012" t="str">
        <f t="shared" si="54"/>
        <v/>
      </c>
      <c r="BG54" s="1012" t="str">
        <f t="shared" si="55"/>
        <v/>
      </c>
      <c r="BH54" s="1012" t="str">
        <f t="shared" si="56"/>
        <v/>
      </c>
      <c r="BI54" s="1012" t="str">
        <f t="shared" si="57"/>
        <v/>
      </c>
      <c r="BJ54" s="1012" t="str">
        <f t="shared" si="58"/>
        <v/>
      </c>
      <c r="BK54" s="1012" t="str">
        <f t="shared" si="59"/>
        <v/>
      </c>
      <c r="BL54" s="1012" t="str">
        <f t="shared" si="60"/>
        <v/>
      </c>
      <c r="BM54" s="1012" t="str">
        <f t="shared" si="61"/>
        <v/>
      </c>
      <c r="BN54" s="1012" t="str">
        <f t="shared" si="62"/>
        <v/>
      </c>
      <c r="BO54" s="1012" t="str">
        <f t="shared" si="63"/>
        <v/>
      </c>
      <c r="BP54" s="1012" t="str">
        <f t="shared" si="64"/>
        <v/>
      </c>
      <c r="BQ54" s="1012" t="str">
        <f t="shared" si="65"/>
        <v/>
      </c>
      <c r="BR54" s="1012" t="str">
        <f t="shared" si="66"/>
        <v/>
      </c>
      <c r="BS54" s="1012" t="str">
        <f t="shared" si="67"/>
        <v/>
      </c>
      <c r="BT54" s="1012" t="str">
        <f t="shared" si="68"/>
        <v/>
      </c>
      <c r="BU54" s="1012" t="str">
        <f t="shared" si="69"/>
        <v/>
      </c>
      <c r="BV54" s="1012" t="str">
        <f t="shared" si="70"/>
        <v/>
      </c>
      <c r="BW54" s="1012" t="str">
        <f t="shared" si="71"/>
        <v/>
      </c>
      <c r="BX54" s="1012" t="str">
        <f t="shared" si="72"/>
        <v/>
      </c>
      <c r="BY54" s="1012" t="str">
        <f t="shared" si="73"/>
        <v/>
      </c>
      <c r="BZ54" s="1012" t="str">
        <f t="shared" si="74"/>
        <v/>
      </c>
      <c r="CA54" s="1012" t="str">
        <f t="shared" si="75"/>
        <v/>
      </c>
      <c r="CB54" s="1012" t="str">
        <f t="shared" si="76"/>
        <v/>
      </c>
      <c r="CC54" s="1012" t="str">
        <f t="shared" si="77"/>
        <v/>
      </c>
      <c r="CD54" s="1012" t="str">
        <f t="shared" si="78"/>
        <v/>
      </c>
      <c r="CE54" s="1012" t="str">
        <f t="shared" si="79"/>
        <v/>
      </c>
      <c r="CF54" s="1012" t="str">
        <f t="shared" si="80"/>
        <v/>
      </c>
      <c r="CG54" s="1012" t="str">
        <f t="shared" si="81"/>
        <v/>
      </c>
      <c r="CH54" s="1012" t="str">
        <f t="shared" si="82"/>
        <v/>
      </c>
      <c r="CI54" s="1012" t="str">
        <f t="shared" si="83"/>
        <v/>
      </c>
      <c r="CJ54" s="1012" t="str">
        <f t="shared" si="84"/>
        <v/>
      </c>
      <c r="CK54" s="1012" t="str">
        <f t="shared" si="85"/>
        <v/>
      </c>
      <c r="CL54" s="1012" t="str">
        <f t="shared" si="86"/>
        <v/>
      </c>
      <c r="CM54" s="996"/>
      <c r="CN54" s="995" t="s">
        <v>2834</v>
      </c>
      <c r="CO54" s="995" t="s">
        <v>2651</v>
      </c>
      <c r="CP54" s="995" t="s">
        <v>1008</v>
      </c>
      <c r="CQ54" s="995" t="s">
        <v>2835</v>
      </c>
      <c r="CR54" s="995" t="s">
        <v>2835</v>
      </c>
      <c r="CS54" s="995" t="s">
        <v>2653</v>
      </c>
      <c r="CT54" s="995" t="s">
        <v>2654</v>
      </c>
      <c r="CU54" s="995" t="s">
        <v>2655</v>
      </c>
      <c r="CV54" s="999" t="s">
        <v>2656</v>
      </c>
    </row>
    <row r="55" spans="1:100">
      <c r="A55" s="1013">
        <v>49</v>
      </c>
      <c r="C55" s="1014" t="str">
        <f t="shared" si="0"/>
        <v/>
      </c>
      <c r="D55" s="1015" t="str">
        <f t="shared" si="1"/>
        <v/>
      </c>
      <c r="E55" s="999" t="str">
        <f t="shared" si="2"/>
        <v/>
      </c>
      <c r="F55" s="999" t="str">
        <f t="shared" si="3"/>
        <v/>
      </c>
      <c r="G55" s="999" t="str">
        <f t="shared" si="4"/>
        <v/>
      </c>
      <c r="H55" s="999" t="str">
        <f t="shared" si="5"/>
        <v/>
      </c>
      <c r="I55" s="999" t="str">
        <f t="shared" si="6"/>
        <v/>
      </c>
      <c r="J55" s="999" t="str">
        <f t="shared" si="7"/>
        <v/>
      </c>
      <c r="K55" s="999" t="str">
        <f t="shared" si="8"/>
        <v/>
      </c>
      <c r="L55" s="999" t="str">
        <f t="shared" si="9"/>
        <v/>
      </c>
      <c r="M55" s="999" t="str">
        <f t="shared" si="10"/>
        <v/>
      </c>
      <c r="N55" s="999" t="str">
        <f t="shared" si="11"/>
        <v/>
      </c>
      <c r="O55" s="999" t="str">
        <f t="shared" si="12"/>
        <v/>
      </c>
      <c r="P55" s="999" t="str">
        <f t="shared" si="13"/>
        <v/>
      </c>
      <c r="Q55" s="999" t="str">
        <f t="shared" si="14"/>
        <v/>
      </c>
      <c r="R55" s="999" t="str">
        <f t="shared" si="15"/>
        <v/>
      </c>
      <c r="S55" s="1016" t="str">
        <f t="shared" si="16"/>
        <v/>
      </c>
      <c r="T55" s="994"/>
      <c r="U55" s="1012" t="str">
        <f t="shared" si="17"/>
        <v/>
      </c>
      <c r="V55" s="1012" t="str">
        <f t="shared" si="18"/>
        <v/>
      </c>
      <c r="W55" s="1012" t="str">
        <f t="shared" si="19"/>
        <v/>
      </c>
      <c r="X55" s="1012" t="str">
        <f t="shared" si="20"/>
        <v/>
      </c>
      <c r="Y55" s="1012" t="str">
        <f t="shared" si="21"/>
        <v/>
      </c>
      <c r="Z55" s="1012" t="str">
        <f t="shared" si="22"/>
        <v/>
      </c>
      <c r="AA55" s="1012" t="str">
        <f t="shared" si="23"/>
        <v xml:space="preserve">  </v>
      </c>
      <c r="AB55" s="1012" t="str">
        <f t="shared" si="24"/>
        <v/>
      </c>
      <c r="AC55" s="1012" t="str">
        <f t="shared" si="25"/>
        <v/>
      </c>
      <c r="AD55" s="1012" t="str">
        <f t="shared" si="26"/>
        <v/>
      </c>
      <c r="AE55" s="1012" t="str">
        <f t="shared" si="27"/>
        <v/>
      </c>
      <c r="AF55" s="1012" t="str">
        <f t="shared" si="28"/>
        <v/>
      </c>
      <c r="AG55" s="1012" t="str">
        <f t="shared" si="29"/>
        <v/>
      </c>
      <c r="AH55" s="1012" t="str">
        <f t="shared" si="30"/>
        <v/>
      </c>
      <c r="AI55" s="1012" t="str">
        <f t="shared" si="31"/>
        <v/>
      </c>
      <c r="AJ55" s="1012" t="str">
        <f t="shared" si="32"/>
        <v/>
      </c>
      <c r="AK55" s="1012" t="str">
        <f t="shared" si="33"/>
        <v/>
      </c>
      <c r="AL55" s="1012" t="str">
        <f t="shared" si="34"/>
        <v/>
      </c>
      <c r="AM55" s="1012" t="str">
        <f t="shared" si="35"/>
        <v/>
      </c>
      <c r="AN55" s="1012" t="str">
        <f t="shared" si="36"/>
        <v/>
      </c>
      <c r="AO55" s="1012" t="str">
        <f t="shared" si="37"/>
        <v/>
      </c>
      <c r="AP55" s="1012" t="str">
        <f t="shared" si="38"/>
        <v/>
      </c>
      <c r="AQ55" s="1012" t="str">
        <f t="shared" si="39"/>
        <v/>
      </c>
      <c r="AR55" s="1012" t="str">
        <f t="shared" si="40"/>
        <v/>
      </c>
      <c r="AS55" s="1012" t="str">
        <f t="shared" si="41"/>
        <v/>
      </c>
      <c r="AT55" s="1012" t="str">
        <f t="shared" si="42"/>
        <v/>
      </c>
      <c r="AU55" s="1012" t="str">
        <f t="shared" si="43"/>
        <v/>
      </c>
      <c r="AV55" s="1012" t="str">
        <f t="shared" si="44"/>
        <v/>
      </c>
      <c r="AW55" s="1012" t="str">
        <f t="shared" si="45"/>
        <v/>
      </c>
      <c r="AX55" s="1012" t="str">
        <f t="shared" si="46"/>
        <v/>
      </c>
      <c r="AY55" s="1012" t="str">
        <f t="shared" si="47"/>
        <v/>
      </c>
      <c r="AZ55" s="1012" t="str">
        <f t="shared" si="48"/>
        <v/>
      </c>
      <c r="BA55" s="1012" t="str">
        <f t="shared" si="49"/>
        <v/>
      </c>
      <c r="BB55" s="1012" t="str">
        <f t="shared" si="50"/>
        <v/>
      </c>
      <c r="BC55" s="1012" t="str">
        <f t="shared" si="51"/>
        <v/>
      </c>
      <c r="BD55" s="1012" t="str">
        <f t="shared" si="52"/>
        <v/>
      </c>
      <c r="BE55" s="1012" t="str">
        <f t="shared" si="53"/>
        <v/>
      </c>
      <c r="BF55" s="1012" t="str">
        <f t="shared" si="54"/>
        <v/>
      </c>
      <c r="BG55" s="1012" t="str">
        <f t="shared" si="55"/>
        <v/>
      </c>
      <c r="BH55" s="1012" t="str">
        <f t="shared" si="56"/>
        <v/>
      </c>
      <c r="BI55" s="1012" t="str">
        <f t="shared" si="57"/>
        <v/>
      </c>
      <c r="BJ55" s="1012" t="str">
        <f t="shared" si="58"/>
        <v/>
      </c>
      <c r="BK55" s="1012" t="str">
        <f t="shared" si="59"/>
        <v/>
      </c>
      <c r="BL55" s="1012" t="str">
        <f t="shared" si="60"/>
        <v/>
      </c>
      <c r="BM55" s="1012" t="str">
        <f t="shared" si="61"/>
        <v/>
      </c>
      <c r="BN55" s="1012" t="str">
        <f t="shared" si="62"/>
        <v/>
      </c>
      <c r="BO55" s="1012" t="str">
        <f t="shared" si="63"/>
        <v/>
      </c>
      <c r="BP55" s="1012" t="str">
        <f t="shared" si="64"/>
        <v/>
      </c>
      <c r="BQ55" s="1012" t="str">
        <f t="shared" si="65"/>
        <v/>
      </c>
      <c r="BR55" s="1012" t="str">
        <f t="shared" si="66"/>
        <v/>
      </c>
      <c r="BS55" s="1012" t="str">
        <f t="shared" si="67"/>
        <v/>
      </c>
      <c r="BT55" s="1012" t="str">
        <f t="shared" si="68"/>
        <v/>
      </c>
      <c r="BU55" s="1012" t="str">
        <f t="shared" si="69"/>
        <v/>
      </c>
      <c r="BV55" s="1012" t="str">
        <f t="shared" si="70"/>
        <v/>
      </c>
      <c r="BW55" s="1012" t="str">
        <f t="shared" si="71"/>
        <v/>
      </c>
      <c r="BX55" s="1012" t="str">
        <f t="shared" si="72"/>
        <v/>
      </c>
      <c r="BY55" s="1012" t="str">
        <f t="shared" si="73"/>
        <v/>
      </c>
      <c r="BZ55" s="1012" t="str">
        <f t="shared" si="74"/>
        <v/>
      </c>
      <c r="CA55" s="1012" t="str">
        <f t="shared" si="75"/>
        <v/>
      </c>
      <c r="CB55" s="1012" t="str">
        <f t="shared" si="76"/>
        <v/>
      </c>
      <c r="CC55" s="1012" t="str">
        <f t="shared" si="77"/>
        <v/>
      </c>
      <c r="CD55" s="1012" t="str">
        <f t="shared" si="78"/>
        <v/>
      </c>
      <c r="CE55" s="1012" t="str">
        <f t="shared" si="79"/>
        <v/>
      </c>
      <c r="CF55" s="1012" t="str">
        <f t="shared" si="80"/>
        <v/>
      </c>
      <c r="CG55" s="1012" t="str">
        <f t="shared" si="81"/>
        <v/>
      </c>
      <c r="CH55" s="1012" t="str">
        <f t="shared" si="82"/>
        <v/>
      </c>
      <c r="CI55" s="1012" t="str">
        <f t="shared" si="83"/>
        <v/>
      </c>
      <c r="CJ55" s="1012" t="str">
        <f t="shared" si="84"/>
        <v/>
      </c>
      <c r="CK55" s="1012" t="str">
        <f t="shared" si="85"/>
        <v/>
      </c>
      <c r="CL55" s="1012" t="str">
        <f t="shared" si="86"/>
        <v/>
      </c>
      <c r="CM55" s="996"/>
      <c r="CN55" s="995" t="s">
        <v>2836</v>
      </c>
      <c r="CO55" s="995" t="s">
        <v>2651</v>
      </c>
      <c r="CP55" s="995" t="s">
        <v>1008</v>
      </c>
      <c r="CQ55" s="995" t="s">
        <v>2837</v>
      </c>
      <c r="CR55" s="995" t="s">
        <v>2837</v>
      </c>
      <c r="CS55" s="995" t="s">
        <v>2653</v>
      </c>
      <c r="CT55" s="995" t="s">
        <v>2654</v>
      </c>
      <c r="CU55" s="995" t="s">
        <v>2655</v>
      </c>
      <c r="CV55" s="999" t="s">
        <v>2656</v>
      </c>
    </row>
    <row r="56" spans="1:100">
      <c r="A56" s="1013">
        <v>50</v>
      </c>
      <c r="C56" s="1014" t="str">
        <f t="shared" si="0"/>
        <v/>
      </c>
      <c r="D56" s="1015" t="str">
        <f t="shared" si="1"/>
        <v/>
      </c>
      <c r="E56" s="999" t="str">
        <f t="shared" si="2"/>
        <v/>
      </c>
      <c r="F56" s="999" t="str">
        <f t="shared" si="3"/>
        <v/>
      </c>
      <c r="G56" s="999" t="str">
        <f t="shared" si="4"/>
        <v/>
      </c>
      <c r="H56" s="999" t="str">
        <f t="shared" si="5"/>
        <v/>
      </c>
      <c r="I56" s="999" t="str">
        <f t="shared" si="6"/>
        <v/>
      </c>
      <c r="J56" s="999" t="str">
        <f t="shared" si="7"/>
        <v/>
      </c>
      <c r="K56" s="999" t="str">
        <f t="shared" si="8"/>
        <v/>
      </c>
      <c r="L56" s="999" t="str">
        <f t="shared" si="9"/>
        <v/>
      </c>
      <c r="M56" s="999" t="str">
        <f t="shared" si="10"/>
        <v/>
      </c>
      <c r="N56" s="999" t="str">
        <f t="shared" si="11"/>
        <v/>
      </c>
      <c r="O56" s="999" t="str">
        <f t="shared" si="12"/>
        <v/>
      </c>
      <c r="P56" s="999" t="str">
        <f t="shared" si="13"/>
        <v/>
      </c>
      <c r="Q56" s="999" t="str">
        <f t="shared" si="14"/>
        <v/>
      </c>
      <c r="R56" s="999" t="str">
        <f t="shared" si="15"/>
        <v/>
      </c>
      <c r="S56" s="1016" t="str">
        <f t="shared" si="16"/>
        <v/>
      </c>
      <c r="T56" s="994"/>
      <c r="U56" s="1012" t="str">
        <f t="shared" si="17"/>
        <v/>
      </c>
      <c r="V56" s="1012" t="str">
        <f t="shared" si="18"/>
        <v/>
      </c>
      <c r="W56" s="1012" t="str">
        <f t="shared" si="19"/>
        <v/>
      </c>
      <c r="X56" s="1012" t="str">
        <f t="shared" si="20"/>
        <v/>
      </c>
      <c r="Y56" s="1012" t="str">
        <f t="shared" si="21"/>
        <v/>
      </c>
      <c r="Z56" s="1012" t="str">
        <f t="shared" si="22"/>
        <v/>
      </c>
      <c r="AA56" s="1012" t="str">
        <f t="shared" si="23"/>
        <v xml:space="preserve">  </v>
      </c>
      <c r="AB56" s="1012" t="str">
        <f t="shared" si="24"/>
        <v/>
      </c>
      <c r="AC56" s="1012" t="str">
        <f t="shared" si="25"/>
        <v/>
      </c>
      <c r="AD56" s="1012" t="str">
        <f t="shared" si="26"/>
        <v/>
      </c>
      <c r="AE56" s="1012" t="str">
        <f t="shared" si="27"/>
        <v/>
      </c>
      <c r="AF56" s="1012" t="str">
        <f t="shared" si="28"/>
        <v/>
      </c>
      <c r="AG56" s="1012" t="str">
        <f t="shared" si="29"/>
        <v/>
      </c>
      <c r="AH56" s="1012" t="str">
        <f t="shared" si="30"/>
        <v/>
      </c>
      <c r="AI56" s="1012" t="str">
        <f t="shared" si="31"/>
        <v/>
      </c>
      <c r="AJ56" s="1012" t="str">
        <f t="shared" si="32"/>
        <v/>
      </c>
      <c r="AK56" s="1012" t="str">
        <f t="shared" si="33"/>
        <v/>
      </c>
      <c r="AL56" s="1012" t="str">
        <f t="shared" si="34"/>
        <v/>
      </c>
      <c r="AM56" s="1012" t="str">
        <f t="shared" si="35"/>
        <v/>
      </c>
      <c r="AN56" s="1012" t="str">
        <f t="shared" si="36"/>
        <v/>
      </c>
      <c r="AO56" s="1012" t="str">
        <f t="shared" si="37"/>
        <v/>
      </c>
      <c r="AP56" s="1012" t="str">
        <f t="shared" si="38"/>
        <v/>
      </c>
      <c r="AQ56" s="1012" t="str">
        <f t="shared" si="39"/>
        <v/>
      </c>
      <c r="AR56" s="1012" t="str">
        <f t="shared" si="40"/>
        <v/>
      </c>
      <c r="AS56" s="1012" t="str">
        <f t="shared" si="41"/>
        <v/>
      </c>
      <c r="AT56" s="1012" t="str">
        <f t="shared" si="42"/>
        <v/>
      </c>
      <c r="AU56" s="1012" t="str">
        <f t="shared" si="43"/>
        <v/>
      </c>
      <c r="AV56" s="1012" t="str">
        <f t="shared" si="44"/>
        <v/>
      </c>
      <c r="AW56" s="1012" t="str">
        <f t="shared" si="45"/>
        <v/>
      </c>
      <c r="AX56" s="1012" t="str">
        <f t="shared" si="46"/>
        <v/>
      </c>
      <c r="AY56" s="1012" t="str">
        <f t="shared" si="47"/>
        <v/>
      </c>
      <c r="AZ56" s="1012" t="str">
        <f t="shared" si="48"/>
        <v/>
      </c>
      <c r="BA56" s="1012" t="str">
        <f t="shared" si="49"/>
        <v/>
      </c>
      <c r="BB56" s="1012" t="str">
        <f t="shared" si="50"/>
        <v/>
      </c>
      <c r="BC56" s="1012" t="str">
        <f t="shared" si="51"/>
        <v/>
      </c>
      <c r="BD56" s="1012" t="str">
        <f t="shared" si="52"/>
        <v/>
      </c>
      <c r="BE56" s="1012" t="str">
        <f t="shared" si="53"/>
        <v/>
      </c>
      <c r="BF56" s="1012" t="str">
        <f t="shared" si="54"/>
        <v/>
      </c>
      <c r="BG56" s="1012" t="str">
        <f t="shared" si="55"/>
        <v/>
      </c>
      <c r="BH56" s="1012" t="str">
        <f t="shared" si="56"/>
        <v/>
      </c>
      <c r="BI56" s="1012" t="str">
        <f t="shared" si="57"/>
        <v/>
      </c>
      <c r="BJ56" s="1012" t="str">
        <f t="shared" si="58"/>
        <v/>
      </c>
      <c r="BK56" s="1012" t="str">
        <f t="shared" si="59"/>
        <v/>
      </c>
      <c r="BL56" s="1012" t="str">
        <f t="shared" si="60"/>
        <v/>
      </c>
      <c r="BM56" s="1012" t="str">
        <f t="shared" si="61"/>
        <v/>
      </c>
      <c r="BN56" s="1012" t="str">
        <f t="shared" si="62"/>
        <v/>
      </c>
      <c r="BO56" s="1012" t="str">
        <f t="shared" si="63"/>
        <v/>
      </c>
      <c r="BP56" s="1012" t="str">
        <f t="shared" si="64"/>
        <v/>
      </c>
      <c r="BQ56" s="1012" t="str">
        <f t="shared" si="65"/>
        <v/>
      </c>
      <c r="BR56" s="1012" t="str">
        <f t="shared" si="66"/>
        <v/>
      </c>
      <c r="BS56" s="1012" t="str">
        <f t="shared" si="67"/>
        <v/>
      </c>
      <c r="BT56" s="1012" t="str">
        <f t="shared" si="68"/>
        <v/>
      </c>
      <c r="BU56" s="1012" t="str">
        <f t="shared" si="69"/>
        <v/>
      </c>
      <c r="BV56" s="1012" t="str">
        <f t="shared" si="70"/>
        <v/>
      </c>
      <c r="BW56" s="1012" t="str">
        <f t="shared" si="71"/>
        <v/>
      </c>
      <c r="BX56" s="1012" t="str">
        <f t="shared" si="72"/>
        <v/>
      </c>
      <c r="BY56" s="1012" t="str">
        <f t="shared" si="73"/>
        <v/>
      </c>
      <c r="BZ56" s="1012" t="str">
        <f t="shared" si="74"/>
        <v/>
      </c>
      <c r="CA56" s="1012" t="str">
        <f t="shared" si="75"/>
        <v/>
      </c>
      <c r="CB56" s="1012" t="str">
        <f t="shared" si="76"/>
        <v/>
      </c>
      <c r="CC56" s="1012" t="str">
        <f t="shared" si="77"/>
        <v/>
      </c>
      <c r="CD56" s="1012" t="str">
        <f t="shared" si="78"/>
        <v/>
      </c>
      <c r="CE56" s="1012" t="str">
        <f t="shared" si="79"/>
        <v/>
      </c>
      <c r="CF56" s="1012" t="str">
        <f t="shared" si="80"/>
        <v/>
      </c>
      <c r="CG56" s="1012" t="str">
        <f t="shared" si="81"/>
        <v/>
      </c>
      <c r="CH56" s="1012" t="str">
        <f t="shared" si="82"/>
        <v/>
      </c>
      <c r="CI56" s="1012" t="str">
        <f t="shared" si="83"/>
        <v/>
      </c>
      <c r="CJ56" s="1012" t="str">
        <f t="shared" si="84"/>
        <v/>
      </c>
      <c r="CK56" s="1012" t="str">
        <f t="shared" si="85"/>
        <v/>
      </c>
      <c r="CL56" s="1012" t="str">
        <f t="shared" si="86"/>
        <v/>
      </c>
      <c r="CM56" s="996"/>
      <c r="CN56" s="995" t="s">
        <v>2838</v>
      </c>
      <c r="CO56" s="995" t="s">
        <v>2651</v>
      </c>
      <c r="CP56" s="995" t="s">
        <v>1008</v>
      </c>
      <c r="CQ56" s="995" t="s">
        <v>2839</v>
      </c>
      <c r="CR56" s="995" t="s">
        <v>2839</v>
      </c>
      <c r="CS56" s="995" t="s">
        <v>2653</v>
      </c>
      <c r="CT56" s="995" t="s">
        <v>2654</v>
      </c>
      <c r="CU56" s="995" t="s">
        <v>2655</v>
      </c>
      <c r="CV56" s="999" t="s">
        <v>2656</v>
      </c>
    </row>
    <row r="57" spans="1:100">
      <c r="A57" s="1013">
        <v>51</v>
      </c>
      <c r="C57" s="1014" t="str">
        <f t="shared" si="0"/>
        <v/>
      </c>
      <c r="D57" s="1015" t="str">
        <f t="shared" si="1"/>
        <v/>
      </c>
      <c r="E57" s="999" t="str">
        <f t="shared" si="2"/>
        <v/>
      </c>
      <c r="F57" s="999" t="str">
        <f t="shared" si="3"/>
        <v/>
      </c>
      <c r="G57" s="999" t="str">
        <f t="shared" si="4"/>
        <v/>
      </c>
      <c r="H57" s="999" t="str">
        <f t="shared" si="5"/>
        <v/>
      </c>
      <c r="I57" s="999" t="str">
        <f t="shared" si="6"/>
        <v/>
      </c>
      <c r="J57" s="999" t="str">
        <f t="shared" si="7"/>
        <v/>
      </c>
      <c r="K57" s="999" t="str">
        <f t="shared" si="8"/>
        <v/>
      </c>
      <c r="L57" s="999" t="str">
        <f t="shared" si="9"/>
        <v/>
      </c>
      <c r="M57" s="999" t="str">
        <f t="shared" si="10"/>
        <v/>
      </c>
      <c r="N57" s="999" t="str">
        <f t="shared" si="11"/>
        <v/>
      </c>
      <c r="O57" s="999" t="str">
        <f t="shared" si="12"/>
        <v/>
      </c>
      <c r="P57" s="999" t="str">
        <f t="shared" si="13"/>
        <v/>
      </c>
      <c r="Q57" s="999" t="str">
        <f t="shared" si="14"/>
        <v/>
      </c>
      <c r="R57" s="999" t="str">
        <f t="shared" si="15"/>
        <v/>
      </c>
      <c r="S57" s="1016" t="str">
        <f t="shared" si="16"/>
        <v/>
      </c>
      <c r="T57" s="994"/>
      <c r="U57" s="1012" t="str">
        <f t="shared" si="17"/>
        <v/>
      </c>
      <c r="V57" s="1012" t="str">
        <f t="shared" si="18"/>
        <v/>
      </c>
      <c r="W57" s="1012" t="str">
        <f t="shared" si="19"/>
        <v/>
      </c>
      <c r="X57" s="1012" t="str">
        <f t="shared" si="20"/>
        <v/>
      </c>
      <c r="Y57" s="1012" t="str">
        <f t="shared" si="21"/>
        <v/>
      </c>
      <c r="Z57" s="1012" t="str">
        <f t="shared" si="22"/>
        <v/>
      </c>
      <c r="AA57" s="1012" t="str">
        <f t="shared" si="23"/>
        <v xml:space="preserve">  </v>
      </c>
      <c r="AB57" s="1012" t="str">
        <f t="shared" si="24"/>
        <v/>
      </c>
      <c r="AC57" s="1012" t="str">
        <f t="shared" si="25"/>
        <v/>
      </c>
      <c r="AD57" s="1012" t="str">
        <f t="shared" si="26"/>
        <v/>
      </c>
      <c r="AE57" s="1012" t="str">
        <f t="shared" si="27"/>
        <v/>
      </c>
      <c r="AF57" s="1012" t="str">
        <f t="shared" si="28"/>
        <v/>
      </c>
      <c r="AG57" s="1012" t="str">
        <f t="shared" si="29"/>
        <v/>
      </c>
      <c r="AH57" s="1012" t="str">
        <f t="shared" si="30"/>
        <v/>
      </c>
      <c r="AI57" s="1012" t="str">
        <f t="shared" si="31"/>
        <v/>
      </c>
      <c r="AJ57" s="1012" t="str">
        <f t="shared" si="32"/>
        <v/>
      </c>
      <c r="AK57" s="1012" t="str">
        <f t="shared" si="33"/>
        <v/>
      </c>
      <c r="AL57" s="1012" t="str">
        <f t="shared" si="34"/>
        <v/>
      </c>
      <c r="AM57" s="1012" t="str">
        <f t="shared" si="35"/>
        <v/>
      </c>
      <c r="AN57" s="1012" t="str">
        <f t="shared" si="36"/>
        <v/>
      </c>
      <c r="AO57" s="1012" t="str">
        <f t="shared" si="37"/>
        <v/>
      </c>
      <c r="AP57" s="1012" t="str">
        <f t="shared" si="38"/>
        <v/>
      </c>
      <c r="AQ57" s="1012" t="str">
        <f t="shared" si="39"/>
        <v/>
      </c>
      <c r="AR57" s="1012" t="str">
        <f t="shared" si="40"/>
        <v/>
      </c>
      <c r="AS57" s="1012" t="str">
        <f t="shared" si="41"/>
        <v/>
      </c>
      <c r="AT57" s="1012" t="str">
        <f t="shared" si="42"/>
        <v/>
      </c>
      <c r="AU57" s="1012" t="str">
        <f t="shared" si="43"/>
        <v/>
      </c>
      <c r="AV57" s="1012" t="str">
        <f t="shared" si="44"/>
        <v/>
      </c>
      <c r="AW57" s="1012" t="str">
        <f t="shared" si="45"/>
        <v/>
      </c>
      <c r="AX57" s="1012" t="str">
        <f t="shared" si="46"/>
        <v/>
      </c>
      <c r="AY57" s="1012" t="str">
        <f t="shared" si="47"/>
        <v/>
      </c>
      <c r="AZ57" s="1012" t="str">
        <f t="shared" si="48"/>
        <v/>
      </c>
      <c r="BA57" s="1012" t="str">
        <f t="shared" si="49"/>
        <v/>
      </c>
      <c r="BB57" s="1012" t="str">
        <f t="shared" si="50"/>
        <v/>
      </c>
      <c r="BC57" s="1012" t="str">
        <f t="shared" si="51"/>
        <v/>
      </c>
      <c r="BD57" s="1012" t="str">
        <f t="shared" si="52"/>
        <v/>
      </c>
      <c r="BE57" s="1012" t="str">
        <f t="shared" si="53"/>
        <v/>
      </c>
      <c r="BF57" s="1012" t="str">
        <f t="shared" si="54"/>
        <v/>
      </c>
      <c r="BG57" s="1012" t="str">
        <f t="shared" si="55"/>
        <v/>
      </c>
      <c r="BH57" s="1012" t="str">
        <f t="shared" si="56"/>
        <v/>
      </c>
      <c r="BI57" s="1012" t="str">
        <f t="shared" si="57"/>
        <v/>
      </c>
      <c r="BJ57" s="1012" t="str">
        <f t="shared" si="58"/>
        <v/>
      </c>
      <c r="BK57" s="1012" t="str">
        <f t="shared" si="59"/>
        <v/>
      </c>
      <c r="BL57" s="1012" t="str">
        <f t="shared" si="60"/>
        <v/>
      </c>
      <c r="BM57" s="1012" t="str">
        <f t="shared" si="61"/>
        <v/>
      </c>
      <c r="BN57" s="1012" t="str">
        <f t="shared" si="62"/>
        <v/>
      </c>
      <c r="BO57" s="1012" t="str">
        <f t="shared" si="63"/>
        <v/>
      </c>
      <c r="BP57" s="1012" t="str">
        <f t="shared" si="64"/>
        <v/>
      </c>
      <c r="BQ57" s="1012" t="str">
        <f t="shared" si="65"/>
        <v/>
      </c>
      <c r="BR57" s="1012" t="str">
        <f t="shared" si="66"/>
        <v/>
      </c>
      <c r="BS57" s="1012" t="str">
        <f t="shared" si="67"/>
        <v/>
      </c>
      <c r="BT57" s="1012" t="str">
        <f t="shared" si="68"/>
        <v/>
      </c>
      <c r="BU57" s="1012" t="str">
        <f t="shared" si="69"/>
        <v/>
      </c>
      <c r="BV57" s="1012" t="str">
        <f t="shared" si="70"/>
        <v/>
      </c>
      <c r="BW57" s="1012" t="str">
        <f t="shared" si="71"/>
        <v/>
      </c>
      <c r="BX57" s="1012" t="str">
        <f t="shared" si="72"/>
        <v/>
      </c>
      <c r="BY57" s="1012" t="str">
        <f t="shared" si="73"/>
        <v/>
      </c>
      <c r="BZ57" s="1012" t="str">
        <f t="shared" si="74"/>
        <v/>
      </c>
      <c r="CA57" s="1012" t="str">
        <f t="shared" si="75"/>
        <v/>
      </c>
      <c r="CB57" s="1012" t="str">
        <f t="shared" si="76"/>
        <v/>
      </c>
      <c r="CC57" s="1012" t="str">
        <f t="shared" si="77"/>
        <v/>
      </c>
      <c r="CD57" s="1012" t="str">
        <f t="shared" si="78"/>
        <v/>
      </c>
      <c r="CE57" s="1012" t="str">
        <f t="shared" si="79"/>
        <v/>
      </c>
      <c r="CF57" s="1012" t="str">
        <f t="shared" si="80"/>
        <v/>
      </c>
      <c r="CG57" s="1012" t="str">
        <f t="shared" si="81"/>
        <v/>
      </c>
      <c r="CH57" s="1012" t="str">
        <f t="shared" si="82"/>
        <v/>
      </c>
      <c r="CI57" s="1012" t="str">
        <f t="shared" si="83"/>
        <v/>
      </c>
      <c r="CJ57" s="1012" t="str">
        <f t="shared" si="84"/>
        <v/>
      </c>
      <c r="CK57" s="1012" t="str">
        <f t="shared" si="85"/>
        <v/>
      </c>
      <c r="CL57" s="1012" t="str">
        <f t="shared" si="86"/>
        <v/>
      </c>
      <c r="CM57" s="996"/>
      <c r="CN57" s="995" t="s">
        <v>2840</v>
      </c>
      <c r="CO57" s="995" t="s">
        <v>2651</v>
      </c>
      <c r="CP57" s="995" t="s">
        <v>1008</v>
      </c>
      <c r="CQ57" s="995" t="s">
        <v>2841</v>
      </c>
      <c r="CR57" s="995" t="s">
        <v>2842</v>
      </c>
      <c r="CS57" s="995" t="s">
        <v>2653</v>
      </c>
      <c r="CT57" s="995" t="s">
        <v>2654</v>
      </c>
      <c r="CU57" s="995" t="s">
        <v>2655</v>
      </c>
      <c r="CV57" s="999" t="s">
        <v>2656</v>
      </c>
    </row>
    <row r="58" spans="1:100">
      <c r="A58" s="1013">
        <v>52</v>
      </c>
      <c r="C58" s="1014" t="str">
        <f t="shared" si="0"/>
        <v/>
      </c>
      <c r="D58" s="1015" t="str">
        <f t="shared" si="1"/>
        <v/>
      </c>
      <c r="E58" s="999" t="str">
        <f t="shared" si="2"/>
        <v/>
      </c>
      <c r="F58" s="999" t="str">
        <f t="shared" si="3"/>
        <v/>
      </c>
      <c r="G58" s="999" t="str">
        <f t="shared" si="4"/>
        <v/>
      </c>
      <c r="H58" s="999" t="str">
        <f t="shared" si="5"/>
        <v/>
      </c>
      <c r="I58" s="999" t="str">
        <f t="shared" si="6"/>
        <v/>
      </c>
      <c r="J58" s="999" t="str">
        <f t="shared" si="7"/>
        <v/>
      </c>
      <c r="K58" s="999" t="str">
        <f t="shared" si="8"/>
        <v/>
      </c>
      <c r="L58" s="999" t="str">
        <f t="shared" si="9"/>
        <v/>
      </c>
      <c r="M58" s="999" t="str">
        <f t="shared" si="10"/>
        <v/>
      </c>
      <c r="N58" s="999" t="str">
        <f t="shared" si="11"/>
        <v/>
      </c>
      <c r="O58" s="999" t="str">
        <f t="shared" si="12"/>
        <v/>
      </c>
      <c r="P58" s="999" t="str">
        <f t="shared" si="13"/>
        <v/>
      </c>
      <c r="Q58" s="999" t="str">
        <f t="shared" si="14"/>
        <v/>
      </c>
      <c r="R58" s="999" t="str">
        <f t="shared" si="15"/>
        <v/>
      </c>
      <c r="S58" s="1016" t="str">
        <f t="shared" si="16"/>
        <v/>
      </c>
      <c r="T58" s="994"/>
      <c r="U58" s="1012" t="str">
        <f t="shared" si="17"/>
        <v/>
      </c>
      <c r="V58" s="1012" t="str">
        <f t="shared" si="18"/>
        <v/>
      </c>
      <c r="W58" s="1012" t="str">
        <f t="shared" si="19"/>
        <v/>
      </c>
      <c r="X58" s="1012" t="str">
        <f t="shared" si="20"/>
        <v/>
      </c>
      <c r="Y58" s="1012" t="str">
        <f t="shared" si="21"/>
        <v/>
      </c>
      <c r="Z58" s="1012" t="str">
        <f t="shared" si="22"/>
        <v/>
      </c>
      <c r="AA58" s="1012" t="str">
        <f t="shared" si="23"/>
        <v xml:space="preserve">  </v>
      </c>
      <c r="AB58" s="1012" t="str">
        <f t="shared" si="24"/>
        <v/>
      </c>
      <c r="AC58" s="1012" t="str">
        <f t="shared" si="25"/>
        <v/>
      </c>
      <c r="AD58" s="1012" t="str">
        <f t="shared" si="26"/>
        <v/>
      </c>
      <c r="AE58" s="1012" t="str">
        <f t="shared" si="27"/>
        <v/>
      </c>
      <c r="AF58" s="1012" t="str">
        <f t="shared" si="28"/>
        <v/>
      </c>
      <c r="AG58" s="1012" t="str">
        <f t="shared" si="29"/>
        <v/>
      </c>
      <c r="AH58" s="1012" t="str">
        <f t="shared" si="30"/>
        <v/>
      </c>
      <c r="AI58" s="1012" t="str">
        <f t="shared" si="31"/>
        <v/>
      </c>
      <c r="AJ58" s="1012" t="str">
        <f t="shared" si="32"/>
        <v/>
      </c>
      <c r="AK58" s="1012" t="str">
        <f t="shared" si="33"/>
        <v/>
      </c>
      <c r="AL58" s="1012" t="str">
        <f t="shared" si="34"/>
        <v/>
      </c>
      <c r="AM58" s="1012" t="str">
        <f t="shared" si="35"/>
        <v/>
      </c>
      <c r="AN58" s="1012" t="str">
        <f t="shared" si="36"/>
        <v/>
      </c>
      <c r="AO58" s="1012" t="str">
        <f t="shared" si="37"/>
        <v/>
      </c>
      <c r="AP58" s="1012" t="str">
        <f t="shared" si="38"/>
        <v/>
      </c>
      <c r="AQ58" s="1012" t="str">
        <f t="shared" si="39"/>
        <v/>
      </c>
      <c r="AR58" s="1012" t="str">
        <f t="shared" si="40"/>
        <v/>
      </c>
      <c r="AS58" s="1012" t="str">
        <f t="shared" si="41"/>
        <v/>
      </c>
      <c r="AT58" s="1012" t="str">
        <f t="shared" si="42"/>
        <v/>
      </c>
      <c r="AU58" s="1012" t="str">
        <f t="shared" si="43"/>
        <v/>
      </c>
      <c r="AV58" s="1012" t="str">
        <f t="shared" si="44"/>
        <v/>
      </c>
      <c r="AW58" s="1012" t="str">
        <f t="shared" si="45"/>
        <v/>
      </c>
      <c r="AX58" s="1012" t="str">
        <f t="shared" si="46"/>
        <v/>
      </c>
      <c r="AY58" s="1012" t="str">
        <f t="shared" si="47"/>
        <v/>
      </c>
      <c r="AZ58" s="1012" t="str">
        <f t="shared" si="48"/>
        <v/>
      </c>
      <c r="BA58" s="1012" t="str">
        <f t="shared" si="49"/>
        <v/>
      </c>
      <c r="BB58" s="1012" t="str">
        <f t="shared" si="50"/>
        <v/>
      </c>
      <c r="BC58" s="1012" t="str">
        <f t="shared" si="51"/>
        <v/>
      </c>
      <c r="BD58" s="1012" t="str">
        <f t="shared" si="52"/>
        <v/>
      </c>
      <c r="BE58" s="1012" t="str">
        <f t="shared" si="53"/>
        <v/>
      </c>
      <c r="BF58" s="1012" t="str">
        <f t="shared" si="54"/>
        <v/>
      </c>
      <c r="BG58" s="1012" t="str">
        <f t="shared" si="55"/>
        <v/>
      </c>
      <c r="BH58" s="1012" t="str">
        <f t="shared" si="56"/>
        <v/>
      </c>
      <c r="BI58" s="1012" t="str">
        <f t="shared" si="57"/>
        <v/>
      </c>
      <c r="BJ58" s="1012" t="str">
        <f t="shared" si="58"/>
        <v/>
      </c>
      <c r="BK58" s="1012" t="str">
        <f t="shared" si="59"/>
        <v/>
      </c>
      <c r="BL58" s="1012" t="str">
        <f t="shared" si="60"/>
        <v/>
      </c>
      <c r="BM58" s="1012" t="str">
        <f t="shared" si="61"/>
        <v/>
      </c>
      <c r="BN58" s="1012" t="str">
        <f t="shared" si="62"/>
        <v/>
      </c>
      <c r="BO58" s="1012" t="str">
        <f t="shared" si="63"/>
        <v/>
      </c>
      <c r="BP58" s="1012" t="str">
        <f t="shared" si="64"/>
        <v/>
      </c>
      <c r="BQ58" s="1012" t="str">
        <f t="shared" si="65"/>
        <v/>
      </c>
      <c r="BR58" s="1012" t="str">
        <f t="shared" si="66"/>
        <v/>
      </c>
      <c r="BS58" s="1012" t="str">
        <f t="shared" si="67"/>
        <v/>
      </c>
      <c r="BT58" s="1012" t="str">
        <f t="shared" si="68"/>
        <v/>
      </c>
      <c r="BU58" s="1012" t="str">
        <f t="shared" si="69"/>
        <v/>
      </c>
      <c r="BV58" s="1012" t="str">
        <f t="shared" si="70"/>
        <v/>
      </c>
      <c r="BW58" s="1012" t="str">
        <f t="shared" si="71"/>
        <v/>
      </c>
      <c r="BX58" s="1012" t="str">
        <f t="shared" si="72"/>
        <v/>
      </c>
      <c r="BY58" s="1012" t="str">
        <f t="shared" si="73"/>
        <v/>
      </c>
      <c r="BZ58" s="1012" t="str">
        <f t="shared" si="74"/>
        <v/>
      </c>
      <c r="CA58" s="1012" t="str">
        <f t="shared" si="75"/>
        <v/>
      </c>
      <c r="CB58" s="1012" t="str">
        <f t="shared" si="76"/>
        <v/>
      </c>
      <c r="CC58" s="1012" t="str">
        <f t="shared" si="77"/>
        <v/>
      </c>
      <c r="CD58" s="1012" t="str">
        <f t="shared" si="78"/>
        <v/>
      </c>
      <c r="CE58" s="1012" t="str">
        <f t="shared" si="79"/>
        <v/>
      </c>
      <c r="CF58" s="1012" t="str">
        <f t="shared" si="80"/>
        <v/>
      </c>
      <c r="CG58" s="1012" t="str">
        <f t="shared" si="81"/>
        <v/>
      </c>
      <c r="CH58" s="1012" t="str">
        <f t="shared" si="82"/>
        <v/>
      </c>
      <c r="CI58" s="1012" t="str">
        <f t="shared" si="83"/>
        <v/>
      </c>
      <c r="CJ58" s="1012" t="str">
        <f t="shared" si="84"/>
        <v/>
      </c>
      <c r="CK58" s="1012" t="str">
        <f t="shared" si="85"/>
        <v/>
      </c>
      <c r="CL58" s="1012" t="str">
        <f t="shared" si="86"/>
        <v/>
      </c>
      <c r="CM58" s="996"/>
      <c r="CN58" s="995" t="s">
        <v>2843</v>
      </c>
      <c r="CO58" s="995" t="s">
        <v>2651</v>
      </c>
      <c r="CP58" s="995" t="s">
        <v>1008</v>
      </c>
      <c r="CQ58" s="995" t="s">
        <v>2844</v>
      </c>
      <c r="CR58" s="995" t="s">
        <v>2844</v>
      </c>
      <c r="CS58" s="995" t="s">
        <v>2653</v>
      </c>
      <c r="CT58" s="995" t="s">
        <v>2654</v>
      </c>
      <c r="CU58" s="995" t="s">
        <v>2655</v>
      </c>
      <c r="CV58" s="999" t="s">
        <v>2656</v>
      </c>
    </row>
    <row r="59" spans="1:100">
      <c r="A59" s="1013">
        <v>53</v>
      </c>
      <c r="C59" s="1014" t="str">
        <f t="shared" si="0"/>
        <v/>
      </c>
      <c r="D59" s="1015" t="str">
        <f t="shared" si="1"/>
        <v/>
      </c>
      <c r="E59" s="999" t="str">
        <f t="shared" si="2"/>
        <v/>
      </c>
      <c r="F59" s="999" t="str">
        <f t="shared" si="3"/>
        <v/>
      </c>
      <c r="G59" s="999" t="str">
        <f t="shared" si="4"/>
        <v/>
      </c>
      <c r="H59" s="999" t="str">
        <f t="shared" si="5"/>
        <v/>
      </c>
      <c r="I59" s="999" t="str">
        <f t="shared" si="6"/>
        <v/>
      </c>
      <c r="J59" s="999" t="str">
        <f t="shared" si="7"/>
        <v/>
      </c>
      <c r="K59" s="999" t="str">
        <f t="shared" si="8"/>
        <v/>
      </c>
      <c r="L59" s="999" t="str">
        <f t="shared" si="9"/>
        <v/>
      </c>
      <c r="M59" s="999" t="str">
        <f t="shared" si="10"/>
        <v/>
      </c>
      <c r="N59" s="999" t="str">
        <f t="shared" si="11"/>
        <v/>
      </c>
      <c r="O59" s="999" t="str">
        <f t="shared" si="12"/>
        <v/>
      </c>
      <c r="P59" s="999" t="str">
        <f t="shared" si="13"/>
        <v/>
      </c>
      <c r="Q59" s="999" t="str">
        <f t="shared" si="14"/>
        <v/>
      </c>
      <c r="R59" s="999" t="str">
        <f t="shared" si="15"/>
        <v/>
      </c>
      <c r="S59" s="1016" t="str">
        <f t="shared" si="16"/>
        <v/>
      </c>
      <c r="T59" s="994"/>
      <c r="U59" s="1012" t="str">
        <f t="shared" si="17"/>
        <v/>
      </c>
      <c r="V59" s="1012" t="str">
        <f t="shared" si="18"/>
        <v/>
      </c>
      <c r="W59" s="1012" t="str">
        <f t="shared" si="19"/>
        <v/>
      </c>
      <c r="X59" s="1012" t="str">
        <f t="shared" si="20"/>
        <v/>
      </c>
      <c r="Y59" s="1012" t="str">
        <f t="shared" si="21"/>
        <v/>
      </c>
      <c r="Z59" s="1012" t="str">
        <f t="shared" si="22"/>
        <v/>
      </c>
      <c r="AA59" s="1012" t="str">
        <f t="shared" si="23"/>
        <v xml:space="preserve">  </v>
      </c>
      <c r="AB59" s="1012" t="str">
        <f t="shared" si="24"/>
        <v/>
      </c>
      <c r="AC59" s="1012" t="str">
        <f t="shared" si="25"/>
        <v/>
      </c>
      <c r="AD59" s="1012" t="str">
        <f t="shared" si="26"/>
        <v/>
      </c>
      <c r="AE59" s="1012" t="str">
        <f t="shared" si="27"/>
        <v/>
      </c>
      <c r="AF59" s="1012" t="str">
        <f t="shared" si="28"/>
        <v/>
      </c>
      <c r="AG59" s="1012" t="str">
        <f t="shared" si="29"/>
        <v/>
      </c>
      <c r="AH59" s="1012" t="str">
        <f t="shared" si="30"/>
        <v/>
      </c>
      <c r="AI59" s="1012" t="str">
        <f t="shared" si="31"/>
        <v/>
      </c>
      <c r="AJ59" s="1012" t="str">
        <f t="shared" si="32"/>
        <v/>
      </c>
      <c r="AK59" s="1012" t="str">
        <f t="shared" si="33"/>
        <v/>
      </c>
      <c r="AL59" s="1012" t="str">
        <f t="shared" si="34"/>
        <v/>
      </c>
      <c r="AM59" s="1012" t="str">
        <f t="shared" si="35"/>
        <v/>
      </c>
      <c r="AN59" s="1012" t="str">
        <f t="shared" si="36"/>
        <v/>
      </c>
      <c r="AO59" s="1012" t="str">
        <f t="shared" si="37"/>
        <v/>
      </c>
      <c r="AP59" s="1012" t="str">
        <f t="shared" si="38"/>
        <v/>
      </c>
      <c r="AQ59" s="1012" t="str">
        <f t="shared" si="39"/>
        <v/>
      </c>
      <c r="AR59" s="1012" t="str">
        <f t="shared" si="40"/>
        <v/>
      </c>
      <c r="AS59" s="1012" t="str">
        <f t="shared" si="41"/>
        <v/>
      </c>
      <c r="AT59" s="1012" t="str">
        <f t="shared" si="42"/>
        <v/>
      </c>
      <c r="AU59" s="1012" t="str">
        <f t="shared" si="43"/>
        <v/>
      </c>
      <c r="AV59" s="1012" t="str">
        <f t="shared" si="44"/>
        <v/>
      </c>
      <c r="AW59" s="1012" t="str">
        <f t="shared" si="45"/>
        <v/>
      </c>
      <c r="AX59" s="1012" t="str">
        <f t="shared" si="46"/>
        <v/>
      </c>
      <c r="AY59" s="1012" t="str">
        <f t="shared" si="47"/>
        <v/>
      </c>
      <c r="AZ59" s="1012" t="str">
        <f t="shared" si="48"/>
        <v/>
      </c>
      <c r="BA59" s="1012" t="str">
        <f t="shared" si="49"/>
        <v/>
      </c>
      <c r="BB59" s="1012" t="str">
        <f t="shared" si="50"/>
        <v/>
      </c>
      <c r="BC59" s="1012" t="str">
        <f t="shared" si="51"/>
        <v/>
      </c>
      <c r="BD59" s="1012" t="str">
        <f t="shared" si="52"/>
        <v/>
      </c>
      <c r="BE59" s="1012" t="str">
        <f t="shared" si="53"/>
        <v/>
      </c>
      <c r="BF59" s="1012" t="str">
        <f t="shared" si="54"/>
        <v/>
      </c>
      <c r="BG59" s="1012" t="str">
        <f t="shared" si="55"/>
        <v/>
      </c>
      <c r="BH59" s="1012" t="str">
        <f t="shared" si="56"/>
        <v/>
      </c>
      <c r="BI59" s="1012" t="str">
        <f t="shared" si="57"/>
        <v/>
      </c>
      <c r="BJ59" s="1012" t="str">
        <f t="shared" si="58"/>
        <v/>
      </c>
      <c r="BK59" s="1012" t="str">
        <f t="shared" si="59"/>
        <v/>
      </c>
      <c r="BL59" s="1012" t="str">
        <f t="shared" si="60"/>
        <v/>
      </c>
      <c r="BM59" s="1012" t="str">
        <f t="shared" si="61"/>
        <v/>
      </c>
      <c r="BN59" s="1012" t="str">
        <f t="shared" si="62"/>
        <v/>
      </c>
      <c r="BO59" s="1012" t="str">
        <f t="shared" si="63"/>
        <v/>
      </c>
      <c r="BP59" s="1012" t="str">
        <f t="shared" si="64"/>
        <v/>
      </c>
      <c r="BQ59" s="1012" t="str">
        <f t="shared" si="65"/>
        <v/>
      </c>
      <c r="BR59" s="1012" t="str">
        <f t="shared" si="66"/>
        <v/>
      </c>
      <c r="BS59" s="1012" t="str">
        <f t="shared" si="67"/>
        <v/>
      </c>
      <c r="BT59" s="1012" t="str">
        <f t="shared" si="68"/>
        <v/>
      </c>
      <c r="BU59" s="1012" t="str">
        <f t="shared" si="69"/>
        <v/>
      </c>
      <c r="BV59" s="1012" t="str">
        <f t="shared" si="70"/>
        <v/>
      </c>
      <c r="BW59" s="1012" t="str">
        <f t="shared" si="71"/>
        <v/>
      </c>
      <c r="BX59" s="1012" t="str">
        <f t="shared" si="72"/>
        <v/>
      </c>
      <c r="BY59" s="1012" t="str">
        <f t="shared" si="73"/>
        <v/>
      </c>
      <c r="BZ59" s="1012" t="str">
        <f t="shared" si="74"/>
        <v/>
      </c>
      <c r="CA59" s="1012" t="str">
        <f t="shared" si="75"/>
        <v/>
      </c>
      <c r="CB59" s="1012" t="str">
        <f t="shared" si="76"/>
        <v/>
      </c>
      <c r="CC59" s="1012" t="str">
        <f t="shared" si="77"/>
        <v/>
      </c>
      <c r="CD59" s="1012" t="str">
        <f t="shared" si="78"/>
        <v/>
      </c>
      <c r="CE59" s="1012" t="str">
        <f t="shared" si="79"/>
        <v/>
      </c>
      <c r="CF59" s="1012" t="str">
        <f t="shared" si="80"/>
        <v/>
      </c>
      <c r="CG59" s="1012" t="str">
        <f t="shared" si="81"/>
        <v/>
      </c>
      <c r="CH59" s="1012" t="str">
        <f t="shared" si="82"/>
        <v/>
      </c>
      <c r="CI59" s="1012" t="str">
        <f t="shared" si="83"/>
        <v/>
      </c>
      <c r="CJ59" s="1012" t="str">
        <f t="shared" si="84"/>
        <v/>
      </c>
      <c r="CK59" s="1012" t="str">
        <f t="shared" si="85"/>
        <v/>
      </c>
      <c r="CL59" s="1012" t="str">
        <f t="shared" si="86"/>
        <v/>
      </c>
      <c r="CM59" s="996"/>
      <c r="CN59" s="995" t="s">
        <v>2845</v>
      </c>
      <c r="CO59" s="995" t="s">
        <v>2651</v>
      </c>
      <c r="CP59" s="995" t="s">
        <v>1008</v>
      </c>
      <c r="CQ59" s="995" t="s">
        <v>2846</v>
      </c>
      <c r="CR59" s="995" t="s">
        <v>2846</v>
      </c>
      <c r="CS59" s="995" t="s">
        <v>2653</v>
      </c>
      <c r="CT59" s="995" t="s">
        <v>2654</v>
      </c>
      <c r="CU59" s="995" t="s">
        <v>2655</v>
      </c>
      <c r="CV59" s="999" t="s">
        <v>2656</v>
      </c>
    </row>
    <row r="60" spans="1:100">
      <c r="A60" s="1013">
        <v>54</v>
      </c>
      <c r="C60" s="1014" t="str">
        <f t="shared" si="0"/>
        <v/>
      </c>
      <c r="D60" s="1015" t="str">
        <f t="shared" si="1"/>
        <v/>
      </c>
      <c r="E60" s="999" t="str">
        <f t="shared" si="2"/>
        <v/>
      </c>
      <c r="F60" s="999" t="str">
        <f t="shared" si="3"/>
        <v/>
      </c>
      <c r="G60" s="999" t="str">
        <f t="shared" si="4"/>
        <v/>
      </c>
      <c r="H60" s="999" t="str">
        <f t="shared" si="5"/>
        <v/>
      </c>
      <c r="I60" s="999" t="str">
        <f t="shared" si="6"/>
        <v/>
      </c>
      <c r="J60" s="999" t="str">
        <f t="shared" si="7"/>
        <v/>
      </c>
      <c r="K60" s="999" t="str">
        <f t="shared" si="8"/>
        <v/>
      </c>
      <c r="L60" s="999" t="str">
        <f t="shared" si="9"/>
        <v/>
      </c>
      <c r="M60" s="999" t="str">
        <f t="shared" si="10"/>
        <v/>
      </c>
      <c r="N60" s="999" t="str">
        <f t="shared" si="11"/>
        <v/>
      </c>
      <c r="O60" s="999" t="str">
        <f t="shared" si="12"/>
        <v/>
      </c>
      <c r="P60" s="999" t="str">
        <f t="shared" si="13"/>
        <v/>
      </c>
      <c r="Q60" s="999" t="str">
        <f t="shared" si="14"/>
        <v/>
      </c>
      <c r="R60" s="999" t="str">
        <f t="shared" si="15"/>
        <v/>
      </c>
      <c r="S60" s="1016" t="str">
        <f t="shared" si="16"/>
        <v/>
      </c>
      <c r="T60" s="994"/>
      <c r="U60" s="1012" t="str">
        <f t="shared" si="17"/>
        <v/>
      </c>
      <c r="V60" s="1012" t="str">
        <f t="shared" si="18"/>
        <v/>
      </c>
      <c r="W60" s="1012" t="str">
        <f t="shared" si="19"/>
        <v/>
      </c>
      <c r="X60" s="1012" t="str">
        <f t="shared" si="20"/>
        <v/>
      </c>
      <c r="Y60" s="1012" t="str">
        <f t="shared" si="21"/>
        <v/>
      </c>
      <c r="Z60" s="1012" t="str">
        <f t="shared" si="22"/>
        <v/>
      </c>
      <c r="AA60" s="1012" t="str">
        <f t="shared" si="23"/>
        <v xml:space="preserve">  </v>
      </c>
      <c r="AB60" s="1012" t="str">
        <f t="shared" si="24"/>
        <v/>
      </c>
      <c r="AC60" s="1012" t="str">
        <f t="shared" si="25"/>
        <v/>
      </c>
      <c r="AD60" s="1012" t="str">
        <f t="shared" si="26"/>
        <v/>
      </c>
      <c r="AE60" s="1012" t="str">
        <f t="shared" si="27"/>
        <v/>
      </c>
      <c r="AF60" s="1012" t="str">
        <f t="shared" si="28"/>
        <v/>
      </c>
      <c r="AG60" s="1012" t="str">
        <f t="shared" si="29"/>
        <v/>
      </c>
      <c r="AH60" s="1012" t="str">
        <f t="shared" si="30"/>
        <v/>
      </c>
      <c r="AI60" s="1012" t="str">
        <f t="shared" si="31"/>
        <v/>
      </c>
      <c r="AJ60" s="1012" t="str">
        <f t="shared" si="32"/>
        <v/>
      </c>
      <c r="AK60" s="1012" t="str">
        <f t="shared" si="33"/>
        <v/>
      </c>
      <c r="AL60" s="1012" t="str">
        <f t="shared" si="34"/>
        <v/>
      </c>
      <c r="AM60" s="1012" t="str">
        <f t="shared" si="35"/>
        <v/>
      </c>
      <c r="AN60" s="1012" t="str">
        <f t="shared" si="36"/>
        <v/>
      </c>
      <c r="AO60" s="1012" t="str">
        <f t="shared" si="37"/>
        <v/>
      </c>
      <c r="AP60" s="1012" t="str">
        <f t="shared" si="38"/>
        <v/>
      </c>
      <c r="AQ60" s="1012" t="str">
        <f t="shared" si="39"/>
        <v/>
      </c>
      <c r="AR60" s="1012" t="str">
        <f t="shared" si="40"/>
        <v/>
      </c>
      <c r="AS60" s="1012" t="str">
        <f t="shared" si="41"/>
        <v/>
      </c>
      <c r="AT60" s="1012" t="str">
        <f t="shared" si="42"/>
        <v/>
      </c>
      <c r="AU60" s="1012" t="str">
        <f t="shared" si="43"/>
        <v/>
      </c>
      <c r="AV60" s="1012" t="str">
        <f t="shared" si="44"/>
        <v/>
      </c>
      <c r="AW60" s="1012" t="str">
        <f t="shared" si="45"/>
        <v/>
      </c>
      <c r="AX60" s="1012" t="str">
        <f t="shared" si="46"/>
        <v/>
      </c>
      <c r="AY60" s="1012" t="str">
        <f t="shared" si="47"/>
        <v/>
      </c>
      <c r="AZ60" s="1012" t="str">
        <f t="shared" si="48"/>
        <v/>
      </c>
      <c r="BA60" s="1012" t="str">
        <f t="shared" si="49"/>
        <v/>
      </c>
      <c r="BB60" s="1012" t="str">
        <f t="shared" si="50"/>
        <v/>
      </c>
      <c r="BC60" s="1012" t="str">
        <f t="shared" si="51"/>
        <v/>
      </c>
      <c r="BD60" s="1012" t="str">
        <f t="shared" si="52"/>
        <v/>
      </c>
      <c r="BE60" s="1012" t="str">
        <f t="shared" si="53"/>
        <v/>
      </c>
      <c r="BF60" s="1012" t="str">
        <f t="shared" si="54"/>
        <v/>
      </c>
      <c r="BG60" s="1012" t="str">
        <f t="shared" si="55"/>
        <v/>
      </c>
      <c r="BH60" s="1012" t="str">
        <f t="shared" si="56"/>
        <v/>
      </c>
      <c r="BI60" s="1012" t="str">
        <f t="shared" si="57"/>
        <v/>
      </c>
      <c r="BJ60" s="1012" t="str">
        <f t="shared" si="58"/>
        <v/>
      </c>
      <c r="BK60" s="1012" t="str">
        <f t="shared" si="59"/>
        <v/>
      </c>
      <c r="BL60" s="1012" t="str">
        <f t="shared" si="60"/>
        <v/>
      </c>
      <c r="BM60" s="1012" t="str">
        <f t="shared" si="61"/>
        <v/>
      </c>
      <c r="BN60" s="1012" t="str">
        <f t="shared" si="62"/>
        <v/>
      </c>
      <c r="BO60" s="1012" t="str">
        <f t="shared" si="63"/>
        <v/>
      </c>
      <c r="BP60" s="1012" t="str">
        <f t="shared" si="64"/>
        <v/>
      </c>
      <c r="BQ60" s="1012" t="str">
        <f t="shared" si="65"/>
        <v/>
      </c>
      <c r="BR60" s="1012" t="str">
        <f t="shared" si="66"/>
        <v/>
      </c>
      <c r="BS60" s="1012" t="str">
        <f t="shared" si="67"/>
        <v/>
      </c>
      <c r="BT60" s="1012" t="str">
        <f t="shared" si="68"/>
        <v/>
      </c>
      <c r="BU60" s="1012" t="str">
        <f t="shared" si="69"/>
        <v/>
      </c>
      <c r="BV60" s="1012" t="str">
        <f t="shared" si="70"/>
        <v/>
      </c>
      <c r="BW60" s="1012" t="str">
        <f t="shared" si="71"/>
        <v/>
      </c>
      <c r="BX60" s="1012" t="str">
        <f t="shared" si="72"/>
        <v/>
      </c>
      <c r="BY60" s="1012" t="str">
        <f t="shared" si="73"/>
        <v/>
      </c>
      <c r="BZ60" s="1012" t="str">
        <f t="shared" si="74"/>
        <v/>
      </c>
      <c r="CA60" s="1012" t="str">
        <f t="shared" si="75"/>
        <v/>
      </c>
      <c r="CB60" s="1012" t="str">
        <f t="shared" si="76"/>
        <v/>
      </c>
      <c r="CC60" s="1012" t="str">
        <f t="shared" si="77"/>
        <v/>
      </c>
      <c r="CD60" s="1012" t="str">
        <f t="shared" si="78"/>
        <v/>
      </c>
      <c r="CE60" s="1012" t="str">
        <f t="shared" si="79"/>
        <v/>
      </c>
      <c r="CF60" s="1012" t="str">
        <f t="shared" si="80"/>
        <v/>
      </c>
      <c r="CG60" s="1012" t="str">
        <f t="shared" si="81"/>
        <v/>
      </c>
      <c r="CH60" s="1012" t="str">
        <f t="shared" si="82"/>
        <v/>
      </c>
      <c r="CI60" s="1012" t="str">
        <f t="shared" si="83"/>
        <v/>
      </c>
      <c r="CJ60" s="1012" t="str">
        <f t="shared" si="84"/>
        <v/>
      </c>
      <c r="CK60" s="1012" t="str">
        <f t="shared" si="85"/>
        <v/>
      </c>
      <c r="CL60" s="1012" t="str">
        <f t="shared" si="86"/>
        <v/>
      </c>
      <c r="CM60" s="996"/>
      <c r="CN60" s="995" t="s">
        <v>2847</v>
      </c>
      <c r="CO60" s="995" t="s">
        <v>2651</v>
      </c>
      <c r="CP60" s="995" t="s">
        <v>1008</v>
      </c>
      <c r="CQ60" s="995" t="s">
        <v>2167</v>
      </c>
      <c r="CR60" s="995" t="s">
        <v>2167</v>
      </c>
      <c r="CS60" s="995" t="s">
        <v>2653</v>
      </c>
      <c r="CT60" s="995" t="s">
        <v>2654</v>
      </c>
      <c r="CU60" s="995" t="s">
        <v>2655</v>
      </c>
      <c r="CV60" s="999" t="s">
        <v>2656</v>
      </c>
    </row>
    <row r="61" spans="1:100">
      <c r="A61" s="1013">
        <v>55</v>
      </c>
      <c r="C61" s="1014" t="str">
        <f t="shared" si="0"/>
        <v/>
      </c>
      <c r="D61" s="1015" t="str">
        <f t="shared" si="1"/>
        <v/>
      </c>
      <c r="E61" s="999" t="str">
        <f t="shared" si="2"/>
        <v/>
      </c>
      <c r="F61" s="999" t="str">
        <f t="shared" si="3"/>
        <v/>
      </c>
      <c r="G61" s="999" t="str">
        <f t="shared" si="4"/>
        <v/>
      </c>
      <c r="H61" s="999" t="str">
        <f t="shared" si="5"/>
        <v/>
      </c>
      <c r="I61" s="999" t="str">
        <f t="shared" si="6"/>
        <v/>
      </c>
      <c r="J61" s="999" t="str">
        <f t="shared" si="7"/>
        <v/>
      </c>
      <c r="K61" s="999" t="str">
        <f t="shared" si="8"/>
        <v/>
      </c>
      <c r="L61" s="999" t="str">
        <f t="shared" si="9"/>
        <v/>
      </c>
      <c r="M61" s="999" t="str">
        <f t="shared" si="10"/>
        <v/>
      </c>
      <c r="N61" s="999" t="str">
        <f t="shared" si="11"/>
        <v/>
      </c>
      <c r="O61" s="999" t="str">
        <f t="shared" si="12"/>
        <v/>
      </c>
      <c r="P61" s="999" t="str">
        <f t="shared" si="13"/>
        <v/>
      </c>
      <c r="Q61" s="999" t="str">
        <f t="shared" si="14"/>
        <v/>
      </c>
      <c r="R61" s="999" t="str">
        <f t="shared" si="15"/>
        <v/>
      </c>
      <c r="S61" s="1016" t="str">
        <f t="shared" si="16"/>
        <v/>
      </c>
      <c r="T61" s="994"/>
      <c r="U61" s="1012" t="str">
        <f t="shared" si="17"/>
        <v/>
      </c>
      <c r="V61" s="1012" t="str">
        <f t="shared" si="18"/>
        <v/>
      </c>
      <c r="W61" s="1012" t="str">
        <f t="shared" si="19"/>
        <v/>
      </c>
      <c r="X61" s="1012" t="str">
        <f t="shared" si="20"/>
        <v/>
      </c>
      <c r="Y61" s="1012" t="str">
        <f t="shared" si="21"/>
        <v/>
      </c>
      <c r="Z61" s="1012" t="str">
        <f t="shared" si="22"/>
        <v/>
      </c>
      <c r="AA61" s="1012" t="str">
        <f t="shared" si="23"/>
        <v xml:space="preserve">  </v>
      </c>
      <c r="AB61" s="1012" t="str">
        <f t="shared" si="24"/>
        <v/>
      </c>
      <c r="AC61" s="1012" t="str">
        <f t="shared" si="25"/>
        <v/>
      </c>
      <c r="AD61" s="1012" t="str">
        <f t="shared" si="26"/>
        <v/>
      </c>
      <c r="AE61" s="1012" t="str">
        <f t="shared" si="27"/>
        <v/>
      </c>
      <c r="AF61" s="1012" t="str">
        <f t="shared" si="28"/>
        <v/>
      </c>
      <c r="AG61" s="1012" t="str">
        <f t="shared" si="29"/>
        <v/>
      </c>
      <c r="AH61" s="1012" t="str">
        <f t="shared" si="30"/>
        <v/>
      </c>
      <c r="AI61" s="1012" t="str">
        <f t="shared" si="31"/>
        <v/>
      </c>
      <c r="AJ61" s="1012" t="str">
        <f t="shared" si="32"/>
        <v/>
      </c>
      <c r="AK61" s="1012" t="str">
        <f t="shared" si="33"/>
        <v/>
      </c>
      <c r="AL61" s="1012" t="str">
        <f t="shared" si="34"/>
        <v/>
      </c>
      <c r="AM61" s="1012" t="str">
        <f t="shared" si="35"/>
        <v/>
      </c>
      <c r="AN61" s="1012" t="str">
        <f t="shared" si="36"/>
        <v/>
      </c>
      <c r="AO61" s="1012" t="str">
        <f t="shared" si="37"/>
        <v/>
      </c>
      <c r="AP61" s="1012" t="str">
        <f t="shared" si="38"/>
        <v/>
      </c>
      <c r="AQ61" s="1012" t="str">
        <f t="shared" si="39"/>
        <v/>
      </c>
      <c r="AR61" s="1012" t="str">
        <f t="shared" si="40"/>
        <v/>
      </c>
      <c r="AS61" s="1012" t="str">
        <f t="shared" si="41"/>
        <v/>
      </c>
      <c r="AT61" s="1012" t="str">
        <f t="shared" si="42"/>
        <v/>
      </c>
      <c r="AU61" s="1012" t="str">
        <f t="shared" si="43"/>
        <v/>
      </c>
      <c r="AV61" s="1012" t="str">
        <f t="shared" si="44"/>
        <v/>
      </c>
      <c r="AW61" s="1012" t="str">
        <f t="shared" si="45"/>
        <v/>
      </c>
      <c r="AX61" s="1012" t="str">
        <f t="shared" si="46"/>
        <v/>
      </c>
      <c r="AY61" s="1012" t="str">
        <f t="shared" si="47"/>
        <v/>
      </c>
      <c r="AZ61" s="1012" t="str">
        <f t="shared" si="48"/>
        <v/>
      </c>
      <c r="BA61" s="1012" t="str">
        <f t="shared" si="49"/>
        <v/>
      </c>
      <c r="BB61" s="1012" t="str">
        <f t="shared" si="50"/>
        <v/>
      </c>
      <c r="BC61" s="1012" t="str">
        <f t="shared" si="51"/>
        <v/>
      </c>
      <c r="BD61" s="1012" t="str">
        <f t="shared" si="52"/>
        <v/>
      </c>
      <c r="BE61" s="1012" t="str">
        <f t="shared" si="53"/>
        <v/>
      </c>
      <c r="BF61" s="1012" t="str">
        <f t="shared" si="54"/>
        <v/>
      </c>
      <c r="BG61" s="1012" t="str">
        <f t="shared" si="55"/>
        <v/>
      </c>
      <c r="BH61" s="1012" t="str">
        <f t="shared" si="56"/>
        <v/>
      </c>
      <c r="BI61" s="1012" t="str">
        <f t="shared" si="57"/>
        <v/>
      </c>
      <c r="BJ61" s="1012" t="str">
        <f t="shared" si="58"/>
        <v/>
      </c>
      <c r="BK61" s="1012" t="str">
        <f t="shared" si="59"/>
        <v/>
      </c>
      <c r="BL61" s="1012" t="str">
        <f t="shared" si="60"/>
        <v/>
      </c>
      <c r="BM61" s="1012" t="str">
        <f t="shared" si="61"/>
        <v/>
      </c>
      <c r="BN61" s="1012" t="str">
        <f t="shared" si="62"/>
        <v/>
      </c>
      <c r="BO61" s="1012" t="str">
        <f t="shared" si="63"/>
        <v/>
      </c>
      <c r="BP61" s="1012" t="str">
        <f t="shared" si="64"/>
        <v/>
      </c>
      <c r="BQ61" s="1012" t="str">
        <f t="shared" si="65"/>
        <v/>
      </c>
      <c r="BR61" s="1012" t="str">
        <f t="shared" si="66"/>
        <v/>
      </c>
      <c r="BS61" s="1012" t="str">
        <f t="shared" si="67"/>
        <v/>
      </c>
      <c r="BT61" s="1012" t="str">
        <f t="shared" si="68"/>
        <v/>
      </c>
      <c r="BU61" s="1012" t="str">
        <f t="shared" si="69"/>
        <v/>
      </c>
      <c r="BV61" s="1012" t="str">
        <f t="shared" si="70"/>
        <v/>
      </c>
      <c r="BW61" s="1012" t="str">
        <f t="shared" si="71"/>
        <v/>
      </c>
      <c r="BX61" s="1012" t="str">
        <f t="shared" si="72"/>
        <v/>
      </c>
      <c r="BY61" s="1012" t="str">
        <f t="shared" si="73"/>
        <v/>
      </c>
      <c r="BZ61" s="1012" t="str">
        <f t="shared" si="74"/>
        <v/>
      </c>
      <c r="CA61" s="1012" t="str">
        <f t="shared" si="75"/>
        <v/>
      </c>
      <c r="CB61" s="1012" t="str">
        <f t="shared" si="76"/>
        <v/>
      </c>
      <c r="CC61" s="1012" t="str">
        <f t="shared" si="77"/>
        <v/>
      </c>
      <c r="CD61" s="1012" t="str">
        <f t="shared" si="78"/>
        <v/>
      </c>
      <c r="CE61" s="1012" t="str">
        <f t="shared" si="79"/>
        <v/>
      </c>
      <c r="CF61" s="1012" t="str">
        <f t="shared" si="80"/>
        <v/>
      </c>
      <c r="CG61" s="1012" t="str">
        <f t="shared" si="81"/>
        <v/>
      </c>
      <c r="CH61" s="1012" t="str">
        <f t="shared" si="82"/>
        <v/>
      </c>
      <c r="CI61" s="1012" t="str">
        <f t="shared" si="83"/>
        <v/>
      </c>
      <c r="CJ61" s="1012" t="str">
        <f t="shared" si="84"/>
        <v/>
      </c>
      <c r="CK61" s="1012" t="str">
        <f t="shared" si="85"/>
        <v/>
      </c>
      <c r="CL61" s="1012" t="str">
        <f t="shared" si="86"/>
        <v/>
      </c>
      <c r="CM61" s="996"/>
      <c r="CN61" s="995" t="s">
        <v>2848</v>
      </c>
      <c r="CO61" s="995" t="s">
        <v>2651</v>
      </c>
      <c r="CP61" s="995" t="s">
        <v>1008</v>
      </c>
      <c r="CQ61" s="995" t="s">
        <v>2168</v>
      </c>
      <c r="CR61" s="995" t="s">
        <v>2168</v>
      </c>
      <c r="CS61" s="995" t="s">
        <v>2653</v>
      </c>
      <c r="CT61" s="995" t="s">
        <v>2654</v>
      </c>
      <c r="CU61" s="995" t="s">
        <v>2655</v>
      </c>
      <c r="CV61" s="999" t="s">
        <v>2656</v>
      </c>
    </row>
    <row r="62" spans="1:100">
      <c r="A62" s="1013">
        <v>56</v>
      </c>
      <c r="C62" s="1014" t="str">
        <f t="shared" si="0"/>
        <v/>
      </c>
      <c r="D62" s="1015" t="str">
        <f t="shared" si="1"/>
        <v/>
      </c>
      <c r="E62" s="999" t="str">
        <f t="shared" si="2"/>
        <v/>
      </c>
      <c r="F62" s="999" t="str">
        <f t="shared" si="3"/>
        <v/>
      </c>
      <c r="G62" s="999" t="str">
        <f t="shared" si="4"/>
        <v/>
      </c>
      <c r="H62" s="999" t="str">
        <f t="shared" si="5"/>
        <v/>
      </c>
      <c r="I62" s="999" t="str">
        <f t="shared" si="6"/>
        <v/>
      </c>
      <c r="J62" s="999" t="str">
        <f t="shared" si="7"/>
        <v/>
      </c>
      <c r="K62" s="999" t="str">
        <f t="shared" si="8"/>
        <v/>
      </c>
      <c r="L62" s="999" t="str">
        <f t="shared" si="9"/>
        <v/>
      </c>
      <c r="M62" s="999" t="str">
        <f t="shared" si="10"/>
        <v/>
      </c>
      <c r="N62" s="999" t="str">
        <f t="shared" si="11"/>
        <v/>
      </c>
      <c r="O62" s="999" t="str">
        <f t="shared" si="12"/>
        <v/>
      </c>
      <c r="P62" s="999" t="str">
        <f t="shared" si="13"/>
        <v/>
      </c>
      <c r="Q62" s="999" t="str">
        <f t="shared" si="14"/>
        <v/>
      </c>
      <c r="R62" s="999" t="str">
        <f t="shared" si="15"/>
        <v/>
      </c>
      <c r="S62" s="1016" t="str">
        <f t="shared" si="16"/>
        <v/>
      </c>
      <c r="T62" s="994"/>
      <c r="U62" s="1012" t="str">
        <f t="shared" si="17"/>
        <v/>
      </c>
      <c r="V62" s="1012" t="str">
        <f t="shared" si="18"/>
        <v/>
      </c>
      <c r="W62" s="1012" t="str">
        <f t="shared" si="19"/>
        <v/>
      </c>
      <c r="X62" s="1012" t="str">
        <f t="shared" si="20"/>
        <v/>
      </c>
      <c r="Y62" s="1012" t="str">
        <f t="shared" si="21"/>
        <v/>
      </c>
      <c r="Z62" s="1012" t="str">
        <f t="shared" si="22"/>
        <v/>
      </c>
      <c r="AA62" s="1012" t="str">
        <f t="shared" si="23"/>
        <v xml:space="preserve">  </v>
      </c>
      <c r="AB62" s="1012" t="str">
        <f t="shared" si="24"/>
        <v/>
      </c>
      <c r="AC62" s="1012" t="str">
        <f t="shared" si="25"/>
        <v/>
      </c>
      <c r="AD62" s="1012" t="str">
        <f t="shared" si="26"/>
        <v/>
      </c>
      <c r="AE62" s="1012" t="str">
        <f t="shared" si="27"/>
        <v/>
      </c>
      <c r="AF62" s="1012" t="str">
        <f t="shared" si="28"/>
        <v/>
      </c>
      <c r="AG62" s="1012" t="str">
        <f t="shared" si="29"/>
        <v/>
      </c>
      <c r="AH62" s="1012" t="str">
        <f t="shared" si="30"/>
        <v/>
      </c>
      <c r="AI62" s="1012" t="str">
        <f t="shared" si="31"/>
        <v/>
      </c>
      <c r="AJ62" s="1012" t="str">
        <f t="shared" si="32"/>
        <v/>
      </c>
      <c r="AK62" s="1012" t="str">
        <f t="shared" si="33"/>
        <v/>
      </c>
      <c r="AL62" s="1012" t="str">
        <f t="shared" si="34"/>
        <v/>
      </c>
      <c r="AM62" s="1012" t="str">
        <f t="shared" si="35"/>
        <v/>
      </c>
      <c r="AN62" s="1012" t="str">
        <f t="shared" si="36"/>
        <v/>
      </c>
      <c r="AO62" s="1012" t="str">
        <f t="shared" si="37"/>
        <v/>
      </c>
      <c r="AP62" s="1012" t="str">
        <f t="shared" si="38"/>
        <v/>
      </c>
      <c r="AQ62" s="1012" t="str">
        <f t="shared" si="39"/>
        <v/>
      </c>
      <c r="AR62" s="1012" t="str">
        <f t="shared" si="40"/>
        <v/>
      </c>
      <c r="AS62" s="1012" t="str">
        <f t="shared" si="41"/>
        <v/>
      </c>
      <c r="AT62" s="1012" t="str">
        <f t="shared" si="42"/>
        <v/>
      </c>
      <c r="AU62" s="1012" t="str">
        <f t="shared" si="43"/>
        <v/>
      </c>
      <c r="AV62" s="1012" t="str">
        <f t="shared" si="44"/>
        <v/>
      </c>
      <c r="AW62" s="1012" t="str">
        <f t="shared" si="45"/>
        <v/>
      </c>
      <c r="AX62" s="1012" t="str">
        <f t="shared" si="46"/>
        <v/>
      </c>
      <c r="AY62" s="1012" t="str">
        <f t="shared" si="47"/>
        <v/>
      </c>
      <c r="AZ62" s="1012" t="str">
        <f t="shared" si="48"/>
        <v/>
      </c>
      <c r="BA62" s="1012" t="str">
        <f t="shared" si="49"/>
        <v/>
      </c>
      <c r="BB62" s="1012" t="str">
        <f t="shared" si="50"/>
        <v/>
      </c>
      <c r="BC62" s="1012" t="str">
        <f t="shared" si="51"/>
        <v/>
      </c>
      <c r="BD62" s="1012" t="str">
        <f t="shared" si="52"/>
        <v/>
      </c>
      <c r="BE62" s="1012" t="str">
        <f t="shared" si="53"/>
        <v/>
      </c>
      <c r="BF62" s="1012" t="str">
        <f t="shared" si="54"/>
        <v/>
      </c>
      <c r="BG62" s="1012" t="str">
        <f t="shared" si="55"/>
        <v/>
      </c>
      <c r="BH62" s="1012" t="str">
        <f t="shared" si="56"/>
        <v/>
      </c>
      <c r="BI62" s="1012" t="str">
        <f t="shared" si="57"/>
        <v/>
      </c>
      <c r="BJ62" s="1012" t="str">
        <f t="shared" si="58"/>
        <v/>
      </c>
      <c r="BK62" s="1012" t="str">
        <f t="shared" si="59"/>
        <v/>
      </c>
      <c r="BL62" s="1012" t="str">
        <f t="shared" si="60"/>
        <v/>
      </c>
      <c r="BM62" s="1012" t="str">
        <f t="shared" si="61"/>
        <v/>
      </c>
      <c r="BN62" s="1012" t="str">
        <f t="shared" si="62"/>
        <v/>
      </c>
      <c r="BO62" s="1012" t="str">
        <f t="shared" si="63"/>
        <v/>
      </c>
      <c r="BP62" s="1012" t="str">
        <f t="shared" si="64"/>
        <v/>
      </c>
      <c r="BQ62" s="1012" t="str">
        <f t="shared" si="65"/>
        <v/>
      </c>
      <c r="BR62" s="1012" t="str">
        <f t="shared" si="66"/>
        <v/>
      </c>
      <c r="BS62" s="1012" t="str">
        <f t="shared" si="67"/>
        <v/>
      </c>
      <c r="BT62" s="1012" t="str">
        <f t="shared" si="68"/>
        <v/>
      </c>
      <c r="BU62" s="1012" t="str">
        <f t="shared" si="69"/>
        <v/>
      </c>
      <c r="BV62" s="1012" t="str">
        <f t="shared" si="70"/>
        <v/>
      </c>
      <c r="BW62" s="1012" t="str">
        <f t="shared" si="71"/>
        <v/>
      </c>
      <c r="BX62" s="1012" t="str">
        <f t="shared" si="72"/>
        <v/>
      </c>
      <c r="BY62" s="1012" t="str">
        <f t="shared" si="73"/>
        <v/>
      </c>
      <c r="BZ62" s="1012" t="str">
        <f t="shared" si="74"/>
        <v/>
      </c>
      <c r="CA62" s="1012" t="str">
        <f t="shared" si="75"/>
        <v/>
      </c>
      <c r="CB62" s="1012" t="str">
        <f t="shared" si="76"/>
        <v/>
      </c>
      <c r="CC62" s="1012" t="str">
        <f t="shared" si="77"/>
        <v/>
      </c>
      <c r="CD62" s="1012" t="str">
        <f t="shared" si="78"/>
        <v/>
      </c>
      <c r="CE62" s="1012" t="str">
        <f t="shared" si="79"/>
        <v/>
      </c>
      <c r="CF62" s="1012" t="str">
        <f t="shared" si="80"/>
        <v/>
      </c>
      <c r="CG62" s="1012" t="str">
        <f t="shared" si="81"/>
        <v/>
      </c>
      <c r="CH62" s="1012" t="str">
        <f t="shared" si="82"/>
        <v/>
      </c>
      <c r="CI62" s="1012" t="str">
        <f t="shared" si="83"/>
        <v/>
      </c>
      <c r="CJ62" s="1012" t="str">
        <f t="shared" si="84"/>
        <v/>
      </c>
      <c r="CK62" s="1012" t="str">
        <f t="shared" si="85"/>
        <v/>
      </c>
      <c r="CL62" s="1012" t="str">
        <f t="shared" si="86"/>
        <v/>
      </c>
      <c r="CM62" s="996"/>
      <c r="CN62" s="995" t="s">
        <v>2849</v>
      </c>
      <c r="CO62" s="995" t="s">
        <v>2651</v>
      </c>
      <c r="CP62" s="995" t="s">
        <v>1008</v>
      </c>
      <c r="CQ62" s="995" t="s">
        <v>81</v>
      </c>
      <c r="CR62" s="995" t="s">
        <v>81</v>
      </c>
      <c r="CS62" s="995" t="s">
        <v>2653</v>
      </c>
      <c r="CT62" s="995" t="s">
        <v>2654</v>
      </c>
      <c r="CU62" s="995" t="s">
        <v>2655</v>
      </c>
      <c r="CV62" s="999" t="s">
        <v>2656</v>
      </c>
    </row>
    <row r="63" spans="1:100">
      <c r="A63" s="1013">
        <v>57</v>
      </c>
      <c r="C63" s="1014" t="str">
        <f t="shared" si="0"/>
        <v/>
      </c>
      <c r="D63" s="1015" t="str">
        <f t="shared" si="1"/>
        <v/>
      </c>
      <c r="E63" s="999" t="str">
        <f t="shared" si="2"/>
        <v/>
      </c>
      <c r="F63" s="999" t="str">
        <f t="shared" si="3"/>
        <v/>
      </c>
      <c r="G63" s="999" t="str">
        <f t="shared" si="4"/>
        <v/>
      </c>
      <c r="H63" s="999" t="str">
        <f t="shared" si="5"/>
        <v/>
      </c>
      <c r="I63" s="999" t="str">
        <f t="shared" si="6"/>
        <v/>
      </c>
      <c r="J63" s="999" t="str">
        <f t="shared" si="7"/>
        <v/>
      </c>
      <c r="K63" s="999" t="str">
        <f t="shared" si="8"/>
        <v/>
      </c>
      <c r="L63" s="999" t="str">
        <f t="shared" si="9"/>
        <v/>
      </c>
      <c r="M63" s="999" t="str">
        <f t="shared" si="10"/>
        <v/>
      </c>
      <c r="N63" s="999" t="str">
        <f t="shared" si="11"/>
        <v/>
      </c>
      <c r="O63" s="999" t="str">
        <f t="shared" si="12"/>
        <v/>
      </c>
      <c r="P63" s="999" t="str">
        <f t="shared" si="13"/>
        <v/>
      </c>
      <c r="Q63" s="999" t="str">
        <f t="shared" si="14"/>
        <v/>
      </c>
      <c r="R63" s="999" t="str">
        <f t="shared" si="15"/>
        <v/>
      </c>
      <c r="S63" s="1016" t="str">
        <f t="shared" si="16"/>
        <v/>
      </c>
      <c r="T63" s="994"/>
      <c r="U63" s="1012" t="str">
        <f t="shared" si="17"/>
        <v/>
      </c>
      <c r="V63" s="1012" t="str">
        <f t="shared" si="18"/>
        <v/>
      </c>
      <c r="W63" s="1012" t="str">
        <f t="shared" si="19"/>
        <v/>
      </c>
      <c r="X63" s="1012" t="str">
        <f t="shared" si="20"/>
        <v/>
      </c>
      <c r="Y63" s="1012" t="str">
        <f t="shared" si="21"/>
        <v/>
      </c>
      <c r="Z63" s="1012" t="str">
        <f t="shared" si="22"/>
        <v/>
      </c>
      <c r="AA63" s="1012" t="str">
        <f t="shared" si="23"/>
        <v xml:space="preserve">  </v>
      </c>
      <c r="AB63" s="1012" t="str">
        <f t="shared" si="24"/>
        <v/>
      </c>
      <c r="AC63" s="1012" t="str">
        <f t="shared" si="25"/>
        <v/>
      </c>
      <c r="AD63" s="1012" t="str">
        <f t="shared" si="26"/>
        <v/>
      </c>
      <c r="AE63" s="1012" t="str">
        <f t="shared" si="27"/>
        <v/>
      </c>
      <c r="AF63" s="1012" t="str">
        <f t="shared" si="28"/>
        <v/>
      </c>
      <c r="AG63" s="1012" t="str">
        <f t="shared" si="29"/>
        <v/>
      </c>
      <c r="AH63" s="1012" t="str">
        <f t="shared" si="30"/>
        <v/>
      </c>
      <c r="AI63" s="1012" t="str">
        <f t="shared" si="31"/>
        <v/>
      </c>
      <c r="AJ63" s="1012" t="str">
        <f t="shared" si="32"/>
        <v/>
      </c>
      <c r="AK63" s="1012" t="str">
        <f t="shared" si="33"/>
        <v/>
      </c>
      <c r="AL63" s="1012" t="str">
        <f t="shared" si="34"/>
        <v/>
      </c>
      <c r="AM63" s="1012" t="str">
        <f t="shared" si="35"/>
        <v/>
      </c>
      <c r="AN63" s="1012" t="str">
        <f t="shared" si="36"/>
        <v/>
      </c>
      <c r="AO63" s="1012" t="str">
        <f t="shared" si="37"/>
        <v/>
      </c>
      <c r="AP63" s="1012" t="str">
        <f t="shared" si="38"/>
        <v/>
      </c>
      <c r="AQ63" s="1012" t="str">
        <f t="shared" si="39"/>
        <v/>
      </c>
      <c r="AR63" s="1012" t="str">
        <f t="shared" si="40"/>
        <v/>
      </c>
      <c r="AS63" s="1012" t="str">
        <f t="shared" si="41"/>
        <v/>
      </c>
      <c r="AT63" s="1012" t="str">
        <f t="shared" si="42"/>
        <v/>
      </c>
      <c r="AU63" s="1012" t="str">
        <f t="shared" si="43"/>
        <v/>
      </c>
      <c r="AV63" s="1012" t="str">
        <f t="shared" si="44"/>
        <v/>
      </c>
      <c r="AW63" s="1012" t="str">
        <f t="shared" si="45"/>
        <v/>
      </c>
      <c r="AX63" s="1012" t="str">
        <f t="shared" si="46"/>
        <v/>
      </c>
      <c r="AY63" s="1012" t="str">
        <f t="shared" si="47"/>
        <v/>
      </c>
      <c r="AZ63" s="1012" t="str">
        <f t="shared" si="48"/>
        <v/>
      </c>
      <c r="BA63" s="1012" t="str">
        <f t="shared" si="49"/>
        <v/>
      </c>
      <c r="BB63" s="1012" t="str">
        <f t="shared" si="50"/>
        <v/>
      </c>
      <c r="BC63" s="1012" t="str">
        <f t="shared" si="51"/>
        <v/>
      </c>
      <c r="BD63" s="1012" t="str">
        <f t="shared" si="52"/>
        <v/>
      </c>
      <c r="BE63" s="1012" t="str">
        <f t="shared" si="53"/>
        <v/>
      </c>
      <c r="BF63" s="1012" t="str">
        <f t="shared" si="54"/>
        <v/>
      </c>
      <c r="BG63" s="1012" t="str">
        <f t="shared" si="55"/>
        <v/>
      </c>
      <c r="BH63" s="1012" t="str">
        <f t="shared" si="56"/>
        <v/>
      </c>
      <c r="BI63" s="1012" t="str">
        <f t="shared" si="57"/>
        <v/>
      </c>
      <c r="BJ63" s="1012" t="str">
        <f t="shared" si="58"/>
        <v/>
      </c>
      <c r="BK63" s="1012" t="str">
        <f t="shared" si="59"/>
        <v/>
      </c>
      <c r="BL63" s="1012" t="str">
        <f t="shared" si="60"/>
        <v/>
      </c>
      <c r="BM63" s="1012" t="str">
        <f t="shared" si="61"/>
        <v/>
      </c>
      <c r="BN63" s="1012" t="str">
        <f t="shared" si="62"/>
        <v/>
      </c>
      <c r="BO63" s="1012" t="str">
        <f t="shared" si="63"/>
        <v/>
      </c>
      <c r="BP63" s="1012" t="str">
        <f t="shared" si="64"/>
        <v/>
      </c>
      <c r="BQ63" s="1012" t="str">
        <f t="shared" si="65"/>
        <v/>
      </c>
      <c r="BR63" s="1012" t="str">
        <f t="shared" si="66"/>
        <v/>
      </c>
      <c r="BS63" s="1012" t="str">
        <f t="shared" si="67"/>
        <v/>
      </c>
      <c r="BT63" s="1012" t="str">
        <f t="shared" si="68"/>
        <v/>
      </c>
      <c r="BU63" s="1012" t="str">
        <f t="shared" si="69"/>
        <v/>
      </c>
      <c r="BV63" s="1012" t="str">
        <f t="shared" si="70"/>
        <v/>
      </c>
      <c r="BW63" s="1012" t="str">
        <f t="shared" si="71"/>
        <v/>
      </c>
      <c r="BX63" s="1012" t="str">
        <f t="shared" si="72"/>
        <v/>
      </c>
      <c r="BY63" s="1012" t="str">
        <f t="shared" si="73"/>
        <v/>
      </c>
      <c r="BZ63" s="1012" t="str">
        <f t="shared" si="74"/>
        <v/>
      </c>
      <c r="CA63" s="1012" t="str">
        <f t="shared" si="75"/>
        <v/>
      </c>
      <c r="CB63" s="1012" t="str">
        <f t="shared" si="76"/>
        <v/>
      </c>
      <c r="CC63" s="1012" t="str">
        <f t="shared" si="77"/>
        <v/>
      </c>
      <c r="CD63" s="1012" t="str">
        <f t="shared" si="78"/>
        <v/>
      </c>
      <c r="CE63" s="1012" t="str">
        <f t="shared" si="79"/>
        <v/>
      </c>
      <c r="CF63" s="1012" t="str">
        <f t="shared" si="80"/>
        <v/>
      </c>
      <c r="CG63" s="1012" t="str">
        <f t="shared" si="81"/>
        <v/>
      </c>
      <c r="CH63" s="1012" t="str">
        <f t="shared" si="82"/>
        <v/>
      </c>
      <c r="CI63" s="1012" t="str">
        <f t="shared" si="83"/>
        <v/>
      </c>
      <c r="CJ63" s="1012" t="str">
        <f t="shared" si="84"/>
        <v/>
      </c>
      <c r="CK63" s="1012" t="str">
        <f t="shared" si="85"/>
        <v/>
      </c>
      <c r="CL63" s="1012" t="str">
        <f t="shared" si="86"/>
        <v/>
      </c>
      <c r="CM63" s="996"/>
      <c r="CN63" s="995" t="s">
        <v>2850</v>
      </c>
      <c r="CO63" s="995" t="s">
        <v>2651</v>
      </c>
      <c r="CP63" s="995" t="s">
        <v>1008</v>
      </c>
      <c r="CQ63" s="995" t="s">
        <v>2268</v>
      </c>
      <c r="CR63" s="995" t="s">
        <v>2268</v>
      </c>
      <c r="CS63" s="995" t="s">
        <v>2653</v>
      </c>
      <c r="CT63" s="995" t="s">
        <v>2654</v>
      </c>
      <c r="CU63" s="995" t="s">
        <v>2655</v>
      </c>
      <c r="CV63" s="999" t="s">
        <v>2656</v>
      </c>
    </row>
    <row r="64" spans="1:100">
      <c r="A64" s="1013">
        <v>58</v>
      </c>
      <c r="C64" s="1014" t="str">
        <f t="shared" si="0"/>
        <v/>
      </c>
      <c r="D64" s="1015" t="str">
        <f t="shared" si="1"/>
        <v/>
      </c>
      <c r="E64" s="999" t="str">
        <f t="shared" si="2"/>
        <v/>
      </c>
      <c r="F64" s="999" t="str">
        <f t="shared" si="3"/>
        <v/>
      </c>
      <c r="G64" s="999" t="str">
        <f t="shared" si="4"/>
        <v/>
      </c>
      <c r="H64" s="999" t="str">
        <f t="shared" si="5"/>
        <v/>
      </c>
      <c r="I64" s="999" t="str">
        <f t="shared" si="6"/>
        <v/>
      </c>
      <c r="J64" s="999" t="str">
        <f t="shared" si="7"/>
        <v/>
      </c>
      <c r="K64" s="999" t="str">
        <f t="shared" si="8"/>
        <v/>
      </c>
      <c r="L64" s="999" t="str">
        <f t="shared" si="9"/>
        <v/>
      </c>
      <c r="M64" s="999" t="str">
        <f t="shared" si="10"/>
        <v/>
      </c>
      <c r="N64" s="999" t="str">
        <f t="shared" si="11"/>
        <v/>
      </c>
      <c r="O64" s="999" t="str">
        <f t="shared" si="12"/>
        <v/>
      </c>
      <c r="P64" s="999" t="str">
        <f t="shared" si="13"/>
        <v/>
      </c>
      <c r="Q64" s="999" t="str">
        <f t="shared" si="14"/>
        <v/>
      </c>
      <c r="R64" s="999" t="str">
        <f t="shared" si="15"/>
        <v/>
      </c>
      <c r="S64" s="1016" t="str">
        <f t="shared" si="16"/>
        <v/>
      </c>
      <c r="T64" s="994"/>
      <c r="U64" s="1012" t="str">
        <f t="shared" si="17"/>
        <v/>
      </c>
      <c r="V64" s="1012" t="str">
        <f t="shared" si="18"/>
        <v/>
      </c>
      <c r="W64" s="1012" t="str">
        <f t="shared" si="19"/>
        <v/>
      </c>
      <c r="X64" s="1012" t="str">
        <f t="shared" si="20"/>
        <v/>
      </c>
      <c r="Y64" s="1012" t="str">
        <f t="shared" si="21"/>
        <v/>
      </c>
      <c r="Z64" s="1012" t="str">
        <f t="shared" si="22"/>
        <v/>
      </c>
      <c r="AA64" s="1012" t="str">
        <f t="shared" si="23"/>
        <v xml:space="preserve">  </v>
      </c>
      <c r="AB64" s="1012" t="str">
        <f t="shared" si="24"/>
        <v/>
      </c>
      <c r="AC64" s="1012" t="str">
        <f t="shared" si="25"/>
        <v/>
      </c>
      <c r="AD64" s="1012" t="str">
        <f t="shared" si="26"/>
        <v/>
      </c>
      <c r="AE64" s="1012" t="str">
        <f t="shared" si="27"/>
        <v/>
      </c>
      <c r="AF64" s="1012" t="str">
        <f t="shared" si="28"/>
        <v/>
      </c>
      <c r="AG64" s="1012" t="str">
        <f t="shared" si="29"/>
        <v/>
      </c>
      <c r="AH64" s="1012" t="str">
        <f t="shared" si="30"/>
        <v/>
      </c>
      <c r="AI64" s="1012" t="str">
        <f t="shared" si="31"/>
        <v/>
      </c>
      <c r="AJ64" s="1012" t="str">
        <f t="shared" si="32"/>
        <v/>
      </c>
      <c r="AK64" s="1012" t="str">
        <f t="shared" si="33"/>
        <v/>
      </c>
      <c r="AL64" s="1012" t="str">
        <f t="shared" si="34"/>
        <v/>
      </c>
      <c r="AM64" s="1012" t="str">
        <f t="shared" si="35"/>
        <v/>
      </c>
      <c r="AN64" s="1012" t="str">
        <f t="shared" si="36"/>
        <v/>
      </c>
      <c r="AO64" s="1012" t="str">
        <f t="shared" si="37"/>
        <v/>
      </c>
      <c r="AP64" s="1012" t="str">
        <f t="shared" si="38"/>
        <v/>
      </c>
      <c r="AQ64" s="1012" t="str">
        <f t="shared" si="39"/>
        <v/>
      </c>
      <c r="AR64" s="1012" t="str">
        <f t="shared" si="40"/>
        <v/>
      </c>
      <c r="AS64" s="1012" t="str">
        <f t="shared" si="41"/>
        <v/>
      </c>
      <c r="AT64" s="1012" t="str">
        <f t="shared" si="42"/>
        <v/>
      </c>
      <c r="AU64" s="1012" t="str">
        <f t="shared" si="43"/>
        <v/>
      </c>
      <c r="AV64" s="1012" t="str">
        <f t="shared" si="44"/>
        <v/>
      </c>
      <c r="AW64" s="1012" t="str">
        <f t="shared" si="45"/>
        <v/>
      </c>
      <c r="AX64" s="1012" t="str">
        <f t="shared" si="46"/>
        <v/>
      </c>
      <c r="AY64" s="1012" t="str">
        <f t="shared" si="47"/>
        <v/>
      </c>
      <c r="AZ64" s="1012" t="str">
        <f t="shared" si="48"/>
        <v/>
      </c>
      <c r="BA64" s="1012" t="str">
        <f t="shared" si="49"/>
        <v/>
      </c>
      <c r="BB64" s="1012" t="str">
        <f t="shared" si="50"/>
        <v/>
      </c>
      <c r="BC64" s="1012" t="str">
        <f t="shared" si="51"/>
        <v/>
      </c>
      <c r="BD64" s="1012" t="str">
        <f t="shared" si="52"/>
        <v/>
      </c>
      <c r="BE64" s="1012" t="str">
        <f t="shared" si="53"/>
        <v/>
      </c>
      <c r="BF64" s="1012" t="str">
        <f t="shared" si="54"/>
        <v/>
      </c>
      <c r="BG64" s="1012" t="str">
        <f t="shared" si="55"/>
        <v/>
      </c>
      <c r="BH64" s="1012" t="str">
        <f t="shared" si="56"/>
        <v/>
      </c>
      <c r="BI64" s="1012" t="str">
        <f t="shared" si="57"/>
        <v/>
      </c>
      <c r="BJ64" s="1012" t="str">
        <f t="shared" si="58"/>
        <v/>
      </c>
      <c r="BK64" s="1012" t="str">
        <f t="shared" si="59"/>
        <v/>
      </c>
      <c r="BL64" s="1012" t="str">
        <f t="shared" si="60"/>
        <v/>
      </c>
      <c r="BM64" s="1012" t="str">
        <f t="shared" si="61"/>
        <v/>
      </c>
      <c r="BN64" s="1012" t="str">
        <f t="shared" si="62"/>
        <v/>
      </c>
      <c r="BO64" s="1012" t="str">
        <f t="shared" si="63"/>
        <v/>
      </c>
      <c r="BP64" s="1012" t="str">
        <f t="shared" si="64"/>
        <v/>
      </c>
      <c r="BQ64" s="1012" t="str">
        <f t="shared" si="65"/>
        <v/>
      </c>
      <c r="BR64" s="1012" t="str">
        <f t="shared" si="66"/>
        <v/>
      </c>
      <c r="BS64" s="1012" t="str">
        <f t="shared" si="67"/>
        <v/>
      </c>
      <c r="BT64" s="1012" t="str">
        <f t="shared" si="68"/>
        <v/>
      </c>
      <c r="BU64" s="1012" t="str">
        <f t="shared" si="69"/>
        <v/>
      </c>
      <c r="BV64" s="1012" t="str">
        <f t="shared" si="70"/>
        <v/>
      </c>
      <c r="BW64" s="1012" t="str">
        <f t="shared" si="71"/>
        <v/>
      </c>
      <c r="BX64" s="1012" t="str">
        <f t="shared" si="72"/>
        <v/>
      </c>
      <c r="BY64" s="1012" t="str">
        <f t="shared" si="73"/>
        <v/>
      </c>
      <c r="BZ64" s="1012" t="str">
        <f t="shared" si="74"/>
        <v/>
      </c>
      <c r="CA64" s="1012" t="str">
        <f t="shared" si="75"/>
        <v/>
      </c>
      <c r="CB64" s="1012" t="str">
        <f t="shared" si="76"/>
        <v/>
      </c>
      <c r="CC64" s="1012" t="str">
        <f t="shared" si="77"/>
        <v/>
      </c>
      <c r="CD64" s="1012" t="str">
        <f t="shared" si="78"/>
        <v/>
      </c>
      <c r="CE64" s="1012" t="str">
        <f t="shared" si="79"/>
        <v/>
      </c>
      <c r="CF64" s="1012" t="str">
        <f t="shared" si="80"/>
        <v/>
      </c>
      <c r="CG64" s="1012" t="str">
        <f t="shared" si="81"/>
        <v/>
      </c>
      <c r="CH64" s="1012" t="str">
        <f t="shared" si="82"/>
        <v/>
      </c>
      <c r="CI64" s="1012" t="str">
        <f t="shared" si="83"/>
        <v/>
      </c>
      <c r="CJ64" s="1012" t="str">
        <f t="shared" si="84"/>
        <v/>
      </c>
      <c r="CK64" s="1012" t="str">
        <f t="shared" si="85"/>
        <v/>
      </c>
      <c r="CL64" s="1012" t="str">
        <f t="shared" si="86"/>
        <v/>
      </c>
      <c r="CM64" s="996"/>
      <c r="CN64" s="995" t="s">
        <v>2851</v>
      </c>
      <c r="CO64" s="995" t="s">
        <v>2651</v>
      </c>
      <c r="CP64" s="995" t="s">
        <v>1008</v>
      </c>
      <c r="CQ64" s="995" t="s">
        <v>2269</v>
      </c>
      <c r="CR64" s="995" t="s">
        <v>2269</v>
      </c>
      <c r="CS64" s="995" t="s">
        <v>2653</v>
      </c>
      <c r="CT64" s="995" t="s">
        <v>2654</v>
      </c>
      <c r="CU64" s="995" t="s">
        <v>2655</v>
      </c>
      <c r="CV64" s="999" t="s">
        <v>2656</v>
      </c>
    </row>
    <row r="65" spans="1:100">
      <c r="A65" s="1013">
        <v>59</v>
      </c>
      <c r="C65" s="1014" t="str">
        <f t="shared" si="0"/>
        <v/>
      </c>
      <c r="D65" s="1015" t="str">
        <f t="shared" si="1"/>
        <v/>
      </c>
      <c r="E65" s="999" t="str">
        <f t="shared" si="2"/>
        <v/>
      </c>
      <c r="F65" s="999" t="str">
        <f t="shared" si="3"/>
        <v/>
      </c>
      <c r="G65" s="999" t="str">
        <f t="shared" si="4"/>
        <v/>
      </c>
      <c r="H65" s="999" t="str">
        <f t="shared" si="5"/>
        <v/>
      </c>
      <c r="I65" s="999" t="str">
        <f t="shared" si="6"/>
        <v/>
      </c>
      <c r="J65" s="999" t="str">
        <f t="shared" si="7"/>
        <v/>
      </c>
      <c r="K65" s="999" t="str">
        <f t="shared" si="8"/>
        <v/>
      </c>
      <c r="L65" s="999" t="str">
        <f t="shared" si="9"/>
        <v/>
      </c>
      <c r="M65" s="999" t="str">
        <f t="shared" si="10"/>
        <v/>
      </c>
      <c r="N65" s="999" t="str">
        <f t="shared" si="11"/>
        <v/>
      </c>
      <c r="O65" s="999" t="str">
        <f t="shared" si="12"/>
        <v/>
      </c>
      <c r="P65" s="999" t="str">
        <f t="shared" si="13"/>
        <v/>
      </c>
      <c r="Q65" s="999" t="str">
        <f t="shared" si="14"/>
        <v/>
      </c>
      <c r="R65" s="999" t="str">
        <f t="shared" si="15"/>
        <v/>
      </c>
      <c r="S65" s="1016" t="str">
        <f t="shared" si="16"/>
        <v/>
      </c>
      <c r="T65" s="994"/>
      <c r="U65" s="1012" t="str">
        <f t="shared" si="17"/>
        <v/>
      </c>
      <c r="V65" s="1012" t="str">
        <f t="shared" si="18"/>
        <v/>
      </c>
      <c r="W65" s="1012" t="str">
        <f t="shared" si="19"/>
        <v/>
      </c>
      <c r="X65" s="1012" t="str">
        <f t="shared" si="20"/>
        <v/>
      </c>
      <c r="Y65" s="1012" t="str">
        <f t="shared" si="21"/>
        <v/>
      </c>
      <c r="Z65" s="1012" t="str">
        <f t="shared" si="22"/>
        <v/>
      </c>
      <c r="AA65" s="1012" t="str">
        <f t="shared" si="23"/>
        <v xml:space="preserve">  </v>
      </c>
      <c r="AB65" s="1012" t="str">
        <f t="shared" si="24"/>
        <v/>
      </c>
      <c r="AC65" s="1012" t="str">
        <f t="shared" si="25"/>
        <v/>
      </c>
      <c r="AD65" s="1012" t="str">
        <f t="shared" si="26"/>
        <v/>
      </c>
      <c r="AE65" s="1012" t="str">
        <f t="shared" si="27"/>
        <v/>
      </c>
      <c r="AF65" s="1012" t="str">
        <f t="shared" si="28"/>
        <v/>
      </c>
      <c r="AG65" s="1012" t="str">
        <f t="shared" si="29"/>
        <v/>
      </c>
      <c r="AH65" s="1012" t="str">
        <f t="shared" si="30"/>
        <v/>
      </c>
      <c r="AI65" s="1012" t="str">
        <f t="shared" si="31"/>
        <v/>
      </c>
      <c r="AJ65" s="1012" t="str">
        <f t="shared" si="32"/>
        <v/>
      </c>
      <c r="AK65" s="1012" t="str">
        <f t="shared" si="33"/>
        <v/>
      </c>
      <c r="AL65" s="1012" t="str">
        <f t="shared" si="34"/>
        <v/>
      </c>
      <c r="AM65" s="1012" t="str">
        <f t="shared" si="35"/>
        <v/>
      </c>
      <c r="AN65" s="1012" t="str">
        <f t="shared" si="36"/>
        <v/>
      </c>
      <c r="AO65" s="1012" t="str">
        <f t="shared" si="37"/>
        <v/>
      </c>
      <c r="AP65" s="1012" t="str">
        <f t="shared" si="38"/>
        <v/>
      </c>
      <c r="AQ65" s="1012" t="str">
        <f t="shared" si="39"/>
        <v/>
      </c>
      <c r="AR65" s="1012" t="str">
        <f t="shared" si="40"/>
        <v/>
      </c>
      <c r="AS65" s="1012" t="str">
        <f t="shared" si="41"/>
        <v/>
      </c>
      <c r="AT65" s="1012" t="str">
        <f t="shared" si="42"/>
        <v/>
      </c>
      <c r="AU65" s="1012" t="str">
        <f t="shared" si="43"/>
        <v/>
      </c>
      <c r="AV65" s="1012" t="str">
        <f t="shared" si="44"/>
        <v/>
      </c>
      <c r="AW65" s="1012" t="str">
        <f t="shared" si="45"/>
        <v/>
      </c>
      <c r="AX65" s="1012" t="str">
        <f t="shared" si="46"/>
        <v/>
      </c>
      <c r="AY65" s="1012" t="str">
        <f t="shared" si="47"/>
        <v/>
      </c>
      <c r="AZ65" s="1012" t="str">
        <f t="shared" si="48"/>
        <v/>
      </c>
      <c r="BA65" s="1012" t="str">
        <f t="shared" si="49"/>
        <v/>
      </c>
      <c r="BB65" s="1012" t="str">
        <f t="shared" si="50"/>
        <v/>
      </c>
      <c r="BC65" s="1012" t="str">
        <f t="shared" si="51"/>
        <v/>
      </c>
      <c r="BD65" s="1012" t="str">
        <f t="shared" si="52"/>
        <v/>
      </c>
      <c r="BE65" s="1012" t="str">
        <f t="shared" si="53"/>
        <v/>
      </c>
      <c r="BF65" s="1012" t="str">
        <f t="shared" si="54"/>
        <v/>
      </c>
      <c r="BG65" s="1012" t="str">
        <f t="shared" si="55"/>
        <v/>
      </c>
      <c r="BH65" s="1012" t="str">
        <f t="shared" si="56"/>
        <v/>
      </c>
      <c r="BI65" s="1012" t="str">
        <f t="shared" si="57"/>
        <v/>
      </c>
      <c r="BJ65" s="1012" t="str">
        <f t="shared" si="58"/>
        <v/>
      </c>
      <c r="BK65" s="1012" t="str">
        <f t="shared" si="59"/>
        <v/>
      </c>
      <c r="BL65" s="1012" t="str">
        <f t="shared" si="60"/>
        <v/>
      </c>
      <c r="BM65" s="1012" t="str">
        <f t="shared" si="61"/>
        <v/>
      </c>
      <c r="BN65" s="1012" t="str">
        <f t="shared" si="62"/>
        <v/>
      </c>
      <c r="BO65" s="1012" t="str">
        <f t="shared" si="63"/>
        <v/>
      </c>
      <c r="BP65" s="1012" t="str">
        <f t="shared" si="64"/>
        <v/>
      </c>
      <c r="BQ65" s="1012" t="str">
        <f t="shared" si="65"/>
        <v/>
      </c>
      <c r="BR65" s="1012" t="str">
        <f t="shared" si="66"/>
        <v/>
      </c>
      <c r="BS65" s="1012" t="str">
        <f t="shared" si="67"/>
        <v/>
      </c>
      <c r="BT65" s="1012" t="str">
        <f t="shared" si="68"/>
        <v/>
      </c>
      <c r="BU65" s="1012" t="str">
        <f t="shared" si="69"/>
        <v/>
      </c>
      <c r="BV65" s="1012" t="str">
        <f t="shared" si="70"/>
        <v/>
      </c>
      <c r="BW65" s="1012" t="str">
        <f t="shared" si="71"/>
        <v/>
      </c>
      <c r="BX65" s="1012" t="str">
        <f t="shared" si="72"/>
        <v/>
      </c>
      <c r="BY65" s="1012" t="str">
        <f t="shared" si="73"/>
        <v/>
      </c>
      <c r="BZ65" s="1012" t="str">
        <f t="shared" si="74"/>
        <v/>
      </c>
      <c r="CA65" s="1012" t="str">
        <f t="shared" si="75"/>
        <v/>
      </c>
      <c r="CB65" s="1012" t="str">
        <f t="shared" si="76"/>
        <v/>
      </c>
      <c r="CC65" s="1012" t="str">
        <f t="shared" si="77"/>
        <v/>
      </c>
      <c r="CD65" s="1012" t="str">
        <f t="shared" si="78"/>
        <v/>
      </c>
      <c r="CE65" s="1012" t="str">
        <f t="shared" si="79"/>
        <v/>
      </c>
      <c r="CF65" s="1012" t="str">
        <f t="shared" si="80"/>
        <v/>
      </c>
      <c r="CG65" s="1012" t="str">
        <f t="shared" si="81"/>
        <v/>
      </c>
      <c r="CH65" s="1012" t="str">
        <f t="shared" si="82"/>
        <v/>
      </c>
      <c r="CI65" s="1012" t="str">
        <f t="shared" si="83"/>
        <v/>
      </c>
      <c r="CJ65" s="1012" t="str">
        <f t="shared" si="84"/>
        <v/>
      </c>
      <c r="CK65" s="1012" t="str">
        <f t="shared" si="85"/>
        <v/>
      </c>
      <c r="CL65" s="1012" t="str">
        <f t="shared" si="86"/>
        <v/>
      </c>
      <c r="CM65" s="996"/>
      <c r="CN65" s="995" t="s">
        <v>2852</v>
      </c>
      <c r="CO65" s="995" t="s">
        <v>2651</v>
      </c>
      <c r="CP65" s="995" t="s">
        <v>1008</v>
      </c>
      <c r="CQ65" s="995" t="s">
        <v>2853</v>
      </c>
      <c r="CR65" s="995" t="s">
        <v>2270</v>
      </c>
      <c r="CS65" s="995" t="s">
        <v>2653</v>
      </c>
      <c r="CT65" s="995" t="s">
        <v>2654</v>
      </c>
      <c r="CU65" s="995" t="s">
        <v>2655</v>
      </c>
      <c r="CV65" s="999" t="s">
        <v>2656</v>
      </c>
    </row>
    <row r="66" spans="1:100">
      <c r="A66" s="1017">
        <v>60</v>
      </c>
      <c r="B66" s="1018"/>
      <c r="C66" s="1019" t="str">
        <f t="shared" si="0"/>
        <v/>
      </c>
      <c r="D66" s="1020" t="str">
        <f t="shared" si="1"/>
        <v/>
      </c>
      <c r="E66" s="1021" t="str">
        <f t="shared" si="2"/>
        <v/>
      </c>
      <c r="F66" s="1021" t="str">
        <f t="shared" si="3"/>
        <v/>
      </c>
      <c r="G66" s="1021" t="str">
        <f t="shared" si="4"/>
        <v/>
      </c>
      <c r="H66" s="1021" t="str">
        <f t="shared" si="5"/>
        <v/>
      </c>
      <c r="I66" s="1021" t="str">
        <f t="shared" si="6"/>
        <v/>
      </c>
      <c r="J66" s="1021" t="str">
        <f t="shared" si="7"/>
        <v/>
      </c>
      <c r="K66" s="1021" t="str">
        <f t="shared" si="8"/>
        <v/>
      </c>
      <c r="L66" s="1021" t="str">
        <f t="shared" si="9"/>
        <v/>
      </c>
      <c r="M66" s="1021" t="str">
        <f t="shared" si="10"/>
        <v/>
      </c>
      <c r="N66" s="1021" t="str">
        <f t="shared" si="11"/>
        <v/>
      </c>
      <c r="O66" s="1021" t="str">
        <f t="shared" si="12"/>
        <v/>
      </c>
      <c r="P66" s="1021" t="str">
        <f t="shared" si="13"/>
        <v/>
      </c>
      <c r="Q66" s="1021" t="str">
        <f t="shared" si="14"/>
        <v/>
      </c>
      <c r="R66" s="1021" t="str">
        <f t="shared" si="15"/>
        <v/>
      </c>
      <c r="S66" s="1022" t="str">
        <f t="shared" si="16"/>
        <v/>
      </c>
      <c r="T66" s="994"/>
      <c r="U66" s="1012" t="str">
        <f t="shared" si="17"/>
        <v/>
      </c>
      <c r="V66" s="1012" t="str">
        <f t="shared" si="18"/>
        <v/>
      </c>
      <c r="W66" s="1012" t="str">
        <f t="shared" si="19"/>
        <v/>
      </c>
      <c r="X66" s="1012" t="str">
        <f t="shared" si="20"/>
        <v/>
      </c>
      <c r="Y66" s="1012" t="str">
        <f t="shared" si="21"/>
        <v/>
      </c>
      <c r="Z66" s="1012" t="str">
        <f t="shared" si="22"/>
        <v/>
      </c>
      <c r="AA66" s="1012" t="str">
        <f t="shared" si="23"/>
        <v xml:space="preserve">  </v>
      </c>
      <c r="AB66" s="1012" t="str">
        <f t="shared" si="24"/>
        <v/>
      </c>
      <c r="AC66" s="1012" t="str">
        <f t="shared" si="25"/>
        <v/>
      </c>
      <c r="AD66" s="1012" t="str">
        <f t="shared" si="26"/>
        <v/>
      </c>
      <c r="AE66" s="1012" t="str">
        <f t="shared" si="27"/>
        <v/>
      </c>
      <c r="AF66" s="1012" t="str">
        <f t="shared" si="28"/>
        <v/>
      </c>
      <c r="AG66" s="1012" t="str">
        <f t="shared" si="29"/>
        <v/>
      </c>
      <c r="AH66" s="1012" t="str">
        <f t="shared" si="30"/>
        <v/>
      </c>
      <c r="AI66" s="1012" t="str">
        <f t="shared" si="31"/>
        <v/>
      </c>
      <c r="AJ66" s="1012" t="str">
        <f t="shared" si="32"/>
        <v/>
      </c>
      <c r="AK66" s="1012" t="str">
        <f t="shared" si="33"/>
        <v/>
      </c>
      <c r="AL66" s="1012" t="str">
        <f t="shared" si="34"/>
        <v/>
      </c>
      <c r="AM66" s="1012" t="str">
        <f t="shared" si="35"/>
        <v/>
      </c>
      <c r="AN66" s="1012" t="str">
        <f t="shared" si="36"/>
        <v/>
      </c>
      <c r="AO66" s="1012" t="str">
        <f t="shared" si="37"/>
        <v/>
      </c>
      <c r="AP66" s="1012" t="str">
        <f t="shared" si="38"/>
        <v/>
      </c>
      <c r="AQ66" s="1012" t="str">
        <f t="shared" si="39"/>
        <v/>
      </c>
      <c r="AR66" s="1012" t="str">
        <f t="shared" si="40"/>
        <v/>
      </c>
      <c r="AS66" s="1012" t="str">
        <f t="shared" si="41"/>
        <v/>
      </c>
      <c r="AT66" s="1012" t="str">
        <f t="shared" si="42"/>
        <v/>
      </c>
      <c r="AU66" s="1012" t="str">
        <f t="shared" si="43"/>
        <v/>
      </c>
      <c r="AV66" s="1012" t="str">
        <f t="shared" si="44"/>
        <v/>
      </c>
      <c r="AW66" s="1012" t="str">
        <f t="shared" si="45"/>
        <v/>
      </c>
      <c r="AX66" s="1012" t="str">
        <f t="shared" si="46"/>
        <v/>
      </c>
      <c r="AY66" s="1012" t="str">
        <f t="shared" si="47"/>
        <v/>
      </c>
      <c r="AZ66" s="1012" t="str">
        <f t="shared" si="48"/>
        <v/>
      </c>
      <c r="BA66" s="1012" t="str">
        <f t="shared" si="49"/>
        <v/>
      </c>
      <c r="BB66" s="1012" t="str">
        <f t="shared" si="50"/>
        <v/>
      </c>
      <c r="BC66" s="1012" t="str">
        <f t="shared" si="51"/>
        <v/>
      </c>
      <c r="BD66" s="1012" t="str">
        <f t="shared" si="52"/>
        <v/>
      </c>
      <c r="BE66" s="1012" t="str">
        <f t="shared" si="53"/>
        <v/>
      </c>
      <c r="BF66" s="1012" t="str">
        <f t="shared" si="54"/>
        <v/>
      </c>
      <c r="BG66" s="1012" t="str">
        <f t="shared" si="55"/>
        <v/>
      </c>
      <c r="BH66" s="1012" t="str">
        <f t="shared" si="56"/>
        <v/>
      </c>
      <c r="BI66" s="1012" t="str">
        <f t="shared" si="57"/>
        <v/>
      </c>
      <c r="BJ66" s="1012" t="str">
        <f t="shared" si="58"/>
        <v/>
      </c>
      <c r="BK66" s="1012" t="str">
        <f t="shared" si="59"/>
        <v/>
      </c>
      <c r="BL66" s="1012" t="str">
        <f t="shared" si="60"/>
        <v/>
      </c>
      <c r="BM66" s="1012" t="str">
        <f t="shared" si="61"/>
        <v/>
      </c>
      <c r="BN66" s="1012" t="str">
        <f t="shared" si="62"/>
        <v/>
      </c>
      <c r="BO66" s="1012" t="str">
        <f t="shared" si="63"/>
        <v/>
      </c>
      <c r="BP66" s="1012" t="str">
        <f t="shared" si="64"/>
        <v/>
      </c>
      <c r="BQ66" s="1012" t="str">
        <f t="shared" si="65"/>
        <v/>
      </c>
      <c r="BR66" s="1012" t="str">
        <f t="shared" si="66"/>
        <v/>
      </c>
      <c r="BS66" s="1012" t="str">
        <f t="shared" si="67"/>
        <v/>
      </c>
      <c r="BT66" s="1012" t="str">
        <f t="shared" si="68"/>
        <v/>
      </c>
      <c r="BU66" s="1012" t="str">
        <f t="shared" si="69"/>
        <v/>
      </c>
      <c r="BV66" s="1012" t="str">
        <f t="shared" si="70"/>
        <v/>
      </c>
      <c r="BW66" s="1012" t="str">
        <f t="shared" si="71"/>
        <v/>
      </c>
      <c r="BX66" s="1012" t="str">
        <f t="shared" si="72"/>
        <v/>
      </c>
      <c r="BY66" s="1012" t="str">
        <f t="shared" si="73"/>
        <v/>
      </c>
      <c r="BZ66" s="1012" t="str">
        <f t="shared" si="74"/>
        <v/>
      </c>
      <c r="CA66" s="1012" t="str">
        <f t="shared" si="75"/>
        <v/>
      </c>
      <c r="CB66" s="1012" t="str">
        <f t="shared" si="76"/>
        <v/>
      </c>
      <c r="CC66" s="1012" t="str">
        <f t="shared" si="77"/>
        <v/>
      </c>
      <c r="CD66" s="1012" t="str">
        <f t="shared" si="78"/>
        <v/>
      </c>
      <c r="CE66" s="1012" t="str">
        <f t="shared" si="79"/>
        <v/>
      </c>
      <c r="CF66" s="1012" t="str">
        <f t="shared" si="80"/>
        <v/>
      </c>
      <c r="CG66" s="1012" t="str">
        <f t="shared" si="81"/>
        <v/>
      </c>
      <c r="CH66" s="1012" t="str">
        <f t="shared" si="82"/>
        <v/>
      </c>
      <c r="CI66" s="1012" t="str">
        <f t="shared" si="83"/>
        <v/>
      </c>
      <c r="CJ66" s="1012" t="str">
        <f t="shared" si="84"/>
        <v/>
      </c>
      <c r="CK66" s="1012" t="str">
        <f t="shared" si="85"/>
        <v/>
      </c>
      <c r="CL66" s="1012" t="str">
        <f t="shared" si="86"/>
        <v/>
      </c>
      <c r="CM66" s="996"/>
      <c r="CN66" s="995" t="s">
        <v>2854</v>
      </c>
      <c r="CO66" s="995" t="s">
        <v>2651</v>
      </c>
      <c r="CP66" s="995" t="s">
        <v>1008</v>
      </c>
      <c r="CQ66" s="995" t="s">
        <v>2855</v>
      </c>
      <c r="CR66" s="995" t="s">
        <v>272</v>
      </c>
      <c r="CS66" s="995" t="s">
        <v>2653</v>
      </c>
      <c r="CT66" s="995" t="s">
        <v>2654</v>
      </c>
      <c r="CU66" s="995" t="s">
        <v>2655</v>
      </c>
      <c r="CV66" s="999" t="s">
        <v>2656</v>
      </c>
    </row>
    <row r="67" spans="1:100">
      <c r="CM67" s="996"/>
      <c r="CN67" s="995" t="s">
        <v>2856</v>
      </c>
      <c r="CO67" s="995" t="s">
        <v>2651</v>
      </c>
      <c r="CP67" s="995" t="s">
        <v>1008</v>
      </c>
      <c r="CQ67" s="995" t="s">
        <v>22</v>
      </c>
      <c r="CR67" s="995" t="s">
        <v>22</v>
      </c>
      <c r="CS67" s="995" t="s">
        <v>2653</v>
      </c>
      <c r="CT67" s="995" t="s">
        <v>2654</v>
      </c>
      <c r="CU67" s="995" t="s">
        <v>2655</v>
      </c>
      <c r="CV67" s="999" t="s">
        <v>2656</v>
      </c>
    </row>
    <row r="68" spans="1:100">
      <c r="CM68" s="996"/>
      <c r="CN68" s="995" t="s">
        <v>2857</v>
      </c>
      <c r="CO68" s="995" t="s">
        <v>2651</v>
      </c>
      <c r="CP68" s="995" t="s">
        <v>1008</v>
      </c>
      <c r="CQ68" s="995" t="s">
        <v>2858</v>
      </c>
      <c r="CR68" s="995" t="s">
        <v>2859</v>
      </c>
      <c r="CS68" s="995" t="s">
        <v>2653</v>
      </c>
      <c r="CT68" s="995" t="s">
        <v>2654</v>
      </c>
      <c r="CU68" s="995" t="s">
        <v>2655</v>
      </c>
      <c r="CV68" s="999" t="s">
        <v>2656</v>
      </c>
    </row>
    <row r="69" spans="1:100">
      <c r="CM69" s="996"/>
      <c r="CN69" s="995" t="s">
        <v>2860</v>
      </c>
      <c r="CO69" s="995" t="s">
        <v>2651</v>
      </c>
      <c r="CP69" s="995" t="s">
        <v>1008</v>
      </c>
      <c r="CQ69" s="995" t="s">
        <v>2861</v>
      </c>
      <c r="CR69" s="995" t="s">
        <v>2862</v>
      </c>
      <c r="CS69" s="995" t="s">
        <v>2653</v>
      </c>
      <c r="CT69" s="995" t="s">
        <v>2654</v>
      </c>
      <c r="CU69" s="995" t="s">
        <v>2655</v>
      </c>
      <c r="CV69" s="999" t="s">
        <v>2656</v>
      </c>
    </row>
    <row r="70" spans="1:100" ht="21">
      <c r="A70" s="1034" t="s">
        <v>2863</v>
      </c>
      <c r="B70" s="1034"/>
      <c r="C70" s="1034"/>
      <c r="D70" s="1034"/>
      <c r="E70" s="1034"/>
      <c r="F70" s="1034"/>
      <c r="G70" s="1034"/>
      <c r="H70" s="1034"/>
      <c r="I70" s="1034"/>
      <c r="J70" s="1034"/>
      <c r="K70" s="1034"/>
      <c r="L70" s="1034"/>
      <c r="M70" s="1034"/>
      <c r="N70" s="1034"/>
      <c r="O70" s="1034"/>
      <c r="P70" s="1034"/>
      <c r="Q70" s="1034"/>
      <c r="R70" s="1034"/>
      <c r="S70" s="1034"/>
      <c r="CM70" s="996"/>
      <c r="CN70" s="995" t="s">
        <v>2864</v>
      </c>
      <c r="CO70" s="995" t="s">
        <v>2651</v>
      </c>
      <c r="CP70" s="995" t="s">
        <v>1008</v>
      </c>
      <c r="CQ70" s="995" t="s">
        <v>135</v>
      </c>
      <c r="CR70" s="995" t="s">
        <v>135</v>
      </c>
      <c r="CS70" s="995" t="s">
        <v>2653</v>
      </c>
      <c r="CT70" s="995" t="s">
        <v>2654</v>
      </c>
      <c r="CU70" s="995" t="s">
        <v>2655</v>
      </c>
      <c r="CV70" s="999" t="s">
        <v>2656</v>
      </c>
    </row>
    <row r="71" spans="1:100">
      <c r="CM71" s="996"/>
      <c r="CN71" s="995" t="s">
        <v>2865</v>
      </c>
      <c r="CO71" s="995" t="s">
        <v>2651</v>
      </c>
      <c r="CP71" s="995" t="s">
        <v>1008</v>
      </c>
      <c r="CQ71" s="995" t="s">
        <v>2866</v>
      </c>
      <c r="CR71" s="995" t="s">
        <v>2866</v>
      </c>
      <c r="CS71" s="995" t="s">
        <v>2653</v>
      </c>
      <c r="CT71" s="995" t="s">
        <v>2654</v>
      </c>
      <c r="CU71" s="995" t="s">
        <v>2655</v>
      </c>
      <c r="CV71" s="999" t="s">
        <v>2656</v>
      </c>
    </row>
    <row r="72" spans="1:100" ht="15.75">
      <c r="A72" s="1023"/>
      <c r="B72" s="1024"/>
      <c r="C72" s="1025" t="s">
        <v>2867</v>
      </c>
      <c r="D72" s="1024"/>
      <c r="E72" s="1024"/>
      <c r="F72" s="1024"/>
      <c r="G72" s="1024"/>
      <c r="H72" s="1024"/>
      <c r="I72" s="1024"/>
      <c r="J72" s="1024"/>
      <c r="K72" s="1024"/>
      <c r="L72" s="1024"/>
      <c r="M72" s="1024"/>
      <c r="N72" s="1024"/>
      <c r="O72" s="1024"/>
      <c r="P72" s="1024"/>
      <c r="Q72" s="1024"/>
      <c r="R72" s="1024"/>
      <c r="S72" s="1024"/>
      <c r="CM72" s="996"/>
      <c r="CN72" s="995" t="s">
        <v>2868</v>
      </c>
      <c r="CO72" s="995" t="s">
        <v>2651</v>
      </c>
      <c r="CP72" s="995" t="s">
        <v>1008</v>
      </c>
      <c r="CQ72" s="995" t="s">
        <v>2869</v>
      </c>
      <c r="CR72" s="995" t="s">
        <v>2869</v>
      </c>
      <c r="CS72" s="995" t="s">
        <v>2653</v>
      </c>
      <c r="CT72" s="995" t="s">
        <v>2654</v>
      </c>
      <c r="CU72" s="995" t="s">
        <v>2655</v>
      </c>
      <c r="CV72" s="999" t="s">
        <v>2656</v>
      </c>
    </row>
    <row r="73" spans="1:100" ht="15.75">
      <c r="A73" s="1023"/>
      <c r="B73" s="1024"/>
      <c r="C73" s="1025" t="s">
        <v>2870</v>
      </c>
      <c r="D73" s="1024"/>
      <c r="E73" s="1024"/>
      <c r="F73" s="1024"/>
      <c r="G73" s="1024"/>
      <c r="H73" s="1024"/>
      <c r="I73" s="1024"/>
      <c r="J73" s="1024"/>
      <c r="K73" s="1024"/>
      <c r="L73" s="1024"/>
      <c r="M73" s="1024"/>
      <c r="N73" s="1024"/>
      <c r="O73" s="1024"/>
      <c r="P73" s="1024"/>
      <c r="Q73" s="1024"/>
      <c r="R73" s="1024"/>
      <c r="S73" s="1024"/>
      <c r="CM73" s="996"/>
      <c r="CN73" s="995" t="s">
        <v>2871</v>
      </c>
      <c r="CO73" s="995" t="s">
        <v>2651</v>
      </c>
      <c r="CP73" s="995" t="s">
        <v>1008</v>
      </c>
      <c r="CQ73" s="995" t="s">
        <v>2275</v>
      </c>
      <c r="CR73" s="995" t="s">
        <v>2275</v>
      </c>
      <c r="CS73" s="995" t="s">
        <v>2653</v>
      </c>
      <c r="CT73" s="995" t="s">
        <v>2654</v>
      </c>
      <c r="CU73" s="995" t="s">
        <v>2655</v>
      </c>
      <c r="CV73" s="999" t="s">
        <v>2656</v>
      </c>
    </row>
    <row r="74" spans="1:100" ht="15.75">
      <c r="A74" s="1023"/>
      <c r="B74" s="1024"/>
      <c r="C74" s="1025" t="s">
        <v>2872</v>
      </c>
      <c r="D74" s="1024"/>
      <c r="E74" s="1024"/>
      <c r="F74" s="1024"/>
      <c r="G74" s="1024"/>
      <c r="H74" s="1024"/>
      <c r="I74" s="1024"/>
      <c r="J74" s="1024"/>
      <c r="K74" s="1024"/>
      <c r="L74" s="1024"/>
      <c r="M74" s="1024"/>
      <c r="N74" s="1024"/>
      <c r="O74" s="1024"/>
      <c r="P74" s="1024"/>
      <c r="Q74" s="1024"/>
      <c r="R74" s="1024"/>
      <c r="S74" s="1024"/>
      <c r="CM74" s="996"/>
      <c r="CN74" s="995" t="s">
        <v>2873</v>
      </c>
      <c r="CO74" s="995" t="s">
        <v>2651</v>
      </c>
      <c r="CP74" s="995" t="s">
        <v>1008</v>
      </c>
      <c r="CQ74" s="995" t="s">
        <v>2279</v>
      </c>
      <c r="CR74" s="995" t="s">
        <v>2279</v>
      </c>
      <c r="CS74" s="995" t="s">
        <v>2653</v>
      </c>
      <c r="CT74" s="995" t="s">
        <v>2654</v>
      </c>
      <c r="CU74" s="995" t="s">
        <v>2655</v>
      </c>
      <c r="CV74" s="999" t="s">
        <v>2656</v>
      </c>
    </row>
    <row r="75" spans="1:100" ht="15.75">
      <c r="A75" s="1023"/>
      <c r="B75" s="1024"/>
      <c r="C75" s="1025" t="s">
        <v>2874</v>
      </c>
      <c r="D75" s="1024"/>
      <c r="E75" s="1024"/>
      <c r="F75" s="1024"/>
      <c r="G75" s="1024"/>
      <c r="H75" s="1024"/>
      <c r="I75" s="1024"/>
      <c r="J75" s="1024"/>
      <c r="K75" s="1024"/>
      <c r="L75" s="1024"/>
      <c r="M75" s="1024"/>
      <c r="N75" s="1024"/>
      <c r="O75" s="1024"/>
      <c r="P75" s="1024"/>
      <c r="Q75" s="1024"/>
      <c r="R75" s="1024"/>
      <c r="S75" s="1024"/>
      <c r="CM75" s="996"/>
      <c r="CN75" s="995" t="s">
        <v>2875</v>
      </c>
      <c r="CO75" s="995" t="s">
        <v>2651</v>
      </c>
      <c r="CP75" s="995" t="s">
        <v>1008</v>
      </c>
      <c r="CQ75" s="995" t="s">
        <v>2280</v>
      </c>
      <c r="CR75" s="995" t="s">
        <v>2280</v>
      </c>
      <c r="CS75" s="995" t="s">
        <v>2653</v>
      </c>
      <c r="CT75" s="995" t="s">
        <v>2654</v>
      </c>
      <c r="CU75" s="995" t="s">
        <v>2655</v>
      </c>
      <c r="CV75" s="999" t="s">
        <v>2656</v>
      </c>
    </row>
    <row r="76" spans="1:100" ht="15.75">
      <c r="A76" s="1023"/>
      <c r="B76" s="1024"/>
      <c r="C76" s="1025" t="s">
        <v>2876</v>
      </c>
      <c r="D76" s="1024"/>
      <c r="E76" s="1024"/>
      <c r="F76" s="1024"/>
      <c r="G76" s="1024"/>
      <c r="H76" s="1024"/>
      <c r="I76" s="1024"/>
      <c r="J76" s="1024"/>
      <c r="K76" s="1024"/>
      <c r="L76" s="1024"/>
      <c r="M76" s="1024"/>
      <c r="N76" s="1024"/>
      <c r="O76" s="1024"/>
      <c r="P76" s="1024"/>
      <c r="Q76" s="1024"/>
      <c r="R76" s="1024"/>
      <c r="S76" s="1024"/>
      <c r="CM76" s="996"/>
      <c r="CN76" s="995" t="s">
        <v>2877</v>
      </c>
      <c r="CO76" s="995" t="s">
        <v>2651</v>
      </c>
      <c r="CP76" s="995" t="s">
        <v>1008</v>
      </c>
      <c r="CQ76" s="995" t="s">
        <v>2878</v>
      </c>
      <c r="CR76" s="995" t="s">
        <v>2878</v>
      </c>
      <c r="CS76" s="995" t="s">
        <v>2653</v>
      </c>
      <c r="CT76" s="995" t="s">
        <v>2654</v>
      </c>
      <c r="CU76" s="995" t="s">
        <v>2655</v>
      </c>
      <c r="CV76" s="999" t="s">
        <v>2656</v>
      </c>
    </row>
    <row r="77" spans="1:100" ht="15.75">
      <c r="A77" s="1023"/>
      <c r="B77" s="1024"/>
      <c r="C77" s="1025" t="s">
        <v>2879</v>
      </c>
      <c r="D77" s="1024"/>
      <c r="E77" s="1024"/>
      <c r="F77" s="1024"/>
      <c r="G77" s="1024"/>
      <c r="H77" s="1024"/>
      <c r="I77" s="1024"/>
      <c r="J77" s="1024"/>
      <c r="K77" s="1024"/>
      <c r="L77" s="1024"/>
      <c r="M77" s="1024"/>
      <c r="N77" s="1024"/>
      <c r="O77" s="1024"/>
      <c r="P77" s="1024"/>
      <c r="Q77" s="1024"/>
      <c r="R77" s="1024"/>
      <c r="S77" s="1024"/>
      <c r="CM77" s="996"/>
      <c r="CN77" s="995" t="s">
        <v>2880</v>
      </c>
      <c r="CO77" s="995" t="s">
        <v>2651</v>
      </c>
      <c r="CP77" s="995" t="s">
        <v>1008</v>
      </c>
      <c r="CQ77" s="995" t="s">
        <v>217</v>
      </c>
      <c r="CR77" s="995" t="s">
        <v>217</v>
      </c>
      <c r="CS77" s="995" t="s">
        <v>2653</v>
      </c>
      <c r="CT77" s="995" t="s">
        <v>2654</v>
      </c>
      <c r="CU77" s="995" t="s">
        <v>2655</v>
      </c>
      <c r="CV77" s="999" t="s">
        <v>2656</v>
      </c>
    </row>
    <row r="78" spans="1:100">
      <c r="CM78" s="996"/>
      <c r="CN78" s="995" t="s">
        <v>2881</v>
      </c>
      <c r="CO78" s="995" t="s">
        <v>2651</v>
      </c>
      <c r="CP78" s="995" t="s">
        <v>1008</v>
      </c>
      <c r="CQ78" s="995" t="s">
        <v>228</v>
      </c>
      <c r="CR78" s="995" t="s">
        <v>228</v>
      </c>
      <c r="CS78" s="995" t="s">
        <v>2653</v>
      </c>
      <c r="CT78" s="995" t="s">
        <v>2654</v>
      </c>
      <c r="CU78" s="995" t="s">
        <v>2655</v>
      </c>
      <c r="CV78" s="999" t="s">
        <v>2656</v>
      </c>
    </row>
    <row r="79" spans="1:100">
      <c r="CM79" s="996"/>
      <c r="CN79" s="995" t="s">
        <v>2882</v>
      </c>
      <c r="CO79" s="995" t="s">
        <v>2651</v>
      </c>
      <c r="CP79" s="995" t="s">
        <v>1008</v>
      </c>
      <c r="CQ79" s="995" t="s">
        <v>2883</v>
      </c>
      <c r="CR79" s="995" t="s">
        <v>2884</v>
      </c>
      <c r="CS79" s="995" t="s">
        <v>2653</v>
      </c>
      <c r="CT79" s="995" t="s">
        <v>2654</v>
      </c>
      <c r="CU79" s="995" t="s">
        <v>2655</v>
      </c>
      <c r="CV79" s="999" t="s">
        <v>2656</v>
      </c>
    </row>
    <row r="80" spans="1:100" ht="21">
      <c r="A80" s="1034" t="s">
        <v>2885</v>
      </c>
      <c r="B80" s="1034"/>
      <c r="C80" s="1034"/>
      <c r="D80" s="1034"/>
      <c r="E80" s="1034"/>
      <c r="F80" s="1034"/>
      <c r="G80" s="1034"/>
      <c r="H80" s="1034"/>
      <c r="I80" s="1034"/>
      <c r="J80" s="1034"/>
      <c r="K80" s="1034"/>
      <c r="L80" s="1034"/>
      <c r="M80" s="1034"/>
      <c r="N80" s="1034"/>
      <c r="O80" s="1034"/>
      <c r="P80" s="1034"/>
      <c r="Q80" s="1034"/>
      <c r="R80" s="1034"/>
      <c r="S80" s="1034"/>
      <c r="CM80" s="996"/>
      <c r="CN80" s="995" t="s">
        <v>2886</v>
      </c>
      <c r="CO80" s="995" t="s">
        <v>2651</v>
      </c>
      <c r="CP80" s="995" t="s">
        <v>1008</v>
      </c>
      <c r="CQ80" s="995" t="s">
        <v>2283</v>
      </c>
      <c r="CR80" s="995" t="s">
        <v>2283</v>
      </c>
      <c r="CS80" s="995" t="s">
        <v>2653</v>
      </c>
      <c r="CT80" s="995" t="s">
        <v>2654</v>
      </c>
      <c r="CU80" s="995" t="s">
        <v>2655</v>
      </c>
      <c r="CV80" s="999" t="s">
        <v>2656</v>
      </c>
    </row>
    <row r="81" spans="1:100" ht="15.75">
      <c r="A81" s="1026" t="s">
        <v>2887</v>
      </c>
      <c r="B81" s="1026" t="s">
        <v>2888</v>
      </c>
      <c r="C81" s="1026" t="s">
        <v>2889</v>
      </c>
      <c r="D81" s="1026" t="s">
        <v>2890</v>
      </c>
      <c r="CM81" s="996"/>
      <c r="CN81" s="995" t="s">
        <v>2891</v>
      </c>
      <c r="CO81" s="995" t="s">
        <v>2651</v>
      </c>
      <c r="CP81" s="995" t="s">
        <v>1008</v>
      </c>
      <c r="CQ81" s="995" t="s">
        <v>2285</v>
      </c>
      <c r="CR81" s="995" t="s">
        <v>2285</v>
      </c>
      <c r="CS81" s="995" t="s">
        <v>2653</v>
      </c>
      <c r="CT81" s="995" t="s">
        <v>2654</v>
      </c>
      <c r="CU81" s="995" t="s">
        <v>2655</v>
      </c>
      <c r="CV81" s="999" t="s">
        <v>2656</v>
      </c>
    </row>
    <row r="82" spans="1:100">
      <c r="A82" s="1027">
        <v>1</v>
      </c>
      <c r="B82" s="1028" t="s">
        <v>2892</v>
      </c>
      <c r="C82" s="1028" t="s">
        <v>2893</v>
      </c>
      <c r="D82" s="1028" t="s">
        <v>2894</v>
      </c>
      <c r="CM82" s="996"/>
      <c r="CN82" s="995" t="s">
        <v>2895</v>
      </c>
      <c r="CO82" s="995" t="s">
        <v>2651</v>
      </c>
      <c r="CP82" s="995" t="s">
        <v>1008</v>
      </c>
      <c r="CQ82" s="995" t="s">
        <v>2294</v>
      </c>
      <c r="CR82" s="995" t="s">
        <v>2294</v>
      </c>
      <c r="CS82" s="995" t="s">
        <v>2653</v>
      </c>
      <c r="CT82" s="995" t="s">
        <v>2654</v>
      </c>
      <c r="CU82" s="995" t="s">
        <v>2655</v>
      </c>
      <c r="CV82" s="999" t="s">
        <v>2656</v>
      </c>
    </row>
    <row r="83" spans="1:100">
      <c r="A83" s="1027">
        <v>2</v>
      </c>
      <c r="B83" s="1028" t="s">
        <v>2896</v>
      </c>
      <c r="C83" s="1028" t="s">
        <v>2893</v>
      </c>
      <c r="D83" s="1028" t="s">
        <v>2897</v>
      </c>
      <c r="CM83" s="996"/>
      <c r="CN83" s="995" t="s">
        <v>2898</v>
      </c>
      <c r="CO83" s="995" t="s">
        <v>2651</v>
      </c>
      <c r="CP83" s="995" t="s">
        <v>1008</v>
      </c>
      <c r="CQ83" s="995" t="s">
        <v>560</v>
      </c>
      <c r="CR83" s="995" t="s">
        <v>560</v>
      </c>
      <c r="CS83" s="995" t="s">
        <v>2653</v>
      </c>
      <c r="CT83" s="995" t="s">
        <v>2654</v>
      </c>
      <c r="CU83" s="995" t="s">
        <v>2655</v>
      </c>
      <c r="CV83" s="999" t="s">
        <v>2656</v>
      </c>
    </row>
    <row r="84" spans="1:100">
      <c r="A84" s="1027">
        <v>3</v>
      </c>
      <c r="B84" s="1028" t="s">
        <v>2899</v>
      </c>
      <c r="C84" s="1028" t="s">
        <v>2893</v>
      </c>
      <c r="D84" s="1028" t="s">
        <v>965</v>
      </c>
      <c r="CM84" s="996"/>
      <c r="CN84" s="995" t="s">
        <v>2900</v>
      </c>
      <c r="CO84" s="995" t="s">
        <v>2651</v>
      </c>
      <c r="CP84" s="995" t="s">
        <v>1008</v>
      </c>
      <c r="CQ84" s="995" t="s">
        <v>2901</v>
      </c>
      <c r="CR84" s="995" t="s">
        <v>2901</v>
      </c>
      <c r="CS84" s="995" t="s">
        <v>2724</v>
      </c>
      <c r="CT84" s="995" t="s">
        <v>2725</v>
      </c>
      <c r="CU84" s="995" t="s">
        <v>2655</v>
      </c>
      <c r="CV84" s="999" t="s">
        <v>2726</v>
      </c>
    </row>
    <row r="85" spans="1:100">
      <c r="A85" s="1027">
        <v>4</v>
      </c>
      <c r="B85" s="1028" t="s">
        <v>2902</v>
      </c>
      <c r="C85" s="1028" t="s">
        <v>2893</v>
      </c>
      <c r="D85" s="1028" t="s">
        <v>2903</v>
      </c>
      <c r="CM85" s="996"/>
      <c r="CN85" s="995" t="s">
        <v>2904</v>
      </c>
      <c r="CO85" s="995" t="s">
        <v>2651</v>
      </c>
      <c r="CP85" s="995" t="s">
        <v>1008</v>
      </c>
      <c r="CQ85" s="995" t="s">
        <v>561</v>
      </c>
      <c r="CR85" s="995" t="s">
        <v>561</v>
      </c>
      <c r="CS85" s="995" t="s">
        <v>2724</v>
      </c>
      <c r="CT85" s="995" t="s">
        <v>2725</v>
      </c>
      <c r="CU85" s="995" t="s">
        <v>2655</v>
      </c>
      <c r="CV85" s="999" t="s">
        <v>2726</v>
      </c>
    </row>
    <row r="86" spans="1:100">
      <c r="A86" s="1027">
        <v>5</v>
      </c>
      <c r="B86" s="1028" t="s">
        <v>2905</v>
      </c>
      <c r="C86" s="1028" t="s">
        <v>2893</v>
      </c>
      <c r="D86" s="1028" t="s">
        <v>2906</v>
      </c>
      <c r="CM86" s="996"/>
      <c r="CN86" s="995" t="s">
        <v>2907</v>
      </c>
      <c r="CO86" s="995" t="s">
        <v>2651</v>
      </c>
      <c r="CP86" s="995" t="s">
        <v>1008</v>
      </c>
      <c r="CQ86" s="995" t="s">
        <v>183</v>
      </c>
      <c r="CR86" s="995" t="s">
        <v>183</v>
      </c>
      <c r="CS86" s="995" t="s">
        <v>2653</v>
      </c>
      <c r="CT86" s="995" t="s">
        <v>2654</v>
      </c>
      <c r="CU86" s="995" t="s">
        <v>2655</v>
      </c>
      <c r="CV86" s="999" t="s">
        <v>2656</v>
      </c>
    </row>
    <row r="87" spans="1:100">
      <c r="A87" s="1027">
        <v>6</v>
      </c>
      <c r="B87" s="1028" t="s">
        <v>2908</v>
      </c>
      <c r="C87" s="1028" t="s">
        <v>2909</v>
      </c>
      <c r="D87" s="1028" t="s">
        <v>2910</v>
      </c>
      <c r="CM87" s="996"/>
      <c r="CN87" s="995" t="s">
        <v>2911</v>
      </c>
      <c r="CO87" s="995" t="s">
        <v>2651</v>
      </c>
      <c r="CP87" s="995" t="s">
        <v>1008</v>
      </c>
      <c r="CQ87" s="995" t="s">
        <v>562</v>
      </c>
      <c r="CR87" s="995" t="s">
        <v>562</v>
      </c>
      <c r="CS87" s="995" t="s">
        <v>2653</v>
      </c>
      <c r="CT87" s="995" t="s">
        <v>2654</v>
      </c>
      <c r="CU87" s="995" t="s">
        <v>2655</v>
      </c>
      <c r="CV87" s="999" t="s">
        <v>2656</v>
      </c>
    </row>
    <row r="88" spans="1:100">
      <c r="A88" s="1027">
        <v>7</v>
      </c>
      <c r="B88" s="1028" t="s">
        <v>2912</v>
      </c>
      <c r="C88" s="1028" t="s">
        <v>2913</v>
      </c>
      <c r="D88" s="1028" t="s">
        <v>2914</v>
      </c>
      <c r="CM88" s="996"/>
      <c r="CN88" s="995" t="s">
        <v>2915</v>
      </c>
      <c r="CO88" s="995" t="s">
        <v>2651</v>
      </c>
      <c r="CP88" s="995" t="s">
        <v>1008</v>
      </c>
      <c r="CQ88" s="995" t="s">
        <v>2916</v>
      </c>
      <c r="CR88" s="995" t="s">
        <v>2917</v>
      </c>
      <c r="CS88" s="995" t="s">
        <v>2653</v>
      </c>
      <c r="CT88" s="995" t="s">
        <v>2654</v>
      </c>
      <c r="CU88" s="995" t="s">
        <v>2655</v>
      </c>
      <c r="CV88" s="999" t="s">
        <v>2656</v>
      </c>
    </row>
    <row r="89" spans="1:100">
      <c r="A89" s="1027">
        <v>8</v>
      </c>
      <c r="B89" s="1028" t="s">
        <v>2918</v>
      </c>
      <c r="C89" s="1028" t="s">
        <v>2919</v>
      </c>
      <c r="D89" s="1028" t="s">
        <v>2920</v>
      </c>
      <c r="CM89" s="996"/>
      <c r="CN89" s="995" t="s">
        <v>2921</v>
      </c>
      <c r="CO89" s="995" t="s">
        <v>2651</v>
      </c>
      <c r="CP89" s="995" t="s">
        <v>1008</v>
      </c>
      <c r="CQ89" s="995" t="s">
        <v>2922</v>
      </c>
      <c r="CR89" s="995" t="s">
        <v>2922</v>
      </c>
      <c r="CS89" s="995" t="s">
        <v>2653</v>
      </c>
      <c r="CT89" s="995" t="s">
        <v>2654</v>
      </c>
      <c r="CU89" s="995" t="s">
        <v>2655</v>
      </c>
      <c r="CV89" s="999" t="s">
        <v>2656</v>
      </c>
    </row>
    <row r="90" spans="1:100">
      <c r="A90" s="1027">
        <v>9</v>
      </c>
      <c r="B90" s="1028" t="s">
        <v>2923</v>
      </c>
      <c r="C90" s="1028" t="s">
        <v>2924</v>
      </c>
      <c r="D90" s="1028" t="s">
        <v>2925</v>
      </c>
      <c r="CM90" s="996"/>
      <c r="CN90" s="995" t="s">
        <v>2926</v>
      </c>
      <c r="CO90" s="995" t="s">
        <v>2651</v>
      </c>
      <c r="CP90" s="995" t="s">
        <v>1008</v>
      </c>
      <c r="CQ90" s="995" t="s">
        <v>2927</v>
      </c>
      <c r="CR90" s="995" t="s">
        <v>2928</v>
      </c>
      <c r="CS90" s="995" t="s">
        <v>2653</v>
      </c>
      <c r="CT90" s="995" t="s">
        <v>2654</v>
      </c>
      <c r="CU90" s="995" t="s">
        <v>2655</v>
      </c>
      <c r="CV90" s="999" t="s">
        <v>2656</v>
      </c>
    </row>
    <row r="91" spans="1:100">
      <c r="A91" s="1027">
        <v>10</v>
      </c>
      <c r="B91" s="1028" t="s">
        <v>2929</v>
      </c>
      <c r="C91" s="1028" t="s">
        <v>2930</v>
      </c>
      <c r="D91" s="1028" t="s">
        <v>2931</v>
      </c>
      <c r="CM91" s="996"/>
      <c r="CN91" s="995" t="s">
        <v>2932</v>
      </c>
      <c r="CO91" s="995" t="s">
        <v>2651</v>
      </c>
      <c r="CP91" s="995" t="s">
        <v>1008</v>
      </c>
      <c r="CQ91" s="995" t="s">
        <v>2933</v>
      </c>
      <c r="CR91" s="995" t="s">
        <v>2933</v>
      </c>
      <c r="CS91" s="995" t="s">
        <v>2653</v>
      </c>
      <c r="CT91" s="995" t="s">
        <v>2654</v>
      </c>
      <c r="CU91" s="995" t="s">
        <v>2655</v>
      </c>
      <c r="CV91" s="999" t="s">
        <v>2656</v>
      </c>
    </row>
    <row r="92" spans="1:100">
      <c r="CM92" s="996"/>
      <c r="CN92" s="995" t="s">
        <v>2934</v>
      </c>
      <c r="CO92" s="995" t="s">
        <v>2651</v>
      </c>
      <c r="CP92" s="995" t="s">
        <v>1008</v>
      </c>
      <c r="CQ92" s="995" t="s">
        <v>2935</v>
      </c>
      <c r="CR92" s="995" t="s">
        <v>2935</v>
      </c>
      <c r="CS92" s="995" t="s">
        <v>2653</v>
      </c>
      <c r="CT92" s="995" t="s">
        <v>2654</v>
      </c>
      <c r="CU92" s="995" t="s">
        <v>2655</v>
      </c>
      <c r="CV92" s="999" t="s">
        <v>2656</v>
      </c>
    </row>
    <row r="93" spans="1:100">
      <c r="CM93" s="996"/>
      <c r="CN93" s="995" t="s">
        <v>2936</v>
      </c>
      <c r="CO93" s="995" t="s">
        <v>2651</v>
      </c>
      <c r="CP93" s="995" t="s">
        <v>1008</v>
      </c>
      <c r="CQ93" s="995" t="s">
        <v>2937</v>
      </c>
      <c r="CR93" s="995" t="s">
        <v>2937</v>
      </c>
      <c r="CS93" s="995" t="s">
        <v>2653</v>
      </c>
      <c r="CT93" s="995" t="s">
        <v>2654</v>
      </c>
      <c r="CU93" s="995" t="s">
        <v>2655</v>
      </c>
      <c r="CV93" s="999" t="s">
        <v>2656</v>
      </c>
    </row>
    <row r="94" spans="1:100" ht="21">
      <c r="A94" s="1034" t="s">
        <v>2938</v>
      </c>
      <c r="B94" s="1034"/>
      <c r="C94" s="1034"/>
      <c r="D94" s="1034"/>
      <c r="E94" s="1034"/>
      <c r="F94" s="1034"/>
      <c r="G94" s="1034"/>
      <c r="H94" s="1034"/>
      <c r="I94" s="1034"/>
      <c r="J94" s="1034"/>
      <c r="K94" s="1034"/>
      <c r="L94" s="1034"/>
      <c r="M94" s="1034"/>
      <c r="N94" s="1034"/>
      <c r="O94" s="1034"/>
      <c r="P94" s="1034"/>
      <c r="Q94" s="1034"/>
      <c r="R94" s="1034"/>
      <c r="S94" s="1034"/>
      <c r="CM94" s="996"/>
      <c r="CN94" s="995" t="s">
        <v>2939</v>
      </c>
      <c r="CO94" s="995" t="s">
        <v>2651</v>
      </c>
      <c r="CP94" s="995" t="s">
        <v>1008</v>
      </c>
      <c r="CQ94" s="995" t="s">
        <v>2940</v>
      </c>
      <c r="CR94" s="995" t="s">
        <v>2941</v>
      </c>
      <c r="CS94" s="995" t="s">
        <v>2653</v>
      </c>
      <c r="CT94" s="995" t="s">
        <v>2654</v>
      </c>
      <c r="CU94" s="995" t="s">
        <v>2655</v>
      </c>
      <c r="CV94" s="999" t="s">
        <v>2656</v>
      </c>
    </row>
    <row r="95" spans="1:100">
      <c r="A95" s="1029"/>
      <c r="B95" s="1030"/>
      <c r="C95" s="1030" t="s">
        <v>2942</v>
      </c>
      <c r="D95" s="1030"/>
      <c r="E95" s="1030"/>
      <c r="F95" s="1030"/>
      <c r="G95" s="1030"/>
      <c r="H95" s="1030"/>
      <c r="I95" s="1030"/>
      <c r="J95" s="1030"/>
      <c r="K95" s="1030"/>
      <c r="L95" s="1030"/>
      <c r="M95" s="1030"/>
      <c r="N95" s="1030"/>
      <c r="O95" s="1030"/>
      <c r="P95" s="1030"/>
      <c r="Q95" s="1030"/>
      <c r="R95" s="1030"/>
      <c r="S95" s="1030"/>
      <c r="CM95" s="996"/>
      <c r="CN95" s="995" t="s">
        <v>2943</v>
      </c>
      <c r="CO95" s="995" t="s">
        <v>2651</v>
      </c>
      <c r="CP95" s="995" t="s">
        <v>1008</v>
      </c>
      <c r="CQ95" s="995" t="s">
        <v>2944</v>
      </c>
      <c r="CR95" s="995" t="s">
        <v>2944</v>
      </c>
      <c r="CS95" s="995" t="s">
        <v>2653</v>
      </c>
      <c r="CT95" s="995" t="s">
        <v>2654</v>
      </c>
      <c r="CU95" s="995" t="s">
        <v>2655</v>
      </c>
      <c r="CV95" s="999" t="s">
        <v>2656</v>
      </c>
    </row>
    <row r="96" spans="1:100">
      <c r="A96" s="1029"/>
      <c r="B96" s="1030"/>
      <c r="C96" s="1030" t="s">
        <v>2945</v>
      </c>
      <c r="D96" s="1030"/>
      <c r="E96" s="1030"/>
      <c r="F96" s="1030"/>
      <c r="G96" s="1030"/>
      <c r="H96" s="1030"/>
      <c r="I96" s="1030"/>
      <c r="J96" s="1030"/>
      <c r="K96" s="1030"/>
      <c r="L96" s="1030"/>
      <c r="M96" s="1030"/>
      <c r="N96" s="1030"/>
      <c r="O96" s="1030"/>
      <c r="P96" s="1030"/>
      <c r="Q96" s="1030"/>
      <c r="R96" s="1030"/>
      <c r="S96" s="1030"/>
      <c r="CM96" s="996"/>
      <c r="CN96" s="995" t="s">
        <v>2946</v>
      </c>
      <c r="CO96" s="995" t="s">
        <v>2651</v>
      </c>
      <c r="CP96" s="995" t="s">
        <v>1008</v>
      </c>
      <c r="CQ96" s="995" t="s">
        <v>285</v>
      </c>
      <c r="CR96" s="995" t="s">
        <v>285</v>
      </c>
      <c r="CS96" s="995" t="s">
        <v>2653</v>
      </c>
      <c r="CT96" s="995" t="s">
        <v>2654</v>
      </c>
      <c r="CU96" s="995" t="s">
        <v>2655</v>
      </c>
      <c r="CV96" s="999" t="s">
        <v>2656</v>
      </c>
    </row>
    <row r="97" spans="1:100">
      <c r="A97" s="1029"/>
      <c r="B97" s="1030"/>
      <c r="C97" s="1030" t="s">
        <v>2947</v>
      </c>
      <c r="D97" s="1030"/>
      <c r="E97" s="1030"/>
      <c r="F97" s="1030"/>
      <c r="G97" s="1030"/>
      <c r="H97" s="1030"/>
      <c r="I97" s="1030"/>
      <c r="J97" s="1030"/>
      <c r="K97" s="1030"/>
      <c r="L97" s="1030"/>
      <c r="M97" s="1030"/>
      <c r="N97" s="1030"/>
      <c r="O97" s="1030"/>
      <c r="P97" s="1030"/>
      <c r="Q97" s="1030"/>
      <c r="R97" s="1030"/>
      <c r="S97" s="1030"/>
      <c r="CM97" s="996"/>
      <c r="CN97" s="995" t="s">
        <v>2948</v>
      </c>
      <c r="CO97" s="995" t="s">
        <v>2651</v>
      </c>
      <c r="CP97" s="995" t="s">
        <v>1008</v>
      </c>
      <c r="CQ97" s="995" t="s">
        <v>2949</v>
      </c>
      <c r="CR97" s="995" t="s">
        <v>2949</v>
      </c>
      <c r="CS97" s="995" t="s">
        <v>2724</v>
      </c>
      <c r="CT97" s="995" t="s">
        <v>2725</v>
      </c>
      <c r="CU97" s="995" t="s">
        <v>2655</v>
      </c>
      <c r="CV97" s="999" t="s">
        <v>2726</v>
      </c>
    </row>
    <row r="98" spans="1:100">
      <c r="A98" s="1029"/>
      <c r="B98" s="1030"/>
      <c r="C98" s="1030" t="s">
        <v>2950</v>
      </c>
      <c r="D98" s="1030"/>
      <c r="E98" s="1030"/>
      <c r="F98" s="1030"/>
      <c r="G98" s="1030"/>
      <c r="H98" s="1030"/>
      <c r="I98" s="1030"/>
      <c r="J98" s="1030"/>
      <c r="K98" s="1030"/>
      <c r="L98" s="1030"/>
      <c r="M98" s="1030"/>
      <c r="N98" s="1030"/>
      <c r="O98" s="1030"/>
      <c r="P98" s="1030"/>
      <c r="Q98" s="1030"/>
      <c r="R98" s="1030"/>
      <c r="S98" s="1030"/>
      <c r="CM98" s="996"/>
      <c r="CN98" s="995" t="s">
        <v>2951</v>
      </c>
      <c r="CO98" s="995" t="s">
        <v>2651</v>
      </c>
      <c r="CP98" s="995" t="s">
        <v>1008</v>
      </c>
      <c r="CQ98" s="995" t="s">
        <v>2952</v>
      </c>
      <c r="CR98" s="995" t="s">
        <v>2634</v>
      </c>
      <c r="CS98" s="995" t="s">
        <v>2653</v>
      </c>
      <c r="CT98" s="995" t="s">
        <v>2654</v>
      </c>
      <c r="CU98" s="995" t="s">
        <v>2655</v>
      </c>
      <c r="CV98" s="999" t="s">
        <v>2656</v>
      </c>
    </row>
    <row r="99" spans="1:100">
      <c r="A99" s="1029"/>
      <c r="B99" s="1030"/>
      <c r="C99" s="1030" t="s">
        <v>2953</v>
      </c>
      <c r="D99" s="1030"/>
      <c r="E99" s="1030"/>
      <c r="F99" s="1030"/>
      <c r="G99" s="1030"/>
      <c r="H99" s="1030"/>
      <c r="I99" s="1030"/>
      <c r="J99" s="1030"/>
      <c r="K99" s="1030"/>
      <c r="L99" s="1030"/>
      <c r="M99" s="1030"/>
      <c r="N99" s="1030"/>
      <c r="O99" s="1030"/>
      <c r="P99" s="1030"/>
      <c r="Q99" s="1030"/>
      <c r="R99" s="1030"/>
      <c r="S99" s="1030"/>
      <c r="CM99" s="996"/>
      <c r="CN99" s="995" t="s">
        <v>2954</v>
      </c>
      <c r="CO99" s="995" t="s">
        <v>2651</v>
      </c>
      <c r="CP99" s="995" t="s">
        <v>1008</v>
      </c>
      <c r="CQ99" s="995" t="s">
        <v>2955</v>
      </c>
      <c r="CR99" s="995" t="s">
        <v>2956</v>
      </c>
      <c r="CS99" s="995" t="s">
        <v>2653</v>
      </c>
      <c r="CT99" s="995" t="s">
        <v>2654</v>
      </c>
      <c r="CU99" s="995" t="s">
        <v>2655</v>
      </c>
      <c r="CV99" s="999" t="s">
        <v>2656</v>
      </c>
    </row>
    <row r="100" spans="1:100">
      <c r="A100" s="1029"/>
      <c r="B100" s="1030"/>
      <c r="C100" s="1030" t="s">
        <v>2957</v>
      </c>
      <c r="D100" s="1030"/>
      <c r="E100" s="1030"/>
      <c r="F100" s="1030"/>
      <c r="G100" s="1030"/>
      <c r="H100" s="1030"/>
      <c r="I100" s="1030"/>
      <c r="J100" s="1030"/>
      <c r="K100" s="1030"/>
      <c r="L100" s="1030"/>
      <c r="M100" s="1030"/>
      <c r="N100" s="1030"/>
      <c r="O100" s="1030"/>
      <c r="P100" s="1030"/>
      <c r="Q100" s="1030"/>
      <c r="R100" s="1030"/>
      <c r="S100" s="1030"/>
      <c r="CM100" s="996"/>
      <c r="CN100" s="995" t="s">
        <v>2958</v>
      </c>
      <c r="CO100" s="995" t="s">
        <v>2651</v>
      </c>
      <c r="CP100" s="995" t="s">
        <v>1008</v>
      </c>
      <c r="CQ100" s="995" t="s">
        <v>2959</v>
      </c>
      <c r="CR100" s="995" t="s">
        <v>2960</v>
      </c>
      <c r="CS100" s="995" t="s">
        <v>2653</v>
      </c>
      <c r="CT100" s="995" t="s">
        <v>2654</v>
      </c>
      <c r="CU100" s="995" t="s">
        <v>2655</v>
      </c>
      <c r="CV100" s="999" t="s">
        <v>2656</v>
      </c>
    </row>
    <row r="101" spans="1:100">
      <c r="CM101" s="996"/>
      <c r="CN101" s="995" t="s">
        <v>2961</v>
      </c>
      <c r="CO101" s="995" t="s">
        <v>2651</v>
      </c>
      <c r="CP101" s="995" t="s">
        <v>1008</v>
      </c>
      <c r="CQ101" s="995" t="s">
        <v>2962</v>
      </c>
      <c r="CR101" s="995" t="s">
        <v>2963</v>
      </c>
      <c r="CS101" s="995" t="s">
        <v>2653</v>
      </c>
      <c r="CT101" s="995" t="s">
        <v>2654</v>
      </c>
      <c r="CU101" s="995" t="s">
        <v>2655</v>
      </c>
      <c r="CV101" s="999" t="s">
        <v>2656</v>
      </c>
    </row>
    <row r="102" spans="1:100">
      <c r="CM102" s="996"/>
      <c r="CN102" s="995" t="s">
        <v>2964</v>
      </c>
      <c r="CO102" s="995" t="s">
        <v>2651</v>
      </c>
      <c r="CP102" s="995" t="s">
        <v>1008</v>
      </c>
      <c r="CQ102" s="995" t="s">
        <v>2965</v>
      </c>
      <c r="CR102" s="995" t="s">
        <v>2966</v>
      </c>
      <c r="CS102" s="995" t="s">
        <v>2653</v>
      </c>
      <c r="CT102" s="995" t="s">
        <v>2654</v>
      </c>
      <c r="CU102" s="995" t="s">
        <v>2655</v>
      </c>
      <c r="CV102" s="999" t="s">
        <v>2656</v>
      </c>
    </row>
    <row r="103" spans="1:100">
      <c r="CM103" s="996"/>
      <c r="CN103" s="995" t="s">
        <v>2967</v>
      </c>
      <c r="CO103" s="995" t="s">
        <v>2651</v>
      </c>
      <c r="CP103" s="995" t="s">
        <v>1008</v>
      </c>
      <c r="CQ103" s="995" t="s">
        <v>2968</v>
      </c>
      <c r="CR103" s="995" t="s">
        <v>2969</v>
      </c>
      <c r="CS103" s="995" t="s">
        <v>2653</v>
      </c>
      <c r="CT103" s="995" t="s">
        <v>2654</v>
      </c>
      <c r="CU103" s="995" t="s">
        <v>2655</v>
      </c>
      <c r="CV103" s="999" t="s">
        <v>2656</v>
      </c>
    </row>
    <row r="104" spans="1:100">
      <c r="CM104" s="996"/>
      <c r="CN104" s="995" t="s">
        <v>2970</v>
      </c>
      <c r="CO104" s="995" t="s">
        <v>2651</v>
      </c>
      <c r="CP104" s="995" t="s">
        <v>1008</v>
      </c>
      <c r="CQ104" s="995" t="s">
        <v>2971</v>
      </c>
      <c r="CR104" s="995" t="s">
        <v>2972</v>
      </c>
      <c r="CS104" s="995" t="s">
        <v>2653</v>
      </c>
      <c r="CT104" s="995" t="s">
        <v>2654</v>
      </c>
      <c r="CU104" s="995" t="s">
        <v>2655</v>
      </c>
      <c r="CV104" s="999" t="s">
        <v>2656</v>
      </c>
    </row>
    <row r="105" spans="1:100">
      <c r="CM105" s="996"/>
      <c r="CN105" s="995" t="s">
        <v>2973</v>
      </c>
      <c r="CO105" s="995" t="s">
        <v>2651</v>
      </c>
      <c r="CP105" s="995" t="s">
        <v>1008</v>
      </c>
      <c r="CQ105" s="995" t="s">
        <v>2974</v>
      </c>
      <c r="CR105" s="995" t="s">
        <v>2975</v>
      </c>
      <c r="CS105" s="995" t="s">
        <v>2653</v>
      </c>
      <c r="CT105" s="995" t="s">
        <v>2654</v>
      </c>
      <c r="CU105" s="995" t="s">
        <v>2655</v>
      </c>
      <c r="CV105" s="999" t="s">
        <v>2656</v>
      </c>
    </row>
    <row r="106" spans="1:100">
      <c r="CM106" s="996"/>
      <c r="CN106" s="995" t="s">
        <v>2976</v>
      </c>
      <c r="CO106" s="995" t="s">
        <v>2651</v>
      </c>
      <c r="CP106" s="995" t="s">
        <v>1008</v>
      </c>
      <c r="CQ106" s="995" t="s">
        <v>2977</v>
      </c>
      <c r="CR106" s="995" t="s">
        <v>2978</v>
      </c>
      <c r="CS106" s="995" t="s">
        <v>2653</v>
      </c>
      <c r="CT106" s="995" t="s">
        <v>2654</v>
      </c>
      <c r="CU106" s="995" t="s">
        <v>2655</v>
      </c>
      <c r="CV106" s="999" t="s">
        <v>2656</v>
      </c>
    </row>
    <row r="107" spans="1:100">
      <c r="CM107" s="996"/>
      <c r="CN107" s="995" t="s">
        <v>2979</v>
      </c>
      <c r="CO107" s="995" t="s">
        <v>2651</v>
      </c>
      <c r="CP107" s="995" t="s">
        <v>1008</v>
      </c>
      <c r="CQ107" s="995" t="s">
        <v>2980</v>
      </c>
      <c r="CR107" s="995" t="s">
        <v>119</v>
      </c>
      <c r="CS107" s="995" t="s">
        <v>2653</v>
      </c>
      <c r="CT107" s="995" t="s">
        <v>2654</v>
      </c>
      <c r="CU107" s="995" t="s">
        <v>2655</v>
      </c>
      <c r="CV107" s="999" t="s">
        <v>2656</v>
      </c>
    </row>
    <row r="108" spans="1:100">
      <c r="CM108" s="996"/>
      <c r="CN108" s="995" t="s">
        <v>2981</v>
      </c>
      <c r="CO108" s="995" t="s">
        <v>2651</v>
      </c>
      <c r="CP108" s="995" t="s">
        <v>1008</v>
      </c>
      <c r="CQ108" s="995" t="s">
        <v>2982</v>
      </c>
      <c r="CR108" s="995" t="s">
        <v>2982</v>
      </c>
      <c r="CS108" s="995" t="s">
        <v>2653</v>
      </c>
      <c r="CT108" s="995" t="s">
        <v>2654</v>
      </c>
      <c r="CU108" s="995" t="s">
        <v>2655</v>
      </c>
      <c r="CV108" s="999" t="s">
        <v>2656</v>
      </c>
    </row>
    <row r="109" spans="1:100">
      <c r="CM109" s="996"/>
      <c r="CN109" s="995" t="s">
        <v>2983</v>
      </c>
      <c r="CO109" s="995" t="s">
        <v>2651</v>
      </c>
      <c r="CP109" s="995" t="s">
        <v>1008</v>
      </c>
      <c r="CQ109" s="995" t="s">
        <v>2313</v>
      </c>
      <c r="CR109" s="995" t="s">
        <v>2313</v>
      </c>
      <c r="CS109" s="995" t="s">
        <v>2653</v>
      </c>
      <c r="CT109" s="995" t="s">
        <v>2654</v>
      </c>
      <c r="CU109" s="995" t="s">
        <v>2655</v>
      </c>
      <c r="CV109" s="999" t="s">
        <v>2656</v>
      </c>
    </row>
    <row r="110" spans="1:100">
      <c r="CM110" s="996"/>
      <c r="CN110" s="995" t="s">
        <v>2984</v>
      </c>
      <c r="CO110" s="995" t="s">
        <v>2651</v>
      </c>
      <c r="CP110" s="995" t="s">
        <v>1008</v>
      </c>
      <c r="CQ110" s="995" t="s">
        <v>2985</v>
      </c>
      <c r="CR110" s="995" t="s">
        <v>2985</v>
      </c>
      <c r="CS110" s="995" t="s">
        <v>2653</v>
      </c>
      <c r="CT110" s="995" t="s">
        <v>2654</v>
      </c>
      <c r="CU110" s="995" t="s">
        <v>2655</v>
      </c>
      <c r="CV110" s="999" t="s">
        <v>2656</v>
      </c>
    </row>
    <row r="111" spans="1:100">
      <c r="CM111" s="996"/>
      <c r="CN111" s="995" t="s">
        <v>2986</v>
      </c>
      <c r="CO111" s="995" t="s">
        <v>2651</v>
      </c>
      <c r="CP111" s="995" t="s">
        <v>1008</v>
      </c>
      <c r="CQ111" s="995" t="s">
        <v>2987</v>
      </c>
      <c r="CR111" s="995" t="s">
        <v>2987</v>
      </c>
      <c r="CS111" s="995" t="s">
        <v>2653</v>
      </c>
      <c r="CT111" s="995" t="s">
        <v>2654</v>
      </c>
      <c r="CU111" s="995" t="s">
        <v>2655</v>
      </c>
      <c r="CV111" s="999" t="s">
        <v>2656</v>
      </c>
    </row>
    <row r="112" spans="1:100">
      <c r="CM112" s="996"/>
      <c r="CN112" s="995" t="s">
        <v>2988</v>
      </c>
      <c r="CO112" s="995" t="s">
        <v>2651</v>
      </c>
      <c r="CP112" s="995" t="s">
        <v>1008</v>
      </c>
      <c r="CQ112" s="995" t="s">
        <v>2989</v>
      </c>
      <c r="CR112" s="995" t="s">
        <v>2989</v>
      </c>
      <c r="CS112" s="995" t="s">
        <v>2653</v>
      </c>
      <c r="CT112" s="995" t="s">
        <v>2654</v>
      </c>
      <c r="CU112" s="995" t="s">
        <v>2655</v>
      </c>
      <c r="CV112" s="999" t="s">
        <v>2656</v>
      </c>
    </row>
    <row r="113" spans="91:100">
      <c r="CM113" s="996"/>
      <c r="CN113" s="995" t="s">
        <v>2990</v>
      </c>
      <c r="CO113" s="995" t="s">
        <v>2651</v>
      </c>
      <c r="CP113" s="995" t="s">
        <v>1008</v>
      </c>
      <c r="CQ113" s="995" t="s">
        <v>2317</v>
      </c>
      <c r="CR113" s="995" t="s">
        <v>2317</v>
      </c>
      <c r="CS113" s="995" t="s">
        <v>2653</v>
      </c>
      <c r="CT113" s="995" t="s">
        <v>2654</v>
      </c>
      <c r="CU113" s="995" t="s">
        <v>2655</v>
      </c>
      <c r="CV113" s="999" t="s">
        <v>2656</v>
      </c>
    </row>
    <row r="114" spans="91:100">
      <c r="CM114" s="996"/>
      <c r="CN114" s="995" t="s">
        <v>2991</v>
      </c>
      <c r="CO114" s="995" t="s">
        <v>2651</v>
      </c>
      <c r="CP114" s="995" t="s">
        <v>1008</v>
      </c>
      <c r="CQ114" s="995" t="s">
        <v>2318</v>
      </c>
      <c r="CR114" s="995" t="s">
        <v>2318</v>
      </c>
      <c r="CS114" s="995" t="s">
        <v>2653</v>
      </c>
      <c r="CT114" s="995" t="s">
        <v>2654</v>
      </c>
      <c r="CU114" s="995" t="s">
        <v>2655</v>
      </c>
      <c r="CV114" s="999" t="s">
        <v>2656</v>
      </c>
    </row>
    <row r="115" spans="91:100">
      <c r="CM115" s="996"/>
      <c r="CN115" s="995" t="s">
        <v>2992</v>
      </c>
      <c r="CO115" s="995" t="s">
        <v>2651</v>
      </c>
      <c r="CP115" s="995" t="s">
        <v>1008</v>
      </c>
      <c r="CQ115" s="995" t="s">
        <v>2993</v>
      </c>
      <c r="CR115" s="995" t="s">
        <v>2994</v>
      </c>
      <c r="CS115" s="995" t="s">
        <v>2653</v>
      </c>
      <c r="CT115" s="995" t="s">
        <v>2654</v>
      </c>
      <c r="CU115" s="995" t="s">
        <v>2655</v>
      </c>
      <c r="CV115" s="999" t="s">
        <v>2656</v>
      </c>
    </row>
    <row r="116" spans="91:100">
      <c r="CM116" s="996"/>
      <c r="CN116" s="995" t="s">
        <v>2995</v>
      </c>
      <c r="CO116" s="995" t="s">
        <v>2651</v>
      </c>
      <c r="CP116" s="995" t="s">
        <v>1008</v>
      </c>
      <c r="CQ116" s="995" t="s">
        <v>2996</v>
      </c>
      <c r="CR116" s="995" t="s">
        <v>2997</v>
      </c>
      <c r="CS116" s="995" t="s">
        <v>2653</v>
      </c>
      <c r="CT116" s="995" t="s">
        <v>2654</v>
      </c>
      <c r="CU116" s="995" t="s">
        <v>2655</v>
      </c>
      <c r="CV116" s="999" t="s">
        <v>2656</v>
      </c>
    </row>
    <row r="117" spans="91:100">
      <c r="CM117" s="996"/>
      <c r="CN117" s="995" t="s">
        <v>2998</v>
      </c>
      <c r="CO117" s="995" t="s">
        <v>2651</v>
      </c>
      <c r="CP117" s="995" t="s">
        <v>1008</v>
      </c>
      <c r="CQ117" s="995" t="s">
        <v>2321</v>
      </c>
      <c r="CR117" s="995" t="s">
        <v>2321</v>
      </c>
      <c r="CS117" s="995" t="s">
        <v>2653</v>
      </c>
      <c r="CT117" s="995" t="s">
        <v>2654</v>
      </c>
      <c r="CU117" s="995" t="s">
        <v>2655</v>
      </c>
      <c r="CV117" s="999" t="s">
        <v>2656</v>
      </c>
    </row>
    <row r="118" spans="91:100">
      <c r="CM118" s="996"/>
      <c r="CN118" s="995" t="s">
        <v>2999</v>
      </c>
      <c r="CO118" s="995" t="s">
        <v>2651</v>
      </c>
      <c r="CP118" s="995" t="s">
        <v>1008</v>
      </c>
      <c r="CQ118" s="995" t="s">
        <v>2324</v>
      </c>
      <c r="CR118" s="995" t="s">
        <v>2324</v>
      </c>
      <c r="CS118" s="995" t="s">
        <v>2653</v>
      </c>
      <c r="CT118" s="995" t="s">
        <v>2654</v>
      </c>
      <c r="CU118" s="995" t="s">
        <v>2655</v>
      </c>
      <c r="CV118" s="999" t="s">
        <v>2656</v>
      </c>
    </row>
    <row r="119" spans="91:100">
      <c r="CM119" s="996"/>
      <c r="CN119" s="995" t="s">
        <v>3000</v>
      </c>
      <c r="CO119" s="995" t="s">
        <v>2651</v>
      </c>
      <c r="CP119" s="995" t="s">
        <v>1008</v>
      </c>
      <c r="CQ119" s="995" t="s">
        <v>2327</v>
      </c>
      <c r="CR119" s="995" t="s">
        <v>2327</v>
      </c>
      <c r="CS119" s="995" t="s">
        <v>2653</v>
      </c>
      <c r="CT119" s="995" t="s">
        <v>2654</v>
      </c>
      <c r="CU119" s="995" t="s">
        <v>2655</v>
      </c>
      <c r="CV119" s="999" t="s">
        <v>2656</v>
      </c>
    </row>
    <row r="120" spans="91:100">
      <c r="CM120" s="996"/>
      <c r="CN120" s="995" t="s">
        <v>3001</v>
      </c>
      <c r="CO120" s="995" t="s">
        <v>2651</v>
      </c>
      <c r="CP120" s="995" t="s">
        <v>1008</v>
      </c>
      <c r="CQ120" s="995" t="s">
        <v>2328</v>
      </c>
      <c r="CR120" s="995" t="s">
        <v>2328</v>
      </c>
      <c r="CS120" s="995" t="s">
        <v>2653</v>
      </c>
      <c r="CT120" s="995" t="s">
        <v>2654</v>
      </c>
      <c r="CU120" s="995" t="s">
        <v>2655</v>
      </c>
      <c r="CV120" s="999" t="s">
        <v>2656</v>
      </c>
    </row>
    <row r="121" spans="91:100">
      <c r="CM121" s="996"/>
      <c r="CN121" s="995" t="s">
        <v>3002</v>
      </c>
      <c r="CO121" s="995" t="s">
        <v>2651</v>
      </c>
      <c r="CP121" s="995" t="s">
        <v>1008</v>
      </c>
      <c r="CQ121" s="995" t="s">
        <v>564</v>
      </c>
      <c r="CR121" s="995" t="s">
        <v>564</v>
      </c>
      <c r="CS121" s="995" t="s">
        <v>2724</v>
      </c>
      <c r="CT121" s="995" t="s">
        <v>2725</v>
      </c>
      <c r="CU121" s="995" t="s">
        <v>2655</v>
      </c>
      <c r="CV121" s="999" t="s">
        <v>2726</v>
      </c>
    </row>
    <row r="122" spans="91:100">
      <c r="CM122" s="996"/>
      <c r="CN122" s="995" t="s">
        <v>3003</v>
      </c>
      <c r="CO122" s="995" t="s">
        <v>2651</v>
      </c>
      <c r="CP122" s="995" t="s">
        <v>1008</v>
      </c>
      <c r="CQ122" s="995" t="s">
        <v>167</v>
      </c>
      <c r="CR122" s="995" t="s">
        <v>167</v>
      </c>
      <c r="CS122" s="995" t="s">
        <v>2653</v>
      </c>
      <c r="CT122" s="995" t="s">
        <v>2654</v>
      </c>
      <c r="CU122" s="995" t="s">
        <v>2655</v>
      </c>
      <c r="CV122" s="999" t="s">
        <v>2656</v>
      </c>
    </row>
    <row r="123" spans="91:100">
      <c r="CM123" s="996"/>
      <c r="CN123" s="995" t="s">
        <v>3004</v>
      </c>
      <c r="CO123" s="995" t="s">
        <v>2651</v>
      </c>
      <c r="CP123" s="995" t="s">
        <v>1008</v>
      </c>
      <c r="CQ123" s="995" t="s">
        <v>276</v>
      </c>
      <c r="CR123" s="995" t="s">
        <v>276</v>
      </c>
      <c r="CS123" s="995" t="s">
        <v>2653</v>
      </c>
      <c r="CT123" s="995" t="s">
        <v>2654</v>
      </c>
      <c r="CU123" s="995" t="s">
        <v>2655</v>
      </c>
      <c r="CV123" s="999" t="s">
        <v>2656</v>
      </c>
    </row>
    <row r="124" spans="91:100">
      <c r="CM124" s="996"/>
      <c r="CN124" s="995" t="s">
        <v>3005</v>
      </c>
      <c r="CO124" s="995" t="s">
        <v>2651</v>
      </c>
      <c r="CP124" s="995" t="s">
        <v>1008</v>
      </c>
      <c r="CQ124" s="995" t="s">
        <v>250</v>
      </c>
      <c r="CR124" s="995" t="s">
        <v>250</v>
      </c>
      <c r="CS124" s="995" t="s">
        <v>2653</v>
      </c>
      <c r="CT124" s="995" t="s">
        <v>2654</v>
      </c>
      <c r="CU124" s="995" t="s">
        <v>2655</v>
      </c>
      <c r="CV124" s="999" t="s">
        <v>2656</v>
      </c>
    </row>
    <row r="125" spans="91:100">
      <c r="CM125" s="996"/>
      <c r="CN125" s="995" t="s">
        <v>3006</v>
      </c>
      <c r="CO125" s="995" t="s">
        <v>2651</v>
      </c>
      <c r="CP125" s="995" t="s">
        <v>1008</v>
      </c>
      <c r="CQ125" s="995" t="s">
        <v>3007</v>
      </c>
      <c r="CR125" s="995" t="s">
        <v>1226</v>
      </c>
      <c r="CS125" s="995" t="s">
        <v>2653</v>
      </c>
      <c r="CT125" s="995" t="s">
        <v>2654</v>
      </c>
      <c r="CU125" s="995" t="s">
        <v>2655</v>
      </c>
      <c r="CV125" s="999" t="s">
        <v>2656</v>
      </c>
    </row>
    <row r="126" spans="91:100">
      <c r="CM126" s="996"/>
      <c r="CN126" s="995" t="s">
        <v>3008</v>
      </c>
      <c r="CO126" s="995" t="s">
        <v>2651</v>
      </c>
      <c r="CP126" s="995" t="s">
        <v>1008</v>
      </c>
      <c r="CQ126" s="995" t="s">
        <v>3009</v>
      </c>
      <c r="CR126" s="995" t="s">
        <v>3009</v>
      </c>
      <c r="CS126" s="995" t="s">
        <v>2653</v>
      </c>
      <c r="CT126" s="995" t="s">
        <v>2654</v>
      </c>
      <c r="CU126" s="995" t="s">
        <v>2655</v>
      </c>
      <c r="CV126" s="999" t="s">
        <v>2656</v>
      </c>
    </row>
    <row r="127" spans="91:100">
      <c r="CM127" s="996"/>
      <c r="CN127" s="995" t="s">
        <v>3010</v>
      </c>
      <c r="CO127" s="995" t="s">
        <v>2651</v>
      </c>
      <c r="CP127" s="995" t="s">
        <v>1008</v>
      </c>
      <c r="CQ127" s="995" t="s">
        <v>3011</v>
      </c>
      <c r="CR127" s="995" t="s">
        <v>3011</v>
      </c>
      <c r="CS127" s="995" t="s">
        <v>2653</v>
      </c>
      <c r="CT127" s="995" t="s">
        <v>2654</v>
      </c>
      <c r="CU127" s="995" t="s">
        <v>2655</v>
      </c>
      <c r="CV127" s="999" t="s">
        <v>2656</v>
      </c>
    </row>
    <row r="128" spans="91:100">
      <c r="CM128" s="996"/>
      <c r="CN128" s="995" t="s">
        <v>3012</v>
      </c>
      <c r="CO128" s="995" t="s">
        <v>2651</v>
      </c>
      <c r="CP128" s="995" t="s">
        <v>1008</v>
      </c>
      <c r="CQ128" s="995" t="s">
        <v>3013</v>
      </c>
      <c r="CR128" s="995" t="s">
        <v>3013</v>
      </c>
      <c r="CS128" s="995" t="s">
        <v>2653</v>
      </c>
      <c r="CT128" s="995" t="s">
        <v>2654</v>
      </c>
      <c r="CU128" s="995" t="s">
        <v>2655</v>
      </c>
      <c r="CV128" s="999" t="s">
        <v>2656</v>
      </c>
    </row>
    <row r="129" spans="91:100">
      <c r="CM129" s="996"/>
      <c r="CN129" s="995" t="s">
        <v>3014</v>
      </c>
      <c r="CO129" s="995" t="s">
        <v>2651</v>
      </c>
      <c r="CP129" s="995" t="s">
        <v>1008</v>
      </c>
      <c r="CQ129" s="995" t="s">
        <v>3015</v>
      </c>
      <c r="CR129" s="995" t="s">
        <v>267</v>
      </c>
      <c r="CS129" s="995" t="s">
        <v>2653</v>
      </c>
      <c r="CT129" s="995" t="s">
        <v>2654</v>
      </c>
      <c r="CU129" s="995" t="s">
        <v>2655</v>
      </c>
      <c r="CV129" s="999" t="s">
        <v>2656</v>
      </c>
    </row>
    <row r="130" spans="91:100">
      <c r="CM130" s="996"/>
      <c r="CN130" s="995" t="s">
        <v>3016</v>
      </c>
      <c r="CO130" s="995" t="s">
        <v>2651</v>
      </c>
      <c r="CP130" s="995" t="s">
        <v>1008</v>
      </c>
      <c r="CQ130" s="995" t="s">
        <v>2345</v>
      </c>
      <c r="CR130" s="995" t="s">
        <v>2345</v>
      </c>
      <c r="CS130" s="995" t="s">
        <v>2653</v>
      </c>
      <c r="CT130" s="995" t="s">
        <v>2654</v>
      </c>
      <c r="CU130" s="995" t="s">
        <v>2655</v>
      </c>
      <c r="CV130" s="999" t="s">
        <v>2656</v>
      </c>
    </row>
    <row r="131" spans="91:100">
      <c r="CM131" s="996"/>
      <c r="CN131" s="995" t="s">
        <v>3017</v>
      </c>
      <c r="CO131" s="995" t="s">
        <v>2651</v>
      </c>
      <c r="CP131" s="995" t="s">
        <v>1008</v>
      </c>
      <c r="CQ131" s="995" t="s">
        <v>566</v>
      </c>
      <c r="CR131" s="995" t="s">
        <v>566</v>
      </c>
      <c r="CS131" s="995" t="s">
        <v>2724</v>
      </c>
      <c r="CT131" s="995" t="s">
        <v>2725</v>
      </c>
      <c r="CU131" s="995" t="s">
        <v>2655</v>
      </c>
      <c r="CV131" s="999" t="s">
        <v>2726</v>
      </c>
    </row>
    <row r="132" spans="91:100">
      <c r="CM132" s="996"/>
      <c r="CN132" s="995" t="s">
        <v>3018</v>
      </c>
      <c r="CO132" s="995" t="s">
        <v>2651</v>
      </c>
      <c r="CP132" s="995" t="s">
        <v>1008</v>
      </c>
      <c r="CQ132" s="995" t="s">
        <v>3019</v>
      </c>
      <c r="CR132" s="995" t="s">
        <v>3019</v>
      </c>
      <c r="CS132" s="995" t="s">
        <v>2653</v>
      </c>
      <c r="CT132" s="995" t="s">
        <v>2654</v>
      </c>
      <c r="CU132" s="995" t="s">
        <v>2655</v>
      </c>
      <c r="CV132" s="999" t="s">
        <v>2656</v>
      </c>
    </row>
    <row r="133" spans="91:100">
      <c r="CM133" s="996"/>
      <c r="CN133" s="995" t="s">
        <v>3020</v>
      </c>
      <c r="CO133" s="995" t="s">
        <v>2651</v>
      </c>
      <c r="CP133" s="995" t="s">
        <v>1008</v>
      </c>
      <c r="CQ133" s="995" t="s">
        <v>3021</v>
      </c>
      <c r="CR133" s="995" t="s">
        <v>3021</v>
      </c>
      <c r="CS133" s="995" t="s">
        <v>2653</v>
      </c>
      <c r="CT133" s="995" t="s">
        <v>2654</v>
      </c>
      <c r="CU133" s="995" t="s">
        <v>2655</v>
      </c>
      <c r="CV133" s="999" t="s">
        <v>2656</v>
      </c>
    </row>
    <row r="134" spans="91:100">
      <c r="CM134" s="996"/>
      <c r="CN134" s="995" t="s">
        <v>3022</v>
      </c>
      <c r="CO134" s="995" t="s">
        <v>2651</v>
      </c>
      <c r="CP134" s="995" t="s">
        <v>1008</v>
      </c>
      <c r="CQ134" s="995" t="s">
        <v>3023</v>
      </c>
      <c r="CR134" s="995" t="s">
        <v>2356</v>
      </c>
      <c r="CS134" s="995" t="s">
        <v>2653</v>
      </c>
      <c r="CT134" s="995" t="s">
        <v>2654</v>
      </c>
      <c r="CU134" s="995" t="s">
        <v>2655</v>
      </c>
      <c r="CV134" s="999" t="s">
        <v>2656</v>
      </c>
    </row>
    <row r="135" spans="91:100">
      <c r="CM135" s="996"/>
      <c r="CN135" s="995" t="s">
        <v>3024</v>
      </c>
      <c r="CO135" s="995" t="s">
        <v>2651</v>
      </c>
      <c r="CP135" s="995" t="s">
        <v>1008</v>
      </c>
      <c r="CQ135" s="995" t="s">
        <v>2358</v>
      </c>
      <c r="CR135" s="995" t="s">
        <v>2358</v>
      </c>
      <c r="CS135" s="995" t="s">
        <v>2653</v>
      </c>
      <c r="CT135" s="995" t="s">
        <v>2654</v>
      </c>
      <c r="CU135" s="995" t="s">
        <v>2655</v>
      </c>
      <c r="CV135" s="999" t="s">
        <v>2656</v>
      </c>
    </row>
    <row r="136" spans="91:100">
      <c r="CM136" s="996"/>
      <c r="CN136" s="995" t="s">
        <v>3025</v>
      </c>
      <c r="CO136" s="995" t="s">
        <v>2651</v>
      </c>
      <c r="CP136" s="995" t="s">
        <v>1008</v>
      </c>
      <c r="CQ136" s="995" t="s">
        <v>2359</v>
      </c>
      <c r="CR136" s="995" t="s">
        <v>2359</v>
      </c>
      <c r="CS136" s="995" t="s">
        <v>2653</v>
      </c>
      <c r="CT136" s="995" t="s">
        <v>2654</v>
      </c>
      <c r="CU136" s="995" t="s">
        <v>2655</v>
      </c>
      <c r="CV136" s="999" t="s">
        <v>2656</v>
      </c>
    </row>
    <row r="137" spans="91:100">
      <c r="CM137" s="996"/>
      <c r="CN137" s="995" t="s">
        <v>3026</v>
      </c>
      <c r="CO137" s="995" t="s">
        <v>2651</v>
      </c>
      <c r="CP137" s="995" t="s">
        <v>1008</v>
      </c>
      <c r="CQ137" s="995" t="s">
        <v>3027</v>
      </c>
      <c r="CR137" s="995" t="s">
        <v>3027</v>
      </c>
      <c r="CS137" s="995" t="s">
        <v>2653</v>
      </c>
      <c r="CT137" s="995" t="s">
        <v>2654</v>
      </c>
      <c r="CU137" s="995" t="s">
        <v>2655</v>
      </c>
      <c r="CV137" s="999" t="s">
        <v>2656</v>
      </c>
    </row>
    <row r="138" spans="91:100">
      <c r="CM138" s="996"/>
      <c r="CN138" s="995" t="s">
        <v>3028</v>
      </c>
      <c r="CO138" s="995" t="s">
        <v>2651</v>
      </c>
      <c r="CP138" s="995" t="s">
        <v>1008</v>
      </c>
      <c r="CQ138" s="995" t="s">
        <v>2369</v>
      </c>
      <c r="CR138" s="995" t="s">
        <v>2369</v>
      </c>
      <c r="CS138" s="995" t="s">
        <v>2653</v>
      </c>
      <c r="CT138" s="995" t="s">
        <v>2654</v>
      </c>
      <c r="CU138" s="995" t="s">
        <v>2655</v>
      </c>
      <c r="CV138" s="999" t="s">
        <v>2656</v>
      </c>
    </row>
    <row r="139" spans="91:100">
      <c r="CM139" s="996"/>
      <c r="CN139" s="995" t="s">
        <v>3029</v>
      </c>
      <c r="CO139" s="995" t="s">
        <v>2651</v>
      </c>
      <c r="CP139" s="995" t="s">
        <v>1008</v>
      </c>
      <c r="CQ139" s="995" t="s">
        <v>3030</v>
      </c>
      <c r="CR139" s="995" t="s">
        <v>3031</v>
      </c>
      <c r="CS139" s="995" t="s">
        <v>2653</v>
      </c>
      <c r="CT139" s="995" t="s">
        <v>2654</v>
      </c>
      <c r="CU139" s="995" t="s">
        <v>2655</v>
      </c>
      <c r="CV139" s="999" t="s">
        <v>2656</v>
      </c>
    </row>
    <row r="140" spans="91:100">
      <c r="CM140" s="996"/>
      <c r="CN140" s="995" t="s">
        <v>3032</v>
      </c>
      <c r="CO140" s="995" t="s">
        <v>2651</v>
      </c>
      <c r="CP140" s="995" t="s">
        <v>1008</v>
      </c>
      <c r="CQ140" s="995" t="s">
        <v>2370</v>
      </c>
      <c r="CR140" s="995" t="s">
        <v>2370</v>
      </c>
      <c r="CS140" s="995" t="s">
        <v>2653</v>
      </c>
      <c r="CT140" s="995" t="s">
        <v>2654</v>
      </c>
      <c r="CU140" s="995" t="s">
        <v>2655</v>
      </c>
      <c r="CV140" s="999" t="s">
        <v>2656</v>
      </c>
    </row>
    <row r="141" spans="91:100">
      <c r="CM141" s="996"/>
      <c r="CN141" s="995" t="s">
        <v>3033</v>
      </c>
      <c r="CO141" s="995" t="s">
        <v>2651</v>
      </c>
      <c r="CP141" s="995" t="s">
        <v>1008</v>
      </c>
      <c r="CQ141" s="995" t="s">
        <v>208</v>
      </c>
      <c r="CR141" s="995" t="s">
        <v>208</v>
      </c>
      <c r="CS141" s="995" t="s">
        <v>2653</v>
      </c>
      <c r="CT141" s="995" t="s">
        <v>2654</v>
      </c>
      <c r="CU141" s="995" t="s">
        <v>2655</v>
      </c>
      <c r="CV141" s="999" t="s">
        <v>2656</v>
      </c>
    </row>
    <row r="142" spans="91:100">
      <c r="CM142" s="996"/>
      <c r="CN142" s="995" t="s">
        <v>3034</v>
      </c>
      <c r="CO142" s="995" t="s">
        <v>2651</v>
      </c>
      <c r="CP142" s="995" t="s">
        <v>1008</v>
      </c>
      <c r="CQ142" s="995" t="s">
        <v>3035</v>
      </c>
      <c r="CR142" s="995" t="s">
        <v>3035</v>
      </c>
      <c r="CS142" s="995" t="s">
        <v>2653</v>
      </c>
      <c r="CT142" s="995" t="s">
        <v>2654</v>
      </c>
      <c r="CU142" s="995" t="s">
        <v>2655</v>
      </c>
      <c r="CV142" s="999" t="s">
        <v>2656</v>
      </c>
    </row>
    <row r="143" spans="91:100">
      <c r="CM143" s="996"/>
      <c r="CN143" s="995" t="s">
        <v>3036</v>
      </c>
      <c r="CO143" s="995" t="s">
        <v>2651</v>
      </c>
      <c r="CP143" s="995" t="s">
        <v>1008</v>
      </c>
      <c r="CQ143" s="995" t="s">
        <v>3037</v>
      </c>
      <c r="CR143" s="995" t="s">
        <v>3037</v>
      </c>
      <c r="CS143" s="995" t="s">
        <v>2653</v>
      </c>
      <c r="CT143" s="995" t="s">
        <v>2654</v>
      </c>
      <c r="CU143" s="995" t="s">
        <v>2655</v>
      </c>
      <c r="CV143" s="999" t="s">
        <v>2656</v>
      </c>
    </row>
    <row r="144" spans="91:100">
      <c r="CM144" s="996"/>
      <c r="CN144" s="995" t="s">
        <v>3038</v>
      </c>
      <c r="CO144" s="995" t="s">
        <v>2651</v>
      </c>
      <c r="CP144" s="995" t="s">
        <v>1008</v>
      </c>
      <c r="CQ144" s="995" t="s">
        <v>568</v>
      </c>
      <c r="CR144" s="995" t="s">
        <v>568</v>
      </c>
      <c r="CS144" s="995" t="s">
        <v>2724</v>
      </c>
      <c r="CT144" s="995" t="s">
        <v>2725</v>
      </c>
      <c r="CU144" s="995" t="s">
        <v>2655</v>
      </c>
      <c r="CV144" s="999" t="s">
        <v>2726</v>
      </c>
    </row>
    <row r="145" spans="91:100">
      <c r="CM145" s="996"/>
      <c r="CN145" s="995" t="s">
        <v>3039</v>
      </c>
      <c r="CO145" s="995" t="s">
        <v>2651</v>
      </c>
      <c r="CP145" s="995" t="s">
        <v>1008</v>
      </c>
      <c r="CQ145" s="995" t="s">
        <v>3040</v>
      </c>
      <c r="CR145" s="995" t="s">
        <v>3040</v>
      </c>
      <c r="CS145" s="995" t="s">
        <v>2724</v>
      </c>
      <c r="CT145" s="995" t="s">
        <v>2725</v>
      </c>
      <c r="CU145" s="995" t="s">
        <v>2655</v>
      </c>
      <c r="CV145" s="999" t="s">
        <v>2726</v>
      </c>
    </row>
    <row r="146" spans="91:100">
      <c r="CM146" s="996"/>
      <c r="CN146" s="995" t="s">
        <v>3041</v>
      </c>
      <c r="CO146" s="995" t="s">
        <v>2651</v>
      </c>
      <c r="CP146" s="995" t="s">
        <v>1008</v>
      </c>
      <c r="CQ146" s="995" t="s">
        <v>569</v>
      </c>
      <c r="CR146" s="995" t="s">
        <v>569</v>
      </c>
      <c r="CS146" s="995" t="s">
        <v>2653</v>
      </c>
      <c r="CT146" s="995" t="s">
        <v>2654</v>
      </c>
      <c r="CU146" s="995" t="s">
        <v>2655</v>
      </c>
      <c r="CV146" s="999" t="s">
        <v>2656</v>
      </c>
    </row>
    <row r="147" spans="91:100">
      <c r="CM147" s="996"/>
      <c r="CN147" s="995" t="s">
        <v>3042</v>
      </c>
      <c r="CO147" s="995" t="s">
        <v>2651</v>
      </c>
      <c r="CP147" s="995" t="s">
        <v>1008</v>
      </c>
      <c r="CQ147" s="995" t="s">
        <v>2373</v>
      </c>
      <c r="CR147" s="995" t="s">
        <v>2373</v>
      </c>
      <c r="CS147" s="995" t="s">
        <v>2653</v>
      </c>
      <c r="CT147" s="995" t="s">
        <v>2654</v>
      </c>
      <c r="CU147" s="995" t="s">
        <v>2655</v>
      </c>
      <c r="CV147" s="999" t="s">
        <v>2656</v>
      </c>
    </row>
    <row r="148" spans="91:100">
      <c r="CM148" s="996"/>
      <c r="CN148" s="995" t="s">
        <v>3043</v>
      </c>
      <c r="CO148" s="995" t="s">
        <v>2651</v>
      </c>
      <c r="CP148" s="995" t="s">
        <v>1014</v>
      </c>
      <c r="CQ148" s="995" t="s">
        <v>3044</v>
      </c>
      <c r="CR148" s="995" t="s">
        <v>3045</v>
      </c>
      <c r="CS148" s="995" t="s">
        <v>2653</v>
      </c>
      <c r="CT148" s="995" t="s">
        <v>3046</v>
      </c>
      <c r="CU148" s="995" t="s">
        <v>2655</v>
      </c>
      <c r="CV148" s="999" t="s">
        <v>2656</v>
      </c>
    </row>
    <row r="149" spans="91:100">
      <c r="CM149" s="996"/>
      <c r="CN149" s="995" t="s">
        <v>3047</v>
      </c>
      <c r="CO149" s="995" t="s">
        <v>2651</v>
      </c>
      <c r="CP149" s="995" t="s">
        <v>1014</v>
      </c>
      <c r="CQ149" s="995" t="s">
        <v>3048</v>
      </c>
      <c r="CR149" s="995" t="s">
        <v>3048</v>
      </c>
      <c r="CS149" s="995" t="s">
        <v>2653</v>
      </c>
      <c r="CT149" s="995" t="s">
        <v>3046</v>
      </c>
      <c r="CU149" s="995" t="s">
        <v>2655</v>
      </c>
      <c r="CV149" s="999" t="s">
        <v>2656</v>
      </c>
    </row>
    <row r="150" spans="91:100">
      <c r="CM150" s="996"/>
      <c r="CN150" s="995" t="s">
        <v>3049</v>
      </c>
      <c r="CO150" s="995" t="s">
        <v>2651</v>
      </c>
      <c r="CP150" s="995" t="s">
        <v>1014</v>
      </c>
      <c r="CQ150" s="995" t="s">
        <v>3050</v>
      </c>
      <c r="CR150" s="995" t="s">
        <v>3050</v>
      </c>
      <c r="CS150" s="995" t="s">
        <v>2724</v>
      </c>
      <c r="CT150" s="995" t="s">
        <v>3051</v>
      </c>
      <c r="CU150" s="995" t="s">
        <v>2655</v>
      </c>
      <c r="CV150" s="999" t="s">
        <v>2726</v>
      </c>
    </row>
    <row r="151" spans="91:100">
      <c r="CM151" s="996"/>
      <c r="CN151" s="995" t="s">
        <v>3052</v>
      </c>
      <c r="CO151" s="995" t="s">
        <v>2651</v>
      </c>
      <c r="CP151" s="995" t="s">
        <v>1014</v>
      </c>
      <c r="CQ151" s="995" t="s">
        <v>3053</v>
      </c>
      <c r="CR151" s="995" t="s">
        <v>3053</v>
      </c>
      <c r="CS151" s="995" t="s">
        <v>2724</v>
      </c>
      <c r="CT151" s="995" t="s">
        <v>3051</v>
      </c>
      <c r="CU151" s="995" t="s">
        <v>2655</v>
      </c>
      <c r="CV151" s="999" t="s">
        <v>2726</v>
      </c>
    </row>
    <row r="152" spans="91:100">
      <c r="CM152" s="996"/>
      <c r="CN152" s="995" t="s">
        <v>3054</v>
      </c>
      <c r="CO152" s="995" t="s">
        <v>2651</v>
      </c>
      <c r="CP152" s="995" t="s">
        <v>1014</v>
      </c>
      <c r="CQ152" s="995" t="s">
        <v>3055</v>
      </c>
      <c r="CR152" s="995" t="s">
        <v>3055</v>
      </c>
      <c r="CS152" s="995" t="s">
        <v>2724</v>
      </c>
      <c r="CT152" s="995" t="s">
        <v>3051</v>
      </c>
      <c r="CU152" s="995" t="s">
        <v>2655</v>
      </c>
      <c r="CV152" s="999" t="s">
        <v>2726</v>
      </c>
    </row>
    <row r="153" spans="91:100">
      <c r="CM153" s="996"/>
      <c r="CN153" s="995" t="s">
        <v>3056</v>
      </c>
      <c r="CO153" s="995" t="s">
        <v>2651</v>
      </c>
      <c r="CP153" s="995" t="s">
        <v>1014</v>
      </c>
      <c r="CQ153" s="995" t="s">
        <v>3057</v>
      </c>
      <c r="CR153" s="995" t="s">
        <v>3057</v>
      </c>
      <c r="CS153" s="995" t="s">
        <v>2724</v>
      </c>
      <c r="CT153" s="995" t="s">
        <v>3051</v>
      </c>
      <c r="CU153" s="995" t="s">
        <v>2655</v>
      </c>
      <c r="CV153" s="999" t="s">
        <v>2726</v>
      </c>
    </row>
    <row r="154" spans="91:100">
      <c r="CM154" s="996"/>
      <c r="CN154" s="995" t="s">
        <v>3058</v>
      </c>
      <c r="CO154" s="995" t="s">
        <v>2651</v>
      </c>
      <c r="CP154" s="995" t="s">
        <v>1014</v>
      </c>
      <c r="CQ154" s="995" t="s">
        <v>3059</v>
      </c>
      <c r="CR154" s="995" t="s">
        <v>3059</v>
      </c>
      <c r="CS154" s="995" t="s">
        <v>2653</v>
      </c>
      <c r="CT154" s="995" t="s">
        <v>3046</v>
      </c>
      <c r="CU154" s="995" t="s">
        <v>2655</v>
      </c>
      <c r="CV154" s="999" t="s">
        <v>2656</v>
      </c>
    </row>
    <row r="155" spans="91:100">
      <c r="CM155" s="996"/>
      <c r="CN155" s="995" t="s">
        <v>3060</v>
      </c>
      <c r="CO155" s="995" t="s">
        <v>2651</v>
      </c>
      <c r="CP155" s="995" t="s">
        <v>1014</v>
      </c>
      <c r="CQ155" s="995" t="s">
        <v>1251</v>
      </c>
      <c r="CR155" s="995" t="s">
        <v>1251</v>
      </c>
      <c r="CS155" s="995" t="s">
        <v>2653</v>
      </c>
      <c r="CT155" s="995" t="s">
        <v>3046</v>
      </c>
      <c r="CU155" s="995" t="s">
        <v>2655</v>
      </c>
      <c r="CV155" s="999" t="s">
        <v>2656</v>
      </c>
    </row>
    <row r="156" spans="91:100">
      <c r="CM156" s="996"/>
      <c r="CN156" s="995" t="s">
        <v>3061</v>
      </c>
      <c r="CO156" s="995" t="s">
        <v>2651</v>
      </c>
      <c r="CP156" s="995" t="s">
        <v>1014</v>
      </c>
      <c r="CQ156" s="995" t="s">
        <v>3062</v>
      </c>
      <c r="CR156" s="995" t="s">
        <v>1259</v>
      </c>
      <c r="CS156" s="995" t="s">
        <v>2653</v>
      </c>
      <c r="CT156" s="995" t="s">
        <v>3046</v>
      </c>
      <c r="CU156" s="995" t="s">
        <v>2655</v>
      </c>
      <c r="CV156" s="999" t="s">
        <v>2656</v>
      </c>
    </row>
    <row r="157" spans="91:100">
      <c r="CM157" s="996"/>
      <c r="CN157" s="995" t="s">
        <v>3063</v>
      </c>
      <c r="CO157" s="995" t="s">
        <v>2651</v>
      </c>
      <c r="CP157" s="995" t="s">
        <v>1014</v>
      </c>
      <c r="CQ157" s="995" t="s">
        <v>1253</v>
      </c>
      <c r="CR157" s="995" t="s">
        <v>1253</v>
      </c>
      <c r="CS157" s="995" t="s">
        <v>2653</v>
      </c>
      <c r="CT157" s="995" t="s">
        <v>3046</v>
      </c>
      <c r="CU157" s="995" t="s">
        <v>2655</v>
      </c>
      <c r="CV157" s="999" t="s">
        <v>2656</v>
      </c>
    </row>
    <row r="158" spans="91:100">
      <c r="CM158" s="996"/>
      <c r="CN158" s="995" t="s">
        <v>3064</v>
      </c>
      <c r="CO158" s="995" t="s">
        <v>2651</v>
      </c>
      <c r="CP158" s="995" t="s">
        <v>1014</v>
      </c>
      <c r="CQ158" s="995" t="s">
        <v>3065</v>
      </c>
      <c r="CR158" s="995" t="s">
        <v>3065</v>
      </c>
      <c r="CS158" s="995" t="s">
        <v>2653</v>
      </c>
      <c r="CT158" s="995" t="s">
        <v>3046</v>
      </c>
      <c r="CU158" s="995" t="s">
        <v>2655</v>
      </c>
      <c r="CV158" s="999" t="s">
        <v>2656</v>
      </c>
    </row>
    <row r="159" spans="91:100">
      <c r="CM159" s="996"/>
      <c r="CN159" s="995" t="s">
        <v>3066</v>
      </c>
      <c r="CO159" s="995" t="s">
        <v>2651</v>
      </c>
      <c r="CP159" s="995" t="s">
        <v>1014</v>
      </c>
      <c r="CQ159" s="995" t="s">
        <v>55</v>
      </c>
      <c r="CR159" s="995" t="s">
        <v>55</v>
      </c>
      <c r="CS159" s="995" t="s">
        <v>2653</v>
      </c>
      <c r="CT159" s="995" t="s">
        <v>3046</v>
      </c>
      <c r="CU159" s="995" t="s">
        <v>2655</v>
      </c>
      <c r="CV159" s="999" t="s">
        <v>2656</v>
      </c>
    </row>
    <row r="160" spans="91:100">
      <c r="CM160" s="996"/>
      <c r="CN160" s="995" t="s">
        <v>3067</v>
      </c>
      <c r="CO160" s="995" t="s">
        <v>2651</v>
      </c>
      <c r="CP160" s="995" t="s">
        <v>1014</v>
      </c>
      <c r="CQ160" s="995" t="s">
        <v>3068</v>
      </c>
      <c r="CR160" s="995" t="s">
        <v>1263</v>
      </c>
      <c r="CS160" s="995" t="s">
        <v>2653</v>
      </c>
      <c r="CT160" s="995" t="s">
        <v>3046</v>
      </c>
      <c r="CU160" s="995" t="s">
        <v>2655</v>
      </c>
      <c r="CV160" s="999" t="s">
        <v>2656</v>
      </c>
    </row>
    <row r="161" spans="91:100">
      <c r="CM161" s="996"/>
      <c r="CN161" s="995" t="s">
        <v>3069</v>
      </c>
      <c r="CO161" s="995" t="s">
        <v>2651</v>
      </c>
      <c r="CP161" s="995" t="s">
        <v>1014</v>
      </c>
      <c r="CQ161" s="995" t="s">
        <v>3070</v>
      </c>
      <c r="CR161" s="995" t="s">
        <v>3070</v>
      </c>
      <c r="CS161" s="995" t="s">
        <v>2653</v>
      </c>
      <c r="CT161" s="995" t="s">
        <v>3046</v>
      </c>
      <c r="CU161" s="995" t="s">
        <v>2655</v>
      </c>
      <c r="CV161" s="999" t="s">
        <v>2656</v>
      </c>
    </row>
    <row r="162" spans="91:100">
      <c r="CM162" s="996"/>
      <c r="CN162" s="995" t="s">
        <v>3071</v>
      </c>
      <c r="CO162" s="995" t="s">
        <v>2651</v>
      </c>
      <c r="CP162" s="995" t="s">
        <v>1014</v>
      </c>
      <c r="CQ162" s="995" t="s">
        <v>1255</v>
      </c>
      <c r="CR162" s="995" t="s">
        <v>1255</v>
      </c>
      <c r="CS162" s="995" t="s">
        <v>2653</v>
      </c>
      <c r="CT162" s="995" t="s">
        <v>3046</v>
      </c>
      <c r="CU162" s="995" t="s">
        <v>2655</v>
      </c>
      <c r="CV162" s="999" t="s">
        <v>2656</v>
      </c>
    </row>
    <row r="163" spans="91:100">
      <c r="CM163" s="996"/>
      <c r="CN163" s="995" t="s">
        <v>3072</v>
      </c>
      <c r="CO163" s="995" t="s">
        <v>2651</v>
      </c>
      <c r="CP163" s="995" t="s">
        <v>1014</v>
      </c>
      <c r="CQ163" s="995" t="s">
        <v>3073</v>
      </c>
      <c r="CR163" s="995" t="s">
        <v>3073</v>
      </c>
      <c r="CS163" s="995" t="s">
        <v>2653</v>
      </c>
      <c r="CT163" s="995" t="s">
        <v>3046</v>
      </c>
      <c r="CU163" s="995" t="s">
        <v>2655</v>
      </c>
      <c r="CV163" s="999" t="s">
        <v>2656</v>
      </c>
    </row>
    <row r="164" spans="91:100">
      <c r="CM164" s="996"/>
      <c r="CN164" s="995" t="s">
        <v>3074</v>
      </c>
      <c r="CO164" s="995" t="s">
        <v>2651</v>
      </c>
      <c r="CP164" s="995" t="s">
        <v>1014</v>
      </c>
      <c r="CQ164" s="995" t="s">
        <v>1265</v>
      </c>
      <c r="CR164" s="995" t="s">
        <v>1265</v>
      </c>
      <c r="CS164" s="995" t="s">
        <v>2653</v>
      </c>
      <c r="CT164" s="995" t="s">
        <v>3046</v>
      </c>
      <c r="CU164" s="995" t="s">
        <v>2655</v>
      </c>
      <c r="CV164" s="999" t="s">
        <v>2656</v>
      </c>
    </row>
    <row r="165" spans="91:100">
      <c r="CM165" s="996"/>
      <c r="CN165" s="995" t="s">
        <v>3075</v>
      </c>
      <c r="CO165" s="995" t="s">
        <v>2651</v>
      </c>
      <c r="CP165" s="995" t="s">
        <v>1014</v>
      </c>
      <c r="CQ165" s="995" t="s">
        <v>1261</v>
      </c>
      <c r="CR165" s="995" t="s">
        <v>1261</v>
      </c>
      <c r="CS165" s="995" t="s">
        <v>2653</v>
      </c>
      <c r="CT165" s="995" t="s">
        <v>3046</v>
      </c>
      <c r="CU165" s="995" t="s">
        <v>2655</v>
      </c>
      <c r="CV165" s="999" t="s">
        <v>2656</v>
      </c>
    </row>
    <row r="166" spans="91:100">
      <c r="CM166" s="996"/>
      <c r="CN166" s="995" t="s">
        <v>3076</v>
      </c>
      <c r="CO166" s="995" t="s">
        <v>2651</v>
      </c>
      <c r="CP166" s="995" t="s">
        <v>1014</v>
      </c>
      <c r="CQ166" s="995" t="s">
        <v>3077</v>
      </c>
      <c r="CR166" s="995" t="s">
        <v>3077</v>
      </c>
      <c r="CS166" s="995" t="s">
        <v>2653</v>
      </c>
      <c r="CT166" s="995" t="s">
        <v>3046</v>
      </c>
      <c r="CU166" s="995" t="s">
        <v>2655</v>
      </c>
      <c r="CV166" s="999" t="s">
        <v>2656</v>
      </c>
    </row>
    <row r="167" spans="91:100">
      <c r="CM167" s="996"/>
      <c r="CN167" s="995" t="s">
        <v>3078</v>
      </c>
      <c r="CO167" s="995" t="s">
        <v>2651</v>
      </c>
      <c r="CP167" s="995" t="s">
        <v>1014</v>
      </c>
      <c r="CQ167" s="995" t="s">
        <v>3079</v>
      </c>
      <c r="CR167" s="995" t="s">
        <v>3079</v>
      </c>
      <c r="CS167" s="995" t="s">
        <v>2653</v>
      </c>
      <c r="CT167" s="995" t="s">
        <v>3046</v>
      </c>
      <c r="CU167" s="995" t="s">
        <v>2655</v>
      </c>
      <c r="CV167" s="999" t="s">
        <v>2656</v>
      </c>
    </row>
    <row r="168" spans="91:100">
      <c r="CM168" s="996"/>
      <c r="CN168" s="995" t="s">
        <v>3080</v>
      </c>
      <c r="CO168" s="995" t="s">
        <v>2651</v>
      </c>
      <c r="CP168" s="995" t="s">
        <v>1014</v>
      </c>
      <c r="CQ168" s="995" t="s">
        <v>3081</v>
      </c>
      <c r="CR168" s="995" t="s">
        <v>3081</v>
      </c>
      <c r="CS168" s="995" t="s">
        <v>2653</v>
      </c>
      <c r="CT168" s="995" t="s">
        <v>3046</v>
      </c>
      <c r="CU168" s="995" t="s">
        <v>2655</v>
      </c>
      <c r="CV168" s="999" t="s">
        <v>2656</v>
      </c>
    </row>
    <row r="169" spans="91:100">
      <c r="CM169" s="996"/>
      <c r="CN169" s="995" t="s">
        <v>3082</v>
      </c>
      <c r="CO169" s="995" t="s">
        <v>2651</v>
      </c>
      <c r="CP169" s="995" t="s">
        <v>1014</v>
      </c>
      <c r="CQ169" s="995" t="s">
        <v>3083</v>
      </c>
      <c r="CR169" s="995" t="s">
        <v>3083</v>
      </c>
      <c r="CS169" s="995" t="s">
        <v>2724</v>
      </c>
      <c r="CT169" s="995" t="s">
        <v>3051</v>
      </c>
      <c r="CU169" s="995" t="s">
        <v>2655</v>
      </c>
      <c r="CV169" s="999" t="s">
        <v>2726</v>
      </c>
    </row>
    <row r="170" spans="91:100">
      <c r="CM170" s="996"/>
      <c r="CN170" s="995" t="s">
        <v>3084</v>
      </c>
      <c r="CO170" s="995" t="s">
        <v>2651</v>
      </c>
      <c r="CP170" s="995" t="s">
        <v>1014</v>
      </c>
      <c r="CQ170" s="995" t="s">
        <v>3085</v>
      </c>
      <c r="CR170" s="995" t="s">
        <v>2083</v>
      </c>
      <c r="CS170" s="995" t="s">
        <v>2724</v>
      </c>
      <c r="CT170" s="995" t="s">
        <v>3051</v>
      </c>
      <c r="CU170" s="995" t="s">
        <v>2655</v>
      </c>
      <c r="CV170" s="999" t="s">
        <v>2726</v>
      </c>
    </row>
    <row r="171" spans="91:100">
      <c r="CM171" s="996"/>
      <c r="CN171" s="995" t="s">
        <v>3086</v>
      </c>
      <c r="CO171" s="995" t="s">
        <v>2651</v>
      </c>
      <c r="CP171" s="995" t="s">
        <v>1014</v>
      </c>
      <c r="CQ171" s="995" t="s">
        <v>2075</v>
      </c>
      <c r="CR171" s="995" t="s">
        <v>2086</v>
      </c>
      <c r="CS171" s="995" t="s">
        <v>2724</v>
      </c>
      <c r="CT171" s="995" t="s">
        <v>3051</v>
      </c>
      <c r="CU171" s="995" t="s">
        <v>2655</v>
      </c>
      <c r="CV171" s="999" t="s">
        <v>2726</v>
      </c>
    </row>
    <row r="172" spans="91:100">
      <c r="CM172" s="996"/>
      <c r="CN172" s="995" t="s">
        <v>3087</v>
      </c>
      <c r="CO172" s="995" t="s">
        <v>2651</v>
      </c>
      <c r="CP172" s="995" t="s">
        <v>1014</v>
      </c>
      <c r="CQ172" s="995" t="s">
        <v>3088</v>
      </c>
      <c r="CR172" s="995" t="s">
        <v>2094</v>
      </c>
      <c r="CS172" s="995" t="s">
        <v>2724</v>
      </c>
      <c r="CT172" s="995" t="s">
        <v>3051</v>
      </c>
      <c r="CU172" s="995" t="s">
        <v>2655</v>
      </c>
      <c r="CV172" s="999" t="s">
        <v>2726</v>
      </c>
    </row>
    <row r="173" spans="91:100">
      <c r="CM173" s="996"/>
      <c r="CN173" s="995" t="s">
        <v>3089</v>
      </c>
      <c r="CO173" s="995" t="s">
        <v>2651</v>
      </c>
      <c r="CP173" s="995" t="s">
        <v>1014</v>
      </c>
      <c r="CQ173" s="995" t="s">
        <v>3090</v>
      </c>
      <c r="CR173" s="995" t="s">
        <v>3091</v>
      </c>
      <c r="CS173" s="995" t="s">
        <v>2724</v>
      </c>
      <c r="CT173" s="995" t="s">
        <v>3051</v>
      </c>
      <c r="CU173" s="995" t="s">
        <v>2655</v>
      </c>
      <c r="CV173" s="999" t="s">
        <v>2726</v>
      </c>
    </row>
    <row r="174" spans="91:100">
      <c r="CM174" s="996"/>
      <c r="CN174" s="995" t="s">
        <v>3092</v>
      </c>
      <c r="CO174" s="995" t="s">
        <v>2651</v>
      </c>
      <c r="CP174" s="995" t="s">
        <v>1014</v>
      </c>
      <c r="CQ174" s="995" t="s">
        <v>3093</v>
      </c>
      <c r="CR174" s="995" t="s">
        <v>2097</v>
      </c>
      <c r="CS174" s="995" t="s">
        <v>2724</v>
      </c>
      <c r="CT174" s="995" t="s">
        <v>3051</v>
      </c>
      <c r="CU174" s="995" t="s">
        <v>2655</v>
      </c>
      <c r="CV174" s="999" t="s">
        <v>2726</v>
      </c>
    </row>
    <row r="175" spans="91:100">
      <c r="CM175" s="996"/>
      <c r="CN175" s="995" t="s">
        <v>3094</v>
      </c>
      <c r="CO175" s="995" t="s">
        <v>2651</v>
      </c>
      <c r="CP175" s="995" t="s">
        <v>1014</v>
      </c>
      <c r="CQ175" s="995" t="s">
        <v>3095</v>
      </c>
      <c r="CR175" s="995" t="s">
        <v>2105</v>
      </c>
      <c r="CS175" s="995" t="s">
        <v>2724</v>
      </c>
      <c r="CT175" s="995" t="s">
        <v>3051</v>
      </c>
      <c r="CU175" s="995" t="s">
        <v>2655</v>
      </c>
      <c r="CV175" s="999" t="s">
        <v>2726</v>
      </c>
    </row>
    <row r="176" spans="91:100">
      <c r="CM176" s="996"/>
      <c r="CN176" s="995" t="s">
        <v>3096</v>
      </c>
      <c r="CO176" s="995" t="s">
        <v>2651</v>
      </c>
      <c r="CP176" s="995" t="s">
        <v>1014</v>
      </c>
      <c r="CQ176" s="995" t="s">
        <v>3097</v>
      </c>
      <c r="CR176" s="995" t="s">
        <v>2110</v>
      </c>
      <c r="CS176" s="995" t="s">
        <v>2724</v>
      </c>
      <c r="CT176" s="995" t="s">
        <v>3051</v>
      </c>
      <c r="CU176" s="995" t="s">
        <v>2655</v>
      </c>
      <c r="CV176" s="999" t="s">
        <v>2726</v>
      </c>
    </row>
    <row r="177" spans="91:100">
      <c r="CM177" s="996"/>
      <c r="CN177" s="995" t="s">
        <v>3098</v>
      </c>
      <c r="CO177" s="995" t="s">
        <v>2651</v>
      </c>
      <c r="CP177" s="995" t="s">
        <v>1014</v>
      </c>
      <c r="CQ177" s="995" t="s">
        <v>3099</v>
      </c>
      <c r="CR177" s="995" t="s">
        <v>3099</v>
      </c>
      <c r="CS177" s="995" t="s">
        <v>2653</v>
      </c>
      <c r="CT177" s="995" t="s">
        <v>3046</v>
      </c>
      <c r="CU177" s="995" t="s">
        <v>2655</v>
      </c>
      <c r="CV177" s="999" t="s">
        <v>2656</v>
      </c>
    </row>
    <row r="178" spans="91:100">
      <c r="CM178" s="996"/>
      <c r="CN178" s="995" t="s">
        <v>3100</v>
      </c>
      <c r="CO178" s="995" t="s">
        <v>2651</v>
      </c>
      <c r="CP178" s="995" t="s">
        <v>1014</v>
      </c>
      <c r="CQ178" s="995" t="s">
        <v>3101</v>
      </c>
      <c r="CR178" s="995" t="s">
        <v>3101</v>
      </c>
      <c r="CS178" s="995" t="s">
        <v>2724</v>
      </c>
      <c r="CT178" s="995" t="s">
        <v>3051</v>
      </c>
      <c r="CU178" s="995" t="s">
        <v>2655</v>
      </c>
      <c r="CV178" s="999" t="s">
        <v>2726</v>
      </c>
    </row>
    <row r="179" spans="91:100">
      <c r="CM179" s="996"/>
      <c r="CN179" s="995" t="s">
        <v>3102</v>
      </c>
      <c r="CO179" s="995" t="s">
        <v>2651</v>
      </c>
      <c r="CP179" s="995" t="s">
        <v>1014</v>
      </c>
      <c r="CQ179" s="995" t="s">
        <v>3103</v>
      </c>
      <c r="CR179" s="995" t="s">
        <v>3103</v>
      </c>
      <c r="CS179" s="995" t="s">
        <v>2724</v>
      </c>
      <c r="CT179" s="995" t="s">
        <v>3051</v>
      </c>
      <c r="CU179" s="995" t="s">
        <v>2655</v>
      </c>
      <c r="CV179" s="999" t="s">
        <v>2726</v>
      </c>
    </row>
    <row r="180" spans="91:100">
      <c r="CM180" s="996"/>
      <c r="CN180" s="995" t="s">
        <v>3104</v>
      </c>
      <c r="CO180" s="995" t="s">
        <v>2651</v>
      </c>
      <c r="CP180" s="995" t="s">
        <v>1014</v>
      </c>
      <c r="CQ180" s="995" t="s">
        <v>3105</v>
      </c>
      <c r="CR180" s="995" t="s">
        <v>3106</v>
      </c>
      <c r="CS180" s="995" t="s">
        <v>2653</v>
      </c>
      <c r="CT180" s="995" t="s">
        <v>3046</v>
      </c>
      <c r="CU180" s="995" t="s">
        <v>2655</v>
      </c>
      <c r="CV180" s="999" t="s">
        <v>2656</v>
      </c>
    </row>
    <row r="181" spans="91:100">
      <c r="CM181" s="996"/>
      <c r="CN181" s="995" t="s">
        <v>3107</v>
      </c>
      <c r="CO181" s="995" t="s">
        <v>2651</v>
      </c>
      <c r="CP181" s="995" t="s">
        <v>1014</v>
      </c>
      <c r="CQ181" s="995" t="s">
        <v>3108</v>
      </c>
      <c r="CR181" s="995" t="s">
        <v>3108</v>
      </c>
      <c r="CS181" s="995" t="s">
        <v>2653</v>
      </c>
      <c r="CT181" s="995" t="s">
        <v>3046</v>
      </c>
      <c r="CU181" s="995" t="s">
        <v>2655</v>
      </c>
      <c r="CV181" s="999" t="s">
        <v>2656</v>
      </c>
    </row>
    <row r="182" spans="91:100">
      <c r="CM182" s="996"/>
      <c r="CN182" s="995" t="s">
        <v>3109</v>
      </c>
      <c r="CO182" s="995" t="s">
        <v>2651</v>
      </c>
      <c r="CP182" s="995" t="s">
        <v>1014</v>
      </c>
      <c r="CQ182" s="995" t="s">
        <v>3110</v>
      </c>
      <c r="CR182" s="995" t="s">
        <v>3110</v>
      </c>
      <c r="CS182" s="995" t="s">
        <v>2653</v>
      </c>
      <c r="CT182" s="995" t="s">
        <v>3046</v>
      </c>
      <c r="CU182" s="995" t="s">
        <v>2655</v>
      </c>
      <c r="CV182" s="999" t="s">
        <v>2656</v>
      </c>
    </row>
    <row r="183" spans="91:100">
      <c r="CM183" s="996"/>
      <c r="CN183" s="995" t="s">
        <v>3111</v>
      </c>
      <c r="CO183" s="995" t="s">
        <v>2651</v>
      </c>
      <c r="CP183" s="995" t="s">
        <v>1014</v>
      </c>
      <c r="CQ183" s="995" t="s">
        <v>3112</v>
      </c>
      <c r="CR183" s="995" t="s">
        <v>3112</v>
      </c>
      <c r="CS183" s="995" t="s">
        <v>2653</v>
      </c>
      <c r="CT183" s="995" t="s">
        <v>3046</v>
      </c>
      <c r="CU183" s="995" t="s">
        <v>2655</v>
      </c>
      <c r="CV183" s="999" t="s">
        <v>2656</v>
      </c>
    </row>
    <row r="184" spans="91:100">
      <c r="CM184" s="996"/>
      <c r="CN184" s="995" t="s">
        <v>3113</v>
      </c>
      <c r="CO184" s="995" t="s">
        <v>2651</v>
      </c>
      <c r="CP184" s="995" t="s">
        <v>1014</v>
      </c>
      <c r="CQ184" s="995" t="s">
        <v>3114</v>
      </c>
      <c r="CR184" s="995" t="s">
        <v>3114</v>
      </c>
      <c r="CS184" s="995" t="s">
        <v>2653</v>
      </c>
      <c r="CT184" s="995" t="s">
        <v>3046</v>
      </c>
      <c r="CU184" s="995" t="s">
        <v>2655</v>
      </c>
      <c r="CV184" s="999" t="s">
        <v>2656</v>
      </c>
    </row>
    <row r="185" spans="91:100">
      <c r="CM185" s="996"/>
      <c r="CN185" s="995" t="s">
        <v>3115</v>
      </c>
      <c r="CO185" s="995" t="s">
        <v>2651</v>
      </c>
      <c r="CP185" s="995" t="s">
        <v>1014</v>
      </c>
      <c r="CQ185" s="995" t="s">
        <v>3116</v>
      </c>
      <c r="CR185" s="995" t="s">
        <v>3116</v>
      </c>
      <c r="CS185" s="995" t="s">
        <v>2653</v>
      </c>
      <c r="CT185" s="995" t="s">
        <v>3046</v>
      </c>
      <c r="CU185" s="995" t="s">
        <v>2655</v>
      </c>
      <c r="CV185" s="999" t="s">
        <v>2656</v>
      </c>
    </row>
    <row r="186" spans="91:100">
      <c r="CM186" s="996"/>
      <c r="CN186" s="995" t="s">
        <v>3117</v>
      </c>
      <c r="CO186" s="995" t="s">
        <v>2651</v>
      </c>
      <c r="CP186" s="995" t="s">
        <v>3118</v>
      </c>
      <c r="CQ186" s="995" t="s">
        <v>3119</v>
      </c>
      <c r="CR186" s="995" t="s">
        <v>3119</v>
      </c>
      <c r="CS186" s="995" t="s">
        <v>2653</v>
      </c>
      <c r="CT186" s="995" t="s">
        <v>3120</v>
      </c>
      <c r="CU186" s="995" t="s">
        <v>2655</v>
      </c>
      <c r="CV186" s="999" t="s">
        <v>2656</v>
      </c>
    </row>
    <row r="187" spans="91:100">
      <c r="CM187" s="996"/>
      <c r="CN187" s="995" t="s">
        <v>3121</v>
      </c>
      <c r="CO187" s="995" t="s">
        <v>2651</v>
      </c>
      <c r="CP187" s="995" t="s">
        <v>3118</v>
      </c>
      <c r="CQ187" s="995" t="s">
        <v>3122</v>
      </c>
      <c r="CR187" s="995" t="s">
        <v>3122</v>
      </c>
      <c r="CS187" s="995" t="s">
        <v>2653</v>
      </c>
      <c r="CT187" s="995" t="s">
        <v>3120</v>
      </c>
      <c r="CU187" s="995" t="s">
        <v>2655</v>
      </c>
      <c r="CV187" s="999" t="s">
        <v>2656</v>
      </c>
    </row>
    <row r="188" spans="91:100">
      <c r="CM188" s="996"/>
      <c r="CN188" s="995" t="s">
        <v>3123</v>
      </c>
      <c r="CO188" s="995" t="s">
        <v>2651</v>
      </c>
      <c r="CP188" s="995" t="s">
        <v>3118</v>
      </c>
      <c r="CQ188" s="995" t="s">
        <v>3124</v>
      </c>
      <c r="CR188" s="995" t="s">
        <v>3124</v>
      </c>
      <c r="CS188" s="995" t="s">
        <v>2724</v>
      </c>
      <c r="CT188" s="995" t="s">
        <v>3125</v>
      </c>
      <c r="CU188" s="995" t="s">
        <v>2655</v>
      </c>
      <c r="CV188" s="999" t="s">
        <v>2726</v>
      </c>
    </row>
    <row r="189" spans="91:100">
      <c r="CM189" s="996"/>
      <c r="CN189" s="995" t="s">
        <v>3126</v>
      </c>
      <c r="CO189" s="995" t="s">
        <v>2651</v>
      </c>
      <c r="CP189" s="995" t="s">
        <v>3118</v>
      </c>
      <c r="CQ189" s="995" t="s">
        <v>3127</v>
      </c>
      <c r="CR189" s="995" t="s">
        <v>3127</v>
      </c>
      <c r="CS189" s="995" t="s">
        <v>2724</v>
      </c>
      <c r="CT189" s="995" t="s">
        <v>3125</v>
      </c>
      <c r="CU189" s="995" t="s">
        <v>2655</v>
      </c>
      <c r="CV189" s="999" t="s">
        <v>2726</v>
      </c>
    </row>
    <row r="190" spans="91:100">
      <c r="CM190" s="996"/>
      <c r="CN190" s="995" t="s">
        <v>3128</v>
      </c>
      <c r="CO190" s="995" t="s">
        <v>2651</v>
      </c>
      <c r="CP190" s="995" t="s">
        <v>3118</v>
      </c>
      <c r="CQ190" s="995" t="s">
        <v>3129</v>
      </c>
      <c r="CR190" s="995" t="s">
        <v>3129</v>
      </c>
      <c r="CS190" s="995" t="s">
        <v>2653</v>
      </c>
      <c r="CT190" s="995" t="s">
        <v>3120</v>
      </c>
      <c r="CU190" s="995" t="s">
        <v>2655</v>
      </c>
      <c r="CV190" s="999" t="s">
        <v>2656</v>
      </c>
    </row>
    <row r="191" spans="91:100">
      <c r="CM191" s="996"/>
      <c r="CN191" s="995" t="s">
        <v>3130</v>
      </c>
      <c r="CO191" s="995" t="s">
        <v>2651</v>
      </c>
      <c r="CP191" s="995" t="s">
        <v>3118</v>
      </c>
      <c r="CQ191" s="995" t="s">
        <v>2219</v>
      </c>
      <c r="CR191" s="995" t="s">
        <v>2219</v>
      </c>
      <c r="CS191" s="995" t="s">
        <v>2653</v>
      </c>
      <c r="CT191" s="995" t="s">
        <v>3120</v>
      </c>
      <c r="CU191" s="995" t="s">
        <v>2655</v>
      </c>
      <c r="CV191" s="999" t="s">
        <v>2656</v>
      </c>
    </row>
    <row r="192" spans="91:100">
      <c r="CM192" s="996"/>
      <c r="CN192" s="995" t="s">
        <v>3131</v>
      </c>
      <c r="CO192" s="995" t="s">
        <v>2651</v>
      </c>
      <c r="CP192" s="995" t="s">
        <v>3118</v>
      </c>
      <c r="CQ192" s="995" t="s">
        <v>3132</v>
      </c>
      <c r="CR192" s="995" t="s">
        <v>3132</v>
      </c>
      <c r="CS192" s="995" t="s">
        <v>2653</v>
      </c>
      <c r="CT192" s="995" t="s">
        <v>3120</v>
      </c>
      <c r="CU192" s="995" t="s">
        <v>2655</v>
      </c>
      <c r="CV192" s="999" t="s">
        <v>2656</v>
      </c>
    </row>
    <row r="193" spans="91:100">
      <c r="CM193" s="996"/>
      <c r="CN193" s="995" t="s">
        <v>3133</v>
      </c>
      <c r="CO193" s="995" t="s">
        <v>2651</v>
      </c>
      <c r="CP193" s="995" t="s">
        <v>3118</v>
      </c>
      <c r="CQ193" s="995" t="s">
        <v>3134</v>
      </c>
      <c r="CR193" s="995" t="s">
        <v>3134</v>
      </c>
      <c r="CS193" s="995" t="s">
        <v>2653</v>
      </c>
      <c r="CT193" s="995" t="s">
        <v>3120</v>
      </c>
      <c r="CU193" s="995" t="s">
        <v>2655</v>
      </c>
      <c r="CV193" s="999" t="s">
        <v>2656</v>
      </c>
    </row>
    <row r="194" spans="91:100">
      <c r="CM194" s="996"/>
      <c r="CN194" s="995" t="s">
        <v>3135</v>
      </c>
      <c r="CO194" s="995" t="s">
        <v>2651</v>
      </c>
      <c r="CP194" s="995" t="s">
        <v>3118</v>
      </c>
      <c r="CQ194" s="995" t="s">
        <v>3136</v>
      </c>
      <c r="CR194" s="995" t="s">
        <v>3136</v>
      </c>
      <c r="CS194" s="995" t="s">
        <v>2653</v>
      </c>
      <c r="CT194" s="995" t="s">
        <v>3120</v>
      </c>
      <c r="CU194" s="995" t="s">
        <v>2655</v>
      </c>
      <c r="CV194" s="999" t="s">
        <v>2656</v>
      </c>
    </row>
    <row r="195" spans="91:100">
      <c r="CM195" s="996"/>
      <c r="CN195" s="995" t="s">
        <v>3137</v>
      </c>
      <c r="CO195" s="995" t="s">
        <v>2651</v>
      </c>
      <c r="CP195" s="995" t="s">
        <v>3118</v>
      </c>
      <c r="CQ195" s="995" t="s">
        <v>3138</v>
      </c>
      <c r="CR195" s="995" t="s">
        <v>3138</v>
      </c>
      <c r="CS195" s="995" t="s">
        <v>2653</v>
      </c>
      <c r="CT195" s="995" t="s">
        <v>3120</v>
      </c>
      <c r="CU195" s="995" t="s">
        <v>2655</v>
      </c>
      <c r="CV195" s="999" t="s">
        <v>2656</v>
      </c>
    </row>
    <row r="196" spans="91:100">
      <c r="CM196" s="996"/>
      <c r="CN196" s="995" t="s">
        <v>3139</v>
      </c>
      <c r="CO196" s="995" t="s">
        <v>2651</v>
      </c>
      <c r="CP196" s="995" t="s">
        <v>3118</v>
      </c>
      <c r="CQ196" s="995" t="s">
        <v>2322</v>
      </c>
      <c r="CR196" s="995" t="s">
        <v>2322</v>
      </c>
      <c r="CS196" s="995" t="s">
        <v>2653</v>
      </c>
      <c r="CT196" s="995" t="s">
        <v>3120</v>
      </c>
      <c r="CU196" s="995" t="s">
        <v>2655</v>
      </c>
      <c r="CV196" s="999" t="s">
        <v>2656</v>
      </c>
    </row>
    <row r="197" spans="91:100">
      <c r="CM197" s="996"/>
      <c r="CN197" s="995" t="s">
        <v>3140</v>
      </c>
      <c r="CO197" s="995" t="s">
        <v>2651</v>
      </c>
      <c r="CP197" s="995" t="s">
        <v>3118</v>
      </c>
      <c r="CQ197" s="995" t="s">
        <v>3141</v>
      </c>
      <c r="CR197" s="995" t="s">
        <v>3142</v>
      </c>
      <c r="CS197" s="995" t="s">
        <v>2724</v>
      </c>
      <c r="CT197" s="995" t="s">
        <v>3125</v>
      </c>
      <c r="CU197" s="995" t="s">
        <v>2655</v>
      </c>
      <c r="CV197" s="999" t="s">
        <v>2726</v>
      </c>
    </row>
    <row r="198" spans="91:100">
      <c r="CM198" s="996"/>
      <c r="CN198" s="995" t="s">
        <v>3143</v>
      </c>
      <c r="CO198" s="995" t="s">
        <v>2651</v>
      </c>
      <c r="CP198" s="995" t="s">
        <v>3118</v>
      </c>
      <c r="CQ198" s="995" t="s">
        <v>3144</v>
      </c>
      <c r="CR198" s="995" t="s">
        <v>3144</v>
      </c>
      <c r="CS198" s="995" t="s">
        <v>2653</v>
      </c>
      <c r="CT198" s="995" t="s">
        <v>3120</v>
      </c>
      <c r="CU198" s="995" t="s">
        <v>2655</v>
      </c>
      <c r="CV198" s="999" t="s">
        <v>2656</v>
      </c>
    </row>
    <row r="199" spans="91:100">
      <c r="CM199" s="996"/>
      <c r="CN199" s="995" t="s">
        <v>3145</v>
      </c>
      <c r="CO199" s="995" t="s">
        <v>2651</v>
      </c>
      <c r="CP199" s="995" t="s">
        <v>3118</v>
      </c>
      <c r="CQ199" s="995" t="s">
        <v>3146</v>
      </c>
      <c r="CR199" s="995" t="s">
        <v>3146</v>
      </c>
      <c r="CS199" s="995" t="s">
        <v>2653</v>
      </c>
      <c r="CT199" s="995" t="s">
        <v>3120</v>
      </c>
      <c r="CU199" s="995" t="s">
        <v>2655</v>
      </c>
      <c r="CV199" s="999" t="s">
        <v>2656</v>
      </c>
    </row>
    <row r="200" spans="91:100">
      <c r="CM200" s="996"/>
      <c r="CN200" s="995" t="s">
        <v>3147</v>
      </c>
      <c r="CO200" s="995" t="s">
        <v>2651</v>
      </c>
      <c r="CP200" s="995" t="s">
        <v>3118</v>
      </c>
      <c r="CQ200" s="995" t="s">
        <v>297</v>
      </c>
      <c r="CR200" s="995" t="s">
        <v>297</v>
      </c>
      <c r="CS200" s="995" t="s">
        <v>2653</v>
      </c>
      <c r="CT200" s="995" t="s">
        <v>3120</v>
      </c>
      <c r="CU200" s="995" t="s">
        <v>2655</v>
      </c>
      <c r="CV200" s="999" t="s">
        <v>2656</v>
      </c>
    </row>
    <row r="201" spans="91:100">
      <c r="CM201" s="996"/>
      <c r="CN201" s="995" t="s">
        <v>3148</v>
      </c>
      <c r="CO201" s="995" t="s">
        <v>2651</v>
      </c>
      <c r="CP201" s="995" t="s">
        <v>3118</v>
      </c>
      <c r="CQ201" s="995" t="s">
        <v>3149</v>
      </c>
      <c r="CR201" s="995" t="s">
        <v>3149</v>
      </c>
      <c r="CS201" s="995" t="s">
        <v>2653</v>
      </c>
      <c r="CT201" s="995" t="s">
        <v>3120</v>
      </c>
      <c r="CU201" s="995" t="s">
        <v>2655</v>
      </c>
      <c r="CV201" s="999" t="s">
        <v>2656</v>
      </c>
    </row>
    <row r="202" spans="91:100">
      <c r="CM202" s="996"/>
      <c r="CN202" s="995" t="s">
        <v>3150</v>
      </c>
      <c r="CO202" s="995" t="s">
        <v>2651</v>
      </c>
      <c r="CP202" s="995" t="s">
        <v>3118</v>
      </c>
      <c r="CQ202" s="995" t="s">
        <v>3151</v>
      </c>
      <c r="CR202" s="995" t="s">
        <v>3151</v>
      </c>
      <c r="CS202" s="995" t="s">
        <v>2653</v>
      </c>
      <c r="CT202" s="995" t="s">
        <v>3120</v>
      </c>
      <c r="CU202" s="995" t="s">
        <v>2655</v>
      </c>
      <c r="CV202" s="999" t="s">
        <v>2656</v>
      </c>
    </row>
    <row r="203" spans="91:100">
      <c r="CM203" s="996"/>
      <c r="CN203" s="995" t="s">
        <v>3152</v>
      </c>
      <c r="CO203" s="995" t="s">
        <v>2651</v>
      </c>
      <c r="CP203" s="995" t="s">
        <v>3118</v>
      </c>
      <c r="CQ203" s="995" t="s">
        <v>3153</v>
      </c>
      <c r="CR203" s="995" t="s">
        <v>3153</v>
      </c>
      <c r="CS203" s="995" t="s">
        <v>2653</v>
      </c>
      <c r="CT203" s="995" t="s">
        <v>3120</v>
      </c>
      <c r="CU203" s="995" t="s">
        <v>2655</v>
      </c>
      <c r="CV203" s="999" t="s">
        <v>2656</v>
      </c>
    </row>
    <row r="204" spans="91:100">
      <c r="CM204" s="996"/>
      <c r="CN204" s="995" t="s">
        <v>3154</v>
      </c>
      <c r="CO204" s="995" t="s">
        <v>2651</v>
      </c>
      <c r="CP204" s="995" t="s">
        <v>3118</v>
      </c>
      <c r="CQ204" s="995" t="s">
        <v>620</v>
      </c>
      <c r="CR204" s="995" t="s">
        <v>620</v>
      </c>
      <c r="CS204" s="995" t="s">
        <v>2653</v>
      </c>
      <c r="CT204" s="995" t="s">
        <v>3120</v>
      </c>
      <c r="CU204" s="995" t="s">
        <v>2655</v>
      </c>
      <c r="CV204" s="999" t="s">
        <v>2656</v>
      </c>
    </row>
    <row r="205" spans="91:100">
      <c r="CM205" s="996"/>
      <c r="CN205" s="995" t="s">
        <v>3155</v>
      </c>
      <c r="CO205" s="995" t="s">
        <v>2651</v>
      </c>
      <c r="CP205" s="995" t="s">
        <v>3118</v>
      </c>
      <c r="CQ205" s="995" t="s">
        <v>3156</v>
      </c>
      <c r="CR205" s="995" t="s">
        <v>3156</v>
      </c>
      <c r="CS205" s="995" t="s">
        <v>2653</v>
      </c>
      <c r="CT205" s="995" t="s">
        <v>3120</v>
      </c>
      <c r="CU205" s="995" t="s">
        <v>2655</v>
      </c>
      <c r="CV205" s="999" t="s">
        <v>2656</v>
      </c>
    </row>
    <row r="206" spans="91:100">
      <c r="CM206" s="996"/>
      <c r="CN206" s="995" t="s">
        <v>3157</v>
      </c>
      <c r="CO206" s="995" t="s">
        <v>2651</v>
      </c>
      <c r="CP206" s="995" t="s">
        <v>3118</v>
      </c>
      <c r="CQ206" s="995" t="s">
        <v>251</v>
      </c>
      <c r="CR206" s="995" t="s">
        <v>251</v>
      </c>
      <c r="CS206" s="995" t="s">
        <v>2653</v>
      </c>
      <c r="CT206" s="995" t="s">
        <v>3120</v>
      </c>
      <c r="CU206" s="995" t="s">
        <v>2655</v>
      </c>
      <c r="CV206" s="999" t="s">
        <v>2656</v>
      </c>
    </row>
    <row r="207" spans="91:100">
      <c r="CM207" s="996"/>
      <c r="CN207" s="995" t="s">
        <v>3158</v>
      </c>
      <c r="CO207" s="995" t="s">
        <v>2651</v>
      </c>
      <c r="CP207" s="995" t="s">
        <v>3118</v>
      </c>
      <c r="CQ207" s="995" t="s">
        <v>3159</v>
      </c>
      <c r="CR207" s="995" t="s">
        <v>3159</v>
      </c>
      <c r="CS207" s="995" t="s">
        <v>2653</v>
      </c>
      <c r="CT207" s="995" t="s">
        <v>3120</v>
      </c>
      <c r="CU207" s="995" t="s">
        <v>2655</v>
      </c>
      <c r="CV207" s="999" t="s">
        <v>2656</v>
      </c>
    </row>
    <row r="208" spans="91:100">
      <c r="CM208" s="996"/>
      <c r="CN208" s="995" t="s">
        <v>3160</v>
      </c>
      <c r="CO208" s="995" t="s">
        <v>382</v>
      </c>
      <c r="CP208" s="995" t="s">
        <v>1008</v>
      </c>
      <c r="CQ208" s="995" t="s">
        <v>184</v>
      </c>
      <c r="CR208" s="995" t="s">
        <v>184</v>
      </c>
      <c r="CS208" s="995" t="s">
        <v>3161</v>
      </c>
      <c r="CT208" s="995" t="s">
        <v>3162</v>
      </c>
      <c r="CU208" s="995" t="s">
        <v>3163</v>
      </c>
      <c r="CV208" s="999" t="s">
        <v>3164</v>
      </c>
    </row>
    <row r="209" spans="91:100">
      <c r="CM209" s="996"/>
      <c r="CN209" s="995" t="s">
        <v>3165</v>
      </c>
      <c r="CO209" s="995" t="s">
        <v>382</v>
      </c>
      <c r="CP209" s="995" t="s">
        <v>1008</v>
      </c>
      <c r="CQ209" s="995" t="s">
        <v>3166</v>
      </c>
      <c r="CR209" s="995" t="s">
        <v>3167</v>
      </c>
      <c r="CS209" s="995" t="s">
        <v>3161</v>
      </c>
      <c r="CT209" s="995" t="s">
        <v>3168</v>
      </c>
      <c r="CU209" s="995" t="s">
        <v>2655</v>
      </c>
      <c r="CV209" s="999" t="s">
        <v>2656</v>
      </c>
    </row>
    <row r="210" spans="91:100">
      <c r="CM210" s="996"/>
      <c r="CN210" s="995" t="s">
        <v>3169</v>
      </c>
      <c r="CO210" s="995" t="s">
        <v>382</v>
      </c>
      <c r="CP210" s="995" t="s">
        <v>1008</v>
      </c>
      <c r="CQ210" s="995" t="s">
        <v>3170</v>
      </c>
      <c r="CR210" s="995" t="s">
        <v>2046</v>
      </c>
      <c r="CS210" s="995" t="s">
        <v>3161</v>
      </c>
      <c r="CT210" s="995" t="s">
        <v>3168</v>
      </c>
      <c r="CU210" s="995" t="s">
        <v>2655</v>
      </c>
      <c r="CV210" s="999" t="s">
        <v>2656</v>
      </c>
    </row>
    <row r="211" spans="91:100">
      <c r="CM211" s="996"/>
      <c r="CN211" s="995" t="s">
        <v>3171</v>
      </c>
      <c r="CO211" s="995" t="s">
        <v>382</v>
      </c>
      <c r="CP211" s="995" t="s">
        <v>1008</v>
      </c>
      <c r="CQ211" s="995" t="s">
        <v>2048</v>
      </c>
      <c r="CR211" s="995" t="s">
        <v>2048</v>
      </c>
      <c r="CS211" s="995" t="s">
        <v>3161</v>
      </c>
      <c r="CT211" s="995" t="s">
        <v>3168</v>
      </c>
      <c r="CU211" s="995" t="s">
        <v>2655</v>
      </c>
      <c r="CV211" s="999" t="s">
        <v>2656</v>
      </c>
    </row>
    <row r="212" spans="91:100">
      <c r="CM212" s="996"/>
      <c r="CN212" s="995" t="s">
        <v>3172</v>
      </c>
      <c r="CO212" s="995" t="s">
        <v>382</v>
      </c>
      <c r="CP212" s="995" t="s">
        <v>1008</v>
      </c>
      <c r="CQ212" s="995" t="s">
        <v>3173</v>
      </c>
      <c r="CR212" s="995" t="s">
        <v>3173</v>
      </c>
      <c r="CS212" s="995" t="s">
        <v>3161</v>
      </c>
      <c r="CT212" s="995" t="s">
        <v>3162</v>
      </c>
      <c r="CU212" s="995" t="s">
        <v>3163</v>
      </c>
      <c r="CV212" s="999" t="s">
        <v>3164</v>
      </c>
    </row>
    <row r="213" spans="91:100">
      <c r="CM213" s="996"/>
      <c r="CN213" s="995" t="s">
        <v>3174</v>
      </c>
      <c r="CO213" s="995" t="s">
        <v>382</v>
      </c>
      <c r="CP213" s="995" t="s">
        <v>1008</v>
      </c>
      <c r="CQ213" s="995" t="s">
        <v>3175</v>
      </c>
      <c r="CR213" s="995" t="s">
        <v>3175</v>
      </c>
      <c r="CS213" s="995" t="s">
        <v>3161</v>
      </c>
      <c r="CT213" s="995" t="s">
        <v>3162</v>
      </c>
      <c r="CU213" s="995" t="s">
        <v>3163</v>
      </c>
      <c r="CV213" s="999" t="s">
        <v>3164</v>
      </c>
    </row>
    <row r="214" spans="91:100">
      <c r="CM214" s="996"/>
      <c r="CN214" s="995" t="s">
        <v>3176</v>
      </c>
      <c r="CO214" s="995" t="s">
        <v>382</v>
      </c>
      <c r="CP214" s="995" t="s">
        <v>1008</v>
      </c>
      <c r="CQ214" s="995" t="s">
        <v>3177</v>
      </c>
      <c r="CR214" s="995" t="s">
        <v>3177</v>
      </c>
      <c r="CS214" s="995" t="s">
        <v>3161</v>
      </c>
      <c r="CT214" s="995" t="s">
        <v>3162</v>
      </c>
      <c r="CU214" s="995" t="s">
        <v>3163</v>
      </c>
      <c r="CV214" s="999" t="s">
        <v>3164</v>
      </c>
    </row>
    <row r="215" spans="91:100">
      <c r="CM215" s="996"/>
      <c r="CN215" s="995" t="s">
        <v>3178</v>
      </c>
      <c r="CO215" s="995" t="s">
        <v>382</v>
      </c>
      <c r="CP215" s="995" t="s">
        <v>1008</v>
      </c>
      <c r="CQ215" s="995" t="s">
        <v>3179</v>
      </c>
      <c r="CR215" s="995" t="s">
        <v>3179</v>
      </c>
      <c r="CS215" s="995" t="s">
        <v>3161</v>
      </c>
      <c r="CT215" s="995" t="s">
        <v>3162</v>
      </c>
      <c r="CU215" s="995" t="s">
        <v>3163</v>
      </c>
      <c r="CV215" s="999" t="s">
        <v>3164</v>
      </c>
    </row>
    <row r="216" spans="91:100">
      <c r="CM216" s="996"/>
      <c r="CN216" s="995" t="s">
        <v>3180</v>
      </c>
      <c r="CO216" s="995" t="s">
        <v>382</v>
      </c>
      <c r="CP216" s="995" t="s">
        <v>1008</v>
      </c>
      <c r="CQ216" s="995" t="s">
        <v>3181</v>
      </c>
      <c r="CR216" s="995" t="s">
        <v>3181</v>
      </c>
      <c r="CS216" s="995" t="s">
        <v>3161</v>
      </c>
      <c r="CT216" s="995" t="s">
        <v>3162</v>
      </c>
      <c r="CU216" s="995" t="s">
        <v>3163</v>
      </c>
      <c r="CV216" s="999" t="s">
        <v>3164</v>
      </c>
    </row>
    <row r="217" spans="91:100">
      <c r="CM217" s="996"/>
      <c r="CN217" s="995" t="s">
        <v>3182</v>
      </c>
      <c r="CO217" s="995" t="s">
        <v>382</v>
      </c>
      <c r="CP217" s="995" t="s">
        <v>1008</v>
      </c>
      <c r="CQ217" s="995" t="s">
        <v>2069</v>
      </c>
      <c r="CR217" s="995" t="s">
        <v>2069</v>
      </c>
      <c r="CS217" s="995" t="s">
        <v>3161</v>
      </c>
      <c r="CT217" s="995" t="s">
        <v>3168</v>
      </c>
      <c r="CU217" s="995" t="s">
        <v>2655</v>
      </c>
      <c r="CV217" s="999" t="s">
        <v>2656</v>
      </c>
    </row>
    <row r="218" spans="91:100">
      <c r="CM218" s="996"/>
      <c r="CN218" s="995" t="s">
        <v>3183</v>
      </c>
      <c r="CO218" s="995" t="s">
        <v>382</v>
      </c>
      <c r="CP218" s="995" t="s">
        <v>1008</v>
      </c>
      <c r="CQ218" s="995" t="s">
        <v>3184</v>
      </c>
      <c r="CR218" s="995" t="s">
        <v>3184</v>
      </c>
      <c r="CS218" s="995" t="s">
        <v>3161</v>
      </c>
      <c r="CT218" s="995" t="s">
        <v>3162</v>
      </c>
      <c r="CU218" s="995" t="s">
        <v>3163</v>
      </c>
      <c r="CV218" s="999" t="s">
        <v>3164</v>
      </c>
    </row>
    <row r="219" spans="91:100">
      <c r="CM219" s="996"/>
      <c r="CN219" s="995" t="s">
        <v>3185</v>
      </c>
      <c r="CO219" s="995" t="s">
        <v>382</v>
      </c>
      <c r="CP219" s="995" t="s">
        <v>1008</v>
      </c>
      <c r="CQ219" s="995" t="s">
        <v>3186</v>
      </c>
      <c r="CR219" s="995" t="s">
        <v>3186</v>
      </c>
      <c r="CS219" s="995" t="s">
        <v>3161</v>
      </c>
      <c r="CT219" s="995" t="s">
        <v>3162</v>
      </c>
      <c r="CU219" s="995" t="s">
        <v>3163</v>
      </c>
      <c r="CV219" s="999" t="s">
        <v>3164</v>
      </c>
    </row>
    <row r="220" spans="91:100">
      <c r="CM220" s="996"/>
      <c r="CN220" s="995" t="s">
        <v>3187</v>
      </c>
      <c r="CO220" s="995" t="s">
        <v>382</v>
      </c>
      <c r="CP220" s="995" t="s">
        <v>1008</v>
      </c>
      <c r="CQ220" s="995" t="s">
        <v>3188</v>
      </c>
      <c r="CR220" s="995" t="s">
        <v>3188</v>
      </c>
      <c r="CS220" s="995" t="s">
        <v>3161</v>
      </c>
      <c r="CT220" s="995" t="s">
        <v>3162</v>
      </c>
      <c r="CU220" s="995" t="s">
        <v>3163</v>
      </c>
      <c r="CV220" s="999" t="s">
        <v>3164</v>
      </c>
    </row>
    <row r="221" spans="91:100">
      <c r="CM221" s="996"/>
      <c r="CN221" s="995" t="s">
        <v>3189</v>
      </c>
      <c r="CO221" s="995" t="s">
        <v>382</v>
      </c>
      <c r="CP221" s="995" t="s">
        <v>1008</v>
      </c>
      <c r="CQ221" s="995" t="s">
        <v>3190</v>
      </c>
      <c r="CR221" s="995" t="s">
        <v>3190</v>
      </c>
      <c r="CS221" s="995" t="s">
        <v>3161</v>
      </c>
      <c r="CT221" s="995" t="s">
        <v>3162</v>
      </c>
      <c r="CU221" s="995" t="s">
        <v>3163</v>
      </c>
      <c r="CV221" s="999" t="s">
        <v>3164</v>
      </c>
    </row>
    <row r="222" spans="91:100">
      <c r="CM222" s="996"/>
      <c r="CN222" s="995" t="s">
        <v>3191</v>
      </c>
      <c r="CO222" s="995" t="s">
        <v>382</v>
      </c>
      <c r="CP222" s="995" t="s">
        <v>1008</v>
      </c>
      <c r="CQ222" s="995" t="s">
        <v>3192</v>
      </c>
      <c r="CR222" s="995" t="s">
        <v>3192</v>
      </c>
      <c r="CS222" s="995" t="s">
        <v>3161</v>
      </c>
      <c r="CT222" s="995" t="s">
        <v>3168</v>
      </c>
      <c r="CU222" s="995" t="s">
        <v>2655</v>
      </c>
      <c r="CV222" s="999" t="s">
        <v>2656</v>
      </c>
    </row>
    <row r="223" spans="91:100">
      <c r="CM223" s="996"/>
      <c r="CN223" s="995" t="s">
        <v>3193</v>
      </c>
      <c r="CO223" s="995" t="s">
        <v>382</v>
      </c>
      <c r="CP223" s="995" t="s">
        <v>1008</v>
      </c>
      <c r="CQ223" s="995" t="s">
        <v>467</v>
      </c>
      <c r="CR223" s="995" t="s">
        <v>467</v>
      </c>
      <c r="CS223" s="995" t="s">
        <v>2724</v>
      </c>
      <c r="CT223" s="995" t="s">
        <v>2725</v>
      </c>
      <c r="CU223" s="995" t="s">
        <v>2655</v>
      </c>
      <c r="CV223" s="999" t="s">
        <v>2726</v>
      </c>
    </row>
    <row r="224" spans="91:100">
      <c r="CM224" s="996"/>
      <c r="CN224" s="995" t="s">
        <v>3194</v>
      </c>
      <c r="CO224" s="995" t="s">
        <v>382</v>
      </c>
      <c r="CP224" s="995" t="s">
        <v>1008</v>
      </c>
      <c r="CQ224" s="995" t="s">
        <v>168</v>
      </c>
      <c r="CR224" s="995" t="s">
        <v>168</v>
      </c>
      <c r="CS224" s="995" t="s">
        <v>3161</v>
      </c>
      <c r="CT224" s="995" t="s">
        <v>3162</v>
      </c>
      <c r="CU224" s="995" t="s">
        <v>3163</v>
      </c>
      <c r="CV224" s="999" t="s">
        <v>3164</v>
      </c>
    </row>
    <row r="225" spans="91:100">
      <c r="CM225" s="996"/>
      <c r="CN225" s="995" t="s">
        <v>3195</v>
      </c>
      <c r="CO225" s="995" t="s">
        <v>382</v>
      </c>
      <c r="CP225" s="995" t="s">
        <v>1008</v>
      </c>
      <c r="CQ225" s="995" t="s">
        <v>3196</v>
      </c>
      <c r="CR225" s="995" t="s">
        <v>3196</v>
      </c>
      <c r="CS225" s="995" t="s">
        <v>3161</v>
      </c>
      <c r="CT225" s="995" t="s">
        <v>3162</v>
      </c>
      <c r="CU225" s="995" t="s">
        <v>3163</v>
      </c>
      <c r="CV225" s="999" t="s">
        <v>3164</v>
      </c>
    </row>
    <row r="226" spans="91:100">
      <c r="CM226" s="996"/>
      <c r="CN226" s="995" t="s">
        <v>3197</v>
      </c>
      <c r="CO226" s="995" t="s">
        <v>382</v>
      </c>
      <c r="CP226" s="995" t="s">
        <v>1008</v>
      </c>
      <c r="CQ226" s="995" t="s">
        <v>3198</v>
      </c>
      <c r="CR226" s="995" t="s">
        <v>3198</v>
      </c>
      <c r="CS226" s="995" t="s">
        <v>3161</v>
      </c>
      <c r="CT226" s="995" t="s">
        <v>3162</v>
      </c>
      <c r="CU226" s="995" t="s">
        <v>3163</v>
      </c>
      <c r="CV226" s="999" t="s">
        <v>3164</v>
      </c>
    </row>
    <row r="227" spans="91:100">
      <c r="CM227" s="996"/>
      <c r="CN227" s="995" t="s">
        <v>3199</v>
      </c>
      <c r="CO227" s="995" t="s">
        <v>382</v>
      </c>
      <c r="CP227" s="995" t="s">
        <v>1008</v>
      </c>
      <c r="CQ227" s="995" t="s">
        <v>3200</v>
      </c>
      <c r="CR227" s="995" t="s">
        <v>3200</v>
      </c>
      <c r="CS227" s="995" t="s">
        <v>3161</v>
      </c>
      <c r="CT227" s="995" t="s">
        <v>3162</v>
      </c>
      <c r="CU227" s="995" t="s">
        <v>3163</v>
      </c>
      <c r="CV227" s="999" t="s">
        <v>3164</v>
      </c>
    </row>
    <row r="228" spans="91:100">
      <c r="CM228" s="996"/>
      <c r="CN228" s="995" t="s">
        <v>3201</v>
      </c>
      <c r="CO228" s="995" t="s">
        <v>382</v>
      </c>
      <c r="CP228" s="995" t="s">
        <v>1008</v>
      </c>
      <c r="CQ228" s="995" t="s">
        <v>3202</v>
      </c>
      <c r="CR228" s="995" t="s">
        <v>3202</v>
      </c>
      <c r="CS228" s="995" t="s">
        <v>3161</v>
      </c>
      <c r="CT228" s="995" t="s">
        <v>3162</v>
      </c>
      <c r="CU228" s="995" t="s">
        <v>3163</v>
      </c>
      <c r="CV228" s="999" t="s">
        <v>3164</v>
      </c>
    </row>
    <row r="229" spans="91:100">
      <c r="CM229" s="996"/>
      <c r="CN229" s="995" t="s">
        <v>3203</v>
      </c>
      <c r="CO229" s="995" t="s">
        <v>382</v>
      </c>
      <c r="CP229" s="995" t="s">
        <v>1008</v>
      </c>
      <c r="CQ229" s="995" t="s">
        <v>3204</v>
      </c>
      <c r="CR229" s="995" t="s">
        <v>3204</v>
      </c>
      <c r="CS229" s="995" t="s">
        <v>3161</v>
      </c>
      <c r="CT229" s="995" t="s">
        <v>3162</v>
      </c>
      <c r="CU229" s="995" t="s">
        <v>3163</v>
      </c>
      <c r="CV229" s="999" t="s">
        <v>3164</v>
      </c>
    </row>
    <row r="230" spans="91:100">
      <c r="CM230" s="996"/>
      <c r="CN230" s="995" t="s">
        <v>3205</v>
      </c>
      <c r="CO230" s="995" t="s">
        <v>382</v>
      </c>
      <c r="CP230" s="995" t="s">
        <v>1008</v>
      </c>
      <c r="CQ230" s="995" t="s">
        <v>3206</v>
      </c>
      <c r="CR230" s="995" t="s">
        <v>3206</v>
      </c>
      <c r="CS230" s="995" t="s">
        <v>3161</v>
      </c>
      <c r="CT230" s="995" t="s">
        <v>3162</v>
      </c>
      <c r="CU230" s="995" t="s">
        <v>3163</v>
      </c>
      <c r="CV230" s="999" t="s">
        <v>3164</v>
      </c>
    </row>
    <row r="231" spans="91:100">
      <c r="CM231" s="996"/>
      <c r="CN231" s="995" t="s">
        <v>3207</v>
      </c>
      <c r="CO231" s="995" t="s">
        <v>382</v>
      </c>
      <c r="CP231" s="995" t="s">
        <v>1008</v>
      </c>
      <c r="CQ231" s="995" t="s">
        <v>3208</v>
      </c>
      <c r="CR231" s="995" t="s">
        <v>3208</v>
      </c>
      <c r="CS231" s="995" t="s">
        <v>3161</v>
      </c>
      <c r="CT231" s="995" t="s">
        <v>3162</v>
      </c>
      <c r="CU231" s="995" t="s">
        <v>3163</v>
      </c>
      <c r="CV231" s="999" t="s">
        <v>3164</v>
      </c>
    </row>
    <row r="232" spans="91:100">
      <c r="CM232" s="996"/>
      <c r="CN232" s="995" t="s">
        <v>3209</v>
      </c>
      <c r="CO232" s="995" t="s">
        <v>382</v>
      </c>
      <c r="CP232" s="995" t="s">
        <v>1008</v>
      </c>
      <c r="CQ232" s="995" t="s">
        <v>2081</v>
      </c>
      <c r="CR232" s="995" t="s">
        <v>2081</v>
      </c>
      <c r="CS232" s="995" t="s">
        <v>3161</v>
      </c>
      <c r="CT232" s="995" t="s">
        <v>3162</v>
      </c>
      <c r="CU232" s="995" t="s">
        <v>3163</v>
      </c>
      <c r="CV232" s="999" t="s">
        <v>3164</v>
      </c>
    </row>
    <row r="233" spans="91:100">
      <c r="CM233" s="996"/>
      <c r="CN233" s="995" t="s">
        <v>3210</v>
      </c>
      <c r="CO233" s="995" t="s">
        <v>382</v>
      </c>
      <c r="CP233" s="995" t="s">
        <v>1008</v>
      </c>
      <c r="CQ233" s="995" t="s">
        <v>3211</v>
      </c>
      <c r="CR233" s="995" t="s">
        <v>3211</v>
      </c>
      <c r="CS233" s="995" t="s">
        <v>3161</v>
      </c>
      <c r="CT233" s="995" t="s">
        <v>3162</v>
      </c>
      <c r="CU233" s="995" t="s">
        <v>3163</v>
      </c>
      <c r="CV233" s="999" t="s">
        <v>3164</v>
      </c>
    </row>
    <row r="234" spans="91:100">
      <c r="CM234" s="996"/>
      <c r="CN234" s="995" t="s">
        <v>3212</v>
      </c>
      <c r="CO234" s="995" t="s">
        <v>382</v>
      </c>
      <c r="CP234" s="995" t="s">
        <v>1008</v>
      </c>
      <c r="CQ234" s="995" t="s">
        <v>3213</v>
      </c>
      <c r="CR234" s="995" t="s">
        <v>3213</v>
      </c>
      <c r="CS234" s="995" t="s">
        <v>3161</v>
      </c>
      <c r="CT234" s="995" t="s">
        <v>3162</v>
      </c>
      <c r="CU234" s="995" t="s">
        <v>3163</v>
      </c>
      <c r="CV234" s="999" t="s">
        <v>3164</v>
      </c>
    </row>
    <row r="235" spans="91:100">
      <c r="CM235" s="996"/>
      <c r="CN235" s="995" t="s">
        <v>3214</v>
      </c>
      <c r="CO235" s="995" t="s">
        <v>382</v>
      </c>
      <c r="CP235" s="995" t="s">
        <v>1008</v>
      </c>
      <c r="CQ235" s="995" t="s">
        <v>3215</v>
      </c>
      <c r="CR235" s="995" t="s">
        <v>3215</v>
      </c>
      <c r="CS235" s="995" t="s">
        <v>3161</v>
      </c>
      <c r="CT235" s="995" t="s">
        <v>3162</v>
      </c>
      <c r="CU235" s="995" t="s">
        <v>3163</v>
      </c>
      <c r="CV235" s="999" t="s">
        <v>3164</v>
      </c>
    </row>
    <row r="236" spans="91:100">
      <c r="CM236" s="996"/>
      <c r="CN236" s="995" t="s">
        <v>3216</v>
      </c>
      <c r="CO236" s="995" t="s">
        <v>382</v>
      </c>
      <c r="CP236" s="995" t="s">
        <v>1008</v>
      </c>
      <c r="CQ236" s="995" t="s">
        <v>3217</v>
      </c>
      <c r="CR236" s="995" t="s">
        <v>3217</v>
      </c>
      <c r="CS236" s="995" t="s">
        <v>3161</v>
      </c>
      <c r="CT236" s="995" t="s">
        <v>3162</v>
      </c>
      <c r="CU236" s="995" t="s">
        <v>3163</v>
      </c>
      <c r="CV236" s="999" t="s">
        <v>3164</v>
      </c>
    </row>
    <row r="237" spans="91:100">
      <c r="CM237" s="996"/>
      <c r="CN237" s="995" t="s">
        <v>3218</v>
      </c>
      <c r="CO237" s="995" t="s">
        <v>382</v>
      </c>
      <c r="CP237" s="995" t="s">
        <v>1008</v>
      </c>
      <c r="CQ237" s="995" t="s">
        <v>2082</v>
      </c>
      <c r="CR237" s="995" t="s">
        <v>2082</v>
      </c>
      <c r="CS237" s="995" t="s">
        <v>3161</v>
      </c>
      <c r="CT237" s="995" t="s">
        <v>3168</v>
      </c>
      <c r="CU237" s="995" t="s">
        <v>2655</v>
      </c>
      <c r="CV237" s="999" t="s">
        <v>2656</v>
      </c>
    </row>
    <row r="238" spans="91:100">
      <c r="CM238" s="996"/>
      <c r="CN238" s="995" t="s">
        <v>3219</v>
      </c>
      <c r="CO238" s="995" t="s">
        <v>382</v>
      </c>
      <c r="CP238" s="995" t="s">
        <v>1008</v>
      </c>
      <c r="CQ238" s="995" t="s">
        <v>3220</v>
      </c>
      <c r="CR238" s="995" t="s">
        <v>3220</v>
      </c>
      <c r="CS238" s="995" t="s">
        <v>2724</v>
      </c>
      <c r="CT238" s="995" t="s">
        <v>2725</v>
      </c>
      <c r="CU238" s="995" t="s">
        <v>2655</v>
      </c>
      <c r="CV238" s="999" t="s">
        <v>2726</v>
      </c>
    </row>
    <row r="239" spans="91:100">
      <c r="CM239" s="996"/>
      <c r="CN239" s="995" t="s">
        <v>3221</v>
      </c>
      <c r="CO239" s="995" t="s">
        <v>382</v>
      </c>
      <c r="CP239" s="995" t="s">
        <v>1008</v>
      </c>
      <c r="CQ239" s="995" t="s">
        <v>473</v>
      </c>
      <c r="CR239" s="995" t="s">
        <v>473</v>
      </c>
      <c r="CS239" s="995" t="s">
        <v>2724</v>
      </c>
      <c r="CT239" s="995" t="s">
        <v>2725</v>
      </c>
      <c r="CU239" s="995" t="s">
        <v>2655</v>
      </c>
      <c r="CV239" s="999" t="s">
        <v>2726</v>
      </c>
    </row>
    <row r="240" spans="91:100">
      <c r="CM240" s="996"/>
      <c r="CN240" s="995" t="s">
        <v>3222</v>
      </c>
      <c r="CO240" s="995" t="s">
        <v>382</v>
      </c>
      <c r="CP240" s="995" t="s">
        <v>1008</v>
      </c>
      <c r="CQ240" s="995" t="s">
        <v>61</v>
      </c>
      <c r="CR240" s="995" t="s">
        <v>61</v>
      </c>
      <c r="CS240" s="995" t="s">
        <v>3161</v>
      </c>
      <c r="CT240" s="995" t="s">
        <v>3162</v>
      </c>
      <c r="CU240" s="995" t="s">
        <v>3163</v>
      </c>
      <c r="CV240" s="999" t="s">
        <v>3164</v>
      </c>
    </row>
    <row r="241" spans="91:100">
      <c r="CM241" s="996"/>
      <c r="CN241" s="995" t="s">
        <v>3223</v>
      </c>
      <c r="CO241" s="995" t="s">
        <v>382</v>
      </c>
      <c r="CP241" s="995" t="s">
        <v>1008</v>
      </c>
      <c r="CQ241" s="995" t="s">
        <v>3224</v>
      </c>
      <c r="CR241" s="995" t="s">
        <v>3224</v>
      </c>
      <c r="CS241" s="995" t="s">
        <v>3161</v>
      </c>
      <c r="CT241" s="995" t="s">
        <v>3162</v>
      </c>
      <c r="CU241" s="995" t="s">
        <v>3163</v>
      </c>
      <c r="CV241" s="999" t="s">
        <v>3164</v>
      </c>
    </row>
    <row r="242" spans="91:100">
      <c r="CM242" s="996"/>
      <c r="CN242" s="995" t="s">
        <v>3225</v>
      </c>
      <c r="CO242" s="995" t="s">
        <v>382</v>
      </c>
      <c r="CP242" s="995" t="s">
        <v>1008</v>
      </c>
      <c r="CQ242" s="995" t="s">
        <v>3226</v>
      </c>
      <c r="CR242" s="995" t="s">
        <v>3226</v>
      </c>
      <c r="CS242" s="995" t="s">
        <v>3161</v>
      </c>
      <c r="CT242" s="995" t="s">
        <v>3162</v>
      </c>
      <c r="CU242" s="995" t="s">
        <v>3163</v>
      </c>
      <c r="CV242" s="999" t="s">
        <v>3164</v>
      </c>
    </row>
    <row r="243" spans="91:100">
      <c r="CM243" s="996"/>
      <c r="CN243" s="995" t="s">
        <v>3227</v>
      </c>
      <c r="CO243" s="995" t="s">
        <v>382</v>
      </c>
      <c r="CP243" s="995" t="s">
        <v>1008</v>
      </c>
      <c r="CQ243" s="995" t="s">
        <v>3228</v>
      </c>
      <c r="CR243" s="995" t="s">
        <v>3228</v>
      </c>
      <c r="CS243" s="995" t="s">
        <v>3161</v>
      </c>
      <c r="CT243" s="995" t="s">
        <v>3162</v>
      </c>
      <c r="CU243" s="995" t="s">
        <v>3163</v>
      </c>
      <c r="CV243" s="999" t="s">
        <v>3164</v>
      </c>
    </row>
    <row r="244" spans="91:100">
      <c r="CM244" s="996"/>
      <c r="CN244" s="995" t="s">
        <v>3229</v>
      </c>
      <c r="CO244" s="995" t="s">
        <v>382</v>
      </c>
      <c r="CP244" s="995" t="s">
        <v>1008</v>
      </c>
      <c r="CQ244" s="995" t="s">
        <v>3230</v>
      </c>
      <c r="CR244" s="995" t="s">
        <v>3230</v>
      </c>
      <c r="CS244" s="995" t="s">
        <v>3161</v>
      </c>
      <c r="CT244" s="995" t="s">
        <v>3162</v>
      </c>
      <c r="CU244" s="995" t="s">
        <v>3163</v>
      </c>
      <c r="CV244" s="999" t="s">
        <v>3164</v>
      </c>
    </row>
    <row r="245" spans="91:100">
      <c r="CM245" s="996"/>
      <c r="CN245" s="995" t="s">
        <v>3231</v>
      </c>
      <c r="CO245" s="995" t="s">
        <v>382</v>
      </c>
      <c r="CP245" s="995" t="s">
        <v>1008</v>
      </c>
      <c r="CQ245" s="995" t="s">
        <v>3232</v>
      </c>
      <c r="CR245" s="995" t="s">
        <v>3232</v>
      </c>
      <c r="CS245" s="995" t="s">
        <v>3161</v>
      </c>
      <c r="CT245" s="995" t="s">
        <v>3162</v>
      </c>
      <c r="CU245" s="995" t="s">
        <v>3163</v>
      </c>
      <c r="CV245" s="999" t="s">
        <v>3164</v>
      </c>
    </row>
    <row r="246" spans="91:100">
      <c r="CM246" s="996"/>
      <c r="CN246" s="995" t="s">
        <v>3233</v>
      </c>
      <c r="CO246" s="995" t="s">
        <v>382</v>
      </c>
      <c r="CP246" s="995" t="s">
        <v>1008</v>
      </c>
      <c r="CQ246" s="995" t="s">
        <v>3234</v>
      </c>
      <c r="CR246" s="995" t="s">
        <v>3234</v>
      </c>
      <c r="CS246" s="995" t="s">
        <v>3161</v>
      </c>
      <c r="CT246" s="995" t="s">
        <v>3162</v>
      </c>
      <c r="CU246" s="995" t="s">
        <v>3163</v>
      </c>
      <c r="CV246" s="999" t="s">
        <v>3164</v>
      </c>
    </row>
    <row r="247" spans="91:100">
      <c r="CM247" s="996"/>
      <c r="CN247" s="995" t="s">
        <v>3235</v>
      </c>
      <c r="CO247" s="995" t="s">
        <v>382</v>
      </c>
      <c r="CP247" s="995" t="s">
        <v>1008</v>
      </c>
      <c r="CQ247" s="995" t="s">
        <v>3236</v>
      </c>
      <c r="CR247" s="995" t="s">
        <v>3236</v>
      </c>
      <c r="CS247" s="995" t="s">
        <v>3161</v>
      </c>
      <c r="CT247" s="995" t="s">
        <v>3162</v>
      </c>
      <c r="CU247" s="995" t="s">
        <v>3163</v>
      </c>
      <c r="CV247" s="999" t="s">
        <v>3164</v>
      </c>
    </row>
    <row r="248" spans="91:100">
      <c r="CM248" s="996"/>
      <c r="CN248" s="995" t="s">
        <v>3237</v>
      </c>
      <c r="CO248" s="995" t="s">
        <v>382</v>
      </c>
      <c r="CP248" s="995" t="s">
        <v>1008</v>
      </c>
      <c r="CQ248" s="995" t="s">
        <v>3238</v>
      </c>
      <c r="CR248" s="995" t="s">
        <v>3238</v>
      </c>
      <c r="CS248" s="995" t="s">
        <v>3161</v>
      </c>
      <c r="CT248" s="995" t="s">
        <v>3162</v>
      </c>
      <c r="CU248" s="995" t="s">
        <v>3163</v>
      </c>
      <c r="CV248" s="999" t="s">
        <v>3164</v>
      </c>
    </row>
    <row r="249" spans="91:100">
      <c r="CM249" s="996"/>
      <c r="CN249" s="995" t="s">
        <v>3239</v>
      </c>
      <c r="CO249" s="995" t="s">
        <v>382</v>
      </c>
      <c r="CP249" s="995" t="s">
        <v>1008</v>
      </c>
      <c r="CQ249" s="995" t="s">
        <v>3240</v>
      </c>
      <c r="CR249" s="995" t="s">
        <v>3240</v>
      </c>
      <c r="CS249" s="995" t="s">
        <v>3161</v>
      </c>
      <c r="CT249" s="995" t="s">
        <v>3162</v>
      </c>
      <c r="CU249" s="995" t="s">
        <v>3163</v>
      </c>
      <c r="CV249" s="999" t="s">
        <v>3164</v>
      </c>
    </row>
    <row r="250" spans="91:100">
      <c r="CM250" s="996"/>
      <c r="CN250" s="995" t="s">
        <v>3241</v>
      </c>
      <c r="CO250" s="995" t="s">
        <v>382</v>
      </c>
      <c r="CP250" s="995" t="s">
        <v>1008</v>
      </c>
      <c r="CQ250" s="995" t="s">
        <v>2087</v>
      </c>
      <c r="CR250" s="995" t="s">
        <v>2087</v>
      </c>
      <c r="CS250" s="995" t="s">
        <v>3161</v>
      </c>
      <c r="CT250" s="995" t="s">
        <v>3162</v>
      </c>
      <c r="CU250" s="995" t="s">
        <v>3163</v>
      </c>
      <c r="CV250" s="999" t="s">
        <v>3164</v>
      </c>
    </row>
    <row r="251" spans="91:100">
      <c r="CM251" s="996"/>
      <c r="CN251" s="995" t="s">
        <v>3242</v>
      </c>
      <c r="CO251" s="995" t="s">
        <v>382</v>
      </c>
      <c r="CP251" s="995" t="s">
        <v>1008</v>
      </c>
      <c r="CQ251" s="995" t="s">
        <v>3243</v>
      </c>
      <c r="CR251" s="995" t="s">
        <v>3243</v>
      </c>
      <c r="CS251" s="995" t="s">
        <v>3161</v>
      </c>
      <c r="CT251" s="995" t="s">
        <v>3162</v>
      </c>
      <c r="CU251" s="995" t="s">
        <v>3163</v>
      </c>
      <c r="CV251" s="999" t="s">
        <v>3164</v>
      </c>
    </row>
    <row r="252" spans="91:100">
      <c r="CM252" s="996"/>
      <c r="CN252" s="995" t="s">
        <v>3244</v>
      </c>
      <c r="CO252" s="995" t="s">
        <v>382</v>
      </c>
      <c r="CP252" s="995" t="s">
        <v>1008</v>
      </c>
      <c r="CQ252" s="995" t="s">
        <v>3245</v>
      </c>
      <c r="CR252" s="995" t="s">
        <v>3245</v>
      </c>
      <c r="CS252" s="995" t="s">
        <v>3161</v>
      </c>
      <c r="CT252" s="995" t="s">
        <v>3162</v>
      </c>
      <c r="CU252" s="995" t="s">
        <v>3163</v>
      </c>
      <c r="CV252" s="999" t="s">
        <v>3164</v>
      </c>
    </row>
    <row r="253" spans="91:100">
      <c r="CM253" s="996"/>
      <c r="CN253" s="995" t="s">
        <v>3246</v>
      </c>
      <c r="CO253" s="995" t="s">
        <v>382</v>
      </c>
      <c r="CP253" s="995" t="s">
        <v>1008</v>
      </c>
      <c r="CQ253" s="995" t="s">
        <v>3247</v>
      </c>
      <c r="CR253" s="995" t="s">
        <v>3247</v>
      </c>
      <c r="CS253" s="995" t="s">
        <v>3161</v>
      </c>
      <c r="CT253" s="995" t="s">
        <v>3162</v>
      </c>
      <c r="CU253" s="995" t="s">
        <v>3163</v>
      </c>
      <c r="CV253" s="999" t="s">
        <v>3164</v>
      </c>
    </row>
    <row r="254" spans="91:100">
      <c r="CM254" s="996"/>
      <c r="CN254" s="995" t="s">
        <v>3248</v>
      </c>
      <c r="CO254" s="995" t="s">
        <v>382</v>
      </c>
      <c r="CP254" s="995" t="s">
        <v>1008</v>
      </c>
      <c r="CQ254" s="995" t="s">
        <v>3249</v>
      </c>
      <c r="CR254" s="995" t="s">
        <v>3249</v>
      </c>
      <c r="CS254" s="995" t="s">
        <v>3161</v>
      </c>
      <c r="CT254" s="995" t="s">
        <v>3162</v>
      </c>
      <c r="CU254" s="995" t="s">
        <v>3163</v>
      </c>
      <c r="CV254" s="999" t="s">
        <v>3164</v>
      </c>
    </row>
    <row r="255" spans="91:100">
      <c r="CM255" s="996"/>
      <c r="CN255" s="995" t="s">
        <v>3250</v>
      </c>
      <c r="CO255" s="995" t="s">
        <v>382</v>
      </c>
      <c r="CP255" s="995" t="s">
        <v>1008</v>
      </c>
      <c r="CQ255" s="995" t="s">
        <v>3251</v>
      </c>
      <c r="CR255" s="995" t="s">
        <v>3251</v>
      </c>
      <c r="CS255" s="995" t="s">
        <v>3161</v>
      </c>
      <c r="CT255" s="995" t="s">
        <v>3162</v>
      </c>
      <c r="CU255" s="995" t="s">
        <v>3163</v>
      </c>
      <c r="CV255" s="999" t="s">
        <v>3164</v>
      </c>
    </row>
    <row r="256" spans="91:100">
      <c r="CM256" s="996"/>
      <c r="CN256" s="995" t="s">
        <v>3252</v>
      </c>
      <c r="CO256" s="995" t="s">
        <v>382</v>
      </c>
      <c r="CP256" s="995" t="s">
        <v>1008</v>
      </c>
      <c r="CQ256" s="995" t="s">
        <v>3253</v>
      </c>
      <c r="CR256" s="995" t="s">
        <v>3253</v>
      </c>
      <c r="CS256" s="995" t="s">
        <v>3161</v>
      </c>
      <c r="CT256" s="995" t="s">
        <v>3162</v>
      </c>
      <c r="CU256" s="995" t="s">
        <v>3163</v>
      </c>
      <c r="CV256" s="999" t="s">
        <v>3164</v>
      </c>
    </row>
    <row r="257" spans="91:100">
      <c r="CM257" s="996"/>
      <c r="CN257" s="995" t="s">
        <v>3254</v>
      </c>
      <c r="CO257" s="995" t="s">
        <v>382</v>
      </c>
      <c r="CP257" s="995" t="s">
        <v>1008</v>
      </c>
      <c r="CQ257" s="995" t="s">
        <v>3255</v>
      </c>
      <c r="CR257" s="995" t="s">
        <v>3255</v>
      </c>
      <c r="CS257" s="995" t="s">
        <v>3161</v>
      </c>
      <c r="CT257" s="995" t="s">
        <v>3162</v>
      </c>
      <c r="CU257" s="995" t="s">
        <v>3163</v>
      </c>
      <c r="CV257" s="999" t="s">
        <v>3164</v>
      </c>
    </row>
    <row r="258" spans="91:100">
      <c r="CM258" s="996"/>
      <c r="CN258" s="995" t="s">
        <v>3256</v>
      </c>
      <c r="CO258" s="995" t="s">
        <v>382</v>
      </c>
      <c r="CP258" s="995" t="s">
        <v>1008</v>
      </c>
      <c r="CQ258" s="995" t="s">
        <v>3257</v>
      </c>
      <c r="CR258" s="995" t="s">
        <v>3257</v>
      </c>
      <c r="CS258" s="995" t="s">
        <v>3161</v>
      </c>
      <c r="CT258" s="995" t="s">
        <v>3162</v>
      </c>
      <c r="CU258" s="995" t="s">
        <v>3163</v>
      </c>
      <c r="CV258" s="999" t="s">
        <v>3164</v>
      </c>
    </row>
    <row r="259" spans="91:100">
      <c r="CM259" s="996"/>
      <c r="CN259" s="995" t="s">
        <v>3258</v>
      </c>
      <c r="CO259" s="995" t="s">
        <v>382</v>
      </c>
      <c r="CP259" s="995" t="s">
        <v>1008</v>
      </c>
      <c r="CQ259" s="995" t="s">
        <v>3259</v>
      </c>
      <c r="CR259" s="995" t="s">
        <v>3259</v>
      </c>
      <c r="CS259" s="995" t="s">
        <v>3161</v>
      </c>
      <c r="CT259" s="995" t="s">
        <v>3162</v>
      </c>
      <c r="CU259" s="995" t="s">
        <v>3163</v>
      </c>
      <c r="CV259" s="999" t="s">
        <v>3164</v>
      </c>
    </row>
    <row r="260" spans="91:100">
      <c r="CM260" s="996"/>
      <c r="CN260" s="995" t="s">
        <v>3260</v>
      </c>
      <c r="CO260" s="995" t="s">
        <v>382</v>
      </c>
      <c r="CP260" s="995" t="s">
        <v>1008</v>
      </c>
      <c r="CQ260" s="995" t="s">
        <v>3261</v>
      </c>
      <c r="CR260" s="995" t="s">
        <v>3261</v>
      </c>
      <c r="CS260" s="995" t="s">
        <v>3161</v>
      </c>
      <c r="CT260" s="995" t="s">
        <v>3162</v>
      </c>
      <c r="CU260" s="995" t="s">
        <v>3163</v>
      </c>
      <c r="CV260" s="999" t="s">
        <v>3164</v>
      </c>
    </row>
    <row r="261" spans="91:100">
      <c r="CM261" s="996"/>
      <c r="CN261" s="995" t="s">
        <v>3262</v>
      </c>
      <c r="CO261" s="995" t="s">
        <v>382</v>
      </c>
      <c r="CP261" s="995" t="s">
        <v>1008</v>
      </c>
      <c r="CQ261" s="995" t="s">
        <v>83</v>
      </c>
      <c r="CR261" s="995" t="s">
        <v>83</v>
      </c>
      <c r="CS261" s="995" t="s">
        <v>3161</v>
      </c>
      <c r="CT261" s="995" t="s">
        <v>3168</v>
      </c>
      <c r="CU261" s="995" t="s">
        <v>2655</v>
      </c>
      <c r="CV261" s="999" t="s">
        <v>2656</v>
      </c>
    </row>
    <row r="262" spans="91:100">
      <c r="CM262" s="996"/>
      <c r="CN262" s="995" t="s">
        <v>3263</v>
      </c>
      <c r="CO262" s="995" t="s">
        <v>382</v>
      </c>
      <c r="CP262" s="995" t="s">
        <v>1008</v>
      </c>
      <c r="CQ262" s="995" t="s">
        <v>197</v>
      </c>
      <c r="CR262" s="995" t="s">
        <v>197</v>
      </c>
      <c r="CS262" s="995" t="s">
        <v>3161</v>
      </c>
      <c r="CT262" s="995" t="s">
        <v>3162</v>
      </c>
      <c r="CU262" s="995" t="s">
        <v>3163</v>
      </c>
      <c r="CV262" s="999" t="s">
        <v>3164</v>
      </c>
    </row>
    <row r="263" spans="91:100">
      <c r="CM263" s="996"/>
      <c r="CN263" s="995" t="s">
        <v>3264</v>
      </c>
      <c r="CO263" s="995" t="s">
        <v>382</v>
      </c>
      <c r="CP263" s="995" t="s">
        <v>1008</v>
      </c>
      <c r="CQ263" s="995" t="s">
        <v>3265</v>
      </c>
      <c r="CR263" s="995" t="s">
        <v>3265</v>
      </c>
      <c r="CS263" s="995" t="s">
        <v>3161</v>
      </c>
      <c r="CT263" s="995" t="s">
        <v>3162</v>
      </c>
      <c r="CU263" s="995" t="s">
        <v>3163</v>
      </c>
      <c r="CV263" s="999" t="s">
        <v>3164</v>
      </c>
    </row>
    <row r="264" spans="91:100">
      <c r="CM264" s="996"/>
      <c r="CN264" s="995" t="s">
        <v>3266</v>
      </c>
      <c r="CO264" s="995" t="s">
        <v>382</v>
      </c>
      <c r="CP264" s="995" t="s">
        <v>1008</v>
      </c>
      <c r="CQ264" s="995" t="s">
        <v>3267</v>
      </c>
      <c r="CR264" s="995" t="s">
        <v>3267</v>
      </c>
      <c r="CS264" s="995" t="s">
        <v>3161</v>
      </c>
      <c r="CT264" s="995" t="s">
        <v>3162</v>
      </c>
      <c r="CU264" s="995" t="s">
        <v>3163</v>
      </c>
      <c r="CV264" s="999" t="s">
        <v>3164</v>
      </c>
    </row>
    <row r="265" spans="91:100">
      <c r="CM265" s="996"/>
      <c r="CN265" s="995" t="s">
        <v>3268</v>
      </c>
      <c r="CO265" s="995" t="s">
        <v>382</v>
      </c>
      <c r="CP265" s="995" t="s">
        <v>1008</v>
      </c>
      <c r="CQ265" s="995" t="s">
        <v>3269</v>
      </c>
      <c r="CR265" s="995" t="s">
        <v>3269</v>
      </c>
      <c r="CS265" s="995" t="s">
        <v>3161</v>
      </c>
      <c r="CT265" s="995" t="s">
        <v>3162</v>
      </c>
      <c r="CU265" s="995" t="s">
        <v>3163</v>
      </c>
      <c r="CV265" s="999" t="s">
        <v>3164</v>
      </c>
    </row>
    <row r="266" spans="91:100">
      <c r="CM266" s="996"/>
      <c r="CN266" s="995" t="s">
        <v>3270</v>
      </c>
      <c r="CO266" s="995" t="s">
        <v>382</v>
      </c>
      <c r="CP266" s="995" t="s">
        <v>1008</v>
      </c>
      <c r="CQ266" s="995" t="s">
        <v>3271</v>
      </c>
      <c r="CR266" s="995" t="s">
        <v>3271</v>
      </c>
      <c r="CS266" s="995" t="s">
        <v>3161</v>
      </c>
      <c r="CT266" s="995" t="s">
        <v>3162</v>
      </c>
      <c r="CU266" s="995" t="s">
        <v>3163</v>
      </c>
      <c r="CV266" s="999" t="s">
        <v>3164</v>
      </c>
    </row>
    <row r="267" spans="91:100">
      <c r="CM267" s="996"/>
      <c r="CN267" s="995" t="s">
        <v>3272</v>
      </c>
      <c r="CO267" s="995" t="s">
        <v>382</v>
      </c>
      <c r="CP267" s="995" t="s">
        <v>1008</v>
      </c>
      <c r="CQ267" s="995" t="s">
        <v>3273</v>
      </c>
      <c r="CR267" s="995" t="s">
        <v>3273</v>
      </c>
      <c r="CS267" s="995" t="s">
        <v>3161</v>
      </c>
      <c r="CT267" s="995" t="s">
        <v>3162</v>
      </c>
      <c r="CU267" s="995" t="s">
        <v>3163</v>
      </c>
      <c r="CV267" s="999" t="s">
        <v>3164</v>
      </c>
    </row>
    <row r="268" spans="91:100">
      <c r="CM268" s="996"/>
      <c r="CN268" s="995" t="s">
        <v>3274</v>
      </c>
      <c r="CO268" s="995" t="s">
        <v>382</v>
      </c>
      <c r="CP268" s="995" t="s">
        <v>1008</v>
      </c>
      <c r="CQ268" s="995" t="s">
        <v>3275</v>
      </c>
      <c r="CR268" s="995" t="s">
        <v>3275</v>
      </c>
      <c r="CS268" s="995" t="s">
        <v>3161</v>
      </c>
      <c r="CT268" s="995" t="s">
        <v>3162</v>
      </c>
      <c r="CU268" s="995" t="s">
        <v>3163</v>
      </c>
      <c r="CV268" s="999" t="s">
        <v>3164</v>
      </c>
    </row>
    <row r="269" spans="91:100">
      <c r="CM269" s="996"/>
      <c r="CN269" s="995" t="s">
        <v>3276</v>
      </c>
      <c r="CO269" s="995" t="s">
        <v>382</v>
      </c>
      <c r="CP269" s="995" t="s">
        <v>1008</v>
      </c>
      <c r="CQ269" s="995" t="s">
        <v>489</v>
      </c>
      <c r="CR269" s="995" t="s">
        <v>209</v>
      </c>
      <c r="CS269" s="995" t="s">
        <v>3161</v>
      </c>
      <c r="CT269" s="995" t="s">
        <v>3168</v>
      </c>
      <c r="CU269" s="995" t="s">
        <v>2655</v>
      </c>
      <c r="CV269" s="999" t="s">
        <v>2656</v>
      </c>
    </row>
    <row r="270" spans="91:100">
      <c r="CM270" s="996"/>
      <c r="CN270" s="995" t="s">
        <v>3277</v>
      </c>
      <c r="CO270" s="995" t="s">
        <v>382</v>
      </c>
      <c r="CP270" s="995" t="s">
        <v>1008</v>
      </c>
      <c r="CQ270" s="995" t="s">
        <v>3278</v>
      </c>
      <c r="CR270" s="995" t="s">
        <v>3278</v>
      </c>
      <c r="CS270" s="995" t="s">
        <v>3161</v>
      </c>
      <c r="CT270" s="995" t="s">
        <v>3162</v>
      </c>
      <c r="CU270" s="995" t="s">
        <v>3163</v>
      </c>
      <c r="CV270" s="999" t="s">
        <v>3164</v>
      </c>
    </row>
    <row r="271" spans="91:100">
      <c r="CM271" s="996"/>
      <c r="CN271" s="995" t="s">
        <v>3279</v>
      </c>
      <c r="CO271" s="995" t="s">
        <v>382</v>
      </c>
      <c r="CP271" s="995" t="s">
        <v>1008</v>
      </c>
      <c r="CQ271" s="995" t="s">
        <v>3280</v>
      </c>
      <c r="CR271" s="995" t="s">
        <v>3281</v>
      </c>
      <c r="CS271" s="995" t="s">
        <v>3161</v>
      </c>
      <c r="CT271" s="995" t="s">
        <v>3168</v>
      </c>
      <c r="CU271" s="995" t="s">
        <v>2655</v>
      </c>
      <c r="CV271" s="999" t="s">
        <v>2656</v>
      </c>
    </row>
    <row r="272" spans="91:100">
      <c r="CM272" s="996"/>
      <c r="CN272" s="995" t="s">
        <v>3282</v>
      </c>
      <c r="CO272" s="995" t="s">
        <v>382</v>
      </c>
      <c r="CP272" s="995" t="s">
        <v>1008</v>
      </c>
      <c r="CQ272" s="995" t="s">
        <v>3283</v>
      </c>
      <c r="CR272" s="995" t="s">
        <v>2104</v>
      </c>
      <c r="CS272" s="995" t="s">
        <v>3161</v>
      </c>
      <c r="CT272" s="995" t="s">
        <v>3168</v>
      </c>
      <c r="CU272" s="995" t="s">
        <v>2655</v>
      </c>
      <c r="CV272" s="999" t="s">
        <v>2656</v>
      </c>
    </row>
    <row r="273" spans="91:100">
      <c r="CM273" s="996"/>
      <c r="CN273" s="995" t="s">
        <v>3284</v>
      </c>
      <c r="CO273" s="995" t="s">
        <v>382</v>
      </c>
      <c r="CP273" s="995" t="s">
        <v>1008</v>
      </c>
      <c r="CQ273" s="995" t="s">
        <v>2107</v>
      </c>
      <c r="CR273" s="995" t="s">
        <v>2107</v>
      </c>
      <c r="CS273" s="995" t="s">
        <v>3161</v>
      </c>
      <c r="CT273" s="995" t="s">
        <v>3162</v>
      </c>
      <c r="CU273" s="995" t="s">
        <v>3163</v>
      </c>
      <c r="CV273" s="999" t="s">
        <v>3164</v>
      </c>
    </row>
    <row r="274" spans="91:100">
      <c r="CM274" s="996"/>
      <c r="CN274" s="995" t="s">
        <v>3285</v>
      </c>
      <c r="CO274" s="995" t="s">
        <v>382</v>
      </c>
      <c r="CP274" s="995" t="s">
        <v>1008</v>
      </c>
      <c r="CQ274" s="995" t="s">
        <v>3286</v>
      </c>
      <c r="CR274" s="995" t="s">
        <v>3286</v>
      </c>
      <c r="CS274" s="995" t="s">
        <v>3161</v>
      </c>
      <c r="CT274" s="995" t="s">
        <v>3162</v>
      </c>
      <c r="CU274" s="995" t="s">
        <v>3163</v>
      </c>
      <c r="CV274" s="999" t="s">
        <v>3164</v>
      </c>
    </row>
    <row r="275" spans="91:100">
      <c r="CM275" s="996"/>
      <c r="CN275" s="995" t="s">
        <v>3287</v>
      </c>
      <c r="CO275" s="995" t="s">
        <v>382</v>
      </c>
      <c r="CP275" s="995" t="s">
        <v>1008</v>
      </c>
      <c r="CQ275" s="995" t="s">
        <v>3288</v>
      </c>
      <c r="CR275" s="995" t="s">
        <v>3288</v>
      </c>
      <c r="CS275" s="995" t="s">
        <v>3161</v>
      </c>
      <c r="CT275" s="995" t="s">
        <v>3162</v>
      </c>
      <c r="CU275" s="995" t="s">
        <v>3163</v>
      </c>
      <c r="CV275" s="999" t="s">
        <v>3164</v>
      </c>
    </row>
    <row r="276" spans="91:100">
      <c r="CM276" s="996"/>
      <c r="CN276" s="995" t="s">
        <v>3289</v>
      </c>
      <c r="CO276" s="995" t="s">
        <v>382</v>
      </c>
      <c r="CP276" s="995" t="s">
        <v>1008</v>
      </c>
      <c r="CQ276" s="995" t="s">
        <v>3290</v>
      </c>
      <c r="CR276" s="995" t="s">
        <v>3290</v>
      </c>
      <c r="CS276" s="995" t="s">
        <v>3161</v>
      </c>
      <c r="CT276" s="995" t="s">
        <v>3162</v>
      </c>
      <c r="CU276" s="995" t="s">
        <v>3163</v>
      </c>
      <c r="CV276" s="999" t="s">
        <v>3164</v>
      </c>
    </row>
    <row r="277" spans="91:100">
      <c r="CM277" s="996"/>
      <c r="CN277" s="995" t="s">
        <v>3291</v>
      </c>
      <c r="CO277" s="995" t="s">
        <v>382</v>
      </c>
      <c r="CP277" s="995" t="s">
        <v>1008</v>
      </c>
      <c r="CQ277" s="995" t="s">
        <v>3292</v>
      </c>
      <c r="CR277" s="995" t="s">
        <v>3292</v>
      </c>
      <c r="CS277" s="995" t="s">
        <v>3161</v>
      </c>
      <c r="CT277" s="995" t="s">
        <v>3168</v>
      </c>
      <c r="CU277" s="995" t="s">
        <v>2655</v>
      </c>
      <c r="CV277" s="999" t="s">
        <v>2656</v>
      </c>
    </row>
    <row r="278" spans="91:100">
      <c r="CM278" s="996"/>
      <c r="CN278" s="995" t="s">
        <v>3293</v>
      </c>
      <c r="CO278" s="995" t="s">
        <v>382</v>
      </c>
      <c r="CP278" s="995" t="s">
        <v>1008</v>
      </c>
      <c r="CQ278" s="995" t="s">
        <v>103</v>
      </c>
      <c r="CR278" s="995" t="s">
        <v>103</v>
      </c>
      <c r="CS278" s="995" t="s">
        <v>3161</v>
      </c>
      <c r="CT278" s="995" t="s">
        <v>3168</v>
      </c>
      <c r="CU278" s="995" t="s">
        <v>2655</v>
      </c>
      <c r="CV278" s="999" t="s">
        <v>2656</v>
      </c>
    </row>
    <row r="279" spans="91:100">
      <c r="CM279" s="996"/>
      <c r="CN279" s="995" t="s">
        <v>3294</v>
      </c>
      <c r="CO279" s="995" t="s">
        <v>382</v>
      </c>
      <c r="CP279" s="995" t="s">
        <v>1008</v>
      </c>
      <c r="CQ279" s="995" t="s">
        <v>3295</v>
      </c>
      <c r="CR279" s="995" t="s">
        <v>3295</v>
      </c>
      <c r="CS279" s="995" t="s">
        <v>3161</v>
      </c>
      <c r="CT279" s="995" t="s">
        <v>3162</v>
      </c>
      <c r="CU279" s="995" t="s">
        <v>3163</v>
      </c>
      <c r="CV279" s="999" t="s">
        <v>3164</v>
      </c>
    </row>
    <row r="280" spans="91:100">
      <c r="CM280" s="996"/>
      <c r="CN280" s="995" t="s">
        <v>3296</v>
      </c>
      <c r="CO280" s="995" t="s">
        <v>382</v>
      </c>
      <c r="CP280" s="995" t="s">
        <v>1008</v>
      </c>
      <c r="CQ280" s="995" t="s">
        <v>120</v>
      </c>
      <c r="CR280" s="995" t="s">
        <v>120</v>
      </c>
      <c r="CS280" s="995" t="s">
        <v>3161</v>
      </c>
      <c r="CT280" s="995" t="s">
        <v>3162</v>
      </c>
      <c r="CU280" s="995" t="s">
        <v>3163</v>
      </c>
      <c r="CV280" s="999" t="s">
        <v>3164</v>
      </c>
    </row>
    <row r="281" spans="91:100">
      <c r="CM281" s="996"/>
      <c r="CN281" s="995" t="s">
        <v>3297</v>
      </c>
      <c r="CO281" s="995" t="s">
        <v>382</v>
      </c>
      <c r="CP281" s="995" t="s">
        <v>1008</v>
      </c>
      <c r="CQ281" s="995" t="s">
        <v>3298</v>
      </c>
      <c r="CR281" s="995" t="s">
        <v>3298</v>
      </c>
      <c r="CS281" s="995" t="s">
        <v>3161</v>
      </c>
      <c r="CT281" s="995" t="s">
        <v>3162</v>
      </c>
      <c r="CU281" s="995" t="s">
        <v>3163</v>
      </c>
      <c r="CV281" s="999" t="s">
        <v>3164</v>
      </c>
    </row>
    <row r="282" spans="91:100">
      <c r="CM282" s="996"/>
      <c r="CN282" s="995" t="s">
        <v>3299</v>
      </c>
      <c r="CO282" s="995" t="s">
        <v>382</v>
      </c>
      <c r="CP282" s="995" t="s">
        <v>1008</v>
      </c>
      <c r="CQ282" s="995" t="s">
        <v>2112</v>
      </c>
      <c r="CR282" s="995" t="s">
        <v>2112</v>
      </c>
      <c r="CS282" s="995" t="s">
        <v>3161</v>
      </c>
      <c r="CT282" s="995" t="s">
        <v>3162</v>
      </c>
      <c r="CU282" s="995" t="s">
        <v>3163</v>
      </c>
      <c r="CV282" s="999" t="s">
        <v>3164</v>
      </c>
    </row>
    <row r="283" spans="91:100">
      <c r="CM283" s="996"/>
      <c r="CN283" s="995" t="s">
        <v>3300</v>
      </c>
      <c r="CO283" s="995" t="s">
        <v>382</v>
      </c>
      <c r="CP283" s="995" t="s">
        <v>1008</v>
      </c>
      <c r="CQ283" s="995" t="s">
        <v>3301</v>
      </c>
      <c r="CR283" s="995" t="s">
        <v>3301</v>
      </c>
      <c r="CS283" s="995" t="s">
        <v>3161</v>
      </c>
      <c r="CT283" s="995" t="s">
        <v>3162</v>
      </c>
      <c r="CU283" s="995" t="s">
        <v>3163</v>
      </c>
      <c r="CV283" s="999" t="s">
        <v>3164</v>
      </c>
    </row>
    <row r="284" spans="91:100">
      <c r="CM284" s="996"/>
      <c r="CN284" s="995" t="s">
        <v>3302</v>
      </c>
      <c r="CO284" s="995" t="s">
        <v>382</v>
      </c>
      <c r="CP284" s="995" t="s">
        <v>1008</v>
      </c>
      <c r="CQ284" s="995" t="s">
        <v>3303</v>
      </c>
      <c r="CR284" s="995" t="s">
        <v>3303</v>
      </c>
      <c r="CS284" s="995" t="s">
        <v>3161</v>
      </c>
      <c r="CT284" s="995" t="s">
        <v>3168</v>
      </c>
      <c r="CU284" s="995" t="s">
        <v>2655</v>
      </c>
      <c r="CV284" s="999" t="s">
        <v>2656</v>
      </c>
    </row>
    <row r="285" spans="91:100">
      <c r="CM285" s="996"/>
      <c r="CN285" s="995" t="s">
        <v>3304</v>
      </c>
      <c r="CO285" s="995" t="s">
        <v>382</v>
      </c>
      <c r="CP285" s="995" t="s">
        <v>1008</v>
      </c>
      <c r="CQ285" s="995" t="s">
        <v>3305</v>
      </c>
      <c r="CR285" s="995" t="s">
        <v>3305</v>
      </c>
      <c r="CS285" s="995" t="s">
        <v>3161</v>
      </c>
      <c r="CT285" s="995" t="s">
        <v>3162</v>
      </c>
      <c r="CU285" s="995" t="s">
        <v>3163</v>
      </c>
      <c r="CV285" s="999" t="s">
        <v>3164</v>
      </c>
    </row>
    <row r="286" spans="91:100">
      <c r="CM286" s="996"/>
      <c r="CN286" s="995" t="s">
        <v>3306</v>
      </c>
      <c r="CO286" s="995" t="s">
        <v>382</v>
      </c>
      <c r="CP286" s="995" t="s">
        <v>1008</v>
      </c>
      <c r="CQ286" s="995" t="s">
        <v>3307</v>
      </c>
      <c r="CR286" s="995" t="s">
        <v>3307</v>
      </c>
      <c r="CS286" s="995" t="s">
        <v>3161</v>
      </c>
      <c r="CT286" s="995" t="s">
        <v>3162</v>
      </c>
      <c r="CU286" s="995" t="s">
        <v>3163</v>
      </c>
      <c r="CV286" s="999" t="s">
        <v>3164</v>
      </c>
    </row>
    <row r="287" spans="91:100">
      <c r="CM287" s="996"/>
      <c r="CN287" s="995" t="s">
        <v>3308</v>
      </c>
      <c r="CO287" s="995" t="s">
        <v>382</v>
      </c>
      <c r="CP287" s="995" t="s">
        <v>1008</v>
      </c>
      <c r="CQ287" s="995" t="s">
        <v>3309</v>
      </c>
      <c r="CR287" s="995" t="s">
        <v>3310</v>
      </c>
      <c r="CS287" s="995" t="s">
        <v>3161</v>
      </c>
      <c r="CT287" s="995" t="s">
        <v>3168</v>
      </c>
      <c r="CU287" s="995" t="s">
        <v>2655</v>
      </c>
      <c r="CV287" s="999" t="s">
        <v>2656</v>
      </c>
    </row>
    <row r="288" spans="91:100">
      <c r="CM288" s="996"/>
      <c r="CN288" s="995" t="s">
        <v>3311</v>
      </c>
      <c r="CO288" s="995" t="s">
        <v>382</v>
      </c>
      <c r="CP288" s="995" t="s">
        <v>1008</v>
      </c>
      <c r="CQ288" s="995" t="s">
        <v>136</v>
      </c>
      <c r="CR288" s="995" t="s">
        <v>136</v>
      </c>
      <c r="CS288" s="995" t="s">
        <v>3161</v>
      </c>
      <c r="CT288" s="995" t="s">
        <v>3162</v>
      </c>
      <c r="CU288" s="995" t="s">
        <v>3163</v>
      </c>
      <c r="CV288" s="999" t="s">
        <v>3164</v>
      </c>
    </row>
    <row r="289" spans="91:100">
      <c r="CM289" s="996"/>
      <c r="CN289" s="995" t="s">
        <v>3312</v>
      </c>
      <c r="CO289" s="995" t="s">
        <v>382</v>
      </c>
      <c r="CP289" s="995" t="s">
        <v>1008</v>
      </c>
      <c r="CQ289" s="995" t="s">
        <v>3313</v>
      </c>
      <c r="CR289" s="995" t="s">
        <v>3313</v>
      </c>
      <c r="CS289" s="995" t="s">
        <v>3161</v>
      </c>
      <c r="CT289" s="995" t="s">
        <v>3162</v>
      </c>
      <c r="CU289" s="995" t="s">
        <v>3163</v>
      </c>
      <c r="CV289" s="999" t="s">
        <v>3164</v>
      </c>
    </row>
    <row r="290" spans="91:100">
      <c r="CM290" s="996"/>
      <c r="CN290" s="995" t="s">
        <v>3314</v>
      </c>
      <c r="CO290" s="995" t="s">
        <v>382</v>
      </c>
      <c r="CP290" s="995" t="s">
        <v>1008</v>
      </c>
      <c r="CQ290" s="995" t="s">
        <v>3315</v>
      </c>
      <c r="CR290" s="995" t="s">
        <v>3315</v>
      </c>
      <c r="CS290" s="995" t="s">
        <v>3161</v>
      </c>
      <c r="CT290" s="995" t="s">
        <v>3162</v>
      </c>
      <c r="CU290" s="995" t="s">
        <v>3163</v>
      </c>
      <c r="CV290" s="999" t="s">
        <v>3164</v>
      </c>
    </row>
    <row r="291" spans="91:100">
      <c r="CM291" s="996"/>
      <c r="CN291" s="995" t="s">
        <v>3316</v>
      </c>
      <c r="CO291" s="995" t="s">
        <v>382</v>
      </c>
      <c r="CP291" s="995" t="s">
        <v>1008</v>
      </c>
      <c r="CQ291" s="995" t="s">
        <v>3317</v>
      </c>
      <c r="CR291" s="995" t="s">
        <v>3317</v>
      </c>
      <c r="CS291" s="995" t="s">
        <v>3161</v>
      </c>
      <c r="CT291" s="995" t="s">
        <v>3162</v>
      </c>
      <c r="CU291" s="995" t="s">
        <v>3163</v>
      </c>
      <c r="CV291" s="999" t="s">
        <v>3164</v>
      </c>
    </row>
    <row r="292" spans="91:100">
      <c r="CM292" s="996"/>
      <c r="CN292" s="995" t="s">
        <v>3318</v>
      </c>
      <c r="CO292" s="995" t="s">
        <v>382</v>
      </c>
      <c r="CP292" s="995" t="s">
        <v>1008</v>
      </c>
      <c r="CQ292" s="995" t="s">
        <v>3319</v>
      </c>
      <c r="CR292" s="995" t="s">
        <v>3319</v>
      </c>
      <c r="CS292" s="995" t="s">
        <v>3161</v>
      </c>
      <c r="CT292" s="995" t="s">
        <v>3162</v>
      </c>
      <c r="CU292" s="995" t="s">
        <v>3163</v>
      </c>
      <c r="CV292" s="999" t="s">
        <v>3164</v>
      </c>
    </row>
    <row r="293" spans="91:100">
      <c r="CM293" s="996"/>
      <c r="CN293" s="995" t="s">
        <v>3320</v>
      </c>
      <c r="CO293" s="995" t="s">
        <v>382</v>
      </c>
      <c r="CP293" s="995" t="s">
        <v>1008</v>
      </c>
      <c r="CQ293" s="995" t="s">
        <v>3321</v>
      </c>
      <c r="CR293" s="995" t="s">
        <v>3321</v>
      </c>
      <c r="CS293" s="995" t="s">
        <v>3161</v>
      </c>
      <c r="CT293" s="995" t="s">
        <v>3162</v>
      </c>
      <c r="CU293" s="995" t="s">
        <v>3163</v>
      </c>
      <c r="CV293" s="999" t="s">
        <v>3164</v>
      </c>
    </row>
    <row r="294" spans="91:100">
      <c r="CM294" s="996"/>
      <c r="CN294" s="995" t="s">
        <v>3322</v>
      </c>
      <c r="CO294" s="995" t="s">
        <v>382</v>
      </c>
      <c r="CP294" s="995" t="s">
        <v>1008</v>
      </c>
      <c r="CQ294" s="995" t="s">
        <v>3323</v>
      </c>
      <c r="CR294" s="995" t="s">
        <v>3323</v>
      </c>
      <c r="CS294" s="995" t="s">
        <v>3161</v>
      </c>
      <c r="CT294" s="995" t="s">
        <v>3162</v>
      </c>
      <c r="CU294" s="995" t="s">
        <v>3163</v>
      </c>
      <c r="CV294" s="999" t="s">
        <v>3164</v>
      </c>
    </row>
    <row r="295" spans="91:100">
      <c r="CM295" s="996"/>
      <c r="CN295" s="995" t="s">
        <v>3324</v>
      </c>
      <c r="CO295" s="995" t="s">
        <v>382</v>
      </c>
      <c r="CP295" s="995" t="s">
        <v>1008</v>
      </c>
      <c r="CQ295" s="995" t="s">
        <v>3325</v>
      </c>
      <c r="CR295" s="995" t="s">
        <v>3325</v>
      </c>
      <c r="CS295" s="995" t="s">
        <v>3161</v>
      </c>
      <c r="CT295" s="995" t="s">
        <v>3162</v>
      </c>
      <c r="CU295" s="995" t="s">
        <v>3163</v>
      </c>
      <c r="CV295" s="999" t="s">
        <v>3164</v>
      </c>
    </row>
    <row r="296" spans="91:100">
      <c r="CM296" s="996"/>
      <c r="CN296" s="995" t="s">
        <v>3326</v>
      </c>
      <c r="CO296" s="995" t="s">
        <v>382</v>
      </c>
      <c r="CP296" s="995" t="s">
        <v>1008</v>
      </c>
      <c r="CQ296" s="995" t="s">
        <v>3327</v>
      </c>
      <c r="CR296" s="995" t="s">
        <v>3327</v>
      </c>
      <c r="CS296" s="995" t="s">
        <v>3161</v>
      </c>
      <c r="CT296" s="995" t="s">
        <v>3162</v>
      </c>
      <c r="CU296" s="995" t="s">
        <v>3163</v>
      </c>
      <c r="CV296" s="999" t="s">
        <v>3164</v>
      </c>
    </row>
    <row r="297" spans="91:100">
      <c r="CM297" s="996"/>
      <c r="CN297" s="995" t="s">
        <v>3328</v>
      </c>
      <c r="CO297" s="995" t="s">
        <v>382</v>
      </c>
      <c r="CP297" s="995" t="s">
        <v>1008</v>
      </c>
      <c r="CQ297" s="995" t="s">
        <v>3329</v>
      </c>
      <c r="CR297" s="995" t="s">
        <v>3329</v>
      </c>
      <c r="CS297" s="995" t="s">
        <v>3161</v>
      </c>
      <c r="CT297" s="995" t="s">
        <v>3162</v>
      </c>
      <c r="CU297" s="995" t="s">
        <v>3163</v>
      </c>
      <c r="CV297" s="999" t="s">
        <v>3164</v>
      </c>
    </row>
    <row r="298" spans="91:100">
      <c r="CM298" s="996"/>
      <c r="CN298" s="995" t="s">
        <v>3330</v>
      </c>
      <c r="CO298" s="995" t="s">
        <v>382</v>
      </c>
      <c r="CP298" s="995" t="s">
        <v>1008</v>
      </c>
      <c r="CQ298" s="995" t="s">
        <v>3331</v>
      </c>
      <c r="CR298" s="995" t="s">
        <v>3331</v>
      </c>
      <c r="CS298" s="995" t="s">
        <v>3161</v>
      </c>
      <c r="CT298" s="995" t="s">
        <v>3162</v>
      </c>
      <c r="CU298" s="995" t="s">
        <v>3163</v>
      </c>
      <c r="CV298" s="999" t="s">
        <v>3164</v>
      </c>
    </row>
    <row r="299" spans="91:100">
      <c r="CM299" s="996"/>
      <c r="CN299" s="995" t="s">
        <v>3332</v>
      </c>
      <c r="CO299" s="995" t="s">
        <v>382</v>
      </c>
      <c r="CP299" s="995" t="s">
        <v>1008</v>
      </c>
      <c r="CQ299" s="995" t="s">
        <v>3333</v>
      </c>
      <c r="CR299" s="995" t="s">
        <v>3333</v>
      </c>
      <c r="CS299" s="995" t="s">
        <v>3161</v>
      </c>
      <c r="CT299" s="995" t="s">
        <v>3162</v>
      </c>
      <c r="CU299" s="995" t="s">
        <v>3163</v>
      </c>
      <c r="CV299" s="999" t="s">
        <v>3164</v>
      </c>
    </row>
    <row r="300" spans="91:100">
      <c r="CM300" s="996"/>
      <c r="CN300" s="995" t="s">
        <v>3334</v>
      </c>
      <c r="CO300" s="995" t="s">
        <v>382</v>
      </c>
      <c r="CP300" s="995" t="s">
        <v>1008</v>
      </c>
      <c r="CQ300" s="995" t="s">
        <v>3335</v>
      </c>
      <c r="CR300" s="995" t="s">
        <v>3335</v>
      </c>
      <c r="CS300" s="995" t="s">
        <v>3161</v>
      </c>
      <c r="CT300" s="995" t="s">
        <v>3162</v>
      </c>
      <c r="CU300" s="995" t="s">
        <v>3163</v>
      </c>
      <c r="CV300" s="999" t="s">
        <v>3164</v>
      </c>
    </row>
    <row r="301" spans="91:100">
      <c r="CM301" s="996"/>
      <c r="CN301" s="995" t="s">
        <v>3336</v>
      </c>
      <c r="CO301" s="995" t="s">
        <v>382</v>
      </c>
      <c r="CP301" s="995" t="s">
        <v>1008</v>
      </c>
      <c r="CQ301" s="995" t="s">
        <v>3337</v>
      </c>
      <c r="CR301" s="995" t="s">
        <v>3337</v>
      </c>
      <c r="CS301" s="995" t="s">
        <v>3161</v>
      </c>
      <c r="CT301" s="995" t="s">
        <v>3162</v>
      </c>
      <c r="CU301" s="995" t="s">
        <v>3163</v>
      </c>
      <c r="CV301" s="999" t="s">
        <v>3164</v>
      </c>
    </row>
    <row r="302" spans="91:100">
      <c r="CM302" s="996"/>
      <c r="CN302" s="995" t="s">
        <v>3338</v>
      </c>
      <c r="CO302" s="995" t="s">
        <v>382</v>
      </c>
      <c r="CP302" s="995" t="s">
        <v>1008</v>
      </c>
      <c r="CQ302" s="995" t="s">
        <v>3339</v>
      </c>
      <c r="CR302" s="995" t="s">
        <v>3339</v>
      </c>
      <c r="CS302" s="995" t="s">
        <v>3161</v>
      </c>
      <c r="CT302" s="995" t="s">
        <v>3162</v>
      </c>
      <c r="CU302" s="995" t="s">
        <v>3163</v>
      </c>
      <c r="CV302" s="999" t="s">
        <v>3164</v>
      </c>
    </row>
    <row r="303" spans="91:100">
      <c r="CM303" s="996"/>
      <c r="CN303" s="995" t="s">
        <v>3340</v>
      </c>
      <c r="CO303" s="995" t="s">
        <v>382</v>
      </c>
      <c r="CP303" s="995" t="s">
        <v>1008</v>
      </c>
      <c r="CQ303" s="995" t="s">
        <v>3341</v>
      </c>
      <c r="CR303" s="995" t="s">
        <v>3341</v>
      </c>
      <c r="CS303" s="995" t="s">
        <v>3161</v>
      </c>
      <c r="CT303" s="995" t="s">
        <v>3162</v>
      </c>
      <c r="CU303" s="995" t="s">
        <v>3163</v>
      </c>
      <c r="CV303" s="999" t="s">
        <v>3164</v>
      </c>
    </row>
    <row r="304" spans="91:100">
      <c r="CM304" s="996"/>
      <c r="CN304" s="995" t="s">
        <v>3342</v>
      </c>
      <c r="CO304" s="995" t="s">
        <v>382</v>
      </c>
      <c r="CP304" s="995" t="s">
        <v>1008</v>
      </c>
      <c r="CQ304" s="995" t="s">
        <v>3343</v>
      </c>
      <c r="CR304" s="995" t="s">
        <v>3343</v>
      </c>
      <c r="CS304" s="995" t="s">
        <v>3161</v>
      </c>
      <c r="CT304" s="995" t="s">
        <v>3162</v>
      </c>
      <c r="CU304" s="995" t="s">
        <v>3163</v>
      </c>
      <c r="CV304" s="999" t="s">
        <v>3164</v>
      </c>
    </row>
    <row r="305" spans="91:100">
      <c r="CM305" s="996"/>
      <c r="CN305" s="995" t="s">
        <v>3344</v>
      </c>
      <c r="CO305" s="995" t="s">
        <v>382</v>
      </c>
      <c r="CP305" s="995" t="s">
        <v>1008</v>
      </c>
      <c r="CQ305" s="995" t="s">
        <v>3345</v>
      </c>
      <c r="CR305" s="995" t="s">
        <v>3345</v>
      </c>
      <c r="CS305" s="995" t="s">
        <v>3161</v>
      </c>
      <c r="CT305" s="995" t="s">
        <v>3162</v>
      </c>
      <c r="CU305" s="995" t="s">
        <v>3163</v>
      </c>
      <c r="CV305" s="999" t="s">
        <v>3164</v>
      </c>
    </row>
    <row r="306" spans="91:100">
      <c r="CM306" s="996"/>
      <c r="CN306" s="995" t="s">
        <v>3346</v>
      </c>
      <c r="CO306" s="995" t="s">
        <v>382</v>
      </c>
      <c r="CP306" s="995" t="s">
        <v>1008</v>
      </c>
      <c r="CQ306" s="995" t="s">
        <v>3347</v>
      </c>
      <c r="CR306" s="995" t="s">
        <v>3347</v>
      </c>
      <c r="CS306" s="995" t="s">
        <v>3161</v>
      </c>
      <c r="CT306" s="995" t="s">
        <v>3162</v>
      </c>
      <c r="CU306" s="995" t="s">
        <v>3163</v>
      </c>
      <c r="CV306" s="999" t="s">
        <v>3164</v>
      </c>
    </row>
    <row r="307" spans="91:100">
      <c r="CM307" s="996"/>
      <c r="CN307" s="995" t="s">
        <v>3348</v>
      </c>
      <c r="CO307" s="995" t="s">
        <v>382</v>
      </c>
      <c r="CP307" s="995" t="s">
        <v>1008</v>
      </c>
      <c r="CQ307" s="995" t="s">
        <v>3349</v>
      </c>
      <c r="CR307" s="995" t="s">
        <v>3349</v>
      </c>
      <c r="CS307" s="995" t="s">
        <v>3161</v>
      </c>
      <c r="CT307" s="995" t="s">
        <v>3162</v>
      </c>
      <c r="CU307" s="995" t="s">
        <v>3163</v>
      </c>
      <c r="CV307" s="999" t="s">
        <v>3164</v>
      </c>
    </row>
    <row r="308" spans="91:100">
      <c r="CM308" s="996"/>
      <c r="CN308" s="995" t="s">
        <v>3350</v>
      </c>
      <c r="CO308" s="995" t="s">
        <v>382</v>
      </c>
      <c r="CP308" s="995" t="s">
        <v>1008</v>
      </c>
      <c r="CQ308" s="995" t="s">
        <v>3351</v>
      </c>
      <c r="CR308" s="995" t="s">
        <v>3351</v>
      </c>
      <c r="CS308" s="995" t="s">
        <v>3161</v>
      </c>
      <c r="CT308" s="995" t="s">
        <v>3162</v>
      </c>
      <c r="CU308" s="995" t="s">
        <v>3163</v>
      </c>
      <c r="CV308" s="999" t="s">
        <v>3164</v>
      </c>
    </row>
    <row r="309" spans="91:100">
      <c r="CM309" s="996"/>
      <c r="CN309" s="995" t="s">
        <v>3352</v>
      </c>
      <c r="CO309" s="995" t="s">
        <v>382</v>
      </c>
      <c r="CP309" s="995" t="s">
        <v>1008</v>
      </c>
      <c r="CQ309" s="995" t="s">
        <v>3353</v>
      </c>
      <c r="CR309" s="995" t="s">
        <v>3353</v>
      </c>
      <c r="CS309" s="995" t="s">
        <v>3161</v>
      </c>
      <c r="CT309" s="995" t="s">
        <v>3162</v>
      </c>
      <c r="CU309" s="995" t="s">
        <v>3163</v>
      </c>
      <c r="CV309" s="999" t="s">
        <v>3164</v>
      </c>
    </row>
    <row r="310" spans="91:100">
      <c r="CM310" s="996"/>
      <c r="CN310" s="995" t="s">
        <v>3354</v>
      </c>
      <c r="CO310" s="995" t="s">
        <v>382</v>
      </c>
      <c r="CP310" s="995" t="s">
        <v>1008</v>
      </c>
      <c r="CQ310" s="995" t="s">
        <v>3355</v>
      </c>
      <c r="CR310" s="995" t="s">
        <v>3355</v>
      </c>
      <c r="CS310" s="995" t="s">
        <v>3161</v>
      </c>
      <c r="CT310" s="995" t="s">
        <v>3162</v>
      </c>
      <c r="CU310" s="995" t="s">
        <v>3163</v>
      </c>
      <c r="CV310" s="999" t="s">
        <v>3164</v>
      </c>
    </row>
    <row r="311" spans="91:100">
      <c r="CM311" s="996"/>
      <c r="CN311" s="995" t="s">
        <v>3356</v>
      </c>
      <c r="CO311" s="995" t="s">
        <v>382</v>
      </c>
      <c r="CP311" s="995" t="s">
        <v>1008</v>
      </c>
      <c r="CQ311" s="995" t="s">
        <v>3357</v>
      </c>
      <c r="CR311" s="995" t="s">
        <v>3357</v>
      </c>
      <c r="CS311" s="995" t="s">
        <v>3161</v>
      </c>
      <c r="CT311" s="995" t="s">
        <v>3162</v>
      </c>
      <c r="CU311" s="995" t="s">
        <v>3163</v>
      </c>
      <c r="CV311" s="999" t="s">
        <v>3164</v>
      </c>
    </row>
    <row r="312" spans="91:100">
      <c r="CM312" s="996"/>
      <c r="CN312" s="995" t="s">
        <v>3358</v>
      </c>
      <c r="CO312" s="995" t="s">
        <v>382</v>
      </c>
      <c r="CP312" s="995" t="s">
        <v>1008</v>
      </c>
      <c r="CQ312" s="995" t="s">
        <v>3359</v>
      </c>
      <c r="CR312" s="995" t="s">
        <v>3359</v>
      </c>
      <c r="CS312" s="995" t="s">
        <v>3161</v>
      </c>
      <c r="CT312" s="995" t="s">
        <v>3162</v>
      </c>
      <c r="CU312" s="995" t="s">
        <v>3163</v>
      </c>
      <c r="CV312" s="999" t="s">
        <v>3164</v>
      </c>
    </row>
    <row r="313" spans="91:100">
      <c r="CM313" s="996"/>
      <c r="CN313" s="995" t="s">
        <v>3360</v>
      </c>
      <c r="CO313" s="995" t="s">
        <v>382</v>
      </c>
      <c r="CP313" s="995" t="s">
        <v>1008</v>
      </c>
      <c r="CQ313" s="995" t="s">
        <v>3361</v>
      </c>
      <c r="CR313" s="995" t="s">
        <v>3361</v>
      </c>
      <c r="CS313" s="995" t="s">
        <v>3161</v>
      </c>
      <c r="CT313" s="995" t="s">
        <v>3162</v>
      </c>
      <c r="CU313" s="995" t="s">
        <v>3163</v>
      </c>
      <c r="CV313" s="999" t="s">
        <v>3164</v>
      </c>
    </row>
    <row r="314" spans="91:100">
      <c r="CM314" s="996"/>
      <c r="CN314" s="995" t="s">
        <v>3362</v>
      </c>
      <c r="CO314" s="995" t="s">
        <v>382</v>
      </c>
      <c r="CP314" s="995" t="s">
        <v>1008</v>
      </c>
      <c r="CQ314" s="995" t="s">
        <v>3363</v>
      </c>
      <c r="CR314" s="995" t="s">
        <v>3363</v>
      </c>
      <c r="CS314" s="995" t="s">
        <v>3161</v>
      </c>
      <c r="CT314" s="995" t="s">
        <v>3162</v>
      </c>
      <c r="CU314" s="995" t="s">
        <v>3163</v>
      </c>
      <c r="CV314" s="999" t="s">
        <v>3164</v>
      </c>
    </row>
    <row r="315" spans="91:100">
      <c r="CM315" s="996"/>
      <c r="CN315" s="995" t="s">
        <v>3364</v>
      </c>
      <c r="CO315" s="995" t="s">
        <v>382</v>
      </c>
      <c r="CP315" s="995" t="s">
        <v>1008</v>
      </c>
      <c r="CQ315" s="995" t="s">
        <v>3365</v>
      </c>
      <c r="CR315" s="995" t="s">
        <v>3365</v>
      </c>
      <c r="CS315" s="995" t="s">
        <v>3161</v>
      </c>
      <c r="CT315" s="995" t="s">
        <v>3162</v>
      </c>
      <c r="CU315" s="995" t="s">
        <v>3163</v>
      </c>
      <c r="CV315" s="999" t="s">
        <v>3164</v>
      </c>
    </row>
    <row r="316" spans="91:100">
      <c r="CM316" s="996"/>
      <c r="CN316" s="995" t="s">
        <v>3366</v>
      </c>
      <c r="CO316" s="995" t="s">
        <v>382</v>
      </c>
      <c r="CP316" s="995" t="s">
        <v>1008</v>
      </c>
      <c r="CQ316" s="995" t="s">
        <v>3367</v>
      </c>
      <c r="CR316" s="995" t="s">
        <v>3367</v>
      </c>
      <c r="CS316" s="995" t="s">
        <v>3161</v>
      </c>
      <c r="CT316" s="995" t="s">
        <v>3168</v>
      </c>
      <c r="CU316" s="995" t="s">
        <v>2655</v>
      </c>
      <c r="CV316" s="999" t="s">
        <v>2656</v>
      </c>
    </row>
    <row r="317" spans="91:100">
      <c r="CM317" s="996"/>
      <c r="CN317" s="995" t="s">
        <v>3368</v>
      </c>
      <c r="CO317" s="995" t="s">
        <v>382</v>
      </c>
      <c r="CP317" s="995" t="s">
        <v>1008</v>
      </c>
      <c r="CQ317" s="995" t="s">
        <v>153</v>
      </c>
      <c r="CR317" s="995" t="s">
        <v>153</v>
      </c>
      <c r="CS317" s="995" t="s">
        <v>3161</v>
      </c>
      <c r="CT317" s="995" t="s">
        <v>3162</v>
      </c>
      <c r="CU317" s="995" t="s">
        <v>3163</v>
      </c>
      <c r="CV317" s="999" t="s">
        <v>3164</v>
      </c>
    </row>
    <row r="318" spans="91:100">
      <c r="CM318" s="996"/>
      <c r="CN318" s="995" t="s">
        <v>3369</v>
      </c>
      <c r="CO318" s="995" t="s">
        <v>382</v>
      </c>
      <c r="CP318" s="995" t="s">
        <v>1008</v>
      </c>
      <c r="CQ318" s="995" t="s">
        <v>3370</v>
      </c>
      <c r="CR318" s="995" t="s">
        <v>3370</v>
      </c>
      <c r="CS318" s="995" t="s">
        <v>3161</v>
      </c>
      <c r="CT318" s="995" t="s">
        <v>3162</v>
      </c>
      <c r="CU318" s="995" t="s">
        <v>3163</v>
      </c>
      <c r="CV318" s="999" t="s">
        <v>3164</v>
      </c>
    </row>
    <row r="319" spans="91:100">
      <c r="CM319" s="996"/>
      <c r="CN319" s="995" t="s">
        <v>3371</v>
      </c>
      <c r="CO319" s="995" t="s">
        <v>382</v>
      </c>
      <c r="CP319" s="995" t="s">
        <v>1008</v>
      </c>
      <c r="CQ319" s="995" t="s">
        <v>3372</v>
      </c>
      <c r="CR319" s="995" t="s">
        <v>3372</v>
      </c>
      <c r="CS319" s="995" t="s">
        <v>3161</v>
      </c>
      <c r="CT319" s="995" t="s">
        <v>3162</v>
      </c>
      <c r="CU319" s="995" t="s">
        <v>3163</v>
      </c>
      <c r="CV319" s="999" t="s">
        <v>3164</v>
      </c>
    </row>
    <row r="320" spans="91:100">
      <c r="CM320" s="996"/>
      <c r="CN320" s="995" t="s">
        <v>3373</v>
      </c>
      <c r="CO320" s="995" t="s">
        <v>382</v>
      </c>
      <c r="CP320" s="995" t="s">
        <v>1008</v>
      </c>
      <c r="CQ320" s="995" t="s">
        <v>3374</v>
      </c>
      <c r="CR320" s="995" t="s">
        <v>3374</v>
      </c>
      <c r="CS320" s="995" t="s">
        <v>3161</v>
      </c>
      <c r="CT320" s="995" t="s">
        <v>3162</v>
      </c>
      <c r="CU320" s="995" t="s">
        <v>3163</v>
      </c>
      <c r="CV320" s="999" t="s">
        <v>3164</v>
      </c>
    </row>
    <row r="321" spans="91:100">
      <c r="CM321" s="996"/>
      <c r="CN321" s="995" t="s">
        <v>3375</v>
      </c>
      <c r="CO321" s="995" t="s">
        <v>382</v>
      </c>
      <c r="CP321" s="995" t="s">
        <v>1008</v>
      </c>
      <c r="CQ321" s="995" t="s">
        <v>496</v>
      </c>
      <c r="CR321" s="995" t="s">
        <v>496</v>
      </c>
      <c r="CS321" s="995" t="s">
        <v>3161</v>
      </c>
      <c r="CT321" s="995" t="s">
        <v>3168</v>
      </c>
      <c r="CU321" s="995" t="s">
        <v>2655</v>
      </c>
      <c r="CV321" s="999" t="s">
        <v>2656</v>
      </c>
    </row>
    <row r="322" spans="91:100">
      <c r="CM322" s="996"/>
      <c r="CN322" s="995" t="s">
        <v>3376</v>
      </c>
      <c r="CO322" s="995" t="s">
        <v>382</v>
      </c>
      <c r="CP322" s="995" t="s">
        <v>1008</v>
      </c>
      <c r="CQ322" s="995" t="s">
        <v>498</v>
      </c>
      <c r="CR322" s="995" t="s">
        <v>498</v>
      </c>
      <c r="CS322" s="995" t="s">
        <v>2724</v>
      </c>
      <c r="CT322" s="995" t="s">
        <v>2725</v>
      </c>
      <c r="CU322" s="995" t="s">
        <v>2655</v>
      </c>
      <c r="CV322" s="999" t="s">
        <v>2726</v>
      </c>
    </row>
    <row r="323" spans="91:100">
      <c r="CM323" s="996"/>
      <c r="CN323" s="995" t="s">
        <v>3377</v>
      </c>
      <c r="CO323" s="995" t="s">
        <v>382</v>
      </c>
      <c r="CP323" s="995" t="s">
        <v>1008</v>
      </c>
      <c r="CQ323" s="995" t="s">
        <v>3378</v>
      </c>
      <c r="CR323" s="995" t="s">
        <v>3378</v>
      </c>
      <c r="CS323" s="995" t="s">
        <v>2724</v>
      </c>
      <c r="CT323" s="995" t="s">
        <v>2725</v>
      </c>
      <c r="CU323" s="995" t="s">
        <v>2655</v>
      </c>
      <c r="CV323" s="999" t="s">
        <v>2726</v>
      </c>
    </row>
    <row r="324" spans="91:100">
      <c r="CM324" s="996"/>
      <c r="CN324" s="995" t="s">
        <v>3379</v>
      </c>
      <c r="CO324" s="995" t="s">
        <v>382</v>
      </c>
      <c r="CP324" s="995" t="s">
        <v>1008</v>
      </c>
      <c r="CQ324" s="995" t="s">
        <v>3380</v>
      </c>
      <c r="CR324" s="995" t="s">
        <v>3380</v>
      </c>
      <c r="CS324" s="995" t="s">
        <v>3161</v>
      </c>
      <c r="CT324" s="995" t="s">
        <v>3162</v>
      </c>
      <c r="CU324" s="995" t="s">
        <v>3163</v>
      </c>
      <c r="CV324" s="999" t="s">
        <v>3164</v>
      </c>
    </row>
    <row r="325" spans="91:100">
      <c r="CM325" s="996"/>
      <c r="CN325" s="995" t="s">
        <v>3381</v>
      </c>
      <c r="CO325" s="995" t="s">
        <v>382</v>
      </c>
      <c r="CP325" s="995" t="s">
        <v>1008</v>
      </c>
      <c r="CQ325" s="995" t="s">
        <v>3382</v>
      </c>
      <c r="CR325" s="995" t="s">
        <v>3382</v>
      </c>
      <c r="CS325" s="995" t="s">
        <v>3161</v>
      </c>
      <c r="CT325" s="995" t="s">
        <v>3162</v>
      </c>
      <c r="CU325" s="995" t="s">
        <v>3163</v>
      </c>
      <c r="CV325" s="999" t="s">
        <v>3164</v>
      </c>
    </row>
    <row r="326" spans="91:100">
      <c r="CM326" s="996"/>
      <c r="CN326" s="995" t="s">
        <v>3383</v>
      </c>
      <c r="CO326" s="995" t="s">
        <v>382</v>
      </c>
      <c r="CP326" s="995" t="s">
        <v>1008</v>
      </c>
      <c r="CQ326" s="995" t="s">
        <v>3384</v>
      </c>
      <c r="CR326" s="995" t="s">
        <v>3384</v>
      </c>
      <c r="CS326" s="995" t="s">
        <v>3161</v>
      </c>
      <c r="CT326" s="995" t="s">
        <v>3162</v>
      </c>
      <c r="CU326" s="995" t="s">
        <v>3163</v>
      </c>
      <c r="CV326" s="999" t="s">
        <v>3164</v>
      </c>
    </row>
    <row r="327" spans="91:100">
      <c r="CM327" s="996"/>
      <c r="CN327" s="995" t="s">
        <v>3385</v>
      </c>
      <c r="CO327" s="995" t="s">
        <v>382</v>
      </c>
      <c r="CP327" s="995" t="s">
        <v>1008</v>
      </c>
      <c r="CQ327" s="995" t="s">
        <v>3386</v>
      </c>
      <c r="CR327" s="995" t="s">
        <v>2129</v>
      </c>
      <c r="CS327" s="995" t="s">
        <v>3161</v>
      </c>
      <c r="CT327" s="995" t="s">
        <v>3168</v>
      </c>
      <c r="CU327" s="995" t="s">
        <v>2655</v>
      </c>
      <c r="CV327" s="999" t="s">
        <v>2656</v>
      </c>
    </row>
    <row r="328" spans="91:100">
      <c r="CM328" s="996"/>
      <c r="CN328" s="995" t="s">
        <v>3387</v>
      </c>
      <c r="CO328" s="995" t="s">
        <v>382</v>
      </c>
      <c r="CP328" s="995" t="s">
        <v>1008</v>
      </c>
      <c r="CQ328" s="995" t="s">
        <v>3388</v>
      </c>
      <c r="CR328" s="995" t="s">
        <v>3388</v>
      </c>
      <c r="CS328" s="995" t="s">
        <v>3161</v>
      </c>
      <c r="CT328" s="995" t="s">
        <v>3162</v>
      </c>
      <c r="CU328" s="995" t="s">
        <v>3163</v>
      </c>
      <c r="CV328" s="999" t="s">
        <v>3164</v>
      </c>
    </row>
    <row r="329" spans="91:100">
      <c r="CM329" s="996"/>
      <c r="CN329" s="995" t="s">
        <v>3389</v>
      </c>
      <c r="CO329" s="995" t="s">
        <v>382</v>
      </c>
      <c r="CP329" s="995" t="s">
        <v>1008</v>
      </c>
      <c r="CQ329" s="995" t="s">
        <v>3390</v>
      </c>
      <c r="CR329" s="995" t="s">
        <v>3390</v>
      </c>
      <c r="CS329" s="995" t="s">
        <v>3161</v>
      </c>
      <c r="CT329" s="995" t="s">
        <v>3162</v>
      </c>
      <c r="CU329" s="995" t="s">
        <v>3163</v>
      </c>
      <c r="CV329" s="999" t="s">
        <v>3164</v>
      </c>
    </row>
    <row r="330" spans="91:100">
      <c r="CM330" s="996"/>
      <c r="CN330" s="995" t="s">
        <v>3391</v>
      </c>
      <c r="CO330" s="995" t="s">
        <v>382</v>
      </c>
      <c r="CP330" s="995" t="s">
        <v>1008</v>
      </c>
      <c r="CQ330" s="995" t="s">
        <v>2133</v>
      </c>
      <c r="CR330" s="995" t="s">
        <v>2133</v>
      </c>
      <c r="CS330" s="995" t="s">
        <v>3161</v>
      </c>
      <c r="CT330" s="995" t="s">
        <v>3168</v>
      </c>
      <c r="CU330" s="995" t="s">
        <v>2655</v>
      </c>
      <c r="CV330" s="999" t="s">
        <v>2656</v>
      </c>
    </row>
    <row r="331" spans="91:100">
      <c r="CM331" s="996"/>
      <c r="CN331" s="995" t="s">
        <v>3392</v>
      </c>
      <c r="CO331" s="995" t="s">
        <v>382</v>
      </c>
      <c r="CP331" s="995" t="s">
        <v>1008</v>
      </c>
      <c r="CQ331" s="995" t="s">
        <v>500</v>
      </c>
      <c r="CR331" s="995" t="s">
        <v>500</v>
      </c>
      <c r="CS331" s="995" t="s">
        <v>2724</v>
      </c>
      <c r="CT331" s="995" t="s">
        <v>2725</v>
      </c>
      <c r="CU331" s="995" t="s">
        <v>2655</v>
      </c>
      <c r="CV331" s="999" t="s">
        <v>2726</v>
      </c>
    </row>
    <row r="332" spans="91:100">
      <c r="CM332" s="996"/>
      <c r="CN332" s="995" t="s">
        <v>3393</v>
      </c>
      <c r="CO332" s="995" t="s">
        <v>382</v>
      </c>
      <c r="CP332" s="995" t="s">
        <v>1008</v>
      </c>
      <c r="CQ332" s="995" t="s">
        <v>3394</v>
      </c>
      <c r="CR332" s="995" t="s">
        <v>3394</v>
      </c>
      <c r="CS332" s="995" t="s">
        <v>2724</v>
      </c>
      <c r="CT332" s="995" t="s">
        <v>2725</v>
      </c>
      <c r="CU332" s="995" t="s">
        <v>2655</v>
      </c>
      <c r="CV332" s="999" t="s">
        <v>2726</v>
      </c>
    </row>
    <row r="333" spans="91:100">
      <c r="CM333" s="996"/>
      <c r="CN333" s="995" t="s">
        <v>3395</v>
      </c>
      <c r="CO333" s="995" t="s">
        <v>382</v>
      </c>
      <c r="CP333" s="995" t="s">
        <v>1008</v>
      </c>
      <c r="CQ333" s="995" t="s">
        <v>3396</v>
      </c>
      <c r="CR333" s="995" t="s">
        <v>3397</v>
      </c>
      <c r="CS333" s="995" t="s">
        <v>3161</v>
      </c>
      <c r="CT333" s="995" t="s">
        <v>3168</v>
      </c>
      <c r="CU333" s="995" t="s">
        <v>2655</v>
      </c>
      <c r="CV333" s="999" t="s">
        <v>2656</v>
      </c>
    </row>
    <row r="334" spans="91:100">
      <c r="CM334" s="996"/>
      <c r="CN334" s="995" t="s">
        <v>3398</v>
      </c>
      <c r="CO334" s="995" t="s">
        <v>382</v>
      </c>
      <c r="CP334" s="995" t="s">
        <v>1008</v>
      </c>
      <c r="CQ334" s="995" t="s">
        <v>2149</v>
      </c>
      <c r="CR334" s="995" t="s">
        <v>2149</v>
      </c>
      <c r="CS334" s="995" t="s">
        <v>3161</v>
      </c>
      <c r="CT334" s="995" t="s">
        <v>3168</v>
      </c>
      <c r="CU334" s="995" t="s">
        <v>2655</v>
      </c>
      <c r="CV334" s="999" t="s">
        <v>2656</v>
      </c>
    </row>
    <row r="335" spans="91:100">
      <c r="CM335" s="996"/>
      <c r="CN335" s="995" t="s">
        <v>3399</v>
      </c>
      <c r="CO335" s="995" t="s">
        <v>382</v>
      </c>
      <c r="CP335" s="995" t="s">
        <v>1008</v>
      </c>
      <c r="CQ335" s="995" t="s">
        <v>2151</v>
      </c>
      <c r="CR335" s="995" t="s">
        <v>2151</v>
      </c>
      <c r="CS335" s="995" t="s">
        <v>3161</v>
      </c>
      <c r="CT335" s="995" t="s">
        <v>3168</v>
      </c>
      <c r="CU335" s="995" t="s">
        <v>2655</v>
      </c>
      <c r="CV335" s="999" t="s">
        <v>2656</v>
      </c>
    </row>
    <row r="336" spans="91:100">
      <c r="CM336" s="996"/>
      <c r="CN336" s="995" t="s">
        <v>3400</v>
      </c>
      <c r="CO336" s="995" t="s">
        <v>382</v>
      </c>
      <c r="CP336" s="995" t="s">
        <v>1008</v>
      </c>
      <c r="CQ336" s="995" t="s">
        <v>503</v>
      </c>
      <c r="CR336" s="995" t="s">
        <v>503</v>
      </c>
      <c r="CS336" s="995" t="s">
        <v>2724</v>
      </c>
      <c r="CT336" s="995" t="s">
        <v>2725</v>
      </c>
      <c r="CU336" s="995" t="s">
        <v>2655</v>
      </c>
      <c r="CV336" s="999" t="s">
        <v>2726</v>
      </c>
    </row>
    <row r="337" spans="91:100">
      <c r="CM337" s="996"/>
      <c r="CN337" s="995" t="s">
        <v>3401</v>
      </c>
      <c r="CO337" s="995" t="s">
        <v>382</v>
      </c>
      <c r="CP337" s="995" t="s">
        <v>1008</v>
      </c>
      <c r="CQ337" s="995" t="s">
        <v>3402</v>
      </c>
      <c r="CR337" s="995" t="s">
        <v>3402</v>
      </c>
      <c r="CS337" s="995" t="s">
        <v>3161</v>
      </c>
      <c r="CT337" s="995" t="s">
        <v>3168</v>
      </c>
      <c r="CU337" s="995" t="s">
        <v>2655</v>
      </c>
      <c r="CV337" s="999" t="s">
        <v>2656</v>
      </c>
    </row>
    <row r="338" spans="91:100">
      <c r="CM338" s="996"/>
      <c r="CN338" s="995" t="s">
        <v>3403</v>
      </c>
      <c r="CO338" s="995" t="s">
        <v>382</v>
      </c>
      <c r="CP338" s="995" t="s">
        <v>1008</v>
      </c>
      <c r="CQ338" s="995" t="s">
        <v>3404</v>
      </c>
      <c r="CR338" s="995" t="s">
        <v>3404</v>
      </c>
      <c r="CS338" s="995" t="s">
        <v>2724</v>
      </c>
      <c r="CT338" s="995" t="s">
        <v>2725</v>
      </c>
      <c r="CU338" s="995" t="s">
        <v>2655</v>
      </c>
      <c r="CV338" s="999" t="s">
        <v>2726</v>
      </c>
    </row>
    <row r="339" spans="91:100">
      <c r="CM339" s="996"/>
      <c r="CN339" s="995" t="s">
        <v>3405</v>
      </c>
      <c r="CO339" s="995" t="s">
        <v>382</v>
      </c>
      <c r="CP339" s="995" t="s">
        <v>1008</v>
      </c>
      <c r="CQ339" s="995" t="s">
        <v>3406</v>
      </c>
      <c r="CR339" s="995" t="s">
        <v>3406</v>
      </c>
      <c r="CS339" s="995" t="s">
        <v>3161</v>
      </c>
      <c r="CT339" s="995" t="s">
        <v>3162</v>
      </c>
      <c r="CU339" s="995" t="s">
        <v>3163</v>
      </c>
      <c r="CV339" s="999" t="s">
        <v>3164</v>
      </c>
    </row>
    <row r="340" spans="91:100">
      <c r="CM340" s="996"/>
      <c r="CN340" s="995" t="s">
        <v>3407</v>
      </c>
      <c r="CO340" s="995" t="s">
        <v>382</v>
      </c>
      <c r="CP340" s="995" t="s">
        <v>1008</v>
      </c>
      <c r="CQ340" s="995" t="s">
        <v>2157</v>
      </c>
      <c r="CR340" s="995" t="s">
        <v>2157</v>
      </c>
      <c r="CS340" s="995" t="s">
        <v>3161</v>
      </c>
      <c r="CT340" s="995" t="s">
        <v>3168</v>
      </c>
      <c r="CU340" s="995" t="s">
        <v>2655</v>
      </c>
      <c r="CV340" s="999" t="s">
        <v>2656</v>
      </c>
    </row>
    <row r="341" spans="91:100">
      <c r="CM341" s="996"/>
      <c r="CN341" s="995" t="s">
        <v>3408</v>
      </c>
      <c r="CO341" s="995" t="s">
        <v>382</v>
      </c>
      <c r="CP341" s="995" t="s">
        <v>1008</v>
      </c>
      <c r="CQ341" s="995" t="s">
        <v>3409</v>
      </c>
      <c r="CR341" s="995" t="s">
        <v>3409</v>
      </c>
      <c r="CS341" s="995" t="s">
        <v>3161</v>
      </c>
      <c r="CT341" s="995" t="s">
        <v>3162</v>
      </c>
      <c r="CU341" s="995" t="s">
        <v>3163</v>
      </c>
      <c r="CV341" s="999" t="s">
        <v>3164</v>
      </c>
    </row>
    <row r="342" spans="91:100">
      <c r="CM342" s="996"/>
      <c r="CN342" s="995" t="s">
        <v>3410</v>
      </c>
      <c r="CO342" s="995" t="s">
        <v>382</v>
      </c>
      <c r="CP342" s="995" t="s">
        <v>1008</v>
      </c>
      <c r="CQ342" s="995" t="s">
        <v>3411</v>
      </c>
      <c r="CR342" s="995" t="s">
        <v>3411</v>
      </c>
      <c r="CS342" s="995" t="s">
        <v>3161</v>
      </c>
      <c r="CT342" s="995" t="s">
        <v>3168</v>
      </c>
      <c r="CU342" s="995" t="s">
        <v>2655</v>
      </c>
      <c r="CV342" s="999" t="s">
        <v>2656</v>
      </c>
    </row>
    <row r="343" spans="91:100">
      <c r="CM343" s="996"/>
      <c r="CN343" s="995" t="s">
        <v>3412</v>
      </c>
      <c r="CO343" s="995" t="s">
        <v>596</v>
      </c>
      <c r="CP343" s="995" t="s">
        <v>1008</v>
      </c>
      <c r="CQ343" s="995" t="s">
        <v>3413</v>
      </c>
      <c r="CR343" s="995" t="s">
        <v>2525</v>
      </c>
      <c r="CS343" s="995" t="s">
        <v>2653</v>
      </c>
      <c r="CT343" s="995" t="s">
        <v>3414</v>
      </c>
      <c r="CU343" s="995" t="s">
        <v>2655</v>
      </c>
      <c r="CV343" s="999" t="s">
        <v>2656</v>
      </c>
    </row>
    <row r="344" spans="91:100">
      <c r="CM344" s="996"/>
      <c r="CN344" s="995" t="s">
        <v>3415</v>
      </c>
      <c r="CO344" s="995" t="s">
        <v>596</v>
      </c>
      <c r="CP344" s="995" t="s">
        <v>1008</v>
      </c>
      <c r="CQ344" s="995" t="s">
        <v>169</v>
      </c>
      <c r="CR344" s="995" t="s">
        <v>169</v>
      </c>
      <c r="CS344" s="995" t="s">
        <v>2653</v>
      </c>
      <c r="CT344" s="995" t="s">
        <v>3414</v>
      </c>
      <c r="CU344" s="995" t="s">
        <v>2655</v>
      </c>
      <c r="CV344" s="999" t="s">
        <v>2656</v>
      </c>
    </row>
    <row r="345" spans="91:100">
      <c r="CM345" s="996"/>
      <c r="CN345" s="995" t="s">
        <v>3416</v>
      </c>
      <c r="CO345" s="995" t="s">
        <v>596</v>
      </c>
      <c r="CP345" s="995" t="s">
        <v>1008</v>
      </c>
      <c r="CQ345" s="995" t="s">
        <v>3417</v>
      </c>
      <c r="CR345" s="995" t="s">
        <v>2376</v>
      </c>
      <c r="CS345" s="995" t="s">
        <v>2653</v>
      </c>
      <c r="CT345" s="995" t="s">
        <v>3414</v>
      </c>
      <c r="CU345" s="995" t="s">
        <v>2655</v>
      </c>
      <c r="CV345" s="999" t="s">
        <v>2656</v>
      </c>
    </row>
    <row r="346" spans="91:100">
      <c r="CM346" s="996"/>
      <c r="CN346" s="995" t="s">
        <v>3418</v>
      </c>
      <c r="CO346" s="995" t="s">
        <v>596</v>
      </c>
      <c r="CP346" s="995" t="s">
        <v>1008</v>
      </c>
      <c r="CQ346" s="995" t="s">
        <v>3419</v>
      </c>
      <c r="CR346" s="995" t="s">
        <v>3420</v>
      </c>
      <c r="CS346" s="995" t="s">
        <v>2653</v>
      </c>
      <c r="CT346" s="995" t="s">
        <v>3414</v>
      </c>
      <c r="CU346" s="995" t="s">
        <v>2655</v>
      </c>
      <c r="CV346" s="999" t="s">
        <v>2656</v>
      </c>
    </row>
    <row r="347" spans="91:100">
      <c r="CM347" s="996"/>
      <c r="CN347" s="995" t="s">
        <v>3421</v>
      </c>
      <c r="CO347" s="995" t="s">
        <v>596</v>
      </c>
      <c r="CP347" s="995" t="s">
        <v>1008</v>
      </c>
      <c r="CQ347" s="995" t="s">
        <v>3422</v>
      </c>
      <c r="CR347" s="995" t="s">
        <v>62</v>
      </c>
      <c r="CS347" s="995" t="s">
        <v>2653</v>
      </c>
      <c r="CT347" s="995" t="s">
        <v>3414</v>
      </c>
      <c r="CU347" s="995" t="s">
        <v>2655</v>
      </c>
      <c r="CV347" s="999" t="s">
        <v>2656</v>
      </c>
    </row>
    <row r="348" spans="91:100">
      <c r="CM348" s="996"/>
      <c r="CN348" s="995" t="s">
        <v>3423</v>
      </c>
      <c r="CO348" s="995" t="s">
        <v>596</v>
      </c>
      <c r="CP348" s="995" t="s">
        <v>1008</v>
      </c>
      <c r="CQ348" s="995" t="s">
        <v>3424</v>
      </c>
      <c r="CR348" s="995" t="s">
        <v>84</v>
      </c>
      <c r="CS348" s="995" t="s">
        <v>2653</v>
      </c>
      <c r="CT348" s="995" t="s">
        <v>3414</v>
      </c>
      <c r="CU348" s="995" t="s">
        <v>2655</v>
      </c>
      <c r="CV348" s="999" t="s">
        <v>2656</v>
      </c>
    </row>
    <row r="349" spans="91:100">
      <c r="CM349" s="996"/>
      <c r="CN349" s="995" t="s">
        <v>3425</v>
      </c>
      <c r="CO349" s="995" t="s">
        <v>596</v>
      </c>
      <c r="CP349" s="995" t="s">
        <v>1008</v>
      </c>
      <c r="CQ349" s="995" t="s">
        <v>2183</v>
      </c>
      <c r="CR349" s="995" t="s">
        <v>2183</v>
      </c>
      <c r="CS349" s="995" t="s">
        <v>2653</v>
      </c>
      <c r="CT349" s="995" t="s">
        <v>3414</v>
      </c>
      <c r="CU349" s="995" t="s">
        <v>2655</v>
      </c>
      <c r="CV349" s="999" t="s">
        <v>2656</v>
      </c>
    </row>
    <row r="350" spans="91:100">
      <c r="CM350" s="996"/>
      <c r="CN350" s="995" t="s">
        <v>3426</v>
      </c>
      <c r="CO350" s="995" t="s">
        <v>596</v>
      </c>
      <c r="CP350" s="995" t="s">
        <v>1008</v>
      </c>
      <c r="CQ350" s="995" t="s">
        <v>2184</v>
      </c>
      <c r="CR350" s="995" t="s">
        <v>2184</v>
      </c>
      <c r="CS350" s="995" t="s">
        <v>2653</v>
      </c>
      <c r="CT350" s="995" t="s">
        <v>3414</v>
      </c>
      <c r="CU350" s="995" t="s">
        <v>2655</v>
      </c>
      <c r="CV350" s="999" t="s">
        <v>2656</v>
      </c>
    </row>
    <row r="351" spans="91:100">
      <c r="CM351" s="996"/>
      <c r="CN351" s="995" t="s">
        <v>3427</v>
      </c>
      <c r="CO351" s="995" t="s">
        <v>596</v>
      </c>
      <c r="CP351" s="995" t="s">
        <v>1008</v>
      </c>
      <c r="CQ351" s="995" t="s">
        <v>3428</v>
      </c>
      <c r="CR351" s="995" t="s">
        <v>3428</v>
      </c>
      <c r="CS351" s="995" t="s">
        <v>2653</v>
      </c>
      <c r="CT351" s="995" t="s">
        <v>3414</v>
      </c>
      <c r="CU351" s="995" t="s">
        <v>2655</v>
      </c>
      <c r="CV351" s="999" t="s">
        <v>2656</v>
      </c>
    </row>
    <row r="352" spans="91:100">
      <c r="CM352" s="996"/>
      <c r="CN352" s="995" t="s">
        <v>3429</v>
      </c>
      <c r="CO352" s="995" t="s">
        <v>596</v>
      </c>
      <c r="CP352" s="995" t="s">
        <v>1008</v>
      </c>
      <c r="CQ352" s="995" t="s">
        <v>3430</v>
      </c>
      <c r="CR352" s="995" t="s">
        <v>2409</v>
      </c>
      <c r="CS352" s="995" t="s">
        <v>2653</v>
      </c>
      <c r="CT352" s="995" t="s">
        <v>3414</v>
      </c>
      <c r="CU352" s="995" t="s">
        <v>2655</v>
      </c>
      <c r="CV352" s="999" t="s">
        <v>2656</v>
      </c>
    </row>
    <row r="353" spans="91:100">
      <c r="CM353" s="996"/>
      <c r="CN353" s="995" t="s">
        <v>3431</v>
      </c>
      <c r="CO353" s="995" t="s">
        <v>596</v>
      </c>
      <c r="CP353" s="995" t="s">
        <v>1008</v>
      </c>
      <c r="CQ353" s="995" t="s">
        <v>3432</v>
      </c>
      <c r="CR353" s="995" t="s">
        <v>2411</v>
      </c>
      <c r="CS353" s="995" t="s">
        <v>2653</v>
      </c>
      <c r="CT353" s="995" t="s">
        <v>3414</v>
      </c>
      <c r="CU353" s="995" t="s">
        <v>2655</v>
      </c>
      <c r="CV353" s="999" t="s">
        <v>2656</v>
      </c>
    </row>
    <row r="354" spans="91:100">
      <c r="CM354" s="996"/>
      <c r="CN354" s="995" t="s">
        <v>3433</v>
      </c>
      <c r="CO354" s="995" t="s">
        <v>596</v>
      </c>
      <c r="CP354" s="995" t="s">
        <v>1008</v>
      </c>
      <c r="CQ354" s="995" t="s">
        <v>3434</v>
      </c>
      <c r="CR354" s="995" t="s">
        <v>2412</v>
      </c>
      <c r="CS354" s="995" t="s">
        <v>2653</v>
      </c>
      <c r="CT354" s="995" t="s">
        <v>3414</v>
      </c>
      <c r="CU354" s="995" t="s">
        <v>2655</v>
      </c>
      <c r="CV354" s="999" t="s">
        <v>2656</v>
      </c>
    </row>
    <row r="355" spans="91:100">
      <c r="CM355" s="996"/>
      <c r="CN355" s="995" t="s">
        <v>3435</v>
      </c>
      <c r="CO355" s="995" t="s">
        <v>596</v>
      </c>
      <c r="CP355" s="995" t="s">
        <v>1008</v>
      </c>
      <c r="CQ355" s="995" t="s">
        <v>3436</v>
      </c>
      <c r="CR355" s="995" t="s">
        <v>3437</v>
      </c>
      <c r="CS355" s="995" t="s">
        <v>2653</v>
      </c>
      <c r="CT355" s="995" t="s">
        <v>3414</v>
      </c>
      <c r="CU355" s="995" t="s">
        <v>2655</v>
      </c>
      <c r="CV355" s="999" t="s">
        <v>2656</v>
      </c>
    </row>
    <row r="356" spans="91:100">
      <c r="CM356" s="996"/>
      <c r="CN356" s="995" t="s">
        <v>3438</v>
      </c>
      <c r="CO356" s="995" t="s">
        <v>596</v>
      </c>
      <c r="CP356" s="995" t="s">
        <v>1008</v>
      </c>
      <c r="CQ356" s="995" t="s">
        <v>3439</v>
      </c>
      <c r="CR356" s="995" t="s">
        <v>2416</v>
      </c>
      <c r="CS356" s="995" t="s">
        <v>2653</v>
      </c>
      <c r="CT356" s="995" t="s">
        <v>3414</v>
      </c>
      <c r="CU356" s="995" t="s">
        <v>2655</v>
      </c>
      <c r="CV356" s="999" t="s">
        <v>2656</v>
      </c>
    </row>
    <row r="357" spans="91:100">
      <c r="CM357" s="996"/>
      <c r="CN357" s="995" t="s">
        <v>3440</v>
      </c>
      <c r="CO357" s="995" t="s">
        <v>596</v>
      </c>
      <c r="CP357" s="995" t="s">
        <v>1008</v>
      </c>
      <c r="CQ357" s="995" t="s">
        <v>3441</v>
      </c>
      <c r="CR357" s="995" t="s">
        <v>3442</v>
      </c>
      <c r="CS357" s="995" t="s">
        <v>2653</v>
      </c>
      <c r="CT357" s="995" t="s">
        <v>3414</v>
      </c>
      <c r="CU357" s="995" t="s">
        <v>2655</v>
      </c>
      <c r="CV357" s="999" t="s">
        <v>2656</v>
      </c>
    </row>
    <row r="358" spans="91:100">
      <c r="CM358" s="996"/>
      <c r="CN358" s="995" t="s">
        <v>3443</v>
      </c>
      <c r="CO358" s="995" t="s">
        <v>596</v>
      </c>
      <c r="CP358" s="995" t="s">
        <v>1008</v>
      </c>
      <c r="CQ358" s="995" t="s">
        <v>3444</v>
      </c>
      <c r="CR358" s="995" t="s">
        <v>3445</v>
      </c>
      <c r="CS358" s="995" t="s">
        <v>2653</v>
      </c>
      <c r="CT358" s="995" t="s">
        <v>3414</v>
      </c>
      <c r="CU358" s="995" t="s">
        <v>2655</v>
      </c>
      <c r="CV358" s="999" t="s">
        <v>2656</v>
      </c>
    </row>
    <row r="359" spans="91:100">
      <c r="CM359" s="996"/>
      <c r="CN359" s="995" t="s">
        <v>3446</v>
      </c>
      <c r="CO359" s="995" t="s">
        <v>596</v>
      </c>
      <c r="CP359" s="995" t="s">
        <v>1008</v>
      </c>
      <c r="CQ359" s="995" t="s">
        <v>600</v>
      </c>
      <c r="CR359" s="995" t="s">
        <v>600</v>
      </c>
      <c r="CS359" s="995" t="s">
        <v>2724</v>
      </c>
      <c r="CT359" s="995" t="s">
        <v>2725</v>
      </c>
      <c r="CU359" s="995" t="s">
        <v>2655</v>
      </c>
      <c r="CV359" s="999" t="s">
        <v>2726</v>
      </c>
    </row>
    <row r="360" spans="91:100">
      <c r="CM360" s="996"/>
      <c r="CN360" s="995" t="s">
        <v>3447</v>
      </c>
      <c r="CO360" s="995" t="s">
        <v>596</v>
      </c>
      <c r="CP360" s="995" t="s">
        <v>1008</v>
      </c>
      <c r="CQ360" s="995" t="s">
        <v>601</v>
      </c>
      <c r="CR360" s="995" t="s">
        <v>601</v>
      </c>
      <c r="CS360" s="995" t="s">
        <v>2724</v>
      </c>
      <c r="CT360" s="995" t="s">
        <v>2725</v>
      </c>
      <c r="CU360" s="995" t="s">
        <v>2655</v>
      </c>
      <c r="CV360" s="999" t="s">
        <v>2726</v>
      </c>
    </row>
    <row r="361" spans="91:100">
      <c r="CM361" s="996"/>
      <c r="CN361" s="995" t="s">
        <v>3448</v>
      </c>
      <c r="CO361" s="995" t="s">
        <v>596</v>
      </c>
      <c r="CP361" s="995" t="s">
        <v>1008</v>
      </c>
      <c r="CQ361" s="995" t="s">
        <v>3449</v>
      </c>
      <c r="CR361" s="995" t="s">
        <v>3449</v>
      </c>
      <c r="CS361" s="995" t="s">
        <v>2724</v>
      </c>
      <c r="CT361" s="995" t="s">
        <v>2725</v>
      </c>
      <c r="CU361" s="995" t="s">
        <v>2655</v>
      </c>
      <c r="CV361" s="999" t="s">
        <v>2726</v>
      </c>
    </row>
    <row r="362" spans="91:100">
      <c r="CM362" s="996"/>
      <c r="CN362" s="995" t="s">
        <v>3450</v>
      </c>
      <c r="CO362" s="995" t="s">
        <v>596</v>
      </c>
      <c r="CP362" s="995" t="s">
        <v>1008</v>
      </c>
      <c r="CQ362" s="995" t="s">
        <v>602</v>
      </c>
      <c r="CR362" s="995" t="s">
        <v>602</v>
      </c>
      <c r="CS362" s="995" t="s">
        <v>2724</v>
      </c>
      <c r="CT362" s="995" t="s">
        <v>2725</v>
      </c>
      <c r="CU362" s="995" t="s">
        <v>2655</v>
      </c>
      <c r="CV362" s="999" t="s">
        <v>2726</v>
      </c>
    </row>
    <row r="363" spans="91:100">
      <c r="CM363" s="996"/>
      <c r="CN363" s="995" t="s">
        <v>3451</v>
      </c>
      <c r="CO363" s="995" t="s">
        <v>596</v>
      </c>
      <c r="CP363" s="995" t="s">
        <v>1008</v>
      </c>
      <c r="CQ363" s="995" t="s">
        <v>3452</v>
      </c>
      <c r="CR363" s="995" t="s">
        <v>3452</v>
      </c>
      <c r="CS363" s="995" t="s">
        <v>2724</v>
      </c>
      <c r="CT363" s="995" t="s">
        <v>2725</v>
      </c>
      <c r="CU363" s="995" t="s">
        <v>2655</v>
      </c>
      <c r="CV363" s="999" t="s">
        <v>2726</v>
      </c>
    </row>
    <row r="364" spans="91:100">
      <c r="CM364" s="996"/>
      <c r="CN364" s="995" t="s">
        <v>3453</v>
      </c>
      <c r="CO364" s="995" t="s">
        <v>596</v>
      </c>
      <c r="CP364" s="995" t="s">
        <v>1008</v>
      </c>
      <c r="CQ364" s="995" t="s">
        <v>603</v>
      </c>
      <c r="CR364" s="995" t="s">
        <v>603</v>
      </c>
      <c r="CS364" s="995" t="s">
        <v>2724</v>
      </c>
      <c r="CT364" s="995" t="s">
        <v>2725</v>
      </c>
      <c r="CU364" s="995" t="s">
        <v>2655</v>
      </c>
      <c r="CV364" s="999" t="s">
        <v>2726</v>
      </c>
    </row>
    <row r="365" spans="91:100">
      <c r="CM365" s="996"/>
      <c r="CN365" s="995" t="s">
        <v>3454</v>
      </c>
      <c r="CO365" s="995" t="s">
        <v>596</v>
      </c>
      <c r="CP365" s="995" t="s">
        <v>1008</v>
      </c>
      <c r="CQ365" s="995" t="s">
        <v>2425</v>
      </c>
      <c r="CR365" s="995" t="s">
        <v>2425</v>
      </c>
      <c r="CS365" s="995" t="s">
        <v>2653</v>
      </c>
      <c r="CT365" s="995" t="s">
        <v>3414</v>
      </c>
      <c r="CU365" s="995" t="s">
        <v>2655</v>
      </c>
      <c r="CV365" s="999" t="s">
        <v>2656</v>
      </c>
    </row>
    <row r="366" spans="91:100">
      <c r="CM366" s="996"/>
      <c r="CN366" s="995" t="s">
        <v>3455</v>
      </c>
      <c r="CO366" s="995" t="s">
        <v>596</v>
      </c>
      <c r="CP366" s="995" t="s">
        <v>1008</v>
      </c>
      <c r="CQ366" s="995" t="s">
        <v>2853</v>
      </c>
      <c r="CR366" s="995" t="s">
        <v>2270</v>
      </c>
      <c r="CS366" s="995" t="s">
        <v>2653</v>
      </c>
      <c r="CT366" s="995" t="s">
        <v>3414</v>
      </c>
      <c r="CU366" s="995" t="s">
        <v>2655</v>
      </c>
      <c r="CV366" s="999" t="s">
        <v>2656</v>
      </c>
    </row>
    <row r="367" spans="91:100">
      <c r="CM367" s="996"/>
      <c r="CN367" s="995" t="s">
        <v>3456</v>
      </c>
      <c r="CO367" s="995" t="s">
        <v>596</v>
      </c>
      <c r="CP367" s="995" t="s">
        <v>1008</v>
      </c>
      <c r="CQ367" s="995" t="s">
        <v>2439</v>
      </c>
      <c r="CR367" s="995" t="s">
        <v>2439</v>
      </c>
      <c r="CS367" s="995" t="s">
        <v>2653</v>
      </c>
      <c r="CT367" s="995" t="s">
        <v>3414</v>
      </c>
      <c r="CU367" s="995" t="s">
        <v>2655</v>
      </c>
      <c r="CV367" s="999" t="s">
        <v>2656</v>
      </c>
    </row>
    <row r="368" spans="91:100">
      <c r="CM368" s="996"/>
      <c r="CN368" s="995" t="s">
        <v>3457</v>
      </c>
      <c r="CO368" s="995" t="s">
        <v>596</v>
      </c>
      <c r="CP368" s="995" t="s">
        <v>1008</v>
      </c>
      <c r="CQ368" s="995" t="s">
        <v>3458</v>
      </c>
      <c r="CR368" s="995" t="s">
        <v>2440</v>
      </c>
      <c r="CS368" s="995" t="s">
        <v>2653</v>
      </c>
      <c r="CT368" s="995" t="s">
        <v>3414</v>
      </c>
      <c r="CU368" s="995" t="s">
        <v>2655</v>
      </c>
      <c r="CV368" s="999" t="s">
        <v>2656</v>
      </c>
    </row>
    <row r="369" spans="91:100">
      <c r="CM369" s="996"/>
      <c r="CN369" s="995" t="s">
        <v>3459</v>
      </c>
      <c r="CO369" s="995" t="s">
        <v>596</v>
      </c>
      <c r="CP369" s="995" t="s">
        <v>1008</v>
      </c>
      <c r="CQ369" s="995" t="s">
        <v>3460</v>
      </c>
      <c r="CR369" s="995" t="s">
        <v>104</v>
      </c>
      <c r="CS369" s="995" t="s">
        <v>2653</v>
      </c>
      <c r="CT369" s="995" t="s">
        <v>3414</v>
      </c>
      <c r="CU369" s="995" t="s">
        <v>2655</v>
      </c>
      <c r="CV369" s="999" t="s">
        <v>2656</v>
      </c>
    </row>
    <row r="370" spans="91:100">
      <c r="CM370" s="996"/>
      <c r="CN370" s="995" t="s">
        <v>3461</v>
      </c>
      <c r="CO370" s="995" t="s">
        <v>596</v>
      </c>
      <c r="CP370" s="995" t="s">
        <v>1008</v>
      </c>
      <c r="CQ370" s="995" t="s">
        <v>3462</v>
      </c>
      <c r="CR370" s="995" t="s">
        <v>121</v>
      </c>
      <c r="CS370" s="995" t="s">
        <v>2653</v>
      </c>
      <c r="CT370" s="995" t="s">
        <v>3414</v>
      </c>
      <c r="CU370" s="995" t="s">
        <v>2655</v>
      </c>
      <c r="CV370" s="999" t="s">
        <v>2656</v>
      </c>
    </row>
    <row r="371" spans="91:100">
      <c r="CM371" s="996"/>
      <c r="CN371" s="995" t="s">
        <v>3463</v>
      </c>
      <c r="CO371" s="995" t="s">
        <v>596</v>
      </c>
      <c r="CP371" s="995" t="s">
        <v>1008</v>
      </c>
      <c r="CQ371" s="995" t="s">
        <v>3464</v>
      </c>
      <c r="CR371" s="995" t="s">
        <v>3465</v>
      </c>
      <c r="CS371" s="995" t="s">
        <v>2653</v>
      </c>
      <c r="CT371" s="995" t="s">
        <v>3414</v>
      </c>
      <c r="CU371" s="995" t="s">
        <v>2655</v>
      </c>
      <c r="CV371" s="999" t="s">
        <v>2656</v>
      </c>
    </row>
    <row r="372" spans="91:100">
      <c r="CM372" s="996"/>
      <c r="CN372" s="995" t="s">
        <v>3466</v>
      </c>
      <c r="CO372" s="995" t="s">
        <v>596</v>
      </c>
      <c r="CP372" s="995" t="s">
        <v>1008</v>
      </c>
      <c r="CQ372" s="995" t="s">
        <v>3467</v>
      </c>
      <c r="CR372" s="995" t="s">
        <v>3467</v>
      </c>
      <c r="CS372" s="995" t="s">
        <v>2653</v>
      </c>
      <c r="CT372" s="995" t="s">
        <v>3414</v>
      </c>
      <c r="CU372" s="995" t="s">
        <v>2655</v>
      </c>
      <c r="CV372" s="999" t="s">
        <v>2656</v>
      </c>
    </row>
    <row r="373" spans="91:100">
      <c r="CM373" s="996"/>
      <c r="CN373" s="995" t="s">
        <v>3468</v>
      </c>
      <c r="CO373" s="995" t="s">
        <v>596</v>
      </c>
      <c r="CP373" s="995" t="s">
        <v>1008</v>
      </c>
      <c r="CQ373" s="995" t="s">
        <v>2528</v>
      </c>
      <c r="CR373" s="995" t="s">
        <v>2528</v>
      </c>
      <c r="CS373" s="995" t="s">
        <v>2653</v>
      </c>
      <c r="CT373" s="995" t="s">
        <v>3414</v>
      </c>
      <c r="CU373" s="995" t="s">
        <v>2655</v>
      </c>
      <c r="CV373" s="999" t="s">
        <v>2656</v>
      </c>
    </row>
    <row r="374" spans="91:100">
      <c r="CM374" s="996"/>
      <c r="CN374" s="995" t="s">
        <v>3469</v>
      </c>
      <c r="CO374" s="995" t="s">
        <v>596</v>
      </c>
      <c r="CP374" s="995" t="s">
        <v>1008</v>
      </c>
      <c r="CQ374" s="995" t="s">
        <v>606</v>
      </c>
      <c r="CR374" s="995" t="s">
        <v>606</v>
      </c>
      <c r="CS374" s="995" t="s">
        <v>2653</v>
      </c>
      <c r="CT374" s="995" t="s">
        <v>3414</v>
      </c>
      <c r="CU374" s="995" t="s">
        <v>2655</v>
      </c>
      <c r="CV374" s="999" t="s">
        <v>2656</v>
      </c>
    </row>
    <row r="375" spans="91:100">
      <c r="CM375" s="996"/>
      <c r="CN375" s="995" t="s">
        <v>3470</v>
      </c>
      <c r="CO375" s="995" t="s">
        <v>596</v>
      </c>
      <c r="CP375" s="995" t="s">
        <v>1008</v>
      </c>
      <c r="CQ375" s="995" t="s">
        <v>607</v>
      </c>
      <c r="CR375" s="995" t="s">
        <v>607</v>
      </c>
      <c r="CS375" s="995" t="s">
        <v>2653</v>
      </c>
      <c r="CT375" s="995" t="s">
        <v>3414</v>
      </c>
      <c r="CU375" s="995" t="s">
        <v>2655</v>
      </c>
      <c r="CV375" s="999" t="s">
        <v>2656</v>
      </c>
    </row>
    <row r="376" spans="91:100">
      <c r="CM376" s="996"/>
      <c r="CN376" s="995" t="s">
        <v>3471</v>
      </c>
      <c r="CO376" s="995" t="s">
        <v>596</v>
      </c>
      <c r="CP376" s="995" t="s">
        <v>1008</v>
      </c>
      <c r="CQ376" s="995" t="s">
        <v>3472</v>
      </c>
      <c r="CR376" s="995" t="s">
        <v>3472</v>
      </c>
      <c r="CS376" s="995" t="s">
        <v>2653</v>
      </c>
      <c r="CT376" s="995" t="s">
        <v>3414</v>
      </c>
      <c r="CU376" s="995" t="s">
        <v>2655</v>
      </c>
      <c r="CV376" s="999" t="s">
        <v>2656</v>
      </c>
    </row>
    <row r="377" spans="91:100">
      <c r="CM377" s="996"/>
      <c r="CN377" s="995" t="s">
        <v>3473</v>
      </c>
      <c r="CO377" s="995" t="s">
        <v>596</v>
      </c>
      <c r="CP377" s="995" t="s">
        <v>1008</v>
      </c>
      <c r="CQ377" s="995" t="s">
        <v>3474</v>
      </c>
      <c r="CR377" s="995" t="s">
        <v>25</v>
      </c>
      <c r="CS377" s="995" t="s">
        <v>2653</v>
      </c>
      <c r="CT377" s="995" t="s">
        <v>3414</v>
      </c>
      <c r="CU377" s="995" t="s">
        <v>2655</v>
      </c>
      <c r="CV377" s="999" t="s">
        <v>2656</v>
      </c>
    </row>
    <row r="378" spans="91:100">
      <c r="CM378" s="996"/>
      <c r="CN378" s="995" t="s">
        <v>3475</v>
      </c>
      <c r="CO378" s="995" t="s">
        <v>596</v>
      </c>
      <c r="CP378" s="995" t="s">
        <v>1008</v>
      </c>
      <c r="CQ378" s="995" t="s">
        <v>3476</v>
      </c>
      <c r="CR378" s="995" t="s">
        <v>3477</v>
      </c>
      <c r="CS378" s="995" t="s">
        <v>2653</v>
      </c>
      <c r="CT378" s="995" t="s">
        <v>3414</v>
      </c>
      <c r="CU378" s="995" t="s">
        <v>2655</v>
      </c>
      <c r="CV378" s="999" t="s">
        <v>2656</v>
      </c>
    </row>
    <row r="379" spans="91:100">
      <c r="CM379" s="996"/>
      <c r="CN379" s="995" t="s">
        <v>3478</v>
      </c>
      <c r="CO379" s="995" t="s">
        <v>596</v>
      </c>
      <c r="CP379" s="995" t="s">
        <v>1008</v>
      </c>
      <c r="CQ379" s="995" t="s">
        <v>3479</v>
      </c>
      <c r="CR379" s="995" t="s">
        <v>3480</v>
      </c>
      <c r="CS379" s="995" t="s">
        <v>2653</v>
      </c>
      <c r="CT379" s="995" t="s">
        <v>3414</v>
      </c>
      <c r="CU379" s="995" t="s">
        <v>2655</v>
      </c>
      <c r="CV379" s="999" t="s">
        <v>2656</v>
      </c>
    </row>
    <row r="380" spans="91:100">
      <c r="CM380" s="996"/>
      <c r="CN380" s="995" t="s">
        <v>3481</v>
      </c>
      <c r="CO380" s="995" t="s">
        <v>596</v>
      </c>
      <c r="CP380" s="995" t="s">
        <v>1008</v>
      </c>
      <c r="CQ380" s="995" t="s">
        <v>3482</v>
      </c>
      <c r="CR380" s="995" t="s">
        <v>3483</v>
      </c>
      <c r="CS380" s="995" t="s">
        <v>2653</v>
      </c>
      <c r="CT380" s="995" t="s">
        <v>3414</v>
      </c>
      <c r="CU380" s="995" t="s">
        <v>2655</v>
      </c>
      <c r="CV380" s="999" t="s">
        <v>2656</v>
      </c>
    </row>
    <row r="381" spans="91:100">
      <c r="CM381" s="996"/>
      <c r="CN381" s="995" t="s">
        <v>3484</v>
      </c>
      <c r="CO381" s="995" t="s">
        <v>596</v>
      </c>
      <c r="CP381" s="995" t="s">
        <v>1008</v>
      </c>
      <c r="CQ381" s="995" t="s">
        <v>3485</v>
      </c>
      <c r="CR381" s="995" t="s">
        <v>3486</v>
      </c>
      <c r="CS381" s="995" t="s">
        <v>2653</v>
      </c>
      <c r="CT381" s="995" t="s">
        <v>3414</v>
      </c>
      <c r="CU381" s="995" t="s">
        <v>2655</v>
      </c>
      <c r="CV381" s="999" t="s">
        <v>2656</v>
      </c>
    </row>
    <row r="382" spans="91:100">
      <c r="CM382" s="996"/>
      <c r="CN382" s="995" t="s">
        <v>3487</v>
      </c>
      <c r="CO382" s="995" t="s">
        <v>596</v>
      </c>
      <c r="CP382" s="995" t="s">
        <v>1008</v>
      </c>
      <c r="CQ382" s="995" t="s">
        <v>608</v>
      </c>
      <c r="CR382" s="995" t="s">
        <v>1</v>
      </c>
      <c r="CS382" s="995" t="s">
        <v>2653</v>
      </c>
      <c r="CT382" s="995" t="s">
        <v>3414</v>
      </c>
      <c r="CU382" s="995" t="s">
        <v>2655</v>
      </c>
      <c r="CV382" s="999" t="s">
        <v>2656</v>
      </c>
    </row>
    <row r="383" spans="91:100">
      <c r="CM383" s="996"/>
      <c r="CN383" s="995" t="s">
        <v>3488</v>
      </c>
      <c r="CO383" s="995" t="s">
        <v>596</v>
      </c>
      <c r="CP383" s="995" t="s">
        <v>1008</v>
      </c>
      <c r="CQ383" s="995" t="s">
        <v>3489</v>
      </c>
      <c r="CR383" s="995" t="s">
        <v>2632</v>
      </c>
      <c r="CS383" s="995" t="s">
        <v>2653</v>
      </c>
      <c r="CT383" s="995" t="s">
        <v>3414</v>
      </c>
      <c r="CU383" s="995" t="s">
        <v>2655</v>
      </c>
      <c r="CV383" s="999" t="s">
        <v>2656</v>
      </c>
    </row>
    <row r="384" spans="91:100">
      <c r="CM384" s="996"/>
      <c r="CN384" s="995" t="s">
        <v>3490</v>
      </c>
      <c r="CO384" s="995" t="s">
        <v>596</v>
      </c>
      <c r="CP384" s="995" t="s">
        <v>1008</v>
      </c>
      <c r="CQ384" s="995" t="s">
        <v>610</v>
      </c>
      <c r="CR384" s="995" t="s">
        <v>610</v>
      </c>
      <c r="CS384" s="995" t="s">
        <v>2653</v>
      </c>
      <c r="CT384" s="995" t="s">
        <v>3414</v>
      </c>
      <c r="CU384" s="995" t="s">
        <v>2655</v>
      </c>
      <c r="CV384" s="999" t="s">
        <v>2656</v>
      </c>
    </row>
    <row r="385" spans="91:100">
      <c r="CM385" s="996"/>
      <c r="CN385" s="995" t="s">
        <v>3491</v>
      </c>
      <c r="CO385" s="995" t="s">
        <v>596</v>
      </c>
      <c r="CP385" s="995" t="s">
        <v>1008</v>
      </c>
      <c r="CQ385" s="995" t="s">
        <v>185</v>
      </c>
      <c r="CR385" s="995" t="s">
        <v>185</v>
      </c>
      <c r="CS385" s="995" t="s">
        <v>2653</v>
      </c>
      <c r="CT385" s="995" t="s">
        <v>3414</v>
      </c>
      <c r="CU385" s="995" t="s">
        <v>2655</v>
      </c>
      <c r="CV385" s="999" t="s">
        <v>2656</v>
      </c>
    </row>
    <row r="386" spans="91:100">
      <c r="CM386" s="996"/>
      <c r="CN386" s="995" t="s">
        <v>3492</v>
      </c>
      <c r="CO386" s="995" t="s">
        <v>596</v>
      </c>
      <c r="CP386" s="995" t="s">
        <v>1008</v>
      </c>
      <c r="CQ386" s="995" t="s">
        <v>3493</v>
      </c>
      <c r="CR386" s="995" t="s">
        <v>3493</v>
      </c>
      <c r="CS386" s="995" t="s">
        <v>2653</v>
      </c>
      <c r="CT386" s="995" t="s">
        <v>3414</v>
      </c>
      <c r="CU386" s="995" t="s">
        <v>2655</v>
      </c>
      <c r="CV386" s="999" t="s">
        <v>2656</v>
      </c>
    </row>
    <row r="387" spans="91:100">
      <c r="CM387" s="996"/>
      <c r="CN387" s="995" t="s">
        <v>3494</v>
      </c>
      <c r="CO387" s="995" t="s">
        <v>596</v>
      </c>
      <c r="CP387" s="995" t="s">
        <v>1008</v>
      </c>
      <c r="CQ387" s="995" t="s">
        <v>3495</v>
      </c>
      <c r="CR387" s="995" t="s">
        <v>3496</v>
      </c>
      <c r="CS387" s="995" t="s">
        <v>2653</v>
      </c>
      <c r="CT387" s="995" t="s">
        <v>3414</v>
      </c>
      <c r="CU387" s="995" t="s">
        <v>2655</v>
      </c>
      <c r="CV387" s="999" t="s">
        <v>2656</v>
      </c>
    </row>
    <row r="388" spans="91:100">
      <c r="CM388" s="996"/>
      <c r="CN388" s="995" t="s">
        <v>3497</v>
      </c>
      <c r="CO388" s="995" t="s">
        <v>596</v>
      </c>
      <c r="CP388" s="995" t="s">
        <v>1008</v>
      </c>
      <c r="CQ388" s="995" t="s">
        <v>198</v>
      </c>
      <c r="CR388" s="995" t="s">
        <v>198</v>
      </c>
      <c r="CS388" s="995" t="s">
        <v>2653</v>
      </c>
      <c r="CT388" s="995" t="s">
        <v>3414</v>
      </c>
      <c r="CU388" s="995" t="s">
        <v>2655</v>
      </c>
      <c r="CV388" s="999" t="s">
        <v>2656</v>
      </c>
    </row>
    <row r="389" spans="91:100">
      <c r="CM389" s="996"/>
      <c r="CN389" s="995" t="s">
        <v>3498</v>
      </c>
      <c r="CO389" s="995" t="s">
        <v>596</v>
      </c>
      <c r="CP389" s="995" t="s">
        <v>1008</v>
      </c>
      <c r="CQ389" s="995" t="s">
        <v>210</v>
      </c>
      <c r="CR389" s="995" t="s">
        <v>210</v>
      </c>
      <c r="CS389" s="995" t="s">
        <v>2653</v>
      </c>
      <c r="CT389" s="995" t="s">
        <v>3414</v>
      </c>
      <c r="CU389" s="995" t="s">
        <v>2655</v>
      </c>
      <c r="CV389" s="999" t="s">
        <v>2656</v>
      </c>
    </row>
    <row r="390" spans="91:100">
      <c r="CM390" s="996"/>
      <c r="CN390" s="995" t="s">
        <v>3499</v>
      </c>
      <c r="CO390" s="995" t="s">
        <v>596</v>
      </c>
      <c r="CP390" s="995" t="s">
        <v>1008</v>
      </c>
      <c r="CQ390" s="995" t="s">
        <v>3500</v>
      </c>
      <c r="CR390" s="995" t="s">
        <v>3501</v>
      </c>
      <c r="CS390" s="995" t="s">
        <v>2653</v>
      </c>
      <c r="CT390" s="995" t="s">
        <v>3414</v>
      </c>
      <c r="CU390" s="995" t="s">
        <v>2655</v>
      </c>
      <c r="CV390" s="999" t="s">
        <v>2656</v>
      </c>
    </row>
    <row r="391" spans="91:100">
      <c r="CM391" s="996"/>
      <c r="CN391" s="995" t="s">
        <v>3502</v>
      </c>
      <c r="CO391" s="995" t="s">
        <v>596</v>
      </c>
      <c r="CP391" s="995" t="s">
        <v>1008</v>
      </c>
      <c r="CQ391" s="995" t="s">
        <v>2952</v>
      </c>
      <c r="CR391" s="995" t="s">
        <v>2634</v>
      </c>
      <c r="CS391" s="995" t="s">
        <v>2653</v>
      </c>
      <c r="CT391" s="995" t="s">
        <v>3414</v>
      </c>
      <c r="CU391" s="995" t="s">
        <v>2655</v>
      </c>
      <c r="CV391" s="999" t="s">
        <v>2656</v>
      </c>
    </row>
    <row r="392" spans="91:100">
      <c r="CM392" s="996"/>
      <c r="CN392" s="995" t="s">
        <v>3503</v>
      </c>
      <c r="CO392" s="995" t="s">
        <v>596</v>
      </c>
      <c r="CP392" s="995" t="s">
        <v>1008</v>
      </c>
      <c r="CQ392" s="995" t="s">
        <v>3504</v>
      </c>
      <c r="CR392" s="995" t="s">
        <v>154</v>
      </c>
      <c r="CS392" s="995" t="s">
        <v>2653</v>
      </c>
      <c r="CT392" s="995" t="s">
        <v>3414</v>
      </c>
      <c r="CU392" s="995" t="s">
        <v>2655</v>
      </c>
      <c r="CV392" s="999" t="s">
        <v>2656</v>
      </c>
    </row>
    <row r="393" spans="91:100">
      <c r="CM393" s="996"/>
      <c r="CN393" s="995" t="s">
        <v>3505</v>
      </c>
      <c r="CO393" s="995" t="s">
        <v>596</v>
      </c>
      <c r="CP393" s="995" t="s">
        <v>1008</v>
      </c>
      <c r="CQ393" s="995" t="s">
        <v>2324</v>
      </c>
      <c r="CR393" s="995" t="s">
        <v>2324</v>
      </c>
      <c r="CS393" s="995" t="s">
        <v>2653</v>
      </c>
      <c r="CT393" s="995" t="s">
        <v>3414</v>
      </c>
      <c r="CU393" s="995" t="s">
        <v>2655</v>
      </c>
      <c r="CV393" s="999" t="s">
        <v>2656</v>
      </c>
    </row>
    <row r="394" spans="91:100">
      <c r="CM394" s="996"/>
      <c r="CN394" s="995" t="s">
        <v>3506</v>
      </c>
      <c r="CO394" s="995" t="s">
        <v>596</v>
      </c>
      <c r="CP394" s="995" t="s">
        <v>1008</v>
      </c>
      <c r="CQ394" s="995" t="s">
        <v>3507</v>
      </c>
      <c r="CR394" s="995" t="s">
        <v>3507</v>
      </c>
      <c r="CS394" s="995" t="s">
        <v>2653</v>
      </c>
      <c r="CT394" s="995" t="s">
        <v>3414</v>
      </c>
      <c r="CU394" s="995" t="s">
        <v>2655</v>
      </c>
      <c r="CV394" s="999" t="s">
        <v>2656</v>
      </c>
    </row>
    <row r="395" spans="91:100">
      <c r="CM395" s="996"/>
      <c r="CN395" s="995" t="s">
        <v>3508</v>
      </c>
      <c r="CO395" s="995" t="s">
        <v>596</v>
      </c>
      <c r="CP395" s="995" t="s">
        <v>1008</v>
      </c>
      <c r="CQ395" s="995" t="s">
        <v>3509</v>
      </c>
      <c r="CR395" s="995" t="s">
        <v>3509</v>
      </c>
      <c r="CS395" s="995" t="s">
        <v>2653</v>
      </c>
      <c r="CT395" s="995" t="s">
        <v>3414</v>
      </c>
      <c r="CU395" s="995" t="s">
        <v>2655</v>
      </c>
      <c r="CV395" s="999" t="s">
        <v>2656</v>
      </c>
    </row>
    <row r="396" spans="91:100">
      <c r="CM396" s="996"/>
      <c r="CN396" s="995" t="s">
        <v>3510</v>
      </c>
      <c r="CO396" s="995" t="s">
        <v>596</v>
      </c>
      <c r="CP396" s="995" t="s">
        <v>1008</v>
      </c>
      <c r="CQ396" s="995" t="s">
        <v>2533</v>
      </c>
      <c r="CR396" s="995" t="s">
        <v>2533</v>
      </c>
      <c r="CS396" s="995" t="s">
        <v>2653</v>
      </c>
      <c r="CT396" s="995" t="s">
        <v>3414</v>
      </c>
      <c r="CU396" s="995" t="s">
        <v>2655</v>
      </c>
      <c r="CV396" s="999" t="s">
        <v>2656</v>
      </c>
    </row>
    <row r="397" spans="91:100">
      <c r="CM397" s="996"/>
      <c r="CN397" s="995" t="s">
        <v>3511</v>
      </c>
      <c r="CO397" s="995" t="s">
        <v>596</v>
      </c>
      <c r="CP397" s="995" t="s">
        <v>1008</v>
      </c>
      <c r="CQ397" s="995" t="s">
        <v>3512</v>
      </c>
      <c r="CR397" s="995" t="s">
        <v>3513</v>
      </c>
      <c r="CS397" s="995" t="s">
        <v>2653</v>
      </c>
      <c r="CT397" s="995" t="s">
        <v>3414</v>
      </c>
      <c r="CU397" s="995" t="s">
        <v>2655</v>
      </c>
      <c r="CV397" s="999" t="s">
        <v>2656</v>
      </c>
    </row>
    <row r="398" spans="91:100">
      <c r="CM398" s="996"/>
      <c r="CN398" s="995" t="s">
        <v>3514</v>
      </c>
      <c r="CO398" s="995" t="s">
        <v>596</v>
      </c>
      <c r="CP398" s="995" t="s">
        <v>1008</v>
      </c>
      <c r="CQ398" s="995" t="s">
        <v>2536</v>
      </c>
      <c r="CR398" s="995" t="s">
        <v>2536</v>
      </c>
      <c r="CS398" s="995" t="s">
        <v>2653</v>
      </c>
      <c r="CT398" s="995" t="s">
        <v>3414</v>
      </c>
      <c r="CU398" s="995" t="s">
        <v>2655</v>
      </c>
      <c r="CV398" s="999" t="s">
        <v>2656</v>
      </c>
    </row>
    <row r="399" spans="91:100">
      <c r="CM399" s="996"/>
      <c r="CN399" s="995" t="s">
        <v>3515</v>
      </c>
      <c r="CO399" s="995" t="s">
        <v>596</v>
      </c>
      <c r="CP399" s="995" t="s">
        <v>1008</v>
      </c>
      <c r="CQ399" s="995" t="s">
        <v>3516</v>
      </c>
      <c r="CR399" s="995" t="s">
        <v>3517</v>
      </c>
      <c r="CS399" s="995" t="s">
        <v>2653</v>
      </c>
      <c r="CT399" s="995" t="s">
        <v>3414</v>
      </c>
      <c r="CU399" s="995" t="s">
        <v>2655</v>
      </c>
      <c r="CV399" s="999" t="s">
        <v>2656</v>
      </c>
    </row>
    <row r="400" spans="91:100">
      <c r="CM400" s="996"/>
      <c r="CN400" s="995" t="s">
        <v>3518</v>
      </c>
      <c r="CO400" s="995" t="s">
        <v>596</v>
      </c>
      <c r="CP400" s="995" t="s">
        <v>1008</v>
      </c>
      <c r="CQ400" s="995" t="s">
        <v>2366</v>
      </c>
      <c r="CR400" s="995" t="s">
        <v>2366</v>
      </c>
      <c r="CS400" s="995" t="s">
        <v>2653</v>
      </c>
      <c r="CT400" s="995" t="s">
        <v>3414</v>
      </c>
      <c r="CU400" s="995" t="s">
        <v>2655</v>
      </c>
      <c r="CV400" s="999" t="s">
        <v>2656</v>
      </c>
    </row>
    <row r="401" spans="91:100">
      <c r="CM401" s="996"/>
      <c r="CN401" s="995" t="s">
        <v>3519</v>
      </c>
      <c r="CO401" s="995" t="s">
        <v>596</v>
      </c>
      <c r="CP401" s="995" t="s">
        <v>3118</v>
      </c>
      <c r="CQ401" s="995" t="s">
        <v>3520</v>
      </c>
      <c r="CR401" s="995" t="s">
        <v>3520</v>
      </c>
      <c r="CS401" s="995" t="s">
        <v>2653</v>
      </c>
      <c r="CT401" s="995" t="s">
        <v>3521</v>
      </c>
      <c r="CU401" s="995" t="s">
        <v>2655</v>
      </c>
      <c r="CV401" s="999" t="s">
        <v>2656</v>
      </c>
    </row>
    <row r="402" spans="91:100">
      <c r="CM402" s="996"/>
      <c r="CN402" s="995" t="s">
        <v>3522</v>
      </c>
      <c r="CO402" s="995" t="s">
        <v>596</v>
      </c>
      <c r="CP402" s="995" t="s">
        <v>3118</v>
      </c>
      <c r="CQ402" s="995" t="s">
        <v>2178</v>
      </c>
      <c r="CR402" s="995" t="s">
        <v>2178</v>
      </c>
      <c r="CS402" s="995" t="s">
        <v>2653</v>
      </c>
      <c r="CT402" s="995" t="s">
        <v>3521</v>
      </c>
      <c r="CU402" s="995" t="s">
        <v>2655</v>
      </c>
      <c r="CV402" s="999" t="s">
        <v>2656</v>
      </c>
    </row>
    <row r="403" spans="91:100">
      <c r="CM403" s="996"/>
      <c r="CN403" s="995" t="s">
        <v>3523</v>
      </c>
      <c r="CO403" s="995" t="s">
        <v>596</v>
      </c>
      <c r="CP403" s="995" t="s">
        <v>3118</v>
      </c>
      <c r="CQ403" s="995" t="s">
        <v>3119</v>
      </c>
      <c r="CR403" s="995" t="s">
        <v>3119</v>
      </c>
      <c r="CS403" s="995" t="s">
        <v>2653</v>
      </c>
      <c r="CT403" s="995" t="s">
        <v>3521</v>
      </c>
      <c r="CU403" s="995" t="s">
        <v>2655</v>
      </c>
      <c r="CV403" s="999" t="s">
        <v>2656</v>
      </c>
    </row>
    <row r="404" spans="91:100">
      <c r="CM404" s="996"/>
      <c r="CN404" s="995" t="s">
        <v>3524</v>
      </c>
      <c r="CO404" s="995" t="s">
        <v>596</v>
      </c>
      <c r="CP404" s="995" t="s">
        <v>3118</v>
      </c>
      <c r="CQ404" s="995" t="s">
        <v>2188</v>
      </c>
      <c r="CR404" s="995" t="s">
        <v>2188</v>
      </c>
      <c r="CS404" s="995" t="s">
        <v>2653</v>
      </c>
      <c r="CT404" s="995" t="s">
        <v>3521</v>
      </c>
      <c r="CU404" s="995" t="s">
        <v>2655</v>
      </c>
      <c r="CV404" s="999" t="s">
        <v>2656</v>
      </c>
    </row>
    <row r="405" spans="91:100">
      <c r="CM405" s="996"/>
      <c r="CN405" s="995" t="s">
        <v>3525</v>
      </c>
      <c r="CO405" s="995" t="s">
        <v>596</v>
      </c>
      <c r="CP405" s="995" t="s">
        <v>3118</v>
      </c>
      <c r="CQ405" s="995" t="s">
        <v>3526</v>
      </c>
      <c r="CR405" s="995" t="s">
        <v>3526</v>
      </c>
      <c r="CS405" s="995" t="s">
        <v>2653</v>
      </c>
      <c r="CT405" s="995" t="s">
        <v>3521</v>
      </c>
      <c r="CU405" s="995" t="s">
        <v>2655</v>
      </c>
      <c r="CV405" s="999" t="s">
        <v>2656</v>
      </c>
    </row>
    <row r="406" spans="91:100">
      <c r="CM406" s="996"/>
      <c r="CN406" s="995" t="s">
        <v>3527</v>
      </c>
      <c r="CO406" s="995" t="s">
        <v>596</v>
      </c>
      <c r="CP406" s="995" t="s">
        <v>3118</v>
      </c>
      <c r="CQ406" s="995" t="s">
        <v>3124</v>
      </c>
      <c r="CR406" s="995" t="s">
        <v>3124</v>
      </c>
      <c r="CS406" s="995" t="s">
        <v>2724</v>
      </c>
      <c r="CT406" s="995" t="s">
        <v>3125</v>
      </c>
      <c r="CU406" s="995" t="s">
        <v>2655</v>
      </c>
      <c r="CV406" s="999" t="s">
        <v>2726</v>
      </c>
    </row>
    <row r="407" spans="91:100">
      <c r="CM407" s="996"/>
      <c r="CN407" s="995" t="s">
        <v>3528</v>
      </c>
      <c r="CO407" s="995" t="s">
        <v>596</v>
      </c>
      <c r="CP407" s="995" t="s">
        <v>3118</v>
      </c>
      <c r="CQ407" s="995" t="s">
        <v>3127</v>
      </c>
      <c r="CR407" s="995" t="s">
        <v>3127</v>
      </c>
      <c r="CS407" s="995" t="s">
        <v>2724</v>
      </c>
      <c r="CT407" s="995" t="s">
        <v>3125</v>
      </c>
      <c r="CU407" s="995" t="s">
        <v>2655</v>
      </c>
      <c r="CV407" s="999" t="s">
        <v>2726</v>
      </c>
    </row>
    <row r="408" spans="91:100">
      <c r="CM408" s="996"/>
      <c r="CN408" s="995" t="s">
        <v>3529</v>
      </c>
      <c r="CO408" s="995" t="s">
        <v>596</v>
      </c>
      <c r="CP408" s="995" t="s">
        <v>3118</v>
      </c>
      <c r="CQ408" s="995" t="s">
        <v>3530</v>
      </c>
      <c r="CR408" s="995" t="s">
        <v>3530</v>
      </c>
      <c r="CS408" s="995" t="s">
        <v>2653</v>
      </c>
      <c r="CT408" s="995" t="s">
        <v>3521</v>
      </c>
      <c r="CU408" s="995" t="s">
        <v>2655</v>
      </c>
      <c r="CV408" s="999" t="s">
        <v>2656</v>
      </c>
    </row>
    <row r="409" spans="91:100">
      <c r="CM409" s="996"/>
      <c r="CN409" s="995" t="s">
        <v>3531</v>
      </c>
      <c r="CO409" s="995" t="s">
        <v>596</v>
      </c>
      <c r="CP409" s="995" t="s">
        <v>3118</v>
      </c>
      <c r="CQ409" s="995" t="s">
        <v>2219</v>
      </c>
      <c r="CR409" s="995" t="s">
        <v>2219</v>
      </c>
      <c r="CS409" s="995" t="s">
        <v>2653</v>
      </c>
      <c r="CT409" s="995" t="s">
        <v>3521</v>
      </c>
      <c r="CU409" s="995" t="s">
        <v>2655</v>
      </c>
      <c r="CV409" s="999" t="s">
        <v>2656</v>
      </c>
    </row>
    <row r="410" spans="91:100">
      <c r="CM410" s="996"/>
      <c r="CN410" s="995" t="s">
        <v>3532</v>
      </c>
      <c r="CO410" s="995" t="s">
        <v>596</v>
      </c>
      <c r="CP410" s="995" t="s">
        <v>3118</v>
      </c>
      <c r="CQ410" s="995" t="s">
        <v>3533</v>
      </c>
      <c r="CR410" s="995" t="s">
        <v>2415</v>
      </c>
      <c r="CS410" s="995" t="s">
        <v>2653</v>
      </c>
      <c r="CT410" s="995" t="s">
        <v>3521</v>
      </c>
      <c r="CU410" s="995" t="s">
        <v>2655</v>
      </c>
      <c r="CV410" s="999" t="s">
        <v>2656</v>
      </c>
    </row>
    <row r="411" spans="91:100">
      <c r="CM411" s="996"/>
      <c r="CN411" s="995" t="s">
        <v>3534</v>
      </c>
      <c r="CO411" s="995" t="s">
        <v>596</v>
      </c>
      <c r="CP411" s="995" t="s">
        <v>3118</v>
      </c>
      <c r="CQ411" s="995" t="s">
        <v>3535</v>
      </c>
      <c r="CR411" s="995" t="s">
        <v>3535</v>
      </c>
      <c r="CS411" s="995" t="s">
        <v>2653</v>
      </c>
      <c r="CT411" s="995" t="s">
        <v>3521</v>
      </c>
      <c r="CU411" s="995" t="s">
        <v>2655</v>
      </c>
      <c r="CV411" s="999" t="s">
        <v>2656</v>
      </c>
    </row>
    <row r="412" spans="91:100">
      <c r="CM412" s="996"/>
      <c r="CN412" s="995" t="s">
        <v>3536</v>
      </c>
      <c r="CO412" s="995" t="s">
        <v>596</v>
      </c>
      <c r="CP412" s="995" t="s">
        <v>3118</v>
      </c>
      <c r="CQ412" s="995" t="s">
        <v>2433</v>
      </c>
      <c r="CR412" s="995" t="s">
        <v>2433</v>
      </c>
      <c r="CS412" s="995" t="s">
        <v>2653</v>
      </c>
      <c r="CT412" s="995" t="s">
        <v>3521</v>
      </c>
      <c r="CU412" s="995" t="s">
        <v>2655</v>
      </c>
      <c r="CV412" s="999" t="s">
        <v>2656</v>
      </c>
    </row>
    <row r="413" spans="91:100">
      <c r="CM413" s="996"/>
      <c r="CN413" s="995" t="s">
        <v>3537</v>
      </c>
      <c r="CO413" s="995" t="s">
        <v>596</v>
      </c>
      <c r="CP413" s="995" t="s">
        <v>3118</v>
      </c>
      <c r="CQ413" s="995" t="s">
        <v>2457</v>
      </c>
      <c r="CR413" s="995" t="s">
        <v>2457</v>
      </c>
      <c r="CS413" s="995" t="s">
        <v>2653</v>
      </c>
      <c r="CT413" s="995" t="s">
        <v>3521</v>
      </c>
      <c r="CU413" s="995" t="s">
        <v>2655</v>
      </c>
      <c r="CV413" s="999" t="s">
        <v>2656</v>
      </c>
    </row>
    <row r="414" spans="91:100">
      <c r="CM414" s="996"/>
      <c r="CN414" s="995" t="s">
        <v>3538</v>
      </c>
      <c r="CO414" s="995" t="s">
        <v>596</v>
      </c>
      <c r="CP414" s="995" t="s">
        <v>3118</v>
      </c>
      <c r="CQ414" s="995" t="s">
        <v>3539</v>
      </c>
      <c r="CR414" s="995" t="s">
        <v>3539</v>
      </c>
      <c r="CS414" s="995" t="s">
        <v>2653</v>
      </c>
      <c r="CT414" s="995" t="s">
        <v>3521</v>
      </c>
      <c r="CU414" s="995" t="s">
        <v>2655</v>
      </c>
      <c r="CV414" s="999" t="s">
        <v>2656</v>
      </c>
    </row>
    <row r="415" spans="91:100">
      <c r="CM415" s="996"/>
      <c r="CN415" s="995" t="s">
        <v>3540</v>
      </c>
      <c r="CO415" s="995" t="s">
        <v>596</v>
      </c>
      <c r="CP415" s="995" t="s">
        <v>3118</v>
      </c>
      <c r="CQ415" s="995" t="s">
        <v>3541</v>
      </c>
      <c r="CR415" s="995" t="s">
        <v>3542</v>
      </c>
      <c r="CS415" s="995" t="s">
        <v>2653</v>
      </c>
      <c r="CT415" s="995" t="s">
        <v>3521</v>
      </c>
      <c r="CU415" s="995" t="s">
        <v>2655</v>
      </c>
      <c r="CV415" s="999" t="s">
        <v>2656</v>
      </c>
    </row>
    <row r="416" spans="91:100">
      <c r="CM416" s="996"/>
      <c r="CN416" s="995" t="s">
        <v>3543</v>
      </c>
      <c r="CO416" s="995" t="s">
        <v>596</v>
      </c>
      <c r="CP416" s="995" t="s">
        <v>3118</v>
      </c>
      <c r="CQ416" s="995" t="s">
        <v>3544</v>
      </c>
      <c r="CR416" s="995" t="s">
        <v>3545</v>
      </c>
      <c r="CS416" s="995" t="s">
        <v>2653</v>
      </c>
      <c r="CT416" s="995" t="s">
        <v>3521</v>
      </c>
      <c r="CU416" s="995" t="s">
        <v>2655</v>
      </c>
      <c r="CV416" s="999" t="s">
        <v>2656</v>
      </c>
    </row>
    <row r="417" spans="91:100">
      <c r="CM417" s="996"/>
      <c r="CN417" s="995" t="s">
        <v>3546</v>
      </c>
      <c r="CO417" s="995" t="s">
        <v>596</v>
      </c>
      <c r="CP417" s="995" t="s">
        <v>3118</v>
      </c>
      <c r="CQ417" s="995" t="s">
        <v>285</v>
      </c>
      <c r="CR417" s="995" t="s">
        <v>285</v>
      </c>
      <c r="CS417" s="995" t="s">
        <v>2653</v>
      </c>
      <c r="CT417" s="995" t="s">
        <v>3521</v>
      </c>
      <c r="CU417" s="995" t="s">
        <v>2655</v>
      </c>
      <c r="CV417" s="999" t="s">
        <v>2656</v>
      </c>
    </row>
    <row r="418" spans="91:100">
      <c r="CM418" s="996"/>
      <c r="CN418" s="995" t="s">
        <v>3547</v>
      </c>
      <c r="CO418" s="995" t="s">
        <v>596</v>
      </c>
      <c r="CP418" s="995" t="s">
        <v>3118</v>
      </c>
      <c r="CQ418" s="995" t="s">
        <v>3548</v>
      </c>
      <c r="CR418" s="995" t="s">
        <v>2305</v>
      </c>
      <c r="CS418" s="995" t="s">
        <v>2653</v>
      </c>
      <c r="CT418" s="995" t="s">
        <v>3521</v>
      </c>
      <c r="CU418" s="995" t="s">
        <v>2655</v>
      </c>
      <c r="CV418" s="999" t="s">
        <v>2656</v>
      </c>
    </row>
    <row r="419" spans="91:100">
      <c r="CM419" s="996"/>
      <c r="CN419" s="995" t="s">
        <v>3549</v>
      </c>
      <c r="CO419" s="995" t="s">
        <v>596</v>
      </c>
      <c r="CP419" s="995" t="s">
        <v>3118</v>
      </c>
      <c r="CQ419" s="995" t="s">
        <v>3550</v>
      </c>
      <c r="CR419" s="995" t="s">
        <v>3551</v>
      </c>
      <c r="CS419" s="995" t="s">
        <v>2653</v>
      </c>
      <c r="CT419" s="995" t="s">
        <v>3521</v>
      </c>
      <c r="CU419" s="995" t="s">
        <v>2655</v>
      </c>
      <c r="CV419" s="999" t="s">
        <v>2656</v>
      </c>
    </row>
    <row r="420" spans="91:100">
      <c r="CM420" s="996"/>
      <c r="CN420" s="995" t="s">
        <v>3552</v>
      </c>
      <c r="CO420" s="995" t="s">
        <v>596</v>
      </c>
      <c r="CP420" s="995" t="s">
        <v>3118</v>
      </c>
      <c r="CQ420" s="995" t="s">
        <v>3553</v>
      </c>
      <c r="CR420" s="995" t="s">
        <v>3553</v>
      </c>
      <c r="CS420" s="995" t="s">
        <v>2653</v>
      </c>
      <c r="CT420" s="995" t="s">
        <v>3521</v>
      </c>
      <c r="CU420" s="995" t="s">
        <v>2655</v>
      </c>
      <c r="CV420" s="999" t="s">
        <v>2656</v>
      </c>
    </row>
    <row r="421" spans="91:100">
      <c r="CM421" s="996"/>
      <c r="CN421" s="995" t="s">
        <v>3554</v>
      </c>
      <c r="CO421" s="995" t="s">
        <v>596</v>
      </c>
      <c r="CP421" s="995" t="s">
        <v>3118</v>
      </c>
      <c r="CQ421" s="995" t="s">
        <v>2322</v>
      </c>
      <c r="CR421" s="995" t="s">
        <v>2322</v>
      </c>
      <c r="CS421" s="995" t="s">
        <v>2653</v>
      </c>
      <c r="CT421" s="995" t="s">
        <v>3521</v>
      </c>
      <c r="CU421" s="995" t="s">
        <v>2655</v>
      </c>
      <c r="CV421" s="999" t="s">
        <v>2656</v>
      </c>
    </row>
    <row r="422" spans="91:100">
      <c r="CM422" s="996"/>
      <c r="CN422" s="995" t="s">
        <v>3555</v>
      </c>
      <c r="CO422" s="995" t="s">
        <v>596</v>
      </c>
      <c r="CP422" s="995" t="s">
        <v>3118</v>
      </c>
      <c r="CQ422" s="995" t="s">
        <v>3556</v>
      </c>
      <c r="CR422" s="995" t="s">
        <v>3556</v>
      </c>
      <c r="CS422" s="995" t="s">
        <v>2653</v>
      </c>
      <c r="CT422" s="995" t="s">
        <v>3521</v>
      </c>
      <c r="CU422" s="995" t="s">
        <v>2655</v>
      </c>
      <c r="CV422" s="999" t="s">
        <v>2656</v>
      </c>
    </row>
    <row r="423" spans="91:100">
      <c r="CM423" s="996"/>
      <c r="CN423" s="995" t="s">
        <v>3557</v>
      </c>
      <c r="CO423" s="995" t="s">
        <v>596</v>
      </c>
      <c r="CP423" s="995" t="s">
        <v>3118</v>
      </c>
      <c r="CQ423" s="995" t="s">
        <v>3141</v>
      </c>
      <c r="CR423" s="995" t="s">
        <v>3142</v>
      </c>
      <c r="CS423" s="995" t="s">
        <v>2724</v>
      </c>
      <c r="CT423" s="995" t="s">
        <v>3125</v>
      </c>
      <c r="CU423" s="995" t="s">
        <v>2655</v>
      </c>
      <c r="CV423" s="999" t="s">
        <v>2726</v>
      </c>
    </row>
    <row r="424" spans="91:100">
      <c r="CM424" s="996"/>
      <c r="CN424" s="995" t="s">
        <v>3558</v>
      </c>
      <c r="CO424" s="995" t="s">
        <v>596</v>
      </c>
      <c r="CP424" s="995" t="s">
        <v>3118</v>
      </c>
      <c r="CQ424" s="995" t="s">
        <v>3559</v>
      </c>
      <c r="CR424" s="995" t="s">
        <v>3559</v>
      </c>
      <c r="CS424" s="995" t="s">
        <v>2653</v>
      </c>
      <c r="CT424" s="995" t="s">
        <v>3521</v>
      </c>
      <c r="CU424" s="995" t="s">
        <v>2655</v>
      </c>
      <c r="CV424" s="999" t="s">
        <v>2656</v>
      </c>
    </row>
    <row r="425" spans="91:100">
      <c r="CM425" s="996"/>
      <c r="CN425" s="995" t="s">
        <v>3560</v>
      </c>
      <c r="CO425" s="995" t="s">
        <v>596</v>
      </c>
      <c r="CP425" s="995" t="s">
        <v>3118</v>
      </c>
      <c r="CQ425" s="995" t="s">
        <v>3027</v>
      </c>
      <c r="CR425" s="995" t="s">
        <v>3027</v>
      </c>
      <c r="CS425" s="995" t="s">
        <v>2653</v>
      </c>
      <c r="CT425" s="995" t="s">
        <v>3521</v>
      </c>
      <c r="CU425" s="995" t="s">
        <v>2655</v>
      </c>
      <c r="CV425" s="999" t="s">
        <v>2656</v>
      </c>
    </row>
    <row r="426" spans="91:100">
      <c r="CM426" s="996"/>
      <c r="CN426" s="995" t="s">
        <v>3561</v>
      </c>
      <c r="CO426" s="995" t="s">
        <v>596</v>
      </c>
      <c r="CP426" s="995" t="s">
        <v>3118</v>
      </c>
      <c r="CQ426" s="995" t="s">
        <v>3562</v>
      </c>
      <c r="CR426" s="995" t="s">
        <v>3562</v>
      </c>
      <c r="CS426" s="995" t="s">
        <v>2653</v>
      </c>
      <c r="CT426" s="995" t="s">
        <v>3521</v>
      </c>
      <c r="CU426" s="995" t="s">
        <v>2655</v>
      </c>
      <c r="CV426" s="999" t="s">
        <v>2656</v>
      </c>
    </row>
    <row r="427" spans="91:100">
      <c r="CM427" s="996"/>
      <c r="CN427" s="995" t="s">
        <v>3563</v>
      </c>
      <c r="CO427" s="995" t="s">
        <v>596</v>
      </c>
      <c r="CP427" s="995" t="s">
        <v>3118</v>
      </c>
      <c r="CQ427" s="995" t="s">
        <v>3037</v>
      </c>
      <c r="CR427" s="995" t="s">
        <v>3037</v>
      </c>
      <c r="CS427" s="995" t="s">
        <v>2653</v>
      </c>
      <c r="CT427" s="995" t="s">
        <v>3521</v>
      </c>
      <c r="CU427" s="995" t="s">
        <v>2655</v>
      </c>
      <c r="CV427" s="999" t="s">
        <v>2656</v>
      </c>
    </row>
    <row r="428" spans="91:100">
      <c r="CM428" s="996"/>
      <c r="CN428" s="995" t="s">
        <v>3564</v>
      </c>
      <c r="CO428" s="995" t="s">
        <v>596</v>
      </c>
      <c r="CP428" s="995" t="s">
        <v>3118</v>
      </c>
      <c r="CQ428" s="995" t="s">
        <v>3565</v>
      </c>
      <c r="CR428" s="995" t="s">
        <v>3565</v>
      </c>
      <c r="CS428" s="995" t="s">
        <v>2653</v>
      </c>
      <c r="CT428" s="995" t="s">
        <v>3521</v>
      </c>
      <c r="CU428" s="995" t="s">
        <v>2655</v>
      </c>
      <c r="CV428" s="999" t="s">
        <v>2656</v>
      </c>
    </row>
    <row r="429" spans="91:100">
      <c r="CM429" s="996"/>
      <c r="CN429" s="995" t="s">
        <v>3566</v>
      </c>
      <c r="CO429" s="995" t="s">
        <v>596</v>
      </c>
      <c r="CP429" s="995" t="s">
        <v>3567</v>
      </c>
      <c r="CQ429" s="995" t="s">
        <v>3568</v>
      </c>
      <c r="CR429" s="995" t="s">
        <v>3568</v>
      </c>
      <c r="CS429" s="995" t="s">
        <v>2724</v>
      </c>
      <c r="CT429" s="995" t="s">
        <v>3569</v>
      </c>
      <c r="CU429" s="995" t="s">
        <v>2655</v>
      </c>
      <c r="CV429" s="999" t="s">
        <v>2726</v>
      </c>
    </row>
    <row r="430" spans="91:100">
      <c r="CM430" s="996"/>
      <c r="CN430" s="995" t="s">
        <v>3570</v>
      </c>
      <c r="CO430" s="995" t="s">
        <v>596</v>
      </c>
      <c r="CP430" s="995" t="s">
        <v>3567</v>
      </c>
      <c r="CQ430" s="995" t="s">
        <v>3571</v>
      </c>
      <c r="CR430" s="995" t="s">
        <v>3572</v>
      </c>
      <c r="CS430" s="995" t="s">
        <v>2724</v>
      </c>
      <c r="CT430" s="995" t="s">
        <v>3569</v>
      </c>
      <c r="CU430" s="995" t="s">
        <v>2655</v>
      </c>
      <c r="CV430" s="999" t="s">
        <v>2726</v>
      </c>
    </row>
    <row r="431" spans="91:100">
      <c r="CM431" s="996"/>
      <c r="CN431" s="995" t="s">
        <v>3573</v>
      </c>
      <c r="CO431" s="995" t="s">
        <v>596</v>
      </c>
      <c r="CP431" s="995" t="s">
        <v>3567</v>
      </c>
      <c r="CQ431" s="995" t="s">
        <v>3574</v>
      </c>
      <c r="CR431" s="995" t="s">
        <v>3575</v>
      </c>
      <c r="CS431" s="995" t="s">
        <v>2724</v>
      </c>
      <c r="CT431" s="995" t="s">
        <v>3569</v>
      </c>
      <c r="CU431" s="995" t="s">
        <v>2655</v>
      </c>
      <c r="CV431" s="999" t="s">
        <v>2726</v>
      </c>
    </row>
    <row r="432" spans="91:100">
      <c r="CM432" s="996"/>
      <c r="CN432" s="995" t="s">
        <v>3576</v>
      </c>
      <c r="CO432" s="995" t="s">
        <v>596</v>
      </c>
      <c r="CP432" s="995" t="s">
        <v>3567</v>
      </c>
      <c r="CQ432" s="995" t="s">
        <v>3577</v>
      </c>
      <c r="CR432" s="995" t="s">
        <v>3578</v>
      </c>
      <c r="CS432" s="995" t="s">
        <v>2724</v>
      </c>
      <c r="CT432" s="995" t="s">
        <v>3569</v>
      </c>
      <c r="CU432" s="995" t="s">
        <v>2655</v>
      </c>
      <c r="CV432" s="999" t="s">
        <v>2726</v>
      </c>
    </row>
    <row r="433" spans="91:100">
      <c r="CM433" s="996"/>
      <c r="CN433" s="995" t="s">
        <v>3579</v>
      </c>
      <c r="CO433" s="995" t="s">
        <v>596</v>
      </c>
      <c r="CP433" s="995" t="s">
        <v>3567</v>
      </c>
      <c r="CQ433" s="995" t="s">
        <v>3085</v>
      </c>
      <c r="CR433" s="995" t="s">
        <v>2083</v>
      </c>
      <c r="CS433" s="995" t="s">
        <v>2724</v>
      </c>
      <c r="CT433" s="995" t="s">
        <v>3569</v>
      </c>
      <c r="CU433" s="995" t="s">
        <v>2655</v>
      </c>
      <c r="CV433" s="999" t="s">
        <v>2726</v>
      </c>
    </row>
    <row r="434" spans="91:100">
      <c r="CM434" s="996"/>
      <c r="CN434" s="995" t="s">
        <v>3580</v>
      </c>
      <c r="CO434" s="995" t="s">
        <v>596</v>
      </c>
      <c r="CP434" s="995" t="s">
        <v>3567</v>
      </c>
      <c r="CQ434" s="995" t="s">
        <v>2075</v>
      </c>
      <c r="CR434" s="995" t="s">
        <v>2086</v>
      </c>
      <c r="CS434" s="995" t="s">
        <v>2724</v>
      </c>
      <c r="CT434" s="995" t="s">
        <v>3569</v>
      </c>
      <c r="CU434" s="995" t="s">
        <v>2655</v>
      </c>
      <c r="CV434" s="999" t="s">
        <v>2726</v>
      </c>
    </row>
    <row r="435" spans="91:100">
      <c r="CM435" s="996"/>
      <c r="CN435" s="995" t="s">
        <v>3581</v>
      </c>
      <c r="CO435" s="995" t="s">
        <v>596</v>
      </c>
      <c r="CP435" s="995" t="s">
        <v>3567</v>
      </c>
      <c r="CQ435" s="995" t="s">
        <v>3093</v>
      </c>
      <c r="CR435" s="995" t="s">
        <v>2097</v>
      </c>
      <c r="CS435" s="995" t="s">
        <v>2724</v>
      </c>
      <c r="CT435" s="995" t="s">
        <v>3569</v>
      </c>
      <c r="CU435" s="995" t="s">
        <v>2655</v>
      </c>
      <c r="CV435" s="999" t="s">
        <v>2726</v>
      </c>
    </row>
    <row r="436" spans="91:100">
      <c r="CM436" s="996"/>
      <c r="CN436" s="995" t="s">
        <v>3582</v>
      </c>
      <c r="CO436" s="995" t="s">
        <v>596</v>
      </c>
      <c r="CP436" s="995" t="s">
        <v>3567</v>
      </c>
      <c r="CQ436" s="995" t="s">
        <v>3583</v>
      </c>
      <c r="CR436" s="995" t="s">
        <v>3583</v>
      </c>
      <c r="CS436" s="995" t="s">
        <v>2724</v>
      </c>
      <c r="CT436" s="995" t="s">
        <v>3569</v>
      </c>
      <c r="CU436" s="995" t="s">
        <v>2655</v>
      </c>
      <c r="CV436" s="999" t="s">
        <v>2726</v>
      </c>
    </row>
    <row r="437" spans="91:100">
      <c r="CM437" s="996"/>
      <c r="CN437" s="995" t="s">
        <v>3584</v>
      </c>
      <c r="CO437" s="995" t="s">
        <v>596</v>
      </c>
      <c r="CP437" s="995" t="s">
        <v>3567</v>
      </c>
      <c r="CQ437" s="995" t="s">
        <v>3585</v>
      </c>
      <c r="CR437" s="995" t="s">
        <v>3585</v>
      </c>
      <c r="CS437" s="995" t="s">
        <v>2724</v>
      </c>
      <c r="CT437" s="995" t="s">
        <v>3569</v>
      </c>
      <c r="CU437" s="995" t="s">
        <v>2655</v>
      </c>
      <c r="CV437" s="999" t="s">
        <v>2726</v>
      </c>
    </row>
    <row r="438" spans="91:100">
      <c r="CM438" s="996"/>
      <c r="CN438" s="995" t="s">
        <v>3586</v>
      </c>
      <c r="CO438" s="995" t="s">
        <v>11</v>
      </c>
      <c r="CP438" s="995" t="s">
        <v>1008</v>
      </c>
      <c r="CQ438" s="995" t="s">
        <v>3587</v>
      </c>
      <c r="CR438" s="995" t="s">
        <v>3587</v>
      </c>
      <c r="CS438" s="995" t="s">
        <v>3161</v>
      </c>
      <c r="CT438" s="995" t="s">
        <v>3162</v>
      </c>
      <c r="CU438" s="995" t="s">
        <v>3588</v>
      </c>
      <c r="CV438" s="999" t="s">
        <v>3589</v>
      </c>
    </row>
    <row r="439" spans="91:100">
      <c r="CM439" s="996"/>
      <c r="CN439" s="995" t="s">
        <v>3590</v>
      </c>
      <c r="CO439" s="995" t="s">
        <v>11</v>
      </c>
      <c r="CP439" s="995" t="s">
        <v>1008</v>
      </c>
      <c r="CQ439" s="995" t="s">
        <v>3591</v>
      </c>
      <c r="CR439" s="995" t="s">
        <v>3591</v>
      </c>
      <c r="CS439" s="995" t="s">
        <v>3161</v>
      </c>
      <c r="CT439" s="995" t="s">
        <v>3162</v>
      </c>
      <c r="CU439" s="995" t="s">
        <v>3588</v>
      </c>
      <c r="CV439" s="999" t="s">
        <v>3589</v>
      </c>
    </row>
    <row r="440" spans="91:100">
      <c r="CM440" s="996"/>
      <c r="CN440" s="995" t="s">
        <v>3592</v>
      </c>
      <c r="CO440" s="995" t="s">
        <v>11</v>
      </c>
      <c r="CP440" s="995" t="s">
        <v>1008</v>
      </c>
      <c r="CQ440" s="995" t="s">
        <v>3593</v>
      </c>
      <c r="CR440" s="995" t="s">
        <v>3593</v>
      </c>
      <c r="CS440" s="995" t="s">
        <v>3161</v>
      </c>
      <c r="CT440" s="995" t="s">
        <v>3162</v>
      </c>
      <c r="CU440" s="995" t="s">
        <v>3588</v>
      </c>
      <c r="CV440" s="999" t="s">
        <v>3589</v>
      </c>
    </row>
    <row r="441" spans="91:100">
      <c r="CM441" s="996"/>
      <c r="CN441" s="995" t="s">
        <v>3594</v>
      </c>
      <c r="CO441" s="995" t="s">
        <v>11</v>
      </c>
      <c r="CP441" s="995" t="s">
        <v>1008</v>
      </c>
      <c r="CQ441" s="995" t="s">
        <v>3595</v>
      </c>
      <c r="CR441" s="995" t="s">
        <v>3595</v>
      </c>
      <c r="CS441" s="995" t="s">
        <v>3161</v>
      </c>
      <c r="CT441" s="995" t="s">
        <v>3162</v>
      </c>
      <c r="CU441" s="995" t="s">
        <v>3588</v>
      </c>
      <c r="CV441" s="999" t="s">
        <v>3589</v>
      </c>
    </row>
    <row r="442" spans="91:100">
      <c r="CM442" s="996"/>
      <c r="CN442" s="995" t="s">
        <v>3596</v>
      </c>
      <c r="CO442" s="995" t="s">
        <v>11</v>
      </c>
      <c r="CP442" s="995" t="s">
        <v>1008</v>
      </c>
      <c r="CQ442" s="995" t="s">
        <v>3597</v>
      </c>
      <c r="CR442" s="995" t="s">
        <v>3597</v>
      </c>
      <c r="CS442" s="995" t="s">
        <v>3161</v>
      </c>
      <c r="CT442" s="995" t="s">
        <v>3162</v>
      </c>
      <c r="CU442" s="995" t="s">
        <v>3588</v>
      </c>
      <c r="CV442" s="999" t="s">
        <v>3589</v>
      </c>
    </row>
    <row r="443" spans="91:100">
      <c r="CM443" s="996"/>
      <c r="CN443" s="995" t="s">
        <v>3598</v>
      </c>
      <c r="CO443" s="995" t="s">
        <v>11</v>
      </c>
      <c r="CP443" s="995" t="s">
        <v>1008</v>
      </c>
      <c r="CQ443" s="995" t="s">
        <v>3599</v>
      </c>
      <c r="CR443" s="995" t="s">
        <v>3599</v>
      </c>
      <c r="CS443" s="995" t="s">
        <v>3161</v>
      </c>
      <c r="CT443" s="995" t="s">
        <v>3162</v>
      </c>
      <c r="CU443" s="995" t="s">
        <v>3588</v>
      </c>
      <c r="CV443" s="999" t="s">
        <v>3589</v>
      </c>
    </row>
    <row r="444" spans="91:100">
      <c r="CM444" s="996"/>
      <c r="CN444" s="995" t="s">
        <v>3600</v>
      </c>
      <c r="CO444" s="995" t="s">
        <v>11</v>
      </c>
      <c r="CP444" s="995" t="s">
        <v>1008</v>
      </c>
      <c r="CQ444" s="995" t="s">
        <v>3601</v>
      </c>
      <c r="CR444" s="995" t="s">
        <v>3601</v>
      </c>
      <c r="CS444" s="995" t="s">
        <v>3161</v>
      </c>
      <c r="CT444" s="995" t="s">
        <v>3162</v>
      </c>
      <c r="CU444" s="995" t="s">
        <v>3588</v>
      </c>
      <c r="CV444" s="999" t="s">
        <v>3589</v>
      </c>
    </row>
    <row r="445" spans="91:100">
      <c r="CM445" s="996"/>
      <c r="CN445" s="995" t="s">
        <v>3602</v>
      </c>
      <c r="CO445" s="995" t="s">
        <v>11</v>
      </c>
      <c r="CP445" s="995" t="s">
        <v>1008</v>
      </c>
      <c r="CQ445" s="995" t="s">
        <v>3603</v>
      </c>
      <c r="CR445" s="995" t="s">
        <v>3603</v>
      </c>
      <c r="CS445" s="995" t="s">
        <v>3161</v>
      </c>
      <c r="CT445" s="995" t="s">
        <v>3162</v>
      </c>
      <c r="CU445" s="995" t="s">
        <v>3588</v>
      </c>
      <c r="CV445" s="999" t="s">
        <v>3589</v>
      </c>
    </row>
    <row r="446" spans="91:100">
      <c r="CM446" s="996"/>
      <c r="CN446" s="995" t="s">
        <v>3604</v>
      </c>
      <c r="CO446" s="995" t="s">
        <v>11</v>
      </c>
      <c r="CP446" s="995" t="s">
        <v>1008</v>
      </c>
      <c r="CQ446" s="995" t="s">
        <v>3605</v>
      </c>
      <c r="CR446" s="995" t="s">
        <v>3605</v>
      </c>
      <c r="CS446" s="995" t="s">
        <v>3161</v>
      </c>
      <c r="CT446" s="995" t="s">
        <v>3162</v>
      </c>
      <c r="CU446" s="995" t="s">
        <v>3588</v>
      </c>
      <c r="CV446" s="999" t="s">
        <v>3589</v>
      </c>
    </row>
    <row r="447" spans="91:100">
      <c r="CM447" s="996"/>
      <c r="CN447" s="995" t="s">
        <v>3606</v>
      </c>
      <c r="CO447" s="995" t="s">
        <v>11</v>
      </c>
      <c r="CP447" s="995" t="s">
        <v>1008</v>
      </c>
      <c r="CQ447" s="995" t="s">
        <v>3607</v>
      </c>
      <c r="CR447" s="995" t="s">
        <v>3607</v>
      </c>
      <c r="CS447" s="995" t="s">
        <v>3161</v>
      </c>
      <c r="CT447" s="995" t="s">
        <v>3162</v>
      </c>
      <c r="CU447" s="995" t="s">
        <v>3588</v>
      </c>
      <c r="CV447" s="999" t="s">
        <v>3589</v>
      </c>
    </row>
    <row r="448" spans="91:100">
      <c r="CM448" s="996"/>
      <c r="CN448" s="995" t="s">
        <v>3608</v>
      </c>
      <c r="CO448" s="995" t="s">
        <v>11</v>
      </c>
      <c r="CP448" s="995" t="s">
        <v>1008</v>
      </c>
      <c r="CQ448" s="995" t="s">
        <v>3609</v>
      </c>
      <c r="CR448" s="995" t="s">
        <v>3609</v>
      </c>
      <c r="CS448" s="995" t="s">
        <v>3161</v>
      </c>
      <c r="CT448" s="995" t="s">
        <v>3162</v>
      </c>
      <c r="CU448" s="995" t="s">
        <v>3588</v>
      </c>
      <c r="CV448" s="999" t="s">
        <v>3589</v>
      </c>
    </row>
    <row r="449" spans="91:100">
      <c r="CM449" s="996"/>
      <c r="CN449" s="995" t="s">
        <v>3610</v>
      </c>
      <c r="CO449" s="995" t="s">
        <v>11</v>
      </c>
      <c r="CP449" s="995" t="s">
        <v>1008</v>
      </c>
      <c r="CQ449" s="995" t="s">
        <v>3611</v>
      </c>
      <c r="CR449" s="995" t="s">
        <v>3611</v>
      </c>
      <c r="CS449" s="995" t="s">
        <v>3161</v>
      </c>
      <c r="CT449" s="995" t="s">
        <v>3162</v>
      </c>
      <c r="CU449" s="995" t="s">
        <v>3588</v>
      </c>
      <c r="CV449" s="999" t="s">
        <v>3589</v>
      </c>
    </row>
    <row r="450" spans="91:100">
      <c r="CM450" s="996"/>
      <c r="CN450" s="995" t="s">
        <v>3612</v>
      </c>
      <c r="CO450" s="995" t="s">
        <v>11</v>
      </c>
      <c r="CP450" s="995" t="s">
        <v>1008</v>
      </c>
      <c r="CQ450" s="995" t="s">
        <v>3613</v>
      </c>
      <c r="CR450" s="995" t="s">
        <v>3613</v>
      </c>
      <c r="CS450" s="995" t="s">
        <v>3161</v>
      </c>
      <c r="CT450" s="995" t="s">
        <v>3162</v>
      </c>
      <c r="CU450" s="995" t="s">
        <v>3588</v>
      </c>
      <c r="CV450" s="999" t="s">
        <v>3589</v>
      </c>
    </row>
    <row r="451" spans="91:100">
      <c r="CM451" s="996"/>
      <c r="CN451" s="995" t="s">
        <v>3614</v>
      </c>
      <c r="CO451" s="995" t="s">
        <v>11</v>
      </c>
      <c r="CP451" s="995" t="s">
        <v>1008</v>
      </c>
      <c r="CQ451" s="995" t="s">
        <v>3615</v>
      </c>
      <c r="CR451" s="995" t="s">
        <v>3615</v>
      </c>
      <c r="CS451" s="995" t="s">
        <v>3161</v>
      </c>
      <c r="CT451" s="995" t="s">
        <v>3162</v>
      </c>
      <c r="CU451" s="995" t="s">
        <v>3588</v>
      </c>
      <c r="CV451" s="999" t="s">
        <v>3589</v>
      </c>
    </row>
    <row r="452" spans="91:100">
      <c r="CM452" s="996"/>
      <c r="CN452" s="995" t="s">
        <v>3616</v>
      </c>
      <c r="CO452" s="995" t="s">
        <v>11</v>
      </c>
      <c r="CP452" s="995" t="s">
        <v>1008</v>
      </c>
      <c r="CQ452" s="995" t="s">
        <v>3617</v>
      </c>
      <c r="CR452" s="995" t="s">
        <v>3617</v>
      </c>
      <c r="CS452" s="995" t="s">
        <v>3161</v>
      </c>
      <c r="CT452" s="995" t="s">
        <v>3162</v>
      </c>
      <c r="CU452" s="995" t="s">
        <v>3588</v>
      </c>
      <c r="CV452" s="999" t="s">
        <v>3589</v>
      </c>
    </row>
    <row r="453" spans="91:100">
      <c r="CM453" s="996"/>
      <c r="CN453" s="995" t="s">
        <v>3618</v>
      </c>
      <c r="CO453" s="995" t="s">
        <v>11</v>
      </c>
      <c r="CP453" s="995" t="s">
        <v>1008</v>
      </c>
      <c r="CQ453" s="995" t="s">
        <v>3619</v>
      </c>
      <c r="CR453" s="995" t="s">
        <v>3619</v>
      </c>
      <c r="CS453" s="995" t="s">
        <v>3161</v>
      </c>
      <c r="CT453" s="995" t="s">
        <v>3162</v>
      </c>
      <c r="CU453" s="995" t="s">
        <v>3588</v>
      </c>
      <c r="CV453" s="999" t="s">
        <v>3589</v>
      </c>
    </row>
    <row r="454" spans="91:100">
      <c r="CM454" s="996"/>
      <c r="CN454" s="995" t="s">
        <v>3620</v>
      </c>
      <c r="CO454" s="995" t="s">
        <v>11</v>
      </c>
      <c r="CP454" s="995" t="s">
        <v>1008</v>
      </c>
      <c r="CQ454" s="995" t="s">
        <v>3621</v>
      </c>
      <c r="CR454" s="995" t="s">
        <v>3621</v>
      </c>
      <c r="CS454" s="995" t="s">
        <v>3161</v>
      </c>
      <c r="CT454" s="995" t="s">
        <v>3162</v>
      </c>
      <c r="CU454" s="995" t="s">
        <v>3588</v>
      </c>
      <c r="CV454" s="999" t="s">
        <v>3589</v>
      </c>
    </row>
    <row r="455" spans="91:100">
      <c r="CM455" s="996"/>
      <c r="CN455" s="995" t="s">
        <v>3622</v>
      </c>
      <c r="CO455" s="995" t="s">
        <v>11</v>
      </c>
      <c r="CP455" s="995" t="s">
        <v>1008</v>
      </c>
      <c r="CQ455" s="995" t="s">
        <v>3623</v>
      </c>
      <c r="CR455" s="995" t="s">
        <v>3623</v>
      </c>
      <c r="CS455" s="995" t="s">
        <v>3161</v>
      </c>
      <c r="CT455" s="995" t="s">
        <v>3162</v>
      </c>
      <c r="CU455" s="995" t="s">
        <v>3588</v>
      </c>
      <c r="CV455" s="999" t="s">
        <v>3589</v>
      </c>
    </row>
    <row r="456" spans="91:100">
      <c r="CM456" s="996"/>
      <c r="CN456" s="995" t="s">
        <v>3624</v>
      </c>
      <c r="CO456" s="995" t="s">
        <v>11</v>
      </c>
      <c r="CP456" s="995" t="s">
        <v>1008</v>
      </c>
      <c r="CQ456" s="995" t="s">
        <v>3625</v>
      </c>
      <c r="CR456" s="995" t="s">
        <v>3625</v>
      </c>
      <c r="CS456" s="995" t="s">
        <v>3161</v>
      </c>
      <c r="CT456" s="995" t="s">
        <v>3162</v>
      </c>
      <c r="CU456" s="995" t="s">
        <v>3588</v>
      </c>
      <c r="CV456" s="999" t="s">
        <v>3589</v>
      </c>
    </row>
    <row r="457" spans="91:100">
      <c r="CM457" s="996"/>
      <c r="CN457" s="995" t="s">
        <v>3626</v>
      </c>
      <c r="CO457" s="995" t="s">
        <v>11</v>
      </c>
      <c r="CP457" s="995" t="s">
        <v>1008</v>
      </c>
      <c r="CQ457" s="995" t="s">
        <v>3627</v>
      </c>
      <c r="CR457" s="995" t="s">
        <v>3627</v>
      </c>
      <c r="CS457" s="995" t="s">
        <v>3161</v>
      </c>
      <c r="CT457" s="995" t="s">
        <v>3162</v>
      </c>
      <c r="CU457" s="995" t="s">
        <v>3588</v>
      </c>
      <c r="CV457" s="999" t="s">
        <v>3589</v>
      </c>
    </row>
    <row r="458" spans="91:100">
      <c r="CM458" s="996"/>
      <c r="CN458" s="995" t="s">
        <v>3628</v>
      </c>
      <c r="CO458" s="995" t="s">
        <v>11</v>
      </c>
      <c r="CP458" s="995" t="s">
        <v>1008</v>
      </c>
      <c r="CQ458" s="995" t="s">
        <v>3629</v>
      </c>
      <c r="CR458" s="995" t="s">
        <v>3629</v>
      </c>
      <c r="CS458" s="995" t="s">
        <v>3161</v>
      </c>
      <c r="CT458" s="995" t="s">
        <v>3162</v>
      </c>
      <c r="CU458" s="995" t="s">
        <v>3588</v>
      </c>
      <c r="CV458" s="999" t="s">
        <v>3589</v>
      </c>
    </row>
    <row r="459" spans="91:100">
      <c r="CM459" s="996"/>
      <c r="CN459" s="995" t="s">
        <v>3630</v>
      </c>
      <c r="CO459" s="995" t="s">
        <v>11</v>
      </c>
      <c r="CP459" s="995" t="s">
        <v>1008</v>
      </c>
      <c r="CQ459" s="995" t="s">
        <v>3631</v>
      </c>
      <c r="CR459" s="995" t="s">
        <v>3631</v>
      </c>
      <c r="CS459" s="995" t="s">
        <v>3161</v>
      </c>
      <c r="CT459" s="995" t="s">
        <v>3162</v>
      </c>
      <c r="CU459" s="995" t="s">
        <v>3588</v>
      </c>
      <c r="CV459" s="999" t="s">
        <v>3589</v>
      </c>
    </row>
    <row r="460" spans="91:100">
      <c r="CM460" s="996"/>
      <c r="CN460" s="995" t="s">
        <v>3632</v>
      </c>
      <c r="CO460" s="995" t="s">
        <v>11</v>
      </c>
      <c r="CP460" s="995" t="s">
        <v>1008</v>
      </c>
      <c r="CQ460" s="995" t="s">
        <v>3633</v>
      </c>
      <c r="CR460" s="995" t="s">
        <v>3633</v>
      </c>
      <c r="CS460" s="995" t="s">
        <v>3161</v>
      </c>
      <c r="CT460" s="995" t="s">
        <v>3162</v>
      </c>
      <c r="CU460" s="995" t="s">
        <v>3588</v>
      </c>
      <c r="CV460" s="999" t="s">
        <v>3589</v>
      </c>
    </row>
    <row r="461" spans="91:100">
      <c r="CM461" s="996"/>
      <c r="CN461" s="995" t="s">
        <v>3634</v>
      </c>
      <c r="CO461" s="995" t="s">
        <v>11</v>
      </c>
      <c r="CP461" s="995" t="s">
        <v>1008</v>
      </c>
      <c r="CQ461" s="995" t="s">
        <v>3635</v>
      </c>
      <c r="CR461" s="995" t="s">
        <v>3635</v>
      </c>
      <c r="CS461" s="995" t="s">
        <v>3161</v>
      </c>
      <c r="CT461" s="995" t="s">
        <v>3162</v>
      </c>
      <c r="CU461" s="995" t="s">
        <v>3588</v>
      </c>
      <c r="CV461" s="999" t="s">
        <v>3589</v>
      </c>
    </row>
    <row r="462" spans="91:100">
      <c r="CM462" s="996"/>
      <c r="CN462" s="995" t="s">
        <v>3636</v>
      </c>
      <c r="CO462" s="995" t="s">
        <v>11</v>
      </c>
      <c r="CP462" s="995" t="s">
        <v>1008</v>
      </c>
      <c r="CQ462" s="995" t="s">
        <v>3637</v>
      </c>
      <c r="CR462" s="995" t="s">
        <v>3637</v>
      </c>
      <c r="CS462" s="995" t="s">
        <v>3161</v>
      </c>
      <c r="CT462" s="995" t="s">
        <v>3162</v>
      </c>
      <c r="CU462" s="995" t="s">
        <v>3588</v>
      </c>
      <c r="CV462" s="999" t="s">
        <v>3589</v>
      </c>
    </row>
    <row r="463" spans="91:100">
      <c r="CM463" s="996"/>
      <c r="CN463" s="995" t="s">
        <v>3638</v>
      </c>
      <c r="CO463" s="995" t="s">
        <v>11</v>
      </c>
      <c r="CP463" s="995" t="s">
        <v>1008</v>
      </c>
      <c r="CQ463" s="995" t="s">
        <v>3639</v>
      </c>
      <c r="CR463" s="995" t="s">
        <v>3639</v>
      </c>
      <c r="CS463" s="995" t="s">
        <v>3161</v>
      </c>
      <c r="CT463" s="995" t="s">
        <v>3162</v>
      </c>
      <c r="CU463" s="995" t="s">
        <v>3588</v>
      </c>
      <c r="CV463" s="999" t="s">
        <v>3589</v>
      </c>
    </row>
    <row r="464" spans="91:100">
      <c r="CM464" s="996"/>
      <c r="CN464" s="995" t="s">
        <v>3640</v>
      </c>
      <c r="CO464" s="995" t="s">
        <v>11</v>
      </c>
      <c r="CP464" s="995" t="s">
        <v>1008</v>
      </c>
      <c r="CQ464" s="995" t="s">
        <v>3641</v>
      </c>
      <c r="CR464" s="995" t="s">
        <v>3641</v>
      </c>
      <c r="CS464" s="995" t="s">
        <v>3161</v>
      </c>
      <c r="CT464" s="995" t="s">
        <v>3162</v>
      </c>
      <c r="CU464" s="995" t="s">
        <v>3588</v>
      </c>
      <c r="CV464" s="999" t="s">
        <v>3589</v>
      </c>
    </row>
    <row r="465" spans="91:100">
      <c r="CM465" s="996"/>
      <c r="CN465" s="995" t="s">
        <v>3642</v>
      </c>
      <c r="CO465" s="995" t="s">
        <v>11</v>
      </c>
      <c r="CP465" s="995" t="s">
        <v>1008</v>
      </c>
      <c r="CQ465" s="995" t="s">
        <v>3643</v>
      </c>
      <c r="CR465" s="995" t="s">
        <v>3643</v>
      </c>
      <c r="CS465" s="995" t="s">
        <v>3161</v>
      </c>
      <c r="CT465" s="995" t="s">
        <v>3162</v>
      </c>
      <c r="CU465" s="995" t="s">
        <v>3588</v>
      </c>
      <c r="CV465" s="999" t="s">
        <v>3589</v>
      </c>
    </row>
    <row r="466" spans="91:100">
      <c r="CM466" s="996"/>
      <c r="CN466" s="995" t="s">
        <v>3644</v>
      </c>
      <c r="CO466" s="995" t="s">
        <v>11</v>
      </c>
      <c r="CP466" s="995" t="s">
        <v>1008</v>
      </c>
      <c r="CQ466" s="995" t="s">
        <v>3645</v>
      </c>
      <c r="CR466" s="995" t="s">
        <v>3645</v>
      </c>
      <c r="CS466" s="995" t="s">
        <v>3161</v>
      </c>
      <c r="CT466" s="995" t="s">
        <v>3162</v>
      </c>
      <c r="CU466" s="995" t="s">
        <v>3588</v>
      </c>
      <c r="CV466" s="999" t="s">
        <v>3589</v>
      </c>
    </row>
    <row r="467" spans="91:100">
      <c r="CM467" s="996"/>
      <c r="CN467" s="995" t="s">
        <v>3646</v>
      </c>
      <c r="CO467" s="995" t="s">
        <v>11</v>
      </c>
      <c r="CP467" s="995" t="s">
        <v>1008</v>
      </c>
      <c r="CQ467" s="995" t="s">
        <v>3647</v>
      </c>
      <c r="CR467" s="995" t="s">
        <v>3647</v>
      </c>
      <c r="CS467" s="995" t="s">
        <v>3161</v>
      </c>
      <c r="CT467" s="995" t="s">
        <v>3162</v>
      </c>
      <c r="CU467" s="995" t="s">
        <v>3588</v>
      </c>
      <c r="CV467" s="999" t="s">
        <v>3589</v>
      </c>
    </row>
    <row r="468" spans="91:100">
      <c r="CM468" s="996"/>
      <c r="CN468" s="995" t="s">
        <v>3648</v>
      </c>
      <c r="CO468" s="995" t="s">
        <v>11</v>
      </c>
      <c r="CP468" s="995" t="s">
        <v>1008</v>
      </c>
      <c r="CQ468" s="995" t="s">
        <v>3649</v>
      </c>
      <c r="CR468" s="995" t="s">
        <v>3649</v>
      </c>
      <c r="CS468" s="995" t="s">
        <v>3161</v>
      </c>
      <c r="CT468" s="995" t="s">
        <v>3162</v>
      </c>
      <c r="CU468" s="995" t="s">
        <v>3588</v>
      </c>
      <c r="CV468" s="999" t="s">
        <v>3589</v>
      </c>
    </row>
    <row r="469" spans="91:100">
      <c r="CM469" s="996"/>
      <c r="CN469" s="995" t="s">
        <v>3650</v>
      </c>
      <c r="CO469" s="995" t="s">
        <v>11</v>
      </c>
      <c r="CP469" s="995" t="s">
        <v>1008</v>
      </c>
      <c r="CQ469" s="995" t="s">
        <v>3651</v>
      </c>
      <c r="CR469" s="995" t="s">
        <v>3651</v>
      </c>
      <c r="CS469" s="995" t="s">
        <v>3161</v>
      </c>
      <c r="CT469" s="995" t="s">
        <v>3162</v>
      </c>
      <c r="CU469" s="995" t="s">
        <v>3588</v>
      </c>
      <c r="CV469" s="999" t="s">
        <v>3589</v>
      </c>
    </row>
    <row r="470" spans="91:100">
      <c r="CM470" s="996"/>
      <c r="CN470" s="995" t="s">
        <v>3652</v>
      </c>
      <c r="CO470" s="995" t="s">
        <v>11</v>
      </c>
      <c r="CP470" s="995" t="s">
        <v>1008</v>
      </c>
      <c r="CQ470" s="995" t="s">
        <v>3653</v>
      </c>
      <c r="CR470" s="995" t="s">
        <v>3653</v>
      </c>
      <c r="CS470" s="995" t="s">
        <v>3161</v>
      </c>
      <c r="CT470" s="995" t="s">
        <v>3162</v>
      </c>
      <c r="CU470" s="995" t="s">
        <v>3588</v>
      </c>
      <c r="CV470" s="999" t="s">
        <v>3589</v>
      </c>
    </row>
    <row r="471" spans="91:100">
      <c r="CM471" s="996"/>
      <c r="CN471" s="995" t="s">
        <v>3654</v>
      </c>
      <c r="CO471" s="995" t="s">
        <v>11</v>
      </c>
      <c r="CP471" s="995" t="s">
        <v>1008</v>
      </c>
      <c r="CQ471" s="995" t="s">
        <v>3655</v>
      </c>
      <c r="CR471" s="995" t="s">
        <v>3655</v>
      </c>
      <c r="CS471" s="995" t="s">
        <v>3161</v>
      </c>
      <c r="CT471" s="995" t="s">
        <v>3162</v>
      </c>
      <c r="CU471" s="995" t="s">
        <v>3588</v>
      </c>
      <c r="CV471" s="999" t="s">
        <v>3589</v>
      </c>
    </row>
    <row r="472" spans="91:100">
      <c r="CM472" s="996"/>
      <c r="CN472" s="995" t="s">
        <v>3656</v>
      </c>
      <c r="CO472" s="995" t="s">
        <v>11</v>
      </c>
      <c r="CP472" s="995" t="s">
        <v>1008</v>
      </c>
      <c r="CQ472" s="995" t="s">
        <v>3657</v>
      </c>
      <c r="CR472" s="995" t="s">
        <v>3657</v>
      </c>
      <c r="CS472" s="995" t="s">
        <v>3161</v>
      </c>
      <c r="CT472" s="995" t="s">
        <v>3162</v>
      </c>
      <c r="CU472" s="995" t="s">
        <v>3588</v>
      </c>
      <c r="CV472" s="999" t="s">
        <v>3589</v>
      </c>
    </row>
    <row r="473" spans="91:100">
      <c r="CM473" s="996"/>
      <c r="CN473" s="995" t="s">
        <v>3658</v>
      </c>
      <c r="CO473" s="995" t="s">
        <v>11</v>
      </c>
      <c r="CP473" s="995" t="s">
        <v>1008</v>
      </c>
      <c r="CQ473" s="995" t="s">
        <v>3659</v>
      </c>
      <c r="CR473" s="995" t="s">
        <v>3659</v>
      </c>
      <c r="CS473" s="995" t="s">
        <v>3161</v>
      </c>
      <c r="CT473" s="995" t="s">
        <v>3162</v>
      </c>
      <c r="CU473" s="995" t="s">
        <v>3588</v>
      </c>
      <c r="CV473" s="999" t="s">
        <v>3589</v>
      </c>
    </row>
    <row r="474" spans="91:100">
      <c r="CM474" s="996"/>
      <c r="CN474" s="995" t="s">
        <v>3660</v>
      </c>
      <c r="CO474" s="995" t="s">
        <v>11</v>
      </c>
      <c r="CP474" s="995" t="s">
        <v>1008</v>
      </c>
      <c r="CQ474" s="995" t="s">
        <v>3661</v>
      </c>
      <c r="CR474" s="995" t="s">
        <v>3661</v>
      </c>
      <c r="CS474" s="995" t="s">
        <v>3161</v>
      </c>
      <c r="CT474" s="995" t="s">
        <v>3162</v>
      </c>
      <c r="CU474" s="995" t="s">
        <v>3588</v>
      </c>
      <c r="CV474" s="999" t="s">
        <v>3589</v>
      </c>
    </row>
    <row r="475" spans="91:100">
      <c r="CM475" s="996"/>
      <c r="CN475" s="995" t="s">
        <v>3662</v>
      </c>
      <c r="CO475" s="995" t="s">
        <v>11</v>
      </c>
      <c r="CP475" s="995" t="s">
        <v>1008</v>
      </c>
      <c r="CQ475" s="995" t="s">
        <v>3663</v>
      </c>
      <c r="CR475" s="995" t="s">
        <v>3663</v>
      </c>
      <c r="CS475" s="995" t="s">
        <v>3161</v>
      </c>
      <c r="CT475" s="995" t="s">
        <v>3162</v>
      </c>
      <c r="CU475" s="995" t="s">
        <v>3588</v>
      </c>
      <c r="CV475" s="999" t="s">
        <v>3589</v>
      </c>
    </row>
    <row r="476" spans="91:100">
      <c r="CM476" s="996"/>
      <c r="CN476" s="995" t="s">
        <v>3664</v>
      </c>
      <c r="CO476" s="995" t="s">
        <v>11</v>
      </c>
      <c r="CP476" s="995" t="s">
        <v>1008</v>
      </c>
      <c r="CQ476" s="995" t="s">
        <v>3665</v>
      </c>
      <c r="CR476" s="995" t="s">
        <v>3665</v>
      </c>
      <c r="CS476" s="995" t="s">
        <v>3161</v>
      </c>
      <c r="CT476" s="995" t="s">
        <v>3162</v>
      </c>
      <c r="CU476" s="995" t="s">
        <v>3588</v>
      </c>
      <c r="CV476" s="999" t="s">
        <v>3589</v>
      </c>
    </row>
    <row r="477" spans="91:100">
      <c r="CM477" s="996"/>
      <c r="CN477" s="995" t="s">
        <v>3666</v>
      </c>
      <c r="CO477" s="995" t="s">
        <v>11</v>
      </c>
      <c r="CP477" s="995" t="s">
        <v>1008</v>
      </c>
      <c r="CQ477" s="995" t="s">
        <v>3667</v>
      </c>
      <c r="CR477" s="995" t="s">
        <v>3667</v>
      </c>
      <c r="CS477" s="995" t="s">
        <v>3161</v>
      </c>
      <c r="CT477" s="995" t="s">
        <v>3162</v>
      </c>
      <c r="CU477" s="995" t="s">
        <v>3588</v>
      </c>
      <c r="CV477" s="999" t="s">
        <v>3589</v>
      </c>
    </row>
    <row r="478" spans="91:100">
      <c r="CM478" s="996"/>
      <c r="CN478" s="995" t="s">
        <v>3668</v>
      </c>
      <c r="CO478" s="995" t="s">
        <v>11</v>
      </c>
      <c r="CP478" s="995" t="s">
        <v>1008</v>
      </c>
      <c r="CQ478" s="995" t="s">
        <v>3669</v>
      </c>
      <c r="CR478" s="995" t="s">
        <v>2540</v>
      </c>
      <c r="CS478" s="995" t="s">
        <v>2653</v>
      </c>
      <c r="CT478" s="995" t="s">
        <v>3670</v>
      </c>
      <c r="CU478" s="995" t="s">
        <v>2655</v>
      </c>
      <c r="CV478" s="999" t="s">
        <v>2656</v>
      </c>
    </row>
    <row r="479" spans="91:100">
      <c r="CM479" s="996"/>
      <c r="CN479" s="995" t="s">
        <v>3671</v>
      </c>
      <c r="CO479" s="995" t="s">
        <v>11</v>
      </c>
      <c r="CP479" s="995" t="s">
        <v>1008</v>
      </c>
      <c r="CQ479" s="995" t="s">
        <v>186</v>
      </c>
      <c r="CR479" s="995" t="s">
        <v>186</v>
      </c>
      <c r="CS479" s="995" t="s">
        <v>3161</v>
      </c>
      <c r="CT479" s="995" t="s">
        <v>3162</v>
      </c>
      <c r="CU479" s="995" t="s">
        <v>3588</v>
      </c>
      <c r="CV479" s="999" t="s">
        <v>3589</v>
      </c>
    </row>
    <row r="480" spans="91:100">
      <c r="CM480" s="996"/>
      <c r="CN480" s="995" t="s">
        <v>3672</v>
      </c>
      <c r="CO480" s="995" t="s">
        <v>11</v>
      </c>
      <c r="CP480" s="995" t="s">
        <v>1008</v>
      </c>
      <c r="CQ480" s="995" t="s">
        <v>3673</v>
      </c>
      <c r="CR480" s="995" t="s">
        <v>3673</v>
      </c>
      <c r="CS480" s="995" t="s">
        <v>3161</v>
      </c>
      <c r="CT480" s="995" t="s">
        <v>3162</v>
      </c>
      <c r="CU480" s="995" t="s">
        <v>3588</v>
      </c>
      <c r="CV480" s="999" t="s">
        <v>3589</v>
      </c>
    </row>
    <row r="481" spans="91:100">
      <c r="CM481" s="996"/>
      <c r="CN481" s="995" t="s">
        <v>3674</v>
      </c>
      <c r="CO481" s="995" t="s">
        <v>11</v>
      </c>
      <c r="CP481" s="995" t="s">
        <v>1008</v>
      </c>
      <c r="CQ481" s="995" t="s">
        <v>3675</v>
      </c>
      <c r="CR481" s="995" t="s">
        <v>3675</v>
      </c>
      <c r="CS481" s="995" t="s">
        <v>3161</v>
      </c>
      <c r="CT481" s="995" t="s">
        <v>3162</v>
      </c>
      <c r="CU481" s="995" t="s">
        <v>3588</v>
      </c>
      <c r="CV481" s="999" t="s">
        <v>3589</v>
      </c>
    </row>
    <row r="482" spans="91:100">
      <c r="CM482" s="996"/>
      <c r="CN482" s="995" t="s">
        <v>3676</v>
      </c>
      <c r="CO482" s="995" t="s">
        <v>11</v>
      </c>
      <c r="CP482" s="995" t="s">
        <v>1008</v>
      </c>
      <c r="CQ482" s="995" t="s">
        <v>3677</v>
      </c>
      <c r="CR482" s="995" t="s">
        <v>3677</v>
      </c>
      <c r="CS482" s="995" t="s">
        <v>3161</v>
      </c>
      <c r="CT482" s="995" t="s">
        <v>3162</v>
      </c>
      <c r="CU482" s="995" t="s">
        <v>3588</v>
      </c>
      <c r="CV482" s="999" t="s">
        <v>3589</v>
      </c>
    </row>
    <row r="483" spans="91:100">
      <c r="CM483" s="996"/>
      <c r="CN483" s="995" t="s">
        <v>3678</v>
      </c>
      <c r="CO483" s="995" t="s">
        <v>11</v>
      </c>
      <c r="CP483" s="995" t="s">
        <v>1008</v>
      </c>
      <c r="CQ483" s="995" t="s">
        <v>3679</v>
      </c>
      <c r="CR483" s="995" t="s">
        <v>3679</v>
      </c>
      <c r="CS483" s="995" t="s">
        <v>3161</v>
      </c>
      <c r="CT483" s="995" t="s">
        <v>3162</v>
      </c>
      <c r="CU483" s="995" t="s">
        <v>3588</v>
      </c>
      <c r="CV483" s="999" t="s">
        <v>3589</v>
      </c>
    </row>
    <row r="484" spans="91:100">
      <c r="CM484" s="996"/>
      <c r="CN484" s="995" t="s">
        <v>3680</v>
      </c>
      <c r="CO484" s="995" t="s">
        <v>11</v>
      </c>
      <c r="CP484" s="995" t="s">
        <v>1008</v>
      </c>
      <c r="CQ484" s="995" t="s">
        <v>3681</v>
      </c>
      <c r="CR484" s="995" t="s">
        <v>3681</v>
      </c>
      <c r="CS484" s="995" t="s">
        <v>3161</v>
      </c>
      <c r="CT484" s="995" t="s">
        <v>3162</v>
      </c>
      <c r="CU484" s="995" t="s">
        <v>3588</v>
      </c>
      <c r="CV484" s="999" t="s">
        <v>3589</v>
      </c>
    </row>
    <row r="485" spans="91:100">
      <c r="CM485" s="996"/>
      <c r="CN485" s="995" t="s">
        <v>3682</v>
      </c>
      <c r="CO485" s="995" t="s">
        <v>11</v>
      </c>
      <c r="CP485" s="995" t="s">
        <v>1008</v>
      </c>
      <c r="CQ485" s="995" t="s">
        <v>3683</v>
      </c>
      <c r="CR485" s="995" t="s">
        <v>3683</v>
      </c>
      <c r="CS485" s="995" t="s">
        <v>3161</v>
      </c>
      <c r="CT485" s="995" t="s">
        <v>3162</v>
      </c>
      <c r="CU485" s="995" t="s">
        <v>3588</v>
      </c>
      <c r="CV485" s="999" t="s">
        <v>3589</v>
      </c>
    </row>
    <row r="486" spans="91:100">
      <c r="CM486" s="996"/>
      <c r="CN486" s="995" t="s">
        <v>3684</v>
      </c>
      <c r="CO486" s="995" t="s">
        <v>11</v>
      </c>
      <c r="CP486" s="995" t="s">
        <v>1008</v>
      </c>
      <c r="CQ486" s="995" t="s">
        <v>3685</v>
      </c>
      <c r="CR486" s="995" t="s">
        <v>3685</v>
      </c>
      <c r="CS486" s="995" t="s">
        <v>2724</v>
      </c>
      <c r="CT486" s="995" t="s">
        <v>2725</v>
      </c>
      <c r="CU486" s="995" t="s">
        <v>2655</v>
      </c>
      <c r="CV486" s="999" t="s">
        <v>2726</v>
      </c>
    </row>
    <row r="487" spans="91:100">
      <c r="CM487" s="996"/>
      <c r="CN487" s="995" t="s">
        <v>3686</v>
      </c>
      <c r="CO487" s="995" t="s">
        <v>11</v>
      </c>
      <c r="CP487" s="995" t="s">
        <v>1008</v>
      </c>
      <c r="CQ487" s="995" t="s">
        <v>611</v>
      </c>
      <c r="CR487" s="995" t="s">
        <v>611</v>
      </c>
      <c r="CS487" s="995" t="s">
        <v>2724</v>
      </c>
      <c r="CT487" s="995" t="s">
        <v>2725</v>
      </c>
      <c r="CU487" s="995" t="s">
        <v>2655</v>
      </c>
      <c r="CV487" s="999" t="s">
        <v>2726</v>
      </c>
    </row>
    <row r="488" spans="91:100">
      <c r="CM488" s="996"/>
      <c r="CN488" s="995" t="s">
        <v>3687</v>
      </c>
      <c r="CO488" s="995" t="s">
        <v>11</v>
      </c>
      <c r="CP488" s="995" t="s">
        <v>1008</v>
      </c>
      <c r="CQ488" s="995" t="s">
        <v>3688</v>
      </c>
      <c r="CR488" s="995" t="s">
        <v>3688</v>
      </c>
      <c r="CS488" s="995" t="s">
        <v>3161</v>
      </c>
      <c r="CT488" s="995" t="s">
        <v>3162</v>
      </c>
      <c r="CU488" s="995" t="s">
        <v>3588</v>
      </c>
      <c r="CV488" s="999" t="s">
        <v>3589</v>
      </c>
    </row>
    <row r="489" spans="91:100">
      <c r="CM489" s="996"/>
      <c r="CN489" s="995" t="s">
        <v>3689</v>
      </c>
      <c r="CO489" s="995" t="s">
        <v>11</v>
      </c>
      <c r="CP489" s="995" t="s">
        <v>1008</v>
      </c>
      <c r="CQ489" s="995" t="s">
        <v>3690</v>
      </c>
      <c r="CR489" s="995" t="s">
        <v>3690</v>
      </c>
      <c r="CS489" s="995" t="s">
        <v>3161</v>
      </c>
      <c r="CT489" s="995" t="s">
        <v>3162</v>
      </c>
      <c r="CU489" s="995" t="s">
        <v>3588</v>
      </c>
      <c r="CV489" s="999" t="s">
        <v>3589</v>
      </c>
    </row>
    <row r="490" spans="91:100">
      <c r="CM490" s="996"/>
      <c r="CN490" s="995" t="s">
        <v>3691</v>
      </c>
      <c r="CO490" s="995" t="s">
        <v>11</v>
      </c>
      <c r="CP490" s="995" t="s">
        <v>1008</v>
      </c>
      <c r="CQ490" s="995" t="s">
        <v>2542</v>
      </c>
      <c r="CR490" s="995" t="s">
        <v>2542</v>
      </c>
      <c r="CS490" s="995" t="s">
        <v>3161</v>
      </c>
      <c r="CT490" s="995" t="s">
        <v>3162</v>
      </c>
      <c r="CU490" s="995" t="s">
        <v>3588</v>
      </c>
      <c r="CV490" s="999" t="s">
        <v>3589</v>
      </c>
    </row>
    <row r="491" spans="91:100">
      <c r="CM491" s="996"/>
      <c r="CN491" s="995" t="s">
        <v>3692</v>
      </c>
      <c r="CO491" s="995" t="s">
        <v>11</v>
      </c>
      <c r="CP491" s="995" t="s">
        <v>1008</v>
      </c>
      <c r="CQ491" s="995" t="s">
        <v>3693</v>
      </c>
      <c r="CR491" s="995" t="s">
        <v>3693</v>
      </c>
      <c r="CS491" s="995" t="s">
        <v>3161</v>
      </c>
      <c r="CT491" s="995" t="s">
        <v>3162</v>
      </c>
      <c r="CU491" s="995" t="s">
        <v>3588</v>
      </c>
      <c r="CV491" s="999" t="s">
        <v>3589</v>
      </c>
    </row>
    <row r="492" spans="91:100">
      <c r="CM492" s="996"/>
      <c r="CN492" s="995" t="s">
        <v>3694</v>
      </c>
      <c r="CO492" s="995" t="s">
        <v>11</v>
      </c>
      <c r="CP492" s="995" t="s">
        <v>1008</v>
      </c>
      <c r="CQ492" s="995" t="s">
        <v>3695</v>
      </c>
      <c r="CR492" s="995" t="s">
        <v>3695</v>
      </c>
      <c r="CS492" s="995" t="s">
        <v>3161</v>
      </c>
      <c r="CT492" s="995" t="s">
        <v>3162</v>
      </c>
      <c r="CU492" s="995" t="s">
        <v>3588</v>
      </c>
      <c r="CV492" s="999" t="s">
        <v>3589</v>
      </c>
    </row>
    <row r="493" spans="91:100">
      <c r="CM493" s="996"/>
      <c r="CN493" s="995" t="s">
        <v>3696</v>
      </c>
      <c r="CO493" s="995" t="s">
        <v>11</v>
      </c>
      <c r="CP493" s="995" t="s">
        <v>1008</v>
      </c>
      <c r="CQ493" s="995" t="s">
        <v>3697</v>
      </c>
      <c r="CR493" s="995" t="s">
        <v>3697</v>
      </c>
      <c r="CS493" s="995" t="s">
        <v>3161</v>
      </c>
      <c r="CT493" s="995" t="s">
        <v>3162</v>
      </c>
      <c r="CU493" s="995" t="s">
        <v>3588</v>
      </c>
      <c r="CV493" s="999" t="s">
        <v>3589</v>
      </c>
    </row>
    <row r="494" spans="91:100">
      <c r="CM494" s="996"/>
      <c r="CN494" s="995" t="s">
        <v>3698</v>
      </c>
      <c r="CO494" s="995" t="s">
        <v>11</v>
      </c>
      <c r="CP494" s="995" t="s">
        <v>1008</v>
      </c>
      <c r="CQ494" s="995" t="s">
        <v>3699</v>
      </c>
      <c r="CR494" s="995" t="s">
        <v>3699</v>
      </c>
      <c r="CS494" s="995" t="s">
        <v>3161</v>
      </c>
      <c r="CT494" s="995" t="s">
        <v>3162</v>
      </c>
      <c r="CU494" s="995" t="s">
        <v>3588</v>
      </c>
      <c r="CV494" s="999" t="s">
        <v>3589</v>
      </c>
    </row>
    <row r="495" spans="91:100">
      <c r="CM495" s="996"/>
      <c r="CN495" s="995" t="s">
        <v>3700</v>
      </c>
      <c r="CO495" s="995" t="s">
        <v>11</v>
      </c>
      <c r="CP495" s="995" t="s">
        <v>1008</v>
      </c>
      <c r="CQ495" s="995" t="s">
        <v>3701</v>
      </c>
      <c r="CR495" s="995" t="s">
        <v>3701</v>
      </c>
      <c r="CS495" s="995" t="s">
        <v>3161</v>
      </c>
      <c r="CT495" s="995" t="s">
        <v>3162</v>
      </c>
      <c r="CU495" s="995" t="s">
        <v>3588</v>
      </c>
      <c r="CV495" s="999" t="s">
        <v>3589</v>
      </c>
    </row>
    <row r="496" spans="91:100">
      <c r="CM496" s="996"/>
      <c r="CN496" s="995" t="s">
        <v>3702</v>
      </c>
      <c r="CO496" s="995" t="s">
        <v>11</v>
      </c>
      <c r="CP496" s="995" t="s">
        <v>1008</v>
      </c>
      <c r="CQ496" s="995" t="s">
        <v>3703</v>
      </c>
      <c r="CR496" s="995" t="s">
        <v>3703</v>
      </c>
      <c r="CS496" s="995" t="s">
        <v>3161</v>
      </c>
      <c r="CT496" s="995" t="s">
        <v>3162</v>
      </c>
      <c r="CU496" s="995" t="s">
        <v>3588</v>
      </c>
      <c r="CV496" s="999" t="s">
        <v>3589</v>
      </c>
    </row>
    <row r="497" spans="91:100">
      <c r="CM497" s="996"/>
      <c r="CN497" s="995" t="s">
        <v>3704</v>
      </c>
      <c r="CO497" s="995" t="s">
        <v>11</v>
      </c>
      <c r="CP497" s="995" t="s">
        <v>1008</v>
      </c>
      <c r="CQ497" s="995" t="s">
        <v>3705</v>
      </c>
      <c r="CR497" s="995" t="s">
        <v>3705</v>
      </c>
      <c r="CS497" s="995" t="s">
        <v>3161</v>
      </c>
      <c r="CT497" s="995" t="s">
        <v>3162</v>
      </c>
      <c r="CU497" s="995" t="s">
        <v>3588</v>
      </c>
      <c r="CV497" s="999" t="s">
        <v>3589</v>
      </c>
    </row>
    <row r="498" spans="91:100">
      <c r="CM498" s="996"/>
      <c r="CN498" s="995" t="s">
        <v>3706</v>
      </c>
      <c r="CO498" s="995" t="s">
        <v>11</v>
      </c>
      <c r="CP498" s="995" t="s">
        <v>1008</v>
      </c>
      <c r="CQ498" s="995" t="s">
        <v>3707</v>
      </c>
      <c r="CR498" s="995" t="s">
        <v>3707</v>
      </c>
      <c r="CS498" s="995" t="s">
        <v>3161</v>
      </c>
      <c r="CT498" s="995" t="s">
        <v>3162</v>
      </c>
      <c r="CU498" s="995" t="s">
        <v>3588</v>
      </c>
      <c r="CV498" s="999" t="s">
        <v>3589</v>
      </c>
    </row>
    <row r="499" spans="91:100">
      <c r="CM499" s="996"/>
      <c r="CN499" s="995" t="s">
        <v>3708</v>
      </c>
      <c r="CO499" s="995" t="s">
        <v>11</v>
      </c>
      <c r="CP499" s="995" t="s">
        <v>1008</v>
      </c>
      <c r="CQ499" s="995" t="s">
        <v>3709</v>
      </c>
      <c r="CR499" s="995" t="s">
        <v>3709</v>
      </c>
      <c r="CS499" s="995" t="s">
        <v>3161</v>
      </c>
      <c r="CT499" s="995" t="s">
        <v>3162</v>
      </c>
      <c r="CU499" s="995" t="s">
        <v>3588</v>
      </c>
      <c r="CV499" s="999" t="s">
        <v>3589</v>
      </c>
    </row>
    <row r="500" spans="91:100">
      <c r="CM500" s="996"/>
      <c r="CN500" s="995" t="s">
        <v>3710</v>
      </c>
      <c r="CO500" s="995" t="s">
        <v>11</v>
      </c>
      <c r="CP500" s="995" t="s">
        <v>1008</v>
      </c>
      <c r="CQ500" s="995" t="s">
        <v>3711</v>
      </c>
      <c r="CR500" s="995" t="s">
        <v>3711</v>
      </c>
      <c r="CS500" s="995" t="s">
        <v>3161</v>
      </c>
      <c r="CT500" s="995" t="s">
        <v>3162</v>
      </c>
      <c r="CU500" s="995" t="s">
        <v>3588</v>
      </c>
      <c r="CV500" s="999" t="s">
        <v>3589</v>
      </c>
    </row>
    <row r="501" spans="91:100">
      <c r="CM501" s="996"/>
      <c r="CN501" s="995" t="s">
        <v>3712</v>
      </c>
      <c r="CO501" s="995" t="s">
        <v>11</v>
      </c>
      <c r="CP501" s="995" t="s">
        <v>1008</v>
      </c>
      <c r="CQ501" s="995" t="s">
        <v>3713</v>
      </c>
      <c r="CR501" s="995" t="s">
        <v>3713</v>
      </c>
      <c r="CS501" s="995" t="s">
        <v>3161</v>
      </c>
      <c r="CT501" s="995" t="s">
        <v>3162</v>
      </c>
      <c r="CU501" s="995" t="s">
        <v>3588</v>
      </c>
      <c r="CV501" s="999" t="s">
        <v>3589</v>
      </c>
    </row>
    <row r="502" spans="91:100">
      <c r="CM502" s="996"/>
      <c r="CN502" s="995" t="s">
        <v>3714</v>
      </c>
      <c r="CO502" s="995" t="s">
        <v>11</v>
      </c>
      <c r="CP502" s="995" t="s">
        <v>1008</v>
      </c>
      <c r="CQ502" s="995" t="s">
        <v>3715</v>
      </c>
      <c r="CR502" s="995" t="s">
        <v>3715</v>
      </c>
      <c r="CS502" s="995" t="s">
        <v>3161</v>
      </c>
      <c r="CT502" s="995" t="s">
        <v>3162</v>
      </c>
      <c r="CU502" s="995" t="s">
        <v>3588</v>
      </c>
      <c r="CV502" s="999" t="s">
        <v>3589</v>
      </c>
    </row>
    <row r="503" spans="91:100">
      <c r="CM503" s="996"/>
      <c r="CN503" s="995" t="s">
        <v>3716</v>
      </c>
      <c r="CO503" s="995" t="s">
        <v>11</v>
      </c>
      <c r="CP503" s="995" t="s">
        <v>1008</v>
      </c>
      <c r="CQ503" s="995" t="s">
        <v>3717</v>
      </c>
      <c r="CR503" s="995" t="s">
        <v>3717</v>
      </c>
      <c r="CS503" s="995" t="s">
        <v>3161</v>
      </c>
      <c r="CT503" s="995" t="s">
        <v>3162</v>
      </c>
      <c r="CU503" s="995" t="s">
        <v>3588</v>
      </c>
      <c r="CV503" s="999" t="s">
        <v>3589</v>
      </c>
    </row>
    <row r="504" spans="91:100">
      <c r="CM504" s="996"/>
      <c r="CN504" s="995" t="s">
        <v>3718</v>
      </c>
      <c r="CO504" s="995" t="s">
        <v>11</v>
      </c>
      <c r="CP504" s="995" t="s">
        <v>1008</v>
      </c>
      <c r="CQ504" s="995" t="s">
        <v>3719</v>
      </c>
      <c r="CR504" s="995" t="s">
        <v>3719</v>
      </c>
      <c r="CS504" s="995" t="s">
        <v>3161</v>
      </c>
      <c r="CT504" s="995" t="s">
        <v>3162</v>
      </c>
      <c r="CU504" s="995" t="s">
        <v>3588</v>
      </c>
      <c r="CV504" s="999" t="s">
        <v>3589</v>
      </c>
    </row>
    <row r="505" spans="91:100">
      <c r="CM505" s="996"/>
      <c r="CN505" s="995" t="s">
        <v>3720</v>
      </c>
      <c r="CO505" s="995" t="s">
        <v>11</v>
      </c>
      <c r="CP505" s="995" t="s">
        <v>1008</v>
      </c>
      <c r="CQ505" s="995" t="s">
        <v>229</v>
      </c>
      <c r="CR505" s="995" t="s">
        <v>229</v>
      </c>
      <c r="CS505" s="995" t="s">
        <v>3161</v>
      </c>
      <c r="CT505" s="995" t="s">
        <v>3162</v>
      </c>
      <c r="CU505" s="995" t="s">
        <v>3588</v>
      </c>
      <c r="CV505" s="999" t="s">
        <v>3589</v>
      </c>
    </row>
    <row r="506" spans="91:100">
      <c r="CM506" s="996"/>
      <c r="CN506" s="995" t="s">
        <v>3721</v>
      </c>
      <c r="CO506" s="995" t="s">
        <v>11</v>
      </c>
      <c r="CP506" s="995" t="s">
        <v>1008</v>
      </c>
      <c r="CQ506" s="995" t="s">
        <v>3722</v>
      </c>
      <c r="CR506" s="995" t="s">
        <v>3722</v>
      </c>
      <c r="CS506" s="995" t="s">
        <v>3161</v>
      </c>
      <c r="CT506" s="995" t="s">
        <v>3162</v>
      </c>
      <c r="CU506" s="995" t="s">
        <v>3588</v>
      </c>
      <c r="CV506" s="999" t="s">
        <v>3589</v>
      </c>
    </row>
    <row r="507" spans="91:100">
      <c r="CM507" s="996"/>
      <c r="CN507" s="995" t="s">
        <v>3723</v>
      </c>
      <c r="CO507" s="995" t="s">
        <v>11</v>
      </c>
      <c r="CP507" s="995" t="s">
        <v>1008</v>
      </c>
      <c r="CQ507" s="995" t="s">
        <v>3724</v>
      </c>
      <c r="CR507" s="995" t="s">
        <v>3724</v>
      </c>
      <c r="CS507" s="995" t="s">
        <v>3161</v>
      </c>
      <c r="CT507" s="995" t="s">
        <v>3162</v>
      </c>
      <c r="CU507" s="995" t="s">
        <v>3588</v>
      </c>
      <c r="CV507" s="999" t="s">
        <v>3589</v>
      </c>
    </row>
    <row r="508" spans="91:100">
      <c r="CM508" s="996"/>
      <c r="CN508" s="995" t="s">
        <v>3725</v>
      </c>
      <c r="CO508" s="995" t="s">
        <v>11</v>
      </c>
      <c r="CP508" s="995" t="s">
        <v>1008</v>
      </c>
      <c r="CQ508" s="995" t="s">
        <v>3726</v>
      </c>
      <c r="CR508" s="995" t="s">
        <v>3726</v>
      </c>
      <c r="CS508" s="995" t="s">
        <v>3161</v>
      </c>
      <c r="CT508" s="995" t="s">
        <v>3162</v>
      </c>
      <c r="CU508" s="995" t="s">
        <v>3588</v>
      </c>
      <c r="CV508" s="999" t="s">
        <v>3589</v>
      </c>
    </row>
    <row r="509" spans="91:100">
      <c r="CM509" s="996"/>
      <c r="CN509" s="995" t="s">
        <v>3727</v>
      </c>
      <c r="CO509" s="995" t="s">
        <v>11</v>
      </c>
      <c r="CP509" s="995" t="s">
        <v>1008</v>
      </c>
      <c r="CQ509" s="995" t="s">
        <v>3728</v>
      </c>
      <c r="CR509" s="995" t="s">
        <v>3728</v>
      </c>
      <c r="CS509" s="995" t="s">
        <v>3161</v>
      </c>
      <c r="CT509" s="995" t="s">
        <v>3162</v>
      </c>
      <c r="CU509" s="995" t="s">
        <v>3588</v>
      </c>
      <c r="CV509" s="999" t="s">
        <v>3589</v>
      </c>
    </row>
    <row r="510" spans="91:100">
      <c r="CM510" s="996"/>
      <c r="CN510" s="995" t="s">
        <v>3729</v>
      </c>
      <c r="CO510" s="995" t="s">
        <v>11</v>
      </c>
      <c r="CP510" s="995" t="s">
        <v>1008</v>
      </c>
      <c r="CQ510" s="995" t="s">
        <v>3730</v>
      </c>
      <c r="CR510" s="995" t="s">
        <v>3730</v>
      </c>
      <c r="CS510" s="995" t="s">
        <v>3161</v>
      </c>
      <c r="CT510" s="995" t="s">
        <v>3162</v>
      </c>
      <c r="CU510" s="995" t="s">
        <v>3588</v>
      </c>
      <c r="CV510" s="999" t="s">
        <v>3589</v>
      </c>
    </row>
    <row r="511" spans="91:100">
      <c r="CM511" s="996"/>
      <c r="CN511" s="995" t="s">
        <v>3731</v>
      </c>
      <c r="CO511" s="995" t="s">
        <v>11</v>
      </c>
      <c r="CP511" s="995" t="s">
        <v>1008</v>
      </c>
      <c r="CQ511" s="995" t="s">
        <v>3732</v>
      </c>
      <c r="CR511" s="995" t="s">
        <v>3732</v>
      </c>
      <c r="CS511" s="995" t="s">
        <v>3161</v>
      </c>
      <c r="CT511" s="995" t="s">
        <v>3162</v>
      </c>
      <c r="CU511" s="995" t="s">
        <v>3588</v>
      </c>
      <c r="CV511" s="999" t="s">
        <v>3589</v>
      </c>
    </row>
    <row r="512" spans="91:100">
      <c r="CM512" s="996"/>
      <c r="CN512" s="995" t="s">
        <v>3733</v>
      </c>
      <c r="CO512" s="995" t="s">
        <v>11</v>
      </c>
      <c r="CP512" s="995" t="s">
        <v>1008</v>
      </c>
      <c r="CQ512" s="995" t="s">
        <v>3734</v>
      </c>
      <c r="CR512" s="995" t="s">
        <v>3734</v>
      </c>
      <c r="CS512" s="995" t="s">
        <v>3161</v>
      </c>
      <c r="CT512" s="995" t="s">
        <v>3162</v>
      </c>
      <c r="CU512" s="995" t="s">
        <v>3588</v>
      </c>
      <c r="CV512" s="999" t="s">
        <v>3589</v>
      </c>
    </row>
    <row r="513" spans="91:100">
      <c r="CM513" s="996"/>
      <c r="CN513" s="995" t="s">
        <v>3735</v>
      </c>
      <c r="CO513" s="995" t="s">
        <v>11</v>
      </c>
      <c r="CP513" s="995" t="s">
        <v>1008</v>
      </c>
      <c r="CQ513" s="995" t="s">
        <v>3736</v>
      </c>
      <c r="CR513" s="995" t="s">
        <v>3736</v>
      </c>
      <c r="CS513" s="995" t="s">
        <v>3161</v>
      </c>
      <c r="CT513" s="995" t="s">
        <v>3162</v>
      </c>
      <c r="CU513" s="995" t="s">
        <v>3588</v>
      </c>
      <c r="CV513" s="999" t="s">
        <v>3589</v>
      </c>
    </row>
    <row r="514" spans="91:100">
      <c r="CM514" s="996"/>
      <c r="CN514" s="995" t="s">
        <v>3737</v>
      </c>
      <c r="CO514" s="995" t="s">
        <v>11</v>
      </c>
      <c r="CP514" s="995" t="s">
        <v>1008</v>
      </c>
      <c r="CQ514" s="995" t="s">
        <v>3738</v>
      </c>
      <c r="CR514" s="995" t="s">
        <v>3738</v>
      </c>
      <c r="CS514" s="995" t="s">
        <v>3161</v>
      </c>
      <c r="CT514" s="995" t="s">
        <v>3162</v>
      </c>
      <c r="CU514" s="995" t="s">
        <v>3588</v>
      </c>
      <c r="CV514" s="999" t="s">
        <v>3589</v>
      </c>
    </row>
    <row r="515" spans="91:100">
      <c r="CM515" s="996"/>
      <c r="CN515" s="995" t="s">
        <v>3739</v>
      </c>
      <c r="CO515" s="995" t="s">
        <v>11</v>
      </c>
      <c r="CP515" s="995" t="s">
        <v>1008</v>
      </c>
      <c r="CQ515" s="995" t="s">
        <v>3740</v>
      </c>
      <c r="CR515" s="995" t="s">
        <v>3740</v>
      </c>
      <c r="CS515" s="995" t="s">
        <v>3161</v>
      </c>
      <c r="CT515" s="995" t="s">
        <v>3162</v>
      </c>
      <c r="CU515" s="995" t="s">
        <v>3588</v>
      </c>
      <c r="CV515" s="999" t="s">
        <v>3589</v>
      </c>
    </row>
    <row r="516" spans="91:100">
      <c r="CM516" s="996"/>
      <c r="CN516" s="995" t="s">
        <v>3741</v>
      </c>
      <c r="CO516" s="995" t="s">
        <v>11</v>
      </c>
      <c r="CP516" s="995" t="s">
        <v>1008</v>
      </c>
      <c r="CQ516" s="995" t="s">
        <v>3742</v>
      </c>
      <c r="CR516" s="995" t="s">
        <v>3742</v>
      </c>
      <c r="CS516" s="995" t="s">
        <v>3161</v>
      </c>
      <c r="CT516" s="995" t="s">
        <v>3162</v>
      </c>
      <c r="CU516" s="995" t="s">
        <v>3588</v>
      </c>
      <c r="CV516" s="999" t="s">
        <v>3589</v>
      </c>
    </row>
    <row r="517" spans="91:100">
      <c r="CM517" s="996"/>
      <c r="CN517" s="995" t="s">
        <v>3743</v>
      </c>
      <c r="CO517" s="995" t="s">
        <v>11</v>
      </c>
      <c r="CP517" s="995" t="s">
        <v>1008</v>
      </c>
      <c r="CQ517" s="995" t="s">
        <v>3744</v>
      </c>
      <c r="CR517" s="995" t="s">
        <v>3744</v>
      </c>
      <c r="CS517" s="995" t="s">
        <v>3161</v>
      </c>
      <c r="CT517" s="995" t="s">
        <v>3162</v>
      </c>
      <c r="CU517" s="995" t="s">
        <v>3588</v>
      </c>
      <c r="CV517" s="999" t="s">
        <v>3589</v>
      </c>
    </row>
    <row r="518" spans="91:100">
      <c r="CM518" s="996"/>
      <c r="CN518" s="995" t="s">
        <v>3745</v>
      </c>
      <c r="CO518" s="995" t="s">
        <v>11</v>
      </c>
      <c r="CP518" s="995" t="s">
        <v>1008</v>
      </c>
      <c r="CQ518" s="995" t="s">
        <v>3746</v>
      </c>
      <c r="CR518" s="995" t="s">
        <v>3746</v>
      </c>
      <c r="CS518" s="995" t="s">
        <v>3161</v>
      </c>
      <c r="CT518" s="995" t="s">
        <v>3162</v>
      </c>
      <c r="CU518" s="995" t="s">
        <v>3588</v>
      </c>
      <c r="CV518" s="999" t="s">
        <v>3589</v>
      </c>
    </row>
    <row r="519" spans="91:100">
      <c r="CM519" s="996"/>
      <c r="CN519" s="995" t="s">
        <v>3747</v>
      </c>
      <c r="CO519" s="995" t="s">
        <v>11</v>
      </c>
      <c r="CP519" s="995" t="s">
        <v>1008</v>
      </c>
      <c r="CQ519" s="995" t="s">
        <v>3748</v>
      </c>
      <c r="CR519" s="995" t="s">
        <v>3748</v>
      </c>
      <c r="CS519" s="995" t="s">
        <v>3161</v>
      </c>
      <c r="CT519" s="995" t="s">
        <v>3162</v>
      </c>
      <c r="CU519" s="995" t="s">
        <v>3588</v>
      </c>
      <c r="CV519" s="999" t="s">
        <v>3589</v>
      </c>
    </row>
    <row r="520" spans="91:100">
      <c r="CM520" s="996"/>
      <c r="CN520" s="995" t="s">
        <v>3749</v>
      </c>
      <c r="CO520" s="995" t="s">
        <v>11</v>
      </c>
      <c r="CP520" s="995" t="s">
        <v>1008</v>
      </c>
      <c r="CQ520" s="995" t="s">
        <v>3750</v>
      </c>
      <c r="CR520" s="995" t="s">
        <v>3750</v>
      </c>
      <c r="CS520" s="995" t="s">
        <v>3161</v>
      </c>
      <c r="CT520" s="995" t="s">
        <v>3162</v>
      </c>
      <c r="CU520" s="995" t="s">
        <v>3588</v>
      </c>
      <c r="CV520" s="999" t="s">
        <v>3589</v>
      </c>
    </row>
    <row r="521" spans="91:100">
      <c r="CM521" s="996"/>
      <c r="CN521" s="995" t="s">
        <v>3751</v>
      </c>
      <c r="CO521" s="995" t="s">
        <v>11</v>
      </c>
      <c r="CP521" s="995" t="s">
        <v>1008</v>
      </c>
      <c r="CQ521" s="995" t="s">
        <v>3752</v>
      </c>
      <c r="CR521" s="995" t="s">
        <v>3752</v>
      </c>
      <c r="CS521" s="995" t="s">
        <v>3161</v>
      </c>
      <c r="CT521" s="995" t="s">
        <v>3162</v>
      </c>
      <c r="CU521" s="995" t="s">
        <v>3588</v>
      </c>
      <c r="CV521" s="999" t="s">
        <v>3589</v>
      </c>
    </row>
    <row r="522" spans="91:100">
      <c r="CM522" s="996"/>
      <c r="CN522" s="995" t="s">
        <v>3753</v>
      </c>
      <c r="CO522" s="995" t="s">
        <v>11</v>
      </c>
      <c r="CP522" s="995" t="s">
        <v>1008</v>
      </c>
      <c r="CQ522" s="995" t="s">
        <v>3754</v>
      </c>
      <c r="CR522" s="995" t="s">
        <v>3754</v>
      </c>
      <c r="CS522" s="995" t="s">
        <v>3161</v>
      </c>
      <c r="CT522" s="995" t="s">
        <v>3162</v>
      </c>
      <c r="CU522" s="995" t="s">
        <v>3588</v>
      </c>
      <c r="CV522" s="999" t="s">
        <v>3589</v>
      </c>
    </row>
    <row r="523" spans="91:100">
      <c r="CM523" s="996"/>
      <c r="CN523" s="995" t="s">
        <v>3755</v>
      </c>
      <c r="CO523" s="995" t="s">
        <v>11</v>
      </c>
      <c r="CP523" s="995" t="s">
        <v>1008</v>
      </c>
      <c r="CQ523" s="995" t="s">
        <v>3756</v>
      </c>
      <c r="CR523" s="995" t="s">
        <v>3756</v>
      </c>
      <c r="CS523" s="995" t="s">
        <v>3161</v>
      </c>
      <c r="CT523" s="995" t="s">
        <v>3162</v>
      </c>
      <c r="CU523" s="995" t="s">
        <v>3588</v>
      </c>
      <c r="CV523" s="999" t="s">
        <v>3589</v>
      </c>
    </row>
    <row r="524" spans="91:100">
      <c r="CM524" s="996"/>
      <c r="CN524" s="995" t="s">
        <v>3757</v>
      </c>
      <c r="CO524" s="995" t="s">
        <v>11</v>
      </c>
      <c r="CP524" s="995" t="s">
        <v>1008</v>
      </c>
      <c r="CQ524" s="995" t="s">
        <v>3758</v>
      </c>
      <c r="CR524" s="995" t="s">
        <v>3758</v>
      </c>
      <c r="CS524" s="995" t="s">
        <v>3161</v>
      </c>
      <c r="CT524" s="995" t="s">
        <v>3162</v>
      </c>
      <c r="CU524" s="995" t="s">
        <v>3588</v>
      </c>
      <c r="CV524" s="999" t="s">
        <v>3589</v>
      </c>
    </row>
    <row r="525" spans="91:100">
      <c r="CM525" s="996"/>
      <c r="CN525" s="995" t="s">
        <v>3759</v>
      </c>
      <c r="CO525" s="995" t="s">
        <v>11</v>
      </c>
      <c r="CP525" s="995" t="s">
        <v>1008</v>
      </c>
      <c r="CQ525" s="995" t="s">
        <v>3760</v>
      </c>
      <c r="CR525" s="995" t="s">
        <v>3760</v>
      </c>
      <c r="CS525" s="995" t="s">
        <v>3161</v>
      </c>
      <c r="CT525" s="995" t="s">
        <v>3162</v>
      </c>
      <c r="CU525" s="995" t="s">
        <v>3588</v>
      </c>
      <c r="CV525" s="999" t="s">
        <v>3589</v>
      </c>
    </row>
    <row r="526" spans="91:100">
      <c r="CM526" s="996"/>
      <c r="CN526" s="995" t="s">
        <v>3761</v>
      </c>
      <c r="CO526" s="995" t="s">
        <v>11</v>
      </c>
      <c r="CP526" s="995" t="s">
        <v>1008</v>
      </c>
      <c r="CQ526" s="995" t="s">
        <v>3762</v>
      </c>
      <c r="CR526" s="995" t="s">
        <v>3762</v>
      </c>
      <c r="CS526" s="995" t="s">
        <v>3161</v>
      </c>
      <c r="CT526" s="995" t="s">
        <v>3162</v>
      </c>
      <c r="CU526" s="995" t="s">
        <v>3588</v>
      </c>
      <c r="CV526" s="999" t="s">
        <v>3589</v>
      </c>
    </row>
    <row r="527" spans="91:100">
      <c r="CM527" s="996"/>
      <c r="CN527" s="995" t="s">
        <v>3763</v>
      </c>
      <c r="CO527" s="995" t="s">
        <v>11</v>
      </c>
      <c r="CP527" s="995" t="s">
        <v>1008</v>
      </c>
      <c r="CQ527" s="995" t="s">
        <v>3764</v>
      </c>
      <c r="CR527" s="995" t="s">
        <v>3764</v>
      </c>
      <c r="CS527" s="995" t="s">
        <v>3161</v>
      </c>
      <c r="CT527" s="995" t="s">
        <v>3162</v>
      </c>
      <c r="CU527" s="995" t="s">
        <v>3588</v>
      </c>
      <c r="CV527" s="999" t="s">
        <v>3589</v>
      </c>
    </row>
    <row r="528" spans="91:100">
      <c r="CM528" s="996"/>
      <c r="CN528" s="995" t="s">
        <v>3765</v>
      </c>
      <c r="CO528" s="995" t="s">
        <v>11</v>
      </c>
      <c r="CP528" s="995" t="s">
        <v>1008</v>
      </c>
      <c r="CQ528" s="995" t="s">
        <v>3766</v>
      </c>
      <c r="CR528" s="995" t="s">
        <v>3766</v>
      </c>
      <c r="CS528" s="995" t="s">
        <v>3161</v>
      </c>
      <c r="CT528" s="995" t="s">
        <v>3162</v>
      </c>
      <c r="CU528" s="995" t="s">
        <v>3588</v>
      </c>
      <c r="CV528" s="999" t="s">
        <v>3589</v>
      </c>
    </row>
    <row r="529" spans="91:100">
      <c r="CM529" s="996"/>
      <c r="CN529" s="995" t="s">
        <v>3767</v>
      </c>
      <c r="CO529" s="995" t="s">
        <v>11</v>
      </c>
      <c r="CP529" s="995" t="s">
        <v>1008</v>
      </c>
      <c r="CQ529" s="995" t="s">
        <v>3768</v>
      </c>
      <c r="CR529" s="995" t="s">
        <v>3768</v>
      </c>
      <c r="CS529" s="995" t="s">
        <v>3161</v>
      </c>
      <c r="CT529" s="995" t="s">
        <v>3162</v>
      </c>
      <c r="CU529" s="995" t="s">
        <v>3588</v>
      </c>
      <c r="CV529" s="999" t="s">
        <v>3589</v>
      </c>
    </row>
    <row r="530" spans="91:100">
      <c r="CM530" s="996"/>
      <c r="CN530" s="995" t="s">
        <v>3769</v>
      </c>
      <c r="CO530" s="995" t="s">
        <v>11</v>
      </c>
      <c r="CP530" s="995" t="s">
        <v>1008</v>
      </c>
      <c r="CQ530" s="995" t="s">
        <v>3770</v>
      </c>
      <c r="CR530" s="995" t="s">
        <v>3770</v>
      </c>
      <c r="CS530" s="995" t="s">
        <v>3161</v>
      </c>
      <c r="CT530" s="995" t="s">
        <v>3162</v>
      </c>
      <c r="CU530" s="995" t="s">
        <v>3588</v>
      </c>
      <c r="CV530" s="999" t="s">
        <v>3589</v>
      </c>
    </row>
    <row r="531" spans="91:100">
      <c r="CM531" s="996"/>
      <c r="CN531" s="995" t="s">
        <v>3771</v>
      </c>
      <c r="CO531" s="995" t="s">
        <v>11</v>
      </c>
      <c r="CP531" s="995" t="s">
        <v>1008</v>
      </c>
      <c r="CQ531" s="995" t="s">
        <v>3772</v>
      </c>
      <c r="CR531" s="995" t="s">
        <v>3772</v>
      </c>
      <c r="CS531" s="995" t="s">
        <v>3161</v>
      </c>
      <c r="CT531" s="995" t="s">
        <v>3162</v>
      </c>
      <c r="CU531" s="995" t="s">
        <v>3588</v>
      </c>
      <c r="CV531" s="999" t="s">
        <v>3589</v>
      </c>
    </row>
    <row r="532" spans="91:100">
      <c r="CM532" s="996"/>
      <c r="CN532" s="995" t="s">
        <v>3773</v>
      </c>
      <c r="CO532" s="995" t="s">
        <v>11</v>
      </c>
      <c r="CP532" s="995" t="s">
        <v>1008</v>
      </c>
      <c r="CQ532" s="995" t="s">
        <v>3774</v>
      </c>
      <c r="CR532" s="995" t="s">
        <v>3774</v>
      </c>
      <c r="CS532" s="995" t="s">
        <v>3161</v>
      </c>
      <c r="CT532" s="995" t="s">
        <v>3162</v>
      </c>
      <c r="CU532" s="995" t="s">
        <v>3588</v>
      </c>
      <c r="CV532" s="999" t="s">
        <v>3589</v>
      </c>
    </row>
    <row r="533" spans="91:100">
      <c r="CM533" s="996"/>
      <c r="CN533" s="995" t="s">
        <v>3775</v>
      </c>
      <c r="CO533" s="995" t="s">
        <v>11</v>
      </c>
      <c r="CP533" s="995" t="s">
        <v>1008</v>
      </c>
      <c r="CQ533" s="995" t="s">
        <v>3776</v>
      </c>
      <c r="CR533" s="995" t="s">
        <v>3776</v>
      </c>
      <c r="CS533" s="995" t="s">
        <v>3161</v>
      </c>
      <c r="CT533" s="995" t="s">
        <v>3162</v>
      </c>
      <c r="CU533" s="995" t="s">
        <v>3588</v>
      </c>
      <c r="CV533" s="999" t="s">
        <v>3589</v>
      </c>
    </row>
    <row r="534" spans="91:100">
      <c r="CM534" s="996"/>
      <c r="CN534" s="995" t="s">
        <v>3777</v>
      </c>
      <c r="CO534" s="995" t="s">
        <v>11</v>
      </c>
      <c r="CP534" s="995" t="s">
        <v>1008</v>
      </c>
      <c r="CQ534" s="995" t="s">
        <v>3778</v>
      </c>
      <c r="CR534" s="995" t="s">
        <v>3778</v>
      </c>
      <c r="CS534" s="995" t="s">
        <v>3161</v>
      </c>
      <c r="CT534" s="995" t="s">
        <v>3162</v>
      </c>
      <c r="CU534" s="995" t="s">
        <v>3588</v>
      </c>
      <c r="CV534" s="999" t="s">
        <v>3589</v>
      </c>
    </row>
    <row r="535" spans="91:100">
      <c r="CM535" s="996"/>
      <c r="CN535" s="995" t="s">
        <v>3779</v>
      </c>
      <c r="CO535" s="995" t="s">
        <v>11</v>
      </c>
      <c r="CP535" s="995" t="s">
        <v>1008</v>
      </c>
      <c r="CQ535" s="995" t="s">
        <v>3780</v>
      </c>
      <c r="CR535" s="995" t="s">
        <v>3780</v>
      </c>
      <c r="CS535" s="995" t="s">
        <v>3161</v>
      </c>
      <c r="CT535" s="995" t="s">
        <v>3162</v>
      </c>
      <c r="CU535" s="995" t="s">
        <v>3588</v>
      </c>
      <c r="CV535" s="999" t="s">
        <v>3589</v>
      </c>
    </row>
    <row r="536" spans="91:100">
      <c r="CM536" s="996"/>
      <c r="CN536" s="995" t="s">
        <v>3781</v>
      </c>
      <c r="CO536" s="995" t="s">
        <v>11</v>
      </c>
      <c r="CP536" s="995" t="s">
        <v>1008</v>
      </c>
      <c r="CQ536" s="995" t="s">
        <v>3782</v>
      </c>
      <c r="CR536" s="995" t="s">
        <v>3782</v>
      </c>
      <c r="CS536" s="995" t="s">
        <v>3161</v>
      </c>
      <c r="CT536" s="995" t="s">
        <v>3162</v>
      </c>
      <c r="CU536" s="995" t="s">
        <v>3588</v>
      </c>
      <c r="CV536" s="999" t="s">
        <v>3589</v>
      </c>
    </row>
    <row r="537" spans="91:100">
      <c r="CM537" s="996"/>
      <c r="CN537" s="995" t="s">
        <v>3783</v>
      </c>
      <c r="CO537" s="995" t="s">
        <v>11</v>
      </c>
      <c r="CP537" s="995" t="s">
        <v>1008</v>
      </c>
      <c r="CQ537" s="995" t="s">
        <v>3784</v>
      </c>
      <c r="CR537" s="995" t="s">
        <v>3784</v>
      </c>
      <c r="CS537" s="995" t="s">
        <v>3161</v>
      </c>
      <c r="CT537" s="995" t="s">
        <v>3162</v>
      </c>
      <c r="CU537" s="995" t="s">
        <v>3588</v>
      </c>
      <c r="CV537" s="999" t="s">
        <v>3589</v>
      </c>
    </row>
    <row r="538" spans="91:100">
      <c r="CM538" s="996"/>
      <c r="CN538" s="995" t="s">
        <v>3785</v>
      </c>
      <c r="CO538" s="995" t="s">
        <v>11</v>
      </c>
      <c r="CP538" s="995" t="s">
        <v>1008</v>
      </c>
      <c r="CQ538" s="995" t="s">
        <v>3786</v>
      </c>
      <c r="CR538" s="995" t="s">
        <v>3786</v>
      </c>
      <c r="CS538" s="995" t="s">
        <v>3161</v>
      </c>
      <c r="CT538" s="995" t="s">
        <v>3162</v>
      </c>
      <c r="CU538" s="995" t="s">
        <v>3588</v>
      </c>
      <c r="CV538" s="999" t="s">
        <v>3589</v>
      </c>
    </row>
    <row r="539" spans="91:100">
      <c r="CM539" s="996"/>
      <c r="CN539" s="995" t="s">
        <v>3787</v>
      </c>
      <c r="CO539" s="995" t="s">
        <v>11</v>
      </c>
      <c r="CP539" s="995" t="s">
        <v>1008</v>
      </c>
      <c r="CQ539" s="995" t="s">
        <v>3788</v>
      </c>
      <c r="CR539" s="995" t="s">
        <v>3788</v>
      </c>
      <c r="CS539" s="995" t="s">
        <v>3161</v>
      </c>
      <c r="CT539" s="995" t="s">
        <v>3162</v>
      </c>
      <c r="CU539" s="995" t="s">
        <v>3588</v>
      </c>
      <c r="CV539" s="999" t="s">
        <v>3589</v>
      </c>
    </row>
    <row r="540" spans="91:100">
      <c r="CM540" s="996"/>
      <c r="CN540" s="995" t="s">
        <v>3789</v>
      </c>
      <c r="CO540" s="995" t="s">
        <v>11</v>
      </c>
      <c r="CP540" s="995" t="s">
        <v>1008</v>
      </c>
      <c r="CQ540" s="995" t="s">
        <v>3790</v>
      </c>
      <c r="CR540" s="995" t="s">
        <v>3790</v>
      </c>
      <c r="CS540" s="995" t="s">
        <v>3161</v>
      </c>
      <c r="CT540" s="995" t="s">
        <v>3162</v>
      </c>
      <c r="CU540" s="995" t="s">
        <v>3588</v>
      </c>
      <c r="CV540" s="999" t="s">
        <v>3589</v>
      </c>
    </row>
    <row r="541" spans="91:100">
      <c r="CM541" s="996"/>
      <c r="CN541" s="995" t="s">
        <v>3791</v>
      </c>
      <c r="CO541" s="995" t="s">
        <v>11</v>
      </c>
      <c r="CP541" s="995" t="s">
        <v>1008</v>
      </c>
      <c r="CQ541" s="995" t="s">
        <v>3792</v>
      </c>
      <c r="CR541" s="995" t="s">
        <v>3792</v>
      </c>
      <c r="CS541" s="995" t="s">
        <v>3161</v>
      </c>
      <c r="CT541" s="995" t="s">
        <v>3162</v>
      </c>
      <c r="CU541" s="995" t="s">
        <v>3588</v>
      </c>
      <c r="CV541" s="999" t="s">
        <v>3589</v>
      </c>
    </row>
    <row r="542" spans="91:100">
      <c r="CM542" s="996"/>
      <c r="CN542" s="995" t="s">
        <v>3793</v>
      </c>
      <c r="CO542" s="995" t="s">
        <v>11</v>
      </c>
      <c r="CP542" s="995" t="s">
        <v>1008</v>
      </c>
      <c r="CQ542" s="995" t="s">
        <v>3794</v>
      </c>
      <c r="CR542" s="995" t="s">
        <v>3794</v>
      </c>
      <c r="CS542" s="995" t="s">
        <v>3161</v>
      </c>
      <c r="CT542" s="995" t="s">
        <v>3162</v>
      </c>
      <c r="CU542" s="995" t="s">
        <v>3588</v>
      </c>
      <c r="CV542" s="999" t="s">
        <v>3589</v>
      </c>
    </row>
    <row r="543" spans="91:100">
      <c r="CM543" s="996"/>
      <c r="CN543" s="995" t="s">
        <v>3795</v>
      </c>
      <c r="CO543" s="995" t="s">
        <v>11</v>
      </c>
      <c r="CP543" s="995" t="s">
        <v>1008</v>
      </c>
      <c r="CQ543" s="995" t="s">
        <v>3796</v>
      </c>
      <c r="CR543" s="995" t="s">
        <v>3796</v>
      </c>
      <c r="CS543" s="995" t="s">
        <v>3161</v>
      </c>
      <c r="CT543" s="995" t="s">
        <v>3162</v>
      </c>
      <c r="CU543" s="995" t="s">
        <v>3588</v>
      </c>
      <c r="CV543" s="999" t="s">
        <v>3589</v>
      </c>
    </row>
    <row r="544" spans="91:100">
      <c r="CM544" s="996"/>
      <c r="CN544" s="995" t="s">
        <v>3797</v>
      </c>
      <c r="CO544" s="995" t="s">
        <v>11</v>
      </c>
      <c r="CP544" s="995" t="s">
        <v>1008</v>
      </c>
      <c r="CQ544" s="995" t="s">
        <v>3798</v>
      </c>
      <c r="CR544" s="995" t="s">
        <v>3798</v>
      </c>
      <c r="CS544" s="995" t="s">
        <v>3161</v>
      </c>
      <c r="CT544" s="995" t="s">
        <v>3162</v>
      </c>
      <c r="CU544" s="995" t="s">
        <v>3588</v>
      </c>
      <c r="CV544" s="999" t="s">
        <v>3589</v>
      </c>
    </row>
    <row r="545" spans="91:100">
      <c r="CM545" s="996"/>
      <c r="CN545" s="995" t="s">
        <v>3799</v>
      </c>
      <c r="CO545" s="995" t="s">
        <v>11</v>
      </c>
      <c r="CP545" s="995" t="s">
        <v>1008</v>
      </c>
      <c r="CQ545" s="995" t="s">
        <v>3800</v>
      </c>
      <c r="CR545" s="995" t="s">
        <v>3800</v>
      </c>
      <c r="CS545" s="995" t="s">
        <v>2653</v>
      </c>
      <c r="CT545" s="995" t="s">
        <v>3670</v>
      </c>
      <c r="CU545" s="995" t="s">
        <v>2655</v>
      </c>
      <c r="CV545" s="999" t="s">
        <v>2656</v>
      </c>
    </row>
    <row r="546" spans="91:100">
      <c r="CM546" s="996"/>
      <c r="CN546" s="995" t="s">
        <v>3801</v>
      </c>
      <c r="CO546" s="995" t="s">
        <v>11</v>
      </c>
      <c r="CP546" s="995" t="s">
        <v>1008</v>
      </c>
      <c r="CQ546" s="995" t="s">
        <v>2050</v>
      </c>
      <c r="CR546" s="995" t="s">
        <v>2050</v>
      </c>
      <c r="CS546" s="995" t="s">
        <v>2653</v>
      </c>
      <c r="CT546" s="995" t="s">
        <v>3670</v>
      </c>
      <c r="CU546" s="995" t="s">
        <v>2655</v>
      </c>
      <c r="CV546" s="999" t="s">
        <v>2656</v>
      </c>
    </row>
    <row r="547" spans="91:100">
      <c r="CM547" s="996"/>
      <c r="CN547" s="995" t="s">
        <v>3802</v>
      </c>
      <c r="CO547" s="995" t="s">
        <v>11</v>
      </c>
      <c r="CP547" s="995" t="s">
        <v>1008</v>
      </c>
      <c r="CQ547" s="995" t="s">
        <v>3803</v>
      </c>
      <c r="CR547" s="995" t="s">
        <v>3803</v>
      </c>
      <c r="CS547" s="995" t="s">
        <v>2653</v>
      </c>
      <c r="CT547" s="995" t="s">
        <v>3670</v>
      </c>
      <c r="CU547" s="995" t="s">
        <v>2655</v>
      </c>
      <c r="CV547" s="999" t="s">
        <v>2656</v>
      </c>
    </row>
    <row r="548" spans="91:100">
      <c r="CM548" s="996"/>
      <c r="CN548" s="995" t="s">
        <v>3804</v>
      </c>
      <c r="CO548" s="995" t="s">
        <v>11</v>
      </c>
      <c r="CP548" s="995" t="s">
        <v>1008</v>
      </c>
      <c r="CQ548" s="995" t="s">
        <v>3805</v>
      </c>
      <c r="CR548" s="995" t="s">
        <v>3805</v>
      </c>
      <c r="CS548" s="995" t="s">
        <v>3161</v>
      </c>
      <c r="CT548" s="995" t="s">
        <v>3162</v>
      </c>
      <c r="CU548" s="995" t="s">
        <v>3588</v>
      </c>
      <c r="CV548" s="999" t="s">
        <v>3589</v>
      </c>
    </row>
    <row r="549" spans="91:100">
      <c r="CM549" s="996"/>
      <c r="CN549" s="995" t="s">
        <v>3806</v>
      </c>
      <c r="CO549" s="995" t="s">
        <v>11</v>
      </c>
      <c r="CP549" s="995" t="s">
        <v>1008</v>
      </c>
      <c r="CQ549" s="995" t="s">
        <v>3807</v>
      </c>
      <c r="CR549" s="995" t="s">
        <v>3807</v>
      </c>
      <c r="CS549" s="995" t="s">
        <v>3161</v>
      </c>
      <c r="CT549" s="995" t="s">
        <v>3162</v>
      </c>
      <c r="CU549" s="995" t="s">
        <v>3588</v>
      </c>
      <c r="CV549" s="999" t="s">
        <v>3589</v>
      </c>
    </row>
    <row r="550" spans="91:100">
      <c r="CM550" s="996"/>
      <c r="CN550" s="995" t="s">
        <v>3808</v>
      </c>
      <c r="CO550" s="995" t="s">
        <v>11</v>
      </c>
      <c r="CP550" s="995" t="s">
        <v>1008</v>
      </c>
      <c r="CQ550" s="995" t="s">
        <v>3809</v>
      </c>
      <c r="CR550" s="995" t="s">
        <v>3809</v>
      </c>
      <c r="CS550" s="995" t="s">
        <v>3161</v>
      </c>
      <c r="CT550" s="995" t="s">
        <v>3162</v>
      </c>
      <c r="CU550" s="995" t="s">
        <v>3588</v>
      </c>
      <c r="CV550" s="999" t="s">
        <v>3589</v>
      </c>
    </row>
    <row r="551" spans="91:100">
      <c r="CM551" s="996"/>
      <c r="CN551" s="995" t="s">
        <v>3810</v>
      </c>
      <c r="CO551" s="995" t="s">
        <v>11</v>
      </c>
      <c r="CP551" s="995" t="s">
        <v>1008</v>
      </c>
      <c r="CQ551" s="995" t="s">
        <v>3811</v>
      </c>
      <c r="CR551" s="995" t="s">
        <v>3811</v>
      </c>
      <c r="CS551" s="995" t="s">
        <v>3161</v>
      </c>
      <c r="CT551" s="995" t="s">
        <v>3162</v>
      </c>
      <c r="CU551" s="995" t="s">
        <v>3588</v>
      </c>
      <c r="CV551" s="999" t="s">
        <v>3589</v>
      </c>
    </row>
    <row r="552" spans="91:100">
      <c r="CM552" s="996"/>
      <c r="CN552" s="995" t="s">
        <v>3812</v>
      </c>
      <c r="CO552" s="995" t="s">
        <v>11</v>
      </c>
      <c r="CP552" s="995" t="s">
        <v>1008</v>
      </c>
      <c r="CQ552" s="995" t="s">
        <v>3813</v>
      </c>
      <c r="CR552" s="995" t="s">
        <v>3813</v>
      </c>
      <c r="CS552" s="995" t="s">
        <v>3161</v>
      </c>
      <c r="CT552" s="995" t="s">
        <v>3162</v>
      </c>
      <c r="CU552" s="995" t="s">
        <v>3588</v>
      </c>
      <c r="CV552" s="999" t="s">
        <v>3589</v>
      </c>
    </row>
    <row r="553" spans="91:100">
      <c r="CM553" s="996"/>
      <c r="CN553" s="995" t="s">
        <v>3814</v>
      </c>
      <c r="CO553" s="995" t="s">
        <v>11</v>
      </c>
      <c r="CP553" s="995" t="s">
        <v>1008</v>
      </c>
      <c r="CQ553" s="995" t="s">
        <v>3815</v>
      </c>
      <c r="CR553" s="995" t="s">
        <v>3815</v>
      </c>
      <c r="CS553" s="995" t="s">
        <v>2653</v>
      </c>
      <c r="CT553" s="995" t="s">
        <v>3670</v>
      </c>
      <c r="CU553" s="995" t="s">
        <v>2655</v>
      </c>
      <c r="CV553" s="999" t="s">
        <v>2656</v>
      </c>
    </row>
    <row r="554" spans="91:100">
      <c r="CM554" s="996"/>
      <c r="CN554" s="995" t="s">
        <v>3816</v>
      </c>
      <c r="CO554" s="995" t="s">
        <v>11</v>
      </c>
      <c r="CP554" s="995" t="s">
        <v>1008</v>
      </c>
      <c r="CQ554" s="995" t="s">
        <v>2390</v>
      </c>
      <c r="CR554" s="995" t="s">
        <v>2390</v>
      </c>
      <c r="CS554" s="995" t="s">
        <v>2653</v>
      </c>
      <c r="CT554" s="995" t="s">
        <v>3670</v>
      </c>
      <c r="CU554" s="995" t="s">
        <v>2655</v>
      </c>
      <c r="CV554" s="999" t="s">
        <v>2656</v>
      </c>
    </row>
    <row r="555" spans="91:100">
      <c r="CM555" s="996"/>
      <c r="CN555" s="995" t="s">
        <v>3817</v>
      </c>
      <c r="CO555" s="995" t="s">
        <v>11</v>
      </c>
      <c r="CP555" s="995" t="s">
        <v>1008</v>
      </c>
      <c r="CQ555" s="995" t="s">
        <v>3818</v>
      </c>
      <c r="CR555" s="995" t="s">
        <v>3818</v>
      </c>
      <c r="CS555" s="995" t="s">
        <v>3161</v>
      </c>
      <c r="CT555" s="995" t="s">
        <v>3162</v>
      </c>
      <c r="CU555" s="995" t="s">
        <v>3588</v>
      </c>
      <c r="CV555" s="999" t="s">
        <v>3589</v>
      </c>
    </row>
    <row r="556" spans="91:100">
      <c r="CM556" s="996"/>
      <c r="CN556" s="995" t="s">
        <v>3819</v>
      </c>
      <c r="CO556" s="995" t="s">
        <v>11</v>
      </c>
      <c r="CP556" s="995" t="s">
        <v>1008</v>
      </c>
      <c r="CQ556" s="995" t="s">
        <v>3820</v>
      </c>
      <c r="CR556" s="995" t="s">
        <v>3820</v>
      </c>
      <c r="CS556" s="995" t="s">
        <v>3161</v>
      </c>
      <c r="CT556" s="995" t="s">
        <v>3162</v>
      </c>
      <c r="CU556" s="995" t="s">
        <v>3588</v>
      </c>
      <c r="CV556" s="999" t="s">
        <v>3589</v>
      </c>
    </row>
    <row r="557" spans="91:100">
      <c r="CM557" s="996"/>
      <c r="CN557" s="995" t="s">
        <v>3821</v>
      </c>
      <c r="CO557" s="995" t="s">
        <v>11</v>
      </c>
      <c r="CP557" s="995" t="s">
        <v>1008</v>
      </c>
      <c r="CQ557" s="995" t="s">
        <v>2544</v>
      </c>
      <c r="CR557" s="995" t="s">
        <v>2544</v>
      </c>
      <c r="CS557" s="995" t="s">
        <v>3161</v>
      </c>
      <c r="CT557" s="995" t="s">
        <v>3162</v>
      </c>
      <c r="CU557" s="995" t="s">
        <v>3588</v>
      </c>
      <c r="CV557" s="999" t="s">
        <v>3589</v>
      </c>
    </row>
    <row r="558" spans="91:100">
      <c r="CM558" s="996"/>
      <c r="CN558" s="995" t="s">
        <v>3822</v>
      </c>
      <c r="CO558" s="995" t="s">
        <v>11</v>
      </c>
      <c r="CP558" s="995" t="s">
        <v>1008</v>
      </c>
      <c r="CQ558" s="995" t="s">
        <v>3823</v>
      </c>
      <c r="CR558" s="995" t="s">
        <v>3823</v>
      </c>
      <c r="CS558" s="995" t="s">
        <v>3161</v>
      </c>
      <c r="CT558" s="995" t="s">
        <v>3162</v>
      </c>
      <c r="CU558" s="995" t="s">
        <v>3588</v>
      </c>
      <c r="CV558" s="999" t="s">
        <v>3589</v>
      </c>
    </row>
    <row r="559" spans="91:100">
      <c r="CM559" s="996"/>
      <c r="CN559" s="995" t="s">
        <v>3824</v>
      </c>
      <c r="CO559" s="995" t="s">
        <v>11</v>
      </c>
      <c r="CP559" s="995" t="s">
        <v>1008</v>
      </c>
      <c r="CQ559" s="995" t="s">
        <v>3825</v>
      </c>
      <c r="CR559" s="995" t="s">
        <v>3825</v>
      </c>
      <c r="CS559" s="995" t="s">
        <v>3161</v>
      </c>
      <c r="CT559" s="995" t="s">
        <v>3162</v>
      </c>
      <c r="CU559" s="995" t="s">
        <v>3588</v>
      </c>
      <c r="CV559" s="999" t="s">
        <v>3589</v>
      </c>
    </row>
    <row r="560" spans="91:100">
      <c r="CM560" s="996"/>
      <c r="CN560" s="995" t="s">
        <v>3826</v>
      </c>
      <c r="CO560" s="995" t="s">
        <v>11</v>
      </c>
      <c r="CP560" s="995" t="s">
        <v>1008</v>
      </c>
      <c r="CQ560" s="995" t="s">
        <v>105</v>
      </c>
      <c r="CR560" s="995" t="s">
        <v>105</v>
      </c>
      <c r="CS560" s="995" t="s">
        <v>3161</v>
      </c>
      <c r="CT560" s="995" t="s">
        <v>3162</v>
      </c>
      <c r="CU560" s="995" t="s">
        <v>3588</v>
      </c>
      <c r="CV560" s="999" t="s">
        <v>3589</v>
      </c>
    </row>
    <row r="561" spans="91:100">
      <c r="CM561" s="996"/>
      <c r="CN561" s="995" t="s">
        <v>3827</v>
      </c>
      <c r="CO561" s="995" t="s">
        <v>11</v>
      </c>
      <c r="CP561" s="995" t="s">
        <v>1008</v>
      </c>
      <c r="CQ561" s="995" t="s">
        <v>3828</v>
      </c>
      <c r="CR561" s="995" t="s">
        <v>3828</v>
      </c>
      <c r="CS561" s="995" t="s">
        <v>3161</v>
      </c>
      <c r="CT561" s="995" t="s">
        <v>3162</v>
      </c>
      <c r="CU561" s="995" t="s">
        <v>3588</v>
      </c>
      <c r="CV561" s="999" t="s">
        <v>3589</v>
      </c>
    </row>
    <row r="562" spans="91:100">
      <c r="CM562" s="996"/>
      <c r="CN562" s="995" t="s">
        <v>3829</v>
      </c>
      <c r="CO562" s="995" t="s">
        <v>11</v>
      </c>
      <c r="CP562" s="995" t="s">
        <v>1008</v>
      </c>
      <c r="CQ562" s="995" t="s">
        <v>3830</v>
      </c>
      <c r="CR562" s="995" t="s">
        <v>3830</v>
      </c>
      <c r="CS562" s="995" t="s">
        <v>3161</v>
      </c>
      <c r="CT562" s="995" t="s">
        <v>3162</v>
      </c>
      <c r="CU562" s="995" t="s">
        <v>3588</v>
      </c>
      <c r="CV562" s="999" t="s">
        <v>3589</v>
      </c>
    </row>
    <row r="563" spans="91:100">
      <c r="CM563" s="996"/>
      <c r="CN563" s="995" t="s">
        <v>3831</v>
      </c>
      <c r="CO563" s="995" t="s">
        <v>11</v>
      </c>
      <c r="CP563" s="995" t="s">
        <v>1008</v>
      </c>
      <c r="CQ563" s="995" t="s">
        <v>3832</v>
      </c>
      <c r="CR563" s="995" t="s">
        <v>3832</v>
      </c>
      <c r="CS563" s="995" t="s">
        <v>3161</v>
      </c>
      <c r="CT563" s="995" t="s">
        <v>3162</v>
      </c>
      <c r="CU563" s="995" t="s">
        <v>3588</v>
      </c>
      <c r="CV563" s="999" t="s">
        <v>3589</v>
      </c>
    </row>
    <row r="564" spans="91:100">
      <c r="CM564" s="996"/>
      <c r="CN564" s="995" t="s">
        <v>3833</v>
      </c>
      <c r="CO564" s="995" t="s">
        <v>11</v>
      </c>
      <c r="CP564" s="995" t="s">
        <v>1008</v>
      </c>
      <c r="CQ564" s="995" t="s">
        <v>3834</v>
      </c>
      <c r="CR564" s="995" t="s">
        <v>3834</v>
      </c>
      <c r="CS564" s="995" t="s">
        <v>3161</v>
      </c>
      <c r="CT564" s="995" t="s">
        <v>3162</v>
      </c>
      <c r="CU564" s="995" t="s">
        <v>3588</v>
      </c>
      <c r="CV564" s="999" t="s">
        <v>3589</v>
      </c>
    </row>
    <row r="565" spans="91:100">
      <c r="CM565" s="996"/>
      <c r="CN565" s="995" t="s">
        <v>3835</v>
      </c>
      <c r="CO565" s="995" t="s">
        <v>11</v>
      </c>
      <c r="CP565" s="995" t="s">
        <v>1008</v>
      </c>
      <c r="CQ565" s="995" t="s">
        <v>3836</v>
      </c>
      <c r="CR565" s="995" t="s">
        <v>3836</v>
      </c>
      <c r="CS565" s="995" t="s">
        <v>3161</v>
      </c>
      <c r="CT565" s="995" t="s">
        <v>3162</v>
      </c>
      <c r="CU565" s="995" t="s">
        <v>3588</v>
      </c>
      <c r="CV565" s="999" t="s">
        <v>3589</v>
      </c>
    </row>
    <row r="566" spans="91:100">
      <c r="CM566" s="996"/>
      <c r="CN566" s="995" t="s">
        <v>3837</v>
      </c>
      <c r="CO566" s="995" t="s">
        <v>11</v>
      </c>
      <c r="CP566" s="995" t="s">
        <v>1008</v>
      </c>
      <c r="CQ566" s="995" t="s">
        <v>3838</v>
      </c>
      <c r="CR566" s="995" t="s">
        <v>3838</v>
      </c>
      <c r="CS566" s="995" t="s">
        <v>3161</v>
      </c>
      <c r="CT566" s="995" t="s">
        <v>3162</v>
      </c>
      <c r="CU566" s="995" t="s">
        <v>3588</v>
      </c>
      <c r="CV566" s="999" t="s">
        <v>3589</v>
      </c>
    </row>
    <row r="567" spans="91:100">
      <c r="CM567" s="996"/>
      <c r="CN567" s="995" t="s">
        <v>3839</v>
      </c>
      <c r="CO567" s="995" t="s">
        <v>11</v>
      </c>
      <c r="CP567" s="995" t="s">
        <v>1008</v>
      </c>
      <c r="CQ567" s="995" t="s">
        <v>3840</v>
      </c>
      <c r="CR567" s="995" t="s">
        <v>3840</v>
      </c>
      <c r="CS567" s="995" t="s">
        <v>3161</v>
      </c>
      <c r="CT567" s="995" t="s">
        <v>3162</v>
      </c>
      <c r="CU567" s="995" t="s">
        <v>3588</v>
      </c>
      <c r="CV567" s="999" t="s">
        <v>3589</v>
      </c>
    </row>
    <row r="568" spans="91:100">
      <c r="CM568" s="996"/>
      <c r="CN568" s="995" t="s">
        <v>3841</v>
      </c>
      <c r="CO568" s="995" t="s">
        <v>11</v>
      </c>
      <c r="CP568" s="995" t="s">
        <v>1008</v>
      </c>
      <c r="CQ568" s="995" t="s">
        <v>3842</v>
      </c>
      <c r="CR568" s="995" t="s">
        <v>3842</v>
      </c>
      <c r="CS568" s="995" t="s">
        <v>3161</v>
      </c>
      <c r="CT568" s="995" t="s">
        <v>3162</v>
      </c>
      <c r="CU568" s="995" t="s">
        <v>3588</v>
      </c>
      <c r="CV568" s="999" t="s">
        <v>3589</v>
      </c>
    </row>
    <row r="569" spans="91:100">
      <c r="CM569" s="996"/>
      <c r="CN569" s="995" t="s">
        <v>3843</v>
      </c>
      <c r="CO569" s="995" t="s">
        <v>11</v>
      </c>
      <c r="CP569" s="995" t="s">
        <v>1008</v>
      </c>
      <c r="CQ569" s="995" t="s">
        <v>3844</v>
      </c>
      <c r="CR569" s="995" t="s">
        <v>3844</v>
      </c>
      <c r="CS569" s="995" t="s">
        <v>3161</v>
      </c>
      <c r="CT569" s="995" t="s">
        <v>3162</v>
      </c>
      <c r="CU569" s="995" t="s">
        <v>3588</v>
      </c>
      <c r="CV569" s="999" t="s">
        <v>3589</v>
      </c>
    </row>
    <row r="570" spans="91:100">
      <c r="CM570" s="996"/>
      <c r="CN570" s="995" t="s">
        <v>3845</v>
      </c>
      <c r="CO570" s="995" t="s">
        <v>11</v>
      </c>
      <c r="CP570" s="995" t="s">
        <v>1008</v>
      </c>
      <c r="CQ570" s="995" t="s">
        <v>3846</v>
      </c>
      <c r="CR570" s="995" t="s">
        <v>3846</v>
      </c>
      <c r="CS570" s="995" t="s">
        <v>3161</v>
      </c>
      <c r="CT570" s="995" t="s">
        <v>3162</v>
      </c>
      <c r="CU570" s="995" t="s">
        <v>3588</v>
      </c>
      <c r="CV570" s="999" t="s">
        <v>3589</v>
      </c>
    </row>
    <row r="571" spans="91:100">
      <c r="CM571" s="996"/>
      <c r="CN571" s="995" t="s">
        <v>3847</v>
      </c>
      <c r="CO571" s="995" t="s">
        <v>11</v>
      </c>
      <c r="CP571" s="995" t="s">
        <v>1008</v>
      </c>
      <c r="CQ571" s="995" t="s">
        <v>3848</v>
      </c>
      <c r="CR571" s="995" t="s">
        <v>3848</v>
      </c>
      <c r="CS571" s="995" t="s">
        <v>3161</v>
      </c>
      <c r="CT571" s="995" t="s">
        <v>3162</v>
      </c>
      <c r="CU571" s="995" t="s">
        <v>3588</v>
      </c>
      <c r="CV571" s="999" t="s">
        <v>3589</v>
      </c>
    </row>
    <row r="572" spans="91:100">
      <c r="CM572" s="996"/>
      <c r="CN572" s="995" t="s">
        <v>3849</v>
      </c>
      <c r="CO572" s="995" t="s">
        <v>11</v>
      </c>
      <c r="CP572" s="995" t="s">
        <v>1008</v>
      </c>
      <c r="CQ572" s="995" t="s">
        <v>3850</v>
      </c>
      <c r="CR572" s="995" t="s">
        <v>3850</v>
      </c>
      <c r="CS572" s="995" t="s">
        <v>3161</v>
      </c>
      <c r="CT572" s="995" t="s">
        <v>3162</v>
      </c>
      <c r="CU572" s="995" t="s">
        <v>3588</v>
      </c>
      <c r="CV572" s="999" t="s">
        <v>3589</v>
      </c>
    </row>
    <row r="573" spans="91:100">
      <c r="CM573" s="996"/>
      <c r="CN573" s="995" t="s">
        <v>3851</v>
      </c>
      <c r="CO573" s="995" t="s">
        <v>11</v>
      </c>
      <c r="CP573" s="995" t="s">
        <v>1008</v>
      </c>
      <c r="CQ573" s="995" t="s">
        <v>3852</v>
      </c>
      <c r="CR573" s="995" t="s">
        <v>3852</v>
      </c>
      <c r="CS573" s="995" t="s">
        <v>3161</v>
      </c>
      <c r="CT573" s="995" t="s">
        <v>3162</v>
      </c>
      <c r="CU573" s="995" t="s">
        <v>3588</v>
      </c>
      <c r="CV573" s="999" t="s">
        <v>3589</v>
      </c>
    </row>
    <row r="574" spans="91:100">
      <c r="CM574" s="996"/>
      <c r="CN574" s="995" t="s">
        <v>3853</v>
      </c>
      <c r="CO574" s="995" t="s">
        <v>11</v>
      </c>
      <c r="CP574" s="995" t="s">
        <v>1008</v>
      </c>
      <c r="CQ574" s="995" t="s">
        <v>3854</v>
      </c>
      <c r="CR574" s="995" t="s">
        <v>3854</v>
      </c>
      <c r="CS574" s="995" t="s">
        <v>3161</v>
      </c>
      <c r="CT574" s="995" t="s">
        <v>3162</v>
      </c>
      <c r="CU574" s="995" t="s">
        <v>3588</v>
      </c>
      <c r="CV574" s="999" t="s">
        <v>3589</v>
      </c>
    </row>
    <row r="575" spans="91:100">
      <c r="CM575" s="996"/>
      <c r="CN575" s="995" t="s">
        <v>3855</v>
      </c>
      <c r="CO575" s="995" t="s">
        <v>11</v>
      </c>
      <c r="CP575" s="995" t="s">
        <v>1008</v>
      </c>
      <c r="CQ575" s="995" t="s">
        <v>3856</v>
      </c>
      <c r="CR575" s="995" t="s">
        <v>3856</v>
      </c>
      <c r="CS575" s="995" t="s">
        <v>3161</v>
      </c>
      <c r="CT575" s="995" t="s">
        <v>3162</v>
      </c>
      <c r="CU575" s="995" t="s">
        <v>3588</v>
      </c>
      <c r="CV575" s="999" t="s">
        <v>3589</v>
      </c>
    </row>
    <row r="576" spans="91:100">
      <c r="CM576" s="996"/>
      <c r="CN576" s="995" t="s">
        <v>3857</v>
      </c>
      <c r="CO576" s="995" t="s">
        <v>11</v>
      </c>
      <c r="CP576" s="995" t="s">
        <v>1008</v>
      </c>
      <c r="CQ576" s="995" t="s">
        <v>3858</v>
      </c>
      <c r="CR576" s="995" t="s">
        <v>3858</v>
      </c>
      <c r="CS576" s="995" t="s">
        <v>3161</v>
      </c>
      <c r="CT576" s="995" t="s">
        <v>3162</v>
      </c>
      <c r="CU576" s="995" t="s">
        <v>3588</v>
      </c>
      <c r="CV576" s="999" t="s">
        <v>3589</v>
      </c>
    </row>
    <row r="577" spans="91:100">
      <c r="CM577" s="996"/>
      <c r="CN577" s="995" t="s">
        <v>3859</v>
      </c>
      <c r="CO577" s="995" t="s">
        <v>11</v>
      </c>
      <c r="CP577" s="995" t="s">
        <v>1008</v>
      </c>
      <c r="CQ577" s="995" t="s">
        <v>3860</v>
      </c>
      <c r="CR577" s="995" t="s">
        <v>3860</v>
      </c>
      <c r="CS577" s="995" t="s">
        <v>3161</v>
      </c>
      <c r="CT577" s="995" t="s">
        <v>3162</v>
      </c>
      <c r="CU577" s="995" t="s">
        <v>3588</v>
      </c>
      <c r="CV577" s="999" t="s">
        <v>3589</v>
      </c>
    </row>
    <row r="578" spans="91:100">
      <c r="CM578" s="996"/>
      <c r="CN578" s="995" t="s">
        <v>3861</v>
      </c>
      <c r="CO578" s="995" t="s">
        <v>11</v>
      </c>
      <c r="CP578" s="995" t="s">
        <v>1008</v>
      </c>
      <c r="CQ578" s="995" t="s">
        <v>3862</v>
      </c>
      <c r="CR578" s="995" t="s">
        <v>3862</v>
      </c>
      <c r="CS578" s="995" t="s">
        <v>3161</v>
      </c>
      <c r="CT578" s="995" t="s">
        <v>3162</v>
      </c>
      <c r="CU578" s="995" t="s">
        <v>3588</v>
      </c>
      <c r="CV578" s="999" t="s">
        <v>3589</v>
      </c>
    </row>
    <row r="579" spans="91:100">
      <c r="CM579" s="996"/>
      <c r="CN579" s="995" t="s">
        <v>3863</v>
      </c>
      <c r="CO579" s="995" t="s">
        <v>11</v>
      </c>
      <c r="CP579" s="995" t="s">
        <v>1008</v>
      </c>
      <c r="CQ579" s="995" t="s">
        <v>3864</v>
      </c>
      <c r="CR579" s="995" t="s">
        <v>3864</v>
      </c>
      <c r="CS579" s="995" t="s">
        <v>3161</v>
      </c>
      <c r="CT579" s="995" t="s">
        <v>3162</v>
      </c>
      <c r="CU579" s="995" t="s">
        <v>3588</v>
      </c>
      <c r="CV579" s="999" t="s">
        <v>3589</v>
      </c>
    </row>
    <row r="580" spans="91:100">
      <c r="CM580" s="996"/>
      <c r="CN580" s="995" t="s">
        <v>3865</v>
      </c>
      <c r="CO580" s="995" t="s">
        <v>11</v>
      </c>
      <c r="CP580" s="995" t="s">
        <v>1008</v>
      </c>
      <c r="CQ580" s="995" t="s">
        <v>3866</v>
      </c>
      <c r="CR580" s="995" t="s">
        <v>3866</v>
      </c>
      <c r="CS580" s="995" t="s">
        <v>3161</v>
      </c>
      <c r="CT580" s="995" t="s">
        <v>3162</v>
      </c>
      <c r="CU580" s="995" t="s">
        <v>3588</v>
      </c>
      <c r="CV580" s="999" t="s">
        <v>3589</v>
      </c>
    </row>
    <row r="581" spans="91:100">
      <c r="CM581" s="996"/>
      <c r="CN581" s="995" t="s">
        <v>3867</v>
      </c>
      <c r="CO581" s="995" t="s">
        <v>11</v>
      </c>
      <c r="CP581" s="995" t="s">
        <v>1008</v>
      </c>
      <c r="CQ581" s="995" t="s">
        <v>3868</v>
      </c>
      <c r="CR581" s="995" t="s">
        <v>3868</v>
      </c>
      <c r="CS581" s="995" t="s">
        <v>3161</v>
      </c>
      <c r="CT581" s="995" t="s">
        <v>3162</v>
      </c>
      <c r="CU581" s="995" t="s">
        <v>3588</v>
      </c>
      <c r="CV581" s="999" t="s">
        <v>3589</v>
      </c>
    </row>
    <row r="582" spans="91:100">
      <c r="CM582" s="996"/>
      <c r="CN582" s="995" t="s">
        <v>3869</v>
      </c>
      <c r="CO582" s="995" t="s">
        <v>11</v>
      </c>
      <c r="CP582" s="995" t="s">
        <v>1008</v>
      </c>
      <c r="CQ582" s="995" t="s">
        <v>3870</v>
      </c>
      <c r="CR582" s="995" t="s">
        <v>3870</v>
      </c>
      <c r="CS582" s="995" t="s">
        <v>3161</v>
      </c>
      <c r="CT582" s="995" t="s">
        <v>3162</v>
      </c>
      <c r="CU582" s="995" t="s">
        <v>3588</v>
      </c>
      <c r="CV582" s="999" t="s">
        <v>3589</v>
      </c>
    </row>
    <row r="583" spans="91:100">
      <c r="CM583" s="996"/>
      <c r="CN583" s="995" t="s">
        <v>3871</v>
      </c>
      <c r="CO583" s="995" t="s">
        <v>11</v>
      </c>
      <c r="CP583" s="995" t="s">
        <v>1008</v>
      </c>
      <c r="CQ583" s="995" t="s">
        <v>3872</v>
      </c>
      <c r="CR583" s="995" t="s">
        <v>3872</v>
      </c>
      <c r="CS583" s="995" t="s">
        <v>3161</v>
      </c>
      <c r="CT583" s="995" t="s">
        <v>3162</v>
      </c>
      <c r="CU583" s="995" t="s">
        <v>3588</v>
      </c>
      <c r="CV583" s="999" t="s">
        <v>3589</v>
      </c>
    </row>
    <row r="584" spans="91:100">
      <c r="CM584" s="996"/>
      <c r="CN584" s="995" t="s">
        <v>3873</v>
      </c>
      <c r="CO584" s="995" t="s">
        <v>11</v>
      </c>
      <c r="CP584" s="995" t="s">
        <v>1008</v>
      </c>
      <c r="CQ584" s="995" t="s">
        <v>3874</v>
      </c>
      <c r="CR584" s="995" t="s">
        <v>3874</v>
      </c>
      <c r="CS584" s="995" t="s">
        <v>3161</v>
      </c>
      <c r="CT584" s="995" t="s">
        <v>3162</v>
      </c>
      <c r="CU584" s="995" t="s">
        <v>3588</v>
      </c>
      <c r="CV584" s="999" t="s">
        <v>3589</v>
      </c>
    </row>
    <row r="585" spans="91:100">
      <c r="CM585" s="996"/>
      <c r="CN585" s="995" t="s">
        <v>3875</v>
      </c>
      <c r="CO585" s="995" t="s">
        <v>11</v>
      </c>
      <c r="CP585" s="995" t="s">
        <v>1008</v>
      </c>
      <c r="CQ585" s="995" t="s">
        <v>3876</v>
      </c>
      <c r="CR585" s="995" t="s">
        <v>3876</v>
      </c>
      <c r="CS585" s="995" t="s">
        <v>3161</v>
      </c>
      <c r="CT585" s="995" t="s">
        <v>3162</v>
      </c>
      <c r="CU585" s="995" t="s">
        <v>3588</v>
      </c>
      <c r="CV585" s="999" t="s">
        <v>3589</v>
      </c>
    </row>
    <row r="586" spans="91:100">
      <c r="CM586" s="996"/>
      <c r="CN586" s="995" t="s">
        <v>3877</v>
      </c>
      <c r="CO586" s="995" t="s">
        <v>11</v>
      </c>
      <c r="CP586" s="995" t="s">
        <v>1008</v>
      </c>
      <c r="CQ586" s="995" t="s">
        <v>3878</v>
      </c>
      <c r="CR586" s="995" t="s">
        <v>3878</v>
      </c>
      <c r="CS586" s="995" t="s">
        <v>3161</v>
      </c>
      <c r="CT586" s="995" t="s">
        <v>3162</v>
      </c>
      <c r="CU586" s="995" t="s">
        <v>3588</v>
      </c>
      <c r="CV586" s="999" t="s">
        <v>3589</v>
      </c>
    </row>
    <row r="587" spans="91:100">
      <c r="CM587" s="996"/>
      <c r="CN587" s="995" t="s">
        <v>3879</v>
      </c>
      <c r="CO587" s="995" t="s">
        <v>11</v>
      </c>
      <c r="CP587" s="995" t="s">
        <v>1008</v>
      </c>
      <c r="CQ587" s="995" t="s">
        <v>3880</v>
      </c>
      <c r="CR587" s="995" t="s">
        <v>3880</v>
      </c>
      <c r="CS587" s="995" t="s">
        <v>3161</v>
      </c>
      <c r="CT587" s="995" t="s">
        <v>3162</v>
      </c>
      <c r="CU587" s="995" t="s">
        <v>3588</v>
      </c>
      <c r="CV587" s="999" t="s">
        <v>3589</v>
      </c>
    </row>
    <row r="588" spans="91:100">
      <c r="CM588" s="996"/>
      <c r="CN588" s="995" t="s">
        <v>3881</v>
      </c>
      <c r="CO588" s="995" t="s">
        <v>11</v>
      </c>
      <c r="CP588" s="995" t="s">
        <v>1008</v>
      </c>
      <c r="CQ588" s="995" t="s">
        <v>3882</v>
      </c>
      <c r="CR588" s="995" t="s">
        <v>3882</v>
      </c>
      <c r="CS588" s="995" t="s">
        <v>3161</v>
      </c>
      <c r="CT588" s="995" t="s">
        <v>3162</v>
      </c>
      <c r="CU588" s="995" t="s">
        <v>3588</v>
      </c>
      <c r="CV588" s="999" t="s">
        <v>3589</v>
      </c>
    </row>
    <row r="589" spans="91:100">
      <c r="CM589" s="996"/>
      <c r="CN589" s="995" t="s">
        <v>3883</v>
      </c>
      <c r="CO589" s="995" t="s">
        <v>11</v>
      </c>
      <c r="CP589" s="995" t="s">
        <v>1008</v>
      </c>
      <c r="CQ589" s="995" t="s">
        <v>3884</v>
      </c>
      <c r="CR589" s="995" t="s">
        <v>3884</v>
      </c>
      <c r="CS589" s="995" t="s">
        <v>3161</v>
      </c>
      <c r="CT589" s="995" t="s">
        <v>3162</v>
      </c>
      <c r="CU589" s="995" t="s">
        <v>3588</v>
      </c>
      <c r="CV589" s="999" t="s">
        <v>3589</v>
      </c>
    </row>
    <row r="590" spans="91:100">
      <c r="CM590" s="996"/>
      <c r="CN590" s="995" t="s">
        <v>3885</v>
      </c>
      <c r="CO590" s="995" t="s">
        <v>11</v>
      </c>
      <c r="CP590" s="995" t="s">
        <v>1008</v>
      </c>
      <c r="CQ590" s="995" t="s">
        <v>2545</v>
      </c>
      <c r="CR590" s="995" t="s">
        <v>2545</v>
      </c>
      <c r="CS590" s="995" t="s">
        <v>3161</v>
      </c>
      <c r="CT590" s="995" t="s">
        <v>3162</v>
      </c>
      <c r="CU590" s="995" t="s">
        <v>3588</v>
      </c>
      <c r="CV590" s="999" t="s">
        <v>3589</v>
      </c>
    </row>
    <row r="591" spans="91:100">
      <c r="CM591" s="996"/>
      <c r="CN591" s="995" t="s">
        <v>3886</v>
      </c>
      <c r="CO591" s="995" t="s">
        <v>11</v>
      </c>
      <c r="CP591" s="995" t="s">
        <v>1008</v>
      </c>
      <c r="CQ591" s="995" t="s">
        <v>3887</v>
      </c>
      <c r="CR591" s="995" t="s">
        <v>3887</v>
      </c>
      <c r="CS591" s="995" t="s">
        <v>3161</v>
      </c>
      <c r="CT591" s="995" t="s">
        <v>3162</v>
      </c>
      <c r="CU591" s="995" t="s">
        <v>3588</v>
      </c>
      <c r="CV591" s="999" t="s">
        <v>3589</v>
      </c>
    </row>
    <row r="592" spans="91:100">
      <c r="CM592" s="996"/>
      <c r="CN592" s="995" t="s">
        <v>3888</v>
      </c>
      <c r="CO592" s="995" t="s">
        <v>11</v>
      </c>
      <c r="CP592" s="995" t="s">
        <v>1008</v>
      </c>
      <c r="CQ592" s="995" t="s">
        <v>3889</v>
      </c>
      <c r="CR592" s="995" t="s">
        <v>3889</v>
      </c>
      <c r="CS592" s="995" t="s">
        <v>3161</v>
      </c>
      <c r="CT592" s="995" t="s">
        <v>3162</v>
      </c>
      <c r="CU592" s="995" t="s">
        <v>3588</v>
      </c>
      <c r="CV592" s="999" t="s">
        <v>3589</v>
      </c>
    </row>
    <row r="593" spans="91:100">
      <c r="CM593" s="996"/>
      <c r="CN593" s="995" t="s">
        <v>3890</v>
      </c>
      <c r="CO593" s="995" t="s">
        <v>11</v>
      </c>
      <c r="CP593" s="995" t="s">
        <v>1008</v>
      </c>
      <c r="CQ593" s="995" t="s">
        <v>3891</v>
      </c>
      <c r="CR593" s="995" t="s">
        <v>3891</v>
      </c>
      <c r="CS593" s="995" t="s">
        <v>3161</v>
      </c>
      <c r="CT593" s="995" t="s">
        <v>3162</v>
      </c>
      <c r="CU593" s="995" t="s">
        <v>3588</v>
      </c>
      <c r="CV593" s="999" t="s">
        <v>3589</v>
      </c>
    </row>
    <row r="594" spans="91:100">
      <c r="CM594" s="996"/>
      <c r="CN594" s="995" t="s">
        <v>3892</v>
      </c>
      <c r="CO594" s="995" t="s">
        <v>11</v>
      </c>
      <c r="CP594" s="995" t="s">
        <v>1008</v>
      </c>
      <c r="CQ594" s="995" t="s">
        <v>3893</v>
      </c>
      <c r="CR594" s="995" t="s">
        <v>3893</v>
      </c>
      <c r="CS594" s="995" t="s">
        <v>3161</v>
      </c>
      <c r="CT594" s="995" t="s">
        <v>3162</v>
      </c>
      <c r="CU594" s="995" t="s">
        <v>3588</v>
      </c>
      <c r="CV594" s="999" t="s">
        <v>3589</v>
      </c>
    </row>
    <row r="595" spans="91:100">
      <c r="CM595" s="996"/>
      <c r="CN595" s="995" t="s">
        <v>3894</v>
      </c>
      <c r="CO595" s="995" t="s">
        <v>11</v>
      </c>
      <c r="CP595" s="995" t="s">
        <v>1008</v>
      </c>
      <c r="CQ595" s="995" t="s">
        <v>2547</v>
      </c>
      <c r="CR595" s="995" t="s">
        <v>2547</v>
      </c>
      <c r="CS595" s="995" t="s">
        <v>2653</v>
      </c>
      <c r="CT595" s="995" t="s">
        <v>3670</v>
      </c>
      <c r="CU595" s="995" t="s">
        <v>2655</v>
      </c>
      <c r="CV595" s="999" t="s">
        <v>2656</v>
      </c>
    </row>
    <row r="596" spans="91:100">
      <c r="CM596" s="996"/>
      <c r="CN596" s="995" t="s">
        <v>3895</v>
      </c>
      <c r="CO596" s="995" t="s">
        <v>11</v>
      </c>
      <c r="CP596" s="995" t="s">
        <v>1008</v>
      </c>
      <c r="CQ596" s="995" t="s">
        <v>3896</v>
      </c>
      <c r="CR596" s="995" t="s">
        <v>3896</v>
      </c>
      <c r="CS596" s="995" t="s">
        <v>3161</v>
      </c>
      <c r="CT596" s="995" t="s">
        <v>3162</v>
      </c>
      <c r="CU596" s="995" t="s">
        <v>3588</v>
      </c>
      <c r="CV596" s="999" t="s">
        <v>3589</v>
      </c>
    </row>
    <row r="597" spans="91:100">
      <c r="CM597" s="996"/>
      <c r="CN597" s="995" t="s">
        <v>3897</v>
      </c>
      <c r="CO597" s="995" t="s">
        <v>11</v>
      </c>
      <c r="CP597" s="995" t="s">
        <v>1008</v>
      </c>
      <c r="CQ597" s="995" t="s">
        <v>3898</v>
      </c>
      <c r="CR597" s="995" t="s">
        <v>3898</v>
      </c>
      <c r="CS597" s="995" t="s">
        <v>3161</v>
      </c>
      <c r="CT597" s="995" t="s">
        <v>3162</v>
      </c>
      <c r="CU597" s="995" t="s">
        <v>3588</v>
      </c>
      <c r="CV597" s="999" t="s">
        <v>3589</v>
      </c>
    </row>
    <row r="598" spans="91:100">
      <c r="CM598" s="996"/>
      <c r="CN598" s="995" t="s">
        <v>3899</v>
      </c>
      <c r="CO598" s="995" t="s">
        <v>11</v>
      </c>
      <c r="CP598" s="995" t="s">
        <v>1008</v>
      </c>
      <c r="CQ598" s="995" t="s">
        <v>3900</v>
      </c>
      <c r="CR598" s="995" t="s">
        <v>3900</v>
      </c>
      <c r="CS598" s="995" t="s">
        <v>3161</v>
      </c>
      <c r="CT598" s="995" t="s">
        <v>3162</v>
      </c>
      <c r="CU598" s="995" t="s">
        <v>3588</v>
      </c>
      <c r="CV598" s="999" t="s">
        <v>3589</v>
      </c>
    </row>
    <row r="599" spans="91:100">
      <c r="CM599" s="996"/>
      <c r="CN599" s="995" t="s">
        <v>3901</v>
      </c>
      <c r="CO599" s="995" t="s">
        <v>11</v>
      </c>
      <c r="CP599" s="995" t="s">
        <v>1008</v>
      </c>
      <c r="CQ599" s="995" t="s">
        <v>3902</v>
      </c>
      <c r="CR599" s="995" t="s">
        <v>3902</v>
      </c>
      <c r="CS599" s="995" t="s">
        <v>3161</v>
      </c>
      <c r="CT599" s="995" t="s">
        <v>3162</v>
      </c>
      <c r="CU599" s="995" t="s">
        <v>3588</v>
      </c>
      <c r="CV599" s="999" t="s">
        <v>3589</v>
      </c>
    </row>
    <row r="600" spans="91:100">
      <c r="CM600" s="996"/>
      <c r="CN600" s="995" t="s">
        <v>3903</v>
      </c>
      <c r="CO600" s="995" t="s">
        <v>11</v>
      </c>
      <c r="CP600" s="995" t="s">
        <v>1008</v>
      </c>
      <c r="CQ600" s="995" t="s">
        <v>3904</v>
      </c>
      <c r="CR600" s="995" t="s">
        <v>3904</v>
      </c>
      <c r="CS600" s="995" t="s">
        <v>3161</v>
      </c>
      <c r="CT600" s="995" t="s">
        <v>3162</v>
      </c>
      <c r="CU600" s="995" t="s">
        <v>3588</v>
      </c>
      <c r="CV600" s="999" t="s">
        <v>3589</v>
      </c>
    </row>
    <row r="601" spans="91:100">
      <c r="CM601" s="996"/>
      <c r="CN601" s="995" t="s">
        <v>3905</v>
      </c>
      <c r="CO601" s="995" t="s">
        <v>11</v>
      </c>
      <c r="CP601" s="995" t="s">
        <v>1008</v>
      </c>
      <c r="CQ601" s="995" t="s">
        <v>3906</v>
      </c>
      <c r="CR601" s="995" t="s">
        <v>3906</v>
      </c>
      <c r="CS601" s="995" t="s">
        <v>3161</v>
      </c>
      <c r="CT601" s="995" t="s">
        <v>3162</v>
      </c>
      <c r="CU601" s="995" t="s">
        <v>3588</v>
      </c>
      <c r="CV601" s="999" t="s">
        <v>3589</v>
      </c>
    </row>
    <row r="602" spans="91:100">
      <c r="CM602" s="996"/>
      <c r="CN602" s="995" t="s">
        <v>3907</v>
      </c>
      <c r="CO602" s="995" t="s">
        <v>11</v>
      </c>
      <c r="CP602" s="995" t="s">
        <v>1008</v>
      </c>
      <c r="CQ602" s="995" t="s">
        <v>3908</v>
      </c>
      <c r="CR602" s="995" t="s">
        <v>3908</v>
      </c>
      <c r="CS602" s="995" t="s">
        <v>3161</v>
      </c>
      <c r="CT602" s="995" t="s">
        <v>3162</v>
      </c>
      <c r="CU602" s="995" t="s">
        <v>3588</v>
      </c>
      <c r="CV602" s="999" t="s">
        <v>3589</v>
      </c>
    </row>
    <row r="603" spans="91:100">
      <c r="CM603" s="996"/>
      <c r="CN603" s="995" t="s">
        <v>3909</v>
      </c>
      <c r="CO603" s="995" t="s">
        <v>11</v>
      </c>
      <c r="CP603" s="995" t="s">
        <v>1008</v>
      </c>
      <c r="CQ603" s="995" t="s">
        <v>3910</v>
      </c>
      <c r="CR603" s="995" t="s">
        <v>3910</v>
      </c>
      <c r="CS603" s="995" t="s">
        <v>3161</v>
      </c>
      <c r="CT603" s="995" t="s">
        <v>3162</v>
      </c>
      <c r="CU603" s="995" t="s">
        <v>3588</v>
      </c>
      <c r="CV603" s="999" t="s">
        <v>3589</v>
      </c>
    </row>
    <row r="604" spans="91:100">
      <c r="CM604" s="996"/>
      <c r="CN604" s="995" t="s">
        <v>3911</v>
      </c>
      <c r="CO604" s="995" t="s">
        <v>11</v>
      </c>
      <c r="CP604" s="995" t="s">
        <v>1008</v>
      </c>
      <c r="CQ604" s="995" t="s">
        <v>3912</v>
      </c>
      <c r="CR604" s="995" t="s">
        <v>3912</v>
      </c>
      <c r="CS604" s="995" t="s">
        <v>3161</v>
      </c>
      <c r="CT604" s="995" t="s">
        <v>3162</v>
      </c>
      <c r="CU604" s="995" t="s">
        <v>3588</v>
      </c>
      <c r="CV604" s="999" t="s">
        <v>3589</v>
      </c>
    </row>
    <row r="605" spans="91:100">
      <c r="CM605" s="996"/>
      <c r="CN605" s="995" t="s">
        <v>3913</v>
      </c>
      <c r="CO605" s="995" t="s">
        <v>11</v>
      </c>
      <c r="CP605" s="995" t="s">
        <v>1008</v>
      </c>
      <c r="CQ605" s="995" t="s">
        <v>3914</v>
      </c>
      <c r="CR605" s="995" t="s">
        <v>3914</v>
      </c>
      <c r="CS605" s="995" t="s">
        <v>3161</v>
      </c>
      <c r="CT605" s="995" t="s">
        <v>3162</v>
      </c>
      <c r="CU605" s="995" t="s">
        <v>3588</v>
      </c>
      <c r="CV605" s="999" t="s">
        <v>3589</v>
      </c>
    </row>
    <row r="606" spans="91:100">
      <c r="CM606" s="996"/>
      <c r="CN606" s="995" t="s">
        <v>3915</v>
      </c>
      <c r="CO606" s="995" t="s">
        <v>11</v>
      </c>
      <c r="CP606" s="995" t="s">
        <v>1008</v>
      </c>
      <c r="CQ606" s="995" t="s">
        <v>3916</v>
      </c>
      <c r="CR606" s="995" t="s">
        <v>3916</v>
      </c>
      <c r="CS606" s="995" t="s">
        <v>3161</v>
      </c>
      <c r="CT606" s="995" t="s">
        <v>3162</v>
      </c>
      <c r="CU606" s="995" t="s">
        <v>3588</v>
      </c>
      <c r="CV606" s="999" t="s">
        <v>3589</v>
      </c>
    </row>
    <row r="607" spans="91:100">
      <c r="CM607" s="996"/>
      <c r="CN607" s="995" t="s">
        <v>3917</v>
      </c>
      <c r="CO607" s="995" t="s">
        <v>11</v>
      </c>
      <c r="CP607" s="995" t="s">
        <v>1008</v>
      </c>
      <c r="CQ607" s="995" t="s">
        <v>3918</v>
      </c>
      <c r="CR607" s="995" t="s">
        <v>3918</v>
      </c>
      <c r="CS607" s="995" t="s">
        <v>3161</v>
      </c>
      <c r="CT607" s="995" t="s">
        <v>3162</v>
      </c>
      <c r="CU607" s="995" t="s">
        <v>3588</v>
      </c>
      <c r="CV607" s="999" t="s">
        <v>3589</v>
      </c>
    </row>
    <row r="608" spans="91:100">
      <c r="CM608" s="996"/>
      <c r="CN608" s="995" t="s">
        <v>3919</v>
      </c>
      <c r="CO608" s="995" t="s">
        <v>11</v>
      </c>
      <c r="CP608" s="995" t="s">
        <v>1008</v>
      </c>
      <c r="CQ608" s="995" t="s">
        <v>3920</v>
      </c>
      <c r="CR608" s="995" t="s">
        <v>3920</v>
      </c>
      <c r="CS608" s="995" t="s">
        <v>3161</v>
      </c>
      <c r="CT608" s="995" t="s">
        <v>3162</v>
      </c>
      <c r="CU608" s="995" t="s">
        <v>3588</v>
      </c>
      <c r="CV608" s="999" t="s">
        <v>3589</v>
      </c>
    </row>
    <row r="609" spans="91:100">
      <c r="CM609" s="996"/>
      <c r="CN609" s="995" t="s">
        <v>3921</v>
      </c>
      <c r="CO609" s="995" t="s">
        <v>11</v>
      </c>
      <c r="CP609" s="995" t="s">
        <v>1008</v>
      </c>
      <c r="CQ609" s="995" t="s">
        <v>3922</v>
      </c>
      <c r="CR609" s="995" t="s">
        <v>3922</v>
      </c>
      <c r="CS609" s="995" t="s">
        <v>3161</v>
      </c>
      <c r="CT609" s="995" t="s">
        <v>3162</v>
      </c>
      <c r="CU609" s="995" t="s">
        <v>3588</v>
      </c>
      <c r="CV609" s="999" t="s">
        <v>3589</v>
      </c>
    </row>
    <row r="610" spans="91:100">
      <c r="CM610" s="996"/>
      <c r="CN610" s="995" t="s">
        <v>3923</v>
      </c>
      <c r="CO610" s="995" t="s">
        <v>11</v>
      </c>
      <c r="CP610" s="995" t="s">
        <v>1008</v>
      </c>
      <c r="CQ610" s="995" t="s">
        <v>3924</v>
      </c>
      <c r="CR610" s="995" t="s">
        <v>3924</v>
      </c>
      <c r="CS610" s="995" t="s">
        <v>3161</v>
      </c>
      <c r="CT610" s="995" t="s">
        <v>3162</v>
      </c>
      <c r="CU610" s="995" t="s">
        <v>3588</v>
      </c>
      <c r="CV610" s="999" t="s">
        <v>3589</v>
      </c>
    </row>
    <row r="611" spans="91:100">
      <c r="CM611" s="996"/>
      <c r="CN611" s="995" t="s">
        <v>3925</v>
      </c>
      <c r="CO611" s="995" t="s">
        <v>11</v>
      </c>
      <c r="CP611" s="995" t="s">
        <v>1008</v>
      </c>
      <c r="CQ611" s="995" t="s">
        <v>3926</v>
      </c>
      <c r="CR611" s="995" t="s">
        <v>3926</v>
      </c>
      <c r="CS611" s="995" t="s">
        <v>3161</v>
      </c>
      <c r="CT611" s="995" t="s">
        <v>3162</v>
      </c>
      <c r="CU611" s="995" t="s">
        <v>3588</v>
      </c>
      <c r="CV611" s="999" t="s">
        <v>3589</v>
      </c>
    </row>
    <row r="612" spans="91:100">
      <c r="CM612" s="996"/>
      <c r="CN612" s="995" t="s">
        <v>3927</v>
      </c>
      <c r="CO612" s="995" t="s">
        <v>11</v>
      </c>
      <c r="CP612" s="995" t="s">
        <v>1008</v>
      </c>
      <c r="CQ612" s="995" t="s">
        <v>612</v>
      </c>
      <c r="CR612" s="995" t="s">
        <v>612</v>
      </c>
      <c r="CS612" s="995" t="s">
        <v>2724</v>
      </c>
      <c r="CT612" s="995" t="s">
        <v>2725</v>
      </c>
      <c r="CU612" s="995" t="s">
        <v>2655</v>
      </c>
      <c r="CV612" s="999" t="s">
        <v>2726</v>
      </c>
    </row>
    <row r="613" spans="91:100">
      <c r="CM613" s="996"/>
      <c r="CN613" s="995" t="s">
        <v>3928</v>
      </c>
      <c r="CO613" s="995" t="s">
        <v>11</v>
      </c>
      <c r="CP613" s="995" t="s">
        <v>1008</v>
      </c>
      <c r="CQ613" s="995" t="s">
        <v>3929</v>
      </c>
      <c r="CR613" s="995" t="s">
        <v>3929</v>
      </c>
      <c r="CS613" s="995" t="s">
        <v>3161</v>
      </c>
      <c r="CT613" s="995" t="s">
        <v>3162</v>
      </c>
      <c r="CU613" s="995" t="s">
        <v>3588</v>
      </c>
      <c r="CV613" s="999" t="s">
        <v>3589</v>
      </c>
    </row>
    <row r="614" spans="91:100">
      <c r="CM614" s="996"/>
      <c r="CN614" s="995" t="s">
        <v>3930</v>
      </c>
      <c r="CO614" s="995" t="s">
        <v>11</v>
      </c>
      <c r="CP614" s="995" t="s">
        <v>1008</v>
      </c>
      <c r="CQ614" s="995" t="s">
        <v>3931</v>
      </c>
      <c r="CR614" s="995" t="s">
        <v>3931</v>
      </c>
      <c r="CS614" s="995" t="s">
        <v>3161</v>
      </c>
      <c r="CT614" s="995" t="s">
        <v>3162</v>
      </c>
      <c r="CU614" s="995" t="s">
        <v>3588</v>
      </c>
      <c r="CV614" s="999" t="s">
        <v>3589</v>
      </c>
    </row>
    <row r="615" spans="91:100">
      <c r="CM615" s="996"/>
      <c r="CN615" s="995" t="s">
        <v>3932</v>
      </c>
      <c r="CO615" s="995" t="s">
        <v>11</v>
      </c>
      <c r="CP615" s="995" t="s">
        <v>1008</v>
      </c>
      <c r="CQ615" s="995" t="s">
        <v>3933</v>
      </c>
      <c r="CR615" s="995" t="s">
        <v>3933</v>
      </c>
      <c r="CS615" s="995" t="s">
        <v>3161</v>
      </c>
      <c r="CT615" s="995" t="s">
        <v>3162</v>
      </c>
      <c r="CU615" s="995" t="s">
        <v>3588</v>
      </c>
      <c r="CV615" s="999" t="s">
        <v>3589</v>
      </c>
    </row>
    <row r="616" spans="91:100">
      <c r="CM616" s="996"/>
      <c r="CN616" s="995" t="s">
        <v>3934</v>
      </c>
      <c r="CO616" s="995" t="s">
        <v>11</v>
      </c>
      <c r="CP616" s="995" t="s">
        <v>1008</v>
      </c>
      <c r="CQ616" s="995" t="s">
        <v>3935</v>
      </c>
      <c r="CR616" s="995" t="s">
        <v>3935</v>
      </c>
      <c r="CS616" s="995" t="s">
        <v>3161</v>
      </c>
      <c r="CT616" s="995" t="s">
        <v>3162</v>
      </c>
      <c r="CU616" s="995" t="s">
        <v>3588</v>
      </c>
      <c r="CV616" s="999" t="s">
        <v>3589</v>
      </c>
    </row>
    <row r="617" spans="91:100">
      <c r="CM617" s="996"/>
      <c r="CN617" s="995" t="s">
        <v>3936</v>
      </c>
      <c r="CO617" s="995" t="s">
        <v>11</v>
      </c>
      <c r="CP617" s="995" t="s">
        <v>1008</v>
      </c>
      <c r="CQ617" s="995" t="s">
        <v>3937</v>
      </c>
      <c r="CR617" s="995" t="s">
        <v>3937</v>
      </c>
      <c r="CS617" s="995" t="s">
        <v>3161</v>
      </c>
      <c r="CT617" s="995" t="s">
        <v>3162</v>
      </c>
      <c r="CU617" s="995" t="s">
        <v>3588</v>
      </c>
      <c r="CV617" s="999" t="s">
        <v>3589</v>
      </c>
    </row>
    <row r="618" spans="91:100">
      <c r="CM618" s="996"/>
      <c r="CN618" s="995" t="s">
        <v>3938</v>
      </c>
      <c r="CO618" s="995" t="s">
        <v>11</v>
      </c>
      <c r="CP618" s="995" t="s">
        <v>1008</v>
      </c>
      <c r="CQ618" s="995" t="s">
        <v>3939</v>
      </c>
      <c r="CR618" s="995" t="s">
        <v>3939</v>
      </c>
      <c r="CS618" s="995" t="s">
        <v>3161</v>
      </c>
      <c r="CT618" s="995" t="s">
        <v>3162</v>
      </c>
      <c r="CU618" s="995" t="s">
        <v>3588</v>
      </c>
      <c r="CV618" s="999" t="s">
        <v>3589</v>
      </c>
    </row>
    <row r="619" spans="91:100">
      <c r="CM619" s="996"/>
      <c r="CN619" s="995" t="s">
        <v>3940</v>
      </c>
      <c r="CO619" s="995" t="s">
        <v>11</v>
      </c>
      <c r="CP619" s="995" t="s">
        <v>1008</v>
      </c>
      <c r="CQ619" s="995" t="s">
        <v>2548</v>
      </c>
      <c r="CR619" s="995" t="s">
        <v>2548</v>
      </c>
      <c r="CS619" s="995" t="s">
        <v>3161</v>
      </c>
      <c r="CT619" s="995" t="s">
        <v>3162</v>
      </c>
      <c r="CU619" s="995" t="s">
        <v>3588</v>
      </c>
      <c r="CV619" s="999" t="s">
        <v>3589</v>
      </c>
    </row>
    <row r="620" spans="91:100">
      <c r="CM620" s="996"/>
      <c r="CN620" s="995" t="s">
        <v>3941</v>
      </c>
      <c r="CO620" s="995" t="s">
        <v>11</v>
      </c>
      <c r="CP620" s="995" t="s">
        <v>1008</v>
      </c>
      <c r="CQ620" s="995" t="s">
        <v>3942</v>
      </c>
      <c r="CR620" s="995" t="s">
        <v>3942</v>
      </c>
      <c r="CS620" s="995" t="s">
        <v>3161</v>
      </c>
      <c r="CT620" s="995" t="s">
        <v>3162</v>
      </c>
      <c r="CU620" s="995" t="s">
        <v>3588</v>
      </c>
      <c r="CV620" s="999" t="s">
        <v>3589</v>
      </c>
    </row>
    <row r="621" spans="91:100">
      <c r="CM621" s="996"/>
      <c r="CN621" s="995" t="s">
        <v>3943</v>
      </c>
      <c r="CO621" s="995" t="s">
        <v>11</v>
      </c>
      <c r="CP621" s="995" t="s">
        <v>1008</v>
      </c>
      <c r="CQ621" s="995" t="s">
        <v>3944</v>
      </c>
      <c r="CR621" s="995" t="s">
        <v>3944</v>
      </c>
      <c r="CS621" s="995" t="s">
        <v>3161</v>
      </c>
      <c r="CT621" s="995" t="s">
        <v>3162</v>
      </c>
      <c r="CU621" s="995" t="s">
        <v>3588</v>
      </c>
      <c r="CV621" s="999" t="s">
        <v>3589</v>
      </c>
    </row>
    <row r="622" spans="91:100">
      <c r="CM622" s="996"/>
      <c r="CN622" s="995" t="s">
        <v>3945</v>
      </c>
      <c r="CO622" s="995" t="s">
        <v>11</v>
      </c>
      <c r="CP622" s="995" t="s">
        <v>1008</v>
      </c>
      <c r="CQ622" s="995" t="s">
        <v>3946</v>
      </c>
      <c r="CR622" s="995" t="s">
        <v>3946</v>
      </c>
      <c r="CS622" s="995" t="s">
        <v>3161</v>
      </c>
      <c r="CT622" s="995" t="s">
        <v>3162</v>
      </c>
      <c r="CU622" s="995" t="s">
        <v>3588</v>
      </c>
      <c r="CV622" s="999" t="s">
        <v>3589</v>
      </c>
    </row>
    <row r="623" spans="91:100">
      <c r="CM623" s="996"/>
      <c r="CN623" s="995" t="s">
        <v>3947</v>
      </c>
      <c r="CO623" s="995" t="s">
        <v>11</v>
      </c>
      <c r="CP623" s="995" t="s">
        <v>1008</v>
      </c>
      <c r="CQ623" s="995" t="s">
        <v>3948</v>
      </c>
      <c r="CR623" s="995" t="s">
        <v>3948</v>
      </c>
      <c r="CS623" s="995" t="s">
        <v>3161</v>
      </c>
      <c r="CT623" s="995" t="s">
        <v>3162</v>
      </c>
      <c r="CU623" s="995" t="s">
        <v>3588</v>
      </c>
      <c r="CV623" s="999" t="s">
        <v>3589</v>
      </c>
    </row>
    <row r="624" spans="91:100">
      <c r="CM624" s="996"/>
      <c r="CN624" s="995" t="s">
        <v>3949</v>
      </c>
      <c r="CO624" s="995" t="s">
        <v>11</v>
      </c>
      <c r="CP624" s="995" t="s">
        <v>1008</v>
      </c>
      <c r="CQ624" s="995" t="s">
        <v>3950</v>
      </c>
      <c r="CR624" s="995" t="s">
        <v>3950</v>
      </c>
      <c r="CS624" s="995" t="s">
        <v>3161</v>
      </c>
      <c r="CT624" s="995" t="s">
        <v>3162</v>
      </c>
      <c r="CU624" s="995" t="s">
        <v>3588</v>
      </c>
      <c r="CV624" s="999" t="s">
        <v>3589</v>
      </c>
    </row>
    <row r="625" spans="91:100">
      <c r="CM625" s="996"/>
      <c r="CN625" s="995" t="s">
        <v>3951</v>
      </c>
      <c r="CO625" s="995" t="s">
        <v>11</v>
      </c>
      <c r="CP625" s="995" t="s">
        <v>1008</v>
      </c>
      <c r="CQ625" s="995" t="s">
        <v>3952</v>
      </c>
      <c r="CR625" s="995" t="s">
        <v>3952</v>
      </c>
      <c r="CS625" s="995" t="s">
        <v>3161</v>
      </c>
      <c r="CT625" s="995" t="s">
        <v>3162</v>
      </c>
      <c r="CU625" s="995" t="s">
        <v>3588</v>
      </c>
      <c r="CV625" s="999" t="s">
        <v>3589</v>
      </c>
    </row>
    <row r="626" spans="91:100">
      <c r="CM626" s="996"/>
      <c r="CN626" s="995" t="s">
        <v>3953</v>
      </c>
      <c r="CO626" s="995" t="s">
        <v>11</v>
      </c>
      <c r="CP626" s="995" t="s">
        <v>1008</v>
      </c>
      <c r="CQ626" s="995" t="s">
        <v>3954</v>
      </c>
      <c r="CR626" s="995" t="s">
        <v>3954</v>
      </c>
      <c r="CS626" s="995" t="s">
        <v>3161</v>
      </c>
      <c r="CT626" s="995" t="s">
        <v>3162</v>
      </c>
      <c r="CU626" s="995" t="s">
        <v>3588</v>
      </c>
      <c r="CV626" s="999" t="s">
        <v>3589</v>
      </c>
    </row>
    <row r="627" spans="91:100">
      <c r="CM627" s="996"/>
      <c r="CN627" s="995" t="s">
        <v>3955</v>
      </c>
      <c r="CO627" s="995" t="s">
        <v>11</v>
      </c>
      <c r="CP627" s="995" t="s">
        <v>1008</v>
      </c>
      <c r="CQ627" s="995" t="s">
        <v>3956</v>
      </c>
      <c r="CR627" s="995" t="s">
        <v>3956</v>
      </c>
      <c r="CS627" s="995" t="s">
        <v>3161</v>
      </c>
      <c r="CT627" s="995" t="s">
        <v>3162</v>
      </c>
      <c r="CU627" s="995" t="s">
        <v>3588</v>
      </c>
      <c r="CV627" s="999" t="s">
        <v>3589</v>
      </c>
    </row>
    <row r="628" spans="91:100">
      <c r="CM628" s="996"/>
      <c r="CN628" s="995" t="s">
        <v>3957</v>
      </c>
      <c r="CO628" s="995" t="s">
        <v>11</v>
      </c>
      <c r="CP628" s="995" t="s">
        <v>1008</v>
      </c>
      <c r="CQ628" s="995" t="s">
        <v>3958</v>
      </c>
      <c r="CR628" s="995" t="s">
        <v>3958</v>
      </c>
      <c r="CS628" s="995" t="s">
        <v>3161</v>
      </c>
      <c r="CT628" s="995" t="s">
        <v>3162</v>
      </c>
      <c r="CU628" s="995" t="s">
        <v>3588</v>
      </c>
      <c r="CV628" s="999" t="s">
        <v>3589</v>
      </c>
    </row>
    <row r="629" spans="91:100">
      <c r="CM629" s="996"/>
      <c r="CN629" s="995" t="s">
        <v>3959</v>
      </c>
      <c r="CO629" s="995" t="s">
        <v>11</v>
      </c>
      <c r="CP629" s="995" t="s">
        <v>1008</v>
      </c>
      <c r="CQ629" s="995" t="s">
        <v>3960</v>
      </c>
      <c r="CR629" s="995" t="s">
        <v>3960</v>
      </c>
      <c r="CS629" s="995" t="s">
        <v>3161</v>
      </c>
      <c r="CT629" s="995" t="s">
        <v>3162</v>
      </c>
      <c r="CU629" s="995" t="s">
        <v>3588</v>
      </c>
      <c r="CV629" s="999" t="s">
        <v>3589</v>
      </c>
    </row>
    <row r="630" spans="91:100">
      <c r="CM630" s="996"/>
      <c r="CN630" s="995" t="s">
        <v>3961</v>
      </c>
      <c r="CO630" s="995" t="s">
        <v>11</v>
      </c>
      <c r="CP630" s="995" t="s">
        <v>1008</v>
      </c>
      <c r="CQ630" s="995" t="s">
        <v>3962</v>
      </c>
      <c r="CR630" s="995" t="s">
        <v>3962</v>
      </c>
      <c r="CS630" s="995" t="s">
        <v>3161</v>
      </c>
      <c r="CT630" s="995" t="s">
        <v>3162</v>
      </c>
      <c r="CU630" s="995" t="s">
        <v>3588</v>
      </c>
      <c r="CV630" s="999" t="s">
        <v>3589</v>
      </c>
    </row>
    <row r="631" spans="91:100">
      <c r="CM631" s="996"/>
      <c r="CN631" s="995" t="s">
        <v>3963</v>
      </c>
      <c r="CO631" s="995" t="s">
        <v>11</v>
      </c>
      <c r="CP631" s="995" t="s">
        <v>1008</v>
      </c>
      <c r="CQ631" s="995" t="s">
        <v>3964</v>
      </c>
      <c r="CR631" s="995" t="s">
        <v>3964</v>
      </c>
      <c r="CS631" s="995" t="s">
        <v>3161</v>
      </c>
      <c r="CT631" s="995" t="s">
        <v>3162</v>
      </c>
      <c r="CU631" s="995" t="s">
        <v>3588</v>
      </c>
      <c r="CV631" s="999" t="s">
        <v>3589</v>
      </c>
    </row>
    <row r="632" spans="91:100">
      <c r="CM632" s="996"/>
      <c r="CN632" s="995" t="s">
        <v>3965</v>
      </c>
      <c r="CO632" s="995" t="s">
        <v>11</v>
      </c>
      <c r="CP632" s="995" t="s">
        <v>1008</v>
      </c>
      <c r="CQ632" s="995" t="s">
        <v>3966</v>
      </c>
      <c r="CR632" s="995" t="s">
        <v>3966</v>
      </c>
      <c r="CS632" s="995" t="s">
        <v>3161</v>
      </c>
      <c r="CT632" s="995" t="s">
        <v>3162</v>
      </c>
      <c r="CU632" s="995" t="s">
        <v>3588</v>
      </c>
      <c r="CV632" s="999" t="s">
        <v>3589</v>
      </c>
    </row>
    <row r="633" spans="91:100">
      <c r="CM633" s="996"/>
      <c r="CN633" s="995" t="s">
        <v>3967</v>
      </c>
      <c r="CO633" s="995" t="s">
        <v>11</v>
      </c>
      <c r="CP633" s="995" t="s">
        <v>1008</v>
      </c>
      <c r="CQ633" s="995" t="s">
        <v>3968</v>
      </c>
      <c r="CR633" s="995" t="s">
        <v>3968</v>
      </c>
      <c r="CS633" s="995" t="s">
        <v>3161</v>
      </c>
      <c r="CT633" s="995" t="s">
        <v>3162</v>
      </c>
      <c r="CU633" s="995" t="s">
        <v>3588</v>
      </c>
      <c r="CV633" s="999" t="s">
        <v>3589</v>
      </c>
    </row>
    <row r="634" spans="91:100">
      <c r="CM634" s="996"/>
      <c r="CN634" s="995" t="s">
        <v>3969</v>
      </c>
      <c r="CO634" s="995" t="s">
        <v>11</v>
      </c>
      <c r="CP634" s="995" t="s">
        <v>1008</v>
      </c>
      <c r="CQ634" s="995" t="s">
        <v>3970</v>
      </c>
      <c r="CR634" s="995" t="s">
        <v>3970</v>
      </c>
      <c r="CS634" s="995" t="s">
        <v>3161</v>
      </c>
      <c r="CT634" s="995" t="s">
        <v>3162</v>
      </c>
      <c r="CU634" s="995" t="s">
        <v>3588</v>
      </c>
      <c r="CV634" s="999" t="s">
        <v>3589</v>
      </c>
    </row>
    <row r="635" spans="91:100">
      <c r="CM635" s="996"/>
      <c r="CN635" s="995" t="s">
        <v>3971</v>
      </c>
      <c r="CO635" s="995" t="s">
        <v>11</v>
      </c>
      <c r="CP635" s="995" t="s">
        <v>1008</v>
      </c>
      <c r="CQ635" s="995" t="s">
        <v>3972</v>
      </c>
      <c r="CR635" s="995" t="s">
        <v>3972</v>
      </c>
      <c r="CS635" s="995" t="s">
        <v>3161</v>
      </c>
      <c r="CT635" s="995" t="s">
        <v>3162</v>
      </c>
      <c r="CU635" s="995" t="s">
        <v>3588</v>
      </c>
      <c r="CV635" s="999" t="s">
        <v>3589</v>
      </c>
    </row>
    <row r="636" spans="91:100">
      <c r="CM636" s="996"/>
      <c r="CN636" s="995" t="s">
        <v>3973</v>
      </c>
      <c r="CO636" s="995" t="s">
        <v>11</v>
      </c>
      <c r="CP636" s="995" t="s">
        <v>1008</v>
      </c>
      <c r="CQ636" s="995" t="s">
        <v>3974</v>
      </c>
      <c r="CR636" s="995" t="s">
        <v>3974</v>
      </c>
      <c r="CS636" s="995" t="s">
        <v>3161</v>
      </c>
      <c r="CT636" s="995" t="s">
        <v>3162</v>
      </c>
      <c r="CU636" s="995" t="s">
        <v>3588</v>
      </c>
      <c r="CV636" s="999" t="s">
        <v>3589</v>
      </c>
    </row>
    <row r="637" spans="91:100">
      <c r="CM637" s="996"/>
      <c r="CN637" s="995" t="s">
        <v>3975</v>
      </c>
      <c r="CO637" s="995" t="s">
        <v>11</v>
      </c>
      <c r="CP637" s="995" t="s">
        <v>1008</v>
      </c>
      <c r="CQ637" s="995" t="s">
        <v>3976</v>
      </c>
      <c r="CR637" s="995" t="s">
        <v>3976</v>
      </c>
      <c r="CS637" s="995" t="s">
        <v>3161</v>
      </c>
      <c r="CT637" s="995" t="s">
        <v>3162</v>
      </c>
      <c r="CU637" s="995" t="s">
        <v>3588</v>
      </c>
      <c r="CV637" s="999" t="s">
        <v>3589</v>
      </c>
    </row>
    <row r="638" spans="91:100">
      <c r="CM638" s="996"/>
      <c r="CN638" s="995" t="s">
        <v>3977</v>
      </c>
      <c r="CO638" s="995" t="s">
        <v>11</v>
      </c>
      <c r="CP638" s="995" t="s">
        <v>1008</v>
      </c>
      <c r="CQ638" s="995" t="s">
        <v>3978</v>
      </c>
      <c r="CR638" s="995" t="s">
        <v>3978</v>
      </c>
      <c r="CS638" s="995" t="s">
        <v>3161</v>
      </c>
      <c r="CT638" s="995" t="s">
        <v>3162</v>
      </c>
      <c r="CU638" s="995" t="s">
        <v>3588</v>
      </c>
      <c r="CV638" s="999" t="s">
        <v>3589</v>
      </c>
    </row>
    <row r="639" spans="91:100">
      <c r="CM639" s="996"/>
      <c r="CN639" s="995" t="s">
        <v>3979</v>
      </c>
      <c r="CO639" s="995" t="s">
        <v>11</v>
      </c>
      <c r="CP639" s="995" t="s">
        <v>1008</v>
      </c>
      <c r="CQ639" s="995" t="s">
        <v>3980</v>
      </c>
      <c r="CR639" s="995" t="s">
        <v>3980</v>
      </c>
      <c r="CS639" s="995" t="s">
        <v>3161</v>
      </c>
      <c r="CT639" s="995" t="s">
        <v>3162</v>
      </c>
      <c r="CU639" s="995" t="s">
        <v>3588</v>
      </c>
      <c r="CV639" s="999" t="s">
        <v>3589</v>
      </c>
    </row>
    <row r="640" spans="91:100">
      <c r="CM640" s="996"/>
      <c r="CN640" s="995" t="s">
        <v>3981</v>
      </c>
      <c r="CO640" s="995" t="s">
        <v>11</v>
      </c>
      <c r="CP640" s="995" t="s">
        <v>1008</v>
      </c>
      <c r="CQ640" s="995" t="s">
        <v>3982</v>
      </c>
      <c r="CR640" s="995" t="s">
        <v>3982</v>
      </c>
      <c r="CS640" s="995" t="s">
        <v>3161</v>
      </c>
      <c r="CT640" s="995" t="s">
        <v>3162</v>
      </c>
      <c r="CU640" s="995" t="s">
        <v>3588</v>
      </c>
      <c r="CV640" s="999" t="s">
        <v>3589</v>
      </c>
    </row>
    <row r="641" spans="91:100">
      <c r="CM641" s="996"/>
      <c r="CN641" s="995" t="s">
        <v>3983</v>
      </c>
      <c r="CO641" s="995" t="s">
        <v>11</v>
      </c>
      <c r="CP641" s="995" t="s">
        <v>1008</v>
      </c>
      <c r="CQ641" s="995" t="s">
        <v>3984</v>
      </c>
      <c r="CR641" s="995" t="s">
        <v>3984</v>
      </c>
      <c r="CS641" s="995" t="s">
        <v>3161</v>
      </c>
      <c r="CT641" s="995" t="s">
        <v>3162</v>
      </c>
      <c r="CU641" s="995" t="s">
        <v>3588</v>
      </c>
      <c r="CV641" s="999" t="s">
        <v>3589</v>
      </c>
    </row>
    <row r="642" spans="91:100">
      <c r="CM642" s="996"/>
      <c r="CN642" s="995" t="s">
        <v>3985</v>
      </c>
      <c r="CO642" s="995" t="s">
        <v>11</v>
      </c>
      <c r="CP642" s="995" t="s">
        <v>1008</v>
      </c>
      <c r="CQ642" s="995" t="s">
        <v>3986</v>
      </c>
      <c r="CR642" s="995" t="s">
        <v>3986</v>
      </c>
      <c r="CS642" s="995" t="s">
        <v>3161</v>
      </c>
      <c r="CT642" s="995" t="s">
        <v>3162</v>
      </c>
      <c r="CU642" s="995" t="s">
        <v>3588</v>
      </c>
      <c r="CV642" s="999" t="s">
        <v>3589</v>
      </c>
    </row>
    <row r="643" spans="91:100">
      <c r="CM643" s="996"/>
      <c r="CN643" s="995" t="s">
        <v>3987</v>
      </c>
      <c r="CO643" s="995" t="s">
        <v>11</v>
      </c>
      <c r="CP643" s="995" t="s">
        <v>1008</v>
      </c>
      <c r="CQ643" s="995" t="s">
        <v>3988</v>
      </c>
      <c r="CR643" s="995" t="s">
        <v>3988</v>
      </c>
      <c r="CS643" s="995" t="s">
        <v>3161</v>
      </c>
      <c r="CT643" s="995" t="s">
        <v>3162</v>
      </c>
      <c r="CU643" s="995" t="s">
        <v>3588</v>
      </c>
      <c r="CV643" s="999" t="s">
        <v>3589</v>
      </c>
    </row>
    <row r="644" spans="91:100">
      <c r="CM644" s="996"/>
      <c r="CN644" s="995" t="s">
        <v>3989</v>
      </c>
      <c r="CO644" s="995" t="s">
        <v>11</v>
      </c>
      <c r="CP644" s="995" t="s">
        <v>1008</v>
      </c>
      <c r="CQ644" s="995" t="s">
        <v>3990</v>
      </c>
      <c r="CR644" s="995" t="s">
        <v>3990</v>
      </c>
      <c r="CS644" s="995" t="s">
        <v>3161</v>
      </c>
      <c r="CT644" s="995" t="s">
        <v>3162</v>
      </c>
      <c r="CU644" s="995" t="s">
        <v>3588</v>
      </c>
      <c r="CV644" s="999" t="s">
        <v>3589</v>
      </c>
    </row>
    <row r="645" spans="91:100">
      <c r="CM645" s="996"/>
      <c r="CN645" s="995" t="s">
        <v>3991</v>
      </c>
      <c r="CO645" s="995" t="s">
        <v>11</v>
      </c>
      <c r="CP645" s="995" t="s">
        <v>1008</v>
      </c>
      <c r="CQ645" s="995" t="s">
        <v>3992</v>
      </c>
      <c r="CR645" s="995" t="s">
        <v>3992</v>
      </c>
      <c r="CS645" s="995" t="s">
        <v>3161</v>
      </c>
      <c r="CT645" s="995" t="s">
        <v>3162</v>
      </c>
      <c r="CU645" s="995" t="s">
        <v>3588</v>
      </c>
      <c r="CV645" s="999" t="s">
        <v>3589</v>
      </c>
    </row>
    <row r="646" spans="91:100">
      <c r="CM646" s="996"/>
      <c r="CN646" s="995" t="s">
        <v>3993</v>
      </c>
      <c r="CO646" s="995" t="s">
        <v>11</v>
      </c>
      <c r="CP646" s="995" t="s">
        <v>1008</v>
      </c>
      <c r="CQ646" s="995" t="s">
        <v>3994</v>
      </c>
      <c r="CR646" s="995" t="s">
        <v>3994</v>
      </c>
      <c r="CS646" s="995" t="s">
        <v>3161</v>
      </c>
      <c r="CT646" s="995" t="s">
        <v>3162</v>
      </c>
      <c r="CU646" s="995" t="s">
        <v>3588</v>
      </c>
      <c r="CV646" s="999" t="s">
        <v>3589</v>
      </c>
    </row>
    <row r="647" spans="91:100">
      <c r="CM647" s="996"/>
      <c r="CN647" s="995" t="s">
        <v>3995</v>
      </c>
      <c r="CO647" s="995" t="s">
        <v>11</v>
      </c>
      <c r="CP647" s="995" t="s">
        <v>1008</v>
      </c>
      <c r="CQ647" s="995" t="s">
        <v>3996</v>
      </c>
      <c r="CR647" s="995" t="s">
        <v>3996</v>
      </c>
      <c r="CS647" s="995" t="s">
        <v>3161</v>
      </c>
      <c r="CT647" s="995" t="s">
        <v>3162</v>
      </c>
      <c r="CU647" s="995" t="s">
        <v>3588</v>
      </c>
      <c r="CV647" s="999" t="s">
        <v>3589</v>
      </c>
    </row>
    <row r="648" spans="91:100">
      <c r="CM648" s="996"/>
      <c r="CN648" s="995" t="s">
        <v>3997</v>
      </c>
      <c r="CO648" s="995" t="s">
        <v>11</v>
      </c>
      <c r="CP648" s="995" t="s">
        <v>1008</v>
      </c>
      <c r="CQ648" s="995" t="s">
        <v>3998</v>
      </c>
      <c r="CR648" s="995" t="s">
        <v>3998</v>
      </c>
      <c r="CS648" s="995" t="s">
        <v>3161</v>
      </c>
      <c r="CT648" s="995" t="s">
        <v>3162</v>
      </c>
      <c r="CU648" s="995" t="s">
        <v>3588</v>
      </c>
      <c r="CV648" s="999" t="s">
        <v>3589</v>
      </c>
    </row>
    <row r="649" spans="91:100">
      <c r="CM649" s="996"/>
      <c r="CN649" s="995" t="s">
        <v>3999</v>
      </c>
      <c r="CO649" s="995" t="s">
        <v>11</v>
      </c>
      <c r="CP649" s="995" t="s">
        <v>1008</v>
      </c>
      <c r="CQ649" s="995" t="s">
        <v>4000</v>
      </c>
      <c r="CR649" s="995" t="s">
        <v>4000</v>
      </c>
      <c r="CS649" s="995" t="s">
        <v>3161</v>
      </c>
      <c r="CT649" s="995" t="s">
        <v>3162</v>
      </c>
      <c r="CU649" s="995" t="s">
        <v>3588</v>
      </c>
      <c r="CV649" s="999" t="s">
        <v>3589</v>
      </c>
    </row>
    <row r="650" spans="91:100">
      <c r="CM650" s="996"/>
      <c r="CN650" s="995" t="s">
        <v>4001</v>
      </c>
      <c r="CO650" s="995" t="s">
        <v>11</v>
      </c>
      <c r="CP650" s="995" t="s">
        <v>1008</v>
      </c>
      <c r="CQ650" s="995" t="s">
        <v>4002</v>
      </c>
      <c r="CR650" s="995" t="s">
        <v>4002</v>
      </c>
      <c r="CS650" s="995" t="s">
        <v>3161</v>
      </c>
      <c r="CT650" s="995" t="s">
        <v>3162</v>
      </c>
      <c r="CU650" s="995" t="s">
        <v>3588</v>
      </c>
      <c r="CV650" s="999" t="s">
        <v>3589</v>
      </c>
    </row>
    <row r="651" spans="91:100">
      <c r="CM651" s="996"/>
      <c r="CN651" s="995" t="s">
        <v>4003</v>
      </c>
      <c r="CO651" s="995" t="s">
        <v>11</v>
      </c>
      <c r="CP651" s="995" t="s">
        <v>1008</v>
      </c>
      <c r="CQ651" s="995" t="s">
        <v>4004</v>
      </c>
      <c r="CR651" s="995" t="s">
        <v>4004</v>
      </c>
      <c r="CS651" s="995" t="s">
        <v>3161</v>
      </c>
      <c r="CT651" s="995" t="s">
        <v>3162</v>
      </c>
      <c r="CU651" s="995" t="s">
        <v>3588</v>
      </c>
      <c r="CV651" s="999" t="s">
        <v>3589</v>
      </c>
    </row>
    <row r="652" spans="91:100">
      <c r="CM652" s="996"/>
      <c r="CN652" s="995" t="s">
        <v>4005</v>
      </c>
      <c r="CO652" s="995" t="s">
        <v>11</v>
      </c>
      <c r="CP652" s="995" t="s">
        <v>1008</v>
      </c>
      <c r="CQ652" s="995" t="s">
        <v>4006</v>
      </c>
      <c r="CR652" s="995" t="s">
        <v>4006</v>
      </c>
      <c r="CS652" s="995" t="s">
        <v>3161</v>
      </c>
      <c r="CT652" s="995" t="s">
        <v>3162</v>
      </c>
      <c r="CU652" s="995" t="s">
        <v>3588</v>
      </c>
      <c r="CV652" s="999" t="s">
        <v>3589</v>
      </c>
    </row>
    <row r="653" spans="91:100">
      <c r="CM653" s="996"/>
      <c r="CN653" s="995" t="s">
        <v>4007</v>
      </c>
      <c r="CO653" s="995" t="s">
        <v>11</v>
      </c>
      <c r="CP653" s="995" t="s">
        <v>1008</v>
      </c>
      <c r="CQ653" s="995" t="s">
        <v>4008</v>
      </c>
      <c r="CR653" s="995" t="s">
        <v>4008</v>
      </c>
      <c r="CS653" s="995" t="s">
        <v>3161</v>
      </c>
      <c r="CT653" s="995" t="s">
        <v>3162</v>
      </c>
      <c r="CU653" s="995" t="s">
        <v>3588</v>
      </c>
      <c r="CV653" s="999" t="s">
        <v>3589</v>
      </c>
    </row>
    <row r="654" spans="91:100">
      <c r="CM654" s="996"/>
      <c r="CN654" s="995" t="s">
        <v>4009</v>
      </c>
      <c r="CO654" s="995" t="s">
        <v>11</v>
      </c>
      <c r="CP654" s="995" t="s">
        <v>1008</v>
      </c>
      <c r="CQ654" s="995" t="s">
        <v>4010</v>
      </c>
      <c r="CR654" s="995" t="s">
        <v>4010</v>
      </c>
      <c r="CS654" s="995" t="s">
        <v>3161</v>
      </c>
      <c r="CT654" s="995" t="s">
        <v>3162</v>
      </c>
      <c r="CU654" s="995" t="s">
        <v>3588</v>
      </c>
      <c r="CV654" s="999" t="s">
        <v>3589</v>
      </c>
    </row>
    <row r="655" spans="91:100">
      <c r="CM655" s="996"/>
      <c r="CN655" s="995" t="s">
        <v>4011</v>
      </c>
      <c r="CO655" s="995" t="s">
        <v>11</v>
      </c>
      <c r="CP655" s="995" t="s">
        <v>1008</v>
      </c>
      <c r="CQ655" s="995" t="s">
        <v>4012</v>
      </c>
      <c r="CR655" s="995" t="s">
        <v>4012</v>
      </c>
      <c r="CS655" s="995" t="s">
        <v>3161</v>
      </c>
      <c r="CT655" s="995" t="s">
        <v>3162</v>
      </c>
      <c r="CU655" s="995" t="s">
        <v>3588</v>
      </c>
      <c r="CV655" s="999" t="s">
        <v>3589</v>
      </c>
    </row>
    <row r="656" spans="91:100">
      <c r="CM656" s="996"/>
      <c r="CN656" s="995" t="s">
        <v>4013</v>
      </c>
      <c r="CO656" s="995" t="s">
        <v>11</v>
      </c>
      <c r="CP656" s="995" t="s">
        <v>1008</v>
      </c>
      <c r="CQ656" s="995" t="s">
        <v>4014</v>
      </c>
      <c r="CR656" s="995" t="s">
        <v>4014</v>
      </c>
      <c r="CS656" s="995" t="s">
        <v>3161</v>
      </c>
      <c r="CT656" s="995" t="s">
        <v>3162</v>
      </c>
      <c r="CU656" s="995" t="s">
        <v>3588</v>
      </c>
      <c r="CV656" s="999" t="s">
        <v>3589</v>
      </c>
    </row>
    <row r="657" spans="91:100">
      <c r="CM657" s="996"/>
      <c r="CN657" s="995" t="s">
        <v>4015</v>
      </c>
      <c r="CO657" s="995" t="s">
        <v>11</v>
      </c>
      <c r="CP657" s="995" t="s">
        <v>1008</v>
      </c>
      <c r="CQ657" s="995" t="s">
        <v>4016</v>
      </c>
      <c r="CR657" s="995" t="s">
        <v>4016</v>
      </c>
      <c r="CS657" s="995" t="s">
        <v>3161</v>
      </c>
      <c r="CT657" s="995" t="s">
        <v>3162</v>
      </c>
      <c r="CU657" s="995" t="s">
        <v>3588</v>
      </c>
      <c r="CV657" s="999" t="s">
        <v>3589</v>
      </c>
    </row>
    <row r="658" spans="91:100">
      <c r="CM658" s="996"/>
      <c r="CN658" s="995" t="s">
        <v>4017</v>
      </c>
      <c r="CO658" s="995" t="s">
        <v>11</v>
      </c>
      <c r="CP658" s="995" t="s">
        <v>1008</v>
      </c>
      <c r="CQ658" s="995" t="s">
        <v>4018</v>
      </c>
      <c r="CR658" s="995" t="s">
        <v>4018</v>
      </c>
      <c r="CS658" s="995" t="s">
        <v>3161</v>
      </c>
      <c r="CT658" s="995" t="s">
        <v>3162</v>
      </c>
      <c r="CU658" s="995" t="s">
        <v>3588</v>
      </c>
      <c r="CV658" s="999" t="s">
        <v>3589</v>
      </c>
    </row>
    <row r="659" spans="91:100">
      <c r="CM659" s="996"/>
      <c r="CN659" s="995" t="s">
        <v>4019</v>
      </c>
      <c r="CO659" s="995" t="s">
        <v>11</v>
      </c>
      <c r="CP659" s="995" t="s">
        <v>1008</v>
      </c>
      <c r="CQ659" s="995" t="s">
        <v>4020</v>
      </c>
      <c r="CR659" s="995" t="s">
        <v>4020</v>
      </c>
      <c r="CS659" s="995" t="s">
        <v>3161</v>
      </c>
      <c r="CT659" s="995" t="s">
        <v>3162</v>
      </c>
      <c r="CU659" s="995" t="s">
        <v>3588</v>
      </c>
      <c r="CV659" s="999" t="s">
        <v>3589</v>
      </c>
    </row>
    <row r="660" spans="91:100">
      <c r="CM660" s="996"/>
      <c r="CN660" s="995" t="s">
        <v>4021</v>
      </c>
      <c r="CO660" s="995" t="s">
        <v>11</v>
      </c>
      <c r="CP660" s="995" t="s">
        <v>1008</v>
      </c>
      <c r="CQ660" s="995" t="s">
        <v>4022</v>
      </c>
      <c r="CR660" s="995" t="s">
        <v>4022</v>
      </c>
      <c r="CS660" s="995" t="s">
        <v>3161</v>
      </c>
      <c r="CT660" s="995" t="s">
        <v>3162</v>
      </c>
      <c r="CU660" s="995" t="s">
        <v>3588</v>
      </c>
      <c r="CV660" s="999" t="s">
        <v>3589</v>
      </c>
    </row>
    <row r="661" spans="91:100">
      <c r="CM661" s="996"/>
      <c r="CN661" s="995" t="s">
        <v>4023</v>
      </c>
      <c r="CO661" s="995" t="s">
        <v>11</v>
      </c>
      <c r="CP661" s="995" t="s">
        <v>1008</v>
      </c>
      <c r="CQ661" s="995" t="s">
        <v>4024</v>
      </c>
      <c r="CR661" s="995" t="s">
        <v>4024</v>
      </c>
      <c r="CS661" s="995" t="s">
        <v>3161</v>
      </c>
      <c r="CT661" s="995" t="s">
        <v>3162</v>
      </c>
      <c r="CU661" s="995" t="s">
        <v>3588</v>
      </c>
      <c r="CV661" s="999" t="s">
        <v>3589</v>
      </c>
    </row>
    <row r="662" spans="91:100">
      <c r="CM662" s="996"/>
      <c r="CN662" s="995" t="s">
        <v>4025</v>
      </c>
      <c r="CO662" s="995" t="s">
        <v>11</v>
      </c>
      <c r="CP662" s="995" t="s">
        <v>1008</v>
      </c>
      <c r="CQ662" s="995" t="s">
        <v>4026</v>
      </c>
      <c r="CR662" s="995" t="s">
        <v>4026</v>
      </c>
      <c r="CS662" s="995" t="s">
        <v>3161</v>
      </c>
      <c r="CT662" s="995" t="s">
        <v>3162</v>
      </c>
      <c r="CU662" s="995" t="s">
        <v>3588</v>
      </c>
      <c r="CV662" s="999" t="s">
        <v>3589</v>
      </c>
    </row>
    <row r="663" spans="91:100">
      <c r="CM663" s="996"/>
      <c r="CN663" s="995" t="s">
        <v>4027</v>
      </c>
      <c r="CO663" s="995" t="s">
        <v>11</v>
      </c>
      <c r="CP663" s="995" t="s">
        <v>1008</v>
      </c>
      <c r="CQ663" s="995" t="s">
        <v>4028</v>
      </c>
      <c r="CR663" s="995" t="s">
        <v>4028</v>
      </c>
      <c r="CS663" s="995" t="s">
        <v>3161</v>
      </c>
      <c r="CT663" s="995" t="s">
        <v>3162</v>
      </c>
      <c r="CU663" s="995" t="s">
        <v>3588</v>
      </c>
      <c r="CV663" s="999" t="s">
        <v>3589</v>
      </c>
    </row>
    <row r="664" spans="91:100">
      <c r="CM664" s="996"/>
      <c r="CN664" s="995" t="s">
        <v>4029</v>
      </c>
      <c r="CO664" s="995" t="s">
        <v>11</v>
      </c>
      <c r="CP664" s="995" t="s">
        <v>1008</v>
      </c>
      <c r="CQ664" s="995" t="s">
        <v>2549</v>
      </c>
      <c r="CR664" s="995" t="s">
        <v>2549</v>
      </c>
      <c r="CS664" s="995" t="s">
        <v>3161</v>
      </c>
      <c r="CT664" s="995" t="s">
        <v>3162</v>
      </c>
      <c r="CU664" s="995" t="s">
        <v>3588</v>
      </c>
      <c r="CV664" s="999" t="s">
        <v>3589</v>
      </c>
    </row>
    <row r="665" spans="91:100">
      <c r="CM665" s="996"/>
      <c r="CN665" s="995" t="s">
        <v>4030</v>
      </c>
      <c r="CO665" s="995" t="s">
        <v>11</v>
      </c>
      <c r="CP665" s="995" t="s">
        <v>1008</v>
      </c>
      <c r="CQ665" s="995" t="s">
        <v>4031</v>
      </c>
      <c r="CR665" s="995" t="s">
        <v>4031</v>
      </c>
      <c r="CS665" s="995" t="s">
        <v>3161</v>
      </c>
      <c r="CT665" s="995" t="s">
        <v>3162</v>
      </c>
      <c r="CU665" s="995" t="s">
        <v>3588</v>
      </c>
      <c r="CV665" s="999" t="s">
        <v>3589</v>
      </c>
    </row>
    <row r="666" spans="91:100">
      <c r="CM666" s="996"/>
      <c r="CN666" s="995" t="s">
        <v>4032</v>
      </c>
      <c r="CO666" s="995" t="s">
        <v>11</v>
      </c>
      <c r="CP666" s="995" t="s">
        <v>1008</v>
      </c>
      <c r="CQ666" s="995" t="s">
        <v>4033</v>
      </c>
      <c r="CR666" s="995" t="s">
        <v>4033</v>
      </c>
      <c r="CS666" s="995" t="s">
        <v>3161</v>
      </c>
      <c r="CT666" s="995" t="s">
        <v>3162</v>
      </c>
      <c r="CU666" s="995" t="s">
        <v>3588</v>
      </c>
      <c r="CV666" s="999" t="s">
        <v>3589</v>
      </c>
    </row>
    <row r="667" spans="91:100">
      <c r="CM667" s="996"/>
      <c r="CN667" s="995" t="s">
        <v>4034</v>
      </c>
      <c r="CO667" s="995" t="s">
        <v>11</v>
      </c>
      <c r="CP667" s="995" t="s">
        <v>1008</v>
      </c>
      <c r="CQ667" s="995" t="s">
        <v>4035</v>
      </c>
      <c r="CR667" s="995" t="s">
        <v>4035</v>
      </c>
      <c r="CS667" s="995" t="s">
        <v>3161</v>
      </c>
      <c r="CT667" s="995" t="s">
        <v>3162</v>
      </c>
      <c r="CU667" s="995" t="s">
        <v>3588</v>
      </c>
      <c r="CV667" s="999" t="s">
        <v>3589</v>
      </c>
    </row>
    <row r="668" spans="91:100">
      <c r="CM668" s="996"/>
      <c r="CN668" s="995" t="s">
        <v>4036</v>
      </c>
      <c r="CO668" s="995" t="s">
        <v>11</v>
      </c>
      <c r="CP668" s="995" t="s">
        <v>1008</v>
      </c>
      <c r="CQ668" s="995" t="s">
        <v>4037</v>
      </c>
      <c r="CR668" s="995" t="s">
        <v>4037</v>
      </c>
      <c r="CS668" s="995" t="s">
        <v>3161</v>
      </c>
      <c r="CT668" s="995" t="s">
        <v>3162</v>
      </c>
      <c r="CU668" s="995" t="s">
        <v>3588</v>
      </c>
      <c r="CV668" s="999" t="s">
        <v>3589</v>
      </c>
    </row>
    <row r="669" spans="91:100">
      <c r="CM669" s="996"/>
      <c r="CN669" s="995" t="s">
        <v>4038</v>
      </c>
      <c r="CO669" s="995" t="s">
        <v>11</v>
      </c>
      <c r="CP669" s="995" t="s">
        <v>1008</v>
      </c>
      <c r="CQ669" s="995" t="s">
        <v>4039</v>
      </c>
      <c r="CR669" s="995" t="s">
        <v>4039</v>
      </c>
      <c r="CS669" s="995" t="s">
        <v>3161</v>
      </c>
      <c r="CT669" s="995" t="s">
        <v>3162</v>
      </c>
      <c r="CU669" s="995" t="s">
        <v>3588</v>
      </c>
      <c r="CV669" s="999" t="s">
        <v>3589</v>
      </c>
    </row>
    <row r="670" spans="91:100">
      <c r="CM670" s="996"/>
      <c r="CN670" s="995" t="s">
        <v>4040</v>
      </c>
      <c r="CO670" s="995" t="s">
        <v>11</v>
      </c>
      <c r="CP670" s="995" t="s">
        <v>1008</v>
      </c>
      <c r="CQ670" s="995" t="s">
        <v>4041</v>
      </c>
      <c r="CR670" s="995" t="s">
        <v>4041</v>
      </c>
      <c r="CS670" s="995" t="s">
        <v>3161</v>
      </c>
      <c r="CT670" s="995" t="s">
        <v>3162</v>
      </c>
      <c r="CU670" s="995" t="s">
        <v>3588</v>
      </c>
      <c r="CV670" s="999" t="s">
        <v>3589</v>
      </c>
    </row>
    <row r="671" spans="91:100">
      <c r="CM671" s="996"/>
      <c r="CN671" s="995" t="s">
        <v>4042</v>
      </c>
      <c r="CO671" s="995" t="s">
        <v>11</v>
      </c>
      <c r="CP671" s="995" t="s">
        <v>1008</v>
      </c>
      <c r="CQ671" s="995" t="s">
        <v>4043</v>
      </c>
      <c r="CR671" s="995" t="s">
        <v>4043</v>
      </c>
      <c r="CS671" s="995" t="s">
        <v>3161</v>
      </c>
      <c r="CT671" s="995" t="s">
        <v>3162</v>
      </c>
      <c r="CU671" s="995" t="s">
        <v>3588</v>
      </c>
      <c r="CV671" s="999" t="s">
        <v>3589</v>
      </c>
    </row>
    <row r="672" spans="91:100">
      <c r="CM672" s="996"/>
      <c r="CN672" s="995" t="s">
        <v>4044</v>
      </c>
      <c r="CO672" s="995" t="s">
        <v>11</v>
      </c>
      <c r="CP672" s="995" t="s">
        <v>1008</v>
      </c>
      <c r="CQ672" s="995" t="s">
        <v>4045</v>
      </c>
      <c r="CR672" s="995" t="s">
        <v>4045</v>
      </c>
      <c r="CS672" s="995" t="s">
        <v>3161</v>
      </c>
      <c r="CT672" s="995" t="s">
        <v>3162</v>
      </c>
      <c r="CU672" s="995" t="s">
        <v>3588</v>
      </c>
      <c r="CV672" s="999" t="s">
        <v>3589</v>
      </c>
    </row>
    <row r="673" spans="91:100">
      <c r="CM673" s="996"/>
      <c r="CN673" s="995" t="s">
        <v>4046</v>
      </c>
      <c r="CO673" s="995" t="s">
        <v>11</v>
      </c>
      <c r="CP673" s="995" t="s">
        <v>1008</v>
      </c>
      <c r="CQ673" s="995" t="s">
        <v>4047</v>
      </c>
      <c r="CR673" s="995" t="s">
        <v>4047</v>
      </c>
      <c r="CS673" s="995" t="s">
        <v>3161</v>
      </c>
      <c r="CT673" s="995" t="s">
        <v>3162</v>
      </c>
      <c r="CU673" s="995" t="s">
        <v>3588</v>
      </c>
      <c r="CV673" s="999" t="s">
        <v>3589</v>
      </c>
    </row>
    <row r="674" spans="91:100">
      <c r="CM674" s="996"/>
      <c r="CN674" s="995" t="s">
        <v>4048</v>
      </c>
      <c r="CO674" s="995" t="s">
        <v>11</v>
      </c>
      <c r="CP674" s="995" t="s">
        <v>1008</v>
      </c>
      <c r="CQ674" s="995" t="s">
        <v>4049</v>
      </c>
      <c r="CR674" s="995" t="s">
        <v>4049</v>
      </c>
      <c r="CS674" s="995" t="s">
        <v>3161</v>
      </c>
      <c r="CT674" s="995" t="s">
        <v>3162</v>
      </c>
      <c r="CU674" s="995" t="s">
        <v>3588</v>
      </c>
      <c r="CV674" s="999" t="s">
        <v>3589</v>
      </c>
    </row>
    <row r="675" spans="91:100">
      <c r="CM675" s="996"/>
      <c r="CN675" s="995" t="s">
        <v>4050</v>
      </c>
      <c r="CO675" s="995" t="s">
        <v>11</v>
      </c>
      <c r="CP675" s="995" t="s">
        <v>1008</v>
      </c>
      <c r="CQ675" s="995" t="s">
        <v>4051</v>
      </c>
      <c r="CR675" s="995" t="s">
        <v>4051</v>
      </c>
      <c r="CS675" s="995" t="s">
        <v>3161</v>
      </c>
      <c r="CT675" s="995" t="s">
        <v>3162</v>
      </c>
      <c r="CU675" s="995" t="s">
        <v>3588</v>
      </c>
      <c r="CV675" s="999" t="s">
        <v>3589</v>
      </c>
    </row>
    <row r="676" spans="91:100">
      <c r="CM676" s="996"/>
      <c r="CN676" s="995" t="s">
        <v>4052</v>
      </c>
      <c r="CO676" s="995" t="s">
        <v>11</v>
      </c>
      <c r="CP676" s="995" t="s">
        <v>1008</v>
      </c>
      <c r="CQ676" s="995" t="s">
        <v>4053</v>
      </c>
      <c r="CR676" s="995" t="s">
        <v>4053</v>
      </c>
      <c r="CS676" s="995" t="s">
        <v>3161</v>
      </c>
      <c r="CT676" s="995" t="s">
        <v>3162</v>
      </c>
      <c r="CU676" s="995" t="s">
        <v>3588</v>
      </c>
      <c r="CV676" s="999" t="s">
        <v>3589</v>
      </c>
    </row>
    <row r="677" spans="91:100">
      <c r="CM677" s="996"/>
      <c r="CN677" s="995" t="s">
        <v>4054</v>
      </c>
      <c r="CO677" s="995" t="s">
        <v>11</v>
      </c>
      <c r="CP677" s="995" t="s">
        <v>1008</v>
      </c>
      <c r="CQ677" s="995" t="s">
        <v>4055</v>
      </c>
      <c r="CR677" s="995" t="s">
        <v>4055</v>
      </c>
      <c r="CS677" s="995" t="s">
        <v>3161</v>
      </c>
      <c r="CT677" s="995" t="s">
        <v>3162</v>
      </c>
      <c r="CU677" s="995" t="s">
        <v>3588</v>
      </c>
      <c r="CV677" s="999" t="s">
        <v>3589</v>
      </c>
    </row>
    <row r="678" spans="91:100">
      <c r="CM678" s="996"/>
      <c r="CN678" s="995" t="s">
        <v>4056</v>
      </c>
      <c r="CO678" s="995" t="s">
        <v>11</v>
      </c>
      <c r="CP678" s="995" t="s">
        <v>1008</v>
      </c>
      <c r="CQ678" s="995" t="s">
        <v>4057</v>
      </c>
      <c r="CR678" s="995" t="s">
        <v>4057</v>
      </c>
      <c r="CS678" s="995" t="s">
        <v>3161</v>
      </c>
      <c r="CT678" s="995" t="s">
        <v>3162</v>
      </c>
      <c r="CU678" s="995" t="s">
        <v>3588</v>
      </c>
      <c r="CV678" s="999" t="s">
        <v>3589</v>
      </c>
    </row>
    <row r="679" spans="91:100">
      <c r="CM679" s="996"/>
      <c r="CN679" s="995" t="s">
        <v>4058</v>
      </c>
      <c r="CO679" s="995" t="s">
        <v>11</v>
      </c>
      <c r="CP679" s="995" t="s">
        <v>1008</v>
      </c>
      <c r="CQ679" s="995" t="s">
        <v>4059</v>
      </c>
      <c r="CR679" s="995" t="s">
        <v>4059</v>
      </c>
      <c r="CS679" s="995" t="s">
        <v>3161</v>
      </c>
      <c r="CT679" s="995" t="s">
        <v>3162</v>
      </c>
      <c r="CU679" s="995" t="s">
        <v>3588</v>
      </c>
      <c r="CV679" s="999" t="s">
        <v>3589</v>
      </c>
    </row>
    <row r="680" spans="91:100">
      <c r="CM680" s="996"/>
      <c r="CN680" s="995" t="s">
        <v>4060</v>
      </c>
      <c r="CO680" s="995" t="s">
        <v>11</v>
      </c>
      <c r="CP680" s="995" t="s">
        <v>1008</v>
      </c>
      <c r="CQ680" s="995" t="s">
        <v>4061</v>
      </c>
      <c r="CR680" s="995" t="s">
        <v>4061</v>
      </c>
      <c r="CS680" s="995" t="s">
        <v>3161</v>
      </c>
      <c r="CT680" s="995" t="s">
        <v>3162</v>
      </c>
      <c r="CU680" s="995" t="s">
        <v>3588</v>
      </c>
      <c r="CV680" s="999" t="s">
        <v>3589</v>
      </c>
    </row>
    <row r="681" spans="91:100">
      <c r="CM681" s="996"/>
      <c r="CN681" s="995" t="s">
        <v>4062</v>
      </c>
      <c r="CO681" s="995" t="s">
        <v>11</v>
      </c>
      <c r="CP681" s="995" t="s">
        <v>1008</v>
      </c>
      <c r="CQ681" s="995" t="s">
        <v>4063</v>
      </c>
      <c r="CR681" s="995" t="s">
        <v>4063</v>
      </c>
      <c r="CS681" s="995" t="s">
        <v>3161</v>
      </c>
      <c r="CT681" s="995" t="s">
        <v>3162</v>
      </c>
      <c r="CU681" s="995" t="s">
        <v>3588</v>
      </c>
      <c r="CV681" s="999" t="s">
        <v>3589</v>
      </c>
    </row>
    <row r="682" spans="91:100">
      <c r="CM682" s="996"/>
      <c r="CN682" s="995" t="s">
        <v>4064</v>
      </c>
      <c r="CO682" s="995" t="s">
        <v>11</v>
      </c>
      <c r="CP682" s="995" t="s">
        <v>1008</v>
      </c>
      <c r="CQ682" s="995" t="s">
        <v>4065</v>
      </c>
      <c r="CR682" s="995" t="s">
        <v>4065</v>
      </c>
      <c r="CS682" s="995" t="s">
        <v>3161</v>
      </c>
      <c r="CT682" s="995" t="s">
        <v>3162</v>
      </c>
      <c r="CU682" s="995" t="s">
        <v>3588</v>
      </c>
      <c r="CV682" s="999" t="s">
        <v>3589</v>
      </c>
    </row>
    <row r="683" spans="91:100">
      <c r="CM683" s="996"/>
      <c r="CN683" s="995" t="s">
        <v>4066</v>
      </c>
      <c r="CO683" s="995" t="s">
        <v>11</v>
      </c>
      <c r="CP683" s="995" t="s">
        <v>1008</v>
      </c>
      <c r="CQ683" s="995" t="s">
        <v>4067</v>
      </c>
      <c r="CR683" s="995" t="s">
        <v>4067</v>
      </c>
      <c r="CS683" s="995" t="s">
        <v>3161</v>
      </c>
      <c r="CT683" s="995" t="s">
        <v>3162</v>
      </c>
      <c r="CU683" s="995" t="s">
        <v>3588</v>
      </c>
      <c r="CV683" s="999" t="s">
        <v>3589</v>
      </c>
    </row>
    <row r="684" spans="91:100">
      <c r="CM684" s="996"/>
      <c r="CN684" s="995" t="s">
        <v>4068</v>
      </c>
      <c r="CO684" s="995" t="s">
        <v>11</v>
      </c>
      <c r="CP684" s="995" t="s">
        <v>1008</v>
      </c>
      <c r="CQ684" s="995" t="s">
        <v>4069</v>
      </c>
      <c r="CR684" s="995" t="s">
        <v>4069</v>
      </c>
      <c r="CS684" s="995" t="s">
        <v>3161</v>
      </c>
      <c r="CT684" s="995" t="s">
        <v>3162</v>
      </c>
      <c r="CU684" s="995" t="s">
        <v>3588</v>
      </c>
      <c r="CV684" s="999" t="s">
        <v>3589</v>
      </c>
    </row>
    <row r="685" spans="91:100">
      <c r="CM685" s="996"/>
      <c r="CN685" s="995" t="s">
        <v>4070</v>
      </c>
      <c r="CO685" s="995" t="s">
        <v>11</v>
      </c>
      <c r="CP685" s="995" t="s">
        <v>1008</v>
      </c>
      <c r="CQ685" s="995" t="s">
        <v>4071</v>
      </c>
      <c r="CR685" s="995" t="s">
        <v>4071</v>
      </c>
      <c r="CS685" s="995" t="s">
        <v>3161</v>
      </c>
      <c r="CT685" s="995" t="s">
        <v>3162</v>
      </c>
      <c r="CU685" s="995" t="s">
        <v>3588</v>
      </c>
      <c r="CV685" s="999" t="s">
        <v>3589</v>
      </c>
    </row>
    <row r="686" spans="91:100">
      <c r="CM686" s="996"/>
      <c r="CN686" s="995" t="s">
        <v>4072</v>
      </c>
      <c r="CO686" s="995" t="s">
        <v>11</v>
      </c>
      <c r="CP686" s="995" t="s">
        <v>1008</v>
      </c>
      <c r="CQ686" s="995" t="s">
        <v>237</v>
      </c>
      <c r="CR686" s="995" t="s">
        <v>237</v>
      </c>
      <c r="CS686" s="995" t="s">
        <v>3161</v>
      </c>
      <c r="CT686" s="995" t="s">
        <v>3162</v>
      </c>
      <c r="CU686" s="995" t="s">
        <v>3588</v>
      </c>
      <c r="CV686" s="999" t="s">
        <v>3589</v>
      </c>
    </row>
    <row r="687" spans="91:100">
      <c r="CM687" s="996"/>
      <c r="CN687" s="995" t="s">
        <v>4073</v>
      </c>
      <c r="CO687" s="995" t="s">
        <v>11</v>
      </c>
      <c r="CP687" s="995" t="s">
        <v>1008</v>
      </c>
      <c r="CQ687" s="995" t="s">
        <v>4074</v>
      </c>
      <c r="CR687" s="995" t="s">
        <v>4074</v>
      </c>
      <c r="CS687" s="995" t="s">
        <v>3161</v>
      </c>
      <c r="CT687" s="995" t="s">
        <v>3162</v>
      </c>
      <c r="CU687" s="995" t="s">
        <v>3588</v>
      </c>
      <c r="CV687" s="999" t="s">
        <v>3589</v>
      </c>
    </row>
    <row r="688" spans="91:100">
      <c r="CM688" s="996"/>
      <c r="CN688" s="995" t="s">
        <v>4075</v>
      </c>
      <c r="CO688" s="995" t="s">
        <v>11</v>
      </c>
      <c r="CP688" s="995" t="s">
        <v>1008</v>
      </c>
      <c r="CQ688" s="995" t="s">
        <v>4076</v>
      </c>
      <c r="CR688" s="995" t="s">
        <v>4076</v>
      </c>
      <c r="CS688" s="995" t="s">
        <v>3161</v>
      </c>
      <c r="CT688" s="995" t="s">
        <v>3162</v>
      </c>
      <c r="CU688" s="995" t="s">
        <v>3588</v>
      </c>
      <c r="CV688" s="999" t="s">
        <v>3589</v>
      </c>
    </row>
    <row r="689" spans="91:100">
      <c r="CM689" s="996"/>
      <c r="CN689" s="995" t="s">
        <v>4077</v>
      </c>
      <c r="CO689" s="995" t="s">
        <v>11</v>
      </c>
      <c r="CP689" s="995" t="s">
        <v>1008</v>
      </c>
      <c r="CQ689" s="995" t="s">
        <v>4078</v>
      </c>
      <c r="CR689" s="995" t="s">
        <v>4078</v>
      </c>
      <c r="CS689" s="995" t="s">
        <v>3161</v>
      </c>
      <c r="CT689" s="995" t="s">
        <v>3162</v>
      </c>
      <c r="CU689" s="995" t="s">
        <v>3588</v>
      </c>
      <c r="CV689" s="999" t="s">
        <v>3589</v>
      </c>
    </row>
    <row r="690" spans="91:100">
      <c r="CM690" s="996"/>
      <c r="CN690" s="995" t="s">
        <v>4079</v>
      </c>
      <c r="CO690" s="995" t="s">
        <v>11</v>
      </c>
      <c r="CP690" s="995" t="s">
        <v>1008</v>
      </c>
      <c r="CQ690" s="995" t="s">
        <v>4080</v>
      </c>
      <c r="CR690" s="995" t="s">
        <v>4080</v>
      </c>
      <c r="CS690" s="995" t="s">
        <v>3161</v>
      </c>
      <c r="CT690" s="995" t="s">
        <v>3162</v>
      </c>
      <c r="CU690" s="995" t="s">
        <v>3588</v>
      </c>
      <c r="CV690" s="999" t="s">
        <v>3589</v>
      </c>
    </row>
    <row r="691" spans="91:100">
      <c r="CM691" s="996"/>
      <c r="CN691" s="995" t="s">
        <v>4081</v>
      </c>
      <c r="CO691" s="995" t="s">
        <v>11</v>
      </c>
      <c r="CP691" s="995" t="s">
        <v>1008</v>
      </c>
      <c r="CQ691" s="995" t="s">
        <v>4082</v>
      </c>
      <c r="CR691" s="995" t="s">
        <v>4082</v>
      </c>
      <c r="CS691" s="995" t="s">
        <v>3161</v>
      </c>
      <c r="CT691" s="995" t="s">
        <v>3162</v>
      </c>
      <c r="CU691" s="995" t="s">
        <v>3588</v>
      </c>
      <c r="CV691" s="999" t="s">
        <v>3589</v>
      </c>
    </row>
    <row r="692" spans="91:100">
      <c r="CM692" s="996"/>
      <c r="CN692" s="995" t="s">
        <v>4083</v>
      </c>
      <c r="CO692" s="995" t="s">
        <v>11</v>
      </c>
      <c r="CP692" s="995" t="s">
        <v>1008</v>
      </c>
      <c r="CQ692" s="995" t="s">
        <v>4084</v>
      </c>
      <c r="CR692" s="995" t="s">
        <v>4084</v>
      </c>
      <c r="CS692" s="995" t="s">
        <v>3161</v>
      </c>
      <c r="CT692" s="995" t="s">
        <v>3162</v>
      </c>
      <c r="CU692" s="995" t="s">
        <v>3588</v>
      </c>
      <c r="CV692" s="999" t="s">
        <v>3589</v>
      </c>
    </row>
    <row r="693" spans="91:100">
      <c r="CM693" s="996"/>
      <c r="CN693" s="995" t="s">
        <v>4085</v>
      </c>
      <c r="CO693" s="995" t="s">
        <v>11</v>
      </c>
      <c r="CP693" s="995" t="s">
        <v>1008</v>
      </c>
      <c r="CQ693" s="995" t="s">
        <v>4086</v>
      </c>
      <c r="CR693" s="995" t="s">
        <v>4086</v>
      </c>
      <c r="CS693" s="995" t="s">
        <v>3161</v>
      </c>
      <c r="CT693" s="995" t="s">
        <v>3162</v>
      </c>
      <c r="CU693" s="995" t="s">
        <v>3588</v>
      </c>
      <c r="CV693" s="999" t="s">
        <v>3589</v>
      </c>
    </row>
    <row r="694" spans="91:100">
      <c r="CM694" s="996"/>
      <c r="CN694" s="995" t="s">
        <v>4087</v>
      </c>
      <c r="CO694" s="995" t="s">
        <v>11</v>
      </c>
      <c r="CP694" s="995" t="s">
        <v>1008</v>
      </c>
      <c r="CQ694" s="995" t="s">
        <v>2551</v>
      </c>
      <c r="CR694" s="995" t="s">
        <v>2551</v>
      </c>
      <c r="CS694" s="995" t="s">
        <v>3161</v>
      </c>
      <c r="CT694" s="995" t="s">
        <v>3162</v>
      </c>
      <c r="CU694" s="995" t="s">
        <v>3588</v>
      </c>
      <c r="CV694" s="999" t="s">
        <v>3589</v>
      </c>
    </row>
    <row r="695" spans="91:100">
      <c r="CM695" s="996"/>
      <c r="CN695" s="995" t="s">
        <v>4088</v>
      </c>
      <c r="CO695" s="995" t="s">
        <v>11</v>
      </c>
      <c r="CP695" s="995" t="s">
        <v>1008</v>
      </c>
      <c r="CQ695" s="995" t="s">
        <v>4089</v>
      </c>
      <c r="CR695" s="995" t="s">
        <v>4089</v>
      </c>
      <c r="CS695" s="995" t="s">
        <v>3161</v>
      </c>
      <c r="CT695" s="995" t="s">
        <v>3162</v>
      </c>
      <c r="CU695" s="995" t="s">
        <v>3588</v>
      </c>
      <c r="CV695" s="999" t="s">
        <v>3589</v>
      </c>
    </row>
    <row r="696" spans="91:100">
      <c r="CM696" s="996"/>
      <c r="CN696" s="995" t="s">
        <v>4090</v>
      </c>
      <c r="CO696" s="995" t="s">
        <v>11</v>
      </c>
      <c r="CP696" s="995" t="s">
        <v>1008</v>
      </c>
      <c r="CQ696" s="995" t="s">
        <v>4091</v>
      </c>
      <c r="CR696" s="995" t="s">
        <v>4091</v>
      </c>
      <c r="CS696" s="995" t="s">
        <v>3161</v>
      </c>
      <c r="CT696" s="995" t="s">
        <v>3162</v>
      </c>
      <c r="CU696" s="995" t="s">
        <v>3588</v>
      </c>
      <c r="CV696" s="999" t="s">
        <v>3589</v>
      </c>
    </row>
    <row r="697" spans="91:100">
      <c r="CM697" s="996"/>
      <c r="CN697" s="995" t="s">
        <v>4092</v>
      </c>
      <c r="CO697" s="995" t="s">
        <v>11</v>
      </c>
      <c r="CP697" s="995" t="s">
        <v>1008</v>
      </c>
      <c r="CQ697" s="995" t="s">
        <v>4093</v>
      </c>
      <c r="CR697" s="995" t="s">
        <v>4093</v>
      </c>
      <c r="CS697" s="995" t="s">
        <v>3161</v>
      </c>
      <c r="CT697" s="995" t="s">
        <v>3162</v>
      </c>
      <c r="CU697" s="995" t="s">
        <v>3588</v>
      </c>
      <c r="CV697" s="999" t="s">
        <v>3589</v>
      </c>
    </row>
    <row r="698" spans="91:100">
      <c r="CM698" s="996"/>
      <c r="CN698" s="995" t="s">
        <v>4094</v>
      </c>
      <c r="CO698" s="995" t="s">
        <v>11</v>
      </c>
      <c r="CP698" s="995" t="s">
        <v>1008</v>
      </c>
      <c r="CQ698" s="995" t="s">
        <v>4095</v>
      </c>
      <c r="CR698" s="995" t="s">
        <v>4095</v>
      </c>
      <c r="CS698" s="995" t="s">
        <v>3161</v>
      </c>
      <c r="CT698" s="995" t="s">
        <v>3162</v>
      </c>
      <c r="CU698" s="995" t="s">
        <v>3588</v>
      </c>
      <c r="CV698" s="999" t="s">
        <v>3589</v>
      </c>
    </row>
    <row r="699" spans="91:100">
      <c r="CM699" s="996"/>
      <c r="CN699" s="995" t="s">
        <v>4096</v>
      </c>
      <c r="CO699" s="995" t="s">
        <v>11</v>
      </c>
      <c r="CP699" s="995" t="s">
        <v>1008</v>
      </c>
      <c r="CQ699" s="995" t="s">
        <v>4097</v>
      </c>
      <c r="CR699" s="995" t="s">
        <v>4097</v>
      </c>
      <c r="CS699" s="995" t="s">
        <v>3161</v>
      </c>
      <c r="CT699" s="995" t="s">
        <v>3162</v>
      </c>
      <c r="CU699" s="995" t="s">
        <v>3588</v>
      </c>
      <c r="CV699" s="999" t="s">
        <v>3589</v>
      </c>
    </row>
    <row r="700" spans="91:100">
      <c r="CM700" s="996"/>
      <c r="CN700" s="995" t="s">
        <v>4098</v>
      </c>
      <c r="CO700" s="995" t="s">
        <v>11</v>
      </c>
      <c r="CP700" s="995" t="s">
        <v>1008</v>
      </c>
      <c r="CQ700" s="995" t="s">
        <v>4099</v>
      </c>
      <c r="CR700" s="995" t="s">
        <v>4099</v>
      </c>
      <c r="CS700" s="995" t="s">
        <v>3161</v>
      </c>
      <c r="CT700" s="995" t="s">
        <v>3162</v>
      </c>
      <c r="CU700" s="995" t="s">
        <v>3588</v>
      </c>
      <c r="CV700" s="999" t="s">
        <v>3589</v>
      </c>
    </row>
    <row r="701" spans="91:100">
      <c r="CM701" s="996"/>
      <c r="CN701" s="995" t="s">
        <v>4100</v>
      </c>
      <c r="CO701" s="995" t="s">
        <v>11</v>
      </c>
      <c r="CP701" s="995" t="s">
        <v>1008</v>
      </c>
      <c r="CQ701" s="995" t="s">
        <v>4101</v>
      </c>
      <c r="CR701" s="995" t="s">
        <v>4101</v>
      </c>
      <c r="CS701" s="995" t="s">
        <v>3161</v>
      </c>
      <c r="CT701" s="995" t="s">
        <v>3162</v>
      </c>
      <c r="CU701" s="995" t="s">
        <v>3588</v>
      </c>
      <c r="CV701" s="999" t="s">
        <v>3589</v>
      </c>
    </row>
    <row r="702" spans="91:100">
      <c r="CM702" s="996"/>
      <c r="CN702" s="995" t="s">
        <v>4102</v>
      </c>
      <c r="CO702" s="995" t="s">
        <v>11</v>
      </c>
      <c r="CP702" s="995" t="s">
        <v>1008</v>
      </c>
      <c r="CQ702" s="995" t="s">
        <v>4103</v>
      </c>
      <c r="CR702" s="995" t="s">
        <v>4103</v>
      </c>
      <c r="CS702" s="995" t="s">
        <v>3161</v>
      </c>
      <c r="CT702" s="995" t="s">
        <v>3162</v>
      </c>
      <c r="CU702" s="995" t="s">
        <v>3588</v>
      </c>
      <c r="CV702" s="999" t="s">
        <v>3589</v>
      </c>
    </row>
    <row r="703" spans="91:100">
      <c r="CM703" s="996"/>
      <c r="CN703" s="995" t="s">
        <v>4104</v>
      </c>
      <c r="CO703" s="995" t="s">
        <v>11</v>
      </c>
      <c r="CP703" s="995" t="s">
        <v>1008</v>
      </c>
      <c r="CQ703" s="995" t="s">
        <v>2553</v>
      </c>
      <c r="CR703" s="995" t="s">
        <v>2553</v>
      </c>
      <c r="CS703" s="995" t="s">
        <v>3161</v>
      </c>
      <c r="CT703" s="995" t="s">
        <v>3162</v>
      </c>
      <c r="CU703" s="995" t="s">
        <v>3588</v>
      </c>
      <c r="CV703" s="999" t="s">
        <v>3589</v>
      </c>
    </row>
    <row r="704" spans="91:100">
      <c r="CM704" s="996"/>
      <c r="CN704" s="995" t="s">
        <v>4105</v>
      </c>
      <c r="CO704" s="995" t="s">
        <v>11</v>
      </c>
      <c r="CP704" s="995" t="s">
        <v>1008</v>
      </c>
      <c r="CQ704" s="995" t="s">
        <v>4106</v>
      </c>
      <c r="CR704" s="995" t="s">
        <v>4106</v>
      </c>
      <c r="CS704" s="995" t="s">
        <v>3161</v>
      </c>
      <c r="CT704" s="995" t="s">
        <v>3162</v>
      </c>
      <c r="CU704" s="995" t="s">
        <v>3588</v>
      </c>
      <c r="CV704" s="999" t="s">
        <v>3589</v>
      </c>
    </row>
    <row r="705" spans="91:100">
      <c r="CM705" s="996"/>
      <c r="CN705" s="995" t="s">
        <v>4107</v>
      </c>
      <c r="CO705" s="995" t="s">
        <v>11</v>
      </c>
      <c r="CP705" s="995" t="s">
        <v>1008</v>
      </c>
      <c r="CQ705" s="995" t="s">
        <v>4108</v>
      </c>
      <c r="CR705" s="995" t="s">
        <v>4108</v>
      </c>
      <c r="CS705" s="995" t="s">
        <v>3161</v>
      </c>
      <c r="CT705" s="995" t="s">
        <v>3162</v>
      </c>
      <c r="CU705" s="995" t="s">
        <v>3588</v>
      </c>
      <c r="CV705" s="999" t="s">
        <v>3589</v>
      </c>
    </row>
    <row r="706" spans="91:100">
      <c r="CM706" s="996"/>
      <c r="CN706" s="995" t="s">
        <v>4109</v>
      </c>
      <c r="CO706" s="995" t="s">
        <v>11</v>
      </c>
      <c r="CP706" s="995" t="s">
        <v>1008</v>
      </c>
      <c r="CQ706" s="995" t="s">
        <v>4110</v>
      </c>
      <c r="CR706" s="995" t="s">
        <v>4110</v>
      </c>
      <c r="CS706" s="995" t="s">
        <v>3161</v>
      </c>
      <c r="CT706" s="995" t="s">
        <v>3162</v>
      </c>
      <c r="CU706" s="995" t="s">
        <v>3588</v>
      </c>
      <c r="CV706" s="999" t="s">
        <v>3589</v>
      </c>
    </row>
    <row r="707" spans="91:100">
      <c r="CM707" s="996"/>
      <c r="CN707" s="995" t="s">
        <v>4111</v>
      </c>
      <c r="CO707" s="995" t="s">
        <v>11</v>
      </c>
      <c r="CP707" s="995" t="s">
        <v>1008</v>
      </c>
      <c r="CQ707" s="995" t="s">
        <v>4112</v>
      </c>
      <c r="CR707" s="995" t="s">
        <v>4112</v>
      </c>
      <c r="CS707" s="995" t="s">
        <v>3161</v>
      </c>
      <c r="CT707" s="995" t="s">
        <v>3162</v>
      </c>
      <c r="CU707" s="995" t="s">
        <v>3588</v>
      </c>
      <c r="CV707" s="999" t="s">
        <v>3589</v>
      </c>
    </row>
    <row r="708" spans="91:100">
      <c r="CM708" s="996"/>
      <c r="CN708" s="995" t="s">
        <v>4113</v>
      </c>
      <c r="CO708" s="995" t="s">
        <v>11</v>
      </c>
      <c r="CP708" s="995" t="s">
        <v>1008</v>
      </c>
      <c r="CQ708" s="995" t="s">
        <v>4114</v>
      </c>
      <c r="CR708" s="995" t="s">
        <v>4114</v>
      </c>
      <c r="CS708" s="995" t="s">
        <v>3161</v>
      </c>
      <c r="CT708" s="995" t="s">
        <v>3162</v>
      </c>
      <c r="CU708" s="995" t="s">
        <v>3588</v>
      </c>
      <c r="CV708" s="999" t="s">
        <v>3589</v>
      </c>
    </row>
    <row r="709" spans="91:100">
      <c r="CM709" s="996"/>
      <c r="CN709" s="995" t="s">
        <v>4115</v>
      </c>
      <c r="CO709" s="995" t="s">
        <v>11</v>
      </c>
      <c r="CP709" s="995" t="s">
        <v>1008</v>
      </c>
      <c r="CQ709" s="995" t="s">
        <v>4116</v>
      </c>
      <c r="CR709" s="995" t="s">
        <v>4116</v>
      </c>
      <c r="CS709" s="995" t="s">
        <v>3161</v>
      </c>
      <c r="CT709" s="995" t="s">
        <v>3162</v>
      </c>
      <c r="CU709" s="995" t="s">
        <v>3588</v>
      </c>
      <c r="CV709" s="999" t="s">
        <v>3589</v>
      </c>
    </row>
    <row r="710" spans="91:100">
      <c r="CM710" s="996"/>
      <c r="CN710" s="995" t="s">
        <v>4117</v>
      </c>
      <c r="CO710" s="995" t="s">
        <v>11</v>
      </c>
      <c r="CP710" s="995" t="s">
        <v>1008</v>
      </c>
      <c r="CQ710" s="995" t="s">
        <v>4118</v>
      </c>
      <c r="CR710" s="995" t="s">
        <v>4118</v>
      </c>
      <c r="CS710" s="995" t="s">
        <v>3161</v>
      </c>
      <c r="CT710" s="995" t="s">
        <v>3162</v>
      </c>
      <c r="CU710" s="995" t="s">
        <v>3588</v>
      </c>
      <c r="CV710" s="999" t="s">
        <v>3589</v>
      </c>
    </row>
    <row r="711" spans="91:100">
      <c r="CM711" s="996"/>
      <c r="CN711" s="995" t="s">
        <v>4119</v>
      </c>
      <c r="CO711" s="995" t="s">
        <v>11</v>
      </c>
      <c r="CP711" s="995" t="s">
        <v>1008</v>
      </c>
      <c r="CQ711" s="995" t="s">
        <v>4120</v>
      </c>
      <c r="CR711" s="995" t="s">
        <v>4120</v>
      </c>
      <c r="CS711" s="995" t="s">
        <v>3161</v>
      </c>
      <c r="CT711" s="995" t="s">
        <v>3162</v>
      </c>
      <c r="CU711" s="995" t="s">
        <v>3588</v>
      </c>
      <c r="CV711" s="999" t="s">
        <v>3589</v>
      </c>
    </row>
    <row r="712" spans="91:100">
      <c r="CM712" s="996"/>
      <c r="CN712" s="995" t="s">
        <v>4121</v>
      </c>
      <c r="CO712" s="995" t="s">
        <v>11</v>
      </c>
      <c r="CP712" s="995" t="s">
        <v>1008</v>
      </c>
      <c r="CQ712" s="995" t="s">
        <v>4122</v>
      </c>
      <c r="CR712" s="995" t="s">
        <v>4122</v>
      </c>
      <c r="CS712" s="995" t="s">
        <v>3161</v>
      </c>
      <c r="CT712" s="995" t="s">
        <v>3162</v>
      </c>
      <c r="CU712" s="995" t="s">
        <v>3588</v>
      </c>
      <c r="CV712" s="999" t="s">
        <v>3589</v>
      </c>
    </row>
    <row r="713" spans="91:100">
      <c r="CM713" s="996"/>
      <c r="CN713" s="995" t="s">
        <v>4123</v>
      </c>
      <c r="CO713" s="995" t="s">
        <v>11</v>
      </c>
      <c r="CP713" s="995" t="s">
        <v>1008</v>
      </c>
      <c r="CQ713" s="995" t="s">
        <v>4124</v>
      </c>
      <c r="CR713" s="995" t="s">
        <v>4124</v>
      </c>
      <c r="CS713" s="995" t="s">
        <v>3161</v>
      </c>
      <c r="CT713" s="995" t="s">
        <v>3162</v>
      </c>
      <c r="CU713" s="995" t="s">
        <v>3588</v>
      </c>
      <c r="CV713" s="999" t="s">
        <v>3589</v>
      </c>
    </row>
    <row r="714" spans="91:100">
      <c r="CM714" s="996"/>
      <c r="CN714" s="995" t="s">
        <v>4125</v>
      </c>
      <c r="CO714" s="995" t="s">
        <v>11</v>
      </c>
      <c r="CP714" s="995" t="s">
        <v>1008</v>
      </c>
      <c r="CQ714" s="995" t="s">
        <v>4126</v>
      </c>
      <c r="CR714" s="995" t="s">
        <v>4126</v>
      </c>
      <c r="CS714" s="995" t="s">
        <v>3161</v>
      </c>
      <c r="CT714" s="995" t="s">
        <v>3162</v>
      </c>
      <c r="CU714" s="995" t="s">
        <v>3588</v>
      </c>
      <c r="CV714" s="999" t="s">
        <v>3589</v>
      </c>
    </row>
    <row r="715" spans="91:100">
      <c r="CM715" s="996"/>
      <c r="CN715" s="995" t="s">
        <v>4127</v>
      </c>
      <c r="CO715" s="995" t="s">
        <v>11</v>
      </c>
      <c r="CP715" s="995" t="s">
        <v>1008</v>
      </c>
      <c r="CQ715" s="995" t="s">
        <v>4128</v>
      </c>
      <c r="CR715" s="995" t="s">
        <v>4128</v>
      </c>
      <c r="CS715" s="995" t="s">
        <v>3161</v>
      </c>
      <c r="CT715" s="995" t="s">
        <v>3162</v>
      </c>
      <c r="CU715" s="995" t="s">
        <v>3588</v>
      </c>
      <c r="CV715" s="999" t="s">
        <v>3589</v>
      </c>
    </row>
    <row r="716" spans="91:100">
      <c r="CM716" s="996"/>
      <c r="CN716" s="995" t="s">
        <v>4129</v>
      </c>
      <c r="CO716" s="995" t="s">
        <v>11</v>
      </c>
      <c r="CP716" s="995" t="s">
        <v>1008</v>
      </c>
      <c r="CQ716" s="995" t="s">
        <v>4130</v>
      </c>
      <c r="CR716" s="995" t="s">
        <v>4130</v>
      </c>
      <c r="CS716" s="995" t="s">
        <v>3161</v>
      </c>
      <c r="CT716" s="995" t="s">
        <v>3162</v>
      </c>
      <c r="CU716" s="995" t="s">
        <v>3588</v>
      </c>
      <c r="CV716" s="999" t="s">
        <v>3589</v>
      </c>
    </row>
    <row r="717" spans="91:100">
      <c r="CM717" s="996"/>
      <c r="CN717" s="995" t="s">
        <v>4131</v>
      </c>
      <c r="CO717" s="995" t="s">
        <v>11</v>
      </c>
      <c r="CP717" s="995" t="s">
        <v>1008</v>
      </c>
      <c r="CQ717" s="995" t="s">
        <v>2554</v>
      </c>
      <c r="CR717" s="995" t="s">
        <v>2554</v>
      </c>
      <c r="CS717" s="995" t="s">
        <v>3161</v>
      </c>
      <c r="CT717" s="995" t="s">
        <v>3162</v>
      </c>
      <c r="CU717" s="995" t="s">
        <v>3588</v>
      </c>
      <c r="CV717" s="999" t="s">
        <v>3589</v>
      </c>
    </row>
    <row r="718" spans="91:100">
      <c r="CM718" s="996"/>
      <c r="CN718" s="995" t="s">
        <v>4132</v>
      </c>
      <c r="CO718" s="995" t="s">
        <v>11</v>
      </c>
      <c r="CP718" s="995" t="s">
        <v>1008</v>
      </c>
      <c r="CQ718" s="995" t="s">
        <v>4133</v>
      </c>
      <c r="CR718" s="995" t="s">
        <v>4133</v>
      </c>
      <c r="CS718" s="995" t="s">
        <v>3161</v>
      </c>
      <c r="CT718" s="995" t="s">
        <v>3162</v>
      </c>
      <c r="CU718" s="995" t="s">
        <v>3588</v>
      </c>
      <c r="CV718" s="999" t="s">
        <v>3589</v>
      </c>
    </row>
    <row r="719" spans="91:100">
      <c r="CM719" s="996"/>
      <c r="CN719" s="995" t="s">
        <v>4134</v>
      </c>
      <c r="CO719" s="995" t="s">
        <v>11</v>
      </c>
      <c r="CP719" s="995" t="s">
        <v>1008</v>
      </c>
      <c r="CQ719" s="995" t="s">
        <v>4135</v>
      </c>
      <c r="CR719" s="995" t="s">
        <v>4135</v>
      </c>
      <c r="CS719" s="995" t="s">
        <v>3161</v>
      </c>
      <c r="CT719" s="995" t="s">
        <v>3162</v>
      </c>
      <c r="CU719" s="995" t="s">
        <v>3588</v>
      </c>
      <c r="CV719" s="999" t="s">
        <v>3589</v>
      </c>
    </row>
    <row r="720" spans="91:100">
      <c r="CM720" s="996"/>
      <c r="CN720" s="995" t="s">
        <v>4136</v>
      </c>
      <c r="CO720" s="995" t="s">
        <v>11</v>
      </c>
      <c r="CP720" s="995" t="s">
        <v>1008</v>
      </c>
      <c r="CQ720" s="995" t="s">
        <v>4137</v>
      </c>
      <c r="CR720" s="995" t="s">
        <v>4137</v>
      </c>
      <c r="CS720" s="995" t="s">
        <v>3161</v>
      </c>
      <c r="CT720" s="995" t="s">
        <v>3162</v>
      </c>
      <c r="CU720" s="995" t="s">
        <v>3588</v>
      </c>
      <c r="CV720" s="999" t="s">
        <v>3589</v>
      </c>
    </row>
    <row r="721" spans="91:100">
      <c r="CM721" s="996"/>
      <c r="CN721" s="995" t="s">
        <v>4138</v>
      </c>
      <c r="CO721" s="995" t="s">
        <v>11</v>
      </c>
      <c r="CP721" s="995" t="s">
        <v>1008</v>
      </c>
      <c r="CQ721" s="995" t="s">
        <v>4139</v>
      </c>
      <c r="CR721" s="995" t="s">
        <v>4139</v>
      </c>
      <c r="CS721" s="995" t="s">
        <v>3161</v>
      </c>
      <c r="CT721" s="995" t="s">
        <v>3162</v>
      </c>
      <c r="CU721" s="995" t="s">
        <v>3588</v>
      </c>
      <c r="CV721" s="999" t="s">
        <v>3589</v>
      </c>
    </row>
    <row r="722" spans="91:100">
      <c r="CM722" s="996"/>
      <c r="CN722" s="995" t="s">
        <v>4140</v>
      </c>
      <c r="CO722" s="995" t="s">
        <v>11</v>
      </c>
      <c r="CP722" s="995" t="s">
        <v>1008</v>
      </c>
      <c r="CQ722" s="995" t="s">
        <v>4141</v>
      </c>
      <c r="CR722" s="995" t="s">
        <v>4141</v>
      </c>
      <c r="CS722" s="995" t="s">
        <v>3161</v>
      </c>
      <c r="CT722" s="995" t="s">
        <v>3162</v>
      </c>
      <c r="CU722" s="995" t="s">
        <v>3588</v>
      </c>
      <c r="CV722" s="999" t="s">
        <v>3589</v>
      </c>
    </row>
    <row r="723" spans="91:100">
      <c r="CM723" s="996"/>
      <c r="CN723" s="995" t="s">
        <v>4142</v>
      </c>
      <c r="CO723" s="995" t="s">
        <v>11</v>
      </c>
      <c r="CP723" s="995" t="s">
        <v>1008</v>
      </c>
      <c r="CQ723" s="995" t="s">
        <v>4143</v>
      </c>
      <c r="CR723" s="995" t="s">
        <v>4143</v>
      </c>
      <c r="CS723" s="995" t="s">
        <v>3161</v>
      </c>
      <c r="CT723" s="995" t="s">
        <v>3162</v>
      </c>
      <c r="CU723" s="995" t="s">
        <v>3588</v>
      </c>
      <c r="CV723" s="999" t="s">
        <v>3589</v>
      </c>
    </row>
    <row r="724" spans="91:100">
      <c r="CM724" s="996"/>
      <c r="CN724" s="995" t="s">
        <v>4144</v>
      </c>
      <c r="CO724" s="995" t="s">
        <v>11</v>
      </c>
      <c r="CP724" s="995" t="s">
        <v>1008</v>
      </c>
      <c r="CQ724" s="995" t="s">
        <v>4145</v>
      </c>
      <c r="CR724" s="995" t="s">
        <v>4145</v>
      </c>
      <c r="CS724" s="995" t="s">
        <v>3161</v>
      </c>
      <c r="CT724" s="995" t="s">
        <v>3162</v>
      </c>
      <c r="CU724" s="995" t="s">
        <v>3588</v>
      </c>
      <c r="CV724" s="999" t="s">
        <v>3589</v>
      </c>
    </row>
    <row r="725" spans="91:100">
      <c r="CM725" s="996"/>
      <c r="CN725" s="995" t="s">
        <v>4146</v>
      </c>
      <c r="CO725" s="995" t="s">
        <v>11</v>
      </c>
      <c r="CP725" s="995" t="s">
        <v>1008</v>
      </c>
      <c r="CQ725" s="995" t="s">
        <v>4147</v>
      </c>
      <c r="CR725" s="995" t="s">
        <v>4147</v>
      </c>
      <c r="CS725" s="995" t="s">
        <v>3161</v>
      </c>
      <c r="CT725" s="995" t="s">
        <v>3162</v>
      </c>
      <c r="CU725" s="995" t="s">
        <v>3588</v>
      </c>
      <c r="CV725" s="999" t="s">
        <v>3589</v>
      </c>
    </row>
    <row r="726" spans="91:100">
      <c r="CM726" s="996"/>
      <c r="CN726" s="995" t="s">
        <v>4148</v>
      </c>
      <c r="CO726" s="995" t="s">
        <v>11</v>
      </c>
      <c r="CP726" s="995" t="s">
        <v>1008</v>
      </c>
      <c r="CQ726" s="995" t="s">
        <v>4149</v>
      </c>
      <c r="CR726" s="995" t="s">
        <v>4149</v>
      </c>
      <c r="CS726" s="995" t="s">
        <v>3161</v>
      </c>
      <c r="CT726" s="995" t="s">
        <v>3162</v>
      </c>
      <c r="CU726" s="995" t="s">
        <v>3588</v>
      </c>
      <c r="CV726" s="999" t="s">
        <v>3589</v>
      </c>
    </row>
    <row r="727" spans="91:100">
      <c r="CM727" s="996"/>
      <c r="CN727" s="995" t="s">
        <v>4150</v>
      </c>
      <c r="CO727" s="995" t="s">
        <v>11</v>
      </c>
      <c r="CP727" s="995" t="s">
        <v>1008</v>
      </c>
      <c r="CQ727" s="995" t="s">
        <v>4151</v>
      </c>
      <c r="CR727" s="995" t="s">
        <v>4151</v>
      </c>
      <c r="CS727" s="995" t="s">
        <v>3161</v>
      </c>
      <c r="CT727" s="995" t="s">
        <v>3162</v>
      </c>
      <c r="CU727" s="995" t="s">
        <v>3588</v>
      </c>
      <c r="CV727" s="999" t="s">
        <v>3589</v>
      </c>
    </row>
    <row r="728" spans="91:100">
      <c r="CM728" s="996"/>
      <c r="CN728" s="995" t="s">
        <v>4152</v>
      </c>
      <c r="CO728" s="995" t="s">
        <v>11</v>
      </c>
      <c r="CP728" s="995" t="s">
        <v>1008</v>
      </c>
      <c r="CQ728" s="995" t="s">
        <v>4153</v>
      </c>
      <c r="CR728" s="995" t="s">
        <v>4153</v>
      </c>
      <c r="CS728" s="995" t="s">
        <v>3161</v>
      </c>
      <c r="CT728" s="995" t="s">
        <v>3162</v>
      </c>
      <c r="CU728" s="995" t="s">
        <v>3588</v>
      </c>
      <c r="CV728" s="999" t="s">
        <v>3589</v>
      </c>
    </row>
    <row r="729" spans="91:100">
      <c r="CM729" s="996"/>
      <c r="CN729" s="995" t="s">
        <v>4154</v>
      </c>
      <c r="CO729" s="995" t="s">
        <v>11</v>
      </c>
      <c r="CP729" s="995" t="s">
        <v>1008</v>
      </c>
      <c r="CQ729" s="995" t="s">
        <v>4155</v>
      </c>
      <c r="CR729" s="995" t="s">
        <v>4155</v>
      </c>
      <c r="CS729" s="995" t="s">
        <v>3161</v>
      </c>
      <c r="CT729" s="995" t="s">
        <v>3162</v>
      </c>
      <c r="CU729" s="995" t="s">
        <v>3588</v>
      </c>
      <c r="CV729" s="999" t="s">
        <v>3589</v>
      </c>
    </row>
    <row r="730" spans="91:100">
      <c r="CM730" s="996"/>
      <c r="CN730" s="995" t="s">
        <v>4156</v>
      </c>
      <c r="CO730" s="995" t="s">
        <v>11</v>
      </c>
      <c r="CP730" s="995" t="s">
        <v>1008</v>
      </c>
      <c r="CQ730" s="995" t="s">
        <v>4157</v>
      </c>
      <c r="CR730" s="995" t="s">
        <v>4157</v>
      </c>
      <c r="CS730" s="995" t="s">
        <v>3161</v>
      </c>
      <c r="CT730" s="995" t="s">
        <v>3162</v>
      </c>
      <c r="CU730" s="995" t="s">
        <v>3588</v>
      </c>
      <c r="CV730" s="999" t="s">
        <v>3589</v>
      </c>
    </row>
    <row r="731" spans="91:100">
      <c r="CM731" s="996"/>
      <c r="CN731" s="995" t="s">
        <v>4158</v>
      </c>
      <c r="CO731" s="995" t="s">
        <v>11</v>
      </c>
      <c r="CP731" s="995" t="s">
        <v>1008</v>
      </c>
      <c r="CQ731" s="995" t="s">
        <v>4159</v>
      </c>
      <c r="CR731" s="995" t="s">
        <v>4159</v>
      </c>
      <c r="CS731" s="995" t="s">
        <v>2653</v>
      </c>
      <c r="CT731" s="995" t="s">
        <v>3670</v>
      </c>
      <c r="CU731" s="995" t="s">
        <v>2655</v>
      </c>
      <c r="CV731" s="999" t="s">
        <v>2656</v>
      </c>
    </row>
    <row r="732" spans="91:100">
      <c r="CM732" s="996"/>
      <c r="CN732" s="995" t="s">
        <v>4160</v>
      </c>
      <c r="CO732" s="995" t="s">
        <v>11</v>
      </c>
      <c r="CP732" s="995" t="s">
        <v>1008</v>
      </c>
      <c r="CQ732" s="995" t="s">
        <v>4161</v>
      </c>
      <c r="CR732" s="995" t="s">
        <v>4161</v>
      </c>
      <c r="CS732" s="995" t="s">
        <v>3161</v>
      </c>
      <c r="CT732" s="995" t="s">
        <v>3162</v>
      </c>
      <c r="CU732" s="995" t="s">
        <v>3588</v>
      </c>
      <c r="CV732" s="999" t="s">
        <v>3589</v>
      </c>
    </row>
    <row r="733" spans="91:100">
      <c r="CM733" s="996"/>
      <c r="CN733" s="995" t="s">
        <v>4162</v>
      </c>
      <c r="CO733" s="995" t="s">
        <v>11</v>
      </c>
      <c r="CP733" s="995" t="s">
        <v>1008</v>
      </c>
      <c r="CQ733" s="995" t="s">
        <v>4163</v>
      </c>
      <c r="CR733" s="995" t="s">
        <v>4163</v>
      </c>
      <c r="CS733" s="995" t="s">
        <v>3161</v>
      </c>
      <c r="CT733" s="995" t="s">
        <v>3162</v>
      </c>
      <c r="CU733" s="995" t="s">
        <v>3588</v>
      </c>
      <c r="CV733" s="999" t="s">
        <v>3589</v>
      </c>
    </row>
    <row r="734" spans="91:100">
      <c r="CM734" s="996"/>
      <c r="CN734" s="995" t="s">
        <v>4164</v>
      </c>
      <c r="CO734" s="995" t="s">
        <v>11</v>
      </c>
      <c r="CP734" s="995" t="s">
        <v>1008</v>
      </c>
      <c r="CQ734" s="995" t="s">
        <v>4165</v>
      </c>
      <c r="CR734" s="995" t="s">
        <v>4165</v>
      </c>
      <c r="CS734" s="995" t="s">
        <v>3161</v>
      </c>
      <c r="CT734" s="995" t="s">
        <v>3162</v>
      </c>
      <c r="CU734" s="995" t="s">
        <v>3588</v>
      </c>
      <c r="CV734" s="999" t="s">
        <v>3589</v>
      </c>
    </row>
    <row r="735" spans="91:100">
      <c r="CM735" s="996"/>
      <c r="CN735" s="995" t="s">
        <v>4166</v>
      </c>
      <c r="CO735" s="995" t="s">
        <v>11</v>
      </c>
      <c r="CP735" s="995" t="s">
        <v>1008</v>
      </c>
      <c r="CQ735" s="995" t="s">
        <v>4167</v>
      </c>
      <c r="CR735" s="995" t="s">
        <v>4167</v>
      </c>
      <c r="CS735" s="995" t="s">
        <v>3161</v>
      </c>
      <c r="CT735" s="995" t="s">
        <v>3162</v>
      </c>
      <c r="CU735" s="995" t="s">
        <v>3588</v>
      </c>
      <c r="CV735" s="999" t="s">
        <v>3589</v>
      </c>
    </row>
    <row r="736" spans="91:100">
      <c r="CM736" s="996"/>
      <c r="CN736" s="995" t="s">
        <v>4168</v>
      </c>
      <c r="CO736" s="995" t="s">
        <v>11</v>
      </c>
      <c r="CP736" s="995" t="s">
        <v>1008</v>
      </c>
      <c r="CQ736" s="995" t="s">
        <v>4169</v>
      </c>
      <c r="CR736" s="995" t="s">
        <v>4169</v>
      </c>
      <c r="CS736" s="995" t="s">
        <v>3161</v>
      </c>
      <c r="CT736" s="995" t="s">
        <v>3162</v>
      </c>
      <c r="CU736" s="995" t="s">
        <v>3588</v>
      </c>
      <c r="CV736" s="999" t="s">
        <v>3589</v>
      </c>
    </row>
    <row r="737" spans="91:100">
      <c r="CM737" s="996"/>
      <c r="CN737" s="995" t="s">
        <v>4170</v>
      </c>
      <c r="CO737" s="995" t="s">
        <v>11</v>
      </c>
      <c r="CP737" s="995" t="s">
        <v>1008</v>
      </c>
      <c r="CQ737" s="995" t="s">
        <v>4171</v>
      </c>
      <c r="CR737" s="995" t="s">
        <v>4171</v>
      </c>
      <c r="CS737" s="995" t="s">
        <v>2653</v>
      </c>
      <c r="CT737" s="995" t="s">
        <v>3670</v>
      </c>
      <c r="CU737" s="995" t="s">
        <v>2655</v>
      </c>
      <c r="CV737" s="999" t="s">
        <v>2656</v>
      </c>
    </row>
    <row r="738" spans="91:100">
      <c r="CM738" s="996"/>
      <c r="CN738" s="995" t="s">
        <v>4172</v>
      </c>
      <c r="CO738" s="995" t="s">
        <v>11</v>
      </c>
      <c r="CP738" s="995" t="s">
        <v>1008</v>
      </c>
      <c r="CQ738" s="995" t="s">
        <v>613</v>
      </c>
      <c r="CR738" s="995" t="s">
        <v>613</v>
      </c>
      <c r="CS738" s="995" t="s">
        <v>2724</v>
      </c>
      <c r="CT738" s="995" t="s">
        <v>2725</v>
      </c>
      <c r="CU738" s="995" t="s">
        <v>2655</v>
      </c>
      <c r="CV738" s="999" t="s">
        <v>2726</v>
      </c>
    </row>
    <row r="739" spans="91:100">
      <c r="CM739" s="996"/>
      <c r="CN739" s="995" t="s">
        <v>4173</v>
      </c>
      <c r="CO739" s="995" t="s">
        <v>11</v>
      </c>
      <c r="CP739" s="995" t="s">
        <v>1008</v>
      </c>
      <c r="CQ739" s="995" t="s">
        <v>4174</v>
      </c>
      <c r="CR739" s="995" t="s">
        <v>4174</v>
      </c>
      <c r="CS739" s="995" t="s">
        <v>2653</v>
      </c>
      <c r="CT739" s="995" t="s">
        <v>3670</v>
      </c>
      <c r="CU739" s="995" t="s">
        <v>2655</v>
      </c>
      <c r="CV739" s="999" t="s">
        <v>2656</v>
      </c>
    </row>
    <row r="740" spans="91:100">
      <c r="CM740" s="996"/>
      <c r="CN740" s="995" t="s">
        <v>4175</v>
      </c>
      <c r="CO740" s="995" t="s">
        <v>11</v>
      </c>
      <c r="CP740" s="995" t="s">
        <v>1008</v>
      </c>
      <c r="CQ740" s="995" t="s">
        <v>4176</v>
      </c>
      <c r="CR740" s="995" t="s">
        <v>4176</v>
      </c>
      <c r="CS740" s="995" t="s">
        <v>3161</v>
      </c>
      <c r="CT740" s="995" t="s">
        <v>3162</v>
      </c>
      <c r="CU740" s="995" t="s">
        <v>3588</v>
      </c>
      <c r="CV740" s="999" t="s">
        <v>3589</v>
      </c>
    </row>
    <row r="741" spans="91:100">
      <c r="CM741" s="996"/>
      <c r="CN741" s="995" t="s">
        <v>4177</v>
      </c>
      <c r="CO741" s="995" t="s">
        <v>11</v>
      </c>
      <c r="CP741" s="995" t="s">
        <v>1008</v>
      </c>
      <c r="CQ741" s="995" t="s">
        <v>2565</v>
      </c>
      <c r="CR741" s="995" t="s">
        <v>2565</v>
      </c>
      <c r="CS741" s="995" t="s">
        <v>3161</v>
      </c>
      <c r="CT741" s="995" t="s">
        <v>3162</v>
      </c>
      <c r="CU741" s="995" t="s">
        <v>3588</v>
      </c>
      <c r="CV741" s="999" t="s">
        <v>3589</v>
      </c>
    </row>
    <row r="742" spans="91:100">
      <c r="CM742" s="996"/>
      <c r="CN742" s="995" t="s">
        <v>4178</v>
      </c>
      <c r="CO742" s="995" t="s">
        <v>11</v>
      </c>
      <c r="CP742" s="995" t="s">
        <v>1008</v>
      </c>
      <c r="CQ742" s="995" t="s">
        <v>4179</v>
      </c>
      <c r="CR742" s="995" t="s">
        <v>4179</v>
      </c>
      <c r="CS742" s="995" t="s">
        <v>3161</v>
      </c>
      <c r="CT742" s="995" t="s">
        <v>3162</v>
      </c>
      <c r="CU742" s="995" t="s">
        <v>3588</v>
      </c>
      <c r="CV742" s="999" t="s">
        <v>3589</v>
      </c>
    </row>
    <row r="743" spans="91:100">
      <c r="CM743" s="996"/>
      <c r="CN743" s="995" t="s">
        <v>4180</v>
      </c>
      <c r="CO743" s="995" t="s">
        <v>11</v>
      </c>
      <c r="CP743" s="995" t="s">
        <v>1008</v>
      </c>
      <c r="CQ743" s="995" t="s">
        <v>4181</v>
      </c>
      <c r="CR743" s="995" t="s">
        <v>4181</v>
      </c>
      <c r="CS743" s="995" t="s">
        <v>3161</v>
      </c>
      <c r="CT743" s="995" t="s">
        <v>3162</v>
      </c>
      <c r="CU743" s="995" t="s">
        <v>3588</v>
      </c>
      <c r="CV743" s="999" t="s">
        <v>3589</v>
      </c>
    </row>
    <row r="744" spans="91:100">
      <c r="CM744" s="996"/>
      <c r="CN744" s="995" t="s">
        <v>4182</v>
      </c>
      <c r="CO744" s="995" t="s">
        <v>11</v>
      </c>
      <c r="CP744" s="995" t="s">
        <v>1008</v>
      </c>
      <c r="CQ744" s="995" t="s">
        <v>4183</v>
      </c>
      <c r="CR744" s="995" t="s">
        <v>4183</v>
      </c>
      <c r="CS744" s="995" t="s">
        <v>3161</v>
      </c>
      <c r="CT744" s="995" t="s">
        <v>3162</v>
      </c>
      <c r="CU744" s="995" t="s">
        <v>3588</v>
      </c>
      <c r="CV744" s="999" t="s">
        <v>3589</v>
      </c>
    </row>
    <row r="745" spans="91:100">
      <c r="CM745" s="996"/>
      <c r="CN745" s="995" t="s">
        <v>4184</v>
      </c>
      <c r="CO745" s="995" t="s">
        <v>11</v>
      </c>
      <c r="CP745" s="995" t="s">
        <v>1008</v>
      </c>
      <c r="CQ745" s="995" t="s">
        <v>2567</v>
      </c>
      <c r="CR745" s="995" t="s">
        <v>2567</v>
      </c>
      <c r="CS745" s="995" t="s">
        <v>3161</v>
      </c>
      <c r="CT745" s="995" t="s">
        <v>3162</v>
      </c>
      <c r="CU745" s="995" t="s">
        <v>3588</v>
      </c>
      <c r="CV745" s="999" t="s">
        <v>3589</v>
      </c>
    </row>
    <row r="746" spans="91:100">
      <c r="CM746" s="996"/>
      <c r="CN746" s="995" t="s">
        <v>4185</v>
      </c>
      <c r="CO746" s="995" t="s">
        <v>11</v>
      </c>
      <c r="CP746" s="995" t="s">
        <v>1008</v>
      </c>
      <c r="CQ746" s="995" t="s">
        <v>4186</v>
      </c>
      <c r="CR746" s="995" t="s">
        <v>4186</v>
      </c>
      <c r="CS746" s="995" t="s">
        <v>3161</v>
      </c>
      <c r="CT746" s="995" t="s">
        <v>3162</v>
      </c>
      <c r="CU746" s="995" t="s">
        <v>3588</v>
      </c>
      <c r="CV746" s="999" t="s">
        <v>3589</v>
      </c>
    </row>
    <row r="747" spans="91:100">
      <c r="CM747" s="996"/>
      <c r="CN747" s="995" t="s">
        <v>4187</v>
      </c>
      <c r="CO747" s="995" t="s">
        <v>11</v>
      </c>
      <c r="CP747" s="995" t="s">
        <v>1008</v>
      </c>
      <c r="CQ747" s="995" t="s">
        <v>4188</v>
      </c>
      <c r="CR747" s="995" t="s">
        <v>4188</v>
      </c>
      <c r="CS747" s="995" t="s">
        <v>2653</v>
      </c>
      <c r="CT747" s="995" t="s">
        <v>3670</v>
      </c>
      <c r="CU747" s="995" t="s">
        <v>2655</v>
      </c>
      <c r="CV747" s="999" t="s">
        <v>2656</v>
      </c>
    </row>
    <row r="748" spans="91:100">
      <c r="CM748" s="996"/>
      <c r="CN748" s="995" t="s">
        <v>4189</v>
      </c>
      <c r="CO748" s="995" t="s">
        <v>11</v>
      </c>
      <c r="CP748" s="995" t="s">
        <v>1008</v>
      </c>
      <c r="CQ748" s="995" t="s">
        <v>4190</v>
      </c>
      <c r="CR748" s="995" t="s">
        <v>4190</v>
      </c>
      <c r="CS748" s="995" t="s">
        <v>3161</v>
      </c>
      <c r="CT748" s="995" t="s">
        <v>3162</v>
      </c>
      <c r="CU748" s="995" t="s">
        <v>3588</v>
      </c>
      <c r="CV748" s="999" t="s">
        <v>3589</v>
      </c>
    </row>
    <row r="749" spans="91:100">
      <c r="CM749" s="996"/>
      <c r="CN749" s="995" t="s">
        <v>4191</v>
      </c>
      <c r="CO749" s="995" t="s">
        <v>11</v>
      </c>
      <c r="CP749" s="995" t="s">
        <v>1008</v>
      </c>
      <c r="CQ749" s="995" t="s">
        <v>4192</v>
      </c>
      <c r="CR749" s="995" t="s">
        <v>4192</v>
      </c>
      <c r="CS749" s="995" t="s">
        <v>3161</v>
      </c>
      <c r="CT749" s="995" t="s">
        <v>3162</v>
      </c>
      <c r="CU749" s="995" t="s">
        <v>3588</v>
      </c>
      <c r="CV749" s="999" t="s">
        <v>3589</v>
      </c>
    </row>
    <row r="750" spans="91:100">
      <c r="CM750" s="996"/>
      <c r="CN750" s="995" t="s">
        <v>4193</v>
      </c>
      <c r="CO750" s="995" t="s">
        <v>11</v>
      </c>
      <c r="CP750" s="995" t="s">
        <v>1008</v>
      </c>
      <c r="CQ750" s="995" t="s">
        <v>4194</v>
      </c>
      <c r="CR750" s="995" t="s">
        <v>4194</v>
      </c>
      <c r="CS750" s="995" t="s">
        <v>3161</v>
      </c>
      <c r="CT750" s="995" t="s">
        <v>3162</v>
      </c>
      <c r="CU750" s="995" t="s">
        <v>3588</v>
      </c>
      <c r="CV750" s="999" t="s">
        <v>3589</v>
      </c>
    </row>
    <row r="751" spans="91:100">
      <c r="CM751" s="996"/>
      <c r="CN751" s="995" t="s">
        <v>4195</v>
      </c>
      <c r="CO751" s="995" t="s">
        <v>11</v>
      </c>
      <c r="CP751" s="995" t="s">
        <v>1008</v>
      </c>
      <c r="CQ751" s="995" t="s">
        <v>2568</v>
      </c>
      <c r="CR751" s="995" t="s">
        <v>2568</v>
      </c>
      <c r="CS751" s="995" t="s">
        <v>2653</v>
      </c>
      <c r="CT751" s="995" t="s">
        <v>3670</v>
      </c>
      <c r="CU751" s="995" t="s">
        <v>2655</v>
      </c>
      <c r="CV751" s="999" t="s">
        <v>2656</v>
      </c>
    </row>
    <row r="752" spans="91:100">
      <c r="CM752" s="996"/>
      <c r="CN752" s="995" t="s">
        <v>4196</v>
      </c>
      <c r="CO752" s="995" t="s">
        <v>11</v>
      </c>
      <c r="CP752" s="995" t="s">
        <v>1008</v>
      </c>
      <c r="CQ752" s="995" t="s">
        <v>4197</v>
      </c>
      <c r="CR752" s="995" t="s">
        <v>4197</v>
      </c>
      <c r="CS752" s="995" t="s">
        <v>3161</v>
      </c>
      <c r="CT752" s="995" t="s">
        <v>3162</v>
      </c>
      <c r="CU752" s="995" t="s">
        <v>3588</v>
      </c>
      <c r="CV752" s="999" t="s">
        <v>3589</v>
      </c>
    </row>
    <row r="753" spans="91:100">
      <c r="CM753" s="996"/>
      <c r="CN753" s="995" t="s">
        <v>4198</v>
      </c>
      <c r="CO753" s="995" t="s">
        <v>11</v>
      </c>
      <c r="CP753" s="995" t="s">
        <v>1008</v>
      </c>
      <c r="CQ753" s="995" t="s">
        <v>4199</v>
      </c>
      <c r="CR753" s="995" t="s">
        <v>4199</v>
      </c>
      <c r="CS753" s="995" t="s">
        <v>3161</v>
      </c>
      <c r="CT753" s="995" t="s">
        <v>3162</v>
      </c>
      <c r="CU753" s="995" t="s">
        <v>3588</v>
      </c>
      <c r="CV753" s="999" t="s">
        <v>3589</v>
      </c>
    </row>
    <row r="754" spans="91:100">
      <c r="CM754" s="996"/>
      <c r="CN754" s="995" t="s">
        <v>4200</v>
      </c>
      <c r="CO754" s="995" t="s">
        <v>11</v>
      </c>
      <c r="CP754" s="995" t="s">
        <v>1008</v>
      </c>
      <c r="CQ754" s="995" t="s">
        <v>4201</v>
      </c>
      <c r="CR754" s="995" t="s">
        <v>4201</v>
      </c>
      <c r="CS754" s="995" t="s">
        <v>3161</v>
      </c>
      <c r="CT754" s="995" t="s">
        <v>3162</v>
      </c>
      <c r="CU754" s="995" t="s">
        <v>3588</v>
      </c>
      <c r="CV754" s="999" t="s">
        <v>3589</v>
      </c>
    </row>
    <row r="755" spans="91:100">
      <c r="CM755" s="996"/>
      <c r="CN755" s="995" t="s">
        <v>4202</v>
      </c>
      <c r="CO755" s="995" t="s">
        <v>11</v>
      </c>
      <c r="CP755" s="995" t="s">
        <v>1008</v>
      </c>
      <c r="CQ755" s="995" t="s">
        <v>4203</v>
      </c>
      <c r="CR755" s="995" t="s">
        <v>4203</v>
      </c>
      <c r="CS755" s="995" t="s">
        <v>3161</v>
      </c>
      <c r="CT755" s="995" t="s">
        <v>3162</v>
      </c>
      <c r="CU755" s="995" t="s">
        <v>3588</v>
      </c>
      <c r="CV755" s="999" t="s">
        <v>3589</v>
      </c>
    </row>
    <row r="756" spans="91:100">
      <c r="CM756" s="996"/>
      <c r="CN756" s="995" t="s">
        <v>4204</v>
      </c>
      <c r="CO756" s="995" t="s">
        <v>11</v>
      </c>
      <c r="CP756" s="995" t="s">
        <v>1008</v>
      </c>
      <c r="CQ756" s="995" t="s">
        <v>4205</v>
      </c>
      <c r="CR756" s="995" t="s">
        <v>4205</v>
      </c>
      <c r="CS756" s="995" t="s">
        <v>3161</v>
      </c>
      <c r="CT756" s="995" t="s">
        <v>3162</v>
      </c>
      <c r="CU756" s="995" t="s">
        <v>3588</v>
      </c>
      <c r="CV756" s="999" t="s">
        <v>3589</v>
      </c>
    </row>
    <row r="757" spans="91:100">
      <c r="CM757" s="996"/>
      <c r="CN757" s="995" t="s">
        <v>4206</v>
      </c>
      <c r="CO757" s="995" t="s">
        <v>11</v>
      </c>
      <c r="CP757" s="995" t="s">
        <v>1008</v>
      </c>
      <c r="CQ757" s="995" t="s">
        <v>4207</v>
      </c>
      <c r="CR757" s="995" t="s">
        <v>4207</v>
      </c>
      <c r="CS757" s="995" t="s">
        <v>3161</v>
      </c>
      <c r="CT757" s="995" t="s">
        <v>3162</v>
      </c>
      <c r="CU757" s="995" t="s">
        <v>3588</v>
      </c>
      <c r="CV757" s="999" t="s">
        <v>3589</v>
      </c>
    </row>
    <row r="758" spans="91:100">
      <c r="CM758" s="996"/>
      <c r="CN758" s="995" t="s">
        <v>4208</v>
      </c>
      <c r="CO758" s="995" t="s">
        <v>11</v>
      </c>
      <c r="CP758" s="995" t="s">
        <v>1008</v>
      </c>
      <c r="CQ758" s="995" t="s">
        <v>4209</v>
      </c>
      <c r="CR758" s="995" t="s">
        <v>4209</v>
      </c>
      <c r="CS758" s="995" t="s">
        <v>3161</v>
      </c>
      <c r="CT758" s="995" t="s">
        <v>3162</v>
      </c>
      <c r="CU758" s="995" t="s">
        <v>3588</v>
      </c>
      <c r="CV758" s="999" t="s">
        <v>3589</v>
      </c>
    </row>
    <row r="759" spans="91:100">
      <c r="CM759" s="996"/>
      <c r="CN759" s="995" t="s">
        <v>4210</v>
      </c>
      <c r="CO759" s="995" t="s">
        <v>11</v>
      </c>
      <c r="CP759" s="995" t="s">
        <v>1008</v>
      </c>
      <c r="CQ759" s="995" t="s">
        <v>4211</v>
      </c>
      <c r="CR759" s="995" t="s">
        <v>4211</v>
      </c>
      <c r="CS759" s="995" t="s">
        <v>3161</v>
      </c>
      <c r="CT759" s="995" t="s">
        <v>3162</v>
      </c>
      <c r="CU759" s="995" t="s">
        <v>3588</v>
      </c>
      <c r="CV759" s="999" t="s">
        <v>3589</v>
      </c>
    </row>
    <row r="760" spans="91:100">
      <c r="CM760" s="996"/>
      <c r="CN760" s="995" t="s">
        <v>4212</v>
      </c>
      <c r="CO760" s="995" t="s">
        <v>11</v>
      </c>
      <c r="CP760" s="995" t="s">
        <v>1008</v>
      </c>
      <c r="CQ760" s="995" t="s">
        <v>4213</v>
      </c>
      <c r="CR760" s="995" t="s">
        <v>4213</v>
      </c>
      <c r="CS760" s="995" t="s">
        <v>3161</v>
      </c>
      <c r="CT760" s="995" t="s">
        <v>3162</v>
      </c>
      <c r="CU760" s="995" t="s">
        <v>3588</v>
      </c>
      <c r="CV760" s="999" t="s">
        <v>3589</v>
      </c>
    </row>
    <row r="761" spans="91:100">
      <c r="CM761" s="996"/>
      <c r="CN761" s="995" t="s">
        <v>4214</v>
      </c>
      <c r="CO761" s="995" t="s">
        <v>11</v>
      </c>
      <c r="CP761" s="995" t="s">
        <v>1008</v>
      </c>
      <c r="CQ761" s="995" t="s">
        <v>4215</v>
      </c>
      <c r="CR761" s="995" t="s">
        <v>4215</v>
      </c>
      <c r="CS761" s="995" t="s">
        <v>3161</v>
      </c>
      <c r="CT761" s="995" t="s">
        <v>3162</v>
      </c>
      <c r="CU761" s="995" t="s">
        <v>3588</v>
      </c>
      <c r="CV761" s="999" t="s">
        <v>3589</v>
      </c>
    </row>
    <row r="762" spans="91:100">
      <c r="CM762" s="996"/>
      <c r="CN762" s="995" t="s">
        <v>4216</v>
      </c>
      <c r="CO762" s="995" t="s">
        <v>11</v>
      </c>
      <c r="CP762" s="995" t="s">
        <v>1008</v>
      </c>
      <c r="CQ762" s="995" t="s">
        <v>4217</v>
      </c>
      <c r="CR762" s="995" t="s">
        <v>4217</v>
      </c>
      <c r="CS762" s="995" t="s">
        <v>3161</v>
      </c>
      <c r="CT762" s="995" t="s">
        <v>3162</v>
      </c>
      <c r="CU762" s="995" t="s">
        <v>3588</v>
      </c>
      <c r="CV762" s="999" t="s">
        <v>3589</v>
      </c>
    </row>
    <row r="763" spans="91:100">
      <c r="CM763" s="996"/>
      <c r="CN763" s="995" t="s">
        <v>4218</v>
      </c>
      <c r="CO763" s="995" t="s">
        <v>11</v>
      </c>
      <c r="CP763" s="995" t="s">
        <v>1008</v>
      </c>
      <c r="CQ763" s="995" t="s">
        <v>4219</v>
      </c>
      <c r="CR763" s="995" t="s">
        <v>4219</v>
      </c>
      <c r="CS763" s="995" t="s">
        <v>3161</v>
      </c>
      <c r="CT763" s="995" t="s">
        <v>3162</v>
      </c>
      <c r="CU763" s="995" t="s">
        <v>3588</v>
      </c>
      <c r="CV763" s="999" t="s">
        <v>3589</v>
      </c>
    </row>
    <row r="764" spans="91:100">
      <c r="CM764" s="996"/>
      <c r="CN764" s="995" t="s">
        <v>4220</v>
      </c>
      <c r="CO764" s="995" t="s">
        <v>11</v>
      </c>
      <c r="CP764" s="995" t="s">
        <v>1008</v>
      </c>
      <c r="CQ764" s="995" t="s">
        <v>4221</v>
      </c>
      <c r="CR764" s="995" t="s">
        <v>4221</v>
      </c>
      <c r="CS764" s="995" t="s">
        <v>3161</v>
      </c>
      <c r="CT764" s="995" t="s">
        <v>3162</v>
      </c>
      <c r="CU764" s="995" t="s">
        <v>3588</v>
      </c>
      <c r="CV764" s="999" t="s">
        <v>3589</v>
      </c>
    </row>
    <row r="765" spans="91:100">
      <c r="CM765" s="996"/>
      <c r="CN765" s="995" t="s">
        <v>4222</v>
      </c>
      <c r="CO765" s="995" t="s">
        <v>11</v>
      </c>
      <c r="CP765" s="995" t="s">
        <v>1008</v>
      </c>
      <c r="CQ765" s="995" t="s">
        <v>2570</v>
      </c>
      <c r="CR765" s="995" t="s">
        <v>2570</v>
      </c>
      <c r="CS765" s="995" t="s">
        <v>2653</v>
      </c>
      <c r="CT765" s="995" t="s">
        <v>3670</v>
      </c>
      <c r="CU765" s="995" t="s">
        <v>2655</v>
      </c>
      <c r="CV765" s="999" t="s">
        <v>2656</v>
      </c>
    </row>
    <row r="766" spans="91:100">
      <c r="CM766" s="996"/>
      <c r="CN766" s="995" t="s">
        <v>4223</v>
      </c>
      <c r="CO766" s="995" t="s">
        <v>11</v>
      </c>
      <c r="CP766" s="995" t="s">
        <v>1008</v>
      </c>
      <c r="CQ766" s="995" t="s">
        <v>4224</v>
      </c>
      <c r="CR766" s="995" t="s">
        <v>1162</v>
      </c>
      <c r="CS766" s="995" t="s">
        <v>2653</v>
      </c>
      <c r="CT766" s="995" t="s">
        <v>3670</v>
      </c>
      <c r="CU766" s="995" t="s">
        <v>2655</v>
      </c>
      <c r="CV766" s="999" t="s">
        <v>2656</v>
      </c>
    </row>
    <row r="767" spans="91:100">
      <c r="CM767" s="996"/>
      <c r="CN767" s="995" t="s">
        <v>4225</v>
      </c>
      <c r="CO767" s="995" t="s">
        <v>11</v>
      </c>
      <c r="CP767" s="995" t="s">
        <v>1008</v>
      </c>
      <c r="CQ767" s="995" t="s">
        <v>4226</v>
      </c>
      <c r="CR767" s="995" t="s">
        <v>4227</v>
      </c>
      <c r="CS767" s="995" t="s">
        <v>2653</v>
      </c>
      <c r="CT767" s="995" t="s">
        <v>3670</v>
      </c>
      <c r="CU767" s="995" t="s">
        <v>2655</v>
      </c>
      <c r="CV767" s="999" t="s">
        <v>2656</v>
      </c>
    </row>
    <row r="768" spans="91:100">
      <c r="CM768" s="996"/>
      <c r="CN768" s="995" t="s">
        <v>4228</v>
      </c>
      <c r="CO768" s="995" t="s">
        <v>11</v>
      </c>
      <c r="CP768" s="995" t="s">
        <v>1008</v>
      </c>
      <c r="CQ768" s="995" t="s">
        <v>4229</v>
      </c>
      <c r="CR768" s="995" t="s">
        <v>4229</v>
      </c>
      <c r="CS768" s="995" t="s">
        <v>3161</v>
      </c>
      <c r="CT768" s="995" t="s">
        <v>3162</v>
      </c>
      <c r="CU768" s="995" t="s">
        <v>3588</v>
      </c>
      <c r="CV768" s="999" t="s">
        <v>3589</v>
      </c>
    </row>
    <row r="769" spans="91:100">
      <c r="CM769" s="996"/>
      <c r="CN769" s="995" t="s">
        <v>4230</v>
      </c>
      <c r="CO769" s="995" t="s">
        <v>11</v>
      </c>
      <c r="CP769" s="995" t="s">
        <v>1008</v>
      </c>
      <c r="CQ769" s="995" t="s">
        <v>4231</v>
      </c>
      <c r="CR769" s="995" t="s">
        <v>4231</v>
      </c>
      <c r="CS769" s="995" t="s">
        <v>3161</v>
      </c>
      <c r="CT769" s="995" t="s">
        <v>3162</v>
      </c>
      <c r="CU769" s="995" t="s">
        <v>3588</v>
      </c>
      <c r="CV769" s="999" t="s">
        <v>3589</v>
      </c>
    </row>
    <row r="770" spans="91:100">
      <c r="CM770" s="996"/>
      <c r="CN770" s="995" t="s">
        <v>4232</v>
      </c>
      <c r="CO770" s="995" t="s">
        <v>11</v>
      </c>
      <c r="CP770" s="995" t="s">
        <v>1008</v>
      </c>
      <c r="CQ770" s="995" t="s">
        <v>4233</v>
      </c>
      <c r="CR770" s="995" t="s">
        <v>4233</v>
      </c>
      <c r="CS770" s="995" t="s">
        <v>3161</v>
      </c>
      <c r="CT770" s="995" t="s">
        <v>3162</v>
      </c>
      <c r="CU770" s="995" t="s">
        <v>3588</v>
      </c>
      <c r="CV770" s="999" t="s">
        <v>3589</v>
      </c>
    </row>
    <row r="771" spans="91:100">
      <c r="CM771" s="996"/>
      <c r="CN771" s="995" t="s">
        <v>4234</v>
      </c>
      <c r="CO771" s="995" t="s">
        <v>11</v>
      </c>
      <c r="CP771" s="995" t="s">
        <v>1008</v>
      </c>
      <c r="CQ771" s="995" t="s">
        <v>4235</v>
      </c>
      <c r="CR771" s="995" t="s">
        <v>4235</v>
      </c>
      <c r="CS771" s="995" t="s">
        <v>3161</v>
      </c>
      <c r="CT771" s="995" t="s">
        <v>3162</v>
      </c>
      <c r="CU771" s="995" t="s">
        <v>3588</v>
      </c>
      <c r="CV771" s="999" t="s">
        <v>3589</v>
      </c>
    </row>
    <row r="772" spans="91:100">
      <c r="CM772" s="996"/>
      <c r="CN772" s="995" t="s">
        <v>4236</v>
      </c>
      <c r="CO772" s="995" t="s">
        <v>11</v>
      </c>
      <c r="CP772" s="995" t="s">
        <v>1008</v>
      </c>
      <c r="CQ772" s="995" t="s">
        <v>4237</v>
      </c>
      <c r="CR772" s="995" t="s">
        <v>4237</v>
      </c>
      <c r="CS772" s="995" t="s">
        <v>3161</v>
      </c>
      <c r="CT772" s="995" t="s">
        <v>3162</v>
      </c>
      <c r="CU772" s="995" t="s">
        <v>3588</v>
      </c>
      <c r="CV772" s="999" t="s">
        <v>3589</v>
      </c>
    </row>
    <row r="773" spans="91:100">
      <c r="CM773" s="996"/>
      <c r="CN773" s="995" t="s">
        <v>4238</v>
      </c>
      <c r="CO773" s="995" t="s">
        <v>11</v>
      </c>
      <c r="CP773" s="995" t="s">
        <v>1008</v>
      </c>
      <c r="CQ773" s="995" t="s">
        <v>4239</v>
      </c>
      <c r="CR773" s="995" t="s">
        <v>4239</v>
      </c>
      <c r="CS773" s="995" t="s">
        <v>3161</v>
      </c>
      <c r="CT773" s="995" t="s">
        <v>3162</v>
      </c>
      <c r="CU773" s="995" t="s">
        <v>3588</v>
      </c>
      <c r="CV773" s="999" t="s">
        <v>3589</v>
      </c>
    </row>
    <row r="774" spans="91:100">
      <c r="CM774" s="996"/>
      <c r="CN774" s="995" t="s">
        <v>4240</v>
      </c>
      <c r="CO774" s="995" t="s">
        <v>11</v>
      </c>
      <c r="CP774" s="995" t="s">
        <v>1008</v>
      </c>
      <c r="CQ774" s="995" t="s">
        <v>4241</v>
      </c>
      <c r="CR774" s="995" t="s">
        <v>4241</v>
      </c>
      <c r="CS774" s="995" t="s">
        <v>3161</v>
      </c>
      <c r="CT774" s="995" t="s">
        <v>3162</v>
      </c>
      <c r="CU774" s="995" t="s">
        <v>3588</v>
      </c>
      <c r="CV774" s="999" t="s">
        <v>3589</v>
      </c>
    </row>
    <row r="775" spans="91:100">
      <c r="CM775" s="996"/>
      <c r="CN775" s="995" t="s">
        <v>4242</v>
      </c>
      <c r="CO775" s="995" t="s">
        <v>11</v>
      </c>
      <c r="CP775" s="995" t="s">
        <v>1008</v>
      </c>
      <c r="CQ775" s="995" t="s">
        <v>4243</v>
      </c>
      <c r="CR775" s="995" t="s">
        <v>4243</v>
      </c>
      <c r="CS775" s="995" t="s">
        <v>3161</v>
      </c>
      <c r="CT775" s="995" t="s">
        <v>3162</v>
      </c>
      <c r="CU775" s="995" t="s">
        <v>3588</v>
      </c>
      <c r="CV775" s="999" t="s">
        <v>3589</v>
      </c>
    </row>
    <row r="776" spans="91:100">
      <c r="CM776" s="996"/>
      <c r="CN776" s="995" t="s">
        <v>4244</v>
      </c>
      <c r="CO776" s="995" t="s">
        <v>11</v>
      </c>
      <c r="CP776" s="995" t="s">
        <v>1008</v>
      </c>
      <c r="CQ776" s="995" t="s">
        <v>4245</v>
      </c>
      <c r="CR776" s="995" t="s">
        <v>4245</v>
      </c>
      <c r="CS776" s="995" t="s">
        <v>3161</v>
      </c>
      <c r="CT776" s="995" t="s">
        <v>3162</v>
      </c>
      <c r="CU776" s="995" t="s">
        <v>3588</v>
      </c>
      <c r="CV776" s="999" t="s">
        <v>3589</v>
      </c>
    </row>
    <row r="777" spans="91:100">
      <c r="CM777" s="996"/>
      <c r="CN777" s="995" t="s">
        <v>4246</v>
      </c>
      <c r="CO777" s="995" t="s">
        <v>11</v>
      </c>
      <c r="CP777" s="995" t="s">
        <v>1008</v>
      </c>
      <c r="CQ777" s="995" t="s">
        <v>4247</v>
      </c>
      <c r="CR777" s="995" t="s">
        <v>4247</v>
      </c>
      <c r="CS777" s="995" t="s">
        <v>3161</v>
      </c>
      <c r="CT777" s="995" t="s">
        <v>3162</v>
      </c>
      <c r="CU777" s="995" t="s">
        <v>3588</v>
      </c>
      <c r="CV777" s="999" t="s">
        <v>3589</v>
      </c>
    </row>
    <row r="778" spans="91:100">
      <c r="CM778" s="996"/>
      <c r="CN778" s="995" t="s">
        <v>4248</v>
      </c>
      <c r="CO778" s="995" t="s">
        <v>11</v>
      </c>
      <c r="CP778" s="995" t="s">
        <v>1008</v>
      </c>
      <c r="CQ778" s="995" t="s">
        <v>4249</v>
      </c>
      <c r="CR778" s="995" t="s">
        <v>4249</v>
      </c>
      <c r="CS778" s="995" t="s">
        <v>3161</v>
      </c>
      <c r="CT778" s="995" t="s">
        <v>3162</v>
      </c>
      <c r="CU778" s="995" t="s">
        <v>3588</v>
      </c>
      <c r="CV778" s="999" t="s">
        <v>3589</v>
      </c>
    </row>
    <row r="779" spans="91:100">
      <c r="CM779" s="996"/>
      <c r="CN779" s="995" t="s">
        <v>4250</v>
      </c>
      <c r="CO779" s="995" t="s">
        <v>11</v>
      </c>
      <c r="CP779" s="995" t="s">
        <v>1008</v>
      </c>
      <c r="CQ779" s="995" t="s">
        <v>4251</v>
      </c>
      <c r="CR779" s="995" t="s">
        <v>4251</v>
      </c>
      <c r="CS779" s="995" t="s">
        <v>3161</v>
      </c>
      <c r="CT779" s="995" t="s">
        <v>3162</v>
      </c>
      <c r="CU779" s="995" t="s">
        <v>3588</v>
      </c>
      <c r="CV779" s="999" t="s">
        <v>3589</v>
      </c>
    </row>
    <row r="780" spans="91:100">
      <c r="CM780" s="996"/>
      <c r="CN780" s="995" t="s">
        <v>4252</v>
      </c>
      <c r="CO780" s="995" t="s">
        <v>11</v>
      </c>
      <c r="CP780" s="995" t="s">
        <v>1008</v>
      </c>
      <c r="CQ780" s="995" t="s">
        <v>4253</v>
      </c>
      <c r="CR780" s="995" t="s">
        <v>4253</v>
      </c>
      <c r="CS780" s="995" t="s">
        <v>3161</v>
      </c>
      <c r="CT780" s="995" t="s">
        <v>3162</v>
      </c>
      <c r="CU780" s="995" t="s">
        <v>3588</v>
      </c>
      <c r="CV780" s="999" t="s">
        <v>3589</v>
      </c>
    </row>
    <row r="781" spans="91:100">
      <c r="CM781" s="996"/>
      <c r="CN781" s="995" t="s">
        <v>4254</v>
      </c>
      <c r="CO781" s="995" t="s">
        <v>11</v>
      </c>
      <c r="CP781" s="995" t="s">
        <v>1008</v>
      </c>
      <c r="CQ781" s="995" t="s">
        <v>4255</v>
      </c>
      <c r="CR781" s="995" t="s">
        <v>4255</v>
      </c>
      <c r="CS781" s="995" t="s">
        <v>3161</v>
      </c>
      <c r="CT781" s="995" t="s">
        <v>3162</v>
      </c>
      <c r="CU781" s="995" t="s">
        <v>3588</v>
      </c>
      <c r="CV781" s="999" t="s">
        <v>3589</v>
      </c>
    </row>
    <row r="782" spans="91:100">
      <c r="CM782" s="996"/>
      <c r="CN782" s="995" t="s">
        <v>4256</v>
      </c>
      <c r="CO782" s="995" t="s">
        <v>11</v>
      </c>
      <c r="CP782" s="995" t="s">
        <v>1008</v>
      </c>
      <c r="CQ782" s="995" t="s">
        <v>4257</v>
      </c>
      <c r="CR782" s="995" t="s">
        <v>4257</v>
      </c>
      <c r="CS782" s="995" t="s">
        <v>3161</v>
      </c>
      <c r="CT782" s="995" t="s">
        <v>3162</v>
      </c>
      <c r="CU782" s="995" t="s">
        <v>3588</v>
      </c>
      <c r="CV782" s="999" t="s">
        <v>3589</v>
      </c>
    </row>
    <row r="783" spans="91:100">
      <c r="CM783" s="996"/>
      <c r="CN783" s="995" t="s">
        <v>4258</v>
      </c>
      <c r="CO783" s="995" t="s">
        <v>11</v>
      </c>
      <c r="CP783" s="995" t="s">
        <v>1008</v>
      </c>
      <c r="CQ783" s="995" t="s">
        <v>4259</v>
      </c>
      <c r="CR783" s="995" t="s">
        <v>4259</v>
      </c>
      <c r="CS783" s="995" t="s">
        <v>3161</v>
      </c>
      <c r="CT783" s="995" t="s">
        <v>3162</v>
      </c>
      <c r="CU783" s="995" t="s">
        <v>3588</v>
      </c>
      <c r="CV783" s="999" t="s">
        <v>3589</v>
      </c>
    </row>
    <row r="784" spans="91:100">
      <c r="CM784" s="996"/>
      <c r="CN784" s="995" t="s">
        <v>4260</v>
      </c>
      <c r="CO784" s="995" t="s">
        <v>11</v>
      </c>
      <c r="CP784" s="995" t="s">
        <v>1008</v>
      </c>
      <c r="CQ784" s="995" t="s">
        <v>4261</v>
      </c>
      <c r="CR784" s="995" t="s">
        <v>4261</v>
      </c>
      <c r="CS784" s="995" t="s">
        <v>3161</v>
      </c>
      <c r="CT784" s="995" t="s">
        <v>3162</v>
      </c>
      <c r="CU784" s="995" t="s">
        <v>3588</v>
      </c>
      <c r="CV784" s="999" t="s">
        <v>3589</v>
      </c>
    </row>
    <row r="785" spans="91:100">
      <c r="CM785" s="996"/>
      <c r="CN785" s="995" t="s">
        <v>4262</v>
      </c>
      <c r="CO785" s="995" t="s">
        <v>11</v>
      </c>
      <c r="CP785" s="995" t="s">
        <v>1008</v>
      </c>
      <c r="CQ785" s="995" t="s">
        <v>4263</v>
      </c>
      <c r="CR785" s="995" t="s">
        <v>4263</v>
      </c>
      <c r="CS785" s="995" t="s">
        <v>3161</v>
      </c>
      <c r="CT785" s="995" t="s">
        <v>3162</v>
      </c>
      <c r="CU785" s="995" t="s">
        <v>3588</v>
      </c>
      <c r="CV785" s="999" t="s">
        <v>3589</v>
      </c>
    </row>
    <row r="786" spans="91:100">
      <c r="CM786" s="996"/>
      <c r="CN786" s="995" t="s">
        <v>4264</v>
      </c>
      <c r="CO786" s="995" t="s">
        <v>11</v>
      </c>
      <c r="CP786" s="995" t="s">
        <v>1008</v>
      </c>
      <c r="CQ786" s="995" t="s">
        <v>4265</v>
      </c>
      <c r="CR786" s="995" t="s">
        <v>4265</v>
      </c>
      <c r="CS786" s="995" t="s">
        <v>3161</v>
      </c>
      <c r="CT786" s="995" t="s">
        <v>3162</v>
      </c>
      <c r="CU786" s="995" t="s">
        <v>3588</v>
      </c>
      <c r="CV786" s="999" t="s">
        <v>3589</v>
      </c>
    </row>
    <row r="787" spans="91:100">
      <c r="CM787" s="996"/>
      <c r="CN787" s="995" t="s">
        <v>4266</v>
      </c>
      <c r="CO787" s="995" t="s">
        <v>11</v>
      </c>
      <c r="CP787" s="995" t="s">
        <v>1008</v>
      </c>
      <c r="CQ787" s="995" t="s">
        <v>4267</v>
      </c>
      <c r="CR787" s="995" t="s">
        <v>4267</v>
      </c>
      <c r="CS787" s="995" t="s">
        <v>3161</v>
      </c>
      <c r="CT787" s="995" t="s">
        <v>3162</v>
      </c>
      <c r="CU787" s="995" t="s">
        <v>3588</v>
      </c>
      <c r="CV787" s="999" t="s">
        <v>3589</v>
      </c>
    </row>
    <row r="788" spans="91:100">
      <c r="CM788" s="996"/>
      <c r="CN788" s="995" t="s">
        <v>4268</v>
      </c>
      <c r="CO788" s="995" t="s">
        <v>11</v>
      </c>
      <c r="CP788" s="995" t="s">
        <v>1008</v>
      </c>
      <c r="CQ788" s="995" t="s">
        <v>4269</v>
      </c>
      <c r="CR788" s="995" t="s">
        <v>4269</v>
      </c>
      <c r="CS788" s="995" t="s">
        <v>3161</v>
      </c>
      <c r="CT788" s="995" t="s">
        <v>3162</v>
      </c>
      <c r="CU788" s="995" t="s">
        <v>3588</v>
      </c>
      <c r="CV788" s="999" t="s">
        <v>3589</v>
      </c>
    </row>
    <row r="789" spans="91:100">
      <c r="CM789" s="996"/>
      <c r="CN789" s="995" t="s">
        <v>4270</v>
      </c>
      <c r="CO789" s="995" t="s">
        <v>11</v>
      </c>
      <c r="CP789" s="995" t="s">
        <v>1008</v>
      </c>
      <c r="CQ789" s="995" t="s">
        <v>4271</v>
      </c>
      <c r="CR789" s="995" t="s">
        <v>4271</v>
      </c>
      <c r="CS789" s="995" t="s">
        <v>3161</v>
      </c>
      <c r="CT789" s="995" t="s">
        <v>3162</v>
      </c>
      <c r="CU789" s="995" t="s">
        <v>3588</v>
      </c>
      <c r="CV789" s="999" t="s">
        <v>3589</v>
      </c>
    </row>
    <row r="790" spans="91:100">
      <c r="CM790" s="996"/>
      <c r="CN790" s="995" t="s">
        <v>4272</v>
      </c>
      <c r="CO790" s="995" t="s">
        <v>11</v>
      </c>
      <c r="CP790" s="995" t="s">
        <v>1008</v>
      </c>
      <c r="CQ790" s="995" t="s">
        <v>4273</v>
      </c>
      <c r="CR790" s="995" t="s">
        <v>4273</v>
      </c>
      <c r="CS790" s="995" t="s">
        <v>3161</v>
      </c>
      <c r="CT790" s="995" t="s">
        <v>3162</v>
      </c>
      <c r="CU790" s="995" t="s">
        <v>3588</v>
      </c>
      <c r="CV790" s="999" t="s">
        <v>3589</v>
      </c>
    </row>
    <row r="791" spans="91:100">
      <c r="CM791" s="996"/>
      <c r="CN791" s="995" t="s">
        <v>4274</v>
      </c>
      <c r="CO791" s="995" t="s">
        <v>11</v>
      </c>
      <c r="CP791" s="995" t="s">
        <v>1008</v>
      </c>
      <c r="CQ791" s="995" t="s">
        <v>4275</v>
      </c>
      <c r="CR791" s="995" t="s">
        <v>4275</v>
      </c>
      <c r="CS791" s="995" t="s">
        <v>3161</v>
      </c>
      <c r="CT791" s="995" t="s">
        <v>3162</v>
      </c>
      <c r="CU791" s="995" t="s">
        <v>3588</v>
      </c>
      <c r="CV791" s="999" t="s">
        <v>3589</v>
      </c>
    </row>
    <row r="792" spans="91:100">
      <c r="CM792" s="996"/>
      <c r="CN792" s="995" t="s">
        <v>4276</v>
      </c>
      <c r="CO792" s="995" t="s">
        <v>11</v>
      </c>
      <c r="CP792" s="995" t="s">
        <v>1008</v>
      </c>
      <c r="CQ792" s="995" t="s">
        <v>4277</v>
      </c>
      <c r="CR792" s="995" t="s">
        <v>4277</v>
      </c>
      <c r="CS792" s="995" t="s">
        <v>3161</v>
      </c>
      <c r="CT792" s="995" t="s">
        <v>3162</v>
      </c>
      <c r="CU792" s="995" t="s">
        <v>3588</v>
      </c>
      <c r="CV792" s="999" t="s">
        <v>3589</v>
      </c>
    </row>
    <row r="793" spans="91:100">
      <c r="CM793" s="996"/>
      <c r="CN793" s="995" t="s">
        <v>4278</v>
      </c>
      <c r="CO793" s="995" t="s">
        <v>11</v>
      </c>
      <c r="CP793" s="995" t="s">
        <v>1008</v>
      </c>
      <c r="CQ793" s="995" t="s">
        <v>4279</v>
      </c>
      <c r="CR793" s="995" t="s">
        <v>4279</v>
      </c>
      <c r="CS793" s="995" t="s">
        <v>3161</v>
      </c>
      <c r="CT793" s="995" t="s">
        <v>3162</v>
      </c>
      <c r="CU793" s="995" t="s">
        <v>3588</v>
      </c>
      <c r="CV793" s="999" t="s">
        <v>3589</v>
      </c>
    </row>
    <row r="794" spans="91:100">
      <c r="CM794" s="996"/>
      <c r="CN794" s="995" t="s">
        <v>4280</v>
      </c>
      <c r="CO794" s="995" t="s">
        <v>11</v>
      </c>
      <c r="CP794" s="995" t="s">
        <v>1008</v>
      </c>
      <c r="CQ794" s="995" t="s">
        <v>4281</v>
      </c>
      <c r="CR794" s="995" t="s">
        <v>4281</v>
      </c>
      <c r="CS794" s="995" t="s">
        <v>3161</v>
      </c>
      <c r="CT794" s="995" t="s">
        <v>3162</v>
      </c>
      <c r="CU794" s="995" t="s">
        <v>3588</v>
      </c>
      <c r="CV794" s="999" t="s">
        <v>3589</v>
      </c>
    </row>
    <row r="795" spans="91:100">
      <c r="CM795" s="996"/>
      <c r="CN795" s="995" t="s">
        <v>4282</v>
      </c>
      <c r="CO795" s="995" t="s">
        <v>11</v>
      </c>
      <c r="CP795" s="995" t="s">
        <v>1008</v>
      </c>
      <c r="CQ795" s="995" t="s">
        <v>4283</v>
      </c>
      <c r="CR795" s="995" t="s">
        <v>4283</v>
      </c>
      <c r="CS795" s="995" t="s">
        <v>3161</v>
      </c>
      <c r="CT795" s="995" t="s">
        <v>3162</v>
      </c>
      <c r="CU795" s="995" t="s">
        <v>3588</v>
      </c>
      <c r="CV795" s="999" t="s">
        <v>3589</v>
      </c>
    </row>
    <row r="796" spans="91:100">
      <c r="CM796" s="996"/>
      <c r="CN796" s="995" t="s">
        <v>4284</v>
      </c>
      <c r="CO796" s="995" t="s">
        <v>11</v>
      </c>
      <c r="CP796" s="995" t="s">
        <v>1008</v>
      </c>
      <c r="CQ796" s="995" t="s">
        <v>4285</v>
      </c>
      <c r="CR796" s="995" t="s">
        <v>4285</v>
      </c>
      <c r="CS796" s="995" t="s">
        <v>3161</v>
      </c>
      <c r="CT796" s="995" t="s">
        <v>3162</v>
      </c>
      <c r="CU796" s="995" t="s">
        <v>3588</v>
      </c>
      <c r="CV796" s="999" t="s">
        <v>3589</v>
      </c>
    </row>
    <row r="797" spans="91:100">
      <c r="CM797" s="996"/>
      <c r="CN797" s="995" t="s">
        <v>4286</v>
      </c>
      <c r="CO797" s="995" t="s">
        <v>11</v>
      </c>
      <c r="CP797" s="995" t="s">
        <v>1008</v>
      </c>
      <c r="CQ797" s="995" t="s">
        <v>4287</v>
      </c>
      <c r="CR797" s="995" t="s">
        <v>4287</v>
      </c>
      <c r="CS797" s="995" t="s">
        <v>3161</v>
      </c>
      <c r="CT797" s="995" t="s">
        <v>3162</v>
      </c>
      <c r="CU797" s="995" t="s">
        <v>3588</v>
      </c>
      <c r="CV797" s="999" t="s">
        <v>3589</v>
      </c>
    </row>
    <row r="798" spans="91:100">
      <c r="CM798" s="996"/>
      <c r="CN798" s="995" t="s">
        <v>4288</v>
      </c>
      <c r="CO798" s="995" t="s">
        <v>11</v>
      </c>
      <c r="CP798" s="995" t="s">
        <v>1008</v>
      </c>
      <c r="CQ798" s="995" t="s">
        <v>4289</v>
      </c>
      <c r="CR798" s="995" t="s">
        <v>4289</v>
      </c>
      <c r="CS798" s="995" t="s">
        <v>3161</v>
      </c>
      <c r="CT798" s="995" t="s">
        <v>3162</v>
      </c>
      <c r="CU798" s="995" t="s">
        <v>3588</v>
      </c>
      <c r="CV798" s="999" t="s">
        <v>3589</v>
      </c>
    </row>
    <row r="799" spans="91:100">
      <c r="CM799" s="996"/>
      <c r="CN799" s="995" t="s">
        <v>4290</v>
      </c>
      <c r="CO799" s="995" t="s">
        <v>11</v>
      </c>
      <c r="CP799" s="995" t="s">
        <v>1008</v>
      </c>
      <c r="CQ799" s="995" t="s">
        <v>4291</v>
      </c>
      <c r="CR799" s="995" t="s">
        <v>4291</v>
      </c>
      <c r="CS799" s="995" t="s">
        <v>3161</v>
      </c>
      <c r="CT799" s="995" t="s">
        <v>3162</v>
      </c>
      <c r="CU799" s="995" t="s">
        <v>3588</v>
      </c>
      <c r="CV799" s="999" t="s">
        <v>3589</v>
      </c>
    </row>
    <row r="800" spans="91:100">
      <c r="CM800" s="996"/>
      <c r="CN800" s="995" t="s">
        <v>4292</v>
      </c>
      <c r="CO800" s="995" t="s">
        <v>11</v>
      </c>
      <c r="CP800" s="995" t="s">
        <v>1008</v>
      </c>
      <c r="CQ800" s="995" t="s">
        <v>4293</v>
      </c>
      <c r="CR800" s="995" t="s">
        <v>4293</v>
      </c>
      <c r="CS800" s="995" t="s">
        <v>3161</v>
      </c>
      <c r="CT800" s="995" t="s">
        <v>3162</v>
      </c>
      <c r="CU800" s="995" t="s">
        <v>3588</v>
      </c>
      <c r="CV800" s="999" t="s">
        <v>3589</v>
      </c>
    </row>
    <row r="801" spans="91:100">
      <c r="CM801" s="996"/>
      <c r="CN801" s="995" t="s">
        <v>4294</v>
      </c>
      <c r="CO801" s="995" t="s">
        <v>11</v>
      </c>
      <c r="CP801" s="995" t="s">
        <v>1008</v>
      </c>
      <c r="CQ801" s="995" t="s">
        <v>4295</v>
      </c>
      <c r="CR801" s="995" t="s">
        <v>4295</v>
      </c>
      <c r="CS801" s="995" t="s">
        <v>3161</v>
      </c>
      <c r="CT801" s="995" t="s">
        <v>3162</v>
      </c>
      <c r="CU801" s="995" t="s">
        <v>3588</v>
      </c>
      <c r="CV801" s="999" t="s">
        <v>3589</v>
      </c>
    </row>
    <row r="802" spans="91:100">
      <c r="CM802" s="996"/>
      <c r="CN802" s="995" t="s">
        <v>4296</v>
      </c>
      <c r="CO802" s="995" t="s">
        <v>11</v>
      </c>
      <c r="CP802" s="995" t="s">
        <v>1008</v>
      </c>
      <c r="CQ802" s="995" t="s">
        <v>4297</v>
      </c>
      <c r="CR802" s="995" t="s">
        <v>4297</v>
      </c>
      <c r="CS802" s="995" t="s">
        <v>3161</v>
      </c>
      <c r="CT802" s="995" t="s">
        <v>3162</v>
      </c>
      <c r="CU802" s="995" t="s">
        <v>3588</v>
      </c>
      <c r="CV802" s="999" t="s">
        <v>3589</v>
      </c>
    </row>
    <row r="803" spans="91:100">
      <c r="CM803" s="996"/>
      <c r="CN803" s="995" t="s">
        <v>4298</v>
      </c>
      <c r="CO803" s="995" t="s">
        <v>11</v>
      </c>
      <c r="CP803" s="995" t="s">
        <v>1008</v>
      </c>
      <c r="CQ803" s="995" t="s">
        <v>4299</v>
      </c>
      <c r="CR803" s="995" t="s">
        <v>4299</v>
      </c>
      <c r="CS803" s="995" t="s">
        <v>3161</v>
      </c>
      <c r="CT803" s="995" t="s">
        <v>3162</v>
      </c>
      <c r="CU803" s="995" t="s">
        <v>3588</v>
      </c>
      <c r="CV803" s="999" t="s">
        <v>3589</v>
      </c>
    </row>
    <row r="804" spans="91:100">
      <c r="CM804" s="996"/>
      <c r="CN804" s="995" t="s">
        <v>4300</v>
      </c>
      <c r="CO804" s="995" t="s">
        <v>11</v>
      </c>
      <c r="CP804" s="995" t="s">
        <v>1008</v>
      </c>
      <c r="CQ804" s="995" t="s">
        <v>4301</v>
      </c>
      <c r="CR804" s="995" t="s">
        <v>4301</v>
      </c>
      <c r="CS804" s="995" t="s">
        <v>3161</v>
      </c>
      <c r="CT804" s="995" t="s">
        <v>3162</v>
      </c>
      <c r="CU804" s="995" t="s">
        <v>3588</v>
      </c>
      <c r="CV804" s="999" t="s">
        <v>3589</v>
      </c>
    </row>
    <row r="805" spans="91:100">
      <c r="CM805" s="996"/>
      <c r="CN805" s="995" t="s">
        <v>4302</v>
      </c>
      <c r="CO805" s="995" t="s">
        <v>11</v>
      </c>
      <c r="CP805" s="995" t="s">
        <v>1008</v>
      </c>
      <c r="CQ805" s="995" t="s">
        <v>4303</v>
      </c>
      <c r="CR805" s="995" t="s">
        <v>4303</v>
      </c>
      <c r="CS805" s="995" t="s">
        <v>3161</v>
      </c>
      <c r="CT805" s="995" t="s">
        <v>3162</v>
      </c>
      <c r="CU805" s="995" t="s">
        <v>3588</v>
      </c>
      <c r="CV805" s="999" t="s">
        <v>3589</v>
      </c>
    </row>
    <row r="806" spans="91:100">
      <c r="CM806" s="996"/>
      <c r="CN806" s="995" t="s">
        <v>4304</v>
      </c>
      <c r="CO806" s="995" t="s">
        <v>11</v>
      </c>
      <c r="CP806" s="995" t="s">
        <v>1008</v>
      </c>
      <c r="CQ806" s="995" t="s">
        <v>4305</v>
      </c>
      <c r="CR806" s="995" t="s">
        <v>4305</v>
      </c>
      <c r="CS806" s="995" t="s">
        <v>3161</v>
      </c>
      <c r="CT806" s="995" t="s">
        <v>3162</v>
      </c>
      <c r="CU806" s="995" t="s">
        <v>3588</v>
      </c>
      <c r="CV806" s="999" t="s">
        <v>3589</v>
      </c>
    </row>
    <row r="807" spans="91:100">
      <c r="CM807" s="996"/>
      <c r="CN807" s="995" t="s">
        <v>4306</v>
      </c>
      <c r="CO807" s="995" t="s">
        <v>11</v>
      </c>
      <c r="CP807" s="995" t="s">
        <v>1008</v>
      </c>
      <c r="CQ807" s="995" t="s">
        <v>614</v>
      </c>
      <c r="CR807" s="995" t="s">
        <v>614</v>
      </c>
      <c r="CS807" s="995" t="s">
        <v>3161</v>
      </c>
      <c r="CT807" s="995" t="s">
        <v>3162</v>
      </c>
      <c r="CU807" s="995" t="s">
        <v>3588</v>
      </c>
      <c r="CV807" s="999" t="s">
        <v>3589</v>
      </c>
    </row>
    <row r="808" spans="91:100">
      <c r="CM808" s="996"/>
      <c r="CN808" s="995" t="s">
        <v>4307</v>
      </c>
      <c r="CO808" s="995" t="s">
        <v>11</v>
      </c>
      <c r="CP808" s="995" t="s">
        <v>1008</v>
      </c>
      <c r="CQ808" s="995" t="s">
        <v>4308</v>
      </c>
      <c r="CR808" s="995" t="s">
        <v>4308</v>
      </c>
      <c r="CS808" s="995" t="s">
        <v>2724</v>
      </c>
      <c r="CT808" s="995" t="s">
        <v>2725</v>
      </c>
      <c r="CU808" s="995" t="s">
        <v>2655</v>
      </c>
      <c r="CV808" s="999" t="s">
        <v>2726</v>
      </c>
    </row>
    <row r="809" spans="91:100">
      <c r="CM809" s="996"/>
      <c r="CN809" s="995" t="s">
        <v>4309</v>
      </c>
      <c r="CO809" s="995" t="s">
        <v>11</v>
      </c>
      <c r="CP809" s="995" t="s">
        <v>1008</v>
      </c>
      <c r="CQ809" s="995" t="s">
        <v>4310</v>
      </c>
      <c r="CR809" s="995" t="s">
        <v>4310</v>
      </c>
      <c r="CS809" s="995" t="s">
        <v>2724</v>
      </c>
      <c r="CT809" s="995" t="s">
        <v>2725</v>
      </c>
      <c r="CU809" s="995" t="s">
        <v>2655</v>
      </c>
      <c r="CV809" s="999" t="s">
        <v>2726</v>
      </c>
    </row>
    <row r="810" spans="91:100">
      <c r="CM810" s="996"/>
      <c r="CN810" s="995" t="s">
        <v>4311</v>
      </c>
      <c r="CO810" s="995" t="s">
        <v>11</v>
      </c>
      <c r="CP810" s="995" t="s">
        <v>1008</v>
      </c>
      <c r="CQ810" s="995" t="s">
        <v>615</v>
      </c>
      <c r="CR810" s="995" t="s">
        <v>615</v>
      </c>
      <c r="CS810" s="995" t="s">
        <v>3161</v>
      </c>
      <c r="CT810" s="995" t="s">
        <v>3162</v>
      </c>
      <c r="CU810" s="995" t="s">
        <v>3588</v>
      </c>
      <c r="CV810" s="999" t="s">
        <v>3589</v>
      </c>
    </row>
    <row r="811" spans="91:100">
      <c r="CM811" s="996"/>
      <c r="CN811" s="995" t="s">
        <v>4312</v>
      </c>
      <c r="CO811" s="995" t="s">
        <v>11</v>
      </c>
      <c r="CP811" s="995" t="s">
        <v>1008</v>
      </c>
      <c r="CQ811" s="995" t="s">
        <v>4313</v>
      </c>
      <c r="CR811" s="995" t="s">
        <v>4313</v>
      </c>
      <c r="CS811" s="995" t="s">
        <v>3161</v>
      </c>
      <c r="CT811" s="995" t="s">
        <v>3162</v>
      </c>
      <c r="CU811" s="995" t="s">
        <v>3588</v>
      </c>
      <c r="CV811" s="999" t="s">
        <v>3589</v>
      </c>
    </row>
    <row r="812" spans="91:100">
      <c r="CM812" s="996"/>
      <c r="CN812" s="995" t="s">
        <v>4314</v>
      </c>
      <c r="CO812" s="995" t="s">
        <v>11</v>
      </c>
      <c r="CP812" s="995" t="s">
        <v>1008</v>
      </c>
      <c r="CQ812" s="995" t="s">
        <v>4315</v>
      </c>
      <c r="CR812" s="995" t="s">
        <v>4315</v>
      </c>
      <c r="CS812" s="995" t="s">
        <v>3161</v>
      </c>
      <c r="CT812" s="995" t="s">
        <v>3162</v>
      </c>
      <c r="CU812" s="995" t="s">
        <v>3588</v>
      </c>
      <c r="CV812" s="999" t="s">
        <v>3589</v>
      </c>
    </row>
    <row r="813" spans="91:100">
      <c r="CM813" s="996"/>
      <c r="CN813" s="995" t="s">
        <v>4316</v>
      </c>
      <c r="CO813" s="995" t="s">
        <v>11</v>
      </c>
      <c r="CP813" s="995" t="s">
        <v>1008</v>
      </c>
      <c r="CQ813" s="995" t="s">
        <v>4317</v>
      </c>
      <c r="CR813" s="995" t="s">
        <v>4317</v>
      </c>
      <c r="CS813" s="995" t="s">
        <v>3161</v>
      </c>
      <c r="CT813" s="995" t="s">
        <v>3162</v>
      </c>
      <c r="CU813" s="995" t="s">
        <v>3588</v>
      </c>
      <c r="CV813" s="999" t="s">
        <v>3589</v>
      </c>
    </row>
    <row r="814" spans="91:100">
      <c r="CM814" s="996"/>
      <c r="CN814" s="995" t="s">
        <v>4318</v>
      </c>
      <c r="CO814" s="995" t="s">
        <v>11</v>
      </c>
      <c r="CP814" s="995" t="s">
        <v>1008</v>
      </c>
      <c r="CQ814" s="995" t="s">
        <v>4319</v>
      </c>
      <c r="CR814" s="995" t="s">
        <v>4319</v>
      </c>
      <c r="CS814" s="995" t="s">
        <v>3161</v>
      </c>
      <c r="CT814" s="995" t="s">
        <v>3162</v>
      </c>
      <c r="CU814" s="995" t="s">
        <v>3588</v>
      </c>
      <c r="CV814" s="999" t="s">
        <v>3589</v>
      </c>
    </row>
    <row r="815" spans="91:100">
      <c r="CM815" s="996"/>
      <c r="CN815" s="995" t="s">
        <v>4320</v>
      </c>
      <c r="CO815" s="995" t="s">
        <v>11</v>
      </c>
      <c r="CP815" s="995" t="s">
        <v>1008</v>
      </c>
      <c r="CQ815" s="995" t="s">
        <v>4321</v>
      </c>
      <c r="CR815" s="995" t="s">
        <v>4321</v>
      </c>
      <c r="CS815" s="995" t="s">
        <v>3161</v>
      </c>
      <c r="CT815" s="995" t="s">
        <v>3162</v>
      </c>
      <c r="CU815" s="995" t="s">
        <v>3588</v>
      </c>
      <c r="CV815" s="999" t="s">
        <v>3589</v>
      </c>
    </row>
    <row r="816" spans="91:100">
      <c r="CM816" s="996"/>
      <c r="CN816" s="995" t="s">
        <v>4322</v>
      </c>
      <c r="CO816" s="995" t="s">
        <v>11</v>
      </c>
      <c r="CP816" s="995" t="s">
        <v>1008</v>
      </c>
      <c r="CQ816" s="995" t="s">
        <v>4323</v>
      </c>
      <c r="CR816" s="995" t="s">
        <v>4323</v>
      </c>
      <c r="CS816" s="995" t="s">
        <v>3161</v>
      </c>
      <c r="CT816" s="995" t="s">
        <v>3162</v>
      </c>
      <c r="CU816" s="995" t="s">
        <v>3588</v>
      </c>
      <c r="CV816" s="999" t="s">
        <v>3589</v>
      </c>
    </row>
    <row r="817" spans="91:100">
      <c r="CM817" s="996"/>
      <c r="CN817" s="995" t="s">
        <v>4324</v>
      </c>
      <c r="CO817" s="995" t="s">
        <v>11</v>
      </c>
      <c r="CP817" s="995" t="s">
        <v>1008</v>
      </c>
      <c r="CQ817" s="995" t="s">
        <v>4325</v>
      </c>
      <c r="CR817" s="995" t="s">
        <v>4325</v>
      </c>
      <c r="CS817" s="995" t="s">
        <v>3161</v>
      </c>
      <c r="CT817" s="995" t="s">
        <v>3162</v>
      </c>
      <c r="CU817" s="995" t="s">
        <v>3588</v>
      </c>
      <c r="CV817" s="999" t="s">
        <v>3589</v>
      </c>
    </row>
    <row r="818" spans="91:100">
      <c r="CM818" s="996"/>
      <c r="CN818" s="995" t="s">
        <v>4326</v>
      </c>
      <c r="CO818" s="995" t="s">
        <v>11</v>
      </c>
      <c r="CP818" s="995" t="s">
        <v>1008</v>
      </c>
      <c r="CQ818" s="995" t="s">
        <v>4327</v>
      </c>
      <c r="CR818" s="995" t="s">
        <v>4327</v>
      </c>
      <c r="CS818" s="995" t="s">
        <v>2653</v>
      </c>
      <c r="CT818" s="995" t="s">
        <v>3670</v>
      </c>
      <c r="CU818" s="995" t="s">
        <v>2655</v>
      </c>
      <c r="CV818" s="999" t="s">
        <v>2656</v>
      </c>
    </row>
    <row r="819" spans="91:100">
      <c r="CM819" s="996"/>
      <c r="CN819" s="995" t="s">
        <v>4328</v>
      </c>
      <c r="CO819" s="995" t="s">
        <v>11</v>
      </c>
      <c r="CP819" s="995" t="s">
        <v>1008</v>
      </c>
      <c r="CQ819" s="995" t="s">
        <v>2573</v>
      </c>
      <c r="CR819" s="995" t="s">
        <v>2573</v>
      </c>
      <c r="CS819" s="995" t="s">
        <v>3161</v>
      </c>
      <c r="CT819" s="995" t="s">
        <v>3162</v>
      </c>
      <c r="CU819" s="995" t="s">
        <v>3588</v>
      </c>
      <c r="CV819" s="999" t="s">
        <v>3589</v>
      </c>
    </row>
    <row r="820" spans="91:100">
      <c r="CM820" s="996"/>
      <c r="CN820" s="995" t="s">
        <v>4329</v>
      </c>
      <c r="CO820" s="995" t="s">
        <v>11</v>
      </c>
      <c r="CP820" s="995" t="s">
        <v>1008</v>
      </c>
      <c r="CQ820" s="995" t="s">
        <v>4330</v>
      </c>
      <c r="CR820" s="995" t="s">
        <v>4330</v>
      </c>
      <c r="CS820" s="995" t="s">
        <v>3161</v>
      </c>
      <c r="CT820" s="995" t="s">
        <v>3162</v>
      </c>
      <c r="CU820" s="995" t="s">
        <v>3588</v>
      </c>
      <c r="CV820" s="999" t="s">
        <v>3589</v>
      </c>
    </row>
    <row r="821" spans="91:100">
      <c r="CM821" s="996"/>
      <c r="CN821" s="995" t="s">
        <v>4331</v>
      </c>
      <c r="CO821" s="995" t="s">
        <v>11</v>
      </c>
      <c r="CP821" s="995" t="s">
        <v>1008</v>
      </c>
      <c r="CQ821" s="995" t="s">
        <v>4332</v>
      </c>
      <c r="CR821" s="995" t="s">
        <v>4332</v>
      </c>
      <c r="CS821" s="995" t="s">
        <v>3161</v>
      </c>
      <c r="CT821" s="995" t="s">
        <v>3162</v>
      </c>
      <c r="CU821" s="995" t="s">
        <v>3588</v>
      </c>
      <c r="CV821" s="999" t="s">
        <v>3589</v>
      </c>
    </row>
    <row r="822" spans="91:100">
      <c r="CM822" s="996"/>
      <c r="CN822" s="995" t="s">
        <v>4333</v>
      </c>
      <c r="CO822" s="995" t="s">
        <v>11</v>
      </c>
      <c r="CP822" s="995" t="s">
        <v>1008</v>
      </c>
      <c r="CQ822" s="995" t="s">
        <v>4334</v>
      </c>
      <c r="CR822" s="995" t="s">
        <v>4334</v>
      </c>
      <c r="CS822" s="995" t="s">
        <v>3161</v>
      </c>
      <c r="CT822" s="995" t="s">
        <v>3162</v>
      </c>
      <c r="CU822" s="995" t="s">
        <v>3588</v>
      </c>
      <c r="CV822" s="999" t="s">
        <v>3589</v>
      </c>
    </row>
    <row r="823" spans="91:100">
      <c r="CM823" s="996"/>
      <c r="CN823" s="995" t="s">
        <v>4335</v>
      </c>
      <c r="CO823" s="995" t="s">
        <v>11</v>
      </c>
      <c r="CP823" s="995" t="s">
        <v>1008</v>
      </c>
      <c r="CQ823" s="995" t="s">
        <v>4336</v>
      </c>
      <c r="CR823" s="995" t="s">
        <v>4336</v>
      </c>
      <c r="CS823" s="995" t="s">
        <v>3161</v>
      </c>
      <c r="CT823" s="995" t="s">
        <v>3162</v>
      </c>
      <c r="CU823" s="995" t="s">
        <v>3588</v>
      </c>
      <c r="CV823" s="999" t="s">
        <v>3589</v>
      </c>
    </row>
    <row r="824" spans="91:100">
      <c r="CM824" s="996"/>
      <c r="CN824" s="995" t="s">
        <v>4337</v>
      </c>
      <c r="CO824" s="995" t="s">
        <v>11</v>
      </c>
      <c r="CP824" s="995" t="s">
        <v>1008</v>
      </c>
      <c r="CQ824" s="995" t="s">
        <v>4338</v>
      </c>
      <c r="CR824" s="995" t="s">
        <v>4338</v>
      </c>
      <c r="CS824" s="995" t="s">
        <v>3161</v>
      </c>
      <c r="CT824" s="995" t="s">
        <v>3162</v>
      </c>
      <c r="CU824" s="995" t="s">
        <v>3588</v>
      </c>
      <c r="CV824" s="999" t="s">
        <v>3589</v>
      </c>
    </row>
    <row r="825" spans="91:100">
      <c r="CM825" s="996"/>
      <c r="CN825" s="995" t="s">
        <v>4339</v>
      </c>
      <c r="CO825" s="995" t="s">
        <v>11</v>
      </c>
      <c r="CP825" s="995" t="s">
        <v>1008</v>
      </c>
      <c r="CQ825" s="995" t="s">
        <v>4340</v>
      </c>
      <c r="CR825" s="995" t="s">
        <v>4340</v>
      </c>
      <c r="CS825" s="995" t="s">
        <v>3161</v>
      </c>
      <c r="CT825" s="995" t="s">
        <v>3162</v>
      </c>
      <c r="CU825" s="995" t="s">
        <v>3588</v>
      </c>
      <c r="CV825" s="999" t="s">
        <v>3589</v>
      </c>
    </row>
    <row r="826" spans="91:100">
      <c r="CM826" s="996"/>
      <c r="CN826" s="995" t="s">
        <v>4341</v>
      </c>
      <c r="CO826" s="995" t="s">
        <v>11</v>
      </c>
      <c r="CP826" s="995" t="s">
        <v>1008</v>
      </c>
      <c r="CQ826" s="995" t="s">
        <v>4342</v>
      </c>
      <c r="CR826" s="995" t="s">
        <v>4342</v>
      </c>
      <c r="CS826" s="995" t="s">
        <v>3161</v>
      </c>
      <c r="CT826" s="995" t="s">
        <v>3162</v>
      </c>
      <c r="CU826" s="995" t="s">
        <v>3588</v>
      </c>
      <c r="CV826" s="999" t="s">
        <v>3589</v>
      </c>
    </row>
    <row r="827" spans="91:100">
      <c r="CM827" s="996"/>
      <c r="CN827" s="995" t="s">
        <v>4343</v>
      </c>
      <c r="CO827" s="995" t="s">
        <v>11</v>
      </c>
      <c r="CP827" s="995" t="s">
        <v>1008</v>
      </c>
      <c r="CQ827" s="995" t="s">
        <v>4344</v>
      </c>
      <c r="CR827" s="995" t="s">
        <v>4344</v>
      </c>
      <c r="CS827" s="995" t="s">
        <v>3161</v>
      </c>
      <c r="CT827" s="995" t="s">
        <v>3162</v>
      </c>
      <c r="CU827" s="995" t="s">
        <v>3588</v>
      </c>
      <c r="CV827" s="999" t="s">
        <v>3589</v>
      </c>
    </row>
    <row r="828" spans="91:100">
      <c r="CM828" s="996"/>
      <c r="CN828" s="995" t="s">
        <v>4345</v>
      </c>
      <c r="CO828" s="995" t="s">
        <v>11</v>
      </c>
      <c r="CP828" s="995" t="s">
        <v>1008</v>
      </c>
      <c r="CQ828" s="995" t="s">
        <v>4346</v>
      </c>
      <c r="CR828" s="995" t="s">
        <v>4346</v>
      </c>
      <c r="CS828" s="995" t="s">
        <v>3161</v>
      </c>
      <c r="CT828" s="995" t="s">
        <v>3162</v>
      </c>
      <c r="CU828" s="995" t="s">
        <v>3588</v>
      </c>
      <c r="CV828" s="999" t="s">
        <v>3589</v>
      </c>
    </row>
    <row r="829" spans="91:100">
      <c r="CM829" s="996"/>
      <c r="CN829" s="995" t="s">
        <v>4347</v>
      </c>
      <c r="CO829" s="995" t="s">
        <v>11</v>
      </c>
      <c r="CP829" s="995" t="s">
        <v>1008</v>
      </c>
      <c r="CQ829" s="995" t="s">
        <v>4348</v>
      </c>
      <c r="CR829" s="995" t="s">
        <v>4348</v>
      </c>
      <c r="CS829" s="995" t="s">
        <v>3161</v>
      </c>
      <c r="CT829" s="995" t="s">
        <v>3162</v>
      </c>
      <c r="CU829" s="995" t="s">
        <v>3588</v>
      </c>
      <c r="CV829" s="999" t="s">
        <v>3589</v>
      </c>
    </row>
    <row r="830" spans="91:100">
      <c r="CM830" s="996"/>
      <c r="CN830" s="995" t="s">
        <v>4349</v>
      </c>
      <c r="CO830" s="995" t="s">
        <v>11</v>
      </c>
      <c r="CP830" s="995" t="s">
        <v>1008</v>
      </c>
      <c r="CQ830" s="995" t="s">
        <v>4350</v>
      </c>
      <c r="CR830" s="995" t="s">
        <v>4350</v>
      </c>
      <c r="CS830" s="995" t="s">
        <v>3161</v>
      </c>
      <c r="CT830" s="995" t="s">
        <v>3162</v>
      </c>
      <c r="CU830" s="995" t="s">
        <v>3588</v>
      </c>
      <c r="CV830" s="999" t="s">
        <v>3589</v>
      </c>
    </row>
    <row r="831" spans="91:100">
      <c r="CM831" s="996"/>
      <c r="CN831" s="995" t="s">
        <v>4351</v>
      </c>
      <c r="CO831" s="995" t="s">
        <v>11</v>
      </c>
      <c r="CP831" s="995" t="s">
        <v>1008</v>
      </c>
      <c r="CQ831" s="995" t="s">
        <v>4352</v>
      </c>
      <c r="CR831" s="995" t="s">
        <v>4352</v>
      </c>
      <c r="CS831" s="995" t="s">
        <v>3161</v>
      </c>
      <c r="CT831" s="995" t="s">
        <v>3162</v>
      </c>
      <c r="CU831" s="995" t="s">
        <v>3588</v>
      </c>
      <c r="CV831" s="999" t="s">
        <v>3589</v>
      </c>
    </row>
    <row r="832" spans="91:100">
      <c r="CM832" s="996"/>
      <c r="CN832" s="995" t="s">
        <v>4353</v>
      </c>
      <c r="CO832" s="995" t="s">
        <v>11</v>
      </c>
      <c r="CP832" s="995" t="s">
        <v>1008</v>
      </c>
      <c r="CQ832" s="995" t="s">
        <v>4354</v>
      </c>
      <c r="CR832" s="995" t="s">
        <v>4354</v>
      </c>
      <c r="CS832" s="995" t="s">
        <v>3161</v>
      </c>
      <c r="CT832" s="995" t="s">
        <v>3162</v>
      </c>
      <c r="CU832" s="995" t="s">
        <v>3588</v>
      </c>
      <c r="CV832" s="999" t="s">
        <v>3589</v>
      </c>
    </row>
    <row r="833" spans="91:100">
      <c r="CM833" s="996"/>
      <c r="CN833" s="995" t="s">
        <v>4355</v>
      </c>
      <c r="CO833" s="995" t="s">
        <v>11</v>
      </c>
      <c r="CP833" s="995" t="s">
        <v>1008</v>
      </c>
      <c r="CQ833" s="995" t="s">
        <v>4356</v>
      </c>
      <c r="CR833" s="995" t="s">
        <v>4356</v>
      </c>
      <c r="CS833" s="995" t="s">
        <v>3161</v>
      </c>
      <c r="CT833" s="995" t="s">
        <v>3162</v>
      </c>
      <c r="CU833" s="995" t="s">
        <v>3588</v>
      </c>
      <c r="CV833" s="999" t="s">
        <v>3589</v>
      </c>
    </row>
    <row r="834" spans="91:100">
      <c r="CM834" s="996"/>
      <c r="CN834" s="995" t="s">
        <v>4357</v>
      </c>
      <c r="CO834" s="995" t="s">
        <v>11</v>
      </c>
      <c r="CP834" s="995" t="s">
        <v>1008</v>
      </c>
      <c r="CQ834" s="995" t="s">
        <v>4358</v>
      </c>
      <c r="CR834" s="995" t="s">
        <v>4358</v>
      </c>
      <c r="CS834" s="995" t="s">
        <v>3161</v>
      </c>
      <c r="CT834" s="995" t="s">
        <v>3162</v>
      </c>
      <c r="CU834" s="995" t="s">
        <v>3588</v>
      </c>
      <c r="CV834" s="999" t="s">
        <v>3589</v>
      </c>
    </row>
    <row r="835" spans="91:100">
      <c r="CM835" s="996"/>
      <c r="CN835" s="995" t="s">
        <v>4359</v>
      </c>
      <c r="CO835" s="995" t="s">
        <v>11</v>
      </c>
      <c r="CP835" s="995" t="s">
        <v>1008</v>
      </c>
      <c r="CQ835" s="995" t="s">
        <v>4360</v>
      </c>
      <c r="CR835" s="995" t="s">
        <v>4360</v>
      </c>
      <c r="CS835" s="995" t="s">
        <v>3161</v>
      </c>
      <c r="CT835" s="995" t="s">
        <v>3162</v>
      </c>
      <c r="CU835" s="995" t="s">
        <v>3588</v>
      </c>
      <c r="CV835" s="999" t="s">
        <v>3589</v>
      </c>
    </row>
    <row r="836" spans="91:100">
      <c r="CM836" s="996"/>
      <c r="CN836" s="995" t="s">
        <v>4361</v>
      </c>
      <c r="CO836" s="995" t="s">
        <v>11</v>
      </c>
      <c r="CP836" s="995" t="s">
        <v>1008</v>
      </c>
      <c r="CQ836" s="995" t="s">
        <v>245</v>
      </c>
      <c r="CR836" s="995" t="s">
        <v>245</v>
      </c>
      <c r="CS836" s="995" t="s">
        <v>3161</v>
      </c>
      <c r="CT836" s="995" t="s">
        <v>3162</v>
      </c>
      <c r="CU836" s="995" t="s">
        <v>3588</v>
      </c>
      <c r="CV836" s="999" t="s">
        <v>3589</v>
      </c>
    </row>
    <row r="837" spans="91:100">
      <c r="CM837" s="996"/>
      <c r="CN837" s="995" t="s">
        <v>4362</v>
      </c>
      <c r="CO837" s="995" t="s">
        <v>11</v>
      </c>
      <c r="CP837" s="995" t="s">
        <v>1008</v>
      </c>
      <c r="CQ837" s="995" t="s">
        <v>4363</v>
      </c>
      <c r="CR837" s="995" t="s">
        <v>4363</v>
      </c>
      <c r="CS837" s="995" t="s">
        <v>3161</v>
      </c>
      <c r="CT837" s="995" t="s">
        <v>3162</v>
      </c>
      <c r="CU837" s="995" t="s">
        <v>3588</v>
      </c>
      <c r="CV837" s="999" t="s">
        <v>3589</v>
      </c>
    </row>
    <row r="838" spans="91:100">
      <c r="CM838" s="996"/>
      <c r="CN838" s="995" t="s">
        <v>4364</v>
      </c>
      <c r="CO838" s="995" t="s">
        <v>11</v>
      </c>
      <c r="CP838" s="995" t="s">
        <v>1008</v>
      </c>
      <c r="CQ838" s="995" t="s">
        <v>2574</v>
      </c>
      <c r="CR838" s="995" t="s">
        <v>2574</v>
      </c>
      <c r="CS838" s="995" t="s">
        <v>3161</v>
      </c>
      <c r="CT838" s="995" t="s">
        <v>3162</v>
      </c>
      <c r="CU838" s="995" t="s">
        <v>3588</v>
      </c>
      <c r="CV838" s="999" t="s">
        <v>3589</v>
      </c>
    </row>
    <row r="839" spans="91:100">
      <c r="CM839" s="996"/>
      <c r="CN839" s="995" t="s">
        <v>4365</v>
      </c>
      <c r="CO839" s="995" t="s">
        <v>11</v>
      </c>
      <c r="CP839" s="995" t="s">
        <v>1008</v>
      </c>
      <c r="CQ839" s="995" t="s">
        <v>1164</v>
      </c>
      <c r="CR839" s="995" t="s">
        <v>1164</v>
      </c>
      <c r="CS839" s="995" t="s">
        <v>3161</v>
      </c>
      <c r="CT839" s="995" t="s">
        <v>3162</v>
      </c>
      <c r="CU839" s="995" t="s">
        <v>3588</v>
      </c>
      <c r="CV839" s="999" t="s">
        <v>3589</v>
      </c>
    </row>
    <row r="840" spans="91:100">
      <c r="CM840" s="996"/>
      <c r="CN840" s="995" t="s">
        <v>4366</v>
      </c>
      <c r="CO840" s="995" t="s">
        <v>11</v>
      </c>
      <c r="CP840" s="995" t="s">
        <v>1008</v>
      </c>
      <c r="CQ840" s="995" t="s">
        <v>4367</v>
      </c>
      <c r="CR840" s="995" t="s">
        <v>4367</v>
      </c>
      <c r="CS840" s="995" t="s">
        <v>3161</v>
      </c>
      <c r="CT840" s="995" t="s">
        <v>3162</v>
      </c>
      <c r="CU840" s="995" t="s">
        <v>3588</v>
      </c>
      <c r="CV840" s="999" t="s">
        <v>3589</v>
      </c>
    </row>
    <row r="841" spans="91:100">
      <c r="CM841" s="996"/>
      <c r="CN841" s="995" t="s">
        <v>4368</v>
      </c>
      <c r="CO841" s="995" t="s">
        <v>11</v>
      </c>
      <c r="CP841" s="995" t="s">
        <v>1008</v>
      </c>
      <c r="CQ841" s="995" t="s">
        <v>4369</v>
      </c>
      <c r="CR841" s="995" t="s">
        <v>4369</v>
      </c>
      <c r="CS841" s="995" t="s">
        <v>3161</v>
      </c>
      <c r="CT841" s="995" t="s">
        <v>3162</v>
      </c>
      <c r="CU841" s="995" t="s">
        <v>3588</v>
      </c>
      <c r="CV841" s="999" t="s">
        <v>3589</v>
      </c>
    </row>
    <row r="842" spans="91:100">
      <c r="CM842" s="996"/>
      <c r="CN842" s="995" t="s">
        <v>4370</v>
      </c>
      <c r="CO842" s="995" t="s">
        <v>11</v>
      </c>
      <c r="CP842" s="995" t="s">
        <v>1008</v>
      </c>
      <c r="CQ842" s="995" t="s">
        <v>4371</v>
      </c>
      <c r="CR842" s="995" t="s">
        <v>4371</v>
      </c>
      <c r="CS842" s="995" t="s">
        <v>3161</v>
      </c>
      <c r="CT842" s="995" t="s">
        <v>3162</v>
      </c>
      <c r="CU842" s="995" t="s">
        <v>3588</v>
      </c>
      <c r="CV842" s="999" t="s">
        <v>3589</v>
      </c>
    </row>
    <row r="843" spans="91:100">
      <c r="CM843" s="996"/>
      <c r="CN843" s="995" t="s">
        <v>4372</v>
      </c>
      <c r="CO843" s="995" t="s">
        <v>11</v>
      </c>
      <c r="CP843" s="995" t="s">
        <v>1008</v>
      </c>
      <c r="CQ843" s="995" t="s">
        <v>4373</v>
      </c>
      <c r="CR843" s="995" t="s">
        <v>4373</v>
      </c>
      <c r="CS843" s="995" t="s">
        <v>3161</v>
      </c>
      <c r="CT843" s="995" t="s">
        <v>3162</v>
      </c>
      <c r="CU843" s="995" t="s">
        <v>3588</v>
      </c>
      <c r="CV843" s="999" t="s">
        <v>3589</v>
      </c>
    </row>
    <row r="844" spans="91:100">
      <c r="CM844" s="996"/>
      <c r="CN844" s="995" t="s">
        <v>4374</v>
      </c>
      <c r="CO844" s="995" t="s">
        <v>11</v>
      </c>
      <c r="CP844" s="995" t="s">
        <v>1008</v>
      </c>
      <c r="CQ844" s="995" t="s">
        <v>4375</v>
      </c>
      <c r="CR844" s="995" t="s">
        <v>4375</v>
      </c>
      <c r="CS844" s="995" t="s">
        <v>3161</v>
      </c>
      <c r="CT844" s="995" t="s">
        <v>3162</v>
      </c>
      <c r="CU844" s="995" t="s">
        <v>3588</v>
      </c>
      <c r="CV844" s="999" t="s">
        <v>3589</v>
      </c>
    </row>
    <row r="845" spans="91:100">
      <c r="CM845" s="996"/>
      <c r="CN845" s="995" t="s">
        <v>4376</v>
      </c>
      <c r="CO845" s="995" t="s">
        <v>11</v>
      </c>
      <c r="CP845" s="995" t="s">
        <v>1008</v>
      </c>
      <c r="CQ845" s="995" t="s">
        <v>4377</v>
      </c>
      <c r="CR845" s="995" t="s">
        <v>4377</v>
      </c>
      <c r="CS845" s="995" t="s">
        <v>3161</v>
      </c>
      <c r="CT845" s="995" t="s">
        <v>3162</v>
      </c>
      <c r="CU845" s="995" t="s">
        <v>3588</v>
      </c>
      <c r="CV845" s="999" t="s">
        <v>3589</v>
      </c>
    </row>
    <row r="846" spans="91:100">
      <c r="CM846" s="996"/>
      <c r="CN846" s="995" t="s">
        <v>4378</v>
      </c>
      <c r="CO846" s="995" t="s">
        <v>11</v>
      </c>
      <c r="CP846" s="995" t="s">
        <v>1008</v>
      </c>
      <c r="CQ846" s="995" t="s">
        <v>2576</v>
      </c>
      <c r="CR846" s="995" t="s">
        <v>2576</v>
      </c>
      <c r="CS846" s="995" t="s">
        <v>3161</v>
      </c>
      <c r="CT846" s="995" t="s">
        <v>3162</v>
      </c>
      <c r="CU846" s="995" t="s">
        <v>3588</v>
      </c>
      <c r="CV846" s="999" t="s">
        <v>3589</v>
      </c>
    </row>
    <row r="847" spans="91:100">
      <c r="CM847" s="996"/>
      <c r="CN847" s="995" t="s">
        <v>4379</v>
      </c>
      <c r="CO847" s="995" t="s">
        <v>11</v>
      </c>
      <c r="CP847" s="995" t="s">
        <v>1008</v>
      </c>
      <c r="CQ847" s="995" t="s">
        <v>4380</v>
      </c>
      <c r="CR847" s="995" t="s">
        <v>4380</v>
      </c>
      <c r="CS847" s="995" t="s">
        <v>3161</v>
      </c>
      <c r="CT847" s="995" t="s">
        <v>3162</v>
      </c>
      <c r="CU847" s="995" t="s">
        <v>3588</v>
      </c>
      <c r="CV847" s="999" t="s">
        <v>3589</v>
      </c>
    </row>
    <row r="848" spans="91:100">
      <c r="CM848" s="996"/>
      <c r="CN848" s="995" t="s">
        <v>4381</v>
      </c>
      <c r="CO848" s="995" t="s">
        <v>11</v>
      </c>
      <c r="CP848" s="995" t="s">
        <v>1008</v>
      </c>
      <c r="CQ848" s="995" t="s">
        <v>4382</v>
      </c>
      <c r="CR848" s="995" t="s">
        <v>4382</v>
      </c>
      <c r="CS848" s="995" t="s">
        <v>3161</v>
      </c>
      <c r="CT848" s="995" t="s">
        <v>3162</v>
      </c>
      <c r="CU848" s="995" t="s">
        <v>3588</v>
      </c>
      <c r="CV848" s="999" t="s">
        <v>3589</v>
      </c>
    </row>
    <row r="849" spans="91:100">
      <c r="CM849" s="996"/>
      <c r="CN849" s="995" t="s">
        <v>4383</v>
      </c>
      <c r="CO849" s="995" t="s">
        <v>11</v>
      </c>
      <c r="CP849" s="995" t="s">
        <v>1008</v>
      </c>
      <c r="CQ849" s="995" t="s">
        <v>4384</v>
      </c>
      <c r="CR849" s="995" t="s">
        <v>4384</v>
      </c>
      <c r="CS849" s="995" t="s">
        <v>3161</v>
      </c>
      <c r="CT849" s="995" t="s">
        <v>3162</v>
      </c>
      <c r="CU849" s="995" t="s">
        <v>3588</v>
      </c>
      <c r="CV849" s="999" t="s">
        <v>3589</v>
      </c>
    </row>
    <row r="850" spans="91:100">
      <c r="CM850" s="996"/>
      <c r="CN850" s="995" t="s">
        <v>4385</v>
      </c>
      <c r="CO850" s="995" t="s">
        <v>11</v>
      </c>
      <c r="CP850" s="995" t="s">
        <v>1008</v>
      </c>
      <c r="CQ850" s="995" t="s">
        <v>2577</v>
      </c>
      <c r="CR850" s="995" t="s">
        <v>2577</v>
      </c>
      <c r="CS850" s="995" t="s">
        <v>3161</v>
      </c>
      <c r="CT850" s="995" t="s">
        <v>3162</v>
      </c>
      <c r="CU850" s="995" t="s">
        <v>3588</v>
      </c>
      <c r="CV850" s="999" t="s">
        <v>3589</v>
      </c>
    </row>
    <row r="851" spans="91:100">
      <c r="CM851" s="996"/>
      <c r="CN851" s="995" t="s">
        <v>4386</v>
      </c>
      <c r="CO851" s="995" t="s">
        <v>11</v>
      </c>
      <c r="CP851" s="995" t="s">
        <v>1008</v>
      </c>
      <c r="CQ851" s="995" t="s">
        <v>4387</v>
      </c>
      <c r="CR851" s="995" t="s">
        <v>4387</v>
      </c>
      <c r="CS851" s="995" t="s">
        <v>3161</v>
      </c>
      <c r="CT851" s="995" t="s">
        <v>3162</v>
      </c>
      <c r="CU851" s="995" t="s">
        <v>3588</v>
      </c>
      <c r="CV851" s="999" t="s">
        <v>3589</v>
      </c>
    </row>
    <row r="852" spans="91:100">
      <c r="CM852" s="996"/>
      <c r="CN852" s="995" t="s">
        <v>4388</v>
      </c>
      <c r="CO852" s="995" t="s">
        <v>11</v>
      </c>
      <c r="CP852" s="995" t="s">
        <v>1008</v>
      </c>
      <c r="CQ852" s="995" t="s">
        <v>4389</v>
      </c>
      <c r="CR852" s="995" t="s">
        <v>4389</v>
      </c>
      <c r="CS852" s="995" t="s">
        <v>3161</v>
      </c>
      <c r="CT852" s="995" t="s">
        <v>3162</v>
      </c>
      <c r="CU852" s="995" t="s">
        <v>3588</v>
      </c>
      <c r="CV852" s="999" t="s">
        <v>3589</v>
      </c>
    </row>
    <row r="853" spans="91:100">
      <c r="CM853" s="996"/>
      <c r="CN853" s="995" t="s">
        <v>4390</v>
      </c>
      <c r="CO853" s="995" t="s">
        <v>11</v>
      </c>
      <c r="CP853" s="995" t="s">
        <v>1008</v>
      </c>
      <c r="CQ853" s="995" t="s">
        <v>4391</v>
      </c>
      <c r="CR853" s="995" t="s">
        <v>4391</v>
      </c>
      <c r="CS853" s="995" t="s">
        <v>3161</v>
      </c>
      <c r="CT853" s="995" t="s">
        <v>3162</v>
      </c>
      <c r="CU853" s="995" t="s">
        <v>3588</v>
      </c>
      <c r="CV853" s="999" t="s">
        <v>3589</v>
      </c>
    </row>
    <row r="854" spans="91:100">
      <c r="CM854" s="996"/>
      <c r="CN854" s="995" t="s">
        <v>4392</v>
      </c>
      <c r="CO854" s="995" t="s">
        <v>11</v>
      </c>
      <c r="CP854" s="995" t="s">
        <v>1008</v>
      </c>
      <c r="CQ854" s="995" t="s">
        <v>4393</v>
      </c>
      <c r="CR854" s="995" t="s">
        <v>4393</v>
      </c>
      <c r="CS854" s="995" t="s">
        <v>3161</v>
      </c>
      <c r="CT854" s="995" t="s">
        <v>3162</v>
      </c>
      <c r="CU854" s="995" t="s">
        <v>3588</v>
      </c>
      <c r="CV854" s="999" t="s">
        <v>3589</v>
      </c>
    </row>
    <row r="855" spans="91:100">
      <c r="CM855" s="996"/>
      <c r="CN855" s="995" t="s">
        <v>4394</v>
      </c>
      <c r="CO855" s="995" t="s">
        <v>11</v>
      </c>
      <c r="CP855" s="995" t="s">
        <v>1008</v>
      </c>
      <c r="CQ855" s="995" t="s">
        <v>4395</v>
      </c>
      <c r="CR855" s="995" t="s">
        <v>4395</v>
      </c>
      <c r="CS855" s="995" t="s">
        <v>3161</v>
      </c>
      <c r="CT855" s="995" t="s">
        <v>3162</v>
      </c>
      <c r="CU855" s="995" t="s">
        <v>3588</v>
      </c>
      <c r="CV855" s="999" t="s">
        <v>3589</v>
      </c>
    </row>
    <row r="856" spans="91:100">
      <c r="CM856" s="996"/>
      <c r="CN856" s="995" t="s">
        <v>4396</v>
      </c>
      <c r="CO856" s="995" t="s">
        <v>11</v>
      </c>
      <c r="CP856" s="995" t="s">
        <v>1008</v>
      </c>
      <c r="CQ856" s="995" t="s">
        <v>4397</v>
      </c>
      <c r="CR856" s="995" t="s">
        <v>4397</v>
      </c>
      <c r="CS856" s="995" t="s">
        <v>3161</v>
      </c>
      <c r="CT856" s="995" t="s">
        <v>3162</v>
      </c>
      <c r="CU856" s="995" t="s">
        <v>3588</v>
      </c>
      <c r="CV856" s="999" t="s">
        <v>3589</v>
      </c>
    </row>
    <row r="857" spans="91:100">
      <c r="CM857" s="996"/>
      <c r="CN857" s="995" t="s">
        <v>4398</v>
      </c>
      <c r="CO857" s="995" t="s">
        <v>11</v>
      </c>
      <c r="CP857" s="995" t="s">
        <v>1008</v>
      </c>
      <c r="CQ857" s="995" t="s">
        <v>4399</v>
      </c>
      <c r="CR857" s="995" t="s">
        <v>4399</v>
      </c>
      <c r="CS857" s="995" t="s">
        <v>3161</v>
      </c>
      <c r="CT857" s="995" t="s">
        <v>3162</v>
      </c>
      <c r="CU857" s="995" t="s">
        <v>3588</v>
      </c>
      <c r="CV857" s="999" t="s">
        <v>3589</v>
      </c>
    </row>
    <row r="858" spans="91:100">
      <c r="CM858" s="996"/>
      <c r="CN858" s="995" t="s">
        <v>4400</v>
      </c>
      <c r="CO858" s="995" t="s">
        <v>11</v>
      </c>
      <c r="CP858" s="995" t="s">
        <v>1008</v>
      </c>
      <c r="CQ858" s="995" t="s">
        <v>4401</v>
      </c>
      <c r="CR858" s="995" t="s">
        <v>4401</v>
      </c>
      <c r="CS858" s="995" t="s">
        <v>3161</v>
      </c>
      <c r="CT858" s="995" t="s">
        <v>3162</v>
      </c>
      <c r="CU858" s="995" t="s">
        <v>3588</v>
      </c>
      <c r="CV858" s="999" t="s">
        <v>3589</v>
      </c>
    </row>
    <row r="859" spans="91:100">
      <c r="CM859" s="996"/>
      <c r="CN859" s="995" t="s">
        <v>4402</v>
      </c>
      <c r="CO859" s="995" t="s">
        <v>11</v>
      </c>
      <c r="CP859" s="995" t="s">
        <v>1008</v>
      </c>
      <c r="CQ859" s="995" t="s">
        <v>4403</v>
      </c>
      <c r="CR859" s="995" t="s">
        <v>4403</v>
      </c>
      <c r="CS859" s="995" t="s">
        <v>3161</v>
      </c>
      <c r="CT859" s="995" t="s">
        <v>3162</v>
      </c>
      <c r="CU859" s="995" t="s">
        <v>3588</v>
      </c>
      <c r="CV859" s="999" t="s">
        <v>3589</v>
      </c>
    </row>
    <row r="860" spans="91:100">
      <c r="CM860" s="996"/>
      <c r="CN860" s="995" t="s">
        <v>4404</v>
      </c>
      <c r="CO860" s="995" t="s">
        <v>11</v>
      </c>
      <c r="CP860" s="995" t="s">
        <v>1008</v>
      </c>
      <c r="CQ860" s="995" t="s">
        <v>4405</v>
      </c>
      <c r="CR860" s="995" t="s">
        <v>4405</v>
      </c>
      <c r="CS860" s="995" t="s">
        <v>3161</v>
      </c>
      <c r="CT860" s="995" t="s">
        <v>3162</v>
      </c>
      <c r="CU860" s="995" t="s">
        <v>3588</v>
      </c>
      <c r="CV860" s="999" t="s">
        <v>3589</v>
      </c>
    </row>
    <row r="861" spans="91:100">
      <c r="CM861" s="996"/>
      <c r="CN861" s="995" t="s">
        <v>4406</v>
      </c>
      <c r="CO861" s="995" t="s">
        <v>11</v>
      </c>
      <c r="CP861" s="995" t="s">
        <v>1008</v>
      </c>
      <c r="CQ861" s="995" t="s">
        <v>2578</v>
      </c>
      <c r="CR861" s="995" t="s">
        <v>2578</v>
      </c>
      <c r="CS861" s="995" t="s">
        <v>3161</v>
      </c>
      <c r="CT861" s="995" t="s">
        <v>3162</v>
      </c>
      <c r="CU861" s="995" t="s">
        <v>3588</v>
      </c>
      <c r="CV861" s="999" t="s">
        <v>3589</v>
      </c>
    </row>
    <row r="862" spans="91:100">
      <c r="CM862" s="996"/>
      <c r="CN862" s="995" t="s">
        <v>4407</v>
      </c>
      <c r="CO862" s="995" t="s">
        <v>11</v>
      </c>
      <c r="CP862" s="995" t="s">
        <v>1008</v>
      </c>
      <c r="CQ862" s="995" t="s">
        <v>4408</v>
      </c>
      <c r="CR862" s="995" t="s">
        <v>4408</v>
      </c>
      <c r="CS862" s="995" t="s">
        <v>3161</v>
      </c>
      <c r="CT862" s="995" t="s">
        <v>3162</v>
      </c>
      <c r="CU862" s="995" t="s">
        <v>3588</v>
      </c>
      <c r="CV862" s="999" t="s">
        <v>3589</v>
      </c>
    </row>
    <row r="863" spans="91:100">
      <c r="CM863" s="996"/>
      <c r="CN863" s="995" t="s">
        <v>4409</v>
      </c>
      <c r="CO863" s="995" t="s">
        <v>11</v>
      </c>
      <c r="CP863" s="995" t="s">
        <v>1008</v>
      </c>
      <c r="CQ863" s="995" t="s">
        <v>4410</v>
      </c>
      <c r="CR863" s="995" t="s">
        <v>4410</v>
      </c>
      <c r="CS863" s="995" t="s">
        <v>3161</v>
      </c>
      <c r="CT863" s="995" t="s">
        <v>3162</v>
      </c>
      <c r="CU863" s="995" t="s">
        <v>3588</v>
      </c>
      <c r="CV863" s="999" t="s">
        <v>3589</v>
      </c>
    </row>
    <row r="864" spans="91:100">
      <c r="CM864" s="996"/>
      <c r="CN864" s="995" t="s">
        <v>4411</v>
      </c>
      <c r="CO864" s="995" t="s">
        <v>11</v>
      </c>
      <c r="CP864" s="995" t="s">
        <v>1008</v>
      </c>
      <c r="CQ864" s="995" t="s">
        <v>4412</v>
      </c>
      <c r="CR864" s="995" t="s">
        <v>4412</v>
      </c>
      <c r="CS864" s="995" t="s">
        <v>3161</v>
      </c>
      <c r="CT864" s="995" t="s">
        <v>3162</v>
      </c>
      <c r="CU864" s="995" t="s">
        <v>3588</v>
      </c>
      <c r="CV864" s="999" t="s">
        <v>3589</v>
      </c>
    </row>
    <row r="865" spans="91:100">
      <c r="CM865" s="996"/>
      <c r="CN865" s="995" t="s">
        <v>4413</v>
      </c>
      <c r="CO865" s="995" t="s">
        <v>11</v>
      </c>
      <c r="CP865" s="995" t="s">
        <v>1008</v>
      </c>
      <c r="CQ865" s="995" t="s">
        <v>4414</v>
      </c>
      <c r="CR865" s="995" t="s">
        <v>4414</v>
      </c>
      <c r="CS865" s="995" t="s">
        <v>3161</v>
      </c>
      <c r="CT865" s="995" t="s">
        <v>3162</v>
      </c>
      <c r="CU865" s="995" t="s">
        <v>3588</v>
      </c>
      <c r="CV865" s="999" t="s">
        <v>3589</v>
      </c>
    </row>
    <row r="866" spans="91:100">
      <c r="CM866" s="996"/>
      <c r="CN866" s="995" t="s">
        <v>4415</v>
      </c>
      <c r="CO866" s="995" t="s">
        <v>11</v>
      </c>
      <c r="CP866" s="995" t="s">
        <v>1008</v>
      </c>
      <c r="CQ866" s="995" t="s">
        <v>4416</v>
      </c>
      <c r="CR866" s="995" t="s">
        <v>4416</v>
      </c>
      <c r="CS866" s="995" t="s">
        <v>3161</v>
      </c>
      <c r="CT866" s="995" t="s">
        <v>3162</v>
      </c>
      <c r="CU866" s="995" t="s">
        <v>3588</v>
      </c>
      <c r="CV866" s="999" t="s">
        <v>3589</v>
      </c>
    </row>
    <row r="867" spans="91:100">
      <c r="CM867" s="996"/>
      <c r="CN867" s="995" t="s">
        <v>4417</v>
      </c>
      <c r="CO867" s="995" t="s">
        <v>11</v>
      </c>
      <c r="CP867" s="995" t="s">
        <v>1008</v>
      </c>
      <c r="CQ867" s="995" t="s">
        <v>4418</v>
      </c>
      <c r="CR867" s="995" t="s">
        <v>4418</v>
      </c>
      <c r="CS867" s="995" t="s">
        <v>3161</v>
      </c>
      <c r="CT867" s="995" t="s">
        <v>3162</v>
      </c>
      <c r="CU867" s="995" t="s">
        <v>3588</v>
      </c>
      <c r="CV867" s="999" t="s">
        <v>3589</v>
      </c>
    </row>
    <row r="868" spans="91:100">
      <c r="CM868" s="996"/>
      <c r="CN868" s="995" t="s">
        <v>4419</v>
      </c>
      <c r="CO868" s="995" t="s">
        <v>11</v>
      </c>
      <c r="CP868" s="995" t="s">
        <v>1008</v>
      </c>
      <c r="CQ868" s="995" t="s">
        <v>2579</v>
      </c>
      <c r="CR868" s="995" t="s">
        <v>2579</v>
      </c>
      <c r="CS868" s="995" t="s">
        <v>3161</v>
      </c>
      <c r="CT868" s="995" t="s">
        <v>3162</v>
      </c>
      <c r="CU868" s="995" t="s">
        <v>3588</v>
      </c>
      <c r="CV868" s="999" t="s">
        <v>3589</v>
      </c>
    </row>
    <row r="869" spans="91:100">
      <c r="CM869" s="996"/>
      <c r="CN869" s="995" t="s">
        <v>4420</v>
      </c>
      <c r="CO869" s="995" t="s">
        <v>11</v>
      </c>
      <c r="CP869" s="995" t="s">
        <v>1008</v>
      </c>
      <c r="CQ869" s="995" t="s">
        <v>4421</v>
      </c>
      <c r="CR869" s="995" t="s">
        <v>4421</v>
      </c>
      <c r="CS869" s="995" t="s">
        <v>3161</v>
      </c>
      <c r="CT869" s="995" t="s">
        <v>3162</v>
      </c>
      <c r="CU869" s="995" t="s">
        <v>3588</v>
      </c>
      <c r="CV869" s="999" t="s">
        <v>3589</v>
      </c>
    </row>
    <row r="870" spans="91:100">
      <c r="CM870" s="996"/>
      <c r="CN870" s="995" t="s">
        <v>4422</v>
      </c>
      <c r="CO870" s="995" t="s">
        <v>11</v>
      </c>
      <c r="CP870" s="995" t="s">
        <v>1008</v>
      </c>
      <c r="CQ870" s="995" t="s">
        <v>4423</v>
      </c>
      <c r="CR870" s="995" t="s">
        <v>4423</v>
      </c>
      <c r="CS870" s="995" t="s">
        <v>3161</v>
      </c>
      <c r="CT870" s="995" t="s">
        <v>3162</v>
      </c>
      <c r="CU870" s="995" t="s">
        <v>3588</v>
      </c>
      <c r="CV870" s="999" t="s">
        <v>3589</v>
      </c>
    </row>
    <row r="871" spans="91:100">
      <c r="CM871" s="996"/>
      <c r="CN871" s="995" t="s">
        <v>4424</v>
      </c>
      <c r="CO871" s="995" t="s">
        <v>11</v>
      </c>
      <c r="CP871" s="995" t="s">
        <v>1008</v>
      </c>
      <c r="CQ871" s="995" t="s">
        <v>4425</v>
      </c>
      <c r="CR871" s="995" t="s">
        <v>4425</v>
      </c>
      <c r="CS871" s="995" t="s">
        <v>3161</v>
      </c>
      <c r="CT871" s="995" t="s">
        <v>3162</v>
      </c>
      <c r="CU871" s="995" t="s">
        <v>3588</v>
      </c>
      <c r="CV871" s="999" t="s">
        <v>3589</v>
      </c>
    </row>
    <row r="872" spans="91:100">
      <c r="CM872" s="996"/>
      <c r="CN872" s="995" t="s">
        <v>4426</v>
      </c>
      <c r="CO872" s="995" t="s">
        <v>11</v>
      </c>
      <c r="CP872" s="995" t="s">
        <v>1008</v>
      </c>
      <c r="CQ872" s="995" t="s">
        <v>4427</v>
      </c>
      <c r="CR872" s="995" t="s">
        <v>4427</v>
      </c>
      <c r="CS872" s="995" t="s">
        <v>3161</v>
      </c>
      <c r="CT872" s="995" t="s">
        <v>3162</v>
      </c>
      <c r="CU872" s="995" t="s">
        <v>3588</v>
      </c>
      <c r="CV872" s="999" t="s">
        <v>3589</v>
      </c>
    </row>
    <row r="873" spans="91:100">
      <c r="CM873" s="996"/>
      <c r="CN873" s="995" t="s">
        <v>4428</v>
      </c>
      <c r="CO873" s="995" t="s">
        <v>11</v>
      </c>
      <c r="CP873" s="995" t="s">
        <v>1008</v>
      </c>
      <c r="CQ873" s="995" t="s">
        <v>4429</v>
      </c>
      <c r="CR873" s="995" t="s">
        <v>4429</v>
      </c>
      <c r="CS873" s="995" t="s">
        <v>3161</v>
      </c>
      <c r="CT873" s="995" t="s">
        <v>3162</v>
      </c>
      <c r="CU873" s="995" t="s">
        <v>3588</v>
      </c>
      <c r="CV873" s="999" t="s">
        <v>3589</v>
      </c>
    </row>
    <row r="874" spans="91:100">
      <c r="CM874" s="996"/>
      <c r="CN874" s="995" t="s">
        <v>4430</v>
      </c>
      <c r="CO874" s="995" t="s">
        <v>11</v>
      </c>
      <c r="CP874" s="995" t="s">
        <v>1008</v>
      </c>
      <c r="CQ874" s="995" t="s">
        <v>4431</v>
      </c>
      <c r="CR874" s="995" t="s">
        <v>4431</v>
      </c>
      <c r="CS874" s="995" t="s">
        <v>3161</v>
      </c>
      <c r="CT874" s="995" t="s">
        <v>3162</v>
      </c>
      <c r="CU874" s="995" t="s">
        <v>3588</v>
      </c>
      <c r="CV874" s="999" t="s">
        <v>3589</v>
      </c>
    </row>
    <row r="875" spans="91:100">
      <c r="CM875" s="996"/>
      <c r="CN875" s="995" t="s">
        <v>4432</v>
      </c>
      <c r="CO875" s="995" t="s">
        <v>11</v>
      </c>
      <c r="CP875" s="995" t="s">
        <v>1008</v>
      </c>
      <c r="CQ875" s="995" t="s">
        <v>4433</v>
      </c>
      <c r="CR875" s="995" t="s">
        <v>4433</v>
      </c>
      <c r="CS875" s="995" t="s">
        <v>3161</v>
      </c>
      <c r="CT875" s="995" t="s">
        <v>3162</v>
      </c>
      <c r="CU875" s="995" t="s">
        <v>3588</v>
      </c>
      <c r="CV875" s="999" t="s">
        <v>3589</v>
      </c>
    </row>
    <row r="876" spans="91:100">
      <c r="CM876" s="996"/>
      <c r="CN876" s="995" t="s">
        <v>4434</v>
      </c>
      <c r="CO876" s="995" t="s">
        <v>11</v>
      </c>
      <c r="CP876" s="995" t="s">
        <v>1008</v>
      </c>
      <c r="CQ876" s="995" t="s">
        <v>4435</v>
      </c>
      <c r="CR876" s="995" t="s">
        <v>4435</v>
      </c>
      <c r="CS876" s="995" t="s">
        <v>3161</v>
      </c>
      <c r="CT876" s="995" t="s">
        <v>3162</v>
      </c>
      <c r="CU876" s="995" t="s">
        <v>3588</v>
      </c>
      <c r="CV876" s="999" t="s">
        <v>3589</v>
      </c>
    </row>
    <row r="877" spans="91:100">
      <c r="CM877" s="996"/>
      <c r="CN877" s="995" t="s">
        <v>4436</v>
      </c>
      <c r="CO877" s="995" t="s">
        <v>11</v>
      </c>
      <c r="CP877" s="995" t="s">
        <v>1008</v>
      </c>
      <c r="CQ877" s="995" t="s">
        <v>4437</v>
      </c>
      <c r="CR877" s="995" t="s">
        <v>4437</v>
      </c>
      <c r="CS877" s="995" t="s">
        <v>3161</v>
      </c>
      <c r="CT877" s="995" t="s">
        <v>3162</v>
      </c>
      <c r="CU877" s="995" t="s">
        <v>3588</v>
      </c>
      <c r="CV877" s="999" t="s">
        <v>3589</v>
      </c>
    </row>
    <row r="878" spans="91:100">
      <c r="CM878" s="996"/>
      <c r="CN878" s="995" t="s">
        <v>4438</v>
      </c>
      <c r="CO878" s="995" t="s">
        <v>11</v>
      </c>
      <c r="CP878" s="995" t="s">
        <v>1008</v>
      </c>
      <c r="CQ878" s="995" t="s">
        <v>4439</v>
      </c>
      <c r="CR878" s="995" t="s">
        <v>4439</v>
      </c>
      <c r="CS878" s="995" t="s">
        <v>3161</v>
      </c>
      <c r="CT878" s="995" t="s">
        <v>3162</v>
      </c>
      <c r="CU878" s="995" t="s">
        <v>3588</v>
      </c>
      <c r="CV878" s="999" t="s">
        <v>3589</v>
      </c>
    </row>
    <row r="879" spans="91:100">
      <c r="CM879" s="996"/>
      <c r="CN879" s="995" t="s">
        <v>4440</v>
      </c>
      <c r="CO879" s="995" t="s">
        <v>11</v>
      </c>
      <c r="CP879" s="995" t="s">
        <v>1008</v>
      </c>
      <c r="CQ879" s="995" t="s">
        <v>4441</v>
      </c>
      <c r="CR879" s="995" t="s">
        <v>4441</v>
      </c>
      <c r="CS879" s="995" t="s">
        <v>3161</v>
      </c>
      <c r="CT879" s="995" t="s">
        <v>3162</v>
      </c>
      <c r="CU879" s="995" t="s">
        <v>3588</v>
      </c>
      <c r="CV879" s="999" t="s">
        <v>3589</v>
      </c>
    </row>
    <row r="880" spans="91:100">
      <c r="CM880" s="996"/>
      <c r="CN880" s="995" t="s">
        <v>4442</v>
      </c>
      <c r="CO880" s="995" t="s">
        <v>11</v>
      </c>
      <c r="CP880" s="995" t="s">
        <v>1008</v>
      </c>
      <c r="CQ880" s="995" t="s">
        <v>4443</v>
      </c>
      <c r="CR880" s="995" t="s">
        <v>4443</v>
      </c>
      <c r="CS880" s="995" t="s">
        <v>3161</v>
      </c>
      <c r="CT880" s="995" t="s">
        <v>3162</v>
      </c>
      <c r="CU880" s="995" t="s">
        <v>3588</v>
      </c>
      <c r="CV880" s="999" t="s">
        <v>3589</v>
      </c>
    </row>
    <row r="881" spans="91:100">
      <c r="CM881" s="996"/>
      <c r="CN881" s="995" t="s">
        <v>4444</v>
      </c>
      <c r="CO881" s="995" t="s">
        <v>11</v>
      </c>
      <c r="CP881" s="995" t="s">
        <v>1008</v>
      </c>
      <c r="CQ881" s="995" t="s">
        <v>4445</v>
      </c>
      <c r="CR881" s="995" t="s">
        <v>4445</v>
      </c>
      <c r="CS881" s="995" t="s">
        <v>3161</v>
      </c>
      <c r="CT881" s="995" t="s">
        <v>3162</v>
      </c>
      <c r="CU881" s="995" t="s">
        <v>3588</v>
      </c>
      <c r="CV881" s="999" t="s">
        <v>3589</v>
      </c>
    </row>
    <row r="882" spans="91:100">
      <c r="CM882" s="996"/>
      <c r="CN882" s="995" t="s">
        <v>4446</v>
      </c>
      <c r="CO882" s="995" t="s">
        <v>11</v>
      </c>
      <c r="CP882" s="995" t="s">
        <v>1008</v>
      </c>
      <c r="CQ882" s="995" t="s">
        <v>4447</v>
      </c>
      <c r="CR882" s="995" t="s">
        <v>4447</v>
      </c>
      <c r="CS882" s="995" t="s">
        <v>3161</v>
      </c>
      <c r="CT882" s="995" t="s">
        <v>3162</v>
      </c>
      <c r="CU882" s="995" t="s">
        <v>3588</v>
      </c>
      <c r="CV882" s="999" t="s">
        <v>3589</v>
      </c>
    </row>
    <row r="883" spans="91:100">
      <c r="CM883" s="996"/>
      <c r="CN883" s="995" t="s">
        <v>4448</v>
      </c>
      <c r="CO883" s="995" t="s">
        <v>11</v>
      </c>
      <c r="CP883" s="995" t="s">
        <v>1008</v>
      </c>
      <c r="CQ883" s="995" t="s">
        <v>4449</v>
      </c>
      <c r="CR883" s="995" t="s">
        <v>4449</v>
      </c>
      <c r="CS883" s="995" t="s">
        <v>3161</v>
      </c>
      <c r="CT883" s="995" t="s">
        <v>3162</v>
      </c>
      <c r="CU883" s="995" t="s">
        <v>3588</v>
      </c>
      <c r="CV883" s="999" t="s">
        <v>3589</v>
      </c>
    </row>
    <row r="884" spans="91:100">
      <c r="CM884" s="996"/>
      <c r="CN884" s="995" t="s">
        <v>4450</v>
      </c>
      <c r="CO884" s="995" t="s">
        <v>11</v>
      </c>
      <c r="CP884" s="995" t="s">
        <v>1008</v>
      </c>
      <c r="CQ884" s="995" t="s">
        <v>4451</v>
      </c>
      <c r="CR884" s="995" t="s">
        <v>4451</v>
      </c>
      <c r="CS884" s="995" t="s">
        <v>3161</v>
      </c>
      <c r="CT884" s="995" t="s">
        <v>3162</v>
      </c>
      <c r="CU884" s="995" t="s">
        <v>3588</v>
      </c>
      <c r="CV884" s="999" t="s">
        <v>3589</v>
      </c>
    </row>
    <row r="885" spans="91:100">
      <c r="CM885" s="996"/>
      <c r="CN885" s="995" t="s">
        <v>4452</v>
      </c>
      <c r="CO885" s="995" t="s">
        <v>11</v>
      </c>
      <c r="CP885" s="995" t="s">
        <v>1008</v>
      </c>
      <c r="CQ885" s="995" t="s">
        <v>4453</v>
      </c>
      <c r="CR885" s="995" t="s">
        <v>4453</v>
      </c>
      <c r="CS885" s="995" t="s">
        <v>3161</v>
      </c>
      <c r="CT885" s="995" t="s">
        <v>3162</v>
      </c>
      <c r="CU885" s="995" t="s">
        <v>3588</v>
      </c>
      <c r="CV885" s="999" t="s">
        <v>3589</v>
      </c>
    </row>
    <row r="886" spans="91:100">
      <c r="CM886" s="996"/>
      <c r="CN886" s="995" t="s">
        <v>4454</v>
      </c>
      <c r="CO886" s="995" t="s">
        <v>11</v>
      </c>
      <c r="CP886" s="995" t="s">
        <v>1008</v>
      </c>
      <c r="CQ886" s="995" t="s">
        <v>4455</v>
      </c>
      <c r="CR886" s="995" t="s">
        <v>4455</v>
      </c>
      <c r="CS886" s="995" t="s">
        <v>3161</v>
      </c>
      <c r="CT886" s="995" t="s">
        <v>3162</v>
      </c>
      <c r="CU886" s="995" t="s">
        <v>3588</v>
      </c>
      <c r="CV886" s="999" t="s">
        <v>3589</v>
      </c>
    </row>
    <row r="887" spans="91:100">
      <c r="CM887" s="996"/>
      <c r="CN887" s="995" t="s">
        <v>4456</v>
      </c>
      <c r="CO887" s="995" t="s">
        <v>11</v>
      </c>
      <c r="CP887" s="995" t="s">
        <v>1008</v>
      </c>
      <c r="CQ887" s="995" t="s">
        <v>4457</v>
      </c>
      <c r="CR887" s="995" t="s">
        <v>4457</v>
      </c>
      <c r="CS887" s="995" t="s">
        <v>3161</v>
      </c>
      <c r="CT887" s="995" t="s">
        <v>3162</v>
      </c>
      <c r="CU887" s="995" t="s">
        <v>3588</v>
      </c>
      <c r="CV887" s="999" t="s">
        <v>3589</v>
      </c>
    </row>
    <row r="888" spans="91:100">
      <c r="CM888" s="996"/>
      <c r="CN888" s="995" t="s">
        <v>4458</v>
      </c>
      <c r="CO888" s="995" t="s">
        <v>11</v>
      </c>
      <c r="CP888" s="995" t="s">
        <v>1008</v>
      </c>
      <c r="CQ888" s="995" t="s">
        <v>4459</v>
      </c>
      <c r="CR888" s="995" t="s">
        <v>4459</v>
      </c>
      <c r="CS888" s="995" t="s">
        <v>3161</v>
      </c>
      <c r="CT888" s="995" t="s">
        <v>3162</v>
      </c>
      <c r="CU888" s="995" t="s">
        <v>3588</v>
      </c>
      <c r="CV888" s="999" t="s">
        <v>3589</v>
      </c>
    </row>
    <row r="889" spans="91:100">
      <c r="CM889" s="996"/>
      <c r="CN889" s="995" t="s">
        <v>4460</v>
      </c>
      <c r="CO889" s="995" t="s">
        <v>11</v>
      </c>
      <c r="CP889" s="995" t="s">
        <v>1008</v>
      </c>
      <c r="CQ889" s="995" t="s">
        <v>4461</v>
      </c>
      <c r="CR889" s="995" t="s">
        <v>4461</v>
      </c>
      <c r="CS889" s="995" t="s">
        <v>2724</v>
      </c>
      <c r="CT889" s="995" t="s">
        <v>2725</v>
      </c>
      <c r="CU889" s="995" t="s">
        <v>2655</v>
      </c>
      <c r="CV889" s="999" t="s">
        <v>2726</v>
      </c>
    </row>
    <row r="890" spans="91:100">
      <c r="CM890" s="996"/>
      <c r="CN890" s="995" t="s">
        <v>4462</v>
      </c>
      <c r="CO890" s="995" t="s">
        <v>11</v>
      </c>
      <c r="CP890" s="995" t="s">
        <v>1008</v>
      </c>
      <c r="CQ890" s="995" t="s">
        <v>4463</v>
      </c>
      <c r="CR890" s="995" t="s">
        <v>4463</v>
      </c>
      <c r="CS890" s="995" t="s">
        <v>3161</v>
      </c>
      <c r="CT890" s="995" t="s">
        <v>3162</v>
      </c>
      <c r="CU890" s="995" t="s">
        <v>3588</v>
      </c>
      <c r="CV890" s="999" t="s">
        <v>3589</v>
      </c>
    </row>
    <row r="891" spans="91:100">
      <c r="CM891" s="996"/>
      <c r="CN891" s="995" t="s">
        <v>4464</v>
      </c>
      <c r="CO891" s="995" t="s">
        <v>11</v>
      </c>
      <c r="CP891" s="995" t="s">
        <v>1008</v>
      </c>
      <c r="CQ891" s="995" t="s">
        <v>4465</v>
      </c>
      <c r="CR891" s="995" t="s">
        <v>4465</v>
      </c>
      <c r="CS891" s="995" t="s">
        <v>3161</v>
      </c>
      <c r="CT891" s="995" t="s">
        <v>3162</v>
      </c>
      <c r="CU891" s="995" t="s">
        <v>3588</v>
      </c>
      <c r="CV891" s="999" t="s">
        <v>3589</v>
      </c>
    </row>
    <row r="892" spans="91:100">
      <c r="CM892" s="996"/>
      <c r="CN892" s="995" t="s">
        <v>4466</v>
      </c>
      <c r="CO892" s="995" t="s">
        <v>11</v>
      </c>
      <c r="CP892" s="995" t="s">
        <v>1008</v>
      </c>
      <c r="CQ892" s="995" t="s">
        <v>4467</v>
      </c>
      <c r="CR892" s="995" t="s">
        <v>4467</v>
      </c>
      <c r="CS892" s="995" t="s">
        <v>3161</v>
      </c>
      <c r="CT892" s="995" t="s">
        <v>3162</v>
      </c>
      <c r="CU892" s="995" t="s">
        <v>3588</v>
      </c>
      <c r="CV892" s="999" t="s">
        <v>3589</v>
      </c>
    </row>
    <row r="893" spans="91:100">
      <c r="CM893" s="996"/>
      <c r="CN893" s="995" t="s">
        <v>4468</v>
      </c>
      <c r="CO893" s="995" t="s">
        <v>11</v>
      </c>
      <c r="CP893" s="995" t="s">
        <v>1008</v>
      </c>
      <c r="CQ893" s="995" t="s">
        <v>4469</v>
      </c>
      <c r="CR893" s="995" t="s">
        <v>4469</v>
      </c>
      <c r="CS893" s="995" t="s">
        <v>3161</v>
      </c>
      <c r="CT893" s="995" t="s">
        <v>3162</v>
      </c>
      <c r="CU893" s="995" t="s">
        <v>3588</v>
      </c>
      <c r="CV893" s="999" t="s">
        <v>3589</v>
      </c>
    </row>
    <row r="894" spans="91:100">
      <c r="CM894" s="996"/>
      <c r="CN894" s="995" t="s">
        <v>4470</v>
      </c>
      <c r="CO894" s="995" t="s">
        <v>11</v>
      </c>
      <c r="CP894" s="995" t="s">
        <v>1008</v>
      </c>
      <c r="CQ894" s="995" t="s">
        <v>4471</v>
      </c>
      <c r="CR894" s="995" t="s">
        <v>4471</v>
      </c>
      <c r="CS894" s="995" t="s">
        <v>3161</v>
      </c>
      <c r="CT894" s="995" t="s">
        <v>3162</v>
      </c>
      <c r="CU894" s="995" t="s">
        <v>3588</v>
      </c>
      <c r="CV894" s="999" t="s">
        <v>3589</v>
      </c>
    </row>
    <row r="895" spans="91:100">
      <c r="CM895" s="996"/>
      <c r="CN895" s="995" t="s">
        <v>4472</v>
      </c>
      <c r="CO895" s="995" t="s">
        <v>11</v>
      </c>
      <c r="CP895" s="995" t="s">
        <v>1008</v>
      </c>
      <c r="CQ895" s="995" t="s">
        <v>4473</v>
      </c>
      <c r="CR895" s="995" t="s">
        <v>4473</v>
      </c>
      <c r="CS895" s="995" t="s">
        <v>3161</v>
      </c>
      <c r="CT895" s="995" t="s">
        <v>3162</v>
      </c>
      <c r="CU895" s="995" t="s">
        <v>3588</v>
      </c>
      <c r="CV895" s="999" t="s">
        <v>3589</v>
      </c>
    </row>
    <row r="896" spans="91:100">
      <c r="CM896" s="996"/>
      <c r="CN896" s="995" t="s">
        <v>4474</v>
      </c>
      <c r="CO896" s="995" t="s">
        <v>11</v>
      </c>
      <c r="CP896" s="995" t="s">
        <v>1008</v>
      </c>
      <c r="CQ896" s="995" t="s">
        <v>4475</v>
      </c>
      <c r="CR896" s="995" t="s">
        <v>4475</v>
      </c>
      <c r="CS896" s="995" t="s">
        <v>3161</v>
      </c>
      <c r="CT896" s="995" t="s">
        <v>3162</v>
      </c>
      <c r="CU896" s="995" t="s">
        <v>3588</v>
      </c>
      <c r="CV896" s="999" t="s">
        <v>3589</v>
      </c>
    </row>
    <row r="897" spans="91:100">
      <c r="CM897" s="996"/>
      <c r="CN897" s="995" t="s">
        <v>4476</v>
      </c>
      <c r="CO897" s="995" t="s">
        <v>11</v>
      </c>
      <c r="CP897" s="995" t="s">
        <v>1008</v>
      </c>
      <c r="CQ897" s="995" t="s">
        <v>4477</v>
      </c>
      <c r="CR897" s="995" t="s">
        <v>4477</v>
      </c>
      <c r="CS897" s="995" t="s">
        <v>3161</v>
      </c>
      <c r="CT897" s="995" t="s">
        <v>3162</v>
      </c>
      <c r="CU897" s="995" t="s">
        <v>3588</v>
      </c>
      <c r="CV897" s="999" t="s">
        <v>3589</v>
      </c>
    </row>
    <row r="898" spans="91:100">
      <c r="CM898" s="996"/>
      <c r="CN898" s="995" t="s">
        <v>4478</v>
      </c>
      <c r="CO898" s="995" t="s">
        <v>11</v>
      </c>
      <c r="CP898" s="995" t="s">
        <v>1008</v>
      </c>
      <c r="CQ898" s="995" t="s">
        <v>4479</v>
      </c>
      <c r="CR898" s="995" t="s">
        <v>4479</v>
      </c>
      <c r="CS898" s="995" t="s">
        <v>3161</v>
      </c>
      <c r="CT898" s="995" t="s">
        <v>3162</v>
      </c>
      <c r="CU898" s="995" t="s">
        <v>3588</v>
      </c>
      <c r="CV898" s="999" t="s">
        <v>3589</v>
      </c>
    </row>
    <row r="899" spans="91:100">
      <c r="CM899" s="996"/>
      <c r="CN899" s="995" t="s">
        <v>4480</v>
      </c>
      <c r="CO899" s="995" t="s">
        <v>11</v>
      </c>
      <c r="CP899" s="995" t="s">
        <v>1008</v>
      </c>
      <c r="CQ899" s="995" t="s">
        <v>4481</v>
      </c>
      <c r="CR899" s="995" t="s">
        <v>4481</v>
      </c>
      <c r="CS899" s="995" t="s">
        <v>3161</v>
      </c>
      <c r="CT899" s="995" t="s">
        <v>3162</v>
      </c>
      <c r="CU899" s="995" t="s">
        <v>3588</v>
      </c>
      <c r="CV899" s="999" t="s">
        <v>3589</v>
      </c>
    </row>
    <row r="900" spans="91:100">
      <c r="CM900" s="996"/>
      <c r="CN900" s="995" t="s">
        <v>4482</v>
      </c>
      <c r="CO900" s="995" t="s">
        <v>11</v>
      </c>
      <c r="CP900" s="995" t="s">
        <v>1008</v>
      </c>
      <c r="CQ900" s="995" t="s">
        <v>4483</v>
      </c>
      <c r="CR900" s="995" t="s">
        <v>4483</v>
      </c>
      <c r="CS900" s="995" t="s">
        <v>3161</v>
      </c>
      <c r="CT900" s="995" t="s">
        <v>3162</v>
      </c>
      <c r="CU900" s="995" t="s">
        <v>3588</v>
      </c>
      <c r="CV900" s="999" t="s">
        <v>3589</v>
      </c>
    </row>
    <row r="901" spans="91:100">
      <c r="CM901" s="996"/>
      <c r="CN901" s="995" t="s">
        <v>4484</v>
      </c>
      <c r="CO901" s="995" t="s">
        <v>11</v>
      </c>
      <c r="CP901" s="995" t="s">
        <v>1008</v>
      </c>
      <c r="CQ901" s="995" t="s">
        <v>211</v>
      </c>
      <c r="CR901" s="995" t="s">
        <v>211</v>
      </c>
      <c r="CS901" s="995" t="s">
        <v>3161</v>
      </c>
      <c r="CT901" s="995" t="s">
        <v>3162</v>
      </c>
      <c r="CU901" s="995" t="s">
        <v>3588</v>
      </c>
      <c r="CV901" s="999" t="s">
        <v>3589</v>
      </c>
    </row>
    <row r="902" spans="91:100">
      <c r="CM902" s="996"/>
      <c r="CN902" s="995" t="s">
        <v>4485</v>
      </c>
      <c r="CO902" s="995" t="s">
        <v>11</v>
      </c>
      <c r="CP902" s="995" t="s">
        <v>1008</v>
      </c>
      <c r="CQ902" s="995" t="s">
        <v>4486</v>
      </c>
      <c r="CR902" s="995" t="s">
        <v>4486</v>
      </c>
      <c r="CS902" s="995" t="s">
        <v>3161</v>
      </c>
      <c r="CT902" s="995" t="s">
        <v>3162</v>
      </c>
      <c r="CU902" s="995" t="s">
        <v>3588</v>
      </c>
      <c r="CV902" s="999" t="s">
        <v>3589</v>
      </c>
    </row>
    <row r="903" spans="91:100">
      <c r="CM903" s="996"/>
      <c r="CN903" s="995" t="s">
        <v>4487</v>
      </c>
      <c r="CO903" s="995" t="s">
        <v>11</v>
      </c>
      <c r="CP903" s="995" t="s">
        <v>1008</v>
      </c>
      <c r="CQ903" s="995" t="s">
        <v>4488</v>
      </c>
      <c r="CR903" s="995" t="s">
        <v>4488</v>
      </c>
      <c r="CS903" s="995" t="s">
        <v>3161</v>
      </c>
      <c r="CT903" s="995" t="s">
        <v>3162</v>
      </c>
      <c r="CU903" s="995" t="s">
        <v>3588</v>
      </c>
      <c r="CV903" s="999" t="s">
        <v>3589</v>
      </c>
    </row>
    <row r="904" spans="91:100">
      <c r="CM904" s="996"/>
      <c r="CN904" s="995" t="s">
        <v>4489</v>
      </c>
      <c r="CO904" s="995" t="s">
        <v>11</v>
      </c>
      <c r="CP904" s="995" t="s">
        <v>1008</v>
      </c>
      <c r="CQ904" s="995" t="s">
        <v>4490</v>
      </c>
      <c r="CR904" s="995" t="s">
        <v>4490</v>
      </c>
      <c r="CS904" s="995" t="s">
        <v>3161</v>
      </c>
      <c r="CT904" s="995" t="s">
        <v>3162</v>
      </c>
      <c r="CU904" s="995" t="s">
        <v>3588</v>
      </c>
      <c r="CV904" s="999" t="s">
        <v>3589</v>
      </c>
    </row>
    <row r="905" spans="91:100">
      <c r="CM905" s="996"/>
      <c r="CN905" s="995" t="s">
        <v>4491</v>
      </c>
      <c r="CO905" s="995" t="s">
        <v>11</v>
      </c>
      <c r="CP905" s="995" t="s">
        <v>1008</v>
      </c>
      <c r="CQ905" s="995" t="s">
        <v>4492</v>
      </c>
      <c r="CR905" s="995" t="s">
        <v>4492</v>
      </c>
      <c r="CS905" s="995" t="s">
        <v>3161</v>
      </c>
      <c r="CT905" s="995" t="s">
        <v>3162</v>
      </c>
      <c r="CU905" s="995" t="s">
        <v>3588</v>
      </c>
      <c r="CV905" s="999" t="s">
        <v>3589</v>
      </c>
    </row>
    <row r="906" spans="91:100">
      <c r="CM906" s="996"/>
      <c r="CN906" s="995" t="s">
        <v>4493</v>
      </c>
      <c r="CO906" s="995" t="s">
        <v>11</v>
      </c>
      <c r="CP906" s="995" t="s">
        <v>1008</v>
      </c>
      <c r="CQ906" s="995" t="s">
        <v>4494</v>
      </c>
      <c r="CR906" s="995" t="s">
        <v>4494</v>
      </c>
      <c r="CS906" s="995" t="s">
        <v>3161</v>
      </c>
      <c r="CT906" s="995" t="s">
        <v>3162</v>
      </c>
      <c r="CU906" s="995" t="s">
        <v>3588</v>
      </c>
      <c r="CV906" s="999" t="s">
        <v>3589</v>
      </c>
    </row>
    <row r="907" spans="91:100">
      <c r="CM907" s="996"/>
      <c r="CN907" s="995" t="s">
        <v>4495</v>
      </c>
      <c r="CO907" s="995" t="s">
        <v>11</v>
      </c>
      <c r="CP907" s="995" t="s">
        <v>1008</v>
      </c>
      <c r="CQ907" s="995" t="s">
        <v>4496</v>
      </c>
      <c r="CR907" s="995" t="s">
        <v>4496</v>
      </c>
      <c r="CS907" s="995" t="s">
        <v>3161</v>
      </c>
      <c r="CT907" s="995" t="s">
        <v>3162</v>
      </c>
      <c r="CU907" s="995" t="s">
        <v>3588</v>
      </c>
      <c r="CV907" s="999" t="s">
        <v>3589</v>
      </c>
    </row>
    <row r="908" spans="91:100">
      <c r="CM908" s="996"/>
      <c r="CN908" s="995" t="s">
        <v>4497</v>
      </c>
      <c r="CO908" s="995" t="s">
        <v>11</v>
      </c>
      <c r="CP908" s="995" t="s">
        <v>1008</v>
      </c>
      <c r="CQ908" s="995" t="s">
        <v>4498</v>
      </c>
      <c r="CR908" s="995" t="s">
        <v>4498</v>
      </c>
      <c r="CS908" s="995" t="s">
        <v>3161</v>
      </c>
      <c r="CT908" s="995" t="s">
        <v>3162</v>
      </c>
      <c r="CU908" s="995" t="s">
        <v>3588</v>
      </c>
      <c r="CV908" s="999" t="s">
        <v>3589</v>
      </c>
    </row>
    <row r="909" spans="91:100">
      <c r="CM909" s="996"/>
      <c r="CN909" s="995" t="s">
        <v>4499</v>
      </c>
      <c r="CO909" s="995" t="s">
        <v>11</v>
      </c>
      <c r="CP909" s="995" t="s">
        <v>1008</v>
      </c>
      <c r="CQ909" s="995" t="s">
        <v>4500</v>
      </c>
      <c r="CR909" s="995" t="s">
        <v>4500</v>
      </c>
      <c r="CS909" s="995" t="s">
        <v>3161</v>
      </c>
      <c r="CT909" s="995" t="s">
        <v>3162</v>
      </c>
      <c r="CU909" s="995" t="s">
        <v>3588</v>
      </c>
      <c r="CV909" s="999" t="s">
        <v>3589</v>
      </c>
    </row>
    <row r="910" spans="91:100">
      <c r="CM910" s="996"/>
      <c r="CN910" s="995" t="s">
        <v>4501</v>
      </c>
      <c r="CO910" s="995" t="s">
        <v>11</v>
      </c>
      <c r="CP910" s="995" t="s">
        <v>1008</v>
      </c>
      <c r="CQ910" s="995" t="s">
        <v>4502</v>
      </c>
      <c r="CR910" s="995" t="s">
        <v>4502</v>
      </c>
      <c r="CS910" s="995" t="s">
        <v>3161</v>
      </c>
      <c r="CT910" s="995" t="s">
        <v>3162</v>
      </c>
      <c r="CU910" s="995" t="s">
        <v>3588</v>
      </c>
      <c r="CV910" s="999" t="s">
        <v>3589</v>
      </c>
    </row>
    <row r="911" spans="91:100">
      <c r="CM911" s="996"/>
      <c r="CN911" s="995" t="s">
        <v>4503</v>
      </c>
      <c r="CO911" s="995" t="s">
        <v>11</v>
      </c>
      <c r="CP911" s="995" t="s">
        <v>1008</v>
      </c>
      <c r="CQ911" s="995" t="s">
        <v>4504</v>
      </c>
      <c r="CR911" s="995" t="s">
        <v>4504</v>
      </c>
      <c r="CS911" s="995" t="s">
        <v>3161</v>
      </c>
      <c r="CT911" s="995" t="s">
        <v>3162</v>
      </c>
      <c r="CU911" s="995" t="s">
        <v>3588</v>
      </c>
      <c r="CV911" s="999" t="s">
        <v>3589</v>
      </c>
    </row>
    <row r="912" spans="91:100">
      <c r="CM912" s="996"/>
      <c r="CN912" s="995" t="s">
        <v>4505</v>
      </c>
      <c r="CO912" s="995" t="s">
        <v>11</v>
      </c>
      <c r="CP912" s="995" t="s">
        <v>1008</v>
      </c>
      <c r="CQ912" s="995" t="s">
        <v>4506</v>
      </c>
      <c r="CR912" s="995" t="s">
        <v>4506</v>
      </c>
      <c r="CS912" s="995" t="s">
        <v>3161</v>
      </c>
      <c r="CT912" s="995" t="s">
        <v>3162</v>
      </c>
      <c r="CU912" s="995" t="s">
        <v>3588</v>
      </c>
      <c r="CV912" s="999" t="s">
        <v>3589</v>
      </c>
    </row>
    <row r="913" spans="91:100">
      <c r="CM913" s="996"/>
      <c r="CN913" s="995" t="s">
        <v>4507</v>
      </c>
      <c r="CO913" s="995" t="s">
        <v>11</v>
      </c>
      <c r="CP913" s="995" t="s">
        <v>1008</v>
      </c>
      <c r="CQ913" s="995" t="s">
        <v>4508</v>
      </c>
      <c r="CR913" s="995" t="s">
        <v>4508</v>
      </c>
      <c r="CS913" s="995" t="s">
        <v>3161</v>
      </c>
      <c r="CT913" s="995" t="s">
        <v>3162</v>
      </c>
      <c r="CU913" s="995" t="s">
        <v>3588</v>
      </c>
      <c r="CV913" s="999" t="s">
        <v>3589</v>
      </c>
    </row>
    <row r="914" spans="91:100">
      <c r="CM914" s="996"/>
      <c r="CN914" s="995" t="s">
        <v>4509</v>
      </c>
      <c r="CO914" s="995" t="s">
        <v>11</v>
      </c>
      <c r="CP914" s="995" t="s">
        <v>1008</v>
      </c>
      <c r="CQ914" s="995" t="s">
        <v>4510</v>
      </c>
      <c r="CR914" s="995" t="s">
        <v>4510</v>
      </c>
      <c r="CS914" s="995" t="s">
        <v>3161</v>
      </c>
      <c r="CT914" s="995" t="s">
        <v>3162</v>
      </c>
      <c r="CU914" s="995" t="s">
        <v>3588</v>
      </c>
      <c r="CV914" s="999" t="s">
        <v>3589</v>
      </c>
    </row>
    <row r="915" spans="91:100">
      <c r="CM915" s="996"/>
      <c r="CN915" s="995" t="s">
        <v>4511</v>
      </c>
      <c r="CO915" s="995" t="s">
        <v>11</v>
      </c>
      <c r="CP915" s="995" t="s">
        <v>1008</v>
      </c>
      <c r="CQ915" s="995" t="s">
        <v>4512</v>
      </c>
      <c r="CR915" s="995" t="s">
        <v>4512</v>
      </c>
      <c r="CS915" s="995" t="s">
        <v>2653</v>
      </c>
      <c r="CT915" s="995" t="s">
        <v>3670</v>
      </c>
      <c r="CU915" s="995" t="s">
        <v>2655</v>
      </c>
      <c r="CV915" s="999" t="s">
        <v>2656</v>
      </c>
    </row>
    <row r="916" spans="91:100">
      <c r="CM916" s="996"/>
      <c r="CN916" s="995" t="s">
        <v>4513</v>
      </c>
      <c r="CO916" s="995" t="s">
        <v>11</v>
      </c>
      <c r="CP916" s="995" t="s">
        <v>1008</v>
      </c>
      <c r="CQ916" s="995" t="s">
        <v>4514</v>
      </c>
      <c r="CR916" s="995" t="s">
        <v>4514</v>
      </c>
      <c r="CS916" s="995" t="s">
        <v>3161</v>
      </c>
      <c r="CT916" s="995" t="s">
        <v>3162</v>
      </c>
      <c r="CU916" s="995" t="s">
        <v>3588</v>
      </c>
      <c r="CV916" s="999" t="s">
        <v>3589</v>
      </c>
    </row>
    <row r="917" spans="91:100">
      <c r="CM917" s="996"/>
      <c r="CN917" s="995" t="s">
        <v>4515</v>
      </c>
      <c r="CO917" s="995" t="s">
        <v>11</v>
      </c>
      <c r="CP917" s="995" t="s">
        <v>1008</v>
      </c>
      <c r="CQ917" s="995" t="s">
        <v>4516</v>
      </c>
      <c r="CR917" s="995" t="s">
        <v>4516</v>
      </c>
      <c r="CS917" s="995" t="s">
        <v>3161</v>
      </c>
      <c r="CT917" s="995" t="s">
        <v>3162</v>
      </c>
      <c r="CU917" s="995" t="s">
        <v>3588</v>
      </c>
      <c r="CV917" s="999" t="s">
        <v>3589</v>
      </c>
    </row>
    <row r="918" spans="91:100">
      <c r="CM918" s="996"/>
      <c r="CN918" s="995" t="s">
        <v>4517</v>
      </c>
      <c r="CO918" s="995" t="s">
        <v>11</v>
      </c>
      <c r="CP918" s="995" t="s">
        <v>1008</v>
      </c>
      <c r="CQ918" s="995" t="s">
        <v>4518</v>
      </c>
      <c r="CR918" s="995" t="s">
        <v>4518</v>
      </c>
      <c r="CS918" s="995" t="s">
        <v>3161</v>
      </c>
      <c r="CT918" s="995" t="s">
        <v>3162</v>
      </c>
      <c r="CU918" s="995" t="s">
        <v>3588</v>
      </c>
      <c r="CV918" s="999" t="s">
        <v>3589</v>
      </c>
    </row>
    <row r="919" spans="91:100">
      <c r="CM919" s="996"/>
      <c r="CN919" s="995" t="s">
        <v>4519</v>
      </c>
      <c r="CO919" s="995" t="s">
        <v>11</v>
      </c>
      <c r="CP919" s="995" t="s">
        <v>1008</v>
      </c>
      <c r="CQ919" s="995" t="s">
        <v>4520</v>
      </c>
      <c r="CR919" s="995" t="s">
        <v>4520</v>
      </c>
      <c r="CS919" s="995" t="s">
        <v>3161</v>
      </c>
      <c r="CT919" s="995" t="s">
        <v>3162</v>
      </c>
      <c r="CU919" s="995" t="s">
        <v>3588</v>
      </c>
      <c r="CV919" s="999" t="s">
        <v>3589</v>
      </c>
    </row>
    <row r="920" spans="91:100">
      <c r="CM920" s="996"/>
      <c r="CN920" s="995" t="s">
        <v>4521</v>
      </c>
      <c r="CO920" s="995" t="s">
        <v>11</v>
      </c>
      <c r="CP920" s="995" t="s">
        <v>1008</v>
      </c>
      <c r="CQ920" s="995" t="s">
        <v>4522</v>
      </c>
      <c r="CR920" s="995" t="s">
        <v>4522</v>
      </c>
      <c r="CS920" s="995" t="s">
        <v>3161</v>
      </c>
      <c r="CT920" s="995" t="s">
        <v>3162</v>
      </c>
      <c r="CU920" s="995" t="s">
        <v>3588</v>
      </c>
      <c r="CV920" s="999" t="s">
        <v>3589</v>
      </c>
    </row>
    <row r="921" spans="91:100">
      <c r="CM921" s="996"/>
      <c r="CN921" s="995" t="s">
        <v>4523</v>
      </c>
      <c r="CO921" s="995" t="s">
        <v>11</v>
      </c>
      <c r="CP921" s="995" t="s">
        <v>1008</v>
      </c>
      <c r="CQ921" s="995" t="s">
        <v>4524</v>
      </c>
      <c r="CR921" s="995" t="s">
        <v>4524</v>
      </c>
      <c r="CS921" s="995" t="s">
        <v>3161</v>
      </c>
      <c r="CT921" s="995" t="s">
        <v>3162</v>
      </c>
      <c r="CU921" s="995" t="s">
        <v>3588</v>
      </c>
      <c r="CV921" s="999" t="s">
        <v>3589</v>
      </c>
    </row>
    <row r="922" spans="91:100">
      <c r="CM922" s="996"/>
      <c r="CN922" s="995" t="s">
        <v>4525</v>
      </c>
      <c r="CO922" s="995" t="s">
        <v>11</v>
      </c>
      <c r="CP922" s="995" t="s">
        <v>1008</v>
      </c>
      <c r="CQ922" s="995" t="s">
        <v>2581</v>
      </c>
      <c r="CR922" s="995" t="s">
        <v>2581</v>
      </c>
      <c r="CS922" s="995" t="s">
        <v>3161</v>
      </c>
      <c r="CT922" s="995" t="s">
        <v>3162</v>
      </c>
      <c r="CU922" s="995" t="s">
        <v>3588</v>
      </c>
      <c r="CV922" s="999" t="s">
        <v>3589</v>
      </c>
    </row>
    <row r="923" spans="91:100">
      <c r="CM923" s="996"/>
      <c r="CN923" s="995" t="s">
        <v>4526</v>
      </c>
      <c r="CO923" s="995" t="s">
        <v>11</v>
      </c>
      <c r="CP923" s="995" t="s">
        <v>1008</v>
      </c>
      <c r="CQ923" s="995" t="s">
        <v>4527</v>
      </c>
      <c r="CR923" s="995" t="s">
        <v>4527</v>
      </c>
      <c r="CS923" s="995" t="s">
        <v>3161</v>
      </c>
      <c r="CT923" s="995" t="s">
        <v>3162</v>
      </c>
      <c r="CU923" s="995" t="s">
        <v>3588</v>
      </c>
      <c r="CV923" s="999" t="s">
        <v>3589</v>
      </c>
    </row>
    <row r="924" spans="91:100">
      <c r="CM924" s="996"/>
      <c r="CN924" s="995" t="s">
        <v>4528</v>
      </c>
      <c r="CO924" s="995" t="s">
        <v>11</v>
      </c>
      <c r="CP924" s="995" t="s">
        <v>1008</v>
      </c>
      <c r="CQ924" s="995" t="s">
        <v>4529</v>
      </c>
      <c r="CR924" s="995" t="s">
        <v>4529</v>
      </c>
      <c r="CS924" s="995" t="s">
        <v>3161</v>
      </c>
      <c r="CT924" s="995" t="s">
        <v>3162</v>
      </c>
      <c r="CU924" s="995" t="s">
        <v>3588</v>
      </c>
      <c r="CV924" s="999" t="s">
        <v>3589</v>
      </c>
    </row>
    <row r="925" spans="91:100">
      <c r="CM925" s="996"/>
      <c r="CN925" s="995" t="s">
        <v>4530</v>
      </c>
      <c r="CO925" s="995" t="s">
        <v>11</v>
      </c>
      <c r="CP925" s="995" t="s">
        <v>1008</v>
      </c>
      <c r="CQ925" s="995" t="s">
        <v>4531</v>
      </c>
      <c r="CR925" s="995" t="s">
        <v>4531</v>
      </c>
      <c r="CS925" s="995" t="s">
        <v>3161</v>
      </c>
      <c r="CT925" s="995" t="s">
        <v>3162</v>
      </c>
      <c r="CU925" s="995" t="s">
        <v>3588</v>
      </c>
      <c r="CV925" s="999" t="s">
        <v>3589</v>
      </c>
    </row>
    <row r="926" spans="91:100">
      <c r="CM926" s="996"/>
      <c r="CN926" s="995" t="s">
        <v>4532</v>
      </c>
      <c r="CO926" s="995" t="s">
        <v>11</v>
      </c>
      <c r="CP926" s="995" t="s">
        <v>1008</v>
      </c>
      <c r="CQ926" s="995" t="s">
        <v>4533</v>
      </c>
      <c r="CR926" s="995" t="s">
        <v>4533</v>
      </c>
      <c r="CS926" s="995" t="s">
        <v>3161</v>
      </c>
      <c r="CT926" s="995" t="s">
        <v>3162</v>
      </c>
      <c r="CU926" s="995" t="s">
        <v>3588</v>
      </c>
      <c r="CV926" s="999" t="s">
        <v>3589</v>
      </c>
    </row>
    <row r="927" spans="91:100">
      <c r="CM927" s="996"/>
      <c r="CN927" s="995" t="s">
        <v>4534</v>
      </c>
      <c r="CO927" s="995" t="s">
        <v>11</v>
      </c>
      <c r="CP927" s="995" t="s">
        <v>1008</v>
      </c>
      <c r="CQ927" s="995" t="s">
        <v>138</v>
      </c>
      <c r="CR927" s="995" t="s">
        <v>138</v>
      </c>
      <c r="CS927" s="995" t="s">
        <v>3161</v>
      </c>
      <c r="CT927" s="995" t="s">
        <v>3162</v>
      </c>
      <c r="CU927" s="995" t="s">
        <v>3588</v>
      </c>
      <c r="CV927" s="999" t="s">
        <v>3589</v>
      </c>
    </row>
    <row r="928" spans="91:100">
      <c r="CM928" s="996"/>
      <c r="CN928" s="995" t="s">
        <v>4535</v>
      </c>
      <c r="CO928" s="995" t="s">
        <v>11</v>
      </c>
      <c r="CP928" s="995" t="s">
        <v>1008</v>
      </c>
      <c r="CQ928" s="995" t="s">
        <v>4536</v>
      </c>
      <c r="CR928" s="995" t="s">
        <v>4536</v>
      </c>
      <c r="CS928" s="995" t="s">
        <v>3161</v>
      </c>
      <c r="CT928" s="995" t="s">
        <v>3162</v>
      </c>
      <c r="CU928" s="995" t="s">
        <v>3588</v>
      </c>
      <c r="CV928" s="999" t="s">
        <v>3589</v>
      </c>
    </row>
    <row r="929" spans="91:100">
      <c r="CM929" s="996"/>
      <c r="CN929" s="995" t="s">
        <v>4537</v>
      </c>
      <c r="CO929" s="995" t="s">
        <v>11</v>
      </c>
      <c r="CP929" s="995" t="s">
        <v>1008</v>
      </c>
      <c r="CQ929" s="995" t="s">
        <v>4538</v>
      </c>
      <c r="CR929" s="995" t="s">
        <v>4538</v>
      </c>
      <c r="CS929" s="995" t="s">
        <v>3161</v>
      </c>
      <c r="CT929" s="995" t="s">
        <v>3162</v>
      </c>
      <c r="CU929" s="995" t="s">
        <v>3588</v>
      </c>
      <c r="CV929" s="999" t="s">
        <v>3589</v>
      </c>
    </row>
    <row r="930" spans="91:100">
      <c r="CM930" s="996"/>
      <c r="CN930" s="995" t="s">
        <v>4539</v>
      </c>
      <c r="CO930" s="995" t="s">
        <v>11</v>
      </c>
      <c r="CP930" s="995" t="s">
        <v>1008</v>
      </c>
      <c r="CQ930" s="995" t="s">
        <v>4540</v>
      </c>
      <c r="CR930" s="995" t="s">
        <v>4540</v>
      </c>
      <c r="CS930" s="995" t="s">
        <v>3161</v>
      </c>
      <c r="CT930" s="995" t="s">
        <v>3162</v>
      </c>
      <c r="CU930" s="995" t="s">
        <v>3588</v>
      </c>
      <c r="CV930" s="999" t="s">
        <v>3589</v>
      </c>
    </row>
    <row r="931" spans="91:100">
      <c r="CM931" s="996"/>
      <c r="CN931" s="995" t="s">
        <v>4541</v>
      </c>
      <c r="CO931" s="995" t="s">
        <v>11</v>
      </c>
      <c r="CP931" s="995" t="s">
        <v>1008</v>
      </c>
      <c r="CQ931" s="995" t="s">
        <v>2582</v>
      </c>
      <c r="CR931" s="995" t="s">
        <v>2582</v>
      </c>
      <c r="CS931" s="995" t="s">
        <v>3161</v>
      </c>
      <c r="CT931" s="995" t="s">
        <v>3162</v>
      </c>
      <c r="CU931" s="995" t="s">
        <v>3588</v>
      </c>
      <c r="CV931" s="999" t="s">
        <v>3589</v>
      </c>
    </row>
    <row r="932" spans="91:100">
      <c r="CM932" s="996"/>
      <c r="CN932" s="995" t="s">
        <v>4542</v>
      </c>
      <c r="CO932" s="995" t="s">
        <v>11</v>
      </c>
      <c r="CP932" s="995" t="s">
        <v>1008</v>
      </c>
      <c r="CQ932" s="995" t="s">
        <v>4543</v>
      </c>
      <c r="CR932" s="995" t="s">
        <v>4543</v>
      </c>
      <c r="CS932" s="995" t="s">
        <v>3161</v>
      </c>
      <c r="CT932" s="995" t="s">
        <v>3162</v>
      </c>
      <c r="CU932" s="995" t="s">
        <v>3588</v>
      </c>
      <c r="CV932" s="999" t="s">
        <v>3589</v>
      </c>
    </row>
    <row r="933" spans="91:100">
      <c r="CM933" s="996"/>
      <c r="CN933" s="995" t="s">
        <v>4544</v>
      </c>
      <c r="CO933" s="995" t="s">
        <v>11</v>
      </c>
      <c r="CP933" s="995" t="s">
        <v>1008</v>
      </c>
      <c r="CQ933" s="995" t="s">
        <v>4545</v>
      </c>
      <c r="CR933" s="995" t="s">
        <v>4545</v>
      </c>
      <c r="CS933" s="995" t="s">
        <v>3161</v>
      </c>
      <c r="CT933" s="995" t="s">
        <v>3162</v>
      </c>
      <c r="CU933" s="995" t="s">
        <v>3588</v>
      </c>
      <c r="CV933" s="999" t="s">
        <v>3589</v>
      </c>
    </row>
    <row r="934" spans="91:100">
      <c r="CM934" s="996"/>
      <c r="CN934" s="995" t="s">
        <v>4546</v>
      </c>
      <c r="CO934" s="995" t="s">
        <v>11</v>
      </c>
      <c r="CP934" s="995" t="s">
        <v>1008</v>
      </c>
      <c r="CQ934" s="995" t="s">
        <v>4547</v>
      </c>
      <c r="CR934" s="995" t="s">
        <v>4547</v>
      </c>
      <c r="CS934" s="995" t="s">
        <v>3161</v>
      </c>
      <c r="CT934" s="995" t="s">
        <v>3162</v>
      </c>
      <c r="CU934" s="995" t="s">
        <v>3588</v>
      </c>
      <c r="CV934" s="999" t="s">
        <v>3589</v>
      </c>
    </row>
    <row r="935" spans="91:100">
      <c r="CM935" s="996"/>
      <c r="CN935" s="995" t="s">
        <v>4548</v>
      </c>
      <c r="CO935" s="995" t="s">
        <v>11</v>
      </c>
      <c r="CP935" s="995" t="s">
        <v>1008</v>
      </c>
      <c r="CQ935" s="995" t="s">
        <v>4549</v>
      </c>
      <c r="CR935" s="995" t="s">
        <v>4549</v>
      </c>
      <c r="CS935" s="995" t="s">
        <v>3161</v>
      </c>
      <c r="CT935" s="995" t="s">
        <v>3162</v>
      </c>
      <c r="CU935" s="995" t="s">
        <v>3588</v>
      </c>
      <c r="CV935" s="999" t="s">
        <v>3589</v>
      </c>
    </row>
    <row r="936" spans="91:100">
      <c r="CM936" s="996"/>
      <c r="CN936" s="995" t="s">
        <v>4550</v>
      </c>
      <c r="CO936" s="995" t="s">
        <v>11</v>
      </c>
      <c r="CP936" s="995" t="s">
        <v>1008</v>
      </c>
      <c r="CQ936" s="995" t="s">
        <v>4551</v>
      </c>
      <c r="CR936" s="995" t="s">
        <v>4551</v>
      </c>
      <c r="CS936" s="995" t="s">
        <v>3161</v>
      </c>
      <c r="CT936" s="995" t="s">
        <v>3162</v>
      </c>
      <c r="CU936" s="995" t="s">
        <v>3588</v>
      </c>
      <c r="CV936" s="999" t="s">
        <v>3589</v>
      </c>
    </row>
    <row r="937" spans="91:100">
      <c r="CM937" s="996"/>
      <c r="CN937" s="995" t="s">
        <v>4552</v>
      </c>
      <c r="CO937" s="995" t="s">
        <v>11</v>
      </c>
      <c r="CP937" s="995" t="s">
        <v>1008</v>
      </c>
      <c r="CQ937" s="995" t="s">
        <v>4553</v>
      </c>
      <c r="CR937" s="995" t="s">
        <v>4553</v>
      </c>
      <c r="CS937" s="995" t="s">
        <v>3161</v>
      </c>
      <c r="CT937" s="995" t="s">
        <v>3162</v>
      </c>
      <c r="CU937" s="995" t="s">
        <v>3588</v>
      </c>
      <c r="CV937" s="999" t="s">
        <v>3589</v>
      </c>
    </row>
    <row r="938" spans="91:100">
      <c r="CM938" s="996"/>
      <c r="CN938" s="995" t="s">
        <v>4554</v>
      </c>
      <c r="CO938" s="995" t="s">
        <v>11</v>
      </c>
      <c r="CP938" s="995" t="s">
        <v>1008</v>
      </c>
      <c r="CQ938" s="995" t="s">
        <v>4555</v>
      </c>
      <c r="CR938" s="995" t="s">
        <v>4555</v>
      </c>
      <c r="CS938" s="995" t="s">
        <v>3161</v>
      </c>
      <c r="CT938" s="995" t="s">
        <v>3162</v>
      </c>
      <c r="CU938" s="995" t="s">
        <v>3588</v>
      </c>
      <c r="CV938" s="999" t="s">
        <v>3589</v>
      </c>
    </row>
    <row r="939" spans="91:100">
      <c r="CM939" s="996"/>
      <c r="CN939" s="995" t="s">
        <v>4556</v>
      </c>
      <c r="CO939" s="995" t="s">
        <v>11</v>
      </c>
      <c r="CP939" s="995" t="s">
        <v>1008</v>
      </c>
      <c r="CQ939" s="995" t="s">
        <v>4557</v>
      </c>
      <c r="CR939" s="995" t="s">
        <v>4557</v>
      </c>
      <c r="CS939" s="995" t="s">
        <v>3161</v>
      </c>
      <c r="CT939" s="995" t="s">
        <v>3162</v>
      </c>
      <c r="CU939" s="995" t="s">
        <v>3588</v>
      </c>
      <c r="CV939" s="999" t="s">
        <v>3589</v>
      </c>
    </row>
    <row r="940" spans="91:100">
      <c r="CM940" s="996"/>
      <c r="CN940" s="995" t="s">
        <v>4558</v>
      </c>
      <c r="CO940" s="995" t="s">
        <v>11</v>
      </c>
      <c r="CP940" s="995" t="s">
        <v>1008</v>
      </c>
      <c r="CQ940" s="995" t="s">
        <v>4559</v>
      </c>
      <c r="CR940" s="995" t="s">
        <v>4559</v>
      </c>
      <c r="CS940" s="995" t="s">
        <v>3161</v>
      </c>
      <c r="CT940" s="995" t="s">
        <v>3162</v>
      </c>
      <c r="CU940" s="995" t="s">
        <v>3588</v>
      </c>
      <c r="CV940" s="999" t="s">
        <v>3589</v>
      </c>
    </row>
    <row r="941" spans="91:100">
      <c r="CM941" s="996"/>
      <c r="CN941" s="995" t="s">
        <v>4560</v>
      </c>
      <c r="CO941" s="995" t="s">
        <v>11</v>
      </c>
      <c r="CP941" s="995" t="s">
        <v>1008</v>
      </c>
      <c r="CQ941" s="995" t="s">
        <v>4561</v>
      </c>
      <c r="CR941" s="995" t="s">
        <v>4561</v>
      </c>
      <c r="CS941" s="995" t="s">
        <v>3161</v>
      </c>
      <c r="CT941" s="995" t="s">
        <v>3162</v>
      </c>
      <c r="CU941" s="995" t="s">
        <v>3588</v>
      </c>
      <c r="CV941" s="999" t="s">
        <v>3589</v>
      </c>
    </row>
    <row r="942" spans="91:100">
      <c r="CM942" s="996"/>
      <c r="CN942" s="995" t="s">
        <v>4562</v>
      </c>
      <c r="CO942" s="995" t="s">
        <v>11</v>
      </c>
      <c r="CP942" s="995" t="s">
        <v>1008</v>
      </c>
      <c r="CQ942" s="995" t="s">
        <v>4563</v>
      </c>
      <c r="CR942" s="995" t="s">
        <v>4563</v>
      </c>
      <c r="CS942" s="995" t="s">
        <v>3161</v>
      </c>
      <c r="CT942" s="995" t="s">
        <v>3162</v>
      </c>
      <c r="CU942" s="995" t="s">
        <v>3588</v>
      </c>
      <c r="CV942" s="999" t="s">
        <v>3589</v>
      </c>
    </row>
    <row r="943" spans="91:100">
      <c r="CM943" s="996"/>
      <c r="CN943" s="995" t="s">
        <v>4564</v>
      </c>
      <c r="CO943" s="995" t="s">
        <v>11</v>
      </c>
      <c r="CP943" s="995" t="s">
        <v>1008</v>
      </c>
      <c r="CQ943" s="995" t="s">
        <v>4565</v>
      </c>
      <c r="CR943" s="995" t="s">
        <v>4565</v>
      </c>
      <c r="CS943" s="995" t="s">
        <v>3161</v>
      </c>
      <c r="CT943" s="995" t="s">
        <v>3162</v>
      </c>
      <c r="CU943" s="995" t="s">
        <v>3588</v>
      </c>
      <c r="CV943" s="999" t="s">
        <v>3589</v>
      </c>
    </row>
    <row r="944" spans="91:100">
      <c r="CM944" s="996"/>
      <c r="CN944" s="995" t="s">
        <v>4566</v>
      </c>
      <c r="CO944" s="995" t="s">
        <v>11</v>
      </c>
      <c r="CP944" s="995" t="s">
        <v>1008</v>
      </c>
      <c r="CQ944" s="995" t="s">
        <v>4567</v>
      </c>
      <c r="CR944" s="995" t="s">
        <v>4567</v>
      </c>
      <c r="CS944" s="995" t="s">
        <v>3161</v>
      </c>
      <c r="CT944" s="995" t="s">
        <v>3162</v>
      </c>
      <c r="CU944" s="995" t="s">
        <v>3588</v>
      </c>
      <c r="CV944" s="999" t="s">
        <v>3589</v>
      </c>
    </row>
    <row r="945" spans="91:100">
      <c r="CM945" s="996"/>
      <c r="CN945" s="995" t="s">
        <v>4568</v>
      </c>
      <c r="CO945" s="995" t="s">
        <v>11</v>
      </c>
      <c r="CP945" s="995" t="s">
        <v>1008</v>
      </c>
      <c r="CQ945" s="995" t="s">
        <v>4569</v>
      </c>
      <c r="CR945" s="995" t="s">
        <v>4569</v>
      </c>
      <c r="CS945" s="995" t="s">
        <v>3161</v>
      </c>
      <c r="CT945" s="995" t="s">
        <v>3162</v>
      </c>
      <c r="CU945" s="995" t="s">
        <v>3588</v>
      </c>
      <c r="CV945" s="999" t="s">
        <v>3589</v>
      </c>
    </row>
    <row r="946" spans="91:100">
      <c r="CM946" s="996"/>
      <c r="CN946" s="995" t="s">
        <v>4570</v>
      </c>
      <c r="CO946" s="995" t="s">
        <v>11</v>
      </c>
      <c r="CP946" s="995" t="s">
        <v>1008</v>
      </c>
      <c r="CQ946" s="995" t="s">
        <v>4571</v>
      </c>
      <c r="CR946" s="995" t="s">
        <v>4571</v>
      </c>
      <c r="CS946" s="995" t="s">
        <v>3161</v>
      </c>
      <c r="CT946" s="995" t="s">
        <v>3162</v>
      </c>
      <c r="CU946" s="995" t="s">
        <v>3588</v>
      </c>
      <c r="CV946" s="999" t="s">
        <v>3589</v>
      </c>
    </row>
    <row r="947" spans="91:100">
      <c r="CM947" s="996"/>
      <c r="CN947" s="995" t="s">
        <v>4572</v>
      </c>
      <c r="CO947" s="995" t="s">
        <v>11</v>
      </c>
      <c r="CP947" s="995" t="s">
        <v>1008</v>
      </c>
      <c r="CQ947" s="995" t="s">
        <v>4573</v>
      </c>
      <c r="CR947" s="995" t="s">
        <v>4573</v>
      </c>
      <c r="CS947" s="995" t="s">
        <v>3161</v>
      </c>
      <c r="CT947" s="995" t="s">
        <v>3162</v>
      </c>
      <c r="CU947" s="995" t="s">
        <v>3588</v>
      </c>
      <c r="CV947" s="999" t="s">
        <v>3589</v>
      </c>
    </row>
    <row r="948" spans="91:100">
      <c r="CM948" s="996"/>
      <c r="CN948" s="995" t="s">
        <v>4574</v>
      </c>
      <c r="CO948" s="995" t="s">
        <v>11</v>
      </c>
      <c r="CP948" s="995" t="s">
        <v>1008</v>
      </c>
      <c r="CQ948" s="995" t="s">
        <v>4575</v>
      </c>
      <c r="CR948" s="995" t="s">
        <v>4575</v>
      </c>
      <c r="CS948" s="995" t="s">
        <v>3161</v>
      </c>
      <c r="CT948" s="995" t="s">
        <v>3162</v>
      </c>
      <c r="CU948" s="995" t="s">
        <v>3588</v>
      </c>
      <c r="CV948" s="999" t="s">
        <v>3589</v>
      </c>
    </row>
    <row r="949" spans="91:100">
      <c r="CM949" s="996"/>
      <c r="CN949" s="995" t="s">
        <v>4576</v>
      </c>
      <c r="CO949" s="995" t="s">
        <v>11</v>
      </c>
      <c r="CP949" s="995" t="s">
        <v>1008</v>
      </c>
      <c r="CQ949" s="995" t="s">
        <v>4577</v>
      </c>
      <c r="CR949" s="995" t="s">
        <v>4577</v>
      </c>
      <c r="CS949" s="995" t="s">
        <v>3161</v>
      </c>
      <c r="CT949" s="995" t="s">
        <v>3162</v>
      </c>
      <c r="CU949" s="995" t="s">
        <v>3588</v>
      </c>
      <c r="CV949" s="999" t="s">
        <v>3589</v>
      </c>
    </row>
    <row r="950" spans="91:100">
      <c r="CM950" s="996"/>
      <c r="CN950" s="995" t="s">
        <v>4578</v>
      </c>
      <c r="CO950" s="995" t="s">
        <v>11</v>
      </c>
      <c r="CP950" s="995" t="s">
        <v>1008</v>
      </c>
      <c r="CQ950" s="995" t="s">
        <v>4579</v>
      </c>
      <c r="CR950" s="995" t="s">
        <v>4579</v>
      </c>
      <c r="CS950" s="995" t="s">
        <v>3161</v>
      </c>
      <c r="CT950" s="995" t="s">
        <v>3162</v>
      </c>
      <c r="CU950" s="995" t="s">
        <v>3588</v>
      </c>
      <c r="CV950" s="999" t="s">
        <v>3589</v>
      </c>
    </row>
    <row r="951" spans="91:100">
      <c r="CM951" s="996"/>
      <c r="CN951" s="995" t="s">
        <v>4580</v>
      </c>
      <c r="CO951" s="995" t="s">
        <v>11</v>
      </c>
      <c r="CP951" s="995" t="s">
        <v>1008</v>
      </c>
      <c r="CQ951" s="995" t="s">
        <v>4581</v>
      </c>
      <c r="CR951" s="995" t="s">
        <v>4581</v>
      </c>
      <c r="CS951" s="995" t="s">
        <v>3161</v>
      </c>
      <c r="CT951" s="995" t="s">
        <v>3162</v>
      </c>
      <c r="CU951" s="995" t="s">
        <v>3588</v>
      </c>
      <c r="CV951" s="999" t="s">
        <v>3589</v>
      </c>
    </row>
    <row r="952" spans="91:100">
      <c r="CM952" s="996"/>
      <c r="CN952" s="995" t="s">
        <v>4582</v>
      </c>
      <c r="CO952" s="995" t="s">
        <v>11</v>
      </c>
      <c r="CP952" s="995" t="s">
        <v>1008</v>
      </c>
      <c r="CQ952" s="995" t="s">
        <v>4583</v>
      </c>
      <c r="CR952" s="995" t="s">
        <v>4583</v>
      </c>
      <c r="CS952" s="995" t="s">
        <v>3161</v>
      </c>
      <c r="CT952" s="995" t="s">
        <v>3162</v>
      </c>
      <c r="CU952" s="995" t="s">
        <v>3588</v>
      </c>
      <c r="CV952" s="999" t="s">
        <v>3589</v>
      </c>
    </row>
    <row r="953" spans="91:100">
      <c r="CM953" s="996"/>
      <c r="CN953" s="995" t="s">
        <v>4584</v>
      </c>
      <c r="CO953" s="995" t="s">
        <v>11</v>
      </c>
      <c r="CP953" s="995" t="s">
        <v>1008</v>
      </c>
      <c r="CQ953" s="995" t="s">
        <v>4585</v>
      </c>
      <c r="CR953" s="995" t="s">
        <v>4585</v>
      </c>
      <c r="CS953" s="995" t="s">
        <v>3161</v>
      </c>
      <c r="CT953" s="995" t="s">
        <v>3162</v>
      </c>
      <c r="CU953" s="995" t="s">
        <v>3588</v>
      </c>
      <c r="CV953" s="999" t="s">
        <v>3589</v>
      </c>
    </row>
    <row r="954" spans="91:100">
      <c r="CM954" s="996"/>
      <c r="CN954" s="995" t="s">
        <v>4586</v>
      </c>
      <c r="CO954" s="995" t="s">
        <v>11</v>
      </c>
      <c r="CP954" s="995" t="s">
        <v>1008</v>
      </c>
      <c r="CQ954" s="995" t="s">
        <v>4587</v>
      </c>
      <c r="CR954" s="995" t="s">
        <v>4587</v>
      </c>
      <c r="CS954" s="995" t="s">
        <v>3161</v>
      </c>
      <c r="CT954" s="995" t="s">
        <v>3162</v>
      </c>
      <c r="CU954" s="995" t="s">
        <v>3588</v>
      </c>
      <c r="CV954" s="999" t="s">
        <v>3589</v>
      </c>
    </row>
    <row r="955" spans="91:100">
      <c r="CM955" s="996"/>
      <c r="CN955" s="995" t="s">
        <v>4588</v>
      </c>
      <c r="CO955" s="995" t="s">
        <v>11</v>
      </c>
      <c r="CP955" s="995" t="s">
        <v>1008</v>
      </c>
      <c r="CQ955" s="995" t="s">
        <v>4589</v>
      </c>
      <c r="CR955" s="995" t="s">
        <v>4589</v>
      </c>
      <c r="CS955" s="995" t="s">
        <v>3161</v>
      </c>
      <c r="CT955" s="995" t="s">
        <v>3162</v>
      </c>
      <c r="CU955" s="995" t="s">
        <v>3588</v>
      </c>
      <c r="CV955" s="999" t="s">
        <v>3589</v>
      </c>
    </row>
    <row r="956" spans="91:100">
      <c r="CM956" s="996"/>
      <c r="CN956" s="995" t="s">
        <v>4590</v>
      </c>
      <c r="CO956" s="995" t="s">
        <v>11</v>
      </c>
      <c r="CP956" s="995" t="s">
        <v>1008</v>
      </c>
      <c r="CQ956" s="995" t="s">
        <v>4591</v>
      </c>
      <c r="CR956" s="995" t="s">
        <v>4591</v>
      </c>
      <c r="CS956" s="995" t="s">
        <v>3161</v>
      </c>
      <c r="CT956" s="995" t="s">
        <v>3162</v>
      </c>
      <c r="CU956" s="995" t="s">
        <v>3588</v>
      </c>
      <c r="CV956" s="999" t="s">
        <v>3589</v>
      </c>
    </row>
    <row r="957" spans="91:100">
      <c r="CM957" s="996"/>
      <c r="CN957" s="995" t="s">
        <v>4592</v>
      </c>
      <c r="CO957" s="995" t="s">
        <v>11</v>
      </c>
      <c r="CP957" s="995" t="s">
        <v>1008</v>
      </c>
      <c r="CQ957" s="995" t="s">
        <v>4593</v>
      </c>
      <c r="CR957" s="995" t="s">
        <v>4593</v>
      </c>
      <c r="CS957" s="995" t="s">
        <v>3161</v>
      </c>
      <c r="CT957" s="995" t="s">
        <v>3162</v>
      </c>
      <c r="CU957" s="995" t="s">
        <v>3588</v>
      </c>
      <c r="CV957" s="999" t="s">
        <v>3589</v>
      </c>
    </row>
    <row r="958" spans="91:100">
      <c r="CM958" s="996"/>
      <c r="CN958" s="995" t="s">
        <v>4594</v>
      </c>
      <c r="CO958" s="995" t="s">
        <v>11</v>
      </c>
      <c r="CP958" s="995" t="s">
        <v>1008</v>
      </c>
      <c r="CQ958" s="995" t="s">
        <v>4595</v>
      </c>
      <c r="CR958" s="995" t="s">
        <v>4595</v>
      </c>
      <c r="CS958" s="995" t="s">
        <v>3161</v>
      </c>
      <c r="CT958" s="995" t="s">
        <v>3162</v>
      </c>
      <c r="CU958" s="995" t="s">
        <v>3588</v>
      </c>
      <c r="CV958" s="999" t="s">
        <v>3589</v>
      </c>
    </row>
    <row r="959" spans="91:100">
      <c r="CM959" s="996"/>
      <c r="CN959" s="995" t="s">
        <v>4596</v>
      </c>
      <c r="CO959" s="995" t="s">
        <v>11</v>
      </c>
      <c r="CP959" s="995" t="s">
        <v>1008</v>
      </c>
      <c r="CQ959" s="995" t="s">
        <v>4597</v>
      </c>
      <c r="CR959" s="995" t="s">
        <v>4597</v>
      </c>
      <c r="CS959" s="995" t="s">
        <v>3161</v>
      </c>
      <c r="CT959" s="995" t="s">
        <v>3162</v>
      </c>
      <c r="CU959" s="995" t="s">
        <v>3588</v>
      </c>
      <c r="CV959" s="999" t="s">
        <v>3589</v>
      </c>
    </row>
    <row r="960" spans="91:100">
      <c r="CM960" s="996"/>
      <c r="CN960" s="995" t="s">
        <v>4598</v>
      </c>
      <c r="CO960" s="995" t="s">
        <v>11</v>
      </c>
      <c r="CP960" s="995" t="s">
        <v>1008</v>
      </c>
      <c r="CQ960" s="995" t="s">
        <v>4599</v>
      </c>
      <c r="CR960" s="995" t="s">
        <v>4599</v>
      </c>
      <c r="CS960" s="995" t="s">
        <v>3161</v>
      </c>
      <c r="CT960" s="995" t="s">
        <v>3162</v>
      </c>
      <c r="CU960" s="995" t="s">
        <v>3588</v>
      </c>
      <c r="CV960" s="999" t="s">
        <v>3589</v>
      </c>
    </row>
    <row r="961" spans="91:100">
      <c r="CM961" s="996"/>
      <c r="CN961" s="995" t="s">
        <v>4600</v>
      </c>
      <c r="CO961" s="995" t="s">
        <v>11</v>
      </c>
      <c r="CP961" s="995" t="s">
        <v>1008</v>
      </c>
      <c r="CQ961" s="995" t="s">
        <v>4601</v>
      </c>
      <c r="CR961" s="995" t="s">
        <v>4601</v>
      </c>
      <c r="CS961" s="995" t="s">
        <v>3161</v>
      </c>
      <c r="CT961" s="995" t="s">
        <v>3162</v>
      </c>
      <c r="CU961" s="995" t="s">
        <v>3588</v>
      </c>
      <c r="CV961" s="999" t="s">
        <v>3589</v>
      </c>
    </row>
    <row r="962" spans="91:100">
      <c r="CM962" s="996"/>
      <c r="CN962" s="995" t="s">
        <v>4602</v>
      </c>
      <c r="CO962" s="995" t="s">
        <v>11</v>
      </c>
      <c r="CP962" s="995" t="s">
        <v>1008</v>
      </c>
      <c r="CQ962" s="995" t="s">
        <v>4603</v>
      </c>
      <c r="CR962" s="995" t="s">
        <v>4603</v>
      </c>
      <c r="CS962" s="995" t="s">
        <v>3161</v>
      </c>
      <c r="CT962" s="995" t="s">
        <v>3162</v>
      </c>
      <c r="CU962" s="995" t="s">
        <v>3588</v>
      </c>
      <c r="CV962" s="999" t="s">
        <v>3589</v>
      </c>
    </row>
    <row r="963" spans="91:100">
      <c r="CM963" s="996"/>
      <c r="CN963" s="995" t="s">
        <v>4604</v>
      </c>
      <c r="CO963" s="995" t="s">
        <v>11</v>
      </c>
      <c r="CP963" s="995" t="s">
        <v>1008</v>
      </c>
      <c r="CQ963" s="995" t="s">
        <v>4605</v>
      </c>
      <c r="CR963" s="995" t="s">
        <v>4605</v>
      </c>
      <c r="CS963" s="995" t="s">
        <v>3161</v>
      </c>
      <c r="CT963" s="995" t="s">
        <v>3162</v>
      </c>
      <c r="CU963" s="995" t="s">
        <v>3588</v>
      </c>
      <c r="CV963" s="999" t="s">
        <v>3589</v>
      </c>
    </row>
    <row r="964" spans="91:100">
      <c r="CM964" s="996"/>
      <c r="CN964" s="995" t="s">
        <v>4606</v>
      </c>
      <c r="CO964" s="995" t="s">
        <v>11</v>
      </c>
      <c r="CP964" s="995" t="s">
        <v>1008</v>
      </c>
      <c r="CQ964" s="995" t="s">
        <v>4607</v>
      </c>
      <c r="CR964" s="995" t="s">
        <v>4607</v>
      </c>
      <c r="CS964" s="995" t="s">
        <v>3161</v>
      </c>
      <c r="CT964" s="995" t="s">
        <v>3162</v>
      </c>
      <c r="CU964" s="995" t="s">
        <v>3588</v>
      </c>
      <c r="CV964" s="999" t="s">
        <v>3589</v>
      </c>
    </row>
    <row r="965" spans="91:100">
      <c r="CM965" s="996"/>
      <c r="CN965" s="995" t="s">
        <v>4608</v>
      </c>
      <c r="CO965" s="995" t="s">
        <v>11</v>
      </c>
      <c r="CP965" s="995" t="s">
        <v>1008</v>
      </c>
      <c r="CQ965" s="995" t="s">
        <v>4609</v>
      </c>
      <c r="CR965" s="995" t="s">
        <v>4609</v>
      </c>
      <c r="CS965" s="995" t="s">
        <v>3161</v>
      </c>
      <c r="CT965" s="995" t="s">
        <v>3162</v>
      </c>
      <c r="CU965" s="995" t="s">
        <v>3588</v>
      </c>
      <c r="CV965" s="999" t="s">
        <v>3589</v>
      </c>
    </row>
    <row r="966" spans="91:100">
      <c r="CM966" s="996"/>
      <c r="CN966" s="995" t="s">
        <v>4610</v>
      </c>
      <c r="CO966" s="995" t="s">
        <v>11</v>
      </c>
      <c r="CP966" s="995" t="s">
        <v>1008</v>
      </c>
      <c r="CQ966" s="995" t="s">
        <v>4611</v>
      </c>
      <c r="CR966" s="995" t="s">
        <v>4611</v>
      </c>
      <c r="CS966" s="995" t="s">
        <v>3161</v>
      </c>
      <c r="CT966" s="995" t="s">
        <v>3162</v>
      </c>
      <c r="CU966" s="995" t="s">
        <v>3588</v>
      </c>
      <c r="CV966" s="999" t="s">
        <v>3589</v>
      </c>
    </row>
    <row r="967" spans="91:100">
      <c r="CM967" s="996"/>
      <c r="CN967" s="995" t="s">
        <v>4612</v>
      </c>
      <c r="CO967" s="995" t="s">
        <v>11</v>
      </c>
      <c r="CP967" s="995" t="s">
        <v>1008</v>
      </c>
      <c r="CQ967" s="995" t="s">
        <v>4613</v>
      </c>
      <c r="CR967" s="995" t="s">
        <v>4613</v>
      </c>
      <c r="CS967" s="995" t="s">
        <v>3161</v>
      </c>
      <c r="CT967" s="995" t="s">
        <v>3162</v>
      </c>
      <c r="CU967" s="995" t="s">
        <v>3588</v>
      </c>
      <c r="CV967" s="999" t="s">
        <v>3589</v>
      </c>
    </row>
    <row r="968" spans="91:100">
      <c r="CM968" s="996"/>
      <c r="CN968" s="995" t="s">
        <v>4614</v>
      </c>
      <c r="CO968" s="995" t="s">
        <v>11</v>
      </c>
      <c r="CP968" s="995" t="s">
        <v>1008</v>
      </c>
      <c r="CQ968" s="995" t="s">
        <v>4615</v>
      </c>
      <c r="CR968" s="995" t="s">
        <v>4615</v>
      </c>
      <c r="CS968" s="995" t="s">
        <v>3161</v>
      </c>
      <c r="CT968" s="995" t="s">
        <v>3162</v>
      </c>
      <c r="CU968" s="995" t="s">
        <v>3588</v>
      </c>
      <c r="CV968" s="999" t="s">
        <v>3589</v>
      </c>
    </row>
    <row r="969" spans="91:100">
      <c r="CM969" s="996"/>
      <c r="CN969" s="995" t="s">
        <v>4616</v>
      </c>
      <c r="CO969" s="995" t="s">
        <v>11</v>
      </c>
      <c r="CP969" s="995" t="s">
        <v>1008</v>
      </c>
      <c r="CQ969" s="995" t="s">
        <v>4617</v>
      </c>
      <c r="CR969" s="995" t="s">
        <v>4617</v>
      </c>
      <c r="CS969" s="995" t="s">
        <v>3161</v>
      </c>
      <c r="CT969" s="995" t="s">
        <v>3162</v>
      </c>
      <c r="CU969" s="995" t="s">
        <v>3588</v>
      </c>
      <c r="CV969" s="999" t="s">
        <v>3589</v>
      </c>
    </row>
    <row r="970" spans="91:100">
      <c r="CM970" s="996"/>
      <c r="CN970" s="995" t="s">
        <v>4618</v>
      </c>
      <c r="CO970" s="995" t="s">
        <v>11</v>
      </c>
      <c r="CP970" s="995" t="s">
        <v>1008</v>
      </c>
      <c r="CQ970" s="995" t="s">
        <v>4619</v>
      </c>
      <c r="CR970" s="995" t="s">
        <v>4619</v>
      </c>
      <c r="CS970" s="995" t="s">
        <v>3161</v>
      </c>
      <c r="CT970" s="995" t="s">
        <v>3162</v>
      </c>
      <c r="CU970" s="995" t="s">
        <v>3588</v>
      </c>
      <c r="CV970" s="999" t="s">
        <v>3589</v>
      </c>
    </row>
    <row r="971" spans="91:100">
      <c r="CM971" s="996"/>
      <c r="CN971" s="995" t="s">
        <v>4620</v>
      </c>
      <c r="CO971" s="995" t="s">
        <v>11</v>
      </c>
      <c r="CP971" s="995" t="s">
        <v>1008</v>
      </c>
      <c r="CQ971" s="995" t="s">
        <v>4621</v>
      </c>
      <c r="CR971" s="995" t="s">
        <v>4621</v>
      </c>
      <c r="CS971" s="995" t="s">
        <v>3161</v>
      </c>
      <c r="CT971" s="995" t="s">
        <v>3162</v>
      </c>
      <c r="CU971" s="995" t="s">
        <v>3588</v>
      </c>
      <c r="CV971" s="999" t="s">
        <v>3589</v>
      </c>
    </row>
    <row r="972" spans="91:100">
      <c r="CM972" s="996"/>
      <c r="CN972" s="995" t="s">
        <v>4622</v>
      </c>
      <c r="CO972" s="995" t="s">
        <v>11</v>
      </c>
      <c r="CP972" s="995" t="s">
        <v>1008</v>
      </c>
      <c r="CQ972" s="995" t="s">
        <v>4623</v>
      </c>
      <c r="CR972" s="995" t="s">
        <v>4623</v>
      </c>
      <c r="CS972" s="995" t="s">
        <v>3161</v>
      </c>
      <c r="CT972" s="995" t="s">
        <v>3162</v>
      </c>
      <c r="CU972" s="995" t="s">
        <v>3588</v>
      </c>
      <c r="CV972" s="999" t="s">
        <v>3589</v>
      </c>
    </row>
    <row r="973" spans="91:100">
      <c r="CM973" s="996"/>
      <c r="CN973" s="995" t="s">
        <v>4624</v>
      </c>
      <c r="CO973" s="995" t="s">
        <v>11</v>
      </c>
      <c r="CP973" s="995" t="s">
        <v>1008</v>
      </c>
      <c r="CQ973" s="995" t="s">
        <v>4625</v>
      </c>
      <c r="CR973" s="995" t="s">
        <v>4625</v>
      </c>
      <c r="CS973" s="995" t="s">
        <v>3161</v>
      </c>
      <c r="CT973" s="995" t="s">
        <v>3162</v>
      </c>
      <c r="CU973" s="995" t="s">
        <v>3588</v>
      </c>
      <c r="CV973" s="999" t="s">
        <v>3589</v>
      </c>
    </row>
    <row r="974" spans="91:100">
      <c r="CM974" s="996"/>
      <c r="CN974" s="995" t="s">
        <v>4626</v>
      </c>
      <c r="CO974" s="995" t="s">
        <v>11</v>
      </c>
      <c r="CP974" s="995" t="s">
        <v>1008</v>
      </c>
      <c r="CQ974" s="995" t="s">
        <v>4627</v>
      </c>
      <c r="CR974" s="995" t="s">
        <v>4627</v>
      </c>
      <c r="CS974" s="995" t="s">
        <v>2724</v>
      </c>
      <c r="CT974" s="995" t="s">
        <v>2725</v>
      </c>
      <c r="CU974" s="995" t="s">
        <v>2655</v>
      </c>
      <c r="CV974" s="999" t="s">
        <v>2726</v>
      </c>
    </row>
    <row r="975" spans="91:100">
      <c r="CM975" s="996"/>
      <c r="CN975" s="995" t="s">
        <v>4628</v>
      </c>
      <c r="CO975" s="995" t="s">
        <v>11</v>
      </c>
      <c r="CP975" s="995" t="s">
        <v>1008</v>
      </c>
      <c r="CQ975" s="995" t="s">
        <v>4629</v>
      </c>
      <c r="CR975" s="995" t="s">
        <v>4629</v>
      </c>
      <c r="CS975" s="995" t="s">
        <v>3161</v>
      </c>
      <c r="CT975" s="995" t="s">
        <v>3162</v>
      </c>
      <c r="CU975" s="995" t="s">
        <v>3588</v>
      </c>
      <c r="CV975" s="999" t="s">
        <v>3589</v>
      </c>
    </row>
    <row r="976" spans="91:100">
      <c r="CM976" s="996"/>
      <c r="CN976" s="995" t="s">
        <v>4630</v>
      </c>
      <c r="CO976" s="995" t="s">
        <v>11</v>
      </c>
      <c r="CP976" s="995" t="s">
        <v>1008</v>
      </c>
      <c r="CQ976" s="995" t="s">
        <v>4631</v>
      </c>
      <c r="CR976" s="995" t="s">
        <v>4631</v>
      </c>
      <c r="CS976" s="995" t="s">
        <v>3161</v>
      </c>
      <c r="CT976" s="995" t="s">
        <v>3162</v>
      </c>
      <c r="CU976" s="995" t="s">
        <v>3588</v>
      </c>
      <c r="CV976" s="999" t="s">
        <v>3589</v>
      </c>
    </row>
    <row r="977" spans="91:100">
      <c r="CM977" s="996"/>
      <c r="CN977" s="995" t="s">
        <v>4632</v>
      </c>
      <c r="CO977" s="995" t="s">
        <v>11</v>
      </c>
      <c r="CP977" s="995" t="s">
        <v>1008</v>
      </c>
      <c r="CQ977" s="995" t="s">
        <v>616</v>
      </c>
      <c r="CR977" s="995" t="s">
        <v>616</v>
      </c>
      <c r="CS977" s="995" t="s">
        <v>3161</v>
      </c>
      <c r="CT977" s="995" t="s">
        <v>3162</v>
      </c>
      <c r="CU977" s="995" t="s">
        <v>3588</v>
      </c>
      <c r="CV977" s="999" t="s">
        <v>3589</v>
      </c>
    </row>
    <row r="978" spans="91:100">
      <c r="CM978" s="996"/>
      <c r="CN978" s="995" t="s">
        <v>4633</v>
      </c>
      <c r="CO978" s="995" t="s">
        <v>11</v>
      </c>
      <c r="CP978" s="995" t="s">
        <v>1008</v>
      </c>
      <c r="CQ978" s="995" t="s">
        <v>4634</v>
      </c>
      <c r="CR978" s="995" t="s">
        <v>4634</v>
      </c>
      <c r="CS978" s="995" t="s">
        <v>3161</v>
      </c>
      <c r="CT978" s="995" t="s">
        <v>3162</v>
      </c>
      <c r="CU978" s="995" t="s">
        <v>3588</v>
      </c>
      <c r="CV978" s="999" t="s">
        <v>3589</v>
      </c>
    </row>
    <row r="979" spans="91:100">
      <c r="CM979" s="996"/>
      <c r="CN979" s="995" t="s">
        <v>4635</v>
      </c>
      <c r="CO979" s="995" t="s">
        <v>11</v>
      </c>
      <c r="CP979" s="995" t="s">
        <v>1008</v>
      </c>
      <c r="CQ979" s="995" t="s">
        <v>4636</v>
      </c>
      <c r="CR979" s="995" t="s">
        <v>4636</v>
      </c>
      <c r="CS979" s="995" t="s">
        <v>3161</v>
      </c>
      <c r="CT979" s="995" t="s">
        <v>3162</v>
      </c>
      <c r="CU979" s="995" t="s">
        <v>3588</v>
      </c>
      <c r="CV979" s="999" t="s">
        <v>3589</v>
      </c>
    </row>
    <row r="980" spans="91:100">
      <c r="CM980" s="996"/>
      <c r="CN980" s="995" t="s">
        <v>4637</v>
      </c>
      <c r="CO980" s="995" t="s">
        <v>11</v>
      </c>
      <c r="CP980" s="995" t="s">
        <v>1008</v>
      </c>
      <c r="CQ980" s="995" t="s">
        <v>4638</v>
      </c>
      <c r="CR980" s="995" t="s">
        <v>4638</v>
      </c>
      <c r="CS980" s="995" t="s">
        <v>3161</v>
      </c>
      <c r="CT980" s="995" t="s">
        <v>3162</v>
      </c>
      <c r="CU980" s="995" t="s">
        <v>3588</v>
      </c>
      <c r="CV980" s="999" t="s">
        <v>3589</v>
      </c>
    </row>
    <row r="981" spans="91:100">
      <c r="CM981" s="996"/>
      <c r="CN981" s="995" t="s">
        <v>4639</v>
      </c>
      <c r="CO981" s="995" t="s">
        <v>11</v>
      </c>
      <c r="CP981" s="995" t="s">
        <v>1008</v>
      </c>
      <c r="CQ981" s="995" t="s">
        <v>4640</v>
      </c>
      <c r="CR981" s="995" t="s">
        <v>4640</v>
      </c>
      <c r="CS981" s="995" t="s">
        <v>3161</v>
      </c>
      <c r="CT981" s="995" t="s">
        <v>3162</v>
      </c>
      <c r="CU981" s="995" t="s">
        <v>3588</v>
      </c>
      <c r="CV981" s="999" t="s">
        <v>3589</v>
      </c>
    </row>
    <row r="982" spans="91:100">
      <c r="CM982" s="996"/>
      <c r="CN982" s="995" t="s">
        <v>4641</v>
      </c>
      <c r="CO982" s="995" t="s">
        <v>11</v>
      </c>
      <c r="CP982" s="995" t="s">
        <v>1008</v>
      </c>
      <c r="CQ982" s="995" t="s">
        <v>4642</v>
      </c>
      <c r="CR982" s="995" t="s">
        <v>4642</v>
      </c>
      <c r="CS982" s="995" t="s">
        <v>3161</v>
      </c>
      <c r="CT982" s="995" t="s">
        <v>3162</v>
      </c>
      <c r="CU982" s="995" t="s">
        <v>3588</v>
      </c>
      <c r="CV982" s="999" t="s">
        <v>3589</v>
      </c>
    </row>
    <row r="983" spans="91:100">
      <c r="CM983" s="996"/>
      <c r="CN983" s="995" t="s">
        <v>4643</v>
      </c>
      <c r="CO983" s="995" t="s">
        <v>11</v>
      </c>
      <c r="CP983" s="995" t="s">
        <v>1008</v>
      </c>
      <c r="CQ983" s="995" t="s">
        <v>2584</v>
      </c>
      <c r="CR983" s="995" t="s">
        <v>2584</v>
      </c>
      <c r="CS983" s="995" t="s">
        <v>3161</v>
      </c>
      <c r="CT983" s="995" t="s">
        <v>3162</v>
      </c>
      <c r="CU983" s="995" t="s">
        <v>3588</v>
      </c>
      <c r="CV983" s="999" t="s">
        <v>3589</v>
      </c>
    </row>
    <row r="984" spans="91:100">
      <c r="CM984" s="996"/>
      <c r="CN984" s="995" t="s">
        <v>4644</v>
      </c>
      <c r="CO984" s="995" t="s">
        <v>11</v>
      </c>
      <c r="CP984" s="995" t="s">
        <v>1008</v>
      </c>
      <c r="CQ984" s="995" t="s">
        <v>4645</v>
      </c>
      <c r="CR984" s="995" t="s">
        <v>4645</v>
      </c>
      <c r="CS984" s="995" t="s">
        <v>3161</v>
      </c>
      <c r="CT984" s="995" t="s">
        <v>3162</v>
      </c>
      <c r="CU984" s="995" t="s">
        <v>3588</v>
      </c>
      <c r="CV984" s="999" t="s">
        <v>3589</v>
      </c>
    </row>
    <row r="985" spans="91:100">
      <c r="CM985" s="996"/>
      <c r="CN985" s="995" t="s">
        <v>4646</v>
      </c>
      <c r="CO985" s="995" t="s">
        <v>11</v>
      </c>
      <c r="CP985" s="995" t="s">
        <v>1008</v>
      </c>
      <c r="CQ985" s="995" t="s">
        <v>4647</v>
      </c>
      <c r="CR985" s="995" t="s">
        <v>4647</v>
      </c>
      <c r="CS985" s="995" t="s">
        <v>3161</v>
      </c>
      <c r="CT985" s="995" t="s">
        <v>3162</v>
      </c>
      <c r="CU985" s="995" t="s">
        <v>3588</v>
      </c>
      <c r="CV985" s="999" t="s">
        <v>3589</v>
      </c>
    </row>
    <row r="986" spans="91:100">
      <c r="CM986" s="996"/>
      <c r="CN986" s="995" t="s">
        <v>4648</v>
      </c>
      <c r="CO986" s="995" t="s">
        <v>11</v>
      </c>
      <c r="CP986" s="995" t="s">
        <v>1008</v>
      </c>
      <c r="CQ986" s="995" t="s">
        <v>4649</v>
      </c>
      <c r="CR986" s="995" t="s">
        <v>4649</v>
      </c>
      <c r="CS986" s="995" t="s">
        <v>3161</v>
      </c>
      <c r="CT986" s="995" t="s">
        <v>3162</v>
      </c>
      <c r="CU986" s="995" t="s">
        <v>3588</v>
      </c>
      <c r="CV986" s="999" t="s">
        <v>3589</v>
      </c>
    </row>
    <row r="987" spans="91:100">
      <c r="CM987" s="996"/>
      <c r="CN987" s="995" t="s">
        <v>4650</v>
      </c>
      <c r="CO987" s="995" t="s">
        <v>11</v>
      </c>
      <c r="CP987" s="995" t="s">
        <v>1008</v>
      </c>
      <c r="CQ987" s="995" t="s">
        <v>4651</v>
      </c>
      <c r="CR987" s="995" t="s">
        <v>4651</v>
      </c>
      <c r="CS987" s="995" t="s">
        <v>3161</v>
      </c>
      <c r="CT987" s="995" t="s">
        <v>3162</v>
      </c>
      <c r="CU987" s="995" t="s">
        <v>3588</v>
      </c>
      <c r="CV987" s="999" t="s">
        <v>3589</v>
      </c>
    </row>
    <row r="988" spans="91:100">
      <c r="CM988" s="996"/>
      <c r="CN988" s="995" t="s">
        <v>4652</v>
      </c>
      <c r="CO988" s="995" t="s">
        <v>11</v>
      </c>
      <c r="CP988" s="995" t="s">
        <v>1008</v>
      </c>
      <c r="CQ988" s="995" t="s">
        <v>4653</v>
      </c>
      <c r="CR988" s="995" t="s">
        <v>4653</v>
      </c>
      <c r="CS988" s="995" t="s">
        <v>3161</v>
      </c>
      <c r="CT988" s="995" t="s">
        <v>3162</v>
      </c>
      <c r="CU988" s="995" t="s">
        <v>3588</v>
      </c>
      <c r="CV988" s="999" t="s">
        <v>3589</v>
      </c>
    </row>
    <row r="989" spans="91:100">
      <c r="CM989" s="996"/>
      <c r="CN989" s="995" t="s">
        <v>4654</v>
      </c>
      <c r="CO989" s="995" t="s">
        <v>11</v>
      </c>
      <c r="CP989" s="995" t="s">
        <v>1008</v>
      </c>
      <c r="CQ989" s="995" t="s">
        <v>4655</v>
      </c>
      <c r="CR989" s="995" t="s">
        <v>4655</v>
      </c>
      <c r="CS989" s="995" t="s">
        <v>3161</v>
      </c>
      <c r="CT989" s="995" t="s">
        <v>3162</v>
      </c>
      <c r="CU989" s="995" t="s">
        <v>3588</v>
      </c>
      <c r="CV989" s="999" t="s">
        <v>3589</v>
      </c>
    </row>
    <row r="990" spans="91:100">
      <c r="CM990" s="996"/>
      <c r="CN990" s="995" t="s">
        <v>4656</v>
      </c>
      <c r="CO990" s="995" t="s">
        <v>11</v>
      </c>
      <c r="CP990" s="995" t="s">
        <v>1008</v>
      </c>
      <c r="CQ990" s="995" t="s">
        <v>4657</v>
      </c>
      <c r="CR990" s="995" t="s">
        <v>4657</v>
      </c>
      <c r="CS990" s="995" t="s">
        <v>3161</v>
      </c>
      <c r="CT990" s="995" t="s">
        <v>3162</v>
      </c>
      <c r="CU990" s="995" t="s">
        <v>3588</v>
      </c>
      <c r="CV990" s="999" t="s">
        <v>3589</v>
      </c>
    </row>
    <row r="991" spans="91:100">
      <c r="CM991" s="996"/>
      <c r="CN991" s="995" t="s">
        <v>4658</v>
      </c>
      <c r="CO991" s="995" t="s">
        <v>11</v>
      </c>
      <c r="CP991" s="995" t="s">
        <v>1008</v>
      </c>
      <c r="CQ991" s="995" t="s">
        <v>4659</v>
      </c>
      <c r="CR991" s="995" t="s">
        <v>4659</v>
      </c>
      <c r="CS991" s="995" t="s">
        <v>3161</v>
      </c>
      <c r="CT991" s="995" t="s">
        <v>3162</v>
      </c>
      <c r="CU991" s="995" t="s">
        <v>3588</v>
      </c>
      <c r="CV991" s="999" t="s">
        <v>3589</v>
      </c>
    </row>
    <row r="992" spans="91:100">
      <c r="CM992" s="996"/>
      <c r="CN992" s="995" t="s">
        <v>4660</v>
      </c>
      <c r="CO992" s="995" t="s">
        <v>11</v>
      </c>
      <c r="CP992" s="995" t="s">
        <v>1008</v>
      </c>
      <c r="CQ992" s="995" t="s">
        <v>4661</v>
      </c>
      <c r="CR992" s="995" t="s">
        <v>4661</v>
      </c>
      <c r="CS992" s="995" t="s">
        <v>3161</v>
      </c>
      <c r="CT992" s="995" t="s">
        <v>3162</v>
      </c>
      <c r="CU992" s="995" t="s">
        <v>3588</v>
      </c>
      <c r="CV992" s="999" t="s">
        <v>3589</v>
      </c>
    </row>
    <row r="993" spans="91:100">
      <c r="CM993" s="996"/>
      <c r="CN993" s="995" t="s">
        <v>4662</v>
      </c>
      <c r="CO993" s="995" t="s">
        <v>11</v>
      </c>
      <c r="CP993" s="995" t="s">
        <v>1008</v>
      </c>
      <c r="CQ993" s="995" t="s">
        <v>4663</v>
      </c>
      <c r="CR993" s="995" t="s">
        <v>4663</v>
      </c>
      <c r="CS993" s="995" t="s">
        <v>3161</v>
      </c>
      <c r="CT993" s="995" t="s">
        <v>3162</v>
      </c>
      <c r="CU993" s="995" t="s">
        <v>3588</v>
      </c>
      <c r="CV993" s="999" t="s">
        <v>3589</v>
      </c>
    </row>
    <row r="994" spans="91:100">
      <c r="CM994" s="996"/>
      <c r="CN994" s="995" t="s">
        <v>4664</v>
      </c>
      <c r="CO994" s="995" t="s">
        <v>11</v>
      </c>
      <c r="CP994" s="995" t="s">
        <v>1008</v>
      </c>
      <c r="CQ994" s="995" t="s">
        <v>4665</v>
      </c>
      <c r="CR994" s="995" t="s">
        <v>4665</v>
      </c>
      <c r="CS994" s="995" t="s">
        <v>3161</v>
      </c>
      <c r="CT994" s="995" t="s">
        <v>3162</v>
      </c>
      <c r="CU994" s="995" t="s">
        <v>3588</v>
      </c>
      <c r="CV994" s="999" t="s">
        <v>3589</v>
      </c>
    </row>
    <row r="995" spans="91:100">
      <c r="CM995" s="996"/>
      <c r="CN995" s="995" t="s">
        <v>4666</v>
      </c>
      <c r="CO995" s="995" t="s">
        <v>11</v>
      </c>
      <c r="CP995" s="995" t="s">
        <v>1008</v>
      </c>
      <c r="CQ995" s="995" t="s">
        <v>4667</v>
      </c>
      <c r="CR995" s="995" t="s">
        <v>4667</v>
      </c>
      <c r="CS995" s="995" t="s">
        <v>3161</v>
      </c>
      <c r="CT995" s="995" t="s">
        <v>3162</v>
      </c>
      <c r="CU995" s="995" t="s">
        <v>3588</v>
      </c>
      <c r="CV995" s="999" t="s">
        <v>3589</v>
      </c>
    </row>
    <row r="996" spans="91:100">
      <c r="CM996" s="996"/>
      <c r="CN996" s="995" t="s">
        <v>4668</v>
      </c>
      <c r="CO996" s="995" t="s">
        <v>11</v>
      </c>
      <c r="CP996" s="995" t="s">
        <v>1008</v>
      </c>
      <c r="CQ996" s="995" t="s">
        <v>4669</v>
      </c>
      <c r="CR996" s="995" t="s">
        <v>4669</v>
      </c>
      <c r="CS996" s="995" t="s">
        <v>3161</v>
      </c>
      <c r="CT996" s="995" t="s">
        <v>3162</v>
      </c>
      <c r="CU996" s="995" t="s">
        <v>3588</v>
      </c>
      <c r="CV996" s="999" t="s">
        <v>3589</v>
      </c>
    </row>
    <row r="997" spans="91:100">
      <c r="CM997" s="996"/>
      <c r="CN997" s="995" t="s">
        <v>4670</v>
      </c>
      <c r="CO997" s="995" t="s">
        <v>11</v>
      </c>
      <c r="CP997" s="995" t="s">
        <v>1008</v>
      </c>
      <c r="CQ997" s="995" t="s">
        <v>4671</v>
      </c>
      <c r="CR997" s="995" t="s">
        <v>4671</v>
      </c>
      <c r="CS997" s="995" t="s">
        <v>2653</v>
      </c>
      <c r="CT997" s="995" t="s">
        <v>3670</v>
      </c>
      <c r="CU997" s="995" t="s">
        <v>2655</v>
      </c>
      <c r="CV997" s="999" t="s">
        <v>2656</v>
      </c>
    </row>
    <row r="998" spans="91:100">
      <c r="CM998" s="996"/>
      <c r="CN998" s="995" t="s">
        <v>4672</v>
      </c>
      <c r="CO998" s="995" t="s">
        <v>11</v>
      </c>
      <c r="CP998" s="995" t="s">
        <v>1008</v>
      </c>
      <c r="CQ998" s="995" t="s">
        <v>4673</v>
      </c>
      <c r="CR998" s="995" t="s">
        <v>4673</v>
      </c>
      <c r="CS998" s="995" t="s">
        <v>3161</v>
      </c>
      <c r="CT998" s="995" t="s">
        <v>3162</v>
      </c>
      <c r="CU998" s="995" t="s">
        <v>3588</v>
      </c>
      <c r="CV998" s="999" t="s">
        <v>3589</v>
      </c>
    </row>
    <row r="999" spans="91:100">
      <c r="CM999" s="996"/>
      <c r="CN999" s="995" t="s">
        <v>4674</v>
      </c>
      <c r="CO999" s="995" t="s">
        <v>11</v>
      </c>
      <c r="CP999" s="995" t="s">
        <v>1008</v>
      </c>
      <c r="CQ999" s="995" t="s">
        <v>4675</v>
      </c>
      <c r="CR999" s="995" t="s">
        <v>4675</v>
      </c>
      <c r="CS999" s="995" t="s">
        <v>3161</v>
      </c>
      <c r="CT999" s="995" t="s">
        <v>3162</v>
      </c>
      <c r="CU999" s="995" t="s">
        <v>3588</v>
      </c>
      <c r="CV999" s="999" t="s">
        <v>3589</v>
      </c>
    </row>
    <row r="1000" spans="91:100">
      <c r="CM1000" s="996"/>
      <c r="CN1000" s="995" t="s">
        <v>4676</v>
      </c>
      <c r="CO1000" s="995" t="s">
        <v>11</v>
      </c>
      <c r="CP1000" s="995" t="s">
        <v>1008</v>
      </c>
      <c r="CQ1000" s="995" t="s">
        <v>4677</v>
      </c>
      <c r="CR1000" s="995" t="s">
        <v>4677</v>
      </c>
      <c r="CS1000" s="995" t="s">
        <v>3161</v>
      </c>
      <c r="CT1000" s="995" t="s">
        <v>3162</v>
      </c>
      <c r="CU1000" s="995" t="s">
        <v>3588</v>
      </c>
      <c r="CV1000" s="999" t="s">
        <v>3589</v>
      </c>
    </row>
    <row r="1001" spans="91:100">
      <c r="CM1001" s="996"/>
      <c r="CN1001" s="995" t="s">
        <v>4678</v>
      </c>
      <c r="CO1001" s="995" t="s">
        <v>11</v>
      </c>
      <c r="CP1001" s="995" t="s">
        <v>1008</v>
      </c>
      <c r="CQ1001" s="995" t="s">
        <v>4679</v>
      </c>
      <c r="CR1001" s="995" t="s">
        <v>4679</v>
      </c>
      <c r="CS1001" s="995" t="s">
        <v>3161</v>
      </c>
      <c r="CT1001" s="995" t="s">
        <v>3162</v>
      </c>
      <c r="CU1001" s="995" t="s">
        <v>3588</v>
      </c>
      <c r="CV1001" s="999" t="s">
        <v>3589</v>
      </c>
    </row>
    <row r="1002" spans="91:100">
      <c r="CM1002" s="996"/>
      <c r="CN1002" s="995" t="s">
        <v>4680</v>
      </c>
      <c r="CO1002" s="995" t="s">
        <v>11</v>
      </c>
      <c r="CP1002" s="995" t="s">
        <v>1008</v>
      </c>
      <c r="CQ1002" s="995" t="s">
        <v>4681</v>
      </c>
      <c r="CR1002" s="995" t="s">
        <v>4681</v>
      </c>
      <c r="CS1002" s="995" t="s">
        <v>3161</v>
      </c>
      <c r="CT1002" s="995" t="s">
        <v>3162</v>
      </c>
      <c r="CU1002" s="995" t="s">
        <v>3588</v>
      </c>
      <c r="CV1002" s="999" t="s">
        <v>3589</v>
      </c>
    </row>
    <row r="1003" spans="91:100">
      <c r="CM1003" s="996"/>
      <c r="CN1003" s="995" t="s">
        <v>4682</v>
      </c>
      <c r="CO1003" s="995" t="s">
        <v>11</v>
      </c>
      <c r="CP1003" s="995" t="s">
        <v>1008</v>
      </c>
      <c r="CQ1003" s="995" t="s">
        <v>2585</v>
      </c>
      <c r="CR1003" s="995" t="s">
        <v>2585</v>
      </c>
      <c r="CS1003" s="995" t="s">
        <v>2653</v>
      </c>
      <c r="CT1003" s="995" t="s">
        <v>3670</v>
      </c>
      <c r="CU1003" s="995" t="s">
        <v>2655</v>
      </c>
      <c r="CV1003" s="999" t="s">
        <v>2656</v>
      </c>
    </row>
    <row r="1004" spans="91:100">
      <c r="CM1004" s="996"/>
      <c r="CN1004" s="995" t="s">
        <v>4683</v>
      </c>
      <c r="CO1004" s="995" t="s">
        <v>11</v>
      </c>
      <c r="CP1004" s="995" t="s">
        <v>1008</v>
      </c>
      <c r="CQ1004" s="995" t="s">
        <v>4684</v>
      </c>
      <c r="CR1004" s="995" t="s">
        <v>4685</v>
      </c>
      <c r="CS1004" s="995" t="s">
        <v>2653</v>
      </c>
      <c r="CT1004" s="995" t="s">
        <v>3670</v>
      </c>
      <c r="CU1004" s="995" t="s">
        <v>2655</v>
      </c>
      <c r="CV1004" s="999" t="s">
        <v>2656</v>
      </c>
    </row>
    <row r="1005" spans="91:100">
      <c r="CM1005" s="996"/>
      <c r="CN1005" s="995" t="s">
        <v>4686</v>
      </c>
      <c r="CO1005" s="995" t="s">
        <v>11</v>
      </c>
      <c r="CP1005" s="995" t="s">
        <v>1008</v>
      </c>
      <c r="CQ1005" s="995" t="s">
        <v>4687</v>
      </c>
      <c r="CR1005" s="995" t="s">
        <v>2586</v>
      </c>
      <c r="CS1005" s="995" t="s">
        <v>2653</v>
      </c>
      <c r="CT1005" s="995" t="s">
        <v>3670</v>
      </c>
      <c r="CU1005" s="995" t="s">
        <v>2655</v>
      </c>
      <c r="CV1005" s="999" t="s">
        <v>2656</v>
      </c>
    </row>
    <row r="1006" spans="91:100">
      <c r="CM1006" s="996"/>
      <c r="CN1006" s="995" t="s">
        <v>4688</v>
      </c>
      <c r="CO1006" s="995" t="s">
        <v>11</v>
      </c>
      <c r="CP1006" s="995" t="s">
        <v>1008</v>
      </c>
      <c r="CQ1006" s="995" t="s">
        <v>4689</v>
      </c>
      <c r="CR1006" s="995" t="s">
        <v>4690</v>
      </c>
      <c r="CS1006" s="995" t="s">
        <v>2653</v>
      </c>
      <c r="CT1006" s="995" t="s">
        <v>3670</v>
      </c>
      <c r="CU1006" s="995" t="s">
        <v>2655</v>
      </c>
      <c r="CV1006" s="999" t="s">
        <v>2656</v>
      </c>
    </row>
    <row r="1007" spans="91:100">
      <c r="CM1007" s="996"/>
      <c r="CN1007" s="995" t="s">
        <v>4691</v>
      </c>
      <c r="CO1007" s="995" t="s">
        <v>11</v>
      </c>
      <c r="CP1007" s="995" t="s">
        <v>1008</v>
      </c>
      <c r="CQ1007" s="995" t="s">
        <v>4692</v>
      </c>
      <c r="CR1007" s="995" t="s">
        <v>4693</v>
      </c>
      <c r="CS1007" s="995" t="s">
        <v>2653</v>
      </c>
      <c r="CT1007" s="995" t="s">
        <v>3670</v>
      </c>
      <c r="CU1007" s="995" t="s">
        <v>2655</v>
      </c>
      <c r="CV1007" s="999" t="s">
        <v>2656</v>
      </c>
    </row>
    <row r="1008" spans="91:100">
      <c r="CM1008" s="996"/>
      <c r="CN1008" s="995" t="s">
        <v>4694</v>
      </c>
      <c r="CO1008" s="995" t="s">
        <v>11</v>
      </c>
      <c r="CP1008" s="995" t="s">
        <v>1008</v>
      </c>
      <c r="CQ1008" s="995" t="s">
        <v>4695</v>
      </c>
      <c r="CR1008" s="995" t="s">
        <v>4695</v>
      </c>
      <c r="CS1008" s="995" t="s">
        <v>3161</v>
      </c>
      <c r="CT1008" s="995" t="s">
        <v>3162</v>
      </c>
      <c r="CU1008" s="995" t="s">
        <v>3588</v>
      </c>
      <c r="CV1008" s="999" t="s">
        <v>3589</v>
      </c>
    </row>
    <row r="1009" spans="91:100">
      <c r="CM1009" s="996"/>
      <c r="CN1009" s="995" t="s">
        <v>4696</v>
      </c>
      <c r="CO1009" s="995" t="s">
        <v>11</v>
      </c>
      <c r="CP1009" s="995" t="s">
        <v>1008</v>
      </c>
      <c r="CQ1009" s="995" t="s">
        <v>4697</v>
      </c>
      <c r="CR1009" s="995" t="s">
        <v>4697</v>
      </c>
      <c r="CS1009" s="995" t="s">
        <v>3161</v>
      </c>
      <c r="CT1009" s="995" t="s">
        <v>3162</v>
      </c>
      <c r="CU1009" s="995" t="s">
        <v>3588</v>
      </c>
      <c r="CV1009" s="999" t="s">
        <v>3589</v>
      </c>
    </row>
    <row r="1010" spans="91:100">
      <c r="CM1010" s="996"/>
      <c r="CN1010" s="995" t="s">
        <v>4698</v>
      </c>
      <c r="CO1010" s="995" t="s">
        <v>11</v>
      </c>
      <c r="CP1010" s="995" t="s">
        <v>1008</v>
      </c>
      <c r="CQ1010" s="995" t="s">
        <v>4699</v>
      </c>
      <c r="CR1010" s="995" t="s">
        <v>4699</v>
      </c>
      <c r="CS1010" s="995" t="s">
        <v>3161</v>
      </c>
      <c r="CT1010" s="995" t="s">
        <v>3162</v>
      </c>
      <c r="CU1010" s="995" t="s">
        <v>3588</v>
      </c>
      <c r="CV1010" s="999" t="s">
        <v>3589</v>
      </c>
    </row>
    <row r="1011" spans="91:100">
      <c r="CM1011" s="996"/>
      <c r="CN1011" s="995" t="s">
        <v>4700</v>
      </c>
      <c r="CO1011" s="995" t="s">
        <v>11</v>
      </c>
      <c r="CP1011" s="995" t="s">
        <v>1008</v>
      </c>
      <c r="CQ1011" s="995" t="s">
        <v>4701</v>
      </c>
      <c r="CR1011" s="995" t="s">
        <v>4701</v>
      </c>
      <c r="CS1011" s="995" t="s">
        <v>3161</v>
      </c>
      <c r="CT1011" s="995" t="s">
        <v>3162</v>
      </c>
      <c r="CU1011" s="995" t="s">
        <v>3588</v>
      </c>
      <c r="CV1011" s="999" t="s">
        <v>3589</v>
      </c>
    </row>
    <row r="1012" spans="91:100">
      <c r="CM1012" s="996"/>
      <c r="CN1012" s="995" t="s">
        <v>4702</v>
      </c>
      <c r="CO1012" s="995" t="s">
        <v>11</v>
      </c>
      <c r="CP1012" s="995" t="s">
        <v>1008</v>
      </c>
      <c r="CQ1012" s="995" t="s">
        <v>4703</v>
      </c>
      <c r="CR1012" s="995" t="s">
        <v>4703</v>
      </c>
      <c r="CS1012" s="995" t="s">
        <v>3161</v>
      </c>
      <c r="CT1012" s="995" t="s">
        <v>3162</v>
      </c>
      <c r="CU1012" s="995" t="s">
        <v>3588</v>
      </c>
      <c r="CV1012" s="999" t="s">
        <v>3589</v>
      </c>
    </row>
    <row r="1013" spans="91:100">
      <c r="CM1013" s="996"/>
      <c r="CN1013" s="995" t="s">
        <v>4704</v>
      </c>
      <c r="CO1013" s="995" t="s">
        <v>11</v>
      </c>
      <c r="CP1013" s="995" t="s">
        <v>1008</v>
      </c>
      <c r="CQ1013" s="995" t="s">
        <v>4705</v>
      </c>
      <c r="CR1013" s="995" t="s">
        <v>4705</v>
      </c>
      <c r="CS1013" s="995" t="s">
        <v>3161</v>
      </c>
      <c r="CT1013" s="995" t="s">
        <v>3162</v>
      </c>
      <c r="CU1013" s="995" t="s">
        <v>3588</v>
      </c>
      <c r="CV1013" s="999" t="s">
        <v>3589</v>
      </c>
    </row>
    <row r="1014" spans="91:100">
      <c r="CM1014" s="996"/>
      <c r="CN1014" s="995" t="s">
        <v>4706</v>
      </c>
      <c r="CO1014" s="995" t="s">
        <v>11</v>
      </c>
      <c r="CP1014" s="995" t="s">
        <v>1008</v>
      </c>
      <c r="CQ1014" s="995" t="s">
        <v>4707</v>
      </c>
      <c r="CR1014" s="995" t="s">
        <v>4707</v>
      </c>
      <c r="CS1014" s="995" t="s">
        <v>3161</v>
      </c>
      <c r="CT1014" s="995" t="s">
        <v>3162</v>
      </c>
      <c r="CU1014" s="995" t="s">
        <v>3588</v>
      </c>
      <c r="CV1014" s="999" t="s">
        <v>3589</v>
      </c>
    </row>
    <row r="1015" spans="91:100">
      <c r="CM1015" s="996"/>
      <c r="CN1015" s="995" t="s">
        <v>4708</v>
      </c>
      <c r="CO1015" s="995" t="s">
        <v>11</v>
      </c>
      <c r="CP1015" s="995" t="s">
        <v>1008</v>
      </c>
      <c r="CQ1015" s="995" t="s">
        <v>4709</v>
      </c>
      <c r="CR1015" s="995" t="s">
        <v>4709</v>
      </c>
      <c r="CS1015" s="995" t="s">
        <v>3161</v>
      </c>
      <c r="CT1015" s="995" t="s">
        <v>3162</v>
      </c>
      <c r="CU1015" s="995" t="s">
        <v>3588</v>
      </c>
      <c r="CV1015" s="999" t="s">
        <v>3589</v>
      </c>
    </row>
    <row r="1016" spans="91:100">
      <c r="CM1016" s="996"/>
      <c r="CN1016" s="995" t="s">
        <v>4710</v>
      </c>
      <c r="CO1016" s="995" t="s">
        <v>11</v>
      </c>
      <c r="CP1016" s="995" t="s">
        <v>1008</v>
      </c>
      <c r="CQ1016" s="995" t="s">
        <v>4711</v>
      </c>
      <c r="CR1016" s="995" t="s">
        <v>4711</v>
      </c>
      <c r="CS1016" s="995" t="s">
        <v>3161</v>
      </c>
      <c r="CT1016" s="995" t="s">
        <v>3162</v>
      </c>
      <c r="CU1016" s="995" t="s">
        <v>3588</v>
      </c>
      <c r="CV1016" s="999" t="s">
        <v>3589</v>
      </c>
    </row>
    <row r="1017" spans="91:100">
      <c r="CM1017" s="996"/>
      <c r="CN1017" s="995" t="s">
        <v>4712</v>
      </c>
      <c r="CO1017" s="995" t="s">
        <v>11</v>
      </c>
      <c r="CP1017" s="995" t="s">
        <v>1008</v>
      </c>
      <c r="CQ1017" s="995" t="s">
        <v>4713</v>
      </c>
      <c r="CR1017" s="995" t="s">
        <v>4713</v>
      </c>
      <c r="CS1017" s="995" t="s">
        <v>3161</v>
      </c>
      <c r="CT1017" s="995" t="s">
        <v>3162</v>
      </c>
      <c r="CU1017" s="995" t="s">
        <v>3588</v>
      </c>
      <c r="CV1017" s="999" t="s">
        <v>3589</v>
      </c>
    </row>
    <row r="1018" spans="91:100">
      <c r="CM1018" s="996"/>
      <c r="CN1018" s="995" t="s">
        <v>4714</v>
      </c>
      <c r="CO1018" s="995" t="s">
        <v>11</v>
      </c>
      <c r="CP1018" s="995" t="s">
        <v>1008</v>
      </c>
      <c r="CQ1018" s="995" t="s">
        <v>4715</v>
      </c>
      <c r="CR1018" s="995" t="s">
        <v>4715</v>
      </c>
      <c r="CS1018" s="995" t="s">
        <v>3161</v>
      </c>
      <c r="CT1018" s="995" t="s">
        <v>3162</v>
      </c>
      <c r="CU1018" s="995" t="s">
        <v>3588</v>
      </c>
      <c r="CV1018" s="999" t="s">
        <v>3589</v>
      </c>
    </row>
    <row r="1019" spans="91:100">
      <c r="CM1019" s="996"/>
      <c r="CN1019" s="995" t="s">
        <v>4716</v>
      </c>
      <c r="CO1019" s="995" t="s">
        <v>11</v>
      </c>
      <c r="CP1019" s="995" t="s">
        <v>1008</v>
      </c>
      <c r="CQ1019" s="995" t="s">
        <v>4717</v>
      </c>
      <c r="CR1019" s="995" t="s">
        <v>4717</v>
      </c>
      <c r="CS1019" s="995" t="s">
        <v>3161</v>
      </c>
      <c r="CT1019" s="995" t="s">
        <v>3162</v>
      </c>
      <c r="CU1019" s="995" t="s">
        <v>3588</v>
      </c>
      <c r="CV1019" s="999" t="s">
        <v>3589</v>
      </c>
    </row>
    <row r="1020" spans="91:100">
      <c r="CM1020" s="996"/>
      <c r="CN1020" s="995" t="s">
        <v>4718</v>
      </c>
      <c r="CO1020" s="995" t="s">
        <v>11</v>
      </c>
      <c r="CP1020" s="995" t="s">
        <v>1008</v>
      </c>
      <c r="CQ1020" s="995" t="s">
        <v>4719</v>
      </c>
      <c r="CR1020" s="995" t="s">
        <v>4719</v>
      </c>
      <c r="CS1020" s="995" t="s">
        <v>3161</v>
      </c>
      <c r="CT1020" s="995" t="s">
        <v>3162</v>
      </c>
      <c r="CU1020" s="995" t="s">
        <v>3588</v>
      </c>
      <c r="CV1020" s="999" t="s">
        <v>3589</v>
      </c>
    </row>
    <row r="1021" spans="91:100">
      <c r="CM1021" s="996"/>
      <c r="CN1021" s="995" t="s">
        <v>4720</v>
      </c>
      <c r="CO1021" s="995" t="s">
        <v>11</v>
      </c>
      <c r="CP1021" s="995" t="s">
        <v>1008</v>
      </c>
      <c r="CQ1021" s="995" t="s">
        <v>4721</v>
      </c>
      <c r="CR1021" s="995" t="s">
        <v>4721</v>
      </c>
      <c r="CS1021" s="995" t="s">
        <v>3161</v>
      </c>
      <c r="CT1021" s="995" t="s">
        <v>3162</v>
      </c>
      <c r="CU1021" s="995" t="s">
        <v>3588</v>
      </c>
      <c r="CV1021" s="999" t="s">
        <v>3589</v>
      </c>
    </row>
    <row r="1022" spans="91:100">
      <c r="CM1022" s="996"/>
      <c r="CN1022" s="995" t="s">
        <v>4722</v>
      </c>
      <c r="CO1022" s="995" t="s">
        <v>11</v>
      </c>
      <c r="CP1022" s="995" t="s">
        <v>1008</v>
      </c>
      <c r="CQ1022" s="995" t="s">
        <v>4723</v>
      </c>
      <c r="CR1022" s="995" t="s">
        <v>4723</v>
      </c>
      <c r="CS1022" s="995" t="s">
        <v>3161</v>
      </c>
      <c r="CT1022" s="995" t="s">
        <v>3162</v>
      </c>
      <c r="CU1022" s="995" t="s">
        <v>3588</v>
      </c>
      <c r="CV1022" s="999" t="s">
        <v>3589</v>
      </c>
    </row>
    <row r="1023" spans="91:100">
      <c r="CM1023" s="996"/>
      <c r="CN1023" s="995" t="s">
        <v>4724</v>
      </c>
      <c r="CO1023" s="995" t="s">
        <v>11</v>
      </c>
      <c r="CP1023" s="995" t="s">
        <v>1008</v>
      </c>
      <c r="CQ1023" s="995" t="s">
        <v>4725</v>
      </c>
      <c r="CR1023" s="995" t="s">
        <v>4725</v>
      </c>
      <c r="CS1023" s="995" t="s">
        <v>3161</v>
      </c>
      <c r="CT1023" s="995" t="s">
        <v>3162</v>
      </c>
      <c r="CU1023" s="995" t="s">
        <v>3588</v>
      </c>
      <c r="CV1023" s="999" t="s">
        <v>3589</v>
      </c>
    </row>
    <row r="1024" spans="91:100">
      <c r="CM1024" s="996"/>
      <c r="CN1024" s="995" t="s">
        <v>4726</v>
      </c>
      <c r="CO1024" s="995" t="s">
        <v>11</v>
      </c>
      <c r="CP1024" s="995" t="s">
        <v>1008</v>
      </c>
      <c r="CQ1024" s="995" t="s">
        <v>4727</v>
      </c>
      <c r="CR1024" s="995" t="s">
        <v>4727</v>
      </c>
      <c r="CS1024" s="995" t="s">
        <v>3161</v>
      </c>
      <c r="CT1024" s="995" t="s">
        <v>3162</v>
      </c>
      <c r="CU1024" s="995" t="s">
        <v>3588</v>
      </c>
      <c r="CV1024" s="999" t="s">
        <v>3589</v>
      </c>
    </row>
    <row r="1025" spans="91:100">
      <c r="CM1025" s="996"/>
      <c r="CN1025" s="995" t="s">
        <v>4728</v>
      </c>
      <c r="CO1025" s="995" t="s">
        <v>11</v>
      </c>
      <c r="CP1025" s="995" t="s">
        <v>1008</v>
      </c>
      <c r="CQ1025" s="995" t="s">
        <v>4729</v>
      </c>
      <c r="CR1025" s="995" t="s">
        <v>4729</v>
      </c>
      <c r="CS1025" s="995" t="s">
        <v>3161</v>
      </c>
      <c r="CT1025" s="995" t="s">
        <v>3162</v>
      </c>
      <c r="CU1025" s="995" t="s">
        <v>3588</v>
      </c>
      <c r="CV1025" s="999" t="s">
        <v>3589</v>
      </c>
    </row>
    <row r="1026" spans="91:100">
      <c r="CM1026" s="996"/>
      <c r="CN1026" s="995" t="s">
        <v>4730</v>
      </c>
      <c r="CO1026" s="995" t="s">
        <v>11</v>
      </c>
      <c r="CP1026" s="995" t="s">
        <v>1008</v>
      </c>
      <c r="CQ1026" s="995" t="s">
        <v>4731</v>
      </c>
      <c r="CR1026" s="995" t="s">
        <v>4731</v>
      </c>
      <c r="CS1026" s="995" t="s">
        <v>3161</v>
      </c>
      <c r="CT1026" s="995" t="s">
        <v>3162</v>
      </c>
      <c r="CU1026" s="995" t="s">
        <v>3588</v>
      </c>
      <c r="CV1026" s="999" t="s">
        <v>3589</v>
      </c>
    </row>
    <row r="1027" spans="91:100">
      <c r="CM1027" s="996"/>
      <c r="CN1027" s="995" t="s">
        <v>4732</v>
      </c>
      <c r="CO1027" s="995" t="s">
        <v>11</v>
      </c>
      <c r="CP1027" s="995" t="s">
        <v>1008</v>
      </c>
      <c r="CQ1027" s="995" t="s">
        <v>4733</v>
      </c>
      <c r="CR1027" s="995" t="s">
        <v>4733</v>
      </c>
      <c r="CS1027" s="995" t="s">
        <v>3161</v>
      </c>
      <c r="CT1027" s="995" t="s">
        <v>3162</v>
      </c>
      <c r="CU1027" s="995" t="s">
        <v>3588</v>
      </c>
      <c r="CV1027" s="999" t="s">
        <v>3589</v>
      </c>
    </row>
    <row r="1028" spans="91:100">
      <c r="CM1028" s="996"/>
      <c r="CN1028" s="995" t="s">
        <v>4734</v>
      </c>
      <c r="CO1028" s="995" t="s">
        <v>11</v>
      </c>
      <c r="CP1028" s="995" t="s">
        <v>1008</v>
      </c>
      <c r="CQ1028" s="995" t="s">
        <v>4735</v>
      </c>
      <c r="CR1028" s="995" t="s">
        <v>4735</v>
      </c>
      <c r="CS1028" s="995" t="s">
        <v>3161</v>
      </c>
      <c r="CT1028" s="995" t="s">
        <v>3162</v>
      </c>
      <c r="CU1028" s="995" t="s">
        <v>3588</v>
      </c>
      <c r="CV1028" s="999" t="s">
        <v>3589</v>
      </c>
    </row>
    <row r="1029" spans="91:100">
      <c r="CM1029" s="996"/>
      <c r="CN1029" s="995" t="s">
        <v>4736</v>
      </c>
      <c r="CO1029" s="995" t="s">
        <v>11</v>
      </c>
      <c r="CP1029" s="995" t="s">
        <v>1008</v>
      </c>
      <c r="CQ1029" s="995" t="s">
        <v>4737</v>
      </c>
      <c r="CR1029" s="995" t="s">
        <v>4737</v>
      </c>
      <c r="CS1029" s="995" t="s">
        <v>3161</v>
      </c>
      <c r="CT1029" s="995" t="s">
        <v>3162</v>
      </c>
      <c r="CU1029" s="995" t="s">
        <v>3588</v>
      </c>
      <c r="CV1029" s="999" t="s">
        <v>3589</v>
      </c>
    </row>
    <row r="1030" spans="91:100">
      <c r="CM1030" s="996"/>
      <c r="CN1030" s="995" t="s">
        <v>4738</v>
      </c>
      <c r="CO1030" s="995" t="s">
        <v>11</v>
      </c>
      <c r="CP1030" s="995" t="s">
        <v>1008</v>
      </c>
      <c r="CQ1030" s="995" t="s">
        <v>4739</v>
      </c>
      <c r="CR1030" s="995" t="s">
        <v>4739</v>
      </c>
      <c r="CS1030" s="995" t="s">
        <v>3161</v>
      </c>
      <c r="CT1030" s="995" t="s">
        <v>3162</v>
      </c>
      <c r="CU1030" s="995" t="s">
        <v>3588</v>
      </c>
      <c r="CV1030" s="999" t="s">
        <v>3589</v>
      </c>
    </row>
    <row r="1031" spans="91:100">
      <c r="CM1031" s="996"/>
      <c r="CN1031" s="995" t="s">
        <v>4740</v>
      </c>
      <c r="CO1031" s="995" t="s">
        <v>11</v>
      </c>
      <c r="CP1031" s="995" t="s">
        <v>1008</v>
      </c>
      <c r="CQ1031" s="995" t="s">
        <v>4741</v>
      </c>
      <c r="CR1031" s="995" t="s">
        <v>4741</v>
      </c>
      <c r="CS1031" s="995" t="s">
        <v>3161</v>
      </c>
      <c r="CT1031" s="995" t="s">
        <v>3162</v>
      </c>
      <c r="CU1031" s="995" t="s">
        <v>3588</v>
      </c>
      <c r="CV1031" s="999" t="s">
        <v>3589</v>
      </c>
    </row>
    <row r="1032" spans="91:100">
      <c r="CM1032" s="996"/>
      <c r="CN1032" s="995" t="s">
        <v>4742</v>
      </c>
      <c r="CO1032" s="995" t="s">
        <v>11</v>
      </c>
      <c r="CP1032" s="995" t="s">
        <v>1008</v>
      </c>
      <c r="CQ1032" s="995" t="s">
        <v>4743</v>
      </c>
      <c r="CR1032" s="995" t="s">
        <v>4743</v>
      </c>
      <c r="CS1032" s="995" t="s">
        <v>3161</v>
      </c>
      <c r="CT1032" s="995" t="s">
        <v>3162</v>
      </c>
      <c r="CU1032" s="995" t="s">
        <v>3588</v>
      </c>
      <c r="CV1032" s="999" t="s">
        <v>3589</v>
      </c>
    </row>
    <row r="1033" spans="91:100">
      <c r="CM1033" s="996"/>
      <c r="CN1033" s="995" t="s">
        <v>4744</v>
      </c>
      <c r="CO1033" s="995" t="s">
        <v>11</v>
      </c>
      <c r="CP1033" s="995" t="s">
        <v>1008</v>
      </c>
      <c r="CQ1033" s="995" t="s">
        <v>4745</v>
      </c>
      <c r="CR1033" s="995" t="s">
        <v>4745</v>
      </c>
      <c r="CS1033" s="995" t="s">
        <v>3161</v>
      </c>
      <c r="CT1033" s="995" t="s">
        <v>3162</v>
      </c>
      <c r="CU1033" s="995" t="s">
        <v>3588</v>
      </c>
      <c r="CV1033" s="999" t="s">
        <v>3589</v>
      </c>
    </row>
    <row r="1034" spans="91:100">
      <c r="CM1034" s="996"/>
      <c r="CN1034" s="995" t="s">
        <v>4746</v>
      </c>
      <c r="CO1034" s="995" t="s">
        <v>11</v>
      </c>
      <c r="CP1034" s="995" t="s">
        <v>1008</v>
      </c>
      <c r="CQ1034" s="995" t="s">
        <v>4747</v>
      </c>
      <c r="CR1034" s="995" t="s">
        <v>4747</v>
      </c>
      <c r="CS1034" s="995" t="s">
        <v>3161</v>
      </c>
      <c r="CT1034" s="995" t="s">
        <v>3162</v>
      </c>
      <c r="CU1034" s="995" t="s">
        <v>3588</v>
      </c>
      <c r="CV1034" s="999" t="s">
        <v>3589</v>
      </c>
    </row>
    <row r="1035" spans="91:100">
      <c r="CM1035" s="996"/>
      <c r="CN1035" s="995" t="s">
        <v>4748</v>
      </c>
      <c r="CO1035" s="995" t="s">
        <v>11</v>
      </c>
      <c r="CP1035" s="995" t="s">
        <v>1008</v>
      </c>
      <c r="CQ1035" s="995" t="s">
        <v>4749</v>
      </c>
      <c r="CR1035" s="995" t="s">
        <v>4749</v>
      </c>
      <c r="CS1035" s="995" t="s">
        <v>3161</v>
      </c>
      <c r="CT1035" s="995" t="s">
        <v>3162</v>
      </c>
      <c r="CU1035" s="995" t="s">
        <v>3588</v>
      </c>
      <c r="CV1035" s="999" t="s">
        <v>3589</v>
      </c>
    </row>
    <row r="1036" spans="91:100">
      <c r="CM1036" s="996"/>
      <c r="CN1036" s="995" t="s">
        <v>4750</v>
      </c>
      <c r="CO1036" s="995" t="s">
        <v>11</v>
      </c>
      <c r="CP1036" s="995" t="s">
        <v>1008</v>
      </c>
      <c r="CQ1036" s="995" t="s">
        <v>4751</v>
      </c>
      <c r="CR1036" s="995" t="s">
        <v>4751</v>
      </c>
      <c r="CS1036" s="995" t="s">
        <v>3161</v>
      </c>
      <c r="CT1036" s="995" t="s">
        <v>3162</v>
      </c>
      <c r="CU1036" s="995" t="s">
        <v>3588</v>
      </c>
      <c r="CV1036" s="999" t="s">
        <v>3589</v>
      </c>
    </row>
    <row r="1037" spans="91:100">
      <c r="CM1037" s="996"/>
      <c r="CN1037" s="995" t="s">
        <v>4752</v>
      </c>
      <c r="CO1037" s="995" t="s">
        <v>11</v>
      </c>
      <c r="CP1037" s="995" t="s">
        <v>1008</v>
      </c>
      <c r="CQ1037" s="995" t="s">
        <v>4753</v>
      </c>
      <c r="CR1037" s="995" t="s">
        <v>4753</v>
      </c>
      <c r="CS1037" s="995" t="s">
        <v>3161</v>
      </c>
      <c r="CT1037" s="995" t="s">
        <v>3162</v>
      </c>
      <c r="CU1037" s="995" t="s">
        <v>3588</v>
      </c>
      <c r="CV1037" s="999" t="s">
        <v>3589</v>
      </c>
    </row>
    <row r="1038" spans="91:100">
      <c r="CM1038" s="996"/>
      <c r="CN1038" s="995" t="s">
        <v>4754</v>
      </c>
      <c r="CO1038" s="995" t="s">
        <v>11</v>
      </c>
      <c r="CP1038" s="995" t="s">
        <v>1008</v>
      </c>
      <c r="CQ1038" s="995" t="s">
        <v>4755</v>
      </c>
      <c r="CR1038" s="995" t="s">
        <v>4755</v>
      </c>
      <c r="CS1038" s="995" t="s">
        <v>3161</v>
      </c>
      <c r="CT1038" s="995" t="s">
        <v>3162</v>
      </c>
      <c r="CU1038" s="995" t="s">
        <v>3588</v>
      </c>
      <c r="CV1038" s="999" t="s">
        <v>3589</v>
      </c>
    </row>
    <row r="1039" spans="91:100">
      <c r="CM1039" s="996"/>
      <c r="CN1039" s="995" t="s">
        <v>4756</v>
      </c>
      <c r="CO1039" s="995" t="s">
        <v>11</v>
      </c>
      <c r="CP1039" s="995" t="s">
        <v>1008</v>
      </c>
      <c r="CQ1039" s="995" t="s">
        <v>4757</v>
      </c>
      <c r="CR1039" s="995" t="s">
        <v>4757</v>
      </c>
      <c r="CS1039" s="995" t="s">
        <v>3161</v>
      </c>
      <c r="CT1039" s="995" t="s">
        <v>3162</v>
      </c>
      <c r="CU1039" s="995" t="s">
        <v>3588</v>
      </c>
      <c r="CV1039" s="999" t="s">
        <v>3589</v>
      </c>
    </row>
    <row r="1040" spans="91:100">
      <c r="CM1040" s="996"/>
      <c r="CN1040" s="995" t="s">
        <v>4758</v>
      </c>
      <c r="CO1040" s="995" t="s">
        <v>11</v>
      </c>
      <c r="CP1040" s="995" t="s">
        <v>1008</v>
      </c>
      <c r="CQ1040" s="995" t="s">
        <v>2590</v>
      </c>
      <c r="CR1040" s="995" t="s">
        <v>2590</v>
      </c>
      <c r="CS1040" s="995" t="s">
        <v>3161</v>
      </c>
      <c r="CT1040" s="995" t="s">
        <v>3162</v>
      </c>
      <c r="CU1040" s="995" t="s">
        <v>3588</v>
      </c>
      <c r="CV1040" s="999" t="s">
        <v>3589</v>
      </c>
    </row>
    <row r="1041" spans="91:100">
      <c r="CM1041" s="996"/>
      <c r="CN1041" s="995" t="s">
        <v>4759</v>
      </c>
      <c r="CO1041" s="995" t="s">
        <v>11</v>
      </c>
      <c r="CP1041" s="995" t="s">
        <v>1008</v>
      </c>
      <c r="CQ1041" s="995" t="s">
        <v>4760</v>
      </c>
      <c r="CR1041" s="995" t="s">
        <v>4760</v>
      </c>
      <c r="CS1041" s="995" t="s">
        <v>3161</v>
      </c>
      <c r="CT1041" s="995" t="s">
        <v>3162</v>
      </c>
      <c r="CU1041" s="995" t="s">
        <v>3588</v>
      </c>
      <c r="CV1041" s="999" t="s">
        <v>3589</v>
      </c>
    </row>
    <row r="1042" spans="91:100">
      <c r="CM1042" s="996"/>
      <c r="CN1042" s="995" t="s">
        <v>4761</v>
      </c>
      <c r="CO1042" s="995" t="s">
        <v>11</v>
      </c>
      <c r="CP1042" s="995" t="s">
        <v>1008</v>
      </c>
      <c r="CQ1042" s="995" t="s">
        <v>4762</v>
      </c>
      <c r="CR1042" s="995" t="s">
        <v>4762</v>
      </c>
      <c r="CS1042" s="995" t="s">
        <v>3161</v>
      </c>
      <c r="CT1042" s="995" t="s">
        <v>3162</v>
      </c>
      <c r="CU1042" s="995" t="s">
        <v>3588</v>
      </c>
      <c r="CV1042" s="999" t="s">
        <v>3589</v>
      </c>
    </row>
    <row r="1043" spans="91:100">
      <c r="CM1043" s="996"/>
      <c r="CN1043" s="995" t="s">
        <v>4763</v>
      </c>
      <c r="CO1043" s="995" t="s">
        <v>11</v>
      </c>
      <c r="CP1043" s="995" t="s">
        <v>1008</v>
      </c>
      <c r="CQ1043" s="995" t="s">
        <v>4764</v>
      </c>
      <c r="CR1043" s="995" t="s">
        <v>4764</v>
      </c>
      <c r="CS1043" s="995" t="s">
        <v>3161</v>
      </c>
      <c r="CT1043" s="995" t="s">
        <v>3162</v>
      </c>
      <c r="CU1043" s="995" t="s">
        <v>3588</v>
      </c>
      <c r="CV1043" s="999" t="s">
        <v>3589</v>
      </c>
    </row>
    <row r="1044" spans="91:100">
      <c r="CM1044" s="996"/>
      <c r="CN1044" s="995" t="s">
        <v>4765</v>
      </c>
      <c r="CO1044" s="995" t="s">
        <v>11</v>
      </c>
      <c r="CP1044" s="995" t="s">
        <v>1008</v>
      </c>
      <c r="CQ1044" s="995" t="s">
        <v>4766</v>
      </c>
      <c r="CR1044" s="995" t="s">
        <v>4766</v>
      </c>
      <c r="CS1044" s="995" t="s">
        <v>3161</v>
      </c>
      <c r="CT1044" s="995" t="s">
        <v>3162</v>
      </c>
      <c r="CU1044" s="995" t="s">
        <v>3588</v>
      </c>
      <c r="CV1044" s="999" t="s">
        <v>3589</v>
      </c>
    </row>
    <row r="1045" spans="91:100">
      <c r="CM1045" s="996"/>
      <c r="CN1045" s="995" t="s">
        <v>4767</v>
      </c>
      <c r="CO1045" s="995" t="s">
        <v>11</v>
      </c>
      <c r="CP1045" s="995" t="s">
        <v>1008</v>
      </c>
      <c r="CQ1045" s="995" t="s">
        <v>4768</v>
      </c>
      <c r="CR1045" s="995" t="s">
        <v>4768</v>
      </c>
      <c r="CS1045" s="995" t="s">
        <v>3161</v>
      </c>
      <c r="CT1045" s="995" t="s">
        <v>3162</v>
      </c>
      <c r="CU1045" s="995" t="s">
        <v>3588</v>
      </c>
      <c r="CV1045" s="999" t="s">
        <v>3589</v>
      </c>
    </row>
    <row r="1046" spans="91:100">
      <c r="CM1046" s="996"/>
      <c r="CN1046" s="995" t="s">
        <v>4769</v>
      </c>
      <c r="CO1046" s="995" t="s">
        <v>11</v>
      </c>
      <c r="CP1046" s="995" t="s">
        <v>1008</v>
      </c>
      <c r="CQ1046" s="995" t="s">
        <v>4770</v>
      </c>
      <c r="CR1046" s="995" t="s">
        <v>4770</v>
      </c>
      <c r="CS1046" s="995" t="s">
        <v>3161</v>
      </c>
      <c r="CT1046" s="995" t="s">
        <v>3162</v>
      </c>
      <c r="CU1046" s="995" t="s">
        <v>3588</v>
      </c>
      <c r="CV1046" s="999" t="s">
        <v>3589</v>
      </c>
    </row>
    <row r="1047" spans="91:100">
      <c r="CM1047" s="996"/>
      <c r="CN1047" s="995" t="s">
        <v>4771</v>
      </c>
      <c r="CO1047" s="995" t="s">
        <v>11</v>
      </c>
      <c r="CP1047" s="995" t="s">
        <v>1008</v>
      </c>
      <c r="CQ1047" s="995" t="s">
        <v>4772</v>
      </c>
      <c r="CR1047" s="995" t="s">
        <v>4772</v>
      </c>
      <c r="CS1047" s="995" t="s">
        <v>3161</v>
      </c>
      <c r="CT1047" s="995" t="s">
        <v>3162</v>
      </c>
      <c r="CU1047" s="995" t="s">
        <v>3588</v>
      </c>
      <c r="CV1047" s="999" t="s">
        <v>3589</v>
      </c>
    </row>
    <row r="1048" spans="91:100">
      <c r="CM1048" s="996"/>
      <c r="CN1048" s="995" t="s">
        <v>4773</v>
      </c>
      <c r="CO1048" s="995" t="s">
        <v>11</v>
      </c>
      <c r="CP1048" s="995" t="s">
        <v>1008</v>
      </c>
      <c r="CQ1048" s="995" t="s">
        <v>4774</v>
      </c>
      <c r="CR1048" s="995" t="s">
        <v>4774</v>
      </c>
      <c r="CS1048" s="995" t="s">
        <v>3161</v>
      </c>
      <c r="CT1048" s="995" t="s">
        <v>3162</v>
      </c>
      <c r="CU1048" s="995" t="s">
        <v>3588</v>
      </c>
      <c r="CV1048" s="999" t="s">
        <v>3589</v>
      </c>
    </row>
    <row r="1049" spans="91:100">
      <c r="CM1049" s="996"/>
      <c r="CN1049" s="995" t="s">
        <v>4775</v>
      </c>
      <c r="CO1049" s="995" t="s">
        <v>11</v>
      </c>
      <c r="CP1049" s="995" t="s">
        <v>1008</v>
      </c>
      <c r="CQ1049" s="995" t="s">
        <v>4776</v>
      </c>
      <c r="CR1049" s="995" t="s">
        <v>4776</v>
      </c>
      <c r="CS1049" s="995" t="s">
        <v>3161</v>
      </c>
      <c r="CT1049" s="995" t="s">
        <v>3162</v>
      </c>
      <c r="CU1049" s="995" t="s">
        <v>3588</v>
      </c>
      <c r="CV1049" s="999" t="s">
        <v>3589</v>
      </c>
    </row>
    <row r="1050" spans="91:100">
      <c r="CM1050" s="996"/>
      <c r="CN1050" s="995" t="s">
        <v>4777</v>
      </c>
      <c r="CO1050" s="995" t="s">
        <v>11</v>
      </c>
      <c r="CP1050" s="995" t="s">
        <v>1008</v>
      </c>
      <c r="CQ1050" s="995" t="s">
        <v>4778</v>
      </c>
      <c r="CR1050" s="995" t="s">
        <v>4778</v>
      </c>
      <c r="CS1050" s="995" t="s">
        <v>3161</v>
      </c>
      <c r="CT1050" s="995" t="s">
        <v>3162</v>
      </c>
      <c r="CU1050" s="995" t="s">
        <v>3588</v>
      </c>
      <c r="CV1050" s="999" t="s">
        <v>3589</v>
      </c>
    </row>
    <row r="1051" spans="91:100">
      <c r="CM1051" s="996"/>
      <c r="CN1051" s="995" t="s">
        <v>4779</v>
      </c>
      <c r="CO1051" s="995" t="s">
        <v>11</v>
      </c>
      <c r="CP1051" s="995" t="s">
        <v>1008</v>
      </c>
      <c r="CQ1051" s="995" t="s">
        <v>4780</v>
      </c>
      <c r="CR1051" s="995" t="s">
        <v>4780</v>
      </c>
      <c r="CS1051" s="995" t="s">
        <v>3161</v>
      </c>
      <c r="CT1051" s="995" t="s">
        <v>3162</v>
      </c>
      <c r="CU1051" s="995" t="s">
        <v>3588</v>
      </c>
      <c r="CV1051" s="999" t="s">
        <v>3589</v>
      </c>
    </row>
    <row r="1052" spans="91:100">
      <c r="CM1052" s="996"/>
      <c r="CN1052" s="995" t="s">
        <v>4781</v>
      </c>
      <c r="CO1052" s="995" t="s">
        <v>11</v>
      </c>
      <c r="CP1052" s="995" t="s">
        <v>1008</v>
      </c>
      <c r="CQ1052" s="995" t="s">
        <v>4782</v>
      </c>
      <c r="CR1052" s="995" t="s">
        <v>4782</v>
      </c>
      <c r="CS1052" s="995" t="s">
        <v>3161</v>
      </c>
      <c r="CT1052" s="995" t="s">
        <v>3162</v>
      </c>
      <c r="CU1052" s="995" t="s">
        <v>3588</v>
      </c>
      <c r="CV1052" s="999" t="s">
        <v>3589</v>
      </c>
    </row>
    <row r="1053" spans="91:100">
      <c r="CM1053" s="996"/>
      <c r="CN1053" s="995" t="s">
        <v>4783</v>
      </c>
      <c r="CO1053" s="995" t="s">
        <v>11</v>
      </c>
      <c r="CP1053" s="995" t="s">
        <v>1008</v>
      </c>
      <c r="CQ1053" s="995" t="s">
        <v>4784</v>
      </c>
      <c r="CR1053" s="995" t="s">
        <v>4784</v>
      </c>
      <c r="CS1053" s="995" t="s">
        <v>3161</v>
      </c>
      <c r="CT1053" s="995" t="s">
        <v>3162</v>
      </c>
      <c r="CU1053" s="995" t="s">
        <v>3588</v>
      </c>
      <c r="CV1053" s="999" t="s">
        <v>3589</v>
      </c>
    </row>
    <row r="1054" spans="91:100">
      <c r="CM1054" s="996"/>
      <c r="CN1054" s="995" t="s">
        <v>4785</v>
      </c>
      <c r="CO1054" s="995" t="s">
        <v>11</v>
      </c>
      <c r="CP1054" s="995" t="s">
        <v>1008</v>
      </c>
      <c r="CQ1054" s="995" t="s">
        <v>4786</v>
      </c>
      <c r="CR1054" s="995" t="s">
        <v>4786</v>
      </c>
      <c r="CS1054" s="995" t="s">
        <v>3161</v>
      </c>
      <c r="CT1054" s="995" t="s">
        <v>3162</v>
      </c>
      <c r="CU1054" s="995" t="s">
        <v>3588</v>
      </c>
      <c r="CV1054" s="999" t="s">
        <v>3589</v>
      </c>
    </row>
    <row r="1055" spans="91:100">
      <c r="CM1055" s="996"/>
      <c r="CN1055" s="995" t="s">
        <v>4787</v>
      </c>
      <c r="CO1055" s="995" t="s">
        <v>11</v>
      </c>
      <c r="CP1055" s="995" t="s">
        <v>1008</v>
      </c>
      <c r="CQ1055" s="995" t="s">
        <v>4788</v>
      </c>
      <c r="CR1055" s="995" t="s">
        <v>4788</v>
      </c>
      <c r="CS1055" s="995" t="s">
        <v>3161</v>
      </c>
      <c r="CT1055" s="995" t="s">
        <v>3162</v>
      </c>
      <c r="CU1055" s="995" t="s">
        <v>3588</v>
      </c>
      <c r="CV1055" s="999" t="s">
        <v>3589</v>
      </c>
    </row>
    <row r="1056" spans="91:100">
      <c r="CM1056" s="996"/>
      <c r="CN1056" s="995" t="s">
        <v>4789</v>
      </c>
      <c r="CO1056" s="995" t="s">
        <v>11</v>
      </c>
      <c r="CP1056" s="995" t="s">
        <v>1008</v>
      </c>
      <c r="CQ1056" s="995" t="s">
        <v>4790</v>
      </c>
      <c r="CR1056" s="995" t="s">
        <v>4790</v>
      </c>
      <c r="CS1056" s="995" t="s">
        <v>3161</v>
      </c>
      <c r="CT1056" s="995" t="s">
        <v>3162</v>
      </c>
      <c r="CU1056" s="995" t="s">
        <v>3588</v>
      </c>
      <c r="CV1056" s="999" t="s">
        <v>3589</v>
      </c>
    </row>
    <row r="1057" spans="91:100">
      <c r="CM1057" s="996"/>
      <c r="CN1057" s="995" t="s">
        <v>4791</v>
      </c>
      <c r="CO1057" s="995" t="s">
        <v>11</v>
      </c>
      <c r="CP1057" s="995" t="s">
        <v>1008</v>
      </c>
      <c r="CQ1057" s="995" t="s">
        <v>4792</v>
      </c>
      <c r="CR1057" s="995" t="s">
        <v>4792</v>
      </c>
      <c r="CS1057" s="995" t="s">
        <v>3161</v>
      </c>
      <c r="CT1057" s="995" t="s">
        <v>3162</v>
      </c>
      <c r="CU1057" s="995" t="s">
        <v>3588</v>
      </c>
      <c r="CV1057" s="999" t="s">
        <v>3589</v>
      </c>
    </row>
    <row r="1058" spans="91:100">
      <c r="CM1058" s="996"/>
      <c r="CN1058" s="995" t="s">
        <v>4793</v>
      </c>
      <c r="CO1058" s="995" t="s">
        <v>11</v>
      </c>
      <c r="CP1058" s="995" t="s">
        <v>1008</v>
      </c>
      <c r="CQ1058" s="995" t="s">
        <v>4794</v>
      </c>
      <c r="CR1058" s="995" t="s">
        <v>4794</v>
      </c>
      <c r="CS1058" s="995" t="s">
        <v>3161</v>
      </c>
      <c r="CT1058" s="995" t="s">
        <v>3162</v>
      </c>
      <c r="CU1058" s="995" t="s">
        <v>3588</v>
      </c>
      <c r="CV1058" s="999" t="s">
        <v>3589</v>
      </c>
    </row>
    <row r="1059" spans="91:100">
      <c r="CM1059" s="996"/>
      <c r="CN1059" s="995" t="s">
        <v>4795</v>
      </c>
      <c r="CO1059" s="995" t="s">
        <v>11</v>
      </c>
      <c r="CP1059" s="995" t="s">
        <v>1008</v>
      </c>
      <c r="CQ1059" s="995" t="s">
        <v>4796</v>
      </c>
      <c r="CR1059" s="995" t="s">
        <v>4796</v>
      </c>
      <c r="CS1059" s="995" t="s">
        <v>3161</v>
      </c>
      <c r="CT1059" s="995" t="s">
        <v>3162</v>
      </c>
      <c r="CU1059" s="995" t="s">
        <v>3588</v>
      </c>
      <c r="CV1059" s="999" t="s">
        <v>3589</v>
      </c>
    </row>
    <row r="1060" spans="91:100">
      <c r="CM1060" s="996"/>
      <c r="CN1060" s="995" t="s">
        <v>4797</v>
      </c>
      <c r="CO1060" s="995" t="s">
        <v>11</v>
      </c>
      <c r="CP1060" s="995" t="s">
        <v>1008</v>
      </c>
      <c r="CQ1060" s="995" t="s">
        <v>4798</v>
      </c>
      <c r="CR1060" s="995" t="s">
        <v>4798</v>
      </c>
      <c r="CS1060" s="995" t="s">
        <v>3161</v>
      </c>
      <c r="CT1060" s="995" t="s">
        <v>3162</v>
      </c>
      <c r="CU1060" s="995" t="s">
        <v>3588</v>
      </c>
      <c r="CV1060" s="999" t="s">
        <v>3589</v>
      </c>
    </row>
    <row r="1061" spans="91:100">
      <c r="CM1061" s="996"/>
      <c r="CN1061" s="995" t="s">
        <v>4799</v>
      </c>
      <c r="CO1061" s="995" t="s">
        <v>11</v>
      </c>
      <c r="CP1061" s="995" t="s">
        <v>1008</v>
      </c>
      <c r="CQ1061" s="995" t="s">
        <v>4800</v>
      </c>
      <c r="CR1061" s="995" t="s">
        <v>4800</v>
      </c>
      <c r="CS1061" s="995" t="s">
        <v>3161</v>
      </c>
      <c r="CT1061" s="995" t="s">
        <v>3162</v>
      </c>
      <c r="CU1061" s="995" t="s">
        <v>3588</v>
      </c>
      <c r="CV1061" s="999" t="s">
        <v>3589</v>
      </c>
    </row>
    <row r="1062" spans="91:100">
      <c r="CM1062" s="996"/>
      <c r="CN1062" s="995" t="s">
        <v>4801</v>
      </c>
      <c r="CO1062" s="995" t="s">
        <v>11</v>
      </c>
      <c r="CP1062" s="995" t="s">
        <v>1008</v>
      </c>
      <c r="CQ1062" s="995" t="s">
        <v>4802</v>
      </c>
      <c r="CR1062" s="995" t="s">
        <v>4802</v>
      </c>
      <c r="CS1062" s="995" t="s">
        <v>3161</v>
      </c>
      <c r="CT1062" s="995" t="s">
        <v>3162</v>
      </c>
      <c r="CU1062" s="995" t="s">
        <v>3588</v>
      </c>
      <c r="CV1062" s="999" t="s">
        <v>3589</v>
      </c>
    </row>
    <row r="1063" spans="91:100">
      <c r="CM1063" s="996"/>
      <c r="CN1063" s="995" t="s">
        <v>4803</v>
      </c>
      <c r="CO1063" s="995" t="s">
        <v>11</v>
      </c>
      <c r="CP1063" s="995" t="s">
        <v>1008</v>
      </c>
      <c r="CQ1063" s="995" t="s">
        <v>4804</v>
      </c>
      <c r="CR1063" s="995" t="s">
        <v>4804</v>
      </c>
      <c r="CS1063" s="995" t="s">
        <v>3161</v>
      </c>
      <c r="CT1063" s="995" t="s">
        <v>3162</v>
      </c>
      <c r="CU1063" s="995" t="s">
        <v>3588</v>
      </c>
      <c r="CV1063" s="999" t="s">
        <v>3589</v>
      </c>
    </row>
    <row r="1064" spans="91:100">
      <c r="CM1064" s="996"/>
      <c r="CN1064" s="995" t="s">
        <v>4805</v>
      </c>
      <c r="CO1064" s="995" t="s">
        <v>11</v>
      </c>
      <c r="CP1064" s="995" t="s">
        <v>1008</v>
      </c>
      <c r="CQ1064" s="995" t="s">
        <v>4806</v>
      </c>
      <c r="CR1064" s="995" t="s">
        <v>4806</v>
      </c>
      <c r="CS1064" s="995" t="s">
        <v>3161</v>
      </c>
      <c r="CT1064" s="995" t="s">
        <v>3162</v>
      </c>
      <c r="CU1064" s="995" t="s">
        <v>3588</v>
      </c>
      <c r="CV1064" s="999" t="s">
        <v>3589</v>
      </c>
    </row>
    <row r="1065" spans="91:100">
      <c r="CM1065" s="996"/>
      <c r="CN1065" s="995" t="s">
        <v>4807</v>
      </c>
      <c r="CO1065" s="995" t="s">
        <v>11</v>
      </c>
      <c r="CP1065" s="995" t="s">
        <v>1008</v>
      </c>
      <c r="CQ1065" s="995" t="s">
        <v>4808</v>
      </c>
      <c r="CR1065" s="995" t="s">
        <v>4808</v>
      </c>
      <c r="CS1065" s="995" t="s">
        <v>3161</v>
      </c>
      <c r="CT1065" s="995" t="s">
        <v>3162</v>
      </c>
      <c r="CU1065" s="995" t="s">
        <v>3588</v>
      </c>
      <c r="CV1065" s="999" t="s">
        <v>3589</v>
      </c>
    </row>
    <row r="1066" spans="91:100">
      <c r="CM1066" s="996"/>
      <c r="CN1066" s="995" t="s">
        <v>4809</v>
      </c>
      <c r="CO1066" s="995" t="s">
        <v>11</v>
      </c>
      <c r="CP1066" s="995" t="s">
        <v>1008</v>
      </c>
      <c r="CQ1066" s="995" t="s">
        <v>4810</v>
      </c>
      <c r="CR1066" s="995" t="s">
        <v>4810</v>
      </c>
      <c r="CS1066" s="995" t="s">
        <v>3161</v>
      </c>
      <c r="CT1066" s="995" t="s">
        <v>3162</v>
      </c>
      <c r="CU1066" s="995" t="s">
        <v>3588</v>
      </c>
      <c r="CV1066" s="999" t="s">
        <v>3589</v>
      </c>
    </row>
    <row r="1067" spans="91:100">
      <c r="CM1067" s="996"/>
      <c r="CN1067" s="995" t="s">
        <v>4811</v>
      </c>
      <c r="CO1067" s="995" t="s">
        <v>11</v>
      </c>
      <c r="CP1067" s="995" t="s">
        <v>1008</v>
      </c>
      <c r="CQ1067" s="995" t="s">
        <v>4812</v>
      </c>
      <c r="CR1067" s="995" t="s">
        <v>4812</v>
      </c>
      <c r="CS1067" s="995" t="s">
        <v>3161</v>
      </c>
      <c r="CT1067" s="995" t="s">
        <v>3162</v>
      </c>
      <c r="CU1067" s="995" t="s">
        <v>3588</v>
      </c>
      <c r="CV1067" s="999" t="s">
        <v>3589</v>
      </c>
    </row>
    <row r="1068" spans="91:100">
      <c r="CM1068" s="996"/>
      <c r="CN1068" s="995" t="s">
        <v>4813</v>
      </c>
      <c r="CO1068" s="995" t="s">
        <v>11</v>
      </c>
      <c r="CP1068" s="995" t="s">
        <v>1008</v>
      </c>
      <c r="CQ1068" s="995" t="s">
        <v>4814</v>
      </c>
      <c r="CR1068" s="995" t="s">
        <v>4814</v>
      </c>
      <c r="CS1068" s="995" t="s">
        <v>3161</v>
      </c>
      <c r="CT1068" s="995" t="s">
        <v>3162</v>
      </c>
      <c r="CU1068" s="995" t="s">
        <v>3588</v>
      </c>
      <c r="CV1068" s="999" t="s">
        <v>3589</v>
      </c>
    </row>
    <row r="1069" spans="91:100">
      <c r="CM1069" s="996"/>
      <c r="CN1069" s="995" t="s">
        <v>4815</v>
      </c>
      <c r="CO1069" s="995" t="s">
        <v>11</v>
      </c>
      <c r="CP1069" s="995" t="s">
        <v>1008</v>
      </c>
      <c r="CQ1069" s="995" t="s">
        <v>4816</v>
      </c>
      <c r="CR1069" s="995" t="s">
        <v>4816</v>
      </c>
      <c r="CS1069" s="995" t="s">
        <v>3161</v>
      </c>
      <c r="CT1069" s="995" t="s">
        <v>3162</v>
      </c>
      <c r="CU1069" s="995" t="s">
        <v>3588</v>
      </c>
      <c r="CV1069" s="999" t="s">
        <v>3589</v>
      </c>
    </row>
    <row r="1070" spans="91:100">
      <c r="CM1070" s="996"/>
      <c r="CN1070" s="995" t="s">
        <v>4817</v>
      </c>
      <c r="CO1070" s="995" t="s">
        <v>11</v>
      </c>
      <c r="CP1070" s="995" t="s">
        <v>1008</v>
      </c>
      <c r="CQ1070" s="995" t="s">
        <v>4818</v>
      </c>
      <c r="CR1070" s="995" t="s">
        <v>4818</v>
      </c>
      <c r="CS1070" s="995" t="s">
        <v>3161</v>
      </c>
      <c r="CT1070" s="995" t="s">
        <v>3162</v>
      </c>
      <c r="CU1070" s="995" t="s">
        <v>3588</v>
      </c>
      <c r="CV1070" s="999" t="s">
        <v>3589</v>
      </c>
    </row>
    <row r="1071" spans="91:100">
      <c r="CM1071" s="996"/>
      <c r="CN1071" s="995" t="s">
        <v>4819</v>
      </c>
      <c r="CO1071" s="995" t="s">
        <v>11</v>
      </c>
      <c r="CP1071" s="995" t="s">
        <v>1008</v>
      </c>
      <c r="CQ1071" s="995" t="s">
        <v>4820</v>
      </c>
      <c r="CR1071" s="995" t="s">
        <v>4820</v>
      </c>
      <c r="CS1071" s="995" t="s">
        <v>3161</v>
      </c>
      <c r="CT1071" s="995" t="s">
        <v>3162</v>
      </c>
      <c r="CU1071" s="995" t="s">
        <v>3588</v>
      </c>
      <c r="CV1071" s="999" t="s">
        <v>3589</v>
      </c>
    </row>
    <row r="1072" spans="91:100">
      <c r="CM1072" s="996"/>
      <c r="CN1072" s="995" t="s">
        <v>4821</v>
      </c>
      <c r="CO1072" s="995" t="s">
        <v>11</v>
      </c>
      <c r="CP1072" s="995" t="s">
        <v>1008</v>
      </c>
      <c r="CQ1072" s="995" t="s">
        <v>4822</v>
      </c>
      <c r="CR1072" s="995" t="s">
        <v>4822</v>
      </c>
      <c r="CS1072" s="995" t="s">
        <v>3161</v>
      </c>
      <c r="CT1072" s="995" t="s">
        <v>3162</v>
      </c>
      <c r="CU1072" s="995" t="s">
        <v>3588</v>
      </c>
      <c r="CV1072" s="999" t="s">
        <v>3589</v>
      </c>
    </row>
    <row r="1073" spans="91:100">
      <c r="CM1073" s="996"/>
      <c r="CN1073" s="995" t="s">
        <v>4823</v>
      </c>
      <c r="CO1073" s="995" t="s">
        <v>11</v>
      </c>
      <c r="CP1073" s="995" t="s">
        <v>1008</v>
      </c>
      <c r="CQ1073" s="995" t="s">
        <v>4824</v>
      </c>
      <c r="CR1073" s="995" t="s">
        <v>4824</v>
      </c>
      <c r="CS1073" s="995" t="s">
        <v>3161</v>
      </c>
      <c r="CT1073" s="995" t="s">
        <v>3162</v>
      </c>
      <c r="CU1073" s="995" t="s">
        <v>3588</v>
      </c>
      <c r="CV1073" s="999" t="s">
        <v>3589</v>
      </c>
    </row>
    <row r="1074" spans="91:100">
      <c r="CM1074" s="996"/>
      <c r="CN1074" s="995" t="s">
        <v>4825</v>
      </c>
      <c r="CO1074" s="995" t="s">
        <v>11</v>
      </c>
      <c r="CP1074" s="995" t="s">
        <v>1008</v>
      </c>
      <c r="CQ1074" s="995" t="s">
        <v>4826</v>
      </c>
      <c r="CR1074" s="995" t="s">
        <v>4826</v>
      </c>
      <c r="CS1074" s="995" t="s">
        <v>3161</v>
      </c>
      <c r="CT1074" s="995" t="s">
        <v>3162</v>
      </c>
      <c r="CU1074" s="995" t="s">
        <v>3588</v>
      </c>
      <c r="CV1074" s="999" t="s">
        <v>3589</v>
      </c>
    </row>
    <row r="1075" spans="91:100">
      <c r="CM1075" s="996"/>
      <c r="CN1075" s="995" t="s">
        <v>4827</v>
      </c>
      <c r="CO1075" s="995" t="s">
        <v>11</v>
      </c>
      <c r="CP1075" s="995" t="s">
        <v>1008</v>
      </c>
      <c r="CQ1075" s="995" t="s">
        <v>4828</v>
      </c>
      <c r="CR1075" s="995" t="s">
        <v>4828</v>
      </c>
      <c r="CS1075" s="995" t="s">
        <v>3161</v>
      </c>
      <c r="CT1075" s="995" t="s">
        <v>3162</v>
      </c>
      <c r="CU1075" s="995" t="s">
        <v>3588</v>
      </c>
      <c r="CV1075" s="999" t="s">
        <v>3589</v>
      </c>
    </row>
    <row r="1076" spans="91:100">
      <c r="CM1076" s="996"/>
      <c r="CN1076" s="995" t="s">
        <v>4829</v>
      </c>
      <c r="CO1076" s="995" t="s">
        <v>11</v>
      </c>
      <c r="CP1076" s="995" t="s">
        <v>1008</v>
      </c>
      <c r="CQ1076" s="995" t="s">
        <v>4830</v>
      </c>
      <c r="CR1076" s="995" t="s">
        <v>4830</v>
      </c>
      <c r="CS1076" s="995" t="s">
        <v>3161</v>
      </c>
      <c r="CT1076" s="995" t="s">
        <v>3162</v>
      </c>
      <c r="CU1076" s="995" t="s">
        <v>3588</v>
      </c>
      <c r="CV1076" s="999" t="s">
        <v>3589</v>
      </c>
    </row>
    <row r="1077" spans="91:100">
      <c r="CM1077" s="996"/>
      <c r="CN1077" s="995" t="s">
        <v>4831</v>
      </c>
      <c r="CO1077" s="995" t="s">
        <v>11</v>
      </c>
      <c r="CP1077" s="995" t="s">
        <v>1008</v>
      </c>
      <c r="CQ1077" s="995" t="s">
        <v>4832</v>
      </c>
      <c r="CR1077" s="995" t="s">
        <v>4832</v>
      </c>
      <c r="CS1077" s="995" t="s">
        <v>3161</v>
      </c>
      <c r="CT1077" s="995" t="s">
        <v>3162</v>
      </c>
      <c r="CU1077" s="995" t="s">
        <v>3588</v>
      </c>
      <c r="CV1077" s="999" t="s">
        <v>3589</v>
      </c>
    </row>
    <row r="1078" spans="91:100">
      <c r="CM1078" s="996"/>
      <c r="CN1078" s="995" t="s">
        <v>4833</v>
      </c>
      <c r="CO1078" s="995" t="s">
        <v>11</v>
      </c>
      <c r="CP1078" s="995" t="s">
        <v>1008</v>
      </c>
      <c r="CQ1078" s="995" t="s">
        <v>26</v>
      </c>
      <c r="CR1078" s="995" t="s">
        <v>26</v>
      </c>
      <c r="CS1078" s="995" t="s">
        <v>2653</v>
      </c>
      <c r="CT1078" s="995" t="s">
        <v>3670</v>
      </c>
      <c r="CU1078" s="995" t="s">
        <v>2655</v>
      </c>
      <c r="CV1078" s="999" t="s">
        <v>2656</v>
      </c>
    </row>
    <row r="1079" spans="91:100">
      <c r="CM1079" s="996"/>
      <c r="CN1079" s="995" t="s">
        <v>4834</v>
      </c>
      <c r="CO1079" s="995" t="s">
        <v>11</v>
      </c>
      <c r="CP1079" s="995" t="s">
        <v>1008</v>
      </c>
      <c r="CQ1079" s="995" t="s">
        <v>4835</v>
      </c>
      <c r="CR1079" s="995" t="s">
        <v>4835</v>
      </c>
      <c r="CS1079" s="995" t="s">
        <v>3161</v>
      </c>
      <c r="CT1079" s="995" t="s">
        <v>3162</v>
      </c>
      <c r="CU1079" s="995" t="s">
        <v>3588</v>
      </c>
      <c r="CV1079" s="999" t="s">
        <v>3589</v>
      </c>
    </row>
    <row r="1080" spans="91:100">
      <c r="CM1080" s="996"/>
      <c r="CN1080" s="995" t="s">
        <v>4836</v>
      </c>
      <c r="CO1080" s="995" t="s">
        <v>11</v>
      </c>
      <c r="CP1080" s="995" t="s">
        <v>1008</v>
      </c>
      <c r="CQ1080" s="995" t="s">
        <v>4837</v>
      </c>
      <c r="CR1080" s="995" t="s">
        <v>4837</v>
      </c>
      <c r="CS1080" s="995" t="s">
        <v>3161</v>
      </c>
      <c r="CT1080" s="995" t="s">
        <v>3162</v>
      </c>
      <c r="CU1080" s="995" t="s">
        <v>3588</v>
      </c>
      <c r="CV1080" s="999" t="s">
        <v>3589</v>
      </c>
    </row>
    <row r="1081" spans="91:100">
      <c r="CM1081" s="996"/>
      <c r="CN1081" s="995" t="s">
        <v>4838</v>
      </c>
      <c r="CO1081" s="995" t="s">
        <v>11</v>
      </c>
      <c r="CP1081" s="995" t="s">
        <v>1008</v>
      </c>
      <c r="CQ1081" s="995" t="s">
        <v>4839</v>
      </c>
      <c r="CR1081" s="995" t="s">
        <v>4839</v>
      </c>
      <c r="CS1081" s="995" t="s">
        <v>3161</v>
      </c>
      <c r="CT1081" s="995" t="s">
        <v>3162</v>
      </c>
      <c r="CU1081" s="995" t="s">
        <v>3588</v>
      </c>
      <c r="CV1081" s="999" t="s">
        <v>3589</v>
      </c>
    </row>
    <row r="1082" spans="91:100">
      <c r="CM1082" s="996"/>
      <c r="CN1082" s="995" t="s">
        <v>4840</v>
      </c>
      <c r="CO1082" s="995" t="s">
        <v>11</v>
      </c>
      <c r="CP1082" s="995" t="s">
        <v>1008</v>
      </c>
      <c r="CQ1082" s="995" t="s">
        <v>4841</v>
      </c>
      <c r="CR1082" s="995" t="s">
        <v>4841</v>
      </c>
      <c r="CS1082" s="995" t="s">
        <v>3161</v>
      </c>
      <c r="CT1082" s="995" t="s">
        <v>3162</v>
      </c>
      <c r="CU1082" s="995" t="s">
        <v>3588</v>
      </c>
      <c r="CV1082" s="999" t="s">
        <v>3589</v>
      </c>
    </row>
    <row r="1083" spans="91:100">
      <c r="CM1083" s="996"/>
      <c r="CN1083" s="995" t="s">
        <v>4842</v>
      </c>
      <c r="CO1083" s="995" t="s">
        <v>11</v>
      </c>
      <c r="CP1083" s="995" t="s">
        <v>1008</v>
      </c>
      <c r="CQ1083" s="995" t="s">
        <v>4843</v>
      </c>
      <c r="CR1083" s="995" t="s">
        <v>4843</v>
      </c>
      <c r="CS1083" s="995" t="s">
        <v>3161</v>
      </c>
      <c r="CT1083" s="995" t="s">
        <v>3162</v>
      </c>
      <c r="CU1083" s="995" t="s">
        <v>3588</v>
      </c>
      <c r="CV1083" s="999" t="s">
        <v>3589</v>
      </c>
    </row>
    <row r="1084" spans="91:100">
      <c r="CM1084" s="996"/>
      <c r="CN1084" s="995" t="s">
        <v>4844</v>
      </c>
      <c r="CO1084" s="995" t="s">
        <v>11</v>
      </c>
      <c r="CP1084" s="995" t="s">
        <v>1008</v>
      </c>
      <c r="CQ1084" s="995" t="s">
        <v>4845</v>
      </c>
      <c r="CR1084" s="995" t="s">
        <v>4845</v>
      </c>
      <c r="CS1084" s="995" t="s">
        <v>3161</v>
      </c>
      <c r="CT1084" s="995" t="s">
        <v>3162</v>
      </c>
      <c r="CU1084" s="995" t="s">
        <v>3588</v>
      </c>
      <c r="CV1084" s="999" t="s">
        <v>3589</v>
      </c>
    </row>
    <row r="1085" spans="91:100">
      <c r="CM1085" s="996"/>
      <c r="CN1085" s="995" t="s">
        <v>4846</v>
      </c>
      <c r="CO1085" s="995" t="s">
        <v>11</v>
      </c>
      <c r="CP1085" s="995" t="s">
        <v>1008</v>
      </c>
      <c r="CQ1085" s="995" t="s">
        <v>4847</v>
      </c>
      <c r="CR1085" s="995" t="s">
        <v>4847</v>
      </c>
      <c r="CS1085" s="995" t="s">
        <v>3161</v>
      </c>
      <c r="CT1085" s="995" t="s">
        <v>3162</v>
      </c>
      <c r="CU1085" s="995" t="s">
        <v>3588</v>
      </c>
      <c r="CV1085" s="999" t="s">
        <v>3589</v>
      </c>
    </row>
    <row r="1086" spans="91:100">
      <c r="CM1086" s="996"/>
      <c r="CN1086" s="995" t="s">
        <v>4848</v>
      </c>
      <c r="CO1086" s="995" t="s">
        <v>11</v>
      </c>
      <c r="CP1086" s="995" t="s">
        <v>1008</v>
      </c>
      <c r="CQ1086" s="995" t="s">
        <v>4849</v>
      </c>
      <c r="CR1086" s="995" t="s">
        <v>4849</v>
      </c>
      <c r="CS1086" s="995" t="s">
        <v>3161</v>
      </c>
      <c r="CT1086" s="995" t="s">
        <v>3162</v>
      </c>
      <c r="CU1086" s="995" t="s">
        <v>3588</v>
      </c>
      <c r="CV1086" s="999" t="s">
        <v>3589</v>
      </c>
    </row>
    <row r="1087" spans="91:100">
      <c r="CM1087" s="996"/>
      <c r="CN1087" s="995" t="s">
        <v>4850</v>
      </c>
      <c r="CO1087" s="995" t="s">
        <v>11</v>
      </c>
      <c r="CP1087" s="995" t="s">
        <v>1008</v>
      </c>
      <c r="CQ1087" s="995" t="s">
        <v>4851</v>
      </c>
      <c r="CR1087" s="995" t="s">
        <v>4851</v>
      </c>
      <c r="CS1087" s="995" t="s">
        <v>3161</v>
      </c>
      <c r="CT1087" s="995" t="s">
        <v>3162</v>
      </c>
      <c r="CU1087" s="995" t="s">
        <v>3588</v>
      </c>
      <c r="CV1087" s="999" t="s">
        <v>3589</v>
      </c>
    </row>
    <row r="1088" spans="91:100">
      <c r="CM1088" s="996"/>
      <c r="CN1088" s="995" t="s">
        <v>4852</v>
      </c>
      <c r="CO1088" s="995" t="s">
        <v>11</v>
      </c>
      <c r="CP1088" s="995" t="s">
        <v>1008</v>
      </c>
      <c r="CQ1088" s="995" t="s">
        <v>4853</v>
      </c>
      <c r="CR1088" s="995" t="s">
        <v>4853</v>
      </c>
      <c r="CS1088" s="995" t="s">
        <v>3161</v>
      </c>
      <c r="CT1088" s="995" t="s">
        <v>3162</v>
      </c>
      <c r="CU1088" s="995" t="s">
        <v>3588</v>
      </c>
      <c r="CV1088" s="999" t="s">
        <v>3589</v>
      </c>
    </row>
    <row r="1089" spans="91:100">
      <c r="CM1089" s="996"/>
      <c r="CN1089" s="995" t="s">
        <v>4854</v>
      </c>
      <c r="CO1089" s="995" t="s">
        <v>11</v>
      </c>
      <c r="CP1089" s="995" t="s">
        <v>1008</v>
      </c>
      <c r="CQ1089" s="995" t="s">
        <v>44</v>
      </c>
      <c r="CR1089" s="995" t="s">
        <v>44</v>
      </c>
      <c r="CS1089" s="995" t="s">
        <v>2653</v>
      </c>
      <c r="CT1089" s="995" t="s">
        <v>3670</v>
      </c>
      <c r="CU1089" s="995" t="s">
        <v>2655</v>
      </c>
      <c r="CV1089" s="999" t="s">
        <v>2656</v>
      </c>
    </row>
    <row r="1090" spans="91:100">
      <c r="CM1090" s="996"/>
      <c r="CN1090" s="995" t="s">
        <v>4855</v>
      </c>
      <c r="CO1090" s="995" t="s">
        <v>11</v>
      </c>
      <c r="CP1090" s="995" t="s">
        <v>1008</v>
      </c>
      <c r="CQ1090" s="995" t="s">
        <v>4856</v>
      </c>
      <c r="CR1090" s="995" t="s">
        <v>4856</v>
      </c>
      <c r="CS1090" s="995" t="s">
        <v>3161</v>
      </c>
      <c r="CT1090" s="995" t="s">
        <v>3162</v>
      </c>
      <c r="CU1090" s="995" t="s">
        <v>3588</v>
      </c>
      <c r="CV1090" s="999" t="s">
        <v>3589</v>
      </c>
    </row>
    <row r="1091" spans="91:100">
      <c r="CM1091" s="996"/>
      <c r="CN1091" s="995" t="s">
        <v>4857</v>
      </c>
      <c r="CO1091" s="995" t="s">
        <v>11</v>
      </c>
      <c r="CP1091" s="995" t="s">
        <v>1008</v>
      </c>
      <c r="CQ1091" s="995" t="s">
        <v>4858</v>
      </c>
      <c r="CR1091" s="995" t="s">
        <v>4858</v>
      </c>
      <c r="CS1091" s="995" t="s">
        <v>3161</v>
      </c>
      <c r="CT1091" s="995" t="s">
        <v>3162</v>
      </c>
      <c r="CU1091" s="995" t="s">
        <v>3588</v>
      </c>
      <c r="CV1091" s="999" t="s">
        <v>3589</v>
      </c>
    </row>
    <row r="1092" spans="91:100">
      <c r="CM1092" s="996"/>
      <c r="CN1092" s="995" t="s">
        <v>4859</v>
      </c>
      <c r="CO1092" s="995" t="s">
        <v>11</v>
      </c>
      <c r="CP1092" s="995" t="s">
        <v>1008</v>
      </c>
      <c r="CQ1092" s="995" t="s">
        <v>4860</v>
      </c>
      <c r="CR1092" s="995" t="s">
        <v>4860</v>
      </c>
      <c r="CS1092" s="995" t="s">
        <v>3161</v>
      </c>
      <c r="CT1092" s="995" t="s">
        <v>3162</v>
      </c>
      <c r="CU1092" s="995" t="s">
        <v>3588</v>
      </c>
      <c r="CV1092" s="999" t="s">
        <v>3589</v>
      </c>
    </row>
    <row r="1093" spans="91:100">
      <c r="CM1093" s="996"/>
      <c r="CN1093" s="995" t="s">
        <v>4861</v>
      </c>
      <c r="CO1093" s="995" t="s">
        <v>11</v>
      </c>
      <c r="CP1093" s="995" t="s">
        <v>1008</v>
      </c>
      <c r="CQ1093" s="995" t="s">
        <v>2591</v>
      </c>
      <c r="CR1093" s="995" t="s">
        <v>2591</v>
      </c>
      <c r="CS1093" s="995" t="s">
        <v>2653</v>
      </c>
      <c r="CT1093" s="995" t="s">
        <v>3670</v>
      </c>
      <c r="CU1093" s="995" t="s">
        <v>2655</v>
      </c>
      <c r="CV1093" s="999" t="s">
        <v>2656</v>
      </c>
    </row>
    <row r="1094" spans="91:100">
      <c r="CM1094" s="996"/>
      <c r="CN1094" s="995" t="s">
        <v>4862</v>
      </c>
      <c r="CO1094" s="995" t="s">
        <v>11</v>
      </c>
      <c r="CP1094" s="995" t="s">
        <v>1008</v>
      </c>
      <c r="CQ1094" s="995" t="s">
        <v>4863</v>
      </c>
      <c r="CR1094" s="995" t="s">
        <v>4864</v>
      </c>
      <c r="CS1094" s="995" t="s">
        <v>2653</v>
      </c>
      <c r="CT1094" s="995" t="s">
        <v>3670</v>
      </c>
      <c r="CU1094" s="995" t="s">
        <v>2655</v>
      </c>
      <c r="CV1094" s="999" t="s">
        <v>2656</v>
      </c>
    </row>
    <row r="1095" spans="91:100">
      <c r="CM1095" s="996"/>
      <c r="CN1095" s="995" t="s">
        <v>4865</v>
      </c>
      <c r="CO1095" s="995" t="s">
        <v>11</v>
      </c>
      <c r="CP1095" s="995" t="s">
        <v>1008</v>
      </c>
      <c r="CQ1095" s="995" t="s">
        <v>4866</v>
      </c>
      <c r="CR1095" s="995" t="s">
        <v>4866</v>
      </c>
      <c r="CS1095" s="995" t="s">
        <v>2653</v>
      </c>
      <c r="CT1095" s="995" t="s">
        <v>3670</v>
      </c>
      <c r="CU1095" s="995" t="s">
        <v>2655</v>
      </c>
      <c r="CV1095" s="999" t="s">
        <v>2656</v>
      </c>
    </row>
    <row r="1096" spans="91:100">
      <c r="CM1096" s="996"/>
      <c r="CN1096" s="995" t="s">
        <v>4867</v>
      </c>
      <c r="CO1096" s="995" t="s">
        <v>11</v>
      </c>
      <c r="CP1096" s="995" t="s">
        <v>1008</v>
      </c>
      <c r="CQ1096" s="995" t="s">
        <v>2593</v>
      </c>
      <c r="CR1096" s="995" t="s">
        <v>2593</v>
      </c>
      <c r="CS1096" s="995" t="s">
        <v>3161</v>
      </c>
      <c r="CT1096" s="995" t="s">
        <v>3162</v>
      </c>
      <c r="CU1096" s="995" t="s">
        <v>3588</v>
      </c>
      <c r="CV1096" s="999" t="s">
        <v>3589</v>
      </c>
    </row>
    <row r="1097" spans="91:100">
      <c r="CM1097" s="996"/>
      <c r="CN1097" s="995" t="s">
        <v>4868</v>
      </c>
      <c r="CO1097" s="995" t="s">
        <v>11</v>
      </c>
      <c r="CP1097" s="995" t="s">
        <v>1008</v>
      </c>
      <c r="CQ1097" s="995" t="s">
        <v>4869</v>
      </c>
      <c r="CR1097" s="995" t="s">
        <v>4869</v>
      </c>
      <c r="CS1097" s="995" t="s">
        <v>3161</v>
      </c>
      <c r="CT1097" s="995" t="s">
        <v>3162</v>
      </c>
      <c r="CU1097" s="995" t="s">
        <v>3588</v>
      </c>
      <c r="CV1097" s="999" t="s">
        <v>3589</v>
      </c>
    </row>
    <row r="1098" spans="91:100">
      <c r="CM1098" s="996"/>
      <c r="CN1098" s="995" t="s">
        <v>4870</v>
      </c>
      <c r="CO1098" s="995" t="s">
        <v>11</v>
      </c>
      <c r="CP1098" s="995" t="s">
        <v>1008</v>
      </c>
      <c r="CQ1098" s="995" t="s">
        <v>4871</v>
      </c>
      <c r="CR1098" s="995" t="s">
        <v>4871</v>
      </c>
      <c r="CS1098" s="995" t="s">
        <v>3161</v>
      </c>
      <c r="CT1098" s="995" t="s">
        <v>3162</v>
      </c>
      <c r="CU1098" s="995" t="s">
        <v>3588</v>
      </c>
      <c r="CV1098" s="999" t="s">
        <v>3589</v>
      </c>
    </row>
    <row r="1099" spans="91:100">
      <c r="CM1099" s="996"/>
      <c r="CN1099" s="995" t="s">
        <v>4872</v>
      </c>
      <c r="CO1099" s="995" t="s">
        <v>11</v>
      </c>
      <c r="CP1099" s="995" t="s">
        <v>1008</v>
      </c>
      <c r="CQ1099" s="995" t="s">
        <v>4873</v>
      </c>
      <c r="CR1099" s="995" t="s">
        <v>4873</v>
      </c>
      <c r="CS1099" s="995" t="s">
        <v>3161</v>
      </c>
      <c r="CT1099" s="995" t="s">
        <v>3162</v>
      </c>
      <c r="CU1099" s="995" t="s">
        <v>3588</v>
      </c>
      <c r="CV1099" s="999" t="s">
        <v>3589</v>
      </c>
    </row>
    <row r="1100" spans="91:100">
      <c r="CM1100" s="996"/>
      <c r="CN1100" s="995" t="s">
        <v>4874</v>
      </c>
      <c r="CO1100" s="995" t="s">
        <v>11</v>
      </c>
      <c r="CP1100" s="995" t="s">
        <v>1008</v>
      </c>
      <c r="CQ1100" s="995" t="s">
        <v>4875</v>
      </c>
      <c r="CR1100" s="995" t="s">
        <v>4875</v>
      </c>
      <c r="CS1100" s="995" t="s">
        <v>3161</v>
      </c>
      <c r="CT1100" s="995" t="s">
        <v>3162</v>
      </c>
      <c r="CU1100" s="995" t="s">
        <v>3588</v>
      </c>
      <c r="CV1100" s="999" t="s">
        <v>3589</v>
      </c>
    </row>
    <row r="1101" spans="91:100">
      <c r="CM1101" s="996"/>
      <c r="CN1101" s="995" t="s">
        <v>4876</v>
      </c>
      <c r="CO1101" s="995" t="s">
        <v>11</v>
      </c>
      <c r="CP1101" s="995" t="s">
        <v>1008</v>
      </c>
      <c r="CQ1101" s="995" t="s">
        <v>4877</v>
      </c>
      <c r="CR1101" s="995" t="s">
        <v>4877</v>
      </c>
      <c r="CS1101" s="995" t="s">
        <v>3161</v>
      </c>
      <c r="CT1101" s="995" t="s">
        <v>3162</v>
      </c>
      <c r="CU1101" s="995" t="s">
        <v>3588</v>
      </c>
      <c r="CV1101" s="999" t="s">
        <v>3589</v>
      </c>
    </row>
    <row r="1102" spans="91:100">
      <c r="CM1102" s="996"/>
      <c r="CN1102" s="995" t="s">
        <v>4878</v>
      </c>
      <c r="CO1102" s="995" t="s">
        <v>11</v>
      </c>
      <c r="CP1102" s="995" t="s">
        <v>1008</v>
      </c>
      <c r="CQ1102" s="995" t="s">
        <v>4879</v>
      </c>
      <c r="CR1102" s="995" t="s">
        <v>4879</v>
      </c>
      <c r="CS1102" s="995" t="s">
        <v>3161</v>
      </c>
      <c r="CT1102" s="995" t="s">
        <v>3162</v>
      </c>
      <c r="CU1102" s="995" t="s">
        <v>3588</v>
      </c>
      <c r="CV1102" s="999" t="s">
        <v>3589</v>
      </c>
    </row>
    <row r="1103" spans="91:100">
      <c r="CM1103" s="996"/>
      <c r="CN1103" s="995" t="s">
        <v>4880</v>
      </c>
      <c r="CO1103" s="995" t="s">
        <v>11</v>
      </c>
      <c r="CP1103" s="995" t="s">
        <v>1008</v>
      </c>
      <c r="CQ1103" s="995" t="s">
        <v>4881</v>
      </c>
      <c r="CR1103" s="995" t="s">
        <v>4881</v>
      </c>
      <c r="CS1103" s="995" t="s">
        <v>3161</v>
      </c>
      <c r="CT1103" s="995" t="s">
        <v>3162</v>
      </c>
      <c r="CU1103" s="995" t="s">
        <v>3588</v>
      </c>
      <c r="CV1103" s="999" t="s">
        <v>3589</v>
      </c>
    </row>
    <row r="1104" spans="91:100">
      <c r="CM1104" s="996"/>
      <c r="CN1104" s="995" t="s">
        <v>4882</v>
      </c>
      <c r="CO1104" s="995" t="s">
        <v>11</v>
      </c>
      <c r="CP1104" s="995" t="s">
        <v>1008</v>
      </c>
      <c r="CQ1104" s="995" t="s">
        <v>4883</v>
      </c>
      <c r="CR1104" s="995" t="s">
        <v>4883</v>
      </c>
      <c r="CS1104" s="995" t="s">
        <v>3161</v>
      </c>
      <c r="CT1104" s="995" t="s">
        <v>3162</v>
      </c>
      <c r="CU1104" s="995" t="s">
        <v>3588</v>
      </c>
      <c r="CV1104" s="999" t="s">
        <v>3589</v>
      </c>
    </row>
    <row r="1105" spans="91:100">
      <c r="CM1105" s="996"/>
      <c r="CN1105" s="995" t="s">
        <v>4884</v>
      </c>
      <c r="CO1105" s="995" t="s">
        <v>11</v>
      </c>
      <c r="CP1105" s="995" t="s">
        <v>1008</v>
      </c>
      <c r="CQ1105" s="995" t="s">
        <v>4885</v>
      </c>
      <c r="CR1105" s="995" t="s">
        <v>4885</v>
      </c>
      <c r="CS1105" s="995" t="s">
        <v>3161</v>
      </c>
      <c r="CT1105" s="995" t="s">
        <v>3162</v>
      </c>
      <c r="CU1105" s="995" t="s">
        <v>3588</v>
      </c>
      <c r="CV1105" s="999" t="s">
        <v>3589</v>
      </c>
    </row>
    <row r="1106" spans="91:100">
      <c r="CM1106" s="996"/>
      <c r="CN1106" s="995" t="s">
        <v>4886</v>
      </c>
      <c r="CO1106" s="995" t="s">
        <v>11</v>
      </c>
      <c r="CP1106" s="995" t="s">
        <v>1008</v>
      </c>
      <c r="CQ1106" s="995" t="s">
        <v>4887</v>
      </c>
      <c r="CR1106" s="995" t="s">
        <v>4887</v>
      </c>
      <c r="CS1106" s="995" t="s">
        <v>3161</v>
      </c>
      <c r="CT1106" s="995" t="s">
        <v>3162</v>
      </c>
      <c r="CU1106" s="995" t="s">
        <v>3588</v>
      </c>
      <c r="CV1106" s="999" t="s">
        <v>3589</v>
      </c>
    </row>
    <row r="1107" spans="91:100">
      <c r="CM1107" s="996"/>
      <c r="CN1107" s="995" t="s">
        <v>4888</v>
      </c>
      <c r="CO1107" s="995" t="s">
        <v>11</v>
      </c>
      <c r="CP1107" s="995" t="s">
        <v>1008</v>
      </c>
      <c r="CQ1107" s="995" t="s">
        <v>4889</v>
      </c>
      <c r="CR1107" s="995" t="s">
        <v>4889</v>
      </c>
      <c r="CS1107" s="995" t="s">
        <v>3161</v>
      </c>
      <c r="CT1107" s="995" t="s">
        <v>3162</v>
      </c>
      <c r="CU1107" s="995" t="s">
        <v>3588</v>
      </c>
      <c r="CV1107" s="999" t="s">
        <v>3589</v>
      </c>
    </row>
    <row r="1108" spans="91:100">
      <c r="CM1108" s="996"/>
      <c r="CN1108" s="995" t="s">
        <v>4890</v>
      </c>
      <c r="CO1108" s="995" t="s">
        <v>11</v>
      </c>
      <c r="CP1108" s="995" t="s">
        <v>1008</v>
      </c>
      <c r="CQ1108" s="995" t="s">
        <v>4891</v>
      </c>
      <c r="CR1108" s="995" t="s">
        <v>4891</v>
      </c>
      <c r="CS1108" s="995" t="s">
        <v>3161</v>
      </c>
      <c r="CT1108" s="995" t="s">
        <v>3162</v>
      </c>
      <c r="CU1108" s="995" t="s">
        <v>3588</v>
      </c>
      <c r="CV1108" s="999" t="s">
        <v>3589</v>
      </c>
    </row>
    <row r="1109" spans="91:100">
      <c r="CM1109" s="996"/>
      <c r="CN1109" s="995" t="s">
        <v>4892</v>
      </c>
      <c r="CO1109" s="995" t="s">
        <v>11</v>
      </c>
      <c r="CP1109" s="995" t="s">
        <v>1008</v>
      </c>
      <c r="CQ1109" s="995" t="s">
        <v>4893</v>
      </c>
      <c r="CR1109" s="995" t="s">
        <v>4893</v>
      </c>
      <c r="CS1109" s="995" t="s">
        <v>3161</v>
      </c>
      <c r="CT1109" s="995" t="s">
        <v>3162</v>
      </c>
      <c r="CU1109" s="995" t="s">
        <v>3588</v>
      </c>
      <c r="CV1109" s="999" t="s">
        <v>3589</v>
      </c>
    </row>
    <row r="1110" spans="91:100">
      <c r="CM1110" s="996"/>
      <c r="CN1110" s="995" t="s">
        <v>4894</v>
      </c>
      <c r="CO1110" s="995" t="s">
        <v>11</v>
      </c>
      <c r="CP1110" s="995" t="s">
        <v>1008</v>
      </c>
      <c r="CQ1110" s="995" t="s">
        <v>4895</v>
      </c>
      <c r="CR1110" s="995" t="s">
        <v>4895</v>
      </c>
      <c r="CS1110" s="995" t="s">
        <v>3161</v>
      </c>
      <c r="CT1110" s="995" t="s">
        <v>3162</v>
      </c>
      <c r="CU1110" s="995" t="s">
        <v>3588</v>
      </c>
      <c r="CV1110" s="999" t="s">
        <v>3589</v>
      </c>
    </row>
    <row r="1111" spans="91:100">
      <c r="CM1111" s="996"/>
      <c r="CN1111" s="995" t="s">
        <v>4896</v>
      </c>
      <c r="CO1111" s="995" t="s">
        <v>11</v>
      </c>
      <c r="CP1111" s="995" t="s">
        <v>1008</v>
      </c>
      <c r="CQ1111" s="995" t="s">
        <v>4897</v>
      </c>
      <c r="CR1111" s="995" t="s">
        <v>4897</v>
      </c>
      <c r="CS1111" s="995" t="s">
        <v>3161</v>
      </c>
      <c r="CT1111" s="995" t="s">
        <v>3162</v>
      </c>
      <c r="CU1111" s="995" t="s">
        <v>3588</v>
      </c>
      <c r="CV1111" s="999" t="s">
        <v>3589</v>
      </c>
    </row>
    <row r="1112" spans="91:100">
      <c r="CM1112" s="996"/>
      <c r="CN1112" s="995" t="s">
        <v>4898</v>
      </c>
      <c r="CO1112" s="995" t="s">
        <v>11</v>
      </c>
      <c r="CP1112" s="995" t="s">
        <v>1008</v>
      </c>
      <c r="CQ1112" s="995" t="s">
        <v>4899</v>
      </c>
      <c r="CR1112" s="995" t="s">
        <v>4899</v>
      </c>
      <c r="CS1112" s="995" t="s">
        <v>3161</v>
      </c>
      <c r="CT1112" s="995" t="s">
        <v>3162</v>
      </c>
      <c r="CU1112" s="995" t="s">
        <v>3588</v>
      </c>
      <c r="CV1112" s="999" t="s">
        <v>3589</v>
      </c>
    </row>
    <row r="1113" spans="91:100">
      <c r="CM1113" s="996"/>
      <c r="CN1113" s="995" t="s">
        <v>4900</v>
      </c>
      <c r="CO1113" s="995" t="s">
        <v>11</v>
      </c>
      <c r="CP1113" s="995" t="s">
        <v>1008</v>
      </c>
      <c r="CQ1113" s="995" t="s">
        <v>4901</v>
      </c>
      <c r="CR1113" s="995" t="s">
        <v>4901</v>
      </c>
      <c r="CS1113" s="995" t="s">
        <v>3161</v>
      </c>
      <c r="CT1113" s="995" t="s">
        <v>3162</v>
      </c>
      <c r="CU1113" s="995" t="s">
        <v>3588</v>
      </c>
      <c r="CV1113" s="999" t="s">
        <v>3589</v>
      </c>
    </row>
    <row r="1114" spans="91:100">
      <c r="CM1114" s="996"/>
      <c r="CN1114" s="995" t="s">
        <v>4902</v>
      </c>
      <c r="CO1114" s="995" t="s">
        <v>11</v>
      </c>
      <c r="CP1114" s="995" t="s">
        <v>1008</v>
      </c>
      <c r="CQ1114" s="995" t="s">
        <v>4903</v>
      </c>
      <c r="CR1114" s="995" t="s">
        <v>4903</v>
      </c>
      <c r="CS1114" s="995" t="s">
        <v>3161</v>
      </c>
      <c r="CT1114" s="995" t="s">
        <v>3162</v>
      </c>
      <c r="CU1114" s="995" t="s">
        <v>3588</v>
      </c>
      <c r="CV1114" s="999" t="s">
        <v>3589</v>
      </c>
    </row>
    <row r="1115" spans="91:100">
      <c r="CM1115" s="996"/>
      <c r="CN1115" s="995" t="s">
        <v>4904</v>
      </c>
      <c r="CO1115" s="995" t="s">
        <v>11</v>
      </c>
      <c r="CP1115" s="995" t="s">
        <v>1008</v>
      </c>
      <c r="CQ1115" s="995" t="s">
        <v>4905</v>
      </c>
      <c r="CR1115" s="995" t="s">
        <v>4905</v>
      </c>
      <c r="CS1115" s="995" t="s">
        <v>3161</v>
      </c>
      <c r="CT1115" s="995" t="s">
        <v>3162</v>
      </c>
      <c r="CU1115" s="995" t="s">
        <v>3588</v>
      </c>
      <c r="CV1115" s="999" t="s">
        <v>3589</v>
      </c>
    </row>
    <row r="1116" spans="91:100">
      <c r="CM1116" s="996"/>
      <c r="CN1116" s="995" t="s">
        <v>4906</v>
      </c>
      <c r="CO1116" s="995" t="s">
        <v>11</v>
      </c>
      <c r="CP1116" s="995" t="s">
        <v>1008</v>
      </c>
      <c r="CQ1116" s="995" t="s">
        <v>4907</v>
      </c>
      <c r="CR1116" s="995" t="s">
        <v>4907</v>
      </c>
      <c r="CS1116" s="995" t="s">
        <v>3161</v>
      </c>
      <c r="CT1116" s="995" t="s">
        <v>3162</v>
      </c>
      <c r="CU1116" s="995" t="s">
        <v>3588</v>
      </c>
      <c r="CV1116" s="999" t="s">
        <v>3589</v>
      </c>
    </row>
    <row r="1117" spans="91:100">
      <c r="CM1117" s="996"/>
      <c r="CN1117" s="995" t="s">
        <v>4908</v>
      </c>
      <c r="CO1117" s="995" t="s">
        <v>11</v>
      </c>
      <c r="CP1117" s="995" t="s">
        <v>1008</v>
      </c>
      <c r="CQ1117" s="995" t="s">
        <v>4909</v>
      </c>
      <c r="CR1117" s="995" t="s">
        <v>4909</v>
      </c>
      <c r="CS1117" s="995" t="s">
        <v>3161</v>
      </c>
      <c r="CT1117" s="995" t="s">
        <v>3162</v>
      </c>
      <c r="CU1117" s="995" t="s">
        <v>3588</v>
      </c>
      <c r="CV1117" s="999" t="s">
        <v>3589</v>
      </c>
    </row>
    <row r="1118" spans="91:100">
      <c r="CM1118" s="996"/>
      <c r="CN1118" s="995" t="s">
        <v>4910</v>
      </c>
      <c r="CO1118" s="995" t="s">
        <v>11</v>
      </c>
      <c r="CP1118" s="995" t="s">
        <v>1008</v>
      </c>
      <c r="CQ1118" s="995" t="s">
        <v>4911</v>
      </c>
      <c r="CR1118" s="995" t="s">
        <v>4911</v>
      </c>
      <c r="CS1118" s="995" t="s">
        <v>3161</v>
      </c>
      <c r="CT1118" s="995" t="s">
        <v>3162</v>
      </c>
      <c r="CU1118" s="995" t="s">
        <v>3588</v>
      </c>
      <c r="CV1118" s="999" t="s">
        <v>3589</v>
      </c>
    </row>
    <row r="1119" spans="91:100">
      <c r="CM1119" s="996"/>
      <c r="CN1119" s="995" t="s">
        <v>4912</v>
      </c>
      <c r="CO1119" s="995" t="s">
        <v>11</v>
      </c>
      <c r="CP1119" s="995" t="s">
        <v>1008</v>
      </c>
      <c r="CQ1119" s="995" t="s">
        <v>4913</v>
      </c>
      <c r="CR1119" s="995" t="s">
        <v>4913</v>
      </c>
      <c r="CS1119" s="995" t="s">
        <v>3161</v>
      </c>
      <c r="CT1119" s="995" t="s">
        <v>3162</v>
      </c>
      <c r="CU1119" s="995" t="s">
        <v>3588</v>
      </c>
      <c r="CV1119" s="999" t="s">
        <v>3589</v>
      </c>
    </row>
    <row r="1120" spans="91:100">
      <c r="CM1120" s="996"/>
      <c r="CN1120" s="995" t="s">
        <v>4914</v>
      </c>
      <c r="CO1120" s="995" t="s">
        <v>11</v>
      </c>
      <c r="CP1120" s="995" t="s">
        <v>1008</v>
      </c>
      <c r="CQ1120" s="995" t="s">
        <v>4915</v>
      </c>
      <c r="CR1120" s="995" t="s">
        <v>4915</v>
      </c>
      <c r="CS1120" s="995" t="s">
        <v>3161</v>
      </c>
      <c r="CT1120" s="995" t="s">
        <v>3162</v>
      </c>
      <c r="CU1120" s="995" t="s">
        <v>3588</v>
      </c>
      <c r="CV1120" s="999" t="s">
        <v>3589</v>
      </c>
    </row>
    <row r="1121" spans="91:100">
      <c r="CM1121" s="996"/>
      <c r="CN1121" s="995" t="s">
        <v>4916</v>
      </c>
      <c r="CO1121" s="995" t="s">
        <v>11</v>
      </c>
      <c r="CP1121" s="995" t="s">
        <v>1008</v>
      </c>
      <c r="CQ1121" s="995" t="s">
        <v>4917</v>
      </c>
      <c r="CR1121" s="995" t="s">
        <v>4917</v>
      </c>
      <c r="CS1121" s="995" t="s">
        <v>3161</v>
      </c>
      <c r="CT1121" s="995" t="s">
        <v>3162</v>
      </c>
      <c r="CU1121" s="995" t="s">
        <v>3588</v>
      </c>
      <c r="CV1121" s="999" t="s">
        <v>3589</v>
      </c>
    </row>
    <row r="1122" spans="91:100">
      <c r="CM1122" s="996"/>
      <c r="CN1122" s="995" t="s">
        <v>4918</v>
      </c>
      <c r="CO1122" s="995" t="s">
        <v>11</v>
      </c>
      <c r="CP1122" s="995" t="s">
        <v>1008</v>
      </c>
      <c r="CQ1122" s="995" t="s">
        <v>4919</v>
      </c>
      <c r="CR1122" s="995" t="s">
        <v>4919</v>
      </c>
      <c r="CS1122" s="995" t="s">
        <v>3161</v>
      </c>
      <c r="CT1122" s="995" t="s">
        <v>3162</v>
      </c>
      <c r="CU1122" s="995" t="s">
        <v>3588</v>
      </c>
      <c r="CV1122" s="999" t="s">
        <v>3589</v>
      </c>
    </row>
    <row r="1123" spans="91:100">
      <c r="CM1123" s="996"/>
      <c r="CN1123" s="995" t="s">
        <v>4920</v>
      </c>
      <c r="CO1123" s="995" t="s">
        <v>11</v>
      </c>
      <c r="CP1123" s="995" t="s">
        <v>1008</v>
      </c>
      <c r="CQ1123" s="995" t="s">
        <v>4921</v>
      </c>
      <c r="CR1123" s="995" t="s">
        <v>4921</v>
      </c>
      <c r="CS1123" s="995" t="s">
        <v>3161</v>
      </c>
      <c r="CT1123" s="995" t="s">
        <v>3162</v>
      </c>
      <c r="CU1123" s="995" t="s">
        <v>3588</v>
      </c>
      <c r="CV1123" s="999" t="s">
        <v>3589</v>
      </c>
    </row>
    <row r="1124" spans="91:100">
      <c r="CM1124" s="996"/>
      <c r="CN1124" s="995" t="s">
        <v>4922</v>
      </c>
      <c r="CO1124" s="995" t="s">
        <v>11</v>
      </c>
      <c r="CP1124" s="995" t="s">
        <v>1008</v>
      </c>
      <c r="CQ1124" s="995" t="s">
        <v>4923</v>
      </c>
      <c r="CR1124" s="995" t="s">
        <v>4923</v>
      </c>
      <c r="CS1124" s="995" t="s">
        <v>3161</v>
      </c>
      <c r="CT1124" s="995" t="s">
        <v>3162</v>
      </c>
      <c r="CU1124" s="995" t="s">
        <v>3588</v>
      </c>
      <c r="CV1124" s="999" t="s">
        <v>3589</v>
      </c>
    </row>
    <row r="1125" spans="91:100">
      <c r="CM1125" s="996"/>
      <c r="CN1125" s="995" t="s">
        <v>4924</v>
      </c>
      <c r="CO1125" s="995" t="s">
        <v>11</v>
      </c>
      <c r="CP1125" s="995" t="s">
        <v>1008</v>
      </c>
      <c r="CQ1125" s="995" t="s">
        <v>4925</v>
      </c>
      <c r="CR1125" s="995" t="s">
        <v>4925</v>
      </c>
      <c r="CS1125" s="995" t="s">
        <v>3161</v>
      </c>
      <c r="CT1125" s="995" t="s">
        <v>3162</v>
      </c>
      <c r="CU1125" s="995" t="s">
        <v>3588</v>
      </c>
      <c r="CV1125" s="999" t="s">
        <v>3589</v>
      </c>
    </row>
    <row r="1126" spans="91:100">
      <c r="CM1126" s="996"/>
      <c r="CN1126" s="995" t="s">
        <v>4926</v>
      </c>
      <c r="CO1126" s="995" t="s">
        <v>11</v>
      </c>
      <c r="CP1126" s="995" t="s">
        <v>1008</v>
      </c>
      <c r="CQ1126" s="995" t="s">
        <v>4927</v>
      </c>
      <c r="CR1126" s="995" t="s">
        <v>4927</v>
      </c>
      <c r="CS1126" s="995" t="s">
        <v>3161</v>
      </c>
      <c r="CT1126" s="995" t="s">
        <v>3162</v>
      </c>
      <c r="CU1126" s="995" t="s">
        <v>3588</v>
      </c>
      <c r="CV1126" s="999" t="s">
        <v>3589</v>
      </c>
    </row>
    <row r="1127" spans="91:100">
      <c r="CM1127" s="996"/>
      <c r="CN1127" s="995" t="s">
        <v>4928</v>
      </c>
      <c r="CO1127" s="995" t="s">
        <v>11</v>
      </c>
      <c r="CP1127" s="995" t="s">
        <v>1008</v>
      </c>
      <c r="CQ1127" s="995" t="s">
        <v>4929</v>
      </c>
      <c r="CR1127" s="995" t="s">
        <v>4929</v>
      </c>
      <c r="CS1127" s="995" t="s">
        <v>3161</v>
      </c>
      <c r="CT1127" s="995" t="s">
        <v>3162</v>
      </c>
      <c r="CU1127" s="995" t="s">
        <v>3588</v>
      </c>
      <c r="CV1127" s="999" t="s">
        <v>3589</v>
      </c>
    </row>
    <row r="1128" spans="91:100">
      <c r="CM1128" s="996"/>
      <c r="CN1128" s="995" t="s">
        <v>4930</v>
      </c>
      <c r="CO1128" s="995" t="s">
        <v>11</v>
      </c>
      <c r="CP1128" s="995" t="s">
        <v>1008</v>
      </c>
      <c r="CQ1128" s="995" t="s">
        <v>4931</v>
      </c>
      <c r="CR1128" s="995" t="s">
        <v>4931</v>
      </c>
      <c r="CS1128" s="995" t="s">
        <v>3161</v>
      </c>
      <c r="CT1128" s="995" t="s">
        <v>3162</v>
      </c>
      <c r="CU1128" s="995" t="s">
        <v>3588</v>
      </c>
      <c r="CV1128" s="999" t="s">
        <v>3589</v>
      </c>
    </row>
    <row r="1129" spans="91:100">
      <c r="CM1129" s="996"/>
      <c r="CN1129" s="995" t="s">
        <v>4932</v>
      </c>
      <c r="CO1129" s="995" t="s">
        <v>11</v>
      </c>
      <c r="CP1129" s="995" t="s">
        <v>1008</v>
      </c>
      <c r="CQ1129" s="995" t="s">
        <v>4933</v>
      </c>
      <c r="CR1129" s="995" t="s">
        <v>4933</v>
      </c>
      <c r="CS1129" s="995" t="s">
        <v>3161</v>
      </c>
      <c r="CT1129" s="995" t="s">
        <v>3162</v>
      </c>
      <c r="CU1129" s="995" t="s">
        <v>3588</v>
      </c>
      <c r="CV1129" s="999" t="s">
        <v>3589</v>
      </c>
    </row>
    <row r="1130" spans="91:100">
      <c r="CM1130" s="996"/>
      <c r="CN1130" s="995" t="s">
        <v>4934</v>
      </c>
      <c r="CO1130" s="995" t="s">
        <v>11</v>
      </c>
      <c r="CP1130" s="995" t="s">
        <v>1008</v>
      </c>
      <c r="CQ1130" s="995" t="s">
        <v>4935</v>
      </c>
      <c r="CR1130" s="995" t="s">
        <v>4935</v>
      </c>
      <c r="CS1130" s="995" t="s">
        <v>3161</v>
      </c>
      <c r="CT1130" s="995" t="s">
        <v>3162</v>
      </c>
      <c r="CU1130" s="995" t="s">
        <v>3588</v>
      </c>
      <c r="CV1130" s="999" t="s">
        <v>3589</v>
      </c>
    </row>
    <row r="1131" spans="91:100">
      <c r="CM1131" s="996"/>
      <c r="CN1131" s="995" t="s">
        <v>4936</v>
      </c>
      <c r="CO1131" s="995" t="s">
        <v>11</v>
      </c>
      <c r="CP1131" s="995" t="s">
        <v>1008</v>
      </c>
      <c r="CQ1131" s="995" t="s">
        <v>4937</v>
      </c>
      <c r="CR1131" s="995" t="s">
        <v>4937</v>
      </c>
      <c r="CS1131" s="995" t="s">
        <v>3161</v>
      </c>
      <c r="CT1131" s="995" t="s">
        <v>3162</v>
      </c>
      <c r="CU1131" s="995" t="s">
        <v>3588</v>
      </c>
      <c r="CV1131" s="999" t="s">
        <v>3589</v>
      </c>
    </row>
    <row r="1132" spans="91:100">
      <c r="CM1132" s="996"/>
      <c r="CN1132" s="995" t="s">
        <v>4938</v>
      </c>
      <c r="CO1132" s="995" t="s">
        <v>11</v>
      </c>
      <c r="CP1132" s="995" t="s">
        <v>1008</v>
      </c>
      <c r="CQ1132" s="995" t="s">
        <v>4939</v>
      </c>
      <c r="CR1132" s="995" t="s">
        <v>4939</v>
      </c>
      <c r="CS1132" s="995" t="s">
        <v>3161</v>
      </c>
      <c r="CT1132" s="995" t="s">
        <v>3162</v>
      </c>
      <c r="CU1132" s="995" t="s">
        <v>3588</v>
      </c>
      <c r="CV1132" s="999" t="s">
        <v>3589</v>
      </c>
    </row>
    <row r="1133" spans="91:100">
      <c r="CM1133" s="996"/>
      <c r="CN1133" s="995" t="s">
        <v>4940</v>
      </c>
      <c r="CO1133" s="995" t="s">
        <v>11</v>
      </c>
      <c r="CP1133" s="995" t="s">
        <v>1008</v>
      </c>
      <c r="CQ1133" s="995" t="s">
        <v>4941</v>
      </c>
      <c r="CR1133" s="995" t="s">
        <v>4941</v>
      </c>
      <c r="CS1133" s="995" t="s">
        <v>3161</v>
      </c>
      <c r="CT1133" s="995" t="s">
        <v>3162</v>
      </c>
      <c r="CU1133" s="995" t="s">
        <v>3588</v>
      </c>
      <c r="CV1133" s="999" t="s">
        <v>3589</v>
      </c>
    </row>
    <row r="1134" spans="91:100">
      <c r="CM1134" s="996"/>
      <c r="CN1134" s="995" t="s">
        <v>4942</v>
      </c>
      <c r="CO1134" s="995" t="s">
        <v>11</v>
      </c>
      <c r="CP1134" s="995" t="s">
        <v>1008</v>
      </c>
      <c r="CQ1134" s="995" t="s">
        <v>4943</v>
      </c>
      <c r="CR1134" s="995" t="s">
        <v>4943</v>
      </c>
      <c r="CS1134" s="995" t="s">
        <v>3161</v>
      </c>
      <c r="CT1134" s="995" t="s">
        <v>3162</v>
      </c>
      <c r="CU1134" s="995" t="s">
        <v>3588</v>
      </c>
      <c r="CV1134" s="999" t="s">
        <v>3589</v>
      </c>
    </row>
    <row r="1135" spans="91:100">
      <c r="CM1135" s="996"/>
      <c r="CN1135" s="995" t="s">
        <v>4944</v>
      </c>
      <c r="CO1135" s="995" t="s">
        <v>11</v>
      </c>
      <c r="CP1135" s="995" t="s">
        <v>1008</v>
      </c>
      <c r="CQ1135" s="995" t="s">
        <v>4945</v>
      </c>
      <c r="CR1135" s="995" t="s">
        <v>4945</v>
      </c>
      <c r="CS1135" s="995" t="s">
        <v>3161</v>
      </c>
      <c r="CT1135" s="995" t="s">
        <v>3162</v>
      </c>
      <c r="CU1135" s="995" t="s">
        <v>3588</v>
      </c>
      <c r="CV1135" s="999" t="s">
        <v>3589</v>
      </c>
    </row>
    <row r="1136" spans="91:100">
      <c r="CM1136" s="996"/>
      <c r="CN1136" s="995" t="s">
        <v>4946</v>
      </c>
      <c r="CO1136" s="995" t="s">
        <v>11</v>
      </c>
      <c r="CP1136" s="995" t="s">
        <v>1008</v>
      </c>
      <c r="CQ1136" s="995" t="s">
        <v>4947</v>
      </c>
      <c r="CR1136" s="995" t="s">
        <v>4947</v>
      </c>
      <c r="CS1136" s="995" t="s">
        <v>3161</v>
      </c>
      <c r="CT1136" s="995" t="s">
        <v>3162</v>
      </c>
      <c r="CU1136" s="995" t="s">
        <v>3588</v>
      </c>
      <c r="CV1136" s="999" t="s">
        <v>3589</v>
      </c>
    </row>
    <row r="1137" spans="91:100">
      <c r="CM1137" s="996"/>
      <c r="CN1137" s="995" t="s">
        <v>4948</v>
      </c>
      <c r="CO1137" s="995" t="s">
        <v>11</v>
      </c>
      <c r="CP1137" s="995" t="s">
        <v>1008</v>
      </c>
      <c r="CQ1137" s="995" t="s">
        <v>4949</v>
      </c>
      <c r="CR1137" s="995" t="s">
        <v>4949</v>
      </c>
      <c r="CS1137" s="995" t="s">
        <v>3161</v>
      </c>
      <c r="CT1137" s="995" t="s">
        <v>3162</v>
      </c>
      <c r="CU1137" s="995" t="s">
        <v>3588</v>
      </c>
      <c r="CV1137" s="999" t="s">
        <v>3589</v>
      </c>
    </row>
    <row r="1138" spans="91:100">
      <c r="CM1138" s="996"/>
      <c r="CN1138" s="995" t="s">
        <v>4950</v>
      </c>
      <c r="CO1138" s="995" t="s">
        <v>11</v>
      </c>
      <c r="CP1138" s="995" t="s">
        <v>1008</v>
      </c>
      <c r="CQ1138" s="995" t="s">
        <v>4951</v>
      </c>
      <c r="CR1138" s="995" t="s">
        <v>4951</v>
      </c>
      <c r="CS1138" s="995" t="s">
        <v>3161</v>
      </c>
      <c r="CT1138" s="995" t="s">
        <v>3162</v>
      </c>
      <c r="CU1138" s="995" t="s">
        <v>3588</v>
      </c>
      <c r="CV1138" s="999" t="s">
        <v>3589</v>
      </c>
    </row>
    <row r="1139" spans="91:100">
      <c r="CM1139" s="996"/>
      <c r="CN1139" s="995" t="s">
        <v>4952</v>
      </c>
      <c r="CO1139" s="995" t="s">
        <v>11</v>
      </c>
      <c r="CP1139" s="995" t="s">
        <v>1008</v>
      </c>
      <c r="CQ1139" s="995" t="s">
        <v>4953</v>
      </c>
      <c r="CR1139" s="995" t="s">
        <v>4953</v>
      </c>
      <c r="CS1139" s="995" t="s">
        <v>3161</v>
      </c>
      <c r="CT1139" s="995" t="s">
        <v>3162</v>
      </c>
      <c r="CU1139" s="995" t="s">
        <v>3588</v>
      </c>
      <c r="CV1139" s="999" t="s">
        <v>3589</v>
      </c>
    </row>
    <row r="1140" spans="91:100">
      <c r="CM1140" s="996"/>
      <c r="CN1140" s="995" t="s">
        <v>4954</v>
      </c>
      <c r="CO1140" s="995" t="s">
        <v>11</v>
      </c>
      <c r="CP1140" s="995" t="s">
        <v>1008</v>
      </c>
      <c r="CQ1140" s="995" t="s">
        <v>4955</v>
      </c>
      <c r="CR1140" s="995" t="s">
        <v>4955</v>
      </c>
      <c r="CS1140" s="995" t="s">
        <v>3161</v>
      </c>
      <c r="CT1140" s="995" t="s">
        <v>3162</v>
      </c>
      <c r="CU1140" s="995" t="s">
        <v>3588</v>
      </c>
      <c r="CV1140" s="999" t="s">
        <v>3589</v>
      </c>
    </row>
    <row r="1141" spans="91:100">
      <c r="CM1141" s="996"/>
      <c r="CN1141" s="995" t="s">
        <v>4956</v>
      </c>
      <c r="CO1141" s="995" t="s">
        <v>11</v>
      </c>
      <c r="CP1141" s="995" t="s">
        <v>1008</v>
      </c>
      <c r="CQ1141" s="995" t="s">
        <v>4957</v>
      </c>
      <c r="CR1141" s="995" t="s">
        <v>4957</v>
      </c>
      <c r="CS1141" s="995" t="s">
        <v>3161</v>
      </c>
      <c r="CT1141" s="995" t="s">
        <v>3162</v>
      </c>
      <c r="CU1141" s="995" t="s">
        <v>3588</v>
      </c>
      <c r="CV1141" s="999" t="s">
        <v>3589</v>
      </c>
    </row>
    <row r="1142" spans="91:100">
      <c r="CM1142" s="996"/>
      <c r="CN1142" s="995" t="s">
        <v>4958</v>
      </c>
      <c r="CO1142" s="995" t="s">
        <v>11</v>
      </c>
      <c r="CP1142" s="995" t="s">
        <v>1008</v>
      </c>
      <c r="CQ1142" s="995" t="s">
        <v>4959</v>
      </c>
      <c r="CR1142" s="995" t="s">
        <v>4959</v>
      </c>
      <c r="CS1142" s="995" t="s">
        <v>3161</v>
      </c>
      <c r="CT1142" s="995" t="s">
        <v>3162</v>
      </c>
      <c r="CU1142" s="995" t="s">
        <v>3588</v>
      </c>
      <c r="CV1142" s="999" t="s">
        <v>3589</v>
      </c>
    </row>
    <row r="1143" spans="91:100">
      <c r="CM1143" s="996"/>
      <c r="CN1143" s="995" t="s">
        <v>4960</v>
      </c>
      <c r="CO1143" s="995" t="s">
        <v>11</v>
      </c>
      <c r="CP1143" s="995" t="s">
        <v>1008</v>
      </c>
      <c r="CQ1143" s="995" t="s">
        <v>4961</v>
      </c>
      <c r="CR1143" s="995" t="s">
        <v>4961</v>
      </c>
      <c r="CS1143" s="995" t="s">
        <v>3161</v>
      </c>
      <c r="CT1143" s="995" t="s">
        <v>3162</v>
      </c>
      <c r="CU1143" s="995" t="s">
        <v>3588</v>
      </c>
      <c r="CV1143" s="999" t="s">
        <v>3589</v>
      </c>
    </row>
    <row r="1144" spans="91:100">
      <c r="CM1144" s="996"/>
      <c r="CN1144" s="995" t="s">
        <v>4962</v>
      </c>
      <c r="CO1144" s="995" t="s">
        <v>11</v>
      </c>
      <c r="CP1144" s="995" t="s">
        <v>1008</v>
      </c>
      <c r="CQ1144" s="995" t="s">
        <v>4963</v>
      </c>
      <c r="CR1144" s="995" t="s">
        <v>4963</v>
      </c>
      <c r="CS1144" s="995" t="s">
        <v>3161</v>
      </c>
      <c r="CT1144" s="995" t="s">
        <v>3162</v>
      </c>
      <c r="CU1144" s="995" t="s">
        <v>3588</v>
      </c>
      <c r="CV1144" s="999" t="s">
        <v>3589</v>
      </c>
    </row>
    <row r="1145" spans="91:100">
      <c r="CM1145" s="996"/>
      <c r="CN1145" s="995" t="s">
        <v>4964</v>
      </c>
      <c r="CO1145" s="995" t="s">
        <v>11</v>
      </c>
      <c r="CP1145" s="995" t="s">
        <v>1008</v>
      </c>
      <c r="CQ1145" s="995" t="s">
        <v>4965</v>
      </c>
      <c r="CR1145" s="995" t="s">
        <v>4965</v>
      </c>
      <c r="CS1145" s="995" t="s">
        <v>3161</v>
      </c>
      <c r="CT1145" s="995" t="s">
        <v>3162</v>
      </c>
      <c r="CU1145" s="995" t="s">
        <v>3588</v>
      </c>
      <c r="CV1145" s="999" t="s">
        <v>3589</v>
      </c>
    </row>
    <row r="1146" spans="91:100">
      <c r="CM1146" s="996"/>
      <c r="CN1146" s="995" t="s">
        <v>4966</v>
      </c>
      <c r="CO1146" s="995" t="s">
        <v>11</v>
      </c>
      <c r="CP1146" s="995" t="s">
        <v>1008</v>
      </c>
      <c r="CQ1146" s="995" t="s">
        <v>4967</v>
      </c>
      <c r="CR1146" s="995" t="s">
        <v>4967</v>
      </c>
      <c r="CS1146" s="995" t="s">
        <v>3161</v>
      </c>
      <c r="CT1146" s="995" t="s">
        <v>3162</v>
      </c>
      <c r="CU1146" s="995" t="s">
        <v>3588</v>
      </c>
      <c r="CV1146" s="999" t="s">
        <v>3589</v>
      </c>
    </row>
    <row r="1147" spans="91:100">
      <c r="CM1147" s="996"/>
      <c r="CN1147" s="995" t="s">
        <v>4968</v>
      </c>
      <c r="CO1147" s="995" t="s">
        <v>11</v>
      </c>
      <c r="CP1147" s="995" t="s">
        <v>1008</v>
      </c>
      <c r="CQ1147" s="995" t="s">
        <v>4969</v>
      </c>
      <c r="CR1147" s="995" t="s">
        <v>4969</v>
      </c>
      <c r="CS1147" s="995" t="s">
        <v>3161</v>
      </c>
      <c r="CT1147" s="995" t="s">
        <v>3162</v>
      </c>
      <c r="CU1147" s="995" t="s">
        <v>3588</v>
      </c>
      <c r="CV1147" s="999" t="s">
        <v>3589</v>
      </c>
    </row>
    <row r="1148" spans="91:100">
      <c r="CM1148" s="996"/>
      <c r="CN1148" s="995" t="s">
        <v>4970</v>
      </c>
      <c r="CO1148" s="995" t="s">
        <v>11</v>
      </c>
      <c r="CP1148" s="995" t="s">
        <v>1008</v>
      </c>
      <c r="CQ1148" s="995" t="s">
        <v>4971</v>
      </c>
      <c r="CR1148" s="995" t="s">
        <v>4971</v>
      </c>
      <c r="CS1148" s="995" t="s">
        <v>3161</v>
      </c>
      <c r="CT1148" s="995" t="s">
        <v>3162</v>
      </c>
      <c r="CU1148" s="995" t="s">
        <v>3588</v>
      </c>
      <c r="CV1148" s="999" t="s">
        <v>3589</v>
      </c>
    </row>
    <row r="1149" spans="91:100">
      <c r="CM1149" s="996"/>
      <c r="CN1149" s="995" t="s">
        <v>4972</v>
      </c>
      <c r="CO1149" s="995" t="s">
        <v>11</v>
      </c>
      <c r="CP1149" s="995" t="s">
        <v>1008</v>
      </c>
      <c r="CQ1149" s="995" t="s">
        <v>4973</v>
      </c>
      <c r="CR1149" s="995" t="s">
        <v>4973</v>
      </c>
      <c r="CS1149" s="995" t="s">
        <v>3161</v>
      </c>
      <c r="CT1149" s="995" t="s">
        <v>3162</v>
      </c>
      <c r="CU1149" s="995" t="s">
        <v>3588</v>
      </c>
      <c r="CV1149" s="999" t="s">
        <v>3589</v>
      </c>
    </row>
    <row r="1150" spans="91:100">
      <c r="CM1150" s="996"/>
      <c r="CN1150" s="995" t="s">
        <v>4974</v>
      </c>
      <c r="CO1150" s="995" t="s">
        <v>11</v>
      </c>
      <c r="CP1150" s="995" t="s">
        <v>1008</v>
      </c>
      <c r="CQ1150" s="995" t="s">
        <v>4975</v>
      </c>
      <c r="CR1150" s="995" t="s">
        <v>4975</v>
      </c>
      <c r="CS1150" s="995" t="s">
        <v>3161</v>
      </c>
      <c r="CT1150" s="995" t="s">
        <v>3162</v>
      </c>
      <c r="CU1150" s="995" t="s">
        <v>3588</v>
      </c>
      <c r="CV1150" s="999" t="s">
        <v>3589</v>
      </c>
    </row>
    <row r="1151" spans="91:100">
      <c r="CM1151" s="996"/>
      <c r="CN1151" s="995" t="s">
        <v>4976</v>
      </c>
      <c r="CO1151" s="995" t="s">
        <v>11</v>
      </c>
      <c r="CP1151" s="995" t="s">
        <v>1008</v>
      </c>
      <c r="CQ1151" s="995" t="s">
        <v>4977</v>
      </c>
      <c r="CR1151" s="995" t="s">
        <v>4977</v>
      </c>
      <c r="CS1151" s="995" t="s">
        <v>3161</v>
      </c>
      <c r="CT1151" s="995" t="s">
        <v>3162</v>
      </c>
      <c r="CU1151" s="995" t="s">
        <v>3588</v>
      </c>
      <c r="CV1151" s="999" t="s">
        <v>3589</v>
      </c>
    </row>
    <row r="1152" spans="91:100">
      <c r="CM1152" s="996"/>
      <c r="CN1152" s="995" t="s">
        <v>4978</v>
      </c>
      <c r="CO1152" s="995" t="s">
        <v>11</v>
      </c>
      <c r="CP1152" s="995" t="s">
        <v>1008</v>
      </c>
      <c r="CQ1152" s="995" t="s">
        <v>2595</v>
      </c>
      <c r="CR1152" s="995" t="s">
        <v>2595</v>
      </c>
      <c r="CS1152" s="995" t="s">
        <v>2653</v>
      </c>
      <c r="CT1152" s="995" t="s">
        <v>3670</v>
      </c>
      <c r="CU1152" s="995" t="s">
        <v>2655</v>
      </c>
      <c r="CV1152" s="999" t="s">
        <v>2656</v>
      </c>
    </row>
    <row r="1153" spans="91:100">
      <c r="CM1153" s="996"/>
      <c r="CN1153" s="995" t="s">
        <v>4979</v>
      </c>
      <c r="CO1153" s="995" t="s">
        <v>11</v>
      </c>
      <c r="CP1153" s="995" t="s">
        <v>1008</v>
      </c>
      <c r="CQ1153" s="995" t="s">
        <v>4980</v>
      </c>
      <c r="CR1153" s="995" t="s">
        <v>4980</v>
      </c>
      <c r="CS1153" s="995" t="s">
        <v>3161</v>
      </c>
      <c r="CT1153" s="995" t="s">
        <v>3162</v>
      </c>
      <c r="CU1153" s="995" t="s">
        <v>3588</v>
      </c>
      <c r="CV1153" s="999" t="s">
        <v>3589</v>
      </c>
    </row>
    <row r="1154" spans="91:100">
      <c r="CM1154" s="996"/>
      <c r="CN1154" s="995" t="s">
        <v>4981</v>
      </c>
      <c r="CO1154" s="995" t="s">
        <v>11</v>
      </c>
      <c r="CP1154" s="995" t="s">
        <v>1008</v>
      </c>
      <c r="CQ1154" s="995" t="s">
        <v>4982</v>
      </c>
      <c r="CR1154" s="995" t="s">
        <v>4982</v>
      </c>
      <c r="CS1154" s="995" t="s">
        <v>3161</v>
      </c>
      <c r="CT1154" s="995" t="s">
        <v>3162</v>
      </c>
      <c r="CU1154" s="995" t="s">
        <v>3588</v>
      </c>
      <c r="CV1154" s="999" t="s">
        <v>3589</v>
      </c>
    </row>
    <row r="1155" spans="91:100">
      <c r="CM1155" s="996"/>
      <c r="CN1155" s="995" t="s">
        <v>4983</v>
      </c>
      <c r="CO1155" s="995" t="s">
        <v>11</v>
      </c>
      <c r="CP1155" s="995" t="s">
        <v>1008</v>
      </c>
      <c r="CQ1155" s="995" t="s">
        <v>4984</v>
      </c>
      <c r="CR1155" s="995" t="s">
        <v>4984</v>
      </c>
      <c r="CS1155" s="995" t="s">
        <v>3161</v>
      </c>
      <c r="CT1155" s="995" t="s">
        <v>3162</v>
      </c>
      <c r="CU1155" s="995" t="s">
        <v>3588</v>
      </c>
      <c r="CV1155" s="999" t="s">
        <v>3589</v>
      </c>
    </row>
    <row r="1156" spans="91:100">
      <c r="CM1156" s="996"/>
      <c r="CN1156" s="995" t="s">
        <v>4985</v>
      </c>
      <c r="CO1156" s="995" t="s">
        <v>11</v>
      </c>
      <c r="CP1156" s="995" t="s">
        <v>1008</v>
      </c>
      <c r="CQ1156" s="995" t="s">
        <v>4986</v>
      </c>
      <c r="CR1156" s="995" t="s">
        <v>4986</v>
      </c>
      <c r="CS1156" s="995" t="s">
        <v>3161</v>
      </c>
      <c r="CT1156" s="995" t="s">
        <v>3162</v>
      </c>
      <c r="CU1156" s="995" t="s">
        <v>3588</v>
      </c>
      <c r="CV1156" s="999" t="s">
        <v>3589</v>
      </c>
    </row>
    <row r="1157" spans="91:100">
      <c r="CM1157" s="996"/>
      <c r="CN1157" s="995" t="s">
        <v>4987</v>
      </c>
      <c r="CO1157" s="995" t="s">
        <v>11</v>
      </c>
      <c r="CP1157" s="995" t="s">
        <v>1008</v>
      </c>
      <c r="CQ1157" s="995" t="s">
        <v>2597</v>
      </c>
      <c r="CR1157" s="995" t="s">
        <v>2597</v>
      </c>
      <c r="CS1157" s="995" t="s">
        <v>3161</v>
      </c>
      <c r="CT1157" s="995" t="s">
        <v>3162</v>
      </c>
      <c r="CU1157" s="995" t="s">
        <v>3588</v>
      </c>
      <c r="CV1157" s="999" t="s">
        <v>3589</v>
      </c>
    </row>
    <row r="1158" spans="91:100">
      <c r="CM1158" s="996"/>
      <c r="CN1158" s="995" t="s">
        <v>4988</v>
      </c>
      <c r="CO1158" s="995" t="s">
        <v>11</v>
      </c>
      <c r="CP1158" s="995" t="s">
        <v>1008</v>
      </c>
      <c r="CQ1158" s="995" t="s">
        <v>2598</v>
      </c>
      <c r="CR1158" s="995" t="s">
        <v>2598</v>
      </c>
      <c r="CS1158" s="995" t="s">
        <v>3161</v>
      </c>
      <c r="CT1158" s="995" t="s">
        <v>3162</v>
      </c>
      <c r="CU1158" s="995" t="s">
        <v>3588</v>
      </c>
      <c r="CV1158" s="999" t="s">
        <v>3589</v>
      </c>
    </row>
    <row r="1159" spans="91:100">
      <c r="CM1159" s="996"/>
      <c r="CN1159" s="995" t="s">
        <v>4989</v>
      </c>
      <c r="CO1159" s="995" t="s">
        <v>11</v>
      </c>
      <c r="CP1159" s="995" t="s">
        <v>1008</v>
      </c>
      <c r="CQ1159" s="995" t="s">
        <v>4990</v>
      </c>
      <c r="CR1159" s="995" t="s">
        <v>4990</v>
      </c>
      <c r="CS1159" s="995" t="s">
        <v>3161</v>
      </c>
      <c r="CT1159" s="995" t="s">
        <v>3162</v>
      </c>
      <c r="CU1159" s="995" t="s">
        <v>3588</v>
      </c>
      <c r="CV1159" s="999" t="s">
        <v>3589</v>
      </c>
    </row>
    <row r="1160" spans="91:100">
      <c r="CM1160" s="996"/>
      <c r="CN1160" s="995" t="s">
        <v>4991</v>
      </c>
      <c r="CO1160" s="995" t="s">
        <v>11</v>
      </c>
      <c r="CP1160" s="995" t="s">
        <v>1008</v>
      </c>
      <c r="CQ1160" s="995" t="s">
        <v>4992</v>
      </c>
      <c r="CR1160" s="995" t="s">
        <v>4992</v>
      </c>
      <c r="CS1160" s="995" t="s">
        <v>3161</v>
      </c>
      <c r="CT1160" s="995" t="s">
        <v>3162</v>
      </c>
      <c r="CU1160" s="995" t="s">
        <v>3588</v>
      </c>
      <c r="CV1160" s="999" t="s">
        <v>3589</v>
      </c>
    </row>
    <row r="1161" spans="91:100">
      <c r="CM1161" s="996"/>
      <c r="CN1161" s="995" t="s">
        <v>4993</v>
      </c>
      <c r="CO1161" s="995" t="s">
        <v>11</v>
      </c>
      <c r="CP1161" s="995" t="s">
        <v>1008</v>
      </c>
      <c r="CQ1161" s="995" t="s">
        <v>4994</v>
      </c>
      <c r="CR1161" s="995" t="s">
        <v>4994</v>
      </c>
      <c r="CS1161" s="995" t="s">
        <v>3161</v>
      </c>
      <c r="CT1161" s="995" t="s">
        <v>3162</v>
      </c>
      <c r="CU1161" s="995" t="s">
        <v>3588</v>
      </c>
      <c r="CV1161" s="999" t="s">
        <v>3589</v>
      </c>
    </row>
    <row r="1162" spans="91:100">
      <c r="CM1162" s="996"/>
      <c r="CN1162" s="995" t="s">
        <v>4995</v>
      </c>
      <c r="CO1162" s="995" t="s">
        <v>11</v>
      </c>
      <c r="CP1162" s="995" t="s">
        <v>1008</v>
      </c>
      <c r="CQ1162" s="995" t="s">
        <v>4996</v>
      </c>
      <c r="CR1162" s="995" t="s">
        <v>4996</v>
      </c>
      <c r="CS1162" s="995" t="s">
        <v>3161</v>
      </c>
      <c r="CT1162" s="995" t="s">
        <v>3162</v>
      </c>
      <c r="CU1162" s="995" t="s">
        <v>3588</v>
      </c>
      <c r="CV1162" s="999" t="s">
        <v>3589</v>
      </c>
    </row>
    <row r="1163" spans="91:100">
      <c r="CM1163" s="996"/>
      <c r="CN1163" s="995" t="s">
        <v>4997</v>
      </c>
      <c r="CO1163" s="995" t="s">
        <v>11</v>
      </c>
      <c r="CP1163" s="995" t="s">
        <v>1008</v>
      </c>
      <c r="CQ1163" s="995" t="s">
        <v>4998</v>
      </c>
      <c r="CR1163" s="995" t="s">
        <v>4998</v>
      </c>
      <c r="CS1163" s="995" t="s">
        <v>3161</v>
      </c>
      <c r="CT1163" s="995" t="s">
        <v>3162</v>
      </c>
      <c r="CU1163" s="995" t="s">
        <v>3588</v>
      </c>
      <c r="CV1163" s="999" t="s">
        <v>3589</v>
      </c>
    </row>
    <row r="1164" spans="91:100">
      <c r="CM1164" s="996"/>
      <c r="CN1164" s="995" t="s">
        <v>4999</v>
      </c>
      <c r="CO1164" s="995" t="s">
        <v>11</v>
      </c>
      <c r="CP1164" s="995" t="s">
        <v>1008</v>
      </c>
      <c r="CQ1164" s="995" t="s">
        <v>5000</v>
      </c>
      <c r="CR1164" s="995" t="s">
        <v>5000</v>
      </c>
      <c r="CS1164" s="995" t="s">
        <v>3161</v>
      </c>
      <c r="CT1164" s="995" t="s">
        <v>3162</v>
      </c>
      <c r="CU1164" s="995" t="s">
        <v>3588</v>
      </c>
      <c r="CV1164" s="999" t="s">
        <v>3589</v>
      </c>
    </row>
    <row r="1165" spans="91:100">
      <c r="CM1165" s="996"/>
      <c r="CN1165" s="995" t="s">
        <v>5001</v>
      </c>
      <c r="CO1165" s="995" t="s">
        <v>11</v>
      </c>
      <c r="CP1165" s="995" t="s">
        <v>1008</v>
      </c>
      <c r="CQ1165" s="995" t="s">
        <v>5002</v>
      </c>
      <c r="CR1165" s="995" t="s">
        <v>5002</v>
      </c>
      <c r="CS1165" s="995" t="s">
        <v>3161</v>
      </c>
      <c r="CT1165" s="995" t="s">
        <v>3162</v>
      </c>
      <c r="CU1165" s="995" t="s">
        <v>3588</v>
      </c>
      <c r="CV1165" s="999" t="s">
        <v>3589</v>
      </c>
    </row>
    <row r="1166" spans="91:100">
      <c r="CM1166" s="996"/>
      <c r="CN1166" s="995" t="s">
        <v>5003</v>
      </c>
      <c r="CO1166" s="995" t="s">
        <v>11</v>
      </c>
      <c r="CP1166" s="995" t="s">
        <v>1008</v>
      </c>
      <c r="CQ1166" s="995" t="s">
        <v>5004</v>
      </c>
      <c r="CR1166" s="995" t="s">
        <v>5004</v>
      </c>
      <c r="CS1166" s="995" t="s">
        <v>3161</v>
      </c>
      <c r="CT1166" s="995" t="s">
        <v>3162</v>
      </c>
      <c r="CU1166" s="995" t="s">
        <v>3588</v>
      </c>
      <c r="CV1166" s="999" t="s">
        <v>3589</v>
      </c>
    </row>
    <row r="1167" spans="91:100">
      <c r="CM1167" s="996"/>
      <c r="CN1167" s="995" t="s">
        <v>5005</v>
      </c>
      <c r="CO1167" s="995" t="s">
        <v>11</v>
      </c>
      <c r="CP1167" s="995" t="s">
        <v>1008</v>
      </c>
      <c r="CQ1167" s="995" t="s">
        <v>5006</v>
      </c>
      <c r="CR1167" s="995" t="s">
        <v>5006</v>
      </c>
      <c r="CS1167" s="995" t="s">
        <v>3161</v>
      </c>
      <c r="CT1167" s="995" t="s">
        <v>3162</v>
      </c>
      <c r="CU1167" s="995" t="s">
        <v>3588</v>
      </c>
      <c r="CV1167" s="999" t="s">
        <v>3589</v>
      </c>
    </row>
    <row r="1168" spans="91:100">
      <c r="CM1168" s="996"/>
      <c r="CN1168" s="995" t="s">
        <v>5007</v>
      </c>
      <c r="CO1168" s="995" t="s">
        <v>11</v>
      </c>
      <c r="CP1168" s="995" t="s">
        <v>1008</v>
      </c>
      <c r="CQ1168" s="995" t="s">
        <v>5008</v>
      </c>
      <c r="CR1168" s="995" t="s">
        <v>5008</v>
      </c>
      <c r="CS1168" s="995" t="s">
        <v>3161</v>
      </c>
      <c r="CT1168" s="995" t="s">
        <v>3162</v>
      </c>
      <c r="CU1168" s="995" t="s">
        <v>3588</v>
      </c>
      <c r="CV1168" s="999" t="s">
        <v>3589</v>
      </c>
    </row>
    <row r="1169" spans="91:100">
      <c r="CM1169" s="996"/>
      <c r="CN1169" s="995" t="s">
        <v>5009</v>
      </c>
      <c r="CO1169" s="995" t="s">
        <v>11</v>
      </c>
      <c r="CP1169" s="995" t="s">
        <v>1008</v>
      </c>
      <c r="CQ1169" s="995" t="s">
        <v>5010</v>
      </c>
      <c r="CR1169" s="995" t="s">
        <v>5010</v>
      </c>
      <c r="CS1169" s="995" t="s">
        <v>3161</v>
      </c>
      <c r="CT1169" s="995" t="s">
        <v>3162</v>
      </c>
      <c r="CU1169" s="995" t="s">
        <v>3588</v>
      </c>
      <c r="CV1169" s="999" t="s">
        <v>3589</v>
      </c>
    </row>
    <row r="1170" spans="91:100">
      <c r="CM1170" s="996"/>
      <c r="CN1170" s="995" t="s">
        <v>5011</v>
      </c>
      <c r="CO1170" s="995" t="s">
        <v>11</v>
      </c>
      <c r="CP1170" s="995" t="s">
        <v>1008</v>
      </c>
      <c r="CQ1170" s="995" t="s">
        <v>5012</v>
      </c>
      <c r="CR1170" s="995" t="s">
        <v>5012</v>
      </c>
      <c r="CS1170" s="995" t="s">
        <v>3161</v>
      </c>
      <c r="CT1170" s="995" t="s">
        <v>3162</v>
      </c>
      <c r="CU1170" s="995" t="s">
        <v>3588</v>
      </c>
      <c r="CV1170" s="999" t="s">
        <v>3589</v>
      </c>
    </row>
    <row r="1171" spans="91:100">
      <c r="CM1171" s="996"/>
      <c r="CN1171" s="995" t="s">
        <v>5013</v>
      </c>
      <c r="CO1171" s="995" t="s">
        <v>11</v>
      </c>
      <c r="CP1171" s="995" t="s">
        <v>1008</v>
      </c>
      <c r="CQ1171" s="995" t="s">
        <v>5014</v>
      </c>
      <c r="CR1171" s="995" t="s">
        <v>5014</v>
      </c>
      <c r="CS1171" s="995" t="s">
        <v>3161</v>
      </c>
      <c r="CT1171" s="995" t="s">
        <v>3162</v>
      </c>
      <c r="CU1171" s="995" t="s">
        <v>3588</v>
      </c>
      <c r="CV1171" s="999" t="s">
        <v>3589</v>
      </c>
    </row>
    <row r="1172" spans="91:100">
      <c r="CM1172" s="996"/>
      <c r="CN1172" s="995" t="s">
        <v>5015</v>
      </c>
      <c r="CO1172" s="995" t="s">
        <v>11</v>
      </c>
      <c r="CP1172" s="995" t="s">
        <v>1008</v>
      </c>
      <c r="CQ1172" s="995" t="s">
        <v>5016</v>
      </c>
      <c r="CR1172" s="995" t="s">
        <v>5016</v>
      </c>
      <c r="CS1172" s="995" t="s">
        <v>3161</v>
      </c>
      <c r="CT1172" s="995" t="s">
        <v>3162</v>
      </c>
      <c r="CU1172" s="995" t="s">
        <v>3588</v>
      </c>
      <c r="CV1172" s="999" t="s">
        <v>3589</v>
      </c>
    </row>
    <row r="1173" spans="91:100">
      <c r="CM1173" s="996"/>
      <c r="CN1173" s="995" t="s">
        <v>5017</v>
      </c>
      <c r="CO1173" s="995" t="s">
        <v>11</v>
      </c>
      <c r="CP1173" s="995" t="s">
        <v>1008</v>
      </c>
      <c r="CQ1173" s="995" t="s">
        <v>5018</v>
      </c>
      <c r="CR1173" s="995" t="s">
        <v>5018</v>
      </c>
      <c r="CS1173" s="995" t="s">
        <v>3161</v>
      </c>
      <c r="CT1173" s="995" t="s">
        <v>3162</v>
      </c>
      <c r="CU1173" s="995" t="s">
        <v>3588</v>
      </c>
      <c r="CV1173" s="999" t="s">
        <v>3589</v>
      </c>
    </row>
    <row r="1174" spans="91:100">
      <c r="CM1174" s="996"/>
      <c r="CN1174" s="995" t="s">
        <v>5019</v>
      </c>
      <c r="CO1174" s="995" t="s">
        <v>11</v>
      </c>
      <c r="CP1174" s="995" t="s">
        <v>1008</v>
      </c>
      <c r="CQ1174" s="995" t="s">
        <v>2599</v>
      </c>
      <c r="CR1174" s="995" t="s">
        <v>2599</v>
      </c>
      <c r="CS1174" s="995" t="s">
        <v>3161</v>
      </c>
      <c r="CT1174" s="995" t="s">
        <v>3162</v>
      </c>
      <c r="CU1174" s="995" t="s">
        <v>3588</v>
      </c>
      <c r="CV1174" s="999" t="s">
        <v>3589</v>
      </c>
    </row>
    <row r="1175" spans="91:100">
      <c r="CM1175" s="996"/>
      <c r="CN1175" s="995" t="s">
        <v>5020</v>
      </c>
      <c r="CO1175" s="995" t="s">
        <v>11</v>
      </c>
      <c r="CP1175" s="995" t="s">
        <v>1008</v>
      </c>
      <c r="CQ1175" s="995" t="s">
        <v>5021</v>
      </c>
      <c r="CR1175" s="995" t="s">
        <v>5021</v>
      </c>
      <c r="CS1175" s="995" t="s">
        <v>3161</v>
      </c>
      <c r="CT1175" s="995" t="s">
        <v>3162</v>
      </c>
      <c r="CU1175" s="995" t="s">
        <v>3588</v>
      </c>
      <c r="CV1175" s="999" t="s">
        <v>3589</v>
      </c>
    </row>
    <row r="1176" spans="91:100">
      <c r="CM1176" s="996"/>
      <c r="CN1176" s="995" t="s">
        <v>5022</v>
      </c>
      <c r="CO1176" s="995" t="s">
        <v>11</v>
      </c>
      <c r="CP1176" s="995" t="s">
        <v>1008</v>
      </c>
      <c r="CQ1176" s="995" t="s">
        <v>618</v>
      </c>
      <c r="CR1176" s="995" t="s">
        <v>618</v>
      </c>
      <c r="CS1176" s="995" t="s">
        <v>2724</v>
      </c>
      <c r="CT1176" s="995" t="s">
        <v>2725</v>
      </c>
      <c r="CU1176" s="995" t="s">
        <v>2655</v>
      </c>
      <c r="CV1176" s="999" t="s">
        <v>2726</v>
      </c>
    </row>
    <row r="1177" spans="91:100">
      <c r="CM1177" s="996"/>
      <c r="CN1177" s="995" t="s">
        <v>5023</v>
      </c>
      <c r="CO1177" s="995" t="s">
        <v>11</v>
      </c>
      <c r="CP1177" s="995" t="s">
        <v>1008</v>
      </c>
      <c r="CQ1177" s="995" t="s">
        <v>2600</v>
      </c>
      <c r="CR1177" s="995" t="s">
        <v>2600</v>
      </c>
      <c r="CS1177" s="995" t="s">
        <v>3161</v>
      </c>
      <c r="CT1177" s="995" t="s">
        <v>3162</v>
      </c>
      <c r="CU1177" s="995" t="s">
        <v>3588</v>
      </c>
      <c r="CV1177" s="999" t="s">
        <v>3589</v>
      </c>
    </row>
    <row r="1178" spans="91:100">
      <c r="CM1178" s="996"/>
      <c r="CN1178" s="995" t="s">
        <v>5024</v>
      </c>
      <c r="CO1178" s="995" t="s">
        <v>11</v>
      </c>
      <c r="CP1178" s="995" t="s">
        <v>1008</v>
      </c>
      <c r="CQ1178" s="995" t="s">
        <v>5025</v>
      </c>
      <c r="CR1178" s="995" t="s">
        <v>5025</v>
      </c>
      <c r="CS1178" s="995" t="s">
        <v>3161</v>
      </c>
      <c r="CT1178" s="995" t="s">
        <v>3162</v>
      </c>
      <c r="CU1178" s="995" t="s">
        <v>3588</v>
      </c>
      <c r="CV1178" s="999" t="s">
        <v>3589</v>
      </c>
    </row>
    <row r="1179" spans="91:100">
      <c r="CM1179" s="996"/>
      <c r="CN1179" s="995" t="s">
        <v>5026</v>
      </c>
      <c r="CO1179" s="995" t="s">
        <v>11</v>
      </c>
      <c r="CP1179" s="995" t="s">
        <v>1008</v>
      </c>
      <c r="CQ1179" s="995" t="s">
        <v>5027</v>
      </c>
      <c r="CR1179" s="995" t="s">
        <v>5027</v>
      </c>
      <c r="CS1179" s="995" t="s">
        <v>3161</v>
      </c>
      <c r="CT1179" s="995" t="s">
        <v>3162</v>
      </c>
      <c r="CU1179" s="995" t="s">
        <v>3588</v>
      </c>
      <c r="CV1179" s="999" t="s">
        <v>3589</v>
      </c>
    </row>
    <row r="1180" spans="91:100">
      <c r="CM1180" s="996"/>
      <c r="CN1180" s="995" t="s">
        <v>5028</v>
      </c>
      <c r="CO1180" s="995" t="s">
        <v>11</v>
      </c>
      <c r="CP1180" s="995" t="s">
        <v>1008</v>
      </c>
      <c r="CQ1180" s="995" t="s">
        <v>5029</v>
      </c>
      <c r="CR1180" s="995" t="s">
        <v>5029</v>
      </c>
      <c r="CS1180" s="995" t="s">
        <v>3161</v>
      </c>
      <c r="CT1180" s="995" t="s">
        <v>3162</v>
      </c>
      <c r="CU1180" s="995" t="s">
        <v>3588</v>
      </c>
      <c r="CV1180" s="999" t="s">
        <v>3589</v>
      </c>
    </row>
    <row r="1181" spans="91:100">
      <c r="CM1181" s="996"/>
      <c r="CN1181" s="995" t="s">
        <v>5030</v>
      </c>
      <c r="CO1181" s="995" t="s">
        <v>11</v>
      </c>
      <c r="CP1181" s="995" t="s">
        <v>1008</v>
      </c>
      <c r="CQ1181" s="995" t="s">
        <v>5031</v>
      </c>
      <c r="CR1181" s="995" t="s">
        <v>5031</v>
      </c>
      <c r="CS1181" s="995" t="s">
        <v>3161</v>
      </c>
      <c r="CT1181" s="995" t="s">
        <v>3162</v>
      </c>
      <c r="CU1181" s="995" t="s">
        <v>3588</v>
      </c>
      <c r="CV1181" s="999" t="s">
        <v>3589</v>
      </c>
    </row>
    <row r="1182" spans="91:100">
      <c r="CM1182" s="996"/>
      <c r="CN1182" s="995" t="s">
        <v>5032</v>
      </c>
      <c r="CO1182" s="995" t="s">
        <v>11</v>
      </c>
      <c r="CP1182" s="995" t="s">
        <v>1008</v>
      </c>
      <c r="CQ1182" s="995" t="s">
        <v>5033</v>
      </c>
      <c r="CR1182" s="995" t="s">
        <v>5033</v>
      </c>
      <c r="CS1182" s="995" t="s">
        <v>3161</v>
      </c>
      <c r="CT1182" s="995" t="s">
        <v>3162</v>
      </c>
      <c r="CU1182" s="995" t="s">
        <v>3588</v>
      </c>
      <c r="CV1182" s="999" t="s">
        <v>3589</v>
      </c>
    </row>
    <row r="1183" spans="91:100">
      <c r="CM1183" s="996"/>
      <c r="CN1183" s="995" t="s">
        <v>5034</v>
      </c>
      <c r="CO1183" s="995" t="s">
        <v>11</v>
      </c>
      <c r="CP1183" s="995" t="s">
        <v>1008</v>
      </c>
      <c r="CQ1183" s="995" t="s">
        <v>5035</v>
      </c>
      <c r="CR1183" s="995" t="s">
        <v>5035</v>
      </c>
      <c r="CS1183" s="995" t="s">
        <v>3161</v>
      </c>
      <c r="CT1183" s="995" t="s">
        <v>3162</v>
      </c>
      <c r="CU1183" s="995" t="s">
        <v>3588</v>
      </c>
      <c r="CV1183" s="999" t="s">
        <v>3589</v>
      </c>
    </row>
    <row r="1184" spans="91:100">
      <c r="CM1184" s="996"/>
      <c r="CN1184" s="995" t="s">
        <v>5036</v>
      </c>
      <c r="CO1184" s="995" t="s">
        <v>11</v>
      </c>
      <c r="CP1184" s="995" t="s">
        <v>1008</v>
      </c>
      <c r="CQ1184" s="995" t="s">
        <v>155</v>
      </c>
      <c r="CR1184" s="995" t="s">
        <v>155</v>
      </c>
      <c r="CS1184" s="995" t="s">
        <v>3161</v>
      </c>
      <c r="CT1184" s="995" t="s">
        <v>3162</v>
      </c>
      <c r="CU1184" s="995" t="s">
        <v>3588</v>
      </c>
      <c r="CV1184" s="999" t="s">
        <v>3589</v>
      </c>
    </row>
    <row r="1185" spans="91:100">
      <c r="CM1185" s="996"/>
      <c r="CN1185" s="995" t="s">
        <v>5037</v>
      </c>
      <c r="CO1185" s="995" t="s">
        <v>11</v>
      </c>
      <c r="CP1185" s="995" t="s">
        <v>1008</v>
      </c>
      <c r="CQ1185" s="995" t="s">
        <v>5038</v>
      </c>
      <c r="CR1185" s="995" t="s">
        <v>5038</v>
      </c>
      <c r="CS1185" s="995" t="s">
        <v>3161</v>
      </c>
      <c r="CT1185" s="995" t="s">
        <v>3162</v>
      </c>
      <c r="CU1185" s="995" t="s">
        <v>3588</v>
      </c>
      <c r="CV1185" s="999" t="s">
        <v>3589</v>
      </c>
    </row>
    <row r="1186" spans="91:100">
      <c r="CM1186" s="996"/>
      <c r="CN1186" s="995" t="s">
        <v>5039</v>
      </c>
      <c r="CO1186" s="995" t="s">
        <v>11</v>
      </c>
      <c r="CP1186" s="995" t="s">
        <v>1008</v>
      </c>
      <c r="CQ1186" s="995" t="s">
        <v>5040</v>
      </c>
      <c r="CR1186" s="995" t="s">
        <v>5040</v>
      </c>
      <c r="CS1186" s="995" t="s">
        <v>3161</v>
      </c>
      <c r="CT1186" s="995" t="s">
        <v>3162</v>
      </c>
      <c r="CU1186" s="995" t="s">
        <v>3588</v>
      </c>
      <c r="CV1186" s="999" t="s">
        <v>3589</v>
      </c>
    </row>
    <row r="1187" spans="91:100">
      <c r="CM1187" s="996"/>
      <c r="CN1187" s="995" t="s">
        <v>5041</v>
      </c>
      <c r="CO1187" s="995" t="s">
        <v>11</v>
      </c>
      <c r="CP1187" s="995" t="s">
        <v>1008</v>
      </c>
      <c r="CQ1187" s="995" t="s">
        <v>170</v>
      </c>
      <c r="CR1187" s="995" t="s">
        <v>170</v>
      </c>
      <c r="CS1187" s="995" t="s">
        <v>2724</v>
      </c>
      <c r="CT1187" s="995" t="s">
        <v>2725</v>
      </c>
      <c r="CU1187" s="995" t="s">
        <v>2655</v>
      </c>
      <c r="CV1187" s="999" t="s">
        <v>2726</v>
      </c>
    </row>
    <row r="1188" spans="91:100">
      <c r="CM1188" s="996"/>
      <c r="CN1188" s="995" t="s">
        <v>5042</v>
      </c>
      <c r="CO1188" s="995" t="s">
        <v>11</v>
      </c>
      <c r="CP1188" s="995" t="s">
        <v>1008</v>
      </c>
      <c r="CQ1188" s="995" t="s">
        <v>5043</v>
      </c>
      <c r="CR1188" s="995" t="s">
        <v>5043</v>
      </c>
      <c r="CS1188" s="995" t="s">
        <v>3161</v>
      </c>
      <c r="CT1188" s="995" t="s">
        <v>3162</v>
      </c>
      <c r="CU1188" s="995" t="s">
        <v>3588</v>
      </c>
      <c r="CV1188" s="999" t="s">
        <v>3589</v>
      </c>
    </row>
    <row r="1189" spans="91:100">
      <c r="CM1189" s="996"/>
      <c r="CN1189" s="995" t="s">
        <v>5044</v>
      </c>
      <c r="CO1189" s="995" t="s">
        <v>11</v>
      </c>
      <c r="CP1189" s="995" t="s">
        <v>1008</v>
      </c>
      <c r="CQ1189" s="995" t="s">
        <v>5045</v>
      </c>
      <c r="CR1189" s="995" t="s">
        <v>5045</v>
      </c>
      <c r="CS1189" s="995" t="s">
        <v>3161</v>
      </c>
      <c r="CT1189" s="995" t="s">
        <v>3162</v>
      </c>
      <c r="CU1189" s="995" t="s">
        <v>3588</v>
      </c>
      <c r="CV1189" s="999" t="s">
        <v>3589</v>
      </c>
    </row>
    <row r="1190" spans="91:100">
      <c r="CM1190" s="996"/>
      <c r="CN1190" s="995" t="s">
        <v>5046</v>
      </c>
      <c r="CO1190" s="995" t="s">
        <v>11</v>
      </c>
      <c r="CP1190" s="995" t="s">
        <v>1008</v>
      </c>
      <c r="CQ1190" s="995" t="s">
        <v>5047</v>
      </c>
      <c r="CR1190" s="995" t="s">
        <v>5047</v>
      </c>
      <c r="CS1190" s="995" t="s">
        <v>3161</v>
      </c>
      <c r="CT1190" s="995" t="s">
        <v>3162</v>
      </c>
      <c r="CU1190" s="995" t="s">
        <v>3588</v>
      </c>
      <c r="CV1190" s="999" t="s">
        <v>3589</v>
      </c>
    </row>
    <row r="1191" spans="91:100">
      <c r="CM1191" s="996"/>
      <c r="CN1191" s="995" t="s">
        <v>5048</v>
      </c>
      <c r="CO1191" s="995" t="s">
        <v>11</v>
      </c>
      <c r="CP1191" s="995" t="s">
        <v>1008</v>
      </c>
      <c r="CQ1191" s="995" t="s">
        <v>5049</v>
      </c>
      <c r="CR1191" s="995" t="s">
        <v>5049</v>
      </c>
      <c r="CS1191" s="995" t="s">
        <v>3161</v>
      </c>
      <c r="CT1191" s="995" t="s">
        <v>3162</v>
      </c>
      <c r="CU1191" s="995" t="s">
        <v>3588</v>
      </c>
      <c r="CV1191" s="999" t="s">
        <v>3589</v>
      </c>
    </row>
    <row r="1192" spans="91:100">
      <c r="CM1192" s="996"/>
      <c r="CN1192" s="995" t="s">
        <v>5050</v>
      </c>
      <c r="CO1192" s="995" t="s">
        <v>11</v>
      </c>
      <c r="CP1192" s="995" t="s">
        <v>1008</v>
      </c>
      <c r="CQ1192" s="995" t="s">
        <v>5051</v>
      </c>
      <c r="CR1192" s="995" t="s">
        <v>5051</v>
      </c>
      <c r="CS1192" s="995" t="s">
        <v>3161</v>
      </c>
      <c r="CT1192" s="995" t="s">
        <v>3162</v>
      </c>
      <c r="CU1192" s="995" t="s">
        <v>3588</v>
      </c>
      <c r="CV1192" s="999" t="s">
        <v>3589</v>
      </c>
    </row>
    <row r="1193" spans="91:100">
      <c r="CM1193" s="996"/>
      <c r="CN1193" s="995" t="s">
        <v>5052</v>
      </c>
      <c r="CO1193" s="995" t="s">
        <v>11</v>
      </c>
      <c r="CP1193" s="995" t="s">
        <v>1008</v>
      </c>
      <c r="CQ1193" s="995" t="s">
        <v>5053</v>
      </c>
      <c r="CR1193" s="995" t="s">
        <v>5053</v>
      </c>
      <c r="CS1193" s="995" t="s">
        <v>3161</v>
      </c>
      <c r="CT1193" s="995" t="s">
        <v>3162</v>
      </c>
      <c r="CU1193" s="995" t="s">
        <v>3588</v>
      </c>
      <c r="CV1193" s="999" t="s">
        <v>3589</v>
      </c>
    </row>
    <row r="1194" spans="91:100">
      <c r="CM1194" s="996"/>
      <c r="CN1194" s="995" t="s">
        <v>5054</v>
      </c>
      <c r="CO1194" s="995" t="s">
        <v>11</v>
      </c>
      <c r="CP1194" s="995" t="s">
        <v>1008</v>
      </c>
      <c r="CQ1194" s="995" t="s">
        <v>2602</v>
      </c>
      <c r="CR1194" s="995" t="s">
        <v>2602</v>
      </c>
      <c r="CS1194" s="995" t="s">
        <v>2653</v>
      </c>
      <c r="CT1194" s="995" t="s">
        <v>3670</v>
      </c>
      <c r="CU1194" s="995" t="s">
        <v>2655</v>
      </c>
      <c r="CV1194" s="999" t="s">
        <v>2656</v>
      </c>
    </row>
    <row r="1195" spans="91:100">
      <c r="CM1195" s="996"/>
      <c r="CN1195" s="995" t="s">
        <v>5055</v>
      </c>
      <c r="CO1195" s="995" t="s">
        <v>11</v>
      </c>
      <c r="CP1195" s="995" t="s">
        <v>1008</v>
      </c>
      <c r="CQ1195" s="995" t="s">
        <v>2603</v>
      </c>
      <c r="CR1195" s="995" t="s">
        <v>2603</v>
      </c>
      <c r="CS1195" s="995" t="s">
        <v>2653</v>
      </c>
      <c r="CT1195" s="995" t="s">
        <v>3670</v>
      </c>
      <c r="CU1195" s="995" t="s">
        <v>2655</v>
      </c>
      <c r="CV1195" s="999" t="s">
        <v>2656</v>
      </c>
    </row>
    <row r="1196" spans="91:100">
      <c r="CM1196" s="996"/>
      <c r="CN1196" s="995" t="s">
        <v>5056</v>
      </c>
      <c r="CO1196" s="995" t="s">
        <v>11</v>
      </c>
      <c r="CP1196" s="995" t="s">
        <v>1008</v>
      </c>
      <c r="CQ1196" s="995" t="s">
        <v>85</v>
      </c>
      <c r="CR1196" s="995" t="s">
        <v>85</v>
      </c>
      <c r="CS1196" s="995" t="s">
        <v>3161</v>
      </c>
      <c r="CT1196" s="995" t="s">
        <v>3162</v>
      </c>
      <c r="CU1196" s="995" t="s">
        <v>3588</v>
      </c>
      <c r="CV1196" s="999" t="s">
        <v>3589</v>
      </c>
    </row>
    <row r="1197" spans="91:100">
      <c r="CM1197" s="996"/>
      <c r="CN1197" s="995" t="s">
        <v>5057</v>
      </c>
      <c r="CO1197" s="995" t="s">
        <v>11</v>
      </c>
      <c r="CP1197" s="995" t="s">
        <v>1008</v>
      </c>
      <c r="CQ1197" s="995" t="s">
        <v>5058</v>
      </c>
      <c r="CR1197" s="995" t="s">
        <v>5058</v>
      </c>
      <c r="CS1197" s="995" t="s">
        <v>3161</v>
      </c>
      <c r="CT1197" s="995" t="s">
        <v>3162</v>
      </c>
      <c r="CU1197" s="995" t="s">
        <v>3588</v>
      </c>
      <c r="CV1197" s="999" t="s">
        <v>3589</v>
      </c>
    </row>
    <row r="1198" spans="91:100">
      <c r="CM1198" s="996"/>
      <c r="CN1198" s="995" t="s">
        <v>5059</v>
      </c>
      <c r="CO1198" s="995" t="s">
        <v>11</v>
      </c>
      <c r="CP1198" s="995" t="s">
        <v>1008</v>
      </c>
      <c r="CQ1198" s="995" t="s">
        <v>5060</v>
      </c>
      <c r="CR1198" s="995" t="s">
        <v>5060</v>
      </c>
      <c r="CS1198" s="995" t="s">
        <v>3161</v>
      </c>
      <c r="CT1198" s="995" t="s">
        <v>3162</v>
      </c>
      <c r="CU1198" s="995" t="s">
        <v>3588</v>
      </c>
      <c r="CV1198" s="999" t="s">
        <v>3589</v>
      </c>
    </row>
    <row r="1199" spans="91:100">
      <c r="CM1199" s="996"/>
      <c r="CN1199" s="995" t="s">
        <v>5061</v>
      </c>
      <c r="CO1199" s="995" t="s">
        <v>11</v>
      </c>
      <c r="CP1199" s="995" t="s">
        <v>1008</v>
      </c>
      <c r="CQ1199" s="995" t="s">
        <v>5062</v>
      </c>
      <c r="CR1199" s="995" t="s">
        <v>5062</v>
      </c>
      <c r="CS1199" s="995" t="s">
        <v>3161</v>
      </c>
      <c r="CT1199" s="995" t="s">
        <v>3162</v>
      </c>
      <c r="CU1199" s="995" t="s">
        <v>3588</v>
      </c>
      <c r="CV1199" s="999" t="s">
        <v>3589</v>
      </c>
    </row>
    <row r="1200" spans="91:100">
      <c r="CM1200" s="996"/>
      <c r="CN1200" s="995" t="s">
        <v>5063</v>
      </c>
      <c r="CO1200" s="995" t="s">
        <v>11</v>
      </c>
      <c r="CP1200" s="995" t="s">
        <v>1008</v>
      </c>
      <c r="CQ1200" s="995" t="s">
        <v>5064</v>
      </c>
      <c r="CR1200" s="995" t="s">
        <v>5064</v>
      </c>
      <c r="CS1200" s="995" t="s">
        <v>3161</v>
      </c>
      <c r="CT1200" s="995" t="s">
        <v>3162</v>
      </c>
      <c r="CU1200" s="995" t="s">
        <v>3588</v>
      </c>
      <c r="CV1200" s="999" t="s">
        <v>3589</v>
      </c>
    </row>
    <row r="1201" spans="91:100">
      <c r="CM1201" s="996"/>
      <c r="CN1201" s="995" t="s">
        <v>5065</v>
      </c>
      <c r="CO1201" s="995" t="s">
        <v>11</v>
      </c>
      <c r="CP1201" s="995" t="s">
        <v>1008</v>
      </c>
      <c r="CQ1201" s="995" t="s">
        <v>5066</v>
      </c>
      <c r="CR1201" s="995" t="s">
        <v>5066</v>
      </c>
      <c r="CS1201" s="995" t="s">
        <v>3161</v>
      </c>
      <c r="CT1201" s="995" t="s">
        <v>3162</v>
      </c>
      <c r="CU1201" s="995" t="s">
        <v>3588</v>
      </c>
      <c r="CV1201" s="999" t="s">
        <v>3589</v>
      </c>
    </row>
    <row r="1202" spans="91:100">
      <c r="CM1202" s="996"/>
      <c r="CN1202" s="995" t="s">
        <v>5067</v>
      </c>
      <c r="CO1202" s="995" t="s">
        <v>11</v>
      </c>
      <c r="CP1202" s="995" t="s">
        <v>1008</v>
      </c>
      <c r="CQ1202" s="995" t="s">
        <v>5068</v>
      </c>
      <c r="CR1202" s="995" t="s">
        <v>5068</v>
      </c>
      <c r="CS1202" s="995" t="s">
        <v>3161</v>
      </c>
      <c r="CT1202" s="995" t="s">
        <v>3162</v>
      </c>
      <c r="CU1202" s="995" t="s">
        <v>3588</v>
      </c>
      <c r="CV1202" s="999" t="s">
        <v>3589</v>
      </c>
    </row>
    <row r="1203" spans="91:100">
      <c r="CM1203" s="996"/>
      <c r="CN1203" s="995" t="s">
        <v>5069</v>
      </c>
      <c r="CO1203" s="995" t="s">
        <v>11</v>
      </c>
      <c r="CP1203" s="995" t="s">
        <v>1008</v>
      </c>
      <c r="CQ1203" s="995" t="s">
        <v>5070</v>
      </c>
      <c r="CR1203" s="995" t="s">
        <v>5070</v>
      </c>
      <c r="CS1203" s="995" t="s">
        <v>3161</v>
      </c>
      <c r="CT1203" s="995" t="s">
        <v>3162</v>
      </c>
      <c r="CU1203" s="995" t="s">
        <v>3588</v>
      </c>
      <c r="CV1203" s="999" t="s">
        <v>3589</v>
      </c>
    </row>
    <row r="1204" spans="91:100">
      <c r="CM1204" s="996"/>
      <c r="CN1204" s="995" t="s">
        <v>5071</v>
      </c>
      <c r="CO1204" s="995" t="s">
        <v>11</v>
      </c>
      <c r="CP1204" s="995" t="s">
        <v>1008</v>
      </c>
      <c r="CQ1204" s="995" t="s">
        <v>5072</v>
      </c>
      <c r="CR1204" s="995" t="s">
        <v>5072</v>
      </c>
      <c r="CS1204" s="995" t="s">
        <v>3161</v>
      </c>
      <c r="CT1204" s="995" t="s">
        <v>3162</v>
      </c>
      <c r="CU1204" s="995" t="s">
        <v>3588</v>
      </c>
      <c r="CV1204" s="999" t="s">
        <v>3589</v>
      </c>
    </row>
    <row r="1205" spans="91:100">
      <c r="CM1205" s="996"/>
      <c r="CN1205" s="995" t="s">
        <v>5073</v>
      </c>
      <c r="CO1205" s="995" t="s">
        <v>11</v>
      </c>
      <c r="CP1205" s="995" t="s">
        <v>1008</v>
      </c>
      <c r="CQ1205" s="995" t="s">
        <v>5074</v>
      </c>
      <c r="CR1205" s="995" t="s">
        <v>5074</v>
      </c>
      <c r="CS1205" s="995" t="s">
        <v>3161</v>
      </c>
      <c r="CT1205" s="995" t="s">
        <v>3162</v>
      </c>
      <c r="CU1205" s="995" t="s">
        <v>3588</v>
      </c>
      <c r="CV1205" s="999" t="s">
        <v>3589</v>
      </c>
    </row>
    <row r="1206" spans="91:100">
      <c r="CM1206" s="996"/>
      <c r="CN1206" s="995" t="s">
        <v>5075</v>
      </c>
      <c r="CO1206" s="995" t="s">
        <v>11</v>
      </c>
      <c r="CP1206" s="995" t="s">
        <v>1008</v>
      </c>
      <c r="CQ1206" s="995" t="s">
        <v>5076</v>
      </c>
      <c r="CR1206" s="995" t="s">
        <v>5076</v>
      </c>
      <c r="CS1206" s="995" t="s">
        <v>3161</v>
      </c>
      <c r="CT1206" s="995" t="s">
        <v>3162</v>
      </c>
      <c r="CU1206" s="995" t="s">
        <v>3588</v>
      </c>
      <c r="CV1206" s="999" t="s">
        <v>3589</v>
      </c>
    </row>
    <row r="1207" spans="91:100">
      <c r="CM1207" s="996"/>
      <c r="CN1207" s="995" t="s">
        <v>5077</v>
      </c>
      <c r="CO1207" s="995" t="s">
        <v>11</v>
      </c>
      <c r="CP1207" s="995" t="s">
        <v>1008</v>
      </c>
      <c r="CQ1207" s="995" t="s">
        <v>5078</v>
      </c>
      <c r="CR1207" s="995" t="s">
        <v>5078</v>
      </c>
      <c r="CS1207" s="995" t="s">
        <v>2724</v>
      </c>
      <c r="CT1207" s="995" t="s">
        <v>2725</v>
      </c>
      <c r="CU1207" s="995" t="s">
        <v>2655</v>
      </c>
      <c r="CV1207" s="999" t="s">
        <v>2726</v>
      </c>
    </row>
    <row r="1208" spans="91:100">
      <c r="CM1208" s="996"/>
      <c r="CN1208" s="995" t="s">
        <v>5079</v>
      </c>
      <c r="CO1208" s="995" t="s">
        <v>11</v>
      </c>
      <c r="CP1208" s="995" t="s">
        <v>1008</v>
      </c>
      <c r="CQ1208" s="995" t="s">
        <v>5080</v>
      </c>
      <c r="CR1208" s="995" t="s">
        <v>5080</v>
      </c>
      <c r="CS1208" s="995" t="s">
        <v>2724</v>
      </c>
      <c r="CT1208" s="995" t="s">
        <v>2725</v>
      </c>
      <c r="CU1208" s="995" t="s">
        <v>2655</v>
      </c>
      <c r="CV1208" s="999" t="s">
        <v>2726</v>
      </c>
    </row>
    <row r="1209" spans="91:100">
      <c r="CM1209" s="996"/>
      <c r="CN1209" s="995" t="s">
        <v>5081</v>
      </c>
      <c r="CO1209" s="995" t="s">
        <v>11</v>
      </c>
      <c r="CP1209" s="995" t="s">
        <v>1008</v>
      </c>
      <c r="CQ1209" s="995" t="s">
        <v>5082</v>
      </c>
      <c r="CR1209" s="995" t="s">
        <v>5082</v>
      </c>
      <c r="CS1209" s="995" t="s">
        <v>2724</v>
      </c>
      <c r="CT1209" s="995" t="s">
        <v>2725</v>
      </c>
      <c r="CU1209" s="995" t="s">
        <v>2655</v>
      </c>
      <c r="CV1209" s="999" t="s">
        <v>2726</v>
      </c>
    </row>
    <row r="1210" spans="91:100">
      <c r="CM1210" s="996"/>
      <c r="CN1210" s="995" t="s">
        <v>5083</v>
      </c>
      <c r="CO1210" s="995" t="s">
        <v>11</v>
      </c>
      <c r="CP1210" s="995" t="s">
        <v>1008</v>
      </c>
      <c r="CQ1210" s="995" t="s">
        <v>5084</v>
      </c>
      <c r="CR1210" s="995" t="s">
        <v>5084</v>
      </c>
      <c r="CS1210" s="995" t="s">
        <v>2724</v>
      </c>
      <c r="CT1210" s="995" t="s">
        <v>2725</v>
      </c>
      <c r="CU1210" s="995" t="s">
        <v>2655</v>
      </c>
      <c r="CV1210" s="999" t="s">
        <v>2726</v>
      </c>
    </row>
    <row r="1211" spans="91:100">
      <c r="CM1211" s="996"/>
      <c r="CN1211" s="995" t="s">
        <v>5085</v>
      </c>
      <c r="CO1211" s="995" t="s">
        <v>11</v>
      </c>
      <c r="CP1211" s="995" t="s">
        <v>1008</v>
      </c>
      <c r="CQ1211" s="995" t="s">
        <v>5086</v>
      </c>
      <c r="CR1211" s="995" t="s">
        <v>5086</v>
      </c>
      <c r="CS1211" s="995" t="s">
        <v>3161</v>
      </c>
      <c r="CT1211" s="995" t="s">
        <v>3162</v>
      </c>
      <c r="CU1211" s="995" t="s">
        <v>3588</v>
      </c>
      <c r="CV1211" s="999" t="s">
        <v>3589</v>
      </c>
    </row>
    <row r="1212" spans="91:100">
      <c r="CM1212" s="996"/>
      <c r="CN1212" s="995" t="s">
        <v>5087</v>
      </c>
      <c r="CO1212" s="995" t="s">
        <v>11</v>
      </c>
      <c r="CP1212" s="995" t="s">
        <v>1008</v>
      </c>
      <c r="CQ1212" s="995" t="s">
        <v>5088</v>
      </c>
      <c r="CR1212" s="995" t="s">
        <v>5088</v>
      </c>
      <c r="CS1212" s="995" t="s">
        <v>3161</v>
      </c>
      <c r="CT1212" s="995" t="s">
        <v>3162</v>
      </c>
      <c r="CU1212" s="995" t="s">
        <v>3588</v>
      </c>
      <c r="CV1212" s="999" t="s">
        <v>3589</v>
      </c>
    </row>
    <row r="1213" spans="91:100">
      <c r="CM1213" s="996"/>
      <c r="CN1213" s="995" t="s">
        <v>5089</v>
      </c>
      <c r="CO1213" s="995" t="s">
        <v>11</v>
      </c>
      <c r="CP1213" s="995" t="s">
        <v>1008</v>
      </c>
      <c r="CQ1213" s="995" t="s">
        <v>5090</v>
      </c>
      <c r="CR1213" s="995" t="s">
        <v>5090</v>
      </c>
      <c r="CS1213" s="995" t="s">
        <v>3161</v>
      </c>
      <c r="CT1213" s="995" t="s">
        <v>3162</v>
      </c>
      <c r="CU1213" s="995" t="s">
        <v>3588</v>
      </c>
      <c r="CV1213" s="999" t="s">
        <v>3589</v>
      </c>
    </row>
    <row r="1214" spans="91:100">
      <c r="CM1214" s="996"/>
      <c r="CN1214" s="995" t="s">
        <v>5091</v>
      </c>
      <c r="CO1214" s="995" t="s">
        <v>11</v>
      </c>
      <c r="CP1214" s="995" t="s">
        <v>1008</v>
      </c>
      <c r="CQ1214" s="995" t="s">
        <v>5092</v>
      </c>
      <c r="CR1214" s="995" t="s">
        <v>5092</v>
      </c>
      <c r="CS1214" s="995" t="s">
        <v>3161</v>
      </c>
      <c r="CT1214" s="995" t="s">
        <v>3162</v>
      </c>
      <c r="CU1214" s="995" t="s">
        <v>3588</v>
      </c>
      <c r="CV1214" s="999" t="s">
        <v>3589</v>
      </c>
    </row>
    <row r="1215" spans="91:100">
      <c r="CM1215" s="996"/>
      <c r="CN1215" s="995" t="s">
        <v>5093</v>
      </c>
      <c r="CO1215" s="995" t="s">
        <v>11</v>
      </c>
      <c r="CP1215" s="995" t="s">
        <v>1008</v>
      </c>
      <c r="CQ1215" s="995" t="s">
        <v>5094</v>
      </c>
      <c r="CR1215" s="995" t="s">
        <v>5094</v>
      </c>
      <c r="CS1215" s="995" t="s">
        <v>3161</v>
      </c>
      <c r="CT1215" s="995" t="s">
        <v>3162</v>
      </c>
      <c r="CU1215" s="995" t="s">
        <v>3588</v>
      </c>
      <c r="CV1215" s="999" t="s">
        <v>3589</v>
      </c>
    </row>
    <row r="1216" spans="91:100">
      <c r="CM1216" s="996"/>
      <c r="CN1216" s="995" t="s">
        <v>5095</v>
      </c>
      <c r="CO1216" s="995" t="s">
        <v>11</v>
      </c>
      <c r="CP1216" s="995" t="s">
        <v>1008</v>
      </c>
      <c r="CQ1216" s="995" t="s">
        <v>5096</v>
      </c>
      <c r="CR1216" s="995" t="s">
        <v>5096</v>
      </c>
      <c r="CS1216" s="995" t="s">
        <v>3161</v>
      </c>
      <c r="CT1216" s="995" t="s">
        <v>3162</v>
      </c>
      <c r="CU1216" s="995" t="s">
        <v>3588</v>
      </c>
      <c r="CV1216" s="999" t="s">
        <v>3589</v>
      </c>
    </row>
    <row r="1217" spans="91:100">
      <c r="CM1217" s="996"/>
      <c r="CN1217" s="995" t="s">
        <v>5097</v>
      </c>
      <c r="CO1217" s="995" t="s">
        <v>11</v>
      </c>
      <c r="CP1217" s="995" t="s">
        <v>1008</v>
      </c>
      <c r="CQ1217" s="995" t="s">
        <v>5098</v>
      </c>
      <c r="CR1217" s="995" t="s">
        <v>5098</v>
      </c>
      <c r="CS1217" s="995" t="s">
        <v>3161</v>
      </c>
      <c r="CT1217" s="995" t="s">
        <v>3162</v>
      </c>
      <c r="CU1217" s="995" t="s">
        <v>3588</v>
      </c>
      <c r="CV1217" s="999" t="s">
        <v>3589</v>
      </c>
    </row>
    <row r="1218" spans="91:100">
      <c r="CM1218" s="996"/>
      <c r="CN1218" s="995" t="s">
        <v>5099</v>
      </c>
      <c r="CO1218" s="995" t="s">
        <v>11</v>
      </c>
      <c r="CP1218" s="995" t="s">
        <v>1008</v>
      </c>
      <c r="CQ1218" s="995" t="s">
        <v>5100</v>
      </c>
      <c r="CR1218" s="995" t="s">
        <v>5100</v>
      </c>
      <c r="CS1218" s="995" t="s">
        <v>3161</v>
      </c>
      <c r="CT1218" s="995" t="s">
        <v>3162</v>
      </c>
      <c r="CU1218" s="995" t="s">
        <v>3588</v>
      </c>
      <c r="CV1218" s="999" t="s">
        <v>3589</v>
      </c>
    </row>
    <row r="1219" spans="91:100">
      <c r="CM1219" s="996"/>
      <c r="CN1219" s="995" t="s">
        <v>5101</v>
      </c>
      <c r="CO1219" s="995" t="s">
        <v>11</v>
      </c>
      <c r="CP1219" s="995" t="s">
        <v>1008</v>
      </c>
      <c r="CQ1219" s="995" t="s">
        <v>5102</v>
      </c>
      <c r="CR1219" s="995" t="s">
        <v>5102</v>
      </c>
      <c r="CS1219" s="995" t="s">
        <v>3161</v>
      </c>
      <c r="CT1219" s="995" t="s">
        <v>3162</v>
      </c>
      <c r="CU1219" s="995" t="s">
        <v>3588</v>
      </c>
      <c r="CV1219" s="999" t="s">
        <v>3589</v>
      </c>
    </row>
    <row r="1220" spans="91:100">
      <c r="CM1220" s="996"/>
      <c r="CN1220" s="995" t="s">
        <v>5103</v>
      </c>
      <c r="CO1220" s="995" t="s">
        <v>11</v>
      </c>
      <c r="CP1220" s="995" t="s">
        <v>1008</v>
      </c>
      <c r="CQ1220" s="995" t="s">
        <v>5104</v>
      </c>
      <c r="CR1220" s="995" t="s">
        <v>5104</v>
      </c>
      <c r="CS1220" s="995" t="s">
        <v>3161</v>
      </c>
      <c r="CT1220" s="995" t="s">
        <v>3162</v>
      </c>
      <c r="CU1220" s="995" t="s">
        <v>3588</v>
      </c>
      <c r="CV1220" s="999" t="s">
        <v>3589</v>
      </c>
    </row>
    <row r="1221" spans="91:100">
      <c r="CM1221" s="996"/>
      <c r="CN1221" s="995" t="s">
        <v>5105</v>
      </c>
      <c r="CO1221" s="995" t="s">
        <v>11</v>
      </c>
      <c r="CP1221" s="995" t="s">
        <v>1008</v>
      </c>
      <c r="CQ1221" s="995" t="s">
        <v>5106</v>
      </c>
      <c r="CR1221" s="995" t="s">
        <v>5106</v>
      </c>
      <c r="CS1221" s="995" t="s">
        <v>3161</v>
      </c>
      <c r="CT1221" s="995" t="s">
        <v>3162</v>
      </c>
      <c r="CU1221" s="995" t="s">
        <v>3588</v>
      </c>
      <c r="CV1221" s="999" t="s">
        <v>3589</v>
      </c>
    </row>
    <row r="1222" spans="91:100">
      <c r="CM1222" s="996"/>
      <c r="CN1222" s="995" t="s">
        <v>5107</v>
      </c>
      <c r="CO1222" s="995" t="s">
        <v>11</v>
      </c>
      <c r="CP1222" s="995" t="s">
        <v>1008</v>
      </c>
      <c r="CQ1222" s="995" t="s">
        <v>5108</v>
      </c>
      <c r="CR1222" s="995" t="s">
        <v>5108</v>
      </c>
      <c r="CS1222" s="995" t="s">
        <v>3161</v>
      </c>
      <c r="CT1222" s="995" t="s">
        <v>3162</v>
      </c>
      <c r="CU1222" s="995" t="s">
        <v>3588</v>
      </c>
      <c r="CV1222" s="999" t="s">
        <v>3589</v>
      </c>
    </row>
    <row r="1223" spans="91:100">
      <c r="CM1223" s="996"/>
      <c r="CN1223" s="995" t="s">
        <v>5109</v>
      </c>
      <c r="CO1223" s="995" t="s">
        <v>11</v>
      </c>
      <c r="CP1223" s="995" t="s">
        <v>1008</v>
      </c>
      <c r="CQ1223" s="995" t="s">
        <v>5110</v>
      </c>
      <c r="CR1223" s="995" t="s">
        <v>5110</v>
      </c>
      <c r="CS1223" s="995" t="s">
        <v>3161</v>
      </c>
      <c r="CT1223" s="995" t="s">
        <v>3162</v>
      </c>
      <c r="CU1223" s="995" t="s">
        <v>3588</v>
      </c>
      <c r="CV1223" s="999" t="s">
        <v>3589</v>
      </c>
    </row>
    <row r="1224" spans="91:100">
      <c r="CM1224" s="996"/>
      <c r="CN1224" s="995" t="s">
        <v>5111</v>
      </c>
      <c r="CO1224" s="995" t="s">
        <v>11</v>
      </c>
      <c r="CP1224" s="995" t="s">
        <v>1008</v>
      </c>
      <c r="CQ1224" s="995" t="s">
        <v>5112</v>
      </c>
      <c r="CR1224" s="995" t="s">
        <v>5112</v>
      </c>
      <c r="CS1224" s="995" t="s">
        <v>3161</v>
      </c>
      <c r="CT1224" s="995" t="s">
        <v>3162</v>
      </c>
      <c r="CU1224" s="995" t="s">
        <v>3588</v>
      </c>
      <c r="CV1224" s="999" t="s">
        <v>3589</v>
      </c>
    </row>
    <row r="1225" spans="91:100">
      <c r="CM1225" s="996"/>
      <c r="CN1225" s="995" t="s">
        <v>5113</v>
      </c>
      <c r="CO1225" s="995" t="s">
        <v>11</v>
      </c>
      <c r="CP1225" s="995" t="s">
        <v>1008</v>
      </c>
      <c r="CQ1225" s="995" t="s">
        <v>5114</v>
      </c>
      <c r="CR1225" s="995" t="s">
        <v>5114</v>
      </c>
      <c r="CS1225" s="995" t="s">
        <v>3161</v>
      </c>
      <c r="CT1225" s="995" t="s">
        <v>3162</v>
      </c>
      <c r="CU1225" s="995" t="s">
        <v>3588</v>
      </c>
      <c r="CV1225" s="999" t="s">
        <v>3589</v>
      </c>
    </row>
    <row r="1226" spans="91:100">
      <c r="CM1226" s="996"/>
      <c r="CN1226" s="995" t="s">
        <v>5115</v>
      </c>
      <c r="CO1226" s="995" t="s">
        <v>11</v>
      </c>
      <c r="CP1226" s="995" t="s">
        <v>1008</v>
      </c>
      <c r="CQ1226" s="995" t="s">
        <v>5116</v>
      </c>
      <c r="CR1226" s="995" t="s">
        <v>5116</v>
      </c>
      <c r="CS1226" s="995" t="s">
        <v>3161</v>
      </c>
      <c r="CT1226" s="995" t="s">
        <v>3162</v>
      </c>
      <c r="CU1226" s="995" t="s">
        <v>3588</v>
      </c>
      <c r="CV1226" s="999" t="s">
        <v>3589</v>
      </c>
    </row>
    <row r="1227" spans="91:100">
      <c r="CM1227" s="996"/>
      <c r="CN1227" s="995" t="s">
        <v>5117</v>
      </c>
      <c r="CO1227" s="995" t="s">
        <v>11</v>
      </c>
      <c r="CP1227" s="995" t="s">
        <v>1008</v>
      </c>
      <c r="CQ1227" s="995" t="s">
        <v>5118</v>
      </c>
      <c r="CR1227" s="995" t="s">
        <v>5118</v>
      </c>
      <c r="CS1227" s="995" t="s">
        <v>3161</v>
      </c>
      <c r="CT1227" s="995" t="s">
        <v>3162</v>
      </c>
      <c r="CU1227" s="995" t="s">
        <v>3588</v>
      </c>
      <c r="CV1227" s="999" t="s">
        <v>3589</v>
      </c>
    </row>
    <row r="1228" spans="91:100">
      <c r="CM1228" s="996"/>
      <c r="CN1228" s="995" t="s">
        <v>5119</v>
      </c>
      <c r="CO1228" s="995" t="s">
        <v>11</v>
      </c>
      <c r="CP1228" s="995" t="s">
        <v>1008</v>
      </c>
      <c r="CQ1228" s="995" t="s">
        <v>5120</v>
      </c>
      <c r="CR1228" s="995" t="s">
        <v>5120</v>
      </c>
      <c r="CS1228" s="995" t="s">
        <v>3161</v>
      </c>
      <c r="CT1228" s="995" t="s">
        <v>3162</v>
      </c>
      <c r="CU1228" s="995" t="s">
        <v>3588</v>
      </c>
      <c r="CV1228" s="999" t="s">
        <v>3589</v>
      </c>
    </row>
    <row r="1229" spans="91:100">
      <c r="CM1229" s="996"/>
      <c r="CN1229" s="995" t="s">
        <v>5121</v>
      </c>
      <c r="CO1229" s="995" t="s">
        <v>11</v>
      </c>
      <c r="CP1229" s="995" t="s">
        <v>1008</v>
      </c>
      <c r="CQ1229" s="995" t="s">
        <v>5122</v>
      </c>
      <c r="CR1229" s="995" t="s">
        <v>5122</v>
      </c>
      <c r="CS1229" s="995" t="s">
        <v>3161</v>
      </c>
      <c r="CT1229" s="995" t="s">
        <v>3162</v>
      </c>
      <c r="CU1229" s="995" t="s">
        <v>3588</v>
      </c>
      <c r="CV1229" s="999" t="s">
        <v>3589</v>
      </c>
    </row>
    <row r="1230" spans="91:100">
      <c r="CM1230" s="996"/>
      <c r="CN1230" s="995" t="s">
        <v>5123</v>
      </c>
      <c r="CO1230" s="995" t="s">
        <v>11</v>
      </c>
      <c r="CP1230" s="995" t="s">
        <v>1008</v>
      </c>
      <c r="CQ1230" s="995" t="s">
        <v>5124</v>
      </c>
      <c r="CR1230" s="995" t="s">
        <v>5124</v>
      </c>
      <c r="CS1230" s="995" t="s">
        <v>3161</v>
      </c>
      <c r="CT1230" s="995" t="s">
        <v>3162</v>
      </c>
      <c r="CU1230" s="995" t="s">
        <v>3588</v>
      </c>
      <c r="CV1230" s="999" t="s">
        <v>3589</v>
      </c>
    </row>
    <row r="1231" spans="91:100">
      <c r="CM1231" s="996"/>
      <c r="CN1231" s="995" t="s">
        <v>5125</v>
      </c>
      <c r="CO1231" s="995" t="s">
        <v>11</v>
      </c>
      <c r="CP1231" s="995" t="s">
        <v>1008</v>
      </c>
      <c r="CQ1231" s="995" t="s">
        <v>5126</v>
      </c>
      <c r="CR1231" s="995" t="s">
        <v>5126</v>
      </c>
      <c r="CS1231" s="995" t="s">
        <v>3161</v>
      </c>
      <c r="CT1231" s="995" t="s">
        <v>3162</v>
      </c>
      <c r="CU1231" s="995" t="s">
        <v>3588</v>
      </c>
      <c r="CV1231" s="999" t="s">
        <v>3589</v>
      </c>
    </row>
    <row r="1232" spans="91:100">
      <c r="CM1232" s="996"/>
      <c r="CN1232" s="995" t="s">
        <v>5127</v>
      </c>
      <c r="CO1232" s="995" t="s">
        <v>11</v>
      </c>
      <c r="CP1232" s="995" t="s">
        <v>1008</v>
      </c>
      <c r="CQ1232" s="995" t="s">
        <v>5128</v>
      </c>
      <c r="CR1232" s="995" t="s">
        <v>5128</v>
      </c>
      <c r="CS1232" s="995" t="s">
        <v>3161</v>
      </c>
      <c r="CT1232" s="995" t="s">
        <v>3162</v>
      </c>
      <c r="CU1232" s="995" t="s">
        <v>3588</v>
      </c>
      <c r="CV1232" s="999" t="s">
        <v>3589</v>
      </c>
    </row>
    <row r="1233" spans="91:100">
      <c r="CM1233" s="996"/>
      <c r="CN1233" s="995" t="s">
        <v>5129</v>
      </c>
      <c r="CO1233" s="995" t="s">
        <v>11</v>
      </c>
      <c r="CP1233" s="995" t="s">
        <v>1008</v>
      </c>
      <c r="CQ1233" s="995" t="s">
        <v>5130</v>
      </c>
      <c r="CR1233" s="995" t="s">
        <v>5130</v>
      </c>
      <c r="CS1233" s="995" t="s">
        <v>3161</v>
      </c>
      <c r="CT1233" s="995" t="s">
        <v>3162</v>
      </c>
      <c r="CU1233" s="995" t="s">
        <v>3588</v>
      </c>
      <c r="CV1233" s="999" t="s">
        <v>3589</v>
      </c>
    </row>
    <row r="1234" spans="91:100">
      <c r="CM1234" s="996"/>
      <c r="CN1234" s="995" t="s">
        <v>5131</v>
      </c>
      <c r="CO1234" s="995" t="s">
        <v>11</v>
      </c>
      <c r="CP1234" s="995" t="s">
        <v>1008</v>
      </c>
      <c r="CQ1234" s="995" t="s">
        <v>5132</v>
      </c>
      <c r="CR1234" s="995" t="s">
        <v>5132</v>
      </c>
      <c r="CS1234" s="995" t="s">
        <v>3161</v>
      </c>
      <c r="CT1234" s="995" t="s">
        <v>3162</v>
      </c>
      <c r="CU1234" s="995" t="s">
        <v>3588</v>
      </c>
      <c r="CV1234" s="999" t="s">
        <v>3589</v>
      </c>
    </row>
    <row r="1235" spans="91:100">
      <c r="CM1235" s="996"/>
      <c r="CN1235" s="995" t="s">
        <v>5133</v>
      </c>
      <c r="CO1235" s="995" t="s">
        <v>11</v>
      </c>
      <c r="CP1235" s="995" t="s">
        <v>1008</v>
      </c>
      <c r="CQ1235" s="995" t="s">
        <v>5134</v>
      </c>
      <c r="CR1235" s="995" t="s">
        <v>5134</v>
      </c>
      <c r="CS1235" s="995" t="s">
        <v>3161</v>
      </c>
      <c r="CT1235" s="995" t="s">
        <v>3162</v>
      </c>
      <c r="CU1235" s="995" t="s">
        <v>3588</v>
      </c>
      <c r="CV1235" s="999" t="s">
        <v>3589</v>
      </c>
    </row>
    <row r="1236" spans="91:100">
      <c r="CM1236" s="996"/>
      <c r="CN1236" s="995" t="s">
        <v>5135</v>
      </c>
      <c r="CO1236" s="995" t="s">
        <v>11</v>
      </c>
      <c r="CP1236" s="995" t="s">
        <v>1008</v>
      </c>
      <c r="CQ1236" s="995" t="s">
        <v>5136</v>
      </c>
      <c r="CR1236" s="995" t="s">
        <v>5136</v>
      </c>
      <c r="CS1236" s="995" t="s">
        <v>3161</v>
      </c>
      <c r="CT1236" s="995" t="s">
        <v>3162</v>
      </c>
      <c r="CU1236" s="995" t="s">
        <v>3588</v>
      </c>
      <c r="CV1236" s="999" t="s">
        <v>3589</v>
      </c>
    </row>
    <row r="1237" spans="91:100">
      <c r="CM1237" s="996"/>
      <c r="CN1237" s="995" t="s">
        <v>5137</v>
      </c>
      <c r="CO1237" s="995" t="s">
        <v>11</v>
      </c>
      <c r="CP1237" s="995" t="s">
        <v>1008</v>
      </c>
      <c r="CQ1237" s="995" t="s">
        <v>5138</v>
      </c>
      <c r="CR1237" s="995" t="s">
        <v>5138</v>
      </c>
      <c r="CS1237" s="995" t="s">
        <v>3161</v>
      </c>
      <c r="CT1237" s="995" t="s">
        <v>3162</v>
      </c>
      <c r="CU1237" s="995" t="s">
        <v>3588</v>
      </c>
      <c r="CV1237" s="999" t="s">
        <v>3589</v>
      </c>
    </row>
    <row r="1238" spans="91:100">
      <c r="CM1238" s="996"/>
      <c r="CN1238" s="995" t="s">
        <v>5139</v>
      </c>
      <c r="CO1238" s="995" t="s">
        <v>11</v>
      </c>
      <c r="CP1238" s="995" t="s">
        <v>1008</v>
      </c>
      <c r="CQ1238" s="995" t="s">
        <v>5140</v>
      </c>
      <c r="CR1238" s="995" t="s">
        <v>5140</v>
      </c>
      <c r="CS1238" s="995" t="s">
        <v>3161</v>
      </c>
      <c r="CT1238" s="995" t="s">
        <v>3162</v>
      </c>
      <c r="CU1238" s="995" t="s">
        <v>3588</v>
      </c>
      <c r="CV1238" s="999" t="s">
        <v>3589</v>
      </c>
    </row>
    <row r="1239" spans="91:100">
      <c r="CM1239" s="996"/>
      <c r="CN1239" s="995" t="s">
        <v>5141</v>
      </c>
      <c r="CO1239" s="995" t="s">
        <v>11</v>
      </c>
      <c r="CP1239" s="995" t="s">
        <v>1008</v>
      </c>
      <c r="CQ1239" s="995" t="s">
        <v>219</v>
      </c>
      <c r="CR1239" s="995" t="s">
        <v>219</v>
      </c>
      <c r="CS1239" s="995" t="s">
        <v>3161</v>
      </c>
      <c r="CT1239" s="995" t="s">
        <v>3162</v>
      </c>
      <c r="CU1239" s="995" t="s">
        <v>3588</v>
      </c>
      <c r="CV1239" s="999" t="s">
        <v>3589</v>
      </c>
    </row>
    <row r="1240" spans="91:100">
      <c r="CM1240" s="996"/>
      <c r="CN1240" s="995" t="s">
        <v>5142</v>
      </c>
      <c r="CO1240" s="995" t="s">
        <v>11</v>
      </c>
      <c r="CP1240" s="995" t="s">
        <v>1008</v>
      </c>
      <c r="CQ1240" s="995" t="s">
        <v>5143</v>
      </c>
      <c r="CR1240" s="995" t="s">
        <v>5143</v>
      </c>
      <c r="CS1240" s="995" t="s">
        <v>3161</v>
      </c>
      <c r="CT1240" s="995" t="s">
        <v>3162</v>
      </c>
      <c r="CU1240" s="995" t="s">
        <v>3588</v>
      </c>
      <c r="CV1240" s="999" t="s">
        <v>3589</v>
      </c>
    </row>
    <row r="1241" spans="91:100">
      <c r="CM1241" s="996"/>
      <c r="CN1241" s="995" t="s">
        <v>5144</v>
      </c>
      <c r="CO1241" s="995" t="s">
        <v>11</v>
      </c>
      <c r="CP1241" s="995" t="s">
        <v>1008</v>
      </c>
      <c r="CQ1241" s="995" t="s">
        <v>5145</v>
      </c>
      <c r="CR1241" s="995" t="s">
        <v>5145</v>
      </c>
      <c r="CS1241" s="995" t="s">
        <v>3161</v>
      </c>
      <c r="CT1241" s="995" t="s">
        <v>3162</v>
      </c>
      <c r="CU1241" s="995" t="s">
        <v>3588</v>
      </c>
      <c r="CV1241" s="999" t="s">
        <v>3589</v>
      </c>
    </row>
    <row r="1242" spans="91:100">
      <c r="CM1242" s="996"/>
      <c r="CN1242" s="995" t="s">
        <v>5146</v>
      </c>
      <c r="CO1242" s="995" t="s">
        <v>11</v>
      </c>
      <c r="CP1242" s="995" t="s">
        <v>1008</v>
      </c>
      <c r="CQ1242" s="995" t="s">
        <v>5147</v>
      </c>
      <c r="CR1242" s="995" t="s">
        <v>5147</v>
      </c>
      <c r="CS1242" s="995" t="s">
        <v>3161</v>
      </c>
      <c r="CT1242" s="995" t="s">
        <v>3162</v>
      </c>
      <c r="CU1242" s="995" t="s">
        <v>3588</v>
      </c>
      <c r="CV1242" s="999" t="s">
        <v>3589</v>
      </c>
    </row>
    <row r="1243" spans="91:100">
      <c r="CM1243" s="996"/>
      <c r="CN1243" s="995" t="s">
        <v>5148</v>
      </c>
      <c r="CO1243" s="995" t="s">
        <v>11</v>
      </c>
      <c r="CP1243" s="995" t="s">
        <v>1008</v>
      </c>
      <c r="CQ1243" s="995" t="s">
        <v>5149</v>
      </c>
      <c r="CR1243" s="995" t="s">
        <v>5149</v>
      </c>
      <c r="CS1243" s="995" t="s">
        <v>3161</v>
      </c>
      <c r="CT1243" s="995" t="s">
        <v>3162</v>
      </c>
      <c r="CU1243" s="995" t="s">
        <v>3588</v>
      </c>
      <c r="CV1243" s="999" t="s">
        <v>3589</v>
      </c>
    </row>
    <row r="1244" spans="91:100">
      <c r="CM1244" s="996"/>
      <c r="CN1244" s="995" t="s">
        <v>5150</v>
      </c>
      <c r="CO1244" s="995" t="s">
        <v>11</v>
      </c>
      <c r="CP1244" s="995" t="s">
        <v>1008</v>
      </c>
      <c r="CQ1244" s="995" t="s">
        <v>5151</v>
      </c>
      <c r="CR1244" s="995" t="s">
        <v>5151</v>
      </c>
      <c r="CS1244" s="995" t="s">
        <v>3161</v>
      </c>
      <c r="CT1244" s="995" t="s">
        <v>3162</v>
      </c>
      <c r="CU1244" s="995" t="s">
        <v>3588</v>
      </c>
      <c r="CV1244" s="999" t="s">
        <v>3589</v>
      </c>
    </row>
    <row r="1245" spans="91:100">
      <c r="CM1245" s="996"/>
      <c r="CN1245" s="995" t="s">
        <v>5152</v>
      </c>
      <c r="CO1245" s="995" t="s">
        <v>11</v>
      </c>
      <c r="CP1245" s="995" t="s">
        <v>1008</v>
      </c>
      <c r="CQ1245" s="995" t="s">
        <v>5153</v>
      </c>
      <c r="CR1245" s="995" t="s">
        <v>5153</v>
      </c>
      <c r="CS1245" s="995" t="s">
        <v>3161</v>
      </c>
      <c r="CT1245" s="995" t="s">
        <v>3162</v>
      </c>
      <c r="CU1245" s="995" t="s">
        <v>3588</v>
      </c>
      <c r="CV1245" s="999" t="s">
        <v>3589</v>
      </c>
    </row>
    <row r="1246" spans="91:100">
      <c r="CM1246" s="996"/>
      <c r="CN1246" s="995" t="s">
        <v>5154</v>
      </c>
      <c r="CO1246" s="995" t="s">
        <v>11</v>
      </c>
      <c r="CP1246" s="995" t="s">
        <v>1008</v>
      </c>
      <c r="CQ1246" s="995" t="s">
        <v>5155</v>
      </c>
      <c r="CR1246" s="995" t="s">
        <v>5155</v>
      </c>
      <c r="CS1246" s="995" t="s">
        <v>3161</v>
      </c>
      <c r="CT1246" s="995" t="s">
        <v>3162</v>
      </c>
      <c r="CU1246" s="995" t="s">
        <v>3588</v>
      </c>
      <c r="CV1246" s="999" t="s">
        <v>3589</v>
      </c>
    </row>
    <row r="1247" spans="91:100">
      <c r="CM1247" s="996"/>
      <c r="CN1247" s="995" t="s">
        <v>5156</v>
      </c>
      <c r="CO1247" s="995" t="s">
        <v>11</v>
      </c>
      <c r="CP1247" s="995" t="s">
        <v>1008</v>
      </c>
      <c r="CQ1247" s="995" t="s">
        <v>5157</v>
      </c>
      <c r="CR1247" s="995" t="s">
        <v>5157</v>
      </c>
      <c r="CS1247" s="995" t="s">
        <v>3161</v>
      </c>
      <c r="CT1247" s="995" t="s">
        <v>3162</v>
      </c>
      <c r="CU1247" s="995" t="s">
        <v>3588</v>
      </c>
      <c r="CV1247" s="999" t="s">
        <v>3589</v>
      </c>
    </row>
    <row r="1248" spans="91:100">
      <c r="CM1248" s="996"/>
      <c r="CN1248" s="995" t="s">
        <v>5158</v>
      </c>
      <c r="CO1248" s="995" t="s">
        <v>11</v>
      </c>
      <c r="CP1248" s="995" t="s">
        <v>1008</v>
      </c>
      <c r="CQ1248" s="995" t="s">
        <v>5159</v>
      </c>
      <c r="CR1248" s="995" t="s">
        <v>5159</v>
      </c>
      <c r="CS1248" s="995" t="s">
        <v>3161</v>
      </c>
      <c r="CT1248" s="995" t="s">
        <v>3162</v>
      </c>
      <c r="CU1248" s="995" t="s">
        <v>3588</v>
      </c>
      <c r="CV1248" s="999" t="s">
        <v>3589</v>
      </c>
    </row>
    <row r="1249" spans="91:100">
      <c r="CM1249" s="996"/>
      <c r="CN1249" s="995" t="s">
        <v>5160</v>
      </c>
      <c r="CO1249" s="995" t="s">
        <v>11</v>
      </c>
      <c r="CP1249" s="995" t="s">
        <v>1008</v>
      </c>
      <c r="CQ1249" s="995" t="s">
        <v>5161</v>
      </c>
      <c r="CR1249" s="995" t="s">
        <v>5161</v>
      </c>
      <c r="CS1249" s="995" t="s">
        <v>3161</v>
      </c>
      <c r="CT1249" s="995" t="s">
        <v>3162</v>
      </c>
      <c r="CU1249" s="995" t="s">
        <v>3588</v>
      </c>
      <c r="CV1249" s="999" t="s">
        <v>3589</v>
      </c>
    </row>
    <row r="1250" spans="91:100">
      <c r="CM1250" s="996"/>
      <c r="CN1250" s="995" t="s">
        <v>5162</v>
      </c>
      <c r="CO1250" s="995" t="s">
        <v>11</v>
      </c>
      <c r="CP1250" s="995" t="s">
        <v>1008</v>
      </c>
      <c r="CQ1250" s="995" t="s">
        <v>5163</v>
      </c>
      <c r="CR1250" s="995" t="s">
        <v>5163</v>
      </c>
      <c r="CS1250" s="995" t="s">
        <v>3161</v>
      </c>
      <c r="CT1250" s="995" t="s">
        <v>3162</v>
      </c>
      <c r="CU1250" s="995" t="s">
        <v>3588</v>
      </c>
      <c r="CV1250" s="999" t="s">
        <v>3589</v>
      </c>
    </row>
    <row r="1251" spans="91:100">
      <c r="CM1251" s="996"/>
      <c r="CN1251" s="995" t="s">
        <v>5164</v>
      </c>
      <c r="CO1251" s="995" t="s">
        <v>11</v>
      </c>
      <c r="CP1251" s="995" t="s">
        <v>1008</v>
      </c>
      <c r="CQ1251" s="995" t="s">
        <v>5165</v>
      </c>
      <c r="CR1251" s="995" t="s">
        <v>5165</v>
      </c>
      <c r="CS1251" s="995" t="s">
        <v>3161</v>
      </c>
      <c r="CT1251" s="995" t="s">
        <v>3162</v>
      </c>
      <c r="CU1251" s="995" t="s">
        <v>3588</v>
      </c>
      <c r="CV1251" s="999" t="s">
        <v>3589</v>
      </c>
    </row>
    <row r="1252" spans="91:100">
      <c r="CM1252" s="996"/>
      <c r="CN1252" s="995" t="s">
        <v>5166</v>
      </c>
      <c r="CO1252" s="995" t="s">
        <v>11</v>
      </c>
      <c r="CP1252" s="995" t="s">
        <v>1008</v>
      </c>
      <c r="CQ1252" s="995" t="s">
        <v>5167</v>
      </c>
      <c r="CR1252" s="995" t="s">
        <v>5167</v>
      </c>
      <c r="CS1252" s="995" t="s">
        <v>3161</v>
      </c>
      <c r="CT1252" s="995" t="s">
        <v>3162</v>
      </c>
      <c r="CU1252" s="995" t="s">
        <v>3588</v>
      </c>
      <c r="CV1252" s="999" t="s">
        <v>3589</v>
      </c>
    </row>
    <row r="1253" spans="91:100">
      <c r="CM1253" s="996"/>
      <c r="CN1253" s="995" t="s">
        <v>5168</v>
      </c>
      <c r="CO1253" s="995" t="s">
        <v>11</v>
      </c>
      <c r="CP1253" s="995" t="s">
        <v>1008</v>
      </c>
      <c r="CQ1253" s="995" t="s">
        <v>5169</v>
      </c>
      <c r="CR1253" s="995" t="s">
        <v>5169</v>
      </c>
      <c r="CS1253" s="995" t="s">
        <v>3161</v>
      </c>
      <c r="CT1253" s="995" t="s">
        <v>3162</v>
      </c>
      <c r="CU1253" s="995" t="s">
        <v>3588</v>
      </c>
      <c r="CV1253" s="999" t="s">
        <v>3589</v>
      </c>
    </row>
    <row r="1254" spans="91:100">
      <c r="CM1254" s="996"/>
      <c r="CN1254" s="995" t="s">
        <v>5170</v>
      </c>
      <c r="CO1254" s="995" t="s">
        <v>11</v>
      </c>
      <c r="CP1254" s="995" t="s">
        <v>1008</v>
      </c>
      <c r="CQ1254" s="995" t="s">
        <v>5171</v>
      </c>
      <c r="CR1254" s="995" t="s">
        <v>5171</v>
      </c>
      <c r="CS1254" s="995" t="s">
        <v>3161</v>
      </c>
      <c r="CT1254" s="995" t="s">
        <v>3162</v>
      </c>
      <c r="CU1254" s="995" t="s">
        <v>3588</v>
      </c>
      <c r="CV1254" s="999" t="s">
        <v>3589</v>
      </c>
    </row>
    <row r="1255" spans="91:100">
      <c r="CM1255" s="996"/>
      <c r="CN1255" s="995" t="s">
        <v>5172</v>
      </c>
      <c r="CO1255" s="995" t="s">
        <v>11</v>
      </c>
      <c r="CP1255" s="995" t="s">
        <v>1008</v>
      </c>
      <c r="CQ1255" s="995" t="s">
        <v>5173</v>
      </c>
      <c r="CR1255" s="995" t="s">
        <v>5173</v>
      </c>
      <c r="CS1255" s="995" t="s">
        <v>3161</v>
      </c>
      <c r="CT1255" s="995" t="s">
        <v>3162</v>
      </c>
      <c r="CU1255" s="995" t="s">
        <v>3588</v>
      </c>
      <c r="CV1255" s="999" t="s">
        <v>3589</v>
      </c>
    </row>
    <row r="1256" spans="91:100">
      <c r="CM1256" s="996"/>
      <c r="CN1256" s="995" t="s">
        <v>5174</v>
      </c>
      <c r="CO1256" s="995" t="s">
        <v>11</v>
      </c>
      <c r="CP1256" s="995" t="s">
        <v>1008</v>
      </c>
      <c r="CQ1256" s="995" t="s">
        <v>5175</v>
      </c>
      <c r="CR1256" s="995" t="s">
        <v>5175</v>
      </c>
      <c r="CS1256" s="995" t="s">
        <v>3161</v>
      </c>
      <c r="CT1256" s="995" t="s">
        <v>3162</v>
      </c>
      <c r="CU1256" s="995" t="s">
        <v>3588</v>
      </c>
      <c r="CV1256" s="999" t="s">
        <v>3589</v>
      </c>
    </row>
    <row r="1257" spans="91:100">
      <c r="CM1257" s="996"/>
      <c r="CN1257" s="995" t="s">
        <v>5176</v>
      </c>
      <c r="CO1257" s="995" t="s">
        <v>11</v>
      </c>
      <c r="CP1257" s="995" t="s">
        <v>1008</v>
      </c>
      <c r="CQ1257" s="995" t="s">
        <v>5177</v>
      </c>
      <c r="CR1257" s="995" t="s">
        <v>5177</v>
      </c>
      <c r="CS1257" s="995" t="s">
        <v>3161</v>
      </c>
      <c r="CT1257" s="995" t="s">
        <v>3162</v>
      </c>
      <c r="CU1257" s="995" t="s">
        <v>3588</v>
      </c>
      <c r="CV1257" s="999" t="s">
        <v>3589</v>
      </c>
    </row>
    <row r="1258" spans="91:100">
      <c r="CM1258" s="996"/>
      <c r="CN1258" s="995" t="s">
        <v>5178</v>
      </c>
      <c r="CO1258" s="995" t="s">
        <v>11</v>
      </c>
      <c r="CP1258" s="995" t="s">
        <v>1008</v>
      </c>
      <c r="CQ1258" s="995" t="s">
        <v>5179</v>
      </c>
      <c r="CR1258" s="995" t="s">
        <v>5179</v>
      </c>
      <c r="CS1258" s="995" t="s">
        <v>3161</v>
      </c>
      <c r="CT1258" s="995" t="s">
        <v>3162</v>
      </c>
      <c r="CU1258" s="995" t="s">
        <v>3588</v>
      </c>
      <c r="CV1258" s="999" t="s">
        <v>3589</v>
      </c>
    </row>
    <row r="1259" spans="91:100">
      <c r="CM1259" s="996"/>
      <c r="CN1259" s="995" t="s">
        <v>5180</v>
      </c>
      <c r="CO1259" s="995" t="s">
        <v>11</v>
      </c>
      <c r="CP1259" s="995" t="s">
        <v>1008</v>
      </c>
      <c r="CQ1259" s="995" t="s">
        <v>5181</v>
      </c>
      <c r="CR1259" s="995" t="s">
        <v>5181</v>
      </c>
      <c r="CS1259" s="995" t="s">
        <v>3161</v>
      </c>
      <c r="CT1259" s="995" t="s">
        <v>3162</v>
      </c>
      <c r="CU1259" s="995" t="s">
        <v>3588</v>
      </c>
      <c r="CV1259" s="999" t="s">
        <v>3589</v>
      </c>
    </row>
    <row r="1260" spans="91:100">
      <c r="CM1260" s="996"/>
      <c r="CN1260" s="995" t="s">
        <v>5182</v>
      </c>
      <c r="CO1260" s="995" t="s">
        <v>11</v>
      </c>
      <c r="CP1260" s="995" t="s">
        <v>1008</v>
      </c>
      <c r="CQ1260" s="995" t="s">
        <v>2605</v>
      </c>
      <c r="CR1260" s="995" t="s">
        <v>2605</v>
      </c>
      <c r="CS1260" s="995" t="s">
        <v>2653</v>
      </c>
      <c r="CT1260" s="995" t="s">
        <v>3670</v>
      </c>
      <c r="CU1260" s="995" t="s">
        <v>2655</v>
      </c>
      <c r="CV1260" s="999" t="s">
        <v>2656</v>
      </c>
    </row>
    <row r="1261" spans="91:100">
      <c r="CM1261" s="996"/>
      <c r="CN1261" s="995" t="s">
        <v>5183</v>
      </c>
      <c r="CO1261" s="995" t="s">
        <v>11</v>
      </c>
      <c r="CP1261" s="995" t="s">
        <v>1008</v>
      </c>
      <c r="CQ1261" s="995" t="s">
        <v>5184</v>
      </c>
      <c r="CR1261" s="995" t="s">
        <v>5184</v>
      </c>
      <c r="CS1261" s="995" t="s">
        <v>3161</v>
      </c>
      <c r="CT1261" s="995" t="s">
        <v>3162</v>
      </c>
      <c r="CU1261" s="995" t="s">
        <v>3588</v>
      </c>
      <c r="CV1261" s="999" t="s">
        <v>3589</v>
      </c>
    </row>
    <row r="1262" spans="91:100">
      <c r="CM1262" s="996"/>
      <c r="CN1262" s="995" t="s">
        <v>5185</v>
      </c>
      <c r="CO1262" s="995" t="s">
        <v>11</v>
      </c>
      <c r="CP1262" s="995" t="s">
        <v>1008</v>
      </c>
      <c r="CQ1262" s="995" t="s">
        <v>5186</v>
      </c>
      <c r="CR1262" s="995" t="s">
        <v>5186</v>
      </c>
      <c r="CS1262" s="995" t="s">
        <v>3161</v>
      </c>
      <c r="CT1262" s="995" t="s">
        <v>3162</v>
      </c>
      <c r="CU1262" s="995" t="s">
        <v>3588</v>
      </c>
      <c r="CV1262" s="999" t="s">
        <v>3589</v>
      </c>
    </row>
    <row r="1263" spans="91:100">
      <c r="CM1263" s="996"/>
      <c r="CN1263" s="995" t="s">
        <v>5187</v>
      </c>
      <c r="CO1263" s="995" t="s">
        <v>11</v>
      </c>
      <c r="CP1263" s="995" t="s">
        <v>1008</v>
      </c>
      <c r="CQ1263" s="995" t="s">
        <v>5188</v>
      </c>
      <c r="CR1263" s="995" t="s">
        <v>5188</v>
      </c>
      <c r="CS1263" s="995" t="s">
        <v>3161</v>
      </c>
      <c r="CT1263" s="995" t="s">
        <v>3162</v>
      </c>
      <c r="CU1263" s="995" t="s">
        <v>3588</v>
      </c>
      <c r="CV1263" s="999" t="s">
        <v>3589</v>
      </c>
    </row>
    <row r="1264" spans="91:100">
      <c r="CM1264" s="996"/>
      <c r="CN1264" s="995" t="s">
        <v>5189</v>
      </c>
      <c r="CO1264" s="995" t="s">
        <v>11</v>
      </c>
      <c r="CP1264" s="995" t="s">
        <v>1008</v>
      </c>
      <c r="CQ1264" s="995" t="s">
        <v>5190</v>
      </c>
      <c r="CR1264" s="995" t="s">
        <v>5190</v>
      </c>
      <c r="CS1264" s="995" t="s">
        <v>3161</v>
      </c>
      <c r="CT1264" s="995" t="s">
        <v>3162</v>
      </c>
      <c r="CU1264" s="995" t="s">
        <v>3588</v>
      </c>
      <c r="CV1264" s="999" t="s">
        <v>3589</v>
      </c>
    </row>
    <row r="1265" spans="91:100">
      <c r="CM1265" s="996"/>
      <c r="CN1265" s="995" t="s">
        <v>5191</v>
      </c>
      <c r="CO1265" s="995" t="s">
        <v>11</v>
      </c>
      <c r="CP1265" s="995" t="s">
        <v>1008</v>
      </c>
      <c r="CQ1265" s="995" t="s">
        <v>5192</v>
      </c>
      <c r="CR1265" s="995" t="s">
        <v>5192</v>
      </c>
      <c r="CS1265" s="995" t="s">
        <v>3161</v>
      </c>
      <c r="CT1265" s="995" t="s">
        <v>3162</v>
      </c>
      <c r="CU1265" s="995" t="s">
        <v>3588</v>
      </c>
      <c r="CV1265" s="999" t="s">
        <v>3589</v>
      </c>
    </row>
    <row r="1266" spans="91:100">
      <c r="CM1266" s="996"/>
      <c r="CN1266" s="995" t="s">
        <v>5193</v>
      </c>
      <c r="CO1266" s="995" t="s">
        <v>11</v>
      </c>
      <c r="CP1266" s="995" t="s">
        <v>1008</v>
      </c>
      <c r="CQ1266" s="995" t="s">
        <v>5194</v>
      </c>
      <c r="CR1266" s="995" t="s">
        <v>5194</v>
      </c>
      <c r="CS1266" s="995" t="s">
        <v>3161</v>
      </c>
      <c r="CT1266" s="995" t="s">
        <v>3162</v>
      </c>
      <c r="CU1266" s="995" t="s">
        <v>3588</v>
      </c>
      <c r="CV1266" s="999" t="s">
        <v>3589</v>
      </c>
    </row>
    <row r="1267" spans="91:100">
      <c r="CM1267" s="996"/>
      <c r="CN1267" s="995" t="s">
        <v>5195</v>
      </c>
      <c r="CO1267" s="995" t="s">
        <v>11</v>
      </c>
      <c r="CP1267" s="995" t="s">
        <v>1008</v>
      </c>
      <c r="CQ1267" s="995" t="s">
        <v>5196</v>
      </c>
      <c r="CR1267" s="995" t="s">
        <v>5196</v>
      </c>
      <c r="CS1267" s="995" t="s">
        <v>3161</v>
      </c>
      <c r="CT1267" s="995" t="s">
        <v>3162</v>
      </c>
      <c r="CU1267" s="995" t="s">
        <v>3588</v>
      </c>
      <c r="CV1267" s="999" t="s">
        <v>3589</v>
      </c>
    </row>
    <row r="1268" spans="91:100">
      <c r="CM1268" s="996"/>
      <c r="CN1268" s="995" t="s">
        <v>5197</v>
      </c>
      <c r="CO1268" s="995" t="s">
        <v>11</v>
      </c>
      <c r="CP1268" s="995" t="s">
        <v>1008</v>
      </c>
      <c r="CQ1268" s="995" t="s">
        <v>5198</v>
      </c>
      <c r="CR1268" s="995" t="s">
        <v>5198</v>
      </c>
      <c r="CS1268" s="995" t="s">
        <v>3161</v>
      </c>
      <c r="CT1268" s="995" t="s">
        <v>3162</v>
      </c>
      <c r="CU1268" s="995" t="s">
        <v>3588</v>
      </c>
      <c r="CV1268" s="999" t="s">
        <v>3589</v>
      </c>
    </row>
    <row r="1269" spans="91:100">
      <c r="CM1269" s="996"/>
      <c r="CN1269" s="995" t="s">
        <v>5199</v>
      </c>
      <c r="CO1269" s="995" t="s">
        <v>11</v>
      </c>
      <c r="CP1269" s="995" t="s">
        <v>1008</v>
      </c>
      <c r="CQ1269" s="995" t="s">
        <v>5200</v>
      </c>
      <c r="CR1269" s="995" t="s">
        <v>5200</v>
      </c>
      <c r="CS1269" s="995" t="s">
        <v>3161</v>
      </c>
      <c r="CT1269" s="995" t="s">
        <v>3162</v>
      </c>
      <c r="CU1269" s="995" t="s">
        <v>3588</v>
      </c>
      <c r="CV1269" s="999" t="s">
        <v>3589</v>
      </c>
    </row>
    <row r="1270" spans="91:100">
      <c r="CM1270" s="996"/>
      <c r="CN1270" s="995" t="s">
        <v>5201</v>
      </c>
      <c r="CO1270" s="995" t="s">
        <v>11</v>
      </c>
      <c r="CP1270" s="995" t="s">
        <v>1008</v>
      </c>
      <c r="CQ1270" s="995" t="s">
        <v>5202</v>
      </c>
      <c r="CR1270" s="995" t="s">
        <v>5202</v>
      </c>
      <c r="CS1270" s="995" t="s">
        <v>3161</v>
      </c>
      <c r="CT1270" s="995" t="s">
        <v>3162</v>
      </c>
      <c r="CU1270" s="995" t="s">
        <v>3588</v>
      </c>
      <c r="CV1270" s="999" t="s">
        <v>3589</v>
      </c>
    </row>
    <row r="1271" spans="91:100">
      <c r="CM1271" s="996"/>
      <c r="CN1271" s="995" t="s">
        <v>5203</v>
      </c>
      <c r="CO1271" s="995" t="s">
        <v>11</v>
      </c>
      <c r="CP1271" s="995" t="s">
        <v>1008</v>
      </c>
      <c r="CQ1271" s="995" t="s">
        <v>5204</v>
      </c>
      <c r="CR1271" s="995" t="s">
        <v>5204</v>
      </c>
      <c r="CS1271" s="995" t="s">
        <v>3161</v>
      </c>
      <c r="CT1271" s="995" t="s">
        <v>3162</v>
      </c>
      <c r="CU1271" s="995" t="s">
        <v>3588</v>
      </c>
      <c r="CV1271" s="999" t="s">
        <v>3589</v>
      </c>
    </row>
    <row r="1272" spans="91:100">
      <c r="CM1272" s="996"/>
      <c r="CN1272" s="995" t="s">
        <v>5205</v>
      </c>
      <c r="CO1272" s="995" t="s">
        <v>11</v>
      </c>
      <c r="CP1272" s="995" t="s">
        <v>1008</v>
      </c>
      <c r="CQ1272" s="995" t="s">
        <v>251</v>
      </c>
      <c r="CR1272" s="995" t="s">
        <v>251</v>
      </c>
      <c r="CS1272" s="995" t="s">
        <v>2653</v>
      </c>
      <c r="CT1272" s="995" t="s">
        <v>3670</v>
      </c>
      <c r="CU1272" s="995" t="s">
        <v>2655</v>
      </c>
      <c r="CV1272" s="999" t="s">
        <v>2656</v>
      </c>
    </row>
    <row r="1273" spans="91:100">
      <c r="CM1273" s="996"/>
      <c r="CN1273" s="995" t="s">
        <v>5206</v>
      </c>
      <c r="CO1273" s="995" t="s">
        <v>11</v>
      </c>
      <c r="CP1273" s="995" t="s">
        <v>1008</v>
      </c>
      <c r="CQ1273" s="995" t="s">
        <v>5207</v>
      </c>
      <c r="CR1273" s="995" t="s">
        <v>5207</v>
      </c>
      <c r="CS1273" s="995" t="s">
        <v>2724</v>
      </c>
      <c r="CT1273" s="995" t="s">
        <v>2725</v>
      </c>
      <c r="CU1273" s="995" t="s">
        <v>2655</v>
      </c>
      <c r="CV1273" s="999" t="s">
        <v>2726</v>
      </c>
    </row>
    <row r="1274" spans="91:100">
      <c r="CM1274" s="996"/>
      <c r="CN1274" s="995" t="s">
        <v>5208</v>
      </c>
      <c r="CO1274" s="995" t="s">
        <v>11</v>
      </c>
      <c r="CP1274" s="995" t="s">
        <v>1008</v>
      </c>
      <c r="CQ1274" s="995" t="s">
        <v>5209</v>
      </c>
      <c r="CR1274" s="995" t="s">
        <v>5209</v>
      </c>
      <c r="CS1274" s="995" t="s">
        <v>3161</v>
      </c>
      <c r="CT1274" s="995" t="s">
        <v>3162</v>
      </c>
      <c r="CU1274" s="995" t="s">
        <v>3588</v>
      </c>
      <c r="CV1274" s="999" t="s">
        <v>3589</v>
      </c>
    </row>
    <row r="1275" spans="91:100">
      <c r="CM1275" s="996"/>
      <c r="CN1275" s="995" t="s">
        <v>5210</v>
      </c>
      <c r="CO1275" s="995" t="s">
        <v>11</v>
      </c>
      <c r="CP1275" s="995" t="s">
        <v>1008</v>
      </c>
      <c r="CQ1275" s="995" t="s">
        <v>5211</v>
      </c>
      <c r="CR1275" s="995" t="s">
        <v>5211</v>
      </c>
      <c r="CS1275" s="995" t="s">
        <v>3161</v>
      </c>
      <c r="CT1275" s="995" t="s">
        <v>3162</v>
      </c>
      <c r="CU1275" s="995" t="s">
        <v>3588</v>
      </c>
      <c r="CV1275" s="999" t="s">
        <v>3589</v>
      </c>
    </row>
    <row r="1276" spans="91:100">
      <c r="CM1276" s="996"/>
      <c r="CN1276" s="995" t="s">
        <v>5212</v>
      </c>
      <c r="CO1276" s="995" t="s">
        <v>11</v>
      </c>
      <c r="CP1276" s="995" t="s">
        <v>1008</v>
      </c>
      <c r="CQ1276" s="995" t="s">
        <v>5213</v>
      </c>
      <c r="CR1276" s="995" t="s">
        <v>5213</v>
      </c>
      <c r="CS1276" s="995" t="s">
        <v>3161</v>
      </c>
      <c r="CT1276" s="995" t="s">
        <v>3162</v>
      </c>
      <c r="CU1276" s="995" t="s">
        <v>3588</v>
      </c>
      <c r="CV1276" s="999" t="s">
        <v>3589</v>
      </c>
    </row>
    <row r="1277" spans="91:100">
      <c r="CM1277" s="996"/>
      <c r="CN1277" s="995" t="s">
        <v>5214</v>
      </c>
      <c r="CO1277" s="995" t="s">
        <v>11</v>
      </c>
      <c r="CP1277" s="995" t="s">
        <v>1008</v>
      </c>
      <c r="CQ1277" s="995" t="s">
        <v>5215</v>
      </c>
      <c r="CR1277" s="995" t="s">
        <v>5215</v>
      </c>
      <c r="CS1277" s="995" t="s">
        <v>3161</v>
      </c>
      <c r="CT1277" s="995" t="s">
        <v>3162</v>
      </c>
      <c r="CU1277" s="995" t="s">
        <v>3588</v>
      </c>
      <c r="CV1277" s="999" t="s">
        <v>3589</v>
      </c>
    </row>
    <row r="1278" spans="91:100">
      <c r="CM1278" s="996"/>
      <c r="CN1278" s="995" t="s">
        <v>5216</v>
      </c>
      <c r="CO1278" s="995" t="s">
        <v>11</v>
      </c>
      <c r="CP1278" s="995" t="s">
        <v>1008</v>
      </c>
      <c r="CQ1278" s="995" t="s">
        <v>5217</v>
      </c>
      <c r="CR1278" s="995" t="s">
        <v>5217</v>
      </c>
      <c r="CS1278" s="995" t="s">
        <v>3161</v>
      </c>
      <c r="CT1278" s="995" t="s">
        <v>3162</v>
      </c>
      <c r="CU1278" s="995" t="s">
        <v>3588</v>
      </c>
      <c r="CV1278" s="999" t="s">
        <v>3589</v>
      </c>
    </row>
    <row r="1279" spans="91:100">
      <c r="CM1279" s="996"/>
      <c r="CN1279" s="995" t="s">
        <v>5218</v>
      </c>
      <c r="CO1279" s="995" t="s">
        <v>11</v>
      </c>
      <c r="CP1279" s="995" t="s">
        <v>1008</v>
      </c>
      <c r="CQ1279" s="995" t="s">
        <v>5219</v>
      </c>
      <c r="CR1279" s="995" t="s">
        <v>5219</v>
      </c>
      <c r="CS1279" s="995" t="s">
        <v>3161</v>
      </c>
      <c r="CT1279" s="995" t="s">
        <v>3162</v>
      </c>
      <c r="CU1279" s="995" t="s">
        <v>3588</v>
      </c>
      <c r="CV1279" s="999" t="s">
        <v>3589</v>
      </c>
    </row>
    <row r="1280" spans="91:100">
      <c r="CM1280" s="996"/>
      <c r="CN1280" s="995" t="s">
        <v>5220</v>
      </c>
      <c r="CO1280" s="995" t="s">
        <v>11</v>
      </c>
      <c r="CP1280" s="995" t="s">
        <v>1008</v>
      </c>
      <c r="CQ1280" s="995" t="s">
        <v>5221</v>
      </c>
      <c r="CR1280" s="995" t="s">
        <v>5221</v>
      </c>
      <c r="CS1280" s="995" t="s">
        <v>3161</v>
      </c>
      <c r="CT1280" s="995" t="s">
        <v>3162</v>
      </c>
      <c r="CU1280" s="995" t="s">
        <v>3588</v>
      </c>
      <c r="CV1280" s="999" t="s">
        <v>3589</v>
      </c>
    </row>
    <row r="1281" spans="91:100">
      <c r="CM1281" s="996"/>
      <c r="CN1281" s="995" t="s">
        <v>5222</v>
      </c>
      <c r="CO1281" s="995" t="s">
        <v>11</v>
      </c>
      <c r="CP1281" s="995" t="s">
        <v>1008</v>
      </c>
      <c r="CQ1281" s="995" t="s">
        <v>5223</v>
      </c>
      <c r="CR1281" s="995" t="s">
        <v>5223</v>
      </c>
      <c r="CS1281" s="995" t="s">
        <v>3161</v>
      </c>
      <c r="CT1281" s="995" t="s">
        <v>3162</v>
      </c>
      <c r="CU1281" s="995" t="s">
        <v>3588</v>
      </c>
      <c r="CV1281" s="999" t="s">
        <v>3589</v>
      </c>
    </row>
    <row r="1282" spans="91:100">
      <c r="CM1282" s="996"/>
      <c r="CN1282" s="995" t="s">
        <v>5224</v>
      </c>
      <c r="CO1282" s="995" t="s">
        <v>11</v>
      </c>
      <c r="CP1282" s="995" t="s">
        <v>1008</v>
      </c>
      <c r="CQ1282" s="995" t="s">
        <v>2609</v>
      </c>
      <c r="CR1282" s="995" t="s">
        <v>2609</v>
      </c>
      <c r="CS1282" s="995" t="s">
        <v>2653</v>
      </c>
      <c r="CT1282" s="995" t="s">
        <v>3670</v>
      </c>
      <c r="CU1282" s="995" t="s">
        <v>2655</v>
      </c>
      <c r="CV1282" s="999" t="s">
        <v>2656</v>
      </c>
    </row>
    <row r="1283" spans="91:100">
      <c r="CM1283" s="996"/>
      <c r="CN1283" s="995" t="s">
        <v>5225</v>
      </c>
      <c r="CO1283" s="995" t="s">
        <v>11</v>
      </c>
      <c r="CP1283" s="995" t="s">
        <v>1008</v>
      </c>
      <c r="CQ1283" s="995" t="s">
        <v>5226</v>
      </c>
      <c r="CR1283" s="995" t="s">
        <v>5226</v>
      </c>
      <c r="CS1283" s="995" t="s">
        <v>2653</v>
      </c>
      <c r="CT1283" s="995" t="s">
        <v>3670</v>
      </c>
      <c r="CU1283" s="995" t="s">
        <v>2655</v>
      </c>
      <c r="CV1283" s="999" t="s">
        <v>2656</v>
      </c>
    </row>
    <row r="1284" spans="91:100">
      <c r="CM1284" s="996"/>
      <c r="CN1284" s="995" t="s">
        <v>5227</v>
      </c>
      <c r="CO1284" s="995" t="s">
        <v>11</v>
      </c>
      <c r="CP1284" s="995" t="s">
        <v>1008</v>
      </c>
      <c r="CQ1284" s="995" t="s">
        <v>5228</v>
      </c>
      <c r="CR1284" s="995" t="s">
        <v>5228</v>
      </c>
      <c r="CS1284" s="995" t="s">
        <v>3161</v>
      </c>
      <c r="CT1284" s="995" t="s">
        <v>3162</v>
      </c>
      <c r="CU1284" s="995" t="s">
        <v>3588</v>
      </c>
      <c r="CV1284" s="999" t="s">
        <v>3589</v>
      </c>
    </row>
    <row r="1285" spans="91:100">
      <c r="CM1285" s="996"/>
      <c r="CN1285" s="995" t="s">
        <v>5229</v>
      </c>
      <c r="CO1285" s="995" t="s">
        <v>11</v>
      </c>
      <c r="CP1285" s="995" t="s">
        <v>1008</v>
      </c>
      <c r="CQ1285" s="995" t="s">
        <v>2610</v>
      </c>
      <c r="CR1285" s="995" t="s">
        <v>2610</v>
      </c>
      <c r="CS1285" s="995" t="s">
        <v>2653</v>
      </c>
      <c r="CT1285" s="995" t="s">
        <v>3670</v>
      </c>
      <c r="CU1285" s="995" t="s">
        <v>2655</v>
      </c>
      <c r="CV1285" s="999" t="s">
        <v>2656</v>
      </c>
    </row>
    <row r="1286" spans="91:100">
      <c r="CM1286" s="996"/>
      <c r="CN1286" s="995" t="s">
        <v>5230</v>
      </c>
      <c r="CO1286" s="995" t="s">
        <v>11</v>
      </c>
      <c r="CP1286" s="995" t="s">
        <v>1008</v>
      </c>
      <c r="CQ1286" s="995" t="s">
        <v>5231</v>
      </c>
      <c r="CR1286" s="995" t="s">
        <v>5231</v>
      </c>
      <c r="CS1286" s="995" t="s">
        <v>3161</v>
      </c>
      <c r="CT1286" s="995" t="s">
        <v>3162</v>
      </c>
      <c r="CU1286" s="995" t="s">
        <v>3588</v>
      </c>
      <c r="CV1286" s="999" t="s">
        <v>3589</v>
      </c>
    </row>
    <row r="1287" spans="91:100">
      <c r="CM1287" s="996"/>
      <c r="CN1287" s="995" t="s">
        <v>5232</v>
      </c>
      <c r="CO1287" s="995" t="s">
        <v>11</v>
      </c>
      <c r="CP1287" s="995" t="s">
        <v>1008</v>
      </c>
      <c r="CQ1287" s="995" t="s">
        <v>5233</v>
      </c>
      <c r="CR1287" s="995" t="s">
        <v>5233</v>
      </c>
      <c r="CS1287" s="995" t="s">
        <v>3161</v>
      </c>
      <c r="CT1287" s="995" t="s">
        <v>3162</v>
      </c>
      <c r="CU1287" s="995" t="s">
        <v>3588</v>
      </c>
      <c r="CV1287" s="999" t="s">
        <v>3589</v>
      </c>
    </row>
    <row r="1288" spans="91:100">
      <c r="CM1288" s="996"/>
      <c r="CN1288" s="995" t="s">
        <v>5234</v>
      </c>
      <c r="CO1288" s="995" t="s">
        <v>11</v>
      </c>
      <c r="CP1288" s="995" t="s">
        <v>1008</v>
      </c>
      <c r="CQ1288" s="995" t="s">
        <v>5235</v>
      </c>
      <c r="CR1288" s="995" t="s">
        <v>5235</v>
      </c>
      <c r="CS1288" s="995" t="s">
        <v>3161</v>
      </c>
      <c r="CT1288" s="995" t="s">
        <v>3162</v>
      </c>
      <c r="CU1288" s="995" t="s">
        <v>3588</v>
      </c>
      <c r="CV1288" s="999" t="s">
        <v>3589</v>
      </c>
    </row>
    <row r="1289" spans="91:100">
      <c r="CM1289" s="996"/>
      <c r="CN1289" s="995" t="s">
        <v>5236</v>
      </c>
      <c r="CO1289" s="995" t="s">
        <v>11</v>
      </c>
      <c r="CP1289" s="995" t="s">
        <v>1008</v>
      </c>
      <c r="CQ1289" s="995" t="s">
        <v>5237</v>
      </c>
      <c r="CR1289" s="995" t="s">
        <v>5237</v>
      </c>
      <c r="CS1289" s="995" t="s">
        <v>3161</v>
      </c>
      <c r="CT1289" s="995" t="s">
        <v>3162</v>
      </c>
      <c r="CU1289" s="995" t="s">
        <v>3588</v>
      </c>
      <c r="CV1289" s="999" t="s">
        <v>3589</v>
      </c>
    </row>
    <row r="1290" spans="91:100">
      <c r="CM1290" s="996"/>
      <c r="CN1290" s="995" t="s">
        <v>5238</v>
      </c>
      <c r="CO1290" s="995" t="s">
        <v>11</v>
      </c>
      <c r="CP1290" s="995" t="s">
        <v>1008</v>
      </c>
      <c r="CQ1290" s="995" t="s">
        <v>5239</v>
      </c>
      <c r="CR1290" s="995" t="s">
        <v>5239</v>
      </c>
      <c r="CS1290" s="995" t="s">
        <v>3161</v>
      </c>
      <c r="CT1290" s="995" t="s">
        <v>3162</v>
      </c>
      <c r="CU1290" s="995" t="s">
        <v>3588</v>
      </c>
      <c r="CV1290" s="999" t="s">
        <v>3589</v>
      </c>
    </row>
    <row r="1291" spans="91:100">
      <c r="CM1291" s="996"/>
      <c r="CN1291" s="995" t="s">
        <v>5240</v>
      </c>
      <c r="CO1291" s="995" t="s">
        <v>11</v>
      </c>
      <c r="CP1291" s="995" t="s">
        <v>1008</v>
      </c>
      <c r="CQ1291" s="995" t="s">
        <v>5241</v>
      </c>
      <c r="CR1291" s="995" t="s">
        <v>5241</v>
      </c>
      <c r="CS1291" s="995" t="s">
        <v>3161</v>
      </c>
      <c r="CT1291" s="995" t="s">
        <v>3162</v>
      </c>
      <c r="CU1291" s="995" t="s">
        <v>3588</v>
      </c>
      <c r="CV1291" s="999" t="s">
        <v>3589</v>
      </c>
    </row>
    <row r="1292" spans="91:100">
      <c r="CM1292" s="996"/>
      <c r="CN1292" s="995" t="s">
        <v>5242</v>
      </c>
      <c r="CO1292" s="995" t="s">
        <v>11</v>
      </c>
      <c r="CP1292" s="995" t="s">
        <v>1008</v>
      </c>
      <c r="CQ1292" s="995" t="s">
        <v>5243</v>
      </c>
      <c r="CR1292" s="995" t="s">
        <v>5243</v>
      </c>
      <c r="CS1292" s="995" t="s">
        <v>3161</v>
      </c>
      <c r="CT1292" s="995" t="s">
        <v>3162</v>
      </c>
      <c r="CU1292" s="995" t="s">
        <v>3588</v>
      </c>
      <c r="CV1292" s="999" t="s">
        <v>3589</v>
      </c>
    </row>
    <row r="1293" spans="91:100">
      <c r="CM1293" s="996"/>
      <c r="CN1293" s="995" t="s">
        <v>5244</v>
      </c>
      <c r="CO1293" s="995" t="s">
        <v>11</v>
      </c>
      <c r="CP1293" s="995" t="s">
        <v>1008</v>
      </c>
      <c r="CQ1293" s="995" t="s">
        <v>5245</v>
      </c>
      <c r="CR1293" s="995" t="s">
        <v>5245</v>
      </c>
      <c r="CS1293" s="995" t="s">
        <v>3161</v>
      </c>
      <c r="CT1293" s="995" t="s">
        <v>3162</v>
      </c>
      <c r="CU1293" s="995" t="s">
        <v>3588</v>
      </c>
      <c r="CV1293" s="999" t="s">
        <v>3589</v>
      </c>
    </row>
    <row r="1294" spans="91:100">
      <c r="CM1294" s="996"/>
      <c r="CN1294" s="995" t="s">
        <v>5246</v>
      </c>
      <c r="CO1294" s="995" t="s">
        <v>11</v>
      </c>
      <c r="CP1294" s="995" t="s">
        <v>1008</v>
      </c>
      <c r="CQ1294" s="995" t="s">
        <v>5247</v>
      </c>
      <c r="CR1294" s="995" t="s">
        <v>5247</v>
      </c>
      <c r="CS1294" s="995" t="s">
        <v>3161</v>
      </c>
      <c r="CT1294" s="995" t="s">
        <v>3162</v>
      </c>
      <c r="CU1294" s="995" t="s">
        <v>3588</v>
      </c>
      <c r="CV1294" s="999" t="s">
        <v>3589</v>
      </c>
    </row>
    <row r="1295" spans="91:100">
      <c r="CM1295" s="996"/>
      <c r="CN1295" s="995" t="s">
        <v>5248</v>
      </c>
      <c r="CO1295" s="995" t="s">
        <v>11</v>
      </c>
      <c r="CP1295" s="995" t="s">
        <v>1008</v>
      </c>
      <c r="CQ1295" s="995" t="s">
        <v>2611</v>
      </c>
      <c r="CR1295" s="995" t="s">
        <v>2611</v>
      </c>
      <c r="CS1295" s="995" t="s">
        <v>3161</v>
      </c>
      <c r="CT1295" s="995" t="s">
        <v>3162</v>
      </c>
      <c r="CU1295" s="995" t="s">
        <v>3588</v>
      </c>
      <c r="CV1295" s="999" t="s">
        <v>3589</v>
      </c>
    </row>
    <row r="1296" spans="91:100">
      <c r="CM1296" s="996"/>
      <c r="CN1296" s="995" t="s">
        <v>5249</v>
      </c>
      <c r="CO1296" s="995" t="s">
        <v>11</v>
      </c>
      <c r="CP1296" s="995" t="s">
        <v>1008</v>
      </c>
      <c r="CQ1296" s="995" t="s">
        <v>2612</v>
      </c>
      <c r="CR1296" s="995" t="s">
        <v>2612</v>
      </c>
      <c r="CS1296" s="995" t="s">
        <v>3161</v>
      </c>
      <c r="CT1296" s="995" t="s">
        <v>3162</v>
      </c>
      <c r="CU1296" s="995" t="s">
        <v>3588</v>
      </c>
      <c r="CV1296" s="999" t="s">
        <v>3589</v>
      </c>
    </row>
    <row r="1297" spans="91:100">
      <c r="CM1297" s="996"/>
      <c r="CN1297" s="995" t="s">
        <v>5250</v>
      </c>
      <c r="CO1297" s="995" t="s">
        <v>11</v>
      </c>
      <c r="CP1297" s="995" t="s">
        <v>1008</v>
      </c>
      <c r="CQ1297" s="995" t="s">
        <v>5251</v>
      </c>
      <c r="CR1297" s="995" t="s">
        <v>5251</v>
      </c>
      <c r="CS1297" s="995" t="s">
        <v>3161</v>
      </c>
      <c r="CT1297" s="995" t="s">
        <v>3162</v>
      </c>
      <c r="CU1297" s="995" t="s">
        <v>3588</v>
      </c>
      <c r="CV1297" s="999" t="s">
        <v>3589</v>
      </c>
    </row>
    <row r="1298" spans="91:100">
      <c r="CM1298" s="996"/>
      <c r="CN1298" s="995" t="s">
        <v>5252</v>
      </c>
      <c r="CO1298" s="995" t="s">
        <v>11</v>
      </c>
      <c r="CP1298" s="995" t="s">
        <v>1008</v>
      </c>
      <c r="CQ1298" s="995" t="s">
        <v>2613</v>
      </c>
      <c r="CR1298" s="995" t="s">
        <v>2613</v>
      </c>
      <c r="CS1298" s="995" t="s">
        <v>3161</v>
      </c>
      <c r="CT1298" s="995" t="s">
        <v>3162</v>
      </c>
      <c r="CU1298" s="995" t="s">
        <v>3588</v>
      </c>
      <c r="CV1298" s="999" t="s">
        <v>3589</v>
      </c>
    </row>
    <row r="1299" spans="91:100">
      <c r="CM1299" s="996"/>
      <c r="CN1299" s="995" t="s">
        <v>5253</v>
      </c>
      <c r="CO1299" s="995" t="s">
        <v>11</v>
      </c>
      <c r="CP1299" s="995" t="s">
        <v>1008</v>
      </c>
      <c r="CQ1299" s="995" t="s">
        <v>5254</v>
      </c>
      <c r="CR1299" s="995" t="s">
        <v>5254</v>
      </c>
      <c r="CS1299" s="995" t="s">
        <v>3161</v>
      </c>
      <c r="CT1299" s="995" t="s">
        <v>3162</v>
      </c>
      <c r="CU1299" s="995" t="s">
        <v>3588</v>
      </c>
      <c r="CV1299" s="999" t="s">
        <v>3589</v>
      </c>
    </row>
    <row r="1300" spans="91:100">
      <c r="CM1300" s="996"/>
      <c r="CN1300" s="995" t="s">
        <v>5255</v>
      </c>
      <c r="CO1300" s="995" t="s">
        <v>11</v>
      </c>
      <c r="CP1300" s="995" t="s">
        <v>1008</v>
      </c>
      <c r="CQ1300" s="995" t="s">
        <v>5256</v>
      </c>
      <c r="CR1300" s="995" t="s">
        <v>5256</v>
      </c>
      <c r="CS1300" s="995" t="s">
        <v>3161</v>
      </c>
      <c r="CT1300" s="995" t="s">
        <v>3162</v>
      </c>
      <c r="CU1300" s="995" t="s">
        <v>3588</v>
      </c>
      <c r="CV1300" s="999" t="s">
        <v>3589</v>
      </c>
    </row>
    <row r="1301" spans="91:100">
      <c r="CM1301" s="996"/>
      <c r="CN1301" s="995" t="s">
        <v>5257</v>
      </c>
      <c r="CO1301" s="995" t="s">
        <v>11</v>
      </c>
      <c r="CP1301" s="995" t="s">
        <v>1008</v>
      </c>
      <c r="CQ1301" s="995" t="s">
        <v>5258</v>
      </c>
      <c r="CR1301" s="995" t="s">
        <v>5258</v>
      </c>
      <c r="CS1301" s="995" t="s">
        <v>3161</v>
      </c>
      <c r="CT1301" s="995" t="s">
        <v>3162</v>
      </c>
      <c r="CU1301" s="995" t="s">
        <v>3588</v>
      </c>
      <c r="CV1301" s="999" t="s">
        <v>3589</v>
      </c>
    </row>
    <row r="1302" spans="91:100">
      <c r="CM1302" s="996"/>
      <c r="CN1302" s="995" t="s">
        <v>5259</v>
      </c>
      <c r="CO1302" s="995" t="s">
        <v>11</v>
      </c>
      <c r="CP1302" s="995" t="s">
        <v>1008</v>
      </c>
      <c r="CQ1302" s="995" t="s">
        <v>2614</v>
      </c>
      <c r="CR1302" s="995" t="s">
        <v>2614</v>
      </c>
      <c r="CS1302" s="995" t="s">
        <v>3161</v>
      </c>
      <c r="CT1302" s="995" t="s">
        <v>3162</v>
      </c>
      <c r="CU1302" s="995" t="s">
        <v>3588</v>
      </c>
      <c r="CV1302" s="999" t="s">
        <v>3589</v>
      </c>
    </row>
    <row r="1303" spans="91:100">
      <c r="CM1303" s="996"/>
      <c r="CN1303" s="995" t="s">
        <v>5260</v>
      </c>
      <c r="CO1303" s="995" t="s">
        <v>11</v>
      </c>
      <c r="CP1303" s="995" t="s">
        <v>1008</v>
      </c>
      <c r="CQ1303" s="995" t="s">
        <v>5261</v>
      </c>
      <c r="CR1303" s="995" t="s">
        <v>5261</v>
      </c>
      <c r="CS1303" s="995" t="s">
        <v>3161</v>
      </c>
      <c r="CT1303" s="995" t="s">
        <v>3162</v>
      </c>
      <c r="CU1303" s="995" t="s">
        <v>3588</v>
      </c>
      <c r="CV1303" s="999" t="s">
        <v>3589</v>
      </c>
    </row>
    <row r="1304" spans="91:100">
      <c r="CM1304" s="996"/>
      <c r="CN1304" s="995" t="s">
        <v>5262</v>
      </c>
      <c r="CO1304" s="995" t="s">
        <v>11</v>
      </c>
      <c r="CP1304" s="995" t="s">
        <v>1008</v>
      </c>
      <c r="CQ1304" s="995" t="s">
        <v>5263</v>
      </c>
      <c r="CR1304" s="995" t="s">
        <v>5263</v>
      </c>
      <c r="CS1304" s="995" t="s">
        <v>3161</v>
      </c>
      <c r="CT1304" s="995" t="s">
        <v>3162</v>
      </c>
      <c r="CU1304" s="995" t="s">
        <v>3588</v>
      </c>
      <c r="CV1304" s="999" t="s">
        <v>3589</v>
      </c>
    </row>
    <row r="1305" spans="91:100">
      <c r="CM1305" s="996"/>
      <c r="CN1305" s="995" t="s">
        <v>5264</v>
      </c>
      <c r="CO1305" s="995" t="s">
        <v>11</v>
      </c>
      <c r="CP1305" s="995" t="s">
        <v>1008</v>
      </c>
      <c r="CQ1305" s="995" t="s">
        <v>5265</v>
      </c>
      <c r="CR1305" s="995" t="s">
        <v>5265</v>
      </c>
      <c r="CS1305" s="995" t="s">
        <v>3161</v>
      </c>
      <c r="CT1305" s="995" t="s">
        <v>3162</v>
      </c>
      <c r="CU1305" s="995" t="s">
        <v>3588</v>
      </c>
      <c r="CV1305" s="999" t="s">
        <v>3589</v>
      </c>
    </row>
    <row r="1306" spans="91:100">
      <c r="CM1306" s="996"/>
      <c r="CN1306" s="995" t="s">
        <v>5266</v>
      </c>
      <c r="CO1306" s="995" t="s">
        <v>11</v>
      </c>
      <c r="CP1306" s="995" t="s">
        <v>1008</v>
      </c>
      <c r="CQ1306" s="995" t="s">
        <v>2615</v>
      </c>
      <c r="CR1306" s="995" t="s">
        <v>2615</v>
      </c>
      <c r="CS1306" s="995" t="s">
        <v>3161</v>
      </c>
      <c r="CT1306" s="995" t="s">
        <v>3162</v>
      </c>
      <c r="CU1306" s="995" t="s">
        <v>3588</v>
      </c>
      <c r="CV1306" s="999" t="s">
        <v>3589</v>
      </c>
    </row>
    <row r="1307" spans="91:100">
      <c r="CM1307" s="996"/>
      <c r="CN1307" s="995" t="s">
        <v>5267</v>
      </c>
      <c r="CO1307" s="995" t="s">
        <v>11</v>
      </c>
      <c r="CP1307" s="995" t="s">
        <v>1008</v>
      </c>
      <c r="CQ1307" s="995" t="s">
        <v>5268</v>
      </c>
      <c r="CR1307" s="995" t="s">
        <v>5268</v>
      </c>
      <c r="CS1307" s="995" t="s">
        <v>3161</v>
      </c>
      <c r="CT1307" s="995" t="s">
        <v>3162</v>
      </c>
      <c r="CU1307" s="995" t="s">
        <v>3588</v>
      </c>
      <c r="CV1307" s="999" t="s">
        <v>3589</v>
      </c>
    </row>
    <row r="1308" spans="91:100">
      <c r="CM1308" s="996"/>
      <c r="CN1308" s="995" t="s">
        <v>5269</v>
      </c>
      <c r="CO1308" s="995" t="s">
        <v>11</v>
      </c>
      <c r="CP1308" s="995" t="s">
        <v>1008</v>
      </c>
      <c r="CQ1308" s="995" t="s">
        <v>5270</v>
      </c>
      <c r="CR1308" s="995" t="s">
        <v>5270</v>
      </c>
      <c r="CS1308" s="995" t="s">
        <v>3161</v>
      </c>
      <c r="CT1308" s="995" t="s">
        <v>3162</v>
      </c>
      <c r="CU1308" s="995" t="s">
        <v>3588</v>
      </c>
      <c r="CV1308" s="999" t="s">
        <v>3589</v>
      </c>
    </row>
    <row r="1309" spans="91:100">
      <c r="CM1309" s="996"/>
      <c r="CN1309" s="995" t="s">
        <v>5271</v>
      </c>
      <c r="CO1309" s="995" t="s">
        <v>11</v>
      </c>
      <c r="CP1309" s="995" t="s">
        <v>1008</v>
      </c>
      <c r="CQ1309" s="995" t="s">
        <v>5272</v>
      </c>
      <c r="CR1309" s="995" t="s">
        <v>5272</v>
      </c>
      <c r="CS1309" s="995" t="s">
        <v>3161</v>
      </c>
      <c r="CT1309" s="995" t="s">
        <v>3162</v>
      </c>
      <c r="CU1309" s="995" t="s">
        <v>3588</v>
      </c>
      <c r="CV1309" s="999" t="s">
        <v>3589</v>
      </c>
    </row>
    <row r="1310" spans="91:100">
      <c r="CM1310" s="996"/>
      <c r="CN1310" s="995" t="s">
        <v>5273</v>
      </c>
      <c r="CO1310" s="995" t="s">
        <v>11</v>
      </c>
      <c r="CP1310" s="995" t="s">
        <v>1008</v>
      </c>
      <c r="CQ1310" s="995" t="s">
        <v>5274</v>
      </c>
      <c r="CR1310" s="995" t="s">
        <v>5274</v>
      </c>
      <c r="CS1310" s="995" t="s">
        <v>3161</v>
      </c>
      <c r="CT1310" s="995" t="s">
        <v>3162</v>
      </c>
      <c r="CU1310" s="995" t="s">
        <v>3588</v>
      </c>
      <c r="CV1310" s="999" t="s">
        <v>3589</v>
      </c>
    </row>
    <row r="1311" spans="91:100">
      <c r="CM1311" s="996"/>
      <c r="CN1311" s="995" t="s">
        <v>5275</v>
      </c>
      <c r="CO1311" s="995" t="s">
        <v>11</v>
      </c>
      <c r="CP1311" s="995" t="s">
        <v>1008</v>
      </c>
      <c r="CQ1311" s="995" t="s">
        <v>5276</v>
      </c>
      <c r="CR1311" s="995" t="s">
        <v>5276</v>
      </c>
      <c r="CS1311" s="995" t="s">
        <v>3161</v>
      </c>
      <c r="CT1311" s="995" t="s">
        <v>3162</v>
      </c>
      <c r="CU1311" s="995" t="s">
        <v>3588</v>
      </c>
      <c r="CV1311" s="999" t="s">
        <v>3589</v>
      </c>
    </row>
    <row r="1312" spans="91:100">
      <c r="CM1312" s="996"/>
      <c r="CN1312" s="995" t="s">
        <v>5277</v>
      </c>
      <c r="CO1312" s="995" t="s">
        <v>11</v>
      </c>
      <c r="CP1312" s="995" t="s">
        <v>1008</v>
      </c>
      <c r="CQ1312" s="995" t="s">
        <v>5278</v>
      </c>
      <c r="CR1312" s="995" t="s">
        <v>5278</v>
      </c>
      <c r="CS1312" s="995" t="s">
        <v>3161</v>
      </c>
      <c r="CT1312" s="995" t="s">
        <v>3162</v>
      </c>
      <c r="CU1312" s="995" t="s">
        <v>3588</v>
      </c>
      <c r="CV1312" s="999" t="s">
        <v>3589</v>
      </c>
    </row>
    <row r="1313" spans="91:100">
      <c r="CM1313" s="996"/>
      <c r="CN1313" s="995" t="s">
        <v>5279</v>
      </c>
      <c r="CO1313" s="995" t="s">
        <v>11</v>
      </c>
      <c r="CP1313" s="995" t="s">
        <v>1008</v>
      </c>
      <c r="CQ1313" s="995" t="s">
        <v>5280</v>
      </c>
      <c r="CR1313" s="995" t="s">
        <v>5280</v>
      </c>
      <c r="CS1313" s="995" t="s">
        <v>3161</v>
      </c>
      <c r="CT1313" s="995" t="s">
        <v>3162</v>
      </c>
      <c r="CU1313" s="995" t="s">
        <v>3588</v>
      </c>
      <c r="CV1313" s="999" t="s">
        <v>3589</v>
      </c>
    </row>
    <row r="1314" spans="91:100">
      <c r="CM1314" s="996"/>
      <c r="CN1314" s="995" t="s">
        <v>5281</v>
      </c>
      <c r="CO1314" s="995" t="s">
        <v>11</v>
      </c>
      <c r="CP1314" s="995" t="s">
        <v>1008</v>
      </c>
      <c r="CQ1314" s="995" t="s">
        <v>5282</v>
      </c>
      <c r="CR1314" s="995" t="s">
        <v>5282</v>
      </c>
      <c r="CS1314" s="995" t="s">
        <v>2724</v>
      </c>
      <c r="CT1314" s="995" t="s">
        <v>2725</v>
      </c>
      <c r="CU1314" s="995" t="s">
        <v>2655</v>
      </c>
      <c r="CV1314" s="999" t="s">
        <v>2726</v>
      </c>
    </row>
    <row r="1315" spans="91:100">
      <c r="CM1315" s="996"/>
      <c r="CN1315" s="995" t="s">
        <v>5283</v>
      </c>
      <c r="CO1315" s="995" t="s">
        <v>11</v>
      </c>
      <c r="CP1315" s="995" t="s">
        <v>1008</v>
      </c>
      <c r="CQ1315" s="995" t="s">
        <v>199</v>
      </c>
      <c r="CR1315" s="995" t="s">
        <v>199</v>
      </c>
      <c r="CS1315" s="995" t="s">
        <v>3161</v>
      </c>
      <c r="CT1315" s="995" t="s">
        <v>3162</v>
      </c>
      <c r="CU1315" s="995" t="s">
        <v>3588</v>
      </c>
      <c r="CV1315" s="999" t="s">
        <v>3589</v>
      </c>
    </row>
    <row r="1316" spans="91:100">
      <c r="CM1316" s="996"/>
      <c r="CN1316" s="995" t="s">
        <v>5284</v>
      </c>
      <c r="CO1316" s="995" t="s">
        <v>11</v>
      </c>
      <c r="CP1316" s="995" t="s">
        <v>1008</v>
      </c>
      <c r="CQ1316" s="995" t="s">
        <v>5285</v>
      </c>
      <c r="CR1316" s="995" t="s">
        <v>5285</v>
      </c>
      <c r="CS1316" s="995" t="s">
        <v>3161</v>
      </c>
      <c r="CT1316" s="995" t="s">
        <v>3162</v>
      </c>
      <c r="CU1316" s="995" t="s">
        <v>3588</v>
      </c>
      <c r="CV1316" s="999" t="s">
        <v>3589</v>
      </c>
    </row>
    <row r="1317" spans="91:100">
      <c r="CM1317" s="996"/>
      <c r="CN1317" s="995" t="s">
        <v>5286</v>
      </c>
      <c r="CO1317" s="995" t="s">
        <v>11</v>
      </c>
      <c r="CP1317" s="995" t="s">
        <v>1008</v>
      </c>
      <c r="CQ1317" s="995" t="s">
        <v>619</v>
      </c>
      <c r="CR1317" s="995" t="s">
        <v>619</v>
      </c>
      <c r="CS1317" s="995" t="s">
        <v>2724</v>
      </c>
      <c r="CT1317" s="995" t="s">
        <v>2725</v>
      </c>
      <c r="CU1317" s="995" t="s">
        <v>2655</v>
      </c>
      <c r="CV1317" s="999" t="s">
        <v>2726</v>
      </c>
    </row>
    <row r="1318" spans="91:100">
      <c r="CM1318" s="996"/>
      <c r="CN1318" s="995" t="s">
        <v>5287</v>
      </c>
      <c r="CO1318" s="995" t="s">
        <v>11</v>
      </c>
      <c r="CP1318" s="995" t="s">
        <v>1008</v>
      </c>
      <c r="CQ1318" s="995" t="s">
        <v>2617</v>
      </c>
      <c r="CR1318" s="995" t="s">
        <v>2617</v>
      </c>
      <c r="CS1318" s="995" t="s">
        <v>3161</v>
      </c>
      <c r="CT1318" s="995" t="s">
        <v>3162</v>
      </c>
      <c r="CU1318" s="995" t="s">
        <v>3588</v>
      </c>
      <c r="CV1318" s="999" t="s">
        <v>3589</v>
      </c>
    </row>
    <row r="1319" spans="91:100">
      <c r="CM1319" s="996"/>
      <c r="CN1319" s="995" t="s">
        <v>5288</v>
      </c>
      <c r="CO1319" s="995" t="s">
        <v>11</v>
      </c>
      <c r="CP1319" s="995" t="s">
        <v>1008</v>
      </c>
      <c r="CQ1319" s="995" t="s">
        <v>5289</v>
      </c>
      <c r="CR1319" s="995" t="s">
        <v>5289</v>
      </c>
      <c r="CS1319" s="995" t="s">
        <v>3161</v>
      </c>
      <c r="CT1319" s="995" t="s">
        <v>3162</v>
      </c>
      <c r="CU1319" s="995" t="s">
        <v>3588</v>
      </c>
      <c r="CV1319" s="999" t="s">
        <v>3589</v>
      </c>
    </row>
    <row r="1320" spans="91:100">
      <c r="CM1320" s="996"/>
      <c r="CN1320" s="995" t="s">
        <v>5290</v>
      </c>
      <c r="CO1320" s="995" t="s">
        <v>11</v>
      </c>
      <c r="CP1320" s="995" t="s">
        <v>1008</v>
      </c>
      <c r="CQ1320" s="995" t="s">
        <v>5291</v>
      </c>
      <c r="CR1320" s="995" t="s">
        <v>5291</v>
      </c>
      <c r="CS1320" s="995" t="s">
        <v>3161</v>
      </c>
      <c r="CT1320" s="995" t="s">
        <v>3162</v>
      </c>
      <c r="CU1320" s="995" t="s">
        <v>3588</v>
      </c>
      <c r="CV1320" s="999" t="s">
        <v>3589</v>
      </c>
    </row>
    <row r="1321" spans="91:100">
      <c r="CM1321" s="996"/>
      <c r="CN1321" s="995" t="s">
        <v>5292</v>
      </c>
      <c r="CO1321" s="995" t="s">
        <v>11</v>
      </c>
      <c r="CP1321" s="995" t="s">
        <v>1008</v>
      </c>
      <c r="CQ1321" s="995" t="s">
        <v>5293</v>
      </c>
      <c r="CR1321" s="995" t="s">
        <v>5293</v>
      </c>
      <c r="CS1321" s="995" t="s">
        <v>3161</v>
      </c>
      <c r="CT1321" s="995" t="s">
        <v>3162</v>
      </c>
      <c r="CU1321" s="995" t="s">
        <v>3588</v>
      </c>
      <c r="CV1321" s="999" t="s">
        <v>3589</v>
      </c>
    </row>
    <row r="1322" spans="91:100">
      <c r="CM1322" s="996"/>
      <c r="CN1322" s="995" t="s">
        <v>5294</v>
      </c>
      <c r="CO1322" s="995" t="s">
        <v>11</v>
      </c>
      <c r="CP1322" s="995" t="s">
        <v>1008</v>
      </c>
      <c r="CQ1322" s="995" t="s">
        <v>5295</v>
      </c>
      <c r="CR1322" s="995" t="s">
        <v>5295</v>
      </c>
      <c r="CS1322" s="995" t="s">
        <v>3161</v>
      </c>
      <c r="CT1322" s="995" t="s">
        <v>3162</v>
      </c>
      <c r="CU1322" s="995" t="s">
        <v>3588</v>
      </c>
      <c r="CV1322" s="999" t="s">
        <v>3589</v>
      </c>
    </row>
    <row r="1323" spans="91:100">
      <c r="CM1323" s="996"/>
      <c r="CN1323" s="995" t="s">
        <v>5296</v>
      </c>
      <c r="CO1323" s="995" t="s">
        <v>11</v>
      </c>
      <c r="CP1323" s="995" t="s">
        <v>1008</v>
      </c>
      <c r="CQ1323" s="995" t="s">
        <v>5297</v>
      </c>
      <c r="CR1323" s="995" t="s">
        <v>5297</v>
      </c>
      <c r="CS1323" s="995" t="s">
        <v>3161</v>
      </c>
      <c r="CT1323" s="995" t="s">
        <v>3162</v>
      </c>
      <c r="CU1323" s="995" t="s">
        <v>3588</v>
      </c>
      <c r="CV1323" s="999" t="s">
        <v>3589</v>
      </c>
    </row>
    <row r="1324" spans="91:100">
      <c r="CM1324" s="996"/>
      <c r="CN1324" s="995" t="s">
        <v>5298</v>
      </c>
      <c r="CO1324" s="995" t="s">
        <v>11</v>
      </c>
      <c r="CP1324" s="995" t="s">
        <v>1008</v>
      </c>
      <c r="CQ1324" s="995" t="s">
        <v>5299</v>
      </c>
      <c r="CR1324" s="995" t="s">
        <v>5299</v>
      </c>
      <c r="CS1324" s="995" t="s">
        <v>3161</v>
      </c>
      <c r="CT1324" s="995" t="s">
        <v>3162</v>
      </c>
      <c r="CU1324" s="995" t="s">
        <v>3588</v>
      </c>
      <c r="CV1324" s="999" t="s">
        <v>3589</v>
      </c>
    </row>
    <row r="1325" spans="91:100">
      <c r="CM1325" s="996"/>
      <c r="CN1325" s="995" t="s">
        <v>5300</v>
      </c>
      <c r="CO1325" s="995" t="s">
        <v>11</v>
      </c>
      <c r="CP1325" s="995" t="s">
        <v>1008</v>
      </c>
      <c r="CQ1325" s="995" t="s">
        <v>5301</v>
      </c>
      <c r="CR1325" s="995" t="s">
        <v>5301</v>
      </c>
      <c r="CS1325" s="995" t="s">
        <v>3161</v>
      </c>
      <c r="CT1325" s="995" t="s">
        <v>3162</v>
      </c>
      <c r="CU1325" s="995" t="s">
        <v>3588</v>
      </c>
      <c r="CV1325" s="999" t="s">
        <v>3589</v>
      </c>
    </row>
    <row r="1326" spans="91:100">
      <c r="CM1326" s="996"/>
      <c r="CN1326" s="995" t="s">
        <v>5302</v>
      </c>
      <c r="CO1326" s="995" t="s">
        <v>11</v>
      </c>
      <c r="CP1326" s="995" t="s">
        <v>1008</v>
      </c>
      <c r="CQ1326" s="995" t="s">
        <v>5303</v>
      </c>
      <c r="CR1326" s="995" t="s">
        <v>5303</v>
      </c>
      <c r="CS1326" s="995" t="s">
        <v>3161</v>
      </c>
      <c r="CT1326" s="995" t="s">
        <v>3162</v>
      </c>
      <c r="CU1326" s="995" t="s">
        <v>3588</v>
      </c>
      <c r="CV1326" s="999" t="s">
        <v>3589</v>
      </c>
    </row>
    <row r="1327" spans="91:100">
      <c r="CM1327" s="996"/>
      <c r="CN1327" s="995" t="s">
        <v>5304</v>
      </c>
      <c r="CO1327" s="995" t="s">
        <v>11</v>
      </c>
      <c r="CP1327" s="995" t="s">
        <v>1008</v>
      </c>
      <c r="CQ1327" s="995" t="s">
        <v>5305</v>
      </c>
      <c r="CR1327" s="995" t="s">
        <v>5305</v>
      </c>
      <c r="CS1327" s="995" t="s">
        <v>3161</v>
      </c>
      <c r="CT1327" s="995" t="s">
        <v>3162</v>
      </c>
      <c r="CU1327" s="995" t="s">
        <v>3588</v>
      </c>
      <c r="CV1327" s="999" t="s">
        <v>3589</v>
      </c>
    </row>
    <row r="1328" spans="91:100">
      <c r="CM1328" s="996"/>
      <c r="CN1328" s="995" t="s">
        <v>5306</v>
      </c>
      <c r="CO1328" s="995" t="s">
        <v>11</v>
      </c>
      <c r="CP1328" s="995" t="s">
        <v>1008</v>
      </c>
      <c r="CQ1328" s="995" t="s">
        <v>5307</v>
      </c>
      <c r="CR1328" s="995" t="s">
        <v>5307</v>
      </c>
      <c r="CS1328" s="995" t="s">
        <v>3161</v>
      </c>
      <c r="CT1328" s="995" t="s">
        <v>3162</v>
      </c>
      <c r="CU1328" s="995" t="s">
        <v>3588</v>
      </c>
      <c r="CV1328" s="999" t="s">
        <v>3589</v>
      </c>
    </row>
    <row r="1329" spans="91:100">
      <c r="CM1329" s="996"/>
      <c r="CN1329" s="995" t="s">
        <v>5308</v>
      </c>
      <c r="CO1329" s="995" t="s">
        <v>11</v>
      </c>
      <c r="CP1329" s="995" t="s">
        <v>1008</v>
      </c>
      <c r="CQ1329" s="995" t="s">
        <v>5309</v>
      </c>
      <c r="CR1329" s="995" t="s">
        <v>5309</v>
      </c>
      <c r="CS1329" s="995" t="s">
        <v>3161</v>
      </c>
      <c r="CT1329" s="995" t="s">
        <v>3162</v>
      </c>
      <c r="CU1329" s="995" t="s">
        <v>3588</v>
      </c>
      <c r="CV1329" s="999" t="s">
        <v>3589</v>
      </c>
    </row>
    <row r="1330" spans="91:100">
      <c r="CM1330" s="996"/>
      <c r="CN1330" s="995" t="s">
        <v>5310</v>
      </c>
      <c r="CO1330" s="995" t="s">
        <v>11</v>
      </c>
      <c r="CP1330" s="995" t="s">
        <v>1008</v>
      </c>
      <c r="CQ1330" s="995" t="s">
        <v>5311</v>
      </c>
      <c r="CR1330" s="995" t="s">
        <v>5311</v>
      </c>
      <c r="CS1330" s="995" t="s">
        <v>3161</v>
      </c>
      <c r="CT1330" s="995" t="s">
        <v>3162</v>
      </c>
      <c r="CU1330" s="995" t="s">
        <v>3588</v>
      </c>
      <c r="CV1330" s="999" t="s">
        <v>3589</v>
      </c>
    </row>
    <row r="1331" spans="91:100">
      <c r="CM1331" s="996"/>
      <c r="CN1331" s="995" t="s">
        <v>5312</v>
      </c>
      <c r="CO1331" s="995" t="s">
        <v>11</v>
      </c>
      <c r="CP1331" s="995" t="s">
        <v>1008</v>
      </c>
      <c r="CQ1331" s="995" t="s">
        <v>5313</v>
      </c>
      <c r="CR1331" s="995" t="s">
        <v>5313</v>
      </c>
      <c r="CS1331" s="995" t="s">
        <v>3161</v>
      </c>
      <c r="CT1331" s="995" t="s">
        <v>3162</v>
      </c>
      <c r="CU1331" s="995" t="s">
        <v>3588</v>
      </c>
      <c r="CV1331" s="999" t="s">
        <v>3589</v>
      </c>
    </row>
    <row r="1332" spans="91:100">
      <c r="CM1332" s="996"/>
      <c r="CN1332" s="995" t="s">
        <v>5314</v>
      </c>
      <c r="CO1332" s="995" t="s">
        <v>11</v>
      </c>
      <c r="CP1332" s="995" t="s">
        <v>1008</v>
      </c>
      <c r="CQ1332" s="995" t="s">
        <v>5315</v>
      </c>
      <c r="CR1332" s="995" t="s">
        <v>5315</v>
      </c>
      <c r="CS1332" s="995" t="s">
        <v>3161</v>
      </c>
      <c r="CT1332" s="995" t="s">
        <v>3162</v>
      </c>
      <c r="CU1332" s="995" t="s">
        <v>3588</v>
      </c>
      <c r="CV1332" s="999" t="s">
        <v>3589</v>
      </c>
    </row>
    <row r="1333" spans="91:100">
      <c r="CM1333" s="996"/>
      <c r="CN1333" s="995" t="s">
        <v>5316</v>
      </c>
      <c r="CO1333" s="995" t="s">
        <v>11</v>
      </c>
      <c r="CP1333" s="995" t="s">
        <v>1008</v>
      </c>
      <c r="CQ1333" s="995" t="s">
        <v>5317</v>
      </c>
      <c r="CR1333" s="995" t="s">
        <v>5317</v>
      </c>
      <c r="CS1333" s="995" t="s">
        <v>3161</v>
      </c>
      <c r="CT1333" s="995" t="s">
        <v>3162</v>
      </c>
      <c r="CU1333" s="995" t="s">
        <v>3588</v>
      </c>
      <c r="CV1333" s="999" t="s">
        <v>3589</v>
      </c>
    </row>
    <row r="1334" spans="91:100">
      <c r="CM1334" s="996"/>
      <c r="CN1334" s="995" t="s">
        <v>5318</v>
      </c>
      <c r="CO1334" s="995" t="s">
        <v>11</v>
      </c>
      <c r="CP1334" s="995" t="s">
        <v>1008</v>
      </c>
      <c r="CQ1334" s="995" t="s">
        <v>5319</v>
      </c>
      <c r="CR1334" s="995" t="s">
        <v>5319</v>
      </c>
      <c r="CS1334" s="995" t="s">
        <v>3161</v>
      </c>
      <c r="CT1334" s="995" t="s">
        <v>3162</v>
      </c>
      <c r="CU1334" s="995" t="s">
        <v>3588</v>
      </c>
      <c r="CV1334" s="999" t="s">
        <v>3589</v>
      </c>
    </row>
    <row r="1335" spans="91:100">
      <c r="CM1335" s="996"/>
      <c r="CN1335" s="995" t="s">
        <v>5320</v>
      </c>
      <c r="CO1335" s="995" t="s">
        <v>11</v>
      </c>
      <c r="CP1335" s="995" t="s">
        <v>1008</v>
      </c>
      <c r="CQ1335" s="995" t="s">
        <v>5321</v>
      </c>
      <c r="CR1335" s="995" t="s">
        <v>5321</v>
      </c>
      <c r="CS1335" s="995" t="s">
        <v>3161</v>
      </c>
      <c r="CT1335" s="995" t="s">
        <v>3162</v>
      </c>
      <c r="CU1335" s="995" t="s">
        <v>3588</v>
      </c>
      <c r="CV1335" s="999" t="s">
        <v>3589</v>
      </c>
    </row>
    <row r="1336" spans="91:100">
      <c r="CM1336" s="996"/>
      <c r="CN1336" s="995" t="s">
        <v>5322</v>
      </c>
      <c r="CO1336" s="995" t="s">
        <v>11</v>
      </c>
      <c r="CP1336" s="995" t="s">
        <v>1008</v>
      </c>
      <c r="CQ1336" s="995" t="s">
        <v>5323</v>
      </c>
      <c r="CR1336" s="995" t="s">
        <v>5323</v>
      </c>
      <c r="CS1336" s="995" t="s">
        <v>3161</v>
      </c>
      <c r="CT1336" s="995" t="s">
        <v>3162</v>
      </c>
      <c r="CU1336" s="995" t="s">
        <v>3588</v>
      </c>
      <c r="CV1336" s="999" t="s">
        <v>3589</v>
      </c>
    </row>
    <row r="1337" spans="91:100">
      <c r="CM1337" s="996"/>
      <c r="CN1337" s="995" t="s">
        <v>5324</v>
      </c>
      <c r="CO1337" s="995" t="s">
        <v>11</v>
      </c>
      <c r="CP1337" s="995" t="s">
        <v>1008</v>
      </c>
      <c r="CQ1337" s="995" t="s">
        <v>5325</v>
      </c>
      <c r="CR1337" s="995" t="s">
        <v>5325</v>
      </c>
      <c r="CS1337" s="995" t="s">
        <v>3161</v>
      </c>
      <c r="CT1337" s="995" t="s">
        <v>3162</v>
      </c>
      <c r="CU1337" s="995" t="s">
        <v>3588</v>
      </c>
      <c r="CV1337" s="999" t="s">
        <v>3589</v>
      </c>
    </row>
    <row r="1338" spans="91:100">
      <c r="CM1338" s="996"/>
      <c r="CN1338" s="995" t="s">
        <v>5326</v>
      </c>
      <c r="CO1338" s="995" t="s">
        <v>11</v>
      </c>
      <c r="CP1338" s="995" t="s">
        <v>1008</v>
      </c>
      <c r="CQ1338" s="995" t="s">
        <v>5327</v>
      </c>
      <c r="CR1338" s="995" t="s">
        <v>5327</v>
      </c>
      <c r="CS1338" s="995" t="s">
        <v>3161</v>
      </c>
      <c r="CT1338" s="995" t="s">
        <v>3162</v>
      </c>
      <c r="CU1338" s="995" t="s">
        <v>3588</v>
      </c>
      <c r="CV1338" s="999" t="s">
        <v>3589</v>
      </c>
    </row>
    <row r="1339" spans="91:100">
      <c r="CM1339" s="996"/>
      <c r="CN1339" s="995" t="s">
        <v>5328</v>
      </c>
      <c r="CO1339" s="995" t="s">
        <v>11</v>
      </c>
      <c r="CP1339" s="995" t="s">
        <v>1008</v>
      </c>
      <c r="CQ1339" s="995" t="s">
        <v>5329</v>
      </c>
      <c r="CR1339" s="995" t="s">
        <v>5329</v>
      </c>
      <c r="CS1339" s="995" t="s">
        <v>3161</v>
      </c>
      <c r="CT1339" s="995" t="s">
        <v>3162</v>
      </c>
      <c r="CU1339" s="995" t="s">
        <v>3588</v>
      </c>
      <c r="CV1339" s="999" t="s">
        <v>3589</v>
      </c>
    </row>
    <row r="1340" spans="91:100">
      <c r="CM1340" s="996"/>
      <c r="CN1340" s="995" t="s">
        <v>5330</v>
      </c>
      <c r="CO1340" s="995" t="s">
        <v>11</v>
      </c>
      <c r="CP1340" s="995" t="s">
        <v>1008</v>
      </c>
      <c r="CQ1340" s="995" t="s">
        <v>5331</v>
      </c>
      <c r="CR1340" s="995" t="s">
        <v>5331</v>
      </c>
      <c r="CS1340" s="995" t="s">
        <v>3161</v>
      </c>
      <c r="CT1340" s="995" t="s">
        <v>3162</v>
      </c>
      <c r="CU1340" s="995" t="s">
        <v>3588</v>
      </c>
      <c r="CV1340" s="999" t="s">
        <v>3589</v>
      </c>
    </row>
    <row r="1341" spans="91:100">
      <c r="CM1341" s="996"/>
      <c r="CN1341" s="995" t="s">
        <v>5332</v>
      </c>
      <c r="CO1341" s="995" t="s">
        <v>11</v>
      </c>
      <c r="CP1341" s="995" t="s">
        <v>1008</v>
      </c>
      <c r="CQ1341" s="995" t="s">
        <v>5333</v>
      </c>
      <c r="CR1341" s="995" t="s">
        <v>5333</v>
      </c>
      <c r="CS1341" s="995" t="s">
        <v>3161</v>
      </c>
      <c r="CT1341" s="995" t="s">
        <v>3162</v>
      </c>
      <c r="CU1341" s="995" t="s">
        <v>3588</v>
      </c>
      <c r="CV1341" s="999" t="s">
        <v>3589</v>
      </c>
    </row>
    <row r="1342" spans="91:100">
      <c r="CM1342" s="996"/>
      <c r="CN1342" s="995" t="s">
        <v>5334</v>
      </c>
      <c r="CO1342" s="995" t="s">
        <v>11</v>
      </c>
      <c r="CP1342" s="995" t="s">
        <v>1008</v>
      </c>
      <c r="CQ1342" s="995" t="s">
        <v>5335</v>
      </c>
      <c r="CR1342" s="995" t="s">
        <v>5335</v>
      </c>
      <c r="CS1342" s="995" t="s">
        <v>3161</v>
      </c>
      <c r="CT1342" s="995" t="s">
        <v>3162</v>
      </c>
      <c r="CU1342" s="995" t="s">
        <v>3588</v>
      </c>
      <c r="CV1342" s="999" t="s">
        <v>3589</v>
      </c>
    </row>
    <row r="1343" spans="91:100">
      <c r="CM1343" s="996"/>
      <c r="CN1343" s="995" t="s">
        <v>5336</v>
      </c>
      <c r="CO1343" s="995" t="s">
        <v>11</v>
      </c>
      <c r="CP1343" s="995" t="s">
        <v>1008</v>
      </c>
      <c r="CQ1343" s="995" t="s">
        <v>5337</v>
      </c>
      <c r="CR1343" s="995" t="s">
        <v>5337</v>
      </c>
      <c r="CS1343" s="995" t="s">
        <v>3161</v>
      </c>
      <c r="CT1343" s="995" t="s">
        <v>3162</v>
      </c>
      <c r="CU1343" s="995" t="s">
        <v>3588</v>
      </c>
      <c r="CV1343" s="999" t="s">
        <v>3589</v>
      </c>
    </row>
    <row r="1344" spans="91:100">
      <c r="CM1344" s="996"/>
      <c r="CN1344" s="995" t="s">
        <v>5338</v>
      </c>
      <c r="CO1344" s="995" t="s">
        <v>11</v>
      </c>
      <c r="CP1344" s="995" t="s">
        <v>1008</v>
      </c>
      <c r="CQ1344" s="995" t="s">
        <v>5339</v>
      </c>
      <c r="CR1344" s="995" t="s">
        <v>5339</v>
      </c>
      <c r="CS1344" s="995" t="s">
        <v>3161</v>
      </c>
      <c r="CT1344" s="995" t="s">
        <v>3162</v>
      </c>
      <c r="CU1344" s="995" t="s">
        <v>3588</v>
      </c>
      <c r="CV1344" s="999" t="s">
        <v>3589</v>
      </c>
    </row>
    <row r="1345" spans="91:100">
      <c r="CM1345" s="996"/>
      <c r="CN1345" s="995" t="s">
        <v>5340</v>
      </c>
      <c r="CO1345" s="995" t="s">
        <v>11</v>
      </c>
      <c r="CP1345" s="995" t="s">
        <v>1008</v>
      </c>
      <c r="CQ1345" s="995" t="s">
        <v>5341</v>
      </c>
      <c r="CR1345" s="995" t="s">
        <v>5341</v>
      </c>
      <c r="CS1345" s="995" t="s">
        <v>3161</v>
      </c>
      <c r="CT1345" s="995" t="s">
        <v>3162</v>
      </c>
      <c r="CU1345" s="995" t="s">
        <v>3588</v>
      </c>
      <c r="CV1345" s="999" t="s">
        <v>3589</v>
      </c>
    </row>
    <row r="1346" spans="91:100">
      <c r="CM1346" s="996"/>
      <c r="CN1346" s="995" t="s">
        <v>5342</v>
      </c>
      <c r="CO1346" s="995" t="s">
        <v>11</v>
      </c>
      <c r="CP1346" s="995" t="s">
        <v>1008</v>
      </c>
      <c r="CQ1346" s="995" t="s">
        <v>5343</v>
      </c>
      <c r="CR1346" s="995" t="s">
        <v>5343</v>
      </c>
      <c r="CS1346" s="995" t="s">
        <v>3161</v>
      </c>
      <c r="CT1346" s="995" t="s">
        <v>3162</v>
      </c>
      <c r="CU1346" s="995" t="s">
        <v>3588</v>
      </c>
      <c r="CV1346" s="999" t="s">
        <v>3589</v>
      </c>
    </row>
    <row r="1347" spans="91:100">
      <c r="CM1347" s="996"/>
      <c r="CN1347" s="995" t="s">
        <v>5344</v>
      </c>
      <c r="CO1347" s="995" t="s">
        <v>11</v>
      </c>
      <c r="CP1347" s="995" t="s">
        <v>1008</v>
      </c>
      <c r="CQ1347" s="995" t="s">
        <v>5345</v>
      </c>
      <c r="CR1347" s="995" t="s">
        <v>5345</v>
      </c>
      <c r="CS1347" s="995" t="s">
        <v>3161</v>
      </c>
      <c r="CT1347" s="995" t="s">
        <v>3162</v>
      </c>
      <c r="CU1347" s="995" t="s">
        <v>3588</v>
      </c>
      <c r="CV1347" s="999" t="s">
        <v>3589</v>
      </c>
    </row>
    <row r="1348" spans="91:100">
      <c r="CM1348" s="996"/>
      <c r="CN1348" s="995" t="s">
        <v>5346</v>
      </c>
      <c r="CO1348" s="995" t="s">
        <v>11</v>
      </c>
      <c r="CP1348" s="995" t="s">
        <v>1008</v>
      </c>
      <c r="CQ1348" s="995" t="s">
        <v>5347</v>
      </c>
      <c r="CR1348" s="995" t="s">
        <v>5347</v>
      </c>
      <c r="CS1348" s="995" t="s">
        <v>3161</v>
      </c>
      <c r="CT1348" s="995" t="s">
        <v>3162</v>
      </c>
      <c r="CU1348" s="995" t="s">
        <v>3588</v>
      </c>
      <c r="CV1348" s="999" t="s">
        <v>3589</v>
      </c>
    </row>
    <row r="1349" spans="91:100">
      <c r="CM1349" s="996"/>
      <c r="CN1349" s="995" t="s">
        <v>5348</v>
      </c>
      <c r="CO1349" s="995" t="s">
        <v>11</v>
      </c>
      <c r="CP1349" s="995" t="s">
        <v>1008</v>
      </c>
      <c r="CQ1349" s="995" t="s">
        <v>5349</v>
      </c>
      <c r="CR1349" s="995" t="s">
        <v>5349</v>
      </c>
      <c r="CS1349" s="995" t="s">
        <v>3161</v>
      </c>
      <c r="CT1349" s="995" t="s">
        <v>3162</v>
      </c>
      <c r="CU1349" s="995" t="s">
        <v>3588</v>
      </c>
      <c r="CV1349" s="999" t="s">
        <v>3589</v>
      </c>
    </row>
    <row r="1350" spans="91:100">
      <c r="CM1350" s="996"/>
      <c r="CN1350" s="995" t="s">
        <v>5350</v>
      </c>
      <c r="CO1350" s="995" t="s">
        <v>11</v>
      </c>
      <c r="CP1350" s="995" t="s">
        <v>1008</v>
      </c>
      <c r="CQ1350" s="995" t="s">
        <v>5351</v>
      </c>
      <c r="CR1350" s="995" t="s">
        <v>5351</v>
      </c>
      <c r="CS1350" s="995" t="s">
        <v>3161</v>
      </c>
      <c r="CT1350" s="995" t="s">
        <v>3162</v>
      </c>
      <c r="CU1350" s="995" t="s">
        <v>3588</v>
      </c>
      <c r="CV1350" s="999" t="s">
        <v>3589</v>
      </c>
    </row>
    <row r="1351" spans="91:100">
      <c r="CM1351" s="996"/>
      <c r="CN1351" s="995" t="s">
        <v>5352</v>
      </c>
      <c r="CO1351" s="995" t="s">
        <v>11</v>
      </c>
      <c r="CP1351" s="995" t="s">
        <v>1008</v>
      </c>
      <c r="CQ1351" s="995" t="s">
        <v>5353</v>
      </c>
      <c r="CR1351" s="995" t="s">
        <v>5353</v>
      </c>
      <c r="CS1351" s="995" t="s">
        <v>3161</v>
      </c>
      <c r="CT1351" s="995" t="s">
        <v>3162</v>
      </c>
      <c r="CU1351" s="995" t="s">
        <v>3588</v>
      </c>
      <c r="CV1351" s="999" t="s">
        <v>3589</v>
      </c>
    </row>
    <row r="1352" spans="91:100">
      <c r="CM1352" s="996"/>
      <c r="CN1352" s="995" t="s">
        <v>5354</v>
      </c>
      <c r="CO1352" s="995" t="s">
        <v>11</v>
      </c>
      <c r="CP1352" s="995" t="s">
        <v>1008</v>
      </c>
      <c r="CQ1352" s="995" t="s">
        <v>5355</v>
      </c>
      <c r="CR1352" s="995" t="s">
        <v>5355</v>
      </c>
      <c r="CS1352" s="995" t="s">
        <v>3161</v>
      </c>
      <c r="CT1352" s="995" t="s">
        <v>3162</v>
      </c>
      <c r="CU1352" s="995" t="s">
        <v>3588</v>
      </c>
      <c r="CV1352" s="999" t="s">
        <v>3589</v>
      </c>
    </row>
    <row r="1353" spans="91:100">
      <c r="CM1353" s="996"/>
      <c r="CN1353" s="995" t="s">
        <v>5356</v>
      </c>
      <c r="CO1353" s="995" t="s">
        <v>11</v>
      </c>
      <c r="CP1353" s="995" t="s">
        <v>1008</v>
      </c>
      <c r="CQ1353" s="995" t="s">
        <v>5357</v>
      </c>
      <c r="CR1353" s="995" t="s">
        <v>5357</v>
      </c>
      <c r="CS1353" s="995" t="s">
        <v>3161</v>
      </c>
      <c r="CT1353" s="995" t="s">
        <v>3162</v>
      </c>
      <c r="CU1353" s="995" t="s">
        <v>3588</v>
      </c>
      <c r="CV1353" s="999" t="s">
        <v>3589</v>
      </c>
    </row>
    <row r="1354" spans="91:100">
      <c r="CM1354" s="996"/>
      <c r="CN1354" s="995" t="s">
        <v>5358</v>
      </c>
      <c r="CO1354" s="995" t="s">
        <v>11</v>
      </c>
      <c r="CP1354" s="995" t="s">
        <v>1008</v>
      </c>
      <c r="CQ1354" s="995" t="s">
        <v>5359</v>
      </c>
      <c r="CR1354" s="995" t="s">
        <v>5359</v>
      </c>
      <c r="CS1354" s="995" t="s">
        <v>3161</v>
      </c>
      <c r="CT1354" s="995" t="s">
        <v>3162</v>
      </c>
      <c r="CU1354" s="995" t="s">
        <v>3588</v>
      </c>
      <c r="CV1354" s="999" t="s">
        <v>3589</v>
      </c>
    </row>
    <row r="1355" spans="91:100">
      <c r="CM1355" s="996"/>
      <c r="CN1355" s="995" t="s">
        <v>5360</v>
      </c>
      <c r="CO1355" s="995" t="s">
        <v>11</v>
      </c>
      <c r="CP1355" s="995" t="s">
        <v>1008</v>
      </c>
      <c r="CQ1355" s="995" t="s">
        <v>5361</v>
      </c>
      <c r="CR1355" s="995" t="s">
        <v>5361</v>
      </c>
      <c r="CS1355" s="995" t="s">
        <v>3161</v>
      </c>
      <c r="CT1355" s="995" t="s">
        <v>3162</v>
      </c>
      <c r="CU1355" s="995" t="s">
        <v>3588</v>
      </c>
      <c r="CV1355" s="999" t="s">
        <v>3589</v>
      </c>
    </row>
    <row r="1356" spans="91:100">
      <c r="CM1356" s="996"/>
      <c r="CN1356" s="995" t="s">
        <v>5362</v>
      </c>
      <c r="CO1356" s="995" t="s">
        <v>11</v>
      </c>
      <c r="CP1356" s="995" t="s">
        <v>1008</v>
      </c>
      <c r="CQ1356" s="995" t="s">
        <v>5363</v>
      </c>
      <c r="CR1356" s="995" t="s">
        <v>5363</v>
      </c>
      <c r="CS1356" s="995" t="s">
        <v>3161</v>
      </c>
      <c r="CT1356" s="995" t="s">
        <v>3162</v>
      </c>
      <c r="CU1356" s="995" t="s">
        <v>3588</v>
      </c>
      <c r="CV1356" s="999" t="s">
        <v>3589</v>
      </c>
    </row>
    <row r="1357" spans="91:100">
      <c r="CM1357" s="996"/>
      <c r="CN1357" s="995" t="s">
        <v>5364</v>
      </c>
      <c r="CO1357" s="995" t="s">
        <v>11</v>
      </c>
      <c r="CP1357" s="995" t="s">
        <v>1008</v>
      </c>
      <c r="CQ1357" s="995" t="s">
        <v>5365</v>
      </c>
      <c r="CR1357" s="995" t="s">
        <v>5365</v>
      </c>
      <c r="CS1357" s="995" t="s">
        <v>3161</v>
      </c>
      <c r="CT1357" s="995" t="s">
        <v>3162</v>
      </c>
      <c r="CU1357" s="995" t="s">
        <v>3588</v>
      </c>
      <c r="CV1357" s="999" t="s">
        <v>3589</v>
      </c>
    </row>
    <row r="1358" spans="91:100">
      <c r="CM1358" s="996"/>
      <c r="CN1358" s="995" t="s">
        <v>5366</v>
      </c>
      <c r="CO1358" s="995" t="s">
        <v>11</v>
      </c>
      <c r="CP1358" s="995" t="s">
        <v>1008</v>
      </c>
      <c r="CQ1358" s="995" t="s">
        <v>5367</v>
      </c>
      <c r="CR1358" s="995" t="s">
        <v>5367</v>
      </c>
      <c r="CS1358" s="995" t="s">
        <v>3161</v>
      </c>
      <c r="CT1358" s="995" t="s">
        <v>3162</v>
      </c>
      <c r="CU1358" s="995" t="s">
        <v>3588</v>
      </c>
      <c r="CV1358" s="999" t="s">
        <v>3589</v>
      </c>
    </row>
    <row r="1359" spans="91:100">
      <c r="CM1359" s="996"/>
      <c r="CN1359" s="995" t="s">
        <v>5368</v>
      </c>
      <c r="CO1359" s="995" t="s">
        <v>11</v>
      </c>
      <c r="CP1359" s="995" t="s">
        <v>1008</v>
      </c>
      <c r="CQ1359" s="995" t="s">
        <v>5369</v>
      </c>
      <c r="CR1359" s="995" t="s">
        <v>5369</v>
      </c>
      <c r="CS1359" s="995" t="s">
        <v>3161</v>
      </c>
      <c r="CT1359" s="995" t="s">
        <v>3162</v>
      </c>
      <c r="CU1359" s="995" t="s">
        <v>3588</v>
      </c>
      <c r="CV1359" s="999" t="s">
        <v>3589</v>
      </c>
    </row>
    <row r="1360" spans="91:100">
      <c r="CM1360" s="996"/>
      <c r="CN1360" s="995" t="s">
        <v>5370</v>
      </c>
      <c r="CO1360" s="995" t="s">
        <v>11</v>
      </c>
      <c r="CP1360" s="995" t="s">
        <v>1008</v>
      </c>
      <c r="CQ1360" s="995" t="s">
        <v>5371</v>
      </c>
      <c r="CR1360" s="995" t="s">
        <v>5371</v>
      </c>
      <c r="CS1360" s="995" t="s">
        <v>3161</v>
      </c>
      <c r="CT1360" s="995" t="s">
        <v>3162</v>
      </c>
      <c r="CU1360" s="995" t="s">
        <v>3588</v>
      </c>
      <c r="CV1360" s="999" t="s">
        <v>3589</v>
      </c>
    </row>
    <row r="1361" spans="91:100">
      <c r="CM1361" s="996"/>
      <c r="CN1361" s="995" t="s">
        <v>5372</v>
      </c>
      <c r="CO1361" s="995" t="s">
        <v>11</v>
      </c>
      <c r="CP1361" s="995" t="s">
        <v>1008</v>
      </c>
      <c r="CQ1361" s="995" t="s">
        <v>5373</v>
      </c>
      <c r="CR1361" s="995" t="s">
        <v>5373</v>
      </c>
      <c r="CS1361" s="995" t="s">
        <v>3161</v>
      </c>
      <c r="CT1361" s="995" t="s">
        <v>3162</v>
      </c>
      <c r="CU1361" s="995" t="s">
        <v>3588</v>
      </c>
      <c r="CV1361" s="999" t="s">
        <v>3589</v>
      </c>
    </row>
    <row r="1362" spans="91:100">
      <c r="CM1362" s="996"/>
      <c r="CN1362" s="995" t="s">
        <v>5374</v>
      </c>
      <c r="CO1362" s="995" t="s">
        <v>11</v>
      </c>
      <c r="CP1362" s="995" t="s">
        <v>1008</v>
      </c>
      <c r="CQ1362" s="995" t="s">
        <v>5375</v>
      </c>
      <c r="CR1362" s="995" t="s">
        <v>5375</v>
      </c>
      <c r="CS1362" s="995" t="s">
        <v>3161</v>
      </c>
      <c r="CT1362" s="995" t="s">
        <v>3162</v>
      </c>
      <c r="CU1362" s="995" t="s">
        <v>3588</v>
      </c>
      <c r="CV1362" s="999" t="s">
        <v>3589</v>
      </c>
    </row>
    <row r="1363" spans="91:100">
      <c r="CM1363" s="996"/>
      <c r="CN1363" s="995" t="s">
        <v>5376</v>
      </c>
      <c r="CO1363" s="995" t="s">
        <v>11</v>
      </c>
      <c r="CP1363" s="995" t="s">
        <v>1008</v>
      </c>
      <c r="CQ1363" s="995" t="s">
        <v>2618</v>
      </c>
      <c r="CR1363" s="995" t="s">
        <v>2618</v>
      </c>
      <c r="CS1363" s="995" t="s">
        <v>3161</v>
      </c>
      <c r="CT1363" s="995" t="s">
        <v>3162</v>
      </c>
      <c r="CU1363" s="995" t="s">
        <v>3588</v>
      </c>
      <c r="CV1363" s="999" t="s">
        <v>3589</v>
      </c>
    </row>
    <row r="1364" spans="91:100">
      <c r="CM1364" s="996"/>
      <c r="CN1364" s="995" t="s">
        <v>5377</v>
      </c>
      <c r="CO1364" s="995" t="s">
        <v>11</v>
      </c>
      <c r="CP1364" s="995" t="s">
        <v>1008</v>
      </c>
      <c r="CQ1364" s="995" t="s">
        <v>5378</v>
      </c>
      <c r="CR1364" s="995" t="s">
        <v>5378</v>
      </c>
      <c r="CS1364" s="995" t="s">
        <v>3161</v>
      </c>
      <c r="CT1364" s="995" t="s">
        <v>3162</v>
      </c>
      <c r="CU1364" s="995" t="s">
        <v>3588</v>
      </c>
      <c r="CV1364" s="999" t="s">
        <v>3589</v>
      </c>
    </row>
    <row r="1365" spans="91:100">
      <c r="CM1365" s="996"/>
      <c r="CN1365" s="995" t="s">
        <v>5379</v>
      </c>
      <c r="CO1365" s="995" t="s">
        <v>11</v>
      </c>
      <c r="CP1365" s="995" t="s">
        <v>1008</v>
      </c>
      <c r="CQ1365" s="995" t="s">
        <v>5380</v>
      </c>
      <c r="CR1365" s="995" t="s">
        <v>5380</v>
      </c>
      <c r="CS1365" s="995" t="s">
        <v>3161</v>
      </c>
      <c r="CT1365" s="995" t="s">
        <v>3162</v>
      </c>
      <c r="CU1365" s="995" t="s">
        <v>3588</v>
      </c>
      <c r="CV1365" s="999" t="s">
        <v>3589</v>
      </c>
    </row>
    <row r="1366" spans="91:100">
      <c r="CM1366" s="996"/>
      <c r="CN1366" s="995" t="s">
        <v>5381</v>
      </c>
      <c r="CO1366" s="995" t="s">
        <v>11</v>
      </c>
      <c r="CP1366" s="995" t="s">
        <v>1014</v>
      </c>
      <c r="CQ1366" s="995" t="s">
        <v>5382</v>
      </c>
      <c r="CR1366" s="995" t="s">
        <v>5383</v>
      </c>
      <c r="CS1366" s="995" t="s">
        <v>2724</v>
      </c>
      <c r="CT1366" s="995" t="s">
        <v>3051</v>
      </c>
      <c r="CU1366" s="995" t="s">
        <v>2655</v>
      </c>
      <c r="CV1366" s="999" t="s">
        <v>2726</v>
      </c>
    </row>
    <row r="1367" spans="91:100">
      <c r="CM1367" s="996"/>
      <c r="CN1367" s="995" t="s">
        <v>5384</v>
      </c>
      <c r="CO1367" s="995" t="s">
        <v>11</v>
      </c>
      <c r="CP1367" s="995" t="s">
        <v>1014</v>
      </c>
      <c r="CQ1367" s="995" t="s">
        <v>5385</v>
      </c>
      <c r="CR1367" s="995" t="s">
        <v>5386</v>
      </c>
      <c r="CS1367" s="995" t="s">
        <v>2724</v>
      </c>
      <c r="CT1367" s="995" t="s">
        <v>3051</v>
      </c>
      <c r="CU1367" s="995" t="s">
        <v>2655</v>
      </c>
      <c r="CV1367" s="999" t="s">
        <v>2726</v>
      </c>
    </row>
    <row r="1368" spans="91:100">
      <c r="CM1368" s="996"/>
      <c r="CN1368" s="995" t="s">
        <v>5387</v>
      </c>
      <c r="CO1368" s="995" t="s">
        <v>11</v>
      </c>
      <c r="CP1368" s="995" t="s">
        <v>1014</v>
      </c>
      <c r="CQ1368" s="995" t="s">
        <v>5388</v>
      </c>
      <c r="CR1368" s="995" t="s">
        <v>5389</v>
      </c>
      <c r="CS1368" s="995" t="s">
        <v>2724</v>
      </c>
      <c r="CT1368" s="995" t="s">
        <v>3051</v>
      </c>
      <c r="CU1368" s="995" t="s">
        <v>2655</v>
      </c>
      <c r="CV1368" s="999" t="s">
        <v>2726</v>
      </c>
    </row>
    <row r="1369" spans="91:100">
      <c r="CM1369" s="996"/>
      <c r="CN1369" s="995" t="s">
        <v>5390</v>
      </c>
      <c r="CO1369" s="995" t="s">
        <v>11</v>
      </c>
      <c r="CP1369" s="995" t="s">
        <v>1014</v>
      </c>
      <c r="CQ1369" s="995" t="s">
        <v>5391</v>
      </c>
      <c r="CR1369" s="995" t="s">
        <v>5392</v>
      </c>
      <c r="CS1369" s="995" t="s">
        <v>2724</v>
      </c>
      <c r="CT1369" s="995" t="s">
        <v>3051</v>
      </c>
      <c r="CU1369" s="995" t="s">
        <v>2655</v>
      </c>
      <c r="CV1369" s="999" t="s">
        <v>2726</v>
      </c>
    </row>
    <row r="1370" spans="91:100">
      <c r="CM1370" s="996"/>
      <c r="CN1370" s="995" t="s">
        <v>5393</v>
      </c>
      <c r="CO1370" s="995" t="s">
        <v>11</v>
      </c>
      <c r="CP1370" s="995" t="s">
        <v>1014</v>
      </c>
      <c r="CQ1370" s="995" t="s">
        <v>5394</v>
      </c>
      <c r="CR1370" s="995" t="s">
        <v>5395</v>
      </c>
      <c r="CS1370" s="995" t="s">
        <v>2724</v>
      </c>
      <c r="CT1370" s="995" t="s">
        <v>3051</v>
      </c>
      <c r="CU1370" s="995" t="s">
        <v>2655</v>
      </c>
      <c r="CV1370" s="999" t="s">
        <v>2726</v>
      </c>
    </row>
    <row r="1371" spans="91:100">
      <c r="CM1371" s="996"/>
      <c r="CN1371" s="995" t="s">
        <v>5396</v>
      </c>
      <c r="CO1371" s="995" t="s">
        <v>11</v>
      </c>
      <c r="CP1371" s="995" t="s">
        <v>1014</v>
      </c>
      <c r="CQ1371" s="995" t="s">
        <v>5397</v>
      </c>
      <c r="CR1371" s="995" t="s">
        <v>5397</v>
      </c>
      <c r="CS1371" s="995" t="s">
        <v>2724</v>
      </c>
      <c r="CT1371" s="995" t="s">
        <v>3051</v>
      </c>
      <c r="CU1371" s="995" t="s">
        <v>2655</v>
      </c>
      <c r="CV1371" s="999" t="s">
        <v>2726</v>
      </c>
    </row>
    <row r="1372" spans="91:100">
      <c r="CM1372" s="996"/>
      <c r="CN1372" s="995" t="s">
        <v>5398</v>
      </c>
      <c r="CO1372" s="995" t="s">
        <v>11</v>
      </c>
      <c r="CP1372" s="995" t="s">
        <v>1014</v>
      </c>
      <c r="CQ1372" s="995" t="s">
        <v>5399</v>
      </c>
      <c r="CR1372" s="995" t="s">
        <v>5399</v>
      </c>
      <c r="CS1372" s="995" t="s">
        <v>2724</v>
      </c>
      <c r="CT1372" s="995" t="s">
        <v>3051</v>
      </c>
      <c r="CU1372" s="995" t="s">
        <v>2655</v>
      </c>
      <c r="CV1372" s="999" t="s">
        <v>2726</v>
      </c>
    </row>
    <row r="1373" spans="91:100">
      <c r="CM1373" s="996"/>
      <c r="CN1373" s="995" t="s">
        <v>5400</v>
      </c>
      <c r="CO1373" s="995" t="s">
        <v>11</v>
      </c>
      <c r="CP1373" s="995" t="s">
        <v>1014</v>
      </c>
      <c r="CQ1373" s="995" t="s">
        <v>5401</v>
      </c>
      <c r="CR1373" s="995" t="s">
        <v>5401</v>
      </c>
      <c r="CS1373" s="995" t="s">
        <v>2724</v>
      </c>
      <c r="CT1373" s="995" t="s">
        <v>3051</v>
      </c>
      <c r="CU1373" s="995" t="s">
        <v>2655</v>
      </c>
      <c r="CV1373" s="999" t="s">
        <v>2726</v>
      </c>
    </row>
    <row r="1374" spans="91:100">
      <c r="CM1374" s="996"/>
      <c r="CN1374" s="995" t="s">
        <v>5402</v>
      </c>
      <c r="CO1374" s="995" t="s">
        <v>11</v>
      </c>
      <c r="CP1374" s="995" t="s">
        <v>1014</v>
      </c>
      <c r="CQ1374" s="995" t="s">
        <v>5403</v>
      </c>
      <c r="CR1374" s="995" t="s">
        <v>5403</v>
      </c>
      <c r="CS1374" s="995" t="s">
        <v>2724</v>
      </c>
      <c r="CT1374" s="995" t="s">
        <v>3051</v>
      </c>
      <c r="CU1374" s="995" t="s">
        <v>2655</v>
      </c>
      <c r="CV1374" s="999" t="s">
        <v>2726</v>
      </c>
    </row>
    <row r="1375" spans="91:100">
      <c r="CM1375" s="996"/>
      <c r="CN1375" s="995" t="s">
        <v>5404</v>
      </c>
      <c r="CO1375" s="995" t="s">
        <v>11</v>
      </c>
      <c r="CP1375" s="995" t="s">
        <v>3118</v>
      </c>
      <c r="CQ1375" s="995" t="s">
        <v>5405</v>
      </c>
      <c r="CR1375" s="995" t="s">
        <v>5406</v>
      </c>
      <c r="CS1375" s="995" t="s">
        <v>2653</v>
      </c>
      <c r="CT1375" s="995" t="s">
        <v>5407</v>
      </c>
      <c r="CU1375" s="995" t="s">
        <v>2655</v>
      </c>
      <c r="CV1375" s="999" t="s">
        <v>2656</v>
      </c>
    </row>
    <row r="1376" spans="91:100">
      <c r="CM1376" s="996"/>
      <c r="CN1376" s="995" t="s">
        <v>5408</v>
      </c>
      <c r="CO1376" s="995" t="s">
        <v>11</v>
      </c>
      <c r="CP1376" s="995" t="s">
        <v>3118</v>
      </c>
      <c r="CQ1376" s="995" t="s">
        <v>5409</v>
      </c>
      <c r="CR1376" s="995" t="s">
        <v>5409</v>
      </c>
      <c r="CS1376" s="995" t="s">
        <v>2653</v>
      </c>
      <c r="CT1376" s="995" t="s">
        <v>5407</v>
      </c>
      <c r="CU1376" s="995" t="s">
        <v>2655</v>
      </c>
      <c r="CV1376" s="999" t="s">
        <v>2656</v>
      </c>
    </row>
    <row r="1377" spans="91:100">
      <c r="CM1377" s="996"/>
      <c r="CN1377" s="995" t="s">
        <v>5410</v>
      </c>
      <c r="CO1377" s="995" t="s">
        <v>11</v>
      </c>
      <c r="CP1377" s="995" t="s">
        <v>3118</v>
      </c>
      <c r="CQ1377" s="995" t="s">
        <v>5411</v>
      </c>
      <c r="CR1377" s="995" t="s">
        <v>5411</v>
      </c>
      <c r="CS1377" s="995" t="s">
        <v>2653</v>
      </c>
      <c r="CT1377" s="995" t="s">
        <v>5407</v>
      </c>
      <c r="CU1377" s="995" t="s">
        <v>2655</v>
      </c>
      <c r="CV1377" s="999" t="s">
        <v>2656</v>
      </c>
    </row>
    <row r="1378" spans="91:100">
      <c r="CM1378" s="996"/>
      <c r="CN1378" s="995" t="s">
        <v>5412</v>
      </c>
      <c r="CO1378" s="995" t="s">
        <v>11</v>
      </c>
      <c r="CP1378" s="995" t="s">
        <v>3118</v>
      </c>
      <c r="CQ1378" s="995" t="s">
        <v>5413</v>
      </c>
      <c r="CR1378" s="995" t="s">
        <v>5414</v>
      </c>
      <c r="CS1378" s="995" t="s">
        <v>2653</v>
      </c>
      <c r="CT1378" s="995" t="s">
        <v>5407</v>
      </c>
      <c r="CU1378" s="995" t="s">
        <v>2655</v>
      </c>
      <c r="CV1378" s="999" t="s">
        <v>2656</v>
      </c>
    </row>
    <row r="1379" spans="91:100">
      <c r="CM1379" s="996"/>
      <c r="CN1379" s="995" t="s">
        <v>5415</v>
      </c>
      <c r="CO1379" s="995" t="s">
        <v>11</v>
      </c>
      <c r="CP1379" s="995" t="s">
        <v>3118</v>
      </c>
      <c r="CQ1379" s="995" t="s">
        <v>5416</v>
      </c>
      <c r="CR1379" s="995" t="s">
        <v>5416</v>
      </c>
      <c r="CS1379" s="995" t="s">
        <v>2653</v>
      </c>
      <c r="CT1379" s="995" t="s">
        <v>5407</v>
      </c>
      <c r="CU1379" s="995" t="s">
        <v>2655</v>
      </c>
      <c r="CV1379" s="999" t="s">
        <v>2656</v>
      </c>
    </row>
    <row r="1380" spans="91:100">
      <c r="CM1380" s="996"/>
      <c r="CN1380" s="995" t="s">
        <v>5417</v>
      </c>
      <c r="CO1380" s="995" t="s">
        <v>11</v>
      </c>
      <c r="CP1380" s="995" t="s">
        <v>3118</v>
      </c>
      <c r="CQ1380" s="995" t="s">
        <v>5418</v>
      </c>
      <c r="CR1380" s="995" t="s">
        <v>5418</v>
      </c>
      <c r="CS1380" s="995" t="s">
        <v>2653</v>
      </c>
      <c r="CT1380" s="995" t="s">
        <v>5407</v>
      </c>
      <c r="CU1380" s="995" t="s">
        <v>2655</v>
      </c>
      <c r="CV1380" s="999" t="s">
        <v>2656</v>
      </c>
    </row>
    <row r="1381" spans="91:100">
      <c r="CM1381" s="996"/>
      <c r="CN1381" s="995" t="s">
        <v>5419</v>
      </c>
      <c r="CO1381" s="995" t="s">
        <v>11</v>
      </c>
      <c r="CP1381" s="995" t="s">
        <v>3118</v>
      </c>
      <c r="CQ1381" s="995" t="s">
        <v>5420</v>
      </c>
      <c r="CR1381" s="995" t="s">
        <v>5420</v>
      </c>
      <c r="CS1381" s="995" t="s">
        <v>2653</v>
      </c>
      <c r="CT1381" s="995" t="s">
        <v>5407</v>
      </c>
      <c r="CU1381" s="995" t="s">
        <v>2655</v>
      </c>
      <c r="CV1381" s="999" t="s">
        <v>2656</v>
      </c>
    </row>
    <row r="1382" spans="91:100">
      <c r="CM1382" s="996"/>
      <c r="CN1382" s="995" t="s">
        <v>5421</v>
      </c>
      <c r="CO1382" s="995" t="s">
        <v>11</v>
      </c>
      <c r="CP1382" s="995" t="s">
        <v>3118</v>
      </c>
      <c r="CQ1382" s="995" t="s">
        <v>3144</v>
      </c>
      <c r="CR1382" s="995" t="s">
        <v>3144</v>
      </c>
      <c r="CS1382" s="995" t="s">
        <v>2653</v>
      </c>
      <c r="CT1382" s="995" t="s">
        <v>5407</v>
      </c>
      <c r="CU1382" s="995" t="s">
        <v>2655</v>
      </c>
      <c r="CV1382" s="999" t="s">
        <v>2656</v>
      </c>
    </row>
    <row r="1383" spans="91:100">
      <c r="CM1383" s="996"/>
      <c r="CN1383" s="995" t="s">
        <v>5422</v>
      </c>
      <c r="CO1383" s="995" t="s">
        <v>11</v>
      </c>
      <c r="CP1383" s="995" t="s">
        <v>3118</v>
      </c>
      <c r="CQ1383" s="995" t="s">
        <v>5423</v>
      </c>
      <c r="CR1383" s="995" t="s">
        <v>5424</v>
      </c>
      <c r="CS1383" s="995" t="s">
        <v>2653</v>
      </c>
      <c r="CT1383" s="995" t="s">
        <v>5407</v>
      </c>
      <c r="CU1383" s="995" t="s">
        <v>2655</v>
      </c>
      <c r="CV1383" s="999" t="s">
        <v>2656</v>
      </c>
    </row>
    <row r="1384" spans="91:100">
      <c r="CM1384" s="996"/>
      <c r="CN1384" s="995" t="s">
        <v>5425</v>
      </c>
      <c r="CO1384" s="995" t="s">
        <v>11</v>
      </c>
      <c r="CP1384" s="995" t="s">
        <v>3118</v>
      </c>
      <c r="CQ1384" s="995" t="s">
        <v>3149</v>
      </c>
      <c r="CR1384" s="995" t="s">
        <v>3149</v>
      </c>
      <c r="CS1384" s="995" t="s">
        <v>2653</v>
      </c>
      <c r="CT1384" s="995" t="s">
        <v>5407</v>
      </c>
      <c r="CU1384" s="995" t="s">
        <v>2655</v>
      </c>
      <c r="CV1384" s="999" t="s">
        <v>2656</v>
      </c>
    </row>
    <row r="1385" spans="91:100">
      <c r="CM1385" s="996"/>
      <c r="CN1385" s="995" t="s">
        <v>5426</v>
      </c>
      <c r="CO1385" s="995" t="s">
        <v>11</v>
      </c>
      <c r="CP1385" s="995" t="s">
        <v>3118</v>
      </c>
      <c r="CQ1385" s="995" t="s">
        <v>5427</v>
      </c>
      <c r="CR1385" s="995" t="s">
        <v>5427</v>
      </c>
      <c r="CS1385" s="995" t="s">
        <v>2653</v>
      </c>
      <c r="CT1385" s="995" t="s">
        <v>5407</v>
      </c>
      <c r="CU1385" s="995" t="s">
        <v>2655</v>
      </c>
      <c r="CV1385" s="999" t="s">
        <v>2656</v>
      </c>
    </row>
    <row r="1386" spans="91:100">
      <c r="CM1386" s="996"/>
      <c r="CN1386" s="995" t="s">
        <v>5428</v>
      </c>
      <c r="CO1386" s="995" t="s">
        <v>12</v>
      </c>
      <c r="CP1386" s="995" t="s">
        <v>1008</v>
      </c>
      <c r="CQ1386" s="995" t="s">
        <v>28</v>
      </c>
      <c r="CR1386" s="995" t="s">
        <v>28</v>
      </c>
      <c r="CS1386" s="995" t="s">
        <v>2653</v>
      </c>
      <c r="CT1386" s="995" t="s">
        <v>5429</v>
      </c>
      <c r="CU1386" s="995" t="s">
        <v>2655</v>
      </c>
      <c r="CV1386" s="999" t="s">
        <v>2656</v>
      </c>
    </row>
    <row r="1387" spans="91:100">
      <c r="CM1387" s="996"/>
      <c r="CN1387" s="995" t="s">
        <v>5430</v>
      </c>
      <c r="CO1387" s="995" t="s">
        <v>12</v>
      </c>
      <c r="CP1387" s="995" t="s">
        <v>1008</v>
      </c>
      <c r="CQ1387" s="995" t="s">
        <v>2</v>
      </c>
      <c r="CR1387" s="995" t="s">
        <v>2</v>
      </c>
      <c r="CS1387" s="995" t="s">
        <v>2653</v>
      </c>
      <c r="CT1387" s="995" t="s">
        <v>5429</v>
      </c>
      <c r="CU1387" s="995" t="s">
        <v>2655</v>
      </c>
      <c r="CV1387" s="999" t="s">
        <v>2656</v>
      </c>
    </row>
    <row r="1388" spans="91:100">
      <c r="CM1388" s="996"/>
      <c r="CN1388" s="995" t="s">
        <v>5431</v>
      </c>
      <c r="CO1388" s="995" t="s">
        <v>12</v>
      </c>
      <c r="CP1388" s="995" t="s">
        <v>1008</v>
      </c>
      <c r="CQ1388" s="995" t="s">
        <v>65</v>
      </c>
      <c r="CR1388" s="995" t="s">
        <v>65</v>
      </c>
      <c r="CS1388" s="995" t="s">
        <v>2653</v>
      </c>
      <c r="CT1388" s="995" t="s">
        <v>5429</v>
      </c>
      <c r="CU1388" s="995" t="s">
        <v>2655</v>
      </c>
      <c r="CV1388" s="999" t="s">
        <v>2656</v>
      </c>
    </row>
    <row r="1389" spans="91:100">
      <c r="CM1389" s="996"/>
      <c r="CN1389" s="995" t="s">
        <v>5432</v>
      </c>
      <c r="CO1389" s="995" t="s">
        <v>12</v>
      </c>
      <c r="CP1389" s="995" t="s">
        <v>1008</v>
      </c>
      <c r="CQ1389" s="995" t="s">
        <v>5433</v>
      </c>
      <c r="CR1389" s="995" t="s">
        <v>58</v>
      </c>
      <c r="CS1389" s="995" t="s">
        <v>2653</v>
      </c>
      <c r="CT1389" s="995" t="s">
        <v>5429</v>
      </c>
      <c r="CU1389" s="995" t="s">
        <v>2655</v>
      </c>
      <c r="CV1389" s="999" t="s">
        <v>2656</v>
      </c>
    </row>
    <row r="1390" spans="91:100">
      <c r="CM1390" s="996"/>
      <c r="CN1390" s="995" t="s">
        <v>5434</v>
      </c>
      <c r="CO1390" s="995" t="s">
        <v>12</v>
      </c>
      <c r="CP1390" s="995" t="s">
        <v>1008</v>
      </c>
      <c r="CQ1390" s="995" t="s">
        <v>5435</v>
      </c>
      <c r="CR1390" s="995" t="s">
        <v>156</v>
      </c>
      <c r="CS1390" s="995" t="s">
        <v>2653</v>
      </c>
      <c r="CT1390" s="995" t="s">
        <v>5429</v>
      </c>
      <c r="CU1390" s="995" t="s">
        <v>2655</v>
      </c>
      <c r="CV1390" s="999" t="s">
        <v>2656</v>
      </c>
    </row>
    <row r="1391" spans="91:100">
      <c r="CM1391" s="996"/>
      <c r="CN1391" s="995" t="s">
        <v>5436</v>
      </c>
      <c r="CO1391" s="995" t="s">
        <v>12</v>
      </c>
      <c r="CP1391" s="995" t="s">
        <v>1008</v>
      </c>
      <c r="CQ1391" s="995" t="s">
        <v>5437</v>
      </c>
      <c r="CR1391" s="995" t="s">
        <v>171</v>
      </c>
      <c r="CS1391" s="995" t="s">
        <v>2653</v>
      </c>
      <c r="CT1391" s="995" t="s">
        <v>5429</v>
      </c>
      <c r="CU1391" s="995" t="s">
        <v>2655</v>
      </c>
      <c r="CV1391" s="999" t="s">
        <v>2656</v>
      </c>
    </row>
    <row r="1392" spans="91:100">
      <c r="CM1392" s="996"/>
      <c r="CN1392" s="995" t="s">
        <v>5438</v>
      </c>
      <c r="CO1392" s="995" t="s">
        <v>12</v>
      </c>
      <c r="CP1392" s="995" t="s">
        <v>1008</v>
      </c>
      <c r="CQ1392" s="995" t="s">
        <v>5439</v>
      </c>
      <c r="CR1392" s="995" t="s">
        <v>5439</v>
      </c>
      <c r="CS1392" s="995" t="s">
        <v>2653</v>
      </c>
      <c r="CT1392" s="995" t="s">
        <v>5429</v>
      </c>
      <c r="CU1392" s="995" t="s">
        <v>2655</v>
      </c>
      <c r="CV1392" s="999" t="s">
        <v>2656</v>
      </c>
    </row>
    <row r="1393" spans="91:100">
      <c r="CM1393" s="996"/>
      <c r="CN1393" s="995" t="s">
        <v>5440</v>
      </c>
      <c r="CO1393" s="995" t="s">
        <v>12</v>
      </c>
      <c r="CP1393" s="995" t="s">
        <v>1008</v>
      </c>
      <c r="CQ1393" s="995" t="s">
        <v>442</v>
      </c>
      <c r="CR1393" s="995" t="s">
        <v>442</v>
      </c>
      <c r="CS1393" s="995" t="s">
        <v>2724</v>
      </c>
      <c r="CT1393" s="995" t="s">
        <v>2725</v>
      </c>
      <c r="CU1393" s="995" t="s">
        <v>2655</v>
      </c>
      <c r="CV1393" s="999" t="s">
        <v>2726</v>
      </c>
    </row>
    <row r="1394" spans="91:100">
      <c r="CM1394" s="996"/>
      <c r="CN1394" s="995" t="s">
        <v>5441</v>
      </c>
      <c r="CO1394" s="995" t="s">
        <v>12</v>
      </c>
      <c r="CP1394" s="995" t="s">
        <v>1008</v>
      </c>
      <c r="CQ1394" s="995" t="s">
        <v>5442</v>
      </c>
      <c r="CR1394" s="995" t="s">
        <v>5442</v>
      </c>
      <c r="CS1394" s="995" t="s">
        <v>2724</v>
      </c>
      <c r="CT1394" s="995" t="s">
        <v>2725</v>
      </c>
      <c r="CU1394" s="995" t="s">
        <v>2655</v>
      </c>
      <c r="CV1394" s="999" t="s">
        <v>2726</v>
      </c>
    </row>
    <row r="1395" spans="91:100">
      <c r="CM1395" s="996"/>
      <c r="CN1395" s="995" t="s">
        <v>5443</v>
      </c>
      <c r="CO1395" s="995" t="s">
        <v>12</v>
      </c>
      <c r="CP1395" s="995" t="s">
        <v>1008</v>
      </c>
      <c r="CQ1395" s="995" t="s">
        <v>5444</v>
      </c>
      <c r="CR1395" s="995" t="s">
        <v>5444</v>
      </c>
      <c r="CS1395" s="995" t="s">
        <v>2724</v>
      </c>
      <c r="CT1395" s="995" t="s">
        <v>2725</v>
      </c>
      <c r="CU1395" s="995" t="s">
        <v>2655</v>
      </c>
      <c r="CV1395" s="999" t="s">
        <v>2726</v>
      </c>
    </row>
    <row r="1396" spans="91:100">
      <c r="CM1396" s="996"/>
      <c r="CN1396" s="995" t="s">
        <v>5445</v>
      </c>
      <c r="CO1396" s="995" t="s">
        <v>12</v>
      </c>
      <c r="CP1396" s="995" t="s">
        <v>1008</v>
      </c>
      <c r="CQ1396" s="995" t="s">
        <v>187</v>
      </c>
      <c r="CR1396" s="995" t="s">
        <v>187</v>
      </c>
      <c r="CS1396" s="995" t="s">
        <v>2653</v>
      </c>
      <c r="CT1396" s="995" t="s">
        <v>5429</v>
      </c>
      <c r="CU1396" s="995" t="s">
        <v>2655</v>
      </c>
      <c r="CV1396" s="999" t="s">
        <v>2656</v>
      </c>
    </row>
    <row r="1397" spans="91:100">
      <c r="CM1397" s="996"/>
      <c r="CN1397" s="995" t="s">
        <v>5446</v>
      </c>
      <c r="CO1397" s="995" t="s">
        <v>12</v>
      </c>
      <c r="CP1397" s="995" t="s">
        <v>1008</v>
      </c>
      <c r="CQ1397" s="995" t="s">
        <v>5447</v>
      </c>
      <c r="CR1397" s="995" t="s">
        <v>230</v>
      </c>
      <c r="CS1397" s="995" t="s">
        <v>2653</v>
      </c>
      <c r="CT1397" s="995" t="s">
        <v>5429</v>
      </c>
      <c r="CU1397" s="995" t="s">
        <v>2655</v>
      </c>
      <c r="CV1397" s="999" t="s">
        <v>2656</v>
      </c>
    </row>
    <row r="1398" spans="91:100">
      <c r="CM1398" s="996"/>
      <c r="CN1398" s="995" t="s">
        <v>5448</v>
      </c>
      <c r="CO1398" s="995" t="s">
        <v>12</v>
      </c>
      <c r="CP1398" s="995" t="s">
        <v>1008</v>
      </c>
      <c r="CQ1398" s="995" t="s">
        <v>447</v>
      </c>
      <c r="CR1398" s="995" t="s">
        <v>447</v>
      </c>
      <c r="CS1398" s="995" t="s">
        <v>2653</v>
      </c>
      <c r="CT1398" s="995" t="s">
        <v>5429</v>
      </c>
      <c r="CU1398" s="995" t="s">
        <v>2655</v>
      </c>
      <c r="CV1398" s="999" t="s">
        <v>2656</v>
      </c>
    </row>
    <row r="1399" spans="91:100">
      <c r="CM1399" s="996"/>
      <c r="CN1399" s="995" t="s">
        <v>5449</v>
      </c>
      <c r="CO1399" s="995" t="s">
        <v>12</v>
      </c>
      <c r="CP1399" s="995" t="s">
        <v>1008</v>
      </c>
      <c r="CQ1399" s="995" t="s">
        <v>5450</v>
      </c>
      <c r="CR1399" s="995" t="s">
        <v>5450</v>
      </c>
      <c r="CS1399" s="995" t="s">
        <v>2724</v>
      </c>
      <c r="CT1399" s="995" t="s">
        <v>2725</v>
      </c>
      <c r="CU1399" s="995" t="s">
        <v>2655</v>
      </c>
      <c r="CV1399" s="999" t="s">
        <v>2726</v>
      </c>
    </row>
    <row r="1400" spans="91:100">
      <c r="CM1400" s="996"/>
      <c r="CN1400" s="995" t="s">
        <v>5451</v>
      </c>
      <c r="CO1400" s="995" t="s">
        <v>12</v>
      </c>
      <c r="CP1400" s="995" t="s">
        <v>1008</v>
      </c>
      <c r="CQ1400" s="995" t="s">
        <v>449</v>
      </c>
      <c r="CR1400" s="995" t="s">
        <v>449</v>
      </c>
      <c r="CS1400" s="995" t="s">
        <v>2653</v>
      </c>
      <c r="CT1400" s="995" t="s">
        <v>5429</v>
      </c>
      <c r="CU1400" s="995" t="s">
        <v>2655</v>
      </c>
      <c r="CV1400" s="999" t="s">
        <v>2656</v>
      </c>
    </row>
    <row r="1401" spans="91:100">
      <c r="CM1401" s="996"/>
      <c r="CN1401" s="995" t="s">
        <v>5452</v>
      </c>
      <c r="CO1401" s="995" t="s">
        <v>12</v>
      </c>
      <c r="CP1401" s="995" t="s">
        <v>1008</v>
      </c>
      <c r="CQ1401" s="995" t="s">
        <v>5453</v>
      </c>
      <c r="CR1401" s="995" t="s">
        <v>5454</v>
      </c>
      <c r="CS1401" s="995" t="s">
        <v>2653</v>
      </c>
      <c r="CT1401" s="995" t="s">
        <v>5429</v>
      </c>
      <c r="CU1401" s="995" t="s">
        <v>2655</v>
      </c>
      <c r="CV1401" s="999" t="s">
        <v>2656</v>
      </c>
    </row>
    <row r="1402" spans="91:100">
      <c r="CM1402" s="996"/>
      <c r="CN1402" s="995" t="s">
        <v>5455</v>
      </c>
      <c r="CO1402" s="995" t="s">
        <v>12</v>
      </c>
      <c r="CP1402" s="995" t="s">
        <v>1008</v>
      </c>
      <c r="CQ1402" s="995" t="s">
        <v>5456</v>
      </c>
      <c r="CR1402" s="995" t="s">
        <v>5457</v>
      </c>
      <c r="CS1402" s="995" t="s">
        <v>2653</v>
      </c>
      <c r="CT1402" s="995" t="s">
        <v>5429</v>
      </c>
      <c r="CU1402" s="995" t="s">
        <v>2655</v>
      </c>
      <c r="CV1402" s="999" t="s">
        <v>2656</v>
      </c>
    </row>
    <row r="1403" spans="91:100">
      <c r="CM1403" s="996"/>
      <c r="CN1403" s="995" t="s">
        <v>5458</v>
      </c>
      <c r="CO1403" s="995" t="s">
        <v>12</v>
      </c>
      <c r="CP1403" s="995" t="s">
        <v>1008</v>
      </c>
      <c r="CQ1403" s="995" t="s">
        <v>5459</v>
      </c>
      <c r="CR1403" s="995" t="s">
        <v>5459</v>
      </c>
      <c r="CS1403" s="995" t="s">
        <v>2653</v>
      </c>
      <c r="CT1403" s="995" t="s">
        <v>5429</v>
      </c>
      <c r="CU1403" s="995" t="s">
        <v>2655</v>
      </c>
      <c r="CV1403" s="999" t="s">
        <v>2656</v>
      </c>
    </row>
    <row r="1404" spans="91:100">
      <c r="CM1404" s="996"/>
      <c r="CN1404" s="995" t="s">
        <v>5460</v>
      </c>
      <c r="CO1404" s="995" t="s">
        <v>12</v>
      </c>
      <c r="CP1404" s="995" t="s">
        <v>1008</v>
      </c>
      <c r="CQ1404" s="995" t="s">
        <v>5461</v>
      </c>
      <c r="CR1404" s="995" t="s">
        <v>5462</v>
      </c>
      <c r="CS1404" s="995" t="s">
        <v>2653</v>
      </c>
      <c r="CT1404" s="995" t="s">
        <v>5429</v>
      </c>
      <c r="CU1404" s="995" t="s">
        <v>2655</v>
      </c>
      <c r="CV1404" s="999" t="s">
        <v>2656</v>
      </c>
    </row>
    <row r="1405" spans="91:100">
      <c r="CM1405" s="996"/>
      <c r="CN1405" s="995" t="s">
        <v>5463</v>
      </c>
      <c r="CO1405" s="995" t="s">
        <v>12</v>
      </c>
      <c r="CP1405" s="995" t="s">
        <v>1008</v>
      </c>
      <c r="CQ1405" s="995" t="s">
        <v>5464</v>
      </c>
      <c r="CR1405" s="995" t="s">
        <v>5465</v>
      </c>
      <c r="CS1405" s="995" t="s">
        <v>2653</v>
      </c>
      <c r="CT1405" s="995" t="s">
        <v>5429</v>
      </c>
      <c r="CU1405" s="995" t="s">
        <v>2655</v>
      </c>
      <c r="CV1405" s="999" t="s">
        <v>2656</v>
      </c>
    </row>
    <row r="1406" spans="91:100">
      <c r="CM1406" s="996"/>
      <c r="CN1406" s="995" t="s">
        <v>5466</v>
      </c>
      <c r="CO1406" s="995" t="s">
        <v>12</v>
      </c>
      <c r="CP1406" s="995" t="s">
        <v>1008</v>
      </c>
      <c r="CQ1406" s="995" t="s">
        <v>5467</v>
      </c>
      <c r="CR1406" s="995" t="s">
        <v>5467</v>
      </c>
      <c r="CS1406" s="995" t="s">
        <v>2653</v>
      </c>
      <c r="CT1406" s="995" t="s">
        <v>5429</v>
      </c>
      <c r="CU1406" s="995" t="s">
        <v>2655</v>
      </c>
      <c r="CV1406" s="999" t="s">
        <v>2656</v>
      </c>
    </row>
    <row r="1407" spans="91:100">
      <c r="CM1407" s="996"/>
      <c r="CN1407" s="995" t="s">
        <v>5468</v>
      </c>
      <c r="CO1407" s="995" t="s">
        <v>13</v>
      </c>
      <c r="CP1407" s="995" t="s">
        <v>1008</v>
      </c>
      <c r="CQ1407" s="995" t="s">
        <v>29</v>
      </c>
      <c r="CR1407" s="995" t="s">
        <v>29</v>
      </c>
      <c r="CS1407" s="995" t="s">
        <v>2653</v>
      </c>
      <c r="CT1407" s="995" t="s">
        <v>5469</v>
      </c>
      <c r="CU1407" s="995" t="s">
        <v>2655</v>
      </c>
      <c r="CV1407" s="999" t="s">
        <v>2656</v>
      </c>
    </row>
    <row r="1408" spans="91:100">
      <c r="CM1408" s="996"/>
      <c r="CN1408" s="995" t="s">
        <v>5470</v>
      </c>
      <c r="CO1408" s="995" t="s">
        <v>13</v>
      </c>
      <c r="CP1408" s="995" t="s">
        <v>1008</v>
      </c>
      <c r="CQ1408" s="995" t="s">
        <v>5471</v>
      </c>
      <c r="CR1408" s="995" t="s">
        <v>5472</v>
      </c>
      <c r="CS1408" s="995" t="s">
        <v>2653</v>
      </c>
      <c r="CT1408" s="995" t="s">
        <v>5469</v>
      </c>
      <c r="CU1408" s="995" t="s">
        <v>2655</v>
      </c>
      <c r="CV1408" s="999" t="s">
        <v>2656</v>
      </c>
    </row>
    <row r="1409" spans="91:100">
      <c r="CM1409" s="996"/>
      <c r="CN1409" s="995" t="s">
        <v>5473</v>
      </c>
      <c r="CO1409" s="995" t="s">
        <v>13</v>
      </c>
      <c r="CP1409" s="995" t="s">
        <v>1008</v>
      </c>
      <c r="CQ1409" s="995" t="s">
        <v>5474</v>
      </c>
      <c r="CR1409" s="995" t="s">
        <v>89</v>
      </c>
      <c r="CS1409" s="995" t="s">
        <v>2653</v>
      </c>
      <c r="CT1409" s="995" t="s">
        <v>5469</v>
      </c>
      <c r="CU1409" s="995" t="s">
        <v>2655</v>
      </c>
      <c r="CV1409" s="999" t="s">
        <v>2656</v>
      </c>
    </row>
    <row r="1410" spans="91:100">
      <c r="CM1410" s="996"/>
      <c r="CN1410" s="995" t="s">
        <v>5475</v>
      </c>
      <c r="CO1410" s="995" t="s">
        <v>13</v>
      </c>
      <c r="CP1410" s="995" t="s">
        <v>1008</v>
      </c>
      <c r="CQ1410" s="995" t="s">
        <v>5476</v>
      </c>
      <c r="CR1410" s="995" t="s">
        <v>5476</v>
      </c>
      <c r="CS1410" s="995" t="s">
        <v>2653</v>
      </c>
      <c r="CT1410" s="995" t="s">
        <v>5469</v>
      </c>
      <c r="CU1410" s="995" t="s">
        <v>2655</v>
      </c>
      <c r="CV1410" s="999" t="s">
        <v>2656</v>
      </c>
    </row>
    <row r="1411" spans="91:100">
      <c r="CM1411" s="996"/>
      <c r="CN1411" s="995" t="s">
        <v>5477</v>
      </c>
      <c r="CO1411" s="995" t="s">
        <v>13</v>
      </c>
      <c r="CP1411" s="995" t="s">
        <v>1008</v>
      </c>
      <c r="CQ1411" s="995" t="s">
        <v>5478</v>
      </c>
      <c r="CR1411" s="995" t="s">
        <v>5479</v>
      </c>
      <c r="CS1411" s="995" t="s">
        <v>2653</v>
      </c>
      <c r="CT1411" s="995" t="s">
        <v>5469</v>
      </c>
      <c r="CU1411" s="995" t="s">
        <v>2655</v>
      </c>
      <c r="CV1411" s="999" t="s">
        <v>2656</v>
      </c>
    </row>
    <row r="1412" spans="91:100">
      <c r="CM1412" s="996"/>
      <c r="CN1412" s="995" t="s">
        <v>5480</v>
      </c>
      <c r="CO1412" s="995" t="s">
        <v>13</v>
      </c>
      <c r="CP1412" s="995" t="s">
        <v>1008</v>
      </c>
      <c r="CQ1412" s="995" t="s">
        <v>140</v>
      </c>
      <c r="CR1412" s="995" t="s">
        <v>140</v>
      </c>
      <c r="CS1412" s="995" t="s">
        <v>2653</v>
      </c>
      <c r="CT1412" s="995" t="s">
        <v>5469</v>
      </c>
      <c r="CU1412" s="995" t="s">
        <v>2655</v>
      </c>
      <c r="CV1412" s="999" t="s">
        <v>2656</v>
      </c>
    </row>
    <row r="1413" spans="91:100">
      <c r="CM1413" s="996"/>
      <c r="CN1413" s="995" t="s">
        <v>5481</v>
      </c>
      <c r="CO1413" s="995" t="s">
        <v>13</v>
      </c>
      <c r="CP1413" s="995" t="s">
        <v>1008</v>
      </c>
      <c r="CQ1413" s="995" t="s">
        <v>157</v>
      </c>
      <c r="CR1413" s="995" t="s">
        <v>157</v>
      </c>
      <c r="CS1413" s="995" t="s">
        <v>2653</v>
      </c>
      <c r="CT1413" s="995" t="s">
        <v>5469</v>
      </c>
      <c r="CU1413" s="995" t="s">
        <v>2655</v>
      </c>
      <c r="CV1413" s="999" t="s">
        <v>2656</v>
      </c>
    </row>
    <row r="1414" spans="91:100">
      <c r="CM1414" s="996"/>
      <c r="CN1414" s="995" t="s">
        <v>5482</v>
      </c>
      <c r="CO1414" s="995" t="s">
        <v>13</v>
      </c>
      <c r="CP1414" s="995" t="s">
        <v>1008</v>
      </c>
      <c r="CQ1414" s="995" t="s">
        <v>5483</v>
      </c>
      <c r="CR1414" s="995" t="s">
        <v>5484</v>
      </c>
      <c r="CS1414" s="995" t="s">
        <v>2653</v>
      </c>
      <c r="CT1414" s="995" t="s">
        <v>5469</v>
      </c>
      <c r="CU1414" s="995" t="s">
        <v>2655</v>
      </c>
      <c r="CV1414" s="999" t="s">
        <v>2656</v>
      </c>
    </row>
    <row r="1415" spans="91:100">
      <c r="CM1415" s="996"/>
      <c r="CN1415" s="995" t="s">
        <v>5485</v>
      </c>
      <c r="CO1415" s="995" t="s">
        <v>13</v>
      </c>
      <c r="CP1415" s="995" t="s">
        <v>1008</v>
      </c>
      <c r="CQ1415" s="995" t="s">
        <v>5486</v>
      </c>
      <c r="CR1415" s="995" t="s">
        <v>5487</v>
      </c>
      <c r="CS1415" s="995" t="s">
        <v>2653</v>
      </c>
      <c r="CT1415" s="995" t="s">
        <v>5469</v>
      </c>
      <c r="CU1415" s="995" t="s">
        <v>2655</v>
      </c>
      <c r="CV1415" s="999" t="s">
        <v>2656</v>
      </c>
    </row>
    <row r="1416" spans="91:100">
      <c r="CM1416" s="996"/>
      <c r="CN1416" s="995" t="s">
        <v>5488</v>
      </c>
      <c r="CO1416" s="995" t="s">
        <v>13</v>
      </c>
      <c r="CP1416" s="995" t="s">
        <v>1008</v>
      </c>
      <c r="CQ1416" s="995" t="s">
        <v>5489</v>
      </c>
      <c r="CR1416" s="995" t="s">
        <v>5489</v>
      </c>
      <c r="CS1416" s="995" t="s">
        <v>2653</v>
      </c>
      <c r="CT1416" s="995" t="s">
        <v>5469</v>
      </c>
      <c r="CU1416" s="995" t="s">
        <v>2655</v>
      </c>
      <c r="CV1416" s="999" t="s">
        <v>2656</v>
      </c>
    </row>
    <row r="1417" spans="91:100">
      <c r="CM1417" s="996"/>
      <c r="CN1417" s="995" t="s">
        <v>5490</v>
      </c>
      <c r="CO1417" s="995" t="s">
        <v>13</v>
      </c>
      <c r="CP1417" s="995" t="s">
        <v>1008</v>
      </c>
      <c r="CQ1417" s="995" t="s">
        <v>213</v>
      </c>
      <c r="CR1417" s="995" t="s">
        <v>213</v>
      </c>
      <c r="CS1417" s="995" t="s">
        <v>2653</v>
      </c>
      <c r="CT1417" s="995" t="s">
        <v>5469</v>
      </c>
      <c r="CU1417" s="995" t="s">
        <v>2655</v>
      </c>
      <c r="CV1417" s="999" t="s">
        <v>2656</v>
      </c>
    </row>
    <row r="1418" spans="91:100">
      <c r="CM1418" s="996"/>
      <c r="CN1418" s="995" t="s">
        <v>5491</v>
      </c>
      <c r="CO1418" s="995" t="s">
        <v>13</v>
      </c>
      <c r="CP1418" s="995" t="s">
        <v>1008</v>
      </c>
      <c r="CQ1418" s="995" t="s">
        <v>5492</v>
      </c>
      <c r="CR1418" s="995" t="s">
        <v>5492</v>
      </c>
      <c r="CS1418" s="995" t="s">
        <v>2653</v>
      </c>
      <c r="CT1418" s="995" t="s">
        <v>5469</v>
      </c>
      <c r="CU1418" s="995" t="s">
        <v>2655</v>
      </c>
      <c r="CV1418" s="999" t="s">
        <v>2656</v>
      </c>
    </row>
    <row r="1419" spans="91:100">
      <c r="CM1419" s="996"/>
      <c r="CN1419" s="995" t="s">
        <v>5493</v>
      </c>
      <c r="CO1419" s="995" t="s">
        <v>13</v>
      </c>
      <c r="CP1419" s="995" t="s">
        <v>1008</v>
      </c>
      <c r="CQ1419" s="995" t="s">
        <v>247</v>
      </c>
      <c r="CR1419" s="995" t="s">
        <v>247</v>
      </c>
      <c r="CS1419" s="995" t="s">
        <v>2653</v>
      </c>
      <c r="CT1419" s="995" t="s">
        <v>5469</v>
      </c>
      <c r="CU1419" s="995" t="s">
        <v>2655</v>
      </c>
      <c r="CV1419" s="999" t="s">
        <v>2656</v>
      </c>
    </row>
    <row r="1420" spans="91:100">
      <c r="CM1420" s="996"/>
      <c r="CN1420" s="995" t="s">
        <v>5494</v>
      </c>
      <c r="CO1420" s="995" t="s">
        <v>13</v>
      </c>
      <c r="CP1420" s="995" t="s">
        <v>1008</v>
      </c>
      <c r="CQ1420" s="995" t="s">
        <v>5495</v>
      </c>
      <c r="CR1420" s="995" t="s">
        <v>259</v>
      </c>
      <c r="CS1420" s="995" t="s">
        <v>2653</v>
      </c>
      <c r="CT1420" s="995" t="s">
        <v>5469</v>
      </c>
      <c r="CU1420" s="995" t="s">
        <v>2655</v>
      </c>
      <c r="CV1420" s="999" t="s">
        <v>2656</v>
      </c>
    </row>
    <row r="1421" spans="91:100">
      <c r="CM1421" s="996"/>
      <c r="CN1421" s="995" t="s">
        <v>5496</v>
      </c>
      <c r="CO1421" s="995" t="s">
        <v>13</v>
      </c>
      <c r="CP1421" s="995" t="s">
        <v>1008</v>
      </c>
      <c r="CQ1421" s="995" t="s">
        <v>277</v>
      </c>
      <c r="CR1421" s="995" t="s">
        <v>277</v>
      </c>
      <c r="CS1421" s="995" t="s">
        <v>2653</v>
      </c>
      <c r="CT1421" s="995" t="s">
        <v>5469</v>
      </c>
      <c r="CU1421" s="995" t="s">
        <v>2655</v>
      </c>
      <c r="CV1421" s="999" t="s">
        <v>2656</v>
      </c>
    </row>
    <row r="1422" spans="91:100">
      <c r="CM1422" s="996"/>
      <c r="CN1422" s="995" t="s">
        <v>5497</v>
      </c>
      <c r="CO1422" s="995" t="s">
        <v>13</v>
      </c>
      <c r="CP1422" s="995" t="s">
        <v>1008</v>
      </c>
      <c r="CQ1422" s="995" t="s">
        <v>5498</v>
      </c>
      <c r="CR1422" s="995" t="s">
        <v>5498</v>
      </c>
      <c r="CS1422" s="995" t="s">
        <v>2653</v>
      </c>
      <c r="CT1422" s="995" t="s">
        <v>5469</v>
      </c>
      <c r="CU1422" s="995" t="s">
        <v>2655</v>
      </c>
      <c r="CV1422" s="999" t="s">
        <v>2656</v>
      </c>
    </row>
    <row r="1423" spans="91:100">
      <c r="CM1423" s="996"/>
      <c r="CN1423" s="995" t="s">
        <v>5499</v>
      </c>
      <c r="CO1423" s="995" t="s">
        <v>13</v>
      </c>
      <c r="CP1423" s="995" t="s">
        <v>1008</v>
      </c>
      <c r="CQ1423" s="995" t="s">
        <v>5500</v>
      </c>
      <c r="CR1423" s="995" t="s">
        <v>5500</v>
      </c>
      <c r="CS1423" s="995" t="s">
        <v>2653</v>
      </c>
      <c r="CT1423" s="995" t="s">
        <v>5469</v>
      </c>
      <c r="CU1423" s="995" t="s">
        <v>2655</v>
      </c>
      <c r="CV1423" s="999" t="s">
        <v>2656</v>
      </c>
    </row>
    <row r="1424" spans="91:100">
      <c r="CM1424" s="996"/>
      <c r="CN1424" s="995" t="s">
        <v>5501</v>
      </c>
      <c r="CO1424" s="995" t="s">
        <v>13</v>
      </c>
      <c r="CP1424" s="995" t="s">
        <v>1008</v>
      </c>
      <c r="CQ1424" s="995" t="s">
        <v>5502</v>
      </c>
      <c r="CR1424" s="995" t="s">
        <v>281</v>
      </c>
      <c r="CS1424" s="995" t="s">
        <v>2653</v>
      </c>
      <c r="CT1424" s="995" t="s">
        <v>5469</v>
      </c>
      <c r="CU1424" s="995" t="s">
        <v>2655</v>
      </c>
      <c r="CV1424" s="999" t="s">
        <v>2656</v>
      </c>
    </row>
    <row r="1425" spans="91:100">
      <c r="CM1425" s="996"/>
      <c r="CN1425" s="995" t="s">
        <v>5503</v>
      </c>
      <c r="CO1425" s="995" t="s">
        <v>13</v>
      </c>
      <c r="CP1425" s="995" t="s">
        <v>1008</v>
      </c>
      <c r="CQ1425" s="995" t="s">
        <v>5504</v>
      </c>
      <c r="CR1425" s="995" t="s">
        <v>5505</v>
      </c>
      <c r="CS1425" s="995" t="s">
        <v>2653</v>
      </c>
      <c r="CT1425" s="995" t="s">
        <v>5469</v>
      </c>
      <c r="CU1425" s="995" t="s">
        <v>2655</v>
      </c>
      <c r="CV1425" s="999" t="s">
        <v>2656</v>
      </c>
    </row>
    <row r="1426" spans="91:100">
      <c r="CM1426" s="996"/>
      <c r="CN1426" s="995" t="s">
        <v>5506</v>
      </c>
      <c r="CO1426" s="995" t="s">
        <v>13</v>
      </c>
      <c r="CP1426" s="995" t="s">
        <v>1008</v>
      </c>
      <c r="CQ1426" s="995" t="s">
        <v>5507</v>
      </c>
      <c r="CR1426" s="995" t="s">
        <v>290</v>
      </c>
      <c r="CS1426" s="995" t="s">
        <v>2653</v>
      </c>
      <c r="CT1426" s="995" t="s">
        <v>5469</v>
      </c>
      <c r="CU1426" s="995" t="s">
        <v>2655</v>
      </c>
      <c r="CV1426" s="999" t="s">
        <v>2656</v>
      </c>
    </row>
    <row r="1427" spans="91:100">
      <c r="CM1427" s="996"/>
      <c r="CN1427" s="995" t="s">
        <v>5508</v>
      </c>
      <c r="CO1427" s="995" t="s">
        <v>13</v>
      </c>
      <c r="CP1427" s="995" t="s">
        <v>1008</v>
      </c>
      <c r="CQ1427" s="995" t="s">
        <v>5509</v>
      </c>
      <c r="CR1427" s="995" t="s">
        <v>5510</v>
      </c>
      <c r="CS1427" s="995" t="s">
        <v>2653</v>
      </c>
      <c r="CT1427" s="995" t="s">
        <v>5469</v>
      </c>
      <c r="CU1427" s="995" t="s">
        <v>2655</v>
      </c>
      <c r="CV1427" s="999" t="s">
        <v>2656</v>
      </c>
    </row>
    <row r="1428" spans="91:100">
      <c r="CM1428" s="996"/>
      <c r="CN1428" s="995" t="s">
        <v>5511</v>
      </c>
      <c r="CO1428" s="995" t="s">
        <v>13</v>
      </c>
      <c r="CP1428" s="995" t="s">
        <v>1008</v>
      </c>
      <c r="CQ1428" s="995" t="s">
        <v>297</v>
      </c>
      <c r="CR1428" s="995" t="s">
        <v>297</v>
      </c>
      <c r="CS1428" s="995" t="s">
        <v>2653</v>
      </c>
      <c r="CT1428" s="995" t="s">
        <v>5469</v>
      </c>
      <c r="CU1428" s="995" t="s">
        <v>2655</v>
      </c>
      <c r="CV1428" s="999" t="s">
        <v>2656</v>
      </c>
    </row>
    <row r="1429" spans="91:100">
      <c r="CM1429" s="996"/>
      <c r="CN1429" s="995" t="s">
        <v>5512</v>
      </c>
      <c r="CO1429" s="995" t="s">
        <v>13</v>
      </c>
      <c r="CP1429" s="995" t="s">
        <v>1008</v>
      </c>
      <c r="CQ1429" s="995" t="s">
        <v>620</v>
      </c>
      <c r="CR1429" s="995" t="s">
        <v>620</v>
      </c>
      <c r="CS1429" s="995" t="s">
        <v>2653</v>
      </c>
      <c r="CT1429" s="995" t="s">
        <v>5469</v>
      </c>
      <c r="CU1429" s="995" t="s">
        <v>2655</v>
      </c>
      <c r="CV1429" s="999" t="s">
        <v>2656</v>
      </c>
    </row>
    <row r="1430" spans="91:100">
      <c r="CM1430" s="996"/>
      <c r="CN1430" s="995" t="s">
        <v>5513</v>
      </c>
      <c r="CO1430" s="995" t="s">
        <v>13</v>
      </c>
      <c r="CP1430" s="995" t="s">
        <v>1008</v>
      </c>
      <c r="CQ1430" s="995" t="s">
        <v>301</v>
      </c>
      <c r="CR1430" s="995" t="s">
        <v>301</v>
      </c>
      <c r="CS1430" s="995" t="s">
        <v>2653</v>
      </c>
      <c r="CT1430" s="995" t="s">
        <v>5469</v>
      </c>
      <c r="CU1430" s="995" t="s">
        <v>2655</v>
      </c>
      <c r="CV1430" s="999" t="s">
        <v>2656</v>
      </c>
    </row>
    <row r="1431" spans="91:100">
      <c r="CM1431" s="996"/>
      <c r="CN1431" s="995" t="s">
        <v>5514</v>
      </c>
      <c r="CO1431" s="995" t="s">
        <v>13</v>
      </c>
      <c r="CP1431" s="995" t="s">
        <v>1008</v>
      </c>
      <c r="CQ1431" s="995" t="s">
        <v>621</v>
      </c>
      <c r="CR1431" s="995" t="s">
        <v>621</v>
      </c>
      <c r="CS1431" s="995" t="s">
        <v>2724</v>
      </c>
      <c r="CT1431" s="995" t="s">
        <v>2725</v>
      </c>
      <c r="CU1431" s="995" t="s">
        <v>2655</v>
      </c>
      <c r="CV1431" s="999" t="s">
        <v>2726</v>
      </c>
    </row>
    <row r="1432" spans="91:100">
      <c r="CM1432" s="996"/>
      <c r="CN1432" s="995" t="s">
        <v>5515</v>
      </c>
      <c r="CO1432" s="995" t="s">
        <v>13</v>
      </c>
      <c r="CP1432" s="995" t="s">
        <v>1008</v>
      </c>
      <c r="CQ1432" s="995" t="s">
        <v>5516</v>
      </c>
      <c r="CR1432" s="995" t="s">
        <v>5516</v>
      </c>
      <c r="CS1432" s="995" t="s">
        <v>2724</v>
      </c>
      <c r="CT1432" s="995" t="s">
        <v>2725</v>
      </c>
      <c r="CU1432" s="995" t="s">
        <v>2655</v>
      </c>
      <c r="CV1432" s="999" t="s">
        <v>2726</v>
      </c>
    </row>
    <row r="1433" spans="91:100">
      <c r="CM1433" s="996"/>
      <c r="CN1433" s="995" t="s">
        <v>5517</v>
      </c>
      <c r="CO1433" s="995" t="s">
        <v>13</v>
      </c>
      <c r="CP1433" s="995" t="s">
        <v>1008</v>
      </c>
      <c r="CQ1433" s="995" t="s">
        <v>5518</v>
      </c>
      <c r="CR1433" s="995" t="s">
        <v>5518</v>
      </c>
      <c r="CS1433" s="995" t="s">
        <v>2724</v>
      </c>
      <c r="CT1433" s="995" t="s">
        <v>2725</v>
      </c>
      <c r="CU1433" s="995" t="s">
        <v>2655</v>
      </c>
      <c r="CV1433" s="999" t="s">
        <v>2726</v>
      </c>
    </row>
    <row r="1434" spans="91:100">
      <c r="CM1434" s="996"/>
      <c r="CN1434" s="995" t="s">
        <v>5519</v>
      </c>
      <c r="CO1434" s="995" t="s">
        <v>13</v>
      </c>
      <c r="CP1434" s="995" t="s">
        <v>1008</v>
      </c>
      <c r="CQ1434" s="995" t="s">
        <v>303</v>
      </c>
      <c r="CR1434" s="995" t="s">
        <v>303</v>
      </c>
      <c r="CS1434" s="995" t="s">
        <v>2653</v>
      </c>
      <c r="CT1434" s="995" t="s">
        <v>5469</v>
      </c>
      <c r="CU1434" s="995" t="s">
        <v>2655</v>
      </c>
      <c r="CV1434" s="999" t="s">
        <v>2656</v>
      </c>
    </row>
    <row r="1435" spans="91:100">
      <c r="CM1435" s="996"/>
      <c r="CN1435" s="995" t="s">
        <v>5520</v>
      </c>
      <c r="CO1435" s="995" t="s">
        <v>13</v>
      </c>
      <c r="CP1435" s="995" t="s">
        <v>1008</v>
      </c>
      <c r="CQ1435" s="995" t="s">
        <v>5521</v>
      </c>
      <c r="CR1435" s="995" t="s">
        <v>5521</v>
      </c>
      <c r="CS1435" s="995" t="s">
        <v>2724</v>
      </c>
      <c r="CT1435" s="995" t="s">
        <v>2725</v>
      </c>
      <c r="CU1435" s="995" t="s">
        <v>2655</v>
      </c>
      <c r="CV1435" s="999" t="s">
        <v>2726</v>
      </c>
    </row>
    <row r="1436" spans="91:100">
      <c r="CM1436" s="996"/>
      <c r="CN1436" s="995" t="s">
        <v>5522</v>
      </c>
      <c r="CO1436" s="995" t="s">
        <v>13</v>
      </c>
      <c r="CP1436" s="995" t="s">
        <v>1008</v>
      </c>
      <c r="CQ1436" s="995" t="s">
        <v>622</v>
      </c>
      <c r="CR1436" s="995" t="s">
        <v>622</v>
      </c>
      <c r="CS1436" s="995" t="s">
        <v>2724</v>
      </c>
      <c r="CT1436" s="995" t="s">
        <v>2725</v>
      </c>
      <c r="CU1436" s="995" t="s">
        <v>2655</v>
      </c>
      <c r="CV1436" s="999" t="s">
        <v>2726</v>
      </c>
    </row>
    <row r="1437" spans="91:100">
      <c r="CM1437" s="996"/>
      <c r="CN1437" s="995" t="s">
        <v>5523</v>
      </c>
      <c r="CO1437" s="995" t="s">
        <v>13</v>
      </c>
      <c r="CP1437" s="995" t="s">
        <v>1008</v>
      </c>
      <c r="CQ1437" s="995" t="s">
        <v>5524</v>
      </c>
      <c r="CR1437" s="995" t="s">
        <v>5524</v>
      </c>
      <c r="CS1437" s="995" t="s">
        <v>2724</v>
      </c>
      <c r="CT1437" s="995" t="s">
        <v>2725</v>
      </c>
      <c r="CU1437" s="995" t="s">
        <v>2655</v>
      </c>
      <c r="CV1437" s="999" t="s">
        <v>2726</v>
      </c>
    </row>
    <row r="1438" spans="91:100">
      <c r="CM1438" s="996"/>
      <c r="CN1438" s="995" t="s">
        <v>5525</v>
      </c>
      <c r="CO1438" s="995" t="s">
        <v>13</v>
      </c>
      <c r="CP1438" s="995" t="s">
        <v>1008</v>
      </c>
      <c r="CQ1438" s="995" t="s">
        <v>623</v>
      </c>
      <c r="CR1438" s="995" t="s">
        <v>623</v>
      </c>
      <c r="CS1438" s="995" t="s">
        <v>2653</v>
      </c>
      <c r="CT1438" s="995" t="s">
        <v>5469</v>
      </c>
      <c r="CU1438" s="995" t="s">
        <v>2655</v>
      </c>
      <c r="CV1438" s="999" t="s">
        <v>2656</v>
      </c>
    </row>
    <row r="1439" spans="91:100">
      <c r="CM1439" s="996"/>
      <c r="CN1439" s="995" t="s">
        <v>5526</v>
      </c>
      <c r="CO1439" s="995" t="s">
        <v>13</v>
      </c>
      <c r="CP1439" s="995" t="s">
        <v>1008</v>
      </c>
      <c r="CQ1439" s="995" t="s">
        <v>305</v>
      </c>
      <c r="CR1439" s="995" t="s">
        <v>305</v>
      </c>
      <c r="CS1439" s="995" t="s">
        <v>2653</v>
      </c>
      <c r="CT1439" s="995" t="s">
        <v>5469</v>
      </c>
      <c r="CU1439" s="995" t="s">
        <v>2655</v>
      </c>
      <c r="CV1439" s="999" t="s">
        <v>2656</v>
      </c>
    </row>
    <row r="1440" spans="91:100">
      <c r="CM1440" s="996"/>
      <c r="CN1440" s="995" t="s">
        <v>5527</v>
      </c>
      <c r="CO1440" s="995" t="s">
        <v>13</v>
      </c>
      <c r="CP1440" s="995" t="s">
        <v>1008</v>
      </c>
      <c r="CQ1440" s="995" t="s">
        <v>5528</v>
      </c>
      <c r="CR1440" s="995" t="s">
        <v>5528</v>
      </c>
      <c r="CS1440" s="995" t="s">
        <v>2653</v>
      </c>
      <c r="CT1440" s="995" t="s">
        <v>5469</v>
      </c>
      <c r="CU1440" s="995" t="s">
        <v>2655</v>
      </c>
      <c r="CV1440" s="999" t="s">
        <v>2656</v>
      </c>
    </row>
    <row r="1441" spans="91:100">
      <c r="CM1441" s="996"/>
      <c r="CN1441" s="995" t="s">
        <v>5529</v>
      </c>
      <c r="CO1441" s="995" t="s">
        <v>13</v>
      </c>
      <c r="CP1441" s="995" t="s">
        <v>1008</v>
      </c>
      <c r="CQ1441" s="995" t="s">
        <v>307</v>
      </c>
      <c r="CR1441" s="995" t="s">
        <v>307</v>
      </c>
      <c r="CS1441" s="995" t="s">
        <v>2653</v>
      </c>
      <c r="CT1441" s="995" t="s">
        <v>5469</v>
      </c>
      <c r="CU1441" s="995" t="s">
        <v>2655</v>
      </c>
      <c r="CV1441" s="999" t="s">
        <v>2656</v>
      </c>
    </row>
    <row r="1442" spans="91:100">
      <c r="CM1442" s="996"/>
      <c r="CN1442" s="995" t="s">
        <v>5530</v>
      </c>
      <c r="CO1442" s="995" t="s">
        <v>13</v>
      </c>
      <c r="CP1442" s="995" t="s">
        <v>1008</v>
      </c>
      <c r="CQ1442" s="995" t="s">
        <v>5531</v>
      </c>
      <c r="CR1442" s="995" t="s">
        <v>5532</v>
      </c>
      <c r="CS1442" s="995" t="s">
        <v>2653</v>
      </c>
      <c r="CT1442" s="995" t="s">
        <v>5469</v>
      </c>
      <c r="CU1442" s="995" t="s">
        <v>2655</v>
      </c>
      <c r="CV1442" s="999" t="s">
        <v>2656</v>
      </c>
    </row>
    <row r="1443" spans="91:100">
      <c r="CM1443" s="996"/>
      <c r="CN1443" s="995" t="s">
        <v>5533</v>
      </c>
      <c r="CO1443" s="995" t="s">
        <v>13</v>
      </c>
      <c r="CP1443" s="995" t="s">
        <v>1008</v>
      </c>
      <c r="CQ1443" s="995" t="s">
        <v>5534</v>
      </c>
      <c r="CR1443" s="995" t="s">
        <v>5534</v>
      </c>
      <c r="CS1443" s="995" t="s">
        <v>2653</v>
      </c>
      <c r="CT1443" s="995" t="s">
        <v>5469</v>
      </c>
      <c r="CU1443" s="995" t="s">
        <v>2655</v>
      </c>
      <c r="CV1443" s="999" t="s">
        <v>2656</v>
      </c>
    </row>
    <row r="1444" spans="91:100">
      <c r="CM1444" s="996"/>
      <c r="CN1444" s="995" t="s">
        <v>5535</v>
      </c>
      <c r="CO1444" s="995" t="s">
        <v>13</v>
      </c>
      <c r="CP1444" s="995" t="s">
        <v>1008</v>
      </c>
      <c r="CQ1444" s="995" t="s">
        <v>5536</v>
      </c>
      <c r="CR1444" s="995" t="s">
        <v>5536</v>
      </c>
      <c r="CS1444" s="995" t="s">
        <v>2653</v>
      </c>
      <c r="CT1444" s="995" t="s">
        <v>5469</v>
      </c>
      <c r="CU1444" s="995" t="s">
        <v>2655</v>
      </c>
      <c r="CV1444" s="999" t="s">
        <v>2656</v>
      </c>
    </row>
    <row r="1445" spans="91:100">
      <c r="CM1445" s="996"/>
      <c r="CN1445" s="995" t="s">
        <v>5537</v>
      </c>
      <c r="CO1445" s="995" t="s">
        <v>13</v>
      </c>
      <c r="CP1445" s="995" t="s">
        <v>1014</v>
      </c>
      <c r="CQ1445" s="995" t="s">
        <v>5538</v>
      </c>
      <c r="CR1445" s="995" t="s">
        <v>47</v>
      </c>
      <c r="CS1445" s="995" t="s">
        <v>2653</v>
      </c>
      <c r="CT1445" s="995" t="s">
        <v>5539</v>
      </c>
      <c r="CU1445" s="995" t="s">
        <v>2655</v>
      </c>
      <c r="CV1445" s="999" t="s">
        <v>2656</v>
      </c>
    </row>
    <row r="1446" spans="91:100">
      <c r="CM1446" s="996"/>
      <c r="CN1446" s="995" t="s">
        <v>5540</v>
      </c>
      <c r="CO1446" s="995" t="s">
        <v>13</v>
      </c>
      <c r="CP1446" s="995" t="s">
        <v>1014</v>
      </c>
      <c r="CQ1446" s="995" t="s">
        <v>5541</v>
      </c>
      <c r="CR1446" s="995" t="s">
        <v>30</v>
      </c>
      <c r="CS1446" s="995" t="s">
        <v>2653</v>
      </c>
      <c r="CT1446" s="995" t="s">
        <v>5539</v>
      </c>
      <c r="CU1446" s="995" t="s">
        <v>2655</v>
      </c>
      <c r="CV1446" s="999" t="s">
        <v>2656</v>
      </c>
    </row>
    <row r="1447" spans="91:100">
      <c r="CM1447" s="996"/>
      <c r="CN1447" s="995" t="s">
        <v>5542</v>
      </c>
      <c r="CO1447" s="995" t="s">
        <v>13</v>
      </c>
      <c r="CP1447" s="995" t="s">
        <v>3118</v>
      </c>
      <c r="CQ1447" s="995" t="s">
        <v>5543</v>
      </c>
      <c r="CR1447" s="995" t="s">
        <v>5543</v>
      </c>
      <c r="CS1447" s="995" t="s">
        <v>2653</v>
      </c>
      <c r="CT1447" s="995" t="s">
        <v>5407</v>
      </c>
      <c r="CU1447" s="995" t="s">
        <v>2655</v>
      </c>
      <c r="CV1447" s="999" t="s">
        <v>2656</v>
      </c>
    </row>
    <row r="1448" spans="91:100">
      <c r="CM1448" s="996"/>
      <c r="CN1448" s="995" t="s">
        <v>5544</v>
      </c>
      <c r="CO1448" s="995" t="s">
        <v>13</v>
      </c>
      <c r="CP1448" s="995" t="s">
        <v>3118</v>
      </c>
      <c r="CQ1448" s="995" t="s">
        <v>5545</v>
      </c>
      <c r="CR1448" s="995" t="s">
        <v>5545</v>
      </c>
      <c r="CS1448" s="995" t="s">
        <v>2653</v>
      </c>
      <c r="CT1448" s="995" t="s">
        <v>5407</v>
      </c>
      <c r="CU1448" s="995" t="s">
        <v>2655</v>
      </c>
      <c r="CV1448" s="999" t="s">
        <v>2656</v>
      </c>
    </row>
    <row r="1449" spans="91:100">
      <c r="CM1449" s="996"/>
      <c r="CN1449" s="995" t="s">
        <v>5546</v>
      </c>
      <c r="CO1449" s="995" t="s">
        <v>13</v>
      </c>
      <c r="CP1449" s="995" t="s">
        <v>3118</v>
      </c>
      <c r="CQ1449" s="995" t="s">
        <v>5547</v>
      </c>
      <c r="CR1449" s="995" t="s">
        <v>5547</v>
      </c>
      <c r="CS1449" s="995" t="s">
        <v>2653</v>
      </c>
      <c r="CT1449" s="995" t="s">
        <v>5407</v>
      </c>
      <c r="CU1449" s="995" t="s">
        <v>2655</v>
      </c>
      <c r="CV1449" s="999" t="s">
        <v>2656</v>
      </c>
    </row>
    <row r="1450" spans="91:100">
      <c r="CM1450" s="996"/>
      <c r="CN1450" s="995" t="s">
        <v>5548</v>
      </c>
      <c r="CO1450" s="995" t="s">
        <v>13</v>
      </c>
      <c r="CP1450" s="995" t="s">
        <v>3118</v>
      </c>
      <c r="CQ1450" s="995" t="s">
        <v>3136</v>
      </c>
      <c r="CR1450" s="995" t="s">
        <v>3136</v>
      </c>
      <c r="CS1450" s="995" t="s">
        <v>2653</v>
      </c>
      <c r="CT1450" s="995" t="s">
        <v>5407</v>
      </c>
      <c r="CU1450" s="995" t="s">
        <v>2655</v>
      </c>
      <c r="CV1450" s="999" t="s">
        <v>2656</v>
      </c>
    </row>
    <row r="1451" spans="91:100">
      <c r="CM1451" s="996"/>
      <c r="CN1451" s="995" t="s">
        <v>5549</v>
      </c>
      <c r="CO1451" s="995" t="s">
        <v>13</v>
      </c>
      <c r="CP1451" s="995" t="s">
        <v>3118</v>
      </c>
      <c r="CQ1451" s="995" t="s">
        <v>5550</v>
      </c>
      <c r="CR1451" s="995" t="s">
        <v>5551</v>
      </c>
      <c r="CS1451" s="995" t="s">
        <v>2653</v>
      </c>
      <c r="CT1451" s="995" t="s">
        <v>5407</v>
      </c>
      <c r="CU1451" s="995" t="s">
        <v>2655</v>
      </c>
      <c r="CV1451" s="999" t="s">
        <v>2656</v>
      </c>
    </row>
    <row r="1452" spans="91:100">
      <c r="CM1452" s="996"/>
      <c r="CN1452" s="995" t="s">
        <v>5552</v>
      </c>
      <c r="CO1452" s="995" t="s">
        <v>13</v>
      </c>
      <c r="CP1452" s="995" t="s">
        <v>3118</v>
      </c>
      <c r="CQ1452" s="995" t="s">
        <v>5553</v>
      </c>
      <c r="CR1452" s="995" t="s">
        <v>5553</v>
      </c>
      <c r="CS1452" s="995" t="s">
        <v>2653</v>
      </c>
      <c r="CT1452" s="995" t="s">
        <v>5407</v>
      </c>
      <c r="CU1452" s="995" t="s">
        <v>2655</v>
      </c>
      <c r="CV1452" s="999" t="s">
        <v>2656</v>
      </c>
    </row>
    <row r="1453" spans="91:100">
      <c r="CM1453" s="996"/>
      <c r="CN1453" s="995" t="s">
        <v>5554</v>
      </c>
      <c r="CO1453" s="995" t="s">
        <v>13</v>
      </c>
      <c r="CP1453" s="995" t="s">
        <v>3118</v>
      </c>
      <c r="CQ1453" s="995" t="s">
        <v>5555</v>
      </c>
      <c r="CR1453" s="995" t="s">
        <v>5556</v>
      </c>
      <c r="CS1453" s="995" t="s">
        <v>2653</v>
      </c>
      <c r="CT1453" s="995" t="s">
        <v>5407</v>
      </c>
      <c r="CU1453" s="995" t="s">
        <v>2655</v>
      </c>
      <c r="CV1453" s="999" t="s">
        <v>2656</v>
      </c>
    </row>
    <row r="1454" spans="91:100">
      <c r="CM1454" s="996"/>
      <c r="CN1454" s="995" t="s">
        <v>5557</v>
      </c>
      <c r="CO1454" s="995" t="s">
        <v>13</v>
      </c>
      <c r="CP1454" s="995" t="s">
        <v>3118</v>
      </c>
      <c r="CQ1454" s="995" t="s">
        <v>5558</v>
      </c>
      <c r="CR1454" s="995" t="s">
        <v>5558</v>
      </c>
      <c r="CS1454" s="995" t="s">
        <v>2653</v>
      </c>
      <c r="CT1454" s="995" t="s">
        <v>5407</v>
      </c>
      <c r="CU1454" s="995" t="s">
        <v>2655</v>
      </c>
      <c r="CV1454" s="999" t="s">
        <v>2656</v>
      </c>
    </row>
    <row r="1455" spans="91:100">
      <c r="CM1455" s="996"/>
      <c r="CN1455" s="995" t="s">
        <v>5559</v>
      </c>
      <c r="CO1455" s="995" t="s">
        <v>13</v>
      </c>
      <c r="CP1455" s="995" t="s">
        <v>3118</v>
      </c>
      <c r="CQ1455" s="995" t="s">
        <v>5560</v>
      </c>
      <c r="CR1455" s="995" t="s">
        <v>5560</v>
      </c>
      <c r="CS1455" s="995" t="s">
        <v>2653</v>
      </c>
      <c r="CT1455" s="995" t="s">
        <v>5407</v>
      </c>
      <c r="CU1455" s="995" t="s">
        <v>2655</v>
      </c>
      <c r="CV1455" s="999" t="s">
        <v>2656</v>
      </c>
    </row>
    <row r="1456" spans="91:100">
      <c r="CM1456" s="996"/>
      <c r="CN1456" s="995" t="s">
        <v>5561</v>
      </c>
      <c r="CO1456" s="995" t="s">
        <v>13</v>
      </c>
      <c r="CP1456" s="995" t="s">
        <v>3118</v>
      </c>
      <c r="CQ1456" s="995" t="s">
        <v>5562</v>
      </c>
      <c r="CR1456" s="995" t="s">
        <v>5562</v>
      </c>
      <c r="CS1456" s="995" t="s">
        <v>2653</v>
      </c>
      <c r="CT1456" s="995" t="s">
        <v>5407</v>
      </c>
      <c r="CU1456" s="995" t="s">
        <v>2655</v>
      </c>
      <c r="CV1456" s="999" t="s">
        <v>2656</v>
      </c>
    </row>
    <row r="1457" spans="91:100">
      <c r="CM1457" s="996"/>
      <c r="CN1457" s="995" t="s">
        <v>5563</v>
      </c>
      <c r="CO1457" s="995" t="s">
        <v>13</v>
      </c>
      <c r="CP1457" s="995" t="s">
        <v>3118</v>
      </c>
      <c r="CQ1457" s="995" t="s">
        <v>5564</v>
      </c>
      <c r="CR1457" s="995" t="s">
        <v>5564</v>
      </c>
      <c r="CS1457" s="995" t="s">
        <v>2653</v>
      </c>
      <c r="CT1457" s="995" t="s">
        <v>5407</v>
      </c>
      <c r="CU1457" s="995" t="s">
        <v>2655</v>
      </c>
      <c r="CV1457" s="999" t="s">
        <v>2656</v>
      </c>
    </row>
    <row r="1458" spans="91:100">
      <c r="CM1458" s="996"/>
      <c r="CN1458" s="995" t="s">
        <v>5565</v>
      </c>
      <c r="CO1458" s="995" t="s">
        <v>14</v>
      </c>
      <c r="CP1458" s="995" t="s">
        <v>1008</v>
      </c>
      <c r="CQ1458" s="995" t="s">
        <v>5566</v>
      </c>
      <c r="CR1458" s="995" t="s">
        <v>5566</v>
      </c>
      <c r="CS1458" s="995" t="s">
        <v>5567</v>
      </c>
      <c r="CT1458" s="995" t="s">
        <v>5568</v>
      </c>
      <c r="CU1458" s="995" t="s">
        <v>5569</v>
      </c>
      <c r="CV1458" s="999" t="s">
        <v>5570</v>
      </c>
    </row>
    <row r="1459" spans="91:100">
      <c r="CM1459" s="996"/>
      <c r="CN1459" s="995" t="s">
        <v>5571</v>
      </c>
      <c r="CO1459" s="995" t="s">
        <v>14</v>
      </c>
      <c r="CP1459" s="995" t="s">
        <v>1008</v>
      </c>
      <c r="CQ1459" s="995" t="s">
        <v>5572</v>
      </c>
      <c r="CR1459" s="995" t="s">
        <v>5572</v>
      </c>
      <c r="CS1459" s="995" t="s">
        <v>5567</v>
      </c>
      <c r="CT1459" s="995" t="s">
        <v>5568</v>
      </c>
      <c r="CU1459" s="995" t="s">
        <v>5569</v>
      </c>
      <c r="CV1459" s="999" t="s">
        <v>5570</v>
      </c>
    </row>
    <row r="1460" spans="91:100">
      <c r="CM1460" s="996"/>
      <c r="CN1460" s="995" t="s">
        <v>5573</v>
      </c>
      <c r="CO1460" s="995" t="s">
        <v>14</v>
      </c>
      <c r="CP1460" s="995" t="s">
        <v>1008</v>
      </c>
      <c r="CQ1460" s="995" t="s">
        <v>5574</v>
      </c>
      <c r="CR1460" s="995" t="s">
        <v>5574</v>
      </c>
      <c r="CS1460" s="995" t="s">
        <v>5567</v>
      </c>
      <c r="CT1460" s="995" t="s">
        <v>5568</v>
      </c>
      <c r="CU1460" s="995" t="s">
        <v>5569</v>
      </c>
      <c r="CV1460" s="999" t="s">
        <v>5570</v>
      </c>
    </row>
    <row r="1461" spans="91:100">
      <c r="CM1461" s="996"/>
      <c r="CN1461" s="995" t="s">
        <v>5575</v>
      </c>
      <c r="CO1461" s="995" t="s">
        <v>14</v>
      </c>
      <c r="CP1461" s="995" t="s">
        <v>1008</v>
      </c>
      <c r="CQ1461" s="995" t="s">
        <v>5576</v>
      </c>
      <c r="CR1461" s="995" t="s">
        <v>5576</v>
      </c>
      <c r="CS1461" s="995" t="s">
        <v>5567</v>
      </c>
      <c r="CT1461" s="995" t="s">
        <v>5568</v>
      </c>
      <c r="CU1461" s="995" t="s">
        <v>5569</v>
      </c>
      <c r="CV1461" s="999" t="s">
        <v>5570</v>
      </c>
    </row>
    <row r="1462" spans="91:100">
      <c r="CM1462" s="996"/>
      <c r="CN1462" s="995" t="s">
        <v>5577</v>
      </c>
      <c r="CO1462" s="995" t="s">
        <v>14</v>
      </c>
      <c r="CP1462" s="995" t="s">
        <v>1008</v>
      </c>
      <c r="CQ1462" s="995" t="s">
        <v>5578</v>
      </c>
      <c r="CR1462" s="995" t="s">
        <v>5578</v>
      </c>
      <c r="CS1462" s="995" t="s">
        <v>5567</v>
      </c>
      <c r="CT1462" s="995" t="s">
        <v>5568</v>
      </c>
      <c r="CU1462" s="995" t="s">
        <v>5569</v>
      </c>
      <c r="CV1462" s="999" t="s">
        <v>5570</v>
      </c>
    </row>
    <row r="1463" spans="91:100">
      <c r="CM1463" s="996"/>
      <c r="CN1463" s="995" t="s">
        <v>5579</v>
      </c>
      <c r="CO1463" s="995" t="s">
        <v>14</v>
      </c>
      <c r="CP1463" s="995" t="s">
        <v>1008</v>
      </c>
      <c r="CQ1463" s="995" t="s">
        <v>5580</v>
      </c>
      <c r="CR1463" s="995" t="s">
        <v>5580</v>
      </c>
      <c r="CS1463" s="995" t="s">
        <v>5567</v>
      </c>
      <c r="CT1463" s="995" t="s">
        <v>5568</v>
      </c>
      <c r="CU1463" s="995" t="s">
        <v>5569</v>
      </c>
      <c r="CV1463" s="999" t="s">
        <v>5570</v>
      </c>
    </row>
    <row r="1464" spans="91:100">
      <c r="CM1464" s="996"/>
      <c r="CN1464" s="995" t="s">
        <v>5581</v>
      </c>
      <c r="CO1464" s="995" t="s">
        <v>14</v>
      </c>
      <c r="CP1464" s="995" t="s">
        <v>1008</v>
      </c>
      <c r="CQ1464" s="995" t="s">
        <v>572</v>
      </c>
      <c r="CR1464" s="995" t="s">
        <v>572</v>
      </c>
      <c r="CS1464" s="995" t="s">
        <v>2653</v>
      </c>
      <c r="CT1464" s="995" t="s">
        <v>5582</v>
      </c>
      <c r="CU1464" s="995" t="s">
        <v>2655</v>
      </c>
      <c r="CV1464" s="999" t="s">
        <v>2656</v>
      </c>
    </row>
    <row r="1465" spans="91:100">
      <c r="CM1465" s="996"/>
      <c r="CN1465" s="995" t="s">
        <v>5583</v>
      </c>
      <c r="CO1465" s="995" t="s">
        <v>14</v>
      </c>
      <c r="CP1465" s="995" t="s">
        <v>1008</v>
      </c>
      <c r="CQ1465" s="995" t="s">
        <v>2374</v>
      </c>
      <c r="CR1465" s="995" t="s">
        <v>2374</v>
      </c>
      <c r="CS1465" s="995" t="s">
        <v>5567</v>
      </c>
      <c r="CT1465" s="995" t="s">
        <v>5568</v>
      </c>
      <c r="CU1465" s="995" t="s">
        <v>5569</v>
      </c>
      <c r="CV1465" s="999" t="s">
        <v>5570</v>
      </c>
    </row>
    <row r="1466" spans="91:100">
      <c r="CM1466" s="996"/>
      <c r="CN1466" s="995" t="s">
        <v>5584</v>
      </c>
      <c r="CO1466" s="995" t="s">
        <v>14</v>
      </c>
      <c r="CP1466" s="995" t="s">
        <v>1008</v>
      </c>
      <c r="CQ1466" s="995" t="s">
        <v>5585</v>
      </c>
      <c r="CR1466" s="995" t="s">
        <v>5585</v>
      </c>
      <c r="CS1466" s="995" t="s">
        <v>2724</v>
      </c>
      <c r="CT1466" s="995" t="s">
        <v>2725</v>
      </c>
      <c r="CU1466" s="995" t="s">
        <v>2655</v>
      </c>
      <c r="CV1466" s="999" t="s">
        <v>2726</v>
      </c>
    </row>
    <row r="1467" spans="91:100">
      <c r="CM1467" s="996"/>
      <c r="CN1467" s="995" t="s">
        <v>5586</v>
      </c>
      <c r="CO1467" s="995" t="s">
        <v>14</v>
      </c>
      <c r="CP1467" s="995" t="s">
        <v>1008</v>
      </c>
      <c r="CQ1467" s="995" t="s">
        <v>5587</v>
      </c>
      <c r="CR1467" s="995" t="s">
        <v>5587</v>
      </c>
      <c r="CS1467" s="995" t="s">
        <v>5567</v>
      </c>
      <c r="CT1467" s="995" t="s">
        <v>5568</v>
      </c>
      <c r="CU1467" s="995" t="s">
        <v>5569</v>
      </c>
      <c r="CV1467" s="999" t="s">
        <v>5570</v>
      </c>
    </row>
    <row r="1468" spans="91:100">
      <c r="CM1468" s="996"/>
      <c r="CN1468" s="995" t="s">
        <v>5588</v>
      </c>
      <c r="CO1468" s="995" t="s">
        <v>14</v>
      </c>
      <c r="CP1468" s="995" t="s">
        <v>1008</v>
      </c>
      <c r="CQ1468" s="995" t="s">
        <v>2377</v>
      </c>
      <c r="CR1468" s="995" t="s">
        <v>2377</v>
      </c>
      <c r="CS1468" s="995" t="s">
        <v>2653</v>
      </c>
      <c r="CT1468" s="995" t="s">
        <v>5582</v>
      </c>
      <c r="CU1468" s="995" t="s">
        <v>2655</v>
      </c>
      <c r="CV1468" s="999" t="s">
        <v>2656</v>
      </c>
    </row>
    <row r="1469" spans="91:100">
      <c r="CM1469" s="996"/>
      <c r="CN1469" s="995" t="s">
        <v>5589</v>
      </c>
      <c r="CO1469" s="995" t="s">
        <v>14</v>
      </c>
      <c r="CP1469" s="995" t="s">
        <v>1008</v>
      </c>
      <c r="CQ1469" s="995" t="s">
        <v>5590</v>
      </c>
      <c r="CR1469" s="995" t="s">
        <v>5590</v>
      </c>
      <c r="CS1469" s="995" t="s">
        <v>5567</v>
      </c>
      <c r="CT1469" s="995" t="s">
        <v>5568</v>
      </c>
      <c r="CU1469" s="995" t="s">
        <v>5569</v>
      </c>
      <c r="CV1469" s="999" t="s">
        <v>5570</v>
      </c>
    </row>
    <row r="1470" spans="91:100">
      <c r="CM1470" s="996"/>
      <c r="CN1470" s="995" t="s">
        <v>5591</v>
      </c>
      <c r="CO1470" s="995" t="s">
        <v>14</v>
      </c>
      <c r="CP1470" s="995" t="s">
        <v>1008</v>
      </c>
      <c r="CQ1470" s="995" t="s">
        <v>232</v>
      </c>
      <c r="CR1470" s="995" t="s">
        <v>232</v>
      </c>
      <c r="CS1470" s="995" t="s">
        <v>2653</v>
      </c>
      <c r="CT1470" s="995" t="s">
        <v>5582</v>
      </c>
      <c r="CU1470" s="995" t="s">
        <v>2655</v>
      </c>
      <c r="CV1470" s="999" t="s">
        <v>2656</v>
      </c>
    </row>
    <row r="1471" spans="91:100">
      <c r="CM1471" s="996"/>
      <c r="CN1471" s="995" t="s">
        <v>5592</v>
      </c>
      <c r="CO1471" s="995" t="s">
        <v>14</v>
      </c>
      <c r="CP1471" s="995" t="s">
        <v>1008</v>
      </c>
      <c r="CQ1471" s="995" t="s">
        <v>2378</v>
      </c>
      <c r="CR1471" s="995" t="s">
        <v>2378</v>
      </c>
      <c r="CS1471" s="995" t="s">
        <v>5567</v>
      </c>
      <c r="CT1471" s="995" t="s">
        <v>5568</v>
      </c>
      <c r="CU1471" s="995" t="s">
        <v>5569</v>
      </c>
      <c r="CV1471" s="999" t="s">
        <v>5570</v>
      </c>
    </row>
    <row r="1472" spans="91:100">
      <c r="CM1472" s="996"/>
      <c r="CN1472" s="995" t="s">
        <v>5593</v>
      </c>
      <c r="CO1472" s="995" t="s">
        <v>14</v>
      </c>
      <c r="CP1472" s="995" t="s">
        <v>1008</v>
      </c>
      <c r="CQ1472" s="995" t="s">
        <v>5594</v>
      </c>
      <c r="CR1472" s="995" t="s">
        <v>5595</v>
      </c>
      <c r="CS1472" s="995" t="s">
        <v>5567</v>
      </c>
      <c r="CT1472" s="995" t="s">
        <v>5568</v>
      </c>
      <c r="CU1472" s="995" t="s">
        <v>5569</v>
      </c>
      <c r="CV1472" s="999" t="s">
        <v>5570</v>
      </c>
    </row>
    <row r="1473" spans="91:100">
      <c r="CM1473" s="996"/>
      <c r="CN1473" s="995" t="s">
        <v>5596</v>
      </c>
      <c r="CO1473" s="995" t="s">
        <v>14</v>
      </c>
      <c r="CP1473" s="995" t="s">
        <v>1008</v>
      </c>
      <c r="CQ1473" s="995" t="s">
        <v>1091</v>
      </c>
      <c r="CR1473" s="995" t="s">
        <v>1091</v>
      </c>
      <c r="CS1473" s="995" t="s">
        <v>2653</v>
      </c>
      <c r="CT1473" s="995" t="s">
        <v>5582</v>
      </c>
      <c r="CU1473" s="995" t="s">
        <v>2655</v>
      </c>
      <c r="CV1473" s="999" t="s">
        <v>2656</v>
      </c>
    </row>
    <row r="1474" spans="91:100">
      <c r="CM1474" s="996"/>
      <c r="CN1474" s="995" t="s">
        <v>5597</v>
      </c>
      <c r="CO1474" s="995" t="s">
        <v>14</v>
      </c>
      <c r="CP1474" s="995" t="s">
        <v>1008</v>
      </c>
      <c r="CQ1474" s="995" t="s">
        <v>1093</v>
      </c>
      <c r="CR1474" s="995" t="s">
        <v>1093</v>
      </c>
      <c r="CS1474" s="995" t="s">
        <v>2653</v>
      </c>
      <c r="CT1474" s="995" t="s">
        <v>5582</v>
      </c>
      <c r="CU1474" s="995" t="s">
        <v>2655</v>
      </c>
      <c r="CV1474" s="999" t="s">
        <v>2656</v>
      </c>
    </row>
    <row r="1475" spans="91:100">
      <c r="CM1475" s="996"/>
      <c r="CN1475" s="995" t="s">
        <v>5598</v>
      </c>
      <c r="CO1475" s="995" t="s">
        <v>14</v>
      </c>
      <c r="CP1475" s="995" t="s">
        <v>1008</v>
      </c>
      <c r="CQ1475" s="995" t="s">
        <v>1089</v>
      </c>
      <c r="CR1475" s="995" t="s">
        <v>1089</v>
      </c>
      <c r="CS1475" s="995" t="s">
        <v>2653</v>
      </c>
      <c r="CT1475" s="995" t="s">
        <v>5582</v>
      </c>
      <c r="CU1475" s="995" t="s">
        <v>2655</v>
      </c>
      <c r="CV1475" s="999" t="s">
        <v>2656</v>
      </c>
    </row>
    <row r="1476" spans="91:100">
      <c r="CM1476" s="996"/>
      <c r="CN1476" s="995" t="s">
        <v>5599</v>
      </c>
      <c r="CO1476" s="995" t="s">
        <v>14</v>
      </c>
      <c r="CP1476" s="995" t="s">
        <v>1008</v>
      </c>
      <c r="CQ1476" s="995" t="s">
        <v>5600</v>
      </c>
      <c r="CR1476" s="995" t="s">
        <v>5601</v>
      </c>
      <c r="CS1476" s="995" t="s">
        <v>5567</v>
      </c>
      <c r="CT1476" s="995" t="s">
        <v>5568</v>
      </c>
      <c r="CU1476" s="995" t="s">
        <v>5569</v>
      </c>
      <c r="CV1476" s="999" t="s">
        <v>5570</v>
      </c>
    </row>
    <row r="1477" spans="91:100">
      <c r="CM1477" s="996"/>
      <c r="CN1477" s="995" t="s">
        <v>5602</v>
      </c>
      <c r="CO1477" s="995" t="s">
        <v>14</v>
      </c>
      <c r="CP1477" s="995" t="s">
        <v>1008</v>
      </c>
      <c r="CQ1477" s="995" t="s">
        <v>5603</v>
      </c>
      <c r="CR1477" s="995" t="s">
        <v>5603</v>
      </c>
      <c r="CS1477" s="995" t="s">
        <v>5567</v>
      </c>
      <c r="CT1477" s="995" t="s">
        <v>5568</v>
      </c>
      <c r="CU1477" s="995" t="s">
        <v>5569</v>
      </c>
      <c r="CV1477" s="999" t="s">
        <v>5570</v>
      </c>
    </row>
    <row r="1478" spans="91:100">
      <c r="CM1478" s="996"/>
      <c r="CN1478" s="995" t="s">
        <v>5604</v>
      </c>
      <c r="CO1478" s="995" t="s">
        <v>14</v>
      </c>
      <c r="CP1478" s="995" t="s">
        <v>1008</v>
      </c>
      <c r="CQ1478" s="995" t="s">
        <v>5605</v>
      </c>
      <c r="CR1478" s="995" t="s">
        <v>5606</v>
      </c>
      <c r="CS1478" s="995" t="s">
        <v>2653</v>
      </c>
      <c r="CT1478" s="995" t="s">
        <v>5582</v>
      </c>
      <c r="CU1478" s="995" t="s">
        <v>2655</v>
      </c>
      <c r="CV1478" s="999" t="s">
        <v>2656</v>
      </c>
    </row>
    <row r="1479" spans="91:100">
      <c r="CM1479" s="996"/>
      <c r="CN1479" s="995" t="s">
        <v>5607</v>
      </c>
      <c r="CO1479" s="995" t="s">
        <v>14</v>
      </c>
      <c r="CP1479" s="995" t="s">
        <v>1008</v>
      </c>
      <c r="CQ1479" s="995" t="s">
        <v>2380</v>
      </c>
      <c r="CR1479" s="995" t="s">
        <v>2380</v>
      </c>
      <c r="CS1479" s="995" t="s">
        <v>5567</v>
      </c>
      <c r="CT1479" s="995" t="s">
        <v>5568</v>
      </c>
      <c r="CU1479" s="995" t="s">
        <v>5569</v>
      </c>
      <c r="CV1479" s="999" t="s">
        <v>5570</v>
      </c>
    </row>
    <row r="1480" spans="91:100">
      <c r="CM1480" s="996"/>
      <c r="CN1480" s="995" t="s">
        <v>5608</v>
      </c>
      <c r="CO1480" s="995" t="s">
        <v>14</v>
      </c>
      <c r="CP1480" s="995" t="s">
        <v>1008</v>
      </c>
      <c r="CQ1480" s="995" t="s">
        <v>5609</v>
      </c>
      <c r="CR1480" s="995" t="s">
        <v>5609</v>
      </c>
      <c r="CS1480" s="995" t="s">
        <v>2653</v>
      </c>
      <c r="CT1480" s="995" t="s">
        <v>5582</v>
      </c>
      <c r="CU1480" s="995" t="s">
        <v>2655</v>
      </c>
      <c r="CV1480" s="999" t="s">
        <v>2656</v>
      </c>
    </row>
    <row r="1481" spans="91:100">
      <c r="CM1481" s="996"/>
      <c r="CN1481" s="995" t="s">
        <v>5610</v>
      </c>
      <c r="CO1481" s="995" t="s">
        <v>14</v>
      </c>
      <c r="CP1481" s="995" t="s">
        <v>1008</v>
      </c>
      <c r="CQ1481" s="995" t="s">
        <v>5611</v>
      </c>
      <c r="CR1481" s="995" t="s">
        <v>5611</v>
      </c>
      <c r="CS1481" s="995" t="s">
        <v>5567</v>
      </c>
      <c r="CT1481" s="995" t="s">
        <v>5568</v>
      </c>
      <c r="CU1481" s="995" t="s">
        <v>5569</v>
      </c>
      <c r="CV1481" s="999" t="s">
        <v>5570</v>
      </c>
    </row>
    <row r="1482" spans="91:100">
      <c r="CM1482" s="996"/>
      <c r="CN1482" s="995" t="s">
        <v>5612</v>
      </c>
      <c r="CO1482" s="995" t="s">
        <v>14</v>
      </c>
      <c r="CP1482" s="995" t="s">
        <v>1008</v>
      </c>
      <c r="CQ1482" s="995" t="s">
        <v>5613</v>
      </c>
      <c r="CR1482" s="995" t="s">
        <v>5613</v>
      </c>
      <c r="CS1482" s="995" t="s">
        <v>5567</v>
      </c>
      <c r="CT1482" s="995" t="s">
        <v>5568</v>
      </c>
      <c r="CU1482" s="995" t="s">
        <v>5569</v>
      </c>
      <c r="CV1482" s="999" t="s">
        <v>5570</v>
      </c>
    </row>
    <row r="1483" spans="91:100">
      <c r="CM1483" s="996"/>
      <c r="CN1483" s="995" t="s">
        <v>5614</v>
      </c>
      <c r="CO1483" s="995" t="s">
        <v>14</v>
      </c>
      <c r="CP1483" s="995" t="s">
        <v>1008</v>
      </c>
      <c r="CQ1483" s="995" t="s">
        <v>5615</v>
      </c>
      <c r="CR1483" s="995" t="s">
        <v>5615</v>
      </c>
      <c r="CS1483" s="995" t="s">
        <v>5567</v>
      </c>
      <c r="CT1483" s="995" t="s">
        <v>5568</v>
      </c>
      <c r="CU1483" s="995" t="s">
        <v>5569</v>
      </c>
      <c r="CV1483" s="999" t="s">
        <v>5570</v>
      </c>
    </row>
    <row r="1484" spans="91:100">
      <c r="CM1484" s="996"/>
      <c r="CN1484" s="995" t="s">
        <v>5616</v>
      </c>
      <c r="CO1484" s="995" t="s">
        <v>14</v>
      </c>
      <c r="CP1484" s="995" t="s">
        <v>1008</v>
      </c>
      <c r="CQ1484" s="995" t="s">
        <v>2388</v>
      </c>
      <c r="CR1484" s="995" t="s">
        <v>2388</v>
      </c>
      <c r="CS1484" s="995" t="s">
        <v>5567</v>
      </c>
      <c r="CT1484" s="995" t="s">
        <v>5568</v>
      </c>
      <c r="CU1484" s="995" t="s">
        <v>5569</v>
      </c>
      <c r="CV1484" s="999" t="s">
        <v>5570</v>
      </c>
    </row>
    <row r="1485" spans="91:100">
      <c r="CM1485" s="996"/>
      <c r="CN1485" s="995" t="s">
        <v>5617</v>
      </c>
      <c r="CO1485" s="995" t="s">
        <v>14</v>
      </c>
      <c r="CP1485" s="995" t="s">
        <v>1008</v>
      </c>
      <c r="CQ1485" s="995" t="s">
        <v>2392</v>
      </c>
      <c r="CR1485" s="995" t="s">
        <v>2392</v>
      </c>
      <c r="CS1485" s="995" t="s">
        <v>2653</v>
      </c>
      <c r="CT1485" s="995" t="s">
        <v>5582</v>
      </c>
      <c r="CU1485" s="995" t="s">
        <v>2655</v>
      </c>
      <c r="CV1485" s="999" t="s">
        <v>2656</v>
      </c>
    </row>
    <row r="1486" spans="91:100">
      <c r="CM1486" s="996"/>
      <c r="CN1486" s="995" t="s">
        <v>5618</v>
      </c>
      <c r="CO1486" s="995" t="s">
        <v>14</v>
      </c>
      <c r="CP1486" s="995" t="s">
        <v>1008</v>
      </c>
      <c r="CQ1486" s="995" t="s">
        <v>5619</v>
      </c>
      <c r="CR1486" s="995" t="s">
        <v>5619</v>
      </c>
      <c r="CS1486" s="995" t="s">
        <v>5567</v>
      </c>
      <c r="CT1486" s="995" t="s">
        <v>5568</v>
      </c>
      <c r="CU1486" s="995" t="s">
        <v>5569</v>
      </c>
      <c r="CV1486" s="999" t="s">
        <v>5570</v>
      </c>
    </row>
    <row r="1487" spans="91:100">
      <c r="CM1487" s="996"/>
      <c r="CN1487" s="995" t="s">
        <v>5620</v>
      </c>
      <c r="CO1487" s="995" t="s">
        <v>14</v>
      </c>
      <c r="CP1487" s="995" t="s">
        <v>1008</v>
      </c>
      <c r="CQ1487" s="995" t="s">
        <v>5621</v>
      </c>
      <c r="CR1487" s="995" t="s">
        <v>5621</v>
      </c>
      <c r="CS1487" s="995" t="s">
        <v>5567</v>
      </c>
      <c r="CT1487" s="995" t="s">
        <v>5568</v>
      </c>
      <c r="CU1487" s="995" t="s">
        <v>5569</v>
      </c>
      <c r="CV1487" s="999" t="s">
        <v>5570</v>
      </c>
    </row>
    <row r="1488" spans="91:100">
      <c r="CM1488" s="996"/>
      <c r="CN1488" s="995" t="s">
        <v>5622</v>
      </c>
      <c r="CO1488" s="995" t="s">
        <v>14</v>
      </c>
      <c r="CP1488" s="995" t="s">
        <v>1008</v>
      </c>
      <c r="CQ1488" s="995" t="s">
        <v>5623</v>
      </c>
      <c r="CR1488" s="995" t="s">
        <v>5624</v>
      </c>
      <c r="CS1488" s="995" t="s">
        <v>5567</v>
      </c>
      <c r="CT1488" s="995" t="s">
        <v>5568</v>
      </c>
      <c r="CU1488" s="995" t="s">
        <v>5569</v>
      </c>
      <c r="CV1488" s="999" t="s">
        <v>5570</v>
      </c>
    </row>
    <row r="1489" spans="91:100">
      <c r="CM1489" s="996"/>
      <c r="CN1489" s="995" t="s">
        <v>5625</v>
      </c>
      <c r="CO1489" s="995" t="s">
        <v>14</v>
      </c>
      <c r="CP1489" s="995" t="s">
        <v>1008</v>
      </c>
      <c r="CQ1489" s="995" t="s">
        <v>5626</v>
      </c>
      <c r="CR1489" s="995" t="s">
        <v>5626</v>
      </c>
      <c r="CS1489" s="995" t="s">
        <v>2653</v>
      </c>
      <c r="CT1489" s="995" t="s">
        <v>5582</v>
      </c>
      <c r="CU1489" s="995" t="s">
        <v>2655</v>
      </c>
      <c r="CV1489" s="999" t="s">
        <v>2656</v>
      </c>
    </row>
    <row r="1490" spans="91:100">
      <c r="CM1490" s="996"/>
      <c r="CN1490" s="995" t="s">
        <v>5627</v>
      </c>
      <c r="CO1490" s="995" t="s">
        <v>14</v>
      </c>
      <c r="CP1490" s="995" t="s">
        <v>1008</v>
      </c>
      <c r="CQ1490" s="995" t="s">
        <v>5628</v>
      </c>
      <c r="CR1490" s="995" t="s">
        <v>5628</v>
      </c>
      <c r="CS1490" s="995" t="s">
        <v>2653</v>
      </c>
      <c r="CT1490" s="995" t="s">
        <v>5582</v>
      </c>
      <c r="CU1490" s="995" t="s">
        <v>2655</v>
      </c>
      <c r="CV1490" s="999" t="s">
        <v>2656</v>
      </c>
    </row>
    <row r="1491" spans="91:100">
      <c r="CM1491" s="996"/>
      <c r="CN1491" s="995" t="s">
        <v>5629</v>
      </c>
      <c r="CO1491" s="995" t="s">
        <v>14</v>
      </c>
      <c r="CP1491" s="995" t="s">
        <v>1008</v>
      </c>
      <c r="CQ1491" s="995" t="s">
        <v>5630</v>
      </c>
      <c r="CR1491" s="995" t="s">
        <v>5630</v>
      </c>
      <c r="CS1491" s="995" t="s">
        <v>5567</v>
      </c>
      <c r="CT1491" s="995" t="s">
        <v>5568</v>
      </c>
      <c r="CU1491" s="995" t="s">
        <v>5569</v>
      </c>
      <c r="CV1491" s="999" t="s">
        <v>5570</v>
      </c>
    </row>
    <row r="1492" spans="91:100">
      <c r="CM1492" s="996"/>
      <c r="CN1492" s="995" t="s">
        <v>5631</v>
      </c>
      <c r="CO1492" s="995" t="s">
        <v>14</v>
      </c>
      <c r="CP1492" s="995" t="s">
        <v>1008</v>
      </c>
      <c r="CQ1492" s="995" t="s">
        <v>5632</v>
      </c>
      <c r="CR1492" s="995" t="s">
        <v>5632</v>
      </c>
      <c r="CS1492" s="995" t="s">
        <v>5567</v>
      </c>
      <c r="CT1492" s="995" t="s">
        <v>5568</v>
      </c>
      <c r="CU1492" s="995" t="s">
        <v>5569</v>
      </c>
      <c r="CV1492" s="999" t="s">
        <v>5570</v>
      </c>
    </row>
    <row r="1493" spans="91:100">
      <c r="CM1493" s="996"/>
      <c r="CN1493" s="995" t="s">
        <v>5633</v>
      </c>
      <c r="CO1493" s="995" t="s">
        <v>14</v>
      </c>
      <c r="CP1493" s="995" t="s">
        <v>1008</v>
      </c>
      <c r="CQ1493" s="995" t="s">
        <v>5634</v>
      </c>
      <c r="CR1493" s="995" t="s">
        <v>5635</v>
      </c>
      <c r="CS1493" s="995" t="s">
        <v>5567</v>
      </c>
      <c r="CT1493" s="995" t="s">
        <v>5568</v>
      </c>
      <c r="CU1493" s="995" t="s">
        <v>5569</v>
      </c>
      <c r="CV1493" s="999" t="s">
        <v>5570</v>
      </c>
    </row>
    <row r="1494" spans="91:100">
      <c r="CM1494" s="996"/>
      <c r="CN1494" s="995" t="s">
        <v>5636</v>
      </c>
      <c r="CO1494" s="995" t="s">
        <v>14</v>
      </c>
      <c r="CP1494" s="995" t="s">
        <v>1008</v>
      </c>
      <c r="CQ1494" s="995" t="s">
        <v>5637</v>
      </c>
      <c r="CR1494" s="995" t="s">
        <v>5637</v>
      </c>
      <c r="CS1494" s="995" t="s">
        <v>2653</v>
      </c>
      <c r="CT1494" s="995" t="s">
        <v>5582</v>
      </c>
      <c r="CU1494" s="995" t="s">
        <v>2655</v>
      </c>
      <c r="CV1494" s="999" t="s">
        <v>2656</v>
      </c>
    </row>
    <row r="1495" spans="91:100">
      <c r="CM1495" s="996"/>
      <c r="CN1495" s="995" t="s">
        <v>5638</v>
      </c>
      <c r="CO1495" s="995" t="s">
        <v>14</v>
      </c>
      <c r="CP1495" s="995" t="s">
        <v>1008</v>
      </c>
      <c r="CQ1495" s="995" t="s">
        <v>573</v>
      </c>
      <c r="CR1495" s="995" t="s">
        <v>573</v>
      </c>
      <c r="CS1495" s="995" t="s">
        <v>2724</v>
      </c>
      <c r="CT1495" s="995" t="s">
        <v>2725</v>
      </c>
      <c r="CU1495" s="995" t="s">
        <v>2655</v>
      </c>
      <c r="CV1495" s="999" t="s">
        <v>2726</v>
      </c>
    </row>
    <row r="1496" spans="91:100">
      <c r="CM1496" s="996"/>
      <c r="CN1496" s="995" t="s">
        <v>5639</v>
      </c>
      <c r="CO1496" s="995" t="s">
        <v>14</v>
      </c>
      <c r="CP1496" s="995" t="s">
        <v>1008</v>
      </c>
      <c r="CQ1496" s="995" t="s">
        <v>5640</v>
      </c>
      <c r="CR1496" s="995" t="s">
        <v>5640</v>
      </c>
      <c r="CS1496" s="995" t="s">
        <v>5567</v>
      </c>
      <c r="CT1496" s="995" t="s">
        <v>5568</v>
      </c>
      <c r="CU1496" s="995" t="s">
        <v>5569</v>
      </c>
      <c r="CV1496" s="999" t="s">
        <v>5570</v>
      </c>
    </row>
    <row r="1497" spans="91:100">
      <c r="CM1497" s="996"/>
      <c r="CN1497" s="995" t="s">
        <v>5641</v>
      </c>
      <c r="CO1497" s="995" t="s">
        <v>14</v>
      </c>
      <c r="CP1497" s="995" t="s">
        <v>1008</v>
      </c>
      <c r="CQ1497" s="995" t="s">
        <v>5642</v>
      </c>
      <c r="CR1497" s="995" t="s">
        <v>5643</v>
      </c>
      <c r="CS1497" s="995" t="s">
        <v>5567</v>
      </c>
      <c r="CT1497" s="995" t="s">
        <v>5568</v>
      </c>
      <c r="CU1497" s="995" t="s">
        <v>5569</v>
      </c>
      <c r="CV1497" s="999" t="s">
        <v>5570</v>
      </c>
    </row>
    <row r="1498" spans="91:100">
      <c r="CM1498" s="996"/>
      <c r="CN1498" s="995" t="s">
        <v>5644</v>
      </c>
      <c r="CO1498" s="995" t="s">
        <v>14</v>
      </c>
      <c r="CP1498" s="995" t="s">
        <v>1008</v>
      </c>
      <c r="CQ1498" s="995" t="s">
        <v>5645</v>
      </c>
      <c r="CR1498" s="995" t="s">
        <v>5645</v>
      </c>
      <c r="CS1498" s="995" t="s">
        <v>5567</v>
      </c>
      <c r="CT1498" s="995" t="s">
        <v>5568</v>
      </c>
      <c r="CU1498" s="995" t="s">
        <v>5569</v>
      </c>
      <c r="CV1498" s="999" t="s">
        <v>5570</v>
      </c>
    </row>
    <row r="1499" spans="91:100">
      <c r="CM1499" s="996"/>
      <c r="CN1499" s="995" t="s">
        <v>5646</v>
      </c>
      <c r="CO1499" s="995" t="s">
        <v>14</v>
      </c>
      <c r="CP1499" s="995" t="s">
        <v>1008</v>
      </c>
      <c r="CQ1499" s="995" t="s">
        <v>5647</v>
      </c>
      <c r="CR1499" s="995" t="s">
        <v>5647</v>
      </c>
      <c r="CS1499" s="995" t="s">
        <v>5567</v>
      </c>
      <c r="CT1499" s="995" t="s">
        <v>5568</v>
      </c>
      <c r="CU1499" s="995" t="s">
        <v>5569</v>
      </c>
      <c r="CV1499" s="999" t="s">
        <v>5570</v>
      </c>
    </row>
    <row r="1500" spans="91:100">
      <c r="CM1500" s="996"/>
      <c r="CN1500" s="995" t="s">
        <v>5648</v>
      </c>
      <c r="CO1500" s="995" t="s">
        <v>14</v>
      </c>
      <c r="CP1500" s="995" t="s">
        <v>1008</v>
      </c>
      <c r="CQ1500" s="995" t="s">
        <v>5649</v>
      </c>
      <c r="CR1500" s="995" t="s">
        <v>5649</v>
      </c>
      <c r="CS1500" s="995" t="s">
        <v>5567</v>
      </c>
      <c r="CT1500" s="995" t="s">
        <v>5568</v>
      </c>
      <c r="CU1500" s="995" t="s">
        <v>5569</v>
      </c>
      <c r="CV1500" s="999" t="s">
        <v>5570</v>
      </c>
    </row>
    <row r="1501" spans="91:100">
      <c r="CM1501" s="996"/>
      <c r="CN1501" s="995" t="s">
        <v>5650</v>
      </c>
      <c r="CO1501" s="995" t="s">
        <v>14</v>
      </c>
      <c r="CP1501" s="995" t="s">
        <v>1008</v>
      </c>
      <c r="CQ1501" s="995" t="s">
        <v>5651</v>
      </c>
      <c r="CR1501" s="995" t="s">
        <v>5652</v>
      </c>
      <c r="CS1501" s="995" t="s">
        <v>5567</v>
      </c>
      <c r="CT1501" s="995" t="s">
        <v>5568</v>
      </c>
      <c r="CU1501" s="995" t="s">
        <v>5569</v>
      </c>
      <c r="CV1501" s="999" t="s">
        <v>5570</v>
      </c>
    </row>
    <row r="1502" spans="91:100">
      <c r="CM1502" s="996"/>
      <c r="CN1502" s="995" t="s">
        <v>5653</v>
      </c>
      <c r="CO1502" s="995" t="s">
        <v>14</v>
      </c>
      <c r="CP1502" s="995" t="s">
        <v>1008</v>
      </c>
      <c r="CQ1502" s="995" t="s">
        <v>5654</v>
      </c>
      <c r="CR1502" s="995" t="s">
        <v>5655</v>
      </c>
      <c r="CS1502" s="995" t="s">
        <v>5567</v>
      </c>
      <c r="CT1502" s="995" t="s">
        <v>5568</v>
      </c>
      <c r="CU1502" s="995" t="s">
        <v>5569</v>
      </c>
      <c r="CV1502" s="999" t="s">
        <v>5570</v>
      </c>
    </row>
    <row r="1503" spans="91:100">
      <c r="CM1503" s="996"/>
      <c r="CN1503" s="995" t="s">
        <v>5656</v>
      </c>
      <c r="CO1503" s="995" t="s">
        <v>14</v>
      </c>
      <c r="CP1503" s="995" t="s">
        <v>1008</v>
      </c>
      <c r="CQ1503" s="995" t="s">
        <v>2393</v>
      </c>
      <c r="CR1503" s="995" t="s">
        <v>2393</v>
      </c>
      <c r="CS1503" s="995" t="s">
        <v>2653</v>
      </c>
      <c r="CT1503" s="995" t="s">
        <v>5582</v>
      </c>
      <c r="CU1503" s="995" t="s">
        <v>2655</v>
      </c>
      <c r="CV1503" s="999" t="s">
        <v>2656</v>
      </c>
    </row>
    <row r="1504" spans="91:100">
      <c r="CM1504" s="996"/>
      <c r="CN1504" s="995" t="s">
        <v>5657</v>
      </c>
      <c r="CO1504" s="995" t="s">
        <v>14</v>
      </c>
      <c r="CP1504" s="995" t="s">
        <v>1008</v>
      </c>
      <c r="CQ1504" s="995" t="s">
        <v>5658</v>
      </c>
      <c r="CR1504" s="995" t="s">
        <v>5658</v>
      </c>
      <c r="CS1504" s="995" t="s">
        <v>5567</v>
      </c>
      <c r="CT1504" s="995" t="s">
        <v>5568</v>
      </c>
      <c r="CU1504" s="995" t="s">
        <v>5569</v>
      </c>
      <c r="CV1504" s="999" t="s">
        <v>5570</v>
      </c>
    </row>
    <row r="1505" spans="91:100">
      <c r="CM1505" s="996"/>
      <c r="CN1505" s="995" t="s">
        <v>5659</v>
      </c>
      <c r="CO1505" s="995" t="s">
        <v>14</v>
      </c>
      <c r="CP1505" s="995" t="s">
        <v>1008</v>
      </c>
      <c r="CQ1505" s="995" t="s">
        <v>5660</v>
      </c>
      <c r="CR1505" s="995" t="s">
        <v>5660</v>
      </c>
      <c r="CS1505" s="995" t="s">
        <v>2653</v>
      </c>
      <c r="CT1505" s="995" t="s">
        <v>5582</v>
      </c>
      <c r="CU1505" s="995" t="s">
        <v>2655</v>
      </c>
      <c r="CV1505" s="999" t="s">
        <v>2656</v>
      </c>
    </row>
    <row r="1506" spans="91:100">
      <c r="CM1506" s="996"/>
      <c r="CN1506" s="995" t="s">
        <v>5661</v>
      </c>
      <c r="CO1506" s="995" t="s">
        <v>14</v>
      </c>
      <c r="CP1506" s="995" t="s">
        <v>1008</v>
      </c>
      <c r="CQ1506" s="995" t="s">
        <v>2397</v>
      </c>
      <c r="CR1506" s="995" t="s">
        <v>2397</v>
      </c>
      <c r="CS1506" s="995" t="s">
        <v>2653</v>
      </c>
      <c r="CT1506" s="995" t="s">
        <v>5582</v>
      </c>
      <c r="CU1506" s="995" t="s">
        <v>2655</v>
      </c>
      <c r="CV1506" s="999" t="s">
        <v>2656</v>
      </c>
    </row>
    <row r="1507" spans="91:100">
      <c r="CM1507" s="996"/>
      <c r="CN1507" s="995" t="s">
        <v>5662</v>
      </c>
      <c r="CO1507" s="995" t="s">
        <v>14</v>
      </c>
      <c r="CP1507" s="995" t="s">
        <v>1008</v>
      </c>
      <c r="CQ1507" s="995" t="s">
        <v>5663</v>
      </c>
      <c r="CR1507" s="995" t="s">
        <v>5663</v>
      </c>
      <c r="CS1507" s="995" t="s">
        <v>5567</v>
      </c>
      <c r="CT1507" s="995" t="s">
        <v>5568</v>
      </c>
      <c r="CU1507" s="995" t="s">
        <v>5569</v>
      </c>
      <c r="CV1507" s="999" t="s">
        <v>5570</v>
      </c>
    </row>
    <row r="1508" spans="91:100">
      <c r="CM1508" s="996"/>
      <c r="CN1508" s="995" t="s">
        <v>5664</v>
      </c>
      <c r="CO1508" s="995" t="s">
        <v>14</v>
      </c>
      <c r="CP1508" s="995" t="s">
        <v>1008</v>
      </c>
      <c r="CQ1508" s="995" t="s">
        <v>5665</v>
      </c>
      <c r="CR1508" s="995" t="s">
        <v>5665</v>
      </c>
      <c r="CS1508" s="995" t="s">
        <v>5567</v>
      </c>
      <c r="CT1508" s="995" t="s">
        <v>5568</v>
      </c>
      <c r="CU1508" s="995" t="s">
        <v>5569</v>
      </c>
      <c r="CV1508" s="999" t="s">
        <v>5570</v>
      </c>
    </row>
    <row r="1509" spans="91:100">
      <c r="CM1509" s="996"/>
      <c r="CN1509" s="995" t="s">
        <v>5666</v>
      </c>
      <c r="CO1509" s="995" t="s">
        <v>14</v>
      </c>
      <c r="CP1509" s="995" t="s">
        <v>1008</v>
      </c>
      <c r="CQ1509" s="995" t="s">
        <v>5667</v>
      </c>
      <c r="CR1509" s="995" t="s">
        <v>5667</v>
      </c>
      <c r="CS1509" s="995" t="s">
        <v>2653</v>
      </c>
      <c r="CT1509" s="995" t="s">
        <v>5582</v>
      </c>
      <c r="CU1509" s="995" t="s">
        <v>2655</v>
      </c>
      <c r="CV1509" s="999" t="s">
        <v>2656</v>
      </c>
    </row>
    <row r="1510" spans="91:100">
      <c r="CM1510" s="996"/>
      <c r="CN1510" s="995" t="s">
        <v>5668</v>
      </c>
      <c r="CO1510" s="995" t="s">
        <v>14</v>
      </c>
      <c r="CP1510" s="995" t="s">
        <v>1008</v>
      </c>
      <c r="CQ1510" s="995" t="s">
        <v>5669</v>
      </c>
      <c r="CR1510" s="995" t="s">
        <v>5670</v>
      </c>
      <c r="CS1510" s="995" t="s">
        <v>5567</v>
      </c>
      <c r="CT1510" s="995" t="s">
        <v>5568</v>
      </c>
      <c r="CU1510" s="995" t="s">
        <v>5569</v>
      </c>
      <c r="CV1510" s="999" t="s">
        <v>5570</v>
      </c>
    </row>
    <row r="1511" spans="91:100">
      <c r="CM1511" s="996"/>
      <c r="CN1511" s="995" t="s">
        <v>5671</v>
      </c>
      <c r="CO1511" s="995" t="s">
        <v>14</v>
      </c>
      <c r="CP1511" s="995" t="s">
        <v>1008</v>
      </c>
      <c r="CQ1511" s="995" t="s">
        <v>5672</v>
      </c>
      <c r="CR1511" s="995" t="s">
        <v>5673</v>
      </c>
      <c r="CS1511" s="995" t="s">
        <v>2653</v>
      </c>
      <c r="CT1511" s="995" t="s">
        <v>5582</v>
      </c>
      <c r="CU1511" s="995" t="s">
        <v>2655</v>
      </c>
      <c r="CV1511" s="999" t="s">
        <v>2656</v>
      </c>
    </row>
    <row r="1512" spans="91:100">
      <c r="CM1512" s="996"/>
      <c r="CN1512" s="995" t="s">
        <v>5674</v>
      </c>
      <c r="CO1512" s="995" t="s">
        <v>14</v>
      </c>
      <c r="CP1512" s="995" t="s">
        <v>1008</v>
      </c>
      <c r="CQ1512" s="995" t="s">
        <v>5675</v>
      </c>
      <c r="CR1512" s="995" t="s">
        <v>2399</v>
      </c>
      <c r="CS1512" s="995" t="s">
        <v>5567</v>
      </c>
      <c r="CT1512" s="995" t="s">
        <v>5568</v>
      </c>
      <c r="CU1512" s="995" t="s">
        <v>5569</v>
      </c>
      <c r="CV1512" s="999" t="s">
        <v>5570</v>
      </c>
    </row>
    <row r="1513" spans="91:100">
      <c r="CM1513" s="996"/>
      <c r="CN1513" s="995" t="s">
        <v>5676</v>
      </c>
      <c r="CO1513" s="995" t="s">
        <v>14</v>
      </c>
      <c r="CP1513" s="995" t="s">
        <v>1008</v>
      </c>
      <c r="CQ1513" s="995" t="s">
        <v>574</v>
      </c>
      <c r="CR1513" s="995" t="s">
        <v>574</v>
      </c>
      <c r="CS1513" s="995" t="s">
        <v>2724</v>
      </c>
      <c r="CT1513" s="995" t="s">
        <v>2725</v>
      </c>
      <c r="CU1513" s="995" t="s">
        <v>2655</v>
      </c>
      <c r="CV1513" s="999" t="s">
        <v>2726</v>
      </c>
    </row>
    <row r="1514" spans="91:100">
      <c r="CM1514" s="996"/>
      <c r="CN1514" s="995" t="s">
        <v>5677</v>
      </c>
      <c r="CO1514" s="995" t="s">
        <v>14</v>
      </c>
      <c r="CP1514" s="995" t="s">
        <v>1008</v>
      </c>
      <c r="CQ1514" s="995" t="s">
        <v>5678</v>
      </c>
      <c r="CR1514" s="995" t="s">
        <v>575</v>
      </c>
      <c r="CS1514" s="995" t="s">
        <v>2653</v>
      </c>
      <c r="CT1514" s="995" t="s">
        <v>5582</v>
      </c>
      <c r="CU1514" s="995" t="s">
        <v>2655</v>
      </c>
      <c r="CV1514" s="999" t="s">
        <v>2656</v>
      </c>
    </row>
    <row r="1515" spans="91:100">
      <c r="CM1515" s="996"/>
      <c r="CN1515" s="995" t="s">
        <v>5679</v>
      </c>
      <c r="CO1515" s="995" t="s">
        <v>14</v>
      </c>
      <c r="CP1515" s="995" t="s">
        <v>1008</v>
      </c>
      <c r="CQ1515" s="995" t="s">
        <v>5680</v>
      </c>
      <c r="CR1515" s="995" t="s">
        <v>5681</v>
      </c>
      <c r="CS1515" s="995" t="s">
        <v>5567</v>
      </c>
      <c r="CT1515" s="995" t="s">
        <v>5568</v>
      </c>
      <c r="CU1515" s="995" t="s">
        <v>5569</v>
      </c>
      <c r="CV1515" s="999" t="s">
        <v>5570</v>
      </c>
    </row>
    <row r="1516" spans="91:100">
      <c r="CM1516" s="996"/>
      <c r="CN1516" s="995" t="s">
        <v>5682</v>
      </c>
      <c r="CO1516" s="995" t="s">
        <v>14</v>
      </c>
      <c r="CP1516" s="995" t="s">
        <v>1008</v>
      </c>
      <c r="CQ1516" s="995" t="s">
        <v>5683</v>
      </c>
      <c r="CR1516" s="995" t="s">
        <v>5684</v>
      </c>
      <c r="CS1516" s="995" t="s">
        <v>5567</v>
      </c>
      <c r="CT1516" s="995" t="s">
        <v>5568</v>
      </c>
      <c r="CU1516" s="995" t="s">
        <v>5569</v>
      </c>
      <c r="CV1516" s="999" t="s">
        <v>5570</v>
      </c>
    </row>
    <row r="1517" spans="91:100">
      <c r="CM1517" s="996"/>
      <c r="CN1517" s="995" t="s">
        <v>5685</v>
      </c>
      <c r="CO1517" s="995" t="s">
        <v>14</v>
      </c>
      <c r="CP1517" s="995" t="s">
        <v>1008</v>
      </c>
      <c r="CQ1517" s="995" t="s">
        <v>5686</v>
      </c>
      <c r="CR1517" s="995" t="s">
        <v>158</v>
      </c>
      <c r="CS1517" s="995" t="s">
        <v>2653</v>
      </c>
      <c r="CT1517" s="995" t="s">
        <v>5582</v>
      </c>
      <c r="CU1517" s="995" t="s">
        <v>2655</v>
      </c>
      <c r="CV1517" s="999" t="s">
        <v>2656</v>
      </c>
    </row>
    <row r="1518" spans="91:100">
      <c r="CM1518" s="996"/>
      <c r="CN1518" s="995" t="s">
        <v>5687</v>
      </c>
      <c r="CO1518" s="995" t="s">
        <v>14</v>
      </c>
      <c r="CP1518" s="995" t="s">
        <v>1008</v>
      </c>
      <c r="CQ1518" s="995" t="s">
        <v>5688</v>
      </c>
      <c r="CR1518" s="995" t="s">
        <v>141</v>
      </c>
      <c r="CS1518" s="995" t="s">
        <v>2653</v>
      </c>
      <c r="CT1518" s="995" t="s">
        <v>5582</v>
      </c>
      <c r="CU1518" s="995" t="s">
        <v>2655</v>
      </c>
      <c r="CV1518" s="999" t="s">
        <v>2656</v>
      </c>
    </row>
    <row r="1519" spans="91:100">
      <c r="CM1519" s="996"/>
      <c r="CN1519" s="995" t="s">
        <v>5689</v>
      </c>
      <c r="CO1519" s="995" t="s">
        <v>14</v>
      </c>
      <c r="CP1519" s="995" t="s">
        <v>1008</v>
      </c>
      <c r="CQ1519" s="995" t="s">
        <v>5690</v>
      </c>
      <c r="CR1519" s="995" t="s">
        <v>5690</v>
      </c>
      <c r="CS1519" s="995" t="s">
        <v>5567</v>
      </c>
      <c r="CT1519" s="995" t="s">
        <v>5568</v>
      </c>
      <c r="CU1519" s="995" t="s">
        <v>5569</v>
      </c>
      <c r="CV1519" s="999" t="s">
        <v>5570</v>
      </c>
    </row>
    <row r="1520" spans="91:100">
      <c r="CM1520" s="996"/>
      <c r="CN1520" s="995" t="s">
        <v>5691</v>
      </c>
      <c r="CO1520" s="995" t="s">
        <v>14</v>
      </c>
      <c r="CP1520" s="995" t="s">
        <v>1008</v>
      </c>
      <c r="CQ1520" s="995" t="s">
        <v>5692</v>
      </c>
      <c r="CR1520" s="995" t="s">
        <v>5692</v>
      </c>
      <c r="CS1520" s="995" t="s">
        <v>2653</v>
      </c>
      <c r="CT1520" s="995" t="s">
        <v>5582</v>
      </c>
      <c r="CU1520" s="995" t="s">
        <v>2655</v>
      </c>
      <c r="CV1520" s="999" t="s">
        <v>2656</v>
      </c>
    </row>
    <row r="1521" spans="91:100">
      <c r="CM1521" s="996"/>
      <c r="CN1521" s="995" t="s">
        <v>5693</v>
      </c>
      <c r="CO1521" s="995" t="s">
        <v>14</v>
      </c>
      <c r="CP1521" s="995" t="s">
        <v>1008</v>
      </c>
      <c r="CQ1521" s="995" t="s">
        <v>2403</v>
      </c>
      <c r="CR1521" s="995" t="s">
        <v>2403</v>
      </c>
      <c r="CS1521" s="995" t="s">
        <v>5567</v>
      </c>
      <c r="CT1521" s="995" t="s">
        <v>5568</v>
      </c>
      <c r="CU1521" s="995" t="s">
        <v>5569</v>
      </c>
      <c r="CV1521" s="999" t="s">
        <v>5570</v>
      </c>
    </row>
    <row r="1522" spans="91:100">
      <c r="CM1522" s="996"/>
      <c r="CN1522" s="995" t="s">
        <v>5694</v>
      </c>
      <c r="CO1522" s="995" t="s">
        <v>14</v>
      </c>
      <c r="CP1522" s="995" t="s">
        <v>1008</v>
      </c>
      <c r="CQ1522" s="995" t="s">
        <v>5695</v>
      </c>
      <c r="CR1522" s="995" t="s">
        <v>5695</v>
      </c>
      <c r="CS1522" s="995" t="s">
        <v>5567</v>
      </c>
      <c r="CT1522" s="995" t="s">
        <v>5568</v>
      </c>
      <c r="CU1522" s="995" t="s">
        <v>5569</v>
      </c>
      <c r="CV1522" s="999" t="s">
        <v>5570</v>
      </c>
    </row>
    <row r="1523" spans="91:100">
      <c r="CM1523" s="996"/>
      <c r="CN1523" s="995" t="s">
        <v>5696</v>
      </c>
      <c r="CO1523" s="995" t="s">
        <v>14</v>
      </c>
      <c r="CP1523" s="995" t="s">
        <v>1008</v>
      </c>
      <c r="CQ1523" s="995" t="s">
        <v>2404</v>
      </c>
      <c r="CR1523" s="995" t="s">
        <v>2404</v>
      </c>
      <c r="CS1523" s="995" t="s">
        <v>2653</v>
      </c>
      <c r="CT1523" s="995" t="s">
        <v>5582</v>
      </c>
      <c r="CU1523" s="995" t="s">
        <v>2655</v>
      </c>
      <c r="CV1523" s="999" t="s">
        <v>2656</v>
      </c>
    </row>
    <row r="1524" spans="91:100">
      <c r="CM1524" s="996"/>
      <c r="CN1524" s="995" t="s">
        <v>5697</v>
      </c>
      <c r="CO1524" s="995" t="s">
        <v>14</v>
      </c>
      <c r="CP1524" s="995" t="s">
        <v>1008</v>
      </c>
      <c r="CQ1524" s="995" t="s">
        <v>576</v>
      </c>
      <c r="CR1524" s="995" t="s">
        <v>576</v>
      </c>
      <c r="CS1524" s="995" t="s">
        <v>2724</v>
      </c>
      <c r="CT1524" s="995" t="s">
        <v>2725</v>
      </c>
      <c r="CU1524" s="995" t="s">
        <v>2655</v>
      </c>
      <c r="CV1524" s="999" t="s">
        <v>2726</v>
      </c>
    </row>
    <row r="1525" spans="91:100">
      <c r="CM1525" s="996"/>
      <c r="CN1525" s="995" t="s">
        <v>5698</v>
      </c>
      <c r="CO1525" s="995" t="s">
        <v>14</v>
      </c>
      <c r="CP1525" s="995" t="s">
        <v>1008</v>
      </c>
      <c r="CQ1525" s="995" t="s">
        <v>5699</v>
      </c>
      <c r="CR1525" s="995" t="s">
        <v>5699</v>
      </c>
      <c r="CS1525" s="995" t="s">
        <v>5567</v>
      </c>
      <c r="CT1525" s="995" t="s">
        <v>5568</v>
      </c>
      <c r="CU1525" s="995" t="s">
        <v>5569</v>
      </c>
      <c r="CV1525" s="999" t="s">
        <v>5570</v>
      </c>
    </row>
    <row r="1526" spans="91:100">
      <c r="CM1526" s="996"/>
      <c r="CN1526" s="995" t="s">
        <v>5700</v>
      </c>
      <c r="CO1526" s="995" t="s">
        <v>14</v>
      </c>
      <c r="CP1526" s="995" t="s">
        <v>1008</v>
      </c>
      <c r="CQ1526" s="995" t="s">
        <v>5701</v>
      </c>
      <c r="CR1526" s="995" t="s">
        <v>2405</v>
      </c>
      <c r="CS1526" s="995" t="s">
        <v>2653</v>
      </c>
      <c r="CT1526" s="995" t="s">
        <v>5582</v>
      </c>
      <c r="CU1526" s="995" t="s">
        <v>2655</v>
      </c>
      <c r="CV1526" s="999" t="s">
        <v>2656</v>
      </c>
    </row>
    <row r="1527" spans="91:100">
      <c r="CM1527" s="996"/>
      <c r="CN1527" s="995" t="s">
        <v>5702</v>
      </c>
      <c r="CO1527" s="995" t="s">
        <v>14</v>
      </c>
      <c r="CP1527" s="995" t="s">
        <v>1008</v>
      </c>
      <c r="CQ1527" s="995" t="s">
        <v>5703</v>
      </c>
      <c r="CR1527" s="995" t="s">
        <v>5704</v>
      </c>
      <c r="CS1527" s="995" t="s">
        <v>5567</v>
      </c>
      <c r="CT1527" s="995" t="s">
        <v>5568</v>
      </c>
      <c r="CU1527" s="995" t="s">
        <v>5569</v>
      </c>
      <c r="CV1527" s="999" t="s">
        <v>5570</v>
      </c>
    </row>
    <row r="1528" spans="91:100">
      <c r="CM1528" s="996"/>
      <c r="CN1528" s="995" t="s">
        <v>5705</v>
      </c>
      <c r="CO1528" s="995" t="s">
        <v>14</v>
      </c>
      <c r="CP1528" s="995" t="s">
        <v>1008</v>
      </c>
      <c r="CQ1528" s="995" t="s">
        <v>5706</v>
      </c>
      <c r="CR1528" s="995" t="s">
        <v>5706</v>
      </c>
      <c r="CS1528" s="995" t="s">
        <v>5567</v>
      </c>
      <c r="CT1528" s="995" t="s">
        <v>5568</v>
      </c>
      <c r="CU1528" s="995" t="s">
        <v>5569</v>
      </c>
      <c r="CV1528" s="999" t="s">
        <v>5570</v>
      </c>
    </row>
    <row r="1529" spans="91:100">
      <c r="CM1529" s="996"/>
      <c r="CN1529" s="995" t="s">
        <v>5707</v>
      </c>
      <c r="CO1529" s="995" t="s">
        <v>14</v>
      </c>
      <c r="CP1529" s="995" t="s">
        <v>1008</v>
      </c>
      <c r="CQ1529" s="995" t="s">
        <v>5708</v>
      </c>
      <c r="CR1529" s="995" t="s">
        <v>5708</v>
      </c>
      <c r="CS1529" s="995" t="s">
        <v>2653</v>
      </c>
      <c r="CT1529" s="995" t="s">
        <v>5582</v>
      </c>
      <c r="CU1529" s="995" t="s">
        <v>2655</v>
      </c>
      <c r="CV1529" s="999" t="s">
        <v>2656</v>
      </c>
    </row>
    <row r="1530" spans="91:100">
      <c r="CM1530" s="996"/>
      <c r="CN1530" s="995" t="s">
        <v>5709</v>
      </c>
      <c r="CO1530" s="995" t="s">
        <v>14</v>
      </c>
      <c r="CP1530" s="995" t="s">
        <v>1008</v>
      </c>
      <c r="CQ1530" s="995" t="s">
        <v>5710</v>
      </c>
      <c r="CR1530" s="995" t="s">
        <v>5710</v>
      </c>
      <c r="CS1530" s="995" t="s">
        <v>2653</v>
      </c>
      <c r="CT1530" s="995" t="s">
        <v>5582</v>
      </c>
      <c r="CU1530" s="995" t="s">
        <v>2655</v>
      </c>
      <c r="CV1530" s="999" t="s">
        <v>2656</v>
      </c>
    </row>
    <row r="1531" spans="91:100">
      <c r="CM1531" s="996"/>
      <c r="CN1531" s="995" t="s">
        <v>5711</v>
      </c>
      <c r="CO1531" s="995" t="s">
        <v>14</v>
      </c>
      <c r="CP1531" s="995" t="s">
        <v>1008</v>
      </c>
      <c r="CQ1531" s="995" t="s">
        <v>5712</v>
      </c>
      <c r="CR1531" s="995" t="s">
        <v>5712</v>
      </c>
      <c r="CS1531" s="995" t="s">
        <v>5567</v>
      </c>
      <c r="CT1531" s="995" t="s">
        <v>5568</v>
      </c>
      <c r="CU1531" s="995" t="s">
        <v>5569</v>
      </c>
      <c r="CV1531" s="999" t="s">
        <v>5570</v>
      </c>
    </row>
    <row r="1532" spans="91:100">
      <c r="CM1532" s="996"/>
      <c r="CN1532" s="995" t="s">
        <v>5713</v>
      </c>
      <c r="CO1532" s="995" t="s">
        <v>14</v>
      </c>
      <c r="CP1532" s="995" t="s">
        <v>1008</v>
      </c>
      <c r="CQ1532" s="995" t="s">
        <v>5714</v>
      </c>
      <c r="CR1532" s="995" t="s">
        <v>5714</v>
      </c>
      <c r="CS1532" s="995" t="s">
        <v>5567</v>
      </c>
      <c r="CT1532" s="995" t="s">
        <v>5568</v>
      </c>
      <c r="CU1532" s="995" t="s">
        <v>5569</v>
      </c>
      <c r="CV1532" s="999" t="s">
        <v>5570</v>
      </c>
    </row>
    <row r="1533" spans="91:100">
      <c r="CM1533" s="996"/>
      <c r="CN1533" s="995" t="s">
        <v>5715</v>
      </c>
      <c r="CO1533" s="995" t="s">
        <v>14</v>
      </c>
      <c r="CP1533" s="995" t="s">
        <v>1008</v>
      </c>
      <c r="CQ1533" s="995" t="s">
        <v>5716</v>
      </c>
      <c r="CR1533" s="995" t="s">
        <v>2406</v>
      </c>
      <c r="CS1533" s="995" t="s">
        <v>2653</v>
      </c>
      <c r="CT1533" s="995" t="s">
        <v>5582</v>
      </c>
      <c r="CU1533" s="995" t="s">
        <v>2655</v>
      </c>
      <c r="CV1533" s="999" t="s">
        <v>2656</v>
      </c>
    </row>
    <row r="1534" spans="91:100">
      <c r="CM1534" s="996"/>
      <c r="CN1534" s="995" t="s">
        <v>5717</v>
      </c>
      <c r="CO1534" s="995" t="s">
        <v>14</v>
      </c>
      <c r="CP1534" s="995" t="s">
        <v>1008</v>
      </c>
      <c r="CQ1534" s="995" t="s">
        <v>5718</v>
      </c>
      <c r="CR1534" s="995" t="s">
        <v>5718</v>
      </c>
      <c r="CS1534" s="995" t="s">
        <v>2653</v>
      </c>
      <c r="CT1534" s="995" t="s">
        <v>5582</v>
      </c>
      <c r="CU1534" s="995" t="s">
        <v>2655</v>
      </c>
      <c r="CV1534" s="999" t="s">
        <v>2656</v>
      </c>
    </row>
    <row r="1535" spans="91:100">
      <c r="CM1535" s="996"/>
      <c r="CN1535" s="995" t="s">
        <v>5719</v>
      </c>
      <c r="CO1535" s="995" t="s">
        <v>14</v>
      </c>
      <c r="CP1535" s="995" t="s">
        <v>1008</v>
      </c>
      <c r="CQ1535" s="995" t="s">
        <v>5720</v>
      </c>
      <c r="CR1535" s="995" t="s">
        <v>5720</v>
      </c>
      <c r="CS1535" s="995" t="s">
        <v>5567</v>
      </c>
      <c r="CT1535" s="995" t="s">
        <v>5568</v>
      </c>
      <c r="CU1535" s="995" t="s">
        <v>5569</v>
      </c>
      <c r="CV1535" s="999" t="s">
        <v>5570</v>
      </c>
    </row>
    <row r="1536" spans="91:100">
      <c r="CM1536" s="996"/>
      <c r="CN1536" s="995" t="s">
        <v>5721</v>
      </c>
      <c r="CO1536" s="995" t="s">
        <v>14</v>
      </c>
      <c r="CP1536" s="995" t="s">
        <v>1008</v>
      </c>
      <c r="CQ1536" s="995" t="s">
        <v>2408</v>
      </c>
      <c r="CR1536" s="995" t="s">
        <v>2408</v>
      </c>
      <c r="CS1536" s="995" t="s">
        <v>2653</v>
      </c>
      <c r="CT1536" s="995" t="s">
        <v>5582</v>
      </c>
      <c r="CU1536" s="995" t="s">
        <v>2655</v>
      </c>
      <c r="CV1536" s="999" t="s">
        <v>2656</v>
      </c>
    </row>
    <row r="1537" spans="91:100">
      <c r="CM1537" s="996"/>
      <c r="CN1537" s="995" t="s">
        <v>5722</v>
      </c>
      <c r="CO1537" s="995" t="s">
        <v>14</v>
      </c>
      <c r="CP1537" s="995" t="s">
        <v>1008</v>
      </c>
      <c r="CQ1537" s="995" t="s">
        <v>577</v>
      </c>
      <c r="CR1537" s="995" t="s">
        <v>577</v>
      </c>
      <c r="CS1537" s="995" t="s">
        <v>2724</v>
      </c>
      <c r="CT1537" s="995" t="s">
        <v>2725</v>
      </c>
      <c r="CU1537" s="995" t="s">
        <v>2655</v>
      </c>
      <c r="CV1537" s="999" t="s">
        <v>2726</v>
      </c>
    </row>
    <row r="1538" spans="91:100">
      <c r="CM1538" s="996"/>
      <c r="CN1538" s="995" t="s">
        <v>5723</v>
      </c>
      <c r="CO1538" s="995" t="s">
        <v>14</v>
      </c>
      <c r="CP1538" s="995" t="s">
        <v>1008</v>
      </c>
      <c r="CQ1538" s="995" t="s">
        <v>5724</v>
      </c>
      <c r="CR1538" s="995" t="s">
        <v>5724</v>
      </c>
      <c r="CS1538" s="995" t="s">
        <v>2653</v>
      </c>
      <c r="CT1538" s="995" t="s">
        <v>5582</v>
      </c>
      <c r="CU1538" s="995" t="s">
        <v>2655</v>
      </c>
      <c r="CV1538" s="999" t="s">
        <v>2656</v>
      </c>
    </row>
    <row r="1539" spans="91:100">
      <c r="CM1539" s="996"/>
      <c r="CN1539" s="995" t="s">
        <v>5725</v>
      </c>
      <c r="CO1539" s="995" t="s">
        <v>14</v>
      </c>
      <c r="CP1539" s="995" t="s">
        <v>1008</v>
      </c>
      <c r="CQ1539" s="995" t="s">
        <v>5726</v>
      </c>
      <c r="CR1539" s="995" t="s">
        <v>5726</v>
      </c>
      <c r="CS1539" s="995" t="s">
        <v>2724</v>
      </c>
      <c r="CT1539" s="995" t="s">
        <v>2725</v>
      </c>
      <c r="CU1539" s="995" t="s">
        <v>2655</v>
      </c>
      <c r="CV1539" s="999" t="s">
        <v>2726</v>
      </c>
    </row>
    <row r="1540" spans="91:100">
      <c r="CM1540" s="996"/>
      <c r="CN1540" s="995" t="s">
        <v>5727</v>
      </c>
      <c r="CO1540" s="995" t="s">
        <v>14</v>
      </c>
      <c r="CP1540" s="995" t="s">
        <v>1008</v>
      </c>
      <c r="CQ1540" s="995" t="s">
        <v>364</v>
      </c>
      <c r="CR1540" s="995" t="s">
        <v>222</v>
      </c>
      <c r="CS1540" s="995" t="s">
        <v>2653</v>
      </c>
      <c r="CT1540" s="995" t="s">
        <v>5582</v>
      </c>
      <c r="CU1540" s="995" t="s">
        <v>2655</v>
      </c>
      <c r="CV1540" s="999" t="s">
        <v>2656</v>
      </c>
    </row>
    <row r="1541" spans="91:100">
      <c r="CM1541" s="996"/>
      <c r="CN1541" s="995" t="s">
        <v>5728</v>
      </c>
      <c r="CO1541" s="995" t="s">
        <v>14</v>
      </c>
      <c r="CP1541" s="995" t="s">
        <v>1008</v>
      </c>
      <c r="CQ1541" s="995" t="s">
        <v>5729</v>
      </c>
      <c r="CR1541" s="995" t="s">
        <v>5730</v>
      </c>
      <c r="CS1541" s="995" t="s">
        <v>5567</v>
      </c>
      <c r="CT1541" s="995" t="s">
        <v>5568</v>
      </c>
      <c r="CU1541" s="995" t="s">
        <v>5569</v>
      </c>
      <c r="CV1541" s="999" t="s">
        <v>5570</v>
      </c>
    </row>
    <row r="1542" spans="91:100">
      <c r="CM1542" s="996"/>
      <c r="CN1542" s="995" t="s">
        <v>5731</v>
      </c>
      <c r="CO1542" s="995" t="s">
        <v>14</v>
      </c>
      <c r="CP1542" s="995" t="s">
        <v>1008</v>
      </c>
      <c r="CQ1542" s="995" t="s">
        <v>5732</v>
      </c>
      <c r="CR1542" s="995" t="s">
        <v>5733</v>
      </c>
      <c r="CS1542" s="995" t="s">
        <v>5567</v>
      </c>
      <c r="CT1542" s="995" t="s">
        <v>5568</v>
      </c>
      <c r="CU1542" s="995" t="s">
        <v>5569</v>
      </c>
      <c r="CV1542" s="999" t="s">
        <v>5570</v>
      </c>
    </row>
    <row r="1543" spans="91:100">
      <c r="CM1543" s="996"/>
      <c r="CN1543" s="995" t="s">
        <v>5734</v>
      </c>
      <c r="CO1543" s="995" t="s">
        <v>14</v>
      </c>
      <c r="CP1543" s="995" t="s">
        <v>1008</v>
      </c>
      <c r="CQ1543" s="995" t="s">
        <v>5735</v>
      </c>
      <c r="CR1543" s="995" t="s">
        <v>5736</v>
      </c>
      <c r="CS1543" s="995" t="s">
        <v>2724</v>
      </c>
      <c r="CT1543" s="995" t="s">
        <v>2725</v>
      </c>
      <c r="CU1543" s="995" t="s">
        <v>2655</v>
      </c>
      <c r="CV1543" s="999" t="s">
        <v>2726</v>
      </c>
    </row>
    <row r="1544" spans="91:100">
      <c r="CM1544" s="996"/>
      <c r="CN1544" s="995" t="s">
        <v>5737</v>
      </c>
      <c r="CO1544" s="995" t="s">
        <v>14</v>
      </c>
      <c r="CP1544" s="995" t="s">
        <v>1008</v>
      </c>
      <c r="CQ1544" s="995" t="s">
        <v>5738</v>
      </c>
      <c r="CR1544" s="995" t="s">
        <v>5739</v>
      </c>
      <c r="CS1544" s="995" t="s">
        <v>5567</v>
      </c>
      <c r="CT1544" s="995" t="s">
        <v>5568</v>
      </c>
      <c r="CU1544" s="995" t="s">
        <v>5569</v>
      </c>
      <c r="CV1544" s="999" t="s">
        <v>5570</v>
      </c>
    </row>
    <row r="1545" spans="91:100">
      <c r="CM1545" s="996"/>
      <c r="CN1545" s="995" t="s">
        <v>5740</v>
      </c>
      <c r="CO1545" s="995" t="s">
        <v>14</v>
      </c>
      <c r="CP1545" s="995" t="s">
        <v>1008</v>
      </c>
      <c r="CQ1545" s="995" t="s">
        <v>5741</v>
      </c>
      <c r="CR1545" s="995" t="s">
        <v>1095</v>
      </c>
      <c r="CS1545" s="995" t="s">
        <v>2653</v>
      </c>
      <c r="CT1545" s="995" t="s">
        <v>5582</v>
      </c>
      <c r="CU1545" s="995" t="s">
        <v>2655</v>
      </c>
      <c r="CV1545" s="999" t="s">
        <v>2656</v>
      </c>
    </row>
    <row r="1546" spans="91:100">
      <c r="CM1546" s="996"/>
      <c r="CN1546" s="995" t="s">
        <v>5742</v>
      </c>
      <c r="CO1546" s="995" t="s">
        <v>14</v>
      </c>
      <c r="CP1546" s="995" t="s">
        <v>1008</v>
      </c>
      <c r="CQ1546" s="995" t="s">
        <v>5743</v>
      </c>
      <c r="CR1546" s="995" t="s">
        <v>5744</v>
      </c>
      <c r="CS1546" s="995" t="s">
        <v>5567</v>
      </c>
      <c r="CT1546" s="995" t="s">
        <v>5568</v>
      </c>
      <c r="CU1546" s="995" t="s">
        <v>5569</v>
      </c>
      <c r="CV1546" s="999" t="s">
        <v>5570</v>
      </c>
    </row>
    <row r="1547" spans="91:100">
      <c r="CM1547" s="996"/>
      <c r="CN1547" s="995" t="s">
        <v>5745</v>
      </c>
      <c r="CO1547" s="995" t="s">
        <v>14</v>
      </c>
      <c r="CP1547" s="995" t="s">
        <v>1008</v>
      </c>
      <c r="CQ1547" s="995" t="s">
        <v>5746</v>
      </c>
      <c r="CR1547" s="995" t="s">
        <v>5747</v>
      </c>
      <c r="CS1547" s="995" t="s">
        <v>5567</v>
      </c>
      <c r="CT1547" s="995" t="s">
        <v>5568</v>
      </c>
      <c r="CU1547" s="995" t="s">
        <v>5569</v>
      </c>
      <c r="CV1547" s="999" t="s">
        <v>5570</v>
      </c>
    </row>
    <row r="1548" spans="91:100">
      <c r="CM1548" s="996"/>
      <c r="CN1548" s="995" t="s">
        <v>5748</v>
      </c>
      <c r="CO1548" s="995" t="s">
        <v>14</v>
      </c>
      <c r="CP1548" s="995" t="s">
        <v>1008</v>
      </c>
      <c r="CQ1548" s="995" t="s">
        <v>5749</v>
      </c>
      <c r="CR1548" s="995" t="s">
        <v>254</v>
      </c>
      <c r="CS1548" s="995" t="s">
        <v>2653</v>
      </c>
      <c r="CT1548" s="995" t="s">
        <v>5582</v>
      </c>
      <c r="CU1548" s="995" t="s">
        <v>2655</v>
      </c>
      <c r="CV1548" s="999" t="s">
        <v>2656</v>
      </c>
    </row>
    <row r="1549" spans="91:100">
      <c r="CM1549" s="996"/>
      <c r="CN1549" s="995" t="s">
        <v>5750</v>
      </c>
      <c r="CO1549" s="995" t="s">
        <v>14</v>
      </c>
      <c r="CP1549" s="995" t="s">
        <v>1008</v>
      </c>
      <c r="CQ1549" s="995" t="s">
        <v>3533</v>
      </c>
      <c r="CR1549" s="995" t="s">
        <v>2415</v>
      </c>
      <c r="CS1549" s="995" t="s">
        <v>2653</v>
      </c>
      <c r="CT1549" s="995" t="s">
        <v>5582</v>
      </c>
      <c r="CU1549" s="995" t="s">
        <v>2655</v>
      </c>
      <c r="CV1549" s="999" t="s">
        <v>2656</v>
      </c>
    </row>
    <row r="1550" spans="91:100">
      <c r="CM1550" s="996"/>
      <c r="CN1550" s="995" t="s">
        <v>5751</v>
      </c>
      <c r="CO1550" s="995" t="s">
        <v>14</v>
      </c>
      <c r="CP1550" s="995" t="s">
        <v>1008</v>
      </c>
      <c r="CQ1550" s="995" t="s">
        <v>579</v>
      </c>
      <c r="CR1550" s="995" t="s">
        <v>578</v>
      </c>
      <c r="CS1550" s="995" t="s">
        <v>2653</v>
      </c>
      <c r="CT1550" s="995" t="s">
        <v>5582</v>
      </c>
      <c r="CU1550" s="995" t="s">
        <v>2655</v>
      </c>
      <c r="CV1550" s="999" t="s">
        <v>2656</v>
      </c>
    </row>
    <row r="1551" spans="91:100">
      <c r="CM1551" s="996"/>
      <c r="CN1551" s="995" t="s">
        <v>5752</v>
      </c>
      <c r="CO1551" s="995" t="s">
        <v>14</v>
      </c>
      <c r="CP1551" s="995" t="s">
        <v>1008</v>
      </c>
      <c r="CQ1551" s="995" t="s">
        <v>5753</v>
      </c>
      <c r="CR1551" s="995" t="s">
        <v>5753</v>
      </c>
      <c r="CS1551" s="995" t="s">
        <v>5567</v>
      </c>
      <c r="CT1551" s="995" t="s">
        <v>5568</v>
      </c>
      <c r="CU1551" s="995" t="s">
        <v>5569</v>
      </c>
      <c r="CV1551" s="999" t="s">
        <v>5570</v>
      </c>
    </row>
    <row r="1552" spans="91:100">
      <c r="CM1552" s="996"/>
      <c r="CN1552" s="995" t="s">
        <v>5754</v>
      </c>
      <c r="CO1552" s="995" t="s">
        <v>14</v>
      </c>
      <c r="CP1552" s="995" t="s">
        <v>1008</v>
      </c>
      <c r="CQ1552" s="995" t="s">
        <v>5755</v>
      </c>
      <c r="CR1552" s="995" t="s">
        <v>5755</v>
      </c>
      <c r="CS1552" s="995" t="s">
        <v>5567</v>
      </c>
      <c r="CT1552" s="995" t="s">
        <v>5568</v>
      </c>
      <c r="CU1552" s="995" t="s">
        <v>5569</v>
      </c>
      <c r="CV1552" s="999" t="s">
        <v>5570</v>
      </c>
    </row>
    <row r="1553" spans="91:100">
      <c r="CM1553" s="996"/>
      <c r="CN1553" s="995" t="s">
        <v>5756</v>
      </c>
      <c r="CO1553" s="995" t="s">
        <v>14</v>
      </c>
      <c r="CP1553" s="995" t="s">
        <v>1008</v>
      </c>
      <c r="CQ1553" s="995" t="s">
        <v>5757</v>
      </c>
      <c r="CR1553" s="995" t="s">
        <v>5757</v>
      </c>
      <c r="CS1553" s="995" t="s">
        <v>5567</v>
      </c>
      <c r="CT1553" s="995" t="s">
        <v>5568</v>
      </c>
      <c r="CU1553" s="995" t="s">
        <v>5569</v>
      </c>
      <c r="CV1553" s="999" t="s">
        <v>5570</v>
      </c>
    </row>
    <row r="1554" spans="91:100">
      <c r="CM1554" s="996"/>
      <c r="CN1554" s="995" t="s">
        <v>5758</v>
      </c>
      <c r="CO1554" s="995" t="s">
        <v>14</v>
      </c>
      <c r="CP1554" s="995" t="s">
        <v>1008</v>
      </c>
      <c r="CQ1554" s="995" t="s">
        <v>5759</v>
      </c>
      <c r="CR1554" s="995" t="s">
        <v>5759</v>
      </c>
      <c r="CS1554" s="995" t="s">
        <v>5567</v>
      </c>
      <c r="CT1554" s="995" t="s">
        <v>5568</v>
      </c>
      <c r="CU1554" s="995" t="s">
        <v>5569</v>
      </c>
      <c r="CV1554" s="999" t="s">
        <v>5570</v>
      </c>
    </row>
    <row r="1555" spans="91:100">
      <c r="CM1555" s="996"/>
      <c r="CN1555" s="995" t="s">
        <v>5760</v>
      </c>
      <c r="CO1555" s="995" t="s">
        <v>14</v>
      </c>
      <c r="CP1555" s="995" t="s">
        <v>1008</v>
      </c>
      <c r="CQ1555" s="995" t="s">
        <v>5761</v>
      </c>
      <c r="CR1555" s="995" t="s">
        <v>5761</v>
      </c>
      <c r="CS1555" s="995" t="s">
        <v>5567</v>
      </c>
      <c r="CT1555" s="995" t="s">
        <v>5568</v>
      </c>
      <c r="CU1555" s="995" t="s">
        <v>5569</v>
      </c>
      <c r="CV1555" s="999" t="s">
        <v>5570</v>
      </c>
    </row>
    <row r="1556" spans="91:100">
      <c r="CM1556" s="996"/>
      <c r="CN1556" s="995" t="s">
        <v>5762</v>
      </c>
      <c r="CO1556" s="995" t="s">
        <v>14</v>
      </c>
      <c r="CP1556" s="995" t="s">
        <v>1008</v>
      </c>
      <c r="CQ1556" s="995" t="s">
        <v>5763</v>
      </c>
      <c r="CR1556" s="995" t="s">
        <v>5763</v>
      </c>
      <c r="CS1556" s="995" t="s">
        <v>2653</v>
      </c>
      <c r="CT1556" s="995" t="s">
        <v>5582</v>
      </c>
      <c r="CU1556" s="995" t="s">
        <v>2655</v>
      </c>
      <c r="CV1556" s="999" t="s">
        <v>2656</v>
      </c>
    </row>
    <row r="1557" spans="91:100">
      <c r="CM1557" s="996"/>
      <c r="CN1557" s="995" t="s">
        <v>5764</v>
      </c>
      <c r="CO1557" s="995" t="s">
        <v>14</v>
      </c>
      <c r="CP1557" s="995" t="s">
        <v>1008</v>
      </c>
      <c r="CQ1557" s="995" t="s">
        <v>2420</v>
      </c>
      <c r="CR1557" s="995" t="s">
        <v>2420</v>
      </c>
      <c r="CS1557" s="995" t="s">
        <v>2653</v>
      </c>
      <c r="CT1557" s="995" t="s">
        <v>5582</v>
      </c>
      <c r="CU1557" s="995" t="s">
        <v>2655</v>
      </c>
      <c r="CV1557" s="999" t="s">
        <v>2656</v>
      </c>
    </row>
    <row r="1558" spans="91:100">
      <c r="CM1558" s="996"/>
      <c r="CN1558" s="995" t="s">
        <v>5765</v>
      </c>
      <c r="CO1558" s="995" t="s">
        <v>14</v>
      </c>
      <c r="CP1558" s="995" t="s">
        <v>1008</v>
      </c>
      <c r="CQ1558" s="995" t="s">
        <v>2421</v>
      </c>
      <c r="CR1558" s="995" t="s">
        <v>2421</v>
      </c>
      <c r="CS1558" s="995" t="s">
        <v>2653</v>
      </c>
      <c r="CT1558" s="995" t="s">
        <v>5582</v>
      </c>
      <c r="CU1558" s="995" t="s">
        <v>2655</v>
      </c>
      <c r="CV1558" s="999" t="s">
        <v>2656</v>
      </c>
    </row>
    <row r="1559" spans="91:100">
      <c r="CM1559" s="996"/>
      <c r="CN1559" s="995" t="s">
        <v>5766</v>
      </c>
      <c r="CO1559" s="995" t="s">
        <v>14</v>
      </c>
      <c r="CP1559" s="995" t="s">
        <v>1008</v>
      </c>
      <c r="CQ1559" s="995" t="s">
        <v>5767</v>
      </c>
      <c r="CR1559" s="995" t="s">
        <v>5768</v>
      </c>
      <c r="CS1559" s="995" t="s">
        <v>5567</v>
      </c>
      <c r="CT1559" s="995" t="s">
        <v>5568</v>
      </c>
      <c r="CU1559" s="995" t="s">
        <v>5569</v>
      </c>
      <c r="CV1559" s="999" t="s">
        <v>5570</v>
      </c>
    </row>
    <row r="1560" spans="91:100">
      <c r="CM1560" s="996"/>
      <c r="CN1560" s="995" t="s">
        <v>5769</v>
      </c>
      <c r="CO1560" s="995" t="s">
        <v>14</v>
      </c>
      <c r="CP1560" s="995" t="s">
        <v>1008</v>
      </c>
      <c r="CQ1560" s="995" t="s">
        <v>5770</v>
      </c>
      <c r="CR1560" s="995" t="s">
        <v>5770</v>
      </c>
      <c r="CS1560" s="995" t="s">
        <v>5567</v>
      </c>
      <c r="CT1560" s="995" t="s">
        <v>5568</v>
      </c>
      <c r="CU1560" s="995" t="s">
        <v>5569</v>
      </c>
      <c r="CV1560" s="999" t="s">
        <v>5570</v>
      </c>
    </row>
    <row r="1561" spans="91:100">
      <c r="CM1561" s="996"/>
      <c r="CN1561" s="995" t="s">
        <v>5771</v>
      </c>
      <c r="CO1561" s="995" t="s">
        <v>14</v>
      </c>
      <c r="CP1561" s="995" t="s">
        <v>1008</v>
      </c>
      <c r="CQ1561" s="995" t="s">
        <v>5772</v>
      </c>
      <c r="CR1561" s="995" t="s">
        <v>5773</v>
      </c>
      <c r="CS1561" s="995" t="s">
        <v>5567</v>
      </c>
      <c r="CT1561" s="995" t="s">
        <v>5568</v>
      </c>
      <c r="CU1561" s="995" t="s">
        <v>5569</v>
      </c>
      <c r="CV1561" s="999" t="s">
        <v>5570</v>
      </c>
    </row>
    <row r="1562" spans="91:100">
      <c r="CM1562" s="996"/>
      <c r="CN1562" s="995" t="s">
        <v>5774</v>
      </c>
      <c r="CO1562" s="995" t="s">
        <v>14</v>
      </c>
      <c r="CP1562" s="995" t="s">
        <v>1008</v>
      </c>
      <c r="CQ1562" s="995" t="s">
        <v>5775</v>
      </c>
      <c r="CR1562" s="995" t="s">
        <v>5776</v>
      </c>
      <c r="CS1562" s="995" t="s">
        <v>5567</v>
      </c>
      <c r="CT1562" s="995" t="s">
        <v>5568</v>
      </c>
      <c r="CU1562" s="995" t="s">
        <v>5569</v>
      </c>
      <c r="CV1562" s="999" t="s">
        <v>5570</v>
      </c>
    </row>
    <row r="1563" spans="91:100">
      <c r="CM1563" s="996"/>
      <c r="CN1563" s="995" t="s">
        <v>5777</v>
      </c>
      <c r="CO1563" s="995" t="s">
        <v>14</v>
      </c>
      <c r="CP1563" s="995" t="s">
        <v>1008</v>
      </c>
      <c r="CQ1563" s="995" t="s">
        <v>5778</v>
      </c>
      <c r="CR1563" s="995" t="s">
        <v>5778</v>
      </c>
      <c r="CS1563" s="995" t="s">
        <v>5567</v>
      </c>
      <c r="CT1563" s="995" t="s">
        <v>5568</v>
      </c>
      <c r="CU1563" s="995" t="s">
        <v>5569</v>
      </c>
      <c r="CV1563" s="999" t="s">
        <v>5570</v>
      </c>
    </row>
    <row r="1564" spans="91:100">
      <c r="CM1564" s="996"/>
      <c r="CN1564" s="995" t="s">
        <v>5779</v>
      </c>
      <c r="CO1564" s="995" t="s">
        <v>14</v>
      </c>
      <c r="CP1564" s="995" t="s">
        <v>1008</v>
      </c>
      <c r="CQ1564" s="995" t="s">
        <v>2423</v>
      </c>
      <c r="CR1564" s="995" t="s">
        <v>2423</v>
      </c>
      <c r="CS1564" s="995" t="s">
        <v>2653</v>
      </c>
      <c r="CT1564" s="995" t="s">
        <v>5582</v>
      </c>
      <c r="CU1564" s="995" t="s">
        <v>2655</v>
      </c>
      <c r="CV1564" s="999" t="s">
        <v>2656</v>
      </c>
    </row>
    <row r="1565" spans="91:100">
      <c r="CM1565" s="996"/>
      <c r="CN1565" s="995" t="s">
        <v>5780</v>
      </c>
      <c r="CO1565" s="995" t="s">
        <v>14</v>
      </c>
      <c r="CP1565" s="995" t="s">
        <v>1008</v>
      </c>
      <c r="CQ1565" s="995" t="s">
        <v>2424</v>
      </c>
      <c r="CR1565" s="995" t="s">
        <v>2424</v>
      </c>
      <c r="CS1565" s="995" t="s">
        <v>2653</v>
      </c>
      <c r="CT1565" s="995" t="s">
        <v>5582</v>
      </c>
      <c r="CU1565" s="995" t="s">
        <v>2655</v>
      </c>
      <c r="CV1565" s="999" t="s">
        <v>2656</v>
      </c>
    </row>
    <row r="1566" spans="91:100">
      <c r="CM1566" s="996"/>
      <c r="CN1566" s="995" t="s">
        <v>5781</v>
      </c>
      <c r="CO1566" s="995" t="s">
        <v>14</v>
      </c>
      <c r="CP1566" s="995" t="s">
        <v>1008</v>
      </c>
      <c r="CQ1566" s="995" t="s">
        <v>5782</v>
      </c>
      <c r="CR1566" s="995" t="s">
        <v>5782</v>
      </c>
      <c r="CS1566" s="995" t="s">
        <v>5567</v>
      </c>
      <c r="CT1566" s="995" t="s">
        <v>5568</v>
      </c>
      <c r="CU1566" s="995" t="s">
        <v>5569</v>
      </c>
      <c r="CV1566" s="999" t="s">
        <v>5570</v>
      </c>
    </row>
    <row r="1567" spans="91:100">
      <c r="CM1567" s="996"/>
      <c r="CN1567" s="995" t="s">
        <v>5783</v>
      </c>
      <c r="CO1567" s="995" t="s">
        <v>14</v>
      </c>
      <c r="CP1567" s="995" t="s">
        <v>1008</v>
      </c>
      <c r="CQ1567" s="995" t="s">
        <v>5784</v>
      </c>
      <c r="CR1567" s="995" t="s">
        <v>5784</v>
      </c>
      <c r="CS1567" s="995" t="s">
        <v>2653</v>
      </c>
      <c r="CT1567" s="995" t="s">
        <v>5582</v>
      </c>
      <c r="CU1567" s="995" t="s">
        <v>2655</v>
      </c>
      <c r="CV1567" s="999" t="s">
        <v>2656</v>
      </c>
    </row>
    <row r="1568" spans="91:100">
      <c r="CM1568" s="996"/>
      <c r="CN1568" s="995" t="s">
        <v>5785</v>
      </c>
      <c r="CO1568" s="995" t="s">
        <v>14</v>
      </c>
      <c r="CP1568" s="995" t="s">
        <v>1008</v>
      </c>
      <c r="CQ1568" s="995" t="s">
        <v>5786</v>
      </c>
      <c r="CR1568" s="995" t="s">
        <v>5786</v>
      </c>
      <c r="CS1568" s="995" t="s">
        <v>2653</v>
      </c>
      <c r="CT1568" s="995" t="s">
        <v>5582</v>
      </c>
      <c r="CU1568" s="995" t="s">
        <v>2655</v>
      </c>
      <c r="CV1568" s="999" t="s">
        <v>2656</v>
      </c>
    </row>
    <row r="1569" spans="91:100">
      <c r="CM1569" s="996"/>
      <c r="CN1569" s="995" t="s">
        <v>5787</v>
      </c>
      <c r="CO1569" s="995" t="s">
        <v>14</v>
      </c>
      <c r="CP1569" s="995" t="s">
        <v>1008</v>
      </c>
      <c r="CQ1569" s="995" t="s">
        <v>5788</v>
      </c>
      <c r="CR1569" s="995" t="s">
        <v>2427</v>
      </c>
      <c r="CS1569" s="995" t="s">
        <v>5567</v>
      </c>
      <c r="CT1569" s="995" t="s">
        <v>5568</v>
      </c>
      <c r="CU1569" s="995" t="s">
        <v>5569</v>
      </c>
      <c r="CV1569" s="999" t="s">
        <v>5570</v>
      </c>
    </row>
    <row r="1570" spans="91:100">
      <c r="CM1570" s="996"/>
      <c r="CN1570" s="995" t="s">
        <v>5789</v>
      </c>
      <c r="CO1570" s="995" t="s">
        <v>14</v>
      </c>
      <c r="CP1570" s="995" t="s">
        <v>1008</v>
      </c>
      <c r="CQ1570" s="995" t="s">
        <v>5790</v>
      </c>
      <c r="CR1570" s="995" t="s">
        <v>5790</v>
      </c>
      <c r="CS1570" s="995" t="s">
        <v>5567</v>
      </c>
      <c r="CT1570" s="995" t="s">
        <v>5568</v>
      </c>
      <c r="CU1570" s="995" t="s">
        <v>5569</v>
      </c>
      <c r="CV1570" s="999" t="s">
        <v>5570</v>
      </c>
    </row>
    <row r="1571" spans="91:100">
      <c r="CM1571" s="996"/>
      <c r="CN1571" s="995" t="s">
        <v>5791</v>
      </c>
      <c r="CO1571" s="995" t="s">
        <v>14</v>
      </c>
      <c r="CP1571" s="995" t="s">
        <v>1008</v>
      </c>
      <c r="CQ1571" s="995" t="s">
        <v>248</v>
      </c>
      <c r="CR1571" s="995" t="s">
        <v>248</v>
      </c>
      <c r="CS1571" s="995" t="s">
        <v>2653</v>
      </c>
      <c r="CT1571" s="995" t="s">
        <v>5582</v>
      </c>
      <c r="CU1571" s="995" t="s">
        <v>2655</v>
      </c>
      <c r="CV1571" s="999" t="s">
        <v>2656</v>
      </c>
    </row>
    <row r="1572" spans="91:100">
      <c r="CM1572" s="996"/>
      <c r="CN1572" s="995" t="s">
        <v>5792</v>
      </c>
      <c r="CO1572" s="995" t="s">
        <v>14</v>
      </c>
      <c r="CP1572" s="995" t="s">
        <v>1008</v>
      </c>
      <c r="CQ1572" s="995" t="s">
        <v>5793</v>
      </c>
      <c r="CR1572" s="995" t="s">
        <v>5794</v>
      </c>
      <c r="CS1572" s="995" t="s">
        <v>5567</v>
      </c>
      <c r="CT1572" s="995" t="s">
        <v>5568</v>
      </c>
      <c r="CU1572" s="995" t="s">
        <v>5569</v>
      </c>
      <c r="CV1572" s="999" t="s">
        <v>5570</v>
      </c>
    </row>
    <row r="1573" spans="91:100">
      <c r="CM1573" s="996"/>
      <c r="CN1573" s="995" t="s">
        <v>5795</v>
      </c>
      <c r="CO1573" s="995" t="s">
        <v>14</v>
      </c>
      <c r="CP1573" s="995" t="s">
        <v>1008</v>
      </c>
      <c r="CQ1573" s="995" t="s">
        <v>5796</v>
      </c>
      <c r="CR1573" s="995" t="s">
        <v>5796</v>
      </c>
      <c r="CS1573" s="995" t="s">
        <v>5567</v>
      </c>
      <c r="CT1573" s="995" t="s">
        <v>5568</v>
      </c>
      <c r="CU1573" s="995" t="s">
        <v>5569</v>
      </c>
      <c r="CV1573" s="999" t="s">
        <v>5570</v>
      </c>
    </row>
    <row r="1574" spans="91:100">
      <c r="CM1574" s="996"/>
      <c r="CN1574" s="995" t="s">
        <v>5797</v>
      </c>
      <c r="CO1574" s="995" t="s">
        <v>14</v>
      </c>
      <c r="CP1574" s="995" t="s">
        <v>1008</v>
      </c>
      <c r="CQ1574" s="995" t="s">
        <v>2428</v>
      </c>
      <c r="CR1574" s="995" t="s">
        <v>2428</v>
      </c>
      <c r="CS1574" s="995" t="s">
        <v>2653</v>
      </c>
      <c r="CT1574" s="995" t="s">
        <v>5582</v>
      </c>
      <c r="CU1574" s="995" t="s">
        <v>2655</v>
      </c>
      <c r="CV1574" s="999" t="s">
        <v>2656</v>
      </c>
    </row>
    <row r="1575" spans="91:100">
      <c r="CM1575" s="996"/>
      <c r="CN1575" s="995" t="s">
        <v>5798</v>
      </c>
      <c r="CO1575" s="995" t="s">
        <v>14</v>
      </c>
      <c r="CP1575" s="995" t="s">
        <v>1008</v>
      </c>
      <c r="CQ1575" s="995" t="s">
        <v>5799</v>
      </c>
      <c r="CR1575" s="995" t="s">
        <v>5799</v>
      </c>
      <c r="CS1575" s="995" t="s">
        <v>5567</v>
      </c>
      <c r="CT1575" s="995" t="s">
        <v>5568</v>
      </c>
      <c r="CU1575" s="995" t="s">
        <v>5569</v>
      </c>
      <c r="CV1575" s="999" t="s">
        <v>5570</v>
      </c>
    </row>
    <row r="1576" spans="91:100">
      <c r="CM1576" s="996"/>
      <c r="CN1576" s="995" t="s">
        <v>5800</v>
      </c>
      <c r="CO1576" s="995" t="s">
        <v>14</v>
      </c>
      <c r="CP1576" s="995" t="s">
        <v>1008</v>
      </c>
      <c r="CQ1576" s="995" t="s">
        <v>5801</v>
      </c>
      <c r="CR1576" s="995" t="s">
        <v>2429</v>
      </c>
      <c r="CS1576" s="995" t="s">
        <v>5567</v>
      </c>
      <c r="CT1576" s="995" t="s">
        <v>5568</v>
      </c>
      <c r="CU1576" s="995" t="s">
        <v>5569</v>
      </c>
      <c r="CV1576" s="999" t="s">
        <v>5570</v>
      </c>
    </row>
    <row r="1577" spans="91:100">
      <c r="CM1577" s="996"/>
      <c r="CN1577" s="995" t="s">
        <v>5802</v>
      </c>
      <c r="CO1577" s="995" t="s">
        <v>14</v>
      </c>
      <c r="CP1577" s="995" t="s">
        <v>1008</v>
      </c>
      <c r="CQ1577" s="995" t="s">
        <v>5803</v>
      </c>
      <c r="CR1577" s="995" t="s">
        <v>5803</v>
      </c>
      <c r="CS1577" s="995" t="s">
        <v>5567</v>
      </c>
      <c r="CT1577" s="995" t="s">
        <v>5568</v>
      </c>
      <c r="CU1577" s="995" t="s">
        <v>5569</v>
      </c>
      <c r="CV1577" s="999" t="s">
        <v>5570</v>
      </c>
    </row>
    <row r="1578" spans="91:100">
      <c r="CM1578" s="996"/>
      <c r="CN1578" s="995" t="s">
        <v>5804</v>
      </c>
      <c r="CO1578" s="995" t="s">
        <v>14</v>
      </c>
      <c r="CP1578" s="995" t="s">
        <v>1008</v>
      </c>
      <c r="CQ1578" s="995" t="s">
        <v>5805</v>
      </c>
      <c r="CR1578" s="995" t="s">
        <v>5805</v>
      </c>
      <c r="CS1578" s="995" t="s">
        <v>5567</v>
      </c>
      <c r="CT1578" s="995" t="s">
        <v>5568</v>
      </c>
      <c r="CU1578" s="995" t="s">
        <v>5569</v>
      </c>
      <c r="CV1578" s="999" t="s">
        <v>5570</v>
      </c>
    </row>
    <row r="1579" spans="91:100">
      <c r="CM1579" s="996"/>
      <c r="CN1579" s="995" t="s">
        <v>5806</v>
      </c>
      <c r="CO1579" s="995" t="s">
        <v>14</v>
      </c>
      <c r="CP1579" s="995" t="s">
        <v>1008</v>
      </c>
      <c r="CQ1579" s="995" t="s">
        <v>2430</v>
      </c>
      <c r="CR1579" s="995" t="s">
        <v>2430</v>
      </c>
      <c r="CS1579" s="995" t="s">
        <v>5567</v>
      </c>
      <c r="CT1579" s="995" t="s">
        <v>5568</v>
      </c>
      <c r="CU1579" s="995" t="s">
        <v>5569</v>
      </c>
      <c r="CV1579" s="999" t="s">
        <v>5570</v>
      </c>
    </row>
    <row r="1580" spans="91:100">
      <c r="CM1580" s="996"/>
      <c r="CN1580" s="995" t="s">
        <v>5807</v>
      </c>
      <c r="CO1580" s="995" t="s">
        <v>14</v>
      </c>
      <c r="CP1580" s="995" t="s">
        <v>1008</v>
      </c>
      <c r="CQ1580" s="995" t="s">
        <v>5808</v>
      </c>
      <c r="CR1580" s="995" t="s">
        <v>5809</v>
      </c>
      <c r="CS1580" s="995" t="s">
        <v>5567</v>
      </c>
      <c r="CT1580" s="995" t="s">
        <v>5568</v>
      </c>
      <c r="CU1580" s="995" t="s">
        <v>5569</v>
      </c>
      <c r="CV1580" s="999" t="s">
        <v>5570</v>
      </c>
    </row>
    <row r="1581" spans="91:100">
      <c r="CM1581" s="996"/>
      <c r="CN1581" s="995" t="s">
        <v>5810</v>
      </c>
      <c r="CO1581" s="995" t="s">
        <v>14</v>
      </c>
      <c r="CP1581" s="995" t="s">
        <v>1008</v>
      </c>
      <c r="CQ1581" s="995" t="s">
        <v>2431</v>
      </c>
      <c r="CR1581" s="995" t="s">
        <v>2431</v>
      </c>
      <c r="CS1581" s="995" t="s">
        <v>2653</v>
      </c>
      <c r="CT1581" s="995" t="s">
        <v>5582</v>
      </c>
      <c r="CU1581" s="995" t="s">
        <v>2655</v>
      </c>
      <c r="CV1581" s="999" t="s">
        <v>2656</v>
      </c>
    </row>
    <row r="1582" spans="91:100">
      <c r="CM1582" s="996"/>
      <c r="CN1582" s="995" t="s">
        <v>5811</v>
      </c>
      <c r="CO1582" s="995" t="s">
        <v>14</v>
      </c>
      <c r="CP1582" s="995" t="s">
        <v>1008</v>
      </c>
      <c r="CQ1582" s="995" t="s">
        <v>5812</v>
      </c>
      <c r="CR1582" s="995" t="s">
        <v>5812</v>
      </c>
      <c r="CS1582" s="995" t="s">
        <v>5567</v>
      </c>
      <c r="CT1582" s="995" t="s">
        <v>5568</v>
      </c>
      <c r="CU1582" s="995" t="s">
        <v>5569</v>
      </c>
      <c r="CV1582" s="999" t="s">
        <v>5570</v>
      </c>
    </row>
    <row r="1583" spans="91:100">
      <c r="CM1583" s="996"/>
      <c r="CN1583" s="995" t="s">
        <v>5813</v>
      </c>
      <c r="CO1583" s="995" t="s">
        <v>14</v>
      </c>
      <c r="CP1583" s="995" t="s">
        <v>1008</v>
      </c>
      <c r="CQ1583" s="995" t="s">
        <v>5814</v>
      </c>
      <c r="CR1583" s="995" t="s">
        <v>5814</v>
      </c>
      <c r="CS1583" s="995" t="s">
        <v>2653</v>
      </c>
      <c r="CT1583" s="995" t="s">
        <v>5582</v>
      </c>
      <c r="CU1583" s="995" t="s">
        <v>2655</v>
      </c>
      <c r="CV1583" s="999" t="s">
        <v>2656</v>
      </c>
    </row>
    <row r="1584" spans="91:100">
      <c r="CM1584" s="996"/>
      <c r="CN1584" s="995" t="s">
        <v>5815</v>
      </c>
      <c r="CO1584" s="995" t="s">
        <v>14</v>
      </c>
      <c r="CP1584" s="995" t="s">
        <v>1008</v>
      </c>
      <c r="CQ1584" s="995" t="s">
        <v>5816</v>
      </c>
      <c r="CR1584" s="995" t="s">
        <v>5816</v>
      </c>
      <c r="CS1584" s="995" t="s">
        <v>5567</v>
      </c>
      <c r="CT1584" s="995" t="s">
        <v>5568</v>
      </c>
      <c r="CU1584" s="995" t="s">
        <v>5569</v>
      </c>
      <c r="CV1584" s="999" t="s">
        <v>5570</v>
      </c>
    </row>
    <row r="1585" spans="91:100">
      <c r="CM1585" s="996"/>
      <c r="CN1585" s="995" t="s">
        <v>5817</v>
      </c>
      <c r="CO1585" s="995" t="s">
        <v>14</v>
      </c>
      <c r="CP1585" s="995" t="s">
        <v>1008</v>
      </c>
      <c r="CQ1585" s="995" t="s">
        <v>5818</v>
      </c>
      <c r="CR1585" s="995" t="s">
        <v>5818</v>
      </c>
      <c r="CS1585" s="995" t="s">
        <v>5567</v>
      </c>
      <c r="CT1585" s="995" t="s">
        <v>5568</v>
      </c>
      <c r="CU1585" s="995" t="s">
        <v>5569</v>
      </c>
      <c r="CV1585" s="999" t="s">
        <v>5570</v>
      </c>
    </row>
    <row r="1586" spans="91:100">
      <c r="CM1586" s="996"/>
      <c r="CN1586" s="995" t="s">
        <v>5819</v>
      </c>
      <c r="CO1586" s="995" t="s">
        <v>14</v>
      </c>
      <c r="CP1586" s="995" t="s">
        <v>1008</v>
      </c>
      <c r="CQ1586" s="995" t="s">
        <v>5820</v>
      </c>
      <c r="CR1586" s="995" t="s">
        <v>5820</v>
      </c>
      <c r="CS1586" s="995" t="s">
        <v>5567</v>
      </c>
      <c r="CT1586" s="995" t="s">
        <v>5568</v>
      </c>
      <c r="CU1586" s="995" t="s">
        <v>5569</v>
      </c>
      <c r="CV1586" s="999" t="s">
        <v>5570</v>
      </c>
    </row>
    <row r="1587" spans="91:100">
      <c r="CM1587" s="996"/>
      <c r="CN1587" s="995" t="s">
        <v>5821</v>
      </c>
      <c r="CO1587" s="995" t="s">
        <v>14</v>
      </c>
      <c r="CP1587" s="995" t="s">
        <v>1008</v>
      </c>
      <c r="CQ1587" s="995" t="s">
        <v>5822</v>
      </c>
      <c r="CR1587" s="995" t="s">
        <v>5822</v>
      </c>
      <c r="CS1587" s="995" t="s">
        <v>2653</v>
      </c>
      <c r="CT1587" s="995" t="s">
        <v>5582</v>
      </c>
      <c r="CU1587" s="995" t="s">
        <v>2655</v>
      </c>
      <c r="CV1587" s="999" t="s">
        <v>2656</v>
      </c>
    </row>
    <row r="1588" spans="91:100">
      <c r="CM1588" s="996"/>
      <c r="CN1588" s="995" t="s">
        <v>5823</v>
      </c>
      <c r="CO1588" s="995" t="s">
        <v>14</v>
      </c>
      <c r="CP1588" s="995" t="s">
        <v>1008</v>
      </c>
      <c r="CQ1588" s="995" t="s">
        <v>5824</v>
      </c>
      <c r="CR1588" s="995" t="s">
        <v>5824</v>
      </c>
      <c r="CS1588" s="995" t="s">
        <v>2653</v>
      </c>
      <c r="CT1588" s="995" t="s">
        <v>5582</v>
      </c>
      <c r="CU1588" s="995" t="s">
        <v>2655</v>
      </c>
      <c r="CV1588" s="999" t="s">
        <v>2656</v>
      </c>
    </row>
    <row r="1589" spans="91:100">
      <c r="CM1589" s="996"/>
      <c r="CN1589" s="995" t="s">
        <v>5825</v>
      </c>
      <c r="CO1589" s="995" t="s">
        <v>14</v>
      </c>
      <c r="CP1589" s="995" t="s">
        <v>1008</v>
      </c>
      <c r="CQ1589" s="995" t="s">
        <v>2435</v>
      </c>
      <c r="CR1589" s="995" t="s">
        <v>2435</v>
      </c>
      <c r="CS1589" s="995" t="s">
        <v>2653</v>
      </c>
      <c r="CT1589" s="995" t="s">
        <v>5582</v>
      </c>
      <c r="CU1589" s="995" t="s">
        <v>2655</v>
      </c>
      <c r="CV1589" s="999" t="s">
        <v>2656</v>
      </c>
    </row>
    <row r="1590" spans="91:100">
      <c r="CM1590" s="996"/>
      <c r="CN1590" s="995" t="s">
        <v>5826</v>
      </c>
      <c r="CO1590" s="995" t="s">
        <v>14</v>
      </c>
      <c r="CP1590" s="995" t="s">
        <v>1008</v>
      </c>
      <c r="CQ1590" s="995" t="s">
        <v>5827</v>
      </c>
      <c r="CR1590" s="995" t="s">
        <v>5827</v>
      </c>
      <c r="CS1590" s="995" t="s">
        <v>2653</v>
      </c>
      <c r="CT1590" s="995" t="s">
        <v>5582</v>
      </c>
      <c r="CU1590" s="995" t="s">
        <v>2655</v>
      </c>
      <c r="CV1590" s="999" t="s">
        <v>2656</v>
      </c>
    </row>
    <row r="1591" spans="91:100">
      <c r="CM1591" s="996"/>
      <c r="CN1591" s="995" t="s">
        <v>5828</v>
      </c>
      <c r="CO1591" s="995" t="s">
        <v>14</v>
      </c>
      <c r="CP1591" s="995" t="s">
        <v>1008</v>
      </c>
      <c r="CQ1591" s="995" t="s">
        <v>5829</v>
      </c>
      <c r="CR1591" s="995" t="s">
        <v>5829</v>
      </c>
      <c r="CS1591" s="995" t="s">
        <v>5567</v>
      </c>
      <c r="CT1591" s="995" t="s">
        <v>5568</v>
      </c>
      <c r="CU1591" s="995" t="s">
        <v>5569</v>
      </c>
      <c r="CV1591" s="999" t="s">
        <v>5570</v>
      </c>
    </row>
    <row r="1592" spans="91:100">
      <c r="CM1592" s="996"/>
      <c r="CN1592" s="995" t="s">
        <v>5830</v>
      </c>
      <c r="CO1592" s="995" t="s">
        <v>14</v>
      </c>
      <c r="CP1592" s="995" t="s">
        <v>1008</v>
      </c>
      <c r="CQ1592" s="995" t="s">
        <v>5831</v>
      </c>
      <c r="CR1592" s="995" t="s">
        <v>2436</v>
      </c>
      <c r="CS1592" s="995" t="s">
        <v>2653</v>
      </c>
      <c r="CT1592" s="995" t="s">
        <v>5582</v>
      </c>
      <c r="CU1592" s="995" t="s">
        <v>2655</v>
      </c>
      <c r="CV1592" s="999" t="s">
        <v>2656</v>
      </c>
    </row>
    <row r="1593" spans="91:100">
      <c r="CM1593" s="996"/>
      <c r="CN1593" s="995" t="s">
        <v>5832</v>
      </c>
      <c r="CO1593" s="995" t="s">
        <v>14</v>
      </c>
      <c r="CP1593" s="995" t="s">
        <v>1008</v>
      </c>
      <c r="CQ1593" s="995" t="s">
        <v>5833</v>
      </c>
      <c r="CR1593" s="995" t="s">
        <v>5834</v>
      </c>
      <c r="CS1593" s="995" t="s">
        <v>5567</v>
      </c>
      <c r="CT1593" s="995" t="s">
        <v>5568</v>
      </c>
      <c r="CU1593" s="995" t="s">
        <v>5569</v>
      </c>
      <c r="CV1593" s="999" t="s">
        <v>5570</v>
      </c>
    </row>
    <row r="1594" spans="91:100">
      <c r="CM1594" s="996"/>
      <c r="CN1594" s="995" t="s">
        <v>5835</v>
      </c>
      <c r="CO1594" s="995" t="s">
        <v>14</v>
      </c>
      <c r="CP1594" s="995" t="s">
        <v>1008</v>
      </c>
      <c r="CQ1594" s="995" t="s">
        <v>5836</v>
      </c>
      <c r="CR1594" s="995" t="s">
        <v>5836</v>
      </c>
      <c r="CS1594" s="995" t="s">
        <v>2653</v>
      </c>
      <c r="CT1594" s="995" t="s">
        <v>5582</v>
      </c>
      <c r="CU1594" s="995" t="s">
        <v>2655</v>
      </c>
      <c r="CV1594" s="999" t="s">
        <v>2656</v>
      </c>
    </row>
    <row r="1595" spans="91:100">
      <c r="CM1595" s="996"/>
      <c r="CN1595" s="995" t="s">
        <v>5837</v>
      </c>
      <c r="CO1595" s="995" t="s">
        <v>14</v>
      </c>
      <c r="CP1595" s="995" t="s">
        <v>1008</v>
      </c>
      <c r="CQ1595" s="995" t="s">
        <v>5838</v>
      </c>
      <c r="CR1595" s="995" t="s">
        <v>5838</v>
      </c>
      <c r="CS1595" s="995" t="s">
        <v>5567</v>
      </c>
      <c r="CT1595" s="995" t="s">
        <v>5568</v>
      </c>
      <c r="CU1595" s="995" t="s">
        <v>5569</v>
      </c>
      <c r="CV1595" s="999" t="s">
        <v>5570</v>
      </c>
    </row>
    <row r="1596" spans="91:100">
      <c r="CM1596" s="996"/>
      <c r="CN1596" s="995" t="s">
        <v>5839</v>
      </c>
      <c r="CO1596" s="995" t="s">
        <v>14</v>
      </c>
      <c r="CP1596" s="995" t="s">
        <v>1008</v>
      </c>
      <c r="CQ1596" s="995" t="s">
        <v>5840</v>
      </c>
      <c r="CR1596" s="995" t="s">
        <v>5840</v>
      </c>
      <c r="CS1596" s="995" t="s">
        <v>5567</v>
      </c>
      <c r="CT1596" s="995" t="s">
        <v>5568</v>
      </c>
      <c r="CU1596" s="995" t="s">
        <v>5569</v>
      </c>
      <c r="CV1596" s="999" t="s">
        <v>5570</v>
      </c>
    </row>
    <row r="1597" spans="91:100">
      <c r="CM1597" s="996"/>
      <c r="CN1597" s="995" t="s">
        <v>5841</v>
      </c>
      <c r="CO1597" s="995" t="s">
        <v>14</v>
      </c>
      <c r="CP1597" s="995" t="s">
        <v>1008</v>
      </c>
      <c r="CQ1597" s="995" t="s">
        <v>5842</v>
      </c>
      <c r="CR1597" s="995" t="s">
        <v>5842</v>
      </c>
      <c r="CS1597" s="995" t="s">
        <v>5567</v>
      </c>
      <c r="CT1597" s="995" t="s">
        <v>5568</v>
      </c>
      <c r="CU1597" s="995" t="s">
        <v>5569</v>
      </c>
      <c r="CV1597" s="999" t="s">
        <v>5570</v>
      </c>
    </row>
    <row r="1598" spans="91:100">
      <c r="CM1598" s="996"/>
      <c r="CN1598" s="995" t="s">
        <v>5843</v>
      </c>
      <c r="CO1598" s="995" t="s">
        <v>14</v>
      </c>
      <c r="CP1598" s="995" t="s">
        <v>1008</v>
      </c>
      <c r="CQ1598" s="995" t="s">
        <v>5844</v>
      </c>
      <c r="CR1598" s="995" t="s">
        <v>5844</v>
      </c>
      <c r="CS1598" s="995" t="s">
        <v>2724</v>
      </c>
      <c r="CT1598" s="995" t="s">
        <v>2725</v>
      </c>
      <c r="CU1598" s="995" t="s">
        <v>2655</v>
      </c>
      <c r="CV1598" s="999" t="s">
        <v>2726</v>
      </c>
    </row>
    <row r="1599" spans="91:100">
      <c r="CM1599" s="996"/>
      <c r="CN1599" s="995" t="s">
        <v>5845</v>
      </c>
      <c r="CO1599" s="995" t="s">
        <v>14</v>
      </c>
      <c r="CP1599" s="995" t="s">
        <v>1008</v>
      </c>
      <c r="CQ1599" s="995" t="s">
        <v>5846</v>
      </c>
      <c r="CR1599" s="995" t="s">
        <v>5846</v>
      </c>
      <c r="CS1599" s="995" t="s">
        <v>5567</v>
      </c>
      <c r="CT1599" s="995" t="s">
        <v>5568</v>
      </c>
      <c r="CU1599" s="995" t="s">
        <v>5569</v>
      </c>
      <c r="CV1599" s="999" t="s">
        <v>5570</v>
      </c>
    </row>
    <row r="1600" spans="91:100">
      <c r="CM1600" s="996"/>
      <c r="CN1600" s="995" t="s">
        <v>5847</v>
      </c>
      <c r="CO1600" s="995" t="s">
        <v>14</v>
      </c>
      <c r="CP1600" s="995" t="s">
        <v>1008</v>
      </c>
      <c r="CQ1600" s="995" t="s">
        <v>5848</v>
      </c>
      <c r="CR1600" s="995" t="s">
        <v>5848</v>
      </c>
      <c r="CS1600" s="995" t="s">
        <v>5567</v>
      </c>
      <c r="CT1600" s="995" t="s">
        <v>5568</v>
      </c>
      <c r="CU1600" s="995" t="s">
        <v>5569</v>
      </c>
      <c r="CV1600" s="999" t="s">
        <v>5570</v>
      </c>
    </row>
    <row r="1601" spans="91:100">
      <c r="CM1601" s="996"/>
      <c r="CN1601" s="995" t="s">
        <v>5849</v>
      </c>
      <c r="CO1601" s="995" t="s">
        <v>14</v>
      </c>
      <c r="CP1601" s="995" t="s">
        <v>1008</v>
      </c>
      <c r="CQ1601" s="995" t="s">
        <v>5850</v>
      </c>
      <c r="CR1601" s="995" t="s">
        <v>5850</v>
      </c>
      <c r="CS1601" s="995" t="s">
        <v>5567</v>
      </c>
      <c r="CT1601" s="995" t="s">
        <v>5568</v>
      </c>
      <c r="CU1601" s="995" t="s">
        <v>5569</v>
      </c>
      <c r="CV1601" s="999" t="s">
        <v>5570</v>
      </c>
    </row>
    <row r="1602" spans="91:100">
      <c r="CM1602" s="996"/>
      <c r="CN1602" s="995" t="s">
        <v>5851</v>
      </c>
      <c r="CO1602" s="995" t="s">
        <v>14</v>
      </c>
      <c r="CP1602" s="995" t="s">
        <v>1008</v>
      </c>
      <c r="CQ1602" s="995" t="s">
        <v>5852</v>
      </c>
      <c r="CR1602" s="995" t="s">
        <v>5853</v>
      </c>
      <c r="CS1602" s="995" t="s">
        <v>2653</v>
      </c>
      <c r="CT1602" s="995" t="s">
        <v>5582</v>
      </c>
      <c r="CU1602" s="995" t="s">
        <v>2655</v>
      </c>
      <c r="CV1602" s="999" t="s">
        <v>2656</v>
      </c>
    </row>
    <row r="1603" spans="91:100">
      <c r="CM1603" s="996"/>
      <c r="CN1603" s="995" t="s">
        <v>5854</v>
      </c>
      <c r="CO1603" s="995" t="s">
        <v>14</v>
      </c>
      <c r="CP1603" s="995" t="s">
        <v>1008</v>
      </c>
      <c r="CQ1603" s="995" t="s">
        <v>2442</v>
      </c>
      <c r="CR1603" s="995" t="s">
        <v>2442</v>
      </c>
      <c r="CS1603" s="995" t="s">
        <v>2653</v>
      </c>
      <c r="CT1603" s="995" t="s">
        <v>5582</v>
      </c>
      <c r="CU1603" s="995" t="s">
        <v>2655</v>
      </c>
      <c r="CV1603" s="999" t="s">
        <v>2656</v>
      </c>
    </row>
    <row r="1604" spans="91:100">
      <c r="CM1604" s="996"/>
      <c r="CN1604" s="995" t="s">
        <v>5855</v>
      </c>
      <c r="CO1604" s="995" t="s">
        <v>14</v>
      </c>
      <c r="CP1604" s="995" t="s">
        <v>1008</v>
      </c>
      <c r="CQ1604" s="995" t="s">
        <v>2445</v>
      </c>
      <c r="CR1604" s="995" t="s">
        <v>2445</v>
      </c>
      <c r="CS1604" s="995" t="s">
        <v>5567</v>
      </c>
      <c r="CT1604" s="995" t="s">
        <v>5568</v>
      </c>
      <c r="CU1604" s="995" t="s">
        <v>5569</v>
      </c>
      <c r="CV1604" s="999" t="s">
        <v>5570</v>
      </c>
    </row>
    <row r="1605" spans="91:100">
      <c r="CM1605" s="996"/>
      <c r="CN1605" s="995" t="s">
        <v>5856</v>
      </c>
      <c r="CO1605" s="995" t="s">
        <v>14</v>
      </c>
      <c r="CP1605" s="995" t="s">
        <v>1008</v>
      </c>
      <c r="CQ1605" s="995" t="s">
        <v>5857</v>
      </c>
      <c r="CR1605" s="995" t="s">
        <v>5857</v>
      </c>
      <c r="CS1605" s="995" t="s">
        <v>5567</v>
      </c>
      <c r="CT1605" s="995" t="s">
        <v>5568</v>
      </c>
      <c r="CU1605" s="995" t="s">
        <v>5569</v>
      </c>
      <c r="CV1605" s="999" t="s">
        <v>5570</v>
      </c>
    </row>
    <row r="1606" spans="91:100">
      <c r="CM1606" s="996"/>
      <c r="CN1606" s="995" t="s">
        <v>5858</v>
      </c>
      <c r="CO1606" s="995" t="s">
        <v>14</v>
      </c>
      <c r="CP1606" s="995" t="s">
        <v>1008</v>
      </c>
      <c r="CQ1606" s="995" t="s">
        <v>1101</v>
      </c>
      <c r="CR1606" s="995" t="s">
        <v>1101</v>
      </c>
      <c r="CS1606" s="995" t="s">
        <v>2653</v>
      </c>
      <c r="CT1606" s="995" t="s">
        <v>5582</v>
      </c>
      <c r="CU1606" s="995" t="s">
        <v>2655</v>
      </c>
      <c r="CV1606" s="999" t="s">
        <v>2656</v>
      </c>
    </row>
    <row r="1607" spans="91:100">
      <c r="CM1607" s="996"/>
      <c r="CN1607" s="995" t="s">
        <v>5859</v>
      </c>
      <c r="CO1607" s="995" t="s">
        <v>14</v>
      </c>
      <c r="CP1607" s="995" t="s">
        <v>1008</v>
      </c>
      <c r="CQ1607" s="995" t="s">
        <v>5860</v>
      </c>
      <c r="CR1607" s="995" t="s">
        <v>5860</v>
      </c>
      <c r="CS1607" s="995" t="s">
        <v>2653</v>
      </c>
      <c r="CT1607" s="995" t="s">
        <v>5582</v>
      </c>
      <c r="CU1607" s="995" t="s">
        <v>2655</v>
      </c>
      <c r="CV1607" s="999" t="s">
        <v>2656</v>
      </c>
    </row>
    <row r="1608" spans="91:100">
      <c r="CM1608" s="996"/>
      <c r="CN1608" s="995" t="s">
        <v>5861</v>
      </c>
      <c r="CO1608" s="995" t="s">
        <v>14</v>
      </c>
      <c r="CP1608" s="995" t="s">
        <v>1008</v>
      </c>
      <c r="CQ1608" s="995" t="s">
        <v>126</v>
      </c>
      <c r="CR1608" s="995" t="s">
        <v>126</v>
      </c>
      <c r="CS1608" s="995" t="s">
        <v>2653</v>
      </c>
      <c r="CT1608" s="995" t="s">
        <v>5582</v>
      </c>
      <c r="CU1608" s="995" t="s">
        <v>2655</v>
      </c>
      <c r="CV1608" s="999" t="s">
        <v>2656</v>
      </c>
    </row>
    <row r="1609" spans="91:100">
      <c r="CM1609" s="996"/>
      <c r="CN1609" s="995" t="s">
        <v>5862</v>
      </c>
      <c r="CO1609" s="995" t="s">
        <v>14</v>
      </c>
      <c r="CP1609" s="995" t="s">
        <v>1008</v>
      </c>
      <c r="CQ1609" s="995" t="s">
        <v>5863</v>
      </c>
      <c r="CR1609" s="995" t="s">
        <v>5864</v>
      </c>
      <c r="CS1609" s="995" t="s">
        <v>5567</v>
      </c>
      <c r="CT1609" s="995" t="s">
        <v>5568</v>
      </c>
      <c r="CU1609" s="995" t="s">
        <v>5569</v>
      </c>
      <c r="CV1609" s="999" t="s">
        <v>5570</v>
      </c>
    </row>
    <row r="1610" spans="91:100">
      <c r="CM1610" s="996"/>
      <c r="CN1610" s="995" t="s">
        <v>5865</v>
      </c>
      <c r="CO1610" s="995" t="s">
        <v>14</v>
      </c>
      <c r="CP1610" s="995" t="s">
        <v>1008</v>
      </c>
      <c r="CQ1610" s="995" t="s">
        <v>5866</v>
      </c>
      <c r="CR1610" s="995" t="s">
        <v>107</v>
      </c>
      <c r="CS1610" s="995" t="s">
        <v>2653</v>
      </c>
      <c r="CT1610" s="995" t="s">
        <v>5582</v>
      </c>
      <c r="CU1610" s="995" t="s">
        <v>2655</v>
      </c>
      <c r="CV1610" s="999" t="s">
        <v>2656</v>
      </c>
    </row>
    <row r="1611" spans="91:100">
      <c r="CM1611" s="996"/>
      <c r="CN1611" s="995" t="s">
        <v>5867</v>
      </c>
      <c r="CO1611" s="995" t="s">
        <v>14</v>
      </c>
      <c r="CP1611" s="995" t="s">
        <v>1008</v>
      </c>
      <c r="CQ1611" s="995" t="s">
        <v>5868</v>
      </c>
      <c r="CR1611" s="995" t="s">
        <v>5868</v>
      </c>
      <c r="CS1611" s="995" t="s">
        <v>5567</v>
      </c>
      <c r="CT1611" s="995" t="s">
        <v>5568</v>
      </c>
      <c r="CU1611" s="995" t="s">
        <v>5569</v>
      </c>
      <c r="CV1611" s="999" t="s">
        <v>5570</v>
      </c>
    </row>
    <row r="1612" spans="91:100">
      <c r="CM1612" s="996"/>
      <c r="CN1612" s="995" t="s">
        <v>5869</v>
      </c>
      <c r="CO1612" s="995" t="s">
        <v>14</v>
      </c>
      <c r="CP1612" s="995" t="s">
        <v>1008</v>
      </c>
      <c r="CQ1612" s="995" t="s">
        <v>31</v>
      </c>
      <c r="CR1612" s="995" t="s">
        <v>31</v>
      </c>
      <c r="CS1612" s="995" t="s">
        <v>2653</v>
      </c>
      <c r="CT1612" s="995" t="s">
        <v>5582</v>
      </c>
      <c r="CU1612" s="995" t="s">
        <v>2655</v>
      </c>
      <c r="CV1612" s="999" t="s">
        <v>2656</v>
      </c>
    </row>
    <row r="1613" spans="91:100">
      <c r="CM1613" s="996"/>
      <c r="CN1613" s="995" t="s">
        <v>5870</v>
      </c>
      <c r="CO1613" s="995" t="s">
        <v>14</v>
      </c>
      <c r="CP1613" s="995" t="s">
        <v>1008</v>
      </c>
      <c r="CQ1613" s="995" t="s">
        <v>5871</v>
      </c>
      <c r="CR1613" s="995" t="s">
        <v>5872</v>
      </c>
      <c r="CS1613" s="995" t="s">
        <v>2653</v>
      </c>
      <c r="CT1613" s="995" t="s">
        <v>5582</v>
      </c>
      <c r="CU1613" s="995" t="s">
        <v>2655</v>
      </c>
      <c r="CV1613" s="999" t="s">
        <v>2656</v>
      </c>
    </row>
    <row r="1614" spans="91:100">
      <c r="CM1614" s="996"/>
      <c r="CN1614" s="995" t="s">
        <v>5873</v>
      </c>
      <c r="CO1614" s="995" t="s">
        <v>14</v>
      </c>
      <c r="CP1614" s="995" t="s">
        <v>1008</v>
      </c>
      <c r="CQ1614" s="995" t="s">
        <v>5874</v>
      </c>
      <c r="CR1614" s="995" t="s">
        <v>5875</v>
      </c>
      <c r="CS1614" s="995" t="s">
        <v>5567</v>
      </c>
      <c r="CT1614" s="995" t="s">
        <v>5568</v>
      </c>
      <c r="CU1614" s="995" t="s">
        <v>5569</v>
      </c>
      <c r="CV1614" s="999" t="s">
        <v>5570</v>
      </c>
    </row>
    <row r="1615" spans="91:100">
      <c r="CM1615" s="996"/>
      <c r="CN1615" s="995" t="s">
        <v>5876</v>
      </c>
      <c r="CO1615" s="995" t="s">
        <v>14</v>
      </c>
      <c r="CP1615" s="995" t="s">
        <v>1008</v>
      </c>
      <c r="CQ1615" s="995" t="s">
        <v>5877</v>
      </c>
      <c r="CR1615" s="995" t="s">
        <v>5877</v>
      </c>
      <c r="CS1615" s="995" t="s">
        <v>5567</v>
      </c>
      <c r="CT1615" s="995" t="s">
        <v>5568</v>
      </c>
      <c r="CU1615" s="995" t="s">
        <v>5569</v>
      </c>
      <c r="CV1615" s="999" t="s">
        <v>5570</v>
      </c>
    </row>
    <row r="1616" spans="91:100">
      <c r="CM1616" s="996"/>
      <c r="CN1616" s="995" t="s">
        <v>5878</v>
      </c>
      <c r="CO1616" s="995" t="s">
        <v>14</v>
      </c>
      <c r="CP1616" s="995" t="s">
        <v>1008</v>
      </c>
      <c r="CQ1616" s="995" t="s">
        <v>5879</v>
      </c>
      <c r="CR1616" s="995" t="s">
        <v>5879</v>
      </c>
      <c r="CS1616" s="995" t="s">
        <v>2653</v>
      </c>
      <c r="CT1616" s="995" t="s">
        <v>5582</v>
      </c>
      <c r="CU1616" s="995" t="s">
        <v>2655</v>
      </c>
      <c r="CV1616" s="999" t="s">
        <v>2656</v>
      </c>
    </row>
    <row r="1617" spans="91:100">
      <c r="CM1617" s="996"/>
      <c r="CN1617" s="995" t="s">
        <v>5880</v>
      </c>
      <c r="CO1617" s="995" t="s">
        <v>14</v>
      </c>
      <c r="CP1617" s="995" t="s">
        <v>1008</v>
      </c>
      <c r="CQ1617" s="995" t="s">
        <v>5881</v>
      </c>
      <c r="CR1617" s="995" t="s">
        <v>5881</v>
      </c>
      <c r="CS1617" s="995" t="s">
        <v>5567</v>
      </c>
      <c r="CT1617" s="995" t="s">
        <v>5568</v>
      </c>
      <c r="CU1617" s="995" t="s">
        <v>5569</v>
      </c>
      <c r="CV1617" s="999" t="s">
        <v>5570</v>
      </c>
    </row>
    <row r="1618" spans="91:100">
      <c r="CM1618" s="996"/>
      <c r="CN1618" s="995" t="s">
        <v>5882</v>
      </c>
      <c r="CO1618" s="995" t="s">
        <v>14</v>
      </c>
      <c r="CP1618" s="995" t="s">
        <v>1008</v>
      </c>
      <c r="CQ1618" s="995" t="s">
        <v>5883</v>
      </c>
      <c r="CR1618" s="995" t="s">
        <v>5884</v>
      </c>
      <c r="CS1618" s="995" t="s">
        <v>2653</v>
      </c>
      <c r="CT1618" s="995" t="s">
        <v>5582</v>
      </c>
      <c r="CU1618" s="995" t="s">
        <v>2655</v>
      </c>
      <c r="CV1618" s="999" t="s">
        <v>2656</v>
      </c>
    </row>
    <row r="1619" spans="91:100">
      <c r="CM1619" s="996"/>
      <c r="CN1619" s="995" t="s">
        <v>5885</v>
      </c>
      <c r="CO1619" s="995" t="s">
        <v>14</v>
      </c>
      <c r="CP1619" s="995" t="s">
        <v>1008</v>
      </c>
      <c r="CQ1619" s="995" t="s">
        <v>5886</v>
      </c>
      <c r="CR1619" s="995" t="s">
        <v>5886</v>
      </c>
      <c r="CS1619" s="995" t="s">
        <v>2653</v>
      </c>
      <c r="CT1619" s="995" t="s">
        <v>5582</v>
      </c>
      <c r="CU1619" s="995" t="s">
        <v>2655</v>
      </c>
      <c r="CV1619" s="999" t="s">
        <v>2656</v>
      </c>
    </row>
    <row r="1620" spans="91:100">
      <c r="CM1620" s="996"/>
      <c r="CN1620" s="995" t="s">
        <v>5887</v>
      </c>
      <c r="CO1620" s="995" t="s">
        <v>14</v>
      </c>
      <c r="CP1620" s="995" t="s">
        <v>1008</v>
      </c>
      <c r="CQ1620" s="995" t="s">
        <v>5888</v>
      </c>
      <c r="CR1620" s="995" t="s">
        <v>88</v>
      </c>
      <c r="CS1620" s="995" t="s">
        <v>2653</v>
      </c>
      <c r="CT1620" s="995" t="s">
        <v>5582</v>
      </c>
      <c r="CU1620" s="995" t="s">
        <v>2655</v>
      </c>
      <c r="CV1620" s="999" t="s">
        <v>2656</v>
      </c>
    </row>
    <row r="1621" spans="91:100">
      <c r="CM1621" s="996"/>
      <c r="CN1621" s="995" t="s">
        <v>5889</v>
      </c>
      <c r="CO1621" s="995" t="s">
        <v>14</v>
      </c>
      <c r="CP1621" s="995" t="s">
        <v>1008</v>
      </c>
      <c r="CQ1621" s="995" t="s">
        <v>5890</v>
      </c>
      <c r="CR1621" s="995" t="s">
        <v>68</v>
      </c>
      <c r="CS1621" s="995" t="s">
        <v>2653</v>
      </c>
      <c r="CT1621" s="995" t="s">
        <v>5582</v>
      </c>
      <c r="CU1621" s="995" t="s">
        <v>2655</v>
      </c>
      <c r="CV1621" s="999" t="s">
        <v>2656</v>
      </c>
    </row>
    <row r="1622" spans="91:100">
      <c r="CM1622" s="996"/>
      <c r="CN1622" s="995" t="s">
        <v>5891</v>
      </c>
      <c r="CO1622" s="995" t="s">
        <v>14</v>
      </c>
      <c r="CP1622" s="995" t="s">
        <v>1008</v>
      </c>
      <c r="CQ1622" s="995" t="s">
        <v>214</v>
      </c>
      <c r="CR1622" s="995" t="s">
        <v>214</v>
      </c>
      <c r="CS1622" s="995" t="s">
        <v>2653</v>
      </c>
      <c r="CT1622" s="995" t="s">
        <v>5582</v>
      </c>
      <c r="CU1622" s="995" t="s">
        <v>2655</v>
      </c>
      <c r="CV1622" s="999" t="s">
        <v>2656</v>
      </c>
    </row>
    <row r="1623" spans="91:100">
      <c r="CM1623" s="996"/>
      <c r="CN1623" s="995" t="s">
        <v>5892</v>
      </c>
      <c r="CO1623" s="995" t="s">
        <v>14</v>
      </c>
      <c r="CP1623" s="995" t="s">
        <v>1008</v>
      </c>
      <c r="CQ1623" s="995" t="s">
        <v>48</v>
      </c>
      <c r="CR1623" s="995" t="s">
        <v>48</v>
      </c>
      <c r="CS1623" s="995" t="s">
        <v>2653</v>
      </c>
      <c r="CT1623" s="995" t="s">
        <v>5582</v>
      </c>
      <c r="CU1623" s="995" t="s">
        <v>2655</v>
      </c>
      <c r="CV1623" s="999" t="s">
        <v>2656</v>
      </c>
    </row>
    <row r="1624" spans="91:100">
      <c r="CM1624" s="996"/>
      <c r="CN1624" s="995" t="s">
        <v>5893</v>
      </c>
      <c r="CO1624" s="995" t="s">
        <v>14</v>
      </c>
      <c r="CP1624" s="995" t="s">
        <v>1008</v>
      </c>
      <c r="CQ1624" s="995" t="s">
        <v>5894</v>
      </c>
      <c r="CR1624" s="995" t="s">
        <v>5895</v>
      </c>
      <c r="CS1624" s="995" t="s">
        <v>2653</v>
      </c>
      <c r="CT1624" s="995" t="s">
        <v>5582</v>
      </c>
      <c r="CU1624" s="995" t="s">
        <v>2655</v>
      </c>
      <c r="CV1624" s="999" t="s">
        <v>2656</v>
      </c>
    </row>
    <row r="1625" spans="91:100">
      <c r="CM1625" s="996"/>
      <c r="CN1625" s="995" t="s">
        <v>5896</v>
      </c>
      <c r="CO1625" s="995" t="s">
        <v>14</v>
      </c>
      <c r="CP1625" s="995" t="s">
        <v>1008</v>
      </c>
      <c r="CQ1625" s="995" t="s">
        <v>5897</v>
      </c>
      <c r="CR1625" s="995" t="s">
        <v>260</v>
      </c>
      <c r="CS1625" s="995" t="s">
        <v>5567</v>
      </c>
      <c r="CT1625" s="995" t="s">
        <v>5568</v>
      </c>
      <c r="CU1625" s="995" t="s">
        <v>5569</v>
      </c>
      <c r="CV1625" s="999" t="s">
        <v>5570</v>
      </c>
    </row>
    <row r="1626" spans="91:100">
      <c r="CM1626" s="996"/>
      <c r="CN1626" s="995" t="s">
        <v>5898</v>
      </c>
      <c r="CO1626" s="995" t="s">
        <v>14</v>
      </c>
      <c r="CP1626" s="995" t="s">
        <v>1008</v>
      </c>
      <c r="CQ1626" s="995" t="s">
        <v>5899</v>
      </c>
      <c r="CR1626" s="995" t="s">
        <v>5900</v>
      </c>
      <c r="CS1626" s="995" t="s">
        <v>5567</v>
      </c>
      <c r="CT1626" s="995" t="s">
        <v>5568</v>
      </c>
      <c r="CU1626" s="995" t="s">
        <v>5569</v>
      </c>
      <c r="CV1626" s="999" t="s">
        <v>5570</v>
      </c>
    </row>
    <row r="1627" spans="91:100">
      <c r="CM1627" s="996"/>
      <c r="CN1627" s="995" t="s">
        <v>5901</v>
      </c>
      <c r="CO1627" s="995" t="s">
        <v>14</v>
      </c>
      <c r="CP1627" s="995" t="s">
        <v>1008</v>
      </c>
      <c r="CQ1627" s="995" t="s">
        <v>5902</v>
      </c>
      <c r="CR1627" s="995" t="s">
        <v>5903</v>
      </c>
      <c r="CS1627" s="995" t="s">
        <v>5567</v>
      </c>
      <c r="CT1627" s="995" t="s">
        <v>5568</v>
      </c>
      <c r="CU1627" s="995" t="s">
        <v>5569</v>
      </c>
      <c r="CV1627" s="999" t="s">
        <v>5570</v>
      </c>
    </row>
    <row r="1628" spans="91:100">
      <c r="CM1628" s="996"/>
      <c r="CN1628" s="995" t="s">
        <v>5904</v>
      </c>
      <c r="CO1628" s="995" t="s">
        <v>14</v>
      </c>
      <c r="CP1628" s="995" t="s">
        <v>1008</v>
      </c>
      <c r="CQ1628" s="995" t="s">
        <v>5905</v>
      </c>
      <c r="CR1628" s="995" t="s">
        <v>5906</v>
      </c>
      <c r="CS1628" s="995" t="s">
        <v>5567</v>
      </c>
      <c r="CT1628" s="995" t="s">
        <v>5568</v>
      </c>
      <c r="CU1628" s="995" t="s">
        <v>5569</v>
      </c>
      <c r="CV1628" s="999" t="s">
        <v>5570</v>
      </c>
    </row>
    <row r="1629" spans="91:100">
      <c r="CM1629" s="996"/>
      <c r="CN1629" s="995" t="s">
        <v>5907</v>
      </c>
      <c r="CO1629" s="995" t="s">
        <v>14</v>
      </c>
      <c r="CP1629" s="995" t="s">
        <v>1008</v>
      </c>
      <c r="CQ1629" s="995" t="s">
        <v>5908</v>
      </c>
      <c r="CR1629" s="995" t="s">
        <v>5908</v>
      </c>
      <c r="CS1629" s="995" t="s">
        <v>5567</v>
      </c>
      <c r="CT1629" s="995" t="s">
        <v>5568</v>
      </c>
      <c r="CU1629" s="995" t="s">
        <v>5569</v>
      </c>
      <c r="CV1629" s="999" t="s">
        <v>5570</v>
      </c>
    </row>
    <row r="1630" spans="91:100">
      <c r="CM1630" s="996"/>
      <c r="CN1630" s="995" t="s">
        <v>5909</v>
      </c>
      <c r="CO1630" s="995" t="s">
        <v>14</v>
      </c>
      <c r="CP1630" s="995" t="s">
        <v>1008</v>
      </c>
      <c r="CQ1630" s="995" t="s">
        <v>5910</v>
      </c>
      <c r="CR1630" s="995" t="s">
        <v>5911</v>
      </c>
      <c r="CS1630" s="995" t="s">
        <v>5567</v>
      </c>
      <c r="CT1630" s="995" t="s">
        <v>5568</v>
      </c>
      <c r="CU1630" s="995" t="s">
        <v>5569</v>
      </c>
      <c r="CV1630" s="999" t="s">
        <v>5570</v>
      </c>
    </row>
    <row r="1631" spans="91:100">
      <c r="CM1631" s="996"/>
      <c r="CN1631" s="995" t="s">
        <v>5912</v>
      </c>
      <c r="CO1631" s="995" t="s">
        <v>14</v>
      </c>
      <c r="CP1631" s="995" t="s">
        <v>1008</v>
      </c>
      <c r="CQ1631" s="995" t="s">
        <v>5913</v>
      </c>
      <c r="CR1631" s="995" t="s">
        <v>5913</v>
      </c>
      <c r="CS1631" s="995" t="s">
        <v>5567</v>
      </c>
      <c r="CT1631" s="995" t="s">
        <v>5568</v>
      </c>
      <c r="CU1631" s="995" t="s">
        <v>5569</v>
      </c>
      <c r="CV1631" s="999" t="s">
        <v>5570</v>
      </c>
    </row>
    <row r="1632" spans="91:100">
      <c r="CM1632" s="996"/>
      <c r="CN1632" s="995" t="s">
        <v>5914</v>
      </c>
      <c r="CO1632" s="995" t="s">
        <v>14</v>
      </c>
      <c r="CP1632" s="995" t="s">
        <v>1008</v>
      </c>
      <c r="CQ1632" s="995" t="s">
        <v>5915</v>
      </c>
      <c r="CR1632" s="995" t="s">
        <v>5915</v>
      </c>
      <c r="CS1632" s="995" t="s">
        <v>5567</v>
      </c>
      <c r="CT1632" s="995" t="s">
        <v>5568</v>
      </c>
      <c r="CU1632" s="995" t="s">
        <v>5569</v>
      </c>
      <c r="CV1632" s="999" t="s">
        <v>5570</v>
      </c>
    </row>
    <row r="1633" spans="91:100">
      <c r="CM1633" s="996"/>
      <c r="CN1633" s="995" t="s">
        <v>5916</v>
      </c>
      <c r="CO1633" s="995" t="s">
        <v>14</v>
      </c>
      <c r="CP1633" s="995" t="s">
        <v>1008</v>
      </c>
      <c r="CQ1633" s="995" t="s">
        <v>5917</v>
      </c>
      <c r="CR1633" s="995" t="s">
        <v>5917</v>
      </c>
      <c r="CS1633" s="995" t="s">
        <v>5567</v>
      </c>
      <c r="CT1633" s="995" t="s">
        <v>5568</v>
      </c>
      <c r="CU1633" s="995" t="s">
        <v>5569</v>
      </c>
      <c r="CV1633" s="999" t="s">
        <v>5570</v>
      </c>
    </row>
    <row r="1634" spans="91:100">
      <c r="CM1634" s="996"/>
      <c r="CN1634" s="995" t="s">
        <v>5918</v>
      </c>
      <c r="CO1634" s="995" t="s">
        <v>14</v>
      </c>
      <c r="CP1634" s="995" t="s">
        <v>1008</v>
      </c>
      <c r="CQ1634" s="995" t="s">
        <v>5919</v>
      </c>
      <c r="CR1634" s="995" t="s">
        <v>5919</v>
      </c>
      <c r="CS1634" s="995" t="s">
        <v>5567</v>
      </c>
      <c r="CT1634" s="995" t="s">
        <v>5568</v>
      </c>
      <c r="CU1634" s="995" t="s">
        <v>5569</v>
      </c>
      <c r="CV1634" s="999" t="s">
        <v>5570</v>
      </c>
    </row>
    <row r="1635" spans="91:100">
      <c r="CM1635" s="996"/>
      <c r="CN1635" s="995" t="s">
        <v>5920</v>
      </c>
      <c r="CO1635" s="995" t="s">
        <v>14</v>
      </c>
      <c r="CP1635" s="995" t="s">
        <v>1008</v>
      </c>
      <c r="CQ1635" s="995" t="s">
        <v>5921</v>
      </c>
      <c r="CR1635" s="995" t="s">
        <v>5921</v>
      </c>
      <c r="CS1635" s="995" t="s">
        <v>2653</v>
      </c>
      <c r="CT1635" s="995" t="s">
        <v>5582</v>
      </c>
      <c r="CU1635" s="995" t="s">
        <v>2655</v>
      </c>
      <c r="CV1635" s="999" t="s">
        <v>2656</v>
      </c>
    </row>
    <row r="1636" spans="91:100">
      <c r="CM1636" s="996"/>
      <c r="CN1636" s="995" t="s">
        <v>5922</v>
      </c>
      <c r="CO1636" s="995" t="s">
        <v>14</v>
      </c>
      <c r="CP1636" s="995" t="s">
        <v>1008</v>
      </c>
      <c r="CQ1636" s="995" t="s">
        <v>2450</v>
      </c>
      <c r="CR1636" s="995" t="s">
        <v>2450</v>
      </c>
      <c r="CS1636" s="995" t="s">
        <v>5567</v>
      </c>
      <c r="CT1636" s="995" t="s">
        <v>5568</v>
      </c>
      <c r="CU1636" s="995" t="s">
        <v>5569</v>
      </c>
      <c r="CV1636" s="999" t="s">
        <v>5570</v>
      </c>
    </row>
    <row r="1637" spans="91:100">
      <c r="CM1637" s="996"/>
      <c r="CN1637" s="995" t="s">
        <v>5923</v>
      </c>
      <c r="CO1637" s="995" t="s">
        <v>14</v>
      </c>
      <c r="CP1637" s="995" t="s">
        <v>1008</v>
      </c>
      <c r="CQ1637" s="995" t="s">
        <v>5924</v>
      </c>
      <c r="CR1637" s="995" t="s">
        <v>5925</v>
      </c>
      <c r="CS1637" s="995" t="s">
        <v>5567</v>
      </c>
      <c r="CT1637" s="995" t="s">
        <v>5568</v>
      </c>
      <c r="CU1637" s="995" t="s">
        <v>5569</v>
      </c>
      <c r="CV1637" s="999" t="s">
        <v>5570</v>
      </c>
    </row>
    <row r="1638" spans="91:100">
      <c r="CM1638" s="996"/>
      <c r="CN1638" s="995" t="s">
        <v>5926</v>
      </c>
      <c r="CO1638" s="995" t="s">
        <v>14</v>
      </c>
      <c r="CP1638" s="995" t="s">
        <v>1008</v>
      </c>
      <c r="CQ1638" s="995" t="s">
        <v>5927</v>
      </c>
      <c r="CR1638" s="995" t="s">
        <v>5927</v>
      </c>
      <c r="CS1638" s="995" t="s">
        <v>5567</v>
      </c>
      <c r="CT1638" s="995" t="s">
        <v>5568</v>
      </c>
      <c r="CU1638" s="995" t="s">
        <v>5569</v>
      </c>
      <c r="CV1638" s="999" t="s">
        <v>5570</v>
      </c>
    </row>
    <row r="1639" spans="91:100">
      <c r="CM1639" s="996"/>
      <c r="CN1639" s="995" t="s">
        <v>5928</v>
      </c>
      <c r="CO1639" s="995" t="s">
        <v>14</v>
      </c>
      <c r="CP1639" s="995" t="s">
        <v>1008</v>
      </c>
      <c r="CQ1639" s="995" t="s">
        <v>5929</v>
      </c>
      <c r="CR1639" s="995" t="s">
        <v>5929</v>
      </c>
      <c r="CS1639" s="995" t="s">
        <v>5567</v>
      </c>
      <c r="CT1639" s="995" t="s">
        <v>5568</v>
      </c>
      <c r="CU1639" s="995" t="s">
        <v>5569</v>
      </c>
      <c r="CV1639" s="999" t="s">
        <v>5570</v>
      </c>
    </row>
    <row r="1640" spans="91:100">
      <c r="CM1640" s="996"/>
      <c r="CN1640" s="995" t="s">
        <v>5930</v>
      </c>
      <c r="CO1640" s="995" t="s">
        <v>14</v>
      </c>
      <c r="CP1640" s="995" t="s">
        <v>1008</v>
      </c>
      <c r="CQ1640" s="995" t="s">
        <v>5931</v>
      </c>
      <c r="CR1640" s="995" t="s">
        <v>5931</v>
      </c>
      <c r="CS1640" s="995" t="s">
        <v>2653</v>
      </c>
      <c r="CT1640" s="995" t="s">
        <v>5582</v>
      </c>
      <c r="CU1640" s="995" t="s">
        <v>2655</v>
      </c>
      <c r="CV1640" s="999" t="s">
        <v>2656</v>
      </c>
    </row>
    <row r="1641" spans="91:100">
      <c r="CM1641" s="996"/>
      <c r="CN1641" s="995" t="s">
        <v>5932</v>
      </c>
      <c r="CO1641" s="995" t="s">
        <v>14</v>
      </c>
      <c r="CP1641" s="995" t="s">
        <v>1008</v>
      </c>
      <c r="CQ1641" s="995" t="s">
        <v>5933</v>
      </c>
      <c r="CR1641" s="995" t="s">
        <v>5933</v>
      </c>
      <c r="CS1641" s="995" t="s">
        <v>2653</v>
      </c>
      <c r="CT1641" s="995" t="s">
        <v>5582</v>
      </c>
      <c r="CU1641" s="995" t="s">
        <v>2655</v>
      </c>
      <c r="CV1641" s="999" t="s">
        <v>2656</v>
      </c>
    </row>
    <row r="1642" spans="91:100">
      <c r="CM1642" s="996"/>
      <c r="CN1642" s="995" t="s">
        <v>5934</v>
      </c>
      <c r="CO1642" s="995" t="s">
        <v>14</v>
      </c>
      <c r="CP1642" s="995" t="s">
        <v>1008</v>
      </c>
      <c r="CQ1642" s="995" t="s">
        <v>5935</v>
      </c>
      <c r="CR1642" s="995" t="s">
        <v>5936</v>
      </c>
      <c r="CS1642" s="995" t="s">
        <v>5567</v>
      </c>
      <c r="CT1642" s="995" t="s">
        <v>5568</v>
      </c>
      <c r="CU1642" s="995" t="s">
        <v>5569</v>
      </c>
      <c r="CV1642" s="999" t="s">
        <v>5570</v>
      </c>
    </row>
    <row r="1643" spans="91:100">
      <c r="CM1643" s="996"/>
      <c r="CN1643" s="995" t="s">
        <v>5937</v>
      </c>
      <c r="CO1643" s="995" t="s">
        <v>14</v>
      </c>
      <c r="CP1643" s="995" t="s">
        <v>1008</v>
      </c>
      <c r="CQ1643" s="995" t="s">
        <v>580</v>
      </c>
      <c r="CR1643" s="995" t="s">
        <v>580</v>
      </c>
      <c r="CS1643" s="995" t="s">
        <v>2724</v>
      </c>
      <c r="CT1643" s="995" t="s">
        <v>2725</v>
      </c>
      <c r="CU1643" s="995" t="s">
        <v>2655</v>
      </c>
      <c r="CV1643" s="999" t="s">
        <v>2726</v>
      </c>
    </row>
    <row r="1644" spans="91:100">
      <c r="CM1644" s="996"/>
      <c r="CN1644" s="995" t="s">
        <v>5938</v>
      </c>
      <c r="CO1644" s="995" t="s">
        <v>14</v>
      </c>
      <c r="CP1644" s="995" t="s">
        <v>1008</v>
      </c>
      <c r="CQ1644" s="995" t="s">
        <v>5939</v>
      </c>
      <c r="CR1644" s="995" t="s">
        <v>5939</v>
      </c>
      <c r="CS1644" s="995" t="s">
        <v>2653</v>
      </c>
      <c r="CT1644" s="995" t="s">
        <v>5582</v>
      </c>
      <c r="CU1644" s="995" t="s">
        <v>2655</v>
      </c>
      <c r="CV1644" s="999" t="s">
        <v>2656</v>
      </c>
    </row>
    <row r="1645" spans="91:100">
      <c r="CM1645" s="996"/>
      <c r="CN1645" s="995" t="s">
        <v>5940</v>
      </c>
      <c r="CO1645" s="995" t="s">
        <v>14</v>
      </c>
      <c r="CP1645" s="995" t="s">
        <v>1008</v>
      </c>
      <c r="CQ1645" s="995" t="s">
        <v>2451</v>
      </c>
      <c r="CR1645" s="995" t="s">
        <v>2451</v>
      </c>
      <c r="CS1645" s="995" t="s">
        <v>2653</v>
      </c>
      <c r="CT1645" s="995" t="s">
        <v>5582</v>
      </c>
      <c r="CU1645" s="995" t="s">
        <v>2655</v>
      </c>
      <c r="CV1645" s="999" t="s">
        <v>2656</v>
      </c>
    </row>
    <row r="1646" spans="91:100">
      <c r="CM1646" s="996"/>
      <c r="CN1646" s="995" t="s">
        <v>5941</v>
      </c>
      <c r="CO1646" s="995" t="s">
        <v>14</v>
      </c>
      <c r="CP1646" s="995" t="s">
        <v>1008</v>
      </c>
      <c r="CQ1646" s="995" t="s">
        <v>5942</v>
      </c>
      <c r="CR1646" s="995" t="s">
        <v>5943</v>
      </c>
      <c r="CS1646" s="995" t="s">
        <v>5567</v>
      </c>
      <c r="CT1646" s="995" t="s">
        <v>5568</v>
      </c>
      <c r="CU1646" s="995" t="s">
        <v>5569</v>
      </c>
      <c r="CV1646" s="999" t="s">
        <v>5570</v>
      </c>
    </row>
    <row r="1647" spans="91:100">
      <c r="CM1647" s="996"/>
      <c r="CN1647" s="995" t="s">
        <v>5944</v>
      </c>
      <c r="CO1647" s="995" t="s">
        <v>14</v>
      </c>
      <c r="CP1647" s="995" t="s">
        <v>1008</v>
      </c>
      <c r="CQ1647" s="995" t="s">
        <v>5945</v>
      </c>
      <c r="CR1647" s="995" t="s">
        <v>5945</v>
      </c>
      <c r="CS1647" s="995" t="s">
        <v>5567</v>
      </c>
      <c r="CT1647" s="995" t="s">
        <v>5568</v>
      </c>
      <c r="CU1647" s="995" t="s">
        <v>5569</v>
      </c>
      <c r="CV1647" s="999" t="s">
        <v>5570</v>
      </c>
    </row>
    <row r="1648" spans="91:100">
      <c r="CM1648" s="996"/>
      <c r="CN1648" s="995" t="s">
        <v>5946</v>
      </c>
      <c r="CO1648" s="995" t="s">
        <v>14</v>
      </c>
      <c r="CP1648" s="995" t="s">
        <v>1008</v>
      </c>
      <c r="CQ1648" s="995" t="s">
        <v>2456</v>
      </c>
      <c r="CR1648" s="995" t="s">
        <v>2456</v>
      </c>
      <c r="CS1648" s="995" t="s">
        <v>5567</v>
      </c>
      <c r="CT1648" s="995" t="s">
        <v>5568</v>
      </c>
      <c r="CU1648" s="995" t="s">
        <v>5569</v>
      </c>
      <c r="CV1648" s="999" t="s">
        <v>5570</v>
      </c>
    </row>
    <row r="1649" spans="91:100">
      <c r="CM1649" s="996"/>
      <c r="CN1649" s="995" t="s">
        <v>5947</v>
      </c>
      <c r="CO1649" s="995" t="s">
        <v>14</v>
      </c>
      <c r="CP1649" s="995" t="s">
        <v>1008</v>
      </c>
      <c r="CQ1649" s="995" t="s">
        <v>2461</v>
      </c>
      <c r="CR1649" s="995" t="s">
        <v>2461</v>
      </c>
      <c r="CS1649" s="995" t="s">
        <v>2653</v>
      </c>
      <c r="CT1649" s="995" t="s">
        <v>5582</v>
      </c>
      <c r="CU1649" s="995" t="s">
        <v>2655</v>
      </c>
      <c r="CV1649" s="999" t="s">
        <v>2656</v>
      </c>
    </row>
    <row r="1650" spans="91:100">
      <c r="CM1650" s="996"/>
      <c r="CN1650" s="995" t="s">
        <v>5948</v>
      </c>
      <c r="CO1650" s="995" t="s">
        <v>14</v>
      </c>
      <c r="CP1650" s="995" t="s">
        <v>1008</v>
      </c>
      <c r="CQ1650" s="995" t="s">
        <v>5949</v>
      </c>
      <c r="CR1650" s="995" t="s">
        <v>5949</v>
      </c>
      <c r="CS1650" s="995" t="s">
        <v>5567</v>
      </c>
      <c r="CT1650" s="995" t="s">
        <v>5568</v>
      </c>
      <c r="CU1650" s="995" t="s">
        <v>5569</v>
      </c>
      <c r="CV1650" s="999" t="s">
        <v>5570</v>
      </c>
    </row>
    <row r="1651" spans="91:100">
      <c r="CM1651" s="996"/>
      <c r="CN1651" s="995" t="s">
        <v>5950</v>
      </c>
      <c r="CO1651" s="995" t="s">
        <v>14</v>
      </c>
      <c r="CP1651" s="995" t="s">
        <v>1008</v>
      </c>
      <c r="CQ1651" s="995" t="s">
        <v>2462</v>
      </c>
      <c r="CR1651" s="995" t="s">
        <v>2462</v>
      </c>
      <c r="CS1651" s="995" t="s">
        <v>2653</v>
      </c>
      <c r="CT1651" s="995" t="s">
        <v>5582</v>
      </c>
      <c r="CU1651" s="995" t="s">
        <v>2655</v>
      </c>
      <c r="CV1651" s="999" t="s">
        <v>2656</v>
      </c>
    </row>
    <row r="1652" spans="91:100">
      <c r="CM1652" s="996"/>
      <c r="CN1652" s="995" t="s">
        <v>5951</v>
      </c>
      <c r="CO1652" s="995" t="s">
        <v>14</v>
      </c>
      <c r="CP1652" s="995" t="s">
        <v>1008</v>
      </c>
      <c r="CQ1652" s="995" t="s">
        <v>5952</v>
      </c>
      <c r="CR1652" s="995" t="s">
        <v>5952</v>
      </c>
      <c r="CS1652" s="995" t="s">
        <v>5567</v>
      </c>
      <c r="CT1652" s="995" t="s">
        <v>5568</v>
      </c>
      <c r="CU1652" s="995" t="s">
        <v>5569</v>
      </c>
      <c r="CV1652" s="999" t="s">
        <v>5570</v>
      </c>
    </row>
    <row r="1653" spans="91:100">
      <c r="CM1653" s="996"/>
      <c r="CN1653" s="995" t="s">
        <v>5953</v>
      </c>
      <c r="CO1653" s="995" t="s">
        <v>14</v>
      </c>
      <c r="CP1653" s="995" t="s">
        <v>1008</v>
      </c>
      <c r="CQ1653" s="995" t="s">
        <v>5954</v>
      </c>
      <c r="CR1653" s="995" t="s">
        <v>5955</v>
      </c>
      <c r="CS1653" s="995" t="s">
        <v>5567</v>
      </c>
      <c r="CT1653" s="995" t="s">
        <v>5568</v>
      </c>
      <c r="CU1653" s="995" t="s">
        <v>5569</v>
      </c>
      <c r="CV1653" s="999" t="s">
        <v>5570</v>
      </c>
    </row>
    <row r="1654" spans="91:100">
      <c r="CM1654" s="996"/>
      <c r="CN1654" s="995" t="s">
        <v>5956</v>
      </c>
      <c r="CO1654" s="995" t="s">
        <v>14</v>
      </c>
      <c r="CP1654" s="995" t="s">
        <v>1008</v>
      </c>
      <c r="CQ1654" s="995" t="s">
        <v>5957</v>
      </c>
      <c r="CR1654" s="995" t="s">
        <v>2465</v>
      </c>
      <c r="CS1654" s="995" t="s">
        <v>5567</v>
      </c>
      <c r="CT1654" s="995" t="s">
        <v>5568</v>
      </c>
      <c r="CU1654" s="995" t="s">
        <v>5569</v>
      </c>
      <c r="CV1654" s="999" t="s">
        <v>5570</v>
      </c>
    </row>
    <row r="1655" spans="91:100">
      <c r="CM1655" s="996"/>
      <c r="CN1655" s="995" t="s">
        <v>5958</v>
      </c>
      <c r="CO1655" s="995" t="s">
        <v>14</v>
      </c>
      <c r="CP1655" s="995" t="s">
        <v>1008</v>
      </c>
      <c r="CQ1655" s="995" t="s">
        <v>5959</v>
      </c>
      <c r="CR1655" s="995" t="s">
        <v>5959</v>
      </c>
      <c r="CS1655" s="995" t="s">
        <v>5567</v>
      </c>
      <c r="CT1655" s="995" t="s">
        <v>5568</v>
      </c>
      <c r="CU1655" s="995" t="s">
        <v>5569</v>
      </c>
      <c r="CV1655" s="999" t="s">
        <v>5570</v>
      </c>
    </row>
    <row r="1656" spans="91:100">
      <c r="CM1656" s="996"/>
      <c r="CN1656" s="995" t="s">
        <v>5960</v>
      </c>
      <c r="CO1656" s="995" t="s">
        <v>14</v>
      </c>
      <c r="CP1656" s="995" t="s">
        <v>1008</v>
      </c>
      <c r="CQ1656" s="995" t="s">
        <v>2470</v>
      </c>
      <c r="CR1656" s="995" t="s">
        <v>2470</v>
      </c>
      <c r="CS1656" s="995" t="s">
        <v>2653</v>
      </c>
      <c r="CT1656" s="995" t="s">
        <v>5582</v>
      </c>
      <c r="CU1656" s="995" t="s">
        <v>2655</v>
      </c>
      <c r="CV1656" s="999" t="s">
        <v>2656</v>
      </c>
    </row>
    <row r="1657" spans="91:100">
      <c r="CM1657" s="996"/>
      <c r="CN1657" s="995" t="s">
        <v>5961</v>
      </c>
      <c r="CO1657" s="995" t="s">
        <v>14</v>
      </c>
      <c r="CP1657" s="995" t="s">
        <v>1008</v>
      </c>
      <c r="CQ1657" s="995" t="s">
        <v>5962</v>
      </c>
      <c r="CR1657" s="995" t="s">
        <v>5963</v>
      </c>
      <c r="CS1657" s="995" t="s">
        <v>5567</v>
      </c>
      <c r="CT1657" s="995" t="s">
        <v>5568</v>
      </c>
      <c r="CU1657" s="995" t="s">
        <v>5569</v>
      </c>
      <c r="CV1657" s="999" t="s">
        <v>5570</v>
      </c>
    </row>
    <row r="1658" spans="91:100">
      <c r="CM1658" s="996"/>
      <c r="CN1658" s="995" t="s">
        <v>5964</v>
      </c>
      <c r="CO1658" s="995" t="s">
        <v>14</v>
      </c>
      <c r="CP1658" s="995" t="s">
        <v>1008</v>
      </c>
      <c r="CQ1658" s="995" t="s">
        <v>5965</v>
      </c>
      <c r="CR1658" s="995" t="s">
        <v>5965</v>
      </c>
      <c r="CS1658" s="995" t="s">
        <v>2653</v>
      </c>
      <c r="CT1658" s="995" t="s">
        <v>5582</v>
      </c>
      <c r="CU1658" s="995" t="s">
        <v>2655</v>
      </c>
      <c r="CV1658" s="999" t="s">
        <v>2656</v>
      </c>
    </row>
    <row r="1659" spans="91:100">
      <c r="CM1659" s="996"/>
      <c r="CN1659" s="995" t="s">
        <v>5966</v>
      </c>
      <c r="CO1659" s="995" t="s">
        <v>14</v>
      </c>
      <c r="CP1659" s="995" t="s">
        <v>1008</v>
      </c>
      <c r="CQ1659" s="995" t="s">
        <v>5967</v>
      </c>
      <c r="CR1659" s="995" t="s">
        <v>5967</v>
      </c>
      <c r="CS1659" s="995" t="s">
        <v>5567</v>
      </c>
      <c r="CT1659" s="995" t="s">
        <v>5568</v>
      </c>
      <c r="CU1659" s="995" t="s">
        <v>5569</v>
      </c>
      <c r="CV1659" s="999" t="s">
        <v>5570</v>
      </c>
    </row>
    <row r="1660" spans="91:100">
      <c r="CM1660" s="996"/>
      <c r="CN1660" s="995" t="s">
        <v>5968</v>
      </c>
      <c r="CO1660" s="995" t="s">
        <v>14</v>
      </c>
      <c r="CP1660" s="995" t="s">
        <v>1008</v>
      </c>
      <c r="CQ1660" s="995" t="s">
        <v>5969</v>
      </c>
      <c r="CR1660" s="995" t="s">
        <v>5970</v>
      </c>
      <c r="CS1660" s="995" t="s">
        <v>5567</v>
      </c>
      <c r="CT1660" s="995" t="s">
        <v>5568</v>
      </c>
      <c r="CU1660" s="995" t="s">
        <v>5569</v>
      </c>
      <c r="CV1660" s="999" t="s">
        <v>5570</v>
      </c>
    </row>
    <row r="1661" spans="91:100">
      <c r="CM1661" s="996"/>
      <c r="CN1661" s="995" t="s">
        <v>5971</v>
      </c>
      <c r="CO1661" s="995" t="s">
        <v>14</v>
      </c>
      <c r="CP1661" s="995" t="s">
        <v>1008</v>
      </c>
      <c r="CQ1661" s="995" t="s">
        <v>5972</v>
      </c>
      <c r="CR1661" s="995" t="s">
        <v>5973</v>
      </c>
      <c r="CS1661" s="995" t="s">
        <v>5567</v>
      </c>
      <c r="CT1661" s="995" t="s">
        <v>5568</v>
      </c>
      <c r="CU1661" s="995" t="s">
        <v>5569</v>
      </c>
      <c r="CV1661" s="999" t="s">
        <v>5570</v>
      </c>
    </row>
    <row r="1662" spans="91:100">
      <c r="CM1662" s="996"/>
      <c r="CN1662" s="995" t="s">
        <v>5974</v>
      </c>
      <c r="CO1662" s="995" t="s">
        <v>14</v>
      </c>
      <c r="CP1662" s="995" t="s">
        <v>1008</v>
      </c>
      <c r="CQ1662" s="995" t="s">
        <v>5975</v>
      </c>
      <c r="CR1662" s="995" t="s">
        <v>5976</v>
      </c>
      <c r="CS1662" s="995" t="s">
        <v>5567</v>
      </c>
      <c r="CT1662" s="995" t="s">
        <v>5568</v>
      </c>
      <c r="CU1662" s="995" t="s">
        <v>5569</v>
      </c>
      <c r="CV1662" s="999" t="s">
        <v>5570</v>
      </c>
    </row>
    <row r="1663" spans="91:100">
      <c r="CM1663" s="996"/>
      <c r="CN1663" s="995" t="s">
        <v>5977</v>
      </c>
      <c r="CO1663" s="995" t="s">
        <v>14</v>
      </c>
      <c r="CP1663" s="995" t="s">
        <v>1008</v>
      </c>
      <c r="CQ1663" s="995" t="s">
        <v>5978</v>
      </c>
      <c r="CR1663" s="995" t="s">
        <v>5978</v>
      </c>
      <c r="CS1663" s="995" t="s">
        <v>2653</v>
      </c>
      <c r="CT1663" s="995" t="s">
        <v>5582</v>
      </c>
      <c r="CU1663" s="995" t="s">
        <v>2655</v>
      </c>
      <c r="CV1663" s="999" t="s">
        <v>2656</v>
      </c>
    </row>
    <row r="1664" spans="91:100">
      <c r="CM1664" s="996"/>
      <c r="CN1664" s="995" t="s">
        <v>5979</v>
      </c>
      <c r="CO1664" s="995" t="s">
        <v>14</v>
      </c>
      <c r="CP1664" s="995" t="s">
        <v>1008</v>
      </c>
      <c r="CQ1664" s="995" t="s">
        <v>5980</v>
      </c>
      <c r="CR1664" s="995" t="s">
        <v>5980</v>
      </c>
      <c r="CS1664" s="995" t="s">
        <v>5567</v>
      </c>
      <c r="CT1664" s="995" t="s">
        <v>5568</v>
      </c>
      <c r="CU1664" s="995" t="s">
        <v>5569</v>
      </c>
      <c r="CV1664" s="999" t="s">
        <v>5570</v>
      </c>
    </row>
    <row r="1665" spans="91:100">
      <c r="CM1665" s="996"/>
      <c r="CN1665" s="995" t="s">
        <v>5981</v>
      </c>
      <c r="CO1665" s="995" t="s">
        <v>14</v>
      </c>
      <c r="CP1665" s="995" t="s">
        <v>1008</v>
      </c>
      <c r="CQ1665" s="995" t="s">
        <v>5982</v>
      </c>
      <c r="CR1665" s="995" t="s">
        <v>5983</v>
      </c>
      <c r="CS1665" s="995" t="s">
        <v>5567</v>
      </c>
      <c r="CT1665" s="995" t="s">
        <v>5568</v>
      </c>
      <c r="CU1665" s="995" t="s">
        <v>5569</v>
      </c>
      <c r="CV1665" s="999" t="s">
        <v>5570</v>
      </c>
    </row>
    <row r="1666" spans="91:100">
      <c r="CM1666" s="996"/>
      <c r="CN1666" s="995" t="s">
        <v>5984</v>
      </c>
      <c r="CO1666" s="995" t="s">
        <v>14</v>
      </c>
      <c r="CP1666" s="995" t="s">
        <v>1008</v>
      </c>
      <c r="CQ1666" s="995" t="s">
        <v>5985</v>
      </c>
      <c r="CR1666" s="995" t="s">
        <v>5985</v>
      </c>
      <c r="CS1666" s="995" t="s">
        <v>5567</v>
      </c>
      <c r="CT1666" s="995" t="s">
        <v>5568</v>
      </c>
      <c r="CU1666" s="995" t="s">
        <v>5569</v>
      </c>
      <c r="CV1666" s="999" t="s">
        <v>5570</v>
      </c>
    </row>
    <row r="1667" spans="91:100">
      <c r="CM1667" s="996"/>
      <c r="CN1667" s="995" t="s">
        <v>5986</v>
      </c>
      <c r="CO1667" s="995" t="s">
        <v>14</v>
      </c>
      <c r="CP1667" s="995" t="s">
        <v>1008</v>
      </c>
      <c r="CQ1667" s="995" t="s">
        <v>5987</v>
      </c>
      <c r="CR1667" s="995" t="s">
        <v>5988</v>
      </c>
      <c r="CS1667" s="995" t="s">
        <v>5567</v>
      </c>
      <c r="CT1667" s="995" t="s">
        <v>5568</v>
      </c>
      <c r="CU1667" s="995" t="s">
        <v>5569</v>
      </c>
      <c r="CV1667" s="999" t="s">
        <v>5570</v>
      </c>
    </row>
    <row r="1668" spans="91:100">
      <c r="CM1668" s="996"/>
      <c r="CN1668" s="995" t="s">
        <v>5989</v>
      </c>
      <c r="CO1668" s="995" t="s">
        <v>14</v>
      </c>
      <c r="CP1668" s="995" t="s">
        <v>1008</v>
      </c>
      <c r="CQ1668" s="995" t="s">
        <v>581</v>
      </c>
      <c r="CR1668" s="995" t="s">
        <v>581</v>
      </c>
      <c r="CS1668" s="995" t="s">
        <v>2653</v>
      </c>
      <c r="CT1668" s="995" t="s">
        <v>5582</v>
      </c>
      <c r="CU1668" s="995" t="s">
        <v>2655</v>
      </c>
      <c r="CV1668" s="999" t="s">
        <v>2656</v>
      </c>
    </row>
    <row r="1669" spans="91:100">
      <c r="CM1669" s="996"/>
      <c r="CN1669" s="995" t="s">
        <v>5990</v>
      </c>
      <c r="CO1669" s="995" t="s">
        <v>14</v>
      </c>
      <c r="CP1669" s="995" t="s">
        <v>1008</v>
      </c>
      <c r="CQ1669" s="995" t="s">
        <v>2472</v>
      </c>
      <c r="CR1669" s="995" t="s">
        <v>2472</v>
      </c>
      <c r="CS1669" s="995" t="s">
        <v>2653</v>
      </c>
      <c r="CT1669" s="995" t="s">
        <v>5582</v>
      </c>
      <c r="CU1669" s="995" t="s">
        <v>2655</v>
      </c>
      <c r="CV1669" s="999" t="s">
        <v>2656</v>
      </c>
    </row>
    <row r="1670" spans="91:100">
      <c r="CM1670" s="996"/>
      <c r="CN1670" s="995" t="s">
        <v>5991</v>
      </c>
      <c r="CO1670" s="995" t="s">
        <v>14</v>
      </c>
      <c r="CP1670" s="995" t="s">
        <v>1008</v>
      </c>
      <c r="CQ1670" s="995" t="s">
        <v>5992</v>
      </c>
      <c r="CR1670" s="995" t="s">
        <v>5992</v>
      </c>
      <c r="CS1670" s="995" t="s">
        <v>2653</v>
      </c>
      <c r="CT1670" s="995" t="s">
        <v>5582</v>
      </c>
      <c r="CU1670" s="995" t="s">
        <v>2655</v>
      </c>
      <c r="CV1670" s="999" t="s">
        <v>2656</v>
      </c>
    </row>
    <row r="1671" spans="91:100">
      <c r="CM1671" s="996"/>
      <c r="CN1671" s="995" t="s">
        <v>5993</v>
      </c>
      <c r="CO1671" s="995" t="s">
        <v>14</v>
      </c>
      <c r="CP1671" s="995" t="s">
        <v>1008</v>
      </c>
      <c r="CQ1671" s="995" t="s">
        <v>5994</v>
      </c>
      <c r="CR1671" s="995" t="s">
        <v>5994</v>
      </c>
      <c r="CS1671" s="995" t="s">
        <v>5567</v>
      </c>
      <c r="CT1671" s="995" t="s">
        <v>5568</v>
      </c>
      <c r="CU1671" s="995" t="s">
        <v>5569</v>
      </c>
      <c r="CV1671" s="999" t="s">
        <v>5570</v>
      </c>
    </row>
    <row r="1672" spans="91:100">
      <c r="CM1672" s="996"/>
      <c r="CN1672" s="995" t="s">
        <v>5995</v>
      </c>
      <c r="CO1672" s="995" t="s">
        <v>14</v>
      </c>
      <c r="CP1672" s="995" t="s">
        <v>1008</v>
      </c>
      <c r="CQ1672" s="995" t="s">
        <v>5996</v>
      </c>
      <c r="CR1672" s="995" t="s">
        <v>5996</v>
      </c>
      <c r="CS1672" s="995" t="s">
        <v>5567</v>
      </c>
      <c r="CT1672" s="995" t="s">
        <v>5568</v>
      </c>
      <c r="CU1672" s="995" t="s">
        <v>5569</v>
      </c>
      <c r="CV1672" s="999" t="s">
        <v>5570</v>
      </c>
    </row>
    <row r="1673" spans="91:100">
      <c r="CM1673" s="996"/>
      <c r="CN1673" s="995" t="s">
        <v>5997</v>
      </c>
      <c r="CO1673" s="995" t="s">
        <v>14</v>
      </c>
      <c r="CP1673" s="995" t="s">
        <v>1008</v>
      </c>
      <c r="CQ1673" s="995" t="s">
        <v>5998</v>
      </c>
      <c r="CR1673" s="995" t="s">
        <v>2474</v>
      </c>
      <c r="CS1673" s="995" t="s">
        <v>2653</v>
      </c>
      <c r="CT1673" s="995" t="s">
        <v>5582</v>
      </c>
      <c r="CU1673" s="995" t="s">
        <v>2655</v>
      </c>
      <c r="CV1673" s="999" t="s">
        <v>2656</v>
      </c>
    </row>
    <row r="1674" spans="91:100">
      <c r="CM1674" s="996"/>
      <c r="CN1674" s="995" t="s">
        <v>5999</v>
      </c>
      <c r="CO1674" s="995" t="s">
        <v>14</v>
      </c>
      <c r="CP1674" s="995" t="s">
        <v>1008</v>
      </c>
      <c r="CQ1674" s="995" t="s">
        <v>6000</v>
      </c>
      <c r="CR1674" s="995" t="s">
        <v>2475</v>
      </c>
      <c r="CS1674" s="995" t="s">
        <v>5567</v>
      </c>
      <c r="CT1674" s="995" t="s">
        <v>5568</v>
      </c>
      <c r="CU1674" s="995" t="s">
        <v>5569</v>
      </c>
      <c r="CV1674" s="999" t="s">
        <v>5570</v>
      </c>
    </row>
    <row r="1675" spans="91:100">
      <c r="CM1675" s="996"/>
      <c r="CN1675" s="995" t="s">
        <v>6001</v>
      </c>
      <c r="CO1675" s="995" t="s">
        <v>14</v>
      </c>
      <c r="CP1675" s="995" t="s">
        <v>1008</v>
      </c>
      <c r="CQ1675" s="995" t="s">
        <v>6002</v>
      </c>
      <c r="CR1675" s="995" t="s">
        <v>6003</v>
      </c>
      <c r="CS1675" s="995" t="s">
        <v>5567</v>
      </c>
      <c r="CT1675" s="995" t="s">
        <v>5568</v>
      </c>
      <c r="CU1675" s="995" t="s">
        <v>5569</v>
      </c>
      <c r="CV1675" s="999" t="s">
        <v>5570</v>
      </c>
    </row>
    <row r="1676" spans="91:100">
      <c r="CM1676" s="996"/>
      <c r="CN1676" s="995" t="s">
        <v>6004</v>
      </c>
      <c r="CO1676" s="995" t="s">
        <v>14</v>
      </c>
      <c r="CP1676" s="995" t="s">
        <v>1008</v>
      </c>
      <c r="CQ1676" s="995" t="s">
        <v>202</v>
      </c>
      <c r="CR1676" s="995" t="s">
        <v>202</v>
      </c>
      <c r="CS1676" s="995" t="s">
        <v>2653</v>
      </c>
      <c r="CT1676" s="995" t="s">
        <v>5582</v>
      </c>
      <c r="CU1676" s="995" t="s">
        <v>2655</v>
      </c>
      <c r="CV1676" s="999" t="s">
        <v>2656</v>
      </c>
    </row>
    <row r="1677" spans="91:100">
      <c r="CM1677" s="996"/>
      <c r="CN1677" s="995" t="s">
        <v>6005</v>
      </c>
      <c r="CO1677" s="995" t="s">
        <v>14</v>
      </c>
      <c r="CP1677" s="995" t="s">
        <v>1008</v>
      </c>
      <c r="CQ1677" s="995" t="s">
        <v>6006</v>
      </c>
      <c r="CR1677" s="995" t="s">
        <v>6007</v>
      </c>
      <c r="CS1677" s="995" t="s">
        <v>5567</v>
      </c>
      <c r="CT1677" s="995" t="s">
        <v>5568</v>
      </c>
      <c r="CU1677" s="995" t="s">
        <v>5569</v>
      </c>
      <c r="CV1677" s="999" t="s">
        <v>5570</v>
      </c>
    </row>
    <row r="1678" spans="91:100">
      <c r="CM1678" s="996"/>
      <c r="CN1678" s="995" t="s">
        <v>6008</v>
      </c>
      <c r="CO1678" s="995" t="s">
        <v>14</v>
      </c>
      <c r="CP1678" s="995" t="s">
        <v>1008</v>
      </c>
      <c r="CQ1678" s="995" t="s">
        <v>6009</v>
      </c>
      <c r="CR1678" s="995" t="s">
        <v>173</v>
      </c>
      <c r="CS1678" s="995" t="s">
        <v>2653</v>
      </c>
      <c r="CT1678" s="995" t="s">
        <v>5582</v>
      </c>
      <c r="CU1678" s="995" t="s">
        <v>2655</v>
      </c>
      <c r="CV1678" s="999" t="s">
        <v>2656</v>
      </c>
    </row>
    <row r="1679" spans="91:100">
      <c r="CM1679" s="996"/>
      <c r="CN1679" s="995" t="s">
        <v>6010</v>
      </c>
      <c r="CO1679" s="995" t="s">
        <v>14</v>
      </c>
      <c r="CP1679" s="995" t="s">
        <v>1008</v>
      </c>
      <c r="CQ1679" s="995" t="s">
        <v>6011</v>
      </c>
      <c r="CR1679" s="995" t="s">
        <v>6012</v>
      </c>
      <c r="CS1679" s="995" t="s">
        <v>5567</v>
      </c>
      <c r="CT1679" s="995" t="s">
        <v>5568</v>
      </c>
      <c r="CU1679" s="995" t="s">
        <v>5569</v>
      </c>
      <c r="CV1679" s="999" t="s">
        <v>5570</v>
      </c>
    </row>
    <row r="1680" spans="91:100">
      <c r="CM1680" s="996"/>
      <c r="CN1680" s="995" t="s">
        <v>6013</v>
      </c>
      <c r="CO1680" s="995" t="s">
        <v>14</v>
      </c>
      <c r="CP1680" s="995" t="s">
        <v>1008</v>
      </c>
      <c r="CQ1680" s="995" t="s">
        <v>6014</v>
      </c>
      <c r="CR1680" s="995" t="s">
        <v>6015</v>
      </c>
      <c r="CS1680" s="995" t="s">
        <v>5567</v>
      </c>
      <c r="CT1680" s="995" t="s">
        <v>5568</v>
      </c>
      <c r="CU1680" s="995" t="s">
        <v>5569</v>
      </c>
      <c r="CV1680" s="999" t="s">
        <v>5570</v>
      </c>
    </row>
    <row r="1681" spans="91:100">
      <c r="CM1681" s="996"/>
      <c r="CN1681" s="995" t="s">
        <v>6016</v>
      </c>
      <c r="CO1681" s="995" t="s">
        <v>14</v>
      </c>
      <c r="CP1681" s="995" t="s">
        <v>1008</v>
      </c>
      <c r="CQ1681" s="995" t="s">
        <v>6017</v>
      </c>
      <c r="CR1681" s="995" t="s">
        <v>189</v>
      </c>
      <c r="CS1681" s="995" t="s">
        <v>2653</v>
      </c>
      <c r="CT1681" s="995" t="s">
        <v>5582</v>
      </c>
      <c r="CU1681" s="995" t="s">
        <v>2655</v>
      </c>
      <c r="CV1681" s="999" t="s">
        <v>2656</v>
      </c>
    </row>
    <row r="1682" spans="91:100">
      <c r="CM1682" s="996"/>
      <c r="CN1682" s="995" t="s">
        <v>6018</v>
      </c>
      <c r="CO1682" s="995" t="s">
        <v>14</v>
      </c>
      <c r="CP1682" s="995" t="s">
        <v>1008</v>
      </c>
      <c r="CQ1682" s="995" t="s">
        <v>6019</v>
      </c>
      <c r="CR1682" s="995" t="s">
        <v>6019</v>
      </c>
      <c r="CS1682" s="995" t="s">
        <v>2653</v>
      </c>
      <c r="CT1682" s="995" t="s">
        <v>5582</v>
      </c>
      <c r="CU1682" s="995" t="s">
        <v>2655</v>
      </c>
      <c r="CV1682" s="999" t="s">
        <v>2656</v>
      </c>
    </row>
    <row r="1683" spans="91:100">
      <c r="CM1683" s="996"/>
      <c r="CN1683" s="995" t="s">
        <v>6020</v>
      </c>
      <c r="CO1683" s="995" t="s">
        <v>14</v>
      </c>
      <c r="CP1683" s="995" t="s">
        <v>1008</v>
      </c>
      <c r="CQ1683" s="995" t="s">
        <v>6021</v>
      </c>
      <c r="CR1683" s="995" t="s">
        <v>6021</v>
      </c>
      <c r="CS1683" s="995" t="s">
        <v>5567</v>
      </c>
      <c r="CT1683" s="995" t="s">
        <v>5568</v>
      </c>
      <c r="CU1683" s="995" t="s">
        <v>5569</v>
      </c>
      <c r="CV1683" s="999" t="s">
        <v>5570</v>
      </c>
    </row>
    <row r="1684" spans="91:100">
      <c r="CM1684" s="996"/>
      <c r="CN1684" s="995" t="s">
        <v>6022</v>
      </c>
      <c r="CO1684" s="995" t="s">
        <v>14</v>
      </c>
      <c r="CP1684" s="995" t="s">
        <v>1008</v>
      </c>
      <c r="CQ1684" s="995" t="s">
        <v>6023</v>
      </c>
      <c r="CR1684" s="995" t="s">
        <v>6023</v>
      </c>
      <c r="CS1684" s="995" t="s">
        <v>5567</v>
      </c>
      <c r="CT1684" s="995" t="s">
        <v>5568</v>
      </c>
      <c r="CU1684" s="995" t="s">
        <v>5569</v>
      </c>
      <c r="CV1684" s="999" t="s">
        <v>5570</v>
      </c>
    </row>
    <row r="1685" spans="91:100">
      <c r="CM1685" s="996"/>
      <c r="CN1685" s="995" t="s">
        <v>6024</v>
      </c>
      <c r="CO1685" s="995" t="s">
        <v>14</v>
      </c>
      <c r="CP1685" s="995" t="s">
        <v>1008</v>
      </c>
      <c r="CQ1685" s="995" t="s">
        <v>6025</v>
      </c>
      <c r="CR1685" s="995" t="s">
        <v>6025</v>
      </c>
      <c r="CS1685" s="995" t="s">
        <v>5567</v>
      </c>
      <c r="CT1685" s="995" t="s">
        <v>5568</v>
      </c>
      <c r="CU1685" s="995" t="s">
        <v>5569</v>
      </c>
      <c r="CV1685" s="999" t="s">
        <v>5570</v>
      </c>
    </row>
    <row r="1686" spans="91:100">
      <c r="CM1686" s="996"/>
      <c r="CN1686" s="995" t="s">
        <v>6026</v>
      </c>
      <c r="CO1686" s="995" t="s">
        <v>14</v>
      </c>
      <c r="CP1686" s="995" t="s">
        <v>1008</v>
      </c>
      <c r="CQ1686" s="995" t="s">
        <v>2478</v>
      </c>
      <c r="CR1686" s="995" t="s">
        <v>2478</v>
      </c>
      <c r="CS1686" s="995" t="s">
        <v>2653</v>
      </c>
      <c r="CT1686" s="995" t="s">
        <v>5582</v>
      </c>
      <c r="CU1686" s="995" t="s">
        <v>2655</v>
      </c>
      <c r="CV1686" s="999" t="s">
        <v>2656</v>
      </c>
    </row>
    <row r="1687" spans="91:100">
      <c r="CM1687" s="996"/>
      <c r="CN1687" s="995" t="s">
        <v>6027</v>
      </c>
      <c r="CO1687" s="995" t="s">
        <v>14</v>
      </c>
      <c r="CP1687" s="995" t="s">
        <v>1008</v>
      </c>
      <c r="CQ1687" s="995" t="s">
        <v>2479</v>
      </c>
      <c r="CR1687" s="995" t="s">
        <v>2479</v>
      </c>
      <c r="CS1687" s="995" t="s">
        <v>2653</v>
      </c>
      <c r="CT1687" s="995" t="s">
        <v>5582</v>
      </c>
      <c r="CU1687" s="995" t="s">
        <v>2655</v>
      </c>
      <c r="CV1687" s="999" t="s">
        <v>2656</v>
      </c>
    </row>
    <row r="1688" spans="91:100">
      <c r="CM1688" s="996"/>
      <c r="CN1688" s="995" t="s">
        <v>6028</v>
      </c>
      <c r="CO1688" s="995" t="s">
        <v>14</v>
      </c>
      <c r="CP1688" s="995" t="s">
        <v>1008</v>
      </c>
      <c r="CQ1688" s="995" t="s">
        <v>6029</v>
      </c>
      <c r="CR1688" s="995" t="s">
        <v>6029</v>
      </c>
      <c r="CS1688" s="995" t="s">
        <v>5567</v>
      </c>
      <c r="CT1688" s="995" t="s">
        <v>5568</v>
      </c>
      <c r="CU1688" s="995" t="s">
        <v>5569</v>
      </c>
      <c r="CV1688" s="999" t="s">
        <v>5570</v>
      </c>
    </row>
    <row r="1689" spans="91:100">
      <c r="CM1689" s="996"/>
      <c r="CN1689" s="995" t="s">
        <v>6030</v>
      </c>
      <c r="CO1689" s="995" t="s">
        <v>14</v>
      </c>
      <c r="CP1689" s="995" t="s">
        <v>1008</v>
      </c>
      <c r="CQ1689" s="995" t="s">
        <v>6031</v>
      </c>
      <c r="CR1689" s="995" t="s">
        <v>6031</v>
      </c>
      <c r="CS1689" s="995" t="s">
        <v>2653</v>
      </c>
      <c r="CT1689" s="995" t="s">
        <v>5582</v>
      </c>
      <c r="CU1689" s="995" t="s">
        <v>2655</v>
      </c>
      <c r="CV1689" s="999" t="s">
        <v>2656</v>
      </c>
    </row>
    <row r="1690" spans="91:100">
      <c r="CM1690" s="996"/>
      <c r="CN1690" s="995" t="s">
        <v>6032</v>
      </c>
      <c r="CO1690" s="995" t="s">
        <v>14</v>
      </c>
      <c r="CP1690" s="995" t="s">
        <v>1008</v>
      </c>
      <c r="CQ1690" s="995" t="s">
        <v>6033</v>
      </c>
      <c r="CR1690" s="995" t="s">
        <v>6033</v>
      </c>
      <c r="CS1690" s="995" t="s">
        <v>5567</v>
      </c>
      <c r="CT1690" s="995" t="s">
        <v>5568</v>
      </c>
      <c r="CU1690" s="995" t="s">
        <v>5569</v>
      </c>
      <c r="CV1690" s="999" t="s">
        <v>5570</v>
      </c>
    </row>
    <row r="1691" spans="91:100">
      <c r="CM1691" s="996"/>
      <c r="CN1691" s="995" t="s">
        <v>6034</v>
      </c>
      <c r="CO1691" s="995" t="s">
        <v>14</v>
      </c>
      <c r="CP1691" s="995" t="s">
        <v>1008</v>
      </c>
      <c r="CQ1691" s="995" t="s">
        <v>6035</v>
      </c>
      <c r="CR1691" s="995" t="s">
        <v>6035</v>
      </c>
      <c r="CS1691" s="995" t="s">
        <v>5567</v>
      </c>
      <c r="CT1691" s="995" t="s">
        <v>5568</v>
      </c>
      <c r="CU1691" s="995" t="s">
        <v>5569</v>
      </c>
      <c r="CV1691" s="999" t="s">
        <v>5570</v>
      </c>
    </row>
    <row r="1692" spans="91:100">
      <c r="CM1692" s="996"/>
      <c r="CN1692" s="995" t="s">
        <v>6036</v>
      </c>
      <c r="CO1692" s="995" t="s">
        <v>14</v>
      </c>
      <c r="CP1692" s="995" t="s">
        <v>1008</v>
      </c>
      <c r="CQ1692" s="995" t="s">
        <v>2480</v>
      </c>
      <c r="CR1692" s="995" t="s">
        <v>2480</v>
      </c>
      <c r="CS1692" s="995" t="s">
        <v>2653</v>
      </c>
      <c r="CT1692" s="995" t="s">
        <v>5582</v>
      </c>
      <c r="CU1692" s="995" t="s">
        <v>2655</v>
      </c>
      <c r="CV1692" s="999" t="s">
        <v>2656</v>
      </c>
    </row>
    <row r="1693" spans="91:100">
      <c r="CM1693" s="996"/>
      <c r="CN1693" s="995" t="s">
        <v>6037</v>
      </c>
      <c r="CO1693" s="995" t="s">
        <v>14</v>
      </c>
      <c r="CP1693" s="995" t="s">
        <v>1008</v>
      </c>
      <c r="CQ1693" s="995" t="s">
        <v>6038</v>
      </c>
      <c r="CR1693" s="995" t="s">
        <v>6039</v>
      </c>
      <c r="CS1693" s="995" t="s">
        <v>5567</v>
      </c>
      <c r="CT1693" s="995" t="s">
        <v>5568</v>
      </c>
      <c r="CU1693" s="995" t="s">
        <v>5569</v>
      </c>
      <c r="CV1693" s="999" t="s">
        <v>5570</v>
      </c>
    </row>
    <row r="1694" spans="91:100">
      <c r="CM1694" s="996"/>
      <c r="CN1694" s="995" t="s">
        <v>6040</v>
      </c>
      <c r="CO1694" s="995" t="s">
        <v>14</v>
      </c>
      <c r="CP1694" s="995" t="s">
        <v>1008</v>
      </c>
      <c r="CQ1694" s="995" t="s">
        <v>6041</v>
      </c>
      <c r="CR1694" s="995" t="s">
        <v>2483</v>
      </c>
      <c r="CS1694" s="995" t="s">
        <v>5567</v>
      </c>
      <c r="CT1694" s="995" t="s">
        <v>5568</v>
      </c>
      <c r="CU1694" s="995" t="s">
        <v>5569</v>
      </c>
      <c r="CV1694" s="999" t="s">
        <v>5570</v>
      </c>
    </row>
    <row r="1695" spans="91:100">
      <c r="CM1695" s="996"/>
      <c r="CN1695" s="995" t="s">
        <v>6042</v>
      </c>
      <c r="CO1695" s="995" t="s">
        <v>14</v>
      </c>
      <c r="CP1695" s="995" t="s">
        <v>1008</v>
      </c>
      <c r="CQ1695" s="995" t="s">
        <v>6043</v>
      </c>
      <c r="CR1695" s="995" t="s">
        <v>2484</v>
      </c>
      <c r="CS1695" s="995" t="s">
        <v>5567</v>
      </c>
      <c r="CT1695" s="995" t="s">
        <v>5568</v>
      </c>
      <c r="CU1695" s="995" t="s">
        <v>5569</v>
      </c>
      <c r="CV1695" s="999" t="s">
        <v>5570</v>
      </c>
    </row>
    <row r="1696" spans="91:100">
      <c r="CM1696" s="996"/>
      <c r="CN1696" s="995" t="s">
        <v>6044</v>
      </c>
      <c r="CO1696" s="995" t="s">
        <v>14</v>
      </c>
      <c r="CP1696" s="995" t="s">
        <v>1008</v>
      </c>
      <c r="CQ1696" s="995" t="s">
        <v>2485</v>
      </c>
      <c r="CR1696" s="995" t="s">
        <v>2485</v>
      </c>
      <c r="CS1696" s="995" t="s">
        <v>2653</v>
      </c>
      <c r="CT1696" s="995" t="s">
        <v>5582</v>
      </c>
      <c r="CU1696" s="995" t="s">
        <v>2655</v>
      </c>
      <c r="CV1696" s="999" t="s">
        <v>2656</v>
      </c>
    </row>
    <row r="1697" spans="91:100">
      <c r="CM1697" s="996"/>
      <c r="CN1697" s="995" t="s">
        <v>6045</v>
      </c>
      <c r="CO1697" s="995" t="s">
        <v>14</v>
      </c>
      <c r="CP1697" s="995" t="s">
        <v>1008</v>
      </c>
      <c r="CQ1697" s="995" t="s">
        <v>6046</v>
      </c>
      <c r="CR1697" s="995" t="s">
        <v>6047</v>
      </c>
      <c r="CS1697" s="995" t="s">
        <v>5567</v>
      </c>
      <c r="CT1697" s="995" t="s">
        <v>5568</v>
      </c>
      <c r="CU1697" s="995" t="s">
        <v>5569</v>
      </c>
      <c r="CV1697" s="999" t="s">
        <v>5570</v>
      </c>
    </row>
    <row r="1698" spans="91:100">
      <c r="CM1698" s="996"/>
      <c r="CN1698" s="995" t="s">
        <v>6048</v>
      </c>
      <c r="CO1698" s="995" t="s">
        <v>14</v>
      </c>
      <c r="CP1698" s="995" t="s">
        <v>1008</v>
      </c>
      <c r="CQ1698" s="995" t="s">
        <v>6049</v>
      </c>
      <c r="CR1698" s="995" t="s">
        <v>6049</v>
      </c>
      <c r="CS1698" s="995" t="s">
        <v>2653</v>
      </c>
      <c r="CT1698" s="995" t="s">
        <v>5582</v>
      </c>
      <c r="CU1698" s="995" t="s">
        <v>2655</v>
      </c>
      <c r="CV1698" s="999" t="s">
        <v>2656</v>
      </c>
    </row>
    <row r="1699" spans="91:100">
      <c r="CM1699" s="996"/>
      <c r="CN1699" s="995" t="s">
        <v>6050</v>
      </c>
      <c r="CO1699" s="995" t="s">
        <v>14</v>
      </c>
      <c r="CP1699" s="995" t="s">
        <v>1008</v>
      </c>
      <c r="CQ1699" s="995" t="s">
        <v>6051</v>
      </c>
      <c r="CR1699" s="995" t="s">
        <v>6052</v>
      </c>
      <c r="CS1699" s="995" t="s">
        <v>5567</v>
      </c>
      <c r="CT1699" s="995" t="s">
        <v>5568</v>
      </c>
      <c r="CU1699" s="995" t="s">
        <v>5569</v>
      </c>
      <c r="CV1699" s="999" t="s">
        <v>5570</v>
      </c>
    </row>
    <row r="1700" spans="91:100">
      <c r="CM1700" s="996"/>
      <c r="CN1700" s="995" t="s">
        <v>6053</v>
      </c>
      <c r="CO1700" s="995" t="s">
        <v>14</v>
      </c>
      <c r="CP1700" s="995" t="s">
        <v>1008</v>
      </c>
      <c r="CQ1700" s="995" t="s">
        <v>6054</v>
      </c>
      <c r="CR1700" s="995" t="s">
        <v>6054</v>
      </c>
      <c r="CS1700" s="995" t="s">
        <v>5567</v>
      </c>
      <c r="CT1700" s="995" t="s">
        <v>5568</v>
      </c>
      <c r="CU1700" s="995" t="s">
        <v>5569</v>
      </c>
      <c r="CV1700" s="999" t="s">
        <v>5570</v>
      </c>
    </row>
    <row r="1701" spans="91:100">
      <c r="CM1701" s="996"/>
      <c r="CN1701" s="995" t="s">
        <v>6055</v>
      </c>
      <c r="CO1701" s="995" t="s">
        <v>14</v>
      </c>
      <c r="CP1701" s="995" t="s">
        <v>1008</v>
      </c>
      <c r="CQ1701" s="995" t="s">
        <v>6056</v>
      </c>
      <c r="CR1701" s="995" t="s">
        <v>6056</v>
      </c>
      <c r="CS1701" s="995" t="s">
        <v>5567</v>
      </c>
      <c r="CT1701" s="995" t="s">
        <v>5568</v>
      </c>
      <c r="CU1701" s="995" t="s">
        <v>5569</v>
      </c>
      <c r="CV1701" s="999" t="s">
        <v>5570</v>
      </c>
    </row>
    <row r="1702" spans="91:100">
      <c r="CM1702" s="996"/>
      <c r="CN1702" s="995" t="s">
        <v>6057</v>
      </c>
      <c r="CO1702" s="995" t="s">
        <v>14</v>
      </c>
      <c r="CP1702" s="995" t="s">
        <v>1008</v>
      </c>
      <c r="CQ1702" s="995" t="s">
        <v>6058</v>
      </c>
      <c r="CR1702" s="995" t="s">
        <v>6059</v>
      </c>
      <c r="CS1702" s="995" t="s">
        <v>5567</v>
      </c>
      <c r="CT1702" s="995" t="s">
        <v>5568</v>
      </c>
      <c r="CU1702" s="995" t="s">
        <v>5569</v>
      </c>
      <c r="CV1702" s="999" t="s">
        <v>5570</v>
      </c>
    </row>
    <row r="1703" spans="91:100">
      <c r="CM1703" s="996"/>
      <c r="CN1703" s="995" t="s">
        <v>6060</v>
      </c>
      <c r="CO1703" s="995" t="s">
        <v>14</v>
      </c>
      <c r="CP1703" s="995" t="s">
        <v>1008</v>
      </c>
      <c r="CQ1703" s="995" t="s">
        <v>6061</v>
      </c>
      <c r="CR1703" s="995" t="s">
        <v>6061</v>
      </c>
      <c r="CS1703" s="995" t="s">
        <v>5567</v>
      </c>
      <c r="CT1703" s="995" t="s">
        <v>5568</v>
      </c>
      <c r="CU1703" s="995" t="s">
        <v>5569</v>
      </c>
      <c r="CV1703" s="999" t="s">
        <v>5570</v>
      </c>
    </row>
    <row r="1704" spans="91:100">
      <c r="CM1704" s="996"/>
      <c r="CN1704" s="995" t="s">
        <v>6062</v>
      </c>
      <c r="CO1704" s="995" t="s">
        <v>14</v>
      </c>
      <c r="CP1704" s="995" t="s">
        <v>1008</v>
      </c>
      <c r="CQ1704" s="995" t="s">
        <v>6063</v>
      </c>
      <c r="CR1704" s="995" t="s">
        <v>6063</v>
      </c>
      <c r="CS1704" s="995" t="s">
        <v>2653</v>
      </c>
      <c r="CT1704" s="995" t="s">
        <v>5582</v>
      </c>
      <c r="CU1704" s="995" t="s">
        <v>2655</v>
      </c>
      <c r="CV1704" s="999" t="s">
        <v>2656</v>
      </c>
    </row>
    <row r="1705" spans="91:100">
      <c r="CM1705" s="996"/>
      <c r="CN1705" s="995" t="s">
        <v>6064</v>
      </c>
      <c r="CO1705" s="995" t="s">
        <v>14</v>
      </c>
      <c r="CP1705" s="995" t="s">
        <v>1008</v>
      </c>
      <c r="CQ1705" s="995" t="s">
        <v>6065</v>
      </c>
      <c r="CR1705" s="995" t="s">
        <v>6066</v>
      </c>
      <c r="CS1705" s="995" t="s">
        <v>5567</v>
      </c>
      <c r="CT1705" s="995" t="s">
        <v>5568</v>
      </c>
      <c r="CU1705" s="995" t="s">
        <v>5569</v>
      </c>
      <c r="CV1705" s="999" t="s">
        <v>5570</v>
      </c>
    </row>
    <row r="1706" spans="91:100">
      <c r="CM1706" s="996"/>
      <c r="CN1706" s="995" t="s">
        <v>6067</v>
      </c>
      <c r="CO1706" s="995" t="s">
        <v>14</v>
      </c>
      <c r="CP1706" s="995" t="s">
        <v>1008</v>
      </c>
      <c r="CQ1706" s="995" t="s">
        <v>6068</v>
      </c>
      <c r="CR1706" s="995" t="s">
        <v>6069</v>
      </c>
      <c r="CS1706" s="995" t="s">
        <v>5567</v>
      </c>
      <c r="CT1706" s="995" t="s">
        <v>5568</v>
      </c>
      <c r="CU1706" s="995" t="s">
        <v>5569</v>
      </c>
      <c r="CV1706" s="999" t="s">
        <v>5570</v>
      </c>
    </row>
    <row r="1707" spans="91:100">
      <c r="CM1707" s="996"/>
      <c r="CN1707" s="995" t="s">
        <v>6070</v>
      </c>
      <c r="CO1707" s="995" t="s">
        <v>14</v>
      </c>
      <c r="CP1707" s="995" t="s">
        <v>1008</v>
      </c>
      <c r="CQ1707" s="995" t="s">
        <v>6071</v>
      </c>
      <c r="CR1707" s="995" t="s">
        <v>6071</v>
      </c>
      <c r="CS1707" s="995" t="s">
        <v>5567</v>
      </c>
      <c r="CT1707" s="995" t="s">
        <v>5568</v>
      </c>
      <c r="CU1707" s="995" t="s">
        <v>5569</v>
      </c>
      <c r="CV1707" s="999" t="s">
        <v>5570</v>
      </c>
    </row>
    <row r="1708" spans="91:100">
      <c r="CM1708" s="996"/>
      <c r="CN1708" s="995" t="s">
        <v>6072</v>
      </c>
      <c r="CO1708" s="995" t="s">
        <v>14</v>
      </c>
      <c r="CP1708" s="995" t="s">
        <v>1008</v>
      </c>
      <c r="CQ1708" s="995" t="s">
        <v>6073</v>
      </c>
      <c r="CR1708" s="995" t="s">
        <v>6073</v>
      </c>
      <c r="CS1708" s="995" t="s">
        <v>2653</v>
      </c>
      <c r="CT1708" s="995" t="s">
        <v>5582</v>
      </c>
      <c r="CU1708" s="995" t="s">
        <v>2655</v>
      </c>
      <c r="CV1708" s="999" t="s">
        <v>2656</v>
      </c>
    </row>
    <row r="1709" spans="91:100">
      <c r="CM1709" s="996"/>
      <c r="CN1709" s="995" t="s">
        <v>6074</v>
      </c>
      <c r="CO1709" s="995" t="s">
        <v>14</v>
      </c>
      <c r="CP1709" s="995" t="s">
        <v>1008</v>
      </c>
      <c r="CQ1709" s="995" t="s">
        <v>6075</v>
      </c>
      <c r="CR1709" s="995" t="s">
        <v>6076</v>
      </c>
      <c r="CS1709" s="995" t="s">
        <v>2653</v>
      </c>
      <c r="CT1709" s="995" t="s">
        <v>5582</v>
      </c>
      <c r="CU1709" s="995" t="s">
        <v>2655</v>
      </c>
      <c r="CV1709" s="999" t="s">
        <v>2656</v>
      </c>
    </row>
    <row r="1710" spans="91:100">
      <c r="CM1710" s="996"/>
      <c r="CN1710" s="995" t="s">
        <v>6077</v>
      </c>
      <c r="CO1710" s="995" t="s">
        <v>14</v>
      </c>
      <c r="CP1710" s="995" t="s">
        <v>1008</v>
      </c>
      <c r="CQ1710" s="995" t="s">
        <v>6078</v>
      </c>
      <c r="CR1710" s="995" t="s">
        <v>6078</v>
      </c>
      <c r="CS1710" s="995" t="s">
        <v>5567</v>
      </c>
      <c r="CT1710" s="995" t="s">
        <v>5568</v>
      </c>
      <c r="CU1710" s="995" t="s">
        <v>5569</v>
      </c>
      <c r="CV1710" s="999" t="s">
        <v>5570</v>
      </c>
    </row>
    <row r="1711" spans="91:100">
      <c r="CM1711" s="996"/>
      <c r="CN1711" s="995" t="s">
        <v>6079</v>
      </c>
      <c r="CO1711" s="995" t="s">
        <v>14</v>
      </c>
      <c r="CP1711" s="995" t="s">
        <v>1008</v>
      </c>
      <c r="CQ1711" s="995" t="s">
        <v>6080</v>
      </c>
      <c r="CR1711" s="995" t="s">
        <v>6080</v>
      </c>
      <c r="CS1711" s="995" t="s">
        <v>5567</v>
      </c>
      <c r="CT1711" s="995" t="s">
        <v>5568</v>
      </c>
      <c r="CU1711" s="995" t="s">
        <v>5569</v>
      </c>
      <c r="CV1711" s="999" t="s">
        <v>5570</v>
      </c>
    </row>
    <row r="1712" spans="91:100">
      <c r="CM1712" s="996"/>
      <c r="CN1712" s="995" t="s">
        <v>6081</v>
      </c>
      <c r="CO1712" s="995" t="s">
        <v>14</v>
      </c>
      <c r="CP1712" s="995" t="s">
        <v>1008</v>
      </c>
      <c r="CQ1712" s="995" t="s">
        <v>6082</v>
      </c>
      <c r="CR1712" s="995" t="s">
        <v>6082</v>
      </c>
      <c r="CS1712" s="995" t="s">
        <v>5567</v>
      </c>
      <c r="CT1712" s="995" t="s">
        <v>5568</v>
      </c>
      <c r="CU1712" s="995" t="s">
        <v>5569</v>
      </c>
      <c r="CV1712" s="999" t="s">
        <v>5570</v>
      </c>
    </row>
    <row r="1713" spans="91:100">
      <c r="CM1713" s="996"/>
      <c r="CN1713" s="995" t="s">
        <v>6083</v>
      </c>
      <c r="CO1713" s="995" t="s">
        <v>14</v>
      </c>
      <c r="CP1713" s="995" t="s">
        <v>1008</v>
      </c>
      <c r="CQ1713" s="995" t="s">
        <v>6084</v>
      </c>
      <c r="CR1713" s="995" t="s">
        <v>6084</v>
      </c>
      <c r="CS1713" s="995" t="s">
        <v>2653</v>
      </c>
      <c r="CT1713" s="995" t="s">
        <v>5582</v>
      </c>
      <c r="CU1713" s="995" t="s">
        <v>2655</v>
      </c>
      <c r="CV1713" s="999" t="s">
        <v>2656</v>
      </c>
    </row>
    <row r="1714" spans="91:100">
      <c r="CM1714" s="996"/>
      <c r="CN1714" s="995" t="s">
        <v>6085</v>
      </c>
      <c r="CO1714" s="995" t="s">
        <v>14</v>
      </c>
      <c r="CP1714" s="995" t="s">
        <v>1008</v>
      </c>
      <c r="CQ1714" s="995" t="s">
        <v>6086</v>
      </c>
      <c r="CR1714" s="995" t="s">
        <v>6086</v>
      </c>
      <c r="CS1714" s="995" t="s">
        <v>5567</v>
      </c>
      <c r="CT1714" s="995" t="s">
        <v>5568</v>
      </c>
      <c r="CU1714" s="995" t="s">
        <v>5569</v>
      </c>
      <c r="CV1714" s="999" t="s">
        <v>5570</v>
      </c>
    </row>
    <row r="1715" spans="91:100">
      <c r="CM1715" s="996"/>
      <c r="CN1715" s="995" t="s">
        <v>6087</v>
      </c>
      <c r="CO1715" s="995" t="s">
        <v>14</v>
      </c>
      <c r="CP1715" s="995" t="s">
        <v>1008</v>
      </c>
      <c r="CQ1715" s="995" t="s">
        <v>6088</v>
      </c>
      <c r="CR1715" s="995" t="s">
        <v>6088</v>
      </c>
      <c r="CS1715" s="995" t="s">
        <v>5567</v>
      </c>
      <c r="CT1715" s="995" t="s">
        <v>5568</v>
      </c>
      <c r="CU1715" s="995" t="s">
        <v>5569</v>
      </c>
      <c r="CV1715" s="999" t="s">
        <v>5570</v>
      </c>
    </row>
    <row r="1716" spans="91:100">
      <c r="CM1716" s="996"/>
      <c r="CN1716" s="995" t="s">
        <v>6089</v>
      </c>
      <c r="CO1716" s="995" t="s">
        <v>14</v>
      </c>
      <c r="CP1716" s="995" t="s">
        <v>1008</v>
      </c>
      <c r="CQ1716" s="995" t="s">
        <v>6090</v>
      </c>
      <c r="CR1716" s="995" t="s">
        <v>6090</v>
      </c>
      <c r="CS1716" s="995" t="s">
        <v>5567</v>
      </c>
      <c r="CT1716" s="995" t="s">
        <v>5568</v>
      </c>
      <c r="CU1716" s="995" t="s">
        <v>5569</v>
      </c>
      <c r="CV1716" s="999" t="s">
        <v>5570</v>
      </c>
    </row>
    <row r="1717" spans="91:100">
      <c r="CM1717" s="996"/>
      <c r="CN1717" s="995" t="s">
        <v>6091</v>
      </c>
      <c r="CO1717" s="995" t="s">
        <v>14</v>
      </c>
      <c r="CP1717" s="995" t="s">
        <v>1008</v>
      </c>
      <c r="CQ1717" s="995" t="s">
        <v>6092</v>
      </c>
      <c r="CR1717" s="995" t="s">
        <v>6092</v>
      </c>
      <c r="CS1717" s="995" t="s">
        <v>5567</v>
      </c>
      <c r="CT1717" s="995" t="s">
        <v>5568</v>
      </c>
      <c r="CU1717" s="995" t="s">
        <v>5569</v>
      </c>
      <c r="CV1717" s="999" t="s">
        <v>5570</v>
      </c>
    </row>
    <row r="1718" spans="91:100">
      <c r="CM1718" s="996"/>
      <c r="CN1718" s="995" t="s">
        <v>6093</v>
      </c>
      <c r="CO1718" s="995" t="s">
        <v>14</v>
      </c>
      <c r="CP1718" s="995" t="s">
        <v>1008</v>
      </c>
      <c r="CQ1718" s="995" t="s">
        <v>6094</v>
      </c>
      <c r="CR1718" s="995" t="s">
        <v>6094</v>
      </c>
      <c r="CS1718" s="995" t="s">
        <v>5567</v>
      </c>
      <c r="CT1718" s="995" t="s">
        <v>5568</v>
      </c>
      <c r="CU1718" s="995" t="s">
        <v>5569</v>
      </c>
      <c r="CV1718" s="999" t="s">
        <v>5570</v>
      </c>
    </row>
    <row r="1719" spans="91:100">
      <c r="CM1719" s="996"/>
      <c r="CN1719" s="995" t="s">
        <v>6095</v>
      </c>
      <c r="CO1719" s="995" t="s">
        <v>14</v>
      </c>
      <c r="CP1719" s="995" t="s">
        <v>1008</v>
      </c>
      <c r="CQ1719" s="995" t="s">
        <v>6096</v>
      </c>
      <c r="CR1719" s="995" t="s">
        <v>6097</v>
      </c>
      <c r="CS1719" s="995" t="s">
        <v>5567</v>
      </c>
      <c r="CT1719" s="995" t="s">
        <v>5568</v>
      </c>
      <c r="CU1719" s="995" t="s">
        <v>5569</v>
      </c>
      <c r="CV1719" s="999" t="s">
        <v>5570</v>
      </c>
    </row>
    <row r="1720" spans="91:100">
      <c r="CM1720" s="996"/>
      <c r="CN1720" s="995" t="s">
        <v>6098</v>
      </c>
      <c r="CO1720" s="995" t="s">
        <v>14</v>
      </c>
      <c r="CP1720" s="995" t="s">
        <v>1008</v>
      </c>
      <c r="CQ1720" s="995" t="s">
        <v>6099</v>
      </c>
      <c r="CR1720" s="995" t="s">
        <v>6099</v>
      </c>
      <c r="CS1720" s="995" t="s">
        <v>5567</v>
      </c>
      <c r="CT1720" s="995" t="s">
        <v>5568</v>
      </c>
      <c r="CU1720" s="995" t="s">
        <v>5569</v>
      </c>
      <c r="CV1720" s="999" t="s">
        <v>5570</v>
      </c>
    </row>
    <row r="1721" spans="91:100">
      <c r="CM1721" s="996"/>
      <c r="CN1721" s="995" t="s">
        <v>6100</v>
      </c>
      <c r="CO1721" s="995" t="s">
        <v>14</v>
      </c>
      <c r="CP1721" s="995" t="s">
        <v>1008</v>
      </c>
      <c r="CQ1721" s="995" t="s">
        <v>6101</v>
      </c>
      <c r="CR1721" s="995" t="s">
        <v>6101</v>
      </c>
      <c r="CS1721" s="995" t="s">
        <v>5567</v>
      </c>
      <c r="CT1721" s="995" t="s">
        <v>5568</v>
      </c>
      <c r="CU1721" s="995" t="s">
        <v>5569</v>
      </c>
      <c r="CV1721" s="999" t="s">
        <v>5570</v>
      </c>
    </row>
    <row r="1722" spans="91:100">
      <c r="CM1722" s="996"/>
      <c r="CN1722" s="995" t="s">
        <v>6102</v>
      </c>
      <c r="CO1722" s="995" t="s">
        <v>14</v>
      </c>
      <c r="CP1722" s="995" t="s">
        <v>1008</v>
      </c>
      <c r="CQ1722" s="995" t="s">
        <v>6103</v>
      </c>
      <c r="CR1722" s="995" t="s">
        <v>6103</v>
      </c>
      <c r="CS1722" s="995" t="s">
        <v>5567</v>
      </c>
      <c r="CT1722" s="995" t="s">
        <v>5568</v>
      </c>
      <c r="CU1722" s="995" t="s">
        <v>5569</v>
      </c>
      <c r="CV1722" s="999" t="s">
        <v>5570</v>
      </c>
    </row>
    <row r="1723" spans="91:100">
      <c r="CM1723" s="996"/>
      <c r="CN1723" s="995" t="s">
        <v>6104</v>
      </c>
      <c r="CO1723" s="995" t="s">
        <v>14</v>
      </c>
      <c r="CP1723" s="995" t="s">
        <v>1008</v>
      </c>
      <c r="CQ1723" s="995" t="s">
        <v>2494</v>
      </c>
      <c r="CR1723" s="995" t="s">
        <v>2494</v>
      </c>
      <c r="CS1723" s="995" t="s">
        <v>2653</v>
      </c>
      <c r="CT1723" s="995" t="s">
        <v>5582</v>
      </c>
      <c r="CU1723" s="995" t="s">
        <v>2655</v>
      </c>
      <c r="CV1723" s="999" t="s">
        <v>2656</v>
      </c>
    </row>
    <row r="1724" spans="91:100">
      <c r="CM1724" s="996"/>
      <c r="CN1724" s="995" t="s">
        <v>6105</v>
      </c>
      <c r="CO1724" s="995" t="s">
        <v>14</v>
      </c>
      <c r="CP1724" s="995" t="s">
        <v>1008</v>
      </c>
      <c r="CQ1724" s="995" t="s">
        <v>6106</v>
      </c>
      <c r="CR1724" s="995" t="s">
        <v>6106</v>
      </c>
      <c r="CS1724" s="995" t="s">
        <v>2653</v>
      </c>
      <c r="CT1724" s="995" t="s">
        <v>5582</v>
      </c>
      <c r="CU1724" s="995" t="s">
        <v>2655</v>
      </c>
      <c r="CV1724" s="999" t="s">
        <v>2656</v>
      </c>
    </row>
    <row r="1725" spans="91:100">
      <c r="CM1725" s="996"/>
      <c r="CN1725" s="995" t="s">
        <v>6107</v>
      </c>
      <c r="CO1725" s="995" t="s">
        <v>14</v>
      </c>
      <c r="CP1725" s="995" t="s">
        <v>1008</v>
      </c>
      <c r="CQ1725" s="995" t="s">
        <v>2495</v>
      </c>
      <c r="CR1725" s="995" t="s">
        <v>2495</v>
      </c>
      <c r="CS1725" s="995" t="s">
        <v>2653</v>
      </c>
      <c r="CT1725" s="995" t="s">
        <v>5582</v>
      </c>
      <c r="CU1725" s="995" t="s">
        <v>2655</v>
      </c>
      <c r="CV1725" s="999" t="s">
        <v>2656</v>
      </c>
    </row>
    <row r="1726" spans="91:100">
      <c r="CM1726" s="996"/>
      <c r="CN1726" s="995" t="s">
        <v>6108</v>
      </c>
      <c r="CO1726" s="995" t="s">
        <v>14</v>
      </c>
      <c r="CP1726" s="995" t="s">
        <v>1008</v>
      </c>
      <c r="CQ1726" s="995" t="s">
        <v>6109</v>
      </c>
      <c r="CR1726" s="995" t="s">
        <v>6109</v>
      </c>
      <c r="CS1726" s="995" t="s">
        <v>5567</v>
      </c>
      <c r="CT1726" s="995" t="s">
        <v>5568</v>
      </c>
      <c r="CU1726" s="995" t="s">
        <v>5569</v>
      </c>
      <c r="CV1726" s="999" t="s">
        <v>5570</v>
      </c>
    </row>
    <row r="1727" spans="91:100">
      <c r="CM1727" s="996"/>
      <c r="CN1727" s="995" t="s">
        <v>6110</v>
      </c>
      <c r="CO1727" s="995" t="s">
        <v>14</v>
      </c>
      <c r="CP1727" s="995" t="s">
        <v>1008</v>
      </c>
      <c r="CQ1727" s="995" t="s">
        <v>6111</v>
      </c>
      <c r="CR1727" s="995" t="s">
        <v>6112</v>
      </c>
      <c r="CS1727" s="995" t="s">
        <v>5567</v>
      </c>
      <c r="CT1727" s="995" t="s">
        <v>5568</v>
      </c>
      <c r="CU1727" s="995" t="s">
        <v>5569</v>
      </c>
      <c r="CV1727" s="999" t="s">
        <v>5570</v>
      </c>
    </row>
    <row r="1728" spans="91:100">
      <c r="CM1728" s="996"/>
      <c r="CN1728" s="995" t="s">
        <v>6113</v>
      </c>
      <c r="CO1728" s="995" t="s">
        <v>14</v>
      </c>
      <c r="CP1728" s="995" t="s">
        <v>1008</v>
      </c>
      <c r="CQ1728" s="995" t="s">
        <v>6114</v>
      </c>
      <c r="CR1728" s="995" t="s">
        <v>6115</v>
      </c>
      <c r="CS1728" s="995" t="s">
        <v>5567</v>
      </c>
      <c r="CT1728" s="995" t="s">
        <v>5568</v>
      </c>
      <c r="CU1728" s="995" t="s">
        <v>5569</v>
      </c>
      <c r="CV1728" s="999" t="s">
        <v>5570</v>
      </c>
    </row>
    <row r="1729" spans="91:100">
      <c r="CM1729" s="996"/>
      <c r="CN1729" s="995" t="s">
        <v>6116</v>
      </c>
      <c r="CO1729" s="995" t="s">
        <v>14</v>
      </c>
      <c r="CP1729" s="995" t="s">
        <v>1008</v>
      </c>
      <c r="CQ1729" s="995" t="s">
        <v>6117</v>
      </c>
      <c r="CR1729" s="995" t="s">
        <v>6118</v>
      </c>
      <c r="CS1729" s="995" t="s">
        <v>5567</v>
      </c>
      <c r="CT1729" s="995" t="s">
        <v>5568</v>
      </c>
      <c r="CU1729" s="995" t="s">
        <v>5569</v>
      </c>
      <c r="CV1729" s="999" t="s">
        <v>5570</v>
      </c>
    </row>
    <row r="1730" spans="91:100">
      <c r="CM1730" s="996"/>
      <c r="CN1730" s="995" t="s">
        <v>6119</v>
      </c>
      <c r="CO1730" s="995" t="s">
        <v>14</v>
      </c>
      <c r="CP1730" s="995" t="s">
        <v>1008</v>
      </c>
      <c r="CQ1730" s="995" t="s">
        <v>6120</v>
      </c>
      <c r="CR1730" s="995" t="s">
        <v>6120</v>
      </c>
      <c r="CS1730" s="995" t="s">
        <v>5567</v>
      </c>
      <c r="CT1730" s="995" t="s">
        <v>5568</v>
      </c>
      <c r="CU1730" s="995" t="s">
        <v>5569</v>
      </c>
      <c r="CV1730" s="999" t="s">
        <v>5570</v>
      </c>
    </row>
    <row r="1731" spans="91:100">
      <c r="CM1731" s="996"/>
      <c r="CN1731" s="995" t="s">
        <v>6121</v>
      </c>
      <c r="CO1731" s="995" t="s">
        <v>14</v>
      </c>
      <c r="CP1731" s="995" t="s">
        <v>1008</v>
      </c>
      <c r="CQ1731" s="995" t="s">
        <v>582</v>
      </c>
      <c r="CR1731" s="995" t="s">
        <v>582</v>
      </c>
      <c r="CS1731" s="995" t="s">
        <v>2724</v>
      </c>
      <c r="CT1731" s="995" t="s">
        <v>2725</v>
      </c>
      <c r="CU1731" s="995" t="s">
        <v>2655</v>
      </c>
      <c r="CV1731" s="999" t="s">
        <v>2726</v>
      </c>
    </row>
    <row r="1732" spans="91:100">
      <c r="CM1732" s="996"/>
      <c r="CN1732" s="995" t="s">
        <v>6122</v>
      </c>
      <c r="CO1732" s="995" t="s">
        <v>14</v>
      </c>
      <c r="CP1732" s="995" t="s">
        <v>1008</v>
      </c>
      <c r="CQ1732" s="995" t="s">
        <v>6123</v>
      </c>
      <c r="CR1732" s="995" t="s">
        <v>6123</v>
      </c>
      <c r="CS1732" s="995" t="s">
        <v>5567</v>
      </c>
      <c r="CT1732" s="995" t="s">
        <v>5568</v>
      </c>
      <c r="CU1732" s="995" t="s">
        <v>5569</v>
      </c>
      <c r="CV1732" s="999" t="s">
        <v>5570</v>
      </c>
    </row>
    <row r="1733" spans="91:100">
      <c r="CM1733" s="996"/>
      <c r="CN1733" s="995" t="s">
        <v>6124</v>
      </c>
      <c r="CO1733" s="995" t="s">
        <v>14</v>
      </c>
      <c r="CP1733" s="995" t="s">
        <v>1008</v>
      </c>
      <c r="CQ1733" s="995" t="s">
        <v>6125</v>
      </c>
      <c r="CR1733" s="995" t="s">
        <v>6125</v>
      </c>
      <c r="CS1733" s="995" t="s">
        <v>5567</v>
      </c>
      <c r="CT1733" s="995" t="s">
        <v>5568</v>
      </c>
      <c r="CU1733" s="995" t="s">
        <v>5569</v>
      </c>
      <c r="CV1733" s="999" t="s">
        <v>5570</v>
      </c>
    </row>
    <row r="1734" spans="91:100">
      <c r="CM1734" s="996"/>
      <c r="CN1734" s="995" t="s">
        <v>6126</v>
      </c>
      <c r="CO1734" s="995" t="s">
        <v>14</v>
      </c>
      <c r="CP1734" s="995" t="s">
        <v>1008</v>
      </c>
      <c r="CQ1734" s="995" t="s">
        <v>240</v>
      </c>
      <c r="CR1734" s="995" t="s">
        <v>240</v>
      </c>
      <c r="CS1734" s="995" t="s">
        <v>2653</v>
      </c>
      <c r="CT1734" s="995" t="s">
        <v>5582</v>
      </c>
      <c r="CU1734" s="995" t="s">
        <v>2655</v>
      </c>
      <c r="CV1734" s="999" t="s">
        <v>2656</v>
      </c>
    </row>
    <row r="1735" spans="91:100">
      <c r="CM1735" s="996"/>
      <c r="CN1735" s="995" t="s">
        <v>6127</v>
      </c>
      <c r="CO1735" s="995" t="s">
        <v>14</v>
      </c>
      <c r="CP1735" s="995" t="s">
        <v>1008</v>
      </c>
      <c r="CQ1735" s="995" t="s">
        <v>6128</v>
      </c>
      <c r="CR1735" s="995" t="s">
        <v>6129</v>
      </c>
      <c r="CS1735" s="995" t="s">
        <v>5567</v>
      </c>
      <c r="CT1735" s="995" t="s">
        <v>5568</v>
      </c>
      <c r="CU1735" s="995" t="s">
        <v>5569</v>
      </c>
      <c r="CV1735" s="999" t="s">
        <v>5570</v>
      </c>
    </row>
    <row r="1736" spans="91:100">
      <c r="CM1736" s="996"/>
      <c r="CN1736" s="995" t="s">
        <v>6130</v>
      </c>
      <c r="CO1736" s="995" t="s">
        <v>14</v>
      </c>
      <c r="CP1736" s="995" t="s">
        <v>1008</v>
      </c>
      <c r="CQ1736" s="995" t="s">
        <v>6131</v>
      </c>
      <c r="CR1736" s="995" t="s">
        <v>6131</v>
      </c>
      <c r="CS1736" s="995" t="s">
        <v>5567</v>
      </c>
      <c r="CT1736" s="995" t="s">
        <v>5568</v>
      </c>
      <c r="CU1736" s="995" t="s">
        <v>5569</v>
      </c>
      <c r="CV1736" s="999" t="s">
        <v>5570</v>
      </c>
    </row>
    <row r="1737" spans="91:100">
      <c r="CM1737" s="996"/>
      <c r="CN1737" s="995" t="s">
        <v>6132</v>
      </c>
      <c r="CO1737" s="995" t="s">
        <v>14</v>
      </c>
      <c r="CP1737" s="995" t="s">
        <v>1008</v>
      </c>
      <c r="CQ1737" s="995" t="s">
        <v>6133</v>
      </c>
      <c r="CR1737" s="995" t="s">
        <v>6133</v>
      </c>
      <c r="CS1737" s="995" t="s">
        <v>2653</v>
      </c>
      <c r="CT1737" s="995" t="s">
        <v>5582</v>
      </c>
      <c r="CU1737" s="995" t="s">
        <v>2655</v>
      </c>
      <c r="CV1737" s="999" t="s">
        <v>2656</v>
      </c>
    </row>
    <row r="1738" spans="91:100">
      <c r="CM1738" s="996"/>
      <c r="CN1738" s="995" t="s">
        <v>6134</v>
      </c>
      <c r="CO1738" s="995" t="s">
        <v>14</v>
      </c>
      <c r="CP1738" s="995" t="s">
        <v>1008</v>
      </c>
      <c r="CQ1738" s="995" t="s">
        <v>6135</v>
      </c>
      <c r="CR1738" s="995" t="s">
        <v>6135</v>
      </c>
      <c r="CS1738" s="995" t="s">
        <v>2724</v>
      </c>
      <c r="CT1738" s="995" t="s">
        <v>2725</v>
      </c>
      <c r="CU1738" s="995" t="s">
        <v>2655</v>
      </c>
      <c r="CV1738" s="999" t="s">
        <v>2726</v>
      </c>
    </row>
    <row r="1739" spans="91:100">
      <c r="CM1739" s="996"/>
      <c r="CN1739" s="995" t="s">
        <v>6136</v>
      </c>
      <c r="CO1739" s="995" t="s">
        <v>14</v>
      </c>
      <c r="CP1739" s="995" t="s">
        <v>1008</v>
      </c>
      <c r="CQ1739" s="995" t="s">
        <v>583</v>
      </c>
      <c r="CR1739" s="995" t="s">
        <v>583</v>
      </c>
      <c r="CS1739" s="995" t="s">
        <v>2653</v>
      </c>
      <c r="CT1739" s="995" t="s">
        <v>5582</v>
      </c>
      <c r="CU1739" s="995" t="s">
        <v>2655</v>
      </c>
      <c r="CV1739" s="999" t="s">
        <v>2656</v>
      </c>
    </row>
    <row r="1740" spans="91:100">
      <c r="CM1740" s="996"/>
      <c r="CN1740" s="995" t="s">
        <v>6137</v>
      </c>
      <c r="CO1740" s="995" t="s">
        <v>14</v>
      </c>
      <c r="CP1740" s="995" t="s">
        <v>1008</v>
      </c>
      <c r="CQ1740" s="995" t="s">
        <v>6138</v>
      </c>
      <c r="CR1740" s="995" t="s">
        <v>6138</v>
      </c>
      <c r="CS1740" s="995" t="s">
        <v>5567</v>
      </c>
      <c r="CT1740" s="995" t="s">
        <v>5568</v>
      </c>
      <c r="CU1740" s="995" t="s">
        <v>5569</v>
      </c>
      <c r="CV1740" s="999" t="s">
        <v>5570</v>
      </c>
    </row>
    <row r="1741" spans="91:100">
      <c r="CM1741" s="996"/>
      <c r="CN1741" s="995" t="s">
        <v>6139</v>
      </c>
      <c r="CO1741" s="995" t="s">
        <v>14</v>
      </c>
      <c r="CP1741" s="995" t="s">
        <v>1008</v>
      </c>
      <c r="CQ1741" s="995" t="s">
        <v>6140</v>
      </c>
      <c r="CR1741" s="995" t="s">
        <v>6140</v>
      </c>
      <c r="CS1741" s="995" t="s">
        <v>2724</v>
      </c>
      <c r="CT1741" s="995" t="s">
        <v>2725</v>
      </c>
      <c r="CU1741" s="995" t="s">
        <v>2655</v>
      </c>
      <c r="CV1741" s="999" t="s">
        <v>2726</v>
      </c>
    </row>
    <row r="1742" spans="91:100">
      <c r="CM1742" s="996"/>
      <c r="CN1742" s="995" t="s">
        <v>6141</v>
      </c>
      <c r="CO1742" s="995" t="s">
        <v>14</v>
      </c>
      <c r="CP1742" s="995" t="s">
        <v>1014</v>
      </c>
      <c r="CQ1742" s="995" t="s">
        <v>6142</v>
      </c>
      <c r="CR1742" s="995" t="s">
        <v>6142</v>
      </c>
      <c r="CS1742" s="995" t="s">
        <v>2724</v>
      </c>
      <c r="CT1742" s="995" t="s">
        <v>3051</v>
      </c>
      <c r="CU1742" s="995" t="s">
        <v>2655</v>
      </c>
      <c r="CV1742" s="999" t="s">
        <v>2726</v>
      </c>
    </row>
    <row r="1743" spans="91:100">
      <c r="CM1743" s="996"/>
      <c r="CN1743" s="995" t="s">
        <v>6143</v>
      </c>
      <c r="CO1743" s="995" t="s">
        <v>14</v>
      </c>
      <c r="CP1743" s="995" t="s">
        <v>1014</v>
      </c>
      <c r="CQ1743" s="995" t="s">
        <v>6144</v>
      </c>
      <c r="CR1743" s="995" t="s">
        <v>6144</v>
      </c>
      <c r="CS1743" s="995" t="s">
        <v>2724</v>
      </c>
      <c r="CT1743" s="995" t="s">
        <v>3051</v>
      </c>
      <c r="CU1743" s="995" t="s">
        <v>2655</v>
      </c>
      <c r="CV1743" s="999" t="s">
        <v>2726</v>
      </c>
    </row>
    <row r="1744" spans="91:100">
      <c r="CM1744" s="996"/>
      <c r="CN1744" s="995" t="s">
        <v>6145</v>
      </c>
      <c r="CO1744" s="995" t="s">
        <v>14</v>
      </c>
      <c r="CP1744" s="995" t="s">
        <v>1014</v>
      </c>
      <c r="CQ1744" s="995" t="s">
        <v>6146</v>
      </c>
      <c r="CR1744" s="995" t="s">
        <v>6147</v>
      </c>
      <c r="CS1744" s="995" t="s">
        <v>5567</v>
      </c>
      <c r="CT1744" s="995" t="s">
        <v>6148</v>
      </c>
      <c r="CU1744" s="995" t="s">
        <v>5569</v>
      </c>
      <c r="CV1744" s="999" t="s">
        <v>5570</v>
      </c>
    </row>
    <row r="1745" spans="91:100">
      <c r="CM1745" s="996"/>
      <c r="CN1745" s="995" t="s">
        <v>6149</v>
      </c>
      <c r="CO1745" s="995" t="s">
        <v>14</v>
      </c>
      <c r="CP1745" s="995" t="s">
        <v>1014</v>
      </c>
      <c r="CQ1745" s="995" t="s">
        <v>195</v>
      </c>
      <c r="CR1745" s="995" t="s">
        <v>195</v>
      </c>
      <c r="CS1745" s="995" t="s">
        <v>2653</v>
      </c>
      <c r="CT1745" s="995" t="s">
        <v>6150</v>
      </c>
      <c r="CU1745" s="995" t="s">
        <v>2655</v>
      </c>
      <c r="CV1745" s="999" t="s">
        <v>2656</v>
      </c>
    </row>
    <row r="1746" spans="91:100">
      <c r="CM1746" s="996"/>
      <c r="CN1746" s="995" t="s">
        <v>6151</v>
      </c>
      <c r="CO1746" s="995" t="s">
        <v>14</v>
      </c>
      <c r="CP1746" s="995" t="s">
        <v>1014</v>
      </c>
      <c r="CQ1746" s="995" t="s">
        <v>65</v>
      </c>
      <c r="CR1746" s="995" t="s">
        <v>65</v>
      </c>
      <c r="CS1746" s="995" t="s">
        <v>2653</v>
      </c>
      <c r="CT1746" s="995" t="s">
        <v>6150</v>
      </c>
      <c r="CU1746" s="995" t="s">
        <v>2655</v>
      </c>
      <c r="CV1746" s="999" t="s">
        <v>2656</v>
      </c>
    </row>
    <row r="1747" spans="91:100">
      <c r="CM1747" s="996"/>
      <c r="CN1747" s="995" t="s">
        <v>6152</v>
      </c>
      <c r="CO1747" s="995" t="s">
        <v>14</v>
      </c>
      <c r="CP1747" s="995" t="s">
        <v>1014</v>
      </c>
      <c r="CQ1747" s="995" t="s">
        <v>5433</v>
      </c>
      <c r="CR1747" s="995" t="s">
        <v>58</v>
      </c>
      <c r="CS1747" s="995" t="s">
        <v>2653</v>
      </c>
      <c r="CT1747" s="995" t="s">
        <v>6150</v>
      </c>
      <c r="CU1747" s="995" t="s">
        <v>2655</v>
      </c>
      <c r="CV1747" s="999" t="s">
        <v>2656</v>
      </c>
    </row>
    <row r="1748" spans="91:100">
      <c r="CM1748" s="996"/>
      <c r="CN1748" s="995" t="s">
        <v>6153</v>
      </c>
      <c r="CO1748" s="995" t="s">
        <v>14</v>
      </c>
      <c r="CP1748" s="995" t="s">
        <v>1014</v>
      </c>
      <c r="CQ1748" s="995" t="s">
        <v>207</v>
      </c>
      <c r="CR1748" s="995" t="s">
        <v>207</v>
      </c>
      <c r="CS1748" s="995" t="s">
        <v>2653</v>
      </c>
      <c r="CT1748" s="995" t="s">
        <v>6150</v>
      </c>
      <c r="CU1748" s="995" t="s">
        <v>2655</v>
      </c>
      <c r="CV1748" s="999" t="s">
        <v>2656</v>
      </c>
    </row>
    <row r="1749" spans="91:100">
      <c r="CM1749" s="996"/>
      <c r="CN1749" s="995" t="s">
        <v>6154</v>
      </c>
      <c r="CO1749" s="995" t="s">
        <v>14</v>
      </c>
      <c r="CP1749" s="995" t="s">
        <v>1014</v>
      </c>
      <c r="CQ1749" s="995" t="s">
        <v>216</v>
      </c>
      <c r="CR1749" s="995" t="s">
        <v>216</v>
      </c>
      <c r="CS1749" s="995" t="s">
        <v>2653</v>
      </c>
      <c r="CT1749" s="995" t="s">
        <v>6150</v>
      </c>
      <c r="CU1749" s="995" t="s">
        <v>2655</v>
      </c>
      <c r="CV1749" s="999" t="s">
        <v>2656</v>
      </c>
    </row>
    <row r="1750" spans="91:100">
      <c r="CM1750" s="996"/>
      <c r="CN1750" s="995" t="s">
        <v>6155</v>
      </c>
      <c r="CO1750" s="995" t="s">
        <v>14</v>
      </c>
      <c r="CP1750" s="995" t="s">
        <v>1014</v>
      </c>
      <c r="CQ1750" s="995" t="s">
        <v>235</v>
      </c>
      <c r="CR1750" s="995" t="s">
        <v>235</v>
      </c>
      <c r="CS1750" s="995" t="s">
        <v>5567</v>
      </c>
      <c r="CT1750" s="995" t="s">
        <v>6148</v>
      </c>
      <c r="CU1750" s="995" t="s">
        <v>5569</v>
      </c>
      <c r="CV1750" s="999" t="s">
        <v>5570</v>
      </c>
    </row>
    <row r="1751" spans="91:100">
      <c r="CM1751" s="996"/>
      <c r="CN1751" s="995" t="s">
        <v>6156</v>
      </c>
      <c r="CO1751" s="995" t="s">
        <v>14</v>
      </c>
      <c r="CP1751" s="995" t="s">
        <v>1014</v>
      </c>
      <c r="CQ1751" s="995" t="s">
        <v>6157</v>
      </c>
      <c r="CR1751" s="995" t="s">
        <v>6158</v>
      </c>
      <c r="CS1751" s="995" t="s">
        <v>2653</v>
      </c>
      <c r="CT1751" s="995" t="s">
        <v>6150</v>
      </c>
      <c r="CU1751" s="995" t="s">
        <v>2655</v>
      </c>
      <c r="CV1751" s="999" t="s">
        <v>2656</v>
      </c>
    </row>
    <row r="1752" spans="91:100">
      <c r="CM1752" s="996"/>
      <c r="CN1752" s="995" t="s">
        <v>6159</v>
      </c>
      <c r="CO1752" s="995" t="s">
        <v>14</v>
      </c>
      <c r="CP1752" s="995" t="s">
        <v>1014</v>
      </c>
      <c r="CQ1752" s="995" t="s">
        <v>134</v>
      </c>
      <c r="CR1752" s="995" t="s">
        <v>134</v>
      </c>
      <c r="CS1752" s="995" t="s">
        <v>2653</v>
      </c>
      <c r="CT1752" s="995" t="s">
        <v>6150</v>
      </c>
      <c r="CU1752" s="995" t="s">
        <v>2655</v>
      </c>
      <c r="CV1752" s="999" t="s">
        <v>2656</v>
      </c>
    </row>
    <row r="1753" spans="91:100">
      <c r="CM1753" s="996"/>
      <c r="CN1753" s="995" t="s">
        <v>6160</v>
      </c>
      <c r="CO1753" s="995" t="s">
        <v>14</v>
      </c>
      <c r="CP1753" s="995" t="s">
        <v>1014</v>
      </c>
      <c r="CQ1753" s="995" t="s">
        <v>6161</v>
      </c>
      <c r="CR1753" s="995" t="s">
        <v>181</v>
      </c>
      <c r="CS1753" s="995" t="s">
        <v>2653</v>
      </c>
      <c r="CT1753" s="995" t="s">
        <v>6150</v>
      </c>
      <c r="CU1753" s="995" t="s">
        <v>2655</v>
      </c>
      <c r="CV1753" s="999" t="s">
        <v>2656</v>
      </c>
    </row>
    <row r="1754" spans="91:100">
      <c r="CM1754" s="996"/>
      <c r="CN1754" s="995" t="s">
        <v>6162</v>
      </c>
      <c r="CO1754" s="995" t="s">
        <v>14</v>
      </c>
      <c r="CP1754" s="995" t="s">
        <v>1014</v>
      </c>
      <c r="CQ1754" s="995" t="s">
        <v>6163</v>
      </c>
      <c r="CR1754" s="995" t="s">
        <v>6163</v>
      </c>
      <c r="CS1754" s="995" t="s">
        <v>2724</v>
      </c>
      <c r="CT1754" s="995" t="s">
        <v>3051</v>
      </c>
      <c r="CU1754" s="995" t="s">
        <v>2655</v>
      </c>
      <c r="CV1754" s="999" t="s">
        <v>2726</v>
      </c>
    </row>
    <row r="1755" spans="91:100">
      <c r="CM1755" s="996"/>
      <c r="CN1755" s="995" t="s">
        <v>6164</v>
      </c>
      <c r="CO1755" s="995" t="s">
        <v>14</v>
      </c>
      <c r="CP1755" s="995" t="s">
        <v>1014</v>
      </c>
      <c r="CQ1755" s="995" t="s">
        <v>6165</v>
      </c>
      <c r="CR1755" s="995" t="s">
        <v>6165</v>
      </c>
      <c r="CS1755" s="995" t="s">
        <v>2724</v>
      </c>
      <c r="CT1755" s="995" t="s">
        <v>3051</v>
      </c>
      <c r="CU1755" s="995" t="s">
        <v>2655</v>
      </c>
      <c r="CV1755" s="999" t="s">
        <v>2726</v>
      </c>
    </row>
    <row r="1756" spans="91:100">
      <c r="CM1756" s="996"/>
      <c r="CN1756" s="995" t="s">
        <v>6166</v>
      </c>
      <c r="CO1756" s="995" t="s">
        <v>14</v>
      </c>
      <c r="CP1756" s="995" t="s">
        <v>1014</v>
      </c>
      <c r="CQ1756" s="995" t="s">
        <v>6167</v>
      </c>
      <c r="CR1756" s="995" t="s">
        <v>6167</v>
      </c>
      <c r="CS1756" s="995" t="s">
        <v>5567</v>
      </c>
      <c r="CT1756" s="995" t="s">
        <v>6148</v>
      </c>
      <c r="CU1756" s="995" t="s">
        <v>5569</v>
      </c>
      <c r="CV1756" s="999" t="s">
        <v>5570</v>
      </c>
    </row>
    <row r="1757" spans="91:100">
      <c r="CM1757" s="996"/>
      <c r="CN1757" s="995" t="s">
        <v>6168</v>
      </c>
      <c r="CO1757" s="995" t="s">
        <v>14</v>
      </c>
      <c r="CP1757" s="995" t="s">
        <v>1014</v>
      </c>
      <c r="CQ1757" s="995" t="s">
        <v>6169</v>
      </c>
      <c r="CR1757" s="995" t="s">
        <v>6169</v>
      </c>
      <c r="CS1757" s="995" t="s">
        <v>2724</v>
      </c>
      <c r="CT1757" s="995" t="s">
        <v>3051</v>
      </c>
      <c r="CU1757" s="995" t="s">
        <v>2655</v>
      </c>
      <c r="CV1757" s="999" t="s">
        <v>2726</v>
      </c>
    </row>
    <row r="1758" spans="91:100">
      <c r="CM1758" s="996"/>
      <c r="CN1758" s="995" t="s">
        <v>6170</v>
      </c>
      <c r="CO1758" s="995" t="s">
        <v>14</v>
      </c>
      <c r="CP1758" s="995" t="s">
        <v>1014</v>
      </c>
      <c r="CQ1758" s="995" t="s">
        <v>6171</v>
      </c>
      <c r="CR1758" s="995" t="s">
        <v>6171</v>
      </c>
      <c r="CS1758" s="995" t="s">
        <v>2724</v>
      </c>
      <c r="CT1758" s="995" t="s">
        <v>3051</v>
      </c>
      <c r="CU1758" s="995" t="s">
        <v>2655</v>
      </c>
      <c r="CV1758" s="999" t="s">
        <v>2726</v>
      </c>
    </row>
    <row r="1759" spans="91:100">
      <c r="CM1759" s="996"/>
      <c r="CN1759" s="995" t="s">
        <v>6172</v>
      </c>
      <c r="CO1759" s="995" t="s">
        <v>14</v>
      </c>
      <c r="CP1759" s="995" t="s">
        <v>1014</v>
      </c>
      <c r="CQ1759" s="995" t="s">
        <v>6173</v>
      </c>
      <c r="CR1759" s="995" t="s">
        <v>6173</v>
      </c>
      <c r="CS1759" s="995" t="s">
        <v>2724</v>
      </c>
      <c r="CT1759" s="995" t="s">
        <v>3051</v>
      </c>
      <c r="CU1759" s="995" t="s">
        <v>2655</v>
      </c>
      <c r="CV1759" s="999" t="s">
        <v>2726</v>
      </c>
    </row>
    <row r="1760" spans="91:100">
      <c r="CM1760" s="996"/>
      <c r="CN1760" s="995" t="s">
        <v>6174</v>
      </c>
      <c r="CO1760" s="995" t="s">
        <v>14</v>
      </c>
      <c r="CP1760" s="995" t="s">
        <v>1014</v>
      </c>
      <c r="CQ1760" s="995" t="s">
        <v>6175</v>
      </c>
      <c r="CR1760" s="995" t="s">
        <v>175</v>
      </c>
      <c r="CS1760" s="995" t="s">
        <v>5567</v>
      </c>
      <c r="CT1760" s="995" t="s">
        <v>6148</v>
      </c>
      <c r="CU1760" s="995" t="s">
        <v>5569</v>
      </c>
      <c r="CV1760" s="999" t="s">
        <v>5570</v>
      </c>
    </row>
    <row r="1761" spans="91:100">
      <c r="CM1761" s="996"/>
      <c r="CN1761" s="995" t="s">
        <v>6176</v>
      </c>
      <c r="CO1761" s="995" t="s">
        <v>14</v>
      </c>
      <c r="CP1761" s="995" t="s">
        <v>1014</v>
      </c>
      <c r="CQ1761" s="995" t="s">
        <v>6177</v>
      </c>
      <c r="CR1761" s="995" t="s">
        <v>108</v>
      </c>
      <c r="CS1761" s="995" t="s">
        <v>5567</v>
      </c>
      <c r="CT1761" s="995" t="s">
        <v>6148</v>
      </c>
      <c r="CU1761" s="995" t="s">
        <v>5569</v>
      </c>
      <c r="CV1761" s="999" t="s">
        <v>5570</v>
      </c>
    </row>
    <row r="1762" spans="91:100">
      <c r="CM1762" s="996"/>
      <c r="CN1762" s="995" t="s">
        <v>6178</v>
      </c>
      <c r="CO1762" s="995" t="s">
        <v>14</v>
      </c>
      <c r="CP1762" s="995" t="s">
        <v>1014</v>
      </c>
      <c r="CQ1762" s="995" t="s">
        <v>6179</v>
      </c>
      <c r="CR1762" s="995" t="s">
        <v>6180</v>
      </c>
      <c r="CS1762" s="995" t="s">
        <v>2653</v>
      </c>
      <c r="CT1762" s="995" t="s">
        <v>6150</v>
      </c>
      <c r="CU1762" s="995" t="s">
        <v>2655</v>
      </c>
      <c r="CV1762" s="999" t="s">
        <v>2656</v>
      </c>
    </row>
    <row r="1763" spans="91:100">
      <c r="CM1763" s="996"/>
      <c r="CN1763" s="995" t="s">
        <v>6181</v>
      </c>
      <c r="CO1763" s="995" t="s">
        <v>14</v>
      </c>
      <c r="CP1763" s="995" t="s">
        <v>1014</v>
      </c>
      <c r="CQ1763" s="995" t="s">
        <v>6182</v>
      </c>
      <c r="CR1763" s="995" t="s">
        <v>204</v>
      </c>
      <c r="CS1763" s="995" t="s">
        <v>5567</v>
      </c>
      <c r="CT1763" s="995" t="s">
        <v>6148</v>
      </c>
      <c r="CU1763" s="995" t="s">
        <v>5569</v>
      </c>
      <c r="CV1763" s="999" t="s">
        <v>5570</v>
      </c>
    </row>
    <row r="1764" spans="91:100">
      <c r="CM1764" s="996"/>
      <c r="CN1764" s="995" t="s">
        <v>6183</v>
      </c>
      <c r="CO1764" s="995" t="s">
        <v>14</v>
      </c>
      <c r="CP1764" s="995" t="s">
        <v>1014</v>
      </c>
      <c r="CQ1764" s="995" t="s">
        <v>6184</v>
      </c>
      <c r="CR1764" s="995" t="s">
        <v>6185</v>
      </c>
      <c r="CS1764" s="995" t="s">
        <v>2653</v>
      </c>
      <c r="CT1764" s="995" t="s">
        <v>6150</v>
      </c>
      <c r="CU1764" s="995" t="s">
        <v>2655</v>
      </c>
      <c r="CV1764" s="999" t="s">
        <v>2656</v>
      </c>
    </row>
    <row r="1765" spans="91:100">
      <c r="CM1765" s="996"/>
      <c r="CN1765" s="995" t="s">
        <v>6186</v>
      </c>
      <c r="CO1765" s="995" t="s">
        <v>14</v>
      </c>
      <c r="CP1765" s="995" t="s">
        <v>1014</v>
      </c>
      <c r="CQ1765" s="995" t="s">
        <v>6187</v>
      </c>
      <c r="CR1765" s="995" t="s">
        <v>116</v>
      </c>
      <c r="CS1765" s="995" t="s">
        <v>2653</v>
      </c>
      <c r="CT1765" s="995" t="s">
        <v>6150</v>
      </c>
      <c r="CU1765" s="995" t="s">
        <v>2655</v>
      </c>
      <c r="CV1765" s="999" t="s">
        <v>2656</v>
      </c>
    </row>
    <row r="1766" spans="91:100">
      <c r="CM1766" s="996"/>
      <c r="CN1766" s="995" t="s">
        <v>6188</v>
      </c>
      <c r="CO1766" s="995" t="s">
        <v>14</v>
      </c>
      <c r="CP1766" s="995" t="s">
        <v>1014</v>
      </c>
      <c r="CQ1766" s="995" t="s">
        <v>6189</v>
      </c>
      <c r="CR1766" s="995" t="s">
        <v>6190</v>
      </c>
      <c r="CS1766" s="995" t="s">
        <v>2653</v>
      </c>
      <c r="CT1766" s="995" t="s">
        <v>6150</v>
      </c>
      <c r="CU1766" s="995" t="s">
        <v>2655</v>
      </c>
      <c r="CV1766" s="999" t="s">
        <v>2656</v>
      </c>
    </row>
    <row r="1767" spans="91:100">
      <c r="CM1767" s="996"/>
      <c r="CN1767" s="995" t="s">
        <v>6191</v>
      </c>
      <c r="CO1767" s="995" t="s">
        <v>14</v>
      </c>
      <c r="CP1767" s="995" t="s">
        <v>1014</v>
      </c>
      <c r="CQ1767" s="995" t="s">
        <v>6192</v>
      </c>
      <c r="CR1767" s="995" t="s">
        <v>6193</v>
      </c>
      <c r="CS1767" s="995" t="s">
        <v>2653</v>
      </c>
      <c r="CT1767" s="995" t="s">
        <v>6150</v>
      </c>
      <c r="CU1767" s="995" t="s">
        <v>2655</v>
      </c>
      <c r="CV1767" s="999" t="s">
        <v>2656</v>
      </c>
    </row>
    <row r="1768" spans="91:100">
      <c r="CM1768" s="996"/>
      <c r="CN1768" s="995" t="s">
        <v>6194</v>
      </c>
      <c r="CO1768" s="995" t="s">
        <v>14</v>
      </c>
      <c r="CP1768" s="995" t="s">
        <v>1014</v>
      </c>
      <c r="CQ1768" s="995" t="s">
        <v>6195</v>
      </c>
      <c r="CR1768" s="995" t="s">
        <v>127</v>
      </c>
      <c r="CS1768" s="995" t="s">
        <v>5567</v>
      </c>
      <c r="CT1768" s="995" t="s">
        <v>6148</v>
      </c>
      <c r="CU1768" s="995" t="s">
        <v>5569</v>
      </c>
      <c r="CV1768" s="999" t="s">
        <v>5570</v>
      </c>
    </row>
    <row r="1769" spans="91:100">
      <c r="CM1769" s="996"/>
      <c r="CN1769" s="995" t="s">
        <v>6196</v>
      </c>
      <c r="CO1769" s="995" t="s">
        <v>14</v>
      </c>
      <c r="CP1769" s="995" t="s">
        <v>1014</v>
      </c>
      <c r="CQ1769" s="995" t="s">
        <v>5474</v>
      </c>
      <c r="CR1769" s="995" t="s">
        <v>89</v>
      </c>
      <c r="CS1769" s="995" t="s">
        <v>6197</v>
      </c>
      <c r="CT1769" s="995" t="s">
        <v>6198</v>
      </c>
      <c r="CU1769" s="995" t="s">
        <v>2655</v>
      </c>
      <c r="CV1769" s="999" t="s">
        <v>2656</v>
      </c>
    </row>
    <row r="1770" spans="91:100">
      <c r="CM1770" s="996"/>
      <c r="CN1770" s="995" t="s">
        <v>6199</v>
      </c>
      <c r="CO1770" s="995" t="s">
        <v>14</v>
      </c>
      <c r="CP1770" s="995" t="s">
        <v>1014</v>
      </c>
      <c r="CQ1770" s="995" t="s">
        <v>6200</v>
      </c>
      <c r="CR1770" s="995" t="s">
        <v>159</v>
      </c>
      <c r="CS1770" s="995" t="s">
        <v>5567</v>
      </c>
      <c r="CT1770" s="995" t="s">
        <v>6148</v>
      </c>
      <c r="CU1770" s="995" t="s">
        <v>5569</v>
      </c>
      <c r="CV1770" s="999" t="s">
        <v>5570</v>
      </c>
    </row>
    <row r="1771" spans="91:100">
      <c r="CM1771" s="996"/>
      <c r="CN1771" s="995" t="s">
        <v>6201</v>
      </c>
      <c r="CO1771" s="995" t="s">
        <v>14</v>
      </c>
      <c r="CP1771" s="995" t="s">
        <v>1014</v>
      </c>
      <c r="CQ1771" s="995" t="s">
        <v>6202</v>
      </c>
      <c r="CR1771" s="995" t="s">
        <v>6202</v>
      </c>
      <c r="CS1771" s="995" t="s">
        <v>5567</v>
      </c>
      <c r="CT1771" s="995" t="s">
        <v>6148</v>
      </c>
      <c r="CU1771" s="995" t="s">
        <v>5569</v>
      </c>
      <c r="CV1771" s="999" t="s">
        <v>5570</v>
      </c>
    </row>
    <row r="1772" spans="91:100">
      <c r="CM1772" s="996"/>
      <c r="CN1772" s="995" t="s">
        <v>6203</v>
      </c>
      <c r="CO1772" s="995" t="s">
        <v>14</v>
      </c>
      <c r="CP1772" s="995" t="s">
        <v>1014</v>
      </c>
      <c r="CQ1772" s="995" t="s">
        <v>6204</v>
      </c>
      <c r="CR1772" s="995" t="s">
        <v>6205</v>
      </c>
      <c r="CS1772" s="995" t="s">
        <v>2653</v>
      </c>
      <c r="CT1772" s="995" t="s">
        <v>6150</v>
      </c>
      <c r="CU1772" s="995" t="s">
        <v>2655</v>
      </c>
      <c r="CV1772" s="999" t="s">
        <v>2656</v>
      </c>
    </row>
    <row r="1773" spans="91:100">
      <c r="CM1773" s="996"/>
      <c r="CN1773" s="995" t="s">
        <v>6206</v>
      </c>
      <c r="CO1773" s="995" t="s">
        <v>14</v>
      </c>
      <c r="CP1773" s="995" t="s">
        <v>1014</v>
      </c>
      <c r="CQ1773" s="995" t="s">
        <v>6207</v>
      </c>
      <c r="CR1773" s="995" t="s">
        <v>6207</v>
      </c>
      <c r="CS1773" s="995" t="s">
        <v>5567</v>
      </c>
      <c r="CT1773" s="995" t="s">
        <v>6148</v>
      </c>
      <c r="CU1773" s="995" t="s">
        <v>5569</v>
      </c>
      <c r="CV1773" s="999" t="s">
        <v>5570</v>
      </c>
    </row>
    <row r="1774" spans="91:100">
      <c r="CM1774" s="996"/>
      <c r="CN1774" s="995" t="s">
        <v>6208</v>
      </c>
      <c r="CO1774" s="995" t="s">
        <v>14</v>
      </c>
      <c r="CP1774" s="995" t="s">
        <v>1014</v>
      </c>
      <c r="CQ1774" s="995" t="s">
        <v>6209</v>
      </c>
      <c r="CR1774" s="995" t="s">
        <v>6210</v>
      </c>
      <c r="CS1774" s="995" t="s">
        <v>5567</v>
      </c>
      <c r="CT1774" s="995" t="s">
        <v>6148</v>
      </c>
      <c r="CU1774" s="995" t="s">
        <v>5569</v>
      </c>
      <c r="CV1774" s="999" t="s">
        <v>5570</v>
      </c>
    </row>
    <row r="1775" spans="91:100">
      <c r="CM1775" s="996"/>
      <c r="CN1775" s="995" t="s">
        <v>6211</v>
      </c>
      <c r="CO1775" s="995" t="s">
        <v>14</v>
      </c>
      <c r="CP1775" s="995" t="s">
        <v>1014</v>
      </c>
      <c r="CQ1775" s="995" t="s">
        <v>203</v>
      </c>
      <c r="CR1775" s="995" t="s">
        <v>203</v>
      </c>
      <c r="CS1775" s="995" t="s">
        <v>2653</v>
      </c>
      <c r="CT1775" s="995" t="s">
        <v>6150</v>
      </c>
      <c r="CU1775" s="995" t="s">
        <v>2655</v>
      </c>
      <c r="CV1775" s="999" t="s">
        <v>2656</v>
      </c>
    </row>
    <row r="1776" spans="91:100">
      <c r="CM1776" s="996"/>
      <c r="CN1776" s="995" t="s">
        <v>6212</v>
      </c>
      <c r="CO1776" s="995" t="s">
        <v>14</v>
      </c>
      <c r="CP1776" s="995" t="s">
        <v>1014</v>
      </c>
      <c r="CQ1776" s="995" t="s">
        <v>293</v>
      </c>
      <c r="CR1776" s="995" t="s">
        <v>293</v>
      </c>
      <c r="CS1776" s="995" t="s">
        <v>2653</v>
      </c>
      <c r="CT1776" s="995" t="s">
        <v>6150</v>
      </c>
      <c r="CU1776" s="995" t="s">
        <v>2655</v>
      </c>
      <c r="CV1776" s="999" t="s">
        <v>2656</v>
      </c>
    </row>
    <row r="1777" spans="91:100">
      <c r="CM1777" s="996"/>
      <c r="CN1777" s="995" t="s">
        <v>6213</v>
      </c>
      <c r="CO1777" s="995" t="s">
        <v>14</v>
      </c>
      <c r="CP1777" s="995" t="s">
        <v>1014</v>
      </c>
      <c r="CQ1777" s="995" t="s">
        <v>255</v>
      </c>
      <c r="CR1777" s="995" t="s">
        <v>255</v>
      </c>
      <c r="CS1777" s="995" t="s">
        <v>2653</v>
      </c>
      <c r="CT1777" s="995" t="s">
        <v>6150</v>
      </c>
      <c r="CU1777" s="995" t="s">
        <v>2655</v>
      </c>
      <c r="CV1777" s="999" t="s">
        <v>2656</v>
      </c>
    </row>
    <row r="1778" spans="91:100">
      <c r="CM1778" s="996"/>
      <c r="CN1778" s="995" t="s">
        <v>6214</v>
      </c>
      <c r="CO1778" s="995" t="s">
        <v>14</v>
      </c>
      <c r="CP1778" s="995" t="s">
        <v>1014</v>
      </c>
      <c r="CQ1778" s="995" t="s">
        <v>6215</v>
      </c>
      <c r="CR1778" s="995" t="s">
        <v>6215</v>
      </c>
      <c r="CS1778" s="995" t="s">
        <v>2653</v>
      </c>
      <c r="CT1778" s="995" t="s">
        <v>6150</v>
      </c>
      <c r="CU1778" s="995" t="s">
        <v>2655</v>
      </c>
      <c r="CV1778" s="999" t="s">
        <v>2656</v>
      </c>
    </row>
    <row r="1779" spans="91:100">
      <c r="CM1779" s="996"/>
      <c r="CN1779" s="995" t="s">
        <v>6216</v>
      </c>
      <c r="CO1779" s="995" t="s">
        <v>14</v>
      </c>
      <c r="CP1779" s="995" t="s">
        <v>1014</v>
      </c>
      <c r="CQ1779" s="995" t="s">
        <v>174</v>
      </c>
      <c r="CR1779" s="995" t="s">
        <v>174</v>
      </c>
      <c r="CS1779" s="995" t="s">
        <v>2653</v>
      </c>
      <c r="CT1779" s="995" t="s">
        <v>6150</v>
      </c>
      <c r="CU1779" s="995" t="s">
        <v>2655</v>
      </c>
      <c r="CV1779" s="999" t="s">
        <v>2656</v>
      </c>
    </row>
    <row r="1780" spans="91:100">
      <c r="CM1780" s="996"/>
      <c r="CN1780" s="995" t="s">
        <v>6217</v>
      </c>
      <c r="CO1780" s="995" t="s">
        <v>14</v>
      </c>
      <c r="CP1780" s="995" t="s">
        <v>1014</v>
      </c>
      <c r="CQ1780" s="995" t="s">
        <v>194</v>
      </c>
      <c r="CR1780" s="995" t="s">
        <v>194</v>
      </c>
      <c r="CS1780" s="995" t="s">
        <v>2653</v>
      </c>
      <c r="CT1780" s="995" t="s">
        <v>6150</v>
      </c>
      <c r="CU1780" s="995" t="s">
        <v>2655</v>
      </c>
      <c r="CV1780" s="999" t="s">
        <v>2656</v>
      </c>
    </row>
    <row r="1781" spans="91:100">
      <c r="CM1781" s="996"/>
      <c r="CN1781" s="995" t="s">
        <v>6218</v>
      </c>
      <c r="CO1781" s="995" t="s">
        <v>14</v>
      </c>
      <c r="CP1781" s="995" t="s">
        <v>1014</v>
      </c>
      <c r="CQ1781" s="995" t="s">
        <v>6219</v>
      </c>
      <c r="CR1781" s="995" t="s">
        <v>6219</v>
      </c>
      <c r="CS1781" s="995" t="s">
        <v>2653</v>
      </c>
      <c r="CT1781" s="995" t="s">
        <v>6150</v>
      </c>
      <c r="CU1781" s="995" t="s">
        <v>2655</v>
      </c>
      <c r="CV1781" s="999" t="s">
        <v>2656</v>
      </c>
    </row>
    <row r="1782" spans="91:100">
      <c r="CM1782" s="996"/>
      <c r="CN1782" s="995" t="s">
        <v>6220</v>
      </c>
      <c r="CO1782" s="995" t="s">
        <v>14</v>
      </c>
      <c r="CP1782" s="995" t="s">
        <v>1014</v>
      </c>
      <c r="CQ1782" s="995" t="s">
        <v>190</v>
      </c>
      <c r="CR1782" s="995" t="s">
        <v>190</v>
      </c>
      <c r="CS1782" s="995" t="s">
        <v>2653</v>
      </c>
      <c r="CT1782" s="995" t="s">
        <v>6150</v>
      </c>
      <c r="CU1782" s="995" t="s">
        <v>2655</v>
      </c>
      <c r="CV1782" s="999" t="s">
        <v>2656</v>
      </c>
    </row>
    <row r="1783" spans="91:100">
      <c r="CM1783" s="996"/>
      <c r="CN1783" s="995" t="s">
        <v>6221</v>
      </c>
      <c r="CO1783" s="995" t="s">
        <v>14</v>
      </c>
      <c r="CP1783" s="995" t="s">
        <v>1014</v>
      </c>
      <c r="CQ1783" s="995" t="s">
        <v>247</v>
      </c>
      <c r="CR1783" s="995" t="s">
        <v>247</v>
      </c>
      <c r="CS1783" s="995" t="s">
        <v>2653</v>
      </c>
      <c r="CT1783" s="995" t="s">
        <v>6150</v>
      </c>
      <c r="CU1783" s="995" t="s">
        <v>2655</v>
      </c>
      <c r="CV1783" s="999" t="s">
        <v>2656</v>
      </c>
    </row>
    <row r="1784" spans="91:100">
      <c r="CM1784" s="996"/>
      <c r="CN1784" s="995" t="s">
        <v>6222</v>
      </c>
      <c r="CO1784" s="995" t="s">
        <v>14</v>
      </c>
      <c r="CP1784" s="995" t="s">
        <v>1014</v>
      </c>
      <c r="CQ1784" s="995" t="s">
        <v>6223</v>
      </c>
      <c r="CR1784" s="995" t="s">
        <v>6224</v>
      </c>
      <c r="CS1784" s="995" t="s">
        <v>2653</v>
      </c>
      <c r="CT1784" s="995" t="s">
        <v>6150</v>
      </c>
      <c r="CU1784" s="995" t="s">
        <v>2655</v>
      </c>
      <c r="CV1784" s="999" t="s">
        <v>2656</v>
      </c>
    </row>
    <row r="1785" spans="91:100">
      <c r="CM1785" s="996"/>
      <c r="CN1785" s="995" t="s">
        <v>6225</v>
      </c>
      <c r="CO1785" s="995" t="s">
        <v>14</v>
      </c>
      <c r="CP1785" s="995" t="s">
        <v>1014</v>
      </c>
      <c r="CQ1785" s="995" t="s">
        <v>6226</v>
      </c>
      <c r="CR1785" s="995" t="s">
        <v>6227</v>
      </c>
      <c r="CS1785" s="995" t="s">
        <v>5567</v>
      </c>
      <c r="CT1785" s="995" t="s">
        <v>6148</v>
      </c>
      <c r="CU1785" s="995" t="s">
        <v>5569</v>
      </c>
      <c r="CV1785" s="999" t="s">
        <v>5570</v>
      </c>
    </row>
    <row r="1786" spans="91:100">
      <c r="CM1786" s="996"/>
      <c r="CN1786" s="995" t="s">
        <v>6228</v>
      </c>
      <c r="CO1786" s="995" t="s">
        <v>14</v>
      </c>
      <c r="CP1786" s="995" t="s">
        <v>1014</v>
      </c>
      <c r="CQ1786" s="995" t="s">
        <v>6229</v>
      </c>
      <c r="CR1786" s="995" t="s">
        <v>6229</v>
      </c>
      <c r="CS1786" s="995" t="s">
        <v>2724</v>
      </c>
      <c r="CT1786" s="995" t="s">
        <v>3051</v>
      </c>
      <c r="CU1786" s="995" t="s">
        <v>2655</v>
      </c>
      <c r="CV1786" s="999" t="s">
        <v>2726</v>
      </c>
    </row>
    <row r="1787" spans="91:100">
      <c r="CM1787" s="996"/>
      <c r="CN1787" s="995" t="s">
        <v>6230</v>
      </c>
      <c r="CO1787" s="995" t="s">
        <v>14</v>
      </c>
      <c r="CP1787" s="995" t="s">
        <v>1014</v>
      </c>
      <c r="CQ1787" s="995" t="s">
        <v>6231</v>
      </c>
      <c r="CR1787" s="995" t="s">
        <v>6231</v>
      </c>
      <c r="CS1787" s="995" t="s">
        <v>5567</v>
      </c>
      <c r="CT1787" s="995" t="s">
        <v>6148</v>
      </c>
      <c r="CU1787" s="995" t="s">
        <v>5569</v>
      </c>
      <c r="CV1787" s="999" t="s">
        <v>5570</v>
      </c>
    </row>
    <row r="1788" spans="91:100">
      <c r="CM1788" s="996"/>
      <c r="CN1788" s="995" t="s">
        <v>6232</v>
      </c>
      <c r="CO1788" s="995" t="s">
        <v>14</v>
      </c>
      <c r="CP1788" s="995" t="s">
        <v>1014</v>
      </c>
      <c r="CQ1788" s="995" t="s">
        <v>6233</v>
      </c>
      <c r="CR1788" s="995" t="s">
        <v>6234</v>
      </c>
      <c r="CS1788" s="995" t="s">
        <v>5567</v>
      </c>
      <c r="CT1788" s="995" t="s">
        <v>6148</v>
      </c>
      <c r="CU1788" s="995" t="s">
        <v>5569</v>
      </c>
      <c r="CV1788" s="999" t="s">
        <v>5570</v>
      </c>
    </row>
    <row r="1789" spans="91:100">
      <c r="CM1789" s="996"/>
      <c r="CN1789" s="995" t="s">
        <v>6235</v>
      </c>
      <c r="CO1789" s="995" t="s">
        <v>14</v>
      </c>
      <c r="CP1789" s="995" t="s">
        <v>1014</v>
      </c>
      <c r="CQ1789" s="995" t="s">
        <v>5450</v>
      </c>
      <c r="CR1789" s="995" t="s">
        <v>5450</v>
      </c>
      <c r="CS1789" s="995" t="s">
        <v>2724</v>
      </c>
      <c r="CT1789" s="995" t="s">
        <v>3051</v>
      </c>
      <c r="CU1789" s="995" t="s">
        <v>2655</v>
      </c>
      <c r="CV1789" s="999" t="s">
        <v>2726</v>
      </c>
    </row>
    <row r="1790" spans="91:100">
      <c r="CM1790" s="996"/>
      <c r="CN1790" s="995" t="s">
        <v>6236</v>
      </c>
      <c r="CO1790" s="995" t="s">
        <v>14</v>
      </c>
      <c r="CP1790" s="995" t="s">
        <v>1014</v>
      </c>
      <c r="CQ1790" s="995" t="s">
        <v>6237</v>
      </c>
      <c r="CR1790" s="995" t="s">
        <v>6237</v>
      </c>
      <c r="CS1790" s="995" t="s">
        <v>2724</v>
      </c>
      <c r="CT1790" s="995" t="s">
        <v>3051</v>
      </c>
      <c r="CU1790" s="995" t="s">
        <v>2655</v>
      </c>
      <c r="CV1790" s="999" t="s">
        <v>2726</v>
      </c>
    </row>
    <row r="1791" spans="91:100">
      <c r="CM1791" s="996"/>
      <c r="CN1791" s="995" t="s">
        <v>6238</v>
      </c>
      <c r="CO1791" s="995" t="s">
        <v>14</v>
      </c>
      <c r="CP1791" s="995" t="s">
        <v>1014</v>
      </c>
      <c r="CQ1791" s="995" t="s">
        <v>5516</v>
      </c>
      <c r="CR1791" s="995" t="s">
        <v>5516</v>
      </c>
      <c r="CS1791" s="995" t="s">
        <v>2724</v>
      </c>
      <c r="CT1791" s="995" t="s">
        <v>3051</v>
      </c>
      <c r="CU1791" s="995" t="s">
        <v>2655</v>
      </c>
      <c r="CV1791" s="999" t="s">
        <v>2726</v>
      </c>
    </row>
    <row r="1792" spans="91:100">
      <c r="CM1792" s="996"/>
      <c r="CN1792" s="995" t="s">
        <v>6239</v>
      </c>
      <c r="CO1792" s="995" t="s">
        <v>14</v>
      </c>
      <c r="CP1792" s="995" t="s">
        <v>3118</v>
      </c>
      <c r="CQ1792" s="995" t="s">
        <v>6240</v>
      </c>
      <c r="CR1792" s="995" t="s">
        <v>6240</v>
      </c>
      <c r="CS1792" s="995" t="s">
        <v>5567</v>
      </c>
      <c r="CT1792" s="995" t="s">
        <v>6241</v>
      </c>
      <c r="CU1792" s="995" t="s">
        <v>5569</v>
      </c>
      <c r="CV1792" s="999" t="s">
        <v>5570</v>
      </c>
    </row>
    <row r="1793" spans="91:100">
      <c r="CM1793" s="996"/>
      <c r="CN1793" s="995" t="s">
        <v>6242</v>
      </c>
      <c r="CO1793" s="995" t="s">
        <v>14</v>
      </c>
      <c r="CP1793" s="995" t="s">
        <v>3118</v>
      </c>
      <c r="CQ1793" s="995" t="s">
        <v>6243</v>
      </c>
      <c r="CR1793" s="995" t="s">
        <v>6243</v>
      </c>
      <c r="CS1793" s="995" t="s">
        <v>5567</v>
      </c>
      <c r="CT1793" s="995" t="s">
        <v>6241</v>
      </c>
      <c r="CU1793" s="995" t="s">
        <v>5569</v>
      </c>
      <c r="CV1793" s="999" t="s">
        <v>5570</v>
      </c>
    </row>
    <row r="1794" spans="91:100">
      <c r="CM1794" s="996"/>
      <c r="CN1794" s="995" t="s">
        <v>6244</v>
      </c>
      <c r="CO1794" s="995" t="s">
        <v>14</v>
      </c>
      <c r="CP1794" s="995" t="s">
        <v>3118</v>
      </c>
      <c r="CQ1794" s="995" t="s">
        <v>5585</v>
      </c>
      <c r="CR1794" s="995" t="s">
        <v>5585</v>
      </c>
      <c r="CS1794" s="995" t="s">
        <v>5567</v>
      </c>
      <c r="CT1794" s="995" t="s">
        <v>6241</v>
      </c>
      <c r="CU1794" s="995" t="s">
        <v>5569</v>
      </c>
      <c r="CV1794" s="999" t="s">
        <v>5570</v>
      </c>
    </row>
    <row r="1795" spans="91:100">
      <c r="CM1795" s="996"/>
      <c r="CN1795" s="995" t="s">
        <v>6245</v>
      </c>
      <c r="CO1795" s="995" t="s">
        <v>14</v>
      </c>
      <c r="CP1795" s="995" t="s">
        <v>3118</v>
      </c>
      <c r="CQ1795" s="995" t="s">
        <v>2375</v>
      </c>
      <c r="CR1795" s="995" t="s">
        <v>2375</v>
      </c>
      <c r="CS1795" s="995" t="s">
        <v>2653</v>
      </c>
      <c r="CT1795" s="995" t="s">
        <v>3521</v>
      </c>
      <c r="CU1795" s="995" t="s">
        <v>2655</v>
      </c>
      <c r="CV1795" s="999" t="s">
        <v>2656</v>
      </c>
    </row>
    <row r="1796" spans="91:100">
      <c r="CM1796" s="996"/>
      <c r="CN1796" s="995" t="s">
        <v>6246</v>
      </c>
      <c r="CO1796" s="995" t="s">
        <v>14</v>
      </c>
      <c r="CP1796" s="995" t="s">
        <v>3118</v>
      </c>
      <c r="CQ1796" s="995" t="s">
        <v>6247</v>
      </c>
      <c r="CR1796" s="995" t="s">
        <v>2176</v>
      </c>
      <c r="CS1796" s="995" t="s">
        <v>2653</v>
      </c>
      <c r="CT1796" s="995" t="s">
        <v>3521</v>
      </c>
      <c r="CU1796" s="995" t="s">
        <v>2655</v>
      </c>
      <c r="CV1796" s="999" t="s">
        <v>2656</v>
      </c>
    </row>
    <row r="1797" spans="91:100">
      <c r="CM1797" s="996"/>
      <c r="CN1797" s="995" t="s">
        <v>6248</v>
      </c>
      <c r="CO1797" s="995" t="s">
        <v>14</v>
      </c>
      <c r="CP1797" s="995" t="s">
        <v>3118</v>
      </c>
      <c r="CQ1797" s="995" t="s">
        <v>3119</v>
      </c>
      <c r="CR1797" s="995" t="s">
        <v>3119</v>
      </c>
      <c r="CS1797" s="995" t="s">
        <v>2653</v>
      </c>
      <c r="CT1797" s="995" t="s">
        <v>3521</v>
      </c>
      <c r="CU1797" s="995" t="s">
        <v>2655</v>
      </c>
      <c r="CV1797" s="999" t="s">
        <v>2656</v>
      </c>
    </row>
    <row r="1798" spans="91:100">
      <c r="CM1798" s="996"/>
      <c r="CN1798" s="995" t="s">
        <v>6249</v>
      </c>
      <c r="CO1798" s="995" t="s">
        <v>14</v>
      </c>
      <c r="CP1798" s="995" t="s">
        <v>3118</v>
      </c>
      <c r="CQ1798" s="995" t="s">
        <v>2188</v>
      </c>
      <c r="CR1798" s="995" t="s">
        <v>2188</v>
      </c>
      <c r="CS1798" s="995" t="s">
        <v>2653</v>
      </c>
      <c r="CT1798" s="995" t="s">
        <v>3521</v>
      </c>
      <c r="CU1798" s="995" t="s">
        <v>2655</v>
      </c>
      <c r="CV1798" s="999" t="s">
        <v>2656</v>
      </c>
    </row>
    <row r="1799" spans="91:100">
      <c r="CM1799" s="996"/>
      <c r="CN1799" s="995" t="s">
        <v>6250</v>
      </c>
      <c r="CO1799" s="995" t="s">
        <v>14</v>
      </c>
      <c r="CP1799" s="995" t="s">
        <v>3118</v>
      </c>
      <c r="CQ1799" s="995" t="s">
        <v>3124</v>
      </c>
      <c r="CR1799" s="995" t="s">
        <v>3124</v>
      </c>
      <c r="CS1799" s="995" t="s">
        <v>2724</v>
      </c>
      <c r="CT1799" s="995" t="s">
        <v>3125</v>
      </c>
      <c r="CU1799" s="995" t="s">
        <v>2655</v>
      </c>
      <c r="CV1799" s="999" t="s">
        <v>2726</v>
      </c>
    </row>
    <row r="1800" spans="91:100">
      <c r="CM1800" s="996"/>
      <c r="CN1800" s="995" t="s">
        <v>6251</v>
      </c>
      <c r="CO1800" s="995" t="s">
        <v>14</v>
      </c>
      <c r="CP1800" s="995" t="s">
        <v>3118</v>
      </c>
      <c r="CQ1800" s="995" t="s">
        <v>3127</v>
      </c>
      <c r="CR1800" s="995" t="s">
        <v>3127</v>
      </c>
      <c r="CS1800" s="995" t="s">
        <v>2724</v>
      </c>
      <c r="CT1800" s="995" t="s">
        <v>3125</v>
      </c>
      <c r="CU1800" s="995" t="s">
        <v>2655</v>
      </c>
      <c r="CV1800" s="999" t="s">
        <v>2726</v>
      </c>
    </row>
    <row r="1801" spans="91:100">
      <c r="CM1801" s="996"/>
      <c r="CN1801" s="995" t="s">
        <v>6252</v>
      </c>
      <c r="CO1801" s="995" t="s">
        <v>14</v>
      </c>
      <c r="CP1801" s="995" t="s">
        <v>3118</v>
      </c>
      <c r="CQ1801" s="995" t="s">
        <v>3428</v>
      </c>
      <c r="CR1801" s="995" t="s">
        <v>3428</v>
      </c>
      <c r="CS1801" s="995" t="s">
        <v>5567</v>
      </c>
      <c r="CT1801" s="995" t="s">
        <v>6241</v>
      </c>
      <c r="CU1801" s="995" t="s">
        <v>5569</v>
      </c>
      <c r="CV1801" s="999" t="s">
        <v>5570</v>
      </c>
    </row>
    <row r="1802" spans="91:100">
      <c r="CM1802" s="996"/>
      <c r="CN1802" s="995" t="s">
        <v>6253</v>
      </c>
      <c r="CO1802" s="995" t="s">
        <v>14</v>
      </c>
      <c r="CP1802" s="995" t="s">
        <v>3118</v>
      </c>
      <c r="CQ1802" s="995" t="s">
        <v>3129</v>
      </c>
      <c r="CR1802" s="995" t="s">
        <v>3129</v>
      </c>
      <c r="CS1802" s="995" t="s">
        <v>2653</v>
      </c>
      <c r="CT1802" s="995" t="s">
        <v>3521</v>
      </c>
      <c r="CU1802" s="995" t="s">
        <v>2655</v>
      </c>
      <c r="CV1802" s="999" t="s">
        <v>2656</v>
      </c>
    </row>
    <row r="1803" spans="91:100">
      <c r="CM1803" s="996"/>
      <c r="CN1803" s="995" t="s">
        <v>6254</v>
      </c>
      <c r="CO1803" s="995" t="s">
        <v>14</v>
      </c>
      <c r="CP1803" s="995" t="s">
        <v>3118</v>
      </c>
      <c r="CQ1803" s="995" t="s">
        <v>6255</v>
      </c>
      <c r="CR1803" s="995" t="s">
        <v>6255</v>
      </c>
      <c r="CS1803" s="995" t="s">
        <v>5567</v>
      </c>
      <c r="CT1803" s="995" t="s">
        <v>6241</v>
      </c>
      <c r="CU1803" s="995" t="s">
        <v>5569</v>
      </c>
      <c r="CV1803" s="999" t="s">
        <v>5570</v>
      </c>
    </row>
    <row r="1804" spans="91:100">
      <c r="CM1804" s="996"/>
      <c r="CN1804" s="995" t="s">
        <v>6256</v>
      </c>
      <c r="CO1804" s="995" t="s">
        <v>14</v>
      </c>
      <c r="CP1804" s="995" t="s">
        <v>3118</v>
      </c>
      <c r="CQ1804" s="995" t="s">
        <v>6257</v>
      </c>
      <c r="CR1804" s="995" t="s">
        <v>6257</v>
      </c>
      <c r="CS1804" s="995" t="s">
        <v>5567</v>
      </c>
      <c r="CT1804" s="995" t="s">
        <v>6241</v>
      </c>
      <c r="CU1804" s="995" t="s">
        <v>5569</v>
      </c>
      <c r="CV1804" s="999" t="s">
        <v>5570</v>
      </c>
    </row>
    <row r="1805" spans="91:100">
      <c r="CM1805" s="996"/>
      <c r="CN1805" s="995" t="s">
        <v>6258</v>
      </c>
      <c r="CO1805" s="995" t="s">
        <v>14</v>
      </c>
      <c r="CP1805" s="995" t="s">
        <v>3118</v>
      </c>
      <c r="CQ1805" s="995" t="s">
        <v>2216</v>
      </c>
      <c r="CR1805" s="995" t="s">
        <v>2216</v>
      </c>
      <c r="CS1805" s="995" t="s">
        <v>5567</v>
      </c>
      <c r="CT1805" s="995" t="s">
        <v>6241</v>
      </c>
      <c r="CU1805" s="995" t="s">
        <v>5569</v>
      </c>
      <c r="CV1805" s="999" t="s">
        <v>5570</v>
      </c>
    </row>
    <row r="1806" spans="91:100">
      <c r="CM1806" s="996"/>
      <c r="CN1806" s="995" t="s">
        <v>6259</v>
      </c>
      <c r="CO1806" s="995" t="s">
        <v>14</v>
      </c>
      <c r="CP1806" s="995" t="s">
        <v>3118</v>
      </c>
      <c r="CQ1806" s="995" t="s">
        <v>6260</v>
      </c>
      <c r="CR1806" s="995" t="s">
        <v>6261</v>
      </c>
      <c r="CS1806" s="995" t="s">
        <v>2653</v>
      </c>
      <c r="CT1806" s="995" t="s">
        <v>3521</v>
      </c>
      <c r="CU1806" s="995" t="s">
        <v>2655</v>
      </c>
      <c r="CV1806" s="999" t="s">
        <v>2656</v>
      </c>
    </row>
    <row r="1807" spans="91:100">
      <c r="CM1807" s="996"/>
      <c r="CN1807" s="995" t="s">
        <v>6262</v>
      </c>
      <c r="CO1807" s="995" t="s">
        <v>14</v>
      </c>
      <c r="CP1807" s="995" t="s">
        <v>3118</v>
      </c>
      <c r="CQ1807" s="995" t="s">
        <v>2219</v>
      </c>
      <c r="CR1807" s="995" t="s">
        <v>2219</v>
      </c>
      <c r="CS1807" s="995" t="s">
        <v>2653</v>
      </c>
      <c r="CT1807" s="995" t="s">
        <v>3521</v>
      </c>
      <c r="CU1807" s="995" t="s">
        <v>2655</v>
      </c>
      <c r="CV1807" s="999" t="s">
        <v>2656</v>
      </c>
    </row>
    <row r="1808" spans="91:100">
      <c r="CM1808" s="996"/>
      <c r="CN1808" s="995" t="s">
        <v>6263</v>
      </c>
      <c r="CO1808" s="995" t="s">
        <v>14</v>
      </c>
      <c r="CP1808" s="995" t="s">
        <v>3118</v>
      </c>
      <c r="CQ1808" s="995" t="s">
        <v>3430</v>
      </c>
      <c r="CR1808" s="995" t="s">
        <v>2409</v>
      </c>
      <c r="CS1808" s="995" t="s">
        <v>5567</v>
      </c>
      <c r="CT1808" s="995" t="s">
        <v>6241</v>
      </c>
      <c r="CU1808" s="995" t="s">
        <v>5569</v>
      </c>
      <c r="CV1808" s="999" t="s">
        <v>5570</v>
      </c>
    </row>
    <row r="1809" spans="91:100">
      <c r="CM1809" s="996"/>
      <c r="CN1809" s="995" t="s">
        <v>6264</v>
      </c>
      <c r="CO1809" s="995" t="s">
        <v>14</v>
      </c>
      <c r="CP1809" s="995" t="s">
        <v>3118</v>
      </c>
      <c r="CQ1809" s="995" t="s">
        <v>3432</v>
      </c>
      <c r="CR1809" s="995" t="s">
        <v>2411</v>
      </c>
      <c r="CS1809" s="995" t="s">
        <v>5567</v>
      </c>
      <c r="CT1809" s="995" t="s">
        <v>6241</v>
      </c>
      <c r="CU1809" s="995" t="s">
        <v>5569</v>
      </c>
      <c r="CV1809" s="999" t="s">
        <v>5570</v>
      </c>
    </row>
    <row r="1810" spans="91:100">
      <c r="CM1810" s="996"/>
      <c r="CN1810" s="995" t="s">
        <v>6265</v>
      </c>
      <c r="CO1810" s="995" t="s">
        <v>14</v>
      </c>
      <c r="CP1810" s="995" t="s">
        <v>3118</v>
      </c>
      <c r="CQ1810" s="995" t="s">
        <v>3434</v>
      </c>
      <c r="CR1810" s="995" t="s">
        <v>2412</v>
      </c>
      <c r="CS1810" s="995" t="s">
        <v>5567</v>
      </c>
      <c r="CT1810" s="995" t="s">
        <v>6241</v>
      </c>
      <c r="CU1810" s="995" t="s">
        <v>5569</v>
      </c>
      <c r="CV1810" s="999" t="s">
        <v>5570</v>
      </c>
    </row>
    <row r="1811" spans="91:100">
      <c r="CM1811" s="996"/>
      <c r="CN1811" s="995" t="s">
        <v>6266</v>
      </c>
      <c r="CO1811" s="995" t="s">
        <v>14</v>
      </c>
      <c r="CP1811" s="995" t="s">
        <v>3118</v>
      </c>
      <c r="CQ1811" s="995" t="s">
        <v>5735</v>
      </c>
      <c r="CR1811" s="995" t="s">
        <v>5736</v>
      </c>
      <c r="CS1811" s="995" t="s">
        <v>5567</v>
      </c>
      <c r="CT1811" s="995" t="s">
        <v>6241</v>
      </c>
      <c r="CU1811" s="995" t="s">
        <v>5569</v>
      </c>
      <c r="CV1811" s="999" t="s">
        <v>5570</v>
      </c>
    </row>
    <row r="1812" spans="91:100">
      <c r="CM1812" s="996"/>
      <c r="CN1812" s="995" t="s">
        <v>6267</v>
      </c>
      <c r="CO1812" s="995" t="s">
        <v>14</v>
      </c>
      <c r="CP1812" s="995" t="s">
        <v>3118</v>
      </c>
      <c r="CQ1812" s="995" t="s">
        <v>6268</v>
      </c>
      <c r="CR1812" s="995" t="s">
        <v>2414</v>
      </c>
      <c r="CS1812" s="995" t="s">
        <v>2653</v>
      </c>
      <c r="CT1812" s="995" t="s">
        <v>3521</v>
      </c>
      <c r="CU1812" s="995" t="s">
        <v>2655</v>
      </c>
      <c r="CV1812" s="999" t="s">
        <v>2656</v>
      </c>
    </row>
    <row r="1813" spans="91:100">
      <c r="CM1813" s="996"/>
      <c r="CN1813" s="995" t="s">
        <v>6269</v>
      </c>
      <c r="CO1813" s="995" t="s">
        <v>14</v>
      </c>
      <c r="CP1813" s="995" t="s">
        <v>3118</v>
      </c>
      <c r="CQ1813" s="995" t="s">
        <v>6270</v>
      </c>
      <c r="CR1813" s="995" t="s">
        <v>6271</v>
      </c>
      <c r="CS1813" s="995" t="s">
        <v>5567</v>
      </c>
      <c r="CT1813" s="995" t="s">
        <v>6241</v>
      </c>
      <c r="CU1813" s="995" t="s">
        <v>5569</v>
      </c>
      <c r="CV1813" s="999" t="s">
        <v>5570</v>
      </c>
    </row>
    <row r="1814" spans="91:100">
      <c r="CM1814" s="996"/>
      <c r="CN1814" s="995" t="s">
        <v>6272</v>
      </c>
      <c r="CO1814" s="995" t="s">
        <v>14</v>
      </c>
      <c r="CP1814" s="995" t="s">
        <v>3118</v>
      </c>
      <c r="CQ1814" s="995" t="s">
        <v>6273</v>
      </c>
      <c r="CR1814" s="995" t="s">
        <v>6274</v>
      </c>
      <c r="CS1814" s="995" t="s">
        <v>5567</v>
      </c>
      <c r="CT1814" s="995" t="s">
        <v>6241</v>
      </c>
      <c r="CU1814" s="995" t="s">
        <v>5569</v>
      </c>
      <c r="CV1814" s="999" t="s">
        <v>5570</v>
      </c>
    </row>
    <row r="1815" spans="91:100">
      <c r="CM1815" s="996"/>
      <c r="CN1815" s="995" t="s">
        <v>6275</v>
      </c>
      <c r="CO1815" s="995" t="s">
        <v>14</v>
      </c>
      <c r="CP1815" s="995" t="s">
        <v>3118</v>
      </c>
      <c r="CQ1815" s="995" t="s">
        <v>3439</v>
      </c>
      <c r="CR1815" s="995" t="s">
        <v>2416</v>
      </c>
      <c r="CS1815" s="995" t="s">
        <v>5567</v>
      </c>
      <c r="CT1815" s="995" t="s">
        <v>6241</v>
      </c>
      <c r="CU1815" s="995" t="s">
        <v>5569</v>
      </c>
      <c r="CV1815" s="999" t="s">
        <v>5570</v>
      </c>
    </row>
    <row r="1816" spans="91:100">
      <c r="CM1816" s="996"/>
      <c r="CN1816" s="995" t="s">
        <v>6276</v>
      </c>
      <c r="CO1816" s="995" t="s">
        <v>14</v>
      </c>
      <c r="CP1816" s="995" t="s">
        <v>3118</v>
      </c>
      <c r="CQ1816" s="995" t="s">
        <v>2228</v>
      </c>
      <c r="CR1816" s="995" t="s">
        <v>2228</v>
      </c>
      <c r="CS1816" s="995" t="s">
        <v>5567</v>
      </c>
      <c r="CT1816" s="995" t="s">
        <v>6241</v>
      </c>
      <c r="CU1816" s="995" t="s">
        <v>5569</v>
      </c>
      <c r="CV1816" s="999" t="s">
        <v>5570</v>
      </c>
    </row>
    <row r="1817" spans="91:100">
      <c r="CM1817" s="996"/>
      <c r="CN1817" s="995" t="s">
        <v>6277</v>
      </c>
      <c r="CO1817" s="995" t="s">
        <v>14</v>
      </c>
      <c r="CP1817" s="995" t="s">
        <v>3118</v>
      </c>
      <c r="CQ1817" s="995" t="s">
        <v>6278</v>
      </c>
      <c r="CR1817" s="995" t="s">
        <v>2232</v>
      </c>
      <c r="CS1817" s="995" t="s">
        <v>5567</v>
      </c>
      <c r="CT1817" s="995" t="s">
        <v>6241</v>
      </c>
      <c r="CU1817" s="995" t="s">
        <v>5569</v>
      </c>
      <c r="CV1817" s="999" t="s">
        <v>5570</v>
      </c>
    </row>
    <row r="1818" spans="91:100">
      <c r="CM1818" s="996"/>
      <c r="CN1818" s="995" t="s">
        <v>6279</v>
      </c>
      <c r="CO1818" s="995" t="s">
        <v>14</v>
      </c>
      <c r="CP1818" s="995" t="s">
        <v>3118</v>
      </c>
      <c r="CQ1818" s="995" t="s">
        <v>6280</v>
      </c>
      <c r="CR1818" s="995" t="s">
        <v>6280</v>
      </c>
      <c r="CS1818" s="995" t="s">
        <v>5567</v>
      </c>
      <c r="CT1818" s="995" t="s">
        <v>6241</v>
      </c>
      <c r="CU1818" s="995" t="s">
        <v>5569</v>
      </c>
      <c r="CV1818" s="999" t="s">
        <v>5570</v>
      </c>
    </row>
    <row r="1819" spans="91:100">
      <c r="CM1819" s="996"/>
      <c r="CN1819" s="995" t="s">
        <v>6281</v>
      </c>
      <c r="CO1819" s="995" t="s">
        <v>14</v>
      </c>
      <c r="CP1819" s="995" t="s">
        <v>3118</v>
      </c>
      <c r="CQ1819" s="995" t="s">
        <v>2422</v>
      </c>
      <c r="CR1819" s="995" t="s">
        <v>2422</v>
      </c>
      <c r="CS1819" s="995" t="s">
        <v>2653</v>
      </c>
      <c r="CT1819" s="995" t="s">
        <v>3521</v>
      </c>
      <c r="CU1819" s="995" t="s">
        <v>2655</v>
      </c>
      <c r="CV1819" s="999" t="s">
        <v>2656</v>
      </c>
    </row>
    <row r="1820" spans="91:100">
      <c r="CM1820" s="996"/>
      <c r="CN1820" s="995" t="s">
        <v>6282</v>
      </c>
      <c r="CO1820" s="995" t="s">
        <v>14</v>
      </c>
      <c r="CP1820" s="995" t="s">
        <v>3118</v>
      </c>
      <c r="CQ1820" s="995" t="s">
        <v>6283</v>
      </c>
      <c r="CR1820" s="995" t="s">
        <v>6284</v>
      </c>
      <c r="CS1820" s="995" t="s">
        <v>5567</v>
      </c>
      <c r="CT1820" s="995" t="s">
        <v>6241</v>
      </c>
      <c r="CU1820" s="995" t="s">
        <v>5569</v>
      </c>
      <c r="CV1820" s="999" t="s">
        <v>5570</v>
      </c>
    </row>
    <row r="1821" spans="91:100">
      <c r="CM1821" s="996"/>
      <c r="CN1821" s="995" t="s">
        <v>6285</v>
      </c>
      <c r="CO1821" s="995" t="s">
        <v>14</v>
      </c>
      <c r="CP1821" s="995" t="s">
        <v>3118</v>
      </c>
      <c r="CQ1821" s="995" t="s">
        <v>2242</v>
      </c>
      <c r="CR1821" s="995" t="s">
        <v>2242</v>
      </c>
      <c r="CS1821" s="995" t="s">
        <v>5567</v>
      </c>
      <c r="CT1821" s="995" t="s">
        <v>6241</v>
      </c>
      <c r="CU1821" s="995" t="s">
        <v>5569</v>
      </c>
      <c r="CV1821" s="999" t="s">
        <v>5570</v>
      </c>
    </row>
    <row r="1822" spans="91:100">
      <c r="CM1822" s="996"/>
      <c r="CN1822" s="995" t="s">
        <v>6286</v>
      </c>
      <c r="CO1822" s="995" t="s">
        <v>14</v>
      </c>
      <c r="CP1822" s="995" t="s">
        <v>3118</v>
      </c>
      <c r="CQ1822" s="995" t="s">
        <v>2425</v>
      </c>
      <c r="CR1822" s="995" t="s">
        <v>2425</v>
      </c>
      <c r="CS1822" s="995" t="s">
        <v>5567</v>
      </c>
      <c r="CT1822" s="995" t="s">
        <v>6241</v>
      </c>
      <c r="CU1822" s="995" t="s">
        <v>5569</v>
      </c>
      <c r="CV1822" s="999" t="s">
        <v>5570</v>
      </c>
    </row>
    <row r="1823" spans="91:100">
      <c r="CM1823" s="996"/>
      <c r="CN1823" s="995" t="s">
        <v>6287</v>
      </c>
      <c r="CO1823" s="995" t="s">
        <v>14</v>
      </c>
      <c r="CP1823" s="995" t="s">
        <v>3118</v>
      </c>
      <c r="CQ1823" s="995" t="s">
        <v>6288</v>
      </c>
      <c r="CR1823" s="995" t="s">
        <v>2254</v>
      </c>
      <c r="CS1823" s="995" t="s">
        <v>5567</v>
      </c>
      <c r="CT1823" s="995" t="s">
        <v>6241</v>
      </c>
      <c r="CU1823" s="995" t="s">
        <v>5569</v>
      </c>
      <c r="CV1823" s="999" t="s">
        <v>5570</v>
      </c>
    </row>
    <row r="1824" spans="91:100">
      <c r="CM1824" s="996"/>
      <c r="CN1824" s="995" t="s">
        <v>6289</v>
      </c>
      <c r="CO1824" s="995" t="s">
        <v>14</v>
      </c>
      <c r="CP1824" s="995" t="s">
        <v>3118</v>
      </c>
      <c r="CQ1824" s="995" t="s">
        <v>6290</v>
      </c>
      <c r="CR1824" s="995" t="s">
        <v>6290</v>
      </c>
      <c r="CS1824" s="995" t="s">
        <v>5567</v>
      </c>
      <c r="CT1824" s="995" t="s">
        <v>6241</v>
      </c>
      <c r="CU1824" s="995" t="s">
        <v>5569</v>
      </c>
      <c r="CV1824" s="999" t="s">
        <v>5570</v>
      </c>
    </row>
    <row r="1825" spans="91:100">
      <c r="CM1825" s="996"/>
      <c r="CN1825" s="995" t="s">
        <v>6291</v>
      </c>
      <c r="CO1825" s="995" t="s">
        <v>14</v>
      </c>
      <c r="CP1825" s="995" t="s">
        <v>3118</v>
      </c>
      <c r="CQ1825" s="995" t="s">
        <v>6292</v>
      </c>
      <c r="CR1825" s="995" t="s">
        <v>6292</v>
      </c>
      <c r="CS1825" s="995" t="s">
        <v>5567</v>
      </c>
      <c r="CT1825" s="995" t="s">
        <v>6241</v>
      </c>
      <c r="CU1825" s="995" t="s">
        <v>5569</v>
      </c>
      <c r="CV1825" s="999" t="s">
        <v>5570</v>
      </c>
    </row>
    <row r="1826" spans="91:100">
      <c r="CM1826" s="996"/>
      <c r="CN1826" s="995" t="s">
        <v>6293</v>
      </c>
      <c r="CO1826" s="995" t="s">
        <v>14</v>
      </c>
      <c r="CP1826" s="995" t="s">
        <v>3118</v>
      </c>
      <c r="CQ1826" s="995" t="s">
        <v>5814</v>
      </c>
      <c r="CR1826" s="995" t="s">
        <v>5814</v>
      </c>
      <c r="CS1826" s="995" t="s">
        <v>5567</v>
      </c>
      <c r="CT1826" s="995" t="s">
        <v>6241</v>
      </c>
      <c r="CU1826" s="995" t="s">
        <v>5569</v>
      </c>
      <c r="CV1826" s="999" t="s">
        <v>5570</v>
      </c>
    </row>
    <row r="1827" spans="91:100">
      <c r="CM1827" s="996"/>
      <c r="CN1827" s="995" t="s">
        <v>6294</v>
      </c>
      <c r="CO1827" s="995" t="s">
        <v>14</v>
      </c>
      <c r="CP1827" s="995" t="s">
        <v>3118</v>
      </c>
      <c r="CQ1827" s="995" t="s">
        <v>2433</v>
      </c>
      <c r="CR1827" s="995" t="s">
        <v>2433</v>
      </c>
      <c r="CS1827" s="995" t="s">
        <v>2653</v>
      </c>
      <c r="CT1827" s="995" t="s">
        <v>3521</v>
      </c>
      <c r="CU1827" s="995" t="s">
        <v>2655</v>
      </c>
      <c r="CV1827" s="999" t="s">
        <v>2656</v>
      </c>
    </row>
    <row r="1828" spans="91:100">
      <c r="CM1828" s="996"/>
      <c r="CN1828" s="995" t="s">
        <v>6295</v>
      </c>
      <c r="CO1828" s="995" t="s">
        <v>14</v>
      </c>
      <c r="CP1828" s="995" t="s">
        <v>3118</v>
      </c>
      <c r="CQ1828" s="995" t="s">
        <v>6296</v>
      </c>
      <c r="CR1828" s="995" t="s">
        <v>6296</v>
      </c>
      <c r="CS1828" s="995" t="s">
        <v>5567</v>
      </c>
      <c r="CT1828" s="995" t="s">
        <v>6241</v>
      </c>
      <c r="CU1828" s="995" t="s">
        <v>5569</v>
      </c>
      <c r="CV1828" s="999" t="s">
        <v>5570</v>
      </c>
    </row>
    <row r="1829" spans="91:100">
      <c r="CM1829" s="996"/>
      <c r="CN1829" s="995" t="s">
        <v>6297</v>
      </c>
      <c r="CO1829" s="995" t="s">
        <v>14</v>
      </c>
      <c r="CP1829" s="995" t="s">
        <v>3118</v>
      </c>
      <c r="CQ1829" s="995" t="s">
        <v>6298</v>
      </c>
      <c r="CR1829" s="995" t="s">
        <v>6298</v>
      </c>
      <c r="CS1829" s="995" t="s">
        <v>5567</v>
      </c>
      <c r="CT1829" s="995" t="s">
        <v>6241</v>
      </c>
      <c r="CU1829" s="995" t="s">
        <v>5569</v>
      </c>
      <c r="CV1829" s="999" t="s">
        <v>5570</v>
      </c>
    </row>
    <row r="1830" spans="91:100">
      <c r="CM1830" s="996"/>
      <c r="CN1830" s="995" t="s">
        <v>6299</v>
      </c>
      <c r="CO1830" s="995" t="s">
        <v>14</v>
      </c>
      <c r="CP1830" s="995" t="s">
        <v>3118</v>
      </c>
      <c r="CQ1830" s="995" t="s">
        <v>6300</v>
      </c>
      <c r="CR1830" s="995" t="s">
        <v>6300</v>
      </c>
      <c r="CS1830" s="995" t="s">
        <v>2653</v>
      </c>
      <c r="CT1830" s="995" t="s">
        <v>3521</v>
      </c>
      <c r="CU1830" s="995" t="s">
        <v>2655</v>
      </c>
      <c r="CV1830" s="999" t="s">
        <v>2656</v>
      </c>
    </row>
    <row r="1831" spans="91:100">
      <c r="CM1831" s="996"/>
      <c r="CN1831" s="995" t="s">
        <v>6301</v>
      </c>
      <c r="CO1831" s="995" t="s">
        <v>14</v>
      </c>
      <c r="CP1831" s="995" t="s">
        <v>3118</v>
      </c>
      <c r="CQ1831" s="995" t="s">
        <v>6302</v>
      </c>
      <c r="CR1831" s="995" t="s">
        <v>6302</v>
      </c>
      <c r="CS1831" s="995" t="s">
        <v>5567</v>
      </c>
      <c r="CT1831" s="995" t="s">
        <v>6241</v>
      </c>
      <c r="CU1831" s="995" t="s">
        <v>5569</v>
      </c>
      <c r="CV1831" s="999" t="s">
        <v>5570</v>
      </c>
    </row>
    <row r="1832" spans="91:100">
      <c r="CM1832" s="996"/>
      <c r="CN1832" s="995" t="s">
        <v>6303</v>
      </c>
      <c r="CO1832" s="995" t="s">
        <v>14</v>
      </c>
      <c r="CP1832" s="995" t="s">
        <v>3118</v>
      </c>
      <c r="CQ1832" s="995" t="s">
        <v>6304</v>
      </c>
      <c r="CR1832" s="995" t="s">
        <v>6304</v>
      </c>
      <c r="CS1832" s="995" t="s">
        <v>5567</v>
      </c>
      <c r="CT1832" s="995" t="s">
        <v>6241</v>
      </c>
      <c r="CU1832" s="995" t="s">
        <v>5569</v>
      </c>
      <c r="CV1832" s="999" t="s">
        <v>5570</v>
      </c>
    </row>
    <row r="1833" spans="91:100">
      <c r="CM1833" s="996"/>
      <c r="CN1833" s="995" t="s">
        <v>6305</v>
      </c>
      <c r="CO1833" s="995" t="s">
        <v>14</v>
      </c>
      <c r="CP1833" s="995" t="s">
        <v>3118</v>
      </c>
      <c r="CQ1833" s="995" t="s">
        <v>6306</v>
      </c>
      <c r="CR1833" s="995" t="s">
        <v>6306</v>
      </c>
      <c r="CS1833" s="995" t="s">
        <v>2653</v>
      </c>
      <c r="CT1833" s="995" t="s">
        <v>3521</v>
      </c>
      <c r="CU1833" s="995" t="s">
        <v>2655</v>
      </c>
      <c r="CV1833" s="999" t="s">
        <v>2656</v>
      </c>
    </row>
    <row r="1834" spans="91:100">
      <c r="CM1834" s="996"/>
      <c r="CN1834" s="995" t="s">
        <v>6307</v>
      </c>
      <c r="CO1834" s="995" t="s">
        <v>14</v>
      </c>
      <c r="CP1834" s="995" t="s">
        <v>3118</v>
      </c>
      <c r="CQ1834" s="995" t="s">
        <v>6308</v>
      </c>
      <c r="CR1834" s="995" t="s">
        <v>6309</v>
      </c>
      <c r="CS1834" s="995" t="s">
        <v>5567</v>
      </c>
      <c r="CT1834" s="995" t="s">
        <v>6241</v>
      </c>
      <c r="CU1834" s="995" t="s">
        <v>5569</v>
      </c>
      <c r="CV1834" s="999" t="s">
        <v>5570</v>
      </c>
    </row>
    <row r="1835" spans="91:100">
      <c r="CM1835" s="996"/>
      <c r="CN1835" s="995" t="s">
        <v>6310</v>
      </c>
      <c r="CO1835" s="995" t="s">
        <v>14</v>
      </c>
      <c r="CP1835" s="995" t="s">
        <v>3118</v>
      </c>
      <c r="CQ1835" s="995" t="s">
        <v>5553</v>
      </c>
      <c r="CR1835" s="995" t="s">
        <v>5553</v>
      </c>
      <c r="CS1835" s="995" t="s">
        <v>2653</v>
      </c>
      <c r="CT1835" s="995" t="s">
        <v>3521</v>
      </c>
      <c r="CU1835" s="995" t="s">
        <v>2655</v>
      </c>
      <c r="CV1835" s="999" t="s">
        <v>2656</v>
      </c>
    </row>
    <row r="1836" spans="91:100">
      <c r="CM1836" s="996"/>
      <c r="CN1836" s="995" t="s">
        <v>6311</v>
      </c>
      <c r="CO1836" s="995" t="s">
        <v>14</v>
      </c>
      <c r="CP1836" s="995" t="s">
        <v>3118</v>
      </c>
      <c r="CQ1836" s="995" t="s">
        <v>2457</v>
      </c>
      <c r="CR1836" s="995" t="s">
        <v>2457</v>
      </c>
      <c r="CS1836" s="995" t="s">
        <v>2653</v>
      </c>
      <c r="CT1836" s="995" t="s">
        <v>3521</v>
      </c>
      <c r="CU1836" s="995" t="s">
        <v>2655</v>
      </c>
      <c r="CV1836" s="999" t="s">
        <v>2656</v>
      </c>
    </row>
    <row r="1837" spans="91:100">
      <c r="CM1837" s="996"/>
      <c r="CN1837" s="995" t="s">
        <v>6312</v>
      </c>
      <c r="CO1837" s="995" t="s">
        <v>14</v>
      </c>
      <c r="CP1837" s="995" t="s">
        <v>3118</v>
      </c>
      <c r="CQ1837" s="995" t="s">
        <v>2458</v>
      </c>
      <c r="CR1837" s="995" t="s">
        <v>2458</v>
      </c>
      <c r="CS1837" s="995" t="s">
        <v>5567</v>
      </c>
      <c r="CT1837" s="995" t="s">
        <v>6241</v>
      </c>
      <c r="CU1837" s="995" t="s">
        <v>5569</v>
      </c>
      <c r="CV1837" s="999" t="s">
        <v>5570</v>
      </c>
    </row>
    <row r="1838" spans="91:100">
      <c r="CM1838" s="996"/>
      <c r="CN1838" s="995" t="s">
        <v>6313</v>
      </c>
      <c r="CO1838" s="995" t="s">
        <v>14</v>
      </c>
      <c r="CP1838" s="995" t="s">
        <v>3118</v>
      </c>
      <c r="CQ1838" s="995" t="s">
        <v>6314</v>
      </c>
      <c r="CR1838" s="995" t="s">
        <v>6314</v>
      </c>
      <c r="CS1838" s="995" t="s">
        <v>5567</v>
      </c>
      <c r="CT1838" s="995" t="s">
        <v>6241</v>
      </c>
      <c r="CU1838" s="995" t="s">
        <v>5569</v>
      </c>
      <c r="CV1838" s="999" t="s">
        <v>5570</v>
      </c>
    </row>
    <row r="1839" spans="91:100">
      <c r="CM1839" s="996"/>
      <c r="CN1839" s="995" t="s">
        <v>6315</v>
      </c>
      <c r="CO1839" s="995" t="s">
        <v>14</v>
      </c>
      <c r="CP1839" s="995" t="s">
        <v>3118</v>
      </c>
      <c r="CQ1839" s="995" t="s">
        <v>6316</v>
      </c>
      <c r="CR1839" s="995" t="s">
        <v>6316</v>
      </c>
      <c r="CS1839" s="995" t="s">
        <v>2653</v>
      </c>
      <c r="CT1839" s="995" t="s">
        <v>3521</v>
      </c>
      <c r="CU1839" s="995" t="s">
        <v>2655</v>
      </c>
      <c r="CV1839" s="999" t="s">
        <v>2656</v>
      </c>
    </row>
    <row r="1840" spans="91:100">
      <c r="CM1840" s="996"/>
      <c r="CN1840" s="995" t="s">
        <v>6317</v>
      </c>
      <c r="CO1840" s="995" t="s">
        <v>14</v>
      </c>
      <c r="CP1840" s="995" t="s">
        <v>3118</v>
      </c>
      <c r="CQ1840" s="995" t="s">
        <v>2469</v>
      </c>
      <c r="CR1840" s="995" t="s">
        <v>2469</v>
      </c>
      <c r="CS1840" s="995" t="s">
        <v>2653</v>
      </c>
      <c r="CT1840" s="995" t="s">
        <v>3521</v>
      </c>
      <c r="CU1840" s="995" t="s">
        <v>2655</v>
      </c>
      <c r="CV1840" s="999" t="s">
        <v>2656</v>
      </c>
    </row>
    <row r="1841" spans="91:100">
      <c r="CM1841" s="996"/>
      <c r="CN1841" s="995" t="s">
        <v>6318</v>
      </c>
      <c r="CO1841" s="995" t="s">
        <v>14</v>
      </c>
      <c r="CP1841" s="995" t="s">
        <v>3118</v>
      </c>
      <c r="CQ1841" s="995" t="s">
        <v>6319</v>
      </c>
      <c r="CR1841" s="995" t="s">
        <v>2306</v>
      </c>
      <c r="CS1841" s="995" t="s">
        <v>5567</v>
      </c>
      <c r="CT1841" s="995" t="s">
        <v>6241</v>
      </c>
      <c r="CU1841" s="995" t="s">
        <v>5569</v>
      </c>
      <c r="CV1841" s="999" t="s">
        <v>5570</v>
      </c>
    </row>
    <row r="1842" spans="91:100">
      <c r="CM1842" s="996"/>
      <c r="CN1842" s="995" t="s">
        <v>6320</v>
      </c>
      <c r="CO1842" s="995" t="s">
        <v>14</v>
      </c>
      <c r="CP1842" s="995" t="s">
        <v>3118</v>
      </c>
      <c r="CQ1842" s="995" t="s">
        <v>6321</v>
      </c>
      <c r="CR1842" s="995" t="s">
        <v>6321</v>
      </c>
      <c r="CS1842" s="995" t="s">
        <v>2724</v>
      </c>
      <c r="CT1842" s="995" t="s">
        <v>3125</v>
      </c>
      <c r="CU1842" s="995" t="s">
        <v>2655</v>
      </c>
      <c r="CV1842" s="999" t="s">
        <v>2726</v>
      </c>
    </row>
    <row r="1843" spans="91:100">
      <c r="CM1843" s="996"/>
      <c r="CN1843" s="995" t="s">
        <v>6322</v>
      </c>
      <c r="CO1843" s="995" t="s">
        <v>14</v>
      </c>
      <c r="CP1843" s="995" t="s">
        <v>3118</v>
      </c>
      <c r="CQ1843" s="995" t="s">
        <v>6323</v>
      </c>
      <c r="CR1843" s="995" t="s">
        <v>6324</v>
      </c>
      <c r="CS1843" s="995" t="s">
        <v>2653</v>
      </c>
      <c r="CT1843" s="995" t="s">
        <v>3521</v>
      </c>
      <c r="CU1843" s="995" t="s">
        <v>2655</v>
      </c>
      <c r="CV1843" s="999" t="s">
        <v>2656</v>
      </c>
    </row>
    <row r="1844" spans="91:100">
      <c r="CM1844" s="996"/>
      <c r="CN1844" s="995" t="s">
        <v>6325</v>
      </c>
      <c r="CO1844" s="995" t="s">
        <v>14</v>
      </c>
      <c r="CP1844" s="995" t="s">
        <v>3118</v>
      </c>
      <c r="CQ1844" s="995" t="s">
        <v>6326</v>
      </c>
      <c r="CR1844" s="995" t="s">
        <v>6326</v>
      </c>
      <c r="CS1844" s="995" t="s">
        <v>5567</v>
      </c>
      <c r="CT1844" s="995" t="s">
        <v>6241</v>
      </c>
      <c r="CU1844" s="995" t="s">
        <v>5569</v>
      </c>
      <c r="CV1844" s="999" t="s">
        <v>5570</v>
      </c>
    </row>
    <row r="1845" spans="91:100">
      <c r="CM1845" s="996"/>
      <c r="CN1845" s="995" t="s">
        <v>6327</v>
      </c>
      <c r="CO1845" s="995" t="s">
        <v>14</v>
      </c>
      <c r="CP1845" s="995" t="s">
        <v>3118</v>
      </c>
      <c r="CQ1845" s="995" t="s">
        <v>6328</v>
      </c>
      <c r="CR1845" s="995" t="s">
        <v>6328</v>
      </c>
      <c r="CS1845" s="995" t="s">
        <v>5567</v>
      </c>
      <c r="CT1845" s="995" t="s">
        <v>6241</v>
      </c>
      <c r="CU1845" s="995" t="s">
        <v>5569</v>
      </c>
      <c r="CV1845" s="999" t="s">
        <v>5570</v>
      </c>
    </row>
    <row r="1846" spans="91:100">
      <c r="CM1846" s="996"/>
      <c r="CN1846" s="995" t="s">
        <v>6329</v>
      </c>
      <c r="CO1846" s="995" t="s">
        <v>14</v>
      </c>
      <c r="CP1846" s="995" t="s">
        <v>3118</v>
      </c>
      <c r="CQ1846" s="995" t="s">
        <v>6330</v>
      </c>
      <c r="CR1846" s="995" t="s">
        <v>6331</v>
      </c>
      <c r="CS1846" s="995" t="s">
        <v>2653</v>
      </c>
      <c r="CT1846" s="995" t="s">
        <v>3521</v>
      </c>
      <c r="CU1846" s="995" t="s">
        <v>2655</v>
      </c>
      <c r="CV1846" s="999" t="s">
        <v>2656</v>
      </c>
    </row>
    <row r="1847" spans="91:100">
      <c r="CM1847" s="996"/>
      <c r="CN1847" s="995" t="s">
        <v>6332</v>
      </c>
      <c r="CO1847" s="995" t="s">
        <v>14</v>
      </c>
      <c r="CP1847" s="995" t="s">
        <v>3118</v>
      </c>
      <c r="CQ1847" s="995" t="s">
        <v>6333</v>
      </c>
      <c r="CR1847" s="995" t="s">
        <v>6334</v>
      </c>
      <c r="CS1847" s="995" t="s">
        <v>2653</v>
      </c>
      <c r="CT1847" s="995" t="s">
        <v>3521</v>
      </c>
      <c r="CU1847" s="995" t="s">
        <v>2655</v>
      </c>
      <c r="CV1847" s="999" t="s">
        <v>2656</v>
      </c>
    </row>
    <row r="1848" spans="91:100">
      <c r="CM1848" s="996"/>
      <c r="CN1848" s="995" t="s">
        <v>6335</v>
      </c>
      <c r="CO1848" s="995" t="s">
        <v>14</v>
      </c>
      <c r="CP1848" s="995" t="s">
        <v>3118</v>
      </c>
      <c r="CQ1848" s="995" t="s">
        <v>6336</v>
      </c>
      <c r="CR1848" s="995" t="s">
        <v>6337</v>
      </c>
      <c r="CS1848" s="995" t="s">
        <v>5567</v>
      </c>
      <c r="CT1848" s="995" t="s">
        <v>6241</v>
      </c>
      <c r="CU1848" s="995" t="s">
        <v>5569</v>
      </c>
      <c r="CV1848" s="999" t="s">
        <v>5570</v>
      </c>
    </row>
    <row r="1849" spans="91:100">
      <c r="CM1849" s="996"/>
      <c r="CN1849" s="995" t="s">
        <v>6338</v>
      </c>
      <c r="CO1849" s="995" t="s">
        <v>14</v>
      </c>
      <c r="CP1849" s="995" t="s">
        <v>3118</v>
      </c>
      <c r="CQ1849" s="995" t="s">
        <v>2322</v>
      </c>
      <c r="CR1849" s="995" t="s">
        <v>2322</v>
      </c>
      <c r="CS1849" s="995" t="s">
        <v>2653</v>
      </c>
      <c r="CT1849" s="995" t="s">
        <v>3521</v>
      </c>
      <c r="CU1849" s="995" t="s">
        <v>2655</v>
      </c>
      <c r="CV1849" s="999" t="s">
        <v>2656</v>
      </c>
    </row>
    <row r="1850" spans="91:100">
      <c r="CM1850" s="996"/>
      <c r="CN1850" s="995" t="s">
        <v>6339</v>
      </c>
      <c r="CO1850" s="995" t="s">
        <v>14</v>
      </c>
      <c r="CP1850" s="995" t="s">
        <v>3118</v>
      </c>
      <c r="CQ1850" s="995" t="s">
        <v>2324</v>
      </c>
      <c r="CR1850" s="995" t="s">
        <v>2324</v>
      </c>
      <c r="CS1850" s="995" t="s">
        <v>5567</v>
      </c>
      <c r="CT1850" s="995" t="s">
        <v>6241</v>
      </c>
      <c r="CU1850" s="995" t="s">
        <v>5569</v>
      </c>
      <c r="CV1850" s="999" t="s">
        <v>5570</v>
      </c>
    </row>
    <row r="1851" spans="91:100">
      <c r="CM1851" s="996"/>
      <c r="CN1851" s="995" t="s">
        <v>6340</v>
      </c>
      <c r="CO1851" s="995" t="s">
        <v>14</v>
      </c>
      <c r="CP1851" s="995" t="s">
        <v>3118</v>
      </c>
      <c r="CQ1851" s="995" t="s">
        <v>6341</v>
      </c>
      <c r="CR1851" s="995" t="s">
        <v>6341</v>
      </c>
      <c r="CS1851" s="995" t="s">
        <v>5567</v>
      </c>
      <c r="CT1851" s="995" t="s">
        <v>6241</v>
      </c>
      <c r="CU1851" s="995" t="s">
        <v>5569</v>
      </c>
      <c r="CV1851" s="999" t="s">
        <v>5570</v>
      </c>
    </row>
    <row r="1852" spans="91:100">
      <c r="CM1852" s="996"/>
      <c r="CN1852" s="995" t="s">
        <v>6342</v>
      </c>
      <c r="CO1852" s="995" t="s">
        <v>14</v>
      </c>
      <c r="CP1852" s="995" t="s">
        <v>3118</v>
      </c>
      <c r="CQ1852" s="995" t="s">
        <v>6343</v>
      </c>
      <c r="CR1852" s="995" t="s">
        <v>6344</v>
      </c>
      <c r="CS1852" s="995" t="s">
        <v>5567</v>
      </c>
      <c r="CT1852" s="995" t="s">
        <v>6241</v>
      </c>
      <c r="CU1852" s="995" t="s">
        <v>5569</v>
      </c>
      <c r="CV1852" s="999" t="s">
        <v>5570</v>
      </c>
    </row>
    <row r="1853" spans="91:100">
      <c r="CM1853" s="996"/>
      <c r="CN1853" s="995" t="s">
        <v>6345</v>
      </c>
      <c r="CO1853" s="995" t="s">
        <v>14</v>
      </c>
      <c r="CP1853" s="995" t="s">
        <v>3118</v>
      </c>
      <c r="CQ1853" s="995" t="s">
        <v>2332</v>
      </c>
      <c r="CR1853" s="995" t="s">
        <v>2332</v>
      </c>
      <c r="CS1853" s="995" t="s">
        <v>5567</v>
      </c>
      <c r="CT1853" s="995" t="s">
        <v>6241</v>
      </c>
      <c r="CU1853" s="995" t="s">
        <v>5569</v>
      </c>
      <c r="CV1853" s="999" t="s">
        <v>5570</v>
      </c>
    </row>
    <row r="1854" spans="91:100">
      <c r="CM1854" s="996"/>
      <c r="CN1854" s="995" t="s">
        <v>6346</v>
      </c>
      <c r="CO1854" s="995" t="s">
        <v>14</v>
      </c>
      <c r="CP1854" s="995" t="s">
        <v>3118</v>
      </c>
      <c r="CQ1854" s="995" t="s">
        <v>3141</v>
      </c>
      <c r="CR1854" s="995" t="s">
        <v>3142</v>
      </c>
      <c r="CS1854" s="995" t="s">
        <v>2724</v>
      </c>
      <c r="CT1854" s="995" t="s">
        <v>3125</v>
      </c>
      <c r="CU1854" s="995" t="s">
        <v>2655</v>
      </c>
      <c r="CV1854" s="999" t="s">
        <v>2726</v>
      </c>
    </row>
    <row r="1855" spans="91:100">
      <c r="CM1855" s="996"/>
      <c r="CN1855" s="995" t="s">
        <v>6347</v>
      </c>
      <c r="CO1855" s="995" t="s">
        <v>14</v>
      </c>
      <c r="CP1855" s="995" t="s">
        <v>3118</v>
      </c>
      <c r="CQ1855" s="995" t="s">
        <v>6348</v>
      </c>
      <c r="CR1855" s="995" t="s">
        <v>6348</v>
      </c>
      <c r="CS1855" s="995" t="s">
        <v>2653</v>
      </c>
      <c r="CT1855" s="995" t="s">
        <v>3521</v>
      </c>
      <c r="CU1855" s="995" t="s">
        <v>2655</v>
      </c>
      <c r="CV1855" s="999" t="s">
        <v>2656</v>
      </c>
    </row>
    <row r="1856" spans="91:100">
      <c r="CM1856" s="996"/>
      <c r="CN1856" s="995" t="s">
        <v>6349</v>
      </c>
      <c r="CO1856" s="995" t="s">
        <v>14</v>
      </c>
      <c r="CP1856" s="995" t="s">
        <v>3118</v>
      </c>
      <c r="CQ1856" s="995" t="s">
        <v>2340</v>
      </c>
      <c r="CR1856" s="995" t="s">
        <v>2340</v>
      </c>
      <c r="CS1856" s="995" t="s">
        <v>5567</v>
      </c>
      <c r="CT1856" s="995" t="s">
        <v>6241</v>
      </c>
      <c r="CU1856" s="995" t="s">
        <v>5569</v>
      </c>
      <c r="CV1856" s="999" t="s">
        <v>5570</v>
      </c>
    </row>
    <row r="1857" spans="91:100">
      <c r="CM1857" s="996"/>
      <c r="CN1857" s="995" t="s">
        <v>6350</v>
      </c>
      <c r="CO1857" s="995" t="s">
        <v>14</v>
      </c>
      <c r="CP1857" s="995" t="s">
        <v>3118</v>
      </c>
      <c r="CQ1857" s="995" t="s">
        <v>6351</v>
      </c>
      <c r="CR1857" s="995" t="s">
        <v>6351</v>
      </c>
      <c r="CS1857" s="995" t="s">
        <v>2724</v>
      </c>
      <c r="CT1857" s="995" t="s">
        <v>3125</v>
      </c>
      <c r="CU1857" s="995" t="s">
        <v>2655</v>
      </c>
      <c r="CV1857" s="999" t="s">
        <v>2726</v>
      </c>
    </row>
    <row r="1858" spans="91:100">
      <c r="CM1858" s="996"/>
      <c r="CN1858" s="995" t="s">
        <v>6352</v>
      </c>
      <c r="CO1858" s="995" t="s">
        <v>14</v>
      </c>
      <c r="CP1858" s="995" t="s">
        <v>3118</v>
      </c>
      <c r="CQ1858" s="995" t="s">
        <v>6353</v>
      </c>
      <c r="CR1858" s="995" t="s">
        <v>2341</v>
      </c>
      <c r="CS1858" s="995" t="s">
        <v>5567</v>
      </c>
      <c r="CT1858" s="995" t="s">
        <v>6241</v>
      </c>
      <c r="CU1858" s="995" t="s">
        <v>5569</v>
      </c>
      <c r="CV1858" s="999" t="s">
        <v>5570</v>
      </c>
    </row>
    <row r="1859" spans="91:100">
      <c r="CM1859" s="996"/>
      <c r="CN1859" s="995" t="s">
        <v>6354</v>
      </c>
      <c r="CO1859" s="995" t="s">
        <v>14</v>
      </c>
      <c r="CP1859" s="995" t="s">
        <v>3118</v>
      </c>
      <c r="CQ1859" s="995" t="s">
        <v>3151</v>
      </c>
      <c r="CR1859" s="995" t="s">
        <v>3151</v>
      </c>
      <c r="CS1859" s="995" t="s">
        <v>2653</v>
      </c>
      <c r="CT1859" s="995" t="s">
        <v>3521</v>
      </c>
      <c r="CU1859" s="995" t="s">
        <v>2655</v>
      </c>
      <c r="CV1859" s="999" t="s">
        <v>2656</v>
      </c>
    </row>
    <row r="1860" spans="91:100">
      <c r="CM1860" s="996"/>
      <c r="CN1860" s="995" t="s">
        <v>6355</v>
      </c>
      <c r="CO1860" s="995" t="s">
        <v>14</v>
      </c>
      <c r="CP1860" s="995" t="s">
        <v>3118</v>
      </c>
      <c r="CQ1860" s="995" t="s">
        <v>2343</v>
      </c>
      <c r="CR1860" s="995" t="s">
        <v>2343</v>
      </c>
      <c r="CS1860" s="995" t="s">
        <v>5567</v>
      </c>
      <c r="CT1860" s="995" t="s">
        <v>6241</v>
      </c>
      <c r="CU1860" s="995" t="s">
        <v>5569</v>
      </c>
      <c r="CV1860" s="999" t="s">
        <v>5570</v>
      </c>
    </row>
    <row r="1861" spans="91:100">
      <c r="CM1861" s="996"/>
      <c r="CN1861" s="995" t="s">
        <v>6356</v>
      </c>
      <c r="CO1861" s="995" t="s">
        <v>14</v>
      </c>
      <c r="CP1861" s="995" t="s">
        <v>3118</v>
      </c>
      <c r="CQ1861" s="995" t="s">
        <v>6357</v>
      </c>
      <c r="CR1861" s="995" t="s">
        <v>6357</v>
      </c>
      <c r="CS1861" s="995" t="s">
        <v>5567</v>
      </c>
      <c r="CT1861" s="995" t="s">
        <v>6241</v>
      </c>
      <c r="CU1861" s="995" t="s">
        <v>5569</v>
      </c>
      <c r="CV1861" s="999" t="s">
        <v>5570</v>
      </c>
    </row>
    <row r="1862" spans="91:100">
      <c r="CM1862" s="996"/>
      <c r="CN1862" s="995" t="s">
        <v>6358</v>
      </c>
      <c r="CO1862" s="995" t="s">
        <v>14</v>
      </c>
      <c r="CP1862" s="995" t="s">
        <v>3118</v>
      </c>
      <c r="CQ1862" s="995" t="s">
        <v>6359</v>
      </c>
      <c r="CR1862" s="995" t="s">
        <v>6359</v>
      </c>
      <c r="CS1862" s="995" t="s">
        <v>5567</v>
      </c>
      <c r="CT1862" s="995" t="s">
        <v>6241</v>
      </c>
      <c r="CU1862" s="995" t="s">
        <v>5569</v>
      </c>
      <c r="CV1862" s="999" t="s">
        <v>5570</v>
      </c>
    </row>
    <row r="1863" spans="91:100">
      <c r="CM1863" s="996"/>
      <c r="CN1863" s="995" t="s">
        <v>6360</v>
      </c>
      <c r="CO1863" s="995" t="s">
        <v>14</v>
      </c>
      <c r="CP1863" s="995" t="s">
        <v>3118</v>
      </c>
      <c r="CQ1863" s="995" t="s">
        <v>3559</v>
      </c>
      <c r="CR1863" s="995" t="s">
        <v>3559</v>
      </c>
      <c r="CS1863" s="995" t="s">
        <v>2653</v>
      </c>
      <c r="CT1863" s="995" t="s">
        <v>3521</v>
      </c>
      <c r="CU1863" s="995" t="s">
        <v>2655</v>
      </c>
      <c r="CV1863" s="999" t="s">
        <v>2656</v>
      </c>
    </row>
    <row r="1864" spans="91:100">
      <c r="CM1864" s="996"/>
      <c r="CN1864" s="995" t="s">
        <v>6361</v>
      </c>
      <c r="CO1864" s="995" t="s">
        <v>14</v>
      </c>
      <c r="CP1864" s="995" t="s">
        <v>3118</v>
      </c>
      <c r="CQ1864" s="995" t="s">
        <v>6362</v>
      </c>
      <c r="CR1864" s="995" t="s">
        <v>6362</v>
      </c>
      <c r="CS1864" s="995" t="s">
        <v>5567</v>
      </c>
      <c r="CT1864" s="995" t="s">
        <v>6241</v>
      </c>
      <c r="CU1864" s="995" t="s">
        <v>5569</v>
      </c>
      <c r="CV1864" s="999" t="s">
        <v>5570</v>
      </c>
    </row>
    <row r="1865" spans="91:100">
      <c r="CM1865" s="996"/>
      <c r="CN1865" s="995" t="s">
        <v>6363</v>
      </c>
      <c r="CO1865" s="995" t="s">
        <v>14</v>
      </c>
      <c r="CP1865" s="995" t="s">
        <v>3118</v>
      </c>
      <c r="CQ1865" s="995" t="s">
        <v>2493</v>
      </c>
      <c r="CR1865" s="995" t="s">
        <v>2493</v>
      </c>
      <c r="CS1865" s="995" t="s">
        <v>5567</v>
      </c>
      <c r="CT1865" s="995" t="s">
        <v>6241</v>
      </c>
      <c r="CU1865" s="995" t="s">
        <v>5569</v>
      </c>
      <c r="CV1865" s="999" t="s">
        <v>5570</v>
      </c>
    </row>
    <row r="1866" spans="91:100">
      <c r="CM1866" s="996"/>
      <c r="CN1866" s="995" t="s">
        <v>6364</v>
      </c>
      <c r="CO1866" s="995" t="s">
        <v>14</v>
      </c>
      <c r="CP1866" s="995" t="s">
        <v>3118</v>
      </c>
      <c r="CQ1866" s="995" t="s">
        <v>2610</v>
      </c>
      <c r="CR1866" s="995" t="s">
        <v>2610</v>
      </c>
      <c r="CS1866" s="995" t="s">
        <v>5567</v>
      </c>
      <c r="CT1866" s="995" t="s">
        <v>6241</v>
      </c>
      <c r="CU1866" s="995" t="s">
        <v>5569</v>
      </c>
      <c r="CV1866" s="999" t="s">
        <v>5570</v>
      </c>
    </row>
    <row r="1867" spans="91:100">
      <c r="CM1867" s="996"/>
      <c r="CN1867" s="995" t="s">
        <v>6365</v>
      </c>
      <c r="CO1867" s="995" t="s">
        <v>14</v>
      </c>
      <c r="CP1867" s="995" t="s">
        <v>3118</v>
      </c>
      <c r="CQ1867" s="995" t="s">
        <v>2366</v>
      </c>
      <c r="CR1867" s="995" t="s">
        <v>2366</v>
      </c>
      <c r="CS1867" s="995" t="s">
        <v>5567</v>
      </c>
      <c r="CT1867" s="995" t="s">
        <v>6241</v>
      </c>
      <c r="CU1867" s="995" t="s">
        <v>5569</v>
      </c>
      <c r="CV1867" s="999" t="s">
        <v>5570</v>
      </c>
    </row>
    <row r="1868" spans="91:100">
      <c r="CM1868" s="996"/>
      <c r="CN1868" s="995" t="s">
        <v>6366</v>
      </c>
      <c r="CO1868" s="995" t="s">
        <v>14</v>
      </c>
      <c r="CP1868" s="995" t="s">
        <v>3118</v>
      </c>
      <c r="CQ1868" s="995" t="s">
        <v>6367</v>
      </c>
      <c r="CR1868" s="995" t="s">
        <v>6367</v>
      </c>
      <c r="CS1868" s="995" t="s">
        <v>5567</v>
      </c>
      <c r="CT1868" s="995" t="s">
        <v>6241</v>
      </c>
      <c r="CU1868" s="995" t="s">
        <v>5569</v>
      </c>
      <c r="CV1868" s="999" t="s">
        <v>5570</v>
      </c>
    </row>
    <row r="1869" spans="91:100">
      <c r="CM1869" s="996"/>
      <c r="CN1869" s="995" t="s">
        <v>6368</v>
      </c>
      <c r="CO1869" s="995" t="s">
        <v>14</v>
      </c>
      <c r="CP1869" s="995" t="s">
        <v>3118</v>
      </c>
      <c r="CQ1869" s="995" t="s">
        <v>6369</v>
      </c>
      <c r="CR1869" s="995" t="s">
        <v>6370</v>
      </c>
      <c r="CS1869" s="995" t="s">
        <v>2653</v>
      </c>
      <c r="CT1869" s="995" t="s">
        <v>3521</v>
      </c>
      <c r="CU1869" s="995" t="s">
        <v>2655</v>
      </c>
      <c r="CV1869" s="999" t="s">
        <v>2656</v>
      </c>
    </row>
    <row r="1870" spans="91:100">
      <c r="CM1870" s="996"/>
      <c r="CN1870" s="995" t="s">
        <v>6371</v>
      </c>
      <c r="CO1870" s="995" t="s">
        <v>14</v>
      </c>
      <c r="CP1870" s="995" t="s">
        <v>3118</v>
      </c>
      <c r="CQ1870" s="995" t="s">
        <v>3037</v>
      </c>
      <c r="CR1870" s="995" t="s">
        <v>3037</v>
      </c>
      <c r="CS1870" s="995" t="s">
        <v>2653</v>
      </c>
      <c r="CT1870" s="995" t="s">
        <v>3521</v>
      </c>
      <c r="CU1870" s="995" t="s">
        <v>2655</v>
      </c>
      <c r="CV1870" s="999" t="s">
        <v>2656</v>
      </c>
    </row>
    <row r="1871" spans="91:100">
      <c r="CM1871" s="996"/>
      <c r="CN1871" s="995" t="s">
        <v>6372</v>
      </c>
      <c r="CO1871" s="995" t="s">
        <v>14</v>
      </c>
      <c r="CP1871" s="995" t="s">
        <v>3118</v>
      </c>
      <c r="CQ1871" s="995" t="s">
        <v>6373</v>
      </c>
      <c r="CR1871" s="995" t="s">
        <v>6373</v>
      </c>
      <c r="CS1871" s="995" t="s">
        <v>2653</v>
      </c>
      <c r="CT1871" s="995" t="s">
        <v>3521</v>
      </c>
      <c r="CU1871" s="995" t="s">
        <v>2655</v>
      </c>
      <c r="CV1871" s="999" t="s">
        <v>2656</v>
      </c>
    </row>
    <row r="1872" spans="91:100">
      <c r="CM1872" s="996"/>
      <c r="CN1872" s="995" t="s">
        <v>6374</v>
      </c>
      <c r="CO1872" s="995" t="s">
        <v>14</v>
      </c>
      <c r="CP1872" s="995" t="s">
        <v>3567</v>
      </c>
      <c r="CQ1872" s="995" t="s">
        <v>3568</v>
      </c>
      <c r="CR1872" s="995" t="s">
        <v>3568</v>
      </c>
      <c r="CS1872" s="995" t="s">
        <v>2724</v>
      </c>
      <c r="CT1872" s="995" t="s">
        <v>3569</v>
      </c>
      <c r="CU1872" s="995" t="s">
        <v>2655</v>
      </c>
      <c r="CV1872" s="999" t="s">
        <v>2726</v>
      </c>
    </row>
    <row r="1873" spans="91:100">
      <c r="CM1873" s="996"/>
      <c r="CN1873" s="995" t="s">
        <v>6375</v>
      </c>
      <c r="CO1873" s="995" t="s">
        <v>14</v>
      </c>
      <c r="CP1873" s="995" t="s">
        <v>3567</v>
      </c>
      <c r="CQ1873" s="995" t="s">
        <v>3571</v>
      </c>
      <c r="CR1873" s="995" t="s">
        <v>3572</v>
      </c>
      <c r="CS1873" s="995" t="s">
        <v>2724</v>
      </c>
      <c r="CT1873" s="995" t="s">
        <v>3569</v>
      </c>
      <c r="CU1873" s="995" t="s">
        <v>2655</v>
      </c>
      <c r="CV1873" s="999" t="s">
        <v>2726</v>
      </c>
    </row>
    <row r="1874" spans="91:100">
      <c r="CM1874" s="996"/>
      <c r="CN1874" s="995" t="s">
        <v>6376</v>
      </c>
      <c r="CO1874" s="995" t="s">
        <v>14</v>
      </c>
      <c r="CP1874" s="995" t="s">
        <v>3567</v>
      </c>
      <c r="CQ1874" s="995" t="s">
        <v>3574</v>
      </c>
      <c r="CR1874" s="995" t="s">
        <v>3575</v>
      </c>
      <c r="CS1874" s="995" t="s">
        <v>2724</v>
      </c>
      <c r="CT1874" s="995" t="s">
        <v>3569</v>
      </c>
      <c r="CU1874" s="995" t="s">
        <v>2655</v>
      </c>
      <c r="CV1874" s="999" t="s">
        <v>2726</v>
      </c>
    </row>
    <row r="1875" spans="91:100">
      <c r="CM1875" s="996"/>
      <c r="CN1875" s="995" t="s">
        <v>6377</v>
      </c>
      <c r="CO1875" s="995" t="s">
        <v>14</v>
      </c>
      <c r="CP1875" s="995" t="s">
        <v>3567</v>
      </c>
      <c r="CQ1875" s="995" t="s">
        <v>3577</v>
      </c>
      <c r="CR1875" s="995" t="s">
        <v>3578</v>
      </c>
      <c r="CS1875" s="995" t="s">
        <v>2724</v>
      </c>
      <c r="CT1875" s="995" t="s">
        <v>3569</v>
      </c>
      <c r="CU1875" s="995" t="s">
        <v>2655</v>
      </c>
      <c r="CV1875" s="999" t="s">
        <v>2726</v>
      </c>
    </row>
    <row r="1876" spans="91:100">
      <c r="CM1876" s="996"/>
      <c r="CN1876" s="995" t="s">
        <v>6378</v>
      </c>
      <c r="CO1876" s="995" t="s">
        <v>14</v>
      </c>
      <c r="CP1876" s="995" t="s">
        <v>3567</v>
      </c>
      <c r="CQ1876" s="995" t="s">
        <v>3085</v>
      </c>
      <c r="CR1876" s="995" t="s">
        <v>2083</v>
      </c>
      <c r="CS1876" s="995" t="s">
        <v>2724</v>
      </c>
      <c r="CT1876" s="995" t="s">
        <v>3569</v>
      </c>
      <c r="CU1876" s="995" t="s">
        <v>2655</v>
      </c>
      <c r="CV1876" s="999" t="s">
        <v>2726</v>
      </c>
    </row>
    <row r="1877" spans="91:100">
      <c r="CM1877" s="996"/>
      <c r="CN1877" s="995" t="s">
        <v>6379</v>
      </c>
      <c r="CO1877" s="995" t="s">
        <v>14</v>
      </c>
      <c r="CP1877" s="995" t="s">
        <v>3567</v>
      </c>
      <c r="CQ1877" s="995" t="s">
        <v>2075</v>
      </c>
      <c r="CR1877" s="995" t="s">
        <v>2086</v>
      </c>
      <c r="CS1877" s="995" t="s">
        <v>2724</v>
      </c>
      <c r="CT1877" s="995" t="s">
        <v>3569</v>
      </c>
      <c r="CU1877" s="995" t="s">
        <v>2655</v>
      </c>
      <c r="CV1877" s="999" t="s">
        <v>2726</v>
      </c>
    </row>
    <row r="1878" spans="91:100">
      <c r="CM1878" s="996"/>
      <c r="CN1878" s="995" t="s">
        <v>6380</v>
      </c>
      <c r="CO1878" s="995" t="s">
        <v>14</v>
      </c>
      <c r="CP1878" s="995" t="s">
        <v>3567</v>
      </c>
      <c r="CQ1878" s="995" t="s">
        <v>3093</v>
      </c>
      <c r="CR1878" s="995" t="s">
        <v>2097</v>
      </c>
      <c r="CS1878" s="995" t="s">
        <v>2724</v>
      </c>
      <c r="CT1878" s="995" t="s">
        <v>3569</v>
      </c>
      <c r="CU1878" s="995" t="s">
        <v>2655</v>
      </c>
      <c r="CV1878" s="999" t="s">
        <v>2726</v>
      </c>
    </row>
    <row r="1879" spans="91:100">
      <c r="CM1879" s="996"/>
      <c r="CN1879" s="995" t="s">
        <v>6381</v>
      </c>
      <c r="CO1879" s="995" t="s">
        <v>14</v>
      </c>
      <c r="CP1879" s="995" t="s">
        <v>3567</v>
      </c>
      <c r="CQ1879" s="995" t="s">
        <v>3583</v>
      </c>
      <c r="CR1879" s="995" t="s">
        <v>3583</v>
      </c>
      <c r="CS1879" s="995" t="s">
        <v>2724</v>
      </c>
      <c r="CT1879" s="995" t="s">
        <v>3569</v>
      </c>
      <c r="CU1879" s="995" t="s">
        <v>2655</v>
      </c>
      <c r="CV1879" s="999" t="s">
        <v>2726</v>
      </c>
    </row>
    <row r="1880" spans="91:100">
      <c r="CM1880" s="996"/>
      <c r="CN1880" s="995" t="s">
        <v>6382</v>
      </c>
      <c r="CO1880" s="995" t="s">
        <v>14</v>
      </c>
      <c r="CP1880" s="995" t="s">
        <v>3567</v>
      </c>
      <c r="CQ1880" s="995" t="s">
        <v>3585</v>
      </c>
      <c r="CR1880" s="995" t="s">
        <v>3585</v>
      </c>
      <c r="CS1880" s="995" t="s">
        <v>2724</v>
      </c>
      <c r="CT1880" s="995" t="s">
        <v>3569</v>
      </c>
      <c r="CU1880" s="995" t="s">
        <v>2655</v>
      </c>
      <c r="CV1880" s="999" t="s">
        <v>2726</v>
      </c>
    </row>
    <row r="1881" spans="91:100">
      <c r="CM1881" s="996"/>
      <c r="CN1881" s="995" t="s">
        <v>6383</v>
      </c>
      <c r="CO1881" s="995" t="s">
        <v>386</v>
      </c>
      <c r="CP1881" s="995" t="s">
        <v>1008</v>
      </c>
      <c r="CQ1881" s="995" t="s">
        <v>505</v>
      </c>
      <c r="CR1881" s="995" t="s">
        <v>505</v>
      </c>
      <c r="CS1881" s="995" t="s">
        <v>2724</v>
      </c>
      <c r="CT1881" s="995" t="s">
        <v>2725</v>
      </c>
      <c r="CU1881" s="995" t="s">
        <v>2655</v>
      </c>
      <c r="CV1881" s="999" t="s">
        <v>2726</v>
      </c>
    </row>
    <row r="1882" spans="91:100">
      <c r="CM1882" s="996"/>
      <c r="CN1882" s="995" t="s">
        <v>6384</v>
      </c>
      <c r="CO1882" s="995" t="s">
        <v>386</v>
      </c>
      <c r="CP1882" s="995" t="s">
        <v>1008</v>
      </c>
      <c r="CQ1882" s="995" t="s">
        <v>6385</v>
      </c>
      <c r="CR1882" s="995" t="s">
        <v>6385</v>
      </c>
      <c r="CS1882" s="995" t="s">
        <v>2724</v>
      </c>
      <c r="CT1882" s="995" t="s">
        <v>2725</v>
      </c>
      <c r="CU1882" s="995" t="s">
        <v>2655</v>
      </c>
      <c r="CV1882" s="999" t="s">
        <v>2726</v>
      </c>
    </row>
    <row r="1883" spans="91:100">
      <c r="CM1883" s="996"/>
      <c r="CN1883" s="995" t="s">
        <v>6386</v>
      </c>
      <c r="CO1883" s="995" t="s">
        <v>386</v>
      </c>
      <c r="CP1883" s="995" t="s">
        <v>1008</v>
      </c>
      <c r="CQ1883" s="995" t="s">
        <v>33</v>
      </c>
      <c r="CR1883" s="995" t="s">
        <v>33</v>
      </c>
      <c r="CS1883" s="995" t="s">
        <v>2653</v>
      </c>
      <c r="CT1883" s="995" t="s">
        <v>6387</v>
      </c>
      <c r="CU1883" s="995" t="s">
        <v>2655</v>
      </c>
      <c r="CV1883" s="999" t="s">
        <v>2656</v>
      </c>
    </row>
    <row r="1884" spans="91:100">
      <c r="CM1884" s="996"/>
      <c r="CN1884" s="995" t="s">
        <v>6388</v>
      </c>
      <c r="CO1884" s="995" t="s">
        <v>386</v>
      </c>
      <c r="CP1884" s="995" t="s">
        <v>1008</v>
      </c>
      <c r="CQ1884" s="995" t="s">
        <v>50</v>
      </c>
      <c r="CR1884" s="995" t="s">
        <v>50</v>
      </c>
      <c r="CS1884" s="995" t="s">
        <v>2653</v>
      </c>
      <c r="CT1884" s="995" t="s">
        <v>6387</v>
      </c>
      <c r="CU1884" s="995" t="s">
        <v>2655</v>
      </c>
      <c r="CV1884" s="999" t="s">
        <v>2656</v>
      </c>
    </row>
    <row r="1885" spans="91:100">
      <c r="CM1885" s="996"/>
      <c r="CN1885" s="995" t="s">
        <v>6389</v>
      </c>
      <c r="CO1885" s="995" t="s">
        <v>386</v>
      </c>
      <c r="CP1885" s="995" t="s">
        <v>1008</v>
      </c>
      <c r="CQ1885" s="995" t="s">
        <v>6390</v>
      </c>
      <c r="CR1885" s="995" t="s">
        <v>6390</v>
      </c>
      <c r="CS1885" s="995" t="s">
        <v>2653</v>
      </c>
      <c r="CT1885" s="995" t="s">
        <v>6387</v>
      </c>
      <c r="CU1885" s="995" t="s">
        <v>2655</v>
      </c>
      <c r="CV1885" s="999" t="s">
        <v>2656</v>
      </c>
    </row>
    <row r="1886" spans="91:100">
      <c r="CM1886" s="996"/>
      <c r="CN1886" s="995" t="s">
        <v>6391</v>
      </c>
      <c r="CO1886" s="995" t="s">
        <v>386</v>
      </c>
      <c r="CP1886" s="995" t="s">
        <v>1008</v>
      </c>
      <c r="CQ1886" s="995" t="s">
        <v>6392</v>
      </c>
      <c r="CR1886" s="995" t="s">
        <v>6392</v>
      </c>
      <c r="CS1886" s="995" t="s">
        <v>2653</v>
      </c>
      <c r="CT1886" s="995" t="s">
        <v>6387</v>
      </c>
      <c r="CU1886" s="995" t="s">
        <v>2655</v>
      </c>
      <c r="CV1886" s="999" t="s">
        <v>2656</v>
      </c>
    </row>
    <row r="1887" spans="91:100">
      <c r="CM1887" s="996"/>
      <c r="CN1887" s="995" t="s">
        <v>6393</v>
      </c>
      <c r="CO1887" s="995" t="s">
        <v>386</v>
      </c>
      <c r="CP1887" s="995" t="s">
        <v>1008</v>
      </c>
      <c r="CQ1887" s="995" t="s">
        <v>510</v>
      </c>
      <c r="CR1887" s="995" t="s">
        <v>510</v>
      </c>
      <c r="CS1887" s="995" t="s">
        <v>2724</v>
      </c>
      <c r="CT1887" s="995" t="s">
        <v>2725</v>
      </c>
      <c r="CU1887" s="995" t="s">
        <v>2655</v>
      </c>
      <c r="CV1887" s="999" t="s">
        <v>2726</v>
      </c>
    </row>
    <row r="1888" spans="91:100">
      <c r="CM1888" s="996"/>
      <c r="CN1888" s="995" t="s">
        <v>6394</v>
      </c>
      <c r="CO1888" s="995" t="s">
        <v>386</v>
      </c>
      <c r="CP1888" s="995" t="s">
        <v>1008</v>
      </c>
      <c r="CQ1888" s="995" t="s">
        <v>6395</v>
      </c>
      <c r="CR1888" s="995" t="s">
        <v>6395</v>
      </c>
      <c r="CS1888" s="995" t="s">
        <v>2724</v>
      </c>
      <c r="CT1888" s="995" t="s">
        <v>2725</v>
      </c>
      <c r="CU1888" s="995" t="s">
        <v>2655</v>
      </c>
      <c r="CV1888" s="999" t="s">
        <v>2726</v>
      </c>
    </row>
    <row r="1889" spans="91:100">
      <c r="CM1889" s="996"/>
      <c r="CN1889" s="995" t="s">
        <v>6396</v>
      </c>
      <c r="CO1889" s="995" t="s">
        <v>386</v>
      </c>
      <c r="CP1889" s="995" t="s">
        <v>1008</v>
      </c>
      <c r="CQ1889" s="995" t="s">
        <v>142</v>
      </c>
      <c r="CR1889" s="995" t="s">
        <v>142</v>
      </c>
      <c r="CS1889" s="995" t="s">
        <v>2653</v>
      </c>
      <c r="CT1889" s="995" t="s">
        <v>6387</v>
      </c>
      <c r="CU1889" s="995" t="s">
        <v>2655</v>
      </c>
      <c r="CV1889" s="999" t="s">
        <v>2656</v>
      </c>
    </row>
    <row r="1890" spans="91:100">
      <c r="CM1890" s="996"/>
      <c r="CN1890" s="995" t="s">
        <v>6397</v>
      </c>
      <c r="CO1890" s="995" t="s">
        <v>386</v>
      </c>
      <c r="CP1890" s="995" t="s">
        <v>1008</v>
      </c>
      <c r="CQ1890" s="995" t="s">
        <v>160</v>
      </c>
      <c r="CR1890" s="995" t="s">
        <v>160</v>
      </c>
      <c r="CS1890" s="995" t="s">
        <v>2653</v>
      </c>
      <c r="CT1890" s="995" t="s">
        <v>6387</v>
      </c>
      <c r="CU1890" s="995" t="s">
        <v>2655</v>
      </c>
      <c r="CV1890" s="999" t="s">
        <v>2656</v>
      </c>
    </row>
    <row r="1891" spans="91:100">
      <c r="CM1891" s="996"/>
      <c r="CN1891" s="995" t="s">
        <v>6398</v>
      </c>
      <c r="CO1891" s="995" t="s">
        <v>386</v>
      </c>
      <c r="CP1891" s="995" t="s">
        <v>1008</v>
      </c>
      <c r="CQ1891" s="995" t="s">
        <v>512</v>
      </c>
      <c r="CR1891" s="995" t="s">
        <v>512</v>
      </c>
      <c r="CS1891" s="995" t="s">
        <v>2724</v>
      </c>
      <c r="CT1891" s="995" t="s">
        <v>2725</v>
      </c>
      <c r="CU1891" s="995" t="s">
        <v>2655</v>
      </c>
      <c r="CV1891" s="999" t="s">
        <v>2726</v>
      </c>
    </row>
    <row r="1892" spans="91:100">
      <c r="CM1892" s="996"/>
      <c r="CN1892" s="995" t="s">
        <v>6399</v>
      </c>
      <c r="CO1892" s="995" t="s">
        <v>386</v>
      </c>
      <c r="CP1892" s="995" t="s">
        <v>1008</v>
      </c>
      <c r="CQ1892" s="995" t="s">
        <v>6400</v>
      </c>
      <c r="CR1892" s="995" t="s">
        <v>6400</v>
      </c>
      <c r="CS1892" s="995" t="s">
        <v>2724</v>
      </c>
      <c r="CT1892" s="995" t="s">
        <v>2725</v>
      </c>
      <c r="CU1892" s="995" t="s">
        <v>2655</v>
      </c>
      <c r="CV1892" s="999" t="s">
        <v>2726</v>
      </c>
    </row>
    <row r="1893" spans="91:100">
      <c r="CM1893" s="996"/>
      <c r="CN1893" s="995" t="s">
        <v>6401</v>
      </c>
      <c r="CO1893" s="995" t="s">
        <v>386</v>
      </c>
      <c r="CP1893" s="995" t="s">
        <v>1008</v>
      </c>
      <c r="CQ1893" s="995" t="s">
        <v>6402</v>
      </c>
      <c r="CR1893" s="995" t="s">
        <v>6402</v>
      </c>
      <c r="CS1893" s="995" t="s">
        <v>2653</v>
      </c>
      <c r="CT1893" s="995" t="s">
        <v>6387</v>
      </c>
      <c r="CU1893" s="995" t="s">
        <v>2655</v>
      </c>
      <c r="CV1893" s="999" t="s">
        <v>2656</v>
      </c>
    </row>
    <row r="1894" spans="91:100">
      <c r="CM1894" s="996"/>
      <c r="CN1894" s="995" t="s">
        <v>6403</v>
      </c>
      <c r="CO1894" s="995" t="s">
        <v>386</v>
      </c>
      <c r="CP1894" s="995" t="s">
        <v>1008</v>
      </c>
      <c r="CQ1894" s="995" t="s">
        <v>6404</v>
      </c>
      <c r="CR1894" s="995" t="s">
        <v>6404</v>
      </c>
      <c r="CS1894" s="995" t="s">
        <v>2653</v>
      </c>
      <c r="CT1894" s="995" t="s">
        <v>6387</v>
      </c>
      <c r="CU1894" s="995" t="s">
        <v>2655</v>
      </c>
      <c r="CV1894" s="999" t="s">
        <v>2656</v>
      </c>
    </row>
    <row r="1895" spans="91:100">
      <c r="CM1895" s="996"/>
      <c r="CN1895" s="995" t="s">
        <v>6405</v>
      </c>
      <c r="CO1895" s="995" t="s">
        <v>386</v>
      </c>
      <c r="CP1895" s="995" t="s">
        <v>1008</v>
      </c>
      <c r="CQ1895" s="995" t="s">
        <v>1251</v>
      </c>
      <c r="CR1895" s="995" t="s">
        <v>1251</v>
      </c>
      <c r="CS1895" s="995" t="s">
        <v>2653</v>
      </c>
      <c r="CT1895" s="995" t="s">
        <v>6387</v>
      </c>
      <c r="CU1895" s="995" t="s">
        <v>2655</v>
      </c>
      <c r="CV1895" s="999" t="s">
        <v>2656</v>
      </c>
    </row>
    <row r="1896" spans="91:100">
      <c r="CM1896" s="996"/>
      <c r="CN1896" s="995" t="s">
        <v>6406</v>
      </c>
      <c r="CO1896" s="995" t="s">
        <v>386</v>
      </c>
      <c r="CP1896" s="995" t="s">
        <v>1008</v>
      </c>
      <c r="CQ1896" s="995" t="s">
        <v>1247</v>
      </c>
      <c r="CR1896" s="995" t="s">
        <v>1247</v>
      </c>
      <c r="CS1896" s="995" t="s">
        <v>2653</v>
      </c>
      <c r="CT1896" s="995" t="s">
        <v>6387</v>
      </c>
      <c r="CU1896" s="995" t="s">
        <v>2655</v>
      </c>
      <c r="CV1896" s="999" t="s">
        <v>2656</v>
      </c>
    </row>
    <row r="1897" spans="91:100">
      <c r="CM1897" s="996"/>
      <c r="CN1897" s="995" t="s">
        <v>6407</v>
      </c>
      <c r="CO1897" s="995" t="s">
        <v>386</v>
      </c>
      <c r="CP1897" s="995" t="s">
        <v>1008</v>
      </c>
      <c r="CQ1897" s="995" t="s">
        <v>2169</v>
      </c>
      <c r="CR1897" s="995" t="s">
        <v>2169</v>
      </c>
      <c r="CS1897" s="995" t="s">
        <v>2653</v>
      </c>
      <c r="CT1897" s="995" t="s">
        <v>6387</v>
      </c>
      <c r="CU1897" s="995" t="s">
        <v>2655</v>
      </c>
      <c r="CV1897" s="999" t="s">
        <v>2656</v>
      </c>
    </row>
    <row r="1898" spans="91:100">
      <c r="CM1898" s="996"/>
      <c r="CN1898" s="995" t="s">
        <v>6408</v>
      </c>
      <c r="CO1898" s="995" t="s">
        <v>386</v>
      </c>
      <c r="CP1898" s="995" t="s">
        <v>1008</v>
      </c>
      <c r="CQ1898" s="995" t="s">
        <v>514</v>
      </c>
      <c r="CR1898" s="995" t="s">
        <v>514</v>
      </c>
      <c r="CS1898" s="995" t="s">
        <v>2653</v>
      </c>
      <c r="CT1898" s="995" t="s">
        <v>6387</v>
      </c>
      <c r="CU1898" s="995" t="s">
        <v>2655</v>
      </c>
      <c r="CV1898" s="999" t="s">
        <v>2656</v>
      </c>
    </row>
    <row r="1899" spans="91:100">
      <c r="CM1899" s="996"/>
      <c r="CN1899" s="995" t="s">
        <v>6409</v>
      </c>
      <c r="CO1899" s="995" t="s">
        <v>386</v>
      </c>
      <c r="CP1899" s="995" t="s">
        <v>1008</v>
      </c>
      <c r="CQ1899" s="995" t="s">
        <v>515</v>
      </c>
      <c r="CR1899" s="995" t="s">
        <v>515</v>
      </c>
      <c r="CS1899" s="995" t="s">
        <v>2724</v>
      </c>
      <c r="CT1899" s="995" t="s">
        <v>2725</v>
      </c>
      <c r="CU1899" s="995" t="s">
        <v>2655</v>
      </c>
      <c r="CV1899" s="999" t="s">
        <v>2726</v>
      </c>
    </row>
    <row r="1900" spans="91:100">
      <c r="CM1900" s="996"/>
      <c r="CN1900" s="995" t="s">
        <v>6410</v>
      </c>
      <c r="CO1900" s="995" t="s">
        <v>386</v>
      </c>
      <c r="CP1900" s="995" t="s">
        <v>1008</v>
      </c>
      <c r="CQ1900" s="995" t="s">
        <v>6411</v>
      </c>
      <c r="CR1900" s="995" t="s">
        <v>6411</v>
      </c>
      <c r="CS1900" s="995" t="s">
        <v>2724</v>
      </c>
      <c r="CT1900" s="995" t="s">
        <v>2725</v>
      </c>
      <c r="CU1900" s="995" t="s">
        <v>2655</v>
      </c>
      <c r="CV1900" s="999" t="s">
        <v>2726</v>
      </c>
    </row>
    <row r="1901" spans="91:100">
      <c r="CM1901" s="996"/>
      <c r="CN1901" s="995" t="s">
        <v>6412</v>
      </c>
      <c r="CO1901" s="995" t="s">
        <v>386</v>
      </c>
      <c r="CP1901" s="995" t="s">
        <v>1008</v>
      </c>
      <c r="CQ1901" s="995" t="s">
        <v>6413</v>
      </c>
      <c r="CR1901" s="995" t="s">
        <v>6413</v>
      </c>
      <c r="CS1901" s="995" t="s">
        <v>2653</v>
      </c>
      <c r="CT1901" s="995" t="s">
        <v>6387</v>
      </c>
      <c r="CU1901" s="995" t="s">
        <v>2655</v>
      </c>
      <c r="CV1901" s="999" t="s">
        <v>2656</v>
      </c>
    </row>
    <row r="1902" spans="91:100">
      <c r="CM1902" s="996"/>
      <c r="CN1902" s="995" t="s">
        <v>6414</v>
      </c>
      <c r="CO1902" s="995" t="s">
        <v>386</v>
      </c>
      <c r="CP1902" s="995" t="s">
        <v>1008</v>
      </c>
      <c r="CQ1902" s="995" t="s">
        <v>6415</v>
      </c>
      <c r="CR1902" s="995" t="s">
        <v>6415</v>
      </c>
      <c r="CS1902" s="995" t="s">
        <v>2653</v>
      </c>
      <c r="CT1902" s="995" t="s">
        <v>6387</v>
      </c>
      <c r="CU1902" s="995" t="s">
        <v>2655</v>
      </c>
      <c r="CV1902" s="999" t="s">
        <v>2656</v>
      </c>
    </row>
    <row r="1903" spans="91:100">
      <c r="CM1903" s="996"/>
      <c r="CN1903" s="995" t="s">
        <v>6416</v>
      </c>
      <c r="CO1903" s="995" t="s">
        <v>386</v>
      </c>
      <c r="CP1903" s="995" t="s">
        <v>1008</v>
      </c>
      <c r="CQ1903" s="995" t="s">
        <v>203</v>
      </c>
      <c r="CR1903" s="995" t="s">
        <v>203</v>
      </c>
      <c r="CS1903" s="995" t="s">
        <v>2653</v>
      </c>
      <c r="CT1903" s="995" t="s">
        <v>6387</v>
      </c>
      <c r="CU1903" s="995" t="s">
        <v>2655</v>
      </c>
      <c r="CV1903" s="999" t="s">
        <v>2656</v>
      </c>
    </row>
    <row r="1904" spans="91:100">
      <c r="CM1904" s="996"/>
      <c r="CN1904" s="995" t="s">
        <v>6417</v>
      </c>
      <c r="CO1904" s="995" t="s">
        <v>386</v>
      </c>
      <c r="CP1904" s="995" t="s">
        <v>1008</v>
      </c>
      <c r="CQ1904" s="995" t="s">
        <v>255</v>
      </c>
      <c r="CR1904" s="995" t="s">
        <v>255</v>
      </c>
      <c r="CS1904" s="995" t="s">
        <v>2653</v>
      </c>
      <c r="CT1904" s="995" t="s">
        <v>6387</v>
      </c>
      <c r="CU1904" s="995" t="s">
        <v>2655</v>
      </c>
      <c r="CV1904" s="999" t="s">
        <v>2656</v>
      </c>
    </row>
    <row r="1905" spans="91:100">
      <c r="CM1905" s="996"/>
      <c r="CN1905" s="995" t="s">
        <v>6418</v>
      </c>
      <c r="CO1905" s="995" t="s">
        <v>386</v>
      </c>
      <c r="CP1905" s="995" t="s">
        <v>1008</v>
      </c>
      <c r="CQ1905" s="995" t="s">
        <v>270</v>
      </c>
      <c r="CR1905" s="995" t="s">
        <v>270</v>
      </c>
      <c r="CS1905" s="995" t="s">
        <v>2653</v>
      </c>
      <c r="CT1905" s="995" t="s">
        <v>6387</v>
      </c>
      <c r="CU1905" s="995" t="s">
        <v>2655</v>
      </c>
      <c r="CV1905" s="999" t="s">
        <v>2656</v>
      </c>
    </row>
    <row r="1906" spans="91:100">
      <c r="CM1906" s="996"/>
      <c r="CN1906" s="995" t="s">
        <v>6419</v>
      </c>
      <c r="CO1906" s="995" t="s">
        <v>386</v>
      </c>
      <c r="CP1906" s="995" t="s">
        <v>1008</v>
      </c>
      <c r="CQ1906" s="995" t="s">
        <v>6420</v>
      </c>
      <c r="CR1906" s="995" t="s">
        <v>6420</v>
      </c>
      <c r="CS1906" s="995" t="s">
        <v>2724</v>
      </c>
      <c r="CT1906" s="995" t="s">
        <v>2725</v>
      </c>
      <c r="CU1906" s="995" t="s">
        <v>2655</v>
      </c>
      <c r="CV1906" s="999" t="s">
        <v>2726</v>
      </c>
    </row>
    <row r="1907" spans="91:100">
      <c r="CM1907" s="996"/>
      <c r="CN1907" s="995" t="s">
        <v>6421</v>
      </c>
      <c r="CO1907" s="995" t="s">
        <v>386</v>
      </c>
      <c r="CP1907" s="995" t="s">
        <v>1008</v>
      </c>
      <c r="CQ1907" s="995" t="s">
        <v>6422</v>
      </c>
      <c r="CR1907" s="995" t="s">
        <v>6422</v>
      </c>
      <c r="CS1907" s="995" t="s">
        <v>2724</v>
      </c>
      <c r="CT1907" s="995" t="s">
        <v>2725</v>
      </c>
      <c r="CU1907" s="995" t="s">
        <v>2655</v>
      </c>
      <c r="CV1907" s="999" t="s">
        <v>2726</v>
      </c>
    </row>
    <row r="1908" spans="91:100">
      <c r="CM1908" s="996"/>
      <c r="CN1908" s="995" t="s">
        <v>6423</v>
      </c>
      <c r="CO1908" s="995" t="s">
        <v>386</v>
      </c>
      <c r="CP1908" s="995" t="s">
        <v>1008</v>
      </c>
      <c r="CQ1908" s="995" t="s">
        <v>522</v>
      </c>
      <c r="CR1908" s="995" t="s">
        <v>522</v>
      </c>
      <c r="CS1908" s="995" t="s">
        <v>2653</v>
      </c>
      <c r="CT1908" s="995" t="s">
        <v>6387</v>
      </c>
      <c r="CU1908" s="995" t="s">
        <v>2655</v>
      </c>
      <c r="CV1908" s="999" t="s">
        <v>2656</v>
      </c>
    </row>
    <row r="1909" spans="91:100">
      <c r="CM1909" s="996"/>
      <c r="CN1909" s="995" t="s">
        <v>6424</v>
      </c>
      <c r="CO1909" s="995" t="s">
        <v>386</v>
      </c>
      <c r="CP1909" s="995" t="s">
        <v>1008</v>
      </c>
      <c r="CQ1909" s="995" t="s">
        <v>6425</v>
      </c>
      <c r="CR1909" s="995" t="s">
        <v>6425</v>
      </c>
      <c r="CS1909" s="995" t="s">
        <v>2653</v>
      </c>
      <c r="CT1909" s="995" t="s">
        <v>6387</v>
      </c>
      <c r="CU1909" s="995" t="s">
        <v>2655</v>
      </c>
      <c r="CV1909" s="999" t="s">
        <v>2656</v>
      </c>
    </row>
    <row r="1910" spans="91:100">
      <c r="CM1910" s="996"/>
      <c r="CN1910" s="995" t="s">
        <v>6426</v>
      </c>
      <c r="CO1910" s="995" t="s">
        <v>386</v>
      </c>
      <c r="CP1910" s="995" t="s">
        <v>1008</v>
      </c>
      <c r="CQ1910" s="995" t="s">
        <v>278</v>
      </c>
      <c r="CR1910" s="995" t="s">
        <v>278</v>
      </c>
      <c r="CS1910" s="995" t="s">
        <v>2653</v>
      </c>
      <c r="CT1910" s="995" t="s">
        <v>6387</v>
      </c>
      <c r="CU1910" s="995" t="s">
        <v>2655</v>
      </c>
      <c r="CV1910" s="999" t="s">
        <v>2656</v>
      </c>
    </row>
    <row r="1911" spans="91:100">
      <c r="CM1911" s="996"/>
      <c r="CN1911" s="995" t="s">
        <v>6427</v>
      </c>
      <c r="CO1911" s="995" t="s">
        <v>386</v>
      </c>
      <c r="CP1911" s="995" t="s">
        <v>1008</v>
      </c>
      <c r="CQ1911" s="995" t="s">
        <v>282</v>
      </c>
      <c r="CR1911" s="995" t="s">
        <v>282</v>
      </c>
      <c r="CS1911" s="995" t="s">
        <v>2653</v>
      </c>
      <c r="CT1911" s="995" t="s">
        <v>6387</v>
      </c>
      <c r="CU1911" s="995" t="s">
        <v>2655</v>
      </c>
      <c r="CV1911" s="999" t="s">
        <v>2656</v>
      </c>
    </row>
    <row r="1912" spans="91:100">
      <c r="CM1912" s="996"/>
      <c r="CN1912" s="995" t="s">
        <v>6428</v>
      </c>
      <c r="CO1912" s="995" t="s">
        <v>386</v>
      </c>
      <c r="CP1912" s="995" t="s">
        <v>1008</v>
      </c>
      <c r="CQ1912" s="995" t="s">
        <v>287</v>
      </c>
      <c r="CR1912" s="995" t="s">
        <v>287</v>
      </c>
      <c r="CS1912" s="995" t="s">
        <v>2653</v>
      </c>
      <c r="CT1912" s="995" t="s">
        <v>6387</v>
      </c>
      <c r="CU1912" s="995" t="s">
        <v>2655</v>
      </c>
      <c r="CV1912" s="999" t="s">
        <v>2656</v>
      </c>
    </row>
    <row r="1913" spans="91:100">
      <c r="CM1913" s="996"/>
      <c r="CN1913" s="995" t="s">
        <v>6429</v>
      </c>
      <c r="CO1913" s="995" t="s">
        <v>386</v>
      </c>
      <c r="CP1913" s="995" t="s">
        <v>1008</v>
      </c>
      <c r="CQ1913" s="995" t="s">
        <v>291</v>
      </c>
      <c r="CR1913" s="995" t="s">
        <v>291</v>
      </c>
      <c r="CS1913" s="995" t="s">
        <v>2653</v>
      </c>
      <c r="CT1913" s="995" t="s">
        <v>6387</v>
      </c>
      <c r="CU1913" s="995" t="s">
        <v>2655</v>
      </c>
      <c r="CV1913" s="999" t="s">
        <v>2656</v>
      </c>
    </row>
    <row r="1914" spans="91:100">
      <c r="CM1914" s="996"/>
      <c r="CN1914" s="995" t="s">
        <v>6430</v>
      </c>
      <c r="CO1914" s="995" t="s">
        <v>386</v>
      </c>
      <c r="CP1914" s="995" t="s">
        <v>1008</v>
      </c>
      <c r="CQ1914" s="995" t="s">
        <v>295</v>
      </c>
      <c r="CR1914" s="995" t="s">
        <v>295</v>
      </c>
      <c r="CS1914" s="995" t="s">
        <v>2653</v>
      </c>
      <c r="CT1914" s="995" t="s">
        <v>6387</v>
      </c>
      <c r="CU1914" s="995" t="s">
        <v>2655</v>
      </c>
      <c r="CV1914" s="999" t="s">
        <v>2656</v>
      </c>
    </row>
    <row r="1915" spans="91:100">
      <c r="CM1915" s="996"/>
      <c r="CN1915" s="995" t="s">
        <v>6431</v>
      </c>
      <c r="CO1915" s="995" t="s">
        <v>386</v>
      </c>
      <c r="CP1915" s="995" t="s">
        <v>1008</v>
      </c>
      <c r="CQ1915" s="995" t="s">
        <v>537</v>
      </c>
      <c r="CR1915" s="995" t="s">
        <v>298</v>
      </c>
      <c r="CS1915" s="995" t="s">
        <v>2653</v>
      </c>
      <c r="CT1915" s="995" t="s">
        <v>6387</v>
      </c>
      <c r="CU1915" s="995" t="s">
        <v>2655</v>
      </c>
      <c r="CV1915" s="999" t="s">
        <v>2656</v>
      </c>
    </row>
    <row r="1916" spans="91:100">
      <c r="CM1916" s="996"/>
      <c r="CN1916" s="995" t="s">
        <v>6432</v>
      </c>
      <c r="CO1916" s="995" t="s">
        <v>386</v>
      </c>
      <c r="CP1916" s="995" t="s">
        <v>1008</v>
      </c>
      <c r="CQ1916" s="995" t="s">
        <v>6433</v>
      </c>
      <c r="CR1916" s="995" t="s">
        <v>300</v>
      </c>
      <c r="CS1916" s="995" t="s">
        <v>2653</v>
      </c>
      <c r="CT1916" s="995" t="s">
        <v>6387</v>
      </c>
      <c r="CU1916" s="995" t="s">
        <v>2655</v>
      </c>
      <c r="CV1916" s="999" t="s">
        <v>2656</v>
      </c>
    </row>
    <row r="1917" spans="91:100">
      <c r="CM1917" s="996"/>
      <c r="CN1917" s="995" t="s">
        <v>6434</v>
      </c>
      <c r="CO1917" s="995" t="s">
        <v>386</v>
      </c>
      <c r="CP1917" s="995" t="s">
        <v>1008</v>
      </c>
      <c r="CQ1917" s="995" t="s">
        <v>302</v>
      </c>
      <c r="CR1917" s="995" t="s">
        <v>302</v>
      </c>
      <c r="CS1917" s="995" t="s">
        <v>2653</v>
      </c>
      <c r="CT1917" s="995" t="s">
        <v>6387</v>
      </c>
      <c r="CU1917" s="995" t="s">
        <v>2655</v>
      </c>
      <c r="CV1917" s="999" t="s">
        <v>2656</v>
      </c>
    </row>
    <row r="1918" spans="91:100">
      <c r="CM1918" s="996"/>
      <c r="CN1918" s="995" t="s">
        <v>6435</v>
      </c>
      <c r="CO1918" s="995" t="s">
        <v>386</v>
      </c>
      <c r="CP1918" s="995" t="s">
        <v>1008</v>
      </c>
      <c r="CQ1918" s="995" t="s">
        <v>544</v>
      </c>
      <c r="CR1918" s="995" t="s">
        <v>544</v>
      </c>
      <c r="CS1918" s="995" t="s">
        <v>2653</v>
      </c>
      <c r="CT1918" s="995" t="s">
        <v>6387</v>
      </c>
      <c r="CU1918" s="995" t="s">
        <v>2655</v>
      </c>
      <c r="CV1918" s="999" t="s">
        <v>2656</v>
      </c>
    </row>
    <row r="1919" spans="91:100">
      <c r="CM1919" s="996"/>
      <c r="CN1919" s="995" t="s">
        <v>6436</v>
      </c>
      <c r="CO1919" s="995" t="s">
        <v>386</v>
      </c>
      <c r="CP1919" s="995" t="s">
        <v>1008</v>
      </c>
      <c r="CQ1919" s="995" t="s">
        <v>6437</v>
      </c>
      <c r="CR1919" s="995" t="s">
        <v>6437</v>
      </c>
      <c r="CS1919" s="995" t="s">
        <v>2653</v>
      </c>
      <c r="CT1919" s="995" t="s">
        <v>6387</v>
      </c>
      <c r="CU1919" s="995" t="s">
        <v>2655</v>
      </c>
      <c r="CV1919" s="999" t="s">
        <v>2656</v>
      </c>
    </row>
    <row r="1920" spans="91:100">
      <c r="CM1920" s="996"/>
      <c r="CN1920" s="995" t="s">
        <v>6438</v>
      </c>
      <c r="CO1920" s="995" t="s">
        <v>386</v>
      </c>
      <c r="CP1920" s="995" t="s">
        <v>1008</v>
      </c>
      <c r="CQ1920" s="995" t="s">
        <v>6439</v>
      </c>
      <c r="CR1920" s="995" t="s">
        <v>6439</v>
      </c>
      <c r="CS1920" s="995" t="s">
        <v>2653</v>
      </c>
      <c r="CT1920" s="995" t="s">
        <v>6387</v>
      </c>
      <c r="CU1920" s="995" t="s">
        <v>2655</v>
      </c>
      <c r="CV1920" s="999" t="s">
        <v>2656</v>
      </c>
    </row>
    <row r="1921" spans="91:100">
      <c r="CM1921" s="996"/>
      <c r="CN1921" s="995" t="s">
        <v>6440</v>
      </c>
      <c r="CO1921" s="995" t="s">
        <v>386</v>
      </c>
      <c r="CP1921" s="995" t="s">
        <v>1008</v>
      </c>
      <c r="CQ1921" s="995" t="s">
        <v>6441</v>
      </c>
      <c r="CR1921" s="995" t="s">
        <v>545</v>
      </c>
      <c r="CS1921" s="995" t="s">
        <v>2653</v>
      </c>
      <c r="CT1921" s="995" t="s">
        <v>6387</v>
      </c>
      <c r="CU1921" s="995" t="s">
        <v>2655</v>
      </c>
      <c r="CV1921" s="999" t="s">
        <v>2656</v>
      </c>
    </row>
    <row r="1922" spans="91:100">
      <c r="CM1922" s="996"/>
      <c r="CN1922" s="995" t="s">
        <v>6442</v>
      </c>
      <c r="CO1922" s="995" t="s">
        <v>386</v>
      </c>
      <c r="CP1922" s="995" t="s">
        <v>1008</v>
      </c>
      <c r="CQ1922" s="995" t="s">
        <v>6443</v>
      </c>
      <c r="CR1922" s="995" t="s">
        <v>304</v>
      </c>
      <c r="CS1922" s="995" t="s">
        <v>2653</v>
      </c>
      <c r="CT1922" s="995" t="s">
        <v>6387</v>
      </c>
      <c r="CU1922" s="995" t="s">
        <v>2655</v>
      </c>
      <c r="CV1922" s="999" t="s">
        <v>2656</v>
      </c>
    </row>
    <row r="1923" spans="91:100">
      <c r="CM1923" s="996"/>
      <c r="CN1923" s="995" t="s">
        <v>6444</v>
      </c>
      <c r="CO1923" s="995" t="s">
        <v>386</v>
      </c>
      <c r="CP1923" s="995" t="s">
        <v>1008</v>
      </c>
      <c r="CQ1923" s="995" t="s">
        <v>6445</v>
      </c>
      <c r="CR1923" s="995" t="s">
        <v>306</v>
      </c>
      <c r="CS1923" s="995" t="s">
        <v>2653</v>
      </c>
      <c r="CT1923" s="995" t="s">
        <v>6387</v>
      </c>
      <c r="CU1923" s="995" t="s">
        <v>2655</v>
      </c>
      <c r="CV1923" s="999" t="s">
        <v>2656</v>
      </c>
    </row>
    <row r="1924" spans="91:100">
      <c r="CM1924" s="996"/>
      <c r="CN1924" s="995" t="s">
        <v>6446</v>
      </c>
      <c r="CO1924" s="995" t="s">
        <v>386</v>
      </c>
      <c r="CP1924" s="995" t="s">
        <v>1008</v>
      </c>
      <c r="CQ1924" s="995" t="s">
        <v>308</v>
      </c>
      <c r="CR1924" s="995" t="s">
        <v>308</v>
      </c>
      <c r="CS1924" s="995" t="s">
        <v>2724</v>
      </c>
      <c r="CT1924" s="995" t="s">
        <v>2725</v>
      </c>
      <c r="CU1924" s="995" t="s">
        <v>2655</v>
      </c>
      <c r="CV1924" s="999" t="s">
        <v>2726</v>
      </c>
    </row>
    <row r="1925" spans="91:100">
      <c r="CM1925" s="996"/>
      <c r="CN1925" s="995" t="s">
        <v>6447</v>
      </c>
      <c r="CO1925" s="995" t="s">
        <v>386</v>
      </c>
      <c r="CP1925" s="995" t="s">
        <v>1008</v>
      </c>
      <c r="CQ1925" s="995" t="s">
        <v>309</v>
      </c>
      <c r="CR1925" s="995" t="s">
        <v>309</v>
      </c>
      <c r="CS1925" s="995" t="s">
        <v>2653</v>
      </c>
      <c r="CT1925" s="995" t="s">
        <v>6387</v>
      </c>
      <c r="CU1925" s="995" t="s">
        <v>2655</v>
      </c>
      <c r="CV1925" s="999" t="s">
        <v>2656</v>
      </c>
    </row>
    <row r="1926" spans="91:100">
      <c r="CM1926" s="996"/>
      <c r="CN1926" s="995" t="s">
        <v>6448</v>
      </c>
      <c r="CO1926" s="995" t="s">
        <v>386</v>
      </c>
      <c r="CP1926" s="995" t="s">
        <v>1008</v>
      </c>
      <c r="CQ1926" s="995" t="s">
        <v>310</v>
      </c>
      <c r="CR1926" s="995" t="s">
        <v>310</v>
      </c>
      <c r="CS1926" s="995" t="s">
        <v>2653</v>
      </c>
      <c r="CT1926" s="995" t="s">
        <v>6387</v>
      </c>
      <c r="CU1926" s="995" t="s">
        <v>2655</v>
      </c>
      <c r="CV1926" s="999" t="s">
        <v>2656</v>
      </c>
    </row>
    <row r="1927" spans="91:100">
      <c r="CM1927" s="996"/>
      <c r="CN1927" s="995" t="s">
        <v>6449</v>
      </c>
      <c r="CO1927" s="995" t="s">
        <v>386</v>
      </c>
      <c r="CP1927" s="995" t="s">
        <v>1008</v>
      </c>
      <c r="CQ1927" s="995" t="s">
        <v>546</v>
      </c>
      <c r="CR1927" s="995" t="s">
        <v>546</v>
      </c>
      <c r="CS1927" s="995" t="s">
        <v>2724</v>
      </c>
      <c r="CT1927" s="995" t="s">
        <v>2725</v>
      </c>
      <c r="CU1927" s="995" t="s">
        <v>2655</v>
      </c>
      <c r="CV1927" s="999" t="s">
        <v>2726</v>
      </c>
    </row>
    <row r="1928" spans="91:100">
      <c r="CM1928" s="996"/>
      <c r="CN1928" s="995" t="s">
        <v>6450</v>
      </c>
      <c r="CO1928" s="995" t="s">
        <v>386</v>
      </c>
      <c r="CP1928" s="995" t="s">
        <v>1008</v>
      </c>
      <c r="CQ1928" s="995" t="s">
        <v>6451</v>
      </c>
      <c r="CR1928" s="995" t="s">
        <v>6451</v>
      </c>
      <c r="CS1928" s="995" t="s">
        <v>2724</v>
      </c>
      <c r="CT1928" s="995" t="s">
        <v>2725</v>
      </c>
      <c r="CU1928" s="995" t="s">
        <v>2655</v>
      </c>
      <c r="CV1928" s="999" t="s">
        <v>2726</v>
      </c>
    </row>
    <row r="1929" spans="91:100">
      <c r="CM1929" s="996"/>
      <c r="CN1929" s="995" t="s">
        <v>6452</v>
      </c>
      <c r="CO1929" s="995" t="s">
        <v>386</v>
      </c>
      <c r="CP1929" s="995" t="s">
        <v>1008</v>
      </c>
      <c r="CQ1929" s="995" t="s">
        <v>312</v>
      </c>
      <c r="CR1929" s="995" t="s">
        <v>312</v>
      </c>
      <c r="CS1929" s="995" t="s">
        <v>2653</v>
      </c>
      <c r="CT1929" s="995" t="s">
        <v>6387</v>
      </c>
      <c r="CU1929" s="995" t="s">
        <v>2655</v>
      </c>
      <c r="CV1929" s="999" t="s">
        <v>2656</v>
      </c>
    </row>
    <row r="1930" spans="91:100">
      <c r="CM1930" s="996"/>
      <c r="CN1930" s="995" t="s">
        <v>6453</v>
      </c>
      <c r="CO1930" s="995" t="s">
        <v>386</v>
      </c>
      <c r="CP1930" s="995" t="s">
        <v>1008</v>
      </c>
      <c r="CQ1930" s="995" t="s">
        <v>315</v>
      </c>
      <c r="CR1930" s="995" t="s">
        <v>315</v>
      </c>
      <c r="CS1930" s="995" t="s">
        <v>2653</v>
      </c>
      <c r="CT1930" s="995" t="s">
        <v>6387</v>
      </c>
      <c r="CU1930" s="995" t="s">
        <v>2655</v>
      </c>
      <c r="CV1930" s="999" t="s">
        <v>2656</v>
      </c>
    </row>
    <row r="1931" spans="91:100">
      <c r="CM1931" s="996"/>
      <c r="CN1931" s="995" t="s">
        <v>6454</v>
      </c>
      <c r="CO1931" s="995" t="s">
        <v>386</v>
      </c>
      <c r="CP1931" s="995" t="s">
        <v>1008</v>
      </c>
      <c r="CQ1931" s="995" t="s">
        <v>6455</v>
      </c>
      <c r="CR1931" s="995" t="s">
        <v>6455</v>
      </c>
      <c r="CS1931" s="995" t="s">
        <v>2653</v>
      </c>
      <c r="CT1931" s="995" t="s">
        <v>6387</v>
      </c>
      <c r="CU1931" s="995" t="s">
        <v>2655</v>
      </c>
      <c r="CV1931" s="999" t="s">
        <v>2656</v>
      </c>
    </row>
    <row r="1932" spans="91:100">
      <c r="CM1932" s="996"/>
      <c r="CN1932" s="995" t="s">
        <v>6456</v>
      </c>
      <c r="CO1932" s="995" t="s">
        <v>386</v>
      </c>
      <c r="CP1932" s="995" t="s">
        <v>1008</v>
      </c>
      <c r="CQ1932" s="995" t="s">
        <v>6457</v>
      </c>
      <c r="CR1932" s="995" t="s">
        <v>6457</v>
      </c>
      <c r="CS1932" s="995" t="s">
        <v>2653</v>
      </c>
      <c r="CT1932" s="995" t="s">
        <v>6387</v>
      </c>
      <c r="CU1932" s="995" t="s">
        <v>2655</v>
      </c>
      <c r="CV1932" s="999" t="s">
        <v>2656</v>
      </c>
    </row>
    <row r="1933" spans="91:100">
      <c r="CM1933" s="996"/>
      <c r="CN1933" s="995" t="s">
        <v>6458</v>
      </c>
      <c r="CO1933" s="995" t="s">
        <v>386</v>
      </c>
      <c r="CP1933" s="995" t="s">
        <v>1008</v>
      </c>
      <c r="CQ1933" s="995" t="s">
        <v>6459</v>
      </c>
      <c r="CR1933" s="995" t="s">
        <v>547</v>
      </c>
      <c r="CS1933" s="995" t="s">
        <v>2653</v>
      </c>
      <c r="CT1933" s="995" t="s">
        <v>6387</v>
      </c>
      <c r="CU1933" s="995" t="s">
        <v>2655</v>
      </c>
      <c r="CV1933" s="999" t="s">
        <v>2656</v>
      </c>
    </row>
    <row r="1934" spans="91:100">
      <c r="CM1934" s="996"/>
      <c r="CN1934" s="995" t="s">
        <v>6460</v>
      </c>
      <c r="CO1934" s="995" t="s">
        <v>386</v>
      </c>
      <c r="CP1934" s="995" t="s">
        <v>1008</v>
      </c>
      <c r="CQ1934" s="995" t="s">
        <v>6461</v>
      </c>
      <c r="CR1934" s="995" t="s">
        <v>6462</v>
      </c>
      <c r="CS1934" s="995" t="s">
        <v>2653</v>
      </c>
      <c r="CT1934" s="995" t="s">
        <v>6387</v>
      </c>
      <c r="CU1934" s="995" t="s">
        <v>2655</v>
      </c>
      <c r="CV1934" s="999" t="s">
        <v>2656</v>
      </c>
    </row>
    <row r="1935" spans="91:100">
      <c r="CM1935" s="996"/>
      <c r="CN1935" s="995" t="s">
        <v>6463</v>
      </c>
      <c r="CO1935" s="995" t="s">
        <v>386</v>
      </c>
      <c r="CP1935" s="995" t="s">
        <v>1008</v>
      </c>
      <c r="CQ1935" s="995" t="s">
        <v>6464</v>
      </c>
      <c r="CR1935" s="995" t="s">
        <v>6465</v>
      </c>
      <c r="CS1935" s="995" t="s">
        <v>2653</v>
      </c>
      <c r="CT1935" s="995" t="s">
        <v>6387</v>
      </c>
      <c r="CU1935" s="995" t="s">
        <v>2655</v>
      </c>
      <c r="CV1935" s="999" t="s">
        <v>2656</v>
      </c>
    </row>
    <row r="1936" spans="91:100">
      <c r="CM1936" s="996"/>
      <c r="CN1936" s="995" t="s">
        <v>6466</v>
      </c>
      <c r="CO1936" s="995" t="s">
        <v>386</v>
      </c>
      <c r="CP1936" s="995" t="s">
        <v>1008</v>
      </c>
      <c r="CQ1936" s="995" t="s">
        <v>6467</v>
      </c>
      <c r="CR1936" s="995" t="s">
        <v>6468</v>
      </c>
      <c r="CS1936" s="995" t="s">
        <v>2653</v>
      </c>
      <c r="CT1936" s="995" t="s">
        <v>6387</v>
      </c>
      <c r="CU1936" s="995" t="s">
        <v>2655</v>
      </c>
      <c r="CV1936" s="999" t="s">
        <v>2656</v>
      </c>
    </row>
    <row r="1937" spans="91:100">
      <c r="CM1937" s="996"/>
      <c r="CN1937" s="995" t="s">
        <v>6469</v>
      </c>
      <c r="CO1937" s="995" t="s">
        <v>386</v>
      </c>
      <c r="CP1937" s="995" t="s">
        <v>1008</v>
      </c>
      <c r="CQ1937" s="995" t="s">
        <v>548</v>
      </c>
      <c r="CR1937" s="995" t="s">
        <v>548</v>
      </c>
      <c r="CS1937" s="995" t="s">
        <v>2724</v>
      </c>
      <c r="CT1937" s="995" t="s">
        <v>2725</v>
      </c>
      <c r="CU1937" s="995" t="s">
        <v>2655</v>
      </c>
      <c r="CV1937" s="999" t="s">
        <v>2726</v>
      </c>
    </row>
    <row r="1938" spans="91:100">
      <c r="CM1938" s="996"/>
      <c r="CN1938" s="995" t="s">
        <v>6470</v>
      </c>
      <c r="CO1938" s="995" t="s">
        <v>386</v>
      </c>
      <c r="CP1938" s="995" t="s">
        <v>1008</v>
      </c>
      <c r="CQ1938" s="995" t="s">
        <v>6471</v>
      </c>
      <c r="CR1938" s="995" t="s">
        <v>6471</v>
      </c>
      <c r="CS1938" s="995" t="s">
        <v>2724</v>
      </c>
      <c r="CT1938" s="995" t="s">
        <v>2725</v>
      </c>
      <c r="CU1938" s="995" t="s">
        <v>2655</v>
      </c>
      <c r="CV1938" s="999" t="s">
        <v>2726</v>
      </c>
    </row>
    <row r="1939" spans="91:100">
      <c r="CM1939" s="996"/>
      <c r="CN1939" s="995" t="s">
        <v>6472</v>
      </c>
      <c r="CO1939" s="995" t="s">
        <v>386</v>
      </c>
      <c r="CP1939" s="995" t="s">
        <v>1014</v>
      </c>
      <c r="CQ1939" s="995" t="s">
        <v>2500</v>
      </c>
      <c r="CR1939" s="995" t="s">
        <v>2500</v>
      </c>
      <c r="CS1939" s="995" t="s">
        <v>2653</v>
      </c>
      <c r="CT1939" s="995" t="s">
        <v>6150</v>
      </c>
      <c r="CU1939" s="995" t="s">
        <v>2655</v>
      </c>
      <c r="CV1939" s="999" t="s">
        <v>2656</v>
      </c>
    </row>
    <row r="1940" spans="91:100">
      <c r="CM1940" s="996"/>
      <c r="CN1940" s="995" t="s">
        <v>6473</v>
      </c>
      <c r="CO1940" s="995" t="s">
        <v>386</v>
      </c>
      <c r="CP1940" s="995" t="s">
        <v>1014</v>
      </c>
      <c r="CQ1940" s="995" t="s">
        <v>2501</v>
      </c>
      <c r="CR1940" s="995" t="s">
        <v>2501</v>
      </c>
      <c r="CS1940" s="995" t="s">
        <v>2653</v>
      </c>
      <c r="CT1940" s="995" t="s">
        <v>6150</v>
      </c>
      <c r="CU1940" s="995" t="s">
        <v>2655</v>
      </c>
      <c r="CV1940" s="999" t="s">
        <v>2656</v>
      </c>
    </row>
    <row r="1941" spans="91:100">
      <c r="CM1941" s="996"/>
      <c r="CN1941" s="995" t="s">
        <v>6474</v>
      </c>
      <c r="CO1941" s="995" t="s">
        <v>386</v>
      </c>
      <c r="CP1941" s="995" t="s">
        <v>1014</v>
      </c>
      <c r="CQ1941" s="995" t="s">
        <v>6475</v>
      </c>
      <c r="CR1941" s="995" t="s">
        <v>143</v>
      </c>
      <c r="CS1941" s="995" t="s">
        <v>2653</v>
      </c>
      <c r="CT1941" s="995" t="s">
        <v>6150</v>
      </c>
      <c r="CU1941" s="995" t="s">
        <v>2655</v>
      </c>
      <c r="CV1941" s="999" t="s">
        <v>2656</v>
      </c>
    </row>
    <row r="1942" spans="91:100">
      <c r="CM1942" s="996"/>
      <c r="CN1942" s="995" t="s">
        <v>6476</v>
      </c>
      <c r="CO1942" s="995" t="s">
        <v>386</v>
      </c>
      <c r="CP1942" s="995" t="s">
        <v>1014</v>
      </c>
      <c r="CQ1942" s="995" t="s">
        <v>6477</v>
      </c>
      <c r="CR1942" s="995" t="s">
        <v>193</v>
      </c>
      <c r="CS1942" s="995" t="s">
        <v>2653</v>
      </c>
      <c r="CT1942" s="995" t="s">
        <v>6150</v>
      </c>
      <c r="CU1942" s="995" t="s">
        <v>2655</v>
      </c>
      <c r="CV1942" s="999" t="s">
        <v>2656</v>
      </c>
    </row>
    <row r="1943" spans="91:100">
      <c r="CM1943" s="996"/>
      <c r="CN1943" s="995" t="s">
        <v>6478</v>
      </c>
      <c r="CO1943" s="995" t="s">
        <v>386</v>
      </c>
      <c r="CP1943" s="995" t="s">
        <v>1014</v>
      </c>
      <c r="CQ1943" s="995" t="s">
        <v>6187</v>
      </c>
      <c r="CR1943" s="995" t="s">
        <v>116</v>
      </c>
      <c r="CS1943" s="995" t="s">
        <v>2653</v>
      </c>
      <c r="CT1943" s="995" t="s">
        <v>6150</v>
      </c>
      <c r="CU1943" s="995" t="s">
        <v>2655</v>
      </c>
      <c r="CV1943" s="999" t="s">
        <v>2656</v>
      </c>
    </row>
    <row r="1944" spans="91:100">
      <c r="CM1944" s="996"/>
      <c r="CN1944" s="995" t="s">
        <v>6479</v>
      </c>
      <c r="CO1944" s="995" t="s">
        <v>386</v>
      </c>
      <c r="CP1944" s="995" t="s">
        <v>1014</v>
      </c>
      <c r="CQ1944" s="995" t="s">
        <v>6480</v>
      </c>
      <c r="CR1944" s="995" t="s">
        <v>6480</v>
      </c>
      <c r="CS1944" s="995" t="s">
        <v>2653</v>
      </c>
      <c r="CT1944" s="995" t="s">
        <v>6150</v>
      </c>
      <c r="CU1944" s="995" t="s">
        <v>2655</v>
      </c>
      <c r="CV1944" s="999" t="s">
        <v>2656</v>
      </c>
    </row>
    <row r="1945" spans="91:100">
      <c r="CM1945" s="996"/>
      <c r="CN1945" s="995" t="s">
        <v>6481</v>
      </c>
      <c r="CO1945" s="995" t="s">
        <v>386</v>
      </c>
      <c r="CP1945" s="995" t="s">
        <v>1014</v>
      </c>
      <c r="CQ1945" s="995" t="s">
        <v>6482</v>
      </c>
      <c r="CR1945" s="995" t="s">
        <v>6482</v>
      </c>
      <c r="CS1945" s="995" t="s">
        <v>2653</v>
      </c>
      <c r="CT1945" s="995" t="s">
        <v>6150</v>
      </c>
      <c r="CU1945" s="995" t="s">
        <v>2655</v>
      </c>
      <c r="CV1945" s="999" t="s">
        <v>2656</v>
      </c>
    </row>
    <row r="1946" spans="91:100">
      <c r="CM1946" s="996"/>
      <c r="CN1946" s="995" t="s">
        <v>6483</v>
      </c>
      <c r="CO1946" s="995" t="s">
        <v>386</v>
      </c>
      <c r="CP1946" s="995" t="s">
        <v>1014</v>
      </c>
      <c r="CQ1946" s="995" t="s">
        <v>109</v>
      </c>
      <c r="CR1946" s="995" t="s">
        <v>109</v>
      </c>
      <c r="CS1946" s="995" t="s">
        <v>2653</v>
      </c>
      <c r="CT1946" s="995" t="s">
        <v>6150</v>
      </c>
      <c r="CU1946" s="995" t="s">
        <v>2655</v>
      </c>
      <c r="CV1946" s="999" t="s">
        <v>2656</v>
      </c>
    </row>
    <row r="1947" spans="91:100">
      <c r="CM1947" s="996"/>
      <c r="CN1947" s="995" t="s">
        <v>6484</v>
      </c>
      <c r="CO1947" s="995" t="s">
        <v>386</v>
      </c>
      <c r="CP1947" s="995" t="s">
        <v>1014</v>
      </c>
      <c r="CQ1947" s="995" t="s">
        <v>174</v>
      </c>
      <c r="CR1947" s="995" t="s">
        <v>174</v>
      </c>
      <c r="CS1947" s="995" t="s">
        <v>2653</v>
      </c>
      <c r="CT1947" s="995" t="s">
        <v>6150</v>
      </c>
      <c r="CU1947" s="995" t="s">
        <v>2655</v>
      </c>
      <c r="CV1947" s="999" t="s">
        <v>2656</v>
      </c>
    </row>
    <row r="1948" spans="91:100">
      <c r="CM1948" s="996"/>
      <c r="CN1948" s="995" t="s">
        <v>6485</v>
      </c>
      <c r="CO1948" s="995" t="s">
        <v>386</v>
      </c>
      <c r="CP1948" s="995" t="s">
        <v>1014</v>
      </c>
      <c r="CQ1948" s="995" t="s">
        <v>161</v>
      </c>
      <c r="CR1948" s="995" t="s">
        <v>161</v>
      </c>
      <c r="CS1948" s="995" t="s">
        <v>2653</v>
      </c>
      <c r="CT1948" s="995" t="s">
        <v>6150</v>
      </c>
      <c r="CU1948" s="995" t="s">
        <v>2655</v>
      </c>
      <c r="CV1948" s="999" t="s">
        <v>2656</v>
      </c>
    </row>
    <row r="1949" spans="91:100">
      <c r="CM1949" s="996"/>
      <c r="CN1949" s="995" t="s">
        <v>6486</v>
      </c>
      <c r="CO1949" s="995" t="s">
        <v>386</v>
      </c>
      <c r="CP1949" s="995" t="s">
        <v>1014</v>
      </c>
      <c r="CQ1949" s="995" t="s">
        <v>176</v>
      </c>
      <c r="CR1949" s="995" t="s">
        <v>176</v>
      </c>
      <c r="CS1949" s="995" t="s">
        <v>2653</v>
      </c>
      <c r="CT1949" s="995" t="s">
        <v>6150</v>
      </c>
      <c r="CU1949" s="995" t="s">
        <v>2655</v>
      </c>
      <c r="CV1949" s="999" t="s">
        <v>2656</v>
      </c>
    </row>
    <row r="1950" spans="91:100">
      <c r="CM1950" s="996"/>
      <c r="CN1950" s="995" t="s">
        <v>6487</v>
      </c>
      <c r="CO1950" s="995" t="s">
        <v>386</v>
      </c>
      <c r="CP1950" s="995" t="s">
        <v>1014</v>
      </c>
      <c r="CQ1950" s="995" t="s">
        <v>225</v>
      </c>
      <c r="CR1950" s="995" t="s">
        <v>225</v>
      </c>
      <c r="CS1950" s="995" t="s">
        <v>2653</v>
      </c>
      <c r="CT1950" s="995" t="s">
        <v>6150</v>
      </c>
      <c r="CU1950" s="995" t="s">
        <v>2655</v>
      </c>
      <c r="CV1950" s="999" t="s">
        <v>2656</v>
      </c>
    </row>
    <row r="1951" spans="91:100">
      <c r="CM1951" s="996"/>
      <c r="CN1951" s="995" t="s">
        <v>6488</v>
      </c>
      <c r="CO1951" s="995" t="s">
        <v>386</v>
      </c>
      <c r="CP1951" s="995" t="s">
        <v>1014</v>
      </c>
      <c r="CQ1951" s="995" t="s">
        <v>6489</v>
      </c>
      <c r="CR1951" s="995" t="s">
        <v>6490</v>
      </c>
      <c r="CS1951" s="995" t="s">
        <v>2653</v>
      </c>
      <c r="CT1951" s="995" t="s">
        <v>6150</v>
      </c>
      <c r="CU1951" s="995" t="s">
        <v>2655</v>
      </c>
      <c r="CV1951" s="999" t="s">
        <v>2656</v>
      </c>
    </row>
    <row r="1952" spans="91:100">
      <c r="CM1952" s="996"/>
      <c r="CN1952" s="995" t="s">
        <v>6491</v>
      </c>
      <c r="CO1952" s="995" t="s">
        <v>386</v>
      </c>
      <c r="CP1952" s="995" t="s">
        <v>1014</v>
      </c>
      <c r="CQ1952" s="995" t="s">
        <v>91</v>
      </c>
      <c r="CR1952" s="995" t="s">
        <v>91</v>
      </c>
      <c r="CS1952" s="995" t="s">
        <v>2653</v>
      </c>
      <c r="CT1952" s="995" t="s">
        <v>6150</v>
      </c>
      <c r="CU1952" s="995" t="s">
        <v>2655</v>
      </c>
      <c r="CV1952" s="999" t="s">
        <v>2656</v>
      </c>
    </row>
    <row r="1953" spans="91:100">
      <c r="CM1953" s="996"/>
      <c r="CN1953" s="995" t="s">
        <v>6492</v>
      </c>
      <c r="CO1953" s="995" t="s">
        <v>386</v>
      </c>
      <c r="CP1953" s="995" t="s">
        <v>1014</v>
      </c>
      <c r="CQ1953" s="995" t="s">
        <v>6493</v>
      </c>
      <c r="CR1953" s="995" t="s">
        <v>6493</v>
      </c>
      <c r="CS1953" s="995" t="s">
        <v>2653</v>
      </c>
      <c r="CT1953" s="995" t="s">
        <v>6150</v>
      </c>
      <c r="CU1953" s="995" t="s">
        <v>2655</v>
      </c>
      <c r="CV1953" s="999" t="s">
        <v>2656</v>
      </c>
    </row>
    <row r="1954" spans="91:100">
      <c r="CM1954" s="996"/>
      <c r="CN1954" s="995" t="s">
        <v>6494</v>
      </c>
      <c r="CO1954" s="995" t="s">
        <v>386</v>
      </c>
      <c r="CP1954" s="995" t="s">
        <v>1014</v>
      </c>
      <c r="CQ1954" s="995" t="s">
        <v>6495</v>
      </c>
      <c r="CR1954" s="995" t="s">
        <v>6495</v>
      </c>
      <c r="CS1954" s="995" t="s">
        <v>2653</v>
      </c>
      <c r="CT1954" s="995" t="s">
        <v>6150</v>
      </c>
      <c r="CU1954" s="995" t="s">
        <v>2655</v>
      </c>
      <c r="CV1954" s="999" t="s">
        <v>2656</v>
      </c>
    </row>
    <row r="1955" spans="91:100">
      <c r="CM1955" s="996"/>
      <c r="CN1955" s="995" t="s">
        <v>6496</v>
      </c>
      <c r="CO1955" s="995" t="s">
        <v>386</v>
      </c>
      <c r="CP1955" s="995" t="s">
        <v>1014</v>
      </c>
      <c r="CQ1955" s="995" t="s">
        <v>78</v>
      </c>
      <c r="CR1955" s="995" t="s">
        <v>78</v>
      </c>
      <c r="CS1955" s="995" t="s">
        <v>2653</v>
      </c>
      <c r="CT1955" s="995" t="s">
        <v>6150</v>
      </c>
      <c r="CU1955" s="995" t="s">
        <v>2655</v>
      </c>
      <c r="CV1955" s="999" t="s">
        <v>2656</v>
      </c>
    </row>
    <row r="1956" spans="91:100">
      <c r="CM1956" s="996"/>
      <c r="CN1956" s="995" t="s">
        <v>6497</v>
      </c>
      <c r="CO1956" s="995" t="s">
        <v>386</v>
      </c>
      <c r="CP1956" s="995" t="s">
        <v>1014</v>
      </c>
      <c r="CQ1956" s="995" t="s">
        <v>39</v>
      </c>
      <c r="CR1956" s="995" t="s">
        <v>39</v>
      </c>
      <c r="CS1956" s="995" t="s">
        <v>2653</v>
      </c>
      <c r="CT1956" s="995" t="s">
        <v>6150</v>
      </c>
      <c r="CU1956" s="995" t="s">
        <v>2655</v>
      </c>
      <c r="CV1956" s="999" t="s">
        <v>2656</v>
      </c>
    </row>
    <row r="1957" spans="91:100">
      <c r="CM1957" s="996"/>
      <c r="CN1957" s="995" t="s">
        <v>6498</v>
      </c>
      <c r="CO1957" s="995" t="s">
        <v>386</v>
      </c>
      <c r="CP1957" s="995" t="s">
        <v>1014</v>
      </c>
      <c r="CQ1957" s="995" t="s">
        <v>56</v>
      </c>
      <c r="CR1957" s="995" t="s">
        <v>56</v>
      </c>
      <c r="CS1957" s="995" t="s">
        <v>2653</v>
      </c>
      <c r="CT1957" s="995" t="s">
        <v>6150</v>
      </c>
      <c r="CU1957" s="995" t="s">
        <v>2655</v>
      </c>
      <c r="CV1957" s="999" t="s">
        <v>2656</v>
      </c>
    </row>
    <row r="1958" spans="91:100">
      <c r="CM1958" s="996"/>
      <c r="CN1958" s="995" t="s">
        <v>6499</v>
      </c>
      <c r="CO1958" s="995" t="s">
        <v>386</v>
      </c>
      <c r="CP1958" s="995" t="s">
        <v>1014</v>
      </c>
      <c r="CQ1958" s="995" t="s">
        <v>6500</v>
      </c>
      <c r="CR1958" s="995" t="s">
        <v>6500</v>
      </c>
      <c r="CS1958" s="995" t="s">
        <v>2653</v>
      </c>
      <c r="CT1958" s="995" t="s">
        <v>6150</v>
      </c>
      <c r="CU1958" s="995" t="s">
        <v>2655</v>
      </c>
      <c r="CV1958" s="999" t="s">
        <v>2656</v>
      </c>
    </row>
    <row r="1959" spans="91:100">
      <c r="CM1959" s="996"/>
      <c r="CN1959" s="995" t="s">
        <v>6501</v>
      </c>
      <c r="CO1959" s="995" t="s">
        <v>386</v>
      </c>
      <c r="CP1959" s="995" t="s">
        <v>1014</v>
      </c>
      <c r="CQ1959" s="995" t="s">
        <v>6502</v>
      </c>
      <c r="CR1959" s="995" t="s">
        <v>6502</v>
      </c>
      <c r="CS1959" s="995" t="s">
        <v>2653</v>
      </c>
      <c r="CT1959" s="995" t="s">
        <v>6150</v>
      </c>
      <c r="CU1959" s="995" t="s">
        <v>2655</v>
      </c>
      <c r="CV1959" s="999" t="s">
        <v>2656</v>
      </c>
    </row>
    <row r="1960" spans="91:100">
      <c r="CM1960" s="996"/>
      <c r="CN1960" s="995" t="s">
        <v>6503</v>
      </c>
      <c r="CO1960" s="995" t="s">
        <v>386</v>
      </c>
      <c r="CP1960" s="995" t="s">
        <v>1014</v>
      </c>
      <c r="CQ1960" s="995" t="s">
        <v>149</v>
      </c>
      <c r="CR1960" s="995" t="s">
        <v>149</v>
      </c>
      <c r="CS1960" s="995" t="s">
        <v>2653</v>
      </c>
      <c r="CT1960" s="995" t="s">
        <v>6150</v>
      </c>
      <c r="CU1960" s="995" t="s">
        <v>2655</v>
      </c>
      <c r="CV1960" s="999" t="s">
        <v>2656</v>
      </c>
    </row>
    <row r="1961" spans="91:100">
      <c r="CM1961" s="996"/>
      <c r="CN1961" s="995" t="s">
        <v>6504</v>
      </c>
      <c r="CO1961" s="995" t="s">
        <v>386</v>
      </c>
      <c r="CP1961" s="995" t="s">
        <v>1014</v>
      </c>
      <c r="CQ1961" s="995" t="s">
        <v>6505</v>
      </c>
      <c r="CR1961" s="995" t="s">
        <v>6505</v>
      </c>
      <c r="CS1961" s="995" t="s">
        <v>2653</v>
      </c>
      <c r="CT1961" s="995" t="s">
        <v>6150</v>
      </c>
      <c r="CU1961" s="995" t="s">
        <v>2655</v>
      </c>
      <c r="CV1961" s="999" t="s">
        <v>2656</v>
      </c>
    </row>
    <row r="1962" spans="91:100">
      <c r="CM1962" s="996"/>
      <c r="CN1962" s="995" t="s">
        <v>6506</v>
      </c>
      <c r="CO1962" s="995" t="s">
        <v>386</v>
      </c>
      <c r="CP1962" s="995" t="s">
        <v>3118</v>
      </c>
      <c r="CQ1962" s="995" t="s">
        <v>6507</v>
      </c>
      <c r="CR1962" s="995" t="s">
        <v>6507</v>
      </c>
      <c r="CS1962" s="995" t="s">
        <v>2653</v>
      </c>
      <c r="CT1962" s="995" t="s">
        <v>5407</v>
      </c>
      <c r="CU1962" s="995" t="s">
        <v>2655</v>
      </c>
      <c r="CV1962" s="999" t="s">
        <v>2656</v>
      </c>
    </row>
    <row r="1963" spans="91:100">
      <c r="CM1963" s="996"/>
      <c r="CN1963" s="995" t="s">
        <v>6508</v>
      </c>
      <c r="CO1963" s="995" t="s">
        <v>386</v>
      </c>
      <c r="CP1963" s="995" t="s">
        <v>3118</v>
      </c>
      <c r="CQ1963" s="995" t="s">
        <v>6509</v>
      </c>
      <c r="CR1963" s="995" t="s">
        <v>6510</v>
      </c>
      <c r="CS1963" s="995" t="s">
        <v>2653</v>
      </c>
      <c r="CT1963" s="995" t="s">
        <v>5407</v>
      </c>
      <c r="CU1963" s="995" t="s">
        <v>2655</v>
      </c>
      <c r="CV1963" s="999" t="s">
        <v>2656</v>
      </c>
    </row>
    <row r="1964" spans="91:100">
      <c r="CM1964" s="996"/>
      <c r="CN1964" s="995" t="s">
        <v>6511</v>
      </c>
      <c r="CO1964" s="995" t="s">
        <v>386</v>
      </c>
      <c r="CP1964" s="995" t="s">
        <v>3118</v>
      </c>
      <c r="CQ1964" s="995" t="s">
        <v>6512</v>
      </c>
      <c r="CR1964" s="995" t="s">
        <v>6512</v>
      </c>
      <c r="CS1964" s="995" t="s">
        <v>2653</v>
      </c>
      <c r="CT1964" s="995" t="s">
        <v>5407</v>
      </c>
      <c r="CU1964" s="995" t="s">
        <v>2655</v>
      </c>
      <c r="CV1964" s="999" t="s">
        <v>2656</v>
      </c>
    </row>
    <row r="1965" spans="91:100">
      <c r="CM1965" s="996"/>
      <c r="CN1965" s="995" t="s">
        <v>6513</v>
      </c>
      <c r="CO1965" s="995" t="s">
        <v>386</v>
      </c>
      <c r="CP1965" s="995" t="s">
        <v>3118</v>
      </c>
      <c r="CQ1965" s="995" t="s">
        <v>2167</v>
      </c>
      <c r="CR1965" s="995" t="s">
        <v>2167</v>
      </c>
      <c r="CS1965" s="995" t="s">
        <v>2653</v>
      </c>
      <c r="CT1965" s="995" t="s">
        <v>5407</v>
      </c>
      <c r="CU1965" s="995" t="s">
        <v>2655</v>
      </c>
      <c r="CV1965" s="999" t="s">
        <v>2656</v>
      </c>
    </row>
    <row r="1966" spans="91:100">
      <c r="CM1966" s="996"/>
      <c r="CN1966" s="995" t="s">
        <v>6514</v>
      </c>
      <c r="CO1966" s="995" t="s">
        <v>386</v>
      </c>
      <c r="CP1966" s="995" t="s">
        <v>3118</v>
      </c>
      <c r="CQ1966" s="995" t="s">
        <v>2168</v>
      </c>
      <c r="CR1966" s="995" t="s">
        <v>2168</v>
      </c>
      <c r="CS1966" s="995" t="s">
        <v>2653</v>
      </c>
      <c r="CT1966" s="995" t="s">
        <v>5407</v>
      </c>
      <c r="CU1966" s="995" t="s">
        <v>2655</v>
      </c>
      <c r="CV1966" s="999" t="s">
        <v>2656</v>
      </c>
    </row>
    <row r="1967" spans="91:100">
      <c r="CM1967" s="996"/>
      <c r="CN1967" s="995" t="s">
        <v>6515</v>
      </c>
      <c r="CO1967" s="995" t="s">
        <v>386</v>
      </c>
      <c r="CP1967" s="995" t="s">
        <v>3118</v>
      </c>
      <c r="CQ1967" s="995" t="s">
        <v>6516</v>
      </c>
      <c r="CR1967" s="995" t="s">
        <v>6516</v>
      </c>
      <c r="CS1967" s="995" t="s">
        <v>2724</v>
      </c>
      <c r="CT1967" s="995" t="s">
        <v>3125</v>
      </c>
      <c r="CU1967" s="995" t="s">
        <v>2655</v>
      </c>
      <c r="CV1967" s="999" t="s">
        <v>2726</v>
      </c>
    </row>
    <row r="1968" spans="91:100">
      <c r="CM1968" s="996"/>
      <c r="CN1968" s="995" t="s">
        <v>6517</v>
      </c>
      <c r="CO1968" s="995" t="s">
        <v>386</v>
      </c>
      <c r="CP1968" s="995" t="s">
        <v>3118</v>
      </c>
      <c r="CQ1968" s="995" t="s">
        <v>6518</v>
      </c>
      <c r="CR1968" s="995" t="s">
        <v>6519</v>
      </c>
      <c r="CS1968" s="995" t="s">
        <v>2653</v>
      </c>
      <c r="CT1968" s="995" t="s">
        <v>5407</v>
      </c>
      <c r="CU1968" s="995" t="s">
        <v>2655</v>
      </c>
      <c r="CV1968" s="999" t="s">
        <v>2656</v>
      </c>
    </row>
    <row r="1969" spans="91:100">
      <c r="CM1969" s="996"/>
      <c r="CN1969" s="995" t="s">
        <v>6520</v>
      </c>
      <c r="CO1969" s="995" t="s">
        <v>386</v>
      </c>
      <c r="CP1969" s="995" t="s">
        <v>3118</v>
      </c>
      <c r="CQ1969" s="995" t="s">
        <v>6521</v>
      </c>
      <c r="CR1969" s="995" t="s">
        <v>6521</v>
      </c>
      <c r="CS1969" s="995" t="s">
        <v>2653</v>
      </c>
      <c r="CT1969" s="995" t="s">
        <v>5407</v>
      </c>
      <c r="CU1969" s="995" t="s">
        <v>2655</v>
      </c>
      <c r="CV1969" s="999" t="s">
        <v>2656</v>
      </c>
    </row>
    <row r="1970" spans="91:100">
      <c r="CM1970" s="996"/>
      <c r="CN1970" s="995" t="s">
        <v>6522</v>
      </c>
      <c r="CO1970" s="995" t="s">
        <v>386</v>
      </c>
      <c r="CP1970" s="995" t="s">
        <v>3118</v>
      </c>
      <c r="CQ1970" s="995" t="s">
        <v>2170</v>
      </c>
      <c r="CR1970" s="995" t="s">
        <v>2170</v>
      </c>
      <c r="CS1970" s="995" t="s">
        <v>2653</v>
      </c>
      <c r="CT1970" s="995" t="s">
        <v>5407</v>
      </c>
      <c r="CU1970" s="995" t="s">
        <v>2655</v>
      </c>
      <c r="CV1970" s="999" t="s">
        <v>2656</v>
      </c>
    </row>
    <row r="1971" spans="91:100">
      <c r="CM1971" s="996"/>
      <c r="CN1971" s="995" t="s">
        <v>6523</v>
      </c>
      <c r="CO1971" s="995" t="s">
        <v>386</v>
      </c>
      <c r="CP1971" s="995" t="s">
        <v>3118</v>
      </c>
      <c r="CQ1971" s="995" t="s">
        <v>6524</v>
      </c>
      <c r="CR1971" s="995" t="s">
        <v>6524</v>
      </c>
      <c r="CS1971" s="995" t="s">
        <v>2653</v>
      </c>
      <c r="CT1971" s="995" t="s">
        <v>5407</v>
      </c>
      <c r="CU1971" s="995" t="s">
        <v>2655</v>
      </c>
      <c r="CV1971" s="999" t="s">
        <v>2656</v>
      </c>
    </row>
    <row r="1972" spans="91:100">
      <c r="CM1972" s="996"/>
      <c r="CN1972" s="995" t="s">
        <v>6525</v>
      </c>
      <c r="CO1972" s="995" t="s">
        <v>386</v>
      </c>
      <c r="CP1972" s="995" t="s">
        <v>3118</v>
      </c>
      <c r="CQ1972" s="995" t="s">
        <v>6526</v>
      </c>
      <c r="CR1972" s="995" t="s">
        <v>6526</v>
      </c>
      <c r="CS1972" s="995" t="s">
        <v>2653</v>
      </c>
      <c r="CT1972" s="995" t="s">
        <v>5407</v>
      </c>
      <c r="CU1972" s="995" t="s">
        <v>2655</v>
      </c>
      <c r="CV1972" s="999" t="s">
        <v>2656</v>
      </c>
    </row>
    <row r="1973" spans="91:100">
      <c r="CM1973" s="996"/>
      <c r="CN1973" s="995" t="s">
        <v>6527</v>
      </c>
      <c r="CO1973" s="995" t="s">
        <v>386</v>
      </c>
      <c r="CP1973" s="995" t="s">
        <v>3118</v>
      </c>
      <c r="CQ1973" s="995" t="s">
        <v>6528</v>
      </c>
      <c r="CR1973" s="995" t="s">
        <v>6528</v>
      </c>
      <c r="CS1973" s="995" t="s">
        <v>2724</v>
      </c>
      <c r="CT1973" s="995" t="s">
        <v>3125</v>
      </c>
      <c r="CU1973" s="995" t="s">
        <v>2655</v>
      </c>
      <c r="CV1973" s="999" t="s">
        <v>2726</v>
      </c>
    </row>
    <row r="1974" spans="91:100">
      <c r="CM1974" s="996"/>
      <c r="CN1974" s="995" t="s">
        <v>6529</v>
      </c>
      <c r="CO1974" s="995" t="s">
        <v>386</v>
      </c>
      <c r="CP1974" s="995" t="s">
        <v>3118</v>
      </c>
      <c r="CQ1974" s="995" t="s">
        <v>6530</v>
      </c>
      <c r="CR1974" s="995" t="s">
        <v>6531</v>
      </c>
      <c r="CS1974" s="995" t="s">
        <v>2653</v>
      </c>
      <c r="CT1974" s="995" t="s">
        <v>5407</v>
      </c>
      <c r="CU1974" s="995" t="s">
        <v>2655</v>
      </c>
      <c r="CV1974" s="999" t="s">
        <v>2656</v>
      </c>
    </row>
    <row r="1975" spans="91:100">
      <c r="CM1975" s="996"/>
      <c r="CN1975" s="995" t="s">
        <v>6532</v>
      </c>
      <c r="CO1975" s="995" t="s">
        <v>386</v>
      </c>
      <c r="CP1975" s="995" t="s">
        <v>3118</v>
      </c>
      <c r="CQ1975" s="995" t="s">
        <v>6533</v>
      </c>
      <c r="CR1975" s="995" t="s">
        <v>6533</v>
      </c>
      <c r="CS1975" s="995" t="s">
        <v>2653</v>
      </c>
      <c r="CT1975" s="995" t="s">
        <v>5407</v>
      </c>
      <c r="CU1975" s="995" t="s">
        <v>2655</v>
      </c>
      <c r="CV1975" s="999" t="s">
        <v>2656</v>
      </c>
    </row>
    <row r="1976" spans="91:100">
      <c r="CM1976" s="996"/>
      <c r="CN1976" s="995" t="s">
        <v>6534</v>
      </c>
      <c r="CO1976" s="995" t="s">
        <v>386</v>
      </c>
      <c r="CP1976" s="995" t="s">
        <v>3118</v>
      </c>
      <c r="CQ1976" s="995" t="s">
        <v>6321</v>
      </c>
      <c r="CR1976" s="995" t="s">
        <v>6321</v>
      </c>
      <c r="CS1976" s="995" t="s">
        <v>2653</v>
      </c>
      <c r="CT1976" s="995" t="s">
        <v>5407</v>
      </c>
      <c r="CU1976" s="995" t="s">
        <v>2655</v>
      </c>
      <c r="CV1976" s="999" t="s">
        <v>2656</v>
      </c>
    </row>
    <row r="1977" spans="91:100">
      <c r="CM1977" s="996"/>
      <c r="CN1977" s="995" t="s">
        <v>6535</v>
      </c>
      <c r="CO1977" s="995" t="s">
        <v>386</v>
      </c>
      <c r="CP1977" s="995" t="s">
        <v>3118</v>
      </c>
      <c r="CQ1977" s="995" t="s">
        <v>6536</v>
      </c>
      <c r="CR1977" s="995" t="s">
        <v>6536</v>
      </c>
      <c r="CS1977" s="995" t="s">
        <v>2653</v>
      </c>
      <c r="CT1977" s="995" t="s">
        <v>5407</v>
      </c>
      <c r="CU1977" s="995" t="s">
        <v>2655</v>
      </c>
      <c r="CV1977" s="999" t="s">
        <v>2656</v>
      </c>
    </row>
    <row r="1978" spans="91:100">
      <c r="CM1978" s="996"/>
      <c r="CN1978" s="995" t="s">
        <v>6537</v>
      </c>
      <c r="CO1978" s="995" t="s">
        <v>386</v>
      </c>
      <c r="CP1978" s="995" t="s">
        <v>3118</v>
      </c>
      <c r="CQ1978" s="995" t="s">
        <v>6538</v>
      </c>
      <c r="CR1978" s="995" t="s">
        <v>6539</v>
      </c>
      <c r="CS1978" s="995" t="s">
        <v>2653</v>
      </c>
      <c r="CT1978" s="995" t="s">
        <v>5407</v>
      </c>
      <c r="CU1978" s="995" t="s">
        <v>2655</v>
      </c>
      <c r="CV1978" s="999" t="s">
        <v>2656</v>
      </c>
    </row>
    <row r="1979" spans="91:100">
      <c r="CM1979" s="996"/>
      <c r="CN1979" s="995" t="s">
        <v>6540</v>
      </c>
      <c r="CO1979" s="995" t="s">
        <v>379</v>
      </c>
      <c r="CP1979" s="995" t="s">
        <v>1008</v>
      </c>
      <c r="CQ1979" s="995" t="s">
        <v>454</v>
      </c>
      <c r="CR1979" s="995" t="s">
        <v>3</v>
      </c>
      <c r="CS1979" s="995" t="s">
        <v>2653</v>
      </c>
      <c r="CT1979" s="995" t="s">
        <v>6541</v>
      </c>
      <c r="CU1979" s="995" t="s">
        <v>2655</v>
      </c>
      <c r="CV1979" s="999" t="s">
        <v>2656</v>
      </c>
    </row>
    <row r="1980" spans="91:100">
      <c r="CM1980" s="996"/>
      <c r="CN1980" s="995" t="s">
        <v>6542</v>
      </c>
      <c r="CO1980" s="995" t="s">
        <v>379</v>
      </c>
      <c r="CP1980" s="995" t="s">
        <v>1008</v>
      </c>
      <c r="CQ1980" s="995" t="s">
        <v>6543</v>
      </c>
      <c r="CR1980" s="995" t="s">
        <v>457</v>
      </c>
      <c r="CS1980" s="995" t="s">
        <v>2653</v>
      </c>
      <c r="CT1980" s="995" t="s">
        <v>6541</v>
      </c>
      <c r="CU1980" s="995" t="s">
        <v>2655</v>
      </c>
      <c r="CV1980" s="999" t="s">
        <v>2656</v>
      </c>
    </row>
    <row r="1981" spans="91:100">
      <c r="CM1981" s="996"/>
      <c r="CN1981" s="995" t="s">
        <v>6544</v>
      </c>
      <c r="CO1981" s="995" t="s">
        <v>379</v>
      </c>
      <c r="CP1981" s="995" t="s">
        <v>1008</v>
      </c>
      <c r="CQ1981" s="995" t="s">
        <v>6545</v>
      </c>
      <c r="CR1981" s="995" t="s">
        <v>52</v>
      </c>
      <c r="CS1981" s="995" t="s">
        <v>2653</v>
      </c>
      <c r="CT1981" s="995" t="s">
        <v>6541</v>
      </c>
      <c r="CU1981" s="995" t="s">
        <v>2655</v>
      </c>
      <c r="CV1981" s="999" t="s">
        <v>2656</v>
      </c>
    </row>
    <row r="1982" spans="91:100">
      <c r="CM1982" s="996"/>
      <c r="CN1982" s="995" t="s">
        <v>6546</v>
      </c>
      <c r="CO1982" s="995" t="s">
        <v>379</v>
      </c>
      <c r="CP1982" s="995" t="s">
        <v>1008</v>
      </c>
      <c r="CQ1982" s="995" t="s">
        <v>6547</v>
      </c>
      <c r="CR1982" s="995" t="s">
        <v>6547</v>
      </c>
      <c r="CS1982" s="995" t="s">
        <v>2724</v>
      </c>
      <c r="CT1982" s="995" t="s">
        <v>2725</v>
      </c>
      <c r="CU1982" s="995" t="s">
        <v>2655</v>
      </c>
      <c r="CV1982" s="999" t="s">
        <v>2726</v>
      </c>
    </row>
    <row r="1983" spans="91:100">
      <c r="CM1983" s="996"/>
      <c r="CN1983" s="995" t="s">
        <v>6548</v>
      </c>
      <c r="CO1983" s="995" t="s">
        <v>379</v>
      </c>
      <c r="CP1983" s="995" t="s">
        <v>1008</v>
      </c>
      <c r="CQ1983" s="995" t="s">
        <v>463</v>
      </c>
      <c r="CR1983" s="995" t="s">
        <v>463</v>
      </c>
      <c r="CS1983" s="995" t="s">
        <v>2724</v>
      </c>
      <c r="CT1983" s="995" t="s">
        <v>2725</v>
      </c>
      <c r="CU1983" s="995" t="s">
        <v>2655</v>
      </c>
      <c r="CV1983" s="999" t="s">
        <v>2726</v>
      </c>
    </row>
    <row r="1984" spans="91:100">
      <c r="CM1984" s="996"/>
      <c r="CN1984" s="995" t="s">
        <v>6549</v>
      </c>
      <c r="CO1984" s="995" t="s">
        <v>379</v>
      </c>
      <c r="CP1984" s="995" t="s">
        <v>1008</v>
      </c>
      <c r="CQ1984" s="995" t="s">
        <v>6550</v>
      </c>
      <c r="CR1984" s="995" t="s">
        <v>6551</v>
      </c>
      <c r="CS1984" s="995" t="s">
        <v>2653</v>
      </c>
      <c r="CT1984" s="995" t="s">
        <v>6541</v>
      </c>
      <c r="CU1984" s="995" t="s">
        <v>2655</v>
      </c>
      <c r="CV1984" s="999" t="s">
        <v>2656</v>
      </c>
    </row>
    <row r="1985" spans="91:100">
      <c r="CM1985" s="996"/>
      <c r="CN1985" s="995" t="s">
        <v>6552</v>
      </c>
      <c r="CO1985" s="995" t="s">
        <v>379</v>
      </c>
      <c r="CP1985" s="995" t="s">
        <v>1008</v>
      </c>
      <c r="CQ1985" s="995" t="s">
        <v>6553</v>
      </c>
      <c r="CR1985" s="995" t="s">
        <v>110</v>
      </c>
      <c r="CS1985" s="995" t="s">
        <v>2653</v>
      </c>
      <c r="CT1985" s="995" t="s">
        <v>6541</v>
      </c>
      <c r="CU1985" s="995" t="s">
        <v>2655</v>
      </c>
      <c r="CV1985" s="999" t="s">
        <v>2656</v>
      </c>
    </row>
    <row r="1986" spans="91:100">
      <c r="CM1986" s="996"/>
      <c r="CN1986" s="995" t="s">
        <v>6554</v>
      </c>
      <c r="CO1986" s="995" t="s">
        <v>379</v>
      </c>
      <c r="CP1986" s="995" t="s">
        <v>1008</v>
      </c>
      <c r="CQ1986" s="995" t="s">
        <v>6555</v>
      </c>
      <c r="CR1986" s="995" t="s">
        <v>128</v>
      </c>
      <c r="CS1986" s="995" t="s">
        <v>2653</v>
      </c>
      <c r="CT1986" s="995" t="s">
        <v>6541</v>
      </c>
      <c r="CU1986" s="995" t="s">
        <v>2655</v>
      </c>
      <c r="CV1986" s="999" t="s">
        <v>2656</v>
      </c>
    </row>
    <row r="1987" spans="91:100">
      <c r="CM1987" s="996"/>
      <c r="CN1987" s="995" t="s">
        <v>6556</v>
      </c>
      <c r="CO1987" s="995" t="s">
        <v>379</v>
      </c>
      <c r="CP1987" s="995" t="s">
        <v>1008</v>
      </c>
      <c r="CQ1987" s="995" t="s">
        <v>6557</v>
      </c>
      <c r="CR1987" s="995" t="s">
        <v>144</v>
      </c>
      <c r="CS1987" s="995" t="s">
        <v>2653</v>
      </c>
      <c r="CT1987" s="995" t="s">
        <v>6541</v>
      </c>
      <c r="CU1987" s="995" t="s">
        <v>2655</v>
      </c>
      <c r="CV1987" s="999" t="s">
        <v>2656</v>
      </c>
    </row>
    <row r="1988" spans="91:100">
      <c r="CM1988" s="996"/>
      <c r="CN1988" s="995" t="s">
        <v>6558</v>
      </c>
      <c r="CO1988" s="995" t="s">
        <v>379</v>
      </c>
      <c r="CP1988" s="995" t="s">
        <v>1008</v>
      </c>
      <c r="CQ1988" s="995" t="s">
        <v>6559</v>
      </c>
      <c r="CR1988" s="995" t="s">
        <v>162</v>
      </c>
      <c r="CS1988" s="995" t="s">
        <v>2653</v>
      </c>
      <c r="CT1988" s="995" t="s">
        <v>6541</v>
      </c>
      <c r="CU1988" s="995" t="s">
        <v>2655</v>
      </c>
      <c r="CV1988" s="999" t="s">
        <v>2656</v>
      </c>
    </row>
    <row r="1989" spans="91:100">
      <c r="CM1989" s="996"/>
      <c r="CN1989" s="995" t="s">
        <v>6560</v>
      </c>
      <c r="CO1989" s="995" t="s">
        <v>379</v>
      </c>
      <c r="CP1989" s="995" t="s">
        <v>1008</v>
      </c>
      <c r="CQ1989" s="995" t="s">
        <v>6561</v>
      </c>
      <c r="CR1989" s="995" t="s">
        <v>6562</v>
      </c>
      <c r="CS1989" s="995" t="s">
        <v>2653</v>
      </c>
      <c r="CT1989" s="995" t="s">
        <v>6541</v>
      </c>
      <c r="CU1989" s="995" t="s">
        <v>2655</v>
      </c>
      <c r="CV1989" s="999" t="s">
        <v>2656</v>
      </c>
    </row>
    <row r="1990" spans="91:100">
      <c r="CM1990" s="996"/>
      <c r="CN1990" s="995" t="s">
        <v>6563</v>
      </c>
      <c r="CO1990" s="995" t="s">
        <v>379</v>
      </c>
      <c r="CP1990" s="995" t="s">
        <v>1008</v>
      </c>
      <c r="CQ1990" s="995" t="s">
        <v>6564</v>
      </c>
      <c r="CR1990" s="995" t="s">
        <v>6565</v>
      </c>
      <c r="CS1990" s="995" t="s">
        <v>2653</v>
      </c>
      <c r="CT1990" s="995" t="s">
        <v>6541</v>
      </c>
      <c r="CU1990" s="995" t="s">
        <v>2655</v>
      </c>
      <c r="CV1990" s="999" t="s">
        <v>2656</v>
      </c>
    </row>
    <row r="1991" spans="91:100">
      <c r="CM1991" s="996"/>
      <c r="CN1991" s="995" t="s">
        <v>6566</v>
      </c>
      <c r="CO1991" s="995" t="s">
        <v>379</v>
      </c>
      <c r="CP1991" s="995" t="s">
        <v>1008</v>
      </c>
      <c r="CQ1991" s="995" t="s">
        <v>6567</v>
      </c>
      <c r="CR1991" s="995" t="s">
        <v>6568</v>
      </c>
      <c r="CS1991" s="995" t="s">
        <v>2653</v>
      </c>
      <c r="CT1991" s="995" t="s">
        <v>6541</v>
      </c>
      <c r="CU1991" s="995" t="s">
        <v>2655</v>
      </c>
      <c r="CV1991" s="999" t="s">
        <v>2656</v>
      </c>
    </row>
    <row r="1992" spans="91:100">
      <c r="CM1992" s="996"/>
      <c r="CN1992" s="995" t="s">
        <v>6569</v>
      </c>
      <c r="CO1992" s="995" t="s">
        <v>379</v>
      </c>
      <c r="CP1992" s="995" t="s">
        <v>1008</v>
      </c>
      <c r="CQ1992" s="995" t="s">
        <v>6570</v>
      </c>
      <c r="CR1992" s="995" t="s">
        <v>177</v>
      </c>
      <c r="CS1992" s="995" t="s">
        <v>2653</v>
      </c>
      <c r="CT1992" s="995" t="s">
        <v>6541</v>
      </c>
      <c r="CU1992" s="995" t="s">
        <v>2655</v>
      </c>
      <c r="CV1992" s="999" t="s">
        <v>2656</v>
      </c>
    </row>
    <row r="1993" spans="91:100">
      <c r="CM1993" s="996"/>
      <c r="CN1993" s="995" t="s">
        <v>6571</v>
      </c>
      <c r="CO1993" s="995" t="s">
        <v>379</v>
      </c>
      <c r="CP1993" s="995" t="s">
        <v>3118</v>
      </c>
      <c r="CQ1993" s="995" t="s">
        <v>3122</v>
      </c>
      <c r="CR1993" s="995" t="s">
        <v>3122</v>
      </c>
      <c r="CS1993" s="995" t="s">
        <v>2653</v>
      </c>
      <c r="CT1993" s="995" t="s">
        <v>5407</v>
      </c>
      <c r="CU1993" s="995" t="s">
        <v>2655</v>
      </c>
      <c r="CV1993" s="999" t="s">
        <v>2656</v>
      </c>
    </row>
    <row r="1994" spans="91:100">
      <c r="CM1994" s="996"/>
      <c r="CN1994" s="995" t="s">
        <v>6572</v>
      </c>
      <c r="CO1994" s="995" t="s">
        <v>379</v>
      </c>
      <c r="CP1994" s="995" t="s">
        <v>3118</v>
      </c>
      <c r="CQ1994" s="995" t="s">
        <v>6573</v>
      </c>
      <c r="CR1994" s="995" t="s">
        <v>6574</v>
      </c>
      <c r="CS1994" s="995" t="s">
        <v>2653</v>
      </c>
      <c r="CT1994" s="995" t="s">
        <v>5407</v>
      </c>
      <c r="CU1994" s="995" t="s">
        <v>2655</v>
      </c>
      <c r="CV1994" s="999" t="s">
        <v>2656</v>
      </c>
    </row>
    <row r="1995" spans="91:100">
      <c r="CM1995" s="996"/>
      <c r="CN1995" s="995" t="s">
        <v>6575</v>
      </c>
      <c r="CO1995" s="995" t="s">
        <v>379</v>
      </c>
      <c r="CP1995" s="995" t="s">
        <v>3118</v>
      </c>
      <c r="CQ1995" s="995" t="s">
        <v>3129</v>
      </c>
      <c r="CR1995" s="995" t="s">
        <v>3129</v>
      </c>
      <c r="CS1995" s="995" t="s">
        <v>2653</v>
      </c>
      <c r="CT1995" s="995" t="s">
        <v>5407</v>
      </c>
      <c r="CU1995" s="995" t="s">
        <v>2655</v>
      </c>
      <c r="CV1995" s="999" t="s">
        <v>2656</v>
      </c>
    </row>
    <row r="1996" spans="91:100">
      <c r="CM1996" s="996"/>
      <c r="CN1996" s="995" t="s">
        <v>6576</v>
      </c>
      <c r="CO1996" s="995" t="s">
        <v>379</v>
      </c>
      <c r="CP1996" s="995" t="s">
        <v>3118</v>
      </c>
      <c r="CQ1996" s="995" t="s">
        <v>6577</v>
      </c>
      <c r="CR1996" s="995" t="s">
        <v>6577</v>
      </c>
      <c r="CS1996" s="995" t="s">
        <v>2653</v>
      </c>
      <c r="CT1996" s="995" t="s">
        <v>5407</v>
      </c>
      <c r="CU1996" s="995" t="s">
        <v>2655</v>
      </c>
      <c r="CV1996" s="999" t="s">
        <v>2656</v>
      </c>
    </row>
    <row r="1997" spans="91:100">
      <c r="CM1997" s="996"/>
      <c r="CN1997" s="995" t="s">
        <v>6578</v>
      </c>
      <c r="CO1997" s="995" t="s">
        <v>379</v>
      </c>
      <c r="CP1997" s="995" t="s">
        <v>3118</v>
      </c>
      <c r="CQ1997" s="995" t="s">
        <v>3132</v>
      </c>
      <c r="CR1997" s="995" t="s">
        <v>3132</v>
      </c>
      <c r="CS1997" s="995" t="s">
        <v>2653</v>
      </c>
      <c r="CT1997" s="995" t="s">
        <v>5407</v>
      </c>
      <c r="CU1997" s="995" t="s">
        <v>2655</v>
      </c>
      <c r="CV1997" s="999" t="s">
        <v>2656</v>
      </c>
    </row>
    <row r="1998" spans="91:100">
      <c r="CM1998" s="996"/>
      <c r="CN1998" s="995" t="s">
        <v>6579</v>
      </c>
      <c r="CO1998" s="995" t="s">
        <v>379</v>
      </c>
      <c r="CP1998" s="995" t="s">
        <v>3118</v>
      </c>
      <c r="CQ1998" s="995" t="s">
        <v>3134</v>
      </c>
      <c r="CR1998" s="995" t="s">
        <v>3134</v>
      </c>
      <c r="CS1998" s="995" t="s">
        <v>2653</v>
      </c>
      <c r="CT1998" s="995" t="s">
        <v>5407</v>
      </c>
      <c r="CU1998" s="995" t="s">
        <v>2655</v>
      </c>
      <c r="CV1998" s="999" t="s">
        <v>2656</v>
      </c>
    </row>
    <row r="1999" spans="91:100">
      <c r="CM1999" s="996"/>
      <c r="CN1999" s="995" t="s">
        <v>6580</v>
      </c>
      <c r="CO1999" s="995" t="s">
        <v>379</v>
      </c>
      <c r="CP1999" s="995" t="s">
        <v>3118</v>
      </c>
      <c r="CQ1999" s="995" t="s">
        <v>6581</v>
      </c>
      <c r="CR1999" s="995" t="s">
        <v>6581</v>
      </c>
      <c r="CS1999" s="995" t="s">
        <v>2653</v>
      </c>
      <c r="CT1999" s="995" t="s">
        <v>5407</v>
      </c>
      <c r="CU1999" s="995" t="s">
        <v>2655</v>
      </c>
      <c r="CV1999" s="999" t="s">
        <v>2656</v>
      </c>
    </row>
    <row r="2000" spans="91:100">
      <c r="CM2000" s="996"/>
      <c r="CN2000" s="995" t="s">
        <v>6582</v>
      </c>
      <c r="CO2000" s="995" t="s">
        <v>379</v>
      </c>
      <c r="CP2000" s="995" t="s">
        <v>3118</v>
      </c>
      <c r="CQ2000" s="995" t="s">
        <v>6583</v>
      </c>
      <c r="CR2000" s="995" t="s">
        <v>6584</v>
      </c>
      <c r="CS2000" s="995" t="s">
        <v>2653</v>
      </c>
      <c r="CT2000" s="995" t="s">
        <v>5407</v>
      </c>
      <c r="CU2000" s="995" t="s">
        <v>2655</v>
      </c>
      <c r="CV2000" s="999" t="s">
        <v>2656</v>
      </c>
    </row>
    <row r="2001" spans="91:100">
      <c r="CM2001" s="996"/>
      <c r="CN2001" s="995" t="s">
        <v>6585</v>
      </c>
      <c r="CO2001" s="995" t="s">
        <v>379</v>
      </c>
      <c r="CP2001" s="995" t="s">
        <v>3118</v>
      </c>
      <c r="CQ2001" s="995" t="s">
        <v>6586</v>
      </c>
      <c r="CR2001" s="995" t="s">
        <v>6586</v>
      </c>
      <c r="CS2001" s="995" t="s">
        <v>2653</v>
      </c>
      <c r="CT2001" s="995" t="s">
        <v>5407</v>
      </c>
      <c r="CU2001" s="995" t="s">
        <v>2655</v>
      </c>
      <c r="CV2001" s="999" t="s">
        <v>2656</v>
      </c>
    </row>
    <row r="2002" spans="91:100">
      <c r="CM2002" s="996"/>
      <c r="CN2002" s="995" t="s">
        <v>6587</v>
      </c>
      <c r="CO2002" s="995" t="s">
        <v>379</v>
      </c>
      <c r="CP2002" s="995" t="s">
        <v>3118</v>
      </c>
      <c r="CQ2002" s="995" t="s">
        <v>3548</v>
      </c>
      <c r="CR2002" s="995" t="s">
        <v>2305</v>
      </c>
      <c r="CS2002" s="995" t="s">
        <v>2653</v>
      </c>
      <c r="CT2002" s="995" t="s">
        <v>5407</v>
      </c>
      <c r="CU2002" s="995" t="s">
        <v>2655</v>
      </c>
      <c r="CV2002" s="999" t="s">
        <v>2656</v>
      </c>
    </row>
    <row r="2003" spans="91:100">
      <c r="CM2003" s="996"/>
      <c r="CN2003" s="995" t="s">
        <v>6588</v>
      </c>
      <c r="CO2003" s="995" t="s">
        <v>379</v>
      </c>
      <c r="CP2003" s="995" t="s">
        <v>3118</v>
      </c>
      <c r="CQ2003" s="995" t="s">
        <v>6589</v>
      </c>
      <c r="CR2003" s="995" t="s">
        <v>6589</v>
      </c>
      <c r="CS2003" s="995" t="s">
        <v>2653</v>
      </c>
      <c r="CT2003" s="995" t="s">
        <v>5407</v>
      </c>
      <c r="CU2003" s="995" t="s">
        <v>2655</v>
      </c>
      <c r="CV2003" s="999" t="s">
        <v>2656</v>
      </c>
    </row>
    <row r="2004" spans="91:100">
      <c r="CM2004" s="996"/>
      <c r="CN2004" s="995" t="s">
        <v>6590</v>
      </c>
      <c r="CO2004" s="995" t="s">
        <v>379</v>
      </c>
      <c r="CP2004" s="995" t="s">
        <v>3118</v>
      </c>
      <c r="CQ2004" s="995" t="s">
        <v>3151</v>
      </c>
      <c r="CR2004" s="995" t="s">
        <v>3151</v>
      </c>
      <c r="CS2004" s="995" t="s">
        <v>2653</v>
      </c>
      <c r="CT2004" s="995" t="s">
        <v>5407</v>
      </c>
      <c r="CU2004" s="995" t="s">
        <v>2655</v>
      </c>
      <c r="CV2004" s="999" t="s">
        <v>2656</v>
      </c>
    </row>
    <row r="2005" spans="91:100">
      <c r="CM2005" s="996"/>
      <c r="CN2005" s="995" t="s">
        <v>6591</v>
      </c>
      <c r="CO2005" s="995" t="s">
        <v>379</v>
      </c>
      <c r="CP2005" s="995" t="s">
        <v>3118</v>
      </c>
      <c r="CQ2005" s="995" t="s">
        <v>6592</v>
      </c>
      <c r="CR2005" s="995" t="s">
        <v>6593</v>
      </c>
      <c r="CS2005" s="995" t="s">
        <v>2653</v>
      </c>
      <c r="CT2005" s="995" t="s">
        <v>5407</v>
      </c>
      <c r="CU2005" s="995" t="s">
        <v>2655</v>
      </c>
      <c r="CV2005" s="999" t="s">
        <v>2656</v>
      </c>
    </row>
    <row r="2006" spans="91:100">
      <c r="CM2006" s="996"/>
      <c r="CN2006" s="995" t="s">
        <v>6594</v>
      </c>
      <c r="CO2006" s="995" t="s">
        <v>379</v>
      </c>
      <c r="CP2006" s="995" t="s">
        <v>3118</v>
      </c>
      <c r="CQ2006" s="995" t="s">
        <v>6595</v>
      </c>
      <c r="CR2006" s="995" t="s">
        <v>6595</v>
      </c>
      <c r="CS2006" s="995" t="s">
        <v>2653</v>
      </c>
      <c r="CT2006" s="995" t="s">
        <v>5407</v>
      </c>
      <c r="CU2006" s="995" t="s">
        <v>2655</v>
      </c>
      <c r="CV2006" s="999" t="s">
        <v>2656</v>
      </c>
    </row>
    <row r="2007" spans="91:100">
      <c r="CM2007" s="996"/>
      <c r="CN2007" s="995" t="s">
        <v>6596</v>
      </c>
      <c r="CO2007" s="995" t="s">
        <v>379</v>
      </c>
      <c r="CP2007" s="995" t="s">
        <v>3118</v>
      </c>
      <c r="CQ2007" s="995" t="s">
        <v>3562</v>
      </c>
      <c r="CR2007" s="995" t="s">
        <v>3562</v>
      </c>
      <c r="CS2007" s="995" t="s">
        <v>2653</v>
      </c>
      <c r="CT2007" s="995" t="s">
        <v>5407</v>
      </c>
      <c r="CU2007" s="995" t="s">
        <v>2655</v>
      </c>
      <c r="CV2007" s="999" t="s">
        <v>2656</v>
      </c>
    </row>
    <row r="2008" spans="91:100">
      <c r="CM2008" s="996"/>
      <c r="CN2008" s="995" t="s">
        <v>6597</v>
      </c>
      <c r="CO2008" s="995" t="s">
        <v>17</v>
      </c>
      <c r="CP2008" s="995" t="s">
        <v>1008</v>
      </c>
      <c r="CQ2008" s="995" t="s">
        <v>6598</v>
      </c>
      <c r="CR2008" s="995" t="s">
        <v>6598</v>
      </c>
      <c r="CS2008" s="995" t="s">
        <v>2653</v>
      </c>
      <c r="CT2008" s="995" t="s">
        <v>6599</v>
      </c>
      <c r="CU2008" s="995" t="s">
        <v>2655</v>
      </c>
      <c r="CV2008" s="999" t="s">
        <v>2656</v>
      </c>
    </row>
    <row r="2009" spans="91:100">
      <c r="CM2009" s="996"/>
      <c r="CN2009" s="995" t="s">
        <v>6600</v>
      </c>
      <c r="CO2009" s="995" t="s">
        <v>17</v>
      </c>
      <c r="CP2009" s="995" t="s">
        <v>1008</v>
      </c>
      <c r="CQ2009" s="995" t="s">
        <v>93</v>
      </c>
      <c r="CR2009" s="995" t="s">
        <v>93</v>
      </c>
      <c r="CS2009" s="995" t="s">
        <v>2653</v>
      </c>
      <c r="CT2009" s="995" t="s">
        <v>6599</v>
      </c>
      <c r="CU2009" s="995" t="s">
        <v>2655</v>
      </c>
      <c r="CV2009" s="999" t="s">
        <v>2656</v>
      </c>
    </row>
    <row r="2010" spans="91:100">
      <c r="CM2010" s="996"/>
      <c r="CN2010" s="995" t="s">
        <v>6601</v>
      </c>
      <c r="CO2010" s="995" t="s">
        <v>17</v>
      </c>
      <c r="CP2010" s="995" t="s">
        <v>1008</v>
      </c>
      <c r="CQ2010" s="995" t="s">
        <v>53</v>
      </c>
      <c r="CR2010" s="995" t="s">
        <v>53</v>
      </c>
      <c r="CS2010" s="995" t="s">
        <v>2653</v>
      </c>
      <c r="CT2010" s="995" t="s">
        <v>6599</v>
      </c>
      <c r="CU2010" s="995" t="s">
        <v>2655</v>
      </c>
      <c r="CV2010" s="999" t="s">
        <v>2656</v>
      </c>
    </row>
    <row r="2011" spans="91:100">
      <c r="CM2011" s="996"/>
      <c r="CN2011" s="995" t="s">
        <v>6602</v>
      </c>
      <c r="CO2011" s="995" t="s">
        <v>17</v>
      </c>
      <c r="CP2011" s="995" t="s">
        <v>1008</v>
      </c>
      <c r="CQ2011" s="995" t="s">
        <v>73</v>
      </c>
      <c r="CR2011" s="995" t="s">
        <v>73</v>
      </c>
      <c r="CS2011" s="995" t="s">
        <v>2653</v>
      </c>
      <c r="CT2011" s="995" t="s">
        <v>6599</v>
      </c>
      <c r="CU2011" s="995" t="s">
        <v>2655</v>
      </c>
      <c r="CV2011" s="999" t="s">
        <v>2656</v>
      </c>
    </row>
    <row r="2012" spans="91:100">
      <c r="CM2012" s="996"/>
      <c r="CN2012" s="995" t="s">
        <v>6603</v>
      </c>
      <c r="CO2012" s="995" t="s">
        <v>17</v>
      </c>
      <c r="CP2012" s="995" t="s">
        <v>1008</v>
      </c>
      <c r="CQ2012" s="995" t="s">
        <v>129</v>
      </c>
      <c r="CR2012" s="995" t="s">
        <v>129</v>
      </c>
      <c r="CS2012" s="995" t="s">
        <v>2653</v>
      </c>
      <c r="CT2012" s="995" t="s">
        <v>6599</v>
      </c>
      <c r="CU2012" s="995" t="s">
        <v>2655</v>
      </c>
      <c r="CV2012" s="999" t="s">
        <v>2656</v>
      </c>
    </row>
    <row r="2013" spans="91:100">
      <c r="CM2013" s="996"/>
      <c r="CN2013" s="995" t="s">
        <v>6604</v>
      </c>
      <c r="CO2013" s="995" t="s">
        <v>17</v>
      </c>
      <c r="CP2013" s="995" t="s">
        <v>1008</v>
      </c>
      <c r="CQ2013" s="995" t="s">
        <v>6605</v>
      </c>
      <c r="CR2013" s="995" t="s">
        <v>6606</v>
      </c>
      <c r="CS2013" s="995" t="s">
        <v>2653</v>
      </c>
      <c r="CT2013" s="995" t="s">
        <v>6599</v>
      </c>
      <c r="CU2013" s="995" t="s">
        <v>2655</v>
      </c>
      <c r="CV2013" s="999" t="s">
        <v>2656</v>
      </c>
    </row>
    <row r="2014" spans="91:100">
      <c r="CM2014" s="996"/>
      <c r="CN2014" s="995" t="s">
        <v>6607</v>
      </c>
      <c r="CO2014" s="995" t="s">
        <v>17</v>
      </c>
      <c r="CP2014" s="995" t="s">
        <v>1008</v>
      </c>
      <c r="CQ2014" s="995" t="s">
        <v>35</v>
      </c>
      <c r="CR2014" s="995" t="s">
        <v>35</v>
      </c>
      <c r="CS2014" s="995" t="s">
        <v>2653</v>
      </c>
      <c r="CT2014" s="995" t="s">
        <v>6599</v>
      </c>
      <c r="CU2014" s="995" t="s">
        <v>2655</v>
      </c>
      <c r="CV2014" s="999" t="s">
        <v>2656</v>
      </c>
    </row>
    <row r="2015" spans="91:100">
      <c r="CM2015" s="996"/>
      <c r="CN2015" s="995" t="s">
        <v>6608</v>
      </c>
      <c r="CO2015" s="995" t="s">
        <v>17</v>
      </c>
      <c r="CP2015" s="995" t="s">
        <v>1008</v>
      </c>
      <c r="CQ2015" s="995" t="s">
        <v>6609</v>
      </c>
      <c r="CR2015" s="995" t="s">
        <v>6610</v>
      </c>
      <c r="CS2015" s="995" t="s">
        <v>2653</v>
      </c>
      <c r="CT2015" s="995" t="s">
        <v>6599</v>
      </c>
      <c r="CU2015" s="995" t="s">
        <v>2655</v>
      </c>
      <c r="CV2015" s="999" t="s">
        <v>2656</v>
      </c>
    </row>
    <row r="2016" spans="91:100">
      <c r="CM2016" s="996"/>
      <c r="CN2016" s="995" t="s">
        <v>6611</v>
      </c>
      <c r="CO2016" s="995" t="s">
        <v>17</v>
      </c>
      <c r="CP2016" s="995" t="s">
        <v>1008</v>
      </c>
      <c r="CQ2016" s="995" t="s">
        <v>6612</v>
      </c>
      <c r="CR2016" s="995" t="s">
        <v>6612</v>
      </c>
      <c r="CS2016" s="995" t="s">
        <v>2653</v>
      </c>
      <c r="CT2016" s="995" t="s">
        <v>6599</v>
      </c>
      <c r="CU2016" s="995" t="s">
        <v>2655</v>
      </c>
      <c r="CV2016" s="999" t="s">
        <v>2656</v>
      </c>
    </row>
    <row r="2017" spans="91:100">
      <c r="CM2017" s="996"/>
      <c r="CN2017" s="995" t="s">
        <v>6613</v>
      </c>
      <c r="CO2017" s="995" t="s">
        <v>17</v>
      </c>
      <c r="CP2017" s="995" t="s">
        <v>1008</v>
      </c>
      <c r="CQ2017" s="995" t="s">
        <v>6614</v>
      </c>
      <c r="CR2017" s="995" t="s">
        <v>6614</v>
      </c>
      <c r="CS2017" s="995" t="s">
        <v>2653</v>
      </c>
      <c r="CT2017" s="995" t="s">
        <v>6599</v>
      </c>
      <c r="CU2017" s="995" t="s">
        <v>2655</v>
      </c>
      <c r="CV2017" s="999" t="s">
        <v>2656</v>
      </c>
    </row>
    <row r="2018" spans="91:100">
      <c r="CM2018" s="996"/>
      <c r="CN2018" s="995" t="s">
        <v>6615</v>
      </c>
      <c r="CO2018" s="995" t="s">
        <v>17</v>
      </c>
      <c r="CP2018" s="995" t="s">
        <v>1008</v>
      </c>
      <c r="CQ2018" s="995" t="s">
        <v>111</v>
      </c>
      <c r="CR2018" s="995" t="s">
        <v>111</v>
      </c>
      <c r="CS2018" s="995" t="s">
        <v>2653</v>
      </c>
      <c r="CT2018" s="995" t="s">
        <v>6599</v>
      </c>
      <c r="CU2018" s="995" t="s">
        <v>2655</v>
      </c>
      <c r="CV2018" s="999" t="s">
        <v>2656</v>
      </c>
    </row>
    <row r="2019" spans="91:100">
      <c r="CM2019" s="996"/>
      <c r="CN2019" s="995" t="s">
        <v>6616</v>
      </c>
      <c r="CO2019" s="995" t="s">
        <v>17</v>
      </c>
      <c r="CP2019" s="995" t="s">
        <v>1008</v>
      </c>
      <c r="CQ2019" s="995" t="s">
        <v>6617</v>
      </c>
      <c r="CR2019" s="995" t="s">
        <v>6617</v>
      </c>
      <c r="CS2019" s="995" t="s">
        <v>2653</v>
      </c>
      <c r="CT2019" s="995" t="s">
        <v>6599</v>
      </c>
      <c r="CU2019" s="995" t="s">
        <v>2655</v>
      </c>
      <c r="CV2019" s="999" t="s">
        <v>2656</v>
      </c>
    </row>
    <row r="2020" spans="91:100">
      <c r="CM2020" s="996"/>
      <c r="CN2020" s="995" t="s">
        <v>6618</v>
      </c>
      <c r="CO2020" s="995" t="s">
        <v>17</v>
      </c>
      <c r="CP2020" s="995" t="s">
        <v>1008</v>
      </c>
      <c r="CQ2020" s="995" t="s">
        <v>595</v>
      </c>
      <c r="CR2020" s="995" t="s">
        <v>595</v>
      </c>
      <c r="CS2020" s="995" t="s">
        <v>2724</v>
      </c>
      <c r="CT2020" s="995" t="s">
        <v>2725</v>
      </c>
      <c r="CU2020" s="995" t="s">
        <v>2655</v>
      </c>
      <c r="CV2020" s="999" t="s">
        <v>2726</v>
      </c>
    </row>
    <row r="2021" spans="91:100">
      <c r="CM2021" s="996"/>
      <c r="CN2021" s="995" t="s">
        <v>6619</v>
      </c>
      <c r="CO2021" s="995" t="s">
        <v>17</v>
      </c>
      <c r="CP2021" s="995" t="s">
        <v>1008</v>
      </c>
      <c r="CQ2021" s="995" t="s">
        <v>6620</v>
      </c>
      <c r="CR2021" s="995" t="s">
        <v>6620</v>
      </c>
      <c r="CS2021" s="995" t="s">
        <v>2724</v>
      </c>
      <c r="CT2021" s="995" t="s">
        <v>2725</v>
      </c>
      <c r="CU2021" s="995" t="s">
        <v>2655</v>
      </c>
      <c r="CV2021" s="999" t="s">
        <v>2726</v>
      </c>
    </row>
    <row r="2022" spans="91:100">
      <c r="CM2022" s="996"/>
      <c r="CN2022" s="995" t="s">
        <v>6621</v>
      </c>
      <c r="CO2022" s="995" t="s">
        <v>17</v>
      </c>
      <c r="CP2022" s="995" t="s">
        <v>1008</v>
      </c>
      <c r="CQ2022" s="995" t="s">
        <v>6622</v>
      </c>
      <c r="CR2022" s="995" t="s">
        <v>6622</v>
      </c>
      <c r="CS2022" s="995" t="s">
        <v>2724</v>
      </c>
      <c r="CT2022" s="995" t="s">
        <v>2725</v>
      </c>
      <c r="CU2022" s="995" t="s">
        <v>2655</v>
      </c>
      <c r="CV2022" s="999" t="s">
        <v>2726</v>
      </c>
    </row>
    <row r="2023" spans="91:100">
      <c r="CM2023" s="996"/>
      <c r="CN2023" s="995" t="s">
        <v>6623</v>
      </c>
      <c r="CO2023" s="995" t="s">
        <v>17</v>
      </c>
      <c r="CP2023" s="995" t="s">
        <v>1008</v>
      </c>
      <c r="CQ2023" s="995" t="s">
        <v>2535</v>
      </c>
      <c r="CR2023" s="995" t="s">
        <v>2535</v>
      </c>
      <c r="CS2023" s="995" t="s">
        <v>2653</v>
      </c>
      <c r="CT2023" s="995" t="s">
        <v>6599</v>
      </c>
      <c r="CU2023" s="995" t="s">
        <v>2655</v>
      </c>
      <c r="CV2023" s="999" t="s">
        <v>2656</v>
      </c>
    </row>
    <row r="2024" spans="91:100">
      <c r="CM2024" s="996"/>
      <c r="CN2024" s="995" t="s">
        <v>6624</v>
      </c>
      <c r="CO2024" s="995" t="s">
        <v>17</v>
      </c>
      <c r="CP2024" s="995" t="s">
        <v>1008</v>
      </c>
      <c r="CQ2024" s="995" t="s">
        <v>6625</v>
      </c>
      <c r="CR2024" s="995" t="s">
        <v>6625</v>
      </c>
      <c r="CS2024" s="995" t="s">
        <v>2653</v>
      </c>
      <c r="CT2024" s="995" t="s">
        <v>6599</v>
      </c>
      <c r="CU2024" s="995" t="s">
        <v>2655</v>
      </c>
      <c r="CV2024" s="999" t="s">
        <v>2656</v>
      </c>
    </row>
    <row r="2025" spans="91:100">
      <c r="CM2025" s="996"/>
      <c r="CN2025" s="995" t="s">
        <v>6626</v>
      </c>
      <c r="CO2025" s="995" t="s">
        <v>17</v>
      </c>
      <c r="CP2025" s="995" t="s">
        <v>1008</v>
      </c>
      <c r="CQ2025" s="995" t="s">
        <v>6627</v>
      </c>
      <c r="CR2025" s="995" t="s">
        <v>6628</v>
      </c>
      <c r="CS2025" s="995" t="s">
        <v>2653</v>
      </c>
      <c r="CT2025" s="995" t="s">
        <v>6599</v>
      </c>
      <c r="CU2025" s="995" t="s">
        <v>2655</v>
      </c>
      <c r="CV2025" s="999" t="s">
        <v>2656</v>
      </c>
    </row>
    <row r="2026" spans="91:100">
      <c r="CM2026" s="996"/>
      <c r="CN2026" s="995" t="s">
        <v>6629</v>
      </c>
      <c r="CO2026" s="995" t="s">
        <v>17</v>
      </c>
      <c r="CP2026" s="995" t="s">
        <v>3118</v>
      </c>
      <c r="CQ2026" s="995" t="s">
        <v>3129</v>
      </c>
      <c r="CR2026" s="995" t="s">
        <v>3129</v>
      </c>
      <c r="CS2026" s="995" t="s">
        <v>2653</v>
      </c>
      <c r="CT2026" s="995" t="s">
        <v>5407</v>
      </c>
      <c r="CU2026" s="995" t="s">
        <v>2655</v>
      </c>
      <c r="CV2026" s="999" t="s">
        <v>2656</v>
      </c>
    </row>
    <row r="2027" spans="91:100">
      <c r="CM2027" s="996"/>
      <c r="CN2027" s="995" t="s">
        <v>6630</v>
      </c>
      <c r="CO2027" s="995" t="s">
        <v>17</v>
      </c>
      <c r="CP2027" s="995" t="s">
        <v>3118</v>
      </c>
      <c r="CQ2027" s="995" t="s">
        <v>6631</v>
      </c>
      <c r="CR2027" s="995" t="s">
        <v>6631</v>
      </c>
      <c r="CS2027" s="995" t="s">
        <v>2653</v>
      </c>
      <c r="CT2027" s="995" t="s">
        <v>5407</v>
      </c>
      <c r="CU2027" s="995" t="s">
        <v>2655</v>
      </c>
      <c r="CV2027" s="999" t="s">
        <v>2656</v>
      </c>
    </row>
    <row r="2028" spans="91:100">
      <c r="CM2028" s="996"/>
      <c r="CN2028" s="995" t="s">
        <v>6632</v>
      </c>
      <c r="CO2028" s="995" t="s">
        <v>17</v>
      </c>
      <c r="CP2028" s="995" t="s">
        <v>3118</v>
      </c>
      <c r="CQ2028" s="995" t="s">
        <v>6633</v>
      </c>
      <c r="CR2028" s="995" t="s">
        <v>6633</v>
      </c>
      <c r="CS2028" s="995" t="s">
        <v>2653</v>
      </c>
      <c r="CT2028" s="995" t="s">
        <v>5407</v>
      </c>
      <c r="CU2028" s="995" t="s">
        <v>2655</v>
      </c>
      <c r="CV2028" s="999" t="s">
        <v>2656</v>
      </c>
    </row>
    <row r="2029" spans="91:100">
      <c r="CM2029" s="996"/>
      <c r="CN2029" s="995" t="s">
        <v>6634</v>
      </c>
      <c r="CO2029" s="995" t="s">
        <v>17</v>
      </c>
      <c r="CP2029" s="995" t="s">
        <v>3118</v>
      </c>
      <c r="CQ2029" s="995" t="s">
        <v>606</v>
      </c>
      <c r="CR2029" s="995" t="s">
        <v>606</v>
      </c>
      <c r="CS2029" s="995" t="s">
        <v>2653</v>
      </c>
      <c r="CT2029" s="995" t="s">
        <v>5407</v>
      </c>
      <c r="CU2029" s="995" t="s">
        <v>2655</v>
      </c>
      <c r="CV2029" s="999" t="s">
        <v>2656</v>
      </c>
    </row>
    <row r="2030" spans="91:100">
      <c r="CM2030" s="996"/>
      <c r="CN2030" s="995" t="s">
        <v>6635</v>
      </c>
      <c r="CO2030" s="995" t="s">
        <v>17</v>
      </c>
      <c r="CP2030" s="995" t="s">
        <v>3118</v>
      </c>
      <c r="CQ2030" s="995" t="s">
        <v>3548</v>
      </c>
      <c r="CR2030" s="995" t="s">
        <v>2305</v>
      </c>
      <c r="CS2030" s="995" t="s">
        <v>2653</v>
      </c>
      <c r="CT2030" s="995" t="s">
        <v>5407</v>
      </c>
      <c r="CU2030" s="995" t="s">
        <v>2655</v>
      </c>
      <c r="CV2030" s="999" t="s">
        <v>2656</v>
      </c>
    </row>
    <row r="2031" spans="91:100">
      <c r="CM2031" s="996"/>
      <c r="CN2031" s="995" t="s">
        <v>6636</v>
      </c>
      <c r="CO2031" s="995" t="s">
        <v>17</v>
      </c>
      <c r="CP2031" s="995" t="s">
        <v>3118</v>
      </c>
      <c r="CQ2031" s="995" t="s">
        <v>6637</v>
      </c>
      <c r="CR2031" s="995" t="s">
        <v>6637</v>
      </c>
      <c r="CS2031" s="995" t="s">
        <v>2653</v>
      </c>
      <c r="CT2031" s="995" t="s">
        <v>5407</v>
      </c>
      <c r="CU2031" s="995" t="s">
        <v>2655</v>
      </c>
      <c r="CV2031" s="999" t="s">
        <v>2656</v>
      </c>
    </row>
    <row r="2032" spans="91:100">
      <c r="CM2032" s="996"/>
      <c r="CN2032" s="995" t="s">
        <v>6638</v>
      </c>
      <c r="CO2032" s="995" t="s">
        <v>17</v>
      </c>
      <c r="CP2032" s="995" t="s">
        <v>3118</v>
      </c>
      <c r="CQ2032" s="995" t="s">
        <v>6639</v>
      </c>
      <c r="CR2032" s="995" t="s">
        <v>6639</v>
      </c>
      <c r="CS2032" s="995" t="s">
        <v>2653</v>
      </c>
      <c r="CT2032" s="995" t="s">
        <v>5407</v>
      </c>
      <c r="CU2032" s="995" t="s">
        <v>2655</v>
      </c>
      <c r="CV2032" s="999" t="s">
        <v>2656</v>
      </c>
    </row>
    <row r="2033" spans="91:100">
      <c r="CM2033" s="996"/>
      <c r="CN2033" s="995" t="s">
        <v>6640</v>
      </c>
      <c r="CO2033" s="995" t="s">
        <v>17</v>
      </c>
      <c r="CP2033" s="995" t="s">
        <v>3118</v>
      </c>
      <c r="CQ2033" s="995" t="s">
        <v>6641</v>
      </c>
      <c r="CR2033" s="995" t="s">
        <v>6641</v>
      </c>
      <c r="CS2033" s="995" t="s">
        <v>2653</v>
      </c>
      <c r="CT2033" s="995" t="s">
        <v>5407</v>
      </c>
      <c r="CU2033" s="995" t="s">
        <v>2655</v>
      </c>
      <c r="CV2033" s="999" t="s">
        <v>2656</v>
      </c>
    </row>
    <row r="2034" spans="91:100">
      <c r="CM2034" s="996"/>
      <c r="CN2034" s="995" t="s">
        <v>6642</v>
      </c>
      <c r="CO2034" s="995" t="s">
        <v>17</v>
      </c>
      <c r="CP2034" s="995" t="s">
        <v>3118</v>
      </c>
      <c r="CQ2034" s="995" t="s">
        <v>3509</v>
      </c>
      <c r="CR2034" s="995" t="s">
        <v>3509</v>
      </c>
      <c r="CS2034" s="995" t="s">
        <v>2653</v>
      </c>
      <c r="CT2034" s="995" t="s">
        <v>5407</v>
      </c>
      <c r="CU2034" s="995" t="s">
        <v>2655</v>
      </c>
      <c r="CV2034" s="999" t="s">
        <v>2656</v>
      </c>
    </row>
    <row r="2035" spans="91:100">
      <c r="CM2035" s="996"/>
      <c r="CN2035" s="995" t="s">
        <v>6643</v>
      </c>
      <c r="CO2035" s="995" t="s">
        <v>17</v>
      </c>
      <c r="CP2035" s="995" t="s">
        <v>3118</v>
      </c>
      <c r="CQ2035" s="995" t="s">
        <v>3512</v>
      </c>
      <c r="CR2035" s="995" t="s">
        <v>3513</v>
      </c>
      <c r="CS2035" s="995" t="s">
        <v>2653</v>
      </c>
      <c r="CT2035" s="995" t="s">
        <v>5407</v>
      </c>
      <c r="CU2035" s="995" t="s">
        <v>2655</v>
      </c>
      <c r="CV2035" s="999" t="s">
        <v>2656</v>
      </c>
    </row>
    <row r="2036" spans="91:100">
      <c r="CM2036" s="996"/>
      <c r="CN2036" s="995" t="s">
        <v>6644</v>
      </c>
      <c r="CO2036" s="995" t="s">
        <v>17</v>
      </c>
      <c r="CP2036" s="995" t="s">
        <v>3118</v>
      </c>
      <c r="CQ2036" s="995" t="s">
        <v>2536</v>
      </c>
      <c r="CR2036" s="995" t="s">
        <v>2536</v>
      </c>
      <c r="CS2036" s="995" t="s">
        <v>2653</v>
      </c>
      <c r="CT2036" s="995" t="s">
        <v>5407</v>
      </c>
      <c r="CU2036" s="995" t="s">
        <v>2655</v>
      </c>
      <c r="CV2036" s="999" t="s">
        <v>2656</v>
      </c>
    </row>
    <row r="2037" spans="91:100">
      <c r="CM2037" s="996"/>
      <c r="CN2037" s="995" t="s">
        <v>6645</v>
      </c>
      <c r="CO2037" s="995" t="s">
        <v>17</v>
      </c>
      <c r="CP2037" s="995" t="s">
        <v>3118</v>
      </c>
      <c r="CQ2037" s="995" t="s">
        <v>3151</v>
      </c>
      <c r="CR2037" s="995" t="s">
        <v>3151</v>
      </c>
      <c r="CS2037" s="995" t="s">
        <v>2653</v>
      </c>
      <c r="CT2037" s="995" t="s">
        <v>5407</v>
      </c>
      <c r="CU2037" s="995" t="s">
        <v>2655</v>
      </c>
      <c r="CV2037" s="999" t="s">
        <v>2656</v>
      </c>
    </row>
    <row r="2038" spans="91:100">
      <c r="CM2038" s="996"/>
      <c r="CN2038" s="995" t="s">
        <v>6646</v>
      </c>
      <c r="CO2038" s="995" t="s">
        <v>17</v>
      </c>
      <c r="CP2038" s="995" t="s">
        <v>3118</v>
      </c>
      <c r="CQ2038" s="995" t="s">
        <v>3153</v>
      </c>
      <c r="CR2038" s="995" t="s">
        <v>3153</v>
      </c>
      <c r="CS2038" s="995" t="s">
        <v>2653</v>
      </c>
      <c r="CT2038" s="995" t="s">
        <v>5407</v>
      </c>
      <c r="CU2038" s="995" t="s">
        <v>2655</v>
      </c>
      <c r="CV2038" s="999" t="s">
        <v>2656</v>
      </c>
    </row>
    <row r="2039" spans="91:100">
      <c r="CM2039" s="996"/>
      <c r="CN2039" s="995" t="s">
        <v>6647</v>
      </c>
      <c r="CO2039" s="995" t="s">
        <v>17</v>
      </c>
      <c r="CP2039" s="995" t="s">
        <v>3118</v>
      </c>
      <c r="CQ2039" s="995" t="s">
        <v>3562</v>
      </c>
      <c r="CR2039" s="995" t="s">
        <v>3562</v>
      </c>
      <c r="CS2039" s="995" t="s">
        <v>2653</v>
      </c>
      <c r="CT2039" s="995" t="s">
        <v>5407</v>
      </c>
      <c r="CU2039" s="995" t="s">
        <v>2655</v>
      </c>
      <c r="CV2039" s="999" t="s">
        <v>2656</v>
      </c>
    </row>
    <row r="2040" spans="91:100">
      <c r="CM2040" s="996"/>
      <c r="CN2040" s="995" t="s">
        <v>6648</v>
      </c>
      <c r="CO2040" s="995" t="s">
        <v>17</v>
      </c>
      <c r="CP2040" s="995" t="s">
        <v>3118</v>
      </c>
      <c r="CQ2040" s="995" t="s">
        <v>2538</v>
      </c>
      <c r="CR2040" s="995" t="s">
        <v>2538</v>
      </c>
      <c r="CS2040" s="995" t="s">
        <v>2653</v>
      </c>
      <c r="CT2040" s="995" t="s">
        <v>5407</v>
      </c>
      <c r="CU2040" s="995" t="s">
        <v>2655</v>
      </c>
      <c r="CV2040" s="999" t="s">
        <v>2656</v>
      </c>
    </row>
    <row r="2041" spans="91:100">
      <c r="CM2041" s="996"/>
      <c r="CN2041" s="995" t="s">
        <v>6649</v>
      </c>
      <c r="CO2041" s="995" t="s">
        <v>388</v>
      </c>
      <c r="CP2041" s="995" t="s">
        <v>1008</v>
      </c>
      <c r="CQ2041" s="995" t="s">
        <v>6650</v>
      </c>
      <c r="CR2041" s="995" t="s">
        <v>6650</v>
      </c>
      <c r="CS2041" s="995" t="s">
        <v>2653</v>
      </c>
      <c r="CT2041" s="995" t="s">
        <v>6651</v>
      </c>
      <c r="CU2041" s="995" t="s">
        <v>2655</v>
      </c>
      <c r="CV2041" s="999" t="s">
        <v>2656</v>
      </c>
    </row>
    <row r="2042" spans="91:100">
      <c r="CM2042" s="996"/>
      <c r="CN2042" s="995" t="s">
        <v>6652</v>
      </c>
      <c r="CO2042" s="995" t="s">
        <v>388</v>
      </c>
      <c r="CP2042" s="995" t="s">
        <v>1008</v>
      </c>
      <c r="CQ2042" s="995" t="s">
        <v>178</v>
      </c>
      <c r="CR2042" s="995" t="s">
        <v>178</v>
      </c>
      <c r="CS2042" s="995" t="s">
        <v>2653</v>
      </c>
      <c r="CT2042" s="995" t="s">
        <v>6651</v>
      </c>
      <c r="CU2042" s="995" t="s">
        <v>2655</v>
      </c>
      <c r="CV2042" s="999" t="s">
        <v>2656</v>
      </c>
    </row>
    <row r="2043" spans="91:100">
      <c r="CM2043" s="996"/>
      <c r="CN2043" s="995" t="s">
        <v>6653</v>
      </c>
      <c r="CO2043" s="995" t="s">
        <v>388</v>
      </c>
      <c r="CP2043" s="995" t="s">
        <v>1008</v>
      </c>
      <c r="CQ2043" s="995" t="s">
        <v>6654</v>
      </c>
      <c r="CR2043" s="995" t="s">
        <v>74</v>
      </c>
      <c r="CS2043" s="995" t="s">
        <v>2653</v>
      </c>
      <c r="CT2043" s="995" t="s">
        <v>6651</v>
      </c>
      <c r="CU2043" s="995" t="s">
        <v>2655</v>
      </c>
      <c r="CV2043" s="999" t="s">
        <v>2656</v>
      </c>
    </row>
    <row r="2044" spans="91:100">
      <c r="CM2044" s="996"/>
      <c r="CN2044" s="995" t="s">
        <v>6655</v>
      </c>
      <c r="CO2044" s="995" t="s">
        <v>388</v>
      </c>
      <c r="CP2044" s="995" t="s">
        <v>1008</v>
      </c>
      <c r="CQ2044" s="995" t="s">
        <v>6656</v>
      </c>
      <c r="CR2044" s="995" t="s">
        <v>54</v>
      </c>
      <c r="CS2044" s="995" t="s">
        <v>2653</v>
      </c>
      <c r="CT2044" s="995" t="s">
        <v>6651</v>
      </c>
      <c r="CU2044" s="995" t="s">
        <v>2655</v>
      </c>
      <c r="CV2044" s="999" t="s">
        <v>2656</v>
      </c>
    </row>
    <row r="2045" spans="91:100">
      <c r="CM2045" s="996"/>
      <c r="CN2045" s="995" t="s">
        <v>6657</v>
      </c>
      <c r="CO2045" s="995" t="s">
        <v>388</v>
      </c>
      <c r="CP2045" s="995" t="s">
        <v>1008</v>
      </c>
      <c r="CQ2045" s="995" t="s">
        <v>6658</v>
      </c>
      <c r="CR2045" s="995" t="s">
        <v>6658</v>
      </c>
      <c r="CS2045" s="995" t="s">
        <v>2653</v>
      </c>
      <c r="CT2045" s="995" t="s">
        <v>6651</v>
      </c>
      <c r="CU2045" s="995" t="s">
        <v>2655</v>
      </c>
      <c r="CV2045" s="999" t="s">
        <v>2656</v>
      </c>
    </row>
    <row r="2046" spans="91:100">
      <c r="CM2046" s="996"/>
      <c r="CN2046" s="995" t="s">
        <v>6659</v>
      </c>
      <c r="CO2046" s="995" t="s">
        <v>388</v>
      </c>
      <c r="CP2046" s="995" t="s">
        <v>1008</v>
      </c>
      <c r="CQ2046" s="995" t="s">
        <v>6660</v>
      </c>
      <c r="CR2046" s="995" t="s">
        <v>6660</v>
      </c>
      <c r="CS2046" s="995" t="s">
        <v>2653</v>
      </c>
      <c r="CT2046" s="995" t="s">
        <v>6651</v>
      </c>
      <c r="CU2046" s="995" t="s">
        <v>2655</v>
      </c>
      <c r="CV2046" s="999" t="s">
        <v>2656</v>
      </c>
    </row>
    <row r="2047" spans="91:100">
      <c r="CM2047" s="996"/>
      <c r="CN2047" s="995" t="s">
        <v>6661</v>
      </c>
      <c r="CO2047" s="995" t="s">
        <v>388</v>
      </c>
      <c r="CP2047" s="995" t="s">
        <v>1008</v>
      </c>
      <c r="CQ2047" s="995" t="s">
        <v>6662</v>
      </c>
      <c r="CR2047" s="995" t="s">
        <v>94</v>
      </c>
      <c r="CS2047" s="995" t="s">
        <v>2653</v>
      </c>
      <c r="CT2047" s="995" t="s">
        <v>6651</v>
      </c>
      <c r="CU2047" s="995" t="s">
        <v>2655</v>
      </c>
      <c r="CV2047" s="999" t="s">
        <v>2656</v>
      </c>
    </row>
    <row r="2048" spans="91:100">
      <c r="CM2048" s="996"/>
      <c r="CN2048" s="995" t="s">
        <v>6663</v>
      </c>
      <c r="CO2048" s="995" t="s">
        <v>388</v>
      </c>
      <c r="CP2048" s="995" t="s">
        <v>1008</v>
      </c>
      <c r="CQ2048" s="995" t="s">
        <v>6664</v>
      </c>
      <c r="CR2048" s="995" t="s">
        <v>6665</v>
      </c>
      <c r="CS2048" s="995" t="s">
        <v>2653</v>
      </c>
      <c r="CT2048" s="995" t="s">
        <v>6651</v>
      </c>
      <c r="CU2048" s="995" t="s">
        <v>2655</v>
      </c>
      <c r="CV2048" s="999" t="s">
        <v>2656</v>
      </c>
    </row>
    <row r="2049" spans="91:100">
      <c r="CM2049" s="996"/>
      <c r="CN2049" s="995" t="s">
        <v>6666</v>
      </c>
      <c r="CO2049" s="995" t="s">
        <v>388</v>
      </c>
      <c r="CP2049" s="995" t="s">
        <v>1008</v>
      </c>
      <c r="CQ2049" s="995" t="s">
        <v>6667</v>
      </c>
      <c r="CR2049" s="995" t="s">
        <v>163</v>
      </c>
      <c r="CS2049" s="995" t="s">
        <v>2653</v>
      </c>
      <c r="CT2049" s="995" t="s">
        <v>6651</v>
      </c>
      <c r="CU2049" s="995" t="s">
        <v>2655</v>
      </c>
      <c r="CV2049" s="999" t="s">
        <v>2656</v>
      </c>
    </row>
    <row r="2050" spans="91:100">
      <c r="CM2050" s="996"/>
      <c r="CN2050" s="995" t="s">
        <v>6668</v>
      </c>
      <c r="CO2050" s="995" t="s">
        <v>388</v>
      </c>
      <c r="CP2050" s="995" t="s">
        <v>1008</v>
      </c>
      <c r="CQ2050" s="995" t="s">
        <v>6669</v>
      </c>
      <c r="CR2050" s="995" t="s">
        <v>145</v>
      </c>
      <c r="CS2050" s="995" t="s">
        <v>2653</v>
      </c>
      <c r="CT2050" s="995" t="s">
        <v>6651</v>
      </c>
      <c r="CU2050" s="995" t="s">
        <v>2655</v>
      </c>
      <c r="CV2050" s="999" t="s">
        <v>2656</v>
      </c>
    </row>
    <row r="2051" spans="91:100">
      <c r="CM2051" s="996"/>
      <c r="CN2051" s="995" t="s">
        <v>6670</v>
      </c>
      <c r="CO2051" s="995" t="s">
        <v>388</v>
      </c>
      <c r="CP2051" s="995" t="s">
        <v>1008</v>
      </c>
      <c r="CQ2051" s="995" t="s">
        <v>6671</v>
      </c>
      <c r="CR2051" s="995" t="s">
        <v>4</v>
      </c>
      <c r="CS2051" s="995" t="s">
        <v>2653</v>
      </c>
      <c r="CT2051" s="995" t="s">
        <v>6651</v>
      </c>
      <c r="CU2051" s="995" t="s">
        <v>2655</v>
      </c>
      <c r="CV2051" s="999" t="s">
        <v>2656</v>
      </c>
    </row>
    <row r="2052" spans="91:100">
      <c r="CM2052" s="996"/>
      <c r="CN2052" s="995" t="s">
        <v>6672</v>
      </c>
      <c r="CO2052" s="995" t="s">
        <v>388</v>
      </c>
      <c r="CP2052" s="995" t="s">
        <v>1008</v>
      </c>
      <c r="CQ2052" s="995" t="s">
        <v>6673</v>
      </c>
      <c r="CR2052" s="995" t="s">
        <v>6674</v>
      </c>
      <c r="CS2052" s="995" t="s">
        <v>2653</v>
      </c>
      <c r="CT2052" s="995" t="s">
        <v>6651</v>
      </c>
      <c r="CU2052" s="995" t="s">
        <v>2655</v>
      </c>
      <c r="CV2052" s="999" t="s">
        <v>2656</v>
      </c>
    </row>
    <row r="2053" spans="91:100">
      <c r="CM2053" s="996"/>
      <c r="CN2053" s="995" t="s">
        <v>6675</v>
      </c>
      <c r="CO2053" s="995" t="s">
        <v>388</v>
      </c>
      <c r="CP2053" s="995" t="s">
        <v>1008</v>
      </c>
      <c r="CQ2053" s="995" t="s">
        <v>6676</v>
      </c>
      <c r="CR2053" s="995" t="s">
        <v>6677</v>
      </c>
      <c r="CS2053" s="995" t="s">
        <v>2653</v>
      </c>
      <c r="CT2053" s="995" t="s">
        <v>6651</v>
      </c>
      <c r="CU2053" s="995" t="s">
        <v>2655</v>
      </c>
      <c r="CV2053" s="999" t="s">
        <v>2656</v>
      </c>
    </row>
    <row r="2054" spans="91:100">
      <c r="CM2054" s="996"/>
      <c r="CN2054" s="995" t="s">
        <v>6678</v>
      </c>
      <c r="CO2054" s="995" t="s">
        <v>388</v>
      </c>
      <c r="CP2054" s="995" t="s">
        <v>1008</v>
      </c>
      <c r="CQ2054" s="995" t="s">
        <v>6679</v>
      </c>
      <c r="CR2054" s="995" t="s">
        <v>6679</v>
      </c>
      <c r="CS2054" s="995" t="s">
        <v>2724</v>
      </c>
      <c r="CT2054" s="995" t="s">
        <v>2725</v>
      </c>
      <c r="CU2054" s="995" t="s">
        <v>2655</v>
      </c>
      <c r="CV2054" s="999" t="s">
        <v>2726</v>
      </c>
    </row>
    <row r="2055" spans="91:100">
      <c r="CM2055" s="996"/>
      <c r="CN2055" s="995" t="s">
        <v>6680</v>
      </c>
      <c r="CO2055" s="995" t="s">
        <v>388</v>
      </c>
      <c r="CP2055" s="995" t="s">
        <v>1008</v>
      </c>
      <c r="CQ2055" s="995" t="s">
        <v>6681</v>
      </c>
      <c r="CR2055" s="995" t="s">
        <v>6681</v>
      </c>
      <c r="CS2055" s="995" t="s">
        <v>2724</v>
      </c>
      <c r="CT2055" s="995" t="s">
        <v>2725</v>
      </c>
      <c r="CU2055" s="995" t="s">
        <v>2655</v>
      </c>
      <c r="CV2055" s="999" t="s">
        <v>2726</v>
      </c>
    </row>
    <row r="2056" spans="91:100">
      <c r="CM2056" s="996"/>
      <c r="CN2056" s="995" t="s">
        <v>6682</v>
      </c>
      <c r="CO2056" s="995" t="s">
        <v>388</v>
      </c>
      <c r="CP2056" s="995" t="s">
        <v>1008</v>
      </c>
      <c r="CQ2056" s="995" t="s">
        <v>6683</v>
      </c>
      <c r="CR2056" s="995" t="s">
        <v>6683</v>
      </c>
      <c r="CS2056" s="995" t="s">
        <v>2724</v>
      </c>
      <c r="CT2056" s="995" t="s">
        <v>2725</v>
      </c>
      <c r="CU2056" s="995" t="s">
        <v>2655</v>
      </c>
      <c r="CV2056" s="999" t="s">
        <v>2726</v>
      </c>
    </row>
    <row r="2057" spans="91:100">
      <c r="CM2057" s="996"/>
      <c r="CN2057" s="995" t="s">
        <v>6684</v>
      </c>
      <c r="CO2057" s="995" t="s">
        <v>388</v>
      </c>
      <c r="CP2057" s="995" t="s">
        <v>1008</v>
      </c>
      <c r="CQ2057" s="995" t="s">
        <v>130</v>
      </c>
      <c r="CR2057" s="995" t="s">
        <v>130</v>
      </c>
      <c r="CS2057" s="995" t="s">
        <v>2653</v>
      </c>
      <c r="CT2057" s="995" t="s">
        <v>6651</v>
      </c>
      <c r="CU2057" s="995" t="s">
        <v>2655</v>
      </c>
      <c r="CV2057" s="999" t="s">
        <v>2656</v>
      </c>
    </row>
    <row r="2058" spans="91:100">
      <c r="CM2058" s="996"/>
      <c r="CN2058" s="995" t="s">
        <v>6685</v>
      </c>
      <c r="CO2058" s="995" t="s">
        <v>388</v>
      </c>
      <c r="CP2058" s="995" t="s">
        <v>1008</v>
      </c>
      <c r="CQ2058" s="995" t="s">
        <v>6686</v>
      </c>
      <c r="CR2058" s="995" t="s">
        <v>6686</v>
      </c>
      <c r="CS2058" s="995" t="s">
        <v>2653</v>
      </c>
      <c r="CT2058" s="995" t="s">
        <v>6651</v>
      </c>
      <c r="CU2058" s="995" t="s">
        <v>2655</v>
      </c>
      <c r="CV2058" s="999" t="s">
        <v>2656</v>
      </c>
    </row>
    <row r="2059" spans="91:100">
      <c r="CM2059" s="996"/>
      <c r="CN2059" s="995" t="s">
        <v>6687</v>
      </c>
      <c r="CO2059" s="995" t="s">
        <v>388</v>
      </c>
      <c r="CP2059" s="995" t="s">
        <v>1008</v>
      </c>
      <c r="CQ2059" s="995" t="s">
        <v>112</v>
      </c>
      <c r="CR2059" s="995" t="s">
        <v>112</v>
      </c>
      <c r="CS2059" s="995" t="s">
        <v>2653</v>
      </c>
      <c r="CT2059" s="995" t="s">
        <v>6651</v>
      </c>
      <c r="CU2059" s="995" t="s">
        <v>2655</v>
      </c>
      <c r="CV2059" s="999" t="s">
        <v>2656</v>
      </c>
    </row>
    <row r="2060" spans="91:100">
      <c r="CM2060" s="996"/>
      <c r="CN2060" s="995" t="s">
        <v>6688</v>
      </c>
      <c r="CO2060" s="995" t="s">
        <v>388</v>
      </c>
      <c r="CP2060" s="995" t="s">
        <v>3118</v>
      </c>
      <c r="CQ2060" s="995" t="s">
        <v>6689</v>
      </c>
      <c r="CR2060" s="995" t="s">
        <v>6690</v>
      </c>
      <c r="CS2060" s="995" t="s">
        <v>2653</v>
      </c>
      <c r="CT2060" s="995" t="s">
        <v>5407</v>
      </c>
      <c r="CU2060" s="995" t="s">
        <v>2655</v>
      </c>
      <c r="CV2060" s="999" t="s">
        <v>2656</v>
      </c>
    </row>
    <row r="2061" spans="91:100">
      <c r="CM2061" s="996"/>
      <c r="CN2061" s="995" t="s">
        <v>6691</v>
      </c>
      <c r="CO2061" s="995" t="s">
        <v>388</v>
      </c>
      <c r="CP2061" s="995" t="s">
        <v>3118</v>
      </c>
      <c r="CQ2061" s="995" t="s">
        <v>6692</v>
      </c>
      <c r="CR2061" s="995" t="s">
        <v>6692</v>
      </c>
      <c r="CS2061" s="995" t="s">
        <v>2653</v>
      </c>
      <c r="CT2061" s="995" t="s">
        <v>5407</v>
      </c>
      <c r="CU2061" s="995" t="s">
        <v>2655</v>
      </c>
      <c r="CV2061" s="999" t="s">
        <v>2656</v>
      </c>
    </row>
    <row r="2062" spans="91:100">
      <c r="CM2062" s="996"/>
      <c r="CN2062" s="995" t="s">
        <v>6693</v>
      </c>
      <c r="CO2062" s="995" t="s">
        <v>388</v>
      </c>
      <c r="CP2062" s="995" t="s">
        <v>3118</v>
      </c>
      <c r="CQ2062" s="995" t="s">
        <v>6694</v>
      </c>
      <c r="CR2062" s="995" t="s">
        <v>6694</v>
      </c>
      <c r="CS2062" s="995" t="s">
        <v>2653</v>
      </c>
      <c r="CT2062" s="995" t="s">
        <v>5407</v>
      </c>
      <c r="CU2062" s="995" t="s">
        <v>2655</v>
      </c>
      <c r="CV2062" s="999" t="s">
        <v>2656</v>
      </c>
    </row>
    <row r="2063" spans="91:100">
      <c r="CM2063" s="996"/>
      <c r="CN2063" s="995" t="s">
        <v>6695</v>
      </c>
      <c r="CO2063" s="995" t="s">
        <v>388</v>
      </c>
      <c r="CP2063" s="995" t="s">
        <v>3118</v>
      </c>
      <c r="CQ2063" s="995" t="s">
        <v>2791</v>
      </c>
      <c r="CR2063" s="995" t="s">
        <v>2791</v>
      </c>
      <c r="CS2063" s="995" t="s">
        <v>2653</v>
      </c>
      <c r="CT2063" s="995" t="s">
        <v>5407</v>
      </c>
      <c r="CU2063" s="995" t="s">
        <v>2655</v>
      </c>
      <c r="CV2063" s="999" t="s">
        <v>2656</v>
      </c>
    </row>
    <row r="2064" spans="91:100">
      <c r="CM2064" s="996"/>
      <c r="CN2064" s="995" t="s">
        <v>6696</v>
      </c>
      <c r="CO2064" s="995" t="s">
        <v>388</v>
      </c>
      <c r="CP2064" s="995" t="s">
        <v>3118</v>
      </c>
      <c r="CQ2064" s="995" t="s">
        <v>2627</v>
      </c>
      <c r="CR2064" s="995" t="s">
        <v>2627</v>
      </c>
      <c r="CS2064" s="995" t="s">
        <v>2653</v>
      </c>
      <c r="CT2064" s="995" t="s">
        <v>5407</v>
      </c>
      <c r="CU2064" s="995" t="s">
        <v>2655</v>
      </c>
      <c r="CV2064" s="999" t="s">
        <v>2656</v>
      </c>
    </row>
    <row r="2065" spans="91:100">
      <c r="CM2065" s="996"/>
      <c r="CN2065" s="995" t="s">
        <v>6697</v>
      </c>
      <c r="CO2065" s="995" t="s">
        <v>388</v>
      </c>
      <c r="CP2065" s="995" t="s">
        <v>3118</v>
      </c>
      <c r="CQ2065" s="995" t="s">
        <v>6521</v>
      </c>
      <c r="CR2065" s="995" t="s">
        <v>6521</v>
      </c>
      <c r="CS2065" s="995" t="s">
        <v>2653</v>
      </c>
      <c r="CT2065" s="995" t="s">
        <v>5407</v>
      </c>
      <c r="CU2065" s="995" t="s">
        <v>2655</v>
      </c>
      <c r="CV2065" s="999" t="s">
        <v>2656</v>
      </c>
    </row>
    <row r="2066" spans="91:100">
      <c r="CM2066" s="996"/>
      <c r="CN2066" s="995" t="s">
        <v>6698</v>
      </c>
      <c r="CO2066" s="995" t="s">
        <v>388</v>
      </c>
      <c r="CP2066" s="995" t="s">
        <v>3118</v>
      </c>
      <c r="CQ2066" s="995" t="s">
        <v>2629</v>
      </c>
      <c r="CR2066" s="995" t="s">
        <v>2629</v>
      </c>
      <c r="CS2066" s="995" t="s">
        <v>2653</v>
      </c>
      <c r="CT2066" s="995" t="s">
        <v>5407</v>
      </c>
      <c r="CU2066" s="995" t="s">
        <v>2655</v>
      </c>
      <c r="CV2066" s="999" t="s">
        <v>2656</v>
      </c>
    </row>
    <row r="2067" spans="91:100">
      <c r="CM2067" s="996"/>
      <c r="CN2067" s="995" t="s">
        <v>6699</v>
      </c>
      <c r="CO2067" s="995" t="s">
        <v>388</v>
      </c>
      <c r="CP2067" s="995" t="s">
        <v>3118</v>
      </c>
      <c r="CQ2067" s="995" t="s">
        <v>2630</v>
      </c>
      <c r="CR2067" s="995" t="s">
        <v>2630</v>
      </c>
      <c r="CS2067" s="995" t="s">
        <v>2653</v>
      </c>
      <c r="CT2067" s="995" t="s">
        <v>5407</v>
      </c>
      <c r="CU2067" s="995" t="s">
        <v>2655</v>
      </c>
      <c r="CV2067" s="999" t="s">
        <v>2656</v>
      </c>
    </row>
    <row r="2068" spans="91:100">
      <c r="CM2068" s="996"/>
      <c r="CN2068" s="995" t="s">
        <v>6700</v>
      </c>
      <c r="CO2068" s="995" t="s">
        <v>388</v>
      </c>
      <c r="CP2068" s="995" t="s">
        <v>3118</v>
      </c>
      <c r="CQ2068" s="995" t="s">
        <v>6526</v>
      </c>
      <c r="CR2068" s="995" t="s">
        <v>6526</v>
      </c>
      <c r="CS2068" s="995" t="s">
        <v>2653</v>
      </c>
      <c r="CT2068" s="995" t="s">
        <v>5407</v>
      </c>
      <c r="CU2068" s="995" t="s">
        <v>2655</v>
      </c>
      <c r="CV2068" s="999" t="s">
        <v>2656</v>
      </c>
    </row>
    <row r="2069" spans="91:100">
      <c r="CM2069" s="996"/>
      <c r="CN2069" s="995" t="s">
        <v>6701</v>
      </c>
      <c r="CO2069" s="995" t="s">
        <v>388</v>
      </c>
      <c r="CP2069" s="995" t="s">
        <v>3118</v>
      </c>
      <c r="CQ2069" s="995" t="s">
        <v>6702</v>
      </c>
      <c r="CR2069" s="995" t="s">
        <v>6702</v>
      </c>
      <c r="CS2069" s="995" t="s">
        <v>2653</v>
      </c>
      <c r="CT2069" s="995" t="s">
        <v>5407</v>
      </c>
      <c r="CU2069" s="995" t="s">
        <v>2655</v>
      </c>
      <c r="CV2069" s="999" t="s">
        <v>2656</v>
      </c>
    </row>
    <row r="2070" spans="91:100">
      <c r="CM2070" s="996"/>
      <c r="CN2070" s="995" t="s">
        <v>6703</v>
      </c>
      <c r="CO2070" s="995" t="s">
        <v>388</v>
      </c>
      <c r="CP2070" s="995" t="s">
        <v>3118</v>
      </c>
      <c r="CQ2070" s="995" t="s">
        <v>6704</v>
      </c>
      <c r="CR2070" s="995" t="s">
        <v>6704</v>
      </c>
      <c r="CS2070" s="995" t="s">
        <v>2653</v>
      </c>
      <c r="CT2070" s="995" t="s">
        <v>5407</v>
      </c>
      <c r="CU2070" s="995" t="s">
        <v>2655</v>
      </c>
      <c r="CV2070" s="999" t="s">
        <v>2656</v>
      </c>
    </row>
    <row r="2071" spans="91:100">
      <c r="CM2071" s="996"/>
      <c r="CN2071" s="995" t="s">
        <v>6705</v>
      </c>
      <c r="CO2071" s="995" t="s">
        <v>388</v>
      </c>
      <c r="CP2071" s="995" t="s">
        <v>3118</v>
      </c>
      <c r="CQ2071" s="995" t="s">
        <v>6706</v>
      </c>
      <c r="CR2071" s="995" t="s">
        <v>6706</v>
      </c>
      <c r="CS2071" s="995" t="s">
        <v>2653</v>
      </c>
      <c r="CT2071" s="995" t="s">
        <v>5407</v>
      </c>
      <c r="CU2071" s="995" t="s">
        <v>2655</v>
      </c>
      <c r="CV2071" s="999" t="s">
        <v>2656</v>
      </c>
    </row>
    <row r="2072" spans="91:100">
      <c r="CM2072" s="996"/>
      <c r="CN2072" s="995" t="s">
        <v>6707</v>
      </c>
      <c r="CO2072" s="995" t="s">
        <v>388</v>
      </c>
      <c r="CP2072" s="995" t="s">
        <v>3118</v>
      </c>
      <c r="CQ2072" s="995" t="s">
        <v>2937</v>
      </c>
      <c r="CR2072" s="995" t="s">
        <v>2937</v>
      </c>
      <c r="CS2072" s="995" t="s">
        <v>2653</v>
      </c>
      <c r="CT2072" s="995" t="s">
        <v>5407</v>
      </c>
      <c r="CU2072" s="995" t="s">
        <v>2655</v>
      </c>
      <c r="CV2072" s="999" t="s">
        <v>2656</v>
      </c>
    </row>
    <row r="2073" spans="91:100">
      <c r="CM2073" s="996"/>
      <c r="CN2073" s="995" t="s">
        <v>6708</v>
      </c>
      <c r="CO2073" s="995" t="s">
        <v>388</v>
      </c>
      <c r="CP2073" s="995" t="s">
        <v>3118</v>
      </c>
      <c r="CQ2073" s="995" t="s">
        <v>6709</v>
      </c>
      <c r="CR2073" s="995" t="s">
        <v>6709</v>
      </c>
      <c r="CS2073" s="995" t="s">
        <v>2653</v>
      </c>
      <c r="CT2073" s="995" t="s">
        <v>5407</v>
      </c>
      <c r="CU2073" s="995" t="s">
        <v>2655</v>
      </c>
      <c r="CV2073" s="999" t="s">
        <v>2656</v>
      </c>
    </row>
    <row r="2074" spans="91:100">
      <c r="CM2074" s="996"/>
      <c r="CN2074" s="995" t="s">
        <v>6710</v>
      </c>
      <c r="CO2074" s="995" t="s">
        <v>388</v>
      </c>
      <c r="CP2074" s="995" t="s">
        <v>3118</v>
      </c>
      <c r="CQ2074" s="995" t="s">
        <v>6711</v>
      </c>
      <c r="CR2074" s="995" t="s">
        <v>6711</v>
      </c>
      <c r="CS2074" s="995" t="s">
        <v>2653</v>
      </c>
      <c r="CT2074" s="995" t="s">
        <v>5407</v>
      </c>
      <c r="CU2074" s="995" t="s">
        <v>2655</v>
      </c>
      <c r="CV2074" s="999" t="s">
        <v>2656</v>
      </c>
    </row>
    <row r="2075" spans="91:100">
      <c r="CM2075" s="996"/>
      <c r="CN2075" s="995" t="s">
        <v>6712</v>
      </c>
      <c r="CO2075" s="995" t="s">
        <v>19</v>
      </c>
      <c r="CP2075" s="995" t="s">
        <v>1008</v>
      </c>
      <c r="CQ2075" s="995" t="s">
        <v>6713</v>
      </c>
      <c r="CR2075" s="995" t="s">
        <v>6713</v>
      </c>
      <c r="CS2075" s="995" t="s">
        <v>2653</v>
      </c>
      <c r="CT2075" s="995" t="s">
        <v>6714</v>
      </c>
      <c r="CU2075" s="995" t="s">
        <v>2655</v>
      </c>
      <c r="CV2075" s="999" t="s">
        <v>2656</v>
      </c>
    </row>
    <row r="2076" spans="91:100">
      <c r="CM2076" s="996"/>
      <c r="CN2076" s="995" t="s">
        <v>6715</v>
      </c>
      <c r="CO2076" s="995" t="s">
        <v>19</v>
      </c>
      <c r="CP2076" s="995" t="s">
        <v>1008</v>
      </c>
      <c r="CQ2076" s="995" t="s">
        <v>75</v>
      </c>
      <c r="CR2076" s="995" t="s">
        <v>75</v>
      </c>
      <c r="CS2076" s="995" t="s">
        <v>2653</v>
      </c>
      <c r="CT2076" s="995" t="s">
        <v>6714</v>
      </c>
      <c r="CU2076" s="995" t="s">
        <v>2655</v>
      </c>
      <c r="CV2076" s="999" t="s">
        <v>2656</v>
      </c>
    </row>
    <row r="2077" spans="91:100">
      <c r="CM2077" s="996"/>
      <c r="CN2077" s="995" t="s">
        <v>6716</v>
      </c>
      <c r="CO2077" s="995" t="s">
        <v>19</v>
      </c>
      <c r="CP2077" s="995" t="s">
        <v>1008</v>
      </c>
      <c r="CQ2077" s="995" t="s">
        <v>113</v>
      </c>
      <c r="CR2077" s="995" t="s">
        <v>113</v>
      </c>
      <c r="CS2077" s="995" t="s">
        <v>2653</v>
      </c>
      <c r="CT2077" s="995" t="s">
        <v>6714</v>
      </c>
      <c r="CU2077" s="995" t="s">
        <v>2655</v>
      </c>
      <c r="CV2077" s="999" t="s">
        <v>2656</v>
      </c>
    </row>
    <row r="2078" spans="91:100">
      <c r="CM2078" s="996"/>
      <c r="CN2078" s="995" t="s">
        <v>6717</v>
      </c>
      <c r="CO2078" s="995" t="s">
        <v>19</v>
      </c>
      <c r="CP2078" s="995" t="s">
        <v>1008</v>
      </c>
      <c r="CQ2078" s="995" t="s">
        <v>95</v>
      </c>
      <c r="CR2078" s="995" t="s">
        <v>95</v>
      </c>
      <c r="CS2078" s="995" t="s">
        <v>2653</v>
      </c>
      <c r="CT2078" s="995" t="s">
        <v>6714</v>
      </c>
      <c r="CU2078" s="995" t="s">
        <v>2655</v>
      </c>
      <c r="CV2078" s="999" t="s">
        <v>2656</v>
      </c>
    </row>
    <row r="2079" spans="91:100">
      <c r="CM2079" s="996"/>
      <c r="CN2079" s="995" t="s">
        <v>6718</v>
      </c>
      <c r="CO2079" s="995" t="s">
        <v>19</v>
      </c>
      <c r="CP2079" s="995" t="s">
        <v>1008</v>
      </c>
      <c r="CQ2079" s="995" t="s">
        <v>6719</v>
      </c>
      <c r="CR2079" s="995" t="s">
        <v>624</v>
      </c>
      <c r="CS2079" s="995" t="s">
        <v>2653</v>
      </c>
      <c r="CT2079" s="995" t="s">
        <v>6714</v>
      </c>
      <c r="CU2079" s="995" t="s">
        <v>2655</v>
      </c>
      <c r="CV2079" s="999" t="s">
        <v>2656</v>
      </c>
    </row>
    <row r="2080" spans="91:100">
      <c r="CM2080" s="996"/>
      <c r="CN2080" s="995" t="s">
        <v>6720</v>
      </c>
      <c r="CO2080" s="995" t="s">
        <v>19</v>
      </c>
      <c r="CP2080" s="995" t="s">
        <v>1008</v>
      </c>
      <c r="CQ2080" s="995" t="s">
        <v>6721</v>
      </c>
      <c r="CR2080" s="995" t="s">
        <v>625</v>
      </c>
      <c r="CS2080" s="995" t="s">
        <v>2653</v>
      </c>
      <c r="CT2080" s="995" t="s">
        <v>6714</v>
      </c>
      <c r="CU2080" s="995" t="s">
        <v>2655</v>
      </c>
      <c r="CV2080" s="999" t="s">
        <v>2656</v>
      </c>
    </row>
    <row r="2081" spans="91:100">
      <c r="CM2081" s="996"/>
      <c r="CN2081" s="995" t="s">
        <v>6722</v>
      </c>
      <c r="CO2081" s="995" t="s">
        <v>19</v>
      </c>
      <c r="CP2081" s="995" t="s">
        <v>1008</v>
      </c>
      <c r="CQ2081" s="995" t="s">
        <v>6723</v>
      </c>
      <c r="CR2081" s="995" t="s">
        <v>626</v>
      </c>
      <c r="CS2081" s="995" t="s">
        <v>2653</v>
      </c>
      <c r="CT2081" s="995" t="s">
        <v>6714</v>
      </c>
      <c r="CU2081" s="995" t="s">
        <v>2655</v>
      </c>
      <c r="CV2081" s="999" t="s">
        <v>2656</v>
      </c>
    </row>
    <row r="2082" spans="91:100">
      <c r="CM2082" s="996"/>
      <c r="CN2082" s="995" t="s">
        <v>6724</v>
      </c>
      <c r="CO2082" s="995" t="s">
        <v>19</v>
      </c>
      <c r="CP2082" s="995" t="s">
        <v>1008</v>
      </c>
      <c r="CQ2082" s="995" t="s">
        <v>6725</v>
      </c>
      <c r="CR2082" s="995" t="s">
        <v>627</v>
      </c>
      <c r="CS2082" s="995" t="s">
        <v>2653</v>
      </c>
      <c r="CT2082" s="995" t="s">
        <v>6714</v>
      </c>
      <c r="CU2082" s="995" t="s">
        <v>2655</v>
      </c>
      <c r="CV2082" s="999" t="s">
        <v>2656</v>
      </c>
    </row>
    <row r="2083" spans="91:100">
      <c r="CM2083" s="996"/>
      <c r="CN2083" s="995" t="s">
        <v>6726</v>
      </c>
      <c r="CO2083" s="995" t="s">
        <v>19</v>
      </c>
      <c r="CP2083" s="995" t="s">
        <v>1008</v>
      </c>
      <c r="CQ2083" s="995" t="s">
        <v>6727</v>
      </c>
      <c r="CR2083" s="995" t="s">
        <v>628</v>
      </c>
      <c r="CS2083" s="995" t="s">
        <v>2653</v>
      </c>
      <c r="CT2083" s="995" t="s">
        <v>6714</v>
      </c>
      <c r="CU2083" s="995" t="s">
        <v>2655</v>
      </c>
      <c r="CV2083" s="999" t="s">
        <v>2656</v>
      </c>
    </row>
    <row r="2084" spans="91:100">
      <c r="CM2084" s="996"/>
      <c r="CN2084" s="995" t="s">
        <v>6728</v>
      </c>
      <c r="CO2084" s="995" t="s">
        <v>19</v>
      </c>
      <c r="CP2084" s="995" t="s">
        <v>1008</v>
      </c>
      <c r="CQ2084" s="995" t="s">
        <v>6729</v>
      </c>
      <c r="CR2084" s="995" t="s">
        <v>629</v>
      </c>
      <c r="CS2084" s="995" t="s">
        <v>2653</v>
      </c>
      <c r="CT2084" s="995" t="s">
        <v>6714</v>
      </c>
      <c r="CU2084" s="995" t="s">
        <v>2655</v>
      </c>
      <c r="CV2084" s="999" t="s">
        <v>2656</v>
      </c>
    </row>
    <row r="2085" spans="91:100">
      <c r="CM2085" s="996"/>
      <c r="CN2085" s="995" t="s">
        <v>6730</v>
      </c>
      <c r="CO2085" s="995" t="s">
        <v>19</v>
      </c>
      <c r="CP2085" s="995" t="s">
        <v>1008</v>
      </c>
      <c r="CQ2085" s="995" t="s">
        <v>6731</v>
      </c>
      <c r="CR2085" s="995" t="s">
        <v>630</v>
      </c>
      <c r="CS2085" s="995" t="s">
        <v>2653</v>
      </c>
      <c r="CT2085" s="995" t="s">
        <v>6714</v>
      </c>
      <c r="CU2085" s="995" t="s">
        <v>2655</v>
      </c>
      <c r="CV2085" s="999" t="s">
        <v>2656</v>
      </c>
    </row>
    <row r="2086" spans="91:100">
      <c r="CM2086" s="996"/>
      <c r="CN2086" s="995" t="s">
        <v>6732</v>
      </c>
      <c r="CO2086" s="995" t="s">
        <v>19</v>
      </c>
      <c r="CP2086" s="995" t="s">
        <v>1008</v>
      </c>
      <c r="CQ2086" s="995" t="s">
        <v>6733</v>
      </c>
      <c r="CR2086" s="995" t="s">
        <v>631</v>
      </c>
      <c r="CS2086" s="995" t="s">
        <v>2653</v>
      </c>
      <c r="CT2086" s="995" t="s">
        <v>6714</v>
      </c>
      <c r="CU2086" s="995" t="s">
        <v>2655</v>
      </c>
      <c r="CV2086" s="999" t="s">
        <v>2656</v>
      </c>
    </row>
    <row r="2087" spans="91:100">
      <c r="CM2087" s="996"/>
      <c r="CN2087" s="995" t="s">
        <v>6734</v>
      </c>
      <c r="CO2087" s="995" t="s">
        <v>19</v>
      </c>
      <c r="CP2087" s="995" t="s">
        <v>1008</v>
      </c>
      <c r="CQ2087" s="995" t="s">
        <v>6735</v>
      </c>
      <c r="CR2087" s="995" t="s">
        <v>632</v>
      </c>
      <c r="CS2087" s="995" t="s">
        <v>2653</v>
      </c>
      <c r="CT2087" s="995" t="s">
        <v>6714</v>
      </c>
      <c r="CU2087" s="995" t="s">
        <v>2655</v>
      </c>
      <c r="CV2087" s="999" t="s">
        <v>2656</v>
      </c>
    </row>
    <row r="2088" spans="91:100">
      <c r="CM2088" s="996"/>
      <c r="CN2088" s="995" t="s">
        <v>6736</v>
      </c>
      <c r="CO2088" s="995" t="s">
        <v>19</v>
      </c>
      <c r="CP2088" s="995" t="s">
        <v>1008</v>
      </c>
      <c r="CQ2088" s="995" t="s">
        <v>6737</v>
      </c>
      <c r="CR2088" s="995" t="s">
        <v>6738</v>
      </c>
      <c r="CS2088" s="995" t="s">
        <v>2653</v>
      </c>
      <c r="CT2088" s="995" t="s">
        <v>6714</v>
      </c>
      <c r="CU2088" s="995" t="s">
        <v>2655</v>
      </c>
      <c r="CV2088" s="999" t="s">
        <v>2656</v>
      </c>
    </row>
    <row r="2089" spans="91:100">
      <c r="CM2089" s="996"/>
      <c r="CN2089" s="995" t="s">
        <v>6739</v>
      </c>
      <c r="CO2089" s="995" t="s">
        <v>19</v>
      </c>
      <c r="CP2089" s="995" t="s">
        <v>1008</v>
      </c>
      <c r="CQ2089" s="995" t="s">
        <v>6740</v>
      </c>
      <c r="CR2089" s="995" t="s">
        <v>146</v>
      </c>
      <c r="CS2089" s="995" t="s">
        <v>2653</v>
      </c>
      <c r="CT2089" s="995" t="s">
        <v>6714</v>
      </c>
      <c r="CU2089" s="995" t="s">
        <v>2655</v>
      </c>
      <c r="CV2089" s="999" t="s">
        <v>2656</v>
      </c>
    </row>
    <row r="2090" spans="91:100">
      <c r="CM2090" s="996"/>
      <c r="CN2090" s="995" t="s">
        <v>6741</v>
      </c>
      <c r="CO2090" s="995" t="s">
        <v>19</v>
      </c>
      <c r="CP2090" s="995" t="s">
        <v>1008</v>
      </c>
      <c r="CQ2090" s="995" t="s">
        <v>37</v>
      </c>
      <c r="CR2090" s="995" t="s">
        <v>37</v>
      </c>
      <c r="CS2090" s="995" t="s">
        <v>2653</v>
      </c>
      <c r="CT2090" s="995" t="s">
        <v>6714</v>
      </c>
      <c r="CU2090" s="995" t="s">
        <v>2655</v>
      </c>
      <c r="CV2090" s="999" t="s">
        <v>2656</v>
      </c>
    </row>
    <row r="2091" spans="91:100">
      <c r="CM2091" s="996"/>
      <c r="CN2091" s="995" t="s">
        <v>6742</v>
      </c>
      <c r="CO2091" s="995" t="s">
        <v>19</v>
      </c>
      <c r="CP2091" s="995" t="s">
        <v>1008</v>
      </c>
      <c r="CQ2091" s="995" t="s">
        <v>5</v>
      </c>
      <c r="CR2091" s="995" t="s">
        <v>5</v>
      </c>
      <c r="CS2091" s="995" t="s">
        <v>2653</v>
      </c>
      <c r="CT2091" s="995" t="s">
        <v>6714</v>
      </c>
      <c r="CU2091" s="995" t="s">
        <v>2655</v>
      </c>
      <c r="CV2091" s="999" t="s">
        <v>2656</v>
      </c>
    </row>
    <row r="2092" spans="91:100">
      <c r="CM2092" s="996"/>
      <c r="CN2092" s="995" t="s">
        <v>6743</v>
      </c>
      <c r="CO2092" s="995" t="s">
        <v>19</v>
      </c>
      <c r="CP2092" s="995" t="s">
        <v>1008</v>
      </c>
      <c r="CQ2092" s="995" t="s">
        <v>633</v>
      </c>
      <c r="CR2092" s="995" t="s">
        <v>633</v>
      </c>
      <c r="CS2092" s="995" t="s">
        <v>2724</v>
      </c>
      <c r="CT2092" s="995" t="s">
        <v>2725</v>
      </c>
      <c r="CU2092" s="995" t="s">
        <v>2655</v>
      </c>
      <c r="CV2092" s="999" t="s">
        <v>2726</v>
      </c>
    </row>
    <row r="2093" spans="91:100">
      <c r="CM2093" s="996"/>
      <c r="CN2093" s="995" t="s">
        <v>6744</v>
      </c>
      <c r="CO2093" s="995" t="s">
        <v>19</v>
      </c>
      <c r="CP2093" s="995" t="s">
        <v>1008</v>
      </c>
      <c r="CQ2093" s="995" t="s">
        <v>634</v>
      </c>
      <c r="CR2093" s="995" t="s">
        <v>634</v>
      </c>
      <c r="CS2093" s="995" t="s">
        <v>2653</v>
      </c>
      <c r="CT2093" s="995" t="s">
        <v>6714</v>
      </c>
      <c r="CU2093" s="995" t="s">
        <v>2655</v>
      </c>
      <c r="CV2093" s="999" t="s">
        <v>2656</v>
      </c>
    </row>
    <row r="2094" spans="91:100">
      <c r="CM2094" s="996"/>
      <c r="CN2094" s="995" t="s">
        <v>6745</v>
      </c>
      <c r="CO2094" s="995" t="s">
        <v>19</v>
      </c>
      <c r="CP2094" s="995" t="s">
        <v>1008</v>
      </c>
      <c r="CQ2094" s="995" t="s">
        <v>635</v>
      </c>
      <c r="CR2094" s="995" t="s">
        <v>635</v>
      </c>
      <c r="CS2094" s="995" t="s">
        <v>2653</v>
      </c>
      <c r="CT2094" s="995" t="s">
        <v>6714</v>
      </c>
      <c r="CU2094" s="995" t="s">
        <v>2655</v>
      </c>
      <c r="CV2094" s="999" t="s">
        <v>2656</v>
      </c>
    </row>
    <row r="2095" spans="91:100">
      <c r="CM2095" s="996"/>
      <c r="CN2095" s="995" t="s">
        <v>6746</v>
      </c>
      <c r="CO2095" s="995" t="s">
        <v>19</v>
      </c>
      <c r="CP2095" s="995" t="s">
        <v>1008</v>
      </c>
      <c r="CQ2095" s="995" t="s">
        <v>6747</v>
      </c>
      <c r="CR2095" s="995" t="s">
        <v>6747</v>
      </c>
      <c r="CS2095" s="995" t="s">
        <v>2724</v>
      </c>
      <c r="CT2095" s="995" t="s">
        <v>2725</v>
      </c>
      <c r="CU2095" s="995" t="s">
        <v>2655</v>
      </c>
      <c r="CV2095" s="999" t="s">
        <v>2726</v>
      </c>
    </row>
    <row r="2096" spans="91:100">
      <c r="CM2096" s="996"/>
      <c r="CN2096" s="995" t="s">
        <v>6748</v>
      </c>
      <c r="CO2096" s="995" t="s">
        <v>19</v>
      </c>
      <c r="CP2096" s="995" t="s">
        <v>3118</v>
      </c>
      <c r="CQ2096" s="995" t="s">
        <v>2621</v>
      </c>
      <c r="CR2096" s="995" t="s">
        <v>2621</v>
      </c>
      <c r="CS2096" s="995" t="s">
        <v>2653</v>
      </c>
      <c r="CT2096" s="995" t="s">
        <v>6749</v>
      </c>
      <c r="CU2096" s="995" t="s">
        <v>2655</v>
      </c>
      <c r="CV2096" s="999" t="s">
        <v>2656</v>
      </c>
    </row>
    <row r="2097" spans="91:100">
      <c r="CM2097" s="996"/>
      <c r="CN2097" s="995" t="s">
        <v>6750</v>
      </c>
      <c r="CO2097" s="995" t="s">
        <v>19</v>
      </c>
      <c r="CP2097" s="995" t="s">
        <v>3118</v>
      </c>
      <c r="CQ2097" s="995" t="s">
        <v>2729</v>
      </c>
      <c r="CR2097" s="995" t="s">
        <v>2180</v>
      </c>
      <c r="CS2097" s="995" t="s">
        <v>2653</v>
      </c>
      <c r="CT2097" s="995" t="s">
        <v>6749</v>
      </c>
      <c r="CU2097" s="995" t="s">
        <v>2655</v>
      </c>
      <c r="CV2097" s="999" t="s">
        <v>2656</v>
      </c>
    </row>
    <row r="2098" spans="91:100">
      <c r="CM2098" s="996"/>
      <c r="CN2098" s="995" t="s">
        <v>6751</v>
      </c>
      <c r="CO2098" s="995" t="s">
        <v>19</v>
      </c>
      <c r="CP2098" s="995" t="s">
        <v>3118</v>
      </c>
      <c r="CQ2098" s="995" t="s">
        <v>6752</v>
      </c>
      <c r="CR2098" s="995" t="s">
        <v>6752</v>
      </c>
      <c r="CS2098" s="995" t="s">
        <v>2653</v>
      </c>
      <c r="CT2098" s="995" t="s">
        <v>6749</v>
      </c>
      <c r="CU2098" s="995" t="s">
        <v>2655</v>
      </c>
      <c r="CV2098" s="999" t="s">
        <v>2656</v>
      </c>
    </row>
    <row r="2099" spans="91:100">
      <c r="CM2099" s="996"/>
      <c r="CN2099" s="995" t="s">
        <v>6753</v>
      </c>
      <c r="CO2099" s="995" t="s">
        <v>19</v>
      </c>
      <c r="CP2099" s="995" t="s">
        <v>3118</v>
      </c>
      <c r="CQ2099" s="995" t="s">
        <v>6754</v>
      </c>
      <c r="CR2099" s="995" t="s">
        <v>6754</v>
      </c>
      <c r="CS2099" s="995" t="s">
        <v>2653</v>
      </c>
      <c r="CT2099" s="995" t="s">
        <v>6749</v>
      </c>
      <c r="CU2099" s="995" t="s">
        <v>2655</v>
      </c>
      <c r="CV2099" s="999" t="s">
        <v>2656</v>
      </c>
    </row>
    <row r="2100" spans="91:100">
      <c r="CM2100" s="996"/>
      <c r="CN2100" s="995" t="s">
        <v>6755</v>
      </c>
      <c r="CO2100" s="995" t="s">
        <v>19</v>
      </c>
      <c r="CP2100" s="995" t="s">
        <v>3118</v>
      </c>
      <c r="CQ2100" s="995" t="s">
        <v>6756</v>
      </c>
      <c r="CR2100" s="995" t="s">
        <v>6756</v>
      </c>
      <c r="CS2100" s="995" t="s">
        <v>2653</v>
      </c>
      <c r="CT2100" s="995" t="s">
        <v>6749</v>
      </c>
      <c r="CU2100" s="995" t="s">
        <v>2655</v>
      </c>
      <c r="CV2100" s="999" t="s">
        <v>2656</v>
      </c>
    </row>
    <row r="2101" spans="91:100">
      <c r="CM2101" s="996"/>
      <c r="CN2101" s="995" t="s">
        <v>6757</v>
      </c>
      <c r="CO2101" s="995" t="s">
        <v>19</v>
      </c>
      <c r="CP2101" s="995" t="s">
        <v>3118</v>
      </c>
      <c r="CQ2101" s="995" t="s">
        <v>6758</v>
      </c>
      <c r="CR2101" s="995" t="s">
        <v>6758</v>
      </c>
      <c r="CS2101" s="995" t="s">
        <v>2653</v>
      </c>
      <c r="CT2101" s="995" t="s">
        <v>6749</v>
      </c>
      <c r="CU2101" s="995" t="s">
        <v>2655</v>
      </c>
      <c r="CV2101" s="999" t="s">
        <v>2656</v>
      </c>
    </row>
    <row r="2102" spans="91:100">
      <c r="CM2102" s="996"/>
      <c r="CN2102" s="995" t="s">
        <v>6759</v>
      </c>
      <c r="CO2102" s="995" t="s">
        <v>19</v>
      </c>
      <c r="CP2102" s="995" t="s">
        <v>3118</v>
      </c>
      <c r="CQ2102" s="995" t="s">
        <v>6760</v>
      </c>
      <c r="CR2102" s="995" t="s">
        <v>6760</v>
      </c>
      <c r="CS2102" s="995" t="s">
        <v>2724</v>
      </c>
      <c r="CT2102" s="995" t="s">
        <v>3125</v>
      </c>
      <c r="CU2102" s="995" t="s">
        <v>2655</v>
      </c>
      <c r="CV2102" s="999" t="s">
        <v>2726</v>
      </c>
    </row>
    <row r="2103" spans="91:100">
      <c r="CM2103" s="996"/>
      <c r="CN2103" s="995" t="s">
        <v>6761</v>
      </c>
      <c r="CO2103" s="995" t="s">
        <v>19</v>
      </c>
      <c r="CP2103" s="995" t="s">
        <v>3118</v>
      </c>
      <c r="CQ2103" s="995" t="s">
        <v>6762</v>
      </c>
      <c r="CR2103" s="995" t="s">
        <v>6762</v>
      </c>
      <c r="CS2103" s="995" t="s">
        <v>2653</v>
      </c>
      <c r="CT2103" s="995" t="s">
        <v>6749</v>
      </c>
      <c r="CU2103" s="995" t="s">
        <v>2655</v>
      </c>
      <c r="CV2103" s="999" t="s">
        <v>2656</v>
      </c>
    </row>
    <row r="2104" spans="91:100">
      <c r="CM2104" s="996"/>
      <c r="CN2104" s="995" t="s">
        <v>6763</v>
      </c>
      <c r="CO2104" s="995" t="s">
        <v>19</v>
      </c>
      <c r="CP2104" s="995" t="s">
        <v>3118</v>
      </c>
      <c r="CQ2104" s="995" t="s">
        <v>6764</v>
      </c>
      <c r="CR2104" s="995" t="s">
        <v>6765</v>
      </c>
      <c r="CS2104" s="995" t="s">
        <v>2653</v>
      </c>
      <c r="CT2104" s="995" t="s">
        <v>6749</v>
      </c>
      <c r="CU2104" s="995" t="s">
        <v>2655</v>
      </c>
      <c r="CV2104" s="999" t="s">
        <v>2656</v>
      </c>
    </row>
    <row r="2105" spans="91:100">
      <c r="CM2105" s="996"/>
      <c r="CN2105" s="995" t="s">
        <v>6766</v>
      </c>
      <c r="CO2105" s="995" t="s">
        <v>19</v>
      </c>
      <c r="CP2105" s="995" t="s">
        <v>3118</v>
      </c>
      <c r="CQ2105" s="995" t="s">
        <v>6767</v>
      </c>
      <c r="CR2105" s="995" t="s">
        <v>6768</v>
      </c>
      <c r="CS2105" s="995" t="s">
        <v>2653</v>
      </c>
      <c r="CT2105" s="995" t="s">
        <v>6749</v>
      </c>
      <c r="CU2105" s="995" t="s">
        <v>2655</v>
      </c>
      <c r="CV2105" s="999" t="s">
        <v>2656</v>
      </c>
    </row>
    <row r="2106" spans="91:100">
      <c r="CM2106" s="996"/>
      <c r="CN2106" s="995" t="s">
        <v>6769</v>
      </c>
      <c r="CO2106" s="995" t="s">
        <v>19</v>
      </c>
      <c r="CP2106" s="995" t="s">
        <v>3118</v>
      </c>
      <c r="CQ2106" s="995" t="s">
        <v>6770</v>
      </c>
      <c r="CR2106" s="995" t="s">
        <v>6771</v>
      </c>
      <c r="CS2106" s="995" t="s">
        <v>2653</v>
      </c>
      <c r="CT2106" s="995" t="s">
        <v>6749</v>
      </c>
      <c r="CU2106" s="995" t="s">
        <v>2655</v>
      </c>
      <c r="CV2106" s="999" t="s">
        <v>2656</v>
      </c>
    </row>
    <row r="2107" spans="91:100">
      <c r="CM2107" s="996"/>
      <c r="CN2107" s="995" t="s">
        <v>6772</v>
      </c>
      <c r="CO2107" s="995" t="s">
        <v>19</v>
      </c>
      <c r="CP2107" s="995" t="s">
        <v>3118</v>
      </c>
      <c r="CQ2107" s="995" t="s">
        <v>6773</v>
      </c>
      <c r="CR2107" s="995" t="s">
        <v>6773</v>
      </c>
      <c r="CS2107" s="995" t="s">
        <v>2653</v>
      </c>
      <c r="CT2107" s="995" t="s">
        <v>6749</v>
      </c>
      <c r="CU2107" s="995" t="s">
        <v>2655</v>
      </c>
      <c r="CV2107" s="999" t="s">
        <v>2656</v>
      </c>
    </row>
    <row r="2108" spans="91:100">
      <c r="CM2108" s="996"/>
      <c r="CN2108" s="995" t="s">
        <v>6774</v>
      </c>
      <c r="CO2108" s="995" t="s">
        <v>19</v>
      </c>
      <c r="CP2108" s="995" t="s">
        <v>3118</v>
      </c>
      <c r="CQ2108" s="995" t="s">
        <v>6775</v>
      </c>
      <c r="CR2108" s="995" t="s">
        <v>6775</v>
      </c>
      <c r="CS2108" s="995" t="s">
        <v>2653</v>
      </c>
      <c r="CT2108" s="995" t="s">
        <v>6749</v>
      </c>
      <c r="CU2108" s="995" t="s">
        <v>2655</v>
      </c>
      <c r="CV2108" s="999" t="s">
        <v>2656</v>
      </c>
    </row>
    <row r="2109" spans="91:100">
      <c r="CM2109" s="996"/>
      <c r="CN2109" s="995" t="s">
        <v>6776</v>
      </c>
      <c r="CO2109" s="995" t="s">
        <v>19</v>
      </c>
      <c r="CP2109" s="995" t="s">
        <v>3118</v>
      </c>
      <c r="CQ2109" s="995" t="s">
        <v>6777</v>
      </c>
      <c r="CR2109" s="995" t="s">
        <v>6777</v>
      </c>
      <c r="CS2109" s="995" t="s">
        <v>2653</v>
      </c>
      <c r="CT2109" s="995" t="s">
        <v>6749</v>
      </c>
      <c r="CU2109" s="995" t="s">
        <v>2655</v>
      </c>
      <c r="CV2109" s="999" t="s">
        <v>2656</v>
      </c>
    </row>
    <row r="2110" spans="91:100">
      <c r="CM2110" s="996"/>
      <c r="CN2110" s="995" t="s">
        <v>6778</v>
      </c>
      <c r="CO2110" s="995" t="s">
        <v>19</v>
      </c>
      <c r="CP2110" s="995" t="s">
        <v>3118</v>
      </c>
      <c r="CQ2110" s="995" t="s">
        <v>6779</v>
      </c>
      <c r="CR2110" s="995" t="s">
        <v>6779</v>
      </c>
      <c r="CS2110" s="995" t="s">
        <v>2653</v>
      </c>
      <c r="CT2110" s="995" t="s">
        <v>6749</v>
      </c>
      <c r="CU2110" s="995" t="s">
        <v>2655</v>
      </c>
      <c r="CV2110" s="999" t="s">
        <v>2656</v>
      </c>
    </row>
    <row r="2111" spans="91:100">
      <c r="CM2111" s="996"/>
      <c r="CN2111" s="995" t="s">
        <v>6780</v>
      </c>
      <c r="CO2111" s="995" t="s">
        <v>19</v>
      </c>
      <c r="CP2111" s="995" t="s">
        <v>3118</v>
      </c>
      <c r="CQ2111" s="995" t="s">
        <v>6781</v>
      </c>
      <c r="CR2111" s="995" t="s">
        <v>6781</v>
      </c>
      <c r="CS2111" s="995" t="s">
        <v>2724</v>
      </c>
      <c r="CT2111" s="995" t="s">
        <v>3125</v>
      </c>
      <c r="CU2111" s="995" t="s">
        <v>2655</v>
      </c>
      <c r="CV2111" s="999" t="s">
        <v>2726</v>
      </c>
    </row>
    <row r="2112" spans="91:100">
      <c r="CM2112" s="996"/>
      <c r="CN2112" s="995" t="s">
        <v>6782</v>
      </c>
      <c r="CO2112" s="995" t="s">
        <v>19</v>
      </c>
      <c r="CP2112" s="995" t="s">
        <v>3118</v>
      </c>
      <c r="CQ2112" s="995" t="s">
        <v>6783</v>
      </c>
      <c r="CR2112" s="995" t="s">
        <v>6783</v>
      </c>
      <c r="CS2112" s="995" t="s">
        <v>2724</v>
      </c>
      <c r="CT2112" s="995" t="s">
        <v>3125</v>
      </c>
      <c r="CU2112" s="995" t="s">
        <v>2655</v>
      </c>
      <c r="CV2112" s="999" t="s">
        <v>2726</v>
      </c>
    </row>
    <row r="2113" spans="91:100">
      <c r="CM2113" s="996"/>
      <c r="CN2113" s="995" t="s">
        <v>6784</v>
      </c>
      <c r="CO2113" s="995" t="s">
        <v>19</v>
      </c>
      <c r="CP2113" s="995" t="s">
        <v>3118</v>
      </c>
      <c r="CQ2113" s="995" t="s">
        <v>6785</v>
      </c>
      <c r="CR2113" s="995" t="s">
        <v>6786</v>
      </c>
      <c r="CS2113" s="995" t="s">
        <v>2653</v>
      </c>
      <c r="CT2113" s="995" t="s">
        <v>6749</v>
      </c>
      <c r="CU2113" s="995" t="s">
        <v>2655</v>
      </c>
      <c r="CV2113" s="999" t="s">
        <v>2656</v>
      </c>
    </row>
    <row r="2114" spans="91:100">
      <c r="CM2114" s="996"/>
      <c r="CN2114" s="995" t="s">
        <v>6787</v>
      </c>
      <c r="CO2114" s="995" t="s">
        <v>19</v>
      </c>
      <c r="CP2114" s="995" t="s">
        <v>3118</v>
      </c>
      <c r="CQ2114" s="995" t="s">
        <v>6788</v>
      </c>
      <c r="CR2114" s="995" t="s">
        <v>6789</v>
      </c>
      <c r="CS2114" s="995" t="s">
        <v>2653</v>
      </c>
      <c r="CT2114" s="995" t="s">
        <v>6749</v>
      </c>
      <c r="CU2114" s="995" t="s">
        <v>2655</v>
      </c>
      <c r="CV2114" s="999" t="s">
        <v>2656</v>
      </c>
    </row>
    <row r="2115" spans="91:100">
      <c r="CM2115" s="996"/>
      <c r="CN2115" s="995" t="s">
        <v>6790</v>
      </c>
      <c r="CO2115" s="995" t="s">
        <v>19</v>
      </c>
      <c r="CP2115" s="995" t="s">
        <v>3118</v>
      </c>
      <c r="CQ2115" s="995" t="s">
        <v>6791</v>
      </c>
      <c r="CR2115" s="995" t="s">
        <v>6792</v>
      </c>
      <c r="CS2115" s="995" t="s">
        <v>2653</v>
      </c>
      <c r="CT2115" s="995" t="s">
        <v>6749</v>
      </c>
      <c r="CU2115" s="995" t="s">
        <v>2655</v>
      </c>
      <c r="CV2115" s="999" t="s">
        <v>2656</v>
      </c>
    </row>
    <row r="2116" spans="91:100">
      <c r="CM2116" s="996"/>
      <c r="CN2116" s="995" t="s">
        <v>6793</v>
      </c>
      <c r="CO2116" s="995" t="s">
        <v>19</v>
      </c>
      <c r="CP2116" s="995" t="s">
        <v>3118</v>
      </c>
      <c r="CQ2116" s="995" t="s">
        <v>6794</v>
      </c>
      <c r="CR2116" s="995" t="s">
        <v>6794</v>
      </c>
      <c r="CS2116" s="995" t="s">
        <v>2653</v>
      </c>
      <c r="CT2116" s="995" t="s">
        <v>6749</v>
      </c>
      <c r="CU2116" s="995" t="s">
        <v>2655</v>
      </c>
      <c r="CV2116" s="999" t="s">
        <v>2656</v>
      </c>
    </row>
    <row r="2117" spans="91:100">
      <c r="CM2117" s="996"/>
      <c r="CN2117" s="995" t="s">
        <v>6795</v>
      </c>
      <c r="CO2117" s="995" t="s">
        <v>19</v>
      </c>
      <c r="CP2117" s="995" t="s">
        <v>3118</v>
      </c>
      <c r="CQ2117" s="995" t="s">
        <v>6796</v>
      </c>
      <c r="CR2117" s="995" t="s">
        <v>6797</v>
      </c>
      <c r="CS2117" s="995" t="s">
        <v>2653</v>
      </c>
      <c r="CT2117" s="995" t="s">
        <v>6749</v>
      </c>
      <c r="CU2117" s="995" t="s">
        <v>2655</v>
      </c>
      <c r="CV2117" s="999" t="s">
        <v>2656</v>
      </c>
    </row>
    <row r="2118" spans="91:100">
      <c r="CM2118" s="996"/>
      <c r="CN2118" s="995" t="s">
        <v>6798</v>
      </c>
      <c r="CO2118" s="995" t="s">
        <v>19</v>
      </c>
      <c r="CP2118" s="995" t="s">
        <v>3118</v>
      </c>
      <c r="CQ2118" s="995" t="s">
        <v>6799</v>
      </c>
      <c r="CR2118" s="995" t="s">
        <v>6799</v>
      </c>
      <c r="CS2118" s="995" t="s">
        <v>2653</v>
      </c>
      <c r="CT2118" s="995" t="s">
        <v>6749</v>
      </c>
      <c r="CU2118" s="995" t="s">
        <v>2655</v>
      </c>
      <c r="CV2118" s="999" t="s">
        <v>2656</v>
      </c>
    </row>
    <row r="2119" spans="91:100">
      <c r="CM2119" s="996"/>
      <c r="CN2119" s="995" t="s">
        <v>6800</v>
      </c>
      <c r="CO2119" s="995" t="s">
        <v>19</v>
      </c>
      <c r="CP2119" s="995" t="s">
        <v>3118</v>
      </c>
      <c r="CQ2119" s="995" t="s">
        <v>6801</v>
      </c>
      <c r="CR2119" s="995" t="s">
        <v>6801</v>
      </c>
      <c r="CS2119" s="995" t="s">
        <v>2653</v>
      </c>
      <c r="CT2119" s="995" t="s">
        <v>6749</v>
      </c>
      <c r="CU2119" s="995" t="s">
        <v>2655</v>
      </c>
      <c r="CV2119" s="999" t="s">
        <v>2656</v>
      </c>
    </row>
    <row r="2120" spans="91:100">
      <c r="CM2120" s="996"/>
      <c r="CN2120" s="995" t="s">
        <v>6802</v>
      </c>
      <c r="CO2120" s="995" t="s">
        <v>19</v>
      </c>
      <c r="CP2120" s="995" t="s">
        <v>3118</v>
      </c>
      <c r="CQ2120" s="995" t="s">
        <v>6803</v>
      </c>
      <c r="CR2120" s="995" t="s">
        <v>6804</v>
      </c>
      <c r="CS2120" s="995" t="s">
        <v>2653</v>
      </c>
      <c r="CT2120" s="995" t="s">
        <v>6749</v>
      </c>
      <c r="CU2120" s="995" t="s">
        <v>2655</v>
      </c>
      <c r="CV2120" s="999" t="s">
        <v>2656</v>
      </c>
    </row>
    <row r="2121" spans="91:100">
      <c r="CM2121" s="996"/>
      <c r="CN2121" s="995" t="s">
        <v>6805</v>
      </c>
      <c r="CO2121" s="995" t="s">
        <v>19</v>
      </c>
      <c r="CP2121" s="995" t="s">
        <v>3118</v>
      </c>
      <c r="CQ2121" s="995" t="s">
        <v>2623</v>
      </c>
      <c r="CR2121" s="995" t="s">
        <v>2623</v>
      </c>
      <c r="CS2121" s="995" t="s">
        <v>2653</v>
      </c>
      <c r="CT2121" s="995" t="s">
        <v>6749</v>
      </c>
      <c r="CU2121" s="995" t="s">
        <v>2655</v>
      </c>
      <c r="CV2121" s="999" t="s">
        <v>2656</v>
      </c>
    </row>
    <row r="2122" spans="91:100">
      <c r="CM2122" s="996"/>
      <c r="CN2122" s="995" t="s">
        <v>6806</v>
      </c>
      <c r="CO2122" s="995" t="s">
        <v>19</v>
      </c>
      <c r="CP2122" s="995" t="s">
        <v>3118</v>
      </c>
      <c r="CQ2122" s="995" t="s">
        <v>6807</v>
      </c>
      <c r="CR2122" s="995" t="s">
        <v>6807</v>
      </c>
      <c r="CS2122" s="995" t="s">
        <v>2724</v>
      </c>
      <c r="CT2122" s="995" t="s">
        <v>3125</v>
      </c>
      <c r="CU2122" s="995" t="s">
        <v>2655</v>
      </c>
      <c r="CV2122" s="999" t="s">
        <v>2726</v>
      </c>
    </row>
    <row r="2123" spans="91:100">
      <c r="CM2123" s="996"/>
      <c r="CN2123" s="995" t="s">
        <v>6808</v>
      </c>
      <c r="CO2123" s="995" t="s">
        <v>19</v>
      </c>
      <c r="CP2123" s="995" t="s">
        <v>3118</v>
      </c>
      <c r="CQ2123" s="995" t="s">
        <v>6809</v>
      </c>
      <c r="CR2123" s="995" t="s">
        <v>6809</v>
      </c>
      <c r="CS2123" s="995" t="s">
        <v>2653</v>
      </c>
      <c r="CT2123" s="995" t="s">
        <v>6749</v>
      </c>
      <c r="CU2123" s="995" t="s">
        <v>2655</v>
      </c>
      <c r="CV2123" s="999" t="s">
        <v>2656</v>
      </c>
    </row>
    <row r="2124" spans="91:100">
      <c r="CM2124" s="996"/>
      <c r="CN2124" s="995" t="s">
        <v>6810</v>
      </c>
      <c r="CO2124" s="995" t="s">
        <v>19</v>
      </c>
      <c r="CP2124" s="995" t="s">
        <v>3118</v>
      </c>
      <c r="CQ2124" s="995" t="s">
        <v>6811</v>
      </c>
      <c r="CR2124" s="995" t="s">
        <v>6811</v>
      </c>
      <c r="CS2124" s="995" t="s">
        <v>2653</v>
      </c>
      <c r="CT2124" s="995" t="s">
        <v>6749</v>
      </c>
      <c r="CU2124" s="995" t="s">
        <v>2655</v>
      </c>
      <c r="CV2124" s="999" t="s">
        <v>2656</v>
      </c>
    </row>
    <row r="2125" spans="91:100">
      <c r="CM2125" s="996"/>
      <c r="CN2125" s="995" t="s">
        <v>6812</v>
      </c>
      <c r="CO2125" s="995" t="s">
        <v>19</v>
      </c>
      <c r="CP2125" s="995" t="s">
        <v>3118</v>
      </c>
      <c r="CQ2125" s="995" t="s">
        <v>6813</v>
      </c>
      <c r="CR2125" s="995" t="s">
        <v>6813</v>
      </c>
      <c r="CS2125" s="995" t="s">
        <v>2724</v>
      </c>
      <c r="CT2125" s="995" t="s">
        <v>3125</v>
      </c>
      <c r="CU2125" s="995" t="s">
        <v>2655</v>
      </c>
      <c r="CV2125" s="999" t="s">
        <v>2726</v>
      </c>
    </row>
    <row r="2126" spans="91:100">
      <c r="CM2126" s="996"/>
      <c r="CN2126" s="995" t="s">
        <v>6814</v>
      </c>
      <c r="CO2126" s="995" t="s">
        <v>19</v>
      </c>
      <c r="CP2126" s="995" t="s">
        <v>3118</v>
      </c>
      <c r="CQ2126" s="995" t="s">
        <v>6815</v>
      </c>
      <c r="CR2126" s="995" t="s">
        <v>6815</v>
      </c>
      <c r="CS2126" s="995" t="s">
        <v>2653</v>
      </c>
      <c r="CT2126" s="995" t="s">
        <v>6749</v>
      </c>
      <c r="CU2126" s="995" t="s">
        <v>2655</v>
      </c>
      <c r="CV2126" s="999" t="s">
        <v>2656</v>
      </c>
    </row>
    <row r="2127" spans="91:100">
      <c r="CM2127" s="996"/>
      <c r="CN2127" s="995" t="s">
        <v>6816</v>
      </c>
      <c r="CO2127" s="995" t="s">
        <v>19</v>
      </c>
      <c r="CP2127" s="995" t="s">
        <v>3118</v>
      </c>
      <c r="CQ2127" s="995" t="s">
        <v>6817</v>
      </c>
      <c r="CR2127" s="995" t="s">
        <v>6817</v>
      </c>
      <c r="CS2127" s="995" t="s">
        <v>2653</v>
      </c>
      <c r="CT2127" s="995" t="s">
        <v>6749</v>
      </c>
      <c r="CU2127" s="995" t="s">
        <v>2655</v>
      </c>
      <c r="CV2127" s="999" t="s">
        <v>2656</v>
      </c>
    </row>
    <row r="2128" spans="91:100">
      <c r="CM2128" s="996"/>
      <c r="CN2128" s="995" t="s">
        <v>6818</v>
      </c>
      <c r="CO2128" s="995" t="s">
        <v>19</v>
      </c>
      <c r="CP2128" s="995" t="s">
        <v>3118</v>
      </c>
      <c r="CQ2128" s="995" t="s">
        <v>2624</v>
      </c>
      <c r="CR2128" s="995" t="s">
        <v>2624</v>
      </c>
      <c r="CS2128" s="995" t="s">
        <v>2653</v>
      </c>
      <c r="CT2128" s="995" t="s">
        <v>6749</v>
      </c>
      <c r="CU2128" s="995" t="s">
        <v>2655</v>
      </c>
      <c r="CV2128" s="999" t="s">
        <v>2656</v>
      </c>
    </row>
    <row r="2129" spans="91:100">
      <c r="CM2129" s="996"/>
      <c r="CN2129" s="995" t="s">
        <v>6819</v>
      </c>
      <c r="CO2129" s="995" t="s">
        <v>19</v>
      </c>
      <c r="CP2129" s="995" t="s">
        <v>3118</v>
      </c>
      <c r="CQ2129" s="995" t="s">
        <v>6820</v>
      </c>
      <c r="CR2129" s="995" t="s">
        <v>6821</v>
      </c>
      <c r="CS2129" s="995" t="s">
        <v>2653</v>
      </c>
      <c r="CT2129" s="995" t="s">
        <v>6749</v>
      </c>
      <c r="CU2129" s="995" t="s">
        <v>2655</v>
      </c>
      <c r="CV2129" s="999" t="s">
        <v>2656</v>
      </c>
    </row>
    <row r="2130" spans="91:100">
      <c r="CM2130" s="996"/>
      <c r="CN2130" s="995" t="s">
        <v>6822</v>
      </c>
      <c r="CO2130" s="995" t="s">
        <v>19</v>
      </c>
      <c r="CP2130" s="995" t="s">
        <v>3118</v>
      </c>
      <c r="CQ2130" s="995" t="s">
        <v>2625</v>
      </c>
      <c r="CR2130" s="995" t="s">
        <v>2625</v>
      </c>
      <c r="CS2130" s="995" t="s">
        <v>2653</v>
      </c>
      <c r="CT2130" s="995" t="s">
        <v>6749</v>
      </c>
      <c r="CU2130" s="995" t="s">
        <v>2655</v>
      </c>
      <c r="CV2130" s="999" t="s">
        <v>2656</v>
      </c>
    </row>
    <row r="2131" spans="91:100">
      <c r="CM2131" s="996"/>
      <c r="CN2131" s="995" t="s">
        <v>6823</v>
      </c>
      <c r="CO2131" s="995" t="s">
        <v>19</v>
      </c>
      <c r="CP2131" s="995" t="s">
        <v>3118</v>
      </c>
      <c r="CQ2131" s="995" t="s">
        <v>6824</v>
      </c>
      <c r="CR2131" s="995" t="s">
        <v>6824</v>
      </c>
      <c r="CS2131" s="995" t="s">
        <v>2653</v>
      </c>
      <c r="CT2131" s="995" t="s">
        <v>6749</v>
      </c>
      <c r="CU2131" s="995" t="s">
        <v>2655</v>
      </c>
      <c r="CV2131" s="999" t="s">
        <v>2656</v>
      </c>
    </row>
    <row r="2132" spans="91:100">
      <c r="CM2132" s="996"/>
      <c r="CN2132" s="995" t="s">
        <v>6825</v>
      </c>
      <c r="CO2132" s="995" t="s">
        <v>19</v>
      </c>
      <c r="CP2132" s="995" t="s">
        <v>3118</v>
      </c>
      <c r="CQ2132" s="995" t="s">
        <v>6826</v>
      </c>
      <c r="CR2132" s="995" t="s">
        <v>6826</v>
      </c>
      <c r="CS2132" s="995" t="s">
        <v>2653</v>
      </c>
      <c r="CT2132" s="995" t="s">
        <v>6749</v>
      </c>
      <c r="CU2132" s="995" t="s">
        <v>2655</v>
      </c>
      <c r="CV2132" s="999" t="s">
        <v>2656</v>
      </c>
    </row>
    <row r="2133" spans="91:100">
      <c r="CM2133" s="996"/>
      <c r="CN2133" s="995" t="s">
        <v>6827</v>
      </c>
      <c r="CO2133" s="995" t="s">
        <v>19</v>
      </c>
      <c r="CP2133" s="995" t="s">
        <v>3118</v>
      </c>
      <c r="CQ2133" s="995" t="s">
        <v>6828</v>
      </c>
      <c r="CR2133" s="995" t="s">
        <v>6828</v>
      </c>
      <c r="CS2133" s="995" t="s">
        <v>2653</v>
      </c>
      <c r="CT2133" s="995" t="s">
        <v>6749</v>
      </c>
      <c r="CU2133" s="995" t="s">
        <v>2655</v>
      </c>
      <c r="CV2133" s="999" t="s">
        <v>2656</v>
      </c>
    </row>
    <row r="2134" spans="91:100">
      <c r="CM2134" s="996"/>
      <c r="CN2134" s="995" t="s">
        <v>6829</v>
      </c>
      <c r="CO2134" s="995" t="s">
        <v>19</v>
      </c>
      <c r="CP2134" s="995" t="s">
        <v>3118</v>
      </c>
      <c r="CQ2134" s="995" t="s">
        <v>6830</v>
      </c>
      <c r="CR2134" s="995" t="s">
        <v>6830</v>
      </c>
      <c r="CS2134" s="995" t="s">
        <v>2724</v>
      </c>
      <c r="CT2134" s="995" t="s">
        <v>3125</v>
      </c>
      <c r="CU2134" s="995" t="s">
        <v>2655</v>
      </c>
      <c r="CV2134" s="999" t="s">
        <v>2726</v>
      </c>
    </row>
    <row r="2135" spans="91:100">
      <c r="CM2135" s="996"/>
      <c r="CN2135" s="995" t="s">
        <v>6831</v>
      </c>
      <c r="CO2135" s="995" t="s">
        <v>19</v>
      </c>
      <c r="CP2135" s="995" t="s">
        <v>3118</v>
      </c>
      <c r="CQ2135" s="995" t="s">
        <v>6832</v>
      </c>
      <c r="CR2135" s="995" t="s">
        <v>6833</v>
      </c>
      <c r="CS2135" s="995" t="s">
        <v>2653</v>
      </c>
      <c r="CT2135" s="995" t="s">
        <v>6749</v>
      </c>
      <c r="CU2135" s="995" t="s">
        <v>2655</v>
      </c>
      <c r="CV2135" s="999" t="s">
        <v>2656</v>
      </c>
    </row>
    <row r="2136" spans="91:100">
      <c r="CM2136" s="996"/>
      <c r="CN2136" s="995" t="s">
        <v>6834</v>
      </c>
      <c r="CO2136" s="995" t="s">
        <v>20</v>
      </c>
      <c r="CP2136" s="995" t="s">
        <v>1008</v>
      </c>
      <c r="CQ2136" s="995" t="s">
        <v>55</v>
      </c>
      <c r="CR2136" s="995" t="s">
        <v>55</v>
      </c>
      <c r="CS2136" s="995" t="s">
        <v>2653</v>
      </c>
      <c r="CT2136" s="995" t="s">
        <v>6835</v>
      </c>
      <c r="CU2136" s="995" t="s">
        <v>2655</v>
      </c>
      <c r="CV2136" s="999" t="s">
        <v>2656</v>
      </c>
    </row>
    <row r="2137" spans="91:100">
      <c r="CM2137" s="996"/>
      <c r="CN2137" s="995" t="s">
        <v>6836</v>
      </c>
      <c r="CO2137" s="995" t="s">
        <v>20</v>
      </c>
      <c r="CP2137" s="995" t="s">
        <v>1008</v>
      </c>
      <c r="CQ2137" s="995" t="s">
        <v>96</v>
      </c>
      <c r="CR2137" s="995" t="s">
        <v>96</v>
      </c>
      <c r="CS2137" s="995" t="s">
        <v>2653</v>
      </c>
      <c r="CT2137" s="995" t="s">
        <v>6835</v>
      </c>
      <c r="CU2137" s="995" t="s">
        <v>2655</v>
      </c>
      <c r="CV2137" s="999" t="s">
        <v>2656</v>
      </c>
    </row>
    <row r="2138" spans="91:100">
      <c r="CM2138" s="996"/>
      <c r="CN2138" s="995" t="s">
        <v>6837</v>
      </c>
      <c r="CO2138" s="995" t="s">
        <v>20</v>
      </c>
      <c r="CP2138" s="995" t="s">
        <v>1008</v>
      </c>
      <c r="CQ2138" s="995" t="s">
        <v>76</v>
      </c>
      <c r="CR2138" s="995" t="s">
        <v>76</v>
      </c>
      <c r="CS2138" s="995" t="s">
        <v>2653</v>
      </c>
      <c r="CT2138" s="995" t="s">
        <v>6835</v>
      </c>
      <c r="CU2138" s="995" t="s">
        <v>2655</v>
      </c>
      <c r="CV2138" s="999" t="s">
        <v>2656</v>
      </c>
    </row>
    <row r="2139" spans="91:100">
      <c r="CM2139" s="996"/>
      <c r="CN2139" s="995" t="s">
        <v>6838</v>
      </c>
      <c r="CO2139" s="995" t="s">
        <v>20</v>
      </c>
      <c r="CP2139" s="995" t="s">
        <v>1008</v>
      </c>
      <c r="CQ2139" s="995" t="s">
        <v>6839</v>
      </c>
      <c r="CR2139" s="995" t="s">
        <v>6839</v>
      </c>
      <c r="CS2139" s="995" t="s">
        <v>2653</v>
      </c>
      <c r="CT2139" s="995" t="s">
        <v>6835</v>
      </c>
      <c r="CU2139" s="995" t="s">
        <v>2655</v>
      </c>
      <c r="CV2139" s="999" t="s">
        <v>2656</v>
      </c>
    </row>
    <row r="2140" spans="91:100">
      <c r="CM2140" s="996"/>
      <c r="CN2140" s="995" t="s">
        <v>6840</v>
      </c>
      <c r="CO2140" s="995" t="s">
        <v>20</v>
      </c>
      <c r="CP2140" s="995" t="s">
        <v>1008</v>
      </c>
      <c r="CQ2140" s="995" t="s">
        <v>6</v>
      </c>
      <c r="CR2140" s="995" t="s">
        <v>6</v>
      </c>
      <c r="CS2140" s="995" t="s">
        <v>2653</v>
      </c>
      <c r="CT2140" s="995" t="s">
        <v>6835</v>
      </c>
      <c r="CU2140" s="995" t="s">
        <v>2655</v>
      </c>
      <c r="CV2140" s="999" t="s">
        <v>2656</v>
      </c>
    </row>
    <row r="2141" spans="91:100">
      <c r="CM2141" s="996"/>
      <c r="CN2141" s="995" t="s">
        <v>6841</v>
      </c>
      <c r="CO2141" s="995" t="s">
        <v>20</v>
      </c>
      <c r="CP2141" s="995" t="s">
        <v>1008</v>
      </c>
      <c r="CQ2141" s="995" t="s">
        <v>6842</v>
      </c>
      <c r="CR2141" s="995" t="s">
        <v>6842</v>
      </c>
      <c r="CS2141" s="995" t="s">
        <v>2653</v>
      </c>
      <c r="CT2141" s="995" t="s">
        <v>6835</v>
      </c>
      <c r="CU2141" s="995" t="s">
        <v>2655</v>
      </c>
      <c r="CV2141" s="999" t="s">
        <v>2656</v>
      </c>
    </row>
    <row r="2142" spans="91:100">
      <c r="CM2142" s="996"/>
      <c r="CN2142" s="995" t="s">
        <v>6843</v>
      </c>
      <c r="CO2142" s="995" t="s">
        <v>20</v>
      </c>
      <c r="CP2142" s="995" t="s">
        <v>1008</v>
      </c>
      <c r="CQ2142" s="995" t="s">
        <v>584</v>
      </c>
      <c r="CR2142" s="995" t="s">
        <v>584</v>
      </c>
      <c r="CS2142" s="995" t="s">
        <v>2724</v>
      </c>
      <c r="CT2142" s="995" t="s">
        <v>2725</v>
      </c>
      <c r="CU2142" s="995" t="s">
        <v>2655</v>
      </c>
      <c r="CV2142" s="999" t="s">
        <v>2726</v>
      </c>
    </row>
    <row r="2143" spans="91:100">
      <c r="CM2143" s="996"/>
      <c r="CN2143" s="995" t="s">
        <v>6844</v>
      </c>
      <c r="CO2143" s="995" t="s">
        <v>20</v>
      </c>
      <c r="CP2143" s="995" t="s">
        <v>1008</v>
      </c>
      <c r="CQ2143" s="995" t="s">
        <v>6845</v>
      </c>
      <c r="CR2143" s="995" t="s">
        <v>6845</v>
      </c>
      <c r="CS2143" s="995" t="s">
        <v>2724</v>
      </c>
      <c r="CT2143" s="995" t="s">
        <v>2725</v>
      </c>
      <c r="CU2143" s="995" t="s">
        <v>2655</v>
      </c>
      <c r="CV2143" s="999" t="s">
        <v>2726</v>
      </c>
    </row>
    <row r="2144" spans="91:100">
      <c r="CM2144" s="996"/>
      <c r="CN2144" s="995" t="s">
        <v>6846</v>
      </c>
      <c r="CO2144" s="995" t="s">
        <v>20</v>
      </c>
      <c r="CP2144" s="995" t="s">
        <v>1008</v>
      </c>
      <c r="CQ2144" s="995" t="s">
        <v>6847</v>
      </c>
      <c r="CR2144" s="995" t="s">
        <v>6847</v>
      </c>
      <c r="CS2144" s="995" t="s">
        <v>2653</v>
      </c>
      <c r="CT2144" s="995" t="s">
        <v>6835</v>
      </c>
      <c r="CU2144" s="995" t="s">
        <v>2655</v>
      </c>
      <c r="CV2144" s="999" t="s">
        <v>2656</v>
      </c>
    </row>
    <row r="2145" spans="91:100">
      <c r="CM2145" s="996"/>
      <c r="CN2145" s="995" t="s">
        <v>6848</v>
      </c>
      <c r="CO2145" s="995" t="s">
        <v>20</v>
      </c>
      <c r="CP2145" s="995" t="s">
        <v>1008</v>
      </c>
      <c r="CQ2145" s="995" t="s">
        <v>6849</v>
      </c>
      <c r="CR2145" s="995" t="s">
        <v>114</v>
      </c>
      <c r="CS2145" s="995" t="s">
        <v>2653</v>
      </c>
      <c r="CT2145" s="995" t="s">
        <v>6835</v>
      </c>
      <c r="CU2145" s="995" t="s">
        <v>2655</v>
      </c>
      <c r="CV2145" s="999" t="s">
        <v>2656</v>
      </c>
    </row>
    <row r="2146" spans="91:100">
      <c r="CM2146" s="996"/>
      <c r="CN2146" s="995" t="s">
        <v>6850</v>
      </c>
      <c r="CO2146" s="995" t="s">
        <v>20</v>
      </c>
      <c r="CP2146" s="995" t="s">
        <v>1008</v>
      </c>
      <c r="CQ2146" s="995" t="s">
        <v>6851</v>
      </c>
      <c r="CR2146" s="995" t="s">
        <v>132</v>
      </c>
      <c r="CS2146" s="995" t="s">
        <v>2653</v>
      </c>
      <c r="CT2146" s="995" t="s">
        <v>6835</v>
      </c>
      <c r="CU2146" s="995" t="s">
        <v>2655</v>
      </c>
      <c r="CV2146" s="999" t="s">
        <v>2656</v>
      </c>
    </row>
    <row r="2147" spans="91:100">
      <c r="CM2147" s="996"/>
      <c r="CN2147" s="995" t="s">
        <v>6852</v>
      </c>
      <c r="CO2147" s="995" t="s">
        <v>20</v>
      </c>
      <c r="CP2147" s="995" t="s">
        <v>1008</v>
      </c>
      <c r="CQ2147" s="995" t="s">
        <v>165</v>
      </c>
      <c r="CR2147" s="995" t="s">
        <v>165</v>
      </c>
      <c r="CS2147" s="995" t="s">
        <v>2653</v>
      </c>
      <c r="CT2147" s="995" t="s">
        <v>6835</v>
      </c>
      <c r="CU2147" s="995" t="s">
        <v>2655</v>
      </c>
      <c r="CV2147" s="999" t="s">
        <v>2656</v>
      </c>
    </row>
    <row r="2148" spans="91:100">
      <c r="CM2148" s="996"/>
      <c r="CN2148" s="995" t="s">
        <v>6853</v>
      </c>
      <c r="CO2148" s="995" t="s">
        <v>20</v>
      </c>
      <c r="CP2148" s="995" t="s">
        <v>1008</v>
      </c>
      <c r="CQ2148" s="995" t="s">
        <v>147</v>
      </c>
      <c r="CR2148" s="995" t="s">
        <v>147</v>
      </c>
      <c r="CS2148" s="995" t="s">
        <v>2653</v>
      </c>
      <c r="CT2148" s="995" t="s">
        <v>6835</v>
      </c>
      <c r="CU2148" s="995" t="s">
        <v>2655</v>
      </c>
      <c r="CV2148" s="999" t="s">
        <v>2656</v>
      </c>
    </row>
    <row r="2149" spans="91:100">
      <c r="CM2149" s="996"/>
      <c r="CN2149" s="995" t="s">
        <v>6854</v>
      </c>
      <c r="CO2149" s="995" t="s">
        <v>20</v>
      </c>
      <c r="CP2149" s="995" t="s">
        <v>3118</v>
      </c>
      <c r="CQ2149" s="995" t="s">
        <v>3048</v>
      </c>
      <c r="CR2149" s="995" t="s">
        <v>3048</v>
      </c>
      <c r="CS2149" s="995" t="s">
        <v>2653</v>
      </c>
      <c r="CT2149" s="995" t="s">
        <v>6855</v>
      </c>
      <c r="CU2149" s="995" t="s">
        <v>2655</v>
      </c>
      <c r="CV2149" s="999" t="s">
        <v>2656</v>
      </c>
    </row>
    <row r="2150" spans="91:100">
      <c r="CM2150" s="996"/>
      <c r="CN2150" s="995" t="s">
        <v>6856</v>
      </c>
      <c r="CO2150" s="995" t="s">
        <v>20</v>
      </c>
      <c r="CP2150" s="995" t="s">
        <v>3118</v>
      </c>
      <c r="CQ2150" s="995" t="s">
        <v>3099</v>
      </c>
      <c r="CR2150" s="995" t="s">
        <v>3099</v>
      </c>
      <c r="CS2150" s="995" t="s">
        <v>2653</v>
      </c>
      <c r="CT2150" s="995" t="s">
        <v>6855</v>
      </c>
      <c r="CU2150" s="995" t="s">
        <v>2655</v>
      </c>
      <c r="CV2150" s="999" t="s">
        <v>2656</v>
      </c>
    </row>
    <row r="2151" spans="91:100">
      <c r="CM2151" s="996"/>
      <c r="CN2151" s="995" t="s">
        <v>6857</v>
      </c>
      <c r="CO2151" s="995" t="s">
        <v>20</v>
      </c>
      <c r="CP2151" s="995" t="s">
        <v>3118</v>
      </c>
      <c r="CQ2151" s="995" t="s">
        <v>3105</v>
      </c>
      <c r="CR2151" s="995" t="s">
        <v>3106</v>
      </c>
      <c r="CS2151" s="995" t="s">
        <v>2653</v>
      </c>
      <c r="CT2151" s="995" t="s">
        <v>6855</v>
      </c>
      <c r="CU2151" s="995" t="s">
        <v>2655</v>
      </c>
      <c r="CV2151" s="999" t="s">
        <v>2656</v>
      </c>
    </row>
    <row r="2152" spans="91:100">
      <c r="CM2152" s="996"/>
      <c r="CN2152" s="995" t="s">
        <v>6858</v>
      </c>
      <c r="CO2152" s="995" t="s">
        <v>20</v>
      </c>
      <c r="CP2152" s="995" t="s">
        <v>3118</v>
      </c>
      <c r="CQ2152" s="995" t="s">
        <v>6859</v>
      </c>
      <c r="CR2152" s="995" t="s">
        <v>6860</v>
      </c>
      <c r="CS2152" s="995" t="s">
        <v>2653</v>
      </c>
      <c r="CT2152" s="995" t="s">
        <v>6855</v>
      </c>
      <c r="CU2152" s="995" t="s">
        <v>2655</v>
      </c>
      <c r="CV2152" s="999" t="s">
        <v>2656</v>
      </c>
    </row>
    <row r="2153" spans="91:100">
      <c r="CM2153" s="996"/>
      <c r="CN2153" s="995" t="s">
        <v>6861</v>
      </c>
      <c r="CO2153" s="995" t="s">
        <v>20</v>
      </c>
      <c r="CP2153" s="995" t="s">
        <v>3118</v>
      </c>
      <c r="CQ2153" s="995" t="s">
        <v>5555</v>
      </c>
      <c r="CR2153" s="995" t="s">
        <v>5556</v>
      </c>
      <c r="CS2153" s="995" t="s">
        <v>2653</v>
      </c>
      <c r="CT2153" s="995" t="s">
        <v>6855</v>
      </c>
      <c r="CU2153" s="995" t="s">
        <v>2655</v>
      </c>
      <c r="CV2153" s="999" t="s">
        <v>2656</v>
      </c>
    </row>
    <row r="2154" spans="91:100">
      <c r="CM2154" s="996"/>
      <c r="CN2154" s="995" t="s">
        <v>6862</v>
      </c>
      <c r="CO2154" s="995" t="s">
        <v>20</v>
      </c>
      <c r="CP2154" s="995" t="s">
        <v>3118</v>
      </c>
      <c r="CQ2154" s="995" t="s">
        <v>6863</v>
      </c>
      <c r="CR2154" s="995" t="s">
        <v>6864</v>
      </c>
      <c r="CS2154" s="995" t="s">
        <v>2653</v>
      </c>
      <c r="CT2154" s="995" t="s">
        <v>6855</v>
      </c>
      <c r="CU2154" s="995" t="s">
        <v>2655</v>
      </c>
      <c r="CV2154" s="999" t="s">
        <v>2656</v>
      </c>
    </row>
    <row r="2155" spans="91:100">
      <c r="CM2155" s="996"/>
      <c r="CN2155" s="995" t="s">
        <v>6865</v>
      </c>
      <c r="CO2155" s="995" t="s">
        <v>21</v>
      </c>
      <c r="CP2155" s="995" t="s">
        <v>1008</v>
      </c>
      <c r="CQ2155" s="995" t="s">
        <v>6866</v>
      </c>
      <c r="CR2155" s="995" t="s">
        <v>6866</v>
      </c>
      <c r="CS2155" s="995" t="s">
        <v>3161</v>
      </c>
      <c r="CT2155" s="995" t="s">
        <v>3162</v>
      </c>
      <c r="CU2155" s="995" t="s">
        <v>3163</v>
      </c>
      <c r="CV2155" s="999" t="s">
        <v>6867</v>
      </c>
    </row>
    <row r="2156" spans="91:100">
      <c r="CM2156" s="996"/>
      <c r="CN2156" s="995" t="s">
        <v>6868</v>
      </c>
      <c r="CO2156" s="995" t="s">
        <v>21</v>
      </c>
      <c r="CP2156" s="995" t="s">
        <v>1008</v>
      </c>
      <c r="CQ2156" s="995" t="s">
        <v>6869</v>
      </c>
      <c r="CR2156" s="995" t="s">
        <v>6869</v>
      </c>
      <c r="CS2156" s="995" t="s">
        <v>3161</v>
      </c>
      <c r="CT2156" s="995" t="s">
        <v>3162</v>
      </c>
      <c r="CU2156" s="995" t="s">
        <v>3163</v>
      </c>
      <c r="CV2156" s="999" t="s">
        <v>6867</v>
      </c>
    </row>
    <row r="2157" spans="91:100">
      <c r="CM2157" s="996"/>
      <c r="CN2157" s="995" t="s">
        <v>6870</v>
      </c>
      <c r="CO2157" s="995" t="s">
        <v>21</v>
      </c>
      <c r="CP2157" s="995" t="s">
        <v>1008</v>
      </c>
      <c r="CQ2157" s="995" t="s">
        <v>6871</v>
      </c>
      <c r="CR2157" s="995" t="s">
        <v>6871</v>
      </c>
      <c r="CS2157" s="995" t="s">
        <v>3161</v>
      </c>
      <c r="CT2157" s="995" t="s">
        <v>3162</v>
      </c>
      <c r="CU2157" s="995" t="s">
        <v>3163</v>
      </c>
      <c r="CV2157" s="999" t="s">
        <v>6867</v>
      </c>
    </row>
    <row r="2158" spans="91:100">
      <c r="CM2158" s="996"/>
      <c r="CN2158" s="995" t="s">
        <v>6872</v>
      </c>
      <c r="CO2158" s="995" t="s">
        <v>21</v>
      </c>
      <c r="CP2158" s="995" t="s">
        <v>1008</v>
      </c>
      <c r="CQ2158" s="995" t="s">
        <v>2500</v>
      </c>
      <c r="CR2158" s="995" t="s">
        <v>2500</v>
      </c>
      <c r="CS2158" s="995" t="s">
        <v>3161</v>
      </c>
      <c r="CT2158" s="995" t="s">
        <v>3162</v>
      </c>
      <c r="CU2158" s="995" t="s">
        <v>3163</v>
      </c>
      <c r="CV2158" s="999" t="s">
        <v>6867</v>
      </c>
    </row>
    <row r="2159" spans="91:100">
      <c r="CM2159" s="996"/>
      <c r="CN2159" s="995" t="s">
        <v>6873</v>
      </c>
      <c r="CO2159" s="995" t="s">
        <v>21</v>
      </c>
      <c r="CP2159" s="995" t="s">
        <v>1008</v>
      </c>
      <c r="CQ2159" s="995" t="s">
        <v>6874</v>
      </c>
      <c r="CR2159" s="995" t="s">
        <v>6874</v>
      </c>
      <c r="CS2159" s="995" t="s">
        <v>3161</v>
      </c>
      <c r="CT2159" s="995" t="s">
        <v>3162</v>
      </c>
      <c r="CU2159" s="995" t="s">
        <v>3163</v>
      </c>
      <c r="CV2159" s="999" t="s">
        <v>6867</v>
      </c>
    </row>
    <row r="2160" spans="91:100">
      <c r="CM2160" s="996"/>
      <c r="CN2160" s="995" t="s">
        <v>6875</v>
      </c>
      <c r="CO2160" s="995" t="s">
        <v>21</v>
      </c>
      <c r="CP2160" s="995" t="s">
        <v>1008</v>
      </c>
      <c r="CQ2160" s="995" t="s">
        <v>2501</v>
      </c>
      <c r="CR2160" s="995" t="s">
        <v>2501</v>
      </c>
      <c r="CS2160" s="995" t="s">
        <v>2724</v>
      </c>
      <c r="CT2160" s="995" t="s">
        <v>6876</v>
      </c>
      <c r="CU2160" s="995" t="s">
        <v>2655</v>
      </c>
      <c r="CV2160" s="999" t="s">
        <v>2726</v>
      </c>
    </row>
    <row r="2161" spans="91:100">
      <c r="CM2161" s="996"/>
      <c r="CN2161" s="995" t="s">
        <v>6877</v>
      </c>
      <c r="CO2161" s="995" t="s">
        <v>21</v>
      </c>
      <c r="CP2161" s="995" t="s">
        <v>1008</v>
      </c>
      <c r="CQ2161" s="995" t="s">
        <v>6878</v>
      </c>
      <c r="CR2161" s="995" t="s">
        <v>6878</v>
      </c>
      <c r="CS2161" s="995" t="s">
        <v>3161</v>
      </c>
      <c r="CT2161" s="995" t="s">
        <v>3162</v>
      </c>
      <c r="CU2161" s="995" t="s">
        <v>3163</v>
      </c>
      <c r="CV2161" s="999" t="s">
        <v>6867</v>
      </c>
    </row>
    <row r="2162" spans="91:100">
      <c r="CM2162" s="996"/>
      <c r="CN2162" s="995" t="s">
        <v>6879</v>
      </c>
      <c r="CO2162" s="995" t="s">
        <v>21</v>
      </c>
      <c r="CP2162" s="995" t="s">
        <v>1008</v>
      </c>
      <c r="CQ2162" s="995" t="s">
        <v>6880</v>
      </c>
      <c r="CR2162" s="995" t="s">
        <v>6880</v>
      </c>
      <c r="CS2162" s="995" t="s">
        <v>3161</v>
      </c>
      <c r="CT2162" s="995" t="s">
        <v>3162</v>
      </c>
      <c r="CU2162" s="995" t="s">
        <v>3163</v>
      </c>
      <c r="CV2162" s="999" t="s">
        <v>6867</v>
      </c>
    </row>
    <row r="2163" spans="91:100">
      <c r="CM2163" s="996"/>
      <c r="CN2163" s="995" t="s">
        <v>6881</v>
      </c>
      <c r="CO2163" s="995" t="s">
        <v>21</v>
      </c>
      <c r="CP2163" s="995" t="s">
        <v>1008</v>
      </c>
      <c r="CQ2163" s="995" t="s">
        <v>6882</v>
      </c>
      <c r="CR2163" s="995" t="s">
        <v>6882</v>
      </c>
      <c r="CS2163" s="995" t="s">
        <v>3161</v>
      </c>
      <c r="CT2163" s="995" t="s">
        <v>3162</v>
      </c>
      <c r="CU2163" s="995" t="s">
        <v>3163</v>
      </c>
      <c r="CV2163" s="999" t="s">
        <v>6867</v>
      </c>
    </row>
    <row r="2164" spans="91:100">
      <c r="CM2164" s="996"/>
      <c r="CN2164" s="995" t="s">
        <v>6883</v>
      </c>
      <c r="CO2164" s="995" t="s">
        <v>21</v>
      </c>
      <c r="CP2164" s="995" t="s">
        <v>1008</v>
      </c>
      <c r="CQ2164" s="995" t="s">
        <v>6884</v>
      </c>
      <c r="CR2164" s="995" t="s">
        <v>6884</v>
      </c>
      <c r="CS2164" s="995" t="s">
        <v>3161</v>
      </c>
      <c r="CT2164" s="995" t="s">
        <v>3162</v>
      </c>
      <c r="CU2164" s="995" t="s">
        <v>3163</v>
      </c>
      <c r="CV2164" s="999" t="s">
        <v>6867</v>
      </c>
    </row>
    <row r="2165" spans="91:100">
      <c r="CM2165" s="996"/>
      <c r="CN2165" s="995" t="s">
        <v>6885</v>
      </c>
      <c r="CO2165" s="995" t="s">
        <v>21</v>
      </c>
      <c r="CP2165" s="995" t="s">
        <v>1008</v>
      </c>
      <c r="CQ2165" s="995" t="s">
        <v>6886</v>
      </c>
      <c r="CR2165" s="995" t="s">
        <v>6886</v>
      </c>
      <c r="CS2165" s="995" t="s">
        <v>3161</v>
      </c>
      <c r="CT2165" s="995" t="s">
        <v>3162</v>
      </c>
      <c r="CU2165" s="995" t="s">
        <v>3163</v>
      </c>
      <c r="CV2165" s="999" t="s">
        <v>6867</v>
      </c>
    </row>
    <row r="2166" spans="91:100">
      <c r="CM2166" s="996"/>
      <c r="CN2166" s="995" t="s">
        <v>6887</v>
      </c>
      <c r="CO2166" s="995" t="s">
        <v>21</v>
      </c>
      <c r="CP2166" s="995" t="s">
        <v>1008</v>
      </c>
      <c r="CQ2166" s="995" t="s">
        <v>6888</v>
      </c>
      <c r="CR2166" s="995" t="s">
        <v>6888</v>
      </c>
      <c r="CS2166" s="995" t="s">
        <v>3161</v>
      </c>
      <c r="CT2166" s="995" t="s">
        <v>3162</v>
      </c>
      <c r="CU2166" s="995" t="s">
        <v>3163</v>
      </c>
      <c r="CV2166" s="999" t="s">
        <v>6867</v>
      </c>
    </row>
    <row r="2167" spans="91:100">
      <c r="CM2167" s="996"/>
      <c r="CN2167" s="995" t="s">
        <v>6889</v>
      </c>
      <c r="CO2167" s="995" t="s">
        <v>21</v>
      </c>
      <c r="CP2167" s="995" t="s">
        <v>1008</v>
      </c>
      <c r="CQ2167" s="995" t="s">
        <v>6890</v>
      </c>
      <c r="CR2167" s="995" t="s">
        <v>6890</v>
      </c>
      <c r="CS2167" s="995" t="s">
        <v>3161</v>
      </c>
      <c r="CT2167" s="995" t="s">
        <v>3162</v>
      </c>
      <c r="CU2167" s="995" t="s">
        <v>3163</v>
      </c>
      <c r="CV2167" s="999" t="s">
        <v>6867</v>
      </c>
    </row>
    <row r="2168" spans="91:100">
      <c r="CM2168" s="996"/>
      <c r="CN2168" s="995" t="s">
        <v>6891</v>
      </c>
      <c r="CO2168" s="995" t="s">
        <v>21</v>
      </c>
      <c r="CP2168" s="995" t="s">
        <v>1008</v>
      </c>
      <c r="CQ2168" s="995" t="s">
        <v>1024</v>
      </c>
      <c r="CR2168" s="995" t="s">
        <v>1024</v>
      </c>
      <c r="CS2168" s="995" t="s">
        <v>3161</v>
      </c>
      <c r="CT2168" s="995" t="s">
        <v>3162</v>
      </c>
      <c r="CU2168" s="995" t="s">
        <v>3163</v>
      </c>
      <c r="CV2168" s="999" t="s">
        <v>6867</v>
      </c>
    </row>
    <row r="2169" spans="91:100">
      <c r="CM2169" s="996"/>
      <c r="CN2169" s="995" t="s">
        <v>6892</v>
      </c>
      <c r="CO2169" s="995" t="s">
        <v>21</v>
      </c>
      <c r="CP2169" s="995" t="s">
        <v>1008</v>
      </c>
      <c r="CQ2169" s="995" t="s">
        <v>2502</v>
      </c>
      <c r="CR2169" s="995" t="s">
        <v>2502</v>
      </c>
      <c r="CS2169" s="995" t="s">
        <v>2653</v>
      </c>
      <c r="CT2169" s="995" t="s">
        <v>6893</v>
      </c>
      <c r="CU2169" s="995" t="s">
        <v>2655</v>
      </c>
      <c r="CV2169" s="999" t="s">
        <v>2656</v>
      </c>
    </row>
    <row r="2170" spans="91:100">
      <c r="CM2170" s="996"/>
      <c r="CN2170" s="995" t="s">
        <v>6894</v>
      </c>
      <c r="CO2170" s="995" t="s">
        <v>21</v>
      </c>
      <c r="CP2170" s="995" t="s">
        <v>1008</v>
      </c>
      <c r="CQ2170" s="995" t="s">
        <v>6895</v>
      </c>
      <c r="CR2170" s="995" t="s">
        <v>6895</v>
      </c>
      <c r="CS2170" s="995" t="s">
        <v>3161</v>
      </c>
      <c r="CT2170" s="995" t="s">
        <v>3162</v>
      </c>
      <c r="CU2170" s="995" t="s">
        <v>3163</v>
      </c>
      <c r="CV2170" s="999" t="s">
        <v>6867</v>
      </c>
    </row>
    <row r="2171" spans="91:100">
      <c r="CM2171" s="996"/>
      <c r="CN2171" s="995" t="s">
        <v>6896</v>
      </c>
      <c r="CO2171" s="995" t="s">
        <v>21</v>
      </c>
      <c r="CP2171" s="995" t="s">
        <v>1008</v>
      </c>
      <c r="CQ2171" s="995" t="s">
        <v>6897</v>
      </c>
      <c r="CR2171" s="995" t="s">
        <v>6897</v>
      </c>
      <c r="CS2171" s="995" t="s">
        <v>3161</v>
      </c>
      <c r="CT2171" s="995" t="s">
        <v>3162</v>
      </c>
      <c r="CU2171" s="995" t="s">
        <v>3163</v>
      </c>
      <c r="CV2171" s="999" t="s">
        <v>6867</v>
      </c>
    </row>
    <row r="2172" spans="91:100">
      <c r="CM2172" s="996"/>
      <c r="CN2172" s="995" t="s">
        <v>6898</v>
      </c>
      <c r="CO2172" s="995" t="s">
        <v>21</v>
      </c>
      <c r="CP2172" s="995" t="s">
        <v>1008</v>
      </c>
      <c r="CQ2172" s="995" t="s">
        <v>6899</v>
      </c>
      <c r="CR2172" s="995" t="s">
        <v>6899</v>
      </c>
      <c r="CS2172" s="995" t="s">
        <v>2653</v>
      </c>
      <c r="CT2172" s="995" t="s">
        <v>6893</v>
      </c>
      <c r="CU2172" s="995" t="s">
        <v>2655</v>
      </c>
      <c r="CV2172" s="999" t="s">
        <v>2656</v>
      </c>
    </row>
    <row r="2173" spans="91:100">
      <c r="CM2173" s="996"/>
      <c r="CN2173" s="995" t="s">
        <v>6900</v>
      </c>
      <c r="CO2173" s="995" t="s">
        <v>21</v>
      </c>
      <c r="CP2173" s="995" t="s">
        <v>1008</v>
      </c>
      <c r="CQ2173" s="995" t="s">
        <v>6901</v>
      </c>
      <c r="CR2173" s="995" t="s">
        <v>6901</v>
      </c>
      <c r="CS2173" s="995" t="s">
        <v>3161</v>
      </c>
      <c r="CT2173" s="995" t="s">
        <v>3162</v>
      </c>
      <c r="CU2173" s="995" t="s">
        <v>3163</v>
      </c>
      <c r="CV2173" s="999" t="s">
        <v>6867</v>
      </c>
    </row>
    <row r="2174" spans="91:100">
      <c r="CM2174" s="996"/>
      <c r="CN2174" s="995" t="s">
        <v>6902</v>
      </c>
      <c r="CO2174" s="995" t="s">
        <v>21</v>
      </c>
      <c r="CP2174" s="995" t="s">
        <v>1008</v>
      </c>
      <c r="CQ2174" s="995" t="s">
        <v>2504</v>
      </c>
      <c r="CR2174" s="995" t="s">
        <v>2504</v>
      </c>
      <c r="CS2174" s="995" t="s">
        <v>3161</v>
      </c>
      <c r="CT2174" s="995" t="s">
        <v>3162</v>
      </c>
      <c r="CU2174" s="995" t="s">
        <v>3163</v>
      </c>
      <c r="CV2174" s="999" t="s">
        <v>6867</v>
      </c>
    </row>
    <row r="2175" spans="91:100">
      <c r="CM2175" s="996"/>
      <c r="CN2175" s="995" t="s">
        <v>6903</v>
      </c>
      <c r="CO2175" s="995" t="s">
        <v>21</v>
      </c>
      <c r="CP2175" s="995" t="s">
        <v>1008</v>
      </c>
      <c r="CQ2175" s="995" t="s">
        <v>594</v>
      </c>
      <c r="CR2175" s="995" t="s">
        <v>594</v>
      </c>
      <c r="CS2175" s="995" t="s">
        <v>2653</v>
      </c>
      <c r="CT2175" s="995" t="s">
        <v>6893</v>
      </c>
      <c r="CU2175" s="995" t="s">
        <v>2655</v>
      </c>
      <c r="CV2175" s="999" t="s">
        <v>2656</v>
      </c>
    </row>
    <row r="2176" spans="91:100">
      <c r="CM2176" s="996"/>
      <c r="CN2176" s="995" t="s">
        <v>6904</v>
      </c>
      <c r="CO2176" s="995" t="s">
        <v>21</v>
      </c>
      <c r="CP2176" s="995" t="s">
        <v>1008</v>
      </c>
      <c r="CQ2176" s="995" t="s">
        <v>6905</v>
      </c>
      <c r="CR2176" s="995" t="s">
        <v>6905</v>
      </c>
      <c r="CS2176" s="995" t="s">
        <v>3161</v>
      </c>
      <c r="CT2176" s="995" t="s">
        <v>3162</v>
      </c>
      <c r="CU2176" s="995" t="s">
        <v>3163</v>
      </c>
      <c r="CV2176" s="999" t="s">
        <v>6867</v>
      </c>
    </row>
    <row r="2177" spans="91:100">
      <c r="CM2177" s="996"/>
      <c r="CN2177" s="995" t="s">
        <v>6906</v>
      </c>
      <c r="CO2177" s="995" t="s">
        <v>21</v>
      </c>
      <c r="CP2177" s="995" t="s">
        <v>1008</v>
      </c>
      <c r="CQ2177" s="995" t="s">
        <v>242</v>
      </c>
      <c r="CR2177" s="995" t="s">
        <v>242</v>
      </c>
      <c r="CS2177" s="995" t="s">
        <v>3161</v>
      </c>
      <c r="CT2177" s="995" t="s">
        <v>3162</v>
      </c>
      <c r="CU2177" s="995" t="s">
        <v>3163</v>
      </c>
      <c r="CV2177" s="999" t="s">
        <v>6867</v>
      </c>
    </row>
    <row r="2178" spans="91:100">
      <c r="CM2178" s="996"/>
      <c r="CN2178" s="995" t="s">
        <v>6907</v>
      </c>
      <c r="CO2178" s="995" t="s">
        <v>21</v>
      </c>
      <c r="CP2178" s="995" t="s">
        <v>1008</v>
      </c>
      <c r="CQ2178" s="995" t="s">
        <v>249</v>
      </c>
      <c r="CR2178" s="995" t="s">
        <v>249</v>
      </c>
      <c r="CS2178" s="995" t="s">
        <v>2653</v>
      </c>
      <c r="CT2178" s="995" t="s">
        <v>6893</v>
      </c>
      <c r="CU2178" s="995" t="s">
        <v>2655</v>
      </c>
      <c r="CV2178" s="999" t="s">
        <v>2656</v>
      </c>
    </row>
    <row r="2179" spans="91:100">
      <c r="CM2179" s="996"/>
      <c r="CN2179" s="995" t="s">
        <v>6908</v>
      </c>
      <c r="CO2179" s="995" t="s">
        <v>21</v>
      </c>
      <c r="CP2179" s="995" t="s">
        <v>1008</v>
      </c>
      <c r="CQ2179" s="995" t="s">
        <v>1030</v>
      </c>
      <c r="CR2179" s="995" t="s">
        <v>1030</v>
      </c>
      <c r="CS2179" s="995" t="s">
        <v>3161</v>
      </c>
      <c r="CT2179" s="995" t="s">
        <v>3162</v>
      </c>
      <c r="CU2179" s="995" t="s">
        <v>3163</v>
      </c>
      <c r="CV2179" s="999" t="s">
        <v>6867</v>
      </c>
    </row>
    <row r="2180" spans="91:100">
      <c r="CM2180" s="996"/>
      <c r="CN2180" s="995" t="s">
        <v>6909</v>
      </c>
      <c r="CO2180" s="995" t="s">
        <v>21</v>
      </c>
      <c r="CP2180" s="995" t="s">
        <v>1008</v>
      </c>
      <c r="CQ2180" s="995" t="s">
        <v>6910</v>
      </c>
      <c r="CR2180" s="995" t="s">
        <v>6910</v>
      </c>
      <c r="CS2180" s="995" t="s">
        <v>3161</v>
      </c>
      <c r="CT2180" s="995" t="s">
        <v>3162</v>
      </c>
      <c r="CU2180" s="995" t="s">
        <v>3163</v>
      </c>
      <c r="CV2180" s="999" t="s">
        <v>6867</v>
      </c>
    </row>
    <row r="2181" spans="91:100">
      <c r="CM2181" s="996"/>
      <c r="CN2181" s="995" t="s">
        <v>6911</v>
      </c>
      <c r="CO2181" s="995" t="s">
        <v>21</v>
      </c>
      <c r="CP2181" s="995" t="s">
        <v>1008</v>
      </c>
      <c r="CQ2181" s="995" t="s">
        <v>6912</v>
      </c>
      <c r="CR2181" s="995" t="s">
        <v>6912</v>
      </c>
      <c r="CS2181" s="995" t="s">
        <v>3161</v>
      </c>
      <c r="CT2181" s="995" t="s">
        <v>3162</v>
      </c>
      <c r="CU2181" s="995" t="s">
        <v>3163</v>
      </c>
      <c r="CV2181" s="999" t="s">
        <v>6867</v>
      </c>
    </row>
    <row r="2182" spans="91:100">
      <c r="CM2182" s="996"/>
      <c r="CN2182" s="995" t="s">
        <v>6913</v>
      </c>
      <c r="CO2182" s="995" t="s">
        <v>21</v>
      </c>
      <c r="CP2182" s="995" t="s">
        <v>1008</v>
      </c>
      <c r="CQ2182" s="995" t="s">
        <v>6914</v>
      </c>
      <c r="CR2182" s="995" t="s">
        <v>6914</v>
      </c>
      <c r="CS2182" s="995" t="s">
        <v>3161</v>
      </c>
      <c r="CT2182" s="995" t="s">
        <v>3162</v>
      </c>
      <c r="CU2182" s="995" t="s">
        <v>3163</v>
      </c>
      <c r="CV2182" s="999" t="s">
        <v>6867</v>
      </c>
    </row>
    <row r="2183" spans="91:100">
      <c r="CM2183" s="996"/>
      <c r="CN2183" s="995" t="s">
        <v>6915</v>
      </c>
      <c r="CO2183" s="995" t="s">
        <v>21</v>
      </c>
      <c r="CP2183" s="995" t="s">
        <v>1008</v>
      </c>
      <c r="CQ2183" s="995" t="s">
        <v>6916</v>
      </c>
      <c r="CR2183" s="995" t="s">
        <v>6916</v>
      </c>
      <c r="CS2183" s="995" t="s">
        <v>3161</v>
      </c>
      <c r="CT2183" s="995" t="s">
        <v>3162</v>
      </c>
      <c r="CU2183" s="995" t="s">
        <v>3163</v>
      </c>
      <c r="CV2183" s="999" t="s">
        <v>6867</v>
      </c>
    </row>
    <row r="2184" spans="91:100">
      <c r="CM2184" s="996"/>
      <c r="CN2184" s="995" t="s">
        <v>6917</v>
      </c>
      <c r="CO2184" s="995" t="s">
        <v>21</v>
      </c>
      <c r="CP2184" s="995" t="s">
        <v>1008</v>
      </c>
      <c r="CQ2184" s="995" t="s">
        <v>6918</v>
      </c>
      <c r="CR2184" s="995" t="s">
        <v>6918</v>
      </c>
      <c r="CS2184" s="995" t="s">
        <v>3161</v>
      </c>
      <c r="CT2184" s="995" t="s">
        <v>3162</v>
      </c>
      <c r="CU2184" s="995" t="s">
        <v>3163</v>
      </c>
      <c r="CV2184" s="999" t="s">
        <v>6867</v>
      </c>
    </row>
    <row r="2185" spans="91:100">
      <c r="CM2185" s="996"/>
      <c r="CN2185" s="995" t="s">
        <v>6919</v>
      </c>
      <c r="CO2185" s="995" t="s">
        <v>21</v>
      </c>
      <c r="CP2185" s="995" t="s">
        <v>1008</v>
      </c>
      <c r="CQ2185" s="995" t="s">
        <v>6920</v>
      </c>
      <c r="CR2185" s="995" t="s">
        <v>6920</v>
      </c>
      <c r="CS2185" s="995" t="s">
        <v>3161</v>
      </c>
      <c r="CT2185" s="995" t="s">
        <v>3162</v>
      </c>
      <c r="CU2185" s="995" t="s">
        <v>3163</v>
      </c>
      <c r="CV2185" s="999" t="s">
        <v>6867</v>
      </c>
    </row>
    <row r="2186" spans="91:100">
      <c r="CM2186" s="996"/>
      <c r="CN2186" s="995" t="s">
        <v>6921</v>
      </c>
      <c r="CO2186" s="995" t="s">
        <v>21</v>
      </c>
      <c r="CP2186" s="995" t="s">
        <v>1008</v>
      </c>
      <c r="CQ2186" s="995" t="s">
        <v>6922</v>
      </c>
      <c r="CR2186" s="995" t="s">
        <v>6922</v>
      </c>
      <c r="CS2186" s="995" t="s">
        <v>3161</v>
      </c>
      <c r="CT2186" s="995" t="s">
        <v>3162</v>
      </c>
      <c r="CU2186" s="995" t="s">
        <v>3163</v>
      </c>
      <c r="CV2186" s="999" t="s">
        <v>6867</v>
      </c>
    </row>
    <row r="2187" spans="91:100">
      <c r="CM2187" s="996"/>
      <c r="CN2187" s="995" t="s">
        <v>6923</v>
      </c>
      <c r="CO2187" s="995" t="s">
        <v>21</v>
      </c>
      <c r="CP2187" s="995" t="s">
        <v>1008</v>
      </c>
      <c r="CQ2187" s="995" t="s">
        <v>6924</v>
      </c>
      <c r="CR2187" s="995" t="s">
        <v>6924</v>
      </c>
      <c r="CS2187" s="995" t="s">
        <v>3161</v>
      </c>
      <c r="CT2187" s="995" t="s">
        <v>3162</v>
      </c>
      <c r="CU2187" s="995" t="s">
        <v>3163</v>
      </c>
      <c r="CV2187" s="999" t="s">
        <v>6867</v>
      </c>
    </row>
    <row r="2188" spans="91:100">
      <c r="CM2188" s="996"/>
      <c r="CN2188" s="995" t="s">
        <v>6925</v>
      </c>
      <c r="CO2188" s="995" t="s">
        <v>21</v>
      </c>
      <c r="CP2188" s="995" t="s">
        <v>1008</v>
      </c>
      <c r="CQ2188" s="995" t="s">
        <v>6926</v>
      </c>
      <c r="CR2188" s="995" t="s">
        <v>6926</v>
      </c>
      <c r="CS2188" s="995" t="s">
        <v>3161</v>
      </c>
      <c r="CT2188" s="995" t="s">
        <v>3162</v>
      </c>
      <c r="CU2188" s="995" t="s">
        <v>3163</v>
      </c>
      <c r="CV2188" s="999" t="s">
        <v>6867</v>
      </c>
    </row>
    <row r="2189" spans="91:100">
      <c r="CM2189" s="996"/>
      <c r="CN2189" s="995" t="s">
        <v>6927</v>
      </c>
      <c r="CO2189" s="995" t="s">
        <v>21</v>
      </c>
      <c r="CP2189" s="995" t="s">
        <v>1008</v>
      </c>
      <c r="CQ2189" s="995" t="s">
        <v>6928</v>
      </c>
      <c r="CR2189" s="995" t="s">
        <v>6928</v>
      </c>
      <c r="CS2189" s="995" t="s">
        <v>3161</v>
      </c>
      <c r="CT2189" s="995" t="s">
        <v>3162</v>
      </c>
      <c r="CU2189" s="995" t="s">
        <v>3163</v>
      </c>
      <c r="CV2189" s="999" t="s">
        <v>6867</v>
      </c>
    </row>
    <row r="2190" spans="91:100">
      <c r="CM2190" s="996"/>
      <c r="CN2190" s="995" t="s">
        <v>6929</v>
      </c>
      <c r="CO2190" s="995" t="s">
        <v>21</v>
      </c>
      <c r="CP2190" s="995" t="s">
        <v>1008</v>
      </c>
      <c r="CQ2190" s="995" t="s">
        <v>6930</v>
      </c>
      <c r="CR2190" s="995" t="s">
        <v>6930</v>
      </c>
      <c r="CS2190" s="995" t="s">
        <v>3161</v>
      </c>
      <c r="CT2190" s="995" t="s">
        <v>3162</v>
      </c>
      <c r="CU2190" s="995" t="s">
        <v>3163</v>
      </c>
      <c r="CV2190" s="999" t="s">
        <v>6867</v>
      </c>
    </row>
    <row r="2191" spans="91:100">
      <c r="CM2191" s="996"/>
      <c r="CN2191" s="995" t="s">
        <v>6931</v>
      </c>
      <c r="CO2191" s="995" t="s">
        <v>21</v>
      </c>
      <c r="CP2191" s="995" t="s">
        <v>1008</v>
      </c>
      <c r="CQ2191" s="995" t="s">
        <v>6932</v>
      </c>
      <c r="CR2191" s="995" t="s">
        <v>6932</v>
      </c>
      <c r="CS2191" s="995" t="s">
        <v>2653</v>
      </c>
      <c r="CT2191" s="995" t="s">
        <v>6893</v>
      </c>
      <c r="CU2191" s="995" t="s">
        <v>2655</v>
      </c>
      <c r="CV2191" s="999" t="s">
        <v>2656</v>
      </c>
    </row>
    <row r="2192" spans="91:100">
      <c r="CM2192" s="996"/>
      <c r="CN2192" s="995" t="s">
        <v>6933</v>
      </c>
      <c r="CO2192" s="995" t="s">
        <v>21</v>
      </c>
      <c r="CP2192" s="995" t="s">
        <v>1008</v>
      </c>
      <c r="CQ2192" s="995" t="s">
        <v>6934</v>
      </c>
      <c r="CR2192" s="995" t="s">
        <v>6934</v>
      </c>
      <c r="CS2192" s="995" t="s">
        <v>3161</v>
      </c>
      <c r="CT2192" s="995" t="s">
        <v>3162</v>
      </c>
      <c r="CU2192" s="995" t="s">
        <v>3163</v>
      </c>
      <c r="CV2192" s="999" t="s">
        <v>6867</v>
      </c>
    </row>
    <row r="2193" spans="91:100">
      <c r="CM2193" s="996"/>
      <c r="CN2193" s="995" t="s">
        <v>6935</v>
      </c>
      <c r="CO2193" s="995" t="s">
        <v>21</v>
      </c>
      <c r="CP2193" s="995" t="s">
        <v>1008</v>
      </c>
      <c r="CQ2193" s="995" t="s">
        <v>6936</v>
      </c>
      <c r="CR2193" s="995" t="s">
        <v>6936</v>
      </c>
      <c r="CS2193" s="995" t="s">
        <v>3161</v>
      </c>
      <c r="CT2193" s="995" t="s">
        <v>3162</v>
      </c>
      <c r="CU2193" s="995" t="s">
        <v>3163</v>
      </c>
      <c r="CV2193" s="999" t="s">
        <v>6867</v>
      </c>
    </row>
    <row r="2194" spans="91:100">
      <c r="CM2194" s="996"/>
      <c r="CN2194" s="995" t="s">
        <v>6937</v>
      </c>
      <c r="CO2194" s="995" t="s">
        <v>21</v>
      </c>
      <c r="CP2194" s="995" t="s">
        <v>1008</v>
      </c>
      <c r="CQ2194" s="995" t="s">
        <v>6938</v>
      </c>
      <c r="CR2194" s="995" t="s">
        <v>6938</v>
      </c>
      <c r="CS2194" s="995" t="s">
        <v>3161</v>
      </c>
      <c r="CT2194" s="995" t="s">
        <v>3162</v>
      </c>
      <c r="CU2194" s="995" t="s">
        <v>3163</v>
      </c>
      <c r="CV2194" s="999" t="s">
        <v>6867</v>
      </c>
    </row>
    <row r="2195" spans="91:100">
      <c r="CM2195" s="996"/>
      <c r="CN2195" s="995" t="s">
        <v>6939</v>
      </c>
      <c r="CO2195" s="995" t="s">
        <v>21</v>
      </c>
      <c r="CP2195" s="995" t="s">
        <v>1008</v>
      </c>
      <c r="CQ2195" s="995" t="s">
        <v>6940</v>
      </c>
      <c r="CR2195" s="995" t="s">
        <v>6940</v>
      </c>
      <c r="CS2195" s="995" t="s">
        <v>3161</v>
      </c>
      <c r="CT2195" s="995" t="s">
        <v>3162</v>
      </c>
      <c r="CU2195" s="995" t="s">
        <v>3163</v>
      </c>
      <c r="CV2195" s="999" t="s">
        <v>6867</v>
      </c>
    </row>
    <row r="2196" spans="91:100">
      <c r="CM2196" s="996"/>
      <c r="CN2196" s="995" t="s">
        <v>6941</v>
      </c>
      <c r="CO2196" s="995" t="s">
        <v>21</v>
      </c>
      <c r="CP2196" s="995" t="s">
        <v>1008</v>
      </c>
      <c r="CQ2196" s="995" t="s">
        <v>6942</v>
      </c>
      <c r="CR2196" s="995" t="s">
        <v>6942</v>
      </c>
      <c r="CS2196" s="995" t="s">
        <v>3161</v>
      </c>
      <c r="CT2196" s="995" t="s">
        <v>3162</v>
      </c>
      <c r="CU2196" s="995" t="s">
        <v>3163</v>
      </c>
      <c r="CV2196" s="999" t="s">
        <v>6867</v>
      </c>
    </row>
    <row r="2197" spans="91:100">
      <c r="CM2197" s="996"/>
      <c r="CN2197" s="995" t="s">
        <v>6943</v>
      </c>
      <c r="CO2197" s="995" t="s">
        <v>21</v>
      </c>
      <c r="CP2197" s="995" t="s">
        <v>1008</v>
      </c>
      <c r="CQ2197" s="995" t="s">
        <v>2507</v>
      </c>
      <c r="CR2197" s="995" t="s">
        <v>2507</v>
      </c>
      <c r="CS2197" s="995" t="s">
        <v>3161</v>
      </c>
      <c r="CT2197" s="995" t="s">
        <v>3162</v>
      </c>
      <c r="CU2197" s="995" t="s">
        <v>3163</v>
      </c>
      <c r="CV2197" s="999" t="s">
        <v>6867</v>
      </c>
    </row>
    <row r="2198" spans="91:100">
      <c r="CM2198" s="996"/>
      <c r="CN2198" s="995" t="s">
        <v>6944</v>
      </c>
      <c r="CO2198" s="995" t="s">
        <v>21</v>
      </c>
      <c r="CP2198" s="995" t="s">
        <v>1008</v>
      </c>
      <c r="CQ2198" s="995" t="s">
        <v>6945</v>
      </c>
      <c r="CR2198" s="995" t="s">
        <v>6945</v>
      </c>
      <c r="CS2198" s="995" t="s">
        <v>3161</v>
      </c>
      <c r="CT2198" s="995" t="s">
        <v>3162</v>
      </c>
      <c r="CU2198" s="995" t="s">
        <v>3163</v>
      </c>
      <c r="CV2198" s="999" t="s">
        <v>6867</v>
      </c>
    </row>
    <row r="2199" spans="91:100">
      <c r="CM2199" s="996"/>
      <c r="CN2199" s="995" t="s">
        <v>6946</v>
      </c>
      <c r="CO2199" s="995" t="s">
        <v>21</v>
      </c>
      <c r="CP2199" s="995" t="s">
        <v>1008</v>
      </c>
      <c r="CQ2199" s="995" t="s">
        <v>6947</v>
      </c>
      <c r="CR2199" s="995" t="s">
        <v>6947</v>
      </c>
      <c r="CS2199" s="995" t="s">
        <v>2724</v>
      </c>
      <c r="CT2199" s="995" t="s">
        <v>2725</v>
      </c>
      <c r="CU2199" s="995" t="s">
        <v>2655</v>
      </c>
      <c r="CV2199" s="999" t="s">
        <v>2726</v>
      </c>
    </row>
    <row r="2200" spans="91:100">
      <c r="CM2200" s="996"/>
      <c r="CN2200" s="995" t="s">
        <v>6948</v>
      </c>
      <c r="CO2200" s="995" t="s">
        <v>21</v>
      </c>
      <c r="CP2200" s="995" t="s">
        <v>1008</v>
      </c>
      <c r="CQ2200" s="995" t="s">
        <v>6949</v>
      </c>
      <c r="CR2200" s="995" t="s">
        <v>6949</v>
      </c>
      <c r="CS2200" s="995" t="s">
        <v>3161</v>
      </c>
      <c r="CT2200" s="995" t="s">
        <v>3162</v>
      </c>
      <c r="CU2200" s="995" t="s">
        <v>3163</v>
      </c>
      <c r="CV2200" s="999" t="s">
        <v>6867</v>
      </c>
    </row>
    <row r="2201" spans="91:100">
      <c r="CM2201" s="996"/>
      <c r="CN2201" s="995" t="s">
        <v>6950</v>
      </c>
      <c r="CO2201" s="995" t="s">
        <v>21</v>
      </c>
      <c r="CP2201" s="995" t="s">
        <v>1008</v>
      </c>
      <c r="CQ2201" s="995" t="s">
        <v>6951</v>
      </c>
      <c r="CR2201" s="995" t="s">
        <v>6951</v>
      </c>
      <c r="CS2201" s="995" t="s">
        <v>3161</v>
      </c>
      <c r="CT2201" s="995" t="s">
        <v>3162</v>
      </c>
      <c r="CU2201" s="995" t="s">
        <v>3163</v>
      </c>
      <c r="CV2201" s="999" t="s">
        <v>6867</v>
      </c>
    </row>
    <row r="2202" spans="91:100">
      <c r="CM2202" s="996"/>
      <c r="CN2202" s="995" t="s">
        <v>6952</v>
      </c>
      <c r="CO2202" s="995" t="s">
        <v>21</v>
      </c>
      <c r="CP2202" s="995" t="s">
        <v>1008</v>
      </c>
      <c r="CQ2202" s="995" t="s">
        <v>6953</v>
      </c>
      <c r="CR2202" s="995" t="s">
        <v>6953</v>
      </c>
      <c r="CS2202" s="995" t="s">
        <v>3161</v>
      </c>
      <c r="CT2202" s="995" t="s">
        <v>3162</v>
      </c>
      <c r="CU2202" s="995" t="s">
        <v>3163</v>
      </c>
      <c r="CV2202" s="999" t="s">
        <v>6867</v>
      </c>
    </row>
    <row r="2203" spans="91:100">
      <c r="CM2203" s="996"/>
      <c r="CN2203" s="995" t="s">
        <v>6954</v>
      </c>
      <c r="CO2203" s="995" t="s">
        <v>21</v>
      </c>
      <c r="CP2203" s="995" t="s">
        <v>1008</v>
      </c>
      <c r="CQ2203" s="995" t="s">
        <v>179</v>
      </c>
      <c r="CR2203" s="995" t="s">
        <v>179</v>
      </c>
      <c r="CS2203" s="995" t="s">
        <v>3161</v>
      </c>
      <c r="CT2203" s="995" t="s">
        <v>3162</v>
      </c>
      <c r="CU2203" s="995" t="s">
        <v>3163</v>
      </c>
      <c r="CV2203" s="999" t="s">
        <v>6867</v>
      </c>
    </row>
    <row r="2204" spans="91:100">
      <c r="CM2204" s="996"/>
      <c r="CN2204" s="995" t="s">
        <v>6955</v>
      </c>
      <c r="CO2204" s="995" t="s">
        <v>21</v>
      </c>
      <c r="CP2204" s="995" t="s">
        <v>1008</v>
      </c>
      <c r="CQ2204" s="995" t="s">
        <v>6956</v>
      </c>
      <c r="CR2204" s="995" t="s">
        <v>6956</v>
      </c>
      <c r="CS2204" s="995" t="s">
        <v>3161</v>
      </c>
      <c r="CT2204" s="995" t="s">
        <v>3162</v>
      </c>
      <c r="CU2204" s="995" t="s">
        <v>3163</v>
      </c>
      <c r="CV2204" s="999" t="s">
        <v>6867</v>
      </c>
    </row>
    <row r="2205" spans="91:100">
      <c r="CM2205" s="996"/>
      <c r="CN2205" s="995" t="s">
        <v>6957</v>
      </c>
      <c r="CO2205" s="995" t="s">
        <v>21</v>
      </c>
      <c r="CP2205" s="995" t="s">
        <v>1008</v>
      </c>
      <c r="CQ2205" s="995" t="s">
        <v>6958</v>
      </c>
      <c r="CR2205" s="995" t="s">
        <v>6958</v>
      </c>
      <c r="CS2205" s="995" t="s">
        <v>3161</v>
      </c>
      <c r="CT2205" s="995" t="s">
        <v>3162</v>
      </c>
      <c r="CU2205" s="995" t="s">
        <v>3163</v>
      </c>
      <c r="CV2205" s="999" t="s">
        <v>6867</v>
      </c>
    </row>
    <row r="2206" spans="91:100">
      <c r="CM2206" s="996"/>
      <c r="CN2206" s="995" t="s">
        <v>6959</v>
      </c>
      <c r="CO2206" s="995" t="s">
        <v>21</v>
      </c>
      <c r="CP2206" s="995" t="s">
        <v>1008</v>
      </c>
      <c r="CQ2206" s="995" t="s">
        <v>192</v>
      </c>
      <c r="CR2206" s="995" t="s">
        <v>192</v>
      </c>
      <c r="CS2206" s="995" t="s">
        <v>2653</v>
      </c>
      <c r="CT2206" s="995" t="s">
        <v>6893</v>
      </c>
      <c r="CU2206" s="995" t="s">
        <v>2655</v>
      </c>
      <c r="CV2206" s="999" t="s">
        <v>2656</v>
      </c>
    </row>
    <row r="2207" spans="91:100">
      <c r="CM2207" s="996"/>
      <c r="CN2207" s="995" t="s">
        <v>6960</v>
      </c>
      <c r="CO2207" s="995" t="s">
        <v>21</v>
      </c>
      <c r="CP2207" s="995" t="s">
        <v>1008</v>
      </c>
      <c r="CQ2207" s="995" t="s">
        <v>585</v>
      </c>
      <c r="CR2207" s="995" t="s">
        <v>585</v>
      </c>
      <c r="CS2207" s="995" t="s">
        <v>2653</v>
      </c>
      <c r="CT2207" s="995" t="s">
        <v>6893</v>
      </c>
      <c r="CU2207" s="995" t="s">
        <v>2655</v>
      </c>
      <c r="CV2207" s="999" t="s">
        <v>2656</v>
      </c>
    </row>
    <row r="2208" spans="91:100">
      <c r="CM2208" s="996"/>
      <c r="CN2208" s="995" t="s">
        <v>6961</v>
      </c>
      <c r="CO2208" s="995" t="s">
        <v>21</v>
      </c>
      <c r="CP2208" s="995" t="s">
        <v>1008</v>
      </c>
      <c r="CQ2208" s="995" t="s">
        <v>2508</v>
      </c>
      <c r="CR2208" s="995" t="s">
        <v>2508</v>
      </c>
      <c r="CS2208" s="995" t="s">
        <v>2653</v>
      </c>
      <c r="CT2208" s="995" t="s">
        <v>6893</v>
      </c>
      <c r="CU2208" s="995" t="s">
        <v>2655</v>
      </c>
      <c r="CV2208" s="999" t="s">
        <v>2656</v>
      </c>
    </row>
    <row r="2209" spans="91:100">
      <c r="CM2209" s="996"/>
      <c r="CN2209" s="995" t="s">
        <v>6962</v>
      </c>
      <c r="CO2209" s="995" t="s">
        <v>21</v>
      </c>
      <c r="CP2209" s="995" t="s">
        <v>1008</v>
      </c>
      <c r="CQ2209" s="995" t="s">
        <v>288</v>
      </c>
      <c r="CR2209" s="995" t="s">
        <v>288</v>
      </c>
      <c r="CS2209" s="995" t="s">
        <v>2653</v>
      </c>
      <c r="CT2209" s="995" t="s">
        <v>6893</v>
      </c>
      <c r="CU2209" s="995" t="s">
        <v>2655</v>
      </c>
      <c r="CV2209" s="999" t="s">
        <v>2656</v>
      </c>
    </row>
    <row r="2210" spans="91:100">
      <c r="CM2210" s="996"/>
      <c r="CN2210" s="995" t="s">
        <v>6963</v>
      </c>
      <c r="CO2210" s="995" t="s">
        <v>21</v>
      </c>
      <c r="CP2210" s="995" t="s">
        <v>1008</v>
      </c>
      <c r="CQ2210" s="995" t="s">
        <v>292</v>
      </c>
      <c r="CR2210" s="995" t="s">
        <v>292</v>
      </c>
      <c r="CS2210" s="995" t="s">
        <v>2653</v>
      </c>
      <c r="CT2210" s="995" t="s">
        <v>6893</v>
      </c>
      <c r="CU2210" s="995" t="s">
        <v>2655</v>
      </c>
      <c r="CV2210" s="999" t="s">
        <v>2656</v>
      </c>
    </row>
    <row r="2211" spans="91:100">
      <c r="CM2211" s="996"/>
      <c r="CN2211" s="995" t="s">
        <v>6964</v>
      </c>
      <c r="CO2211" s="995" t="s">
        <v>21</v>
      </c>
      <c r="CP2211" s="995" t="s">
        <v>1008</v>
      </c>
      <c r="CQ2211" s="995" t="s">
        <v>6965</v>
      </c>
      <c r="CR2211" s="995" t="s">
        <v>6965</v>
      </c>
      <c r="CS2211" s="995" t="s">
        <v>3161</v>
      </c>
      <c r="CT2211" s="995" t="s">
        <v>3162</v>
      </c>
      <c r="CU2211" s="995" t="s">
        <v>3163</v>
      </c>
      <c r="CV2211" s="999" t="s">
        <v>6867</v>
      </c>
    </row>
    <row r="2212" spans="91:100">
      <c r="CM2212" s="996"/>
      <c r="CN2212" s="995" t="s">
        <v>6966</v>
      </c>
      <c r="CO2212" s="995" t="s">
        <v>21</v>
      </c>
      <c r="CP2212" s="995" t="s">
        <v>1008</v>
      </c>
      <c r="CQ2212" s="995" t="s">
        <v>2509</v>
      </c>
      <c r="CR2212" s="995" t="s">
        <v>2509</v>
      </c>
      <c r="CS2212" s="995" t="s">
        <v>3161</v>
      </c>
      <c r="CT2212" s="995" t="s">
        <v>3162</v>
      </c>
      <c r="CU2212" s="995" t="s">
        <v>3163</v>
      </c>
      <c r="CV2212" s="999" t="s">
        <v>6867</v>
      </c>
    </row>
    <row r="2213" spans="91:100">
      <c r="CM2213" s="996"/>
      <c r="CN2213" s="995" t="s">
        <v>6967</v>
      </c>
      <c r="CO2213" s="995" t="s">
        <v>21</v>
      </c>
      <c r="CP2213" s="995" t="s">
        <v>1008</v>
      </c>
      <c r="CQ2213" s="995" t="s">
        <v>6968</v>
      </c>
      <c r="CR2213" s="995" t="s">
        <v>6968</v>
      </c>
      <c r="CS2213" s="995" t="s">
        <v>2653</v>
      </c>
      <c r="CT2213" s="995" t="s">
        <v>6893</v>
      </c>
      <c r="CU2213" s="995" t="s">
        <v>2655</v>
      </c>
      <c r="CV2213" s="999" t="s">
        <v>2656</v>
      </c>
    </row>
    <row r="2214" spans="91:100">
      <c r="CM2214" s="996"/>
      <c r="CN2214" s="995" t="s">
        <v>6969</v>
      </c>
      <c r="CO2214" s="995" t="s">
        <v>21</v>
      </c>
      <c r="CP2214" s="995" t="s">
        <v>1008</v>
      </c>
      <c r="CQ2214" s="995" t="s">
        <v>6970</v>
      </c>
      <c r="CR2214" s="995" t="s">
        <v>6970</v>
      </c>
      <c r="CS2214" s="995" t="s">
        <v>3161</v>
      </c>
      <c r="CT2214" s="995" t="s">
        <v>3162</v>
      </c>
      <c r="CU2214" s="995" t="s">
        <v>3163</v>
      </c>
      <c r="CV2214" s="999" t="s">
        <v>6867</v>
      </c>
    </row>
    <row r="2215" spans="91:100">
      <c r="CM2215" s="996"/>
      <c r="CN2215" s="995" t="s">
        <v>6971</v>
      </c>
      <c r="CO2215" s="995" t="s">
        <v>21</v>
      </c>
      <c r="CP2215" s="995" t="s">
        <v>1008</v>
      </c>
      <c r="CQ2215" s="995" t="s">
        <v>6972</v>
      </c>
      <c r="CR2215" s="995" t="s">
        <v>6972</v>
      </c>
      <c r="CS2215" s="995" t="s">
        <v>2724</v>
      </c>
      <c r="CT2215" s="995" t="s">
        <v>2725</v>
      </c>
      <c r="CU2215" s="995" t="s">
        <v>2655</v>
      </c>
      <c r="CV2215" s="999" t="s">
        <v>2726</v>
      </c>
    </row>
    <row r="2216" spans="91:100">
      <c r="CM2216" s="996"/>
      <c r="CN2216" s="995" t="s">
        <v>6973</v>
      </c>
      <c r="CO2216" s="995" t="s">
        <v>21</v>
      </c>
      <c r="CP2216" s="995" t="s">
        <v>1008</v>
      </c>
      <c r="CQ2216" s="995" t="s">
        <v>6974</v>
      </c>
      <c r="CR2216" s="995" t="s">
        <v>6974</v>
      </c>
      <c r="CS2216" s="995" t="s">
        <v>3161</v>
      </c>
      <c r="CT2216" s="995" t="s">
        <v>3162</v>
      </c>
      <c r="CU2216" s="995" t="s">
        <v>3163</v>
      </c>
      <c r="CV2216" s="999" t="s">
        <v>6867</v>
      </c>
    </row>
    <row r="2217" spans="91:100">
      <c r="CM2217" s="996"/>
      <c r="CN2217" s="995" t="s">
        <v>6975</v>
      </c>
      <c r="CO2217" s="995" t="s">
        <v>21</v>
      </c>
      <c r="CP2217" s="995" t="s">
        <v>1008</v>
      </c>
      <c r="CQ2217" s="995" t="s">
        <v>6976</v>
      </c>
      <c r="CR2217" s="995" t="s">
        <v>6976</v>
      </c>
      <c r="CS2217" s="995" t="s">
        <v>3161</v>
      </c>
      <c r="CT2217" s="995" t="s">
        <v>3162</v>
      </c>
      <c r="CU2217" s="995" t="s">
        <v>3163</v>
      </c>
      <c r="CV2217" s="999" t="s">
        <v>6867</v>
      </c>
    </row>
    <row r="2218" spans="91:100">
      <c r="CM2218" s="996"/>
      <c r="CN2218" s="995" t="s">
        <v>6977</v>
      </c>
      <c r="CO2218" s="995" t="s">
        <v>21</v>
      </c>
      <c r="CP2218" s="995" t="s">
        <v>1008</v>
      </c>
      <c r="CQ2218" s="995" t="s">
        <v>6978</v>
      </c>
      <c r="CR2218" s="995" t="s">
        <v>6978</v>
      </c>
      <c r="CS2218" s="995" t="s">
        <v>3161</v>
      </c>
      <c r="CT2218" s="995" t="s">
        <v>3162</v>
      </c>
      <c r="CU2218" s="995" t="s">
        <v>3163</v>
      </c>
      <c r="CV2218" s="999" t="s">
        <v>6867</v>
      </c>
    </row>
    <row r="2219" spans="91:100">
      <c r="CM2219" s="996"/>
      <c r="CN2219" s="995" t="s">
        <v>6979</v>
      </c>
      <c r="CO2219" s="995" t="s">
        <v>21</v>
      </c>
      <c r="CP2219" s="995" t="s">
        <v>1008</v>
      </c>
      <c r="CQ2219" s="995" t="s">
        <v>6980</v>
      </c>
      <c r="CR2219" s="995" t="s">
        <v>6980</v>
      </c>
      <c r="CS2219" s="995" t="s">
        <v>3161</v>
      </c>
      <c r="CT2219" s="995" t="s">
        <v>3162</v>
      </c>
      <c r="CU2219" s="995" t="s">
        <v>3163</v>
      </c>
      <c r="CV2219" s="999" t="s">
        <v>6867</v>
      </c>
    </row>
    <row r="2220" spans="91:100">
      <c r="CM2220" s="996"/>
      <c r="CN2220" s="995" t="s">
        <v>6981</v>
      </c>
      <c r="CO2220" s="995" t="s">
        <v>21</v>
      </c>
      <c r="CP2220" s="995" t="s">
        <v>1008</v>
      </c>
      <c r="CQ2220" s="995" t="s">
        <v>6982</v>
      </c>
      <c r="CR2220" s="995" t="s">
        <v>6982</v>
      </c>
      <c r="CS2220" s="995" t="s">
        <v>3161</v>
      </c>
      <c r="CT2220" s="995" t="s">
        <v>3162</v>
      </c>
      <c r="CU2220" s="995" t="s">
        <v>3163</v>
      </c>
      <c r="CV2220" s="999" t="s">
        <v>6867</v>
      </c>
    </row>
    <row r="2221" spans="91:100">
      <c r="CM2221" s="996"/>
      <c r="CN2221" s="995" t="s">
        <v>6983</v>
      </c>
      <c r="CO2221" s="995" t="s">
        <v>21</v>
      </c>
      <c r="CP2221" s="995" t="s">
        <v>1008</v>
      </c>
      <c r="CQ2221" s="995" t="s">
        <v>6984</v>
      </c>
      <c r="CR2221" s="995" t="s">
        <v>6984</v>
      </c>
      <c r="CS2221" s="995" t="s">
        <v>3161</v>
      </c>
      <c r="CT2221" s="995" t="s">
        <v>3162</v>
      </c>
      <c r="CU2221" s="995" t="s">
        <v>3163</v>
      </c>
      <c r="CV2221" s="999" t="s">
        <v>6867</v>
      </c>
    </row>
    <row r="2222" spans="91:100">
      <c r="CM2222" s="996"/>
      <c r="CN2222" s="995" t="s">
        <v>6985</v>
      </c>
      <c r="CO2222" s="995" t="s">
        <v>21</v>
      </c>
      <c r="CP2222" s="995" t="s">
        <v>1008</v>
      </c>
      <c r="CQ2222" s="995" t="s">
        <v>6986</v>
      </c>
      <c r="CR2222" s="995" t="s">
        <v>6986</v>
      </c>
      <c r="CS2222" s="995" t="s">
        <v>3161</v>
      </c>
      <c r="CT2222" s="995" t="s">
        <v>3162</v>
      </c>
      <c r="CU2222" s="995" t="s">
        <v>3163</v>
      </c>
      <c r="CV2222" s="999" t="s">
        <v>6867</v>
      </c>
    </row>
    <row r="2223" spans="91:100">
      <c r="CM2223" s="996"/>
      <c r="CN2223" s="995" t="s">
        <v>6987</v>
      </c>
      <c r="CO2223" s="995" t="s">
        <v>21</v>
      </c>
      <c r="CP2223" s="995" t="s">
        <v>1008</v>
      </c>
      <c r="CQ2223" s="995" t="s">
        <v>6988</v>
      </c>
      <c r="CR2223" s="995" t="s">
        <v>6988</v>
      </c>
      <c r="CS2223" s="995" t="s">
        <v>3161</v>
      </c>
      <c r="CT2223" s="995" t="s">
        <v>3162</v>
      </c>
      <c r="CU2223" s="995" t="s">
        <v>3163</v>
      </c>
      <c r="CV2223" s="999" t="s">
        <v>6867</v>
      </c>
    </row>
    <row r="2224" spans="91:100">
      <c r="CM2224" s="996"/>
      <c r="CN2224" s="995" t="s">
        <v>6989</v>
      </c>
      <c r="CO2224" s="995" t="s">
        <v>21</v>
      </c>
      <c r="CP2224" s="995" t="s">
        <v>1008</v>
      </c>
      <c r="CQ2224" s="995" t="s">
        <v>256</v>
      </c>
      <c r="CR2224" s="995" t="s">
        <v>256</v>
      </c>
      <c r="CS2224" s="995" t="s">
        <v>3161</v>
      </c>
      <c r="CT2224" s="995" t="s">
        <v>3162</v>
      </c>
      <c r="CU2224" s="995" t="s">
        <v>3163</v>
      </c>
      <c r="CV2224" s="999" t="s">
        <v>6867</v>
      </c>
    </row>
    <row r="2225" spans="91:100">
      <c r="CM2225" s="996"/>
      <c r="CN2225" s="995" t="s">
        <v>6990</v>
      </c>
      <c r="CO2225" s="995" t="s">
        <v>21</v>
      </c>
      <c r="CP2225" s="995" t="s">
        <v>1008</v>
      </c>
      <c r="CQ2225" s="995" t="s">
        <v>6991</v>
      </c>
      <c r="CR2225" s="995" t="s">
        <v>6991</v>
      </c>
      <c r="CS2225" s="995" t="s">
        <v>3161</v>
      </c>
      <c r="CT2225" s="995" t="s">
        <v>3162</v>
      </c>
      <c r="CU2225" s="995" t="s">
        <v>3163</v>
      </c>
      <c r="CV2225" s="999" t="s">
        <v>6867</v>
      </c>
    </row>
    <row r="2226" spans="91:100">
      <c r="CM2226" s="996"/>
      <c r="CN2226" s="995" t="s">
        <v>6992</v>
      </c>
      <c r="CO2226" s="995" t="s">
        <v>21</v>
      </c>
      <c r="CP2226" s="995" t="s">
        <v>1008</v>
      </c>
      <c r="CQ2226" s="995" t="s">
        <v>6993</v>
      </c>
      <c r="CR2226" s="995" t="s">
        <v>6993</v>
      </c>
      <c r="CS2226" s="995" t="s">
        <v>3161</v>
      </c>
      <c r="CT2226" s="995" t="s">
        <v>3162</v>
      </c>
      <c r="CU2226" s="995" t="s">
        <v>3163</v>
      </c>
      <c r="CV2226" s="999" t="s">
        <v>6867</v>
      </c>
    </row>
    <row r="2227" spans="91:100">
      <c r="CM2227" s="996"/>
      <c r="CN2227" s="995" t="s">
        <v>6994</v>
      </c>
      <c r="CO2227" s="995" t="s">
        <v>21</v>
      </c>
      <c r="CP2227" s="995" t="s">
        <v>1008</v>
      </c>
      <c r="CQ2227" s="995" t="s">
        <v>6995</v>
      </c>
      <c r="CR2227" s="995" t="s">
        <v>6995</v>
      </c>
      <c r="CS2227" s="995" t="s">
        <v>3161</v>
      </c>
      <c r="CT2227" s="995" t="s">
        <v>3162</v>
      </c>
      <c r="CU2227" s="995" t="s">
        <v>3163</v>
      </c>
      <c r="CV2227" s="999" t="s">
        <v>6867</v>
      </c>
    </row>
    <row r="2228" spans="91:100">
      <c r="CM2228" s="996"/>
      <c r="CN2228" s="995" t="s">
        <v>6996</v>
      </c>
      <c r="CO2228" s="995" t="s">
        <v>21</v>
      </c>
      <c r="CP2228" s="995" t="s">
        <v>1008</v>
      </c>
      <c r="CQ2228" s="995" t="s">
        <v>6997</v>
      </c>
      <c r="CR2228" s="995" t="s">
        <v>6997</v>
      </c>
      <c r="CS2228" s="995" t="s">
        <v>3161</v>
      </c>
      <c r="CT2228" s="995" t="s">
        <v>3162</v>
      </c>
      <c r="CU2228" s="995" t="s">
        <v>3163</v>
      </c>
      <c r="CV2228" s="999" t="s">
        <v>6867</v>
      </c>
    </row>
    <row r="2229" spans="91:100">
      <c r="CM2229" s="996"/>
      <c r="CN2229" s="995" t="s">
        <v>6998</v>
      </c>
      <c r="CO2229" s="995" t="s">
        <v>21</v>
      </c>
      <c r="CP2229" s="995" t="s">
        <v>1008</v>
      </c>
      <c r="CQ2229" s="995" t="s">
        <v>6999</v>
      </c>
      <c r="CR2229" s="995" t="s">
        <v>6999</v>
      </c>
      <c r="CS2229" s="995" t="s">
        <v>3161</v>
      </c>
      <c r="CT2229" s="995" t="s">
        <v>3162</v>
      </c>
      <c r="CU2229" s="995" t="s">
        <v>3163</v>
      </c>
      <c r="CV2229" s="999" t="s">
        <v>6867</v>
      </c>
    </row>
    <row r="2230" spans="91:100">
      <c r="CM2230" s="996"/>
      <c r="CN2230" s="995" t="s">
        <v>7000</v>
      </c>
      <c r="CO2230" s="995" t="s">
        <v>21</v>
      </c>
      <c r="CP2230" s="995" t="s">
        <v>1008</v>
      </c>
      <c r="CQ2230" s="995" t="s">
        <v>7001</v>
      </c>
      <c r="CR2230" s="995" t="s">
        <v>7001</v>
      </c>
      <c r="CS2230" s="995" t="s">
        <v>3161</v>
      </c>
      <c r="CT2230" s="995" t="s">
        <v>3162</v>
      </c>
      <c r="CU2230" s="995" t="s">
        <v>3163</v>
      </c>
      <c r="CV2230" s="999" t="s">
        <v>6867</v>
      </c>
    </row>
    <row r="2231" spans="91:100">
      <c r="CM2231" s="996"/>
      <c r="CN2231" s="995" t="s">
        <v>7002</v>
      </c>
      <c r="CO2231" s="995" t="s">
        <v>21</v>
      </c>
      <c r="CP2231" s="995" t="s">
        <v>1008</v>
      </c>
      <c r="CQ2231" s="995" t="s">
        <v>7003</v>
      </c>
      <c r="CR2231" s="995" t="s">
        <v>7003</v>
      </c>
      <c r="CS2231" s="995" t="s">
        <v>3161</v>
      </c>
      <c r="CT2231" s="995" t="s">
        <v>3162</v>
      </c>
      <c r="CU2231" s="995" t="s">
        <v>3163</v>
      </c>
      <c r="CV2231" s="999" t="s">
        <v>6867</v>
      </c>
    </row>
    <row r="2232" spans="91:100">
      <c r="CM2232" s="996"/>
      <c r="CN2232" s="995" t="s">
        <v>7004</v>
      </c>
      <c r="CO2232" s="995" t="s">
        <v>21</v>
      </c>
      <c r="CP2232" s="995" t="s">
        <v>1008</v>
      </c>
      <c r="CQ2232" s="995" t="s">
        <v>7005</v>
      </c>
      <c r="CR2232" s="995" t="s">
        <v>7005</v>
      </c>
      <c r="CS2232" s="995" t="s">
        <v>3161</v>
      </c>
      <c r="CT2232" s="995" t="s">
        <v>3162</v>
      </c>
      <c r="CU2232" s="995" t="s">
        <v>3163</v>
      </c>
      <c r="CV2232" s="999" t="s">
        <v>6867</v>
      </c>
    </row>
    <row r="2233" spans="91:100">
      <c r="CM2233" s="996"/>
      <c r="CN2233" s="995" t="s">
        <v>7006</v>
      </c>
      <c r="CO2233" s="995" t="s">
        <v>21</v>
      </c>
      <c r="CP2233" s="995" t="s">
        <v>1008</v>
      </c>
      <c r="CQ2233" s="995" t="s">
        <v>7007</v>
      </c>
      <c r="CR2233" s="995" t="s">
        <v>7007</v>
      </c>
      <c r="CS2233" s="995" t="s">
        <v>3161</v>
      </c>
      <c r="CT2233" s="995" t="s">
        <v>3162</v>
      </c>
      <c r="CU2233" s="995" t="s">
        <v>3163</v>
      </c>
      <c r="CV2233" s="999" t="s">
        <v>6867</v>
      </c>
    </row>
    <row r="2234" spans="91:100">
      <c r="CM2234" s="996"/>
      <c r="CN2234" s="995" t="s">
        <v>7008</v>
      </c>
      <c r="CO2234" s="995" t="s">
        <v>21</v>
      </c>
      <c r="CP2234" s="995" t="s">
        <v>1008</v>
      </c>
      <c r="CQ2234" s="995" t="s">
        <v>7009</v>
      </c>
      <c r="CR2234" s="995" t="s">
        <v>7009</v>
      </c>
      <c r="CS2234" s="995" t="s">
        <v>3161</v>
      </c>
      <c r="CT2234" s="995" t="s">
        <v>3162</v>
      </c>
      <c r="CU2234" s="995" t="s">
        <v>3163</v>
      </c>
      <c r="CV2234" s="999" t="s">
        <v>6867</v>
      </c>
    </row>
    <row r="2235" spans="91:100">
      <c r="CM2235" s="996"/>
      <c r="CN2235" s="995" t="s">
        <v>7010</v>
      </c>
      <c r="CO2235" s="995" t="s">
        <v>21</v>
      </c>
      <c r="CP2235" s="995" t="s">
        <v>1008</v>
      </c>
      <c r="CQ2235" s="995" t="s">
        <v>7011</v>
      </c>
      <c r="CR2235" s="995" t="s">
        <v>7011</v>
      </c>
      <c r="CS2235" s="995" t="s">
        <v>3161</v>
      </c>
      <c r="CT2235" s="995" t="s">
        <v>3162</v>
      </c>
      <c r="CU2235" s="995" t="s">
        <v>3163</v>
      </c>
      <c r="CV2235" s="999" t="s">
        <v>6867</v>
      </c>
    </row>
    <row r="2236" spans="91:100">
      <c r="CM2236" s="996"/>
      <c r="CN2236" s="995" t="s">
        <v>7012</v>
      </c>
      <c r="CO2236" s="995" t="s">
        <v>21</v>
      </c>
      <c r="CP2236" s="995" t="s">
        <v>1008</v>
      </c>
      <c r="CQ2236" s="995" t="s">
        <v>261</v>
      </c>
      <c r="CR2236" s="995" t="s">
        <v>261</v>
      </c>
      <c r="CS2236" s="995" t="s">
        <v>2653</v>
      </c>
      <c r="CT2236" s="995" t="s">
        <v>6893</v>
      </c>
      <c r="CU2236" s="995" t="s">
        <v>2655</v>
      </c>
      <c r="CV2236" s="999" t="s">
        <v>2656</v>
      </c>
    </row>
    <row r="2237" spans="91:100">
      <c r="CM2237" s="996"/>
      <c r="CN2237" s="995" t="s">
        <v>7013</v>
      </c>
      <c r="CO2237" s="995" t="s">
        <v>21</v>
      </c>
      <c r="CP2237" s="995" t="s">
        <v>1008</v>
      </c>
      <c r="CQ2237" s="995" t="s">
        <v>7014</v>
      </c>
      <c r="CR2237" s="995" t="s">
        <v>7014</v>
      </c>
      <c r="CS2237" s="995" t="s">
        <v>2653</v>
      </c>
      <c r="CT2237" s="995" t="s">
        <v>6893</v>
      </c>
      <c r="CU2237" s="995" t="s">
        <v>2655</v>
      </c>
      <c r="CV2237" s="999" t="s">
        <v>2656</v>
      </c>
    </row>
    <row r="2238" spans="91:100">
      <c r="CM2238" s="996"/>
      <c r="CN2238" s="995" t="s">
        <v>7015</v>
      </c>
      <c r="CO2238" s="995" t="s">
        <v>21</v>
      </c>
      <c r="CP2238" s="995" t="s">
        <v>1008</v>
      </c>
      <c r="CQ2238" s="995" t="s">
        <v>224</v>
      </c>
      <c r="CR2238" s="995" t="s">
        <v>224</v>
      </c>
      <c r="CS2238" s="995" t="s">
        <v>2653</v>
      </c>
      <c r="CT2238" s="995" t="s">
        <v>6893</v>
      </c>
      <c r="CU2238" s="995" t="s">
        <v>2655</v>
      </c>
      <c r="CV2238" s="999" t="s">
        <v>2656</v>
      </c>
    </row>
    <row r="2239" spans="91:100">
      <c r="CM2239" s="996"/>
      <c r="CN2239" s="995" t="s">
        <v>7016</v>
      </c>
      <c r="CO2239" s="995" t="s">
        <v>21</v>
      </c>
      <c r="CP2239" s="995" t="s">
        <v>1008</v>
      </c>
      <c r="CQ2239" s="995" t="s">
        <v>234</v>
      </c>
      <c r="CR2239" s="995" t="s">
        <v>234</v>
      </c>
      <c r="CS2239" s="995" t="s">
        <v>2653</v>
      </c>
      <c r="CT2239" s="995" t="s">
        <v>6893</v>
      </c>
      <c r="CU2239" s="995" t="s">
        <v>2655</v>
      </c>
      <c r="CV2239" s="999" t="s">
        <v>2656</v>
      </c>
    </row>
    <row r="2240" spans="91:100">
      <c r="CM2240" s="996"/>
      <c r="CN2240" s="995" t="s">
        <v>7017</v>
      </c>
      <c r="CO2240" s="995" t="s">
        <v>21</v>
      </c>
      <c r="CP2240" s="995" t="s">
        <v>1008</v>
      </c>
      <c r="CQ2240" s="995" t="s">
        <v>7018</v>
      </c>
      <c r="CR2240" s="995" t="s">
        <v>7019</v>
      </c>
      <c r="CS2240" s="995" t="s">
        <v>2653</v>
      </c>
      <c r="CT2240" s="995" t="s">
        <v>6893</v>
      </c>
      <c r="CU2240" s="995" t="s">
        <v>2655</v>
      </c>
      <c r="CV2240" s="999" t="s">
        <v>2656</v>
      </c>
    </row>
    <row r="2241" spans="91:100">
      <c r="CM2241" s="996"/>
      <c r="CN2241" s="995" t="s">
        <v>7020</v>
      </c>
      <c r="CO2241" s="995" t="s">
        <v>21</v>
      </c>
      <c r="CP2241" s="995" t="s">
        <v>1008</v>
      </c>
      <c r="CQ2241" s="995" t="s">
        <v>7021</v>
      </c>
      <c r="CR2241" s="995" t="s">
        <v>7021</v>
      </c>
      <c r="CS2241" s="995" t="s">
        <v>3161</v>
      </c>
      <c r="CT2241" s="995" t="s">
        <v>3162</v>
      </c>
      <c r="CU2241" s="995" t="s">
        <v>3163</v>
      </c>
      <c r="CV2241" s="999" t="s">
        <v>6867</v>
      </c>
    </row>
    <row r="2242" spans="91:100">
      <c r="CM2242" s="996"/>
      <c r="CN2242" s="995" t="s">
        <v>7022</v>
      </c>
      <c r="CO2242" s="995" t="s">
        <v>21</v>
      </c>
      <c r="CP2242" s="995" t="s">
        <v>1008</v>
      </c>
      <c r="CQ2242" s="995" t="s">
        <v>7023</v>
      </c>
      <c r="CR2242" s="995" t="s">
        <v>7023</v>
      </c>
      <c r="CS2242" s="995" t="s">
        <v>3161</v>
      </c>
      <c r="CT2242" s="995" t="s">
        <v>3162</v>
      </c>
      <c r="CU2242" s="995" t="s">
        <v>3163</v>
      </c>
      <c r="CV2242" s="999" t="s">
        <v>6867</v>
      </c>
    </row>
    <row r="2243" spans="91:100">
      <c r="CM2243" s="996"/>
      <c r="CN2243" s="995" t="s">
        <v>7024</v>
      </c>
      <c r="CO2243" s="995" t="s">
        <v>21</v>
      </c>
      <c r="CP2243" s="995" t="s">
        <v>1008</v>
      </c>
      <c r="CQ2243" s="995" t="s">
        <v>7025</v>
      </c>
      <c r="CR2243" s="995" t="s">
        <v>7025</v>
      </c>
      <c r="CS2243" s="995" t="s">
        <v>3161</v>
      </c>
      <c r="CT2243" s="995" t="s">
        <v>3162</v>
      </c>
      <c r="CU2243" s="995" t="s">
        <v>3163</v>
      </c>
      <c r="CV2243" s="999" t="s">
        <v>6867</v>
      </c>
    </row>
    <row r="2244" spans="91:100">
      <c r="CM2244" s="996"/>
      <c r="CN2244" s="995" t="s">
        <v>7026</v>
      </c>
      <c r="CO2244" s="995" t="s">
        <v>21</v>
      </c>
      <c r="CP2244" s="995" t="s">
        <v>1008</v>
      </c>
      <c r="CQ2244" s="995" t="s">
        <v>2102</v>
      </c>
      <c r="CR2244" s="995" t="s">
        <v>2102</v>
      </c>
      <c r="CS2244" s="995" t="s">
        <v>2653</v>
      </c>
      <c r="CT2244" s="995" t="s">
        <v>6893</v>
      </c>
      <c r="CU2244" s="995" t="s">
        <v>2655</v>
      </c>
      <c r="CV2244" s="999" t="s">
        <v>2656</v>
      </c>
    </row>
    <row r="2245" spans="91:100">
      <c r="CM2245" s="996"/>
      <c r="CN2245" s="995" t="s">
        <v>7027</v>
      </c>
      <c r="CO2245" s="995" t="s">
        <v>21</v>
      </c>
      <c r="CP2245" s="995" t="s">
        <v>1008</v>
      </c>
      <c r="CQ2245" s="995" t="s">
        <v>7028</v>
      </c>
      <c r="CR2245" s="995" t="s">
        <v>7028</v>
      </c>
      <c r="CS2245" s="995" t="s">
        <v>2653</v>
      </c>
      <c r="CT2245" s="995" t="s">
        <v>6893</v>
      </c>
      <c r="CU2245" s="995" t="s">
        <v>2655</v>
      </c>
      <c r="CV2245" s="999" t="s">
        <v>2656</v>
      </c>
    </row>
    <row r="2246" spans="91:100">
      <c r="CM2246" s="996"/>
      <c r="CN2246" s="995" t="s">
        <v>7029</v>
      </c>
      <c r="CO2246" s="995" t="s">
        <v>21</v>
      </c>
      <c r="CP2246" s="995" t="s">
        <v>1008</v>
      </c>
      <c r="CQ2246" s="995" t="s">
        <v>7030</v>
      </c>
      <c r="CR2246" s="995" t="s">
        <v>7030</v>
      </c>
      <c r="CS2246" s="995" t="s">
        <v>3161</v>
      </c>
      <c r="CT2246" s="995" t="s">
        <v>3162</v>
      </c>
      <c r="CU2246" s="995" t="s">
        <v>3163</v>
      </c>
      <c r="CV2246" s="999" t="s">
        <v>6867</v>
      </c>
    </row>
    <row r="2247" spans="91:100">
      <c r="CM2247" s="996"/>
      <c r="CN2247" s="995" t="s">
        <v>7031</v>
      </c>
      <c r="CO2247" s="995" t="s">
        <v>21</v>
      </c>
      <c r="CP2247" s="995" t="s">
        <v>1008</v>
      </c>
      <c r="CQ2247" s="995" t="s">
        <v>7032</v>
      </c>
      <c r="CR2247" s="995" t="s">
        <v>7032</v>
      </c>
      <c r="CS2247" s="995" t="s">
        <v>3161</v>
      </c>
      <c r="CT2247" s="995" t="s">
        <v>3162</v>
      </c>
      <c r="CU2247" s="995" t="s">
        <v>3163</v>
      </c>
      <c r="CV2247" s="999" t="s">
        <v>6867</v>
      </c>
    </row>
    <row r="2248" spans="91:100">
      <c r="CM2248" s="996"/>
      <c r="CN2248" s="995" t="s">
        <v>7033</v>
      </c>
      <c r="CO2248" s="995" t="s">
        <v>21</v>
      </c>
      <c r="CP2248" s="995" t="s">
        <v>1008</v>
      </c>
      <c r="CQ2248" s="995" t="s">
        <v>7034</v>
      </c>
      <c r="CR2248" s="995" t="s">
        <v>7034</v>
      </c>
      <c r="CS2248" s="995" t="s">
        <v>3161</v>
      </c>
      <c r="CT2248" s="995" t="s">
        <v>3162</v>
      </c>
      <c r="CU2248" s="995" t="s">
        <v>3163</v>
      </c>
      <c r="CV2248" s="999" t="s">
        <v>6867</v>
      </c>
    </row>
    <row r="2249" spans="91:100">
      <c r="CM2249" s="996"/>
      <c r="CN2249" s="995" t="s">
        <v>7035</v>
      </c>
      <c r="CO2249" s="995" t="s">
        <v>21</v>
      </c>
      <c r="CP2249" s="995" t="s">
        <v>1008</v>
      </c>
      <c r="CQ2249" s="995" t="s">
        <v>7036</v>
      </c>
      <c r="CR2249" s="995" t="s">
        <v>7036</v>
      </c>
      <c r="CS2249" s="995" t="s">
        <v>3161</v>
      </c>
      <c r="CT2249" s="995" t="s">
        <v>3162</v>
      </c>
      <c r="CU2249" s="995" t="s">
        <v>3163</v>
      </c>
      <c r="CV2249" s="999" t="s">
        <v>6867</v>
      </c>
    </row>
    <row r="2250" spans="91:100">
      <c r="CM2250" s="996"/>
      <c r="CN2250" s="995" t="s">
        <v>7037</v>
      </c>
      <c r="CO2250" s="995" t="s">
        <v>21</v>
      </c>
      <c r="CP2250" s="995" t="s">
        <v>1008</v>
      </c>
      <c r="CQ2250" s="995" t="s">
        <v>7038</v>
      </c>
      <c r="CR2250" s="995" t="s">
        <v>7038</v>
      </c>
      <c r="CS2250" s="995" t="s">
        <v>3161</v>
      </c>
      <c r="CT2250" s="995" t="s">
        <v>3162</v>
      </c>
      <c r="CU2250" s="995" t="s">
        <v>3163</v>
      </c>
      <c r="CV2250" s="999" t="s">
        <v>6867</v>
      </c>
    </row>
    <row r="2251" spans="91:100">
      <c r="CM2251" s="996"/>
      <c r="CN2251" s="995" t="s">
        <v>7039</v>
      </c>
      <c r="CO2251" s="995" t="s">
        <v>21</v>
      </c>
      <c r="CP2251" s="995" t="s">
        <v>1008</v>
      </c>
      <c r="CQ2251" s="995" t="s">
        <v>7040</v>
      </c>
      <c r="CR2251" s="995" t="s">
        <v>115</v>
      </c>
      <c r="CS2251" s="995" t="s">
        <v>2653</v>
      </c>
      <c r="CT2251" s="995" t="s">
        <v>6893</v>
      </c>
      <c r="CU2251" s="995" t="s">
        <v>2655</v>
      </c>
      <c r="CV2251" s="999" t="s">
        <v>2656</v>
      </c>
    </row>
    <row r="2252" spans="91:100">
      <c r="CM2252" s="996"/>
      <c r="CN2252" s="995" t="s">
        <v>7041</v>
      </c>
      <c r="CO2252" s="995" t="s">
        <v>21</v>
      </c>
      <c r="CP2252" s="995" t="s">
        <v>1008</v>
      </c>
      <c r="CQ2252" s="995" t="s">
        <v>7042</v>
      </c>
      <c r="CR2252" s="995" t="s">
        <v>7042</v>
      </c>
      <c r="CS2252" s="995" t="s">
        <v>3161</v>
      </c>
      <c r="CT2252" s="995" t="s">
        <v>3162</v>
      </c>
      <c r="CU2252" s="995" t="s">
        <v>3163</v>
      </c>
      <c r="CV2252" s="999" t="s">
        <v>6867</v>
      </c>
    </row>
    <row r="2253" spans="91:100">
      <c r="CM2253" s="996"/>
      <c r="CN2253" s="995" t="s">
        <v>7043</v>
      </c>
      <c r="CO2253" s="995" t="s">
        <v>21</v>
      </c>
      <c r="CP2253" s="995" t="s">
        <v>1008</v>
      </c>
      <c r="CQ2253" s="995" t="s">
        <v>2512</v>
      </c>
      <c r="CR2253" s="995" t="s">
        <v>2512</v>
      </c>
      <c r="CS2253" s="995" t="s">
        <v>3161</v>
      </c>
      <c r="CT2253" s="995" t="s">
        <v>3162</v>
      </c>
      <c r="CU2253" s="995" t="s">
        <v>3163</v>
      </c>
      <c r="CV2253" s="999" t="s">
        <v>6867</v>
      </c>
    </row>
    <row r="2254" spans="91:100">
      <c r="CM2254" s="996"/>
      <c r="CN2254" s="995" t="s">
        <v>7044</v>
      </c>
      <c r="CO2254" s="995" t="s">
        <v>21</v>
      </c>
      <c r="CP2254" s="995" t="s">
        <v>1008</v>
      </c>
      <c r="CQ2254" s="995" t="s">
        <v>7045</v>
      </c>
      <c r="CR2254" s="995" t="s">
        <v>7045</v>
      </c>
      <c r="CS2254" s="995" t="s">
        <v>3161</v>
      </c>
      <c r="CT2254" s="995" t="s">
        <v>3162</v>
      </c>
      <c r="CU2254" s="995" t="s">
        <v>3163</v>
      </c>
      <c r="CV2254" s="999" t="s">
        <v>6867</v>
      </c>
    </row>
    <row r="2255" spans="91:100">
      <c r="CM2255" s="996"/>
      <c r="CN2255" s="995" t="s">
        <v>7046</v>
      </c>
      <c r="CO2255" s="995" t="s">
        <v>21</v>
      </c>
      <c r="CP2255" s="995" t="s">
        <v>1008</v>
      </c>
      <c r="CQ2255" s="995" t="s">
        <v>7047</v>
      </c>
      <c r="CR2255" s="995" t="s">
        <v>7047</v>
      </c>
      <c r="CS2255" s="995" t="s">
        <v>3161</v>
      </c>
      <c r="CT2255" s="995" t="s">
        <v>3162</v>
      </c>
      <c r="CU2255" s="995" t="s">
        <v>3163</v>
      </c>
      <c r="CV2255" s="999" t="s">
        <v>6867</v>
      </c>
    </row>
    <row r="2256" spans="91:100">
      <c r="CM2256" s="996"/>
      <c r="CN2256" s="995" t="s">
        <v>7048</v>
      </c>
      <c r="CO2256" s="995" t="s">
        <v>21</v>
      </c>
      <c r="CP2256" s="995" t="s">
        <v>1008</v>
      </c>
      <c r="CQ2256" s="995" t="s">
        <v>7049</v>
      </c>
      <c r="CR2256" s="995" t="s">
        <v>7049</v>
      </c>
      <c r="CS2256" s="995" t="s">
        <v>3161</v>
      </c>
      <c r="CT2256" s="995" t="s">
        <v>3162</v>
      </c>
      <c r="CU2256" s="995" t="s">
        <v>3163</v>
      </c>
      <c r="CV2256" s="999" t="s">
        <v>6867</v>
      </c>
    </row>
    <row r="2257" spans="91:100">
      <c r="CM2257" s="996"/>
      <c r="CN2257" s="995" t="s">
        <v>7050</v>
      </c>
      <c r="CO2257" s="995" t="s">
        <v>21</v>
      </c>
      <c r="CP2257" s="995" t="s">
        <v>1008</v>
      </c>
      <c r="CQ2257" s="995" t="s">
        <v>7051</v>
      </c>
      <c r="CR2257" s="995" t="s">
        <v>7051</v>
      </c>
      <c r="CS2257" s="995" t="s">
        <v>3161</v>
      </c>
      <c r="CT2257" s="995" t="s">
        <v>3162</v>
      </c>
      <c r="CU2257" s="995" t="s">
        <v>3163</v>
      </c>
      <c r="CV2257" s="999" t="s">
        <v>6867</v>
      </c>
    </row>
    <row r="2258" spans="91:100">
      <c r="CM2258" s="996"/>
      <c r="CN2258" s="995" t="s">
        <v>7052</v>
      </c>
      <c r="CO2258" s="995" t="s">
        <v>21</v>
      </c>
      <c r="CP2258" s="995" t="s">
        <v>1008</v>
      </c>
      <c r="CQ2258" s="995" t="s">
        <v>2513</v>
      </c>
      <c r="CR2258" s="995" t="s">
        <v>2513</v>
      </c>
      <c r="CS2258" s="995" t="s">
        <v>3161</v>
      </c>
      <c r="CT2258" s="995" t="s">
        <v>3162</v>
      </c>
      <c r="CU2258" s="995" t="s">
        <v>3163</v>
      </c>
      <c r="CV2258" s="999" t="s">
        <v>6867</v>
      </c>
    </row>
    <row r="2259" spans="91:100">
      <c r="CM2259" s="996"/>
      <c r="CN2259" s="995" t="s">
        <v>7053</v>
      </c>
      <c r="CO2259" s="995" t="s">
        <v>21</v>
      </c>
      <c r="CP2259" s="995" t="s">
        <v>1008</v>
      </c>
      <c r="CQ2259" s="995" t="s">
        <v>7054</v>
      </c>
      <c r="CR2259" s="995" t="s">
        <v>7054</v>
      </c>
      <c r="CS2259" s="995" t="s">
        <v>3161</v>
      </c>
      <c r="CT2259" s="995" t="s">
        <v>3162</v>
      </c>
      <c r="CU2259" s="995" t="s">
        <v>3163</v>
      </c>
      <c r="CV2259" s="999" t="s">
        <v>6867</v>
      </c>
    </row>
    <row r="2260" spans="91:100">
      <c r="CM2260" s="996"/>
      <c r="CN2260" s="995" t="s">
        <v>7055</v>
      </c>
      <c r="CO2260" s="995" t="s">
        <v>21</v>
      </c>
      <c r="CP2260" s="995" t="s">
        <v>1008</v>
      </c>
      <c r="CQ2260" s="995" t="s">
        <v>7056</v>
      </c>
      <c r="CR2260" s="995" t="s">
        <v>7056</v>
      </c>
      <c r="CS2260" s="995" t="s">
        <v>3161</v>
      </c>
      <c r="CT2260" s="995" t="s">
        <v>3162</v>
      </c>
      <c r="CU2260" s="995" t="s">
        <v>3163</v>
      </c>
      <c r="CV2260" s="999" t="s">
        <v>6867</v>
      </c>
    </row>
    <row r="2261" spans="91:100">
      <c r="CM2261" s="996"/>
      <c r="CN2261" s="995" t="s">
        <v>7057</v>
      </c>
      <c r="CO2261" s="995" t="s">
        <v>21</v>
      </c>
      <c r="CP2261" s="995" t="s">
        <v>1008</v>
      </c>
      <c r="CQ2261" s="995" t="s">
        <v>7058</v>
      </c>
      <c r="CR2261" s="995" t="s">
        <v>7058</v>
      </c>
      <c r="CS2261" s="995" t="s">
        <v>3161</v>
      </c>
      <c r="CT2261" s="995" t="s">
        <v>3162</v>
      </c>
      <c r="CU2261" s="995" t="s">
        <v>3163</v>
      </c>
      <c r="CV2261" s="999" t="s">
        <v>6867</v>
      </c>
    </row>
    <row r="2262" spans="91:100">
      <c r="CM2262" s="996"/>
      <c r="CN2262" s="995" t="s">
        <v>7059</v>
      </c>
      <c r="CO2262" s="995" t="s">
        <v>21</v>
      </c>
      <c r="CP2262" s="995" t="s">
        <v>1008</v>
      </c>
      <c r="CQ2262" s="995" t="s">
        <v>7060</v>
      </c>
      <c r="CR2262" s="995" t="s">
        <v>7060</v>
      </c>
      <c r="CS2262" s="995" t="s">
        <v>3161</v>
      </c>
      <c r="CT2262" s="995" t="s">
        <v>3162</v>
      </c>
      <c r="CU2262" s="995" t="s">
        <v>3163</v>
      </c>
      <c r="CV2262" s="999" t="s">
        <v>6867</v>
      </c>
    </row>
    <row r="2263" spans="91:100">
      <c r="CM2263" s="996"/>
      <c r="CN2263" s="995" t="s">
        <v>7061</v>
      </c>
      <c r="CO2263" s="995" t="s">
        <v>21</v>
      </c>
      <c r="CP2263" s="995" t="s">
        <v>1008</v>
      </c>
      <c r="CQ2263" s="995" t="s">
        <v>7062</v>
      </c>
      <c r="CR2263" s="995" t="s">
        <v>133</v>
      </c>
      <c r="CS2263" s="995" t="s">
        <v>2653</v>
      </c>
      <c r="CT2263" s="995" t="s">
        <v>6893</v>
      </c>
      <c r="CU2263" s="995" t="s">
        <v>2655</v>
      </c>
      <c r="CV2263" s="999" t="s">
        <v>2656</v>
      </c>
    </row>
    <row r="2264" spans="91:100">
      <c r="CM2264" s="996"/>
      <c r="CN2264" s="995" t="s">
        <v>7063</v>
      </c>
      <c r="CO2264" s="995" t="s">
        <v>21</v>
      </c>
      <c r="CP2264" s="995" t="s">
        <v>1008</v>
      </c>
      <c r="CQ2264" s="995" t="s">
        <v>7064</v>
      </c>
      <c r="CR2264" s="995" t="s">
        <v>7064</v>
      </c>
      <c r="CS2264" s="995" t="s">
        <v>3161</v>
      </c>
      <c r="CT2264" s="995" t="s">
        <v>3162</v>
      </c>
      <c r="CU2264" s="995" t="s">
        <v>3163</v>
      </c>
      <c r="CV2264" s="999" t="s">
        <v>6867</v>
      </c>
    </row>
    <row r="2265" spans="91:100">
      <c r="CM2265" s="996"/>
      <c r="CN2265" s="995" t="s">
        <v>7065</v>
      </c>
      <c r="CO2265" s="995" t="s">
        <v>21</v>
      </c>
      <c r="CP2265" s="995" t="s">
        <v>1008</v>
      </c>
      <c r="CQ2265" s="995" t="s">
        <v>7066</v>
      </c>
      <c r="CR2265" s="995" t="s">
        <v>7066</v>
      </c>
      <c r="CS2265" s="995" t="s">
        <v>3161</v>
      </c>
      <c r="CT2265" s="995" t="s">
        <v>3162</v>
      </c>
      <c r="CU2265" s="995" t="s">
        <v>3163</v>
      </c>
      <c r="CV2265" s="999" t="s">
        <v>6867</v>
      </c>
    </row>
    <row r="2266" spans="91:100">
      <c r="CM2266" s="996"/>
      <c r="CN2266" s="995" t="s">
        <v>7067</v>
      </c>
      <c r="CO2266" s="995" t="s">
        <v>21</v>
      </c>
      <c r="CP2266" s="995" t="s">
        <v>1008</v>
      </c>
      <c r="CQ2266" s="995" t="s">
        <v>7068</v>
      </c>
      <c r="CR2266" s="995" t="s">
        <v>7068</v>
      </c>
      <c r="CS2266" s="995" t="s">
        <v>2653</v>
      </c>
      <c r="CT2266" s="995" t="s">
        <v>6893</v>
      </c>
      <c r="CU2266" s="995" t="s">
        <v>2655</v>
      </c>
      <c r="CV2266" s="999" t="s">
        <v>2656</v>
      </c>
    </row>
    <row r="2267" spans="91:100">
      <c r="CM2267" s="996"/>
      <c r="CN2267" s="995" t="s">
        <v>7069</v>
      </c>
      <c r="CO2267" s="995" t="s">
        <v>21</v>
      </c>
      <c r="CP2267" s="995" t="s">
        <v>1008</v>
      </c>
      <c r="CQ2267" s="995" t="s">
        <v>7070</v>
      </c>
      <c r="CR2267" s="995" t="s">
        <v>7070</v>
      </c>
      <c r="CS2267" s="995" t="s">
        <v>3161</v>
      </c>
      <c r="CT2267" s="995" t="s">
        <v>3162</v>
      </c>
      <c r="CU2267" s="995" t="s">
        <v>3163</v>
      </c>
      <c r="CV2267" s="999" t="s">
        <v>6867</v>
      </c>
    </row>
    <row r="2268" spans="91:100">
      <c r="CM2268" s="996"/>
      <c r="CN2268" s="995" t="s">
        <v>7071</v>
      </c>
      <c r="CO2268" s="995" t="s">
        <v>21</v>
      </c>
      <c r="CP2268" s="995" t="s">
        <v>1008</v>
      </c>
      <c r="CQ2268" s="995" t="s">
        <v>7072</v>
      </c>
      <c r="CR2268" s="995" t="s">
        <v>7072</v>
      </c>
      <c r="CS2268" s="995" t="s">
        <v>3161</v>
      </c>
      <c r="CT2268" s="995" t="s">
        <v>3162</v>
      </c>
      <c r="CU2268" s="995" t="s">
        <v>3163</v>
      </c>
      <c r="CV2268" s="999" t="s">
        <v>6867</v>
      </c>
    </row>
    <row r="2269" spans="91:100">
      <c r="CM2269" s="996"/>
      <c r="CN2269" s="995" t="s">
        <v>7073</v>
      </c>
      <c r="CO2269" s="995" t="s">
        <v>21</v>
      </c>
      <c r="CP2269" s="995" t="s">
        <v>1008</v>
      </c>
      <c r="CQ2269" s="995" t="s">
        <v>7074</v>
      </c>
      <c r="CR2269" s="995" t="s">
        <v>7074</v>
      </c>
      <c r="CS2269" s="995" t="s">
        <v>3161</v>
      </c>
      <c r="CT2269" s="995" t="s">
        <v>3162</v>
      </c>
      <c r="CU2269" s="995" t="s">
        <v>3163</v>
      </c>
      <c r="CV2269" s="999" t="s">
        <v>6867</v>
      </c>
    </row>
    <row r="2270" spans="91:100">
      <c r="CM2270" s="996"/>
      <c r="CN2270" s="995" t="s">
        <v>7075</v>
      </c>
      <c r="CO2270" s="995" t="s">
        <v>21</v>
      </c>
      <c r="CP2270" s="995" t="s">
        <v>1008</v>
      </c>
      <c r="CQ2270" s="995" t="s">
        <v>7076</v>
      </c>
      <c r="CR2270" s="995" t="s">
        <v>7076</v>
      </c>
      <c r="CS2270" s="995" t="s">
        <v>3161</v>
      </c>
      <c r="CT2270" s="995" t="s">
        <v>3162</v>
      </c>
      <c r="CU2270" s="995" t="s">
        <v>3163</v>
      </c>
      <c r="CV2270" s="999" t="s">
        <v>6867</v>
      </c>
    </row>
    <row r="2271" spans="91:100">
      <c r="CM2271" s="996"/>
      <c r="CN2271" s="995" t="s">
        <v>7077</v>
      </c>
      <c r="CO2271" s="995" t="s">
        <v>21</v>
      </c>
      <c r="CP2271" s="995" t="s">
        <v>1008</v>
      </c>
      <c r="CQ2271" s="995" t="s">
        <v>7078</v>
      </c>
      <c r="CR2271" s="995" t="s">
        <v>7078</v>
      </c>
      <c r="CS2271" s="995" t="s">
        <v>3161</v>
      </c>
      <c r="CT2271" s="995" t="s">
        <v>3162</v>
      </c>
      <c r="CU2271" s="995" t="s">
        <v>3163</v>
      </c>
      <c r="CV2271" s="999" t="s">
        <v>6867</v>
      </c>
    </row>
    <row r="2272" spans="91:100">
      <c r="CM2272" s="996"/>
      <c r="CN2272" s="995" t="s">
        <v>7079</v>
      </c>
      <c r="CO2272" s="995" t="s">
        <v>21</v>
      </c>
      <c r="CP2272" s="995" t="s">
        <v>1008</v>
      </c>
      <c r="CQ2272" s="995" t="s">
        <v>7080</v>
      </c>
      <c r="CR2272" s="995" t="s">
        <v>7080</v>
      </c>
      <c r="CS2272" s="995" t="s">
        <v>3161</v>
      </c>
      <c r="CT2272" s="995" t="s">
        <v>3162</v>
      </c>
      <c r="CU2272" s="995" t="s">
        <v>3163</v>
      </c>
      <c r="CV2272" s="999" t="s">
        <v>6867</v>
      </c>
    </row>
    <row r="2273" spans="91:100">
      <c r="CM2273" s="996"/>
      <c r="CN2273" s="995" t="s">
        <v>7081</v>
      </c>
      <c r="CO2273" s="995" t="s">
        <v>21</v>
      </c>
      <c r="CP2273" s="995" t="s">
        <v>1008</v>
      </c>
      <c r="CQ2273" s="995" t="s">
        <v>7082</v>
      </c>
      <c r="CR2273" s="995" t="s">
        <v>7082</v>
      </c>
      <c r="CS2273" s="995" t="s">
        <v>3161</v>
      </c>
      <c r="CT2273" s="995" t="s">
        <v>3162</v>
      </c>
      <c r="CU2273" s="995" t="s">
        <v>3163</v>
      </c>
      <c r="CV2273" s="999" t="s">
        <v>6867</v>
      </c>
    </row>
    <row r="2274" spans="91:100">
      <c r="CM2274" s="996"/>
      <c r="CN2274" s="995" t="s">
        <v>7083</v>
      </c>
      <c r="CO2274" s="995" t="s">
        <v>21</v>
      </c>
      <c r="CP2274" s="995" t="s">
        <v>1008</v>
      </c>
      <c r="CQ2274" s="995" t="s">
        <v>7084</v>
      </c>
      <c r="CR2274" s="995" t="s">
        <v>7084</v>
      </c>
      <c r="CS2274" s="995" t="s">
        <v>3161</v>
      </c>
      <c r="CT2274" s="995" t="s">
        <v>3162</v>
      </c>
      <c r="CU2274" s="995" t="s">
        <v>3163</v>
      </c>
      <c r="CV2274" s="999" t="s">
        <v>6867</v>
      </c>
    </row>
    <row r="2275" spans="91:100">
      <c r="CM2275" s="996"/>
      <c r="CN2275" s="995" t="s">
        <v>7085</v>
      </c>
      <c r="CO2275" s="995" t="s">
        <v>21</v>
      </c>
      <c r="CP2275" s="995" t="s">
        <v>1008</v>
      </c>
      <c r="CQ2275" s="995" t="s">
        <v>7086</v>
      </c>
      <c r="CR2275" s="995" t="s">
        <v>7086</v>
      </c>
      <c r="CS2275" s="995" t="s">
        <v>3161</v>
      </c>
      <c r="CT2275" s="995" t="s">
        <v>3162</v>
      </c>
      <c r="CU2275" s="995" t="s">
        <v>3163</v>
      </c>
      <c r="CV2275" s="999" t="s">
        <v>6867</v>
      </c>
    </row>
    <row r="2276" spans="91:100">
      <c r="CM2276" s="996"/>
      <c r="CN2276" s="995" t="s">
        <v>7087</v>
      </c>
      <c r="CO2276" s="995" t="s">
        <v>21</v>
      </c>
      <c r="CP2276" s="995" t="s">
        <v>1008</v>
      </c>
      <c r="CQ2276" s="995" t="s">
        <v>7088</v>
      </c>
      <c r="CR2276" s="995" t="s">
        <v>7088</v>
      </c>
      <c r="CS2276" s="995" t="s">
        <v>3161</v>
      </c>
      <c r="CT2276" s="995" t="s">
        <v>3162</v>
      </c>
      <c r="CU2276" s="995" t="s">
        <v>3163</v>
      </c>
      <c r="CV2276" s="999" t="s">
        <v>6867</v>
      </c>
    </row>
    <row r="2277" spans="91:100">
      <c r="CM2277" s="996"/>
      <c r="CN2277" s="995" t="s">
        <v>7089</v>
      </c>
      <c r="CO2277" s="995" t="s">
        <v>21</v>
      </c>
      <c r="CP2277" s="995" t="s">
        <v>1008</v>
      </c>
      <c r="CQ2277" s="995" t="s">
        <v>7090</v>
      </c>
      <c r="CR2277" s="995" t="s">
        <v>7090</v>
      </c>
      <c r="CS2277" s="995" t="s">
        <v>3161</v>
      </c>
      <c r="CT2277" s="995" t="s">
        <v>3162</v>
      </c>
      <c r="CU2277" s="995" t="s">
        <v>3163</v>
      </c>
      <c r="CV2277" s="999" t="s">
        <v>6867</v>
      </c>
    </row>
    <row r="2278" spans="91:100">
      <c r="CM2278" s="996"/>
      <c r="CN2278" s="995" t="s">
        <v>7091</v>
      </c>
      <c r="CO2278" s="995" t="s">
        <v>21</v>
      </c>
      <c r="CP2278" s="995" t="s">
        <v>1008</v>
      </c>
      <c r="CQ2278" s="995" t="s">
        <v>7092</v>
      </c>
      <c r="CR2278" s="995" t="s">
        <v>7092</v>
      </c>
      <c r="CS2278" s="995" t="s">
        <v>3161</v>
      </c>
      <c r="CT2278" s="995" t="s">
        <v>3162</v>
      </c>
      <c r="CU2278" s="995" t="s">
        <v>3163</v>
      </c>
      <c r="CV2278" s="999" t="s">
        <v>6867</v>
      </c>
    </row>
    <row r="2279" spans="91:100">
      <c r="CM2279" s="996"/>
      <c r="CN2279" s="995" t="s">
        <v>7093</v>
      </c>
      <c r="CO2279" s="995" t="s">
        <v>21</v>
      </c>
      <c r="CP2279" s="995" t="s">
        <v>1008</v>
      </c>
      <c r="CQ2279" s="995" t="s">
        <v>7094</v>
      </c>
      <c r="CR2279" s="995" t="s">
        <v>7094</v>
      </c>
      <c r="CS2279" s="995" t="s">
        <v>3161</v>
      </c>
      <c r="CT2279" s="995" t="s">
        <v>3162</v>
      </c>
      <c r="CU2279" s="995" t="s">
        <v>3163</v>
      </c>
      <c r="CV2279" s="999" t="s">
        <v>6867</v>
      </c>
    </row>
    <row r="2280" spans="91:100">
      <c r="CM2280" s="996"/>
      <c r="CN2280" s="995" t="s">
        <v>7095</v>
      </c>
      <c r="CO2280" s="995" t="s">
        <v>21</v>
      </c>
      <c r="CP2280" s="995" t="s">
        <v>1008</v>
      </c>
      <c r="CQ2280" s="995" t="s">
        <v>7096</v>
      </c>
      <c r="CR2280" s="995" t="s">
        <v>7096</v>
      </c>
      <c r="CS2280" s="995" t="s">
        <v>2724</v>
      </c>
      <c r="CT2280" s="995" t="s">
        <v>2725</v>
      </c>
      <c r="CU2280" s="995" t="s">
        <v>2655</v>
      </c>
      <c r="CV2280" s="999" t="s">
        <v>2726</v>
      </c>
    </row>
    <row r="2281" spans="91:100">
      <c r="CM2281" s="996"/>
      <c r="CN2281" s="995" t="s">
        <v>7097</v>
      </c>
      <c r="CO2281" s="995" t="s">
        <v>21</v>
      </c>
      <c r="CP2281" s="995" t="s">
        <v>1008</v>
      </c>
      <c r="CQ2281" s="995" t="s">
        <v>7098</v>
      </c>
      <c r="CR2281" s="995" t="s">
        <v>7098</v>
      </c>
      <c r="CS2281" s="995" t="s">
        <v>2724</v>
      </c>
      <c r="CT2281" s="995" t="s">
        <v>2725</v>
      </c>
      <c r="CU2281" s="995" t="s">
        <v>2655</v>
      </c>
      <c r="CV2281" s="999" t="s">
        <v>2726</v>
      </c>
    </row>
    <row r="2282" spans="91:100">
      <c r="CM2282" s="996"/>
      <c r="CN2282" s="995" t="s">
        <v>7099</v>
      </c>
      <c r="CO2282" s="995" t="s">
        <v>21</v>
      </c>
      <c r="CP2282" s="995" t="s">
        <v>1008</v>
      </c>
      <c r="CQ2282" s="995" t="s">
        <v>38</v>
      </c>
      <c r="CR2282" s="995" t="s">
        <v>38</v>
      </c>
      <c r="CS2282" s="995" t="s">
        <v>2653</v>
      </c>
      <c r="CT2282" s="995" t="s">
        <v>6893</v>
      </c>
      <c r="CU2282" s="995" t="s">
        <v>2655</v>
      </c>
      <c r="CV2282" s="999" t="s">
        <v>2656</v>
      </c>
    </row>
    <row r="2283" spans="91:100">
      <c r="CM2283" s="996"/>
      <c r="CN2283" s="995" t="s">
        <v>7100</v>
      </c>
      <c r="CO2283" s="995" t="s">
        <v>21</v>
      </c>
      <c r="CP2283" s="995" t="s">
        <v>1008</v>
      </c>
      <c r="CQ2283" s="995" t="s">
        <v>7</v>
      </c>
      <c r="CR2283" s="995" t="s">
        <v>7</v>
      </c>
      <c r="CS2283" s="995" t="s">
        <v>2653</v>
      </c>
      <c r="CT2283" s="995" t="s">
        <v>6893</v>
      </c>
      <c r="CU2283" s="995" t="s">
        <v>2655</v>
      </c>
      <c r="CV2283" s="999" t="s">
        <v>2656</v>
      </c>
    </row>
    <row r="2284" spans="91:100">
      <c r="CM2284" s="996"/>
      <c r="CN2284" s="995" t="s">
        <v>7101</v>
      </c>
      <c r="CO2284" s="995" t="s">
        <v>21</v>
      </c>
      <c r="CP2284" s="995" t="s">
        <v>1008</v>
      </c>
      <c r="CQ2284" s="995" t="s">
        <v>7102</v>
      </c>
      <c r="CR2284" s="995" t="s">
        <v>7102</v>
      </c>
      <c r="CS2284" s="995" t="s">
        <v>3161</v>
      </c>
      <c r="CT2284" s="995" t="s">
        <v>3162</v>
      </c>
      <c r="CU2284" s="995" t="s">
        <v>3163</v>
      </c>
      <c r="CV2284" s="999" t="s">
        <v>6867</v>
      </c>
    </row>
    <row r="2285" spans="91:100">
      <c r="CM2285" s="996"/>
      <c r="CN2285" s="995" t="s">
        <v>7103</v>
      </c>
      <c r="CO2285" s="995" t="s">
        <v>21</v>
      </c>
      <c r="CP2285" s="995" t="s">
        <v>1008</v>
      </c>
      <c r="CQ2285" s="995" t="s">
        <v>77</v>
      </c>
      <c r="CR2285" s="995" t="s">
        <v>77</v>
      </c>
      <c r="CS2285" s="995" t="s">
        <v>3161</v>
      </c>
      <c r="CT2285" s="995" t="s">
        <v>3162</v>
      </c>
      <c r="CU2285" s="995" t="s">
        <v>3163</v>
      </c>
      <c r="CV2285" s="999" t="s">
        <v>6867</v>
      </c>
    </row>
    <row r="2286" spans="91:100">
      <c r="CM2286" s="996"/>
      <c r="CN2286" s="995" t="s">
        <v>7104</v>
      </c>
      <c r="CO2286" s="995" t="s">
        <v>21</v>
      </c>
      <c r="CP2286" s="995" t="s">
        <v>1008</v>
      </c>
      <c r="CQ2286" s="995" t="s">
        <v>7105</v>
      </c>
      <c r="CR2286" s="995" t="s">
        <v>7105</v>
      </c>
      <c r="CS2286" s="995" t="s">
        <v>3161</v>
      </c>
      <c r="CT2286" s="995" t="s">
        <v>3162</v>
      </c>
      <c r="CU2286" s="995" t="s">
        <v>3163</v>
      </c>
      <c r="CV2286" s="999" t="s">
        <v>6867</v>
      </c>
    </row>
    <row r="2287" spans="91:100">
      <c r="CM2287" s="996"/>
      <c r="CN2287" s="995" t="s">
        <v>7106</v>
      </c>
      <c r="CO2287" s="995" t="s">
        <v>21</v>
      </c>
      <c r="CP2287" s="995" t="s">
        <v>1008</v>
      </c>
      <c r="CQ2287" s="995" t="s">
        <v>7107</v>
      </c>
      <c r="CR2287" s="995" t="s">
        <v>7107</v>
      </c>
      <c r="CS2287" s="995" t="s">
        <v>3161</v>
      </c>
      <c r="CT2287" s="995" t="s">
        <v>3162</v>
      </c>
      <c r="CU2287" s="995" t="s">
        <v>3163</v>
      </c>
      <c r="CV2287" s="999" t="s">
        <v>6867</v>
      </c>
    </row>
    <row r="2288" spans="91:100">
      <c r="CM2288" s="996"/>
      <c r="CN2288" s="995" t="s">
        <v>7108</v>
      </c>
      <c r="CO2288" s="995" t="s">
        <v>21</v>
      </c>
      <c r="CP2288" s="995" t="s">
        <v>1008</v>
      </c>
      <c r="CQ2288" s="995" t="s">
        <v>7109</v>
      </c>
      <c r="CR2288" s="995" t="s">
        <v>7109</v>
      </c>
      <c r="CS2288" s="995" t="s">
        <v>3161</v>
      </c>
      <c r="CT2288" s="995" t="s">
        <v>3162</v>
      </c>
      <c r="CU2288" s="995" t="s">
        <v>3163</v>
      </c>
      <c r="CV2288" s="999" t="s">
        <v>6867</v>
      </c>
    </row>
    <row r="2289" spans="91:100">
      <c r="CM2289" s="996"/>
      <c r="CN2289" s="995" t="s">
        <v>7110</v>
      </c>
      <c r="CO2289" s="995" t="s">
        <v>21</v>
      </c>
      <c r="CP2289" s="995" t="s">
        <v>1008</v>
      </c>
      <c r="CQ2289" s="995" t="s">
        <v>7111</v>
      </c>
      <c r="CR2289" s="995" t="s">
        <v>7111</v>
      </c>
      <c r="CS2289" s="995" t="s">
        <v>3161</v>
      </c>
      <c r="CT2289" s="995" t="s">
        <v>3162</v>
      </c>
      <c r="CU2289" s="995" t="s">
        <v>3163</v>
      </c>
      <c r="CV2289" s="999" t="s">
        <v>6867</v>
      </c>
    </row>
    <row r="2290" spans="91:100">
      <c r="CM2290" s="996"/>
      <c r="CN2290" s="995" t="s">
        <v>7112</v>
      </c>
      <c r="CO2290" s="995" t="s">
        <v>21</v>
      </c>
      <c r="CP2290" s="995" t="s">
        <v>1008</v>
      </c>
      <c r="CQ2290" s="995" t="s">
        <v>7113</v>
      </c>
      <c r="CR2290" s="995" t="s">
        <v>7113</v>
      </c>
      <c r="CS2290" s="995" t="s">
        <v>3161</v>
      </c>
      <c r="CT2290" s="995" t="s">
        <v>3162</v>
      </c>
      <c r="CU2290" s="995" t="s">
        <v>3163</v>
      </c>
      <c r="CV2290" s="999" t="s">
        <v>6867</v>
      </c>
    </row>
    <row r="2291" spans="91:100">
      <c r="CM2291" s="996"/>
      <c r="CN2291" s="995" t="s">
        <v>7114</v>
      </c>
      <c r="CO2291" s="995" t="s">
        <v>21</v>
      </c>
      <c r="CP2291" s="995" t="s">
        <v>1008</v>
      </c>
      <c r="CQ2291" s="995" t="s">
        <v>7115</v>
      </c>
      <c r="CR2291" s="995" t="s">
        <v>7115</v>
      </c>
      <c r="CS2291" s="995" t="s">
        <v>3161</v>
      </c>
      <c r="CT2291" s="995" t="s">
        <v>3162</v>
      </c>
      <c r="CU2291" s="995" t="s">
        <v>3163</v>
      </c>
      <c r="CV2291" s="999" t="s">
        <v>6867</v>
      </c>
    </row>
    <row r="2292" spans="91:100">
      <c r="CM2292" s="996"/>
      <c r="CN2292" s="995" t="s">
        <v>7116</v>
      </c>
      <c r="CO2292" s="995" t="s">
        <v>21</v>
      </c>
      <c r="CP2292" s="995" t="s">
        <v>1008</v>
      </c>
      <c r="CQ2292" s="995" t="s">
        <v>7117</v>
      </c>
      <c r="CR2292" s="995" t="s">
        <v>7117</v>
      </c>
      <c r="CS2292" s="995" t="s">
        <v>3161</v>
      </c>
      <c r="CT2292" s="995" t="s">
        <v>3162</v>
      </c>
      <c r="CU2292" s="995" t="s">
        <v>3163</v>
      </c>
      <c r="CV2292" s="999" t="s">
        <v>6867</v>
      </c>
    </row>
    <row r="2293" spans="91:100">
      <c r="CM2293" s="996"/>
      <c r="CN2293" s="995" t="s">
        <v>7118</v>
      </c>
      <c r="CO2293" s="995" t="s">
        <v>21</v>
      </c>
      <c r="CP2293" s="995" t="s">
        <v>1008</v>
      </c>
      <c r="CQ2293" s="995" t="s">
        <v>7119</v>
      </c>
      <c r="CR2293" s="995" t="s">
        <v>7119</v>
      </c>
      <c r="CS2293" s="995" t="s">
        <v>3161</v>
      </c>
      <c r="CT2293" s="995" t="s">
        <v>3162</v>
      </c>
      <c r="CU2293" s="995" t="s">
        <v>3163</v>
      </c>
      <c r="CV2293" s="999" t="s">
        <v>6867</v>
      </c>
    </row>
    <row r="2294" spans="91:100">
      <c r="CM2294" s="996"/>
      <c r="CN2294" s="995" t="s">
        <v>7120</v>
      </c>
      <c r="CO2294" s="995" t="s">
        <v>21</v>
      </c>
      <c r="CP2294" s="995" t="s">
        <v>1008</v>
      </c>
      <c r="CQ2294" s="995" t="s">
        <v>7121</v>
      </c>
      <c r="CR2294" s="995" t="s">
        <v>7121</v>
      </c>
      <c r="CS2294" s="995" t="s">
        <v>3161</v>
      </c>
      <c r="CT2294" s="995" t="s">
        <v>3162</v>
      </c>
      <c r="CU2294" s="995" t="s">
        <v>3163</v>
      </c>
      <c r="CV2294" s="999" t="s">
        <v>6867</v>
      </c>
    </row>
    <row r="2295" spans="91:100">
      <c r="CM2295" s="996"/>
      <c r="CN2295" s="995" t="s">
        <v>7122</v>
      </c>
      <c r="CO2295" s="995" t="s">
        <v>21</v>
      </c>
      <c r="CP2295" s="995" t="s">
        <v>1008</v>
      </c>
      <c r="CQ2295" s="995" t="s">
        <v>97</v>
      </c>
      <c r="CR2295" s="995" t="s">
        <v>97</v>
      </c>
      <c r="CS2295" s="995" t="s">
        <v>2653</v>
      </c>
      <c r="CT2295" s="995" t="s">
        <v>6893</v>
      </c>
      <c r="CU2295" s="995" t="s">
        <v>2655</v>
      </c>
      <c r="CV2295" s="999" t="s">
        <v>2656</v>
      </c>
    </row>
    <row r="2296" spans="91:100">
      <c r="CM2296" s="996"/>
      <c r="CN2296" s="995" t="s">
        <v>7123</v>
      </c>
      <c r="CO2296" s="995" t="s">
        <v>21</v>
      </c>
      <c r="CP2296" s="995" t="s">
        <v>1008</v>
      </c>
      <c r="CQ2296" s="995" t="s">
        <v>7124</v>
      </c>
      <c r="CR2296" s="995" t="s">
        <v>7124</v>
      </c>
      <c r="CS2296" s="995" t="s">
        <v>3161</v>
      </c>
      <c r="CT2296" s="995" t="s">
        <v>3162</v>
      </c>
      <c r="CU2296" s="995" t="s">
        <v>3163</v>
      </c>
      <c r="CV2296" s="999" t="s">
        <v>6867</v>
      </c>
    </row>
    <row r="2297" spans="91:100">
      <c r="CM2297" s="996"/>
      <c r="CN2297" s="995" t="s">
        <v>7125</v>
      </c>
      <c r="CO2297" s="995" t="s">
        <v>21</v>
      </c>
      <c r="CP2297" s="995" t="s">
        <v>1008</v>
      </c>
      <c r="CQ2297" s="995" t="s">
        <v>7126</v>
      </c>
      <c r="CR2297" s="995" t="s">
        <v>7126</v>
      </c>
      <c r="CS2297" s="995" t="s">
        <v>2724</v>
      </c>
      <c r="CT2297" s="995" t="s">
        <v>2725</v>
      </c>
      <c r="CU2297" s="995" t="s">
        <v>2655</v>
      </c>
      <c r="CV2297" s="999" t="s">
        <v>2726</v>
      </c>
    </row>
    <row r="2298" spans="91:100">
      <c r="CM2298" s="996"/>
      <c r="CN2298" s="995" t="s">
        <v>7127</v>
      </c>
      <c r="CO2298" s="995" t="s">
        <v>21</v>
      </c>
      <c r="CP2298" s="995" t="s">
        <v>1008</v>
      </c>
      <c r="CQ2298" s="995" t="s">
        <v>586</v>
      </c>
      <c r="CR2298" s="995" t="s">
        <v>586</v>
      </c>
      <c r="CS2298" s="995" t="s">
        <v>2724</v>
      </c>
      <c r="CT2298" s="995" t="s">
        <v>2725</v>
      </c>
      <c r="CU2298" s="995" t="s">
        <v>2655</v>
      </c>
      <c r="CV2298" s="999" t="s">
        <v>2726</v>
      </c>
    </row>
    <row r="2299" spans="91:100">
      <c r="CM2299" s="996"/>
      <c r="CN2299" s="995" t="s">
        <v>7128</v>
      </c>
      <c r="CO2299" s="995" t="s">
        <v>21</v>
      </c>
      <c r="CP2299" s="995" t="s">
        <v>1008</v>
      </c>
      <c r="CQ2299" s="995" t="s">
        <v>7129</v>
      </c>
      <c r="CR2299" s="995" t="s">
        <v>7129</v>
      </c>
      <c r="CS2299" s="995" t="s">
        <v>3161</v>
      </c>
      <c r="CT2299" s="995" t="s">
        <v>3162</v>
      </c>
      <c r="CU2299" s="995" t="s">
        <v>3163</v>
      </c>
      <c r="CV2299" s="999" t="s">
        <v>6867</v>
      </c>
    </row>
    <row r="2300" spans="91:100">
      <c r="CM2300" s="996"/>
      <c r="CN2300" s="995" t="s">
        <v>7130</v>
      </c>
      <c r="CO2300" s="995" t="s">
        <v>21</v>
      </c>
      <c r="CP2300" s="995" t="s">
        <v>1008</v>
      </c>
      <c r="CQ2300" s="995" t="s">
        <v>7131</v>
      </c>
      <c r="CR2300" s="995" t="s">
        <v>7131</v>
      </c>
      <c r="CS2300" s="995" t="s">
        <v>3161</v>
      </c>
      <c r="CT2300" s="995" t="s">
        <v>3162</v>
      </c>
      <c r="CU2300" s="995" t="s">
        <v>3163</v>
      </c>
      <c r="CV2300" s="999" t="s">
        <v>6867</v>
      </c>
    </row>
    <row r="2301" spans="91:100">
      <c r="CM2301" s="996"/>
      <c r="CN2301" s="995" t="s">
        <v>7132</v>
      </c>
      <c r="CO2301" s="995" t="s">
        <v>21</v>
      </c>
      <c r="CP2301" s="995" t="s">
        <v>1008</v>
      </c>
      <c r="CQ2301" s="995" t="s">
        <v>7133</v>
      </c>
      <c r="CR2301" s="995" t="s">
        <v>7133</v>
      </c>
      <c r="CS2301" s="995" t="s">
        <v>3161</v>
      </c>
      <c r="CT2301" s="995" t="s">
        <v>3162</v>
      </c>
      <c r="CU2301" s="995" t="s">
        <v>3163</v>
      </c>
      <c r="CV2301" s="999" t="s">
        <v>6867</v>
      </c>
    </row>
    <row r="2302" spans="91:100">
      <c r="CM2302" s="996"/>
      <c r="CN2302" s="995" t="s">
        <v>7134</v>
      </c>
      <c r="CO2302" s="995" t="s">
        <v>21</v>
      </c>
      <c r="CP2302" s="995" t="s">
        <v>1008</v>
      </c>
      <c r="CQ2302" s="995" t="s">
        <v>7135</v>
      </c>
      <c r="CR2302" s="995" t="s">
        <v>7135</v>
      </c>
      <c r="CS2302" s="995" t="s">
        <v>3161</v>
      </c>
      <c r="CT2302" s="995" t="s">
        <v>3162</v>
      </c>
      <c r="CU2302" s="995" t="s">
        <v>3163</v>
      </c>
      <c r="CV2302" s="999" t="s">
        <v>6867</v>
      </c>
    </row>
    <row r="2303" spans="91:100">
      <c r="CM2303" s="996"/>
      <c r="CN2303" s="995" t="s">
        <v>7136</v>
      </c>
      <c r="CO2303" s="995" t="s">
        <v>21</v>
      </c>
      <c r="CP2303" s="995" t="s">
        <v>1008</v>
      </c>
      <c r="CQ2303" s="995" t="s">
        <v>7137</v>
      </c>
      <c r="CR2303" s="995" t="s">
        <v>7137</v>
      </c>
      <c r="CS2303" s="995" t="s">
        <v>3161</v>
      </c>
      <c r="CT2303" s="995" t="s">
        <v>3162</v>
      </c>
      <c r="CU2303" s="995" t="s">
        <v>3163</v>
      </c>
      <c r="CV2303" s="999" t="s">
        <v>6867</v>
      </c>
    </row>
    <row r="2304" spans="91:100">
      <c r="CM2304" s="996"/>
      <c r="CN2304" s="995" t="s">
        <v>7138</v>
      </c>
      <c r="CO2304" s="995" t="s">
        <v>21</v>
      </c>
      <c r="CP2304" s="995" t="s">
        <v>1008</v>
      </c>
      <c r="CQ2304" s="995" t="s">
        <v>39</v>
      </c>
      <c r="CR2304" s="995" t="s">
        <v>39</v>
      </c>
      <c r="CS2304" s="995" t="s">
        <v>2653</v>
      </c>
      <c r="CT2304" s="995" t="s">
        <v>6893</v>
      </c>
      <c r="CU2304" s="995" t="s">
        <v>2655</v>
      </c>
      <c r="CV2304" s="999" t="s">
        <v>2656</v>
      </c>
    </row>
    <row r="2305" spans="91:100">
      <c r="CM2305" s="996"/>
      <c r="CN2305" s="995" t="s">
        <v>7139</v>
      </c>
      <c r="CO2305" s="995" t="s">
        <v>21</v>
      </c>
      <c r="CP2305" s="995" t="s">
        <v>1008</v>
      </c>
      <c r="CQ2305" s="995" t="s">
        <v>56</v>
      </c>
      <c r="CR2305" s="995" t="s">
        <v>56</v>
      </c>
      <c r="CS2305" s="995" t="s">
        <v>2653</v>
      </c>
      <c r="CT2305" s="995" t="s">
        <v>6893</v>
      </c>
      <c r="CU2305" s="995" t="s">
        <v>2655</v>
      </c>
      <c r="CV2305" s="999" t="s">
        <v>2656</v>
      </c>
    </row>
    <row r="2306" spans="91:100">
      <c r="CM2306" s="996"/>
      <c r="CN2306" s="995" t="s">
        <v>7140</v>
      </c>
      <c r="CO2306" s="995" t="s">
        <v>21</v>
      </c>
      <c r="CP2306" s="995" t="s">
        <v>1008</v>
      </c>
      <c r="CQ2306" s="995" t="s">
        <v>283</v>
      </c>
      <c r="CR2306" s="995" t="s">
        <v>283</v>
      </c>
      <c r="CS2306" s="995" t="s">
        <v>2653</v>
      </c>
      <c r="CT2306" s="995" t="s">
        <v>6893</v>
      </c>
      <c r="CU2306" s="995" t="s">
        <v>2655</v>
      </c>
      <c r="CV2306" s="999" t="s">
        <v>2656</v>
      </c>
    </row>
    <row r="2307" spans="91:100">
      <c r="CM2307" s="996"/>
      <c r="CN2307" s="995" t="s">
        <v>7141</v>
      </c>
      <c r="CO2307" s="995" t="s">
        <v>21</v>
      </c>
      <c r="CP2307" s="995" t="s">
        <v>1008</v>
      </c>
      <c r="CQ2307" s="995" t="s">
        <v>7142</v>
      </c>
      <c r="CR2307" s="995" t="s">
        <v>7142</v>
      </c>
      <c r="CS2307" s="995" t="s">
        <v>3161</v>
      </c>
      <c r="CT2307" s="995" t="s">
        <v>3162</v>
      </c>
      <c r="CU2307" s="995" t="s">
        <v>3163</v>
      </c>
      <c r="CV2307" s="999" t="s">
        <v>6867</v>
      </c>
    </row>
    <row r="2308" spans="91:100">
      <c r="CM2308" s="996"/>
      <c r="CN2308" s="995" t="s">
        <v>7143</v>
      </c>
      <c r="CO2308" s="995" t="s">
        <v>21</v>
      </c>
      <c r="CP2308" s="995" t="s">
        <v>1008</v>
      </c>
      <c r="CQ2308" s="995" t="s">
        <v>2514</v>
      </c>
      <c r="CR2308" s="995" t="s">
        <v>2514</v>
      </c>
      <c r="CS2308" s="995" t="s">
        <v>3161</v>
      </c>
      <c r="CT2308" s="995" t="s">
        <v>3162</v>
      </c>
      <c r="CU2308" s="995" t="s">
        <v>3163</v>
      </c>
      <c r="CV2308" s="999" t="s">
        <v>6867</v>
      </c>
    </row>
    <row r="2309" spans="91:100">
      <c r="CM2309" s="996"/>
      <c r="CN2309" s="995" t="s">
        <v>7144</v>
      </c>
      <c r="CO2309" s="995" t="s">
        <v>21</v>
      </c>
      <c r="CP2309" s="995" t="s">
        <v>1008</v>
      </c>
      <c r="CQ2309" s="995" t="s">
        <v>7145</v>
      </c>
      <c r="CR2309" s="995" t="s">
        <v>7145</v>
      </c>
      <c r="CS2309" s="995" t="s">
        <v>3161</v>
      </c>
      <c r="CT2309" s="995" t="s">
        <v>3162</v>
      </c>
      <c r="CU2309" s="995" t="s">
        <v>3163</v>
      </c>
      <c r="CV2309" s="999" t="s">
        <v>6867</v>
      </c>
    </row>
    <row r="2310" spans="91:100">
      <c r="CM2310" s="996"/>
      <c r="CN2310" s="995" t="s">
        <v>7146</v>
      </c>
      <c r="CO2310" s="995" t="s">
        <v>21</v>
      </c>
      <c r="CP2310" s="995" t="s">
        <v>1008</v>
      </c>
      <c r="CQ2310" s="995" t="s">
        <v>7147</v>
      </c>
      <c r="CR2310" s="995" t="s">
        <v>7147</v>
      </c>
      <c r="CS2310" s="995" t="s">
        <v>3161</v>
      </c>
      <c r="CT2310" s="995" t="s">
        <v>3162</v>
      </c>
      <c r="CU2310" s="995" t="s">
        <v>3163</v>
      </c>
      <c r="CV2310" s="999" t="s">
        <v>6867</v>
      </c>
    </row>
    <row r="2311" spans="91:100">
      <c r="CM2311" s="996"/>
      <c r="CN2311" s="995" t="s">
        <v>7148</v>
      </c>
      <c r="CO2311" s="995" t="s">
        <v>21</v>
      </c>
      <c r="CP2311" s="995" t="s">
        <v>1008</v>
      </c>
      <c r="CQ2311" s="995" t="s">
        <v>7149</v>
      </c>
      <c r="CR2311" s="995" t="s">
        <v>7149</v>
      </c>
      <c r="CS2311" s="995" t="s">
        <v>3161</v>
      </c>
      <c r="CT2311" s="995" t="s">
        <v>3162</v>
      </c>
      <c r="CU2311" s="995" t="s">
        <v>3163</v>
      </c>
      <c r="CV2311" s="999" t="s">
        <v>6867</v>
      </c>
    </row>
    <row r="2312" spans="91:100">
      <c r="CM2312" s="996"/>
      <c r="CN2312" s="995" t="s">
        <v>7150</v>
      </c>
      <c r="CO2312" s="995" t="s">
        <v>21</v>
      </c>
      <c r="CP2312" s="995" t="s">
        <v>1008</v>
      </c>
      <c r="CQ2312" s="995" t="s">
        <v>7151</v>
      </c>
      <c r="CR2312" s="995" t="s">
        <v>7151</v>
      </c>
      <c r="CS2312" s="995" t="s">
        <v>2653</v>
      </c>
      <c r="CT2312" s="995" t="s">
        <v>6893</v>
      </c>
      <c r="CU2312" s="995" t="s">
        <v>2655</v>
      </c>
      <c r="CV2312" s="999" t="s">
        <v>2656</v>
      </c>
    </row>
    <row r="2313" spans="91:100">
      <c r="CM2313" s="996"/>
      <c r="CN2313" s="995" t="s">
        <v>7152</v>
      </c>
      <c r="CO2313" s="995" t="s">
        <v>21</v>
      </c>
      <c r="CP2313" s="995" t="s">
        <v>1008</v>
      </c>
      <c r="CQ2313" s="995" t="s">
        <v>7153</v>
      </c>
      <c r="CR2313" s="995" t="s">
        <v>7153</v>
      </c>
      <c r="CS2313" s="995" t="s">
        <v>3161</v>
      </c>
      <c r="CT2313" s="995" t="s">
        <v>3162</v>
      </c>
      <c r="CU2313" s="995" t="s">
        <v>3163</v>
      </c>
      <c r="CV2313" s="999" t="s">
        <v>6867</v>
      </c>
    </row>
    <row r="2314" spans="91:100">
      <c r="CM2314" s="996"/>
      <c r="CN2314" s="995" t="s">
        <v>7154</v>
      </c>
      <c r="CO2314" s="995" t="s">
        <v>21</v>
      </c>
      <c r="CP2314" s="995" t="s">
        <v>1008</v>
      </c>
      <c r="CQ2314" s="995" t="s">
        <v>7155</v>
      </c>
      <c r="CR2314" s="995" t="s">
        <v>7155</v>
      </c>
      <c r="CS2314" s="995" t="s">
        <v>3161</v>
      </c>
      <c r="CT2314" s="995" t="s">
        <v>3162</v>
      </c>
      <c r="CU2314" s="995" t="s">
        <v>3163</v>
      </c>
      <c r="CV2314" s="999" t="s">
        <v>6867</v>
      </c>
    </row>
    <row r="2315" spans="91:100">
      <c r="CM2315" s="996"/>
      <c r="CN2315" s="995" t="s">
        <v>7156</v>
      </c>
      <c r="CO2315" s="995" t="s">
        <v>21</v>
      </c>
      <c r="CP2315" s="995" t="s">
        <v>1008</v>
      </c>
      <c r="CQ2315" s="995" t="s">
        <v>587</v>
      </c>
      <c r="CR2315" s="995" t="s">
        <v>587</v>
      </c>
      <c r="CS2315" s="995" t="s">
        <v>2724</v>
      </c>
      <c r="CT2315" s="995" t="s">
        <v>2725</v>
      </c>
      <c r="CU2315" s="995" t="s">
        <v>2655</v>
      </c>
      <c r="CV2315" s="999" t="s">
        <v>2726</v>
      </c>
    </row>
    <row r="2316" spans="91:100">
      <c r="CM2316" s="996"/>
      <c r="CN2316" s="995" t="s">
        <v>7157</v>
      </c>
      <c r="CO2316" s="995" t="s">
        <v>21</v>
      </c>
      <c r="CP2316" s="995" t="s">
        <v>1008</v>
      </c>
      <c r="CQ2316" s="995" t="s">
        <v>588</v>
      </c>
      <c r="CR2316" s="995" t="s">
        <v>588</v>
      </c>
      <c r="CS2316" s="995" t="s">
        <v>2724</v>
      </c>
      <c r="CT2316" s="995" t="s">
        <v>2725</v>
      </c>
      <c r="CU2316" s="995" t="s">
        <v>2655</v>
      </c>
      <c r="CV2316" s="999" t="s">
        <v>2726</v>
      </c>
    </row>
    <row r="2317" spans="91:100">
      <c r="CM2317" s="996"/>
      <c r="CN2317" s="995" t="s">
        <v>7158</v>
      </c>
      <c r="CO2317" s="995" t="s">
        <v>21</v>
      </c>
      <c r="CP2317" s="995" t="s">
        <v>1008</v>
      </c>
      <c r="CQ2317" s="995" t="s">
        <v>148</v>
      </c>
      <c r="CR2317" s="995" t="s">
        <v>148</v>
      </c>
      <c r="CS2317" s="995" t="s">
        <v>3161</v>
      </c>
      <c r="CT2317" s="995" t="s">
        <v>3162</v>
      </c>
      <c r="CU2317" s="995" t="s">
        <v>3163</v>
      </c>
      <c r="CV2317" s="999" t="s">
        <v>6867</v>
      </c>
    </row>
    <row r="2318" spans="91:100">
      <c r="CM2318" s="996"/>
      <c r="CN2318" s="995" t="s">
        <v>7159</v>
      </c>
      <c r="CO2318" s="995" t="s">
        <v>21</v>
      </c>
      <c r="CP2318" s="995" t="s">
        <v>1008</v>
      </c>
      <c r="CQ2318" s="995" t="s">
        <v>7160</v>
      </c>
      <c r="CR2318" s="995" t="s">
        <v>7160</v>
      </c>
      <c r="CS2318" s="995" t="s">
        <v>3161</v>
      </c>
      <c r="CT2318" s="995" t="s">
        <v>3162</v>
      </c>
      <c r="CU2318" s="995" t="s">
        <v>3163</v>
      </c>
      <c r="CV2318" s="999" t="s">
        <v>6867</v>
      </c>
    </row>
    <row r="2319" spans="91:100">
      <c r="CM2319" s="996"/>
      <c r="CN2319" s="995" t="s">
        <v>7161</v>
      </c>
      <c r="CO2319" s="995" t="s">
        <v>21</v>
      </c>
      <c r="CP2319" s="995" t="s">
        <v>1008</v>
      </c>
      <c r="CQ2319" s="995" t="s">
        <v>7162</v>
      </c>
      <c r="CR2319" s="995" t="s">
        <v>7162</v>
      </c>
      <c r="CS2319" s="995" t="s">
        <v>3161</v>
      </c>
      <c r="CT2319" s="995" t="s">
        <v>3162</v>
      </c>
      <c r="CU2319" s="995" t="s">
        <v>3163</v>
      </c>
      <c r="CV2319" s="999" t="s">
        <v>6867</v>
      </c>
    </row>
    <row r="2320" spans="91:100">
      <c r="CM2320" s="996"/>
      <c r="CN2320" s="995" t="s">
        <v>7163</v>
      </c>
      <c r="CO2320" s="995" t="s">
        <v>21</v>
      </c>
      <c r="CP2320" s="995" t="s">
        <v>1008</v>
      </c>
      <c r="CQ2320" s="995" t="s">
        <v>7164</v>
      </c>
      <c r="CR2320" s="995" t="s">
        <v>7164</v>
      </c>
      <c r="CS2320" s="995" t="s">
        <v>3161</v>
      </c>
      <c r="CT2320" s="995" t="s">
        <v>3162</v>
      </c>
      <c r="CU2320" s="995" t="s">
        <v>3163</v>
      </c>
      <c r="CV2320" s="999" t="s">
        <v>6867</v>
      </c>
    </row>
    <row r="2321" spans="91:100">
      <c r="CM2321" s="996"/>
      <c r="CN2321" s="995" t="s">
        <v>7165</v>
      </c>
      <c r="CO2321" s="995" t="s">
        <v>21</v>
      </c>
      <c r="CP2321" s="995" t="s">
        <v>1008</v>
      </c>
      <c r="CQ2321" s="995" t="s">
        <v>7166</v>
      </c>
      <c r="CR2321" s="995" t="s">
        <v>7166</v>
      </c>
      <c r="CS2321" s="995" t="s">
        <v>3161</v>
      </c>
      <c r="CT2321" s="995" t="s">
        <v>3162</v>
      </c>
      <c r="CU2321" s="995" t="s">
        <v>3163</v>
      </c>
      <c r="CV2321" s="999" t="s">
        <v>6867</v>
      </c>
    </row>
    <row r="2322" spans="91:100">
      <c r="CM2322" s="996"/>
      <c r="CN2322" s="995" t="s">
        <v>7167</v>
      </c>
      <c r="CO2322" s="995" t="s">
        <v>21</v>
      </c>
      <c r="CP2322" s="995" t="s">
        <v>1008</v>
      </c>
      <c r="CQ2322" s="995" t="s">
        <v>7168</v>
      </c>
      <c r="CR2322" s="995" t="s">
        <v>7168</v>
      </c>
      <c r="CS2322" s="995" t="s">
        <v>3161</v>
      </c>
      <c r="CT2322" s="995" t="s">
        <v>3162</v>
      </c>
      <c r="CU2322" s="995" t="s">
        <v>3163</v>
      </c>
      <c r="CV2322" s="999" t="s">
        <v>6867</v>
      </c>
    </row>
    <row r="2323" spans="91:100">
      <c r="CM2323" s="996"/>
      <c r="CN2323" s="995" t="s">
        <v>7169</v>
      </c>
      <c r="CO2323" s="995" t="s">
        <v>21</v>
      </c>
      <c r="CP2323" s="995" t="s">
        <v>1008</v>
      </c>
      <c r="CQ2323" s="995" t="s">
        <v>7170</v>
      </c>
      <c r="CR2323" s="995" t="s">
        <v>7170</v>
      </c>
      <c r="CS2323" s="995" t="s">
        <v>3161</v>
      </c>
      <c r="CT2323" s="995" t="s">
        <v>3162</v>
      </c>
      <c r="CU2323" s="995" t="s">
        <v>3163</v>
      </c>
      <c r="CV2323" s="999" t="s">
        <v>6867</v>
      </c>
    </row>
    <row r="2324" spans="91:100">
      <c r="CM2324" s="996"/>
      <c r="CN2324" s="995" t="s">
        <v>7171</v>
      </c>
      <c r="CO2324" s="995" t="s">
        <v>21</v>
      </c>
      <c r="CP2324" s="995" t="s">
        <v>1008</v>
      </c>
      <c r="CQ2324" s="995" t="s">
        <v>7172</v>
      </c>
      <c r="CR2324" s="995" t="s">
        <v>7172</v>
      </c>
      <c r="CS2324" s="995" t="s">
        <v>3161</v>
      </c>
      <c r="CT2324" s="995" t="s">
        <v>3162</v>
      </c>
      <c r="CU2324" s="995" t="s">
        <v>3163</v>
      </c>
      <c r="CV2324" s="999" t="s">
        <v>6867</v>
      </c>
    </row>
    <row r="2325" spans="91:100">
      <c r="CM2325" s="996"/>
      <c r="CN2325" s="995" t="s">
        <v>7173</v>
      </c>
      <c r="CO2325" s="995" t="s">
        <v>21</v>
      </c>
      <c r="CP2325" s="995" t="s">
        <v>1008</v>
      </c>
      <c r="CQ2325" s="995" t="s">
        <v>7174</v>
      </c>
      <c r="CR2325" s="995" t="s">
        <v>7174</v>
      </c>
      <c r="CS2325" s="995" t="s">
        <v>3161</v>
      </c>
      <c r="CT2325" s="995" t="s">
        <v>3162</v>
      </c>
      <c r="CU2325" s="995" t="s">
        <v>3163</v>
      </c>
      <c r="CV2325" s="999" t="s">
        <v>6867</v>
      </c>
    </row>
    <row r="2326" spans="91:100">
      <c r="CM2326" s="996"/>
      <c r="CN2326" s="995" t="s">
        <v>7175</v>
      </c>
      <c r="CO2326" s="995" t="s">
        <v>21</v>
      </c>
      <c r="CP2326" s="995" t="s">
        <v>1008</v>
      </c>
      <c r="CQ2326" s="995" t="s">
        <v>166</v>
      </c>
      <c r="CR2326" s="995" t="s">
        <v>166</v>
      </c>
      <c r="CS2326" s="995" t="s">
        <v>2653</v>
      </c>
      <c r="CT2326" s="995" t="s">
        <v>6893</v>
      </c>
      <c r="CU2326" s="995" t="s">
        <v>2655</v>
      </c>
      <c r="CV2326" s="999" t="s">
        <v>2656</v>
      </c>
    </row>
    <row r="2327" spans="91:100">
      <c r="CM2327" s="996"/>
      <c r="CN2327" s="995" t="s">
        <v>7176</v>
      </c>
      <c r="CO2327" s="995" t="s">
        <v>21</v>
      </c>
      <c r="CP2327" s="995" t="s">
        <v>1008</v>
      </c>
      <c r="CQ2327" s="995" t="s">
        <v>7177</v>
      </c>
      <c r="CR2327" s="995" t="s">
        <v>7177</v>
      </c>
      <c r="CS2327" s="995" t="s">
        <v>3161</v>
      </c>
      <c r="CT2327" s="995" t="s">
        <v>3162</v>
      </c>
      <c r="CU2327" s="995" t="s">
        <v>3163</v>
      </c>
      <c r="CV2327" s="999" t="s">
        <v>6867</v>
      </c>
    </row>
    <row r="2328" spans="91:100">
      <c r="CM2328" s="996"/>
      <c r="CN2328" s="995" t="s">
        <v>7178</v>
      </c>
      <c r="CO2328" s="995" t="s">
        <v>21</v>
      </c>
      <c r="CP2328" s="995" t="s">
        <v>1008</v>
      </c>
      <c r="CQ2328" s="995" t="s">
        <v>7179</v>
      </c>
      <c r="CR2328" s="995" t="s">
        <v>7179</v>
      </c>
      <c r="CS2328" s="995" t="s">
        <v>3161</v>
      </c>
      <c r="CT2328" s="995" t="s">
        <v>3162</v>
      </c>
      <c r="CU2328" s="995" t="s">
        <v>3163</v>
      </c>
      <c r="CV2328" s="999" t="s">
        <v>6867</v>
      </c>
    </row>
    <row r="2329" spans="91:100">
      <c r="CM2329" s="996"/>
      <c r="CN2329" s="995" t="s">
        <v>7180</v>
      </c>
      <c r="CO2329" s="995" t="s">
        <v>21</v>
      </c>
      <c r="CP2329" s="995" t="s">
        <v>1008</v>
      </c>
      <c r="CQ2329" s="995" t="s">
        <v>7181</v>
      </c>
      <c r="CR2329" s="995" t="s">
        <v>7181</v>
      </c>
      <c r="CS2329" s="995" t="s">
        <v>3161</v>
      </c>
      <c r="CT2329" s="995" t="s">
        <v>3162</v>
      </c>
      <c r="CU2329" s="995" t="s">
        <v>3163</v>
      </c>
      <c r="CV2329" s="999" t="s">
        <v>6867</v>
      </c>
    </row>
    <row r="2330" spans="91:100">
      <c r="CM2330" s="996"/>
      <c r="CN2330" s="995" t="s">
        <v>7182</v>
      </c>
      <c r="CO2330" s="995" t="s">
        <v>21</v>
      </c>
      <c r="CP2330" s="995" t="s">
        <v>1008</v>
      </c>
      <c r="CQ2330" s="995" t="s">
        <v>7183</v>
      </c>
      <c r="CR2330" s="995" t="s">
        <v>7183</v>
      </c>
      <c r="CS2330" s="995" t="s">
        <v>3161</v>
      </c>
      <c r="CT2330" s="995" t="s">
        <v>3162</v>
      </c>
      <c r="CU2330" s="995" t="s">
        <v>3163</v>
      </c>
      <c r="CV2330" s="999" t="s">
        <v>6867</v>
      </c>
    </row>
    <row r="2331" spans="91:100">
      <c r="CM2331" s="996"/>
      <c r="CN2331" s="995" t="s">
        <v>7184</v>
      </c>
      <c r="CO2331" s="995" t="s">
        <v>21</v>
      </c>
      <c r="CP2331" s="995" t="s">
        <v>1008</v>
      </c>
      <c r="CQ2331" s="995" t="s">
        <v>589</v>
      </c>
      <c r="CR2331" s="995" t="s">
        <v>2518</v>
      </c>
      <c r="CS2331" s="995" t="s">
        <v>2653</v>
      </c>
      <c r="CT2331" s="995" t="s">
        <v>6893</v>
      </c>
      <c r="CU2331" s="995" t="s">
        <v>2655</v>
      </c>
      <c r="CV2331" s="999" t="s">
        <v>2656</v>
      </c>
    </row>
    <row r="2332" spans="91:100">
      <c r="CM2332" s="996"/>
      <c r="CN2332" s="995" t="s">
        <v>7185</v>
      </c>
      <c r="CO2332" s="995" t="s">
        <v>21</v>
      </c>
      <c r="CP2332" s="995" t="s">
        <v>1008</v>
      </c>
      <c r="CQ2332" s="995" t="s">
        <v>7186</v>
      </c>
      <c r="CR2332" s="995" t="s">
        <v>2519</v>
      </c>
      <c r="CS2332" s="995" t="s">
        <v>2653</v>
      </c>
      <c r="CT2332" s="995" t="s">
        <v>6893</v>
      </c>
      <c r="CU2332" s="995" t="s">
        <v>2655</v>
      </c>
      <c r="CV2332" s="999" t="s">
        <v>2656</v>
      </c>
    </row>
    <row r="2333" spans="91:100">
      <c r="CM2333" s="996"/>
      <c r="CN2333" s="995" t="s">
        <v>7187</v>
      </c>
      <c r="CO2333" s="995" t="s">
        <v>21</v>
      </c>
      <c r="CP2333" s="995" t="s">
        <v>1008</v>
      </c>
      <c r="CQ2333" s="995" t="s">
        <v>7188</v>
      </c>
      <c r="CR2333" s="995" t="s">
        <v>7188</v>
      </c>
      <c r="CS2333" s="995" t="s">
        <v>3161</v>
      </c>
      <c r="CT2333" s="995" t="s">
        <v>3162</v>
      </c>
      <c r="CU2333" s="995" t="s">
        <v>3163</v>
      </c>
      <c r="CV2333" s="999" t="s">
        <v>6867</v>
      </c>
    </row>
    <row r="2334" spans="91:100">
      <c r="CM2334" s="996"/>
      <c r="CN2334" s="995" t="s">
        <v>7189</v>
      </c>
      <c r="CO2334" s="995" t="s">
        <v>21</v>
      </c>
      <c r="CP2334" s="995" t="s">
        <v>1008</v>
      </c>
      <c r="CQ2334" s="995" t="s">
        <v>7190</v>
      </c>
      <c r="CR2334" s="995" t="s">
        <v>7190</v>
      </c>
      <c r="CS2334" s="995" t="s">
        <v>3161</v>
      </c>
      <c r="CT2334" s="995" t="s">
        <v>3162</v>
      </c>
      <c r="CU2334" s="995" t="s">
        <v>3163</v>
      </c>
      <c r="CV2334" s="999" t="s">
        <v>6867</v>
      </c>
    </row>
    <row r="2335" spans="91:100">
      <c r="CM2335" s="996"/>
      <c r="CN2335" s="995" t="s">
        <v>7191</v>
      </c>
      <c r="CO2335" s="995" t="s">
        <v>21</v>
      </c>
      <c r="CP2335" s="995" t="s">
        <v>1008</v>
      </c>
      <c r="CQ2335" s="995" t="s">
        <v>617</v>
      </c>
      <c r="CR2335" s="995" t="s">
        <v>617</v>
      </c>
      <c r="CS2335" s="995" t="s">
        <v>3161</v>
      </c>
      <c r="CT2335" s="995" t="s">
        <v>3162</v>
      </c>
      <c r="CU2335" s="995" t="s">
        <v>3163</v>
      </c>
      <c r="CV2335" s="999" t="s">
        <v>6867</v>
      </c>
    </row>
    <row r="2336" spans="91:100">
      <c r="CM2336" s="996"/>
      <c r="CN2336" s="995" t="s">
        <v>7192</v>
      </c>
      <c r="CO2336" s="995" t="s">
        <v>21</v>
      </c>
      <c r="CP2336" s="995" t="s">
        <v>1008</v>
      </c>
      <c r="CQ2336" s="995" t="s">
        <v>7193</v>
      </c>
      <c r="CR2336" s="995" t="s">
        <v>7193</v>
      </c>
      <c r="CS2336" s="995" t="s">
        <v>2653</v>
      </c>
      <c r="CT2336" s="995" t="s">
        <v>6893</v>
      </c>
      <c r="CU2336" s="995" t="s">
        <v>2655</v>
      </c>
      <c r="CV2336" s="999" t="s">
        <v>2656</v>
      </c>
    </row>
    <row r="2337" spans="91:100">
      <c r="CM2337" s="996"/>
      <c r="CN2337" s="995" t="s">
        <v>7194</v>
      </c>
      <c r="CO2337" s="995" t="s">
        <v>21</v>
      </c>
      <c r="CP2337" s="995" t="s">
        <v>1008</v>
      </c>
      <c r="CQ2337" s="995" t="s">
        <v>7195</v>
      </c>
      <c r="CR2337" s="995" t="s">
        <v>7195</v>
      </c>
      <c r="CS2337" s="995" t="s">
        <v>3161</v>
      </c>
      <c r="CT2337" s="995" t="s">
        <v>3162</v>
      </c>
      <c r="CU2337" s="995" t="s">
        <v>3163</v>
      </c>
      <c r="CV2337" s="999" t="s">
        <v>6867</v>
      </c>
    </row>
    <row r="2338" spans="91:100">
      <c r="CM2338" s="996"/>
      <c r="CN2338" s="995" t="s">
        <v>7196</v>
      </c>
      <c r="CO2338" s="995" t="s">
        <v>21</v>
      </c>
      <c r="CP2338" s="995" t="s">
        <v>1008</v>
      </c>
      <c r="CQ2338" s="995" t="s">
        <v>7197</v>
      </c>
      <c r="CR2338" s="995" t="s">
        <v>7197</v>
      </c>
      <c r="CS2338" s="995" t="s">
        <v>3161</v>
      </c>
      <c r="CT2338" s="995" t="s">
        <v>3162</v>
      </c>
      <c r="CU2338" s="995" t="s">
        <v>3163</v>
      </c>
      <c r="CV2338" s="999" t="s">
        <v>6867</v>
      </c>
    </row>
    <row r="2339" spans="91:100">
      <c r="CM2339" s="996"/>
      <c r="CN2339" s="995" t="s">
        <v>7198</v>
      </c>
      <c r="CO2339" s="995" t="s">
        <v>21</v>
      </c>
      <c r="CP2339" s="995" t="s">
        <v>1008</v>
      </c>
      <c r="CQ2339" s="995" t="s">
        <v>275</v>
      </c>
      <c r="CR2339" s="995" t="s">
        <v>275</v>
      </c>
      <c r="CS2339" s="995" t="s">
        <v>3161</v>
      </c>
      <c r="CT2339" s="995" t="s">
        <v>3162</v>
      </c>
      <c r="CU2339" s="995" t="s">
        <v>3163</v>
      </c>
      <c r="CV2339" s="999" t="s">
        <v>6867</v>
      </c>
    </row>
    <row r="2340" spans="91:100">
      <c r="CM2340" s="996"/>
      <c r="CN2340" s="995" t="s">
        <v>7199</v>
      </c>
      <c r="CO2340" s="995" t="s">
        <v>21</v>
      </c>
      <c r="CP2340" s="995" t="s">
        <v>1008</v>
      </c>
      <c r="CQ2340" s="995" t="s">
        <v>7200</v>
      </c>
      <c r="CR2340" s="995" t="s">
        <v>7200</v>
      </c>
      <c r="CS2340" s="995" t="s">
        <v>3161</v>
      </c>
      <c r="CT2340" s="995" t="s">
        <v>3162</v>
      </c>
      <c r="CU2340" s="995" t="s">
        <v>3163</v>
      </c>
      <c r="CV2340" s="999" t="s">
        <v>6867</v>
      </c>
    </row>
    <row r="2341" spans="91:100">
      <c r="CM2341" s="996"/>
      <c r="CN2341" s="995" t="s">
        <v>7201</v>
      </c>
      <c r="CO2341" s="995" t="s">
        <v>21</v>
      </c>
      <c r="CP2341" s="995" t="s">
        <v>1008</v>
      </c>
      <c r="CQ2341" s="995" t="s">
        <v>7202</v>
      </c>
      <c r="CR2341" s="995" t="s">
        <v>7202</v>
      </c>
      <c r="CS2341" s="995" t="s">
        <v>3161</v>
      </c>
      <c r="CT2341" s="995" t="s">
        <v>3162</v>
      </c>
      <c r="CU2341" s="995" t="s">
        <v>3163</v>
      </c>
      <c r="CV2341" s="999" t="s">
        <v>6867</v>
      </c>
    </row>
    <row r="2342" spans="91:100">
      <c r="CM2342" s="996"/>
      <c r="CN2342" s="995" t="s">
        <v>7203</v>
      </c>
      <c r="CO2342" s="995" t="s">
        <v>21</v>
      </c>
      <c r="CP2342" s="995" t="s">
        <v>1008</v>
      </c>
      <c r="CQ2342" s="995" t="s">
        <v>7204</v>
      </c>
      <c r="CR2342" s="995" t="s">
        <v>7204</v>
      </c>
      <c r="CS2342" s="995" t="s">
        <v>3161</v>
      </c>
      <c r="CT2342" s="995" t="s">
        <v>3162</v>
      </c>
      <c r="CU2342" s="995" t="s">
        <v>3163</v>
      </c>
      <c r="CV2342" s="999" t="s">
        <v>6867</v>
      </c>
    </row>
    <row r="2343" spans="91:100">
      <c r="CM2343" s="996"/>
      <c r="CN2343" s="995" t="s">
        <v>7205</v>
      </c>
      <c r="CO2343" s="995" t="s">
        <v>21</v>
      </c>
      <c r="CP2343" s="995" t="s">
        <v>1008</v>
      </c>
      <c r="CQ2343" s="995" t="s">
        <v>7206</v>
      </c>
      <c r="CR2343" s="995" t="s">
        <v>7206</v>
      </c>
      <c r="CS2343" s="995" t="s">
        <v>3161</v>
      </c>
      <c r="CT2343" s="995" t="s">
        <v>3162</v>
      </c>
      <c r="CU2343" s="995" t="s">
        <v>3163</v>
      </c>
      <c r="CV2343" s="999" t="s">
        <v>6867</v>
      </c>
    </row>
    <row r="2344" spans="91:100">
      <c r="CM2344" s="996"/>
      <c r="CN2344" s="995" t="s">
        <v>7207</v>
      </c>
      <c r="CO2344" s="995" t="s">
        <v>21</v>
      </c>
      <c r="CP2344" s="995" t="s">
        <v>1008</v>
      </c>
      <c r="CQ2344" s="995" t="s">
        <v>7208</v>
      </c>
      <c r="CR2344" s="995" t="s">
        <v>7208</v>
      </c>
      <c r="CS2344" s="995" t="s">
        <v>3161</v>
      </c>
      <c r="CT2344" s="995" t="s">
        <v>3162</v>
      </c>
      <c r="CU2344" s="995" t="s">
        <v>3163</v>
      </c>
      <c r="CV2344" s="999" t="s">
        <v>6867</v>
      </c>
    </row>
    <row r="2345" spans="91:100">
      <c r="CM2345" s="996"/>
      <c r="CN2345" s="995" t="s">
        <v>7209</v>
      </c>
      <c r="CO2345" s="995" t="s">
        <v>21</v>
      </c>
      <c r="CP2345" s="995" t="s">
        <v>1008</v>
      </c>
      <c r="CQ2345" s="995" t="s">
        <v>279</v>
      </c>
      <c r="CR2345" s="995" t="s">
        <v>279</v>
      </c>
      <c r="CS2345" s="995" t="s">
        <v>2653</v>
      </c>
      <c r="CT2345" s="995" t="s">
        <v>6893</v>
      </c>
      <c r="CU2345" s="995" t="s">
        <v>2655</v>
      </c>
      <c r="CV2345" s="999" t="s">
        <v>2656</v>
      </c>
    </row>
    <row r="2346" spans="91:100">
      <c r="CM2346" s="996"/>
      <c r="CN2346" s="995" t="s">
        <v>7210</v>
      </c>
      <c r="CO2346" s="995" t="s">
        <v>21</v>
      </c>
      <c r="CP2346" s="995" t="s">
        <v>1008</v>
      </c>
      <c r="CQ2346" s="995" t="s">
        <v>7211</v>
      </c>
      <c r="CR2346" s="995" t="s">
        <v>7211</v>
      </c>
      <c r="CS2346" s="995" t="s">
        <v>3161</v>
      </c>
      <c r="CT2346" s="995" t="s">
        <v>3162</v>
      </c>
      <c r="CU2346" s="995" t="s">
        <v>3163</v>
      </c>
      <c r="CV2346" s="999" t="s">
        <v>6867</v>
      </c>
    </row>
    <row r="2347" spans="91:100">
      <c r="CM2347" s="996"/>
      <c r="CN2347" s="995" t="s">
        <v>7212</v>
      </c>
      <c r="CO2347" s="995" t="s">
        <v>21</v>
      </c>
      <c r="CP2347" s="995" t="s">
        <v>1008</v>
      </c>
      <c r="CQ2347" s="995" t="s">
        <v>205</v>
      </c>
      <c r="CR2347" s="995" t="s">
        <v>205</v>
      </c>
      <c r="CS2347" s="995" t="s">
        <v>3161</v>
      </c>
      <c r="CT2347" s="995" t="s">
        <v>3162</v>
      </c>
      <c r="CU2347" s="995" t="s">
        <v>3163</v>
      </c>
      <c r="CV2347" s="999" t="s">
        <v>6867</v>
      </c>
    </row>
    <row r="2348" spans="91:100">
      <c r="CM2348" s="996"/>
      <c r="CN2348" s="995" t="s">
        <v>7213</v>
      </c>
      <c r="CO2348" s="995" t="s">
        <v>21</v>
      </c>
      <c r="CP2348" s="995" t="s">
        <v>1008</v>
      </c>
      <c r="CQ2348" s="995" t="s">
        <v>215</v>
      </c>
      <c r="CR2348" s="995" t="s">
        <v>215</v>
      </c>
      <c r="CS2348" s="995" t="s">
        <v>2653</v>
      </c>
      <c r="CT2348" s="995" t="s">
        <v>6893</v>
      </c>
      <c r="CU2348" s="995" t="s">
        <v>2655</v>
      </c>
      <c r="CV2348" s="999" t="s">
        <v>2656</v>
      </c>
    </row>
    <row r="2349" spans="91:100">
      <c r="CM2349" s="996"/>
      <c r="CN2349" s="995" t="s">
        <v>7214</v>
      </c>
      <c r="CO2349" s="995" t="s">
        <v>21</v>
      </c>
      <c r="CP2349" s="995" t="s">
        <v>1008</v>
      </c>
      <c r="CQ2349" s="995" t="s">
        <v>7215</v>
      </c>
      <c r="CR2349" s="995" t="s">
        <v>7215</v>
      </c>
      <c r="CS2349" s="995" t="s">
        <v>3161</v>
      </c>
      <c r="CT2349" s="995" t="s">
        <v>3162</v>
      </c>
      <c r="CU2349" s="995" t="s">
        <v>3163</v>
      </c>
      <c r="CV2349" s="999" t="s">
        <v>6867</v>
      </c>
    </row>
    <row r="2350" spans="91:100">
      <c r="CM2350" s="996"/>
      <c r="CN2350" s="995" t="s">
        <v>7216</v>
      </c>
      <c r="CO2350" s="995" t="s">
        <v>21</v>
      </c>
      <c r="CP2350" s="995" t="s">
        <v>1008</v>
      </c>
      <c r="CQ2350" s="995" t="s">
        <v>7217</v>
      </c>
      <c r="CR2350" s="995" t="s">
        <v>7217</v>
      </c>
      <c r="CS2350" s="995" t="s">
        <v>3161</v>
      </c>
      <c r="CT2350" s="995" t="s">
        <v>3162</v>
      </c>
      <c r="CU2350" s="995" t="s">
        <v>3163</v>
      </c>
      <c r="CV2350" s="999" t="s">
        <v>6867</v>
      </c>
    </row>
    <row r="2351" spans="91:100">
      <c r="CM2351" s="996"/>
      <c r="CN2351" s="995" t="s">
        <v>7218</v>
      </c>
      <c r="CO2351" s="995" t="s">
        <v>21</v>
      </c>
      <c r="CP2351" s="995" t="s">
        <v>1008</v>
      </c>
      <c r="CQ2351" s="995" t="s">
        <v>7219</v>
      </c>
      <c r="CR2351" s="995" t="s">
        <v>7219</v>
      </c>
      <c r="CS2351" s="995" t="s">
        <v>3161</v>
      </c>
      <c r="CT2351" s="995" t="s">
        <v>3162</v>
      </c>
      <c r="CU2351" s="995" t="s">
        <v>3163</v>
      </c>
      <c r="CV2351" s="999" t="s">
        <v>6867</v>
      </c>
    </row>
    <row r="2352" spans="91:100">
      <c r="CM2352" s="996"/>
      <c r="CN2352" s="995" t="s">
        <v>7220</v>
      </c>
      <c r="CO2352" s="995" t="s">
        <v>21</v>
      </c>
      <c r="CP2352" s="995" t="s">
        <v>1008</v>
      </c>
      <c r="CQ2352" s="995" t="s">
        <v>7221</v>
      </c>
      <c r="CR2352" s="995" t="s">
        <v>7221</v>
      </c>
      <c r="CS2352" s="995" t="s">
        <v>3161</v>
      </c>
      <c r="CT2352" s="995" t="s">
        <v>3162</v>
      </c>
      <c r="CU2352" s="995" t="s">
        <v>3163</v>
      </c>
      <c r="CV2352" s="999" t="s">
        <v>6867</v>
      </c>
    </row>
    <row r="2353" spans="91:100">
      <c r="CM2353" s="996"/>
      <c r="CN2353" s="995" t="s">
        <v>7222</v>
      </c>
      <c r="CO2353" s="995" t="s">
        <v>21</v>
      </c>
      <c r="CP2353" s="995" t="s">
        <v>1008</v>
      </c>
      <c r="CQ2353" s="995" t="s">
        <v>7223</v>
      </c>
      <c r="CR2353" s="995" t="s">
        <v>7223</v>
      </c>
      <c r="CS2353" s="995" t="s">
        <v>3161</v>
      </c>
      <c r="CT2353" s="995" t="s">
        <v>3162</v>
      </c>
      <c r="CU2353" s="995" t="s">
        <v>3163</v>
      </c>
      <c r="CV2353" s="999" t="s">
        <v>6867</v>
      </c>
    </row>
    <row r="2354" spans="91:100">
      <c r="CM2354" s="996"/>
      <c r="CN2354" s="995" t="s">
        <v>7224</v>
      </c>
      <c r="CO2354" s="995" t="s">
        <v>21</v>
      </c>
      <c r="CP2354" s="995" t="s">
        <v>1008</v>
      </c>
      <c r="CQ2354" s="995" t="s">
        <v>7225</v>
      </c>
      <c r="CR2354" s="995" t="s">
        <v>7225</v>
      </c>
      <c r="CS2354" s="995" t="s">
        <v>2653</v>
      </c>
      <c r="CT2354" s="995" t="s">
        <v>6893</v>
      </c>
      <c r="CU2354" s="995" t="s">
        <v>2655</v>
      </c>
      <c r="CV2354" s="999" t="s">
        <v>2656</v>
      </c>
    </row>
    <row r="2355" spans="91:100">
      <c r="CM2355" s="996"/>
      <c r="CN2355" s="995" t="s">
        <v>7226</v>
      </c>
      <c r="CO2355" s="995" t="s">
        <v>21</v>
      </c>
      <c r="CP2355" s="995" t="s">
        <v>1008</v>
      </c>
      <c r="CQ2355" s="995" t="s">
        <v>7227</v>
      </c>
      <c r="CR2355" s="995" t="s">
        <v>7227</v>
      </c>
      <c r="CS2355" s="995" t="s">
        <v>3161</v>
      </c>
      <c r="CT2355" s="995" t="s">
        <v>3162</v>
      </c>
      <c r="CU2355" s="995" t="s">
        <v>3163</v>
      </c>
      <c r="CV2355" s="999" t="s">
        <v>6867</v>
      </c>
    </row>
    <row r="2356" spans="91:100">
      <c r="CM2356" s="996"/>
      <c r="CN2356" s="995" t="s">
        <v>7228</v>
      </c>
      <c r="CO2356" s="995" t="s">
        <v>21</v>
      </c>
      <c r="CP2356" s="995" t="s">
        <v>1008</v>
      </c>
      <c r="CQ2356" s="995" t="s">
        <v>296</v>
      </c>
      <c r="CR2356" s="995" t="s">
        <v>296</v>
      </c>
      <c r="CS2356" s="995" t="s">
        <v>2653</v>
      </c>
      <c r="CT2356" s="995" t="s">
        <v>6893</v>
      </c>
      <c r="CU2356" s="995" t="s">
        <v>2655</v>
      </c>
      <c r="CV2356" s="999" t="s">
        <v>2656</v>
      </c>
    </row>
    <row r="2357" spans="91:100">
      <c r="CM2357" s="996"/>
      <c r="CN2357" s="995" t="s">
        <v>7229</v>
      </c>
      <c r="CO2357" s="995" t="s">
        <v>21</v>
      </c>
      <c r="CP2357" s="995" t="s">
        <v>1008</v>
      </c>
      <c r="CQ2357" s="995" t="s">
        <v>7230</v>
      </c>
      <c r="CR2357" s="995" t="s">
        <v>7230</v>
      </c>
      <c r="CS2357" s="995" t="s">
        <v>3161</v>
      </c>
      <c r="CT2357" s="995" t="s">
        <v>3162</v>
      </c>
      <c r="CU2357" s="995" t="s">
        <v>3163</v>
      </c>
      <c r="CV2357" s="999" t="s">
        <v>6867</v>
      </c>
    </row>
    <row r="2358" spans="91:100">
      <c r="CM2358" s="996"/>
      <c r="CN2358" s="995" t="s">
        <v>7231</v>
      </c>
      <c r="CO2358" s="995" t="s">
        <v>21</v>
      </c>
      <c r="CP2358" s="995" t="s">
        <v>1008</v>
      </c>
      <c r="CQ2358" s="995" t="s">
        <v>7232</v>
      </c>
      <c r="CR2358" s="995" t="s">
        <v>7233</v>
      </c>
      <c r="CS2358" s="995" t="s">
        <v>2653</v>
      </c>
      <c r="CT2358" s="995" t="s">
        <v>6893</v>
      </c>
      <c r="CU2358" s="995" t="s">
        <v>2655</v>
      </c>
      <c r="CV2358" s="999" t="s">
        <v>2656</v>
      </c>
    </row>
    <row r="2359" spans="91:100">
      <c r="CM2359" s="996"/>
      <c r="CN2359" s="995" t="s">
        <v>7234</v>
      </c>
      <c r="CO2359" s="995" t="s">
        <v>21</v>
      </c>
      <c r="CP2359" s="995" t="s">
        <v>1008</v>
      </c>
      <c r="CQ2359" s="995" t="s">
        <v>7235</v>
      </c>
      <c r="CR2359" s="995" t="s">
        <v>7236</v>
      </c>
      <c r="CS2359" s="995" t="s">
        <v>2653</v>
      </c>
      <c r="CT2359" s="995" t="s">
        <v>6893</v>
      </c>
      <c r="CU2359" s="995" t="s">
        <v>2655</v>
      </c>
      <c r="CV2359" s="999" t="s">
        <v>2656</v>
      </c>
    </row>
    <row r="2360" spans="91:100">
      <c r="CM2360" s="996"/>
      <c r="CN2360" s="995" t="s">
        <v>7237</v>
      </c>
      <c r="CO2360" s="995" t="s">
        <v>21</v>
      </c>
      <c r="CP2360" s="995" t="s">
        <v>1008</v>
      </c>
      <c r="CQ2360" s="995" t="s">
        <v>7238</v>
      </c>
      <c r="CR2360" s="995" t="s">
        <v>7238</v>
      </c>
      <c r="CS2360" s="995" t="s">
        <v>3161</v>
      </c>
      <c r="CT2360" s="995" t="s">
        <v>3162</v>
      </c>
      <c r="CU2360" s="995" t="s">
        <v>3163</v>
      </c>
      <c r="CV2360" s="999" t="s">
        <v>6867</v>
      </c>
    </row>
    <row r="2361" spans="91:100">
      <c r="CM2361" s="996"/>
      <c r="CN2361" s="995" t="s">
        <v>7239</v>
      </c>
      <c r="CO2361" s="995" t="s">
        <v>21</v>
      </c>
      <c r="CP2361" s="995" t="s">
        <v>1008</v>
      </c>
      <c r="CQ2361" s="995" t="s">
        <v>590</v>
      </c>
      <c r="CR2361" s="995" t="s">
        <v>590</v>
      </c>
      <c r="CS2361" s="995" t="s">
        <v>2724</v>
      </c>
      <c r="CT2361" s="995" t="s">
        <v>2725</v>
      </c>
      <c r="CU2361" s="995" t="s">
        <v>2655</v>
      </c>
      <c r="CV2361" s="999" t="s">
        <v>2726</v>
      </c>
    </row>
    <row r="2362" spans="91:100">
      <c r="CM2362" s="996"/>
      <c r="CN2362" s="995" t="s">
        <v>7240</v>
      </c>
      <c r="CO2362" s="995" t="s">
        <v>21</v>
      </c>
      <c r="CP2362" s="995" t="s">
        <v>1008</v>
      </c>
      <c r="CQ2362" s="995" t="s">
        <v>591</v>
      </c>
      <c r="CR2362" s="995" t="s">
        <v>591</v>
      </c>
      <c r="CS2362" s="995" t="s">
        <v>2724</v>
      </c>
      <c r="CT2362" s="995" t="s">
        <v>2725</v>
      </c>
      <c r="CU2362" s="995" t="s">
        <v>2655</v>
      </c>
      <c r="CV2362" s="999" t="s">
        <v>2726</v>
      </c>
    </row>
    <row r="2363" spans="91:100">
      <c r="CM2363" s="996"/>
      <c r="CN2363" s="995" t="s">
        <v>7241</v>
      </c>
      <c r="CO2363" s="995" t="s">
        <v>21</v>
      </c>
      <c r="CP2363" s="995" t="s">
        <v>1008</v>
      </c>
      <c r="CQ2363" s="995" t="s">
        <v>266</v>
      </c>
      <c r="CR2363" s="995" t="s">
        <v>266</v>
      </c>
      <c r="CS2363" s="995" t="s">
        <v>3161</v>
      </c>
      <c r="CT2363" s="995" t="s">
        <v>3162</v>
      </c>
      <c r="CU2363" s="995" t="s">
        <v>3163</v>
      </c>
      <c r="CV2363" s="999" t="s">
        <v>6867</v>
      </c>
    </row>
    <row r="2364" spans="91:100">
      <c r="CM2364" s="996"/>
      <c r="CN2364" s="995" t="s">
        <v>7242</v>
      </c>
      <c r="CO2364" s="995" t="s">
        <v>21</v>
      </c>
      <c r="CP2364" s="995" t="s">
        <v>1008</v>
      </c>
      <c r="CQ2364" s="995" t="s">
        <v>7243</v>
      </c>
      <c r="CR2364" s="995" t="s">
        <v>7243</v>
      </c>
      <c r="CS2364" s="995" t="s">
        <v>3161</v>
      </c>
      <c r="CT2364" s="995" t="s">
        <v>3162</v>
      </c>
      <c r="CU2364" s="995" t="s">
        <v>3163</v>
      </c>
      <c r="CV2364" s="999" t="s">
        <v>6867</v>
      </c>
    </row>
    <row r="2365" spans="91:100">
      <c r="CM2365" s="996"/>
      <c r="CN2365" s="995" t="s">
        <v>7244</v>
      </c>
      <c r="CO2365" s="995" t="s">
        <v>21</v>
      </c>
      <c r="CP2365" s="995" t="s">
        <v>1008</v>
      </c>
      <c r="CQ2365" s="995" t="s">
        <v>7245</v>
      </c>
      <c r="CR2365" s="995" t="s">
        <v>7245</v>
      </c>
      <c r="CS2365" s="995" t="s">
        <v>3161</v>
      </c>
      <c r="CT2365" s="995" t="s">
        <v>3162</v>
      </c>
      <c r="CU2365" s="995" t="s">
        <v>3163</v>
      </c>
      <c r="CV2365" s="999" t="s">
        <v>6867</v>
      </c>
    </row>
    <row r="2366" spans="91:100">
      <c r="CM2366" s="996"/>
      <c r="CN2366" s="995" t="s">
        <v>7246</v>
      </c>
      <c r="CO2366" s="995" t="s">
        <v>21</v>
      </c>
      <c r="CP2366" s="995" t="s">
        <v>1008</v>
      </c>
      <c r="CQ2366" s="995" t="s">
        <v>7247</v>
      </c>
      <c r="CR2366" s="995" t="s">
        <v>7247</v>
      </c>
      <c r="CS2366" s="995" t="s">
        <v>3161</v>
      </c>
      <c r="CT2366" s="995" t="s">
        <v>3162</v>
      </c>
      <c r="CU2366" s="995" t="s">
        <v>3163</v>
      </c>
      <c r="CV2366" s="999" t="s">
        <v>6867</v>
      </c>
    </row>
    <row r="2367" spans="91:100">
      <c r="CM2367" s="996"/>
      <c r="CN2367" s="995" t="s">
        <v>7248</v>
      </c>
      <c r="CO2367" s="995" t="s">
        <v>21</v>
      </c>
      <c r="CP2367" s="995" t="s">
        <v>1008</v>
      </c>
      <c r="CQ2367" s="995" t="s">
        <v>7249</v>
      </c>
      <c r="CR2367" s="995" t="s">
        <v>7249</v>
      </c>
      <c r="CS2367" s="995" t="s">
        <v>3161</v>
      </c>
      <c r="CT2367" s="995" t="s">
        <v>3162</v>
      </c>
      <c r="CU2367" s="995" t="s">
        <v>3163</v>
      </c>
      <c r="CV2367" s="999" t="s">
        <v>6867</v>
      </c>
    </row>
    <row r="2368" spans="91:100">
      <c r="CM2368" s="996"/>
      <c r="CN2368" s="995" t="s">
        <v>7250</v>
      </c>
      <c r="CO2368" s="995" t="s">
        <v>21</v>
      </c>
      <c r="CP2368" s="995" t="s">
        <v>1008</v>
      </c>
      <c r="CQ2368" s="995" t="s">
        <v>7251</v>
      </c>
      <c r="CR2368" s="995" t="s">
        <v>7251</v>
      </c>
      <c r="CS2368" s="995" t="s">
        <v>3161</v>
      </c>
      <c r="CT2368" s="995" t="s">
        <v>3162</v>
      </c>
      <c r="CU2368" s="995" t="s">
        <v>3163</v>
      </c>
      <c r="CV2368" s="999" t="s">
        <v>6867</v>
      </c>
    </row>
    <row r="2369" spans="91:100">
      <c r="CM2369" s="996"/>
      <c r="CN2369" s="995" t="s">
        <v>7252</v>
      </c>
      <c r="CO2369" s="995" t="s">
        <v>21</v>
      </c>
      <c r="CP2369" s="995" t="s">
        <v>1008</v>
      </c>
      <c r="CQ2369" s="995" t="s">
        <v>271</v>
      </c>
      <c r="CR2369" s="995" t="s">
        <v>271</v>
      </c>
      <c r="CS2369" s="995" t="s">
        <v>2653</v>
      </c>
      <c r="CT2369" s="995" t="s">
        <v>6893</v>
      </c>
      <c r="CU2369" s="995" t="s">
        <v>2655</v>
      </c>
      <c r="CV2369" s="999" t="s">
        <v>2656</v>
      </c>
    </row>
    <row r="2370" spans="91:100">
      <c r="CM2370" s="996"/>
      <c r="CN2370" s="995" t="s">
        <v>7253</v>
      </c>
      <c r="CO2370" s="995" t="s">
        <v>21</v>
      </c>
      <c r="CP2370" s="995" t="s">
        <v>1008</v>
      </c>
      <c r="CQ2370" s="995" t="s">
        <v>7254</v>
      </c>
      <c r="CR2370" s="995" t="s">
        <v>7254</v>
      </c>
      <c r="CS2370" s="995" t="s">
        <v>3161</v>
      </c>
      <c r="CT2370" s="995" t="s">
        <v>3162</v>
      </c>
      <c r="CU2370" s="995" t="s">
        <v>3163</v>
      </c>
      <c r="CV2370" s="999" t="s">
        <v>6867</v>
      </c>
    </row>
    <row r="2371" spans="91:100">
      <c r="CM2371" s="996"/>
      <c r="CN2371" s="995" t="s">
        <v>7255</v>
      </c>
      <c r="CO2371" s="995" t="s">
        <v>21</v>
      </c>
      <c r="CP2371" s="995" t="s">
        <v>1008</v>
      </c>
      <c r="CQ2371" s="995" t="s">
        <v>7256</v>
      </c>
      <c r="CR2371" s="995" t="s">
        <v>7256</v>
      </c>
      <c r="CS2371" s="995" t="s">
        <v>3161</v>
      </c>
      <c r="CT2371" s="995" t="s">
        <v>3162</v>
      </c>
      <c r="CU2371" s="995" t="s">
        <v>3163</v>
      </c>
      <c r="CV2371" s="999" t="s">
        <v>6867</v>
      </c>
    </row>
    <row r="2372" spans="91:100">
      <c r="CM2372" s="996"/>
      <c r="CN2372" s="995" t="s">
        <v>7257</v>
      </c>
      <c r="CO2372" s="995" t="s">
        <v>21</v>
      </c>
      <c r="CP2372" s="995" t="s">
        <v>1008</v>
      </c>
      <c r="CQ2372" s="995" t="s">
        <v>7258</v>
      </c>
      <c r="CR2372" s="995" t="s">
        <v>7258</v>
      </c>
      <c r="CS2372" s="995" t="s">
        <v>3161</v>
      </c>
      <c r="CT2372" s="995" t="s">
        <v>3162</v>
      </c>
      <c r="CU2372" s="995" t="s">
        <v>3163</v>
      </c>
      <c r="CV2372" s="999" t="s">
        <v>6867</v>
      </c>
    </row>
    <row r="2373" spans="91:100">
      <c r="CM2373" s="996"/>
      <c r="CN2373" s="995" t="s">
        <v>7259</v>
      </c>
      <c r="CO2373" s="995" t="s">
        <v>21</v>
      </c>
      <c r="CP2373" s="995" t="s">
        <v>1008</v>
      </c>
      <c r="CQ2373" s="995" t="s">
        <v>7260</v>
      </c>
      <c r="CR2373" s="995" t="s">
        <v>7260</v>
      </c>
      <c r="CS2373" s="995" t="s">
        <v>3161</v>
      </c>
      <c r="CT2373" s="995" t="s">
        <v>3162</v>
      </c>
      <c r="CU2373" s="995" t="s">
        <v>3163</v>
      </c>
      <c r="CV2373" s="999" t="s">
        <v>6867</v>
      </c>
    </row>
    <row r="2374" spans="91:100">
      <c r="CM2374" s="996"/>
      <c r="CN2374" s="995" t="s">
        <v>7261</v>
      </c>
      <c r="CO2374" s="995" t="s">
        <v>21</v>
      </c>
      <c r="CP2374" s="995" t="s">
        <v>1008</v>
      </c>
      <c r="CQ2374" s="995" t="s">
        <v>7262</v>
      </c>
      <c r="CR2374" s="995" t="s">
        <v>7262</v>
      </c>
      <c r="CS2374" s="995" t="s">
        <v>3161</v>
      </c>
      <c r="CT2374" s="995" t="s">
        <v>3162</v>
      </c>
      <c r="CU2374" s="995" t="s">
        <v>3163</v>
      </c>
      <c r="CV2374" s="999" t="s">
        <v>6867</v>
      </c>
    </row>
    <row r="2375" spans="91:100">
      <c r="CM2375" s="996"/>
      <c r="CN2375" s="995" t="s">
        <v>7263</v>
      </c>
      <c r="CO2375" s="995" t="s">
        <v>21</v>
      </c>
      <c r="CP2375" s="995" t="s">
        <v>1008</v>
      </c>
      <c r="CQ2375" s="995" t="s">
        <v>592</v>
      </c>
      <c r="CR2375" s="995" t="s">
        <v>592</v>
      </c>
      <c r="CS2375" s="995" t="s">
        <v>2724</v>
      </c>
      <c r="CT2375" s="995" t="s">
        <v>2725</v>
      </c>
      <c r="CU2375" s="995" t="s">
        <v>2655</v>
      </c>
      <c r="CV2375" s="999" t="s">
        <v>2726</v>
      </c>
    </row>
    <row r="2376" spans="91:100">
      <c r="CM2376" s="996"/>
      <c r="CN2376" s="995" t="s">
        <v>7264</v>
      </c>
      <c r="CO2376" s="995" t="s">
        <v>21</v>
      </c>
      <c r="CP2376" s="995" t="s">
        <v>1008</v>
      </c>
      <c r="CQ2376" s="995" t="s">
        <v>7265</v>
      </c>
      <c r="CR2376" s="995" t="s">
        <v>7265</v>
      </c>
      <c r="CS2376" s="995" t="s">
        <v>3161</v>
      </c>
      <c r="CT2376" s="995" t="s">
        <v>3162</v>
      </c>
      <c r="CU2376" s="995" t="s">
        <v>3163</v>
      </c>
      <c r="CV2376" s="999" t="s">
        <v>6867</v>
      </c>
    </row>
    <row r="2377" spans="91:100">
      <c r="CM2377" s="996"/>
      <c r="CN2377" s="995" t="s">
        <v>7266</v>
      </c>
      <c r="CO2377" s="995" t="s">
        <v>21</v>
      </c>
      <c r="CP2377" s="995" t="s">
        <v>1008</v>
      </c>
      <c r="CQ2377" s="995" t="s">
        <v>7267</v>
      </c>
      <c r="CR2377" s="995" t="s">
        <v>7267</v>
      </c>
      <c r="CS2377" s="995" t="s">
        <v>3161</v>
      </c>
      <c r="CT2377" s="995" t="s">
        <v>3162</v>
      </c>
      <c r="CU2377" s="995" t="s">
        <v>3163</v>
      </c>
      <c r="CV2377" s="999" t="s">
        <v>6867</v>
      </c>
    </row>
    <row r="2378" spans="91:100">
      <c r="CM2378" s="996"/>
      <c r="CN2378" s="995" t="s">
        <v>7268</v>
      </c>
      <c r="CO2378" s="995" t="s">
        <v>21</v>
      </c>
      <c r="CP2378" s="995" t="s">
        <v>1008</v>
      </c>
      <c r="CQ2378" s="995" t="s">
        <v>7269</v>
      </c>
      <c r="CR2378" s="995" t="s">
        <v>7269</v>
      </c>
      <c r="CS2378" s="995" t="s">
        <v>3161</v>
      </c>
      <c r="CT2378" s="995" t="s">
        <v>3162</v>
      </c>
      <c r="CU2378" s="995" t="s">
        <v>3163</v>
      </c>
      <c r="CV2378" s="999" t="s">
        <v>6867</v>
      </c>
    </row>
    <row r="2379" spans="91:100">
      <c r="CM2379" s="996"/>
      <c r="CN2379" s="995" t="s">
        <v>7270</v>
      </c>
      <c r="CO2379" s="995" t="s">
        <v>21</v>
      </c>
      <c r="CP2379" s="995" t="s">
        <v>1008</v>
      </c>
      <c r="CQ2379" s="995" t="s">
        <v>2521</v>
      </c>
      <c r="CR2379" s="995" t="s">
        <v>2521</v>
      </c>
      <c r="CS2379" s="995" t="s">
        <v>3161</v>
      </c>
      <c r="CT2379" s="995" t="s">
        <v>3162</v>
      </c>
      <c r="CU2379" s="995" t="s">
        <v>3163</v>
      </c>
      <c r="CV2379" s="999" t="s">
        <v>6867</v>
      </c>
    </row>
    <row r="2380" spans="91:100">
      <c r="CM2380" s="996"/>
      <c r="CN2380" s="995" t="s">
        <v>7271</v>
      </c>
      <c r="CO2380" s="995" t="s">
        <v>21</v>
      </c>
      <c r="CP2380" s="995" t="s">
        <v>1008</v>
      </c>
      <c r="CQ2380" s="995" t="s">
        <v>2522</v>
      </c>
      <c r="CR2380" s="995" t="s">
        <v>2522</v>
      </c>
      <c r="CS2380" s="995" t="s">
        <v>2653</v>
      </c>
      <c r="CT2380" s="995" t="s">
        <v>6893</v>
      </c>
      <c r="CU2380" s="995" t="s">
        <v>2655</v>
      </c>
      <c r="CV2380" s="999" t="s">
        <v>2656</v>
      </c>
    </row>
    <row r="2381" spans="91:100">
      <c r="CM2381" s="996"/>
      <c r="CN2381" s="995" t="s">
        <v>7272</v>
      </c>
      <c r="CO2381" s="995" t="s">
        <v>21</v>
      </c>
      <c r="CP2381" s="995" t="s">
        <v>1008</v>
      </c>
      <c r="CQ2381" s="995" t="s">
        <v>7273</v>
      </c>
      <c r="CR2381" s="995" t="s">
        <v>7273</v>
      </c>
      <c r="CS2381" s="995" t="s">
        <v>3161</v>
      </c>
      <c r="CT2381" s="995" t="s">
        <v>3162</v>
      </c>
      <c r="CU2381" s="995" t="s">
        <v>3163</v>
      </c>
      <c r="CV2381" s="999" t="s">
        <v>6867</v>
      </c>
    </row>
    <row r="2382" spans="91:100">
      <c r="CM2382" s="996"/>
      <c r="CN2382" s="995" t="s">
        <v>7274</v>
      </c>
      <c r="CO2382" s="995" t="s">
        <v>21</v>
      </c>
      <c r="CP2382" s="995" t="s">
        <v>1008</v>
      </c>
      <c r="CQ2382" s="995" t="s">
        <v>7275</v>
      </c>
      <c r="CR2382" s="995" t="s">
        <v>7275</v>
      </c>
      <c r="CS2382" s="995" t="s">
        <v>3161</v>
      </c>
      <c r="CT2382" s="995" t="s">
        <v>3162</v>
      </c>
      <c r="CU2382" s="995" t="s">
        <v>3163</v>
      </c>
      <c r="CV2382" s="999" t="s">
        <v>6867</v>
      </c>
    </row>
    <row r="2383" spans="91:100">
      <c r="CM2383" s="996"/>
      <c r="CN2383" s="995" t="s">
        <v>7276</v>
      </c>
      <c r="CO2383" s="995" t="s">
        <v>21</v>
      </c>
      <c r="CP2383" s="995" t="s">
        <v>1008</v>
      </c>
      <c r="CQ2383" s="995" t="s">
        <v>7277</v>
      </c>
      <c r="CR2383" s="995" t="s">
        <v>7277</v>
      </c>
      <c r="CS2383" s="995" t="s">
        <v>3161</v>
      </c>
      <c r="CT2383" s="995" t="s">
        <v>3162</v>
      </c>
      <c r="CU2383" s="995" t="s">
        <v>3163</v>
      </c>
      <c r="CV2383" s="999" t="s">
        <v>6867</v>
      </c>
    </row>
    <row r="2384" spans="91:100">
      <c r="CM2384" s="996"/>
      <c r="CN2384" s="995" t="s">
        <v>7278</v>
      </c>
      <c r="CO2384" s="995" t="s">
        <v>21</v>
      </c>
      <c r="CP2384" s="995" t="s">
        <v>1008</v>
      </c>
      <c r="CQ2384" s="995" t="s">
        <v>7279</v>
      </c>
      <c r="CR2384" s="995" t="s">
        <v>7279</v>
      </c>
      <c r="CS2384" s="995" t="s">
        <v>3161</v>
      </c>
      <c r="CT2384" s="995" t="s">
        <v>3162</v>
      </c>
      <c r="CU2384" s="995" t="s">
        <v>3163</v>
      </c>
      <c r="CV2384" s="999" t="s">
        <v>6867</v>
      </c>
    </row>
    <row r="2385" spans="91:100">
      <c r="CM2385" s="996"/>
      <c r="CN2385" s="995" t="s">
        <v>7280</v>
      </c>
      <c r="CO2385" s="995" t="s">
        <v>21</v>
      </c>
      <c r="CP2385" s="995" t="s">
        <v>1008</v>
      </c>
      <c r="CQ2385" s="995" t="s">
        <v>7281</v>
      </c>
      <c r="CR2385" s="995" t="s">
        <v>7281</v>
      </c>
      <c r="CS2385" s="995" t="s">
        <v>3161</v>
      </c>
      <c r="CT2385" s="995" t="s">
        <v>3162</v>
      </c>
      <c r="CU2385" s="995" t="s">
        <v>3163</v>
      </c>
      <c r="CV2385" s="999" t="s">
        <v>6867</v>
      </c>
    </row>
    <row r="2386" spans="91:100">
      <c r="CM2386" s="996"/>
      <c r="CN2386" s="995" t="s">
        <v>7282</v>
      </c>
      <c r="CO2386" s="995" t="s">
        <v>21</v>
      </c>
      <c r="CP2386" s="995" t="s">
        <v>1008</v>
      </c>
      <c r="CQ2386" s="995" t="s">
        <v>7283</v>
      </c>
      <c r="CR2386" s="995" t="s">
        <v>7283</v>
      </c>
      <c r="CS2386" s="995" t="s">
        <v>3161</v>
      </c>
      <c r="CT2386" s="995" t="s">
        <v>3162</v>
      </c>
      <c r="CU2386" s="995" t="s">
        <v>3163</v>
      </c>
      <c r="CV2386" s="999" t="s">
        <v>6867</v>
      </c>
    </row>
    <row r="2387" spans="91:100">
      <c r="CM2387" s="996"/>
      <c r="CN2387" s="995" t="s">
        <v>7284</v>
      </c>
      <c r="CO2387" s="995" t="s">
        <v>21</v>
      </c>
      <c r="CP2387" s="995" t="s">
        <v>1008</v>
      </c>
      <c r="CQ2387" s="995" t="s">
        <v>7285</v>
      </c>
      <c r="CR2387" s="995" t="s">
        <v>7285</v>
      </c>
      <c r="CS2387" s="995" t="s">
        <v>3161</v>
      </c>
      <c r="CT2387" s="995" t="s">
        <v>3162</v>
      </c>
      <c r="CU2387" s="995" t="s">
        <v>3163</v>
      </c>
      <c r="CV2387" s="999" t="s">
        <v>6867</v>
      </c>
    </row>
    <row r="2388" spans="91:100">
      <c r="CM2388" s="996"/>
      <c r="CN2388" s="995" t="s">
        <v>7286</v>
      </c>
      <c r="CO2388" s="995" t="s">
        <v>21</v>
      </c>
      <c r="CP2388" s="995" t="s">
        <v>1008</v>
      </c>
      <c r="CQ2388" s="995" t="s">
        <v>7287</v>
      </c>
      <c r="CR2388" s="995" t="s">
        <v>7287</v>
      </c>
      <c r="CS2388" s="995" t="s">
        <v>3161</v>
      </c>
      <c r="CT2388" s="995" t="s">
        <v>3162</v>
      </c>
      <c r="CU2388" s="995" t="s">
        <v>3163</v>
      </c>
      <c r="CV2388" s="999" t="s">
        <v>6867</v>
      </c>
    </row>
    <row r="2389" spans="91:100">
      <c r="CM2389" s="996"/>
      <c r="CN2389" s="995" t="s">
        <v>7288</v>
      </c>
      <c r="CO2389" s="995" t="s">
        <v>21</v>
      </c>
      <c r="CP2389" s="995" t="s">
        <v>1008</v>
      </c>
      <c r="CQ2389" s="995" t="s">
        <v>7289</v>
      </c>
      <c r="CR2389" s="995" t="s">
        <v>7289</v>
      </c>
      <c r="CS2389" s="995" t="s">
        <v>3161</v>
      </c>
      <c r="CT2389" s="995" t="s">
        <v>3162</v>
      </c>
      <c r="CU2389" s="995" t="s">
        <v>3163</v>
      </c>
      <c r="CV2389" s="999" t="s">
        <v>6867</v>
      </c>
    </row>
    <row r="2390" spans="91:100">
      <c r="CM2390" s="996"/>
      <c r="CN2390" s="995" t="s">
        <v>7290</v>
      </c>
      <c r="CO2390" s="995" t="s">
        <v>21</v>
      </c>
      <c r="CP2390" s="995" t="s">
        <v>1008</v>
      </c>
      <c r="CQ2390" s="995" t="s">
        <v>7291</v>
      </c>
      <c r="CR2390" s="995" t="s">
        <v>7291</v>
      </c>
      <c r="CS2390" s="995" t="s">
        <v>3161</v>
      </c>
      <c r="CT2390" s="995" t="s">
        <v>3162</v>
      </c>
      <c r="CU2390" s="995" t="s">
        <v>3163</v>
      </c>
      <c r="CV2390" s="999" t="s">
        <v>6867</v>
      </c>
    </row>
    <row r="2391" spans="91:100">
      <c r="CM2391" s="996"/>
      <c r="CN2391" s="995" t="s">
        <v>7292</v>
      </c>
      <c r="CO2391" s="995" t="s">
        <v>21</v>
      </c>
      <c r="CP2391" s="995" t="s">
        <v>1008</v>
      </c>
      <c r="CQ2391" s="995" t="s">
        <v>7293</v>
      </c>
      <c r="CR2391" s="995" t="s">
        <v>7293</v>
      </c>
      <c r="CS2391" s="995" t="s">
        <v>3161</v>
      </c>
      <c r="CT2391" s="995" t="s">
        <v>3162</v>
      </c>
      <c r="CU2391" s="995" t="s">
        <v>3163</v>
      </c>
      <c r="CV2391" s="999" t="s">
        <v>6867</v>
      </c>
    </row>
    <row r="2392" spans="91:100">
      <c r="CM2392" s="996"/>
      <c r="CN2392" s="995" t="s">
        <v>7294</v>
      </c>
      <c r="CO2392" s="995" t="s">
        <v>21</v>
      </c>
      <c r="CP2392" s="995" t="s">
        <v>1008</v>
      </c>
      <c r="CQ2392" s="995" t="s">
        <v>7295</v>
      </c>
      <c r="CR2392" s="995" t="s">
        <v>7295</v>
      </c>
      <c r="CS2392" s="995" t="s">
        <v>3161</v>
      </c>
      <c r="CT2392" s="995" t="s">
        <v>3162</v>
      </c>
      <c r="CU2392" s="995" t="s">
        <v>3163</v>
      </c>
      <c r="CV2392" s="999" t="s">
        <v>6867</v>
      </c>
    </row>
    <row r="2393" spans="91:100">
      <c r="CM2393" s="996"/>
      <c r="CN2393" s="995" t="s">
        <v>7296</v>
      </c>
      <c r="CO2393" s="995" t="s">
        <v>21</v>
      </c>
      <c r="CP2393" s="995" t="s">
        <v>1008</v>
      </c>
      <c r="CQ2393" s="995" t="s">
        <v>7297</v>
      </c>
      <c r="CR2393" s="995" t="s">
        <v>7297</v>
      </c>
      <c r="CS2393" s="995" t="s">
        <v>3161</v>
      </c>
      <c r="CT2393" s="995" t="s">
        <v>3162</v>
      </c>
      <c r="CU2393" s="995" t="s">
        <v>3163</v>
      </c>
      <c r="CV2393" s="999" t="s">
        <v>6867</v>
      </c>
    </row>
    <row r="2394" spans="91:100">
      <c r="CM2394" s="996"/>
      <c r="CN2394" s="995" t="s">
        <v>7298</v>
      </c>
      <c r="CO2394" s="995" t="s">
        <v>21</v>
      </c>
      <c r="CP2394" s="995" t="s">
        <v>1008</v>
      </c>
      <c r="CQ2394" s="995" t="s">
        <v>7299</v>
      </c>
      <c r="CR2394" s="995" t="s">
        <v>7299</v>
      </c>
      <c r="CS2394" s="995" t="s">
        <v>3161</v>
      </c>
      <c r="CT2394" s="995" t="s">
        <v>3162</v>
      </c>
      <c r="CU2394" s="995" t="s">
        <v>3163</v>
      </c>
      <c r="CV2394" s="999" t="s">
        <v>6867</v>
      </c>
    </row>
    <row r="2395" spans="91:100">
      <c r="CM2395" s="996"/>
      <c r="CN2395" s="995" t="s">
        <v>7300</v>
      </c>
      <c r="CO2395" s="995" t="s">
        <v>21</v>
      </c>
      <c r="CP2395" s="995" t="s">
        <v>1008</v>
      </c>
      <c r="CQ2395" s="995" t="s">
        <v>7301</v>
      </c>
      <c r="CR2395" s="995" t="s">
        <v>7301</v>
      </c>
      <c r="CS2395" s="995" t="s">
        <v>2724</v>
      </c>
      <c r="CT2395" s="995" t="s">
        <v>2725</v>
      </c>
      <c r="CU2395" s="995" t="s">
        <v>2655</v>
      </c>
      <c r="CV2395" s="999" t="s">
        <v>2726</v>
      </c>
    </row>
    <row r="2396" spans="91:100">
      <c r="CM2396" s="996"/>
      <c r="CN2396" s="995" t="s">
        <v>7302</v>
      </c>
      <c r="CO2396" s="995" t="s">
        <v>21</v>
      </c>
      <c r="CP2396" s="995" t="s">
        <v>1008</v>
      </c>
      <c r="CQ2396" s="995" t="s">
        <v>7303</v>
      </c>
      <c r="CR2396" s="995" t="s">
        <v>7303</v>
      </c>
      <c r="CS2396" s="995" t="s">
        <v>2724</v>
      </c>
      <c r="CT2396" s="995" t="s">
        <v>2725</v>
      </c>
      <c r="CU2396" s="995" t="s">
        <v>2655</v>
      </c>
      <c r="CV2396" s="999" t="s">
        <v>2726</v>
      </c>
    </row>
    <row r="2397" spans="91:100">
      <c r="CM2397" s="996"/>
      <c r="CN2397" s="995" t="s">
        <v>7304</v>
      </c>
      <c r="CO2397" s="995" t="s">
        <v>21</v>
      </c>
      <c r="CP2397" s="995" t="s">
        <v>1008</v>
      </c>
      <c r="CQ2397" s="995" t="s">
        <v>7305</v>
      </c>
      <c r="CR2397" s="995" t="s">
        <v>7305</v>
      </c>
      <c r="CS2397" s="995" t="s">
        <v>3161</v>
      </c>
      <c r="CT2397" s="995" t="s">
        <v>3162</v>
      </c>
      <c r="CU2397" s="995" t="s">
        <v>3163</v>
      </c>
      <c r="CV2397" s="999" t="s">
        <v>6867</v>
      </c>
    </row>
    <row r="2398" spans="91:100">
      <c r="CM2398" s="996"/>
      <c r="CN2398" s="995" t="s">
        <v>7306</v>
      </c>
      <c r="CO2398" s="995" t="s">
        <v>21</v>
      </c>
      <c r="CP2398" s="995" t="s">
        <v>1014</v>
      </c>
      <c r="CQ2398" s="995" t="s">
        <v>7307</v>
      </c>
      <c r="CR2398" s="995" t="s">
        <v>7307</v>
      </c>
      <c r="CS2398" s="995" t="s">
        <v>2653</v>
      </c>
      <c r="CT2398" s="995" t="s">
        <v>7308</v>
      </c>
      <c r="CU2398" s="995" t="s">
        <v>2655</v>
      </c>
      <c r="CV2398" s="999" t="s">
        <v>2656</v>
      </c>
    </row>
    <row r="2399" spans="91:100">
      <c r="CM2399" s="996"/>
      <c r="CN2399" s="995" t="s">
        <v>7309</v>
      </c>
      <c r="CO2399" s="995" t="s">
        <v>21</v>
      </c>
      <c r="CP2399" s="995" t="s">
        <v>1014</v>
      </c>
      <c r="CQ2399" s="995" t="s">
        <v>7310</v>
      </c>
      <c r="CR2399" s="995" t="s">
        <v>7310</v>
      </c>
      <c r="CS2399" s="995" t="s">
        <v>2653</v>
      </c>
      <c r="CT2399" s="995" t="s">
        <v>7308</v>
      </c>
      <c r="CU2399" s="995" t="s">
        <v>2655</v>
      </c>
      <c r="CV2399" s="999" t="s">
        <v>2656</v>
      </c>
    </row>
    <row r="2400" spans="91:100">
      <c r="CM2400" s="996"/>
      <c r="CN2400" s="995" t="s">
        <v>7311</v>
      </c>
      <c r="CO2400" s="995" t="s">
        <v>21</v>
      </c>
      <c r="CP2400" s="995" t="s">
        <v>1014</v>
      </c>
      <c r="CQ2400" s="995" t="s">
        <v>7312</v>
      </c>
      <c r="CR2400" s="995" t="s">
        <v>7312</v>
      </c>
      <c r="CS2400" s="995" t="s">
        <v>2653</v>
      </c>
      <c r="CT2400" s="995" t="s">
        <v>7308</v>
      </c>
      <c r="CU2400" s="995" t="s">
        <v>2655</v>
      </c>
      <c r="CV2400" s="999" t="s">
        <v>2656</v>
      </c>
    </row>
    <row r="2401" spans="91:100">
      <c r="CM2401" s="996"/>
      <c r="CN2401" s="995" t="s">
        <v>7313</v>
      </c>
      <c r="CO2401" s="995" t="s">
        <v>21</v>
      </c>
      <c r="CP2401" s="995" t="s">
        <v>1014</v>
      </c>
      <c r="CQ2401" s="995" t="s">
        <v>7314</v>
      </c>
      <c r="CR2401" s="995" t="s">
        <v>7314</v>
      </c>
      <c r="CS2401" s="995" t="s">
        <v>2653</v>
      </c>
      <c r="CT2401" s="995" t="s">
        <v>7308</v>
      </c>
      <c r="CU2401" s="995" t="s">
        <v>2655</v>
      </c>
      <c r="CV2401" s="999" t="s">
        <v>2656</v>
      </c>
    </row>
    <row r="2402" spans="91:100">
      <c r="CM2402" s="996"/>
      <c r="CN2402" s="995" t="s">
        <v>7315</v>
      </c>
      <c r="CO2402" s="995" t="s">
        <v>21</v>
      </c>
      <c r="CP2402" s="995" t="s">
        <v>1014</v>
      </c>
      <c r="CQ2402" s="995" t="s">
        <v>7316</v>
      </c>
      <c r="CR2402" s="995" t="s">
        <v>7316</v>
      </c>
      <c r="CS2402" s="995" t="s">
        <v>2653</v>
      </c>
      <c r="CT2402" s="995" t="s">
        <v>7308</v>
      </c>
      <c r="CU2402" s="995" t="s">
        <v>2655</v>
      </c>
      <c r="CV2402" s="999" t="s">
        <v>2656</v>
      </c>
    </row>
    <row r="2403" spans="91:100">
      <c r="CM2403" s="996"/>
      <c r="CN2403" s="995" t="s">
        <v>7317</v>
      </c>
      <c r="CO2403" s="995" t="s">
        <v>21</v>
      </c>
      <c r="CP2403" s="995" t="s">
        <v>1014</v>
      </c>
      <c r="CQ2403" s="995" t="s">
        <v>7318</v>
      </c>
      <c r="CR2403" s="995" t="s">
        <v>7318</v>
      </c>
      <c r="CS2403" s="995" t="s">
        <v>2653</v>
      </c>
      <c r="CT2403" s="995" t="s">
        <v>7308</v>
      </c>
      <c r="CU2403" s="995" t="s">
        <v>2655</v>
      </c>
      <c r="CV2403" s="999" t="s">
        <v>2656</v>
      </c>
    </row>
    <row r="2404" spans="91:100">
      <c r="CM2404" s="996"/>
      <c r="CN2404" s="995" t="s">
        <v>7319</v>
      </c>
      <c r="CO2404" s="995" t="s">
        <v>21</v>
      </c>
      <c r="CP2404" s="995" t="s">
        <v>1014</v>
      </c>
      <c r="CQ2404" s="995" t="s">
        <v>3085</v>
      </c>
      <c r="CR2404" s="995" t="s">
        <v>2083</v>
      </c>
      <c r="CS2404" s="995" t="s">
        <v>2724</v>
      </c>
      <c r="CT2404" s="995" t="s">
        <v>3051</v>
      </c>
      <c r="CU2404" s="995" t="s">
        <v>2655</v>
      </c>
      <c r="CV2404" s="999" t="s">
        <v>2726</v>
      </c>
    </row>
    <row r="2405" spans="91:100">
      <c r="CM2405" s="996"/>
      <c r="CN2405" s="995" t="s">
        <v>7320</v>
      </c>
      <c r="CO2405" s="995" t="s">
        <v>21</v>
      </c>
      <c r="CP2405" s="995" t="s">
        <v>1014</v>
      </c>
      <c r="CQ2405" s="995" t="s">
        <v>2075</v>
      </c>
      <c r="CR2405" s="995" t="s">
        <v>2086</v>
      </c>
      <c r="CS2405" s="995" t="s">
        <v>2653</v>
      </c>
      <c r="CT2405" s="995" t="s">
        <v>7308</v>
      </c>
      <c r="CU2405" s="995" t="s">
        <v>2655</v>
      </c>
      <c r="CV2405" s="999" t="s">
        <v>2656</v>
      </c>
    </row>
    <row r="2406" spans="91:100">
      <c r="CM2406" s="996"/>
      <c r="CN2406" s="995" t="s">
        <v>7321</v>
      </c>
      <c r="CO2406" s="995" t="s">
        <v>21</v>
      </c>
      <c r="CP2406" s="995" t="s">
        <v>1014</v>
      </c>
      <c r="CQ2406" s="995" t="s">
        <v>3088</v>
      </c>
      <c r="CR2406" s="995" t="s">
        <v>2094</v>
      </c>
      <c r="CS2406" s="995" t="s">
        <v>2653</v>
      </c>
      <c r="CT2406" s="995" t="s">
        <v>7308</v>
      </c>
      <c r="CU2406" s="995" t="s">
        <v>2655</v>
      </c>
      <c r="CV2406" s="999" t="s">
        <v>2656</v>
      </c>
    </row>
    <row r="2407" spans="91:100">
      <c r="CM2407" s="996"/>
      <c r="CN2407" s="995" t="s">
        <v>7322</v>
      </c>
      <c r="CO2407" s="995" t="s">
        <v>21</v>
      </c>
      <c r="CP2407" s="995" t="s">
        <v>1014</v>
      </c>
      <c r="CQ2407" s="995" t="s">
        <v>3090</v>
      </c>
      <c r="CR2407" s="995" t="s">
        <v>3091</v>
      </c>
      <c r="CS2407" s="995" t="s">
        <v>2724</v>
      </c>
      <c r="CT2407" s="995" t="s">
        <v>3051</v>
      </c>
      <c r="CU2407" s="998" t="s">
        <v>2655</v>
      </c>
      <c r="CV2407" s="999" t="s">
        <v>2726</v>
      </c>
    </row>
    <row r="2408" spans="91:100">
      <c r="CM2408" s="996"/>
      <c r="CN2408" s="995" t="s">
        <v>7323</v>
      </c>
      <c r="CO2408" s="995" t="s">
        <v>21</v>
      </c>
      <c r="CP2408" s="995" t="s">
        <v>1014</v>
      </c>
      <c r="CQ2408" s="995" t="s">
        <v>3093</v>
      </c>
      <c r="CR2408" s="995" t="s">
        <v>2097</v>
      </c>
      <c r="CS2408" s="995" t="s">
        <v>2724</v>
      </c>
      <c r="CT2408" s="995" t="s">
        <v>3051</v>
      </c>
      <c r="CU2408" s="998" t="s">
        <v>2655</v>
      </c>
      <c r="CV2408" s="999" t="s">
        <v>2726</v>
      </c>
    </row>
    <row r="2409" spans="91:100">
      <c r="CM2409" s="996"/>
      <c r="CN2409" s="995" t="s">
        <v>7324</v>
      </c>
      <c r="CO2409" s="995" t="s">
        <v>21</v>
      </c>
      <c r="CP2409" s="995" t="s">
        <v>1014</v>
      </c>
      <c r="CQ2409" s="995" t="s">
        <v>3095</v>
      </c>
      <c r="CR2409" s="995" t="s">
        <v>2105</v>
      </c>
      <c r="CS2409" s="995" t="s">
        <v>2724</v>
      </c>
      <c r="CT2409" s="995" t="s">
        <v>3051</v>
      </c>
      <c r="CU2409" s="998" t="s">
        <v>2655</v>
      </c>
      <c r="CV2409" s="999" t="s">
        <v>2726</v>
      </c>
    </row>
    <row r="2410" spans="91:100">
      <c r="CM2410" s="996"/>
      <c r="CN2410" s="995" t="s">
        <v>7325</v>
      </c>
      <c r="CO2410" s="995" t="s">
        <v>21</v>
      </c>
      <c r="CP2410" s="995" t="s">
        <v>1014</v>
      </c>
      <c r="CQ2410" s="995" t="s">
        <v>3097</v>
      </c>
      <c r="CR2410" s="995" t="s">
        <v>2110</v>
      </c>
      <c r="CS2410" s="995" t="s">
        <v>2653</v>
      </c>
      <c r="CT2410" s="995" t="s">
        <v>7308</v>
      </c>
      <c r="CU2410" s="998" t="s">
        <v>2655</v>
      </c>
      <c r="CV2410" s="999" t="s">
        <v>2656</v>
      </c>
    </row>
    <row r="2411" spans="91:100">
      <c r="CM2411" s="996"/>
      <c r="CN2411" s="995" t="s">
        <v>7326</v>
      </c>
      <c r="CO2411" s="995" t="s">
        <v>21</v>
      </c>
      <c r="CP2411" s="995" t="s">
        <v>1014</v>
      </c>
      <c r="CQ2411" s="995" t="s">
        <v>1042</v>
      </c>
      <c r="CR2411" s="995" t="s">
        <v>1042</v>
      </c>
      <c r="CS2411" s="995" t="s">
        <v>2653</v>
      </c>
      <c r="CT2411" s="995" t="s">
        <v>7308</v>
      </c>
      <c r="CU2411" s="998" t="s">
        <v>2655</v>
      </c>
      <c r="CV2411" s="999" t="s">
        <v>2656</v>
      </c>
    </row>
    <row r="2412" spans="91:100">
      <c r="CM2412" s="996"/>
      <c r="CN2412" s="995" t="s">
        <v>7327</v>
      </c>
      <c r="CO2412" s="995" t="s">
        <v>21</v>
      </c>
      <c r="CP2412" s="995" t="s">
        <v>1014</v>
      </c>
      <c r="CQ2412" s="995" t="s">
        <v>7328</v>
      </c>
      <c r="CR2412" s="995" t="s">
        <v>7329</v>
      </c>
      <c r="CS2412" s="995" t="s">
        <v>2653</v>
      </c>
      <c r="CT2412" s="995" t="s">
        <v>7308</v>
      </c>
      <c r="CU2412" s="998" t="s">
        <v>2655</v>
      </c>
      <c r="CV2412" s="999" t="s">
        <v>2656</v>
      </c>
    </row>
    <row r="2413" spans="91:100">
      <c r="CM2413" s="996"/>
      <c r="CN2413" s="995" t="s">
        <v>7330</v>
      </c>
      <c r="CO2413" s="995" t="s">
        <v>21</v>
      </c>
      <c r="CP2413" s="995" t="s">
        <v>1014</v>
      </c>
      <c r="CQ2413" s="995" t="s">
        <v>1044</v>
      </c>
      <c r="CR2413" s="995" t="s">
        <v>1044</v>
      </c>
      <c r="CS2413" s="995" t="s">
        <v>2653</v>
      </c>
      <c r="CT2413" s="995" t="s">
        <v>7308</v>
      </c>
      <c r="CU2413" s="998" t="s">
        <v>2655</v>
      </c>
      <c r="CV2413" s="999" t="s">
        <v>2656</v>
      </c>
    </row>
    <row r="2414" spans="91:100">
      <c r="CM2414" s="996"/>
      <c r="CN2414" s="995" t="s">
        <v>7331</v>
      </c>
      <c r="CO2414" s="995" t="s">
        <v>21</v>
      </c>
      <c r="CP2414" s="995" t="s">
        <v>3118</v>
      </c>
      <c r="CQ2414" s="995" t="s">
        <v>5409</v>
      </c>
      <c r="CR2414" s="995" t="s">
        <v>5409</v>
      </c>
      <c r="CS2414" s="995" t="s">
        <v>2653</v>
      </c>
      <c r="CT2414" s="995" t="s">
        <v>5407</v>
      </c>
      <c r="CU2414" s="998" t="s">
        <v>2655</v>
      </c>
      <c r="CV2414" s="999" t="s">
        <v>2656</v>
      </c>
    </row>
    <row r="2415" spans="91:100">
      <c r="CM2415" s="996"/>
      <c r="CN2415" s="995" t="s">
        <v>7332</v>
      </c>
      <c r="CO2415" s="995" t="s">
        <v>21</v>
      </c>
      <c r="CP2415" s="995" t="s">
        <v>3118</v>
      </c>
      <c r="CQ2415" s="995" t="s">
        <v>5416</v>
      </c>
      <c r="CR2415" s="995" t="s">
        <v>5416</v>
      </c>
      <c r="CS2415" s="995" t="s">
        <v>2653</v>
      </c>
      <c r="CT2415" s="995" t="s">
        <v>5407</v>
      </c>
      <c r="CU2415" s="998" t="s">
        <v>2655</v>
      </c>
      <c r="CV2415" s="999" t="s">
        <v>2656</v>
      </c>
    </row>
    <row r="2416" spans="91:100">
      <c r="CM2416" s="996"/>
      <c r="CN2416" s="995" t="s">
        <v>7333</v>
      </c>
      <c r="CO2416" s="995" t="s">
        <v>21</v>
      </c>
      <c r="CP2416" s="995" t="s">
        <v>3118</v>
      </c>
      <c r="CQ2416" s="995" t="s">
        <v>7334</v>
      </c>
      <c r="CR2416" s="995" t="s">
        <v>7335</v>
      </c>
      <c r="CS2416" s="995" t="s">
        <v>2653</v>
      </c>
      <c r="CT2416" s="995" t="s">
        <v>5407</v>
      </c>
      <c r="CU2416" s="998" t="s">
        <v>2655</v>
      </c>
      <c r="CV2416" s="999" t="s">
        <v>2656</v>
      </c>
    </row>
    <row r="2417" spans="91:100">
      <c r="CM2417" s="996"/>
      <c r="CN2417" s="995" t="s">
        <v>7336</v>
      </c>
      <c r="CO2417" s="995" t="s">
        <v>21</v>
      </c>
      <c r="CP2417" s="995" t="s">
        <v>3118</v>
      </c>
      <c r="CQ2417" s="995" t="s">
        <v>7337</v>
      </c>
      <c r="CR2417" s="995" t="s">
        <v>7338</v>
      </c>
      <c r="CS2417" s="995" t="s">
        <v>2653</v>
      </c>
      <c r="CT2417" s="995" t="s">
        <v>5407</v>
      </c>
      <c r="CU2417" s="998" t="s">
        <v>2655</v>
      </c>
      <c r="CV2417" s="999" t="s">
        <v>2656</v>
      </c>
    </row>
    <row r="2418" spans="91:100">
      <c r="CM2418" s="996"/>
      <c r="CN2418" s="995" t="s">
        <v>7339</v>
      </c>
      <c r="CO2418" s="995" t="s">
        <v>21</v>
      </c>
      <c r="CP2418" s="995" t="s">
        <v>3118</v>
      </c>
      <c r="CQ2418" s="995" t="s">
        <v>2603</v>
      </c>
      <c r="CR2418" s="995" t="s">
        <v>2603</v>
      </c>
      <c r="CS2418" s="995" t="s">
        <v>2653</v>
      </c>
      <c r="CT2418" s="995" t="s">
        <v>5407</v>
      </c>
      <c r="CU2418" s="998" t="s">
        <v>2655</v>
      </c>
      <c r="CV2418" s="999" t="s">
        <v>2656</v>
      </c>
    </row>
  </sheetData>
  <mergeCells count="6">
    <mergeCell ref="A94:S94"/>
    <mergeCell ref="A1:S1"/>
    <mergeCell ref="A2:S2"/>
    <mergeCell ref="A3:S3"/>
    <mergeCell ref="A70:S70"/>
    <mergeCell ref="A80:S80"/>
  </mergeCells>
  <conditionalFormatting sqref="E7:R66">
    <cfRule type="expression" dxfId="35" priority="1">
      <formula>E7="X"</formula>
    </cfRule>
    <cfRule type="expression" dxfId="34" priority="2">
      <formula>E7="?"</formula>
    </cfRule>
  </conditionalFormatting>
  <hyperlinks>
    <hyperlink ref="CU2" r:id="rId1" xr:uid="{3CA7EC9B-3C52-4FA5-AA3C-672A35A46376}"/>
    <hyperlink ref="CU3" r:id="rId2" xr:uid="{86CAE9D5-EBF1-439B-AB6E-46B3BE8469CC}"/>
    <hyperlink ref="CU4" r:id="rId3" xr:uid="{E8948DA8-0B2A-4B5D-A6A5-AEF828E3B842}"/>
    <hyperlink ref="CU5" r:id="rId4" xr:uid="{235F0BFF-09E3-43F2-8DB6-C19393E3D288}"/>
    <hyperlink ref="CU6" r:id="rId5" xr:uid="{278F75B2-F628-4835-8ADF-83DBB1EF8F21}"/>
    <hyperlink ref="CU7" r:id="rId6" xr:uid="{9E5A81DF-C3E8-46E4-9FD3-332F2910E276}"/>
    <hyperlink ref="CU9" r:id="rId7" xr:uid="{56D4992E-819E-4033-8C7B-D533EA1163EE}"/>
    <hyperlink ref="CU11" r:id="rId8" xr:uid="{40461487-0073-4821-A33E-AEC14FF6DFD6}"/>
    <hyperlink ref="CU12" r:id="rId9" xr:uid="{F4DAC61B-2E77-434E-9110-8A7A6D7B5F69}"/>
    <hyperlink ref="CU13" r:id="rId10" xr:uid="{F3CD1B45-B1D8-4468-9829-E32AD31A4730}"/>
    <hyperlink ref="CU15" r:id="rId11" xr:uid="{13460156-01FE-46E2-AE2C-3D4D201D0DF8}"/>
    <hyperlink ref="CU2417" r:id="rId12" xr:uid="{F7A81333-8AE4-4F8C-98BC-DA3413BA30BB}"/>
    <hyperlink ref="CU2416" r:id="rId13" xr:uid="{9873E447-36D6-453B-B87D-F49D972DB391}"/>
    <hyperlink ref="CU2418" r:id="rId14" xr:uid="{13886C03-2776-460F-96D1-8FB6E74D963B}"/>
    <hyperlink ref="CU2415" r:id="rId15" xr:uid="{1DBA5B9C-3815-4E4F-B983-B0F6220D4481}"/>
    <hyperlink ref="CU2414" r:id="rId16" xr:uid="{56DA674C-41DF-42F6-A787-14FA9CA278E7}"/>
    <hyperlink ref="CU2413" r:id="rId17" xr:uid="{F5660CD0-73F9-49A4-B77A-002F6C734935}"/>
    <hyperlink ref="CU2412" r:id="rId18" xr:uid="{7F961A22-EA7E-47B3-8A21-4E845ECE614F}"/>
    <hyperlink ref="CU2411" r:id="rId19" xr:uid="{7002122C-E99E-42D5-8A7F-EACCCB4DF14B}"/>
    <hyperlink ref="CU2410" r:id="rId20" xr:uid="{7E505BA9-A033-4D04-B848-AC258931CC38}"/>
    <hyperlink ref="CU2409" r:id="rId21" xr:uid="{9C5C4D87-1C25-42BC-88BB-E6CDCBEA4F32}"/>
    <hyperlink ref="CU2408" r:id="rId22" xr:uid="{42D2CC5C-484C-4626-A32B-C18A9BA64F9F}"/>
    <hyperlink ref="CU2407" r:id="rId23" xr:uid="{0F7CB7B3-F048-40E5-9A48-A9D494E2EDBC}"/>
    <hyperlink ref="CU8" r:id="rId24" xr:uid="{926CCF5A-1387-4542-BFE1-2328D978B7D8}"/>
    <hyperlink ref="CU16" r:id="rId25" xr:uid="{6B739251-29C4-4AB7-9AD2-302C7A0657E2}"/>
    <hyperlink ref="CU17" r:id="rId26" xr:uid="{8BDECD6D-4B23-441E-9BE7-0ECEFC7B7ABD}"/>
    <hyperlink ref="CU18" r:id="rId27" xr:uid="{0EE0ADE3-0AF3-4C40-B631-6BE6058FB9E2}"/>
    <hyperlink ref="CU19" r:id="rId28" xr:uid="{FDB5B64E-EF64-4638-9044-12D50518BEE4}"/>
    <hyperlink ref="CU21" r:id="rId29" xr:uid="{6137BCBA-6A5C-4803-8CB8-1D1EAB5EBE7F}"/>
    <hyperlink ref="CU14" r:id="rId30" xr:uid="{1D96D08B-1240-4CC3-8FA9-B779D96C0D78}"/>
    <hyperlink ref="CU10" r:id="rId31" xr:uid="{67B2BB50-00FB-4461-8E1A-154D5A09308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73C8D-00E2-422A-A093-C92C24CD15E8}">
  <dimension ref="A1:O115"/>
  <sheetViews>
    <sheetView workbookViewId="0">
      <selection activeCell="O20" sqref="O20"/>
    </sheetView>
  </sheetViews>
  <sheetFormatPr baseColWidth="10" defaultRowHeight="15"/>
  <cols>
    <col min="1" max="12" width="11.42578125" style="1"/>
    <col min="15" max="15" width="86" customWidth="1"/>
    <col min="16" max="16384" width="11.42578125" style="1"/>
  </cols>
  <sheetData>
    <row r="1" spans="1:15">
      <c r="A1" s="44" t="str">
        <f>ADDRESS(ROW(),COLUMN(),4)</f>
        <v>A1</v>
      </c>
      <c r="B1" s="43"/>
      <c r="C1" s="43"/>
      <c r="D1" s="43"/>
      <c r="E1" s="43"/>
      <c r="F1" s="43"/>
      <c r="G1" s="43"/>
      <c r="H1" s="43"/>
      <c r="I1" s="43"/>
      <c r="J1" s="43"/>
      <c r="K1" s="43"/>
      <c r="L1" s="43"/>
      <c r="M1" s="49">
        <v>1</v>
      </c>
      <c r="N1" s="50" t="str">
        <f>SUBSTITUTE(ADDRESS(1,COLUMN(),4),"1","")</f>
        <v>N</v>
      </c>
      <c r="O1" s="51" t="str">
        <f>SUBSTITUTE(ADDRESS(1,COLUMN(),4),"1","")</f>
        <v>O</v>
      </c>
    </row>
    <row r="2" spans="1:15">
      <c r="A2" s="43"/>
      <c r="B2" s="43"/>
      <c r="C2" s="43"/>
      <c r="D2" s="43"/>
      <c r="E2" s="43"/>
      <c r="F2" s="43"/>
      <c r="G2" s="43"/>
      <c r="H2" s="43"/>
      <c r="I2" s="43"/>
      <c r="J2" s="43"/>
      <c r="K2" s="43"/>
      <c r="L2" s="43"/>
      <c r="M2" s="49">
        <v>1</v>
      </c>
      <c r="N2" s="55" t="s">
        <v>367</v>
      </c>
      <c r="O2" s="56"/>
    </row>
    <row r="3" spans="1:15" ht="15.75">
      <c r="A3" s="43"/>
      <c r="B3" s="43"/>
      <c r="C3" s="43"/>
      <c r="D3" s="43"/>
      <c r="E3" s="43"/>
      <c r="F3" s="43"/>
      <c r="G3" s="43"/>
      <c r="H3" s="43"/>
      <c r="I3" s="43"/>
      <c r="J3" s="43"/>
      <c r="K3" s="43"/>
      <c r="L3" s="43"/>
      <c r="M3" s="49">
        <v>1</v>
      </c>
      <c r="N3" s="60">
        <f>COUNTA(A1:M115) + COUNTBLANK(A1:M115)</f>
        <v>1495</v>
      </c>
      <c r="O3" s="61" t="str">
        <f>"cellules entre -cells -celdas  "&amp;" " &amp;A1&amp;" et  "&amp;M115</f>
        <v>cellules entre -cells -celdas   A1 et  M115</v>
      </c>
    </row>
    <row r="4" spans="1:15" ht="15.75">
      <c r="A4" s="43"/>
      <c r="B4" s="43"/>
      <c r="C4" s="43"/>
      <c r="D4" s="43"/>
      <c r="E4" s="43"/>
      <c r="F4" s="43"/>
      <c r="G4" s="43"/>
      <c r="H4" s="43"/>
      <c r="I4" s="43"/>
      <c r="J4" s="43"/>
      <c r="K4" s="43"/>
      <c r="L4" s="43"/>
      <c r="M4" s="49">
        <v>1</v>
      </c>
      <c r="N4" s="60">
        <f>COUNTA(A1:M115)</f>
        <v>185</v>
      </c>
      <c r="O4" s="61" t="s">
        <v>371</v>
      </c>
    </row>
    <row r="5" spans="1:15" ht="15.75">
      <c r="A5" s="43"/>
      <c r="B5" s="43"/>
      <c r="C5" s="43"/>
      <c r="D5" s="43"/>
      <c r="E5" s="43"/>
      <c r="F5" s="43"/>
      <c r="G5" s="43"/>
      <c r="H5" s="43"/>
      <c r="I5" s="43"/>
      <c r="J5" s="43"/>
      <c r="K5" s="43"/>
      <c r="L5" s="43"/>
      <c r="M5" s="49">
        <v>1</v>
      </c>
      <c r="N5" s="60">
        <f>COUNTBLANK(A1:M115)</f>
        <v>1310</v>
      </c>
      <c r="O5" s="61" t="s">
        <v>373</v>
      </c>
    </row>
    <row r="6" spans="1:15" ht="15.75">
      <c r="A6" s="43"/>
      <c r="B6" s="43"/>
      <c r="C6" s="43"/>
      <c r="D6" s="43"/>
      <c r="E6" s="43"/>
      <c r="F6" s="43"/>
      <c r="G6" s="43"/>
      <c r="H6" s="43"/>
      <c r="I6" s="43"/>
      <c r="J6" s="43"/>
      <c r="K6" s="43"/>
      <c r="L6" s="43"/>
      <c r="M6" s="49">
        <v>1</v>
      </c>
      <c r="N6" s="60">
        <f>SUM(M1:M113)+2</f>
        <v>115</v>
      </c>
      <c r="O6" s="61" t="s">
        <v>375</v>
      </c>
    </row>
    <row r="7" spans="1:15" ht="15.75">
      <c r="A7" s="43"/>
      <c r="B7" s="43"/>
      <c r="C7" s="43"/>
      <c r="D7" s="43"/>
      <c r="E7" s="43"/>
      <c r="F7" s="43"/>
      <c r="G7" s="43"/>
      <c r="H7" s="43"/>
      <c r="I7" s="43"/>
      <c r="J7" s="43"/>
      <c r="K7" s="43"/>
      <c r="L7" s="43"/>
      <c r="M7" s="49">
        <v>1</v>
      </c>
      <c r="N7" s="60" cm="1">
        <f t="array" ref="N7">SUM(A115:L115+1)</f>
        <v>24</v>
      </c>
      <c r="O7" s="61" t="s">
        <v>378</v>
      </c>
    </row>
    <row r="8" spans="1:15" ht="18.75">
      <c r="A8" s="627"/>
      <c r="B8" s="626" t="s">
        <v>977</v>
      </c>
      <c r="C8" s="43"/>
      <c r="D8" s="43"/>
      <c r="E8" s="43"/>
      <c r="F8" s="43"/>
      <c r="G8" s="43"/>
      <c r="H8" s="43"/>
      <c r="I8" s="43"/>
      <c r="J8" s="43"/>
      <c r="K8" s="43"/>
      <c r="L8" s="43"/>
      <c r="M8" s="49">
        <v>1</v>
      </c>
      <c r="N8" s="60"/>
      <c r="O8" s="61"/>
    </row>
    <row r="9" spans="1:15" ht="31.5">
      <c r="A9" s="43"/>
      <c r="B9" s="625" t="s">
        <v>976</v>
      </c>
      <c r="C9" s="43"/>
      <c r="D9" s="43"/>
      <c r="E9" s="43"/>
      <c r="F9" s="43"/>
      <c r="G9" s="43"/>
      <c r="H9" s="43"/>
      <c r="I9" s="43"/>
      <c r="J9" s="43"/>
      <c r="K9" s="43"/>
      <c r="L9" s="43"/>
      <c r="M9" s="49">
        <v>1</v>
      </c>
    </row>
    <row r="10" spans="1:15">
      <c r="A10" s="43"/>
      <c r="B10" s="43"/>
      <c r="C10" s="43"/>
      <c r="D10" s="43"/>
      <c r="E10" s="43"/>
      <c r="F10" s="43"/>
      <c r="G10" s="43"/>
      <c r="H10" s="43"/>
      <c r="I10" s="43"/>
      <c r="J10" s="43"/>
      <c r="K10" s="43"/>
      <c r="L10" s="43"/>
      <c r="M10" s="49">
        <v>1</v>
      </c>
    </row>
    <row r="11" spans="1:15" ht="23.25">
      <c r="A11" s="43"/>
      <c r="B11" s="622" t="s">
        <v>971</v>
      </c>
      <c r="C11" s="43"/>
      <c r="D11" s="43"/>
      <c r="E11" s="43"/>
      <c r="F11" s="43"/>
      <c r="G11" s="43"/>
      <c r="H11" s="43"/>
      <c r="I11" s="43"/>
      <c r="J11" s="43"/>
      <c r="K11" s="43"/>
      <c r="L11" s="43"/>
      <c r="M11" s="49">
        <v>1</v>
      </c>
    </row>
    <row r="12" spans="1:15">
      <c r="A12" s="43"/>
      <c r="B12" s="43"/>
      <c r="C12" s="43"/>
      <c r="D12" s="43"/>
      <c r="E12" s="43"/>
      <c r="F12" s="43"/>
      <c r="G12" s="43"/>
      <c r="H12" s="43"/>
      <c r="I12" s="43"/>
      <c r="J12" s="43"/>
      <c r="K12" s="43"/>
      <c r="L12" s="43"/>
      <c r="M12" s="49">
        <v>1</v>
      </c>
    </row>
    <row r="13" spans="1:15">
      <c r="A13" s="43"/>
      <c r="B13" s="43" t="s">
        <v>975</v>
      </c>
      <c r="C13" s="43"/>
      <c r="D13" s="43"/>
      <c r="E13" s="43"/>
      <c r="F13" s="43"/>
      <c r="G13" s="43"/>
      <c r="H13" s="43"/>
      <c r="I13" s="43"/>
      <c r="J13" s="43"/>
      <c r="K13" s="43"/>
      <c r="L13" s="43"/>
      <c r="M13" s="49">
        <v>1</v>
      </c>
    </row>
    <row r="14" spans="1:15">
      <c r="A14" s="43"/>
      <c r="B14" s="43"/>
      <c r="C14" s="43"/>
      <c r="D14" s="43"/>
      <c r="E14" s="43"/>
      <c r="F14" s="43"/>
      <c r="G14" s="43"/>
      <c r="H14" s="43"/>
      <c r="I14" s="43"/>
      <c r="J14" s="43"/>
      <c r="K14" s="43"/>
      <c r="L14" s="43"/>
      <c r="M14" s="49">
        <v>1</v>
      </c>
    </row>
    <row r="15" spans="1:15">
      <c r="A15" s="43"/>
      <c r="B15" s="621" t="s">
        <v>974</v>
      </c>
      <c r="C15" s="43"/>
      <c r="D15" s="43"/>
      <c r="E15" s="43"/>
      <c r="F15" s="43"/>
      <c r="G15" s="43"/>
      <c r="H15" s="43"/>
      <c r="I15" s="43"/>
      <c r="J15" s="43"/>
      <c r="K15" s="43"/>
      <c r="L15" s="43"/>
      <c r="M15" s="49">
        <v>1</v>
      </c>
    </row>
    <row r="16" spans="1:15">
      <c r="A16" s="43"/>
      <c r="B16" s="43"/>
      <c r="C16" s="43"/>
      <c r="D16" s="43"/>
      <c r="E16" s="43"/>
      <c r="F16" s="43"/>
      <c r="G16" s="43"/>
      <c r="H16" s="43"/>
      <c r="I16" s="43"/>
      <c r="J16" s="43"/>
      <c r="K16" s="43"/>
      <c r="L16" s="43"/>
      <c r="M16" s="49">
        <v>1</v>
      </c>
    </row>
    <row r="17" spans="1:13">
      <c r="A17" s="43"/>
      <c r="B17" s="1232" t="s">
        <v>973</v>
      </c>
      <c r="C17" s="1232"/>
      <c r="D17" s="1232"/>
      <c r="E17" s="1232"/>
      <c r="F17" s="1232"/>
      <c r="G17" s="1232"/>
      <c r="H17" s="1232"/>
      <c r="I17" s="1232"/>
      <c r="J17" s="1232"/>
      <c r="K17" s="1232"/>
      <c r="L17" s="43"/>
      <c r="M17" s="49">
        <v>1</v>
      </c>
    </row>
    <row r="18" spans="1:13">
      <c r="A18" s="43"/>
      <c r="B18" s="1232"/>
      <c r="C18" s="1232"/>
      <c r="D18" s="1232"/>
      <c r="E18" s="1232"/>
      <c r="F18" s="1232"/>
      <c r="G18" s="1232"/>
      <c r="H18" s="1232"/>
      <c r="I18" s="1232"/>
      <c r="J18" s="1232"/>
      <c r="K18" s="1232"/>
      <c r="L18" s="43"/>
      <c r="M18" s="49">
        <v>1</v>
      </c>
    </row>
    <row r="19" spans="1:13">
      <c r="A19" s="43"/>
      <c r="B19" s="1232"/>
      <c r="C19" s="1232"/>
      <c r="D19" s="1232"/>
      <c r="E19" s="1232"/>
      <c r="F19" s="1232"/>
      <c r="G19" s="1232"/>
      <c r="H19" s="1232"/>
      <c r="I19" s="1232"/>
      <c r="J19" s="1232"/>
      <c r="K19" s="1232"/>
      <c r="L19" s="43"/>
      <c r="M19" s="49">
        <v>1</v>
      </c>
    </row>
    <row r="20" spans="1:13">
      <c r="A20" s="43"/>
      <c r="B20" s="43"/>
      <c r="C20" s="43"/>
      <c r="D20" s="43"/>
      <c r="E20" s="43"/>
      <c r="F20" s="43"/>
      <c r="G20" s="43"/>
      <c r="H20" s="43"/>
      <c r="I20" s="43"/>
      <c r="J20" s="43"/>
      <c r="K20" s="43"/>
      <c r="L20" s="43"/>
      <c r="M20" s="49">
        <v>1</v>
      </c>
    </row>
    <row r="21" spans="1:13">
      <c r="A21" s="43"/>
      <c r="B21" s="1231" t="s">
        <v>972</v>
      </c>
      <c r="C21" s="1231"/>
      <c r="D21" s="1231"/>
      <c r="E21" s="1231"/>
      <c r="F21" s="1231"/>
      <c r="G21" s="1231"/>
      <c r="H21" s="1231"/>
      <c r="I21" s="1231"/>
      <c r="J21" s="1231"/>
      <c r="K21" s="1231"/>
      <c r="L21" s="43"/>
      <c r="M21" s="49">
        <v>1</v>
      </c>
    </row>
    <row r="22" spans="1:13">
      <c r="A22" s="43"/>
      <c r="B22" s="1231"/>
      <c r="C22" s="1231"/>
      <c r="D22" s="1231"/>
      <c r="E22" s="1231"/>
      <c r="F22" s="1231"/>
      <c r="G22" s="1231"/>
      <c r="H22" s="1231"/>
      <c r="I22" s="1231"/>
      <c r="J22" s="1231"/>
      <c r="K22" s="1231"/>
      <c r="L22" s="43"/>
      <c r="M22" s="49">
        <v>1</v>
      </c>
    </row>
    <row r="23" spans="1:13">
      <c r="A23" s="43"/>
      <c r="B23" s="1231"/>
      <c r="C23" s="1231"/>
      <c r="D23" s="1231"/>
      <c r="E23" s="1231"/>
      <c r="F23" s="1231"/>
      <c r="G23" s="1231"/>
      <c r="H23" s="1231"/>
      <c r="I23" s="1231"/>
      <c r="J23" s="1231"/>
      <c r="K23" s="1231"/>
      <c r="L23" s="43"/>
      <c r="M23" s="49">
        <v>1</v>
      </c>
    </row>
    <row r="24" spans="1:13">
      <c r="A24" s="43"/>
      <c r="B24" s="1231"/>
      <c r="C24" s="1231"/>
      <c r="D24" s="1231"/>
      <c r="E24" s="1231"/>
      <c r="F24" s="1231"/>
      <c r="G24" s="1231"/>
      <c r="H24" s="1231"/>
      <c r="I24" s="1231"/>
      <c r="J24" s="1231"/>
      <c r="K24" s="1231"/>
      <c r="L24" s="43"/>
      <c r="M24" s="49">
        <v>1</v>
      </c>
    </row>
    <row r="25" spans="1:13">
      <c r="A25" s="43"/>
      <c r="B25" s="1231"/>
      <c r="C25" s="1231"/>
      <c r="D25" s="1231"/>
      <c r="E25" s="1231"/>
      <c r="F25" s="1231"/>
      <c r="G25" s="1231"/>
      <c r="H25" s="1231"/>
      <c r="I25" s="1231"/>
      <c r="J25" s="1231"/>
      <c r="K25" s="1231"/>
      <c r="L25" s="43"/>
      <c r="M25" s="49">
        <v>1</v>
      </c>
    </row>
    <row r="26" spans="1:13">
      <c r="A26" s="43"/>
      <c r="B26" s="43"/>
      <c r="C26" s="43"/>
      <c r="D26" s="43"/>
      <c r="E26" s="43"/>
      <c r="F26" s="43"/>
      <c r="G26" s="43"/>
      <c r="H26" s="43"/>
      <c r="I26" s="43"/>
      <c r="J26" s="43"/>
      <c r="K26" s="43"/>
      <c r="L26" s="43"/>
      <c r="M26" s="49">
        <v>1</v>
      </c>
    </row>
    <row r="27" spans="1:13" ht="18">
      <c r="A27" s="43"/>
      <c r="B27" s="624" t="s">
        <v>971</v>
      </c>
      <c r="C27" s="43"/>
      <c r="D27" s="43"/>
      <c r="E27" s="43"/>
      <c r="F27" s="43"/>
      <c r="G27" s="43"/>
      <c r="H27" s="43"/>
      <c r="I27" s="43"/>
      <c r="J27" s="43"/>
      <c r="K27" s="43"/>
      <c r="L27" s="43"/>
      <c r="M27" s="49">
        <v>1</v>
      </c>
    </row>
    <row r="28" spans="1:13">
      <c r="A28" s="43"/>
      <c r="B28" s="43"/>
      <c r="C28" s="43"/>
      <c r="D28" s="43"/>
      <c r="E28" s="43"/>
      <c r="F28" s="43"/>
      <c r="G28" s="43"/>
      <c r="H28" s="43"/>
      <c r="I28" s="43"/>
      <c r="J28" s="43"/>
      <c r="K28" s="43"/>
      <c r="L28" s="43"/>
      <c r="M28" s="49">
        <v>1</v>
      </c>
    </row>
    <row r="29" spans="1:13">
      <c r="A29" s="43"/>
      <c r="B29" s="43" t="s">
        <v>970</v>
      </c>
      <c r="C29" s="43"/>
      <c r="D29" s="43"/>
      <c r="E29" s="43"/>
      <c r="F29" s="43"/>
      <c r="G29" s="43"/>
      <c r="H29" s="43"/>
      <c r="I29" s="43"/>
      <c r="J29" s="43"/>
      <c r="K29" s="43"/>
      <c r="L29" s="43"/>
      <c r="M29" s="49">
        <v>1</v>
      </c>
    </row>
    <row r="30" spans="1:13">
      <c r="A30" s="43"/>
      <c r="B30" s="140"/>
      <c r="C30" s="43"/>
      <c r="D30" s="43"/>
      <c r="E30" s="43"/>
      <c r="F30" s="43"/>
      <c r="G30" s="43"/>
      <c r="H30" s="43"/>
      <c r="I30" s="43"/>
      <c r="J30" s="43"/>
      <c r="K30" s="43"/>
      <c r="L30" s="43"/>
      <c r="M30" s="49">
        <v>1</v>
      </c>
    </row>
    <row r="31" spans="1:13">
      <c r="A31" s="43"/>
      <c r="B31" s="140" t="s">
        <v>969</v>
      </c>
      <c r="C31" s="43"/>
      <c r="D31" s="43"/>
      <c r="E31" s="43"/>
      <c r="F31" s="43"/>
      <c r="G31" s="43"/>
      <c r="H31" s="43"/>
      <c r="I31" s="43"/>
      <c r="J31" s="43"/>
      <c r="K31" s="43"/>
      <c r="L31" s="43"/>
      <c r="M31" s="49">
        <v>1</v>
      </c>
    </row>
    <row r="32" spans="1:13">
      <c r="A32" s="43"/>
      <c r="B32" s="140" t="s">
        <v>968</v>
      </c>
      <c r="C32" s="43"/>
      <c r="D32" s="43"/>
      <c r="E32" s="43"/>
      <c r="F32" s="43"/>
      <c r="G32" s="43"/>
      <c r="H32" s="43"/>
      <c r="I32" s="43"/>
      <c r="J32" s="43"/>
      <c r="K32" s="43"/>
      <c r="L32" s="43"/>
      <c r="M32" s="49">
        <v>1</v>
      </c>
    </row>
    <row r="33" spans="1:13">
      <c r="A33" s="43"/>
      <c r="B33" s="140" t="s">
        <v>967</v>
      </c>
      <c r="C33" s="43"/>
      <c r="D33" s="43"/>
      <c r="E33" s="43"/>
      <c r="F33" s="43"/>
      <c r="G33" s="43"/>
      <c r="H33" s="43"/>
      <c r="I33" s="43"/>
      <c r="J33" s="43"/>
      <c r="K33" s="43"/>
      <c r="L33" s="43"/>
      <c r="M33" s="49">
        <v>1</v>
      </c>
    </row>
    <row r="34" spans="1:13">
      <c r="A34" s="43"/>
      <c r="B34" s="140" t="s">
        <v>966</v>
      </c>
      <c r="C34" s="43"/>
      <c r="D34" s="43"/>
      <c r="E34" s="43"/>
      <c r="F34" s="43"/>
      <c r="G34" s="43"/>
      <c r="H34" s="43"/>
      <c r="I34" s="43"/>
      <c r="J34" s="43"/>
      <c r="K34" s="43"/>
      <c r="L34" s="43"/>
      <c r="M34" s="49">
        <v>1</v>
      </c>
    </row>
    <row r="35" spans="1:13">
      <c r="A35" s="43"/>
      <c r="B35" s="140" t="s">
        <v>965</v>
      </c>
      <c r="C35" s="43"/>
      <c r="D35" s="43"/>
      <c r="E35" s="43"/>
      <c r="F35" s="43"/>
      <c r="G35" s="43"/>
      <c r="H35" s="43"/>
      <c r="I35" s="43"/>
      <c r="J35" s="43"/>
      <c r="K35" s="43"/>
      <c r="L35" s="43"/>
      <c r="M35" s="49">
        <v>1</v>
      </c>
    </row>
    <row r="36" spans="1:13">
      <c r="A36" s="43"/>
      <c r="B36" s="140" t="s">
        <v>964</v>
      </c>
      <c r="C36" s="43"/>
      <c r="D36" s="43"/>
      <c r="E36" s="43"/>
      <c r="F36" s="43"/>
      <c r="G36" s="43"/>
      <c r="H36" s="43"/>
      <c r="I36" s="43"/>
      <c r="J36" s="43"/>
      <c r="K36" s="43"/>
      <c r="L36" s="43"/>
      <c r="M36" s="49">
        <v>1</v>
      </c>
    </row>
    <row r="37" spans="1:13">
      <c r="A37" s="43"/>
      <c r="B37" s="43"/>
      <c r="C37" s="43"/>
      <c r="D37" s="43"/>
      <c r="E37" s="43"/>
      <c r="F37" s="43"/>
      <c r="G37" s="43"/>
      <c r="H37" s="43"/>
      <c r="I37" s="43"/>
      <c r="J37" s="43"/>
      <c r="K37" s="43"/>
      <c r="L37" s="43"/>
      <c r="M37" s="49">
        <v>1</v>
      </c>
    </row>
    <row r="38" spans="1:13">
      <c r="A38" s="43"/>
      <c r="B38" s="1231" t="s">
        <v>963</v>
      </c>
      <c r="C38" s="1231"/>
      <c r="D38" s="1231"/>
      <c r="E38" s="1231"/>
      <c r="F38" s="1231"/>
      <c r="G38" s="1231"/>
      <c r="H38" s="1231"/>
      <c r="I38" s="1231"/>
      <c r="J38" s="1231"/>
      <c r="K38" s="1231"/>
      <c r="L38" s="43"/>
      <c r="M38" s="49">
        <v>1</v>
      </c>
    </row>
    <row r="39" spans="1:13">
      <c r="A39" s="43"/>
      <c r="B39" s="1231"/>
      <c r="C39" s="1231"/>
      <c r="D39" s="1231"/>
      <c r="E39" s="1231"/>
      <c r="F39" s="1231"/>
      <c r="G39" s="1231"/>
      <c r="H39" s="1231"/>
      <c r="I39" s="1231"/>
      <c r="J39" s="1231"/>
      <c r="K39" s="1231"/>
      <c r="L39" s="43"/>
      <c r="M39" s="49">
        <v>1</v>
      </c>
    </row>
    <row r="40" spans="1:13">
      <c r="A40" s="43"/>
      <c r="B40" s="140"/>
      <c r="C40" s="43"/>
      <c r="D40" s="43"/>
      <c r="E40" s="43"/>
      <c r="F40" s="43"/>
      <c r="G40" s="43"/>
      <c r="H40" s="43"/>
      <c r="I40" s="43"/>
      <c r="J40" s="43"/>
      <c r="K40" s="43"/>
      <c r="L40" s="43"/>
      <c r="M40" s="49">
        <v>1</v>
      </c>
    </row>
    <row r="41" spans="1:13">
      <c r="A41" s="43"/>
      <c r="B41" s="183" t="s">
        <v>962</v>
      </c>
      <c r="C41" s="43"/>
      <c r="D41" s="43"/>
      <c r="E41" s="43"/>
      <c r="F41" s="43"/>
      <c r="G41" s="43"/>
      <c r="H41" s="43"/>
      <c r="I41" s="43"/>
      <c r="J41" s="43"/>
      <c r="K41" s="43"/>
      <c r="L41" s="43"/>
      <c r="M41" s="49">
        <v>1</v>
      </c>
    </row>
    <row r="42" spans="1:13">
      <c r="A42" s="43"/>
      <c r="B42" s="183" t="s">
        <v>961</v>
      </c>
      <c r="C42" s="43"/>
      <c r="D42" s="43"/>
      <c r="E42" s="43"/>
      <c r="F42" s="43"/>
      <c r="G42" s="43"/>
      <c r="H42" s="43"/>
      <c r="I42" s="43"/>
      <c r="J42" s="43"/>
      <c r="K42" s="43"/>
      <c r="L42" s="43"/>
      <c r="M42" s="49">
        <v>1</v>
      </c>
    </row>
    <row r="43" spans="1:13">
      <c r="A43" s="43"/>
      <c r="B43" s="183" t="s">
        <v>960</v>
      </c>
      <c r="C43" s="43"/>
      <c r="D43" s="43"/>
      <c r="E43" s="43"/>
      <c r="F43" s="43"/>
      <c r="G43" s="43"/>
      <c r="H43" s="43"/>
      <c r="I43" s="43"/>
      <c r="J43" s="43"/>
      <c r="K43" s="43"/>
      <c r="L43" s="43"/>
      <c r="M43" s="49">
        <v>1</v>
      </c>
    </row>
    <row r="44" spans="1:13">
      <c r="A44" s="43"/>
      <c r="B44" s="183" t="s">
        <v>959</v>
      </c>
      <c r="C44" s="43"/>
      <c r="D44" s="43"/>
      <c r="E44" s="43"/>
      <c r="F44" s="43"/>
      <c r="G44" s="43"/>
      <c r="H44" s="43"/>
      <c r="I44" s="43"/>
      <c r="J44" s="43"/>
      <c r="K44" s="43"/>
      <c r="L44" s="43"/>
      <c r="M44" s="49">
        <v>1</v>
      </c>
    </row>
    <row r="45" spans="1:13">
      <c r="A45" s="43"/>
      <c r="B45" s="183" t="s">
        <v>958</v>
      </c>
      <c r="C45" s="43"/>
      <c r="D45" s="43"/>
      <c r="E45" s="43"/>
      <c r="F45" s="43"/>
      <c r="G45" s="43"/>
      <c r="H45" s="43"/>
      <c r="I45" s="43"/>
      <c r="J45" s="43"/>
      <c r="K45" s="43"/>
      <c r="L45" s="43"/>
      <c r="M45" s="49">
        <v>1</v>
      </c>
    </row>
    <row r="46" spans="1:13">
      <c r="A46" s="43"/>
      <c r="B46" s="183" t="s">
        <v>957</v>
      </c>
      <c r="C46" s="43"/>
      <c r="D46" s="43"/>
      <c r="E46" s="43"/>
      <c r="F46" s="43"/>
      <c r="G46" s="43"/>
      <c r="H46" s="43"/>
      <c r="I46" s="43"/>
      <c r="J46" s="43"/>
      <c r="K46" s="43"/>
      <c r="L46" s="43"/>
      <c r="M46" s="49">
        <v>1</v>
      </c>
    </row>
    <row r="47" spans="1:13">
      <c r="A47" s="43"/>
      <c r="B47" s="183" t="s">
        <v>956</v>
      </c>
      <c r="C47" s="43"/>
      <c r="D47" s="43"/>
      <c r="E47" s="43"/>
      <c r="F47" s="43"/>
      <c r="G47" s="43"/>
      <c r="H47" s="43"/>
      <c r="I47" s="43"/>
      <c r="J47" s="43"/>
      <c r="K47" s="43"/>
      <c r="L47" s="43"/>
      <c r="M47" s="49">
        <v>1</v>
      </c>
    </row>
    <row r="48" spans="1:13">
      <c r="A48" s="43"/>
      <c r="B48" s="43"/>
      <c r="C48" s="43"/>
      <c r="D48" s="43"/>
      <c r="E48" s="43"/>
      <c r="F48" s="43"/>
      <c r="G48" s="43"/>
      <c r="H48" s="43"/>
      <c r="I48" s="43"/>
      <c r="J48" s="43"/>
      <c r="K48" s="43"/>
      <c r="L48" s="43"/>
      <c r="M48" s="49">
        <v>1</v>
      </c>
    </row>
    <row r="49" spans="1:13">
      <c r="A49" s="43"/>
      <c r="B49" s="43" t="s">
        <v>955</v>
      </c>
      <c r="C49" s="43"/>
      <c r="D49" s="43"/>
      <c r="E49" s="43"/>
      <c r="F49" s="43"/>
      <c r="G49" s="43"/>
      <c r="H49" s="43"/>
      <c r="I49" s="43"/>
      <c r="J49" s="43"/>
      <c r="K49" s="43"/>
      <c r="L49" s="43"/>
      <c r="M49" s="49">
        <v>1</v>
      </c>
    </row>
    <row r="50" spans="1:13">
      <c r="A50" s="43"/>
      <c r="B50" s="43" t="s">
        <v>954</v>
      </c>
      <c r="C50" s="43"/>
      <c r="D50" s="43"/>
      <c r="E50" s="43"/>
      <c r="F50" s="43"/>
      <c r="G50" s="43"/>
      <c r="H50" s="43"/>
      <c r="I50" s="43"/>
      <c r="J50" s="43"/>
      <c r="K50" s="43"/>
      <c r="L50" s="43"/>
      <c r="M50" s="49">
        <v>1</v>
      </c>
    </row>
    <row r="51" spans="1:13">
      <c r="A51" s="43"/>
      <c r="B51" s="43"/>
      <c r="C51" s="43"/>
      <c r="D51" s="43"/>
      <c r="E51" s="43"/>
      <c r="F51" s="43"/>
      <c r="G51" s="43"/>
      <c r="H51" s="43"/>
      <c r="I51" s="43"/>
      <c r="J51" s="43"/>
      <c r="K51" s="43"/>
      <c r="L51" s="43"/>
      <c r="M51" s="49">
        <v>1</v>
      </c>
    </row>
    <row r="52" spans="1:13" ht="18">
      <c r="A52" s="43"/>
      <c r="B52" s="624" t="s">
        <v>953</v>
      </c>
      <c r="C52" s="43"/>
      <c r="D52" s="43"/>
      <c r="E52" s="43"/>
      <c r="F52" s="43"/>
      <c r="G52" s="43"/>
      <c r="H52" s="43"/>
      <c r="I52" s="43"/>
      <c r="J52" s="43"/>
      <c r="K52" s="43"/>
      <c r="L52" s="43"/>
      <c r="M52" s="49">
        <v>1</v>
      </c>
    </row>
    <row r="53" spans="1:13">
      <c r="A53" s="43"/>
      <c r="B53" s="43"/>
      <c r="C53" s="43"/>
      <c r="D53" s="43"/>
      <c r="E53" s="43"/>
      <c r="F53" s="43"/>
      <c r="G53" s="43"/>
      <c r="H53" s="43"/>
      <c r="I53" s="43"/>
      <c r="J53" s="43"/>
      <c r="K53" s="43"/>
      <c r="L53" s="43"/>
      <c r="M53" s="49">
        <v>1</v>
      </c>
    </row>
    <row r="54" spans="1:13">
      <c r="A54" s="43"/>
      <c r="B54" s="43" t="s">
        <v>952</v>
      </c>
      <c r="C54" s="43"/>
      <c r="D54" s="43"/>
      <c r="E54" s="43"/>
      <c r="F54" s="43"/>
      <c r="G54" s="43"/>
      <c r="H54" s="43"/>
      <c r="I54" s="43"/>
      <c r="J54" s="43"/>
      <c r="K54" s="43"/>
      <c r="L54" s="43"/>
      <c r="M54" s="49">
        <v>1</v>
      </c>
    </row>
    <row r="55" spans="1:13">
      <c r="A55" s="43"/>
      <c r="B55" s="140" t="s">
        <v>951</v>
      </c>
      <c r="C55" s="43"/>
      <c r="D55" s="43"/>
      <c r="E55" s="43"/>
      <c r="F55" s="43"/>
      <c r="G55" s="43"/>
      <c r="H55" s="43"/>
      <c r="I55" s="43"/>
      <c r="J55" s="43"/>
      <c r="K55" s="43"/>
      <c r="L55" s="43"/>
      <c r="M55" s="49">
        <v>1</v>
      </c>
    </row>
    <row r="56" spans="1:13">
      <c r="A56" s="43"/>
      <c r="B56" s="140"/>
      <c r="C56" s="43"/>
      <c r="D56" s="43"/>
      <c r="E56" s="43"/>
      <c r="F56" s="43"/>
      <c r="G56" s="43"/>
      <c r="H56" s="43"/>
      <c r="I56" s="43"/>
      <c r="J56" s="43"/>
      <c r="K56" s="43"/>
      <c r="L56" s="43"/>
      <c r="M56" s="49">
        <v>1</v>
      </c>
    </row>
    <row r="57" spans="1:13">
      <c r="A57" s="43"/>
      <c r="B57" s="140" t="s">
        <v>950</v>
      </c>
      <c r="C57" s="43"/>
      <c r="D57" s="43"/>
      <c r="E57" s="43"/>
      <c r="F57" s="43"/>
      <c r="G57" s="43"/>
      <c r="H57" s="43"/>
      <c r="I57" s="43"/>
      <c r="J57" s="43"/>
      <c r="K57" s="43"/>
      <c r="L57" s="43"/>
      <c r="M57" s="49">
        <v>1</v>
      </c>
    </row>
    <row r="58" spans="1:13">
      <c r="A58" s="43"/>
      <c r="B58" s="140" t="s">
        <v>949</v>
      </c>
      <c r="C58" s="43"/>
      <c r="D58" s="43"/>
      <c r="E58" s="43"/>
      <c r="F58" s="43"/>
      <c r="G58" s="43"/>
      <c r="H58" s="43"/>
      <c r="I58" s="43"/>
      <c r="J58" s="43"/>
      <c r="K58" s="43"/>
      <c r="L58" s="43"/>
      <c r="M58" s="49">
        <v>1</v>
      </c>
    </row>
    <row r="59" spans="1:13">
      <c r="A59" s="43"/>
      <c r="B59" s="140" t="s">
        <v>948</v>
      </c>
      <c r="C59" s="43"/>
      <c r="D59" s="43"/>
      <c r="E59" s="43"/>
      <c r="F59" s="43"/>
      <c r="G59" s="43"/>
      <c r="H59" s="43"/>
      <c r="I59" s="43"/>
      <c r="J59" s="43"/>
      <c r="K59" s="43"/>
      <c r="L59" s="43"/>
      <c r="M59" s="49">
        <v>1</v>
      </c>
    </row>
    <row r="60" spans="1:13">
      <c r="A60" s="43"/>
      <c r="B60" s="43"/>
      <c r="C60" s="43"/>
      <c r="D60" s="43"/>
      <c r="E60" s="43"/>
      <c r="F60" s="43"/>
      <c r="G60" s="43"/>
      <c r="H60" s="43"/>
      <c r="I60" s="43"/>
      <c r="J60" s="43"/>
      <c r="K60" s="43"/>
      <c r="L60" s="43"/>
      <c r="M60" s="49">
        <v>1</v>
      </c>
    </row>
    <row r="61" spans="1:13">
      <c r="A61" s="43"/>
      <c r="B61" s="184" t="s">
        <v>947</v>
      </c>
      <c r="C61" s="43"/>
      <c r="D61" s="43"/>
      <c r="E61" s="43"/>
      <c r="F61" s="43"/>
      <c r="G61" s="43"/>
      <c r="H61" s="43"/>
      <c r="I61" s="43"/>
      <c r="J61" s="43"/>
      <c r="K61" s="43"/>
      <c r="L61" s="43"/>
      <c r="M61" s="49">
        <v>1</v>
      </c>
    </row>
    <row r="62" spans="1:13">
      <c r="A62" s="43"/>
      <c r="B62" s="43" t="s">
        <v>946</v>
      </c>
      <c r="C62" s="43"/>
      <c r="D62" s="43"/>
      <c r="E62" s="43"/>
      <c r="F62" s="43"/>
      <c r="G62" s="43"/>
      <c r="H62" s="43"/>
      <c r="I62" s="43"/>
      <c r="J62" s="43"/>
      <c r="K62" s="43"/>
      <c r="L62" s="43"/>
      <c r="M62" s="49">
        <v>1</v>
      </c>
    </row>
    <row r="63" spans="1:13">
      <c r="A63" s="43"/>
      <c r="B63" s="43"/>
      <c r="C63" s="43"/>
      <c r="D63" s="43"/>
      <c r="E63" s="43"/>
      <c r="F63" s="43"/>
      <c r="G63" s="43"/>
      <c r="H63" s="43"/>
      <c r="I63" s="43"/>
      <c r="J63" s="43"/>
      <c r="K63" s="43"/>
      <c r="L63" s="43"/>
      <c r="M63" s="49">
        <v>1</v>
      </c>
    </row>
    <row r="64" spans="1:13">
      <c r="A64" s="43"/>
      <c r="B64" s="43" t="s">
        <v>945</v>
      </c>
      <c r="C64" s="43"/>
      <c r="D64" s="43"/>
      <c r="E64" s="43"/>
      <c r="F64" s="43"/>
      <c r="G64" s="43"/>
      <c r="H64" s="43"/>
      <c r="I64" s="43"/>
      <c r="J64" s="43"/>
      <c r="K64" s="43"/>
      <c r="L64" s="43"/>
      <c r="M64" s="49">
        <v>1</v>
      </c>
    </row>
    <row r="65" spans="1:13">
      <c r="A65" s="43"/>
      <c r="B65" s="43"/>
      <c r="C65" s="43"/>
      <c r="D65" s="43"/>
      <c r="E65" s="43"/>
      <c r="F65" s="43"/>
      <c r="G65" s="43"/>
      <c r="H65" s="43"/>
      <c r="I65" s="43"/>
      <c r="J65" s="43"/>
      <c r="K65" s="43"/>
      <c r="L65" s="43"/>
      <c r="M65" s="49">
        <v>1</v>
      </c>
    </row>
    <row r="66" spans="1:13" ht="18">
      <c r="A66" s="43"/>
      <c r="B66" s="624" t="s">
        <v>944</v>
      </c>
      <c r="C66" s="43"/>
      <c r="D66" s="43"/>
      <c r="E66" s="43"/>
      <c r="F66" s="43"/>
      <c r="G66" s="43"/>
      <c r="H66" s="43"/>
      <c r="I66" s="43"/>
      <c r="J66" s="43"/>
      <c r="K66" s="43"/>
      <c r="L66" s="43"/>
      <c r="M66" s="49">
        <v>1</v>
      </c>
    </row>
    <row r="67" spans="1:13">
      <c r="A67" s="43"/>
      <c r="B67" s="43"/>
      <c r="C67" s="43"/>
      <c r="D67" s="43"/>
      <c r="E67" s="43"/>
      <c r="F67" s="43"/>
      <c r="G67" s="43"/>
      <c r="H67" s="43"/>
      <c r="I67" s="43"/>
      <c r="J67" s="43"/>
      <c r="K67" s="43"/>
      <c r="L67" s="43"/>
      <c r="M67" s="49">
        <v>1</v>
      </c>
    </row>
    <row r="68" spans="1:13">
      <c r="A68" s="43"/>
      <c r="B68" s="43"/>
      <c r="C68" s="43"/>
      <c r="D68" s="43"/>
      <c r="E68" s="43"/>
      <c r="F68" s="43"/>
      <c r="G68" s="43"/>
      <c r="H68" s="43"/>
      <c r="I68" s="43"/>
      <c r="J68" s="43"/>
      <c r="K68" s="43"/>
      <c r="L68" s="43"/>
      <c r="M68" s="49">
        <v>1</v>
      </c>
    </row>
    <row r="69" spans="1:13">
      <c r="A69" s="43"/>
      <c r="B69" s="43"/>
      <c r="C69" s="43"/>
      <c r="D69" s="43"/>
      <c r="E69" s="43"/>
      <c r="F69" s="43"/>
      <c r="G69" s="43"/>
      <c r="H69" s="43"/>
      <c r="I69" s="43"/>
      <c r="J69" s="43"/>
      <c r="K69" s="43"/>
      <c r="L69" s="43"/>
      <c r="M69" s="49">
        <v>1</v>
      </c>
    </row>
    <row r="70" spans="1:13">
      <c r="A70" s="43"/>
      <c r="B70" s="43"/>
      <c r="C70" s="43"/>
      <c r="D70" s="43"/>
      <c r="E70" s="43"/>
      <c r="F70" s="43"/>
      <c r="G70" s="43"/>
      <c r="H70" s="43"/>
      <c r="I70" s="43"/>
      <c r="J70" s="43"/>
      <c r="K70" s="43"/>
      <c r="L70" s="43"/>
      <c r="M70" s="49">
        <v>1</v>
      </c>
    </row>
    <row r="71" spans="1:13">
      <c r="A71" s="43"/>
      <c r="B71" s="43"/>
      <c r="C71" s="43"/>
      <c r="D71" s="43"/>
      <c r="E71" s="43"/>
      <c r="F71" s="43"/>
      <c r="G71" s="43"/>
      <c r="H71" s="43"/>
      <c r="I71" s="43"/>
      <c r="J71" s="43"/>
      <c r="K71" s="43"/>
      <c r="L71" s="43"/>
      <c r="M71" s="49">
        <v>1</v>
      </c>
    </row>
    <row r="72" spans="1:13">
      <c r="A72" s="43"/>
      <c r="B72" s="43"/>
      <c r="C72" s="43"/>
      <c r="D72" s="43"/>
      <c r="E72" s="43"/>
      <c r="F72" s="43"/>
      <c r="G72" s="43"/>
      <c r="H72" s="43"/>
      <c r="I72" s="43"/>
      <c r="J72" s="43"/>
      <c r="K72" s="43"/>
      <c r="L72" s="43"/>
      <c r="M72" s="49">
        <v>1</v>
      </c>
    </row>
    <row r="73" spans="1:13">
      <c r="A73" s="43"/>
      <c r="B73" s="43"/>
      <c r="C73" s="43"/>
      <c r="D73" s="43"/>
      <c r="E73" s="43"/>
      <c r="F73" s="43"/>
      <c r="G73" s="43"/>
      <c r="H73" s="43"/>
      <c r="I73" s="43"/>
      <c r="J73" s="43"/>
      <c r="K73" s="43"/>
      <c r="L73" s="43"/>
      <c r="M73" s="49">
        <v>1</v>
      </c>
    </row>
    <row r="74" spans="1:13">
      <c r="A74" s="43"/>
      <c r="B74" s="1232" t="s">
        <v>943</v>
      </c>
      <c r="C74" s="1232"/>
      <c r="D74" s="1232"/>
      <c r="E74" s="1232"/>
      <c r="F74" s="1232"/>
      <c r="G74" s="1232"/>
      <c r="H74" s="1232"/>
      <c r="I74" s="1232"/>
      <c r="J74" s="1232"/>
      <c r="K74" s="1232"/>
      <c r="L74" s="43"/>
      <c r="M74" s="49">
        <v>1</v>
      </c>
    </row>
    <row r="75" spans="1:13">
      <c r="A75" s="43"/>
      <c r="B75" s="1232"/>
      <c r="C75" s="1232"/>
      <c r="D75" s="1232"/>
      <c r="E75" s="1232"/>
      <c r="F75" s="1232"/>
      <c r="G75" s="1232"/>
      <c r="H75" s="1232"/>
      <c r="I75" s="1232"/>
      <c r="J75" s="1232"/>
      <c r="K75" s="1232"/>
      <c r="L75" s="43"/>
      <c r="M75" s="49">
        <v>1</v>
      </c>
    </row>
    <row r="76" spans="1:13">
      <c r="A76" s="43"/>
      <c r="B76" s="1232"/>
      <c r="C76" s="1232"/>
      <c r="D76" s="1232"/>
      <c r="E76" s="1232"/>
      <c r="F76" s="1232"/>
      <c r="G76" s="1232"/>
      <c r="H76" s="1232"/>
      <c r="I76" s="1232"/>
      <c r="J76" s="1232"/>
      <c r="K76" s="1232"/>
      <c r="L76" s="43"/>
      <c r="M76" s="49">
        <v>1</v>
      </c>
    </row>
    <row r="77" spans="1:13">
      <c r="A77" s="43"/>
      <c r="B77" s="1232"/>
      <c r="C77" s="1232"/>
      <c r="D77" s="1232"/>
      <c r="E77" s="1232"/>
      <c r="F77" s="1232"/>
      <c r="G77" s="1232"/>
      <c r="H77" s="1232"/>
      <c r="I77" s="1232"/>
      <c r="J77" s="1232"/>
      <c r="K77" s="1232"/>
      <c r="L77" s="43"/>
      <c r="M77" s="49">
        <v>1</v>
      </c>
    </row>
    <row r="78" spans="1:13">
      <c r="A78" s="43"/>
      <c r="B78" s="140"/>
      <c r="C78" s="43"/>
      <c r="D78" s="43"/>
      <c r="E78" s="43"/>
      <c r="F78" s="43"/>
      <c r="G78" s="43"/>
      <c r="H78" s="43"/>
      <c r="I78" s="43"/>
      <c r="J78" s="43"/>
      <c r="K78" s="43"/>
      <c r="L78" s="43"/>
      <c r="M78" s="49">
        <v>1</v>
      </c>
    </row>
    <row r="79" spans="1:13">
      <c r="A79" s="43"/>
      <c r="B79" s="140" t="s">
        <v>942</v>
      </c>
      <c r="C79" s="43"/>
      <c r="D79" s="43"/>
      <c r="E79" s="43"/>
      <c r="F79" s="43"/>
      <c r="G79" s="43"/>
      <c r="H79" s="43"/>
      <c r="I79" s="43"/>
      <c r="J79" s="43"/>
      <c r="K79" s="43"/>
      <c r="L79" s="43"/>
      <c r="M79" s="49">
        <v>1</v>
      </c>
    </row>
    <row r="80" spans="1:13">
      <c r="A80" s="43"/>
      <c r="B80" s="140" t="s">
        <v>941</v>
      </c>
      <c r="C80" s="43"/>
      <c r="D80" s="43"/>
      <c r="E80" s="43"/>
      <c r="F80" s="43"/>
      <c r="G80" s="43"/>
      <c r="H80" s="43"/>
      <c r="I80" s="43"/>
      <c r="J80" s="43"/>
      <c r="K80" s="43"/>
      <c r="L80" s="43"/>
      <c r="M80" s="49">
        <v>1</v>
      </c>
    </row>
    <row r="81" spans="1:13">
      <c r="A81" s="43"/>
      <c r="B81" s="140" t="s">
        <v>940</v>
      </c>
      <c r="C81" s="43"/>
      <c r="D81" s="43"/>
      <c r="E81" s="43"/>
      <c r="F81" s="43"/>
      <c r="G81" s="43"/>
      <c r="H81" s="43"/>
      <c r="I81" s="43"/>
      <c r="J81" s="43"/>
      <c r="K81" s="43"/>
      <c r="L81" s="43"/>
      <c r="M81" s="49">
        <v>1</v>
      </c>
    </row>
    <row r="82" spans="1:13">
      <c r="A82" s="43"/>
      <c r="B82" s="140" t="s">
        <v>939</v>
      </c>
      <c r="C82" s="43"/>
      <c r="D82" s="43"/>
      <c r="E82" s="43"/>
      <c r="F82" s="43"/>
      <c r="G82" s="43"/>
      <c r="H82" s="43"/>
      <c r="I82" s="43"/>
      <c r="J82" s="43"/>
      <c r="K82" s="43"/>
      <c r="L82" s="43"/>
      <c r="M82" s="49">
        <v>1</v>
      </c>
    </row>
    <row r="83" spans="1:13">
      <c r="A83" s="43"/>
      <c r="B83" s="43"/>
      <c r="C83" s="43"/>
      <c r="D83" s="43"/>
      <c r="E83" s="43"/>
      <c r="F83" s="43"/>
      <c r="G83" s="43"/>
      <c r="H83" s="43"/>
      <c r="I83" s="43"/>
      <c r="J83" s="43"/>
      <c r="K83" s="43"/>
      <c r="L83" s="43"/>
      <c r="M83" s="49">
        <v>1</v>
      </c>
    </row>
    <row r="84" spans="1:13">
      <c r="A84" s="43"/>
      <c r="B84" s="43" t="s">
        <v>938</v>
      </c>
      <c r="C84" s="43"/>
      <c r="D84" s="43"/>
      <c r="E84" s="43"/>
      <c r="F84" s="43"/>
      <c r="G84" s="43"/>
      <c r="H84" s="43"/>
      <c r="I84" s="43"/>
      <c r="J84" s="43"/>
      <c r="K84" s="43"/>
      <c r="L84" s="43"/>
      <c r="M84" s="49">
        <v>1</v>
      </c>
    </row>
    <row r="85" spans="1:13">
      <c r="A85" s="43"/>
      <c r="B85" s="1231" t="s">
        <v>937</v>
      </c>
      <c r="C85" s="1231"/>
      <c r="D85" s="1231"/>
      <c r="E85" s="1231"/>
      <c r="F85" s="1231"/>
      <c r="G85" s="1231"/>
      <c r="H85" s="1231"/>
      <c r="I85" s="1231"/>
      <c r="J85" s="1231"/>
      <c r="K85" s="1231"/>
      <c r="L85" s="43"/>
      <c r="M85" s="49">
        <v>1</v>
      </c>
    </row>
    <row r="86" spans="1:13">
      <c r="A86" s="43"/>
      <c r="B86" s="1231"/>
      <c r="C86" s="1231"/>
      <c r="D86" s="1231"/>
      <c r="E86" s="1231"/>
      <c r="F86" s="1231"/>
      <c r="G86" s="1231"/>
      <c r="H86" s="1231"/>
      <c r="I86" s="1231"/>
      <c r="J86" s="1231"/>
      <c r="K86" s="1231"/>
      <c r="L86" s="43"/>
      <c r="M86" s="49">
        <v>1</v>
      </c>
    </row>
    <row r="87" spans="1:13">
      <c r="A87" s="43"/>
      <c r="B87" s="1231"/>
      <c r="C87" s="1231"/>
      <c r="D87" s="1231"/>
      <c r="E87" s="1231"/>
      <c r="F87" s="1231"/>
      <c r="G87" s="1231"/>
      <c r="H87" s="1231"/>
      <c r="I87" s="1231"/>
      <c r="J87" s="1231"/>
      <c r="K87" s="1231"/>
      <c r="L87" s="43"/>
      <c r="M87" s="49">
        <v>1</v>
      </c>
    </row>
    <row r="88" spans="1:13" ht="18">
      <c r="A88" s="43"/>
      <c r="B88" s="624" t="s">
        <v>936</v>
      </c>
      <c r="C88" s="43"/>
      <c r="D88" s="43"/>
      <c r="E88" s="43"/>
      <c r="F88" s="43"/>
      <c r="G88" s="43"/>
      <c r="H88" s="43"/>
      <c r="I88" s="43"/>
      <c r="J88" s="43"/>
      <c r="K88" s="43"/>
      <c r="L88" s="43"/>
      <c r="M88" s="49">
        <v>1</v>
      </c>
    </row>
    <row r="89" spans="1:13">
      <c r="A89" s="43"/>
      <c r="B89" s="43"/>
      <c r="C89" s="43"/>
      <c r="D89" s="43"/>
      <c r="E89" s="43"/>
      <c r="F89" s="43"/>
      <c r="G89" s="43"/>
      <c r="H89" s="43"/>
      <c r="I89" s="43"/>
      <c r="J89" s="43"/>
      <c r="K89" s="43"/>
      <c r="L89" s="43"/>
      <c r="M89" s="49">
        <v>1</v>
      </c>
    </row>
    <row r="90" spans="1:13">
      <c r="A90" s="43"/>
      <c r="B90" s="1231" t="s">
        <v>935</v>
      </c>
      <c r="C90" s="1231"/>
      <c r="D90" s="1231"/>
      <c r="E90" s="1231"/>
      <c r="F90" s="1231"/>
      <c r="G90" s="1231"/>
      <c r="H90" s="1231"/>
      <c r="I90" s="1231"/>
      <c r="J90" s="1231"/>
      <c r="K90" s="1231"/>
      <c r="L90" s="43"/>
      <c r="M90" s="49">
        <v>1</v>
      </c>
    </row>
    <row r="91" spans="1:13">
      <c r="A91" s="43"/>
      <c r="B91" s="1231"/>
      <c r="C91" s="1231"/>
      <c r="D91" s="1231"/>
      <c r="E91" s="1231"/>
      <c r="F91" s="1231"/>
      <c r="G91" s="1231"/>
      <c r="H91" s="1231"/>
      <c r="I91" s="1231"/>
      <c r="J91" s="1231"/>
      <c r="K91" s="1231"/>
      <c r="L91" s="43"/>
      <c r="M91" s="49">
        <v>1</v>
      </c>
    </row>
    <row r="92" spans="1:13">
      <c r="A92" s="43"/>
      <c r="B92" s="1231"/>
      <c r="C92" s="1231"/>
      <c r="D92" s="1231"/>
      <c r="E92" s="1231"/>
      <c r="F92" s="1231"/>
      <c r="G92" s="1231"/>
      <c r="H92" s="1231"/>
      <c r="I92" s="1231"/>
      <c r="J92" s="1231"/>
      <c r="K92" s="1231"/>
      <c r="L92" s="43"/>
      <c r="M92" s="49">
        <v>1</v>
      </c>
    </row>
    <row r="93" spans="1:13">
      <c r="A93" s="43"/>
      <c r="B93" s="140"/>
      <c r="C93" s="43"/>
      <c r="D93" s="43"/>
      <c r="E93" s="43"/>
      <c r="F93" s="43"/>
      <c r="G93" s="43"/>
      <c r="H93" s="43"/>
      <c r="I93" s="43"/>
      <c r="J93" s="43"/>
      <c r="K93" s="43"/>
      <c r="L93" s="43"/>
      <c r="M93" s="49">
        <v>1</v>
      </c>
    </row>
    <row r="94" spans="1:13">
      <c r="A94" s="43"/>
      <c r="B94" s="140" t="s">
        <v>934</v>
      </c>
      <c r="C94" s="43"/>
      <c r="D94" s="43"/>
      <c r="E94" s="43"/>
      <c r="F94" s="43"/>
      <c r="G94" s="43"/>
      <c r="H94" s="43"/>
      <c r="I94" s="43"/>
      <c r="J94" s="43"/>
      <c r="K94" s="43"/>
      <c r="L94" s="43"/>
      <c r="M94" s="49">
        <v>1</v>
      </c>
    </row>
    <row r="95" spans="1:13">
      <c r="A95" s="43"/>
      <c r="B95" s="140" t="s">
        <v>933</v>
      </c>
      <c r="C95" s="43"/>
      <c r="D95" s="43"/>
      <c r="E95" s="43"/>
      <c r="F95" s="43"/>
      <c r="G95" s="43"/>
      <c r="H95" s="43"/>
      <c r="I95" s="43"/>
      <c r="J95" s="43"/>
      <c r="K95" s="43"/>
      <c r="L95" s="43"/>
      <c r="M95" s="49">
        <v>1</v>
      </c>
    </row>
    <row r="96" spans="1:13">
      <c r="A96" s="43"/>
      <c r="B96" s="140" t="s">
        <v>932</v>
      </c>
      <c r="C96" s="43"/>
      <c r="D96" s="43"/>
      <c r="E96" s="43"/>
      <c r="F96" s="43"/>
      <c r="G96" s="43"/>
      <c r="H96" s="43"/>
      <c r="I96" s="43"/>
      <c r="J96" s="43"/>
      <c r="K96" s="43"/>
      <c r="L96" s="43"/>
      <c r="M96" s="49">
        <v>1</v>
      </c>
    </row>
    <row r="97" spans="1:13">
      <c r="A97" s="43"/>
      <c r="B97" s="43"/>
      <c r="C97" s="43"/>
      <c r="D97" s="43"/>
      <c r="E97" s="43"/>
      <c r="F97" s="43"/>
      <c r="G97" s="43"/>
      <c r="H97" s="43"/>
      <c r="I97" s="43"/>
      <c r="J97" s="43"/>
      <c r="K97" s="43"/>
      <c r="L97" s="43"/>
      <c r="M97" s="49">
        <v>1</v>
      </c>
    </row>
    <row r="98" spans="1:13">
      <c r="A98" s="43"/>
      <c r="B98" s="1231" t="s">
        <v>931</v>
      </c>
      <c r="C98" s="1231"/>
      <c r="D98" s="1231"/>
      <c r="E98" s="1231"/>
      <c r="F98" s="1231"/>
      <c r="G98" s="1231"/>
      <c r="H98" s="1231"/>
      <c r="I98" s="1231"/>
      <c r="J98" s="1231"/>
      <c r="K98" s="1231"/>
      <c r="L98" s="1231"/>
      <c r="M98" s="49">
        <v>1</v>
      </c>
    </row>
    <row r="99" spans="1:13">
      <c r="A99" s="43"/>
      <c r="B99" s="1231"/>
      <c r="C99" s="1231"/>
      <c r="D99" s="1231"/>
      <c r="E99" s="1231"/>
      <c r="F99" s="1231"/>
      <c r="G99" s="1231"/>
      <c r="H99" s="1231"/>
      <c r="I99" s="1231"/>
      <c r="J99" s="1231"/>
      <c r="K99" s="1231"/>
      <c r="L99" s="1231"/>
      <c r="M99" s="49">
        <v>1</v>
      </c>
    </row>
    <row r="100" spans="1:13">
      <c r="A100" s="43"/>
      <c r="B100" s="623"/>
      <c r="C100" s="623"/>
      <c r="D100" s="623"/>
      <c r="E100" s="623"/>
      <c r="F100" s="623"/>
      <c r="G100" s="623"/>
      <c r="H100" s="623"/>
      <c r="I100" s="623"/>
      <c r="J100" s="623"/>
      <c r="K100" s="623"/>
      <c r="L100" s="623"/>
      <c r="M100" s="49">
        <v>1</v>
      </c>
    </row>
    <row r="101" spans="1:13">
      <c r="A101" s="43"/>
      <c r="B101" s="140" t="s">
        <v>894</v>
      </c>
      <c r="C101" s="623"/>
      <c r="D101" s="623"/>
      <c r="E101" s="623"/>
      <c r="F101" s="623"/>
      <c r="G101" s="623"/>
      <c r="H101" s="623"/>
      <c r="I101" s="623"/>
      <c r="J101" s="623"/>
      <c r="K101" s="623"/>
      <c r="L101" s="623"/>
      <c r="M101" s="49">
        <v>1</v>
      </c>
    </row>
    <row r="102" spans="1:13">
      <c r="A102" s="43"/>
      <c r="B102" s="140" t="s">
        <v>891</v>
      </c>
      <c r="C102" s="623"/>
      <c r="D102" s="623"/>
      <c r="E102" s="623"/>
      <c r="F102" s="623"/>
      <c r="G102" s="623"/>
      <c r="H102" s="623"/>
      <c r="I102" s="623"/>
      <c r="J102" s="623"/>
      <c r="K102" s="623"/>
      <c r="L102" s="623"/>
      <c r="M102" s="49">
        <v>1</v>
      </c>
    </row>
    <row r="103" spans="1:13">
      <c r="A103" s="43"/>
      <c r="B103" s="140" t="s">
        <v>390</v>
      </c>
      <c r="C103" s="623"/>
      <c r="D103" s="623"/>
      <c r="E103" s="623"/>
      <c r="F103" s="623"/>
      <c r="G103" s="623"/>
      <c r="H103" s="623"/>
      <c r="I103" s="623"/>
      <c r="J103" s="623"/>
      <c r="K103" s="623"/>
      <c r="L103" s="623"/>
      <c r="M103" s="49">
        <v>1</v>
      </c>
    </row>
    <row r="104" spans="1:13">
      <c r="A104" s="43"/>
      <c r="B104" s="140"/>
      <c r="C104" s="623"/>
      <c r="D104" s="623"/>
      <c r="E104" s="623"/>
      <c r="F104" s="623"/>
      <c r="G104" s="623"/>
      <c r="H104" s="623"/>
      <c r="I104" s="623"/>
      <c r="J104" s="623"/>
      <c r="K104" s="623"/>
      <c r="L104" s="623"/>
      <c r="M104" s="49">
        <v>1</v>
      </c>
    </row>
    <row r="105" spans="1:13">
      <c r="A105" s="43"/>
      <c r="B105" s="140" t="s">
        <v>397</v>
      </c>
      <c r="C105" s="623"/>
      <c r="D105" s="623"/>
      <c r="E105" s="623"/>
      <c r="F105" s="623"/>
      <c r="G105" s="623"/>
      <c r="H105" s="623"/>
      <c r="I105" s="623"/>
      <c r="J105" s="623"/>
      <c r="K105" s="623"/>
      <c r="L105" s="623"/>
      <c r="M105" s="49">
        <v>1</v>
      </c>
    </row>
    <row r="106" spans="1:13">
      <c r="A106" s="43"/>
      <c r="B106" s="140" t="s">
        <v>886</v>
      </c>
      <c r="C106" s="623"/>
      <c r="D106" s="623"/>
      <c r="E106" s="623"/>
      <c r="F106" s="623"/>
      <c r="G106" s="623"/>
      <c r="H106" s="623"/>
      <c r="I106" s="623"/>
      <c r="J106" s="623"/>
      <c r="K106" s="623"/>
      <c r="L106" s="623"/>
      <c r="M106" s="49">
        <v>1</v>
      </c>
    </row>
    <row r="107" spans="1:13">
      <c r="A107" s="43"/>
      <c r="B107" s="623"/>
      <c r="C107" s="623"/>
      <c r="D107" s="623"/>
      <c r="E107" s="623"/>
      <c r="F107" s="623"/>
      <c r="G107" s="623"/>
      <c r="H107" s="623"/>
      <c r="I107" s="623"/>
      <c r="J107" s="623"/>
      <c r="K107" s="623"/>
      <c r="L107" s="623"/>
      <c r="M107" s="49">
        <v>1</v>
      </c>
    </row>
    <row r="108" spans="1:13" ht="23.25">
      <c r="A108" s="43"/>
      <c r="B108" s="622" t="s">
        <v>930</v>
      </c>
      <c r="C108" s="43"/>
      <c r="D108" s="43"/>
      <c r="E108" s="43"/>
      <c r="F108" s="43"/>
      <c r="G108" s="43"/>
      <c r="H108" s="43"/>
      <c r="I108" s="43"/>
      <c r="J108" s="43"/>
      <c r="K108" s="43"/>
      <c r="L108" s="43"/>
      <c r="M108" s="49">
        <v>1</v>
      </c>
    </row>
    <row r="109" spans="1:13">
      <c r="A109" s="43"/>
      <c r="B109" s="43"/>
      <c r="C109" s="43"/>
      <c r="D109" s="43"/>
      <c r="E109" s="43"/>
      <c r="F109" s="43"/>
      <c r="G109" s="43"/>
      <c r="H109" s="43"/>
      <c r="I109" s="43"/>
      <c r="J109" s="43"/>
      <c r="K109" s="43"/>
      <c r="L109" s="43"/>
      <c r="M109" s="49">
        <v>1</v>
      </c>
    </row>
    <row r="110" spans="1:13">
      <c r="A110" s="43"/>
      <c r="B110" s="621" t="s">
        <v>929</v>
      </c>
      <c r="C110" s="43"/>
      <c r="D110" s="43"/>
      <c r="E110" s="43"/>
      <c r="F110" s="43"/>
      <c r="G110" s="43"/>
      <c r="H110" s="43"/>
      <c r="I110" s="43"/>
      <c r="J110" s="43"/>
      <c r="K110" s="43"/>
      <c r="L110" s="43"/>
      <c r="M110" s="49">
        <v>1</v>
      </c>
    </row>
    <row r="111" spans="1:13">
      <c r="A111" s="43"/>
      <c r="B111" s="621" t="s">
        <v>928</v>
      </c>
      <c r="C111" s="43"/>
      <c r="D111" s="43"/>
      <c r="E111" s="43"/>
      <c r="F111" s="43"/>
      <c r="G111" s="43"/>
      <c r="H111" s="43"/>
      <c r="I111" s="43"/>
      <c r="J111" s="43"/>
      <c r="K111" s="43"/>
      <c r="L111" s="43"/>
      <c r="M111" s="49">
        <v>1</v>
      </c>
    </row>
    <row r="112" spans="1:13">
      <c r="A112" s="43"/>
      <c r="B112" s="621" t="s">
        <v>927</v>
      </c>
      <c r="C112" s="43"/>
      <c r="D112" s="43"/>
      <c r="E112" s="43"/>
      <c r="F112" s="43"/>
      <c r="G112" s="43"/>
      <c r="H112" s="43"/>
      <c r="I112" s="43"/>
      <c r="J112" s="43"/>
      <c r="K112" s="43"/>
      <c r="L112" s="43"/>
      <c r="M112" s="49">
        <v>1</v>
      </c>
    </row>
    <row r="113" spans="1:15">
      <c r="A113" s="43"/>
      <c r="B113" s="43"/>
      <c r="C113" s="43"/>
      <c r="D113" s="43"/>
      <c r="E113" s="43"/>
      <c r="F113" s="43"/>
      <c r="G113" s="43"/>
      <c r="H113" s="43"/>
      <c r="I113" s="43"/>
      <c r="J113" s="43"/>
      <c r="K113" s="43"/>
      <c r="L113" s="43"/>
      <c r="M113" s="49">
        <v>1</v>
      </c>
    </row>
    <row r="114" spans="1:15">
      <c r="A114" s="43"/>
      <c r="B114" s="43"/>
      <c r="C114" s="43"/>
      <c r="D114" s="43"/>
      <c r="E114" s="43"/>
      <c r="F114" s="43"/>
      <c r="G114" s="43"/>
      <c r="H114" s="43"/>
      <c r="I114" s="43"/>
      <c r="J114" s="43"/>
      <c r="K114" s="43"/>
      <c r="L114" s="43"/>
      <c r="M114" s="620" t="s">
        <v>637</v>
      </c>
    </row>
    <row r="115" spans="1:15">
      <c r="A115" s="49">
        <v>1</v>
      </c>
      <c r="B115" s="49">
        <v>1</v>
      </c>
      <c r="C115" s="49">
        <v>1</v>
      </c>
      <c r="D115" s="49">
        <v>1</v>
      </c>
      <c r="E115" s="49">
        <v>1</v>
      </c>
      <c r="F115" s="49">
        <v>1</v>
      </c>
      <c r="G115" s="49">
        <v>1</v>
      </c>
      <c r="H115" s="49">
        <v>1</v>
      </c>
      <c r="I115" s="49">
        <v>1</v>
      </c>
      <c r="J115" s="49">
        <v>1</v>
      </c>
      <c r="K115" s="49">
        <v>1</v>
      </c>
      <c r="L115" s="49">
        <v>1</v>
      </c>
      <c r="M115" s="44" t="str">
        <f>ADDRESS(ROW(),COLUMN(),4)</f>
        <v>M115</v>
      </c>
      <c r="N115" s="178"/>
      <c r="O115" s="179" t="str">
        <f>ADDRESS(ROW(),COLUMN(),4)</f>
        <v>O115</v>
      </c>
    </row>
  </sheetData>
  <mergeCells count="7">
    <mergeCell ref="B98:L99"/>
    <mergeCell ref="B17:K19"/>
    <mergeCell ref="B21:K25"/>
    <mergeCell ref="B38:K39"/>
    <mergeCell ref="B74:K77"/>
    <mergeCell ref="B85:K87"/>
    <mergeCell ref="B90:K92"/>
  </mergeCells>
  <hyperlinks>
    <hyperlink ref="B15" r:id="rId1" display="https://www.hotellerie-restauration.ac-versailles.fr/spip.php?auteur69" xr:uid="{88109C96-DB21-41C9-973A-492183C50E9B}"/>
    <hyperlink ref="B17" r:id="rId2" display="https://cuisine-centrale17.fr/" xr:uid="{357E5D04-A218-41C9-8385-93539BFC0CF8}"/>
    <hyperlink ref="B74" r:id="rId3" display="https://cuisine-centrale17.fr/" xr:uid="{628BE5D2-33AC-4982-9DD4-58237A3BCC43}"/>
    <hyperlink ref="B110" r:id="rId4" display="mailto: cuisine.centrale17@gmail.com" xr:uid="{BA4A5495-28D2-447E-A842-B0A0401B95DB}"/>
    <hyperlink ref="B111" r:id="rId5" display="https://cuisine-centrale17.fr/" xr:uid="{E5709DD5-9EA7-47CE-A8CA-0B726CEB36AD}"/>
    <hyperlink ref="B112" r:id="rId6" display="https://www.facebook.com/UPRT.fr" xr:uid="{747E98E2-9BF0-4D9E-B2F7-2C009C505BE1}"/>
    <hyperlink ref="B8" r:id="rId7" xr:uid="{7152F53E-80AF-40CE-9C7F-AE773DA17C10}"/>
  </hyperlinks>
  <pageMargins left="0.7" right="0.7" top="0.75" bottom="0.75" header="0.3" footer="0.3"/>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E8838-A197-4C75-AFEB-865F066A347F}">
  <dimension ref="A1:AK490"/>
  <sheetViews>
    <sheetView showZeros="0" zoomScale="90" zoomScaleNormal="90" workbookViewId="0">
      <selection activeCell="E13" sqref="E13"/>
    </sheetView>
  </sheetViews>
  <sheetFormatPr baseColWidth="10" defaultRowHeight="15"/>
  <cols>
    <col min="1" max="1" width="4.85546875" style="1" customWidth="1"/>
    <col min="2" max="2" width="18.42578125" style="1" customWidth="1"/>
    <col min="3" max="3" width="84.85546875" style="1" customWidth="1"/>
    <col min="4" max="4" width="6.42578125" style="1" customWidth="1"/>
    <col min="5" max="5" width="81.7109375" style="1" customWidth="1"/>
    <col min="6" max="6" width="19.5703125" style="1" customWidth="1"/>
    <col min="7" max="7" width="27" style="1" customWidth="1"/>
    <col min="8" max="8" width="10.7109375" style="1" customWidth="1"/>
    <col min="9" max="10" width="22" style="1" customWidth="1"/>
    <col min="11" max="11" width="16" style="1" customWidth="1"/>
    <col min="12" max="12" width="28" style="1" customWidth="1"/>
    <col min="13" max="13" width="11.42578125" style="1" customWidth="1"/>
    <col min="14" max="14" width="11.7109375" style="1" customWidth="1"/>
    <col min="15" max="15" width="26.28515625" style="1" customWidth="1"/>
    <col min="16" max="16" width="10.140625" style="1" customWidth="1"/>
    <col min="17" max="18" width="21.7109375" style="1" customWidth="1"/>
    <col min="19" max="19" width="15.7109375" style="1" customWidth="1"/>
    <col min="20" max="20" width="27.7109375" style="1" customWidth="1"/>
    <col min="21" max="21" width="11.7109375" style="1" customWidth="1"/>
    <col min="22" max="23" width="21.140625" style="1" customWidth="1"/>
    <col min="24" max="31" width="10.28515625" style="1" customWidth="1"/>
    <col min="32" max="32" width="6.28515625" style="1" customWidth="1"/>
    <col min="33" max="33" width="16.28515625" style="1" customWidth="1"/>
    <col min="34" max="34" width="6.28515625" style="1" customWidth="1"/>
    <col min="35" max="35" width="8.7109375" style="1" customWidth="1"/>
    <col min="36" max="36" width="11.42578125" style="1"/>
    <col min="37" max="37" width="86" style="1" customWidth="1"/>
    <col min="38" max="16384" width="11.42578125" style="1"/>
  </cols>
  <sheetData>
    <row r="1" spans="1:37">
      <c r="A1" s="44" t="str">
        <f>ADDRESS(ROW(),COLUMN(),4)</f>
        <v>A1</v>
      </c>
      <c r="B1" s="47" t="str">
        <f t="shared" ref="B1:S1" si="0">SUBSTITUTE(ADDRESS(1,COLUMN(),4),"1","")</f>
        <v>B</v>
      </c>
      <c r="C1" s="47" t="str">
        <f t="shared" si="0"/>
        <v>C</v>
      </c>
      <c r="D1" s="47"/>
      <c r="E1" s="47" t="str">
        <f t="shared" si="0"/>
        <v>E</v>
      </c>
      <c r="F1" s="47" t="str">
        <f t="shared" si="0"/>
        <v>F</v>
      </c>
      <c r="G1" s="47" t="str">
        <f t="shared" si="0"/>
        <v>G</v>
      </c>
      <c r="H1" s="47" t="str">
        <f t="shared" si="0"/>
        <v>H</v>
      </c>
      <c r="I1" s="47" t="str">
        <f t="shared" si="0"/>
        <v>I</v>
      </c>
      <c r="J1" s="47" t="str">
        <f t="shared" si="0"/>
        <v>J</v>
      </c>
      <c r="K1" s="47" t="str">
        <f t="shared" si="0"/>
        <v>K</v>
      </c>
      <c r="L1" s="47" t="str">
        <f t="shared" si="0"/>
        <v>L</v>
      </c>
      <c r="M1" s="47" t="str">
        <f t="shared" si="0"/>
        <v>M</v>
      </c>
      <c r="N1" s="47" t="str">
        <f t="shared" si="0"/>
        <v>N</v>
      </c>
      <c r="O1" s="47" t="str">
        <f t="shared" si="0"/>
        <v>O</v>
      </c>
      <c r="P1" s="47" t="str">
        <f t="shared" si="0"/>
        <v>P</v>
      </c>
      <c r="Q1" s="47" t="str">
        <f t="shared" si="0"/>
        <v>Q</v>
      </c>
      <c r="R1" s="47" t="str">
        <f t="shared" si="0"/>
        <v>R</v>
      </c>
      <c r="S1" s="47" t="str">
        <f t="shared" si="0"/>
        <v>S</v>
      </c>
      <c r="T1" s="47" t="str">
        <f>SUBSTITUTE(ADDRESS(1,COLUMN(),4),"1","")</f>
        <v>T</v>
      </c>
      <c r="U1" s="47" t="str">
        <f>SUBSTITUTE(ADDRESS(1,COLUMN(),4),"1","")</f>
        <v>U</v>
      </c>
      <c r="V1" s="1038" t="s">
        <v>365</v>
      </c>
      <c r="W1" s="46"/>
      <c r="X1" s="46"/>
      <c r="Y1" s="46"/>
      <c r="Z1" s="46"/>
      <c r="AA1" s="46"/>
      <c r="AB1" s="46"/>
      <c r="AC1" s="46"/>
      <c r="AD1" s="46"/>
      <c r="AE1" s="46"/>
      <c r="AF1" s="48"/>
      <c r="AG1" s="48"/>
      <c r="AH1" s="48"/>
      <c r="AI1" s="49">
        <v>1</v>
      </c>
      <c r="AJ1" s="50" t="str">
        <f>SUBSTITUTE(ADDRESS(1,COLUMN(),4),"1","")</f>
        <v>AJ</v>
      </c>
      <c r="AK1" s="51" t="str">
        <f>SUBSTITUTE(ADDRESS(1,COLUMN(),4),"1","")</f>
        <v>AK</v>
      </c>
    </row>
    <row r="2" spans="1:37" ht="26.25" customHeight="1">
      <c r="A2" s="43"/>
      <c r="B2" s="52">
        <f t="shared" ref="B2:U2" ca="1" si="1">INDEX(CELL("largeur",B2),1,1)</f>
        <v>18</v>
      </c>
      <c r="C2" s="52">
        <f t="shared" ca="1" si="1"/>
        <v>84</v>
      </c>
      <c r="D2" s="52">
        <f t="shared" ca="1" si="1"/>
        <v>6</v>
      </c>
      <c r="E2" s="52">
        <f t="shared" ca="1" si="1"/>
        <v>81</v>
      </c>
      <c r="F2" s="52">
        <f t="shared" ca="1" si="1"/>
        <v>19</v>
      </c>
      <c r="G2" s="52">
        <f t="shared" ca="1" si="1"/>
        <v>26</v>
      </c>
      <c r="H2" s="52">
        <f t="shared" ca="1" si="1"/>
        <v>10</v>
      </c>
      <c r="I2" s="52">
        <f t="shared" ca="1" si="1"/>
        <v>21</v>
      </c>
      <c r="J2" s="52">
        <f t="shared" ca="1" si="1"/>
        <v>21</v>
      </c>
      <c r="K2" s="52">
        <f t="shared" ca="1" si="1"/>
        <v>15</v>
      </c>
      <c r="L2" s="52">
        <f t="shared" ca="1" si="1"/>
        <v>27</v>
      </c>
      <c r="M2" s="52">
        <f t="shared" ca="1" si="1"/>
        <v>11</v>
      </c>
      <c r="N2" s="52">
        <f t="shared" ca="1" si="1"/>
        <v>11</v>
      </c>
      <c r="O2" s="52">
        <f t="shared" ca="1" si="1"/>
        <v>26</v>
      </c>
      <c r="P2" s="52">
        <f t="shared" ca="1" si="1"/>
        <v>9</v>
      </c>
      <c r="Q2" s="52">
        <f t="shared" ca="1" si="1"/>
        <v>21</v>
      </c>
      <c r="R2" s="52">
        <f t="shared" ca="1" si="1"/>
        <v>21</v>
      </c>
      <c r="S2" s="52">
        <f t="shared" ca="1" si="1"/>
        <v>15</v>
      </c>
      <c r="T2" s="52">
        <f t="shared" ca="1" si="1"/>
        <v>27</v>
      </c>
      <c r="U2" s="52">
        <f t="shared" ca="1" si="1"/>
        <v>11</v>
      </c>
      <c r="V2" s="1038"/>
      <c r="W2" s="46"/>
      <c r="X2" s="46"/>
      <c r="Y2" s="46"/>
      <c r="Z2" s="46"/>
      <c r="AA2" s="46"/>
      <c r="AB2" s="46"/>
      <c r="AC2" s="46"/>
      <c r="AD2" s="46"/>
      <c r="AE2" s="46"/>
      <c r="AF2" s="53" t="s">
        <v>366</v>
      </c>
      <c r="AG2" s="54" t="str">
        <f>$AI$490</f>
        <v>AI490</v>
      </c>
      <c r="AH2" s="48"/>
      <c r="AI2" s="49">
        <v>1</v>
      </c>
      <c r="AJ2" s="55" t="s">
        <v>367</v>
      </c>
      <c r="AK2" s="56"/>
    </row>
    <row r="3" spans="1:37" ht="21" customHeight="1">
      <c r="A3" s="43"/>
      <c r="B3" s="59">
        <v>14</v>
      </c>
      <c r="C3" s="59">
        <v>40</v>
      </c>
      <c r="D3" s="59"/>
      <c r="E3" s="59">
        <v>40</v>
      </c>
      <c r="F3" s="59">
        <v>26</v>
      </c>
      <c r="G3" s="59">
        <v>26</v>
      </c>
      <c r="H3" s="59">
        <v>10</v>
      </c>
      <c r="I3" s="59">
        <v>21</v>
      </c>
      <c r="J3" s="59">
        <v>21</v>
      </c>
      <c r="K3" s="59">
        <v>15</v>
      </c>
      <c r="L3" s="59">
        <v>27</v>
      </c>
      <c r="M3" s="59">
        <v>11</v>
      </c>
      <c r="N3" s="59">
        <v>11</v>
      </c>
      <c r="O3" s="59">
        <v>11</v>
      </c>
      <c r="P3" s="59">
        <v>9</v>
      </c>
      <c r="Q3" s="59">
        <v>21</v>
      </c>
      <c r="R3" s="59">
        <v>21</v>
      </c>
      <c r="S3" s="59">
        <v>15</v>
      </c>
      <c r="T3" s="59">
        <v>27</v>
      </c>
      <c r="U3" s="59">
        <v>11</v>
      </c>
      <c r="V3" s="1039" t="s">
        <v>368</v>
      </c>
      <c r="W3" s="58"/>
      <c r="X3" s="58"/>
      <c r="Y3" s="58"/>
      <c r="Z3" s="58"/>
      <c r="AA3" s="58"/>
      <c r="AB3" s="58"/>
      <c r="AC3" s="58"/>
      <c r="AD3" s="58"/>
      <c r="AE3" s="58"/>
      <c r="AG3" s="48"/>
      <c r="AH3" s="48"/>
      <c r="AI3" s="49">
        <v>1</v>
      </c>
      <c r="AJ3" s="60">
        <f ca="1">COUNTA(A1:AI487) + COUNTBLANK(A1:AI487)</f>
        <v>21608</v>
      </c>
      <c r="AK3" s="61" t="str">
        <f>"cellules entre -cells -celdas  "&amp;" " &amp;A1&amp;" et  "&amp;AI490</f>
        <v>cellules entre -cells -celdas   A1 et  AI490</v>
      </c>
    </row>
    <row r="4" spans="1:37" ht="21" customHeight="1">
      <c r="A4" s="43"/>
      <c r="B4" s="43" t="s">
        <v>369</v>
      </c>
      <c r="C4" s="63"/>
      <c r="D4" s="64"/>
      <c r="E4" s="64"/>
      <c r="F4" s="64"/>
      <c r="G4" s="64"/>
      <c r="H4" s="64"/>
      <c r="I4" s="64"/>
      <c r="J4" s="64"/>
      <c r="K4" s="64"/>
      <c r="L4" s="64"/>
      <c r="M4" s="64"/>
      <c r="N4" s="64"/>
      <c r="O4" s="64"/>
      <c r="P4" s="64"/>
      <c r="Q4" s="64"/>
      <c r="R4" s="64"/>
      <c r="S4" s="64"/>
      <c r="T4" s="64"/>
      <c r="U4" s="64"/>
      <c r="V4" s="1039"/>
      <c r="W4" s="58"/>
      <c r="X4" s="58"/>
      <c r="Y4" s="58"/>
      <c r="Z4" s="58"/>
      <c r="AA4" s="58"/>
      <c r="AB4" s="58"/>
      <c r="AC4" s="58"/>
      <c r="AD4" s="58"/>
      <c r="AE4" s="58"/>
      <c r="AF4" s="65" t="s">
        <v>370</v>
      </c>
      <c r="AG4" s="48"/>
      <c r="AH4" s="48"/>
      <c r="AI4" s="49">
        <v>1</v>
      </c>
      <c r="AJ4" s="60">
        <f ca="1">COUNTA(A1:AI487)</f>
        <v>8246</v>
      </c>
      <c r="AK4" s="61" t="s">
        <v>371</v>
      </c>
    </row>
    <row r="5" spans="1:37" ht="21" customHeight="1">
      <c r="A5" s="43"/>
      <c r="B5" s="66" t="s">
        <v>372</v>
      </c>
      <c r="C5" s="67" t="str">
        <f ca="1">CELL("nomfichier")</f>
        <v>D:\Données\1.UPRT\0-UPRT.fait\1-UPRT.FR-SITE-WEB\ff-fiches-fabrications\ff.fiches.fabrication.2023\ffr.restaurant.2023\[A_ALLERGENES_28 Juin.2026.18h30.xlsx]ALLERGENES.1</v>
      </c>
      <c r="D5" s="64"/>
      <c r="E5" s="64"/>
      <c r="F5" s="64"/>
      <c r="G5" s="64"/>
      <c r="H5" s="64"/>
      <c r="I5" s="64"/>
      <c r="J5" s="64"/>
      <c r="K5" s="64"/>
      <c r="L5" s="64"/>
      <c r="M5" s="64"/>
      <c r="N5" s="64"/>
      <c r="O5" s="64"/>
      <c r="P5" s="64"/>
      <c r="Q5" s="64"/>
      <c r="R5" s="64"/>
      <c r="S5" s="64"/>
      <c r="T5" s="64"/>
      <c r="U5" s="64"/>
      <c r="V5" s="48"/>
      <c r="W5" s="48"/>
      <c r="X5" s="48"/>
      <c r="Y5" s="48"/>
      <c r="Z5" s="48"/>
      <c r="AA5" s="48"/>
      <c r="AB5" s="48"/>
      <c r="AC5" s="48"/>
      <c r="AD5" s="48"/>
      <c r="AE5" s="48"/>
      <c r="AG5" s="48"/>
      <c r="AH5" s="48"/>
      <c r="AI5" s="49">
        <v>1</v>
      </c>
      <c r="AJ5" s="60">
        <f ca="1">COUNTBLANK(A1:AI487)</f>
        <v>13362</v>
      </c>
      <c r="AK5" s="61" t="s">
        <v>373</v>
      </c>
    </row>
    <row r="6" spans="1:37" ht="21" customHeight="1">
      <c r="A6" s="43"/>
      <c r="B6" s="43"/>
      <c r="C6" s="63"/>
      <c r="D6" s="63"/>
      <c r="E6" s="63"/>
      <c r="F6" s="63"/>
      <c r="G6" s="63"/>
      <c r="H6" s="63"/>
      <c r="I6" s="63"/>
      <c r="J6" s="63"/>
      <c r="K6" s="63"/>
      <c r="L6" s="63"/>
      <c r="M6" s="63"/>
      <c r="N6" s="63"/>
      <c r="O6" s="63"/>
      <c r="P6" s="63"/>
      <c r="Q6" s="63"/>
      <c r="R6" s="63"/>
      <c r="S6" s="63"/>
      <c r="T6" s="63"/>
      <c r="U6" s="63"/>
      <c r="V6" s="48"/>
      <c r="W6" s="48"/>
      <c r="X6" s="48"/>
      <c r="Y6" s="48"/>
      <c r="Z6" s="48"/>
      <c r="AA6" s="48"/>
      <c r="AB6" s="48"/>
      <c r="AC6" s="48"/>
      <c r="AD6" s="48"/>
      <c r="AE6" s="48"/>
      <c r="AF6" s="48"/>
      <c r="AG6" s="59" t="str">
        <f ca="1">"Page "&amp;_xlfn.SHEET()&amp;" sur "&amp;_xlfn.SHEETS()</f>
        <v>Page 2 sur 10</v>
      </c>
      <c r="AH6" s="48"/>
      <c r="AI6" s="49">
        <v>1</v>
      </c>
      <c r="AJ6" s="60">
        <f>SUM(AI1:AI487)+2</f>
        <v>489</v>
      </c>
      <c r="AK6" s="61" t="s">
        <v>375</v>
      </c>
    </row>
    <row r="7" spans="1:37" ht="21" customHeight="1">
      <c r="A7" s="43"/>
      <c r="B7" s="66"/>
      <c r="C7" s="67"/>
      <c r="D7" s="63"/>
      <c r="E7" s="63"/>
      <c r="F7" s="63"/>
      <c r="G7" s="69"/>
      <c r="H7" s="63"/>
      <c r="I7" s="43"/>
      <c r="J7" s="43"/>
      <c r="K7" s="43"/>
      <c r="L7" s="43"/>
      <c r="M7" s="43"/>
      <c r="N7" s="48"/>
      <c r="O7" s="48"/>
      <c r="P7" s="48"/>
      <c r="Q7" s="70" t="s">
        <v>12</v>
      </c>
      <c r="R7" s="71" t="s">
        <v>376</v>
      </c>
      <c r="S7" s="72" t="s">
        <v>21</v>
      </c>
      <c r="T7" s="73" t="s">
        <v>377</v>
      </c>
      <c r="U7" s="63"/>
      <c r="V7" s="48"/>
      <c r="W7" s="3" t="s">
        <v>317</v>
      </c>
      <c r="X7" s="4" t="s">
        <v>318</v>
      </c>
      <c r="Y7" s="5" t="s">
        <v>319</v>
      </c>
      <c r="Z7" s="6" t="s">
        <v>320</v>
      </c>
      <c r="AA7" s="7" t="s">
        <v>321</v>
      </c>
      <c r="AB7" s="8" t="s">
        <v>322</v>
      </c>
      <c r="AC7" s="9" t="s">
        <v>323</v>
      </c>
      <c r="AD7" s="10" t="s">
        <v>324</v>
      </c>
      <c r="AE7" s="48"/>
      <c r="AF7" s="48"/>
      <c r="AG7" s="48"/>
      <c r="AH7" s="48"/>
      <c r="AI7" s="49">
        <v>1</v>
      </c>
      <c r="AJ7" s="60" cm="1">
        <f t="array" ref="AJ7">SUM(A490:AH490+1)</f>
        <v>68</v>
      </c>
      <c r="AK7" s="61" t="s">
        <v>378</v>
      </c>
    </row>
    <row r="8" spans="1:37" ht="21" customHeight="1">
      <c r="A8" s="43"/>
      <c r="B8" s="74" t="str">
        <f>"►  Saisissez ou collez les denrées de votre fiche recette dans la "&amp;C22</f>
        <v>►  Saisissez ou collez les denrées de votre fiche recette dans la colonne C</v>
      </c>
      <c r="C8" s="74"/>
      <c r="D8" s="74"/>
      <c r="E8" s="66"/>
      <c r="F8" s="67"/>
      <c r="G8" s="69"/>
      <c r="H8" s="63"/>
      <c r="I8" s="43"/>
      <c r="J8" s="43"/>
      <c r="K8" s="43"/>
      <c r="L8" s="43"/>
      <c r="M8" s="43"/>
      <c r="N8" s="48"/>
      <c r="O8" s="48"/>
      <c r="P8" s="48"/>
      <c r="Q8" s="75" t="s">
        <v>379</v>
      </c>
      <c r="R8" s="76" t="s">
        <v>380</v>
      </c>
      <c r="S8" s="77" t="s">
        <v>17</v>
      </c>
      <c r="T8" s="78" t="s">
        <v>381</v>
      </c>
      <c r="U8" s="63"/>
      <c r="V8" s="48"/>
      <c r="W8" s="15" t="s">
        <v>329</v>
      </c>
      <c r="X8" s="16" t="s">
        <v>330</v>
      </c>
      <c r="Y8" s="12" t="s">
        <v>326</v>
      </c>
      <c r="Z8" s="14" t="s">
        <v>328</v>
      </c>
      <c r="AA8" s="17" t="s">
        <v>331</v>
      </c>
      <c r="AB8" s="18" t="s">
        <v>332</v>
      </c>
      <c r="AC8" s="11" t="s">
        <v>325</v>
      </c>
      <c r="AD8" s="13" t="s">
        <v>327</v>
      </c>
      <c r="AE8" s="48"/>
      <c r="AF8" s="48"/>
      <c r="AG8" s="48"/>
      <c r="AH8" s="48"/>
      <c r="AI8" s="49">
        <v>1</v>
      </c>
      <c r="AJ8" s="60"/>
      <c r="AK8" s="61"/>
    </row>
    <row r="9" spans="1:37" ht="21" customHeight="1">
      <c r="A9" s="43"/>
      <c r="B9" s="74" t="str">
        <f>"Puis copiez les denrées de la "&amp;E22 &amp;" pour les recoller dans votre document"</f>
        <v>Puis copiez les denrées de la colonne E pour les recoller dans votre document</v>
      </c>
      <c r="C9" s="74"/>
      <c r="D9" s="74"/>
      <c r="E9" s="63"/>
      <c r="F9" s="63"/>
      <c r="G9" s="79"/>
      <c r="H9" s="79"/>
      <c r="I9" s="79"/>
      <c r="J9" s="79"/>
      <c r="K9" s="79"/>
      <c r="L9" s="79"/>
      <c r="M9" s="79"/>
      <c r="N9" s="79"/>
      <c r="O9" s="79"/>
      <c r="P9" s="79"/>
      <c r="Q9" s="80" t="s">
        <v>382</v>
      </c>
      <c r="R9" s="81" t="s">
        <v>383</v>
      </c>
      <c r="S9" s="82" t="s">
        <v>11</v>
      </c>
      <c r="T9" s="83" t="s">
        <v>384</v>
      </c>
      <c r="U9" s="63"/>
      <c r="V9" s="48"/>
      <c r="W9" s="22" t="s">
        <v>336</v>
      </c>
      <c r="X9" s="23" t="s">
        <v>337</v>
      </c>
      <c r="Y9" s="20" t="s">
        <v>334</v>
      </c>
      <c r="Z9" s="24" t="s">
        <v>338</v>
      </c>
      <c r="AA9" s="25" t="s">
        <v>339</v>
      </c>
      <c r="AB9" s="26" t="s">
        <v>340</v>
      </c>
      <c r="AC9" s="27" t="s">
        <v>341</v>
      </c>
      <c r="AD9" s="28" t="s">
        <v>342</v>
      </c>
      <c r="AE9" s="48"/>
      <c r="AF9" s="48"/>
      <c r="AG9" s="48"/>
      <c r="AH9" s="48"/>
      <c r="AI9" s="49">
        <v>1</v>
      </c>
      <c r="AJ9" s="84" t="s">
        <v>385</v>
      </c>
      <c r="AK9" s="43"/>
    </row>
    <row r="10" spans="1:37" ht="21" customHeight="1">
      <c r="A10" s="43"/>
      <c r="B10" s="85"/>
      <c r="C10" s="63"/>
      <c r="D10" s="63"/>
      <c r="E10" s="63"/>
      <c r="F10" s="63"/>
      <c r="G10" s="79"/>
      <c r="H10" s="79"/>
      <c r="I10" s="79"/>
      <c r="J10" s="79"/>
      <c r="K10" s="79"/>
      <c r="L10" s="79"/>
      <c r="M10" s="79"/>
      <c r="N10" s="79"/>
      <c r="O10" s="79"/>
      <c r="P10" s="79"/>
      <c r="Q10" s="86" t="s">
        <v>386</v>
      </c>
      <c r="R10" s="87" t="s">
        <v>387</v>
      </c>
      <c r="S10" s="88" t="s">
        <v>388</v>
      </c>
      <c r="T10" s="89" t="s">
        <v>389</v>
      </c>
      <c r="U10" s="63"/>
      <c r="V10" s="48"/>
      <c r="W10" s="33" t="s">
        <v>347</v>
      </c>
      <c r="X10" s="20" t="s">
        <v>334</v>
      </c>
      <c r="Y10" s="34" t="s">
        <v>348</v>
      </c>
      <c r="Z10" s="21" t="s">
        <v>335</v>
      </c>
      <c r="AA10" s="35" t="s">
        <v>349</v>
      </c>
      <c r="AB10" s="30" t="s">
        <v>344</v>
      </c>
      <c r="AC10" s="19" t="s">
        <v>333</v>
      </c>
      <c r="AD10" s="31" t="s">
        <v>345</v>
      </c>
      <c r="AE10" s="48"/>
      <c r="AF10" s="48"/>
      <c r="AG10" s="48"/>
      <c r="AH10" s="48"/>
      <c r="AI10" s="49">
        <v>1</v>
      </c>
      <c r="AJ10" s="84" t="s">
        <v>390</v>
      </c>
      <c r="AK10" s="43"/>
    </row>
    <row r="11" spans="1:37" ht="21" customHeight="1">
      <c r="A11" s="43"/>
      <c r="B11" s="85" t="s">
        <v>391</v>
      </c>
      <c r="C11" s="63"/>
      <c r="D11" s="63"/>
      <c r="E11" s="63"/>
      <c r="F11" s="63"/>
      <c r="G11" s="79"/>
      <c r="H11" s="79"/>
      <c r="I11" s="79"/>
      <c r="J11" s="79"/>
      <c r="K11" s="79"/>
      <c r="L11" s="79"/>
      <c r="M11" s="79"/>
      <c r="N11" s="79"/>
      <c r="O11" s="79"/>
      <c r="P11" s="79"/>
      <c r="Q11" s="90" t="s">
        <v>14</v>
      </c>
      <c r="R11" s="91" t="s">
        <v>392</v>
      </c>
      <c r="S11" s="92" t="s">
        <v>13</v>
      </c>
      <c r="T11" s="93" t="s">
        <v>393</v>
      </c>
      <c r="U11" s="63"/>
      <c r="V11" s="48"/>
      <c r="W11" s="36" t="s">
        <v>351</v>
      </c>
      <c r="X11" s="37" t="s">
        <v>352</v>
      </c>
      <c r="Y11" s="38" t="s">
        <v>353</v>
      </c>
      <c r="Z11" s="32" t="s">
        <v>346</v>
      </c>
      <c r="AA11" s="39" t="s">
        <v>354</v>
      </c>
      <c r="AB11" s="40" t="s">
        <v>355</v>
      </c>
      <c r="AC11" s="29" t="s">
        <v>343</v>
      </c>
      <c r="AD11" s="41" t="s">
        <v>356</v>
      </c>
      <c r="AE11" s="48"/>
      <c r="AF11" s="48"/>
      <c r="AG11" s="48"/>
      <c r="AH11" s="48"/>
      <c r="AI11" s="49">
        <v>1</v>
      </c>
      <c r="AJ11" s="84"/>
      <c r="AK11" s="43"/>
    </row>
    <row r="12" spans="1:37" ht="21" customHeight="1">
      <c r="A12" s="43"/>
      <c r="B12" s="85"/>
      <c r="C12" s="63"/>
      <c r="D12" s="63"/>
      <c r="E12" s="63"/>
      <c r="F12" s="63"/>
      <c r="G12" s="79"/>
      <c r="H12" s="79"/>
      <c r="I12" s="79"/>
      <c r="J12" s="79"/>
      <c r="K12" s="79"/>
      <c r="L12" s="79"/>
      <c r="M12" s="79"/>
      <c r="N12" s="79"/>
      <c r="O12" s="79"/>
      <c r="P12" s="79"/>
      <c r="Q12" s="90"/>
      <c r="R12" s="91"/>
      <c r="S12" s="92"/>
      <c r="T12" s="93"/>
      <c r="U12" s="94"/>
      <c r="V12" s="48"/>
      <c r="W12" s="48"/>
      <c r="X12" s="48"/>
      <c r="Y12" s="48"/>
      <c r="Z12" s="48"/>
      <c r="AA12" s="48"/>
      <c r="AB12" s="48"/>
      <c r="AC12" s="48"/>
      <c r="AD12" s="48"/>
      <c r="AE12" s="48"/>
      <c r="AF12" s="48"/>
      <c r="AG12" s="48"/>
      <c r="AH12" s="48"/>
      <c r="AI12" s="49">
        <v>1</v>
      </c>
      <c r="AJ12" s="84"/>
      <c r="AK12" s="43"/>
    </row>
    <row r="13" spans="1:37" ht="21" customHeight="1">
      <c r="A13" s="43"/>
      <c r="B13" s="95" t="s">
        <v>394</v>
      </c>
      <c r="C13" s="63"/>
      <c r="D13" s="63"/>
      <c r="E13" s="63" t="s">
        <v>639</v>
      </c>
      <c r="F13" s="63"/>
      <c r="G13" s="79"/>
      <c r="H13" s="79"/>
      <c r="I13" s="79"/>
      <c r="J13" s="79"/>
      <c r="K13" s="79"/>
      <c r="L13" s="79"/>
      <c r="M13" s="79"/>
      <c r="N13" s="79"/>
      <c r="O13" s="79"/>
      <c r="P13" s="79"/>
      <c r="Q13" s="96" t="s">
        <v>20</v>
      </c>
      <c r="R13" s="97" t="s">
        <v>395</v>
      </c>
      <c r="S13" s="98" t="s">
        <v>19</v>
      </c>
      <c r="T13" s="99" t="s">
        <v>396</v>
      </c>
      <c r="U13" s="63"/>
      <c r="V13" s="48"/>
      <c r="W13" s="901" t="s">
        <v>1650</v>
      </c>
      <c r="X13" s="48"/>
      <c r="Y13" s="48"/>
      <c r="Z13" s="48"/>
      <c r="AA13" s="48"/>
      <c r="AB13" s="48"/>
      <c r="AC13" s="48"/>
      <c r="AD13" s="48"/>
      <c r="AE13" s="48"/>
      <c r="AF13" s="48"/>
      <c r="AG13" s="48"/>
      <c r="AH13" s="48"/>
      <c r="AI13" s="49">
        <v>1</v>
      </c>
      <c r="AJ13" s="84" t="s">
        <v>397</v>
      </c>
      <c r="AK13" s="43"/>
    </row>
    <row r="14" spans="1:37" ht="21" customHeight="1">
      <c r="A14" s="43"/>
      <c r="B14" s="100" t="s">
        <v>398</v>
      </c>
      <c r="C14" s="63"/>
      <c r="D14" s="63"/>
      <c r="E14" s="63" t="s">
        <v>638</v>
      </c>
      <c r="F14" s="63"/>
      <c r="G14" s="79"/>
      <c r="H14" s="79"/>
      <c r="I14" s="79"/>
      <c r="J14" s="79"/>
      <c r="K14" s="79"/>
      <c r="L14" s="79"/>
      <c r="M14" s="79"/>
      <c r="N14" s="79"/>
      <c r="O14" s="79"/>
      <c r="P14" s="79"/>
      <c r="Q14" s="63"/>
      <c r="R14" s="101"/>
      <c r="S14" s="63"/>
      <c r="T14" s="63"/>
      <c r="U14" s="63"/>
      <c r="V14" s="48"/>
      <c r="W14" s="48"/>
      <c r="X14" s="48"/>
      <c r="Y14" s="48"/>
      <c r="Z14" s="48"/>
      <c r="AA14" s="48"/>
      <c r="AB14" s="48"/>
      <c r="AC14" s="48"/>
      <c r="AD14" s="48"/>
      <c r="AE14" s="48"/>
      <c r="AF14" s="102"/>
      <c r="AG14" s="102"/>
      <c r="AH14" s="102"/>
      <c r="AI14" s="49">
        <v>1</v>
      </c>
      <c r="AJ14" s="84" t="s">
        <v>399</v>
      </c>
      <c r="AK14" s="43"/>
    </row>
    <row r="15" spans="1:37" ht="21" customHeight="1">
      <c r="A15" s="43"/>
      <c r="B15" s="63"/>
      <c r="C15" s="63"/>
      <c r="D15" s="63"/>
      <c r="F15" s="63"/>
      <c r="G15" s="79"/>
      <c r="H15" s="79"/>
      <c r="I15" s="79"/>
      <c r="J15" s="79"/>
      <c r="K15" s="79"/>
      <c r="L15" s="79"/>
      <c r="M15" s="79"/>
      <c r="N15" s="79"/>
      <c r="O15" s="79"/>
      <c r="P15" s="79"/>
      <c r="Q15" s="48"/>
      <c r="R15" s="48"/>
      <c r="S15" s="48"/>
      <c r="T15" s="48"/>
      <c r="U15" s="48"/>
      <c r="V15" s="48"/>
      <c r="W15" s="48"/>
      <c r="X15" s="48"/>
      <c r="Y15" s="48"/>
      <c r="Z15" s="48"/>
      <c r="AA15" s="48"/>
      <c r="AB15" s="48"/>
      <c r="AC15" s="48"/>
      <c r="AD15" s="48"/>
      <c r="AE15" s="48"/>
      <c r="AF15" s="102"/>
      <c r="AG15" s="102"/>
      <c r="AH15" s="102"/>
      <c r="AI15" s="49">
        <v>1</v>
      </c>
      <c r="AJ15" s="84" t="s">
        <v>400</v>
      </c>
      <c r="AK15" s="43"/>
    </row>
    <row r="16" spans="1:37" ht="21" customHeight="1">
      <c r="A16" s="43"/>
      <c r="B16" s="1035" t="s">
        <v>401</v>
      </c>
      <c r="C16" s="1036" t="str" cm="1">
        <f t="array" ref="C16">IF(C19="","",IFERROR("⚠ Allergènes : "&amp;_xlfn.TEXTJOIN(" • ",TRUE,_xlfn.UNIQUE(_xlfn._xlws.FILTER(S25:S485&amp;" "&amp;T25:T485,ISNUMBER(SEARCH(R25:R485,C19))))),"✅ Allergènes : aucun détecté"))</f>
        <v xml:space="preserve">⚠ Allergènes : ⚠ Lait • ⚠ </v>
      </c>
      <c r="D16" s="1036"/>
      <c r="E16" s="1036"/>
      <c r="F16" s="1036"/>
      <c r="G16" s="1036"/>
      <c r="H16" s="1036"/>
      <c r="I16" s="1036"/>
      <c r="J16" s="1036"/>
      <c r="K16" s="1036"/>
      <c r="L16" s="1036"/>
      <c r="M16" s="1036"/>
      <c r="N16" s="1036"/>
      <c r="O16" s="1036"/>
      <c r="P16" s="1036"/>
      <c r="Q16" s="1036"/>
      <c r="R16" s="1036"/>
      <c r="S16" s="1036"/>
      <c r="T16" s="1036"/>
      <c r="U16" s="1037"/>
      <c r="V16" s="48"/>
      <c r="W16" s="48"/>
      <c r="X16" s="48"/>
      <c r="Y16" s="48"/>
      <c r="Z16" s="48"/>
      <c r="AA16" s="48"/>
      <c r="AB16" s="48"/>
      <c r="AC16" s="48"/>
      <c r="AD16" s="48"/>
      <c r="AE16" s="48"/>
      <c r="AF16" s="102"/>
      <c r="AG16" s="102"/>
      <c r="AH16" s="102"/>
      <c r="AI16" s="49">
        <v>1</v>
      </c>
      <c r="AJ16" s="84"/>
      <c r="AK16" s="43"/>
    </row>
    <row r="17" spans="1:37" ht="21" customHeight="1">
      <c r="A17" s="43"/>
      <c r="B17" s="1035"/>
      <c r="C17" s="1036"/>
      <c r="D17" s="1036"/>
      <c r="E17" s="1036"/>
      <c r="F17" s="1036"/>
      <c r="G17" s="1036"/>
      <c r="H17" s="1036"/>
      <c r="I17" s="1036"/>
      <c r="J17" s="1036"/>
      <c r="K17" s="1036"/>
      <c r="L17" s="1036"/>
      <c r="M17" s="1036"/>
      <c r="N17" s="1036"/>
      <c r="O17" s="1036"/>
      <c r="P17" s="1036"/>
      <c r="Q17" s="1036"/>
      <c r="R17" s="1036"/>
      <c r="S17" s="1036"/>
      <c r="T17" s="1036"/>
      <c r="U17" s="1037"/>
      <c r="V17" s="48"/>
      <c r="W17" s="48"/>
      <c r="X17" s="48"/>
      <c r="Y17" s="48"/>
      <c r="Z17" s="48"/>
      <c r="AA17" s="48"/>
      <c r="AB17" s="48"/>
      <c r="AC17" s="48"/>
      <c r="AD17" s="48"/>
      <c r="AE17" s="48"/>
      <c r="AF17" s="102"/>
      <c r="AG17" s="102"/>
      <c r="AH17" s="102"/>
      <c r="AI17" s="49">
        <v>1</v>
      </c>
      <c r="AJ17" s="84" t="s">
        <v>403</v>
      </c>
      <c r="AK17" s="43"/>
    </row>
    <row r="18" spans="1:37" ht="21" customHeight="1">
      <c r="A18" s="43"/>
      <c r="B18" s="1035"/>
      <c r="C18" s="1036"/>
      <c r="D18" s="1036"/>
      <c r="E18" s="1036"/>
      <c r="F18" s="1036"/>
      <c r="G18" s="1036"/>
      <c r="H18" s="1036"/>
      <c r="I18" s="1036"/>
      <c r="J18" s="1036"/>
      <c r="K18" s="1036"/>
      <c r="L18" s="1036"/>
      <c r="M18" s="1036"/>
      <c r="N18" s="1036"/>
      <c r="O18" s="1036"/>
      <c r="P18" s="1036"/>
      <c r="Q18" s="1036"/>
      <c r="R18" s="1036"/>
      <c r="S18" s="1036"/>
      <c r="T18" s="1036"/>
      <c r="U18" s="1037"/>
      <c r="V18" s="48"/>
      <c r="W18" s="48"/>
      <c r="X18" s="48"/>
      <c r="Y18" s="48"/>
      <c r="Z18" s="48"/>
      <c r="AA18" s="48"/>
      <c r="AB18" s="48"/>
      <c r="AC18" s="48"/>
      <c r="AD18" s="48"/>
      <c r="AE18" s="48"/>
      <c r="AF18" s="102"/>
      <c r="AG18" s="102"/>
      <c r="AH18" s="102"/>
      <c r="AI18" s="49">
        <v>1</v>
      </c>
      <c r="AJ18" s="84" t="s">
        <v>404</v>
      </c>
      <c r="AK18" s="43"/>
    </row>
    <row r="19" spans="1:37" ht="21" customHeight="1">
      <c r="A19" s="43"/>
      <c r="B19" s="1046" t="s">
        <v>405</v>
      </c>
      <c r="C19" s="1047" t="str" cm="1">
        <f t="array" ref="C19">_xlfn.TEXTJOIN(" • ",TRUE,_xlfn.UNIQUE(_xlfn._xlws.FILTER(E25:E485,(E25:E485&lt;&gt;"")*ISNUMBER(IFERROR(FIND("*",E25:E485),"")))))</f>
        <v>fromage blanc 20% mg  * • Mélanger la macédoine, le fromage blanc et la gélatine fondue dans un mixeur *</v>
      </c>
      <c r="D19" s="1047"/>
      <c r="E19" s="1047"/>
      <c r="F19" s="1047"/>
      <c r="G19" s="1047"/>
      <c r="H19" s="1047"/>
      <c r="I19" s="1047"/>
      <c r="J19" s="1047"/>
      <c r="K19" s="1047"/>
      <c r="L19" s="1047"/>
      <c r="M19" s="1047"/>
      <c r="N19" s="1047"/>
      <c r="O19" s="1047"/>
      <c r="P19" s="1047"/>
      <c r="Q19" s="1047"/>
      <c r="R19" s="1047"/>
      <c r="S19" s="1047"/>
      <c r="T19" s="1047"/>
      <c r="U19" s="1048"/>
      <c r="V19" s="48"/>
      <c r="W19" s="48"/>
      <c r="X19" s="48"/>
      <c r="Y19" s="48"/>
      <c r="Z19" s="48"/>
      <c r="AA19" s="48"/>
      <c r="AB19" s="48"/>
      <c r="AC19" s="48"/>
      <c r="AD19" s="48"/>
      <c r="AE19" s="48"/>
      <c r="AF19" s="102"/>
      <c r="AG19" s="102"/>
      <c r="AH19" s="102"/>
      <c r="AI19" s="49">
        <v>1</v>
      </c>
    </row>
    <row r="20" spans="1:37" ht="21" customHeight="1">
      <c r="A20" s="43"/>
      <c r="B20" s="1046"/>
      <c r="C20" s="1047"/>
      <c r="D20" s="1047"/>
      <c r="E20" s="1047"/>
      <c r="F20" s="1047"/>
      <c r="G20" s="1047"/>
      <c r="H20" s="1047"/>
      <c r="I20" s="1047"/>
      <c r="J20" s="1047"/>
      <c r="K20" s="1047"/>
      <c r="L20" s="1047"/>
      <c r="M20" s="1047"/>
      <c r="N20" s="1047"/>
      <c r="O20" s="1047"/>
      <c r="P20" s="1047"/>
      <c r="Q20" s="1047"/>
      <c r="R20" s="1047"/>
      <c r="S20" s="1047"/>
      <c r="T20" s="1047"/>
      <c r="U20" s="1048"/>
      <c r="V20" s="48"/>
      <c r="W20" s="48"/>
      <c r="X20" s="48"/>
      <c r="Y20" s="48"/>
      <c r="Z20" s="48"/>
      <c r="AA20" s="48"/>
      <c r="AB20" s="48"/>
      <c r="AC20" s="48"/>
      <c r="AD20" s="48"/>
      <c r="AE20" s="48"/>
      <c r="AF20" s="102"/>
      <c r="AG20" s="102"/>
      <c r="AH20" s="102"/>
      <c r="AI20" s="49">
        <v>1</v>
      </c>
      <c r="AJ20" s="103" t="s">
        <v>406</v>
      </c>
    </row>
    <row r="21" spans="1:37" ht="21" customHeight="1">
      <c r="A21" s="43"/>
      <c r="B21" s="1046"/>
      <c r="C21" s="1047"/>
      <c r="D21" s="1047"/>
      <c r="E21" s="1047"/>
      <c r="F21" s="1047"/>
      <c r="G21" s="1047"/>
      <c r="H21" s="1047"/>
      <c r="I21" s="1047"/>
      <c r="J21" s="1047"/>
      <c r="K21" s="1047"/>
      <c r="L21" s="1047"/>
      <c r="M21" s="1047"/>
      <c r="N21" s="1047"/>
      <c r="O21" s="1047"/>
      <c r="P21" s="1047"/>
      <c r="Q21" s="1047"/>
      <c r="R21" s="1047"/>
      <c r="S21" s="1047"/>
      <c r="T21" s="1047"/>
      <c r="U21" s="1048"/>
      <c r="V21" s="48"/>
      <c r="W21" s="48"/>
      <c r="X21" s="48"/>
      <c r="Y21" s="48"/>
      <c r="Z21" s="48"/>
      <c r="AA21" s="48"/>
      <c r="AB21" s="48"/>
      <c r="AC21" s="48"/>
      <c r="AD21" s="48"/>
      <c r="AE21" s="48"/>
      <c r="AF21" s="102"/>
      <c r="AG21" s="102"/>
      <c r="AH21" s="102"/>
      <c r="AI21" s="49">
        <v>1</v>
      </c>
      <c r="AJ21" s="104" t="s">
        <v>408</v>
      </c>
    </row>
    <row r="22" spans="1:37" ht="21" customHeight="1">
      <c r="A22" s="43"/>
      <c r="B22" s="105"/>
      <c r="C22" s="106" t="str">
        <f>"colonne "&amp;SUBSTITUTE(ADDRESS(1,COLUMN(),4),"1","")</f>
        <v>colonne C</v>
      </c>
      <c r="D22" s="107"/>
      <c r="E22" s="106" t="str">
        <f>"colonne "&amp;SUBSTITUTE(ADDRESS(1,COLUMN(),4),"1","")</f>
        <v>colonne E</v>
      </c>
      <c r="F22" s="1049" t="s">
        <v>409</v>
      </c>
      <c r="G22" s="108"/>
      <c r="H22" s="108"/>
      <c r="I22" s="108"/>
      <c r="J22" s="108"/>
      <c r="K22" s="108"/>
      <c r="L22" s="108"/>
      <c r="M22" s="108"/>
      <c r="N22" s="108"/>
      <c r="O22" s="108"/>
      <c r="P22" s="108"/>
      <c r="Q22" s="109"/>
      <c r="R22" s="109"/>
      <c r="S22" s="109"/>
      <c r="T22" s="109"/>
      <c r="U22" s="110"/>
      <c r="V22" s="48"/>
      <c r="W22" s="48"/>
      <c r="X22" s="48"/>
      <c r="Y22" s="48"/>
      <c r="Z22" s="48"/>
      <c r="AA22" s="48"/>
      <c r="AB22" s="48"/>
      <c r="AC22" s="48"/>
      <c r="AD22" s="48"/>
      <c r="AE22" s="48"/>
      <c r="AF22" s="102"/>
      <c r="AG22" s="102"/>
      <c r="AH22" s="102"/>
      <c r="AI22" s="49">
        <v>1</v>
      </c>
    </row>
    <row r="23" spans="1:37" ht="21" customHeight="1">
      <c r="A23" s="43"/>
      <c r="B23" s="1051" t="s">
        <v>410</v>
      </c>
      <c r="C23" s="112" t="s">
        <v>359</v>
      </c>
      <c r="D23" s="43"/>
      <c r="E23" s="112" t="s">
        <v>361</v>
      </c>
      <c r="F23" s="1050"/>
      <c r="G23" s="113"/>
      <c r="H23" s="113"/>
      <c r="I23" s="113"/>
      <c r="J23" s="113"/>
      <c r="K23" s="113"/>
      <c r="L23" s="113"/>
      <c r="M23" s="113"/>
      <c r="N23" s="113"/>
      <c r="O23" s="113"/>
      <c r="P23" s="113"/>
      <c r="Q23" s="63" t="s">
        <v>411</v>
      </c>
      <c r="R23" s="114"/>
      <c r="S23" s="114"/>
      <c r="T23" s="114"/>
      <c r="U23" s="115"/>
      <c r="V23" s="48"/>
      <c r="W23" s="48"/>
      <c r="X23" s="48"/>
      <c r="Y23" s="48"/>
      <c r="Z23" s="48"/>
      <c r="AA23" s="48"/>
      <c r="AB23" s="48"/>
      <c r="AC23" s="48"/>
      <c r="AD23" s="48"/>
      <c r="AE23" s="48"/>
      <c r="AF23" s="102"/>
      <c r="AG23" s="102"/>
      <c r="AH23" s="102"/>
      <c r="AI23" s="49">
        <v>1</v>
      </c>
    </row>
    <row r="24" spans="1:37" ht="21" customHeight="1">
      <c r="A24" s="43"/>
      <c r="B24" s="1052"/>
      <c r="C24" s="116" t="s">
        <v>360</v>
      </c>
      <c r="D24" s="43"/>
      <c r="E24" s="631" t="s">
        <v>412</v>
      </c>
      <c r="F24" s="117" t="s">
        <v>413</v>
      </c>
      <c r="G24" s="118" t="s">
        <v>414</v>
      </c>
      <c r="H24" s="118" t="s">
        <v>415</v>
      </c>
      <c r="I24" s="118" t="s">
        <v>416</v>
      </c>
      <c r="J24" s="118" t="s">
        <v>417</v>
      </c>
      <c r="K24" s="118" t="s">
        <v>418</v>
      </c>
      <c r="L24" s="118" t="s">
        <v>419</v>
      </c>
      <c r="M24" s="118" t="s">
        <v>420</v>
      </c>
      <c r="N24" s="118" t="s">
        <v>421</v>
      </c>
      <c r="O24" s="118" t="s">
        <v>422</v>
      </c>
      <c r="P24" s="118" t="s">
        <v>423</v>
      </c>
      <c r="Q24" s="119" t="s">
        <v>424</v>
      </c>
      <c r="R24" s="119" t="s">
        <v>425</v>
      </c>
      <c r="S24" s="119" t="s">
        <v>426</v>
      </c>
      <c r="T24" s="119" t="s">
        <v>427</v>
      </c>
      <c r="U24" s="109" t="s">
        <v>428</v>
      </c>
      <c r="V24" s="48"/>
      <c r="W24" s="48"/>
      <c r="X24" s="48"/>
      <c r="Y24" s="48"/>
      <c r="Z24" s="48"/>
      <c r="AA24" s="48"/>
      <c r="AB24" s="48"/>
      <c r="AC24" s="48"/>
      <c r="AD24" s="48"/>
      <c r="AE24" s="48"/>
      <c r="AF24" s="102"/>
      <c r="AG24" s="102"/>
      <c r="AH24" s="102"/>
      <c r="AI24" s="49">
        <v>1</v>
      </c>
    </row>
    <row r="25" spans="1:37" ht="21" customHeight="1">
      <c r="A25" s="43"/>
      <c r="B25" s="124">
        <v>1</v>
      </c>
      <c r="C25" s="125"/>
      <c r="D25" s="43"/>
      <c r="E25" s="126" t="str">
        <f t="shared" ref="E25:E88" si="2">IF(C25="","",IF(F25="",C25,C25&amp;" *"))</f>
        <v/>
      </c>
      <c r="F25" s="127" t="str" cm="1">
        <f t="array" ref="F25">IF(M25="","",IFERROR(_xlfn.TEXTJOIN(" • ",TRUE,_xlfn.UNIQUE(_xlfn._xlws.FILTER("⚠ "&amp;T25:T485,(R25:R485&lt;&gt;"")*ISNUMBER(SEARCH(" "&amp;R25:R485&amp;" "," "&amp;M25&amp;" "))))),""))</f>
        <v/>
      </c>
      <c r="G25" s="128" t="str">
        <f>IF(R25="","",P25)</f>
        <v>arachide</v>
      </c>
      <c r="H25" s="128" t="str">
        <f>IF(T25="","",S25&amp;" "&amp;T25)</f>
        <v>⚠ Arachides</v>
      </c>
      <c r="I25" s="128" t="str">
        <f>IF(M25="","",SUBSTITUTE(SUBSTITUTE(SUBSTITUTE(SUBSTITUTE(SUBSTITUTE(SUBSTITUTE(SUBSTITUTE(SUBSTITUTE(SUBSTITUTE(LOWER(M25),"œ","oe"),"æ","ae"),"à","a"),"â","a"),"ä","a"),"á","a"),"ã","a"),"å","a"),"ç","c"))</f>
        <v/>
      </c>
      <c r="J25" s="128" t="str">
        <f t="shared" ref="J25:J88" si="3">IF(I25="","",SUBSTITUTE(SUBSTITUTE(SUBSTITUTE(SUBSTITUTE(SUBSTITUTE(SUBSTITUTE(SUBSTITUTE(SUBSTITUTE(I25,"è","e"),"é","e"),"ê","e"),"ë","e"),"ì","i"),"í","i"),"î","i"),"ï","i"))</f>
        <v/>
      </c>
      <c r="K25" s="128" t="str">
        <f t="shared" ref="K25:K88" si="4">IF(J25="","",TRIM(SUBSTITUTE(SUBSTITUTE(SUBSTITUTE(SUBSTITUTE(SUBSTITUTE(SUBSTITUTE(SUBSTITUTE(SUBSTITUTE(SUBSTITUTE(SUBSTITUTE(SUBSTITUTE(SUBSTITUTE(J25,"ò","o"),"ó","o"),"ô","o"),"ö","o"),"õ","o"),"ù","u"),"ú","u"),"û","u"),"ü","u"),"ý","y"),"ÿ","y"),"ñ","n")))</f>
        <v/>
      </c>
      <c r="L25" s="128" t="str">
        <f>IF(M25="","",K25)</f>
        <v/>
      </c>
      <c r="M25" s="128" t="str">
        <f t="shared" ref="M25:M88" si="5">IF(C25="","",LOWER(TRIM(CLEAN(SUBSTITUTE(SUBSTITUTE(SUBSTITUTE(SUBSTITUTE(SUBSTITUTE(SUBSTITUTE(SUBSTITUTE(SUBSTITUTE(SUBSTITUTE(SUBSTITUTE(SUBSTITUTE(SUBSTITUTE(SUBSTITUTE(SUBSTITUTE(SUBSTITUTE(SUBSTITUTE(SUBSTITUTE(SUBSTITUTE(SUBSTITUTE(SUBSTITUTE(SUBSTITUTE(SUBSTITUTE(C25,CHAR(160)," "),CHAR(9)," "),CHAR(10)," "),CHAR(13)," "),"—"," "),"–"," "),"’"," "),"'"," "),""""," "),","," "),"."," "),";"," "),":"," "),"!"," "),"?"," "),"…"," "),"/"," "),"-"," "),"("," "),")"," "),"«"," "),"»"," ")))))</f>
        <v/>
      </c>
      <c r="N25" s="128" t="str">
        <f>IF(R25="","",SUBSTITUTE(SUBSTITUTE(SUBSTITUTE(SUBSTITUTE(SUBSTITUTE(SUBSTITUTE(SUBSTITUTE(SUBSTITUTE(SUBSTITUTE(LOWER(R25),"œ","oe"),"æ","ae"),"à","a"),"â","a"),"ä","a"),"á","a"),"ã","a"),"å","a"),"ç","c"))</f>
        <v>arachide</v>
      </c>
      <c r="O25" s="128" t="str">
        <f t="shared" ref="O25:O88" si="6">IF(N25="","",SUBSTITUTE(SUBSTITUTE(SUBSTITUTE(SUBSTITUTE(SUBSTITUTE(SUBSTITUTE(SUBSTITUTE(SUBSTITUTE(N25,"è","e"),"é","e"),"ê","e"),"ë","e"),"ì","i"),"í","i"),"î","i"),"ï","i"))</f>
        <v>arachide</v>
      </c>
      <c r="P25" s="128" t="str">
        <f t="shared" ref="P25:P88" si="7">IF(O25="","",TRIM(SUBSTITUTE(SUBSTITUTE(SUBSTITUTE(SUBSTITUTE(SUBSTITUTE(SUBSTITUTE(SUBSTITUTE(SUBSTITUTE(SUBSTITUTE(SUBSTITUTE(SUBSTITUTE(SUBSTITUTE(O25,"ò","o"),"ó","o"),"ô","o"),"ö","o"),"õ","o"),"ù","u"),"ú","u"),"û","u"),"ü","u"),"ý","y"),"ÿ","y"),"ñ","n")))</f>
        <v>arachide</v>
      </c>
      <c r="Q25" s="129" t="s">
        <v>28</v>
      </c>
      <c r="R25" s="130" t="str">
        <f t="shared" ref="R25:R88" si="8">IF(Q25="","",LOWER(TRIM(CLEAN(SUBSTITUTE(SUBSTITUTE(SUBSTITUTE(SUBSTITUTE(SUBSTITUTE(SUBSTITUTE(SUBSTITUTE(SUBSTITUTE(SUBSTITUTE(SUBSTITUTE(SUBSTITUTE(SUBSTITUTE(SUBSTITUTE(SUBSTITUTE(SUBSTITUTE(SUBSTITUTE(SUBSTITUTE(SUBSTITUTE(SUBSTITUTE(SUBSTITUTE(SUBSTITUTE(SUBSTITUTE(Q25,CHAR(160)," "),CHAR(9)," "),CHAR(10)," "),CHAR(13)," "),"—"," "),"–"," "),"’"," "),"'"," "),""""," "),","," "),"."," "),";"," "),":"," "),"!"," "),"?"," "),"…"," "),"/"," "),"-"," "),"("," "),")"," "),"«"," "),"»"," ")))))</f>
        <v>arachide</v>
      </c>
      <c r="S25" s="131" t="s">
        <v>432</v>
      </c>
      <c r="T25" s="132" t="s">
        <v>12</v>
      </c>
      <c r="U25" s="71" t="s">
        <v>376</v>
      </c>
      <c r="V25" s="48"/>
      <c r="W25" s="48"/>
      <c r="X25" s="48"/>
      <c r="Y25" s="48"/>
      <c r="Z25" s="48"/>
      <c r="AA25" s="48"/>
      <c r="AB25" s="48"/>
      <c r="AC25" s="48"/>
      <c r="AD25" s="48"/>
      <c r="AE25" s="48"/>
      <c r="AF25" s="102"/>
      <c r="AG25" s="102"/>
      <c r="AH25" s="102"/>
      <c r="AI25" s="49">
        <v>1</v>
      </c>
    </row>
    <row r="26" spans="1:37" ht="21" customHeight="1">
      <c r="A26" s="43"/>
      <c r="B26" s="124">
        <v>2</v>
      </c>
      <c r="C26" s="125" t="s">
        <v>433</v>
      </c>
      <c r="D26" s="43"/>
      <c r="E26" s="126" t="str">
        <f t="shared" si="2"/>
        <v>macedoine surgelée</v>
      </c>
      <c r="F26" s="127" t="str" cm="1">
        <f t="array" ref="F26">IF(M26="","",IFERROR(_xlfn.TEXTJOIN(" • ",TRUE,_xlfn.UNIQUE(_xlfn._xlws.FILTER("⚠ "&amp;T25:T485,(R25:R485&lt;&gt;"")*ISNUMBER(SEARCH(" "&amp;R25:R485&amp;" "," "&amp;M26&amp;" "))))),""))</f>
        <v/>
      </c>
      <c r="G26" s="128" t="str">
        <f>IF(R26="","",P26)</f>
        <v>arachides</v>
      </c>
      <c r="H26" s="128" t="str">
        <f>IF(T26="","",S26&amp;" "&amp;T26)</f>
        <v>⚠ Arachides</v>
      </c>
      <c r="I26" s="128" t="str">
        <f>IF(M26="","",SUBSTITUTE(SUBSTITUTE(SUBSTITUTE(SUBSTITUTE(SUBSTITUTE(SUBSTITUTE(SUBSTITUTE(SUBSTITUTE(SUBSTITUTE(LOWER(M26),"œ","oe"),"æ","ae"),"à","a"),"â","a"),"ä","a"),"á","a"),"ã","a"),"å","a"),"ç","c"))</f>
        <v>macedoine surgelée</v>
      </c>
      <c r="J26" s="128" t="str">
        <f t="shared" si="3"/>
        <v>macedoine surgelee</v>
      </c>
      <c r="K26" s="128" t="str">
        <f t="shared" si="4"/>
        <v>macedoine surgelee</v>
      </c>
      <c r="L26" s="128" t="str">
        <f>IF(M26="","",K26)</f>
        <v>macedoine surgelee</v>
      </c>
      <c r="M26" s="128" t="str">
        <f t="shared" si="5"/>
        <v>macedoine surgelée</v>
      </c>
      <c r="N26" s="128" t="str">
        <f>IF(R26="","",SUBSTITUTE(SUBSTITUTE(SUBSTITUTE(SUBSTITUTE(SUBSTITUTE(SUBSTITUTE(SUBSTITUTE(SUBSTITUTE(SUBSTITUTE(LOWER(R26),"œ","oe"),"æ","ae"),"à","a"),"â","a"),"ä","a"),"á","a"),"ã","a"),"å","a"),"ç","c"))</f>
        <v>arachides</v>
      </c>
      <c r="O26" s="128" t="str">
        <f t="shared" si="6"/>
        <v>arachides</v>
      </c>
      <c r="P26" s="128" t="str">
        <f t="shared" si="7"/>
        <v>arachides</v>
      </c>
      <c r="Q26" s="129" t="s">
        <v>2</v>
      </c>
      <c r="R26" s="130" t="str">
        <f t="shared" si="8"/>
        <v>arachides</v>
      </c>
      <c r="S26" s="131" t="s">
        <v>432</v>
      </c>
      <c r="T26" s="132" t="s">
        <v>12</v>
      </c>
      <c r="U26" s="71" t="s">
        <v>376</v>
      </c>
      <c r="V26" s="48"/>
      <c r="W26" s="48"/>
      <c r="X26" s="48"/>
      <c r="Y26" s="48"/>
      <c r="Z26" s="48"/>
      <c r="AA26" s="48"/>
      <c r="AB26" s="48"/>
      <c r="AC26" s="48"/>
      <c r="AD26" s="48"/>
      <c r="AE26" s="48"/>
      <c r="AF26" s="102"/>
      <c r="AG26" s="102"/>
      <c r="AH26" s="102"/>
      <c r="AI26" s="49">
        <v>1</v>
      </c>
    </row>
    <row r="27" spans="1:37" ht="21" customHeight="1">
      <c r="A27" s="43"/>
      <c r="B27" s="124">
        <v>3</v>
      </c>
      <c r="C27" s="125" t="s">
        <v>434</v>
      </c>
      <c r="D27" s="43"/>
      <c r="E27" s="126" t="str">
        <f t="shared" si="2"/>
        <v>fromage blanc 20% mg  *</v>
      </c>
      <c r="F27" s="127" t="str" cm="1">
        <f t="array" ref="F27">IF(M27="","",IFERROR(_xlfn.TEXTJOIN(" • ",TRUE,_xlfn.UNIQUE(_xlfn._xlws.FILTER("⚠ "&amp;T25:T485,(R25:R485&lt;&gt;"")*ISNUMBER(SEARCH(" "&amp;R25:R485&amp;" "," "&amp;M27&amp;" "))))),""))</f>
        <v>⚠ Lait</v>
      </c>
      <c r="G27" s="128" t="str">
        <f t="shared" ref="G27:G90" si="9">IF(R27="","",P27)</f>
        <v>beurre de cacahuete</v>
      </c>
      <c r="H27" s="128" t="str">
        <f t="shared" ref="H27:H90" si="10">IF(T27="","",S27&amp;" "&amp;T27)</f>
        <v>⚠ Arachides</v>
      </c>
      <c r="I27" s="128" t="str">
        <f t="shared" ref="I27:I90" si="11">IF(M27="","",SUBSTITUTE(SUBSTITUTE(SUBSTITUTE(SUBSTITUTE(SUBSTITUTE(SUBSTITUTE(SUBSTITUTE(SUBSTITUTE(SUBSTITUTE(LOWER(M27),"œ","oe"),"æ","ae"),"à","a"),"â","a"),"ä","a"),"á","a"),"ã","a"),"å","a"),"ç","c"))</f>
        <v>fromage blanc 20% mg</v>
      </c>
      <c r="J27" s="128" t="str">
        <f t="shared" si="3"/>
        <v>fromage blanc 20% mg</v>
      </c>
      <c r="K27" s="128" t="str">
        <f t="shared" si="4"/>
        <v>fromage blanc 20% mg</v>
      </c>
      <c r="L27" s="128" t="str">
        <f t="shared" ref="L27:L90" si="12">IF(M27="","",K27)</f>
        <v>fromage blanc 20% mg</v>
      </c>
      <c r="M27" s="128" t="str">
        <f t="shared" si="5"/>
        <v>fromage blanc 20% mg</v>
      </c>
      <c r="N27" s="128" t="str">
        <f t="shared" ref="N27:N90" si="13">IF(R27="","",SUBSTITUTE(SUBSTITUTE(SUBSTITUTE(SUBSTITUTE(SUBSTITUTE(SUBSTITUTE(SUBSTITUTE(SUBSTITUTE(SUBSTITUTE(LOWER(R27),"œ","oe"),"æ","ae"),"à","a"),"â","a"),"ä","a"),"á","a"),"ã","a"),"å","a"),"ç","c"))</f>
        <v>beurre de cacahuete</v>
      </c>
      <c r="O27" s="128" t="str">
        <f t="shared" si="6"/>
        <v>beurre de cacahuete</v>
      </c>
      <c r="P27" s="128" t="str">
        <f t="shared" si="7"/>
        <v>beurre de cacahuete</v>
      </c>
      <c r="Q27" s="129" t="s">
        <v>58</v>
      </c>
      <c r="R27" s="130" t="str">
        <f t="shared" si="8"/>
        <v>beurre de cacahuete</v>
      </c>
      <c r="S27" s="131" t="s">
        <v>432</v>
      </c>
      <c r="T27" s="132" t="s">
        <v>12</v>
      </c>
      <c r="U27" s="71" t="s">
        <v>376</v>
      </c>
      <c r="V27" s="48"/>
      <c r="W27" s="48"/>
      <c r="X27" s="48"/>
      <c r="Y27" s="48"/>
      <c r="Z27" s="48"/>
      <c r="AA27" s="48"/>
      <c r="AB27" s="48"/>
      <c r="AC27" s="48"/>
      <c r="AD27" s="48"/>
      <c r="AE27" s="48"/>
      <c r="AF27" s="102"/>
      <c r="AG27" s="102"/>
      <c r="AH27" s="102"/>
      <c r="AI27" s="49">
        <v>1</v>
      </c>
    </row>
    <row r="28" spans="1:37" ht="21" customHeight="1">
      <c r="A28" s="43"/>
      <c r="B28" s="124">
        <v>4</v>
      </c>
      <c r="C28" s="125" t="s">
        <v>436</v>
      </c>
      <c r="D28" s="43"/>
      <c r="E28" s="126" t="str">
        <f t="shared" si="2"/>
        <v>tomates</v>
      </c>
      <c r="F28" s="127" t="str" cm="1">
        <f t="array" ref="F28">IF(M28="","",IFERROR(_xlfn.TEXTJOIN(" • ",TRUE,_xlfn.UNIQUE(_xlfn._xlws.FILTER("⚠ "&amp;T25:T485,(R25:R485&lt;&gt;"")*ISNUMBER(SEARCH(" "&amp;R25:R485&amp;" "," "&amp;M28&amp;" "))))),""))</f>
        <v/>
      </c>
      <c r="G28" s="128" t="str">
        <f t="shared" si="9"/>
        <v>cacahuete</v>
      </c>
      <c r="H28" s="128" t="str">
        <f t="shared" si="10"/>
        <v>⚠ Arachides</v>
      </c>
      <c r="I28" s="128" t="str">
        <f t="shared" si="11"/>
        <v>tomates</v>
      </c>
      <c r="J28" s="128" t="str">
        <f t="shared" si="3"/>
        <v>tomates</v>
      </c>
      <c r="K28" s="128" t="str">
        <f t="shared" si="4"/>
        <v>tomates</v>
      </c>
      <c r="L28" s="128" t="str">
        <f t="shared" si="12"/>
        <v>tomates</v>
      </c>
      <c r="M28" s="128" t="str">
        <f t="shared" si="5"/>
        <v>tomates</v>
      </c>
      <c r="N28" s="128" t="str">
        <f t="shared" si="13"/>
        <v>cacahuete</v>
      </c>
      <c r="O28" s="128" t="str">
        <f t="shared" si="6"/>
        <v>cacahuete</v>
      </c>
      <c r="P28" s="128" t="str">
        <f t="shared" si="7"/>
        <v>cacahuete</v>
      </c>
      <c r="Q28" s="129" t="s">
        <v>156</v>
      </c>
      <c r="R28" s="130" t="str">
        <f t="shared" si="8"/>
        <v>cacahuete</v>
      </c>
      <c r="S28" s="131" t="s">
        <v>432</v>
      </c>
      <c r="T28" s="132" t="s">
        <v>12</v>
      </c>
      <c r="U28" s="71" t="s">
        <v>376</v>
      </c>
      <c r="V28" s="48"/>
      <c r="W28" s="48"/>
      <c r="X28" s="48"/>
      <c r="Y28" s="48"/>
      <c r="Z28" s="48"/>
      <c r="AA28" s="48"/>
      <c r="AB28" s="48"/>
      <c r="AC28" s="48"/>
      <c r="AD28" s="48"/>
      <c r="AE28" s="48"/>
      <c r="AF28" s="102"/>
      <c r="AG28" s="102"/>
      <c r="AH28" s="102"/>
      <c r="AI28" s="49">
        <v>1</v>
      </c>
    </row>
    <row r="29" spans="1:37" ht="21" customHeight="1">
      <c r="A29" s="43"/>
      <c r="B29" s="124">
        <v>5</v>
      </c>
      <c r="C29" s="125" t="s">
        <v>439</v>
      </c>
      <c r="D29" s="43"/>
      <c r="E29" s="126" t="str">
        <f t="shared" si="2"/>
        <v>gelatine poudre</v>
      </c>
      <c r="F29" s="127" t="str" cm="1">
        <f t="array" ref="F29">IF(M29="","",IFERROR(_xlfn.TEXTJOIN(" • ",TRUE,_xlfn.UNIQUE(_xlfn._xlws.FILTER("⚠ "&amp;T25:T485,(R25:R485&lt;&gt;"")*ISNUMBER(SEARCH(" "&amp;R25:R485&amp;" "," "&amp;M29&amp;" "))))),""))</f>
        <v/>
      </c>
      <c r="G29" s="128" t="str">
        <f t="shared" si="9"/>
        <v>cacahuetes</v>
      </c>
      <c r="H29" s="128" t="str">
        <f t="shared" si="10"/>
        <v>⚠ Arachides</v>
      </c>
      <c r="I29" s="128" t="str">
        <f t="shared" si="11"/>
        <v>gelatine poudre</v>
      </c>
      <c r="J29" s="128" t="str">
        <f t="shared" si="3"/>
        <v>gelatine poudre</v>
      </c>
      <c r="K29" s="128" t="str">
        <f t="shared" si="4"/>
        <v>gelatine poudre</v>
      </c>
      <c r="L29" s="128" t="str">
        <f t="shared" si="12"/>
        <v>gelatine poudre</v>
      </c>
      <c r="M29" s="128" t="str">
        <f t="shared" si="5"/>
        <v>gelatine poudre</v>
      </c>
      <c r="N29" s="128" t="str">
        <f t="shared" si="13"/>
        <v>cacahuetes</v>
      </c>
      <c r="O29" s="128" t="str">
        <f t="shared" si="6"/>
        <v>cacahuetes</v>
      </c>
      <c r="P29" s="128" t="str">
        <f t="shared" si="7"/>
        <v>cacahuetes</v>
      </c>
      <c r="Q29" s="129" t="s">
        <v>171</v>
      </c>
      <c r="R29" s="130" t="str">
        <f t="shared" si="8"/>
        <v>cacahuetes</v>
      </c>
      <c r="S29" s="131" t="s">
        <v>432</v>
      </c>
      <c r="T29" s="132" t="s">
        <v>12</v>
      </c>
      <c r="U29" s="71" t="s">
        <v>376</v>
      </c>
      <c r="V29" s="48"/>
      <c r="W29" s="48"/>
      <c r="X29" s="48"/>
      <c r="Y29" s="48"/>
      <c r="Z29" s="48"/>
      <c r="AA29" s="48"/>
      <c r="AB29" s="48"/>
      <c r="AC29" s="48"/>
      <c r="AD29" s="48"/>
      <c r="AE29" s="48"/>
      <c r="AF29" s="102"/>
      <c r="AG29" s="102"/>
      <c r="AH29" s="102"/>
      <c r="AI29" s="49">
        <v>1</v>
      </c>
    </row>
    <row r="30" spans="1:37" ht="21" customHeight="1">
      <c r="A30" s="43"/>
      <c r="B30" s="124">
        <v>6</v>
      </c>
      <c r="C30" s="125" t="s">
        <v>441</v>
      </c>
      <c r="D30" s="43"/>
      <c r="E30" s="126" t="str">
        <f t="shared" si="2"/>
        <v>basilic coupe surgelé</v>
      </c>
      <c r="F30" s="127" t="str" cm="1">
        <f t="array" ref="F30">IF(M30="","",IFERROR(_xlfn.TEXTJOIN(" • ",TRUE,_xlfn.UNIQUE(_xlfn._xlws.FILTER("⚠ "&amp;T25:T485,(R25:R485&lt;&gt;"")*ISNUMBER(SEARCH(" "&amp;R25:R485&amp;" "," "&amp;M30&amp;" "))))),""))</f>
        <v/>
      </c>
      <c r="G30" s="128" t="str">
        <f t="shared" si="9"/>
        <v>groundnut</v>
      </c>
      <c r="H30" s="128" t="str">
        <f t="shared" si="10"/>
        <v>⚠ Arachides</v>
      </c>
      <c r="I30" s="128" t="str">
        <f t="shared" si="11"/>
        <v>basilic coupe surgelé</v>
      </c>
      <c r="J30" s="128" t="str">
        <f t="shared" si="3"/>
        <v>basilic coupe surgele</v>
      </c>
      <c r="K30" s="128" t="str">
        <f t="shared" si="4"/>
        <v>basilic coupe surgele</v>
      </c>
      <c r="L30" s="128" t="str">
        <f t="shared" si="12"/>
        <v>basilic coupe surgele</v>
      </c>
      <c r="M30" s="128" t="str">
        <f t="shared" si="5"/>
        <v>basilic coupe surgelé</v>
      </c>
      <c r="N30" s="128" t="str">
        <f t="shared" si="13"/>
        <v>groundnut</v>
      </c>
      <c r="O30" s="128" t="str">
        <f t="shared" si="6"/>
        <v>groundnut</v>
      </c>
      <c r="P30" s="128" t="str">
        <f t="shared" si="7"/>
        <v>groundnut</v>
      </c>
      <c r="Q30" s="129" t="s">
        <v>442</v>
      </c>
      <c r="R30" s="130" t="str">
        <f t="shared" si="8"/>
        <v>groundnut</v>
      </c>
      <c r="S30" s="131" t="s">
        <v>432</v>
      </c>
      <c r="T30" s="132" t="s">
        <v>12</v>
      </c>
      <c r="U30" s="71" t="s">
        <v>376</v>
      </c>
      <c r="V30" s="48"/>
      <c r="W30" s="48"/>
      <c r="X30" s="48"/>
      <c r="Y30" s="48"/>
      <c r="Z30" s="48"/>
      <c r="AA30" s="48"/>
      <c r="AB30" s="48"/>
      <c r="AC30" s="48"/>
      <c r="AD30" s="48"/>
      <c r="AE30" s="48"/>
      <c r="AF30" s="102"/>
      <c r="AG30" s="102"/>
      <c r="AH30" s="102"/>
      <c r="AI30" s="49">
        <v>1</v>
      </c>
    </row>
    <row r="31" spans="1:37" ht="21" customHeight="1">
      <c r="B31" s="124">
        <v>7</v>
      </c>
      <c r="C31" s="125" t="s">
        <v>444</v>
      </c>
      <c r="D31" s="43"/>
      <c r="E31" s="126" t="str">
        <f t="shared" si="2"/>
        <v xml:space="preserve">sel fin </v>
      </c>
      <c r="F31" s="127" t="str" cm="1">
        <f t="array" ref="F31">IF(M31="","",IFERROR(_xlfn.TEXTJOIN(" • ",TRUE,_xlfn.UNIQUE(_xlfn._xlws.FILTER("⚠ "&amp;T25:T485,(R25:R485&lt;&gt;"")*ISNUMBER(SEARCH(" "&amp;R25:R485&amp;" "," "&amp;M31&amp;" "))))),""))</f>
        <v/>
      </c>
      <c r="G31" s="128" t="str">
        <f t="shared" si="9"/>
        <v>huile d arachide</v>
      </c>
      <c r="H31" s="128" t="str">
        <f t="shared" si="10"/>
        <v>⚠ Arachides</v>
      </c>
      <c r="I31" s="128" t="str">
        <f t="shared" si="11"/>
        <v>sel fin</v>
      </c>
      <c r="J31" s="128" t="str">
        <f t="shared" si="3"/>
        <v>sel fin</v>
      </c>
      <c r="K31" s="128" t="str">
        <f t="shared" si="4"/>
        <v>sel fin</v>
      </c>
      <c r="L31" s="128" t="str">
        <f t="shared" si="12"/>
        <v>sel fin</v>
      </c>
      <c r="M31" s="128" t="str">
        <f t="shared" si="5"/>
        <v>sel fin</v>
      </c>
      <c r="N31" s="128" t="str">
        <f t="shared" si="13"/>
        <v>huile d arachide</v>
      </c>
      <c r="O31" s="128" t="str">
        <f t="shared" si="6"/>
        <v>huile d arachide</v>
      </c>
      <c r="P31" s="128" t="str">
        <f t="shared" si="7"/>
        <v>huile d arachide</v>
      </c>
      <c r="Q31" s="129" t="s">
        <v>187</v>
      </c>
      <c r="R31" s="130" t="str">
        <f t="shared" si="8"/>
        <v>huile d arachide</v>
      </c>
      <c r="S31" s="131" t="s">
        <v>432</v>
      </c>
      <c r="T31" s="132" t="s">
        <v>12</v>
      </c>
      <c r="U31" s="71" t="s">
        <v>376</v>
      </c>
      <c r="V31" s="48"/>
      <c r="W31" s="48"/>
      <c r="X31" s="48"/>
      <c r="Y31" s="48"/>
      <c r="Z31" s="48"/>
      <c r="AA31" s="48"/>
      <c r="AB31" s="48"/>
      <c r="AC31" s="48"/>
      <c r="AD31" s="48"/>
      <c r="AE31" s="48"/>
      <c r="AF31" s="102"/>
      <c r="AG31" s="102"/>
      <c r="AH31" s="102"/>
      <c r="AI31" s="49">
        <v>1</v>
      </c>
    </row>
    <row r="32" spans="1:37" ht="21" customHeight="1">
      <c r="B32" s="124">
        <v>8</v>
      </c>
      <c r="C32" s="125" t="s">
        <v>446</v>
      </c>
      <c r="D32" s="43"/>
      <c r="E32" s="126" t="str">
        <f t="shared" si="2"/>
        <v>poivre blanc moulu</v>
      </c>
      <c r="F32" s="127" t="str" cm="1">
        <f t="array" ref="F32">IF(M32="","",IFERROR(_xlfn.TEXTJOIN(" • ",TRUE,_xlfn.UNIQUE(_xlfn._xlws.FILTER("⚠ "&amp;T25:T485,(R25:R485&lt;&gt;"")*ISNUMBER(SEARCH(" "&amp;R25:R485&amp;" "," "&amp;M32&amp;" "))))),""))</f>
        <v/>
      </c>
      <c r="G32" s="128" t="str">
        <f t="shared" si="9"/>
        <v>peanut</v>
      </c>
      <c r="H32" s="128" t="str">
        <f t="shared" si="10"/>
        <v>⚠ Arachides</v>
      </c>
      <c r="I32" s="128" t="str">
        <f t="shared" si="11"/>
        <v>poivre blanc moulu</v>
      </c>
      <c r="J32" s="128" t="str">
        <f t="shared" si="3"/>
        <v>poivre blanc moulu</v>
      </c>
      <c r="K32" s="128" t="str">
        <f t="shared" si="4"/>
        <v>poivre blanc moulu</v>
      </c>
      <c r="L32" s="128" t="str">
        <f t="shared" si="12"/>
        <v>poivre blanc moulu</v>
      </c>
      <c r="M32" s="128" t="str">
        <f t="shared" si="5"/>
        <v>poivre blanc moulu</v>
      </c>
      <c r="N32" s="128" t="str">
        <f t="shared" si="13"/>
        <v>peanut</v>
      </c>
      <c r="O32" s="128" t="str">
        <f t="shared" si="6"/>
        <v>peanut</v>
      </c>
      <c r="P32" s="128" t="str">
        <f t="shared" si="7"/>
        <v>peanut</v>
      </c>
      <c r="Q32" s="129" t="s">
        <v>447</v>
      </c>
      <c r="R32" s="130" t="str">
        <f t="shared" si="8"/>
        <v>peanut</v>
      </c>
      <c r="S32" s="131" t="s">
        <v>432</v>
      </c>
      <c r="T32" s="132" t="s">
        <v>12</v>
      </c>
      <c r="U32" s="71" t="s">
        <v>376</v>
      </c>
      <c r="V32" s="48"/>
      <c r="W32" s="48"/>
      <c r="X32" s="48"/>
      <c r="Y32" s="48"/>
      <c r="Z32" s="48"/>
      <c r="AA32" s="48"/>
      <c r="AB32" s="48"/>
      <c r="AC32" s="48"/>
      <c r="AD32" s="48"/>
      <c r="AE32" s="48"/>
      <c r="AF32" s="102"/>
      <c r="AG32" s="102"/>
      <c r="AH32" s="102"/>
      <c r="AI32" s="49">
        <v>1</v>
      </c>
    </row>
    <row r="33" spans="2:35" ht="21" customHeight="1">
      <c r="B33" s="124">
        <v>9</v>
      </c>
      <c r="C33" s="142"/>
      <c r="D33" s="43"/>
      <c r="E33" s="126" t="str">
        <f t="shared" si="2"/>
        <v/>
      </c>
      <c r="F33" s="127" t="str" cm="1">
        <f t="array" ref="F33">IF(M33="","",IFERROR(_xlfn.TEXTJOIN(" • ",TRUE,_xlfn.UNIQUE(_xlfn._xlws.FILTER("⚠ "&amp;T25:T485,(R25:R485&lt;&gt;"")*ISNUMBER(SEARCH(" "&amp;R25:R485&amp;" "," "&amp;M33&amp;" "))))),""))</f>
        <v/>
      </c>
      <c r="G33" s="128" t="str">
        <f t="shared" si="9"/>
        <v>peanuts</v>
      </c>
      <c r="H33" s="128" t="str">
        <f t="shared" si="10"/>
        <v>⚠ Arachides</v>
      </c>
      <c r="I33" s="128" t="str">
        <f t="shared" si="11"/>
        <v/>
      </c>
      <c r="J33" s="128" t="str">
        <f t="shared" si="3"/>
        <v/>
      </c>
      <c r="K33" s="128" t="str">
        <f t="shared" si="4"/>
        <v/>
      </c>
      <c r="L33" s="128" t="str">
        <f t="shared" si="12"/>
        <v/>
      </c>
      <c r="M33" s="128" t="str">
        <f t="shared" si="5"/>
        <v/>
      </c>
      <c r="N33" s="128" t="str">
        <f t="shared" si="13"/>
        <v>peanuts</v>
      </c>
      <c r="O33" s="128" t="str">
        <f t="shared" si="6"/>
        <v>peanuts</v>
      </c>
      <c r="P33" s="128" t="str">
        <f t="shared" si="7"/>
        <v>peanuts</v>
      </c>
      <c r="Q33" s="129" t="s">
        <v>449</v>
      </c>
      <c r="R33" s="130" t="str">
        <f t="shared" si="8"/>
        <v>peanuts</v>
      </c>
      <c r="S33" s="131" t="s">
        <v>432</v>
      </c>
      <c r="T33" s="132" t="s">
        <v>12</v>
      </c>
      <c r="U33" s="71" t="s">
        <v>376</v>
      </c>
      <c r="V33" s="48"/>
      <c r="W33" s="48"/>
      <c r="X33" s="48"/>
      <c r="Y33" s="48"/>
      <c r="Z33" s="48"/>
      <c r="AA33" s="48"/>
      <c r="AB33" s="48"/>
      <c r="AC33" s="48"/>
      <c r="AD33" s="48"/>
      <c r="AE33" s="48"/>
      <c r="AF33" s="102"/>
      <c r="AG33" s="102"/>
      <c r="AH33" s="102"/>
      <c r="AI33" s="49">
        <v>1</v>
      </c>
    </row>
    <row r="34" spans="2:35" ht="21" customHeight="1">
      <c r="B34" s="124">
        <v>10</v>
      </c>
      <c r="C34" s="142"/>
      <c r="D34" s="43"/>
      <c r="E34" s="126" t="str">
        <f t="shared" si="2"/>
        <v/>
      </c>
      <c r="F34" s="127" t="str" cm="1">
        <f t="array" ref="F34">IF(M34="","",IFERROR(_xlfn.TEXTJOIN(" • ",TRUE,_xlfn.UNIQUE(_xlfn._xlws.FILTER("⚠ "&amp;T25:T485,(R25:R485&lt;&gt;"")*ISNUMBER(SEARCH(" "&amp;R25:R485&amp;" "," "&amp;M34&amp;" "))))),""))</f>
        <v/>
      </c>
      <c r="G34" s="128" t="str">
        <f t="shared" si="9"/>
        <v>celeri</v>
      </c>
      <c r="H34" s="128" t="str">
        <f t="shared" si="10"/>
        <v>⚠ Céleri</v>
      </c>
      <c r="I34" s="128" t="str">
        <f t="shared" si="11"/>
        <v/>
      </c>
      <c r="J34" s="128" t="str">
        <f t="shared" si="3"/>
        <v/>
      </c>
      <c r="K34" s="128" t="str">
        <f t="shared" si="4"/>
        <v/>
      </c>
      <c r="L34" s="128" t="str">
        <f t="shared" si="12"/>
        <v/>
      </c>
      <c r="M34" s="128" t="str">
        <f t="shared" si="5"/>
        <v/>
      </c>
      <c r="N34" s="128" t="str">
        <f t="shared" si="13"/>
        <v>celeri</v>
      </c>
      <c r="O34" s="128" t="str">
        <f t="shared" si="6"/>
        <v>celeri</v>
      </c>
      <c r="P34" s="128" t="str">
        <f t="shared" si="7"/>
        <v>celeri</v>
      </c>
      <c r="Q34" s="129" t="s">
        <v>3</v>
      </c>
      <c r="R34" s="130" t="str">
        <f t="shared" si="8"/>
        <v>celeri</v>
      </c>
      <c r="S34" s="131" t="s">
        <v>432</v>
      </c>
      <c r="T34" s="132" t="s">
        <v>379</v>
      </c>
      <c r="U34" s="76" t="s">
        <v>380</v>
      </c>
      <c r="V34" s="48"/>
      <c r="W34" s="48"/>
      <c r="X34" s="48"/>
      <c r="Y34" s="48"/>
      <c r="Z34" s="48"/>
      <c r="AA34" s="48"/>
      <c r="AB34" s="48"/>
      <c r="AC34" s="48"/>
      <c r="AD34" s="48"/>
      <c r="AE34" s="48"/>
      <c r="AF34" s="102"/>
      <c r="AG34" s="102"/>
      <c r="AH34" s="102"/>
      <c r="AI34" s="49">
        <v>1</v>
      </c>
    </row>
    <row r="35" spans="2:35" ht="21" customHeight="1">
      <c r="B35" s="124">
        <v>11</v>
      </c>
      <c r="C35" s="147" t="s">
        <v>453</v>
      </c>
      <c r="D35" s="43"/>
      <c r="E35" s="126" t="str">
        <f t="shared" si="2"/>
        <v>Décongeler la macédoine surgelée.</v>
      </c>
      <c r="F35" s="127" t="str" cm="1">
        <f t="array" ref="F35">IF(M35="","",IFERROR(_xlfn.TEXTJOIN(" • ",TRUE,_xlfn.UNIQUE(_xlfn._xlws.FILTER("⚠ "&amp;T25:T485,(R25:R485&lt;&gt;"")*ISNUMBER(SEARCH(" "&amp;R25:R485&amp;" "," "&amp;M35&amp;" "))))),""))</f>
        <v/>
      </c>
      <c r="G35" s="128" t="str">
        <f t="shared" si="9"/>
        <v>celeri</v>
      </c>
      <c r="H35" s="128" t="str">
        <f t="shared" si="10"/>
        <v>⚠ Céleri</v>
      </c>
      <c r="I35" s="128" t="str">
        <f t="shared" si="11"/>
        <v>décongeler la macédoine surgelée</v>
      </c>
      <c r="J35" s="128" t="str">
        <f t="shared" si="3"/>
        <v>decongeler la macedoine surgelee</v>
      </c>
      <c r="K35" s="128" t="str">
        <f t="shared" si="4"/>
        <v>decongeler la macedoine surgelee</v>
      </c>
      <c r="L35" s="128" t="str">
        <f t="shared" si="12"/>
        <v>decongeler la macedoine surgelee</v>
      </c>
      <c r="M35" s="128" t="str">
        <f t="shared" si="5"/>
        <v>décongeler la macédoine surgelée</v>
      </c>
      <c r="N35" s="128" t="str">
        <f t="shared" si="13"/>
        <v>céleri</v>
      </c>
      <c r="O35" s="128" t="str">
        <f t="shared" si="6"/>
        <v>celeri</v>
      </c>
      <c r="P35" s="128" t="str">
        <f t="shared" si="7"/>
        <v>celeri</v>
      </c>
      <c r="Q35" s="129" t="s">
        <v>454</v>
      </c>
      <c r="R35" s="130" t="str">
        <f t="shared" si="8"/>
        <v>céleri</v>
      </c>
      <c r="S35" s="131" t="s">
        <v>432</v>
      </c>
      <c r="T35" s="132" t="s">
        <v>379</v>
      </c>
      <c r="U35" s="76" t="s">
        <v>380</v>
      </c>
      <c r="V35" s="48"/>
      <c r="W35" s="48"/>
      <c r="X35" s="48"/>
      <c r="Y35" s="48"/>
      <c r="Z35" s="48"/>
      <c r="AA35" s="48"/>
      <c r="AB35" s="48"/>
      <c r="AC35" s="48"/>
      <c r="AD35" s="48"/>
      <c r="AE35" s="48"/>
      <c r="AF35" s="102"/>
      <c r="AG35" s="102"/>
      <c r="AH35" s="102"/>
      <c r="AI35" s="49">
        <v>1</v>
      </c>
    </row>
    <row r="36" spans="2:35" ht="21" customHeight="1">
      <c r="B36" s="124">
        <v>12</v>
      </c>
      <c r="C36" s="147" t="s">
        <v>456</v>
      </c>
      <c r="D36" s="43"/>
      <c r="E36" s="126" t="str">
        <f t="shared" si="2"/>
        <v>Cuire au four dans un bac gastro selon les instructions habituelles.</v>
      </c>
      <c r="F36" s="127" t="str" cm="1">
        <f t="array" ref="F36">IF(M36="","",IFERROR(_xlfn.TEXTJOIN(" • ",TRUE,_xlfn.UNIQUE(_xlfn._xlws.FILTER("⚠ "&amp;T25:T485,(R25:R485&lt;&gt;"")*ISNUMBER(SEARCH(" "&amp;R25:R485&amp;" "," "&amp;M36&amp;" "))))),""))</f>
        <v/>
      </c>
      <c r="G36" s="128" t="str">
        <f t="shared" si="9"/>
        <v>celeri branche</v>
      </c>
      <c r="H36" s="128" t="str">
        <f t="shared" si="10"/>
        <v>⚠ Céleri</v>
      </c>
      <c r="I36" s="128" t="str">
        <f t="shared" si="11"/>
        <v>cuire au four dans un bac gastro selon les instructions habituelles</v>
      </c>
      <c r="J36" s="128" t="str">
        <f t="shared" si="3"/>
        <v>cuire au four dans un bac gastro selon les instructions habituelles</v>
      </c>
      <c r="K36" s="128" t="str">
        <f t="shared" si="4"/>
        <v>cuire au four dans un bac gastro selon les instructions habituelles</v>
      </c>
      <c r="L36" s="128" t="str">
        <f t="shared" si="12"/>
        <v>cuire au four dans un bac gastro selon les instructions habituelles</v>
      </c>
      <c r="M36" s="128" t="str">
        <f t="shared" si="5"/>
        <v>cuire au four dans un bac gastro selon les instructions habituelles</v>
      </c>
      <c r="N36" s="128" t="str">
        <f t="shared" si="13"/>
        <v>celeri branche</v>
      </c>
      <c r="O36" s="128" t="str">
        <f t="shared" si="6"/>
        <v>celeri branche</v>
      </c>
      <c r="P36" s="128" t="str">
        <f t="shared" si="7"/>
        <v>celeri branche</v>
      </c>
      <c r="Q36" s="129" t="s">
        <v>457</v>
      </c>
      <c r="R36" s="130" t="str">
        <f t="shared" si="8"/>
        <v>celeri branche</v>
      </c>
      <c r="S36" s="131" t="s">
        <v>432</v>
      </c>
      <c r="T36" s="132" t="s">
        <v>379</v>
      </c>
      <c r="U36" s="76" t="s">
        <v>380</v>
      </c>
      <c r="V36" s="48"/>
      <c r="W36" s="48"/>
      <c r="X36" s="48"/>
      <c r="Y36" s="48"/>
      <c r="Z36" s="48"/>
      <c r="AA36" s="48"/>
      <c r="AB36" s="48"/>
      <c r="AC36" s="48"/>
      <c r="AD36" s="48"/>
      <c r="AE36" s="48"/>
      <c r="AF36" s="102"/>
      <c r="AG36" s="102"/>
      <c r="AH36" s="102"/>
      <c r="AI36" s="49">
        <v>1</v>
      </c>
    </row>
    <row r="37" spans="2:35" ht="21" customHeight="1">
      <c r="B37" s="124">
        <v>13</v>
      </c>
      <c r="C37" s="147" t="s">
        <v>460</v>
      </c>
      <c r="D37" s="43"/>
      <c r="E37" s="126" t="str">
        <f t="shared" si="2"/>
        <v>Vérifier la cuisson.</v>
      </c>
      <c r="F37" s="127" t="str" cm="1">
        <f t="array" ref="F37">IF(M37="","",IFERROR(_xlfn.TEXTJOIN(" • ",TRUE,_xlfn.UNIQUE(_xlfn._xlws.FILTER("⚠ "&amp;T25:T485,(R25:R485&lt;&gt;"")*ISNUMBER(SEARCH(" "&amp;R25:R485&amp;" "," "&amp;M37&amp;" "))))),""))</f>
        <v/>
      </c>
      <c r="G37" s="128" t="str">
        <f t="shared" si="9"/>
        <v>celeri rave</v>
      </c>
      <c r="H37" s="128" t="str">
        <f t="shared" si="10"/>
        <v>⚠ Céleri</v>
      </c>
      <c r="I37" s="128" t="str">
        <f t="shared" si="11"/>
        <v>vérifier la cuisson</v>
      </c>
      <c r="J37" s="128" t="str">
        <f t="shared" si="3"/>
        <v>verifier la cuisson</v>
      </c>
      <c r="K37" s="128" t="str">
        <f t="shared" si="4"/>
        <v>verifier la cuisson</v>
      </c>
      <c r="L37" s="128" t="str">
        <f t="shared" si="12"/>
        <v>verifier la cuisson</v>
      </c>
      <c r="M37" s="128" t="str">
        <f t="shared" si="5"/>
        <v>vérifier la cuisson</v>
      </c>
      <c r="N37" s="128" t="str">
        <f t="shared" si="13"/>
        <v>celeri rave</v>
      </c>
      <c r="O37" s="128" t="str">
        <f t="shared" si="6"/>
        <v>celeri rave</v>
      </c>
      <c r="P37" s="128" t="str">
        <f t="shared" si="7"/>
        <v>celeri rave</v>
      </c>
      <c r="Q37" s="129" t="s">
        <v>52</v>
      </c>
      <c r="R37" s="130" t="str">
        <f t="shared" si="8"/>
        <v>celeri rave</v>
      </c>
      <c r="S37" s="131" t="s">
        <v>432</v>
      </c>
      <c r="T37" s="132" t="s">
        <v>379</v>
      </c>
      <c r="U37" s="76" t="s">
        <v>380</v>
      </c>
      <c r="V37" s="48"/>
      <c r="W37" s="48"/>
      <c r="X37" s="48"/>
      <c r="Y37" s="48"/>
      <c r="Z37" s="48"/>
      <c r="AA37" s="48"/>
      <c r="AB37" s="48"/>
      <c r="AC37" s="48"/>
      <c r="AD37" s="48"/>
      <c r="AE37" s="48"/>
      <c r="AF37" s="102"/>
      <c r="AG37" s="102"/>
      <c r="AH37" s="102"/>
      <c r="AI37" s="49">
        <v>1</v>
      </c>
    </row>
    <row r="38" spans="2:35" ht="21" customHeight="1">
      <c r="B38" s="124">
        <v>14</v>
      </c>
      <c r="C38" s="147" t="s">
        <v>462</v>
      </c>
      <c r="D38" s="43"/>
      <c r="E38" s="126" t="str">
        <f t="shared" si="2"/>
        <v>Refroidir rapidement dans une cellule de refroidissement jusqu'à ce que la température</v>
      </c>
      <c r="F38" s="127" t="str" cm="1">
        <f t="array" ref="F38">IF(M38="","",IFERROR(_xlfn.TEXTJOIN(" • ",TRUE,_xlfn.UNIQUE(_xlfn._xlws.FILTER("⚠ "&amp;T25:T485,(R25:R485&lt;&gt;"")*ISNUMBER(SEARCH(" "&amp;R25:R485&amp;" "," "&amp;M38&amp;" "))))),""))</f>
        <v/>
      </c>
      <c r="G38" s="128" t="str">
        <f t="shared" si="9"/>
        <v>celery</v>
      </c>
      <c r="H38" s="128" t="str">
        <f t="shared" si="10"/>
        <v>⚠ Céleri</v>
      </c>
      <c r="I38" s="128" t="str">
        <f t="shared" si="11"/>
        <v>refroidir rapidement dans une cellule de refroidissement jusqu a ce que la température</v>
      </c>
      <c r="J38" s="128" t="str">
        <f t="shared" si="3"/>
        <v>refroidir rapidement dans une cellule de refroidissement jusqu a ce que la temperature</v>
      </c>
      <c r="K38" s="128" t="str">
        <f t="shared" si="4"/>
        <v>refroidir rapidement dans une cellule de refroidissement jusqu a ce que la temperature</v>
      </c>
      <c r="L38" s="128" t="str">
        <f t="shared" si="12"/>
        <v>refroidir rapidement dans une cellule de refroidissement jusqu a ce que la temperature</v>
      </c>
      <c r="M38" s="128" t="str">
        <f t="shared" si="5"/>
        <v>refroidir rapidement dans une cellule de refroidissement jusqu à ce que la température</v>
      </c>
      <c r="N38" s="128" t="str">
        <f t="shared" si="13"/>
        <v>celery</v>
      </c>
      <c r="O38" s="128" t="str">
        <f t="shared" si="6"/>
        <v>celery</v>
      </c>
      <c r="P38" s="128" t="str">
        <f t="shared" si="7"/>
        <v>celery</v>
      </c>
      <c r="Q38" s="129" t="s">
        <v>463</v>
      </c>
      <c r="R38" s="130" t="str">
        <f t="shared" si="8"/>
        <v>celery</v>
      </c>
      <c r="S38" s="131" t="s">
        <v>432</v>
      </c>
      <c r="T38" s="132" t="s">
        <v>379</v>
      </c>
      <c r="U38" s="76" t="s">
        <v>380</v>
      </c>
      <c r="V38" s="48"/>
      <c r="W38" s="48"/>
      <c r="X38" s="48"/>
      <c r="Y38" s="48"/>
      <c r="Z38" s="48"/>
      <c r="AA38" s="48"/>
      <c r="AB38" s="48"/>
      <c r="AC38" s="48"/>
      <c r="AD38" s="48"/>
      <c r="AE38" s="48"/>
      <c r="AF38" s="102"/>
      <c r="AG38" s="102"/>
      <c r="AH38" s="102"/>
      <c r="AI38" s="49">
        <v>1</v>
      </c>
    </row>
    <row r="39" spans="2:35" ht="21" customHeight="1">
      <c r="B39" s="124">
        <v>15</v>
      </c>
      <c r="C39" s="147"/>
      <c r="D39" s="43"/>
      <c r="E39" s="126" t="str">
        <f t="shared" si="2"/>
        <v/>
      </c>
      <c r="F39" s="127" t="str" cm="1">
        <f t="array" ref="F39">IF(M39="","",IFERROR(_xlfn.TEXTJOIN(" • ",TRUE,_xlfn.UNIQUE(_xlfn._xlws.FILTER("⚠ "&amp;T25:T485,(R25:R485&lt;&gt;"")*ISNUMBER(SEARCH(" "&amp;R25:R485&amp;" "," "&amp;M39&amp;" "))))),""))</f>
        <v/>
      </c>
      <c r="G39" s="128" t="str">
        <f t="shared" si="9"/>
        <v>sel de celeri</v>
      </c>
      <c r="H39" s="128" t="str">
        <f t="shared" si="10"/>
        <v>⚠ Céleri</v>
      </c>
      <c r="I39" s="128" t="str">
        <f t="shared" si="11"/>
        <v/>
      </c>
      <c r="J39" s="128" t="str">
        <f t="shared" si="3"/>
        <v/>
      </c>
      <c r="K39" s="128" t="str">
        <f t="shared" si="4"/>
        <v/>
      </c>
      <c r="L39" s="128" t="str">
        <f t="shared" si="12"/>
        <v/>
      </c>
      <c r="M39" s="128" t="str">
        <f t="shared" si="5"/>
        <v/>
      </c>
      <c r="N39" s="128" t="str">
        <f t="shared" si="13"/>
        <v>sel de celeri</v>
      </c>
      <c r="O39" s="128" t="str">
        <f t="shared" si="6"/>
        <v>sel de celeri</v>
      </c>
      <c r="P39" s="128" t="str">
        <f t="shared" si="7"/>
        <v>sel de celeri</v>
      </c>
      <c r="Q39" s="129" t="s">
        <v>177</v>
      </c>
      <c r="R39" s="130" t="str">
        <f t="shared" si="8"/>
        <v>sel de celeri</v>
      </c>
      <c r="S39" s="131" t="s">
        <v>432</v>
      </c>
      <c r="T39" s="132" t="s">
        <v>379</v>
      </c>
      <c r="U39" s="76" t="s">
        <v>380</v>
      </c>
      <c r="V39" s="48"/>
      <c r="W39" s="48"/>
      <c r="X39" s="48"/>
      <c r="Y39" s="48"/>
      <c r="Z39" s="48"/>
      <c r="AA39" s="48"/>
      <c r="AB39" s="48"/>
      <c r="AC39" s="48"/>
      <c r="AD39" s="48"/>
      <c r="AE39" s="48"/>
      <c r="AF39" s="102"/>
      <c r="AG39" s="102"/>
      <c r="AH39" s="102"/>
      <c r="AI39" s="49">
        <v>1</v>
      </c>
    </row>
    <row r="40" spans="2:35" ht="21" customHeight="1">
      <c r="B40" s="124">
        <v>16</v>
      </c>
      <c r="C40" s="147" t="s">
        <v>466</v>
      </c>
      <c r="D40" s="43"/>
      <c r="E40" s="126" t="str">
        <f t="shared" si="2"/>
        <v>Faire fondre la gélatine en poudre avec un peu d'eau à feu doux.</v>
      </c>
      <c r="F40" s="127" t="str" cm="1">
        <f t="array" ref="F40">IF(M40="","",IFERROR(_xlfn.TEXTJOIN(" • ",TRUE,_xlfn.UNIQUE(_xlfn._xlws.FILTER("⚠ "&amp;T25:T485,(R25:R485&lt;&gt;"")*ISNUMBER(SEARCH(" "&amp;R25:R485&amp;" "," "&amp;M40&amp;" "))))),""))</f>
        <v/>
      </c>
      <c r="G40" s="128" t="str">
        <f t="shared" si="9"/>
        <v>crab</v>
      </c>
      <c r="H40" s="128" t="str">
        <f t="shared" si="10"/>
        <v>⚠ Crustacés</v>
      </c>
      <c r="I40" s="128" t="str">
        <f t="shared" si="11"/>
        <v>faire fondre la gélatine en poudre avec un peu d eau a feu doux</v>
      </c>
      <c r="J40" s="128" t="str">
        <f t="shared" si="3"/>
        <v>faire fondre la gelatine en poudre avec un peu d eau a feu doux</v>
      </c>
      <c r="K40" s="128" t="str">
        <f t="shared" si="4"/>
        <v>faire fondre la gelatine en poudre avec un peu d eau a feu doux</v>
      </c>
      <c r="L40" s="128" t="str">
        <f t="shared" si="12"/>
        <v>faire fondre la gelatine en poudre avec un peu d eau a feu doux</v>
      </c>
      <c r="M40" s="128" t="str">
        <f t="shared" si="5"/>
        <v>faire fondre la gélatine en poudre avec un peu d eau à feu doux</v>
      </c>
      <c r="N40" s="128" t="str">
        <f t="shared" si="13"/>
        <v>crab</v>
      </c>
      <c r="O40" s="128" t="str">
        <f t="shared" si="6"/>
        <v>crab</v>
      </c>
      <c r="P40" s="128" t="str">
        <f t="shared" si="7"/>
        <v>crab</v>
      </c>
      <c r="Q40" s="129" t="s">
        <v>467</v>
      </c>
      <c r="R40" s="130" t="str">
        <f t="shared" si="8"/>
        <v>crab</v>
      </c>
      <c r="S40" s="131" t="s">
        <v>432</v>
      </c>
      <c r="T40" s="132" t="s">
        <v>382</v>
      </c>
      <c r="U40" s="81" t="s">
        <v>383</v>
      </c>
      <c r="V40" s="48"/>
      <c r="W40" s="48"/>
      <c r="X40" s="48"/>
      <c r="Y40" s="48"/>
      <c r="Z40" s="48"/>
      <c r="AA40" s="48"/>
      <c r="AB40" s="48"/>
      <c r="AC40" s="48"/>
      <c r="AD40" s="48"/>
      <c r="AE40" s="48"/>
      <c r="AF40" s="102"/>
      <c r="AG40" s="102"/>
      <c r="AH40" s="102"/>
      <c r="AI40" s="49">
        <v>1</v>
      </c>
    </row>
    <row r="41" spans="2:35" ht="21" customHeight="1">
      <c r="B41" s="124">
        <v>17</v>
      </c>
      <c r="C41" s="147" t="s">
        <v>470</v>
      </c>
      <c r="D41" s="43"/>
      <c r="E41" s="126" t="str">
        <f t="shared" si="2"/>
        <v>Mélanger la macédoine, le fromage blanc et la gélatine fondue dans un mixeur *</v>
      </c>
      <c r="F41" s="127" t="str" cm="1">
        <f t="array" ref="F41">IF(M41="","",IFERROR(_xlfn.TEXTJOIN(" • ",TRUE,_xlfn.UNIQUE(_xlfn._xlws.FILTER("⚠ "&amp;T25:T485,(R25:R485&lt;&gt;"")*ISNUMBER(SEARCH(" "&amp;R25:R485&amp;" "," "&amp;M41&amp;" "))))),""))</f>
        <v>⚠ Lait</v>
      </c>
      <c r="G41" s="128" t="str">
        <f t="shared" si="9"/>
        <v>crabe</v>
      </c>
      <c r="H41" s="128" t="str">
        <f t="shared" si="10"/>
        <v>⚠ Crustacés</v>
      </c>
      <c r="I41" s="128" t="str">
        <f t="shared" si="11"/>
        <v>mélanger la macédoine le fromage blanc et la gélatine fondue dans un mixeur</v>
      </c>
      <c r="J41" s="128" t="str">
        <f t="shared" si="3"/>
        <v>melanger la macedoine le fromage blanc et la gelatine fondue dans un mixeur</v>
      </c>
      <c r="K41" s="128" t="str">
        <f t="shared" si="4"/>
        <v>melanger la macedoine le fromage blanc et la gelatine fondue dans un mixeur</v>
      </c>
      <c r="L41" s="128" t="str">
        <f t="shared" si="12"/>
        <v>melanger la macedoine le fromage blanc et la gelatine fondue dans un mixeur</v>
      </c>
      <c r="M41" s="128" t="str">
        <f t="shared" si="5"/>
        <v>mélanger la macédoine le fromage blanc et la gélatine fondue dans un mixeur</v>
      </c>
      <c r="N41" s="128" t="str">
        <f t="shared" si="13"/>
        <v>crabe</v>
      </c>
      <c r="O41" s="128" t="str">
        <f t="shared" si="6"/>
        <v>crabe</v>
      </c>
      <c r="P41" s="128" t="str">
        <f t="shared" si="7"/>
        <v>crabe</v>
      </c>
      <c r="Q41" s="129" t="s">
        <v>168</v>
      </c>
      <c r="R41" s="130" t="str">
        <f t="shared" si="8"/>
        <v>crabe</v>
      </c>
      <c r="S41" s="131" t="s">
        <v>432</v>
      </c>
      <c r="T41" s="132" t="s">
        <v>382</v>
      </c>
      <c r="U41" s="81" t="s">
        <v>383</v>
      </c>
      <c r="V41" s="48"/>
      <c r="W41" s="48"/>
      <c r="X41" s="48"/>
      <c r="Y41" s="48"/>
      <c r="Z41" s="48"/>
      <c r="AA41" s="48"/>
      <c r="AB41" s="48"/>
      <c r="AC41" s="48"/>
      <c r="AD41" s="48"/>
      <c r="AE41" s="48"/>
      <c r="AF41" s="102"/>
      <c r="AG41" s="102"/>
      <c r="AH41" s="102"/>
      <c r="AI41" s="49">
        <v>1</v>
      </c>
    </row>
    <row r="42" spans="2:35" ht="21" customHeight="1">
      <c r="B42" s="124">
        <v>18</v>
      </c>
      <c r="C42" s="147" t="s">
        <v>472</v>
      </c>
      <c r="D42" s="43"/>
      <c r="E42" s="126" t="str">
        <f t="shared" si="2"/>
        <v>Verser le mélange dans des petits ramequins.</v>
      </c>
      <c r="F42" s="127" t="str" cm="1">
        <f t="array" ref="F42">IF(M42="","",IFERROR(_xlfn.TEXTJOIN(" • ",TRUE,_xlfn.UNIQUE(_xlfn._xlws.FILTER("⚠ "&amp;T25:T485,(R25:R485&lt;&gt;"")*ISNUMBER(SEARCH(" "&amp;R25:R485&amp;" "," "&amp;M42&amp;" "))))),""))</f>
        <v/>
      </c>
      <c r="G42" s="128" t="str">
        <f t="shared" si="9"/>
        <v>crayfish</v>
      </c>
      <c r="H42" s="128" t="str">
        <f t="shared" si="10"/>
        <v>⚠ Crustacés</v>
      </c>
      <c r="I42" s="128" t="str">
        <f t="shared" si="11"/>
        <v>verser le mélange dans des petits ramequins</v>
      </c>
      <c r="J42" s="128" t="str">
        <f t="shared" si="3"/>
        <v>verser le melange dans des petits ramequins</v>
      </c>
      <c r="K42" s="128" t="str">
        <f t="shared" si="4"/>
        <v>verser le melange dans des petits ramequins</v>
      </c>
      <c r="L42" s="128" t="str">
        <f t="shared" si="12"/>
        <v>verser le melange dans des petits ramequins</v>
      </c>
      <c r="M42" s="128" t="str">
        <f t="shared" si="5"/>
        <v>verser le mélange dans des petits ramequins</v>
      </c>
      <c r="N42" s="128" t="str">
        <f t="shared" si="13"/>
        <v>crayfish</v>
      </c>
      <c r="O42" s="128" t="str">
        <f t="shared" si="6"/>
        <v>crayfish</v>
      </c>
      <c r="P42" s="128" t="str">
        <f t="shared" si="7"/>
        <v>crayfish</v>
      </c>
      <c r="Q42" s="129" t="s">
        <v>473</v>
      </c>
      <c r="R42" s="130" t="str">
        <f t="shared" si="8"/>
        <v>crayfish</v>
      </c>
      <c r="S42" s="131" t="s">
        <v>432</v>
      </c>
      <c r="T42" s="132" t="s">
        <v>382</v>
      </c>
      <c r="U42" s="81" t="s">
        <v>383</v>
      </c>
      <c r="V42" s="48"/>
      <c r="W42" s="48"/>
      <c r="X42" s="48"/>
      <c r="Y42" s="48"/>
      <c r="Z42" s="48"/>
      <c r="AA42" s="48"/>
      <c r="AB42" s="48"/>
      <c r="AC42" s="48"/>
      <c r="AD42" s="48"/>
      <c r="AE42" s="48"/>
      <c r="AF42" s="102"/>
      <c r="AG42" s="102"/>
      <c r="AH42" s="102"/>
      <c r="AI42" s="49">
        <v>1</v>
      </c>
    </row>
    <row r="43" spans="2:35" ht="21" customHeight="1">
      <c r="B43" s="124">
        <v>19</v>
      </c>
      <c r="C43" s="147" t="s">
        <v>476</v>
      </c>
      <c r="D43" s="43"/>
      <c r="E43" s="126" t="str">
        <f t="shared" si="2"/>
        <v>Filmer les ramequins et les mettre au réfrigérateur.</v>
      </c>
      <c r="F43" s="127" t="str" cm="1">
        <f t="array" ref="F43">IF(M43="","",IFERROR(_xlfn.TEXTJOIN(" • ",TRUE,_xlfn.UNIQUE(_xlfn._xlws.FILTER("⚠ "&amp;T25:T485,(R25:R485&lt;&gt;"")*ISNUMBER(SEARCH(" "&amp;R25:R485&amp;" "," "&amp;M43&amp;" "))))),""))</f>
        <v/>
      </c>
      <c r="G43" s="128" t="str">
        <f t="shared" si="9"/>
        <v>crevette</v>
      </c>
      <c r="H43" s="128" t="str">
        <f t="shared" si="10"/>
        <v>⚠ Crustacés</v>
      </c>
      <c r="I43" s="128" t="str">
        <f t="shared" si="11"/>
        <v>filmer les ramequins et les mettre au réfrigérateur</v>
      </c>
      <c r="J43" s="128" t="str">
        <f t="shared" si="3"/>
        <v>filmer les ramequins et les mettre au refrigerateur</v>
      </c>
      <c r="K43" s="128" t="str">
        <f t="shared" si="4"/>
        <v>filmer les ramequins et les mettre au refrigerateur</v>
      </c>
      <c r="L43" s="128" t="str">
        <f t="shared" si="12"/>
        <v>filmer les ramequins et les mettre au refrigerateur</v>
      </c>
      <c r="M43" s="128" t="str">
        <f t="shared" si="5"/>
        <v>filmer les ramequins et les mettre au réfrigérateur</v>
      </c>
      <c r="N43" s="128" t="str">
        <f t="shared" si="13"/>
        <v>crevette</v>
      </c>
      <c r="O43" s="128" t="str">
        <f t="shared" si="6"/>
        <v>crevette</v>
      </c>
      <c r="P43" s="128" t="str">
        <f t="shared" si="7"/>
        <v>crevette</v>
      </c>
      <c r="Q43" s="129" t="s">
        <v>61</v>
      </c>
      <c r="R43" s="130" t="str">
        <f t="shared" si="8"/>
        <v>crevette</v>
      </c>
      <c r="S43" s="131" t="s">
        <v>432</v>
      </c>
      <c r="T43" s="132" t="s">
        <v>382</v>
      </c>
      <c r="U43" s="81" t="s">
        <v>383</v>
      </c>
      <c r="V43" s="48"/>
      <c r="W43" s="48"/>
      <c r="X43" s="48"/>
      <c r="Y43" s="48"/>
      <c r="Z43" s="48"/>
      <c r="AA43" s="48"/>
      <c r="AB43" s="48"/>
      <c r="AC43" s="48"/>
      <c r="AD43" s="48"/>
      <c r="AE43" s="48"/>
      <c r="AF43" s="102"/>
      <c r="AG43" s="102"/>
      <c r="AH43" s="102"/>
      <c r="AI43" s="49">
        <v>1</v>
      </c>
    </row>
    <row r="44" spans="2:35" ht="21" customHeight="1">
      <c r="B44" s="124">
        <v>20</v>
      </c>
      <c r="C44" s="147"/>
      <c r="D44" s="43"/>
      <c r="E44" s="126" t="str">
        <f t="shared" si="2"/>
        <v/>
      </c>
      <c r="F44" s="127" t="str" cm="1">
        <f t="array" ref="F44">IF(M44="","",IFERROR(_xlfn.TEXTJOIN(" • ",TRUE,_xlfn.UNIQUE(_xlfn._xlws.FILTER("⚠ "&amp;T25:T485,(R25:R485&lt;&gt;"")*ISNUMBER(SEARCH(" "&amp;R25:R485&amp;" "," "&amp;M44&amp;" "))))),""))</f>
        <v/>
      </c>
      <c r="G44" s="128" t="str">
        <f t="shared" si="9"/>
        <v>crevettes</v>
      </c>
      <c r="H44" s="128" t="str">
        <f t="shared" si="10"/>
        <v>⚠ Crustacés</v>
      </c>
      <c r="I44" s="128" t="str">
        <f t="shared" si="11"/>
        <v/>
      </c>
      <c r="J44" s="128" t="str">
        <f t="shared" si="3"/>
        <v/>
      </c>
      <c r="K44" s="128" t="str">
        <f t="shared" si="4"/>
        <v/>
      </c>
      <c r="L44" s="128" t="str">
        <f t="shared" si="12"/>
        <v/>
      </c>
      <c r="M44" s="128" t="str">
        <f t="shared" si="5"/>
        <v/>
      </c>
      <c r="N44" s="128" t="str">
        <f t="shared" si="13"/>
        <v>crevettes</v>
      </c>
      <c r="O44" s="128" t="str">
        <f t="shared" si="6"/>
        <v>crevettes</v>
      </c>
      <c r="P44" s="128" t="str">
        <f t="shared" si="7"/>
        <v>crevettes</v>
      </c>
      <c r="Q44" s="129" t="s">
        <v>83</v>
      </c>
      <c r="R44" s="130" t="str">
        <f t="shared" si="8"/>
        <v>crevettes</v>
      </c>
      <c r="S44" s="131" t="s">
        <v>432</v>
      </c>
      <c r="T44" s="132" t="s">
        <v>382</v>
      </c>
      <c r="U44" s="81" t="s">
        <v>383</v>
      </c>
      <c r="V44" s="48"/>
      <c r="W44" s="48"/>
      <c r="X44" s="48"/>
      <c r="Y44" s="48"/>
      <c r="Z44" s="48"/>
      <c r="AA44" s="48"/>
      <c r="AB44" s="48"/>
      <c r="AC44" s="48"/>
      <c r="AD44" s="48"/>
      <c r="AE44" s="48"/>
      <c r="AF44" s="102"/>
      <c r="AG44" s="102"/>
      <c r="AH44" s="102"/>
      <c r="AI44" s="49">
        <v>1</v>
      </c>
    </row>
    <row r="45" spans="2:35" ht="21" customHeight="1">
      <c r="B45" s="124">
        <v>21</v>
      </c>
      <c r="C45" s="147" t="s">
        <v>479</v>
      </c>
      <c r="D45" s="43"/>
      <c r="E45" s="126" t="str">
        <f t="shared" si="2"/>
        <v xml:space="preserve"> Nettoyer les tomates, enlever le pédoncule et les couper en quarts.</v>
      </c>
      <c r="F45" s="127" t="str" cm="1">
        <f t="array" ref="F45">IF(M45="","",IFERROR(_xlfn.TEXTJOIN(" • ",TRUE,_xlfn.UNIQUE(_xlfn._xlws.FILTER("⚠ "&amp;T25:T485,(R25:R485&lt;&gt;"")*ISNUMBER(SEARCH(" "&amp;R25:R485&amp;" "," "&amp;M45&amp;" "))))),""))</f>
        <v/>
      </c>
      <c r="G45" s="128" t="str">
        <f t="shared" si="9"/>
        <v>crustaces</v>
      </c>
      <c r="H45" s="128" t="str">
        <f t="shared" si="10"/>
        <v>⚠ Crustacés</v>
      </c>
      <c r="I45" s="128" t="str">
        <f t="shared" si="11"/>
        <v>nettoyer les tomates enlever le pédoncule et les couper en quarts</v>
      </c>
      <c r="J45" s="128" t="str">
        <f t="shared" si="3"/>
        <v>nettoyer les tomates enlever le pedoncule et les couper en quarts</v>
      </c>
      <c r="K45" s="128" t="str">
        <f t="shared" si="4"/>
        <v>nettoyer les tomates enlever le pedoncule et les couper en quarts</v>
      </c>
      <c r="L45" s="128" t="str">
        <f t="shared" si="12"/>
        <v>nettoyer les tomates enlever le pedoncule et les couper en quarts</v>
      </c>
      <c r="M45" s="128" t="str">
        <f t="shared" si="5"/>
        <v>nettoyer les tomates enlever le pédoncule et les couper en quarts</v>
      </c>
      <c r="N45" s="128" t="str">
        <f t="shared" si="13"/>
        <v>crustacés</v>
      </c>
      <c r="O45" s="128" t="str">
        <f t="shared" si="6"/>
        <v>crustaces</v>
      </c>
      <c r="P45" s="128" t="str">
        <f t="shared" si="7"/>
        <v>crustaces</v>
      </c>
      <c r="Q45" s="129" t="s">
        <v>480</v>
      </c>
      <c r="R45" s="130" t="str">
        <f t="shared" si="8"/>
        <v>crustacés</v>
      </c>
      <c r="S45" s="131" t="s">
        <v>432</v>
      </c>
      <c r="T45" s="132" t="s">
        <v>382</v>
      </c>
      <c r="U45" s="81" t="s">
        <v>383</v>
      </c>
      <c r="V45" s="48"/>
      <c r="W45" s="48"/>
      <c r="X45" s="48"/>
      <c r="Y45" s="48"/>
      <c r="Z45" s="48"/>
      <c r="AA45" s="48"/>
      <c r="AB45" s="48"/>
      <c r="AC45" s="48"/>
      <c r="AD45" s="48"/>
      <c r="AE45" s="48"/>
      <c r="AF45" s="102"/>
      <c r="AG45" s="102"/>
      <c r="AH45" s="102"/>
      <c r="AI45" s="49">
        <v>1</v>
      </c>
    </row>
    <row r="46" spans="2:35" ht="21" customHeight="1">
      <c r="B46" s="124">
        <v>22</v>
      </c>
      <c r="C46" s="147" t="s">
        <v>482</v>
      </c>
      <c r="D46" s="43"/>
      <c r="E46" s="126" t="str">
        <f t="shared" si="2"/>
        <v>Mixer les tomates avec du basilic dans un mixeur ou un blender.</v>
      </c>
      <c r="F46" s="127" t="str" cm="1">
        <f t="array" ref="F46">IF(M46="","",IFERROR(_xlfn.TEXTJOIN(" • ",TRUE,_xlfn.UNIQUE(_xlfn._xlws.FILTER("⚠ "&amp;T25:T485,(R25:R485&lt;&gt;"")*ISNUMBER(SEARCH(" "&amp;R25:R485&amp;" "," "&amp;M46&amp;" "))))),""))</f>
        <v/>
      </c>
      <c r="G46" s="128" t="str">
        <f t="shared" si="9"/>
        <v>ecrevisse</v>
      </c>
      <c r="H46" s="128" t="str">
        <f t="shared" si="10"/>
        <v>⚠ Crustacés</v>
      </c>
      <c r="I46" s="128" t="str">
        <f t="shared" si="11"/>
        <v>mixer les tomates avec du basilic dans un mixeur ou un blender</v>
      </c>
      <c r="J46" s="128" t="str">
        <f t="shared" si="3"/>
        <v>mixer les tomates avec du basilic dans un mixeur ou un blender</v>
      </c>
      <c r="K46" s="128" t="str">
        <f t="shared" si="4"/>
        <v>mixer les tomates avec du basilic dans un mixeur ou un blender</v>
      </c>
      <c r="L46" s="128" t="str">
        <f t="shared" si="12"/>
        <v>mixer les tomates avec du basilic dans un mixeur ou un blender</v>
      </c>
      <c r="M46" s="128" t="str">
        <f t="shared" si="5"/>
        <v>mixer les tomates avec du basilic dans un mixeur ou un blender</v>
      </c>
      <c r="N46" s="128" t="str">
        <f t="shared" si="13"/>
        <v>ecrevisse</v>
      </c>
      <c r="O46" s="128" t="str">
        <f t="shared" si="6"/>
        <v>ecrevisse</v>
      </c>
      <c r="P46" s="128" t="str">
        <f t="shared" si="7"/>
        <v>ecrevisse</v>
      </c>
      <c r="Q46" s="129" t="s">
        <v>197</v>
      </c>
      <c r="R46" s="130" t="str">
        <f t="shared" si="8"/>
        <v>ecrevisse</v>
      </c>
      <c r="S46" s="131" t="s">
        <v>432</v>
      </c>
      <c r="T46" s="132" t="s">
        <v>382</v>
      </c>
      <c r="U46" s="81" t="s">
        <v>383</v>
      </c>
      <c r="V46" s="48"/>
      <c r="W46" s="48"/>
      <c r="X46" s="48"/>
      <c r="Y46" s="48"/>
      <c r="Z46" s="48"/>
      <c r="AA46" s="48"/>
      <c r="AB46" s="48"/>
      <c r="AC46" s="48"/>
      <c r="AD46" s="48"/>
      <c r="AE46" s="48"/>
      <c r="AF46" s="102"/>
      <c r="AG46" s="102"/>
      <c r="AH46" s="102"/>
      <c r="AI46" s="49">
        <v>1</v>
      </c>
    </row>
    <row r="47" spans="2:35" ht="21" customHeight="1">
      <c r="B47" s="124">
        <v>23</v>
      </c>
      <c r="C47" s="147" t="s">
        <v>484</v>
      </c>
      <c r="D47" s="43"/>
      <c r="E47" s="126" t="str">
        <f t="shared" si="2"/>
        <v>Ajuster l'assaisonnement selon vos goûts.</v>
      </c>
      <c r="F47" s="127" t="str" cm="1">
        <f t="array" ref="F47">IF(M47="","",IFERROR(_xlfn.TEXTJOIN(" • ",TRUE,_xlfn.UNIQUE(_xlfn._xlws.FILTER("⚠ "&amp;T25:T485,(R25:R485&lt;&gt;"")*ISNUMBER(SEARCH(" "&amp;R25:R485&amp;" "," "&amp;M47&amp;" "))))),""))</f>
        <v/>
      </c>
      <c r="G47" s="128" t="str">
        <f t="shared" si="9"/>
        <v>ecrevisse</v>
      </c>
      <c r="H47" s="128" t="str">
        <f t="shared" si="10"/>
        <v>⚠ Crustacés</v>
      </c>
      <c r="I47" s="128" t="str">
        <f t="shared" si="11"/>
        <v>ajuster l assaisonnement selon vos goûts</v>
      </c>
      <c r="J47" s="128" t="str">
        <f t="shared" si="3"/>
        <v>ajuster l assaisonnement selon vos goûts</v>
      </c>
      <c r="K47" s="128" t="str">
        <f t="shared" si="4"/>
        <v>ajuster l assaisonnement selon vos gouts</v>
      </c>
      <c r="L47" s="128" t="str">
        <f t="shared" si="12"/>
        <v>ajuster l assaisonnement selon vos gouts</v>
      </c>
      <c r="M47" s="128" t="str">
        <f t="shared" si="5"/>
        <v>ajuster l assaisonnement selon vos goûts</v>
      </c>
      <c r="N47" s="128" t="str">
        <f t="shared" si="13"/>
        <v>écrevisse</v>
      </c>
      <c r="O47" s="128" t="str">
        <f t="shared" si="6"/>
        <v>ecrevisse</v>
      </c>
      <c r="P47" s="128" t="str">
        <f t="shared" si="7"/>
        <v>ecrevisse</v>
      </c>
      <c r="Q47" s="129" t="s">
        <v>485</v>
      </c>
      <c r="R47" s="130" t="str">
        <f t="shared" si="8"/>
        <v>écrevisse</v>
      </c>
      <c r="S47" s="131" t="s">
        <v>432</v>
      </c>
      <c r="T47" s="132" t="s">
        <v>382</v>
      </c>
      <c r="U47" s="81" t="s">
        <v>383</v>
      </c>
      <c r="V47" s="48"/>
      <c r="W47" s="48"/>
      <c r="X47" s="48"/>
      <c r="Y47" s="48"/>
      <c r="Z47" s="48"/>
      <c r="AA47" s="48"/>
      <c r="AB47" s="48"/>
      <c r="AC47" s="48"/>
      <c r="AD47" s="48"/>
      <c r="AE47" s="48"/>
      <c r="AF47" s="102"/>
      <c r="AG47" s="102"/>
      <c r="AH47" s="102"/>
      <c r="AI47" s="49">
        <v>1</v>
      </c>
    </row>
    <row r="48" spans="2:35" ht="21" customHeight="1">
      <c r="B48" s="124">
        <v>24</v>
      </c>
      <c r="C48" s="147" t="s">
        <v>488</v>
      </c>
      <c r="D48" s="43"/>
      <c r="E48" s="126" t="str">
        <f t="shared" si="2"/>
        <v>Dresser sur assiette</v>
      </c>
      <c r="F48" s="127" t="str" cm="1">
        <f t="array" ref="F48">IF(M48="","",IFERROR(_xlfn.TEXTJOIN(" • ",TRUE,_xlfn.UNIQUE(_xlfn._xlws.FILTER("⚠ "&amp;T25:T485,(R25:R485&lt;&gt;"")*ISNUMBER(SEARCH(" "&amp;R25:R485&amp;" "," "&amp;M48&amp;" "))))),""))</f>
        <v/>
      </c>
      <c r="G48" s="128" t="str">
        <f t="shared" si="9"/>
        <v>ecrevisses</v>
      </c>
      <c r="H48" s="128" t="str">
        <f t="shared" si="10"/>
        <v>⚠ Crustacés</v>
      </c>
      <c r="I48" s="128" t="str">
        <f t="shared" si="11"/>
        <v>dresser sur assiette</v>
      </c>
      <c r="J48" s="128" t="str">
        <f t="shared" si="3"/>
        <v>dresser sur assiette</v>
      </c>
      <c r="K48" s="128" t="str">
        <f t="shared" si="4"/>
        <v>dresser sur assiette</v>
      </c>
      <c r="L48" s="128" t="str">
        <f t="shared" si="12"/>
        <v>dresser sur assiette</v>
      </c>
      <c r="M48" s="128" t="str">
        <f t="shared" si="5"/>
        <v>dresser sur assiette</v>
      </c>
      <c r="N48" s="128" t="str">
        <f t="shared" si="13"/>
        <v>écrevisses</v>
      </c>
      <c r="O48" s="128" t="str">
        <f t="shared" si="6"/>
        <v>ecrevisses</v>
      </c>
      <c r="P48" s="128" t="str">
        <f t="shared" si="7"/>
        <v>ecrevisses</v>
      </c>
      <c r="Q48" s="129" t="s">
        <v>489</v>
      </c>
      <c r="R48" s="130" t="str">
        <f t="shared" si="8"/>
        <v>écrevisses</v>
      </c>
      <c r="S48" s="131" t="s">
        <v>432</v>
      </c>
      <c r="T48" s="132" t="s">
        <v>382</v>
      </c>
      <c r="U48" s="81" t="s">
        <v>383</v>
      </c>
      <c r="V48" s="48"/>
      <c r="W48" s="48"/>
      <c r="X48" s="48"/>
      <c r="Y48" s="48"/>
      <c r="Z48" s="48"/>
      <c r="AA48" s="48"/>
      <c r="AB48" s="48"/>
      <c r="AC48" s="48"/>
      <c r="AD48" s="48"/>
      <c r="AE48" s="48"/>
      <c r="AF48" s="102"/>
      <c r="AG48" s="102"/>
      <c r="AH48" s="102"/>
      <c r="AI48" s="49">
        <v>1</v>
      </c>
    </row>
    <row r="49" spans="2:35" ht="21" customHeight="1">
      <c r="B49" s="124">
        <v>25</v>
      </c>
      <c r="C49" s="147" t="s">
        <v>491</v>
      </c>
      <c r="D49" s="43"/>
      <c r="E49" s="126" t="str">
        <f t="shared" si="2"/>
        <v>Ajouter un filet de coulis de tomates par-dessus.</v>
      </c>
      <c r="F49" s="127" t="str" cm="1">
        <f t="array" ref="F49">IF(M49="","",IFERROR(_xlfn.TEXTJOIN(" • ",TRUE,_xlfn.UNIQUE(_xlfn._xlws.FILTER("⚠ "&amp;T25:T485,(R25:R485&lt;&gt;"")*ISNUMBER(SEARCH(" "&amp;R25:R485&amp;" "," "&amp;M49&amp;" "))))),""))</f>
        <v/>
      </c>
      <c r="G49" s="128" t="str">
        <f t="shared" si="9"/>
        <v>gambas</v>
      </c>
      <c r="H49" s="128" t="str">
        <f t="shared" si="10"/>
        <v>⚠ Crustacés</v>
      </c>
      <c r="I49" s="128" t="str">
        <f t="shared" si="11"/>
        <v>ajouter un filet de coulis de tomates par dessus</v>
      </c>
      <c r="J49" s="128" t="str">
        <f t="shared" si="3"/>
        <v>ajouter un filet de coulis de tomates par dessus</v>
      </c>
      <c r="K49" s="128" t="str">
        <f t="shared" si="4"/>
        <v>ajouter un filet de coulis de tomates par dessus</v>
      </c>
      <c r="L49" s="128" t="str">
        <f t="shared" si="12"/>
        <v>ajouter un filet de coulis de tomates par dessus</v>
      </c>
      <c r="M49" s="128" t="str">
        <f t="shared" si="5"/>
        <v>ajouter un filet de coulis de tomates par dessus</v>
      </c>
      <c r="N49" s="128" t="str">
        <f t="shared" si="13"/>
        <v>gambas</v>
      </c>
      <c r="O49" s="128" t="str">
        <f t="shared" si="6"/>
        <v>gambas</v>
      </c>
      <c r="P49" s="128" t="str">
        <f t="shared" si="7"/>
        <v>gambas</v>
      </c>
      <c r="Q49" s="129" t="s">
        <v>103</v>
      </c>
      <c r="R49" s="130" t="str">
        <f t="shared" si="8"/>
        <v>gambas</v>
      </c>
      <c r="S49" s="131" t="s">
        <v>432</v>
      </c>
      <c r="T49" s="132" t="s">
        <v>382</v>
      </c>
      <c r="U49" s="81" t="s">
        <v>383</v>
      </c>
      <c r="V49" s="48"/>
      <c r="W49" s="48"/>
      <c r="X49" s="48"/>
      <c r="Y49" s="48"/>
      <c r="Z49" s="48"/>
      <c r="AA49" s="48"/>
      <c r="AB49" s="48"/>
      <c r="AC49" s="48"/>
      <c r="AD49" s="48"/>
      <c r="AE49" s="48"/>
      <c r="AF49" s="102"/>
      <c r="AG49" s="102"/>
      <c r="AH49" s="102"/>
      <c r="AI49" s="49">
        <v>1</v>
      </c>
    </row>
    <row r="50" spans="2:35" ht="21" customHeight="1">
      <c r="B50" s="124">
        <v>26</v>
      </c>
      <c r="C50" s="147"/>
      <c r="D50" s="43"/>
      <c r="E50" s="126" t="str">
        <f t="shared" si="2"/>
        <v/>
      </c>
      <c r="F50" s="127" t="str" cm="1">
        <f t="array" ref="F50">IF(M50="","",IFERROR(_xlfn.TEXTJOIN(" • ",TRUE,_xlfn.UNIQUE(_xlfn._xlws.FILTER("⚠ "&amp;T25:T485,(R25:R485&lt;&gt;"")*ISNUMBER(SEARCH(" "&amp;R25:R485&amp;" "," "&amp;M50&amp;" "))))),""))</f>
        <v/>
      </c>
      <c r="G50" s="128" t="str">
        <f t="shared" si="9"/>
        <v>homard</v>
      </c>
      <c r="H50" s="128" t="str">
        <f t="shared" si="10"/>
        <v>⚠ Crustacés</v>
      </c>
      <c r="I50" s="128" t="str">
        <f t="shared" si="11"/>
        <v/>
      </c>
      <c r="J50" s="128" t="str">
        <f t="shared" si="3"/>
        <v/>
      </c>
      <c r="K50" s="128" t="str">
        <f t="shared" si="4"/>
        <v/>
      </c>
      <c r="L50" s="128" t="str">
        <f t="shared" si="12"/>
        <v/>
      </c>
      <c r="M50" s="128" t="str">
        <f t="shared" si="5"/>
        <v/>
      </c>
      <c r="N50" s="128" t="str">
        <f t="shared" si="13"/>
        <v>homard</v>
      </c>
      <c r="O50" s="128" t="str">
        <f t="shared" si="6"/>
        <v>homard</v>
      </c>
      <c r="P50" s="128" t="str">
        <f t="shared" si="7"/>
        <v>homard</v>
      </c>
      <c r="Q50" s="129" t="s">
        <v>120</v>
      </c>
      <c r="R50" s="130" t="str">
        <f t="shared" si="8"/>
        <v>homard</v>
      </c>
      <c r="S50" s="131" t="s">
        <v>432</v>
      </c>
      <c r="T50" s="132" t="s">
        <v>382</v>
      </c>
      <c r="U50" s="81" t="s">
        <v>383</v>
      </c>
      <c r="V50" s="48"/>
      <c r="W50" s="48"/>
      <c r="X50" s="48"/>
      <c r="Y50" s="48"/>
      <c r="Z50" s="48"/>
      <c r="AA50" s="48"/>
      <c r="AB50" s="48"/>
      <c r="AC50" s="48"/>
      <c r="AD50" s="48"/>
      <c r="AE50" s="48"/>
      <c r="AF50" s="102"/>
      <c r="AG50" s="102"/>
      <c r="AH50" s="102"/>
      <c r="AI50" s="49">
        <v>1</v>
      </c>
    </row>
    <row r="51" spans="2:35" ht="21" customHeight="1">
      <c r="B51" s="124">
        <v>27</v>
      </c>
      <c r="C51" s="147"/>
      <c r="D51" s="43"/>
      <c r="E51" s="126" t="str">
        <f t="shared" si="2"/>
        <v/>
      </c>
      <c r="F51" s="127" t="str" cm="1">
        <f t="array" ref="F51">IF(M51="","",IFERROR(_xlfn.TEXTJOIN(" • ",TRUE,_xlfn.UNIQUE(_xlfn._xlws.FILTER("⚠ "&amp;T25:T485,(R25:R485&lt;&gt;"")*ISNUMBER(SEARCH(" "&amp;R25:R485&amp;" "," "&amp;M51&amp;" "))))),""))</f>
        <v/>
      </c>
      <c r="G51" s="128" t="str">
        <f t="shared" si="9"/>
        <v>krill</v>
      </c>
      <c r="H51" s="128" t="str">
        <f t="shared" si="10"/>
        <v>⚠ Crustacés</v>
      </c>
      <c r="I51" s="128" t="str">
        <f t="shared" si="11"/>
        <v/>
      </c>
      <c r="J51" s="128" t="str">
        <f t="shared" si="3"/>
        <v/>
      </c>
      <c r="K51" s="128" t="str">
        <f t="shared" si="4"/>
        <v/>
      </c>
      <c r="L51" s="128" t="str">
        <f t="shared" si="12"/>
        <v/>
      </c>
      <c r="M51" s="128" t="str">
        <f t="shared" si="5"/>
        <v/>
      </c>
      <c r="N51" s="128" t="str">
        <f t="shared" si="13"/>
        <v>krill</v>
      </c>
      <c r="O51" s="128" t="str">
        <f t="shared" si="6"/>
        <v>krill</v>
      </c>
      <c r="P51" s="128" t="str">
        <f t="shared" si="7"/>
        <v>krill</v>
      </c>
      <c r="Q51" s="129" t="s">
        <v>218</v>
      </c>
      <c r="R51" s="130" t="str">
        <f t="shared" si="8"/>
        <v>krill</v>
      </c>
      <c r="S51" s="131" t="s">
        <v>432</v>
      </c>
      <c r="T51" s="132" t="s">
        <v>382</v>
      </c>
      <c r="U51" s="81" t="s">
        <v>383</v>
      </c>
      <c r="V51" s="48"/>
      <c r="W51" s="48"/>
      <c r="X51" s="48"/>
      <c r="Y51" s="48"/>
      <c r="Z51" s="48"/>
      <c r="AA51" s="48"/>
      <c r="AB51" s="48"/>
      <c r="AC51" s="48"/>
      <c r="AD51" s="48"/>
      <c r="AE51" s="48"/>
      <c r="AF51" s="102"/>
      <c r="AG51" s="102"/>
      <c r="AH51" s="102"/>
      <c r="AI51" s="49">
        <v>1</v>
      </c>
    </row>
    <row r="52" spans="2:35" ht="21" customHeight="1">
      <c r="B52" s="124">
        <v>28</v>
      </c>
      <c r="C52" s="147"/>
      <c r="D52" s="43"/>
      <c r="E52" s="126" t="str">
        <f t="shared" si="2"/>
        <v/>
      </c>
      <c r="F52" s="127" t="str" cm="1">
        <f t="array" ref="F52">IF(M52="","",IFERROR(_xlfn.TEXTJOIN(" • ",TRUE,_xlfn.UNIQUE(_xlfn._xlws.FILTER("⚠ "&amp;T25:T485,(R25:R485&lt;&gt;"")*ISNUMBER(SEARCH(" "&amp;R25:R485&amp;" "," "&amp;M52&amp;" "))))),""))</f>
        <v/>
      </c>
      <c r="G52" s="128" t="str">
        <f t="shared" si="9"/>
        <v>langoustine</v>
      </c>
      <c r="H52" s="128" t="str">
        <f t="shared" si="10"/>
        <v>⚠ Crustacés</v>
      </c>
      <c r="I52" s="128" t="str">
        <f t="shared" si="11"/>
        <v/>
      </c>
      <c r="J52" s="128" t="str">
        <f t="shared" si="3"/>
        <v/>
      </c>
      <c r="K52" s="128" t="str">
        <f t="shared" si="4"/>
        <v/>
      </c>
      <c r="L52" s="128" t="str">
        <f t="shared" si="12"/>
        <v/>
      </c>
      <c r="M52" s="128" t="str">
        <f t="shared" si="5"/>
        <v/>
      </c>
      <c r="N52" s="128" t="str">
        <f t="shared" si="13"/>
        <v>langoustine</v>
      </c>
      <c r="O52" s="128" t="str">
        <f t="shared" si="6"/>
        <v>langoustine</v>
      </c>
      <c r="P52" s="128" t="str">
        <f t="shared" si="7"/>
        <v>langoustine</v>
      </c>
      <c r="Q52" s="129" t="s">
        <v>153</v>
      </c>
      <c r="R52" s="130" t="str">
        <f t="shared" si="8"/>
        <v>langoustine</v>
      </c>
      <c r="S52" s="131" t="s">
        <v>432</v>
      </c>
      <c r="T52" s="132" t="s">
        <v>382</v>
      </c>
      <c r="U52" s="81" t="s">
        <v>383</v>
      </c>
      <c r="V52" s="48"/>
      <c r="W52" s="48"/>
      <c r="X52" s="48"/>
      <c r="Y52" s="48"/>
      <c r="Z52" s="48"/>
      <c r="AA52" s="48"/>
      <c r="AB52" s="48"/>
      <c r="AC52" s="48"/>
      <c r="AD52" s="48"/>
      <c r="AE52" s="48"/>
      <c r="AF52" s="102"/>
      <c r="AG52" s="102"/>
      <c r="AH52" s="102"/>
      <c r="AI52" s="49">
        <v>1</v>
      </c>
    </row>
    <row r="53" spans="2:35" ht="21" customHeight="1">
      <c r="B53" s="124">
        <v>29</v>
      </c>
      <c r="C53" s="147"/>
      <c r="D53" s="43"/>
      <c r="E53" s="126" t="str">
        <f t="shared" si="2"/>
        <v/>
      </c>
      <c r="F53" s="127" t="str" cm="1">
        <f t="array" ref="F53">IF(M53="","",IFERROR(_xlfn.TEXTJOIN(" • ",TRUE,_xlfn.UNIQUE(_xlfn._xlws.FILTER("⚠ "&amp;T25:T485,(R25:R485&lt;&gt;"")*ISNUMBER(SEARCH(" "&amp;R25:R485&amp;" "," "&amp;M53&amp;" "))))),""))</f>
        <v/>
      </c>
      <c r="G53" s="128" t="str">
        <f t="shared" si="9"/>
        <v>langoustines</v>
      </c>
      <c r="H53" s="128" t="str">
        <f t="shared" si="10"/>
        <v>⚠ Crustacés</v>
      </c>
      <c r="I53" s="128" t="str">
        <f t="shared" si="11"/>
        <v/>
      </c>
      <c r="J53" s="128" t="str">
        <f t="shared" si="3"/>
        <v/>
      </c>
      <c r="K53" s="128" t="str">
        <f t="shared" si="4"/>
        <v/>
      </c>
      <c r="L53" s="128" t="str">
        <f t="shared" si="12"/>
        <v/>
      </c>
      <c r="M53" s="128" t="str">
        <f t="shared" si="5"/>
        <v/>
      </c>
      <c r="N53" s="128" t="str">
        <f t="shared" si="13"/>
        <v>langoustines</v>
      </c>
      <c r="O53" s="128" t="str">
        <f t="shared" si="6"/>
        <v>langoustines</v>
      </c>
      <c r="P53" s="128" t="str">
        <f t="shared" si="7"/>
        <v>langoustines</v>
      </c>
      <c r="Q53" s="129" t="s">
        <v>496</v>
      </c>
      <c r="R53" s="130" t="str">
        <f t="shared" si="8"/>
        <v>langoustines</v>
      </c>
      <c r="S53" s="131" t="s">
        <v>432</v>
      </c>
      <c r="T53" s="132" t="s">
        <v>382</v>
      </c>
      <c r="U53" s="81" t="s">
        <v>383</v>
      </c>
      <c r="V53" s="48"/>
      <c r="W53" s="48"/>
      <c r="X53" s="48"/>
      <c r="Y53" s="48"/>
      <c r="Z53" s="48"/>
      <c r="AA53" s="48"/>
      <c r="AB53" s="48"/>
      <c r="AC53" s="48"/>
      <c r="AD53" s="48"/>
      <c r="AE53" s="48"/>
      <c r="AF53" s="102"/>
      <c r="AG53" s="102"/>
      <c r="AH53" s="102"/>
      <c r="AI53" s="49">
        <v>1</v>
      </c>
    </row>
    <row r="54" spans="2:35" ht="21" customHeight="1">
      <c r="B54" s="124">
        <v>30</v>
      </c>
      <c r="C54" s="147"/>
      <c r="D54" s="43"/>
      <c r="E54" s="126" t="str">
        <f t="shared" si="2"/>
        <v/>
      </c>
      <c r="F54" s="127" t="str" cm="1">
        <f t="array" ref="F54">IF(M54="","",IFERROR(_xlfn.TEXTJOIN(" • ",TRUE,_xlfn.UNIQUE(_xlfn._xlws.FILTER("⚠ "&amp;T25:T485,(R25:R485&lt;&gt;"")*ISNUMBER(SEARCH(" "&amp;R25:R485&amp;" "," "&amp;M54&amp;" "))))),""))</f>
        <v/>
      </c>
      <c r="G54" s="128" t="str">
        <f t="shared" si="9"/>
        <v>lobster</v>
      </c>
      <c r="H54" s="128" t="str">
        <f t="shared" si="10"/>
        <v>⚠ Crustacés</v>
      </c>
      <c r="I54" s="128" t="str">
        <f t="shared" si="11"/>
        <v/>
      </c>
      <c r="J54" s="128" t="str">
        <f t="shared" si="3"/>
        <v/>
      </c>
      <c r="K54" s="128" t="str">
        <f t="shared" si="4"/>
        <v/>
      </c>
      <c r="L54" s="128" t="str">
        <f t="shared" si="12"/>
        <v/>
      </c>
      <c r="M54" s="128" t="str">
        <f t="shared" si="5"/>
        <v/>
      </c>
      <c r="N54" s="128" t="str">
        <f t="shared" si="13"/>
        <v>lobster</v>
      </c>
      <c r="O54" s="128" t="str">
        <f t="shared" si="6"/>
        <v>lobster</v>
      </c>
      <c r="P54" s="128" t="str">
        <f t="shared" si="7"/>
        <v>lobster</v>
      </c>
      <c r="Q54" s="129" t="s">
        <v>498</v>
      </c>
      <c r="R54" s="130" t="str">
        <f t="shared" si="8"/>
        <v>lobster</v>
      </c>
      <c r="S54" s="131" t="s">
        <v>432</v>
      </c>
      <c r="T54" s="132" t="s">
        <v>382</v>
      </c>
      <c r="U54" s="81" t="s">
        <v>383</v>
      </c>
      <c r="V54" s="48"/>
      <c r="W54" s="48"/>
      <c r="X54" s="48"/>
      <c r="Y54" s="48"/>
      <c r="Z54" s="48"/>
      <c r="AA54" s="48"/>
      <c r="AB54" s="48"/>
      <c r="AC54" s="48"/>
      <c r="AD54" s="48"/>
      <c r="AE54" s="48"/>
      <c r="AF54" s="102"/>
      <c r="AG54" s="102"/>
      <c r="AH54" s="102"/>
      <c r="AI54" s="49">
        <v>1</v>
      </c>
    </row>
    <row r="55" spans="2:35" ht="21" customHeight="1">
      <c r="B55" s="124">
        <v>31</v>
      </c>
      <c r="C55" s="147"/>
      <c r="D55" s="43"/>
      <c r="E55" s="126" t="str">
        <f t="shared" si="2"/>
        <v/>
      </c>
      <c r="F55" s="127" t="str" cm="1">
        <f t="array" ref="F55">IF(M55="","",IFERROR(_xlfn.TEXTJOIN(" • ",TRUE,_xlfn.UNIQUE(_xlfn._xlws.FILTER("⚠ "&amp;T25:T485,(R25:R485&lt;&gt;"")*ISNUMBER(SEARCH(" "&amp;R25:R485&amp;" "," "&amp;M55&amp;" "))))),""))</f>
        <v/>
      </c>
      <c r="G55" s="128" t="str">
        <f t="shared" si="9"/>
        <v>prawn</v>
      </c>
      <c r="H55" s="128" t="str">
        <f t="shared" si="10"/>
        <v>⚠ Crustacés</v>
      </c>
      <c r="I55" s="128" t="str">
        <f t="shared" si="11"/>
        <v/>
      </c>
      <c r="J55" s="128" t="str">
        <f t="shared" si="3"/>
        <v/>
      </c>
      <c r="K55" s="128" t="str">
        <f t="shared" si="4"/>
        <v/>
      </c>
      <c r="L55" s="128" t="str">
        <f t="shared" si="12"/>
        <v/>
      </c>
      <c r="M55" s="128" t="str">
        <f t="shared" si="5"/>
        <v/>
      </c>
      <c r="N55" s="128" t="str">
        <f t="shared" si="13"/>
        <v>prawn</v>
      </c>
      <c r="O55" s="128" t="str">
        <f t="shared" si="6"/>
        <v>prawn</v>
      </c>
      <c r="P55" s="128" t="str">
        <f t="shared" si="7"/>
        <v>prawn</v>
      </c>
      <c r="Q55" s="129" t="s">
        <v>500</v>
      </c>
      <c r="R55" s="130" t="str">
        <f t="shared" si="8"/>
        <v>prawn</v>
      </c>
      <c r="S55" s="131" t="s">
        <v>432</v>
      </c>
      <c r="T55" s="132" t="s">
        <v>382</v>
      </c>
      <c r="U55" s="81" t="s">
        <v>383</v>
      </c>
      <c r="V55" s="48"/>
      <c r="W55" s="48"/>
      <c r="X55" s="48"/>
      <c r="Y55" s="48"/>
      <c r="Z55" s="48"/>
      <c r="AA55" s="48"/>
      <c r="AB55" s="48"/>
      <c r="AC55" s="48"/>
      <c r="AD55" s="48"/>
      <c r="AE55" s="48"/>
      <c r="AF55" s="102"/>
      <c r="AG55" s="102"/>
      <c r="AH55" s="102"/>
      <c r="AI55" s="49">
        <v>1</v>
      </c>
    </row>
    <row r="56" spans="2:35" ht="21" customHeight="1">
      <c r="B56" s="124">
        <v>32</v>
      </c>
      <c r="C56" s="147"/>
      <c r="D56" s="43"/>
      <c r="E56" s="126" t="str">
        <f t="shared" si="2"/>
        <v/>
      </c>
      <c r="F56" s="127" t="str" cm="1">
        <f t="array" ref="F56">IF(M56="","",IFERROR(_xlfn.TEXTJOIN(" • ",TRUE,_xlfn.UNIQUE(_xlfn._xlws.FILTER("⚠ "&amp;T25:T485,(R25:R485&lt;&gt;"")*ISNUMBER(SEARCH(" "&amp;R25:R485&amp;" "," "&amp;M56&amp;" "))))),""))</f>
        <v/>
      </c>
      <c r="G56" s="128" t="str">
        <f t="shared" si="9"/>
        <v>shrimp</v>
      </c>
      <c r="H56" s="128" t="str">
        <f t="shared" si="10"/>
        <v>⚠ Crustacés</v>
      </c>
      <c r="I56" s="128" t="str">
        <f t="shared" si="11"/>
        <v/>
      </c>
      <c r="J56" s="128" t="str">
        <f t="shared" si="3"/>
        <v/>
      </c>
      <c r="K56" s="128" t="str">
        <f t="shared" si="4"/>
        <v/>
      </c>
      <c r="L56" s="128" t="str">
        <f t="shared" si="12"/>
        <v/>
      </c>
      <c r="M56" s="128" t="str">
        <f t="shared" si="5"/>
        <v/>
      </c>
      <c r="N56" s="128" t="str">
        <f t="shared" si="13"/>
        <v>shrimp</v>
      </c>
      <c r="O56" s="128" t="str">
        <f t="shared" si="6"/>
        <v>shrimp</v>
      </c>
      <c r="P56" s="128" t="str">
        <f t="shared" si="7"/>
        <v>shrimp</v>
      </c>
      <c r="Q56" s="129" t="s">
        <v>503</v>
      </c>
      <c r="R56" s="130" t="str">
        <f t="shared" si="8"/>
        <v>shrimp</v>
      </c>
      <c r="S56" s="131" t="s">
        <v>432</v>
      </c>
      <c r="T56" s="132" t="s">
        <v>382</v>
      </c>
      <c r="U56" s="81" t="s">
        <v>383</v>
      </c>
      <c r="V56" s="48"/>
      <c r="W56" s="48"/>
      <c r="X56" s="48"/>
      <c r="Y56" s="48"/>
      <c r="Z56" s="48"/>
      <c r="AA56" s="48"/>
      <c r="AB56" s="48"/>
      <c r="AC56" s="48"/>
      <c r="AD56" s="48"/>
      <c r="AE56" s="48"/>
      <c r="AF56" s="102"/>
      <c r="AG56" s="102"/>
      <c r="AH56" s="102"/>
      <c r="AI56" s="49">
        <v>1</v>
      </c>
    </row>
    <row r="57" spans="2:35" ht="21" customHeight="1">
      <c r="B57" s="124">
        <v>33</v>
      </c>
      <c r="C57" s="147"/>
      <c r="D57" s="43"/>
      <c r="E57" s="126" t="str">
        <f t="shared" si="2"/>
        <v/>
      </c>
      <c r="F57" s="127" t="str" cm="1">
        <f t="array" ref="F57">IF(M57="","",IFERROR(_xlfn.TEXTJOIN(" • ",TRUE,_xlfn.UNIQUE(_xlfn._xlws.FILTER("⚠ "&amp;T25:T485,(R25:R485&lt;&gt;"")*ISNUMBER(SEARCH(" "&amp;R25:R485&amp;" "," "&amp;M57&amp;" "))))),""))</f>
        <v/>
      </c>
      <c r="G57" s="128" t="str">
        <f t="shared" si="9"/>
        <v>almond</v>
      </c>
      <c r="H57" s="128" t="str">
        <f t="shared" si="10"/>
        <v>⚠ Fruits à coque</v>
      </c>
      <c r="I57" s="128" t="str">
        <f t="shared" si="11"/>
        <v/>
      </c>
      <c r="J57" s="128" t="str">
        <f t="shared" si="3"/>
        <v/>
      </c>
      <c r="K57" s="128" t="str">
        <f t="shared" si="4"/>
        <v/>
      </c>
      <c r="L57" s="128" t="str">
        <f t="shared" si="12"/>
        <v/>
      </c>
      <c r="M57" s="128" t="str">
        <f t="shared" si="5"/>
        <v/>
      </c>
      <c r="N57" s="128" t="str">
        <f t="shared" si="13"/>
        <v>almond</v>
      </c>
      <c r="O57" s="128" t="str">
        <f t="shared" si="6"/>
        <v>almond</v>
      </c>
      <c r="P57" s="128" t="str">
        <f t="shared" si="7"/>
        <v>almond</v>
      </c>
      <c r="Q57" s="129" t="s">
        <v>505</v>
      </c>
      <c r="R57" s="130" t="str">
        <f t="shared" si="8"/>
        <v>almond</v>
      </c>
      <c r="S57" s="131" t="s">
        <v>432</v>
      </c>
      <c r="T57" s="132" t="s">
        <v>386</v>
      </c>
      <c r="U57" s="87" t="s">
        <v>387</v>
      </c>
      <c r="V57" s="48"/>
      <c r="W57" s="48"/>
      <c r="X57" s="48"/>
      <c r="Y57" s="48"/>
      <c r="Z57" s="48"/>
      <c r="AA57" s="48"/>
      <c r="AB57" s="48"/>
      <c r="AC57" s="48"/>
      <c r="AD57" s="48"/>
      <c r="AE57" s="48"/>
      <c r="AF57" s="102"/>
      <c r="AG57" s="102"/>
      <c r="AH57" s="102"/>
      <c r="AI57" s="49">
        <v>1</v>
      </c>
    </row>
    <row r="58" spans="2:35" ht="21" customHeight="1">
      <c r="B58" s="124">
        <v>34</v>
      </c>
      <c r="C58" s="147"/>
      <c r="D58" s="43"/>
      <c r="E58" s="126" t="str">
        <f t="shared" si="2"/>
        <v/>
      </c>
      <c r="F58" s="127" t="str" cm="1">
        <f t="array" ref="F58">IF(M58="","",IFERROR(_xlfn.TEXTJOIN(" • ",TRUE,_xlfn.UNIQUE(_xlfn._xlws.FILTER("⚠ "&amp;T25:T485,(R25:R485&lt;&gt;"")*ISNUMBER(SEARCH(" "&amp;R25:R485&amp;" "," "&amp;M58&amp;" "))))),""))</f>
        <v/>
      </c>
      <c r="G58" s="128" t="str">
        <f t="shared" si="9"/>
        <v>amande</v>
      </c>
      <c r="H58" s="128" t="str">
        <f t="shared" si="10"/>
        <v>⚠ Fruits à coque</v>
      </c>
      <c r="I58" s="128" t="str">
        <f t="shared" si="11"/>
        <v/>
      </c>
      <c r="J58" s="128" t="str">
        <f t="shared" si="3"/>
        <v/>
      </c>
      <c r="K58" s="128" t="str">
        <f t="shared" si="4"/>
        <v/>
      </c>
      <c r="L58" s="128" t="str">
        <f t="shared" si="12"/>
        <v/>
      </c>
      <c r="M58" s="128" t="str">
        <f t="shared" si="5"/>
        <v/>
      </c>
      <c r="N58" s="128" t="str">
        <f t="shared" si="13"/>
        <v>amande</v>
      </c>
      <c r="O58" s="128" t="str">
        <f t="shared" si="6"/>
        <v>amande</v>
      </c>
      <c r="P58" s="128" t="str">
        <f t="shared" si="7"/>
        <v>amande</v>
      </c>
      <c r="Q58" s="129" t="s">
        <v>33</v>
      </c>
      <c r="R58" s="130" t="str">
        <f t="shared" si="8"/>
        <v>amande</v>
      </c>
      <c r="S58" s="131" t="s">
        <v>432</v>
      </c>
      <c r="T58" s="132" t="s">
        <v>386</v>
      </c>
      <c r="U58" s="87" t="s">
        <v>387</v>
      </c>
      <c r="V58" s="48"/>
      <c r="W58" s="48"/>
      <c r="X58" s="48"/>
      <c r="Y58" s="48"/>
      <c r="Z58" s="48"/>
      <c r="AA58" s="48"/>
      <c r="AB58" s="48"/>
      <c r="AC58" s="48"/>
      <c r="AD58" s="48"/>
      <c r="AE58" s="48"/>
      <c r="AF58" s="102"/>
      <c r="AG58" s="102"/>
      <c r="AH58" s="102"/>
      <c r="AI58" s="49">
        <v>1</v>
      </c>
    </row>
    <row r="59" spans="2:35" ht="21" customHeight="1">
      <c r="B59" s="124">
        <v>35</v>
      </c>
      <c r="C59" s="147"/>
      <c r="D59" s="43"/>
      <c r="E59" s="126" t="str">
        <f t="shared" si="2"/>
        <v/>
      </c>
      <c r="F59" s="127" t="str" cm="1">
        <f t="array" ref="F59">IF(M59="","",IFERROR(_xlfn.TEXTJOIN(" • ",TRUE,_xlfn.UNIQUE(_xlfn._xlws.FILTER("⚠ "&amp;T25:T485,(R25:R485&lt;&gt;"")*ISNUMBER(SEARCH(" "&amp;R25:R485&amp;" "," "&amp;M59&amp;" "))))),""))</f>
        <v/>
      </c>
      <c r="G59" s="128" t="str">
        <f t="shared" si="9"/>
        <v>amandes</v>
      </c>
      <c r="H59" s="128" t="str">
        <f t="shared" si="10"/>
        <v>⚠ Fruits à coque</v>
      </c>
      <c r="I59" s="128" t="str">
        <f t="shared" si="11"/>
        <v/>
      </c>
      <c r="J59" s="128" t="str">
        <f t="shared" si="3"/>
        <v/>
      </c>
      <c r="K59" s="128" t="str">
        <f t="shared" si="4"/>
        <v/>
      </c>
      <c r="L59" s="128" t="str">
        <f t="shared" si="12"/>
        <v/>
      </c>
      <c r="M59" s="128" t="str">
        <f t="shared" si="5"/>
        <v/>
      </c>
      <c r="N59" s="128" t="str">
        <f t="shared" si="13"/>
        <v>amandes</v>
      </c>
      <c r="O59" s="128" t="str">
        <f t="shared" si="6"/>
        <v>amandes</v>
      </c>
      <c r="P59" s="128" t="str">
        <f t="shared" si="7"/>
        <v>amandes</v>
      </c>
      <c r="Q59" s="129" t="s">
        <v>50</v>
      </c>
      <c r="R59" s="130" t="str">
        <f t="shared" si="8"/>
        <v>amandes</v>
      </c>
      <c r="S59" s="131" t="s">
        <v>432</v>
      </c>
      <c r="T59" s="132" t="s">
        <v>386</v>
      </c>
      <c r="U59" s="87" t="s">
        <v>387</v>
      </c>
      <c r="V59" s="48"/>
      <c r="W59" s="48"/>
      <c r="X59" s="48"/>
      <c r="Y59" s="48"/>
      <c r="Z59" s="48"/>
      <c r="AA59" s="48"/>
      <c r="AB59" s="48"/>
      <c r="AC59" s="48"/>
      <c r="AD59" s="48"/>
      <c r="AE59" s="48"/>
      <c r="AF59" s="102"/>
      <c r="AG59" s="102"/>
      <c r="AH59" s="102"/>
      <c r="AI59" s="49">
        <v>1</v>
      </c>
    </row>
    <row r="60" spans="2:35" ht="21" customHeight="1">
      <c r="B60" s="124">
        <v>36</v>
      </c>
      <c r="C60" s="142"/>
      <c r="D60" s="43"/>
      <c r="E60" s="126" t="str">
        <f t="shared" si="2"/>
        <v/>
      </c>
      <c r="F60" s="127" t="str" cm="1">
        <f t="array" ref="F60">IF(M60="","",IFERROR(_xlfn.TEXTJOIN(" • ",TRUE,_xlfn.UNIQUE(_xlfn._xlws.FILTER("⚠ "&amp;T25:T485,(R25:R485&lt;&gt;"")*ISNUMBER(SEARCH(" "&amp;R25:R485&amp;" "," "&amp;M60&amp;" "))))),""))</f>
        <v/>
      </c>
      <c r="G60" s="128" t="str">
        <f t="shared" si="9"/>
        <v>brazil nut</v>
      </c>
      <c r="H60" s="128" t="str">
        <f t="shared" si="10"/>
        <v>⚠ Fruits à coque</v>
      </c>
      <c r="I60" s="128" t="str">
        <f t="shared" si="11"/>
        <v/>
      </c>
      <c r="J60" s="128" t="str">
        <f t="shared" si="3"/>
        <v/>
      </c>
      <c r="K60" s="128" t="str">
        <f t="shared" si="4"/>
        <v/>
      </c>
      <c r="L60" s="128" t="str">
        <f t="shared" si="12"/>
        <v/>
      </c>
      <c r="M60" s="128" t="str">
        <f t="shared" si="5"/>
        <v/>
      </c>
      <c r="N60" s="128" t="str">
        <f t="shared" si="13"/>
        <v>brazil nut</v>
      </c>
      <c r="O60" s="128" t="str">
        <f t="shared" si="6"/>
        <v>brazil nut</v>
      </c>
      <c r="P60" s="128" t="str">
        <f t="shared" si="7"/>
        <v>brazil nut</v>
      </c>
      <c r="Q60" s="129" t="s">
        <v>510</v>
      </c>
      <c r="R60" s="130" t="str">
        <f t="shared" si="8"/>
        <v>brazil nut</v>
      </c>
      <c r="S60" s="131" t="s">
        <v>432</v>
      </c>
      <c r="T60" s="132" t="s">
        <v>386</v>
      </c>
      <c r="U60" s="87" t="s">
        <v>387</v>
      </c>
      <c r="V60" s="48"/>
      <c r="W60" s="48"/>
      <c r="X60" s="48"/>
      <c r="Y60" s="48"/>
      <c r="Z60" s="48"/>
      <c r="AA60" s="48"/>
      <c r="AB60" s="48"/>
      <c r="AC60" s="48"/>
      <c r="AD60" s="48"/>
      <c r="AE60" s="48"/>
      <c r="AF60" s="102"/>
      <c r="AG60" s="102"/>
      <c r="AH60" s="102"/>
      <c r="AI60" s="49">
        <v>1</v>
      </c>
    </row>
    <row r="61" spans="2:35" ht="21" customHeight="1">
      <c r="B61" s="124">
        <v>37</v>
      </c>
      <c r="C61" s="142"/>
      <c r="D61" s="43"/>
      <c r="E61" s="126" t="str">
        <f t="shared" si="2"/>
        <v/>
      </c>
      <c r="F61" s="127" t="str" cm="1">
        <f t="array" ref="F61">IF(M61="","",IFERROR(_xlfn.TEXTJOIN(" • ",TRUE,_xlfn.UNIQUE(_xlfn._xlws.FILTER("⚠ "&amp;T25:T485,(R25:R485&lt;&gt;"")*ISNUMBER(SEARCH(" "&amp;R25:R485&amp;" "," "&amp;M61&amp;" "))))),""))</f>
        <v/>
      </c>
      <c r="G61" s="128" t="str">
        <f t="shared" si="9"/>
        <v>cajou</v>
      </c>
      <c r="H61" s="128" t="str">
        <f t="shared" si="10"/>
        <v>⚠ Fruits à coque</v>
      </c>
      <c r="I61" s="128" t="str">
        <f t="shared" si="11"/>
        <v/>
      </c>
      <c r="J61" s="128" t="str">
        <f t="shared" si="3"/>
        <v/>
      </c>
      <c r="K61" s="128" t="str">
        <f t="shared" si="4"/>
        <v/>
      </c>
      <c r="L61" s="128" t="str">
        <f t="shared" si="12"/>
        <v/>
      </c>
      <c r="M61" s="128" t="str">
        <f t="shared" si="5"/>
        <v/>
      </c>
      <c r="N61" s="128" t="str">
        <f t="shared" si="13"/>
        <v>cajou</v>
      </c>
      <c r="O61" s="128" t="str">
        <f t="shared" si="6"/>
        <v>cajou</v>
      </c>
      <c r="P61" s="128" t="str">
        <f t="shared" si="7"/>
        <v>cajou</v>
      </c>
      <c r="Q61" s="129" t="s">
        <v>142</v>
      </c>
      <c r="R61" s="130" t="str">
        <f t="shared" si="8"/>
        <v>cajou</v>
      </c>
      <c r="S61" s="131" t="s">
        <v>432</v>
      </c>
      <c r="T61" s="132" t="s">
        <v>386</v>
      </c>
      <c r="U61" s="87" t="s">
        <v>387</v>
      </c>
      <c r="V61" s="48"/>
      <c r="W61" s="48"/>
      <c r="X61" s="48"/>
      <c r="Y61" s="48"/>
      <c r="Z61" s="48"/>
      <c r="AA61" s="48"/>
      <c r="AB61" s="48"/>
      <c r="AC61" s="48"/>
      <c r="AD61" s="48"/>
      <c r="AE61" s="48"/>
      <c r="AF61" s="102"/>
      <c r="AG61" s="102"/>
      <c r="AH61" s="102"/>
      <c r="AI61" s="49">
        <v>1</v>
      </c>
    </row>
    <row r="62" spans="2:35" ht="21" customHeight="1">
      <c r="B62" s="124">
        <v>38</v>
      </c>
      <c r="C62" s="142"/>
      <c r="D62" s="43"/>
      <c r="E62" s="126" t="str">
        <f t="shared" si="2"/>
        <v/>
      </c>
      <c r="F62" s="127" t="str" cm="1">
        <f t="array" ref="F62">IF(M62="","",IFERROR(_xlfn.TEXTJOIN(" • ",TRUE,_xlfn.UNIQUE(_xlfn._xlws.FILTER("⚠ "&amp;T25:T485,(R25:R485&lt;&gt;"")*ISNUMBER(SEARCH(" "&amp;R25:R485&amp;" "," "&amp;M62&amp;" "))))),""))</f>
        <v/>
      </c>
      <c r="G62" s="128" t="str">
        <f t="shared" si="9"/>
        <v>cashew</v>
      </c>
      <c r="H62" s="128" t="str">
        <f t="shared" si="10"/>
        <v>⚠ Fruits à coque</v>
      </c>
      <c r="I62" s="128" t="str">
        <f t="shared" si="11"/>
        <v/>
      </c>
      <c r="J62" s="128" t="str">
        <f t="shared" si="3"/>
        <v/>
      </c>
      <c r="K62" s="128" t="str">
        <f t="shared" si="4"/>
        <v/>
      </c>
      <c r="L62" s="128" t="str">
        <f t="shared" si="12"/>
        <v/>
      </c>
      <c r="M62" s="128" t="str">
        <f t="shared" si="5"/>
        <v/>
      </c>
      <c r="N62" s="128" t="str">
        <f t="shared" si="13"/>
        <v>cashew</v>
      </c>
      <c r="O62" s="128" t="str">
        <f t="shared" si="6"/>
        <v>cashew</v>
      </c>
      <c r="P62" s="128" t="str">
        <f t="shared" si="7"/>
        <v>cashew</v>
      </c>
      <c r="Q62" s="129" t="s">
        <v>512</v>
      </c>
      <c r="R62" s="130" t="str">
        <f t="shared" si="8"/>
        <v>cashew</v>
      </c>
      <c r="S62" s="131" t="s">
        <v>432</v>
      </c>
      <c r="T62" s="132" t="s">
        <v>386</v>
      </c>
      <c r="U62" s="87" t="s">
        <v>387</v>
      </c>
      <c r="V62" s="48"/>
      <c r="W62" s="48"/>
      <c r="X62" s="48"/>
      <c r="Y62" s="48"/>
      <c r="Z62" s="48"/>
      <c r="AA62" s="48"/>
      <c r="AB62" s="48"/>
      <c r="AC62" s="48"/>
      <c r="AD62" s="48"/>
      <c r="AE62" s="48"/>
      <c r="AF62" s="102"/>
      <c r="AG62" s="102"/>
      <c r="AH62" s="102"/>
      <c r="AI62" s="49">
        <v>1</v>
      </c>
    </row>
    <row r="63" spans="2:35" ht="21" customHeight="1">
      <c r="B63" s="124">
        <v>39</v>
      </c>
      <c r="C63" s="142"/>
      <c r="D63" s="43"/>
      <c r="E63" s="126" t="str">
        <f t="shared" si="2"/>
        <v/>
      </c>
      <c r="F63" s="127" t="str" cm="1">
        <f t="array" ref="F63">IF(M63="","",IFERROR(_xlfn.TEXTJOIN(" • ",TRUE,_xlfn.UNIQUE(_xlfn._xlws.FILTER("⚠ "&amp;T25:T485,(R25:R485&lt;&gt;"")*ISNUMBER(SEARCH(" "&amp;R25:R485&amp;" "," "&amp;M63&amp;" "))))),""))</f>
        <v/>
      </c>
      <c r="G63" s="128" t="str">
        <f t="shared" si="9"/>
        <v>gianduja</v>
      </c>
      <c r="H63" s="128" t="str">
        <f t="shared" si="10"/>
        <v>⚠ Fruits à coque</v>
      </c>
      <c r="I63" s="128" t="str">
        <f t="shared" si="11"/>
        <v/>
      </c>
      <c r="J63" s="128" t="str">
        <f t="shared" si="3"/>
        <v/>
      </c>
      <c r="K63" s="128" t="str">
        <f t="shared" si="4"/>
        <v/>
      </c>
      <c r="L63" s="128" t="str">
        <f t="shared" si="12"/>
        <v/>
      </c>
      <c r="M63" s="128" t="str">
        <f t="shared" si="5"/>
        <v/>
      </c>
      <c r="N63" s="128" t="str">
        <f t="shared" si="13"/>
        <v>gianduja</v>
      </c>
      <c r="O63" s="128" t="str">
        <f t="shared" si="6"/>
        <v>gianduja</v>
      </c>
      <c r="P63" s="128" t="str">
        <f t="shared" si="7"/>
        <v>gianduja</v>
      </c>
      <c r="Q63" s="129" t="s">
        <v>514</v>
      </c>
      <c r="R63" s="130" t="str">
        <f t="shared" si="8"/>
        <v>gianduja</v>
      </c>
      <c r="S63" s="131" t="s">
        <v>432</v>
      </c>
      <c r="T63" s="132" t="s">
        <v>386</v>
      </c>
      <c r="U63" s="87" t="s">
        <v>387</v>
      </c>
      <c r="V63" s="48"/>
      <c r="W63" s="48"/>
      <c r="X63" s="48"/>
      <c r="Y63" s="48"/>
      <c r="Z63" s="48"/>
      <c r="AA63" s="48"/>
      <c r="AB63" s="48"/>
      <c r="AC63" s="48"/>
      <c r="AD63" s="48"/>
      <c r="AE63" s="48"/>
      <c r="AF63" s="102"/>
      <c r="AG63" s="102"/>
      <c r="AH63" s="102"/>
      <c r="AI63" s="49">
        <v>1</v>
      </c>
    </row>
    <row r="64" spans="2:35" ht="21" customHeight="1">
      <c r="B64" s="124">
        <v>40</v>
      </c>
      <c r="C64" s="142"/>
      <c r="D64" s="43"/>
      <c r="E64" s="126" t="str">
        <f t="shared" si="2"/>
        <v/>
      </c>
      <c r="F64" s="127" t="str" cm="1">
        <f t="array" ref="F64">IF(M64="","",IFERROR(_xlfn.TEXTJOIN(" • ",TRUE,_xlfn.UNIQUE(_xlfn._xlws.FILTER("⚠ "&amp;T25:T485,(R25:R485&lt;&gt;"")*ISNUMBER(SEARCH(" "&amp;R25:R485&amp;" "," "&amp;M64&amp;" "))))),""))</f>
        <v/>
      </c>
      <c r="G64" s="128" t="str">
        <f t="shared" si="9"/>
        <v>hazelnut</v>
      </c>
      <c r="H64" s="128" t="str">
        <f t="shared" si="10"/>
        <v>⚠ Fruits à coque</v>
      </c>
      <c r="I64" s="128" t="str">
        <f t="shared" si="11"/>
        <v/>
      </c>
      <c r="J64" s="128" t="str">
        <f t="shared" si="3"/>
        <v/>
      </c>
      <c r="K64" s="128" t="str">
        <f t="shared" si="4"/>
        <v/>
      </c>
      <c r="L64" s="128" t="str">
        <f t="shared" si="12"/>
        <v/>
      </c>
      <c r="M64" s="128" t="str">
        <f t="shared" si="5"/>
        <v/>
      </c>
      <c r="N64" s="128" t="str">
        <f t="shared" si="13"/>
        <v>hazelnut</v>
      </c>
      <c r="O64" s="128" t="str">
        <f t="shared" si="6"/>
        <v>hazelnut</v>
      </c>
      <c r="P64" s="128" t="str">
        <f t="shared" si="7"/>
        <v>hazelnut</v>
      </c>
      <c r="Q64" s="129" t="s">
        <v>515</v>
      </c>
      <c r="R64" s="130" t="str">
        <f t="shared" si="8"/>
        <v>hazelnut</v>
      </c>
      <c r="S64" s="131" t="s">
        <v>432</v>
      </c>
      <c r="T64" s="132" t="s">
        <v>386</v>
      </c>
      <c r="U64" s="87" t="s">
        <v>387</v>
      </c>
      <c r="V64" s="48"/>
      <c r="W64" s="48"/>
      <c r="X64" s="48"/>
      <c r="Y64" s="48"/>
      <c r="Z64" s="48"/>
      <c r="AA64" s="48"/>
      <c r="AB64" s="48"/>
      <c r="AC64" s="48"/>
      <c r="AD64" s="48"/>
      <c r="AE64" s="48"/>
      <c r="AF64" s="102"/>
      <c r="AG64" s="102"/>
      <c r="AH64" s="102"/>
      <c r="AI64" s="49">
        <v>1</v>
      </c>
    </row>
    <row r="65" spans="2:35" ht="21" customHeight="1">
      <c r="B65" s="124">
        <v>41</v>
      </c>
      <c r="C65" s="142"/>
      <c r="D65" s="43"/>
      <c r="E65" s="126" t="str">
        <f t="shared" si="2"/>
        <v/>
      </c>
      <c r="F65" s="127" t="str" cm="1">
        <f t="array" ref="F65">IF(M65="","",IFERROR(_xlfn.TEXTJOIN(" • ",TRUE,_xlfn.UNIQUE(_xlfn._xlws.FILTER("⚠ "&amp;T25:T485,(R25:R485&lt;&gt;"")*ISNUMBER(SEARCH(" "&amp;R25:R485&amp;" "," "&amp;M65&amp;" "))))),""))</f>
        <v/>
      </c>
      <c r="G65" s="128" t="str">
        <f t="shared" si="9"/>
        <v>macadamia</v>
      </c>
      <c r="H65" s="128" t="str">
        <f t="shared" si="10"/>
        <v>⚠ Fruits à coque</v>
      </c>
      <c r="I65" s="128" t="str">
        <f t="shared" si="11"/>
        <v/>
      </c>
      <c r="J65" s="128" t="str">
        <f t="shared" si="3"/>
        <v/>
      </c>
      <c r="K65" s="128" t="str">
        <f t="shared" si="4"/>
        <v/>
      </c>
      <c r="L65" s="128" t="str">
        <f t="shared" si="12"/>
        <v/>
      </c>
      <c r="M65" s="128" t="str">
        <f t="shared" si="5"/>
        <v/>
      </c>
      <c r="N65" s="128" t="str">
        <f t="shared" si="13"/>
        <v>macadamia</v>
      </c>
      <c r="O65" s="128" t="str">
        <f t="shared" si="6"/>
        <v>macadamia</v>
      </c>
      <c r="P65" s="128" t="str">
        <f t="shared" si="7"/>
        <v>macadamia</v>
      </c>
      <c r="Q65" s="129" t="s">
        <v>270</v>
      </c>
      <c r="R65" s="130" t="str">
        <f t="shared" si="8"/>
        <v>macadamia</v>
      </c>
      <c r="S65" s="131" t="s">
        <v>432</v>
      </c>
      <c r="T65" s="132" t="s">
        <v>386</v>
      </c>
      <c r="U65" s="87" t="s">
        <v>387</v>
      </c>
      <c r="V65" s="48"/>
      <c r="W65" s="48"/>
      <c r="X65" s="48"/>
      <c r="Y65" s="48"/>
      <c r="Z65" s="48"/>
      <c r="AA65" s="48"/>
      <c r="AB65" s="48"/>
      <c r="AC65" s="48"/>
      <c r="AD65" s="48"/>
      <c r="AE65" s="48"/>
      <c r="AF65" s="102"/>
      <c r="AG65" s="102"/>
      <c r="AH65" s="102"/>
      <c r="AI65" s="49">
        <v>1</v>
      </c>
    </row>
    <row r="66" spans="2:35" ht="21" customHeight="1">
      <c r="B66" s="124">
        <v>42</v>
      </c>
      <c r="C66" s="142"/>
      <c r="D66" s="43"/>
      <c r="E66" s="126" t="str">
        <f t="shared" si="2"/>
        <v/>
      </c>
      <c r="F66" s="127" t="str" cm="1">
        <f t="array" ref="F66">IF(M66="","",IFERROR(_xlfn.TEXTJOIN(" • ",TRUE,_xlfn.UNIQUE(_xlfn._xlws.FILTER("⚠ "&amp;T25:T485,(R25:R485&lt;&gt;"")*ISNUMBER(SEARCH(" "&amp;R25:R485&amp;" "," "&amp;M66&amp;" "))))),""))</f>
        <v/>
      </c>
      <c r="G66" s="128" t="str">
        <f t="shared" si="9"/>
        <v>marzipan</v>
      </c>
      <c r="H66" s="128" t="str">
        <f t="shared" si="10"/>
        <v>⚠ Fruits à coque</v>
      </c>
      <c r="I66" s="128" t="str">
        <f t="shared" si="11"/>
        <v/>
      </c>
      <c r="J66" s="128" t="str">
        <f t="shared" si="3"/>
        <v/>
      </c>
      <c r="K66" s="128" t="str">
        <f t="shared" si="4"/>
        <v/>
      </c>
      <c r="L66" s="128" t="str">
        <f t="shared" si="12"/>
        <v/>
      </c>
      <c r="M66" s="128" t="str">
        <f t="shared" si="5"/>
        <v/>
      </c>
      <c r="N66" s="128" t="str">
        <f t="shared" si="13"/>
        <v>marzipan</v>
      </c>
      <c r="O66" s="128" t="str">
        <f t="shared" si="6"/>
        <v>marzipan</v>
      </c>
      <c r="P66" s="128" t="str">
        <f t="shared" si="7"/>
        <v>marzipan</v>
      </c>
      <c r="Q66" s="129" t="s">
        <v>522</v>
      </c>
      <c r="R66" s="130" t="str">
        <f t="shared" si="8"/>
        <v>marzipan</v>
      </c>
      <c r="S66" s="131" t="s">
        <v>432</v>
      </c>
      <c r="T66" s="132" t="s">
        <v>386</v>
      </c>
      <c r="U66" s="87" t="s">
        <v>387</v>
      </c>
      <c r="V66" s="48"/>
      <c r="W66" s="48"/>
      <c r="X66" s="48"/>
      <c r="Y66" s="48"/>
      <c r="Z66" s="48"/>
      <c r="AA66" s="48"/>
      <c r="AB66" s="48"/>
      <c r="AC66" s="48"/>
      <c r="AD66" s="48"/>
      <c r="AE66" s="48"/>
      <c r="AF66" s="102"/>
      <c r="AG66" s="102"/>
      <c r="AH66" s="102"/>
      <c r="AI66" s="49">
        <v>1</v>
      </c>
    </row>
    <row r="67" spans="2:35" ht="21" customHeight="1">
      <c r="B67" s="124">
        <v>43</v>
      </c>
      <c r="C67" s="142"/>
      <c r="D67" s="43"/>
      <c r="E67" s="126" t="str">
        <f t="shared" si="2"/>
        <v/>
      </c>
      <c r="F67" s="127" t="str" cm="1">
        <f t="array" ref="F67">IF(M67="","",IFERROR(_xlfn.TEXTJOIN(" • ",TRUE,_xlfn.UNIQUE(_xlfn._xlws.FILTER("⚠ "&amp;T25:T485,(R25:R485&lt;&gt;"")*ISNUMBER(SEARCH(" "&amp;R25:R485&amp;" "," "&amp;M67&amp;" "))))),""))</f>
        <v/>
      </c>
      <c r="G67" s="128" t="str">
        <f t="shared" si="9"/>
        <v>noisette</v>
      </c>
      <c r="H67" s="128" t="str">
        <f t="shared" si="10"/>
        <v>⚠ Fruits à coque</v>
      </c>
      <c r="I67" s="128" t="str">
        <f t="shared" si="11"/>
        <v/>
      </c>
      <c r="J67" s="128" t="str">
        <f t="shared" si="3"/>
        <v/>
      </c>
      <c r="K67" s="128" t="str">
        <f t="shared" si="4"/>
        <v/>
      </c>
      <c r="L67" s="128" t="str">
        <f t="shared" si="12"/>
        <v/>
      </c>
      <c r="M67" s="128" t="str">
        <f t="shared" si="5"/>
        <v/>
      </c>
      <c r="N67" s="128" t="str">
        <f t="shared" si="13"/>
        <v>noisette</v>
      </c>
      <c r="O67" s="128" t="str">
        <f t="shared" si="6"/>
        <v>noisette</v>
      </c>
      <c r="P67" s="128" t="str">
        <f t="shared" si="7"/>
        <v>noisette</v>
      </c>
      <c r="Q67" s="129" t="s">
        <v>278</v>
      </c>
      <c r="R67" s="130" t="str">
        <f t="shared" si="8"/>
        <v>noisette</v>
      </c>
      <c r="S67" s="131" t="s">
        <v>432</v>
      </c>
      <c r="T67" s="132" t="s">
        <v>386</v>
      </c>
      <c r="U67" s="87" t="s">
        <v>387</v>
      </c>
      <c r="V67" s="48"/>
      <c r="W67" s="48"/>
      <c r="X67" s="48"/>
      <c r="Y67" s="48"/>
      <c r="Z67" s="48"/>
      <c r="AA67" s="48"/>
      <c r="AB67" s="48"/>
      <c r="AC67" s="48"/>
      <c r="AD67" s="48"/>
      <c r="AE67" s="48"/>
      <c r="AF67" s="102"/>
      <c r="AG67" s="102"/>
      <c r="AH67" s="102"/>
      <c r="AI67" s="49">
        <v>1</v>
      </c>
    </row>
    <row r="68" spans="2:35" ht="21" customHeight="1">
      <c r="B68" s="124">
        <v>44</v>
      </c>
      <c r="C68" s="142"/>
      <c r="D68" s="43"/>
      <c r="E68" s="126" t="str">
        <f t="shared" si="2"/>
        <v/>
      </c>
      <c r="F68" s="127" t="str" cm="1">
        <f t="array" ref="F68">IF(M68="","",IFERROR(_xlfn.TEXTJOIN(" • ",TRUE,_xlfn.UNIQUE(_xlfn._xlws.FILTER("⚠ "&amp;T25:T485,(R25:R485&lt;&gt;"")*ISNUMBER(SEARCH(" "&amp;R25:R485&amp;" "," "&amp;M68&amp;" "))))),""))</f>
        <v/>
      </c>
      <c r="G68" s="128" t="str">
        <f t="shared" si="9"/>
        <v>noisettes</v>
      </c>
      <c r="H68" s="128" t="str">
        <f t="shared" si="10"/>
        <v>⚠ Fruits à coque</v>
      </c>
      <c r="I68" s="128" t="str">
        <f t="shared" si="11"/>
        <v/>
      </c>
      <c r="J68" s="128" t="str">
        <f t="shared" si="3"/>
        <v/>
      </c>
      <c r="K68" s="128" t="str">
        <f t="shared" si="4"/>
        <v/>
      </c>
      <c r="L68" s="128" t="str">
        <f t="shared" si="12"/>
        <v/>
      </c>
      <c r="M68" s="128" t="str">
        <f t="shared" si="5"/>
        <v/>
      </c>
      <c r="N68" s="128" t="str">
        <f t="shared" si="13"/>
        <v>noisettes</v>
      </c>
      <c r="O68" s="128" t="str">
        <f t="shared" si="6"/>
        <v>noisettes</v>
      </c>
      <c r="P68" s="128" t="str">
        <f t="shared" si="7"/>
        <v>noisettes</v>
      </c>
      <c r="Q68" s="129" t="s">
        <v>282</v>
      </c>
      <c r="R68" s="130" t="str">
        <f t="shared" si="8"/>
        <v>noisettes</v>
      </c>
      <c r="S68" s="131" t="s">
        <v>432</v>
      </c>
      <c r="T68" s="132" t="s">
        <v>386</v>
      </c>
      <c r="U68" s="87" t="s">
        <v>387</v>
      </c>
      <c r="V68" s="48"/>
      <c r="W68" s="48"/>
      <c r="X68" s="48"/>
      <c r="Y68" s="48"/>
      <c r="Z68" s="48"/>
      <c r="AA68" s="48"/>
      <c r="AB68" s="48"/>
      <c r="AC68" s="48"/>
      <c r="AD68" s="48"/>
      <c r="AE68" s="48"/>
      <c r="AF68" s="102"/>
      <c r="AG68" s="102"/>
      <c r="AH68" s="102"/>
      <c r="AI68" s="49">
        <v>1</v>
      </c>
    </row>
    <row r="69" spans="2:35" ht="21" customHeight="1">
      <c r="B69" s="124">
        <v>45</v>
      </c>
      <c r="C69" s="142"/>
      <c r="D69" s="43"/>
      <c r="E69" s="126" t="str">
        <f t="shared" si="2"/>
        <v/>
      </c>
      <c r="F69" s="127" t="str" cm="1">
        <f t="array" ref="F69">IF(M69="","",IFERROR(_xlfn.TEXTJOIN(" • ",TRUE,_xlfn.UNIQUE(_xlfn._xlws.FILTER("⚠ "&amp;T25:T485,(R25:R485&lt;&gt;"")*ISNUMBER(SEARCH(" "&amp;R25:R485&amp;" "," "&amp;M69&amp;" "))))),""))</f>
        <v/>
      </c>
      <c r="G69" s="128" t="str">
        <f t="shared" si="9"/>
        <v>noix</v>
      </c>
      <c r="H69" s="128" t="str">
        <f t="shared" si="10"/>
        <v>⚠ Fruits à coque</v>
      </c>
      <c r="I69" s="128" t="str">
        <f t="shared" si="11"/>
        <v/>
      </c>
      <c r="J69" s="128" t="str">
        <f t="shared" si="3"/>
        <v/>
      </c>
      <c r="K69" s="128" t="str">
        <f t="shared" si="4"/>
        <v/>
      </c>
      <c r="L69" s="128" t="str">
        <f t="shared" si="12"/>
        <v/>
      </c>
      <c r="M69" s="128" t="str">
        <f t="shared" si="5"/>
        <v/>
      </c>
      <c r="N69" s="128" t="str">
        <f t="shared" si="13"/>
        <v>noix</v>
      </c>
      <c r="O69" s="128" t="str">
        <f t="shared" si="6"/>
        <v>noix</v>
      </c>
      <c r="P69" s="128" t="str">
        <f t="shared" si="7"/>
        <v>noix</v>
      </c>
      <c r="Q69" s="129" t="s">
        <v>287</v>
      </c>
      <c r="R69" s="130" t="str">
        <f t="shared" si="8"/>
        <v>noix</v>
      </c>
      <c r="S69" s="131" t="s">
        <v>432</v>
      </c>
      <c r="T69" s="132" t="s">
        <v>386</v>
      </c>
      <c r="U69" s="87" t="s">
        <v>387</v>
      </c>
      <c r="V69" s="48"/>
      <c r="W69" s="48"/>
      <c r="X69" s="48"/>
      <c r="Y69" s="48"/>
      <c r="Z69" s="48"/>
      <c r="AA69" s="48"/>
      <c r="AB69" s="48"/>
      <c r="AC69" s="48"/>
      <c r="AD69" s="48"/>
      <c r="AE69" s="48"/>
      <c r="AF69" s="102"/>
      <c r="AG69" s="102"/>
      <c r="AH69" s="102"/>
      <c r="AI69" s="49">
        <v>1</v>
      </c>
    </row>
    <row r="70" spans="2:35" ht="21" customHeight="1">
      <c r="B70" s="124">
        <v>46</v>
      </c>
      <c r="C70" s="142"/>
      <c r="D70" s="43"/>
      <c r="E70" s="126" t="str">
        <f t="shared" si="2"/>
        <v/>
      </c>
      <c r="F70" s="127" t="str" cm="1">
        <f t="array" ref="F70">IF(M70="","",IFERROR(_xlfn.TEXTJOIN(" • ",TRUE,_xlfn.UNIQUE(_xlfn._xlws.FILTER("⚠ "&amp;T25:T485,(R25:R485&lt;&gt;"")*ISNUMBER(SEARCH(" "&amp;R25:R485&amp;" "," "&amp;M70&amp;" "))))),""))</f>
        <v/>
      </c>
      <c r="G70" s="128" t="str">
        <f t="shared" si="9"/>
        <v>noix de cajou</v>
      </c>
      <c r="H70" s="128" t="str">
        <f t="shared" si="10"/>
        <v>⚠ Fruits à coque</v>
      </c>
      <c r="I70" s="128" t="str">
        <f t="shared" si="11"/>
        <v/>
      </c>
      <c r="J70" s="128" t="str">
        <f t="shared" si="3"/>
        <v/>
      </c>
      <c r="K70" s="128" t="str">
        <f t="shared" si="4"/>
        <v/>
      </c>
      <c r="L70" s="128" t="str">
        <f t="shared" si="12"/>
        <v/>
      </c>
      <c r="M70" s="128" t="str">
        <f t="shared" si="5"/>
        <v/>
      </c>
      <c r="N70" s="128" t="str">
        <f t="shared" si="13"/>
        <v>noix de cajou</v>
      </c>
      <c r="O70" s="128" t="str">
        <f t="shared" si="6"/>
        <v>noix de cajou</v>
      </c>
      <c r="P70" s="128" t="str">
        <f t="shared" si="7"/>
        <v>noix de cajou</v>
      </c>
      <c r="Q70" s="129" t="s">
        <v>291</v>
      </c>
      <c r="R70" s="130" t="str">
        <f t="shared" si="8"/>
        <v>noix de cajou</v>
      </c>
      <c r="S70" s="131" t="s">
        <v>432</v>
      </c>
      <c r="T70" s="132" t="s">
        <v>386</v>
      </c>
      <c r="U70" s="87" t="s">
        <v>387</v>
      </c>
      <c r="V70" s="48"/>
      <c r="W70" s="48"/>
      <c r="X70" s="48"/>
      <c r="Y70" s="48"/>
      <c r="Z70" s="48"/>
      <c r="AA70" s="48"/>
      <c r="AB70" s="48"/>
      <c r="AC70" s="48"/>
      <c r="AD70" s="48"/>
      <c r="AE70" s="48"/>
      <c r="AF70" s="102"/>
      <c r="AG70" s="102"/>
      <c r="AH70" s="102"/>
      <c r="AI70" s="49">
        <v>1</v>
      </c>
    </row>
    <row r="71" spans="2:35" ht="21" customHeight="1">
      <c r="B71" s="124">
        <v>47</v>
      </c>
      <c r="C71" s="142"/>
      <c r="D71" s="43"/>
      <c r="E71" s="126" t="str">
        <f t="shared" si="2"/>
        <v/>
      </c>
      <c r="F71" s="127" t="str" cm="1">
        <f t="array" ref="F71">IF(M71="","",IFERROR(_xlfn.TEXTJOIN(" • ",TRUE,_xlfn.UNIQUE(_xlfn._xlws.FILTER("⚠ "&amp;T25:T485,(R25:R485&lt;&gt;"")*ISNUMBER(SEARCH(" "&amp;R25:R485&amp;" "," "&amp;M71&amp;" "))))),""))</f>
        <v/>
      </c>
      <c r="G71" s="128" t="str">
        <f t="shared" si="9"/>
        <v>noix de macadamia</v>
      </c>
      <c r="H71" s="128" t="str">
        <f t="shared" si="10"/>
        <v>⚠ Fruits à coque</v>
      </c>
      <c r="I71" s="128" t="str">
        <f t="shared" si="11"/>
        <v/>
      </c>
      <c r="J71" s="128" t="str">
        <f t="shared" si="3"/>
        <v/>
      </c>
      <c r="K71" s="128" t="str">
        <f t="shared" si="4"/>
        <v/>
      </c>
      <c r="L71" s="128" t="str">
        <f t="shared" si="12"/>
        <v/>
      </c>
      <c r="M71" s="128" t="str">
        <f t="shared" si="5"/>
        <v/>
      </c>
      <c r="N71" s="128" t="str">
        <f t="shared" si="13"/>
        <v>noix de macadamia</v>
      </c>
      <c r="O71" s="128" t="str">
        <f t="shared" si="6"/>
        <v>noix de macadamia</v>
      </c>
      <c r="P71" s="128" t="str">
        <f t="shared" si="7"/>
        <v>noix de macadamia</v>
      </c>
      <c r="Q71" s="129" t="s">
        <v>295</v>
      </c>
      <c r="R71" s="130" t="str">
        <f t="shared" si="8"/>
        <v>noix de macadamia</v>
      </c>
      <c r="S71" s="131" t="s">
        <v>432</v>
      </c>
      <c r="T71" s="132" t="s">
        <v>386</v>
      </c>
      <c r="U71" s="87" t="s">
        <v>387</v>
      </c>
      <c r="V71" s="48"/>
      <c r="W71" s="48"/>
      <c r="X71" s="48"/>
      <c r="Y71" s="48"/>
      <c r="Z71" s="48"/>
      <c r="AA71" s="48"/>
      <c r="AB71" s="48"/>
      <c r="AC71" s="48"/>
      <c r="AD71" s="48"/>
      <c r="AE71" s="48"/>
      <c r="AF71" s="102"/>
      <c r="AG71" s="102"/>
      <c r="AH71" s="102"/>
      <c r="AI71" s="49">
        <v>1</v>
      </c>
    </row>
    <row r="72" spans="2:35" ht="21" customHeight="1">
      <c r="B72" s="124">
        <v>48</v>
      </c>
      <c r="C72" s="142"/>
      <c r="D72" s="43"/>
      <c r="E72" s="126" t="str">
        <f t="shared" si="2"/>
        <v/>
      </c>
      <c r="F72" s="127" t="str" cm="1">
        <f t="array" ref="F72">IF(M72="","",IFERROR(_xlfn.TEXTJOIN(" • ",TRUE,_xlfn.UNIQUE(_xlfn._xlws.FILTER("⚠ "&amp;T25:T485,(R25:R485&lt;&gt;"")*ISNUMBER(SEARCH(" "&amp;R25:R485&amp;" "," "&amp;M72&amp;" "))))),""))</f>
        <v/>
      </c>
      <c r="G72" s="128" t="str">
        <f t="shared" si="9"/>
        <v>noix de pecan</v>
      </c>
      <c r="H72" s="128" t="str">
        <f t="shared" si="10"/>
        <v>⚠ Fruits à coque</v>
      </c>
      <c r="I72" s="128" t="str">
        <f t="shared" si="11"/>
        <v/>
      </c>
      <c r="J72" s="128" t="str">
        <f t="shared" si="3"/>
        <v/>
      </c>
      <c r="K72" s="128" t="str">
        <f t="shared" si="4"/>
        <v/>
      </c>
      <c r="L72" s="128" t="str">
        <f t="shared" si="12"/>
        <v/>
      </c>
      <c r="M72" s="128" t="str">
        <f t="shared" si="5"/>
        <v/>
      </c>
      <c r="N72" s="128" t="str">
        <f t="shared" si="13"/>
        <v>noix de pécan</v>
      </c>
      <c r="O72" s="128" t="str">
        <f t="shared" si="6"/>
        <v>noix de pecan</v>
      </c>
      <c r="P72" s="128" t="str">
        <f t="shared" si="7"/>
        <v>noix de pecan</v>
      </c>
      <c r="Q72" s="129" t="s">
        <v>537</v>
      </c>
      <c r="R72" s="130" t="str">
        <f t="shared" si="8"/>
        <v>noix de pécan</v>
      </c>
      <c r="S72" s="131" t="s">
        <v>432</v>
      </c>
      <c r="T72" s="132" t="s">
        <v>386</v>
      </c>
      <c r="U72" s="87" t="s">
        <v>387</v>
      </c>
      <c r="V72" s="48"/>
      <c r="W72" s="48"/>
      <c r="X72" s="48"/>
      <c r="Y72" s="48"/>
      <c r="Z72" s="48"/>
      <c r="AA72" s="48"/>
      <c r="AB72" s="48"/>
      <c r="AC72" s="48"/>
      <c r="AD72" s="48"/>
      <c r="AE72" s="48"/>
      <c r="AF72" s="102"/>
      <c r="AG72" s="102"/>
      <c r="AH72" s="102"/>
      <c r="AI72" s="49">
        <v>1</v>
      </c>
    </row>
    <row r="73" spans="2:35" ht="21" customHeight="1">
      <c r="B73" s="124">
        <v>49</v>
      </c>
      <c r="C73" s="142"/>
      <c r="D73" s="43"/>
      <c r="E73" s="126" t="str">
        <f t="shared" si="2"/>
        <v/>
      </c>
      <c r="F73" s="127" t="str" cm="1">
        <f t="array" ref="F73">IF(M73="","",IFERROR(_xlfn.TEXTJOIN(" • ",TRUE,_xlfn.UNIQUE(_xlfn._xlws.FILTER("⚠ "&amp;T25:T485,(R25:R485&lt;&gt;"")*ISNUMBER(SEARCH(" "&amp;R25:R485&amp;" "," "&amp;M73&amp;" "))))),""))</f>
        <v/>
      </c>
      <c r="G73" s="128" t="str">
        <f t="shared" si="9"/>
        <v>noix du bresil</v>
      </c>
      <c r="H73" s="128" t="str">
        <f t="shared" si="10"/>
        <v>⚠ Fruits à coque</v>
      </c>
      <c r="I73" s="128" t="str">
        <f t="shared" si="11"/>
        <v/>
      </c>
      <c r="J73" s="128" t="str">
        <f t="shared" si="3"/>
        <v/>
      </c>
      <c r="K73" s="128" t="str">
        <f t="shared" si="4"/>
        <v/>
      </c>
      <c r="L73" s="128" t="str">
        <f t="shared" si="12"/>
        <v/>
      </c>
      <c r="M73" s="128" t="str">
        <f t="shared" si="5"/>
        <v/>
      </c>
      <c r="N73" s="128" t="str">
        <f t="shared" si="13"/>
        <v>noix du bresil</v>
      </c>
      <c r="O73" s="128" t="str">
        <f t="shared" si="6"/>
        <v>noix du bresil</v>
      </c>
      <c r="P73" s="128" t="str">
        <f t="shared" si="7"/>
        <v>noix du bresil</v>
      </c>
      <c r="Q73" s="129" t="s">
        <v>300</v>
      </c>
      <c r="R73" s="130" t="str">
        <f t="shared" si="8"/>
        <v>noix du bresil</v>
      </c>
      <c r="S73" s="131" t="s">
        <v>432</v>
      </c>
      <c r="T73" s="132" t="s">
        <v>386</v>
      </c>
      <c r="U73" s="87" t="s">
        <v>387</v>
      </c>
      <c r="V73" s="48"/>
      <c r="W73" s="48"/>
      <c r="X73" s="48"/>
      <c r="Y73" s="48"/>
      <c r="Z73" s="48"/>
      <c r="AA73" s="48"/>
      <c r="AB73" s="48"/>
      <c r="AC73" s="48"/>
      <c r="AD73" s="48"/>
      <c r="AE73" s="48"/>
      <c r="AF73" s="102"/>
      <c r="AG73" s="102"/>
      <c r="AH73" s="102"/>
      <c r="AI73" s="49">
        <v>1</v>
      </c>
    </row>
    <row r="74" spans="2:35" ht="21" customHeight="1">
      <c r="B74" s="124">
        <v>50</v>
      </c>
      <c r="C74" s="142"/>
      <c r="D74" s="43"/>
      <c r="E74" s="126" t="str">
        <f t="shared" si="2"/>
        <v/>
      </c>
      <c r="F74" s="127" t="str" cm="1">
        <f t="array" ref="F74">IF(M74="","",IFERROR(_xlfn.TEXTJOIN(" • ",TRUE,_xlfn.UNIQUE(_xlfn._xlws.FILTER("⚠ "&amp;T25:T485,(R25:R485&lt;&gt;"")*ISNUMBER(SEARCH(" "&amp;R25:R485&amp;" "," "&amp;M74&amp;" "))))),""))</f>
        <v/>
      </c>
      <c r="G74" s="128" t="str">
        <f t="shared" si="9"/>
        <v>noix du queensland</v>
      </c>
      <c r="H74" s="128" t="str">
        <f t="shared" si="10"/>
        <v>⚠ Fruits à coque</v>
      </c>
      <c r="I74" s="128" t="str">
        <f t="shared" si="11"/>
        <v/>
      </c>
      <c r="J74" s="128" t="str">
        <f t="shared" si="3"/>
        <v/>
      </c>
      <c r="K74" s="128" t="str">
        <f t="shared" si="4"/>
        <v/>
      </c>
      <c r="L74" s="128" t="str">
        <f t="shared" si="12"/>
        <v/>
      </c>
      <c r="M74" s="128" t="str">
        <f t="shared" si="5"/>
        <v/>
      </c>
      <c r="N74" s="128" t="str">
        <f t="shared" si="13"/>
        <v>noix du queensland</v>
      </c>
      <c r="O74" s="128" t="str">
        <f t="shared" si="6"/>
        <v>noix du queensland</v>
      </c>
      <c r="P74" s="128" t="str">
        <f t="shared" si="7"/>
        <v>noix du queensland</v>
      </c>
      <c r="Q74" s="129" t="s">
        <v>302</v>
      </c>
      <c r="R74" s="130" t="str">
        <f t="shared" si="8"/>
        <v>noix du queensland</v>
      </c>
      <c r="S74" s="131" t="s">
        <v>432</v>
      </c>
      <c r="T74" s="132" t="s">
        <v>386</v>
      </c>
      <c r="U74" s="87" t="s">
        <v>387</v>
      </c>
      <c r="V74" s="48"/>
      <c r="W74" s="48"/>
      <c r="X74" s="48"/>
      <c r="Y74" s="48"/>
      <c r="Z74" s="48"/>
      <c r="AA74" s="48"/>
      <c r="AB74" s="48"/>
      <c r="AC74" s="48"/>
      <c r="AD74" s="48"/>
      <c r="AE74" s="48"/>
      <c r="AF74" s="102"/>
      <c r="AG74" s="102"/>
      <c r="AH74" s="102"/>
      <c r="AI74" s="49">
        <v>1</v>
      </c>
    </row>
    <row r="75" spans="2:35" ht="21" customHeight="1">
      <c r="B75" s="124">
        <v>51</v>
      </c>
      <c r="C75" s="142"/>
      <c r="D75" s="43"/>
      <c r="E75" s="126" t="str">
        <f t="shared" si="2"/>
        <v/>
      </c>
      <c r="F75" s="127" t="str" cm="1">
        <f t="array" ref="F75">IF(M75="","",IFERROR(_xlfn.TEXTJOIN(" • ",TRUE,_xlfn.UNIQUE(_xlfn._xlws.FILTER("⚠ "&amp;T25:T485,(R25:R485&lt;&gt;"")*ISNUMBER(SEARCH(" "&amp;R25:R485&amp;" "," "&amp;M75&amp;" "))))),""))</f>
        <v/>
      </c>
      <c r="G75" s="128" t="str">
        <f t="shared" si="9"/>
        <v>nougat</v>
      </c>
      <c r="H75" s="128" t="str">
        <f t="shared" si="10"/>
        <v>⚠ Fruits à coque</v>
      </c>
      <c r="I75" s="128" t="str">
        <f t="shared" si="11"/>
        <v/>
      </c>
      <c r="J75" s="128" t="str">
        <f t="shared" si="3"/>
        <v/>
      </c>
      <c r="K75" s="128" t="str">
        <f t="shared" si="4"/>
        <v/>
      </c>
      <c r="L75" s="128" t="str">
        <f t="shared" si="12"/>
        <v/>
      </c>
      <c r="M75" s="128" t="str">
        <f t="shared" si="5"/>
        <v/>
      </c>
      <c r="N75" s="128" t="str">
        <f t="shared" si="13"/>
        <v>nougat</v>
      </c>
      <c r="O75" s="128" t="str">
        <f t="shared" si="6"/>
        <v>nougat</v>
      </c>
      <c r="P75" s="128" t="str">
        <f t="shared" si="7"/>
        <v>nougat</v>
      </c>
      <c r="Q75" s="129" t="s">
        <v>544</v>
      </c>
      <c r="R75" s="130" t="str">
        <f t="shared" si="8"/>
        <v>nougat</v>
      </c>
      <c r="S75" s="131" t="s">
        <v>432</v>
      </c>
      <c r="T75" s="132" t="s">
        <v>386</v>
      </c>
      <c r="U75" s="87" t="s">
        <v>387</v>
      </c>
      <c r="V75" s="48"/>
      <c r="W75" s="48"/>
      <c r="X75" s="48"/>
      <c r="Y75" s="48"/>
      <c r="Z75" s="48"/>
      <c r="AA75" s="48"/>
      <c r="AB75" s="48"/>
      <c r="AC75" s="48"/>
      <c r="AD75" s="48"/>
      <c r="AE75" s="48"/>
      <c r="AF75" s="102"/>
      <c r="AG75" s="102"/>
      <c r="AH75" s="102"/>
      <c r="AI75" s="49">
        <v>1</v>
      </c>
    </row>
    <row r="76" spans="2:35" ht="21" customHeight="1">
      <c r="B76" s="124">
        <v>52</v>
      </c>
      <c r="C76" s="142"/>
      <c r="D76" s="43"/>
      <c r="E76" s="126" t="str">
        <f t="shared" si="2"/>
        <v/>
      </c>
      <c r="F76" s="127" t="str" cm="1">
        <f t="array" ref="F76">IF(M76="","",IFERROR(_xlfn.TEXTJOIN(" • ",TRUE,_xlfn.UNIQUE(_xlfn._xlws.FILTER("⚠ "&amp;T25:T485,(R25:R485&lt;&gt;"")*ISNUMBER(SEARCH(" "&amp;R25:R485&amp;" "," "&amp;M76&amp;" "))))),""))</f>
        <v/>
      </c>
      <c r="G76" s="128" t="str">
        <f t="shared" si="9"/>
        <v>pate d amande</v>
      </c>
      <c r="H76" s="128" t="str">
        <f t="shared" si="10"/>
        <v>⚠ Fruits à coque</v>
      </c>
      <c r="I76" s="128" t="str">
        <f t="shared" si="11"/>
        <v/>
      </c>
      <c r="J76" s="128" t="str">
        <f t="shared" si="3"/>
        <v/>
      </c>
      <c r="K76" s="128" t="str">
        <f t="shared" si="4"/>
        <v/>
      </c>
      <c r="L76" s="128" t="str">
        <f t="shared" si="12"/>
        <v/>
      </c>
      <c r="M76" s="128" t="str">
        <f t="shared" si="5"/>
        <v/>
      </c>
      <c r="N76" s="128" t="str">
        <f t="shared" si="13"/>
        <v>pate d amande</v>
      </c>
      <c r="O76" s="128" t="str">
        <f t="shared" si="6"/>
        <v>pate d amande</v>
      </c>
      <c r="P76" s="128" t="str">
        <f t="shared" si="7"/>
        <v>pate d amande</v>
      </c>
      <c r="Q76" s="129" t="s">
        <v>545</v>
      </c>
      <c r="R76" s="130" t="str">
        <f t="shared" si="8"/>
        <v>pate d amande</v>
      </c>
      <c r="S76" s="131" t="s">
        <v>432</v>
      </c>
      <c r="T76" s="132" t="s">
        <v>386</v>
      </c>
      <c r="U76" s="87" t="s">
        <v>387</v>
      </c>
      <c r="V76" s="48"/>
      <c r="W76" s="48"/>
      <c r="X76" s="48"/>
      <c r="Y76" s="48"/>
      <c r="Z76" s="48"/>
      <c r="AA76" s="48"/>
      <c r="AB76" s="48"/>
      <c r="AC76" s="48"/>
      <c r="AD76" s="48"/>
      <c r="AE76" s="48"/>
      <c r="AF76" s="102"/>
      <c r="AG76" s="102"/>
      <c r="AH76" s="102"/>
      <c r="AI76" s="49">
        <v>1</v>
      </c>
    </row>
    <row r="77" spans="2:35" ht="21" customHeight="1">
      <c r="B77" s="124">
        <v>53</v>
      </c>
      <c r="C77" s="142"/>
      <c r="D77" s="43"/>
      <c r="E77" s="126" t="str">
        <f t="shared" si="2"/>
        <v/>
      </c>
      <c r="F77" s="127" t="str" cm="1">
        <f t="array" ref="F77">IF(M77="","",IFERROR(_xlfn.TEXTJOIN(" • ",TRUE,_xlfn.UNIQUE(_xlfn._xlws.FILTER("⚠ "&amp;T25:T485,(R25:R485&lt;&gt;"")*ISNUMBER(SEARCH(" "&amp;R25:R485&amp;" "," "&amp;M77&amp;" "))))),""))</f>
        <v/>
      </c>
      <c r="G77" s="128" t="str">
        <f t="shared" si="9"/>
        <v>pecan</v>
      </c>
      <c r="H77" s="128" t="str">
        <f t="shared" si="10"/>
        <v>⚠ Fruits à coque</v>
      </c>
      <c r="I77" s="128" t="str">
        <f t="shared" si="11"/>
        <v/>
      </c>
      <c r="J77" s="128" t="str">
        <f t="shared" si="3"/>
        <v/>
      </c>
      <c r="K77" s="128" t="str">
        <f t="shared" si="4"/>
        <v/>
      </c>
      <c r="L77" s="128" t="str">
        <f t="shared" si="12"/>
        <v/>
      </c>
      <c r="M77" s="128" t="str">
        <f t="shared" si="5"/>
        <v/>
      </c>
      <c r="N77" s="128" t="str">
        <f t="shared" si="13"/>
        <v>pecan</v>
      </c>
      <c r="O77" s="128" t="str">
        <f t="shared" si="6"/>
        <v>pecan</v>
      </c>
      <c r="P77" s="128" t="str">
        <f t="shared" si="7"/>
        <v>pecan</v>
      </c>
      <c r="Q77" s="129" t="s">
        <v>306</v>
      </c>
      <c r="R77" s="130" t="str">
        <f t="shared" si="8"/>
        <v>pecan</v>
      </c>
      <c r="S77" s="131" t="s">
        <v>432</v>
      </c>
      <c r="T77" s="132" t="s">
        <v>386</v>
      </c>
      <c r="U77" s="87" t="s">
        <v>387</v>
      </c>
      <c r="V77" s="48"/>
      <c r="W77" s="48"/>
      <c r="X77" s="48"/>
      <c r="Y77" s="48"/>
      <c r="Z77" s="48"/>
      <c r="AA77" s="48"/>
      <c r="AB77" s="48"/>
      <c r="AC77" s="48"/>
      <c r="AD77" s="48"/>
      <c r="AE77" s="48"/>
      <c r="AF77" s="102"/>
      <c r="AG77" s="102"/>
      <c r="AH77" s="102"/>
      <c r="AI77" s="49">
        <v>1</v>
      </c>
    </row>
    <row r="78" spans="2:35" ht="21" customHeight="1">
      <c r="B78" s="124">
        <v>54</v>
      </c>
      <c r="C78" s="142"/>
      <c r="D78" s="43"/>
      <c r="E78" s="126" t="str">
        <f t="shared" si="2"/>
        <v/>
      </c>
      <c r="F78" s="127" t="str" cm="1">
        <f t="array" ref="F78">IF(M78="","",IFERROR(_xlfn.TEXTJOIN(" • ",TRUE,_xlfn.UNIQUE(_xlfn._xlws.FILTER("⚠ "&amp;T25:T485,(R25:R485&lt;&gt;"")*ISNUMBER(SEARCH(" "&amp;R25:R485&amp;" "," "&amp;M78&amp;" "))))),""))</f>
        <v/>
      </c>
      <c r="G78" s="128" t="str">
        <f t="shared" si="9"/>
        <v>pistache</v>
      </c>
      <c r="H78" s="128" t="str">
        <f t="shared" si="10"/>
        <v>⚠ Fruits à coque</v>
      </c>
      <c r="I78" s="128" t="str">
        <f t="shared" si="11"/>
        <v/>
      </c>
      <c r="J78" s="128" t="str">
        <f t="shared" si="3"/>
        <v/>
      </c>
      <c r="K78" s="128" t="str">
        <f t="shared" si="4"/>
        <v/>
      </c>
      <c r="L78" s="128" t="str">
        <f t="shared" si="12"/>
        <v/>
      </c>
      <c r="M78" s="128" t="str">
        <f t="shared" si="5"/>
        <v/>
      </c>
      <c r="N78" s="128" t="str">
        <f t="shared" si="13"/>
        <v>pistache</v>
      </c>
      <c r="O78" s="128" t="str">
        <f t="shared" si="6"/>
        <v>pistache</v>
      </c>
      <c r="P78" s="128" t="str">
        <f t="shared" si="7"/>
        <v>pistache</v>
      </c>
      <c r="Q78" s="129" t="s">
        <v>309</v>
      </c>
      <c r="R78" s="130" t="str">
        <f t="shared" si="8"/>
        <v>pistache</v>
      </c>
      <c r="S78" s="131" t="s">
        <v>432</v>
      </c>
      <c r="T78" s="132" t="s">
        <v>386</v>
      </c>
      <c r="U78" s="87" t="s">
        <v>387</v>
      </c>
      <c r="V78" s="48"/>
      <c r="W78" s="48"/>
      <c r="X78" s="48"/>
      <c r="Y78" s="48"/>
      <c r="Z78" s="48"/>
      <c r="AA78" s="48"/>
      <c r="AB78" s="48"/>
      <c r="AC78" s="48"/>
      <c r="AD78" s="48"/>
      <c r="AE78" s="48"/>
      <c r="AF78" s="102"/>
      <c r="AG78" s="102"/>
      <c r="AH78" s="102"/>
      <c r="AI78" s="49">
        <v>1</v>
      </c>
    </row>
    <row r="79" spans="2:35" ht="21" customHeight="1">
      <c r="B79" s="124">
        <v>55</v>
      </c>
      <c r="C79" s="142"/>
      <c r="D79" s="43"/>
      <c r="E79" s="126" t="str">
        <f t="shared" si="2"/>
        <v/>
      </c>
      <c r="F79" s="127" t="str" cm="1">
        <f t="array" ref="F79">IF(M79="","",IFERROR(_xlfn.TEXTJOIN(" • ",TRUE,_xlfn.UNIQUE(_xlfn._xlws.FILTER("⚠ "&amp;T25:T485,(R25:R485&lt;&gt;"")*ISNUMBER(SEARCH(" "&amp;R25:R485&amp;" "," "&amp;M79&amp;" "))))),""))</f>
        <v/>
      </c>
      <c r="G79" s="128" t="str">
        <f t="shared" si="9"/>
        <v>pistaches</v>
      </c>
      <c r="H79" s="128" t="str">
        <f t="shared" si="10"/>
        <v>⚠ Fruits à coque</v>
      </c>
      <c r="I79" s="128" t="str">
        <f t="shared" si="11"/>
        <v/>
      </c>
      <c r="J79" s="128" t="str">
        <f t="shared" si="3"/>
        <v/>
      </c>
      <c r="K79" s="128" t="str">
        <f t="shared" si="4"/>
        <v/>
      </c>
      <c r="L79" s="128" t="str">
        <f t="shared" si="12"/>
        <v/>
      </c>
      <c r="M79" s="128" t="str">
        <f t="shared" si="5"/>
        <v/>
      </c>
      <c r="N79" s="128" t="str">
        <f t="shared" si="13"/>
        <v>pistaches</v>
      </c>
      <c r="O79" s="128" t="str">
        <f t="shared" si="6"/>
        <v>pistaches</v>
      </c>
      <c r="P79" s="128" t="str">
        <f t="shared" si="7"/>
        <v>pistaches</v>
      </c>
      <c r="Q79" s="129" t="s">
        <v>310</v>
      </c>
      <c r="R79" s="130" t="str">
        <f t="shared" si="8"/>
        <v>pistaches</v>
      </c>
      <c r="S79" s="131" t="s">
        <v>432</v>
      </c>
      <c r="T79" s="132" t="s">
        <v>386</v>
      </c>
      <c r="U79" s="87" t="s">
        <v>387</v>
      </c>
      <c r="V79" s="48"/>
      <c r="W79" s="48"/>
      <c r="X79" s="48"/>
      <c r="Y79" s="48"/>
      <c r="Z79" s="48"/>
      <c r="AA79" s="48"/>
      <c r="AB79" s="48"/>
      <c r="AC79" s="48"/>
      <c r="AD79" s="48"/>
      <c r="AE79" s="48"/>
      <c r="AF79" s="102"/>
      <c r="AG79" s="102"/>
      <c r="AH79" s="102"/>
      <c r="AI79" s="49">
        <v>1</v>
      </c>
    </row>
    <row r="80" spans="2:35" ht="21" customHeight="1">
      <c r="B80" s="124">
        <v>56</v>
      </c>
      <c r="C80" s="142"/>
      <c r="D80" s="43"/>
      <c r="E80" s="126" t="str">
        <f t="shared" si="2"/>
        <v/>
      </c>
      <c r="F80" s="127" t="str" cm="1">
        <f t="array" ref="F80">IF(M80="","",IFERROR(_xlfn.TEXTJOIN(" • ",TRUE,_xlfn.UNIQUE(_xlfn._xlws.FILTER("⚠ "&amp;T25:T485,(R25:R485&lt;&gt;"")*ISNUMBER(SEARCH(" "&amp;R25:R485&amp;" "," "&amp;M80&amp;" "))))),""))</f>
        <v/>
      </c>
      <c r="G80" s="128" t="str">
        <f t="shared" si="9"/>
        <v>pistachio</v>
      </c>
      <c r="H80" s="128" t="str">
        <f t="shared" si="10"/>
        <v>⚠ Fruits à coque</v>
      </c>
      <c r="I80" s="128" t="str">
        <f t="shared" si="11"/>
        <v/>
      </c>
      <c r="J80" s="128" t="str">
        <f t="shared" si="3"/>
        <v/>
      </c>
      <c r="K80" s="128" t="str">
        <f t="shared" si="4"/>
        <v/>
      </c>
      <c r="L80" s="128" t="str">
        <f t="shared" si="12"/>
        <v/>
      </c>
      <c r="M80" s="128" t="str">
        <f t="shared" si="5"/>
        <v/>
      </c>
      <c r="N80" s="128" t="str">
        <f t="shared" si="13"/>
        <v>pistachio</v>
      </c>
      <c r="O80" s="128" t="str">
        <f t="shared" si="6"/>
        <v>pistachio</v>
      </c>
      <c r="P80" s="128" t="str">
        <f t="shared" si="7"/>
        <v>pistachio</v>
      </c>
      <c r="Q80" s="129" t="s">
        <v>546</v>
      </c>
      <c r="R80" s="130" t="str">
        <f t="shared" si="8"/>
        <v>pistachio</v>
      </c>
      <c r="S80" s="131" t="s">
        <v>432</v>
      </c>
      <c r="T80" s="132" t="s">
        <v>386</v>
      </c>
      <c r="U80" s="87" t="s">
        <v>387</v>
      </c>
      <c r="V80" s="48"/>
      <c r="W80" s="48"/>
      <c r="X80" s="48"/>
      <c r="Y80" s="48"/>
      <c r="Z80" s="48"/>
      <c r="AA80" s="48"/>
      <c r="AB80" s="48"/>
      <c r="AC80" s="48"/>
      <c r="AD80" s="48"/>
      <c r="AE80" s="48"/>
      <c r="AF80" s="102"/>
      <c r="AG80" s="102"/>
      <c r="AH80" s="102"/>
      <c r="AI80" s="49">
        <v>1</v>
      </c>
    </row>
    <row r="81" spans="2:35" ht="21" customHeight="1">
      <c r="B81" s="124">
        <v>57</v>
      </c>
      <c r="C81" s="142"/>
      <c r="D81" s="43"/>
      <c r="E81" s="126" t="str">
        <f t="shared" si="2"/>
        <v/>
      </c>
      <c r="F81" s="127" t="str" cm="1">
        <f t="array" ref="F81">IF(M81="","",IFERROR(_xlfn.TEXTJOIN(" • ",TRUE,_xlfn.UNIQUE(_xlfn._xlws.FILTER("⚠ "&amp;T25:T485,(R25:R485&lt;&gt;"")*ISNUMBER(SEARCH(" "&amp;R25:R485&amp;" "," "&amp;M81&amp;" "))))),""))</f>
        <v/>
      </c>
      <c r="G81" s="128" t="str">
        <f t="shared" si="9"/>
        <v>praline</v>
      </c>
      <c r="H81" s="128" t="str">
        <f t="shared" si="10"/>
        <v>⚠ Fruits à coque</v>
      </c>
      <c r="I81" s="128" t="str">
        <f t="shared" si="11"/>
        <v/>
      </c>
      <c r="J81" s="128" t="str">
        <f t="shared" si="3"/>
        <v/>
      </c>
      <c r="K81" s="128" t="str">
        <f t="shared" si="4"/>
        <v/>
      </c>
      <c r="L81" s="128" t="str">
        <f t="shared" si="12"/>
        <v/>
      </c>
      <c r="M81" s="128" t="str">
        <f t="shared" si="5"/>
        <v/>
      </c>
      <c r="N81" s="128" t="str">
        <f t="shared" si="13"/>
        <v>praline</v>
      </c>
      <c r="O81" s="128" t="str">
        <f t="shared" si="6"/>
        <v>praline</v>
      </c>
      <c r="P81" s="128" t="str">
        <f t="shared" si="7"/>
        <v>praline</v>
      </c>
      <c r="Q81" s="129" t="s">
        <v>547</v>
      </c>
      <c r="R81" s="130" t="str">
        <f t="shared" si="8"/>
        <v>praline</v>
      </c>
      <c r="S81" s="131" t="s">
        <v>432</v>
      </c>
      <c r="T81" s="132" t="s">
        <v>386</v>
      </c>
      <c r="U81" s="87" t="s">
        <v>387</v>
      </c>
      <c r="V81" s="48"/>
      <c r="W81" s="48"/>
      <c r="X81" s="48"/>
      <c r="Y81" s="48"/>
      <c r="Z81" s="48"/>
      <c r="AA81" s="48"/>
      <c r="AB81" s="48"/>
      <c r="AC81" s="48"/>
      <c r="AD81" s="48"/>
      <c r="AE81" s="48"/>
      <c r="AF81" s="102"/>
      <c r="AG81" s="102"/>
      <c r="AH81" s="102"/>
      <c r="AI81" s="49">
        <v>1</v>
      </c>
    </row>
    <row r="82" spans="2:35" ht="21" customHeight="1">
      <c r="B82" s="124">
        <v>58</v>
      </c>
      <c r="C82" s="142"/>
      <c r="D82" s="43"/>
      <c r="E82" s="126" t="str">
        <f t="shared" si="2"/>
        <v/>
      </c>
      <c r="F82" s="127" t="str" cm="1">
        <f t="array" ref="F82">IF(M82="","",IFERROR(_xlfn.TEXTJOIN(" • ",TRUE,_xlfn.UNIQUE(_xlfn._xlws.FILTER("⚠ "&amp;T25:T485,(R25:R485&lt;&gt;"")*ISNUMBER(SEARCH(" "&amp;R25:R485&amp;" "," "&amp;M82&amp;" "))))),""))</f>
        <v/>
      </c>
      <c r="G82" s="128" t="str">
        <f t="shared" si="9"/>
        <v>walnut</v>
      </c>
      <c r="H82" s="128" t="str">
        <f t="shared" si="10"/>
        <v>⚠ Fruits à coque</v>
      </c>
      <c r="I82" s="128" t="str">
        <f t="shared" si="11"/>
        <v/>
      </c>
      <c r="J82" s="128" t="str">
        <f t="shared" si="3"/>
        <v/>
      </c>
      <c r="K82" s="128" t="str">
        <f t="shared" si="4"/>
        <v/>
      </c>
      <c r="L82" s="128" t="str">
        <f t="shared" si="12"/>
        <v/>
      </c>
      <c r="M82" s="128" t="str">
        <f t="shared" si="5"/>
        <v/>
      </c>
      <c r="N82" s="128" t="str">
        <f t="shared" si="13"/>
        <v>walnut</v>
      </c>
      <c r="O82" s="128" t="str">
        <f t="shared" si="6"/>
        <v>walnut</v>
      </c>
      <c r="P82" s="128" t="str">
        <f t="shared" si="7"/>
        <v>walnut</v>
      </c>
      <c r="Q82" s="129" t="s">
        <v>548</v>
      </c>
      <c r="R82" s="130" t="str">
        <f t="shared" si="8"/>
        <v>walnut</v>
      </c>
      <c r="S82" s="131" t="s">
        <v>432</v>
      </c>
      <c r="T82" s="132" t="s">
        <v>386</v>
      </c>
      <c r="U82" s="87" t="s">
        <v>387</v>
      </c>
      <c r="V82" s="48"/>
      <c r="W82" s="48"/>
      <c r="X82" s="48"/>
      <c r="Y82" s="48"/>
      <c r="Z82" s="48"/>
      <c r="AA82" s="48"/>
      <c r="AB82" s="48"/>
      <c r="AC82" s="48"/>
      <c r="AD82" s="48"/>
      <c r="AE82" s="48"/>
      <c r="AF82" s="102"/>
      <c r="AG82" s="102"/>
      <c r="AH82" s="102"/>
      <c r="AI82" s="49">
        <v>1</v>
      </c>
    </row>
    <row r="83" spans="2:35" ht="21" customHeight="1">
      <c r="B83" s="124">
        <v>59</v>
      </c>
      <c r="C83" s="142"/>
      <c r="D83" s="43"/>
      <c r="E83" s="126" t="str">
        <f t="shared" si="2"/>
        <v/>
      </c>
      <c r="F83" s="127" t="str" cm="1">
        <f t="array" ref="F83">IF(M83="","",IFERROR(_xlfn.TEXTJOIN(" • ",TRUE,_xlfn.UNIQUE(_xlfn._xlws.FILTER("⚠ "&amp;T25:T485,(R25:R485&lt;&gt;"")*ISNUMBER(SEARCH(" "&amp;R25:R485&amp;" "," "&amp;M83&amp;" "))))),""))</f>
        <v/>
      </c>
      <c r="G83" s="128" t="str">
        <f t="shared" si="9"/>
        <v>avoine</v>
      </c>
      <c r="H83" s="128" t="str">
        <f t="shared" si="10"/>
        <v>⚠ Gluten</v>
      </c>
      <c r="I83" s="128" t="str">
        <f t="shared" si="11"/>
        <v/>
      </c>
      <c r="J83" s="128" t="str">
        <f t="shared" si="3"/>
        <v/>
      </c>
      <c r="K83" s="128" t="str">
        <f t="shared" si="4"/>
        <v/>
      </c>
      <c r="L83" s="128" t="str">
        <f t="shared" si="12"/>
        <v/>
      </c>
      <c r="M83" s="128" t="str">
        <f t="shared" si="5"/>
        <v/>
      </c>
      <c r="N83" s="128" t="str">
        <f t="shared" si="13"/>
        <v>avoine</v>
      </c>
      <c r="O83" s="128" t="str">
        <f t="shared" si="6"/>
        <v>avoine</v>
      </c>
      <c r="P83" s="128" t="str">
        <f t="shared" si="7"/>
        <v>avoine</v>
      </c>
      <c r="Q83" s="129" t="s">
        <v>196</v>
      </c>
      <c r="R83" s="130" t="str">
        <f t="shared" si="8"/>
        <v>avoine</v>
      </c>
      <c r="S83" s="131" t="s">
        <v>432</v>
      </c>
      <c r="T83" s="132" t="s">
        <v>8</v>
      </c>
      <c r="U83" s="170" t="s">
        <v>549</v>
      </c>
      <c r="V83" s="48"/>
      <c r="W83" s="48"/>
      <c r="X83" s="48"/>
      <c r="Y83" s="48"/>
      <c r="Z83" s="48"/>
      <c r="AA83" s="48"/>
      <c r="AB83" s="48"/>
      <c r="AC83" s="48"/>
      <c r="AD83" s="48"/>
      <c r="AE83" s="48"/>
      <c r="AF83" s="102"/>
      <c r="AG83" s="102"/>
      <c r="AH83" s="102"/>
      <c r="AI83" s="49">
        <v>1</v>
      </c>
    </row>
    <row r="84" spans="2:35" ht="21" customHeight="1">
      <c r="B84" s="124">
        <v>60</v>
      </c>
      <c r="C84" s="142"/>
      <c r="D84" s="43"/>
      <c r="E84" s="126" t="str">
        <f t="shared" si="2"/>
        <v/>
      </c>
      <c r="F84" s="127" t="str" cm="1">
        <f t="array" ref="F84">IF(M84="","",IFERROR(_xlfn.TEXTJOIN(" • ",TRUE,_xlfn.UNIQUE(_xlfn._xlws.FILTER("⚠ "&amp;T25:T485,(R25:R485&lt;&gt;"")*ISNUMBER(SEARCH(" "&amp;R25:R485&amp;" "," "&amp;M84&amp;" "))))),""))</f>
        <v/>
      </c>
      <c r="G84" s="128" t="str">
        <f t="shared" si="9"/>
        <v>barley</v>
      </c>
      <c r="H84" s="128" t="str">
        <f t="shared" si="10"/>
        <v>⚠ Gluten</v>
      </c>
      <c r="I84" s="128" t="str">
        <f t="shared" si="11"/>
        <v/>
      </c>
      <c r="J84" s="128" t="str">
        <f t="shared" si="3"/>
        <v/>
      </c>
      <c r="K84" s="128" t="str">
        <f t="shared" si="4"/>
        <v/>
      </c>
      <c r="L84" s="128" t="str">
        <f t="shared" si="12"/>
        <v/>
      </c>
      <c r="M84" s="128" t="str">
        <f t="shared" si="5"/>
        <v/>
      </c>
      <c r="N84" s="128" t="str">
        <f t="shared" si="13"/>
        <v>barley</v>
      </c>
      <c r="O84" s="128" t="str">
        <f t="shared" si="6"/>
        <v>barley</v>
      </c>
      <c r="P84" s="128" t="str">
        <f t="shared" si="7"/>
        <v>barley</v>
      </c>
      <c r="Q84" s="129" t="s">
        <v>550</v>
      </c>
      <c r="R84" s="130" t="str">
        <f t="shared" si="8"/>
        <v>barley</v>
      </c>
      <c r="S84" s="131" t="s">
        <v>432</v>
      </c>
      <c r="T84" s="132" t="s">
        <v>8</v>
      </c>
      <c r="U84" s="170" t="s">
        <v>549</v>
      </c>
      <c r="V84" s="48"/>
      <c r="W84" s="48"/>
      <c r="X84" s="48"/>
      <c r="Y84" s="48"/>
      <c r="Z84" s="48"/>
      <c r="AA84" s="48"/>
      <c r="AB84" s="48"/>
      <c r="AC84" s="48"/>
      <c r="AD84" s="48"/>
      <c r="AE84" s="48"/>
      <c r="AF84" s="102"/>
      <c r="AG84" s="102"/>
      <c r="AH84" s="102"/>
      <c r="AI84" s="49">
        <v>1</v>
      </c>
    </row>
    <row r="85" spans="2:35" ht="21" customHeight="1">
      <c r="B85" s="124">
        <v>61</v>
      </c>
      <c r="C85" s="142"/>
      <c r="D85" s="43"/>
      <c r="E85" s="126" t="str">
        <f t="shared" si="2"/>
        <v/>
      </c>
      <c r="F85" s="127" t="str" cm="1">
        <f t="array" ref="F85">IF(M85="","",IFERROR(_xlfn.TEXTJOIN(" • ",TRUE,_xlfn.UNIQUE(_xlfn._xlws.FILTER("⚠ "&amp;T25:T485,(R25:R485&lt;&gt;"")*ISNUMBER(SEARCH(" "&amp;R25:R485&amp;" "," "&amp;M85&amp;" "))))),""))</f>
        <v/>
      </c>
      <c r="G85" s="128" t="str">
        <f t="shared" si="9"/>
        <v>biscuit</v>
      </c>
      <c r="H85" s="128" t="str">
        <f t="shared" si="10"/>
        <v>⚠ Gluten</v>
      </c>
      <c r="I85" s="128" t="str">
        <f t="shared" si="11"/>
        <v/>
      </c>
      <c r="J85" s="128" t="str">
        <f t="shared" si="3"/>
        <v/>
      </c>
      <c r="K85" s="128" t="str">
        <f t="shared" si="4"/>
        <v/>
      </c>
      <c r="L85" s="128" t="str">
        <f t="shared" si="12"/>
        <v/>
      </c>
      <c r="M85" s="128" t="str">
        <f t="shared" si="5"/>
        <v/>
      </c>
      <c r="N85" s="128" t="str">
        <f t="shared" si="13"/>
        <v>biscuit</v>
      </c>
      <c r="O85" s="128" t="str">
        <f t="shared" si="6"/>
        <v>biscuit</v>
      </c>
      <c r="P85" s="128" t="str">
        <f t="shared" si="7"/>
        <v>biscuit</v>
      </c>
      <c r="Q85" s="129" t="s">
        <v>551</v>
      </c>
      <c r="R85" s="130" t="str">
        <f t="shared" si="8"/>
        <v>biscuit</v>
      </c>
      <c r="S85" s="131" t="s">
        <v>432</v>
      </c>
      <c r="T85" s="132" t="s">
        <v>8</v>
      </c>
      <c r="U85" s="170" t="s">
        <v>549</v>
      </c>
      <c r="V85" s="48"/>
      <c r="W85" s="48"/>
      <c r="X85" s="48"/>
      <c r="Y85" s="48"/>
      <c r="Z85" s="48"/>
      <c r="AA85" s="48"/>
      <c r="AB85" s="48"/>
      <c r="AC85" s="48"/>
      <c r="AD85" s="48"/>
      <c r="AE85" s="48"/>
      <c r="AF85" s="102"/>
      <c r="AG85" s="102"/>
      <c r="AH85" s="102"/>
      <c r="AI85" s="49">
        <v>1</v>
      </c>
    </row>
    <row r="86" spans="2:35" ht="21" customHeight="1">
      <c r="B86" s="124">
        <v>62</v>
      </c>
      <c r="C86" s="142"/>
      <c r="D86" s="43"/>
      <c r="E86" s="126" t="str">
        <f t="shared" si="2"/>
        <v/>
      </c>
      <c r="F86" s="127" t="str" cm="1">
        <f t="array" ref="F86">IF(M86="","",IFERROR(_xlfn.TEXTJOIN(" • ",TRUE,_xlfn.UNIQUE(_xlfn._xlws.FILTER("⚠ "&amp;T25:T485,(R25:R485&lt;&gt;"")*ISNUMBER(SEARCH(" "&amp;R25:R485&amp;" "," "&amp;M86&amp;" "))))),""))</f>
        <v/>
      </c>
      <c r="G86" s="128" t="str">
        <f t="shared" si="9"/>
        <v>ble</v>
      </c>
      <c r="H86" s="128" t="str">
        <f t="shared" si="10"/>
        <v>⚠ Gluten</v>
      </c>
      <c r="I86" s="128" t="str">
        <f t="shared" si="11"/>
        <v/>
      </c>
      <c r="J86" s="128" t="str">
        <f t="shared" si="3"/>
        <v/>
      </c>
      <c r="K86" s="128" t="str">
        <f t="shared" si="4"/>
        <v/>
      </c>
      <c r="L86" s="128" t="str">
        <f t="shared" si="12"/>
        <v/>
      </c>
      <c r="M86" s="128" t="str">
        <f t="shared" si="5"/>
        <v/>
      </c>
      <c r="N86" s="128" t="str">
        <f t="shared" si="13"/>
        <v>ble</v>
      </c>
      <c r="O86" s="128" t="str">
        <f t="shared" si="6"/>
        <v>ble</v>
      </c>
      <c r="P86" s="128" t="str">
        <f t="shared" si="7"/>
        <v>ble</v>
      </c>
      <c r="Q86" s="129" t="s">
        <v>42</v>
      </c>
      <c r="R86" s="130" t="str">
        <f t="shared" si="8"/>
        <v>ble</v>
      </c>
      <c r="S86" s="131" t="s">
        <v>432</v>
      </c>
      <c r="T86" s="132" t="s">
        <v>8</v>
      </c>
      <c r="U86" s="170" t="s">
        <v>549</v>
      </c>
      <c r="V86" s="48"/>
      <c r="W86" s="48"/>
      <c r="X86" s="48"/>
      <c r="Y86" s="48"/>
      <c r="Z86" s="48"/>
      <c r="AA86" s="48"/>
      <c r="AB86" s="48"/>
      <c r="AC86" s="48"/>
      <c r="AD86" s="48"/>
      <c r="AE86" s="48"/>
      <c r="AF86" s="102"/>
      <c r="AG86" s="102"/>
      <c r="AH86" s="102"/>
      <c r="AI86" s="49">
        <v>1</v>
      </c>
    </row>
    <row r="87" spans="2:35" ht="21" customHeight="1">
      <c r="B87" s="124">
        <v>63</v>
      </c>
      <c r="C87" s="142"/>
      <c r="D87" s="43"/>
      <c r="E87" s="126" t="str">
        <f t="shared" si="2"/>
        <v/>
      </c>
      <c r="F87" s="127" t="str" cm="1">
        <f t="array" ref="F87">IF(M87="","",IFERROR(_xlfn.TEXTJOIN(" • ",TRUE,_xlfn.UNIQUE(_xlfn._xlws.FILTER("⚠ "&amp;T25:T485,(R25:R485&lt;&gt;"")*ISNUMBER(SEARCH(" "&amp;R25:R485&amp;" "," "&amp;M87&amp;" "))))),""))</f>
        <v/>
      </c>
      <c r="G87" s="128" t="str">
        <f t="shared" si="9"/>
        <v>ble</v>
      </c>
      <c r="H87" s="128" t="str">
        <f t="shared" si="10"/>
        <v>⚠ Gluten</v>
      </c>
      <c r="I87" s="128" t="str">
        <f t="shared" si="11"/>
        <v/>
      </c>
      <c r="J87" s="128" t="str">
        <f t="shared" si="3"/>
        <v/>
      </c>
      <c r="K87" s="128" t="str">
        <f t="shared" si="4"/>
        <v/>
      </c>
      <c r="L87" s="128" t="str">
        <f t="shared" si="12"/>
        <v/>
      </c>
      <c r="M87" s="128" t="str">
        <f t="shared" si="5"/>
        <v/>
      </c>
      <c r="N87" s="128" t="str">
        <f t="shared" si="13"/>
        <v>blé</v>
      </c>
      <c r="O87" s="128" t="str">
        <f t="shared" si="6"/>
        <v>ble</v>
      </c>
      <c r="P87" s="128" t="str">
        <f t="shared" si="7"/>
        <v>ble</v>
      </c>
      <c r="Q87" s="129" t="s">
        <v>552</v>
      </c>
      <c r="R87" s="130" t="str">
        <f t="shared" si="8"/>
        <v>blé</v>
      </c>
      <c r="S87" s="131" t="s">
        <v>432</v>
      </c>
      <c r="T87" s="132" t="s">
        <v>8</v>
      </c>
      <c r="U87" s="170" t="s">
        <v>549</v>
      </c>
      <c r="V87" s="48"/>
      <c r="W87" s="48"/>
      <c r="X87" s="48"/>
      <c r="Y87" s="48"/>
      <c r="Z87" s="48"/>
      <c r="AA87" s="48"/>
      <c r="AB87" s="48"/>
      <c r="AC87" s="48"/>
      <c r="AD87" s="48"/>
      <c r="AE87" s="48"/>
      <c r="AF87" s="102"/>
      <c r="AG87" s="102"/>
      <c r="AH87" s="102"/>
      <c r="AI87" s="49">
        <v>1</v>
      </c>
    </row>
    <row r="88" spans="2:35" ht="21" customHeight="1">
      <c r="B88" s="124">
        <v>64</v>
      </c>
      <c r="C88" s="142"/>
      <c r="D88" s="43"/>
      <c r="E88" s="126" t="str">
        <f t="shared" si="2"/>
        <v/>
      </c>
      <c r="F88" s="127" t="str" cm="1">
        <f t="array" ref="F88">IF(M88="","",IFERROR(_xlfn.TEXTJOIN(" • ",TRUE,_xlfn.UNIQUE(_xlfn._xlws.FILTER("⚠ "&amp;T25:T485,(R25:R485&lt;&gt;"")*ISNUMBER(SEARCH(" "&amp;R25:R485&amp;" "," "&amp;M88&amp;" "))))),""))</f>
        <v/>
      </c>
      <c r="G88" s="128" t="str">
        <f t="shared" si="9"/>
        <v>boulgour</v>
      </c>
      <c r="H88" s="128" t="str">
        <f t="shared" si="10"/>
        <v>⚠ Gluten</v>
      </c>
      <c r="I88" s="128" t="str">
        <f t="shared" si="11"/>
        <v/>
      </c>
      <c r="J88" s="128" t="str">
        <f t="shared" si="3"/>
        <v/>
      </c>
      <c r="K88" s="128" t="str">
        <f t="shared" si="4"/>
        <v/>
      </c>
      <c r="L88" s="128" t="str">
        <f t="shared" si="12"/>
        <v/>
      </c>
      <c r="M88" s="128" t="str">
        <f t="shared" si="5"/>
        <v/>
      </c>
      <c r="N88" s="128" t="str">
        <f t="shared" si="13"/>
        <v>boulgour</v>
      </c>
      <c r="O88" s="128" t="str">
        <f t="shared" si="6"/>
        <v>boulgour</v>
      </c>
      <c r="P88" s="128" t="str">
        <f t="shared" si="7"/>
        <v>boulgour</v>
      </c>
      <c r="Q88" s="129" t="s">
        <v>257</v>
      </c>
      <c r="R88" s="130" t="str">
        <f t="shared" si="8"/>
        <v>boulgour</v>
      </c>
      <c r="S88" s="131" t="s">
        <v>432</v>
      </c>
      <c r="T88" s="132" t="s">
        <v>8</v>
      </c>
      <c r="U88" s="170" t="s">
        <v>549</v>
      </c>
      <c r="V88" s="48"/>
      <c r="W88" s="48"/>
      <c r="X88" s="48"/>
      <c r="Y88" s="48"/>
      <c r="Z88" s="48"/>
      <c r="AA88" s="48"/>
      <c r="AB88" s="48"/>
      <c r="AC88" s="48"/>
      <c r="AD88" s="48"/>
      <c r="AE88" s="48"/>
      <c r="AF88" s="102"/>
      <c r="AG88" s="102"/>
      <c r="AH88" s="102"/>
      <c r="AI88" s="49">
        <v>1</v>
      </c>
    </row>
    <row r="89" spans="2:35" ht="21" customHeight="1">
      <c r="B89" s="124">
        <v>65</v>
      </c>
      <c r="C89" s="142"/>
      <c r="D89" s="43"/>
      <c r="E89" s="126" t="str">
        <f t="shared" ref="E89:E152" si="14">IF(C89="","",IF(F89="",C89,C89&amp;" *"))</f>
        <v/>
      </c>
      <c r="F89" s="127" t="str" cm="1">
        <f t="array" ref="F89">IF(M89="","",IFERROR(_xlfn.TEXTJOIN(" • ",TRUE,_xlfn.UNIQUE(_xlfn._xlws.FILTER("⚠ "&amp;T25:T485,(R25:R485&lt;&gt;"")*ISNUMBER(SEARCH(" "&amp;R25:R485&amp;" "," "&amp;M89&amp;" "))))),""))</f>
        <v/>
      </c>
      <c r="G89" s="128" t="str">
        <f t="shared" si="9"/>
        <v>cereales contenant du gluten</v>
      </c>
      <c r="H89" s="128" t="str">
        <f t="shared" si="10"/>
        <v>⚠ Gluten</v>
      </c>
      <c r="I89" s="128" t="str">
        <f t="shared" si="11"/>
        <v/>
      </c>
      <c r="J89" s="128" t="str">
        <f t="shared" ref="J89:J152" si="15">IF(I89="","",SUBSTITUTE(SUBSTITUTE(SUBSTITUTE(SUBSTITUTE(SUBSTITUTE(SUBSTITUTE(SUBSTITUTE(SUBSTITUTE(I89,"è","e"),"é","e"),"ê","e"),"ë","e"),"ì","i"),"í","i"),"î","i"),"ï","i"))</f>
        <v/>
      </c>
      <c r="K89" s="128" t="str">
        <f t="shared" ref="K89:K152" si="16">IF(J89="","",TRIM(SUBSTITUTE(SUBSTITUTE(SUBSTITUTE(SUBSTITUTE(SUBSTITUTE(SUBSTITUTE(SUBSTITUTE(SUBSTITUTE(SUBSTITUTE(SUBSTITUTE(SUBSTITUTE(SUBSTITUTE(J89,"ò","o"),"ó","o"),"ô","o"),"ö","o"),"õ","o"),"ù","u"),"ú","u"),"û","u"),"ü","u"),"ý","y"),"ÿ","y"),"ñ","n")))</f>
        <v/>
      </c>
      <c r="L89" s="128" t="str">
        <f t="shared" si="12"/>
        <v/>
      </c>
      <c r="M89" s="128" t="str">
        <f t="shared" ref="M89:M152" si="17">IF(C89="","",LOWER(TRIM(CLEAN(SUBSTITUTE(SUBSTITUTE(SUBSTITUTE(SUBSTITUTE(SUBSTITUTE(SUBSTITUTE(SUBSTITUTE(SUBSTITUTE(SUBSTITUTE(SUBSTITUTE(SUBSTITUTE(SUBSTITUTE(SUBSTITUTE(SUBSTITUTE(SUBSTITUTE(SUBSTITUTE(SUBSTITUTE(SUBSTITUTE(SUBSTITUTE(SUBSTITUTE(SUBSTITUTE(SUBSTITUTE(C89,CHAR(160)," "),CHAR(9)," "),CHAR(10)," "),CHAR(13)," "),"—"," "),"–"," "),"’"," "),"'"," "),""""," "),","," "),"."," "),";"," "),":"," "),"!"," "),"?"," "),"…"," "),"/"," "),"-"," "),"("," "),")"," "),"«"," "),"»"," ")))))</f>
        <v/>
      </c>
      <c r="N89" s="128" t="str">
        <f t="shared" si="13"/>
        <v>céréales contenant du gluten</v>
      </c>
      <c r="O89" s="128" t="str">
        <f t="shared" ref="O89:O152" si="18">IF(N89="","",SUBSTITUTE(SUBSTITUTE(SUBSTITUTE(SUBSTITUTE(SUBSTITUTE(SUBSTITUTE(SUBSTITUTE(SUBSTITUTE(N89,"è","e"),"é","e"),"ê","e"),"ë","e"),"ì","i"),"í","i"),"î","i"),"ï","i"))</f>
        <v>cereales contenant du gluten</v>
      </c>
      <c r="P89" s="128" t="str">
        <f t="shared" ref="P89:P152" si="19">IF(O89="","",TRIM(SUBSTITUTE(SUBSTITUTE(SUBSTITUTE(SUBSTITUTE(SUBSTITUTE(SUBSTITUTE(SUBSTITUTE(SUBSTITUTE(SUBSTITUTE(SUBSTITUTE(SUBSTITUTE(SUBSTITUTE(O89,"ò","o"),"ó","o"),"ô","o"),"ö","o"),"õ","o"),"ù","u"),"ú","u"),"û","u"),"ü","u"),"ý","y"),"ÿ","y"),"ñ","n")))</f>
        <v>cereales contenant du gluten</v>
      </c>
      <c r="Q89" s="129" t="s">
        <v>553</v>
      </c>
      <c r="R89" s="130" t="str">
        <f t="shared" ref="R89:R152" si="20">IF(Q89="","",LOWER(TRIM(CLEAN(SUBSTITUTE(SUBSTITUTE(SUBSTITUTE(SUBSTITUTE(SUBSTITUTE(SUBSTITUTE(SUBSTITUTE(SUBSTITUTE(SUBSTITUTE(SUBSTITUTE(SUBSTITUTE(SUBSTITUTE(SUBSTITUTE(SUBSTITUTE(SUBSTITUTE(SUBSTITUTE(SUBSTITUTE(SUBSTITUTE(SUBSTITUTE(SUBSTITUTE(SUBSTITUTE(SUBSTITUTE(Q89,CHAR(160)," "),CHAR(9)," "),CHAR(10)," "),CHAR(13)," "),"—"," "),"–"," "),"’"," "),"'"," "),""""," "),","," "),"."," "),";"," "),":"," "),"!"," "),"?"," "),"…"," "),"/"," "),"-"," "),"("," "),")"," "),"«"," "),"»"," ")))))</f>
        <v>céréales contenant du gluten</v>
      </c>
      <c r="S89" s="131" t="s">
        <v>432</v>
      </c>
      <c r="T89" s="132" t="s">
        <v>8</v>
      </c>
      <c r="U89" s="170" t="s">
        <v>549</v>
      </c>
      <c r="V89" s="48"/>
      <c r="W89" s="48"/>
      <c r="X89" s="48"/>
      <c r="Y89" s="48"/>
      <c r="Z89" s="48"/>
      <c r="AA89" s="48"/>
      <c r="AB89" s="48"/>
      <c r="AC89" s="48"/>
      <c r="AD89" s="48"/>
      <c r="AE89" s="48"/>
      <c r="AF89" s="102"/>
      <c r="AG89" s="102"/>
      <c r="AH89" s="102"/>
      <c r="AI89" s="49">
        <v>1</v>
      </c>
    </row>
    <row r="90" spans="2:35" ht="21" customHeight="1">
      <c r="B90" s="124">
        <v>66</v>
      </c>
      <c r="C90" s="142"/>
      <c r="D90" s="43"/>
      <c r="E90" s="126" t="str">
        <f t="shared" si="14"/>
        <v/>
      </c>
      <c r="F90" s="127" t="str" cm="1">
        <f t="array" ref="F90">IF(M90="","",IFERROR(_xlfn.TEXTJOIN(" • ",TRUE,_xlfn.UNIQUE(_xlfn._xlws.FILTER("⚠ "&amp;T25:T485,(R25:R485&lt;&gt;"")*ISNUMBER(SEARCH(" "&amp;R25:R485&amp;" "," "&amp;M90&amp;" "))))),""))</f>
        <v/>
      </c>
      <c r="G90" s="128" t="str">
        <f t="shared" si="9"/>
        <v>chapelure</v>
      </c>
      <c r="H90" s="128" t="str">
        <f t="shared" si="10"/>
        <v>⚠ Gluten</v>
      </c>
      <c r="I90" s="128" t="str">
        <f t="shared" si="11"/>
        <v/>
      </c>
      <c r="J90" s="128" t="str">
        <f t="shared" si="15"/>
        <v/>
      </c>
      <c r="K90" s="128" t="str">
        <f t="shared" si="16"/>
        <v/>
      </c>
      <c r="L90" s="128" t="str">
        <f t="shared" si="12"/>
        <v/>
      </c>
      <c r="M90" s="128" t="str">
        <f t="shared" si="17"/>
        <v/>
      </c>
      <c r="N90" s="128" t="str">
        <f t="shared" si="13"/>
        <v>chapelure</v>
      </c>
      <c r="O90" s="128" t="str">
        <f t="shared" si="18"/>
        <v>chapelure</v>
      </c>
      <c r="P90" s="128" t="str">
        <f t="shared" si="19"/>
        <v>chapelure</v>
      </c>
      <c r="Q90" s="129" t="s">
        <v>280</v>
      </c>
      <c r="R90" s="130" t="str">
        <f t="shared" si="20"/>
        <v>chapelure</v>
      </c>
      <c r="S90" s="131" t="s">
        <v>432</v>
      </c>
      <c r="T90" s="132" t="s">
        <v>8</v>
      </c>
      <c r="U90" s="170" t="s">
        <v>549</v>
      </c>
      <c r="V90" s="48"/>
      <c r="W90" s="48"/>
      <c r="X90" s="48"/>
      <c r="Y90" s="48"/>
      <c r="Z90" s="48"/>
      <c r="AA90" s="48"/>
      <c r="AB90" s="48"/>
      <c r="AC90" s="48"/>
      <c r="AD90" s="48"/>
      <c r="AE90" s="48"/>
      <c r="AF90" s="102"/>
      <c r="AG90" s="102"/>
      <c r="AH90" s="102"/>
      <c r="AI90" s="49">
        <v>1</v>
      </c>
    </row>
    <row r="91" spans="2:35" ht="21" customHeight="1">
      <c r="B91" s="124">
        <v>67</v>
      </c>
      <c r="C91" s="142"/>
      <c r="D91" s="43"/>
      <c r="E91" s="126" t="str">
        <f t="shared" si="14"/>
        <v/>
      </c>
      <c r="F91" s="127" t="str" cm="1">
        <f t="array" ref="F91">IF(M91="","",IFERROR(_xlfn.TEXTJOIN(" • ",TRUE,_xlfn.UNIQUE(_xlfn._xlws.FILTER("⚠ "&amp;T25:T485,(R25:R485&lt;&gt;"")*ISNUMBER(SEARCH(" "&amp;R25:R485&amp;" "," "&amp;M91&amp;" "))))),""))</f>
        <v/>
      </c>
      <c r="G91" s="128" t="str">
        <f t="shared" ref="G91:G154" si="21">IF(R91="","",P91)</f>
        <v>cookie</v>
      </c>
      <c r="H91" s="128" t="str">
        <f t="shared" ref="H91:H154" si="22">IF(T91="","",S91&amp;" "&amp;T91)</f>
        <v>⚠ Gluten</v>
      </c>
      <c r="I91" s="128" t="str">
        <f t="shared" ref="I91:I154" si="23">IF(M91="","",SUBSTITUTE(SUBSTITUTE(SUBSTITUTE(SUBSTITUTE(SUBSTITUTE(SUBSTITUTE(SUBSTITUTE(SUBSTITUTE(SUBSTITUTE(LOWER(M91),"œ","oe"),"æ","ae"),"à","a"),"â","a"),"ä","a"),"á","a"),"ã","a"),"å","a"),"ç","c"))</f>
        <v/>
      </c>
      <c r="J91" s="128" t="str">
        <f t="shared" si="15"/>
        <v/>
      </c>
      <c r="K91" s="128" t="str">
        <f t="shared" si="16"/>
        <v/>
      </c>
      <c r="L91" s="128" t="str">
        <f t="shared" ref="L91:L154" si="24">IF(M91="","",K91)</f>
        <v/>
      </c>
      <c r="M91" s="128" t="str">
        <f t="shared" si="17"/>
        <v/>
      </c>
      <c r="N91" s="128" t="str">
        <f t="shared" ref="N91:N154" si="25">IF(R91="","",SUBSTITUTE(SUBSTITUTE(SUBSTITUTE(SUBSTITUTE(SUBSTITUTE(SUBSTITUTE(SUBSTITUTE(SUBSTITUTE(SUBSTITUTE(LOWER(R91),"œ","oe"),"æ","ae"),"à","a"),"â","a"),"ä","a"),"á","a"),"ã","a"),"å","a"),"ç","c"))</f>
        <v>cookie</v>
      </c>
      <c r="O91" s="128" t="str">
        <f t="shared" si="18"/>
        <v>cookie</v>
      </c>
      <c r="P91" s="128" t="str">
        <f t="shared" si="19"/>
        <v>cookie</v>
      </c>
      <c r="Q91" s="129" t="s">
        <v>554</v>
      </c>
      <c r="R91" s="130" t="str">
        <f t="shared" si="20"/>
        <v>cookie</v>
      </c>
      <c r="S91" s="131" t="s">
        <v>432</v>
      </c>
      <c r="T91" s="132" t="s">
        <v>8</v>
      </c>
      <c r="U91" s="170" t="s">
        <v>549</v>
      </c>
      <c r="V91" s="48"/>
      <c r="W91" s="48"/>
      <c r="X91" s="48"/>
      <c r="Y91" s="48"/>
      <c r="Z91" s="48"/>
      <c r="AA91" s="48"/>
      <c r="AB91" s="48"/>
      <c r="AC91" s="48"/>
      <c r="AD91" s="48"/>
      <c r="AE91" s="48"/>
      <c r="AF91" s="102"/>
      <c r="AG91" s="102"/>
      <c r="AH91" s="102"/>
      <c r="AI91" s="49">
        <v>1</v>
      </c>
    </row>
    <row r="92" spans="2:35" ht="21" customHeight="1">
      <c r="B92" s="124">
        <v>68</v>
      </c>
      <c r="C92" s="142"/>
      <c r="D92" s="43"/>
      <c r="E92" s="126" t="str">
        <f t="shared" si="14"/>
        <v/>
      </c>
      <c r="F92" s="127" t="str" cm="1">
        <f t="array" ref="F92">IF(M92="","",IFERROR(_xlfn.TEXTJOIN(" • ",TRUE,_xlfn.UNIQUE(_xlfn._xlws.FILTER("⚠ "&amp;T25:T485,(R25:R485&lt;&gt;"")*ISNUMBER(SEARCH(" "&amp;R25:R485&amp;" "," "&amp;M92&amp;" "))))),""))</f>
        <v/>
      </c>
      <c r="G92" s="128" t="str">
        <f t="shared" si="21"/>
        <v>couscous</v>
      </c>
      <c r="H92" s="128" t="str">
        <f t="shared" si="22"/>
        <v>⚠ Gluten</v>
      </c>
      <c r="I92" s="128" t="str">
        <f t="shared" si="23"/>
        <v/>
      </c>
      <c r="J92" s="128" t="str">
        <f t="shared" si="15"/>
        <v/>
      </c>
      <c r="K92" s="128" t="str">
        <f t="shared" si="16"/>
        <v/>
      </c>
      <c r="L92" s="128" t="str">
        <f t="shared" si="24"/>
        <v/>
      </c>
      <c r="M92" s="128" t="str">
        <f t="shared" si="17"/>
        <v/>
      </c>
      <c r="N92" s="128" t="str">
        <f t="shared" si="25"/>
        <v>couscous</v>
      </c>
      <c r="O92" s="128" t="str">
        <f t="shared" si="18"/>
        <v>couscous</v>
      </c>
      <c r="P92" s="128" t="str">
        <f t="shared" si="19"/>
        <v>couscous</v>
      </c>
      <c r="Q92" s="129" t="s">
        <v>263</v>
      </c>
      <c r="R92" s="130" t="str">
        <f t="shared" si="20"/>
        <v>couscous</v>
      </c>
      <c r="S92" s="131" t="s">
        <v>432</v>
      </c>
      <c r="T92" s="132" t="s">
        <v>8</v>
      </c>
      <c r="U92" s="170" t="s">
        <v>549</v>
      </c>
      <c r="V92" s="48"/>
      <c r="W92" s="48"/>
      <c r="X92" s="48"/>
      <c r="Y92" s="48"/>
      <c r="Z92" s="48"/>
      <c r="AA92" s="48"/>
      <c r="AB92" s="48"/>
      <c r="AC92" s="48"/>
      <c r="AD92" s="48"/>
      <c r="AE92" s="48"/>
      <c r="AF92" s="102"/>
      <c r="AG92" s="102"/>
      <c r="AH92" s="102"/>
      <c r="AI92" s="49">
        <v>1</v>
      </c>
    </row>
    <row r="93" spans="2:35" ht="21" customHeight="1">
      <c r="B93" s="124">
        <v>69</v>
      </c>
      <c r="C93" s="142"/>
      <c r="D93" s="43"/>
      <c r="E93" s="126" t="str">
        <f t="shared" si="14"/>
        <v/>
      </c>
      <c r="F93" s="127" t="str" cm="1">
        <f t="array" ref="F93">IF(M93="","",IFERROR(_xlfn.TEXTJOIN(" • ",TRUE,_xlfn.UNIQUE(_xlfn._xlws.FILTER("⚠ "&amp;T25:T485,(R25:R485&lt;&gt;"")*ISNUMBER(SEARCH(" "&amp;R25:R485&amp;" "," "&amp;M93&amp;" "))))),""))</f>
        <v/>
      </c>
      <c r="G93" s="128" t="str">
        <f t="shared" si="21"/>
        <v>crouton</v>
      </c>
      <c r="H93" s="128" t="str">
        <f t="shared" si="22"/>
        <v>⚠ Gluten</v>
      </c>
      <c r="I93" s="128" t="str">
        <f t="shared" si="23"/>
        <v/>
      </c>
      <c r="J93" s="128" t="str">
        <f t="shared" si="15"/>
        <v/>
      </c>
      <c r="K93" s="128" t="str">
        <f t="shared" si="16"/>
        <v/>
      </c>
      <c r="L93" s="128" t="str">
        <f t="shared" si="24"/>
        <v/>
      </c>
      <c r="M93" s="128" t="str">
        <f t="shared" si="17"/>
        <v/>
      </c>
      <c r="N93" s="128" t="str">
        <f t="shared" si="25"/>
        <v>crouton</v>
      </c>
      <c r="O93" s="128" t="str">
        <f t="shared" si="18"/>
        <v>crouton</v>
      </c>
      <c r="P93" s="128" t="str">
        <f t="shared" si="19"/>
        <v>crouton</v>
      </c>
      <c r="Q93" s="129" t="s">
        <v>555</v>
      </c>
      <c r="R93" s="130" t="str">
        <f t="shared" si="20"/>
        <v>crouton</v>
      </c>
      <c r="S93" s="131" t="s">
        <v>432</v>
      </c>
      <c r="T93" s="132" t="s">
        <v>8</v>
      </c>
      <c r="U93" s="170" t="s">
        <v>549</v>
      </c>
      <c r="V93" s="48"/>
      <c r="W93" s="48"/>
      <c r="X93" s="48"/>
      <c r="Y93" s="48"/>
      <c r="Z93" s="48"/>
      <c r="AA93" s="48"/>
      <c r="AB93" s="48"/>
      <c r="AC93" s="48"/>
      <c r="AD93" s="48"/>
      <c r="AE93" s="48"/>
      <c r="AF93" s="102"/>
      <c r="AG93" s="102"/>
      <c r="AH93" s="102"/>
      <c r="AI93" s="49">
        <v>1</v>
      </c>
    </row>
    <row r="94" spans="2:35" ht="21" customHeight="1">
      <c r="B94" s="124">
        <v>70</v>
      </c>
      <c r="C94" s="142"/>
      <c r="D94" s="43"/>
      <c r="E94" s="126" t="str">
        <f t="shared" si="14"/>
        <v/>
      </c>
      <c r="F94" s="127" t="str" cm="1">
        <f t="array" ref="F94">IF(M94="","",IFERROR(_xlfn.TEXTJOIN(" • ",TRUE,_xlfn.UNIQUE(_xlfn._xlws.FILTER("⚠ "&amp;T25:T485,(R25:R485&lt;&gt;"")*ISNUMBER(SEARCH(" "&amp;R25:R485&amp;" "," "&amp;M94&amp;" "))))),""))</f>
        <v/>
      </c>
      <c r="G94" s="128" t="str">
        <f t="shared" si="21"/>
        <v>durum</v>
      </c>
      <c r="H94" s="128" t="str">
        <f t="shared" si="22"/>
        <v>⚠ Gluten</v>
      </c>
      <c r="I94" s="128" t="str">
        <f t="shared" si="23"/>
        <v/>
      </c>
      <c r="J94" s="128" t="str">
        <f t="shared" si="15"/>
        <v/>
      </c>
      <c r="K94" s="128" t="str">
        <f t="shared" si="16"/>
        <v/>
      </c>
      <c r="L94" s="128" t="str">
        <f t="shared" si="24"/>
        <v/>
      </c>
      <c r="M94" s="128" t="str">
        <f t="shared" si="17"/>
        <v/>
      </c>
      <c r="N94" s="128" t="str">
        <f t="shared" si="25"/>
        <v>durum</v>
      </c>
      <c r="O94" s="128" t="str">
        <f t="shared" si="18"/>
        <v>durum</v>
      </c>
      <c r="P94" s="128" t="str">
        <f t="shared" si="19"/>
        <v>durum</v>
      </c>
      <c r="Q94" s="129" t="s">
        <v>556</v>
      </c>
      <c r="R94" s="130" t="str">
        <f t="shared" si="20"/>
        <v>durum</v>
      </c>
      <c r="S94" s="131" t="s">
        <v>432</v>
      </c>
      <c r="T94" s="132" t="s">
        <v>8</v>
      </c>
      <c r="U94" s="170" t="s">
        <v>549</v>
      </c>
      <c r="V94" s="48"/>
      <c r="W94" s="48"/>
      <c r="X94" s="48"/>
      <c r="Y94" s="48"/>
      <c r="Z94" s="48"/>
      <c r="AA94" s="48"/>
      <c r="AB94" s="48"/>
      <c r="AC94" s="48"/>
      <c r="AD94" s="48"/>
      <c r="AE94" s="48"/>
      <c r="AF94" s="102"/>
      <c r="AG94" s="102"/>
      <c r="AH94" s="102"/>
      <c r="AI94" s="49">
        <v>1</v>
      </c>
    </row>
    <row r="95" spans="2:35" ht="21" customHeight="1">
      <c r="B95" s="124">
        <v>71</v>
      </c>
      <c r="C95" s="142"/>
      <c r="D95" s="43"/>
      <c r="E95" s="126" t="str">
        <f t="shared" si="14"/>
        <v/>
      </c>
      <c r="F95" s="127" t="str" cm="1">
        <f t="array" ref="F95">IF(M95="","",IFERROR(_xlfn.TEXTJOIN(" • ",TRUE,_xlfn.UNIQUE(_xlfn._xlws.FILTER("⚠ "&amp;T25:T485,(R25:R485&lt;&gt;"")*ISNUMBER(SEARCH(" "&amp;R25:R485&amp;" "," "&amp;M95&amp;" "))))),""))</f>
        <v/>
      </c>
      <c r="G95" s="128" t="str">
        <f t="shared" si="21"/>
        <v>epeautre</v>
      </c>
      <c r="H95" s="128" t="str">
        <f t="shared" si="22"/>
        <v>⚠ Gluten</v>
      </c>
      <c r="I95" s="128" t="str">
        <f t="shared" si="23"/>
        <v/>
      </c>
      <c r="J95" s="128" t="str">
        <f t="shared" si="15"/>
        <v/>
      </c>
      <c r="K95" s="128" t="str">
        <f t="shared" si="16"/>
        <v/>
      </c>
      <c r="L95" s="128" t="str">
        <f t="shared" si="24"/>
        <v/>
      </c>
      <c r="M95" s="128" t="str">
        <f t="shared" si="17"/>
        <v/>
      </c>
      <c r="N95" s="128" t="str">
        <f t="shared" si="25"/>
        <v>epeautre</v>
      </c>
      <c r="O95" s="128" t="str">
        <f t="shared" si="18"/>
        <v>epeautre</v>
      </c>
      <c r="P95" s="128" t="str">
        <f t="shared" si="19"/>
        <v>epeautre</v>
      </c>
      <c r="Q95" s="129" t="s">
        <v>101</v>
      </c>
      <c r="R95" s="130" t="str">
        <f t="shared" si="20"/>
        <v>epeautre</v>
      </c>
      <c r="S95" s="131" t="s">
        <v>432</v>
      </c>
      <c r="T95" s="132" t="s">
        <v>8</v>
      </c>
      <c r="U95" s="170" t="s">
        <v>549</v>
      </c>
      <c r="V95" s="48"/>
      <c r="W95" s="48"/>
      <c r="X95" s="48"/>
      <c r="Y95" s="48"/>
      <c r="Z95" s="48"/>
      <c r="AA95" s="48"/>
      <c r="AB95" s="48"/>
      <c r="AC95" s="48"/>
      <c r="AD95" s="48"/>
      <c r="AE95" s="48"/>
      <c r="AF95" s="102"/>
      <c r="AG95" s="102"/>
      <c r="AH95" s="102"/>
      <c r="AI95" s="49">
        <v>1</v>
      </c>
    </row>
    <row r="96" spans="2:35" ht="21" customHeight="1">
      <c r="B96" s="124">
        <v>72</v>
      </c>
      <c r="C96" s="142"/>
      <c r="D96" s="43"/>
      <c r="E96" s="126" t="str">
        <f t="shared" si="14"/>
        <v/>
      </c>
      <c r="F96" s="127" t="str" cm="1">
        <f t="array" ref="F96">IF(M96="","",IFERROR(_xlfn.TEXTJOIN(" • ",TRUE,_xlfn.UNIQUE(_xlfn._xlws.FILTER("⚠ "&amp;T25:T485,(R25:R485&lt;&gt;"")*ISNUMBER(SEARCH(" "&amp;R25:R485&amp;" "," "&amp;M96&amp;" "))))),""))</f>
        <v/>
      </c>
      <c r="G96" s="128" t="str">
        <f t="shared" si="21"/>
        <v>farine</v>
      </c>
      <c r="H96" s="128" t="str">
        <f t="shared" si="22"/>
        <v>⚠ Gluten</v>
      </c>
      <c r="I96" s="128" t="str">
        <f t="shared" si="23"/>
        <v/>
      </c>
      <c r="J96" s="128" t="str">
        <f t="shared" si="15"/>
        <v/>
      </c>
      <c r="K96" s="128" t="str">
        <f t="shared" si="16"/>
        <v/>
      </c>
      <c r="L96" s="128" t="str">
        <f t="shared" si="24"/>
        <v/>
      </c>
      <c r="M96" s="128" t="str">
        <f t="shared" si="17"/>
        <v/>
      </c>
      <c r="N96" s="128" t="str">
        <f t="shared" si="25"/>
        <v>farine</v>
      </c>
      <c r="O96" s="128" t="str">
        <f t="shared" si="18"/>
        <v>farine</v>
      </c>
      <c r="P96" s="128" t="str">
        <f t="shared" si="19"/>
        <v>farine</v>
      </c>
      <c r="Q96" s="129" t="s">
        <v>557</v>
      </c>
      <c r="R96" s="130" t="str">
        <f t="shared" si="20"/>
        <v>farine</v>
      </c>
      <c r="S96" s="131" t="s">
        <v>432</v>
      </c>
      <c r="T96" s="132" t="s">
        <v>8</v>
      </c>
      <c r="U96" s="170" t="s">
        <v>549</v>
      </c>
      <c r="V96" s="48"/>
      <c r="W96" s="48"/>
      <c r="X96" s="48"/>
      <c r="Y96" s="48"/>
      <c r="Z96" s="48"/>
      <c r="AA96" s="48"/>
      <c r="AB96" s="48"/>
      <c r="AC96" s="48"/>
      <c r="AD96" s="48"/>
      <c r="AE96" s="48"/>
      <c r="AF96" s="102"/>
      <c r="AG96" s="102"/>
      <c r="AH96" s="102"/>
      <c r="AI96" s="49">
        <v>1</v>
      </c>
    </row>
    <row r="97" spans="2:35" ht="21" customHeight="1">
      <c r="B97" s="124">
        <v>73</v>
      </c>
      <c r="C97" s="142"/>
      <c r="D97" s="43"/>
      <c r="E97" s="126" t="str">
        <f t="shared" si="14"/>
        <v/>
      </c>
      <c r="F97" s="127" t="str" cm="1">
        <f t="array" ref="F97">IF(M97="","",IFERROR(_xlfn.TEXTJOIN(" • ",TRUE,_xlfn.UNIQUE(_xlfn._xlws.FILTER("⚠ "&amp;T25:T485,(R25:R485&lt;&gt;"")*ISNUMBER(SEARCH(" "&amp;R25:R485&amp;" "," "&amp;M97&amp;" "))))),""))</f>
        <v/>
      </c>
      <c r="G97" s="128" t="str">
        <f t="shared" si="21"/>
        <v>froment</v>
      </c>
      <c r="H97" s="128" t="str">
        <f t="shared" si="22"/>
        <v>⚠ Gluten</v>
      </c>
      <c r="I97" s="128" t="str">
        <f t="shared" si="23"/>
        <v/>
      </c>
      <c r="J97" s="128" t="str">
        <f t="shared" si="15"/>
        <v/>
      </c>
      <c r="K97" s="128" t="str">
        <f t="shared" si="16"/>
        <v/>
      </c>
      <c r="L97" s="128" t="str">
        <f t="shared" si="24"/>
        <v/>
      </c>
      <c r="M97" s="128" t="str">
        <f t="shared" si="17"/>
        <v/>
      </c>
      <c r="N97" s="128" t="str">
        <f t="shared" si="25"/>
        <v>froment</v>
      </c>
      <c r="O97" s="128" t="str">
        <f t="shared" si="18"/>
        <v>froment</v>
      </c>
      <c r="P97" s="128" t="str">
        <f t="shared" si="19"/>
        <v>froment</v>
      </c>
      <c r="Q97" s="129" t="s">
        <v>81</v>
      </c>
      <c r="R97" s="130" t="str">
        <f t="shared" si="20"/>
        <v>froment</v>
      </c>
      <c r="S97" s="131" t="s">
        <v>432</v>
      </c>
      <c r="T97" s="132" t="s">
        <v>8</v>
      </c>
      <c r="U97" s="170" t="s">
        <v>549</v>
      </c>
      <c r="V97" s="48"/>
      <c r="W97" s="48"/>
      <c r="X97" s="48"/>
      <c r="Y97" s="48"/>
      <c r="Z97" s="48"/>
      <c r="AA97" s="48"/>
      <c r="AB97" s="48"/>
      <c r="AC97" s="48"/>
      <c r="AD97" s="48"/>
      <c r="AE97" s="48"/>
      <c r="AF97" s="102"/>
      <c r="AG97" s="102"/>
      <c r="AH97" s="102"/>
      <c r="AI97" s="49">
        <v>1</v>
      </c>
    </row>
    <row r="98" spans="2:35" ht="21" customHeight="1">
      <c r="B98" s="124">
        <v>74</v>
      </c>
      <c r="C98" s="142"/>
      <c r="D98" s="43"/>
      <c r="E98" s="126" t="str">
        <f t="shared" si="14"/>
        <v/>
      </c>
      <c r="F98" s="127" t="str" cm="1">
        <f t="array" ref="F98">IF(M98="","",IFERROR(_xlfn.TEXTJOIN(" • ",TRUE,_xlfn.UNIQUE(_xlfn._xlws.FILTER("⚠ "&amp;T25:T485,(R25:R485&lt;&gt;"")*ISNUMBER(SEARCH(" "&amp;R25:R485&amp;" "," "&amp;M98&amp;" "))))),""))</f>
        <v/>
      </c>
      <c r="G98" s="128" t="str">
        <f t="shared" si="21"/>
        <v>fruits a coque</v>
      </c>
      <c r="H98" s="128" t="str">
        <f t="shared" si="22"/>
        <v>⚠ Gluten</v>
      </c>
      <c r="I98" s="128" t="str">
        <f t="shared" si="23"/>
        <v/>
      </c>
      <c r="J98" s="128" t="str">
        <f t="shared" si="15"/>
        <v/>
      </c>
      <c r="K98" s="128" t="str">
        <f t="shared" si="16"/>
        <v/>
      </c>
      <c r="L98" s="128" t="str">
        <f t="shared" si="24"/>
        <v/>
      </c>
      <c r="M98" s="128" t="str">
        <f t="shared" si="17"/>
        <v/>
      </c>
      <c r="N98" s="128" t="str">
        <f t="shared" si="25"/>
        <v>fruits a coque</v>
      </c>
      <c r="O98" s="128" t="str">
        <f t="shared" si="18"/>
        <v>fruits a coque</v>
      </c>
      <c r="P98" s="128" t="str">
        <f t="shared" si="19"/>
        <v>fruits a coque</v>
      </c>
      <c r="Q98" s="129" t="s">
        <v>558</v>
      </c>
      <c r="R98" s="130" t="str">
        <f t="shared" si="20"/>
        <v>fruits à coque</v>
      </c>
      <c r="S98" s="131" t="s">
        <v>432</v>
      </c>
      <c r="T98" s="132" t="s">
        <v>8</v>
      </c>
      <c r="U98" s="170" t="s">
        <v>549</v>
      </c>
      <c r="V98" s="48"/>
      <c r="W98" s="48"/>
      <c r="X98" s="48"/>
      <c r="Y98" s="48"/>
      <c r="Z98" s="48"/>
      <c r="AA98" s="48"/>
      <c r="AB98" s="48"/>
      <c r="AC98" s="48"/>
      <c r="AD98" s="48"/>
      <c r="AE98" s="48"/>
      <c r="AF98" s="102"/>
      <c r="AG98" s="102"/>
      <c r="AH98" s="102"/>
      <c r="AI98" s="49">
        <v>1</v>
      </c>
    </row>
    <row r="99" spans="2:35" ht="21" customHeight="1">
      <c r="B99" s="124">
        <v>75</v>
      </c>
      <c r="C99" s="142"/>
      <c r="D99" s="43"/>
      <c r="E99" s="126" t="str">
        <f t="shared" si="14"/>
        <v/>
      </c>
      <c r="F99" s="127" t="str" cm="1">
        <f t="array" ref="F99">IF(M99="","",IFERROR(_xlfn.TEXTJOIN(" • ",TRUE,_xlfn.UNIQUE(_xlfn._xlws.FILTER("⚠ "&amp;T25:T485,(R25:R485&lt;&gt;"")*ISNUMBER(SEARCH(" "&amp;R25:R485&amp;" "," "&amp;M99&amp;" "))))),""))</f>
        <v/>
      </c>
      <c r="G99" s="128" t="str">
        <f t="shared" si="21"/>
        <v>gateau</v>
      </c>
      <c r="H99" s="128" t="str">
        <f t="shared" si="22"/>
        <v>⚠ Gluten</v>
      </c>
      <c r="I99" s="128" t="str">
        <f t="shared" si="23"/>
        <v/>
      </c>
      <c r="J99" s="128" t="str">
        <f t="shared" si="15"/>
        <v/>
      </c>
      <c r="K99" s="128" t="str">
        <f t="shared" si="16"/>
        <v/>
      </c>
      <c r="L99" s="128" t="str">
        <f t="shared" si="24"/>
        <v/>
      </c>
      <c r="M99" s="128" t="str">
        <f t="shared" si="17"/>
        <v/>
      </c>
      <c r="N99" s="128" t="str">
        <f t="shared" si="25"/>
        <v>gateau</v>
      </c>
      <c r="O99" s="128" t="str">
        <f t="shared" si="18"/>
        <v>gateau</v>
      </c>
      <c r="P99" s="128" t="str">
        <f t="shared" si="19"/>
        <v>gateau</v>
      </c>
      <c r="Q99" s="129" t="s">
        <v>559</v>
      </c>
      <c r="R99" s="130" t="str">
        <f t="shared" si="20"/>
        <v>gateau</v>
      </c>
      <c r="S99" s="131" t="s">
        <v>432</v>
      </c>
      <c r="T99" s="132" t="s">
        <v>8</v>
      </c>
      <c r="U99" s="170" t="s">
        <v>549</v>
      </c>
      <c r="V99" s="48"/>
      <c r="W99" s="48"/>
      <c r="X99" s="48"/>
      <c r="Y99" s="48"/>
      <c r="Z99" s="48"/>
      <c r="AA99" s="48"/>
      <c r="AB99" s="48"/>
      <c r="AC99" s="48"/>
      <c r="AD99" s="48"/>
      <c r="AE99" s="48"/>
      <c r="AF99" s="102"/>
      <c r="AG99" s="102"/>
      <c r="AH99" s="102"/>
      <c r="AI99" s="49">
        <v>1</v>
      </c>
    </row>
    <row r="100" spans="2:35" ht="21" customHeight="1">
      <c r="B100" s="124">
        <v>76</v>
      </c>
      <c r="C100" s="142"/>
      <c r="D100" s="43"/>
      <c r="E100" s="126" t="str">
        <f t="shared" si="14"/>
        <v/>
      </c>
      <c r="F100" s="127" t="str" cm="1">
        <f t="array" ref="F100">IF(M100="","",IFERROR(_xlfn.TEXTJOIN(" • ",TRUE,_xlfn.UNIQUE(_xlfn._xlws.FILTER("⚠ "&amp;T25:T485,(R25:R485&lt;&gt;"")*ISNUMBER(SEARCH(" "&amp;R25:R485&amp;" "," "&amp;M100&amp;" "))))),""))</f>
        <v/>
      </c>
      <c r="G100" s="128" t="str">
        <f t="shared" si="21"/>
        <v>gluten</v>
      </c>
      <c r="H100" s="128" t="str">
        <f t="shared" si="22"/>
        <v>⚠ Gluten</v>
      </c>
      <c r="I100" s="128" t="str">
        <f t="shared" si="23"/>
        <v/>
      </c>
      <c r="J100" s="128" t="str">
        <f t="shared" si="15"/>
        <v/>
      </c>
      <c r="K100" s="128" t="str">
        <f t="shared" si="16"/>
        <v/>
      </c>
      <c r="L100" s="128" t="str">
        <f t="shared" si="24"/>
        <v/>
      </c>
      <c r="M100" s="128" t="str">
        <f t="shared" si="17"/>
        <v/>
      </c>
      <c r="N100" s="128" t="str">
        <f t="shared" si="25"/>
        <v>gluten</v>
      </c>
      <c r="O100" s="128" t="str">
        <f t="shared" si="18"/>
        <v>gluten</v>
      </c>
      <c r="P100" s="128" t="str">
        <f t="shared" si="19"/>
        <v>gluten</v>
      </c>
      <c r="Q100" s="129" t="s">
        <v>22</v>
      </c>
      <c r="R100" s="130" t="str">
        <f t="shared" si="20"/>
        <v>gluten</v>
      </c>
      <c r="S100" s="131" t="s">
        <v>432</v>
      </c>
      <c r="T100" s="132" t="s">
        <v>8</v>
      </c>
      <c r="U100" s="170" t="s">
        <v>549</v>
      </c>
      <c r="V100" s="48"/>
      <c r="W100" s="48"/>
      <c r="X100" s="48"/>
      <c r="Y100" s="48"/>
      <c r="Z100" s="48"/>
      <c r="AA100" s="48"/>
      <c r="AB100" s="48"/>
      <c r="AC100" s="48"/>
      <c r="AD100" s="48"/>
      <c r="AE100" s="48"/>
      <c r="AF100" s="102"/>
      <c r="AG100" s="102"/>
      <c r="AH100" s="102"/>
      <c r="AI100" s="49">
        <v>1</v>
      </c>
    </row>
    <row r="101" spans="2:35" ht="21" customHeight="1">
      <c r="B101" s="124">
        <v>77</v>
      </c>
      <c r="C101" s="142"/>
      <c r="D101" s="43"/>
      <c r="E101" s="126" t="str">
        <f t="shared" si="14"/>
        <v/>
      </c>
      <c r="F101" s="127" t="str" cm="1">
        <f t="array" ref="F101">IF(M101="","",IFERROR(_xlfn.TEXTJOIN(" • ",TRUE,_xlfn.UNIQUE(_xlfn._xlws.FILTER("⚠ "&amp;T25:T485,(R25:R485&lt;&gt;"")*ISNUMBER(SEARCH(" "&amp;R25:R485&amp;" "," "&amp;M101&amp;" "))))),""))</f>
        <v/>
      </c>
      <c r="G101" s="128" t="str">
        <f t="shared" si="21"/>
        <v>kamut</v>
      </c>
      <c r="H101" s="128" t="str">
        <f t="shared" si="22"/>
        <v>⚠ Gluten</v>
      </c>
      <c r="I101" s="128" t="str">
        <f t="shared" si="23"/>
        <v/>
      </c>
      <c r="J101" s="128" t="str">
        <f t="shared" si="15"/>
        <v/>
      </c>
      <c r="K101" s="128" t="str">
        <f t="shared" si="16"/>
        <v/>
      </c>
      <c r="L101" s="128" t="str">
        <f t="shared" si="24"/>
        <v/>
      </c>
      <c r="M101" s="128" t="str">
        <f t="shared" si="17"/>
        <v/>
      </c>
      <c r="N101" s="128" t="str">
        <f t="shared" si="25"/>
        <v>kamut</v>
      </c>
      <c r="O101" s="128" t="str">
        <f t="shared" si="18"/>
        <v>kamut</v>
      </c>
      <c r="P101" s="128" t="str">
        <f t="shared" si="19"/>
        <v>kamut</v>
      </c>
      <c r="Q101" s="129" t="s">
        <v>135</v>
      </c>
      <c r="R101" s="130" t="str">
        <f t="shared" si="20"/>
        <v>kamut</v>
      </c>
      <c r="S101" s="131" t="s">
        <v>432</v>
      </c>
      <c r="T101" s="132" t="s">
        <v>8</v>
      </c>
      <c r="U101" s="170" t="s">
        <v>549</v>
      </c>
      <c r="V101" s="48"/>
      <c r="W101" s="48"/>
      <c r="X101" s="48"/>
      <c r="Y101" s="48"/>
      <c r="Z101" s="48"/>
      <c r="AA101" s="48"/>
      <c r="AB101" s="48"/>
      <c r="AC101" s="48"/>
      <c r="AD101" s="48"/>
      <c r="AE101" s="48"/>
      <c r="AF101" s="102"/>
      <c r="AG101" s="102"/>
      <c r="AH101" s="102"/>
      <c r="AI101" s="49">
        <v>1</v>
      </c>
    </row>
    <row r="102" spans="2:35" ht="21" customHeight="1">
      <c r="B102" s="124">
        <v>78</v>
      </c>
      <c r="C102" s="142"/>
      <c r="D102" s="43"/>
      <c r="E102" s="126" t="str">
        <f t="shared" si="14"/>
        <v/>
      </c>
      <c r="F102" s="127" t="str" cm="1">
        <f t="array" ref="F102">IF(M102="","",IFERROR(_xlfn.TEXTJOIN(" • ",TRUE,_xlfn.UNIQUE(_xlfn._xlws.FILTER("⚠ "&amp;T25:T485,(R25:R485&lt;&gt;"")*ISNUMBER(SEARCH(" "&amp;R25:R485&amp;" "," "&amp;M102&amp;" "))))),""))</f>
        <v/>
      </c>
      <c r="G102" s="128" t="str">
        <f t="shared" si="21"/>
        <v>malt</v>
      </c>
      <c r="H102" s="128" t="str">
        <f t="shared" si="22"/>
        <v>⚠ Gluten</v>
      </c>
      <c r="I102" s="128" t="str">
        <f t="shared" si="23"/>
        <v/>
      </c>
      <c r="J102" s="128" t="str">
        <f t="shared" si="15"/>
        <v/>
      </c>
      <c r="K102" s="128" t="str">
        <f t="shared" si="16"/>
        <v/>
      </c>
      <c r="L102" s="128" t="str">
        <f t="shared" si="24"/>
        <v/>
      </c>
      <c r="M102" s="128" t="str">
        <f t="shared" si="17"/>
        <v/>
      </c>
      <c r="N102" s="128" t="str">
        <f t="shared" si="25"/>
        <v>malt</v>
      </c>
      <c r="O102" s="128" t="str">
        <f t="shared" si="18"/>
        <v>malt</v>
      </c>
      <c r="P102" s="128" t="str">
        <f t="shared" si="19"/>
        <v>malt</v>
      </c>
      <c r="Q102" s="129" t="s">
        <v>217</v>
      </c>
      <c r="R102" s="130" t="str">
        <f t="shared" si="20"/>
        <v>malt</v>
      </c>
      <c r="S102" s="131" t="s">
        <v>432</v>
      </c>
      <c r="T102" s="132" t="s">
        <v>8</v>
      </c>
      <c r="U102" s="170" t="s">
        <v>549</v>
      </c>
      <c r="V102" s="48"/>
      <c r="W102" s="48"/>
      <c r="X102" s="48"/>
      <c r="Y102" s="48"/>
      <c r="Z102" s="48"/>
      <c r="AA102" s="48"/>
      <c r="AB102" s="48"/>
      <c r="AC102" s="48"/>
      <c r="AD102" s="48"/>
      <c r="AE102" s="48"/>
      <c r="AF102" s="102"/>
      <c r="AG102" s="102"/>
      <c r="AH102" s="102"/>
      <c r="AI102" s="49">
        <v>1</v>
      </c>
    </row>
    <row r="103" spans="2:35" ht="21" customHeight="1">
      <c r="B103" s="124">
        <v>79</v>
      </c>
      <c r="C103" s="142"/>
      <c r="D103" s="43"/>
      <c r="E103" s="126" t="str">
        <f t="shared" si="14"/>
        <v/>
      </c>
      <c r="F103" s="127" t="str" cm="1">
        <f t="array" ref="F103">IF(M103="","",IFERROR(_xlfn.TEXTJOIN(" • ",TRUE,_xlfn.UNIQUE(_xlfn._xlws.FILTER("⚠ "&amp;T25:T485,(R25:R485&lt;&gt;"")*ISNUMBER(SEARCH(" "&amp;R25:R485&amp;" "," "&amp;M103&amp;" "))))),""))</f>
        <v/>
      </c>
      <c r="G103" s="128" t="str">
        <f t="shared" si="21"/>
        <v>nouilles</v>
      </c>
      <c r="H103" s="128" t="str">
        <f t="shared" si="22"/>
        <v>⚠ Gluten</v>
      </c>
      <c r="I103" s="128" t="str">
        <f t="shared" si="23"/>
        <v/>
      </c>
      <c r="J103" s="128" t="str">
        <f t="shared" si="15"/>
        <v/>
      </c>
      <c r="K103" s="128" t="str">
        <f t="shared" si="16"/>
        <v/>
      </c>
      <c r="L103" s="128" t="str">
        <f t="shared" si="24"/>
        <v/>
      </c>
      <c r="M103" s="128" t="str">
        <f t="shared" si="17"/>
        <v/>
      </c>
      <c r="N103" s="128" t="str">
        <f t="shared" si="25"/>
        <v>nouilles</v>
      </c>
      <c r="O103" s="128" t="str">
        <f t="shared" si="18"/>
        <v>nouilles</v>
      </c>
      <c r="P103" s="128" t="str">
        <f t="shared" si="19"/>
        <v>nouilles</v>
      </c>
      <c r="Q103" s="129" t="s">
        <v>560</v>
      </c>
      <c r="R103" s="130" t="str">
        <f t="shared" si="20"/>
        <v>nouilles</v>
      </c>
      <c r="S103" s="131" t="s">
        <v>432</v>
      </c>
      <c r="T103" s="132" t="s">
        <v>8</v>
      </c>
      <c r="U103" s="170" t="s">
        <v>549</v>
      </c>
      <c r="V103" s="48"/>
      <c r="W103" s="48"/>
      <c r="X103" s="48"/>
      <c r="Y103" s="48"/>
      <c r="Z103" s="48"/>
      <c r="AA103" s="48"/>
      <c r="AB103" s="48"/>
      <c r="AC103" s="48"/>
      <c r="AD103" s="48"/>
      <c r="AE103" s="48"/>
      <c r="AF103" s="102"/>
      <c r="AG103" s="102"/>
      <c r="AH103" s="102"/>
      <c r="AI103" s="49">
        <v>1</v>
      </c>
    </row>
    <row r="104" spans="2:35" ht="21" customHeight="1">
      <c r="B104" s="124">
        <v>80</v>
      </c>
      <c r="C104" s="142"/>
      <c r="D104" s="43"/>
      <c r="E104" s="126" t="str">
        <f t="shared" si="14"/>
        <v/>
      </c>
      <c r="F104" s="127" t="str" cm="1">
        <f t="array" ref="F104">IF(M104="","",IFERROR(_xlfn.TEXTJOIN(" • ",TRUE,_xlfn.UNIQUE(_xlfn._xlws.FILTER("⚠ "&amp;T25:T485,(R25:R485&lt;&gt;"")*ISNUMBER(SEARCH(" "&amp;R25:R485&amp;" "," "&amp;M104&amp;" "))))),""))</f>
        <v/>
      </c>
      <c r="G104" s="128" t="str">
        <f t="shared" si="21"/>
        <v>oats</v>
      </c>
      <c r="H104" s="128" t="str">
        <f t="shared" si="22"/>
        <v>⚠ Gluten</v>
      </c>
      <c r="I104" s="128" t="str">
        <f t="shared" si="23"/>
        <v/>
      </c>
      <c r="J104" s="128" t="str">
        <f t="shared" si="15"/>
        <v/>
      </c>
      <c r="K104" s="128" t="str">
        <f t="shared" si="16"/>
        <v/>
      </c>
      <c r="L104" s="128" t="str">
        <f t="shared" si="24"/>
        <v/>
      </c>
      <c r="M104" s="128" t="str">
        <f t="shared" si="17"/>
        <v/>
      </c>
      <c r="N104" s="128" t="str">
        <f t="shared" si="25"/>
        <v>oats</v>
      </c>
      <c r="O104" s="128" t="str">
        <f t="shared" si="18"/>
        <v>oats</v>
      </c>
      <c r="P104" s="128" t="str">
        <f t="shared" si="19"/>
        <v>oats</v>
      </c>
      <c r="Q104" s="129" t="s">
        <v>561</v>
      </c>
      <c r="R104" s="130" t="str">
        <f t="shared" si="20"/>
        <v>oats</v>
      </c>
      <c r="S104" s="131" t="s">
        <v>432</v>
      </c>
      <c r="T104" s="132" t="s">
        <v>8</v>
      </c>
      <c r="U104" s="170" t="s">
        <v>549</v>
      </c>
      <c r="V104" s="48"/>
      <c r="W104" s="48"/>
      <c r="X104" s="48"/>
      <c r="Y104" s="48"/>
      <c r="Z104" s="48"/>
      <c r="AA104" s="48"/>
      <c r="AB104" s="48"/>
      <c r="AC104" s="48"/>
      <c r="AD104" s="48"/>
      <c r="AE104" s="48"/>
      <c r="AF104" s="102"/>
      <c r="AG104" s="102"/>
      <c r="AH104" s="102"/>
      <c r="AI104" s="49">
        <v>1</v>
      </c>
    </row>
    <row r="105" spans="2:35" ht="21" customHeight="1">
      <c r="B105" s="124">
        <v>81</v>
      </c>
      <c r="C105" s="142"/>
      <c r="D105" s="43"/>
      <c r="E105" s="126" t="str">
        <f t="shared" si="14"/>
        <v/>
      </c>
      <c r="F105" s="127" t="str" cm="1">
        <f t="array" ref="F105">IF(M105="","",IFERROR(_xlfn.TEXTJOIN(" • ",TRUE,_xlfn.UNIQUE(_xlfn._xlws.FILTER("⚠ "&amp;T25:T485,(R25:R485&lt;&gt;"")*ISNUMBER(SEARCH(" "&amp;R25:R485&amp;" "," "&amp;M105&amp;" "))))),""))</f>
        <v/>
      </c>
      <c r="G105" s="128" t="str">
        <f t="shared" si="21"/>
        <v>orge</v>
      </c>
      <c r="H105" s="128" t="str">
        <f t="shared" si="22"/>
        <v>⚠ Gluten</v>
      </c>
      <c r="I105" s="128" t="str">
        <f t="shared" si="23"/>
        <v/>
      </c>
      <c r="J105" s="128" t="str">
        <f t="shared" si="15"/>
        <v/>
      </c>
      <c r="K105" s="128" t="str">
        <f t="shared" si="16"/>
        <v/>
      </c>
      <c r="L105" s="128" t="str">
        <f t="shared" si="24"/>
        <v/>
      </c>
      <c r="M105" s="128" t="str">
        <f t="shared" si="17"/>
        <v/>
      </c>
      <c r="N105" s="128" t="str">
        <f t="shared" si="25"/>
        <v>orge</v>
      </c>
      <c r="O105" s="128" t="str">
        <f t="shared" si="18"/>
        <v>orge</v>
      </c>
      <c r="P105" s="128" t="str">
        <f t="shared" si="19"/>
        <v>orge</v>
      </c>
      <c r="Q105" s="129" t="s">
        <v>183</v>
      </c>
      <c r="R105" s="130" t="str">
        <f t="shared" si="20"/>
        <v>orge</v>
      </c>
      <c r="S105" s="131" t="s">
        <v>432</v>
      </c>
      <c r="T105" s="132" t="s">
        <v>8</v>
      </c>
      <c r="U105" s="170" t="s">
        <v>549</v>
      </c>
      <c r="V105" s="48"/>
      <c r="W105" s="48"/>
      <c r="X105" s="48"/>
      <c r="Y105" s="48"/>
      <c r="Z105" s="48"/>
      <c r="AA105" s="48"/>
      <c r="AB105" s="48"/>
      <c r="AC105" s="48"/>
      <c r="AD105" s="48"/>
      <c r="AE105" s="48"/>
      <c r="AF105" s="102"/>
      <c r="AG105" s="102"/>
      <c r="AH105" s="102"/>
      <c r="AI105" s="49">
        <v>1</v>
      </c>
    </row>
    <row r="106" spans="2:35" ht="21" customHeight="1">
      <c r="B106" s="124">
        <v>82</v>
      </c>
      <c r="C106" s="142"/>
      <c r="D106" s="43"/>
      <c r="E106" s="126" t="str">
        <f t="shared" si="14"/>
        <v/>
      </c>
      <c r="F106" s="127" t="str" cm="1">
        <f t="array" ref="F106">IF(M106="","",IFERROR(_xlfn.TEXTJOIN(" • ",TRUE,_xlfn.UNIQUE(_xlfn._xlws.FILTER("⚠ "&amp;T25:T485,(R25:R485&lt;&gt;"")*ISNUMBER(SEARCH(" "&amp;R25:R485&amp;" "," "&amp;M106&amp;" "))))),""))</f>
        <v/>
      </c>
      <c r="G106" s="128" t="str">
        <f t="shared" si="21"/>
        <v>pain</v>
      </c>
      <c r="H106" s="128" t="str">
        <f t="shared" si="22"/>
        <v>⚠ Gluten</v>
      </c>
      <c r="I106" s="128" t="str">
        <f t="shared" si="23"/>
        <v/>
      </c>
      <c r="J106" s="128" t="str">
        <f t="shared" si="15"/>
        <v/>
      </c>
      <c r="K106" s="128" t="str">
        <f t="shared" si="16"/>
        <v/>
      </c>
      <c r="L106" s="128" t="str">
        <f t="shared" si="24"/>
        <v/>
      </c>
      <c r="M106" s="128" t="str">
        <f t="shared" si="17"/>
        <v/>
      </c>
      <c r="N106" s="128" t="str">
        <f t="shared" si="25"/>
        <v>pain</v>
      </c>
      <c r="O106" s="128" t="str">
        <f t="shared" si="18"/>
        <v>pain</v>
      </c>
      <c r="P106" s="128" t="str">
        <f t="shared" si="19"/>
        <v>pain</v>
      </c>
      <c r="Q106" s="129" t="s">
        <v>562</v>
      </c>
      <c r="R106" s="130" t="str">
        <f t="shared" si="20"/>
        <v>pain</v>
      </c>
      <c r="S106" s="131" t="s">
        <v>432</v>
      </c>
      <c r="T106" s="132" t="s">
        <v>8</v>
      </c>
      <c r="U106" s="170" t="s">
        <v>549</v>
      </c>
      <c r="V106" s="48"/>
      <c r="W106" s="48"/>
      <c r="X106" s="48"/>
      <c r="Y106" s="48"/>
      <c r="Z106" s="48"/>
      <c r="AA106" s="48"/>
      <c r="AB106" s="48"/>
      <c r="AC106" s="48"/>
      <c r="AD106" s="48"/>
      <c r="AE106" s="48"/>
      <c r="AF106" s="102"/>
      <c r="AG106" s="102"/>
      <c r="AH106" s="102"/>
      <c r="AI106" s="49">
        <v>1</v>
      </c>
    </row>
    <row r="107" spans="2:35" ht="21" customHeight="1">
      <c r="B107" s="124">
        <v>83</v>
      </c>
      <c r="C107" s="142"/>
      <c r="D107" s="43"/>
      <c r="E107" s="126" t="str">
        <f t="shared" si="14"/>
        <v/>
      </c>
      <c r="F107" s="127" t="str" cm="1">
        <f t="array" ref="F107">IF(M107="","",IFERROR(_xlfn.TEXTJOIN(" • ",TRUE,_xlfn.UNIQUE(_xlfn._xlws.FILTER("⚠ "&amp;T25:T485,(R25:R485&lt;&gt;"")*ISNUMBER(SEARCH(" "&amp;R25:R485&amp;" "," "&amp;M107&amp;" "))))),""))</f>
        <v/>
      </c>
      <c r="G107" s="128" t="str">
        <f t="shared" si="21"/>
        <v>panure</v>
      </c>
      <c r="H107" s="128" t="str">
        <f t="shared" si="22"/>
        <v>⚠ Gluten</v>
      </c>
      <c r="I107" s="128" t="str">
        <f t="shared" si="23"/>
        <v/>
      </c>
      <c r="J107" s="128" t="str">
        <f t="shared" si="15"/>
        <v/>
      </c>
      <c r="K107" s="128" t="str">
        <f t="shared" si="16"/>
        <v/>
      </c>
      <c r="L107" s="128" t="str">
        <f t="shared" si="24"/>
        <v/>
      </c>
      <c r="M107" s="128" t="str">
        <f t="shared" si="17"/>
        <v/>
      </c>
      <c r="N107" s="128" t="str">
        <f t="shared" si="25"/>
        <v>panure</v>
      </c>
      <c r="O107" s="128" t="str">
        <f t="shared" si="18"/>
        <v>panure</v>
      </c>
      <c r="P107" s="128" t="str">
        <f t="shared" si="19"/>
        <v>panure</v>
      </c>
      <c r="Q107" s="129" t="s">
        <v>285</v>
      </c>
      <c r="R107" s="130" t="str">
        <f t="shared" si="20"/>
        <v>panure</v>
      </c>
      <c r="S107" s="131" t="s">
        <v>432</v>
      </c>
      <c r="T107" s="132" t="s">
        <v>8</v>
      </c>
      <c r="U107" s="170" t="s">
        <v>549</v>
      </c>
      <c r="V107" s="48"/>
      <c r="W107" s="48"/>
      <c r="X107" s="48"/>
      <c r="Y107" s="48"/>
      <c r="Z107" s="48"/>
      <c r="AA107" s="48"/>
      <c r="AB107" s="48"/>
      <c r="AC107" s="48"/>
      <c r="AD107" s="48"/>
      <c r="AE107" s="48"/>
      <c r="AF107" s="102"/>
      <c r="AG107" s="102"/>
      <c r="AH107" s="102"/>
      <c r="AI107" s="49">
        <v>1</v>
      </c>
    </row>
    <row r="108" spans="2:35" ht="21" customHeight="1">
      <c r="B108" s="124">
        <v>84</v>
      </c>
      <c r="C108" s="142"/>
      <c r="D108" s="43"/>
      <c r="E108" s="126" t="str">
        <f t="shared" si="14"/>
        <v/>
      </c>
      <c r="F108" s="127" t="str" cm="1">
        <f t="array" ref="F108">IF(M108="","",IFERROR(_xlfn.TEXTJOIN(" • ",TRUE,_xlfn.UNIQUE(_xlfn._xlws.FILTER("⚠ "&amp;T25:T485,(R25:R485&lt;&gt;"")*ISNUMBER(SEARCH(" "&amp;R25:R485&amp;" "," "&amp;M108&amp;" "))))),""))</f>
        <v/>
      </c>
      <c r="G108" s="128" t="str">
        <f t="shared" si="21"/>
        <v>pates</v>
      </c>
      <c r="H108" s="128" t="str">
        <f t="shared" si="22"/>
        <v>⚠ Gluten</v>
      </c>
      <c r="I108" s="128" t="str">
        <f t="shared" si="23"/>
        <v/>
      </c>
      <c r="J108" s="128" t="str">
        <f t="shared" si="15"/>
        <v/>
      </c>
      <c r="K108" s="128" t="str">
        <f t="shared" si="16"/>
        <v/>
      </c>
      <c r="L108" s="128" t="str">
        <f t="shared" si="24"/>
        <v/>
      </c>
      <c r="M108" s="128" t="str">
        <f t="shared" si="17"/>
        <v/>
      </c>
      <c r="N108" s="128" t="str">
        <f t="shared" si="25"/>
        <v>pates</v>
      </c>
      <c r="O108" s="128" t="str">
        <f t="shared" si="18"/>
        <v>pates</v>
      </c>
      <c r="P108" s="128" t="str">
        <f t="shared" si="19"/>
        <v>pates</v>
      </c>
      <c r="Q108" s="129" t="s">
        <v>563</v>
      </c>
      <c r="R108" s="130" t="str">
        <f t="shared" si="20"/>
        <v>pates</v>
      </c>
      <c r="S108" s="131" t="s">
        <v>432</v>
      </c>
      <c r="T108" s="132" t="s">
        <v>8</v>
      </c>
      <c r="U108" s="170" t="s">
        <v>549</v>
      </c>
      <c r="V108" s="48"/>
      <c r="W108" s="48"/>
      <c r="X108" s="48"/>
      <c r="Y108" s="48"/>
      <c r="Z108" s="48"/>
      <c r="AA108" s="48"/>
      <c r="AB108" s="48"/>
      <c r="AC108" s="48"/>
      <c r="AD108" s="48"/>
      <c r="AE108" s="48"/>
      <c r="AF108" s="102"/>
      <c r="AG108" s="102"/>
      <c r="AH108" s="102"/>
      <c r="AI108" s="49">
        <v>1</v>
      </c>
    </row>
    <row r="109" spans="2:35" ht="21" customHeight="1">
      <c r="B109" s="124">
        <v>85</v>
      </c>
      <c r="C109" s="142"/>
      <c r="D109" s="43"/>
      <c r="E109" s="126" t="str">
        <f t="shared" si="14"/>
        <v/>
      </c>
      <c r="F109" s="127" t="str" cm="1">
        <f t="array" ref="F109">IF(M109="","",IFERROR(_xlfn.TEXTJOIN(" • ",TRUE,_xlfn.UNIQUE(_xlfn._xlws.FILTER("⚠ "&amp;T25:T485,(R25:R485&lt;&gt;"")*ISNUMBER(SEARCH(" "&amp;R25:R485&amp;" "," "&amp;M109&amp;" "))))),""))</f>
        <v/>
      </c>
      <c r="G109" s="128" t="str">
        <f t="shared" si="21"/>
        <v>rye</v>
      </c>
      <c r="H109" s="128" t="str">
        <f t="shared" si="22"/>
        <v>⚠ Gluten</v>
      </c>
      <c r="I109" s="128" t="str">
        <f t="shared" si="23"/>
        <v/>
      </c>
      <c r="J109" s="128" t="str">
        <f t="shared" si="15"/>
        <v/>
      </c>
      <c r="K109" s="128" t="str">
        <f t="shared" si="16"/>
        <v/>
      </c>
      <c r="L109" s="128" t="str">
        <f t="shared" si="24"/>
        <v/>
      </c>
      <c r="M109" s="128" t="str">
        <f t="shared" si="17"/>
        <v/>
      </c>
      <c r="N109" s="128" t="str">
        <f t="shared" si="25"/>
        <v>rye</v>
      </c>
      <c r="O109" s="128" t="str">
        <f t="shared" si="18"/>
        <v>rye</v>
      </c>
      <c r="P109" s="128" t="str">
        <f t="shared" si="19"/>
        <v>rye</v>
      </c>
      <c r="Q109" s="129" t="s">
        <v>564</v>
      </c>
      <c r="R109" s="130" t="str">
        <f t="shared" si="20"/>
        <v>rye</v>
      </c>
      <c r="S109" s="131" t="s">
        <v>432</v>
      </c>
      <c r="T109" s="132" t="s">
        <v>8</v>
      </c>
      <c r="U109" s="170" t="s">
        <v>549</v>
      </c>
      <c r="V109" s="48"/>
      <c r="W109" s="48"/>
      <c r="X109" s="48"/>
      <c r="Y109" s="48"/>
      <c r="Z109" s="48"/>
      <c r="AA109" s="48"/>
      <c r="AB109" s="48"/>
      <c r="AC109" s="48"/>
      <c r="AD109" s="48"/>
      <c r="AE109" s="48"/>
      <c r="AF109" s="102"/>
      <c r="AG109" s="102"/>
      <c r="AH109" s="102"/>
      <c r="AI109" s="49">
        <v>1</v>
      </c>
    </row>
    <row r="110" spans="2:35" ht="21" customHeight="1">
      <c r="B110" s="124">
        <v>86</v>
      </c>
      <c r="C110" s="142"/>
      <c r="D110" s="43"/>
      <c r="E110" s="126" t="str">
        <f t="shared" si="14"/>
        <v/>
      </c>
      <c r="F110" s="127" t="str" cm="1">
        <f t="array" ref="F110">IF(M110="","",IFERROR(_xlfn.TEXTJOIN(" • ",TRUE,_xlfn.UNIQUE(_xlfn._xlws.FILTER("⚠ "&amp;T25:T485,(R25:R485&lt;&gt;"")*ISNUMBER(SEARCH(" "&amp;R25:R485&amp;" "," "&amp;M110&amp;" "))))),""))</f>
        <v/>
      </c>
      <c r="G110" s="128" t="str">
        <f t="shared" si="21"/>
        <v>seigle</v>
      </c>
      <c r="H110" s="128" t="str">
        <f t="shared" si="22"/>
        <v>⚠ Gluten</v>
      </c>
      <c r="I110" s="128" t="str">
        <f t="shared" si="23"/>
        <v/>
      </c>
      <c r="J110" s="128" t="str">
        <f t="shared" si="15"/>
        <v/>
      </c>
      <c r="K110" s="128" t="str">
        <f t="shared" si="16"/>
        <v/>
      </c>
      <c r="L110" s="128" t="str">
        <f t="shared" si="24"/>
        <v/>
      </c>
      <c r="M110" s="128" t="str">
        <f t="shared" si="17"/>
        <v/>
      </c>
      <c r="N110" s="128" t="str">
        <f t="shared" si="25"/>
        <v>seigle</v>
      </c>
      <c r="O110" s="128" t="str">
        <f t="shared" si="18"/>
        <v>seigle</v>
      </c>
      <c r="P110" s="128" t="str">
        <f t="shared" si="19"/>
        <v>seigle</v>
      </c>
      <c r="Q110" s="129" t="s">
        <v>167</v>
      </c>
      <c r="R110" s="130" t="str">
        <f t="shared" si="20"/>
        <v>seigle</v>
      </c>
      <c r="S110" s="131" t="s">
        <v>432</v>
      </c>
      <c r="T110" s="132" t="s">
        <v>8</v>
      </c>
      <c r="U110" s="170" t="s">
        <v>549</v>
      </c>
      <c r="V110" s="48"/>
      <c r="W110" s="48"/>
      <c r="X110" s="48"/>
      <c r="Y110" s="48"/>
      <c r="Z110" s="48"/>
      <c r="AA110" s="48"/>
      <c r="AB110" s="48"/>
      <c r="AC110" s="48"/>
      <c r="AD110" s="48"/>
      <c r="AE110" s="48"/>
      <c r="AF110" s="102"/>
      <c r="AG110" s="102"/>
      <c r="AH110" s="102"/>
      <c r="AI110" s="49">
        <v>1</v>
      </c>
    </row>
    <row r="111" spans="2:35" ht="21" customHeight="1">
      <c r="B111" s="124">
        <v>87</v>
      </c>
      <c r="C111" s="142"/>
      <c r="D111" s="43"/>
      <c r="E111" s="126" t="str">
        <f t="shared" si="14"/>
        <v/>
      </c>
      <c r="F111" s="127" t="str" cm="1">
        <f t="array" ref="F111">IF(M111="","",IFERROR(_xlfn.TEXTJOIN(" • ",TRUE,_xlfn.UNIQUE(_xlfn._xlws.FILTER("⚠ "&amp;T25:T485,(R25:R485&lt;&gt;"")*ISNUMBER(SEARCH(" "&amp;R25:R485&amp;" "," "&amp;M111&amp;" "))))),""))</f>
        <v/>
      </c>
      <c r="G111" s="128" t="str">
        <f t="shared" si="21"/>
        <v>semolina</v>
      </c>
      <c r="H111" s="128" t="str">
        <f t="shared" si="22"/>
        <v>⚠ Gluten</v>
      </c>
      <c r="I111" s="128" t="str">
        <f t="shared" si="23"/>
        <v/>
      </c>
      <c r="J111" s="128" t="str">
        <f t="shared" si="15"/>
        <v/>
      </c>
      <c r="K111" s="128" t="str">
        <f t="shared" si="16"/>
        <v/>
      </c>
      <c r="L111" s="128" t="str">
        <f t="shared" si="24"/>
        <v/>
      </c>
      <c r="M111" s="128" t="str">
        <f t="shared" si="17"/>
        <v/>
      </c>
      <c r="N111" s="128" t="str">
        <f t="shared" si="25"/>
        <v>semolina</v>
      </c>
      <c r="O111" s="128" t="str">
        <f t="shared" si="18"/>
        <v>semolina</v>
      </c>
      <c r="P111" s="128" t="str">
        <f t="shared" si="19"/>
        <v>semolina</v>
      </c>
      <c r="Q111" s="129" t="s">
        <v>565</v>
      </c>
      <c r="R111" s="130" t="str">
        <f t="shared" si="20"/>
        <v>semolina</v>
      </c>
      <c r="S111" s="131" t="s">
        <v>432</v>
      </c>
      <c r="T111" s="132" t="s">
        <v>8</v>
      </c>
      <c r="U111" s="170" t="s">
        <v>549</v>
      </c>
      <c r="V111" s="48"/>
      <c r="W111" s="48"/>
      <c r="X111" s="48"/>
      <c r="Y111" s="48"/>
      <c r="Z111" s="48"/>
      <c r="AA111" s="48"/>
      <c r="AB111" s="48"/>
      <c r="AC111" s="48"/>
      <c r="AD111" s="48"/>
      <c r="AE111" s="48"/>
      <c r="AF111" s="102"/>
      <c r="AG111" s="102"/>
      <c r="AH111" s="102"/>
      <c r="AI111" s="49">
        <v>1</v>
      </c>
    </row>
    <row r="112" spans="2:35" ht="21" customHeight="1">
      <c r="B112" s="124">
        <v>88</v>
      </c>
      <c r="C112" s="142"/>
      <c r="D112" s="43"/>
      <c r="E112" s="126" t="str">
        <f t="shared" si="14"/>
        <v/>
      </c>
      <c r="F112" s="127" t="str" cm="1">
        <f t="array" ref="F112">IF(M112="","",IFERROR(_xlfn.TEXTJOIN(" • ",TRUE,_xlfn.UNIQUE(_xlfn._xlws.FILTER("⚠ "&amp;T25:T485,(R25:R485&lt;&gt;"")*ISNUMBER(SEARCH(" "&amp;R25:R485&amp;" "," "&amp;M112&amp;" "))))),""))</f>
        <v/>
      </c>
      <c r="G112" s="128" t="str">
        <f t="shared" si="21"/>
        <v>semoule</v>
      </c>
      <c r="H112" s="128" t="str">
        <f t="shared" si="22"/>
        <v>⚠ Gluten</v>
      </c>
      <c r="I112" s="128" t="str">
        <f t="shared" si="23"/>
        <v/>
      </c>
      <c r="J112" s="128" t="str">
        <f t="shared" si="15"/>
        <v/>
      </c>
      <c r="K112" s="128" t="str">
        <f t="shared" si="16"/>
        <v/>
      </c>
      <c r="L112" s="128" t="str">
        <f t="shared" si="24"/>
        <v/>
      </c>
      <c r="M112" s="128" t="str">
        <f t="shared" si="17"/>
        <v/>
      </c>
      <c r="N112" s="128" t="str">
        <f t="shared" si="25"/>
        <v>semoule</v>
      </c>
      <c r="O112" s="128" t="str">
        <f t="shared" si="18"/>
        <v>semoule</v>
      </c>
      <c r="P112" s="128" t="str">
        <f t="shared" si="19"/>
        <v>semoule</v>
      </c>
      <c r="Q112" s="129" t="s">
        <v>250</v>
      </c>
      <c r="R112" s="130" t="str">
        <f t="shared" si="20"/>
        <v>semoule</v>
      </c>
      <c r="S112" s="131" t="s">
        <v>432</v>
      </c>
      <c r="T112" s="132" t="s">
        <v>8</v>
      </c>
      <c r="U112" s="170" t="s">
        <v>549</v>
      </c>
      <c r="V112" s="48"/>
      <c r="W112" s="48"/>
      <c r="X112" s="48"/>
      <c r="Y112" s="48"/>
      <c r="Z112" s="48"/>
      <c r="AA112" s="48"/>
      <c r="AB112" s="48"/>
      <c r="AC112" s="48"/>
      <c r="AD112" s="48"/>
      <c r="AE112" s="48"/>
      <c r="AF112" s="102"/>
      <c r="AG112" s="102"/>
      <c r="AH112" s="102"/>
      <c r="AI112" s="49">
        <v>1</v>
      </c>
    </row>
    <row r="113" spans="2:35" ht="21" customHeight="1">
      <c r="B113" s="124">
        <v>89</v>
      </c>
      <c r="C113" s="142"/>
      <c r="D113" s="43"/>
      <c r="E113" s="126" t="str">
        <f t="shared" si="14"/>
        <v/>
      </c>
      <c r="F113" s="127" t="str" cm="1">
        <f t="array" ref="F113">IF(M113="","",IFERROR(_xlfn.TEXTJOIN(" • ",TRUE,_xlfn.UNIQUE(_xlfn._xlws.FILTER("⚠ "&amp;T25:T485,(R25:R485&lt;&gt;"")*ISNUMBER(SEARCH(" "&amp;R25:R485&amp;" "," "&amp;M113&amp;" "))))),""))</f>
        <v/>
      </c>
      <c r="G113" s="128" t="str">
        <f t="shared" si="21"/>
        <v>spelt</v>
      </c>
      <c r="H113" s="128" t="str">
        <f t="shared" si="22"/>
        <v>⚠ Gluten</v>
      </c>
      <c r="I113" s="128" t="str">
        <f t="shared" si="23"/>
        <v/>
      </c>
      <c r="J113" s="128" t="str">
        <f t="shared" si="15"/>
        <v/>
      </c>
      <c r="K113" s="128" t="str">
        <f t="shared" si="16"/>
        <v/>
      </c>
      <c r="L113" s="128" t="str">
        <f t="shared" si="24"/>
        <v/>
      </c>
      <c r="M113" s="128" t="str">
        <f t="shared" si="17"/>
        <v/>
      </c>
      <c r="N113" s="128" t="str">
        <f t="shared" si="25"/>
        <v>spelt</v>
      </c>
      <c r="O113" s="128" t="str">
        <f t="shared" si="18"/>
        <v>spelt</v>
      </c>
      <c r="P113" s="128" t="str">
        <f t="shared" si="19"/>
        <v>spelt</v>
      </c>
      <c r="Q113" s="129" t="s">
        <v>566</v>
      </c>
      <c r="R113" s="130" t="str">
        <f t="shared" si="20"/>
        <v>spelt</v>
      </c>
      <c r="S113" s="131" t="s">
        <v>432</v>
      </c>
      <c r="T113" s="132" t="s">
        <v>8</v>
      </c>
      <c r="U113" s="170" t="s">
        <v>549</v>
      </c>
      <c r="V113" s="48"/>
      <c r="W113" s="48"/>
      <c r="X113" s="48"/>
      <c r="Y113" s="48"/>
      <c r="Z113" s="48"/>
      <c r="AA113" s="48"/>
      <c r="AB113" s="48"/>
      <c r="AC113" s="48"/>
      <c r="AD113" s="48"/>
      <c r="AE113" s="48"/>
      <c r="AF113" s="102"/>
      <c r="AG113" s="102"/>
      <c r="AH113" s="102"/>
      <c r="AI113" s="49">
        <v>1</v>
      </c>
    </row>
    <row r="114" spans="2:35" ht="21" customHeight="1">
      <c r="B114" s="124">
        <v>90</v>
      </c>
      <c r="C114" s="142"/>
      <c r="D114" s="43"/>
      <c r="E114" s="126" t="str">
        <f t="shared" si="14"/>
        <v/>
      </c>
      <c r="F114" s="127" t="str" cm="1">
        <f t="array" ref="F114">IF(M114="","",IFERROR(_xlfn.TEXTJOIN(" • ",TRUE,_xlfn.UNIQUE(_xlfn._xlws.FILTER("⚠ "&amp;T25:T485,(R25:R485&lt;&gt;"")*ISNUMBER(SEARCH(" "&amp;R25:R485&amp;" "," "&amp;M114&amp;" "))))),""))</f>
        <v/>
      </c>
      <c r="G114" s="128" t="str">
        <f t="shared" si="21"/>
        <v>tortilla</v>
      </c>
      <c r="H114" s="128" t="str">
        <f t="shared" si="22"/>
        <v>⚠ Gluten</v>
      </c>
      <c r="I114" s="128" t="str">
        <f t="shared" si="23"/>
        <v/>
      </c>
      <c r="J114" s="128" t="str">
        <f t="shared" si="15"/>
        <v/>
      </c>
      <c r="K114" s="128" t="str">
        <f t="shared" si="16"/>
        <v/>
      </c>
      <c r="L114" s="128" t="str">
        <f t="shared" si="24"/>
        <v/>
      </c>
      <c r="M114" s="128" t="str">
        <f t="shared" si="17"/>
        <v/>
      </c>
      <c r="N114" s="128" t="str">
        <f t="shared" si="25"/>
        <v>tortilla</v>
      </c>
      <c r="O114" s="128" t="str">
        <f t="shared" si="18"/>
        <v>tortilla</v>
      </c>
      <c r="P114" s="128" t="str">
        <f t="shared" si="19"/>
        <v>tortilla</v>
      </c>
      <c r="Q114" s="129" t="s">
        <v>567</v>
      </c>
      <c r="R114" s="130" t="str">
        <f t="shared" si="20"/>
        <v>tortilla</v>
      </c>
      <c r="S114" s="131" t="s">
        <v>432</v>
      </c>
      <c r="T114" s="132" t="s">
        <v>8</v>
      </c>
      <c r="U114" s="170" t="s">
        <v>549</v>
      </c>
      <c r="V114" s="48"/>
      <c r="W114" s="48"/>
      <c r="X114" s="48"/>
      <c r="Y114" s="48"/>
      <c r="Z114" s="48"/>
      <c r="AA114" s="48"/>
      <c r="AB114" s="48"/>
      <c r="AC114" s="48"/>
      <c r="AD114" s="48"/>
      <c r="AE114" s="48"/>
      <c r="AF114" s="102"/>
      <c r="AG114" s="102"/>
      <c r="AH114" s="102"/>
      <c r="AI114" s="49">
        <v>1</v>
      </c>
    </row>
    <row r="115" spans="2:35" ht="21" customHeight="1">
      <c r="B115" s="124">
        <v>91</v>
      </c>
      <c r="C115" s="142"/>
      <c r="D115" s="43"/>
      <c r="E115" s="126" t="str">
        <f t="shared" si="14"/>
        <v/>
      </c>
      <c r="F115" s="127" t="str" cm="1">
        <f t="array" ref="F115">IF(M115="","",IFERROR(_xlfn.TEXTJOIN(" • ",TRUE,_xlfn.UNIQUE(_xlfn._xlws.FILTER("⚠ "&amp;T25:T485,(R25:R485&lt;&gt;"")*ISNUMBER(SEARCH(" "&amp;R25:R485&amp;" "," "&amp;M115&amp;" "))))),""))</f>
        <v/>
      </c>
      <c r="G115" s="128" t="str">
        <f t="shared" si="21"/>
        <v>triticale</v>
      </c>
      <c r="H115" s="128" t="str">
        <f t="shared" si="22"/>
        <v>⚠ Gluten</v>
      </c>
      <c r="I115" s="128" t="str">
        <f t="shared" si="23"/>
        <v/>
      </c>
      <c r="J115" s="128" t="str">
        <f t="shared" si="15"/>
        <v/>
      </c>
      <c r="K115" s="128" t="str">
        <f t="shared" si="16"/>
        <v/>
      </c>
      <c r="L115" s="128" t="str">
        <f t="shared" si="24"/>
        <v/>
      </c>
      <c r="M115" s="128" t="str">
        <f t="shared" si="17"/>
        <v/>
      </c>
      <c r="N115" s="128" t="str">
        <f t="shared" si="25"/>
        <v>triticale</v>
      </c>
      <c r="O115" s="128" t="str">
        <f t="shared" si="18"/>
        <v>triticale</v>
      </c>
      <c r="P115" s="128" t="str">
        <f t="shared" si="19"/>
        <v>triticale</v>
      </c>
      <c r="Q115" s="129" t="s">
        <v>208</v>
      </c>
      <c r="R115" s="130" t="str">
        <f t="shared" si="20"/>
        <v>triticale</v>
      </c>
      <c r="S115" s="131" t="s">
        <v>432</v>
      </c>
      <c r="T115" s="132" t="s">
        <v>8</v>
      </c>
      <c r="U115" s="170" t="s">
        <v>549</v>
      </c>
      <c r="V115" s="48"/>
      <c r="W115" s="48"/>
      <c r="X115" s="48"/>
      <c r="Y115" s="48"/>
      <c r="Z115" s="48"/>
      <c r="AA115" s="48"/>
      <c r="AB115" s="48"/>
      <c r="AC115" s="48"/>
      <c r="AD115" s="48"/>
      <c r="AE115" s="48"/>
      <c r="AF115" s="102"/>
      <c r="AG115" s="102"/>
      <c r="AH115" s="102"/>
      <c r="AI115" s="49">
        <v>1</v>
      </c>
    </row>
    <row r="116" spans="2:35" ht="21" customHeight="1">
      <c r="B116" s="124">
        <v>92</v>
      </c>
      <c r="C116" s="142"/>
      <c r="D116" s="43"/>
      <c r="E116" s="126" t="str">
        <f t="shared" si="14"/>
        <v/>
      </c>
      <c r="F116" s="127" t="str" cm="1">
        <f t="array" ref="F116">IF(M116="","",IFERROR(_xlfn.TEXTJOIN(" • ",TRUE,_xlfn.UNIQUE(_xlfn._xlws.FILTER("⚠ "&amp;T25:T485,(R25:R485&lt;&gt;"")*ISNUMBER(SEARCH(" "&amp;R25:R485&amp;" "," "&amp;M116&amp;" "))))),""))</f>
        <v/>
      </c>
      <c r="G116" s="128" t="str">
        <f t="shared" si="21"/>
        <v>wheat</v>
      </c>
      <c r="H116" s="128" t="str">
        <f t="shared" si="22"/>
        <v>⚠ Gluten</v>
      </c>
      <c r="I116" s="128" t="str">
        <f t="shared" si="23"/>
        <v/>
      </c>
      <c r="J116" s="128" t="str">
        <f t="shared" si="15"/>
        <v/>
      </c>
      <c r="K116" s="128" t="str">
        <f t="shared" si="16"/>
        <v/>
      </c>
      <c r="L116" s="128" t="str">
        <f t="shared" si="24"/>
        <v/>
      </c>
      <c r="M116" s="128" t="str">
        <f t="shared" si="17"/>
        <v/>
      </c>
      <c r="N116" s="128" t="str">
        <f t="shared" si="25"/>
        <v>wheat</v>
      </c>
      <c r="O116" s="128" t="str">
        <f t="shared" si="18"/>
        <v>wheat</v>
      </c>
      <c r="P116" s="128" t="str">
        <f t="shared" si="19"/>
        <v>wheat</v>
      </c>
      <c r="Q116" s="129" t="s">
        <v>568</v>
      </c>
      <c r="R116" s="130" t="str">
        <f t="shared" si="20"/>
        <v>wheat</v>
      </c>
      <c r="S116" s="131" t="s">
        <v>432</v>
      </c>
      <c r="T116" s="132" t="s">
        <v>8</v>
      </c>
      <c r="U116" s="170" t="s">
        <v>549</v>
      </c>
      <c r="V116" s="48"/>
      <c r="W116" s="48"/>
      <c r="X116" s="48"/>
      <c r="Y116" s="48"/>
      <c r="Z116" s="48"/>
      <c r="AA116" s="48"/>
      <c r="AB116" s="48"/>
      <c r="AC116" s="48"/>
      <c r="AD116" s="48"/>
      <c r="AE116" s="48"/>
      <c r="AF116" s="102"/>
      <c r="AG116" s="102"/>
      <c r="AH116" s="102"/>
      <c r="AI116" s="49">
        <v>1</v>
      </c>
    </row>
    <row r="117" spans="2:35" ht="21" customHeight="1">
      <c r="B117" s="124">
        <v>93</v>
      </c>
      <c r="C117" s="142"/>
      <c r="D117" s="43"/>
      <c r="E117" s="126" t="str">
        <f t="shared" si="14"/>
        <v/>
      </c>
      <c r="F117" s="127" t="str" cm="1">
        <f t="array" ref="F117">IF(M117="","",IFERROR(_xlfn.TEXTJOIN(" • ",TRUE,_xlfn.UNIQUE(_xlfn._xlws.FILTER("⚠ "&amp;T25:T485,(R25:R485&lt;&gt;"")*ISNUMBER(SEARCH(" "&amp;R25:R485&amp;" "," "&amp;M117&amp;" "))))),""))</f>
        <v/>
      </c>
      <c r="G117" s="128" t="str">
        <f t="shared" si="21"/>
        <v>wrap</v>
      </c>
      <c r="H117" s="128" t="str">
        <f t="shared" si="22"/>
        <v>⚠ Gluten</v>
      </c>
      <c r="I117" s="128" t="str">
        <f t="shared" si="23"/>
        <v/>
      </c>
      <c r="J117" s="128" t="str">
        <f t="shared" si="15"/>
        <v/>
      </c>
      <c r="K117" s="128" t="str">
        <f t="shared" si="16"/>
        <v/>
      </c>
      <c r="L117" s="128" t="str">
        <f t="shared" si="24"/>
        <v/>
      </c>
      <c r="M117" s="128" t="str">
        <f t="shared" si="17"/>
        <v/>
      </c>
      <c r="N117" s="128" t="str">
        <f t="shared" si="25"/>
        <v>wrap</v>
      </c>
      <c r="O117" s="128" t="str">
        <f t="shared" si="18"/>
        <v>wrap</v>
      </c>
      <c r="P117" s="128" t="str">
        <f t="shared" si="19"/>
        <v>wrap</v>
      </c>
      <c r="Q117" s="129" t="s">
        <v>569</v>
      </c>
      <c r="R117" s="130" t="str">
        <f t="shared" si="20"/>
        <v>wrap</v>
      </c>
      <c r="S117" s="131" t="s">
        <v>432</v>
      </c>
      <c r="T117" s="132" t="s">
        <v>8</v>
      </c>
      <c r="U117" s="170" t="s">
        <v>549</v>
      </c>
      <c r="V117" s="48"/>
      <c r="W117" s="48"/>
      <c r="X117" s="48"/>
      <c r="Y117" s="48"/>
      <c r="Z117" s="48"/>
      <c r="AA117" s="48"/>
      <c r="AB117" s="48"/>
      <c r="AC117" s="48"/>
      <c r="AD117" s="48"/>
      <c r="AE117" s="48"/>
      <c r="AF117" s="102"/>
      <c r="AG117" s="102"/>
      <c r="AH117" s="102"/>
      <c r="AI117" s="49">
        <v>1</v>
      </c>
    </row>
    <row r="118" spans="2:35" ht="21" customHeight="1">
      <c r="B118" s="124">
        <v>94</v>
      </c>
      <c r="C118" s="142"/>
      <c r="D118" s="43"/>
      <c r="E118" s="126" t="str">
        <f t="shared" si="14"/>
        <v/>
      </c>
      <c r="F118" s="127" t="str" cm="1">
        <f t="array" ref="F118">IF(M118="","",IFERROR(_xlfn.TEXTJOIN(" • ",TRUE,_xlfn.UNIQUE(_xlfn._xlws.FILTER("⚠ "&amp;T25:T485,(R25:R485&lt;&gt;"")*ISNUMBER(SEARCH(" "&amp;R25:R485&amp;" "," "&amp;M118&amp;" "))))),""))</f>
        <v/>
      </c>
      <c r="G118" s="128" t="str">
        <f t="shared" si="21"/>
        <v>croutons</v>
      </c>
      <c r="H118" s="128" t="str">
        <f t="shared" si="22"/>
        <v>⚠ Gluten</v>
      </c>
      <c r="I118" s="128" t="str">
        <f t="shared" si="23"/>
        <v/>
      </c>
      <c r="J118" s="128" t="str">
        <f t="shared" si="15"/>
        <v/>
      </c>
      <c r="K118" s="128" t="str">
        <f t="shared" si="16"/>
        <v/>
      </c>
      <c r="L118" s="128" t="str">
        <f t="shared" si="24"/>
        <v/>
      </c>
      <c r="M118" s="128" t="str">
        <f t="shared" si="17"/>
        <v/>
      </c>
      <c r="N118" s="128" t="str">
        <f t="shared" si="25"/>
        <v>croutons</v>
      </c>
      <c r="O118" s="128" t="str">
        <f t="shared" si="18"/>
        <v>croutons</v>
      </c>
      <c r="P118" s="128" t="str">
        <f t="shared" si="19"/>
        <v>croutons</v>
      </c>
      <c r="Q118" s="129" t="s">
        <v>570</v>
      </c>
      <c r="R118" s="130" t="str">
        <f t="shared" si="20"/>
        <v>croutons</v>
      </c>
      <c r="S118" s="131" t="s">
        <v>432</v>
      </c>
      <c r="T118" s="132" t="s">
        <v>8</v>
      </c>
      <c r="U118" s="170" t="s">
        <v>549</v>
      </c>
      <c r="V118" s="48"/>
      <c r="W118" s="48"/>
      <c r="X118" s="48"/>
      <c r="Y118" s="48"/>
      <c r="Z118" s="48"/>
      <c r="AA118" s="48"/>
      <c r="AB118" s="48"/>
      <c r="AC118" s="48"/>
      <c r="AD118" s="48"/>
      <c r="AE118" s="48"/>
      <c r="AF118" s="102"/>
      <c r="AG118" s="102"/>
      <c r="AH118" s="102"/>
      <c r="AI118" s="49">
        <v>1</v>
      </c>
    </row>
    <row r="119" spans="2:35" ht="21" customHeight="1">
      <c r="B119" s="124">
        <v>95</v>
      </c>
      <c r="C119" s="142"/>
      <c r="D119" s="43"/>
      <c r="E119" s="126" t="str">
        <f t="shared" si="14"/>
        <v/>
      </c>
      <c r="F119" s="127" t="str" cm="1">
        <f t="array" ref="F119">IF(M119="","",IFERROR(_xlfn.TEXTJOIN(" • ",TRUE,_xlfn.UNIQUE(_xlfn._xlws.FILTER("⚠ "&amp;T25:T485,(R25:R485&lt;&gt;"")*ISNUMBER(SEARCH(" "&amp;R25:R485&amp;" "," "&amp;M119&amp;" "))))),""))</f>
        <v/>
      </c>
      <c r="G119" s="128" t="str">
        <f t="shared" si="21"/>
        <v>croutons</v>
      </c>
      <c r="H119" s="128" t="str">
        <f t="shared" si="22"/>
        <v>⚠ Gluten</v>
      </c>
      <c r="I119" s="128" t="str">
        <f t="shared" si="23"/>
        <v/>
      </c>
      <c r="J119" s="128" t="str">
        <f t="shared" si="15"/>
        <v/>
      </c>
      <c r="K119" s="128" t="str">
        <f t="shared" si="16"/>
        <v/>
      </c>
      <c r="L119" s="128" t="str">
        <f t="shared" si="24"/>
        <v/>
      </c>
      <c r="M119" s="128" t="str">
        <f t="shared" si="17"/>
        <v/>
      </c>
      <c r="N119" s="128" t="str">
        <f t="shared" si="25"/>
        <v>croûtons</v>
      </c>
      <c r="O119" s="128" t="str">
        <f t="shared" si="18"/>
        <v>croûtons</v>
      </c>
      <c r="P119" s="128" t="str">
        <f t="shared" si="19"/>
        <v>croutons</v>
      </c>
      <c r="Q119" s="129" t="s">
        <v>571</v>
      </c>
      <c r="R119" s="130" t="str">
        <f t="shared" si="20"/>
        <v>croûtons</v>
      </c>
      <c r="S119" s="131" t="s">
        <v>432</v>
      </c>
      <c r="T119" s="132" t="s">
        <v>8</v>
      </c>
      <c r="U119" s="170" t="s">
        <v>549</v>
      </c>
      <c r="V119" s="48"/>
      <c r="W119" s="48"/>
      <c r="X119" s="48"/>
      <c r="Y119" s="48"/>
      <c r="Z119" s="48"/>
      <c r="AA119" s="48"/>
      <c r="AB119" s="48"/>
      <c r="AC119" s="48"/>
      <c r="AD119" s="48"/>
      <c r="AE119" s="48"/>
      <c r="AF119" s="102"/>
      <c r="AG119" s="102"/>
      <c r="AH119" s="102"/>
      <c r="AI119" s="49">
        <v>1</v>
      </c>
    </row>
    <row r="120" spans="2:35" ht="21" customHeight="1">
      <c r="B120" s="124">
        <v>96</v>
      </c>
      <c r="C120" s="142"/>
      <c r="D120" s="43"/>
      <c r="E120" s="126" t="str">
        <f t="shared" si="14"/>
        <v/>
      </c>
      <c r="F120" s="127" t="str" cm="1">
        <f t="array" ref="F120">IF(M120="","",IFERROR(_xlfn.TEXTJOIN(" • ",TRUE,_xlfn.UNIQUE(_xlfn._xlws.FILTER("⚠ "&amp;T25:T485,(R25:R485&lt;&gt;"")*ISNUMBER(SEARCH(" "&amp;R25:R485&amp;" "," "&amp;M120&amp;" "))))),""))</f>
        <v/>
      </c>
      <c r="G120" s="128" t="str">
        <f t="shared" si="21"/>
        <v>babeurre</v>
      </c>
      <c r="H120" s="128" t="str">
        <f t="shared" si="22"/>
        <v>⚠ Lait</v>
      </c>
      <c r="I120" s="128" t="str">
        <f t="shared" si="23"/>
        <v/>
      </c>
      <c r="J120" s="128" t="str">
        <f t="shared" si="15"/>
        <v/>
      </c>
      <c r="K120" s="128" t="str">
        <f t="shared" si="16"/>
        <v/>
      </c>
      <c r="L120" s="128" t="str">
        <f t="shared" si="24"/>
        <v/>
      </c>
      <c r="M120" s="128" t="str">
        <f t="shared" si="17"/>
        <v/>
      </c>
      <c r="N120" s="128" t="str">
        <f t="shared" si="25"/>
        <v>babeurre</v>
      </c>
      <c r="O120" s="128" t="str">
        <f t="shared" si="18"/>
        <v>babeurre</v>
      </c>
      <c r="P120" s="128" t="str">
        <f t="shared" si="19"/>
        <v>babeurre</v>
      </c>
      <c r="Q120" s="129" t="s">
        <v>572</v>
      </c>
      <c r="R120" s="130" t="str">
        <f t="shared" si="20"/>
        <v>babeurre</v>
      </c>
      <c r="S120" s="131" t="s">
        <v>432</v>
      </c>
      <c r="T120" s="132" t="s">
        <v>14</v>
      </c>
      <c r="U120" s="91" t="s">
        <v>392</v>
      </c>
      <c r="V120" s="48"/>
      <c r="W120" s="48"/>
      <c r="X120" s="48"/>
      <c r="Y120" s="48"/>
      <c r="Z120" s="48"/>
      <c r="AA120" s="48"/>
      <c r="AB120" s="48"/>
      <c r="AC120" s="48"/>
      <c r="AD120" s="48"/>
      <c r="AE120" s="48"/>
      <c r="AF120" s="102"/>
      <c r="AG120" s="102"/>
      <c r="AH120" s="102"/>
      <c r="AI120" s="49">
        <v>1</v>
      </c>
    </row>
    <row r="121" spans="2:35" ht="21" customHeight="1">
      <c r="B121" s="124">
        <v>97</v>
      </c>
      <c r="C121" s="142"/>
      <c r="D121" s="43"/>
      <c r="E121" s="126" t="str">
        <f t="shared" si="14"/>
        <v/>
      </c>
      <c r="F121" s="127" t="str" cm="1">
        <f t="array" ref="F121">IF(M121="","",IFERROR(_xlfn.TEXTJOIN(" • ",TRUE,_xlfn.UNIQUE(_xlfn._xlws.FILTER("⚠ "&amp;T25:T485,(R25:R485&lt;&gt;"")*ISNUMBER(SEARCH(" "&amp;R25:R485&amp;" "," "&amp;M121&amp;" "))))),""))</f>
        <v/>
      </c>
      <c r="G121" s="128" t="str">
        <f t="shared" si="21"/>
        <v>beurre</v>
      </c>
      <c r="H121" s="128" t="str">
        <f t="shared" si="22"/>
        <v>⚠ Lait</v>
      </c>
      <c r="I121" s="128" t="str">
        <f t="shared" si="23"/>
        <v/>
      </c>
      <c r="J121" s="128" t="str">
        <f t="shared" si="15"/>
        <v/>
      </c>
      <c r="K121" s="128" t="str">
        <f t="shared" si="16"/>
        <v/>
      </c>
      <c r="L121" s="128" t="str">
        <f t="shared" si="24"/>
        <v/>
      </c>
      <c r="M121" s="128" t="str">
        <f t="shared" si="17"/>
        <v/>
      </c>
      <c r="N121" s="128" t="str">
        <f t="shared" si="25"/>
        <v>beurre</v>
      </c>
      <c r="O121" s="128" t="str">
        <f t="shared" si="18"/>
        <v>beurre</v>
      </c>
      <c r="P121" s="128" t="str">
        <f t="shared" si="19"/>
        <v>beurre</v>
      </c>
      <c r="Q121" s="129" t="s">
        <v>232</v>
      </c>
      <c r="R121" s="130" t="str">
        <f t="shared" si="20"/>
        <v>beurre</v>
      </c>
      <c r="S121" s="131" t="s">
        <v>432</v>
      </c>
      <c r="T121" s="132" t="s">
        <v>14</v>
      </c>
      <c r="U121" s="91" t="s">
        <v>392</v>
      </c>
      <c r="V121" s="48"/>
      <c r="W121" s="48"/>
      <c r="X121" s="48"/>
      <c r="Y121" s="48"/>
      <c r="Z121" s="48"/>
      <c r="AA121" s="48"/>
      <c r="AB121" s="48"/>
      <c r="AC121" s="48"/>
      <c r="AD121" s="48"/>
      <c r="AE121" s="48"/>
      <c r="AF121" s="102"/>
      <c r="AG121" s="102"/>
      <c r="AH121" s="102"/>
      <c r="AI121" s="49">
        <v>1</v>
      </c>
    </row>
    <row r="122" spans="2:35" ht="21" customHeight="1">
      <c r="B122" s="124">
        <v>98</v>
      </c>
      <c r="C122" s="142"/>
      <c r="D122" s="43"/>
      <c r="E122" s="126" t="str">
        <f t="shared" si="14"/>
        <v/>
      </c>
      <c r="F122" s="127" t="str" cm="1">
        <f t="array" ref="F122">IF(M122="","",IFERROR(_xlfn.TEXTJOIN(" • ",TRUE,_xlfn.UNIQUE(_xlfn._xlws.FILTER("⚠ "&amp;T25:T485,(R25:R485&lt;&gt;"")*ISNUMBER(SEARCH(" "&amp;R25:R485&amp;" "," "&amp;M122&amp;" "))))),""))</f>
        <v/>
      </c>
      <c r="G122" s="128" t="str">
        <f t="shared" si="21"/>
        <v>butter</v>
      </c>
      <c r="H122" s="128" t="str">
        <f t="shared" si="22"/>
        <v>⚠ Lait</v>
      </c>
      <c r="I122" s="128" t="str">
        <f t="shared" si="23"/>
        <v/>
      </c>
      <c r="J122" s="128" t="str">
        <f t="shared" si="15"/>
        <v/>
      </c>
      <c r="K122" s="128" t="str">
        <f t="shared" si="16"/>
        <v/>
      </c>
      <c r="L122" s="128" t="str">
        <f t="shared" si="24"/>
        <v/>
      </c>
      <c r="M122" s="128" t="str">
        <f t="shared" si="17"/>
        <v/>
      </c>
      <c r="N122" s="128" t="str">
        <f t="shared" si="25"/>
        <v>butter</v>
      </c>
      <c r="O122" s="128" t="str">
        <f t="shared" si="18"/>
        <v>butter</v>
      </c>
      <c r="P122" s="128" t="str">
        <f t="shared" si="19"/>
        <v>butter</v>
      </c>
      <c r="Q122" s="129" t="s">
        <v>573</v>
      </c>
      <c r="R122" s="130" t="str">
        <f t="shared" si="20"/>
        <v>butter</v>
      </c>
      <c r="S122" s="131" t="s">
        <v>432</v>
      </c>
      <c r="T122" s="132" t="s">
        <v>14</v>
      </c>
      <c r="U122" s="91" t="s">
        <v>392</v>
      </c>
      <c r="V122" s="48"/>
      <c r="W122" s="48"/>
      <c r="X122" s="48"/>
      <c r="Y122" s="48"/>
      <c r="Z122" s="48"/>
      <c r="AA122" s="48"/>
      <c r="AB122" s="48"/>
      <c r="AC122" s="48"/>
      <c r="AD122" s="48"/>
      <c r="AE122" s="48"/>
      <c r="AF122" s="102"/>
      <c r="AG122" s="102"/>
      <c r="AH122" s="102"/>
      <c r="AI122" s="49">
        <v>1</v>
      </c>
    </row>
    <row r="123" spans="2:35" ht="21" customHeight="1">
      <c r="B123" s="124">
        <v>99</v>
      </c>
      <c r="C123" s="142"/>
      <c r="D123" s="43"/>
      <c r="E123" s="126" t="str">
        <f t="shared" si="14"/>
        <v/>
      </c>
      <c r="F123" s="127" t="str" cm="1">
        <f t="array" ref="F123">IF(M123="","",IFERROR(_xlfn.TEXTJOIN(" • ",TRUE,_xlfn.UNIQUE(_xlfn._xlws.FILTER("⚠ "&amp;T25:T485,(R25:R485&lt;&gt;"")*ISNUMBER(SEARCH(" "&amp;R25:R485&amp;" "," "&amp;M123&amp;" "))))),""))</f>
        <v/>
      </c>
      <c r="G123" s="128" t="str">
        <f t="shared" si="21"/>
        <v>casein</v>
      </c>
      <c r="H123" s="128" t="str">
        <f t="shared" si="22"/>
        <v>⚠ Lait</v>
      </c>
      <c r="I123" s="128" t="str">
        <f t="shared" si="23"/>
        <v/>
      </c>
      <c r="J123" s="128" t="str">
        <f t="shared" si="15"/>
        <v/>
      </c>
      <c r="K123" s="128" t="str">
        <f t="shared" si="16"/>
        <v/>
      </c>
      <c r="L123" s="128" t="str">
        <f t="shared" si="24"/>
        <v/>
      </c>
      <c r="M123" s="128" t="str">
        <f t="shared" si="17"/>
        <v/>
      </c>
      <c r="N123" s="128" t="str">
        <f t="shared" si="25"/>
        <v>casein</v>
      </c>
      <c r="O123" s="128" t="str">
        <f t="shared" si="18"/>
        <v>casein</v>
      </c>
      <c r="P123" s="128" t="str">
        <f t="shared" si="19"/>
        <v>casein</v>
      </c>
      <c r="Q123" s="129" t="s">
        <v>574</v>
      </c>
      <c r="R123" s="130" t="str">
        <f t="shared" si="20"/>
        <v>casein</v>
      </c>
      <c r="S123" s="131" t="s">
        <v>432</v>
      </c>
      <c r="T123" s="132" t="s">
        <v>14</v>
      </c>
      <c r="U123" s="91" t="s">
        <v>392</v>
      </c>
      <c r="V123" s="48"/>
      <c r="W123" s="48"/>
      <c r="X123" s="48"/>
      <c r="Y123" s="48"/>
      <c r="Z123" s="48"/>
      <c r="AA123" s="48"/>
      <c r="AB123" s="48"/>
      <c r="AC123" s="48"/>
      <c r="AD123" s="48"/>
      <c r="AE123" s="48"/>
      <c r="AF123" s="102"/>
      <c r="AG123" s="102"/>
      <c r="AH123" s="102"/>
      <c r="AI123" s="49">
        <v>1</v>
      </c>
    </row>
    <row r="124" spans="2:35" ht="21" customHeight="1">
      <c r="B124" s="124">
        <v>100</v>
      </c>
      <c r="C124" s="142"/>
      <c r="D124" s="43"/>
      <c r="E124" s="126" t="str">
        <f t="shared" si="14"/>
        <v/>
      </c>
      <c r="F124" s="127" t="str" cm="1">
        <f t="array" ref="F124">IF(M124="","",IFERROR(_xlfn.TEXTJOIN(" • ",TRUE,_xlfn.UNIQUE(_xlfn._xlws.FILTER("⚠ "&amp;T25:T485,(R25:R485&lt;&gt;"")*ISNUMBER(SEARCH(" "&amp;R25:R485&amp;" "," "&amp;M124&amp;" "))))),""))</f>
        <v/>
      </c>
      <c r="G124" s="128" t="str">
        <f t="shared" si="21"/>
        <v>caseinate</v>
      </c>
      <c r="H124" s="128" t="str">
        <f t="shared" si="22"/>
        <v>⚠ Lait</v>
      </c>
      <c r="I124" s="128" t="str">
        <f t="shared" si="23"/>
        <v/>
      </c>
      <c r="J124" s="128" t="str">
        <f t="shared" si="15"/>
        <v/>
      </c>
      <c r="K124" s="128" t="str">
        <f t="shared" si="16"/>
        <v/>
      </c>
      <c r="L124" s="128" t="str">
        <f t="shared" si="24"/>
        <v/>
      </c>
      <c r="M124" s="128" t="str">
        <f t="shared" si="17"/>
        <v/>
      </c>
      <c r="N124" s="128" t="str">
        <f t="shared" si="25"/>
        <v>caseinate</v>
      </c>
      <c r="O124" s="128" t="str">
        <f t="shared" si="18"/>
        <v>caseinate</v>
      </c>
      <c r="P124" s="128" t="str">
        <f t="shared" si="19"/>
        <v>caseinate</v>
      </c>
      <c r="Q124" s="129" t="s">
        <v>575</v>
      </c>
      <c r="R124" s="130" t="str">
        <f t="shared" si="20"/>
        <v>caseinate</v>
      </c>
      <c r="S124" s="131" t="s">
        <v>432</v>
      </c>
      <c r="T124" s="132" t="s">
        <v>14</v>
      </c>
      <c r="U124" s="91" t="s">
        <v>392</v>
      </c>
      <c r="V124" s="48"/>
      <c r="W124" s="48"/>
      <c r="X124" s="48"/>
      <c r="Y124" s="48"/>
      <c r="Z124" s="48"/>
      <c r="AA124" s="48"/>
      <c r="AB124" s="48"/>
      <c r="AC124" s="48"/>
      <c r="AD124" s="48"/>
      <c r="AE124" s="48"/>
      <c r="AF124" s="102"/>
      <c r="AG124" s="102"/>
      <c r="AH124" s="102"/>
      <c r="AI124" s="49">
        <v>1</v>
      </c>
    </row>
    <row r="125" spans="2:35" ht="21" customHeight="1">
      <c r="B125" s="124">
        <v>101</v>
      </c>
      <c r="C125" s="142"/>
      <c r="D125" s="43"/>
      <c r="E125" s="126" t="str">
        <f t="shared" si="14"/>
        <v/>
      </c>
      <c r="F125" s="127" t="str" cm="1">
        <f t="array" ref="F125">IF(M125="","",IFERROR(_xlfn.TEXTJOIN(" • ",TRUE,_xlfn.UNIQUE(_xlfn._xlws.FILTER("⚠ "&amp;T25:T485,(R25:R485&lt;&gt;"")*ISNUMBER(SEARCH(" "&amp;R25:R485&amp;" "," "&amp;M125&amp;" "))))),""))</f>
        <v/>
      </c>
      <c r="G125" s="128" t="str">
        <f t="shared" si="21"/>
        <v>caseine</v>
      </c>
      <c r="H125" s="128" t="str">
        <f t="shared" si="22"/>
        <v>⚠ Lait</v>
      </c>
      <c r="I125" s="128" t="str">
        <f t="shared" si="23"/>
        <v/>
      </c>
      <c r="J125" s="128" t="str">
        <f t="shared" si="15"/>
        <v/>
      </c>
      <c r="K125" s="128" t="str">
        <f t="shared" si="16"/>
        <v/>
      </c>
      <c r="L125" s="128" t="str">
        <f t="shared" si="24"/>
        <v/>
      </c>
      <c r="M125" s="128" t="str">
        <f t="shared" si="17"/>
        <v/>
      </c>
      <c r="N125" s="128" t="str">
        <f t="shared" si="25"/>
        <v>caseine</v>
      </c>
      <c r="O125" s="128" t="str">
        <f t="shared" si="18"/>
        <v>caseine</v>
      </c>
      <c r="P125" s="128" t="str">
        <f t="shared" si="19"/>
        <v>caseine</v>
      </c>
      <c r="Q125" s="129" t="s">
        <v>141</v>
      </c>
      <c r="R125" s="130" t="str">
        <f t="shared" si="20"/>
        <v>caseine</v>
      </c>
      <c r="S125" s="131" t="s">
        <v>432</v>
      </c>
      <c r="T125" s="132" t="s">
        <v>14</v>
      </c>
      <c r="U125" s="91" t="s">
        <v>392</v>
      </c>
      <c r="V125" s="48"/>
      <c r="W125" s="48"/>
      <c r="X125" s="48"/>
      <c r="Y125" s="48"/>
      <c r="Z125" s="48"/>
      <c r="AA125" s="48"/>
      <c r="AB125" s="48"/>
      <c r="AC125" s="48"/>
      <c r="AD125" s="48"/>
      <c r="AE125" s="48"/>
      <c r="AF125" s="102"/>
      <c r="AG125" s="102"/>
      <c r="AH125" s="102"/>
      <c r="AI125" s="49">
        <v>1</v>
      </c>
    </row>
    <row r="126" spans="2:35" ht="21" customHeight="1">
      <c r="B126" s="124">
        <v>102</v>
      </c>
      <c r="C126" s="142"/>
      <c r="D126" s="43"/>
      <c r="E126" s="126" t="str">
        <f t="shared" si="14"/>
        <v/>
      </c>
      <c r="F126" s="127" t="str" cm="1">
        <f t="array" ref="F126">IF(M126="","",IFERROR(_xlfn.TEXTJOIN(" • ",TRUE,_xlfn.UNIQUE(_xlfn._xlws.FILTER("⚠ "&amp;T25:T485,(R25:R485&lt;&gt;"")*ISNUMBER(SEARCH(" "&amp;R25:R485&amp;" "," "&amp;M126&amp;" "))))),""))</f>
        <v/>
      </c>
      <c r="G126" s="128" t="str">
        <f t="shared" si="21"/>
        <v>cheese</v>
      </c>
      <c r="H126" s="128" t="str">
        <f t="shared" si="22"/>
        <v>⚠ Lait</v>
      </c>
      <c r="I126" s="128" t="str">
        <f t="shared" si="23"/>
        <v/>
      </c>
      <c r="J126" s="128" t="str">
        <f t="shared" si="15"/>
        <v/>
      </c>
      <c r="K126" s="128" t="str">
        <f t="shared" si="16"/>
        <v/>
      </c>
      <c r="L126" s="128" t="str">
        <f t="shared" si="24"/>
        <v/>
      </c>
      <c r="M126" s="128" t="str">
        <f t="shared" si="17"/>
        <v/>
      </c>
      <c r="N126" s="128" t="str">
        <f t="shared" si="25"/>
        <v>cheese</v>
      </c>
      <c r="O126" s="128" t="str">
        <f t="shared" si="18"/>
        <v>cheese</v>
      </c>
      <c r="P126" s="128" t="str">
        <f t="shared" si="19"/>
        <v>cheese</v>
      </c>
      <c r="Q126" s="129" t="s">
        <v>576</v>
      </c>
      <c r="R126" s="130" t="str">
        <f t="shared" si="20"/>
        <v>cheese</v>
      </c>
      <c r="S126" s="131" t="s">
        <v>432</v>
      </c>
      <c r="T126" s="132" t="s">
        <v>14</v>
      </c>
      <c r="U126" s="91" t="s">
        <v>392</v>
      </c>
      <c r="V126" s="48"/>
      <c r="W126" s="48"/>
      <c r="X126" s="48"/>
      <c r="Y126" s="48"/>
      <c r="Z126" s="48"/>
      <c r="AA126" s="48"/>
      <c r="AB126" s="48"/>
      <c r="AC126" s="48"/>
      <c r="AD126" s="48"/>
      <c r="AE126" s="48"/>
      <c r="AF126" s="102"/>
      <c r="AG126" s="102"/>
      <c r="AH126" s="102"/>
      <c r="AI126" s="49">
        <v>1</v>
      </c>
    </row>
    <row r="127" spans="2:35" ht="21" customHeight="1">
      <c r="B127" s="124">
        <v>103</v>
      </c>
      <c r="C127" s="142"/>
      <c r="D127" s="43"/>
      <c r="E127" s="126" t="str">
        <f t="shared" si="14"/>
        <v/>
      </c>
      <c r="F127" s="127" t="str" cm="1">
        <f t="array" ref="F127">IF(M127="","",IFERROR(_xlfn.TEXTJOIN(" • ",TRUE,_xlfn.UNIQUE(_xlfn._xlws.FILTER("⚠ "&amp;T25:T485,(R25:R485&lt;&gt;"")*ISNUMBER(SEARCH(" "&amp;R25:R485&amp;" "," "&amp;M127&amp;" "))))),""))</f>
        <v/>
      </c>
      <c r="G127" s="128" t="str">
        <f t="shared" si="21"/>
        <v>cream</v>
      </c>
      <c r="H127" s="128" t="str">
        <f t="shared" si="22"/>
        <v>⚠ Lait</v>
      </c>
      <c r="I127" s="128" t="str">
        <f t="shared" si="23"/>
        <v/>
      </c>
      <c r="J127" s="128" t="str">
        <f t="shared" si="15"/>
        <v/>
      </c>
      <c r="K127" s="128" t="str">
        <f t="shared" si="16"/>
        <v/>
      </c>
      <c r="L127" s="128" t="str">
        <f t="shared" si="24"/>
        <v/>
      </c>
      <c r="M127" s="128" t="str">
        <f t="shared" si="17"/>
        <v/>
      </c>
      <c r="N127" s="128" t="str">
        <f t="shared" si="25"/>
        <v>cream</v>
      </c>
      <c r="O127" s="128" t="str">
        <f t="shared" si="18"/>
        <v>cream</v>
      </c>
      <c r="P127" s="128" t="str">
        <f t="shared" si="19"/>
        <v>cream</v>
      </c>
      <c r="Q127" s="129" t="s">
        <v>577</v>
      </c>
      <c r="R127" s="130" t="str">
        <f t="shared" si="20"/>
        <v>cream</v>
      </c>
      <c r="S127" s="131" t="s">
        <v>432</v>
      </c>
      <c r="T127" s="132" t="s">
        <v>14</v>
      </c>
      <c r="U127" s="91" t="s">
        <v>392</v>
      </c>
      <c r="V127" s="48"/>
      <c r="W127" s="48"/>
      <c r="X127" s="48"/>
      <c r="Y127" s="48"/>
      <c r="Z127" s="48"/>
      <c r="AA127" s="48"/>
      <c r="AB127" s="48"/>
      <c r="AC127" s="48"/>
      <c r="AD127" s="48"/>
      <c r="AE127" s="48"/>
      <c r="AF127" s="102"/>
      <c r="AG127" s="102"/>
      <c r="AH127" s="102"/>
      <c r="AI127" s="49">
        <v>1</v>
      </c>
    </row>
    <row r="128" spans="2:35" ht="21" customHeight="1">
      <c r="B128" s="124">
        <v>104</v>
      </c>
      <c r="C128" s="142"/>
      <c r="D128" s="43"/>
      <c r="E128" s="126" t="str">
        <f t="shared" si="14"/>
        <v/>
      </c>
      <c r="F128" s="127" t="str" cm="1">
        <f t="array" ref="F128">IF(M128="","",IFERROR(_xlfn.TEXTJOIN(" • ",TRUE,_xlfn.UNIQUE(_xlfn._xlws.FILTER("⚠ "&amp;T25:T485,(R25:R485&lt;&gt;"")*ISNUMBER(SEARCH(" "&amp;R25:R485&amp;" "," "&amp;M128&amp;" "))))),""))</f>
        <v/>
      </c>
      <c r="G128" s="128" t="str">
        <f t="shared" si="21"/>
        <v>creme</v>
      </c>
      <c r="H128" s="128" t="str">
        <f t="shared" si="22"/>
        <v>⚠ Lait</v>
      </c>
      <c r="I128" s="128" t="str">
        <f t="shared" si="23"/>
        <v/>
      </c>
      <c r="J128" s="128" t="str">
        <f t="shared" si="15"/>
        <v/>
      </c>
      <c r="K128" s="128" t="str">
        <f t="shared" si="16"/>
        <v/>
      </c>
      <c r="L128" s="128" t="str">
        <f t="shared" si="24"/>
        <v/>
      </c>
      <c r="M128" s="128" t="str">
        <f t="shared" si="17"/>
        <v/>
      </c>
      <c r="N128" s="128" t="str">
        <f t="shared" si="25"/>
        <v>creme</v>
      </c>
      <c r="O128" s="128" t="str">
        <f t="shared" si="18"/>
        <v>creme</v>
      </c>
      <c r="P128" s="128" t="str">
        <f t="shared" si="19"/>
        <v>creme</v>
      </c>
      <c r="Q128" s="129" t="s">
        <v>222</v>
      </c>
      <c r="R128" s="130" t="str">
        <f t="shared" si="20"/>
        <v>creme</v>
      </c>
      <c r="S128" s="131" t="s">
        <v>432</v>
      </c>
      <c r="T128" s="132" t="s">
        <v>14</v>
      </c>
      <c r="U128" s="91" t="s">
        <v>392</v>
      </c>
      <c r="V128" s="48"/>
      <c r="W128" s="48"/>
      <c r="X128" s="48"/>
      <c r="Y128" s="48"/>
      <c r="Z128" s="48"/>
      <c r="AA128" s="48"/>
      <c r="AB128" s="48"/>
      <c r="AC128" s="48"/>
      <c r="AD128" s="48"/>
      <c r="AE128" s="48"/>
      <c r="AF128" s="102"/>
      <c r="AG128" s="102"/>
      <c r="AH128" s="102"/>
      <c r="AI128" s="49">
        <v>1</v>
      </c>
    </row>
    <row r="129" spans="2:35" ht="21" customHeight="1">
      <c r="B129" s="124">
        <v>105</v>
      </c>
      <c r="C129" s="142"/>
      <c r="D129" s="43"/>
      <c r="E129" s="126" t="str">
        <f t="shared" si="14"/>
        <v/>
      </c>
      <c r="F129" s="127" t="str" cm="1">
        <f t="array" ref="F129">IF(M129="","",IFERROR(_xlfn.TEXTJOIN(" • ",TRUE,_xlfn.UNIQUE(_xlfn._xlws.FILTER("⚠ "&amp;T25:T485,(R25:R485&lt;&gt;"")*ISNUMBER(SEARCH(" "&amp;R25:R485&amp;" "," "&amp;M129&amp;" "))))),""))</f>
        <v/>
      </c>
      <c r="G129" s="128" t="str">
        <f t="shared" si="21"/>
        <v>creme liquide</v>
      </c>
      <c r="H129" s="128" t="str">
        <f t="shared" si="22"/>
        <v>⚠ Lait</v>
      </c>
      <c r="I129" s="128" t="str">
        <f t="shared" si="23"/>
        <v/>
      </c>
      <c r="J129" s="128" t="str">
        <f t="shared" si="15"/>
        <v/>
      </c>
      <c r="K129" s="128" t="str">
        <f t="shared" si="16"/>
        <v/>
      </c>
      <c r="L129" s="128" t="str">
        <f t="shared" si="24"/>
        <v/>
      </c>
      <c r="M129" s="128" t="str">
        <f t="shared" si="17"/>
        <v/>
      </c>
      <c r="N129" s="128" t="str">
        <f t="shared" si="25"/>
        <v>creme liquide</v>
      </c>
      <c r="O129" s="128" t="str">
        <f t="shared" si="18"/>
        <v>creme liquide</v>
      </c>
      <c r="P129" s="128" t="str">
        <f t="shared" si="19"/>
        <v>creme liquide</v>
      </c>
      <c r="Q129" s="129" t="s">
        <v>578</v>
      </c>
      <c r="R129" s="130" t="str">
        <f t="shared" si="20"/>
        <v>creme liquide</v>
      </c>
      <c r="S129" s="131" t="s">
        <v>432</v>
      </c>
      <c r="T129" s="132" t="s">
        <v>14</v>
      </c>
      <c r="U129" s="91" t="s">
        <v>392</v>
      </c>
      <c r="V129" s="48"/>
      <c r="W129" s="48"/>
      <c r="X129" s="48"/>
      <c r="Y129" s="48"/>
      <c r="Z129" s="48"/>
      <c r="AA129" s="48"/>
      <c r="AB129" s="48"/>
      <c r="AC129" s="48"/>
      <c r="AD129" s="48"/>
      <c r="AE129" s="48"/>
      <c r="AF129" s="102"/>
      <c r="AG129" s="102"/>
      <c r="AH129" s="102"/>
      <c r="AI129" s="49">
        <v>1</v>
      </c>
    </row>
    <row r="130" spans="2:35" ht="21" customHeight="1">
      <c r="B130" s="124">
        <v>106</v>
      </c>
      <c r="C130" s="142"/>
      <c r="D130" s="43"/>
      <c r="E130" s="126" t="str">
        <f t="shared" si="14"/>
        <v/>
      </c>
      <c r="F130" s="127" t="str" cm="1">
        <f t="array" ref="F130">IF(M130="","",IFERROR(_xlfn.TEXTJOIN(" • ",TRUE,_xlfn.UNIQUE(_xlfn._xlws.FILTER("⚠ "&amp;T25:T485,(R25:R485&lt;&gt;"")*ISNUMBER(SEARCH(" "&amp;R25:R485&amp;" "," "&amp;M130&amp;" "))))),""))</f>
        <v/>
      </c>
      <c r="G130" s="128" t="str">
        <f t="shared" si="21"/>
        <v>creme liquide</v>
      </c>
      <c r="H130" s="128" t="str">
        <f t="shared" si="22"/>
        <v>⚠ Lait</v>
      </c>
      <c r="I130" s="128" t="str">
        <f t="shared" si="23"/>
        <v/>
      </c>
      <c r="J130" s="128" t="str">
        <f t="shared" si="15"/>
        <v/>
      </c>
      <c r="K130" s="128" t="str">
        <f t="shared" si="16"/>
        <v/>
      </c>
      <c r="L130" s="128" t="str">
        <f t="shared" si="24"/>
        <v/>
      </c>
      <c r="M130" s="128" t="str">
        <f t="shared" si="17"/>
        <v/>
      </c>
      <c r="N130" s="128" t="str">
        <f t="shared" si="25"/>
        <v>crème liquide</v>
      </c>
      <c r="O130" s="128" t="str">
        <f t="shared" si="18"/>
        <v>creme liquide</v>
      </c>
      <c r="P130" s="128" t="str">
        <f t="shared" si="19"/>
        <v>creme liquide</v>
      </c>
      <c r="Q130" s="129" t="s">
        <v>579</v>
      </c>
      <c r="R130" s="130" t="str">
        <f t="shared" si="20"/>
        <v>crème liquide</v>
      </c>
      <c r="S130" s="131" t="s">
        <v>432</v>
      </c>
      <c r="T130" s="132" t="s">
        <v>14</v>
      </c>
      <c r="U130" s="91" t="s">
        <v>392</v>
      </c>
      <c r="V130" s="48"/>
      <c r="W130" s="48"/>
      <c r="X130" s="48"/>
      <c r="Y130" s="48"/>
      <c r="Z130" s="48"/>
      <c r="AA130" s="48"/>
      <c r="AB130" s="48"/>
      <c r="AC130" s="48"/>
      <c r="AD130" s="48"/>
      <c r="AE130" s="48"/>
      <c r="AF130" s="102"/>
      <c r="AG130" s="102"/>
      <c r="AH130" s="102"/>
      <c r="AI130" s="49">
        <v>1</v>
      </c>
    </row>
    <row r="131" spans="2:35" ht="21" customHeight="1">
      <c r="B131" s="124">
        <v>107</v>
      </c>
      <c r="C131" s="142"/>
      <c r="D131" s="43"/>
      <c r="E131" s="126" t="str">
        <f t="shared" si="14"/>
        <v/>
      </c>
      <c r="F131" s="127" t="str" cm="1">
        <f t="array" ref="F131">IF(M131="","",IFERROR(_xlfn.TEXTJOIN(" • ",TRUE,_xlfn.UNIQUE(_xlfn._xlws.FILTER("⚠ "&amp;T25:T485,(R25:R485&lt;&gt;"")*ISNUMBER(SEARCH(" "&amp;R25:R485&amp;" "," "&amp;M131&amp;" "))))),""))</f>
        <v/>
      </c>
      <c r="G131" s="128" t="str">
        <f t="shared" si="21"/>
        <v>fromage</v>
      </c>
      <c r="H131" s="128" t="str">
        <f t="shared" si="22"/>
        <v>⚠ Lait</v>
      </c>
      <c r="I131" s="128" t="str">
        <f t="shared" si="23"/>
        <v/>
      </c>
      <c r="J131" s="128" t="str">
        <f t="shared" si="15"/>
        <v/>
      </c>
      <c r="K131" s="128" t="str">
        <f t="shared" si="16"/>
        <v/>
      </c>
      <c r="L131" s="128" t="str">
        <f t="shared" si="24"/>
        <v/>
      </c>
      <c r="M131" s="128" t="str">
        <f t="shared" si="17"/>
        <v/>
      </c>
      <c r="N131" s="128" t="str">
        <f t="shared" si="25"/>
        <v>fromage</v>
      </c>
      <c r="O131" s="128" t="str">
        <f t="shared" si="18"/>
        <v>fromage</v>
      </c>
      <c r="P131" s="128" t="str">
        <f t="shared" si="19"/>
        <v>fromage</v>
      </c>
      <c r="Q131" s="129" t="s">
        <v>248</v>
      </c>
      <c r="R131" s="130" t="str">
        <f t="shared" si="20"/>
        <v>fromage</v>
      </c>
      <c r="S131" s="131" t="s">
        <v>432</v>
      </c>
      <c r="T131" s="132" t="s">
        <v>14</v>
      </c>
      <c r="U131" s="91" t="s">
        <v>392</v>
      </c>
      <c r="V131" s="48"/>
      <c r="W131" s="48"/>
      <c r="X131" s="48"/>
      <c r="Y131" s="48"/>
      <c r="Z131" s="48"/>
      <c r="AA131" s="48"/>
      <c r="AB131" s="48"/>
      <c r="AC131" s="48"/>
      <c r="AD131" s="48"/>
      <c r="AE131" s="48"/>
      <c r="AF131" s="102"/>
      <c r="AG131" s="102"/>
      <c r="AH131" s="102"/>
      <c r="AI131" s="49">
        <v>1</v>
      </c>
    </row>
    <row r="132" spans="2:35" ht="21" customHeight="1">
      <c r="B132" s="124">
        <v>108</v>
      </c>
      <c r="C132" s="142"/>
      <c r="D132" s="43"/>
      <c r="E132" s="126" t="str">
        <f t="shared" si="14"/>
        <v/>
      </c>
      <c r="F132" s="127" t="str" cm="1">
        <f t="array" ref="F132">IF(M132="","",IFERROR(_xlfn.TEXTJOIN(" • ",TRUE,_xlfn.UNIQUE(_xlfn._xlws.FILTER("⚠ "&amp;T25:T485,(R25:R485&lt;&gt;"")*ISNUMBER(SEARCH(" "&amp;R25:R485&amp;" "," "&amp;M132&amp;" "))))),""))</f>
        <v/>
      </c>
      <c r="G132" s="128" t="str">
        <f t="shared" si="21"/>
        <v>lactose</v>
      </c>
      <c r="H132" s="128" t="str">
        <f t="shared" si="22"/>
        <v>⚠ Lait</v>
      </c>
      <c r="I132" s="128" t="str">
        <f t="shared" si="23"/>
        <v/>
      </c>
      <c r="J132" s="128" t="str">
        <f t="shared" si="15"/>
        <v/>
      </c>
      <c r="K132" s="128" t="str">
        <f t="shared" si="16"/>
        <v/>
      </c>
      <c r="L132" s="128" t="str">
        <f t="shared" si="24"/>
        <v/>
      </c>
      <c r="M132" s="128" t="str">
        <f t="shared" si="17"/>
        <v/>
      </c>
      <c r="N132" s="128" t="str">
        <f t="shared" si="25"/>
        <v>lactose</v>
      </c>
      <c r="O132" s="128" t="str">
        <f t="shared" si="18"/>
        <v>lactose</v>
      </c>
      <c r="P132" s="128" t="str">
        <f t="shared" si="19"/>
        <v>lactose</v>
      </c>
      <c r="Q132" s="129" t="s">
        <v>126</v>
      </c>
      <c r="R132" s="130" t="str">
        <f t="shared" si="20"/>
        <v>lactose</v>
      </c>
      <c r="S132" s="131" t="s">
        <v>432</v>
      </c>
      <c r="T132" s="132" t="s">
        <v>14</v>
      </c>
      <c r="U132" s="91" t="s">
        <v>392</v>
      </c>
      <c r="V132" s="48"/>
      <c r="W132" s="48"/>
      <c r="X132" s="48"/>
      <c r="Y132" s="48"/>
      <c r="Z132" s="48"/>
      <c r="AA132" s="48"/>
      <c r="AB132" s="48"/>
      <c r="AC132" s="48"/>
      <c r="AD132" s="48"/>
      <c r="AE132" s="48"/>
      <c r="AF132" s="102"/>
      <c r="AG132" s="102"/>
      <c r="AH132" s="102"/>
      <c r="AI132" s="49">
        <v>1</v>
      </c>
    </row>
    <row r="133" spans="2:35" ht="21" customHeight="1">
      <c r="B133" s="124">
        <v>109</v>
      </c>
      <c r="C133" s="142"/>
      <c r="D133" s="43"/>
      <c r="E133" s="126" t="str">
        <f t="shared" si="14"/>
        <v/>
      </c>
      <c r="F133" s="127" t="str" cm="1">
        <f t="array" ref="F133">IF(M133="","",IFERROR(_xlfn.TEXTJOIN(" • ",TRUE,_xlfn.UNIQUE(_xlfn._xlws.FILTER("⚠ "&amp;T25:T485,(R25:R485&lt;&gt;"")*ISNUMBER(SEARCH(" "&amp;R25:R485&amp;" "," "&amp;M133&amp;" "))))),""))</f>
        <v/>
      </c>
      <c r="G133" s="128" t="str">
        <f t="shared" si="21"/>
        <v>lactoserum</v>
      </c>
      <c r="H133" s="128" t="str">
        <f t="shared" si="22"/>
        <v>⚠ Lait</v>
      </c>
      <c r="I133" s="128" t="str">
        <f t="shared" si="23"/>
        <v/>
      </c>
      <c r="J133" s="128" t="str">
        <f t="shared" si="15"/>
        <v/>
      </c>
      <c r="K133" s="128" t="str">
        <f t="shared" si="16"/>
        <v/>
      </c>
      <c r="L133" s="128" t="str">
        <f t="shared" si="24"/>
        <v/>
      </c>
      <c r="M133" s="128" t="str">
        <f t="shared" si="17"/>
        <v/>
      </c>
      <c r="N133" s="128" t="str">
        <f t="shared" si="25"/>
        <v>lactoserum</v>
      </c>
      <c r="O133" s="128" t="str">
        <f t="shared" si="18"/>
        <v>lactoserum</v>
      </c>
      <c r="P133" s="128" t="str">
        <f t="shared" si="19"/>
        <v>lactoserum</v>
      </c>
      <c r="Q133" s="129" t="s">
        <v>107</v>
      </c>
      <c r="R133" s="130" t="str">
        <f t="shared" si="20"/>
        <v>lactoserum</v>
      </c>
      <c r="S133" s="131" t="s">
        <v>432</v>
      </c>
      <c r="T133" s="132" t="s">
        <v>14</v>
      </c>
      <c r="U133" s="91" t="s">
        <v>392</v>
      </c>
      <c r="V133" s="48"/>
      <c r="W133" s="48"/>
      <c r="X133" s="48"/>
      <c r="Y133" s="48"/>
      <c r="Z133" s="48"/>
      <c r="AA133" s="48"/>
      <c r="AB133" s="48"/>
      <c r="AC133" s="48"/>
      <c r="AD133" s="48"/>
      <c r="AE133" s="48"/>
      <c r="AF133" s="102"/>
      <c r="AG133" s="102"/>
      <c r="AH133" s="102"/>
      <c r="AI133" s="49">
        <v>1</v>
      </c>
    </row>
    <row r="134" spans="2:35" ht="21" customHeight="1">
      <c r="B134" s="124">
        <v>110</v>
      </c>
      <c r="C134" s="142"/>
      <c r="D134" s="43"/>
      <c r="E134" s="126" t="str">
        <f t="shared" si="14"/>
        <v/>
      </c>
      <c r="F134" s="127" t="str" cm="1">
        <f t="array" ref="F134">IF(M134="","",IFERROR(_xlfn.TEXTJOIN(" • ",TRUE,_xlfn.UNIQUE(_xlfn._xlws.FILTER("⚠ "&amp;T25:T485,(R25:R485&lt;&gt;"")*ISNUMBER(SEARCH(" "&amp;R25:R485&amp;" "," "&amp;M134&amp;" "))))),""))</f>
        <v/>
      </c>
      <c r="G134" s="128" t="str">
        <f t="shared" si="21"/>
        <v>lait</v>
      </c>
      <c r="H134" s="128" t="str">
        <f t="shared" si="22"/>
        <v>⚠ Lait</v>
      </c>
      <c r="I134" s="128" t="str">
        <f t="shared" si="23"/>
        <v/>
      </c>
      <c r="J134" s="128" t="str">
        <f t="shared" si="15"/>
        <v/>
      </c>
      <c r="K134" s="128" t="str">
        <f t="shared" si="16"/>
        <v/>
      </c>
      <c r="L134" s="128" t="str">
        <f t="shared" si="24"/>
        <v/>
      </c>
      <c r="M134" s="128" t="str">
        <f t="shared" si="17"/>
        <v/>
      </c>
      <c r="N134" s="128" t="str">
        <f t="shared" si="25"/>
        <v>lait</v>
      </c>
      <c r="O134" s="128" t="str">
        <f t="shared" si="18"/>
        <v>lait</v>
      </c>
      <c r="P134" s="128" t="str">
        <f t="shared" si="19"/>
        <v>lait</v>
      </c>
      <c r="Q134" s="129" t="s">
        <v>31</v>
      </c>
      <c r="R134" s="130" t="str">
        <f t="shared" si="20"/>
        <v>lait</v>
      </c>
      <c r="S134" s="131" t="s">
        <v>432</v>
      </c>
      <c r="T134" s="132" t="s">
        <v>14</v>
      </c>
      <c r="U134" s="91" t="s">
        <v>392</v>
      </c>
      <c r="V134" s="48"/>
      <c r="W134" s="48"/>
      <c r="X134" s="48"/>
      <c r="Y134" s="48"/>
      <c r="Z134" s="48"/>
      <c r="AA134" s="48"/>
      <c r="AB134" s="48"/>
      <c r="AC134" s="48"/>
      <c r="AD134" s="48"/>
      <c r="AE134" s="48"/>
      <c r="AF134" s="102"/>
      <c r="AG134" s="102"/>
      <c r="AH134" s="102"/>
      <c r="AI134" s="49">
        <v>1</v>
      </c>
    </row>
    <row r="135" spans="2:35" ht="21" customHeight="1">
      <c r="B135" s="124">
        <v>111</v>
      </c>
      <c r="C135" s="142"/>
      <c r="D135" s="43"/>
      <c r="E135" s="126" t="str">
        <f t="shared" si="14"/>
        <v/>
      </c>
      <c r="F135" s="127" t="str" cm="1">
        <f t="array" ref="F135">IF(M135="","",IFERROR(_xlfn.TEXTJOIN(" • ",TRUE,_xlfn.UNIQUE(_xlfn._xlws.FILTER("⚠ "&amp;T25:T485,(R25:R485&lt;&gt;"")*ISNUMBER(SEARCH(" "&amp;R25:R485&amp;" "," "&amp;M135&amp;" "))))),""))</f>
        <v/>
      </c>
      <c r="G135" s="128" t="str">
        <f t="shared" si="21"/>
        <v>milk</v>
      </c>
      <c r="H135" s="128" t="str">
        <f t="shared" si="22"/>
        <v>⚠ Lait</v>
      </c>
      <c r="I135" s="128" t="str">
        <f t="shared" si="23"/>
        <v/>
      </c>
      <c r="J135" s="128" t="str">
        <f t="shared" si="15"/>
        <v/>
      </c>
      <c r="K135" s="128" t="str">
        <f t="shared" si="16"/>
        <v/>
      </c>
      <c r="L135" s="128" t="str">
        <f t="shared" si="24"/>
        <v/>
      </c>
      <c r="M135" s="128" t="str">
        <f t="shared" si="17"/>
        <v/>
      </c>
      <c r="N135" s="128" t="str">
        <f t="shared" si="25"/>
        <v>milk</v>
      </c>
      <c r="O135" s="128" t="str">
        <f t="shared" si="18"/>
        <v>milk</v>
      </c>
      <c r="P135" s="128" t="str">
        <f t="shared" si="19"/>
        <v>milk</v>
      </c>
      <c r="Q135" s="129" t="s">
        <v>580</v>
      </c>
      <c r="R135" s="130" t="str">
        <f t="shared" si="20"/>
        <v>milk</v>
      </c>
      <c r="S135" s="131" t="s">
        <v>432</v>
      </c>
      <c r="T135" s="132" t="s">
        <v>14</v>
      </c>
      <c r="U135" s="91" t="s">
        <v>392</v>
      </c>
      <c r="V135" s="48"/>
      <c r="W135" s="48"/>
      <c r="X135" s="48"/>
      <c r="Y135" s="48"/>
      <c r="Z135" s="48"/>
      <c r="AA135" s="48"/>
      <c r="AB135" s="48"/>
      <c r="AC135" s="48"/>
      <c r="AD135" s="48"/>
      <c r="AE135" s="48"/>
      <c r="AF135" s="102"/>
      <c r="AG135" s="102"/>
      <c r="AH135" s="102"/>
      <c r="AI135" s="49">
        <v>1</v>
      </c>
    </row>
    <row r="136" spans="2:35" ht="21" customHeight="1">
      <c r="B136" s="124">
        <v>112</v>
      </c>
      <c r="C136" s="142"/>
      <c r="D136" s="43"/>
      <c r="E136" s="126" t="str">
        <f t="shared" si="14"/>
        <v/>
      </c>
      <c r="F136" s="127" t="str" cm="1">
        <f t="array" ref="F136">IF(M136="","",IFERROR(_xlfn.TEXTJOIN(" • ",TRUE,_xlfn.UNIQUE(_xlfn._xlws.FILTER("⚠ "&amp;T25:T485,(R25:R485&lt;&gt;"")*ISNUMBER(SEARCH(" "&amp;R25:R485&amp;" "," "&amp;M136&amp;" "))))),""))</f>
        <v/>
      </c>
      <c r="G136" s="128" t="str">
        <f t="shared" si="21"/>
        <v>petit lait</v>
      </c>
      <c r="H136" s="128" t="str">
        <f t="shared" si="22"/>
        <v>⚠ Lait</v>
      </c>
      <c r="I136" s="128" t="str">
        <f t="shared" si="23"/>
        <v/>
      </c>
      <c r="J136" s="128" t="str">
        <f t="shared" si="15"/>
        <v/>
      </c>
      <c r="K136" s="128" t="str">
        <f t="shared" si="16"/>
        <v/>
      </c>
      <c r="L136" s="128" t="str">
        <f t="shared" si="24"/>
        <v/>
      </c>
      <c r="M136" s="128" t="str">
        <f t="shared" si="17"/>
        <v/>
      </c>
      <c r="N136" s="128" t="str">
        <f t="shared" si="25"/>
        <v>petit lait</v>
      </c>
      <c r="O136" s="128" t="str">
        <f t="shared" si="18"/>
        <v>petit lait</v>
      </c>
      <c r="P136" s="128" t="str">
        <f t="shared" si="19"/>
        <v>petit lait</v>
      </c>
      <c r="Q136" s="129" t="s">
        <v>581</v>
      </c>
      <c r="R136" s="130" t="str">
        <f t="shared" si="20"/>
        <v>petit lait</v>
      </c>
      <c r="S136" s="131" t="s">
        <v>432</v>
      </c>
      <c r="T136" s="132" t="s">
        <v>14</v>
      </c>
      <c r="U136" s="91" t="s">
        <v>392</v>
      </c>
      <c r="V136" s="48"/>
      <c r="W136" s="48"/>
      <c r="X136" s="48"/>
      <c r="Y136" s="48"/>
      <c r="Z136" s="48"/>
      <c r="AA136" s="48"/>
      <c r="AB136" s="48"/>
      <c r="AC136" s="48"/>
      <c r="AD136" s="48"/>
      <c r="AE136" s="48"/>
      <c r="AF136" s="102"/>
      <c r="AG136" s="102"/>
      <c r="AH136" s="102"/>
      <c r="AI136" s="49">
        <v>1</v>
      </c>
    </row>
    <row r="137" spans="2:35" ht="21" customHeight="1">
      <c r="B137" s="124">
        <v>113</v>
      </c>
      <c r="C137" s="142"/>
      <c r="D137" s="43"/>
      <c r="E137" s="126" t="str">
        <f t="shared" si="14"/>
        <v/>
      </c>
      <c r="F137" s="127" t="str" cm="1">
        <f t="array" ref="F137">IF(M137="","",IFERROR(_xlfn.TEXTJOIN(" • ",TRUE,_xlfn.UNIQUE(_xlfn._xlws.FILTER("⚠ "&amp;T25:T485,(R25:R485&lt;&gt;"")*ISNUMBER(SEARCH(" "&amp;R25:R485&amp;" "," "&amp;M137&amp;" "))))),""))</f>
        <v/>
      </c>
      <c r="G137" s="128" t="str">
        <f t="shared" si="21"/>
        <v>whey</v>
      </c>
      <c r="H137" s="128" t="str">
        <f t="shared" si="22"/>
        <v>⚠ Lait</v>
      </c>
      <c r="I137" s="128" t="str">
        <f t="shared" si="23"/>
        <v/>
      </c>
      <c r="J137" s="128" t="str">
        <f t="shared" si="15"/>
        <v/>
      </c>
      <c r="K137" s="128" t="str">
        <f t="shared" si="16"/>
        <v/>
      </c>
      <c r="L137" s="128" t="str">
        <f t="shared" si="24"/>
        <v/>
      </c>
      <c r="M137" s="128" t="str">
        <f t="shared" si="17"/>
        <v/>
      </c>
      <c r="N137" s="128" t="str">
        <f t="shared" si="25"/>
        <v>whey</v>
      </c>
      <c r="O137" s="128" t="str">
        <f t="shared" si="18"/>
        <v>whey</v>
      </c>
      <c r="P137" s="128" t="str">
        <f t="shared" si="19"/>
        <v>whey</v>
      </c>
      <c r="Q137" s="129" t="s">
        <v>582</v>
      </c>
      <c r="R137" s="130" t="str">
        <f t="shared" si="20"/>
        <v>whey</v>
      </c>
      <c r="S137" s="131" t="s">
        <v>432</v>
      </c>
      <c r="T137" s="132" t="s">
        <v>14</v>
      </c>
      <c r="U137" s="91" t="s">
        <v>392</v>
      </c>
      <c r="V137" s="48"/>
      <c r="W137" s="48"/>
      <c r="X137" s="48"/>
      <c r="Y137" s="48"/>
      <c r="Z137" s="48"/>
      <c r="AA137" s="48"/>
      <c r="AB137" s="48"/>
      <c r="AC137" s="48"/>
      <c r="AD137" s="48"/>
      <c r="AE137" s="48"/>
      <c r="AF137" s="102"/>
      <c r="AG137" s="102"/>
      <c r="AH137" s="102"/>
      <c r="AI137" s="49">
        <v>1</v>
      </c>
    </row>
    <row r="138" spans="2:35" ht="21" customHeight="1">
      <c r="B138" s="124">
        <v>114</v>
      </c>
      <c r="C138" s="142"/>
      <c r="D138" s="43"/>
      <c r="E138" s="126" t="str">
        <f t="shared" si="14"/>
        <v/>
      </c>
      <c r="F138" s="127" t="str" cm="1">
        <f t="array" ref="F138">IF(M138="","",IFERROR(_xlfn.TEXTJOIN(" • ",TRUE,_xlfn.UNIQUE(_xlfn._xlws.FILTER("⚠ "&amp;T25:T485,(R25:R485&lt;&gt;"")*ISNUMBER(SEARCH(" "&amp;R25:R485&amp;" "," "&amp;M138&amp;" "))))),""))</f>
        <v/>
      </c>
      <c r="G138" s="128" t="str">
        <f t="shared" si="21"/>
        <v>yaourt</v>
      </c>
      <c r="H138" s="128" t="str">
        <f t="shared" si="22"/>
        <v>⚠ Lait</v>
      </c>
      <c r="I138" s="128" t="str">
        <f t="shared" si="23"/>
        <v/>
      </c>
      <c r="J138" s="128" t="str">
        <f t="shared" si="15"/>
        <v/>
      </c>
      <c r="K138" s="128" t="str">
        <f t="shared" si="16"/>
        <v/>
      </c>
      <c r="L138" s="128" t="str">
        <f t="shared" si="24"/>
        <v/>
      </c>
      <c r="M138" s="128" t="str">
        <f t="shared" si="17"/>
        <v/>
      </c>
      <c r="N138" s="128" t="str">
        <f t="shared" si="25"/>
        <v>yaourt</v>
      </c>
      <c r="O138" s="128" t="str">
        <f t="shared" si="18"/>
        <v>yaourt</v>
      </c>
      <c r="P138" s="128" t="str">
        <f t="shared" si="19"/>
        <v>yaourt</v>
      </c>
      <c r="Q138" s="129" t="s">
        <v>240</v>
      </c>
      <c r="R138" s="130" t="str">
        <f t="shared" si="20"/>
        <v>yaourt</v>
      </c>
      <c r="S138" s="131" t="s">
        <v>432</v>
      </c>
      <c r="T138" s="132" t="s">
        <v>14</v>
      </c>
      <c r="U138" s="91" t="s">
        <v>392</v>
      </c>
      <c r="V138" s="48"/>
      <c r="W138" s="48"/>
      <c r="X138" s="48"/>
      <c r="Y138" s="48"/>
      <c r="Z138" s="48"/>
      <c r="AA138" s="48"/>
      <c r="AB138" s="48"/>
      <c r="AC138" s="48"/>
      <c r="AD138" s="48"/>
      <c r="AE138" s="48"/>
      <c r="AF138" s="102"/>
      <c r="AG138" s="102"/>
      <c r="AH138" s="102"/>
      <c r="AI138" s="49">
        <v>1</v>
      </c>
    </row>
    <row r="139" spans="2:35" ht="21" customHeight="1">
      <c r="B139" s="124">
        <v>115</v>
      </c>
      <c r="C139" s="142"/>
      <c r="D139" s="43"/>
      <c r="E139" s="126" t="str">
        <f t="shared" si="14"/>
        <v/>
      </c>
      <c r="F139" s="127" t="str" cm="1">
        <f t="array" ref="F139">IF(M139="","",IFERROR(_xlfn.TEXTJOIN(" • ",TRUE,_xlfn.UNIQUE(_xlfn._xlws.FILTER("⚠ "&amp;T25:T485,(R25:R485&lt;&gt;"")*ISNUMBER(SEARCH(" "&amp;R25:R485&amp;" "," "&amp;M139&amp;" "))))),""))</f>
        <v/>
      </c>
      <c r="G139" s="128" t="str">
        <f t="shared" si="21"/>
        <v>yogourt</v>
      </c>
      <c r="H139" s="128" t="str">
        <f t="shared" si="22"/>
        <v>⚠ Lait</v>
      </c>
      <c r="I139" s="128" t="str">
        <f t="shared" si="23"/>
        <v/>
      </c>
      <c r="J139" s="128" t="str">
        <f t="shared" si="15"/>
        <v/>
      </c>
      <c r="K139" s="128" t="str">
        <f t="shared" si="16"/>
        <v/>
      </c>
      <c r="L139" s="128" t="str">
        <f t="shared" si="24"/>
        <v/>
      </c>
      <c r="M139" s="128" t="str">
        <f t="shared" si="17"/>
        <v/>
      </c>
      <c r="N139" s="128" t="str">
        <f t="shared" si="25"/>
        <v>yogourt</v>
      </c>
      <c r="O139" s="128" t="str">
        <f t="shared" si="18"/>
        <v>yogourt</v>
      </c>
      <c r="P139" s="128" t="str">
        <f t="shared" si="19"/>
        <v>yogourt</v>
      </c>
      <c r="Q139" s="129" t="s">
        <v>583</v>
      </c>
      <c r="R139" s="130" t="str">
        <f t="shared" si="20"/>
        <v>yogourt</v>
      </c>
      <c r="S139" s="131" t="s">
        <v>432</v>
      </c>
      <c r="T139" s="132" t="s">
        <v>14</v>
      </c>
      <c r="U139" s="91" t="s">
        <v>392</v>
      </c>
      <c r="V139" s="48"/>
      <c r="W139" s="48"/>
      <c r="X139" s="48"/>
      <c r="Y139" s="48"/>
      <c r="Z139" s="48"/>
      <c r="AA139" s="48"/>
      <c r="AB139" s="48"/>
      <c r="AC139" s="48"/>
      <c r="AD139" s="48"/>
      <c r="AE139" s="48"/>
      <c r="AF139" s="102"/>
      <c r="AG139" s="102"/>
      <c r="AH139" s="102"/>
      <c r="AI139" s="49">
        <v>1</v>
      </c>
    </row>
    <row r="140" spans="2:35" ht="21" customHeight="1">
      <c r="B140" s="124">
        <v>116</v>
      </c>
      <c r="C140" s="142"/>
      <c r="D140" s="43"/>
      <c r="E140" s="126" t="str">
        <f t="shared" si="14"/>
        <v/>
      </c>
      <c r="F140" s="127" t="str" cm="1">
        <f t="array" ref="F140">IF(M140="","",IFERROR(_xlfn.TEXTJOIN(" • ",TRUE,_xlfn.UNIQUE(_xlfn._xlws.FILTER("⚠ "&amp;T25:T485,(R25:R485&lt;&gt;"")*ISNUMBER(SEARCH(" "&amp;R25:R485&amp;" "," "&amp;M140&amp;" "))))),""))</f>
        <v/>
      </c>
      <c r="G140" s="128" t="str">
        <f t="shared" si="21"/>
        <v>farine de lupin</v>
      </c>
      <c r="H140" s="128" t="str">
        <f t="shared" si="22"/>
        <v>⚠ Lupin</v>
      </c>
      <c r="I140" s="128" t="str">
        <f t="shared" si="23"/>
        <v/>
      </c>
      <c r="J140" s="128" t="str">
        <f t="shared" si="15"/>
        <v/>
      </c>
      <c r="K140" s="128" t="str">
        <f t="shared" si="16"/>
        <v/>
      </c>
      <c r="L140" s="128" t="str">
        <f t="shared" si="24"/>
        <v/>
      </c>
      <c r="M140" s="128" t="str">
        <f t="shared" si="17"/>
        <v/>
      </c>
      <c r="N140" s="128" t="str">
        <f t="shared" si="25"/>
        <v>farine de lupin</v>
      </c>
      <c r="O140" s="128" t="str">
        <f t="shared" si="18"/>
        <v>farine de lupin</v>
      </c>
      <c r="P140" s="128" t="str">
        <f t="shared" si="19"/>
        <v>farine de lupin</v>
      </c>
      <c r="Q140" s="129" t="s">
        <v>55</v>
      </c>
      <c r="R140" s="130" t="str">
        <f t="shared" si="20"/>
        <v>farine de lupin</v>
      </c>
      <c r="S140" s="131" t="s">
        <v>432</v>
      </c>
      <c r="T140" s="132" t="s">
        <v>20</v>
      </c>
      <c r="U140" s="97" t="s">
        <v>395</v>
      </c>
      <c r="V140" s="48"/>
      <c r="W140" s="48"/>
      <c r="X140" s="48"/>
      <c r="Y140" s="48"/>
      <c r="Z140" s="48"/>
      <c r="AA140" s="48"/>
      <c r="AB140" s="48"/>
      <c r="AC140" s="48"/>
      <c r="AD140" s="48"/>
      <c r="AE140" s="48"/>
      <c r="AF140" s="102"/>
      <c r="AG140" s="102"/>
      <c r="AH140" s="102"/>
      <c r="AI140" s="49">
        <v>1</v>
      </c>
    </row>
    <row r="141" spans="2:35" ht="21" customHeight="1">
      <c r="B141" s="124">
        <v>117</v>
      </c>
      <c r="C141" s="142"/>
      <c r="D141" s="43"/>
      <c r="E141" s="126" t="str">
        <f t="shared" si="14"/>
        <v/>
      </c>
      <c r="F141" s="127" t="str" cm="1">
        <f t="array" ref="F141">IF(M141="","",IFERROR(_xlfn.TEXTJOIN(" • ",TRUE,_xlfn.UNIQUE(_xlfn._xlws.FILTER("⚠ "&amp;T25:T485,(R25:R485&lt;&gt;"")*ISNUMBER(SEARCH(" "&amp;R25:R485&amp;" "," "&amp;M141&amp;" "))))),""))</f>
        <v/>
      </c>
      <c r="G141" s="128" t="str">
        <f t="shared" si="21"/>
        <v>lupin</v>
      </c>
      <c r="H141" s="128" t="str">
        <f t="shared" si="22"/>
        <v>⚠ Lupin</v>
      </c>
      <c r="I141" s="128" t="str">
        <f t="shared" si="23"/>
        <v/>
      </c>
      <c r="J141" s="128" t="str">
        <f t="shared" si="15"/>
        <v/>
      </c>
      <c r="K141" s="128" t="str">
        <f t="shared" si="16"/>
        <v/>
      </c>
      <c r="L141" s="128" t="str">
        <f t="shared" si="24"/>
        <v/>
      </c>
      <c r="M141" s="128" t="str">
        <f t="shared" si="17"/>
        <v/>
      </c>
      <c r="N141" s="128" t="str">
        <f t="shared" si="25"/>
        <v>lupin</v>
      </c>
      <c r="O141" s="128" t="str">
        <f t="shared" si="18"/>
        <v>lupin</v>
      </c>
      <c r="P141" s="128" t="str">
        <f t="shared" si="19"/>
        <v>lupin</v>
      </c>
      <c r="Q141" s="129" t="s">
        <v>6</v>
      </c>
      <c r="R141" s="130" t="str">
        <f t="shared" si="20"/>
        <v>lupin</v>
      </c>
      <c r="S141" s="131" t="s">
        <v>432</v>
      </c>
      <c r="T141" s="132" t="s">
        <v>20</v>
      </c>
      <c r="U141" s="97" t="s">
        <v>395</v>
      </c>
      <c r="V141" s="48"/>
      <c r="W141" s="48"/>
      <c r="X141" s="48"/>
      <c r="Y141" s="48"/>
      <c r="Z141" s="48"/>
      <c r="AA141" s="48"/>
      <c r="AB141" s="48"/>
      <c r="AC141" s="48"/>
      <c r="AD141" s="48"/>
      <c r="AE141" s="48"/>
      <c r="AF141" s="102"/>
      <c r="AG141" s="102"/>
      <c r="AH141" s="102"/>
      <c r="AI141" s="49">
        <v>1</v>
      </c>
    </row>
    <row r="142" spans="2:35" ht="21" customHeight="1">
      <c r="B142" s="124">
        <v>118</v>
      </c>
      <c r="C142" s="142"/>
      <c r="D142" s="43"/>
      <c r="E142" s="126" t="str">
        <f t="shared" si="14"/>
        <v/>
      </c>
      <c r="F142" s="127" t="str" cm="1">
        <f t="array" ref="F142">IF(M142="","",IFERROR(_xlfn.TEXTJOIN(" • ",TRUE,_xlfn.UNIQUE(_xlfn._xlws.FILTER("⚠ "&amp;T25:T485,(R25:R485&lt;&gt;"")*ISNUMBER(SEARCH(" "&amp;R25:R485&amp;" "," "&amp;M142&amp;" "))))),""))</f>
        <v/>
      </c>
      <c r="G142" s="128" t="str">
        <f t="shared" si="21"/>
        <v>lupine</v>
      </c>
      <c r="H142" s="128" t="str">
        <f t="shared" si="22"/>
        <v>⚠ Lupin</v>
      </c>
      <c r="I142" s="128" t="str">
        <f t="shared" si="23"/>
        <v/>
      </c>
      <c r="J142" s="128" t="str">
        <f t="shared" si="15"/>
        <v/>
      </c>
      <c r="K142" s="128" t="str">
        <f t="shared" si="16"/>
        <v/>
      </c>
      <c r="L142" s="128" t="str">
        <f t="shared" si="24"/>
        <v/>
      </c>
      <c r="M142" s="128" t="str">
        <f t="shared" si="17"/>
        <v/>
      </c>
      <c r="N142" s="128" t="str">
        <f t="shared" si="25"/>
        <v>lupine</v>
      </c>
      <c r="O142" s="128" t="str">
        <f t="shared" si="18"/>
        <v>lupine</v>
      </c>
      <c r="P142" s="128" t="str">
        <f t="shared" si="19"/>
        <v>lupine</v>
      </c>
      <c r="Q142" s="129" t="s">
        <v>584</v>
      </c>
      <c r="R142" s="130" t="str">
        <f t="shared" si="20"/>
        <v>lupine</v>
      </c>
      <c r="S142" s="131" t="s">
        <v>432</v>
      </c>
      <c r="T142" s="132" t="s">
        <v>20</v>
      </c>
      <c r="U142" s="97" t="s">
        <v>395</v>
      </c>
      <c r="V142" s="48"/>
      <c r="W142" s="48"/>
      <c r="X142" s="48"/>
      <c r="Y142" s="48"/>
      <c r="Z142" s="48"/>
      <c r="AA142" s="48"/>
      <c r="AB142" s="48"/>
      <c r="AC142" s="48"/>
      <c r="AD142" s="48"/>
      <c r="AE142" s="48"/>
      <c r="AF142" s="102"/>
      <c r="AG142" s="102"/>
      <c r="AH142" s="102"/>
      <c r="AI142" s="49">
        <v>1</v>
      </c>
    </row>
    <row r="143" spans="2:35" ht="21" customHeight="1">
      <c r="B143" s="124">
        <v>119</v>
      </c>
      <c r="C143" s="142"/>
      <c r="D143" s="43"/>
      <c r="E143" s="126" t="str">
        <f t="shared" si="14"/>
        <v/>
      </c>
      <c r="F143" s="127" t="str" cm="1">
        <f t="array" ref="F143">IF(M143="","",IFERROR(_xlfn.TEXTJOIN(" • ",TRUE,_xlfn.UNIQUE(_xlfn._xlws.FILTER("⚠ "&amp;T25:T485,(R25:R485&lt;&gt;"")*ISNUMBER(SEARCH(" "&amp;R25:R485&amp;" "," "&amp;M143&amp;" "))))),""))</f>
        <v/>
      </c>
      <c r="G143" s="128" t="str">
        <f t="shared" si="21"/>
        <v>calamar</v>
      </c>
      <c r="H143" s="128" t="str">
        <f t="shared" si="22"/>
        <v>⚠ Mollusques</v>
      </c>
      <c r="I143" s="128" t="str">
        <f t="shared" si="23"/>
        <v/>
      </c>
      <c r="J143" s="128" t="str">
        <f t="shared" si="15"/>
        <v/>
      </c>
      <c r="K143" s="128" t="str">
        <f t="shared" si="16"/>
        <v/>
      </c>
      <c r="L143" s="128" t="str">
        <f t="shared" si="24"/>
        <v/>
      </c>
      <c r="M143" s="128" t="str">
        <f t="shared" si="17"/>
        <v/>
      </c>
      <c r="N143" s="128" t="str">
        <f t="shared" si="25"/>
        <v>calamar</v>
      </c>
      <c r="O143" s="128" t="str">
        <f t="shared" si="18"/>
        <v>calamar</v>
      </c>
      <c r="P143" s="128" t="str">
        <f t="shared" si="19"/>
        <v>calamar</v>
      </c>
      <c r="Q143" s="129" t="s">
        <v>242</v>
      </c>
      <c r="R143" s="130" t="str">
        <f t="shared" si="20"/>
        <v>calamar</v>
      </c>
      <c r="S143" s="131" t="s">
        <v>432</v>
      </c>
      <c r="T143" s="132" t="s">
        <v>21</v>
      </c>
      <c r="U143" s="73" t="s">
        <v>377</v>
      </c>
      <c r="V143" s="48"/>
      <c r="W143" s="48"/>
      <c r="X143" s="48"/>
      <c r="Y143" s="48"/>
      <c r="Z143" s="48"/>
      <c r="AA143" s="48"/>
      <c r="AB143" s="48"/>
      <c r="AC143" s="48"/>
      <c r="AD143" s="48"/>
      <c r="AE143" s="48"/>
      <c r="AF143" s="102"/>
      <c r="AG143" s="102"/>
      <c r="AH143" s="102"/>
      <c r="AI143" s="49">
        <v>1</v>
      </c>
    </row>
    <row r="144" spans="2:35" ht="21" customHeight="1">
      <c r="B144" s="124">
        <v>120</v>
      </c>
      <c r="C144" s="142"/>
      <c r="D144" s="43"/>
      <c r="E144" s="126" t="str">
        <f t="shared" si="14"/>
        <v/>
      </c>
      <c r="F144" s="127" t="str" cm="1">
        <f t="array" ref="F144">IF(M144="","",IFERROR(_xlfn.TEXTJOIN(" • ",TRUE,_xlfn.UNIQUE(_xlfn._xlws.FILTER("⚠ "&amp;T25:T485,(R25:R485&lt;&gt;"")*ISNUMBER(SEARCH(" "&amp;R25:R485&amp;" "," "&amp;M144&amp;" "))))),""))</f>
        <v/>
      </c>
      <c r="G144" s="128" t="str">
        <f t="shared" si="21"/>
        <v>calamars</v>
      </c>
      <c r="H144" s="128" t="str">
        <f t="shared" si="22"/>
        <v>⚠ Mollusques</v>
      </c>
      <c r="I144" s="128" t="str">
        <f t="shared" si="23"/>
        <v/>
      </c>
      <c r="J144" s="128" t="str">
        <f t="shared" si="15"/>
        <v/>
      </c>
      <c r="K144" s="128" t="str">
        <f t="shared" si="16"/>
        <v/>
      </c>
      <c r="L144" s="128" t="str">
        <f t="shared" si="24"/>
        <v/>
      </c>
      <c r="M144" s="128" t="str">
        <f t="shared" si="17"/>
        <v/>
      </c>
      <c r="N144" s="128" t="str">
        <f t="shared" si="25"/>
        <v>calamars</v>
      </c>
      <c r="O144" s="128" t="str">
        <f t="shared" si="18"/>
        <v>calamars</v>
      </c>
      <c r="P144" s="128" t="str">
        <f t="shared" si="19"/>
        <v>calamars</v>
      </c>
      <c r="Q144" s="129" t="s">
        <v>249</v>
      </c>
      <c r="R144" s="130" t="str">
        <f t="shared" si="20"/>
        <v>calamars</v>
      </c>
      <c r="S144" s="131" t="s">
        <v>432</v>
      </c>
      <c r="T144" s="132" t="s">
        <v>21</v>
      </c>
      <c r="U144" s="73" t="s">
        <v>377</v>
      </c>
      <c r="V144" s="48"/>
      <c r="W144" s="48"/>
      <c r="X144" s="48"/>
      <c r="Y144" s="48"/>
      <c r="Z144" s="48"/>
      <c r="AA144" s="48"/>
      <c r="AB144" s="48"/>
      <c r="AC144" s="48"/>
      <c r="AD144" s="48"/>
      <c r="AE144" s="48"/>
      <c r="AF144" s="102"/>
      <c r="AG144" s="102"/>
      <c r="AH144" s="102"/>
      <c r="AI144" s="49">
        <v>1</v>
      </c>
    </row>
    <row r="145" spans="2:35" ht="21" customHeight="1">
      <c r="B145" s="124">
        <v>121</v>
      </c>
      <c r="C145" s="142"/>
      <c r="D145" s="43"/>
      <c r="E145" s="126" t="str">
        <f t="shared" si="14"/>
        <v/>
      </c>
      <c r="F145" s="127" t="str" cm="1">
        <f t="array" ref="F145">IF(M145="","",IFERROR(_xlfn.TEXTJOIN(" • ",TRUE,_xlfn.UNIQUE(_xlfn._xlws.FILTER("⚠ "&amp;T25:T485,(R25:R485&lt;&gt;"")*ISNUMBER(SEARCH(" "&amp;R25:R485&amp;" "," "&amp;M145&amp;" "))))),""))</f>
        <v/>
      </c>
      <c r="G145" s="128" t="str">
        <f t="shared" si="21"/>
        <v>coquillage</v>
      </c>
      <c r="H145" s="128" t="str">
        <f t="shared" si="22"/>
        <v>⚠ Mollusques</v>
      </c>
      <c r="I145" s="128" t="str">
        <f t="shared" si="23"/>
        <v/>
      </c>
      <c r="J145" s="128" t="str">
        <f t="shared" si="15"/>
        <v/>
      </c>
      <c r="K145" s="128" t="str">
        <f t="shared" si="16"/>
        <v/>
      </c>
      <c r="L145" s="128" t="str">
        <f t="shared" si="24"/>
        <v/>
      </c>
      <c r="M145" s="128" t="str">
        <f t="shared" si="17"/>
        <v/>
      </c>
      <c r="N145" s="128" t="str">
        <f t="shared" si="25"/>
        <v>coquillage</v>
      </c>
      <c r="O145" s="128" t="str">
        <f t="shared" si="18"/>
        <v>coquillage</v>
      </c>
      <c r="P145" s="128" t="str">
        <f t="shared" si="19"/>
        <v>coquillage</v>
      </c>
      <c r="Q145" s="129" t="s">
        <v>585</v>
      </c>
      <c r="R145" s="130" t="str">
        <f t="shared" si="20"/>
        <v>coquillage</v>
      </c>
      <c r="S145" s="131" t="s">
        <v>432</v>
      </c>
      <c r="T145" s="132" t="s">
        <v>21</v>
      </c>
      <c r="U145" s="73" t="s">
        <v>377</v>
      </c>
      <c r="V145" s="48"/>
      <c r="W145" s="48"/>
      <c r="X145" s="48"/>
      <c r="Y145" s="48"/>
      <c r="Z145" s="48"/>
      <c r="AA145" s="48"/>
      <c r="AB145" s="48"/>
      <c r="AC145" s="48"/>
      <c r="AD145" s="48"/>
      <c r="AE145" s="48"/>
      <c r="AF145" s="102"/>
      <c r="AG145" s="102"/>
      <c r="AH145" s="102"/>
      <c r="AI145" s="49">
        <v>1</v>
      </c>
    </row>
    <row r="146" spans="2:35" ht="21" customHeight="1">
      <c r="B146" s="124">
        <v>122</v>
      </c>
      <c r="C146" s="142"/>
      <c r="D146" s="43"/>
      <c r="E146" s="126" t="str">
        <f t="shared" si="14"/>
        <v/>
      </c>
      <c r="F146" s="127" t="str" cm="1">
        <f t="array" ref="F146">IF(M146="","",IFERROR(_xlfn.TEXTJOIN(" • ",TRUE,_xlfn.UNIQUE(_xlfn._xlws.FILTER("⚠ "&amp;T25:T485,(R25:R485&lt;&gt;"")*ISNUMBER(SEARCH(" "&amp;R25:R485&amp;" "," "&amp;M146&amp;" "))))),""))</f>
        <v/>
      </c>
      <c r="G146" s="128" t="str">
        <f t="shared" si="21"/>
        <v>coquilles saint jacques</v>
      </c>
      <c r="H146" s="128" t="str">
        <f t="shared" si="22"/>
        <v>⚠ Mollusques</v>
      </c>
      <c r="I146" s="128" t="str">
        <f t="shared" si="23"/>
        <v/>
      </c>
      <c r="J146" s="128" t="str">
        <f t="shared" si="15"/>
        <v/>
      </c>
      <c r="K146" s="128" t="str">
        <f t="shared" si="16"/>
        <v/>
      </c>
      <c r="L146" s="128" t="str">
        <f t="shared" si="24"/>
        <v/>
      </c>
      <c r="M146" s="128" t="str">
        <f t="shared" si="17"/>
        <v/>
      </c>
      <c r="N146" s="128" t="str">
        <f t="shared" si="25"/>
        <v>coquilles saint jacques</v>
      </c>
      <c r="O146" s="128" t="str">
        <f t="shared" si="18"/>
        <v>coquilles saint jacques</v>
      </c>
      <c r="P146" s="128" t="str">
        <f t="shared" si="19"/>
        <v>coquilles saint jacques</v>
      </c>
      <c r="Q146" s="129" t="s">
        <v>292</v>
      </c>
      <c r="R146" s="130" t="str">
        <f t="shared" si="20"/>
        <v>coquilles saint jacques</v>
      </c>
      <c r="S146" s="131" t="s">
        <v>432</v>
      </c>
      <c r="T146" s="132" t="s">
        <v>21</v>
      </c>
      <c r="U146" s="73" t="s">
        <v>377</v>
      </c>
      <c r="V146" s="48"/>
      <c r="W146" s="48"/>
      <c r="X146" s="48"/>
      <c r="Y146" s="48"/>
      <c r="Z146" s="48"/>
      <c r="AA146" s="48"/>
      <c r="AB146" s="48"/>
      <c r="AC146" s="48"/>
      <c r="AD146" s="48"/>
      <c r="AE146" s="48"/>
      <c r="AF146" s="102"/>
      <c r="AG146" s="102"/>
      <c r="AH146" s="102"/>
      <c r="AI146" s="49">
        <v>1</v>
      </c>
    </row>
    <row r="147" spans="2:35" ht="21" customHeight="1">
      <c r="B147" s="124">
        <v>123</v>
      </c>
      <c r="C147" s="142"/>
      <c r="D147" s="43"/>
      <c r="E147" s="126" t="str">
        <f t="shared" si="14"/>
        <v/>
      </c>
      <c r="F147" s="127" t="str" cm="1">
        <f t="array" ref="F147">IF(M147="","",IFERROR(_xlfn.TEXTJOIN(" • ",TRUE,_xlfn.UNIQUE(_xlfn._xlws.FILTER("⚠ "&amp;T25:T485,(R25:R485&lt;&gt;"")*ISNUMBER(SEARCH(" "&amp;R25:R485&amp;" "," "&amp;M147&amp;" "))))),""))</f>
        <v/>
      </c>
      <c r="G147" s="128" t="str">
        <f t="shared" si="21"/>
        <v>encornet</v>
      </c>
      <c r="H147" s="128" t="str">
        <f t="shared" si="22"/>
        <v>⚠ Mollusques</v>
      </c>
      <c r="I147" s="128" t="str">
        <f t="shared" si="23"/>
        <v/>
      </c>
      <c r="J147" s="128" t="str">
        <f t="shared" si="15"/>
        <v/>
      </c>
      <c r="K147" s="128" t="str">
        <f t="shared" si="16"/>
        <v/>
      </c>
      <c r="L147" s="128" t="str">
        <f t="shared" si="24"/>
        <v/>
      </c>
      <c r="M147" s="128" t="str">
        <f t="shared" si="17"/>
        <v/>
      </c>
      <c r="N147" s="128" t="str">
        <f t="shared" si="25"/>
        <v>encornet</v>
      </c>
      <c r="O147" s="128" t="str">
        <f t="shared" si="18"/>
        <v>encornet</v>
      </c>
      <c r="P147" s="128" t="str">
        <f t="shared" si="19"/>
        <v>encornet</v>
      </c>
      <c r="Q147" s="129" t="s">
        <v>256</v>
      </c>
      <c r="R147" s="130" t="str">
        <f t="shared" si="20"/>
        <v>encornet</v>
      </c>
      <c r="S147" s="131" t="s">
        <v>432</v>
      </c>
      <c r="T147" s="132" t="s">
        <v>21</v>
      </c>
      <c r="U147" s="73" t="s">
        <v>377</v>
      </c>
      <c r="V147" s="48"/>
      <c r="W147" s="48"/>
      <c r="X147" s="48"/>
      <c r="Y147" s="48"/>
      <c r="Z147" s="48"/>
      <c r="AA147" s="48"/>
      <c r="AB147" s="48"/>
      <c r="AC147" s="48"/>
      <c r="AD147" s="48"/>
      <c r="AE147" s="48"/>
      <c r="AF147" s="102"/>
      <c r="AG147" s="102"/>
      <c r="AH147" s="102"/>
      <c r="AI147" s="49">
        <v>1</v>
      </c>
    </row>
    <row r="148" spans="2:35" ht="21" customHeight="1">
      <c r="B148" s="124">
        <v>124</v>
      </c>
      <c r="C148" s="142"/>
      <c r="D148" s="43"/>
      <c r="E148" s="126" t="str">
        <f t="shared" si="14"/>
        <v/>
      </c>
      <c r="F148" s="127" t="str" cm="1">
        <f t="array" ref="F148">IF(M148="","",IFERROR(_xlfn.TEXTJOIN(" • ",TRUE,_xlfn.UNIQUE(_xlfn._xlws.FILTER("⚠ "&amp;T25:T485,(R25:R485&lt;&gt;"")*ISNUMBER(SEARCH(" "&amp;R25:R485&amp;" "," "&amp;M148&amp;" "))))),""))</f>
        <v/>
      </c>
      <c r="G148" s="128" t="str">
        <f t="shared" si="21"/>
        <v>escargots</v>
      </c>
      <c r="H148" s="128" t="str">
        <f t="shared" si="22"/>
        <v>⚠ Mollusques</v>
      </c>
      <c r="I148" s="128" t="str">
        <f t="shared" si="23"/>
        <v/>
      </c>
      <c r="J148" s="128" t="str">
        <f t="shared" si="15"/>
        <v/>
      </c>
      <c r="K148" s="128" t="str">
        <f t="shared" si="16"/>
        <v/>
      </c>
      <c r="L148" s="128" t="str">
        <f t="shared" si="24"/>
        <v/>
      </c>
      <c r="M148" s="128" t="str">
        <f t="shared" si="17"/>
        <v/>
      </c>
      <c r="N148" s="128" t="str">
        <f t="shared" si="25"/>
        <v>escargots</v>
      </c>
      <c r="O148" s="128" t="str">
        <f t="shared" si="18"/>
        <v>escargots</v>
      </c>
      <c r="P148" s="128" t="str">
        <f t="shared" si="19"/>
        <v>escargots</v>
      </c>
      <c r="Q148" s="129" t="s">
        <v>234</v>
      </c>
      <c r="R148" s="130" t="str">
        <f t="shared" si="20"/>
        <v>escargots</v>
      </c>
      <c r="S148" s="131" t="s">
        <v>432</v>
      </c>
      <c r="T148" s="132" t="s">
        <v>21</v>
      </c>
      <c r="U148" s="73" t="s">
        <v>377</v>
      </c>
      <c r="V148" s="48"/>
      <c r="W148" s="48"/>
      <c r="X148" s="48"/>
      <c r="Y148" s="48"/>
      <c r="Z148" s="48"/>
      <c r="AA148" s="48"/>
      <c r="AB148" s="48"/>
      <c r="AC148" s="48"/>
      <c r="AD148" s="48"/>
      <c r="AE148" s="48"/>
      <c r="AF148" s="102"/>
      <c r="AG148" s="102"/>
      <c r="AH148" s="102"/>
      <c r="AI148" s="49">
        <v>1</v>
      </c>
    </row>
    <row r="149" spans="2:35" ht="21" customHeight="1">
      <c r="B149" s="124">
        <v>125</v>
      </c>
      <c r="C149" s="142"/>
      <c r="D149" s="43"/>
      <c r="E149" s="126" t="str">
        <f t="shared" si="14"/>
        <v/>
      </c>
      <c r="F149" s="127" t="str" cm="1">
        <f t="array" ref="F149">IF(M149="","",IFERROR(_xlfn.TEXTJOIN(" • ",TRUE,_xlfn.UNIQUE(_xlfn._xlws.FILTER("⚠ "&amp;T25:T485,(R25:R485&lt;&gt;"")*ISNUMBER(SEARCH(" "&amp;R25:R485&amp;" "," "&amp;M149&amp;" "))))),""))</f>
        <v/>
      </c>
      <c r="G149" s="128" t="str">
        <f t="shared" si="21"/>
        <v>escargot</v>
      </c>
      <c r="H149" s="128" t="str">
        <f t="shared" si="22"/>
        <v>⚠ Mollusques</v>
      </c>
      <c r="I149" s="128" t="str">
        <f t="shared" si="23"/>
        <v/>
      </c>
      <c r="J149" s="128" t="str">
        <f t="shared" si="15"/>
        <v/>
      </c>
      <c r="K149" s="128" t="str">
        <f t="shared" si="16"/>
        <v/>
      </c>
      <c r="L149" s="128" t="str">
        <f t="shared" si="24"/>
        <v/>
      </c>
      <c r="M149" s="128" t="str">
        <f t="shared" si="17"/>
        <v/>
      </c>
      <c r="N149" s="128" t="str">
        <f t="shared" si="25"/>
        <v>escargot</v>
      </c>
      <c r="O149" s="128" t="str">
        <f t="shared" si="18"/>
        <v>escargot</v>
      </c>
      <c r="P149" s="128" t="str">
        <f t="shared" si="19"/>
        <v>escargot</v>
      </c>
      <c r="Q149" s="129" t="s">
        <v>224</v>
      </c>
      <c r="R149" s="130" t="str">
        <f t="shared" si="20"/>
        <v>escargot</v>
      </c>
      <c r="S149" s="131" t="s">
        <v>432</v>
      </c>
      <c r="T149" s="132" t="s">
        <v>21</v>
      </c>
      <c r="U149" s="73" t="s">
        <v>377</v>
      </c>
      <c r="V149" s="48"/>
      <c r="W149" s="48"/>
      <c r="X149" s="48"/>
      <c r="Y149" s="48"/>
      <c r="Z149" s="48"/>
      <c r="AA149" s="48"/>
      <c r="AB149" s="48"/>
      <c r="AC149" s="48"/>
      <c r="AD149" s="48"/>
      <c r="AE149" s="48"/>
      <c r="AF149" s="102"/>
      <c r="AG149" s="102"/>
      <c r="AH149" s="102"/>
      <c r="AI149" s="49">
        <v>1</v>
      </c>
    </row>
    <row r="150" spans="2:35" ht="21" customHeight="1">
      <c r="B150" s="124">
        <v>126</v>
      </c>
      <c r="C150" s="142"/>
      <c r="D150" s="43"/>
      <c r="E150" s="126" t="str">
        <f t="shared" si="14"/>
        <v/>
      </c>
      <c r="F150" s="127" t="str" cm="1">
        <f t="array" ref="F150">IF(M150="","",IFERROR(_xlfn.TEXTJOIN(" • ",TRUE,_xlfn.UNIQUE(_xlfn._xlws.FILTER("⚠ "&amp;T25:T485,(R25:R485&lt;&gt;"")*ISNUMBER(SEARCH(" "&amp;R25:R485&amp;" "," "&amp;M150&amp;" "))))),""))</f>
        <v/>
      </c>
      <c r="G150" s="128" t="str">
        <f t="shared" si="21"/>
        <v>huitre</v>
      </c>
      <c r="H150" s="128" t="str">
        <f t="shared" si="22"/>
        <v>⚠ Mollusques</v>
      </c>
      <c r="I150" s="128" t="str">
        <f t="shared" si="23"/>
        <v/>
      </c>
      <c r="J150" s="128" t="str">
        <f t="shared" si="15"/>
        <v/>
      </c>
      <c r="K150" s="128" t="str">
        <f t="shared" si="16"/>
        <v/>
      </c>
      <c r="L150" s="128" t="str">
        <f t="shared" si="24"/>
        <v/>
      </c>
      <c r="M150" s="128" t="str">
        <f t="shared" si="17"/>
        <v/>
      </c>
      <c r="N150" s="128" t="str">
        <f t="shared" si="25"/>
        <v>huitre</v>
      </c>
      <c r="O150" s="128" t="str">
        <f t="shared" si="18"/>
        <v>huitre</v>
      </c>
      <c r="P150" s="128" t="str">
        <f t="shared" si="19"/>
        <v>huitre</v>
      </c>
      <c r="Q150" s="129" t="s">
        <v>115</v>
      </c>
      <c r="R150" s="130" t="str">
        <f t="shared" si="20"/>
        <v>huitre</v>
      </c>
      <c r="S150" s="131" t="s">
        <v>432</v>
      </c>
      <c r="T150" s="132" t="s">
        <v>21</v>
      </c>
      <c r="U150" s="73" t="s">
        <v>377</v>
      </c>
      <c r="V150" s="48"/>
      <c r="W150" s="48"/>
      <c r="X150" s="48"/>
      <c r="Y150" s="48"/>
      <c r="Z150" s="48"/>
      <c r="AA150" s="48"/>
      <c r="AB150" s="48"/>
      <c r="AC150" s="48"/>
      <c r="AD150" s="48"/>
      <c r="AE150" s="48"/>
      <c r="AF150" s="102"/>
      <c r="AG150" s="102"/>
      <c r="AH150" s="102"/>
      <c r="AI150" s="49">
        <v>1</v>
      </c>
    </row>
    <row r="151" spans="2:35" ht="21" customHeight="1">
      <c r="B151" s="124">
        <v>127</v>
      </c>
      <c r="C151" s="142"/>
      <c r="D151" s="43"/>
      <c r="E151" s="126" t="str">
        <f t="shared" si="14"/>
        <v/>
      </c>
      <c r="F151" s="127" t="str" cm="1">
        <f t="array" ref="F151">IF(M151="","",IFERROR(_xlfn.TEXTJOIN(" • ",TRUE,_xlfn.UNIQUE(_xlfn._xlws.FILTER("⚠ "&amp;T25:T485,(R25:R485&lt;&gt;"")*ISNUMBER(SEARCH(" "&amp;R25:R485&amp;" "," "&amp;M151&amp;" "))))),""))</f>
        <v/>
      </c>
      <c r="G151" s="128" t="str">
        <f t="shared" si="21"/>
        <v>huitres</v>
      </c>
      <c r="H151" s="128" t="str">
        <f t="shared" si="22"/>
        <v>⚠ Mollusques</v>
      </c>
      <c r="I151" s="128" t="str">
        <f t="shared" si="23"/>
        <v/>
      </c>
      <c r="J151" s="128" t="str">
        <f t="shared" si="15"/>
        <v/>
      </c>
      <c r="K151" s="128" t="str">
        <f t="shared" si="16"/>
        <v/>
      </c>
      <c r="L151" s="128" t="str">
        <f t="shared" si="24"/>
        <v/>
      </c>
      <c r="M151" s="128" t="str">
        <f t="shared" si="17"/>
        <v/>
      </c>
      <c r="N151" s="128" t="str">
        <f t="shared" si="25"/>
        <v>huitres</v>
      </c>
      <c r="O151" s="128" t="str">
        <f t="shared" si="18"/>
        <v>huitres</v>
      </c>
      <c r="P151" s="128" t="str">
        <f t="shared" si="19"/>
        <v>huitres</v>
      </c>
      <c r="Q151" s="129" t="s">
        <v>133</v>
      </c>
      <c r="R151" s="130" t="str">
        <f t="shared" si="20"/>
        <v>huitres</v>
      </c>
      <c r="S151" s="131" t="s">
        <v>432</v>
      </c>
      <c r="T151" s="132" t="s">
        <v>21</v>
      </c>
      <c r="U151" s="73" t="s">
        <v>377</v>
      </c>
      <c r="V151" s="48"/>
      <c r="W151" s="48"/>
      <c r="X151" s="48"/>
      <c r="Y151" s="48"/>
      <c r="Z151" s="48"/>
      <c r="AA151" s="48"/>
      <c r="AB151" s="48"/>
      <c r="AC151" s="48"/>
      <c r="AD151" s="48"/>
      <c r="AE151" s="48"/>
      <c r="AF151" s="102"/>
      <c r="AG151" s="102"/>
      <c r="AH151" s="102"/>
      <c r="AI151" s="49">
        <v>1</v>
      </c>
    </row>
    <row r="152" spans="2:35" ht="21" customHeight="1">
      <c r="B152" s="124">
        <v>128</v>
      </c>
      <c r="C152" s="142"/>
      <c r="D152" s="43"/>
      <c r="E152" s="126" t="str">
        <f t="shared" si="14"/>
        <v/>
      </c>
      <c r="F152" s="127" t="str" cm="1">
        <f t="array" ref="F152">IF(M152="","",IFERROR(_xlfn.TEXTJOIN(" • ",TRUE,_xlfn.UNIQUE(_xlfn._xlws.FILTER("⚠ "&amp;T25:T485,(R25:R485&lt;&gt;"")*ISNUMBER(SEARCH(" "&amp;R25:R485&amp;" "," "&amp;M152&amp;" "))))),""))</f>
        <v/>
      </c>
      <c r="G152" s="128" t="str">
        <f t="shared" si="21"/>
        <v>mollusque</v>
      </c>
      <c r="H152" s="128" t="str">
        <f t="shared" si="22"/>
        <v>⚠ Mollusques</v>
      </c>
      <c r="I152" s="128" t="str">
        <f t="shared" si="23"/>
        <v/>
      </c>
      <c r="J152" s="128" t="str">
        <f t="shared" si="15"/>
        <v/>
      </c>
      <c r="K152" s="128" t="str">
        <f t="shared" si="16"/>
        <v/>
      </c>
      <c r="L152" s="128" t="str">
        <f t="shared" si="24"/>
        <v/>
      </c>
      <c r="M152" s="128" t="str">
        <f t="shared" si="17"/>
        <v/>
      </c>
      <c r="N152" s="128" t="str">
        <f t="shared" si="25"/>
        <v>mollusque</v>
      </c>
      <c r="O152" s="128" t="str">
        <f t="shared" si="18"/>
        <v>mollusque</v>
      </c>
      <c r="P152" s="128" t="str">
        <f t="shared" si="19"/>
        <v>mollusque</v>
      </c>
      <c r="Q152" s="129" t="s">
        <v>38</v>
      </c>
      <c r="R152" s="130" t="str">
        <f t="shared" si="20"/>
        <v>mollusque</v>
      </c>
      <c r="S152" s="131" t="s">
        <v>432</v>
      </c>
      <c r="T152" s="132" t="s">
        <v>21</v>
      </c>
      <c r="U152" s="73" t="s">
        <v>377</v>
      </c>
      <c r="V152" s="48"/>
      <c r="W152" s="48"/>
      <c r="X152" s="48"/>
      <c r="Y152" s="48"/>
      <c r="Z152" s="48"/>
      <c r="AA152" s="48"/>
      <c r="AB152" s="48"/>
      <c r="AC152" s="48"/>
      <c r="AD152" s="48"/>
      <c r="AE152" s="48"/>
      <c r="AF152" s="102"/>
      <c r="AG152" s="102"/>
      <c r="AH152" s="102"/>
      <c r="AI152" s="49">
        <v>1</v>
      </c>
    </row>
    <row r="153" spans="2:35" ht="21" customHeight="1">
      <c r="B153" s="124">
        <v>129</v>
      </c>
      <c r="C153" s="142"/>
      <c r="D153" s="43"/>
      <c r="E153" s="126" t="str">
        <f t="shared" ref="E153:E216" si="26">IF(C153="","",IF(F153="",C153,C153&amp;" *"))</f>
        <v/>
      </c>
      <c r="F153" s="127" t="str" cm="1">
        <f t="array" ref="F153">IF(M153="","",IFERROR(_xlfn.TEXTJOIN(" • ",TRUE,_xlfn.UNIQUE(_xlfn._xlws.FILTER("⚠ "&amp;T25:T485,(R25:R485&lt;&gt;"")*ISNUMBER(SEARCH(" "&amp;R25:R485&amp;" "," "&amp;M153&amp;" "))))),""))</f>
        <v/>
      </c>
      <c r="G153" s="128" t="str">
        <f t="shared" si="21"/>
        <v>mollusques</v>
      </c>
      <c r="H153" s="128" t="str">
        <f t="shared" si="22"/>
        <v>⚠ Mollusques</v>
      </c>
      <c r="I153" s="128" t="str">
        <f t="shared" si="23"/>
        <v/>
      </c>
      <c r="J153" s="128" t="str">
        <f t="shared" ref="J153:J216" si="27">IF(I153="","",SUBSTITUTE(SUBSTITUTE(SUBSTITUTE(SUBSTITUTE(SUBSTITUTE(SUBSTITUTE(SUBSTITUTE(SUBSTITUTE(I153,"è","e"),"é","e"),"ê","e"),"ë","e"),"ì","i"),"í","i"),"î","i"),"ï","i"))</f>
        <v/>
      </c>
      <c r="K153" s="128" t="str">
        <f t="shared" ref="K153:K216" si="28">IF(J153="","",TRIM(SUBSTITUTE(SUBSTITUTE(SUBSTITUTE(SUBSTITUTE(SUBSTITUTE(SUBSTITUTE(SUBSTITUTE(SUBSTITUTE(SUBSTITUTE(SUBSTITUTE(SUBSTITUTE(SUBSTITUTE(J153,"ò","o"),"ó","o"),"ô","o"),"ö","o"),"õ","o"),"ù","u"),"ú","u"),"û","u"),"ü","u"),"ý","y"),"ÿ","y"),"ñ","n")))</f>
        <v/>
      </c>
      <c r="L153" s="128" t="str">
        <f t="shared" si="24"/>
        <v/>
      </c>
      <c r="M153" s="128" t="str">
        <f t="shared" ref="M153:M216" si="29">IF(C153="","",LOWER(TRIM(CLEAN(SUBSTITUTE(SUBSTITUTE(SUBSTITUTE(SUBSTITUTE(SUBSTITUTE(SUBSTITUTE(SUBSTITUTE(SUBSTITUTE(SUBSTITUTE(SUBSTITUTE(SUBSTITUTE(SUBSTITUTE(SUBSTITUTE(SUBSTITUTE(SUBSTITUTE(SUBSTITUTE(SUBSTITUTE(SUBSTITUTE(SUBSTITUTE(SUBSTITUTE(SUBSTITUTE(SUBSTITUTE(C153,CHAR(160)," "),CHAR(9)," "),CHAR(10)," "),CHAR(13)," "),"—"," "),"–"," "),"’"," "),"'"," "),""""," "),","," "),"."," "),";"," "),":"," "),"!"," "),"?"," "),"…"," "),"/"," "),"-"," "),"("," "),")"," "),"«"," "),"»"," ")))))</f>
        <v/>
      </c>
      <c r="N153" s="128" t="str">
        <f t="shared" si="25"/>
        <v>mollusques</v>
      </c>
      <c r="O153" s="128" t="str">
        <f t="shared" ref="O153:O216" si="30">IF(N153="","",SUBSTITUTE(SUBSTITUTE(SUBSTITUTE(SUBSTITUTE(SUBSTITUTE(SUBSTITUTE(SUBSTITUTE(SUBSTITUTE(N153,"è","e"),"é","e"),"ê","e"),"ë","e"),"ì","i"),"í","i"),"î","i"),"ï","i"))</f>
        <v>mollusques</v>
      </c>
      <c r="P153" s="128" t="str">
        <f t="shared" ref="P153:P216" si="31">IF(O153="","",TRIM(SUBSTITUTE(SUBSTITUTE(SUBSTITUTE(SUBSTITUTE(SUBSTITUTE(SUBSTITUTE(SUBSTITUTE(SUBSTITUTE(SUBSTITUTE(SUBSTITUTE(SUBSTITUTE(SUBSTITUTE(O153,"ò","o"),"ó","o"),"ô","o"),"ö","o"),"õ","o"),"ù","u"),"ú","u"),"û","u"),"ü","u"),"ý","y"),"ÿ","y"),"ñ","n")))</f>
        <v>mollusques</v>
      </c>
      <c r="Q153" s="129" t="s">
        <v>7</v>
      </c>
      <c r="R153" s="130" t="str">
        <f t="shared" ref="R153:R216" si="32">IF(Q153="","",LOWER(TRIM(CLEAN(SUBSTITUTE(SUBSTITUTE(SUBSTITUTE(SUBSTITUTE(SUBSTITUTE(SUBSTITUTE(SUBSTITUTE(SUBSTITUTE(SUBSTITUTE(SUBSTITUTE(SUBSTITUTE(SUBSTITUTE(SUBSTITUTE(SUBSTITUTE(SUBSTITUTE(SUBSTITUTE(SUBSTITUTE(SUBSTITUTE(SUBSTITUTE(SUBSTITUTE(SUBSTITUTE(SUBSTITUTE(Q153,CHAR(160)," "),CHAR(9)," "),CHAR(10)," "),CHAR(13)," "),"—"," "),"–"," "),"’"," "),"'"," "),""""," "),","," "),"."," "),";"," "),":"," "),"!"," "),"?"," "),"…"," "),"/"," "),"-"," "),"("," "),")"," "),"«"," "),"»"," ")))))</f>
        <v>mollusques</v>
      </c>
      <c r="S153" s="131" t="s">
        <v>432</v>
      </c>
      <c r="T153" s="132" t="s">
        <v>21</v>
      </c>
      <c r="U153" s="73" t="s">
        <v>377</v>
      </c>
      <c r="V153" s="48"/>
      <c r="W153" s="48"/>
      <c r="X153" s="48"/>
      <c r="Y153" s="48"/>
      <c r="Z153" s="48"/>
      <c r="AA153" s="48"/>
      <c r="AB153" s="48"/>
      <c r="AC153" s="48"/>
      <c r="AD153" s="48"/>
      <c r="AE153" s="48"/>
      <c r="AF153" s="102"/>
      <c r="AG153" s="102"/>
      <c r="AH153" s="102"/>
      <c r="AI153" s="49">
        <v>1</v>
      </c>
    </row>
    <row r="154" spans="2:35" ht="21" customHeight="1">
      <c r="B154" s="124">
        <v>130</v>
      </c>
      <c r="C154" s="142"/>
      <c r="D154" s="43"/>
      <c r="E154" s="126" t="str">
        <f t="shared" si="26"/>
        <v/>
      </c>
      <c r="F154" s="127" t="str" cm="1">
        <f t="array" ref="F154">IF(M154="","",IFERROR(_xlfn.TEXTJOIN(" • ",TRUE,_xlfn.UNIQUE(_xlfn._xlws.FILTER("⚠ "&amp;T25:T485,(R25:R485&lt;&gt;"")*ISNUMBER(SEARCH(" "&amp;R25:R485&amp;" "," "&amp;M154&amp;" "))))),""))</f>
        <v/>
      </c>
      <c r="G154" s="128" t="str">
        <f t="shared" si="21"/>
        <v>moule</v>
      </c>
      <c r="H154" s="128" t="str">
        <f t="shared" si="22"/>
        <v>⚠ Mollusques</v>
      </c>
      <c r="I154" s="128" t="str">
        <f t="shared" si="23"/>
        <v/>
      </c>
      <c r="J154" s="128" t="str">
        <f t="shared" si="27"/>
        <v/>
      </c>
      <c r="K154" s="128" t="str">
        <f t="shared" si="28"/>
        <v/>
      </c>
      <c r="L154" s="128" t="str">
        <f t="shared" si="24"/>
        <v/>
      </c>
      <c r="M154" s="128" t="str">
        <f t="shared" si="29"/>
        <v/>
      </c>
      <c r="N154" s="128" t="str">
        <f t="shared" si="25"/>
        <v>moule</v>
      </c>
      <c r="O154" s="128" t="str">
        <f t="shared" si="30"/>
        <v>moule</v>
      </c>
      <c r="P154" s="128" t="str">
        <f t="shared" si="31"/>
        <v>moule</v>
      </c>
      <c r="Q154" s="129" t="s">
        <v>77</v>
      </c>
      <c r="R154" s="130" t="str">
        <f t="shared" si="32"/>
        <v>moule</v>
      </c>
      <c r="S154" s="131" t="s">
        <v>432</v>
      </c>
      <c r="T154" s="132" t="s">
        <v>21</v>
      </c>
      <c r="U154" s="73" t="s">
        <v>377</v>
      </c>
      <c r="V154" s="48"/>
      <c r="W154" s="48"/>
      <c r="X154" s="48"/>
      <c r="Y154" s="48"/>
      <c r="Z154" s="48"/>
      <c r="AA154" s="48"/>
      <c r="AB154" s="48"/>
      <c r="AC154" s="48"/>
      <c r="AD154" s="48"/>
      <c r="AE154" s="48"/>
      <c r="AF154" s="102"/>
      <c r="AG154" s="102"/>
      <c r="AH154" s="102"/>
      <c r="AI154" s="49">
        <v>1</v>
      </c>
    </row>
    <row r="155" spans="2:35" ht="21" customHeight="1">
      <c r="B155" s="124">
        <v>131</v>
      </c>
      <c r="C155" s="142"/>
      <c r="D155" s="43"/>
      <c r="E155" s="126" t="str">
        <f t="shared" si="26"/>
        <v/>
      </c>
      <c r="F155" s="127" t="str" cm="1">
        <f t="array" ref="F155">IF(M155="","",IFERROR(_xlfn.TEXTJOIN(" • ",TRUE,_xlfn.UNIQUE(_xlfn._xlws.FILTER("⚠ "&amp;T25:T485,(R25:R485&lt;&gt;"")*ISNUMBER(SEARCH(" "&amp;R25:R485&amp;" "," "&amp;M155&amp;" "))))),""))</f>
        <v/>
      </c>
      <c r="G155" s="128" t="str">
        <f t="shared" ref="G155:G218" si="33">IF(R155="","",P155)</f>
        <v>moules</v>
      </c>
      <c r="H155" s="128" t="str">
        <f t="shared" ref="H155:H218" si="34">IF(T155="","",S155&amp;" "&amp;T155)</f>
        <v>⚠ Mollusques</v>
      </c>
      <c r="I155" s="128" t="str">
        <f t="shared" ref="I155:I218" si="35">IF(M155="","",SUBSTITUTE(SUBSTITUTE(SUBSTITUTE(SUBSTITUTE(SUBSTITUTE(SUBSTITUTE(SUBSTITUTE(SUBSTITUTE(SUBSTITUTE(LOWER(M155),"œ","oe"),"æ","ae"),"à","a"),"â","a"),"ä","a"),"á","a"),"ã","a"),"å","a"),"ç","c"))</f>
        <v/>
      </c>
      <c r="J155" s="128" t="str">
        <f t="shared" si="27"/>
        <v/>
      </c>
      <c r="K155" s="128" t="str">
        <f t="shared" si="28"/>
        <v/>
      </c>
      <c r="L155" s="128" t="str">
        <f t="shared" ref="L155:L218" si="36">IF(M155="","",K155)</f>
        <v/>
      </c>
      <c r="M155" s="128" t="str">
        <f t="shared" si="29"/>
        <v/>
      </c>
      <c r="N155" s="128" t="str">
        <f t="shared" ref="N155:N218" si="37">IF(R155="","",SUBSTITUTE(SUBSTITUTE(SUBSTITUTE(SUBSTITUTE(SUBSTITUTE(SUBSTITUTE(SUBSTITUTE(SUBSTITUTE(SUBSTITUTE(LOWER(R155),"œ","oe"),"æ","ae"),"à","a"),"â","a"),"ä","a"),"á","a"),"ã","a"),"å","a"),"ç","c"))</f>
        <v>moules</v>
      </c>
      <c r="O155" s="128" t="str">
        <f t="shared" si="30"/>
        <v>moules</v>
      </c>
      <c r="P155" s="128" t="str">
        <f t="shared" si="31"/>
        <v>moules</v>
      </c>
      <c r="Q155" s="129" t="s">
        <v>97</v>
      </c>
      <c r="R155" s="130" t="str">
        <f t="shared" si="32"/>
        <v>moules</v>
      </c>
      <c r="S155" s="131" t="s">
        <v>432</v>
      </c>
      <c r="T155" s="132" t="s">
        <v>21</v>
      </c>
      <c r="U155" s="73" t="s">
        <v>377</v>
      </c>
      <c r="V155" s="48"/>
      <c r="W155" s="48"/>
      <c r="X155" s="48"/>
      <c r="Y155" s="48"/>
      <c r="Z155" s="48"/>
      <c r="AA155" s="48"/>
      <c r="AB155" s="48"/>
      <c r="AC155" s="48"/>
      <c r="AD155" s="48"/>
      <c r="AE155" s="48"/>
      <c r="AF155" s="102"/>
      <c r="AG155" s="102"/>
      <c r="AH155" s="102"/>
      <c r="AI155" s="49">
        <v>1</v>
      </c>
    </row>
    <row r="156" spans="2:35" ht="21" customHeight="1">
      <c r="B156" s="124">
        <v>132</v>
      </c>
      <c r="C156" s="142"/>
      <c r="D156" s="43"/>
      <c r="E156" s="126" t="str">
        <f t="shared" si="26"/>
        <v/>
      </c>
      <c r="F156" s="127" t="str" cm="1">
        <f t="array" ref="F156">IF(M156="","",IFERROR(_xlfn.TEXTJOIN(" • ",TRUE,_xlfn.UNIQUE(_xlfn._xlws.FILTER("⚠ "&amp;T25:T485,(R25:R485&lt;&gt;"")*ISNUMBER(SEARCH(" "&amp;R25:R485&amp;" "," "&amp;M156&amp;" "))))),""))</f>
        <v/>
      </c>
      <c r="G156" s="128" t="str">
        <f t="shared" si="33"/>
        <v>mussels</v>
      </c>
      <c r="H156" s="128" t="str">
        <f t="shared" si="34"/>
        <v>⚠ Mollusques</v>
      </c>
      <c r="I156" s="128" t="str">
        <f t="shared" si="35"/>
        <v/>
      </c>
      <c r="J156" s="128" t="str">
        <f t="shared" si="27"/>
        <v/>
      </c>
      <c r="K156" s="128" t="str">
        <f t="shared" si="28"/>
        <v/>
      </c>
      <c r="L156" s="128" t="str">
        <f t="shared" si="36"/>
        <v/>
      </c>
      <c r="M156" s="128" t="str">
        <f t="shared" si="29"/>
        <v/>
      </c>
      <c r="N156" s="128" t="str">
        <f t="shared" si="37"/>
        <v>mussels</v>
      </c>
      <c r="O156" s="128" t="str">
        <f t="shared" si="30"/>
        <v>mussels</v>
      </c>
      <c r="P156" s="128" t="str">
        <f t="shared" si="31"/>
        <v>mussels</v>
      </c>
      <c r="Q156" s="129" t="s">
        <v>586</v>
      </c>
      <c r="R156" s="130" t="str">
        <f t="shared" si="32"/>
        <v>mussels</v>
      </c>
      <c r="S156" s="131" t="s">
        <v>432</v>
      </c>
      <c r="T156" s="132" t="s">
        <v>21</v>
      </c>
      <c r="U156" s="73" t="s">
        <v>377</v>
      </c>
      <c r="V156" s="48"/>
      <c r="W156" s="48"/>
      <c r="X156" s="48"/>
      <c r="Y156" s="48"/>
      <c r="Z156" s="48"/>
      <c r="AA156" s="48"/>
      <c r="AB156" s="48"/>
      <c r="AC156" s="48"/>
      <c r="AD156" s="48"/>
      <c r="AE156" s="48"/>
      <c r="AF156" s="102"/>
      <c r="AG156" s="102"/>
      <c r="AH156" s="102"/>
      <c r="AI156" s="49">
        <v>1</v>
      </c>
    </row>
    <row r="157" spans="2:35" ht="21" customHeight="1">
      <c r="B157" s="124">
        <v>133</v>
      </c>
      <c r="C157" s="142"/>
      <c r="D157" s="43"/>
      <c r="E157" s="126" t="str">
        <f t="shared" si="26"/>
        <v/>
      </c>
      <c r="F157" s="127" t="str" cm="1">
        <f t="array" ref="F157">IF(M157="","",IFERROR(_xlfn.TEXTJOIN(" • ",TRUE,_xlfn.UNIQUE(_xlfn._xlws.FILTER("⚠ "&amp;T25:T485,(R25:R485&lt;&gt;"")*ISNUMBER(SEARCH(" "&amp;R25:R485&amp;" "," "&amp;M157&amp;" "))))),""))</f>
        <v/>
      </c>
      <c r="G157" s="128" t="str">
        <f t="shared" si="33"/>
        <v>octopus</v>
      </c>
      <c r="H157" s="128" t="str">
        <f t="shared" si="34"/>
        <v>⚠ Mollusques</v>
      </c>
      <c r="I157" s="128" t="str">
        <f t="shared" si="35"/>
        <v/>
      </c>
      <c r="J157" s="128" t="str">
        <f t="shared" si="27"/>
        <v/>
      </c>
      <c r="K157" s="128" t="str">
        <f t="shared" si="28"/>
        <v/>
      </c>
      <c r="L157" s="128" t="str">
        <f t="shared" si="36"/>
        <v/>
      </c>
      <c r="M157" s="128" t="str">
        <f t="shared" si="29"/>
        <v/>
      </c>
      <c r="N157" s="128" t="str">
        <f t="shared" si="37"/>
        <v>octopus</v>
      </c>
      <c r="O157" s="128" t="str">
        <f t="shared" si="30"/>
        <v>octopus</v>
      </c>
      <c r="P157" s="128" t="str">
        <f t="shared" si="31"/>
        <v>octopus</v>
      </c>
      <c r="Q157" s="129" t="s">
        <v>283</v>
      </c>
      <c r="R157" s="130" t="str">
        <f t="shared" si="32"/>
        <v>octopus</v>
      </c>
      <c r="S157" s="131" t="s">
        <v>432</v>
      </c>
      <c r="T157" s="132" t="s">
        <v>21</v>
      </c>
      <c r="U157" s="73" t="s">
        <v>377</v>
      </c>
      <c r="V157" s="48"/>
      <c r="W157" s="48"/>
      <c r="X157" s="48"/>
      <c r="Y157" s="48"/>
      <c r="Z157" s="48"/>
      <c r="AA157" s="48"/>
      <c r="AB157" s="48"/>
      <c r="AC157" s="48"/>
      <c r="AD157" s="48"/>
      <c r="AE157" s="48"/>
      <c r="AF157" s="102"/>
      <c r="AG157" s="102"/>
      <c r="AH157" s="102"/>
      <c r="AI157" s="49">
        <v>1</v>
      </c>
    </row>
    <row r="158" spans="2:35" ht="21" customHeight="1">
      <c r="B158" s="124">
        <v>134</v>
      </c>
      <c r="C158" s="142"/>
      <c r="D158" s="43"/>
      <c r="E158" s="126" t="str">
        <f t="shared" si="26"/>
        <v/>
      </c>
      <c r="F158" s="127" t="str" cm="1">
        <f t="array" ref="F158">IF(M158="","",IFERROR(_xlfn.TEXTJOIN(" • ",TRUE,_xlfn.UNIQUE(_xlfn._xlws.FILTER("⚠ "&amp;T25:T485,(R25:R485&lt;&gt;"")*ISNUMBER(SEARCH(" "&amp;R25:R485&amp;" "," "&amp;M158&amp;" "))))),""))</f>
        <v/>
      </c>
      <c r="G158" s="128" t="str">
        <f t="shared" si="33"/>
        <v>oyster</v>
      </c>
      <c r="H158" s="128" t="str">
        <f t="shared" si="34"/>
        <v>⚠ Mollusques</v>
      </c>
      <c r="I158" s="128" t="str">
        <f t="shared" si="35"/>
        <v/>
      </c>
      <c r="J158" s="128" t="str">
        <f t="shared" si="27"/>
        <v/>
      </c>
      <c r="K158" s="128" t="str">
        <f t="shared" si="28"/>
        <v/>
      </c>
      <c r="L158" s="128" t="str">
        <f t="shared" si="36"/>
        <v/>
      </c>
      <c r="M158" s="128" t="str">
        <f t="shared" si="29"/>
        <v/>
      </c>
      <c r="N158" s="128" t="str">
        <f t="shared" si="37"/>
        <v>oyster</v>
      </c>
      <c r="O158" s="128" t="str">
        <f t="shared" si="30"/>
        <v>oyster</v>
      </c>
      <c r="P158" s="128" t="str">
        <f t="shared" si="31"/>
        <v>oyster</v>
      </c>
      <c r="Q158" s="129" t="s">
        <v>587</v>
      </c>
      <c r="R158" s="130" t="str">
        <f t="shared" si="32"/>
        <v>oyster</v>
      </c>
      <c r="S158" s="131" t="s">
        <v>432</v>
      </c>
      <c r="T158" s="132" t="s">
        <v>21</v>
      </c>
      <c r="U158" s="73" t="s">
        <v>377</v>
      </c>
      <c r="V158" s="48"/>
      <c r="W158" s="48"/>
      <c r="X158" s="48"/>
      <c r="Y158" s="48"/>
      <c r="Z158" s="48"/>
      <c r="AA158" s="48"/>
      <c r="AB158" s="48"/>
      <c r="AC158" s="48"/>
      <c r="AD158" s="48"/>
      <c r="AE158" s="48"/>
      <c r="AF158" s="102"/>
      <c r="AG158" s="102"/>
      <c r="AH158" s="102"/>
      <c r="AI158" s="49">
        <v>1</v>
      </c>
    </row>
    <row r="159" spans="2:35" ht="21" customHeight="1">
      <c r="B159" s="124">
        <v>135</v>
      </c>
      <c r="C159" s="142"/>
      <c r="D159" s="43"/>
      <c r="E159" s="126" t="str">
        <f t="shared" si="26"/>
        <v/>
      </c>
      <c r="F159" s="127" t="str" cm="1">
        <f t="array" ref="F159">IF(M159="","",IFERROR(_xlfn.TEXTJOIN(" • ",TRUE,_xlfn.UNIQUE(_xlfn._xlws.FILTER("⚠ "&amp;T25:T485,(R25:R485&lt;&gt;"")*ISNUMBER(SEARCH(" "&amp;R25:R485&amp;" "," "&amp;M159&amp;" "))))),""))</f>
        <v/>
      </c>
      <c r="G159" s="128" t="str">
        <f t="shared" si="33"/>
        <v>oysters</v>
      </c>
      <c r="H159" s="128" t="str">
        <f t="shared" si="34"/>
        <v>⚠ Mollusques</v>
      </c>
      <c r="I159" s="128" t="str">
        <f t="shared" si="35"/>
        <v/>
      </c>
      <c r="J159" s="128" t="str">
        <f t="shared" si="27"/>
        <v/>
      </c>
      <c r="K159" s="128" t="str">
        <f t="shared" si="28"/>
        <v/>
      </c>
      <c r="L159" s="128" t="str">
        <f t="shared" si="36"/>
        <v/>
      </c>
      <c r="M159" s="128" t="str">
        <f t="shared" si="29"/>
        <v/>
      </c>
      <c r="N159" s="128" t="str">
        <f t="shared" si="37"/>
        <v>oysters</v>
      </c>
      <c r="O159" s="128" t="str">
        <f t="shared" si="30"/>
        <v>oysters</v>
      </c>
      <c r="P159" s="128" t="str">
        <f t="shared" si="31"/>
        <v>oysters</v>
      </c>
      <c r="Q159" s="129" t="s">
        <v>588</v>
      </c>
      <c r="R159" s="130" t="str">
        <f t="shared" si="32"/>
        <v>oysters</v>
      </c>
      <c r="S159" s="131" t="s">
        <v>432</v>
      </c>
      <c r="T159" s="132" t="s">
        <v>21</v>
      </c>
      <c r="U159" s="73" t="s">
        <v>377</v>
      </c>
      <c r="V159" s="48"/>
      <c r="W159" s="48"/>
      <c r="X159" s="48"/>
      <c r="Y159" s="48"/>
      <c r="Z159" s="48"/>
      <c r="AA159" s="48"/>
      <c r="AB159" s="48"/>
      <c r="AC159" s="48"/>
      <c r="AD159" s="48"/>
      <c r="AE159" s="48"/>
      <c r="AF159" s="102"/>
      <c r="AG159" s="102"/>
      <c r="AH159" s="102"/>
      <c r="AI159" s="49">
        <v>1</v>
      </c>
    </row>
    <row r="160" spans="2:35" ht="21" customHeight="1">
      <c r="B160" s="124">
        <v>136</v>
      </c>
      <c r="C160" s="142"/>
      <c r="D160" s="43"/>
      <c r="E160" s="126" t="str">
        <f t="shared" si="26"/>
        <v/>
      </c>
      <c r="F160" s="127" t="str" cm="1">
        <f t="array" ref="F160">IF(M160="","",IFERROR(_xlfn.TEXTJOIN(" • ",TRUE,_xlfn.UNIQUE(_xlfn._xlws.FILTER("⚠ "&amp;T25:T485,(R25:R485&lt;&gt;"")*ISNUMBER(SEARCH(" "&amp;R25:R485&amp;" "," "&amp;M160&amp;" "))))),""))</f>
        <v/>
      </c>
      <c r="G160" s="128" t="str">
        <f t="shared" si="33"/>
        <v>palourde</v>
      </c>
      <c r="H160" s="128" t="str">
        <f t="shared" si="34"/>
        <v>⚠ Mollusques</v>
      </c>
      <c r="I160" s="128" t="str">
        <f t="shared" si="35"/>
        <v/>
      </c>
      <c r="J160" s="128" t="str">
        <f t="shared" si="27"/>
        <v/>
      </c>
      <c r="K160" s="128" t="str">
        <f t="shared" si="28"/>
        <v/>
      </c>
      <c r="L160" s="128" t="str">
        <f t="shared" si="36"/>
        <v/>
      </c>
      <c r="M160" s="128" t="str">
        <f t="shared" si="29"/>
        <v/>
      </c>
      <c r="N160" s="128" t="str">
        <f t="shared" si="37"/>
        <v>palourde</v>
      </c>
      <c r="O160" s="128" t="str">
        <f t="shared" si="30"/>
        <v>palourde</v>
      </c>
      <c r="P160" s="128" t="str">
        <f t="shared" si="31"/>
        <v>palourde</v>
      </c>
      <c r="Q160" s="129" t="s">
        <v>148</v>
      </c>
      <c r="R160" s="130" t="str">
        <f t="shared" si="32"/>
        <v>palourde</v>
      </c>
      <c r="S160" s="131" t="s">
        <v>432</v>
      </c>
      <c r="T160" s="132" t="s">
        <v>21</v>
      </c>
      <c r="U160" s="73" t="s">
        <v>377</v>
      </c>
      <c r="V160" s="48"/>
      <c r="W160" s="48"/>
      <c r="X160" s="48"/>
      <c r="Y160" s="48"/>
      <c r="Z160" s="48"/>
      <c r="AA160" s="48"/>
      <c r="AB160" s="48"/>
      <c r="AC160" s="48"/>
      <c r="AD160" s="48"/>
      <c r="AE160" s="48"/>
      <c r="AF160" s="102"/>
      <c r="AG160" s="102"/>
      <c r="AH160" s="102"/>
      <c r="AI160" s="49">
        <v>1</v>
      </c>
    </row>
    <row r="161" spans="2:35" ht="21" customHeight="1">
      <c r="B161" s="124">
        <v>137</v>
      </c>
      <c r="C161" s="142"/>
      <c r="D161" s="43"/>
      <c r="E161" s="126" t="str">
        <f t="shared" si="26"/>
        <v/>
      </c>
      <c r="F161" s="127" t="str" cm="1">
        <f t="array" ref="F161">IF(M161="","",IFERROR(_xlfn.TEXTJOIN(" • ",TRUE,_xlfn.UNIQUE(_xlfn._xlws.FILTER("⚠ "&amp;T25:T485,(R25:R485&lt;&gt;"")*ISNUMBER(SEARCH(" "&amp;R25:R485&amp;" "," "&amp;M161&amp;" "))))),""))</f>
        <v/>
      </c>
      <c r="G161" s="128" t="str">
        <f t="shared" si="33"/>
        <v>palourdes</v>
      </c>
      <c r="H161" s="128" t="str">
        <f t="shared" si="34"/>
        <v>⚠ Mollusques</v>
      </c>
      <c r="I161" s="128" t="str">
        <f t="shared" si="35"/>
        <v/>
      </c>
      <c r="J161" s="128" t="str">
        <f t="shared" si="27"/>
        <v/>
      </c>
      <c r="K161" s="128" t="str">
        <f t="shared" si="28"/>
        <v/>
      </c>
      <c r="L161" s="128" t="str">
        <f t="shared" si="36"/>
        <v/>
      </c>
      <c r="M161" s="128" t="str">
        <f t="shared" si="29"/>
        <v/>
      </c>
      <c r="N161" s="128" t="str">
        <f t="shared" si="37"/>
        <v>palourdes</v>
      </c>
      <c r="O161" s="128" t="str">
        <f t="shared" si="30"/>
        <v>palourdes</v>
      </c>
      <c r="P161" s="128" t="str">
        <f t="shared" si="31"/>
        <v>palourdes</v>
      </c>
      <c r="Q161" s="129" t="s">
        <v>166</v>
      </c>
      <c r="R161" s="130" t="str">
        <f t="shared" si="32"/>
        <v>palourdes</v>
      </c>
      <c r="S161" s="131" t="s">
        <v>432</v>
      </c>
      <c r="T161" s="132" t="s">
        <v>21</v>
      </c>
      <c r="U161" s="73" t="s">
        <v>377</v>
      </c>
      <c r="V161" s="48"/>
      <c r="W161" s="48"/>
      <c r="X161" s="48"/>
      <c r="Y161" s="48"/>
      <c r="Z161" s="48"/>
      <c r="AA161" s="48"/>
      <c r="AB161" s="48"/>
      <c r="AC161" s="48"/>
      <c r="AD161" s="48"/>
      <c r="AE161" s="48"/>
      <c r="AF161" s="102"/>
      <c r="AG161" s="102"/>
      <c r="AH161" s="102"/>
      <c r="AI161" s="49">
        <v>1</v>
      </c>
    </row>
    <row r="162" spans="2:35" ht="21" customHeight="1">
      <c r="B162" s="124">
        <v>138</v>
      </c>
      <c r="C162" s="142"/>
      <c r="D162" s="43"/>
      <c r="E162" s="126" t="str">
        <f t="shared" si="26"/>
        <v/>
      </c>
      <c r="F162" s="127" t="str" cm="1">
        <f t="array" ref="F162">IF(M162="","",IFERROR(_xlfn.TEXTJOIN(" • ",TRUE,_xlfn.UNIQUE(_xlfn._xlws.FILTER("⚠ "&amp;T25:T485,(R25:R485&lt;&gt;"")*ISNUMBER(SEARCH(" "&amp;R25:R485&amp;" "," "&amp;M162&amp;" "))))),""))</f>
        <v/>
      </c>
      <c r="G162" s="128" t="str">
        <f t="shared" si="33"/>
        <v>petoncle</v>
      </c>
      <c r="H162" s="128" t="str">
        <f t="shared" si="34"/>
        <v>⚠ Mollusques</v>
      </c>
      <c r="I162" s="128" t="str">
        <f t="shared" si="35"/>
        <v/>
      </c>
      <c r="J162" s="128" t="str">
        <f t="shared" si="27"/>
        <v/>
      </c>
      <c r="K162" s="128" t="str">
        <f t="shared" si="28"/>
        <v/>
      </c>
      <c r="L162" s="128" t="str">
        <f t="shared" si="36"/>
        <v/>
      </c>
      <c r="M162" s="128" t="str">
        <f t="shared" si="29"/>
        <v/>
      </c>
      <c r="N162" s="128" t="str">
        <f t="shared" si="37"/>
        <v>pétoncle</v>
      </c>
      <c r="O162" s="128" t="str">
        <f t="shared" si="30"/>
        <v>petoncle</v>
      </c>
      <c r="P162" s="128" t="str">
        <f t="shared" si="31"/>
        <v>petoncle</v>
      </c>
      <c r="Q162" s="129" t="s">
        <v>589</v>
      </c>
      <c r="R162" s="130" t="str">
        <f t="shared" si="32"/>
        <v>pétoncle</v>
      </c>
      <c r="S162" s="131" t="s">
        <v>432</v>
      </c>
      <c r="T162" s="132" t="s">
        <v>21</v>
      </c>
      <c r="U162" s="73" t="s">
        <v>377</v>
      </c>
      <c r="V162" s="48"/>
      <c r="W162" s="48"/>
      <c r="X162" s="48"/>
      <c r="Y162" s="48"/>
      <c r="Z162" s="48"/>
      <c r="AA162" s="48"/>
      <c r="AB162" s="48"/>
      <c r="AC162" s="48"/>
      <c r="AD162" s="48"/>
      <c r="AE162" s="48"/>
      <c r="AF162" s="102"/>
      <c r="AG162" s="102"/>
      <c r="AH162" s="102"/>
      <c r="AI162" s="49">
        <v>1</v>
      </c>
    </row>
    <row r="163" spans="2:35" ht="21" customHeight="1">
      <c r="B163" s="124">
        <v>139</v>
      </c>
      <c r="C163" s="142"/>
      <c r="D163" s="43"/>
      <c r="E163" s="126" t="str">
        <f t="shared" si="26"/>
        <v/>
      </c>
      <c r="F163" s="127" t="str" cm="1">
        <f t="array" ref="F163">IF(M163="","",IFERROR(_xlfn.TEXTJOIN(" • ",TRUE,_xlfn.UNIQUE(_xlfn._xlws.FILTER("⚠ "&amp;T25:T485,(R25:R485&lt;&gt;"")*ISNUMBER(SEARCH(" "&amp;R25:R485&amp;" "," "&amp;M163&amp;" "))))),""))</f>
        <v/>
      </c>
      <c r="G163" s="128" t="str">
        <f t="shared" si="33"/>
        <v>poulpe</v>
      </c>
      <c r="H163" s="128" t="str">
        <f t="shared" si="34"/>
        <v>⚠ Mollusques</v>
      </c>
      <c r="I163" s="128" t="str">
        <f t="shared" si="35"/>
        <v/>
      </c>
      <c r="J163" s="128" t="str">
        <f t="shared" si="27"/>
        <v/>
      </c>
      <c r="K163" s="128" t="str">
        <f t="shared" si="28"/>
        <v/>
      </c>
      <c r="L163" s="128" t="str">
        <f t="shared" si="36"/>
        <v/>
      </c>
      <c r="M163" s="128" t="str">
        <f t="shared" si="29"/>
        <v/>
      </c>
      <c r="N163" s="128" t="str">
        <f t="shared" si="37"/>
        <v>poulpe</v>
      </c>
      <c r="O163" s="128" t="str">
        <f t="shared" si="30"/>
        <v>poulpe</v>
      </c>
      <c r="P163" s="128" t="str">
        <f t="shared" si="31"/>
        <v>poulpe</v>
      </c>
      <c r="Q163" s="129" t="s">
        <v>275</v>
      </c>
      <c r="R163" s="130" t="str">
        <f t="shared" si="32"/>
        <v>poulpe</v>
      </c>
      <c r="S163" s="131" t="s">
        <v>432</v>
      </c>
      <c r="T163" s="132" t="s">
        <v>21</v>
      </c>
      <c r="U163" s="73" t="s">
        <v>377</v>
      </c>
      <c r="V163" s="48"/>
      <c r="W163" s="48"/>
      <c r="X163" s="48"/>
      <c r="Y163" s="48"/>
      <c r="Z163" s="48"/>
      <c r="AA163" s="48"/>
      <c r="AB163" s="48"/>
      <c r="AC163" s="48"/>
      <c r="AD163" s="48"/>
      <c r="AE163" s="48"/>
      <c r="AF163" s="102"/>
      <c r="AG163" s="102"/>
      <c r="AH163" s="102"/>
      <c r="AI163" s="49">
        <v>1</v>
      </c>
    </row>
    <row r="164" spans="2:35" ht="21" customHeight="1">
      <c r="B164" s="124">
        <v>140</v>
      </c>
      <c r="C164" s="142"/>
      <c r="D164" s="43"/>
      <c r="E164" s="126" t="str">
        <f t="shared" si="26"/>
        <v/>
      </c>
      <c r="F164" s="127" t="str" cm="1">
        <f t="array" ref="F164">IF(M164="","",IFERROR(_xlfn.TEXTJOIN(" • ",TRUE,_xlfn.UNIQUE(_xlfn._xlws.FILTER("⚠ "&amp;T25:T485,(R25:R485&lt;&gt;"")*ISNUMBER(SEARCH(" "&amp;R25:R485&amp;" "," "&amp;M164&amp;" "))))),""))</f>
        <v/>
      </c>
      <c r="G164" s="128" t="str">
        <f t="shared" si="33"/>
        <v>scallop</v>
      </c>
      <c r="H164" s="128" t="str">
        <f t="shared" si="34"/>
        <v>⚠ Mollusques</v>
      </c>
      <c r="I164" s="128" t="str">
        <f t="shared" si="35"/>
        <v/>
      </c>
      <c r="J164" s="128" t="str">
        <f t="shared" si="27"/>
        <v/>
      </c>
      <c r="K164" s="128" t="str">
        <f t="shared" si="28"/>
        <v/>
      </c>
      <c r="L164" s="128" t="str">
        <f t="shared" si="36"/>
        <v/>
      </c>
      <c r="M164" s="128" t="str">
        <f t="shared" si="29"/>
        <v/>
      </c>
      <c r="N164" s="128" t="str">
        <f t="shared" si="37"/>
        <v>scallop</v>
      </c>
      <c r="O164" s="128" t="str">
        <f t="shared" si="30"/>
        <v>scallop</v>
      </c>
      <c r="P164" s="128" t="str">
        <f t="shared" si="31"/>
        <v>scallop</v>
      </c>
      <c r="Q164" s="129" t="s">
        <v>590</v>
      </c>
      <c r="R164" s="130" t="str">
        <f t="shared" si="32"/>
        <v>scallop</v>
      </c>
      <c r="S164" s="131" t="s">
        <v>432</v>
      </c>
      <c r="T164" s="132" t="s">
        <v>21</v>
      </c>
      <c r="U164" s="73" t="s">
        <v>377</v>
      </c>
      <c r="V164" s="48"/>
      <c r="W164" s="48"/>
      <c r="X164" s="48"/>
      <c r="Y164" s="48"/>
      <c r="Z164" s="48"/>
      <c r="AA164" s="48"/>
      <c r="AB164" s="48"/>
      <c r="AC164" s="48"/>
      <c r="AD164" s="48"/>
      <c r="AE164" s="48"/>
      <c r="AF164" s="102"/>
      <c r="AG164" s="102"/>
      <c r="AH164" s="102"/>
      <c r="AI164" s="49">
        <v>1</v>
      </c>
    </row>
    <row r="165" spans="2:35" ht="21" customHeight="1">
      <c r="B165" s="124">
        <v>141</v>
      </c>
      <c r="C165" s="142"/>
      <c r="D165" s="43"/>
      <c r="E165" s="126" t="str">
        <f t="shared" si="26"/>
        <v/>
      </c>
      <c r="F165" s="127" t="str" cm="1">
        <f t="array" ref="F165">IF(M165="","",IFERROR(_xlfn.TEXTJOIN(" • ",TRUE,_xlfn.UNIQUE(_xlfn._xlws.FILTER("⚠ "&amp;T25:T485,(R25:R485&lt;&gt;"")*ISNUMBER(SEARCH(" "&amp;R25:R485&amp;" "," "&amp;M165&amp;" "))))),""))</f>
        <v/>
      </c>
      <c r="G165" s="128" t="str">
        <f t="shared" si="33"/>
        <v>scallops</v>
      </c>
      <c r="H165" s="128" t="str">
        <f t="shared" si="34"/>
        <v>⚠ Mollusques</v>
      </c>
      <c r="I165" s="128" t="str">
        <f t="shared" si="35"/>
        <v/>
      </c>
      <c r="J165" s="128" t="str">
        <f t="shared" si="27"/>
        <v/>
      </c>
      <c r="K165" s="128" t="str">
        <f t="shared" si="28"/>
        <v/>
      </c>
      <c r="L165" s="128" t="str">
        <f t="shared" si="36"/>
        <v/>
      </c>
      <c r="M165" s="128" t="str">
        <f t="shared" si="29"/>
        <v/>
      </c>
      <c r="N165" s="128" t="str">
        <f t="shared" si="37"/>
        <v>scallops</v>
      </c>
      <c r="O165" s="128" t="str">
        <f t="shared" si="30"/>
        <v>scallops</v>
      </c>
      <c r="P165" s="128" t="str">
        <f t="shared" si="31"/>
        <v>scallops</v>
      </c>
      <c r="Q165" s="129" t="s">
        <v>591</v>
      </c>
      <c r="R165" s="130" t="str">
        <f t="shared" si="32"/>
        <v>scallops</v>
      </c>
      <c r="S165" s="131" t="s">
        <v>432</v>
      </c>
      <c r="T165" s="132" t="s">
        <v>21</v>
      </c>
      <c r="U165" s="73" t="s">
        <v>377</v>
      </c>
      <c r="V165" s="48"/>
      <c r="W165" s="48"/>
      <c r="X165" s="48"/>
      <c r="Y165" s="48"/>
      <c r="Z165" s="48"/>
      <c r="AA165" s="48"/>
      <c r="AB165" s="48"/>
      <c r="AC165" s="48"/>
      <c r="AD165" s="48"/>
      <c r="AE165" s="48"/>
      <c r="AF165" s="102"/>
      <c r="AG165" s="102"/>
      <c r="AH165" s="102"/>
      <c r="AI165" s="49">
        <v>1</v>
      </c>
    </row>
    <row r="166" spans="2:35" ht="21" customHeight="1">
      <c r="B166" s="124">
        <v>142</v>
      </c>
      <c r="C166" s="142"/>
      <c r="D166" s="43"/>
      <c r="E166" s="126" t="str">
        <f t="shared" si="26"/>
        <v/>
      </c>
      <c r="F166" s="127" t="str" cm="1">
        <f t="array" ref="F166">IF(M166="","",IFERROR(_xlfn.TEXTJOIN(" • ",TRUE,_xlfn.UNIQUE(_xlfn._xlws.FILTER("⚠ "&amp;T25:T485,(R25:R485&lt;&gt;"")*ISNUMBER(SEARCH(" "&amp;R25:R485&amp;" "," "&amp;M166&amp;" "))))),""))</f>
        <v/>
      </c>
      <c r="G166" s="128" t="str">
        <f t="shared" si="33"/>
        <v>seiche</v>
      </c>
      <c r="H166" s="128" t="str">
        <f t="shared" si="34"/>
        <v>⚠ Mollusques</v>
      </c>
      <c r="I166" s="128" t="str">
        <f t="shared" si="35"/>
        <v/>
      </c>
      <c r="J166" s="128" t="str">
        <f t="shared" si="27"/>
        <v/>
      </c>
      <c r="K166" s="128" t="str">
        <f t="shared" si="28"/>
        <v/>
      </c>
      <c r="L166" s="128" t="str">
        <f t="shared" si="36"/>
        <v/>
      </c>
      <c r="M166" s="128" t="str">
        <f t="shared" si="29"/>
        <v/>
      </c>
      <c r="N166" s="128" t="str">
        <f t="shared" si="37"/>
        <v>seiche</v>
      </c>
      <c r="O166" s="128" t="str">
        <f t="shared" si="30"/>
        <v>seiche</v>
      </c>
      <c r="P166" s="128" t="str">
        <f t="shared" si="31"/>
        <v>seiche</v>
      </c>
      <c r="Q166" s="129" t="s">
        <v>266</v>
      </c>
      <c r="R166" s="130" t="str">
        <f t="shared" si="32"/>
        <v>seiche</v>
      </c>
      <c r="S166" s="131" t="s">
        <v>432</v>
      </c>
      <c r="T166" s="132" t="s">
        <v>21</v>
      </c>
      <c r="U166" s="73" t="s">
        <v>377</v>
      </c>
      <c r="V166" s="48"/>
      <c r="W166" s="48"/>
      <c r="X166" s="48"/>
      <c r="Y166" s="48"/>
      <c r="Z166" s="48"/>
      <c r="AA166" s="48"/>
      <c r="AB166" s="48"/>
      <c r="AC166" s="48"/>
      <c r="AD166" s="48"/>
      <c r="AE166" s="48"/>
      <c r="AF166" s="102"/>
      <c r="AG166" s="102"/>
      <c r="AH166" s="102"/>
      <c r="AI166" s="49">
        <v>1</v>
      </c>
    </row>
    <row r="167" spans="2:35" ht="21" customHeight="1">
      <c r="B167" s="124">
        <v>143</v>
      </c>
      <c r="C167" s="142"/>
      <c r="D167" s="43"/>
      <c r="E167" s="126" t="str">
        <f t="shared" si="26"/>
        <v/>
      </c>
      <c r="F167" s="127" t="str" cm="1">
        <f t="array" ref="F167">IF(M167="","",IFERROR(_xlfn.TEXTJOIN(" • ",TRUE,_xlfn.UNIQUE(_xlfn._xlws.FILTER("⚠ "&amp;T25:T485,(R25:R485&lt;&gt;"")*ISNUMBER(SEARCH(" "&amp;R25:R485&amp;" "," "&amp;M167&amp;" "))))),""))</f>
        <v/>
      </c>
      <c r="G167" s="128" t="str">
        <f t="shared" si="33"/>
        <v>squid</v>
      </c>
      <c r="H167" s="128" t="str">
        <f t="shared" si="34"/>
        <v>⚠ Mollusques</v>
      </c>
      <c r="I167" s="128" t="str">
        <f t="shared" si="35"/>
        <v/>
      </c>
      <c r="J167" s="128" t="str">
        <f t="shared" si="27"/>
        <v/>
      </c>
      <c r="K167" s="128" t="str">
        <f t="shared" si="28"/>
        <v/>
      </c>
      <c r="L167" s="128" t="str">
        <f t="shared" si="36"/>
        <v/>
      </c>
      <c r="M167" s="128" t="str">
        <f t="shared" si="29"/>
        <v/>
      </c>
      <c r="N167" s="128" t="str">
        <f t="shared" si="37"/>
        <v>squid</v>
      </c>
      <c r="O167" s="128" t="str">
        <f t="shared" si="30"/>
        <v>squid</v>
      </c>
      <c r="P167" s="128" t="str">
        <f t="shared" si="31"/>
        <v>squid</v>
      </c>
      <c r="Q167" s="129" t="s">
        <v>592</v>
      </c>
      <c r="R167" s="130" t="str">
        <f t="shared" si="32"/>
        <v>squid</v>
      </c>
      <c r="S167" s="131" t="s">
        <v>432</v>
      </c>
      <c r="T167" s="132" t="s">
        <v>21</v>
      </c>
      <c r="U167" s="73" t="s">
        <v>377</v>
      </c>
      <c r="V167" s="48"/>
      <c r="W167" s="48"/>
      <c r="X167" s="48"/>
      <c r="Y167" s="48"/>
      <c r="Z167" s="48"/>
      <c r="AA167" s="48"/>
      <c r="AB167" s="48"/>
      <c r="AC167" s="48"/>
      <c r="AD167" s="48"/>
      <c r="AE167" s="48"/>
      <c r="AF167" s="102"/>
      <c r="AG167" s="102"/>
      <c r="AH167" s="102"/>
      <c r="AI167" s="49">
        <v>1</v>
      </c>
    </row>
    <row r="168" spans="2:35" ht="21" customHeight="1">
      <c r="B168" s="124">
        <v>144</v>
      </c>
      <c r="C168" s="142"/>
      <c r="D168" s="43"/>
      <c r="E168" s="126" t="str">
        <f t="shared" si="26"/>
        <v/>
      </c>
      <c r="F168" s="127" t="str" cm="1">
        <f t="array" ref="F168">IF(M168="","",IFERROR(_xlfn.TEXTJOIN(" • ",TRUE,_xlfn.UNIQUE(_xlfn._xlws.FILTER("⚠ "&amp;T25:T485,(R25:R485&lt;&gt;"")*ISNUMBER(SEARCH(" "&amp;R25:R485&amp;" "," "&amp;M168&amp;" "))))),""))</f>
        <v/>
      </c>
      <c r="G168" s="128" t="str">
        <f t="shared" si="33"/>
        <v>st jacques</v>
      </c>
      <c r="H168" s="128" t="str">
        <f t="shared" si="34"/>
        <v>⚠ Mollusques</v>
      </c>
      <c r="I168" s="128" t="str">
        <f t="shared" si="35"/>
        <v/>
      </c>
      <c r="J168" s="128" t="str">
        <f t="shared" si="27"/>
        <v/>
      </c>
      <c r="K168" s="128" t="str">
        <f t="shared" si="28"/>
        <v/>
      </c>
      <c r="L168" s="128" t="str">
        <f t="shared" si="36"/>
        <v/>
      </c>
      <c r="M168" s="128" t="str">
        <f t="shared" si="29"/>
        <v/>
      </c>
      <c r="N168" s="128" t="str">
        <f t="shared" si="37"/>
        <v>st jacques</v>
      </c>
      <c r="O168" s="128" t="str">
        <f t="shared" si="30"/>
        <v>st jacques</v>
      </c>
      <c r="P168" s="128" t="str">
        <f t="shared" si="31"/>
        <v>st jacques</v>
      </c>
      <c r="Q168" s="129" t="s">
        <v>593</v>
      </c>
      <c r="R168" s="130" t="str">
        <f t="shared" si="32"/>
        <v>st jacques</v>
      </c>
      <c r="S168" s="131" t="s">
        <v>432</v>
      </c>
      <c r="T168" s="132" t="s">
        <v>21</v>
      </c>
      <c r="U168" s="73" t="s">
        <v>377</v>
      </c>
      <c r="V168" s="48"/>
      <c r="W168" s="48"/>
      <c r="X168" s="48"/>
      <c r="Y168" s="48"/>
      <c r="Z168" s="48"/>
      <c r="AA168" s="48"/>
      <c r="AB168" s="48"/>
      <c r="AC168" s="48"/>
      <c r="AD168" s="48"/>
      <c r="AE168" s="48"/>
      <c r="AF168" s="102"/>
      <c r="AG168" s="102"/>
      <c r="AH168" s="102"/>
      <c r="AI168" s="49">
        <v>1</v>
      </c>
    </row>
    <row r="169" spans="2:35" ht="21" customHeight="1">
      <c r="B169" s="124">
        <v>145</v>
      </c>
      <c r="C169" s="142"/>
      <c r="D169" s="43"/>
      <c r="E169" s="126" t="str">
        <f t="shared" si="26"/>
        <v/>
      </c>
      <c r="F169" s="127" t="str" cm="1">
        <f t="array" ref="F169">IF(M169="","",IFERROR(_xlfn.TEXTJOIN(" • ",TRUE,_xlfn.UNIQUE(_xlfn._xlws.FILTER("⚠ "&amp;T25:T485,(R25:R485&lt;&gt;"")*ISNUMBER(SEARCH(" "&amp;R25:R485&amp;" "," "&amp;M169&amp;" "))))),""))</f>
        <v/>
      </c>
      <c r="G169" s="128" t="str">
        <f t="shared" si="33"/>
        <v>bulots</v>
      </c>
      <c r="H169" s="128" t="str">
        <f t="shared" si="34"/>
        <v>⚠ Mollusques</v>
      </c>
      <c r="I169" s="128" t="str">
        <f t="shared" si="35"/>
        <v/>
      </c>
      <c r="J169" s="128" t="str">
        <f t="shared" si="27"/>
        <v/>
      </c>
      <c r="K169" s="128" t="str">
        <f t="shared" si="28"/>
        <v/>
      </c>
      <c r="L169" s="128" t="str">
        <f t="shared" si="36"/>
        <v/>
      </c>
      <c r="M169" s="128" t="str">
        <f t="shared" si="29"/>
        <v/>
      </c>
      <c r="N169" s="128" t="str">
        <f t="shared" si="37"/>
        <v>bulots</v>
      </c>
      <c r="O169" s="128" t="str">
        <f t="shared" si="30"/>
        <v>bulots</v>
      </c>
      <c r="P169" s="128" t="str">
        <f t="shared" si="31"/>
        <v>bulots</v>
      </c>
      <c r="Q169" s="129" t="s">
        <v>594</v>
      </c>
      <c r="R169" s="130" t="str">
        <f t="shared" si="32"/>
        <v>bulots</v>
      </c>
      <c r="S169" s="131" t="s">
        <v>432</v>
      </c>
      <c r="T169" s="132" t="s">
        <v>21</v>
      </c>
      <c r="U169" s="73" t="s">
        <v>377</v>
      </c>
      <c r="V169" s="48"/>
      <c r="W169" s="48"/>
      <c r="X169" s="48"/>
      <c r="Y169" s="48"/>
      <c r="Z169" s="48"/>
      <c r="AA169" s="48"/>
      <c r="AB169" s="48"/>
      <c r="AC169" s="48"/>
      <c r="AD169" s="48"/>
      <c r="AE169" s="48"/>
      <c r="AF169" s="102"/>
      <c r="AG169" s="102"/>
      <c r="AH169" s="102"/>
      <c r="AI169" s="49">
        <v>1</v>
      </c>
    </row>
    <row r="170" spans="2:35" ht="21" customHeight="1">
      <c r="B170" s="124">
        <v>146</v>
      </c>
      <c r="C170" s="142"/>
      <c r="D170" s="43"/>
      <c r="E170" s="126" t="str">
        <f t="shared" si="26"/>
        <v/>
      </c>
      <c r="F170" s="127" t="str" cm="1">
        <f t="array" ref="F170">IF(M170="","",IFERROR(_xlfn.TEXTJOIN(" • ",TRUE,_xlfn.UNIQUE(_xlfn._xlws.FILTER("⚠ "&amp;T25:T485,(R25:R485&lt;&gt;"")*ISNUMBER(SEARCH(" "&amp;R25:R485&amp;" "," "&amp;M170&amp;" "))))),""))</f>
        <v/>
      </c>
      <c r="G170" s="128" t="str">
        <f t="shared" si="33"/>
        <v>graines de moutarde</v>
      </c>
      <c r="H170" s="128" t="str">
        <f t="shared" si="34"/>
        <v>⚠ Moutarde</v>
      </c>
      <c r="I170" s="128" t="str">
        <f t="shared" si="35"/>
        <v/>
      </c>
      <c r="J170" s="128" t="str">
        <f t="shared" si="27"/>
        <v/>
      </c>
      <c r="K170" s="128" t="str">
        <f t="shared" si="28"/>
        <v/>
      </c>
      <c r="L170" s="128" t="str">
        <f t="shared" si="36"/>
        <v/>
      </c>
      <c r="M170" s="128" t="str">
        <f t="shared" si="29"/>
        <v/>
      </c>
      <c r="N170" s="128" t="str">
        <f t="shared" si="37"/>
        <v>graines de moutarde</v>
      </c>
      <c r="O170" s="128" t="str">
        <f t="shared" si="30"/>
        <v>graines de moutarde</v>
      </c>
      <c r="P170" s="128" t="str">
        <f t="shared" si="31"/>
        <v>graines de moutarde</v>
      </c>
      <c r="Q170" s="129" t="s">
        <v>73</v>
      </c>
      <c r="R170" s="130" t="str">
        <f t="shared" si="32"/>
        <v>graines de moutarde</v>
      </c>
      <c r="S170" s="131" t="s">
        <v>432</v>
      </c>
      <c r="T170" s="132" t="s">
        <v>17</v>
      </c>
      <c r="U170" s="73" t="s">
        <v>377</v>
      </c>
      <c r="V170" s="48"/>
      <c r="W170" s="48"/>
      <c r="X170" s="48"/>
      <c r="Y170" s="48"/>
      <c r="Z170" s="48"/>
      <c r="AA170" s="48"/>
      <c r="AB170" s="48"/>
      <c r="AC170" s="48"/>
      <c r="AD170" s="48"/>
      <c r="AE170" s="48"/>
      <c r="AF170" s="102"/>
      <c r="AG170" s="102"/>
      <c r="AH170" s="102"/>
      <c r="AI170" s="49">
        <v>1</v>
      </c>
    </row>
    <row r="171" spans="2:35" ht="21" customHeight="1">
      <c r="B171" s="124">
        <v>147</v>
      </c>
      <c r="C171" s="142"/>
      <c r="D171" s="43"/>
      <c r="E171" s="126" t="str">
        <f t="shared" si="26"/>
        <v/>
      </c>
      <c r="F171" s="127" t="str" cm="1">
        <f t="array" ref="F171">IF(M171="","",IFERROR(_xlfn.TEXTJOIN(" • ",TRUE,_xlfn.UNIQUE(_xlfn._xlws.FILTER("⚠ "&amp;T25:T485,(R25:R485&lt;&gt;"")*ISNUMBER(SEARCH(" "&amp;R25:R485&amp;" "," "&amp;M171&amp;" "))))),""))</f>
        <v/>
      </c>
      <c r="G171" s="128" t="str">
        <f t="shared" si="33"/>
        <v>moutarde</v>
      </c>
      <c r="H171" s="128" t="str">
        <f t="shared" si="34"/>
        <v>⚠ Moutarde</v>
      </c>
      <c r="I171" s="128" t="str">
        <f t="shared" si="35"/>
        <v/>
      </c>
      <c r="J171" s="128" t="str">
        <f t="shared" si="27"/>
        <v/>
      </c>
      <c r="K171" s="128" t="str">
        <f t="shared" si="28"/>
        <v/>
      </c>
      <c r="L171" s="128" t="str">
        <f t="shared" si="36"/>
        <v/>
      </c>
      <c r="M171" s="128" t="str">
        <f t="shared" si="29"/>
        <v/>
      </c>
      <c r="N171" s="128" t="str">
        <f t="shared" si="37"/>
        <v>moutarde</v>
      </c>
      <c r="O171" s="128" t="str">
        <f t="shared" si="30"/>
        <v>moutarde</v>
      </c>
      <c r="P171" s="128" t="str">
        <f t="shared" si="31"/>
        <v>moutarde</v>
      </c>
      <c r="Q171" s="129" t="s">
        <v>35</v>
      </c>
      <c r="R171" s="130" t="str">
        <f t="shared" si="32"/>
        <v>moutarde</v>
      </c>
      <c r="S171" s="131" t="s">
        <v>432</v>
      </c>
      <c r="T171" s="132" t="s">
        <v>17</v>
      </c>
      <c r="U171" s="73" t="s">
        <v>377</v>
      </c>
      <c r="V171" s="48"/>
      <c r="W171" s="48"/>
      <c r="X171" s="48"/>
      <c r="Y171" s="48"/>
      <c r="Z171" s="48"/>
      <c r="AA171" s="48"/>
      <c r="AB171" s="48"/>
      <c r="AC171" s="48"/>
      <c r="AD171" s="48"/>
      <c r="AE171" s="48"/>
      <c r="AF171" s="102"/>
      <c r="AG171" s="102"/>
      <c r="AH171" s="102"/>
      <c r="AI171" s="49">
        <v>1</v>
      </c>
    </row>
    <row r="172" spans="2:35" ht="21" customHeight="1">
      <c r="B172" s="124">
        <v>148</v>
      </c>
      <c r="C172" s="142"/>
      <c r="D172" s="43"/>
      <c r="E172" s="126" t="str">
        <f t="shared" si="26"/>
        <v/>
      </c>
      <c r="F172" s="127" t="str" cm="1">
        <f t="array" ref="F172">IF(M172="","",IFERROR(_xlfn.TEXTJOIN(" • ",TRUE,_xlfn.UNIQUE(_xlfn._xlws.FILTER("⚠ "&amp;T25:T485,(R25:R485&lt;&gt;"")*ISNUMBER(SEARCH(" "&amp;R25:R485&amp;" "," "&amp;M172&amp;" "))))),""))</f>
        <v/>
      </c>
      <c r="G172" s="128" t="str">
        <f t="shared" si="33"/>
        <v>mustard</v>
      </c>
      <c r="H172" s="128" t="str">
        <f t="shared" si="34"/>
        <v>⚠ Moutarde</v>
      </c>
      <c r="I172" s="128" t="str">
        <f t="shared" si="35"/>
        <v/>
      </c>
      <c r="J172" s="128" t="str">
        <f t="shared" si="27"/>
        <v/>
      </c>
      <c r="K172" s="128" t="str">
        <f t="shared" si="28"/>
        <v/>
      </c>
      <c r="L172" s="128" t="str">
        <f t="shared" si="36"/>
        <v/>
      </c>
      <c r="M172" s="128" t="str">
        <f t="shared" si="29"/>
        <v/>
      </c>
      <c r="N172" s="128" t="str">
        <f t="shared" si="37"/>
        <v>mustard</v>
      </c>
      <c r="O172" s="128" t="str">
        <f t="shared" si="30"/>
        <v>mustard</v>
      </c>
      <c r="P172" s="128" t="str">
        <f t="shared" si="31"/>
        <v>mustard</v>
      </c>
      <c r="Q172" s="129" t="s">
        <v>595</v>
      </c>
      <c r="R172" s="130" t="str">
        <f t="shared" si="32"/>
        <v>mustard</v>
      </c>
      <c r="S172" s="131" t="s">
        <v>432</v>
      </c>
      <c r="T172" s="132" t="s">
        <v>17</v>
      </c>
      <c r="U172" s="73" t="s">
        <v>377</v>
      </c>
      <c r="V172" s="48"/>
      <c r="W172" s="48"/>
      <c r="X172" s="48"/>
      <c r="Y172" s="48"/>
      <c r="Z172" s="48"/>
      <c r="AA172" s="48"/>
      <c r="AB172" s="48"/>
      <c r="AC172" s="48"/>
      <c r="AD172" s="48"/>
      <c r="AE172" s="48"/>
      <c r="AF172" s="102"/>
      <c r="AG172" s="102"/>
      <c r="AH172" s="102"/>
      <c r="AI172" s="49">
        <v>1</v>
      </c>
    </row>
    <row r="173" spans="2:35" ht="21" customHeight="1">
      <c r="B173" s="124">
        <v>149</v>
      </c>
      <c r="C173" s="142"/>
      <c r="D173" s="43"/>
      <c r="E173" s="126" t="str">
        <f t="shared" si="26"/>
        <v/>
      </c>
      <c r="F173" s="127" t="str" cm="1">
        <f t="array" ref="F173">IF(M173="","",IFERROR(_xlfn.TEXTJOIN(" • ",TRUE,_xlfn.UNIQUE(_xlfn._xlws.FILTER("⚠ "&amp;T25:T485,(R25:R485&lt;&gt;"")*ISNUMBER(SEARCH(" "&amp;R25:R485&amp;" "," "&amp;M173&amp;" "))))),""))</f>
        <v/>
      </c>
      <c r="G173" s="128" t="str">
        <f t="shared" si="33"/>
        <v>albumine</v>
      </c>
      <c r="H173" s="128" t="str">
        <f t="shared" si="34"/>
        <v>⚠ Œufs</v>
      </c>
      <c r="I173" s="128" t="str">
        <f t="shared" si="35"/>
        <v/>
      </c>
      <c r="J173" s="128" t="str">
        <f t="shared" si="27"/>
        <v/>
      </c>
      <c r="K173" s="128" t="str">
        <f t="shared" si="28"/>
        <v/>
      </c>
      <c r="L173" s="128" t="str">
        <f t="shared" si="36"/>
        <v/>
      </c>
      <c r="M173" s="128" t="str">
        <f t="shared" si="29"/>
        <v/>
      </c>
      <c r="N173" s="128" t="str">
        <f t="shared" si="37"/>
        <v>albumine</v>
      </c>
      <c r="O173" s="128" t="str">
        <f t="shared" si="30"/>
        <v>albumine</v>
      </c>
      <c r="P173" s="128" t="str">
        <f t="shared" si="31"/>
        <v>albumine</v>
      </c>
      <c r="Q173" s="129" t="s">
        <v>169</v>
      </c>
      <c r="R173" s="130" t="str">
        <f t="shared" si="32"/>
        <v>albumine</v>
      </c>
      <c r="S173" s="131" t="s">
        <v>432</v>
      </c>
      <c r="T173" s="132" t="s">
        <v>596</v>
      </c>
      <c r="U173" s="171" t="s">
        <v>597</v>
      </c>
      <c r="V173" s="48"/>
      <c r="W173" s="48"/>
      <c r="X173" s="48"/>
      <c r="Y173" s="48"/>
      <c r="Z173" s="48"/>
      <c r="AA173" s="48"/>
      <c r="AB173" s="48"/>
      <c r="AC173" s="48"/>
      <c r="AD173" s="48"/>
      <c r="AE173" s="48"/>
      <c r="AF173" s="102"/>
      <c r="AG173" s="102"/>
      <c r="AH173" s="102"/>
      <c r="AI173" s="49">
        <v>1</v>
      </c>
    </row>
    <row r="174" spans="2:35" ht="21" customHeight="1">
      <c r="B174" s="124">
        <v>150</v>
      </c>
      <c r="C174" s="142"/>
      <c r="D174" s="43"/>
      <c r="E174" s="126" t="str">
        <f t="shared" si="26"/>
        <v/>
      </c>
      <c r="F174" s="127" t="str" cm="1">
        <f t="array" ref="F174">IF(M174="","",IFERROR(_xlfn.TEXTJOIN(" • ",TRUE,_xlfn.UNIQUE(_xlfn._xlws.FILTER("⚠ "&amp;T25:T485,(R25:R485&lt;&gt;"")*ISNUMBER(SEARCH(" "&amp;R25:R485&amp;" "," "&amp;M174&amp;" "))))),""))</f>
        <v/>
      </c>
      <c r="G174" s="128" t="str">
        <f t="shared" si="33"/>
        <v>blanc d oeuf</v>
      </c>
      <c r="H174" s="128" t="str">
        <f t="shared" si="34"/>
        <v>⚠ Œufs</v>
      </c>
      <c r="I174" s="128" t="str">
        <f t="shared" si="35"/>
        <v/>
      </c>
      <c r="J174" s="128" t="str">
        <f t="shared" si="27"/>
        <v/>
      </c>
      <c r="K174" s="128" t="str">
        <f t="shared" si="28"/>
        <v/>
      </c>
      <c r="L174" s="128" t="str">
        <f t="shared" si="36"/>
        <v/>
      </c>
      <c r="M174" s="128" t="str">
        <f t="shared" si="29"/>
        <v/>
      </c>
      <c r="N174" s="128" t="str">
        <f t="shared" si="37"/>
        <v>blanc d oeuf</v>
      </c>
      <c r="O174" s="128" t="str">
        <f t="shared" si="30"/>
        <v>blanc d oeuf</v>
      </c>
      <c r="P174" s="128" t="str">
        <f t="shared" si="31"/>
        <v>blanc d oeuf</v>
      </c>
      <c r="Q174" s="129" t="s">
        <v>62</v>
      </c>
      <c r="R174" s="130" t="str">
        <f t="shared" si="32"/>
        <v>blanc d oeuf</v>
      </c>
      <c r="S174" s="131" t="s">
        <v>432</v>
      </c>
      <c r="T174" s="132" t="s">
        <v>596</v>
      </c>
      <c r="U174" s="171" t="s">
        <v>597</v>
      </c>
      <c r="V174" s="48"/>
      <c r="W174" s="48"/>
      <c r="X174" s="48"/>
      <c r="Y174" s="48"/>
      <c r="Z174" s="48"/>
      <c r="AA174" s="48"/>
      <c r="AB174" s="48"/>
      <c r="AC174" s="48"/>
      <c r="AD174" s="48"/>
      <c r="AE174" s="48"/>
      <c r="AF174" s="102"/>
      <c r="AG174" s="102"/>
      <c r="AH174" s="102"/>
      <c r="AI174" s="49">
        <v>1</v>
      </c>
    </row>
    <row r="175" spans="2:35" ht="21" customHeight="1">
      <c r="B175" s="124">
        <v>151</v>
      </c>
      <c r="C175" s="142"/>
      <c r="D175" s="43"/>
      <c r="E175" s="126" t="str">
        <f t="shared" si="26"/>
        <v/>
      </c>
      <c r="F175" s="127" t="str" cm="1">
        <f t="array" ref="F175">IF(M175="","",IFERROR(_xlfn.TEXTJOIN(" • ",TRUE,_xlfn.UNIQUE(_xlfn._xlws.FILTER("⚠ "&amp;T25:T485,(R25:R485&lt;&gt;"")*ISNUMBER(SEARCH(" "&amp;R25:R485&amp;" "," "&amp;M175&amp;" "))))),""))</f>
        <v/>
      </c>
      <c r="G175" s="128" t="str">
        <f t="shared" si="33"/>
        <v>blanc d oeuf</v>
      </c>
      <c r="H175" s="128" t="str">
        <f t="shared" si="34"/>
        <v>⚠ Œufs</v>
      </c>
      <c r="I175" s="128" t="str">
        <f t="shared" si="35"/>
        <v/>
      </c>
      <c r="J175" s="128" t="str">
        <f t="shared" si="27"/>
        <v/>
      </c>
      <c r="K175" s="128" t="str">
        <f t="shared" si="28"/>
        <v/>
      </c>
      <c r="L175" s="128" t="str">
        <f t="shared" si="36"/>
        <v/>
      </c>
      <c r="M175" s="128" t="str">
        <f t="shared" si="29"/>
        <v/>
      </c>
      <c r="N175" s="128" t="str">
        <f t="shared" si="37"/>
        <v>blanc d oeuf</v>
      </c>
      <c r="O175" s="128" t="str">
        <f t="shared" si="30"/>
        <v>blanc d oeuf</v>
      </c>
      <c r="P175" s="128" t="str">
        <f t="shared" si="31"/>
        <v>blanc d oeuf</v>
      </c>
      <c r="Q175" s="129" t="s">
        <v>598</v>
      </c>
      <c r="R175" s="130" t="str">
        <f t="shared" si="32"/>
        <v>blanc d œuf</v>
      </c>
      <c r="S175" s="131" t="s">
        <v>432</v>
      </c>
      <c r="T175" s="132" t="s">
        <v>596</v>
      </c>
      <c r="U175" s="171" t="s">
        <v>597</v>
      </c>
      <c r="V175" s="48"/>
      <c r="W175" s="48"/>
      <c r="X175" s="48"/>
      <c r="Y175" s="48"/>
      <c r="Z175" s="48"/>
      <c r="AA175" s="48"/>
      <c r="AB175" s="48"/>
      <c r="AC175" s="48"/>
      <c r="AD175" s="48"/>
      <c r="AE175" s="48"/>
      <c r="AF175" s="102"/>
      <c r="AG175" s="102"/>
      <c r="AH175" s="102"/>
      <c r="AI175" s="49">
        <v>1</v>
      </c>
    </row>
    <row r="176" spans="2:35" ht="21" customHeight="1">
      <c r="B176" s="124">
        <v>152</v>
      </c>
      <c r="C176" s="142"/>
      <c r="D176" s="43"/>
      <c r="E176" s="126" t="str">
        <f t="shared" si="26"/>
        <v/>
      </c>
      <c r="F176" s="127" t="str" cm="1">
        <f t="array" ref="F176">IF(M176="","",IFERROR(_xlfn.TEXTJOIN(" • ",TRUE,_xlfn.UNIQUE(_xlfn._xlws.FILTER("⚠ "&amp;T25:T485,(R25:R485&lt;&gt;"")*ISNUMBER(SEARCH(" "&amp;R25:R485&amp;" "," "&amp;M176&amp;" "))))),""))</f>
        <v/>
      </c>
      <c r="G176" s="128" t="str">
        <f t="shared" si="33"/>
        <v>blancs d oeufs</v>
      </c>
      <c r="H176" s="128" t="str">
        <f t="shared" si="34"/>
        <v>⚠ Œufs</v>
      </c>
      <c r="I176" s="128" t="str">
        <f t="shared" si="35"/>
        <v/>
      </c>
      <c r="J176" s="128" t="str">
        <f t="shared" si="27"/>
        <v/>
      </c>
      <c r="K176" s="128" t="str">
        <f t="shared" si="28"/>
        <v/>
      </c>
      <c r="L176" s="128" t="str">
        <f t="shared" si="36"/>
        <v/>
      </c>
      <c r="M176" s="128" t="str">
        <f t="shared" si="29"/>
        <v/>
      </c>
      <c r="N176" s="128" t="str">
        <f t="shared" si="37"/>
        <v>blancs d oeufs</v>
      </c>
      <c r="O176" s="128" t="str">
        <f t="shared" si="30"/>
        <v>blancs d oeufs</v>
      </c>
      <c r="P176" s="128" t="str">
        <f t="shared" si="31"/>
        <v>blancs d oeufs</v>
      </c>
      <c r="Q176" s="129" t="s">
        <v>599</v>
      </c>
      <c r="R176" s="130" t="str">
        <f t="shared" si="32"/>
        <v>blancs d œufs</v>
      </c>
      <c r="S176" s="131" t="s">
        <v>432</v>
      </c>
      <c r="T176" s="132" t="s">
        <v>596</v>
      </c>
      <c r="U176" s="171" t="s">
        <v>597</v>
      </c>
      <c r="V176" s="48"/>
      <c r="W176" s="48"/>
      <c r="X176" s="48"/>
      <c r="Y176" s="48"/>
      <c r="Z176" s="48"/>
      <c r="AA176" s="48"/>
      <c r="AB176" s="48"/>
      <c r="AC176" s="48"/>
      <c r="AD176" s="48"/>
      <c r="AE176" s="48"/>
      <c r="AF176" s="102"/>
      <c r="AG176" s="102"/>
      <c r="AH176" s="102"/>
      <c r="AI176" s="49">
        <v>1</v>
      </c>
    </row>
    <row r="177" spans="2:35" ht="21" customHeight="1">
      <c r="B177" s="124">
        <v>153</v>
      </c>
      <c r="C177" s="142"/>
      <c r="D177" s="43"/>
      <c r="E177" s="126" t="str">
        <f t="shared" si="26"/>
        <v/>
      </c>
      <c r="F177" s="127" t="str" cm="1">
        <f t="array" ref="F177">IF(M177="","",IFERROR(_xlfn.TEXTJOIN(" • ",TRUE,_xlfn.UNIQUE(_xlfn._xlws.FILTER("⚠ "&amp;T25:T485,(R25:R485&lt;&gt;"")*ISNUMBER(SEARCH(" "&amp;R25:R485&amp;" "," "&amp;M177&amp;" "))))),""))</f>
        <v/>
      </c>
      <c r="G177" s="128" t="str">
        <f t="shared" si="33"/>
        <v>egg</v>
      </c>
      <c r="H177" s="128" t="str">
        <f t="shared" si="34"/>
        <v>⚠ Œufs</v>
      </c>
      <c r="I177" s="128" t="str">
        <f t="shared" si="35"/>
        <v/>
      </c>
      <c r="J177" s="128" t="str">
        <f t="shared" si="27"/>
        <v/>
      </c>
      <c r="K177" s="128" t="str">
        <f t="shared" si="28"/>
        <v/>
      </c>
      <c r="L177" s="128" t="str">
        <f t="shared" si="36"/>
        <v/>
      </c>
      <c r="M177" s="128" t="str">
        <f t="shared" si="29"/>
        <v/>
      </c>
      <c r="N177" s="128" t="str">
        <f t="shared" si="37"/>
        <v>egg</v>
      </c>
      <c r="O177" s="128" t="str">
        <f t="shared" si="30"/>
        <v>egg</v>
      </c>
      <c r="P177" s="128" t="str">
        <f t="shared" si="31"/>
        <v>egg</v>
      </c>
      <c r="Q177" s="129" t="s">
        <v>600</v>
      </c>
      <c r="R177" s="130" t="str">
        <f t="shared" si="32"/>
        <v>egg</v>
      </c>
      <c r="S177" s="131" t="s">
        <v>432</v>
      </c>
      <c r="T177" s="132" t="s">
        <v>596</v>
      </c>
      <c r="U177" s="171" t="s">
        <v>597</v>
      </c>
      <c r="V177" s="48"/>
      <c r="W177" s="48"/>
      <c r="X177" s="48"/>
      <c r="Y177" s="48"/>
      <c r="Z177" s="48"/>
      <c r="AA177" s="48"/>
      <c r="AB177" s="48"/>
      <c r="AC177" s="48"/>
      <c r="AD177" s="48"/>
      <c r="AE177" s="48"/>
      <c r="AF177" s="102"/>
      <c r="AG177" s="102"/>
      <c r="AH177" s="102"/>
      <c r="AI177" s="49">
        <v>1</v>
      </c>
    </row>
    <row r="178" spans="2:35" ht="21" customHeight="1">
      <c r="B178" s="124">
        <v>154</v>
      </c>
      <c r="C178" s="142"/>
      <c r="D178" s="43"/>
      <c r="E178" s="126" t="str">
        <f t="shared" si="26"/>
        <v/>
      </c>
      <c r="F178" s="127" t="str" cm="1">
        <f t="array" ref="F178">IF(M178="","",IFERROR(_xlfn.TEXTJOIN(" • ",TRUE,_xlfn.UNIQUE(_xlfn._xlws.FILTER("⚠ "&amp;T25:T485,(R25:R485&lt;&gt;"")*ISNUMBER(SEARCH(" "&amp;R25:R485&amp;" "," "&amp;M178&amp;" "))))),""))</f>
        <v/>
      </c>
      <c r="G178" s="128" t="str">
        <f t="shared" si="33"/>
        <v>egg white</v>
      </c>
      <c r="H178" s="128" t="str">
        <f t="shared" si="34"/>
        <v>⚠ Œufs</v>
      </c>
      <c r="I178" s="128" t="str">
        <f t="shared" si="35"/>
        <v/>
      </c>
      <c r="J178" s="128" t="str">
        <f t="shared" si="27"/>
        <v/>
      </c>
      <c r="K178" s="128" t="str">
        <f t="shared" si="28"/>
        <v/>
      </c>
      <c r="L178" s="128" t="str">
        <f t="shared" si="36"/>
        <v/>
      </c>
      <c r="M178" s="128" t="str">
        <f t="shared" si="29"/>
        <v/>
      </c>
      <c r="N178" s="128" t="str">
        <f t="shared" si="37"/>
        <v>egg white</v>
      </c>
      <c r="O178" s="128" t="str">
        <f t="shared" si="30"/>
        <v>egg white</v>
      </c>
      <c r="P178" s="128" t="str">
        <f t="shared" si="31"/>
        <v>egg white</v>
      </c>
      <c r="Q178" s="129" t="s">
        <v>601</v>
      </c>
      <c r="R178" s="130" t="str">
        <f t="shared" si="32"/>
        <v>egg white</v>
      </c>
      <c r="S178" s="131" t="s">
        <v>432</v>
      </c>
      <c r="T178" s="132" t="s">
        <v>596</v>
      </c>
      <c r="U178" s="171" t="s">
        <v>597</v>
      </c>
      <c r="V178" s="48"/>
      <c r="W178" s="48"/>
      <c r="X178" s="48"/>
      <c r="Y178" s="48"/>
      <c r="Z178" s="48"/>
      <c r="AA178" s="48"/>
      <c r="AB178" s="48"/>
      <c r="AC178" s="48"/>
      <c r="AD178" s="48"/>
      <c r="AE178" s="48"/>
      <c r="AF178" s="102"/>
      <c r="AG178" s="102"/>
      <c r="AH178" s="102"/>
      <c r="AI178" s="49">
        <v>1</v>
      </c>
    </row>
    <row r="179" spans="2:35" ht="21" customHeight="1">
      <c r="B179" s="124">
        <v>155</v>
      </c>
      <c r="C179" s="142"/>
      <c r="D179" s="43"/>
      <c r="E179" s="126" t="str">
        <f t="shared" si="26"/>
        <v/>
      </c>
      <c r="F179" s="127" t="str" cm="1">
        <f t="array" ref="F179">IF(M179="","",IFERROR(_xlfn.TEXTJOIN(" • ",TRUE,_xlfn.UNIQUE(_xlfn._xlws.FILTER("⚠ "&amp;T25:T485,(R25:R485&lt;&gt;"")*ISNUMBER(SEARCH(" "&amp;R25:R485&amp;" "," "&amp;M179&amp;" "))))),""))</f>
        <v/>
      </c>
      <c r="G179" s="128" t="str">
        <f t="shared" si="33"/>
        <v>egg yolk</v>
      </c>
      <c r="H179" s="128" t="str">
        <f t="shared" si="34"/>
        <v>⚠ Œufs</v>
      </c>
      <c r="I179" s="128" t="str">
        <f t="shared" si="35"/>
        <v/>
      </c>
      <c r="J179" s="128" t="str">
        <f t="shared" si="27"/>
        <v/>
      </c>
      <c r="K179" s="128" t="str">
        <f t="shared" si="28"/>
        <v/>
      </c>
      <c r="L179" s="128" t="str">
        <f t="shared" si="36"/>
        <v/>
      </c>
      <c r="M179" s="128" t="str">
        <f t="shared" si="29"/>
        <v/>
      </c>
      <c r="N179" s="128" t="str">
        <f t="shared" si="37"/>
        <v>egg yolk</v>
      </c>
      <c r="O179" s="128" t="str">
        <f t="shared" si="30"/>
        <v>egg yolk</v>
      </c>
      <c r="P179" s="128" t="str">
        <f t="shared" si="31"/>
        <v>egg yolk</v>
      </c>
      <c r="Q179" s="129" t="s">
        <v>602</v>
      </c>
      <c r="R179" s="130" t="str">
        <f t="shared" si="32"/>
        <v>egg yolk</v>
      </c>
      <c r="S179" s="131" t="s">
        <v>432</v>
      </c>
      <c r="T179" s="132" t="s">
        <v>596</v>
      </c>
      <c r="U179" s="171" t="s">
        <v>597</v>
      </c>
      <c r="V179" s="48"/>
      <c r="W179" s="48"/>
      <c r="X179" s="48"/>
      <c r="Y179" s="48"/>
      <c r="Z179" s="48"/>
      <c r="AA179" s="48"/>
      <c r="AB179" s="48"/>
      <c r="AC179" s="48"/>
      <c r="AD179" s="48"/>
      <c r="AE179" s="48"/>
      <c r="AF179" s="102"/>
      <c r="AG179" s="102"/>
      <c r="AH179" s="102"/>
      <c r="AI179" s="49">
        <v>1</v>
      </c>
    </row>
    <row r="180" spans="2:35" ht="21" customHeight="1">
      <c r="B180" s="124">
        <v>156</v>
      </c>
      <c r="C180" s="142"/>
      <c r="D180" s="43"/>
      <c r="E180" s="126" t="str">
        <f t="shared" si="26"/>
        <v/>
      </c>
      <c r="F180" s="127" t="str" cm="1">
        <f t="array" ref="F180">IF(M180="","",IFERROR(_xlfn.TEXTJOIN(" • ",TRUE,_xlfn.UNIQUE(_xlfn._xlws.FILTER("⚠ "&amp;T25:T485,(R25:R485&lt;&gt;"")*ISNUMBER(SEARCH(" "&amp;R25:R485&amp;" "," "&amp;M180&amp;" "))))),""))</f>
        <v/>
      </c>
      <c r="G180" s="128" t="str">
        <f t="shared" si="33"/>
        <v>eggs</v>
      </c>
      <c r="H180" s="128" t="str">
        <f t="shared" si="34"/>
        <v>⚠ Œufs</v>
      </c>
      <c r="I180" s="128" t="str">
        <f t="shared" si="35"/>
        <v/>
      </c>
      <c r="J180" s="128" t="str">
        <f t="shared" si="27"/>
        <v/>
      </c>
      <c r="K180" s="128" t="str">
        <f t="shared" si="28"/>
        <v/>
      </c>
      <c r="L180" s="128" t="str">
        <f t="shared" si="36"/>
        <v/>
      </c>
      <c r="M180" s="128" t="str">
        <f t="shared" si="29"/>
        <v/>
      </c>
      <c r="N180" s="128" t="str">
        <f t="shared" si="37"/>
        <v>eggs</v>
      </c>
      <c r="O180" s="128" t="str">
        <f t="shared" si="30"/>
        <v>eggs</v>
      </c>
      <c r="P180" s="128" t="str">
        <f t="shared" si="31"/>
        <v>eggs</v>
      </c>
      <c r="Q180" s="129" t="s">
        <v>603</v>
      </c>
      <c r="R180" s="130" t="str">
        <f t="shared" si="32"/>
        <v>eggs</v>
      </c>
      <c r="S180" s="131" t="s">
        <v>432</v>
      </c>
      <c r="T180" s="132" t="s">
        <v>596</v>
      </c>
      <c r="U180" s="171" t="s">
        <v>597</v>
      </c>
      <c r="V180" s="48"/>
      <c r="W180" s="48"/>
      <c r="X180" s="48"/>
      <c r="Y180" s="48"/>
      <c r="Z180" s="48"/>
      <c r="AA180" s="48"/>
      <c r="AB180" s="48"/>
      <c r="AC180" s="48"/>
      <c r="AD180" s="48"/>
      <c r="AE180" s="48"/>
      <c r="AF180" s="102"/>
      <c r="AG180" s="102"/>
      <c r="AH180" s="102"/>
      <c r="AI180" s="49">
        <v>1</v>
      </c>
    </row>
    <row r="181" spans="2:35" ht="21" customHeight="1">
      <c r="B181" s="124">
        <v>157</v>
      </c>
      <c r="C181" s="142"/>
      <c r="D181" s="43"/>
      <c r="E181" s="126" t="str">
        <f t="shared" si="26"/>
        <v/>
      </c>
      <c r="F181" s="127" t="str" cm="1">
        <f t="array" ref="F181">IF(M181="","",IFERROR(_xlfn.TEXTJOIN(" • ",TRUE,_xlfn.UNIQUE(_xlfn._xlws.FILTER("⚠ "&amp;T25:T485,(R25:R485&lt;&gt;"")*ISNUMBER(SEARCH(" "&amp;R25:R485&amp;" "," "&amp;M181&amp;" "))))),""))</f>
        <v/>
      </c>
      <c r="G181" s="128" t="str">
        <f t="shared" si="33"/>
        <v>jaune d oeuf</v>
      </c>
      <c r="H181" s="128" t="str">
        <f t="shared" si="34"/>
        <v>⚠ Œufs</v>
      </c>
      <c r="I181" s="128" t="str">
        <f t="shared" si="35"/>
        <v/>
      </c>
      <c r="J181" s="128" t="str">
        <f t="shared" si="27"/>
        <v/>
      </c>
      <c r="K181" s="128" t="str">
        <f t="shared" si="28"/>
        <v/>
      </c>
      <c r="L181" s="128" t="str">
        <f t="shared" si="36"/>
        <v/>
      </c>
      <c r="M181" s="128" t="str">
        <f t="shared" si="29"/>
        <v/>
      </c>
      <c r="N181" s="128" t="str">
        <f t="shared" si="37"/>
        <v>jaune d oeuf</v>
      </c>
      <c r="O181" s="128" t="str">
        <f t="shared" si="30"/>
        <v>jaune d oeuf</v>
      </c>
      <c r="P181" s="128" t="str">
        <f t="shared" si="31"/>
        <v>jaune d oeuf</v>
      </c>
      <c r="Q181" s="129" t="s">
        <v>104</v>
      </c>
      <c r="R181" s="130" t="str">
        <f t="shared" si="32"/>
        <v>jaune d oeuf</v>
      </c>
      <c r="S181" s="131" t="s">
        <v>432</v>
      </c>
      <c r="T181" s="132" t="s">
        <v>596</v>
      </c>
      <c r="U181" s="171" t="s">
        <v>597</v>
      </c>
      <c r="V181" s="48"/>
      <c r="W181" s="48"/>
      <c r="X181" s="48"/>
      <c r="Y181" s="48"/>
      <c r="Z181" s="48"/>
      <c r="AA181" s="48"/>
      <c r="AB181" s="48"/>
      <c r="AC181" s="48"/>
      <c r="AD181" s="48"/>
      <c r="AE181" s="48"/>
      <c r="AF181" s="102"/>
      <c r="AG181" s="102"/>
      <c r="AH181" s="102"/>
      <c r="AI181" s="49">
        <v>1</v>
      </c>
    </row>
    <row r="182" spans="2:35" ht="21" customHeight="1">
      <c r="B182" s="124">
        <v>158</v>
      </c>
      <c r="C182" s="142"/>
      <c r="D182" s="43"/>
      <c r="E182" s="126" t="str">
        <f t="shared" si="26"/>
        <v/>
      </c>
      <c r="F182" s="127" t="str" cm="1">
        <f t="array" ref="F182">IF(M182="","",IFERROR(_xlfn.TEXTJOIN(" • ",TRUE,_xlfn.UNIQUE(_xlfn._xlws.FILTER("⚠ "&amp;T25:T485,(R25:R485&lt;&gt;"")*ISNUMBER(SEARCH(" "&amp;R25:R485&amp;" "," "&amp;M182&amp;" "))))),""))</f>
        <v/>
      </c>
      <c r="G182" s="128" t="str">
        <f t="shared" si="33"/>
        <v>jaune d oeuf</v>
      </c>
      <c r="H182" s="128" t="str">
        <f t="shared" si="34"/>
        <v>⚠ Œufs</v>
      </c>
      <c r="I182" s="128" t="str">
        <f t="shared" si="35"/>
        <v/>
      </c>
      <c r="J182" s="128" t="str">
        <f t="shared" si="27"/>
        <v/>
      </c>
      <c r="K182" s="128" t="str">
        <f t="shared" si="28"/>
        <v/>
      </c>
      <c r="L182" s="128" t="str">
        <f t="shared" si="36"/>
        <v/>
      </c>
      <c r="M182" s="128" t="str">
        <f t="shared" si="29"/>
        <v/>
      </c>
      <c r="N182" s="128" t="str">
        <f t="shared" si="37"/>
        <v>jaune d oeuf</v>
      </c>
      <c r="O182" s="128" t="str">
        <f t="shared" si="30"/>
        <v>jaune d oeuf</v>
      </c>
      <c r="P182" s="128" t="str">
        <f t="shared" si="31"/>
        <v>jaune d oeuf</v>
      </c>
      <c r="Q182" s="129" t="s">
        <v>604</v>
      </c>
      <c r="R182" s="130" t="str">
        <f t="shared" si="32"/>
        <v>jaune d œuf</v>
      </c>
      <c r="S182" s="131" t="s">
        <v>432</v>
      </c>
      <c r="T182" s="132" t="s">
        <v>596</v>
      </c>
      <c r="U182" s="171" t="s">
        <v>597</v>
      </c>
      <c r="V182" s="48"/>
      <c r="W182" s="48"/>
      <c r="X182" s="48"/>
      <c r="Y182" s="48"/>
      <c r="Z182" s="48"/>
      <c r="AA182" s="48"/>
      <c r="AB182" s="48"/>
      <c r="AC182" s="48"/>
      <c r="AD182" s="48"/>
      <c r="AE182" s="48"/>
      <c r="AF182" s="102"/>
      <c r="AG182" s="102"/>
      <c r="AH182" s="102"/>
      <c r="AI182" s="49">
        <v>1</v>
      </c>
    </row>
    <row r="183" spans="2:35" ht="21" customHeight="1">
      <c r="B183" s="124">
        <v>159</v>
      </c>
      <c r="C183" s="142"/>
      <c r="D183" s="43"/>
      <c r="E183" s="126" t="str">
        <f t="shared" si="26"/>
        <v/>
      </c>
      <c r="F183" s="127" t="str" cm="1">
        <f t="array" ref="F183">IF(M183="","",IFERROR(_xlfn.TEXTJOIN(" • ",TRUE,_xlfn.UNIQUE(_xlfn._xlws.FILTER("⚠ "&amp;T25:T485,(R25:R485&lt;&gt;"")*ISNUMBER(SEARCH(" "&amp;R25:R485&amp;" "," "&amp;M183&amp;" "))))),""))</f>
        <v/>
      </c>
      <c r="G183" s="128" t="str">
        <f t="shared" si="33"/>
        <v>jaunes d oeufs</v>
      </c>
      <c r="H183" s="128" t="str">
        <f t="shared" si="34"/>
        <v>⚠ Œufs</v>
      </c>
      <c r="I183" s="128" t="str">
        <f t="shared" si="35"/>
        <v/>
      </c>
      <c r="J183" s="128" t="str">
        <f t="shared" si="27"/>
        <v/>
      </c>
      <c r="K183" s="128" t="str">
        <f t="shared" si="28"/>
        <v/>
      </c>
      <c r="L183" s="128" t="str">
        <f t="shared" si="36"/>
        <v/>
      </c>
      <c r="M183" s="128" t="str">
        <f t="shared" si="29"/>
        <v/>
      </c>
      <c r="N183" s="128" t="str">
        <f t="shared" si="37"/>
        <v>jaunes d oeufs</v>
      </c>
      <c r="O183" s="128" t="str">
        <f t="shared" si="30"/>
        <v>jaunes d oeufs</v>
      </c>
      <c r="P183" s="128" t="str">
        <f t="shared" si="31"/>
        <v>jaunes d oeufs</v>
      </c>
      <c r="Q183" s="129" t="s">
        <v>605</v>
      </c>
      <c r="R183" s="130" t="str">
        <f t="shared" si="32"/>
        <v>jaunes d œufs</v>
      </c>
      <c r="S183" s="131" t="s">
        <v>432</v>
      </c>
      <c r="T183" s="132" t="s">
        <v>596</v>
      </c>
      <c r="U183" s="171" t="s">
        <v>597</v>
      </c>
      <c r="V183" s="48"/>
      <c r="W183" s="48"/>
      <c r="X183" s="48"/>
      <c r="Y183" s="48"/>
      <c r="Z183" s="48"/>
      <c r="AA183" s="48"/>
      <c r="AB183" s="48"/>
      <c r="AC183" s="48"/>
      <c r="AD183" s="48"/>
      <c r="AE183" s="48"/>
      <c r="AF183" s="102"/>
      <c r="AG183" s="102"/>
      <c r="AH183" s="102"/>
      <c r="AI183" s="49">
        <v>1</v>
      </c>
    </row>
    <row r="184" spans="2:35" ht="21" customHeight="1">
      <c r="B184" s="124">
        <v>160</v>
      </c>
      <c r="C184" s="142"/>
      <c r="D184" s="43"/>
      <c r="E184" s="126" t="str">
        <f t="shared" si="26"/>
        <v/>
      </c>
      <c r="F184" s="127" t="str" cm="1">
        <f t="array" ref="F184">IF(M184="","",IFERROR(_xlfn.TEXTJOIN(" • ",TRUE,_xlfn.UNIQUE(_xlfn._xlws.FILTER("⚠ "&amp;T25:T485,(R25:R485&lt;&gt;"")*ISNUMBER(SEARCH(" "&amp;R25:R485&amp;" "," "&amp;M184&amp;" "))))),""))</f>
        <v/>
      </c>
      <c r="G184" s="128" t="str">
        <f t="shared" si="33"/>
        <v>mayonnaise</v>
      </c>
      <c r="H184" s="128" t="str">
        <f t="shared" si="34"/>
        <v>⚠ Œufs</v>
      </c>
      <c r="I184" s="128" t="str">
        <f t="shared" si="35"/>
        <v/>
      </c>
      <c r="J184" s="128" t="str">
        <f t="shared" si="27"/>
        <v/>
      </c>
      <c r="K184" s="128" t="str">
        <f t="shared" si="28"/>
        <v/>
      </c>
      <c r="L184" s="128" t="str">
        <f t="shared" si="36"/>
        <v/>
      </c>
      <c r="M184" s="128" t="str">
        <f t="shared" si="29"/>
        <v/>
      </c>
      <c r="N184" s="128" t="str">
        <f t="shared" si="37"/>
        <v>mayonnaise</v>
      </c>
      <c r="O184" s="128" t="str">
        <f t="shared" si="30"/>
        <v>mayonnaise</v>
      </c>
      <c r="P184" s="128" t="str">
        <f t="shared" si="31"/>
        <v>mayonnaise</v>
      </c>
      <c r="Q184" s="129" t="s">
        <v>606</v>
      </c>
      <c r="R184" s="130" t="str">
        <f t="shared" si="32"/>
        <v>mayonnaise</v>
      </c>
      <c r="S184" s="131" t="s">
        <v>432</v>
      </c>
      <c r="T184" s="132" t="s">
        <v>596</v>
      </c>
      <c r="U184" s="171" t="s">
        <v>597</v>
      </c>
      <c r="V184" s="48"/>
      <c r="W184" s="48"/>
      <c r="X184" s="48"/>
      <c r="Y184" s="48"/>
      <c r="Z184" s="48"/>
      <c r="AA184" s="48"/>
      <c r="AB184" s="48"/>
      <c r="AC184" s="48"/>
      <c r="AD184" s="48"/>
      <c r="AE184" s="48"/>
      <c r="AF184" s="102"/>
      <c r="AG184" s="102"/>
      <c r="AH184" s="102"/>
      <c r="AI184" s="49">
        <v>1</v>
      </c>
    </row>
    <row r="185" spans="2:35" ht="21" customHeight="1">
      <c r="B185" s="124">
        <v>161</v>
      </c>
      <c r="C185" s="142"/>
      <c r="D185" s="43"/>
      <c r="E185" s="126" t="str">
        <f t="shared" si="26"/>
        <v/>
      </c>
      <c r="F185" s="127" t="str" cm="1">
        <f t="array" ref="F185">IF(M185="","",IFERROR(_xlfn.TEXTJOIN(" • ",TRUE,_xlfn.UNIQUE(_xlfn._xlws.FILTER("⚠ "&amp;T25:T485,(R25:R485&lt;&gt;"")*ISNUMBER(SEARCH(" "&amp;R25:R485&amp;" "," "&amp;M185&amp;" "))))),""))</f>
        <v/>
      </c>
      <c r="G185" s="128" t="str">
        <f t="shared" si="33"/>
        <v>meringue</v>
      </c>
      <c r="H185" s="128" t="str">
        <f t="shared" si="34"/>
        <v>⚠ Œufs</v>
      </c>
      <c r="I185" s="128" t="str">
        <f t="shared" si="35"/>
        <v/>
      </c>
      <c r="J185" s="128" t="str">
        <f t="shared" si="27"/>
        <v/>
      </c>
      <c r="K185" s="128" t="str">
        <f t="shared" si="28"/>
        <v/>
      </c>
      <c r="L185" s="128" t="str">
        <f t="shared" si="36"/>
        <v/>
      </c>
      <c r="M185" s="128" t="str">
        <f t="shared" si="29"/>
        <v/>
      </c>
      <c r="N185" s="128" t="str">
        <f t="shared" si="37"/>
        <v>meringue</v>
      </c>
      <c r="O185" s="128" t="str">
        <f t="shared" si="30"/>
        <v>meringue</v>
      </c>
      <c r="P185" s="128" t="str">
        <f t="shared" si="31"/>
        <v>meringue</v>
      </c>
      <c r="Q185" s="129" t="s">
        <v>607</v>
      </c>
      <c r="R185" s="130" t="str">
        <f t="shared" si="32"/>
        <v>meringue</v>
      </c>
      <c r="S185" s="131" t="s">
        <v>432</v>
      </c>
      <c r="T185" s="132" t="s">
        <v>596</v>
      </c>
      <c r="U185" s="171" t="s">
        <v>597</v>
      </c>
      <c r="V185" s="48"/>
      <c r="W185" s="48"/>
      <c r="X185" s="48"/>
      <c r="Y185" s="48"/>
      <c r="Z185" s="48"/>
      <c r="AA185" s="48"/>
      <c r="AB185" s="48"/>
      <c r="AC185" s="48"/>
      <c r="AD185" s="48"/>
      <c r="AE185" s="48"/>
      <c r="AF185" s="102"/>
      <c r="AG185" s="102"/>
      <c r="AH185" s="102"/>
      <c r="AI185" s="49">
        <v>1</v>
      </c>
    </row>
    <row r="186" spans="2:35" ht="21" customHeight="1">
      <c r="B186" s="124">
        <v>162</v>
      </c>
      <c r="C186" s="142"/>
      <c r="D186" s="43"/>
      <c r="E186" s="126" t="str">
        <f t="shared" si="26"/>
        <v/>
      </c>
      <c r="F186" s="127" t="str" cm="1">
        <f t="array" ref="F186">IF(M186="","",IFERROR(_xlfn.TEXTJOIN(" • ",TRUE,_xlfn.UNIQUE(_xlfn._xlws.FILTER("⚠ "&amp;T25:T485,(R25:R485&lt;&gt;"")*ISNUMBER(SEARCH(" "&amp;R25:R485&amp;" "," "&amp;M186&amp;" "))))),""))</f>
        <v/>
      </c>
      <c r="G186" s="128" t="str">
        <f t="shared" si="33"/>
        <v>oeuf</v>
      </c>
      <c r="H186" s="128" t="str">
        <f t="shared" si="34"/>
        <v>⚠ Œufs</v>
      </c>
      <c r="I186" s="128" t="str">
        <f t="shared" si="35"/>
        <v/>
      </c>
      <c r="J186" s="128" t="str">
        <f t="shared" si="27"/>
        <v/>
      </c>
      <c r="K186" s="128" t="str">
        <f t="shared" si="28"/>
        <v/>
      </c>
      <c r="L186" s="128" t="str">
        <f t="shared" si="36"/>
        <v/>
      </c>
      <c r="M186" s="128" t="str">
        <f t="shared" si="29"/>
        <v/>
      </c>
      <c r="N186" s="128" t="str">
        <f t="shared" si="37"/>
        <v>oeuf</v>
      </c>
      <c r="O186" s="128" t="str">
        <f t="shared" si="30"/>
        <v>oeuf</v>
      </c>
      <c r="P186" s="128" t="str">
        <f t="shared" si="31"/>
        <v>oeuf</v>
      </c>
      <c r="Q186" s="129" t="s">
        <v>25</v>
      </c>
      <c r="R186" s="130" t="str">
        <f t="shared" si="32"/>
        <v>oeuf</v>
      </c>
      <c r="S186" s="131" t="s">
        <v>432</v>
      </c>
      <c r="T186" s="132" t="s">
        <v>596</v>
      </c>
      <c r="U186" s="171" t="s">
        <v>597</v>
      </c>
      <c r="V186" s="48"/>
      <c r="W186" s="48"/>
      <c r="X186" s="48"/>
      <c r="Y186" s="48"/>
      <c r="Z186" s="48"/>
      <c r="AA186" s="48"/>
      <c r="AB186" s="48"/>
      <c r="AC186" s="48"/>
      <c r="AD186" s="48"/>
      <c r="AE186" s="48"/>
      <c r="AF186" s="102"/>
      <c r="AG186" s="102"/>
      <c r="AH186" s="102"/>
      <c r="AI186" s="49">
        <v>1</v>
      </c>
    </row>
    <row r="187" spans="2:35" ht="21" customHeight="1">
      <c r="B187" s="124">
        <v>163</v>
      </c>
      <c r="C187" s="142"/>
      <c r="D187" s="43"/>
      <c r="E187" s="126" t="str">
        <f t="shared" si="26"/>
        <v/>
      </c>
      <c r="F187" s="127" t="str" cm="1">
        <f t="array" ref="F187">IF(M187="","",IFERROR(_xlfn.TEXTJOIN(" • ",TRUE,_xlfn.UNIQUE(_xlfn._xlws.FILTER("⚠ "&amp;T25:T485,(R25:R485&lt;&gt;"")*ISNUMBER(SEARCH(" "&amp;R25:R485&amp;" "," "&amp;M187&amp;" "))))),""))</f>
        <v/>
      </c>
      <c r="G187" s="128" t="str">
        <f t="shared" si="33"/>
        <v>oeufs</v>
      </c>
      <c r="H187" s="128" t="str">
        <f t="shared" si="34"/>
        <v>⚠ Œufs</v>
      </c>
      <c r="I187" s="128" t="str">
        <f t="shared" si="35"/>
        <v/>
      </c>
      <c r="J187" s="128" t="str">
        <f t="shared" si="27"/>
        <v/>
      </c>
      <c r="K187" s="128" t="str">
        <f t="shared" si="28"/>
        <v/>
      </c>
      <c r="L187" s="128" t="str">
        <f t="shared" si="36"/>
        <v/>
      </c>
      <c r="M187" s="128" t="str">
        <f t="shared" si="29"/>
        <v/>
      </c>
      <c r="N187" s="128" t="str">
        <f t="shared" si="37"/>
        <v>oeufs</v>
      </c>
      <c r="O187" s="128" t="str">
        <f t="shared" si="30"/>
        <v>oeufs</v>
      </c>
      <c r="P187" s="128" t="str">
        <f t="shared" si="31"/>
        <v>oeufs</v>
      </c>
      <c r="Q187" s="129" t="s">
        <v>1</v>
      </c>
      <c r="R187" s="130" t="str">
        <f t="shared" si="32"/>
        <v>oeufs</v>
      </c>
      <c r="S187" s="131" t="s">
        <v>432</v>
      </c>
      <c r="T187" s="132" t="s">
        <v>596</v>
      </c>
      <c r="U187" s="171" t="s">
        <v>597</v>
      </c>
      <c r="V187" s="48"/>
      <c r="W187" s="48"/>
      <c r="X187" s="48"/>
      <c r="Y187" s="48"/>
      <c r="Z187" s="48"/>
      <c r="AA187" s="48"/>
      <c r="AB187" s="48"/>
      <c r="AC187" s="48"/>
      <c r="AD187" s="48"/>
      <c r="AE187" s="48"/>
      <c r="AF187" s="102"/>
      <c r="AG187" s="102"/>
      <c r="AH187" s="102"/>
      <c r="AI187" s="49">
        <v>1</v>
      </c>
    </row>
    <row r="188" spans="2:35" ht="21" customHeight="1">
      <c r="B188" s="124">
        <v>164</v>
      </c>
      <c r="C188" s="142"/>
      <c r="D188" s="43"/>
      <c r="E188" s="126" t="str">
        <f t="shared" si="26"/>
        <v/>
      </c>
      <c r="F188" s="127" t="str" cm="1">
        <f t="array" ref="F188">IF(M188="","",IFERROR(_xlfn.TEXTJOIN(" • ",TRUE,_xlfn.UNIQUE(_xlfn._xlws.FILTER("⚠ "&amp;T25:T485,(R25:R485&lt;&gt;"")*ISNUMBER(SEARCH(" "&amp;R25:R485&amp;" "," "&amp;M188&amp;" "))))),""))</f>
        <v/>
      </c>
      <c r="G188" s="128" t="str">
        <f t="shared" si="33"/>
        <v>oeufs</v>
      </c>
      <c r="H188" s="128" t="str">
        <f t="shared" si="34"/>
        <v>⚠ Œufs</v>
      </c>
      <c r="I188" s="128" t="str">
        <f t="shared" si="35"/>
        <v/>
      </c>
      <c r="J188" s="128" t="str">
        <f t="shared" si="27"/>
        <v/>
      </c>
      <c r="K188" s="128" t="str">
        <f t="shared" si="28"/>
        <v/>
      </c>
      <c r="L188" s="128" t="str">
        <f t="shared" si="36"/>
        <v/>
      </c>
      <c r="M188" s="128" t="str">
        <f t="shared" si="29"/>
        <v/>
      </c>
      <c r="N188" s="128" t="str">
        <f t="shared" si="37"/>
        <v>oeufs</v>
      </c>
      <c r="O188" s="128" t="str">
        <f t="shared" si="30"/>
        <v>oeufs</v>
      </c>
      <c r="P188" s="128" t="str">
        <f t="shared" si="31"/>
        <v>oeufs</v>
      </c>
      <c r="Q188" s="129" t="s">
        <v>608</v>
      </c>
      <c r="R188" s="130" t="str">
        <f t="shared" si="32"/>
        <v>œufs</v>
      </c>
      <c r="S188" s="131" t="s">
        <v>432</v>
      </c>
      <c r="T188" s="132" t="s">
        <v>596</v>
      </c>
      <c r="U188" s="171" t="s">
        <v>597</v>
      </c>
      <c r="V188" s="48"/>
      <c r="W188" s="48"/>
      <c r="X188" s="48"/>
      <c r="Y188" s="48"/>
      <c r="Z188" s="48"/>
      <c r="AA188" s="48"/>
      <c r="AB188" s="48"/>
      <c r="AC188" s="48"/>
      <c r="AD188" s="48"/>
      <c r="AE188" s="48"/>
      <c r="AF188" s="102"/>
      <c r="AG188" s="102"/>
      <c r="AH188" s="102"/>
      <c r="AI188" s="49">
        <v>1</v>
      </c>
    </row>
    <row r="189" spans="2:35" ht="21" customHeight="1">
      <c r="B189" s="124">
        <v>165</v>
      </c>
      <c r="C189" s="142"/>
      <c r="D189" s="43"/>
      <c r="E189" s="126" t="str">
        <f t="shared" si="26"/>
        <v/>
      </c>
      <c r="F189" s="127" t="str" cm="1">
        <f t="array" ref="F189">IF(M189="","",IFERROR(_xlfn.TEXTJOIN(" • ",TRUE,_xlfn.UNIQUE(_xlfn._xlws.FILTER("⚠ "&amp;T25:T485,(R25:R485&lt;&gt;"")*ISNUMBER(SEARCH(" "&amp;R25:R485&amp;" "," "&amp;M189&amp;" "))))),""))</f>
        <v/>
      </c>
      <c r="G189" s="128" t="str">
        <f t="shared" si="33"/>
        <v>oeufs entiers</v>
      </c>
      <c r="H189" s="128" t="str">
        <f t="shared" si="34"/>
        <v>⚠ Œufs</v>
      </c>
      <c r="I189" s="128" t="str">
        <f t="shared" si="35"/>
        <v/>
      </c>
      <c r="J189" s="128" t="str">
        <f t="shared" si="27"/>
        <v/>
      </c>
      <c r="K189" s="128" t="str">
        <f t="shared" si="28"/>
        <v/>
      </c>
      <c r="L189" s="128" t="str">
        <f t="shared" si="36"/>
        <v/>
      </c>
      <c r="M189" s="128" t="str">
        <f t="shared" si="29"/>
        <v/>
      </c>
      <c r="N189" s="128" t="str">
        <f t="shared" si="37"/>
        <v>oeufs entiers</v>
      </c>
      <c r="O189" s="128" t="str">
        <f t="shared" si="30"/>
        <v>oeufs entiers</v>
      </c>
      <c r="P189" s="128" t="str">
        <f t="shared" si="31"/>
        <v>oeufs entiers</v>
      </c>
      <c r="Q189" s="129" t="s">
        <v>609</v>
      </c>
      <c r="R189" s="130" t="str">
        <f t="shared" si="32"/>
        <v>œufs entiers</v>
      </c>
      <c r="S189" s="131" t="s">
        <v>432</v>
      </c>
      <c r="T189" s="132" t="s">
        <v>596</v>
      </c>
      <c r="U189" s="171" t="s">
        <v>597</v>
      </c>
      <c r="V189" s="48"/>
      <c r="W189" s="48"/>
      <c r="X189" s="48"/>
      <c r="Y189" s="48"/>
      <c r="Z189" s="48"/>
      <c r="AA189" s="48"/>
      <c r="AB189" s="48"/>
      <c r="AC189" s="48"/>
      <c r="AD189" s="48"/>
      <c r="AE189" s="48"/>
      <c r="AF189" s="102"/>
      <c r="AG189" s="102"/>
      <c r="AH189" s="102"/>
      <c r="AI189" s="49">
        <v>1</v>
      </c>
    </row>
    <row r="190" spans="2:35" ht="21" customHeight="1">
      <c r="B190" s="124">
        <v>166</v>
      </c>
      <c r="C190" s="142"/>
      <c r="D190" s="43"/>
      <c r="E190" s="126" t="str">
        <f t="shared" si="26"/>
        <v/>
      </c>
      <c r="F190" s="127" t="str" cm="1">
        <f t="array" ref="F190">IF(M190="","",IFERROR(_xlfn.TEXTJOIN(" • ",TRUE,_xlfn.UNIQUE(_xlfn._xlws.FILTER("⚠ "&amp;T25:T485,(R25:R485&lt;&gt;"")*ISNUMBER(SEARCH(" "&amp;R25:R485&amp;" "," "&amp;M190&amp;" "))))),""))</f>
        <v/>
      </c>
      <c r="G190" s="128" t="str">
        <f t="shared" si="33"/>
        <v>omelette</v>
      </c>
      <c r="H190" s="128" t="str">
        <f t="shared" si="34"/>
        <v>⚠ Œufs</v>
      </c>
      <c r="I190" s="128" t="str">
        <f t="shared" si="35"/>
        <v/>
      </c>
      <c r="J190" s="128" t="str">
        <f t="shared" si="27"/>
        <v/>
      </c>
      <c r="K190" s="128" t="str">
        <f t="shared" si="28"/>
        <v/>
      </c>
      <c r="L190" s="128" t="str">
        <f t="shared" si="36"/>
        <v/>
      </c>
      <c r="M190" s="128" t="str">
        <f t="shared" si="29"/>
        <v/>
      </c>
      <c r="N190" s="128" t="str">
        <f t="shared" si="37"/>
        <v>omelette</v>
      </c>
      <c r="O190" s="128" t="str">
        <f t="shared" si="30"/>
        <v>omelette</v>
      </c>
      <c r="P190" s="128" t="str">
        <f t="shared" si="31"/>
        <v>omelette</v>
      </c>
      <c r="Q190" s="129" t="s">
        <v>610</v>
      </c>
      <c r="R190" s="130" t="str">
        <f t="shared" si="32"/>
        <v>omelette</v>
      </c>
      <c r="S190" s="131" t="s">
        <v>432</v>
      </c>
      <c r="T190" s="132" t="s">
        <v>596</v>
      </c>
      <c r="U190" s="171" t="s">
        <v>597</v>
      </c>
      <c r="V190" s="48"/>
      <c r="W190" s="48"/>
      <c r="X190" s="48"/>
      <c r="Y190" s="48"/>
      <c r="Z190" s="48"/>
      <c r="AA190" s="48"/>
      <c r="AB190" s="48"/>
      <c r="AC190" s="48"/>
      <c r="AD190" s="48"/>
      <c r="AE190" s="48"/>
      <c r="AF190" s="102"/>
      <c r="AG190" s="102"/>
      <c r="AH190" s="102"/>
      <c r="AI190" s="49">
        <v>1</v>
      </c>
    </row>
    <row r="191" spans="2:35" ht="21" customHeight="1">
      <c r="B191" s="124">
        <v>167</v>
      </c>
      <c r="C191" s="142"/>
      <c r="D191" s="43"/>
      <c r="E191" s="126" t="str">
        <f t="shared" si="26"/>
        <v/>
      </c>
      <c r="F191" s="127" t="str" cm="1">
        <f t="array" ref="F191">IF(M191="","",IFERROR(_xlfn.TEXTJOIN(" • ",TRUE,_xlfn.UNIQUE(_xlfn._xlws.FILTER("⚠ "&amp;T25:T485,(R25:R485&lt;&gt;"")*ISNUMBER(SEARCH(" "&amp;R25:R485&amp;" "," "&amp;M191&amp;" "))))),""))</f>
        <v/>
      </c>
      <c r="G191" s="128" t="str">
        <f t="shared" si="33"/>
        <v>ovalbumine</v>
      </c>
      <c r="H191" s="128" t="str">
        <f t="shared" si="34"/>
        <v>⚠ Œufs</v>
      </c>
      <c r="I191" s="128" t="str">
        <f t="shared" si="35"/>
        <v/>
      </c>
      <c r="J191" s="128" t="str">
        <f t="shared" si="27"/>
        <v/>
      </c>
      <c r="K191" s="128" t="str">
        <f t="shared" si="28"/>
        <v/>
      </c>
      <c r="L191" s="128" t="str">
        <f t="shared" si="36"/>
        <v/>
      </c>
      <c r="M191" s="128" t="str">
        <f t="shared" si="29"/>
        <v/>
      </c>
      <c r="N191" s="128" t="str">
        <f t="shared" si="37"/>
        <v>ovalbumine</v>
      </c>
      <c r="O191" s="128" t="str">
        <f t="shared" si="30"/>
        <v>ovalbumine</v>
      </c>
      <c r="P191" s="128" t="str">
        <f t="shared" si="31"/>
        <v>ovalbumine</v>
      </c>
      <c r="Q191" s="129" t="s">
        <v>185</v>
      </c>
      <c r="R191" s="130" t="str">
        <f t="shared" si="32"/>
        <v>ovalbumine</v>
      </c>
      <c r="S191" s="131" t="s">
        <v>432</v>
      </c>
      <c r="T191" s="132" t="s">
        <v>596</v>
      </c>
      <c r="U191" s="171" t="s">
        <v>597</v>
      </c>
      <c r="V191" s="48"/>
      <c r="W191" s="48"/>
      <c r="X191" s="48"/>
      <c r="Y191" s="48"/>
      <c r="Z191" s="48"/>
      <c r="AA191" s="48"/>
      <c r="AB191" s="48"/>
      <c r="AC191" s="48"/>
      <c r="AD191" s="48"/>
      <c r="AE191" s="48"/>
      <c r="AF191" s="102"/>
      <c r="AG191" s="102"/>
      <c r="AH191" s="102"/>
      <c r="AI191" s="49">
        <v>1</v>
      </c>
    </row>
    <row r="192" spans="2:35" ht="21" customHeight="1">
      <c r="B192" s="124">
        <v>168</v>
      </c>
      <c r="C192" s="142"/>
      <c r="D192" s="43"/>
      <c r="E192" s="126" t="str">
        <f t="shared" si="26"/>
        <v/>
      </c>
      <c r="F192" s="127" t="str" cm="1">
        <f t="array" ref="F192">IF(M192="","",IFERROR(_xlfn.TEXTJOIN(" • ",TRUE,_xlfn.UNIQUE(_xlfn._xlws.FILTER("⚠ "&amp;T25:T485,(R25:R485&lt;&gt;"")*ISNUMBER(SEARCH(" "&amp;R25:R485&amp;" "," "&amp;M192&amp;" "))))),""))</f>
        <v/>
      </c>
      <c r="G192" s="128" t="str">
        <f t="shared" si="33"/>
        <v>ovoproduit</v>
      </c>
      <c r="H192" s="128" t="str">
        <f t="shared" si="34"/>
        <v>⚠ Œufs</v>
      </c>
      <c r="I192" s="128" t="str">
        <f t="shared" si="35"/>
        <v/>
      </c>
      <c r="J192" s="128" t="str">
        <f t="shared" si="27"/>
        <v/>
      </c>
      <c r="K192" s="128" t="str">
        <f t="shared" si="28"/>
        <v/>
      </c>
      <c r="L192" s="128" t="str">
        <f t="shared" si="36"/>
        <v/>
      </c>
      <c r="M192" s="128" t="str">
        <f t="shared" si="29"/>
        <v/>
      </c>
      <c r="N192" s="128" t="str">
        <f t="shared" si="37"/>
        <v>ovoproduit</v>
      </c>
      <c r="O192" s="128" t="str">
        <f t="shared" si="30"/>
        <v>ovoproduit</v>
      </c>
      <c r="P192" s="128" t="str">
        <f t="shared" si="31"/>
        <v>ovoproduit</v>
      </c>
      <c r="Q192" s="129" t="s">
        <v>198</v>
      </c>
      <c r="R192" s="130" t="str">
        <f t="shared" si="32"/>
        <v>ovoproduit</v>
      </c>
      <c r="S192" s="131" t="s">
        <v>432</v>
      </c>
      <c r="T192" s="132" t="s">
        <v>596</v>
      </c>
      <c r="U192" s="171" t="s">
        <v>597</v>
      </c>
      <c r="V192" s="48"/>
      <c r="W192" s="48"/>
      <c r="X192" s="48"/>
      <c r="Y192" s="48"/>
      <c r="Z192" s="48"/>
      <c r="AA192" s="48"/>
      <c r="AB192" s="48"/>
      <c r="AC192" s="48"/>
      <c r="AD192" s="48"/>
      <c r="AE192" s="48"/>
      <c r="AF192" s="102"/>
      <c r="AG192" s="102"/>
      <c r="AH192" s="102"/>
      <c r="AI192" s="49">
        <v>1</v>
      </c>
    </row>
    <row r="193" spans="2:35" ht="21" customHeight="1">
      <c r="B193" s="124">
        <v>169</v>
      </c>
      <c r="C193" s="142"/>
      <c r="D193" s="43"/>
      <c r="E193" s="126" t="str">
        <f t="shared" si="26"/>
        <v/>
      </c>
      <c r="F193" s="127" t="str" cm="1">
        <f t="array" ref="F193">IF(M193="","",IFERROR(_xlfn.TEXTJOIN(" • ",TRUE,_xlfn.UNIQUE(_xlfn._xlws.FILTER("⚠ "&amp;T25:T485,(R25:R485&lt;&gt;"")*ISNUMBER(SEARCH(" "&amp;R25:R485&amp;" "," "&amp;M193&amp;" "))))),""))</f>
        <v/>
      </c>
      <c r="G193" s="128" t="str">
        <f t="shared" si="33"/>
        <v>anchois</v>
      </c>
      <c r="H193" s="128" t="str">
        <f t="shared" si="34"/>
        <v>⚠ Poissons</v>
      </c>
      <c r="I193" s="128" t="str">
        <f t="shared" si="35"/>
        <v/>
      </c>
      <c r="J193" s="128" t="str">
        <f t="shared" si="27"/>
        <v/>
      </c>
      <c r="K193" s="128" t="str">
        <f t="shared" si="28"/>
        <v/>
      </c>
      <c r="L193" s="128" t="str">
        <f t="shared" si="36"/>
        <v/>
      </c>
      <c r="M193" s="128" t="str">
        <f t="shared" si="29"/>
        <v/>
      </c>
      <c r="N193" s="128" t="str">
        <f t="shared" si="37"/>
        <v>anchois</v>
      </c>
      <c r="O193" s="128" t="str">
        <f t="shared" si="30"/>
        <v>anchois</v>
      </c>
      <c r="P193" s="128" t="str">
        <f t="shared" si="31"/>
        <v>anchois</v>
      </c>
      <c r="Q193" s="129" t="s">
        <v>186</v>
      </c>
      <c r="R193" s="130" t="str">
        <f t="shared" si="32"/>
        <v>anchois</v>
      </c>
      <c r="S193" s="131" t="s">
        <v>432</v>
      </c>
      <c r="T193" s="132" t="s">
        <v>11</v>
      </c>
      <c r="U193" s="83" t="s">
        <v>384</v>
      </c>
      <c r="V193" s="48"/>
      <c r="W193" s="48"/>
      <c r="X193" s="48"/>
      <c r="Y193" s="48"/>
      <c r="Z193" s="48"/>
      <c r="AA193" s="48"/>
      <c r="AB193" s="48"/>
      <c r="AC193" s="48"/>
      <c r="AD193" s="48"/>
      <c r="AE193" s="48"/>
      <c r="AF193" s="102"/>
      <c r="AG193" s="102"/>
      <c r="AH193" s="102"/>
      <c r="AI193" s="49">
        <v>1</v>
      </c>
    </row>
    <row r="194" spans="2:35" ht="21" customHeight="1">
      <c r="B194" s="124">
        <v>170</v>
      </c>
      <c r="C194" s="142"/>
      <c r="D194" s="43"/>
      <c r="E194" s="126" t="str">
        <f t="shared" si="26"/>
        <v/>
      </c>
      <c r="F194" s="127" t="str" cm="1">
        <f t="array" ref="F194">IF(M194="","",IFERROR(_xlfn.TEXTJOIN(" • ",TRUE,_xlfn.UNIQUE(_xlfn._xlws.FILTER("⚠ "&amp;T25:T485,(R25:R485&lt;&gt;"")*ISNUMBER(SEARCH(" "&amp;R25:R485&amp;" "," "&amp;M194&amp;" "))))),""))</f>
        <v/>
      </c>
      <c r="G194" s="128" t="str">
        <f t="shared" si="33"/>
        <v>anchovy</v>
      </c>
      <c r="H194" s="128" t="str">
        <f t="shared" si="34"/>
        <v>⚠ Poissons</v>
      </c>
      <c r="I194" s="128" t="str">
        <f t="shared" si="35"/>
        <v/>
      </c>
      <c r="J194" s="128" t="str">
        <f t="shared" si="27"/>
        <v/>
      </c>
      <c r="K194" s="128" t="str">
        <f t="shared" si="28"/>
        <v/>
      </c>
      <c r="L194" s="128" t="str">
        <f t="shared" si="36"/>
        <v/>
      </c>
      <c r="M194" s="128" t="str">
        <f t="shared" si="29"/>
        <v/>
      </c>
      <c r="N194" s="128" t="str">
        <f t="shared" si="37"/>
        <v>anchovy</v>
      </c>
      <c r="O194" s="128" t="str">
        <f t="shared" si="30"/>
        <v>anchovy</v>
      </c>
      <c r="P194" s="128" t="str">
        <f t="shared" si="31"/>
        <v>anchovy</v>
      </c>
      <c r="Q194" s="129" t="s">
        <v>611</v>
      </c>
      <c r="R194" s="130" t="str">
        <f t="shared" si="32"/>
        <v>anchovy</v>
      </c>
      <c r="S194" s="131" t="s">
        <v>432</v>
      </c>
      <c r="T194" s="132" t="s">
        <v>11</v>
      </c>
      <c r="U194" s="83" t="s">
        <v>384</v>
      </c>
      <c r="V194" s="48"/>
      <c r="W194" s="48"/>
      <c r="X194" s="48"/>
      <c r="Y194" s="48"/>
      <c r="Z194" s="48"/>
      <c r="AA194" s="48"/>
      <c r="AB194" s="48"/>
      <c r="AC194" s="48"/>
      <c r="AD194" s="48"/>
      <c r="AE194" s="48"/>
      <c r="AF194" s="102"/>
      <c r="AG194" s="102"/>
      <c r="AH194" s="102"/>
      <c r="AI194" s="49">
        <v>1</v>
      </c>
    </row>
    <row r="195" spans="2:35" ht="21" customHeight="1">
      <c r="B195" s="124">
        <v>171</v>
      </c>
      <c r="C195" s="142"/>
      <c r="D195" s="43"/>
      <c r="E195" s="126" t="str">
        <f t="shared" si="26"/>
        <v/>
      </c>
      <c r="F195" s="127" t="str" cm="1">
        <f t="array" ref="F195">IF(M195="","",IFERROR(_xlfn.TEXTJOIN(" • ",TRUE,_xlfn.UNIQUE(_xlfn._xlws.FILTER("⚠ "&amp;T25:T485,(R25:R485&lt;&gt;"")*ISNUMBER(SEARCH(" "&amp;R25:R485&amp;" "," "&amp;M195&amp;" "))))),""))</f>
        <v/>
      </c>
      <c r="G195" s="128" t="str">
        <f t="shared" si="33"/>
        <v>cabillaud</v>
      </c>
      <c r="H195" s="128" t="str">
        <f t="shared" si="34"/>
        <v>⚠ Poissons</v>
      </c>
      <c r="I195" s="128" t="str">
        <f t="shared" si="35"/>
        <v/>
      </c>
      <c r="J195" s="128" t="str">
        <f t="shared" si="27"/>
        <v/>
      </c>
      <c r="K195" s="128" t="str">
        <f t="shared" si="28"/>
        <v/>
      </c>
      <c r="L195" s="128" t="str">
        <f t="shared" si="36"/>
        <v/>
      </c>
      <c r="M195" s="128" t="str">
        <f t="shared" si="29"/>
        <v/>
      </c>
      <c r="N195" s="128" t="str">
        <f t="shared" si="37"/>
        <v>cabillaud</v>
      </c>
      <c r="O195" s="128" t="str">
        <f t="shared" si="30"/>
        <v>cabillaud</v>
      </c>
      <c r="P195" s="128" t="str">
        <f t="shared" si="31"/>
        <v>cabillaud</v>
      </c>
      <c r="Q195" s="129" t="s">
        <v>105</v>
      </c>
      <c r="R195" s="130" t="str">
        <f t="shared" si="32"/>
        <v>cabillaud</v>
      </c>
      <c r="S195" s="131" t="s">
        <v>432</v>
      </c>
      <c r="T195" s="132" t="s">
        <v>11</v>
      </c>
      <c r="U195" s="83" t="s">
        <v>384</v>
      </c>
      <c r="V195" s="48"/>
      <c r="W195" s="48"/>
      <c r="X195" s="48"/>
      <c r="Y195" s="48"/>
      <c r="Z195" s="48"/>
      <c r="AA195" s="48"/>
      <c r="AB195" s="48"/>
      <c r="AC195" s="48"/>
      <c r="AD195" s="48"/>
      <c r="AE195" s="48"/>
      <c r="AF195" s="102"/>
      <c r="AG195" s="102"/>
      <c r="AH195" s="102"/>
      <c r="AI195" s="49">
        <v>1</v>
      </c>
    </row>
    <row r="196" spans="2:35" ht="21" customHeight="1">
      <c r="B196" s="124">
        <v>172</v>
      </c>
      <c r="C196" s="142"/>
      <c r="D196" s="43"/>
      <c r="E196" s="126" t="str">
        <f t="shared" si="26"/>
        <v/>
      </c>
      <c r="F196" s="127" t="str" cm="1">
        <f t="array" ref="F196">IF(M196="","",IFERROR(_xlfn.TEXTJOIN(" • ",TRUE,_xlfn.UNIQUE(_xlfn._xlws.FILTER("⚠ "&amp;T25:T485,(R25:R485&lt;&gt;"")*ISNUMBER(SEARCH(" "&amp;R25:R485&amp;" "," "&amp;M196&amp;" "))))),""))</f>
        <v/>
      </c>
      <c r="G196" s="128" t="str">
        <f t="shared" si="33"/>
        <v>cod</v>
      </c>
      <c r="H196" s="128" t="str">
        <f t="shared" si="34"/>
        <v>⚠ Poissons</v>
      </c>
      <c r="I196" s="128" t="str">
        <f t="shared" si="35"/>
        <v/>
      </c>
      <c r="J196" s="128" t="str">
        <f t="shared" si="27"/>
        <v/>
      </c>
      <c r="K196" s="128" t="str">
        <f t="shared" si="28"/>
        <v/>
      </c>
      <c r="L196" s="128" t="str">
        <f t="shared" si="36"/>
        <v/>
      </c>
      <c r="M196" s="128" t="str">
        <f t="shared" si="29"/>
        <v/>
      </c>
      <c r="N196" s="128" t="str">
        <f t="shared" si="37"/>
        <v>cod</v>
      </c>
      <c r="O196" s="128" t="str">
        <f t="shared" si="30"/>
        <v>cod</v>
      </c>
      <c r="P196" s="128" t="str">
        <f t="shared" si="31"/>
        <v>cod</v>
      </c>
      <c r="Q196" s="129" t="s">
        <v>612</v>
      </c>
      <c r="R196" s="130" t="str">
        <f t="shared" si="32"/>
        <v>cod</v>
      </c>
      <c r="S196" s="131" t="s">
        <v>432</v>
      </c>
      <c r="T196" s="132" t="s">
        <v>11</v>
      </c>
      <c r="U196" s="83" t="s">
        <v>384</v>
      </c>
      <c r="V196" s="48"/>
      <c r="W196" s="48"/>
      <c r="X196" s="48"/>
      <c r="Y196" s="48"/>
      <c r="Z196" s="48"/>
      <c r="AA196" s="48"/>
      <c r="AB196" s="48"/>
      <c r="AC196" s="48"/>
      <c r="AD196" s="48"/>
      <c r="AE196" s="48"/>
      <c r="AF196" s="102"/>
      <c r="AG196" s="102"/>
      <c r="AH196" s="102"/>
      <c r="AI196" s="49">
        <v>1</v>
      </c>
    </row>
    <row r="197" spans="2:35" ht="21" customHeight="1">
      <c r="B197" s="124">
        <v>173</v>
      </c>
      <c r="C197" s="142"/>
      <c r="D197" s="43"/>
      <c r="E197" s="126" t="str">
        <f t="shared" si="26"/>
        <v/>
      </c>
      <c r="F197" s="127" t="str" cm="1">
        <f t="array" ref="F197">IF(M197="","",IFERROR(_xlfn.TEXTJOIN(" • ",TRUE,_xlfn.UNIQUE(_xlfn._xlws.FILTER("⚠ "&amp;T25:T485,(R25:R485&lt;&gt;"")*ISNUMBER(SEARCH(" "&amp;R25:R485&amp;" "," "&amp;M197&amp;" "))))),""))</f>
        <v/>
      </c>
      <c r="G197" s="128" t="str">
        <f t="shared" si="33"/>
        <v>colin</v>
      </c>
      <c r="H197" s="128" t="str">
        <f t="shared" si="34"/>
        <v>⚠ Poissons</v>
      </c>
      <c r="I197" s="128" t="str">
        <f t="shared" si="35"/>
        <v/>
      </c>
      <c r="J197" s="128" t="str">
        <f t="shared" si="27"/>
        <v/>
      </c>
      <c r="K197" s="128" t="str">
        <f t="shared" si="28"/>
        <v/>
      </c>
      <c r="L197" s="128" t="str">
        <f t="shared" si="36"/>
        <v/>
      </c>
      <c r="M197" s="128" t="str">
        <f t="shared" si="29"/>
        <v/>
      </c>
      <c r="N197" s="128" t="str">
        <f t="shared" si="37"/>
        <v>colin</v>
      </c>
      <c r="O197" s="128" t="str">
        <f t="shared" si="30"/>
        <v>colin</v>
      </c>
      <c r="P197" s="128" t="str">
        <f t="shared" si="31"/>
        <v>colin</v>
      </c>
      <c r="Q197" s="129" t="s">
        <v>122</v>
      </c>
      <c r="R197" s="130" t="str">
        <f t="shared" si="32"/>
        <v>colin</v>
      </c>
      <c r="S197" s="131" t="s">
        <v>432</v>
      </c>
      <c r="T197" s="132" t="s">
        <v>11</v>
      </c>
      <c r="U197" s="83" t="s">
        <v>384</v>
      </c>
      <c r="V197" s="48"/>
      <c r="W197" s="48"/>
      <c r="X197" s="48"/>
      <c r="Y197" s="48"/>
      <c r="Z197" s="48"/>
      <c r="AA197" s="48"/>
      <c r="AB197" s="48"/>
      <c r="AC197" s="48"/>
      <c r="AD197" s="48"/>
      <c r="AE197" s="48"/>
      <c r="AF197" s="102"/>
      <c r="AG197" s="102"/>
      <c r="AH197" s="102"/>
      <c r="AI197" s="49">
        <v>1</v>
      </c>
    </row>
    <row r="198" spans="2:35" ht="21" customHeight="1">
      <c r="B198" s="124">
        <v>174</v>
      </c>
      <c r="C198" s="142"/>
      <c r="D198" s="43"/>
      <c r="E198" s="126" t="str">
        <f t="shared" si="26"/>
        <v/>
      </c>
      <c r="F198" s="127" t="str" cm="1">
        <f t="array" ref="F198">IF(M198="","",IFERROR(_xlfn.TEXTJOIN(" • ",TRUE,_xlfn.UNIQUE(_xlfn._xlws.FILTER("⚠ "&amp;T25:T485,(R25:R485&lt;&gt;"")*ISNUMBER(SEARCH(" "&amp;R25:R485&amp;" "," "&amp;M198&amp;" "))))),""))</f>
        <v/>
      </c>
      <c r="G198" s="128" t="str">
        <f t="shared" si="33"/>
        <v>fish</v>
      </c>
      <c r="H198" s="128" t="str">
        <f t="shared" si="34"/>
        <v>⚠ Poissons</v>
      </c>
      <c r="I198" s="128" t="str">
        <f t="shared" si="35"/>
        <v/>
      </c>
      <c r="J198" s="128" t="str">
        <f t="shared" si="27"/>
        <v/>
      </c>
      <c r="K198" s="128" t="str">
        <f t="shared" si="28"/>
        <v/>
      </c>
      <c r="L198" s="128" t="str">
        <f t="shared" si="36"/>
        <v/>
      </c>
      <c r="M198" s="128" t="str">
        <f t="shared" si="29"/>
        <v/>
      </c>
      <c r="N198" s="128" t="str">
        <f t="shared" si="37"/>
        <v>fish</v>
      </c>
      <c r="O198" s="128" t="str">
        <f t="shared" si="30"/>
        <v>fish</v>
      </c>
      <c r="P198" s="128" t="str">
        <f t="shared" si="31"/>
        <v>fish</v>
      </c>
      <c r="Q198" s="129" t="s">
        <v>613</v>
      </c>
      <c r="R198" s="130" t="str">
        <f t="shared" si="32"/>
        <v>fish</v>
      </c>
      <c r="S198" s="131" t="s">
        <v>432</v>
      </c>
      <c r="T198" s="132" t="s">
        <v>11</v>
      </c>
      <c r="U198" s="83" t="s">
        <v>384</v>
      </c>
      <c r="V198" s="48"/>
      <c r="W198" s="48"/>
      <c r="X198" s="48"/>
      <c r="Y198" s="48"/>
      <c r="Z198" s="48"/>
      <c r="AA198" s="48"/>
      <c r="AB198" s="48"/>
      <c r="AC198" s="48"/>
      <c r="AD198" s="48"/>
      <c r="AE198" s="48"/>
      <c r="AF198" s="102"/>
      <c r="AG198" s="102"/>
      <c r="AH198" s="102"/>
      <c r="AI198" s="49">
        <v>1</v>
      </c>
    </row>
    <row r="199" spans="2:35" ht="21" customHeight="1">
      <c r="B199" s="124">
        <v>175</v>
      </c>
      <c r="C199" s="142"/>
      <c r="D199" s="43"/>
      <c r="E199" s="126" t="str">
        <f t="shared" si="26"/>
        <v/>
      </c>
      <c r="F199" s="127" t="str" cm="1">
        <f t="array" ref="F199">IF(M199="","",IFERROR(_xlfn.TEXTJOIN(" • ",TRUE,_xlfn.UNIQUE(_xlfn._xlws.FILTER("⚠ "&amp;T25:T485,(R25:R485&lt;&gt;"")*ISNUMBER(SEARCH(" "&amp;R25:R485&amp;" "," "&amp;M199&amp;" "))))),""))</f>
        <v/>
      </c>
      <c r="G199" s="128" t="str">
        <f t="shared" si="33"/>
        <v>haddock</v>
      </c>
      <c r="H199" s="128" t="str">
        <f t="shared" si="34"/>
        <v>⚠ Poissons</v>
      </c>
      <c r="I199" s="128" t="str">
        <f t="shared" si="35"/>
        <v/>
      </c>
      <c r="J199" s="128" t="str">
        <f t="shared" si="27"/>
        <v/>
      </c>
      <c r="K199" s="128" t="str">
        <f t="shared" si="28"/>
        <v/>
      </c>
      <c r="L199" s="128" t="str">
        <f t="shared" si="36"/>
        <v/>
      </c>
      <c r="M199" s="128" t="str">
        <f t="shared" si="29"/>
        <v/>
      </c>
      <c r="N199" s="128" t="str">
        <f t="shared" si="37"/>
        <v>haddock</v>
      </c>
      <c r="O199" s="128" t="str">
        <f t="shared" si="30"/>
        <v>haddock</v>
      </c>
      <c r="P199" s="128" t="str">
        <f t="shared" si="31"/>
        <v>haddock</v>
      </c>
      <c r="Q199" s="129" t="s">
        <v>614</v>
      </c>
      <c r="R199" s="130" t="str">
        <f t="shared" si="32"/>
        <v>haddock</v>
      </c>
      <c r="S199" s="131" t="s">
        <v>432</v>
      </c>
      <c r="T199" s="132" t="s">
        <v>11</v>
      </c>
      <c r="U199" s="83" t="s">
        <v>384</v>
      </c>
      <c r="V199" s="48"/>
      <c r="W199" s="48"/>
      <c r="X199" s="48"/>
      <c r="Y199" s="48"/>
      <c r="Z199" s="48"/>
      <c r="AA199" s="48"/>
      <c r="AB199" s="48"/>
      <c r="AC199" s="48"/>
      <c r="AD199" s="48"/>
      <c r="AE199" s="48"/>
      <c r="AF199" s="102"/>
      <c r="AG199" s="102"/>
      <c r="AH199" s="102"/>
      <c r="AI199" s="49">
        <v>1</v>
      </c>
    </row>
    <row r="200" spans="2:35" ht="21" customHeight="1">
      <c r="B200" s="124">
        <v>176</v>
      </c>
      <c r="C200" s="142"/>
      <c r="D200" s="43"/>
      <c r="E200" s="126" t="str">
        <f t="shared" si="26"/>
        <v/>
      </c>
      <c r="F200" s="127" t="str" cm="1">
        <f t="array" ref="F200">IF(M200="","",IFERROR(_xlfn.TEXTJOIN(" • ",TRUE,_xlfn.UNIQUE(_xlfn._xlws.FILTER("⚠ "&amp;T25:T485,(R25:R485&lt;&gt;"")*ISNUMBER(SEARCH(" "&amp;R25:R485&amp;" "," "&amp;M200&amp;" "))))),""))</f>
        <v/>
      </c>
      <c r="G200" s="128" t="str">
        <f t="shared" si="33"/>
        <v>hareng</v>
      </c>
      <c r="H200" s="128" t="str">
        <f t="shared" si="34"/>
        <v>⚠ Poissons</v>
      </c>
      <c r="I200" s="128" t="str">
        <f t="shared" si="35"/>
        <v/>
      </c>
      <c r="J200" s="128" t="str">
        <f t="shared" si="27"/>
        <v/>
      </c>
      <c r="K200" s="128" t="str">
        <f t="shared" si="28"/>
        <v/>
      </c>
      <c r="L200" s="128" t="str">
        <f t="shared" si="36"/>
        <v/>
      </c>
      <c r="M200" s="128" t="str">
        <f t="shared" si="29"/>
        <v/>
      </c>
      <c r="N200" s="128" t="str">
        <f t="shared" si="37"/>
        <v>hareng</v>
      </c>
      <c r="O200" s="128" t="str">
        <f t="shared" si="30"/>
        <v>hareng</v>
      </c>
      <c r="P200" s="128" t="str">
        <f t="shared" si="31"/>
        <v>hareng</v>
      </c>
      <c r="Q200" s="129" t="s">
        <v>615</v>
      </c>
      <c r="R200" s="130" t="str">
        <f t="shared" si="32"/>
        <v>hareng</v>
      </c>
      <c r="S200" s="131" t="s">
        <v>432</v>
      </c>
      <c r="T200" s="132" t="s">
        <v>11</v>
      </c>
      <c r="U200" s="83" t="s">
        <v>384</v>
      </c>
      <c r="V200" s="48"/>
      <c r="W200" s="48"/>
      <c r="X200" s="48"/>
      <c r="Y200" s="48"/>
      <c r="Z200" s="48"/>
      <c r="AA200" s="48"/>
      <c r="AB200" s="48"/>
      <c r="AC200" s="48"/>
      <c r="AD200" s="48"/>
      <c r="AE200" s="48"/>
      <c r="AF200" s="102"/>
      <c r="AG200" s="102"/>
      <c r="AH200" s="102"/>
      <c r="AI200" s="49">
        <v>1</v>
      </c>
    </row>
    <row r="201" spans="2:35" ht="21" customHeight="1">
      <c r="B201" s="124">
        <v>177</v>
      </c>
      <c r="C201" s="142"/>
      <c r="D201" s="43"/>
      <c r="E201" s="126" t="str">
        <f t="shared" si="26"/>
        <v/>
      </c>
      <c r="F201" s="127" t="str" cm="1">
        <f t="array" ref="F201">IF(M201="","",IFERROR(_xlfn.TEXTJOIN(" • ",TRUE,_xlfn.UNIQUE(_xlfn._xlws.FILTER("⚠ "&amp;T25:T485,(R25:R485&lt;&gt;"")*ISNUMBER(SEARCH(" "&amp;R25:R485&amp;" "," "&amp;M201&amp;" "))))),""))</f>
        <v/>
      </c>
      <c r="G201" s="128" t="str">
        <f t="shared" si="33"/>
        <v>maquereau</v>
      </c>
      <c r="H201" s="128" t="str">
        <f t="shared" si="34"/>
        <v>⚠ Poissons</v>
      </c>
      <c r="I201" s="128" t="str">
        <f t="shared" si="35"/>
        <v/>
      </c>
      <c r="J201" s="128" t="str">
        <f t="shared" si="27"/>
        <v/>
      </c>
      <c r="K201" s="128" t="str">
        <f t="shared" si="28"/>
        <v/>
      </c>
      <c r="L201" s="128" t="str">
        <f t="shared" si="36"/>
        <v/>
      </c>
      <c r="M201" s="128" t="str">
        <f t="shared" si="29"/>
        <v/>
      </c>
      <c r="N201" s="128" t="str">
        <f t="shared" si="37"/>
        <v>maquereau</v>
      </c>
      <c r="O201" s="128" t="str">
        <f t="shared" si="30"/>
        <v>maquereau</v>
      </c>
      <c r="P201" s="128" t="str">
        <f t="shared" si="31"/>
        <v>maquereau</v>
      </c>
      <c r="Q201" s="129" t="s">
        <v>211</v>
      </c>
      <c r="R201" s="130" t="str">
        <f t="shared" si="32"/>
        <v>maquereau</v>
      </c>
      <c r="S201" s="131" t="s">
        <v>432</v>
      </c>
      <c r="T201" s="132" t="s">
        <v>11</v>
      </c>
      <c r="U201" s="83" t="s">
        <v>384</v>
      </c>
      <c r="V201" s="48"/>
      <c r="W201" s="48"/>
      <c r="X201" s="48"/>
      <c r="Y201" s="48"/>
      <c r="Z201" s="48"/>
      <c r="AA201" s="48"/>
      <c r="AB201" s="48"/>
      <c r="AC201" s="48"/>
      <c r="AD201" s="48"/>
      <c r="AE201" s="48"/>
      <c r="AF201" s="102"/>
      <c r="AG201" s="102"/>
      <c r="AH201" s="102"/>
      <c r="AI201" s="49">
        <v>1</v>
      </c>
    </row>
    <row r="202" spans="2:35" ht="21" customHeight="1">
      <c r="B202" s="124">
        <v>178</v>
      </c>
      <c r="C202" s="142"/>
      <c r="D202" s="43"/>
      <c r="E202" s="126" t="str">
        <f t="shared" si="26"/>
        <v/>
      </c>
      <c r="F202" s="127" t="str" cm="1">
        <f t="array" ref="F202">IF(M202="","",IFERROR(_xlfn.TEXTJOIN(" • ",TRUE,_xlfn.UNIQUE(_xlfn._xlws.FILTER("⚠ "&amp;T25:T485,(R25:R485&lt;&gt;"")*ISNUMBER(SEARCH(" "&amp;R25:R485&amp;" "," "&amp;M202&amp;" "))))),""))</f>
        <v/>
      </c>
      <c r="G202" s="128" t="str">
        <f t="shared" si="33"/>
        <v>morue</v>
      </c>
      <c r="H202" s="128" t="str">
        <f t="shared" si="34"/>
        <v>⚠ Poissons</v>
      </c>
      <c r="I202" s="128" t="str">
        <f t="shared" si="35"/>
        <v/>
      </c>
      <c r="J202" s="128" t="str">
        <f t="shared" si="27"/>
        <v/>
      </c>
      <c r="K202" s="128" t="str">
        <f t="shared" si="28"/>
        <v/>
      </c>
      <c r="L202" s="128" t="str">
        <f t="shared" si="36"/>
        <v/>
      </c>
      <c r="M202" s="128" t="str">
        <f t="shared" si="29"/>
        <v/>
      </c>
      <c r="N202" s="128" t="str">
        <f t="shared" si="37"/>
        <v>morue</v>
      </c>
      <c r="O202" s="128" t="str">
        <f t="shared" si="30"/>
        <v>morue</v>
      </c>
      <c r="P202" s="128" t="str">
        <f t="shared" si="31"/>
        <v>morue</v>
      </c>
      <c r="Q202" s="129" t="s">
        <v>616</v>
      </c>
      <c r="R202" s="130" t="str">
        <f t="shared" si="32"/>
        <v>morue</v>
      </c>
      <c r="S202" s="131" t="s">
        <v>432</v>
      </c>
      <c r="T202" s="132" t="s">
        <v>11</v>
      </c>
      <c r="U202" s="83" t="s">
        <v>384</v>
      </c>
      <c r="V202" s="48"/>
      <c r="W202" s="48"/>
      <c r="X202" s="48"/>
      <c r="Y202" s="48"/>
      <c r="Z202" s="48"/>
      <c r="AA202" s="48"/>
      <c r="AB202" s="48"/>
      <c r="AC202" s="48"/>
      <c r="AD202" s="48"/>
      <c r="AE202" s="48"/>
      <c r="AF202" s="102"/>
      <c r="AG202" s="102"/>
      <c r="AH202" s="102"/>
      <c r="AI202" s="49">
        <v>1</v>
      </c>
    </row>
    <row r="203" spans="2:35" ht="21" customHeight="1">
      <c r="B203" s="124">
        <v>179</v>
      </c>
      <c r="C203" s="142"/>
      <c r="D203" s="43"/>
      <c r="E203" s="126" t="str">
        <f t="shared" si="26"/>
        <v/>
      </c>
      <c r="F203" s="127" t="str" cm="1">
        <f t="array" ref="F203">IF(M203="","",IFERROR(_xlfn.TEXTJOIN(" • ",TRUE,_xlfn.UNIQUE(_xlfn._xlws.FILTER("⚠ "&amp;T25:T485,(R25:R485&lt;&gt;"")*ISNUMBER(SEARCH(" "&amp;R25:R485&amp;" "," "&amp;M203&amp;" "))))),""))</f>
        <v/>
      </c>
      <c r="G203" s="128" t="str">
        <f t="shared" si="33"/>
        <v>pieuvre</v>
      </c>
      <c r="H203" s="128" t="str">
        <f t="shared" si="34"/>
        <v>⚠ Poissons</v>
      </c>
      <c r="I203" s="128" t="str">
        <f t="shared" si="35"/>
        <v/>
      </c>
      <c r="J203" s="128" t="str">
        <f t="shared" si="27"/>
        <v/>
      </c>
      <c r="K203" s="128" t="str">
        <f t="shared" si="28"/>
        <v/>
      </c>
      <c r="L203" s="128" t="str">
        <f t="shared" si="36"/>
        <v/>
      </c>
      <c r="M203" s="128" t="str">
        <f t="shared" si="29"/>
        <v/>
      </c>
      <c r="N203" s="128" t="str">
        <f t="shared" si="37"/>
        <v>pieuvre</v>
      </c>
      <c r="O203" s="128" t="str">
        <f t="shared" si="30"/>
        <v>pieuvre</v>
      </c>
      <c r="P203" s="128" t="str">
        <f t="shared" si="31"/>
        <v>pieuvre</v>
      </c>
      <c r="Q203" s="129" t="s">
        <v>617</v>
      </c>
      <c r="R203" s="130" t="str">
        <f t="shared" si="32"/>
        <v>pieuvre</v>
      </c>
      <c r="S203" s="131" t="s">
        <v>432</v>
      </c>
      <c r="T203" s="132" t="s">
        <v>11</v>
      </c>
      <c r="U203" s="83" t="s">
        <v>384</v>
      </c>
      <c r="V203" s="48"/>
      <c r="W203" s="48"/>
      <c r="X203" s="48"/>
      <c r="Y203" s="48"/>
      <c r="Z203" s="48"/>
      <c r="AA203" s="48"/>
      <c r="AB203" s="48"/>
      <c r="AC203" s="48"/>
      <c r="AD203" s="48"/>
      <c r="AE203" s="48"/>
      <c r="AF203" s="102"/>
      <c r="AG203" s="102"/>
      <c r="AH203" s="102"/>
      <c r="AI203" s="49">
        <v>1</v>
      </c>
    </row>
    <row r="204" spans="2:35" ht="21" customHeight="1">
      <c r="B204" s="124">
        <v>180</v>
      </c>
      <c r="C204" s="142"/>
      <c r="D204" s="43"/>
      <c r="E204" s="126" t="str">
        <f t="shared" si="26"/>
        <v/>
      </c>
      <c r="F204" s="127" t="str" cm="1">
        <f t="array" ref="F204">IF(M204="","",IFERROR(_xlfn.TEXTJOIN(" • ",TRUE,_xlfn.UNIQUE(_xlfn._xlws.FILTER("⚠ "&amp;T25:T485,(R25:R485&lt;&gt;"")*ISNUMBER(SEARCH(" "&amp;R25:R485&amp;" "," "&amp;M204&amp;" "))))),""))</f>
        <v/>
      </c>
      <c r="G204" s="128" t="str">
        <f t="shared" si="33"/>
        <v>poisson</v>
      </c>
      <c r="H204" s="128" t="str">
        <f t="shared" si="34"/>
        <v>⚠ Poissons</v>
      </c>
      <c r="I204" s="128" t="str">
        <f t="shared" si="35"/>
        <v/>
      </c>
      <c r="J204" s="128" t="str">
        <f t="shared" si="27"/>
        <v/>
      </c>
      <c r="K204" s="128" t="str">
        <f t="shared" si="28"/>
        <v/>
      </c>
      <c r="L204" s="128" t="str">
        <f t="shared" si="36"/>
        <v/>
      </c>
      <c r="M204" s="128" t="str">
        <f t="shared" si="29"/>
        <v/>
      </c>
      <c r="N204" s="128" t="str">
        <f t="shared" si="37"/>
        <v>poisson</v>
      </c>
      <c r="O204" s="128" t="str">
        <f t="shared" si="30"/>
        <v>poisson</v>
      </c>
      <c r="P204" s="128" t="str">
        <f t="shared" si="31"/>
        <v>poisson</v>
      </c>
      <c r="Q204" s="129" t="s">
        <v>26</v>
      </c>
      <c r="R204" s="130" t="str">
        <f t="shared" si="32"/>
        <v>poisson</v>
      </c>
      <c r="S204" s="131" t="s">
        <v>432</v>
      </c>
      <c r="T204" s="132" t="s">
        <v>11</v>
      </c>
      <c r="U204" s="83" t="s">
        <v>384</v>
      </c>
      <c r="V204" s="48"/>
      <c r="W204" s="48"/>
      <c r="X204" s="48"/>
      <c r="Y204" s="48"/>
      <c r="Z204" s="48"/>
      <c r="AA204" s="48"/>
      <c r="AB204" s="48"/>
      <c r="AC204" s="48"/>
      <c r="AD204" s="48"/>
      <c r="AE204" s="48"/>
      <c r="AF204" s="102"/>
      <c r="AG204" s="102"/>
      <c r="AH204" s="102"/>
      <c r="AI204" s="49">
        <v>1</v>
      </c>
    </row>
    <row r="205" spans="2:35" ht="21" customHeight="1">
      <c r="B205" s="124">
        <v>181</v>
      </c>
      <c r="C205" s="142"/>
      <c r="D205" s="43"/>
      <c r="E205" s="126" t="str">
        <f t="shared" si="26"/>
        <v/>
      </c>
      <c r="F205" s="127" t="str" cm="1">
        <f t="array" ref="F205">IF(M205="","",IFERROR(_xlfn.TEXTJOIN(" • ",TRUE,_xlfn.UNIQUE(_xlfn._xlws.FILTER("⚠ "&amp;T25:T485,(R25:R485&lt;&gt;"")*ISNUMBER(SEARCH(" "&amp;R25:R485&amp;" "," "&amp;M205&amp;" "))))),""))</f>
        <v/>
      </c>
      <c r="G205" s="128" t="str">
        <f t="shared" si="33"/>
        <v>poissons</v>
      </c>
      <c r="H205" s="128" t="str">
        <f t="shared" si="34"/>
        <v>⚠ Poissons</v>
      </c>
      <c r="I205" s="128" t="str">
        <f t="shared" si="35"/>
        <v/>
      </c>
      <c r="J205" s="128" t="str">
        <f t="shared" si="27"/>
        <v/>
      </c>
      <c r="K205" s="128" t="str">
        <f t="shared" si="28"/>
        <v/>
      </c>
      <c r="L205" s="128" t="str">
        <f t="shared" si="36"/>
        <v/>
      </c>
      <c r="M205" s="128" t="str">
        <f t="shared" si="29"/>
        <v/>
      </c>
      <c r="N205" s="128" t="str">
        <f t="shared" si="37"/>
        <v>poissons</v>
      </c>
      <c r="O205" s="128" t="str">
        <f t="shared" si="30"/>
        <v>poissons</v>
      </c>
      <c r="P205" s="128" t="str">
        <f t="shared" si="31"/>
        <v>poissons</v>
      </c>
      <c r="Q205" s="129" t="s">
        <v>44</v>
      </c>
      <c r="R205" s="130" t="str">
        <f t="shared" si="32"/>
        <v>poissons</v>
      </c>
      <c r="S205" s="131" t="s">
        <v>432</v>
      </c>
      <c r="T205" s="132" t="s">
        <v>11</v>
      </c>
      <c r="U205" s="83" t="s">
        <v>384</v>
      </c>
      <c r="V205" s="48"/>
      <c r="W205" s="48"/>
      <c r="X205" s="48"/>
      <c r="Y205" s="48"/>
      <c r="Z205" s="48"/>
      <c r="AA205" s="48"/>
      <c r="AB205" s="48"/>
      <c r="AC205" s="48"/>
      <c r="AD205" s="48"/>
      <c r="AE205" s="48"/>
      <c r="AF205" s="102"/>
      <c r="AG205" s="102"/>
      <c r="AH205" s="102"/>
      <c r="AI205" s="49">
        <v>1</v>
      </c>
    </row>
    <row r="206" spans="2:35" ht="21" customHeight="1">
      <c r="B206" s="124">
        <v>182</v>
      </c>
      <c r="C206" s="142"/>
      <c r="D206" s="43"/>
      <c r="E206" s="126" t="str">
        <f t="shared" si="26"/>
        <v/>
      </c>
      <c r="F206" s="127" t="str" cm="1">
        <f t="array" ref="F206">IF(M206="","",IFERROR(_xlfn.TEXTJOIN(" • ",TRUE,_xlfn.UNIQUE(_xlfn._xlws.FILTER("⚠ "&amp;T25:T485,(R25:R485&lt;&gt;"")*ISNUMBER(SEARCH(" "&amp;R25:R485&amp;" "," "&amp;M206&amp;" "))))),""))</f>
        <v/>
      </c>
      <c r="G206" s="128" t="str">
        <f t="shared" si="33"/>
        <v>salmon</v>
      </c>
      <c r="H206" s="128" t="str">
        <f t="shared" si="34"/>
        <v>⚠ Poissons</v>
      </c>
      <c r="I206" s="128" t="str">
        <f t="shared" si="35"/>
        <v/>
      </c>
      <c r="J206" s="128" t="str">
        <f t="shared" si="27"/>
        <v/>
      </c>
      <c r="K206" s="128" t="str">
        <f t="shared" si="28"/>
        <v/>
      </c>
      <c r="L206" s="128" t="str">
        <f t="shared" si="36"/>
        <v/>
      </c>
      <c r="M206" s="128" t="str">
        <f t="shared" si="29"/>
        <v/>
      </c>
      <c r="N206" s="128" t="str">
        <f t="shared" si="37"/>
        <v>salmon</v>
      </c>
      <c r="O206" s="128" t="str">
        <f t="shared" si="30"/>
        <v>salmon</v>
      </c>
      <c r="P206" s="128" t="str">
        <f t="shared" si="31"/>
        <v>salmon</v>
      </c>
      <c r="Q206" s="129" t="s">
        <v>618</v>
      </c>
      <c r="R206" s="130" t="str">
        <f t="shared" si="32"/>
        <v>salmon</v>
      </c>
      <c r="S206" s="131" t="s">
        <v>432</v>
      </c>
      <c r="T206" s="132" t="s">
        <v>11</v>
      </c>
      <c r="U206" s="83" t="s">
        <v>384</v>
      </c>
      <c r="V206" s="48"/>
      <c r="W206" s="48"/>
      <c r="X206" s="48"/>
      <c r="Y206" s="48"/>
      <c r="Z206" s="48"/>
      <c r="AA206" s="48"/>
      <c r="AB206" s="48"/>
      <c r="AC206" s="48"/>
      <c r="AD206" s="48"/>
      <c r="AE206" s="48"/>
      <c r="AF206" s="102"/>
      <c r="AG206" s="102"/>
      <c r="AH206" s="102"/>
      <c r="AI206" s="49">
        <v>1</v>
      </c>
    </row>
    <row r="207" spans="2:35" ht="21" customHeight="1">
      <c r="B207" s="124">
        <v>183</v>
      </c>
      <c r="C207" s="142"/>
      <c r="D207" s="43"/>
      <c r="E207" s="126" t="str">
        <f t="shared" si="26"/>
        <v/>
      </c>
      <c r="F207" s="127" t="str" cm="1">
        <f t="array" ref="F207">IF(M207="","",IFERROR(_xlfn.TEXTJOIN(" • ",TRUE,_xlfn.UNIQUE(_xlfn._xlws.FILTER("⚠ "&amp;T25:T485,(R25:R485&lt;&gt;"")*ISNUMBER(SEARCH(" "&amp;R25:R485&amp;" "," "&amp;M207&amp;" "))))),""))</f>
        <v/>
      </c>
      <c r="G207" s="128" t="str">
        <f t="shared" si="33"/>
        <v>sardine</v>
      </c>
      <c r="H207" s="128" t="str">
        <f t="shared" si="34"/>
        <v>⚠ Poissons</v>
      </c>
      <c r="I207" s="128" t="str">
        <f t="shared" si="35"/>
        <v/>
      </c>
      <c r="J207" s="128" t="str">
        <f t="shared" si="27"/>
        <v/>
      </c>
      <c r="K207" s="128" t="str">
        <f t="shared" si="28"/>
        <v/>
      </c>
      <c r="L207" s="128" t="str">
        <f t="shared" si="36"/>
        <v/>
      </c>
      <c r="M207" s="128" t="str">
        <f t="shared" si="29"/>
        <v/>
      </c>
      <c r="N207" s="128" t="str">
        <f t="shared" si="37"/>
        <v>sardine</v>
      </c>
      <c r="O207" s="128" t="str">
        <f t="shared" si="30"/>
        <v>sardine</v>
      </c>
      <c r="P207" s="128" t="str">
        <f t="shared" si="31"/>
        <v>sardine</v>
      </c>
      <c r="Q207" s="129" t="s">
        <v>155</v>
      </c>
      <c r="R207" s="130" t="str">
        <f t="shared" si="32"/>
        <v>sardine</v>
      </c>
      <c r="S207" s="131" t="s">
        <v>432</v>
      </c>
      <c r="T207" s="132" t="s">
        <v>11</v>
      </c>
      <c r="U207" s="83" t="s">
        <v>384</v>
      </c>
      <c r="V207" s="48"/>
      <c r="W207" s="48"/>
      <c r="X207" s="48"/>
      <c r="Y207" s="48"/>
      <c r="Z207" s="48"/>
      <c r="AA207" s="48"/>
      <c r="AB207" s="48"/>
      <c r="AC207" s="48"/>
      <c r="AD207" s="48"/>
      <c r="AE207" s="48"/>
      <c r="AF207" s="102"/>
      <c r="AG207" s="102"/>
      <c r="AH207" s="102"/>
      <c r="AI207" s="49">
        <v>1</v>
      </c>
    </row>
    <row r="208" spans="2:35" ht="21" customHeight="1">
      <c r="B208" s="124">
        <v>184</v>
      </c>
      <c r="C208" s="142"/>
      <c r="D208" s="43"/>
      <c r="E208" s="126" t="str">
        <f t="shared" si="26"/>
        <v/>
      </c>
      <c r="F208" s="127" t="str" cm="1">
        <f t="array" ref="F208">IF(M208="","",IFERROR(_xlfn.TEXTJOIN(" • ",TRUE,_xlfn.UNIQUE(_xlfn._xlws.FILTER("⚠ "&amp;T25:T485,(R25:R485&lt;&gt;"")*ISNUMBER(SEARCH(" "&amp;R25:R485&amp;" "," "&amp;M208&amp;" "))))),""))</f>
        <v/>
      </c>
      <c r="G208" s="128" t="str">
        <f t="shared" si="33"/>
        <v>saumon</v>
      </c>
      <c r="H208" s="128" t="str">
        <f t="shared" si="34"/>
        <v>⚠ Poissons</v>
      </c>
      <c r="I208" s="128" t="str">
        <f t="shared" si="35"/>
        <v/>
      </c>
      <c r="J208" s="128" t="str">
        <f t="shared" si="27"/>
        <v/>
      </c>
      <c r="K208" s="128" t="str">
        <f t="shared" si="28"/>
        <v/>
      </c>
      <c r="L208" s="128" t="str">
        <f t="shared" si="36"/>
        <v/>
      </c>
      <c r="M208" s="128" t="str">
        <f t="shared" si="29"/>
        <v/>
      </c>
      <c r="N208" s="128" t="str">
        <f t="shared" si="37"/>
        <v>saumon</v>
      </c>
      <c r="O208" s="128" t="str">
        <f t="shared" si="30"/>
        <v>saumon</v>
      </c>
      <c r="P208" s="128" t="str">
        <f t="shared" si="31"/>
        <v>saumon</v>
      </c>
      <c r="Q208" s="129" t="s">
        <v>85</v>
      </c>
      <c r="R208" s="130" t="str">
        <f t="shared" si="32"/>
        <v>saumon</v>
      </c>
      <c r="S208" s="131" t="s">
        <v>432</v>
      </c>
      <c r="T208" s="132" t="s">
        <v>11</v>
      </c>
      <c r="U208" s="83" t="s">
        <v>384</v>
      </c>
      <c r="V208" s="48"/>
      <c r="W208" s="48"/>
      <c r="X208" s="48"/>
      <c r="Y208" s="48"/>
      <c r="Z208" s="48"/>
      <c r="AA208" s="48"/>
      <c r="AB208" s="48"/>
      <c r="AC208" s="48"/>
      <c r="AD208" s="48"/>
      <c r="AE208" s="48"/>
      <c r="AF208" s="102"/>
      <c r="AG208" s="102"/>
      <c r="AH208" s="102"/>
      <c r="AI208" s="49">
        <v>1</v>
      </c>
    </row>
    <row r="209" spans="2:35" ht="21" customHeight="1">
      <c r="B209" s="124">
        <v>185</v>
      </c>
      <c r="C209" s="142"/>
      <c r="D209" s="43"/>
      <c r="E209" s="126" t="str">
        <f t="shared" si="26"/>
        <v/>
      </c>
      <c r="F209" s="127" t="str" cm="1">
        <f t="array" ref="F209">IF(M209="","",IFERROR(_xlfn.TEXTJOIN(" • ",TRUE,_xlfn.UNIQUE(_xlfn._xlws.FILTER("⚠ "&amp;T25:T485,(R25:R485&lt;&gt;"")*ISNUMBER(SEARCH(" "&amp;R25:R485&amp;" "," "&amp;M209&amp;" "))))),""))</f>
        <v/>
      </c>
      <c r="G209" s="128" t="str">
        <f t="shared" si="33"/>
        <v>surimi</v>
      </c>
      <c r="H209" s="128" t="str">
        <f t="shared" si="34"/>
        <v>⚠ Poissons</v>
      </c>
      <c r="I209" s="128" t="str">
        <f t="shared" si="35"/>
        <v/>
      </c>
      <c r="J209" s="128" t="str">
        <f t="shared" si="27"/>
        <v/>
      </c>
      <c r="K209" s="128" t="str">
        <f t="shared" si="28"/>
        <v/>
      </c>
      <c r="L209" s="128" t="str">
        <f t="shared" si="36"/>
        <v/>
      </c>
      <c r="M209" s="128" t="str">
        <f t="shared" si="29"/>
        <v/>
      </c>
      <c r="N209" s="128" t="str">
        <f t="shared" si="37"/>
        <v>surimi</v>
      </c>
      <c r="O209" s="128" t="str">
        <f t="shared" si="30"/>
        <v>surimi</v>
      </c>
      <c r="P209" s="128" t="str">
        <f t="shared" si="31"/>
        <v>surimi</v>
      </c>
      <c r="Q209" s="129" t="s">
        <v>251</v>
      </c>
      <c r="R209" s="130" t="str">
        <f t="shared" si="32"/>
        <v>surimi</v>
      </c>
      <c r="S209" s="131" t="s">
        <v>432</v>
      </c>
      <c r="T209" s="132" t="s">
        <v>11</v>
      </c>
      <c r="U209" s="83" t="s">
        <v>384</v>
      </c>
      <c r="V209" s="48"/>
      <c r="W209" s="48"/>
      <c r="X209" s="48"/>
      <c r="Y209" s="48"/>
      <c r="Z209" s="48"/>
      <c r="AA209" s="48"/>
      <c r="AB209" s="48"/>
      <c r="AC209" s="48"/>
      <c r="AD209" s="48"/>
      <c r="AE209" s="48"/>
      <c r="AF209" s="102"/>
      <c r="AG209" s="102"/>
      <c r="AH209" s="102"/>
      <c r="AI209" s="49">
        <v>1</v>
      </c>
    </row>
    <row r="210" spans="2:35" ht="21" customHeight="1">
      <c r="B210" s="124">
        <v>186</v>
      </c>
      <c r="C210" s="142"/>
      <c r="D210" s="43"/>
      <c r="E210" s="126" t="str">
        <f t="shared" si="26"/>
        <v/>
      </c>
      <c r="F210" s="127" t="str" cm="1">
        <f t="array" ref="F210">IF(M210="","",IFERROR(_xlfn.TEXTJOIN(" • ",TRUE,_xlfn.UNIQUE(_xlfn._xlws.FILTER("⚠ "&amp;T25:T485,(R25:R485&lt;&gt;"")*ISNUMBER(SEARCH(" "&amp;R25:R485&amp;" "," "&amp;M210&amp;" "))))),""))</f>
        <v/>
      </c>
      <c r="G210" s="128" t="str">
        <f t="shared" si="33"/>
        <v>thon</v>
      </c>
      <c r="H210" s="128" t="str">
        <f t="shared" si="34"/>
        <v>⚠ Poissons</v>
      </c>
      <c r="I210" s="128" t="str">
        <f t="shared" si="35"/>
        <v/>
      </c>
      <c r="J210" s="128" t="str">
        <f t="shared" si="27"/>
        <v/>
      </c>
      <c r="K210" s="128" t="str">
        <f t="shared" si="28"/>
        <v/>
      </c>
      <c r="L210" s="128" t="str">
        <f t="shared" si="36"/>
        <v/>
      </c>
      <c r="M210" s="128" t="str">
        <f t="shared" si="29"/>
        <v/>
      </c>
      <c r="N210" s="128" t="str">
        <f t="shared" si="37"/>
        <v>thon</v>
      </c>
      <c r="O210" s="128" t="str">
        <f t="shared" si="30"/>
        <v>thon</v>
      </c>
      <c r="P210" s="128" t="str">
        <f t="shared" si="31"/>
        <v>thon</v>
      </c>
      <c r="Q210" s="129" t="s">
        <v>63</v>
      </c>
      <c r="R210" s="130" t="str">
        <f t="shared" si="32"/>
        <v>thon</v>
      </c>
      <c r="S210" s="131" t="s">
        <v>432</v>
      </c>
      <c r="T210" s="132" t="s">
        <v>11</v>
      </c>
      <c r="U210" s="83" t="s">
        <v>384</v>
      </c>
      <c r="V210" s="48"/>
      <c r="W210" s="48"/>
      <c r="X210" s="48"/>
      <c r="Y210" s="48"/>
      <c r="Z210" s="48"/>
      <c r="AA210" s="48"/>
      <c r="AB210" s="48"/>
      <c r="AC210" s="48"/>
      <c r="AD210" s="48"/>
      <c r="AE210" s="48"/>
      <c r="AF210" s="102"/>
      <c r="AG210" s="102"/>
      <c r="AH210" s="102"/>
      <c r="AI210" s="49">
        <v>1</v>
      </c>
    </row>
    <row r="211" spans="2:35" ht="21" customHeight="1">
      <c r="B211" s="124">
        <v>187</v>
      </c>
      <c r="C211" s="142"/>
      <c r="D211" s="43"/>
      <c r="E211" s="126" t="str">
        <f t="shared" si="26"/>
        <v/>
      </c>
      <c r="F211" s="127" t="str" cm="1">
        <f t="array" ref="F211">IF(M211="","",IFERROR(_xlfn.TEXTJOIN(" • ",TRUE,_xlfn.UNIQUE(_xlfn._xlws.FILTER("⚠ "&amp;T25:T485,(R25:R485&lt;&gt;"")*ISNUMBER(SEARCH(" "&amp;R25:R485&amp;" "," "&amp;M211&amp;" "))))),""))</f>
        <v/>
      </c>
      <c r="G211" s="128" t="str">
        <f t="shared" si="33"/>
        <v>truite</v>
      </c>
      <c r="H211" s="128" t="str">
        <f t="shared" si="34"/>
        <v>⚠ Poissons</v>
      </c>
      <c r="I211" s="128" t="str">
        <f t="shared" si="35"/>
        <v/>
      </c>
      <c r="J211" s="128" t="str">
        <f t="shared" si="27"/>
        <v/>
      </c>
      <c r="K211" s="128" t="str">
        <f t="shared" si="28"/>
        <v/>
      </c>
      <c r="L211" s="128" t="str">
        <f t="shared" si="36"/>
        <v/>
      </c>
      <c r="M211" s="128" t="str">
        <f t="shared" si="29"/>
        <v/>
      </c>
      <c r="N211" s="128" t="str">
        <f t="shared" si="37"/>
        <v>truite</v>
      </c>
      <c r="O211" s="128" t="str">
        <f t="shared" si="30"/>
        <v>truite</v>
      </c>
      <c r="P211" s="128" t="str">
        <f t="shared" si="31"/>
        <v>truite</v>
      </c>
      <c r="Q211" s="129" t="s">
        <v>199</v>
      </c>
      <c r="R211" s="130" t="str">
        <f t="shared" si="32"/>
        <v>truite</v>
      </c>
      <c r="S211" s="131" t="s">
        <v>432</v>
      </c>
      <c r="T211" s="132" t="s">
        <v>11</v>
      </c>
      <c r="U211" s="83" t="s">
        <v>384</v>
      </c>
      <c r="V211" s="48"/>
      <c r="W211" s="48"/>
      <c r="X211" s="48"/>
      <c r="Y211" s="48"/>
      <c r="Z211" s="48"/>
      <c r="AA211" s="48"/>
      <c r="AB211" s="48"/>
      <c r="AC211" s="48"/>
      <c r="AD211" s="48"/>
      <c r="AE211" s="48"/>
      <c r="AF211" s="102"/>
      <c r="AG211" s="102"/>
      <c r="AH211" s="102"/>
      <c r="AI211" s="49">
        <v>1</v>
      </c>
    </row>
    <row r="212" spans="2:35" ht="21" customHeight="1">
      <c r="B212" s="124">
        <v>188</v>
      </c>
      <c r="C212" s="142"/>
      <c r="D212" s="43"/>
      <c r="E212" s="126" t="str">
        <f t="shared" si="26"/>
        <v/>
      </c>
      <c r="F212" s="127" t="str" cm="1">
        <f t="array" ref="F212">IF(M212="","",IFERROR(_xlfn.TEXTJOIN(" • ",TRUE,_xlfn.UNIQUE(_xlfn._xlws.FILTER("⚠ "&amp;T25:T485,(R25:R485&lt;&gt;"")*ISNUMBER(SEARCH(" "&amp;R25:R485&amp;" "," "&amp;M212&amp;" "))))),""))</f>
        <v/>
      </c>
      <c r="G212" s="128" t="str">
        <f t="shared" si="33"/>
        <v>tuna</v>
      </c>
      <c r="H212" s="128" t="str">
        <f t="shared" si="34"/>
        <v>⚠ Poissons</v>
      </c>
      <c r="I212" s="128" t="str">
        <f t="shared" si="35"/>
        <v/>
      </c>
      <c r="J212" s="128" t="str">
        <f t="shared" si="27"/>
        <v/>
      </c>
      <c r="K212" s="128" t="str">
        <f t="shared" si="28"/>
        <v/>
      </c>
      <c r="L212" s="128" t="str">
        <f t="shared" si="36"/>
        <v/>
      </c>
      <c r="M212" s="128" t="str">
        <f t="shared" si="29"/>
        <v/>
      </c>
      <c r="N212" s="128" t="str">
        <f t="shared" si="37"/>
        <v>tuna</v>
      </c>
      <c r="O212" s="128" t="str">
        <f t="shared" si="30"/>
        <v>tuna</v>
      </c>
      <c r="P212" s="128" t="str">
        <f t="shared" si="31"/>
        <v>tuna</v>
      </c>
      <c r="Q212" s="129" t="s">
        <v>619</v>
      </c>
      <c r="R212" s="130" t="str">
        <f t="shared" si="32"/>
        <v>tuna</v>
      </c>
      <c r="S212" s="131" t="s">
        <v>432</v>
      </c>
      <c r="T212" s="132" t="s">
        <v>11</v>
      </c>
      <c r="U212" s="83" t="s">
        <v>384</v>
      </c>
      <c r="V212" s="48"/>
      <c r="W212" s="48"/>
      <c r="X212" s="48"/>
      <c r="Y212" s="48"/>
      <c r="Z212" s="48"/>
      <c r="AA212" s="48"/>
      <c r="AB212" s="48"/>
      <c r="AC212" s="48"/>
      <c r="AD212" s="48"/>
      <c r="AE212" s="48"/>
      <c r="AF212" s="102"/>
      <c r="AG212" s="102"/>
      <c r="AH212" s="102"/>
      <c r="AI212" s="49">
        <v>1</v>
      </c>
    </row>
    <row r="213" spans="2:35" ht="21" customHeight="1">
      <c r="B213" s="124">
        <v>189</v>
      </c>
      <c r="C213" s="142"/>
      <c r="D213" s="43"/>
      <c r="E213" s="126" t="str">
        <f t="shared" si="26"/>
        <v/>
      </c>
      <c r="F213" s="127" t="str" cm="1">
        <f t="array" ref="F213">IF(M213="","",IFERROR(_xlfn.TEXTJOIN(" • ",TRUE,_xlfn.UNIQUE(_xlfn._xlws.FILTER("⚠ "&amp;T25:T485,(R25:R485&lt;&gt;"")*ISNUMBER(SEARCH(" "&amp;R25:R485&amp;" "," "&amp;M213&amp;" "))))),""))</f>
        <v/>
      </c>
      <c r="G213" s="128" t="str">
        <f t="shared" si="33"/>
        <v>sesame</v>
      </c>
      <c r="H213" s="128" t="str">
        <f t="shared" si="34"/>
        <v>⚠ Sésame</v>
      </c>
      <c r="I213" s="128" t="str">
        <f t="shared" si="35"/>
        <v/>
      </c>
      <c r="J213" s="128" t="str">
        <f t="shared" si="27"/>
        <v/>
      </c>
      <c r="K213" s="128" t="str">
        <f t="shared" si="28"/>
        <v/>
      </c>
      <c r="L213" s="128" t="str">
        <f t="shared" si="36"/>
        <v/>
      </c>
      <c r="M213" s="128" t="str">
        <f t="shared" si="29"/>
        <v/>
      </c>
      <c r="N213" s="128" t="str">
        <f t="shared" si="37"/>
        <v>sesame</v>
      </c>
      <c r="O213" s="128" t="str">
        <f t="shared" si="30"/>
        <v>sesame</v>
      </c>
      <c r="P213" s="128" t="str">
        <f t="shared" si="31"/>
        <v>sesame</v>
      </c>
      <c r="Q213" s="129" t="s">
        <v>4</v>
      </c>
      <c r="R213" s="130" t="str">
        <f t="shared" si="32"/>
        <v>sesame</v>
      </c>
      <c r="S213" s="131" t="s">
        <v>432</v>
      </c>
      <c r="T213" s="132" t="s">
        <v>388</v>
      </c>
      <c r="U213" s="89" t="s">
        <v>389</v>
      </c>
      <c r="V213" s="48"/>
      <c r="W213" s="48"/>
      <c r="X213" s="48"/>
      <c r="Y213" s="48"/>
      <c r="Z213" s="48"/>
      <c r="AA213" s="48"/>
      <c r="AB213" s="48"/>
      <c r="AC213" s="48"/>
      <c r="AD213" s="48"/>
      <c r="AE213" s="48"/>
      <c r="AF213" s="102"/>
      <c r="AG213" s="102"/>
      <c r="AH213" s="102"/>
      <c r="AI213" s="49">
        <v>1</v>
      </c>
    </row>
    <row r="214" spans="2:35" ht="21" customHeight="1">
      <c r="B214" s="124">
        <v>190</v>
      </c>
      <c r="C214" s="142"/>
      <c r="D214" s="43"/>
      <c r="E214" s="126" t="str">
        <f t="shared" si="26"/>
        <v/>
      </c>
      <c r="F214" s="127" t="str" cm="1">
        <f t="array" ref="F214">IF(M214="","",IFERROR(_xlfn.TEXTJOIN(" • ",TRUE,_xlfn.UNIQUE(_xlfn._xlws.FILTER("⚠ "&amp;T25:T485,(R25:R485&lt;&gt;"")*ISNUMBER(SEARCH(" "&amp;R25:R485&amp;" "," "&amp;M214&amp;" "))))),""))</f>
        <v/>
      </c>
      <c r="G214" s="128" t="str">
        <f t="shared" si="33"/>
        <v>edamame</v>
      </c>
      <c r="H214" s="128" t="str">
        <f t="shared" si="34"/>
        <v>⚠ Soja</v>
      </c>
      <c r="I214" s="128" t="str">
        <f t="shared" si="35"/>
        <v/>
      </c>
      <c r="J214" s="128" t="str">
        <f t="shared" si="27"/>
        <v/>
      </c>
      <c r="K214" s="128" t="str">
        <f t="shared" si="28"/>
        <v/>
      </c>
      <c r="L214" s="128" t="str">
        <f t="shared" si="36"/>
        <v/>
      </c>
      <c r="M214" s="128" t="str">
        <f t="shared" si="29"/>
        <v/>
      </c>
      <c r="N214" s="128" t="str">
        <f t="shared" si="37"/>
        <v>edamame</v>
      </c>
      <c r="O214" s="128" t="str">
        <f t="shared" si="30"/>
        <v>edamame</v>
      </c>
      <c r="P214" s="128" t="str">
        <f t="shared" si="31"/>
        <v>edamame</v>
      </c>
      <c r="Q214" s="129" t="s">
        <v>140</v>
      </c>
      <c r="R214" s="130" t="str">
        <f t="shared" si="32"/>
        <v>edamame</v>
      </c>
      <c r="S214" s="131" t="s">
        <v>432</v>
      </c>
      <c r="T214" s="132" t="s">
        <v>13</v>
      </c>
      <c r="U214" s="93" t="s">
        <v>393</v>
      </c>
      <c r="V214" s="48"/>
      <c r="W214" s="48"/>
      <c r="X214" s="48"/>
      <c r="Y214" s="48"/>
      <c r="Z214" s="48"/>
      <c r="AA214" s="48"/>
      <c r="AB214" s="48"/>
      <c r="AC214" s="48"/>
      <c r="AD214" s="48"/>
      <c r="AE214" s="48"/>
      <c r="AF214" s="102"/>
      <c r="AG214" s="102"/>
      <c r="AH214" s="102"/>
      <c r="AI214" s="49">
        <v>1</v>
      </c>
    </row>
    <row r="215" spans="2:35" ht="21" customHeight="1">
      <c r="B215" s="124">
        <v>191</v>
      </c>
      <c r="C215" s="142"/>
      <c r="D215" s="43"/>
      <c r="E215" s="126" t="str">
        <f t="shared" si="26"/>
        <v/>
      </c>
      <c r="F215" s="127" t="str" cm="1">
        <f t="array" ref="F215">IF(M215="","",IFERROR(_xlfn.TEXTJOIN(" • ",TRUE,_xlfn.UNIQUE(_xlfn._xlws.FILTER("⚠ "&amp;T25:T485,(R25:R485&lt;&gt;"")*ISNUMBER(SEARCH(" "&amp;R25:R485&amp;" "," "&amp;M215&amp;" "))))),""))</f>
        <v/>
      </c>
      <c r="G215" s="128" t="str">
        <f t="shared" si="33"/>
        <v>lecithine de soja</v>
      </c>
      <c r="H215" s="128" t="str">
        <f t="shared" si="34"/>
        <v>⚠ Soja</v>
      </c>
      <c r="I215" s="128" t="str">
        <f t="shared" si="35"/>
        <v/>
      </c>
      <c r="J215" s="128" t="str">
        <f t="shared" si="27"/>
        <v/>
      </c>
      <c r="K215" s="128" t="str">
        <f t="shared" si="28"/>
        <v/>
      </c>
      <c r="L215" s="128" t="str">
        <f t="shared" si="36"/>
        <v/>
      </c>
      <c r="M215" s="128" t="str">
        <f t="shared" si="29"/>
        <v/>
      </c>
      <c r="N215" s="128" t="str">
        <f t="shared" si="37"/>
        <v>lecithine de soja</v>
      </c>
      <c r="O215" s="128" t="str">
        <f t="shared" si="30"/>
        <v>lecithine de soja</v>
      </c>
      <c r="P215" s="128" t="str">
        <f t="shared" si="31"/>
        <v>lecithine de soja</v>
      </c>
      <c r="Q215" s="129" t="s">
        <v>259</v>
      </c>
      <c r="R215" s="130" t="str">
        <f t="shared" si="32"/>
        <v>lecithine de soja</v>
      </c>
      <c r="S215" s="131" t="s">
        <v>432</v>
      </c>
      <c r="T215" s="132" t="s">
        <v>13</v>
      </c>
      <c r="U215" s="93" t="s">
        <v>393</v>
      </c>
      <c r="V215" s="48"/>
      <c r="W215" s="48"/>
      <c r="X215" s="48"/>
      <c r="Y215" s="48"/>
      <c r="Z215" s="48"/>
      <c r="AA215" s="48"/>
      <c r="AB215" s="48"/>
      <c r="AC215" s="48"/>
      <c r="AD215" s="48"/>
      <c r="AE215" s="48"/>
      <c r="AF215" s="102"/>
      <c r="AG215" s="102"/>
      <c r="AH215" s="102"/>
      <c r="AI215" s="49">
        <v>1</v>
      </c>
    </row>
    <row r="216" spans="2:35" ht="21" customHeight="1">
      <c r="B216" s="124">
        <v>192</v>
      </c>
      <c r="C216" s="142"/>
      <c r="D216" s="43"/>
      <c r="E216" s="126" t="str">
        <f t="shared" si="26"/>
        <v/>
      </c>
      <c r="F216" s="127" t="str" cm="1">
        <f t="array" ref="F216">IF(M216="","",IFERROR(_xlfn.TEXTJOIN(" • ",TRUE,_xlfn.UNIQUE(_xlfn._xlws.FILTER("⚠ "&amp;T25:T485,(R25:R485&lt;&gt;"")*ISNUMBER(SEARCH(" "&amp;R25:R485&amp;" "," "&amp;M216&amp;" "))))),""))</f>
        <v/>
      </c>
      <c r="G216" s="128" t="str">
        <f t="shared" si="33"/>
        <v>miso</v>
      </c>
      <c r="H216" s="128" t="str">
        <f t="shared" si="34"/>
        <v>⚠ Soja</v>
      </c>
      <c r="I216" s="128" t="str">
        <f t="shared" si="35"/>
        <v/>
      </c>
      <c r="J216" s="128" t="str">
        <f t="shared" si="27"/>
        <v/>
      </c>
      <c r="K216" s="128" t="str">
        <f t="shared" si="28"/>
        <v/>
      </c>
      <c r="L216" s="128" t="str">
        <f t="shared" si="36"/>
        <v/>
      </c>
      <c r="M216" s="128" t="str">
        <f t="shared" si="29"/>
        <v/>
      </c>
      <c r="N216" s="128" t="str">
        <f t="shared" si="37"/>
        <v>miso</v>
      </c>
      <c r="O216" s="128" t="str">
        <f t="shared" si="30"/>
        <v>miso</v>
      </c>
      <c r="P216" s="128" t="str">
        <f t="shared" si="31"/>
        <v>miso</v>
      </c>
      <c r="Q216" s="129" t="s">
        <v>277</v>
      </c>
      <c r="R216" s="130" t="str">
        <f t="shared" si="32"/>
        <v>miso</v>
      </c>
      <c r="S216" s="131" t="s">
        <v>432</v>
      </c>
      <c r="T216" s="132" t="s">
        <v>13</v>
      </c>
      <c r="U216" s="93" t="s">
        <v>393</v>
      </c>
      <c r="V216" s="48"/>
      <c r="W216" s="48"/>
      <c r="X216" s="48"/>
      <c r="Y216" s="48"/>
      <c r="Z216" s="48"/>
      <c r="AA216" s="48"/>
      <c r="AB216" s="48"/>
      <c r="AC216" s="48"/>
      <c r="AD216" s="48"/>
      <c r="AE216" s="48"/>
      <c r="AF216" s="102"/>
      <c r="AG216" s="102"/>
      <c r="AH216" s="102"/>
      <c r="AI216" s="49">
        <v>1</v>
      </c>
    </row>
    <row r="217" spans="2:35" ht="21" customHeight="1">
      <c r="B217" s="124">
        <v>193</v>
      </c>
      <c r="C217" s="142"/>
      <c r="D217" s="43"/>
      <c r="E217" s="126" t="str">
        <f t="shared" ref="E217:E280" si="38">IF(C217="","",IF(F217="",C217,C217&amp;" *"))</f>
        <v/>
      </c>
      <c r="F217" s="127" t="str" cm="1">
        <f t="array" ref="F217">IF(M217="","",IFERROR(_xlfn.TEXTJOIN(" • ",TRUE,_xlfn.UNIQUE(_xlfn._xlws.FILTER("⚠ "&amp;T25:T485,(R25:R485&lt;&gt;"")*ISNUMBER(SEARCH(" "&amp;R25:R485&amp;" "," "&amp;M217&amp;" "))))),""))</f>
        <v/>
      </c>
      <c r="G217" s="128" t="str">
        <f t="shared" si="33"/>
        <v>proteine de soja</v>
      </c>
      <c r="H217" s="128" t="str">
        <f t="shared" si="34"/>
        <v>⚠ Soja</v>
      </c>
      <c r="I217" s="128" t="str">
        <f t="shared" si="35"/>
        <v/>
      </c>
      <c r="J217" s="128" t="str">
        <f t="shared" ref="J217:J280" si="39">IF(I217="","",SUBSTITUTE(SUBSTITUTE(SUBSTITUTE(SUBSTITUTE(SUBSTITUTE(SUBSTITUTE(SUBSTITUTE(SUBSTITUTE(I217,"è","e"),"é","e"),"ê","e"),"ë","e"),"ì","i"),"í","i"),"î","i"),"ï","i"))</f>
        <v/>
      </c>
      <c r="K217" s="128" t="str">
        <f t="shared" ref="K217:K280" si="40">IF(J217="","",TRIM(SUBSTITUTE(SUBSTITUTE(SUBSTITUTE(SUBSTITUTE(SUBSTITUTE(SUBSTITUTE(SUBSTITUTE(SUBSTITUTE(SUBSTITUTE(SUBSTITUTE(SUBSTITUTE(SUBSTITUTE(J217,"ò","o"),"ó","o"),"ô","o"),"ö","o"),"õ","o"),"ù","u"),"ú","u"),"û","u"),"ü","u"),"ý","y"),"ÿ","y"),"ñ","n")))</f>
        <v/>
      </c>
      <c r="L217" s="128" t="str">
        <f t="shared" si="36"/>
        <v/>
      </c>
      <c r="M217" s="128" t="str">
        <f t="shared" ref="M217:M280" si="41">IF(C217="","",LOWER(TRIM(CLEAN(SUBSTITUTE(SUBSTITUTE(SUBSTITUTE(SUBSTITUTE(SUBSTITUTE(SUBSTITUTE(SUBSTITUTE(SUBSTITUTE(SUBSTITUTE(SUBSTITUTE(SUBSTITUTE(SUBSTITUTE(SUBSTITUTE(SUBSTITUTE(SUBSTITUTE(SUBSTITUTE(SUBSTITUTE(SUBSTITUTE(SUBSTITUTE(SUBSTITUTE(SUBSTITUTE(SUBSTITUTE(C217,CHAR(160)," "),CHAR(9)," "),CHAR(10)," "),CHAR(13)," "),"—"," "),"–"," "),"’"," "),"'"," "),""""," "),","," "),"."," "),";"," "),":"," "),"!"," "),"?"," "),"…"," "),"/"," "),"-"," "),"("," "),")"," "),"«"," "),"»"," ")))))</f>
        <v/>
      </c>
      <c r="N217" s="128" t="str">
        <f t="shared" si="37"/>
        <v>proteine de soja</v>
      </c>
      <c r="O217" s="128" t="str">
        <f t="shared" ref="O217:O280" si="42">IF(N217="","",SUBSTITUTE(SUBSTITUTE(SUBSTITUTE(SUBSTITUTE(SUBSTITUTE(SUBSTITUTE(SUBSTITUTE(SUBSTITUTE(N217,"è","e"),"é","e"),"ê","e"),"ë","e"),"ì","i"),"í","i"),"î","i"),"ï","i"))</f>
        <v>proteine de soja</v>
      </c>
      <c r="P217" s="128" t="str">
        <f t="shared" ref="P217:P280" si="43">IF(O217="","",TRIM(SUBSTITUTE(SUBSTITUTE(SUBSTITUTE(SUBSTITUTE(SUBSTITUTE(SUBSTITUTE(SUBSTITUTE(SUBSTITUTE(SUBSTITUTE(SUBSTITUTE(SUBSTITUTE(SUBSTITUTE(O217,"ò","o"),"ó","o"),"ô","o"),"ö","o"),"õ","o"),"ù","u"),"ú","u"),"û","u"),"ü","u"),"ý","y"),"ÿ","y"),"ñ","n")))</f>
        <v>proteine de soja</v>
      </c>
      <c r="Q217" s="129" t="s">
        <v>281</v>
      </c>
      <c r="R217" s="130" t="str">
        <f t="shared" ref="R217:R280" si="44">IF(Q217="","",LOWER(TRIM(CLEAN(SUBSTITUTE(SUBSTITUTE(SUBSTITUTE(SUBSTITUTE(SUBSTITUTE(SUBSTITUTE(SUBSTITUTE(SUBSTITUTE(SUBSTITUTE(SUBSTITUTE(SUBSTITUTE(SUBSTITUTE(SUBSTITUTE(SUBSTITUTE(SUBSTITUTE(SUBSTITUTE(SUBSTITUTE(SUBSTITUTE(SUBSTITUTE(SUBSTITUTE(SUBSTITUTE(SUBSTITUTE(Q217,CHAR(160)," "),CHAR(9)," "),CHAR(10)," "),CHAR(13)," "),"—"," "),"–"," "),"’"," "),"'"," "),""""," "),","," "),"."," "),";"," "),":"," "),"!"," "),"?"," "),"…"," "),"/"," "),"-"," "),"("," "),")"," "),"«"," "),"»"," ")))))</f>
        <v>proteine de soja</v>
      </c>
      <c r="S217" s="131" t="s">
        <v>432</v>
      </c>
      <c r="T217" s="132" t="s">
        <v>13</v>
      </c>
      <c r="U217" s="93" t="s">
        <v>393</v>
      </c>
      <c r="V217" s="48"/>
      <c r="W217" s="48"/>
      <c r="X217" s="48"/>
      <c r="Y217" s="48"/>
      <c r="Z217" s="48"/>
      <c r="AA217" s="48"/>
      <c r="AB217" s="48"/>
      <c r="AC217" s="48"/>
      <c r="AD217" s="48"/>
      <c r="AE217" s="48"/>
      <c r="AF217" s="102"/>
      <c r="AG217" s="102"/>
      <c r="AH217" s="102"/>
      <c r="AI217" s="49">
        <v>1</v>
      </c>
    </row>
    <row r="218" spans="2:35" ht="21" customHeight="1">
      <c r="B218" s="124">
        <v>194</v>
      </c>
      <c r="C218" s="142"/>
      <c r="D218" s="43"/>
      <c r="E218" s="126" t="str">
        <f t="shared" si="38"/>
        <v/>
      </c>
      <c r="F218" s="127" t="str" cm="1">
        <f t="array" ref="F218">IF(M218="","",IFERROR(_xlfn.TEXTJOIN(" • ",TRUE,_xlfn.UNIQUE(_xlfn._xlws.FILTER("⚠ "&amp;T25:T485,(R25:R485&lt;&gt;"")*ISNUMBER(SEARCH(" "&amp;R25:R485&amp;" "," "&amp;M218&amp;" "))))),""))</f>
        <v/>
      </c>
      <c r="G218" s="128" t="str">
        <f t="shared" si="33"/>
        <v>sauce soja</v>
      </c>
      <c r="H218" s="128" t="str">
        <f t="shared" si="34"/>
        <v>⚠ Soja</v>
      </c>
      <c r="I218" s="128" t="str">
        <f t="shared" si="35"/>
        <v/>
      </c>
      <c r="J218" s="128" t="str">
        <f t="shared" si="39"/>
        <v/>
      </c>
      <c r="K218" s="128" t="str">
        <f t="shared" si="40"/>
        <v/>
      </c>
      <c r="L218" s="128" t="str">
        <f t="shared" si="36"/>
        <v/>
      </c>
      <c r="M218" s="128" t="str">
        <f t="shared" si="41"/>
        <v/>
      </c>
      <c r="N218" s="128" t="str">
        <f t="shared" si="37"/>
        <v>sauce soja</v>
      </c>
      <c r="O218" s="128" t="str">
        <f t="shared" si="42"/>
        <v>sauce soja</v>
      </c>
      <c r="P218" s="128" t="str">
        <f t="shared" si="43"/>
        <v>sauce soja</v>
      </c>
      <c r="Q218" s="129" t="s">
        <v>297</v>
      </c>
      <c r="R218" s="130" t="str">
        <f t="shared" si="44"/>
        <v>sauce soja</v>
      </c>
      <c r="S218" s="131" t="s">
        <v>432</v>
      </c>
      <c r="T218" s="132" t="s">
        <v>13</v>
      </c>
      <c r="U218" s="93" t="s">
        <v>393</v>
      </c>
      <c r="V218" s="48"/>
      <c r="W218" s="48"/>
      <c r="X218" s="48"/>
      <c r="Y218" s="48"/>
      <c r="Z218" s="48"/>
      <c r="AA218" s="48"/>
      <c r="AB218" s="48"/>
      <c r="AC218" s="48"/>
      <c r="AD218" s="48"/>
      <c r="AE218" s="48"/>
      <c r="AF218" s="102"/>
      <c r="AG218" s="102"/>
      <c r="AH218" s="102"/>
      <c r="AI218" s="49">
        <v>1</v>
      </c>
    </row>
    <row r="219" spans="2:35" ht="21" customHeight="1">
      <c r="B219" s="124">
        <v>195</v>
      </c>
      <c r="C219" s="142"/>
      <c r="D219" s="43"/>
      <c r="E219" s="126" t="str">
        <f t="shared" si="38"/>
        <v/>
      </c>
      <c r="F219" s="127" t="str" cm="1">
        <f t="array" ref="F219">IF(M219="","",IFERROR(_xlfn.TEXTJOIN(" • ",TRUE,_xlfn.UNIQUE(_xlfn._xlws.FILTER("⚠ "&amp;T25:T485,(R25:R485&lt;&gt;"")*ISNUMBER(SEARCH(" "&amp;R25:R485&amp;" "," "&amp;M219&amp;" "))))),""))</f>
        <v/>
      </c>
      <c r="G219" s="128" t="str">
        <f t="shared" ref="G219:G282" si="45">IF(R219="","",P219)</f>
        <v>shoyu</v>
      </c>
      <c r="H219" s="128" t="str">
        <f t="shared" ref="H219:H282" si="46">IF(T219="","",S219&amp;" "&amp;T219)</f>
        <v>⚠ Soja</v>
      </c>
      <c r="I219" s="128" t="str">
        <f t="shared" ref="I219:I282" si="47">IF(M219="","",SUBSTITUTE(SUBSTITUTE(SUBSTITUTE(SUBSTITUTE(SUBSTITUTE(SUBSTITUTE(SUBSTITUTE(SUBSTITUTE(SUBSTITUTE(LOWER(M219),"œ","oe"),"æ","ae"),"à","a"),"â","a"),"ä","a"),"á","a"),"ã","a"),"å","a"),"ç","c"))</f>
        <v/>
      </c>
      <c r="J219" s="128" t="str">
        <f t="shared" si="39"/>
        <v/>
      </c>
      <c r="K219" s="128" t="str">
        <f t="shared" si="40"/>
        <v/>
      </c>
      <c r="L219" s="128" t="str">
        <f t="shared" ref="L219:L282" si="48">IF(M219="","",K219)</f>
        <v/>
      </c>
      <c r="M219" s="128" t="str">
        <f t="shared" si="41"/>
        <v/>
      </c>
      <c r="N219" s="128" t="str">
        <f t="shared" ref="N219:N282" si="49">IF(R219="","",SUBSTITUTE(SUBSTITUTE(SUBSTITUTE(SUBSTITUTE(SUBSTITUTE(SUBSTITUTE(SUBSTITUTE(SUBSTITUTE(SUBSTITUTE(LOWER(R219),"œ","oe"),"æ","ae"),"à","a"),"â","a"),"ä","a"),"á","a"),"ã","a"),"å","a"),"ç","c"))</f>
        <v>shoyu</v>
      </c>
      <c r="O219" s="128" t="str">
        <f t="shared" si="42"/>
        <v>shoyu</v>
      </c>
      <c r="P219" s="128" t="str">
        <f t="shared" si="43"/>
        <v>shoyu</v>
      </c>
      <c r="Q219" s="129" t="s">
        <v>620</v>
      </c>
      <c r="R219" s="130" t="str">
        <f t="shared" si="44"/>
        <v>shoyu</v>
      </c>
      <c r="S219" s="131" t="s">
        <v>432</v>
      </c>
      <c r="T219" s="132" t="s">
        <v>13</v>
      </c>
      <c r="U219" s="93" t="s">
        <v>393</v>
      </c>
      <c r="V219" s="48"/>
      <c r="W219" s="48"/>
      <c r="X219" s="48"/>
      <c r="Y219" s="48"/>
      <c r="Z219" s="48"/>
      <c r="AA219" s="48"/>
      <c r="AB219" s="48"/>
      <c r="AC219" s="48"/>
      <c r="AD219" s="48"/>
      <c r="AE219" s="48"/>
      <c r="AF219" s="102"/>
      <c r="AG219" s="102"/>
      <c r="AH219" s="102"/>
      <c r="AI219" s="49">
        <v>1</v>
      </c>
    </row>
    <row r="220" spans="2:35" ht="21" customHeight="1">
      <c r="B220" s="124">
        <v>196</v>
      </c>
      <c r="C220" s="142"/>
      <c r="D220" s="43"/>
      <c r="E220" s="126" t="str">
        <f t="shared" si="38"/>
        <v/>
      </c>
      <c r="F220" s="127" t="str" cm="1">
        <f t="array" ref="F220">IF(M220="","",IFERROR(_xlfn.TEXTJOIN(" • ",TRUE,_xlfn.UNIQUE(_xlfn._xlws.FILTER("⚠ "&amp;T25:T485,(R25:R485&lt;&gt;"")*ISNUMBER(SEARCH(" "&amp;R25:R485&amp;" "," "&amp;M220&amp;" "))))),""))</f>
        <v/>
      </c>
      <c r="G220" s="128" t="str">
        <f t="shared" si="45"/>
        <v>soja</v>
      </c>
      <c r="H220" s="128" t="str">
        <f t="shared" si="46"/>
        <v>⚠ Soja</v>
      </c>
      <c r="I220" s="128" t="str">
        <f t="shared" si="47"/>
        <v/>
      </c>
      <c r="J220" s="128" t="str">
        <f t="shared" si="39"/>
        <v/>
      </c>
      <c r="K220" s="128" t="str">
        <f t="shared" si="40"/>
        <v/>
      </c>
      <c r="L220" s="128" t="str">
        <f t="shared" si="48"/>
        <v/>
      </c>
      <c r="M220" s="128" t="str">
        <f t="shared" si="41"/>
        <v/>
      </c>
      <c r="N220" s="128" t="str">
        <f t="shared" si="49"/>
        <v>soja</v>
      </c>
      <c r="O220" s="128" t="str">
        <f t="shared" si="42"/>
        <v>soja</v>
      </c>
      <c r="P220" s="128" t="str">
        <f t="shared" si="43"/>
        <v>soja</v>
      </c>
      <c r="Q220" s="129" t="s">
        <v>301</v>
      </c>
      <c r="R220" s="130" t="str">
        <f t="shared" si="44"/>
        <v>soja</v>
      </c>
      <c r="S220" s="131" t="s">
        <v>432</v>
      </c>
      <c r="T220" s="132" t="s">
        <v>13</v>
      </c>
      <c r="U220" s="93" t="s">
        <v>393</v>
      </c>
      <c r="V220" s="48"/>
      <c r="W220" s="48"/>
      <c r="X220" s="48"/>
      <c r="Y220" s="48"/>
      <c r="Z220" s="48"/>
      <c r="AA220" s="48"/>
      <c r="AB220" s="48"/>
      <c r="AC220" s="48"/>
      <c r="AD220" s="48"/>
      <c r="AE220" s="48"/>
      <c r="AF220" s="102"/>
      <c r="AG220" s="102"/>
      <c r="AH220" s="102"/>
      <c r="AI220" s="49">
        <v>1</v>
      </c>
    </row>
    <row r="221" spans="2:35" ht="21" customHeight="1">
      <c r="B221" s="124">
        <v>197</v>
      </c>
      <c r="C221" s="142"/>
      <c r="D221" s="43"/>
      <c r="E221" s="126" t="str">
        <f t="shared" si="38"/>
        <v/>
      </c>
      <c r="F221" s="127" t="str" cm="1">
        <f t="array" ref="F221">IF(M221="","",IFERROR(_xlfn.TEXTJOIN(" • ",TRUE,_xlfn.UNIQUE(_xlfn._xlws.FILTER("⚠ "&amp;T25:T485,(R25:R485&lt;&gt;"")*ISNUMBER(SEARCH(" "&amp;R25:R485&amp;" "," "&amp;M221&amp;" "))))),""))</f>
        <v/>
      </c>
      <c r="G221" s="128" t="str">
        <f t="shared" si="45"/>
        <v>soy</v>
      </c>
      <c r="H221" s="128" t="str">
        <f t="shared" si="46"/>
        <v>⚠ Soja</v>
      </c>
      <c r="I221" s="128" t="str">
        <f t="shared" si="47"/>
        <v/>
      </c>
      <c r="J221" s="128" t="str">
        <f t="shared" si="39"/>
        <v/>
      </c>
      <c r="K221" s="128" t="str">
        <f t="shared" si="40"/>
        <v/>
      </c>
      <c r="L221" s="128" t="str">
        <f t="shared" si="48"/>
        <v/>
      </c>
      <c r="M221" s="128" t="str">
        <f t="shared" si="41"/>
        <v/>
      </c>
      <c r="N221" s="128" t="str">
        <f t="shared" si="49"/>
        <v>soy</v>
      </c>
      <c r="O221" s="128" t="str">
        <f t="shared" si="42"/>
        <v>soy</v>
      </c>
      <c r="P221" s="128" t="str">
        <f t="shared" si="43"/>
        <v>soy</v>
      </c>
      <c r="Q221" s="129" t="s">
        <v>621</v>
      </c>
      <c r="R221" s="130" t="str">
        <f t="shared" si="44"/>
        <v>soy</v>
      </c>
      <c r="S221" s="131" t="s">
        <v>432</v>
      </c>
      <c r="T221" s="132" t="s">
        <v>13</v>
      </c>
      <c r="U221" s="93" t="s">
        <v>393</v>
      </c>
      <c r="V221" s="48"/>
      <c r="W221" s="48"/>
      <c r="X221" s="48"/>
      <c r="Y221" s="48"/>
      <c r="Z221" s="48"/>
      <c r="AA221" s="48"/>
      <c r="AB221" s="48"/>
      <c r="AC221" s="48"/>
      <c r="AD221" s="48"/>
      <c r="AE221" s="48"/>
      <c r="AF221" s="102"/>
      <c r="AG221" s="102"/>
      <c r="AH221" s="102"/>
      <c r="AI221" s="49">
        <v>1</v>
      </c>
    </row>
    <row r="222" spans="2:35" ht="21" customHeight="1">
      <c r="B222" s="124">
        <v>198</v>
      </c>
      <c r="C222" s="142"/>
      <c r="D222" s="43"/>
      <c r="E222" s="126" t="str">
        <f t="shared" si="38"/>
        <v/>
      </c>
      <c r="F222" s="127" t="str" cm="1">
        <f t="array" ref="F222">IF(M222="","",IFERROR(_xlfn.TEXTJOIN(" • ",TRUE,_xlfn.UNIQUE(_xlfn._xlws.FILTER("⚠ "&amp;T25:T485,(R25:R485&lt;&gt;"")*ISNUMBER(SEARCH(" "&amp;R25:R485&amp;" "," "&amp;M222&amp;" "))))),""))</f>
        <v/>
      </c>
      <c r="G222" s="128" t="str">
        <f t="shared" si="45"/>
        <v>soya</v>
      </c>
      <c r="H222" s="128" t="str">
        <f t="shared" si="46"/>
        <v>⚠ Soja</v>
      </c>
      <c r="I222" s="128" t="str">
        <f t="shared" si="47"/>
        <v/>
      </c>
      <c r="J222" s="128" t="str">
        <f t="shared" si="39"/>
        <v/>
      </c>
      <c r="K222" s="128" t="str">
        <f t="shared" si="40"/>
        <v/>
      </c>
      <c r="L222" s="128" t="str">
        <f t="shared" si="48"/>
        <v/>
      </c>
      <c r="M222" s="128" t="str">
        <f t="shared" si="41"/>
        <v/>
      </c>
      <c r="N222" s="128" t="str">
        <f t="shared" si="49"/>
        <v>soya</v>
      </c>
      <c r="O222" s="128" t="str">
        <f t="shared" si="42"/>
        <v>soya</v>
      </c>
      <c r="P222" s="128" t="str">
        <f t="shared" si="43"/>
        <v>soya</v>
      </c>
      <c r="Q222" s="129" t="s">
        <v>303</v>
      </c>
      <c r="R222" s="130" t="str">
        <f t="shared" si="44"/>
        <v>soya</v>
      </c>
      <c r="S222" s="131" t="s">
        <v>432</v>
      </c>
      <c r="T222" s="132" t="s">
        <v>13</v>
      </c>
      <c r="U222" s="93" t="s">
        <v>393</v>
      </c>
      <c r="V222" s="48"/>
      <c r="W222" s="48"/>
      <c r="X222" s="48"/>
      <c r="Y222" s="48"/>
      <c r="Z222" s="48"/>
      <c r="AA222" s="48"/>
      <c r="AB222" s="48"/>
      <c r="AC222" s="48"/>
      <c r="AD222" s="48"/>
      <c r="AE222" s="48"/>
      <c r="AF222" s="102"/>
      <c r="AG222" s="102"/>
      <c r="AH222" s="102"/>
      <c r="AI222" s="49">
        <v>1</v>
      </c>
    </row>
    <row r="223" spans="2:35" ht="21" customHeight="1">
      <c r="B223" s="124">
        <v>199</v>
      </c>
      <c r="C223" s="142"/>
      <c r="D223" s="43"/>
      <c r="E223" s="126" t="str">
        <f t="shared" si="38"/>
        <v/>
      </c>
      <c r="F223" s="127" t="str" cm="1">
        <f t="array" ref="F223">IF(M223="","",IFERROR(_xlfn.TEXTJOIN(" • ",TRUE,_xlfn.UNIQUE(_xlfn._xlws.FILTER("⚠ "&amp;T25:T485,(R25:R485&lt;&gt;"")*ISNUMBER(SEARCH(" "&amp;R25:R485&amp;" "," "&amp;M223&amp;" "))))),""))</f>
        <v/>
      </c>
      <c r="G223" s="128" t="str">
        <f t="shared" si="45"/>
        <v>soybean</v>
      </c>
      <c r="H223" s="128" t="str">
        <f t="shared" si="46"/>
        <v>⚠ Soja</v>
      </c>
      <c r="I223" s="128" t="str">
        <f t="shared" si="47"/>
        <v/>
      </c>
      <c r="J223" s="128" t="str">
        <f t="shared" si="39"/>
        <v/>
      </c>
      <c r="K223" s="128" t="str">
        <f t="shared" si="40"/>
        <v/>
      </c>
      <c r="L223" s="128" t="str">
        <f t="shared" si="48"/>
        <v/>
      </c>
      <c r="M223" s="128" t="str">
        <f t="shared" si="41"/>
        <v/>
      </c>
      <c r="N223" s="128" t="str">
        <f t="shared" si="49"/>
        <v>soybean</v>
      </c>
      <c r="O223" s="128" t="str">
        <f t="shared" si="42"/>
        <v>soybean</v>
      </c>
      <c r="P223" s="128" t="str">
        <f t="shared" si="43"/>
        <v>soybean</v>
      </c>
      <c r="Q223" s="129" t="s">
        <v>622</v>
      </c>
      <c r="R223" s="130" t="str">
        <f t="shared" si="44"/>
        <v>soybean</v>
      </c>
      <c r="S223" s="131" t="s">
        <v>432</v>
      </c>
      <c r="T223" s="132" t="s">
        <v>13</v>
      </c>
      <c r="U223" s="93" t="s">
        <v>393</v>
      </c>
      <c r="V223" s="48"/>
      <c r="W223" s="48"/>
      <c r="X223" s="48"/>
      <c r="Y223" s="48"/>
      <c r="Z223" s="48"/>
      <c r="AA223" s="48"/>
      <c r="AB223" s="48"/>
      <c r="AC223" s="48"/>
      <c r="AD223" s="48"/>
      <c r="AE223" s="48"/>
      <c r="AF223" s="102"/>
      <c r="AG223" s="102"/>
      <c r="AH223" s="102"/>
      <c r="AI223" s="49">
        <v>1</v>
      </c>
    </row>
    <row r="224" spans="2:35" ht="21" customHeight="1">
      <c r="B224" s="124">
        <v>200</v>
      </c>
      <c r="C224" s="142"/>
      <c r="D224" s="43"/>
      <c r="E224" s="126" t="str">
        <f t="shared" si="38"/>
        <v/>
      </c>
      <c r="F224" s="127" t="str" cm="1">
        <f t="array" ref="F224">IF(M224="","",IFERROR(_xlfn.TEXTJOIN(" • ",TRUE,_xlfn.UNIQUE(_xlfn._xlws.FILTER("⚠ "&amp;T25:T485,(R25:R485&lt;&gt;"")*ISNUMBER(SEARCH(" "&amp;R25:R485&amp;" "," "&amp;M224&amp;" "))))),""))</f>
        <v/>
      </c>
      <c r="G224" s="128" t="str">
        <f t="shared" si="45"/>
        <v>tamari</v>
      </c>
      <c r="H224" s="128" t="str">
        <f t="shared" si="46"/>
        <v>⚠ Soja</v>
      </c>
      <c r="I224" s="128" t="str">
        <f t="shared" si="47"/>
        <v/>
      </c>
      <c r="J224" s="128" t="str">
        <f t="shared" si="39"/>
        <v/>
      </c>
      <c r="K224" s="128" t="str">
        <f t="shared" si="40"/>
        <v/>
      </c>
      <c r="L224" s="128" t="str">
        <f t="shared" si="48"/>
        <v/>
      </c>
      <c r="M224" s="128" t="str">
        <f t="shared" si="41"/>
        <v/>
      </c>
      <c r="N224" s="128" t="str">
        <f t="shared" si="49"/>
        <v>tamari</v>
      </c>
      <c r="O224" s="128" t="str">
        <f t="shared" si="42"/>
        <v>tamari</v>
      </c>
      <c r="P224" s="128" t="str">
        <f t="shared" si="43"/>
        <v>tamari</v>
      </c>
      <c r="Q224" s="129" t="s">
        <v>623</v>
      </c>
      <c r="R224" s="130" t="str">
        <f t="shared" si="44"/>
        <v>tamari</v>
      </c>
      <c r="S224" s="131" t="s">
        <v>432</v>
      </c>
      <c r="T224" s="132" t="s">
        <v>13</v>
      </c>
      <c r="U224" s="93" t="s">
        <v>393</v>
      </c>
      <c r="V224" s="48"/>
      <c r="W224" s="48"/>
      <c r="X224" s="48"/>
      <c r="Y224" s="48"/>
      <c r="Z224" s="48"/>
      <c r="AA224" s="48"/>
      <c r="AB224" s="48"/>
      <c r="AC224" s="48"/>
      <c r="AD224" s="48"/>
      <c r="AE224" s="48"/>
      <c r="AF224" s="102"/>
      <c r="AG224" s="102"/>
      <c r="AH224" s="102"/>
      <c r="AI224" s="49">
        <v>1</v>
      </c>
    </row>
    <row r="225" spans="2:35" ht="21" customHeight="1">
      <c r="B225" s="124">
        <v>201</v>
      </c>
      <c r="C225" s="142"/>
      <c r="D225" s="43"/>
      <c r="E225" s="126" t="str">
        <f t="shared" si="38"/>
        <v/>
      </c>
      <c r="F225" s="127" t="str" cm="1">
        <f t="array" ref="F225">IF(M225="","",IFERROR(_xlfn.TEXTJOIN(" • ",TRUE,_xlfn.UNIQUE(_xlfn._xlws.FILTER("⚠ "&amp;T25:T485,(R25:R485&lt;&gt;"")*ISNUMBER(SEARCH(" "&amp;R25:R485&amp;" "," "&amp;M225&amp;" "))))),""))</f>
        <v/>
      </c>
      <c r="G225" s="128" t="str">
        <f t="shared" si="45"/>
        <v>tempeh</v>
      </c>
      <c r="H225" s="128" t="str">
        <f t="shared" si="46"/>
        <v>⚠ Soja</v>
      </c>
      <c r="I225" s="128" t="str">
        <f t="shared" si="47"/>
        <v/>
      </c>
      <c r="J225" s="128" t="str">
        <f t="shared" si="39"/>
        <v/>
      </c>
      <c r="K225" s="128" t="str">
        <f t="shared" si="40"/>
        <v/>
      </c>
      <c r="L225" s="128" t="str">
        <f t="shared" si="48"/>
        <v/>
      </c>
      <c r="M225" s="128" t="str">
        <f t="shared" si="41"/>
        <v/>
      </c>
      <c r="N225" s="128" t="str">
        <f t="shared" si="49"/>
        <v>tempeh</v>
      </c>
      <c r="O225" s="128" t="str">
        <f t="shared" si="42"/>
        <v>tempeh</v>
      </c>
      <c r="P225" s="128" t="str">
        <f t="shared" si="43"/>
        <v>tempeh</v>
      </c>
      <c r="Q225" s="129" t="s">
        <v>305</v>
      </c>
      <c r="R225" s="130" t="str">
        <f t="shared" si="44"/>
        <v>tempeh</v>
      </c>
      <c r="S225" s="131" t="s">
        <v>432</v>
      </c>
      <c r="T225" s="132" t="s">
        <v>13</v>
      </c>
      <c r="U225" s="93" t="s">
        <v>393</v>
      </c>
      <c r="V225" s="48"/>
      <c r="W225" s="48"/>
      <c r="X225" s="48"/>
      <c r="Y225" s="48"/>
      <c r="Z225" s="48"/>
      <c r="AA225" s="48"/>
      <c r="AB225" s="48"/>
      <c r="AC225" s="48"/>
      <c r="AD225" s="48"/>
      <c r="AE225" s="48"/>
      <c r="AF225" s="102"/>
      <c r="AG225" s="102"/>
      <c r="AH225" s="102"/>
      <c r="AI225" s="49">
        <v>1</v>
      </c>
    </row>
    <row r="226" spans="2:35" ht="21" customHeight="1">
      <c r="B226" s="124">
        <v>202</v>
      </c>
      <c r="C226" s="142"/>
      <c r="D226" s="43"/>
      <c r="E226" s="126" t="str">
        <f t="shared" si="38"/>
        <v/>
      </c>
      <c r="F226" s="127" t="str" cm="1">
        <f t="array" ref="F226">IF(M226="","",IFERROR(_xlfn.TEXTJOIN(" • ",TRUE,_xlfn.UNIQUE(_xlfn._xlws.FILTER("⚠ "&amp;T25:T485,(R25:R485&lt;&gt;"")*ISNUMBER(SEARCH(" "&amp;R25:R485&amp;" "," "&amp;M226&amp;" "))))),""))</f>
        <v/>
      </c>
      <c r="G226" s="128" t="str">
        <f t="shared" si="45"/>
        <v>tofu</v>
      </c>
      <c r="H226" s="128" t="str">
        <f t="shared" si="46"/>
        <v>⚠ Soja</v>
      </c>
      <c r="I226" s="128" t="str">
        <f t="shared" si="47"/>
        <v/>
      </c>
      <c r="J226" s="128" t="str">
        <f t="shared" si="39"/>
        <v/>
      </c>
      <c r="K226" s="128" t="str">
        <f t="shared" si="40"/>
        <v/>
      </c>
      <c r="L226" s="128" t="str">
        <f t="shared" si="48"/>
        <v/>
      </c>
      <c r="M226" s="128" t="str">
        <f t="shared" si="41"/>
        <v/>
      </c>
      <c r="N226" s="128" t="str">
        <f t="shared" si="49"/>
        <v>tofu</v>
      </c>
      <c r="O226" s="128" t="str">
        <f t="shared" si="42"/>
        <v>tofu</v>
      </c>
      <c r="P226" s="128" t="str">
        <f t="shared" si="43"/>
        <v>tofu</v>
      </c>
      <c r="Q226" s="129" t="s">
        <v>307</v>
      </c>
      <c r="R226" s="130" t="str">
        <f t="shared" si="44"/>
        <v>tofu</v>
      </c>
      <c r="S226" s="131" t="s">
        <v>432</v>
      </c>
      <c r="T226" s="132" t="s">
        <v>13</v>
      </c>
      <c r="U226" s="93" t="s">
        <v>393</v>
      </c>
      <c r="V226" s="48"/>
      <c r="W226" s="48"/>
      <c r="X226" s="48"/>
      <c r="Y226" s="48"/>
      <c r="Z226" s="48"/>
      <c r="AA226" s="48"/>
      <c r="AB226" s="48"/>
      <c r="AC226" s="48"/>
      <c r="AD226" s="48"/>
      <c r="AE226" s="48"/>
      <c r="AF226" s="102"/>
      <c r="AG226" s="102"/>
      <c r="AH226" s="102"/>
      <c r="AI226" s="49">
        <v>1</v>
      </c>
    </row>
    <row r="227" spans="2:35" ht="21" customHeight="1">
      <c r="B227" s="124">
        <v>203</v>
      </c>
      <c r="C227" s="142"/>
      <c r="D227" s="43"/>
      <c r="E227" s="126" t="str">
        <f t="shared" si="38"/>
        <v/>
      </c>
      <c r="F227" s="127" t="str" cm="1">
        <f t="array" ref="F227">IF(M227="","",IFERROR(_xlfn.TEXTJOIN(" • ",TRUE,_xlfn.UNIQUE(_xlfn._xlws.FILTER("⚠ "&amp;T25:T485,(R25:R485&lt;&gt;"")*ISNUMBER(SEARCH(" "&amp;R25:R485&amp;" "," "&amp;M227&amp;" "))))),""))</f>
        <v/>
      </c>
      <c r="G227" s="128" t="str">
        <f t="shared" si="45"/>
        <v>anhydride sulfureux</v>
      </c>
      <c r="H227" s="128" t="str">
        <f t="shared" si="46"/>
        <v>⚠ Sulfites</v>
      </c>
      <c r="I227" s="128" t="str">
        <f t="shared" si="47"/>
        <v/>
      </c>
      <c r="J227" s="128" t="str">
        <f t="shared" si="39"/>
        <v/>
      </c>
      <c r="K227" s="128" t="str">
        <f t="shared" si="40"/>
        <v/>
      </c>
      <c r="L227" s="128" t="str">
        <f t="shared" si="48"/>
        <v/>
      </c>
      <c r="M227" s="128" t="str">
        <f t="shared" si="41"/>
        <v/>
      </c>
      <c r="N227" s="128" t="str">
        <f t="shared" si="49"/>
        <v>anhydride sulfureux</v>
      </c>
      <c r="O227" s="128" t="str">
        <f t="shared" si="42"/>
        <v>anhydride sulfureux</v>
      </c>
      <c r="P227" s="128" t="str">
        <f t="shared" si="43"/>
        <v>anhydride sulfureux</v>
      </c>
      <c r="Q227" s="129" t="s">
        <v>75</v>
      </c>
      <c r="R227" s="130" t="str">
        <f t="shared" si="44"/>
        <v>anhydride sulfureux</v>
      </c>
      <c r="S227" s="131" t="s">
        <v>432</v>
      </c>
      <c r="T227" s="132" t="s">
        <v>19</v>
      </c>
      <c r="U227" s="99" t="s">
        <v>396</v>
      </c>
      <c r="V227" s="48"/>
      <c r="W227" s="48"/>
      <c r="X227" s="48"/>
      <c r="Y227" s="48"/>
      <c r="Z227" s="48"/>
      <c r="AA227" s="48"/>
      <c r="AB227" s="48"/>
      <c r="AC227" s="48"/>
      <c r="AD227" s="48"/>
      <c r="AE227" s="48"/>
      <c r="AF227" s="102"/>
      <c r="AG227" s="102"/>
      <c r="AH227" s="102"/>
      <c r="AI227" s="49">
        <v>1</v>
      </c>
    </row>
    <row r="228" spans="2:35" ht="21" customHeight="1">
      <c r="B228" s="124">
        <v>204</v>
      </c>
      <c r="C228" s="142"/>
      <c r="D228" s="43"/>
      <c r="E228" s="126" t="str">
        <f t="shared" si="38"/>
        <v/>
      </c>
      <c r="F228" s="127" t="str" cm="1">
        <f t="array" ref="F228">IF(M228="","",IFERROR(_xlfn.TEXTJOIN(" • ",TRUE,_xlfn.UNIQUE(_xlfn._xlws.FILTER("⚠ "&amp;T25:T485,(R25:R485&lt;&gt;"")*ISNUMBER(SEARCH(" "&amp;R25:R485&amp;" "," "&amp;M228&amp;" "))))),""))</f>
        <v/>
      </c>
      <c r="G228" s="128" t="str">
        <f t="shared" si="45"/>
        <v>bisulfite</v>
      </c>
      <c r="H228" s="128" t="str">
        <f t="shared" si="46"/>
        <v>⚠ Sulfites</v>
      </c>
      <c r="I228" s="128" t="str">
        <f t="shared" si="47"/>
        <v/>
      </c>
      <c r="J228" s="128" t="str">
        <f t="shared" si="39"/>
        <v/>
      </c>
      <c r="K228" s="128" t="str">
        <f t="shared" si="40"/>
        <v/>
      </c>
      <c r="L228" s="128" t="str">
        <f t="shared" si="48"/>
        <v/>
      </c>
      <c r="M228" s="128" t="str">
        <f t="shared" si="41"/>
        <v/>
      </c>
      <c r="N228" s="128" t="str">
        <f t="shared" si="49"/>
        <v>bisulfite</v>
      </c>
      <c r="O228" s="128" t="str">
        <f t="shared" si="42"/>
        <v>bisulfite</v>
      </c>
      <c r="P228" s="128" t="str">
        <f t="shared" si="43"/>
        <v>bisulfite</v>
      </c>
      <c r="Q228" s="129" t="s">
        <v>113</v>
      </c>
      <c r="R228" s="130" t="str">
        <f t="shared" si="44"/>
        <v>bisulfite</v>
      </c>
      <c r="S228" s="131" t="s">
        <v>432</v>
      </c>
      <c r="T228" s="132" t="s">
        <v>19</v>
      </c>
      <c r="U228" s="99" t="s">
        <v>396</v>
      </c>
      <c r="V228" s="48"/>
      <c r="W228" s="48"/>
      <c r="X228" s="48"/>
      <c r="Y228" s="48"/>
      <c r="Z228" s="48"/>
      <c r="AA228" s="48"/>
      <c r="AB228" s="48"/>
      <c r="AC228" s="48"/>
      <c r="AD228" s="48"/>
      <c r="AE228" s="48"/>
      <c r="AF228" s="102"/>
      <c r="AG228" s="102"/>
      <c r="AH228" s="102"/>
      <c r="AI228" s="49">
        <v>1</v>
      </c>
    </row>
    <row r="229" spans="2:35" ht="21" customHeight="1">
      <c r="B229" s="124">
        <v>205</v>
      </c>
      <c r="C229" s="142"/>
      <c r="D229" s="43"/>
      <c r="E229" s="126" t="str">
        <f t="shared" si="38"/>
        <v/>
      </c>
      <c r="F229" s="127" t="str" cm="1">
        <f t="array" ref="F229">IF(M229="","",IFERROR(_xlfn.TEXTJOIN(" • ",TRUE,_xlfn.UNIQUE(_xlfn._xlws.FILTER("⚠ "&amp;T25:T485,(R25:R485&lt;&gt;"")*ISNUMBER(SEARCH(" "&amp;R25:R485&amp;" "," "&amp;M229&amp;" "))))),""))</f>
        <v/>
      </c>
      <c r="G229" s="128" t="str">
        <f t="shared" si="45"/>
        <v>e220</v>
      </c>
      <c r="H229" s="128" t="str">
        <f t="shared" si="46"/>
        <v>⚠ Sulfites</v>
      </c>
      <c r="I229" s="128" t="str">
        <f t="shared" si="47"/>
        <v/>
      </c>
      <c r="J229" s="128" t="str">
        <f t="shared" si="39"/>
        <v/>
      </c>
      <c r="K229" s="128" t="str">
        <f t="shared" si="40"/>
        <v/>
      </c>
      <c r="L229" s="128" t="str">
        <f t="shared" si="48"/>
        <v/>
      </c>
      <c r="M229" s="128" t="str">
        <f t="shared" si="41"/>
        <v/>
      </c>
      <c r="N229" s="128" t="str">
        <f t="shared" si="49"/>
        <v>e220</v>
      </c>
      <c r="O229" s="128" t="str">
        <f t="shared" si="42"/>
        <v>e220</v>
      </c>
      <c r="P229" s="128" t="str">
        <f t="shared" si="43"/>
        <v>e220</v>
      </c>
      <c r="Q229" s="129" t="s">
        <v>624</v>
      </c>
      <c r="R229" s="130" t="str">
        <f t="shared" si="44"/>
        <v>e220</v>
      </c>
      <c r="S229" s="131" t="s">
        <v>432</v>
      </c>
      <c r="T229" s="132" t="s">
        <v>19</v>
      </c>
      <c r="U229" s="99" t="s">
        <v>396</v>
      </c>
      <c r="V229" s="48"/>
      <c r="W229" s="48"/>
      <c r="X229" s="48"/>
      <c r="Y229" s="48"/>
      <c r="Z229" s="48"/>
      <c r="AA229" s="48"/>
      <c r="AB229" s="48"/>
      <c r="AC229" s="48"/>
      <c r="AD229" s="48"/>
      <c r="AE229" s="48"/>
      <c r="AF229" s="102"/>
      <c r="AG229" s="102"/>
      <c r="AH229" s="102"/>
      <c r="AI229" s="49">
        <v>1</v>
      </c>
    </row>
    <row r="230" spans="2:35" ht="21" customHeight="1">
      <c r="B230" s="124">
        <v>206</v>
      </c>
      <c r="C230" s="142"/>
      <c r="D230" s="43"/>
      <c r="E230" s="126" t="str">
        <f t="shared" si="38"/>
        <v/>
      </c>
      <c r="F230" s="127" t="str" cm="1">
        <f t="array" ref="F230">IF(M230="","",IFERROR(_xlfn.TEXTJOIN(" • ",TRUE,_xlfn.UNIQUE(_xlfn._xlws.FILTER("⚠ "&amp;T25:T485,(R25:R485&lt;&gt;"")*ISNUMBER(SEARCH(" "&amp;R25:R485&amp;" "," "&amp;M230&amp;" "))))),""))</f>
        <v/>
      </c>
      <c r="G230" s="128" t="str">
        <f t="shared" si="45"/>
        <v>e221</v>
      </c>
      <c r="H230" s="128" t="str">
        <f t="shared" si="46"/>
        <v>⚠ Sulfites</v>
      </c>
      <c r="I230" s="128" t="str">
        <f t="shared" si="47"/>
        <v/>
      </c>
      <c r="J230" s="128" t="str">
        <f t="shared" si="39"/>
        <v/>
      </c>
      <c r="K230" s="128" t="str">
        <f t="shared" si="40"/>
        <v/>
      </c>
      <c r="L230" s="128" t="str">
        <f t="shared" si="48"/>
        <v/>
      </c>
      <c r="M230" s="128" t="str">
        <f t="shared" si="41"/>
        <v/>
      </c>
      <c r="N230" s="128" t="str">
        <f t="shared" si="49"/>
        <v>e221</v>
      </c>
      <c r="O230" s="128" t="str">
        <f t="shared" si="42"/>
        <v>e221</v>
      </c>
      <c r="P230" s="128" t="str">
        <f t="shared" si="43"/>
        <v>e221</v>
      </c>
      <c r="Q230" s="129" t="s">
        <v>625</v>
      </c>
      <c r="R230" s="130" t="str">
        <f t="shared" si="44"/>
        <v>e221</v>
      </c>
      <c r="S230" s="131" t="s">
        <v>432</v>
      </c>
      <c r="T230" s="132" t="s">
        <v>19</v>
      </c>
      <c r="U230" s="99" t="s">
        <v>396</v>
      </c>
      <c r="V230" s="48"/>
      <c r="W230" s="48"/>
      <c r="X230" s="48"/>
      <c r="Y230" s="48"/>
      <c r="Z230" s="48"/>
      <c r="AA230" s="48"/>
      <c r="AB230" s="48"/>
      <c r="AC230" s="48"/>
      <c r="AD230" s="48"/>
      <c r="AE230" s="48"/>
      <c r="AF230" s="102"/>
      <c r="AG230" s="102"/>
      <c r="AH230" s="102"/>
      <c r="AI230" s="49">
        <v>1</v>
      </c>
    </row>
    <row r="231" spans="2:35" ht="21" customHeight="1">
      <c r="B231" s="124">
        <v>207</v>
      </c>
      <c r="C231" s="142"/>
      <c r="D231" s="43"/>
      <c r="E231" s="126" t="str">
        <f t="shared" si="38"/>
        <v/>
      </c>
      <c r="F231" s="127" t="str" cm="1">
        <f t="array" ref="F231">IF(M231="","",IFERROR(_xlfn.TEXTJOIN(" • ",TRUE,_xlfn.UNIQUE(_xlfn._xlws.FILTER("⚠ "&amp;T25:T485,(R25:R485&lt;&gt;"")*ISNUMBER(SEARCH(" "&amp;R25:R485&amp;" "," "&amp;M231&amp;" "))))),""))</f>
        <v/>
      </c>
      <c r="G231" s="128" t="str">
        <f t="shared" si="45"/>
        <v>e222</v>
      </c>
      <c r="H231" s="128" t="str">
        <f t="shared" si="46"/>
        <v>⚠ Sulfites</v>
      </c>
      <c r="I231" s="128" t="str">
        <f t="shared" si="47"/>
        <v/>
      </c>
      <c r="J231" s="128" t="str">
        <f t="shared" si="39"/>
        <v/>
      </c>
      <c r="K231" s="128" t="str">
        <f t="shared" si="40"/>
        <v/>
      </c>
      <c r="L231" s="128" t="str">
        <f t="shared" si="48"/>
        <v/>
      </c>
      <c r="M231" s="128" t="str">
        <f t="shared" si="41"/>
        <v/>
      </c>
      <c r="N231" s="128" t="str">
        <f t="shared" si="49"/>
        <v>e222</v>
      </c>
      <c r="O231" s="128" t="str">
        <f t="shared" si="42"/>
        <v>e222</v>
      </c>
      <c r="P231" s="128" t="str">
        <f t="shared" si="43"/>
        <v>e222</v>
      </c>
      <c r="Q231" s="129" t="s">
        <v>626</v>
      </c>
      <c r="R231" s="130" t="str">
        <f t="shared" si="44"/>
        <v>e222</v>
      </c>
      <c r="S231" s="131" t="s">
        <v>432</v>
      </c>
      <c r="T231" s="132" t="s">
        <v>19</v>
      </c>
      <c r="U231" s="99" t="s">
        <v>396</v>
      </c>
      <c r="V231" s="48"/>
      <c r="W231" s="48"/>
      <c r="X231" s="48"/>
      <c r="Y231" s="48"/>
      <c r="Z231" s="48"/>
      <c r="AA231" s="48"/>
      <c r="AB231" s="48"/>
      <c r="AC231" s="48"/>
      <c r="AD231" s="48"/>
      <c r="AE231" s="48"/>
      <c r="AF231" s="102"/>
      <c r="AG231" s="102"/>
      <c r="AH231" s="102"/>
      <c r="AI231" s="49">
        <v>1</v>
      </c>
    </row>
    <row r="232" spans="2:35" ht="21" customHeight="1">
      <c r="B232" s="124">
        <v>208</v>
      </c>
      <c r="C232" s="142"/>
      <c r="D232" s="43"/>
      <c r="E232" s="126" t="str">
        <f t="shared" si="38"/>
        <v/>
      </c>
      <c r="F232" s="127" t="str" cm="1">
        <f t="array" ref="F232">IF(M232="","",IFERROR(_xlfn.TEXTJOIN(" • ",TRUE,_xlfn.UNIQUE(_xlfn._xlws.FILTER("⚠ "&amp;T25:T485,(R25:R485&lt;&gt;"")*ISNUMBER(SEARCH(" "&amp;R25:R485&amp;" "," "&amp;M232&amp;" "))))),""))</f>
        <v/>
      </c>
      <c r="G232" s="128" t="str">
        <f t="shared" si="45"/>
        <v>e223</v>
      </c>
      <c r="H232" s="128" t="str">
        <f t="shared" si="46"/>
        <v>⚠ Sulfites</v>
      </c>
      <c r="I232" s="128" t="str">
        <f t="shared" si="47"/>
        <v/>
      </c>
      <c r="J232" s="128" t="str">
        <f t="shared" si="39"/>
        <v/>
      </c>
      <c r="K232" s="128" t="str">
        <f t="shared" si="40"/>
        <v/>
      </c>
      <c r="L232" s="128" t="str">
        <f t="shared" si="48"/>
        <v/>
      </c>
      <c r="M232" s="128" t="str">
        <f t="shared" si="41"/>
        <v/>
      </c>
      <c r="N232" s="128" t="str">
        <f t="shared" si="49"/>
        <v>e223</v>
      </c>
      <c r="O232" s="128" t="str">
        <f t="shared" si="42"/>
        <v>e223</v>
      </c>
      <c r="P232" s="128" t="str">
        <f t="shared" si="43"/>
        <v>e223</v>
      </c>
      <c r="Q232" s="129" t="s">
        <v>627</v>
      </c>
      <c r="R232" s="130" t="str">
        <f t="shared" si="44"/>
        <v>e223</v>
      </c>
      <c r="S232" s="131" t="s">
        <v>432</v>
      </c>
      <c r="T232" s="132" t="s">
        <v>19</v>
      </c>
      <c r="U232" s="99" t="s">
        <v>396</v>
      </c>
      <c r="V232" s="48"/>
      <c r="W232" s="48"/>
      <c r="X232" s="48"/>
      <c r="Y232" s="48"/>
      <c r="Z232" s="48"/>
      <c r="AA232" s="48"/>
      <c r="AB232" s="48"/>
      <c r="AC232" s="48"/>
      <c r="AD232" s="48"/>
      <c r="AE232" s="48"/>
      <c r="AF232" s="102"/>
      <c r="AG232" s="102"/>
      <c r="AH232" s="102"/>
      <c r="AI232" s="49">
        <v>1</v>
      </c>
    </row>
    <row r="233" spans="2:35" ht="21" customHeight="1">
      <c r="B233" s="124">
        <v>209</v>
      </c>
      <c r="C233" s="142"/>
      <c r="D233" s="43"/>
      <c r="E233" s="126" t="str">
        <f t="shared" si="38"/>
        <v/>
      </c>
      <c r="F233" s="127" t="str" cm="1">
        <f t="array" ref="F233">IF(M233="","",IFERROR(_xlfn.TEXTJOIN(" • ",TRUE,_xlfn.UNIQUE(_xlfn._xlws.FILTER("⚠ "&amp;T25:T485,(R25:R485&lt;&gt;"")*ISNUMBER(SEARCH(" "&amp;R25:R485&amp;" "," "&amp;M233&amp;" "))))),""))</f>
        <v/>
      </c>
      <c r="G233" s="128" t="str">
        <f t="shared" si="45"/>
        <v>e224</v>
      </c>
      <c r="H233" s="128" t="str">
        <f t="shared" si="46"/>
        <v>⚠ Sulfites</v>
      </c>
      <c r="I233" s="128" t="str">
        <f t="shared" si="47"/>
        <v/>
      </c>
      <c r="J233" s="128" t="str">
        <f t="shared" si="39"/>
        <v/>
      </c>
      <c r="K233" s="128" t="str">
        <f t="shared" si="40"/>
        <v/>
      </c>
      <c r="L233" s="128" t="str">
        <f t="shared" si="48"/>
        <v/>
      </c>
      <c r="M233" s="128" t="str">
        <f t="shared" si="41"/>
        <v/>
      </c>
      <c r="N233" s="128" t="str">
        <f t="shared" si="49"/>
        <v>e224</v>
      </c>
      <c r="O233" s="128" t="str">
        <f t="shared" si="42"/>
        <v>e224</v>
      </c>
      <c r="P233" s="128" t="str">
        <f t="shared" si="43"/>
        <v>e224</v>
      </c>
      <c r="Q233" s="129" t="s">
        <v>628</v>
      </c>
      <c r="R233" s="130" t="str">
        <f t="shared" si="44"/>
        <v>e224</v>
      </c>
      <c r="S233" s="131" t="s">
        <v>432</v>
      </c>
      <c r="T233" s="132" t="s">
        <v>19</v>
      </c>
      <c r="U233" s="99" t="s">
        <v>396</v>
      </c>
      <c r="V233" s="48"/>
      <c r="W233" s="48"/>
      <c r="X233" s="48"/>
      <c r="Y233" s="48"/>
      <c r="Z233" s="48"/>
      <c r="AA233" s="48"/>
      <c r="AB233" s="48"/>
      <c r="AC233" s="48"/>
      <c r="AD233" s="48"/>
      <c r="AE233" s="48"/>
      <c r="AF233" s="102"/>
      <c r="AG233" s="102"/>
      <c r="AH233" s="102"/>
      <c r="AI233" s="49">
        <v>1</v>
      </c>
    </row>
    <row r="234" spans="2:35" ht="21" customHeight="1">
      <c r="B234" s="124">
        <v>210</v>
      </c>
      <c r="C234" s="142"/>
      <c r="D234" s="43"/>
      <c r="E234" s="126" t="str">
        <f t="shared" si="38"/>
        <v/>
      </c>
      <c r="F234" s="127" t="str" cm="1">
        <f t="array" ref="F234">IF(M234="","",IFERROR(_xlfn.TEXTJOIN(" • ",TRUE,_xlfn.UNIQUE(_xlfn._xlws.FILTER("⚠ "&amp;T25:T485,(R25:R485&lt;&gt;"")*ISNUMBER(SEARCH(" "&amp;R25:R485&amp;" "," "&amp;M234&amp;" "))))),""))</f>
        <v/>
      </c>
      <c r="G234" s="128" t="str">
        <f t="shared" si="45"/>
        <v>e225</v>
      </c>
      <c r="H234" s="128" t="str">
        <f t="shared" si="46"/>
        <v>⚠ Sulfites</v>
      </c>
      <c r="I234" s="128" t="str">
        <f t="shared" si="47"/>
        <v/>
      </c>
      <c r="J234" s="128" t="str">
        <f t="shared" si="39"/>
        <v/>
      </c>
      <c r="K234" s="128" t="str">
        <f t="shared" si="40"/>
        <v/>
      </c>
      <c r="L234" s="128" t="str">
        <f t="shared" si="48"/>
        <v/>
      </c>
      <c r="M234" s="128" t="str">
        <f t="shared" si="41"/>
        <v/>
      </c>
      <c r="N234" s="128" t="str">
        <f t="shared" si="49"/>
        <v>e225</v>
      </c>
      <c r="O234" s="128" t="str">
        <f t="shared" si="42"/>
        <v>e225</v>
      </c>
      <c r="P234" s="128" t="str">
        <f t="shared" si="43"/>
        <v>e225</v>
      </c>
      <c r="Q234" s="129" t="s">
        <v>629</v>
      </c>
      <c r="R234" s="130" t="str">
        <f t="shared" si="44"/>
        <v>e225</v>
      </c>
      <c r="S234" s="131" t="s">
        <v>432</v>
      </c>
      <c r="T234" s="132" t="s">
        <v>19</v>
      </c>
      <c r="U234" s="99" t="s">
        <v>396</v>
      </c>
      <c r="V234" s="48"/>
      <c r="W234" s="48"/>
      <c r="X234" s="48"/>
      <c r="Y234" s="48"/>
      <c r="Z234" s="48"/>
      <c r="AA234" s="48"/>
      <c r="AB234" s="48"/>
      <c r="AC234" s="48"/>
      <c r="AD234" s="48"/>
      <c r="AE234" s="48"/>
      <c r="AF234" s="102"/>
      <c r="AG234" s="102"/>
      <c r="AH234" s="102"/>
      <c r="AI234" s="49">
        <v>1</v>
      </c>
    </row>
    <row r="235" spans="2:35" ht="21" customHeight="1">
      <c r="B235" s="124">
        <v>211</v>
      </c>
      <c r="C235" s="142"/>
      <c r="D235" s="43"/>
      <c r="E235" s="126" t="str">
        <f t="shared" si="38"/>
        <v/>
      </c>
      <c r="F235" s="127" t="str" cm="1">
        <f t="array" ref="F235">IF(M235="","",IFERROR(_xlfn.TEXTJOIN(" • ",TRUE,_xlfn.UNIQUE(_xlfn._xlws.FILTER("⚠ "&amp;T25:T485,(R25:R485&lt;&gt;"")*ISNUMBER(SEARCH(" "&amp;R25:R485&amp;" "," "&amp;M235&amp;" "))))),""))</f>
        <v/>
      </c>
      <c r="G235" s="128" t="str">
        <f t="shared" si="45"/>
        <v>e226</v>
      </c>
      <c r="H235" s="128" t="str">
        <f t="shared" si="46"/>
        <v>⚠ Sulfites</v>
      </c>
      <c r="I235" s="128" t="str">
        <f t="shared" si="47"/>
        <v/>
      </c>
      <c r="J235" s="128" t="str">
        <f t="shared" si="39"/>
        <v/>
      </c>
      <c r="K235" s="128" t="str">
        <f t="shared" si="40"/>
        <v/>
      </c>
      <c r="L235" s="128" t="str">
        <f t="shared" si="48"/>
        <v/>
      </c>
      <c r="M235" s="128" t="str">
        <f t="shared" si="41"/>
        <v/>
      </c>
      <c r="N235" s="128" t="str">
        <f t="shared" si="49"/>
        <v>e226</v>
      </c>
      <c r="O235" s="128" t="str">
        <f t="shared" si="42"/>
        <v>e226</v>
      </c>
      <c r="P235" s="128" t="str">
        <f t="shared" si="43"/>
        <v>e226</v>
      </c>
      <c r="Q235" s="129" t="s">
        <v>630</v>
      </c>
      <c r="R235" s="130" t="str">
        <f t="shared" si="44"/>
        <v>e226</v>
      </c>
      <c r="S235" s="131" t="s">
        <v>432</v>
      </c>
      <c r="T235" s="132" t="s">
        <v>19</v>
      </c>
      <c r="U235" s="99" t="s">
        <v>396</v>
      </c>
      <c r="V235" s="48"/>
      <c r="W235" s="48"/>
      <c r="X235" s="48"/>
      <c r="Y235" s="48"/>
      <c r="Z235" s="48"/>
      <c r="AA235" s="48"/>
      <c r="AB235" s="48"/>
      <c r="AC235" s="48"/>
      <c r="AD235" s="48"/>
      <c r="AE235" s="48"/>
      <c r="AF235" s="102"/>
      <c r="AG235" s="102"/>
      <c r="AH235" s="102"/>
      <c r="AI235" s="49">
        <v>1</v>
      </c>
    </row>
    <row r="236" spans="2:35" ht="21" customHeight="1">
      <c r="B236" s="124">
        <v>212</v>
      </c>
      <c r="C236" s="142"/>
      <c r="D236" s="43"/>
      <c r="E236" s="126" t="str">
        <f t="shared" si="38"/>
        <v/>
      </c>
      <c r="F236" s="127" t="str" cm="1">
        <f t="array" ref="F236">IF(M236="","",IFERROR(_xlfn.TEXTJOIN(" • ",TRUE,_xlfn.UNIQUE(_xlfn._xlws.FILTER("⚠ "&amp;T25:T485,(R25:R485&lt;&gt;"")*ISNUMBER(SEARCH(" "&amp;R25:R485&amp;" "," "&amp;M236&amp;" "))))),""))</f>
        <v/>
      </c>
      <c r="G236" s="128" t="str">
        <f t="shared" si="45"/>
        <v>e227</v>
      </c>
      <c r="H236" s="128" t="str">
        <f t="shared" si="46"/>
        <v>⚠ Sulfites</v>
      </c>
      <c r="I236" s="128" t="str">
        <f t="shared" si="47"/>
        <v/>
      </c>
      <c r="J236" s="128" t="str">
        <f t="shared" si="39"/>
        <v/>
      </c>
      <c r="K236" s="128" t="str">
        <f t="shared" si="40"/>
        <v/>
      </c>
      <c r="L236" s="128" t="str">
        <f t="shared" si="48"/>
        <v/>
      </c>
      <c r="M236" s="128" t="str">
        <f t="shared" si="41"/>
        <v/>
      </c>
      <c r="N236" s="128" t="str">
        <f t="shared" si="49"/>
        <v>e227</v>
      </c>
      <c r="O236" s="128" t="str">
        <f t="shared" si="42"/>
        <v>e227</v>
      </c>
      <c r="P236" s="128" t="str">
        <f t="shared" si="43"/>
        <v>e227</v>
      </c>
      <c r="Q236" s="129" t="s">
        <v>631</v>
      </c>
      <c r="R236" s="130" t="str">
        <f t="shared" si="44"/>
        <v>e227</v>
      </c>
      <c r="S236" s="131" t="s">
        <v>432</v>
      </c>
      <c r="T236" s="132" t="s">
        <v>19</v>
      </c>
      <c r="U236" s="99" t="s">
        <v>396</v>
      </c>
      <c r="V236" s="48"/>
      <c r="W236" s="48"/>
      <c r="X236" s="48"/>
      <c r="Y236" s="48"/>
      <c r="Z236" s="48"/>
      <c r="AA236" s="48"/>
      <c r="AB236" s="48"/>
      <c r="AC236" s="48"/>
      <c r="AD236" s="48"/>
      <c r="AE236" s="48"/>
      <c r="AF236" s="102"/>
      <c r="AG236" s="102"/>
      <c r="AH236" s="102"/>
      <c r="AI236" s="49">
        <v>1</v>
      </c>
    </row>
    <row r="237" spans="2:35" ht="21" customHeight="1">
      <c r="B237" s="124">
        <v>213</v>
      </c>
      <c r="C237" s="142"/>
      <c r="D237" s="43"/>
      <c r="E237" s="126" t="str">
        <f t="shared" si="38"/>
        <v/>
      </c>
      <c r="F237" s="127" t="str" cm="1">
        <f t="array" ref="F237">IF(M237="","",IFERROR(_xlfn.TEXTJOIN(" • ",TRUE,_xlfn.UNIQUE(_xlfn._xlws.FILTER("⚠ "&amp;T25:T485,(R25:R485&lt;&gt;"")*ISNUMBER(SEARCH(" "&amp;R25:R485&amp;" "," "&amp;M237&amp;" "))))),""))</f>
        <v/>
      </c>
      <c r="G237" s="128" t="str">
        <f t="shared" si="45"/>
        <v>e228</v>
      </c>
      <c r="H237" s="128" t="str">
        <f t="shared" si="46"/>
        <v>⚠ Sulfites</v>
      </c>
      <c r="I237" s="128" t="str">
        <f t="shared" si="47"/>
        <v/>
      </c>
      <c r="J237" s="128" t="str">
        <f t="shared" si="39"/>
        <v/>
      </c>
      <c r="K237" s="128" t="str">
        <f t="shared" si="40"/>
        <v/>
      </c>
      <c r="L237" s="128" t="str">
        <f t="shared" si="48"/>
        <v/>
      </c>
      <c r="M237" s="128" t="str">
        <f t="shared" si="41"/>
        <v/>
      </c>
      <c r="N237" s="128" t="str">
        <f t="shared" si="49"/>
        <v>e228</v>
      </c>
      <c r="O237" s="128" t="str">
        <f t="shared" si="42"/>
        <v>e228</v>
      </c>
      <c r="P237" s="128" t="str">
        <f t="shared" si="43"/>
        <v>e228</v>
      </c>
      <c r="Q237" s="129" t="s">
        <v>632</v>
      </c>
      <c r="R237" s="130" t="str">
        <f t="shared" si="44"/>
        <v>e228</v>
      </c>
      <c r="S237" s="131" t="s">
        <v>432</v>
      </c>
      <c r="T237" s="132" t="s">
        <v>19</v>
      </c>
      <c r="U237" s="99" t="s">
        <v>396</v>
      </c>
      <c r="V237" s="48"/>
      <c r="W237" s="48"/>
      <c r="X237" s="48"/>
      <c r="Y237" s="48"/>
      <c r="Z237" s="48"/>
      <c r="AA237" s="48"/>
      <c r="AB237" s="48"/>
      <c r="AC237" s="48"/>
      <c r="AD237" s="48"/>
      <c r="AE237" s="48"/>
      <c r="AF237" s="102"/>
      <c r="AG237" s="102"/>
      <c r="AH237" s="102"/>
      <c r="AI237" s="49">
        <v>1</v>
      </c>
    </row>
    <row r="238" spans="2:35" ht="21" customHeight="1">
      <c r="B238" s="124">
        <v>214</v>
      </c>
      <c r="C238" s="142"/>
      <c r="D238" s="43"/>
      <c r="E238" s="126" t="str">
        <f t="shared" si="38"/>
        <v/>
      </c>
      <c r="F238" s="127" t="str" cm="1">
        <f t="array" ref="F238">IF(M238="","",IFERROR(_xlfn.TEXTJOIN(" • ",TRUE,_xlfn.UNIQUE(_xlfn._xlws.FILTER("⚠ "&amp;T25:T485,(R25:R485&lt;&gt;"")*ISNUMBER(SEARCH(" "&amp;R25:R485&amp;" "," "&amp;M238&amp;" "))))),""))</f>
        <v/>
      </c>
      <c r="G238" s="128" t="str">
        <f t="shared" si="45"/>
        <v>metabisulfite</v>
      </c>
      <c r="H238" s="128" t="str">
        <f t="shared" si="46"/>
        <v>⚠ Sulfites</v>
      </c>
      <c r="I238" s="128" t="str">
        <f t="shared" si="47"/>
        <v/>
      </c>
      <c r="J238" s="128" t="str">
        <f t="shared" si="39"/>
        <v/>
      </c>
      <c r="K238" s="128" t="str">
        <f t="shared" si="40"/>
        <v/>
      </c>
      <c r="L238" s="128" t="str">
        <f t="shared" si="48"/>
        <v/>
      </c>
      <c r="M238" s="128" t="str">
        <f t="shared" si="41"/>
        <v/>
      </c>
      <c r="N238" s="128" t="str">
        <f t="shared" si="49"/>
        <v>metabisulfite</v>
      </c>
      <c r="O238" s="128" t="str">
        <f t="shared" si="42"/>
        <v>metabisulfite</v>
      </c>
      <c r="P238" s="128" t="str">
        <f t="shared" si="43"/>
        <v>metabisulfite</v>
      </c>
      <c r="Q238" s="129" t="s">
        <v>146</v>
      </c>
      <c r="R238" s="130" t="str">
        <f t="shared" si="44"/>
        <v>metabisulfite</v>
      </c>
      <c r="S238" s="131" t="s">
        <v>432</v>
      </c>
      <c r="T238" s="132" t="s">
        <v>19</v>
      </c>
      <c r="U238" s="99" t="s">
        <v>396</v>
      </c>
      <c r="V238" s="48"/>
      <c r="W238" s="48"/>
      <c r="X238" s="48"/>
      <c r="Y238" s="48"/>
      <c r="Z238" s="48"/>
      <c r="AA238" s="48"/>
      <c r="AB238" s="48"/>
      <c r="AC238" s="48"/>
      <c r="AD238" s="48"/>
      <c r="AE238" s="48"/>
      <c r="AF238" s="102"/>
      <c r="AG238" s="102"/>
      <c r="AH238" s="102"/>
      <c r="AI238" s="49">
        <v>1</v>
      </c>
    </row>
    <row r="239" spans="2:35" ht="21" customHeight="1">
      <c r="B239" s="124">
        <v>215</v>
      </c>
      <c r="C239" s="142"/>
      <c r="D239" s="43"/>
      <c r="E239" s="126" t="str">
        <f t="shared" si="38"/>
        <v/>
      </c>
      <c r="F239" s="127" t="str" cm="1">
        <f t="array" ref="F239">IF(M239="","",IFERROR(_xlfn.TEXTJOIN(" • ",TRUE,_xlfn.UNIQUE(_xlfn._xlws.FILTER("⚠ "&amp;T25:T485,(R25:R485&lt;&gt;"")*ISNUMBER(SEARCH(" "&amp;R25:R485&amp;" "," "&amp;M239&amp;" "))))),""))</f>
        <v/>
      </c>
      <c r="G239" s="128" t="str">
        <f t="shared" si="45"/>
        <v>sulfites</v>
      </c>
      <c r="H239" s="128" t="str">
        <f t="shared" si="46"/>
        <v>⚠ Sulfites</v>
      </c>
      <c r="I239" s="128" t="str">
        <f t="shared" si="47"/>
        <v/>
      </c>
      <c r="J239" s="128" t="str">
        <f t="shared" si="39"/>
        <v/>
      </c>
      <c r="K239" s="128" t="str">
        <f t="shared" si="40"/>
        <v/>
      </c>
      <c r="L239" s="128" t="str">
        <f t="shared" si="48"/>
        <v/>
      </c>
      <c r="M239" s="128" t="str">
        <f t="shared" si="41"/>
        <v/>
      </c>
      <c r="N239" s="128" t="str">
        <f t="shared" si="49"/>
        <v>sulfites</v>
      </c>
      <c r="O239" s="128" t="str">
        <f t="shared" si="42"/>
        <v>sulfites</v>
      </c>
      <c r="P239" s="128" t="str">
        <f t="shared" si="43"/>
        <v>sulfites</v>
      </c>
      <c r="Q239" s="129" t="s">
        <v>5</v>
      </c>
      <c r="R239" s="130" t="str">
        <f t="shared" si="44"/>
        <v>sulfites</v>
      </c>
      <c r="S239" s="131" t="s">
        <v>432</v>
      </c>
      <c r="T239" s="132" t="s">
        <v>19</v>
      </c>
      <c r="U239" s="99" t="s">
        <v>396</v>
      </c>
      <c r="V239" s="48"/>
      <c r="W239" s="48"/>
      <c r="X239" s="48"/>
      <c r="Y239" s="48"/>
      <c r="Z239" s="48"/>
      <c r="AA239" s="48"/>
      <c r="AB239" s="48"/>
      <c r="AC239" s="48"/>
      <c r="AD239" s="48"/>
      <c r="AE239" s="48"/>
      <c r="AF239" s="102"/>
      <c r="AG239" s="102"/>
      <c r="AH239" s="102"/>
      <c r="AI239" s="49">
        <v>1</v>
      </c>
    </row>
    <row r="240" spans="2:35" ht="21" customHeight="1">
      <c r="B240" s="124">
        <v>216</v>
      </c>
      <c r="C240" s="142"/>
      <c r="D240" s="43"/>
      <c r="E240" s="126" t="str">
        <f t="shared" si="38"/>
        <v/>
      </c>
      <c r="F240" s="127" t="str" cm="1">
        <f t="array" ref="F240">IF(M240="","",IFERROR(_xlfn.TEXTJOIN(" • ",TRUE,_xlfn.UNIQUE(_xlfn._xlws.FILTER("⚠ "&amp;T25:T485,(R25:R485&lt;&gt;"")*ISNUMBER(SEARCH(" "&amp;R25:R485&amp;" "," "&amp;M240&amp;" "))))),""))</f>
        <v/>
      </c>
      <c r="G240" s="128" t="str">
        <f t="shared" si="45"/>
        <v>sulfur dioxide</v>
      </c>
      <c r="H240" s="128" t="str">
        <f t="shared" si="46"/>
        <v>⚠ Sulfites</v>
      </c>
      <c r="I240" s="128" t="str">
        <f t="shared" si="47"/>
        <v/>
      </c>
      <c r="J240" s="128" t="str">
        <f t="shared" si="39"/>
        <v/>
      </c>
      <c r="K240" s="128" t="str">
        <f t="shared" si="40"/>
        <v/>
      </c>
      <c r="L240" s="128" t="str">
        <f t="shared" si="48"/>
        <v/>
      </c>
      <c r="M240" s="128" t="str">
        <f t="shared" si="41"/>
        <v/>
      </c>
      <c r="N240" s="128" t="str">
        <f t="shared" si="49"/>
        <v>sulfur dioxide</v>
      </c>
      <c r="O240" s="128" t="str">
        <f t="shared" si="42"/>
        <v>sulfur dioxide</v>
      </c>
      <c r="P240" s="128" t="str">
        <f t="shared" si="43"/>
        <v>sulfur dioxide</v>
      </c>
      <c r="Q240" s="129" t="s">
        <v>633</v>
      </c>
      <c r="R240" s="130" t="str">
        <f t="shared" si="44"/>
        <v>sulfur dioxide</v>
      </c>
      <c r="S240" s="131" t="s">
        <v>432</v>
      </c>
      <c r="T240" s="132" t="s">
        <v>19</v>
      </c>
      <c r="U240" s="99" t="s">
        <v>396</v>
      </c>
      <c r="V240" s="48"/>
      <c r="W240" s="48"/>
      <c r="X240" s="48"/>
      <c r="Y240" s="48"/>
      <c r="Z240" s="48"/>
      <c r="AA240" s="48"/>
      <c r="AB240" s="48"/>
      <c r="AC240" s="48"/>
      <c r="AD240" s="48"/>
      <c r="AE240" s="48"/>
      <c r="AF240" s="102"/>
      <c r="AG240" s="102"/>
      <c r="AH240" s="102"/>
      <c r="AI240" s="49">
        <v>1</v>
      </c>
    </row>
    <row r="241" spans="2:35" ht="21" customHeight="1">
      <c r="B241" s="124">
        <v>217</v>
      </c>
      <c r="C241" s="142"/>
      <c r="D241" s="43"/>
      <c r="E241" s="126" t="str">
        <f t="shared" si="38"/>
        <v/>
      </c>
      <c r="F241" s="127" t="str" cm="1">
        <f t="array" ref="F241">IF(M241="","",IFERROR(_xlfn.TEXTJOIN(" • ",TRUE,_xlfn.UNIQUE(_xlfn._xlws.FILTER("⚠ "&amp;T25:T485,(R25:R485&lt;&gt;"")*ISNUMBER(SEARCH(" "&amp;R25:R485&amp;" "," "&amp;M241&amp;" "))))),""))</f>
        <v/>
      </c>
      <c r="G241" s="128" t="str">
        <f t="shared" si="45"/>
        <v>sulphite</v>
      </c>
      <c r="H241" s="128" t="str">
        <f t="shared" si="46"/>
        <v>⚠ Sulfites</v>
      </c>
      <c r="I241" s="128" t="str">
        <f t="shared" si="47"/>
        <v/>
      </c>
      <c r="J241" s="128" t="str">
        <f t="shared" si="39"/>
        <v/>
      </c>
      <c r="K241" s="128" t="str">
        <f t="shared" si="40"/>
        <v/>
      </c>
      <c r="L241" s="128" t="str">
        <f t="shared" si="48"/>
        <v/>
      </c>
      <c r="M241" s="128" t="str">
        <f t="shared" si="41"/>
        <v/>
      </c>
      <c r="N241" s="128" t="str">
        <f t="shared" si="49"/>
        <v>sulphite</v>
      </c>
      <c r="O241" s="128" t="str">
        <f t="shared" si="42"/>
        <v>sulphite</v>
      </c>
      <c r="P241" s="128" t="str">
        <f t="shared" si="43"/>
        <v>sulphite</v>
      </c>
      <c r="Q241" s="129" t="s">
        <v>634</v>
      </c>
      <c r="R241" s="130" t="str">
        <f t="shared" si="44"/>
        <v>sulphite</v>
      </c>
      <c r="S241" s="131" t="s">
        <v>432</v>
      </c>
      <c r="T241" s="132" t="s">
        <v>19</v>
      </c>
      <c r="U241" s="99" t="s">
        <v>396</v>
      </c>
      <c r="V241" s="48"/>
      <c r="W241" s="48"/>
      <c r="X241" s="48"/>
      <c r="Y241" s="48"/>
      <c r="Z241" s="48"/>
      <c r="AA241" s="48"/>
      <c r="AB241" s="48"/>
      <c r="AC241" s="48"/>
      <c r="AD241" s="48"/>
      <c r="AE241" s="48"/>
      <c r="AF241" s="102"/>
      <c r="AG241" s="102"/>
      <c r="AH241" s="102"/>
      <c r="AI241" s="49">
        <v>1</v>
      </c>
    </row>
    <row r="242" spans="2:35" ht="21" customHeight="1">
      <c r="B242" s="124">
        <v>218</v>
      </c>
      <c r="C242" s="142"/>
      <c r="D242" s="43"/>
      <c r="E242" s="126" t="str">
        <f t="shared" si="38"/>
        <v/>
      </c>
      <c r="F242" s="127" t="str" cm="1">
        <f t="array" ref="F242">IF(M242="","",IFERROR(_xlfn.TEXTJOIN(" • ",TRUE,_xlfn.UNIQUE(_xlfn._xlws.FILTER("⚠ "&amp;T25:T485,(R25:R485&lt;&gt;"")*ISNUMBER(SEARCH(" "&amp;R25:R485&amp;" "," "&amp;M242&amp;" "))))),""))</f>
        <v/>
      </c>
      <c r="G242" s="128" t="str">
        <f t="shared" si="45"/>
        <v>sulphites</v>
      </c>
      <c r="H242" s="128" t="str">
        <f t="shared" si="46"/>
        <v>⚠ Sulfites</v>
      </c>
      <c r="I242" s="128" t="str">
        <f t="shared" si="47"/>
        <v/>
      </c>
      <c r="J242" s="128" t="str">
        <f t="shared" si="39"/>
        <v/>
      </c>
      <c r="K242" s="128" t="str">
        <f t="shared" si="40"/>
        <v/>
      </c>
      <c r="L242" s="128" t="str">
        <f t="shared" si="48"/>
        <v/>
      </c>
      <c r="M242" s="128" t="str">
        <f t="shared" si="41"/>
        <v/>
      </c>
      <c r="N242" s="128" t="str">
        <f t="shared" si="49"/>
        <v>sulphites</v>
      </c>
      <c r="O242" s="128" t="str">
        <f t="shared" si="42"/>
        <v>sulphites</v>
      </c>
      <c r="P242" s="128" t="str">
        <f t="shared" si="43"/>
        <v>sulphites</v>
      </c>
      <c r="Q242" s="129" t="s">
        <v>635</v>
      </c>
      <c r="R242" s="130" t="str">
        <f t="shared" si="44"/>
        <v>sulphites</v>
      </c>
      <c r="S242" s="131" t="s">
        <v>432</v>
      </c>
      <c r="T242" s="132" t="s">
        <v>19</v>
      </c>
      <c r="U242" s="99" t="s">
        <v>396</v>
      </c>
      <c r="V242" s="48"/>
      <c r="W242" s="48"/>
      <c r="X242" s="48"/>
      <c r="Y242" s="48"/>
      <c r="Z242" s="48"/>
      <c r="AA242" s="48"/>
      <c r="AB242" s="48"/>
      <c r="AC242" s="48"/>
      <c r="AD242" s="48"/>
      <c r="AE242" s="48"/>
      <c r="AF242" s="102"/>
      <c r="AG242" s="102"/>
      <c r="AH242" s="102"/>
      <c r="AI242" s="49">
        <v>1</v>
      </c>
    </row>
    <row r="243" spans="2:35" ht="21" customHeight="1">
      <c r="B243" s="124">
        <v>219</v>
      </c>
      <c r="C243" s="142"/>
      <c r="D243" s="43"/>
      <c r="E243" s="126" t="str">
        <f t="shared" si="38"/>
        <v/>
      </c>
      <c r="F243" s="127" t="str" cm="1">
        <f t="array" ref="F243">IF(M243="","",IFERROR(_xlfn.TEXTJOIN(" • ",TRUE,_xlfn.UNIQUE(_xlfn._xlws.FILTER("⚠ "&amp;T25:T485,(R25:R485&lt;&gt;"")*ISNUMBER(SEARCH(" "&amp;R25:R485&amp;" "," "&amp;M243&amp;" "))))),""))</f>
        <v/>
      </c>
      <c r="G243" s="128" t="str">
        <f t="shared" si="45"/>
        <v/>
      </c>
      <c r="H243" s="128" t="str">
        <f t="shared" si="46"/>
        <v/>
      </c>
      <c r="I243" s="128" t="str">
        <f t="shared" si="47"/>
        <v/>
      </c>
      <c r="J243" s="128" t="str">
        <f t="shared" si="39"/>
        <v/>
      </c>
      <c r="K243" s="128" t="str">
        <f t="shared" si="40"/>
        <v/>
      </c>
      <c r="L243" s="128" t="str">
        <f t="shared" si="48"/>
        <v/>
      </c>
      <c r="M243" s="128" t="str">
        <f t="shared" si="41"/>
        <v/>
      </c>
      <c r="N243" s="128" t="str">
        <f t="shared" si="49"/>
        <v/>
      </c>
      <c r="O243" s="128" t="str">
        <f t="shared" si="42"/>
        <v/>
      </c>
      <c r="P243" s="128" t="str">
        <f t="shared" si="43"/>
        <v/>
      </c>
      <c r="Q243" s="129"/>
      <c r="R243" s="130" t="str">
        <f t="shared" si="44"/>
        <v/>
      </c>
      <c r="S243" s="131" t="s">
        <v>432</v>
      </c>
      <c r="T243" s="132"/>
      <c r="V243" s="48"/>
      <c r="W243" s="48"/>
      <c r="X243" s="48"/>
      <c r="Y243" s="48"/>
      <c r="Z243" s="48"/>
      <c r="AA243" s="48"/>
      <c r="AB243" s="48"/>
      <c r="AC243" s="48"/>
      <c r="AD243" s="48"/>
      <c r="AE243" s="48"/>
      <c r="AF243" s="102"/>
      <c r="AG243" s="102"/>
      <c r="AH243" s="102"/>
      <c r="AI243" s="49">
        <v>1</v>
      </c>
    </row>
    <row r="244" spans="2:35" ht="21" customHeight="1">
      <c r="B244" s="124">
        <v>220</v>
      </c>
      <c r="C244" s="142"/>
      <c r="D244" s="43"/>
      <c r="E244" s="126" t="str">
        <f t="shared" si="38"/>
        <v/>
      </c>
      <c r="F244" s="127" t="str" cm="1">
        <f t="array" ref="F244">IF(M244="","",IFERROR(_xlfn.TEXTJOIN(" • ",TRUE,_xlfn.UNIQUE(_xlfn._xlws.FILTER("⚠ "&amp;T25:T485,(R25:R485&lt;&gt;"")*ISNUMBER(SEARCH(" "&amp;R25:R485&amp;" "," "&amp;M244&amp;" "))))),""))</f>
        <v/>
      </c>
      <c r="G244" s="128" t="str">
        <f t="shared" si="45"/>
        <v/>
      </c>
      <c r="H244" s="128" t="str">
        <f t="shared" si="46"/>
        <v/>
      </c>
      <c r="I244" s="128" t="str">
        <f t="shared" si="47"/>
        <v/>
      </c>
      <c r="J244" s="128" t="str">
        <f t="shared" si="39"/>
        <v/>
      </c>
      <c r="K244" s="128" t="str">
        <f t="shared" si="40"/>
        <v/>
      </c>
      <c r="L244" s="128" t="str">
        <f t="shared" si="48"/>
        <v/>
      </c>
      <c r="M244" s="128" t="str">
        <f t="shared" si="41"/>
        <v/>
      </c>
      <c r="N244" s="128" t="str">
        <f t="shared" si="49"/>
        <v/>
      </c>
      <c r="O244" s="128" t="str">
        <f t="shared" si="42"/>
        <v/>
      </c>
      <c r="P244" s="128" t="str">
        <f t="shared" si="43"/>
        <v/>
      </c>
      <c r="Q244" s="129"/>
      <c r="R244" s="130" t="str">
        <f t="shared" si="44"/>
        <v/>
      </c>
      <c r="S244" s="131" t="s">
        <v>432</v>
      </c>
      <c r="T244" s="132"/>
      <c r="V244" s="48"/>
      <c r="W244" s="48"/>
      <c r="X244" s="48"/>
      <c r="Y244" s="48"/>
      <c r="Z244" s="48"/>
      <c r="AA244" s="48"/>
      <c r="AB244" s="48"/>
      <c r="AC244" s="48"/>
      <c r="AD244" s="48"/>
      <c r="AE244" s="48"/>
      <c r="AF244" s="102"/>
      <c r="AG244" s="102"/>
      <c r="AH244" s="102"/>
      <c r="AI244" s="49">
        <v>1</v>
      </c>
    </row>
    <row r="245" spans="2:35" ht="21" customHeight="1">
      <c r="B245" s="124">
        <v>221</v>
      </c>
      <c r="C245" s="142"/>
      <c r="D245" s="43"/>
      <c r="E245" s="126" t="str">
        <f t="shared" si="38"/>
        <v/>
      </c>
      <c r="F245" s="127" t="str" cm="1">
        <f t="array" ref="F245">IF(M245="","",IFERROR(_xlfn.TEXTJOIN(" • ",TRUE,_xlfn.UNIQUE(_xlfn._xlws.FILTER("⚠ "&amp;T25:T485,(R25:R485&lt;&gt;"")*ISNUMBER(SEARCH(" "&amp;R25:R485&amp;" "," "&amp;M245&amp;" "))))),""))</f>
        <v/>
      </c>
      <c r="G245" s="128" t="str">
        <f t="shared" si="45"/>
        <v/>
      </c>
      <c r="H245" s="128" t="str">
        <f t="shared" si="46"/>
        <v/>
      </c>
      <c r="I245" s="128" t="str">
        <f t="shared" si="47"/>
        <v/>
      </c>
      <c r="J245" s="128" t="str">
        <f t="shared" si="39"/>
        <v/>
      </c>
      <c r="K245" s="128" t="str">
        <f t="shared" si="40"/>
        <v/>
      </c>
      <c r="L245" s="128" t="str">
        <f t="shared" si="48"/>
        <v/>
      </c>
      <c r="M245" s="128" t="str">
        <f t="shared" si="41"/>
        <v/>
      </c>
      <c r="N245" s="128" t="str">
        <f t="shared" si="49"/>
        <v/>
      </c>
      <c r="O245" s="128" t="str">
        <f t="shared" si="42"/>
        <v/>
      </c>
      <c r="P245" s="128" t="str">
        <f t="shared" si="43"/>
        <v/>
      </c>
      <c r="Q245" s="129"/>
      <c r="R245" s="130" t="str">
        <f t="shared" si="44"/>
        <v/>
      </c>
      <c r="S245" s="131" t="s">
        <v>432</v>
      </c>
      <c r="T245" s="132"/>
      <c r="V245" s="48"/>
      <c r="W245" s="48"/>
      <c r="X245" s="48"/>
      <c r="Y245" s="48"/>
      <c r="Z245" s="48"/>
      <c r="AA245" s="48"/>
      <c r="AB245" s="48"/>
      <c r="AC245" s="48"/>
      <c r="AD245" s="48"/>
      <c r="AE245" s="48"/>
      <c r="AF245" s="102"/>
      <c r="AG245" s="102"/>
      <c r="AH245" s="102"/>
      <c r="AI245" s="49">
        <v>1</v>
      </c>
    </row>
    <row r="246" spans="2:35" ht="21" customHeight="1">
      <c r="B246" s="124">
        <v>222</v>
      </c>
      <c r="C246" s="142"/>
      <c r="D246" s="43"/>
      <c r="E246" s="126" t="str">
        <f t="shared" si="38"/>
        <v/>
      </c>
      <c r="F246" s="127" t="str" cm="1">
        <f t="array" ref="F246">IF(M246="","",IFERROR(_xlfn.TEXTJOIN(" • ",TRUE,_xlfn.UNIQUE(_xlfn._xlws.FILTER("⚠ "&amp;T25:T485,(R25:R485&lt;&gt;"")*ISNUMBER(SEARCH(" "&amp;R25:R485&amp;" "," "&amp;M246&amp;" "))))),""))</f>
        <v/>
      </c>
      <c r="G246" s="128" t="str">
        <f t="shared" si="45"/>
        <v/>
      </c>
      <c r="H246" s="128" t="str">
        <f t="shared" si="46"/>
        <v/>
      </c>
      <c r="I246" s="128" t="str">
        <f t="shared" si="47"/>
        <v/>
      </c>
      <c r="J246" s="128" t="str">
        <f t="shared" si="39"/>
        <v/>
      </c>
      <c r="K246" s="128" t="str">
        <f t="shared" si="40"/>
        <v/>
      </c>
      <c r="L246" s="128" t="str">
        <f t="shared" si="48"/>
        <v/>
      </c>
      <c r="M246" s="128" t="str">
        <f t="shared" si="41"/>
        <v/>
      </c>
      <c r="N246" s="128" t="str">
        <f t="shared" si="49"/>
        <v/>
      </c>
      <c r="O246" s="128" t="str">
        <f t="shared" si="42"/>
        <v/>
      </c>
      <c r="P246" s="128" t="str">
        <f t="shared" si="43"/>
        <v/>
      </c>
      <c r="Q246" s="129"/>
      <c r="R246" s="130" t="str">
        <f t="shared" si="44"/>
        <v/>
      </c>
      <c r="S246" s="131" t="s">
        <v>432</v>
      </c>
      <c r="T246" s="132"/>
      <c r="V246" s="48"/>
      <c r="W246" s="48"/>
      <c r="X246" s="48"/>
      <c r="Y246" s="48"/>
      <c r="Z246" s="48"/>
      <c r="AA246" s="48"/>
      <c r="AB246" s="48"/>
      <c r="AC246" s="48"/>
      <c r="AD246" s="48"/>
      <c r="AE246" s="48"/>
      <c r="AF246" s="102"/>
      <c r="AG246" s="102"/>
      <c r="AH246" s="102"/>
      <c r="AI246" s="49">
        <v>1</v>
      </c>
    </row>
    <row r="247" spans="2:35" ht="21" customHeight="1">
      <c r="B247" s="124">
        <v>223</v>
      </c>
      <c r="C247" s="142"/>
      <c r="D247" s="43"/>
      <c r="E247" s="126" t="str">
        <f t="shared" si="38"/>
        <v/>
      </c>
      <c r="F247" s="127" t="str" cm="1">
        <f t="array" ref="F247">IF(M247="","",IFERROR(_xlfn.TEXTJOIN(" • ",TRUE,_xlfn.UNIQUE(_xlfn._xlws.FILTER("⚠ "&amp;T25:T485,(R25:R485&lt;&gt;"")*ISNUMBER(SEARCH(" "&amp;R25:R485&amp;" "," "&amp;M247&amp;" "))))),""))</f>
        <v/>
      </c>
      <c r="G247" s="128" t="str">
        <f t="shared" si="45"/>
        <v/>
      </c>
      <c r="H247" s="128" t="str">
        <f t="shared" si="46"/>
        <v/>
      </c>
      <c r="I247" s="128" t="str">
        <f t="shared" si="47"/>
        <v/>
      </c>
      <c r="J247" s="128" t="str">
        <f t="shared" si="39"/>
        <v/>
      </c>
      <c r="K247" s="128" t="str">
        <f t="shared" si="40"/>
        <v/>
      </c>
      <c r="L247" s="128" t="str">
        <f t="shared" si="48"/>
        <v/>
      </c>
      <c r="M247" s="128" t="str">
        <f t="shared" si="41"/>
        <v/>
      </c>
      <c r="N247" s="128" t="str">
        <f t="shared" si="49"/>
        <v/>
      </c>
      <c r="O247" s="128" t="str">
        <f t="shared" si="42"/>
        <v/>
      </c>
      <c r="P247" s="128" t="str">
        <f t="shared" si="43"/>
        <v/>
      </c>
      <c r="Q247" s="129"/>
      <c r="R247" s="130" t="str">
        <f t="shared" si="44"/>
        <v/>
      </c>
      <c r="S247" s="131" t="s">
        <v>432</v>
      </c>
      <c r="T247" s="132"/>
      <c r="V247" s="48"/>
      <c r="W247" s="48"/>
      <c r="X247" s="48"/>
      <c r="Y247" s="48"/>
      <c r="Z247" s="48"/>
      <c r="AA247" s="48"/>
      <c r="AB247" s="48"/>
      <c r="AC247" s="48"/>
      <c r="AD247" s="48"/>
      <c r="AE247" s="48"/>
      <c r="AF247" s="102"/>
      <c r="AG247" s="102"/>
      <c r="AH247" s="102"/>
      <c r="AI247" s="49">
        <v>1</v>
      </c>
    </row>
    <row r="248" spans="2:35" ht="21" customHeight="1">
      <c r="B248" s="124">
        <v>224</v>
      </c>
      <c r="C248" s="142"/>
      <c r="D248" s="43"/>
      <c r="E248" s="126" t="str">
        <f t="shared" si="38"/>
        <v/>
      </c>
      <c r="F248" s="127" t="str" cm="1">
        <f t="array" ref="F248">IF(M248="","",IFERROR(_xlfn.TEXTJOIN(" • ",TRUE,_xlfn.UNIQUE(_xlfn._xlws.FILTER("⚠ "&amp;T25:T485,(R25:R485&lt;&gt;"")*ISNUMBER(SEARCH(" "&amp;R25:R485&amp;" "," "&amp;M248&amp;" "))))),""))</f>
        <v/>
      </c>
      <c r="G248" s="128" t="str">
        <f t="shared" si="45"/>
        <v/>
      </c>
      <c r="H248" s="128" t="str">
        <f t="shared" si="46"/>
        <v/>
      </c>
      <c r="I248" s="128" t="str">
        <f t="shared" si="47"/>
        <v/>
      </c>
      <c r="J248" s="128" t="str">
        <f t="shared" si="39"/>
        <v/>
      </c>
      <c r="K248" s="128" t="str">
        <f t="shared" si="40"/>
        <v/>
      </c>
      <c r="L248" s="128" t="str">
        <f t="shared" si="48"/>
        <v/>
      </c>
      <c r="M248" s="128" t="str">
        <f t="shared" si="41"/>
        <v/>
      </c>
      <c r="N248" s="128" t="str">
        <f t="shared" si="49"/>
        <v/>
      </c>
      <c r="O248" s="128" t="str">
        <f t="shared" si="42"/>
        <v/>
      </c>
      <c r="P248" s="128" t="str">
        <f t="shared" si="43"/>
        <v/>
      </c>
      <c r="Q248" s="129"/>
      <c r="R248" s="130" t="str">
        <f t="shared" si="44"/>
        <v/>
      </c>
      <c r="S248" s="131" t="s">
        <v>432</v>
      </c>
      <c r="T248" s="132"/>
      <c r="V248" s="48"/>
      <c r="W248" s="48"/>
      <c r="X248" s="48"/>
      <c r="Y248" s="48"/>
      <c r="Z248" s="48"/>
      <c r="AA248" s="48"/>
      <c r="AB248" s="48"/>
      <c r="AC248" s="48"/>
      <c r="AD248" s="48"/>
      <c r="AE248" s="48"/>
      <c r="AF248" s="102"/>
      <c r="AG248" s="102"/>
      <c r="AH248" s="102"/>
      <c r="AI248" s="49">
        <v>1</v>
      </c>
    </row>
    <row r="249" spans="2:35" ht="21" customHeight="1">
      <c r="B249" s="124">
        <v>225</v>
      </c>
      <c r="C249" s="142"/>
      <c r="D249" s="43"/>
      <c r="E249" s="126" t="str">
        <f t="shared" si="38"/>
        <v/>
      </c>
      <c r="F249" s="127" t="str" cm="1">
        <f t="array" ref="F249">IF(M249="","",IFERROR(_xlfn.TEXTJOIN(" • ",TRUE,_xlfn.UNIQUE(_xlfn._xlws.FILTER("⚠ "&amp;T25:T485,(R25:R485&lt;&gt;"")*ISNUMBER(SEARCH(" "&amp;R25:R485&amp;" "," "&amp;M249&amp;" "))))),""))</f>
        <v/>
      </c>
      <c r="G249" s="128" t="str">
        <f t="shared" si="45"/>
        <v/>
      </c>
      <c r="H249" s="128" t="str">
        <f t="shared" si="46"/>
        <v/>
      </c>
      <c r="I249" s="128" t="str">
        <f t="shared" si="47"/>
        <v/>
      </c>
      <c r="J249" s="128" t="str">
        <f t="shared" si="39"/>
        <v/>
      </c>
      <c r="K249" s="128" t="str">
        <f t="shared" si="40"/>
        <v/>
      </c>
      <c r="L249" s="128" t="str">
        <f t="shared" si="48"/>
        <v/>
      </c>
      <c r="M249" s="128" t="str">
        <f t="shared" si="41"/>
        <v/>
      </c>
      <c r="N249" s="128" t="str">
        <f t="shared" si="49"/>
        <v/>
      </c>
      <c r="O249" s="128" t="str">
        <f t="shared" si="42"/>
        <v/>
      </c>
      <c r="P249" s="128" t="str">
        <f t="shared" si="43"/>
        <v/>
      </c>
      <c r="Q249" s="129"/>
      <c r="R249" s="130" t="str">
        <f t="shared" si="44"/>
        <v/>
      </c>
      <c r="S249" s="131" t="s">
        <v>432</v>
      </c>
      <c r="T249" s="132"/>
      <c r="V249" s="48"/>
      <c r="W249" s="48"/>
      <c r="X249" s="48"/>
      <c r="Y249" s="48"/>
      <c r="Z249" s="48"/>
      <c r="AA249" s="48"/>
      <c r="AB249" s="48"/>
      <c r="AC249" s="48"/>
      <c r="AD249" s="48"/>
      <c r="AE249" s="48"/>
      <c r="AF249" s="102"/>
      <c r="AG249" s="102"/>
      <c r="AH249" s="102"/>
      <c r="AI249" s="49">
        <v>1</v>
      </c>
    </row>
    <row r="250" spans="2:35" ht="21" customHeight="1">
      <c r="B250" s="124">
        <v>226</v>
      </c>
      <c r="C250" s="142"/>
      <c r="D250" s="43"/>
      <c r="E250" s="126" t="str">
        <f t="shared" si="38"/>
        <v/>
      </c>
      <c r="F250" s="127" t="str" cm="1">
        <f t="array" ref="F250">IF(M250="","",IFERROR(_xlfn.TEXTJOIN(" • ",TRUE,_xlfn.UNIQUE(_xlfn._xlws.FILTER("⚠ "&amp;T25:T485,(R25:R485&lt;&gt;"")*ISNUMBER(SEARCH(" "&amp;R25:R485&amp;" "," "&amp;M250&amp;" "))))),""))</f>
        <v/>
      </c>
      <c r="G250" s="128" t="str">
        <f t="shared" si="45"/>
        <v/>
      </c>
      <c r="H250" s="128" t="str">
        <f t="shared" si="46"/>
        <v/>
      </c>
      <c r="I250" s="128" t="str">
        <f t="shared" si="47"/>
        <v/>
      </c>
      <c r="J250" s="128" t="str">
        <f t="shared" si="39"/>
        <v/>
      </c>
      <c r="K250" s="128" t="str">
        <f t="shared" si="40"/>
        <v/>
      </c>
      <c r="L250" s="128" t="str">
        <f t="shared" si="48"/>
        <v/>
      </c>
      <c r="M250" s="128" t="str">
        <f t="shared" si="41"/>
        <v/>
      </c>
      <c r="N250" s="128" t="str">
        <f t="shared" si="49"/>
        <v/>
      </c>
      <c r="O250" s="128" t="str">
        <f t="shared" si="42"/>
        <v/>
      </c>
      <c r="P250" s="128" t="str">
        <f t="shared" si="43"/>
        <v/>
      </c>
      <c r="Q250" s="129"/>
      <c r="R250" s="130" t="str">
        <f t="shared" si="44"/>
        <v/>
      </c>
      <c r="S250" s="131" t="s">
        <v>432</v>
      </c>
      <c r="T250" s="132"/>
      <c r="V250" s="48"/>
      <c r="W250" s="48"/>
      <c r="X250" s="48"/>
      <c r="Y250" s="48"/>
      <c r="Z250" s="48"/>
      <c r="AA250" s="48"/>
      <c r="AB250" s="48"/>
      <c r="AC250" s="48"/>
      <c r="AD250" s="48"/>
      <c r="AE250" s="48"/>
      <c r="AF250" s="102"/>
      <c r="AG250" s="102"/>
      <c r="AH250" s="102"/>
      <c r="AI250" s="49">
        <v>1</v>
      </c>
    </row>
    <row r="251" spans="2:35" ht="21" customHeight="1">
      <c r="B251" s="124">
        <v>227</v>
      </c>
      <c r="C251" s="142"/>
      <c r="D251" s="43"/>
      <c r="E251" s="126" t="str">
        <f t="shared" si="38"/>
        <v/>
      </c>
      <c r="F251" s="127" t="str" cm="1">
        <f t="array" ref="F251">IF(M251="","",IFERROR(_xlfn.TEXTJOIN(" • ",TRUE,_xlfn.UNIQUE(_xlfn._xlws.FILTER("⚠ "&amp;T25:T485,(R25:R485&lt;&gt;"")*ISNUMBER(SEARCH(" "&amp;R25:R485&amp;" "," "&amp;M251&amp;" "))))),""))</f>
        <v/>
      </c>
      <c r="G251" s="128" t="str">
        <f t="shared" si="45"/>
        <v/>
      </c>
      <c r="H251" s="128" t="str">
        <f t="shared" si="46"/>
        <v/>
      </c>
      <c r="I251" s="128" t="str">
        <f t="shared" si="47"/>
        <v/>
      </c>
      <c r="J251" s="128" t="str">
        <f t="shared" si="39"/>
        <v/>
      </c>
      <c r="K251" s="128" t="str">
        <f t="shared" si="40"/>
        <v/>
      </c>
      <c r="L251" s="128" t="str">
        <f t="shared" si="48"/>
        <v/>
      </c>
      <c r="M251" s="128" t="str">
        <f t="shared" si="41"/>
        <v/>
      </c>
      <c r="N251" s="128" t="str">
        <f t="shared" si="49"/>
        <v/>
      </c>
      <c r="O251" s="128" t="str">
        <f t="shared" si="42"/>
        <v/>
      </c>
      <c r="P251" s="128" t="str">
        <f t="shared" si="43"/>
        <v/>
      </c>
      <c r="Q251" s="129"/>
      <c r="R251" s="130" t="str">
        <f t="shared" si="44"/>
        <v/>
      </c>
      <c r="S251" s="131" t="s">
        <v>432</v>
      </c>
      <c r="T251" s="132"/>
      <c r="V251" s="48"/>
      <c r="W251" s="48"/>
      <c r="X251" s="48"/>
      <c r="Y251" s="48"/>
      <c r="Z251" s="48"/>
      <c r="AA251" s="48"/>
      <c r="AB251" s="48"/>
      <c r="AC251" s="48"/>
      <c r="AD251" s="48"/>
      <c r="AE251" s="48"/>
      <c r="AF251" s="102"/>
      <c r="AG251" s="102"/>
      <c r="AH251" s="102"/>
      <c r="AI251" s="49">
        <v>1</v>
      </c>
    </row>
    <row r="252" spans="2:35" ht="21" customHeight="1">
      <c r="B252" s="124">
        <v>228</v>
      </c>
      <c r="C252" s="142"/>
      <c r="D252" s="43"/>
      <c r="E252" s="126" t="str">
        <f t="shared" si="38"/>
        <v/>
      </c>
      <c r="F252" s="127" t="str" cm="1">
        <f t="array" ref="F252">IF(M252="","",IFERROR(_xlfn.TEXTJOIN(" • ",TRUE,_xlfn.UNIQUE(_xlfn._xlws.FILTER("⚠ "&amp;T25:T485,(R25:R485&lt;&gt;"")*ISNUMBER(SEARCH(" "&amp;R25:R485&amp;" "," "&amp;M252&amp;" "))))),""))</f>
        <v/>
      </c>
      <c r="G252" s="128" t="str">
        <f t="shared" si="45"/>
        <v/>
      </c>
      <c r="H252" s="128" t="str">
        <f t="shared" si="46"/>
        <v/>
      </c>
      <c r="I252" s="128" t="str">
        <f t="shared" si="47"/>
        <v/>
      </c>
      <c r="J252" s="128" t="str">
        <f t="shared" si="39"/>
        <v/>
      </c>
      <c r="K252" s="128" t="str">
        <f t="shared" si="40"/>
        <v/>
      </c>
      <c r="L252" s="128" t="str">
        <f t="shared" si="48"/>
        <v/>
      </c>
      <c r="M252" s="128" t="str">
        <f t="shared" si="41"/>
        <v/>
      </c>
      <c r="N252" s="128" t="str">
        <f t="shared" si="49"/>
        <v/>
      </c>
      <c r="O252" s="128" t="str">
        <f t="shared" si="42"/>
        <v/>
      </c>
      <c r="P252" s="128" t="str">
        <f t="shared" si="43"/>
        <v/>
      </c>
      <c r="Q252" s="129"/>
      <c r="R252" s="130" t="str">
        <f t="shared" si="44"/>
        <v/>
      </c>
      <c r="S252" s="131" t="s">
        <v>432</v>
      </c>
      <c r="T252" s="132"/>
      <c r="V252" s="48"/>
      <c r="W252" s="48"/>
      <c r="X252" s="48"/>
      <c r="Y252" s="48"/>
      <c r="Z252" s="48"/>
      <c r="AA252" s="48"/>
      <c r="AB252" s="48"/>
      <c r="AC252" s="48"/>
      <c r="AD252" s="48"/>
      <c r="AE252" s="48"/>
      <c r="AF252" s="102"/>
      <c r="AG252" s="102"/>
      <c r="AH252" s="102"/>
      <c r="AI252" s="49">
        <v>1</v>
      </c>
    </row>
    <row r="253" spans="2:35" ht="21" customHeight="1">
      <c r="B253" s="124">
        <v>229</v>
      </c>
      <c r="C253" s="142"/>
      <c r="D253" s="43"/>
      <c r="E253" s="126" t="str">
        <f t="shared" si="38"/>
        <v/>
      </c>
      <c r="F253" s="127" t="str" cm="1">
        <f t="array" ref="F253">IF(M253="","",IFERROR(_xlfn.TEXTJOIN(" • ",TRUE,_xlfn.UNIQUE(_xlfn._xlws.FILTER("⚠ "&amp;T25:T485,(R25:R485&lt;&gt;"")*ISNUMBER(SEARCH(" "&amp;R25:R485&amp;" "," "&amp;M253&amp;" "))))),""))</f>
        <v/>
      </c>
      <c r="G253" s="128" t="str">
        <f t="shared" si="45"/>
        <v/>
      </c>
      <c r="H253" s="128" t="str">
        <f t="shared" si="46"/>
        <v/>
      </c>
      <c r="I253" s="128" t="str">
        <f t="shared" si="47"/>
        <v/>
      </c>
      <c r="J253" s="128" t="str">
        <f t="shared" si="39"/>
        <v/>
      </c>
      <c r="K253" s="128" t="str">
        <f t="shared" si="40"/>
        <v/>
      </c>
      <c r="L253" s="128" t="str">
        <f t="shared" si="48"/>
        <v/>
      </c>
      <c r="M253" s="128" t="str">
        <f t="shared" si="41"/>
        <v/>
      </c>
      <c r="N253" s="128" t="str">
        <f t="shared" si="49"/>
        <v/>
      </c>
      <c r="O253" s="128" t="str">
        <f t="shared" si="42"/>
        <v/>
      </c>
      <c r="P253" s="128" t="str">
        <f t="shared" si="43"/>
        <v/>
      </c>
      <c r="Q253" s="129"/>
      <c r="R253" s="130" t="str">
        <f t="shared" si="44"/>
        <v/>
      </c>
      <c r="S253" s="131" t="s">
        <v>432</v>
      </c>
      <c r="T253" s="132"/>
      <c r="V253" s="48"/>
      <c r="W253" s="48"/>
      <c r="X253" s="48"/>
      <c r="Y253" s="48"/>
      <c r="Z253" s="48"/>
      <c r="AA253" s="48"/>
      <c r="AB253" s="48"/>
      <c r="AC253" s="48"/>
      <c r="AD253" s="48"/>
      <c r="AE253" s="48"/>
      <c r="AF253" s="102"/>
      <c r="AG253" s="102"/>
      <c r="AH253" s="102"/>
      <c r="AI253" s="49">
        <v>1</v>
      </c>
    </row>
    <row r="254" spans="2:35" ht="21" customHeight="1">
      <c r="B254" s="124">
        <v>230</v>
      </c>
      <c r="C254" s="142"/>
      <c r="D254" s="43"/>
      <c r="E254" s="126" t="str">
        <f t="shared" si="38"/>
        <v/>
      </c>
      <c r="F254" s="127" t="str" cm="1">
        <f t="array" ref="F254">IF(M254="","",IFERROR(_xlfn.TEXTJOIN(" • ",TRUE,_xlfn.UNIQUE(_xlfn._xlws.FILTER("⚠ "&amp;T25:T485,(R25:R485&lt;&gt;"")*ISNUMBER(SEARCH(" "&amp;R25:R485&amp;" "," "&amp;M254&amp;" "))))),""))</f>
        <v/>
      </c>
      <c r="G254" s="128" t="str">
        <f t="shared" si="45"/>
        <v/>
      </c>
      <c r="H254" s="128" t="str">
        <f t="shared" si="46"/>
        <v/>
      </c>
      <c r="I254" s="128" t="str">
        <f t="shared" si="47"/>
        <v/>
      </c>
      <c r="J254" s="128" t="str">
        <f t="shared" si="39"/>
        <v/>
      </c>
      <c r="K254" s="128" t="str">
        <f t="shared" si="40"/>
        <v/>
      </c>
      <c r="L254" s="128" t="str">
        <f t="shared" si="48"/>
        <v/>
      </c>
      <c r="M254" s="128" t="str">
        <f t="shared" si="41"/>
        <v/>
      </c>
      <c r="N254" s="128" t="str">
        <f t="shared" si="49"/>
        <v/>
      </c>
      <c r="O254" s="128" t="str">
        <f t="shared" si="42"/>
        <v/>
      </c>
      <c r="P254" s="128" t="str">
        <f t="shared" si="43"/>
        <v/>
      </c>
      <c r="Q254" s="129"/>
      <c r="R254" s="130" t="str">
        <f t="shared" si="44"/>
        <v/>
      </c>
      <c r="S254" s="131" t="s">
        <v>432</v>
      </c>
      <c r="T254" s="132"/>
      <c r="V254" s="48"/>
      <c r="W254" s="48"/>
      <c r="X254" s="48"/>
      <c r="Y254" s="48"/>
      <c r="Z254" s="48"/>
      <c r="AA254" s="48"/>
      <c r="AB254" s="48"/>
      <c r="AC254" s="48"/>
      <c r="AD254" s="48"/>
      <c r="AE254" s="48"/>
      <c r="AF254" s="102"/>
      <c r="AG254" s="102"/>
      <c r="AH254" s="102"/>
      <c r="AI254" s="49">
        <v>1</v>
      </c>
    </row>
    <row r="255" spans="2:35" ht="21" customHeight="1">
      <c r="B255" s="124">
        <v>231</v>
      </c>
      <c r="C255" s="142"/>
      <c r="D255" s="43"/>
      <c r="E255" s="126" t="str">
        <f t="shared" si="38"/>
        <v/>
      </c>
      <c r="F255" s="127" t="str" cm="1">
        <f t="array" ref="F255">IF(M255="","",IFERROR(_xlfn.TEXTJOIN(" • ",TRUE,_xlfn.UNIQUE(_xlfn._xlws.FILTER("⚠ "&amp;T25:T485,(R25:R485&lt;&gt;"")*ISNUMBER(SEARCH(" "&amp;R25:R485&amp;" "," "&amp;M255&amp;" "))))),""))</f>
        <v/>
      </c>
      <c r="G255" s="128" t="str">
        <f t="shared" si="45"/>
        <v/>
      </c>
      <c r="H255" s="128" t="str">
        <f t="shared" si="46"/>
        <v/>
      </c>
      <c r="I255" s="128" t="str">
        <f t="shared" si="47"/>
        <v/>
      </c>
      <c r="J255" s="128" t="str">
        <f t="shared" si="39"/>
        <v/>
      </c>
      <c r="K255" s="128" t="str">
        <f t="shared" si="40"/>
        <v/>
      </c>
      <c r="L255" s="128" t="str">
        <f t="shared" si="48"/>
        <v/>
      </c>
      <c r="M255" s="128" t="str">
        <f t="shared" si="41"/>
        <v/>
      </c>
      <c r="N255" s="128" t="str">
        <f t="shared" si="49"/>
        <v/>
      </c>
      <c r="O255" s="128" t="str">
        <f t="shared" si="42"/>
        <v/>
      </c>
      <c r="P255" s="128" t="str">
        <f t="shared" si="43"/>
        <v/>
      </c>
      <c r="Q255" s="129"/>
      <c r="R255" s="130" t="str">
        <f t="shared" si="44"/>
        <v/>
      </c>
      <c r="S255" s="131" t="s">
        <v>432</v>
      </c>
      <c r="T255" s="132"/>
      <c r="V255" s="48"/>
      <c r="W255" s="48"/>
      <c r="X255" s="48"/>
      <c r="Y255" s="48"/>
      <c r="Z255" s="48"/>
      <c r="AA255" s="48"/>
      <c r="AB255" s="48"/>
      <c r="AC255" s="48"/>
      <c r="AD255" s="48"/>
      <c r="AE255" s="48"/>
      <c r="AF255" s="102"/>
      <c r="AG255" s="102"/>
      <c r="AH255" s="102"/>
      <c r="AI255" s="49">
        <v>1</v>
      </c>
    </row>
    <row r="256" spans="2:35" ht="21" customHeight="1">
      <c r="B256" s="124">
        <v>232</v>
      </c>
      <c r="C256" s="142"/>
      <c r="D256" s="43"/>
      <c r="E256" s="126" t="str">
        <f t="shared" si="38"/>
        <v/>
      </c>
      <c r="F256" s="127" t="str" cm="1">
        <f t="array" ref="F256">IF(M256="","",IFERROR(_xlfn.TEXTJOIN(" • ",TRUE,_xlfn.UNIQUE(_xlfn._xlws.FILTER("⚠ "&amp;T25:T485,(R25:R485&lt;&gt;"")*ISNUMBER(SEARCH(" "&amp;R25:R485&amp;" "," "&amp;M256&amp;" "))))),""))</f>
        <v/>
      </c>
      <c r="G256" s="128" t="str">
        <f t="shared" si="45"/>
        <v/>
      </c>
      <c r="H256" s="128" t="str">
        <f t="shared" si="46"/>
        <v/>
      </c>
      <c r="I256" s="128" t="str">
        <f t="shared" si="47"/>
        <v/>
      </c>
      <c r="J256" s="128" t="str">
        <f t="shared" si="39"/>
        <v/>
      </c>
      <c r="K256" s="128" t="str">
        <f t="shared" si="40"/>
        <v/>
      </c>
      <c r="L256" s="128" t="str">
        <f t="shared" si="48"/>
        <v/>
      </c>
      <c r="M256" s="128" t="str">
        <f t="shared" si="41"/>
        <v/>
      </c>
      <c r="N256" s="128" t="str">
        <f t="shared" si="49"/>
        <v/>
      </c>
      <c r="O256" s="128" t="str">
        <f t="shared" si="42"/>
        <v/>
      </c>
      <c r="P256" s="128" t="str">
        <f t="shared" si="43"/>
        <v/>
      </c>
      <c r="Q256" s="129"/>
      <c r="R256" s="130" t="str">
        <f t="shared" si="44"/>
        <v/>
      </c>
      <c r="S256" s="131" t="s">
        <v>432</v>
      </c>
      <c r="T256" s="132"/>
      <c r="V256" s="48"/>
      <c r="W256" s="48"/>
      <c r="X256" s="48"/>
      <c r="Y256" s="48"/>
      <c r="Z256" s="48"/>
      <c r="AA256" s="48"/>
      <c r="AB256" s="48"/>
      <c r="AC256" s="48"/>
      <c r="AD256" s="48"/>
      <c r="AE256" s="48"/>
      <c r="AF256" s="102"/>
      <c r="AG256" s="102"/>
      <c r="AH256" s="102"/>
      <c r="AI256" s="49">
        <v>1</v>
      </c>
    </row>
    <row r="257" spans="2:35" ht="21" customHeight="1">
      <c r="B257" s="124">
        <v>233</v>
      </c>
      <c r="C257" s="142"/>
      <c r="D257" s="43"/>
      <c r="E257" s="126" t="str">
        <f t="shared" si="38"/>
        <v/>
      </c>
      <c r="F257" s="127" t="str" cm="1">
        <f t="array" ref="F257">IF(M257="","",IFERROR(_xlfn.TEXTJOIN(" • ",TRUE,_xlfn.UNIQUE(_xlfn._xlws.FILTER("⚠ "&amp;T25:T485,(R25:R485&lt;&gt;"")*ISNUMBER(SEARCH(" "&amp;R25:R485&amp;" "," "&amp;M257&amp;" "))))),""))</f>
        <v/>
      </c>
      <c r="G257" s="128" t="str">
        <f t="shared" si="45"/>
        <v/>
      </c>
      <c r="H257" s="128" t="str">
        <f t="shared" si="46"/>
        <v/>
      </c>
      <c r="I257" s="128" t="str">
        <f t="shared" si="47"/>
        <v/>
      </c>
      <c r="J257" s="128" t="str">
        <f t="shared" si="39"/>
        <v/>
      </c>
      <c r="K257" s="128" t="str">
        <f t="shared" si="40"/>
        <v/>
      </c>
      <c r="L257" s="128" t="str">
        <f t="shared" si="48"/>
        <v/>
      </c>
      <c r="M257" s="128" t="str">
        <f t="shared" si="41"/>
        <v/>
      </c>
      <c r="N257" s="128" t="str">
        <f t="shared" si="49"/>
        <v/>
      </c>
      <c r="O257" s="128" t="str">
        <f t="shared" si="42"/>
        <v/>
      </c>
      <c r="P257" s="128" t="str">
        <f t="shared" si="43"/>
        <v/>
      </c>
      <c r="Q257" s="129"/>
      <c r="R257" s="130" t="str">
        <f t="shared" si="44"/>
        <v/>
      </c>
      <c r="S257" s="131" t="s">
        <v>432</v>
      </c>
      <c r="T257" s="132"/>
      <c r="V257" s="48"/>
      <c r="W257" s="48"/>
      <c r="X257" s="48"/>
      <c r="Y257" s="48"/>
      <c r="Z257" s="48"/>
      <c r="AA257" s="48"/>
      <c r="AB257" s="48"/>
      <c r="AC257" s="48"/>
      <c r="AD257" s="48"/>
      <c r="AE257" s="48"/>
      <c r="AF257" s="102"/>
      <c r="AG257" s="102"/>
      <c r="AH257" s="102"/>
      <c r="AI257" s="49">
        <v>1</v>
      </c>
    </row>
    <row r="258" spans="2:35" ht="21" customHeight="1">
      <c r="B258" s="124">
        <v>234</v>
      </c>
      <c r="C258" s="142"/>
      <c r="D258" s="43"/>
      <c r="E258" s="126" t="str">
        <f t="shared" si="38"/>
        <v/>
      </c>
      <c r="F258" s="127" t="str" cm="1">
        <f t="array" ref="F258">IF(M258="","",IFERROR(_xlfn.TEXTJOIN(" • ",TRUE,_xlfn.UNIQUE(_xlfn._xlws.FILTER("⚠ "&amp;T25:T485,(R25:R485&lt;&gt;"")*ISNUMBER(SEARCH(" "&amp;R25:R485&amp;" "," "&amp;M258&amp;" "))))),""))</f>
        <v/>
      </c>
      <c r="G258" s="128" t="str">
        <f t="shared" si="45"/>
        <v/>
      </c>
      <c r="H258" s="128" t="str">
        <f t="shared" si="46"/>
        <v/>
      </c>
      <c r="I258" s="128" t="str">
        <f t="shared" si="47"/>
        <v/>
      </c>
      <c r="J258" s="128" t="str">
        <f t="shared" si="39"/>
        <v/>
      </c>
      <c r="K258" s="128" t="str">
        <f t="shared" si="40"/>
        <v/>
      </c>
      <c r="L258" s="128" t="str">
        <f t="shared" si="48"/>
        <v/>
      </c>
      <c r="M258" s="128" t="str">
        <f t="shared" si="41"/>
        <v/>
      </c>
      <c r="N258" s="128" t="str">
        <f t="shared" si="49"/>
        <v/>
      </c>
      <c r="O258" s="128" t="str">
        <f t="shared" si="42"/>
        <v/>
      </c>
      <c r="P258" s="128" t="str">
        <f t="shared" si="43"/>
        <v/>
      </c>
      <c r="Q258" s="129"/>
      <c r="R258" s="130" t="str">
        <f t="shared" si="44"/>
        <v/>
      </c>
      <c r="S258" s="131" t="s">
        <v>432</v>
      </c>
      <c r="T258" s="132"/>
      <c r="V258" s="48"/>
      <c r="W258" s="48"/>
      <c r="X258" s="48"/>
      <c r="Y258" s="48"/>
      <c r="Z258" s="48"/>
      <c r="AA258" s="48"/>
      <c r="AB258" s="48"/>
      <c r="AC258" s="48"/>
      <c r="AD258" s="48"/>
      <c r="AE258" s="48"/>
      <c r="AF258" s="102"/>
      <c r="AG258" s="102"/>
      <c r="AH258" s="102"/>
      <c r="AI258" s="49">
        <v>1</v>
      </c>
    </row>
    <row r="259" spans="2:35" ht="21" customHeight="1">
      <c r="B259" s="124">
        <v>235</v>
      </c>
      <c r="C259" s="142"/>
      <c r="D259" s="43"/>
      <c r="E259" s="126" t="str">
        <f t="shared" si="38"/>
        <v/>
      </c>
      <c r="F259" s="127" t="str" cm="1">
        <f t="array" ref="F259">IF(M259="","",IFERROR(_xlfn.TEXTJOIN(" • ",TRUE,_xlfn.UNIQUE(_xlfn._xlws.FILTER("⚠ "&amp;T25:T485,(R25:R485&lt;&gt;"")*ISNUMBER(SEARCH(" "&amp;R25:R485&amp;" "," "&amp;M259&amp;" "))))),""))</f>
        <v/>
      </c>
      <c r="G259" s="128" t="str">
        <f t="shared" si="45"/>
        <v/>
      </c>
      <c r="H259" s="128" t="str">
        <f t="shared" si="46"/>
        <v/>
      </c>
      <c r="I259" s="128" t="str">
        <f t="shared" si="47"/>
        <v/>
      </c>
      <c r="J259" s="128" t="str">
        <f t="shared" si="39"/>
        <v/>
      </c>
      <c r="K259" s="128" t="str">
        <f t="shared" si="40"/>
        <v/>
      </c>
      <c r="L259" s="128" t="str">
        <f t="shared" si="48"/>
        <v/>
      </c>
      <c r="M259" s="128" t="str">
        <f t="shared" si="41"/>
        <v/>
      </c>
      <c r="N259" s="128" t="str">
        <f t="shared" si="49"/>
        <v/>
      </c>
      <c r="O259" s="128" t="str">
        <f t="shared" si="42"/>
        <v/>
      </c>
      <c r="P259" s="128" t="str">
        <f t="shared" si="43"/>
        <v/>
      </c>
      <c r="Q259" s="129"/>
      <c r="R259" s="130" t="str">
        <f t="shared" si="44"/>
        <v/>
      </c>
      <c r="S259" s="131" t="s">
        <v>432</v>
      </c>
      <c r="T259" s="132"/>
      <c r="V259" s="48"/>
      <c r="W259" s="48"/>
      <c r="X259" s="48"/>
      <c r="Y259" s="48"/>
      <c r="Z259" s="48"/>
      <c r="AA259" s="48"/>
      <c r="AB259" s="48"/>
      <c r="AC259" s="48"/>
      <c r="AD259" s="48"/>
      <c r="AE259" s="48"/>
      <c r="AF259" s="102"/>
      <c r="AG259" s="102"/>
      <c r="AH259" s="102"/>
      <c r="AI259" s="49">
        <v>1</v>
      </c>
    </row>
    <row r="260" spans="2:35" ht="21" customHeight="1">
      <c r="B260" s="124">
        <v>236</v>
      </c>
      <c r="C260" s="142"/>
      <c r="D260" s="43"/>
      <c r="E260" s="126" t="str">
        <f t="shared" si="38"/>
        <v/>
      </c>
      <c r="F260" s="127" t="str" cm="1">
        <f t="array" ref="F260">IF(M260="","",IFERROR(_xlfn.TEXTJOIN(" • ",TRUE,_xlfn.UNIQUE(_xlfn._xlws.FILTER("⚠ "&amp;T25:T485,(R25:R485&lt;&gt;"")*ISNUMBER(SEARCH(" "&amp;R25:R485&amp;" "," "&amp;M260&amp;" "))))),""))</f>
        <v/>
      </c>
      <c r="G260" s="128" t="str">
        <f t="shared" si="45"/>
        <v/>
      </c>
      <c r="H260" s="128" t="str">
        <f t="shared" si="46"/>
        <v/>
      </c>
      <c r="I260" s="128" t="str">
        <f t="shared" si="47"/>
        <v/>
      </c>
      <c r="J260" s="128" t="str">
        <f t="shared" si="39"/>
        <v/>
      </c>
      <c r="K260" s="128" t="str">
        <f t="shared" si="40"/>
        <v/>
      </c>
      <c r="L260" s="128" t="str">
        <f t="shared" si="48"/>
        <v/>
      </c>
      <c r="M260" s="128" t="str">
        <f t="shared" si="41"/>
        <v/>
      </c>
      <c r="N260" s="128" t="str">
        <f t="shared" si="49"/>
        <v/>
      </c>
      <c r="O260" s="128" t="str">
        <f t="shared" si="42"/>
        <v/>
      </c>
      <c r="P260" s="128" t="str">
        <f t="shared" si="43"/>
        <v/>
      </c>
      <c r="Q260" s="129"/>
      <c r="R260" s="130" t="str">
        <f t="shared" si="44"/>
        <v/>
      </c>
      <c r="S260" s="131" t="s">
        <v>432</v>
      </c>
      <c r="T260" s="132"/>
      <c r="V260" s="48"/>
      <c r="W260" s="48"/>
      <c r="X260" s="48"/>
      <c r="Y260" s="48"/>
      <c r="Z260" s="48"/>
      <c r="AA260" s="48"/>
      <c r="AB260" s="48"/>
      <c r="AC260" s="48"/>
      <c r="AD260" s="48"/>
      <c r="AE260" s="48"/>
      <c r="AF260" s="102"/>
      <c r="AG260" s="102"/>
      <c r="AH260" s="102"/>
      <c r="AI260" s="49">
        <v>1</v>
      </c>
    </row>
    <row r="261" spans="2:35" ht="21" customHeight="1">
      <c r="B261" s="124">
        <v>237</v>
      </c>
      <c r="C261" s="142"/>
      <c r="D261" s="43"/>
      <c r="E261" s="126" t="str">
        <f t="shared" si="38"/>
        <v/>
      </c>
      <c r="F261" s="127" t="str" cm="1">
        <f t="array" ref="F261">IF(M261="","",IFERROR(_xlfn.TEXTJOIN(" • ",TRUE,_xlfn.UNIQUE(_xlfn._xlws.FILTER("⚠ "&amp;T25:T485,(R25:R485&lt;&gt;"")*ISNUMBER(SEARCH(" "&amp;R25:R485&amp;" "," "&amp;M261&amp;" "))))),""))</f>
        <v/>
      </c>
      <c r="G261" s="128" t="str">
        <f t="shared" si="45"/>
        <v/>
      </c>
      <c r="H261" s="128" t="str">
        <f t="shared" si="46"/>
        <v/>
      </c>
      <c r="I261" s="128" t="str">
        <f t="shared" si="47"/>
        <v/>
      </c>
      <c r="J261" s="128" t="str">
        <f t="shared" si="39"/>
        <v/>
      </c>
      <c r="K261" s="128" t="str">
        <f t="shared" si="40"/>
        <v/>
      </c>
      <c r="L261" s="128" t="str">
        <f t="shared" si="48"/>
        <v/>
      </c>
      <c r="M261" s="128" t="str">
        <f t="shared" si="41"/>
        <v/>
      </c>
      <c r="N261" s="128" t="str">
        <f t="shared" si="49"/>
        <v/>
      </c>
      <c r="O261" s="128" t="str">
        <f t="shared" si="42"/>
        <v/>
      </c>
      <c r="P261" s="128" t="str">
        <f t="shared" si="43"/>
        <v/>
      </c>
      <c r="Q261" s="129"/>
      <c r="R261" s="130" t="str">
        <f t="shared" si="44"/>
        <v/>
      </c>
      <c r="S261" s="131" t="s">
        <v>432</v>
      </c>
      <c r="T261" s="132"/>
      <c r="V261" s="48"/>
      <c r="W261" s="48"/>
      <c r="X261" s="48"/>
      <c r="Y261" s="48"/>
      <c r="Z261" s="48"/>
      <c r="AA261" s="48"/>
      <c r="AB261" s="48"/>
      <c r="AC261" s="48"/>
      <c r="AD261" s="48"/>
      <c r="AE261" s="48"/>
      <c r="AF261" s="102"/>
      <c r="AG261" s="102"/>
      <c r="AH261" s="102"/>
      <c r="AI261" s="49">
        <v>1</v>
      </c>
    </row>
    <row r="262" spans="2:35" ht="21" customHeight="1">
      <c r="B262" s="124">
        <v>238</v>
      </c>
      <c r="C262" s="142"/>
      <c r="D262" s="43"/>
      <c r="E262" s="126" t="str">
        <f t="shared" si="38"/>
        <v/>
      </c>
      <c r="F262" s="127" t="str" cm="1">
        <f t="array" ref="F262">IF(M262="","",IFERROR(_xlfn.TEXTJOIN(" • ",TRUE,_xlfn.UNIQUE(_xlfn._xlws.FILTER("⚠ "&amp;T25:T485,(R25:R485&lt;&gt;"")*ISNUMBER(SEARCH(" "&amp;R25:R485&amp;" "," "&amp;M262&amp;" "))))),""))</f>
        <v/>
      </c>
      <c r="G262" s="128" t="str">
        <f t="shared" si="45"/>
        <v/>
      </c>
      <c r="H262" s="128" t="str">
        <f t="shared" si="46"/>
        <v/>
      </c>
      <c r="I262" s="128" t="str">
        <f t="shared" si="47"/>
        <v/>
      </c>
      <c r="J262" s="128" t="str">
        <f t="shared" si="39"/>
        <v/>
      </c>
      <c r="K262" s="128" t="str">
        <f t="shared" si="40"/>
        <v/>
      </c>
      <c r="L262" s="128" t="str">
        <f t="shared" si="48"/>
        <v/>
      </c>
      <c r="M262" s="128" t="str">
        <f t="shared" si="41"/>
        <v/>
      </c>
      <c r="N262" s="128" t="str">
        <f t="shared" si="49"/>
        <v/>
      </c>
      <c r="O262" s="128" t="str">
        <f t="shared" si="42"/>
        <v/>
      </c>
      <c r="P262" s="128" t="str">
        <f t="shared" si="43"/>
        <v/>
      </c>
      <c r="Q262" s="129"/>
      <c r="R262" s="130" t="str">
        <f t="shared" si="44"/>
        <v/>
      </c>
      <c r="S262" s="131" t="s">
        <v>432</v>
      </c>
      <c r="T262" s="132"/>
      <c r="V262" s="48"/>
      <c r="W262" s="48"/>
      <c r="X262" s="48"/>
      <c r="Y262" s="48"/>
      <c r="Z262" s="48"/>
      <c r="AA262" s="48"/>
      <c r="AB262" s="48"/>
      <c r="AC262" s="48"/>
      <c r="AD262" s="48"/>
      <c r="AE262" s="48"/>
      <c r="AF262" s="102"/>
      <c r="AG262" s="102"/>
      <c r="AH262" s="102"/>
      <c r="AI262" s="49">
        <v>1</v>
      </c>
    </row>
    <row r="263" spans="2:35" ht="21" customHeight="1">
      <c r="B263" s="124">
        <v>239</v>
      </c>
      <c r="C263" s="142"/>
      <c r="D263" s="43"/>
      <c r="E263" s="126" t="str">
        <f t="shared" si="38"/>
        <v/>
      </c>
      <c r="F263" s="127" t="str" cm="1">
        <f t="array" ref="F263">IF(M263="","",IFERROR(_xlfn.TEXTJOIN(" • ",TRUE,_xlfn.UNIQUE(_xlfn._xlws.FILTER("⚠ "&amp;T25:T485,(R25:R485&lt;&gt;"")*ISNUMBER(SEARCH(" "&amp;R25:R485&amp;" "," "&amp;M263&amp;" "))))),""))</f>
        <v/>
      </c>
      <c r="G263" s="128" t="str">
        <f t="shared" si="45"/>
        <v/>
      </c>
      <c r="H263" s="128" t="str">
        <f t="shared" si="46"/>
        <v/>
      </c>
      <c r="I263" s="128" t="str">
        <f t="shared" si="47"/>
        <v/>
      </c>
      <c r="J263" s="128" t="str">
        <f t="shared" si="39"/>
        <v/>
      </c>
      <c r="K263" s="128" t="str">
        <f t="shared" si="40"/>
        <v/>
      </c>
      <c r="L263" s="128" t="str">
        <f t="shared" si="48"/>
        <v/>
      </c>
      <c r="M263" s="128" t="str">
        <f t="shared" si="41"/>
        <v/>
      </c>
      <c r="N263" s="128" t="str">
        <f t="shared" si="49"/>
        <v/>
      </c>
      <c r="O263" s="128" t="str">
        <f t="shared" si="42"/>
        <v/>
      </c>
      <c r="P263" s="128" t="str">
        <f t="shared" si="43"/>
        <v/>
      </c>
      <c r="Q263" s="129"/>
      <c r="R263" s="130" t="str">
        <f t="shared" si="44"/>
        <v/>
      </c>
      <c r="S263" s="131" t="s">
        <v>432</v>
      </c>
      <c r="T263" s="132"/>
      <c r="V263" s="48"/>
      <c r="W263" s="48"/>
      <c r="X263" s="48"/>
      <c r="Y263" s="48"/>
      <c r="Z263" s="48"/>
      <c r="AA263" s="48"/>
      <c r="AB263" s="48"/>
      <c r="AC263" s="48"/>
      <c r="AD263" s="48"/>
      <c r="AE263" s="48"/>
      <c r="AF263" s="102"/>
      <c r="AG263" s="102"/>
      <c r="AH263" s="102"/>
      <c r="AI263" s="49">
        <v>1</v>
      </c>
    </row>
    <row r="264" spans="2:35" ht="21" customHeight="1">
      <c r="B264" s="124">
        <v>240</v>
      </c>
      <c r="C264" s="142"/>
      <c r="D264" s="43"/>
      <c r="E264" s="126" t="str">
        <f t="shared" si="38"/>
        <v/>
      </c>
      <c r="F264" s="127" t="str" cm="1">
        <f t="array" ref="F264">IF(M264="","",IFERROR(_xlfn.TEXTJOIN(" • ",TRUE,_xlfn.UNIQUE(_xlfn._xlws.FILTER("⚠ "&amp;T25:T485,(R25:R485&lt;&gt;"")*ISNUMBER(SEARCH(" "&amp;R25:R485&amp;" "," "&amp;M264&amp;" "))))),""))</f>
        <v/>
      </c>
      <c r="G264" s="128" t="str">
        <f t="shared" si="45"/>
        <v/>
      </c>
      <c r="H264" s="128" t="str">
        <f t="shared" si="46"/>
        <v/>
      </c>
      <c r="I264" s="128" t="str">
        <f t="shared" si="47"/>
        <v/>
      </c>
      <c r="J264" s="128" t="str">
        <f t="shared" si="39"/>
        <v/>
      </c>
      <c r="K264" s="128" t="str">
        <f t="shared" si="40"/>
        <v/>
      </c>
      <c r="L264" s="128" t="str">
        <f t="shared" si="48"/>
        <v/>
      </c>
      <c r="M264" s="128" t="str">
        <f t="shared" si="41"/>
        <v/>
      </c>
      <c r="N264" s="128" t="str">
        <f t="shared" si="49"/>
        <v/>
      </c>
      <c r="O264" s="128" t="str">
        <f t="shared" si="42"/>
        <v/>
      </c>
      <c r="P264" s="128" t="str">
        <f t="shared" si="43"/>
        <v/>
      </c>
      <c r="Q264" s="129"/>
      <c r="R264" s="130" t="str">
        <f t="shared" si="44"/>
        <v/>
      </c>
      <c r="S264" s="131" t="s">
        <v>432</v>
      </c>
      <c r="T264" s="132"/>
      <c r="V264" s="48"/>
      <c r="W264" s="48"/>
      <c r="X264" s="48"/>
      <c r="Y264" s="48"/>
      <c r="Z264" s="48"/>
      <c r="AA264" s="48"/>
      <c r="AB264" s="48"/>
      <c r="AC264" s="48"/>
      <c r="AD264" s="48"/>
      <c r="AE264" s="48"/>
      <c r="AF264" s="102"/>
      <c r="AG264" s="102"/>
      <c r="AH264" s="102"/>
      <c r="AI264" s="49">
        <v>1</v>
      </c>
    </row>
    <row r="265" spans="2:35" ht="21" customHeight="1">
      <c r="B265" s="124">
        <v>241</v>
      </c>
      <c r="C265" s="142"/>
      <c r="D265" s="43"/>
      <c r="E265" s="126" t="str">
        <f t="shared" si="38"/>
        <v/>
      </c>
      <c r="F265" s="127" t="str" cm="1">
        <f t="array" ref="F265">IF(M265="","",IFERROR(_xlfn.TEXTJOIN(" • ",TRUE,_xlfn.UNIQUE(_xlfn._xlws.FILTER("⚠ "&amp;T25:T485,(R25:R485&lt;&gt;"")*ISNUMBER(SEARCH(" "&amp;R25:R485&amp;" "," "&amp;M265&amp;" "))))),""))</f>
        <v/>
      </c>
      <c r="G265" s="128" t="str">
        <f t="shared" si="45"/>
        <v/>
      </c>
      <c r="H265" s="128" t="str">
        <f t="shared" si="46"/>
        <v/>
      </c>
      <c r="I265" s="128" t="str">
        <f t="shared" si="47"/>
        <v/>
      </c>
      <c r="J265" s="128" t="str">
        <f t="shared" si="39"/>
        <v/>
      </c>
      <c r="K265" s="128" t="str">
        <f t="shared" si="40"/>
        <v/>
      </c>
      <c r="L265" s="128" t="str">
        <f t="shared" si="48"/>
        <v/>
      </c>
      <c r="M265" s="128" t="str">
        <f t="shared" si="41"/>
        <v/>
      </c>
      <c r="N265" s="128" t="str">
        <f t="shared" si="49"/>
        <v/>
      </c>
      <c r="O265" s="128" t="str">
        <f t="shared" si="42"/>
        <v/>
      </c>
      <c r="P265" s="128" t="str">
        <f t="shared" si="43"/>
        <v/>
      </c>
      <c r="Q265" s="129"/>
      <c r="R265" s="130" t="str">
        <f t="shared" si="44"/>
        <v/>
      </c>
      <c r="S265" s="131" t="s">
        <v>432</v>
      </c>
      <c r="T265" s="132"/>
      <c r="V265" s="48"/>
      <c r="W265" s="48"/>
      <c r="X265" s="48"/>
      <c r="Y265" s="48"/>
      <c r="Z265" s="48"/>
      <c r="AA265" s="48"/>
      <c r="AB265" s="48"/>
      <c r="AC265" s="48"/>
      <c r="AD265" s="48"/>
      <c r="AE265" s="48"/>
      <c r="AF265" s="102"/>
      <c r="AG265" s="102"/>
      <c r="AH265" s="102"/>
      <c r="AI265" s="49">
        <v>1</v>
      </c>
    </row>
    <row r="266" spans="2:35" ht="21" customHeight="1">
      <c r="B266" s="124">
        <v>242</v>
      </c>
      <c r="C266" s="142"/>
      <c r="D266" s="43"/>
      <c r="E266" s="126" t="str">
        <f t="shared" si="38"/>
        <v/>
      </c>
      <c r="F266" s="127" t="str" cm="1">
        <f t="array" ref="F266">IF(M266="","",IFERROR(_xlfn.TEXTJOIN(" • ",TRUE,_xlfn.UNIQUE(_xlfn._xlws.FILTER("⚠ "&amp;T25:T485,(R25:R485&lt;&gt;"")*ISNUMBER(SEARCH(" "&amp;R25:R485&amp;" "," "&amp;M266&amp;" "))))),""))</f>
        <v/>
      </c>
      <c r="G266" s="128" t="str">
        <f t="shared" si="45"/>
        <v/>
      </c>
      <c r="H266" s="128" t="str">
        <f t="shared" si="46"/>
        <v/>
      </c>
      <c r="I266" s="128" t="str">
        <f t="shared" si="47"/>
        <v/>
      </c>
      <c r="J266" s="128" t="str">
        <f t="shared" si="39"/>
        <v/>
      </c>
      <c r="K266" s="128" t="str">
        <f t="shared" si="40"/>
        <v/>
      </c>
      <c r="L266" s="128" t="str">
        <f t="shared" si="48"/>
        <v/>
      </c>
      <c r="M266" s="128" t="str">
        <f t="shared" si="41"/>
        <v/>
      </c>
      <c r="N266" s="128" t="str">
        <f t="shared" si="49"/>
        <v/>
      </c>
      <c r="O266" s="128" t="str">
        <f t="shared" si="42"/>
        <v/>
      </c>
      <c r="P266" s="128" t="str">
        <f t="shared" si="43"/>
        <v/>
      </c>
      <c r="Q266" s="129"/>
      <c r="R266" s="130" t="str">
        <f t="shared" si="44"/>
        <v/>
      </c>
      <c r="S266" s="131" t="s">
        <v>432</v>
      </c>
      <c r="T266" s="132"/>
      <c r="V266" s="48"/>
      <c r="W266" s="48"/>
      <c r="X266" s="48"/>
      <c r="Y266" s="48"/>
      <c r="Z266" s="48"/>
      <c r="AA266" s="48"/>
      <c r="AB266" s="48"/>
      <c r="AC266" s="48"/>
      <c r="AD266" s="48"/>
      <c r="AE266" s="48"/>
      <c r="AF266" s="102"/>
      <c r="AG266" s="102"/>
      <c r="AH266" s="102"/>
      <c r="AI266" s="49">
        <v>1</v>
      </c>
    </row>
    <row r="267" spans="2:35" ht="21" customHeight="1">
      <c r="B267" s="124">
        <v>243</v>
      </c>
      <c r="C267" s="142"/>
      <c r="D267" s="43"/>
      <c r="E267" s="126" t="str">
        <f t="shared" si="38"/>
        <v/>
      </c>
      <c r="F267" s="127" t="str" cm="1">
        <f t="array" ref="F267">IF(M267="","",IFERROR(_xlfn.TEXTJOIN(" • ",TRUE,_xlfn.UNIQUE(_xlfn._xlws.FILTER("⚠ "&amp;T25:T485,(R25:R485&lt;&gt;"")*ISNUMBER(SEARCH(" "&amp;R25:R485&amp;" "," "&amp;M267&amp;" "))))),""))</f>
        <v/>
      </c>
      <c r="G267" s="128" t="str">
        <f t="shared" si="45"/>
        <v/>
      </c>
      <c r="H267" s="128" t="str">
        <f t="shared" si="46"/>
        <v/>
      </c>
      <c r="I267" s="128" t="str">
        <f t="shared" si="47"/>
        <v/>
      </c>
      <c r="J267" s="128" t="str">
        <f t="shared" si="39"/>
        <v/>
      </c>
      <c r="K267" s="128" t="str">
        <f t="shared" si="40"/>
        <v/>
      </c>
      <c r="L267" s="128" t="str">
        <f t="shared" si="48"/>
        <v/>
      </c>
      <c r="M267" s="128" t="str">
        <f t="shared" si="41"/>
        <v/>
      </c>
      <c r="N267" s="128" t="str">
        <f t="shared" si="49"/>
        <v/>
      </c>
      <c r="O267" s="128" t="str">
        <f t="shared" si="42"/>
        <v/>
      </c>
      <c r="P267" s="128" t="str">
        <f t="shared" si="43"/>
        <v/>
      </c>
      <c r="Q267" s="129"/>
      <c r="R267" s="130" t="str">
        <f t="shared" si="44"/>
        <v/>
      </c>
      <c r="S267" s="131" t="s">
        <v>432</v>
      </c>
      <c r="T267" s="132"/>
      <c r="V267" s="48"/>
      <c r="W267" s="48"/>
      <c r="X267" s="48"/>
      <c r="Y267" s="48"/>
      <c r="Z267" s="48"/>
      <c r="AA267" s="48"/>
      <c r="AB267" s="48"/>
      <c r="AC267" s="48"/>
      <c r="AD267" s="48"/>
      <c r="AE267" s="48"/>
      <c r="AF267" s="102"/>
      <c r="AG267" s="102"/>
      <c r="AH267" s="102"/>
      <c r="AI267" s="49">
        <v>1</v>
      </c>
    </row>
    <row r="268" spans="2:35" ht="21" customHeight="1">
      <c r="B268" s="124">
        <v>244</v>
      </c>
      <c r="C268" s="142"/>
      <c r="D268" s="43"/>
      <c r="E268" s="126" t="str">
        <f t="shared" si="38"/>
        <v/>
      </c>
      <c r="F268" s="127" t="str" cm="1">
        <f t="array" ref="F268">IF(M268="","",IFERROR(_xlfn.TEXTJOIN(" • ",TRUE,_xlfn.UNIQUE(_xlfn._xlws.FILTER("⚠ "&amp;T25:T485,(R25:R485&lt;&gt;"")*ISNUMBER(SEARCH(" "&amp;R25:R485&amp;" "," "&amp;M268&amp;" "))))),""))</f>
        <v/>
      </c>
      <c r="G268" s="128" t="str">
        <f t="shared" si="45"/>
        <v/>
      </c>
      <c r="H268" s="128" t="str">
        <f t="shared" si="46"/>
        <v/>
      </c>
      <c r="I268" s="128" t="str">
        <f t="shared" si="47"/>
        <v/>
      </c>
      <c r="J268" s="128" t="str">
        <f t="shared" si="39"/>
        <v/>
      </c>
      <c r="K268" s="128" t="str">
        <f t="shared" si="40"/>
        <v/>
      </c>
      <c r="L268" s="128" t="str">
        <f t="shared" si="48"/>
        <v/>
      </c>
      <c r="M268" s="128" t="str">
        <f t="shared" si="41"/>
        <v/>
      </c>
      <c r="N268" s="128" t="str">
        <f t="shared" si="49"/>
        <v/>
      </c>
      <c r="O268" s="128" t="str">
        <f t="shared" si="42"/>
        <v/>
      </c>
      <c r="P268" s="128" t="str">
        <f t="shared" si="43"/>
        <v/>
      </c>
      <c r="Q268" s="129"/>
      <c r="R268" s="130" t="str">
        <f t="shared" si="44"/>
        <v/>
      </c>
      <c r="S268" s="131" t="s">
        <v>432</v>
      </c>
      <c r="T268" s="132"/>
      <c r="V268" s="48"/>
      <c r="W268" s="48"/>
      <c r="X268" s="48"/>
      <c r="Y268" s="48"/>
      <c r="Z268" s="48"/>
      <c r="AA268" s="48"/>
      <c r="AB268" s="48"/>
      <c r="AC268" s="48"/>
      <c r="AD268" s="48"/>
      <c r="AE268" s="48"/>
      <c r="AF268" s="102"/>
      <c r="AG268" s="102"/>
      <c r="AH268" s="102"/>
      <c r="AI268" s="49">
        <v>1</v>
      </c>
    </row>
    <row r="269" spans="2:35" ht="21" customHeight="1">
      <c r="B269" s="124">
        <v>245</v>
      </c>
      <c r="C269" s="142"/>
      <c r="D269" s="43"/>
      <c r="E269" s="126" t="str">
        <f t="shared" si="38"/>
        <v/>
      </c>
      <c r="F269" s="127" t="str" cm="1">
        <f t="array" ref="F269">IF(M269="","",IFERROR(_xlfn.TEXTJOIN(" • ",TRUE,_xlfn.UNIQUE(_xlfn._xlws.FILTER("⚠ "&amp;T25:T485,(R25:R485&lt;&gt;"")*ISNUMBER(SEARCH(" "&amp;R25:R485&amp;" "," "&amp;M269&amp;" "))))),""))</f>
        <v/>
      </c>
      <c r="G269" s="128" t="str">
        <f t="shared" si="45"/>
        <v/>
      </c>
      <c r="H269" s="128" t="str">
        <f t="shared" si="46"/>
        <v/>
      </c>
      <c r="I269" s="128" t="str">
        <f t="shared" si="47"/>
        <v/>
      </c>
      <c r="J269" s="128" t="str">
        <f t="shared" si="39"/>
        <v/>
      </c>
      <c r="K269" s="128" t="str">
        <f t="shared" si="40"/>
        <v/>
      </c>
      <c r="L269" s="128" t="str">
        <f t="shared" si="48"/>
        <v/>
      </c>
      <c r="M269" s="128" t="str">
        <f t="shared" si="41"/>
        <v/>
      </c>
      <c r="N269" s="128" t="str">
        <f t="shared" si="49"/>
        <v/>
      </c>
      <c r="O269" s="128" t="str">
        <f t="shared" si="42"/>
        <v/>
      </c>
      <c r="P269" s="128" t="str">
        <f t="shared" si="43"/>
        <v/>
      </c>
      <c r="Q269" s="129"/>
      <c r="R269" s="130" t="str">
        <f t="shared" si="44"/>
        <v/>
      </c>
      <c r="S269" s="131" t="s">
        <v>432</v>
      </c>
      <c r="T269" s="132"/>
      <c r="V269" s="48"/>
      <c r="W269" s="48"/>
      <c r="X269" s="48"/>
      <c r="Y269" s="48"/>
      <c r="Z269" s="48"/>
      <c r="AA269" s="48"/>
      <c r="AB269" s="48"/>
      <c r="AC269" s="48"/>
      <c r="AD269" s="48"/>
      <c r="AE269" s="48"/>
      <c r="AF269" s="102"/>
      <c r="AG269" s="102"/>
      <c r="AH269" s="102"/>
      <c r="AI269" s="49">
        <v>1</v>
      </c>
    </row>
    <row r="270" spans="2:35" ht="21" customHeight="1">
      <c r="B270" s="124">
        <v>246</v>
      </c>
      <c r="C270" s="142"/>
      <c r="D270" s="43"/>
      <c r="E270" s="126" t="str">
        <f t="shared" si="38"/>
        <v/>
      </c>
      <c r="F270" s="127" t="str" cm="1">
        <f t="array" ref="F270">IF(M270="","",IFERROR(_xlfn.TEXTJOIN(" • ",TRUE,_xlfn.UNIQUE(_xlfn._xlws.FILTER("⚠ "&amp;T25:T485,(R25:R485&lt;&gt;"")*ISNUMBER(SEARCH(" "&amp;R25:R485&amp;" "," "&amp;M270&amp;" "))))),""))</f>
        <v/>
      </c>
      <c r="G270" s="128" t="str">
        <f t="shared" si="45"/>
        <v/>
      </c>
      <c r="H270" s="128" t="str">
        <f t="shared" si="46"/>
        <v/>
      </c>
      <c r="I270" s="128" t="str">
        <f t="shared" si="47"/>
        <v/>
      </c>
      <c r="J270" s="128" t="str">
        <f t="shared" si="39"/>
        <v/>
      </c>
      <c r="K270" s="128" t="str">
        <f t="shared" si="40"/>
        <v/>
      </c>
      <c r="L270" s="128" t="str">
        <f t="shared" si="48"/>
        <v/>
      </c>
      <c r="M270" s="128" t="str">
        <f t="shared" si="41"/>
        <v/>
      </c>
      <c r="N270" s="128" t="str">
        <f t="shared" si="49"/>
        <v/>
      </c>
      <c r="O270" s="128" t="str">
        <f t="shared" si="42"/>
        <v/>
      </c>
      <c r="P270" s="128" t="str">
        <f t="shared" si="43"/>
        <v/>
      </c>
      <c r="Q270" s="129"/>
      <c r="R270" s="130" t="str">
        <f t="shared" si="44"/>
        <v/>
      </c>
      <c r="S270" s="131" t="s">
        <v>432</v>
      </c>
      <c r="T270" s="132"/>
      <c r="V270" s="48"/>
      <c r="W270" s="48"/>
      <c r="X270" s="48"/>
      <c r="Y270" s="48"/>
      <c r="Z270" s="48"/>
      <c r="AA270" s="48"/>
      <c r="AB270" s="48"/>
      <c r="AC270" s="48"/>
      <c r="AD270" s="48"/>
      <c r="AE270" s="48"/>
      <c r="AF270" s="102"/>
      <c r="AG270" s="102"/>
      <c r="AH270" s="102"/>
      <c r="AI270" s="49">
        <v>1</v>
      </c>
    </row>
    <row r="271" spans="2:35" ht="21" customHeight="1">
      <c r="B271" s="124">
        <v>247</v>
      </c>
      <c r="C271" s="142"/>
      <c r="D271" s="43"/>
      <c r="E271" s="126" t="str">
        <f t="shared" si="38"/>
        <v/>
      </c>
      <c r="F271" s="127" t="str" cm="1">
        <f t="array" ref="F271">IF(M271="","",IFERROR(_xlfn.TEXTJOIN(" • ",TRUE,_xlfn.UNIQUE(_xlfn._xlws.FILTER("⚠ "&amp;T25:T485,(R25:R485&lt;&gt;"")*ISNUMBER(SEARCH(" "&amp;R25:R485&amp;" "," "&amp;M271&amp;" "))))),""))</f>
        <v/>
      </c>
      <c r="G271" s="128" t="str">
        <f t="shared" si="45"/>
        <v/>
      </c>
      <c r="H271" s="128" t="str">
        <f t="shared" si="46"/>
        <v/>
      </c>
      <c r="I271" s="128" t="str">
        <f t="shared" si="47"/>
        <v/>
      </c>
      <c r="J271" s="128" t="str">
        <f t="shared" si="39"/>
        <v/>
      </c>
      <c r="K271" s="128" t="str">
        <f t="shared" si="40"/>
        <v/>
      </c>
      <c r="L271" s="128" t="str">
        <f t="shared" si="48"/>
        <v/>
      </c>
      <c r="M271" s="128" t="str">
        <f t="shared" si="41"/>
        <v/>
      </c>
      <c r="N271" s="128" t="str">
        <f t="shared" si="49"/>
        <v/>
      </c>
      <c r="O271" s="128" t="str">
        <f t="shared" si="42"/>
        <v/>
      </c>
      <c r="P271" s="128" t="str">
        <f t="shared" si="43"/>
        <v/>
      </c>
      <c r="Q271" s="129"/>
      <c r="R271" s="130" t="str">
        <f t="shared" si="44"/>
        <v/>
      </c>
      <c r="S271" s="131" t="s">
        <v>432</v>
      </c>
      <c r="T271" s="132"/>
      <c r="V271" s="48"/>
      <c r="W271" s="48"/>
      <c r="X271" s="48"/>
      <c r="Y271" s="48"/>
      <c r="Z271" s="48"/>
      <c r="AA271" s="48"/>
      <c r="AB271" s="48"/>
      <c r="AC271" s="48"/>
      <c r="AD271" s="48"/>
      <c r="AE271" s="48"/>
      <c r="AF271" s="102"/>
      <c r="AG271" s="102"/>
      <c r="AH271" s="102"/>
      <c r="AI271" s="49">
        <v>1</v>
      </c>
    </row>
    <row r="272" spans="2:35" ht="21" customHeight="1">
      <c r="B272" s="124">
        <v>248</v>
      </c>
      <c r="C272" s="142"/>
      <c r="D272" s="43"/>
      <c r="E272" s="126" t="str">
        <f t="shared" si="38"/>
        <v/>
      </c>
      <c r="F272" s="127" t="str" cm="1">
        <f t="array" ref="F272">IF(M272="","",IFERROR(_xlfn.TEXTJOIN(" • ",TRUE,_xlfn.UNIQUE(_xlfn._xlws.FILTER("⚠ "&amp;T25:T485,(R25:R485&lt;&gt;"")*ISNUMBER(SEARCH(" "&amp;R25:R485&amp;" "," "&amp;M272&amp;" "))))),""))</f>
        <v/>
      </c>
      <c r="G272" s="128" t="str">
        <f t="shared" si="45"/>
        <v/>
      </c>
      <c r="H272" s="128" t="str">
        <f t="shared" si="46"/>
        <v/>
      </c>
      <c r="I272" s="128" t="str">
        <f t="shared" si="47"/>
        <v/>
      </c>
      <c r="J272" s="128" t="str">
        <f t="shared" si="39"/>
        <v/>
      </c>
      <c r="K272" s="128" t="str">
        <f t="shared" si="40"/>
        <v/>
      </c>
      <c r="L272" s="128" t="str">
        <f t="shared" si="48"/>
        <v/>
      </c>
      <c r="M272" s="128" t="str">
        <f t="shared" si="41"/>
        <v/>
      </c>
      <c r="N272" s="128" t="str">
        <f t="shared" si="49"/>
        <v/>
      </c>
      <c r="O272" s="128" t="str">
        <f t="shared" si="42"/>
        <v/>
      </c>
      <c r="P272" s="128" t="str">
        <f t="shared" si="43"/>
        <v/>
      </c>
      <c r="Q272" s="129"/>
      <c r="R272" s="130" t="str">
        <f t="shared" si="44"/>
        <v/>
      </c>
      <c r="S272" s="131" t="s">
        <v>432</v>
      </c>
      <c r="T272" s="132"/>
      <c r="V272" s="48"/>
      <c r="W272" s="48"/>
      <c r="X272" s="48"/>
      <c r="Y272" s="48"/>
      <c r="Z272" s="48"/>
      <c r="AA272" s="48"/>
      <c r="AB272" s="48"/>
      <c r="AC272" s="48"/>
      <c r="AD272" s="48"/>
      <c r="AE272" s="48"/>
      <c r="AF272" s="102"/>
      <c r="AG272" s="102"/>
      <c r="AH272" s="102"/>
      <c r="AI272" s="49">
        <v>1</v>
      </c>
    </row>
    <row r="273" spans="2:35" ht="21" customHeight="1">
      <c r="B273" s="124">
        <v>249</v>
      </c>
      <c r="C273" s="142"/>
      <c r="D273" s="43"/>
      <c r="E273" s="126" t="str">
        <f t="shared" si="38"/>
        <v/>
      </c>
      <c r="F273" s="127" t="str" cm="1">
        <f t="array" ref="F273">IF(M273="","",IFERROR(_xlfn.TEXTJOIN(" • ",TRUE,_xlfn.UNIQUE(_xlfn._xlws.FILTER("⚠ "&amp;T25:T485,(R25:R485&lt;&gt;"")*ISNUMBER(SEARCH(" "&amp;R25:R485&amp;" "," "&amp;M273&amp;" "))))),""))</f>
        <v/>
      </c>
      <c r="G273" s="128" t="str">
        <f t="shared" si="45"/>
        <v/>
      </c>
      <c r="H273" s="128" t="str">
        <f t="shared" si="46"/>
        <v/>
      </c>
      <c r="I273" s="128" t="str">
        <f t="shared" si="47"/>
        <v/>
      </c>
      <c r="J273" s="128" t="str">
        <f t="shared" si="39"/>
        <v/>
      </c>
      <c r="K273" s="128" t="str">
        <f t="shared" si="40"/>
        <v/>
      </c>
      <c r="L273" s="128" t="str">
        <f t="shared" si="48"/>
        <v/>
      </c>
      <c r="M273" s="128" t="str">
        <f t="shared" si="41"/>
        <v/>
      </c>
      <c r="N273" s="128" t="str">
        <f t="shared" si="49"/>
        <v/>
      </c>
      <c r="O273" s="128" t="str">
        <f t="shared" si="42"/>
        <v/>
      </c>
      <c r="P273" s="128" t="str">
        <f t="shared" si="43"/>
        <v/>
      </c>
      <c r="Q273" s="129"/>
      <c r="R273" s="130" t="str">
        <f t="shared" si="44"/>
        <v/>
      </c>
      <c r="S273" s="131" t="s">
        <v>432</v>
      </c>
      <c r="T273" s="132"/>
      <c r="V273" s="48"/>
      <c r="W273" s="48"/>
      <c r="X273" s="48"/>
      <c r="Y273" s="48"/>
      <c r="Z273" s="48"/>
      <c r="AA273" s="48"/>
      <c r="AB273" s="48"/>
      <c r="AC273" s="48"/>
      <c r="AD273" s="48"/>
      <c r="AE273" s="48"/>
      <c r="AF273" s="102"/>
      <c r="AG273" s="102"/>
      <c r="AH273" s="102"/>
      <c r="AI273" s="49">
        <v>1</v>
      </c>
    </row>
    <row r="274" spans="2:35" ht="21" customHeight="1">
      <c r="B274" s="124">
        <v>250</v>
      </c>
      <c r="C274" s="142"/>
      <c r="D274" s="43"/>
      <c r="E274" s="126" t="str">
        <f t="shared" si="38"/>
        <v/>
      </c>
      <c r="F274" s="127" t="str" cm="1">
        <f t="array" ref="F274">IF(M274="","",IFERROR(_xlfn.TEXTJOIN(" • ",TRUE,_xlfn.UNIQUE(_xlfn._xlws.FILTER("⚠ "&amp;T25:T485,(R25:R485&lt;&gt;"")*ISNUMBER(SEARCH(" "&amp;R25:R485&amp;" "," "&amp;M274&amp;" "))))),""))</f>
        <v/>
      </c>
      <c r="G274" s="128" t="str">
        <f t="shared" si="45"/>
        <v/>
      </c>
      <c r="H274" s="128" t="str">
        <f t="shared" si="46"/>
        <v/>
      </c>
      <c r="I274" s="128" t="str">
        <f t="shared" si="47"/>
        <v/>
      </c>
      <c r="J274" s="128" t="str">
        <f t="shared" si="39"/>
        <v/>
      </c>
      <c r="K274" s="128" t="str">
        <f t="shared" si="40"/>
        <v/>
      </c>
      <c r="L274" s="128" t="str">
        <f t="shared" si="48"/>
        <v/>
      </c>
      <c r="M274" s="128" t="str">
        <f t="shared" si="41"/>
        <v/>
      </c>
      <c r="N274" s="128" t="str">
        <f t="shared" si="49"/>
        <v/>
      </c>
      <c r="O274" s="128" t="str">
        <f t="shared" si="42"/>
        <v/>
      </c>
      <c r="P274" s="128" t="str">
        <f t="shared" si="43"/>
        <v/>
      </c>
      <c r="Q274" s="129"/>
      <c r="R274" s="130" t="str">
        <f t="shared" si="44"/>
        <v/>
      </c>
      <c r="S274" s="131" t="s">
        <v>432</v>
      </c>
      <c r="T274" s="132"/>
      <c r="V274" s="48"/>
      <c r="W274" s="48"/>
      <c r="X274" s="48"/>
      <c r="Y274" s="48"/>
      <c r="Z274" s="48"/>
      <c r="AA274" s="48"/>
      <c r="AB274" s="48"/>
      <c r="AC274" s="48"/>
      <c r="AD274" s="48"/>
      <c r="AE274" s="48"/>
      <c r="AF274" s="102"/>
      <c r="AG274" s="102"/>
      <c r="AH274" s="102"/>
      <c r="AI274" s="49">
        <v>1</v>
      </c>
    </row>
    <row r="275" spans="2:35" ht="21" customHeight="1">
      <c r="B275" s="124">
        <v>251</v>
      </c>
      <c r="C275" s="142"/>
      <c r="D275" s="43"/>
      <c r="E275" s="126" t="str">
        <f t="shared" si="38"/>
        <v/>
      </c>
      <c r="F275" s="127" t="str" cm="1">
        <f t="array" ref="F275">IF(M275="","",IFERROR(_xlfn.TEXTJOIN(" • ",TRUE,_xlfn.UNIQUE(_xlfn._xlws.FILTER("⚠ "&amp;T25:T485,(R25:R485&lt;&gt;"")*ISNUMBER(SEARCH(" "&amp;R25:R485&amp;" "," "&amp;M275&amp;" "))))),""))</f>
        <v/>
      </c>
      <c r="G275" s="128" t="str">
        <f t="shared" si="45"/>
        <v/>
      </c>
      <c r="H275" s="128" t="str">
        <f t="shared" si="46"/>
        <v/>
      </c>
      <c r="I275" s="128" t="str">
        <f t="shared" si="47"/>
        <v/>
      </c>
      <c r="J275" s="128" t="str">
        <f t="shared" si="39"/>
        <v/>
      </c>
      <c r="K275" s="128" t="str">
        <f t="shared" si="40"/>
        <v/>
      </c>
      <c r="L275" s="128" t="str">
        <f t="shared" si="48"/>
        <v/>
      </c>
      <c r="M275" s="128" t="str">
        <f t="shared" si="41"/>
        <v/>
      </c>
      <c r="N275" s="128" t="str">
        <f t="shared" si="49"/>
        <v/>
      </c>
      <c r="O275" s="128" t="str">
        <f t="shared" si="42"/>
        <v/>
      </c>
      <c r="P275" s="128" t="str">
        <f t="shared" si="43"/>
        <v/>
      </c>
      <c r="Q275" s="129"/>
      <c r="R275" s="130" t="str">
        <f t="shared" si="44"/>
        <v/>
      </c>
      <c r="S275" s="131" t="s">
        <v>432</v>
      </c>
      <c r="T275" s="132"/>
      <c r="V275" s="48"/>
      <c r="W275" s="48"/>
      <c r="X275" s="48"/>
      <c r="Y275" s="48"/>
      <c r="Z275" s="48"/>
      <c r="AA275" s="48"/>
      <c r="AB275" s="48"/>
      <c r="AC275" s="48"/>
      <c r="AD275" s="48"/>
      <c r="AE275" s="48"/>
      <c r="AF275" s="102"/>
      <c r="AG275" s="102"/>
      <c r="AH275" s="102"/>
      <c r="AI275" s="49">
        <v>1</v>
      </c>
    </row>
    <row r="276" spans="2:35" ht="21" customHeight="1">
      <c r="B276" s="124">
        <v>252</v>
      </c>
      <c r="C276" s="142"/>
      <c r="D276" s="43"/>
      <c r="E276" s="126" t="str">
        <f t="shared" si="38"/>
        <v/>
      </c>
      <c r="F276" s="127" t="str" cm="1">
        <f t="array" ref="F276">IF(M276="","",IFERROR(_xlfn.TEXTJOIN(" • ",TRUE,_xlfn.UNIQUE(_xlfn._xlws.FILTER("⚠ "&amp;T25:T485,(R25:R485&lt;&gt;"")*ISNUMBER(SEARCH(" "&amp;R25:R485&amp;" "," "&amp;M276&amp;" "))))),""))</f>
        <v/>
      </c>
      <c r="G276" s="128" t="str">
        <f t="shared" si="45"/>
        <v/>
      </c>
      <c r="H276" s="128" t="str">
        <f t="shared" si="46"/>
        <v/>
      </c>
      <c r="I276" s="128" t="str">
        <f t="shared" si="47"/>
        <v/>
      </c>
      <c r="J276" s="128" t="str">
        <f t="shared" si="39"/>
        <v/>
      </c>
      <c r="K276" s="128" t="str">
        <f t="shared" si="40"/>
        <v/>
      </c>
      <c r="L276" s="128" t="str">
        <f t="shared" si="48"/>
        <v/>
      </c>
      <c r="M276" s="128" t="str">
        <f t="shared" si="41"/>
        <v/>
      </c>
      <c r="N276" s="128" t="str">
        <f t="shared" si="49"/>
        <v/>
      </c>
      <c r="O276" s="128" t="str">
        <f t="shared" si="42"/>
        <v/>
      </c>
      <c r="P276" s="128" t="str">
        <f t="shared" si="43"/>
        <v/>
      </c>
      <c r="Q276" s="129"/>
      <c r="R276" s="130" t="str">
        <f t="shared" si="44"/>
        <v/>
      </c>
      <c r="S276" s="131" t="s">
        <v>432</v>
      </c>
      <c r="T276" s="132"/>
      <c r="V276" s="48"/>
      <c r="W276" s="48"/>
      <c r="X276" s="48"/>
      <c r="Y276" s="48"/>
      <c r="Z276" s="48"/>
      <c r="AA276" s="48"/>
      <c r="AB276" s="48"/>
      <c r="AC276" s="48"/>
      <c r="AD276" s="48"/>
      <c r="AE276" s="48"/>
      <c r="AF276" s="102"/>
      <c r="AG276" s="102"/>
      <c r="AH276" s="102"/>
      <c r="AI276" s="49">
        <v>1</v>
      </c>
    </row>
    <row r="277" spans="2:35" ht="21" customHeight="1">
      <c r="B277" s="124">
        <v>253</v>
      </c>
      <c r="C277" s="142"/>
      <c r="D277" s="43"/>
      <c r="E277" s="126" t="str">
        <f t="shared" si="38"/>
        <v/>
      </c>
      <c r="F277" s="127" t="str" cm="1">
        <f t="array" ref="F277">IF(M277="","",IFERROR(_xlfn.TEXTJOIN(" • ",TRUE,_xlfn.UNIQUE(_xlfn._xlws.FILTER("⚠ "&amp;T25:T485,(R25:R485&lt;&gt;"")*ISNUMBER(SEARCH(" "&amp;R25:R485&amp;" "," "&amp;M277&amp;" "))))),""))</f>
        <v/>
      </c>
      <c r="G277" s="128" t="str">
        <f t="shared" si="45"/>
        <v/>
      </c>
      <c r="H277" s="128" t="str">
        <f t="shared" si="46"/>
        <v/>
      </c>
      <c r="I277" s="128" t="str">
        <f t="shared" si="47"/>
        <v/>
      </c>
      <c r="J277" s="128" t="str">
        <f t="shared" si="39"/>
        <v/>
      </c>
      <c r="K277" s="128" t="str">
        <f t="shared" si="40"/>
        <v/>
      </c>
      <c r="L277" s="128" t="str">
        <f t="shared" si="48"/>
        <v/>
      </c>
      <c r="M277" s="128" t="str">
        <f t="shared" si="41"/>
        <v/>
      </c>
      <c r="N277" s="128" t="str">
        <f t="shared" si="49"/>
        <v/>
      </c>
      <c r="O277" s="128" t="str">
        <f t="shared" si="42"/>
        <v/>
      </c>
      <c r="P277" s="128" t="str">
        <f t="shared" si="43"/>
        <v/>
      </c>
      <c r="Q277" s="129"/>
      <c r="R277" s="130" t="str">
        <f t="shared" si="44"/>
        <v/>
      </c>
      <c r="S277" s="131" t="s">
        <v>432</v>
      </c>
      <c r="T277" s="132"/>
      <c r="V277" s="48"/>
      <c r="W277" s="48"/>
      <c r="X277" s="48"/>
      <c r="Y277" s="48"/>
      <c r="Z277" s="48"/>
      <c r="AA277" s="48"/>
      <c r="AB277" s="48"/>
      <c r="AC277" s="48"/>
      <c r="AD277" s="48"/>
      <c r="AE277" s="48"/>
      <c r="AF277" s="102"/>
      <c r="AG277" s="102"/>
      <c r="AH277" s="102"/>
      <c r="AI277" s="49">
        <v>1</v>
      </c>
    </row>
    <row r="278" spans="2:35" ht="21" customHeight="1">
      <c r="B278" s="124">
        <v>254</v>
      </c>
      <c r="C278" s="142"/>
      <c r="D278" s="43"/>
      <c r="E278" s="126" t="str">
        <f t="shared" si="38"/>
        <v/>
      </c>
      <c r="F278" s="127" t="str" cm="1">
        <f t="array" ref="F278">IF(M278="","",IFERROR(_xlfn.TEXTJOIN(" • ",TRUE,_xlfn.UNIQUE(_xlfn._xlws.FILTER("⚠ "&amp;T25:T485,(R25:R485&lt;&gt;"")*ISNUMBER(SEARCH(" "&amp;R25:R485&amp;" "," "&amp;M278&amp;" "))))),""))</f>
        <v/>
      </c>
      <c r="G278" s="128" t="str">
        <f t="shared" si="45"/>
        <v/>
      </c>
      <c r="H278" s="128" t="str">
        <f t="shared" si="46"/>
        <v/>
      </c>
      <c r="I278" s="128" t="str">
        <f t="shared" si="47"/>
        <v/>
      </c>
      <c r="J278" s="128" t="str">
        <f t="shared" si="39"/>
        <v/>
      </c>
      <c r="K278" s="128" t="str">
        <f t="shared" si="40"/>
        <v/>
      </c>
      <c r="L278" s="128" t="str">
        <f t="shared" si="48"/>
        <v/>
      </c>
      <c r="M278" s="128" t="str">
        <f t="shared" si="41"/>
        <v/>
      </c>
      <c r="N278" s="128" t="str">
        <f t="shared" si="49"/>
        <v/>
      </c>
      <c r="O278" s="128" t="str">
        <f t="shared" si="42"/>
        <v/>
      </c>
      <c r="P278" s="128" t="str">
        <f t="shared" si="43"/>
        <v/>
      </c>
      <c r="Q278" s="129"/>
      <c r="R278" s="130" t="str">
        <f t="shared" si="44"/>
        <v/>
      </c>
      <c r="S278" s="131" t="s">
        <v>432</v>
      </c>
      <c r="T278" s="132"/>
      <c r="V278" s="48"/>
      <c r="W278" s="48"/>
      <c r="X278" s="48"/>
      <c r="Y278" s="48"/>
      <c r="Z278" s="48"/>
      <c r="AA278" s="48"/>
      <c r="AB278" s="48"/>
      <c r="AC278" s="48"/>
      <c r="AD278" s="48"/>
      <c r="AE278" s="48"/>
      <c r="AF278" s="102"/>
      <c r="AG278" s="102"/>
      <c r="AH278" s="102"/>
      <c r="AI278" s="49">
        <v>1</v>
      </c>
    </row>
    <row r="279" spans="2:35" ht="21" customHeight="1">
      <c r="B279" s="124">
        <v>255</v>
      </c>
      <c r="C279" s="142"/>
      <c r="D279" s="43"/>
      <c r="E279" s="126" t="str">
        <f t="shared" si="38"/>
        <v/>
      </c>
      <c r="F279" s="127" t="str" cm="1">
        <f t="array" ref="F279">IF(M279="","",IFERROR(_xlfn.TEXTJOIN(" • ",TRUE,_xlfn.UNIQUE(_xlfn._xlws.FILTER("⚠ "&amp;T25:T485,(R25:R485&lt;&gt;"")*ISNUMBER(SEARCH(" "&amp;R25:R485&amp;" "," "&amp;M279&amp;" "))))),""))</f>
        <v/>
      </c>
      <c r="G279" s="128" t="str">
        <f t="shared" si="45"/>
        <v/>
      </c>
      <c r="H279" s="128" t="str">
        <f t="shared" si="46"/>
        <v/>
      </c>
      <c r="I279" s="128" t="str">
        <f t="shared" si="47"/>
        <v/>
      </c>
      <c r="J279" s="128" t="str">
        <f t="shared" si="39"/>
        <v/>
      </c>
      <c r="K279" s="128" t="str">
        <f t="shared" si="40"/>
        <v/>
      </c>
      <c r="L279" s="128" t="str">
        <f t="shared" si="48"/>
        <v/>
      </c>
      <c r="M279" s="128" t="str">
        <f t="shared" si="41"/>
        <v/>
      </c>
      <c r="N279" s="128" t="str">
        <f t="shared" si="49"/>
        <v/>
      </c>
      <c r="O279" s="128" t="str">
        <f t="shared" si="42"/>
        <v/>
      </c>
      <c r="P279" s="128" t="str">
        <f t="shared" si="43"/>
        <v/>
      </c>
      <c r="Q279" s="129"/>
      <c r="R279" s="130" t="str">
        <f t="shared" si="44"/>
        <v/>
      </c>
      <c r="S279" s="131" t="s">
        <v>432</v>
      </c>
      <c r="T279" s="132"/>
      <c r="V279" s="48"/>
      <c r="W279" s="48"/>
      <c r="X279" s="48"/>
      <c r="Y279" s="48"/>
      <c r="Z279" s="48"/>
      <c r="AA279" s="48"/>
      <c r="AB279" s="48"/>
      <c r="AC279" s="48"/>
      <c r="AD279" s="48"/>
      <c r="AE279" s="48"/>
      <c r="AF279" s="102"/>
      <c r="AG279" s="102"/>
      <c r="AH279" s="102"/>
      <c r="AI279" s="49">
        <v>1</v>
      </c>
    </row>
    <row r="280" spans="2:35" ht="21" customHeight="1">
      <c r="B280" s="124">
        <v>256</v>
      </c>
      <c r="C280" s="142"/>
      <c r="D280" s="43"/>
      <c r="E280" s="126" t="str">
        <f t="shared" si="38"/>
        <v/>
      </c>
      <c r="F280" s="127" t="str" cm="1">
        <f t="array" ref="F280">IF(M280="","",IFERROR(_xlfn.TEXTJOIN(" • ",TRUE,_xlfn.UNIQUE(_xlfn._xlws.FILTER("⚠ "&amp;T25:T485,(R25:R485&lt;&gt;"")*ISNUMBER(SEARCH(" "&amp;R25:R485&amp;" "," "&amp;M280&amp;" "))))),""))</f>
        <v/>
      </c>
      <c r="G280" s="128" t="str">
        <f t="shared" si="45"/>
        <v/>
      </c>
      <c r="H280" s="128" t="str">
        <f t="shared" si="46"/>
        <v/>
      </c>
      <c r="I280" s="128" t="str">
        <f t="shared" si="47"/>
        <v/>
      </c>
      <c r="J280" s="128" t="str">
        <f t="shared" si="39"/>
        <v/>
      </c>
      <c r="K280" s="128" t="str">
        <f t="shared" si="40"/>
        <v/>
      </c>
      <c r="L280" s="128" t="str">
        <f t="shared" si="48"/>
        <v/>
      </c>
      <c r="M280" s="128" t="str">
        <f t="shared" si="41"/>
        <v/>
      </c>
      <c r="N280" s="128" t="str">
        <f t="shared" si="49"/>
        <v/>
      </c>
      <c r="O280" s="128" t="str">
        <f t="shared" si="42"/>
        <v/>
      </c>
      <c r="P280" s="128" t="str">
        <f t="shared" si="43"/>
        <v/>
      </c>
      <c r="Q280" s="129"/>
      <c r="R280" s="130" t="str">
        <f t="shared" si="44"/>
        <v/>
      </c>
      <c r="S280" s="131" t="s">
        <v>432</v>
      </c>
      <c r="T280" s="132"/>
      <c r="V280" s="48"/>
      <c r="W280" s="48"/>
      <c r="X280" s="48"/>
      <c r="Y280" s="48"/>
      <c r="Z280" s="48"/>
      <c r="AA280" s="48"/>
      <c r="AB280" s="48"/>
      <c r="AC280" s="48"/>
      <c r="AD280" s="48"/>
      <c r="AE280" s="48"/>
      <c r="AF280" s="102"/>
      <c r="AG280" s="102"/>
      <c r="AH280" s="102"/>
      <c r="AI280" s="49">
        <v>1</v>
      </c>
    </row>
    <row r="281" spans="2:35" ht="21" customHeight="1">
      <c r="B281" s="124">
        <v>257</v>
      </c>
      <c r="C281" s="142"/>
      <c r="D281" s="43"/>
      <c r="E281" s="126" t="str">
        <f t="shared" ref="E281:E344" si="50">IF(C281="","",IF(F281="",C281,C281&amp;" *"))</f>
        <v/>
      </c>
      <c r="F281" s="127" t="str" cm="1">
        <f t="array" ref="F281">IF(M281="","",IFERROR(_xlfn.TEXTJOIN(" • ",TRUE,_xlfn.UNIQUE(_xlfn._xlws.FILTER("⚠ "&amp;T25:T485,(R25:R485&lt;&gt;"")*ISNUMBER(SEARCH(" "&amp;R25:R485&amp;" "," "&amp;M281&amp;" "))))),""))</f>
        <v/>
      </c>
      <c r="G281" s="128" t="str">
        <f t="shared" si="45"/>
        <v/>
      </c>
      <c r="H281" s="128" t="str">
        <f t="shared" si="46"/>
        <v/>
      </c>
      <c r="I281" s="128" t="str">
        <f t="shared" si="47"/>
        <v/>
      </c>
      <c r="J281" s="128" t="str">
        <f t="shared" ref="J281:J344" si="51">IF(I281="","",SUBSTITUTE(SUBSTITUTE(SUBSTITUTE(SUBSTITUTE(SUBSTITUTE(SUBSTITUTE(SUBSTITUTE(SUBSTITUTE(I281,"è","e"),"é","e"),"ê","e"),"ë","e"),"ì","i"),"í","i"),"î","i"),"ï","i"))</f>
        <v/>
      </c>
      <c r="K281" s="128" t="str">
        <f t="shared" ref="K281:K344" si="52">IF(J281="","",TRIM(SUBSTITUTE(SUBSTITUTE(SUBSTITUTE(SUBSTITUTE(SUBSTITUTE(SUBSTITUTE(SUBSTITUTE(SUBSTITUTE(SUBSTITUTE(SUBSTITUTE(SUBSTITUTE(SUBSTITUTE(J281,"ò","o"),"ó","o"),"ô","o"),"ö","o"),"õ","o"),"ù","u"),"ú","u"),"û","u"),"ü","u"),"ý","y"),"ÿ","y"),"ñ","n")))</f>
        <v/>
      </c>
      <c r="L281" s="128" t="str">
        <f t="shared" si="48"/>
        <v/>
      </c>
      <c r="M281" s="128" t="str">
        <f t="shared" ref="M281:M344" si="53">IF(C281="","",LOWER(TRIM(CLEAN(SUBSTITUTE(SUBSTITUTE(SUBSTITUTE(SUBSTITUTE(SUBSTITUTE(SUBSTITUTE(SUBSTITUTE(SUBSTITUTE(SUBSTITUTE(SUBSTITUTE(SUBSTITUTE(SUBSTITUTE(SUBSTITUTE(SUBSTITUTE(SUBSTITUTE(SUBSTITUTE(SUBSTITUTE(SUBSTITUTE(SUBSTITUTE(SUBSTITUTE(SUBSTITUTE(SUBSTITUTE(C281,CHAR(160)," "),CHAR(9)," "),CHAR(10)," "),CHAR(13)," "),"—"," "),"–"," "),"’"," "),"'"," "),""""," "),","," "),"."," "),";"," "),":"," "),"!"," "),"?"," "),"…"," "),"/"," "),"-"," "),"("," "),")"," "),"«"," "),"»"," ")))))</f>
        <v/>
      </c>
      <c r="N281" s="128" t="str">
        <f t="shared" si="49"/>
        <v/>
      </c>
      <c r="O281" s="128" t="str">
        <f t="shared" ref="O281:O344" si="54">IF(N281="","",SUBSTITUTE(SUBSTITUTE(SUBSTITUTE(SUBSTITUTE(SUBSTITUTE(SUBSTITUTE(SUBSTITUTE(SUBSTITUTE(N281,"è","e"),"é","e"),"ê","e"),"ë","e"),"ì","i"),"í","i"),"î","i"),"ï","i"))</f>
        <v/>
      </c>
      <c r="P281" s="128" t="str">
        <f t="shared" ref="P281:P344" si="55">IF(O281="","",TRIM(SUBSTITUTE(SUBSTITUTE(SUBSTITUTE(SUBSTITUTE(SUBSTITUTE(SUBSTITUTE(SUBSTITUTE(SUBSTITUTE(SUBSTITUTE(SUBSTITUTE(SUBSTITUTE(SUBSTITUTE(O281,"ò","o"),"ó","o"),"ô","o"),"ö","o"),"õ","o"),"ù","u"),"ú","u"),"û","u"),"ü","u"),"ý","y"),"ÿ","y"),"ñ","n")))</f>
        <v/>
      </c>
      <c r="Q281" s="129"/>
      <c r="R281" s="130" t="str">
        <f t="shared" ref="R281:R344" si="56">IF(Q281="","",LOWER(TRIM(CLEAN(SUBSTITUTE(SUBSTITUTE(SUBSTITUTE(SUBSTITUTE(SUBSTITUTE(SUBSTITUTE(SUBSTITUTE(SUBSTITUTE(SUBSTITUTE(SUBSTITUTE(SUBSTITUTE(SUBSTITUTE(SUBSTITUTE(SUBSTITUTE(SUBSTITUTE(SUBSTITUTE(SUBSTITUTE(SUBSTITUTE(SUBSTITUTE(SUBSTITUTE(SUBSTITUTE(SUBSTITUTE(Q281,CHAR(160)," "),CHAR(9)," "),CHAR(10)," "),CHAR(13)," "),"—"," "),"–"," "),"’"," "),"'"," "),""""," "),","," "),"."," "),";"," "),":"," "),"!"," "),"?"," "),"…"," "),"/"," "),"-"," "),"("," "),")"," "),"«"," "),"»"," ")))))</f>
        <v/>
      </c>
      <c r="S281" s="131" t="s">
        <v>432</v>
      </c>
      <c r="T281" s="132"/>
      <c r="V281" s="48"/>
      <c r="W281" s="48"/>
      <c r="X281" s="48"/>
      <c r="Y281" s="48"/>
      <c r="Z281" s="48"/>
      <c r="AA281" s="48"/>
      <c r="AB281" s="48"/>
      <c r="AC281" s="48"/>
      <c r="AD281" s="48"/>
      <c r="AE281" s="48"/>
      <c r="AF281" s="102"/>
      <c r="AG281" s="102"/>
      <c r="AH281" s="102"/>
      <c r="AI281" s="49">
        <v>1</v>
      </c>
    </row>
    <row r="282" spans="2:35" ht="21" customHeight="1">
      <c r="B282" s="124">
        <v>258</v>
      </c>
      <c r="C282" s="142"/>
      <c r="D282" s="43"/>
      <c r="E282" s="126" t="str">
        <f t="shared" si="50"/>
        <v/>
      </c>
      <c r="F282" s="127" t="str" cm="1">
        <f t="array" ref="F282">IF(M282="","",IFERROR(_xlfn.TEXTJOIN(" • ",TRUE,_xlfn.UNIQUE(_xlfn._xlws.FILTER("⚠ "&amp;T25:T485,(R25:R485&lt;&gt;"")*ISNUMBER(SEARCH(" "&amp;R25:R485&amp;" "," "&amp;M282&amp;" "))))),""))</f>
        <v/>
      </c>
      <c r="G282" s="128" t="str">
        <f t="shared" si="45"/>
        <v/>
      </c>
      <c r="H282" s="128" t="str">
        <f t="shared" si="46"/>
        <v/>
      </c>
      <c r="I282" s="128" t="str">
        <f t="shared" si="47"/>
        <v/>
      </c>
      <c r="J282" s="128" t="str">
        <f t="shared" si="51"/>
        <v/>
      </c>
      <c r="K282" s="128" t="str">
        <f t="shared" si="52"/>
        <v/>
      </c>
      <c r="L282" s="128" t="str">
        <f t="shared" si="48"/>
        <v/>
      </c>
      <c r="M282" s="128" t="str">
        <f t="shared" si="53"/>
        <v/>
      </c>
      <c r="N282" s="128" t="str">
        <f t="shared" si="49"/>
        <v/>
      </c>
      <c r="O282" s="128" t="str">
        <f t="shared" si="54"/>
        <v/>
      </c>
      <c r="P282" s="128" t="str">
        <f t="shared" si="55"/>
        <v/>
      </c>
      <c r="Q282" s="129"/>
      <c r="R282" s="130" t="str">
        <f t="shared" si="56"/>
        <v/>
      </c>
      <c r="S282" s="131" t="s">
        <v>432</v>
      </c>
      <c r="T282" s="132"/>
      <c r="V282" s="48"/>
      <c r="W282" s="48"/>
      <c r="X282" s="48"/>
      <c r="Y282" s="48"/>
      <c r="Z282" s="48"/>
      <c r="AA282" s="48"/>
      <c r="AB282" s="48"/>
      <c r="AC282" s="48"/>
      <c r="AD282" s="48"/>
      <c r="AE282" s="48"/>
      <c r="AF282" s="102"/>
      <c r="AG282" s="102"/>
      <c r="AH282" s="102"/>
      <c r="AI282" s="49">
        <v>1</v>
      </c>
    </row>
    <row r="283" spans="2:35" ht="21" customHeight="1">
      <c r="B283" s="124">
        <v>259</v>
      </c>
      <c r="C283" s="142"/>
      <c r="D283" s="43"/>
      <c r="E283" s="126" t="str">
        <f t="shared" si="50"/>
        <v/>
      </c>
      <c r="F283" s="127" t="str" cm="1">
        <f t="array" ref="F283">IF(M283="","",IFERROR(_xlfn.TEXTJOIN(" • ",TRUE,_xlfn.UNIQUE(_xlfn._xlws.FILTER("⚠ "&amp;T25:T485,(R25:R485&lt;&gt;"")*ISNUMBER(SEARCH(" "&amp;R25:R485&amp;" "," "&amp;M283&amp;" "))))),""))</f>
        <v/>
      </c>
      <c r="G283" s="128" t="str">
        <f t="shared" ref="G283:G346" si="57">IF(R283="","",P283)</f>
        <v/>
      </c>
      <c r="H283" s="128" t="str">
        <f t="shared" ref="H283:H346" si="58">IF(T283="","",S283&amp;" "&amp;T283)</f>
        <v/>
      </c>
      <c r="I283" s="128" t="str">
        <f t="shared" ref="I283:I346" si="59">IF(M283="","",SUBSTITUTE(SUBSTITUTE(SUBSTITUTE(SUBSTITUTE(SUBSTITUTE(SUBSTITUTE(SUBSTITUTE(SUBSTITUTE(SUBSTITUTE(LOWER(M283),"œ","oe"),"æ","ae"),"à","a"),"â","a"),"ä","a"),"á","a"),"ã","a"),"å","a"),"ç","c"))</f>
        <v/>
      </c>
      <c r="J283" s="128" t="str">
        <f t="shared" si="51"/>
        <v/>
      </c>
      <c r="K283" s="128" t="str">
        <f t="shared" si="52"/>
        <v/>
      </c>
      <c r="L283" s="128" t="str">
        <f t="shared" ref="L283:L346" si="60">IF(M283="","",K283)</f>
        <v/>
      </c>
      <c r="M283" s="128" t="str">
        <f t="shared" si="53"/>
        <v/>
      </c>
      <c r="N283" s="128" t="str">
        <f t="shared" ref="N283:N346" si="61">IF(R283="","",SUBSTITUTE(SUBSTITUTE(SUBSTITUTE(SUBSTITUTE(SUBSTITUTE(SUBSTITUTE(SUBSTITUTE(SUBSTITUTE(SUBSTITUTE(LOWER(R283),"œ","oe"),"æ","ae"),"à","a"),"â","a"),"ä","a"),"á","a"),"ã","a"),"å","a"),"ç","c"))</f>
        <v/>
      </c>
      <c r="O283" s="128" t="str">
        <f t="shared" si="54"/>
        <v/>
      </c>
      <c r="P283" s="128" t="str">
        <f t="shared" si="55"/>
        <v/>
      </c>
      <c r="Q283" s="129"/>
      <c r="R283" s="130" t="str">
        <f t="shared" si="56"/>
        <v/>
      </c>
      <c r="S283" s="131" t="s">
        <v>432</v>
      </c>
      <c r="T283" s="132"/>
      <c r="V283" s="48"/>
      <c r="W283" s="48"/>
      <c r="X283" s="48"/>
      <c r="Y283" s="48"/>
      <c r="Z283" s="48"/>
      <c r="AA283" s="48"/>
      <c r="AB283" s="48"/>
      <c r="AC283" s="48"/>
      <c r="AD283" s="48"/>
      <c r="AE283" s="48"/>
      <c r="AF283" s="102"/>
      <c r="AG283" s="102"/>
      <c r="AH283" s="102"/>
      <c r="AI283" s="49">
        <v>1</v>
      </c>
    </row>
    <row r="284" spans="2:35" ht="21" customHeight="1">
      <c r="B284" s="124">
        <v>260</v>
      </c>
      <c r="C284" s="142"/>
      <c r="D284" s="43"/>
      <c r="E284" s="126" t="str">
        <f t="shared" si="50"/>
        <v/>
      </c>
      <c r="F284" s="127" t="str" cm="1">
        <f t="array" ref="F284">IF(M284="","",IFERROR(_xlfn.TEXTJOIN(" • ",TRUE,_xlfn.UNIQUE(_xlfn._xlws.FILTER("⚠ "&amp;T25:T485,(R25:R485&lt;&gt;"")*ISNUMBER(SEARCH(" "&amp;R25:R485&amp;" "," "&amp;M284&amp;" "))))),""))</f>
        <v/>
      </c>
      <c r="G284" s="128" t="str">
        <f t="shared" si="57"/>
        <v/>
      </c>
      <c r="H284" s="128" t="str">
        <f t="shared" si="58"/>
        <v/>
      </c>
      <c r="I284" s="128" t="str">
        <f t="shared" si="59"/>
        <v/>
      </c>
      <c r="J284" s="128" t="str">
        <f t="shared" si="51"/>
        <v/>
      </c>
      <c r="K284" s="128" t="str">
        <f t="shared" si="52"/>
        <v/>
      </c>
      <c r="L284" s="128" t="str">
        <f t="shared" si="60"/>
        <v/>
      </c>
      <c r="M284" s="128" t="str">
        <f t="shared" si="53"/>
        <v/>
      </c>
      <c r="N284" s="128" t="str">
        <f t="shared" si="61"/>
        <v/>
      </c>
      <c r="O284" s="128" t="str">
        <f t="shared" si="54"/>
        <v/>
      </c>
      <c r="P284" s="128" t="str">
        <f t="shared" si="55"/>
        <v/>
      </c>
      <c r="Q284" s="129"/>
      <c r="R284" s="130" t="str">
        <f t="shared" si="56"/>
        <v/>
      </c>
      <c r="S284" s="131" t="s">
        <v>432</v>
      </c>
      <c r="T284" s="132"/>
      <c r="V284" s="48"/>
      <c r="W284" s="48"/>
      <c r="X284" s="48"/>
      <c r="Y284" s="48"/>
      <c r="Z284" s="48"/>
      <c r="AA284" s="48"/>
      <c r="AB284" s="48"/>
      <c r="AC284" s="48"/>
      <c r="AD284" s="48"/>
      <c r="AE284" s="48"/>
      <c r="AF284" s="102"/>
      <c r="AG284" s="102"/>
      <c r="AH284" s="102"/>
      <c r="AI284" s="49">
        <v>1</v>
      </c>
    </row>
    <row r="285" spans="2:35" ht="21" customHeight="1">
      <c r="B285" s="124">
        <v>261</v>
      </c>
      <c r="C285" s="142"/>
      <c r="D285" s="43"/>
      <c r="E285" s="126" t="str">
        <f t="shared" si="50"/>
        <v/>
      </c>
      <c r="F285" s="127" t="str" cm="1">
        <f t="array" ref="F285">IF(M285="","",IFERROR(_xlfn.TEXTJOIN(" • ",TRUE,_xlfn.UNIQUE(_xlfn._xlws.FILTER("⚠ "&amp;T25:T485,(R25:R485&lt;&gt;"")*ISNUMBER(SEARCH(" "&amp;R25:R485&amp;" "," "&amp;M285&amp;" "))))),""))</f>
        <v/>
      </c>
      <c r="G285" s="128" t="str">
        <f t="shared" si="57"/>
        <v/>
      </c>
      <c r="H285" s="128" t="str">
        <f t="shared" si="58"/>
        <v/>
      </c>
      <c r="I285" s="128" t="str">
        <f t="shared" si="59"/>
        <v/>
      </c>
      <c r="J285" s="128" t="str">
        <f t="shared" si="51"/>
        <v/>
      </c>
      <c r="K285" s="128" t="str">
        <f t="shared" si="52"/>
        <v/>
      </c>
      <c r="L285" s="128" t="str">
        <f t="shared" si="60"/>
        <v/>
      </c>
      <c r="M285" s="128" t="str">
        <f t="shared" si="53"/>
        <v/>
      </c>
      <c r="N285" s="128" t="str">
        <f t="shared" si="61"/>
        <v/>
      </c>
      <c r="O285" s="128" t="str">
        <f t="shared" si="54"/>
        <v/>
      </c>
      <c r="P285" s="128" t="str">
        <f t="shared" si="55"/>
        <v/>
      </c>
      <c r="Q285" s="129"/>
      <c r="R285" s="130" t="str">
        <f t="shared" si="56"/>
        <v/>
      </c>
      <c r="S285" s="131" t="s">
        <v>432</v>
      </c>
      <c r="T285" s="132"/>
      <c r="V285" s="48"/>
      <c r="W285" s="48"/>
      <c r="X285" s="48"/>
      <c r="Y285" s="48"/>
      <c r="Z285" s="48"/>
      <c r="AA285" s="48"/>
      <c r="AB285" s="48"/>
      <c r="AC285" s="48"/>
      <c r="AD285" s="48"/>
      <c r="AE285" s="48"/>
      <c r="AF285" s="102"/>
      <c r="AG285" s="102"/>
      <c r="AH285" s="102"/>
      <c r="AI285" s="49">
        <v>1</v>
      </c>
    </row>
    <row r="286" spans="2:35" ht="21" customHeight="1">
      <c r="B286" s="124">
        <v>262</v>
      </c>
      <c r="C286" s="142"/>
      <c r="D286" s="43"/>
      <c r="E286" s="126" t="str">
        <f t="shared" si="50"/>
        <v/>
      </c>
      <c r="F286" s="127" t="str" cm="1">
        <f t="array" ref="F286">IF(M286="","",IFERROR(_xlfn.TEXTJOIN(" • ",TRUE,_xlfn.UNIQUE(_xlfn._xlws.FILTER("⚠ "&amp;T25:T485,(R25:R485&lt;&gt;"")*ISNUMBER(SEARCH(" "&amp;R25:R485&amp;" "," "&amp;M286&amp;" "))))),""))</f>
        <v/>
      </c>
      <c r="G286" s="128" t="str">
        <f t="shared" si="57"/>
        <v/>
      </c>
      <c r="H286" s="128" t="str">
        <f t="shared" si="58"/>
        <v/>
      </c>
      <c r="I286" s="128" t="str">
        <f t="shared" si="59"/>
        <v/>
      </c>
      <c r="J286" s="128" t="str">
        <f t="shared" si="51"/>
        <v/>
      </c>
      <c r="K286" s="128" t="str">
        <f t="shared" si="52"/>
        <v/>
      </c>
      <c r="L286" s="128" t="str">
        <f t="shared" si="60"/>
        <v/>
      </c>
      <c r="M286" s="128" t="str">
        <f t="shared" si="53"/>
        <v/>
      </c>
      <c r="N286" s="128" t="str">
        <f t="shared" si="61"/>
        <v/>
      </c>
      <c r="O286" s="128" t="str">
        <f t="shared" si="54"/>
        <v/>
      </c>
      <c r="P286" s="128" t="str">
        <f t="shared" si="55"/>
        <v/>
      </c>
      <c r="Q286" s="129"/>
      <c r="R286" s="130" t="str">
        <f t="shared" si="56"/>
        <v/>
      </c>
      <c r="S286" s="131" t="s">
        <v>432</v>
      </c>
      <c r="T286" s="132"/>
      <c r="V286" s="48"/>
      <c r="W286" s="48"/>
      <c r="X286" s="48"/>
      <c r="Y286" s="48"/>
      <c r="Z286" s="48"/>
      <c r="AA286" s="48"/>
      <c r="AB286" s="48"/>
      <c r="AC286" s="48"/>
      <c r="AD286" s="48"/>
      <c r="AE286" s="48"/>
      <c r="AF286" s="102"/>
      <c r="AG286" s="102"/>
      <c r="AH286" s="102"/>
      <c r="AI286" s="49">
        <v>1</v>
      </c>
    </row>
    <row r="287" spans="2:35" ht="21" customHeight="1">
      <c r="B287" s="124">
        <v>263</v>
      </c>
      <c r="C287" s="142"/>
      <c r="D287" s="43"/>
      <c r="E287" s="126" t="str">
        <f t="shared" si="50"/>
        <v/>
      </c>
      <c r="F287" s="127" t="str" cm="1">
        <f t="array" ref="F287">IF(M287="","",IFERROR(_xlfn.TEXTJOIN(" • ",TRUE,_xlfn.UNIQUE(_xlfn._xlws.FILTER("⚠ "&amp;T25:T485,(R25:R485&lt;&gt;"")*ISNUMBER(SEARCH(" "&amp;R25:R485&amp;" "," "&amp;M287&amp;" "))))),""))</f>
        <v/>
      </c>
      <c r="G287" s="128" t="str">
        <f t="shared" si="57"/>
        <v/>
      </c>
      <c r="H287" s="128" t="str">
        <f t="shared" si="58"/>
        <v/>
      </c>
      <c r="I287" s="128" t="str">
        <f t="shared" si="59"/>
        <v/>
      </c>
      <c r="J287" s="128" t="str">
        <f t="shared" si="51"/>
        <v/>
      </c>
      <c r="K287" s="128" t="str">
        <f t="shared" si="52"/>
        <v/>
      </c>
      <c r="L287" s="128" t="str">
        <f t="shared" si="60"/>
        <v/>
      </c>
      <c r="M287" s="128" t="str">
        <f t="shared" si="53"/>
        <v/>
      </c>
      <c r="N287" s="128" t="str">
        <f t="shared" si="61"/>
        <v/>
      </c>
      <c r="O287" s="128" t="str">
        <f t="shared" si="54"/>
        <v/>
      </c>
      <c r="P287" s="128" t="str">
        <f t="shared" si="55"/>
        <v/>
      </c>
      <c r="Q287" s="129"/>
      <c r="R287" s="130" t="str">
        <f t="shared" si="56"/>
        <v/>
      </c>
      <c r="S287" s="131" t="s">
        <v>432</v>
      </c>
      <c r="T287" s="132"/>
      <c r="V287" s="48"/>
      <c r="W287" s="48"/>
      <c r="X287" s="48"/>
      <c r="Y287" s="48"/>
      <c r="Z287" s="48"/>
      <c r="AA287" s="48"/>
      <c r="AB287" s="48"/>
      <c r="AC287" s="48"/>
      <c r="AD287" s="48"/>
      <c r="AE287" s="48"/>
      <c r="AF287" s="102"/>
      <c r="AG287" s="102"/>
      <c r="AH287" s="102"/>
      <c r="AI287" s="49">
        <v>1</v>
      </c>
    </row>
    <row r="288" spans="2:35" ht="21" customHeight="1">
      <c r="B288" s="124">
        <v>264</v>
      </c>
      <c r="C288" s="142"/>
      <c r="D288" s="43"/>
      <c r="E288" s="126" t="str">
        <f t="shared" si="50"/>
        <v/>
      </c>
      <c r="F288" s="127" t="str" cm="1">
        <f t="array" ref="F288">IF(M288="","",IFERROR(_xlfn.TEXTJOIN(" • ",TRUE,_xlfn.UNIQUE(_xlfn._xlws.FILTER("⚠ "&amp;T25:T485,(R25:R485&lt;&gt;"")*ISNUMBER(SEARCH(" "&amp;R25:R485&amp;" "," "&amp;M288&amp;" "))))),""))</f>
        <v/>
      </c>
      <c r="G288" s="128" t="str">
        <f t="shared" si="57"/>
        <v/>
      </c>
      <c r="H288" s="128" t="str">
        <f t="shared" si="58"/>
        <v/>
      </c>
      <c r="I288" s="128" t="str">
        <f t="shared" si="59"/>
        <v/>
      </c>
      <c r="J288" s="128" t="str">
        <f t="shared" si="51"/>
        <v/>
      </c>
      <c r="K288" s="128" t="str">
        <f t="shared" si="52"/>
        <v/>
      </c>
      <c r="L288" s="128" t="str">
        <f t="shared" si="60"/>
        <v/>
      </c>
      <c r="M288" s="128" t="str">
        <f t="shared" si="53"/>
        <v/>
      </c>
      <c r="N288" s="128" t="str">
        <f t="shared" si="61"/>
        <v/>
      </c>
      <c r="O288" s="128" t="str">
        <f t="shared" si="54"/>
        <v/>
      </c>
      <c r="P288" s="128" t="str">
        <f t="shared" si="55"/>
        <v/>
      </c>
      <c r="Q288" s="129"/>
      <c r="R288" s="130" t="str">
        <f t="shared" si="56"/>
        <v/>
      </c>
      <c r="S288" s="131" t="s">
        <v>432</v>
      </c>
      <c r="T288" s="132"/>
      <c r="V288" s="48"/>
      <c r="W288" s="48"/>
      <c r="X288" s="48"/>
      <c r="Y288" s="48"/>
      <c r="Z288" s="48"/>
      <c r="AA288" s="48"/>
      <c r="AB288" s="48"/>
      <c r="AC288" s="48"/>
      <c r="AD288" s="48"/>
      <c r="AE288" s="48"/>
      <c r="AF288" s="102"/>
      <c r="AG288" s="102"/>
      <c r="AH288" s="102"/>
      <c r="AI288" s="49">
        <v>1</v>
      </c>
    </row>
    <row r="289" spans="2:35" ht="21" customHeight="1">
      <c r="B289" s="124">
        <v>265</v>
      </c>
      <c r="C289" s="142"/>
      <c r="D289" s="43"/>
      <c r="E289" s="126" t="str">
        <f t="shared" si="50"/>
        <v/>
      </c>
      <c r="F289" s="127" t="str" cm="1">
        <f t="array" ref="F289">IF(M289="","",IFERROR(_xlfn.TEXTJOIN(" • ",TRUE,_xlfn.UNIQUE(_xlfn._xlws.FILTER("⚠ "&amp;T25:T485,(R25:R485&lt;&gt;"")*ISNUMBER(SEARCH(" "&amp;R25:R485&amp;" "," "&amp;M289&amp;" "))))),""))</f>
        <v/>
      </c>
      <c r="G289" s="128" t="str">
        <f t="shared" si="57"/>
        <v/>
      </c>
      <c r="H289" s="128" t="str">
        <f t="shared" si="58"/>
        <v/>
      </c>
      <c r="I289" s="128" t="str">
        <f t="shared" si="59"/>
        <v/>
      </c>
      <c r="J289" s="128" t="str">
        <f t="shared" si="51"/>
        <v/>
      </c>
      <c r="K289" s="128" t="str">
        <f t="shared" si="52"/>
        <v/>
      </c>
      <c r="L289" s="128" t="str">
        <f t="shared" si="60"/>
        <v/>
      </c>
      <c r="M289" s="128" t="str">
        <f t="shared" si="53"/>
        <v/>
      </c>
      <c r="N289" s="128" t="str">
        <f t="shared" si="61"/>
        <v/>
      </c>
      <c r="O289" s="128" t="str">
        <f t="shared" si="54"/>
        <v/>
      </c>
      <c r="P289" s="128" t="str">
        <f t="shared" si="55"/>
        <v/>
      </c>
      <c r="Q289" s="129"/>
      <c r="R289" s="130" t="str">
        <f t="shared" si="56"/>
        <v/>
      </c>
      <c r="S289" s="131" t="s">
        <v>432</v>
      </c>
      <c r="T289" s="132"/>
      <c r="V289" s="48"/>
      <c r="W289" s="48"/>
      <c r="X289" s="48"/>
      <c r="Y289" s="48"/>
      <c r="Z289" s="48"/>
      <c r="AA289" s="48"/>
      <c r="AB289" s="48"/>
      <c r="AC289" s="48"/>
      <c r="AD289" s="48"/>
      <c r="AE289" s="48"/>
      <c r="AF289" s="102"/>
      <c r="AG289" s="102"/>
      <c r="AH289" s="102"/>
      <c r="AI289" s="49">
        <v>1</v>
      </c>
    </row>
    <row r="290" spans="2:35" ht="21" customHeight="1">
      <c r="B290" s="124">
        <v>266</v>
      </c>
      <c r="C290" s="142"/>
      <c r="D290" s="43"/>
      <c r="E290" s="126" t="str">
        <f t="shared" si="50"/>
        <v/>
      </c>
      <c r="F290" s="127" t="str" cm="1">
        <f t="array" ref="F290">IF(M290="","",IFERROR(_xlfn.TEXTJOIN(" • ",TRUE,_xlfn.UNIQUE(_xlfn._xlws.FILTER("⚠ "&amp;T25:T485,(R25:R485&lt;&gt;"")*ISNUMBER(SEARCH(" "&amp;R25:R485&amp;" "," "&amp;M290&amp;" "))))),""))</f>
        <v/>
      </c>
      <c r="G290" s="128" t="str">
        <f t="shared" si="57"/>
        <v/>
      </c>
      <c r="H290" s="128" t="str">
        <f t="shared" si="58"/>
        <v/>
      </c>
      <c r="I290" s="128" t="str">
        <f t="shared" si="59"/>
        <v/>
      </c>
      <c r="J290" s="128" t="str">
        <f t="shared" si="51"/>
        <v/>
      </c>
      <c r="K290" s="128" t="str">
        <f t="shared" si="52"/>
        <v/>
      </c>
      <c r="L290" s="128" t="str">
        <f t="shared" si="60"/>
        <v/>
      </c>
      <c r="M290" s="128" t="str">
        <f t="shared" si="53"/>
        <v/>
      </c>
      <c r="N290" s="128" t="str">
        <f t="shared" si="61"/>
        <v/>
      </c>
      <c r="O290" s="128" t="str">
        <f t="shared" si="54"/>
        <v/>
      </c>
      <c r="P290" s="128" t="str">
        <f t="shared" si="55"/>
        <v/>
      </c>
      <c r="Q290" s="129"/>
      <c r="R290" s="130" t="str">
        <f t="shared" si="56"/>
        <v/>
      </c>
      <c r="S290" s="131" t="s">
        <v>432</v>
      </c>
      <c r="T290" s="132"/>
      <c r="V290" s="48"/>
      <c r="W290" s="48"/>
      <c r="X290" s="48"/>
      <c r="Y290" s="48"/>
      <c r="Z290" s="48"/>
      <c r="AA290" s="48"/>
      <c r="AB290" s="48"/>
      <c r="AC290" s="48"/>
      <c r="AD290" s="48"/>
      <c r="AE290" s="48"/>
      <c r="AF290" s="102"/>
      <c r="AG290" s="102"/>
      <c r="AH290" s="102"/>
      <c r="AI290" s="49">
        <v>1</v>
      </c>
    </row>
    <row r="291" spans="2:35" ht="21" customHeight="1">
      <c r="B291" s="124">
        <v>267</v>
      </c>
      <c r="C291" s="142"/>
      <c r="D291" s="43"/>
      <c r="E291" s="126" t="str">
        <f t="shared" si="50"/>
        <v/>
      </c>
      <c r="F291" s="127" t="str" cm="1">
        <f t="array" ref="F291">IF(M291="","",IFERROR(_xlfn.TEXTJOIN(" • ",TRUE,_xlfn.UNIQUE(_xlfn._xlws.FILTER("⚠ "&amp;T25:T485,(R25:R485&lt;&gt;"")*ISNUMBER(SEARCH(" "&amp;R25:R485&amp;" "," "&amp;M291&amp;" "))))),""))</f>
        <v/>
      </c>
      <c r="G291" s="128" t="str">
        <f t="shared" si="57"/>
        <v/>
      </c>
      <c r="H291" s="128" t="str">
        <f t="shared" si="58"/>
        <v/>
      </c>
      <c r="I291" s="128" t="str">
        <f t="shared" si="59"/>
        <v/>
      </c>
      <c r="J291" s="128" t="str">
        <f t="shared" si="51"/>
        <v/>
      </c>
      <c r="K291" s="128" t="str">
        <f t="shared" si="52"/>
        <v/>
      </c>
      <c r="L291" s="128" t="str">
        <f t="shared" si="60"/>
        <v/>
      </c>
      <c r="M291" s="128" t="str">
        <f t="shared" si="53"/>
        <v/>
      </c>
      <c r="N291" s="128" t="str">
        <f t="shared" si="61"/>
        <v/>
      </c>
      <c r="O291" s="128" t="str">
        <f t="shared" si="54"/>
        <v/>
      </c>
      <c r="P291" s="128" t="str">
        <f t="shared" si="55"/>
        <v/>
      </c>
      <c r="Q291" s="129"/>
      <c r="R291" s="130" t="str">
        <f t="shared" si="56"/>
        <v/>
      </c>
      <c r="S291" s="131" t="s">
        <v>432</v>
      </c>
      <c r="T291" s="132"/>
      <c r="V291" s="48"/>
      <c r="W291" s="48"/>
      <c r="X291" s="48"/>
      <c r="Y291" s="48"/>
      <c r="Z291" s="48"/>
      <c r="AA291" s="48"/>
      <c r="AB291" s="48"/>
      <c r="AC291" s="48"/>
      <c r="AD291" s="48"/>
      <c r="AE291" s="48"/>
      <c r="AF291" s="102"/>
      <c r="AG291" s="102"/>
      <c r="AH291" s="102"/>
      <c r="AI291" s="49">
        <v>1</v>
      </c>
    </row>
    <row r="292" spans="2:35" ht="21" customHeight="1">
      <c r="B292" s="124">
        <v>268</v>
      </c>
      <c r="C292" s="142"/>
      <c r="D292" s="43"/>
      <c r="E292" s="126" t="str">
        <f t="shared" si="50"/>
        <v/>
      </c>
      <c r="F292" s="127" t="str" cm="1">
        <f t="array" ref="F292">IF(M292="","",IFERROR(_xlfn.TEXTJOIN(" • ",TRUE,_xlfn.UNIQUE(_xlfn._xlws.FILTER("⚠ "&amp;T25:T485,(R25:R485&lt;&gt;"")*ISNUMBER(SEARCH(" "&amp;R25:R485&amp;" "," "&amp;M292&amp;" "))))),""))</f>
        <v/>
      </c>
      <c r="G292" s="128" t="str">
        <f t="shared" si="57"/>
        <v/>
      </c>
      <c r="H292" s="128" t="str">
        <f t="shared" si="58"/>
        <v/>
      </c>
      <c r="I292" s="128" t="str">
        <f t="shared" si="59"/>
        <v/>
      </c>
      <c r="J292" s="128" t="str">
        <f t="shared" si="51"/>
        <v/>
      </c>
      <c r="K292" s="128" t="str">
        <f t="shared" si="52"/>
        <v/>
      </c>
      <c r="L292" s="128" t="str">
        <f t="shared" si="60"/>
        <v/>
      </c>
      <c r="M292" s="128" t="str">
        <f t="shared" si="53"/>
        <v/>
      </c>
      <c r="N292" s="128" t="str">
        <f t="shared" si="61"/>
        <v/>
      </c>
      <c r="O292" s="128" t="str">
        <f t="shared" si="54"/>
        <v/>
      </c>
      <c r="P292" s="128" t="str">
        <f t="shared" si="55"/>
        <v/>
      </c>
      <c r="Q292" s="129"/>
      <c r="R292" s="130" t="str">
        <f t="shared" si="56"/>
        <v/>
      </c>
      <c r="S292" s="131" t="s">
        <v>432</v>
      </c>
      <c r="T292" s="132"/>
      <c r="V292" s="48"/>
      <c r="W292" s="48"/>
      <c r="X292" s="48"/>
      <c r="Y292" s="48"/>
      <c r="Z292" s="48"/>
      <c r="AA292" s="48"/>
      <c r="AB292" s="48"/>
      <c r="AC292" s="48"/>
      <c r="AD292" s="48"/>
      <c r="AE292" s="48"/>
      <c r="AF292" s="102"/>
      <c r="AG292" s="102"/>
      <c r="AH292" s="102"/>
      <c r="AI292" s="49">
        <v>1</v>
      </c>
    </row>
    <row r="293" spans="2:35" ht="21" customHeight="1">
      <c r="B293" s="124">
        <v>269</v>
      </c>
      <c r="C293" s="142"/>
      <c r="D293" s="43"/>
      <c r="E293" s="126" t="str">
        <f t="shared" si="50"/>
        <v/>
      </c>
      <c r="F293" s="127" t="str" cm="1">
        <f t="array" ref="F293">IF(M293="","",IFERROR(_xlfn.TEXTJOIN(" • ",TRUE,_xlfn.UNIQUE(_xlfn._xlws.FILTER("⚠ "&amp;T25:T485,(R25:R485&lt;&gt;"")*ISNUMBER(SEARCH(" "&amp;R25:R485&amp;" "," "&amp;M293&amp;" "))))),""))</f>
        <v/>
      </c>
      <c r="G293" s="128" t="str">
        <f t="shared" si="57"/>
        <v/>
      </c>
      <c r="H293" s="128" t="str">
        <f t="shared" si="58"/>
        <v/>
      </c>
      <c r="I293" s="128" t="str">
        <f t="shared" si="59"/>
        <v/>
      </c>
      <c r="J293" s="128" t="str">
        <f t="shared" si="51"/>
        <v/>
      </c>
      <c r="K293" s="128" t="str">
        <f t="shared" si="52"/>
        <v/>
      </c>
      <c r="L293" s="128" t="str">
        <f t="shared" si="60"/>
        <v/>
      </c>
      <c r="M293" s="128" t="str">
        <f t="shared" si="53"/>
        <v/>
      </c>
      <c r="N293" s="128" t="str">
        <f t="shared" si="61"/>
        <v/>
      </c>
      <c r="O293" s="128" t="str">
        <f t="shared" si="54"/>
        <v/>
      </c>
      <c r="P293" s="128" t="str">
        <f t="shared" si="55"/>
        <v/>
      </c>
      <c r="Q293" s="129"/>
      <c r="R293" s="130" t="str">
        <f t="shared" si="56"/>
        <v/>
      </c>
      <c r="S293" s="131" t="s">
        <v>432</v>
      </c>
      <c r="T293" s="132"/>
      <c r="V293" s="48"/>
      <c r="W293" s="48"/>
      <c r="X293" s="48"/>
      <c r="Y293" s="48"/>
      <c r="Z293" s="48"/>
      <c r="AA293" s="48"/>
      <c r="AB293" s="48"/>
      <c r="AC293" s="48"/>
      <c r="AD293" s="48"/>
      <c r="AE293" s="48"/>
      <c r="AF293" s="102"/>
      <c r="AG293" s="102"/>
      <c r="AH293" s="102"/>
      <c r="AI293" s="49">
        <v>1</v>
      </c>
    </row>
    <row r="294" spans="2:35" ht="21" customHeight="1">
      <c r="B294" s="124">
        <v>270</v>
      </c>
      <c r="C294" s="142"/>
      <c r="D294" s="43"/>
      <c r="E294" s="126" t="str">
        <f t="shared" si="50"/>
        <v/>
      </c>
      <c r="F294" s="127" t="str" cm="1">
        <f t="array" ref="F294">IF(M294="","",IFERROR(_xlfn.TEXTJOIN(" • ",TRUE,_xlfn.UNIQUE(_xlfn._xlws.FILTER("⚠ "&amp;T25:T485,(R25:R485&lt;&gt;"")*ISNUMBER(SEARCH(" "&amp;R25:R485&amp;" "," "&amp;M294&amp;" "))))),""))</f>
        <v/>
      </c>
      <c r="G294" s="128" t="str">
        <f t="shared" si="57"/>
        <v/>
      </c>
      <c r="H294" s="128" t="str">
        <f t="shared" si="58"/>
        <v/>
      </c>
      <c r="I294" s="128" t="str">
        <f t="shared" si="59"/>
        <v/>
      </c>
      <c r="J294" s="128" t="str">
        <f t="shared" si="51"/>
        <v/>
      </c>
      <c r="K294" s="128" t="str">
        <f t="shared" si="52"/>
        <v/>
      </c>
      <c r="L294" s="128" t="str">
        <f t="shared" si="60"/>
        <v/>
      </c>
      <c r="M294" s="128" t="str">
        <f t="shared" si="53"/>
        <v/>
      </c>
      <c r="N294" s="128" t="str">
        <f t="shared" si="61"/>
        <v/>
      </c>
      <c r="O294" s="128" t="str">
        <f t="shared" si="54"/>
        <v/>
      </c>
      <c r="P294" s="128" t="str">
        <f t="shared" si="55"/>
        <v/>
      </c>
      <c r="Q294" s="129"/>
      <c r="R294" s="130" t="str">
        <f t="shared" si="56"/>
        <v/>
      </c>
      <c r="S294" s="131" t="s">
        <v>432</v>
      </c>
      <c r="T294" s="132"/>
      <c r="V294" s="48"/>
      <c r="W294" s="48"/>
      <c r="X294" s="48"/>
      <c r="Y294" s="48"/>
      <c r="Z294" s="48"/>
      <c r="AA294" s="48"/>
      <c r="AB294" s="48"/>
      <c r="AC294" s="48"/>
      <c r="AD294" s="48"/>
      <c r="AE294" s="48"/>
      <c r="AF294" s="102"/>
      <c r="AG294" s="102"/>
      <c r="AH294" s="102"/>
      <c r="AI294" s="49">
        <v>1</v>
      </c>
    </row>
    <row r="295" spans="2:35" ht="21" customHeight="1">
      <c r="B295" s="124">
        <v>271</v>
      </c>
      <c r="C295" s="142"/>
      <c r="D295" s="43"/>
      <c r="E295" s="126" t="str">
        <f t="shared" si="50"/>
        <v/>
      </c>
      <c r="F295" s="127" t="str" cm="1">
        <f t="array" ref="F295">IF(M295="","",IFERROR(_xlfn.TEXTJOIN(" • ",TRUE,_xlfn.UNIQUE(_xlfn._xlws.FILTER("⚠ "&amp;T25:T485,(R25:R485&lt;&gt;"")*ISNUMBER(SEARCH(" "&amp;R25:R485&amp;" "," "&amp;M295&amp;" "))))),""))</f>
        <v/>
      </c>
      <c r="G295" s="128" t="str">
        <f t="shared" si="57"/>
        <v/>
      </c>
      <c r="H295" s="128" t="str">
        <f t="shared" si="58"/>
        <v/>
      </c>
      <c r="I295" s="128" t="str">
        <f t="shared" si="59"/>
        <v/>
      </c>
      <c r="J295" s="128" t="str">
        <f t="shared" si="51"/>
        <v/>
      </c>
      <c r="K295" s="128" t="str">
        <f t="shared" si="52"/>
        <v/>
      </c>
      <c r="L295" s="128" t="str">
        <f t="shared" si="60"/>
        <v/>
      </c>
      <c r="M295" s="128" t="str">
        <f t="shared" si="53"/>
        <v/>
      </c>
      <c r="N295" s="128" t="str">
        <f t="shared" si="61"/>
        <v/>
      </c>
      <c r="O295" s="128" t="str">
        <f t="shared" si="54"/>
        <v/>
      </c>
      <c r="P295" s="128" t="str">
        <f t="shared" si="55"/>
        <v/>
      </c>
      <c r="Q295" s="129"/>
      <c r="R295" s="130" t="str">
        <f t="shared" si="56"/>
        <v/>
      </c>
      <c r="S295" s="131" t="s">
        <v>432</v>
      </c>
      <c r="T295" s="132"/>
      <c r="V295" s="48"/>
      <c r="W295" s="48"/>
      <c r="X295" s="48"/>
      <c r="Y295" s="48"/>
      <c r="Z295" s="48"/>
      <c r="AA295" s="48"/>
      <c r="AB295" s="48"/>
      <c r="AC295" s="48"/>
      <c r="AD295" s="48"/>
      <c r="AE295" s="48"/>
      <c r="AF295" s="102"/>
      <c r="AG295" s="102"/>
      <c r="AH295" s="102"/>
      <c r="AI295" s="49">
        <v>1</v>
      </c>
    </row>
    <row r="296" spans="2:35" ht="21" customHeight="1">
      <c r="B296" s="124">
        <v>272</v>
      </c>
      <c r="C296" s="142"/>
      <c r="D296" s="43"/>
      <c r="E296" s="126" t="str">
        <f t="shared" si="50"/>
        <v/>
      </c>
      <c r="F296" s="127" t="str" cm="1">
        <f t="array" ref="F296">IF(M296="","",IFERROR(_xlfn.TEXTJOIN(" • ",TRUE,_xlfn.UNIQUE(_xlfn._xlws.FILTER("⚠ "&amp;T25:T485,(R25:R485&lt;&gt;"")*ISNUMBER(SEARCH(" "&amp;R25:R485&amp;" "," "&amp;M296&amp;" "))))),""))</f>
        <v/>
      </c>
      <c r="G296" s="128" t="str">
        <f t="shared" si="57"/>
        <v/>
      </c>
      <c r="H296" s="128" t="str">
        <f t="shared" si="58"/>
        <v/>
      </c>
      <c r="I296" s="128" t="str">
        <f t="shared" si="59"/>
        <v/>
      </c>
      <c r="J296" s="128" t="str">
        <f t="shared" si="51"/>
        <v/>
      </c>
      <c r="K296" s="128" t="str">
        <f t="shared" si="52"/>
        <v/>
      </c>
      <c r="L296" s="128" t="str">
        <f t="shared" si="60"/>
        <v/>
      </c>
      <c r="M296" s="128" t="str">
        <f t="shared" si="53"/>
        <v/>
      </c>
      <c r="N296" s="128" t="str">
        <f t="shared" si="61"/>
        <v/>
      </c>
      <c r="O296" s="128" t="str">
        <f t="shared" si="54"/>
        <v/>
      </c>
      <c r="P296" s="128" t="str">
        <f t="shared" si="55"/>
        <v/>
      </c>
      <c r="Q296" s="129"/>
      <c r="R296" s="130" t="str">
        <f t="shared" si="56"/>
        <v/>
      </c>
      <c r="S296" s="131" t="s">
        <v>432</v>
      </c>
      <c r="T296" s="132"/>
      <c r="V296" s="48"/>
      <c r="W296" s="48"/>
      <c r="X296" s="48"/>
      <c r="Y296" s="48"/>
      <c r="Z296" s="48"/>
      <c r="AA296" s="48"/>
      <c r="AB296" s="48"/>
      <c r="AC296" s="48"/>
      <c r="AD296" s="48"/>
      <c r="AE296" s="48"/>
      <c r="AF296" s="102"/>
      <c r="AG296" s="102"/>
      <c r="AH296" s="102"/>
      <c r="AI296" s="49">
        <v>1</v>
      </c>
    </row>
    <row r="297" spans="2:35" ht="21" customHeight="1">
      <c r="B297" s="124">
        <v>273</v>
      </c>
      <c r="C297" s="142"/>
      <c r="D297" s="43"/>
      <c r="E297" s="126" t="str">
        <f t="shared" si="50"/>
        <v/>
      </c>
      <c r="F297" s="127" t="str" cm="1">
        <f t="array" ref="F297">IF(M297="","",IFERROR(_xlfn.TEXTJOIN(" • ",TRUE,_xlfn.UNIQUE(_xlfn._xlws.FILTER("⚠ "&amp;T25:T485,(R25:R485&lt;&gt;"")*ISNUMBER(SEARCH(" "&amp;R25:R485&amp;" "," "&amp;M297&amp;" "))))),""))</f>
        <v/>
      </c>
      <c r="G297" s="128" t="str">
        <f t="shared" si="57"/>
        <v/>
      </c>
      <c r="H297" s="128" t="str">
        <f t="shared" si="58"/>
        <v/>
      </c>
      <c r="I297" s="128" t="str">
        <f t="shared" si="59"/>
        <v/>
      </c>
      <c r="J297" s="128" t="str">
        <f t="shared" si="51"/>
        <v/>
      </c>
      <c r="K297" s="128" t="str">
        <f t="shared" si="52"/>
        <v/>
      </c>
      <c r="L297" s="128" t="str">
        <f t="shared" si="60"/>
        <v/>
      </c>
      <c r="M297" s="128" t="str">
        <f t="shared" si="53"/>
        <v/>
      </c>
      <c r="N297" s="128" t="str">
        <f t="shared" si="61"/>
        <v/>
      </c>
      <c r="O297" s="128" t="str">
        <f t="shared" si="54"/>
        <v/>
      </c>
      <c r="P297" s="128" t="str">
        <f t="shared" si="55"/>
        <v/>
      </c>
      <c r="Q297" s="129"/>
      <c r="R297" s="130" t="str">
        <f t="shared" si="56"/>
        <v/>
      </c>
      <c r="S297" s="131" t="s">
        <v>432</v>
      </c>
      <c r="T297" s="132"/>
      <c r="V297" s="48"/>
      <c r="W297" s="48"/>
      <c r="X297" s="48"/>
      <c r="Y297" s="48"/>
      <c r="Z297" s="48"/>
      <c r="AA297" s="48"/>
      <c r="AB297" s="48"/>
      <c r="AC297" s="48"/>
      <c r="AD297" s="48"/>
      <c r="AE297" s="48"/>
      <c r="AF297" s="102"/>
      <c r="AG297" s="102"/>
      <c r="AH297" s="102"/>
      <c r="AI297" s="49">
        <v>1</v>
      </c>
    </row>
    <row r="298" spans="2:35" ht="21" customHeight="1">
      <c r="B298" s="124">
        <v>274</v>
      </c>
      <c r="C298" s="142"/>
      <c r="D298" s="43"/>
      <c r="E298" s="126" t="str">
        <f t="shared" si="50"/>
        <v/>
      </c>
      <c r="F298" s="127" t="str" cm="1">
        <f t="array" ref="F298">IF(M298="","",IFERROR(_xlfn.TEXTJOIN(" • ",TRUE,_xlfn.UNIQUE(_xlfn._xlws.FILTER("⚠ "&amp;T25:T485,(R25:R485&lt;&gt;"")*ISNUMBER(SEARCH(" "&amp;R25:R485&amp;" "," "&amp;M298&amp;" "))))),""))</f>
        <v/>
      </c>
      <c r="G298" s="128" t="str">
        <f t="shared" si="57"/>
        <v/>
      </c>
      <c r="H298" s="128" t="str">
        <f t="shared" si="58"/>
        <v/>
      </c>
      <c r="I298" s="128" t="str">
        <f t="shared" si="59"/>
        <v/>
      </c>
      <c r="J298" s="128" t="str">
        <f t="shared" si="51"/>
        <v/>
      </c>
      <c r="K298" s="128" t="str">
        <f t="shared" si="52"/>
        <v/>
      </c>
      <c r="L298" s="128" t="str">
        <f t="shared" si="60"/>
        <v/>
      </c>
      <c r="M298" s="128" t="str">
        <f t="shared" si="53"/>
        <v/>
      </c>
      <c r="N298" s="128" t="str">
        <f t="shared" si="61"/>
        <v/>
      </c>
      <c r="O298" s="128" t="str">
        <f t="shared" si="54"/>
        <v/>
      </c>
      <c r="P298" s="128" t="str">
        <f t="shared" si="55"/>
        <v/>
      </c>
      <c r="Q298" s="129"/>
      <c r="R298" s="130" t="str">
        <f t="shared" si="56"/>
        <v/>
      </c>
      <c r="S298" s="131" t="s">
        <v>432</v>
      </c>
      <c r="T298" s="132"/>
      <c r="V298" s="48"/>
      <c r="W298" s="48"/>
      <c r="X298" s="48"/>
      <c r="Y298" s="48"/>
      <c r="Z298" s="48"/>
      <c r="AA298" s="48"/>
      <c r="AB298" s="48"/>
      <c r="AC298" s="48"/>
      <c r="AD298" s="48"/>
      <c r="AE298" s="48"/>
      <c r="AF298" s="102"/>
      <c r="AG298" s="102"/>
      <c r="AH298" s="102"/>
      <c r="AI298" s="49">
        <v>1</v>
      </c>
    </row>
    <row r="299" spans="2:35" ht="21" customHeight="1">
      <c r="B299" s="124">
        <v>275</v>
      </c>
      <c r="C299" s="142"/>
      <c r="D299" s="43"/>
      <c r="E299" s="126" t="str">
        <f t="shared" si="50"/>
        <v/>
      </c>
      <c r="F299" s="127" t="str" cm="1">
        <f t="array" ref="F299">IF(M299="","",IFERROR(_xlfn.TEXTJOIN(" • ",TRUE,_xlfn.UNIQUE(_xlfn._xlws.FILTER("⚠ "&amp;T25:T485,(R25:R485&lt;&gt;"")*ISNUMBER(SEARCH(" "&amp;R25:R485&amp;" "," "&amp;M299&amp;" "))))),""))</f>
        <v/>
      </c>
      <c r="G299" s="128" t="str">
        <f t="shared" si="57"/>
        <v/>
      </c>
      <c r="H299" s="128" t="str">
        <f t="shared" si="58"/>
        <v/>
      </c>
      <c r="I299" s="128" t="str">
        <f t="shared" si="59"/>
        <v/>
      </c>
      <c r="J299" s="128" t="str">
        <f t="shared" si="51"/>
        <v/>
      </c>
      <c r="K299" s="128" t="str">
        <f t="shared" si="52"/>
        <v/>
      </c>
      <c r="L299" s="128" t="str">
        <f t="shared" si="60"/>
        <v/>
      </c>
      <c r="M299" s="128" t="str">
        <f t="shared" si="53"/>
        <v/>
      </c>
      <c r="N299" s="128" t="str">
        <f t="shared" si="61"/>
        <v/>
      </c>
      <c r="O299" s="128" t="str">
        <f t="shared" si="54"/>
        <v/>
      </c>
      <c r="P299" s="128" t="str">
        <f t="shared" si="55"/>
        <v/>
      </c>
      <c r="Q299" s="129"/>
      <c r="R299" s="130" t="str">
        <f t="shared" si="56"/>
        <v/>
      </c>
      <c r="S299" s="131" t="s">
        <v>432</v>
      </c>
      <c r="T299" s="132"/>
      <c r="V299" s="48"/>
      <c r="W299" s="48"/>
      <c r="X299" s="48"/>
      <c r="Y299" s="48"/>
      <c r="Z299" s="48"/>
      <c r="AA299" s="48"/>
      <c r="AB299" s="48"/>
      <c r="AC299" s="48"/>
      <c r="AD299" s="48"/>
      <c r="AE299" s="48"/>
      <c r="AF299" s="102"/>
      <c r="AG299" s="102"/>
      <c r="AH299" s="102"/>
      <c r="AI299" s="49">
        <v>1</v>
      </c>
    </row>
    <row r="300" spans="2:35" ht="21" customHeight="1">
      <c r="B300" s="124">
        <v>276</v>
      </c>
      <c r="C300" s="142"/>
      <c r="D300" s="43"/>
      <c r="E300" s="126" t="str">
        <f t="shared" si="50"/>
        <v/>
      </c>
      <c r="F300" s="127" t="str" cm="1">
        <f t="array" ref="F300">IF(M300="","",IFERROR(_xlfn.TEXTJOIN(" • ",TRUE,_xlfn.UNIQUE(_xlfn._xlws.FILTER("⚠ "&amp;T25:T485,(R25:R485&lt;&gt;"")*ISNUMBER(SEARCH(" "&amp;R25:R485&amp;" "," "&amp;M300&amp;" "))))),""))</f>
        <v/>
      </c>
      <c r="G300" s="128" t="str">
        <f t="shared" si="57"/>
        <v/>
      </c>
      <c r="H300" s="128" t="str">
        <f t="shared" si="58"/>
        <v/>
      </c>
      <c r="I300" s="128" t="str">
        <f t="shared" si="59"/>
        <v/>
      </c>
      <c r="J300" s="128" t="str">
        <f t="shared" si="51"/>
        <v/>
      </c>
      <c r="K300" s="128" t="str">
        <f t="shared" si="52"/>
        <v/>
      </c>
      <c r="L300" s="128" t="str">
        <f t="shared" si="60"/>
        <v/>
      </c>
      <c r="M300" s="128" t="str">
        <f t="shared" si="53"/>
        <v/>
      </c>
      <c r="N300" s="128" t="str">
        <f t="shared" si="61"/>
        <v/>
      </c>
      <c r="O300" s="128" t="str">
        <f t="shared" si="54"/>
        <v/>
      </c>
      <c r="P300" s="128" t="str">
        <f t="shared" si="55"/>
        <v/>
      </c>
      <c r="Q300" s="129"/>
      <c r="R300" s="130" t="str">
        <f t="shared" si="56"/>
        <v/>
      </c>
      <c r="S300" s="131" t="s">
        <v>432</v>
      </c>
      <c r="T300" s="132"/>
      <c r="V300" s="48"/>
      <c r="W300" s="48"/>
      <c r="X300" s="48"/>
      <c r="Y300" s="48"/>
      <c r="Z300" s="48"/>
      <c r="AA300" s="48"/>
      <c r="AB300" s="48"/>
      <c r="AC300" s="48"/>
      <c r="AD300" s="48"/>
      <c r="AE300" s="48"/>
      <c r="AF300" s="102"/>
      <c r="AG300" s="102"/>
      <c r="AH300" s="102"/>
      <c r="AI300" s="49">
        <v>1</v>
      </c>
    </row>
    <row r="301" spans="2:35" ht="21" customHeight="1">
      <c r="B301" s="124">
        <v>277</v>
      </c>
      <c r="C301" s="142"/>
      <c r="D301" s="43"/>
      <c r="E301" s="126" t="str">
        <f t="shared" si="50"/>
        <v/>
      </c>
      <c r="F301" s="127" t="str" cm="1">
        <f t="array" ref="F301">IF(M301="","",IFERROR(_xlfn.TEXTJOIN(" • ",TRUE,_xlfn.UNIQUE(_xlfn._xlws.FILTER("⚠ "&amp;T25:T485,(R25:R485&lt;&gt;"")*ISNUMBER(SEARCH(" "&amp;R25:R485&amp;" "," "&amp;M301&amp;" "))))),""))</f>
        <v/>
      </c>
      <c r="G301" s="128" t="str">
        <f t="shared" si="57"/>
        <v/>
      </c>
      <c r="H301" s="128" t="str">
        <f t="shared" si="58"/>
        <v/>
      </c>
      <c r="I301" s="128" t="str">
        <f t="shared" si="59"/>
        <v/>
      </c>
      <c r="J301" s="128" t="str">
        <f t="shared" si="51"/>
        <v/>
      </c>
      <c r="K301" s="128" t="str">
        <f t="shared" si="52"/>
        <v/>
      </c>
      <c r="L301" s="128" t="str">
        <f t="shared" si="60"/>
        <v/>
      </c>
      <c r="M301" s="128" t="str">
        <f t="shared" si="53"/>
        <v/>
      </c>
      <c r="N301" s="128" t="str">
        <f t="shared" si="61"/>
        <v/>
      </c>
      <c r="O301" s="128" t="str">
        <f t="shared" si="54"/>
        <v/>
      </c>
      <c r="P301" s="128" t="str">
        <f t="shared" si="55"/>
        <v/>
      </c>
      <c r="Q301" s="129"/>
      <c r="R301" s="130" t="str">
        <f t="shared" si="56"/>
        <v/>
      </c>
      <c r="S301" s="131" t="s">
        <v>432</v>
      </c>
      <c r="T301" s="132"/>
      <c r="V301" s="48"/>
      <c r="W301" s="48"/>
      <c r="X301" s="48"/>
      <c r="Y301" s="48"/>
      <c r="Z301" s="48"/>
      <c r="AA301" s="48"/>
      <c r="AB301" s="48"/>
      <c r="AC301" s="48"/>
      <c r="AD301" s="48"/>
      <c r="AE301" s="48"/>
      <c r="AF301" s="102"/>
      <c r="AG301" s="102"/>
      <c r="AH301" s="102"/>
      <c r="AI301" s="49">
        <v>1</v>
      </c>
    </row>
    <row r="302" spans="2:35" ht="21" customHeight="1">
      <c r="B302" s="124">
        <v>278</v>
      </c>
      <c r="C302" s="142"/>
      <c r="D302" s="43"/>
      <c r="E302" s="126" t="str">
        <f t="shared" si="50"/>
        <v/>
      </c>
      <c r="F302" s="127" t="str" cm="1">
        <f t="array" ref="F302">IF(M302="","",IFERROR(_xlfn.TEXTJOIN(" • ",TRUE,_xlfn.UNIQUE(_xlfn._xlws.FILTER("⚠ "&amp;T25:T485,(R25:R485&lt;&gt;"")*ISNUMBER(SEARCH(" "&amp;R25:R485&amp;" "," "&amp;M302&amp;" "))))),""))</f>
        <v/>
      </c>
      <c r="G302" s="128" t="str">
        <f t="shared" si="57"/>
        <v/>
      </c>
      <c r="H302" s="128" t="str">
        <f t="shared" si="58"/>
        <v/>
      </c>
      <c r="I302" s="128" t="str">
        <f t="shared" si="59"/>
        <v/>
      </c>
      <c r="J302" s="128" t="str">
        <f t="shared" si="51"/>
        <v/>
      </c>
      <c r="K302" s="128" t="str">
        <f t="shared" si="52"/>
        <v/>
      </c>
      <c r="L302" s="128" t="str">
        <f t="shared" si="60"/>
        <v/>
      </c>
      <c r="M302" s="128" t="str">
        <f t="shared" si="53"/>
        <v/>
      </c>
      <c r="N302" s="128" t="str">
        <f t="shared" si="61"/>
        <v/>
      </c>
      <c r="O302" s="128" t="str">
        <f t="shared" si="54"/>
        <v/>
      </c>
      <c r="P302" s="128" t="str">
        <f t="shared" si="55"/>
        <v/>
      </c>
      <c r="Q302" s="129"/>
      <c r="R302" s="130" t="str">
        <f t="shared" si="56"/>
        <v/>
      </c>
      <c r="S302" s="131" t="s">
        <v>432</v>
      </c>
      <c r="T302" s="132"/>
      <c r="V302" s="48"/>
      <c r="W302" s="48"/>
      <c r="X302" s="48"/>
      <c r="Y302" s="48"/>
      <c r="Z302" s="48"/>
      <c r="AA302" s="48"/>
      <c r="AB302" s="48"/>
      <c r="AC302" s="48"/>
      <c r="AD302" s="48"/>
      <c r="AE302" s="48"/>
      <c r="AF302" s="102"/>
      <c r="AG302" s="102"/>
      <c r="AH302" s="102"/>
      <c r="AI302" s="49">
        <v>1</v>
      </c>
    </row>
    <row r="303" spans="2:35" ht="21" customHeight="1">
      <c r="B303" s="124">
        <v>279</v>
      </c>
      <c r="C303" s="142"/>
      <c r="D303" s="43"/>
      <c r="E303" s="126" t="str">
        <f t="shared" si="50"/>
        <v/>
      </c>
      <c r="F303" s="127" t="str" cm="1">
        <f t="array" ref="F303">IF(M303="","",IFERROR(_xlfn.TEXTJOIN(" • ",TRUE,_xlfn.UNIQUE(_xlfn._xlws.FILTER("⚠ "&amp;T25:T485,(R25:R485&lt;&gt;"")*ISNUMBER(SEARCH(" "&amp;R25:R485&amp;" "," "&amp;M303&amp;" "))))),""))</f>
        <v/>
      </c>
      <c r="G303" s="128" t="str">
        <f t="shared" si="57"/>
        <v/>
      </c>
      <c r="H303" s="128" t="str">
        <f t="shared" si="58"/>
        <v/>
      </c>
      <c r="I303" s="128" t="str">
        <f t="shared" si="59"/>
        <v/>
      </c>
      <c r="J303" s="128" t="str">
        <f t="shared" si="51"/>
        <v/>
      </c>
      <c r="K303" s="128" t="str">
        <f t="shared" si="52"/>
        <v/>
      </c>
      <c r="L303" s="128" t="str">
        <f t="shared" si="60"/>
        <v/>
      </c>
      <c r="M303" s="128" t="str">
        <f t="shared" si="53"/>
        <v/>
      </c>
      <c r="N303" s="128" t="str">
        <f t="shared" si="61"/>
        <v/>
      </c>
      <c r="O303" s="128" t="str">
        <f t="shared" si="54"/>
        <v/>
      </c>
      <c r="P303" s="128" t="str">
        <f t="shared" si="55"/>
        <v/>
      </c>
      <c r="Q303" s="129"/>
      <c r="R303" s="130" t="str">
        <f t="shared" si="56"/>
        <v/>
      </c>
      <c r="S303" s="131" t="s">
        <v>432</v>
      </c>
      <c r="T303" s="132"/>
      <c r="V303" s="48"/>
      <c r="W303" s="48"/>
      <c r="X303" s="48"/>
      <c r="Y303" s="48"/>
      <c r="Z303" s="48"/>
      <c r="AA303" s="48"/>
      <c r="AB303" s="48"/>
      <c r="AC303" s="48"/>
      <c r="AD303" s="48"/>
      <c r="AE303" s="48"/>
      <c r="AF303" s="102"/>
      <c r="AG303" s="102"/>
      <c r="AH303" s="102"/>
      <c r="AI303" s="49">
        <v>1</v>
      </c>
    </row>
    <row r="304" spans="2:35" ht="21" customHeight="1">
      <c r="B304" s="124">
        <v>280</v>
      </c>
      <c r="C304" s="142"/>
      <c r="D304" s="43"/>
      <c r="E304" s="126" t="str">
        <f t="shared" si="50"/>
        <v/>
      </c>
      <c r="F304" s="127" t="str" cm="1">
        <f t="array" ref="F304">IF(M304="","",IFERROR(_xlfn.TEXTJOIN(" • ",TRUE,_xlfn.UNIQUE(_xlfn._xlws.FILTER("⚠ "&amp;T25:T485,(R25:R485&lt;&gt;"")*ISNUMBER(SEARCH(" "&amp;R25:R485&amp;" "," "&amp;M304&amp;" "))))),""))</f>
        <v/>
      </c>
      <c r="G304" s="128" t="str">
        <f t="shared" si="57"/>
        <v/>
      </c>
      <c r="H304" s="128" t="str">
        <f t="shared" si="58"/>
        <v/>
      </c>
      <c r="I304" s="128" t="str">
        <f t="shared" si="59"/>
        <v/>
      </c>
      <c r="J304" s="128" t="str">
        <f t="shared" si="51"/>
        <v/>
      </c>
      <c r="K304" s="128" t="str">
        <f t="shared" si="52"/>
        <v/>
      </c>
      <c r="L304" s="128" t="str">
        <f t="shared" si="60"/>
        <v/>
      </c>
      <c r="M304" s="128" t="str">
        <f t="shared" si="53"/>
        <v/>
      </c>
      <c r="N304" s="128" t="str">
        <f t="shared" si="61"/>
        <v/>
      </c>
      <c r="O304" s="128" t="str">
        <f t="shared" si="54"/>
        <v/>
      </c>
      <c r="P304" s="128" t="str">
        <f t="shared" si="55"/>
        <v/>
      </c>
      <c r="Q304" s="129"/>
      <c r="R304" s="130" t="str">
        <f t="shared" si="56"/>
        <v/>
      </c>
      <c r="S304" s="131" t="s">
        <v>432</v>
      </c>
      <c r="T304" s="132"/>
      <c r="V304" s="48"/>
      <c r="W304" s="48"/>
      <c r="X304" s="48"/>
      <c r="Y304" s="48"/>
      <c r="Z304" s="48"/>
      <c r="AA304" s="48"/>
      <c r="AB304" s="48"/>
      <c r="AC304" s="48"/>
      <c r="AD304" s="48"/>
      <c r="AE304" s="48"/>
      <c r="AF304" s="102"/>
      <c r="AG304" s="102"/>
      <c r="AH304" s="102"/>
      <c r="AI304" s="49">
        <v>1</v>
      </c>
    </row>
    <row r="305" spans="2:35" ht="21" customHeight="1">
      <c r="B305" s="124">
        <v>281</v>
      </c>
      <c r="C305" s="142"/>
      <c r="D305" s="43"/>
      <c r="E305" s="126" t="str">
        <f t="shared" si="50"/>
        <v/>
      </c>
      <c r="F305" s="127" t="str" cm="1">
        <f t="array" ref="F305">IF(M305="","",IFERROR(_xlfn.TEXTJOIN(" • ",TRUE,_xlfn.UNIQUE(_xlfn._xlws.FILTER("⚠ "&amp;T25:T485,(R25:R485&lt;&gt;"")*ISNUMBER(SEARCH(" "&amp;R25:R485&amp;" "," "&amp;M305&amp;" "))))),""))</f>
        <v/>
      </c>
      <c r="G305" s="128" t="str">
        <f t="shared" si="57"/>
        <v/>
      </c>
      <c r="H305" s="128" t="str">
        <f t="shared" si="58"/>
        <v/>
      </c>
      <c r="I305" s="128" t="str">
        <f t="shared" si="59"/>
        <v/>
      </c>
      <c r="J305" s="128" t="str">
        <f t="shared" si="51"/>
        <v/>
      </c>
      <c r="K305" s="128" t="str">
        <f t="shared" si="52"/>
        <v/>
      </c>
      <c r="L305" s="128" t="str">
        <f t="shared" si="60"/>
        <v/>
      </c>
      <c r="M305" s="128" t="str">
        <f t="shared" si="53"/>
        <v/>
      </c>
      <c r="N305" s="128" t="str">
        <f t="shared" si="61"/>
        <v/>
      </c>
      <c r="O305" s="128" t="str">
        <f t="shared" si="54"/>
        <v/>
      </c>
      <c r="P305" s="128" t="str">
        <f t="shared" si="55"/>
        <v/>
      </c>
      <c r="Q305" s="129"/>
      <c r="R305" s="130" t="str">
        <f t="shared" si="56"/>
        <v/>
      </c>
      <c r="S305" s="131" t="s">
        <v>432</v>
      </c>
      <c r="T305" s="132"/>
      <c r="V305" s="48"/>
      <c r="W305" s="48"/>
      <c r="X305" s="48"/>
      <c r="Y305" s="48"/>
      <c r="Z305" s="48"/>
      <c r="AA305" s="48"/>
      <c r="AB305" s="48"/>
      <c r="AC305" s="48"/>
      <c r="AD305" s="48"/>
      <c r="AE305" s="48"/>
      <c r="AF305" s="102"/>
      <c r="AG305" s="102"/>
      <c r="AH305" s="102"/>
      <c r="AI305" s="49">
        <v>1</v>
      </c>
    </row>
    <row r="306" spans="2:35" ht="21" customHeight="1">
      <c r="B306" s="124">
        <v>282</v>
      </c>
      <c r="C306" s="142"/>
      <c r="D306" s="43"/>
      <c r="E306" s="126" t="str">
        <f t="shared" si="50"/>
        <v/>
      </c>
      <c r="F306" s="127" t="str" cm="1">
        <f t="array" ref="F306">IF(M306="","",IFERROR(_xlfn.TEXTJOIN(" • ",TRUE,_xlfn.UNIQUE(_xlfn._xlws.FILTER("⚠ "&amp;T25:T485,(R25:R485&lt;&gt;"")*ISNUMBER(SEARCH(" "&amp;R25:R485&amp;" "," "&amp;M306&amp;" "))))),""))</f>
        <v/>
      </c>
      <c r="G306" s="128" t="str">
        <f t="shared" si="57"/>
        <v/>
      </c>
      <c r="H306" s="128" t="str">
        <f t="shared" si="58"/>
        <v/>
      </c>
      <c r="I306" s="128" t="str">
        <f t="shared" si="59"/>
        <v/>
      </c>
      <c r="J306" s="128" t="str">
        <f t="shared" si="51"/>
        <v/>
      </c>
      <c r="K306" s="128" t="str">
        <f t="shared" si="52"/>
        <v/>
      </c>
      <c r="L306" s="128" t="str">
        <f t="shared" si="60"/>
        <v/>
      </c>
      <c r="M306" s="128" t="str">
        <f t="shared" si="53"/>
        <v/>
      </c>
      <c r="N306" s="128" t="str">
        <f t="shared" si="61"/>
        <v/>
      </c>
      <c r="O306" s="128" t="str">
        <f t="shared" si="54"/>
        <v/>
      </c>
      <c r="P306" s="128" t="str">
        <f t="shared" si="55"/>
        <v/>
      </c>
      <c r="Q306" s="129"/>
      <c r="R306" s="130" t="str">
        <f t="shared" si="56"/>
        <v/>
      </c>
      <c r="S306" s="131" t="s">
        <v>432</v>
      </c>
      <c r="T306" s="132"/>
      <c r="V306" s="48"/>
      <c r="W306" s="48"/>
      <c r="X306" s="48"/>
      <c r="Y306" s="48"/>
      <c r="Z306" s="48"/>
      <c r="AA306" s="48"/>
      <c r="AB306" s="48"/>
      <c r="AC306" s="48"/>
      <c r="AD306" s="48"/>
      <c r="AE306" s="48"/>
      <c r="AF306" s="102"/>
      <c r="AG306" s="102"/>
      <c r="AH306" s="102"/>
      <c r="AI306" s="49">
        <v>1</v>
      </c>
    </row>
    <row r="307" spans="2:35" ht="21" customHeight="1">
      <c r="B307" s="124">
        <v>283</v>
      </c>
      <c r="C307" s="142"/>
      <c r="D307" s="43"/>
      <c r="E307" s="126" t="str">
        <f t="shared" si="50"/>
        <v/>
      </c>
      <c r="F307" s="127" t="str" cm="1">
        <f t="array" ref="F307">IF(M307="","",IFERROR(_xlfn.TEXTJOIN(" • ",TRUE,_xlfn.UNIQUE(_xlfn._xlws.FILTER("⚠ "&amp;T25:T485,(R25:R485&lt;&gt;"")*ISNUMBER(SEARCH(" "&amp;R25:R485&amp;" "," "&amp;M307&amp;" "))))),""))</f>
        <v/>
      </c>
      <c r="G307" s="128" t="str">
        <f t="shared" si="57"/>
        <v/>
      </c>
      <c r="H307" s="128" t="str">
        <f t="shared" si="58"/>
        <v/>
      </c>
      <c r="I307" s="128" t="str">
        <f t="shared" si="59"/>
        <v/>
      </c>
      <c r="J307" s="128" t="str">
        <f t="shared" si="51"/>
        <v/>
      </c>
      <c r="K307" s="128" t="str">
        <f t="shared" si="52"/>
        <v/>
      </c>
      <c r="L307" s="128" t="str">
        <f t="shared" si="60"/>
        <v/>
      </c>
      <c r="M307" s="128" t="str">
        <f t="shared" si="53"/>
        <v/>
      </c>
      <c r="N307" s="128" t="str">
        <f t="shared" si="61"/>
        <v/>
      </c>
      <c r="O307" s="128" t="str">
        <f t="shared" si="54"/>
        <v/>
      </c>
      <c r="P307" s="128" t="str">
        <f t="shared" si="55"/>
        <v/>
      </c>
      <c r="Q307" s="129"/>
      <c r="R307" s="130" t="str">
        <f t="shared" si="56"/>
        <v/>
      </c>
      <c r="S307" s="131" t="s">
        <v>432</v>
      </c>
      <c r="T307" s="132"/>
      <c r="V307" s="48"/>
      <c r="W307" s="48"/>
      <c r="X307" s="48"/>
      <c r="Y307" s="48"/>
      <c r="Z307" s="48"/>
      <c r="AA307" s="48"/>
      <c r="AB307" s="48"/>
      <c r="AC307" s="48"/>
      <c r="AD307" s="48"/>
      <c r="AE307" s="48"/>
      <c r="AF307" s="102"/>
      <c r="AG307" s="102"/>
      <c r="AH307" s="102"/>
      <c r="AI307" s="49">
        <v>1</v>
      </c>
    </row>
    <row r="308" spans="2:35" ht="21" customHeight="1">
      <c r="B308" s="124">
        <v>284</v>
      </c>
      <c r="C308" s="142"/>
      <c r="D308" s="43"/>
      <c r="E308" s="126" t="str">
        <f t="shared" si="50"/>
        <v/>
      </c>
      <c r="F308" s="127" t="str" cm="1">
        <f t="array" ref="F308">IF(M308="","",IFERROR(_xlfn.TEXTJOIN(" • ",TRUE,_xlfn.UNIQUE(_xlfn._xlws.FILTER("⚠ "&amp;T25:T485,(R25:R485&lt;&gt;"")*ISNUMBER(SEARCH(" "&amp;R25:R485&amp;" "," "&amp;M308&amp;" "))))),""))</f>
        <v/>
      </c>
      <c r="G308" s="128" t="str">
        <f t="shared" si="57"/>
        <v/>
      </c>
      <c r="H308" s="128" t="str">
        <f t="shared" si="58"/>
        <v/>
      </c>
      <c r="I308" s="128" t="str">
        <f t="shared" si="59"/>
        <v/>
      </c>
      <c r="J308" s="128" t="str">
        <f t="shared" si="51"/>
        <v/>
      </c>
      <c r="K308" s="128" t="str">
        <f t="shared" si="52"/>
        <v/>
      </c>
      <c r="L308" s="128" t="str">
        <f t="shared" si="60"/>
        <v/>
      </c>
      <c r="M308" s="128" t="str">
        <f t="shared" si="53"/>
        <v/>
      </c>
      <c r="N308" s="128" t="str">
        <f t="shared" si="61"/>
        <v/>
      </c>
      <c r="O308" s="128" t="str">
        <f t="shared" si="54"/>
        <v/>
      </c>
      <c r="P308" s="128" t="str">
        <f t="shared" si="55"/>
        <v/>
      </c>
      <c r="Q308" s="129"/>
      <c r="R308" s="130" t="str">
        <f t="shared" si="56"/>
        <v/>
      </c>
      <c r="S308" s="131" t="s">
        <v>432</v>
      </c>
      <c r="T308" s="132"/>
      <c r="V308" s="48"/>
      <c r="W308" s="48"/>
      <c r="X308" s="48"/>
      <c r="Y308" s="48"/>
      <c r="Z308" s="48"/>
      <c r="AA308" s="48"/>
      <c r="AB308" s="48"/>
      <c r="AC308" s="48"/>
      <c r="AD308" s="48"/>
      <c r="AE308" s="48"/>
      <c r="AF308" s="102"/>
      <c r="AG308" s="102"/>
      <c r="AH308" s="102"/>
      <c r="AI308" s="49">
        <v>1</v>
      </c>
    </row>
    <row r="309" spans="2:35" ht="21" customHeight="1">
      <c r="B309" s="124">
        <v>285</v>
      </c>
      <c r="C309" s="142"/>
      <c r="D309" s="43"/>
      <c r="E309" s="126" t="str">
        <f t="shared" si="50"/>
        <v/>
      </c>
      <c r="F309" s="127" t="str" cm="1">
        <f t="array" ref="F309">IF(M309="","",IFERROR(_xlfn.TEXTJOIN(" • ",TRUE,_xlfn.UNIQUE(_xlfn._xlws.FILTER("⚠ "&amp;T25:T485,(R25:R485&lt;&gt;"")*ISNUMBER(SEARCH(" "&amp;R25:R485&amp;" "," "&amp;M309&amp;" "))))),""))</f>
        <v/>
      </c>
      <c r="G309" s="128" t="str">
        <f t="shared" si="57"/>
        <v/>
      </c>
      <c r="H309" s="128" t="str">
        <f t="shared" si="58"/>
        <v/>
      </c>
      <c r="I309" s="128" t="str">
        <f t="shared" si="59"/>
        <v/>
      </c>
      <c r="J309" s="128" t="str">
        <f t="shared" si="51"/>
        <v/>
      </c>
      <c r="K309" s="128" t="str">
        <f t="shared" si="52"/>
        <v/>
      </c>
      <c r="L309" s="128" t="str">
        <f t="shared" si="60"/>
        <v/>
      </c>
      <c r="M309" s="128" t="str">
        <f t="shared" si="53"/>
        <v/>
      </c>
      <c r="N309" s="128" t="str">
        <f t="shared" si="61"/>
        <v/>
      </c>
      <c r="O309" s="128" t="str">
        <f t="shared" si="54"/>
        <v/>
      </c>
      <c r="P309" s="128" t="str">
        <f t="shared" si="55"/>
        <v/>
      </c>
      <c r="Q309" s="129"/>
      <c r="R309" s="130" t="str">
        <f t="shared" si="56"/>
        <v/>
      </c>
      <c r="S309" s="131" t="s">
        <v>432</v>
      </c>
      <c r="T309" s="132"/>
      <c r="V309" s="48"/>
      <c r="W309" s="48"/>
      <c r="X309" s="48"/>
      <c r="Y309" s="48"/>
      <c r="Z309" s="48"/>
      <c r="AA309" s="48"/>
      <c r="AB309" s="48"/>
      <c r="AC309" s="48"/>
      <c r="AD309" s="48"/>
      <c r="AE309" s="48"/>
      <c r="AF309" s="102"/>
      <c r="AG309" s="102"/>
      <c r="AH309" s="102"/>
      <c r="AI309" s="49">
        <v>1</v>
      </c>
    </row>
    <row r="310" spans="2:35" ht="21" customHeight="1">
      <c r="B310" s="124">
        <v>286</v>
      </c>
      <c r="C310" s="142"/>
      <c r="D310" s="43"/>
      <c r="E310" s="126" t="str">
        <f t="shared" si="50"/>
        <v/>
      </c>
      <c r="F310" s="127" t="str" cm="1">
        <f t="array" ref="F310">IF(M310="","",IFERROR(_xlfn.TEXTJOIN(" • ",TRUE,_xlfn.UNIQUE(_xlfn._xlws.FILTER("⚠ "&amp;T25:T485,(R25:R485&lt;&gt;"")*ISNUMBER(SEARCH(" "&amp;R25:R485&amp;" "," "&amp;M310&amp;" "))))),""))</f>
        <v/>
      </c>
      <c r="G310" s="128" t="str">
        <f t="shared" si="57"/>
        <v/>
      </c>
      <c r="H310" s="128" t="str">
        <f t="shared" si="58"/>
        <v/>
      </c>
      <c r="I310" s="128" t="str">
        <f t="shared" si="59"/>
        <v/>
      </c>
      <c r="J310" s="128" t="str">
        <f t="shared" si="51"/>
        <v/>
      </c>
      <c r="K310" s="128" t="str">
        <f t="shared" si="52"/>
        <v/>
      </c>
      <c r="L310" s="128" t="str">
        <f t="shared" si="60"/>
        <v/>
      </c>
      <c r="M310" s="128" t="str">
        <f t="shared" si="53"/>
        <v/>
      </c>
      <c r="N310" s="128" t="str">
        <f t="shared" si="61"/>
        <v/>
      </c>
      <c r="O310" s="128" t="str">
        <f t="shared" si="54"/>
        <v/>
      </c>
      <c r="P310" s="128" t="str">
        <f t="shared" si="55"/>
        <v/>
      </c>
      <c r="Q310" s="129"/>
      <c r="R310" s="130" t="str">
        <f t="shared" si="56"/>
        <v/>
      </c>
      <c r="S310" s="131" t="s">
        <v>432</v>
      </c>
      <c r="T310" s="132"/>
      <c r="V310" s="48"/>
      <c r="W310" s="48"/>
      <c r="X310" s="48"/>
      <c r="Y310" s="48"/>
      <c r="Z310" s="48"/>
      <c r="AA310" s="48"/>
      <c r="AB310" s="48"/>
      <c r="AC310" s="48"/>
      <c r="AD310" s="48"/>
      <c r="AE310" s="48"/>
      <c r="AF310" s="102"/>
      <c r="AG310" s="102"/>
      <c r="AH310" s="102"/>
      <c r="AI310" s="49">
        <v>1</v>
      </c>
    </row>
    <row r="311" spans="2:35" ht="21" customHeight="1">
      <c r="B311" s="124">
        <v>287</v>
      </c>
      <c r="C311" s="142"/>
      <c r="D311" s="43"/>
      <c r="E311" s="126" t="str">
        <f t="shared" si="50"/>
        <v/>
      </c>
      <c r="F311" s="127" t="str" cm="1">
        <f t="array" ref="F311">IF(M311="","",IFERROR(_xlfn.TEXTJOIN(" • ",TRUE,_xlfn.UNIQUE(_xlfn._xlws.FILTER("⚠ "&amp;T25:T485,(R25:R485&lt;&gt;"")*ISNUMBER(SEARCH(" "&amp;R25:R485&amp;" "," "&amp;M311&amp;" "))))),""))</f>
        <v/>
      </c>
      <c r="G311" s="128" t="str">
        <f t="shared" si="57"/>
        <v/>
      </c>
      <c r="H311" s="128" t="str">
        <f t="shared" si="58"/>
        <v/>
      </c>
      <c r="I311" s="128" t="str">
        <f t="shared" si="59"/>
        <v/>
      </c>
      <c r="J311" s="128" t="str">
        <f t="shared" si="51"/>
        <v/>
      </c>
      <c r="K311" s="128" t="str">
        <f t="shared" si="52"/>
        <v/>
      </c>
      <c r="L311" s="128" t="str">
        <f t="shared" si="60"/>
        <v/>
      </c>
      <c r="M311" s="128" t="str">
        <f t="shared" si="53"/>
        <v/>
      </c>
      <c r="N311" s="128" t="str">
        <f t="shared" si="61"/>
        <v/>
      </c>
      <c r="O311" s="128" t="str">
        <f t="shared" si="54"/>
        <v/>
      </c>
      <c r="P311" s="128" t="str">
        <f t="shared" si="55"/>
        <v/>
      </c>
      <c r="Q311" s="129"/>
      <c r="R311" s="130" t="str">
        <f t="shared" si="56"/>
        <v/>
      </c>
      <c r="S311" s="131" t="s">
        <v>432</v>
      </c>
      <c r="T311" s="132"/>
      <c r="V311" s="48"/>
      <c r="W311" s="48"/>
      <c r="X311" s="48"/>
      <c r="Y311" s="48"/>
      <c r="Z311" s="48"/>
      <c r="AA311" s="48"/>
      <c r="AB311" s="48"/>
      <c r="AC311" s="48"/>
      <c r="AD311" s="48"/>
      <c r="AE311" s="48"/>
      <c r="AF311" s="102"/>
      <c r="AG311" s="102"/>
      <c r="AH311" s="102"/>
      <c r="AI311" s="49">
        <v>1</v>
      </c>
    </row>
    <row r="312" spans="2:35" ht="21" customHeight="1">
      <c r="B312" s="124">
        <v>288</v>
      </c>
      <c r="C312" s="142"/>
      <c r="D312" s="43"/>
      <c r="E312" s="126" t="str">
        <f t="shared" si="50"/>
        <v/>
      </c>
      <c r="F312" s="127" t="str" cm="1">
        <f t="array" ref="F312">IF(M312="","",IFERROR(_xlfn.TEXTJOIN(" • ",TRUE,_xlfn.UNIQUE(_xlfn._xlws.FILTER("⚠ "&amp;T25:T485,(R25:R485&lt;&gt;"")*ISNUMBER(SEARCH(" "&amp;R25:R485&amp;" "," "&amp;M312&amp;" "))))),""))</f>
        <v/>
      </c>
      <c r="G312" s="128" t="str">
        <f t="shared" si="57"/>
        <v/>
      </c>
      <c r="H312" s="128" t="str">
        <f t="shared" si="58"/>
        <v/>
      </c>
      <c r="I312" s="128" t="str">
        <f t="shared" si="59"/>
        <v/>
      </c>
      <c r="J312" s="128" t="str">
        <f t="shared" si="51"/>
        <v/>
      </c>
      <c r="K312" s="128" t="str">
        <f t="shared" si="52"/>
        <v/>
      </c>
      <c r="L312" s="128" t="str">
        <f t="shared" si="60"/>
        <v/>
      </c>
      <c r="M312" s="128" t="str">
        <f t="shared" si="53"/>
        <v/>
      </c>
      <c r="N312" s="128" t="str">
        <f t="shared" si="61"/>
        <v/>
      </c>
      <c r="O312" s="128" t="str">
        <f t="shared" si="54"/>
        <v/>
      </c>
      <c r="P312" s="128" t="str">
        <f t="shared" si="55"/>
        <v/>
      </c>
      <c r="Q312" s="129"/>
      <c r="R312" s="130" t="str">
        <f t="shared" si="56"/>
        <v/>
      </c>
      <c r="S312" s="131" t="s">
        <v>432</v>
      </c>
      <c r="T312" s="132"/>
      <c r="V312" s="48"/>
      <c r="W312" s="48"/>
      <c r="X312" s="48"/>
      <c r="Y312" s="48"/>
      <c r="Z312" s="48"/>
      <c r="AA312" s="48"/>
      <c r="AB312" s="48"/>
      <c r="AC312" s="48"/>
      <c r="AD312" s="48"/>
      <c r="AE312" s="48"/>
      <c r="AF312" s="102"/>
      <c r="AG312" s="102"/>
      <c r="AH312" s="102"/>
      <c r="AI312" s="49">
        <v>1</v>
      </c>
    </row>
    <row r="313" spans="2:35" ht="21" customHeight="1">
      <c r="B313" s="124">
        <v>289</v>
      </c>
      <c r="C313" s="142"/>
      <c r="D313" s="43"/>
      <c r="E313" s="126" t="str">
        <f t="shared" si="50"/>
        <v/>
      </c>
      <c r="F313" s="127" t="str" cm="1">
        <f t="array" ref="F313">IF(M313="","",IFERROR(_xlfn.TEXTJOIN(" • ",TRUE,_xlfn.UNIQUE(_xlfn._xlws.FILTER("⚠ "&amp;T25:T485,(R25:R485&lt;&gt;"")*ISNUMBER(SEARCH(" "&amp;R25:R485&amp;" "," "&amp;M313&amp;" "))))),""))</f>
        <v/>
      </c>
      <c r="G313" s="128" t="str">
        <f t="shared" si="57"/>
        <v/>
      </c>
      <c r="H313" s="128" t="str">
        <f t="shared" si="58"/>
        <v/>
      </c>
      <c r="I313" s="128" t="str">
        <f t="shared" si="59"/>
        <v/>
      </c>
      <c r="J313" s="128" t="str">
        <f t="shared" si="51"/>
        <v/>
      </c>
      <c r="K313" s="128" t="str">
        <f t="shared" si="52"/>
        <v/>
      </c>
      <c r="L313" s="128" t="str">
        <f t="shared" si="60"/>
        <v/>
      </c>
      <c r="M313" s="128" t="str">
        <f t="shared" si="53"/>
        <v/>
      </c>
      <c r="N313" s="128" t="str">
        <f t="shared" si="61"/>
        <v/>
      </c>
      <c r="O313" s="128" t="str">
        <f t="shared" si="54"/>
        <v/>
      </c>
      <c r="P313" s="128" t="str">
        <f t="shared" si="55"/>
        <v/>
      </c>
      <c r="Q313" s="129"/>
      <c r="R313" s="130" t="str">
        <f t="shared" si="56"/>
        <v/>
      </c>
      <c r="S313" s="131" t="s">
        <v>432</v>
      </c>
      <c r="T313" s="132"/>
      <c r="V313" s="48"/>
      <c r="W313" s="48"/>
      <c r="X313" s="48"/>
      <c r="Y313" s="48"/>
      <c r="Z313" s="48"/>
      <c r="AA313" s="48"/>
      <c r="AB313" s="48"/>
      <c r="AC313" s="48"/>
      <c r="AD313" s="48"/>
      <c r="AE313" s="48"/>
      <c r="AF313" s="102"/>
      <c r="AG313" s="102"/>
      <c r="AH313" s="102"/>
      <c r="AI313" s="49">
        <v>1</v>
      </c>
    </row>
    <row r="314" spans="2:35" ht="21" customHeight="1">
      <c r="B314" s="124">
        <v>290</v>
      </c>
      <c r="C314" s="142"/>
      <c r="D314" s="43"/>
      <c r="E314" s="126" t="str">
        <f t="shared" si="50"/>
        <v/>
      </c>
      <c r="F314" s="127" t="str" cm="1">
        <f t="array" ref="F314">IF(M314="","",IFERROR(_xlfn.TEXTJOIN(" • ",TRUE,_xlfn.UNIQUE(_xlfn._xlws.FILTER("⚠ "&amp;T25:T485,(R25:R485&lt;&gt;"")*ISNUMBER(SEARCH(" "&amp;R25:R485&amp;" "," "&amp;M314&amp;" "))))),""))</f>
        <v/>
      </c>
      <c r="G314" s="128" t="str">
        <f t="shared" si="57"/>
        <v/>
      </c>
      <c r="H314" s="128" t="str">
        <f t="shared" si="58"/>
        <v/>
      </c>
      <c r="I314" s="128" t="str">
        <f t="shared" si="59"/>
        <v/>
      </c>
      <c r="J314" s="128" t="str">
        <f t="shared" si="51"/>
        <v/>
      </c>
      <c r="K314" s="128" t="str">
        <f t="shared" si="52"/>
        <v/>
      </c>
      <c r="L314" s="128" t="str">
        <f t="shared" si="60"/>
        <v/>
      </c>
      <c r="M314" s="128" t="str">
        <f t="shared" si="53"/>
        <v/>
      </c>
      <c r="N314" s="128" t="str">
        <f t="shared" si="61"/>
        <v/>
      </c>
      <c r="O314" s="128" t="str">
        <f t="shared" si="54"/>
        <v/>
      </c>
      <c r="P314" s="128" t="str">
        <f t="shared" si="55"/>
        <v/>
      </c>
      <c r="Q314" s="129"/>
      <c r="R314" s="130" t="str">
        <f t="shared" si="56"/>
        <v/>
      </c>
      <c r="S314" s="131" t="s">
        <v>432</v>
      </c>
      <c r="T314" s="132"/>
      <c r="V314" s="48"/>
      <c r="W314" s="48"/>
      <c r="X314" s="48"/>
      <c r="Y314" s="48"/>
      <c r="Z314" s="48"/>
      <c r="AA314" s="48"/>
      <c r="AB314" s="48"/>
      <c r="AC314" s="48"/>
      <c r="AD314" s="48"/>
      <c r="AE314" s="48"/>
      <c r="AF314" s="102"/>
      <c r="AG314" s="102"/>
      <c r="AH314" s="102"/>
      <c r="AI314" s="49">
        <v>1</v>
      </c>
    </row>
    <row r="315" spans="2:35" ht="21" customHeight="1">
      <c r="B315" s="124">
        <v>291</v>
      </c>
      <c r="C315" s="142"/>
      <c r="D315" s="43"/>
      <c r="E315" s="126" t="str">
        <f t="shared" si="50"/>
        <v/>
      </c>
      <c r="F315" s="127" t="str" cm="1">
        <f t="array" ref="F315">IF(M315="","",IFERROR(_xlfn.TEXTJOIN(" • ",TRUE,_xlfn.UNIQUE(_xlfn._xlws.FILTER("⚠ "&amp;T25:T485,(R25:R485&lt;&gt;"")*ISNUMBER(SEARCH(" "&amp;R25:R485&amp;" "," "&amp;M315&amp;" "))))),""))</f>
        <v/>
      </c>
      <c r="G315" s="128" t="str">
        <f t="shared" si="57"/>
        <v/>
      </c>
      <c r="H315" s="128" t="str">
        <f t="shared" si="58"/>
        <v/>
      </c>
      <c r="I315" s="128" t="str">
        <f t="shared" si="59"/>
        <v/>
      </c>
      <c r="J315" s="128" t="str">
        <f t="shared" si="51"/>
        <v/>
      </c>
      <c r="K315" s="128" t="str">
        <f t="shared" si="52"/>
        <v/>
      </c>
      <c r="L315" s="128" t="str">
        <f t="shared" si="60"/>
        <v/>
      </c>
      <c r="M315" s="128" t="str">
        <f t="shared" si="53"/>
        <v/>
      </c>
      <c r="N315" s="128" t="str">
        <f t="shared" si="61"/>
        <v/>
      </c>
      <c r="O315" s="128" t="str">
        <f t="shared" si="54"/>
        <v/>
      </c>
      <c r="P315" s="128" t="str">
        <f t="shared" si="55"/>
        <v/>
      </c>
      <c r="Q315" s="129"/>
      <c r="R315" s="130" t="str">
        <f t="shared" si="56"/>
        <v/>
      </c>
      <c r="S315" s="131" t="s">
        <v>432</v>
      </c>
      <c r="T315" s="132"/>
      <c r="V315" s="48"/>
      <c r="W315" s="48"/>
      <c r="X315" s="48"/>
      <c r="Y315" s="48"/>
      <c r="Z315" s="48"/>
      <c r="AA315" s="48"/>
      <c r="AB315" s="48"/>
      <c r="AC315" s="48"/>
      <c r="AD315" s="48"/>
      <c r="AE315" s="48"/>
      <c r="AF315" s="102"/>
      <c r="AG315" s="102"/>
      <c r="AH315" s="102"/>
      <c r="AI315" s="49">
        <v>1</v>
      </c>
    </row>
    <row r="316" spans="2:35" ht="21" customHeight="1">
      <c r="B316" s="124">
        <v>292</v>
      </c>
      <c r="C316" s="142"/>
      <c r="D316" s="43"/>
      <c r="E316" s="126" t="str">
        <f t="shared" si="50"/>
        <v/>
      </c>
      <c r="F316" s="127" t="str" cm="1">
        <f t="array" ref="F316">IF(M316="","",IFERROR(_xlfn.TEXTJOIN(" • ",TRUE,_xlfn.UNIQUE(_xlfn._xlws.FILTER("⚠ "&amp;T25:T485,(R25:R485&lt;&gt;"")*ISNUMBER(SEARCH(" "&amp;R25:R485&amp;" "," "&amp;M316&amp;" "))))),""))</f>
        <v/>
      </c>
      <c r="G316" s="128" t="str">
        <f t="shared" si="57"/>
        <v/>
      </c>
      <c r="H316" s="128" t="str">
        <f t="shared" si="58"/>
        <v/>
      </c>
      <c r="I316" s="128" t="str">
        <f t="shared" si="59"/>
        <v/>
      </c>
      <c r="J316" s="128" t="str">
        <f t="shared" si="51"/>
        <v/>
      </c>
      <c r="K316" s="128" t="str">
        <f t="shared" si="52"/>
        <v/>
      </c>
      <c r="L316" s="128" t="str">
        <f t="shared" si="60"/>
        <v/>
      </c>
      <c r="M316" s="128" t="str">
        <f t="shared" si="53"/>
        <v/>
      </c>
      <c r="N316" s="128" t="str">
        <f t="shared" si="61"/>
        <v/>
      </c>
      <c r="O316" s="128" t="str">
        <f t="shared" si="54"/>
        <v/>
      </c>
      <c r="P316" s="128" t="str">
        <f t="shared" si="55"/>
        <v/>
      </c>
      <c r="Q316" s="129"/>
      <c r="R316" s="130" t="str">
        <f t="shared" si="56"/>
        <v/>
      </c>
      <c r="S316" s="131" t="s">
        <v>432</v>
      </c>
      <c r="T316" s="132"/>
      <c r="V316" s="48"/>
      <c r="W316" s="48"/>
      <c r="X316" s="48"/>
      <c r="Y316" s="48"/>
      <c r="Z316" s="48"/>
      <c r="AA316" s="48"/>
      <c r="AB316" s="48"/>
      <c r="AC316" s="48"/>
      <c r="AD316" s="48"/>
      <c r="AE316" s="48"/>
      <c r="AF316" s="102"/>
      <c r="AG316" s="102"/>
      <c r="AH316" s="102"/>
      <c r="AI316" s="49">
        <v>1</v>
      </c>
    </row>
    <row r="317" spans="2:35" ht="21" customHeight="1">
      <c r="B317" s="124">
        <v>293</v>
      </c>
      <c r="C317" s="142"/>
      <c r="D317" s="43"/>
      <c r="E317" s="126" t="str">
        <f t="shared" si="50"/>
        <v/>
      </c>
      <c r="F317" s="127" t="str" cm="1">
        <f t="array" ref="F317">IF(M317="","",IFERROR(_xlfn.TEXTJOIN(" • ",TRUE,_xlfn.UNIQUE(_xlfn._xlws.FILTER("⚠ "&amp;T25:T485,(R25:R485&lt;&gt;"")*ISNUMBER(SEARCH(" "&amp;R25:R485&amp;" "," "&amp;M317&amp;" "))))),""))</f>
        <v/>
      </c>
      <c r="G317" s="128" t="str">
        <f t="shared" si="57"/>
        <v/>
      </c>
      <c r="H317" s="128" t="str">
        <f t="shared" si="58"/>
        <v/>
      </c>
      <c r="I317" s="128" t="str">
        <f t="shared" si="59"/>
        <v/>
      </c>
      <c r="J317" s="128" t="str">
        <f t="shared" si="51"/>
        <v/>
      </c>
      <c r="K317" s="128" t="str">
        <f t="shared" si="52"/>
        <v/>
      </c>
      <c r="L317" s="128" t="str">
        <f t="shared" si="60"/>
        <v/>
      </c>
      <c r="M317" s="128" t="str">
        <f t="shared" si="53"/>
        <v/>
      </c>
      <c r="N317" s="128" t="str">
        <f t="shared" si="61"/>
        <v/>
      </c>
      <c r="O317" s="128" t="str">
        <f t="shared" si="54"/>
        <v/>
      </c>
      <c r="P317" s="128" t="str">
        <f t="shared" si="55"/>
        <v/>
      </c>
      <c r="Q317" s="129"/>
      <c r="R317" s="130" t="str">
        <f t="shared" si="56"/>
        <v/>
      </c>
      <c r="S317" s="131" t="s">
        <v>432</v>
      </c>
      <c r="T317" s="132"/>
      <c r="V317" s="48"/>
      <c r="W317" s="48"/>
      <c r="X317" s="48"/>
      <c r="Y317" s="48"/>
      <c r="Z317" s="48"/>
      <c r="AA317" s="48"/>
      <c r="AB317" s="48"/>
      <c r="AC317" s="48"/>
      <c r="AD317" s="48"/>
      <c r="AE317" s="48"/>
      <c r="AF317" s="102"/>
      <c r="AG317" s="102"/>
      <c r="AH317" s="102"/>
      <c r="AI317" s="49">
        <v>1</v>
      </c>
    </row>
    <row r="318" spans="2:35" ht="21" customHeight="1">
      <c r="B318" s="124">
        <v>294</v>
      </c>
      <c r="C318" s="142"/>
      <c r="D318" s="43"/>
      <c r="E318" s="126" t="str">
        <f t="shared" si="50"/>
        <v/>
      </c>
      <c r="F318" s="127" t="str" cm="1">
        <f t="array" ref="F318">IF(M318="","",IFERROR(_xlfn.TEXTJOIN(" • ",TRUE,_xlfn.UNIQUE(_xlfn._xlws.FILTER("⚠ "&amp;T25:T485,(R25:R485&lt;&gt;"")*ISNUMBER(SEARCH(" "&amp;R25:R485&amp;" "," "&amp;M318&amp;" "))))),""))</f>
        <v/>
      </c>
      <c r="G318" s="128" t="str">
        <f t="shared" si="57"/>
        <v/>
      </c>
      <c r="H318" s="128" t="str">
        <f t="shared" si="58"/>
        <v/>
      </c>
      <c r="I318" s="128" t="str">
        <f t="shared" si="59"/>
        <v/>
      </c>
      <c r="J318" s="128" t="str">
        <f t="shared" si="51"/>
        <v/>
      </c>
      <c r="K318" s="128" t="str">
        <f t="shared" si="52"/>
        <v/>
      </c>
      <c r="L318" s="128" t="str">
        <f t="shared" si="60"/>
        <v/>
      </c>
      <c r="M318" s="128" t="str">
        <f t="shared" si="53"/>
        <v/>
      </c>
      <c r="N318" s="128" t="str">
        <f t="shared" si="61"/>
        <v/>
      </c>
      <c r="O318" s="128" t="str">
        <f t="shared" si="54"/>
        <v/>
      </c>
      <c r="P318" s="128" t="str">
        <f t="shared" si="55"/>
        <v/>
      </c>
      <c r="Q318" s="129"/>
      <c r="R318" s="130" t="str">
        <f t="shared" si="56"/>
        <v/>
      </c>
      <c r="S318" s="131" t="s">
        <v>432</v>
      </c>
      <c r="T318" s="132"/>
      <c r="V318" s="48"/>
      <c r="W318" s="48"/>
      <c r="X318" s="48"/>
      <c r="Y318" s="48"/>
      <c r="Z318" s="48"/>
      <c r="AA318" s="48"/>
      <c r="AB318" s="48"/>
      <c r="AC318" s="48"/>
      <c r="AD318" s="48"/>
      <c r="AE318" s="48"/>
      <c r="AF318" s="102"/>
      <c r="AG318" s="102"/>
      <c r="AH318" s="102"/>
      <c r="AI318" s="49">
        <v>1</v>
      </c>
    </row>
    <row r="319" spans="2:35" ht="21" customHeight="1">
      <c r="B319" s="124">
        <v>295</v>
      </c>
      <c r="C319" s="142"/>
      <c r="D319" s="43"/>
      <c r="E319" s="126" t="str">
        <f t="shared" si="50"/>
        <v/>
      </c>
      <c r="F319" s="127" t="str" cm="1">
        <f t="array" ref="F319">IF(M319="","",IFERROR(_xlfn.TEXTJOIN(" • ",TRUE,_xlfn.UNIQUE(_xlfn._xlws.FILTER("⚠ "&amp;T25:T485,(R25:R485&lt;&gt;"")*ISNUMBER(SEARCH(" "&amp;R25:R485&amp;" "," "&amp;M319&amp;" "))))),""))</f>
        <v/>
      </c>
      <c r="G319" s="128" t="str">
        <f t="shared" si="57"/>
        <v/>
      </c>
      <c r="H319" s="128" t="str">
        <f t="shared" si="58"/>
        <v/>
      </c>
      <c r="I319" s="128" t="str">
        <f t="shared" si="59"/>
        <v/>
      </c>
      <c r="J319" s="128" t="str">
        <f t="shared" si="51"/>
        <v/>
      </c>
      <c r="K319" s="128" t="str">
        <f t="shared" si="52"/>
        <v/>
      </c>
      <c r="L319" s="128" t="str">
        <f t="shared" si="60"/>
        <v/>
      </c>
      <c r="M319" s="128" t="str">
        <f t="shared" si="53"/>
        <v/>
      </c>
      <c r="N319" s="128" t="str">
        <f t="shared" si="61"/>
        <v/>
      </c>
      <c r="O319" s="128" t="str">
        <f t="shared" si="54"/>
        <v/>
      </c>
      <c r="P319" s="128" t="str">
        <f t="shared" si="55"/>
        <v/>
      </c>
      <c r="Q319" s="129"/>
      <c r="R319" s="130" t="str">
        <f t="shared" si="56"/>
        <v/>
      </c>
      <c r="S319" s="131" t="s">
        <v>432</v>
      </c>
      <c r="T319" s="132"/>
      <c r="V319" s="48"/>
      <c r="W319" s="48"/>
      <c r="X319" s="48"/>
      <c r="Y319" s="48"/>
      <c r="Z319" s="48"/>
      <c r="AA319" s="48"/>
      <c r="AB319" s="48"/>
      <c r="AC319" s="48"/>
      <c r="AD319" s="48"/>
      <c r="AE319" s="48"/>
      <c r="AF319" s="102"/>
      <c r="AG319" s="102"/>
      <c r="AH319" s="102"/>
      <c r="AI319" s="49">
        <v>1</v>
      </c>
    </row>
    <row r="320" spans="2:35" ht="21" customHeight="1">
      <c r="B320" s="124">
        <v>296</v>
      </c>
      <c r="C320" s="142"/>
      <c r="D320" s="43"/>
      <c r="E320" s="126" t="str">
        <f t="shared" si="50"/>
        <v/>
      </c>
      <c r="F320" s="127" t="str" cm="1">
        <f t="array" ref="F320">IF(M320="","",IFERROR(_xlfn.TEXTJOIN(" • ",TRUE,_xlfn.UNIQUE(_xlfn._xlws.FILTER("⚠ "&amp;T25:T485,(R25:R485&lt;&gt;"")*ISNUMBER(SEARCH(" "&amp;R25:R485&amp;" "," "&amp;M320&amp;" "))))),""))</f>
        <v/>
      </c>
      <c r="G320" s="128" t="str">
        <f t="shared" si="57"/>
        <v/>
      </c>
      <c r="H320" s="128" t="str">
        <f t="shared" si="58"/>
        <v/>
      </c>
      <c r="I320" s="128" t="str">
        <f t="shared" si="59"/>
        <v/>
      </c>
      <c r="J320" s="128" t="str">
        <f t="shared" si="51"/>
        <v/>
      </c>
      <c r="K320" s="128" t="str">
        <f t="shared" si="52"/>
        <v/>
      </c>
      <c r="L320" s="128" t="str">
        <f t="shared" si="60"/>
        <v/>
      </c>
      <c r="M320" s="128" t="str">
        <f t="shared" si="53"/>
        <v/>
      </c>
      <c r="N320" s="128" t="str">
        <f t="shared" si="61"/>
        <v/>
      </c>
      <c r="O320" s="128" t="str">
        <f t="shared" si="54"/>
        <v/>
      </c>
      <c r="P320" s="128" t="str">
        <f t="shared" si="55"/>
        <v/>
      </c>
      <c r="Q320" s="129"/>
      <c r="R320" s="130" t="str">
        <f t="shared" si="56"/>
        <v/>
      </c>
      <c r="S320" s="131" t="s">
        <v>432</v>
      </c>
      <c r="T320" s="132"/>
      <c r="V320" s="48"/>
      <c r="W320" s="48"/>
      <c r="X320" s="48"/>
      <c r="Y320" s="48"/>
      <c r="Z320" s="48"/>
      <c r="AA320" s="48"/>
      <c r="AB320" s="48"/>
      <c r="AC320" s="48"/>
      <c r="AD320" s="48"/>
      <c r="AE320" s="48"/>
      <c r="AF320" s="102"/>
      <c r="AG320" s="102"/>
      <c r="AH320" s="102"/>
      <c r="AI320" s="49">
        <v>1</v>
      </c>
    </row>
    <row r="321" spans="2:35" ht="21" customHeight="1">
      <c r="B321" s="124">
        <v>297</v>
      </c>
      <c r="C321" s="142"/>
      <c r="D321" s="43"/>
      <c r="E321" s="126" t="str">
        <f t="shared" si="50"/>
        <v/>
      </c>
      <c r="F321" s="127" t="str" cm="1">
        <f t="array" ref="F321">IF(M321="","",IFERROR(_xlfn.TEXTJOIN(" • ",TRUE,_xlfn.UNIQUE(_xlfn._xlws.FILTER("⚠ "&amp;T25:T485,(R25:R485&lt;&gt;"")*ISNUMBER(SEARCH(" "&amp;R25:R485&amp;" "," "&amp;M321&amp;" "))))),""))</f>
        <v/>
      </c>
      <c r="G321" s="128" t="str">
        <f t="shared" si="57"/>
        <v/>
      </c>
      <c r="H321" s="128" t="str">
        <f t="shared" si="58"/>
        <v/>
      </c>
      <c r="I321" s="128" t="str">
        <f t="shared" si="59"/>
        <v/>
      </c>
      <c r="J321" s="128" t="str">
        <f t="shared" si="51"/>
        <v/>
      </c>
      <c r="K321" s="128" t="str">
        <f t="shared" si="52"/>
        <v/>
      </c>
      <c r="L321" s="128" t="str">
        <f t="shared" si="60"/>
        <v/>
      </c>
      <c r="M321" s="128" t="str">
        <f t="shared" si="53"/>
        <v/>
      </c>
      <c r="N321" s="128" t="str">
        <f t="shared" si="61"/>
        <v/>
      </c>
      <c r="O321" s="128" t="str">
        <f t="shared" si="54"/>
        <v/>
      </c>
      <c r="P321" s="128" t="str">
        <f t="shared" si="55"/>
        <v/>
      </c>
      <c r="Q321" s="129"/>
      <c r="R321" s="130" t="str">
        <f t="shared" si="56"/>
        <v/>
      </c>
      <c r="S321" s="131" t="s">
        <v>432</v>
      </c>
      <c r="T321" s="132"/>
      <c r="V321" s="48"/>
      <c r="W321" s="48"/>
      <c r="X321" s="48"/>
      <c r="Y321" s="48"/>
      <c r="Z321" s="48"/>
      <c r="AA321" s="48"/>
      <c r="AB321" s="48"/>
      <c r="AC321" s="48"/>
      <c r="AD321" s="48"/>
      <c r="AE321" s="48"/>
      <c r="AF321" s="102"/>
      <c r="AG321" s="102"/>
      <c r="AH321" s="102"/>
      <c r="AI321" s="49">
        <v>1</v>
      </c>
    </row>
    <row r="322" spans="2:35" ht="21" customHeight="1">
      <c r="B322" s="124">
        <v>298</v>
      </c>
      <c r="C322" s="142"/>
      <c r="D322" s="43"/>
      <c r="E322" s="126" t="str">
        <f t="shared" si="50"/>
        <v/>
      </c>
      <c r="F322" s="127" t="str" cm="1">
        <f t="array" ref="F322">IF(M322="","",IFERROR(_xlfn.TEXTJOIN(" • ",TRUE,_xlfn.UNIQUE(_xlfn._xlws.FILTER("⚠ "&amp;T25:T485,(R25:R485&lt;&gt;"")*ISNUMBER(SEARCH(" "&amp;R25:R485&amp;" "," "&amp;M322&amp;" "))))),""))</f>
        <v/>
      </c>
      <c r="G322" s="128" t="str">
        <f t="shared" si="57"/>
        <v/>
      </c>
      <c r="H322" s="128" t="str">
        <f t="shared" si="58"/>
        <v/>
      </c>
      <c r="I322" s="128" t="str">
        <f t="shared" si="59"/>
        <v/>
      </c>
      <c r="J322" s="128" t="str">
        <f t="shared" si="51"/>
        <v/>
      </c>
      <c r="K322" s="128" t="str">
        <f t="shared" si="52"/>
        <v/>
      </c>
      <c r="L322" s="128" t="str">
        <f t="shared" si="60"/>
        <v/>
      </c>
      <c r="M322" s="128" t="str">
        <f t="shared" si="53"/>
        <v/>
      </c>
      <c r="N322" s="128" t="str">
        <f t="shared" si="61"/>
        <v/>
      </c>
      <c r="O322" s="128" t="str">
        <f t="shared" si="54"/>
        <v/>
      </c>
      <c r="P322" s="128" t="str">
        <f t="shared" si="55"/>
        <v/>
      </c>
      <c r="Q322" s="129"/>
      <c r="R322" s="130" t="str">
        <f t="shared" si="56"/>
        <v/>
      </c>
      <c r="S322" s="131" t="s">
        <v>432</v>
      </c>
      <c r="T322" s="132"/>
      <c r="V322" s="48"/>
      <c r="W322" s="48"/>
      <c r="X322" s="48"/>
      <c r="Y322" s="48"/>
      <c r="Z322" s="48"/>
      <c r="AA322" s="48"/>
      <c r="AB322" s="48"/>
      <c r="AC322" s="48"/>
      <c r="AD322" s="48"/>
      <c r="AE322" s="48"/>
      <c r="AF322" s="102"/>
      <c r="AG322" s="102"/>
      <c r="AH322" s="102"/>
      <c r="AI322" s="49">
        <v>1</v>
      </c>
    </row>
    <row r="323" spans="2:35" ht="21" customHeight="1">
      <c r="B323" s="124">
        <v>299</v>
      </c>
      <c r="C323" s="142"/>
      <c r="D323" s="43"/>
      <c r="E323" s="126" t="str">
        <f t="shared" si="50"/>
        <v/>
      </c>
      <c r="F323" s="127" t="str" cm="1">
        <f t="array" ref="F323">IF(M323="","",IFERROR(_xlfn.TEXTJOIN(" • ",TRUE,_xlfn.UNIQUE(_xlfn._xlws.FILTER("⚠ "&amp;T25:T485,(R25:R485&lt;&gt;"")*ISNUMBER(SEARCH(" "&amp;R25:R485&amp;" "," "&amp;M323&amp;" "))))),""))</f>
        <v/>
      </c>
      <c r="G323" s="128" t="str">
        <f t="shared" si="57"/>
        <v/>
      </c>
      <c r="H323" s="128" t="str">
        <f t="shared" si="58"/>
        <v/>
      </c>
      <c r="I323" s="128" t="str">
        <f t="shared" si="59"/>
        <v/>
      </c>
      <c r="J323" s="128" t="str">
        <f t="shared" si="51"/>
        <v/>
      </c>
      <c r="K323" s="128" t="str">
        <f t="shared" si="52"/>
        <v/>
      </c>
      <c r="L323" s="128" t="str">
        <f t="shared" si="60"/>
        <v/>
      </c>
      <c r="M323" s="128" t="str">
        <f t="shared" si="53"/>
        <v/>
      </c>
      <c r="N323" s="128" t="str">
        <f t="shared" si="61"/>
        <v/>
      </c>
      <c r="O323" s="128" t="str">
        <f t="shared" si="54"/>
        <v/>
      </c>
      <c r="P323" s="128" t="str">
        <f t="shared" si="55"/>
        <v/>
      </c>
      <c r="Q323" s="129"/>
      <c r="R323" s="130" t="str">
        <f t="shared" si="56"/>
        <v/>
      </c>
      <c r="S323" s="131" t="s">
        <v>432</v>
      </c>
      <c r="T323" s="132"/>
      <c r="V323" s="48"/>
      <c r="W323" s="48"/>
      <c r="X323" s="48"/>
      <c r="Y323" s="48"/>
      <c r="Z323" s="48"/>
      <c r="AA323" s="48"/>
      <c r="AB323" s="48"/>
      <c r="AC323" s="48"/>
      <c r="AD323" s="48"/>
      <c r="AE323" s="48"/>
      <c r="AF323" s="102"/>
      <c r="AG323" s="102"/>
      <c r="AH323" s="102"/>
      <c r="AI323" s="49">
        <v>1</v>
      </c>
    </row>
    <row r="324" spans="2:35" ht="21" customHeight="1">
      <c r="B324" s="124">
        <v>300</v>
      </c>
      <c r="C324" s="142"/>
      <c r="D324" s="43"/>
      <c r="E324" s="126" t="str">
        <f t="shared" si="50"/>
        <v/>
      </c>
      <c r="F324" s="127" t="str" cm="1">
        <f t="array" ref="F324">IF(M324="","",IFERROR(_xlfn.TEXTJOIN(" • ",TRUE,_xlfn.UNIQUE(_xlfn._xlws.FILTER("⚠ "&amp;T25:T485,(R25:R485&lt;&gt;"")*ISNUMBER(SEARCH(" "&amp;R25:R485&amp;" "," "&amp;M324&amp;" "))))),""))</f>
        <v/>
      </c>
      <c r="G324" s="128" t="str">
        <f t="shared" si="57"/>
        <v/>
      </c>
      <c r="H324" s="128" t="str">
        <f t="shared" si="58"/>
        <v/>
      </c>
      <c r="I324" s="128" t="str">
        <f t="shared" si="59"/>
        <v/>
      </c>
      <c r="J324" s="128" t="str">
        <f t="shared" si="51"/>
        <v/>
      </c>
      <c r="K324" s="128" t="str">
        <f t="shared" si="52"/>
        <v/>
      </c>
      <c r="L324" s="128" t="str">
        <f t="shared" si="60"/>
        <v/>
      </c>
      <c r="M324" s="128" t="str">
        <f t="shared" si="53"/>
        <v/>
      </c>
      <c r="N324" s="128" t="str">
        <f t="shared" si="61"/>
        <v/>
      </c>
      <c r="O324" s="128" t="str">
        <f t="shared" si="54"/>
        <v/>
      </c>
      <c r="P324" s="128" t="str">
        <f t="shared" si="55"/>
        <v/>
      </c>
      <c r="Q324" s="129"/>
      <c r="R324" s="130" t="str">
        <f t="shared" si="56"/>
        <v/>
      </c>
      <c r="S324" s="131" t="s">
        <v>432</v>
      </c>
      <c r="T324" s="132"/>
      <c r="V324" s="48"/>
      <c r="W324" s="48"/>
      <c r="X324" s="48"/>
      <c r="Y324" s="48"/>
      <c r="Z324" s="48"/>
      <c r="AA324" s="48"/>
      <c r="AB324" s="48"/>
      <c r="AC324" s="48"/>
      <c r="AD324" s="48"/>
      <c r="AE324" s="48"/>
      <c r="AF324" s="102"/>
      <c r="AG324" s="102"/>
      <c r="AH324" s="102"/>
      <c r="AI324" s="49">
        <v>1</v>
      </c>
    </row>
    <row r="325" spans="2:35" ht="21" customHeight="1">
      <c r="B325" s="124">
        <v>301</v>
      </c>
      <c r="C325" s="142"/>
      <c r="D325" s="43"/>
      <c r="E325" s="126" t="str">
        <f t="shared" si="50"/>
        <v/>
      </c>
      <c r="F325" s="127" t="str" cm="1">
        <f t="array" ref="F325">IF(M325="","",IFERROR(_xlfn.TEXTJOIN(" • ",TRUE,_xlfn.UNIQUE(_xlfn._xlws.FILTER("⚠ "&amp;T25:T485,(R25:R485&lt;&gt;"")*ISNUMBER(SEARCH(" "&amp;R25:R485&amp;" "," "&amp;M325&amp;" "))))),""))</f>
        <v/>
      </c>
      <c r="G325" s="128" t="str">
        <f t="shared" si="57"/>
        <v/>
      </c>
      <c r="H325" s="128" t="str">
        <f t="shared" si="58"/>
        <v/>
      </c>
      <c r="I325" s="128" t="str">
        <f t="shared" si="59"/>
        <v/>
      </c>
      <c r="J325" s="128" t="str">
        <f t="shared" si="51"/>
        <v/>
      </c>
      <c r="K325" s="128" t="str">
        <f t="shared" si="52"/>
        <v/>
      </c>
      <c r="L325" s="128" t="str">
        <f t="shared" si="60"/>
        <v/>
      </c>
      <c r="M325" s="128" t="str">
        <f t="shared" si="53"/>
        <v/>
      </c>
      <c r="N325" s="128" t="str">
        <f t="shared" si="61"/>
        <v/>
      </c>
      <c r="O325" s="128" t="str">
        <f t="shared" si="54"/>
        <v/>
      </c>
      <c r="P325" s="128" t="str">
        <f t="shared" si="55"/>
        <v/>
      </c>
      <c r="Q325" s="129"/>
      <c r="R325" s="130" t="str">
        <f t="shared" si="56"/>
        <v/>
      </c>
      <c r="S325" s="131" t="s">
        <v>432</v>
      </c>
      <c r="T325" s="132"/>
      <c r="V325" s="48"/>
      <c r="W325" s="48"/>
      <c r="X325" s="48"/>
      <c r="Y325" s="48"/>
      <c r="Z325" s="48"/>
      <c r="AA325" s="48"/>
      <c r="AB325" s="48"/>
      <c r="AC325" s="48"/>
      <c r="AD325" s="48"/>
      <c r="AE325" s="48"/>
      <c r="AF325" s="102"/>
      <c r="AG325" s="102"/>
      <c r="AH325" s="102"/>
      <c r="AI325" s="49">
        <v>1</v>
      </c>
    </row>
    <row r="326" spans="2:35" ht="21" customHeight="1">
      <c r="B326" s="124">
        <v>302</v>
      </c>
      <c r="C326" s="142"/>
      <c r="D326" s="43"/>
      <c r="E326" s="126" t="str">
        <f t="shared" si="50"/>
        <v/>
      </c>
      <c r="F326" s="127" t="str" cm="1">
        <f t="array" ref="F326">IF(M326="","",IFERROR(_xlfn.TEXTJOIN(" • ",TRUE,_xlfn.UNIQUE(_xlfn._xlws.FILTER("⚠ "&amp;T25:T485,(R25:R485&lt;&gt;"")*ISNUMBER(SEARCH(" "&amp;R25:R485&amp;" "," "&amp;M326&amp;" "))))),""))</f>
        <v/>
      </c>
      <c r="G326" s="128" t="str">
        <f t="shared" si="57"/>
        <v/>
      </c>
      <c r="H326" s="128" t="str">
        <f t="shared" si="58"/>
        <v/>
      </c>
      <c r="I326" s="128" t="str">
        <f t="shared" si="59"/>
        <v/>
      </c>
      <c r="J326" s="128" t="str">
        <f t="shared" si="51"/>
        <v/>
      </c>
      <c r="K326" s="128" t="str">
        <f t="shared" si="52"/>
        <v/>
      </c>
      <c r="L326" s="128" t="str">
        <f t="shared" si="60"/>
        <v/>
      </c>
      <c r="M326" s="128" t="str">
        <f t="shared" si="53"/>
        <v/>
      </c>
      <c r="N326" s="128" t="str">
        <f t="shared" si="61"/>
        <v/>
      </c>
      <c r="O326" s="128" t="str">
        <f t="shared" si="54"/>
        <v/>
      </c>
      <c r="P326" s="128" t="str">
        <f t="shared" si="55"/>
        <v/>
      </c>
      <c r="Q326" s="129"/>
      <c r="R326" s="130" t="str">
        <f t="shared" si="56"/>
        <v/>
      </c>
      <c r="S326" s="131" t="s">
        <v>432</v>
      </c>
      <c r="T326" s="132"/>
      <c r="V326" s="48"/>
      <c r="W326" s="48"/>
      <c r="X326" s="48"/>
      <c r="Y326" s="48"/>
      <c r="Z326" s="48"/>
      <c r="AA326" s="48"/>
      <c r="AB326" s="48"/>
      <c r="AC326" s="48"/>
      <c r="AD326" s="48"/>
      <c r="AE326" s="48"/>
      <c r="AF326" s="102"/>
      <c r="AG326" s="102"/>
      <c r="AH326" s="102"/>
      <c r="AI326" s="49">
        <v>1</v>
      </c>
    </row>
    <row r="327" spans="2:35" ht="21" customHeight="1">
      <c r="B327" s="124">
        <v>303</v>
      </c>
      <c r="C327" s="142"/>
      <c r="D327" s="43"/>
      <c r="E327" s="126" t="str">
        <f t="shared" si="50"/>
        <v/>
      </c>
      <c r="F327" s="127" t="str" cm="1">
        <f t="array" ref="F327">IF(M327="","",IFERROR(_xlfn.TEXTJOIN(" • ",TRUE,_xlfn.UNIQUE(_xlfn._xlws.FILTER("⚠ "&amp;T25:T485,(R25:R485&lt;&gt;"")*ISNUMBER(SEARCH(" "&amp;R25:R485&amp;" "," "&amp;M327&amp;" "))))),""))</f>
        <v/>
      </c>
      <c r="G327" s="128" t="str">
        <f t="shared" si="57"/>
        <v/>
      </c>
      <c r="H327" s="128" t="str">
        <f t="shared" si="58"/>
        <v/>
      </c>
      <c r="I327" s="128" t="str">
        <f t="shared" si="59"/>
        <v/>
      </c>
      <c r="J327" s="128" t="str">
        <f t="shared" si="51"/>
        <v/>
      </c>
      <c r="K327" s="128" t="str">
        <f t="shared" si="52"/>
        <v/>
      </c>
      <c r="L327" s="128" t="str">
        <f t="shared" si="60"/>
        <v/>
      </c>
      <c r="M327" s="128" t="str">
        <f t="shared" si="53"/>
        <v/>
      </c>
      <c r="N327" s="128" t="str">
        <f t="shared" si="61"/>
        <v/>
      </c>
      <c r="O327" s="128" t="str">
        <f t="shared" si="54"/>
        <v/>
      </c>
      <c r="P327" s="128" t="str">
        <f t="shared" si="55"/>
        <v/>
      </c>
      <c r="Q327" s="129"/>
      <c r="R327" s="130" t="str">
        <f t="shared" si="56"/>
        <v/>
      </c>
      <c r="S327" s="131" t="s">
        <v>432</v>
      </c>
      <c r="T327" s="132"/>
      <c r="V327" s="48"/>
      <c r="W327" s="48"/>
      <c r="X327" s="48"/>
      <c r="Y327" s="48"/>
      <c r="Z327" s="48"/>
      <c r="AA327" s="48"/>
      <c r="AB327" s="48"/>
      <c r="AC327" s="48"/>
      <c r="AD327" s="48"/>
      <c r="AE327" s="48"/>
      <c r="AF327" s="102"/>
      <c r="AG327" s="102"/>
      <c r="AH327" s="102"/>
      <c r="AI327" s="49">
        <v>1</v>
      </c>
    </row>
    <row r="328" spans="2:35" ht="21" customHeight="1">
      <c r="B328" s="124">
        <v>304</v>
      </c>
      <c r="C328" s="142"/>
      <c r="D328" s="43"/>
      <c r="E328" s="126" t="str">
        <f t="shared" si="50"/>
        <v/>
      </c>
      <c r="F328" s="127" t="str" cm="1">
        <f t="array" ref="F328">IF(M328="","",IFERROR(_xlfn.TEXTJOIN(" • ",TRUE,_xlfn.UNIQUE(_xlfn._xlws.FILTER("⚠ "&amp;T25:T485,(R25:R485&lt;&gt;"")*ISNUMBER(SEARCH(" "&amp;R25:R485&amp;" "," "&amp;M328&amp;" "))))),""))</f>
        <v/>
      </c>
      <c r="G328" s="128" t="str">
        <f t="shared" si="57"/>
        <v/>
      </c>
      <c r="H328" s="128" t="str">
        <f t="shared" si="58"/>
        <v/>
      </c>
      <c r="I328" s="128" t="str">
        <f t="shared" si="59"/>
        <v/>
      </c>
      <c r="J328" s="128" t="str">
        <f t="shared" si="51"/>
        <v/>
      </c>
      <c r="K328" s="128" t="str">
        <f t="shared" si="52"/>
        <v/>
      </c>
      <c r="L328" s="128" t="str">
        <f t="shared" si="60"/>
        <v/>
      </c>
      <c r="M328" s="128" t="str">
        <f t="shared" si="53"/>
        <v/>
      </c>
      <c r="N328" s="128" t="str">
        <f t="shared" si="61"/>
        <v/>
      </c>
      <c r="O328" s="128" t="str">
        <f t="shared" si="54"/>
        <v/>
      </c>
      <c r="P328" s="128" t="str">
        <f t="shared" si="55"/>
        <v/>
      </c>
      <c r="Q328" s="129"/>
      <c r="R328" s="130" t="str">
        <f t="shared" si="56"/>
        <v/>
      </c>
      <c r="S328" s="131" t="s">
        <v>432</v>
      </c>
      <c r="T328" s="132"/>
      <c r="V328" s="48"/>
      <c r="W328" s="48"/>
      <c r="X328" s="48"/>
      <c r="Y328" s="48"/>
      <c r="Z328" s="48"/>
      <c r="AA328" s="48"/>
      <c r="AB328" s="48"/>
      <c r="AC328" s="48"/>
      <c r="AD328" s="48"/>
      <c r="AE328" s="48"/>
      <c r="AF328" s="102"/>
      <c r="AG328" s="102"/>
      <c r="AH328" s="102"/>
      <c r="AI328" s="49">
        <v>1</v>
      </c>
    </row>
    <row r="329" spans="2:35" ht="21" customHeight="1">
      <c r="B329" s="124">
        <v>305</v>
      </c>
      <c r="C329" s="142"/>
      <c r="D329" s="43"/>
      <c r="E329" s="126" t="str">
        <f t="shared" si="50"/>
        <v/>
      </c>
      <c r="F329" s="127" t="str" cm="1">
        <f t="array" ref="F329">IF(M329="","",IFERROR(_xlfn.TEXTJOIN(" • ",TRUE,_xlfn.UNIQUE(_xlfn._xlws.FILTER("⚠ "&amp;T25:T485,(R25:R485&lt;&gt;"")*ISNUMBER(SEARCH(" "&amp;R25:R485&amp;" "," "&amp;M329&amp;" "))))),""))</f>
        <v/>
      </c>
      <c r="G329" s="128" t="str">
        <f t="shared" si="57"/>
        <v/>
      </c>
      <c r="H329" s="128" t="str">
        <f t="shared" si="58"/>
        <v/>
      </c>
      <c r="I329" s="128" t="str">
        <f t="shared" si="59"/>
        <v/>
      </c>
      <c r="J329" s="128" t="str">
        <f t="shared" si="51"/>
        <v/>
      </c>
      <c r="K329" s="128" t="str">
        <f t="shared" si="52"/>
        <v/>
      </c>
      <c r="L329" s="128" t="str">
        <f t="shared" si="60"/>
        <v/>
      </c>
      <c r="M329" s="128" t="str">
        <f t="shared" si="53"/>
        <v/>
      </c>
      <c r="N329" s="128" t="str">
        <f t="shared" si="61"/>
        <v/>
      </c>
      <c r="O329" s="128" t="str">
        <f t="shared" si="54"/>
        <v/>
      </c>
      <c r="P329" s="128" t="str">
        <f t="shared" si="55"/>
        <v/>
      </c>
      <c r="Q329" s="129"/>
      <c r="R329" s="130" t="str">
        <f t="shared" si="56"/>
        <v/>
      </c>
      <c r="S329" s="131" t="s">
        <v>432</v>
      </c>
      <c r="T329" s="132"/>
      <c r="V329" s="48"/>
      <c r="W329" s="48"/>
      <c r="X329" s="48"/>
      <c r="Y329" s="48"/>
      <c r="Z329" s="48"/>
      <c r="AA329" s="48"/>
      <c r="AB329" s="48"/>
      <c r="AC329" s="48"/>
      <c r="AD329" s="48"/>
      <c r="AE329" s="48"/>
      <c r="AF329" s="102"/>
      <c r="AG329" s="102"/>
      <c r="AH329" s="102"/>
      <c r="AI329" s="49">
        <v>1</v>
      </c>
    </row>
    <row r="330" spans="2:35" ht="21" customHeight="1">
      <c r="B330" s="124">
        <v>306</v>
      </c>
      <c r="C330" s="142"/>
      <c r="D330" s="43"/>
      <c r="E330" s="126" t="str">
        <f t="shared" si="50"/>
        <v/>
      </c>
      <c r="F330" s="127" t="str" cm="1">
        <f t="array" ref="F330">IF(M330="","",IFERROR(_xlfn.TEXTJOIN(" • ",TRUE,_xlfn.UNIQUE(_xlfn._xlws.FILTER("⚠ "&amp;T25:T485,(R25:R485&lt;&gt;"")*ISNUMBER(SEARCH(" "&amp;R25:R485&amp;" "," "&amp;M330&amp;" "))))),""))</f>
        <v/>
      </c>
      <c r="G330" s="128" t="str">
        <f t="shared" si="57"/>
        <v/>
      </c>
      <c r="H330" s="128" t="str">
        <f t="shared" si="58"/>
        <v/>
      </c>
      <c r="I330" s="128" t="str">
        <f t="shared" si="59"/>
        <v/>
      </c>
      <c r="J330" s="128" t="str">
        <f t="shared" si="51"/>
        <v/>
      </c>
      <c r="K330" s="128" t="str">
        <f t="shared" si="52"/>
        <v/>
      </c>
      <c r="L330" s="128" t="str">
        <f t="shared" si="60"/>
        <v/>
      </c>
      <c r="M330" s="128" t="str">
        <f t="shared" si="53"/>
        <v/>
      </c>
      <c r="N330" s="128" t="str">
        <f t="shared" si="61"/>
        <v/>
      </c>
      <c r="O330" s="128" t="str">
        <f t="shared" si="54"/>
        <v/>
      </c>
      <c r="P330" s="128" t="str">
        <f t="shared" si="55"/>
        <v/>
      </c>
      <c r="Q330" s="129"/>
      <c r="R330" s="130" t="str">
        <f t="shared" si="56"/>
        <v/>
      </c>
      <c r="S330" s="131" t="s">
        <v>432</v>
      </c>
      <c r="T330" s="132"/>
      <c r="V330" s="48"/>
      <c r="W330" s="48"/>
      <c r="X330" s="48"/>
      <c r="Y330" s="48"/>
      <c r="Z330" s="48"/>
      <c r="AA330" s="48"/>
      <c r="AB330" s="48"/>
      <c r="AC330" s="48"/>
      <c r="AD330" s="48"/>
      <c r="AE330" s="48"/>
      <c r="AF330" s="102"/>
      <c r="AG330" s="102"/>
      <c r="AH330" s="102"/>
      <c r="AI330" s="49">
        <v>1</v>
      </c>
    </row>
    <row r="331" spans="2:35" ht="21" customHeight="1">
      <c r="B331" s="124">
        <v>307</v>
      </c>
      <c r="C331" s="142"/>
      <c r="D331" s="43"/>
      <c r="E331" s="126" t="str">
        <f t="shared" si="50"/>
        <v/>
      </c>
      <c r="F331" s="127" t="str" cm="1">
        <f t="array" ref="F331">IF(M331="","",IFERROR(_xlfn.TEXTJOIN(" • ",TRUE,_xlfn.UNIQUE(_xlfn._xlws.FILTER("⚠ "&amp;T25:T485,(R25:R485&lt;&gt;"")*ISNUMBER(SEARCH(" "&amp;R25:R485&amp;" "," "&amp;M331&amp;" "))))),""))</f>
        <v/>
      </c>
      <c r="G331" s="128" t="str">
        <f t="shared" si="57"/>
        <v/>
      </c>
      <c r="H331" s="128" t="str">
        <f t="shared" si="58"/>
        <v/>
      </c>
      <c r="I331" s="128" t="str">
        <f t="shared" si="59"/>
        <v/>
      </c>
      <c r="J331" s="128" t="str">
        <f t="shared" si="51"/>
        <v/>
      </c>
      <c r="K331" s="128" t="str">
        <f t="shared" si="52"/>
        <v/>
      </c>
      <c r="L331" s="128" t="str">
        <f t="shared" si="60"/>
        <v/>
      </c>
      <c r="M331" s="128" t="str">
        <f t="shared" si="53"/>
        <v/>
      </c>
      <c r="N331" s="128" t="str">
        <f t="shared" si="61"/>
        <v/>
      </c>
      <c r="O331" s="128" t="str">
        <f t="shared" si="54"/>
        <v/>
      </c>
      <c r="P331" s="128" t="str">
        <f t="shared" si="55"/>
        <v/>
      </c>
      <c r="Q331" s="129"/>
      <c r="R331" s="130" t="str">
        <f t="shared" si="56"/>
        <v/>
      </c>
      <c r="S331" s="131" t="s">
        <v>432</v>
      </c>
      <c r="T331" s="132"/>
      <c r="V331" s="48"/>
      <c r="W331" s="48"/>
      <c r="X331" s="48"/>
      <c r="Y331" s="48"/>
      <c r="Z331" s="48"/>
      <c r="AA331" s="48"/>
      <c r="AB331" s="48"/>
      <c r="AC331" s="48"/>
      <c r="AD331" s="48"/>
      <c r="AE331" s="48"/>
      <c r="AF331" s="102"/>
      <c r="AG331" s="102"/>
      <c r="AH331" s="102"/>
      <c r="AI331" s="49">
        <v>1</v>
      </c>
    </row>
    <row r="332" spans="2:35" ht="21" customHeight="1">
      <c r="B332" s="124">
        <v>308</v>
      </c>
      <c r="C332" s="142"/>
      <c r="D332" s="43"/>
      <c r="E332" s="126" t="str">
        <f t="shared" si="50"/>
        <v/>
      </c>
      <c r="F332" s="127" t="str" cm="1">
        <f t="array" ref="F332">IF(M332="","",IFERROR(_xlfn.TEXTJOIN(" • ",TRUE,_xlfn.UNIQUE(_xlfn._xlws.FILTER("⚠ "&amp;T25:T485,(R25:R485&lt;&gt;"")*ISNUMBER(SEARCH(" "&amp;R25:R485&amp;" "," "&amp;M332&amp;" "))))),""))</f>
        <v/>
      </c>
      <c r="G332" s="128" t="str">
        <f t="shared" si="57"/>
        <v/>
      </c>
      <c r="H332" s="128" t="str">
        <f t="shared" si="58"/>
        <v/>
      </c>
      <c r="I332" s="128" t="str">
        <f t="shared" si="59"/>
        <v/>
      </c>
      <c r="J332" s="128" t="str">
        <f t="shared" si="51"/>
        <v/>
      </c>
      <c r="K332" s="128" t="str">
        <f t="shared" si="52"/>
        <v/>
      </c>
      <c r="L332" s="128" t="str">
        <f t="shared" si="60"/>
        <v/>
      </c>
      <c r="M332" s="128" t="str">
        <f t="shared" si="53"/>
        <v/>
      </c>
      <c r="N332" s="128" t="str">
        <f t="shared" si="61"/>
        <v/>
      </c>
      <c r="O332" s="128" t="str">
        <f t="shared" si="54"/>
        <v/>
      </c>
      <c r="P332" s="128" t="str">
        <f t="shared" si="55"/>
        <v/>
      </c>
      <c r="Q332" s="129"/>
      <c r="R332" s="130" t="str">
        <f t="shared" si="56"/>
        <v/>
      </c>
      <c r="S332" s="131" t="s">
        <v>432</v>
      </c>
      <c r="T332" s="132"/>
      <c r="V332" s="48"/>
      <c r="W332" s="48"/>
      <c r="X332" s="48"/>
      <c r="Y332" s="48"/>
      <c r="Z332" s="48"/>
      <c r="AA332" s="48"/>
      <c r="AB332" s="48"/>
      <c r="AC332" s="48"/>
      <c r="AD332" s="48"/>
      <c r="AE332" s="48"/>
      <c r="AF332" s="102"/>
      <c r="AG332" s="102"/>
      <c r="AH332" s="102"/>
      <c r="AI332" s="49">
        <v>1</v>
      </c>
    </row>
    <row r="333" spans="2:35" ht="21" customHeight="1">
      <c r="B333" s="124">
        <v>309</v>
      </c>
      <c r="C333" s="142"/>
      <c r="D333" s="43"/>
      <c r="E333" s="126" t="str">
        <f t="shared" si="50"/>
        <v/>
      </c>
      <c r="F333" s="127" t="str" cm="1">
        <f t="array" ref="F333">IF(M333="","",IFERROR(_xlfn.TEXTJOIN(" • ",TRUE,_xlfn.UNIQUE(_xlfn._xlws.FILTER("⚠ "&amp;T25:T485,(R25:R485&lt;&gt;"")*ISNUMBER(SEARCH(" "&amp;R25:R485&amp;" "," "&amp;M333&amp;" "))))),""))</f>
        <v/>
      </c>
      <c r="G333" s="128" t="str">
        <f t="shared" si="57"/>
        <v/>
      </c>
      <c r="H333" s="128" t="str">
        <f t="shared" si="58"/>
        <v/>
      </c>
      <c r="I333" s="128" t="str">
        <f t="shared" si="59"/>
        <v/>
      </c>
      <c r="J333" s="128" t="str">
        <f t="shared" si="51"/>
        <v/>
      </c>
      <c r="K333" s="128" t="str">
        <f t="shared" si="52"/>
        <v/>
      </c>
      <c r="L333" s="128" t="str">
        <f t="shared" si="60"/>
        <v/>
      </c>
      <c r="M333" s="128" t="str">
        <f t="shared" si="53"/>
        <v/>
      </c>
      <c r="N333" s="128" t="str">
        <f t="shared" si="61"/>
        <v/>
      </c>
      <c r="O333" s="128" t="str">
        <f t="shared" si="54"/>
        <v/>
      </c>
      <c r="P333" s="128" t="str">
        <f t="shared" si="55"/>
        <v/>
      </c>
      <c r="Q333" s="129"/>
      <c r="R333" s="130" t="str">
        <f t="shared" si="56"/>
        <v/>
      </c>
      <c r="S333" s="131" t="s">
        <v>432</v>
      </c>
      <c r="T333" s="132"/>
      <c r="V333" s="48"/>
      <c r="W333" s="48"/>
      <c r="X333" s="48"/>
      <c r="Y333" s="48"/>
      <c r="Z333" s="48"/>
      <c r="AA333" s="48"/>
      <c r="AB333" s="48"/>
      <c r="AC333" s="48"/>
      <c r="AD333" s="48"/>
      <c r="AE333" s="48"/>
      <c r="AF333" s="102"/>
      <c r="AG333" s="102"/>
      <c r="AH333" s="102"/>
      <c r="AI333" s="49">
        <v>1</v>
      </c>
    </row>
    <row r="334" spans="2:35" ht="21" customHeight="1">
      <c r="B334" s="124">
        <v>310</v>
      </c>
      <c r="C334" s="142"/>
      <c r="D334" s="43"/>
      <c r="E334" s="126" t="str">
        <f t="shared" si="50"/>
        <v/>
      </c>
      <c r="F334" s="127" t="str" cm="1">
        <f t="array" ref="F334">IF(M334="","",IFERROR(_xlfn.TEXTJOIN(" • ",TRUE,_xlfn.UNIQUE(_xlfn._xlws.FILTER("⚠ "&amp;T25:T485,(R25:R485&lt;&gt;"")*ISNUMBER(SEARCH(" "&amp;R25:R485&amp;" "," "&amp;M334&amp;" "))))),""))</f>
        <v/>
      </c>
      <c r="G334" s="128" t="str">
        <f t="shared" si="57"/>
        <v/>
      </c>
      <c r="H334" s="128" t="str">
        <f t="shared" si="58"/>
        <v/>
      </c>
      <c r="I334" s="128" t="str">
        <f t="shared" si="59"/>
        <v/>
      </c>
      <c r="J334" s="128" t="str">
        <f t="shared" si="51"/>
        <v/>
      </c>
      <c r="K334" s="128" t="str">
        <f t="shared" si="52"/>
        <v/>
      </c>
      <c r="L334" s="128" t="str">
        <f t="shared" si="60"/>
        <v/>
      </c>
      <c r="M334" s="128" t="str">
        <f t="shared" si="53"/>
        <v/>
      </c>
      <c r="N334" s="128" t="str">
        <f t="shared" si="61"/>
        <v/>
      </c>
      <c r="O334" s="128" t="str">
        <f t="shared" si="54"/>
        <v/>
      </c>
      <c r="P334" s="128" t="str">
        <f t="shared" si="55"/>
        <v/>
      </c>
      <c r="Q334" s="129"/>
      <c r="R334" s="130" t="str">
        <f t="shared" si="56"/>
        <v/>
      </c>
      <c r="S334" s="131" t="s">
        <v>432</v>
      </c>
      <c r="T334" s="132"/>
      <c r="V334" s="48"/>
      <c r="W334" s="48"/>
      <c r="X334" s="48"/>
      <c r="Y334" s="48"/>
      <c r="Z334" s="48"/>
      <c r="AA334" s="48"/>
      <c r="AB334" s="48"/>
      <c r="AC334" s="48"/>
      <c r="AD334" s="48"/>
      <c r="AE334" s="48"/>
      <c r="AF334" s="102"/>
      <c r="AG334" s="102"/>
      <c r="AH334" s="102"/>
      <c r="AI334" s="49">
        <v>1</v>
      </c>
    </row>
    <row r="335" spans="2:35" ht="21" customHeight="1">
      <c r="B335" s="124">
        <v>311</v>
      </c>
      <c r="C335" s="142"/>
      <c r="D335" s="43"/>
      <c r="E335" s="126" t="str">
        <f t="shared" si="50"/>
        <v/>
      </c>
      <c r="F335" s="127" t="str" cm="1">
        <f t="array" ref="F335">IF(M335="","",IFERROR(_xlfn.TEXTJOIN(" • ",TRUE,_xlfn.UNIQUE(_xlfn._xlws.FILTER("⚠ "&amp;T25:T485,(R25:R485&lt;&gt;"")*ISNUMBER(SEARCH(" "&amp;R25:R485&amp;" "," "&amp;M335&amp;" "))))),""))</f>
        <v/>
      </c>
      <c r="G335" s="128" t="str">
        <f t="shared" si="57"/>
        <v/>
      </c>
      <c r="H335" s="128" t="str">
        <f t="shared" si="58"/>
        <v/>
      </c>
      <c r="I335" s="128" t="str">
        <f t="shared" si="59"/>
        <v/>
      </c>
      <c r="J335" s="128" t="str">
        <f t="shared" si="51"/>
        <v/>
      </c>
      <c r="K335" s="128" t="str">
        <f t="shared" si="52"/>
        <v/>
      </c>
      <c r="L335" s="128" t="str">
        <f t="shared" si="60"/>
        <v/>
      </c>
      <c r="M335" s="128" t="str">
        <f t="shared" si="53"/>
        <v/>
      </c>
      <c r="N335" s="128" t="str">
        <f t="shared" si="61"/>
        <v/>
      </c>
      <c r="O335" s="128" t="str">
        <f t="shared" si="54"/>
        <v/>
      </c>
      <c r="P335" s="128" t="str">
        <f t="shared" si="55"/>
        <v/>
      </c>
      <c r="Q335" s="129"/>
      <c r="R335" s="130" t="str">
        <f t="shared" si="56"/>
        <v/>
      </c>
      <c r="S335" s="131" t="s">
        <v>432</v>
      </c>
      <c r="T335" s="132"/>
      <c r="V335" s="48"/>
      <c r="W335" s="48"/>
      <c r="X335" s="48"/>
      <c r="Y335" s="48"/>
      <c r="Z335" s="48"/>
      <c r="AA335" s="48"/>
      <c r="AB335" s="48"/>
      <c r="AC335" s="48"/>
      <c r="AD335" s="48"/>
      <c r="AE335" s="48"/>
      <c r="AF335" s="102"/>
      <c r="AG335" s="102"/>
      <c r="AH335" s="102"/>
      <c r="AI335" s="49">
        <v>1</v>
      </c>
    </row>
    <row r="336" spans="2:35" ht="21" customHeight="1">
      <c r="B336" s="124">
        <v>312</v>
      </c>
      <c r="C336" s="142"/>
      <c r="D336" s="43"/>
      <c r="E336" s="126" t="str">
        <f t="shared" si="50"/>
        <v/>
      </c>
      <c r="F336" s="127" t="str" cm="1">
        <f t="array" ref="F336">IF(M336="","",IFERROR(_xlfn.TEXTJOIN(" • ",TRUE,_xlfn.UNIQUE(_xlfn._xlws.FILTER("⚠ "&amp;T25:T485,(R25:R485&lt;&gt;"")*ISNUMBER(SEARCH(" "&amp;R25:R485&amp;" "," "&amp;M336&amp;" "))))),""))</f>
        <v/>
      </c>
      <c r="G336" s="128" t="str">
        <f t="shared" si="57"/>
        <v/>
      </c>
      <c r="H336" s="128" t="str">
        <f t="shared" si="58"/>
        <v/>
      </c>
      <c r="I336" s="128" t="str">
        <f t="shared" si="59"/>
        <v/>
      </c>
      <c r="J336" s="128" t="str">
        <f t="shared" si="51"/>
        <v/>
      </c>
      <c r="K336" s="128" t="str">
        <f t="shared" si="52"/>
        <v/>
      </c>
      <c r="L336" s="128" t="str">
        <f t="shared" si="60"/>
        <v/>
      </c>
      <c r="M336" s="128" t="str">
        <f t="shared" si="53"/>
        <v/>
      </c>
      <c r="N336" s="128" t="str">
        <f t="shared" si="61"/>
        <v/>
      </c>
      <c r="O336" s="128" t="str">
        <f t="shared" si="54"/>
        <v/>
      </c>
      <c r="P336" s="128" t="str">
        <f t="shared" si="55"/>
        <v/>
      </c>
      <c r="Q336" s="129"/>
      <c r="R336" s="130" t="str">
        <f t="shared" si="56"/>
        <v/>
      </c>
      <c r="S336" s="131" t="s">
        <v>432</v>
      </c>
      <c r="T336" s="132"/>
      <c r="V336" s="48"/>
      <c r="W336" s="48"/>
      <c r="X336" s="48"/>
      <c r="Y336" s="48"/>
      <c r="Z336" s="48"/>
      <c r="AA336" s="48"/>
      <c r="AB336" s="48"/>
      <c r="AC336" s="48"/>
      <c r="AD336" s="48"/>
      <c r="AE336" s="48"/>
      <c r="AF336" s="102"/>
      <c r="AG336" s="102"/>
      <c r="AH336" s="102"/>
      <c r="AI336" s="49">
        <v>1</v>
      </c>
    </row>
    <row r="337" spans="2:35" ht="21" customHeight="1">
      <c r="B337" s="124">
        <v>313</v>
      </c>
      <c r="C337" s="142"/>
      <c r="D337" s="43"/>
      <c r="E337" s="126" t="str">
        <f t="shared" si="50"/>
        <v/>
      </c>
      <c r="F337" s="127" t="str" cm="1">
        <f t="array" ref="F337">IF(M337="","",IFERROR(_xlfn.TEXTJOIN(" • ",TRUE,_xlfn.UNIQUE(_xlfn._xlws.FILTER("⚠ "&amp;T25:T485,(R25:R485&lt;&gt;"")*ISNUMBER(SEARCH(" "&amp;R25:R485&amp;" "," "&amp;M337&amp;" "))))),""))</f>
        <v/>
      </c>
      <c r="G337" s="128" t="str">
        <f t="shared" si="57"/>
        <v/>
      </c>
      <c r="H337" s="128" t="str">
        <f t="shared" si="58"/>
        <v/>
      </c>
      <c r="I337" s="128" t="str">
        <f t="shared" si="59"/>
        <v/>
      </c>
      <c r="J337" s="128" t="str">
        <f t="shared" si="51"/>
        <v/>
      </c>
      <c r="K337" s="128" t="str">
        <f t="shared" si="52"/>
        <v/>
      </c>
      <c r="L337" s="128" t="str">
        <f t="shared" si="60"/>
        <v/>
      </c>
      <c r="M337" s="128" t="str">
        <f t="shared" si="53"/>
        <v/>
      </c>
      <c r="N337" s="128" t="str">
        <f t="shared" si="61"/>
        <v/>
      </c>
      <c r="O337" s="128" t="str">
        <f t="shared" si="54"/>
        <v/>
      </c>
      <c r="P337" s="128" t="str">
        <f t="shared" si="55"/>
        <v/>
      </c>
      <c r="Q337" s="129"/>
      <c r="R337" s="130" t="str">
        <f t="shared" si="56"/>
        <v/>
      </c>
      <c r="S337" s="131" t="s">
        <v>432</v>
      </c>
      <c r="T337" s="132"/>
      <c r="V337" s="48"/>
      <c r="W337" s="48"/>
      <c r="X337" s="48"/>
      <c r="Y337" s="48"/>
      <c r="Z337" s="48"/>
      <c r="AA337" s="48"/>
      <c r="AB337" s="48"/>
      <c r="AC337" s="48"/>
      <c r="AD337" s="48"/>
      <c r="AE337" s="48"/>
      <c r="AF337" s="102"/>
      <c r="AG337" s="102"/>
      <c r="AH337" s="102"/>
      <c r="AI337" s="49">
        <v>1</v>
      </c>
    </row>
    <row r="338" spans="2:35" ht="21" customHeight="1">
      <c r="B338" s="124">
        <v>314</v>
      </c>
      <c r="C338" s="142"/>
      <c r="D338" s="43"/>
      <c r="E338" s="126" t="str">
        <f t="shared" si="50"/>
        <v/>
      </c>
      <c r="F338" s="127" t="str" cm="1">
        <f t="array" ref="F338">IF(M338="","",IFERROR(_xlfn.TEXTJOIN(" • ",TRUE,_xlfn.UNIQUE(_xlfn._xlws.FILTER("⚠ "&amp;T25:T485,(R25:R485&lt;&gt;"")*ISNUMBER(SEARCH(" "&amp;R25:R485&amp;" "," "&amp;M338&amp;" "))))),""))</f>
        <v/>
      </c>
      <c r="G338" s="128" t="str">
        <f t="shared" si="57"/>
        <v/>
      </c>
      <c r="H338" s="128" t="str">
        <f t="shared" si="58"/>
        <v/>
      </c>
      <c r="I338" s="128" t="str">
        <f t="shared" si="59"/>
        <v/>
      </c>
      <c r="J338" s="128" t="str">
        <f t="shared" si="51"/>
        <v/>
      </c>
      <c r="K338" s="128" t="str">
        <f t="shared" si="52"/>
        <v/>
      </c>
      <c r="L338" s="128" t="str">
        <f t="shared" si="60"/>
        <v/>
      </c>
      <c r="M338" s="128" t="str">
        <f t="shared" si="53"/>
        <v/>
      </c>
      <c r="N338" s="128" t="str">
        <f t="shared" si="61"/>
        <v/>
      </c>
      <c r="O338" s="128" t="str">
        <f t="shared" si="54"/>
        <v/>
      </c>
      <c r="P338" s="128" t="str">
        <f t="shared" si="55"/>
        <v/>
      </c>
      <c r="Q338" s="129"/>
      <c r="R338" s="130" t="str">
        <f t="shared" si="56"/>
        <v/>
      </c>
      <c r="S338" s="131" t="s">
        <v>432</v>
      </c>
      <c r="T338" s="132"/>
      <c r="V338" s="48"/>
      <c r="W338" s="48"/>
      <c r="X338" s="48"/>
      <c r="Y338" s="48"/>
      <c r="Z338" s="48"/>
      <c r="AA338" s="48"/>
      <c r="AB338" s="48"/>
      <c r="AC338" s="48"/>
      <c r="AD338" s="48"/>
      <c r="AE338" s="48"/>
      <c r="AF338" s="102"/>
      <c r="AG338" s="102"/>
      <c r="AH338" s="102"/>
      <c r="AI338" s="49">
        <v>1</v>
      </c>
    </row>
    <row r="339" spans="2:35" ht="21" customHeight="1">
      <c r="B339" s="124">
        <v>315</v>
      </c>
      <c r="C339" s="142"/>
      <c r="D339" s="43"/>
      <c r="E339" s="126" t="str">
        <f t="shared" si="50"/>
        <v/>
      </c>
      <c r="F339" s="127" t="str" cm="1">
        <f t="array" ref="F339">IF(M339="","",IFERROR(_xlfn.TEXTJOIN(" • ",TRUE,_xlfn.UNIQUE(_xlfn._xlws.FILTER("⚠ "&amp;T25:T485,(R25:R485&lt;&gt;"")*ISNUMBER(SEARCH(" "&amp;R25:R485&amp;" "," "&amp;M339&amp;" "))))),""))</f>
        <v/>
      </c>
      <c r="G339" s="128" t="str">
        <f t="shared" si="57"/>
        <v/>
      </c>
      <c r="H339" s="128" t="str">
        <f t="shared" si="58"/>
        <v/>
      </c>
      <c r="I339" s="128" t="str">
        <f t="shared" si="59"/>
        <v/>
      </c>
      <c r="J339" s="128" t="str">
        <f t="shared" si="51"/>
        <v/>
      </c>
      <c r="K339" s="128" t="str">
        <f t="shared" si="52"/>
        <v/>
      </c>
      <c r="L339" s="128" t="str">
        <f t="shared" si="60"/>
        <v/>
      </c>
      <c r="M339" s="128" t="str">
        <f t="shared" si="53"/>
        <v/>
      </c>
      <c r="N339" s="128" t="str">
        <f t="shared" si="61"/>
        <v/>
      </c>
      <c r="O339" s="128" t="str">
        <f t="shared" si="54"/>
        <v/>
      </c>
      <c r="P339" s="128" t="str">
        <f t="shared" si="55"/>
        <v/>
      </c>
      <c r="Q339" s="129"/>
      <c r="R339" s="130" t="str">
        <f t="shared" si="56"/>
        <v/>
      </c>
      <c r="S339" s="131" t="s">
        <v>432</v>
      </c>
      <c r="T339" s="132"/>
      <c r="V339" s="48"/>
      <c r="W339" s="48"/>
      <c r="X339" s="48"/>
      <c r="Y339" s="48"/>
      <c r="Z339" s="48"/>
      <c r="AA339" s="48"/>
      <c r="AB339" s="48"/>
      <c r="AC339" s="48"/>
      <c r="AD339" s="48"/>
      <c r="AE339" s="48"/>
      <c r="AF339" s="102"/>
      <c r="AG339" s="102"/>
      <c r="AH339" s="102"/>
      <c r="AI339" s="49">
        <v>1</v>
      </c>
    </row>
    <row r="340" spans="2:35" ht="21" customHeight="1">
      <c r="B340" s="124">
        <v>316</v>
      </c>
      <c r="C340" s="142"/>
      <c r="D340" s="43"/>
      <c r="E340" s="126" t="str">
        <f t="shared" si="50"/>
        <v/>
      </c>
      <c r="F340" s="127" t="str" cm="1">
        <f t="array" ref="F340">IF(M340="","",IFERROR(_xlfn.TEXTJOIN(" • ",TRUE,_xlfn.UNIQUE(_xlfn._xlws.FILTER("⚠ "&amp;T25:T485,(R25:R485&lt;&gt;"")*ISNUMBER(SEARCH(" "&amp;R25:R485&amp;" "," "&amp;M340&amp;" "))))),""))</f>
        <v/>
      </c>
      <c r="G340" s="128" t="str">
        <f t="shared" si="57"/>
        <v/>
      </c>
      <c r="H340" s="128" t="str">
        <f t="shared" si="58"/>
        <v/>
      </c>
      <c r="I340" s="128" t="str">
        <f t="shared" si="59"/>
        <v/>
      </c>
      <c r="J340" s="128" t="str">
        <f t="shared" si="51"/>
        <v/>
      </c>
      <c r="K340" s="128" t="str">
        <f t="shared" si="52"/>
        <v/>
      </c>
      <c r="L340" s="128" t="str">
        <f t="shared" si="60"/>
        <v/>
      </c>
      <c r="M340" s="128" t="str">
        <f t="shared" si="53"/>
        <v/>
      </c>
      <c r="N340" s="128" t="str">
        <f t="shared" si="61"/>
        <v/>
      </c>
      <c r="O340" s="128" t="str">
        <f t="shared" si="54"/>
        <v/>
      </c>
      <c r="P340" s="128" t="str">
        <f t="shared" si="55"/>
        <v/>
      </c>
      <c r="Q340" s="129"/>
      <c r="R340" s="130" t="str">
        <f t="shared" si="56"/>
        <v/>
      </c>
      <c r="S340" s="131" t="s">
        <v>432</v>
      </c>
      <c r="T340" s="132"/>
      <c r="V340" s="48"/>
      <c r="W340" s="48"/>
      <c r="X340" s="48"/>
      <c r="Y340" s="48"/>
      <c r="Z340" s="48"/>
      <c r="AA340" s="48"/>
      <c r="AB340" s="48"/>
      <c r="AC340" s="48"/>
      <c r="AD340" s="48"/>
      <c r="AE340" s="48"/>
      <c r="AF340" s="102"/>
      <c r="AG340" s="102"/>
      <c r="AH340" s="102"/>
      <c r="AI340" s="49">
        <v>1</v>
      </c>
    </row>
    <row r="341" spans="2:35" ht="21" customHeight="1">
      <c r="B341" s="124">
        <v>317</v>
      </c>
      <c r="C341" s="142"/>
      <c r="D341" s="43"/>
      <c r="E341" s="126" t="str">
        <f t="shared" si="50"/>
        <v/>
      </c>
      <c r="F341" s="127" t="str" cm="1">
        <f t="array" ref="F341">IF(M341="","",IFERROR(_xlfn.TEXTJOIN(" • ",TRUE,_xlfn.UNIQUE(_xlfn._xlws.FILTER("⚠ "&amp;T25:T485,(R25:R485&lt;&gt;"")*ISNUMBER(SEARCH(" "&amp;R25:R485&amp;" "," "&amp;M341&amp;" "))))),""))</f>
        <v/>
      </c>
      <c r="G341" s="128" t="str">
        <f t="shared" si="57"/>
        <v/>
      </c>
      <c r="H341" s="128" t="str">
        <f t="shared" si="58"/>
        <v/>
      </c>
      <c r="I341" s="128" t="str">
        <f t="shared" si="59"/>
        <v/>
      </c>
      <c r="J341" s="128" t="str">
        <f t="shared" si="51"/>
        <v/>
      </c>
      <c r="K341" s="128" t="str">
        <f t="shared" si="52"/>
        <v/>
      </c>
      <c r="L341" s="128" t="str">
        <f t="shared" si="60"/>
        <v/>
      </c>
      <c r="M341" s="128" t="str">
        <f t="shared" si="53"/>
        <v/>
      </c>
      <c r="N341" s="128" t="str">
        <f t="shared" si="61"/>
        <v/>
      </c>
      <c r="O341" s="128" t="str">
        <f t="shared" si="54"/>
        <v/>
      </c>
      <c r="P341" s="128" t="str">
        <f t="shared" si="55"/>
        <v/>
      </c>
      <c r="Q341" s="129"/>
      <c r="R341" s="130" t="str">
        <f t="shared" si="56"/>
        <v/>
      </c>
      <c r="S341" s="131" t="s">
        <v>432</v>
      </c>
      <c r="T341" s="132"/>
      <c r="V341" s="48"/>
      <c r="W341" s="48"/>
      <c r="X341" s="48"/>
      <c r="Y341" s="48"/>
      <c r="Z341" s="48"/>
      <c r="AA341" s="48"/>
      <c r="AB341" s="48"/>
      <c r="AC341" s="48"/>
      <c r="AD341" s="48"/>
      <c r="AE341" s="48"/>
      <c r="AF341" s="102"/>
      <c r="AG341" s="102"/>
      <c r="AH341" s="102"/>
      <c r="AI341" s="49">
        <v>1</v>
      </c>
    </row>
    <row r="342" spans="2:35" ht="21" customHeight="1">
      <c r="B342" s="124">
        <v>318</v>
      </c>
      <c r="C342" s="142"/>
      <c r="D342" s="43"/>
      <c r="E342" s="126" t="str">
        <f t="shared" si="50"/>
        <v/>
      </c>
      <c r="F342" s="127" t="str" cm="1">
        <f t="array" ref="F342">IF(M342="","",IFERROR(_xlfn.TEXTJOIN(" • ",TRUE,_xlfn.UNIQUE(_xlfn._xlws.FILTER("⚠ "&amp;T25:T485,(R25:R485&lt;&gt;"")*ISNUMBER(SEARCH(" "&amp;R25:R485&amp;" "," "&amp;M342&amp;" "))))),""))</f>
        <v/>
      </c>
      <c r="G342" s="128" t="str">
        <f t="shared" si="57"/>
        <v/>
      </c>
      <c r="H342" s="128" t="str">
        <f t="shared" si="58"/>
        <v/>
      </c>
      <c r="I342" s="128" t="str">
        <f t="shared" si="59"/>
        <v/>
      </c>
      <c r="J342" s="128" t="str">
        <f t="shared" si="51"/>
        <v/>
      </c>
      <c r="K342" s="128" t="str">
        <f t="shared" si="52"/>
        <v/>
      </c>
      <c r="L342" s="128" t="str">
        <f t="shared" si="60"/>
        <v/>
      </c>
      <c r="M342" s="128" t="str">
        <f t="shared" si="53"/>
        <v/>
      </c>
      <c r="N342" s="128" t="str">
        <f t="shared" si="61"/>
        <v/>
      </c>
      <c r="O342" s="128" t="str">
        <f t="shared" si="54"/>
        <v/>
      </c>
      <c r="P342" s="128" t="str">
        <f t="shared" si="55"/>
        <v/>
      </c>
      <c r="Q342" s="129"/>
      <c r="R342" s="130" t="str">
        <f t="shared" si="56"/>
        <v/>
      </c>
      <c r="S342" s="131" t="s">
        <v>432</v>
      </c>
      <c r="T342" s="132"/>
      <c r="V342" s="48"/>
      <c r="W342" s="48"/>
      <c r="X342" s="48"/>
      <c r="Y342" s="48"/>
      <c r="Z342" s="48"/>
      <c r="AA342" s="48"/>
      <c r="AB342" s="48"/>
      <c r="AC342" s="48"/>
      <c r="AD342" s="48"/>
      <c r="AE342" s="48"/>
      <c r="AF342" s="102"/>
      <c r="AG342" s="102"/>
      <c r="AH342" s="102"/>
      <c r="AI342" s="49">
        <v>1</v>
      </c>
    </row>
    <row r="343" spans="2:35" ht="21" customHeight="1">
      <c r="B343" s="124">
        <v>319</v>
      </c>
      <c r="C343" s="142"/>
      <c r="D343" s="43"/>
      <c r="E343" s="126" t="str">
        <f t="shared" si="50"/>
        <v/>
      </c>
      <c r="F343" s="127" t="str" cm="1">
        <f t="array" ref="F343">IF(M343="","",IFERROR(_xlfn.TEXTJOIN(" • ",TRUE,_xlfn.UNIQUE(_xlfn._xlws.FILTER("⚠ "&amp;T25:T485,(R25:R485&lt;&gt;"")*ISNUMBER(SEARCH(" "&amp;R25:R485&amp;" "," "&amp;M343&amp;" "))))),""))</f>
        <v/>
      </c>
      <c r="G343" s="128" t="str">
        <f t="shared" si="57"/>
        <v/>
      </c>
      <c r="H343" s="128" t="str">
        <f t="shared" si="58"/>
        <v/>
      </c>
      <c r="I343" s="128" t="str">
        <f t="shared" si="59"/>
        <v/>
      </c>
      <c r="J343" s="128" t="str">
        <f t="shared" si="51"/>
        <v/>
      </c>
      <c r="K343" s="128" t="str">
        <f t="shared" si="52"/>
        <v/>
      </c>
      <c r="L343" s="128" t="str">
        <f t="shared" si="60"/>
        <v/>
      </c>
      <c r="M343" s="128" t="str">
        <f t="shared" si="53"/>
        <v/>
      </c>
      <c r="N343" s="128" t="str">
        <f t="shared" si="61"/>
        <v/>
      </c>
      <c r="O343" s="128" t="str">
        <f t="shared" si="54"/>
        <v/>
      </c>
      <c r="P343" s="128" t="str">
        <f t="shared" si="55"/>
        <v/>
      </c>
      <c r="Q343" s="129"/>
      <c r="R343" s="130" t="str">
        <f t="shared" si="56"/>
        <v/>
      </c>
      <c r="S343" s="131" t="s">
        <v>432</v>
      </c>
      <c r="T343" s="132"/>
      <c r="V343" s="48"/>
      <c r="W343" s="48"/>
      <c r="X343" s="48"/>
      <c r="Y343" s="48"/>
      <c r="Z343" s="48"/>
      <c r="AA343" s="48"/>
      <c r="AB343" s="48"/>
      <c r="AC343" s="48"/>
      <c r="AD343" s="48"/>
      <c r="AE343" s="48"/>
      <c r="AF343" s="102"/>
      <c r="AG343" s="102"/>
      <c r="AH343" s="102"/>
      <c r="AI343" s="49">
        <v>1</v>
      </c>
    </row>
    <row r="344" spans="2:35" ht="21" customHeight="1">
      <c r="B344" s="124">
        <v>320</v>
      </c>
      <c r="C344" s="142"/>
      <c r="D344" s="43"/>
      <c r="E344" s="126" t="str">
        <f t="shared" si="50"/>
        <v/>
      </c>
      <c r="F344" s="127" t="str" cm="1">
        <f t="array" ref="F344">IF(M344="","",IFERROR(_xlfn.TEXTJOIN(" • ",TRUE,_xlfn.UNIQUE(_xlfn._xlws.FILTER("⚠ "&amp;T25:T485,(R25:R485&lt;&gt;"")*ISNUMBER(SEARCH(" "&amp;R25:R485&amp;" "," "&amp;M344&amp;" "))))),""))</f>
        <v/>
      </c>
      <c r="G344" s="128" t="str">
        <f t="shared" si="57"/>
        <v/>
      </c>
      <c r="H344" s="128" t="str">
        <f t="shared" si="58"/>
        <v/>
      </c>
      <c r="I344" s="128" t="str">
        <f t="shared" si="59"/>
        <v/>
      </c>
      <c r="J344" s="128" t="str">
        <f t="shared" si="51"/>
        <v/>
      </c>
      <c r="K344" s="128" t="str">
        <f t="shared" si="52"/>
        <v/>
      </c>
      <c r="L344" s="128" t="str">
        <f t="shared" si="60"/>
        <v/>
      </c>
      <c r="M344" s="128" t="str">
        <f t="shared" si="53"/>
        <v/>
      </c>
      <c r="N344" s="128" t="str">
        <f t="shared" si="61"/>
        <v/>
      </c>
      <c r="O344" s="128" t="str">
        <f t="shared" si="54"/>
        <v/>
      </c>
      <c r="P344" s="128" t="str">
        <f t="shared" si="55"/>
        <v/>
      </c>
      <c r="Q344" s="129"/>
      <c r="R344" s="130" t="str">
        <f t="shared" si="56"/>
        <v/>
      </c>
      <c r="S344" s="131" t="s">
        <v>432</v>
      </c>
      <c r="T344" s="132"/>
      <c r="V344" s="48"/>
      <c r="W344" s="48"/>
      <c r="X344" s="48"/>
      <c r="Y344" s="48"/>
      <c r="Z344" s="48"/>
      <c r="AA344" s="48"/>
      <c r="AB344" s="48"/>
      <c r="AC344" s="48"/>
      <c r="AD344" s="48"/>
      <c r="AE344" s="48"/>
      <c r="AF344" s="102"/>
      <c r="AG344" s="102"/>
      <c r="AH344" s="102"/>
      <c r="AI344" s="49">
        <v>1</v>
      </c>
    </row>
    <row r="345" spans="2:35" ht="21" customHeight="1">
      <c r="B345" s="124">
        <v>321</v>
      </c>
      <c r="C345" s="142"/>
      <c r="D345" s="43"/>
      <c r="E345" s="126" t="str">
        <f t="shared" ref="E345:E408" si="62">IF(C345="","",IF(F345="",C345,C345&amp;" *"))</f>
        <v/>
      </c>
      <c r="F345" s="127" t="str" cm="1">
        <f t="array" ref="F345">IF(M345="","",IFERROR(_xlfn.TEXTJOIN(" • ",TRUE,_xlfn.UNIQUE(_xlfn._xlws.FILTER("⚠ "&amp;T25:T485,(R25:R485&lt;&gt;"")*ISNUMBER(SEARCH(" "&amp;R25:R485&amp;" "," "&amp;M345&amp;" "))))),""))</f>
        <v/>
      </c>
      <c r="G345" s="128" t="str">
        <f t="shared" si="57"/>
        <v/>
      </c>
      <c r="H345" s="128" t="str">
        <f t="shared" si="58"/>
        <v/>
      </c>
      <c r="I345" s="128" t="str">
        <f t="shared" si="59"/>
        <v/>
      </c>
      <c r="J345" s="128" t="str">
        <f t="shared" ref="J345:J408" si="63">IF(I345="","",SUBSTITUTE(SUBSTITUTE(SUBSTITUTE(SUBSTITUTE(SUBSTITUTE(SUBSTITUTE(SUBSTITUTE(SUBSTITUTE(I345,"è","e"),"é","e"),"ê","e"),"ë","e"),"ì","i"),"í","i"),"î","i"),"ï","i"))</f>
        <v/>
      </c>
      <c r="K345" s="128" t="str">
        <f t="shared" ref="K345:K408" si="64">IF(J345="","",TRIM(SUBSTITUTE(SUBSTITUTE(SUBSTITUTE(SUBSTITUTE(SUBSTITUTE(SUBSTITUTE(SUBSTITUTE(SUBSTITUTE(SUBSTITUTE(SUBSTITUTE(SUBSTITUTE(SUBSTITUTE(J345,"ò","o"),"ó","o"),"ô","o"),"ö","o"),"õ","o"),"ù","u"),"ú","u"),"û","u"),"ü","u"),"ý","y"),"ÿ","y"),"ñ","n")))</f>
        <v/>
      </c>
      <c r="L345" s="128" t="str">
        <f t="shared" si="60"/>
        <v/>
      </c>
      <c r="M345" s="128" t="str">
        <f t="shared" ref="M345:M408" si="65">IF(C345="","",LOWER(TRIM(CLEAN(SUBSTITUTE(SUBSTITUTE(SUBSTITUTE(SUBSTITUTE(SUBSTITUTE(SUBSTITUTE(SUBSTITUTE(SUBSTITUTE(SUBSTITUTE(SUBSTITUTE(SUBSTITUTE(SUBSTITUTE(SUBSTITUTE(SUBSTITUTE(SUBSTITUTE(SUBSTITUTE(SUBSTITUTE(SUBSTITUTE(SUBSTITUTE(SUBSTITUTE(SUBSTITUTE(SUBSTITUTE(C345,CHAR(160)," "),CHAR(9)," "),CHAR(10)," "),CHAR(13)," "),"—"," "),"–"," "),"’"," "),"'"," "),""""," "),","," "),"."," "),";"," "),":"," "),"!"," "),"?"," "),"…"," "),"/"," "),"-"," "),"("," "),")"," "),"«"," "),"»"," ")))))</f>
        <v/>
      </c>
      <c r="N345" s="128" t="str">
        <f t="shared" si="61"/>
        <v/>
      </c>
      <c r="O345" s="128" t="str">
        <f t="shared" ref="O345:O408" si="66">IF(N345="","",SUBSTITUTE(SUBSTITUTE(SUBSTITUTE(SUBSTITUTE(SUBSTITUTE(SUBSTITUTE(SUBSTITUTE(SUBSTITUTE(N345,"è","e"),"é","e"),"ê","e"),"ë","e"),"ì","i"),"í","i"),"î","i"),"ï","i"))</f>
        <v/>
      </c>
      <c r="P345" s="128" t="str">
        <f t="shared" ref="P345:P408" si="67">IF(O345="","",TRIM(SUBSTITUTE(SUBSTITUTE(SUBSTITUTE(SUBSTITUTE(SUBSTITUTE(SUBSTITUTE(SUBSTITUTE(SUBSTITUTE(SUBSTITUTE(SUBSTITUTE(SUBSTITUTE(SUBSTITUTE(O345,"ò","o"),"ó","o"),"ô","o"),"ö","o"),"õ","o"),"ù","u"),"ú","u"),"û","u"),"ü","u"),"ý","y"),"ÿ","y"),"ñ","n")))</f>
        <v/>
      </c>
      <c r="Q345" s="129"/>
      <c r="R345" s="130" t="str">
        <f t="shared" ref="R345:R408" si="68">IF(Q345="","",LOWER(TRIM(CLEAN(SUBSTITUTE(SUBSTITUTE(SUBSTITUTE(SUBSTITUTE(SUBSTITUTE(SUBSTITUTE(SUBSTITUTE(SUBSTITUTE(SUBSTITUTE(SUBSTITUTE(SUBSTITUTE(SUBSTITUTE(SUBSTITUTE(SUBSTITUTE(SUBSTITUTE(SUBSTITUTE(SUBSTITUTE(SUBSTITUTE(SUBSTITUTE(SUBSTITUTE(SUBSTITUTE(SUBSTITUTE(Q345,CHAR(160)," "),CHAR(9)," "),CHAR(10)," "),CHAR(13)," "),"—"," "),"–"," "),"’"," "),"'"," "),""""," "),","," "),"."," "),";"," "),":"," "),"!"," "),"?"," "),"…"," "),"/"," "),"-"," "),"("," "),")"," "),"«"," "),"»"," ")))))</f>
        <v/>
      </c>
      <c r="S345" s="131" t="s">
        <v>432</v>
      </c>
      <c r="T345" s="132"/>
      <c r="V345" s="48"/>
      <c r="W345" s="48"/>
      <c r="X345" s="48"/>
      <c r="Y345" s="48"/>
      <c r="Z345" s="48"/>
      <c r="AA345" s="48"/>
      <c r="AB345" s="48"/>
      <c r="AC345" s="48"/>
      <c r="AD345" s="48"/>
      <c r="AE345" s="48"/>
      <c r="AF345" s="102"/>
      <c r="AG345" s="102"/>
      <c r="AH345" s="102"/>
      <c r="AI345" s="49">
        <v>1</v>
      </c>
    </row>
    <row r="346" spans="2:35" ht="21" customHeight="1">
      <c r="B346" s="124">
        <v>322</v>
      </c>
      <c r="C346" s="142"/>
      <c r="D346" s="43"/>
      <c r="E346" s="126" t="str">
        <f t="shared" si="62"/>
        <v/>
      </c>
      <c r="F346" s="127" t="str" cm="1">
        <f t="array" ref="F346">IF(M346="","",IFERROR(_xlfn.TEXTJOIN(" • ",TRUE,_xlfn.UNIQUE(_xlfn._xlws.FILTER("⚠ "&amp;T25:T485,(R25:R485&lt;&gt;"")*ISNUMBER(SEARCH(" "&amp;R25:R485&amp;" "," "&amp;M346&amp;" "))))),""))</f>
        <v/>
      </c>
      <c r="G346" s="128" t="str">
        <f t="shared" si="57"/>
        <v/>
      </c>
      <c r="H346" s="128" t="str">
        <f t="shared" si="58"/>
        <v/>
      </c>
      <c r="I346" s="128" t="str">
        <f t="shared" si="59"/>
        <v/>
      </c>
      <c r="J346" s="128" t="str">
        <f t="shared" si="63"/>
        <v/>
      </c>
      <c r="K346" s="128" t="str">
        <f t="shared" si="64"/>
        <v/>
      </c>
      <c r="L346" s="128" t="str">
        <f t="shared" si="60"/>
        <v/>
      </c>
      <c r="M346" s="128" t="str">
        <f t="shared" si="65"/>
        <v/>
      </c>
      <c r="N346" s="128" t="str">
        <f t="shared" si="61"/>
        <v/>
      </c>
      <c r="O346" s="128" t="str">
        <f t="shared" si="66"/>
        <v/>
      </c>
      <c r="P346" s="128" t="str">
        <f t="shared" si="67"/>
        <v/>
      </c>
      <c r="Q346" s="129"/>
      <c r="R346" s="130" t="str">
        <f t="shared" si="68"/>
        <v/>
      </c>
      <c r="S346" s="131" t="s">
        <v>432</v>
      </c>
      <c r="T346" s="132"/>
      <c r="V346" s="48"/>
      <c r="W346" s="48"/>
      <c r="X346" s="48"/>
      <c r="Y346" s="48"/>
      <c r="Z346" s="48"/>
      <c r="AA346" s="48"/>
      <c r="AB346" s="48"/>
      <c r="AC346" s="48"/>
      <c r="AD346" s="48"/>
      <c r="AE346" s="48"/>
      <c r="AF346" s="102"/>
      <c r="AG346" s="102"/>
      <c r="AH346" s="102"/>
      <c r="AI346" s="49">
        <v>1</v>
      </c>
    </row>
    <row r="347" spans="2:35" ht="21" customHeight="1">
      <c r="B347" s="124">
        <v>323</v>
      </c>
      <c r="C347" s="142"/>
      <c r="D347" s="43"/>
      <c r="E347" s="126" t="str">
        <f t="shared" si="62"/>
        <v/>
      </c>
      <c r="F347" s="127" t="str" cm="1">
        <f t="array" ref="F347">IF(M347="","",IFERROR(_xlfn.TEXTJOIN(" • ",TRUE,_xlfn.UNIQUE(_xlfn._xlws.FILTER("⚠ "&amp;T25:T485,(R25:R485&lt;&gt;"")*ISNUMBER(SEARCH(" "&amp;R25:R485&amp;" "," "&amp;M347&amp;" "))))),""))</f>
        <v/>
      </c>
      <c r="G347" s="128" t="str">
        <f t="shared" ref="G347:G410" si="69">IF(R347="","",P347)</f>
        <v/>
      </c>
      <c r="H347" s="128" t="str">
        <f t="shared" ref="H347:H410" si="70">IF(T347="","",S347&amp;" "&amp;T347)</f>
        <v/>
      </c>
      <c r="I347" s="128" t="str">
        <f t="shared" ref="I347:I410" si="71">IF(M347="","",SUBSTITUTE(SUBSTITUTE(SUBSTITUTE(SUBSTITUTE(SUBSTITUTE(SUBSTITUTE(SUBSTITUTE(SUBSTITUTE(SUBSTITUTE(LOWER(M347),"œ","oe"),"æ","ae"),"à","a"),"â","a"),"ä","a"),"á","a"),"ã","a"),"å","a"),"ç","c"))</f>
        <v/>
      </c>
      <c r="J347" s="128" t="str">
        <f t="shared" si="63"/>
        <v/>
      </c>
      <c r="K347" s="128" t="str">
        <f t="shared" si="64"/>
        <v/>
      </c>
      <c r="L347" s="128" t="str">
        <f t="shared" ref="L347:L410" si="72">IF(M347="","",K347)</f>
        <v/>
      </c>
      <c r="M347" s="128" t="str">
        <f t="shared" si="65"/>
        <v/>
      </c>
      <c r="N347" s="128" t="str">
        <f t="shared" ref="N347:N410" si="73">IF(R347="","",SUBSTITUTE(SUBSTITUTE(SUBSTITUTE(SUBSTITUTE(SUBSTITUTE(SUBSTITUTE(SUBSTITUTE(SUBSTITUTE(SUBSTITUTE(LOWER(R347),"œ","oe"),"æ","ae"),"à","a"),"â","a"),"ä","a"),"á","a"),"ã","a"),"å","a"),"ç","c"))</f>
        <v/>
      </c>
      <c r="O347" s="128" t="str">
        <f t="shared" si="66"/>
        <v/>
      </c>
      <c r="P347" s="128" t="str">
        <f t="shared" si="67"/>
        <v/>
      </c>
      <c r="Q347" s="129"/>
      <c r="R347" s="130" t="str">
        <f t="shared" si="68"/>
        <v/>
      </c>
      <c r="S347" s="131" t="s">
        <v>432</v>
      </c>
      <c r="T347" s="132"/>
      <c r="V347" s="48"/>
      <c r="W347" s="48"/>
      <c r="X347" s="48"/>
      <c r="Y347" s="48"/>
      <c r="Z347" s="48"/>
      <c r="AA347" s="48"/>
      <c r="AB347" s="48"/>
      <c r="AC347" s="48"/>
      <c r="AD347" s="48"/>
      <c r="AE347" s="48"/>
      <c r="AF347" s="102"/>
      <c r="AG347" s="102"/>
      <c r="AH347" s="102"/>
      <c r="AI347" s="49">
        <v>1</v>
      </c>
    </row>
    <row r="348" spans="2:35" ht="21" customHeight="1">
      <c r="B348" s="124">
        <v>324</v>
      </c>
      <c r="C348" s="142"/>
      <c r="D348" s="43"/>
      <c r="E348" s="126" t="str">
        <f t="shared" si="62"/>
        <v/>
      </c>
      <c r="F348" s="127" t="str" cm="1">
        <f t="array" ref="F348">IF(M348="","",IFERROR(_xlfn.TEXTJOIN(" • ",TRUE,_xlfn.UNIQUE(_xlfn._xlws.FILTER("⚠ "&amp;T25:T485,(R25:R485&lt;&gt;"")*ISNUMBER(SEARCH(" "&amp;R25:R485&amp;" "," "&amp;M348&amp;" "))))),""))</f>
        <v/>
      </c>
      <c r="G348" s="128" t="str">
        <f t="shared" si="69"/>
        <v/>
      </c>
      <c r="H348" s="128" t="str">
        <f t="shared" si="70"/>
        <v/>
      </c>
      <c r="I348" s="128" t="str">
        <f t="shared" si="71"/>
        <v/>
      </c>
      <c r="J348" s="128" t="str">
        <f t="shared" si="63"/>
        <v/>
      </c>
      <c r="K348" s="128" t="str">
        <f t="shared" si="64"/>
        <v/>
      </c>
      <c r="L348" s="128" t="str">
        <f t="shared" si="72"/>
        <v/>
      </c>
      <c r="M348" s="128" t="str">
        <f t="shared" si="65"/>
        <v/>
      </c>
      <c r="N348" s="128" t="str">
        <f t="shared" si="73"/>
        <v/>
      </c>
      <c r="O348" s="128" t="str">
        <f t="shared" si="66"/>
        <v/>
      </c>
      <c r="P348" s="128" t="str">
        <f t="shared" si="67"/>
        <v/>
      </c>
      <c r="Q348" s="129"/>
      <c r="R348" s="130" t="str">
        <f t="shared" si="68"/>
        <v/>
      </c>
      <c r="S348" s="131" t="s">
        <v>432</v>
      </c>
      <c r="T348" s="132"/>
      <c r="V348" s="48"/>
      <c r="W348" s="48"/>
      <c r="X348" s="48"/>
      <c r="Y348" s="48"/>
      <c r="Z348" s="48"/>
      <c r="AA348" s="48"/>
      <c r="AB348" s="48"/>
      <c r="AC348" s="48"/>
      <c r="AD348" s="48"/>
      <c r="AE348" s="48"/>
      <c r="AF348" s="102"/>
      <c r="AG348" s="102"/>
      <c r="AH348" s="102"/>
      <c r="AI348" s="49">
        <v>1</v>
      </c>
    </row>
    <row r="349" spans="2:35" ht="21" customHeight="1">
      <c r="B349" s="124">
        <v>325</v>
      </c>
      <c r="C349" s="142"/>
      <c r="D349" s="43"/>
      <c r="E349" s="126" t="str">
        <f t="shared" si="62"/>
        <v/>
      </c>
      <c r="F349" s="127" t="str" cm="1">
        <f t="array" ref="F349">IF(M349="","",IFERROR(_xlfn.TEXTJOIN(" • ",TRUE,_xlfn.UNIQUE(_xlfn._xlws.FILTER("⚠ "&amp;T25:T485,(R25:R485&lt;&gt;"")*ISNUMBER(SEARCH(" "&amp;R25:R485&amp;" "," "&amp;M349&amp;" "))))),""))</f>
        <v/>
      </c>
      <c r="G349" s="128" t="str">
        <f t="shared" si="69"/>
        <v/>
      </c>
      <c r="H349" s="128" t="str">
        <f t="shared" si="70"/>
        <v/>
      </c>
      <c r="I349" s="128" t="str">
        <f t="shared" si="71"/>
        <v/>
      </c>
      <c r="J349" s="128" t="str">
        <f t="shared" si="63"/>
        <v/>
      </c>
      <c r="K349" s="128" t="str">
        <f t="shared" si="64"/>
        <v/>
      </c>
      <c r="L349" s="128" t="str">
        <f t="shared" si="72"/>
        <v/>
      </c>
      <c r="M349" s="128" t="str">
        <f t="shared" si="65"/>
        <v/>
      </c>
      <c r="N349" s="128" t="str">
        <f t="shared" si="73"/>
        <v/>
      </c>
      <c r="O349" s="128" t="str">
        <f t="shared" si="66"/>
        <v/>
      </c>
      <c r="P349" s="128" t="str">
        <f t="shared" si="67"/>
        <v/>
      </c>
      <c r="Q349" s="129"/>
      <c r="R349" s="130" t="str">
        <f t="shared" si="68"/>
        <v/>
      </c>
      <c r="S349" s="131" t="s">
        <v>432</v>
      </c>
      <c r="T349" s="132"/>
      <c r="V349" s="48"/>
      <c r="W349" s="48"/>
      <c r="X349" s="48"/>
      <c r="Y349" s="48"/>
      <c r="Z349" s="48"/>
      <c r="AA349" s="48"/>
      <c r="AB349" s="48"/>
      <c r="AC349" s="48"/>
      <c r="AD349" s="48"/>
      <c r="AE349" s="48"/>
      <c r="AF349" s="102"/>
      <c r="AG349" s="102"/>
      <c r="AH349" s="102"/>
      <c r="AI349" s="49">
        <v>1</v>
      </c>
    </row>
    <row r="350" spans="2:35" ht="21" customHeight="1">
      <c r="B350" s="124">
        <v>326</v>
      </c>
      <c r="C350" s="142"/>
      <c r="D350" s="43"/>
      <c r="E350" s="126" t="str">
        <f t="shared" si="62"/>
        <v/>
      </c>
      <c r="F350" s="127" t="str" cm="1">
        <f t="array" ref="F350">IF(M350="","",IFERROR(_xlfn.TEXTJOIN(" • ",TRUE,_xlfn.UNIQUE(_xlfn._xlws.FILTER("⚠ "&amp;T25:T485,(R25:R485&lt;&gt;"")*ISNUMBER(SEARCH(" "&amp;R25:R485&amp;" "," "&amp;M350&amp;" "))))),""))</f>
        <v/>
      </c>
      <c r="G350" s="128" t="str">
        <f t="shared" si="69"/>
        <v/>
      </c>
      <c r="H350" s="128" t="str">
        <f t="shared" si="70"/>
        <v/>
      </c>
      <c r="I350" s="128" t="str">
        <f t="shared" si="71"/>
        <v/>
      </c>
      <c r="J350" s="128" t="str">
        <f t="shared" si="63"/>
        <v/>
      </c>
      <c r="K350" s="128" t="str">
        <f t="shared" si="64"/>
        <v/>
      </c>
      <c r="L350" s="128" t="str">
        <f t="shared" si="72"/>
        <v/>
      </c>
      <c r="M350" s="128" t="str">
        <f t="shared" si="65"/>
        <v/>
      </c>
      <c r="N350" s="128" t="str">
        <f t="shared" si="73"/>
        <v/>
      </c>
      <c r="O350" s="128" t="str">
        <f t="shared" si="66"/>
        <v/>
      </c>
      <c r="P350" s="128" t="str">
        <f t="shared" si="67"/>
        <v/>
      </c>
      <c r="Q350" s="129"/>
      <c r="R350" s="130" t="str">
        <f t="shared" si="68"/>
        <v/>
      </c>
      <c r="S350" s="131" t="s">
        <v>432</v>
      </c>
      <c r="T350" s="132"/>
      <c r="V350" s="48"/>
      <c r="W350" s="48"/>
      <c r="X350" s="48"/>
      <c r="Y350" s="48"/>
      <c r="Z350" s="48"/>
      <c r="AA350" s="48"/>
      <c r="AB350" s="48"/>
      <c r="AC350" s="48"/>
      <c r="AD350" s="48"/>
      <c r="AE350" s="48"/>
      <c r="AF350" s="102"/>
      <c r="AG350" s="102"/>
      <c r="AH350" s="102"/>
      <c r="AI350" s="49">
        <v>1</v>
      </c>
    </row>
    <row r="351" spans="2:35" ht="21" customHeight="1">
      <c r="B351" s="124">
        <v>327</v>
      </c>
      <c r="C351" s="142"/>
      <c r="D351" s="43"/>
      <c r="E351" s="126" t="str">
        <f t="shared" si="62"/>
        <v/>
      </c>
      <c r="F351" s="127" t="str" cm="1">
        <f t="array" ref="F351">IF(M351="","",IFERROR(_xlfn.TEXTJOIN(" • ",TRUE,_xlfn.UNIQUE(_xlfn._xlws.FILTER("⚠ "&amp;T25:T485,(R25:R485&lt;&gt;"")*ISNUMBER(SEARCH(" "&amp;R25:R485&amp;" "," "&amp;M351&amp;" "))))),""))</f>
        <v/>
      </c>
      <c r="G351" s="128" t="str">
        <f t="shared" si="69"/>
        <v/>
      </c>
      <c r="H351" s="128" t="str">
        <f t="shared" si="70"/>
        <v/>
      </c>
      <c r="I351" s="128" t="str">
        <f t="shared" si="71"/>
        <v/>
      </c>
      <c r="J351" s="128" t="str">
        <f t="shared" si="63"/>
        <v/>
      </c>
      <c r="K351" s="128" t="str">
        <f t="shared" si="64"/>
        <v/>
      </c>
      <c r="L351" s="128" t="str">
        <f t="shared" si="72"/>
        <v/>
      </c>
      <c r="M351" s="128" t="str">
        <f t="shared" si="65"/>
        <v/>
      </c>
      <c r="N351" s="128" t="str">
        <f t="shared" si="73"/>
        <v/>
      </c>
      <c r="O351" s="128" t="str">
        <f t="shared" si="66"/>
        <v/>
      </c>
      <c r="P351" s="128" t="str">
        <f t="shared" si="67"/>
        <v/>
      </c>
      <c r="Q351" s="129"/>
      <c r="R351" s="130" t="str">
        <f t="shared" si="68"/>
        <v/>
      </c>
      <c r="S351" s="131" t="s">
        <v>432</v>
      </c>
      <c r="T351" s="132"/>
      <c r="V351" s="48"/>
      <c r="W351" s="48"/>
      <c r="X351" s="48"/>
      <c r="Y351" s="48"/>
      <c r="Z351" s="48"/>
      <c r="AA351" s="48"/>
      <c r="AB351" s="48"/>
      <c r="AC351" s="48"/>
      <c r="AD351" s="48"/>
      <c r="AE351" s="48"/>
      <c r="AF351" s="102"/>
      <c r="AG351" s="102"/>
      <c r="AH351" s="102"/>
      <c r="AI351" s="49">
        <v>1</v>
      </c>
    </row>
    <row r="352" spans="2:35" ht="21" customHeight="1">
      <c r="B352" s="124">
        <v>328</v>
      </c>
      <c r="C352" s="142"/>
      <c r="D352" s="43"/>
      <c r="E352" s="126" t="str">
        <f t="shared" si="62"/>
        <v/>
      </c>
      <c r="F352" s="127" t="str" cm="1">
        <f t="array" ref="F352">IF(M352="","",IFERROR(_xlfn.TEXTJOIN(" • ",TRUE,_xlfn.UNIQUE(_xlfn._xlws.FILTER("⚠ "&amp;T25:T485,(R25:R485&lt;&gt;"")*ISNUMBER(SEARCH(" "&amp;R25:R485&amp;" "," "&amp;M352&amp;" "))))),""))</f>
        <v/>
      </c>
      <c r="G352" s="128" t="str">
        <f t="shared" si="69"/>
        <v/>
      </c>
      <c r="H352" s="128" t="str">
        <f t="shared" si="70"/>
        <v/>
      </c>
      <c r="I352" s="128" t="str">
        <f t="shared" si="71"/>
        <v/>
      </c>
      <c r="J352" s="128" t="str">
        <f t="shared" si="63"/>
        <v/>
      </c>
      <c r="K352" s="128" t="str">
        <f t="shared" si="64"/>
        <v/>
      </c>
      <c r="L352" s="128" t="str">
        <f t="shared" si="72"/>
        <v/>
      </c>
      <c r="M352" s="128" t="str">
        <f t="shared" si="65"/>
        <v/>
      </c>
      <c r="N352" s="128" t="str">
        <f t="shared" si="73"/>
        <v/>
      </c>
      <c r="O352" s="128" t="str">
        <f t="shared" si="66"/>
        <v/>
      </c>
      <c r="P352" s="128" t="str">
        <f t="shared" si="67"/>
        <v/>
      </c>
      <c r="Q352" s="129"/>
      <c r="R352" s="130" t="str">
        <f t="shared" si="68"/>
        <v/>
      </c>
      <c r="S352" s="131" t="s">
        <v>432</v>
      </c>
      <c r="T352" s="132"/>
      <c r="V352" s="48"/>
      <c r="W352" s="48"/>
      <c r="X352" s="48"/>
      <c r="Y352" s="48"/>
      <c r="Z352" s="48"/>
      <c r="AA352" s="48"/>
      <c r="AB352" s="48"/>
      <c r="AC352" s="48"/>
      <c r="AD352" s="48"/>
      <c r="AE352" s="48"/>
      <c r="AF352" s="102"/>
      <c r="AG352" s="102"/>
      <c r="AH352" s="102"/>
      <c r="AI352" s="49">
        <v>1</v>
      </c>
    </row>
    <row r="353" spans="2:35" ht="21" customHeight="1">
      <c r="B353" s="124">
        <v>329</v>
      </c>
      <c r="C353" s="142"/>
      <c r="D353" s="43"/>
      <c r="E353" s="126" t="str">
        <f t="shared" si="62"/>
        <v/>
      </c>
      <c r="F353" s="127" t="str" cm="1">
        <f t="array" ref="F353">IF(M353="","",IFERROR(_xlfn.TEXTJOIN(" • ",TRUE,_xlfn.UNIQUE(_xlfn._xlws.FILTER("⚠ "&amp;T25:T485,(R25:R485&lt;&gt;"")*ISNUMBER(SEARCH(" "&amp;R25:R485&amp;" "," "&amp;M353&amp;" "))))),""))</f>
        <v/>
      </c>
      <c r="G353" s="128" t="str">
        <f t="shared" si="69"/>
        <v/>
      </c>
      <c r="H353" s="128" t="str">
        <f t="shared" si="70"/>
        <v/>
      </c>
      <c r="I353" s="128" t="str">
        <f t="shared" si="71"/>
        <v/>
      </c>
      <c r="J353" s="128" t="str">
        <f t="shared" si="63"/>
        <v/>
      </c>
      <c r="K353" s="128" t="str">
        <f t="shared" si="64"/>
        <v/>
      </c>
      <c r="L353" s="128" t="str">
        <f t="shared" si="72"/>
        <v/>
      </c>
      <c r="M353" s="128" t="str">
        <f t="shared" si="65"/>
        <v/>
      </c>
      <c r="N353" s="128" t="str">
        <f t="shared" si="73"/>
        <v/>
      </c>
      <c r="O353" s="128" t="str">
        <f t="shared" si="66"/>
        <v/>
      </c>
      <c r="P353" s="128" t="str">
        <f t="shared" si="67"/>
        <v/>
      </c>
      <c r="Q353" s="129"/>
      <c r="R353" s="130" t="str">
        <f t="shared" si="68"/>
        <v/>
      </c>
      <c r="S353" s="131" t="s">
        <v>432</v>
      </c>
      <c r="T353" s="132"/>
      <c r="V353" s="48"/>
      <c r="W353" s="48"/>
      <c r="X353" s="48"/>
      <c r="Y353" s="48"/>
      <c r="Z353" s="48"/>
      <c r="AA353" s="48"/>
      <c r="AB353" s="48"/>
      <c r="AC353" s="48"/>
      <c r="AD353" s="48"/>
      <c r="AE353" s="48"/>
      <c r="AF353" s="102"/>
      <c r="AG353" s="102"/>
      <c r="AH353" s="102"/>
      <c r="AI353" s="49">
        <v>1</v>
      </c>
    </row>
    <row r="354" spans="2:35" ht="21" customHeight="1">
      <c r="B354" s="124">
        <v>330</v>
      </c>
      <c r="C354" s="142"/>
      <c r="D354" s="43"/>
      <c r="E354" s="126" t="str">
        <f t="shared" si="62"/>
        <v/>
      </c>
      <c r="F354" s="127" t="str" cm="1">
        <f t="array" ref="F354">IF(M354="","",IFERROR(_xlfn.TEXTJOIN(" • ",TRUE,_xlfn.UNIQUE(_xlfn._xlws.FILTER("⚠ "&amp;T25:T485,(R25:R485&lt;&gt;"")*ISNUMBER(SEARCH(" "&amp;R25:R485&amp;" "," "&amp;M354&amp;" "))))),""))</f>
        <v/>
      </c>
      <c r="G354" s="128" t="str">
        <f t="shared" si="69"/>
        <v/>
      </c>
      <c r="H354" s="128" t="str">
        <f t="shared" si="70"/>
        <v/>
      </c>
      <c r="I354" s="128" t="str">
        <f t="shared" si="71"/>
        <v/>
      </c>
      <c r="J354" s="128" t="str">
        <f t="shared" si="63"/>
        <v/>
      </c>
      <c r="K354" s="128" t="str">
        <f t="shared" si="64"/>
        <v/>
      </c>
      <c r="L354" s="128" t="str">
        <f t="shared" si="72"/>
        <v/>
      </c>
      <c r="M354" s="128" t="str">
        <f t="shared" si="65"/>
        <v/>
      </c>
      <c r="N354" s="128" t="str">
        <f t="shared" si="73"/>
        <v/>
      </c>
      <c r="O354" s="128" t="str">
        <f t="shared" si="66"/>
        <v/>
      </c>
      <c r="P354" s="128" t="str">
        <f t="shared" si="67"/>
        <v/>
      </c>
      <c r="Q354" s="129"/>
      <c r="R354" s="130" t="str">
        <f t="shared" si="68"/>
        <v/>
      </c>
      <c r="S354" s="131" t="s">
        <v>432</v>
      </c>
      <c r="T354" s="132"/>
      <c r="V354" s="48"/>
      <c r="W354" s="48"/>
      <c r="X354" s="48"/>
      <c r="Y354" s="48"/>
      <c r="Z354" s="48"/>
      <c r="AA354" s="48"/>
      <c r="AB354" s="48"/>
      <c r="AC354" s="48"/>
      <c r="AD354" s="48"/>
      <c r="AE354" s="48"/>
      <c r="AF354" s="102"/>
      <c r="AG354" s="102"/>
      <c r="AH354" s="102"/>
      <c r="AI354" s="49">
        <v>1</v>
      </c>
    </row>
    <row r="355" spans="2:35" ht="21" customHeight="1">
      <c r="B355" s="124">
        <v>331</v>
      </c>
      <c r="C355" s="142"/>
      <c r="D355" s="43"/>
      <c r="E355" s="126" t="str">
        <f t="shared" si="62"/>
        <v/>
      </c>
      <c r="F355" s="127" t="str" cm="1">
        <f t="array" ref="F355">IF(M355="","",IFERROR(_xlfn.TEXTJOIN(" • ",TRUE,_xlfn.UNIQUE(_xlfn._xlws.FILTER("⚠ "&amp;T25:T485,(R25:R485&lt;&gt;"")*ISNUMBER(SEARCH(" "&amp;R25:R485&amp;" "," "&amp;M355&amp;" "))))),""))</f>
        <v/>
      </c>
      <c r="G355" s="128" t="str">
        <f t="shared" si="69"/>
        <v/>
      </c>
      <c r="H355" s="128" t="str">
        <f t="shared" si="70"/>
        <v/>
      </c>
      <c r="I355" s="128" t="str">
        <f t="shared" si="71"/>
        <v/>
      </c>
      <c r="J355" s="128" t="str">
        <f t="shared" si="63"/>
        <v/>
      </c>
      <c r="K355" s="128" t="str">
        <f t="shared" si="64"/>
        <v/>
      </c>
      <c r="L355" s="128" t="str">
        <f t="shared" si="72"/>
        <v/>
      </c>
      <c r="M355" s="128" t="str">
        <f t="shared" si="65"/>
        <v/>
      </c>
      <c r="N355" s="128" t="str">
        <f t="shared" si="73"/>
        <v/>
      </c>
      <c r="O355" s="128" t="str">
        <f t="shared" si="66"/>
        <v/>
      </c>
      <c r="P355" s="128" t="str">
        <f t="shared" si="67"/>
        <v/>
      </c>
      <c r="Q355" s="129"/>
      <c r="R355" s="130" t="str">
        <f t="shared" si="68"/>
        <v/>
      </c>
      <c r="S355" s="131" t="s">
        <v>432</v>
      </c>
      <c r="T355" s="132"/>
      <c r="V355" s="48"/>
      <c r="W355" s="48"/>
      <c r="X355" s="48"/>
      <c r="Y355" s="48"/>
      <c r="Z355" s="48"/>
      <c r="AA355" s="48"/>
      <c r="AB355" s="48"/>
      <c r="AC355" s="48"/>
      <c r="AD355" s="48"/>
      <c r="AE355" s="48"/>
      <c r="AF355" s="102"/>
      <c r="AG355" s="102"/>
      <c r="AH355" s="102"/>
      <c r="AI355" s="49">
        <v>1</v>
      </c>
    </row>
    <row r="356" spans="2:35" ht="21" customHeight="1">
      <c r="B356" s="124">
        <v>332</v>
      </c>
      <c r="C356" s="142"/>
      <c r="D356" s="43"/>
      <c r="E356" s="126" t="str">
        <f t="shared" si="62"/>
        <v/>
      </c>
      <c r="F356" s="127" t="str" cm="1">
        <f t="array" ref="F356">IF(M356="","",IFERROR(_xlfn.TEXTJOIN(" • ",TRUE,_xlfn.UNIQUE(_xlfn._xlws.FILTER("⚠ "&amp;T25:T485,(R25:R485&lt;&gt;"")*ISNUMBER(SEARCH(" "&amp;R25:R485&amp;" "," "&amp;M356&amp;" "))))),""))</f>
        <v/>
      </c>
      <c r="G356" s="128" t="str">
        <f t="shared" si="69"/>
        <v/>
      </c>
      <c r="H356" s="128" t="str">
        <f t="shared" si="70"/>
        <v/>
      </c>
      <c r="I356" s="128" t="str">
        <f t="shared" si="71"/>
        <v/>
      </c>
      <c r="J356" s="128" t="str">
        <f t="shared" si="63"/>
        <v/>
      </c>
      <c r="K356" s="128" t="str">
        <f t="shared" si="64"/>
        <v/>
      </c>
      <c r="L356" s="128" t="str">
        <f t="shared" si="72"/>
        <v/>
      </c>
      <c r="M356" s="128" t="str">
        <f t="shared" si="65"/>
        <v/>
      </c>
      <c r="N356" s="128" t="str">
        <f t="shared" si="73"/>
        <v/>
      </c>
      <c r="O356" s="128" t="str">
        <f t="shared" si="66"/>
        <v/>
      </c>
      <c r="P356" s="128" t="str">
        <f t="shared" si="67"/>
        <v/>
      </c>
      <c r="Q356" s="129"/>
      <c r="R356" s="130" t="str">
        <f t="shared" si="68"/>
        <v/>
      </c>
      <c r="S356" s="131" t="s">
        <v>432</v>
      </c>
      <c r="T356" s="132"/>
      <c r="V356" s="48"/>
      <c r="W356" s="48"/>
      <c r="X356" s="48"/>
      <c r="Y356" s="48"/>
      <c r="Z356" s="48"/>
      <c r="AA356" s="48"/>
      <c r="AB356" s="48"/>
      <c r="AC356" s="48"/>
      <c r="AD356" s="48"/>
      <c r="AE356" s="48"/>
      <c r="AF356" s="102"/>
      <c r="AG356" s="102"/>
      <c r="AH356" s="102"/>
      <c r="AI356" s="49">
        <v>1</v>
      </c>
    </row>
    <row r="357" spans="2:35" ht="21" customHeight="1">
      <c r="B357" s="124">
        <v>333</v>
      </c>
      <c r="C357" s="142"/>
      <c r="D357" s="43"/>
      <c r="E357" s="126" t="str">
        <f t="shared" si="62"/>
        <v/>
      </c>
      <c r="F357" s="127" t="str" cm="1">
        <f t="array" ref="F357">IF(M357="","",IFERROR(_xlfn.TEXTJOIN(" • ",TRUE,_xlfn.UNIQUE(_xlfn._xlws.FILTER("⚠ "&amp;T25:T485,(R25:R485&lt;&gt;"")*ISNUMBER(SEARCH(" "&amp;R25:R485&amp;" "," "&amp;M357&amp;" "))))),""))</f>
        <v/>
      </c>
      <c r="G357" s="128" t="str">
        <f t="shared" si="69"/>
        <v/>
      </c>
      <c r="H357" s="128" t="str">
        <f t="shared" si="70"/>
        <v/>
      </c>
      <c r="I357" s="128" t="str">
        <f t="shared" si="71"/>
        <v/>
      </c>
      <c r="J357" s="128" t="str">
        <f t="shared" si="63"/>
        <v/>
      </c>
      <c r="K357" s="128" t="str">
        <f t="shared" si="64"/>
        <v/>
      </c>
      <c r="L357" s="128" t="str">
        <f t="shared" si="72"/>
        <v/>
      </c>
      <c r="M357" s="128" t="str">
        <f t="shared" si="65"/>
        <v/>
      </c>
      <c r="N357" s="128" t="str">
        <f t="shared" si="73"/>
        <v/>
      </c>
      <c r="O357" s="128" t="str">
        <f t="shared" si="66"/>
        <v/>
      </c>
      <c r="P357" s="128" t="str">
        <f t="shared" si="67"/>
        <v/>
      </c>
      <c r="Q357" s="129"/>
      <c r="R357" s="130" t="str">
        <f t="shared" si="68"/>
        <v/>
      </c>
      <c r="S357" s="131" t="s">
        <v>432</v>
      </c>
      <c r="T357" s="132"/>
      <c r="V357" s="48"/>
      <c r="W357" s="48"/>
      <c r="X357" s="48"/>
      <c r="Y357" s="48"/>
      <c r="Z357" s="48"/>
      <c r="AA357" s="48"/>
      <c r="AB357" s="48"/>
      <c r="AC357" s="48"/>
      <c r="AD357" s="48"/>
      <c r="AE357" s="48"/>
      <c r="AF357" s="102"/>
      <c r="AG357" s="102"/>
      <c r="AH357" s="102"/>
      <c r="AI357" s="49">
        <v>1</v>
      </c>
    </row>
    <row r="358" spans="2:35" ht="21" customHeight="1">
      <c r="B358" s="124">
        <v>334</v>
      </c>
      <c r="C358" s="142"/>
      <c r="D358" s="43"/>
      <c r="E358" s="126" t="str">
        <f t="shared" si="62"/>
        <v/>
      </c>
      <c r="F358" s="127" t="str" cm="1">
        <f t="array" ref="F358">IF(M358="","",IFERROR(_xlfn.TEXTJOIN(" • ",TRUE,_xlfn.UNIQUE(_xlfn._xlws.FILTER("⚠ "&amp;T25:T485,(R25:R485&lt;&gt;"")*ISNUMBER(SEARCH(" "&amp;R25:R485&amp;" "," "&amp;M358&amp;" "))))),""))</f>
        <v/>
      </c>
      <c r="G358" s="128" t="str">
        <f t="shared" si="69"/>
        <v/>
      </c>
      <c r="H358" s="128" t="str">
        <f t="shared" si="70"/>
        <v/>
      </c>
      <c r="I358" s="128" t="str">
        <f t="shared" si="71"/>
        <v/>
      </c>
      <c r="J358" s="128" t="str">
        <f t="shared" si="63"/>
        <v/>
      </c>
      <c r="K358" s="128" t="str">
        <f t="shared" si="64"/>
        <v/>
      </c>
      <c r="L358" s="128" t="str">
        <f t="shared" si="72"/>
        <v/>
      </c>
      <c r="M358" s="128" t="str">
        <f t="shared" si="65"/>
        <v/>
      </c>
      <c r="N358" s="128" t="str">
        <f t="shared" si="73"/>
        <v/>
      </c>
      <c r="O358" s="128" t="str">
        <f t="shared" si="66"/>
        <v/>
      </c>
      <c r="P358" s="128" t="str">
        <f t="shared" si="67"/>
        <v/>
      </c>
      <c r="Q358" s="129"/>
      <c r="R358" s="130" t="str">
        <f t="shared" si="68"/>
        <v/>
      </c>
      <c r="S358" s="131" t="s">
        <v>432</v>
      </c>
      <c r="T358" s="132"/>
      <c r="V358" s="48"/>
      <c r="W358" s="48"/>
      <c r="X358" s="48"/>
      <c r="Y358" s="48"/>
      <c r="Z358" s="48"/>
      <c r="AA358" s="48"/>
      <c r="AB358" s="48"/>
      <c r="AC358" s="48"/>
      <c r="AD358" s="48"/>
      <c r="AE358" s="48"/>
      <c r="AF358" s="102"/>
      <c r="AG358" s="102"/>
      <c r="AH358" s="102"/>
      <c r="AI358" s="49">
        <v>1</v>
      </c>
    </row>
    <row r="359" spans="2:35" ht="21" customHeight="1">
      <c r="B359" s="124">
        <v>335</v>
      </c>
      <c r="C359" s="142"/>
      <c r="D359" s="43"/>
      <c r="E359" s="126" t="str">
        <f t="shared" si="62"/>
        <v/>
      </c>
      <c r="F359" s="127" t="str" cm="1">
        <f t="array" ref="F359">IF(M359="","",IFERROR(_xlfn.TEXTJOIN(" • ",TRUE,_xlfn.UNIQUE(_xlfn._xlws.FILTER("⚠ "&amp;T25:T485,(R25:R485&lt;&gt;"")*ISNUMBER(SEARCH(" "&amp;R25:R485&amp;" "," "&amp;M359&amp;" "))))),""))</f>
        <v/>
      </c>
      <c r="G359" s="128" t="str">
        <f t="shared" si="69"/>
        <v/>
      </c>
      <c r="H359" s="128" t="str">
        <f t="shared" si="70"/>
        <v/>
      </c>
      <c r="I359" s="128" t="str">
        <f t="shared" si="71"/>
        <v/>
      </c>
      <c r="J359" s="128" t="str">
        <f t="shared" si="63"/>
        <v/>
      </c>
      <c r="K359" s="128" t="str">
        <f t="shared" si="64"/>
        <v/>
      </c>
      <c r="L359" s="128" t="str">
        <f t="shared" si="72"/>
        <v/>
      </c>
      <c r="M359" s="128" t="str">
        <f t="shared" si="65"/>
        <v/>
      </c>
      <c r="N359" s="128" t="str">
        <f t="shared" si="73"/>
        <v/>
      </c>
      <c r="O359" s="128" t="str">
        <f t="shared" si="66"/>
        <v/>
      </c>
      <c r="P359" s="128" t="str">
        <f t="shared" si="67"/>
        <v/>
      </c>
      <c r="Q359" s="129"/>
      <c r="R359" s="130" t="str">
        <f t="shared" si="68"/>
        <v/>
      </c>
      <c r="S359" s="131" t="s">
        <v>432</v>
      </c>
      <c r="T359" s="132"/>
      <c r="V359" s="48"/>
      <c r="W359" s="48"/>
      <c r="X359" s="48"/>
      <c r="Y359" s="48"/>
      <c r="Z359" s="48"/>
      <c r="AA359" s="48"/>
      <c r="AB359" s="48"/>
      <c r="AC359" s="48"/>
      <c r="AD359" s="48"/>
      <c r="AE359" s="48"/>
      <c r="AF359" s="102"/>
      <c r="AG359" s="102"/>
      <c r="AH359" s="102"/>
      <c r="AI359" s="49">
        <v>1</v>
      </c>
    </row>
    <row r="360" spans="2:35" ht="21" customHeight="1">
      <c r="B360" s="124">
        <v>336</v>
      </c>
      <c r="C360" s="142"/>
      <c r="D360" s="43"/>
      <c r="E360" s="126" t="str">
        <f t="shared" si="62"/>
        <v/>
      </c>
      <c r="F360" s="127" t="str" cm="1">
        <f t="array" ref="F360">IF(M360="","",IFERROR(_xlfn.TEXTJOIN(" • ",TRUE,_xlfn.UNIQUE(_xlfn._xlws.FILTER("⚠ "&amp;T25:T485,(R25:R485&lt;&gt;"")*ISNUMBER(SEARCH(" "&amp;R25:R485&amp;" "," "&amp;M360&amp;" "))))),""))</f>
        <v/>
      </c>
      <c r="G360" s="128" t="str">
        <f t="shared" si="69"/>
        <v/>
      </c>
      <c r="H360" s="128" t="str">
        <f t="shared" si="70"/>
        <v/>
      </c>
      <c r="I360" s="128" t="str">
        <f t="shared" si="71"/>
        <v/>
      </c>
      <c r="J360" s="128" t="str">
        <f t="shared" si="63"/>
        <v/>
      </c>
      <c r="K360" s="128" t="str">
        <f t="shared" si="64"/>
        <v/>
      </c>
      <c r="L360" s="128" t="str">
        <f t="shared" si="72"/>
        <v/>
      </c>
      <c r="M360" s="128" t="str">
        <f t="shared" si="65"/>
        <v/>
      </c>
      <c r="N360" s="128" t="str">
        <f t="shared" si="73"/>
        <v/>
      </c>
      <c r="O360" s="128" t="str">
        <f t="shared" si="66"/>
        <v/>
      </c>
      <c r="P360" s="128" t="str">
        <f t="shared" si="67"/>
        <v/>
      </c>
      <c r="Q360" s="129"/>
      <c r="R360" s="130" t="str">
        <f t="shared" si="68"/>
        <v/>
      </c>
      <c r="S360" s="131" t="s">
        <v>432</v>
      </c>
      <c r="T360" s="132"/>
      <c r="V360" s="48"/>
      <c r="W360" s="48"/>
      <c r="X360" s="48"/>
      <c r="Y360" s="48"/>
      <c r="Z360" s="48"/>
      <c r="AA360" s="48"/>
      <c r="AB360" s="48"/>
      <c r="AC360" s="48"/>
      <c r="AD360" s="48"/>
      <c r="AE360" s="48"/>
      <c r="AF360" s="102"/>
      <c r="AG360" s="102"/>
      <c r="AH360" s="102"/>
      <c r="AI360" s="49">
        <v>1</v>
      </c>
    </row>
    <row r="361" spans="2:35" ht="21" customHeight="1">
      <c r="B361" s="124">
        <v>337</v>
      </c>
      <c r="C361" s="142"/>
      <c r="D361" s="43"/>
      <c r="E361" s="126" t="str">
        <f t="shared" si="62"/>
        <v/>
      </c>
      <c r="F361" s="127" t="str" cm="1">
        <f t="array" ref="F361">IF(M361="","",IFERROR(_xlfn.TEXTJOIN(" • ",TRUE,_xlfn.UNIQUE(_xlfn._xlws.FILTER("⚠ "&amp;T25:T485,(R25:R485&lt;&gt;"")*ISNUMBER(SEARCH(" "&amp;R25:R485&amp;" "," "&amp;M361&amp;" "))))),""))</f>
        <v/>
      </c>
      <c r="G361" s="128" t="str">
        <f t="shared" si="69"/>
        <v/>
      </c>
      <c r="H361" s="128" t="str">
        <f t="shared" si="70"/>
        <v/>
      </c>
      <c r="I361" s="128" t="str">
        <f t="shared" si="71"/>
        <v/>
      </c>
      <c r="J361" s="128" t="str">
        <f t="shared" si="63"/>
        <v/>
      </c>
      <c r="K361" s="128" t="str">
        <f t="shared" si="64"/>
        <v/>
      </c>
      <c r="L361" s="128" t="str">
        <f t="shared" si="72"/>
        <v/>
      </c>
      <c r="M361" s="128" t="str">
        <f t="shared" si="65"/>
        <v/>
      </c>
      <c r="N361" s="128" t="str">
        <f t="shared" si="73"/>
        <v/>
      </c>
      <c r="O361" s="128" t="str">
        <f t="shared" si="66"/>
        <v/>
      </c>
      <c r="P361" s="128" t="str">
        <f t="shared" si="67"/>
        <v/>
      </c>
      <c r="Q361" s="129"/>
      <c r="R361" s="130" t="str">
        <f t="shared" si="68"/>
        <v/>
      </c>
      <c r="S361" s="131" t="s">
        <v>432</v>
      </c>
      <c r="T361" s="132"/>
      <c r="V361" s="48"/>
      <c r="W361" s="48"/>
      <c r="X361" s="48"/>
      <c r="Y361" s="48"/>
      <c r="Z361" s="48"/>
      <c r="AA361" s="48"/>
      <c r="AB361" s="48"/>
      <c r="AC361" s="48"/>
      <c r="AD361" s="48"/>
      <c r="AE361" s="48"/>
      <c r="AF361" s="102"/>
      <c r="AG361" s="102"/>
      <c r="AH361" s="102"/>
      <c r="AI361" s="49">
        <v>1</v>
      </c>
    </row>
    <row r="362" spans="2:35" ht="21" customHeight="1">
      <c r="B362" s="124">
        <v>338</v>
      </c>
      <c r="C362" s="142"/>
      <c r="D362" s="43"/>
      <c r="E362" s="126" t="str">
        <f t="shared" si="62"/>
        <v/>
      </c>
      <c r="F362" s="127" t="str" cm="1">
        <f t="array" ref="F362">IF(M362="","",IFERROR(_xlfn.TEXTJOIN(" • ",TRUE,_xlfn.UNIQUE(_xlfn._xlws.FILTER("⚠ "&amp;T25:T485,(R25:R485&lt;&gt;"")*ISNUMBER(SEARCH(" "&amp;R25:R485&amp;" "," "&amp;M362&amp;" "))))),""))</f>
        <v/>
      </c>
      <c r="G362" s="128" t="str">
        <f t="shared" si="69"/>
        <v/>
      </c>
      <c r="H362" s="128" t="str">
        <f t="shared" si="70"/>
        <v/>
      </c>
      <c r="I362" s="128" t="str">
        <f t="shared" si="71"/>
        <v/>
      </c>
      <c r="J362" s="128" t="str">
        <f t="shared" si="63"/>
        <v/>
      </c>
      <c r="K362" s="128" t="str">
        <f t="shared" si="64"/>
        <v/>
      </c>
      <c r="L362" s="128" t="str">
        <f t="shared" si="72"/>
        <v/>
      </c>
      <c r="M362" s="128" t="str">
        <f t="shared" si="65"/>
        <v/>
      </c>
      <c r="N362" s="128" t="str">
        <f t="shared" si="73"/>
        <v/>
      </c>
      <c r="O362" s="128" t="str">
        <f t="shared" si="66"/>
        <v/>
      </c>
      <c r="P362" s="128" t="str">
        <f t="shared" si="67"/>
        <v/>
      </c>
      <c r="Q362" s="129"/>
      <c r="R362" s="130" t="str">
        <f t="shared" si="68"/>
        <v/>
      </c>
      <c r="S362" s="131" t="s">
        <v>432</v>
      </c>
      <c r="T362" s="132"/>
      <c r="V362" s="48"/>
      <c r="W362" s="48"/>
      <c r="X362" s="48"/>
      <c r="Y362" s="48"/>
      <c r="Z362" s="48"/>
      <c r="AA362" s="48"/>
      <c r="AB362" s="48"/>
      <c r="AC362" s="48"/>
      <c r="AD362" s="48"/>
      <c r="AE362" s="48"/>
      <c r="AF362" s="102"/>
      <c r="AG362" s="102"/>
      <c r="AH362" s="102"/>
      <c r="AI362" s="49">
        <v>1</v>
      </c>
    </row>
    <row r="363" spans="2:35" ht="21" customHeight="1">
      <c r="B363" s="124">
        <v>339</v>
      </c>
      <c r="C363" s="142"/>
      <c r="D363" s="43"/>
      <c r="E363" s="126" t="str">
        <f t="shared" si="62"/>
        <v/>
      </c>
      <c r="F363" s="127" t="str" cm="1">
        <f t="array" ref="F363">IF(M363="","",IFERROR(_xlfn.TEXTJOIN(" • ",TRUE,_xlfn.UNIQUE(_xlfn._xlws.FILTER("⚠ "&amp;T25:T485,(R25:R485&lt;&gt;"")*ISNUMBER(SEARCH(" "&amp;R25:R485&amp;" "," "&amp;M363&amp;" "))))),""))</f>
        <v/>
      </c>
      <c r="G363" s="128" t="str">
        <f t="shared" si="69"/>
        <v/>
      </c>
      <c r="H363" s="128" t="str">
        <f t="shared" si="70"/>
        <v/>
      </c>
      <c r="I363" s="128" t="str">
        <f t="shared" si="71"/>
        <v/>
      </c>
      <c r="J363" s="128" t="str">
        <f t="shared" si="63"/>
        <v/>
      </c>
      <c r="K363" s="128" t="str">
        <f t="shared" si="64"/>
        <v/>
      </c>
      <c r="L363" s="128" t="str">
        <f t="shared" si="72"/>
        <v/>
      </c>
      <c r="M363" s="128" t="str">
        <f t="shared" si="65"/>
        <v/>
      </c>
      <c r="N363" s="128" t="str">
        <f t="shared" si="73"/>
        <v/>
      </c>
      <c r="O363" s="128" t="str">
        <f t="shared" si="66"/>
        <v/>
      </c>
      <c r="P363" s="128" t="str">
        <f t="shared" si="67"/>
        <v/>
      </c>
      <c r="Q363" s="129"/>
      <c r="R363" s="130" t="str">
        <f t="shared" si="68"/>
        <v/>
      </c>
      <c r="S363" s="131" t="s">
        <v>432</v>
      </c>
      <c r="T363" s="132"/>
      <c r="V363" s="48"/>
      <c r="W363" s="48"/>
      <c r="X363" s="48"/>
      <c r="Y363" s="48"/>
      <c r="Z363" s="48"/>
      <c r="AA363" s="48"/>
      <c r="AB363" s="48"/>
      <c r="AC363" s="48"/>
      <c r="AD363" s="48"/>
      <c r="AE363" s="48"/>
      <c r="AF363" s="102"/>
      <c r="AG363" s="102"/>
      <c r="AH363" s="102"/>
      <c r="AI363" s="49">
        <v>1</v>
      </c>
    </row>
    <row r="364" spans="2:35" ht="21" customHeight="1">
      <c r="B364" s="124">
        <v>340</v>
      </c>
      <c r="C364" s="142"/>
      <c r="D364" s="43"/>
      <c r="E364" s="126" t="str">
        <f t="shared" si="62"/>
        <v/>
      </c>
      <c r="F364" s="127" t="str" cm="1">
        <f t="array" ref="F364">IF(M364="","",IFERROR(_xlfn.TEXTJOIN(" • ",TRUE,_xlfn.UNIQUE(_xlfn._xlws.FILTER("⚠ "&amp;T25:T485,(R25:R485&lt;&gt;"")*ISNUMBER(SEARCH(" "&amp;R25:R485&amp;" "," "&amp;M364&amp;" "))))),""))</f>
        <v/>
      </c>
      <c r="G364" s="128" t="str">
        <f t="shared" si="69"/>
        <v/>
      </c>
      <c r="H364" s="128" t="str">
        <f t="shared" si="70"/>
        <v/>
      </c>
      <c r="I364" s="128" t="str">
        <f t="shared" si="71"/>
        <v/>
      </c>
      <c r="J364" s="128" t="str">
        <f t="shared" si="63"/>
        <v/>
      </c>
      <c r="K364" s="128" t="str">
        <f t="shared" si="64"/>
        <v/>
      </c>
      <c r="L364" s="128" t="str">
        <f t="shared" si="72"/>
        <v/>
      </c>
      <c r="M364" s="128" t="str">
        <f t="shared" si="65"/>
        <v/>
      </c>
      <c r="N364" s="128" t="str">
        <f t="shared" si="73"/>
        <v/>
      </c>
      <c r="O364" s="128" t="str">
        <f t="shared" si="66"/>
        <v/>
      </c>
      <c r="P364" s="128" t="str">
        <f t="shared" si="67"/>
        <v/>
      </c>
      <c r="Q364" s="129"/>
      <c r="R364" s="130" t="str">
        <f t="shared" si="68"/>
        <v/>
      </c>
      <c r="S364" s="131" t="s">
        <v>432</v>
      </c>
      <c r="T364" s="132"/>
      <c r="V364" s="48"/>
      <c r="W364" s="48"/>
      <c r="X364" s="48"/>
      <c r="Y364" s="48"/>
      <c r="Z364" s="48"/>
      <c r="AA364" s="48"/>
      <c r="AB364" s="48"/>
      <c r="AC364" s="48"/>
      <c r="AD364" s="48"/>
      <c r="AE364" s="48"/>
      <c r="AF364" s="102"/>
      <c r="AG364" s="102"/>
      <c r="AH364" s="102"/>
      <c r="AI364" s="49">
        <v>1</v>
      </c>
    </row>
    <row r="365" spans="2:35" ht="21" customHeight="1">
      <c r="B365" s="124">
        <v>341</v>
      </c>
      <c r="C365" s="142"/>
      <c r="D365" s="43"/>
      <c r="E365" s="126" t="str">
        <f t="shared" si="62"/>
        <v/>
      </c>
      <c r="F365" s="127" t="str" cm="1">
        <f t="array" ref="F365">IF(M365="","",IFERROR(_xlfn.TEXTJOIN(" • ",TRUE,_xlfn.UNIQUE(_xlfn._xlws.FILTER("⚠ "&amp;T25:T485,(R25:R485&lt;&gt;"")*ISNUMBER(SEARCH(" "&amp;R25:R485&amp;" "," "&amp;M365&amp;" "))))),""))</f>
        <v/>
      </c>
      <c r="G365" s="128" t="str">
        <f t="shared" si="69"/>
        <v/>
      </c>
      <c r="H365" s="128" t="str">
        <f t="shared" si="70"/>
        <v/>
      </c>
      <c r="I365" s="128" t="str">
        <f t="shared" si="71"/>
        <v/>
      </c>
      <c r="J365" s="128" t="str">
        <f t="shared" si="63"/>
        <v/>
      </c>
      <c r="K365" s="128" t="str">
        <f t="shared" si="64"/>
        <v/>
      </c>
      <c r="L365" s="128" t="str">
        <f t="shared" si="72"/>
        <v/>
      </c>
      <c r="M365" s="128" t="str">
        <f t="shared" si="65"/>
        <v/>
      </c>
      <c r="N365" s="128" t="str">
        <f t="shared" si="73"/>
        <v/>
      </c>
      <c r="O365" s="128" t="str">
        <f t="shared" si="66"/>
        <v/>
      </c>
      <c r="P365" s="128" t="str">
        <f t="shared" si="67"/>
        <v/>
      </c>
      <c r="Q365" s="129"/>
      <c r="R365" s="130" t="str">
        <f t="shared" si="68"/>
        <v/>
      </c>
      <c r="S365" s="131" t="s">
        <v>432</v>
      </c>
      <c r="T365" s="132"/>
      <c r="V365" s="48"/>
      <c r="W365" s="48"/>
      <c r="X365" s="48"/>
      <c r="Y365" s="48"/>
      <c r="Z365" s="48"/>
      <c r="AA365" s="48"/>
      <c r="AB365" s="48"/>
      <c r="AC365" s="48"/>
      <c r="AD365" s="48"/>
      <c r="AE365" s="48"/>
      <c r="AF365" s="102"/>
      <c r="AG365" s="102"/>
      <c r="AH365" s="102"/>
      <c r="AI365" s="49">
        <v>1</v>
      </c>
    </row>
    <row r="366" spans="2:35" ht="21" customHeight="1">
      <c r="B366" s="124">
        <v>342</v>
      </c>
      <c r="C366" s="142"/>
      <c r="D366" s="43"/>
      <c r="E366" s="126" t="str">
        <f t="shared" si="62"/>
        <v/>
      </c>
      <c r="F366" s="127" t="str" cm="1">
        <f t="array" ref="F366">IF(M366="","",IFERROR(_xlfn.TEXTJOIN(" • ",TRUE,_xlfn.UNIQUE(_xlfn._xlws.FILTER("⚠ "&amp;T25:T485,(R25:R485&lt;&gt;"")*ISNUMBER(SEARCH(" "&amp;R25:R485&amp;" "," "&amp;M366&amp;" "))))),""))</f>
        <v/>
      </c>
      <c r="G366" s="128" t="str">
        <f t="shared" si="69"/>
        <v/>
      </c>
      <c r="H366" s="128" t="str">
        <f t="shared" si="70"/>
        <v/>
      </c>
      <c r="I366" s="128" t="str">
        <f t="shared" si="71"/>
        <v/>
      </c>
      <c r="J366" s="128" t="str">
        <f t="shared" si="63"/>
        <v/>
      </c>
      <c r="K366" s="128" t="str">
        <f t="shared" si="64"/>
        <v/>
      </c>
      <c r="L366" s="128" t="str">
        <f t="shared" si="72"/>
        <v/>
      </c>
      <c r="M366" s="128" t="str">
        <f t="shared" si="65"/>
        <v/>
      </c>
      <c r="N366" s="128" t="str">
        <f t="shared" si="73"/>
        <v/>
      </c>
      <c r="O366" s="128" t="str">
        <f t="shared" si="66"/>
        <v/>
      </c>
      <c r="P366" s="128" t="str">
        <f t="shared" si="67"/>
        <v/>
      </c>
      <c r="Q366" s="129"/>
      <c r="R366" s="130" t="str">
        <f t="shared" si="68"/>
        <v/>
      </c>
      <c r="S366" s="131" t="s">
        <v>432</v>
      </c>
      <c r="T366" s="132"/>
      <c r="V366" s="48"/>
      <c r="W366" s="48"/>
      <c r="X366" s="48"/>
      <c r="Y366" s="48"/>
      <c r="Z366" s="48"/>
      <c r="AA366" s="48"/>
      <c r="AB366" s="48"/>
      <c r="AC366" s="48"/>
      <c r="AD366" s="48"/>
      <c r="AE366" s="48"/>
      <c r="AF366" s="102"/>
      <c r="AG366" s="102"/>
      <c r="AH366" s="102"/>
      <c r="AI366" s="49">
        <v>1</v>
      </c>
    </row>
    <row r="367" spans="2:35" ht="21" customHeight="1">
      <c r="B367" s="124">
        <v>343</v>
      </c>
      <c r="C367" s="142"/>
      <c r="D367" s="43"/>
      <c r="E367" s="126" t="str">
        <f t="shared" si="62"/>
        <v/>
      </c>
      <c r="F367" s="127" t="str" cm="1">
        <f t="array" ref="F367">IF(M367="","",IFERROR(_xlfn.TEXTJOIN(" • ",TRUE,_xlfn.UNIQUE(_xlfn._xlws.FILTER("⚠ "&amp;T25:T485,(R25:R485&lt;&gt;"")*ISNUMBER(SEARCH(" "&amp;R25:R485&amp;" "," "&amp;M367&amp;" "))))),""))</f>
        <v/>
      </c>
      <c r="G367" s="128" t="str">
        <f t="shared" si="69"/>
        <v/>
      </c>
      <c r="H367" s="128" t="str">
        <f t="shared" si="70"/>
        <v/>
      </c>
      <c r="I367" s="128" t="str">
        <f t="shared" si="71"/>
        <v/>
      </c>
      <c r="J367" s="128" t="str">
        <f t="shared" si="63"/>
        <v/>
      </c>
      <c r="K367" s="128" t="str">
        <f t="shared" si="64"/>
        <v/>
      </c>
      <c r="L367" s="128" t="str">
        <f t="shared" si="72"/>
        <v/>
      </c>
      <c r="M367" s="128" t="str">
        <f t="shared" si="65"/>
        <v/>
      </c>
      <c r="N367" s="128" t="str">
        <f t="shared" si="73"/>
        <v/>
      </c>
      <c r="O367" s="128" t="str">
        <f t="shared" si="66"/>
        <v/>
      </c>
      <c r="P367" s="128" t="str">
        <f t="shared" si="67"/>
        <v/>
      </c>
      <c r="Q367" s="129"/>
      <c r="R367" s="130" t="str">
        <f t="shared" si="68"/>
        <v/>
      </c>
      <c r="S367" s="131" t="s">
        <v>432</v>
      </c>
      <c r="T367" s="132"/>
      <c r="V367" s="48"/>
      <c r="W367" s="48"/>
      <c r="X367" s="48"/>
      <c r="Y367" s="48"/>
      <c r="Z367" s="48"/>
      <c r="AA367" s="48"/>
      <c r="AB367" s="48"/>
      <c r="AC367" s="48"/>
      <c r="AD367" s="48"/>
      <c r="AE367" s="48"/>
      <c r="AF367" s="102"/>
      <c r="AG367" s="102"/>
      <c r="AH367" s="102"/>
      <c r="AI367" s="49">
        <v>1</v>
      </c>
    </row>
    <row r="368" spans="2:35" ht="21" customHeight="1">
      <c r="B368" s="124">
        <v>344</v>
      </c>
      <c r="C368" s="142"/>
      <c r="D368" s="43"/>
      <c r="E368" s="126" t="str">
        <f t="shared" si="62"/>
        <v/>
      </c>
      <c r="F368" s="127" t="str" cm="1">
        <f t="array" ref="F368">IF(M368="","",IFERROR(_xlfn.TEXTJOIN(" • ",TRUE,_xlfn.UNIQUE(_xlfn._xlws.FILTER("⚠ "&amp;T25:T485,(R25:R485&lt;&gt;"")*ISNUMBER(SEARCH(" "&amp;R25:R485&amp;" "," "&amp;M368&amp;" "))))),""))</f>
        <v/>
      </c>
      <c r="G368" s="128" t="str">
        <f t="shared" si="69"/>
        <v/>
      </c>
      <c r="H368" s="128" t="str">
        <f t="shared" si="70"/>
        <v/>
      </c>
      <c r="I368" s="128" t="str">
        <f t="shared" si="71"/>
        <v/>
      </c>
      <c r="J368" s="128" t="str">
        <f t="shared" si="63"/>
        <v/>
      </c>
      <c r="K368" s="128" t="str">
        <f t="shared" si="64"/>
        <v/>
      </c>
      <c r="L368" s="128" t="str">
        <f t="shared" si="72"/>
        <v/>
      </c>
      <c r="M368" s="128" t="str">
        <f t="shared" si="65"/>
        <v/>
      </c>
      <c r="N368" s="128" t="str">
        <f t="shared" si="73"/>
        <v/>
      </c>
      <c r="O368" s="128" t="str">
        <f t="shared" si="66"/>
        <v/>
      </c>
      <c r="P368" s="128" t="str">
        <f t="shared" si="67"/>
        <v/>
      </c>
      <c r="Q368" s="129"/>
      <c r="R368" s="130" t="str">
        <f t="shared" si="68"/>
        <v/>
      </c>
      <c r="S368" s="131" t="s">
        <v>432</v>
      </c>
      <c r="T368" s="132"/>
      <c r="V368" s="48"/>
      <c r="W368" s="48"/>
      <c r="X368" s="48"/>
      <c r="Y368" s="48"/>
      <c r="Z368" s="48"/>
      <c r="AA368" s="48"/>
      <c r="AB368" s="48"/>
      <c r="AC368" s="48"/>
      <c r="AD368" s="48"/>
      <c r="AE368" s="48"/>
      <c r="AF368" s="102"/>
      <c r="AG368" s="102"/>
      <c r="AH368" s="102"/>
      <c r="AI368" s="49">
        <v>1</v>
      </c>
    </row>
    <row r="369" spans="2:35" ht="21" customHeight="1">
      <c r="B369" s="124">
        <v>345</v>
      </c>
      <c r="C369" s="142"/>
      <c r="D369" s="43"/>
      <c r="E369" s="126" t="str">
        <f t="shared" si="62"/>
        <v/>
      </c>
      <c r="F369" s="127" t="str" cm="1">
        <f t="array" ref="F369">IF(M369="","",IFERROR(_xlfn.TEXTJOIN(" • ",TRUE,_xlfn.UNIQUE(_xlfn._xlws.FILTER("⚠ "&amp;T25:T485,(R25:R485&lt;&gt;"")*ISNUMBER(SEARCH(" "&amp;R25:R485&amp;" "," "&amp;M369&amp;" "))))),""))</f>
        <v/>
      </c>
      <c r="G369" s="128" t="str">
        <f t="shared" si="69"/>
        <v/>
      </c>
      <c r="H369" s="128" t="str">
        <f t="shared" si="70"/>
        <v/>
      </c>
      <c r="I369" s="128" t="str">
        <f t="shared" si="71"/>
        <v/>
      </c>
      <c r="J369" s="128" t="str">
        <f t="shared" si="63"/>
        <v/>
      </c>
      <c r="K369" s="128" t="str">
        <f t="shared" si="64"/>
        <v/>
      </c>
      <c r="L369" s="128" t="str">
        <f t="shared" si="72"/>
        <v/>
      </c>
      <c r="M369" s="128" t="str">
        <f t="shared" si="65"/>
        <v/>
      </c>
      <c r="N369" s="128" t="str">
        <f t="shared" si="73"/>
        <v/>
      </c>
      <c r="O369" s="128" t="str">
        <f t="shared" si="66"/>
        <v/>
      </c>
      <c r="P369" s="128" t="str">
        <f t="shared" si="67"/>
        <v/>
      </c>
      <c r="Q369" s="129"/>
      <c r="R369" s="130" t="str">
        <f t="shared" si="68"/>
        <v/>
      </c>
      <c r="S369" s="131" t="s">
        <v>432</v>
      </c>
      <c r="T369" s="132"/>
      <c r="V369" s="48"/>
      <c r="W369" s="48"/>
      <c r="X369" s="48"/>
      <c r="Y369" s="48"/>
      <c r="Z369" s="48"/>
      <c r="AA369" s="48"/>
      <c r="AB369" s="48"/>
      <c r="AC369" s="48"/>
      <c r="AD369" s="48"/>
      <c r="AE369" s="48"/>
      <c r="AF369" s="102"/>
      <c r="AG369" s="102"/>
      <c r="AH369" s="102"/>
      <c r="AI369" s="49">
        <v>1</v>
      </c>
    </row>
    <row r="370" spans="2:35" ht="21" customHeight="1">
      <c r="B370" s="124">
        <v>346</v>
      </c>
      <c r="C370" s="142"/>
      <c r="D370" s="43"/>
      <c r="E370" s="126" t="str">
        <f t="shared" si="62"/>
        <v/>
      </c>
      <c r="F370" s="127" t="str" cm="1">
        <f t="array" ref="F370">IF(M370="","",IFERROR(_xlfn.TEXTJOIN(" • ",TRUE,_xlfn.UNIQUE(_xlfn._xlws.FILTER("⚠ "&amp;T25:T485,(R25:R485&lt;&gt;"")*ISNUMBER(SEARCH(" "&amp;R25:R485&amp;" "," "&amp;M370&amp;" "))))),""))</f>
        <v/>
      </c>
      <c r="G370" s="128" t="str">
        <f t="shared" si="69"/>
        <v/>
      </c>
      <c r="H370" s="128" t="str">
        <f t="shared" si="70"/>
        <v/>
      </c>
      <c r="I370" s="128" t="str">
        <f t="shared" si="71"/>
        <v/>
      </c>
      <c r="J370" s="128" t="str">
        <f t="shared" si="63"/>
        <v/>
      </c>
      <c r="K370" s="128" t="str">
        <f t="shared" si="64"/>
        <v/>
      </c>
      <c r="L370" s="128" t="str">
        <f t="shared" si="72"/>
        <v/>
      </c>
      <c r="M370" s="128" t="str">
        <f t="shared" si="65"/>
        <v/>
      </c>
      <c r="N370" s="128" t="str">
        <f t="shared" si="73"/>
        <v/>
      </c>
      <c r="O370" s="128" t="str">
        <f t="shared" si="66"/>
        <v/>
      </c>
      <c r="P370" s="128" t="str">
        <f t="shared" si="67"/>
        <v/>
      </c>
      <c r="Q370" s="129"/>
      <c r="R370" s="130" t="str">
        <f t="shared" si="68"/>
        <v/>
      </c>
      <c r="S370" s="131" t="s">
        <v>432</v>
      </c>
      <c r="T370" s="132"/>
      <c r="V370" s="48"/>
      <c r="W370" s="48"/>
      <c r="X370" s="48"/>
      <c r="Y370" s="48"/>
      <c r="Z370" s="48"/>
      <c r="AA370" s="48"/>
      <c r="AB370" s="48"/>
      <c r="AC370" s="48"/>
      <c r="AD370" s="48"/>
      <c r="AE370" s="48"/>
      <c r="AF370" s="102"/>
      <c r="AG370" s="102"/>
      <c r="AH370" s="102"/>
      <c r="AI370" s="49">
        <v>1</v>
      </c>
    </row>
    <row r="371" spans="2:35" ht="21" customHeight="1">
      <c r="B371" s="124">
        <v>347</v>
      </c>
      <c r="C371" s="142"/>
      <c r="D371" s="43"/>
      <c r="E371" s="126" t="str">
        <f t="shared" si="62"/>
        <v/>
      </c>
      <c r="F371" s="127" t="str" cm="1">
        <f t="array" ref="F371">IF(M371="","",IFERROR(_xlfn.TEXTJOIN(" • ",TRUE,_xlfn.UNIQUE(_xlfn._xlws.FILTER("⚠ "&amp;T25:T485,(R25:R485&lt;&gt;"")*ISNUMBER(SEARCH(" "&amp;R25:R485&amp;" "," "&amp;M371&amp;" "))))),""))</f>
        <v/>
      </c>
      <c r="G371" s="128" t="str">
        <f t="shared" si="69"/>
        <v/>
      </c>
      <c r="H371" s="128" t="str">
        <f t="shared" si="70"/>
        <v/>
      </c>
      <c r="I371" s="128" t="str">
        <f t="shared" si="71"/>
        <v/>
      </c>
      <c r="J371" s="128" t="str">
        <f t="shared" si="63"/>
        <v/>
      </c>
      <c r="K371" s="128" t="str">
        <f t="shared" si="64"/>
        <v/>
      </c>
      <c r="L371" s="128" t="str">
        <f t="shared" si="72"/>
        <v/>
      </c>
      <c r="M371" s="128" t="str">
        <f t="shared" si="65"/>
        <v/>
      </c>
      <c r="N371" s="128" t="str">
        <f t="shared" si="73"/>
        <v/>
      </c>
      <c r="O371" s="128" t="str">
        <f t="shared" si="66"/>
        <v/>
      </c>
      <c r="P371" s="128" t="str">
        <f t="shared" si="67"/>
        <v/>
      </c>
      <c r="Q371" s="129"/>
      <c r="R371" s="130" t="str">
        <f t="shared" si="68"/>
        <v/>
      </c>
      <c r="S371" s="131" t="s">
        <v>432</v>
      </c>
      <c r="T371" s="132"/>
      <c r="V371" s="48"/>
      <c r="W371" s="48"/>
      <c r="X371" s="48"/>
      <c r="Y371" s="48"/>
      <c r="Z371" s="48"/>
      <c r="AA371" s="48"/>
      <c r="AB371" s="48"/>
      <c r="AC371" s="48"/>
      <c r="AD371" s="48"/>
      <c r="AE371" s="48"/>
      <c r="AF371" s="102"/>
      <c r="AG371" s="102"/>
      <c r="AH371" s="102"/>
      <c r="AI371" s="49">
        <v>1</v>
      </c>
    </row>
    <row r="372" spans="2:35" ht="21" customHeight="1">
      <c r="B372" s="124">
        <v>348</v>
      </c>
      <c r="C372" s="142"/>
      <c r="D372" s="43"/>
      <c r="E372" s="126" t="str">
        <f t="shared" si="62"/>
        <v/>
      </c>
      <c r="F372" s="127" t="str" cm="1">
        <f t="array" ref="F372">IF(M372="","",IFERROR(_xlfn.TEXTJOIN(" • ",TRUE,_xlfn.UNIQUE(_xlfn._xlws.FILTER("⚠ "&amp;T25:T485,(R25:R485&lt;&gt;"")*ISNUMBER(SEARCH(" "&amp;R25:R485&amp;" "," "&amp;M372&amp;" "))))),""))</f>
        <v/>
      </c>
      <c r="G372" s="128" t="str">
        <f t="shared" si="69"/>
        <v/>
      </c>
      <c r="H372" s="128" t="str">
        <f t="shared" si="70"/>
        <v/>
      </c>
      <c r="I372" s="128" t="str">
        <f t="shared" si="71"/>
        <v/>
      </c>
      <c r="J372" s="128" t="str">
        <f t="shared" si="63"/>
        <v/>
      </c>
      <c r="K372" s="128" t="str">
        <f t="shared" si="64"/>
        <v/>
      </c>
      <c r="L372" s="128" t="str">
        <f t="shared" si="72"/>
        <v/>
      </c>
      <c r="M372" s="128" t="str">
        <f t="shared" si="65"/>
        <v/>
      </c>
      <c r="N372" s="128" t="str">
        <f t="shared" si="73"/>
        <v/>
      </c>
      <c r="O372" s="128" t="str">
        <f t="shared" si="66"/>
        <v/>
      </c>
      <c r="P372" s="128" t="str">
        <f t="shared" si="67"/>
        <v/>
      </c>
      <c r="Q372" s="129"/>
      <c r="R372" s="130" t="str">
        <f t="shared" si="68"/>
        <v/>
      </c>
      <c r="S372" s="131" t="s">
        <v>432</v>
      </c>
      <c r="T372" s="132"/>
      <c r="V372" s="48"/>
      <c r="W372" s="48"/>
      <c r="X372" s="48"/>
      <c r="Y372" s="48"/>
      <c r="Z372" s="48"/>
      <c r="AA372" s="48"/>
      <c r="AB372" s="48"/>
      <c r="AC372" s="48"/>
      <c r="AD372" s="48"/>
      <c r="AE372" s="48"/>
      <c r="AF372" s="102"/>
      <c r="AG372" s="102"/>
      <c r="AH372" s="102"/>
      <c r="AI372" s="49">
        <v>1</v>
      </c>
    </row>
    <row r="373" spans="2:35" ht="21" customHeight="1">
      <c r="B373" s="124">
        <v>349</v>
      </c>
      <c r="C373" s="142"/>
      <c r="D373" s="43"/>
      <c r="E373" s="126" t="str">
        <f t="shared" si="62"/>
        <v/>
      </c>
      <c r="F373" s="127" t="str" cm="1">
        <f t="array" ref="F373">IF(M373="","",IFERROR(_xlfn.TEXTJOIN(" • ",TRUE,_xlfn.UNIQUE(_xlfn._xlws.FILTER("⚠ "&amp;T25:T485,(R25:R485&lt;&gt;"")*ISNUMBER(SEARCH(" "&amp;R25:R485&amp;" "," "&amp;M373&amp;" "))))),""))</f>
        <v/>
      </c>
      <c r="G373" s="128" t="str">
        <f t="shared" si="69"/>
        <v/>
      </c>
      <c r="H373" s="128" t="str">
        <f t="shared" si="70"/>
        <v/>
      </c>
      <c r="I373" s="128" t="str">
        <f t="shared" si="71"/>
        <v/>
      </c>
      <c r="J373" s="128" t="str">
        <f t="shared" si="63"/>
        <v/>
      </c>
      <c r="K373" s="128" t="str">
        <f t="shared" si="64"/>
        <v/>
      </c>
      <c r="L373" s="128" t="str">
        <f t="shared" si="72"/>
        <v/>
      </c>
      <c r="M373" s="128" t="str">
        <f t="shared" si="65"/>
        <v/>
      </c>
      <c r="N373" s="128" t="str">
        <f t="shared" si="73"/>
        <v/>
      </c>
      <c r="O373" s="128" t="str">
        <f t="shared" si="66"/>
        <v/>
      </c>
      <c r="P373" s="128" t="str">
        <f t="shared" si="67"/>
        <v/>
      </c>
      <c r="Q373" s="129"/>
      <c r="R373" s="130" t="str">
        <f t="shared" si="68"/>
        <v/>
      </c>
      <c r="S373" s="131" t="s">
        <v>432</v>
      </c>
      <c r="T373" s="132"/>
      <c r="V373" s="48"/>
      <c r="W373" s="48"/>
      <c r="X373" s="48"/>
      <c r="Y373" s="48"/>
      <c r="Z373" s="48"/>
      <c r="AA373" s="48"/>
      <c r="AB373" s="48"/>
      <c r="AC373" s="48"/>
      <c r="AD373" s="48"/>
      <c r="AE373" s="48"/>
      <c r="AF373" s="102"/>
      <c r="AG373" s="102"/>
      <c r="AH373" s="102"/>
      <c r="AI373" s="49">
        <v>1</v>
      </c>
    </row>
    <row r="374" spans="2:35" ht="21" customHeight="1">
      <c r="B374" s="124">
        <v>350</v>
      </c>
      <c r="C374" s="142"/>
      <c r="D374" s="43"/>
      <c r="E374" s="126" t="str">
        <f t="shared" si="62"/>
        <v/>
      </c>
      <c r="F374" s="127" t="str" cm="1">
        <f t="array" ref="F374">IF(M374="","",IFERROR(_xlfn.TEXTJOIN(" • ",TRUE,_xlfn.UNIQUE(_xlfn._xlws.FILTER("⚠ "&amp;T25:T485,(R25:R485&lt;&gt;"")*ISNUMBER(SEARCH(" "&amp;R25:R485&amp;" "," "&amp;M374&amp;" "))))),""))</f>
        <v/>
      </c>
      <c r="G374" s="128" t="str">
        <f t="shared" si="69"/>
        <v/>
      </c>
      <c r="H374" s="128" t="str">
        <f t="shared" si="70"/>
        <v/>
      </c>
      <c r="I374" s="128" t="str">
        <f t="shared" si="71"/>
        <v/>
      </c>
      <c r="J374" s="128" t="str">
        <f t="shared" si="63"/>
        <v/>
      </c>
      <c r="K374" s="128" t="str">
        <f t="shared" si="64"/>
        <v/>
      </c>
      <c r="L374" s="128" t="str">
        <f t="shared" si="72"/>
        <v/>
      </c>
      <c r="M374" s="128" t="str">
        <f t="shared" si="65"/>
        <v/>
      </c>
      <c r="N374" s="128" t="str">
        <f t="shared" si="73"/>
        <v/>
      </c>
      <c r="O374" s="128" t="str">
        <f t="shared" si="66"/>
        <v/>
      </c>
      <c r="P374" s="128" t="str">
        <f t="shared" si="67"/>
        <v/>
      </c>
      <c r="Q374" s="129"/>
      <c r="R374" s="130" t="str">
        <f t="shared" si="68"/>
        <v/>
      </c>
      <c r="S374" s="131" t="s">
        <v>432</v>
      </c>
      <c r="T374" s="132"/>
      <c r="V374" s="48"/>
      <c r="W374" s="48"/>
      <c r="X374" s="48"/>
      <c r="Y374" s="48"/>
      <c r="Z374" s="48"/>
      <c r="AA374" s="48"/>
      <c r="AB374" s="48"/>
      <c r="AC374" s="48"/>
      <c r="AD374" s="48"/>
      <c r="AE374" s="48"/>
      <c r="AF374" s="102"/>
      <c r="AG374" s="102"/>
      <c r="AH374" s="102"/>
      <c r="AI374" s="49">
        <v>1</v>
      </c>
    </row>
    <row r="375" spans="2:35" ht="21" customHeight="1">
      <c r="B375" s="124">
        <v>351</v>
      </c>
      <c r="C375" s="142"/>
      <c r="D375" s="43"/>
      <c r="E375" s="126" t="str">
        <f t="shared" si="62"/>
        <v/>
      </c>
      <c r="F375" s="127" t="str" cm="1">
        <f t="array" ref="F375">IF(M375="","",IFERROR(_xlfn.TEXTJOIN(" • ",TRUE,_xlfn.UNIQUE(_xlfn._xlws.FILTER("⚠ "&amp;T25:T485,(R25:R485&lt;&gt;"")*ISNUMBER(SEARCH(" "&amp;R25:R485&amp;" "," "&amp;M375&amp;" "))))),""))</f>
        <v/>
      </c>
      <c r="G375" s="128" t="str">
        <f t="shared" si="69"/>
        <v/>
      </c>
      <c r="H375" s="128" t="str">
        <f t="shared" si="70"/>
        <v/>
      </c>
      <c r="I375" s="128" t="str">
        <f t="shared" si="71"/>
        <v/>
      </c>
      <c r="J375" s="128" t="str">
        <f t="shared" si="63"/>
        <v/>
      </c>
      <c r="K375" s="128" t="str">
        <f t="shared" si="64"/>
        <v/>
      </c>
      <c r="L375" s="128" t="str">
        <f t="shared" si="72"/>
        <v/>
      </c>
      <c r="M375" s="128" t="str">
        <f t="shared" si="65"/>
        <v/>
      </c>
      <c r="N375" s="128" t="str">
        <f t="shared" si="73"/>
        <v/>
      </c>
      <c r="O375" s="128" t="str">
        <f t="shared" si="66"/>
        <v/>
      </c>
      <c r="P375" s="128" t="str">
        <f t="shared" si="67"/>
        <v/>
      </c>
      <c r="Q375" s="129"/>
      <c r="R375" s="130" t="str">
        <f t="shared" si="68"/>
        <v/>
      </c>
      <c r="S375" s="131" t="s">
        <v>432</v>
      </c>
      <c r="T375" s="132"/>
      <c r="V375" s="48"/>
      <c r="W375" s="48"/>
      <c r="X375" s="48"/>
      <c r="Y375" s="48"/>
      <c r="Z375" s="48"/>
      <c r="AA375" s="48"/>
      <c r="AB375" s="48"/>
      <c r="AC375" s="48"/>
      <c r="AD375" s="48"/>
      <c r="AE375" s="48"/>
      <c r="AF375" s="102"/>
      <c r="AG375" s="102"/>
      <c r="AH375" s="102"/>
      <c r="AI375" s="49">
        <v>1</v>
      </c>
    </row>
    <row r="376" spans="2:35" ht="21" customHeight="1">
      <c r="B376" s="124">
        <v>352</v>
      </c>
      <c r="C376" s="142"/>
      <c r="D376" s="43"/>
      <c r="E376" s="126" t="str">
        <f t="shared" si="62"/>
        <v/>
      </c>
      <c r="F376" s="127" t="str" cm="1">
        <f t="array" ref="F376">IF(M376="","",IFERROR(_xlfn.TEXTJOIN(" • ",TRUE,_xlfn.UNIQUE(_xlfn._xlws.FILTER("⚠ "&amp;T25:T485,(R25:R485&lt;&gt;"")*ISNUMBER(SEARCH(" "&amp;R25:R485&amp;" "," "&amp;M376&amp;" "))))),""))</f>
        <v/>
      </c>
      <c r="G376" s="128" t="str">
        <f t="shared" si="69"/>
        <v/>
      </c>
      <c r="H376" s="128" t="str">
        <f t="shared" si="70"/>
        <v/>
      </c>
      <c r="I376" s="128" t="str">
        <f t="shared" si="71"/>
        <v/>
      </c>
      <c r="J376" s="128" t="str">
        <f t="shared" si="63"/>
        <v/>
      </c>
      <c r="K376" s="128" t="str">
        <f t="shared" si="64"/>
        <v/>
      </c>
      <c r="L376" s="128" t="str">
        <f t="shared" si="72"/>
        <v/>
      </c>
      <c r="M376" s="128" t="str">
        <f t="shared" si="65"/>
        <v/>
      </c>
      <c r="N376" s="128" t="str">
        <f t="shared" si="73"/>
        <v/>
      </c>
      <c r="O376" s="128" t="str">
        <f t="shared" si="66"/>
        <v/>
      </c>
      <c r="P376" s="128" t="str">
        <f t="shared" si="67"/>
        <v/>
      </c>
      <c r="Q376" s="129"/>
      <c r="R376" s="130" t="str">
        <f t="shared" si="68"/>
        <v/>
      </c>
      <c r="S376" s="131" t="s">
        <v>432</v>
      </c>
      <c r="T376" s="132"/>
      <c r="V376" s="48"/>
      <c r="W376" s="48"/>
      <c r="X376" s="48"/>
      <c r="Y376" s="48"/>
      <c r="Z376" s="48"/>
      <c r="AA376" s="48"/>
      <c r="AB376" s="48"/>
      <c r="AC376" s="48"/>
      <c r="AD376" s="48"/>
      <c r="AE376" s="48"/>
      <c r="AF376" s="102"/>
      <c r="AG376" s="102"/>
      <c r="AH376" s="102"/>
      <c r="AI376" s="49">
        <v>1</v>
      </c>
    </row>
    <row r="377" spans="2:35" ht="21" customHeight="1">
      <c r="B377" s="124">
        <v>353</v>
      </c>
      <c r="C377" s="142"/>
      <c r="D377" s="43"/>
      <c r="E377" s="126" t="str">
        <f t="shared" si="62"/>
        <v/>
      </c>
      <c r="F377" s="127" t="str" cm="1">
        <f t="array" ref="F377">IF(M377="","",IFERROR(_xlfn.TEXTJOIN(" • ",TRUE,_xlfn.UNIQUE(_xlfn._xlws.FILTER("⚠ "&amp;T25:T485,(R25:R485&lt;&gt;"")*ISNUMBER(SEARCH(" "&amp;R25:R485&amp;" "," "&amp;M377&amp;" "))))),""))</f>
        <v/>
      </c>
      <c r="G377" s="128" t="str">
        <f t="shared" si="69"/>
        <v/>
      </c>
      <c r="H377" s="128" t="str">
        <f t="shared" si="70"/>
        <v/>
      </c>
      <c r="I377" s="128" t="str">
        <f t="shared" si="71"/>
        <v/>
      </c>
      <c r="J377" s="128" t="str">
        <f t="shared" si="63"/>
        <v/>
      </c>
      <c r="K377" s="128" t="str">
        <f t="shared" si="64"/>
        <v/>
      </c>
      <c r="L377" s="128" t="str">
        <f t="shared" si="72"/>
        <v/>
      </c>
      <c r="M377" s="128" t="str">
        <f t="shared" si="65"/>
        <v/>
      </c>
      <c r="N377" s="128" t="str">
        <f t="shared" si="73"/>
        <v/>
      </c>
      <c r="O377" s="128" t="str">
        <f t="shared" si="66"/>
        <v/>
      </c>
      <c r="P377" s="128" t="str">
        <f t="shared" si="67"/>
        <v/>
      </c>
      <c r="Q377" s="129"/>
      <c r="R377" s="130" t="str">
        <f t="shared" si="68"/>
        <v/>
      </c>
      <c r="S377" s="131" t="s">
        <v>432</v>
      </c>
      <c r="T377" s="132"/>
      <c r="V377" s="48"/>
      <c r="W377" s="48"/>
      <c r="X377" s="48"/>
      <c r="Y377" s="48"/>
      <c r="Z377" s="48"/>
      <c r="AA377" s="48"/>
      <c r="AB377" s="48"/>
      <c r="AC377" s="48"/>
      <c r="AD377" s="48"/>
      <c r="AE377" s="48"/>
      <c r="AF377" s="102"/>
      <c r="AG377" s="102"/>
      <c r="AH377" s="102"/>
      <c r="AI377" s="49">
        <v>1</v>
      </c>
    </row>
    <row r="378" spans="2:35" ht="21" customHeight="1">
      <c r="B378" s="124">
        <v>354</v>
      </c>
      <c r="C378" s="142"/>
      <c r="D378" s="43"/>
      <c r="E378" s="126" t="str">
        <f t="shared" si="62"/>
        <v/>
      </c>
      <c r="F378" s="127" t="str" cm="1">
        <f t="array" ref="F378">IF(M378="","",IFERROR(_xlfn.TEXTJOIN(" • ",TRUE,_xlfn.UNIQUE(_xlfn._xlws.FILTER("⚠ "&amp;T25:T485,(R25:R485&lt;&gt;"")*ISNUMBER(SEARCH(" "&amp;R25:R485&amp;" "," "&amp;M378&amp;" "))))),""))</f>
        <v/>
      </c>
      <c r="G378" s="128" t="str">
        <f t="shared" si="69"/>
        <v/>
      </c>
      <c r="H378" s="128" t="str">
        <f t="shared" si="70"/>
        <v/>
      </c>
      <c r="I378" s="128" t="str">
        <f t="shared" si="71"/>
        <v/>
      </c>
      <c r="J378" s="128" t="str">
        <f t="shared" si="63"/>
        <v/>
      </c>
      <c r="K378" s="128" t="str">
        <f t="shared" si="64"/>
        <v/>
      </c>
      <c r="L378" s="128" t="str">
        <f t="shared" si="72"/>
        <v/>
      </c>
      <c r="M378" s="128" t="str">
        <f t="shared" si="65"/>
        <v/>
      </c>
      <c r="N378" s="128" t="str">
        <f t="shared" si="73"/>
        <v/>
      </c>
      <c r="O378" s="128" t="str">
        <f t="shared" si="66"/>
        <v/>
      </c>
      <c r="P378" s="128" t="str">
        <f t="shared" si="67"/>
        <v/>
      </c>
      <c r="Q378" s="129"/>
      <c r="R378" s="130" t="str">
        <f t="shared" si="68"/>
        <v/>
      </c>
      <c r="S378" s="131" t="s">
        <v>432</v>
      </c>
      <c r="T378" s="132"/>
      <c r="V378" s="48"/>
      <c r="W378" s="48"/>
      <c r="X378" s="48"/>
      <c r="Y378" s="48"/>
      <c r="Z378" s="48"/>
      <c r="AA378" s="48"/>
      <c r="AB378" s="48"/>
      <c r="AC378" s="48"/>
      <c r="AD378" s="48"/>
      <c r="AE378" s="48"/>
      <c r="AF378" s="102"/>
      <c r="AG378" s="102"/>
      <c r="AH378" s="102"/>
      <c r="AI378" s="49">
        <v>1</v>
      </c>
    </row>
    <row r="379" spans="2:35" ht="21" customHeight="1">
      <c r="B379" s="124">
        <v>355</v>
      </c>
      <c r="C379" s="142"/>
      <c r="D379" s="43"/>
      <c r="E379" s="126" t="str">
        <f t="shared" si="62"/>
        <v/>
      </c>
      <c r="F379" s="127" t="str" cm="1">
        <f t="array" ref="F379">IF(M379="","",IFERROR(_xlfn.TEXTJOIN(" • ",TRUE,_xlfn.UNIQUE(_xlfn._xlws.FILTER("⚠ "&amp;T25:T485,(R25:R485&lt;&gt;"")*ISNUMBER(SEARCH(" "&amp;R25:R485&amp;" "," "&amp;M379&amp;" "))))),""))</f>
        <v/>
      </c>
      <c r="G379" s="128" t="str">
        <f t="shared" si="69"/>
        <v/>
      </c>
      <c r="H379" s="128" t="str">
        <f t="shared" si="70"/>
        <v/>
      </c>
      <c r="I379" s="128" t="str">
        <f t="shared" si="71"/>
        <v/>
      </c>
      <c r="J379" s="128" t="str">
        <f t="shared" si="63"/>
        <v/>
      </c>
      <c r="K379" s="128" t="str">
        <f t="shared" si="64"/>
        <v/>
      </c>
      <c r="L379" s="128" t="str">
        <f t="shared" si="72"/>
        <v/>
      </c>
      <c r="M379" s="128" t="str">
        <f t="shared" si="65"/>
        <v/>
      </c>
      <c r="N379" s="128" t="str">
        <f t="shared" si="73"/>
        <v/>
      </c>
      <c r="O379" s="128" t="str">
        <f t="shared" si="66"/>
        <v/>
      </c>
      <c r="P379" s="128" t="str">
        <f t="shared" si="67"/>
        <v/>
      </c>
      <c r="Q379" s="129"/>
      <c r="R379" s="130" t="str">
        <f t="shared" si="68"/>
        <v/>
      </c>
      <c r="S379" s="131" t="s">
        <v>432</v>
      </c>
      <c r="T379" s="132"/>
      <c r="V379" s="48"/>
      <c r="W379" s="48"/>
      <c r="X379" s="48"/>
      <c r="Y379" s="48"/>
      <c r="Z379" s="48"/>
      <c r="AA379" s="48"/>
      <c r="AB379" s="48"/>
      <c r="AC379" s="48"/>
      <c r="AD379" s="48"/>
      <c r="AE379" s="48"/>
      <c r="AF379" s="102"/>
      <c r="AG379" s="102"/>
      <c r="AH379" s="102"/>
      <c r="AI379" s="49">
        <v>1</v>
      </c>
    </row>
    <row r="380" spans="2:35" ht="21" customHeight="1">
      <c r="B380" s="124">
        <v>356</v>
      </c>
      <c r="C380" s="142"/>
      <c r="D380" s="43"/>
      <c r="E380" s="126" t="str">
        <f t="shared" si="62"/>
        <v/>
      </c>
      <c r="F380" s="127" t="str" cm="1">
        <f t="array" ref="F380">IF(M380="","",IFERROR(_xlfn.TEXTJOIN(" • ",TRUE,_xlfn.UNIQUE(_xlfn._xlws.FILTER("⚠ "&amp;T25:T485,(R25:R485&lt;&gt;"")*ISNUMBER(SEARCH(" "&amp;R25:R485&amp;" "," "&amp;M380&amp;" "))))),""))</f>
        <v/>
      </c>
      <c r="G380" s="128" t="str">
        <f t="shared" si="69"/>
        <v/>
      </c>
      <c r="H380" s="128" t="str">
        <f t="shared" si="70"/>
        <v/>
      </c>
      <c r="I380" s="128" t="str">
        <f t="shared" si="71"/>
        <v/>
      </c>
      <c r="J380" s="128" t="str">
        <f t="shared" si="63"/>
        <v/>
      </c>
      <c r="K380" s="128" t="str">
        <f t="shared" si="64"/>
        <v/>
      </c>
      <c r="L380" s="128" t="str">
        <f t="shared" si="72"/>
        <v/>
      </c>
      <c r="M380" s="128" t="str">
        <f t="shared" si="65"/>
        <v/>
      </c>
      <c r="N380" s="128" t="str">
        <f t="shared" si="73"/>
        <v/>
      </c>
      <c r="O380" s="128" t="str">
        <f t="shared" si="66"/>
        <v/>
      </c>
      <c r="P380" s="128" t="str">
        <f t="shared" si="67"/>
        <v/>
      </c>
      <c r="Q380" s="129"/>
      <c r="R380" s="130" t="str">
        <f t="shared" si="68"/>
        <v/>
      </c>
      <c r="S380" s="131" t="s">
        <v>432</v>
      </c>
      <c r="T380" s="132"/>
      <c r="V380" s="48"/>
      <c r="W380" s="48"/>
      <c r="X380" s="48"/>
      <c r="Y380" s="48"/>
      <c r="Z380" s="48"/>
      <c r="AA380" s="48"/>
      <c r="AB380" s="48"/>
      <c r="AC380" s="48"/>
      <c r="AD380" s="48"/>
      <c r="AE380" s="48"/>
      <c r="AF380" s="102"/>
      <c r="AG380" s="102"/>
      <c r="AH380" s="102"/>
      <c r="AI380" s="49">
        <v>1</v>
      </c>
    </row>
    <row r="381" spans="2:35" ht="21" customHeight="1">
      <c r="B381" s="124">
        <v>357</v>
      </c>
      <c r="C381" s="142"/>
      <c r="D381" s="43"/>
      <c r="E381" s="126" t="str">
        <f t="shared" si="62"/>
        <v/>
      </c>
      <c r="F381" s="127" t="str" cm="1">
        <f t="array" ref="F381">IF(M381="","",IFERROR(_xlfn.TEXTJOIN(" • ",TRUE,_xlfn.UNIQUE(_xlfn._xlws.FILTER("⚠ "&amp;T25:T485,(R25:R485&lt;&gt;"")*ISNUMBER(SEARCH(" "&amp;R25:R485&amp;" "," "&amp;M381&amp;" "))))),""))</f>
        <v/>
      </c>
      <c r="G381" s="128" t="str">
        <f t="shared" si="69"/>
        <v/>
      </c>
      <c r="H381" s="128" t="str">
        <f t="shared" si="70"/>
        <v/>
      </c>
      <c r="I381" s="128" t="str">
        <f t="shared" si="71"/>
        <v/>
      </c>
      <c r="J381" s="128" t="str">
        <f t="shared" si="63"/>
        <v/>
      </c>
      <c r="K381" s="128" t="str">
        <f t="shared" si="64"/>
        <v/>
      </c>
      <c r="L381" s="128" t="str">
        <f t="shared" si="72"/>
        <v/>
      </c>
      <c r="M381" s="128" t="str">
        <f t="shared" si="65"/>
        <v/>
      </c>
      <c r="N381" s="128" t="str">
        <f t="shared" si="73"/>
        <v/>
      </c>
      <c r="O381" s="128" t="str">
        <f t="shared" si="66"/>
        <v/>
      </c>
      <c r="P381" s="128" t="str">
        <f t="shared" si="67"/>
        <v/>
      </c>
      <c r="Q381" s="129"/>
      <c r="R381" s="130" t="str">
        <f t="shared" si="68"/>
        <v/>
      </c>
      <c r="S381" s="131" t="s">
        <v>432</v>
      </c>
      <c r="T381" s="132"/>
      <c r="V381" s="48"/>
      <c r="W381" s="48"/>
      <c r="X381" s="48"/>
      <c r="Y381" s="48"/>
      <c r="Z381" s="48"/>
      <c r="AA381" s="48"/>
      <c r="AB381" s="48"/>
      <c r="AC381" s="48"/>
      <c r="AD381" s="48"/>
      <c r="AE381" s="48"/>
      <c r="AF381" s="102"/>
      <c r="AG381" s="102"/>
      <c r="AH381" s="102"/>
      <c r="AI381" s="49">
        <v>1</v>
      </c>
    </row>
    <row r="382" spans="2:35" ht="21" customHeight="1">
      <c r="B382" s="124">
        <v>358</v>
      </c>
      <c r="C382" s="142"/>
      <c r="D382" s="43"/>
      <c r="E382" s="126" t="str">
        <f t="shared" si="62"/>
        <v/>
      </c>
      <c r="F382" s="127" t="str" cm="1">
        <f t="array" ref="F382">IF(M382="","",IFERROR(_xlfn.TEXTJOIN(" • ",TRUE,_xlfn.UNIQUE(_xlfn._xlws.FILTER("⚠ "&amp;T25:T485,(R25:R485&lt;&gt;"")*ISNUMBER(SEARCH(" "&amp;R25:R485&amp;" "," "&amp;M382&amp;" "))))),""))</f>
        <v/>
      </c>
      <c r="G382" s="128" t="str">
        <f t="shared" si="69"/>
        <v/>
      </c>
      <c r="H382" s="128" t="str">
        <f t="shared" si="70"/>
        <v/>
      </c>
      <c r="I382" s="128" t="str">
        <f t="shared" si="71"/>
        <v/>
      </c>
      <c r="J382" s="128" t="str">
        <f t="shared" si="63"/>
        <v/>
      </c>
      <c r="K382" s="128" t="str">
        <f t="shared" si="64"/>
        <v/>
      </c>
      <c r="L382" s="128" t="str">
        <f t="shared" si="72"/>
        <v/>
      </c>
      <c r="M382" s="128" t="str">
        <f t="shared" si="65"/>
        <v/>
      </c>
      <c r="N382" s="128" t="str">
        <f t="shared" si="73"/>
        <v/>
      </c>
      <c r="O382" s="128" t="str">
        <f t="shared" si="66"/>
        <v/>
      </c>
      <c r="P382" s="128" t="str">
        <f t="shared" si="67"/>
        <v/>
      </c>
      <c r="Q382" s="129"/>
      <c r="R382" s="130" t="str">
        <f t="shared" si="68"/>
        <v/>
      </c>
      <c r="S382" s="131" t="s">
        <v>432</v>
      </c>
      <c r="T382" s="132"/>
      <c r="V382" s="48"/>
      <c r="W382" s="48"/>
      <c r="X382" s="48"/>
      <c r="Y382" s="48"/>
      <c r="Z382" s="48"/>
      <c r="AA382" s="48"/>
      <c r="AB382" s="48"/>
      <c r="AC382" s="48"/>
      <c r="AD382" s="48"/>
      <c r="AE382" s="48"/>
      <c r="AF382" s="102"/>
      <c r="AG382" s="102"/>
      <c r="AH382" s="102"/>
      <c r="AI382" s="49">
        <v>1</v>
      </c>
    </row>
    <row r="383" spans="2:35" ht="21" customHeight="1">
      <c r="B383" s="124">
        <v>359</v>
      </c>
      <c r="C383" s="142"/>
      <c r="D383" s="43"/>
      <c r="E383" s="126" t="str">
        <f t="shared" si="62"/>
        <v/>
      </c>
      <c r="F383" s="127" t="str" cm="1">
        <f t="array" ref="F383">IF(M383="","",IFERROR(_xlfn.TEXTJOIN(" • ",TRUE,_xlfn.UNIQUE(_xlfn._xlws.FILTER("⚠ "&amp;T25:T485,(R25:R485&lt;&gt;"")*ISNUMBER(SEARCH(" "&amp;R25:R485&amp;" "," "&amp;M383&amp;" "))))),""))</f>
        <v/>
      </c>
      <c r="G383" s="128" t="str">
        <f t="shared" si="69"/>
        <v/>
      </c>
      <c r="H383" s="128" t="str">
        <f t="shared" si="70"/>
        <v/>
      </c>
      <c r="I383" s="128" t="str">
        <f t="shared" si="71"/>
        <v/>
      </c>
      <c r="J383" s="128" t="str">
        <f t="shared" si="63"/>
        <v/>
      </c>
      <c r="K383" s="128" t="str">
        <f t="shared" si="64"/>
        <v/>
      </c>
      <c r="L383" s="128" t="str">
        <f t="shared" si="72"/>
        <v/>
      </c>
      <c r="M383" s="128" t="str">
        <f t="shared" si="65"/>
        <v/>
      </c>
      <c r="N383" s="128" t="str">
        <f t="shared" si="73"/>
        <v/>
      </c>
      <c r="O383" s="128" t="str">
        <f t="shared" si="66"/>
        <v/>
      </c>
      <c r="P383" s="128" t="str">
        <f t="shared" si="67"/>
        <v/>
      </c>
      <c r="Q383" s="129"/>
      <c r="R383" s="130" t="str">
        <f t="shared" si="68"/>
        <v/>
      </c>
      <c r="S383" s="131" t="s">
        <v>432</v>
      </c>
      <c r="T383" s="132"/>
      <c r="V383" s="48"/>
      <c r="W383" s="48"/>
      <c r="X383" s="48"/>
      <c r="Y383" s="48"/>
      <c r="Z383" s="48"/>
      <c r="AA383" s="48"/>
      <c r="AB383" s="48"/>
      <c r="AC383" s="48"/>
      <c r="AD383" s="48"/>
      <c r="AE383" s="48"/>
      <c r="AF383" s="102"/>
      <c r="AG383" s="102"/>
      <c r="AH383" s="102"/>
      <c r="AI383" s="49">
        <v>1</v>
      </c>
    </row>
    <row r="384" spans="2:35" ht="21" customHeight="1">
      <c r="B384" s="124">
        <v>360</v>
      </c>
      <c r="C384" s="142"/>
      <c r="D384" s="43"/>
      <c r="E384" s="126" t="str">
        <f t="shared" si="62"/>
        <v/>
      </c>
      <c r="F384" s="127" t="str" cm="1">
        <f t="array" ref="F384">IF(M384="","",IFERROR(_xlfn.TEXTJOIN(" • ",TRUE,_xlfn.UNIQUE(_xlfn._xlws.FILTER("⚠ "&amp;T25:T485,(R25:R485&lt;&gt;"")*ISNUMBER(SEARCH(" "&amp;R25:R485&amp;" "," "&amp;M384&amp;" "))))),""))</f>
        <v/>
      </c>
      <c r="G384" s="128" t="str">
        <f t="shared" si="69"/>
        <v/>
      </c>
      <c r="H384" s="128" t="str">
        <f t="shared" si="70"/>
        <v/>
      </c>
      <c r="I384" s="128" t="str">
        <f t="shared" si="71"/>
        <v/>
      </c>
      <c r="J384" s="128" t="str">
        <f t="shared" si="63"/>
        <v/>
      </c>
      <c r="K384" s="128" t="str">
        <f t="shared" si="64"/>
        <v/>
      </c>
      <c r="L384" s="128" t="str">
        <f t="shared" si="72"/>
        <v/>
      </c>
      <c r="M384" s="128" t="str">
        <f t="shared" si="65"/>
        <v/>
      </c>
      <c r="N384" s="128" t="str">
        <f t="shared" si="73"/>
        <v/>
      </c>
      <c r="O384" s="128" t="str">
        <f t="shared" si="66"/>
        <v/>
      </c>
      <c r="P384" s="128" t="str">
        <f t="shared" si="67"/>
        <v/>
      </c>
      <c r="Q384" s="129"/>
      <c r="R384" s="130" t="str">
        <f t="shared" si="68"/>
        <v/>
      </c>
      <c r="S384" s="131" t="s">
        <v>432</v>
      </c>
      <c r="T384" s="132"/>
      <c r="V384" s="48"/>
      <c r="W384" s="48"/>
      <c r="X384" s="48"/>
      <c r="Y384" s="48"/>
      <c r="Z384" s="48"/>
      <c r="AA384" s="48"/>
      <c r="AB384" s="48"/>
      <c r="AC384" s="48"/>
      <c r="AD384" s="48"/>
      <c r="AE384" s="48"/>
      <c r="AF384" s="102"/>
      <c r="AG384" s="102"/>
      <c r="AH384" s="102"/>
      <c r="AI384" s="49">
        <v>1</v>
      </c>
    </row>
    <row r="385" spans="2:35" ht="21" customHeight="1">
      <c r="B385" s="124">
        <v>361</v>
      </c>
      <c r="C385" s="142"/>
      <c r="D385" s="43"/>
      <c r="E385" s="126" t="str">
        <f t="shared" si="62"/>
        <v/>
      </c>
      <c r="F385" s="127" t="str" cm="1">
        <f t="array" ref="F385">IF(M385="","",IFERROR(_xlfn.TEXTJOIN(" • ",TRUE,_xlfn.UNIQUE(_xlfn._xlws.FILTER("⚠ "&amp;T25:T485,(R25:R485&lt;&gt;"")*ISNUMBER(SEARCH(" "&amp;R25:R485&amp;" "," "&amp;M385&amp;" "))))),""))</f>
        <v/>
      </c>
      <c r="G385" s="128" t="str">
        <f t="shared" si="69"/>
        <v/>
      </c>
      <c r="H385" s="128" t="str">
        <f t="shared" si="70"/>
        <v/>
      </c>
      <c r="I385" s="128" t="str">
        <f t="shared" si="71"/>
        <v/>
      </c>
      <c r="J385" s="128" t="str">
        <f t="shared" si="63"/>
        <v/>
      </c>
      <c r="K385" s="128" t="str">
        <f t="shared" si="64"/>
        <v/>
      </c>
      <c r="L385" s="128" t="str">
        <f t="shared" si="72"/>
        <v/>
      </c>
      <c r="M385" s="128" t="str">
        <f t="shared" si="65"/>
        <v/>
      </c>
      <c r="N385" s="128" t="str">
        <f t="shared" si="73"/>
        <v/>
      </c>
      <c r="O385" s="128" t="str">
        <f t="shared" si="66"/>
        <v/>
      </c>
      <c r="P385" s="128" t="str">
        <f t="shared" si="67"/>
        <v/>
      </c>
      <c r="Q385" s="129"/>
      <c r="R385" s="130" t="str">
        <f t="shared" si="68"/>
        <v/>
      </c>
      <c r="S385" s="131" t="s">
        <v>432</v>
      </c>
      <c r="T385" s="132"/>
      <c r="V385" s="48"/>
      <c r="W385" s="48"/>
      <c r="X385" s="48"/>
      <c r="Y385" s="48"/>
      <c r="Z385" s="48"/>
      <c r="AA385" s="48"/>
      <c r="AB385" s="48"/>
      <c r="AC385" s="48"/>
      <c r="AD385" s="48"/>
      <c r="AE385" s="48"/>
      <c r="AF385" s="102"/>
      <c r="AG385" s="102"/>
      <c r="AH385" s="102"/>
      <c r="AI385" s="49">
        <v>1</v>
      </c>
    </row>
    <row r="386" spans="2:35" ht="21" customHeight="1">
      <c r="B386" s="124">
        <v>362</v>
      </c>
      <c r="C386" s="142"/>
      <c r="D386" s="43"/>
      <c r="E386" s="126" t="str">
        <f t="shared" si="62"/>
        <v/>
      </c>
      <c r="F386" s="127" t="str" cm="1">
        <f t="array" ref="F386">IF(M386="","",IFERROR(_xlfn.TEXTJOIN(" • ",TRUE,_xlfn.UNIQUE(_xlfn._xlws.FILTER("⚠ "&amp;T25:T485,(R25:R485&lt;&gt;"")*ISNUMBER(SEARCH(" "&amp;R25:R485&amp;" "," "&amp;M386&amp;" "))))),""))</f>
        <v/>
      </c>
      <c r="G386" s="128" t="str">
        <f t="shared" si="69"/>
        <v/>
      </c>
      <c r="H386" s="128" t="str">
        <f t="shared" si="70"/>
        <v/>
      </c>
      <c r="I386" s="128" t="str">
        <f t="shared" si="71"/>
        <v/>
      </c>
      <c r="J386" s="128" t="str">
        <f t="shared" si="63"/>
        <v/>
      </c>
      <c r="K386" s="128" t="str">
        <f t="shared" si="64"/>
        <v/>
      </c>
      <c r="L386" s="128" t="str">
        <f t="shared" si="72"/>
        <v/>
      </c>
      <c r="M386" s="128" t="str">
        <f t="shared" si="65"/>
        <v/>
      </c>
      <c r="N386" s="128" t="str">
        <f t="shared" si="73"/>
        <v/>
      </c>
      <c r="O386" s="128" t="str">
        <f t="shared" si="66"/>
        <v/>
      </c>
      <c r="P386" s="128" t="str">
        <f t="shared" si="67"/>
        <v/>
      </c>
      <c r="Q386" s="129"/>
      <c r="R386" s="130" t="str">
        <f t="shared" si="68"/>
        <v/>
      </c>
      <c r="S386" s="131" t="s">
        <v>432</v>
      </c>
      <c r="T386" s="132"/>
      <c r="V386" s="48"/>
      <c r="W386" s="48"/>
      <c r="X386" s="48"/>
      <c r="Y386" s="48"/>
      <c r="Z386" s="48"/>
      <c r="AA386" s="48"/>
      <c r="AB386" s="48"/>
      <c r="AC386" s="48"/>
      <c r="AD386" s="48"/>
      <c r="AE386" s="48"/>
      <c r="AF386" s="102"/>
      <c r="AG386" s="102"/>
      <c r="AH386" s="102"/>
      <c r="AI386" s="49">
        <v>1</v>
      </c>
    </row>
    <row r="387" spans="2:35" ht="21" customHeight="1">
      <c r="B387" s="124">
        <v>363</v>
      </c>
      <c r="C387" s="142"/>
      <c r="D387" s="43"/>
      <c r="E387" s="126" t="str">
        <f t="shared" si="62"/>
        <v/>
      </c>
      <c r="F387" s="127" t="str" cm="1">
        <f t="array" ref="F387">IF(M387="","",IFERROR(_xlfn.TEXTJOIN(" • ",TRUE,_xlfn.UNIQUE(_xlfn._xlws.FILTER("⚠ "&amp;T25:T485,(R25:R485&lt;&gt;"")*ISNUMBER(SEARCH(" "&amp;R25:R485&amp;" "," "&amp;M387&amp;" "))))),""))</f>
        <v/>
      </c>
      <c r="G387" s="128" t="str">
        <f t="shared" si="69"/>
        <v/>
      </c>
      <c r="H387" s="128" t="str">
        <f t="shared" si="70"/>
        <v/>
      </c>
      <c r="I387" s="128" t="str">
        <f t="shared" si="71"/>
        <v/>
      </c>
      <c r="J387" s="128" t="str">
        <f t="shared" si="63"/>
        <v/>
      </c>
      <c r="K387" s="128" t="str">
        <f t="shared" si="64"/>
        <v/>
      </c>
      <c r="L387" s="128" t="str">
        <f t="shared" si="72"/>
        <v/>
      </c>
      <c r="M387" s="128" t="str">
        <f t="shared" si="65"/>
        <v/>
      </c>
      <c r="N387" s="128" t="str">
        <f t="shared" si="73"/>
        <v/>
      </c>
      <c r="O387" s="128" t="str">
        <f t="shared" si="66"/>
        <v/>
      </c>
      <c r="P387" s="128" t="str">
        <f t="shared" si="67"/>
        <v/>
      </c>
      <c r="Q387" s="129"/>
      <c r="R387" s="130" t="str">
        <f t="shared" si="68"/>
        <v/>
      </c>
      <c r="S387" s="131" t="s">
        <v>432</v>
      </c>
      <c r="T387" s="132"/>
      <c r="V387" s="48"/>
      <c r="W387" s="48"/>
      <c r="X387" s="48"/>
      <c r="Y387" s="48"/>
      <c r="Z387" s="48"/>
      <c r="AA387" s="48"/>
      <c r="AB387" s="48"/>
      <c r="AC387" s="48"/>
      <c r="AD387" s="48"/>
      <c r="AE387" s="48"/>
      <c r="AF387" s="102"/>
      <c r="AG387" s="102"/>
      <c r="AH387" s="102"/>
      <c r="AI387" s="49">
        <v>1</v>
      </c>
    </row>
    <row r="388" spans="2:35" ht="21" customHeight="1">
      <c r="B388" s="124">
        <v>364</v>
      </c>
      <c r="C388" s="142"/>
      <c r="D388" s="43"/>
      <c r="E388" s="126" t="str">
        <f t="shared" si="62"/>
        <v/>
      </c>
      <c r="F388" s="127" t="str" cm="1">
        <f t="array" ref="F388">IF(M388="","",IFERROR(_xlfn.TEXTJOIN(" • ",TRUE,_xlfn.UNIQUE(_xlfn._xlws.FILTER("⚠ "&amp;T25:T485,(R25:R485&lt;&gt;"")*ISNUMBER(SEARCH(" "&amp;R25:R485&amp;" "," "&amp;M388&amp;" "))))),""))</f>
        <v/>
      </c>
      <c r="G388" s="128" t="str">
        <f t="shared" si="69"/>
        <v/>
      </c>
      <c r="H388" s="128" t="str">
        <f t="shared" si="70"/>
        <v/>
      </c>
      <c r="I388" s="128" t="str">
        <f t="shared" si="71"/>
        <v/>
      </c>
      <c r="J388" s="128" t="str">
        <f t="shared" si="63"/>
        <v/>
      </c>
      <c r="K388" s="128" t="str">
        <f t="shared" si="64"/>
        <v/>
      </c>
      <c r="L388" s="128" t="str">
        <f t="shared" si="72"/>
        <v/>
      </c>
      <c r="M388" s="128" t="str">
        <f t="shared" si="65"/>
        <v/>
      </c>
      <c r="N388" s="128" t="str">
        <f t="shared" si="73"/>
        <v/>
      </c>
      <c r="O388" s="128" t="str">
        <f t="shared" si="66"/>
        <v/>
      </c>
      <c r="P388" s="128" t="str">
        <f t="shared" si="67"/>
        <v/>
      </c>
      <c r="Q388" s="129"/>
      <c r="R388" s="130" t="str">
        <f t="shared" si="68"/>
        <v/>
      </c>
      <c r="S388" s="131" t="s">
        <v>432</v>
      </c>
      <c r="T388" s="132"/>
      <c r="V388" s="48"/>
      <c r="W388" s="48"/>
      <c r="X388" s="48"/>
      <c r="Y388" s="48"/>
      <c r="Z388" s="48"/>
      <c r="AA388" s="48"/>
      <c r="AB388" s="48"/>
      <c r="AC388" s="48"/>
      <c r="AD388" s="48"/>
      <c r="AE388" s="48"/>
      <c r="AF388" s="102"/>
      <c r="AG388" s="102"/>
      <c r="AH388" s="102"/>
      <c r="AI388" s="49">
        <v>1</v>
      </c>
    </row>
    <row r="389" spans="2:35" ht="21" customHeight="1">
      <c r="B389" s="124">
        <v>365</v>
      </c>
      <c r="C389" s="142"/>
      <c r="D389" s="43"/>
      <c r="E389" s="126" t="str">
        <f t="shared" si="62"/>
        <v/>
      </c>
      <c r="F389" s="127" t="str" cm="1">
        <f t="array" ref="F389">IF(M389="","",IFERROR(_xlfn.TEXTJOIN(" • ",TRUE,_xlfn.UNIQUE(_xlfn._xlws.FILTER("⚠ "&amp;T25:T485,(R25:R485&lt;&gt;"")*ISNUMBER(SEARCH(" "&amp;R25:R485&amp;" "," "&amp;M389&amp;" "))))),""))</f>
        <v/>
      </c>
      <c r="G389" s="128" t="str">
        <f t="shared" si="69"/>
        <v/>
      </c>
      <c r="H389" s="128" t="str">
        <f t="shared" si="70"/>
        <v/>
      </c>
      <c r="I389" s="128" t="str">
        <f t="shared" si="71"/>
        <v/>
      </c>
      <c r="J389" s="128" t="str">
        <f t="shared" si="63"/>
        <v/>
      </c>
      <c r="K389" s="128" t="str">
        <f t="shared" si="64"/>
        <v/>
      </c>
      <c r="L389" s="128" t="str">
        <f t="shared" si="72"/>
        <v/>
      </c>
      <c r="M389" s="128" t="str">
        <f t="shared" si="65"/>
        <v/>
      </c>
      <c r="N389" s="128" t="str">
        <f t="shared" si="73"/>
        <v/>
      </c>
      <c r="O389" s="128" t="str">
        <f t="shared" si="66"/>
        <v/>
      </c>
      <c r="P389" s="128" t="str">
        <f t="shared" si="67"/>
        <v/>
      </c>
      <c r="Q389" s="129"/>
      <c r="R389" s="130" t="str">
        <f t="shared" si="68"/>
        <v/>
      </c>
      <c r="S389" s="131" t="s">
        <v>432</v>
      </c>
      <c r="T389" s="132"/>
      <c r="V389" s="48"/>
      <c r="W389" s="48"/>
      <c r="X389" s="48"/>
      <c r="Y389" s="48"/>
      <c r="Z389" s="48"/>
      <c r="AA389" s="48"/>
      <c r="AB389" s="48"/>
      <c r="AC389" s="48"/>
      <c r="AD389" s="48"/>
      <c r="AE389" s="48"/>
      <c r="AF389" s="102"/>
      <c r="AG389" s="102"/>
      <c r="AH389" s="102"/>
      <c r="AI389" s="49">
        <v>1</v>
      </c>
    </row>
    <row r="390" spans="2:35" ht="21" customHeight="1">
      <c r="B390" s="124">
        <v>366</v>
      </c>
      <c r="C390" s="142"/>
      <c r="D390" s="43"/>
      <c r="E390" s="126" t="str">
        <f t="shared" si="62"/>
        <v/>
      </c>
      <c r="F390" s="127" t="str" cm="1">
        <f t="array" ref="F390">IF(M390="","",IFERROR(_xlfn.TEXTJOIN(" • ",TRUE,_xlfn.UNIQUE(_xlfn._xlws.FILTER("⚠ "&amp;T25:T485,(R25:R485&lt;&gt;"")*ISNUMBER(SEARCH(" "&amp;R25:R485&amp;" "," "&amp;M390&amp;" "))))),""))</f>
        <v/>
      </c>
      <c r="G390" s="128" t="str">
        <f t="shared" si="69"/>
        <v/>
      </c>
      <c r="H390" s="128" t="str">
        <f t="shared" si="70"/>
        <v/>
      </c>
      <c r="I390" s="128" t="str">
        <f t="shared" si="71"/>
        <v/>
      </c>
      <c r="J390" s="128" t="str">
        <f t="shared" si="63"/>
        <v/>
      </c>
      <c r="K390" s="128" t="str">
        <f t="shared" si="64"/>
        <v/>
      </c>
      <c r="L390" s="128" t="str">
        <f t="shared" si="72"/>
        <v/>
      </c>
      <c r="M390" s="128" t="str">
        <f t="shared" si="65"/>
        <v/>
      </c>
      <c r="N390" s="128" t="str">
        <f t="shared" si="73"/>
        <v/>
      </c>
      <c r="O390" s="128" t="str">
        <f t="shared" si="66"/>
        <v/>
      </c>
      <c r="P390" s="128" t="str">
        <f t="shared" si="67"/>
        <v/>
      </c>
      <c r="Q390" s="129"/>
      <c r="R390" s="130" t="str">
        <f t="shared" si="68"/>
        <v/>
      </c>
      <c r="S390" s="131" t="s">
        <v>432</v>
      </c>
      <c r="T390" s="132"/>
      <c r="V390" s="48"/>
      <c r="W390" s="48"/>
      <c r="X390" s="48"/>
      <c r="Y390" s="48"/>
      <c r="Z390" s="48"/>
      <c r="AA390" s="48"/>
      <c r="AB390" s="48"/>
      <c r="AC390" s="48"/>
      <c r="AD390" s="48"/>
      <c r="AE390" s="48"/>
      <c r="AF390" s="102"/>
      <c r="AG390" s="102"/>
      <c r="AH390" s="102"/>
      <c r="AI390" s="49">
        <v>1</v>
      </c>
    </row>
    <row r="391" spans="2:35" ht="21" customHeight="1">
      <c r="B391" s="124">
        <v>367</v>
      </c>
      <c r="C391" s="142"/>
      <c r="D391" s="43"/>
      <c r="E391" s="126" t="str">
        <f t="shared" si="62"/>
        <v/>
      </c>
      <c r="F391" s="127" t="str" cm="1">
        <f t="array" ref="F391">IF(M391="","",IFERROR(_xlfn.TEXTJOIN(" • ",TRUE,_xlfn.UNIQUE(_xlfn._xlws.FILTER("⚠ "&amp;T25:T485,(R25:R485&lt;&gt;"")*ISNUMBER(SEARCH(" "&amp;R25:R485&amp;" "," "&amp;M391&amp;" "))))),""))</f>
        <v/>
      </c>
      <c r="G391" s="128" t="str">
        <f t="shared" si="69"/>
        <v/>
      </c>
      <c r="H391" s="128" t="str">
        <f t="shared" si="70"/>
        <v/>
      </c>
      <c r="I391" s="128" t="str">
        <f t="shared" si="71"/>
        <v/>
      </c>
      <c r="J391" s="128" t="str">
        <f t="shared" si="63"/>
        <v/>
      </c>
      <c r="K391" s="128" t="str">
        <f t="shared" si="64"/>
        <v/>
      </c>
      <c r="L391" s="128" t="str">
        <f t="shared" si="72"/>
        <v/>
      </c>
      <c r="M391" s="128" t="str">
        <f t="shared" si="65"/>
        <v/>
      </c>
      <c r="N391" s="128" t="str">
        <f t="shared" si="73"/>
        <v/>
      </c>
      <c r="O391" s="128" t="str">
        <f t="shared" si="66"/>
        <v/>
      </c>
      <c r="P391" s="128" t="str">
        <f t="shared" si="67"/>
        <v/>
      </c>
      <c r="Q391" s="129"/>
      <c r="R391" s="130" t="str">
        <f t="shared" si="68"/>
        <v/>
      </c>
      <c r="S391" s="131" t="s">
        <v>432</v>
      </c>
      <c r="T391" s="132"/>
      <c r="V391" s="48"/>
      <c r="W391" s="48"/>
      <c r="X391" s="48"/>
      <c r="Y391" s="48"/>
      <c r="Z391" s="48"/>
      <c r="AA391" s="48"/>
      <c r="AB391" s="48"/>
      <c r="AC391" s="48"/>
      <c r="AD391" s="48"/>
      <c r="AE391" s="48"/>
      <c r="AF391" s="102"/>
      <c r="AG391" s="102"/>
      <c r="AH391" s="102"/>
      <c r="AI391" s="49">
        <v>1</v>
      </c>
    </row>
    <row r="392" spans="2:35" ht="21" customHeight="1">
      <c r="B392" s="124">
        <v>368</v>
      </c>
      <c r="C392" s="142"/>
      <c r="D392" s="43"/>
      <c r="E392" s="126" t="str">
        <f t="shared" si="62"/>
        <v/>
      </c>
      <c r="F392" s="127" t="str" cm="1">
        <f t="array" ref="F392">IF(M392="","",IFERROR(_xlfn.TEXTJOIN(" • ",TRUE,_xlfn.UNIQUE(_xlfn._xlws.FILTER("⚠ "&amp;T25:T485,(R25:R485&lt;&gt;"")*ISNUMBER(SEARCH(" "&amp;R25:R485&amp;" "," "&amp;M392&amp;" "))))),""))</f>
        <v/>
      </c>
      <c r="G392" s="128" t="str">
        <f t="shared" si="69"/>
        <v/>
      </c>
      <c r="H392" s="128" t="str">
        <f t="shared" si="70"/>
        <v/>
      </c>
      <c r="I392" s="128" t="str">
        <f t="shared" si="71"/>
        <v/>
      </c>
      <c r="J392" s="128" t="str">
        <f t="shared" si="63"/>
        <v/>
      </c>
      <c r="K392" s="128" t="str">
        <f t="shared" si="64"/>
        <v/>
      </c>
      <c r="L392" s="128" t="str">
        <f t="shared" si="72"/>
        <v/>
      </c>
      <c r="M392" s="128" t="str">
        <f t="shared" si="65"/>
        <v/>
      </c>
      <c r="N392" s="128" t="str">
        <f t="shared" si="73"/>
        <v/>
      </c>
      <c r="O392" s="128" t="str">
        <f t="shared" si="66"/>
        <v/>
      </c>
      <c r="P392" s="128" t="str">
        <f t="shared" si="67"/>
        <v/>
      </c>
      <c r="Q392" s="129"/>
      <c r="R392" s="130" t="str">
        <f t="shared" si="68"/>
        <v/>
      </c>
      <c r="S392" s="131" t="s">
        <v>432</v>
      </c>
      <c r="T392" s="132"/>
      <c r="V392" s="48"/>
      <c r="W392" s="48"/>
      <c r="X392" s="48"/>
      <c r="Y392" s="48"/>
      <c r="Z392" s="48"/>
      <c r="AA392" s="48"/>
      <c r="AB392" s="48"/>
      <c r="AC392" s="48"/>
      <c r="AD392" s="48"/>
      <c r="AE392" s="48"/>
      <c r="AF392" s="102"/>
      <c r="AG392" s="102"/>
      <c r="AH392" s="102"/>
      <c r="AI392" s="49">
        <v>1</v>
      </c>
    </row>
    <row r="393" spans="2:35" ht="21" customHeight="1">
      <c r="B393" s="124">
        <v>369</v>
      </c>
      <c r="C393" s="142"/>
      <c r="D393" s="43"/>
      <c r="E393" s="126" t="str">
        <f t="shared" si="62"/>
        <v/>
      </c>
      <c r="F393" s="127" t="str" cm="1">
        <f t="array" ref="F393">IF(M393="","",IFERROR(_xlfn.TEXTJOIN(" • ",TRUE,_xlfn.UNIQUE(_xlfn._xlws.FILTER("⚠ "&amp;T25:T485,(R25:R485&lt;&gt;"")*ISNUMBER(SEARCH(" "&amp;R25:R485&amp;" "," "&amp;M393&amp;" "))))),""))</f>
        <v/>
      </c>
      <c r="G393" s="128" t="str">
        <f t="shared" si="69"/>
        <v/>
      </c>
      <c r="H393" s="128" t="str">
        <f t="shared" si="70"/>
        <v/>
      </c>
      <c r="I393" s="128" t="str">
        <f t="shared" si="71"/>
        <v/>
      </c>
      <c r="J393" s="128" t="str">
        <f t="shared" si="63"/>
        <v/>
      </c>
      <c r="K393" s="128" t="str">
        <f t="shared" si="64"/>
        <v/>
      </c>
      <c r="L393" s="128" t="str">
        <f t="shared" si="72"/>
        <v/>
      </c>
      <c r="M393" s="128" t="str">
        <f t="shared" si="65"/>
        <v/>
      </c>
      <c r="N393" s="128" t="str">
        <f t="shared" si="73"/>
        <v/>
      </c>
      <c r="O393" s="128" t="str">
        <f t="shared" si="66"/>
        <v/>
      </c>
      <c r="P393" s="128" t="str">
        <f t="shared" si="67"/>
        <v/>
      </c>
      <c r="Q393" s="129"/>
      <c r="R393" s="130" t="str">
        <f t="shared" si="68"/>
        <v/>
      </c>
      <c r="S393" s="131" t="s">
        <v>432</v>
      </c>
      <c r="T393" s="132"/>
      <c r="V393" s="48"/>
      <c r="W393" s="48"/>
      <c r="X393" s="48"/>
      <c r="Y393" s="48"/>
      <c r="Z393" s="48"/>
      <c r="AA393" s="48"/>
      <c r="AB393" s="48"/>
      <c r="AC393" s="48"/>
      <c r="AD393" s="48"/>
      <c r="AE393" s="48"/>
      <c r="AF393" s="102"/>
      <c r="AG393" s="102"/>
      <c r="AH393" s="102"/>
      <c r="AI393" s="49">
        <v>1</v>
      </c>
    </row>
    <row r="394" spans="2:35" ht="21" customHeight="1">
      <c r="B394" s="124">
        <v>370</v>
      </c>
      <c r="C394" s="142"/>
      <c r="D394" s="43"/>
      <c r="E394" s="126" t="str">
        <f t="shared" si="62"/>
        <v/>
      </c>
      <c r="F394" s="127" t="str" cm="1">
        <f t="array" ref="F394">IF(M394="","",IFERROR(_xlfn.TEXTJOIN(" • ",TRUE,_xlfn.UNIQUE(_xlfn._xlws.FILTER("⚠ "&amp;T25:T485,(R25:R485&lt;&gt;"")*ISNUMBER(SEARCH(" "&amp;R25:R485&amp;" "," "&amp;M394&amp;" "))))),""))</f>
        <v/>
      </c>
      <c r="G394" s="128" t="str">
        <f t="shared" si="69"/>
        <v/>
      </c>
      <c r="H394" s="128" t="str">
        <f t="shared" si="70"/>
        <v/>
      </c>
      <c r="I394" s="128" t="str">
        <f t="shared" si="71"/>
        <v/>
      </c>
      <c r="J394" s="128" t="str">
        <f t="shared" si="63"/>
        <v/>
      </c>
      <c r="K394" s="128" t="str">
        <f t="shared" si="64"/>
        <v/>
      </c>
      <c r="L394" s="128" t="str">
        <f t="shared" si="72"/>
        <v/>
      </c>
      <c r="M394" s="128" t="str">
        <f t="shared" si="65"/>
        <v/>
      </c>
      <c r="N394" s="128" t="str">
        <f t="shared" si="73"/>
        <v/>
      </c>
      <c r="O394" s="128" t="str">
        <f t="shared" si="66"/>
        <v/>
      </c>
      <c r="P394" s="128" t="str">
        <f t="shared" si="67"/>
        <v/>
      </c>
      <c r="Q394" s="129"/>
      <c r="R394" s="130" t="str">
        <f t="shared" si="68"/>
        <v/>
      </c>
      <c r="S394" s="131" t="s">
        <v>432</v>
      </c>
      <c r="T394" s="132"/>
      <c r="V394" s="48"/>
      <c r="W394" s="48"/>
      <c r="X394" s="48"/>
      <c r="Y394" s="48"/>
      <c r="Z394" s="48"/>
      <c r="AA394" s="48"/>
      <c r="AB394" s="48"/>
      <c r="AC394" s="48"/>
      <c r="AD394" s="48"/>
      <c r="AE394" s="48"/>
      <c r="AF394" s="102"/>
      <c r="AG394" s="102"/>
      <c r="AH394" s="102"/>
      <c r="AI394" s="49">
        <v>1</v>
      </c>
    </row>
    <row r="395" spans="2:35" ht="21" customHeight="1">
      <c r="B395" s="124">
        <v>371</v>
      </c>
      <c r="C395" s="142"/>
      <c r="D395" s="43"/>
      <c r="E395" s="126" t="str">
        <f t="shared" si="62"/>
        <v/>
      </c>
      <c r="F395" s="127" t="str" cm="1">
        <f t="array" ref="F395">IF(M395="","",IFERROR(_xlfn.TEXTJOIN(" • ",TRUE,_xlfn.UNIQUE(_xlfn._xlws.FILTER("⚠ "&amp;T25:T485,(R25:R485&lt;&gt;"")*ISNUMBER(SEARCH(" "&amp;R25:R485&amp;" "," "&amp;M395&amp;" "))))),""))</f>
        <v/>
      </c>
      <c r="G395" s="128" t="str">
        <f t="shared" si="69"/>
        <v/>
      </c>
      <c r="H395" s="128" t="str">
        <f t="shared" si="70"/>
        <v/>
      </c>
      <c r="I395" s="128" t="str">
        <f t="shared" si="71"/>
        <v/>
      </c>
      <c r="J395" s="128" t="str">
        <f t="shared" si="63"/>
        <v/>
      </c>
      <c r="K395" s="128" t="str">
        <f t="shared" si="64"/>
        <v/>
      </c>
      <c r="L395" s="128" t="str">
        <f t="shared" si="72"/>
        <v/>
      </c>
      <c r="M395" s="128" t="str">
        <f t="shared" si="65"/>
        <v/>
      </c>
      <c r="N395" s="128" t="str">
        <f t="shared" si="73"/>
        <v/>
      </c>
      <c r="O395" s="128" t="str">
        <f t="shared" si="66"/>
        <v/>
      </c>
      <c r="P395" s="128" t="str">
        <f t="shared" si="67"/>
        <v/>
      </c>
      <c r="Q395" s="129"/>
      <c r="R395" s="130" t="str">
        <f t="shared" si="68"/>
        <v/>
      </c>
      <c r="S395" s="131" t="s">
        <v>432</v>
      </c>
      <c r="T395" s="132"/>
      <c r="V395" s="48"/>
      <c r="W395" s="48"/>
      <c r="X395" s="48"/>
      <c r="Y395" s="48"/>
      <c r="Z395" s="48"/>
      <c r="AA395" s="48"/>
      <c r="AB395" s="48"/>
      <c r="AC395" s="48"/>
      <c r="AD395" s="48"/>
      <c r="AE395" s="48"/>
      <c r="AF395" s="102"/>
      <c r="AG395" s="102"/>
      <c r="AH395" s="102"/>
      <c r="AI395" s="49">
        <v>1</v>
      </c>
    </row>
    <row r="396" spans="2:35" ht="21" customHeight="1">
      <c r="B396" s="124">
        <v>372</v>
      </c>
      <c r="C396" s="142"/>
      <c r="D396" s="43"/>
      <c r="E396" s="126" t="str">
        <f t="shared" si="62"/>
        <v/>
      </c>
      <c r="F396" s="127" t="str" cm="1">
        <f t="array" ref="F396">IF(M396="","",IFERROR(_xlfn.TEXTJOIN(" • ",TRUE,_xlfn.UNIQUE(_xlfn._xlws.FILTER("⚠ "&amp;T25:T485,(R25:R485&lt;&gt;"")*ISNUMBER(SEARCH(" "&amp;R25:R485&amp;" "," "&amp;M396&amp;" "))))),""))</f>
        <v/>
      </c>
      <c r="G396" s="128" t="str">
        <f t="shared" si="69"/>
        <v/>
      </c>
      <c r="H396" s="128" t="str">
        <f t="shared" si="70"/>
        <v/>
      </c>
      <c r="I396" s="128" t="str">
        <f t="shared" si="71"/>
        <v/>
      </c>
      <c r="J396" s="128" t="str">
        <f t="shared" si="63"/>
        <v/>
      </c>
      <c r="K396" s="128" t="str">
        <f t="shared" si="64"/>
        <v/>
      </c>
      <c r="L396" s="128" t="str">
        <f t="shared" si="72"/>
        <v/>
      </c>
      <c r="M396" s="128" t="str">
        <f t="shared" si="65"/>
        <v/>
      </c>
      <c r="N396" s="128" t="str">
        <f t="shared" si="73"/>
        <v/>
      </c>
      <c r="O396" s="128" t="str">
        <f t="shared" si="66"/>
        <v/>
      </c>
      <c r="P396" s="128" t="str">
        <f t="shared" si="67"/>
        <v/>
      </c>
      <c r="Q396" s="129"/>
      <c r="R396" s="130" t="str">
        <f t="shared" si="68"/>
        <v/>
      </c>
      <c r="S396" s="131" t="s">
        <v>432</v>
      </c>
      <c r="T396" s="132"/>
      <c r="V396" s="48"/>
      <c r="W396" s="48"/>
      <c r="X396" s="48"/>
      <c r="Y396" s="48"/>
      <c r="Z396" s="48"/>
      <c r="AA396" s="48"/>
      <c r="AB396" s="48"/>
      <c r="AC396" s="48"/>
      <c r="AD396" s="48"/>
      <c r="AE396" s="48"/>
      <c r="AF396" s="102"/>
      <c r="AG396" s="102"/>
      <c r="AH396" s="102"/>
      <c r="AI396" s="49">
        <v>1</v>
      </c>
    </row>
    <row r="397" spans="2:35" ht="21" customHeight="1">
      <c r="B397" s="124">
        <v>373</v>
      </c>
      <c r="C397" s="142"/>
      <c r="D397" s="43"/>
      <c r="E397" s="126" t="str">
        <f t="shared" si="62"/>
        <v/>
      </c>
      <c r="F397" s="127" t="str" cm="1">
        <f t="array" ref="F397">IF(M397="","",IFERROR(_xlfn.TEXTJOIN(" • ",TRUE,_xlfn.UNIQUE(_xlfn._xlws.FILTER("⚠ "&amp;T25:T485,(R25:R485&lt;&gt;"")*ISNUMBER(SEARCH(" "&amp;R25:R485&amp;" "," "&amp;M397&amp;" "))))),""))</f>
        <v/>
      </c>
      <c r="G397" s="128" t="str">
        <f t="shared" si="69"/>
        <v/>
      </c>
      <c r="H397" s="128" t="str">
        <f t="shared" si="70"/>
        <v/>
      </c>
      <c r="I397" s="128" t="str">
        <f t="shared" si="71"/>
        <v/>
      </c>
      <c r="J397" s="128" t="str">
        <f t="shared" si="63"/>
        <v/>
      </c>
      <c r="K397" s="128" t="str">
        <f t="shared" si="64"/>
        <v/>
      </c>
      <c r="L397" s="128" t="str">
        <f t="shared" si="72"/>
        <v/>
      </c>
      <c r="M397" s="128" t="str">
        <f t="shared" si="65"/>
        <v/>
      </c>
      <c r="N397" s="128" t="str">
        <f t="shared" si="73"/>
        <v/>
      </c>
      <c r="O397" s="128" t="str">
        <f t="shared" si="66"/>
        <v/>
      </c>
      <c r="P397" s="128" t="str">
        <f t="shared" si="67"/>
        <v/>
      </c>
      <c r="Q397" s="129"/>
      <c r="R397" s="130" t="str">
        <f t="shared" si="68"/>
        <v/>
      </c>
      <c r="S397" s="131" t="s">
        <v>432</v>
      </c>
      <c r="T397" s="132"/>
      <c r="V397" s="48"/>
      <c r="W397" s="48"/>
      <c r="X397" s="48"/>
      <c r="Y397" s="48"/>
      <c r="Z397" s="48"/>
      <c r="AA397" s="48"/>
      <c r="AB397" s="48"/>
      <c r="AC397" s="48"/>
      <c r="AD397" s="48"/>
      <c r="AE397" s="48"/>
      <c r="AF397" s="102"/>
      <c r="AG397" s="102"/>
      <c r="AH397" s="102"/>
      <c r="AI397" s="49">
        <v>1</v>
      </c>
    </row>
    <row r="398" spans="2:35" ht="21" customHeight="1">
      <c r="B398" s="124">
        <v>374</v>
      </c>
      <c r="C398" s="142"/>
      <c r="D398" s="43"/>
      <c r="E398" s="126" t="str">
        <f t="shared" si="62"/>
        <v/>
      </c>
      <c r="F398" s="127" t="str" cm="1">
        <f t="array" ref="F398">IF(M398="","",IFERROR(_xlfn.TEXTJOIN(" • ",TRUE,_xlfn.UNIQUE(_xlfn._xlws.FILTER("⚠ "&amp;T25:T485,(R25:R485&lt;&gt;"")*ISNUMBER(SEARCH(" "&amp;R25:R485&amp;" "," "&amp;M398&amp;" "))))),""))</f>
        <v/>
      </c>
      <c r="G398" s="128" t="str">
        <f t="shared" si="69"/>
        <v/>
      </c>
      <c r="H398" s="128" t="str">
        <f t="shared" si="70"/>
        <v/>
      </c>
      <c r="I398" s="128" t="str">
        <f t="shared" si="71"/>
        <v/>
      </c>
      <c r="J398" s="128" t="str">
        <f t="shared" si="63"/>
        <v/>
      </c>
      <c r="K398" s="128" t="str">
        <f t="shared" si="64"/>
        <v/>
      </c>
      <c r="L398" s="128" t="str">
        <f t="shared" si="72"/>
        <v/>
      </c>
      <c r="M398" s="128" t="str">
        <f t="shared" si="65"/>
        <v/>
      </c>
      <c r="N398" s="128" t="str">
        <f t="shared" si="73"/>
        <v/>
      </c>
      <c r="O398" s="128" t="str">
        <f t="shared" si="66"/>
        <v/>
      </c>
      <c r="P398" s="128" t="str">
        <f t="shared" si="67"/>
        <v/>
      </c>
      <c r="Q398" s="129"/>
      <c r="R398" s="130" t="str">
        <f t="shared" si="68"/>
        <v/>
      </c>
      <c r="S398" s="131" t="s">
        <v>432</v>
      </c>
      <c r="T398" s="132"/>
      <c r="V398" s="48"/>
      <c r="W398" s="48"/>
      <c r="X398" s="48"/>
      <c r="Y398" s="48"/>
      <c r="Z398" s="48"/>
      <c r="AA398" s="48"/>
      <c r="AB398" s="48"/>
      <c r="AC398" s="48"/>
      <c r="AD398" s="48"/>
      <c r="AE398" s="48"/>
      <c r="AF398" s="102"/>
      <c r="AG398" s="102"/>
      <c r="AH398" s="102"/>
      <c r="AI398" s="49">
        <v>1</v>
      </c>
    </row>
    <row r="399" spans="2:35" ht="21" customHeight="1">
      <c r="B399" s="124">
        <v>375</v>
      </c>
      <c r="C399" s="142"/>
      <c r="D399" s="43"/>
      <c r="E399" s="126" t="str">
        <f t="shared" si="62"/>
        <v/>
      </c>
      <c r="F399" s="127" t="str" cm="1">
        <f t="array" ref="F399">IF(M399="","",IFERROR(_xlfn.TEXTJOIN(" • ",TRUE,_xlfn.UNIQUE(_xlfn._xlws.FILTER("⚠ "&amp;T25:T485,(R25:R485&lt;&gt;"")*ISNUMBER(SEARCH(" "&amp;R25:R485&amp;" "," "&amp;M399&amp;" "))))),""))</f>
        <v/>
      </c>
      <c r="G399" s="128" t="str">
        <f t="shared" si="69"/>
        <v/>
      </c>
      <c r="H399" s="128" t="str">
        <f t="shared" si="70"/>
        <v/>
      </c>
      <c r="I399" s="128" t="str">
        <f t="shared" si="71"/>
        <v/>
      </c>
      <c r="J399" s="128" t="str">
        <f t="shared" si="63"/>
        <v/>
      </c>
      <c r="K399" s="128" t="str">
        <f t="shared" si="64"/>
        <v/>
      </c>
      <c r="L399" s="128" t="str">
        <f t="shared" si="72"/>
        <v/>
      </c>
      <c r="M399" s="128" t="str">
        <f t="shared" si="65"/>
        <v/>
      </c>
      <c r="N399" s="128" t="str">
        <f t="shared" si="73"/>
        <v/>
      </c>
      <c r="O399" s="128" t="str">
        <f t="shared" si="66"/>
        <v/>
      </c>
      <c r="P399" s="128" t="str">
        <f t="shared" si="67"/>
        <v/>
      </c>
      <c r="Q399" s="129"/>
      <c r="R399" s="130" t="str">
        <f t="shared" si="68"/>
        <v/>
      </c>
      <c r="S399" s="131" t="s">
        <v>432</v>
      </c>
      <c r="T399" s="132"/>
      <c r="V399" s="48"/>
      <c r="W399" s="48"/>
      <c r="X399" s="48"/>
      <c r="Y399" s="48"/>
      <c r="Z399" s="48"/>
      <c r="AA399" s="48"/>
      <c r="AB399" s="48"/>
      <c r="AC399" s="48"/>
      <c r="AD399" s="48"/>
      <c r="AE399" s="48"/>
      <c r="AF399" s="102"/>
      <c r="AG399" s="102"/>
      <c r="AH399" s="102"/>
      <c r="AI399" s="49">
        <v>1</v>
      </c>
    </row>
    <row r="400" spans="2:35" ht="21" customHeight="1">
      <c r="B400" s="124">
        <v>376</v>
      </c>
      <c r="C400" s="142"/>
      <c r="D400" s="43"/>
      <c r="E400" s="126" t="str">
        <f t="shared" si="62"/>
        <v/>
      </c>
      <c r="F400" s="127" t="str" cm="1">
        <f t="array" ref="F400">IF(M400="","",IFERROR(_xlfn.TEXTJOIN(" • ",TRUE,_xlfn.UNIQUE(_xlfn._xlws.FILTER("⚠ "&amp;T25:T485,(R25:R485&lt;&gt;"")*ISNUMBER(SEARCH(" "&amp;R25:R485&amp;" "," "&amp;M400&amp;" "))))),""))</f>
        <v/>
      </c>
      <c r="G400" s="128" t="str">
        <f t="shared" si="69"/>
        <v/>
      </c>
      <c r="H400" s="128" t="str">
        <f t="shared" si="70"/>
        <v/>
      </c>
      <c r="I400" s="128" t="str">
        <f t="shared" si="71"/>
        <v/>
      </c>
      <c r="J400" s="128" t="str">
        <f t="shared" si="63"/>
        <v/>
      </c>
      <c r="K400" s="128" t="str">
        <f t="shared" si="64"/>
        <v/>
      </c>
      <c r="L400" s="128" t="str">
        <f t="shared" si="72"/>
        <v/>
      </c>
      <c r="M400" s="128" t="str">
        <f t="shared" si="65"/>
        <v/>
      </c>
      <c r="N400" s="128" t="str">
        <f t="shared" si="73"/>
        <v/>
      </c>
      <c r="O400" s="128" t="str">
        <f t="shared" si="66"/>
        <v/>
      </c>
      <c r="P400" s="128" t="str">
        <f t="shared" si="67"/>
        <v/>
      </c>
      <c r="Q400" s="129"/>
      <c r="R400" s="130" t="str">
        <f t="shared" si="68"/>
        <v/>
      </c>
      <c r="S400" s="131" t="s">
        <v>432</v>
      </c>
      <c r="T400" s="132"/>
      <c r="V400" s="48"/>
      <c r="W400" s="48"/>
      <c r="X400" s="48"/>
      <c r="Y400" s="48"/>
      <c r="Z400" s="48"/>
      <c r="AA400" s="48"/>
      <c r="AB400" s="48"/>
      <c r="AC400" s="48"/>
      <c r="AD400" s="48"/>
      <c r="AE400" s="48"/>
      <c r="AF400" s="102"/>
      <c r="AG400" s="102"/>
      <c r="AH400" s="102"/>
      <c r="AI400" s="49">
        <v>1</v>
      </c>
    </row>
    <row r="401" spans="2:35" ht="21" customHeight="1">
      <c r="B401" s="124">
        <v>377</v>
      </c>
      <c r="C401" s="142"/>
      <c r="D401" s="43"/>
      <c r="E401" s="126" t="str">
        <f t="shared" si="62"/>
        <v/>
      </c>
      <c r="F401" s="127" t="str" cm="1">
        <f t="array" ref="F401">IF(M401="","",IFERROR(_xlfn.TEXTJOIN(" • ",TRUE,_xlfn.UNIQUE(_xlfn._xlws.FILTER("⚠ "&amp;T25:T485,(R25:R485&lt;&gt;"")*ISNUMBER(SEARCH(" "&amp;R25:R485&amp;" "," "&amp;M401&amp;" "))))),""))</f>
        <v/>
      </c>
      <c r="G401" s="128" t="str">
        <f t="shared" si="69"/>
        <v/>
      </c>
      <c r="H401" s="128" t="str">
        <f t="shared" si="70"/>
        <v/>
      </c>
      <c r="I401" s="128" t="str">
        <f t="shared" si="71"/>
        <v/>
      </c>
      <c r="J401" s="128" t="str">
        <f t="shared" si="63"/>
        <v/>
      </c>
      <c r="K401" s="128" t="str">
        <f t="shared" si="64"/>
        <v/>
      </c>
      <c r="L401" s="128" t="str">
        <f t="shared" si="72"/>
        <v/>
      </c>
      <c r="M401" s="128" t="str">
        <f t="shared" si="65"/>
        <v/>
      </c>
      <c r="N401" s="128" t="str">
        <f t="shared" si="73"/>
        <v/>
      </c>
      <c r="O401" s="128" t="str">
        <f t="shared" si="66"/>
        <v/>
      </c>
      <c r="P401" s="128" t="str">
        <f t="shared" si="67"/>
        <v/>
      </c>
      <c r="Q401" s="129"/>
      <c r="R401" s="130" t="str">
        <f t="shared" si="68"/>
        <v/>
      </c>
      <c r="S401" s="131" t="s">
        <v>432</v>
      </c>
      <c r="T401" s="132"/>
      <c r="V401" s="48"/>
      <c r="W401" s="48"/>
      <c r="X401" s="48"/>
      <c r="Y401" s="48"/>
      <c r="Z401" s="48"/>
      <c r="AA401" s="48"/>
      <c r="AB401" s="48"/>
      <c r="AC401" s="48"/>
      <c r="AD401" s="48"/>
      <c r="AE401" s="48"/>
      <c r="AF401" s="102"/>
      <c r="AG401" s="102"/>
      <c r="AH401" s="102"/>
      <c r="AI401" s="49">
        <v>1</v>
      </c>
    </row>
    <row r="402" spans="2:35" ht="21" customHeight="1">
      <c r="B402" s="124">
        <v>378</v>
      </c>
      <c r="C402" s="142"/>
      <c r="D402" s="43"/>
      <c r="E402" s="126" t="str">
        <f t="shared" si="62"/>
        <v/>
      </c>
      <c r="F402" s="127" t="str" cm="1">
        <f t="array" ref="F402">IF(M402="","",IFERROR(_xlfn.TEXTJOIN(" • ",TRUE,_xlfn.UNIQUE(_xlfn._xlws.FILTER("⚠ "&amp;T25:T485,(R25:R485&lt;&gt;"")*ISNUMBER(SEARCH(" "&amp;R25:R485&amp;" "," "&amp;M402&amp;" "))))),""))</f>
        <v/>
      </c>
      <c r="G402" s="128" t="str">
        <f t="shared" si="69"/>
        <v/>
      </c>
      <c r="H402" s="128" t="str">
        <f t="shared" si="70"/>
        <v/>
      </c>
      <c r="I402" s="128" t="str">
        <f t="shared" si="71"/>
        <v/>
      </c>
      <c r="J402" s="128" t="str">
        <f t="shared" si="63"/>
        <v/>
      </c>
      <c r="K402" s="128" t="str">
        <f t="shared" si="64"/>
        <v/>
      </c>
      <c r="L402" s="128" t="str">
        <f t="shared" si="72"/>
        <v/>
      </c>
      <c r="M402" s="128" t="str">
        <f t="shared" si="65"/>
        <v/>
      </c>
      <c r="N402" s="128" t="str">
        <f t="shared" si="73"/>
        <v/>
      </c>
      <c r="O402" s="128" t="str">
        <f t="shared" si="66"/>
        <v/>
      </c>
      <c r="P402" s="128" t="str">
        <f t="shared" si="67"/>
        <v/>
      </c>
      <c r="Q402" s="129"/>
      <c r="R402" s="130" t="str">
        <f t="shared" si="68"/>
        <v/>
      </c>
      <c r="S402" s="131" t="s">
        <v>432</v>
      </c>
      <c r="T402" s="132"/>
      <c r="V402" s="48"/>
      <c r="W402" s="48"/>
      <c r="X402" s="48"/>
      <c r="Y402" s="48"/>
      <c r="Z402" s="48"/>
      <c r="AA402" s="48"/>
      <c r="AB402" s="48"/>
      <c r="AC402" s="48"/>
      <c r="AD402" s="48"/>
      <c r="AE402" s="48"/>
      <c r="AF402" s="102"/>
      <c r="AG402" s="102"/>
      <c r="AH402" s="102"/>
      <c r="AI402" s="49">
        <v>1</v>
      </c>
    </row>
    <row r="403" spans="2:35" ht="21" customHeight="1">
      <c r="B403" s="124">
        <v>379</v>
      </c>
      <c r="C403" s="142"/>
      <c r="D403" s="43"/>
      <c r="E403" s="126" t="str">
        <f t="shared" si="62"/>
        <v/>
      </c>
      <c r="F403" s="127" t="str" cm="1">
        <f t="array" ref="F403">IF(M403="","",IFERROR(_xlfn.TEXTJOIN(" • ",TRUE,_xlfn.UNIQUE(_xlfn._xlws.FILTER("⚠ "&amp;T25:T485,(R25:R485&lt;&gt;"")*ISNUMBER(SEARCH(" "&amp;R25:R485&amp;" "," "&amp;M403&amp;" "))))),""))</f>
        <v/>
      </c>
      <c r="G403" s="128" t="str">
        <f t="shared" si="69"/>
        <v/>
      </c>
      <c r="H403" s="128" t="str">
        <f t="shared" si="70"/>
        <v/>
      </c>
      <c r="I403" s="128" t="str">
        <f t="shared" si="71"/>
        <v/>
      </c>
      <c r="J403" s="128" t="str">
        <f t="shared" si="63"/>
        <v/>
      </c>
      <c r="K403" s="128" t="str">
        <f t="shared" si="64"/>
        <v/>
      </c>
      <c r="L403" s="128" t="str">
        <f t="shared" si="72"/>
        <v/>
      </c>
      <c r="M403" s="128" t="str">
        <f t="shared" si="65"/>
        <v/>
      </c>
      <c r="N403" s="128" t="str">
        <f t="shared" si="73"/>
        <v/>
      </c>
      <c r="O403" s="128" t="str">
        <f t="shared" si="66"/>
        <v/>
      </c>
      <c r="P403" s="128" t="str">
        <f t="shared" si="67"/>
        <v/>
      </c>
      <c r="Q403" s="129"/>
      <c r="R403" s="130" t="str">
        <f t="shared" si="68"/>
        <v/>
      </c>
      <c r="S403" s="131" t="s">
        <v>432</v>
      </c>
      <c r="T403" s="132"/>
      <c r="V403" s="48"/>
      <c r="W403" s="48"/>
      <c r="X403" s="48"/>
      <c r="Y403" s="48"/>
      <c r="Z403" s="48"/>
      <c r="AA403" s="48"/>
      <c r="AB403" s="48"/>
      <c r="AC403" s="48"/>
      <c r="AD403" s="48"/>
      <c r="AE403" s="48"/>
      <c r="AF403" s="102"/>
      <c r="AG403" s="102"/>
      <c r="AH403" s="102"/>
      <c r="AI403" s="49">
        <v>1</v>
      </c>
    </row>
    <row r="404" spans="2:35" ht="21" customHeight="1">
      <c r="B404" s="124">
        <v>380</v>
      </c>
      <c r="C404" s="142"/>
      <c r="D404" s="43"/>
      <c r="E404" s="126" t="str">
        <f t="shared" si="62"/>
        <v/>
      </c>
      <c r="F404" s="127" t="str" cm="1">
        <f t="array" ref="F404">IF(M404="","",IFERROR(_xlfn.TEXTJOIN(" • ",TRUE,_xlfn.UNIQUE(_xlfn._xlws.FILTER("⚠ "&amp;T25:T485,(R25:R485&lt;&gt;"")*ISNUMBER(SEARCH(" "&amp;R25:R485&amp;" "," "&amp;M404&amp;" "))))),""))</f>
        <v/>
      </c>
      <c r="G404" s="128" t="str">
        <f t="shared" si="69"/>
        <v/>
      </c>
      <c r="H404" s="128" t="str">
        <f t="shared" si="70"/>
        <v/>
      </c>
      <c r="I404" s="128" t="str">
        <f t="shared" si="71"/>
        <v/>
      </c>
      <c r="J404" s="128" t="str">
        <f t="shared" si="63"/>
        <v/>
      </c>
      <c r="K404" s="128" t="str">
        <f t="shared" si="64"/>
        <v/>
      </c>
      <c r="L404" s="128" t="str">
        <f t="shared" si="72"/>
        <v/>
      </c>
      <c r="M404" s="128" t="str">
        <f t="shared" si="65"/>
        <v/>
      </c>
      <c r="N404" s="128" t="str">
        <f t="shared" si="73"/>
        <v/>
      </c>
      <c r="O404" s="128" t="str">
        <f t="shared" si="66"/>
        <v/>
      </c>
      <c r="P404" s="128" t="str">
        <f t="shared" si="67"/>
        <v/>
      </c>
      <c r="Q404" s="129"/>
      <c r="R404" s="130" t="str">
        <f t="shared" si="68"/>
        <v/>
      </c>
      <c r="S404" s="131" t="s">
        <v>432</v>
      </c>
      <c r="T404" s="132"/>
      <c r="V404" s="48"/>
      <c r="W404" s="48"/>
      <c r="X404" s="48"/>
      <c r="Y404" s="48"/>
      <c r="Z404" s="48"/>
      <c r="AA404" s="48"/>
      <c r="AB404" s="48"/>
      <c r="AC404" s="48"/>
      <c r="AD404" s="48"/>
      <c r="AE404" s="48"/>
      <c r="AF404" s="102"/>
      <c r="AG404" s="102"/>
      <c r="AH404" s="102"/>
      <c r="AI404" s="49">
        <v>1</v>
      </c>
    </row>
    <row r="405" spans="2:35" ht="21" customHeight="1">
      <c r="B405" s="124">
        <v>381</v>
      </c>
      <c r="C405" s="142"/>
      <c r="D405" s="43"/>
      <c r="E405" s="126" t="str">
        <f t="shared" si="62"/>
        <v/>
      </c>
      <c r="F405" s="127" t="str" cm="1">
        <f t="array" ref="F405">IF(M405="","",IFERROR(_xlfn.TEXTJOIN(" • ",TRUE,_xlfn.UNIQUE(_xlfn._xlws.FILTER("⚠ "&amp;T25:T485,(R25:R485&lt;&gt;"")*ISNUMBER(SEARCH(" "&amp;R25:R485&amp;" "," "&amp;M405&amp;" "))))),""))</f>
        <v/>
      </c>
      <c r="G405" s="128" t="str">
        <f t="shared" si="69"/>
        <v/>
      </c>
      <c r="H405" s="128" t="str">
        <f t="shared" si="70"/>
        <v/>
      </c>
      <c r="I405" s="128" t="str">
        <f t="shared" si="71"/>
        <v/>
      </c>
      <c r="J405" s="128" t="str">
        <f t="shared" si="63"/>
        <v/>
      </c>
      <c r="K405" s="128" t="str">
        <f t="shared" si="64"/>
        <v/>
      </c>
      <c r="L405" s="128" t="str">
        <f t="shared" si="72"/>
        <v/>
      </c>
      <c r="M405" s="128" t="str">
        <f t="shared" si="65"/>
        <v/>
      </c>
      <c r="N405" s="128" t="str">
        <f t="shared" si="73"/>
        <v/>
      </c>
      <c r="O405" s="128" t="str">
        <f t="shared" si="66"/>
        <v/>
      </c>
      <c r="P405" s="128" t="str">
        <f t="shared" si="67"/>
        <v/>
      </c>
      <c r="Q405" s="129"/>
      <c r="R405" s="130" t="str">
        <f t="shared" si="68"/>
        <v/>
      </c>
      <c r="S405" s="131" t="s">
        <v>432</v>
      </c>
      <c r="T405" s="132"/>
      <c r="V405" s="48"/>
      <c r="W405" s="48"/>
      <c r="X405" s="48"/>
      <c r="Y405" s="48"/>
      <c r="Z405" s="48"/>
      <c r="AA405" s="48"/>
      <c r="AB405" s="48"/>
      <c r="AC405" s="48"/>
      <c r="AD405" s="48"/>
      <c r="AE405" s="48"/>
      <c r="AF405" s="102"/>
      <c r="AG405" s="102"/>
      <c r="AH405" s="102"/>
      <c r="AI405" s="49">
        <v>1</v>
      </c>
    </row>
    <row r="406" spans="2:35" ht="21" customHeight="1">
      <c r="B406" s="124">
        <v>382</v>
      </c>
      <c r="C406" s="142"/>
      <c r="D406" s="43"/>
      <c r="E406" s="126" t="str">
        <f t="shared" si="62"/>
        <v/>
      </c>
      <c r="F406" s="127" t="str" cm="1">
        <f t="array" ref="F406">IF(M406="","",IFERROR(_xlfn.TEXTJOIN(" • ",TRUE,_xlfn.UNIQUE(_xlfn._xlws.FILTER("⚠ "&amp;T25:T485,(R25:R485&lt;&gt;"")*ISNUMBER(SEARCH(" "&amp;R25:R485&amp;" "," "&amp;M406&amp;" "))))),""))</f>
        <v/>
      </c>
      <c r="G406" s="128" t="str">
        <f t="shared" si="69"/>
        <v/>
      </c>
      <c r="H406" s="128" t="str">
        <f t="shared" si="70"/>
        <v/>
      </c>
      <c r="I406" s="128" t="str">
        <f t="shared" si="71"/>
        <v/>
      </c>
      <c r="J406" s="128" t="str">
        <f t="shared" si="63"/>
        <v/>
      </c>
      <c r="K406" s="128" t="str">
        <f t="shared" si="64"/>
        <v/>
      </c>
      <c r="L406" s="128" t="str">
        <f t="shared" si="72"/>
        <v/>
      </c>
      <c r="M406" s="128" t="str">
        <f t="shared" si="65"/>
        <v/>
      </c>
      <c r="N406" s="128" t="str">
        <f t="shared" si="73"/>
        <v/>
      </c>
      <c r="O406" s="128" t="str">
        <f t="shared" si="66"/>
        <v/>
      </c>
      <c r="P406" s="128" t="str">
        <f t="shared" si="67"/>
        <v/>
      </c>
      <c r="Q406" s="129"/>
      <c r="R406" s="130" t="str">
        <f t="shared" si="68"/>
        <v/>
      </c>
      <c r="S406" s="131" t="s">
        <v>432</v>
      </c>
      <c r="T406" s="132"/>
      <c r="V406" s="48"/>
      <c r="W406" s="48"/>
      <c r="X406" s="48"/>
      <c r="Y406" s="48"/>
      <c r="Z406" s="48"/>
      <c r="AA406" s="48"/>
      <c r="AB406" s="48"/>
      <c r="AC406" s="48"/>
      <c r="AD406" s="48"/>
      <c r="AE406" s="48"/>
      <c r="AF406" s="102"/>
      <c r="AG406" s="102"/>
      <c r="AH406" s="102"/>
      <c r="AI406" s="49">
        <v>1</v>
      </c>
    </row>
    <row r="407" spans="2:35" ht="21" customHeight="1">
      <c r="B407" s="124">
        <v>383</v>
      </c>
      <c r="C407" s="142"/>
      <c r="D407" s="43"/>
      <c r="E407" s="126" t="str">
        <f t="shared" si="62"/>
        <v/>
      </c>
      <c r="F407" s="127" t="str" cm="1">
        <f t="array" ref="F407">IF(M407="","",IFERROR(_xlfn.TEXTJOIN(" • ",TRUE,_xlfn.UNIQUE(_xlfn._xlws.FILTER("⚠ "&amp;T25:T485,(R25:R485&lt;&gt;"")*ISNUMBER(SEARCH(" "&amp;R25:R485&amp;" "," "&amp;M407&amp;" "))))),""))</f>
        <v/>
      </c>
      <c r="G407" s="128" t="str">
        <f t="shared" si="69"/>
        <v/>
      </c>
      <c r="H407" s="128" t="str">
        <f t="shared" si="70"/>
        <v/>
      </c>
      <c r="I407" s="128" t="str">
        <f t="shared" si="71"/>
        <v/>
      </c>
      <c r="J407" s="128" t="str">
        <f t="shared" si="63"/>
        <v/>
      </c>
      <c r="K407" s="128" t="str">
        <f t="shared" si="64"/>
        <v/>
      </c>
      <c r="L407" s="128" t="str">
        <f t="shared" si="72"/>
        <v/>
      </c>
      <c r="M407" s="128" t="str">
        <f t="shared" si="65"/>
        <v/>
      </c>
      <c r="N407" s="128" t="str">
        <f t="shared" si="73"/>
        <v/>
      </c>
      <c r="O407" s="128" t="str">
        <f t="shared" si="66"/>
        <v/>
      </c>
      <c r="P407" s="128" t="str">
        <f t="shared" si="67"/>
        <v/>
      </c>
      <c r="Q407" s="129"/>
      <c r="R407" s="130" t="str">
        <f t="shared" si="68"/>
        <v/>
      </c>
      <c r="S407" s="131" t="s">
        <v>432</v>
      </c>
      <c r="T407" s="132"/>
      <c r="V407" s="48"/>
      <c r="W407" s="48"/>
      <c r="X407" s="48"/>
      <c r="Y407" s="48"/>
      <c r="Z407" s="48"/>
      <c r="AA407" s="48"/>
      <c r="AB407" s="48"/>
      <c r="AC407" s="48"/>
      <c r="AD407" s="48"/>
      <c r="AE407" s="48"/>
      <c r="AF407" s="102"/>
      <c r="AG407" s="102"/>
      <c r="AH407" s="102"/>
      <c r="AI407" s="49">
        <v>1</v>
      </c>
    </row>
    <row r="408" spans="2:35" ht="21" customHeight="1">
      <c r="B408" s="124">
        <v>384</v>
      </c>
      <c r="C408" s="142"/>
      <c r="D408" s="43"/>
      <c r="E408" s="126" t="str">
        <f t="shared" si="62"/>
        <v/>
      </c>
      <c r="F408" s="127" t="str" cm="1">
        <f t="array" ref="F408">IF(M408="","",IFERROR(_xlfn.TEXTJOIN(" • ",TRUE,_xlfn.UNIQUE(_xlfn._xlws.FILTER("⚠ "&amp;T25:T485,(R25:R485&lt;&gt;"")*ISNUMBER(SEARCH(" "&amp;R25:R485&amp;" "," "&amp;M408&amp;" "))))),""))</f>
        <v/>
      </c>
      <c r="G408" s="128" t="str">
        <f t="shared" si="69"/>
        <v/>
      </c>
      <c r="H408" s="128" t="str">
        <f t="shared" si="70"/>
        <v/>
      </c>
      <c r="I408" s="128" t="str">
        <f t="shared" si="71"/>
        <v/>
      </c>
      <c r="J408" s="128" t="str">
        <f t="shared" si="63"/>
        <v/>
      </c>
      <c r="K408" s="128" t="str">
        <f t="shared" si="64"/>
        <v/>
      </c>
      <c r="L408" s="128" t="str">
        <f t="shared" si="72"/>
        <v/>
      </c>
      <c r="M408" s="128" t="str">
        <f t="shared" si="65"/>
        <v/>
      </c>
      <c r="N408" s="128" t="str">
        <f t="shared" si="73"/>
        <v/>
      </c>
      <c r="O408" s="128" t="str">
        <f t="shared" si="66"/>
        <v/>
      </c>
      <c r="P408" s="128" t="str">
        <f t="shared" si="67"/>
        <v/>
      </c>
      <c r="Q408" s="129"/>
      <c r="R408" s="130" t="str">
        <f t="shared" si="68"/>
        <v/>
      </c>
      <c r="S408" s="131" t="s">
        <v>432</v>
      </c>
      <c r="T408" s="132"/>
      <c r="V408" s="48"/>
      <c r="W408" s="48"/>
      <c r="X408" s="48"/>
      <c r="Y408" s="48"/>
      <c r="Z408" s="48"/>
      <c r="AA408" s="48"/>
      <c r="AB408" s="48"/>
      <c r="AC408" s="48"/>
      <c r="AD408" s="48"/>
      <c r="AE408" s="48"/>
      <c r="AF408" s="102"/>
      <c r="AG408" s="102"/>
      <c r="AH408" s="102"/>
      <c r="AI408" s="49">
        <v>1</v>
      </c>
    </row>
    <row r="409" spans="2:35" ht="21" customHeight="1">
      <c r="B409" s="124">
        <v>385</v>
      </c>
      <c r="C409" s="142"/>
      <c r="D409" s="43"/>
      <c r="E409" s="126" t="str">
        <f t="shared" ref="E409:E472" si="74">IF(C409="","",IF(F409="",C409,C409&amp;" *"))</f>
        <v/>
      </c>
      <c r="F409" s="127" t="str" cm="1">
        <f t="array" ref="F409">IF(M409="","",IFERROR(_xlfn.TEXTJOIN(" • ",TRUE,_xlfn.UNIQUE(_xlfn._xlws.FILTER("⚠ "&amp;T25:T485,(R25:R485&lt;&gt;"")*ISNUMBER(SEARCH(" "&amp;R25:R485&amp;" "," "&amp;M409&amp;" "))))),""))</f>
        <v/>
      </c>
      <c r="G409" s="128" t="str">
        <f t="shared" si="69"/>
        <v/>
      </c>
      <c r="H409" s="128" t="str">
        <f t="shared" si="70"/>
        <v/>
      </c>
      <c r="I409" s="128" t="str">
        <f t="shared" si="71"/>
        <v/>
      </c>
      <c r="J409" s="128" t="str">
        <f t="shared" ref="J409:J472" si="75">IF(I409="","",SUBSTITUTE(SUBSTITUTE(SUBSTITUTE(SUBSTITUTE(SUBSTITUTE(SUBSTITUTE(SUBSTITUTE(SUBSTITUTE(I409,"è","e"),"é","e"),"ê","e"),"ë","e"),"ì","i"),"í","i"),"î","i"),"ï","i"))</f>
        <v/>
      </c>
      <c r="K409" s="128" t="str">
        <f t="shared" ref="K409:K472" si="76">IF(J409="","",TRIM(SUBSTITUTE(SUBSTITUTE(SUBSTITUTE(SUBSTITUTE(SUBSTITUTE(SUBSTITUTE(SUBSTITUTE(SUBSTITUTE(SUBSTITUTE(SUBSTITUTE(SUBSTITUTE(SUBSTITUTE(J409,"ò","o"),"ó","o"),"ô","o"),"ö","o"),"õ","o"),"ù","u"),"ú","u"),"û","u"),"ü","u"),"ý","y"),"ÿ","y"),"ñ","n")))</f>
        <v/>
      </c>
      <c r="L409" s="128" t="str">
        <f t="shared" si="72"/>
        <v/>
      </c>
      <c r="M409" s="128" t="str">
        <f t="shared" ref="M409:M472" si="77">IF(C409="","",LOWER(TRIM(CLEAN(SUBSTITUTE(SUBSTITUTE(SUBSTITUTE(SUBSTITUTE(SUBSTITUTE(SUBSTITUTE(SUBSTITUTE(SUBSTITUTE(SUBSTITUTE(SUBSTITUTE(SUBSTITUTE(SUBSTITUTE(SUBSTITUTE(SUBSTITUTE(SUBSTITUTE(SUBSTITUTE(SUBSTITUTE(SUBSTITUTE(SUBSTITUTE(SUBSTITUTE(SUBSTITUTE(SUBSTITUTE(C409,CHAR(160)," "),CHAR(9)," "),CHAR(10)," "),CHAR(13)," "),"—"," "),"–"," "),"’"," "),"'"," "),""""," "),","," "),"."," "),";"," "),":"," "),"!"," "),"?"," "),"…"," "),"/"," "),"-"," "),"("," "),")"," "),"«"," "),"»"," ")))))</f>
        <v/>
      </c>
      <c r="N409" s="128" t="str">
        <f t="shared" si="73"/>
        <v/>
      </c>
      <c r="O409" s="128" t="str">
        <f t="shared" ref="O409:O472" si="78">IF(N409="","",SUBSTITUTE(SUBSTITUTE(SUBSTITUTE(SUBSTITUTE(SUBSTITUTE(SUBSTITUTE(SUBSTITUTE(SUBSTITUTE(N409,"è","e"),"é","e"),"ê","e"),"ë","e"),"ì","i"),"í","i"),"î","i"),"ï","i"))</f>
        <v/>
      </c>
      <c r="P409" s="128" t="str">
        <f t="shared" ref="P409:P472" si="79">IF(O409="","",TRIM(SUBSTITUTE(SUBSTITUTE(SUBSTITUTE(SUBSTITUTE(SUBSTITUTE(SUBSTITUTE(SUBSTITUTE(SUBSTITUTE(SUBSTITUTE(SUBSTITUTE(SUBSTITUTE(SUBSTITUTE(O409,"ò","o"),"ó","o"),"ô","o"),"ö","o"),"õ","o"),"ù","u"),"ú","u"),"û","u"),"ü","u"),"ý","y"),"ÿ","y"),"ñ","n")))</f>
        <v/>
      </c>
      <c r="Q409" s="129"/>
      <c r="R409" s="130" t="str">
        <f t="shared" ref="R409:R472" si="80">IF(Q409="","",LOWER(TRIM(CLEAN(SUBSTITUTE(SUBSTITUTE(SUBSTITUTE(SUBSTITUTE(SUBSTITUTE(SUBSTITUTE(SUBSTITUTE(SUBSTITUTE(SUBSTITUTE(SUBSTITUTE(SUBSTITUTE(SUBSTITUTE(SUBSTITUTE(SUBSTITUTE(SUBSTITUTE(SUBSTITUTE(SUBSTITUTE(SUBSTITUTE(SUBSTITUTE(SUBSTITUTE(SUBSTITUTE(SUBSTITUTE(Q409,CHAR(160)," "),CHAR(9)," "),CHAR(10)," "),CHAR(13)," "),"—"," "),"–"," "),"’"," "),"'"," "),""""," "),","," "),"."," "),";"," "),":"," "),"!"," "),"?"," "),"…"," "),"/"," "),"-"," "),"("," "),")"," "),"«"," "),"»"," ")))))</f>
        <v/>
      </c>
      <c r="S409" s="131" t="s">
        <v>432</v>
      </c>
      <c r="T409" s="132"/>
      <c r="V409" s="48"/>
      <c r="W409" s="48"/>
      <c r="X409" s="48"/>
      <c r="Y409" s="48"/>
      <c r="Z409" s="48"/>
      <c r="AA409" s="48"/>
      <c r="AB409" s="48"/>
      <c r="AC409" s="48"/>
      <c r="AD409" s="48"/>
      <c r="AE409" s="48"/>
      <c r="AF409" s="102"/>
      <c r="AG409" s="102"/>
      <c r="AH409" s="102"/>
      <c r="AI409" s="49">
        <v>1</v>
      </c>
    </row>
    <row r="410" spans="2:35" ht="21" customHeight="1">
      <c r="B410" s="124">
        <v>386</v>
      </c>
      <c r="C410" s="142"/>
      <c r="D410" s="43"/>
      <c r="E410" s="126" t="str">
        <f t="shared" si="74"/>
        <v/>
      </c>
      <c r="F410" s="127" t="str" cm="1">
        <f t="array" ref="F410">IF(M410="","",IFERROR(_xlfn.TEXTJOIN(" • ",TRUE,_xlfn.UNIQUE(_xlfn._xlws.FILTER("⚠ "&amp;T25:T485,(R25:R485&lt;&gt;"")*ISNUMBER(SEARCH(" "&amp;R25:R485&amp;" "," "&amp;M410&amp;" "))))),""))</f>
        <v/>
      </c>
      <c r="G410" s="128" t="str">
        <f t="shared" si="69"/>
        <v/>
      </c>
      <c r="H410" s="128" t="str">
        <f t="shared" si="70"/>
        <v/>
      </c>
      <c r="I410" s="128" t="str">
        <f t="shared" si="71"/>
        <v/>
      </c>
      <c r="J410" s="128" t="str">
        <f t="shared" si="75"/>
        <v/>
      </c>
      <c r="K410" s="128" t="str">
        <f t="shared" si="76"/>
        <v/>
      </c>
      <c r="L410" s="128" t="str">
        <f t="shared" si="72"/>
        <v/>
      </c>
      <c r="M410" s="128" t="str">
        <f t="shared" si="77"/>
        <v/>
      </c>
      <c r="N410" s="128" t="str">
        <f t="shared" si="73"/>
        <v/>
      </c>
      <c r="O410" s="128" t="str">
        <f t="shared" si="78"/>
        <v/>
      </c>
      <c r="P410" s="128" t="str">
        <f t="shared" si="79"/>
        <v/>
      </c>
      <c r="Q410" s="129"/>
      <c r="R410" s="130" t="str">
        <f t="shared" si="80"/>
        <v/>
      </c>
      <c r="S410" s="131" t="s">
        <v>432</v>
      </c>
      <c r="T410" s="132"/>
      <c r="V410" s="48"/>
      <c r="W410" s="48"/>
      <c r="X410" s="48"/>
      <c r="Y410" s="48"/>
      <c r="Z410" s="48"/>
      <c r="AA410" s="48"/>
      <c r="AB410" s="48"/>
      <c r="AC410" s="48"/>
      <c r="AD410" s="48"/>
      <c r="AE410" s="48"/>
      <c r="AF410" s="102"/>
      <c r="AG410" s="102"/>
      <c r="AH410" s="102"/>
      <c r="AI410" s="49">
        <v>1</v>
      </c>
    </row>
    <row r="411" spans="2:35" ht="21" customHeight="1">
      <c r="B411" s="124">
        <v>387</v>
      </c>
      <c r="C411" s="142"/>
      <c r="D411" s="43"/>
      <c r="E411" s="126" t="str">
        <f t="shared" si="74"/>
        <v/>
      </c>
      <c r="F411" s="127" t="str" cm="1">
        <f t="array" ref="F411">IF(M411="","",IFERROR(_xlfn.TEXTJOIN(" • ",TRUE,_xlfn.UNIQUE(_xlfn._xlws.FILTER("⚠ "&amp;T25:T485,(R25:R485&lt;&gt;"")*ISNUMBER(SEARCH(" "&amp;R25:R485&amp;" "," "&amp;M411&amp;" "))))),""))</f>
        <v/>
      </c>
      <c r="G411" s="128" t="str">
        <f t="shared" ref="G411:G474" si="81">IF(R411="","",P411)</f>
        <v/>
      </c>
      <c r="H411" s="128" t="str">
        <f t="shared" ref="H411:H474" si="82">IF(T411="","",S411&amp;" "&amp;T411)</f>
        <v/>
      </c>
      <c r="I411" s="128" t="str">
        <f t="shared" ref="I411:I474" si="83">IF(M411="","",SUBSTITUTE(SUBSTITUTE(SUBSTITUTE(SUBSTITUTE(SUBSTITUTE(SUBSTITUTE(SUBSTITUTE(SUBSTITUTE(SUBSTITUTE(LOWER(M411),"œ","oe"),"æ","ae"),"à","a"),"â","a"),"ä","a"),"á","a"),"ã","a"),"å","a"),"ç","c"))</f>
        <v/>
      </c>
      <c r="J411" s="128" t="str">
        <f t="shared" si="75"/>
        <v/>
      </c>
      <c r="K411" s="128" t="str">
        <f t="shared" si="76"/>
        <v/>
      </c>
      <c r="L411" s="128" t="str">
        <f t="shared" ref="L411:L474" si="84">IF(M411="","",K411)</f>
        <v/>
      </c>
      <c r="M411" s="128" t="str">
        <f t="shared" si="77"/>
        <v/>
      </c>
      <c r="N411" s="128" t="str">
        <f t="shared" ref="N411:N474" si="85">IF(R411="","",SUBSTITUTE(SUBSTITUTE(SUBSTITUTE(SUBSTITUTE(SUBSTITUTE(SUBSTITUTE(SUBSTITUTE(SUBSTITUTE(SUBSTITUTE(LOWER(R411),"œ","oe"),"æ","ae"),"à","a"),"â","a"),"ä","a"),"á","a"),"ã","a"),"å","a"),"ç","c"))</f>
        <v/>
      </c>
      <c r="O411" s="128" t="str">
        <f t="shared" si="78"/>
        <v/>
      </c>
      <c r="P411" s="128" t="str">
        <f t="shared" si="79"/>
        <v/>
      </c>
      <c r="Q411" s="129"/>
      <c r="R411" s="130" t="str">
        <f t="shared" si="80"/>
        <v/>
      </c>
      <c r="S411" s="131" t="s">
        <v>432</v>
      </c>
      <c r="T411" s="132"/>
      <c r="V411" s="48"/>
      <c r="W411" s="48"/>
      <c r="X411" s="48"/>
      <c r="Y411" s="48"/>
      <c r="Z411" s="48"/>
      <c r="AA411" s="48"/>
      <c r="AB411" s="48"/>
      <c r="AC411" s="48"/>
      <c r="AD411" s="48"/>
      <c r="AE411" s="48"/>
      <c r="AF411" s="102"/>
      <c r="AG411" s="102"/>
      <c r="AH411" s="102"/>
      <c r="AI411" s="49">
        <v>1</v>
      </c>
    </row>
    <row r="412" spans="2:35" ht="21" customHeight="1">
      <c r="B412" s="124">
        <v>388</v>
      </c>
      <c r="C412" s="142"/>
      <c r="D412" s="43"/>
      <c r="E412" s="126" t="str">
        <f t="shared" si="74"/>
        <v/>
      </c>
      <c r="F412" s="127" t="str" cm="1">
        <f t="array" ref="F412">IF(M412="","",IFERROR(_xlfn.TEXTJOIN(" • ",TRUE,_xlfn.UNIQUE(_xlfn._xlws.FILTER("⚠ "&amp;T25:T485,(R25:R485&lt;&gt;"")*ISNUMBER(SEARCH(" "&amp;R25:R485&amp;" "," "&amp;M412&amp;" "))))),""))</f>
        <v/>
      </c>
      <c r="G412" s="128" t="str">
        <f t="shared" si="81"/>
        <v/>
      </c>
      <c r="H412" s="128" t="str">
        <f t="shared" si="82"/>
        <v/>
      </c>
      <c r="I412" s="128" t="str">
        <f t="shared" si="83"/>
        <v/>
      </c>
      <c r="J412" s="128" t="str">
        <f t="shared" si="75"/>
        <v/>
      </c>
      <c r="K412" s="128" t="str">
        <f t="shared" si="76"/>
        <v/>
      </c>
      <c r="L412" s="128" t="str">
        <f t="shared" si="84"/>
        <v/>
      </c>
      <c r="M412" s="128" t="str">
        <f t="shared" si="77"/>
        <v/>
      </c>
      <c r="N412" s="128" t="str">
        <f t="shared" si="85"/>
        <v/>
      </c>
      <c r="O412" s="128" t="str">
        <f t="shared" si="78"/>
        <v/>
      </c>
      <c r="P412" s="128" t="str">
        <f t="shared" si="79"/>
        <v/>
      </c>
      <c r="Q412" s="129"/>
      <c r="R412" s="130" t="str">
        <f t="shared" si="80"/>
        <v/>
      </c>
      <c r="S412" s="131" t="s">
        <v>432</v>
      </c>
      <c r="T412" s="132"/>
      <c r="V412" s="48"/>
      <c r="W412" s="48"/>
      <c r="X412" s="48"/>
      <c r="Y412" s="48"/>
      <c r="Z412" s="48"/>
      <c r="AA412" s="48"/>
      <c r="AB412" s="48"/>
      <c r="AC412" s="48"/>
      <c r="AD412" s="48"/>
      <c r="AE412" s="48"/>
      <c r="AF412" s="102"/>
      <c r="AG412" s="102"/>
      <c r="AH412" s="102"/>
      <c r="AI412" s="49">
        <v>1</v>
      </c>
    </row>
    <row r="413" spans="2:35" ht="21" customHeight="1">
      <c r="B413" s="124">
        <v>389</v>
      </c>
      <c r="C413" s="142"/>
      <c r="D413" s="43"/>
      <c r="E413" s="126" t="str">
        <f t="shared" si="74"/>
        <v/>
      </c>
      <c r="F413" s="127" t="str" cm="1">
        <f t="array" ref="F413">IF(M413="","",IFERROR(_xlfn.TEXTJOIN(" • ",TRUE,_xlfn.UNIQUE(_xlfn._xlws.FILTER("⚠ "&amp;T25:T485,(R25:R485&lt;&gt;"")*ISNUMBER(SEARCH(" "&amp;R25:R485&amp;" "," "&amp;M413&amp;" "))))),""))</f>
        <v/>
      </c>
      <c r="G413" s="128" t="str">
        <f t="shared" si="81"/>
        <v/>
      </c>
      <c r="H413" s="128" t="str">
        <f t="shared" si="82"/>
        <v/>
      </c>
      <c r="I413" s="128" t="str">
        <f t="shared" si="83"/>
        <v/>
      </c>
      <c r="J413" s="128" t="str">
        <f t="shared" si="75"/>
        <v/>
      </c>
      <c r="K413" s="128" t="str">
        <f t="shared" si="76"/>
        <v/>
      </c>
      <c r="L413" s="128" t="str">
        <f t="shared" si="84"/>
        <v/>
      </c>
      <c r="M413" s="128" t="str">
        <f t="shared" si="77"/>
        <v/>
      </c>
      <c r="N413" s="128" t="str">
        <f t="shared" si="85"/>
        <v/>
      </c>
      <c r="O413" s="128" t="str">
        <f t="shared" si="78"/>
        <v/>
      </c>
      <c r="P413" s="128" t="str">
        <f t="shared" si="79"/>
        <v/>
      </c>
      <c r="Q413" s="129"/>
      <c r="R413" s="130" t="str">
        <f t="shared" si="80"/>
        <v/>
      </c>
      <c r="S413" s="131" t="s">
        <v>432</v>
      </c>
      <c r="T413" s="132"/>
      <c r="V413" s="48"/>
      <c r="W413" s="48"/>
      <c r="X413" s="48"/>
      <c r="Y413" s="48"/>
      <c r="Z413" s="48"/>
      <c r="AA413" s="48"/>
      <c r="AB413" s="48"/>
      <c r="AC413" s="48"/>
      <c r="AD413" s="48"/>
      <c r="AE413" s="48"/>
      <c r="AF413" s="102"/>
      <c r="AG413" s="102"/>
      <c r="AH413" s="102"/>
      <c r="AI413" s="49">
        <v>1</v>
      </c>
    </row>
    <row r="414" spans="2:35" ht="21" customHeight="1">
      <c r="B414" s="124">
        <v>390</v>
      </c>
      <c r="C414" s="142"/>
      <c r="D414" s="43"/>
      <c r="E414" s="126" t="str">
        <f t="shared" si="74"/>
        <v/>
      </c>
      <c r="F414" s="127" t="str" cm="1">
        <f t="array" ref="F414">IF(M414="","",IFERROR(_xlfn.TEXTJOIN(" • ",TRUE,_xlfn.UNIQUE(_xlfn._xlws.FILTER("⚠ "&amp;T25:T485,(R25:R485&lt;&gt;"")*ISNUMBER(SEARCH(" "&amp;R25:R485&amp;" "," "&amp;M414&amp;" "))))),""))</f>
        <v/>
      </c>
      <c r="G414" s="128" t="str">
        <f t="shared" si="81"/>
        <v/>
      </c>
      <c r="H414" s="128" t="str">
        <f t="shared" si="82"/>
        <v/>
      </c>
      <c r="I414" s="128" t="str">
        <f t="shared" si="83"/>
        <v/>
      </c>
      <c r="J414" s="128" t="str">
        <f t="shared" si="75"/>
        <v/>
      </c>
      <c r="K414" s="128" t="str">
        <f t="shared" si="76"/>
        <v/>
      </c>
      <c r="L414" s="128" t="str">
        <f t="shared" si="84"/>
        <v/>
      </c>
      <c r="M414" s="128" t="str">
        <f t="shared" si="77"/>
        <v/>
      </c>
      <c r="N414" s="128" t="str">
        <f t="shared" si="85"/>
        <v/>
      </c>
      <c r="O414" s="128" t="str">
        <f t="shared" si="78"/>
        <v/>
      </c>
      <c r="P414" s="128" t="str">
        <f t="shared" si="79"/>
        <v/>
      </c>
      <c r="Q414" s="129"/>
      <c r="R414" s="130" t="str">
        <f t="shared" si="80"/>
        <v/>
      </c>
      <c r="S414" s="131" t="s">
        <v>432</v>
      </c>
      <c r="T414" s="132"/>
      <c r="V414" s="48"/>
      <c r="W414" s="48"/>
      <c r="X414" s="48"/>
      <c r="Y414" s="48"/>
      <c r="Z414" s="48"/>
      <c r="AA414" s="48"/>
      <c r="AB414" s="48"/>
      <c r="AC414" s="48"/>
      <c r="AD414" s="48"/>
      <c r="AE414" s="48"/>
      <c r="AF414" s="102"/>
      <c r="AG414" s="102"/>
      <c r="AH414" s="102"/>
      <c r="AI414" s="49">
        <v>1</v>
      </c>
    </row>
    <row r="415" spans="2:35" ht="21" customHeight="1">
      <c r="B415" s="124">
        <v>391</v>
      </c>
      <c r="C415" s="142"/>
      <c r="D415" s="43"/>
      <c r="E415" s="126" t="str">
        <f t="shared" si="74"/>
        <v/>
      </c>
      <c r="F415" s="127" t="str" cm="1">
        <f t="array" ref="F415">IF(M415="","",IFERROR(_xlfn.TEXTJOIN(" • ",TRUE,_xlfn.UNIQUE(_xlfn._xlws.FILTER("⚠ "&amp;T25:T485,(R25:R485&lt;&gt;"")*ISNUMBER(SEARCH(" "&amp;R25:R485&amp;" "," "&amp;M415&amp;" "))))),""))</f>
        <v/>
      </c>
      <c r="G415" s="128" t="str">
        <f t="shared" si="81"/>
        <v/>
      </c>
      <c r="H415" s="128" t="str">
        <f t="shared" si="82"/>
        <v/>
      </c>
      <c r="I415" s="128" t="str">
        <f t="shared" si="83"/>
        <v/>
      </c>
      <c r="J415" s="128" t="str">
        <f t="shared" si="75"/>
        <v/>
      </c>
      <c r="K415" s="128" t="str">
        <f t="shared" si="76"/>
        <v/>
      </c>
      <c r="L415" s="128" t="str">
        <f t="shared" si="84"/>
        <v/>
      </c>
      <c r="M415" s="128" t="str">
        <f t="shared" si="77"/>
        <v/>
      </c>
      <c r="N415" s="128" t="str">
        <f t="shared" si="85"/>
        <v/>
      </c>
      <c r="O415" s="128" t="str">
        <f t="shared" si="78"/>
        <v/>
      </c>
      <c r="P415" s="128" t="str">
        <f t="shared" si="79"/>
        <v/>
      </c>
      <c r="Q415" s="129"/>
      <c r="R415" s="130" t="str">
        <f t="shared" si="80"/>
        <v/>
      </c>
      <c r="S415" s="131" t="s">
        <v>432</v>
      </c>
      <c r="T415" s="132"/>
      <c r="V415" s="48"/>
      <c r="W415" s="48"/>
      <c r="X415" s="48"/>
      <c r="Y415" s="48"/>
      <c r="Z415" s="48"/>
      <c r="AA415" s="48"/>
      <c r="AB415" s="48"/>
      <c r="AC415" s="48"/>
      <c r="AD415" s="48"/>
      <c r="AE415" s="48"/>
      <c r="AF415" s="102"/>
      <c r="AG415" s="102"/>
      <c r="AH415" s="102"/>
      <c r="AI415" s="49">
        <v>1</v>
      </c>
    </row>
    <row r="416" spans="2:35" ht="21" customHeight="1">
      <c r="B416" s="124">
        <v>392</v>
      </c>
      <c r="C416" s="142"/>
      <c r="D416" s="43"/>
      <c r="E416" s="126" t="str">
        <f t="shared" si="74"/>
        <v/>
      </c>
      <c r="F416" s="127" t="str" cm="1">
        <f t="array" ref="F416">IF(M416="","",IFERROR(_xlfn.TEXTJOIN(" • ",TRUE,_xlfn.UNIQUE(_xlfn._xlws.FILTER("⚠ "&amp;T25:T485,(R25:R485&lt;&gt;"")*ISNUMBER(SEARCH(" "&amp;R25:R485&amp;" "," "&amp;M416&amp;" "))))),""))</f>
        <v/>
      </c>
      <c r="G416" s="128" t="str">
        <f t="shared" si="81"/>
        <v/>
      </c>
      <c r="H416" s="128" t="str">
        <f t="shared" si="82"/>
        <v/>
      </c>
      <c r="I416" s="128" t="str">
        <f t="shared" si="83"/>
        <v/>
      </c>
      <c r="J416" s="128" t="str">
        <f t="shared" si="75"/>
        <v/>
      </c>
      <c r="K416" s="128" t="str">
        <f t="shared" si="76"/>
        <v/>
      </c>
      <c r="L416" s="128" t="str">
        <f t="shared" si="84"/>
        <v/>
      </c>
      <c r="M416" s="128" t="str">
        <f t="shared" si="77"/>
        <v/>
      </c>
      <c r="N416" s="128" t="str">
        <f t="shared" si="85"/>
        <v/>
      </c>
      <c r="O416" s="128" t="str">
        <f t="shared" si="78"/>
        <v/>
      </c>
      <c r="P416" s="128" t="str">
        <f t="shared" si="79"/>
        <v/>
      </c>
      <c r="Q416" s="129"/>
      <c r="R416" s="130" t="str">
        <f t="shared" si="80"/>
        <v/>
      </c>
      <c r="S416" s="131" t="s">
        <v>432</v>
      </c>
      <c r="T416" s="132"/>
      <c r="V416" s="48"/>
      <c r="W416" s="48"/>
      <c r="X416" s="48"/>
      <c r="Y416" s="48"/>
      <c r="Z416" s="48"/>
      <c r="AA416" s="48"/>
      <c r="AB416" s="48"/>
      <c r="AC416" s="48"/>
      <c r="AD416" s="48"/>
      <c r="AE416" s="48"/>
      <c r="AF416" s="102"/>
      <c r="AG416" s="102"/>
      <c r="AH416" s="102"/>
      <c r="AI416" s="49">
        <v>1</v>
      </c>
    </row>
    <row r="417" spans="2:35" ht="21" customHeight="1">
      <c r="B417" s="124">
        <v>393</v>
      </c>
      <c r="C417" s="142"/>
      <c r="D417" s="43"/>
      <c r="E417" s="126" t="str">
        <f t="shared" si="74"/>
        <v/>
      </c>
      <c r="F417" s="127" t="str" cm="1">
        <f t="array" ref="F417">IF(M417="","",IFERROR(_xlfn.TEXTJOIN(" • ",TRUE,_xlfn.UNIQUE(_xlfn._xlws.FILTER("⚠ "&amp;T25:T485,(R25:R485&lt;&gt;"")*ISNUMBER(SEARCH(" "&amp;R25:R485&amp;" "," "&amp;M417&amp;" "))))),""))</f>
        <v/>
      </c>
      <c r="G417" s="128" t="str">
        <f t="shared" si="81"/>
        <v/>
      </c>
      <c r="H417" s="128" t="str">
        <f t="shared" si="82"/>
        <v/>
      </c>
      <c r="I417" s="128" t="str">
        <f t="shared" si="83"/>
        <v/>
      </c>
      <c r="J417" s="128" t="str">
        <f t="shared" si="75"/>
        <v/>
      </c>
      <c r="K417" s="128" t="str">
        <f t="shared" si="76"/>
        <v/>
      </c>
      <c r="L417" s="128" t="str">
        <f t="shared" si="84"/>
        <v/>
      </c>
      <c r="M417" s="128" t="str">
        <f t="shared" si="77"/>
        <v/>
      </c>
      <c r="N417" s="128" t="str">
        <f t="shared" si="85"/>
        <v/>
      </c>
      <c r="O417" s="128" t="str">
        <f t="shared" si="78"/>
        <v/>
      </c>
      <c r="P417" s="128" t="str">
        <f t="shared" si="79"/>
        <v/>
      </c>
      <c r="Q417" s="129"/>
      <c r="R417" s="130" t="str">
        <f t="shared" si="80"/>
        <v/>
      </c>
      <c r="S417" s="131" t="s">
        <v>432</v>
      </c>
      <c r="T417" s="132"/>
      <c r="V417" s="48"/>
      <c r="W417" s="48"/>
      <c r="X417" s="48"/>
      <c r="Y417" s="48"/>
      <c r="Z417" s="48"/>
      <c r="AA417" s="48"/>
      <c r="AB417" s="48"/>
      <c r="AC417" s="48"/>
      <c r="AD417" s="48"/>
      <c r="AE417" s="48"/>
      <c r="AF417" s="102"/>
      <c r="AG417" s="102"/>
      <c r="AH417" s="102"/>
      <c r="AI417" s="49">
        <v>1</v>
      </c>
    </row>
    <row r="418" spans="2:35" ht="21" customHeight="1">
      <c r="B418" s="124">
        <v>394</v>
      </c>
      <c r="C418" s="142"/>
      <c r="D418" s="43"/>
      <c r="E418" s="126" t="str">
        <f t="shared" si="74"/>
        <v/>
      </c>
      <c r="F418" s="127" t="str" cm="1">
        <f t="array" ref="F418">IF(M418="","",IFERROR(_xlfn.TEXTJOIN(" • ",TRUE,_xlfn.UNIQUE(_xlfn._xlws.FILTER("⚠ "&amp;T25:T485,(R25:R485&lt;&gt;"")*ISNUMBER(SEARCH(" "&amp;R25:R485&amp;" "," "&amp;M418&amp;" "))))),""))</f>
        <v/>
      </c>
      <c r="G418" s="128" t="str">
        <f t="shared" si="81"/>
        <v/>
      </c>
      <c r="H418" s="128" t="str">
        <f t="shared" si="82"/>
        <v/>
      </c>
      <c r="I418" s="128" t="str">
        <f t="shared" si="83"/>
        <v/>
      </c>
      <c r="J418" s="128" t="str">
        <f t="shared" si="75"/>
        <v/>
      </c>
      <c r="K418" s="128" t="str">
        <f t="shared" si="76"/>
        <v/>
      </c>
      <c r="L418" s="128" t="str">
        <f t="shared" si="84"/>
        <v/>
      </c>
      <c r="M418" s="128" t="str">
        <f t="shared" si="77"/>
        <v/>
      </c>
      <c r="N418" s="128" t="str">
        <f t="shared" si="85"/>
        <v/>
      </c>
      <c r="O418" s="128" t="str">
        <f t="shared" si="78"/>
        <v/>
      </c>
      <c r="P418" s="128" t="str">
        <f t="shared" si="79"/>
        <v/>
      </c>
      <c r="Q418" s="129"/>
      <c r="R418" s="130" t="str">
        <f t="shared" si="80"/>
        <v/>
      </c>
      <c r="S418" s="131" t="s">
        <v>432</v>
      </c>
      <c r="T418" s="132"/>
      <c r="V418" s="48"/>
      <c r="W418" s="48"/>
      <c r="X418" s="48"/>
      <c r="Y418" s="48"/>
      <c r="Z418" s="48"/>
      <c r="AA418" s="48"/>
      <c r="AB418" s="48"/>
      <c r="AC418" s="48"/>
      <c r="AD418" s="48"/>
      <c r="AE418" s="48"/>
      <c r="AF418" s="102"/>
      <c r="AG418" s="102"/>
      <c r="AH418" s="102"/>
      <c r="AI418" s="49">
        <v>1</v>
      </c>
    </row>
    <row r="419" spans="2:35" ht="21" customHeight="1">
      <c r="B419" s="124">
        <v>395</v>
      </c>
      <c r="C419" s="142"/>
      <c r="D419" s="43"/>
      <c r="E419" s="126" t="str">
        <f t="shared" si="74"/>
        <v/>
      </c>
      <c r="F419" s="127" t="str" cm="1">
        <f t="array" ref="F419">IF(M419="","",IFERROR(_xlfn.TEXTJOIN(" • ",TRUE,_xlfn.UNIQUE(_xlfn._xlws.FILTER("⚠ "&amp;T25:T485,(R25:R485&lt;&gt;"")*ISNUMBER(SEARCH(" "&amp;R25:R485&amp;" "," "&amp;M419&amp;" "))))),""))</f>
        <v/>
      </c>
      <c r="G419" s="128" t="str">
        <f t="shared" si="81"/>
        <v/>
      </c>
      <c r="H419" s="128" t="str">
        <f t="shared" si="82"/>
        <v/>
      </c>
      <c r="I419" s="128" t="str">
        <f t="shared" si="83"/>
        <v/>
      </c>
      <c r="J419" s="128" t="str">
        <f t="shared" si="75"/>
        <v/>
      </c>
      <c r="K419" s="128" t="str">
        <f t="shared" si="76"/>
        <v/>
      </c>
      <c r="L419" s="128" t="str">
        <f t="shared" si="84"/>
        <v/>
      </c>
      <c r="M419" s="128" t="str">
        <f t="shared" si="77"/>
        <v/>
      </c>
      <c r="N419" s="128" t="str">
        <f t="shared" si="85"/>
        <v/>
      </c>
      <c r="O419" s="128" t="str">
        <f t="shared" si="78"/>
        <v/>
      </c>
      <c r="P419" s="128" t="str">
        <f t="shared" si="79"/>
        <v/>
      </c>
      <c r="Q419" s="129"/>
      <c r="R419" s="130" t="str">
        <f t="shared" si="80"/>
        <v/>
      </c>
      <c r="S419" s="131" t="s">
        <v>432</v>
      </c>
      <c r="T419" s="132"/>
      <c r="V419" s="48"/>
      <c r="W419" s="48"/>
      <c r="X419" s="48"/>
      <c r="Y419" s="48"/>
      <c r="Z419" s="48"/>
      <c r="AA419" s="48"/>
      <c r="AB419" s="48"/>
      <c r="AC419" s="48"/>
      <c r="AD419" s="48"/>
      <c r="AE419" s="48"/>
      <c r="AF419" s="102"/>
      <c r="AG419" s="102"/>
      <c r="AH419" s="102"/>
      <c r="AI419" s="49">
        <v>1</v>
      </c>
    </row>
    <row r="420" spans="2:35" ht="21" customHeight="1">
      <c r="B420" s="124">
        <v>396</v>
      </c>
      <c r="C420" s="142"/>
      <c r="D420" s="43"/>
      <c r="E420" s="126" t="str">
        <f t="shared" si="74"/>
        <v/>
      </c>
      <c r="F420" s="127" t="str" cm="1">
        <f t="array" ref="F420">IF(M420="","",IFERROR(_xlfn.TEXTJOIN(" • ",TRUE,_xlfn.UNIQUE(_xlfn._xlws.FILTER("⚠ "&amp;T25:T485,(R25:R485&lt;&gt;"")*ISNUMBER(SEARCH(" "&amp;R25:R485&amp;" "," "&amp;M420&amp;" "))))),""))</f>
        <v/>
      </c>
      <c r="G420" s="128" t="str">
        <f t="shared" si="81"/>
        <v/>
      </c>
      <c r="H420" s="128" t="str">
        <f t="shared" si="82"/>
        <v/>
      </c>
      <c r="I420" s="128" t="str">
        <f t="shared" si="83"/>
        <v/>
      </c>
      <c r="J420" s="128" t="str">
        <f t="shared" si="75"/>
        <v/>
      </c>
      <c r="K420" s="128" t="str">
        <f t="shared" si="76"/>
        <v/>
      </c>
      <c r="L420" s="128" t="str">
        <f t="shared" si="84"/>
        <v/>
      </c>
      <c r="M420" s="128" t="str">
        <f t="shared" si="77"/>
        <v/>
      </c>
      <c r="N420" s="128" t="str">
        <f t="shared" si="85"/>
        <v/>
      </c>
      <c r="O420" s="128" t="str">
        <f t="shared" si="78"/>
        <v/>
      </c>
      <c r="P420" s="128" t="str">
        <f t="shared" si="79"/>
        <v/>
      </c>
      <c r="Q420" s="129"/>
      <c r="R420" s="130" t="str">
        <f t="shared" si="80"/>
        <v/>
      </c>
      <c r="S420" s="131" t="s">
        <v>432</v>
      </c>
      <c r="T420" s="132"/>
      <c r="V420" s="48"/>
      <c r="W420" s="48"/>
      <c r="X420" s="48"/>
      <c r="Y420" s="48"/>
      <c r="Z420" s="48"/>
      <c r="AA420" s="48"/>
      <c r="AB420" s="48"/>
      <c r="AC420" s="48"/>
      <c r="AD420" s="48"/>
      <c r="AE420" s="48"/>
      <c r="AF420" s="102"/>
      <c r="AG420" s="102"/>
      <c r="AH420" s="102"/>
      <c r="AI420" s="49">
        <v>1</v>
      </c>
    </row>
    <row r="421" spans="2:35" ht="21" customHeight="1">
      <c r="B421" s="124">
        <v>397</v>
      </c>
      <c r="C421" s="142"/>
      <c r="D421" s="43"/>
      <c r="E421" s="126" t="str">
        <f t="shared" si="74"/>
        <v/>
      </c>
      <c r="F421" s="127" t="str" cm="1">
        <f t="array" ref="F421">IF(M421="","",IFERROR(_xlfn.TEXTJOIN(" • ",TRUE,_xlfn.UNIQUE(_xlfn._xlws.FILTER("⚠ "&amp;T25:T485,(R25:R485&lt;&gt;"")*ISNUMBER(SEARCH(" "&amp;R25:R485&amp;" "," "&amp;M421&amp;" "))))),""))</f>
        <v/>
      </c>
      <c r="G421" s="128" t="str">
        <f t="shared" si="81"/>
        <v/>
      </c>
      <c r="H421" s="128" t="str">
        <f t="shared" si="82"/>
        <v/>
      </c>
      <c r="I421" s="128" t="str">
        <f t="shared" si="83"/>
        <v/>
      </c>
      <c r="J421" s="128" t="str">
        <f t="shared" si="75"/>
        <v/>
      </c>
      <c r="K421" s="128" t="str">
        <f t="shared" si="76"/>
        <v/>
      </c>
      <c r="L421" s="128" t="str">
        <f t="shared" si="84"/>
        <v/>
      </c>
      <c r="M421" s="128" t="str">
        <f t="shared" si="77"/>
        <v/>
      </c>
      <c r="N421" s="128" t="str">
        <f t="shared" si="85"/>
        <v/>
      </c>
      <c r="O421" s="128" t="str">
        <f t="shared" si="78"/>
        <v/>
      </c>
      <c r="P421" s="128" t="str">
        <f t="shared" si="79"/>
        <v/>
      </c>
      <c r="Q421" s="129"/>
      <c r="R421" s="130" t="str">
        <f t="shared" si="80"/>
        <v/>
      </c>
      <c r="S421" s="131" t="s">
        <v>432</v>
      </c>
      <c r="T421" s="132"/>
      <c r="V421" s="48"/>
      <c r="W421" s="48"/>
      <c r="X421" s="48"/>
      <c r="Y421" s="48"/>
      <c r="Z421" s="48"/>
      <c r="AA421" s="48"/>
      <c r="AB421" s="48"/>
      <c r="AC421" s="48"/>
      <c r="AD421" s="48"/>
      <c r="AE421" s="48"/>
      <c r="AF421" s="102"/>
      <c r="AG421" s="102"/>
      <c r="AH421" s="102"/>
      <c r="AI421" s="49">
        <v>1</v>
      </c>
    </row>
    <row r="422" spans="2:35" ht="21" customHeight="1">
      <c r="B422" s="124">
        <v>398</v>
      </c>
      <c r="C422" s="142"/>
      <c r="D422" s="43"/>
      <c r="E422" s="126" t="str">
        <f t="shared" si="74"/>
        <v/>
      </c>
      <c r="F422" s="127" t="str" cm="1">
        <f t="array" ref="F422">IF(M422="","",IFERROR(_xlfn.TEXTJOIN(" • ",TRUE,_xlfn.UNIQUE(_xlfn._xlws.FILTER("⚠ "&amp;T25:T485,(R25:R485&lt;&gt;"")*ISNUMBER(SEARCH(" "&amp;R25:R485&amp;" "," "&amp;M422&amp;" "))))),""))</f>
        <v/>
      </c>
      <c r="G422" s="128" t="str">
        <f t="shared" si="81"/>
        <v/>
      </c>
      <c r="H422" s="128" t="str">
        <f t="shared" si="82"/>
        <v/>
      </c>
      <c r="I422" s="128" t="str">
        <f t="shared" si="83"/>
        <v/>
      </c>
      <c r="J422" s="128" t="str">
        <f t="shared" si="75"/>
        <v/>
      </c>
      <c r="K422" s="128" t="str">
        <f t="shared" si="76"/>
        <v/>
      </c>
      <c r="L422" s="128" t="str">
        <f t="shared" si="84"/>
        <v/>
      </c>
      <c r="M422" s="128" t="str">
        <f t="shared" si="77"/>
        <v/>
      </c>
      <c r="N422" s="128" t="str">
        <f t="shared" si="85"/>
        <v/>
      </c>
      <c r="O422" s="128" t="str">
        <f t="shared" si="78"/>
        <v/>
      </c>
      <c r="P422" s="128" t="str">
        <f t="shared" si="79"/>
        <v/>
      </c>
      <c r="Q422" s="129"/>
      <c r="R422" s="130" t="str">
        <f t="shared" si="80"/>
        <v/>
      </c>
      <c r="S422" s="131" t="s">
        <v>432</v>
      </c>
      <c r="T422" s="132"/>
      <c r="V422" s="48"/>
      <c r="W422" s="48"/>
      <c r="X422" s="48"/>
      <c r="Y422" s="48"/>
      <c r="Z422" s="48"/>
      <c r="AA422" s="48"/>
      <c r="AB422" s="48"/>
      <c r="AC422" s="48"/>
      <c r="AD422" s="48"/>
      <c r="AE422" s="48"/>
      <c r="AF422" s="102"/>
      <c r="AG422" s="102"/>
      <c r="AH422" s="102"/>
      <c r="AI422" s="49">
        <v>1</v>
      </c>
    </row>
    <row r="423" spans="2:35" ht="21" customHeight="1">
      <c r="B423" s="124">
        <v>399</v>
      </c>
      <c r="C423" s="142"/>
      <c r="D423" s="43"/>
      <c r="E423" s="126" t="str">
        <f t="shared" si="74"/>
        <v/>
      </c>
      <c r="F423" s="127" t="str" cm="1">
        <f t="array" ref="F423">IF(M423="","",IFERROR(_xlfn.TEXTJOIN(" • ",TRUE,_xlfn.UNIQUE(_xlfn._xlws.FILTER("⚠ "&amp;T25:T485,(R25:R485&lt;&gt;"")*ISNUMBER(SEARCH(" "&amp;R25:R485&amp;" "," "&amp;M423&amp;" "))))),""))</f>
        <v/>
      </c>
      <c r="G423" s="128" t="str">
        <f t="shared" si="81"/>
        <v/>
      </c>
      <c r="H423" s="128" t="str">
        <f t="shared" si="82"/>
        <v/>
      </c>
      <c r="I423" s="128" t="str">
        <f t="shared" si="83"/>
        <v/>
      </c>
      <c r="J423" s="128" t="str">
        <f t="shared" si="75"/>
        <v/>
      </c>
      <c r="K423" s="128" t="str">
        <f t="shared" si="76"/>
        <v/>
      </c>
      <c r="L423" s="128" t="str">
        <f t="shared" si="84"/>
        <v/>
      </c>
      <c r="M423" s="128" t="str">
        <f t="shared" si="77"/>
        <v/>
      </c>
      <c r="N423" s="128" t="str">
        <f t="shared" si="85"/>
        <v/>
      </c>
      <c r="O423" s="128" t="str">
        <f t="shared" si="78"/>
        <v/>
      </c>
      <c r="P423" s="128" t="str">
        <f t="shared" si="79"/>
        <v/>
      </c>
      <c r="Q423" s="129"/>
      <c r="R423" s="130" t="str">
        <f t="shared" si="80"/>
        <v/>
      </c>
      <c r="S423" s="131" t="s">
        <v>432</v>
      </c>
      <c r="T423" s="132"/>
      <c r="V423" s="48"/>
      <c r="W423" s="48"/>
      <c r="X423" s="48"/>
      <c r="Y423" s="48"/>
      <c r="Z423" s="48"/>
      <c r="AA423" s="48"/>
      <c r="AB423" s="48"/>
      <c r="AC423" s="48"/>
      <c r="AD423" s="48"/>
      <c r="AE423" s="48"/>
      <c r="AF423" s="102"/>
      <c r="AG423" s="102"/>
      <c r="AH423" s="102"/>
      <c r="AI423" s="49">
        <v>1</v>
      </c>
    </row>
    <row r="424" spans="2:35" ht="21" customHeight="1">
      <c r="B424" s="124">
        <v>400</v>
      </c>
      <c r="C424" s="142"/>
      <c r="D424" s="43"/>
      <c r="E424" s="126" t="str">
        <f t="shared" si="74"/>
        <v/>
      </c>
      <c r="F424" s="127" t="str" cm="1">
        <f t="array" ref="F424">IF(M424="","",IFERROR(_xlfn.TEXTJOIN(" • ",TRUE,_xlfn.UNIQUE(_xlfn._xlws.FILTER("⚠ "&amp;T25:T485,(R25:R485&lt;&gt;"")*ISNUMBER(SEARCH(" "&amp;R25:R485&amp;" "," "&amp;M424&amp;" "))))),""))</f>
        <v/>
      </c>
      <c r="G424" s="128" t="str">
        <f t="shared" si="81"/>
        <v/>
      </c>
      <c r="H424" s="128" t="str">
        <f t="shared" si="82"/>
        <v/>
      </c>
      <c r="I424" s="128" t="str">
        <f t="shared" si="83"/>
        <v/>
      </c>
      <c r="J424" s="128" t="str">
        <f t="shared" si="75"/>
        <v/>
      </c>
      <c r="K424" s="128" t="str">
        <f t="shared" si="76"/>
        <v/>
      </c>
      <c r="L424" s="128" t="str">
        <f t="shared" si="84"/>
        <v/>
      </c>
      <c r="M424" s="128" t="str">
        <f t="shared" si="77"/>
        <v/>
      </c>
      <c r="N424" s="128" t="str">
        <f t="shared" si="85"/>
        <v/>
      </c>
      <c r="O424" s="128" t="str">
        <f t="shared" si="78"/>
        <v/>
      </c>
      <c r="P424" s="128" t="str">
        <f t="shared" si="79"/>
        <v/>
      </c>
      <c r="Q424" s="129"/>
      <c r="R424" s="130" t="str">
        <f t="shared" si="80"/>
        <v/>
      </c>
      <c r="S424" s="131" t="s">
        <v>432</v>
      </c>
      <c r="T424" s="132"/>
      <c r="V424" s="48"/>
      <c r="W424" s="48"/>
      <c r="X424" s="48"/>
      <c r="Y424" s="48"/>
      <c r="Z424" s="48"/>
      <c r="AA424" s="48"/>
      <c r="AB424" s="48"/>
      <c r="AC424" s="48"/>
      <c r="AD424" s="48"/>
      <c r="AE424" s="48"/>
      <c r="AF424" s="102"/>
      <c r="AG424" s="102"/>
      <c r="AH424" s="102"/>
      <c r="AI424" s="49">
        <v>1</v>
      </c>
    </row>
    <row r="425" spans="2:35" ht="21" customHeight="1">
      <c r="B425" s="124">
        <v>401</v>
      </c>
      <c r="C425" s="142"/>
      <c r="D425" s="43"/>
      <c r="E425" s="126" t="str">
        <f t="shared" si="74"/>
        <v/>
      </c>
      <c r="F425" s="127" t="str" cm="1">
        <f t="array" ref="F425">IF(M425="","",IFERROR(_xlfn.TEXTJOIN(" • ",TRUE,_xlfn.UNIQUE(_xlfn._xlws.FILTER("⚠ "&amp;T25:T485,(R25:R485&lt;&gt;"")*ISNUMBER(SEARCH(" "&amp;R25:R485&amp;" "," "&amp;M425&amp;" "))))),""))</f>
        <v/>
      </c>
      <c r="G425" s="128" t="str">
        <f t="shared" si="81"/>
        <v/>
      </c>
      <c r="H425" s="128" t="str">
        <f t="shared" si="82"/>
        <v/>
      </c>
      <c r="I425" s="128" t="str">
        <f t="shared" si="83"/>
        <v/>
      </c>
      <c r="J425" s="128" t="str">
        <f t="shared" si="75"/>
        <v/>
      </c>
      <c r="K425" s="128" t="str">
        <f t="shared" si="76"/>
        <v/>
      </c>
      <c r="L425" s="128" t="str">
        <f t="shared" si="84"/>
        <v/>
      </c>
      <c r="M425" s="128" t="str">
        <f t="shared" si="77"/>
        <v/>
      </c>
      <c r="N425" s="128" t="str">
        <f t="shared" si="85"/>
        <v/>
      </c>
      <c r="O425" s="128" t="str">
        <f t="shared" si="78"/>
        <v/>
      </c>
      <c r="P425" s="128" t="str">
        <f t="shared" si="79"/>
        <v/>
      </c>
      <c r="Q425" s="129"/>
      <c r="R425" s="130" t="str">
        <f t="shared" si="80"/>
        <v/>
      </c>
      <c r="S425" s="131" t="s">
        <v>432</v>
      </c>
      <c r="T425" s="132"/>
      <c r="V425" s="48"/>
      <c r="W425" s="48"/>
      <c r="X425" s="48"/>
      <c r="Y425" s="48"/>
      <c r="Z425" s="48"/>
      <c r="AA425" s="48"/>
      <c r="AB425" s="48"/>
      <c r="AC425" s="48"/>
      <c r="AD425" s="48"/>
      <c r="AE425" s="48"/>
      <c r="AF425" s="102"/>
      <c r="AG425" s="102"/>
      <c r="AH425" s="102"/>
      <c r="AI425" s="49">
        <v>1</v>
      </c>
    </row>
    <row r="426" spans="2:35" ht="21" customHeight="1">
      <c r="B426" s="124">
        <v>402</v>
      </c>
      <c r="C426" s="142"/>
      <c r="D426" s="43"/>
      <c r="E426" s="126" t="str">
        <f t="shared" si="74"/>
        <v/>
      </c>
      <c r="F426" s="127" t="str" cm="1">
        <f t="array" ref="F426">IF(M426="","",IFERROR(_xlfn.TEXTJOIN(" • ",TRUE,_xlfn.UNIQUE(_xlfn._xlws.FILTER("⚠ "&amp;T25:T485,(R25:R485&lt;&gt;"")*ISNUMBER(SEARCH(" "&amp;R25:R485&amp;" "," "&amp;M426&amp;" "))))),""))</f>
        <v/>
      </c>
      <c r="G426" s="128" t="str">
        <f t="shared" si="81"/>
        <v/>
      </c>
      <c r="H426" s="128" t="str">
        <f t="shared" si="82"/>
        <v/>
      </c>
      <c r="I426" s="128" t="str">
        <f t="shared" si="83"/>
        <v/>
      </c>
      <c r="J426" s="128" t="str">
        <f t="shared" si="75"/>
        <v/>
      </c>
      <c r="K426" s="128" t="str">
        <f t="shared" si="76"/>
        <v/>
      </c>
      <c r="L426" s="128" t="str">
        <f t="shared" si="84"/>
        <v/>
      </c>
      <c r="M426" s="128" t="str">
        <f t="shared" si="77"/>
        <v/>
      </c>
      <c r="N426" s="128" t="str">
        <f t="shared" si="85"/>
        <v/>
      </c>
      <c r="O426" s="128" t="str">
        <f t="shared" si="78"/>
        <v/>
      </c>
      <c r="P426" s="128" t="str">
        <f t="shared" si="79"/>
        <v/>
      </c>
      <c r="Q426" s="129"/>
      <c r="R426" s="130" t="str">
        <f t="shared" si="80"/>
        <v/>
      </c>
      <c r="S426" s="131" t="s">
        <v>432</v>
      </c>
      <c r="T426" s="132"/>
      <c r="V426" s="48"/>
      <c r="W426" s="48"/>
      <c r="X426" s="48"/>
      <c r="Y426" s="48"/>
      <c r="Z426" s="48"/>
      <c r="AA426" s="48"/>
      <c r="AB426" s="48"/>
      <c r="AC426" s="48"/>
      <c r="AD426" s="48"/>
      <c r="AE426" s="48"/>
      <c r="AF426" s="102"/>
      <c r="AG426" s="102"/>
      <c r="AH426" s="102"/>
      <c r="AI426" s="49">
        <v>1</v>
      </c>
    </row>
    <row r="427" spans="2:35" ht="21" customHeight="1">
      <c r="B427" s="124">
        <v>403</v>
      </c>
      <c r="C427" s="142"/>
      <c r="D427" s="43"/>
      <c r="E427" s="126" t="str">
        <f t="shared" si="74"/>
        <v/>
      </c>
      <c r="F427" s="127" t="str" cm="1">
        <f t="array" ref="F427">IF(M427="","",IFERROR(_xlfn.TEXTJOIN(" • ",TRUE,_xlfn.UNIQUE(_xlfn._xlws.FILTER("⚠ "&amp;T25:T485,(R25:R485&lt;&gt;"")*ISNUMBER(SEARCH(" "&amp;R25:R485&amp;" "," "&amp;M427&amp;" "))))),""))</f>
        <v/>
      </c>
      <c r="G427" s="128" t="str">
        <f t="shared" si="81"/>
        <v/>
      </c>
      <c r="H427" s="128" t="str">
        <f t="shared" si="82"/>
        <v/>
      </c>
      <c r="I427" s="128" t="str">
        <f t="shared" si="83"/>
        <v/>
      </c>
      <c r="J427" s="128" t="str">
        <f t="shared" si="75"/>
        <v/>
      </c>
      <c r="K427" s="128" t="str">
        <f t="shared" si="76"/>
        <v/>
      </c>
      <c r="L427" s="128" t="str">
        <f t="shared" si="84"/>
        <v/>
      </c>
      <c r="M427" s="128" t="str">
        <f t="shared" si="77"/>
        <v/>
      </c>
      <c r="N427" s="128" t="str">
        <f t="shared" si="85"/>
        <v/>
      </c>
      <c r="O427" s="128" t="str">
        <f t="shared" si="78"/>
        <v/>
      </c>
      <c r="P427" s="128" t="str">
        <f t="shared" si="79"/>
        <v/>
      </c>
      <c r="Q427" s="129"/>
      <c r="R427" s="130" t="str">
        <f t="shared" si="80"/>
        <v/>
      </c>
      <c r="S427" s="131" t="s">
        <v>432</v>
      </c>
      <c r="T427" s="132"/>
      <c r="V427" s="48"/>
      <c r="W427" s="48"/>
      <c r="X427" s="48"/>
      <c r="Y427" s="48"/>
      <c r="Z427" s="48"/>
      <c r="AA427" s="48"/>
      <c r="AB427" s="48"/>
      <c r="AC427" s="48"/>
      <c r="AD427" s="48"/>
      <c r="AE427" s="48"/>
      <c r="AF427" s="102"/>
      <c r="AG427" s="102"/>
      <c r="AH427" s="102"/>
      <c r="AI427" s="49">
        <v>1</v>
      </c>
    </row>
    <row r="428" spans="2:35" ht="21" customHeight="1">
      <c r="B428" s="124">
        <v>404</v>
      </c>
      <c r="C428" s="142"/>
      <c r="D428" s="43"/>
      <c r="E428" s="126" t="str">
        <f t="shared" si="74"/>
        <v/>
      </c>
      <c r="F428" s="127" t="str" cm="1">
        <f t="array" ref="F428">IF(M428="","",IFERROR(_xlfn.TEXTJOIN(" • ",TRUE,_xlfn.UNIQUE(_xlfn._xlws.FILTER("⚠ "&amp;T25:T485,(R25:R485&lt;&gt;"")*ISNUMBER(SEARCH(" "&amp;R25:R485&amp;" "," "&amp;M428&amp;" "))))),""))</f>
        <v/>
      </c>
      <c r="G428" s="128" t="str">
        <f t="shared" si="81"/>
        <v/>
      </c>
      <c r="H428" s="128" t="str">
        <f t="shared" si="82"/>
        <v/>
      </c>
      <c r="I428" s="128" t="str">
        <f t="shared" si="83"/>
        <v/>
      </c>
      <c r="J428" s="128" t="str">
        <f t="shared" si="75"/>
        <v/>
      </c>
      <c r="K428" s="128" t="str">
        <f t="shared" si="76"/>
        <v/>
      </c>
      <c r="L428" s="128" t="str">
        <f t="shared" si="84"/>
        <v/>
      </c>
      <c r="M428" s="128" t="str">
        <f t="shared" si="77"/>
        <v/>
      </c>
      <c r="N428" s="128" t="str">
        <f t="shared" si="85"/>
        <v/>
      </c>
      <c r="O428" s="128" t="str">
        <f t="shared" si="78"/>
        <v/>
      </c>
      <c r="P428" s="128" t="str">
        <f t="shared" si="79"/>
        <v/>
      </c>
      <c r="Q428" s="129"/>
      <c r="R428" s="130" t="str">
        <f t="shared" si="80"/>
        <v/>
      </c>
      <c r="S428" s="131" t="s">
        <v>432</v>
      </c>
      <c r="T428" s="132"/>
      <c r="V428" s="48"/>
      <c r="W428" s="48"/>
      <c r="X428" s="48"/>
      <c r="Y428" s="48"/>
      <c r="Z428" s="48"/>
      <c r="AA428" s="48"/>
      <c r="AB428" s="48"/>
      <c r="AC428" s="48"/>
      <c r="AD428" s="48"/>
      <c r="AE428" s="48"/>
      <c r="AF428" s="102"/>
      <c r="AG428" s="102"/>
      <c r="AH428" s="102"/>
      <c r="AI428" s="49">
        <v>1</v>
      </c>
    </row>
    <row r="429" spans="2:35" ht="21" customHeight="1">
      <c r="B429" s="124">
        <v>405</v>
      </c>
      <c r="C429" s="142"/>
      <c r="D429" s="43"/>
      <c r="E429" s="126" t="str">
        <f t="shared" si="74"/>
        <v/>
      </c>
      <c r="F429" s="127" t="str" cm="1">
        <f t="array" ref="F429">IF(M429="","",IFERROR(_xlfn.TEXTJOIN(" • ",TRUE,_xlfn.UNIQUE(_xlfn._xlws.FILTER("⚠ "&amp;T25:T485,(R25:R485&lt;&gt;"")*ISNUMBER(SEARCH(" "&amp;R25:R485&amp;" "," "&amp;M429&amp;" "))))),""))</f>
        <v/>
      </c>
      <c r="G429" s="128" t="str">
        <f t="shared" si="81"/>
        <v/>
      </c>
      <c r="H429" s="128" t="str">
        <f t="shared" si="82"/>
        <v/>
      </c>
      <c r="I429" s="128" t="str">
        <f t="shared" si="83"/>
        <v/>
      </c>
      <c r="J429" s="128" t="str">
        <f t="shared" si="75"/>
        <v/>
      </c>
      <c r="K429" s="128" t="str">
        <f t="shared" si="76"/>
        <v/>
      </c>
      <c r="L429" s="128" t="str">
        <f t="shared" si="84"/>
        <v/>
      </c>
      <c r="M429" s="128" t="str">
        <f t="shared" si="77"/>
        <v/>
      </c>
      <c r="N429" s="128" t="str">
        <f t="shared" si="85"/>
        <v/>
      </c>
      <c r="O429" s="128" t="str">
        <f t="shared" si="78"/>
        <v/>
      </c>
      <c r="P429" s="128" t="str">
        <f t="shared" si="79"/>
        <v/>
      </c>
      <c r="Q429" s="129"/>
      <c r="R429" s="130" t="str">
        <f t="shared" si="80"/>
        <v/>
      </c>
      <c r="S429" s="131" t="s">
        <v>432</v>
      </c>
      <c r="T429" s="132"/>
      <c r="V429" s="48"/>
      <c r="W429" s="48"/>
      <c r="X429" s="48"/>
      <c r="Y429" s="48"/>
      <c r="Z429" s="48"/>
      <c r="AA429" s="48"/>
      <c r="AB429" s="48"/>
      <c r="AC429" s="48"/>
      <c r="AD429" s="48"/>
      <c r="AE429" s="48"/>
      <c r="AF429" s="102"/>
      <c r="AG429" s="102"/>
      <c r="AH429" s="102"/>
      <c r="AI429" s="49">
        <v>1</v>
      </c>
    </row>
    <row r="430" spans="2:35" ht="21" customHeight="1">
      <c r="B430" s="124">
        <v>406</v>
      </c>
      <c r="C430" s="142"/>
      <c r="D430" s="43"/>
      <c r="E430" s="126" t="str">
        <f t="shared" si="74"/>
        <v/>
      </c>
      <c r="F430" s="127" t="str" cm="1">
        <f t="array" ref="F430">IF(M430="","",IFERROR(_xlfn.TEXTJOIN(" • ",TRUE,_xlfn.UNIQUE(_xlfn._xlws.FILTER("⚠ "&amp;T25:T485,(R25:R485&lt;&gt;"")*ISNUMBER(SEARCH(" "&amp;R25:R485&amp;" "," "&amp;M430&amp;" "))))),""))</f>
        <v/>
      </c>
      <c r="G430" s="128" t="str">
        <f t="shared" si="81"/>
        <v/>
      </c>
      <c r="H430" s="128" t="str">
        <f t="shared" si="82"/>
        <v/>
      </c>
      <c r="I430" s="128" t="str">
        <f t="shared" si="83"/>
        <v/>
      </c>
      <c r="J430" s="128" t="str">
        <f t="shared" si="75"/>
        <v/>
      </c>
      <c r="K430" s="128" t="str">
        <f t="shared" si="76"/>
        <v/>
      </c>
      <c r="L430" s="128" t="str">
        <f t="shared" si="84"/>
        <v/>
      </c>
      <c r="M430" s="128" t="str">
        <f t="shared" si="77"/>
        <v/>
      </c>
      <c r="N430" s="128" t="str">
        <f t="shared" si="85"/>
        <v/>
      </c>
      <c r="O430" s="128" t="str">
        <f t="shared" si="78"/>
        <v/>
      </c>
      <c r="P430" s="128" t="str">
        <f t="shared" si="79"/>
        <v/>
      </c>
      <c r="Q430" s="129"/>
      <c r="R430" s="130" t="str">
        <f t="shared" si="80"/>
        <v/>
      </c>
      <c r="S430" s="131" t="s">
        <v>432</v>
      </c>
      <c r="T430" s="132"/>
      <c r="V430" s="48"/>
      <c r="W430" s="48"/>
      <c r="X430" s="48"/>
      <c r="Y430" s="48"/>
      <c r="Z430" s="48"/>
      <c r="AA430" s="48"/>
      <c r="AB430" s="48"/>
      <c r="AC430" s="48"/>
      <c r="AD430" s="48"/>
      <c r="AE430" s="48"/>
      <c r="AF430" s="102"/>
      <c r="AG430" s="102"/>
      <c r="AH430" s="102"/>
      <c r="AI430" s="49">
        <v>1</v>
      </c>
    </row>
    <row r="431" spans="2:35" ht="21" customHeight="1">
      <c r="B431" s="124">
        <v>407</v>
      </c>
      <c r="C431" s="142"/>
      <c r="D431" s="43"/>
      <c r="E431" s="126" t="str">
        <f t="shared" si="74"/>
        <v/>
      </c>
      <c r="F431" s="127" t="str" cm="1">
        <f t="array" ref="F431">IF(M431="","",IFERROR(_xlfn.TEXTJOIN(" • ",TRUE,_xlfn.UNIQUE(_xlfn._xlws.FILTER("⚠ "&amp;T25:T485,(R25:R485&lt;&gt;"")*ISNUMBER(SEARCH(" "&amp;R25:R485&amp;" "," "&amp;M431&amp;" "))))),""))</f>
        <v/>
      </c>
      <c r="G431" s="128" t="str">
        <f t="shared" si="81"/>
        <v/>
      </c>
      <c r="H431" s="128" t="str">
        <f t="shared" si="82"/>
        <v/>
      </c>
      <c r="I431" s="128" t="str">
        <f t="shared" si="83"/>
        <v/>
      </c>
      <c r="J431" s="128" t="str">
        <f t="shared" si="75"/>
        <v/>
      </c>
      <c r="K431" s="128" t="str">
        <f t="shared" si="76"/>
        <v/>
      </c>
      <c r="L431" s="128" t="str">
        <f t="shared" si="84"/>
        <v/>
      </c>
      <c r="M431" s="128" t="str">
        <f t="shared" si="77"/>
        <v/>
      </c>
      <c r="N431" s="128" t="str">
        <f t="shared" si="85"/>
        <v/>
      </c>
      <c r="O431" s="128" t="str">
        <f t="shared" si="78"/>
        <v/>
      </c>
      <c r="P431" s="128" t="str">
        <f t="shared" si="79"/>
        <v/>
      </c>
      <c r="Q431" s="129"/>
      <c r="R431" s="130" t="str">
        <f t="shared" si="80"/>
        <v/>
      </c>
      <c r="S431" s="131" t="s">
        <v>432</v>
      </c>
      <c r="T431" s="132"/>
      <c r="V431" s="48"/>
      <c r="W431" s="48"/>
      <c r="X431" s="48"/>
      <c r="Y431" s="48"/>
      <c r="Z431" s="48"/>
      <c r="AA431" s="48"/>
      <c r="AB431" s="48"/>
      <c r="AC431" s="48"/>
      <c r="AD431" s="48"/>
      <c r="AE431" s="48"/>
      <c r="AF431" s="102"/>
      <c r="AG431" s="102"/>
      <c r="AH431" s="102"/>
      <c r="AI431" s="49">
        <v>1</v>
      </c>
    </row>
    <row r="432" spans="2:35" ht="21" customHeight="1">
      <c r="B432" s="124">
        <v>408</v>
      </c>
      <c r="C432" s="142"/>
      <c r="D432" s="43"/>
      <c r="E432" s="126" t="str">
        <f t="shared" si="74"/>
        <v/>
      </c>
      <c r="F432" s="127" t="str" cm="1">
        <f t="array" ref="F432">IF(M432="","",IFERROR(_xlfn.TEXTJOIN(" • ",TRUE,_xlfn.UNIQUE(_xlfn._xlws.FILTER("⚠ "&amp;T25:T485,(R25:R485&lt;&gt;"")*ISNUMBER(SEARCH(" "&amp;R25:R485&amp;" "," "&amp;M432&amp;" "))))),""))</f>
        <v/>
      </c>
      <c r="G432" s="128" t="str">
        <f t="shared" si="81"/>
        <v/>
      </c>
      <c r="H432" s="128" t="str">
        <f t="shared" si="82"/>
        <v/>
      </c>
      <c r="I432" s="128" t="str">
        <f t="shared" si="83"/>
        <v/>
      </c>
      <c r="J432" s="128" t="str">
        <f t="shared" si="75"/>
        <v/>
      </c>
      <c r="K432" s="128" t="str">
        <f t="shared" si="76"/>
        <v/>
      </c>
      <c r="L432" s="128" t="str">
        <f t="shared" si="84"/>
        <v/>
      </c>
      <c r="M432" s="128" t="str">
        <f t="shared" si="77"/>
        <v/>
      </c>
      <c r="N432" s="128" t="str">
        <f t="shared" si="85"/>
        <v/>
      </c>
      <c r="O432" s="128" t="str">
        <f t="shared" si="78"/>
        <v/>
      </c>
      <c r="P432" s="128" t="str">
        <f t="shared" si="79"/>
        <v/>
      </c>
      <c r="Q432" s="129"/>
      <c r="R432" s="130" t="str">
        <f t="shared" si="80"/>
        <v/>
      </c>
      <c r="S432" s="131" t="s">
        <v>432</v>
      </c>
      <c r="T432" s="132"/>
      <c r="V432" s="48"/>
      <c r="W432" s="48"/>
      <c r="X432" s="48"/>
      <c r="Y432" s="48"/>
      <c r="Z432" s="48"/>
      <c r="AA432" s="48"/>
      <c r="AB432" s="48"/>
      <c r="AC432" s="48"/>
      <c r="AD432" s="48"/>
      <c r="AE432" s="48"/>
      <c r="AF432" s="102"/>
      <c r="AG432" s="102"/>
      <c r="AH432" s="102"/>
      <c r="AI432" s="49">
        <v>1</v>
      </c>
    </row>
    <row r="433" spans="2:35" ht="21" customHeight="1">
      <c r="B433" s="124">
        <v>409</v>
      </c>
      <c r="C433" s="142"/>
      <c r="D433" s="43"/>
      <c r="E433" s="126" t="str">
        <f t="shared" si="74"/>
        <v/>
      </c>
      <c r="F433" s="127" t="str" cm="1">
        <f t="array" ref="F433">IF(M433="","",IFERROR(_xlfn.TEXTJOIN(" • ",TRUE,_xlfn.UNIQUE(_xlfn._xlws.FILTER("⚠ "&amp;T25:T485,(R25:R485&lt;&gt;"")*ISNUMBER(SEARCH(" "&amp;R25:R485&amp;" "," "&amp;M433&amp;" "))))),""))</f>
        <v/>
      </c>
      <c r="G433" s="128" t="str">
        <f t="shared" si="81"/>
        <v/>
      </c>
      <c r="H433" s="128" t="str">
        <f t="shared" si="82"/>
        <v/>
      </c>
      <c r="I433" s="128" t="str">
        <f t="shared" si="83"/>
        <v/>
      </c>
      <c r="J433" s="128" t="str">
        <f t="shared" si="75"/>
        <v/>
      </c>
      <c r="K433" s="128" t="str">
        <f t="shared" si="76"/>
        <v/>
      </c>
      <c r="L433" s="128" t="str">
        <f t="shared" si="84"/>
        <v/>
      </c>
      <c r="M433" s="128" t="str">
        <f t="shared" si="77"/>
        <v/>
      </c>
      <c r="N433" s="128" t="str">
        <f t="shared" si="85"/>
        <v/>
      </c>
      <c r="O433" s="128" t="str">
        <f t="shared" si="78"/>
        <v/>
      </c>
      <c r="P433" s="128" t="str">
        <f t="shared" si="79"/>
        <v/>
      </c>
      <c r="Q433" s="129"/>
      <c r="R433" s="130" t="str">
        <f t="shared" si="80"/>
        <v/>
      </c>
      <c r="S433" s="131" t="s">
        <v>432</v>
      </c>
      <c r="T433" s="132"/>
      <c r="V433" s="48"/>
      <c r="W433" s="48"/>
      <c r="X433" s="48"/>
      <c r="Y433" s="48"/>
      <c r="Z433" s="48"/>
      <c r="AA433" s="48"/>
      <c r="AB433" s="48"/>
      <c r="AC433" s="48"/>
      <c r="AD433" s="48"/>
      <c r="AE433" s="48"/>
      <c r="AF433" s="102"/>
      <c r="AG433" s="102"/>
      <c r="AH433" s="102"/>
      <c r="AI433" s="49">
        <v>1</v>
      </c>
    </row>
    <row r="434" spans="2:35" ht="21" customHeight="1">
      <c r="B434" s="124">
        <v>410</v>
      </c>
      <c r="C434" s="142"/>
      <c r="D434" s="43"/>
      <c r="E434" s="126" t="str">
        <f t="shared" si="74"/>
        <v/>
      </c>
      <c r="F434" s="127" t="str" cm="1">
        <f t="array" ref="F434">IF(M434="","",IFERROR(_xlfn.TEXTJOIN(" • ",TRUE,_xlfn.UNIQUE(_xlfn._xlws.FILTER("⚠ "&amp;T25:T485,(R25:R485&lt;&gt;"")*ISNUMBER(SEARCH(" "&amp;R25:R485&amp;" "," "&amp;M434&amp;" "))))),""))</f>
        <v/>
      </c>
      <c r="G434" s="128" t="str">
        <f t="shared" si="81"/>
        <v/>
      </c>
      <c r="H434" s="128" t="str">
        <f t="shared" si="82"/>
        <v/>
      </c>
      <c r="I434" s="128" t="str">
        <f t="shared" si="83"/>
        <v/>
      </c>
      <c r="J434" s="128" t="str">
        <f t="shared" si="75"/>
        <v/>
      </c>
      <c r="K434" s="128" t="str">
        <f t="shared" si="76"/>
        <v/>
      </c>
      <c r="L434" s="128" t="str">
        <f t="shared" si="84"/>
        <v/>
      </c>
      <c r="M434" s="128" t="str">
        <f t="shared" si="77"/>
        <v/>
      </c>
      <c r="N434" s="128" t="str">
        <f t="shared" si="85"/>
        <v/>
      </c>
      <c r="O434" s="128" t="str">
        <f t="shared" si="78"/>
        <v/>
      </c>
      <c r="P434" s="128" t="str">
        <f t="shared" si="79"/>
        <v/>
      </c>
      <c r="Q434" s="129"/>
      <c r="R434" s="130" t="str">
        <f t="shared" si="80"/>
        <v/>
      </c>
      <c r="S434" s="131" t="s">
        <v>432</v>
      </c>
      <c r="T434" s="132"/>
      <c r="V434" s="48"/>
      <c r="W434" s="48"/>
      <c r="X434" s="48"/>
      <c r="Y434" s="48"/>
      <c r="Z434" s="48"/>
      <c r="AA434" s="48"/>
      <c r="AB434" s="48"/>
      <c r="AC434" s="48"/>
      <c r="AD434" s="48"/>
      <c r="AE434" s="48"/>
      <c r="AF434" s="102"/>
      <c r="AG434" s="102"/>
      <c r="AH434" s="102"/>
      <c r="AI434" s="49">
        <v>1</v>
      </c>
    </row>
    <row r="435" spans="2:35" ht="21" customHeight="1">
      <c r="B435" s="124">
        <v>411</v>
      </c>
      <c r="C435" s="142"/>
      <c r="D435" s="43"/>
      <c r="E435" s="126" t="str">
        <f t="shared" si="74"/>
        <v/>
      </c>
      <c r="F435" s="127" t="str" cm="1">
        <f t="array" ref="F435">IF(M435="","",IFERROR(_xlfn.TEXTJOIN(" • ",TRUE,_xlfn.UNIQUE(_xlfn._xlws.FILTER("⚠ "&amp;T25:T485,(R25:R485&lt;&gt;"")*ISNUMBER(SEARCH(" "&amp;R25:R485&amp;" "," "&amp;M435&amp;" "))))),""))</f>
        <v/>
      </c>
      <c r="G435" s="128" t="str">
        <f t="shared" si="81"/>
        <v/>
      </c>
      <c r="H435" s="128" t="str">
        <f t="shared" si="82"/>
        <v/>
      </c>
      <c r="I435" s="128" t="str">
        <f t="shared" si="83"/>
        <v/>
      </c>
      <c r="J435" s="128" t="str">
        <f t="shared" si="75"/>
        <v/>
      </c>
      <c r="K435" s="128" t="str">
        <f t="shared" si="76"/>
        <v/>
      </c>
      <c r="L435" s="128" t="str">
        <f t="shared" si="84"/>
        <v/>
      </c>
      <c r="M435" s="128" t="str">
        <f t="shared" si="77"/>
        <v/>
      </c>
      <c r="N435" s="128" t="str">
        <f t="shared" si="85"/>
        <v/>
      </c>
      <c r="O435" s="128" t="str">
        <f t="shared" si="78"/>
        <v/>
      </c>
      <c r="P435" s="128" t="str">
        <f t="shared" si="79"/>
        <v/>
      </c>
      <c r="Q435" s="129"/>
      <c r="R435" s="130" t="str">
        <f t="shared" si="80"/>
        <v/>
      </c>
      <c r="S435" s="131" t="s">
        <v>432</v>
      </c>
      <c r="T435" s="132"/>
      <c r="V435" s="48"/>
      <c r="W435" s="48"/>
      <c r="X435" s="48"/>
      <c r="Y435" s="48"/>
      <c r="Z435" s="48"/>
      <c r="AA435" s="48"/>
      <c r="AB435" s="48"/>
      <c r="AC435" s="48"/>
      <c r="AD435" s="48"/>
      <c r="AE435" s="48"/>
      <c r="AF435" s="102"/>
      <c r="AG435" s="102"/>
      <c r="AH435" s="102"/>
      <c r="AI435" s="49">
        <v>1</v>
      </c>
    </row>
    <row r="436" spans="2:35" ht="21" customHeight="1">
      <c r="B436" s="124">
        <v>412</v>
      </c>
      <c r="C436" s="142"/>
      <c r="D436" s="43"/>
      <c r="E436" s="126" t="str">
        <f t="shared" si="74"/>
        <v/>
      </c>
      <c r="F436" s="127" t="str" cm="1">
        <f t="array" ref="F436">IF(M436="","",IFERROR(_xlfn.TEXTJOIN(" • ",TRUE,_xlfn.UNIQUE(_xlfn._xlws.FILTER("⚠ "&amp;T25:T485,(R25:R485&lt;&gt;"")*ISNUMBER(SEARCH(" "&amp;R25:R485&amp;" "," "&amp;M436&amp;" "))))),""))</f>
        <v/>
      </c>
      <c r="G436" s="128" t="str">
        <f t="shared" si="81"/>
        <v/>
      </c>
      <c r="H436" s="128" t="str">
        <f t="shared" si="82"/>
        <v/>
      </c>
      <c r="I436" s="128" t="str">
        <f t="shared" si="83"/>
        <v/>
      </c>
      <c r="J436" s="128" t="str">
        <f t="shared" si="75"/>
        <v/>
      </c>
      <c r="K436" s="128" t="str">
        <f t="shared" si="76"/>
        <v/>
      </c>
      <c r="L436" s="128" t="str">
        <f t="shared" si="84"/>
        <v/>
      </c>
      <c r="M436" s="128" t="str">
        <f t="shared" si="77"/>
        <v/>
      </c>
      <c r="N436" s="128" t="str">
        <f t="shared" si="85"/>
        <v/>
      </c>
      <c r="O436" s="128" t="str">
        <f t="shared" si="78"/>
        <v/>
      </c>
      <c r="P436" s="128" t="str">
        <f t="shared" si="79"/>
        <v/>
      </c>
      <c r="Q436" s="129"/>
      <c r="R436" s="130" t="str">
        <f t="shared" si="80"/>
        <v/>
      </c>
      <c r="S436" s="131" t="s">
        <v>432</v>
      </c>
      <c r="T436" s="132"/>
      <c r="V436" s="48"/>
      <c r="W436" s="48"/>
      <c r="X436" s="48"/>
      <c r="Y436" s="48"/>
      <c r="Z436" s="48"/>
      <c r="AA436" s="48"/>
      <c r="AB436" s="48"/>
      <c r="AC436" s="48"/>
      <c r="AD436" s="48"/>
      <c r="AE436" s="48"/>
      <c r="AF436" s="102"/>
      <c r="AG436" s="102"/>
      <c r="AH436" s="102"/>
      <c r="AI436" s="49">
        <v>1</v>
      </c>
    </row>
    <row r="437" spans="2:35" ht="21" customHeight="1">
      <c r="B437" s="124">
        <v>413</v>
      </c>
      <c r="C437" s="142"/>
      <c r="D437" s="43"/>
      <c r="E437" s="126" t="str">
        <f t="shared" si="74"/>
        <v/>
      </c>
      <c r="F437" s="127" t="str" cm="1">
        <f t="array" ref="F437">IF(M437="","",IFERROR(_xlfn.TEXTJOIN(" • ",TRUE,_xlfn.UNIQUE(_xlfn._xlws.FILTER("⚠ "&amp;T25:T485,(R25:R485&lt;&gt;"")*ISNUMBER(SEARCH(" "&amp;R25:R485&amp;" "," "&amp;M437&amp;" "))))),""))</f>
        <v/>
      </c>
      <c r="G437" s="128" t="str">
        <f t="shared" si="81"/>
        <v/>
      </c>
      <c r="H437" s="128" t="str">
        <f t="shared" si="82"/>
        <v/>
      </c>
      <c r="I437" s="128" t="str">
        <f t="shared" si="83"/>
        <v/>
      </c>
      <c r="J437" s="128" t="str">
        <f t="shared" si="75"/>
        <v/>
      </c>
      <c r="K437" s="128" t="str">
        <f t="shared" si="76"/>
        <v/>
      </c>
      <c r="L437" s="128" t="str">
        <f t="shared" si="84"/>
        <v/>
      </c>
      <c r="M437" s="128" t="str">
        <f t="shared" si="77"/>
        <v/>
      </c>
      <c r="N437" s="128" t="str">
        <f t="shared" si="85"/>
        <v/>
      </c>
      <c r="O437" s="128" t="str">
        <f t="shared" si="78"/>
        <v/>
      </c>
      <c r="P437" s="128" t="str">
        <f t="shared" si="79"/>
        <v/>
      </c>
      <c r="Q437" s="129"/>
      <c r="R437" s="130" t="str">
        <f t="shared" si="80"/>
        <v/>
      </c>
      <c r="S437" s="131" t="s">
        <v>432</v>
      </c>
      <c r="T437" s="132"/>
      <c r="V437" s="48"/>
      <c r="W437" s="48"/>
      <c r="X437" s="48"/>
      <c r="Y437" s="48"/>
      <c r="Z437" s="48"/>
      <c r="AA437" s="48"/>
      <c r="AB437" s="48"/>
      <c r="AC437" s="48"/>
      <c r="AD437" s="48"/>
      <c r="AE437" s="48"/>
      <c r="AF437" s="102"/>
      <c r="AG437" s="102"/>
      <c r="AH437" s="102"/>
      <c r="AI437" s="49">
        <v>1</v>
      </c>
    </row>
    <row r="438" spans="2:35" ht="21" customHeight="1">
      <c r="B438" s="124">
        <v>414</v>
      </c>
      <c r="C438" s="142"/>
      <c r="D438" s="43"/>
      <c r="E438" s="126" t="str">
        <f t="shared" si="74"/>
        <v/>
      </c>
      <c r="F438" s="127" t="str" cm="1">
        <f t="array" ref="F438">IF(M438="","",IFERROR(_xlfn.TEXTJOIN(" • ",TRUE,_xlfn.UNIQUE(_xlfn._xlws.FILTER("⚠ "&amp;T25:T485,(R25:R485&lt;&gt;"")*ISNUMBER(SEARCH(" "&amp;R25:R485&amp;" "," "&amp;M438&amp;" "))))),""))</f>
        <v/>
      </c>
      <c r="G438" s="128" t="str">
        <f t="shared" si="81"/>
        <v/>
      </c>
      <c r="H438" s="128" t="str">
        <f t="shared" si="82"/>
        <v/>
      </c>
      <c r="I438" s="128" t="str">
        <f t="shared" si="83"/>
        <v/>
      </c>
      <c r="J438" s="128" t="str">
        <f t="shared" si="75"/>
        <v/>
      </c>
      <c r="K438" s="128" t="str">
        <f t="shared" si="76"/>
        <v/>
      </c>
      <c r="L438" s="128" t="str">
        <f t="shared" si="84"/>
        <v/>
      </c>
      <c r="M438" s="128" t="str">
        <f t="shared" si="77"/>
        <v/>
      </c>
      <c r="N438" s="128" t="str">
        <f t="shared" si="85"/>
        <v/>
      </c>
      <c r="O438" s="128" t="str">
        <f t="shared" si="78"/>
        <v/>
      </c>
      <c r="P438" s="128" t="str">
        <f t="shared" si="79"/>
        <v/>
      </c>
      <c r="Q438" s="129"/>
      <c r="R438" s="130" t="str">
        <f t="shared" si="80"/>
        <v/>
      </c>
      <c r="S438" s="131" t="s">
        <v>432</v>
      </c>
      <c r="T438" s="132"/>
      <c r="V438" s="48"/>
      <c r="W438" s="48"/>
      <c r="X438" s="48"/>
      <c r="Y438" s="48"/>
      <c r="Z438" s="48"/>
      <c r="AA438" s="48"/>
      <c r="AB438" s="48"/>
      <c r="AC438" s="48"/>
      <c r="AD438" s="48"/>
      <c r="AE438" s="48"/>
      <c r="AF438" s="102"/>
      <c r="AG438" s="102"/>
      <c r="AH438" s="102"/>
      <c r="AI438" s="49">
        <v>1</v>
      </c>
    </row>
    <row r="439" spans="2:35" ht="21" customHeight="1">
      <c r="B439" s="124">
        <v>415</v>
      </c>
      <c r="C439" s="142"/>
      <c r="D439" s="43"/>
      <c r="E439" s="126" t="str">
        <f t="shared" si="74"/>
        <v/>
      </c>
      <c r="F439" s="127" t="str" cm="1">
        <f t="array" ref="F439">IF(M439="","",IFERROR(_xlfn.TEXTJOIN(" • ",TRUE,_xlfn.UNIQUE(_xlfn._xlws.FILTER("⚠ "&amp;T25:T485,(R25:R485&lt;&gt;"")*ISNUMBER(SEARCH(" "&amp;R25:R485&amp;" "," "&amp;M439&amp;" "))))),""))</f>
        <v/>
      </c>
      <c r="G439" s="128" t="str">
        <f t="shared" si="81"/>
        <v/>
      </c>
      <c r="H439" s="128" t="str">
        <f t="shared" si="82"/>
        <v/>
      </c>
      <c r="I439" s="128" t="str">
        <f t="shared" si="83"/>
        <v/>
      </c>
      <c r="J439" s="128" t="str">
        <f t="shared" si="75"/>
        <v/>
      </c>
      <c r="K439" s="128" t="str">
        <f t="shared" si="76"/>
        <v/>
      </c>
      <c r="L439" s="128" t="str">
        <f t="shared" si="84"/>
        <v/>
      </c>
      <c r="M439" s="128" t="str">
        <f t="shared" si="77"/>
        <v/>
      </c>
      <c r="N439" s="128" t="str">
        <f t="shared" si="85"/>
        <v/>
      </c>
      <c r="O439" s="128" t="str">
        <f t="shared" si="78"/>
        <v/>
      </c>
      <c r="P439" s="128" t="str">
        <f t="shared" si="79"/>
        <v/>
      </c>
      <c r="Q439" s="129"/>
      <c r="R439" s="130" t="str">
        <f t="shared" si="80"/>
        <v/>
      </c>
      <c r="S439" s="131" t="s">
        <v>432</v>
      </c>
      <c r="T439" s="132"/>
      <c r="V439" s="48"/>
      <c r="W439" s="48"/>
      <c r="X439" s="48"/>
      <c r="Y439" s="48"/>
      <c r="Z439" s="48"/>
      <c r="AA439" s="48"/>
      <c r="AB439" s="48"/>
      <c r="AC439" s="48"/>
      <c r="AD439" s="48"/>
      <c r="AE439" s="48"/>
      <c r="AF439" s="102"/>
      <c r="AG439" s="102"/>
      <c r="AH439" s="102"/>
      <c r="AI439" s="49">
        <v>1</v>
      </c>
    </row>
    <row r="440" spans="2:35" ht="21" customHeight="1">
      <c r="B440" s="124">
        <v>416</v>
      </c>
      <c r="C440" s="142"/>
      <c r="D440" s="43"/>
      <c r="E440" s="126" t="str">
        <f t="shared" si="74"/>
        <v/>
      </c>
      <c r="F440" s="127" t="str" cm="1">
        <f t="array" ref="F440">IF(M440="","",IFERROR(_xlfn.TEXTJOIN(" • ",TRUE,_xlfn.UNIQUE(_xlfn._xlws.FILTER("⚠ "&amp;T25:T485,(R25:R485&lt;&gt;"")*ISNUMBER(SEARCH(" "&amp;R25:R485&amp;" "," "&amp;M440&amp;" "))))),""))</f>
        <v/>
      </c>
      <c r="G440" s="128" t="str">
        <f t="shared" si="81"/>
        <v/>
      </c>
      <c r="H440" s="128" t="str">
        <f t="shared" si="82"/>
        <v/>
      </c>
      <c r="I440" s="128" t="str">
        <f t="shared" si="83"/>
        <v/>
      </c>
      <c r="J440" s="128" t="str">
        <f t="shared" si="75"/>
        <v/>
      </c>
      <c r="K440" s="128" t="str">
        <f t="shared" si="76"/>
        <v/>
      </c>
      <c r="L440" s="128" t="str">
        <f t="shared" si="84"/>
        <v/>
      </c>
      <c r="M440" s="128" t="str">
        <f t="shared" si="77"/>
        <v/>
      </c>
      <c r="N440" s="128" t="str">
        <f t="shared" si="85"/>
        <v/>
      </c>
      <c r="O440" s="128" t="str">
        <f t="shared" si="78"/>
        <v/>
      </c>
      <c r="P440" s="128" t="str">
        <f t="shared" si="79"/>
        <v/>
      </c>
      <c r="Q440" s="129"/>
      <c r="R440" s="130" t="str">
        <f t="shared" si="80"/>
        <v/>
      </c>
      <c r="S440" s="131" t="s">
        <v>432</v>
      </c>
      <c r="T440" s="132"/>
      <c r="V440" s="48"/>
      <c r="W440" s="48"/>
      <c r="X440" s="48"/>
      <c r="Y440" s="48"/>
      <c r="Z440" s="48"/>
      <c r="AA440" s="48"/>
      <c r="AB440" s="48"/>
      <c r="AC440" s="48"/>
      <c r="AD440" s="48"/>
      <c r="AE440" s="48"/>
      <c r="AF440" s="102"/>
      <c r="AG440" s="102"/>
      <c r="AH440" s="102"/>
      <c r="AI440" s="49">
        <v>1</v>
      </c>
    </row>
    <row r="441" spans="2:35" ht="21" customHeight="1">
      <c r="B441" s="124">
        <v>417</v>
      </c>
      <c r="C441" s="142"/>
      <c r="D441" s="43"/>
      <c r="E441" s="126" t="str">
        <f t="shared" si="74"/>
        <v/>
      </c>
      <c r="F441" s="127" t="str" cm="1">
        <f t="array" ref="F441">IF(M441="","",IFERROR(_xlfn.TEXTJOIN(" • ",TRUE,_xlfn.UNIQUE(_xlfn._xlws.FILTER("⚠ "&amp;T25:T485,(R25:R485&lt;&gt;"")*ISNUMBER(SEARCH(" "&amp;R25:R485&amp;" "," "&amp;M441&amp;" "))))),""))</f>
        <v/>
      </c>
      <c r="G441" s="128" t="str">
        <f t="shared" si="81"/>
        <v/>
      </c>
      <c r="H441" s="128" t="str">
        <f t="shared" si="82"/>
        <v/>
      </c>
      <c r="I441" s="128" t="str">
        <f t="shared" si="83"/>
        <v/>
      </c>
      <c r="J441" s="128" t="str">
        <f t="shared" si="75"/>
        <v/>
      </c>
      <c r="K441" s="128" t="str">
        <f t="shared" si="76"/>
        <v/>
      </c>
      <c r="L441" s="128" t="str">
        <f t="shared" si="84"/>
        <v/>
      </c>
      <c r="M441" s="128" t="str">
        <f t="shared" si="77"/>
        <v/>
      </c>
      <c r="N441" s="128" t="str">
        <f t="shared" si="85"/>
        <v/>
      </c>
      <c r="O441" s="128" t="str">
        <f t="shared" si="78"/>
        <v/>
      </c>
      <c r="P441" s="128" t="str">
        <f t="shared" si="79"/>
        <v/>
      </c>
      <c r="Q441" s="129"/>
      <c r="R441" s="130" t="str">
        <f t="shared" si="80"/>
        <v/>
      </c>
      <c r="S441" s="131" t="s">
        <v>432</v>
      </c>
      <c r="T441" s="132"/>
      <c r="V441" s="48"/>
      <c r="W441" s="48"/>
      <c r="X441" s="48"/>
      <c r="Y441" s="48"/>
      <c r="Z441" s="48"/>
      <c r="AA441" s="48"/>
      <c r="AB441" s="48"/>
      <c r="AC441" s="48"/>
      <c r="AD441" s="48"/>
      <c r="AE441" s="48"/>
      <c r="AF441" s="102"/>
      <c r="AG441" s="102"/>
      <c r="AH441" s="102"/>
      <c r="AI441" s="49">
        <v>1</v>
      </c>
    </row>
    <row r="442" spans="2:35" ht="21" customHeight="1">
      <c r="B442" s="124">
        <v>418</v>
      </c>
      <c r="C442" s="142"/>
      <c r="D442" s="43"/>
      <c r="E442" s="126" t="str">
        <f t="shared" si="74"/>
        <v/>
      </c>
      <c r="F442" s="127" t="str" cm="1">
        <f t="array" ref="F442">IF(M442="","",IFERROR(_xlfn.TEXTJOIN(" • ",TRUE,_xlfn.UNIQUE(_xlfn._xlws.FILTER("⚠ "&amp;T25:T485,(R25:R485&lt;&gt;"")*ISNUMBER(SEARCH(" "&amp;R25:R485&amp;" "," "&amp;M442&amp;" "))))),""))</f>
        <v/>
      </c>
      <c r="G442" s="128" t="str">
        <f t="shared" si="81"/>
        <v/>
      </c>
      <c r="H442" s="128" t="str">
        <f t="shared" si="82"/>
        <v/>
      </c>
      <c r="I442" s="128" t="str">
        <f t="shared" si="83"/>
        <v/>
      </c>
      <c r="J442" s="128" t="str">
        <f t="shared" si="75"/>
        <v/>
      </c>
      <c r="K442" s="128" t="str">
        <f t="shared" si="76"/>
        <v/>
      </c>
      <c r="L442" s="128" t="str">
        <f t="shared" si="84"/>
        <v/>
      </c>
      <c r="M442" s="128" t="str">
        <f t="shared" si="77"/>
        <v/>
      </c>
      <c r="N442" s="128" t="str">
        <f t="shared" si="85"/>
        <v/>
      </c>
      <c r="O442" s="128" t="str">
        <f t="shared" si="78"/>
        <v/>
      </c>
      <c r="P442" s="128" t="str">
        <f t="shared" si="79"/>
        <v/>
      </c>
      <c r="Q442" s="129"/>
      <c r="R442" s="130" t="str">
        <f t="shared" si="80"/>
        <v/>
      </c>
      <c r="S442" s="131" t="s">
        <v>432</v>
      </c>
      <c r="T442" s="132"/>
      <c r="V442" s="48"/>
      <c r="W442" s="48"/>
      <c r="X442" s="48"/>
      <c r="Y442" s="48"/>
      <c r="Z442" s="48"/>
      <c r="AA442" s="48"/>
      <c r="AB442" s="48"/>
      <c r="AC442" s="48"/>
      <c r="AD442" s="48"/>
      <c r="AE442" s="48"/>
      <c r="AF442" s="102"/>
      <c r="AG442" s="102"/>
      <c r="AH442" s="102"/>
      <c r="AI442" s="49">
        <v>1</v>
      </c>
    </row>
    <row r="443" spans="2:35" ht="21" customHeight="1">
      <c r="B443" s="124">
        <v>419</v>
      </c>
      <c r="C443" s="142"/>
      <c r="D443" s="43"/>
      <c r="E443" s="126" t="str">
        <f t="shared" si="74"/>
        <v/>
      </c>
      <c r="F443" s="127" t="str" cm="1">
        <f t="array" ref="F443">IF(M443="","",IFERROR(_xlfn.TEXTJOIN(" • ",TRUE,_xlfn.UNIQUE(_xlfn._xlws.FILTER("⚠ "&amp;T25:T485,(R25:R485&lt;&gt;"")*ISNUMBER(SEARCH(" "&amp;R25:R485&amp;" "," "&amp;M443&amp;" "))))),""))</f>
        <v/>
      </c>
      <c r="G443" s="128" t="str">
        <f t="shared" si="81"/>
        <v/>
      </c>
      <c r="H443" s="128" t="str">
        <f t="shared" si="82"/>
        <v/>
      </c>
      <c r="I443" s="128" t="str">
        <f t="shared" si="83"/>
        <v/>
      </c>
      <c r="J443" s="128" t="str">
        <f t="shared" si="75"/>
        <v/>
      </c>
      <c r="K443" s="128" t="str">
        <f t="shared" si="76"/>
        <v/>
      </c>
      <c r="L443" s="128" t="str">
        <f t="shared" si="84"/>
        <v/>
      </c>
      <c r="M443" s="128" t="str">
        <f t="shared" si="77"/>
        <v/>
      </c>
      <c r="N443" s="128" t="str">
        <f t="shared" si="85"/>
        <v/>
      </c>
      <c r="O443" s="128" t="str">
        <f t="shared" si="78"/>
        <v/>
      </c>
      <c r="P443" s="128" t="str">
        <f t="shared" si="79"/>
        <v/>
      </c>
      <c r="Q443" s="129"/>
      <c r="R443" s="130" t="str">
        <f t="shared" si="80"/>
        <v/>
      </c>
      <c r="S443" s="131" t="s">
        <v>432</v>
      </c>
      <c r="T443" s="132"/>
      <c r="V443" s="48"/>
      <c r="W443" s="48"/>
      <c r="X443" s="48"/>
      <c r="Y443" s="48"/>
      <c r="Z443" s="48"/>
      <c r="AA443" s="48"/>
      <c r="AB443" s="48"/>
      <c r="AC443" s="48"/>
      <c r="AD443" s="48"/>
      <c r="AE443" s="48"/>
      <c r="AF443" s="102"/>
      <c r="AG443" s="102"/>
      <c r="AH443" s="102"/>
      <c r="AI443" s="49">
        <v>1</v>
      </c>
    </row>
    <row r="444" spans="2:35" ht="21" customHeight="1">
      <c r="B444" s="124">
        <v>420</v>
      </c>
      <c r="C444" s="142"/>
      <c r="D444" s="43"/>
      <c r="E444" s="126" t="str">
        <f t="shared" si="74"/>
        <v/>
      </c>
      <c r="F444" s="127" t="str" cm="1">
        <f t="array" ref="F444">IF(M444="","",IFERROR(_xlfn.TEXTJOIN(" • ",TRUE,_xlfn.UNIQUE(_xlfn._xlws.FILTER("⚠ "&amp;T25:T485,(R25:R485&lt;&gt;"")*ISNUMBER(SEARCH(" "&amp;R25:R485&amp;" "," "&amp;M444&amp;" "))))),""))</f>
        <v/>
      </c>
      <c r="G444" s="128" t="str">
        <f t="shared" si="81"/>
        <v/>
      </c>
      <c r="H444" s="128" t="str">
        <f t="shared" si="82"/>
        <v/>
      </c>
      <c r="I444" s="128" t="str">
        <f t="shared" si="83"/>
        <v/>
      </c>
      <c r="J444" s="128" t="str">
        <f t="shared" si="75"/>
        <v/>
      </c>
      <c r="K444" s="128" t="str">
        <f t="shared" si="76"/>
        <v/>
      </c>
      <c r="L444" s="128" t="str">
        <f t="shared" si="84"/>
        <v/>
      </c>
      <c r="M444" s="128" t="str">
        <f t="shared" si="77"/>
        <v/>
      </c>
      <c r="N444" s="128" t="str">
        <f t="shared" si="85"/>
        <v/>
      </c>
      <c r="O444" s="128" t="str">
        <f t="shared" si="78"/>
        <v/>
      </c>
      <c r="P444" s="128" t="str">
        <f t="shared" si="79"/>
        <v/>
      </c>
      <c r="Q444" s="129"/>
      <c r="R444" s="130" t="str">
        <f t="shared" si="80"/>
        <v/>
      </c>
      <c r="S444" s="131" t="s">
        <v>432</v>
      </c>
      <c r="T444" s="132"/>
      <c r="V444" s="48"/>
      <c r="W444" s="48"/>
      <c r="X444" s="48"/>
      <c r="Y444" s="48"/>
      <c r="Z444" s="48"/>
      <c r="AA444" s="48"/>
      <c r="AB444" s="48"/>
      <c r="AC444" s="48"/>
      <c r="AD444" s="48"/>
      <c r="AE444" s="48"/>
      <c r="AF444" s="102"/>
      <c r="AG444" s="102"/>
      <c r="AH444" s="102"/>
      <c r="AI444" s="49">
        <v>1</v>
      </c>
    </row>
    <row r="445" spans="2:35" ht="21" customHeight="1">
      <c r="B445" s="124">
        <v>421</v>
      </c>
      <c r="C445" s="142"/>
      <c r="D445" s="43"/>
      <c r="E445" s="126" t="str">
        <f t="shared" si="74"/>
        <v/>
      </c>
      <c r="F445" s="127" t="str" cm="1">
        <f t="array" ref="F445">IF(M445="","",IFERROR(_xlfn.TEXTJOIN(" • ",TRUE,_xlfn.UNIQUE(_xlfn._xlws.FILTER("⚠ "&amp;T25:T485,(R25:R485&lt;&gt;"")*ISNUMBER(SEARCH(" "&amp;R25:R485&amp;" "," "&amp;M445&amp;" "))))),""))</f>
        <v/>
      </c>
      <c r="G445" s="128" t="str">
        <f t="shared" si="81"/>
        <v/>
      </c>
      <c r="H445" s="128" t="str">
        <f t="shared" si="82"/>
        <v/>
      </c>
      <c r="I445" s="128" t="str">
        <f t="shared" si="83"/>
        <v/>
      </c>
      <c r="J445" s="128" t="str">
        <f t="shared" si="75"/>
        <v/>
      </c>
      <c r="K445" s="128" t="str">
        <f t="shared" si="76"/>
        <v/>
      </c>
      <c r="L445" s="128" t="str">
        <f t="shared" si="84"/>
        <v/>
      </c>
      <c r="M445" s="128" t="str">
        <f t="shared" si="77"/>
        <v/>
      </c>
      <c r="N445" s="128" t="str">
        <f t="shared" si="85"/>
        <v/>
      </c>
      <c r="O445" s="128" t="str">
        <f t="shared" si="78"/>
        <v/>
      </c>
      <c r="P445" s="128" t="str">
        <f t="shared" si="79"/>
        <v/>
      </c>
      <c r="Q445" s="129"/>
      <c r="R445" s="130" t="str">
        <f t="shared" si="80"/>
        <v/>
      </c>
      <c r="S445" s="131" t="s">
        <v>432</v>
      </c>
      <c r="T445" s="132"/>
      <c r="V445" s="48"/>
      <c r="W445" s="48"/>
      <c r="X445" s="48"/>
      <c r="Y445" s="48"/>
      <c r="Z445" s="48"/>
      <c r="AA445" s="48"/>
      <c r="AB445" s="48"/>
      <c r="AC445" s="48"/>
      <c r="AD445" s="48"/>
      <c r="AE445" s="48"/>
      <c r="AF445" s="102"/>
      <c r="AG445" s="102"/>
      <c r="AH445" s="102"/>
      <c r="AI445" s="49">
        <v>1</v>
      </c>
    </row>
    <row r="446" spans="2:35" ht="21" customHeight="1">
      <c r="B446" s="124">
        <v>422</v>
      </c>
      <c r="C446" s="142"/>
      <c r="D446" s="43"/>
      <c r="E446" s="126" t="str">
        <f t="shared" si="74"/>
        <v/>
      </c>
      <c r="F446" s="127" t="str" cm="1">
        <f t="array" ref="F446">IF(M446="","",IFERROR(_xlfn.TEXTJOIN(" • ",TRUE,_xlfn.UNIQUE(_xlfn._xlws.FILTER("⚠ "&amp;T25:T485,(R25:R485&lt;&gt;"")*ISNUMBER(SEARCH(" "&amp;R25:R485&amp;" "," "&amp;M446&amp;" "))))),""))</f>
        <v/>
      </c>
      <c r="G446" s="128" t="str">
        <f t="shared" si="81"/>
        <v/>
      </c>
      <c r="H446" s="128" t="str">
        <f t="shared" si="82"/>
        <v/>
      </c>
      <c r="I446" s="128" t="str">
        <f t="shared" si="83"/>
        <v/>
      </c>
      <c r="J446" s="128" t="str">
        <f t="shared" si="75"/>
        <v/>
      </c>
      <c r="K446" s="128" t="str">
        <f t="shared" si="76"/>
        <v/>
      </c>
      <c r="L446" s="128" t="str">
        <f t="shared" si="84"/>
        <v/>
      </c>
      <c r="M446" s="128" t="str">
        <f t="shared" si="77"/>
        <v/>
      </c>
      <c r="N446" s="128" t="str">
        <f t="shared" si="85"/>
        <v/>
      </c>
      <c r="O446" s="128" t="str">
        <f t="shared" si="78"/>
        <v/>
      </c>
      <c r="P446" s="128" t="str">
        <f t="shared" si="79"/>
        <v/>
      </c>
      <c r="Q446" s="129"/>
      <c r="R446" s="130" t="str">
        <f t="shared" si="80"/>
        <v/>
      </c>
      <c r="S446" s="131" t="s">
        <v>432</v>
      </c>
      <c r="T446" s="132"/>
      <c r="V446" s="48"/>
      <c r="W446" s="48"/>
      <c r="X446" s="48"/>
      <c r="Y446" s="48"/>
      <c r="Z446" s="48"/>
      <c r="AA446" s="48"/>
      <c r="AB446" s="48"/>
      <c r="AC446" s="48"/>
      <c r="AD446" s="48"/>
      <c r="AE446" s="48"/>
      <c r="AF446" s="102"/>
      <c r="AG446" s="102"/>
      <c r="AH446" s="102"/>
      <c r="AI446" s="49">
        <v>1</v>
      </c>
    </row>
    <row r="447" spans="2:35" ht="21" customHeight="1">
      <c r="B447" s="124">
        <v>423</v>
      </c>
      <c r="C447" s="142"/>
      <c r="D447" s="43"/>
      <c r="E447" s="126" t="str">
        <f t="shared" si="74"/>
        <v/>
      </c>
      <c r="F447" s="127" t="str" cm="1">
        <f t="array" ref="F447">IF(M447="","",IFERROR(_xlfn.TEXTJOIN(" • ",TRUE,_xlfn.UNIQUE(_xlfn._xlws.FILTER("⚠ "&amp;T25:T485,(R25:R485&lt;&gt;"")*ISNUMBER(SEARCH(" "&amp;R25:R485&amp;" "," "&amp;M447&amp;" "))))),""))</f>
        <v/>
      </c>
      <c r="G447" s="128" t="str">
        <f t="shared" si="81"/>
        <v/>
      </c>
      <c r="H447" s="128" t="str">
        <f t="shared" si="82"/>
        <v/>
      </c>
      <c r="I447" s="128" t="str">
        <f t="shared" si="83"/>
        <v/>
      </c>
      <c r="J447" s="128" t="str">
        <f t="shared" si="75"/>
        <v/>
      </c>
      <c r="K447" s="128" t="str">
        <f t="shared" si="76"/>
        <v/>
      </c>
      <c r="L447" s="128" t="str">
        <f t="shared" si="84"/>
        <v/>
      </c>
      <c r="M447" s="128" t="str">
        <f t="shared" si="77"/>
        <v/>
      </c>
      <c r="N447" s="128" t="str">
        <f t="shared" si="85"/>
        <v/>
      </c>
      <c r="O447" s="128" t="str">
        <f t="shared" si="78"/>
        <v/>
      </c>
      <c r="P447" s="128" t="str">
        <f t="shared" si="79"/>
        <v/>
      </c>
      <c r="Q447" s="129"/>
      <c r="R447" s="130" t="str">
        <f t="shared" si="80"/>
        <v/>
      </c>
      <c r="S447" s="131" t="s">
        <v>432</v>
      </c>
      <c r="T447" s="132"/>
      <c r="V447" s="48"/>
      <c r="W447" s="48"/>
      <c r="X447" s="48"/>
      <c r="Y447" s="48"/>
      <c r="Z447" s="48"/>
      <c r="AA447" s="48"/>
      <c r="AB447" s="48"/>
      <c r="AC447" s="48"/>
      <c r="AD447" s="48"/>
      <c r="AE447" s="48"/>
      <c r="AF447" s="102"/>
      <c r="AG447" s="102"/>
      <c r="AH447" s="102"/>
      <c r="AI447" s="49">
        <v>1</v>
      </c>
    </row>
    <row r="448" spans="2:35" ht="21" customHeight="1">
      <c r="B448" s="124">
        <v>424</v>
      </c>
      <c r="C448" s="142"/>
      <c r="D448" s="43"/>
      <c r="E448" s="126" t="str">
        <f t="shared" si="74"/>
        <v/>
      </c>
      <c r="F448" s="127" t="str" cm="1">
        <f t="array" ref="F448">IF(M448="","",IFERROR(_xlfn.TEXTJOIN(" • ",TRUE,_xlfn.UNIQUE(_xlfn._xlws.FILTER("⚠ "&amp;T25:T485,(R25:R485&lt;&gt;"")*ISNUMBER(SEARCH(" "&amp;R25:R485&amp;" "," "&amp;M448&amp;" "))))),""))</f>
        <v/>
      </c>
      <c r="G448" s="128" t="str">
        <f t="shared" si="81"/>
        <v/>
      </c>
      <c r="H448" s="128" t="str">
        <f t="shared" si="82"/>
        <v/>
      </c>
      <c r="I448" s="128" t="str">
        <f t="shared" si="83"/>
        <v/>
      </c>
      <c r="J448" s="128" t="str">
        <f t="shared" si="75"/>
        <v/>
      </c>
      <c r="K448" s="128" t="str">
        <f t="shared" si="76"/>
        <v/>
      </c>
      <c r="L448" s="128" t="str">
        <f t="shared" si="84"/>
        <v/>
      </c>
      <c r="M448" s="128" t="str">
        <f t="shared" si="77"/>
        <v/>
      </c>
      <c r="N448" s="128" t="str">
        <f t="shared" si="85"/>
        <v/>
      </c>
      <c r="O448" s="128" t="str">
        <f t="shared" si="78"/>
        <v/>
      </c>
      <c r="P448" s="128" t="str">
        <f t="shared" si="79"/>
        <v/>
      </c>
      <c r="Q448" s="129"/>
      <c r="R448" s="130" t="str">
        <f t="shared" si="80"/>
        <v/>
      </c>
      <c r="S448" s="131" t="s">
        <v>432</v>
      </c>
      <c r="T448" s="132"/>
      <c r="V448" s="48"/>
      <c r="W448" s="48"/>
      <c r="X448" s="48"/>
      <c r="Y448" s="48"/>
      <c r="Z448" s="48"/>
      <c r="AA448" s="48"/>
      <c r="AB448" s="48"/>
      <c r="AC448" s="48"/>
      <c r="AD448" s="48"/>
      <c r="AE448" s="48"/>
      <c r="AF448" s="102"/>
      <c r="AG448" s="102"/>
      <c r="AH448" s="102"/>
      <c r="AI448" s="49">
        <v>1</v>
      </c>
    </row>
    <row r="449" spans="2:35" ht="21" customHeight="1">
      <c r="B449" s="124">
        <v>425</v>
      </c>
      <c r="C449" s="142"/>
      <c r="D449" s="43"/>
      <c r="E449" s="126" t="str">
        <f t="shared" si="74"/>
        <v/>
      </c>
      <c r="F449" s="127" t="str" cm="1">
        <f t="array" ref="F449">IF(M449="","",IFERROR(_xlfn.TEXTJOIN(" • ",TRUE,_xlfn.UNIQUE(_xlfn._xlws.FILTER("⚠ "&amp;T25:T485,(R25:R485&lt;&gt;"")*ISNUMBER(SEARCH(" "&amp;R25:R485&amp;" "," "&amp;M449&amp;" "))))),""))</f>
        <v/>
      </c>
      <c r="G449" s="128" t="str">
        <f t="shared" si="81"/>
        <v/>
      </c>
      <c r="H449" s="128" t="str">
        <f t="shared" si="82"/>
        <v/>
      </c>
      <c r="I449" s="128" t="str">
        <f t="shared" si="83"/>
        <v/>
      </c>
      <c r="J449" s="128" t="str">
        <f t="shared" si="75"/>
        <v/>
      </c>
      <c r="K449" s="128" t="str">
        <f t="shared" si="76"/>
        <v/>
      </c>
      <c r="L449" s="128" t="str">
        <f t="shared" si="84"/>
        <v/>
      </c>
      <c r="M449" s="128" t="str">
        <f t="shared" si="77"/>
        <v/>
      </c>
      <c r="N449" s="128" t="str">
        <f t="shared" si="85"/>
        <v/>
      </c>
      <c r="O449" s="128" t="str">
        <f t="shared" si="78"/>
        <v/>
      </c>
      <c r="P449" s="128" t="str">
        <f t="shared" si="79"/>
        <v/>
      </c>
      <c r="Q449" s="129"/>
      <c r="R449" s="130" t="str">
        <f t="shared" si="80"/>
        <v/>
      </c>
      <c r="S449" s="131" t="s">
        <v>432</v>
      </c>
      <c r="T449" s="132"/>
      <c r="V449" s="48"/>
      <c r="W449" s="48"/>
      <c r="X449" s="48"/>
      <c r="Y449" s="48"/>
      <c r="Z449" s="48"/>
      <c r="AA449" s="48"/>
      <c r="AB449" s="48"/>
      <c r="AC449" s="48"/>
      <c r="AD449" s="48"/>
      <c r="AE449" s="48"/>
      <c r="AF449" s="102"/>
      <c r="AG449" s="102"/>
      <c r="AH449" s="102"/>
      <c r="AI449" s="49">
        <v>1</v>
      </c>
    </row>
    <row r="450" spans="2:35" ht="21" customHeight="1">
      <c r="B450" s="124">
        <v>426</v>
      </c>
      <c r="C450" s="142"/>
      <c r="D450" s="43"/>
      <c r="E450" s="126" t="str">
        <f t="shared" si="74"/>
        <v/>
      </c>
      <c r="F450" s="127" t="str" cm="1">
        <f t="array" ref="F450">IF(M450="","",IFERROR(_xlfn.TEXTJOIN(" • ",TRUE,_xlfn.UNIQUE(_xlfn._xlws.FILTER("⚠ "&amp;T25:T485,(R25:R485&lt;&gt;"")*ISNUMBER(SEARCH(" "&amp;R25:R485&amp;" "," "&amp;M450&amp;" "))))),""))</f>
        <v/>
      </c>
      <c r="G450" s="128" t="str">
        <f t="shared" si="81"/>
        <v/>
      </c>
      <c r="H450" s="128" t="str">
        <f t="shared" si="82"/>
        <v/>
      </c>
      <c r="I450" s="128" t="str">
        <f t="shared" si="83"/>
        <v/>
      </c>
      <c r="J450" s="128" t="str">
        <f t="shared" si="75"/>
        <v/>
      </c>
      <c r="K450" s="128" t="str">
        <f t="shared" si="76"/>
        <v/>
      </c>
      <c r="L450" s="128" t="str">
        <f t="shared" si="84"/>
        <v/>
      </c>
      <c r="M450" s="128" t="str">
        <f t="shared" si="77"/>
        <v/>
      </c>
      <c r="N450" s="128" t="str">
        <f t="shared" si="85"/>
        <v/>
      </c>
      <c r="O450" s="128" t="str">
        <f t="shared" si="78"/>
        <v/>
      </c>
      <c r="P450" s="128" t="str">
        <f t="shared" si="79"/>
        <v/>
      </c>
      <c r="Q450" s="129"/>
      <c r="R450" s="130" t="str">
        <f t="shared" si="80"/>
        <v/>
      </c>
      <c r="S450" s="131" t="s">
        <v>432</v>
      </c>
      <c r="T450" s="132"/>
      <c r="V450" s="48"/>
      <c r="W450" s="48"/>
      <c r="X450" s="48"/>
      <c r="Y450" s="48"/>
      <c r="Z450" s="48"/>
      <c r="AA450" s="48"/>
      <c r="AB450" s="48"/>
      <c r="AC450" s="48"/>
      <c r="AD450" s="48"/>
      <c r="AE450" s="48"/>
      <c r="AF450" s="102"/>
      <c r="AG450" s="102"/>
      <c r="AH450" s="102"/>
      <c r="AI450" s="49">
        <v>1</v>
      </c>
    </row>
    <row r="451" spans="2:35" ht="21" customHeight="1">
      <c r="B451" s="124">
        <v>427</v>
      </c>
      <c r="C451" s="142"/>
      <c r="D451" s="43"/>
      <c r="E451" s="126" t="str">
        <f t="shared" si="74"/>
        <v/>
      </c>
      <c r="F451" s="127" t="str" cm="1">
        <f t="array" ref="F451">IF(M451="","",IFERROR(_xlfn.TEXTJOIN(" • ",TRUE,_xlfn.UNIQUE(_xlfn._xlws.FILTER("⚠ "&amp;T25:T485,(R25:R485&lt;&gt;"")*ISNUMBER(SEARCH(" "&amp;R25:R485&amp;" "," "&amp;M451&amp;" "))))),""))</f>
        <v/>
      </c>
      <c r="G451" s="128" t="str">
        <f t="shared" si="81"/>
        <v/>
      </c>
      <c r="H451" s="128" t="str">
        <f t="shared" si="82"/>
        <v/>
      </c>
      <c r="I451" s="128" t="str">
        <f t="shared" si="83"/>
        <v/>
      </c>
      <c r="J451" s="128" t="str">
        <f t="shared" si="75"/>
        <v/>
      </c>
      <c r="K451" s="128" t="str">
        <f t="shared" si="76"/>
        <v/>
      </c>
      <c r="L451" s="128" t="str">
        <f t="shared" si="84"/>
        <v/>
      </c>
      <c r="M451" s="128" t="str">
        <f t="shared" si="77"/>
        <v/>
      </c>
      <c r="N451" s="128" t="str">
        <f t="shared" si="85"/>
        <v/>
      </c>
      <c r="O451" s="128" t="str">
        <f t="shared" si="78"/>
        <v/>
      </c>
      <c r="P451" s="128" t="str">
        <f t="shared" si="79"/>
        <v/>
      </c>
      <c r="Q451" s="129"/>
      <c r="R451" s="130" t="str">
        <f t="shared" si="80"/>
        <v/>
      </c>
      <c r="S451" s="131" t="s">
        <v>432</v>
      </c>
      <c r="T451" s="132"/>
      <c r="V451" s="48"/>
      <c r="W451" s="48"/>
      <c r="X451" s="48"/>
      <c r="Y451" s="48"/>
      <c r="Z451" s="48"/>
      <c r="AA451" s="48"/>
      <c r="AB451" s="48"/>
      <c r="AC451" s="48"/>
      <c r="AD451" s="48"/>
      <c r="AE451" s="48"/>
      <c r="AF451" s="102"/>
      <c r="AG451" s="102"/>
      <c r="AH451" s="102"/>
      <c r="AI451" s="49">
        <v>1</v>
      </c>
    </row>
    <row r="452" spans="2:35" ht="21" customHeight="1">
      <c r="B452" s="124">
        <v>428</v>
      </c>
      <c r="C452" s="142"/>
      <c r="D452" s="43"/>
      <c r="E452" s="126" t="str">
        <f t="shared" si="74"/>
        <v/>
      </c>
      <c r="F452" s="127" t="str" cm="1">
        <f t="array" ref="F452">IF(M452="","",IFERROR(_xlfn.TEXTJOIN(" • ",TRUE,_xlfn.UNIQUE(_xlfn._xlws.FILTER("⚠ "&amp;T25:T485,(R25:R485&lt;&gt;"")*ISNUMBER(SEARCH(" "&amp;R25:R485&amp;" "," "&amp;M452&amp;" "))))),""))</f>
        <v/>
      </c>
      <c r="G452" s="128" t="str">
        <f t="shared" si="81"/>
        <v/>
      </c>
      <c r="H452" s="128" t="str">
        <f t="shared" si="82"/>
        <v/>
      </c>
      <c r="I452" s="128" t="str">
        <f t="shared" si="83"/>
        <v/>
      </c>
      <c r="J452" s="128" t="str">
        <f t="shared" si="75"/>
        <v/>
      </c>
      <c r="K452" s="128" t="str">
        <f t="shared" si="76"/>
        <v/>
      </c>
      <c r="L452" s="128" t="str">
        <f t="shared" si="84"/>
        <v/>
      </c>
      <c r="M452" s="128" t="str">
        <f t="shared" si="77"/>
        <v/>
      </c>
      <c r="N452" s="128" t="str">
        <f t="shared" si="85"/>
        <v/>
      </c>
      <c r="O452" s="128" t="str">
        <f t="shared" si="78"/>
        <v/>
      </c>
      <c r="P452" s="128" t="str">
        <f t="shared" si="79"/>
        <v/>
      </c>
      <c r="Q452" s="129"/>
      <c r="R452" s="130" t="str">
        <f t="shared" si="80"/>
        <v/>
      </c>
      <c r="S452" s="131" t="s">
        <v>432</v>
      </c>
      <c r="T452" s="132"/>
      <c r="V452" s="48"/>
      <c r="W452" s="48"/>
      <c r="X452" s="48"/>
      <c r="Y452" s="48"/>
      <c r="Z452" s="48"/>
      <c r="AA452" s="48"/>
      <c r="AB452" s="48"/>
      <c r="AC452" s="48"/>
      <c r="AD452" s="48"/>
      <c r="AE452" s="48"/>
      <c r="AF452" s="102"/>
      <c r="AG452" s="102"/>
      <c r="AH452" s="102"/>
      <c r="AI452" s="49">
        <v>1</v>
      </c>
    </row>
    <row r="453" spans="2:35" ht="21" customHeight="1">
      <c r="B453" s="124">
        <v>429</v>
      </c>
      <c r="C453" s="142"/>
      <c r="D453" s="43"/>
      <c r="E453" s="126" t="str">
        <f t="shared" si="74"/>
        <v/>
      </c>
      <c r="F453" s="127" t="str" cm="1">
        <f t="array" ref="F453">IF(M453="","",IFERROR(_xlfn.TEXTJOIN(" • ",TRUE,_xlfn.UNIQUE(_xlfn._xlws.FILTER("⚠ "&amp;T25:T485,(R25:R485&lt;&gt;"")*ISNUMBER(SEARCH(" "&amp;R25:R485&amp;" "," "&amp;M453&amp;" "))))),""))</f>
        <v/>
      </c>
      <c r="G453" s="128" t="str">
        <f t="shared" si="81"/>
        <v/>
      </c>
      <c r="H453" s="128" t="str">
        <f t="shared" si="82"/>
        <v/>
      </c>
      <c r="I453" s="128" t="str">
        <f t="shared" si="83"/>
        <v/>
      </c>
      <c r="J453" s="128" t="str">
        <f t="shared" si="75"/>
        <v/>
      </c>
      <c r="K453" s="128" t="str">
        <f t="shared" si="76"/>
        <v/>
      </c>
      <c r="L453" s="128" t="str">
        <f t="shared" si="84"/>
        <v/>
      </c>
      <c r="M453" s="128" t="str">
        <f t="shared" si="77"/>
        <v/>
      </c>
      <c r="N453" s="128" t="str">
        <f t="shared" si="85"/>
        <v/>
      </c>
      <c r="O453" s="128" t="str">
        <f t="shared" si="78"/>
        <v/>
      </c>
      <c r="P453" s="128" t="str">
        <f t="shared" si="79"/>
        <v/>
      </c>
      <c r="Q453" s="129"/>
      <c r="R453" s="130" t="str">
        <f t="shared" si="80"/>
        <v/>
      </c>
      <c r="S453" s="131" t="s">
        <v>432</v>
      </c>
      <c r="T453" s="132"/>
      <c r="V453" s="48"/>
      <c r="W453" s="48"/>
      <c r="X453" s="48"/>
      <c r="Y453" s="48"/>
      <c r="Z453" s="48"/>
      <c r="AA453" s="48"/>
      <c r="AB453" s="48"/>
      <c r="AC453" s="48"/>
      <c r="AD453" s="48"/>
      <c r="AE453" s="48"/>
      <c r="AF453" s="102"/>
      <c r="AG453" s="102"/>
      <c r="AH453" s="102"/>
      <c r="AI453" s="49">
        <v>1</v>
      </c>
    </row>
    <row r="454" spans="2:35" ht="21" customHeight="1">
      <c r="B454" s="124">
        <v>430</v>
      </c>
      <c r="C454" s="142"/>
      <c r="D454" s="43"/>
      <c r="E454" s="126" t="str">
        <f t="shared" si="74"/>
        <v/>
      </c>
      <c r="F454" s="127" t="str" cm="1">
        <f t="array" ref="F454">IF(M454="","",IFERROR(_xlfn.TEXTJOIN(" • ",TRUE,_xlfn.UNIQUE(_xlfn._xlws.FILTER("⚠ "&amp;T25:T485,(R25:R485&lt;&gt;"")*ISNUMBER(SEARCH(" "&amp;R25:R485&amp;" "," "&amp;M454&amp;" "))))),""))</f>
        <v/>
      </c>
      <c r="G454" s="128" t="str">
        <f t="shared" si="81"/>
        <v/>
      </c>
      <c r="H454" s="128" t="str">
        <f t="shared" si="82"/>
        <v/>
      </c>
      <c r="I454" s="128" t="str">
        <f t="shared" si="83"/>
        <v/>
      </c>
      <c r="J454" s="128" t="str">
        <f t="shared" si="75"/>
        <v/>
      </c>
      <c r="K454" s="128" t="str">
        <f t="shared" si="76"/>
        <v/>
      </c>
      <c r="L454" s="128" t="str">
        <f t="shared" si="84"/>
        <v/>
      </c>
      <c r="M454" s="128" t="str">
        <f t="shared" si="77"/>
        <v/>
      </c>
      <c r="N454" s="128" t="str">
        <f t="shared" si="85"/>
        <v/>
      </c>
      <c r="O454" s="128" t="str">
        <f t="shared" si="78"/>
        <v/>
      </c>
      <c r="P454" s="128" t="str">
        <f t="shared" si="79"/>
        <v/>
      </c>
      <c r="Q454" s="129"/>
      <c r="R454" s="130" t="str">
        <f t="shared" si="80"/>
        <v/>
      </c>
      <c r="S454" s="131" t="s">
        <v>432</v>
      </c>
      <c r="T454" s="132"/>
      <c r="V454" s="48"/>
      <c r="W454" s="48"/>
      <c r="X454" s="48"/>
      <c r="Y454" s="48"/>
      <c r="Z454" s="48"/>
      <c r="AA454" s="48"/>
      <c r="AB454" s="48"/>
      <c r="AC454" s="48"/>
      <c r="AD454" s="48"/>
      <c r="AE454" s="48"/>
      <c r="AF454" s="102"/>
      <c r="AG454" s="102"/>
      <c r="AH454" s="102"/>
      <c r="AI454" s="49">
        <v>1</v>
      </c>
    </row>
    <row r="455" spans="2:35" ht="21" customHeight="1">
      <c r="B455" s="124">
        <v>431</v>
      </c>
      <c r="C455" s="142"/>
      <c r="D455" s="137"/>
      <c r="E455" s="126" t="str">
        <f t="shared" si="74"/>
        <v/>
      </c>
      <c r="F455" s="127" t="str" cm="1">
        <f t="array" ref="F455">IF(M455="","",IFERROR(_xlfn.TEXTJOIN(" • ",TRUE,_xlfn.UNIQUE(_xlfn._xlws.FILTER("⚠ "&amp;T25:T485,(R25:R485&lt;&gt;"")*ISNUMBER(SEARCH(" "&amp;R25:R485&amp;" "," "&amp;M455&amp;" "))))),""))</f>
        <v/>
      </c>
      <c r="G455" s="128" t="str">
        <f t="shared" si="81"/>
        <v/>
      </c>
      <c r="H455" s="128" t="str">
        <f t="shared" si="82"/>
        <v/>
      </c>
      <c r="I455" s="128" t="str">
        <f t="shared" si="83"/>
        <v/>
      </c>
      <c r="J455" s="128" t="str">
        <f t="shared" si="75"/>
        <v/>
      </c>
      <c r="K455" s="128" t="str">
        <f t="shared" si="76"/>
        <v/>
      </c>
      <c r="L455" s="128" t="str">
        <f t="shared" si="84"/>
        <v/>
      </c>
      <c r="M455" s="128" t="str">
        <f t="shared" si="77"/>
        <v/>
      </c>
      <c r="N455" s="128" t="str">
        <f t="shared" si="85"/>
        <v/>
      </c>
      <c r="O455" s="128" t="str">
        <f t="shared" si="78"/>
        <v/>
      </c>
      <c r="P455" s="128" t="str">
        <f t="shared" si="79"/>
        <v/>
      </c>
      <c r="Q455" s="129"/>
      <c r="R455" s="130" t="str">
        <f t="shared" si="80"/>
        <v/>
      </c>
      <c r="S455" s="131" t="s">
        <v>432</v>
      </c>
      <c r="T455" s="132"/>
      <c r="V455" s="48"/>
      <c r="W455" s="48"/>
      <c r="X455" s="48"/>
      <c r="Y455" s="48"/>
      <c r="Z455" s="48"/>
      <c r="AA455" s="48"/>
      <c r="AB455" s="48"/>
      <c r="AC455" s="48"/>
      <c r="AD455" s="48"/>
      <c r="AE455" s="48"/>
      <c r="AF455" s="102"/>
      <c r="AG455" s="102"/>
      <c r="AH455" s="102"/>
      <c r="AI455" s="49">
        <v>1</v>
      </c>
    </row>
    <row r="456" spans="2:35" ht="21" customHeight="1">
      <c r="B456" s="124">
        <v>432</v>
      </c>
      <c r="C456" s="142"/>
      <c r="D456" s="137"/>
      <c r="E456" s="126" t="str">
        <f t="shared" si="74"/>
        <v/>
      </c>
      <c r="F456" s="127" t="str" cm="1">
        <f t="array" ref="F456">IF(M456="","",IFERROR(_xlfn.TEXTJOIN(" • ",TRUE,_xlfn.UNIQUE(_xlfn._xlws.FILTER("⚠ "&amp;T25:T485,(R25:R485&lt;&gt;"")*ISNUMBER(SEARCH(" "&amp;R25:R485&amp;" "," "&amp;M456&amp;" "))))),""))</f>
        <v/>
      </c>
      <c r="G456" s="128" t="str">
        <f t="shared" si="81"/>
        <v/>
      </c>
      <c r="H456" s="128" t="str">
        <f t="shared" si="82"/>
        <v/>
      </c>
      <c r="I456" s="128" t="str">
        <f t="shared" si="83"/>
        <v/>
      </c>
      <c r="J456" s="128" t="str">
        <f t="shared" si="75"/>
        <v/>
      </c>
      <c r="K456" s="128" t="str">
        <f t="shared" si="76"/>
        <v/>
      </c>
      <c r="L456" s="128" t="str">
        <f t="shared" si="84"/>
        <v/>
      </c>
      <c r="M456" s="128" t="str">
        <f t="shared" si="77"/>
        <v/>
      </c>
      <c r="N456" s="128" t="str">
        <f t="shared" si="85"/>
        <v/>
      </c>
      <c r="O456" s="128" t="str">
        <f t="shared" si="78"/>
        <v/>
      </c>
      <c r="P456" s="128" t="str">
        <f t="shared" si="79"/>
        <v/>
      </c>
      <c r="Q456" s="129"/>
      <c r="R456" s="130" t="str">
        <f t="shared" si="80"/>
        <v/>
      </c>
      <c r="S456" s="131" t="s">
        <v>432</v>
      </c>
      <c r="T456" s="132"/>
      <c r="V456" s="48"/>
      <c r="W456" s="48"/>
      <c r="X456" s="48"/>
      <c r="Y456" s="48"/>
      <c r="Z456" s="48"/>
      <c r="AA456" s="48"/>
      <c r="AB456" s="48"/>
      <c r="AC456" s="48"/>
      <c r="AD456" s="48"/>
      <c r="AE456" s="48"/>
      <c r="AF456" s="102"/>
      <c r="AG456" s="102"/>
      <c r="AH456" s="102"/>
      <c r="AI456" s="49">
        <v>1</v>
      </c>
    </row>
    <row r="457" spans="2:35" ht="21" customHeight="1">
      <c r="B457" s="124">
        <v>433</v>
      </c>
      <c r="C457" s="142"/>
      <c r="D457" s="137"/>
      <c r="E457" s="126" t="str">
        <f t="shared" si="74"/>
        <v/>
      </c>
      <c r="F457" s="127" t="str" cm="1">
        <f t="array" ref="F457">IF(M457="","",IFERROR(_xlfn.TEXTJOIN(" • ",TRUE,_xlfn.UNIQUE(_xlfn._xlws.FILTER("⚠ "&amp;T25:T485,(R25:R485&lt;&gt;"")*ISNUMBER(SEARCH(" "&amp;R25:R485&amp;" "," "&amp;M457&amp;" "))))),""))</f>
        <v/>
      </c>
      <c r="G457" s="128" t="str">
        <f t="shared" si="81"/>
        <v/>
      </c>
      <c r="H457" s="128" t="str">
        <f t="shared" si="82"/>
        <v/>
      </c>
      <c r="I457" s="128" t="str">
        <f t="shared" si="83"/>
        <v/>
      </c>
      <c r="J457" s="128" t="str">
        <f t="shared" si="75"/>
        <v/>
      </c>
      <c r="K457" s="128" t="str">
        <f t="shared" si="76"/>
        <v/>
      </c>
      <c r="L457" s="128" t="str">
        <f t="shared" si="84"/>
        <v/>
      </c>
      <c r="M457" s="128" t="str">
        <f t="shared" si="77"/>
        <v/>
      </c>
      <c r="N457" s="128" t="str">
        <f t="shared" si="85"/>
        <v/>
      </c>
      <c r="O457" s="128" t="str">
        <f t="shared" si="78"/>
        <v/>
      </c>
      <c r="P457" s="128" t="str">
        <f t="shared" si="79"/>
        <v/>
      </c>
      <c r="Q457" s="129"/>
      <c r="R457" s="130" t="str">
        <f t="shared" si="80"/>
        <v/>
      </c>
      <c r="S457" s="131" t="s">
        <v>432</v>
      </c>
      <c r="T457" s="132"/>
      <c r="V457" s="48"/>
      <c r="W457" s="48"/>
      <c r="X457" s="48"/>
      <c r="Y457" s="48"/>
      <c r="Z457" s="48"/>
      <c r="AA457" s="48"/>
      <c r="AB457" s="48"/>
      <c r="AC457" s="48"/>
      <c r="AD457" s="48"/>
      <c r="AE457" s="48"/>
      <c r="AF457" s="102"/>
      <c r="AG457" s="102"/>
      <c r="AH457" s="102"/>
      <c r="AI457" s="49">
        <v>1</v>
      </c>
    </row>
    <row r="458" spans="2:35" ht="21" customHeight="1">
      <c r="B458" s="124">
        <v>434</v>
      </c>
      <c r="C458" s="142"/>
      <c r="D458" s="137"/>
      <c r="E458" s="126" t="str">
        <f t="shared" si="74"/>
        <v/>
      </c>
      <c r="F458" s="127" t="str" cm="1">
        <f t="array" ref="F458">IF(M458="","",IFERROR(_xlfn.TEXTJOIN(" • ",TRUE,_xlfn.UNIQUE(_xlfn._xlws.FILTER("⚠ "&amp;T25:T485,(R25:R485&lt;&gt;"")*ISNUMBER(SEARCH(" "&amp;R25:R485&amp;" "," "&amp;M458&amp;" "))))),""))</f>
        <v/>
      </c>
      <c r="G458" s="128" t="str">
        <f t="shared" si="81"/>
        <v/>
      </c>
      <c r="H458" s="128" t="str">
        <f t="shared" si="82"/>
        <v/>
      </c>
      <c r="I458" s="128" t="str">
        <f t="shared" si="83"/>
        <v/>
      </c>
      <c r="J458" s="128" t="str">
        <f t="shared" si="75"/>
        <v/>
      </c>
      <c r="K458" s="128" t="str">
        <f t="shared" si="76"/>
        <v/>
      </c>
      <c r="L458" s="128" t="str">
        <f t="shared" si="84"/>
        <v/>
      </c>
      <c r="M458" s="128" t="str">
        <f t="shared" si="77"/>
        <v/>
      </c>
      <c r="N458" s="128" t="str">
        <f t="shared" si="85"/>
        <v/>
      </c>
      <c r="O458" s="128" t="str">
        <f t="shared" si="78"/>
        <v/>
      </c>
      <c r="P458" s="128" t="str">
        <f t="shared" si="79"/>
        <v/>
      </c>
      <c r="Q458" s="129"/>
      <c r="R458" s="130" t="str">
        <f t="shared" si="80"/>
        <v/>
      </c>
      <c r="S458" s="131" t="s">
        <v>432</v>
      </c>
      <c r="T458" s="132"/>
      <c r="V458" s="48"/>
      <c r="W458" s="48"/>
      <c r="X458" s="48"/>
      <c r="Y458" s="48"/>
      <c r="Z458" s="48"/>
      <c r="AA458" s="48"/>
      <c r="AB458" s="48"/>
      <c r="AC458" s="48"/>
      <c r="AD458" s="48"/>
      <c r="AE458" s="48"/>
      <c r="AF458" s="102"/>
      <c r="AG458" s="102"/>
      <c r="AH458" s="102"/>
      <c r="AI458" s="49">
        <v>1</v>
      </c>
    </row>
    <row r="459" spans="2:35" ht="21" customHeight="1">
      <c r="B459" s="124">
        <v>435</v>
      </c>
      <c r="C459" s="142"/>
      <c r="D459" s="137"/>
      <c r="E459" s="126" t="str">
        <f t="shared" si="74"/>
        <v/>
      </c>
      <c r="F459" s="127" t="str" cm="1">
        <f t="array" ref="F459">IF(M459="","",IFERROR(_xlfn.TEXTJOIN(" • ",TRUE,_xlfn.UNIQUE(_xlfn._xlws.FILTER("⚠ "&amp;T25:T485,(R25:R485&lt;&gt;"")*ISNUMBER(SEARCH(" "&amp;R25:R485&amp;" "," "&amp;M459&amp;" "))))),""))</f>
        <v/>
      </c>
      <c r="G459" s="128" t="str">
        <f t="shared" si="81"/>
        <v/>
      </c>
      <c r="H459" s="128" t="str">
        <f t="shared" si="82"/>
        <v/>
      </c>
      <c r="I459" s="128" t="str">
        <f t="shared" si="83"/>
        <v/>
      </c>
      <c r="J459" s="128" t="str">
        <f t="shared" si="75"/>
        <v/>
      </c>
      <c r="K459" s="128" t="str">
        <f t="shared" si="76"/>
        <v/>
      </c>
      <c r="L459" s="128" t="str">
        <f t="shared" si="84"/>
        <v/>
      </c>
      <c r="M459" s="128" t="str">
        <f t="shared" si="77"/>
        <v/>
      </c>
      <c r="N459" s="128" t="str">
        <f t="shared" si="85"/>
        <v/>
      </c>
      <c r="O459" s="128" t="str">
        <f t="shared" si="78"/>
        <v/>
      </c>
      <c r="P459" s="128" t="str">
        <f t="shared" si="79"/>
        <v/>
      </c>
      <c r="Q459" s="129"/>
      <c r="R459" s="130" t="str">
        <f t="shared" si="80"/>
        <v/>
      </c>
      <c r="S459" s="131" t="s">
        <v>432</v>
      </c>
      <c r="T459" s="132"/>
      <c r="V459" s="48"/>
      <c r="W459" s="48"/>
      <c r="X459" s="48"/>
      <c r="Y459" s="48"/>
      <c r="Z459" s="48"/>
      <c r="AA459" s="48"/>
      <c r="AB459" s="48"/>
      <c r="AC459" s="48"/>
      <c r="AD459" s="48"/>
      <c r="AE459" s="48"/>
      <c r="AF459" s="102"/>
      <c r="AG459" s="102"/>
      <c r="AH459" s="102"/>
      <c r="AI459" s="49">
        <v>1</v>
      </c>
    </row>
    <row r="460" spans="2:35" ht="21" customHeight="1">
      <c r="B460" s="124">
        <v>436</v>
      </c>
      <c r="C460" s="142"/>
      <c r="D460" s="137"/>
      <c r="E460" s="126" t="str">
        <f t="shared" si="74"/>
        <v/>
      </c>
      <c r="F460" s="127" t="str" cm="1">
        <f t="array" ref="F460">IF(M460="","",IFERROR(_xlfn.TEXTJOIN(" • ",TRUE,_xlfn.UNIQUE(_xlfn._xlws.FILTER("⚠ "&amp;T25:T485,(R25:R485&lt;&gt;"")*ISNUMBER(SEARCH(" "&amp;R25:R485&amp;" "," "&amp;M460&amp;" "))))),""))</f>
        <v/>
      </c>
      <c r="G460" s="128" t="str">
        <f t="shared" si="81"/>
        <v/>
      </c>
      <c r="H460" s="128" t="str">
        <f t="shared" si="82"/>
        <v/>
      </c>
      <c r="I460" s="128" t="str">
        <f t="shared" si="83"/>
        <v/>
      </c>
      <c r="J460" s="128" t="str">
        <f t="shared" si="75"/>
        <v/>
      </c>
      <c r="K460" s="128" t="str">
        <f t="shared" si="76"/>
        <v/>
      </c>
      <c r="L460" s="128" t="str">
        <f t="shared" si="84"/>
        <v/>
      </c>
      <c r="M460" s="128" t="str">
        <f t="shared" si="77"/>
        <v/>
      </c>
      <c r="N460" s="128" t="str">
        <f t="shared" si="85"/>
        <v/>
      </c>
      <c r="O460" s="128" t="str">
        <f t="shared" si="78"/>
        <v/>
      </c>
      <c r="P460" s="128" t="str">
        <f t="shared" si="79"/>
        <v/>
      </c>
      <c r="Q460" s="129"/>
      <c r="R460" s="130" t="str">
        <f t="shared" si="80"/>
        <v/>
      </c>
      <c r="S460" s="131" t="s">
        <v>432</v>
      </c>
      <c r="T460" s="132"/>
      <c r="V460" s="48"/>
      <c r="W460" s="48"/>
      <c r="X460" s="48"/>
      <c r="Y460" s="48"/>
      <c r="Z460" s="48"/>
      <c r="AA460" s="48"/>
      <c r="AB460" s="48"/>
      <c r="AC460" s="48"/>
      <c r="AD460" s="48"/>
      <c r="AE460" s="48"/>
      <c r="AF460" s="102"/>
      <c r="AG460" s="102"/>
      <c r="AH460" s="102"/>
      <c r="AI460" s="49">
        <v>1</v>
      </c>
    </row>
    <row r="461" spans="2:35" ht="21" customHeight="1">
      <c r="B461" s="124">
        <v>437</v>
      </c>
      <c r="C461" s="142"/>
      <c r="D461" s="137"/>
      <c r="E461" s="126" t="str">
        <f t="shared" si="74"/>
        <v/>
      </c>
      <c r="F461" s="127" t="str" cm="1">
        <f t="array" ref="F461">IF(M461="","",IFERROR(_xlfn.TEXTJOIN(" • ",TRUE,_xlfn.UNIQUE(_xlfn._xlws.FILTER("⚠ "&amp;T25:T485,(R25:R485&lt;&gt;"")*ISNUMBER(SEARCH(" "&amp;R25:R485&amp;" "," "&amp;M461&amp;" "))))),""))</f>
        <v/>
      </c>
      <c r="G461" s="128" t="str">
        <f t="shared" si="81"/>
        <v/>
      </c>
      <c r="H461" s="128" t="str">
        <f t="shared" si="82"/>
        <v/>
      </c>
      <c r="I461" s="128" t="str">
        <f t="shared" si="83"/>
        <v/>
      </c>
      <c r="J461" s="128" t="str">
        <f t="shared" si="75"/>
        <v/>
      </c>
      <c r="K461" s="128" t="str">
        <f t="shared" si="76"/>
        <v/>
      </c>
      <c r="L461" s="128" t="str">
        <f t="shared" si="84"/>
        <v/>
      </c>
      <c r="M461" s="128" t="str">
        <f t="shared" si="77"/>
        <v/>
      </c>
      <c r="N461" s="128" t="str">
        <f t="shared" si="85"/>
        <v/>
      </c>
      <c r="O461" s="128" t="str">
        <f t="shared" si="78"/>
        <v/>
      </c>
      <c r="P461" s="128" t="str">
        <f t="shared" si="79"/>
        <v/>
      </c>
      <c r="Q461" s="129"/>
      <c r="R461" s="130" t="str">
        <f t="shared" si="80"/>
        <v/>
      </c>
      <c r="S461" s="131" t="s">
        <v>432</v>
      </c>
      <c r="T461" s="132"/>
      <c r="V461" s="48"/>
      <c r="W461" s="48"/>
      <c r="X461" s="48"/>
      <c r="Y461" s="48"/>
      <c r="Z461" s="48"/>
      <c r="AA461" s="48"/>
      <c r="AB461" s="48"/>
      <c r="AC461" s="48"/>
      <c r="AD461" s="48"/>
      <c r="AE461" s="48"/>
      <c r="AF461" s="102"/>
      <c r="AG461" s="102"/>
      <c r="AH461" s="102"/>
      <c r="AI461" s="49">
        <v>1</v>
      </c>
    </row>
    <row r="462" spans="2:35" ht="21" customHeight="1">
      <c r="B462" s="124">
        <v>438</v>
      </c>
      <c r="C462" s="142"/>
      <c r="D462" s="137"/>
      <c r="E462" s="126" t="str">
        <f t="shared" si="74"/>
        <v/>
      </c>
      <c r="F462" s="127" t="str" cm="1">
        <f t="array" ref="F462">IF(M462="","",IFERROR(_xlfn.TEXTJOIN(" • ",TRUE,_xlfn.UNIQUE(_xlfn._xlws.FILTER("⚠ "&amp;T25:T485,(R25:R485&lt;&gt;"")*ISNUMBER(SEARCH(" "&amp;R25:R485&amp;" "," "&amp;M462&amp;" "))))),""))</f>
        <v/>
      </c>
      <c r="G462" s="128" t="str">
        <f t="shared" si="81"/>
        <v/>
      </c>
      <c r="H462" s="128" t="str">
        <f t="shared" si="82"/>
        <v/>
      </c>
      <c r="I462" s="128" t="str">
        <f t="shared" si="83"/>
        <v/>
      </c>
      <c r="J462" s="128" t="str">
        <f t="shared" si="75"/>
        <v/>
      </c>
      <c r="K462" s="128" t="str">
        <f t="shared" si="76"/>
        <v/>
      </c>
      <c r="L462" s="128" t="str">
        <f t="shared" si="84"/>
        <v/>
      </c>
      <c r="M462" s="128" t="str">
        <f t="shared" si="77"/>
        <v/>
      </c>
      <c r="N462" s="128" t="str">
        <f t="shared" si="85"/>
        <v/>
      </c>
      <c r="O462" s="128" t="str">
        <f t="shared" si="78"/>
        <v/>
      </c>
      <c r="P462" s="128" t="str">
        <f t="shared" si="79"/>
        <v/>
      </c>
      <c r="Q462" s="129"/>
      <c r="R462" s="130" t="str">
        <f t="shared" si="80"/>
        <v/>
      </c>
      <c r="S462" s="131" t="s">
        <v>432</v>
      </c>
      <c r="T462" s="132"/>
      <c r="V462" s="48"/>
      <c r="W462" s="48"/>
      <c r="X462" s="48"/>
      <c r="Y462" s="48"/>
      <c r="Z462" s="48"/>
      <c r="AA462" s="48"/>
      <c r="AB462" s="48"/>
      <c r="AC462" s="48"/>
      <c r="AD462" s="48"/>
      <c r="AE462" s="48"/>
      <c r="AF462" s="102"/>
      <c r="AG462" s="102"/>
      <c r="AH462" s="102"/>
      <c r="AI462" s="49">
        <v>1</v>
      </c>
    </row>
    <row r="463" spans="2:35" ht="21" customHeight="1">
      <c r="B463" s="124">
        <v>439</v>
      </c>
      <c r="C463" s="142"/>
      <c r="D463" s="137"/>
      <c r="E463" s="126" t="str">
        <f t="shared" si="74"/>
        <v/>
      </c>
      <c r="F463" s="127" t="str" cm="1">
        <f t="array" ref="F463">IF(M463="","",IFERROR(_xlfn.TEXTJOIN(" • ",TRUE,_xlfn.UNIQUE(_xlfn._xlws.FILTER("⚠ "&amp;T25:T485,(R25:R485&lt;&gt;"")*ISNUMBER(SEARCH(" "&amp;R25:R485&amp;" "," "&amp;M463&amp;" "))))),""))</f>
        <v/>
      </c>
      <c r="G463" s="128" t="str">
        <f t="shared" si="81"/>
        <v/>
      </c>
      <c r="H463" s="128" t="str">
        <f t="shared" si="82"/>
        <v/>
      </c>
      <c r="I463" s="128" t="str">
        <f t="shared" si="83"/>
        <v/>
      </c>
      <c r="J463" s="128" t="str">
        <f t="shared" si="75"/>
        <v/>
      </c>
      <c r="K463" s="128" t="str">
        <f t="shared" si="76"/>
        <v/>
      </c>
      <c r="L463" s="128" t="str">
        <f t="shared" si="84"/>
        <v/>
      </c>
      <c r="M463" s="128" t="str">
        <f t="shared" si="77"/>
        <v/>
      </c>
      <c r="N463" s="128" t="str">
        <f t="shared" si="85"/>
        <v/>
      </c>
      <c r="O463" s="128" t="str">
        <f t="shared" si="78"/>
        <v/>
      </c>
      <c r="P463" s="128" t="str">
        <f t="shared" si="79"/>
        <v/>
      </c>
      <c r="Q463" s="129"/>
      <c r="R463" s="130" t="str">
        <f t="shared" si="80"/>
        <v/>
      </c>
      <c r="S463" s="131" t="s">
        <v>432</v>
      </c>
      <c r="T463" s="132"/>
      <c r="V463" s="48"/>
      <c r="W463" s="48"/>
      <c r="X463" s="48"/>
      <c r="Y463" s="48"/>
      <c r="Z463" s="48"/>
      <c r="AA463" s="48"/>
      <c r="AB463" s="48"/>
      <c r="AC463" s="48"/>
      <c r="AD463" s="48"/>
      <c r="AE463" s="48"/>
      <c r="AF463" s="102"/>
      <c r="AG463" s="102"/>
      <c r="AH463" s="102"/>
      <c r="AI463" s="49">
        <v>1</v>
      </c>
    </row>
    <row r="464" spans="2:35" ht="21" customHeight="1">
      <c r="B464" s="124">
        <v>440</v>
      </c>
      <c r="C464" s="142"/>
      <c r="D464" s="137"/>
      <c r="E464" s="126" t="str">
        <f t="shared" si="74"/>
        <v/>
      </c>
      <c r="F464" s="127" t="str" cm="1">
        <f t="array" ref="F464">IF(M464="","",IFERROR(_xlfn.TEXTJOIN(" • ",TRUE,_xlfn.UNIQUE(_xlfn._xlws.FILTER("⚠ "&amp;T25:T485,(R25:R485&lt;&gt;"")*ISNUMBER(SEARCH(" "&amp;R25:R485&amp;" "," "&amp;M464&amp;" "))))),""))</f>
        <v/>
      </c>
      <c r="G464" s="128" t="str">
        <f t="shared" si="81"/>
        <v/>
      </c>
      <c r="H464" s="128" t="str">
        <f t="shared" si="82"/>
        <v/>
      </c>
      <c r="I464" s="128" t="str">
        <f t="shared" si="83"/>
        <v/>
      </c>
      <c r="J464" s="128" t="str">
        <f t="shared" si="75"/>
        <v/>
      </c>
      <c r="K464" s="128" t="str">
        <f t="shared" si="76"/>
        <v/>
      </c>
      <c r="L464" s="128" t="str">
        <f t="shared" si="84"/>
        <v/>
      </c>
      <c r="M464" s="128" t="str">
        <f t="shared" si="77"/>
        <v/>
      </c>
      <c r="N464" s="128" t="str">
        <f t="shared" si="85"/>
        <v/>
      </c>
      <c r="O464" s="128" t="str">
        <f t="shared" si="78"/>
        <v/>
      </c>
      <c r="P464" s="128" t="str">
        <f t="shared" si="79"/>
        <v/>
      </c>
      <c r="Q464" s="129"/>
      <c r="R464" s="130" t="str">
        <f t="shared" si="80"/>
        <v/>
      </c>
      <c r="S464" s="131" t="s">
        <v>432</v>
      </c>
      <c r="T464" s="132"/>
      <c r="V464" s="48"/>
      <c r="W464" s="48"/>
      <c r="X464" s="48"/>
      <c r="Y464" s="48"/>
      <c r="Z464" s="48"/>
      <c r="AA464" s="48"/>
      <c r="AB464" s="48"/>
      <c r="AC464" s="48"/>
      <c r="AD464" s="48"/>
      <c r="AE464" s="48"/>
      <c r="AF464" s="102"/>
      <c r="AG464" s="102"/>
      <c r="AH464" s="102"/>
      <c r="AI464" s="49">
        <v>1</v>
      </c>
    </row>
    <row r="465" spans="2:35" ht="21" customHeight="1">
      <c r="B465" s="124">
        <v>441</v>
      </c>
      <c r="C465" s="142"/>
      <c r="D465" s="137"/>
      <c r="E465" s="126" t="str">
        <f t="shared" si="74"/>
        <v/>
      </c>
      <c r="F465" s="127" t="str" cm="1">
        <f t="array" ref="F465">IF(M465="","",IFERROR(_xlfn.TEXTJOIN(" • ",TRUE,_xlfn.UNIQUE(_xlfn._xlws.FILTER("⚠ "&amp;T25:T485,(R25:R485&lt;&gt;"")*ISNUMBER(SEARCH(" "&amp;R25:R485&amp;" "," "&amp;M465&amp;" "))))),""))</f>
        <v/>
      </c>
      <c r="G465" s="128" t="str">
        <f t="shared" si="81"/>
        <v/>
      </c>
      <c r="H465" s="128" t="str">
        <f t="shared" si="82"/>
        <v/>
      </c>
      <c r="I465" s="128" t="str">
        <f t="shared" si="83"/>
        <v/>
      </c>
      <c r="J465" s="128" t="str">
        <f t="shared" si="75"/>
        <v/>
      </c>
      <c r="K465" s="128" t="str">
        <f t="shared" si="76"/>
        <v/>
      </c>
      <c r="L465" s="128" t="str">
        <f t="shared" si="84"/>
        <v/>
      </c>
      <c r="M465" s="128" t="str">
        <f t="shared" si="77"/>
        <v/>
      </c>
      <c r="N465" s="128" t="str">
        <f t="shared" si="85"/>
        <v/>
      </c>
      <c r="O465" s="128" t="str">
        <f t="shared" si="78"/>
        <v/>
      </c>
      <c r="P465" s="128" t="str">
        <f t="shared" si="79"/>
        <v/>
      </c>
      <c r="Q465" s="129"/>
      <c r="R465" s="130" t="str">
        <f t="shared" si="80"/>
        <v/>
      </c>
      <c r="S465" s="131" t="s">
        <v>432</v>
      </c>
      <c r="T465" s="132"/>
      <c r="V465" s="48"/>
      <c r="W465" s="48"/>
      <c r="X465" s="48"/>
      <c r="Y465" s="48"/>
      <c r="Z465" s="48"/>
      <c r="AA465" s="48"/>
      <c r="AB465" s="48"/>
      <c r="AC465" s="48"/>
      <c r="AD465" s="48"/>
      <c r="AE465" s="48"/>
      <c r="AF465" s="102"/>
      <c r="AG465" s="102"/>
      <c r="AH465" s="102"/>
      <c r="AI465" s="49">
        <v>1</v>
      </c>
    </row>
    <row r="466" spans="2:35" ht="21" customHeight="1">
      <c r="B466" s="124">
        <v>442</v>
      </c>
      <c r="C466" s="142"/>
      <c r="D466" s="137"/>
      <c r="E466" s="126" t="str">
        <f t="shared" si="74"/>
        <v/>
      </c>
      <c r="F466" s="127" t="str" cm="1">
        <f t="array" ref="F466">IF(M466="","",IFERROR(_xlfn.TEXTJOIN(" • ",TRUE,_xlfn.UNIQUE(_xlfn._xlws.FILTER("⚠ "&amp;T25:T485,(R25:R485&lt;&gt;"")*ISNUMBER(SEARCH(" "&amp;R25:R485&amp;" "," "&amp;M466&amp;" "))))),""))</f>
        <v/>
      </c>
      <c r="G466" s="128" t="str">
        <f t="shared" si="81"/>
        <v/>
      </c>
      <c r="H466" s="128" t="str">
        <f t="shared" si="82"/>
        <v/>
      </c>
      <c r="I466" s="128" t="str">
        <f t="shared" si="83"/>
        <v/>
      </c>
      <c r="J466" s="128" t="str">
        <f t="shared" si="75"/>
        <v/>
      </c>
      <c r="K466" s="128" t="str">
        <f t="shared" si="76"/>
        <v/>
      </c>
      <c r="L466" s="128" t="str">
        <f t="shared" si="84"/>
        <v/>
      </c>
      <c r="M466" s="128" t="str">
        <f t="shared" si="77"/>
        <v/>
      </c>
      <c r="N466" s="128" t="str">
        <f t="shared" si="85"/>
        <v/>
      </c>
      <c r="O466" s="128" t="str">
        <f t="shared" si="78"/>
        <v/>
      </c>
      <c r="P466" s="128" t="str">
        <f t="shared" si="79"/>
        <v/>
      </c>
      <c r="Q466" s="129"/>
      <c r="R466" s="130" t="str">
        <f t="shared" si="80"/>
        <v/>
      </c>
      <c r="S466" s="131" t="s">
        <v>432</v>
      </c>
      <c r="T466" s="132"/>
      <c r="V466" s="48"/>
      <c r="W466" s="48"/>
      <c r="X466" s="48"/>
      <c r="Y466" s="48"/>
      <c r="Z466" s="48"/>
      <c r="AA466" s="48"/>
      <c r="AB466" s="48"/>
      <c r="AC466" s="48"/>
      <c r="AD466" s="48"/>
      <c r="AE466" s="48"/>
      <c r="AF466" s="102"/>
      <c r="AG466" s="102"/>
      <c r="AH466" s="102"/>
      <c r="AI466" s="49">
        <v>1</v>
      </c>
    </row>
    <row r="467" spans="2:35" ht="21" customHeight="1">
      <c r="B467" s="124">
        <v>443</v>
      </c>
      <c r="C467" s="142"/>
      <c r="D467" s="137"/>
      <c r="E467" s="126" t="str">
        <f t="shared" si="74"/>
        <v/>
      </c>
      <c r="F467" s="127" t="str" cm="1">
        <f t="array" ref="F467">IF(M467="","",IFERROR(_xlfn.TEXTJOIN(" • ",TRUE,_xlfn.UNIQUE(_xlfn._xlws.FILTER("⚠ "&amp;T25:T485,(R25:R485&lt;&gt;"")*ISNUMBER(SEARCH(" "&amp;R25:R485&amp;" "," "&amp;M467&amp;" "))))),""))</f>
        <v/>
      </c>
      <c r="G467" s="128" t="str">
        <f t="shared" si="81"/>
        <v/>
      </c>
      <c r="H467" s="128" t="str">
        <f t="shared" si="82"/>
        <v/>
      </c>
      <c r="I467" s="128" t="str">
        <f t="shared" si="83"/>
        <v/>
      </c>
      <c r="J467" s="128" t="str">
        <f t="shared" si="75"/>
        <v/>
      </c>
      <c r="K467" s="128" t="str">
        <f t="shared" si="76"/>
        <v/>
      </c>
      <c r="L467" s="128" t="str">
        <f t="shared" si="84"/>
        <v/>
      </c>
      <c r="M467" s="128" t="str">
        <f t="shared" si="77"/>
        <v/>
      </c>
      <c r="N467" s="128" t="str">
        <f t="shared" si="85"/>
        <v/>
      </c>
      <c r="O467" s="128" t="str">
        <f t="shared" si="78"/>
        <v/>
      </c>
      <c r="P467" s="128" t="str">
        <f t="shared" si="79"/>
        <v/>
      </c>
      <c r="Q467" s="129"/>
      <c r="R467" s="130" t="str">
        <f t="shared" si="80"/>
        <v/>
      </c>
      <c r="S467" s="131" t="s">
        <v>432</v>
      </c>
      <c r="T467" s="132"/>
      <c r="V467" s="48"/>
      <c r="W467" s="48"/>
      <c r="X467" s="48"/>
      <c r="Y467" s="48"/>
      <c r="Z467" s="48"/>
      <c r="AA467" s="48"/>
      <c r="AB467" s="48"/>
      <c r="AC467" s="48"/>
      <c r="AD467" s="48"/>
      <c r="AE467" s="48"/>
      <c r="AF467" s="102"/>
      <c r="AG467" s="102"/>
      <c r="AH467" s="102"/>
      <c r="AI467" s="49">
        <v>1</v>
      </c>
    </row>
    <row r="468" spans="2:35" ht="21" customHeight="1">
      <c r="B468" s="124">
        <v>444</v>
      </c>
      <c r="C468" s="142"/>
      <c r="D468" s="137"/>
      <c r="E468" s="126" t="str">
        <f t="shared" si="74"/>
        <v/>
      </c>
      <c r="F468" s="127" t="str" cm="1">
        <f t="array" ref="F468">IF(M468="","",IFERROR(_xlfn.TEXTJOIN(" • ",TRUE,_xlfn.UNIQUE(_xlfn._xlws.FILTER("⚠ "&amp;T25:T485,(R25:R485&lt;&gt;"")*ISNUMBER(SEARCH(" "&amp;R25:R485&amp;" "," "&amp;M468&amp;" "))))),""))</f>
        <v/>
      </c>
      <c r="G468" s="128" t="str">
        <f t="shared" si="81"/>
        <v/>
      </c>
      <c r="H468" s="128" t="str">
        <f t="shared" si="82"/>
        <v/>
      </c>
      <c r="I468" s="128" t="str">
        <f t="shared" si="83"/>
        <v/>
      </c>
      <c r="J468" s="128" t="str">
        <f t="shared" si="75"/>
        <v/>
      </c>
      <c r="K468" s="128" t="str">
        <f t="shared" si="76"/>
        <v/>
      </c>
      <c r="L468" s="128" t="str">
        <f t="shared" si="84"/>
        <v/>
      </c>
      <c r="M468" s="128" t="str">
        <f t="shared" si="77"/>
        <v/>
      </c>
      <c r="N468" s="128" t="str">
        <f t="shared" si="85"/>
        <v/>
      </c>
      <c r="O468" s="128" t="str">
        <f t="shared" si="78"/>
        <v/>
      </c>
      <c r="P468" s="128" t="str">
        <f t="shared" si="79"/>
        <v/>
      </c>
      <c r="Q468" s="129"/>
      <c r="R468" s="130" t="str">
        <f t="shared" si="80"/>
        <v/>
      </c>
      <c r="S468" s="131" t="s">
        <v>432</v>
      </c>
      <c r="T468" s="132"/>
      <c r="V468" s="48"/>
      <c r="W468" s="48"/>
      <c r="X468" s="48"/>
      <c r="Y468" s="48"/>
      <c r="Z468" s="48"/>
      <c r="AA468" s="48"/>
      <c r="AB468" s="48"/>
      <c r="AC468" s="48"/>
      <c r="AD468" s="48"/>
      <c r="AE468" s="48"/>
      <c r="AF468" s="102"/>
      <c r="AG468" s="102"/>
      <c r="AH468" s="102"/>
      <c r="AI468" s="49">
        <v>1</v>
      </c>
    </row>
    <row r="469" spans="2:35" ht="21" customHeight="1">
      <c r="B469" s="124">
        <v>445</v>
      </c>
      <c r="C469" s="142"/>
      <c r="D469" s="137"/>
      <c r="E469" s="126" t="str">
        <f t="shared" si="74"/>
        <v/>
      </c>
      <c r="F469" s="127" t="str" cm="1">
        <f t="array" ref="F469">IF(M469="","",IFERROR(_xlfn.TEXTJOIN(" • ",TRUE,_xlfn.UNIQUE(_xlfn._xlws.FILTER("⚠ "&amp;T25:T485,(R25:R485&lt;&gt;"")*ISNUMBER(SEARCH(" "&amp;R25:R485&amp;" "," "&amp;M469&amp;" "))))),""))</f>
        <v/>
      </c>
      <c r="G469" s="128" t="str">
        <f t="shared" si="81"/>
        <v/>
      </c>
      <c r="H469" s="128" t="str">
        <f t="shared" si="82"/>
        <v/>
      </c>
      <c r="I469" s="128" t="str">
        <f t="shared" si="83"/>
        <v/>
      </c>
      <c r="J469" s="128" t="str">
        <f t="shared" si="75"/>
        <v/>
      </c>
      <c r="K469" s="128" t="str">
        <f t="shared" si="76"/>
        <v/>
      </c>
      <c r="L469" s="128" t="str">
        <f t="shared" si="84"/>
        <v/>
      </c>
      <c r="M469" s="128" t="str">
        <f t="shared" si="77"/>
        <v/>
      </c>
      <c r="N469" s="128" t="str">
        <f t="shared" si="85"/>
        <v/>
      </c>
      <c r="O469" s="128" t="str">
        <f t="shared" si="78"/>
        <v/>
      </c>
      <c r="P469" s="128" t="str">
        <f t="shared" si="79"/>
        <v/>
      </c>
      <c r="Q469" s="129"/>
      <c r="R469" s="130" t="str">
        <f t="shared" si="80"/>
        <v/>
      </c>
      <c r="S469" s="131" t="s">
        <v>432</v>
      </c>
      <c r="T469" s="132"/>
      <c r="V469" s="48"/>
      <c r="W469" s="48"/>
      <c r="X469" s="48"/>
      <c r="Y469" s="48"/>
      <c r="Z469" s="48"/>
      <c r="AA469" s="48"/>
      <c r="AB469" s="48"/>
      <c r="AC469" s="48"/>
      <c r="AD469" s="48"/>
      <c r="AE469" s="48"/>
      <c r="AF469" s="102"/>
      <c r="AG469" s="102"/>
      <c r="AH469" s="102"/>
      <c r="AI469" s="49">
        <v>1</v>
      </c>
    </row>
    <row r="470" spans="2:35" ht="21" customHeight="1">
      <c r="B470" s="124">
        <v>446</v>
      </c>
      <c r="C470" s="142"/>
      <c r="D470" s="137"/>
      <c r="E470" s="126" t="str">
        <f t="shared" si="74"/>
        <v/>
      </c>
      <c r="F470" s="127" t="str" cm="1">
        <f t="array" ref="F470">IF(M470="","",IFERROR(_xlfn.TEXTJOIN(" • ",TRUE,_xlfn.UNIQUE(_xlfn._xlws.FILTER("⚠ "&amp;T25:T485,(R25:R485&lt;&gt;"")*ISNUMBER(SEARCH(" "&amp;R25:R485&amp;" "," "&amp;M470&amp;" "))))),""))</f>
        <v/>
      </c>
      <c r="G470" s="128" t="str">
        <f t="shared" si="81"/>
        <v/>
      </c>
      <c r="H470" s="128" t="str">
        <f t="shared" si="82"/>
        <v/>
      </c>
      <c r="I470" s="128" t="str">
        <f t="shared" si="83"/>
        <v/>
      </c>
      <c r="J470" s="128" t="str">
        <f t="shared" si="75"/>
        <v/>
      </c>
      <c r="K470" s="128" t="str">
        <f t="shared" si="76"/>
        <v/>
      </c>
      <c r="L470" s="128" t="str">
        <f t="shared" si="84"/>
        <v/>
      </c>
      <c r="M470" s="128" t="str">
        <f t="shared" si="77"/>
        <v/>
      </c>
      <c r="N470" s="128" t="str">
        <f t="shared" si="85"/>
        <v/>
      </c>
      <c r="O470" s="128" t="str">
        <f t="shared" si="78"/>
        <v/>
      </c>
      <c r="P470" s="128" t="str">
        <f t="shared" si="79"/>
        <v/>
      </c>
      <c r="Q470" s="129"/>
      <c r="R470" s="130" t="str">
        <f t="shared" si="80"/>
        <v/>
      </c>
      <c r="S470" s="131" t="s">
        <v>432</v>
      </c>
      <c r="T470" s="132"/>
      <c r="V470" s="48"/>
      <c r="W470" s="48"/>
      <c r="X470" s="48"/>
      <c r="Y470" s="48"/>
      <c r="Z470" s="48"/>
      <c r="AA470" s="48"/>
      <c r="AB470" s="48"/>
      <c r="AC470" s="48"/>
      <c r="AD470" s="48"/>
      <c r="AE470" s="48"/>
      <c r="AF470" s="102"/>
      <c r="AG470" s="102"/>
      <c r="AH470" s="102"/>
      <c r="AI470" s="49">
        <v>1</v>
      </c>
    </row>
    <row r="471" spans="2:35" ht="21" customHeight="1">
      <c r="B471" s="124">
        <v>447</v>
      </c>
      <c r="C471" s="142"/>
      <c r="D471" s="137"/>
      <c r="E471" s="126" t="str">
        <f t="shared" si="74"/>
        <v/>
      </c>
      <c r="F471" s="127" t="str" cm="1">
        <f t="array" ref="F471">IF(M471="","",IFERROR(_xlfn.TEXTJOIN(" • ",TRUE,_xlfn.UNIQUE(_xlfn._xlws.FILTER("⚠ "&amp;T25:T485,(R25:R485&lt;&gt;"")*ISNUMBER(SEARCH(" "&amp;R25:R485&amp;" "," "&amp;M471&amp;" "))))),""))</f>
        <v/>
      </c>
      <c r="G471" s="128" t="str">
        <f t="shared" si="81"/>
        <v/>
      </c>
      <c r="H471" s="128" t="str">
        <f t="shared" si="82"/>
        <v/>
      </c>
      <c r="I471" s="128" t="str">
        <f t="shared" si="83"/>
        <v/>
      </c>
      <c r="J471" s="128" t="str">
        <f t="shared" si="75"/>
        <v/>
      </c>
      <c r="K471" s="128" t="str">
        <f t="shared" si="76"/>
        <v/>
      </c>
      <c r="L471" s="128" t="str">
        <f t="shared" si="84"/>
        <v/>
      </c>
      <c r="M471" s="128" t="str">
        <f t="shared" si="77"/>
        <v/>
      </c>
      <c r="N471" s="128" t="str">
        <f t="shared" si="85"/>
        <v/>
      </c>
      <c r="O471" s="128" t="str">
        <f t="shared" si="78"/>
        <v/>
      </c>
      <c r="P471" s="128" t="str">
        <f t="shared" si="79"/>
        <v/>
      </c>
      <c r="Q471" s="129"/>
      <c r="R471" s="130" t="str">
        <f t="shared" si="80"/>
        <v/>
      </c>
      <c r="S471" s="131" t="s">
        <v>432</v>
      </c>
      <c r="T471" s="132"/>
      <c r="V471" s="48"/>
      <c r="W471" s="48"/>
      <c r="X471" s="48"/>
      <c r="Y471" s="48"/>
      <c r="Z471" s="48"/>
      <c r="AA471" s="48"/>
      <c r="AB471" s="48"/>
      <c r="AC471" s="48"/>
      <c r="AD471" s="48"/>
      <c r="AE471" s="48"/>
      <c r="AF471" s="102"/>
      <c r="AG471" s="102"/>
      <c r="AH471" s="102"/>
      <c r="AI471" s="49">
        <v>1</v>
      </c>
    </row>
    <row r="472" spans="2:35" ht="21" customHeight="1">
      <c r="B472" s="124">
        <v>448</v>
      </c>
      <c r="C472" s="142"/>
      <c r="D472" s="137"/>
      <c r="E472" s="126" t="str">
        <f t="shared" si="74"/>
        <v/>
      </c>
      <c r="F472" s="127" t="str" cm="1">
        <f t="array" ref="F472">IF(M472="","",IFERROR(_xlfn.TEXTJOIN(" • ",TRUE,_xlfn.UNIQUE(_xlfn._xlws.FILTER("⚠ "&amp;T25:T485,(R25:R485&lt;&gt;"")*ISNUMBER(SEARCH(" "&amp;R25:R485&amp;" "," "&amp;M472&amp;" "))))),""))</f>
        <v/>
      </c>
      <c r="G472" s="128" t="str">
        <f t="shared" si="81"/>
        <v/>
      </c>
      <c r="H472" s="128" t="str">
        <f t="shared" si="82"/>
        <v/>
      </c>
      <c r="I472" s="128" t="str">
        <f t="shared" si="83"/>
        <v/>
      </c>
      <c r="J472" s="128" t="str">
        <f t="shared" si="75"/>
        <v/>
      </c>
      <c r="K472" s="128" t="str">
        <f t="shared" si="76"/>
        <v/>
      </c>
      <c r="L472" s="128" t="str">
        <f t="shared" si="84"/>
        <v/>
      </c>
      <c r="M472" s="128" t="str">
        <f t="shared" si="77"/>
        <v/>
      </c>
      <c r="N472" s="128" t="str">
        <f t="shared" si="85"/>
        <v/>
      </c>
      <c r="O472" s="128" t="str">
        <f t="shared" si="78"/>
        <v/>
      </c>
      <c r="P472" s="128" t="str">
        <f t="shared" si="79"/>
        <v/>
      </c>
      <c r="Q472" s="129"/>
      <c r="R472" s="130" t="str">
        <f t="shared" si="80"/>
        <v/>
      </c>
      <c r="S472" s="131" t="s">
        <v>432</v>
      </c>
      <c r="T472" s="132"/>
      <c r="V472" s="48"/>
      <c r="W472" s="48"/>
      <c r="X472" s="48"/>
      <c r="Y472" s="48"/>
      <c r="Z472" s="48"/>
      <c r="AA472" s="48"/>
      <c r="AB472" s="48"/>
      <c r="AC472" s="48"/>
      <c r="AD472" s="48"/>
      <c r="AE472" s="48"/>
      <c r="AF472" s="102"/>
      <c r="AG472" s="102"/>
      <c r="AH472" s="102"/>
      <c r="AI472" s="49">
        <v>1</v>
      </c>
    </row>
    <row r="473" spans="2:35" ht="21" customHeight="1">
      <c r="B473" s="124">
        <v>449</v>
      </c>
      <c r="C473" s="142"/>
      <c r="D473" s="137"/>
      <c r="E473" s="126" t="str">
        <f t="shared" ref="E473:E485" si="86">IF(C473="","",IF(F473="",C473,C473&amp;" *"))</f>
        <v/>
      </c>
      <c r="F473" s="127" t="str" cm="1">
        <f t="array" ref="F473">IF(M473="","",IFERROR(_xlfn.TEXTJOIN(" • ",TRUE,_xlfn.UNIQUE(_xlfn._xlws.FILTER("⚠ "&amp;T25:T485,(R25:R485&lt;&gt;"")*ISNUMBER(SEARCH(" "&amp;R25:R485&amp;" "," "&amp;M473&amp;" "))))),""))</f>
        <v/>
      </c>
      <c r="G473" s="128" t="str">
        <f t="shared" si="81"/>
        <v/>
      </c>
      <c r="H473" s="128" t="str">
        <f t="shared" si="82"/>
        <v/>
      </c>
      <c r="I473" s="128" t="str">
        <f t="shared" si="83"/>
        <v/>
      </c>
      <c r="J473" s="128" t="str">
        <f t="shared" ref="J473:J485" si="87">IF(I473="","",SUBSTITUTE(SUBSTITUTE(SUBSTITUTE(SUBSTITUTE(SUBSTITUTE(SUBSTITUTE(SUBSTITUTE(SUBSTITUTE(I473,"è","e"),"é","e"),"ê","e"),"ë","e"),"ì","i"),"í","i"),"î","i"),"ï","i"))</f>
        <v/>
      </c>
      <c r="K473" s="128" t="str">
        <f t="shared" ref="K473:K485" si="88">IF(J473="","",TRIM(SUBSTITUTE(SUBSTITUTE(SUBSTITUTE(SUBSTITUTE(SUBSTITUTE(SUBSTITUTE(SUBSTITUTE(SUBSTITUTE(SUBSTITUTE(SUBSTITUTE(SUBSTITUTE(SUBSTITUTE(J473,"ò","o"),"ó","o"),"ô","o"),"ö","o"),"õ","o"),"ù","u"),"ú","u"),"û","u"),"ü","u"),"ý","y"),"ÿ","y"),"ñ","n")))</f>
        <v/>
      </c>
      <c r="L473" s="128" t="str">
        <f t="shared" si="84"/>
        <v/>
      </c>
      <c r="M473" s="128" t="str">
        <f t="shared" ref="M473:M485" si="89">IF(C473="","",LOWER(TRIM(CLEAN(SUBSTITUTE(SUBSTITUTE(SUBSTITUTE(SUBSTITUTE(SUBSTITUTE(SUBSTITUTE(SUBSTITUTE(SUBSTITUTE(SUBSTITUTE(SUBSTITUTE(SUBSTITUTE(SUBSTITUTE(SUBSTITUTE(SUBSTITUTE(SUBSTITUTE(SUBSTITUTE(SUBSTITUTE(SUBSTITUTE(SUBSTITUTE(SUBSTITUTE(SUBSTITUTE(SUBSTITUTE(C473,CHAR(160)," "),CHAR(9)," "),CHAR(10)," "),CHAR(13)," "),"—"," "),"–"," "),"’"," "),"'"," "),""""," "),","," "),"."," "),";"," "),":"," "),"!"," "),"?"," "),"…"," "),"/"," "),"-"," "),"("," "),")"," "),"«"," "),"»"," ")))))</f>
        <v/>
      </c>
      <c r="N473" s="128" t="str">
        <f t="shared" si="85"/>
        <v/>
      </c>
      <c r="O473" s="128" t="str">
        <f t="shared" ref="O473:O485" si="90">IF(N473="","",SUBSTITUTE(SUBSTITUTE(SUBSTITUTE(SUBSTITUTE(SUBSTITUTE(SUBSTITUTE(SUBSTITUTE(SUBSTITUTE(N473,"è","e"),"é","e"),"ê","e"),"ë","e"),"ì","i"),"í","i"),"î","i"),"ï","i"))</f>
        <v/>
      </c>
      <c r="P473" s="128" t="str">
        <f t="shared" ref="P473:P485" si="91">IF(O473="","",TRIM(SUBSTITUTE(SUBSTITUTE(SUBSTITUTE(SUBSTITUTE(SUBSTITUTE(SUBSTITUTE(SUBSTITUTE(SUBSTITUTE(SUBSTITUTE(SUBSTITUTE(SUBSTITUTE(SUBSTITUTE(O473,"ò","o"),"ó","o"),"ô","o"),"ö","o"),"õ","o"),"ù","u"),"ú","u"),"û","u"),"ü","u"),"ý","y"),"ÿ","y"),"ñ","n")))</f>
        <v/>
      </c>
      <c r="Q473" s="129"/>
      <c r="R473" s="130" t="str">
        <f t="shared" ref="R473:R485" si="92">IF(Q473="","",LOWER(TRIM(CLEAN(SUBSTITUTE(SUBSTITUTE(SUBSTITUTE(SUBSTITUTE(SUBSTITUTE(SUBSTITUTE(SUBSTITUTE(SUBSTITUTE(SUBSTITUTE(SUBSTITUTE(SUBSTITUTE(SUBSTITUTE(SUBSTITUTE(SUBSTITUTE(SUBSTITUTE(SUBSTITUTE(SUBSTITUTE(SUBSTITUTE(SUBSTITUTE(SUBSTITUTE(SUBSTITUTE(SUBSTITUTE(Q473,CHAR(160)," "),CHAR(9)," "),CHAR(10)," "),CHAR(13)," "),"—"," "),"–"," "),"’"," "),"'"," "),""""," "),","," "),"."," "),";"," "),":"," "),"!"," "),"?"," "),"…"," "),"/"," "),"-"," "),"("," "),")"," "),"«"," "),"»"," ")))))</f>
        <v/>
      </c>
      <c r="S473" s="131" t="s">
        <v>432</v>
      </c>
      <c r="T473" s="132"/>
      <c r="V473" s="48"/>
      <c r="W473" s="48"/>
      <c r="X473" s="48"/>
      <c r="Y473" s="48"/>
      <c r="Z473" s="48"/>
      <c r="AA473" s="48"/>
      <c r="AB473" s="48"/>
      <c r="AC473" s="48"/>
      <c r="AD473" s="48"/>
      <c r="AE473" s="48"/>
      <c r="AF473" s="102"/>
      <c r="AG473" s="102"/>
      <c r="AH473" s="102"/>
      <c r="AI473" s="49">
        <v>1</v>
      </c>
    </row>
    <row r="474" spans="2:35" ht="21" customHeight="1">
      <c r="B474" s="124">
        <v>450</v>
      </c>
      <c r="C474" s="142"/>
      <c r="D474" s="137"/>
      <c r="E474" s="126" t="str">
        <f t="shared" si="86"/>
        <v/>
      </c>
      <c r="F474" s="127" t="str" cm="1">
        <f t="array" ref="F474">IF(M474="","",IFERROR(_xlfn.TEXTJOIN(" • ",TRUE,_xlfn.UNIQUE(_xlfn._xlws.FILTER("⚠ "&amp;T25:T485,(R25:R485&lt;&gt;"")*ISNUMBER(SEARCH(" "&amp;R25:R485&amp;" "," "&amp;M474&amp;" "))))),""))</f>
        <v/>
      </c>
      <c r="G474" s="128" t="str">
        <f t="shared" si="81"/>
        <v/>
      </c>
      <c r="H474" s="128" t="str">
        <f t="shared" si="82"/>
        <v/>
      </c>
      <c r="I474" s="128" t="str">
        <f t="shared" si="83"/>
        <v/>
      </c>
      <c r="J474" s="128" t="str">
        <f t="shared" si="87"/>
        <v/>
      </c>
      <c r="K474" s="128" t="str">
        <f t="shared" si="88"/>
        <v/>
      </c>
      <c r="L474" s="128" t="str">
        <f t="shared" si="84"/>
        <v/>
      </c>
      <c r="M474" s="128" t="str">
        <f t="shared" si="89"/>
        <v/>
      </c>
      <c r="N474" s="128" t="str">
        <f t="shared" si="85"/>
        <v/>
      </c>
      <c r="O474" s="128" t="str">
        <f t="shared" si="90"/>
        <v/>
      </c>
      <c r="P474" s="128" t="str">
        <f t="shared" si="91"/>
        <v/>
      </c>
      <c r="Q474" s="129"/>
      <c r="R474" s="130" t="str">
        <f t="shared" si="92"/>
        <v/>
      </c>
      <c r="S474" s="131" t="s">
        <v>432</v>
      </c>
      <c r="T474" s="132"/>
      <c r="V474" s="48"/>
      <c r="W474" s="48"/>
      <c r="X474" s="48"/>
      <c r="Y474" s="48"/>
      <c r="Z474" s="48"/>
      <c r="AA474" s="48"/>
      <c r="AB474" s="48"/>
      <c r="AC474" s="48"/>
      <c r="AD474" s="48"/>
      <c r="AE474" s="48"/>
      <c r="AF474" s="102"/>
      <c r="AG474" s="102"/>
      <c r="AH474" s="102"/>
      <c r="AI474" s="49">
        <v>1</v>
      </c>
    </row>
    <row r="475" spans="2:35" ht="21" customHeight="1">
      <c r="B475" s="124">
        <v>451</v>
      </c>
      <c r="C475" s="142"/>
      <c r="D475" s="137"/>
      <c r="E475" s="126" t="str">
        <f t="shared" si="86"/>
        <v/>
      </c>
      <c r="F475" s="127" t="str" cm="1">
        <f t="array" ref="F475">IF(M475="","",IFERROR(_xlfn.TEXTJOIN(" • ",TRUE,_xlfn.UNIQUE(_xlfn._xlws.FILTER("⚠ "&amp;T25:T485,(R25:R485&lt;&gt;"")*ISNUMBER(SEARCH(" "&amp;R25:R485&amp;" "," "&amp;M475&amp;" "))))),""))</f>
        <v/>
      </c>
      <c r="G475" s="128" t="str">
        <f t="shared" ref="G475:G485" si="93">IF(R475="","",P475)</f>
        <v/>
      </c>
      <c r="H475" s="128" t="str">
        <f t="shared" ref="H475:H485" si="94">IF(T475="","",S475&amp;" "&amp;T475)</f>
        <v/>
      </c>
      <c r="I475" s="128" t="str">
        <f t="shared" ref="I475:I485" si="95">IF(M475="","",SUBSTITUTE(SUBSTITUTE(SUBSTITUTE(SUBSTITUTE(SUBSTITUTE(SUBSTITUTE(SUBSTITUTE(SUBSTITUTE(SUBSTITUTE(LOWER(M475),"œ","oe"),"æ","ae"),"à","a"),"â","a"),"ä","a"),"á","a"),"ã","a"),"å","a"),"ç","c"))</f>
        <v/>
      </c>
      <c r="J475" s="128" t="str">
        <f t="shared" si="87"/>
        <v/>
      </c>
      <c r="K475" s="128" t="str">
        <f t="shared" si="88"/>
        <v/>
      </c>
      <c r="L475" s="128" t="str">
        <f t="shared" ref="L475:L485" si="96">IF(M475="","",K475)</f>
        <v/>
      </c>
      <c r="M475" s="128" t="str">
        <f t="shared" si="89"/>
        <v/>
      </c>
      <c r="N475" s="128" t="str">
        <f t="shared" ref="N475:N485" si="97">IF(R475="","",SUBSTITUTE(SUBSTITUTE(SUBSTITUTE(SUBSTITUTE(SUBSTITUTE(SUBSTITUTE(SUBSTITUTE(SUBSTITUTE(SUBSTITUTE(LOWER(R475),"œ","oe"),"æ","ae"),"à","a"),"â","a"),"ä","a"),"á","a"),"ã","a"),"å","a"),"ç","c"))</f>
        <v/>
      </c>
      <c r="O475" s="128" t="str">
        <f t="shared" si="90"/>
        <v/>
      </c>
      <c r="P475" s="128" t="str">
        <f t="shared" si="91"/>
        <v/>
      </c>
      <c r="Q475" s="129"/>
      <c r="R475" s="130" t="str">
        <f t="shared" si="92"/>
        <v/>
      </c>
      <c r="S475" s="131" t="s">
        <v>432</v>
      </c>
      <c r="T475" s="132"/>
      <c r="V475" s="48"/>
      <c r="W475" s="48"/>
      <c r="X475" s="48"/>
      <c r="Y475" s="48"/>
      <c r="Z475" s="48"/>
      <c r="AA475" s="48"/>
      <c r="AB475" s="48"/>
      <c r="AC475" s="48"/>
      <c r="AD475" s="48"/>
      <c r="AE475" s="48"/>
      <c r="AF475" s="102"/>
      <c r="AG475" s="102"/>
      <c r="AH475" s="102"/>
      <c r="AI475" s="49">
        <v>1</v>
      </c>
    </row>
    <row r="476" spans="2:35" ht="21" customHeight="1">
      <c r="B476" s="124">
        <v>452</v>
      </c>
      <c r="C476" s="142"/>
      <c r="D476" s="137"/>
      <c r="E476" s="126" t="str">
        <f t="shared" si="86"/>
        <v/>
      </c>
      <c r="F476" s="127" t="str" cm="1">
        <f t="array" ref="F476">IF(M476="","",IFERROR(_xlfn.TEXTJOIN(" • ",TRUE,_xlfn.UNIQUE(_xlfn._xlws.FILTER("⚠ "&amp;T25:T485,(R25:R485&lt;&gt;"")*ISNUMBER(SEARCH(" "&amp;R25:R485&amp;" "," "&amp;M476&amp;" "))))),""))</f>
        <v/>
      </c>
      <c r="G476" s="128" t="str">
        <f t="shared" si="93"/>
        <v/>
      </c>
      <c r="H476" s="128" t="str">
        <f t="shared" si="94"/>
        <v/>
      </c>
      <c r="I476" s="128" t="str">
        <f t="shared" si="95"/>
        <v/>
      </c>
      <c r="J476" s="128" t="str">
        <f t="shared" si="87"/>
        <v/>
      </c>
      <c r="K476" s="128" t="str">
        <f t="shared" si="88"/>
        <v/>
      </c>
      <c r="L476" s="128" t="str">
        <f t="shared" si="96"/>
        <v/>
      </c>
      <c r="M476" s="128" t="str">
        <f t="shared" si="89"/>
        <v/>
      </c>
      <c r="N476" s="128" t="str">
        <f t="shared" si="97"/>
        <v/>
      </c>
      <c r="O476" s="128" t="str">
        <f t="shared" si="90"/>
        <v/>
      </c>
      <c r="P476" s="128" t="str">
        <f t="shared" si="91"/>
        <v/>
      </c>
      <c r="Q476" s="129"/>
      <c r="R476" s="130" t="str">
        <f t="shared" si="92"/>
        <v/>
      </c>
      <c r="S476" s="131" t="s">
        <v>432</v>
      </c>
      <c r="T476" s="132"/>
      <c r="V476" s="48"/>
      <c r="W476" s="48"/>
      <c r="X476" s="48"/>
      <c r="Y476" s="48"/>
      <c r="Z476" s="48"/>
      <c r="AA476" s="48"/>
      <c r="AB476" s="48"/>
      <c r="AC476" s="48"/>
      <c r="AD476" s="48"/>
      <c r="AE476" s="48"/>
      <c r="AF476" s="102"/>
      <c r="AG476" s="102"/>
      <c r="AH476" s="102"/>
      <c r="AI476" s="49">
        <v>1</v>
      </c>
    </row>
    <row r="477" spans="2:35" ht="21" customHeight="1">
      <c r="B477" s="124">
        <v>453</v>
      </c>
      <c r="C477" s="142"/>
      <c r="D477" s="137"/>
      <c r="E477" s="126" t="str">
        <f t="shared" si="86"/>
        <v/>
      </c>
      <c r="F477" s="127" t="str" cm="1">
        <f t="array" ref="F477">IF(M477="","",IFERROR(_xlfn.TEXTJOIN(" • ",TRUE,_xlfn.UNIQUE(_xlfn._xlws.FILTER("⚠ "&amp;T25:T485,(R25:R485&lt;&gt;"")*ISNUMBER(SEARCH(" "&amp;R25:R485&amp;" "," "&amp;M477&amp;" "))))),""))</f>
        <v/>
      </c>
      <c r="G477" s="128" t="str">
        <f t="shared" si="93"/>
        <v/>
      </c>
      <c r="H477" s="128" t="str">
        <f t="shared" si="94"/>
        <v/>
      </c>
      <c r="I477" s="128" t="str">
        <f t="shared" si="95"/>
        <v/>
      </c>
      <c r="J477" s="128" t="str">
        <f t="shared" si="87"/>
        <v/>
      </c>
      <c r="K477" s="128" t="str">
        <f t="shared" si="88"/>
        <v/>
      </c>
      <c r="L477" s="128" t="str">
        <f t="shared" si="96"/>
        <v/>
      </c>
      <c r="M477" s="128" t="str">
        <f t="shared" si="89"/>
        <v/>
      </c>
      <c r="N477" s="128" t="str">
        <f t="shared" si="97"/>
        <v/>
      </c>
      <c r="O477" s="128" t="str">
        <f t="shared" si="90"/>
        <v/>
      </c>
      <c r="P477" s="128" t="str">
        <f t="shared" si="91"/>
        <v/>
      </c>
      <c r="Q477" s="129"/>
      <c r="R477" s="130" t="str">
        <f t="shared" si="92"/>
        <v/>
      </c>
      <c r="S477" s="131" t="s">
        <v>432</v>
      </c>
      <c r="T477" s="132"/>
      <c r="V477" s="48"/>
      <c r="W477" s="48"/>
      <c r="X477" s="48"/>
      <c r="Y477" s="48"/>
      <c r="Z477" s="48"/>
      <c r="AA477" s="48"/>
      <c r="AB477" s="48"/>
      <c r="AC477" s="48"/>
      <c r="AD477" s="48"/>
      <c r="AE477" s="48"/>
      <c r="AF477" s="102"/>
      <c r="AG477" s="102"/>
      <c r="AH477" s="102"/>
      <c r="AI477" s="49">
        <v>1</v>
      </c>
    </row>
    <row r="478" spans="2:35" ht="21" customHeight="1">
      <c r="B478" s="124">
        <v>454</v>
      </c>
      <c r="C478" s="142"/>
      <c r="D478" s="137"/>
      <c r="E478" s="126" t="str">
        <f t="shared" si="86"/>
        <v/>
      </c>
      <c r="F478" s="127" t="str" cm="1">
        <f t="array" ref="F478">IF(M478="","",IFERROR(_xlfn.TEXTJOIN(" • ",TRUE,_xlfn.UNIQUE(_xlfn._xlws.FILTER("⚠ "&amp;T25:T485,(R25:R485&lt;&gt;"")*ISNUMBER(SEARCH(" "&amp;R25:R485&amp;" "," "&amp;M478&amp;" "))))),""))</f>
        <v/>
      </c>
      <c r="G478" s="128" t="str">
        <f t="shared" si="93"/>
        <v/>
      </c>
      <c r="H478" s="128" t="str">
        <f t="shared" si="94"/>
        <v/>
      </c>
      <c r="I478" s="128" t="str">
        <f t="shared" si="95"/>
        <v/>
      </c>
      <c r="J478" s="128" t="str">
        <f t="shared" si="87"/>
        <v/>
      </c>
      <c r="K478" s="128" t="str">
        <f t="shared" si="88"/>
        <v/>
      </c>
      <c r="L478" s="128" t="str">
        <f t="shared" si="96"/>
        <v/>
      </c>
      <c r="M478" s="128" t="str">
        <f t="shared" si="89"/>
        <v/>
      </c>
      <c r="N478" s="128" t="str">
        <f t="shared" si="97"/>
        <v/>
      </c>
      <c r="O478" s="128" t="str">
        <f t="shared" si="90"/>
        <v/>
      </c>
      <c r="P478" s="128" t="str">
        <f t="shared" si="91"/>
        <v/>
      </c>
      <c r="Q478" s="129"/>
      <c r="R478" s="130" t="str">
        <f t="shared" si="92"/>
        <v/>
      </c>
      <c r="S478" s="131" t="s">
        <v>432</v>
      </c>
      <c r="T478" s="132"/>
      <c r="V478" s="48"/>
      <c r="W478" s="48"/>
      <c r="X478" s="48"/>
      <c r="Y478" s="48"/>
      <c r="Z478" s="48"/>
      <c r="AA478" s="48"/>
      <c r="AB478" s="48"/>
      <c r="AC478" s="48"/>
      <c r="AD478" s="48"/>
      <c r="AE478" s="48"/>
      <c r="AF478" s="102"/>
      <c r="AG478" s="102"/>
      <c r="AH478" s="102"/>
      <c r="AI478" s="49">
        <v>1</v>
      </c>
    </row>
    <row r="479" spans="2:35" ht="21" customHeight="1">
      <c r="B479" s="124">
        <v>455</v>
      </c>
      <c r="C479" s="142"/>
      <c r="D479" s="137"/>
      <c r="E479" s="126" t="str">
        <f t="shared" si="86"/>
        <v/>
      </c>
      <c r="F479" s="127" t="str" cm="1">
        <f t="array" ref="F479">IF(M479="","",IFERROR(_xlfn.TEXTJOIN(" • ",TRUE,_xlfn.UNIQUE(_xlfn._xlws.FILTER("⚠ "&amp;T25:T485,(R25:R485&lt;&gt;"")*ISNUMBER(SEARCH(" "&amp;R25:R485&amp;" "," "&amp;M479&amp;" "))))),""))</f>
        <v/>
      </c>
      <c r="G479" s="128" t="str">
        <f t="shared" si="93"/>
        <v/>
      </c>
      <c r="H479" s="128" t="str">
        <f t="shared" si="94"/>
        <v/>
      </c>
      <c r="I479" s="128" t="str">
        <f t="shared" si="95"/>
        <v/>
      </c>
      <c r="J479" s="128" t="str">
        <f t="shared" si="87"/>
        <v/>
      </c>
      <c r="K479" s="128" t="str">
        <f t="shared" si="88"/>
        <v/>
      </c>
      <c r="L479" s="128" t="str">
        <f t="shared" si="96"/>
        <v/>
      </c>
      <c r="M479" s="128" t="str">
        <f t="shared" si="89"/>
        <v/>
      </c>
      <c r="N479" s="128" t="str">
        <f t="shared" si="97"/>
        <v/>
      </c>
      <c r="O479" s="128" t="str">
        <f t="shared" si="90"/>
        <v/>
      </c>
      <c r="P479" s="128" t="str">
        <f t="shared" si="91"/>
        <v/>
      </c>
      <c r="Q479" s="129"/>
      <c r="R479" s="130" t="str">
        <f t="shared" si="92"/>
        <v/>
      </c>
      <c r="S479" s="131" t="s">
        <v>432</v>
      </c>
      <c r="T479" s="132"/>
      <c r="V479" s="48"/>
      <c r="W479" s="48"/>
      <c r="X479" s="48"/>
      <c r="Y479" s="48"/>
      <c r="Z479" s="48"/>
      <c r="AA479" s="48"/>
      <c r="AB479" s="48"/>
      <c r="AC479" s="48"/>
      <c r="AD479" s="48"/>
      <c r="AE479" s="48"/>
      <c r="AF479" s="102"/>
      <c r="AG479" s="102"/>
      <c r="AH479" s="102"/>
      <c r="AI479" s="49">
        <v>1</v>
      </c>
    </row>
    <row r="480" spans="2:35" ht="21" customHeight="1">
      <c r="B480" s="124">
        <v>456</v>
      </c>
      <c r="C480" s="142"/>
      <c r="D480" s="137"/>
      <c r="E480" s="126" t="str">
        <f t="shared" si="86"/>
        <v/>
      </c>
      <c r="F480" s="127" t="str" cm="1">
        <f t="array" ref="F480">IF(M480="","",IFERROR(_xlfn.TEXTJOIN(" • ",TRUE,_xlfn.UNIQUE(_xlfn._xlws.FILTER("⚠ "&amp;T25:T485,(R25:R485&lt;&gt;"")*ISNUMBER(SEARCH(" "&amp;R25:R485&amp;" "," "&amp;M480&amp;" "))))),""))</f>
        <v/>
      </c>
      <c r="G480" s="128" t="str">
        <f t="shared" si="93"/>
        <v/>
      </c>
      <c r="H480" s="128" t="str">
        <f t="shared" si="94"/>
        <v/>
      </c>
      <c r="I480" s="128" t="str">
        <f t="shared" si="95"/>
        <v/>
      </c>
      <c r="J480" s="128" t="str">
        <f t="shared" si="87"/>
        <v/>
      </c>
      <c r="K480" s="128" t="str">
        <f t="shared" si="88"/>
        <v/>
      </c>
      <c r="L480" s="128" t="str">
        <f t="shared" si="96"/>
        <v/>
      </c>
      <c r="M480" s="128" t="str">
        <f t="shared" si="89"/>
        <v/>
      </c>
      <c r="N480" s="128" t="str">
        <f t="shared" si="97"/>
        <v/>
      </c>
      <c r="O480" s="128" t="str">
        <f t="shared" si="90"/>
        <v/>
      </c>
      <c r="P480" s="128" t="str">
        <f t="shared" si="91"/>
        <v/>
      </c>
      <c r="Q480" s="129"/>
      <c r="R480" s="130" t="str">
        <f t="shared" si="92"/>
        <v/>
      </c>
      <c r="S480" s="131" t="s">
        <v>432</v>
      </c>
      <c r="T480" s="132"/>
      <c r="V480" s="48"/>
      <c r="W480" s="48"/>
      <c r="X480" s="48"/>
      <c r="Y480" s="48"/>
      <c r="Z480" s="48"/>
      <c r="AA480" s="48"/>
      <c r="AB480" s="48"/>
      <c r="AC480" s="48"/>
      <c r="AD480" s="48"/>
      <c r="AE480" s="48"/>
      <c r="AF480" s="102"/>
      <c r="AG480" s="102"/>
      <c r="AH480" s="102"/>
      <c r="AI480" s="49">
        <v>1</v>
      </c>
    </row>
    <row r="481" spans="1:37" ht="21" customHeight="1">
      <c r="B481" s="124">
        <v>457</v>
      </c>
      <c r="C481" s="142"/>
      <c r="D481" s="137"/>
      <c r="E481" s="126" t="str">
        <f t="shared" si="86"/>
        <v/>
      </c>
      <c r="F481" s="127" t="str" cm="1">
        <f t="array" ref="F481">IF(M481="","",IFERROR(_xlfn.TEXTJOIN(" • ",TRUE,_xlfn.UNIQUE(_xlfn._xlws.FILTER("⚠ "&amp;T25:T485,(R25:R485&lt;&gt;"")*ISNUMBER(SEARCH(" "&amp;R25:R485&amp;" "," "&amp;M481&amp;" "))))),""))</f>
        <v/>
      </c>
      <c r="G481" s="128" t="str">
        <f t="shared" si="93"/>
        <v/>
      </c>
      <c r="H481" s="128" t="str">
        <f t="shared" si="94"/>
        <v/>
      </c>
      <c r="I481" s="128" t="str">
        <f t="shared" si="95"/>
        <v/>
      </c>
      <c r="J481" s="128" t="str">
        <f t="shared" si="87"/>
        <v/>
      </c>
      <c r="K481" s="128" t="str">
        <f t="shared" si="88"/>
        <v/>
      </c>
      <c r="L481" s="128" t="str">
        <f t="shared" si="96"/>
        <v/>
      </c>
      <c r="M481" s="128" t="str">
        <f t="shared" si="89"/>
        <v/>
      </c>
      <c r="N481" s="128" t="str">
        <f t="shared" si="97"/>
        <v/>
      </c>
      <c r="O481" s="128" t="str">
        <f t="shared" si="90"/>
        <v/>
      </c>
      <c r="P481" s="128" t="str">
        <f t="shared" si="91"/>
        <v/>
      </c>
      <c r="Q481" s="129"/>
      <c r="R481" s="130" t="str">
        <f t="shared" si="92"/>
        <v/>
      </c>
      <c r="S481" s="131" t="s">
        <v>432</v>
      </c>
      <c r="T481" s="132"/>
      <c r="V481" s="48"/>
      <c r="W481" s="48"/>
      <c r="X481" s="48"/>
      <c r="Y481" s="48"/>
      <c r="Z481" s="48"/>
      <c r="AA481" s="48"/>
      <c r="AB481" s="48"/>
      <c r="AC481" s="48"/>
      <c r="AD481" s="48"/>
      <c r="AE481" s="48"/>
      <c r="AF481" s="102"/>
      <c r="AG481" s="102"/>
      <c r="AH481" s="102"/>
      <c r="AI481" s="49">
        <v>1</v>
      </c>
    </row>
    <row r="482" spans="1:37" ht="21" customHeight="1">
      <c r="B482" s="124">
        <v>458</v>
      </c>
      <c r="C482" s="142"/>
      <c r="D482" s="137"/>
      <c r="E482" s="126" t="str">
        <f t="shared" si="86"/>
        <v/>
      </c>
      <c r="F482" s="127" t="str" cm="1">
        <f t="array" ref="F482">IF(M482="","",IFERROR(_xlfn.TEXTJOIN(" • ",TRUE,_xlfn.UNIQUE(_xlfn._xlws.FILTER("⚠ "&amp;T25:T485,(R25:R485&lt;&gt;"")*ISNUMBER(SEARCH(" "&amp;R25:R485&amp;" "," "&amp;M482&amp;" "))))),""))</f>
        <v/>
      </c>
      <c r="G482" s="128" t="str">
        <f t="shared" si="93"/>
        <v/>
      </c>
      <c r="H482" s="128" t="str">
        <f t="shared" si="94"/>
        <v/>
      </c>
      <c r="I482" s="128" t="str">
        <f t="shared" si="95"/>
        <v/>
      </c>
      <c r="J482" s="128" t="str">
        <f t="shared" si="87"/>
        <v/>
      </c>
      <c r="K482" s="128" t="str">
        <f t="shared" si="88"/>
        <v/>
      </c>
      <c r="L482" s="128" t="str">
        <f t="shared" si="96"/>
        <v/>
      </c>
      <c r="M482" s="128" t="str">
        <f t="shared" si="89"/>
        <v/>
      </c>
      <c r="N482" s="128" t="str">
        <f t="shared" si="97"/>
        <v/>
      </c>
      <c r="O482" s="128" t="str">
        <f t="shared" si="90"/>
        <v/>
      </c>
      <c r="P482" s="128" t="str">
        <f t="shared" si="91"/>
        <v/>
      </c>
      <c r="Q482" s="129"/>
      <c r="R482" s="130" t="str">
        <f t="shared" si="92"/>
        <v/>
      </c>
      <c r="S482" s="131" t="s">
        <v>432</v>
      </c>
      <c r="T482" s="132"/>
      <c r="V482" s="48"/>
      <c r="W482" s="48"/>
      <c r="X482" s="48"/>
      <c r="Y482" s="48"/>
      <c r="Z482" s="48"/>
      <c r="AA482" s="48"/>
      <c r="AB482" s="48"/>
      <c r="AC482" s="48"/>
      <c r="AD482" s="48"/>
      <c r="AE482" s="48"/>
      <c r="AF482" s="102"/>
      <c r="AG482" s="102"/>
      <c r="AH482" s="102"/>
      <c r="AI482" s="49">
        <v>1</v>
      </c>
    </row>
    <row r="483" spans="1:37" ht="21" customHeight="1">
      <c r="B483" s="124">
        <v>459</v>
      </c>
      <c r="C483" s="142"/>
      <c r="D483" s="137"/>
      <c r="E483" s="126" t="str">
        <f t="shared" si="86"/>
        <v/>
      </c>
      <c r="F483" s="127" t="str" cm="1">
        <f t="array" ref="F483">IF(M483="","",IFERROR(_xlfn.TEXTJOIN(" • ",TRUE,_xlfn.UNIQUE(_xlfn._xlws.FILTER("⚠ "&amp;T25:T485,(R25:R485&lt;&gt;"")*ISNUMBER(SEARCH(" "&amp;R25:R485&amp;" "," "&amp;M483&amp;" "))))),""))</f>
        <v/>
      </c>
      <c r="G483" s="128" t="str">
        <f t="shared" si="93"/>
        <v/>
      </c>
      <c r="H483" s="128" t="str">
        <f t="shared" si="94"/>
        <v/>
      </c>
      <c r="I483" s="128" t="str">
        <f t="shared" si="95"/>
        <v/>
      </c>
      <c r="J483" s="128" t="str">
        <f t="shared" si="87"/>
        <v/>
      </c>
      <c r="K483" s="128" t="str">
        <f t="shared" si="88"/>
        <v/>
      </c>
      <c r="L483" s="128" t="str">
        <f t="shared" si="96"/>
        <v/>
      </c>
      <c r="M483" s="128" t="str">
        <f t="shared" si="89"/>
        <v/>
      </c>
      <c r="N483" s="128" t="str">
        <f t="shared" si="97"/>
        <v/>
      </c>
      <c r="O483" s="128" t="str">
        <f t="shared" si="90"/>
        <v/>
      </c>
      <c r="P483" s="128" t="str">
        <f t="shared" si="91"/>
        <v/>
      </c>
      <c r="Q483" s="129"/>
      <c r="R483" s="130" t="str">
        <f t="shared" si="92"/>
        <v/>
      </c>
      <c r="S483" s="131" t="s">
        <v>432</v>
      </c>
      <c r="T483" s="132"/>
      <c r="V483" s="48"/>
      <c r="W483" s="48"/>
      <c r="X483" s="48"/>
      <c r="Y483" s="48"/>
      <c r="Z483" s="48"/>
      <c r="AA483" s="48"/>
      <c r="AB483" s="48"/>
      <c r="AC483" s="48"/>
      <c r="AD483" s="48"/>
      <c r="AE483" s="48"/>
      <c r="AF483" s="102"/>
      <c r="AG483" s="102"/>
      <c r="AH483" s="102"/>
      <c r="AI483" s="49">
        <v>1</v>
      </c>
    </row>
    <row r="484" spans="1:37" ht="21" customHeight="1">
      <c r="B484" s="124">
        <v>460</v>
      </c>
      <c r="C484" s="142"/>
      <c r="D484" s="137"/>
      <c r="E484" s="126" t="str">
        <f t="shared" si="86"/>
        <v/>
      </c>
      <c r="F484" s="127" t="str" cm="1">
        <f t="array" ref="F484">IF(M484="","",IFERROR(_xlfn.TEXTJOIN(" • ",TRUE,_xlfn.UNIQUE(_xlfn._xlws.FILTER("⚠ "&amp;T25:T485,(R25:R485&lt;&gt;"")*ISNUMBER(SEARCH(" "&amp;R25:R485&amp;" "," "&amp;M484&amp;" "))))),""))</f>
        <v/>
      </c>
      <c r="G484" s="128" t="str">
        <f t="shared" si="93"/>
        <v/>
      </c>
      <c r="H484" s="128" t="str">
        <f t="shared" si="94"/>
        <v/>
      </c>
      <c r="I484" s="128" t="str">
        <f t="shared" si="95"/>
        <v/>
      </c>
      <c r="J484" s="128" t="str">
        <f t="shared" si="87"/>
        <v/>
      </c>
      <c r="K484" s="128" t="str">
        <f t="shared" si="88"/>
        <v/>
      </c>
      <c r="L484" s="128" t="str">
        <f t="shared" si="96"/>
        <v/>
      </c>
      <c r="M484" s="128" t="str">
        <f t="shared" si="89"/>
        <v/>
      </c>
      <c r="N484" s="128" t="str">
        <f t="shared" si="97"/>
        <v/>
      </c>
      <c r="O484" s="128" t="str">
        <f t="shared" si="90"/>
        <v/>
      </c>
      <c r="P484" s="128" t="str">
        <f t="shared" si="91"/>
        <v/>
      </c>
      <c r="Q484" s="129"/>
      <c r="R484" s="130" t="str">
        <f t="shared" si="92"/>
        <v/>
      </c>
      <c r="S484" s="131" t="s">
        <v>432</v>
      </c>
      <c r="T484" s="132"/>
      <c r="V484" s="48"/>
      <c r="W484" s="48"/>
      <c r="X484" s="48"/>
      <c r="Y484" s="48"/>
      <c r="Z484" s="48"/>
      <c r="AA484" s="48"/>
      <c r="AB484" s="48"/>
      <c r="AC484" s="48"/>
      <c r="AD484" s="48"/>
      <c r="AE484" s="48"/>
      <c r="AF484" s="102"/>
      <c r="AG484" s="102"/>
      <c r="AH484" s="102"/>
      <c r="AI484" s="49">
        <v>1</v>
      </c>
    </row>
    <row r="485" spans="1:37" ht="21" customHeight="1" thickBot="1">
      <c r="B485" s="172">
        <v>461</v>
      </c>
      <c r="C485" s="142"/>
      <c r="D485" s="173"/>
      <c r="E485" s="174" t="str">
        <f t="shared" si="86"/>
        <v/>
      </c>
      <c r="F485" s="127" t="str" cm="1">
        <f t="array" ref="F485">IF(M485="","",IFERROR(_xlfn.TEXTJOIN(" • ",TRUE,_xlfn.UNIQUE(_xlfn._xlws.FILTER("⚠ "&amp;T25:T485,(R25:R485&lt;&gt;"")*ISNUMBER(SEARCH(" "&amp;R25:R485&amp;" "," "&amp;M485&amp;" "))))),""))</f>
        <v/>
      </c>
      <c r="G485" s="128" t="str">
        <f t="shared" si="93"/>
        <v/>
      </c>
      <c r="H485" s="128" t="str">
        <f t="shared" si="94"/>
        <v/>
      </c>
      <c r="I485" s="128" t="str">
        <f t="shared" si="95"/>
        <v/>
      </c>
      <c r="J485" s="128" t="str">
        <f t="shared" si="87"/>
        <v/>
      </c>
      <c r="K485" s="128" t="str">
        <f t="shared" si="88"/>
        <v/>
      </c>
      <c r="L485" s="128" t="str">
        <f t="shared" si="96"/>
        <v/>
      </c>
      <c r="M485" s="128" t="str">
        <f t="shared" si="89"/>
        <v/>
      </c>
      <c r="N485" s="128" t="str">
        <f t="shared" si="97"/>
        <v/>
      </c>
      <c r="O485" s="128" t="str">
        <f t="shared" si="90"/>
        <v/>
      </c>
      <c r="P485" s="128" t="str">
        <f t="shared" si="91"/>
        <v/>
      </c>
      <c r="Q485" s="175"/>
      <c r="R485" s="130" t="str">
        <f t="shared" si="92"/>
        <v/>
      </c>
      <c r="S485" s="131" t="s">
        <v>432</v>
      </c>
      <c r="T485" s="176"/>
      <c r="V485" s="48"/>
      <c r="W485" s="48"/>
      <c r="X485" s="48"/>
      <c r="Y485" s="48"/>
      <c r="Z485" s="48"/>
      <c r="AA485" s="48"/>
      <c r="AB485" s="48"/>
      <c r="AC485" s="48"/>
      <c r="AD485" s="48"/>
      <c r="AE485" s="48"/>
      <c r="AF485" s="102"/>
      <c r="AG485" s="102"/>
      <c r="AH485" s="102"/>
      <c r="AI485" s="49">
        <v>1</v>
      </c>
    </row>
    <row r="486" spans="1:37" ht="21" customHeight="1">
      <c r="B486" s="1040" t="s">
        <v>636</v>
      </c>
      <c r="C486" s="1041"/>
      <c r="D486" s="1041"/>
      <c r="E486" s="1041"/>
      <c r="F486" s="1041"/>
      <c r="G486" s="1041"/>
      <c r="H486" s="1041"/>
      <c r="I486" s="1041"/>
      <c r="J486" s="1041"/>
      <c r="K486" s="1041"/>
      <c r="L486" s="1041"/>
      <c r="M486" s="1041"/>
      <c r="N486" s="1041"/>
      <c r="O486" s="1041"/>
      <c r="P486" s="1041"/>
      <c r="Q486" s="1041"/>
      <c r="R486" s="1041"/>
      <c r="S486" s="1041"/>
      <c r="T486" s="1042"/>
      <c r="V486" s="48"/>
      <c r="W486" s="48"/>
      <c r="X486" s="48"/>
      <c r="Y486" s="48"/>
      <c r="Z486" s="48"/>
      <c r="AA486" s="48"/>
      <c r="AB486" s="48"/>
      <c r="AC486" s="48"/>
      <c r="AD486" s="48"/>
      <c r="AE486" s="48"/>
      <c r="AF486" s="102"/>
      <c r="AG486" s="102"/>
      <c r="AH486" s="102"/>
      <c r="AI486" s="49">
        <v>1</v>
      </c>
    </row>
    <row r="487" spans="1:37" ht="21" customHeight="1" thickBot="1">
      <c r="B487" s="1043"/>
      <c r="C487" s="1044"/>
      <c r="D487" s="1044"/>
      <c r="E487" s="1044"/>
      <c r="F487" s="1044"/>
      <c r="G487" s="1044"/>
      <c r="H487" s="1044"/>
      <c r="I487" s="1044"/>
      <c r="J487" s="1044"/>
      <c r="K487" s="1044"/>
      <c r="L487" s="1044"/>
      <c r="M487" s="1044"/>
      <c r="N487" s="1044"/>
      <c r="O487" s="1044"/>
      <c r="P487" s="1044"/>
      <c r="Q487" s="1044"/>
      <c r="R487" s="1044"/>
      <c r="S487" s="1044"/>
      <c r="T487" s="1045"/>
      <c r="V487" s="48"/>
      <c r="W487" s="48"/>
      <c r="X487" s="48"/>
      <c r="Y487" s="48"/>
      <c r="Z487" s="48"/>
      <c r="AA487" s="48"/>
      <c r="AB487" s="48"/>
      <c r="AC487" s="48"/>
      <c r="AD487" s="48"/>
      <c r="AE487" s="48"/>
      <c r="AF487" s="102"/>
      <c r="AG487" s="102"/>
      <c r="AH487" s="102"/>
      <c r="AI487" s="49">
        <v>1</v>
      </c>
    </row>
    <row r="488" spans="1:37">
      <c r="AI488" s="49">
        <v>1</v>
      </c>
    </row>
    <row r="489" spans="1:37">
      <c r="AI489" s="177" t="s">
        <v>637</v>
      </c>
    </row>
    <row r="490" spans="1:37">
      <c r="A490" s="49">
        <v>1</v>
      </c>
      <c r="B490" s="49">
        <v>1</v>
      </c>
      <c r="C490" s="49">
        <v>1</v>
      </c>
      <c r="D490" s="49">
        <v>1</v>
      </c>
      <c r="E490" s="49">
        <v>1</v>
      </c>
      <c r="F490" s="49">
        <v>1</v>
      </c>
      <c r="G490" s="49">
        <v>1</v>
      </c>
      <c r="H490" s="49">
        <v>1</v>
      </c>
      <c r="I490" s="49">
        <v>1</v>
      </c>
      <c r="J490" s="49">
        <v>1</v>
      </c>
      <c r="K490" s="49">
        <v>1</v>
      </c>
      <c r="L490" s="49">
        <v>1</v>
      </c>
      <c r="M490" s="49">
        <v>1</v>
      </c>
      <c r="N490" s="49">
        <v>1</v>
      </c>
      <c r="O490" s="49">
        <v>1</v>
      </c>
      <c r="P490" s="49">
        <v>1</v>
      </c>
      <c r="Q490" s="49">
        <v>1</v>
      </c>
      <c r="R490" s="49">
        <v>1</v>
      </c>
      <c r="S490" s="49">
        <v>1</v>
      </c>
      <c r="T490" s="49">
        <v>1</v>
      </c>
      <c r="U490" s="49">
        <v>1</v>
      </c>
      <c r="V490" s="49">
        <v>1</v>
      </c>
      <c r="W490" s="49">
        <v>1</v>
      </c>
      <c r="X490" s="49">
        <v>1</v>
      </c>
      <c r="Y490" s="49">
        <v>1</v>
      </c>
      <c r="Z490" s="49">
        <v>1</v>
      </c>
      <c r="AA490" s="49">
        <v>1</v>
      </c>
      <c r="AB490" s="49">
        <v>1</v>
      </c>
      <c r="AC490" s="49">
        <v>1</v>
      </c>
      <c r="AD490" s="49">
        <v>1</v>
      </c>
      <c r="AE490" s="49">
        <v>1</v>
      </c>
      <c r="AF490" s="49">
        <v>1</v>
      </c>
      <c r="AG490" s="49">
        <v>1</v>
      </c>
      <c r="AH490" s="49">
        <v>1</v>
      </c>
      <c r="AI490" s="44" t="str">
        <f>ADDRESS(ROW(),COLUMN(),4)</f>
        <v>AI490</v>
      </c>
      <c r="AJ490" s="178"/>
      <c r="AK490" s="179" t="str">
        <f>ADDRESS(ROW(),COLUMN(),4)</f>
        <v>AK490</v>
      </c>
    </row>
  </sheetData>
  <mergeCells count="9">
    <mergeCell ref="B16:B18"/>
    <mergeCell ref="C16:U18"/>
    <mergeCell ref="V1:V2"/>
    <mergeCell ref="V3:V4"/>
    <mergeCell ref="B486:T487"/>
    <mergeCell ref="B19:B21"/>
    <mergeCell ref="C19:U21"/>
    <mergeCell ref="F22:F23"/>
    <mergeCell ref="B23:B2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6D2D3-FD3F-4C75-A5A9-0CD06AE34BF2}">
  <dimension ref="A1:AK779"/>
  <sheetViews>
    <sheetView showZeros="0" topLeftCell="A13" zoomScaleNormal="100" workbookViewId="0">
      <selection activeCell="B15" sqref="B14:B15"/>
    </sheetView>
  </sheetViews>
  <sheetFormatPr baseColWidth="10" defaultRowHeight="15"/>
  <cols>
    <col min="1" max="1" width="4.85546875" style="1" customWidth="1"/>
    <col min="2" max="2" width="52.140625" style="1" customWidth="1"/>
    <col min="3" max="3" width="15.5703125" style="1" customWidth="1"/>
    <col min="4" max="4" width="14.28515625" style="1" customWidth="1"/>
    <col min="5" max="6" width="60.7109375" style="1" customWidth="1"/>
    <col min="7" max="7" width="26.42578125" style="1" customWidth="1"/>
    <col min="8" max="8" width="27" style="1" hidden="1" customWidth="1"/>
    <col min="9" max="9" width="10.7109375" style="1" hidden="1" customWidth="1"/>
    <col min="10" max="11" width="22" style="1" hidden="1" customWidth="1"/>
    <col min="12" max="12" width="16" style="1" hidden="1" customWidth="1"/>
    <col min="13" max="13" width="28" style="1" hidden="1" customWidth="1"/>
    <col min="14" max="14" width="11.42578125" style="1" hidden="1" customWidth="1"/>
    <col min="15" max="15" width="11.7109375" style="1" hidden="1" customWidth="1"/>
    <col min="16" max="16" width="26.28515625" style="1" hidden="1" customWidth="1"/>
    <col min="17" max="17" width="10.140625" style="1" hidden="1" customWidth="1"/>
    <col min="18" max="19" width="21.7109375" style="1" customWidth="1"/>
    <col min="20" max="20" width="15.7109375" style="1" customWidth="1"/>
    <col min="21" max="21" width="27.7109375" style="1" customWidth="1"/>
    <col min="22" max="22" width="11.7109375" style="1" customWidth="1"/>
    <col min="23" max="23" width="32.5703125" style="1" customWidth="1"/>
    <col min="24" max="24" width="26.28515625" style="1" customWidth="1"/>
    <col min="25" max="25" width="27.85546875" style="1" customWidth="1"/>
    <col min="26" max="26" width="32.42578125" style="1" customWidth="1"/>
    <col min="27" max="27" width="32.28515625" style="1" customWidth="1"/>
    <col min="28" max="28" width="20.85546875" style="1" customWidth="1"/>
    <col min="29" max="29" width="11.140625" style="1" customWidth="1"/>
    <col min="30" max="32" width="6.28515625" style="1" customWidth="1"/>
    <col min="33" max="33" width="10" style="1" customWidth="1"/>
    <col min="34" max="34" width="6.28515625" style="1" customWidth="1"/>
    <col min="35" max="35" width="8.7109375" style="1" customWidth="1"/>
    <col min="36" max="36" width="11.42578125" style="1"/>
    <col min="37" max="37" width="86" style="1" customWidth="1"/>
    <col min="38" max="16384" width="11.42578125" style="1"/>
  </cols>
  <sheetData>
    <row r="1" spans="1:37">
      <c r="A1" s="44" t="str">
        <f>ADDRESS(ROW(),COLUMN(),4)</f>
        <v>A1</v>
      </c>
      <c r="B1" s="1053" t="s">
        <v>675</v>
      </c>
      <c r="C1" s="47" t="str">
        <f t="shared" ref="C1:V1" si="0">SUBSTITUTE(ADDRESS(1,COLUMN(),4),"1","")</f>
        <v>C</v>
      </c>
      <c r="D1" s="47" t="str">
        <f t="shared" si="0"/>
        <v>D</v>
      </c>
      <c r="E1" s="47" t="str">
        <f t="shared" si="0"/>
        <v>E</v>
      </c>
      <c r="F1" s="47" t="str">
        <f t="shared" si="0"/>
        <v>F</v>
      </c>
      <c r="G1" s="47" t="str">
        <f t="shared" si="0"/>
        <v>G</v>
      </c>
      <c r="H1" s="47" t="str">
        <f t="shared" si="0"/>
        <v>H</v>
      </c>
      <c r="I1" s="47" t="str">
        <f t="shared" si="0"/>
        <v>I</v>
      </c>
      <c r="J1" s="47" t="str">
        <f t="shared" si="0"/>
        <v>J</v>
      </c>
      <c r="K1" s="47" t="str">
        <f t="shared" si="0"/>
        <v>K</v>
      </c>
      <c r="L1" s="47" t="str">
        <f t="shared" si="0"/>
        <v>L</v>
      </c>
      <c r="M1" s="47" t="str">
        <f t="shared" si="0"/>
        <v>M</v>
      </c>
      <c r="N1" s="47" t="str">
        <f t="shared" si="0"/>
        <v>N</v>
      </c>
      <c r="O1" s="47" t="str">
        <f t="shared" si="0"/>
        <v>O</v>
      </c>
      <c r="P1" s="47" t="str">
        <f t="shared" si="0"/>
        <v>P</v>
      </c>
      <c r="Q1" s="47" t="str">
        <f t="shared" si="0"/>
        <v>Q</v>
      </c>
      <c r="R1" s="47" t="str">
        <f t="shared" si="0"/>
        <v>R</v>
      </c>
      <c r="S1" s="47" t="str">
        <f t="shared" si="0"/>
        <v>S</v>
      </c>
      <c r="T1" s="47" t="str">
        <f t="shared" si="0"/>
        <v>T</v>
      </c>
      <c r="U1" s="47" t="str">
        <f t="shared" si="0"/>
        <v>U</v>
      </c>
      <c r="V1" s="47" t="str">
        <f t="shared" si="0"/>
        <v>V</v>
      </c>
      <c r="W1" s="1038" t="s">
        <v>365</v>
      </c>
      <c r="X1" s="47" t="str">
        <f>SUBSTITUTE(ADDRESS(1,COLUMN(),4),"1","")</f>
        <v>X</v>
      </c>
      <c r="Y1" s="47" t="str">
        <f>SUBSTITUTE(ADDRESS(1,COLUMN(),4),"1","")</f>
        <v>Y</v>
      </c>
      <c r="Z1" s="47" t="str">
        <f>SUBSTITUTE(ADDRESS(1,COLUMN(),4),"1","")</f>
        <v>Z</v>
      </c>
      <c r="AA1" s="47" t="str">
        <f>SUBSTITUTE(ADDRESS(1,COLUMN(),4),"1","")</f>
        <v>AA</v>
      </c>
      <c r="AB1" s="47" t="str">
        <f>SUBSTITUTE(ADDRESS(1,COLUMN(),4),"1","")</f>
        <v>AB</v>
      </c>
      <c r="AC1" s="43"/>
      <c r="AD1" s="48"/>
      <c r="AE1" s="48"/>
      <c r="AF1" s="48"/>
      <c r="AG1" s="48"/>
      <c r="AH1" s="48"/>
      <c r="AI1" s="49">
        <v>1</v>
      </c>
      <c r="AJ1" s="50" t="str">
        <f>SUBSTITUTE(ADDRESS(1,COLUMN(),4),"1","")</f>
        <v>AJ</v>
      </c>
      <c r="AK1" s="51" t="str">
        <f>SUBSTITUTE(ADDRESS(1,COLUMN(),4),"1","")</f>
        <v>AK</v>
      </c>
    </row>
    <row r="2" spans="1:37" ht="26.25" customHeight="1">
      <c r="A2" s="43"/>
      <c r="B2" s="1053"/>
      <c r="C2" s="52">
        <f t="shared" ref="C2:V2" ca="1" si="1">INDEX(CELL("largeur",C2),1,1)</f>
        <v>15</v>
      </c>
      <c r="D2" s="52">
        <f t="shared" ca="1" si="1"/>
        <v>14</v>
      </c>
      <c r="E2" s="52">
        <f t="shared" ca="1" si="1"/>
        <v>60</v>
      </c>
      <c r="F2" s="52">
        <f t="shared" ca="1" si="1"/>
        <v>60</v>
      </c>
      <c r="G2" s="52">
        <f t="shared" ca="1" si="1"/>
        <v>26</v>
      </c>
      <c r="H2" s="52">
        <f t="shared" ca="1" si="1"/>
        <v>0</v>
      </c>
      <c r="I2" s="52">
        <f t="shared" ca="1" si="1"/>
        <v>0</v>
      </c>
      <c r="J2" s="52">
        <f t="shared" ca="1" si="1"/>
        <v>0</v>
      </c>
      <c r="K2" s="52">
        <f t="shared" ca="1" si="1"/>
        <v>0</v>
      </c>
      <c r="L2" s="52">
        <f t="shared" ca="1" si="1"/>
        <v>0</v>
      </c>
      <c r="M2" s="52">
        <f t="shared" ca="1" si="1"/>
        <v>0</v>
      </c>
      <c r="N2" s="52">
        <f t="shared" ca="1" si="1"/>
        <v>0</v>
      </c>
      <c r="O2" s="52">
        <f t="shared" ca="1" si="1"/>
        <v>0</v>
      </c>
      <c r="P2" s="52">
        <f t="shared" ca="1" si="1"/>
        <v>0</v>
      </c>
      <c r="Q2" s="52">
        <f t="shared" ca="1" si="1"/>
        <v>0</v>
      </c>
      <c r="R2" s="52">
        <f t="shared" ca="1" si="1"/>
        <v>21</v>
      </c>
      <c r="S2" s="52">
        <f t="shared" ca="1" si="1"/>
        <v>21</v>
      </c>
      <c r="T2" s="52">
        <f t="shared" ca="1" si="1"/>
        <v>15</v>
      </c>
      <c r="U2" s="52">
        <f t="shared" ca="1" si="1"/>
        <v>27</v>
      </c>
      <c r="V2" s="52">
        <f t="shared" ca="1" si="1"/>
        <v>11</v>
      </c>
      <c r="W2" s="1038"/>
      <c r="X2" s="52">
        <f t="shared" ref="X2:AB2" ca="1" si="2">INDEX(CELL("largeur",X2),1,1)</f>
        <v>26</v>
      </c>
      <c r="Y2" s="52">
        <f t="shared" ca="1" si="2"/>
        <v>27</v>
      </c>
      <c r="Z2" s="52">
        <f t="shared" ca="1" si="2"/>
        <v>32</v>
      </c>
      <c r="AA2" s="52">
        <f t="shared" ca="1" si="2"/>
        <v>32</v>
      </c>
      <c r="AB2" s="52">
        <f t="shared" ca="1" si="2"/>
        <v>20</v>
      </c>
      <c r="AD2" s="48"/>
      <c r="AE2" s="48"/>
      <c r="AF2" s="53" t="s">
        <v>366</v>
      </c>
      <c r="AG2" s="54" t="str">
        <f>$AI$779</f>
        <v>AI779</v>
      </c>
      <c r="AH2" s="48"/>
      <c r="AI2" s="49">
        <v>1</v>
      </c>
      <c r="AJ2" s="55" t="s">
        <v>367</v>
      </c>
      <c r="AK2" s="56"/>
    </row>
    <row r="3" spans="1:37" ht="21" customHeight="1">
      <c r="A3" s="43"/>
      <c r="B3" s="1060" t="s">
        <v>674</v>
      </c>
      <c r="C3" s="59">
        <v>11</v>
      </c>
      <c r="D3" s="59">
        <v>14</v>
      </c>
      <c r="E3" s="59">
        <v>40</v>
      </c>
      <c r="F3" s="59">
        <v>40</v>
      </c>
      <c r="G3" s="59">
        <v>26</v>
      </c>
      <c r="H3" s="59">
        <v>26</v>
      </c>
      <c r="I3" s="59">
        <v>10</v>
      </c>
      <c r="J3" s="59">
        <v>21</v>
      </c>
      <c r="K3" s="59">
        <v>21</v>
      </c>
      <c r="L3" s="59">
        <v>15</v>
      </c>
      <c r="M3" s="59">
        <v>27</v>
      </c>
      <c r="N3" s="59">
        <v>11</v>
      </c>
      <c r="O3" s="59">
        <v>11</v>
      </c>
      <c r="P3" s="59">
        <v>11</v>
      </c>
      <c r="Q3" s="59">
        <v>9</v>
      </c>
      <c r="R3" s="59">
        <v>21</v>
      </c>
      <c r="S3" s="59">
        <v>21</v>
      </c>
      <c r="T3" s="59">
        <v>15</v>
      </c>
      <c r="U3" s="59">
        <v>27</v>
      </c>
      <c r="V3" s="59">
        <v>11</v>
      </c>
      <c r="W3" s="1039" t="s">
        <v>368</v>
      </c>
      <c r="X3" s="59">
        <v>26</v>
      </c>
      <c r="Y3" s="59">
        <v>32</v>
      </c>
      <c r="Z3" s="59">
        <v>32</v>
      </c>
      <c r="AA3" s="59">
        <v>32</v>
      </c>
      <c r="AB3" s="59">
        <v>20</v>
      </c>
      <c r="AC3" s="43"/>
      <c r="AD3" s="43"/>
      <c r="AE3" s="43"/>
      <c r="AG3" s="48"/>
      <c r="AH3" s="48"/>
      <c r="AI3" s="49">
        <v>1</v>
      </c>
      <c r="AJ3" s="60">
        <f ca="1">COUNTA(A1:AI769) + COUNTBLANK(A1:AI769)</f>
        <v>31478</v>
      </c>
      <c r="AK3" s="61" t="str">
        <f>"cellules entre -cells -celdas  "&amp;" " &amp;A1&amp;" et  "&amp;AI779</f>
        <v>cellules entre -cells -celdas   A1 et  AI779</v>
      </c>
    </row>
    <row r="4" spans="1:37" ht="21" customHeight="1">
      <c r="A4" s="43"/>
      <c r="B4" s="1060"/>
      <c r="C4" s="1069" t="s">
        <v>673</v>
      </c>
      <c r="D4" s="1069"/>
      <c r="E4" s="1069"/>
      <c r="F4" s="1069"/>
      <c r="G4" s="1069"/>
      <c r="H4" s="1069"/>
      <c r="I4" s="1069"/>
      <c r="J4" s="1069"/>
      <c r="K4" s="1069"/>
      <c r="L4" s="1069"/>
      <c r="M4" s="1069"/>
      <c r="N4" s="1069"/>
      <c r="O4" s="1069"/>
      <c r="P4" s="1069"/>
      <c r="Q4" s="1069"/>
      <c r="R4" s="1069"/>
      <c r="S4" s="1069"/>
      <c r="T4" s="1069"/>
      <c r="U4" s="1069"/>
      <c r="V4" s="1069"/>
      <c r="W4" s="1039"/>
      <c r="X4" s="48"/>
      <c r="Y4" s="43"/>
      <c r="Z4" s="43"/>
      <c r="AA4" s="43"/>
      <c r="AF4" s="65" t="s">
        <v>370</v>
      </c>
      <c r="AG4" s="48"/>
      <c r="AH4" s="48"/>
      <c r="AI4" s="49">
        <v>1</v>
      </c>
      <c r="AJ4" s="60">
        <f ca="1">COUNTA(A1:AI769)</f>
        <v>8641</v>
      </c>
      <c r="AK4" s="61" t="s">
        <v>371</v>
      </c>
    </row>
    <row r="5" spans="1:37" ht="21" customHeight="1">
      <c r="A5" s="43"/>
      <c r="C5" s="1069"/>
      <c r="D5" s="1069"/>
      <c r="E5" s="1069"/>
      <c r="F5" s="1069"/>
      <c r="G5" s="1069"/>
      <c r="H5" s="1069"/>
      <c r="I5" s="1069"/>
      <c r="J5" s="1069"/>
      <c r="K5" s="1069"/>
      <c r="L5" s="1069"/>
      <c r="M5" s="1069"/>
      <c r="N5" s="1069"/>
      <c r="O5" s="1069"/>
      <c r="P5" s="1069"/>
      <c r="Q5" s="1069"/>
      <c r="R5" s="1069"/>
      <c r="S5" s="1069"/>
      <c r="T5" s="1069"/>
      <c r="U5" s="1069"/>
      <c r="V5" s="1069"/>
      <c r="W5" s="48"/>
      <c r="X5" s="48"/>
      <c r="Y5" s="43"/>
      <c r="Z5" s="43"/>
      <c r="AA5" s="43"/>
      <c r="AC5" s="68"/>
      <c r="AD5" s="48"/>
      <c r="AE5" s="48"/>
      <c r="AG5" s="48"/>
      <c r="AH5" s="48"/>
      <c r="AI5" s="49">
        <v>1</v>
      </c>
      <c r="AJ5" s="60">
        <f ca="1">COUNTBLANK(A1:AI769)</f>
        <v>22837</v>
      </c>
      <c r="AK5" s="61" t="s">
        <v>373</v>
      </c>
    </row>
    <row r="6" spans="1:37" ht="21" customHeight="1">
      <c r="A6" s="43"/>
      <c r="B6" s="43"/>
      <c r="C6" s="43" t="s">
        <v>369</v>
      </c>
      <c r="D6" s="63"/>
      <c r="E6" s="63"/>
      <c r="F6" s="63"/>
      <c r="G6" s="63"/>
      <c r="H6" s="206" t="s">
        <v>374</v>
      </c>
      <c r="I6" s="206"/>
      <c r="J6" s="206"/>
      <c r="K6" s="206"/>
      <c r="L6" s="206"/>
      <c r="M6" s="206"/>
      <c r="N6" s="206"/>
      <c r="O6" s="206"/>
      <c r="P6" s="206"/>
      <c r="Q6" s="206"/>
      <c r="R6" s="48"/>
      <c r="S6" s="48"/>
      <c r="T6" s="48"/>
      <c r="U6" s="48"/>
      <c r="W6" s="48"/>
      <c r="X6" s="48"/>
      <c r="Y6" s="43"/>
      <c r="Z6" s="43"/>
      <c r="AA6" s="43"/>
      <c r="AB6" s="59" t="str">
        <f ca="1">"Page "&amp;_xlfn.SHEET()&amp;" sur "&amp;_xlfn.SHEETS()</f>
        <v>Page 3 sur 10</v>
      </c>
      <c r="AC6" s="43"/>
      <c r="AD6" s="48"/>
      <c r="AE6" s="48"/>
      <c r="AF6" s="48"/>
      <c r="AG6" s="48"/>
      <c r="AH6" s="48"/>
      <c r="AI6" s="49">
        <v>1</v>
      </c>
      <c r="AJ6" s="60">
        <f>SUM(AI1:AI767)+2</f>
        <v>769</v>
      </c>
      <c r="AK6" s="61" t="s">
        <v>375</v>
      </c>
    </row>
    <row r="7" spans="1:37" ht="21" customHeight="1">
      <c r="A7" s="43"/>
      <c r="B7" s="43"/>
      <c r="C7" s="66" t="s">
        <v>372</v>
      </c>
      <c r="D7" s="67" t="str">
        <f ca="1">CELL("nomfichier")</f>
        <v>D:\Données\1.UPRT\0-UPRT.fait\1-UPRT.FR-SITE-WEB\ff-fiches-fabrications\ff.fiches.fabrication.2023\ffr.restaurant.2023\[A_ALLERGENES_28 Juin.2026.18h30.xlsx]ALLERGENES.1</v>
      </c>
      <c r="E7" s="63"/>
      <c r="F7" s="63"/>
      <c r="G7" s="63"/>
      <c r="H7" s="192"/>
      <c r="I7" s="190"/>
      <c r="J7" s="197"/>
      <c r="K7" s="197"/>
      <c r="L7" s="197"/>
      <c r="M7" s="197"/>
      <c r="N7" s="197"/>
      <c r="O7" s="203"/>
      <c r="P7" s="203"/>
      <c r="Q7" s="203"/>
      <c r="R7" s="70" t="s">
        <v>12</v>
      </c>
      <c r="S7" s="71" t="s">
        <v>376</v>
      </c>
      <c r="T7" s="63"/>
      <c r="U7" s="72" t="s">
        <v>21</v>
      </c>
      <c r="V7" s="73" t="s">
        <v>377</v>
      </c>
      <c r="W7" s="48"/>
      <c r="X7" s="901" t="s">
        <v>1650</v>
      </c>
      <c r="Y7" s="43"/>
      <c r="Z7" s="43"/>
      <c r="AA7" s="43"/>
      <c r="AB7" s="43"/>
      <c r="AC7" s="43"/>
      <c r="AD7" s="48"/>
      <c r="AE7" s="48"/>
      <c r="AF7" s="48"/>
      <c r="AG7" s="48"/>
      <c r="AH7" s="48"/>
      <c r="AI7" s="49">
        <v>1</v>
      </c>
      <c r="AJ7" s="60" cm="1">
        <f t="array" ref="AJ7">SUM(A779:AH779+1)</f>
        <v>68</v>
      </c>
      <c r="AK7" s="61" t="s">
        <v>378</v>
      </c>
    </row>
    <row r="8" spans="1:37" ht="21" customHeight="1">
      <c r="A8" s="43"/>
      <c r="B8" s="74" t="s">
        <v>672</v>
      </c>
      <c r="C8" s="74"/>
      <c r="D8" s="74"/>
      <c r="E8" s="74"/>
      <c r="F8" s="66"/>
      <c r="G8" s="67"/>
      <c r="H8" s="192"/>
      <c r="I8" s="190"/>
      <c r="J8" s="197"/>
      <c r="K8" s="197"/>
      <c r="L8" s="197"/>
      <c r="M8" s="197"/>
      <c r="N8" s="197"/>
      <c r="O8" s="203"/>
      <c r="P8" s="203"/>
      <c r="Q8" s="203"/>
      <c r="R8" s="75" t="s">
        <v>379</v>
      </c>
      <c r="S8" s="76" t="s">
        <v>380</v>
      </c>
      <c r="T8" s="63"/>
      <c r="U8" s="77" t="s">
        <v>17</v>
      </c>
      <c r="V8" s="78" t="s">
        <v>381</v>
      </c>
      <c r="W8" s="48"/>
      <c r="X8" s="48"/>
      <c r="Y8" s="43"/>
      <c r="Z8" s="43"/>
      <c r="AA8" s="43"/>
      <c r="AB8" s="43"/>
      <c r="AC8" s="43"/>
      <c r="AD8" s="48"/>
      <c r="AE8" s="48"/>
      <c r="AF8" s="48"/>
      <c r="AG8" s="48"/>
      <c r="AH8" s="48"/>
      <c r="AI8" s="49">
        <v>1</v>
      </c>
      <c r="AJ8" s="60"/>
      <c r="AK8" s="61"/>
    </row>
    <row r="9" spans="1:37" ht="21" customHeight="1">
      <c r="A9" s="43"/>
      <c r="B9" s="43"/>
      <c r="C9" s="43"/>
      <c r="D9" s="85" t="s">
        <v>671</v>
      </c>
      <c r="E9" s="63"/>
      <c r="F9" s="63"/>
      <c r="G9" s="63"/>
      <c r="H9" s="192"/>
      <c r="I9" s="190"/>
      <c r="J9" s="197"/>
      <c r="K9" s="197"/>
      <c r="L9" s="197"/>
      <c r="M9" s="197"/>
      <c r="N9" s="197"/>
      <c r="O9" s="203"/>
      <c r="P9" s="203"/>
      <c r="Q9" s="203"/>
      <c r="R9" s="205" t="s">
        <v>670</v>
      </c>
      <c r="S9" s="170" t="s">
        <v>549</v>
      </c>
      <c r="T9" s="63"/>
      <c r="U9" s="204" t="s">
        <v>596</v>
      </c>
      <c r="V9" s="171" t="s">
        <v>597</v>
      </c>
      <c r="W9" s="48"/>
      <c r="X9" s="48"/>
      <c r="Y9" s="43"/>
      <c r="Z9" s="43"/>
      <c r="AA9" s="43"/>
      <c r="AB9" s="43"/>
      <c r="AC9" s="43"/>
      <c r="AD9" s="48"/>
      <c r="AE9" s="48"/>
      <c r="AF9" s="48"/>
      <c r="AG9" s="48"/>
      <c r="AH9" s="48"/>
      <c r="AI9" s="49">
        <v>1</v>
      </c>
    </row>
    <row r="10" spans="1:37" ht="21" customHeight="1">
      <c r="A10" s="43"/>
      <c r="B10" s="43"/>
      <c r="C10" s="43"/>
      <c r="D10" s="85" t="s">
        <v>669</v>
      </c>
      <c r="E10" s="63"/>
      <c r="F10" s="63"/>
      <c r="G10" s="63"/>
      <c r="H10" s="192"/>
      <c r="I10" s="190"/>
      <c r="J10" s="197"/>
      <c r="K10" s="197"/>
      <c r="L10" s="197"/>
      <c r="M10" s="197"/>
      <c r="N10" s="197"/>
      <c r="O10" s="203"/>
      <c r="P10" s="203"/>
      <c r="Q10" s="203"/>
      <c r="R10" s="80" t="s">
        <v>382</v>
      </c>
      <c r="S10" s="81" t="s">
        <v>383</v>
      </c>
      <c r="T10" s="63"/>
      <c r="U10" s="82" t="s">
        <v>11</v>
      </c>
      <c r="V10" s="83" t="s">
        <v>384</v>
      </c>
      <c r="W10" s="48"/>
      <c r="X10" s="48"/>
      <c r="Y10" s="43"/>
      <c r="Z10" s="43"/>
      <c r="AA10" s="43"/>
      <c r="AB10" s="43"/>
      <c r="AC10" s="43"/>
      <c r="AD10" s="48"/>
      <c r="AE10" s="48"/>
      <c r="AF10" s="48"/>
      <c r="AG10" s="48"/>
      <c r="AH10" s="48"/>
      <c r="AI10" s="49">
        <v>1</v>
      </c>
      <c r="AJ10" s="84" t="s">
        <v>385</v>
      </c>
      <c r="AK10" s="43"/>
    </row>
    <row r="11" spans="1:37" ht="21" customHeight="1">
      <c r="A11" s="43"/>
      <c r="B11" s="43"/>
      <c r="C11" s="43"/>
      <c r="D11" s="85" t="s">
        <v>668</v>
      </c>
      <c r="E11" s="63"/>
      <c r="F11" s="63"/>
      <c r="G11" s="63"/>
      <c r="H11" s="192"/>
      <c r="I11" s="190"/>
      <c r="J11" s="197"/>
      <c r="K11" s="197"/>
      <c r="L11" s="197"/>
      <c r="M11" s="197"/>
      <c r="N11" s="197"/>
      <c r="O11" s="203"/>
      <c r="P11" s="203"/>
      <c r="Q11" s="203"/>
      <c r="R11" s="86" t="s">
        <v>386</v>
      </c>
      <c r="S11" s="87" t="s">
        <v>387</v>
      </c>
      <c r="T11" s="63"/>
      <c r="U11" s="88" t="s">
        <v>388</v>
      </c>
      <c r="V11" s="89" t="s">
        <v>389</v>
      </c>
      <c r="W11" s="48"/>
      <c r="X11" s="48"/>
      <c r="Y11" s="43"/>
      <c r="Z11" s="43"/>
      <c r="AA11" s="43"/>
      <c r="AB11" s="43"/>
      <c r="AC11" s="43"/>
      <c r="AD11" s="48"/>
      <c r="AE11" s="48"/>
      <c r="AF11" s="48"/>
      <c r="AG11" s="48"/>
      <c r="AH11" s="48"/>
      <c r="AI11" s="49">
        <v>1</v>
      </c>
      <c r="AJ11" s="84" t="s">
        <v>390</v>
      </c>
      <c r="AK11" s="43"/>
    </row>
    <row r="12" spans="1:37" ht="21" customHeight="1">
      <c r="A12" s="43"/>
      <c r="B12" s="43"/>
      <c r="C12" s="43"/>
      <c r="D12" s="85" t="s">
        <v>391</v>
      </c>
      <c r="E12" s="63"/>
      <c r="F12" s="63"/>
      <c r="G12" s="63"/>
      <c r="H12" s="192"/>
      <c r="I12" s="190"/>
      <c r="J12" s="197"/>
      <c r="K12" s="197"/>
      <c r="L12" s="197"/>
      <c r="M12" s="197"/>
      <c r="N12" s="197"/>
      <c r="O12" s="203"/>
      <c r="P12" s="203"/>
      <c r="Q12" s="203"/>
      <c r="R12" s="90" t="s">
        <v>14</v>
      </c>
      <c r="S12" s="91" t="s">
        <v>392</v>
      </c>
      <c r="T12" s="63"/>
      <c r="U12" s="92" t="s">
        <v>13</v>
      </c>
      <c r="V12" s="93" t="s">
        <v>393</v>
      </c>
      <c r="W12" s="48"/>
      <c r="X12" s="48"/>
      <c r="Y12" s="43"/>
      <c r="Z12" s="43"/>
      <c r="AA12" s="43"/>
      <c r="AB12" s="43"/>
      <c r="AC12" s="43"/>
      <c r="AD12" s="48"/>
      <c r="AE12" s="48"/>
      <c r="AF12" s="48"/>
      <c r="AG12" s="48"/>
      <c r="AH12" s="48"/>
      <c r="AI12" s="49">
        <v>1</v>
      </c>
      <c r="AJ12" s="84"/>
      <c r="AK12" s="43"/>
    </row>
    <row r="13" spans="1:37" ht="21" customHeight="1">
      <c r="A13" s="43"/>
      <c r="B13" s="43"/>
      <c r="C13" s="43"/>
      <c r="D13" s="95" t="s">
        <v>394</v>
      </c>
      <c r="E13" s="63"/>
      <c r="F13" s="63"/>
      <c r="G13" s="63"/>
      <c r="H13" s="192"/>
      <c r="I13" s="190"/>
      <c r="J13" s="197"/>
      <c r="K13" s="197"/>
      <c r="L13" s="197"/>
      <c r="M13" s="197"/>
      <c r="N13" s="197"/>
      <c r="O13" s="203"/>
      <c r="P13" s="203"/>
      <c r="Q13" s="203"/>
      <c r="R13" s="96" t="s">
        <v>20</v>
      </c>
      <c r="S13" s="97" t="s">
        <v>395</v>
      </c>
      <c r="T13" s="63"/>
      <c r="U13" s="98" t="s">
        <v>19</v>
      </c>
      <c r="V13" s="99" t="s">
        <v>396</v>
      </c>
      <c r="W13" s="48"/>
      <c r="X13" s="48"/>
      <c r="Y13" s="43"/>
      <c r="Z13" s="43"/>
      <c r="AA13" s="43"/>
      <c r="AB13" s="43"/>
      <c r="AC13" s="43"/>
      <c r="AD13" s="48"/>
      <c r="AE13" s="48"/>
      <c r="AF13" s="48"/>
      <c r="AG13" s="48"/>
      <c r="AH13" s="48"/>
      <c r="AI13" s="49">
        <v>1</v>
      </c>
      <c r="AJ13" s="84" t="s">
        <v>397</v>
      </c>
      <c r="AK13" s="43"/>
    </row>
    <row r="14" spans="1:37" ht="21" customHeight="1">
      <c r="A14" s="43"/>
      <c r="C14" s="43"/>
      <c r="D14" s="100" t="s">
        <v>398</v>
      </c>
      <c r="E14" s="63"/>
      <c r="F14" s="63"/>
      <c r="G14" s="63"/>
      <c r="H14" s="192"/>
      <c r="I14" s="190"/>
      <c r="J14" s="197"/>
      <c r="K14" s="197"/>
      <c r="L14" s="197"/>
      <c r="M14" s="197"/>
      <c r="N14" s="197"/>
      <c r="O14" s="203"/>
      <c r="P14" s="203"/>
      <c r="Q14" s="203"/>
      <c r="R14" s="63"/>
      <c r="S14" s="101"/>
      <c r="T14" s="63"/>
      <c r="U14" s="63"/>
      <c r="V14" s="63"/>
      <c r="W14" s="48"/>
      <c r="X14" s="48"/>
      <c r="Y14" s="43"/>
      <c r="Z14" s="43"/>
      <c r="AA14" s="43"/>
      <c r="AB14" s="43"/>
      <c r="AC14" s="43"/>
      <c r="AD14" s="102"/>
      <c r="AE14" s="102"/>
      <c r="AF14" s="102"/>
      <c r="AG14" s="102"/>
      <c r="AH14" s="102"/>
      <c r="AI14" s="49">
        <v>1</v>
      </c>
      <c r="AJ14" s="84" t="s">
        <v>399</v>
      </c>
      <c r="AK14" s="43"/>
    </row>
    <row r="15" spans="1:37" ht="21" customHeight="1">
      <c r="A15" s="43"/>
      <c r="C15" s="43"/>
      <c r="D15" s="63"/>
      <c r="E15" s="63"/>
      <c r="G15" s="63"/>
      <c r="H15" s="192"/>
      <c r="I15" s="190"/>
      <c r="J15" s="197"/>
      <c r="K15" s="197"/>
      <c r="L15" s="197"/>
      <c r="M15" s="197"/>
      <c r="N15" s="197"/>
      <c r="O15" s="203"/>
      <c r="P15" s="203"/>
      <c r="Q15" s="203"/>
      <c r="R15" s="1063" t="s">
        <v>667</v>
      </c>
      <c r="S15" s="1064"/>
      <c r="T15" s="1064"/>
      <c r="U15" s="1064"/>
      <c r="V15" s="1065"/>
      <c r="W15" s="48"/>
      <c r="X15" s="48"/>
      <c r="Y15" s="43"/>
      <c r="Z15" s="43"/>
      <c r="AA15" s="43"/>
      <c r="AB15" s="43"/>
      <c r="AC15" s="43"/>
      <c r="AD15" s="102"/>
      <c r="AE15" s="102"/>
      <c r="AF15" s="102"/>
      <c r="AG15" s="102"/>
      <c r="AH15" s="102"/>
      <c r="AI15" s="49">
        <v>1</v>
      </c>
      <c r="AJ15" s="84" t="s">
        <v>400</v>
      </c>
      <c r="AK15" s="43"/>
    </row>
    <row r="16" spans="1:37" ht="21" customHeight="1">
      <c r="A16" s="43"/>
      <c r="C16" s="43"/>
      <c r="D16" s="202" t="str">
        <f>"1  - colonne "&amp;SUBSTITUTE(ADDRESS(1,COLUMN(E30),4),"1","")&amp;" collez ou saisissez les denrées"&amp;" de la ligne "&amp;ROW(E30)&amp;" à la ligne "&amp;ROW(F490)</f>
        <v>1  - colonne E collez ou saisissez les denrées de la ligne 30 à la ligne 490</v>
      </c>
      <c r="E16" s="63"/>
      <c r="F16" s="63"/>
      <c r="G16" s="63"/>
      <c r="H16" s="192"/>
      <c r="I16" s="190"/>
      <c r="J16" s="197"/>
      <c r="K16" s="197"/>
      <c r="L16" s="197"/>
      <c r="M16" s="197"/>
      <c r="N16" s="197"/>
      <c r="O16" s="193"/>
      <c r="P16" s="193"/>
      <c r="Q16" s="193"/>
      <c r="R16" s="1066"/>
      <c r="S16" s="1067"/>
      <c r="T16" s="1067"/>
      <c r="U16" s="1067"/>
      <c r="V16" s="1068"/>
      <c r="W16" s="48"/>
      <c r="X16" s="48"/>
      <c r="Y16" s="43"/>
      <c r="Z16" s="43"/>
      <c r="AA16" s="43"/>
      <c r="AB16" s="43"/>
      <c r="AC16" s="43"/>
      <c r="AD16" s="102"/>
      <c r="AE16" s="102"/>
      <c r="AF16" s="102"/>
      <c r="AG16" s="102"/>
      <c r="AH16" s="102"/>
      <c r="AI16" s="49">
        <v>1</v>
      </c>
      <c r="AJ16" s="84"/>
      <c r="AK16" s="43"/>
    </row>
    <row r="17" spans="1:37" ht="21" customHeight="1">
      <c r="A17" s="43"/>
      <c r="B17" s="201" t="s">
        <v>666</v>
      </c>
      <c r="C17" s="43"/>
      <c r="D17" s="63"/>
      <c r="E17" s="63"/>
      <c r="F17" s="63"/>
      <c r="G17" s="63"/>
      <c r="H17" s="192"/>
      <c r="I17" s="190"/>
      <c r="J17" s="197"/>
      <c r="K17" s="197"/>
      <c r="L17" s="197"/>
      <c r="M17" s="197"/>
      <c r="N17" s="197"/>
      <c r="O17" s="193"/>
      <c r="P17" s="193"/>
      <c r="Q17" s="193"/>
      <c r="R17" s="63"/>
      <c r="S17" s="101"/>
      <c r="T17" s="63"/>
      <c r="U17" s="63"/>
      <c r="V17" s="200" t="str" cm="1">
        <f t="array" aca="1" ref="V17" ca="1">IF(COUNTIF(C2:V2,"&lt;0.5")=0,"Aucune colonne masquée ",COUNTIF(C2:V2,"&lt;0.5") &amp; " " &amp; IF(COUNTIF(C2:V2,"&lt;0.5")&gt;1,"colonnes masquées","colonne masquée") &amp; " " &amp; _xlfn.TEXTJOIN(" ", TRUE, IF(C2:V2&lt;0.5,C1:V1,"")))&amp;" "</f>
        <v xml:space="preserve">10 colonnes masquées H I J K L M N O P Q </v>
      </c>
      <c r="W17" s="48"/>
      <c r="X17" s="48"/>
      <c r="Y17" s="43"/>
      <c r="Z17" s="43"/>
      <c r="AA17" s="43"/>
      <c r="AB17" s="43"/>
      <c r="AC17" s="43"/>
      <c r="AD17" s="102"/>
      <c r="AE17" s="102"/>
      <c r="AF17" s="102"/>
      <c r="AG17" s="102"/>
      <c r="AH17" s="102"/>
      <c r="AI17" s="49">
        <v>1</v>
      </c>
      <c r="AJ17" s="84" t="s">
        <v>403</v>
      </c>
      <c r="AK17" s="43"/>
    </row>
    <row r="18" spans="1:37" ht="21" customHeight="1">
      <c r="A18" s="43"/>
      <c r="B18" s="184" t="s">
        <v>665</v>
      </c>
      <c r="C18" s="43"/>
      <c r="D18" s="199" t="str">
        <f>"2  - colonne " &amp;SUBSTITUTE(ADDRESS(1,COLUMN(F29),4),"1","")&amp;" copiez les denrées et collez les dans votre document"</f>
        <v>2  - colonne F copiez les denrées et collez les dans votre document</v>
      </c>
      <c r="E18" s="63"/>
      <c r="F18" s="63"/>
      <c r="G18" s="63"/>
      <c r="H18" s="197"/>
      <c r="I18" s="190"/>
      <c r="J18" s="197"/>
      <c r="K18" s="197"/>
      <c r="L18" s="197"/>
      <c r="M18" s="197"/>
      <c r="N18" s="197"/>
      <c r="O18" s="193"/>
      <c r="P18" s="193"/>
      <c r="Q18" s="193"/>
      <c r="R18" s="63" t="s">
        <v>411</v>
      </c>
      <c r="S18" s="101"/>
      <c r="T18" s="63"/>
      <c r="U18" s="63"/>
      <c r="V18" s="63"/>
      <c r="W18" s="48"/>
      <c r="X18" s="48"/>
      <c r="Y18" s="43"/>
      <c r="Z18" s="43"/>
      <c r="AA18" s="43"/>
      <c r="AB18" s="43"/>
      <c r="AD18" s="102"/>
      <c r="AE18" s="102"/>
      <c r="AF18" s="102"/>
      <c r="AG18" s="102"/>
      <c r="AH18" s="102"/>
      <c r="AI18" s="49">
        <v>1</v>
      </c>
      <c r="AJ18" s="84" t="s">
        <v>404</v>
      </c>
      <c r="AK18" s="43"/>
    </row>
    <row r="19" spans="1:37" ht="21" customHeight="1">
      <c r="A19" s="43"/>
      <c r="B19" s="140" t="s">
        <v>664</v>
      </c>
      <c r="C19" s="43"/>
      <c r="D19" s="198" t="s">
        <v>663</v>
      </c>
      <c r="E19" s="63"/>
      <c r="F19" s="63"/>
      <c r="G19" s="85"/>
      <c r="H19" s="197"/>
      <c r="I19" s="196"/>
      <c r="J19" s="196"/>
      <c r="K19" s="195"/>
      <c r="L19" s="194"/>
      <c r="M19" s="194"/>
      <c r="N19" s="190"/>
      <c r="O19" s="193"/>
      <c r="P19" s="193"/>
      <c r="Q19" s="193"/>
      <c r="R19" s="102"/>
      <c r="S19" s="102"/>
      <c r="T19" s="102"/>
      <c r="U19" s="48"/>
      <c r="V19" s="48"/>
      <c r="W19" s="48"/>
      <c r="X19" s="48"/>
      <c r="Y19" s="43"/>
      <c r="Z19" s="43"/>
      <c r="AA19" s="43"/>
      <c r="AB19" s="43"/>
      <c r="AD19" s="102"/>
      <c r="AE19" s="102"/>
      <c r="AF19" s="102"/>
      <c r="AG19" s="102"/>
      <c r="AH19" s="102"/>
      <c r="AI19" s="49">
        <v>1</v>
      </c>
    </row>
    <row r="20" spans="1:37" ht="21" customHeight="1">
      <c r="A20" s="43"/>
      <c r="B20" s="183" t="s">
        <v>662</v>
      </c>
      <c r="C20" s="43"/>
      <c r="D20" s="198"/>
      <c r="E20" s="63"/>
      <c r="F20" s="63"/>
      <c r="G20" s="85"/>
      <c r="H20" s="197"/>
      <c r="I20" s="196"/>
      <c r="J20" s="196"/>
      <c r="K20" s="195"/>
      <c r="L20" s="194"/>
      <c r="M20" s="194"/>
      <c r="N20" s="190"/>
      <c r="O20" s="193"/>
      <c r="P20" s="193"/>
      <c r="Q20" s="193"/>
      <c r="R20" s="188" t="s">
        <v>661</v>
      </c>
      <c r="S20" s="102"/>
      <c r="T20" s="102"/>
      <c r="U20" s="48"/>
      <c r="V20" s="48"/>
      <c r="W20" s="48"/>
      <c r="X20" s="48"/>
      <c r="Y20" s="43"/>
      <c r="Z20" s="43"/>
      <c r="AA20" s="43"/>
      <c r="AB20" s="43"/>
      <c r="AD20" s="102"/>
      <c r="AE20" s="102"/>
      <c r="AF20" s="102"/>
      <c r="AG20" s="102"/>
      <c r="AH20" s="102"/>
      <c r="AI20" s="49">
        <v>1</v>
      </c>
      <c r="AJ20" s="103" t="s">
        <v>406</v>
      </c>
    </row>
    <row r="21" spans="1:37" ht="21" customHeight="1">
      <c r="A21" s="43"/>
      <c r="B21" s="183" t="s">
        <v>660</v>
      </c>
      <c r="C21" s="43"/>
      <c r="D21" s="63"/>
      <c r="E21" s="119" t="s">
        <v>659</v>
      </c>
      <c r="F21" s="119" t="s">
        <v>658</v>
      </c>
      <c r="G21" s="63"/>
      <c r="H21" s="192"/>
      <c r="I21" s="190"/>
      <c r="J21" s="190"/>
      <c r="K21" s="191"/>
      <c r="L21" s="190"/>
      <c r="M21" s="190"/>
      <c r="N21" s="190"/>
      <c r="O21" s="189"/>
      <c r="P21" s="189"/>
      <c r="Q21" s="189"/>
      <c r="R21" s="188" t="s">
        <v>657</v>
      </c>
      <c r="S21" s="187"/>
      <c r="T21" s="187"/>
      <c r="U21" s="48"/>
      <c r="V21" s="48"/>
      <c r="W21" s="48"/>
      <c r="X21" s="48"/>
      <c r="Y21" s="43"/>
      <c r="Z21" s="43"/>
      <c r="AA21" s="43"/>
      <c r="AB21" s="43"/>
      <c r="AC21" s="43"/>
      <c r="AD21" s="102"/>
      <c r="AE21" s="102"/>
      <c r="AF21" s="102"/>
      <c r="AG21" s="102"/>
      <c r="AH21" s="102"/>
      <c r="AI21" s="49">
        <v>1</v>
      </c>
      <c r="AJ21" s="104" t="s">
        <v>656</v>
      </c>
    </row>
    <row r="22" spans="1:37" ht="21" customHeight="1">
      <c r="A22" s="43"/>
      <c r="B22" s="68"/>
      <c r="C22" s="43"/>
      <c r="D22" s="1061" t="s">
        <v>401</v>
      </c>
      <c r="E22" s="1062" t="str" cm="1">
        <f t="array" ref="E22">IF(E25="","",IFERROR("⚠ Allergènes : "&amp;_xlfn.TEXTJOIN(" • ",TRUE,_xlfn.UNIQUE(_xlfn._xlws.FILTER(T29:T489&amp;" "&amp;U29:U489,ISNUMBER(SEARCH(S29:S489,E25))))),"✅ Allergènes : aucun détecté"))</f>
        <v xml:space="preserve">⚠ Allergènes : ⚠ Lait • ⚠ </v>
      </c>
      <c r="F22" s="1062"/>
      <c r="G22" s="1062"/>
      <c r="H22" s="1062"/>
      <c r="I22" s="1062"/>
      <c r="J22" s="1062"/>
      <c r="K22" s="1062"/>
      <c r="L22" s="1062"/>
      <c r="M22" s="1062"/>
      <c r="N22" s="1062"/>
      <c r="O22" s="1062"/>
      <c r="P22" s="1062"/>
      <c r="Q22" s="1062"/>
      <c r="R22" s="1062"/>
      <c r="S22" s="1062"/>
      <c r="T22" s="1062"/>
      <c r="U22" s="1062"/>
      <c r="V22" s="43"/>
      <c r="W22" s="43"/>
      <c r="X22" s="43"/>
      <c r="Y22" s="43"/>
      <c r="Z22" s="43"/>
      <c r="AA22" s="43"/>
      <c r="AB22" s="43"/>
      <c r="AC22" s="43"/>
      <c r="AD22" s="102"/>
      <c r="AE22" s="102"/>
      <c r="AF22" s="102"/>
      <c r="AG22" s="102"/>
      <c r="AH22" s="102"/>
      <c r="AI22" s="49">
        <v>1</v>
      </c>
      <c r="AJ22" s="104" t="s">
        <v>408</v>
      </c>
    </row>
    <row r="23" spans="1:37" ht="21" customHeight="1">
      <c r="A23" s="43"/>
      <c r="B23" s="184" t="s">
        <v>655</v>
      </c>
      <c r="C23" s="43"/>
      <c r="D23" s="1061"/>
      <c r="E23" s="1062"/>
      <c r="F23" s="1062"/>
      <c r="G23" s="1062"/>
      <c r="H23" s="1062"/>
      <c r="I23" s="1062"/>
      <c r="J23" s="1062"/>
      <c r="K23" s="1062"/>
      <c r="L23" s="1062"/>
      <c r="M23" s="1062"/>
      <c r="N23" s="1062"/>
      <c r="O23" s="1062"/>
      <c r="P23" s="1062"/>
      <c r="Q23" s="1062"/>
      <c r="R23" s="1062"/>
      <c r="S23" s="1062"/>
      <c r="T23" s="1062"/>
      <c r="U23" s="1062"/>
      <c r="V23" s="43"/>
      <c r="W23" s="43"/>
      <c r="X23" s="43"/>
      <c r="Y23" s="43"/>
      <c r="Z23" s="43"/>
      <c r="AA23" s="43"/>
      <c r="AB23" s="43"/>
      <c r="AC23" s="43"/>
      <c r="AD23" s="102"/>
      <c r="AE23" s="102"/>
      <c r="AF23" s="102"/>
      <c r="AG23" s="102"/>
      <c r="AH23" s="102"/>
      <c r="AI23" s="49">
        <v>1</v>
      </c>
      <c r="AJ23" s="186" t="s">
        <v>654</v>
      </c>
    </row>
    <row r="24" spans="1:37" ht="21" customHeight="1">
      <c r="A24" s="43"/>
      <c r="B24" s="140" t="s">
        <v>653</v>
      </c>
      <c r="C24" s="43"/>
      <c r="D24" s="1061"/>
      <c r="E24" s="1062"/>
      <c r="F24" s="1062"/>
      <c r="G24" s="1062"/>
      <c r="H24" s="1062"/>
      <c r="I24" s="1062"/>
      <c r="J24" s="1062"/>
      <c r="K24" s="1062"/>
      <c r="L24" s="1062"/>
      <c r="M24" s="1062"/>
      <c r="N24" s="1062"/>
      <c r="O24" s="1062"/>
      <c r="P24" s="1062"/>
      <c r="Q24" s="1062"/>
      <c r="R24" s="1062"/>
      <c r="S24" s="1062"/>
      <c r="T24" s="1062"/>
      <c r="U24" s="1062"/>
      <c r="V24" s="43"/>
      <c r="W24" s="43"/>
      <c r="X24" s="43"/>
      <c r="Y24" s="43"/>
      <c r="Z24" s="43"/>
      <c r="AA24" s="43"/>
      <c r="AB24" s="43"/>
      <c r="AC24" s="111"/>
      <c r="AD24" s="102"/>
      <c r="AE24" s="102"/>
      <c r="AF24" s="102"/>
      <c r="AG24" s="102"/>
      <c r="AH24" s="102"/>
      <c r="AI24" s="49">
        <v>1</v>
      </c>
      <c r="AJ24" s="185" t="s">
        <v>652</v>
      </c>
    </row>
    <row r="25" spans="1:37" ht="21" customHeight="1">
      <c r="A25" s="43"/>
      <c r="B25" s="43" t="s">
        <v>651</v>
      </c>
      <c r="C25" s="43"/>
      <c r="D25" s="1054" t="s">
        <v>405</v>
      </c>
      <c r="E25" s="1055" t="str" cm="1">
        <f t="array" ref="E25">_xlfn.TEXTJOIN(" • ",TRUE,_xlfn.UNIQUE(_xlfn._xlws.FILTER(F29:F489,(F29:F489&lt;&gt;"")*ISNUMBER(IFERROR(FIND("*",F29:F489),"")))))</f>
        <v>fromage blanc 20% mg  * • Mélanger la macédoine, le fromage blanc et la gélatine fondue dans un mixeur. * *</v>
      </c>
      <c r="F25" s="1055"/>
      <c r="G25" s="1055"/>
      <c r="H25" s="1055"/>
      <c r="I25" s="1055"/>
      <c r="J25" s="1055"/>
      <c r="K25" s="1055"/>
      <c r="L25" s="1055"/>
      <c r="M25" s="1055"/>
      <c r="N25" s="1055"/>
      <c r="O25" s="1055"/>
      <c r="P25" s="1055"/>
      <c r="Q25" s="1055"/>
      <c r="R25" s="1055"/>
      <c r="S25" s="1055"/>
      <c r="T25" s="1055"/>
      <c r="U25" s="1055"/>
      <c r="V25" s="43"/>
      <c r="W25" s="43"/>
      <c r="X25" s="43"/>
      <c r="Y25" s="43"/>
      <c r="Z25" s="43"/>
      <c r="AA25" s="43"/>
      <c r="AB25" s="43"/>
      <c r="AC25" s="43"/>
      <c r="AD25" s="102"/>
      <c r="AE25" s="102"/>
      <c r="AF25" s="102"/>
      <c r="AG25" s="102"/>
      <c r="AH25" s="102"/>
      <c r="AI25" s="49">
        <v>1</v>
      </c>
    </row>
    <row r="26" spans="1:37" ht="21" customHeight="1">
      <c r="A26" s="43"/>
      <c r="B26" s="183" t="s">
        <v>650</v>
      </c>
      <c r="C26" s="43"/>
      <c r="D26" s="1054"/>
      <c r="E26" s="1055"/>
      <c r="F26" s="1055"/>
      <c r="G26" s="1055"/>
      <c r="H26" s="1055"/>
      <c r="I26" s="1055"/>
      <c r="J26" s="1055"/>
      <c r="K26" s="1055"/>
      <c r="L26" s="1055"/>
      <c r="M26" s="1055"/>
      <c r="N26" s="1055"/>
      <c r="O26" s="1055"/>
      <c r="P26" s="1055"/>
      <c r="Q26" s="1055"/>
      <c r="R26" s="1055"/>
      <c r="S26" s="1055"/>
      <c r="T26" s="1055"/>
      <c r="U26" s="1055"/>
      <c r="V26" s="43"/>
      <c r="W26" s="43"/>
      <c r="X26" s="43"/>
      <c r="Y26" s="43"/>
      <c r="Z26" s="43"/>
      <c r="AA26" s="43"/>
      <c r="AB26" s="43"/>
      <c r="AC26" s="43"/>
      <c r="AD26" s="102"/>
      <c r="AE26" s="102"/>
      <c r="AF26" s="102"/>
      <c r="AG26" s="102"/>
      <c r="AH26" s="102"/>
      <c r="AI26" s="49">
        <v>1</v>
      </c>
    </row>
    <row r="27" spans="1:37" ht="21" customHeight="1" thickBot="1">
      <c r="A27" s="43"/>
      <c r="B27" s="183" t="s">
        <v>649</v>
      </c>
      <c r="C27" s="43"/>
      <c r="D27" s="1054"/>
      <c r="E27" s="1055"/>
      <c r="F27" s="1055"/>
      <c r="G27" s="1055"/>
      <c r="H27" s="1055"/>
      <c r="I27" s="1055"/>
      <c r="J27" s="1055"/>
      <c r="K27" s="1055"/>
      <c r="L27" s="1055"/>
      <c r="M27" s="1055"/>
      <c r="N27" s="1055"/>
      <c r="O27" s="1055"/>
      <c r="P27" s="1055"/>
      <c r="Q27" s="1055"/>
      <c r="R27" s="1055"/>
      <c r="S27" s="1055"/>
      <c r="T27" s="1055"/>
      <c r="U27" s="1055"/>
      <c r="V27" s="43"/>
      <c r="W27" s="43"/>
      <c r="X27" s="43"/>
      <c r="Y27" s="43"/>
      <c r="Z27" s="43"/>
      <c r="AA27" s="43"/>
      <c r="AB27" s="43"/>
      <c r="AC27" s="111"/>
      <c r="AD27" s="102"/>
      <c r="AE27" s="102"/>
      <c r="AF27" s="102"/>
      <c r="AG27" s="102"/>
      <c r="AH27" s="102"/>
      <c r="AI27" s="49">
        <v>1</v>
      </c>
    </row>
    <row r="28" spans="1:37" ht="21" customHeight="1">
      <c r="A28" s="43"/>
      <c r="B28" s="68"/>
      <c r="C28" s="43"/>
      <c r="D28" s="119" t="s">
        <v>648</v>
      </c>
      <c r="E28" s="119" t="s">
        <v>647</v>
      </c>
      <c r="F28" s="119" t="s">
        <v>646</v>
      </c>
      <c r="G28" s="119" t="s">
        <v>409</v>
      </c>
      <c r="H28" s="118" t="s">
        <v>414</v>
      </c>
      <c r="I28" s="118" t="s">
        <v>415</v>
      </c>
      <c r="J28" s="118" t="s">
        <v>416</v>
      </c>
      <c r="K28" s="118" t="s">
        <v>417</v>
      </c>
      <c r="L28" s="118" t="s">
        <v>418</v>
      </c>
      <c r="M28" s="118" t="s">
        <v>419</v>
      </c>
      <c r="N28" s="118" t="s">
        <v>420</v>
      </c>
      <c r="O28" s="118" t="s">
        <v>421</v>
      </c>
      <c r="P28" s="118" t="s">
        <v>422</v>
      </c>
      <c r="Q28" s="118" t="s">
        <v>423</v>
      </c>
      <c r="R28" s="119" t="s">
        <v>424</v>
      </c>
      <c r="S28" s="119" t="s">
        <v>425</v>
      </c>
      <c r="T28" s="119" t="s">
        <v>426</v>
      </c>
      <c r="U28" s="119" t="s">
        <v>427</v>
      </c>
      <c r="V28" s="109" t="s">
        <v>428</v>
      </c>
      <c r="X28" s="120" t="str">
        <f>SUBSTITUTE(ADDRESS(1,COLUMN(),4),"1","")</f>
        <v>X</v>
      </c>
      <c r="Y28" s="121" t="str">
        <f>SUBSTITUTE(ADDRESS(1,COLUMN(),4),"1","")</f>
        <v>Y</v>
      </c>
      <c r="Z28" s="121" t="str">
        <f>SUBSTITUTE(ADDRESS(1,COLUMN(),4),"1","")</f>
        <v>Z</v>
      </c>
      <c r="AA28" s="121" t="str">
        <f>SUBSTITUTE(ADDRESS(1,COLUMN(),4),"1","")</f>
        <v>AA</v>
      </c>
      <c r="AB28" s="122" t="str">
        <f>SUBSTITUTE(ADDRESS(1,COLUMN(),4),"1","")</f>
        <v>AB</v>
      </c>
      <c r="AC28" s="43"/>
      <c r="AD28" s="102"/>
      <c r="AE28" s="102"/>
      <c r="AF28" s="102"/>
      <c r="AG28" s="102"/>
      <c r="AH28" s="102"/>
      <c r="AI28" s="49">
        <v>1</v>
      </c>
    </row>
    <row r="29" spans="1:37" ht="21" customHeight="1">
      <c r="A29" s="43"/>
      <c r="B29" s="184" t="s">
        <v>645</v>
      </c>
      <c r="C29" s="43"/>
      <c r="D29" s="124">
        <v>1</v>
      </c>
      <c r="E29" s="182"/>
      <c r="F29" s="181" t="str">
        <f t="shared" ref="F29:F92" si="3">IF(E29="","",IF(G29="",E29,E29&amp;" *"))</f>
        <v/>
      </c>
      <c r="G29" s="180" t="str" cm="1">
        <f t="array" ref="G29">IF(N29="","",IFERROR(_xlfn.TEXTJOIN(" • ",TRUE,_xlfn.UNIQUE(_xlfn._xlws.FILTER("⚠ "&amp;U29:U489,(S29:S489&lt;&gt;"")*ISNUMBER(SEARCH(" "&amp;S29:S489&amp;" "," "&amp;N29&amp;" "))))),""))</f>
        <v/>
      </c>
      <c r="H29" s="128" t="str">
        <f t="shared" ref="H29:H92" si="4">IF(S29="","",Q29)</f>
        <v>arachide</v>
      </c>
      <c r="I29" s="128" t="str">
        <f t="shared" ref="I29:I92" si="5">IF(U29="","",T29&amp;" "&amp;U29)</f>
        <v>⚠ Arachides</v>
      </c>
      <c r="J29" s="128" t="str">
        <f t="shared" ref="J29:J92" si="6">IF(N29="","",SUBSTITUTE(SUBSTITUTE(SUBSTITUTE(SUBSTITUTE(SUBSTITUTE(SUBSTITUTE(SUBSTITUTE(SUBSTITUTE(SUBSTITUTE(LOWER(N29),"œ","oe"),"æ","ae"),"à","a"),"â","a"),"ä","a"),"á","a"),"ã","a"),"å","a"),"ç","c"))</f>
        <v/>
      </c>
      <c r="K29" s="128" t="str">
        <f t="shared" ref="K29:K92" si="7">IF(J29="","",SUBSTITUTE(SUBSTITUTE(SUBSTITUTE(SUBSTITUTE(SUBSTITUTE(SUBSTITUTE(SUBSTITUTE(SUBSTITUTE(J29,"è","e"),"é","e"),"ê","e"),"ë","e"),"ì","i"),"í","i"),"î","i"),"ï","i"))</f>
        <v/>
      </c>
      <c r="L29" s="128" t="str">
        <f t="shared" ref="L29:L92" si="8">IF(K29="","",TRIM(SUBSTITUTE(SUBSTITUTE(SUBSTITUTE(SUBSTITUTE(SUBSTITUTE(SUBSTITUTE(SUBSTITUTE(SUBSTITUTE(SUBSTITUTE(SUBSTITUTE(SUBSTITUTE(SUBSTITUTE(K29,"ò","o"),"ó","o"),"ô","o"),"ö","o"),"õ","o"),"ù","u"),"ú","u"),"û","u"),"ü","u"),"ý","y"),"ÿ","y"),"ñ","n")))</f>
        <v/>
      </c>
      <c r="M29" s="128" t="str">
        <f t="shared" ref="M29:M92" si="9">IF(N29="","",L29)</f>
        <v/>
      </c>
      <c r="N29" s="128" t="str">
        <f t="shared" ref="N29:N92" si="10">IF(E29="","",LOWER(TRIM(CLEAN(SUBSTITUTE(SUBSTITUTE(SUBSTITUTE(SUBSTITUTE(SUBSTITUTE(SUBSTITUTE(SUBSTITUTE(SUBSTITUTE(SUBSTITUTE(SUBSTITUTE(SUBSTITUTE(SUBSTITUTE(SUBSTITUTE(SUBSTITUTE(SUBSTITUTE(SUBSTITUTE(SUBSTITUTE(SUBSTITUTE(SUBSTITUTE(SUBSTITUTE(SUBSTITUTE(SUBSTITUTE(E29,CHAR(160)," "),CHAR(9)," "),CHAR(10)," "),CHAR(13)," "),"—"," "),"–"," "),"’"," "),"'"," "),""""," "),","," "),"."," "),";"," "),":"," "),"!"," "),"?"," "),"…"," "),"/"," "),"-"," "),"("," "),")"," "),"«"," "),"»"," ")))))</f>
        <v/>
      </c>
      <c r="O29" s="128" t="str">
        <f t="shared" ref="O29:O92" si="11">IF(S29="","",SUBSTITUTE(SUBSTITUTE(SUBSTITUTE(SUBSTITUTE(SUBSTITUTE(SUBSTITUTE(SUBSTITUTE(SUBSTITUTE(SUBSTITUTE(LOWER(S29),"œ","oe"),"æ","ae"),"à","a"),"â","a"),"ä","a"),"á","a"),"ã","a"),"å","a"),"ç","c"))</f>
        <v>arachide</v>
      </c>
      <c r="P29" s="128" t="str">
        <f t="shared" ref="P29:P92" si="12">IF(O29="","",SUBSTITUTE(SUBSTITUTE(SUBSTITUTE(SUBSTITUTE(SUBSTITUTE(SUBSTITUTE(SUBSTITUTE(SUBSTITUTE(O29,"è","e"),"é","e"),"ê","e"),"ë","e"),"ì","i"),"í","i"),"î","i"),"ï","i"))</f>
        <v>arachide</v>
      </c>
      <c r="Q29" s="128" t="str">
        <f t="shared" ref="Q29:Q92" si="13">IF(P29="","",TRIM(SUBSTITUTE(SUBSTITUTE(SUBSTITUTE(SUBSTITUTE(SUBSTITUTE(SUBSTITUTE(SUBSTITUTE(SUBSTITUTE(SUBSTITUTE(SUBSTITUTE(SUBSTITUTE(SUBSTITUTE(P29,"ò","o"),"ó","o"),"ô","o"),"ö","o"),"õ","o"),"ù","u"),"ú","u"),"û","u"),"ü","u"),"ý","y"),"ÿ","y"),"ñ","n")))</f>
        <v>arachide</v>
      </c>
      <c r="R29" s="129" t="s">
        <v>28</v>
      </c>
      <c r="S29" s="130" t="str">
        <f t="shared" ref="S29:S92" si="14">IF(R29="","",LOWER(TRIM(CLEAN(SUBSTITUTE(SUBSTITUTE(SUBSTITUTE(SUBSTITUTE(SUBSTITUTE(SUBSTITUTE(SUBSTITUTE(SUBSTITUTE(SUBSTITUTE(SUBSTITUTE(SUBSTITUTE(SUBSTITUTE(SUBSTITUTE(SUBSTITUTE(SUBSTITUTE(SUBSTITUTE(SUBSTITUTE(SUBSTITUTE(SUBSTITUTE(SUBSTITUTE(SUBSTITUTE(SUBSTITUTE(R29,CHAR(160)," "),CHAR(9)," "),CHAR(10)," "),CHAR(13)," "),"—"," "),"–"," "),"’"," "),"'"," "),""""," "),","," "),"."," "),";"," "),":"," "),"!"," "),"?"," "),"…"," "),"/"," "),"-"," "),"("," "),")"," "),"«"," "),"»"," ")))))</f>
        <v>arachide</v>
      </c>
      <c r="T29" s="131" t="s">
        <v>432</v>
      </c>
      <c r="U29" s="132" t="s">
        <v>12</v>
      </c>
      <c r="V29" s="71" t="s">
        <v>376</v>
      </c>
      <c r="X29" s="133">
        <f ca="1">CELL("largeur",X29)</f>
        <v>26</v>
      </c>
      <c r="Y29" s="52">
        <f ca="1">CELL("largeur",Y29)</f>
        <v>27</v>
      </c>
      <c r="Z29" s="52">
        <f ca="1">CELL("largeur",Z29)</f>
        <v>32</v>
      </c>
      <c r="AA29" s="52">
        <f ca="1">CELL("largeur",AA29)</f>
        <v>32</v>
      </c>
      <c r="AB29" s="134">
        <f ca="1">CELL("largeur",AB29)</f>
        <v>20</v>
      </c>
      <c r="AC29" s="43"/>
      <c r="AD29" s="102"/>
      <c r="AE29" s="102"/>
      <c r="AF29" s="102"/>
      <c r="AG29" s="102"/>
      <c r="AH29" s="102"/>
      <c r="AI29" s="49">
        <v>1</v>
      </c>
    </row>
    <row r="30" spans="1:37" ht="21" customHeight="1">
      <c r="A30" s="43"/>
      <c r="B30" s="140" t="s">
        <v>644</v>
      </c>
      <c r="C30" s="43"/>
      <c r="D30" s="124">
        <v>2</v>
      </c>
      <c r="E30" s="182" t="s">
        <v>433</v>
      </c>
      <c r="F30" s="181" t="str">
        <f t="shared" si="3"/>
        <v>macedoine surgelée</v>
      </c>
      <c r="G30" s="180" t="str" cm="1">
        <f t="array" ref="G30">IF(N30="","",IFERROR(_xlfn.TEXTJOIN(" • ",TRUE,_xlfn.UNIQUE(_xlfn._xlws.FILTER("⚠ "&amp;U29:U489,(S29:S489&lt;&gt;"")*ISNUMBER(SEARCH(" "&amp;S29:S489&amp;" "," "&amp;N30&amp;" "))))),""))</f>
        <v/>
      </c>
      <c r="H30" s="128" t="str">
        <f t="shared" si="4"/>
        <v>arachides</v>
      </c>
      <c r="I30" s="128" t="str">
        <f t="shared" si="5"/>
        <v>⚠ Arachides</v>
      </c>
      <c r="J30" s="128" t="str">
        <f t="shared" si="6"/>
        <v>macedoine surgelée</v>
      </c>
      <c r="K30" s="128" t="str">
        <f t="shared" si="7"/>
        <v>macedoine surgelee</v>
      </c>
      <c r="L30" s="128" t="str">
        <f t="shared" si="8"/>
        <v>macedoine surgelee</v>
      </c>
      <c r="M30" s="128" t="str">
        <f t="shared" si="9"/>
        <v>macedoine surgelee</v>
      </c>
      <c r="N30" s="128" t="str">
        <f t="shared" si="10"/>
        <v>macedoine surgelée</v>
      </c>
      <c r="O30" s="128" t="str">
        <f t="shared" si="11"/>
        <v>arachides</v>
      </c>
      <c r="P30" s="128" t="str">
        <f t="shared" si="12"/>
        <v>arachides</v>
      </c>
      <c r="Q30" s="128" t="str">
        <f t="shared" si="13"/>
        <v>arachides</v>
      </c>
      <c r="R30" s="129" t="s">
        <v>2</v>
      </c>
      <c r="S30" s="130" t="str">
        <f t="shared" si="14"/>
        <v>arachides</v>
      </c>
      <c r="T30" s="131" t="s">
        <v>432</v>
      </c>
      <c r="U30" s="132" t="s">
        <v>12</v>
      </c>
      <c r="V30" s="71" t="s">
        <v>376</v>
      </c>
      <c r="X30" s="135">
        <v>26</v>
      </c>
      <c r="Y30" s="59">
        <v>27</v>
      </c>
      <c r="Z30" s="59">
        <v>32</v>
      </c>
      <c r="AA30" s="59">
        <v>32</v>
      </c>
      <c r="AB30" s="136">
        <v>20</v>
      </c>
      <c r="AC30" s="43"/>
      <c r="AD30" s="102"/>
      <c r="AE30" s="102"/>
      <c r="AF30" s="102"/>
      <c r="AG30" s="102"/>
      <c r="AH30" s="102"/>
      <c r="AI30" s="49">
        <v>1</v>
      </c>
    </row>
    <row r="31" spans="1:37" ht="21" customHeight="1">
      <c r="A31" s="43"/>
      <c r="B31" s="140" t="s">
        <v>643</v>
      </c>
      <c r="C31" s="43"/>
      <c r="D31" s="124">
        <v>3</v>
      </c>
      <c r="E31" s="182" t="s">
        <v>434</v>
      </c>
      <c r="F31" s="181" t="str">
        <f t="shared" si="3"/>
        <v>fromage blanc 20% mg  *</v>
      </c>
      <c r="G31" s="180" t="str" cm="1">
        <f t="array" ref="G31">IF(N31="","",IFERROR(_xlfn.TEXTJOIN(" • ",TRUE,_xlfn.UNIQUE(_xlfn._xlws.FILTER("⚠ "&amp;U29:U489,(S29:S489&lt;&gt;"")*ISNUMBER(SEARCH(" "&amp;S29:S489&amp;" "," "&amp;N31&amp;" "))))),""))</f>
        <v>⚠ Lait</v>
      </c>
      <c r="H31" s="128" t="str">
        <f t="shared" si="4"/>
        <v>beurre de cacahuete</v>
      </c>
      <c r="I31" s="128" t="str">
        <f t="shared" si="5"/>
        <v>⚠ Arachides</v>
      </c>
      <c r="J31" s="128" t="str">
        <f t="shared" si="6"/>
        <v>fromage blanc 20% mg</v>
      </c>
      <c r="K31" s="128" t="str">
        <f t="shared" si="7"/>
        <v>fromage blanc 20% mg</v>
      </c>
      <c r="L31" s="128" t="str">
        <f t="shared" si="8"/>
        <v>fromage blanc 20% mg</v>
      </c>
      <c r="M31" s="128" t="str">
        <f t="shared" si="9"/>
        <v>fromage blanc 20% mg</v>
      </c>
      <c r="N31" s="128" t="str">
        <f t="shared" si="10"/>
        <v>fromage blanc 20% mg</v>
      </c>
      <c r="O31" s="128" t="str">
        <f t="shared" si="11"/>
        <v>beurre de cacahuete</v>
      </c>
      <c r="P31" s="128" t="str">
        <f t="shared" si="12"/>
        <v>beurre de cacahuete</v>
      </c>
      <c r="Q31" s="128" t="str">
        <f t="shared" si="13"/>
        <v>beurre de cacahuete</v>
      </c>
      <c r="R31" s="129" t="s">
        <v>58</v>
      </c>
      <c r="S31" s="130" t="str">
        <f t="shared" si="14"/>
        <v>beurre de cacahuete</v>
      </c>
      <c r="T31" s="131" t="s">
        <v>432</v>
      </c>
      <c r="U31" s="132" t="s">
        <v>12</v>
      </c>
      <c r="V31" s="71" t="s">
        <v>376</v>
      </c>
      <c r="X31" s="1056" t="s">
        <v>435</v>
      </c>
      <c r="Y31" s="1057"/>
      <c r="Z31" s="1057"/>
      <c r="AA31" s="1057"/>
      <c r="AB31" s="1058"/>
      <c r="AC31" s="111"/>
      <c r="AD31" s="102"/>
      <c r="AE31" s="102"/>
      <c r="AF31" s="102"/>
      <c r="AG31" s="102"/>
      <c r="AH31" s="102"/>
      <c r="AI31" s="49">
        <v>1</v>
      </c>
    </row>
    <row r="32" spans="1:37" ht="21" customHeight="1">
      <c r="A32" s="43"/>
      <c r="B32" s="183" t="s">
        <v>642</v>
      </c>
      <c r="C32" s="43"/>
      <c r="D32" s="124">
        <v>4</v>
      </c>
      <c r="E32" s="182" t="s">
        <v>436</v>
      </c>
      <c r="F32" s="181" t="str">
        <f t="shared" si="3"/>
        <v>tomates</v>
      </c>
      <c r="G32" s="180" t="str" cm="1">
        <f t="array" ref="G32">IF(N32="","",IFERROR(_xlfn.TEXTJOIN(" • ",TRUE,_xlfn.UNIQUE(_xlfn._xlws.FILTER("⚠ "&amp;U29:U489,(S29:S489&lt;&gt;"")*ISNUMBER(SEARCH(" "&amp;S29:S489&amp;" "," "&amp;N32&amp;" "))))),""))</f>
        <v/>
      </c>
      <c r="H32" s="128" t="str">
        <f t="shared" si="4"/>
        <v>cacahuete</v>
      </c>
      <c r="I32" s="128" t="str">
        <f t="shared" si="5"/>
        <v>⚠ Arachides</v>
      </c>
      <c r="J32" s="128" t="str">
        <f t="shared" si="6"/>
        <v>tomates</v>
      </c>
      <c r="K32" s="128" t="str">
        <f t="shared" si="7"/>
        <v>tomates</v>
      </c>
      <c r="L32" s="128" t="str">
        <f t="shared" si="8"/>
        <v>tomates</v>
      </c>
      <c r="M32" s="128" t="str">
        <f t="shared" si="9"/>
        <v>tomates</v>
      </c>
      <c r="N32" s="128" t="str">
        <f t="shared" si="10"/>
        <v>tomates</v>
      </c>
      <c r="O32" s="128" t="str">
        <f t="shared" si="11"/>
        <v>cacahuete</v>
      </c>
      <c r="P32" s="128" t="str">
        <f t="shared" si="12"/>
        <v>cacahuete</v>
      </c>
      <c r="Q32" s="128" t="str">
        <f t="shared" si="13"/>
        <v>cacahuete</v>
      </c>
      <c r="R32" s="129" t="s">
        <v>156</v>
      </c>
      <c r="S32" s="130" t="str">
        <f t="shared" si="14"/>
        <v>cacahuete</v>
      </c>
      <c r="T32" s="131" t="s">
        <v>432</v>
      </c>
      <c r="U32" s="132" t="s">
        <v>12</v>
      </c>
      <c r="V32" s="71" t="s">
        <v>376</v>
      </c>
      <c r="X32" s="1059" t="s">
        <v>437</v>
      </c>
      <c r="Y32" s="138" t="s">
        <v>438</v>
      </c>
      <c r="Z32" s="138"/>
      <c r="AA32" s="111"/>
      <c r="AB32" s="139"/>
      <c r="AC32" s="43"/>
      <c r="AD32" s="102"/>
      <c r="AE32" s="102"/>
      <c r="AF32" s="102"/>
      <c r="AG32" s="102"/>
      <c r="AH32" s="102"/>
      <c r="AI32" s="49">
        <v>1</v>
      </c>
    </row>
    <row r="33" spans="1:35" ht="21" customHeight="1">
      <c r="A33" s="43"/>
      <c r="B33" s="183" t="s">
        <v>641</v>
      </c>
      <c r="C33" s="43"/>
      <c r="D33" s="124">
        <v>5</v>
      </c>
      <c r="E33" s="182" t="s">
        <v>439</v>
      </c>
      <c r="F33" s="181" t="str">
        <f t="shared" si="3"/>
        <v>gelatine poudre</v>
      </c>
      <c r="G33" s="180" t="str" cm="1">
        <f t="array" ref="G33">IF(N33="","",IFERROR(_xlfn.TEXTJOIN(" • ",TRUE,_xlfn.UNIQUE(_xlfn._xlws.FILTER("⚠ "&amp;U29:U489,(S29:S489&lt;&gt;"")*ISNUMBER(SEARCH(" "&amp;S29:S489&amp;" "," "&amp;N33&amp;" "))))),""))</f>
        <v/>
      </c>
      <c r="H33" s="128" t="str">
        <f t="shared" si="4"/>
        <v>cacahuetes</v>
      </c>
      <c r="I33" s="128" t="str">
        <f t="shared" si="5"/>
        <v>⚠ Arachides</v>
      </c>
      <c r="J33" s="128" t="str">
        <f t="shared" si="6"/>
        <v>gelatine poudre</v>
      </c>
      <c r="K33" s="128" t="str">
        <f t="shared" si="7"/>
        <v>gelatine poudre</v>
      </c>
      <c r="L33" s="128" t="str">
        <f t="shared" si="8"/>
        <v>gelatine poudre</v>
      </c>
      <c r="M33" s="128" t="str">
        <f t="shared" si="9"/>
        <v>gelatine poudre</v>
      </c>
      <c r="N33" s="128" t="str">
        <f t="shared" si="10"/>
        <v>gelatine poudre</v>
      </c>
      <c r="O33" s="128" t="str">
        <f t="shared" si="11"/>
        <v>cacahuetes</v>
      </c>
      <c r="P33" s="128" t="str">
        <f t="shared" si="12"/>
        <v>cacahuetes</v>
      </c>
      <c r="Q33" s="128" t="str">
        <f t="shared" si="13"/>
        <v>cacahuetes</v>
      </c>
      <c r="R33" s="129" t="s">
        <v>171</v>
      </c>
      <c r="S33" s="130" t="str">
        <f t="shared" si="14"/>
        <v>cacahuetes</v>
      </c>
      <c r="T33" s="131" t="s">
        <v>432</v>
      </c>
      <c r="U33" s="132" t="s">
        <v>12</v>
      </c>
      <c r="V33" s="71" t="s">
        <v>376</v>
      </c>
      <c r="X33" s="1059"/>
      <c r="Y33" s="140"/>
      <c r="Z33" s="140" t="s">
        <v>440</v>
      </c>
      <c r="AA33" s="43"/>
      <c r="AB33" s="141"/>
      <c r="AC33" s="111"/>
      <c r="AD33" s="102"/>
      <c r="AE33" s="102"/>
      <c r="AF33" s="102"/>
      <c r="AG33" s="102"/>
      <c r="AH33" s="102"/>
      <c r="AI33" s="49">
        <v>1</v>
      </c>
    </row>
    <row r="34" spans="1:35" ht="21" customHeight="1">
      <c r="A34" s="43"/>
      <c r="C34" s="43"/>
      <c r="D34" s="124">
        <v>6</v>
      </c>
      <c r="E34" s="182" t="s">
        <v>441</v>
      </c>
      <c r="F34" s="181" t="str">
        <f t="shared" si="3"/>
        <v>basilic coupe surgelé</v>
      </c>
      <c r="G34" s="180" t="str" cm="1">
        <f t="array" ref="G34">IF(N34="","",IFERROR(_xlfn.TEXTJOIN(" • ",TRUE,_xlfn.UNIQUE(_xlfn._xlws.FILTER("⚠ "&amp;U29:U489,(S29:S489&lt;&gt;"")*ISNUMBER(SEARCH(" "&amp;S29:S489&amp;" "," "&amp;N34&amp;" "))))),""))</f>
        <v/>
      </c>
      <c r="H34" s="128" t="str">
        <f t="shared" si="4"/>
        <v>groundnut</v>
      </c>
      <c r="I34" s="128" t="str">
        <f t="shared" si="5"/>
        <v>⚠ Arachides</v>
      </c>
      <c r="J34" s="128" t="str">
        <f t="shared" si="6"/>
        <v>basilic coupe surgelé</v>
      </c>
      <c r="K34" s="128" t="str">
        <f t="shared" si="7"/>
        <v>basilic coupe surgele</v>
      </c>
      <c r="L34" s="128" t="str">
        <f t="shared" si="8"/>
        <v>basilic coupe surgele</v>
      </c>
      <c r="M34" s="128" t="str">
        <f t="shared" si="9"/>
        <v>basilic coupe surgele</v>
      </c>
      <c r="N34" s="128" t="str">
        <f t="shared" si="10"/>
        <v>basilic coupe surgelé</v>
      </c>
      <c r="O34" s="128" t="str">
        <f t="shared" si="11"/>
        <v>groundnut</v>
      </c>
      <c r="P34" s="128" t="str">
        <f t="shared" si="12"/>
        <v>groundnut</v>
      </c>
      <c r="Q34" s="128" t="str">
        <f t="shared" si="13"/>
        <v>groundnut</v>
      </c>
      <c r="R34" s="129" t="s">
        <v>442</v>
      </c>
      <c r="S34" s="130" t="str">
        <f t="shared" si="14"/>
        <v>groundnut</v>
      </c>
      <c r="T34" s="131" t="s">
        <v>432</v>
      </c>
      <c r="U34" s="132" t="s">
        <v>12</v>
      </c>
      <c r="V34" s="71" t="s">
        <v>376</v>
      </c>
      <c r="X34" s="1059"/>
      <c r="Y34" s="140"/>
      <c r="Z34" s="140" t="s">
        <v>443</v>
      </c>
      <c r="AA34" s="43"/>
      <c r="AB34" s="141"/>
      <c r="AC34" s="43"/>
      <c r="AD34" s="102"/>
      <c r="AE34" s="102"/>
      <c r="AF34" s="102"/>
      <c r="AG34" s="102"/>
      <c r="AH34" s="102"/>
      <c r="AI34" s="49">
        <v>1</v>
      </c>
    </row>
    <row r="35" spans="1:35" ht="21" customHeight="1">
      <c r="C35" s="43"/>
      <c r="D35" s="124">
        <v>7</v>
      </c>
      <c r="E35" s="182" t="s">
        <v>444</v>
      </c>
      <c r="F35" s="181" t="str">
        <f t="shared" si="3"/>
        <v xml:space="preserve">sel fin </v>
      </c>
      <c r="G35" s="180" t="str" cm="1">
        <f t="array" ref="G35">IF(N35="","",IFERROR(_xlfn.TEXTJOIN(" • ",TRUE,_xlfn.UNIQUE(_xlfn._xlws.FILTER("⚠ "&amp;U29:U489,(S29:S489&lt;&gt;"")*ISNUMBER(SEARCH(" "&amp;S29:S489&amp;" "," "&amp;N35&amp;" "))))),""))</f>
        <v/>
      </c>
      <c r="H35" s="128" t="str">
        <f t="shared" si="4"/>
        <v>huile d arachide</v>
      </c>
      <c r="I35" s="128" t="str">
        <f t="shared" si="5"/>
        <v>⚠ Arachides</v>
      </c>
      <c r="J35" s="128" t="str">
        <f t="shared" si="6"/>
        <v>sel fin</v>
      </c>
      <c r="K35" s="128" t="str">
        <f t="shared" si="7"/>
        <v>sel fin</v>
      </c>
      <c r="L35" s="128" t="str">
        <f t="shared" si="8"/>
        <v>sel fin</v>
      </c>
      <c r="M35" s="128" t="str">
        <f t="shared" si="9"/>
        <v>sel fin</v>
      </c>
      <c r="N35" s="128" t="str">
        <f t="shared" si="10"/>
        <v>sel fin</v>
      </c>
      <c r="O35" s="128" t="str">
        <f t="shared" si="11"/>
        <v>huile d arachide</v>
      </c>
      <c r="P35" s="128" t="str">
        <f t="shared" si="12"/>
        <v>huile d arachide</v>
      </c>
      <c r="Q35" s="128" t="str">
        <f t="shared" si="13"/>
        <v>huile d arachide</v>
      </c>
      <c r="R35" s="129" t="s">
        <v>187</v>
      </c>
      <c r="S35" s="130" t="str">
        <f t="shared" si="14"/>
        <v>huile d arachide</v>
      </c>
      <c r="T35" s="131" t="s">
        <v>432</v>
      </c>
      <c r="U35" s="132" t="s">
        <v>12</v>
      </c>
      <c r="V35" s="71" t="s">
        <v>376</v>
      </c>
      <c r="X35" s="1059"/>
      <c r="Y35" s="140"/>
      <c r="Z35" s="140" t="s">
        <v>445</v>
      </c>
      <c r="AA35" s="43"/>
      <c r="AB35" s="141"/>
      <c r="AC35" s="43"/>
      <c r="AD35" s="102"/>
      <c r="AE35" s="102"/>
      <c r="AF35" s="102"/>
      <c r="AG35" s="102"/>
      <c r="AH35" s="102"/>
      <c r="AI35" s="49">
        <v>1</v>
      </c>
    </row>
    <row r="36" spans="1:35" ht="21" customHeight="1">
      <c r="C36" s="43"/>
      <c r="D36" s="124">
        <v>8</v>
      </c>
      <c r="E36" s="182" t="s">
        <v>446</v>
      </c>
      <c r="F36" s="181" t="str">
        <f t="shared" si="3"/>
        <v>poivre blanc moulu</v>
      </c>
      <c r="G36" s="180" t="str" cm="1">
        <f t="array" ref="G36">IF(N36="","",IFERROR(_xlfn.TEXTJOIN(" • ",TRUE,_xlfn.UNIQUE(_xlfn._xlws.FILTER("⚠ "&amp;U29:U489,(S29:S489&lt;&gt;"")*ISNUMBER(SEARCH(" "&amp;S29:S489&amp;" "," "&amp;N36&amp;" "))))),""))</f>
        <v/>
      </c>
      <c r="H36" s="128" t="str">
        <f t="shared" si="4"/>
        <v>peanut</v>
      </c>
      <c r="I36" s="128" t="str">
        <f t="shared" si="5"/>
        <v>⚠ Arachides</v>
      </c>
      <c r="J36" s="128" t="str">
        <f t="shared" si="6"/>
        <v>poivre blanc moulu</v>
      </c>
      <c r="K36" s="128" t="str">
        <f t="shared" si="7"/>
        <v>poivre blanc moulu</v>
      </c>
      <c r="L36" s="128" t="str">
        <f t="shared" si="8"/>
        <v>poivre blanc moulu</v>
      </c>
      <c r="M36" s="128" t="str">
        <f t="shared" si="9"/>
        <v>poivre blanc moulu</v>
      </c>
      <c r="N36" s="128" t="str">
        <f t="shared" si="10"/>
        <v>poivre blanc moulu</v>
      </c>
      <c r="O36" s="128" t="str">
        <f t="shared" si="11"/>
        <v>peanut</v>
      </c>
      <c r="P36" s="128" t="str">
        <f t="shared" si="12"/>
        <v>peanut</v>
      </c>
      <c r="Q36" s="128" t="str">
        <f t="shared" si="13"/>
        <v>peanut</v>
      </c>
      <c r="R36" s="129" t="s">
        <v>447</v>
      </c>
      <c r="S36" s="130" t="str">
        <f t="shared" si="14"/>
        <v>peanut</v>
      </c>
      <c r="T36" s="131" t="s">
        <v>432</v>
      </c>
      <c r="U36" s="132" t="s">
        <v>12</v>
      </c>
      <c r="V36" s="71" t="s">
        <v>376</v>
      </c>
      <c r="X36" s="1059"/>
      <c r="Y36" s="140"/>
      <c r="Z36" s="140" t="s">
        <v>448</v>
      </c>
      <c r="AA36" s="43"/>
      <c r="AB36" s="141"/>
      <c r="AC36" s="43"/>
      <c r="AD36" s="102"/>
      <c r="AE36" s="102"/>
      <c r="AF36" s="102"/>
      <c r="AG36" s="102"/>
      <c r="AH36" s="102"/>
      <c r="AI36" s="49">
        <v>1</v>
      </c>
    </row>
    <row r="37" spans="1:35" ht="21" customHeight="1">
      <c r="C37" s="43"/>
      <c r="D37" s="124">
        <v>9</v>
      </c>
      <c r="E37" s="182"/>
      <c r="F37" s="181" t="str">
        <f t="shared" si="3"/>
        <v/>
      </c>
      <c r="G37" s="180" t="str" cm="1">
        <f t="array" ref="G37">IF(N37="","",IFERROR(_xlfn.TEXTJOIN(" • ",TRUE,_xlfn.UNIQUE(_xlfn._xlws.FILTER("⚠ "&amp;U29:U489,(S29:S489&lt;&gt;"")*ISNUMBER(SEARCH(" "&amp;S29:S489&amp;" "," "&amp;N37&amp;" "))))),""))</f>
        <v/>
      </c>
      <c r="H37" s="128" t="str">
        <f t="shared" si="4"/>
        <v>peanuts</v>
      </c>
      <c r="I37" s="128" t="str">
        <f t="shared" si="5"/>
        <v>⚠ Arachides</v>
      </c>
      <c r="J37" s="128" t="str">
        <f t="shared" si="6"/>
        <v/>
      </c>
      <c r="K37" s="128" t="str">
        <f t="shared" si="7"/>
        <v/>
      </c>
      <c r="L37" s="128" t="str">
        <f t="shared" si="8"/>
        <v/>
      </c>
      <c r="M37" s="128" t="str">
        <f t="shared" si="9"/>
        <v/>
      </c>
      <c r="N37" s="128" t="str">
        <f t="shared" si="10"/>
        <v/>
      </c>
      <c r="O37" s="128" t="str">
        <f t="shared" si="11"/>
        <v>peanuts</v>
      </c>
      <c r="P37" s="128" t="str">
        <f t="shared" si="12"/>
        <v>peanuts</v>
      </c>
      <c r="Q37" s="128" t="str">
        <f t="shared" si="13"/>
        <v>peanuts</v>
      </c>
      <c r="R37" s="129" t="s">
        <v>449</v>
      </c>
      <c r="S37" s="130" t="str">
        <f t="shared" si="14"/>
        <v>peanuts</v>
      </c>
      <c r="T37" s="131" t="s">
        <v>432</v>
      </c>
      <c r="U37" s="132" t="s">
        <v>12</v>
      </c>
      <c r="V37" s="71" t="s">
        <v>376</v>
      </c>
      <c r="X37" s="1073" t="s">
        <v>450</v>
      </c>
      <c r="Y37" s="143" t="str">
        <f>"Colonne "&amp;SUBSTITUTE(ADDRESS(1,COLUMN(E37),4),"1","")</f>
        <v>Colonne E</v>
      </c>
      <c r="Z37" s="144" t="s">
        <v>451</v>
      </c>
      <c r="AA37" s="145"/>
      <c r="AB37" s="146"/>
      <c r="AC37" s="43"/>
      <c r="AD37" s="102"/>
      <c r="AE37" s="102"/>
      <c r="AF37" s="102"/>
      <c r="AG37" s="102"/>
      <c r="AH37" s="102"/>
      <c r="AI37" s="49">
        <v>1</v>
      </c>
    </row>
    <row r="38" spans="1:35" ht="21" customHeight="1">
      <c r="C38" s="43"/>
      <c r="D38" s="124">
        <v>10</v>
      </c>
      <c r="E38" s="182"/>
      <c r="F38" s="181" t="str">
        <f t="shared" si="3"/>
        <v/>
      </c>
      <c r="G38" s="180" t="str" cm="1">
        <f t="array" ref="G38">IF(N38="","",IFERROR(_xlfn.TEXTJOIN(" • ",TRUE,_xlfn.UNIQUE(_xlfn._xlws.FILTER("⚠ "&amp;U29:U489,(S29:S489&lt;&gt;"")*ISNUMBER(SEARCH(" "&amp;S29:S489&amp;" "," "&amp;N38&amp;" "))))),""))</f>
        <v/>
      </c>
      <c r="H38" s="128" t="str">
        <f t="shared" si="4"/>
        <v>celeri</v>
      </c>
      <c r="I38" s="128" t="str">
        <f t="shared" si="5"/>
        <v>⚠ Céleri</v>
      </c>
      <c r="J38" s="128" t="str">
        <f t="shared" si="6"/>
        <v/>
      </c>
      <c r="K38" s="128" t="str">
        <f t="shared" si="7"/>
        <v/>
      </c>
      <c r="L38" s="128" t="str">
        <f t="shared" si="8"/>
        <v/>
      </c>
      <c r="M38" s="128" t="str">
        <f t="shared" si="9"/>
        <v/>
      </c>
      <c r="N38" s="128" t="str">
        <f t="shared" si="10"/>
        <v/>
      </c>
      <c r="O38" s="128" t="str">
        <f t="shared" si="11"/>
        <v>celeri</v>
      </c>
      <c r="P38" s="128" t="str">
        <f t="shared" si="12"/>
        <v>celeri</v>
      </c>
      <c r="Q38" s="128" t="str">
        <f t="shared" si="13"/>
        <v>celeri</v>
      </c>
      <c r="R38" s="129" t="s">
        <v>3</v>
      </c>
      <c r="S38" s="130" t="str">
        <f t="shared" si="14"/>
        <v>celeri</v>
      </c>
      <c r="T38" s="131" t="s">
        <v>432</v>
      </c>
      <c r="U38" s="132" t="s">
        <v>379</v>
      </c>
      <c r="V38" s="76" t="s">
        <v>380</v>
      </c>
      <c r="X38" s="1059"/>
      <c r="Y38" s="140"/>
      <c r="Z38" s="140" t="s">
        <v>452</v>
      </c>
      <c r="AA38" s="43"/>
      <c r="AB38" s="141"/>
      <c r="AC38" s="111"/>
      <c r="AD38" s="102"/>
      <c r="AE38" s="102"/>
      <c r="AF38" s="102"/>
      <c r="AG38" s="102"/>
      <c r="AH38" s="102"/>
      <c r="AI38" s="49">
        <v>1</v>
      </c>
    </row>
    <row r="39" spans="1:35" ht="21" customHeight="1">
      <c r="C39" s="43"/>
      <c r="D39" s="124">
        <v>11</v>
      </c>
      <c r="E39" s="182"/>
      <c r="F39" s="181" t="str">
        <f t="shared" si="3"/>
        <v/>
      </c>
      <c r="G39" s="180" t="str" cm="1">
        <f t="array" ref="G39">IF(N39="","",IFERROR(_xlfn.TEXTJOIN(" • ",TRUE,_xlfn.UNIQUE(_xlfn._xlws.FILTER("⚠ "&amp;U29:U489,(S29:S489&lt;&gt;"")*ISNUMBER(SEARCH(" "&amp;S29:S489&amp;" "," "&amp;N39&amp;" "))))),""))</f>
        <v/>
      </c>
      <c r="H39" s="128" t="str">
        <f t="shared" si="4"/>
        <v>celeri</v>
      </c>
      <c r="I39" s="128" t="str">
        <f t="shared" si="5"/>
        <v>⚠ Céleri</v>
      </c>
      <c r="J39" s="128" t="str">
        <f t="shared" si="6"/>
        <v/>
      </c>
      <c r="K39" s="128" t="str">
        <f t="shared" si="7"/>
        <v/>
      </c>
      <c r="L39" s="128" t="str">
        <f t="shared" si="8"/>
        <v/>
      </c>
      <c r="M39" s="128" t="str">
        <f t="shared" si="9"/>
        <v/>
      </c>
      <c r="N39" s="128" t="str">
        <f t="shared" si="10"/>
        <v/>
      </c>
      <c r="O39" s="128" t="str">
        <f t="shared" si="11"/>
        <v>céleri</v>
      </c>
      <c r="P39" s="128" t="str">
        <f t="shared" si="12"/>
        <v>celeri</v>
      </c>
      <c r="Q39" s="128" t="str">
        <f t="shared" si="13"/>
        <v>celeri</v>
      </c>
      <c r="R39" s="129" t="s">
        <v>454</v>
      </c>
      <c r="S39" s="130" t="str">
        <f t="shared" si="14"/>
        <v>céleri</v>
      </c>
      <c r="T39" s="131" t="s">
        <v>432</v>
      </c>
      <c r="U39" s="132" t="s">
        <v>379</v>
      </c>
      <c r="V39" s="76" t="s">
        <v>380</v>
      </c>
      <c r="X39" s="1074"/>
      <c r="Y39" s="148" t="s">
        <v>455</v>
      </c>
      <c r="Z39" s="148"/>
      <c r="AA39" s="149"/>
      <c r="AB39" s="150"/>
      <c r="AC39" s="43"/>
      <c r="AD39" s="102"/>
      <c r="AE39" s="102"/>
      <c r="AF39" s="102"/>
      <c r="AG39" s="102"/>
      <c r="AH39" s="102"/>
      <c r="AI39" s="49">
        <v>1</v>
      </c>
    </row>
    <row r="40" spans="1:35" ht="21" customHeight="1">
      <c r="C40" s="43"/>
      <c r="D40" s="124">
        <v>12</v>
      </c>
      <c r="E40" s="182"/>
      <c r="F40" s="181" t="str">
        <f t="shared" si="3"/>
        <v/>
      </c>
      <c r="G40" s="180" t="str" cm="1">
        <f t="array" ref="G40">IF(N40="","",IFERROR(_xlfn.TEXTJOIN(" • ",TRUE,_xlfn.UNIQUE(_xlfn._xlws.FILTER("⚠ "&amp;U29:U489,(S29:S489&lt;&gt;"")*ISNUMBER(SEARCH(" "&amp;S29:S489&amp;" "," "&amp;N40&amp;" "))))),""))</f>
        <v/>
      </c>
      <c r="H40" s="128" t="str">
        <f t="shared" si="4"/>
        <v>celeri branche</v>
      </c>
      <c r="I40" s="128" t="str">
        <f t="shared" si="5"/>
        <v>⚠ Céleri</v>
      </c>
      <c r="J40" s="128" t="str">
        <f t="shared" si="6"/>
        <v/>
      </c>
      <c r="K40" s="128" t="str">
        <f t="shared" si="7"/>
        <v/>
      </c>
      <c r="L40" s="128" t="str">
        <f t="shared" si="8"/>
        <v/>
      </c>
      <c r="M40" s="128" t="str">
        <f t="shared" si="9"/>
        <v/>
      </c>
      <c r="N40" s="128" t="str">
        <f t="shared" si="10"/>
        <v/>
      </c>
      <c r="O40" s="128" t="str">
        <f t="shared" si="11"/>
        <v>celeri branche</v>
      </c>
      <c r="P40" s="128" t="str">
        <f t="shared" si="12"/>
        <v>celeri branche</v>
      </c>
      <c r="Q40" s="128" t="str">
        <f t="shared" si="13"/>
        <v>celeri branche</v>
      </c>
      <c r="R40" s="129" t="s">
        <v>457</v>
      </c>
      <c r="S40" s="130" t="str">
        <f t="shared" si="14"/>
        <v>celeri branche</v>
      </c>
      <c r="T40" s="131" t="s">
        <v>432</v>
      </c>
      <c r="U40" s="132" t="s">
        <v>379</v>
      </c>
      <c r="V40" s="76" t="s">
        <v>380</v>
      </c>
      <c r="X40" s="1073" t="s">
        <v>458</v>
      </c>
      <c r="Y40" s="143" t="str">
        <f>"• Colonne "&amp;SUBSTITUTE(ADDRESS(1,COLUMN(F40),4),"1","")</f>
        <v>• Colonne F</v>
      </c>
      <c r="Z40" s="151" t="s">
        <v>459</v>
      </c>
      <c r="AA40" s="152"/>
      <c r="AB40" s="146"/>
      <c r="AC40" s="43"/>
      <c r="AD40" s="102"/>
      <c r="AE40" s="102"/>
      <c r="AF40" s="102"/>
      <c r="AG40" s="102"/>
      <c r="AH40" s="102"/>
      <c r="AI40" s="49">
        <v>1</v>
      </c>
    </row>
    <row r="41" spans="1:35" ht="21" customHeight="1">
      <c r="C41" s="43"/>
      <c r="D41" s="124">
        <v>13</v>
      </c>
      <c r="E41" s="182"/>
      <c r="F41" s="181" t="str">
        <f t="shared" si="3"/>
        <v/>
      </c>
      <c r="G41" s="180" t="str" cm="1">
        <f t="array" ref="G41">IF(N41="","",IFERROR(_xlfn.TEXTJOIN(" • ",TRUE,_xlfn.UNIQUE(_xlfn._xlws.FILTER("⚠ "&amp;U29:U489,(S29:S489&lt;&gt;"")*ISNUMBER(SEARCH(" "&amp;S29:S489&amp;" "," "&amp;N41&amp;" "))))),""))</f>
        <v/>
      </c>
      <c r="H41" s="128" t="str">
        <f t="shared" si="4"/>
        <v>celeri rave</v>
      </c>
      <c r="I41" s="128" t="str">
        <f t="shared" si="5"/>
        <v>⚠ Céleri</v>
      </c>
      <c r="J41" s="128" t="str">
        <f t="shared" si="6"/>
        <v/>
      </c>
      <c r="K41" s="128" t="str">
        <f t="shared" si="7"/>
        <v/>
      </c>
      <c r="L41" s="128" t="str">
        <f t="shared" si="8"/>
        <v/>
      </c>
      <c r="M41" s="128" t="str">
        <f t="shared" si="9"/>
        <v/>
      </c>
      <c r="N41" s="128" t="str">
        <f t="shared" si="10"/>
        <v/>
      </c>
      <c r="O41" s="128" t="str">
        <f t="shared" si="11"/>
        <v>celeri rave</v>
      </c>
      <c r="P41" s="128" t="str">
        <f t="shared" si="12"/>
        <v>celeri rave</v>
      </c>
      <c r="Q41" s="128" t="str">
        <f t="shared" si="13"/>
        <v>celeri rave</v>
      </c>
      <c r="R41" s="129" t="s">
        <v>52</v>
      </c>
      <c r="S41" s="130" t="str">
        <f t="shared" si="14"/>
        <v>celeri rave</v>
      </c>
      <c r="T41" s="131" t="s">
        <v>432</v>
      </c>
      <c r="U41" s="132" t="s">
        <v>379</v>
      </c>
      <c r="V41" s="76" t="s">
        <v>380</v>
      </c>
      <c r="X41" s="1059"/>
      <c r="Y41" s="153" t="str">
        <f>"• Colonne "&amp;SUBSTITUTE(ADDRESS(1,COLUMN(G41),4),"1","")</f>
        <v>• Colonne G</v>
      </c>
      <c r="Z41" s="140" t="s">
        <v>461</v>
      </c>
      <c r="AA41" s="43"/>
      <c r="AB41" s="141"/>
      <c r="AC41" s="43"/>
      <c r="AD41" s="102"/>
      <c r="AE41" s="102"/>
      <c r="AF41" s="102"/>
      <c r="AG41" s="102"/>
      <c r="AH41" s="102"/>
      <c r="AI41" s="49">
        <v>1</v>
      </c>
    </row>
    <row r="42" spans="1:35" ht="21" customHeight="1">
      <c r="C42" s="43"/>
      <c r="D42" s="124">
        <v>14</v>
      </c>
      <c r="E42" s="182"/>
      <c r="F42" s="181" t="str">
        <f t="shared" si="3"/>
        <v/>
      </c>
      <c r="G42" s="180" t="str" cm="1">
        <f t="array" ref="G42">IF(N42="","",IFERROR(_xlfn.TEXTJOIN(" • ",TRUE,_xlfn.UNIQUE(_xlfn._xlws.FILTER("⚠ "&amp;U29:U489,(S29:S489&lt;&gt;"")*ISNUMBER(SEARCH(" "&amp;S29:S489&amp;" "," "&amp;N42&amp;" "))))),""))</f>
        <v/>
      </c>
      <c r="H42" s="128" t="str">
        <f t="shared" si="4"/>
        <v>celery</v>
      </c>
      <c r="I42" s="128" t="str">
        <f t="shared" si="5"/>
        <v>⚠ Céleri</v>
      </c>
      <c r="J42" s="128" t="str">
        <f t="shared" si="6"/>
        <v/>
      </c>
      <c r="K42" s="128" t="str">
        <f t="shared" si="7"/>
        <v/>
      </c>
      <c r="L42" s="128" t="str">
        <f t="shared" si="8"/>
        <v/>
      </c>
      <c r="M42" s="128" t="str">
        <f t="shared" si="9"/>
        <v/>
      </c>
      <c r="N42" s="128" t="str">
        <f t="shared" si="10"/>
        <v/>
      </c>
      <c r="O42" s="128" t="str">
        <f t="shared" si="11"/>
        <v>celery</v>
      </c>
      <c r="P42" s="128" t="str">
        <f t="shared" si="12"/>
        <v>celery</v>
      </c>
      <c r="Q42" s="128" t="str">
        <f t="shared" si="13"/>
        <v>celery</v>
      </c>
      <c r="R42" s="129" t="s">
        <v>463</v>
      </c>
      <c r="S42" s="130" t="str">
        <f t="shared" si="14"/>
        <v>celery</v>
      </c>
      <c r="T42" s="131" t="s">
        <v>432</v>
      </c>
      <c r="U42" s="132" t="s">
        <v>379</v>
      </c>
      <c r="V42" s="76" t="s">
        <v>380</v>
      </c>
      <c r="X42" s="1059"/>
      <c r="Y42" s="140" t="str">
        <f>"• Cellule "&amp;ADDRESS(ROW(E22),COLUMN(E22),4)</f>
        <v>• Cellule E22</v>
      </c>
      <c r="Z42" s="140" t="s">
        <v>464</v>
      </c>
      <c r="AA42" s="43"/>
      <c r="AB42" s="141"/>
      <c r="AC42" s="43"/>
      <c r="AD42" s="102"/>
      <c r="AE42" s="102"/>
      <c r="AF42" s="102"/>
      <c r="AG42" s="102"/>
      <c r="AH42" s="102"/>
      <c r="AI42" s="49">
        <v>1</v>
      </c>
    </row>
    <row r="43" spans="1:35" ht="21" customHeight="1">
      <c r="C43" s="43"/>
      <c r="D43" s="124">
        <v>15</v>
      </c>
      <c r="E43" s="182"/>
      <c r="F43" s="181" t="str">
        <f t="shared" si="3"/>
        <v/>
      </c>
      <c r="G43" s="180" t="str" cm="1">
        <f t="array" ref="G43">IF(N43="","",IFERROR(_xlfn.TEXTJOIN(" • ",TRUE,_xlfn.UNIQUE(_xlfn._xlws.FILTER("⚠ "&amp;U29:U489,(S29:S489&lt;&gt;"")*ISNUMBER(SEARCH(" "&amp;S29:S489&amp;" "," "&amp;N43&amp;" "))))),""))</f>
        <v/>
      </c>
      <c r="H43" s="128" t="str">
        <f t="shared" si="4"/>
        <v>sel de celeri</v>
      </c>
      <c r="I43" s="128" t="str">
        <f t="shared" si="5"/>
        <v>⚠ Céleri</v>
      </c>
      <c r="J43" s="128" t="str">
        <f t="shared" si="6"/>
        <v/>
      </c>
      <c r="K43" s="128" t="str">
        <f t="shared" si="7"/>
        <v/>
      </c>
      <c r="L43" s="128" t="str">
        <f t="shared" si="8"/>
        <v/>
      </c>
      <c r="M43" s="128" t="str">
        <f t="shared" si="9"/>
        <v/>
      </c>
      <c r="N43" s="128" t="str">
        <f t="shared" si="10"/>
        <v/>
      </c>
      <c r="O43" s="128" t="str">
        <f t="shared" si="11"/>
        <v>sel de celeri</v>
      </c>
      <c r="P43" s="128" t="str">
        <f t="shared" si="12"/>
        <v>sel de celeri</v>
      </c>
      <c r="Q43" s="128" t="str">
        <f t="shared" si="13"/>
        <v>sel de celeri</v>
      </c>
      <c r="R43" s="129" t="s">
        <v>177</v>
      </c>
      <c r="S43" s="130" t="str">
        <f t="shared" si="14"/>
        <v>sel de celeri</v>
      </c>
      <c r="T43" s="131" t="s">
        <v>432</v>
      </c>
      <c r="U43" s="132" t="s">
        <v>379</v>
      </c>
      <c r="V43" s="76" t="s">
        <v>380</v>
      </c>
      <c r="X43" s="1074"/>
      <c r="Y43" s="148" t="str">
        <f>"• Cellule "&amp;ADDRESS(ROW(E25),COLUMN(E25),4)</f>
        <v>• Cellule E25</v>
      </c>
      <c r="Z43" s="148" t="s">
        <v>465</v>
      </c>
      <c r="AA43" s="149"/>
      <c r="AB43" s="150"/>
      <c r="AC43" s="43"/>
      <c r="AD43" s="102"/>
      <c r="AE43" s="102"/>
      <c r="AF43" s="102"/>
      <c r="AG43" s="102"/>
      <c r="AH43" s="102"/>
      <c r="AI43" s="49">
        <v>1</v>
      </c>
    </row>
    <row r="44" spans="1:35" ht="21" customHeight="1">
      <c r="C44" s="43"/>
      <c r="D44" s="124">
        <v>16</v>
      </c>
      <c r="E44" s="182"/>
      <c r="F44" s="181" t="str">
        <f t="shared" si="3"/>
        <v/>
      </c>
      <c r="G44" s="180" t="str" cm="1">
        <f t="array" ref="G44">IF(N44="","",IFERROR(_xlfn.TEXTJOIN(" • ",TRUE,_xlfn.UNIQUE(_xlfn._xlws.FILTER("⚠ "&amp;U29:U489,(S29:S489&lt;&gt;"")*ISNUMBER(SEARCH(" "&amp;S29:S489&amp;" "," "&amp;N44&amp;" "))))),""))</f>
        <v/>
      </c>
      <c r="H44" s="128" t="str">
        <f t="shared" si="4"/>
        <v>crab</v>
      </c>
      <c r="I44" s="128" t="str">
        <f t="shared" si="5"/>
        <v>⚠ Crustacés</v>
      </c>
      <c r="J44" s="128" t="str">
        <f t="shared" si="6"/>
        <v/>
      </c>
      <c r="K44" s="128" t="str">
        <f t="shared" si="7"/>
        <v/>
      </c>
      <c r="L44" s="128" t="str">
        <f t="shared" si="8"/>
        <v/>
      </c>
      <c r="M44" s="128" t="str">
        <f t="shared" si="9"/>
        <v/>
      </c>
      <c r="N44" s="128" t="str">
        <f t="shared" si="10"/>
        <v/>
      </c>
      <c r="O44" s="128" t="str">
        <f t="shared" si="11"/>
        <v>crab</v>
      </c>
      <c r="P44" s="128" t="str">
        <f t="shared" si="12"/>
        <v>crab</v>
      </c>
      <c r="Q44" s="128" t="str">
        <f t="shared" si="13"/>
        <v>crab</v>
      </c>
      <c r="R44" s="129" t="s">
        <v>467</v>
      </c>
      <c r="S44" s="130" t="str">
        <f t="shared" si="14"/>
        <v>crab</v>
      </c>
      <c r="T44" s="131" t="s">
        <v>432</v>
      </c>
      <c r="U44" s="132" t="s">
        <v>382</v>
      </c>
      <c r="V44" s="81" t="s">
        <v>383</v>
      </c>
      <c r="X44" s="1059" t="s">
        <v>468</v>
      </c>
      <c r="Y44" s="153" t="str">
        <f>"• Colonne "&amp;SUBSTITUTE(ADDRESS(1,COLUMN(H44),4),"1","")&amp;" à "&amp;SUBSTITUTE(ADDRESS(1,COLUMN(Q44),4),"1","")</f>
        <v>• Colonne H à Q</v>
      </c>
      <c r="Z44" s="138" t="s">
        <v>469</v>
      </c>
      <c r="AA44" s="111"/>
      <c r="AB44" s="139"/>
      <c r="AC44" s="43"/>
      <c r="AD44" s="102"/>
      <c r="AE44" s="102"/>
      <c r="AF44" s="102"/>
      <c r="AG44" s="102"/>
      <c r="AH44" s="102"/>
      <c r="AI44" s="49">
        <v>1</v>
      </c>
    </row>
    <row r="45" spans="1:35" ht="21" customHeight="1">
      <c r="C45" s="43"/>
      <c r="D45" s="124">
        <v>17</v>
      </c>
      <c r="E45" s="182"/>
      <c r="F45" s="181" t="str">
        <f t="shared" si="3"/>
        <v/>
      </c>
      <c r="G45" s="180" t="str" cm="1">
        <f t="array" ref="G45">IF(N45="","",IFERROR(_xlfn.TEXTJOIN(" • ",TRUE,_xlfn.UNIQUE(_xlfn._xlws.FILTER("⚠ "&amp;U29:U489,(S29:S489&lt;&gt;"")*ISNUMBER(SEARCH(" "&amp;S29:S489&amp;" "," "&amp;N45&amp;" "))))),""))</f>
        <v/>
      </c>
      <c r="H45" s="128" t="str">
        <f t="shared" si="4"/>
        <v>crabe</v>
      </c>
      <c r="I45" s="128" t="str">
        <f t="shared" si="5"/>
        <v>⚠ Crustacés</v>
      </c>
      <c r="J45" s="128" t="str">
        <f t="shared" si="6"/>
        <v/>
      </c>
      <c r="K45" s="128" t="str">
        <f t="shared" si="7"/>
        <v/>
      </c>
      <c r="L45" s="128" t="str">
        <f t="shared" si="8"/>
        <v/>
      </c>
      <c r="M45" s="128" t="str">
        <f t="shared" si="9"/>
        <v/>
      </c>
      <c r="N45" s="128" t="str">
        <f t="shared" si="10"/>
        <v/>
      </c>
      <c r="O45" s="128" t="str">
        <f t="shared" si="11"/>
        <v>crabe</v>
      </c>
      <c r="P45" s="128" t="str">
        <f t="shared" si="12"/>
        <v>crabe</v>
      </c>
      <c r="Q45" s="128" t="str">
        <f t="shared" si="13"/>
        <v>crabe</v>
      </c>
      <c r="R45" s="129" t="s">
        <v>168</v>
      </c>
      <c r="S45" s="130" t="str">
        <f t="shared" si="14"/>
        <v>crabe</v>
      </c>
      <c r="T45" s="131" t="s">
        <v>432</v>
      </c>
      <c r="U45" s="132" t="s">
        <v>382</v>
      </c>
      <c r="V45" s="81" t="s">
        <v>383</v>
      </c>
      <c r="X45" s="1059"/>
      <c r="Y45" s="140"/>
      <c r="Z45" s="140" t="s">
        <v>471</v>
      </c>
      <c r="AA45" s="43"/>
      <c r="AB45" s="141"/>
      <c r="AC45" s="43"/>
      <c r="AD45" s="102"/>
      <c r="AE45" s="102"/>
      <c r="AF45" s="102"/>
      <c r="AG45" s="102"/>
      <c r="AH45" s="102"/>
      <c r="AI45" s="49">
        <v>1</v>
      </c>
    </row>
    <row r="46" spans="1:35" ht="21" customHeight="1">
      <c r="C46" s="43"/>
      <c r="D46" s="124">
        <v>18</v>
      </c>
      <c r="E46" s="182"/>
      <c r="F46" s="181" t="str">
        <f t="shared" si="3"/>
        <v/>
      </c>
      <c r="G46" s="180" t="str" cm="1">
        <f t="array" ref="G46">IF(N46="","",IFERROR(_xlfn.TEXTJOIN(" • ",TRUE,_xlfn.UNIQUE(_xlfn._xlws.FILTER("⚠ "&amp;U29:U489,(S29:S489&lt;&gt;"")*ISNUMBER(SEARCH(" "&amp;S29:S489&amp;" "," "&amp;N46&amp;" "))))),""))</f>
        <v/>
      </c>
      <c r="H46" s="128" t="str">
        <f t="shared" si="4"/>
        <v>crayfish</v>
      </c>
      <c r="I46" s="128" t="str">
        <f t="shared" si="5"/>
        <v>⚠ Crustacés</v>
      </c>
      <c r="J46" s="128" t="str">
        <f t="shared" si="6"/>
        <v/>
      </c>
      <c r="K46" s="128" t="str">
        <f t="shared" si="7"/>
        <v/>
      </c>
      <c r="L46" s="128" t="str">
        <f t="shared" si="8"/>
        <v/>
      </c>
      <c r="M46" s="128" t="str">
        <f t="shared" si="9"/>
        <v/>
      </c>
      <c r="N46" s="128" t="str">
        <f t="shared" si="10"/>
        <v/>
      </c>
      <c r="O46" s="128" t="str">
        <f t="shared" si="11"/>
        <v>crayfish</v>
      </c>
      <c r="P46" s="128" t="str">
        <f t="shared" si="12"/>
        <v>crayfish</v>
      </c>
      <c r="Q46" s="128" t="str">
        <f t="shared" si="13"/>
        <v>crayfish</v>
      </c>
      <c r="R46" s="129" t="s">
        <v>473</v>
      </c>
      <c r="S46" s="130" t="str">
        <f t="shared" si="14"/>
        <v>crayfish</v>
      </c>
      <c r="T46" s="131" t="s">
        <v>432</v>
      </c>
      <c r="U46" s="132" t="s">
        <v>382</v>
      </c>
      <c r="V46" s="81" t="s">
        <v>383</v>
      </c>
      <c r="X46" s="1073" t="s">
        <v>474</v>
      </c>
      <c r="Y46" s="143" t="str">
        <f>"• Colonne "&amp;SUBSTITUTE(ADDRESS(1,COLUMN(R46),4),"1","")&amp;" . "&amp;SUBSTITUTE(ADDRESS(1,COLUMN(U46),4),"1","")&amp;" . "&amp;SUBSTITUTE(ADDRESS(1,COLUMN(V46),4),"1","")</f>
        <v>• Colonne R . U . V</v>
      </c>
      <c r="Z46" s="151" t="s">
        <v>475</v>
      </c>
      <c r="AA46" s="152"/>
      <c r="AB46" s="146"/>
      <c r="AC46" s="43"/>
      <c r="AD46" s="102"/>
      <c r="AE46" s="102"/>
      <c r="AF46" s="102"/>
      <c r="AG46" s="102"/>
      <c r="AH46" s="102"/>
      <c r="AI46" s="49">
        <v>1</v>
      </c>
    </row>
    <row r="47" spans="1:35" ht="21" customHeight="1">
      <c r="C47" s="43"/>
      <c r="D47" s="124">
        <v>19</v>
      </c>
      <c r="E47" s="182"/>
      <c r="F47" s="181" t="str">
        <f t="shared" si="3"/>
        <v/>
      </c>
      <c r="G47" s="180" t="str" cm="1">
        <f t="array" ref="G47">IF(N47="","",IFERROR(_xlfn.TEXTJOIN(" • ",TRUE,_xlfn.UNIQUE(_xlfn._xlws.FILTER("⚠ "&amp;U29:U489,(S29:S489&lt;&gt;"")*ISNUMBER(SEARCH(" "&amp;S29:S489&amp;" "," "&amp;N47&amp;" "))))),""))</f>
        <v/>
      </c>
      <c r="H47" s="128" t="str">
        <f t="shared" si="4"/>
        <v>crevette</v>
      </c>
      <c r="I47" s="128" t="str">
        <f t="shared" si="5"/>
        <v>⚠ Crustacés</v>
      </c>
      <c r="J47" s="128" t="str">
        <f t="shared" si="6"/>
        <v/>
      </c>
      <c r="K47" s="128" t="str">
        <f t="shared" si="7"/>
        <v/>
      </c>
      <c r="L47" s="128" t="str">
        <f t="shared" si="8"/>
        <v/>
      </c>
      <c r="M47" s="128" t="str">
        <f t="shared" si="9"/>
        <v/>
      </c>
      <c r="N47" s="128" t="str">
        <f t="shared" si="10"/>
        <v/>
      </c>
      <c r="O47" s="128" t="str">
        <f t="shared" si="11"/>
        <v>crevette</v>
      </c>
      <c r="P47" s="128" t="str">
        <f t="shared" si="12"/>
        <v>crevette</v>
      </c>
      <c r="Q47" s="128" t="str">
        <f t="shared" si="13"/>
        <v>crevette</v>
      </c>
      <c r="R47" s="129" t="s">
        <v>61</v>
      </c>
      <c r="S47" s="130" t="str">
        <f t="shared" si="14"/>
        <v>crevette</v>
      </c>
      <c r="T47" s="131" t="s">
        <v>432</v>
      </c>
      <c r="U47" s="132" t="s">
        <v>382</v>
      </c>
      <c r="V47" s="81" t="s">
        <v>383</v>
      </c>
      <c r="X47" s="1059"/>
      <c r="Y47" s="153" t="str">
        <f>"• Colonne "&amp;SUBSTITUTE(ADDRESS(1,COLUMN(R47),4),"1","")</f>
        <v>• Colonne R</v>
      </c>
      <c r="Z47" s="140" t="s">
        <v>477</v>
      </c>
      <c r="AA47" s="43"/>
      <c r="AB47" s="141"/>
      <c r="AC47" s="43"/>
      <c r="AD47" s="102"/>
      <c r="AE47" s="102"/>
      <c r="AF47" s="102"/>
      <c r="AG47" s="102"/>
      <c r="AH47" s="102"/>
      <c r="AI47" s="49">
        <v>1</v>
      </c>
    </row>
    <row r="48" spans="1:35" ht="21" customHeight="1">
      <c r="C48" s="43"/>
      <c r="D48" s="124">
        <v>20</v>
      </c>
      <c r="E48" s="182"/>
      <c r="F48" s="181" t="str">
        <f t="shared" si="3"/>
        <v/>
      </c>
      <c r="G48" s="180" t="str" cm="1">
        <f t="array" ref="G48">IF(N48="","",IFERROR(_xlfn.TEXTJOIN(" • ",TRUE,_xlfn.UNIQUE(_xlfn._xlws.FILTER("⚠ "&amp;U29:U489,(S29:S489&lt;&gt;"")*ISNUMBER(SEARCH(" "&amp;S29:S489&amp;" "," "&amp;N48&amp;" "))))),""))</f>
        <v/>
      </c>
      <c r="H48" s="128" t="str">
        <f t="shared" si="4"/>
        <v>crevettes</v>
      </c>
      <c r="I48" s="128" t="str">
        <f t="shared" si="5"/>
        <v>⚠ Crustacés</v>
      </c>
      <c r="J48" s="128" t="str">
        <f t="shared" si="6"/>
        <v/>
      </c>
      <c r="K48" s="128" t="str">
        <f t="shared" si="7"/>
        <v/>
      </c>
      <c r="L48" s="128" t="str">
        <f t="shared" si="8"/>
        <v/>
      </c>
      <c r="M48" s="128" t="str">
        <f t="shared" si="9"/>
        <v/>
      </c>
      <c r="N48" s="128" t="str">
        <f t="shared" si="10"/>
        <v/>
      </c>
      <c r="O48" s="128" t="str">
        <f t="shared" si="11"/>
        <v>crevettes</v>
      </c>
      <c r="P48" s="128" t="str">
        <f t="shared" si="12"/>
        <v>crevettes</v>
      </c>
      <c r="Q48" s="128" t="str">
        <f t="shared" si="13"/>
        <v>crevettes</v>
      </c>
      <c r="R48" s="129" t="s">
        <v>83</v>
      </c>
      <c r="S48" s="130" t="str">
        <f t="shared" si="14"/>
        <v>crevettes</v>
      </c>
      <c r="T48" s="131" t="s">
        <v>432</v>
      </c>
      <c r="U48" s="132" t="s">
        <v>382</v>
      </c>
      <c r="V48" s="81" t="s">
        <v>383</v>
      </c>
      <c r="X48" s="1059"/>
      <c r="Y48" s="153" t="str">
        <f>"• Colonne "&amp;SUBSTITUTE(ADDRESS(1,COLUMN(U48),4),"1","")</f>
        <v>• Colonne U</v>
      </c>
      <c r="Z48" s="140" t="s">
        <v>478</v>
      </c>
      <c r="AA48" s="43"/>
      <c r="AB48" s="141"/>
      <c r="AC48" s="43"/>
      <c r="AD48" s="102"/>
      <c r="AE48" s="102"/>
      <c r="AF48" s="102"/>
      <c r="AG48" s="102"/>
      <c r="AH48" s="102"/>
      <c r="AI48" s="49">
        <v>1</v>
      </c>
    </row>
    <row r="49" spans="3:35" ht="21" customHeight="1">
      <c r="C49" s="43"/>
      <c r="D49" s="124">
        <v>21</v>
      </c>
      <c r="E49" s="155" t="s">
        <v>453</v>
      </c>
      <c r="F49" s="181" t="str">
        <f t="shared" si="3"/>
        <v>Décongeler la macédoine surgelée.</v>
      </c>
      <c r="G49" s="180" t="str" cm="1">
        <f t="array" ref="G49">IF(N49="","",IFERROR(_xlfn.TEXTJOIN(" • ",TRUE,_xlfn.UNIQUE(_xlfn._xlws.FILTER("⚠ "&amp;U29:U489,(S29:S489&lt;&gt;"")*ISNUMBER(SEARCH(" "&amp;S29:S489&amp;" "," "&amp;N49&amp;" "))))),""))</f>
        <v/>
      </c>
      <c r="H49" s="128" t="str">
        <f t="shared" si="4"/>
        <v>crustaces</v>
      </c>
      <c r="I49" s="128" t="str">
        <f t="shared" si="5"/>
        <v>⚠ Crustacés</v>
      </c>
      <c r="J49" s="128" t="str">
        <f t="shared" si="6"/>
        <v>décongeler la macédoine surgelée</v>
      </c>
      <c r="K49" s="128" t="str">
        <f t="shared" si="7"/>
        <v>decongeler la macedoine surgelee</v>
      </c>
      <c r="L49" s="128" t="str">
        <f t="shared" si="8"/>
        <v>decongeler la macedoine surgelee</v>
      </c>
      <c r="M49" s="128" t="str">
        <f t="shared" si="9"/>
        <v>decongeler la macedoine surgelee</v>
      </c>
      <c r="N49" s="128" t="str">
        <f t="shared" si="10"/>
        <v>décongeler la macédoine surgelée</v>
      </c>
      <c r="O49" s="128" t="str">
        <f t="shared" si="11"/>
        <v>crustacés</v>
      </c>
      <c r="P49" s="128" t="str">
        <f t="shared" si="12"/>
        <v>crustaces</v>
      </c>
      <c r="Q49" s="128" t="str">
        <f t="shared" si="13"/>
        <v>crustaces</v>
      </c>
      <c r="R49" s="129" t="s">
        <v>480</v>
      </c>
      <c r="S49" s="130" t="str">
        <f t="shared" si="14"/>
        <v>crustacés</v>
      </c>
      <c r="T49" s="131" t="s">
        <v>432</v>
      </c>
      <c r="U49" s="132" t="s">
        <v>382</v>
      </c>
      <c r="V49" s="81" t="s">
        <v>383</v>
      </c>
      <c r="X49" s="1059"/>
      <c r="Y49" s="153" t="str">
        <f>"• Colonnes "&amp;SUBSTITUTE(ADDRESS(1,COLUMN(T49),4),"1","")&amp;" . "&amp;SUBSTITUTE(ADDRESS(1,COLUMN(V49),4),"1","")</f>
        <v>• Colonnes T . V</v>
      </c>
      <c r="Z49" s="140" t="s">
        <v>481</v>
      </c>
      <c r="AA49" s="43"/>
      <c r="AB49" s="141"/>
      <c r="AC49" s="43"/>
      <c r="AD49" s="102"/>
      <c r="AE49" s="102"/>
      <c r="AF49" s="102"/>
      <c r="AG49" s="102"/>
      <c r="AH49" s="102"/>
      <c r="AI49" s="49">
        <v>1</v>
      </c>
    </row>
    <row r="50" spans="3:35" ht="21" customHeight="1">
      <c r="C50" s="43"/>
      <c r="D50" s="124">
        <v>22</v>
      </c>
      <c r="E50" s="155" t="s">
        <v>456</v>
      </c>
      <c r="F50" s="181" t="str">
        <f t="shared" si="3"/>
        <v>Cuire au four dans un bac gastro selon les instructions habituelles.</v>
      </c>
      <c r="G50" s="180" t="str" cm="1">
        <f t="array" ref="G50">IF(N50="","",IFERROR(_xlfn.TEXTJOIN(" • ",TRUE,_xlfn.UNIQUE(_xlfn._xlws.FILTER("⚠ "&amp;U29:U489,(S29:S489&lt;&gt;"")*ISNUMBER(SEARCH(" "&amp;S29:S489&amp;" "," "&amp;N50&amp;" "))))),""))</f>
        <v/>
      </c>
      <c r="H50" s="128" t="str">
        <f t="shared" si="4"/>
        <v>ecrevisse</v>
      </c>
      <c r="I50" s="128" t="str">
        <f t="shared" si="5"/>
        <v>⚠ Crustacés</v>
      </c>
      <c r="J50" s="128" t="str">
        <f t="shared" si="6"/>
        <v>cuire au four dans un bac gastro selon les instructions habituelles</v>
      </c>
      <c r="K50" s="128" t="str">
        <f t="shared" si="7"/>
        <v>cuire au four dans un bac gastro selon les instructions habituelles</v>
      </c>
      <c r="L50" s="128" t="str">
        <f t="shared" si="8"/>
        <v>cuire au four dans un bac gastro selon les instructions habituelles</v>
      </c>
      <c r="M50" s="128" t="str">
        <f t="shared" si="9"/>
        <v>cuire au four dans un bac gastro selon les instructions habituelles</v>
      </c>
      <c r="N50" s="128" t="str">
        <f t="shared" si="10"/>
        <v>cuire au four dans un bac gastro selon les instructions habituelles</v>
      </c>
      <c r="O50" s="128" t="str">
        <f t="shared" si="11"/>
        <v>ecrevisse</v>
      </c>
      <c r="P50" s="128" t="str">
        <f t="shared" si="12"/>
        <v>ecrevisse</v>
      </c>
      <c r="Q50" s="128" t="str">
        <f t="shared" si="13"/>
        <v>ecrevisse</v>
      </c>
      <c r="R50" s="129" t="s">
        <v>197</v>
      </c>
      <c r="S50" s="130" t="str">
        <f t="shared" si="14"/>
        <v>ecrevisse</v>
      </c>
      <c r="T50" s="131" t="s">
        <v>432</v>
      </c>
      <c r="U50" s="132" t="s">
        <v>382</v>
      </c>
      <c r="V50" s="81" t="s">
        <v>383</v>
      </c>
      <c r="X50" s="1074"/>
      <c r="Y50" s="154" t="str">
        <f>"• Colonne "&amp;SUBSTITUTE(ADDRESS(1,COLUMN(R50),4),"1","")</f>
        <v>• Colonne R</v>
      </c>
      <c r="Z50" s="148" t="s">
        <v>483</v>
      </c>
      <c r="AA50" s="149"/>
      <c r="AB50" s="150"/>
      <c r="AC50" s="43"/>
      <c r="AD50" s="102"/>
      <c r="AE50" s="102"/>
      <c r="AF50" s="102"/>
      <c r="AG50" s="102"/>
      <c r="AH50" s="102"/>
      <c r="AI50" s="49">
        <v>1</v>
      </c>
    </row>
    <row r="51" spans="3:35" ht="21" customHeight="1">
      <c r="C51" s="43"/>
      <c r="D51" s="124">
        <v>23</v>
      </c>
      <c r="E51" s="155" t="s">
        <v>460</v>
      </c>
      <c r="F51" s="181" t="str">
        <f t="shared" si="3"/>
        <v>Vérifier la cuisson.</v>
      </c>
      <c r="G51" s="180" t="str" cm="1">
        <f t="array" ref="G51">IF(N51="","",IFERROR(_xlfn.TEXTJOIN(" • ",TRUE,_xlfn.UNIQUE(_xlfn._xlws.FILTER("⚠ "&amp;U29:U489,(S29:S489&lt;&gt;"")*ISNUMBER(SEARCH(" "&amp;S29:S489&amp;" "," "&amp;N51&amp;" "))))),""))</f>
        <v/>
      </c>
      <c r="H51" s="128" t="str">
        <f t="shared" si="4"/>
        <v>ecrevisse</v>
      </c>
      <c r="I51" s="128" t="str">
        <f t="shared" si="5"/>
        <v>⚠ Crustacés</v>
      </c>
      <c r="J51" s="128" t="str">
        <f t="shared" si="6"/>
        <v>vérifier la cuisson</v>
      </c>
      <c r="K51" s="128" t="str">
        <f t="shared" si="7"/>
        <v>verifier la cuisson</v>
      </c>
      <c r="L51" s="128" t="str">
        <f t="shared" si="8"/>
        <v>verifier la cuisson</v>
      </c>
      <c r="M51" s="128" t="str">
        <f t="shared" si="9"/>
        <v>verifier la cuisson</v>
      </c>
      <c r="N51" s="128" t="str">
        <f t="shared" si="10"/>
        <v>vérifier la cuisson</v>
      </c>
      <c r="O51" s="128" t="str">
        <f t="shared" si="11"/>
        <v>écrevisse</v>
      </c>
      <c r="P51" s="128" t="str">
        <f t="shared" si="12"/>
        <v>ecrevisse</v>
      </c>
      <c r="Q51" s="128" t="str">
        <f t="shared" si="13"/>
        <v>ecrevisse</v>
      </c>
      <c r="R51" s="129" t="s">
        <v>485</v>
      </c>
      <c r="S51" s="130" t="str">
        <f t="shared" si="14"/>
        <v>écrevisse</v>
      </c>
      <c r="T51" s="131" t="s">
        <v>432</v>
      </c>
      <c r="U51" s="132" t="s">
        <v>382</v>
      </c>
      <c r="V51" s="81" t="s">
        <v>383</v>
      </c>
      <c r="X51" s="1059" t="s">
        <v>486</v>
      </c>
      <c r="Y51" s="153" t="str">
        <f>"• Colonne "&amp;SUBSTITUTE(ADDRESS(1,COLUMN(E51),4),"1","")</f>
        <v>• Colonne E</v>
      </c>
      <c r="Z51" s="138" t="s">
        <v>487</v>
      </c>
      <c r="AA51" s="111"/>
      <c r="AB51" s="139"/>
      <c r="AD51" s="102"/>
      <c r="AE51" s="102"/>
      <c r="AF51" s="102"/>
      <c r="AG51" s="102"/>
      <c r="AH51" s="102"/>
      <c r="AI51" s="49">
        <v>1</v>
      </c>
    </row>
    <row r="52" spans="3:35" ht="21" customHeight="1">
      <c r="C52" s="43"/>
      <c r="D52" s="124">
        <v>24</v>
      </c>
      <c r="E52" s="155" t="s">
        <v>462</v>
      </c>
      <c r="F52" s="181" t="str">
        <f t="shared" si="3"/>
        <v>Refroidir rapidement dans une cellule de refroidissement jusqu'à ce que la température</v>
      </c>
      <c r="G52" s="180" t="str" cm="1">
        <f t="array" ref="G52">IF(N52="","",IFERROR(_xlfn.TEXTJOIN(" • ",TRUE,_xlfn.UNIQUE(_xlfn._xlws.FILTER("⚠ "&amp;U29:U489,(S29:S489&lt;&gt;"")*ISNUMBER(SEARCH(" "&amp;S29:S489&amp;" "," "&amp;N52&amp;" "))))),""))</f>
        <v/>
      </c>
      <c r="H52" s="128" t="str">
        <f t="shared" si="4"/>
        <v>ecrevisses</v>
      </c>
      <c r="I52" s="128" t="str">
        <f t="shared" si="5"/>
        <v>⚠ Crustacés</v>
      </c>
      <c r="J52" s="128" t="str">
        <f t="shared" si="6"/>
        <v>refroidir rapidement dans une cellule de refroidissement jusqu a ce que la température</v>
      </c>
      <c r="K52" s="128" t="str">
        <f t="shared" si="7"/>
        <v>refroidir rapidement dans une cellule de refroidissement jusqu a ce que la temperature</v>
      </c>
      <c r="L52" s="128" t="str">
        <f t="shared" si="8"/>
        <v>refroidir rapidement dans une cellule de refroidissement jusqu a ce que la temperature</v>
      </c>
      <c r="M52" s="128" t="str">
        <f t="shared" si="9"/>
        <v>refroidir rapidement dans une cellule de refroidissement jusqu a ce que la temperature</v>
      </c>
      <c r="N52" s="128" t="str">
        <f t="shared" si="10"/>
        <v>refroidir rapidement dans une cellule de refroidissement jusqu à ce que la température</v>
      </c>
      <c r="O52" s="128" t="str">
        <f t="shared" si="11"/>
        <v>écrevisses</v>
      </c>
      <c r="P52" s="128" t="str">
        <f t="shared" si="12"/>
        <v>ecrevisses</v>
      </c>
      <c r="Q52" s="128" t="str">
        <f t="shared" si="13"/>
        <v>ecrevisses</v>
      </c>
      <c r="R52" s="129" t="s">
        <v>489</v>
      </c>
      <c r="S52" s="130" t="str">
        <f t="shared" si="14"/>
        <v>écrevisses</v>
      </c>
      <c r="T52" s="131" t="s">
        <v>432</v>
      </c>
      <c r="U52" s="132" t="s">
        <v>382</v>
      </c>
      <c r="V52" s="81" t="s">
        <v>383</v>
      </c>
      <c r="X52" s="1059"/>
      <c r="Y52" s="153" t="str">
        <f>"• Colonne "&amp;SUBSTITUTE(ADDRESS(1,COLUMN(J52),4),"1","")&amp;" . "&amp;SUBSTITUTE(ADDRESS(1,COLUMN(S52),4),"1","")</f>
        <v>• Colonne J . S</v>
      </c>
      <c r="Z52" s="140" t="s">
        <v>490</v>
      </c>
      <c r="AA52" s="43"/>
      <c r="AB52" s="141"/>
      <c r="AD52" s="102"/>
      <c r="AE52" s="102"/>
      <c r="AF52" s="102"/>
      <c r="AG52" s="102"/>
      <c r="AH52" s="102"/>
      <c r="AI52" s="49">
        <v>1</v>
      </c>
    </row>
    <row r="53" spans="3:35" ht="21" customHeight="1">
      <c r="C53" s="43"/>
      <c r="D53" s="124">
        <v>25</v>
      </c>
      <c r="E53" s="155"/>
      <c r="F53" s="181" t="str">
        <f t="shared" si="3"/>
        <v/>
      </c>
      <c r="G53" s="180" t="str" cm="1">
        <f t="array" ref="G53">IF(N53="","",IFERROR(_xlfn.TEXTJOIN(" • ",TRUE,_xlfn.UNIQUE(_xlfn._xlws.FILTER("⚠ "&amp;U29:U489,(S29:S489&lt;&gt;"")*ISNUMBER(SEARCH(" "&amp;S29:S489&amp;" "," "&amp;N53&amp;" "))))),""))</f>
        <v/>
      </c>
      <c r="H53" s="128" t="str">
        <f t="shared" si="4"/>
        <v>gambas</v>
      </c>
      <c r="I53" s="128" t="str">
        <f t="shared" si="5"/>
        <v>⚠ Crustacés</v>
      </c>
      <c r="J53" s="128" t="str">
        <f t="shared" si="6"/>
        <v/>
      </c>
      <c r="K53" s="128" t="str">
        <f t="shared" si="7"/>
        <v/>
      </c>
      <c r="L53" s="128" t="str">
        <f t="shared" si="8"/>
        <v/>
      </c>
      <c r="M53" s="128" t="str">
        <f t="shared" si="9"/>
        <v/>
      </c>
      <c r="N53" s="128" t="str">
        <f t="shared" si="10"/>
        <v/>
      </c>
      <c r="O53" s="128" t="str">
        <f t="shared" si="11"/>
        <v>gambas</v>
      </c>
      <c r="P53" s="128" t="str">
        <f t="shared" si="12"/>
        <v>gambas</v>
      </c>
      <c r="Q53" s="128" t="str">
        <f t="shared" si="13"/>
        <v>gambas</v>
      </c>
      <c r="R53" s="129" t="s">
        <v>103</v>
      </c>
      <c r="S53" s="130" t="str">
        <f t="shared" si="14"/>
        <v>gambas</v>
      </c>
      <c r="T53" s="131" t="s">
        <v>432</v>
      </c>
      <c r="U53" s="132" t="s">
        <v>382</v>
      </c>
      <c r="V53" s="81" t="s">
        <v>383</v>
      </c>
      <c r="X53" s="1059"/>
      <c r="Y53" s="153" t="str">
        <f>"• Colonne "&amp;SUBSTITUTE(ADDRESS(1,COLUMN(G53),4),"1","")&amp;" et Cellule "&amp;ADDRESS(ROW(E22),COLUMN(E22),4)</f>
        <v>• Colonne G et Cellule E22</v>
      </c>
      <c r="Z53" s="140" t="s">
        <v>492</v>
      </c>
      <c r="AA53" s="43"/>
      <c r="AB53" s="141"/>
      <c r="AD53" s="102"/>
      <c r="AE53" s="102"/>
      <c r="AF53" s="102"/>
      <c r="AG53" s="102"/>
      <c r="AH53" s="102"/>
      <c r="AI53" s="49">
        <v>1</v>
      </c>
    </row>
    <row r="54" spans="3:35" ht="21" customHeight="1">
      <c r="C54" s="43"/>
      <c r="D54" s="124">
        <v>26</v>
      </c>
      <c r="E54" s="155" t="s">
        <v>466</v>
      </c>
      <c r="F54" s="181" t="str">
        <f t="shared" si="3"/>
        <v>Faire fondre la gélatine en poudre avec un peu d'eau à feu doux.</v>
      </c>
      <c r="G54" s="180" t="str" cm="1">
        <f t="array" ref="G54">IF(N54="","",IFERROR(_xlfn.TEXTJOIN(" • ",TRUE,_xlfn.UNIQUE(_xlfn._xlws.FILTER("⚠ "&amp;U29:U489,(S29:S489&lt;&gt;"")*ISNUMBER(SEARCH(" "&amp;S29:S489&amp;" "," "&amp;N54&amp;" "))))),""))</f>
        <v/>
      </c>
      <c r="H54" s="128" t="str">
        <f t="shared" si="4"/>
        <v>homard</v>
      </c>
      <c r="I54" s="128" t="str">
        <f t="shared" si="5"/>
        <v>⚠ Crustacés</v>
      </c>
      <c r="J54" s="128" t="str">
        <f t="shared" si="6"/>
        <v>faire fondre la gélatine en poudre avec un peu d eau a feu doux</v>
      </c>
      <c r="K54" s="128" t="str">
        <f t="shared" si="7"/>
        <v>faire fondre la gelatine en poudre avec un peu d eau a feu doux</v>
      </c>
      <c r="L54" s="128" t="str">
        <f t="shared" si="8"/>
        <v>faire fondre la gelatine en poudre avec un peu d eau a feu doux</v>
      </c>
      <c r="M54" s="128" t="str">
        <f t="shared" si="9"/>
        <v>faire fondre la gelatine en poudre avec un peu d eau a feu doux</v>
      </c>
      <c r="N54" s="128" t="str">
        <f t="shared" si="10"/>
        <v>faire fondre la gélatine en poudre avec un peu d eau à feu doux</v>
      </c>
      <c r="O54" s="128" t="str">
        <f t="shared" si="11"/>
        <v>homard</v>
      </c>
      <c r="P54" s="128" t="str">
        <f t="shared" si="12"/>
        <v>homard</v>
      </c>
      <c r="Q54" s="128" t="str">
        <f t="shared" si="13"/>
        <v>homard</v>
      </c>
      <c r="R54" s="129" t="s">
        <v>120</v>
      </c>
      <c r="S54" s="130" t="str">
        <f t="shared" si="14"/>
        <v>homard</v>
      </c>
      <c r="T54" s="131" t="s">
        <v>432</v>
      </c>
      <c r="U54" s="132" t="s">
        <v>382</v>
      </c>
      <c r="V54" s="81" t="s">
        <v>383</v>
      </c>
      <c r="W54" s="148"/>
      <c r="X54" s="1059"/>
      <c r="Y54" s="153" t="str">
        <f>"• Pour copier vers une fiche recette ; colonne "&amp;SUBSTITUTE(ADDRESS(1,COLUMN(F54),4),"1","")&amp;" copiez"&amp;"   puis Collage spécial → Valeurs. Dans votre document"</f>
        <v>• Pour copier vers une fiche recette ; colonne F copiez   puis Collage spécial → Valeurs. Dans votre document</v>
      </c>
      <c r="Z54" s="140"/>
      <c r="AA54" s="43"/>
      <c r="AB54" s="141"/>
      <c r="AD54" s="102"/>
      <c r="AE54" s="102"/>
      <c r="AF54" s="102"/>
      <c r="AG54" s="102"/>
      <c r="AH54" s="102"/>
      <c r="AI54" s="49">
        <v>1</v>
      </c>
    </row>
    <row r="55" spans="3:35" ht="21" customHeight="1">
      <c r="C55" s="43"/>
      <c r="D55" s="124">
        <v>27</v>
      </c>
      <c r="E55" s="155" t="s">
        <v>640</v>
      </c>
      <c r="F55" s="181" t="str">
        <f t="shared" si="3"/>
        <v>Mélanger la macédoine, le fromage blanc et la gélatine fondue dans un mixeur. * *</v>
      </c>
      <c r="G55" s="180" t="str" cm="1">
        <f t="array" ref="G55">IF(N55="","",IFERROR(_xlfn.TEXTJOIN(" • ",TRUE,_xlfn.UNIQUE(_xlfn._xlws.FILTER("⚠ "&amp;U29:U489,(S29:S489&lt;&gt;"")*ISNUMBER(SEARCH(" "&amp;S29:S489&amp;" "," "&amp;N55&amp;" "))))),""))</f>
        <v>⚠ Lait</v>
      </c>
      <c r="H55" s="128" t="str">
        <f t="shared" si="4"/>
        <v>krill</v>
      </c>
      <c r="I55" s="128" t="str">
        <f t="shared" si="5"/>
        <v>⚠ Crustacés</v>
      </c>
      <c r="J55" s="128" t="str">
        <f t="shared" si="6"/>
        <v>mélanger la macédoine le fromage blanc et la gélatine fondue dans un mixeur *</v>
      </c>
      <c r="K55" s="128" t="str">
        <f t="shared" si="7"/>
        <v>melanger la macedoine le fromage blanc et la gelatine fondue dans un mixeur *</v>
      </c>
      <c r="L55" s="128" t="str">
        <f t="shared" si="8"/>
        <v>melanger la macedoine le fromage blanc et la gelatine fondue dans un mixeur *</v>
      </c>
      <c r="M55" s="128" t="str">
        <f t="shared" si="9"/>
        <v>melanger la macedoine le fromage blanc et la gelatine fondue dans un mixeur *</v>
      </c>
      <c r="N55" s="128" t="str">
        <f t="shared" si="10"/>
        <v>mélanger la macédoine le fromage blanc et la gélatine fondue dans un mixeur *</v>
      </c>
      <c r="O55" s="128" t="str">
        <f t="shared" si="11"/>
        <v>krill</v>
      </c>
      <c r="P55" s="128" t="str">
        <f t="shared" si="12"/>
        <v>krill</v>
      </c>
      <c r="Q55" s="128" t="str">
        <f t="shared" si="13"/>
        <v>krill</v>
      </c>
      <c r="R55" s="129" t="s">
        <v>218</v>
      </c>
      <c r="S55" s="130" t="str">
        <f t="shared" si="14"/>
        <v>krill</v>
      </c>
      <c r="T55" s="131" t="s">
        <v>432</v>
      </c>
      <c r="U55" s="132" t="s">
        <v>382</v>
      </c>
      <c r="V55" s="81" t="s">
        <v>383</v>
      </c>
      <c r="X55" s="1073" t="s">
        <v>493</v>
      </c>
      <c r="Y55" s="143" t="str">
        <f>"• Colonne "&amp;SUBSTITUTE(ADDRESS(1,COLUMN(R55),4),"1","")&amp;" . "&amp;SUBSTITUTE(ADDRESS(1,COLUMN(U55),4),"1","")&amp;" . "&amp;SUBSTITUTE(ADDRESS(1,COLUMN(V55),4),"1","")</f>
        <v>• Colonne R . U . V</v>
      </c>
      <c r="Z55" s="151" t="s">
        <v>494</v>
      </c>
      <c r="AA55" s="152"/>
      <c r="AB55" s="146"/>
      <c r="AD55" s="102"/>
      <c r="AE55" s="102"/>
      <c r="AF55" s="102"/>
      <c r="AG55" s="102"/>
      <c r="AH55" s="102"/>
      <c r="AI55" s="49">
        <v>1</v>
      </c>
    </row>
    <row r="56" spans="3:35" ht="21" customHeight="1">
      <c r="C56" s="43"/>
      <c r="D56" s="124">
        <v>28</v>
      </c>
      <c r="E56" s="155" t="s">
        <v>472</v>
      </c>
      <c r="F56" s="181" t="str">
        <f t="shared" si="3"/>
        <v>Verser le mélange dans des petits ramequins.</v>
      </c>
      <c r="G56" s="180" t="str" cm="1">
        <f t="array" ref="G56">IF(N56="","",IFERROR(_xlfn.TEXTJOIN(" • ",TRUE,_xlfn.UNIQUE(_xlfn._xlws.FILTER("⚠ "&amp;U29:U489,(S29:S489&lt;&gt;"")*ISNUMBER(SEARCH(" "&amp;S29:S489&amp;" "," "&amp;N56&amp;" "))))),""))</f>
        <v/>
      </c>
      <c r="H56" s="128" t="str">
        <f t="shared" si="4"/>
        <v>langoustine</v>
      </c>
      <c r="I56" s="128" t="str">
        <f t="shared" si="5"/>
        <v>⚠ Crustacés</v>
      </c>
      <c r="J56" s="128" t="str">
        <f t="shared" si="6"/>
        <v>verser le mélange dans des petits ramequins</v>
      </c>
      <c r="K56" s="128" t="str">
        <f t="shared" si="7"/>
        <v>verser le melange dans des petits ramequins</v>
      </c>
      <c r="L56" s="128" t="str">
        <f t="shared" si="8"/>
        <v>verser le melange dans des petits ramequins</v>
      </c>
      <c r="M56" s="128" t="str">
        <f t="shared" si="9"/>
        <v>verser le melange dans des petits ramequins</v>
      </c>
      <c r="N56" s="128" t="str">
        <f t="shared" si="10"/>
        <v>verser le mélange dans des petits ramequins</v>
      </c>
      <c r="O56" s="128" t="str">
        <f t="shared" si="11"/>
        <v>langoustine</v>
      </c>
      <c r="P56" s="128" t="str">
        <f t="shared" si="12"/>
        <v>langoustine</v>
      </c>
      <c r="Q56" s="128" t="str">
        <f t="shared" si="13"/>
        <v>langoustine</v>
      </c>
      <c r="R56" s="129" t="s">
        <v>153</v>
      </c>
      <c r="S56" s="130" t="str">
        <f t="shared" si="14"/>
        <v>langoustine</v>
      </c>
      <c r="T56" s="131" t="s">
        <v>432</v>
      </c>
      <c r="U56" s="132" t="s">
        <v>382</v>
      </c>
      <c r="V56" s="81" t="s">
        <v>383</v>
      </c>
      <c r="X56" s="1059"/>
      <c r="Y56" s="153" t="str">
        <f>"• Colonne "&amp;SUBSTITUTE(ADDRESS(1,COLUMN(E56),4),"1","")</f>
        <v>• Colonne E</v>
      </c>
      <c r="Z56" s="140" t="s">
        <v>495</v>
      </c>
      <c r="AA56" s="43"/>
      <c r="AB56" s="141"/>
      <c r="AD56" s="102"/>
      <c r="AE56" s="102"/>
      <c r="AF56" s="102"/>
      <c r="AG56" s="102"/>
      <c r="AH56" s="102"/>
      <c r="AI56" s="49">
        <v>1</v>
      </c>
    </row>
    <row r="57" spans="3:35" ht="21" customHeight="1">
      <c r="C57" s="43"/>
      <c r="D57" s="124">
        <v>29</v>
      </c>
      <c r="E57" s="155" t="s">
        <v>476</v>
      </c>
      <c r="F57" s="181" t="str">
        <f t="shared" si="3"/>
        <v>Filmer les ramequins et les mettre au réfrigérateur.</v>
      </c>
      <c r="G57" s="180" t="str" cm="1">
        <f t="array" ref="G57">IF(N57="","",IFERROR(_xlfn.TEXTJOIN(" • ",TRUE,_xlfn.UNIQUE(_xlfn._xlws.FILTER("⚠ "&amp;U29:U489,(S29:S489&lt;&gt;"")*ISNUMBER(SEARCH(" "&amp;S29:S489&amp;" "," "&amp;N57&amp;" "))))),""))</f>
        <v/>
      </c>
      <c r="H57" s="128" t="str">
        <f t="shared" si="4"/>
        <v>langoustines</v>
      </c>
      <c r="I57" s="128" t="str">
        <f t="shared" si="5"/>
        <v>⚠ Crustacés</v>
      </c>
      <c r="J57" s="128" t="str">
        <f t="shared" si="6"/>
        <v>filmer les ramequins et les mettre au réfrigérateur</v>
      </c>
      <c r="K57" s="128" t="str">
        <f t="shared" si="7"/>
        <v>filmer les ramequins et les mettre au refrigerateur</v>
      </c>
      <c r="L57" s="128" t="str">
        <f t="shared" si="8"/>
        <v>filmer les ramequins et les mettre au refrigerateur</v>
      </c>
      <c r="M57" s="128" t="str">
        <f t="shared" si="9"/>
        <v>filmer les ramequins et les mettre au refrigerateur</v>
      </c>
      <c r="N57" s="128" t="str">
        <f t="shared" si="10"/>
        <v>filmer les ramequins et les mettre au réfrigérateur</v>
      </c>
      <c r="O57" s="128" t="str">
        <f t="shared" si="11"/>
        <v>langoustines</v>
      </c>
      <c r="P57" s="128" t="str">
        <f t="shared" si="12"/>
        <v>langoustines</v>
      </c>
      <c r="Q57" s="128" t="str">
        <f t="shared" si="13"/>
        <v>langoustines</v>
      </c>
      <c r="R57" s="129" t="s">
        <v>496</v>
      </c>
      <c r="S57" s="130" t="str">
        <f t="shared" si="14"/>
        <v>langoustines</v>
      </c>
      <c r="T57" s="131" t="s">
        <v>432</v>
      </c>
      <c r="U57" s="132" t="s">
        <v>382</v>
      </c>
      <c r="V57" s="81" t="s">
        <v>383</v>
      </c>
      <c r="X57" s="1059"/>
      <c r="Y57" s="153" t="str">
        <f>"• Colonne "&amp;SUBSTITUTE(ADDRESS(1,COLUMN(F57),4),"1","")</f>
        <v>• Colonne F</v>
      </c>
      <c r="Z57" s="140" t="s">
        <v>497</v>
      </c>
      <c r="AA57" s="43"/>
      <c r="AB57" s="141"/>
      <c r="AD57" s="102"/>
      <c r="AE57" s="102"/>
      <c r="AF57" s="102"/>
      <c r="AG57" s="102"/>
      <c r="AH57" s="102"/>
      <c r="AI57" s="49">
        <v>1</v>
      </c>
    </row>
    <row r="58" spans="3:35" ht="21" customHeight="1">
      <c r="C58" s="43"/>
      <c r="D58" s="124">
        <v>30</v>
      </c>
      <c r="E58" s="155"/>
      <c r="F58" s="181" t="str">
        <f t="shared" si="3"/>
        <v/>
      </c>
      <c r="G58" s="180" t="str" cm="1">
        <f t="array" ref="G58">IF(N58="","",IFERROR(_xlfn.TEXTJOIN(" • ",TRUE,_xlfn.UNIQUE(_xlfn._xlws.FILTER("⚠ "&amp;U29:U489,(S29:S489&lt;&gt;"")*ISNUMBER(SEARCH(" "&amp;S29:S489&amp;" "," "&amp;N58&amp;" "))))),""))</f>
        <v/>
      </c>
      <c r="H58" s="128" t="str">
        <f t="shared" si="4"/>
        <v>lobster</v>
      </c>
      <c r="I58" s="128" t="str">
        <f t="shared" si="5"/>
        <v>⚠ Crustacés</v>
      </c>
      <c r="J58" s="128" t="str">
        <f t="shared" si="6"/>
        <v/>
      </c>
      <c r="K58" s="128" t="str">
        <f t="shared" si="7"/>
        <v/>
      </c>
      <c r="L58" s="128" t="str">
        <f t="shared" si="8"/>
        <v/>
      </c>
      <c r="M58" s="128" t="str">
        <f t="shared" si="9"/>
        <v/>
      </c>
      <c r="N58" s="128" t="str">
        <f t="shared" si="10"/>
        <v/>
      </c>
      <c r="O58" s="128" t="str">
        <f t="shared" si="11"/>
        <v>lobster</v>
      </c>
      <c r="P58" s="128" t="str">
        <f t="shared" si="12"/>
        <v>lobster</v>
      </c>
      <c r="Q58" s="128" t="str">
        <f t="shared" si="13"/>
        <v>lobster</v>
      </c>
      <c r="R58" s="129" t="s">
        <v>498</v>
      </c>
      <c r="S58" s="130" t="str">
        <f t="shared" si="14"/>
        <v>lobster</v>
      </c>
      <c r="T58" s="131" t="s">
        <v>432</v>
      </c>
      <c r="U58" s="132" t="s">
        <v>382</v>
      </c>
      <c r="V58" s="81" t="s">
        <v>383</v>
      </c>
      <c r="X58" s="1074"/>
      <c r="Y58" s="154" t="str">
        <f>"• Colonne "&amp;SUBSTITUTE(ADDRESS(1,COLUMN(R58),4),"1","")</f>
        <v>• Colonne R</v>
      </c>
      <c r="Z58" s="148" t="s">
        <v>499</v>
      </c>
      <c r="AA58" s="149"/>
      <c r="AB58" s="150"/>
      <c r="AD58" s="102"/>
      <c r="AE58" s="102"/>
      <c r="AF58" s="102"/>
      <c r="AG58" s="102"/>
      <c r="AH58" s="102"/>
      <c r="AI58" s="49">
        <v>1</v>
      </c>
    </row>
    <row r="59" spans="3:35" ht="21" customHeight="1">
      <c r="C59" s="43"/>
      <c r="D59" s="124">
        <v>31</v>
      </c>
      <c r="E59" s="155" t="s">
        <v>479</v>
      </c>
      <c r="F59" s="181" t="str">
        <f t="shared" si="3"/>
        <v xml:space="preserve"> Nettoyer les tomates, enlever le pédoncule et les couper en quarts.</v>
      </c>
      <c r="G59" s="180" t="str" cm="1">
        <f t="array" ref="G59">IF(N59="","",IFERROR(_xlfn.TEXTJOIN(" • ",TRUE,_xlfn.UNIQUE(_xlfn._xlws.FILTER("⚠ "&amp;U29:U489,(S29:S489&lt;&gt;"")*ISNUMBER(SEARCH(" "&amp;S29:S489&amp;" "," "&amp;N59&amp;" "))))),""))</f>
        <v/>
      </c>
      <c r="H59" s="128" t="str">
        <f t="shared" si="4"/>
        <v>prawn</v>
      </c>
      <c r="I59" s="128" t="str">
        <f t="shared" si="5"/>
        <v>⚠ Crustacés</v>
      </c>
      <c r="J59" s="128" t="str">
        <f t="shared" si="6"/>
        <v>nettoyer les tomates enlever le pédoncule et les couper en quarts</v>
      </c>
      <c r="K59" s="128" t="str">
        <f t="shared" si="7"/>
        <v>nettoyer les tomates enlever le pedoncule et les couper en quarts</v>
      </c>
      <c r="L59" s="128" t="str">
        <f t="shared" si="8"/>
        <v>nettoyer les tomates enlever le pedoncule et les couper en quarts</v>
      </c>
      <c r="M59" s="128" t="str">
        <f t="shared" si="9"/>
        <v>nettoyer les tomates enlever le pedoncule et les couper en quarts</v>
      </c>
      <c r="N59" s="128" t="str">
        <f t="shared" si="10"/>
        <v>nettoyer les tomates enlever le pédoncule et les couper en quarts</v>
      </c>
      <c r="O59" s="128" t="str">
        <f t="shared" si="11"/>
        <v>prawn</v>
      </c>
      <c r="P59" s="128" t="str">
        <f t="shared" si="12"/>
        <v>prawn</v>
      </c>
      <c r="Q59" s="128" t="str">
        <f t="shared" si="13"/>
        <v>prawn</v>
      </c>
      <c r="R59" s="129" t="s">
        <v>500</v>
      </c>
      <c r="S59" s="130" t="str">
        <f t="shared" si="14"/>
        <v>prawn</v>
      </c>
      <c r="T59" s="131" t="s">
        <v>432</v>
      </c>
      <c r="U59" s="132" t="s">
        <v>382</v>
      </c>
      <c r="V59" s="81" t="s">
        <v>383</v>
      </c>
      <c r="X59" s="1075" t="s">
        <v>501</v>
      </c>
      <c r="Y59" s="151" t="s">
        <v>502</v>
      </c>
      <c r="Z59" s="151"/>
      <c r="AA59" s="152"/>
      <c r="AB59" s="156"/>
      <c r="AD59" s="102"/>
      <c r="AE59" s="102"/>
      <c r="AF59" s="102"/>
      <c r="AG59" s="102"/>
      <c r="AH59" s="102"/>
      <c r="AI59" s="49">
        <v>1</v>
      </c>
    </row>
    <row r="60" spans="3:35" ht="21" customHeight="1">
      <c r="C60" s="43"/>
      <c r="D60" s="124">
        <v>32</v>
      </c>
      <c r="E60" s="155" t="s">
        <v>482</v>
      </c>
      <c r="F60" s="181" t="str">
        <f t="shared" si="3"/>
        <v>Mixer les tomates avec du basilic dans un mixeur ou un blender.</v>
      </c>
      <c r="G60" s="180" t="str" cm="1">
        <f t="array" ref="G60">IF(N60="","",IFERROR(_xlfn.TEXTJOIN(" • ",TRUE,_xlfn.UNIQUE(_xlfn._xlws.FILTER("⚠ "&amp;U29:U489,(S29:S489&lt;&gt;"")*ISNUMBER(SEARCH(" "&amp;S29:S489&amp;" "," "&amp;N60&amp;" "))))),""))</f>
        <v/>
      </c>
      <c r="H60" s="128" t="str">
        <f t="shared" si="4"/>
        <v>shrimp</v>
      </c>
      <c r="I60" s="128" t="str">
        <f t="shared" si="5"/>
        <v>⚠ Crustacés</v>
      </c>
      <c r="J60" s="128" t="str">
        <f t="shared" si="6"/>
        <v>mixer les tomates avec du basilic dans un mixeur ou un blender</v>
      </c>
      <c r="K60" s="128" t="str">
        <f t="shared" si="7"/>
        <v>mixer les tomates avec du basilic dans un mixeur ou un blender</v>
      </c>
      <c r="L60" s="128" t="str">
        <f t="shared" si="8"/>
        <v>mixer les tomates avec du basilic dans un mixeur ou un blender</v>
      </c>
      <c r="M60" s="128" t="str">
        <f t="shared" si="9"/>
        <v>mixer les tomates avec du basilic dans un mixeur ou un blender</v>
      </c>
      <c r="N60" s="128" t="str">
        <f t="shared" si="10"/>
        <v>mixer les tomates avec du basilic dans un mixeur ou un blender</v>
      </c>
      <c r="O60" s="128" t="str">
        <f t="shared" si="11"/>
        <v>shrimp</v>
      </c>
      <c r="P60" s="128" t="str">
        <f t="shared" si="12"/>
        <v>shrimp</v>
      </c>
      <c r="Q60" s="128" t="str">
        <f t="shared" si="13"/>
        <v>shrimp</v>
      </c>
      <c r="R60" s="129" t="s">
        <v>503</v>
      </c>
      <c r="S60" s="130" t="str">
        <f t="shared" si="14"/>
        <v>shrimp</v>
      </c>
      <c r="T60" s="131" t="s">
        <v>432</v>
      </c>
      <c r="U60" s="132" t="s">
        <v>382</v>
      </c>
      <c r="V60" s="81" t="s">
        <v>383</v>
      </c>
      <c r="X60" s="1076"/>
      <c r="Y60" s="140" t="s">
        <v>504</v>
      </c>
      <c r="Z60" s="140"/>
      <c r="AA60" s="43"/>
      <c r="AB60" s="141"/>
      <c r="AD60" s="102"/>
      <c r="AE60" s="102"/>
      <c r="AF60" s="102"/>
      <c r="AG60" s="102"/>
      <c r="AH60" s="102"/>
      <c r="AI60" s="49">
        <v>1</v>
      </c>
    </row>
    <row r="61" spans="3:35" ht="21" customHeight="1">
      <c r="C61" s="43"/>
      <c r="D61" s="124">
        <v>33</v>
      </c>
      <c r="E61" s="155" t="s">
        <v>484</v>
      </c>
      <c r="F61" s="181" t="str">
        <f t="shared" si="3"/>
        <v>Ajuster l'assaisonnement selon vos goûts.</v>
      </c>
      <c r="G61" s="180" t="str" cm="1">
        <f t="array" ref="G61">IF(N61="","",IFERROR(_xlfn.TEXTJOIN(" • ",TRUE,_xlfn.UNIQUE(_xlfn._xlws.FILTER("⚠ "&amp;U29:U489,(S29:S489&lt;&gt;"")*ISNUMBER(SEARCH(" "&amp;S29:S489&amp;" "," "&amp;N61&amp;" "))))),""))</f>
        <v/>
      </c>
      <c r="H61" s="128" t="str">
        <f t="shared" si="4"/>
        <v>almond</v>
      </c>
      <c r="I61" s="128" t="str">
        <f t="shared" si="5"/>
        <v>⚠ Fruits à coque</v>
      </c>
      <c r="J61" s="128" t="str">
        <f t="shared" si="6"/>
        <v>ajuster l assaisonnement selon vos goûts</v>
      </c>
      <c r="K61" s="128" t="str">
        <f t="shared" si="7"/>
        <v>ajuster l assaisonnement selon vos goûts</v>
      </c>
      <c r="L61" s="128" t="str">
        <f t="shared" si="8"/>
        <v>ajuster l assaisonnement selon vos gouts</v>
      </c>
      <c r="M61" s="128" t="str">
        <f t="shared" si="9"/>
        <v>ajuster l assaisonnement selon vos gouts</v>
      </c>
      <c r="N61" s="128" t="str">
        <f t="shared" si="10"/>
        <v>ajuster l assaisonnement selon vos goûts</v>
      </c>
      <c r="O61" s="128" t="str">
        <f t="shared" si="11"/>
        <v>almond</v>
      </c>
      <c r="P61" s="128" t="str">
        <f t="shared" si="12"/>
        <v>almond</v>
      </c>
      <c r="Q61" s="128" t="str">
        <f t="shared" si="13"/>
        <v>almond</v>
      </c>
      <c r="R61" s="129" t="s">
        <v>505</v>
      </c>
      <c r="S61" s="130" t="str">
        <f t="shared" si="14"/>
        <v>almond</v>
      </c>
      <c r="T61" s="131" t="s">
        <v>432</v>
      </c>
      <c r="U61" s="132" t="s">
        <v>386</v>
      </c>
      <c r="V61" s="87" t="s">
        <v>387</v>
      </c>
      <c r="X61" s="1076"/>
      <c r="Y61" s="140" t="s">
        <v>506</v>
      </c>
      <c r="Z61" s="140"/>
      <c r="AA61" s="43"/>
      <c r="AB61" s="141"/>
      <c r="AD61" s="102"/>
      <c r="AE61" s="102"/>
      <c r="AF61" s="102"/>
      <c r="AG61" s="102"/>
      <c r="AH61" s="102"/>
      <c r="AI61" s="49">
        <v>1</v>
      </c>
    </row>
    <row r="62" spans="3:35" ht="21" customHeight="1">
      <c r="C62" s="43"/>
      <c r="D62" s="124">
        <v>34</v>
      </c>
      <c r="E62" s="155" t="s">
        <v>488</v>
      </c>
      <c r="F62" s="181" t="str">
        <f t="shared" si="3"/>
        <v>Dresser sur assiette</v>
      </c>
      <c r="G62" s="180" t="str" cm="1">
        <f t="array" ref="G62">IF(N62="","",IFERROR(_xlfn.TEXTJOIN(" • ",TRUE,_xlfn.UNIQUE(_xlfn._xlws.FILTER("⚠ "&amp;U29:U489,(S29:S489&lt;&gt;"")*ISNUMBER(SEARCH(" "&amp;S29:S489&amp;" "," "&amp;N62&amp;" "))))),""))</f>
        <v/>
      </c>
      <c r="H62" s="128" t="str">
        <f t="shared" si="4"/>
        <v>amande</v>
      </c>
      <c r="I62" s="128" t="str">
        <f t="shared" si="5"/>
        <v>⚠ Fruits à coque</v>
      </c>
      <c r="J62" s="128" t="str">
        <f t="shared" si="6"/>
        <v>dresser sur assiette</v>
      </c>
      <c r="K62" s="128" t="str">
        <f t="shared" si="7"/>
        <v>dresser sur assiette</v>
      </c>
      <c r="L62" s="128" t="str">
        <f t="shared" si="8"/>
        <v>dresser sur assiette</v>
      </c>
      <c r="M62" s="128" t="str">
        <f t="shared" si="9"/>
        <v>dresser sur assiette</v>
      </c>
      <c r="N62" s="128" t="str">
        <f t="shared" si="10"/>
        <v>dresser sur assiette</v>
      </c>
      <c r="O62" s="128" t="str">
        <f t="shared" si="11"/>
        <v>amande</v>
      </c>
      <c r="P62" s="128" t="str">
        <f t="shared" si="12"/>
        <v>amande</v>
      </c>
      <c r="Q62" s="128" t="str">
        <f t="shared" si="13"/>
        <v>amande</v>
      </c>
      <c r="R62" s="129" t="s">
        <v>33</v>
      </c>
      <c r="S62" s="130" t="str">
        <f t="shared" si="14"/>
        <v>amande</v>
      </c>
      <c r="T62" s="131" t="s">
        <v>432</v>
      </c>
      <c r="U62" s="132" t="s">
        <v>386</v>
      </c>
      <c r="V62" s="87" t="s">
        <v>387</v>
      </c>
      <c r="X62" s="1077"/>
      <c r="Y62" s="149" t="s">
        <v>507</v>
      </c>
      <c r="Z62" s="149"/>
      <c r="AA62" s="157"/>
      <c r="AB62" s="158"/>
      <c r="AD62" s="102"/>
      <c r="AE62" s="102"/>
      <c r="AF62" s="102"/>
      <c r="AG62" s="102"/>
      <c r="AH62" s="102"/>
      <c r="AI62" s="49">
        <v>1</v>
      </c>
    </row>
    <row r="63" spans="3:35" ht="21" customHeight="1">
      <c r="C63" s="43"/>
      <c r="D63" s="124">
        <v>35</v>
      </c>
      <c r="E63" s="155" t="s">
        <v>491</v>
      </c>
      <c r="F63" s="181" t="str">
        <f t="shared" si="3"/>
        <v>Ajouter un filet de coulis de tomates par-dessus.</v>
      </c>
      <c r="G63" s="180" t="str" cm="1">
        <f t="array" ref="G63">IF(N63="","",IFERROR(_xlfn.TEXTJOIN(" • ",TRUE,_xlfn.UNIQUE(_xlfn._xlws.FILTER("⚠ "&amp;U29:U489,(S29:S489&lt;&gt;"")*ISNUMBER(SEARCH(" "&amp;S29:S489&amp;" "," "&amp;N63&amp;" "))))),""))</f>
        <v/>
      </c>
      <c r="H63" s="128" t="str">
        <f t="shared" si="4"/>
        <v>amandes</v>
      </c>
      <c r="I63" s="128" t="str">
        <f t="shared" si="5"/>
        <v>⚠ Fruits à coque</v>
      </c>
      <c r="J63" s="128" t="str">
        <f t="shared" si="6"/>
        <v>ajouter un filet de coulis de tomates par dessus</v>
      </c>
      <c r="K63" s="128" t="str">
        <f t="shared" si="7"/>
        <v>ajouter un filet de coulis de tomates par dessus</v>
      </c>
      <c r="L63" s="128" t="str">
        <f t="shared" si="8"/>
        <v>ajouter un filet de coulis de tomates par dessus</v>
      </c>
      <c r="M63" s="128" t="str">
        <f t="shared" si="9"/>
        <v>ajouter un filet de coulis de tomates par dessus</v>
      </c>
      <c r="N63" s="128" t="str">
        <f t="shared" si="10"/>
        <v>ajouter un filet de coulis de tomates par dessus</v>
      </c>
      <c r="O63" s="128" t="str">
        <f t="shared" si="11"/>
        <v>amandes</v>
      </c>
      <c r="P63" s="128" t="str">
        <f t="shared" si="12"/>
        <v>amandes</v>
      </c>
      <c r="Q63" s="128" t="str">
        <f t="shared" si="13"/>
        <v>amandes</v>
      </c>
      <c r="R63" s="129" t="s">
        <v>50</v>
      </c>
      <c r="S63" s="130" t="str">
        <f t="shared" si="14"/>
        <v>amandes</v>
      </c>
      <c r="T63" s="131" t="s">
        <v>432</v>
      </c>
      <c r="U63" s="132" t="s">
        <v>386</v>
      </c>
      <c r="V63" s="87" t="s">
        <v>387</v>
      </c>
      <c r="X63" s="1059" t="s">
        <v>508</v>
      </c>
      <c r="Y63" s="138" t="s">
        <v>509</v>
      </c>
      <c r="Z63" s="138"/>
      <c r="AA63" s="111"/>
      <c r="AB63" s="139"/>
      <c r="AD63" s="102"/>
      <c r="AE63" s="102"/>
      <c r="AF63" s="102"/>
      <c r="AG63" s="102"/>
      <c r="AH63" s="102"/>
      <c r="AI63" s="49">
        <v>1</v>
      </c>
    </row>
    <row r="64" spans="3:35" ht="21" customHeight="1">
      <c r="C64" s="43"/>
      <c r="D64" s="124">
        <v>36</v>
      </c>
      <c r="E64" s="182"/>
      <c r="F64" s="181" t="str">
        <f t="shared" si="3"/>
        <v/>
      </c>
      <c r="G64" s="180" t="str" cm="1">
        <f t="array" ref="G64">IF(N64="","",IFERROR(_xlfn.TEXTJOIN(" • ",TRUE,_xlfn.UNIQUE(_xlfn._xlws.FILTER("⚠ "&amp;U29:U489,(S29:S489&lt;&gt;"")*ISNUMBER(SEARCH(" "&amp;S29:S489&amp;" "," "&amp;N64&amp;" "))))),""))</f>
        <v/>
      </c>
      <c r="H64" s="128" t="str">
        <f t="shared" si="4"/>
        <v>brazil nut</v>
      </c>
      <c r="I64" s="128" t="str">
        <f t="shared" si="5"/>
        <v>⚠ Fruits à coque</v>
      </c>
      <c r="J64" s="128" t="str">
        <f t="shared" si="6"/>
        <v/>
      </c>
      <c r="K64" s="128" t="str">
        <f t="shared" si="7"/>
        <v/>
      </c>
      <c r="L64" s="128" t="str">
        <f t="shared" si="8"/>
        <v/>
      </c>
      <c r="M64" s="128" t="str">
        <f t="shared" si="9"/>
        <v/>
      </c>
      <c r="N64" s="128" t="str">
        <f t="shared" si="10"/>
        <v/>
      </c>
      <c r="O64" s="128" t="str">
        <f t="shared" si="11"/>
        <v>brazil nut</v>
      </c>
      <c r="P64" s="128" t="str">
        <f t="shared" si="12"/>
        <v>brazil nut</v>
      </c>
      <c r="Q64" s="128" t="str">
        <f t="shared" si="13"/>
        <v>brazil nut</v>
      </c>
      <c r="R64" s="129" t="s">
        <v>510</v>
      </c>
      <c r="S64" s="130" t="str">
        <f t="shared" si="14"/>
        <v>brazil nut</v>
      </c>
      <c r="T64" s="131" t="s">
        <v>432</v>
      </c>
      <c r="U64" s="132" t="s">
        <v>386</v>
      </c>
      <c r="V64" s="87" t="s">
        <v>387</v>
      </c>
      <c r="X64" s="1059"/>
      <c r="Y64" s="140" t="s">
        <v>511</v>
      </c>
      <c r="Z64" s="140"/>
      <c r="AA64" s="43"/>
      <c r="AB64" s="141"/>
      <c r="AD64" s="102"/>
      <c r="AE64" s="102"/>
      <c r="AF64" s="102"/>
      <c r="AG64" s="102"/>
      <c r="AH64" s="102"/>
      <c r="AI64" s="49">
        <v>1</v>
      </c>
    </row>
    <row r="65" spans="3:35" ht="21" customHeight="1">
      <c r="C65" s="43"/>
      <c r="D65" s="124">
        <v>37</v>
      </c>
      <c r="E65" s="182"/>
      <c r="F65" s="181" t="str">
        <f t="shared" si="3"/>
        <v/>
      </c>
      <c r="G65" s="180" t="str" cm="1">
        <f t="array" ref="G65">IF(N65="","",IFERROR(_xlfn.TEXTJOIN(" • ",TRUE,_xlfn.UNIQUE(_xlfn._xlws.FILTER("⚠ "&amp;U29:U489,(S29:S489&lt;&gt;"")*ISNUMBER(SEARCH(" "&amp;S29:S489&amp;" "," "&amp;N65&amp;" "))))),""))</f>
        <v/>
      </c>
      <c r="H65" s="128" t="str">
        <f t="shared" si="4"/>
        <v>cajou</v>
      </c>
      <c r="I65" s="128" t="str">
        <f t="shared" si="5"/>
        <v>⚠ Fruits à coque</v>
      </c>
      <c r="J65" s="128" t="str">
        <f t="shared" si="6"/>
        <v/>
      </c>
      <c r="K65" s="128" t="str">
        <f t="shared" si="7"/>
        <v/>
      </c>
      <c r="L65" s="128" t="str">
        <f t="shared" si="8"/>
        <v/>
      </c>
      <c r="M65" s="128" t="str">
        <f t="shared" si="9"/>
        <v/>
      </c>
      <c r="N65" s="128" t="str">
        <f t="shared" si="10"/>
        <v/>
      </c>
      <c r="O65" s="128" t="str">
        <f t="shared" si="11"/>
        <v>cajou</v>
      </c>
      <c r="P65" s="128" t="str">
        <f t="shared" si="12"/>
        <v>cajou</v>
      </c>
      <c r="Q65" s="128" t="str">
        <f t="shared" si="13"/>
        <v>cajou</v>
      </c>
      <c r="R65" s="129" t="s">
        <v>142</v>
      </c>
      <c r="S65" s="130" t="str">
        <f t="shared" si="14"/>
        <v>cajou</v>
      </c>
      <c r="T65" s="131" t="s">
        <v>432</v>
      </c>
      <c r="U65" s="132" t="s">
        <v>386</v>
      </c>
      <c r="V65" s="87" t="s">
        <v>387</v>
      </c>
      <c r="X65" s="1078" t="str">
        <f>"• Colonne "&amp;SUBSTITUTE(ADDRESS(1,COLUMN(Y47),4),"1","")&amp;" Récupérez les formules dynamiques pour les adapter à vos documents"</f>
        <v>• Colonne Y Récupérez les formules dynamiques pour les adapter à vos documents</v>
      </c>
      <c r="Y65" s="1079"/>
      <c r="Z65" s="1079"/>
      <c r="AA65" s="1079"/>
      <c r="AB65" s="1080"/>
      <c r="AD65" s="102"/>
      <c r="AE65" s="102"/>
      <c r="AF65" s="102"/>
      <c r="AG65" s="102"/>
      <c r="AH65" s="102"/>
      <c r="AI65" s="49">
        <v>1</v>
      </c>
    </row>
    <row r="66" spans="3:35" ht="21" customHeight="1" thickBot="1">
      <c r="C66" s="43"/>
      <c r="D66" s="124">
        <v>38</v>
      </c>
      <c r="E66" s="182"/>
      <c r="F66" s="181" t="str">
        <f t="shared" si="3"/>
        <v/>
      </c>
      <c r="G66" s="180" t="str" cm="1">
        <f t="array" ref="G66">IF(N66="","",IFERROR(_xlfn.TEXTJOIN(" • ",TRUE,_xlfn.UNIQUE(_xlfn._xlws.FILTER("⚠ "&amp;U29:U489,(S29:S489&lt;&gt;"")*ISNUMBER(SEARCH(" "&amp;S29:S489&amp;" "," "&amp;N66&amp;" "))))),""))</f>
        <v/>
      </c>
      <c r="H66" s="128" t="str">
        <f t="shared" si="4"/>
        <v>cashew</v>
      </c>
      <c r="I66" s="128" t="str">
        <f t="shared" si="5"/>
        <v>⚠ Fruits à coque</v>
      </c>
      <c r="J66" s="128" t="str">
        <f t="shared" si="6"/>
        <v/>
      </c>
      <c r="K66" s="128" t="str">
        <f t="shared" si="7"/>
        <v/>
      </c>
      <c r="L66" s="128" t="str">
        <f t="shared" si="8"/>
        <v/>
      </c>
      <c r="M66" s="128" t="str">
        <f t="shared" si="9"/>
        <v/>
      </c>
      <c r="N66" s="128" t="str">
        <f t="shared" si="10"/>
        <v/>
      </c>
      <c r="O66" s="128" t="str">
        <f t="shared" si="11"/>
        <v>cashew</v>
      </c>
      <c r="P66" s="128" t="str">
        <f t="shared" si="12"/>
        <v>cashew</v>
      </c>
      <c r="Q66" s="128" t="str">
        <f t="shared" si="13"/>
        <v>cashew</v>
      </c>
      <c r="R66" s="129" t="s">
        <v>512</v>
      </c>
      <c r="S66" s="130" t="str">
        <f t="shared" si="14"/>
        <v>cashew</v>
      </c>
      <c r="T66" s="131" t="s">
        <v>432</v>
      </c>
      <c r="U66" s="132" t="s">
        <v>386</v>
      </c>
      <c r="V66" s="87" t="s">
        <v>387</v>
      </c>
      <c r="X66" s="1070" t="s">
        <v>513</v>
      </c>
      <c r="Y66" s="1071"/>
      <c r="Z66" s="1071"/>
      <c r="AA66" s="1071"/>
      <c r="AB66" s="1072"/>
      <c r="AD66" s="102"/>
      <c r="AE66" s="102"/>
      <c r="AF66" s="102"/>
      <c r="AG66" s="102"/>
      <c r="AH66" s="102"/>
      <c r="AI66" s="49">
        <v>1</v>
      </c>
    </row>
    <row r="67" spans="3:35" ht="21" customHeight="1">
      <c r="C67" s="43"/>
      <c r="D67" s="124">
        <v>39</v>
      </c>
      <c r="E67" s="182"/>
      <c r="F67" s="181" t="str">
        <f t="shared" si="3"/>
        <v/>
      </c>
      <c r="G67" s="180" t="str" cm="1">
        <f t="array" ref="G67">IF(N67="","",IFERROR(_xlfn.TEXTJOIN(" • ",TRUE,_xlfn.UNIQUE(_xlfn._xlws.FILTER("⚠ "&amp;U29:U489,(S29:S489&lt;&gt;"")*ISNUMBER(SEARCH(" "&amp;S29:S489&amp;" "," "&amp;N67&amp;" "))))),""))</f>
        <v/>
      </c>
      <c r="H67" s="128" t="str">
        <f t="shared" si="4"/>
        <v>gianduja</v>
      </c>
      <c r="I67" s="128" t="str">
        <f t="shared" si="5"/>
        <v>⚠ Fruits à coque</v>
      </c>
      <c r="J67" s="128" t="str">
        <f t="shared" si="6"/>
        <v/>
      </c>
      <c r="K67" s="128" t="str">
        <f t="shared" si="7"/>
        <v/>
      </c>
      <c r="L67" s="128" t="str">
        <f t="shared" si="8"/>
        <v/>
      </c>
      <c r="M67" s="128" t="str">
        <f t="shared" si="9"/>
        <v/>
      </c>
      <c r="N67" s="128" t="str">
        <f t="shared" si="10"/>
        <v/>
      </c>
      <c r="O67" s="128" t="str">
        <f t="shared" si="11"/>
        <v>gianduja</v>
      </c>
      <c r="P67" s="128" t="str">
        <f t="shared" si="12"/>
        <v>gianduja</v>
      </c>
      <c r="Q67" s="128" t="str">
        <f t="shared" si="13"/>
        <v>gianduja</v>
      </c>
      <c r="R67" s="129" t="s">
        <v>514</v>
      </c>
      <c r="S67" s="130" t="str">
        <f t="shared" si="14"/>
        <v>gianduja</v>
      </c>
      <c r="T67" s="131" t="s">
        <v>432</v>
      </c>
      <c r="U67" s="132" t="s">
        <v>386</v>
      </c>
      <c r="V67" s="87" t="s">
        <v>387</v>
      </c>
      <c r="AD67" s="102"/>
      <c r="AE67" s="102"/>
      <c r="AF67" s="102"/>
      <c r="AG67" s="102"/>
      <c r="AH67" s="102"/>
      <c r="AI67" s="49">
        <v>1</v>
      </c>
    </row>
    <row r="68" spans="3:35" ht="21" customHeight="1">
      <c r="C68" s="43"/>
      <c r="D68" s="124">
        <v>40</v>
      </c>
      <c r="E68" s="182"/>
      <c r="F68" s="181" t="str">
        <f t="shared" si="3"/>
        <v/>
      </c>
      <c r="G68" s="180" t="str" cm="1">
        <f t="array" ref="G68">IF(N68="","",IFERROR(_xlfn.TEXTJOIN(" • ",TRUE,_xlfn.UNIQUE(_xlfn._xlws.FILTER("⚠ "&amp;U29:U489,(S29:S489&lt;&gt;"")*ISNUMBER(SEARCH(" "&amp;S29:S489&amp;" "," "&amp;N68&amp;" "))))),""))</f>
        <v/>
      </c>
      <c r="H68" s="128" t="str">
        <f t="shared" si="4"/>
        <v>hazelnut</v>
      </c>
      <c r="I68" s="128" t="str">
        <f t="shared" si="5"/>
        <v>⚠ Fruits à coque</v>
      </c>
      <c r="J68" s="128" t="str">
        <f t="shared" si="6"/>
        <v/>
      </c>
      <c r="K68" s="128" t="str">
        <f t="shared" si="7"/>
        <v/>
      </c>
      <c r="L68" s="128" t="str">
        <f t="shared" si="8"/>
        <v/>
      </c>
      <c r="M68" s="128" t="str">
        <f t="shared" si="9"/>
        <v/>
      </c>
      <c r="N68" s="128" t="str">
        <f t="shared" si="10"/>
        <v/>
      </c>
      <c r="O68" s="128" t="str">
        <f t="shared" si="11"/>
        <v>hazelnut</v>
      </c>
      <c r="P68" s="128" t="str">
        <f t="shared" si="12"/>
        <v>hazelnut</v>
      </c>
      <c r="Q68" s="128" t="str">
        <f t="shared" si="13"/>
        <v>hazelnut</v>
      </c>
      <c r="R68" s="129" t="s">
        <v>515</v>
      </c>
      <c r="S68" s="130" t="str">
        <f t="shared" si="14"/>
        <v>hazelnut</v>
      </c>
      <c r="T68" s="131" t="s">
        <v>432</v>
      </c>
      <c r="U68" s="132" t="s">
        <v>386</v>
      </c>
      <c r="V68" s="87" t="s">
        <v>387</v>
      </c>
      <c r="X68" s="119" t="s">
        <v>516</v>
      </c>
      <c r="Y68" s="119" t="s">
        <v>517</v>
      </c>
      <c r="Z68" s="159" t="s">
        <v>518</v>
      </c>
      <c r="AA68" s="160" t="s">
        <v>519</v>
      </c>
      <c r="AD68" s="102"/>
      <c r="AE68" s="102"/>
      <c r="AF68" s="102"/>
      <c r="AG68" s="102"/>
      <c r="AH68" s="102"/>
      <c r="AI68" s="49">
        <v>1</v>
      </c>
    </row>
    <row r="69" spans="3:35" ht="21" customHeight="1">
      <c r="C69" s="43"/>
      <c r="D69" s="124">
        <v>41</v>
      </c>
      <c r="E69" s="182"/>
      <c r="F69" s="181" t="str">
        <f t="shared" si="3"/>
        <v/>
      </c>
      <c r="G69" s="180" t="str" cm="1">
        <f t="array" ref="G69">IF(N69="","",IFERROR(_xlfn.TEXTJOIN(" • ",TRUE,_xlfn.UNIQUE(_xlfn._xlws.FILTER("⚠ "&amp;U29:U489,(S29:S489&lt;&gt;"")*ISNUMBER(SEARCH(" "&amp;S29:S489&amp;" "," "&amp;N69&amp;" "))))),""))</f>
        <v/>
      </c>
      <c r="H69" s="128" t="str">
        <f t="shared" si="4"/>
        <v>macadamia</v>
      </c>
      <c r="I69" s="128" t="str">
        <f t="shared" si="5"/>
        <v>⚠ Fruits à coque</v>
      </c>
      <c r="J69" s="128" t="str">
        <f t="shared" si="6"/>
        <v/>
      </c>
      <c r="K69" s="128" t="str">
        <f t="shared" si="7"/>
        <v/>
      </c>
      <c r="L69" s="128" t="str">
        <f t="shared" si="8"/>
        <v/>
      </c>
      <c r="M69" s="128" t="str">
        <f t="shared" si="9"/>
        <v/>
      </c>
      <c r="N69" s="128" t="str">
        <f t="shared" si="10"/>
        <v/>
      </c>
      <c r="O69" s="128" t="str">
        <f t="shared" si="11"/>
        <v>macadamia</v>
      </c>
      <c r="P69" s="128" t="str">
        <f t="shared" si="12"/>
        <v>macadamia</v>
      </c>
      <c r="Q69" s="128" t="str">
        <f t="shared" si="13"/>
        <v>macadamia</v>
      </c>
      <c r="R69" s="129" t="s">
        <v>270</v>
      </c>
      <c r="S69" s="130" t="str">
        <f t="shared" si="14"/>
        <v>macadamia</v>
      </c>
      <c r="T69" s="131" t="s">
        <v>432</v>
      </c>
      <c r="U69" s="132" t="s">
        <v>386</v>
      </c>
      <c r="V69" s="87" t="s">
        <v>387</v>
      </c>
      <c r="X69" t="s">
        <v>520</v>
      </c>
      <c r="Y69" t="s">
        <v>350</v>
      </c>
      <c r="Z69" t="s">
        <v>521</v>
      </c>
      <c r="AA69" s="161"/>
      <c r="AB69"/>
      <c r="AD69" s="102"/>
      <c r="AE69" s="102"/>
      <c r="AF69" s="102"/>
      <c r="AG69" s="102"/>
      <c r="AH69" s="102"/>
      <c r="AI69" s="49">
        <v>1</v>
      </c>
    </row>
    <row r="70" spans="3:35" ht="21" customHeight="1">
      <c r="C70" s="43"/>
      <c r="D70" s="124">
        <v>42</v>
      </c>
      <c r="E70" s="182"/>
      <c r="F70" s="181" t="str">
        <f t="shared" si="3"/>
        <v/>
      </c>
      <c r="G70" s="180" t="str" cm="1">
        <f t="array" ref="G70">IF(N70="","",IFERROR(_xlfn.TEXTJOIN(" • ",TRUE,_xlfn.UNIQUE(_xlfn._xlws.FILTER("⚠ "&amp;U29:U489,(S29:S489&lt;&gt;"")*ISNUMBER(SEARCH(" "&amp;S29:S489&amp;" "," "&amp;N70&amp;" "))))),""))</f>
        <v/>
      </c>
      <c r="H70" s="128" t="str">
        <f t="shared" si="4"/>
        <v>marzipan</v>
      </c>
      <c r="I70" s="128" t="str">
        <f t="shared" si="5"/>
        <v>⚠ Fruits à coque</v>
      </c>
      <c r="J70" s="128" t="str">
        <f t="shared" si="6"/>
        <v/>
      </c>
      <c r="K70" s="128" t="str">
        <f t="shared" si="7"/>
        <v/>
      </c>
      <c r="L70" s="128" t="str">
        <f t="shared" si="8"/>
        <v/>
      </c>
      <c r="M70" s="128" t="str">
        <f t="shared" si="9"/>
        <v/>
      </c>
      <c r="N70" s="128" t="str">
        <f t="shared" si="10"/>
        <v/>
      </c>
      <c r="O70" s="128" t="str">
        <f t="shared" si="11"/>
        <v>marzipan</v>
      </c>
      <c r="P70" s="128" t="str">
        <f t="shared" si="12"/>
        <v>marzipan</v>
      </c>
      <c r="Q70" s="128" t="str">
        <f t="shared" si="13"/>
        <v>marzipan</v>
      </c>
      <c r="R70" s="129" t="s">
        <v>522</v>
      </c>
      <c r="S70" s="130" t="str">
        <f t="shared" si="14"/>
        <v>marzipan</v>
      </c>
      <c r="T70" s="131" t="s">
        <v>432</v>
      </c>
      <c r="U70" s="132" t="s">
        <v>386</v>
      </c>
      <c r="V70" s="87" t="s">
        <v>387</v>
      </c>
      <c r="X70" t="s">
        <v>523</v>
      </c>
      <c r="Y70" t="s">
        <v>524</v>
      </c>
      <c r="Z70" t="s">
        <v>525</v>
      </c>
      <c r="AA70" s="162"/>
      <c r="AD70" s="102"/>
      <c r="AE70" s="102"/>
      <c r="AF70" s="102"/>
      <c r="AG70" s="102"/>
      <c r="AH70" s="102"/>
      <c r="AI70" s="49">
        <v>1</v>
      </c>
    </row>
    <row r="71" spans="3:35" ht="21" customHeight="1">
      <c r="C71" s="43"/>
      <c r="D71" s="124">
        <v>43</v>
      </c>
      <c r="E71" s="182"/>
      <c r="F71" s="181" t="str">
        <f t="shared" si="3"/>
        <v/>
      </c>
      <c r="G71" s="180" t="str" cm="1">
        <f t="array" ref="G71">IF(N71="","",IFERROR(_xlfn.TEXTJOIN(" • ",TRUE,_xlfn.UNIQUE(_xlfn._xlws.FILTER("⚠ "&amp;U29:U489,(S29:S489&lt;&gt;"")*ISNUMBER(SEARCH(" "&amp;S29:S489&amp;" "," "&amp;N71&amp;" "))))),""))</f>
        <v/>
      </c>
      <c r="H71" s="128" t="str">
        <f t="shared" si="4"/>
        <v>noisette</v>
      </c>
      <c r="I71" s="128" t="str">
        <f t="shared" si="5"/>
        <v>⚠ Fruits à coque</v>
      </c>
      <c r="J71" s="128" t="str">
        <f t="shared" si="6"/>
        <v/>
      </c>
      <c r="K71" s="128" t="str">
        <f t="shared" si="7"/>
        <v/>
      </c>
      <c r="L71" s="128" t="str">
        <f t="shared" si="8"/>
        <v/>
      </c>
      <c r="M71" s="128" t="str">
        <f t="shared" si="9"/>
        <v/>
      </c>
      <c r="N71" s="128" t="str">
        <f t="shared" si="10"/>
        <v/>
      </c>
      <c r="O71" s="128" t="str">
        <f t="shared" si="11"/>
        <v>noisette</v>
      </c>
      <c r="P71" s="128" t="str">
        <f t="shared" si="12"/>
        <v>noisette</v>
      </c>
      <c r="Q71" s="128" t="str">
        <f t="shared" si="13"/>
        <v>noisette</v>
      </c>
      <c r="R71" s="129" t="s">
        <v>278</v>
      </c>
      <c r="S71" s="130" t="str">
        <f t="shared" si="14"/>
        <v>noisette</v>
      </c>
      <c r="T71" s="131" t="s">
        <v>432</v>
      </c>
      <c r="U71" s="132" t="s">
        <v>386</v>
      </c>
      <c r="V71" s="87" t="s">
        <v>387</v>
      </c>
      <c r="X71" t="s">
        <v>526</v>
      </c>
      <c r="Y71" t="s">
        <v>357</v>
      </c>
      <c r="Z71" t="s">
        <v>527</v>
      </c>
      <c r="AA71" s="163"/>
      <c r="AD71" s="102"/>
      <c r="AE71" s="102"/>
      <c r="AF71" s="102"/>
      <c r="AG71" s="102"/>
      <c r="AH71" s="102"/>
      <c r="AI71" s="49">
        <v>1</v>
      </c>
    </row>
    <row r="72" spans="3:35" ht="21" customHeight="1">
      <c r="C72" s="43"/>
      <c r="D72" s="124">
        <v>44</v>
      </c>
      <c r="E72" s="182"/>
      <c r="F72" s="181" t="str">
        <f t="shared" si="3"/>
        <v/>
      </c>
      <c r="G72" s="180" t="str" cm="1">
        <f t="array" ref="G72">IF(N72="","",IFERROR(_xlfn.TEXTJOIN(" • ",TRUE,_xlfn.UNIQUE(_xlfn._xlws.FILTER("⚠ "&amp;U29:U489,(S29:S489&lt;&gt;"")*ISNUMBER(SEARCH(" "&amp;S29:S489&amp;" "," "&amp;N72&amp;" "))))),""))</f>
        <v/>
      </c>
      <c r="H72" s="128" t="str">
        <f t="shared" si="4"/>
        <v>noisettes</v>
      </c>
      <c r="I72" s="128" t="str">
        <f t="shared" si="5"/>
        <v>⚠ Fruits à coque</v>
      </c>
      <c r="J72" s="128" t="str">
        <f t="shared" si="6"/>
        <v/>
      </c>
      <c r="K72" s="128" t="str">
        <f t="shared" si="7"/>
        <v/>
      </c>
      <c r="L72" s="128" t="str">
        <f t="shared" si="8"/>
        <v/>
      </c>
      <c r="M72" s="128" t="str">
        <f t="shared" si="9"/>
        <v/>
      </c>
      <c r="N72" s="128" t="str">
        <f t="shared" si="10"/>
        <v/>
      </c>
      <c r="O72" s="128" t="str">
        <f t="shared" si="11"/>
        <v>noisettes</v>
      </c>
      <c r="P72" s="128" t="str">
        <f t="shared" si="12"/>
        <v>noisettes</v>
      </c>
      <c r="Q72" s="128" t="str">
        <f t="shared" si="13"/>
        <v>noisettes</v>
      </c>
      <c r="R72" s="129" t="s">
        <v>282</v>
      </c>
      <c r="S72" s="130" t="str">
        <f t="shared" si="14"/>
        <v>noisettes</v>
      </c>
      <c r="T72" s="131" t="s">
        <v>432</v>
      </c>
      <c r="U72" s="132" t="s">
        <v>386</v>
      </c>
      <c r="V72" s="87" t="s">
        <v>387</v>
      </c>
      <c r="X72" t="s">
        <v>520</v>
      </c>
      <c r="Y72" t="s">
        <v>350</v>
      </c>
      <c r="Z72" t="s">
        <v>521</v>
      </c>
      <c r="AA72" s="164"/>
      <c r="AD72" s="102"/>
      <c r="AE72" s="102"/>
      <c r="AF72" s="102"/>
      <c r="AG72" s="102"/>
      <c r="AH72" s="102"/>
      <c r="AI72" s="49">
        <v>1</v>
      </c>
    </row>
    <row r="73" spans="3:35" ht="21" customHeight="1">
      <c r="C73" s="43"/>
      <c r="D73" s="124">
        <v>45</v>
      </c>
      <c r="E73" s="182"/>
      <c r="F73" s="181" t="str">
        <f t="shared" si="3"/>
        <v/>
      </c>
      <c r="G73" s="180" t="str" cm="1">
        <f t="array" ref="G73">IF(N73="","",IFERROR(_xlfn.TEXTJOIN(" • ",TRUE,_xlfn.UNIQUE(_xlfn._xlws.FILTER("⚠ "&amp;U29:U489,(S29:S489&lt;&gt;"")*ISNUMBER(SEARCH(" "&amp;S29:S489&amp;" "," "&amp;N73&amp;" "))))),""))</f>
        <v/>
      </c>
      <c r="H73" s="128" t="str">
        <f t="shared" si="4"/>
        <v>noix</v>
      </c>
      <c r="I73" s="128" t="str">
        <f t="shared" si="5"/>
        <v>⚠ Fruits à coque</v>
      </c>
      <c r="J73" s="128" t="str">
        <f t="shared" si="6"/>
        <v/>
      </c>
      <c r="K73" s="128" t="str">
        <f t="shared" si="7"/>
        <v/>
      </c>
      <c r="L73" s="128" t="str">
        <f t="shared" si="8"/>
        <v/>
      </c>
      <c r="M73" s="128" t="str">
        <f t="shared" si="9"/>
        <v/>
      </c>
      <c r="N73" s="128" t="str">
        <f t="shared" si="10"/>
        <v/>
      </c>
      <c r="O73" s="128" t="str">
        <f t="shared" si="11"/>
        <v>noix</v>
      </c>
      <c r="P73" s="128" t="str">
        <f t="shared" si="12"/>
        <v>noix</v>
      </c>
      <c r="Q73" s="128" t="str">
        <f t="shared" si="13"/>
        <v>noix</v>
      </c>
      <c r="R73" s="129" t="s">
        <v>287</v>
      </c>
      <c r="S73" s="130" t="str">
        <f t="shared" si="14"/>
        <v>noix</v>
      </c>
      <c r="T73" s="131" t="s">
        <v>432</v>
      </c>
      <c r="U73" s="132" t="s">
        <v>386</v>
      </c>
      <c r="V73" s="87" t="s">
        <v>387</v>
      </c>
      <c r="X73" t="s">
        <v>528</v>
      </c>
      <c r="Y73" t="s">
        <v>529</v>
      </c>
      <c r="Z73" t="s">
        <v>530</v>
      </c>
      <c r="AA73" s="165"/>
      <c r="AD73" s="102"/>
      <c r="AE73" s="102"/>
      <c r="AF73" s="102"/>
      <c r="AG73" s="102"/>
      <c r="AH73" s="102"/>
      <c r="AI73" s="49">
        <v>1</v>
      </c>
    </row>
    <row r="74" spans="3:35" ht="21" customHeight="1">
      <c r="C74" s="43"/>
      <c r="D74" s="124">
        <v>46</v>
      </c>
      <c r="E74" s="182"/>
      <c r="F74" s="181" t="str">
        <f t="shared" si="3"/>
        <v/>
      </c>
      <c r="G74" s="180" t="str" cm="1">
        <f t="array" ref="G74">IF(N74="","",IFERROR(_xlfn.TEXTJOIN(" • ",TRUE,_xlfn.UNIQUE(_xlfn._xlws.FILTER("⚠ "&amp;U29:U489,(S29:S489&lt;&gt;"")*ISNUMBER(SEARCH(" "&amp;S29:S489&amp;" "," "&amp;N74&amp;" "))))),""))</f>
        <v/>
      </c>
      <c r="H74" s="128" t="str">
        <f t="shared" si="4"/>
        <v>noix de cajou</v>
      </c>
      <c r="I74" s="128" t="str">
        <f t="shared" si="5"/>
        <v>⚠ Fruits à coque</v>
      </c>
      <c r="J74" s="128" t="str">
        <f t="shared" si="6"/>
        <v/>
      </c>
      <c r="K74" s="128" t="str">
        <f t="shared" si="7"/>
        <v/>
      </c>
      <c r="L74" s="128" t="str">
        <f t="shared" si="8"/>
        <v/>
      </c>
      <c r="M74" s="128" t="str">
        <f t="shared" si="9"/>
        <v/>
      </c>
      <c r="N74" s="128" t="str">
        <f t="shared" si="10"/>
        <v/>
      </c>
      <c r="O74" s="128" t="str">
        <f t="shared" si="11"/>
        <v>noix de cajou</v>
      </c>
      <c r="P74" s="128" t="str">
        <f t="shared" si="12"/>
        <v>noix de cajou</v>
      </c>
      <c r="Q74" s="128" t="str">
        <f t="shared" si="13"/>
        <v>noix de cajou</v>
      </c>
      <c r="R74" s="129" t="s">
        <v>291</v>
      </c>
      <c r="S74" s="130" t="str">
        <f t="shared" si="14"/>
        <v>noix de cajou</v>
      </c>
      <c r="T74" s="131" t="s">
        <v>432</v>
      </c>
      <c r="U74" s="132" t="s">
        <v>386</v>
      </c>
      <c r="V74" s="87" t="s">
        <v>387</v>
      </c>
      <c r="X74" t="s">
        <v>531</v>
      </c>
      <c r="Y74" t="s">
        <v>532</v>
      </c>
      <c r="Z74" t="s">
        <v>533</v>
      </c>
      <c r="AA74" s="166"/>
      <c r="AD74" s="102"/>
      <c r="AE74" s="102"/>
      <c r="AF74" s="102"/>
      <c r="AG74" s="102"/>
      <c r="AH74" s="102"/>
      <c r="AI74" s="49">
        <v>1</v>
      </c>
    </row>
    <row r="75" spans="3:35" ht="21" customHeight="1">
      <c r="C75" s="43"/>
      <c r="D75" s="124">
        <v>47</v>
      </c>
      <c r="E75" s="182"/>
      <c r="F75" s="181" t="str">
        <f t="shared" si="3"/>
        <v/>
      </c>
      <c r="G75" s="180" t="str" cm="1">
        <f t="array" ref="G75">IF(N75="","",IFERROR(_xlfn.TEXTJOIN(" • ",TRUE,_xlfn.UNIQUE(_xlfn._xlws.FILTER("⚠ "&amp;U29:U489,(S29:S489&lt;&gt;"")*ISNUMBER(SEARCH(" "&amp;S29:S489&amp;" "," "&amp;N75&amp;" "))))),""))</f>
        <v/>
      </c>
      <c r="H75" s="128" t="str">
        <f t="shared" si="4"/>
        <v>noix de macadamia</v>
      </c>
      <c r="I75" s="128" t="str">
        <f t="shared" si="5"/>
        <v>⚠ Fruits à coque</v>
      </c>
      <c r="J75" s="128" t="str">
        <f t="shared" si="6"/>
        <v/>
      </c>
      <c r="K75" s="128" t="str">
        <f t="shared" si="7"/>
        <v/>
      </c>
      <c r="L75" s="128" t="str">
        <f t="shared" si="8"/>
        <v/>
      </c>
      <c r="M75" s="128" t="str">
        <f t="shared" si="9"/>
        <v/>
      </c>
      <c r="N75" s="128" t="str">
        <f t="shared" si="10"/>
        <v/>
      </c>
      <c r="O75" s="128" t="str">
        <f t="shared" si="11"/>
        <v>noix de macadamia</v>
      </c>
      <c r="P75" s="128" t="str">
        <f t="shared" si="12"/>
        <v>noix de macadamia</v>
      </c>
      <c r="Q75" s="128" t="str">
        <f t="shared" si="13"/>
        <v>noix de macadamia</v>
      </c>
      <c r="R75" s="129" t="s">
        <v>295</v>
      </c>
      <c r="S75" s="130" t="str">
        <f t="shared" si="14"/>
        <v>noix de macadamia</v>
      </c>
      <c r="T75" s="131" t="s">
        <v>432</v>
      </c>
      <c r="U75" s="132" t="s">
        <v>386</v>
      </c>
      <c r="V75" s="87" t="s">
        <v>387</v>
      </c>
      <c r="X75" t="s">
        <v>534</v>
      </c>
      <c r="Y75" t="s">
        <v>535</v>
      </c>
      <c r="Z75" t="s">
        <v>536</v>
      </c>
      <c r="AA75" s="167"/>
      <c r="AD75" s="102"/>
      <c r="AE75" s="102"/>
      <c r="AF75" s="102"/>
      <c r="AG75" s="102"/>
      <c r="AH75" s="102"/>
      <c r="AI75" s="49">
        <v>1</v>
      </c>
    </row>
    <row r="76" spans="3:35" ht="21" customHeight="1">
      <c r="C76" s="43"/>
      <c r="D76" s="124">
        <v>48</v>
      </c>
      <c r="E76" s="182"/>
      <c r="F76" s="181" t="str">
        <f t="shared" si="3"/>
        <v/>
      </c>
      <c r="G76" s="180" t="str" cm="1">
        <f t="array" ref="G76">IF(N76="","",IFERROR(_xlfn.TEXTJOIN(" • ",TRUE,_xlfn.UNIQUE(_xlfn._xlws.FILTER("⚠ "&amp;U29:U489,(S29:S489&lt;&gt;"")*ISNUMBER(SEARCH(" "&amp;S29:S489&amp;" "," "&amp;N76&amp;" "))))),""))</f>
        <v/>
      </c>
      <c r="H76" s="128" t="str">
        <f t="shared" si="4"/>
        <v>noix de pecan</v>
      </c>
      <c r="I76" s="128" t="str">
        <f t="shared" si="5"/>
        <v>⚠ Fruits à coque</v>
      </c>
      <c r="J76" s="128" t="str">
        <f t="shared" si="6"/>
        <v/>
      </c>
      <c r="K76" s="128" t="str">
        <f t="shared" si="7"/>
        <v/>
      </c>
      <c r="L76" s="128" t="str">
        <f t="shared" si="8"/>
        <v/>
      </c>
      <c r="M76" s="128" t="str">
        <f t="shared" si="9"/>
        <v/>
      </c>
      <c r="N76" s="128" t="str">
        <f t="shared" si="10"/>
        <v/>
      </c>
      <c r="O76" s="128" t="str">
        <f t="shared" si="11"/>
        <v>noix de pécan</v>
      </c>
      <c r="P76" s="128" t="str">
        <f t="shared" si="12"/>
        <v>noix de pecan</v>
      </c>
      <c r="Q76" s="128" t="str">
        <f t="shared" si="13"/>
        <v>noix de pecan</v>
      </c>
      <c r="R76" s="129" t="s">
        <v>537</v>
      </c>
      <c r="S76" s="130" t="str">
        <f t="shared" si="14"/>
        <v>noix de pécan</v>
      </c>
      <c r="T76" s="131" t="s">
        <v>432</v>
      </c>
      <c r="U76" s="132" t="s">
        <v>386</v>
      </c>
      <c r="V76" s="87" t="s">
        <v>387</v>
      </c>
      <c r="X76" t="s">
        <v>538</v>
      </c>
      <c r="Y76" t="s">
        <v>539</v>
      </c>
      <c r="Z76" t="s">
        <v>540</v>
      </c>
      <c r="AA76" s="168"/>
      <c r="AD76" s="102"/>
      <c r="AE76" s="102"/>
      <c r="AF76" s="102"/>
      <c r="AG76" s="102"/>
      <c r="AH76" s="102"/>
      <c r="AI76" s="49">
        <v>1</v>
      </c>
    </row>
    <row r="77" spans="3:35" ht="21" customHeight="1">
      <c r="C77" s="43"/>
      <c r="D77" s="124">
        <v>49</v>
      </c>
      <c r="E77" s="182"/>
      <c r="F77" s="181" t="str">
        <f t="shared" si="3"/>
        <v/>
      </c>
      <c r="G77" s="180" t="str" cm="1">
        <f t="array" ref="G77">IF(N77="","",IFERROR(_xlfn.TEXTJOIN(" • ",TRUE,_xlfn.UNIQUE(_xlfn._xlws.FILTER("⚠ "&amp;U29:U489,(S29:S489&lt;&gt;"")*ISNUMBER(SEARCH(" "&amp;S29:S489&amp;" "," "&amp;N77&amp;" "))))),""))</f>
        <v/>
      </c>
      <c r="H77" s="128" t="str">
        <f t="shared" si="4"/>
        <v>noix du bresil</v>
      </c>
      <c r="I77" s="128" t="str">
        <f t="shared" si="5"/>
        <v>⚠ Fruits à coque</v>
      </c>
      <c r="J77" s="128" t="str">
        <f t="shared" si="6"/>
        <v/>
      </c>
      <c r="K77" s="128" t="str">
        <f t="shared" si="7"/>
        <v/>
      </c>
      <c r="L77" s="128" t="str">
        <f t="shared" si="8"/>
        <v/>
      </c>
      <c r="M77" s="128" t="str">
        <f t="shared" si="9"/>
        <v/>
      </c>
      <c r="N77" s="128" t="str">
        <f t="shared" si="10"/>
        <v/>
      </c>
      <c r="O77" s="128" t="str">
        <f t="shared" si="11"/>
        <v>noix du bresil</v>
      </c>
      <c r="P77" s="128" t="str">
        <f t="shared" si="12"/>
        <v>noix du bresil</v>
      </c>
      <c r="Q77" s="128" t="str">
        <f t="shared" si="13"/>
        <v>noix du bresil</v>
      </c>
      <c r="R77" s="129" t="s">
        <v>300</v>
      </c>
      <c r="S77" s="130" t="str">
        <f t="shared" si="14"/>
        <v>noix du bresil</v>
      </c>
      <c r="T77" s="131" t="s">
        <v>432</v>
      </c>
      <c r="U77" s="132" t="s">
        <v>386</v>
      </c>
      <c r="V77" s="87" t="s">
        <v>387</v>
      </c>
      <c r="X77" t="s">
        <v>541</v>
      </c>
      <c r="Y77" t="s">
        <v>542</v>
      </c>
      <c r="Z77" t="s">
        <v>543</v>
      </c>
      <c r="AA77" s="169"/>
      <c r="AD77" s="102"/>
      <c r="AE77" s="102"/>
      <c r="AF77" s="102"/>
      <c r="AG77" s="102"/>
      <c r="AH77" s="102"/>
      <c r="AI77" s="49">
        <v>1</v>
      </c>
    </row>
    <row r="78" spans="3:35" ht="21" customHeight="1">
      <c r="C78" s="43"/>
      <c r="D78" s="124">
        <v>50</v>
      </c>
      <c r="E78" s="182"/>
      <c r="F78" s="181" t="str">
        <f t="shared" si="3"/>
        <v/>
      </c>
      <c r="G78" s="180" t="str" cm="1">
        <f t="array" ref="G78">IF(N78="","",IFERROR(_xlfn.TEXTJOIN(" • ",TRUE,_xlfn.UNIQUE(_xlfn._xlws.FILTER("⚠ "&amp;U29:U489,(S29:S489&lt;&gt;"")*ISNUMBER(SEARCH(" "&amp;S29:S489&amp;" "," "&amp;N78&amp;" "))))),""))</f>
        <v/>
      </c>
      <c r="H78" s="128" t="str">
        <f t="shared" si="4"/>
        <v>noix du queensland</v>
      </c>
      <c r="I78" s="128" t="str">
        <f t="shared" si="5"/>
        <v>⚠ Fruits à coque</v>
      </c>
      <c r="J78" s="128" t="str">
        <f t="shared" si="6"/>
        <v/>
      </c>
      <c r="K78" s="128" t="str">
        <f t="shared" si="7"/>
        <v/>
      </c>
      <c r="L78" s="128" t="str">
        <f t="shared" si="8"/>
        <v/>
      </c>
      <c r="M78" s="128" t="str">
        <f t="shared" si="9"/>
        <v/>
      </c>
      <c r="N78" s="128" t="str">
        <f t="shared" si="10"/>
        <v/>
      </c>
      <c r="O78" s="128" t="str">
        <f t="shared" si="11"/>
        <v>noix du queensland</v>
      </c>
      <c r="P78" s="128" t="str">
        <f t="shared" si="12"/>
        <v>noix du queensland</v>
      </c>
      <c r="Q78" s="128" t="str">
        <f t="shared" si="13"/>
        <v>noix du queensland</v>
      </c>
      <c r="R78" s="129" t="s">
        <v>302</v>
      </c>
      <c r="S78" s="130" t="str">
        <f t="shared" si="14"/>
        <v>noix du queensland</v>
      </c>
      <c r="T78" s="131" t="s">
        <v>432</v>
      </c>
      <c r="U78" s="132" t="s">
        <v>386</v>
      </c>
      <c r="V78" s="87" t="s">
        <v>387</v>
      </c>
      <c r="AD78" s="102"/>
      <c r="AE78" s="102"/>
      <c r="AF78" s="102"/>
      <c r="AG78" s="102"/>
      <c r="AH78" s="102"/>
      <c r="AI78" s="49">
        <v>1</v>
      </c>
    </row>
    <row r="79" spans="3:35" ht="21" customHeight="1">
      <c r="C79" s="43"/>
      <c r="D79" s="124">
        <v>51</v>
      </c>
      <c r="E79" s="182"/>
      <c r="F79" s="181" t="str">
        <f t="shared" si="3"/>
        <v/>
      </c>
      <c r="G79" s="180" t="str" cm="1">
        <f t="array" ref="G79">IF(N79="","",IFERROR(_xlfn.TEXTJOIN(" • ",TRUE,_xlfn.UNIQUE(_xlfn._xlws.FILTER("⚠ "&amp;U29:U489,(S29:S489&lt;&gt;"")*ISNUMBER(SEARCH(" "&amp;S29:S489&amp;" "," "&amp;N79&amp;" "))))),""))</f>
        <v/>
      </c>
      <c r="H79" s="128" t="str">
        <f t="shared" si="4"/>
        <v>nougat</v>
      </c>
      <c r="I79" s="128" t="str">
        <f t="shared" si="5"/>
        <v>⚠ Fruits à coque</v>
      </c>
      <c r="J79" s="128" t="str">
        <f t="shared" si="6"/>
        <v/>
      </c>
      <c r="K79" s="128" t="str">
        <f t="shared" si="7"/>
        <v/>
      </c>
      <c r="L79" s="128" t="str">
        <f t="shared" si="8"/>
        <v/>
      </c>
      <c r="M79" s="128" t="str">
        <f t="shared" si="9"/>
        <v/>
      </c>
      <c r="N79" s="128" t="str">
        <f t="shared" si="10"/>
        <v/>
      </c>
      <c r="O79" s="128" t="str">
        <f t="shared" si="11"/>
        <v>nougat</v>
      </c>
      <c r="P79" s="128" t="str">
        <f t="shared" si="12"/>
        <v>nougat</v>
      </c>
      <c r="Q79" s="128" t="str">
        <f t="shared" si="13"/>
        <v>nougat</v>
      </c>
      <c r="R79" s="129" t="s">
        <v>544</v>
      </c>
      <c r="S79" s="130" t="str">
        <f t="shared" si="14"/>
        <v>nougat</v>
      </c>
      <c r="T79" s="131" t="s">
        <v>432</v>
      </c>
      <c r="U79" s="132" t="s">
        <v>386</v>
      </c>
      <c r="V79" s="87" t="s">
        <v>387</v>
      </c>
      <c r="AD79" s="102"/>
      <c r="AE79" s="102"/>
      <c r="AF79" s="102"/>
      <c r="AG79" s="102"/>
      <c r="AH79" s="102"/>
      <c r="AI79" s="49">
        <v>1</v>
      </c>
    </row>
    <row r="80" spans="3:35" ht="21" customHeight="1">
      <c r="C80" s="43"/>
      <c r="D80" s="124">
        <v>52</v>
      </c>
      <c r="E80" s="182"/>
      <c r="F80" s="181" t="str">
        <f t="shared" si="3"/>
        <v/>
      </c>
      <c r="G80" s="180" t="str" cm="1">
        <f t="array" ref="G80">IF(N80="","",IFERROR(_xlfn.TEXTJOIN(" • ",TRUE,_xlfn.UNIQUE(_xlfn._xlws.FILTER("⚠ "&amp;U29:U489,(S29:S489&lt;&gt;"")*ISNUMBER(SEARCH(" "&amp;S29:S489&amp;" "," "&amp;N80&amp;" "))))),""))</f>
        <v/>
      </c>
      <c r="H80" s="128" t="str">
        <f t="shared" si="4"/>
        <v>pate d amande</v>
      </c>
      <c r="I80" s="128" t="str">
        <f t="shared" si="5"/>
        <v>⚠ Fruits à coque</v>
      </c>
      <c r="J80" s="128" t="str">
        <f t="shared" si="6"/>
        <v/>
      </c>
      <c r="K80" s="128" t="str">
        <f t="shared" si="7"/>
        <v/>
      </c>
      <c r="L80" s="128" t="str">
        <f t="shared" si="8"/>
        <v/>
      </c>
      <c r="M80" s="128" t="str">
        <f t="shared" si="9"/>
        <v/>
      </c>
      <c r="N80" s="128" t="str">
        <f t="shared" si="10"/>
        <v/>
      </c>
      <c r="O80" s="128" t="str">
        <f t="shared" si="11"/>
        <v>pate d amande</v>
      </c>
      <c r="P80" s="128" t="str">
        <f t="shared" si="12"/>
        <v>pate d amande</v>
      </c>
      <c r="Q80" s="128" t="str">
        <f t="shared" si="13"/>
        <v>pate d amande</v>
      </c>
      <c r="R80" s="129" t="s">
        <v>545</v>
      </c>
      <c r="S80" s="130" t="str">
        <f t="shared" si="14"/>
        <v>pate d amande</v>
      </c>
      <c r="T80" s="131" t="s">
        <v>432</v>
      </c>
      <c r="U80" s="132" t="s">
        <v>386</v>
      </c>
      <c r="V80" s="87" t="s">
        <v>387</v>
      </c>
      <c r="AD80" s="102"/>
      <c r="AE80" s="102"/>
      <c r="AF80" s="102"/>
      <c r="AG80" s="102"/>
      <c r="AH80" s="102"/>
      <c r="AI80" s="49">
        <v>1</v>
      </c>
    </row>
    <row r="81" spans="3:35" ht="21" customHeight="1">
      <c r="C81" s="43"/>
      <c r="D81" s="124">
        <v>53</v>
      </c>
      <c r="E81" s="182"/>
      <c r="F81" s="181" t="str">
        <f t="shared" si="3"/>
        <v/>
      </c>
      <c r="G81" s="180" t="str" cm="1">
        <f t="array" ref="G81">IF(N81="","",IFERROR(_xlfn.TEXTJOIN(" • ",TRUE,_xlfn.UNIQUE(_xlfn._xlws.FILTER("⚠ "&amp;U29:U489,(S29:S489&lt;&gt;"")*ISNUMBER(SEARCH(" "&amp;S29:S489&amp;" "," "&amp;N81&amp;" "))))),""))</f>
        <v/>
      </c>
      <c r="H81" s="128" t="str">
        <f t="shared" si="4"/>
        <v>pecan</v>
      </c>
      <c r="I81" s="128" t="str">
        <f t="shared" si="5"/>
        <v>⚠ Fruits à coque</v>
      </c>
      <c r="J81" s="128" t="str">
        <f t="shared" si="6"/>
        <v/>
      </c>
      <c r="K81" s="128" t="str">
        <f t="shared" si="7"/>
        <v/>
      </c>
      <c r="L81" s="128" t="str">
        <f t="shared" si="8"/>
        <v/>
      </c>
      <c r="M81" s="128" t="str">
        <f t="shared" si="9"/>
        <v/>
      </c>
      <c r="N81" s="128" t="str">
        <f t="shared" si="10"/>
        <v/>
      </c>
      <c r="O81" s="128" t="str">
        <f t="shared" si="11"/>
        <v>pecan</v>
      </c>
      <c r="P81" s="128" t="str">
        <f t="shared" si="12"/>
        <v>pecan</v>
      </c>
      <c r="Q81" s="128" t="str">
        <f t="shared" si="13"/>
        <v>pecan</v>
      </c>
      <c r="R81" s="129" t="s">
        <v>306</v>
      </c>
      <c r="S81" s="130" t="str">
        <f t="shared" si="14"/>
        <v>pecan</v>
      </c>
      <c r="T81" s="131" t="s">
        <v>432</v>
      </c>
      <c r="U81" s="132" t="s">
        <v>386</v>
      </c>
      <c r="V81" s="87" t="s">
        <v>387</v>
      </c>
      <c r="AD81" s="102"/>
      <c r="AE81" s="102"/>
      <c r="AF81" s="102"/>
      <c r="AG81" s="102"/>
      <c r="AH81" s="102"/>
      <c r="AI81" s="49">
        <v>1</v>
      </c>
    </row>
    <row r="82" spans="3:35" ht="21" customHeight="1">
      <c r="C82" s="43"/>
      <c r="D82" s="124">
        <v>54</v>
      </c>
      <c r="E82" s="182"/>
      <c r="F82" s="181" t="str">
        <f t="shared" si="3"/>
        <v/>
      </c>
      <c r="G82" s="180" t="str" cm="1">
        <f t="array" ref="G82">IF(N82="","",IFERROR(_xlfn.TEXTJOIN(" • ",TRUE,_xlfn.UNIQUE(_xlfn._xlws.FILTER("⚠ "&amp;U29:U489,(S29:S489&lt;&gt;"")*ISNUMBER(SEARCH(" "&amp;S29:S489&amp;" "," "&amp;N82&amp;" "))))),""))</f>
        <v/>
      </c>
      <c r="H82" s="128" t="str">
        <f t="shared" si="4"/>
        <v>pistache</v>
      </c>
      <c r="I82" s="128" t="str">
        <f t="shared" si="5"/>
        <v>⚠ Fruits à coque</v>
      </c>
      <c r="J82" s="128" t="str">
        <f t="shared" si="6"/>
        <v/>
      </c>
      <c r="K82" s="128" t="str">
        <f t="shared" si="7"/>
        <v/>
      </c>
      <c r="L82" s="128" t="str">
        <f t="shared" si="8"/>
        <v/>
      </c>
      <c r="M82" s="128" t="str">
        <f t="shared" si="9"/>
        <v/>
      </c>
      <c r="N82" s="128" t="str">
        <f t="shared" si="10"/>
        <v/>
      </c>
      <c r="O82" s="128" t="str">
        <f t="shared" si="11"/>
        <v>pistache</v>
      </c>
      <c r="P82" s="128" t="str">
        <f t="shared" si="12"/>
        <v>pistache</v>
      </c>
      <c r="Q82" s="128" t="str">
        <f t="shared" si="13"/>
        <v>pistache</v>
      </c>
      <c r="R82" s="129" t="s">
        <v>309</v>
      </c>
      <c r="S82" s="130" t="str">
        <f t="shared" si="14"/>
        <v>pistache</v>
      </c>
      <c r="T82" s="131" t="s">
        <v>432</v>
      </c>
      <c r="U82" s="132" t="s">
        <v>386</v>
      </c>
      <c r="V82" s="87" t="s">
        <v>387</v>
      </c>
      <c r="AD82" s="102"/>
      <c r="AE82" s="102"/>
      <c r="AF82" s="102"/>
      <c r="AG82" s="102"/>
      <c r="AH82" s="102"/>
      <c r="AI82" s="49">
        <v>1</v>
      </c>
    </row>
    <row r="83" spans="3:35" ht="21" customHeight="1">
      <c r="C83" s="43"/>
      <c r="D83" s="124">
        <v>55</v>
      </c>
      <c r="E83" s="182"/>
      <c r="F83" s="181" t="str">
        <f t="shared" si="3"/>
        <v/>
      </c>
      <c r="G83" s="180" t="str" cm="1">
        <f t="array" ref="G83">IF(N83="","",IFERROR(_xlfn.TEXTJOIN(" • ",TRUE,_xlfn.UNIQUE(_xlfn._xlws.FILTER("⚠ "&amp;U29:U489,(S29:S489&lt;&gt;"")*ISNUMBER(SEARCH(" "&amp;S29:S489&amp;" "," "&amp;N83&amp;" "))))),""))</f>
        <v/>
      </c>
      <c r="H83" s="128" t="str">
        <f t="shared" si="4"/>
        <v>pistaches</v>
      </c>
      <c r="I83" s="128" t="str">
        <f t="shared" si="5"/>
        <v>⚠ Fruits à coque</v>
      </c>
      <c r="J83" s="128" t="str">
        <f t="shared" si="6"/>
        <v/>
      </c>
      <c r="K83" s="128" t="str">
        <f t="shared" si="7"/>
        <v/>
      </c>
      <c r="L83" s="128" t="str">
        <f t="shared" si="8"/>
        <v/>
      </c>
      <c r="M83" s="128" t="str">
        <f t="shared" si="9"/>
        <v/>
      </c>
      <c r="N83" s="128" t="str">
        <f t="shared" si="10"/>
        <v/>
      </c>
      <c r="O83" s="128" t="str">
        <f t="shared" si="11"/>
        <v>pistaches</v>
      </c>
      <c r="P83" s="128" t="str">
        <f t="shared" si="12"/>
        <v>pistaches</v>
      </c>
      <c r="Q83" s="128" t="str">
        <f t="shared" si="13"/>
        <v>pistaches</v>
      </c>
      <c r="R83" s="129" t="s">
        <v>310</v>
      </c>
      <c r="S83" s="130" t="str">
        <f t="shared" si="14"/>
        <v>pistaches</v>
      </c>
      <c r="T83" s="131" t="s">
        <v>432</v>
      </c>
      <c r="U83" s="132" t="s">
        <v>386</v>
      </c>
      <c r="V83" s="87" t="s">
        <v>387</v>
      </c>
      <c r="AD83" s="102"/>
      <c r="AE83" s="102"/>
      <c r="AF83" s="102"/>
      <c r="AG83" s="102"/>
      <c r="AH83" s="102"/>
      <c r="AI83" s="49">
        <v>1</v>
      </c>
    </row>
    <row r="84" spans="3:35" ht="21" customHeight="1">
      <c r="C84" s="43"/>
      <c r="D84" s="124">
        <v>56</v>
      </c>
      <c r="E84" s="182"/>
      <c r="F84" s="181" t="str">
        <f t="shared" si="3"/>
        <v/>
      </c>
      <c r="G84" s="180" t="str" cm="1">
        <f t="array" ref="G84">IF(N84="","",IFERROR(_xlfn.TEXTJOIN(" • ",TRUE,_xlfn.UNIQUE(_xlfn._xlws.FILTER("⚠ "&amp;U29:U489,(S29:S489&lt;&gt;"")*ISNUMBER(SEARCH(" "&amp;S29:S489&amp;" "," "&amp;N84&amp;" "))))),""))</f>
        <v/>
      </c>
      <c r="H84" s="128" t="str">
        <f t="shared" si="4"/>
        <v>pistachio</v>
      </c>
      <c r="I84" s="128" t="str">
        <f t="shared" si="5"/>
        <v>⚠ Fruits à coque</v>
      </c>
      <c r="J84" s="128" t="str">
        <f t="shared" si="6"/>
        <v/>
      </c>
      <c r="K84" s="128" t="str">
        <f t="shared" si="7"/>
        <v/>
      </c>
      <c r="L84" s="128" t="str">
        <f t="shared" si="8"/>
        <v/>
      </c>
      <c r="M84" s="128" t="str">
        <f t="shared" si="9"/>
        <v/>
      </c>
      <c r="N84" s="128" t="str">
        <f t="shared" si="10"/>
        <v/>
      </c>
      <c r="O84" s="128" t="str">
        <f t="shared" si="11"/>
        <v>pistachio</v>
      </c>
      <c r="P84" s="128" t="str">
        <f t="shared" si="12"/>
        <v>pistachio</v>
      </c>
      <c r="Q84" s="128" t="str">
        <f t="shared" si="13"/>
        <v>pistachio</v>
      </c>
      <c r="R84" s="129" t="s">
        <v>546</v>
      </c>
      <c r="S84" s="130" t="str">
        <f t="shared" si="14"/>
        <v>pistachio</v>
      </c>
      <c r="T84" s="131" t="s">
        <v>432</v>
      </c>
      <c r="U84" s="132" t="s">
        <v>386</v>
      </c>
      <c r="V84" s="87" t="s">
        <v>387</v>
      </c>
      <c r="AD84" s="102"/>
      <c r="AE84" s="102"/>
      <c r="AF84" s="102"/>
      <c r="AG84" s="102"/>
      <c r="AH84" s="102"/>
      <c r="AI84" s="49">
        <v>1</v>
      </c>
    </row>
    <row r="85" spans="3:35" ht="21" customHeight="1">
      <c r="C85" s="43"/>
      <c r="D85" s="124">
        <v>57</v>
      </c>
      <c r="E85" s="182"/>
      <c r="F85" s="181" t="str">
        <f t="shared" si="3"/>
        <v/>
      </c>
      <c r="G85" s="180" t="str" cm="1">
        <f t="array" ref="G85">IF(N85="","",IFERROR(_xlfn.TEXTJOIN(" • ",TRUE,_xlfn.UNIQUE(_xlfn._xlws.FILTER("⚠ "&amp;U29:U489,(S29:S489&lt;&gt;"")*ISNUMBER(SEARCH(" "&amp;S29:S489&amp;" "," "&amp;N85&amp;" "))))),""))</f>
        <v/>
      </c>
      <c r="H85" s="128" t="str">
        <f t="shared" si="4"/>
        <v>praline</v>
      </c>
      <c r="I85" s="128" t="str">
        <f t="shared" si="5"/>
        <v>⚠ Fruits à coque</v>
      </c>
      <c r="J85" s="128" t="str">
        <f t="shared" si="6"/>
        <v/>
      </c>
      <c r="K85" s="128" t="str">
        <f t="shared" si="7"/>
        <v/>
      </c>
      <c r="L85" s="128" t="str">
        <f t="shared" si="8"/>
        <v/>
      </c>
      <c r="M85" s="128" t="str">
        <f t="shared" si="9"/>
        <v/>
      </c>
      <c r="N85" s="128" t="str">
        <f t="shared" si="10"/>
        <v/>
      </c>
      <c r="O85" s="128" t="str">
        <f t="shared" si="11"/>
        <v>praline</v>
      </c>
      <c r="P85" s="128" t="str">
        <f t="shared" si="12"/>
        <v>praline</v>
      </c>
      <c r="Q85" s="128" t="str">
        <f t="shared" si="13"/>
        <v>praline</v>
      </c>
      <c r="R85" s="129" t="s">
        <v>547</v>
      </c>
      <c r="S85" s="130" t="str">
        <f t="shared" si="14"/>
        <v>praline</v>
      </c>
      <c r="T85" s="131" t="s">
        <v>432</v>
      </c>
      <c r="U85" s="132" t="s">
        <v>386</v>
      </c>
      <c r="V85" s="87" t="s">
        <v>387</v>
      </c>
      <c r="AD85" s="102"/>
      <c r="AE85" s="102"/>
      <c r="AF85" s="102"/>
      <c r="AG85" s="102"/>
      <c r="AH85" s="102"/>
      <c r="AI85" s="49">
        <v>1</v>
      </c>
    </row>
    <row r="86" spans="3:35" ht="21" customHeight="1">
      <c r="C86" s="43"/>
      <c r="D86" s="124">
        <v>58</v>
      </c>
      <c r="E86" s="182"/>
      <c r="F86" s="181" t="str">
        <f t="shared" si="3"/>
        <v/>
      </c>
      <c r="G86" s="180" t="str" cm="1">
        <f t="array" ref="G86">IF(N86="","",IFERROR(_xlfn.TEXTJOIN(" • ",TRUE,_xlfn.UNIQUE(_xlfn._xlws.FILTER("⚠ "&amp;U29:U489,(S29:S489&lt;&gt;"")*ISNUMBER(SEARCH(" "&amp;S29:S489&amp;" "," "&amp;N86&amp;" "))))),""))</f>
        <v/>
      </c>
      <c r="H86" s="128" t="str">
        <f t="shared" si="4"/>
        <v>walnut</v>
      </c>
      <c r="I86" s="128" t="str">
        <f t="shared" si="5"/>
        <v>⚠ Fruits à coque</v>
      </c>
      <c r="J86" s="128" t="str">
        <f t="shared" si="6"/>
        <v/>
      </c>
      <c r="K86" s="128" t="str">
        <f t="shared" si="7"/>
        <v/>
      </c>
      <c r="L86" s="128" t="str">
        <f t="shared" si="8"/>
        <v/>
      </c>
      <c r="M86" s="128" t="str">
        <f t="shared" si="9"/>
        <v/>
      </c>
      <c r="N86" s="128" t="str">
        <f t="shared" si="10"/>
        <v/>
      </c>
      <c r="O86" s="128" t="str">
        <f t="shared" si="11"/>
        <v>walnut</v>
      </c>
      <c r="P86" s="128" t="str">
        <f t="shared" si="12"/>
        <v>walnut</v>
      </c>
      <c r="Q86" s="128" t="str">
        <f t="shared" si="13"/>
        <v>walnut</v>
      </c>
      <c r="R86" s="129" t="s">
        <v>548</v>
      </c>
      <c r="S86" s="130" t="str">
        <f t="shared" si="14"/>
        <v>walnut</v>
      </c>
      <c r="T86" s="131" t="s">
        <v>432</v>
      </c>
      <c r="U86" s="132" t="s">
        <v>386</v>
      </c>
      <c r="V86" s="87" t="s">
        <v>387</v>
      </c>
      <c r="AD86" s="102"/>
      <c r="AE86" s="102"/>
      <c r="AF86" s="102"/>
      <c r="AG86" s="102"/>
      <c r="AH86" s="102"/>
      <c r="AI86" s="49">
        <v>1</v>
      </c>
    </row>
    <row r="87" spans="3:35" ht="21" customHeight="1">
      <c r="C87" s="43"/>
      <c r="D87" s="124">
        <v>59</v>
      </c>
      <c r="E87" s="182"/>
      <c r="F87" s="181" t="str">
        <f t="shared" si="3"/>
        <v/>
      </c>
      <c r="G87" s="180" t="str" cm="1">
        <f t="array" ref="G87">IF(N87="","",IFERROR(_xlfn.TEXTJOIN(" • ",TRUE,_xlfn.UNIQUE(_xlfn._xlws.FILTER("⚠ "&amp;U29:U489,(S29:S489&lt;&gt;"")*ISNUMBER(SEARCH(" "&amp;S29:S489&amp;" "," "&amp;N87&amp;" "))))),""))</f>
        <v/>
      </c>
      <c r="H87" s="128" t="str">
        <f t="shared" si="4"/>
        <v>avoine</v>
      </c>
      <c r="I87" s="128" t="str">
        <f t="shared" si="5"/>
        <v>⚠ Gluten</v>
      </c>
      <c r="J87" s="128" t="str">
        <f t="shared" si="6"/>
        <v/>
      </c>
      <c r="K87" s="128" t="str">
        <f t="shared" si="7"/>
        <v/>
      </c>
      <c r="L87" s="128" t="str">
        <f t="shared" si="8"/>
        <v/>
      </c>
      <c r="M87" s="128" t="str">
        <f t="shared" si="9"/>
        <v/>
      </c>
      <c r="N87" s="128" t="str">
        <f t="shared" si="10"/>
        <v/>
      </c>
      <c r="O87" s="128" t="str">
        <f t="shared" si="11"/>
        <v>avoine</v>
      </c>
      <c r="P87" s="128" t="str">
        <f t="shared" si="12"/>
        <v>avoine</v>
      </c>
      <c r="Q87" s="128" t="str">
        <f t="shared" si="13"/>
        <v>avoine</v>
      </c>
      <c r="R87" s="129" t="s">
        <v>196</v>
      </c>
      <c r="S87" s="130" t="str">
        <f t="shared" si="14"/>
        <v>avoine</v>
      </c>
      <c r="T87" s="131" t="s">
        <v>432</v>
      </c>
      <c r="U87" s="132" t="s">
        <v>8</v>
      </c>
      <c r="V87" s="170" t="s">
        <v>549</v>
      </c>
      <c r="AD87" s="102"/>
      <c r="AE87" s="102"/>
      <c r="AF87" s="102"/>
      <c r="AG87" s="102"/>
      <c r="AH87" s="102"/>
      <c r="AI87" s="49">
        <v>1</v>
      </c>
    </row>
    <row r="88" spans="3:35" ht="21" customHeight="1">
      <c r="C88" s="43"/>
      <c r="D88" s="124">
        <v>60</v>
      </c>
      <c r="E88" s="182"/>
      <c r="F88" s="181" t="str">
        <f t="shared" si="3"/>
        <v/>
      </c>
      <c r="G88" s="180" t="str" cm="1">
        <f t="array" ref="G88">IF(N88="","",IFERROR(_xlfn.TEXTJOIN(" • ",TRUE,_xlfn.UNIQUE(_xlfn._xlws.FILTER("⚠ "&amp;U29:U489,(S29:S489&lt;&gt;"")*ISNUMBER(SEARCH(" "&amp;S29:S489&amp;" "," "&amp;N88&amp;" "))))),""))</f>
        <v/>
      </c>
      <c r="H88" s="128" t="str">
        <f t="shared" si="4"/>
        <v>barley</v>
      </c>
      <c r="I88" s="128" t="str">
        <f t="shared" si="5"/>
        <v>⚠ Gluten</v>
      </c>
      <c r="J88" s="128" t="str">
        <f t="shared" si="6"/>
        <v/>
      </c>
      <c r="K88" s="128" t="str">
        <f t="shared" si="7"/>
        <v/>
      </c>
      <c r="L88" s="128" t="str">
        <f t="shared" si="8"/>
        <v/>
      </c>
      <c r="M88" s="128" t="str">
        <f t="shared" si="9"/>
        <v/>
      </c>
      <c r="N88" s="128" t="str">
        <f t="shared" si="10"/>
        <v/>
      </c>
      <c r="O88" s="128" t="str">
        <f t="shared" si="11"/>
        <v>barley</v>
      </c>
      <c r="P88" s="128" t="str">
        <f t="shared" si="12"/>
        <v>barley</v>
      </c>
      <c r="Q88" s="128" t="str">
        <f t="shared" si="13"/>
        <v>barley</v>
      </c>
      <c r="R88" s="129" t="s">
        <v>550</v>
      </c>
      <c r="S88" s="130" t="str">
        <f t="shared" si="14"/>
        <v>barley</v>
      </c>
      <c r="T88" s="131" t="s">
        <v>432</v>
      </c>
      <c r="U88" s="132" t="s">
        <v>8</v>
      </c>
      <c r="V88" s="170" t="s">
        <v>549</v>
      </c>
      <c r="AD88" s="102"/>
      <c r="AE88" s="102"/>
      <c r="AF88" s="102"/>
      <c r="AG88" s="102"/>
      <c r="AH88" s="102"/>
      <c r="AI88" s="49">
        <v>1</v>
      </c>
    </row>
    <row r="89" spans="3:35" ht="21" customHeight="1">
      <c r="C89" s="43"/>
      <c r="D89" s="124">
        <v>61</v>
      </c>
      <c r="E89" s="182"/>
      <c r="F89" s="181" t="str">
        <f t="shared" si="3"/>
        <v/>
      </c>
      <c r="G89" s="180" t="str" cm="1">
        <f t="array" ref="G89">IF(N89="","",IFERROR(_xlfn.TEXTJOIN(" • ",TRUE,_xlfn.UNIQUE(_xlfn._xlws.FILTER("⚠ "&amp;U29:U489,(S29:S489&lt;&gt;"")*ISNUMBER(SEARCH(" "&amp;S29:S489&amp;" "," "&amp;N89&amp;" "))))),""))</f>
        <v/>
      </c>
      <c r="H89" s="128" t="str">
        <f t="shared" si="4"/>
        <v>biscuit</v>
      </c>
      <c r="I89" s="128" t="str">
        <f t="shared" si="5"/>
        <v>⚠ Gluten</v>
      </c>
      <c r="J89" s="128" t="str">
        <f t="shared" si="6"/>
        <v/>
      </c>
      <c r="K89" s="128" t="str">
        <f t="shared" si="7"/>
        <v/>
      </c>
      <c r="L89" s="128" t="str">
        <f t="shared" si="8"/>
        <v/>
      </c>
      <c r="M89" s="128" t="str">
        <f t="shared" si="9"/>
        <v/>
      </c>
      <c r="N89" s="128" t="str">
        <f t="shared" si="10"/>
        <v/>
      </c>
      <c r="O89" s="128" t="str">
        <f t="shared" si="11"/>
        <v>biscuit</v>
      </c>
      <c r="P89" s="128" t="str">
        <f t="shared" si="12"/>
        <v>biscuit</v>
      </c>
      <c r="Q89" s="128" t="str">
        <f t="shared" si="13"/>
        <v>biscuit</v>
      </c>
      <c r="R89" s="129" t="s">
        <v>551</v>
      </c>
      <c r="S89" s="130" t="str">
        <f t="shared" si="14"/>
        <v>biscuit</v>
      </c>
      <c r="T89" s="131" t="s">
        <v>432</v>
      </c>
      <c r="U89" s="132" t="s">
        <v>8</v>
      </c>
      <c r="V89" s="170" t="s">
        <v>549</v>
      </c>
      <c r="AD89" s="102"/>
      <c r="AE89" s="102"/>
      <c r="AF89" s="102"/>
      <c r="AG89" s="102"/>
      <c r="AH89" s="102"/>
      <c r="AI89" s="49">
        <v>1</v>
      </c>
    </row>
    <row r="90" spans="3:35" ht="21" customHeight="1">
      <c r="C90" s="43"/>
      <c r="D90" s="124">
        <v>62</v>
      </c>
      <c r="E90" s="182"/>
      <c r="F90" s="181" t="str">
        <f t="shared" si="3"/>
        <v/>
      </c>
      <c r="G90" s="180" t="str" cm="1">
        <f t="array" ref="G90">IF(N90="","",IFERROR(_xlfn.TEXTJOIN(" • ",TRUE,_xlfn.UNIQUE(_xlfn._xlws.FILTER("⚠ "&amp;U29:U489,(S29:S489&lt;&gt;"")*ISNUMBER(SEARCH(" "&amp;S29:S489&amp;" "," "&amp;N90&amp;" "))))),""))</f>
        <v/>
      </c>
      <c r="H90" s="128" t="str">
        <f t="shared" si="4"/>
        <v>ble</v>
      </c>
      <c r="I90" s="128" t="str">
        <f t="shared" si="5"/>
        <v>⚠ Gluten</v>
      </c>
      <c r="J90" s="128" t="str">
        <f t="shared" si="6"/>
        <v/>
      </c>
      <c r="K90" s="128" t="str">
        <f t="shared" si="7"/>
        <v/>
      </c>
      <c r="L90" s="128" t="str">
        <f t="shared" si="8"/>
        <v/>
      </c>
      <c r="M90" s="128" t="str">
        <f t="shared" si="9"/>
        <v/>
      </c>
      <c r="N90" s="128" t="str">
        <f t="shared" si="10"/>
        <v/>
      </c>
      <c r="O90" s="128" t="str">
        <f t="shared" si="11"/>
        <v>ble</v>
      </c>
      <c r="P90" s="128" t="str">
        <f t="shared" si="12"/>
        <v>ble</v>
      </c>
      <c r="Q90" s="128" t="str">
        <f t="shared" si="13"/>
        <v>ble</v>
      </c>
      <c r="R90" s="129" t="s">
        <v>42</v>
      </c>
      <c r="S90" s="130" t="str">
        <f t="shared" si="14"/>
        <v>ble</v>
      </c>
      <c r="T90" s="131" t="s">
        <v>432</v>
      </c>
      <c r="U90" s="132" t="s">
        <v>8</v>
      </c>
      <c r="V90" s="170" t="s">
        <v>549</v>
      </c>
      <c r="AD90" s="102"/>
      <c r="AE90" s="102"/>
      <c r="AF90" s="102"/>
      <c r="AG90" s="102"/>
      <c r="AH90" s="102"/>
      <c r="AI90" s="49">
        <v>1</v>
      </c>
    </row>
    <row r="91" spans="3:35" ht="21" customHeight="1">
      <c r="C91" s="43"/>
      <c r="D91" s="124">
        <v>63</v>
      </c>
      <c r="E91" s="182"/>
      <c r="F91" s="181" t="str">
        <f t="shared" si="3"/>
        <v/>
      </c>
      <c r="G91" s="180" t="str" cm="1">
        <f t="array" ref="G91">IF(N91="","",IFERROR(_xlfn.TEXTJOIN(" • ",TRUE,_xlfn.UNIQUE(_xlfn._xlws.FILTER("⚠ "&amp;U29:U489,(S29:S489&lt;&gt;"")*ISNUMBER(SEARCH(" "&amp;S29:S489&amp;" "," "&amp;N91&amp;" "))))),""))</f>
        <v/>
      </c>
      <c r="H91" s="128" t="str">
        <f t="shared" si="4"/>
        <v>ble</v>
      </c>
      <c r="I91" s="128" t="str">
        <f t="shared" si="5"/>
        <v>⚠ Gluten</v>
      </c>
      <c r="J91" s="128" t="str">
        <f t="shared" si="6"/>
        <v/>
      </c>
      <c r="K91" s="128" t="str">
        <f t="shared" si="7"/>
        <v/>
      </c>
      <c r="L91" s="128" t="str">
        <f t="shared" si="8"/>
        <v/>
      </c>
      <c r="M91" s="128" t="str">
        <f t="shared" si="9"/>
        <v/>
      </c>
      <c r="N91" s="128" t="str">
        <f t="shared" si="10"/>
        <v/>
      </c>
      <c r="O91" s="128" t="str">
        <f t="shared" si="11"/>
        <v>blé</v>
      </c>
      <c r="P91" s="128" t="str">
        <f t="shared" si="12"/>
        <v>ble</v>
      </c>
      <c r="Q91" s="128" t="str">
        <f t="shared" si="13"/>
        <v>ble</v>
      </c>
      <c r="R91" s="129" t="s">
        <v>552</v>
      </c>
      <c r="S91" s="130" t="str">
        <f t="shared" si="14"/>
        <v>blé</v>
      </c>
      <c r="T91" s="131" t="s">
        <v>432</v>
      </c>
      <c r="U91" s="132" t="s">
        <v>8</v>
      </c>
      <c r="V91" s="170" t="s">
        <v>549</v>
      </c>
      <c r="AD91" s="102"/>
      <c r="AE91" s="102"/>
      <c r="AF91" s="102"/>
      <c r="AG91" s="102"/>
      <c r="AH91" s="102"/>
      <c r="AI91" s="49">
        <v>1</v>
      </c>
    </row>
    <row r="92" spans="3:35" ht="21" customHeight="1">
      <c r="C92" s="43"/>
      <c r="D92" s="124">
        <v>64</v>
      </c>
      <c r="E92" s="182"/>
      <c r="F92" s="181" t="str">
        <f t="shared" si="3"/>
        <v/>
      </c>
      <c r="G92" s="180" t="str" cm="1">
        <f t="array" ref="G92">IF(N92="","",IFERROR(_xlfn.TEXTJOIN(" • ",TRUE,_xlfn.UNIQUE(_xlfn._xlws.FILTER("⚠ "&amp;U29:U489,(S29:S489&lt;&gt;"")*ISNUMBER(SEARCH(" "&amp;S29:S489&amp;" "," "&amp;N92&amp;" "))))),""))</f>
        <v/>
      </c>
      <c r="H92" s="128" t="str">
        <f t="shared" si="4"/>
        <v>boulgour</v>
      </c>
      <c r="I92" s="128" t="str">
        <f t="shared" si="5"/>
        <v>⚠ Gluten</v>
      </c>
      <c r="J92" s="128" t="str">
        <f t="shared" si="6"/>
        <v/>
      </c>
      <c r="K92" s="128" t="str">
        <f t="shared" si="7"/>
        <v/>
      </c>
      <c r="L92" s="128" t="str">
        <f t="shared" si="8"/>
        <v/>
      </c>
      <c r="M92" s="128" t="str">
        <f t="shared" si="9"/>
        <v/>
      </c>
      <c r="N92" s="128" t="str">
        <f t="shared" si="10"/>
        <v/>
      </c>
      <c r="O92" s="128" t="str">
        <f t="shared" si="11"/>
        <v>boulgour</v>
      </c>
      <c r="P92" s="128" t="str">
        <f t="shared" si="12"/>
        <v>boulgour</v>
      </c>
      <c r="Q92" s="128" t="str">
        <f t="shared" si="13"/>
        <v>boulgour</v>
      </c>
      <c r="R92" s="129" t="s">
        <v>257</v>
      </c>
      <c r="S92" s="130" t="str">
        <f t="shared" si="14"/>
        <v>boulgour</v>
      </c>
      <c r="T92" s="131" t="s">
        <v>432</v>
      </c>
      <c r="U92" s="132" t="s">
        <v>8</v>
      </c>
      <c r="V92" s="170" t="s">
        <v>549</v>
      </c>
      <c r="AD92" s="102"/>
      <c r="AE92" s="102"/>
      <c r="AF92" s="102"/>
      <c r="AG92" s="102"/>
      <c r="AH92" s="102"/>
      <c r="AI92" s="49">
        <v>1</v>
      </c>
    </row>
    <row r="93" spans="3:35" ht="21" customHeight="1">
      <c r="C93" s="43"/>
      <c r="D93" s="124">
        <v>65</v>
      </c>
      <c r="E93" s="182"/>
      <c r="F93" s="181" t="str">
        <f t="shared" ref="F93:F156" si="15">IF(E93="","",IF(G93="",E93,E93&amp;" *"))</f>
        <v/>
      </c>
      <c r="G93" s="180" t="str" cm="1">
        <f t="array" ref="G93">IF(N93="","",IFERROR(_xlfn.TEXTJOIN(" • ",TRUE,_xlfn.UNIQUE(_xlfn._xlws.FILTER("⚠ "&amp;U29:U489,(S29:S489&lt;&gt;"")*ISNUMBER(SEARCH(" "&amp;S29:S489&amp;" "," "&amp;N93&amp;" "))))),""))</f>
        <v/>
      </c>
      <c r="H93" s="128" t="str">
        <f t="shared" ref="H93:H156" si="16">IF(S93="","",Q93)</f>
        <v>cereales contenant du gluten</v>
      </c>
      <c r="I93" s="128" t="str">
        <f t="shared" ref="I93:I156" si="17">IF(U93="","",T93&amp;" "&amp;U93)</f>
        <v>⚠ Gluten</v>
      </c>
      <c r="J93" s="128" t="str">
        <f t="shared" ref="J93:J156" si="18">IF(N93="","",SUBSTITUTE(SUBSTITUTE(SUBSTITUTE(SUBSTITUTE(SUBSTITUTE(SUBSTITUTE(SUBSTITUTE(SUBSTITUTE(SUBSTITUTE(LOWER(N93),"œ","oe"),"æ","ae"),"à","a"),"â","a"),"ä","a"),"á","a"),"ã","a"),"å","a"),"ç","c"))</f>
        <v/>
      </c>
      <c r="K93" s="128" t="str">
        <f t="shared" ref="K93:K156" si="19">IF(J93="","",SUBSTITUTE(SUBSTITUTE(SUBSTITUTE(SUBSTITUTE(SUBSTITUTE(SUBSTITUTE(SUBSTITUTE(SUBSTITUTE(J93,"è","e"),"é","e"),"ê","e"),"ë","e"),"ì","i"),"í","i"),"î","i"),"ï","i"))</f>
        <v/>
      </c>
      <c r="L93" s="128" t="str">
        <f t="shared" ref="L93:L156" si="20">IF(K93="","",TRIM(SUBSTITUTE(SUBSTITUTE(SUBSTITUTE(SUBSTITUTE(SUBSTITUTE(SUBSTITUTE(SUBSTITUTE(SUBSTITUTE(SUBSTITUTE(SUBSTITUTE(SUBSTITUTE(SUBSTITUTE(K93,"ò","o"),"ó","o"),"ô","o"),"ö","o"),"õ","o"),"ù","u"),"ú","u"),"û","u"),"ü","u"),"ý","y"),"ÿ","y"),"ñ","n")))</f>
        <v/>
      </c>
      <c r="M93" s="128" t="str">
        <f t="shared" ref="M93:M156" si="21">IF(N93="","",L93)</f>
        <v/>
      </c>
      <c r="N93" s="128" t="str">
        <f t="shared" ref="N93:N156" si="22">IF(E93="","",LOWER(TRIM(CLEAN(SUBSTITUTE(SUBSTITUTE(SUBSTITUTE(SUBSTITUTE(SUBSTITUTE(SUBSTITUTE(SUBSTITUTE(SUBSTITUTE(SUBSTITUTE(SUBSTITUTE(SUBSTITUTE(SUBSTITUTE(SUBSTITUTE(SUBSTITUTE(SUBSTITUTE(SUBSTITUTE(SUBSTITUTE(SUBSTITUTE(SUBSTITUTE(SUBSTITUTE(SUBSTITUTE(SUBSTITUTE(E93,CHAR(160)," "),CHAR(9)," "),CHAR(10)," "),CHAR(13)," "),"—"," "),"–"," "),"’"," "),"'"," "),""""," "),","," "),"."," "),";"," "),":"," "),"!"," "),"?"," "),"…"," "),"/"," "),"-"," "),"("," "),")"," "),"«"," "),"»"," ")))))</f>
        <v/>
      </c>
      <c r="O93" s="128" t="str">
        <f t="shared" ref="O93:O156" si="23">IF(S93="","",SUBSTITUTE(SUBSTITUTE(SUBSTITUTE(SUBSTITUTE(SUBSTITUTE(SUBSTITUTE(SUBSTITUTE(SUBSTITUTE(SUBSTITUTE(LOWER(S93),"œ","oe"),"æ","ae"),"à","a"),"â","a"),"ä","a"),"á","a"),"ã","a"),"å","a"),"ç","c"))</f>
        <v>céréales contenant du gluten</v>
      </c>
      <c r="P93" s="128" t="str">
        <f t="shared" ref="P93:P156" si="24">IF(O93="","",SUBSTITUTE(SUBSTITUTE(SUBSTITUTE(SUBSTITUTE(SUBSTITUTE(SUBSTITUTE(SUBSTITUTE(SUBSTITUTE(O93,"è","e"),"é","e"),"ê","e"),"ë","e"),"ì","i"),"í","i"),"î","i"),"ï","i"))</f>
        <v>cereales contenant du gluten</v>
      </c>
      <c r="Q93" s="128" t="str">
        <f t="shared" ref="Q93:Q156" si="25">IF(P93="","",TRIM(SUBSTITUTE(SUBSTITUTE(SUBSTITUTE(SUBSTITUTE(SUBSTITUTE(SUBSTITUTE(SUBSTITUTE(SUBSTITUTE(SUBSTITUTE(SUBSTITUTE(SUBSTITUTE(SUBSTITUTE(P93,"ò","o"),"ó","o"),"ô","o"),"ö","o"),"õ","o"),"ù","u"),"ú","u"),"û","u"),"ü","u"),"ý","y"),"ÿ","y"),"ñ","n")))</f>
        <v>cereales contenant du gluten</v>
      </c>
      <c r="R93" s="129" t="s">
        <v>553</v>
      </c>
      <c r="S93" s="130" t="str">
        <f t="shared" ref="S93:S156" si="26">IF(R93="","",LOWER(TRIM(CLEAN(SUBSTITUTE(SUBSTITUTE(SUBSTITUTE(SUBSTITUTE(SUBSTITUTE(SUBSTITUTE(SUBSTITUTE(SUBSTITUTE(SUBSTITUTE(SUBSTITUTE(SUBSTITUTE(SUBSTITUTE(SUBSTITUTE(SUBSTITUTE(SUBSTITUTE(SUBSTITUTE(SUBSTITUTE(SUBSTITUTE(SUBSTITUTE(SUBSTITUTE(SUBSTITUTE(SUBSTITUTE(R93,CHAR(160)," "),CHAR(9)," "),CHAR(10)," "),CHAR(13)," "),"—"," "),"–"," "),"’"," "),"'"," "),""""," "),","," "),"."," "),";"," "),":"," "),"!"," "),"?"," "),"…"," "),"/"," "),"-"," "),"("," "),")"," "),"«"," "),"»"," ")))))</f>
        <v>céréales contenant du gluten</v>
      </c>
      <c r="T93" s="131" t="s">
        <v>432</v>
      </c>
      <c r="U93" s="132" t="s">
        <v>8</v>
      </c>
      <c r="V93" s="170" t="s">
        <v>549</v>
      </c>
      <c r="AD93" s="102"/>
      <c r="AE93" s="102"/>
      <c r="AF93" s="102"/>
      <c r="AG93" s="102"/>
      <c r="AH93" s="102"/>
      <c r="AI93" s="49">
        <v>1</v>
      </c>
    </row>
    <row r="94" spans="3:35" ht="21" customHeight="1">
      <c r="C94" s="43"/>
      <c r="D94" s="124">
        <v>66</v>
      </c>
      <c r="E94" s="182"/>
      <c r="F94" s="181" t="str">
        <f t="shared" si="15"/>
        <v/>
      </c>
      <c r="G94" s="180" t="str" cm="1">
        <f t="array" ref="G94">IF(N94="","",IFERROR(_xlfn.TEXTJOIN(" • ",TRUE,_xlfn.UNIQUE(_xlfn._xlws.FILTER("⚠ "&amp;U29:U489,(S29:S489&lt;&gt;"")*ISNUMBER(SEARCH(" "&amp;S29:S489&amp;" "," "&amp;N94&amp;" "))))),""))</f>
        <v/>
      </c>
      <c r="H94" s="128" t="str">
        <f t="shared" si="16"/>
        <v>chapelure</v>
      </c>
      <c r="I94" s="128" t="str">
        <f t="shared" si="17"/>
        <v>⚠ Gluten</v>
      </c>
      <c r="J94" s="128" t="str">
        <f t="shared" si="18"/>
        <v/>
      </c>
      <c r="K94" s="128" t="str">
        <f t="shared" si="19"/>
        <v/>
      </c>
      <c r="L94" s="128" t="str">
        <f t="shared" si="20"/>
        <v/>
      </c>
      <c r="M94" s="128" t="str">
        <f t="shared" si="21"/>
        <v/>
      </c>
      <c r="N94" s="128" t="str">
        <f t="shared" si="22"/>
        <v/>
      </c>
      <c r="O94" s="128" t="str">
        <f t="shared" si="23"/>
        <v>chapelure</v>
      </c>
      <c r="P94" s="128" t="str">
        <f t="shared" si="24"/>
        <v>chapelure</v>
      </c>
      <c r="Q94" s="128" t="str">
        <f t="shared" si="25"/>
        <v>chapelure</v>
      </c>
      <c r="R94" s="129" t="s">
        <v>280</v>
      </c>
      <c r="S94" s="130" t="str">
        <f t="shared" si="26"/>
        <v>chapelure</v>
      </c>
      <c r="T94" s="131" t="s">
        <v>432</v>
      </c>
      <c r="U94" s="132" t="s">
        <v>8</v>
      </c>
      <c r="V94" s="170" t="s">
        <v>549</v>
      </c>
      <c r="AD94" s="102"/>
      <c r="AE94" s="102"/>
      <c r="AF94" s="102"/>
      <c r="AG94" s="102"/>
      <c r="AH94" s="102"/>
      <c r="AI94" s="49">
        <v>1</v>
      </c>
    </row>
    <row r="95" spans="3:35" ht="21" customHeight="1">
      <c r="C95" s="43"/>
      <c r="D95" s="124">
        <v>67</v>
      </c>
      <c r="E95" s="182"/>
      <c r="F95" s="181" t="str">
        <f t="shared" si="15"/>
        <v/>
      </c>
      <c r="G95" s="180" t="str" cm="1">
        <f t="array" ref="G95">IF(N95="","",IFERROR(_xlfn.TEXTJOIN(" • ",TRUE,_xlfn.UNIQUE(_xlfn._xlws.FILTER("⚠ "&amp;U29:U489,(S29:S489&lt;&gt;"")*ISNUMBER(SEARCH(" "&amp;S29:S489&amp;" "," "&amp;N95&amp;" "))))),""))</f>
        <v/>
      </c>
      <c r="H95" s="128" t="str">
        <f t="shared" si="16"/>
        <v>cookie</v>
      </c>
      <c r="I95" s="128" t="str">
        <f t="shared" si="17"/>
        <v>⚠ Gluten</v>
      </c>
      <c r="J95" s="128" t="str">
        <f t="shared" si="18"/>
        <v/>
      </c>
      <c r="K95" s="128" t="str">
        <f t="shared" si="19"/>
        <v/>
      </c>
      <c r="L95" s="128" t="str">
        <f t="shared" si="20"/>
        <v/>
      </c>
      <c r="M95" s="128" t="str">
        <f t="shared" si="21"/>
        <v/>
      </c>
      <c r="N95" s="128" t="str">
        <f t="shared" si="22"/>
        <v/>
      </c>
      <c r="O95" s="128" t="str">
        <f t="shared" si="23"/>
        <v>cookie</v>
      </c>
      <c r="P95" s="128" t="str">
        <f t="shared" si="24"/>
        <v>cookie</v>
      </c>
      <c r="Q95" s="128" t="str">
        <f t="shared" si="25"/>
        <v>cookie</v>
      </c>
      <c r="R95" s="129" t="s">
        <v>554</v>
      </c>
      <c r="S95" s="130" t="str">
        <f t="shared" si="26"/>
        <v>cookie</v>
      </c>
      <c r="T95" s="131" t="s">
        <v>432</v>
      </c>
      <c r="U95" s="132" t="s">
        <v>8</v>
      </c>
      <c r="V95" s="170" t="s">
        <v>549</v>
      </c>
      <c r="AD95" s="102"/>
      <c r="AE95" s="102"/>
      <c r="AF95" s="102"/>
      <c r="AG95" s="102"/>
      <c r="AH95" s="102"/>
      <c r="AI95" s="49">
        <v>1</v>
      </c>
    </row>
    <row r="96" spans="3:35" ht="21" customHeight="1">
      <c r="C96" s="43"/>
      <c r="D96" s="124">
        <v>68</v>
      </c>
      <c r="E96" s="182"/>
      <c r="F96" s="181" t="str">
        <f t="shared" si="15"/>
        <v/>
      </c>
      <c r="G96" s="180" t="str" cm="1">
        <f t="array" ref="G96">IF(N96="","",IFERROR(_xlfn.TEXTJOIN(" • ",TRUE,_xlfn.UNIQUE(_xlfn._xlws.FILTER("⚠ "&amp;U29:U489,(S29:S489&lt;&gt;"")*ISNUMBER(SEARCH(" "&amp;S29:S489&amp;" "," "&amp;N96&amp;" "))))),""))</f>
        <v/>
      </c>
      <c r="H96" s="128" t="str">
        <f t="shared" si="16"/>
        <v>couscous</v>
      </c>
      <c r="I96" s="128" t="str">
        <f t="shared" si="17"/>
        <v>⚠ Gluten</v>
      </c>
      <c r="J96" s="128" t="str">
        <f t="shared" si="18"/>
        <v/>
      </c>
      <c r="K96" s="128" t="str">
        <f t="shared" si="19"/>
        <v/>
      </c>
      <c r="L96" s="128" t="str">
        <f t="shared" si="20"/>
        <v/>
      </c>
      <c r="M96" s="128" t="str">
        <f t="shared" si="21"/>
        <v/>
      </c>
      <c r="N96" s="128" t="str">
        <f t="shared" si="22"/>
        <v/>
      </c>
      <c r="O96" s="128" t="str">
        <f t="shared" si="23"/>
        <v>couscous</v>
      </c>
      <c r="P96" s="128" t="str">
        <f t="shared" si="24"/>
        <v>couscous</v>
      </c>
      <c r="Q96" s="128" t="str">
        <f t="shared" si="25"/>
        <v>couscous</v>
      </c>
      <c r="R96" s="129" t="s">
        <v>263</v>
      </c>
      <c r="S96" s="130" t="str">
        <f t="shared" si="26"/>
        <v>couscous</v>
      </c>
      <c r="T96" s="131" t="s">
        <v>432</v>
      </c>
      <c r="U96" s="132" t="s">
        <v>8</v>
      </c>
      <c r="V96" s="170" t="s">
        <v>549</v>
      </c>
      <c r="AD96" s="102"/>
      <c r="AE96" s="102"/>
      <c r="AF96" s="102"/>
      <c r="AG96" s="102"/>
      <c r="AH96" s="102"/>
      <c r="AI96" s="49">
        <v>1</v>
      </c>
    </row>
    <row r="97" spans="3:35" ht="21" customHeight="1">
      <c r="C97" s="43"/>
      <c r="D97" s="124">
        <v>69</v>
      </c>
      <c r="E97" s="182"/>
      <c r="F97" s="181" t="str">
        <f t="shared" si="15"/>
        <v/>
      </c>
      <c r="G97" s="180" t="str" cm="1">
        <f t="array" ref="G97">IF(N97="","",IFERROR(_xlfn.TEXTJOIN(" • ",TRUE,_xlfn.UNIQUE(_xlfn._xlws.FILTER("⚠ "&amp;U29:U489,(S29:S489&lt;&gt;"")*ISNUMBER(SEARCH(" "&amp;S29:S489&amp;" "," "&amp;N97&amp;" "))))),""))</f>
        <v/>
      </c>
      <c r="H97" s="128" t="str">
        <f t="shared" si="16"/>
        <v>crouton</v>
      </c>
      <c r="I97" s="128" t="str">
        <f t="shared" si="17"/>
        <v>⚠ Gluten</v>
      </c>
      <c r="J97" s="128" t="str">
        <f t="shared" si="18"/>
        <v/>
      </c>
      <c r="K97" s="128" t="str">
        <f t="shared" si="19"/>
        <v/>
      </c>
      <c r="L97" s="128" t="str">
        <f t="shared" si="20"/>
        <v/>
      </c>
      <c r="M97" s="128" t="str">
        <f t="shared" si="21"/>
        <v/>
      </c>
      <c r="N97" s="128" t="str">
        <f t="shared" si="22"/>
        <v/>
      </c>
      <c r="O97" s="128" t="str">
        <f t="shared" si="23"/>
        <v>crouton</v>
      </c>
      <c r="P97" s="128" t="str">
        <f t="shared" si="24"/>
        <v>crouton</v>
      </c>
      <c r="Q97" s="128" t="str">
        <f t="shared" si="25"/>
        <v>crouton</v>
      </c>
      <c r="R97" s="129" t="s">
        <v>555</v>
      </c>
      <c r="S97" s="130" t="str">
        <f t="shared" si="26"/>
        <v>crouton</v>
      </c>
      <c r="T97" s="131" t="s">
        <v>432</v>
      </c>
      <c r="U97" s="132" t="s">
        <v>8</v>
      </c>
      <c r="V97" s="170" t="s">
        <v>549</v>
      </c>
      <c r="AD97" s="102"/>
      <c r="AE97" s="102"/>
      <c r="AF97" s="102"/>
      <c r="AG97" s="102"/>
      <c r="AH97" s="102"/>
      <c r="AI97" s="49">
        <v>1</v>
      </c>
    </row>
    <row r="98" spans="3:35" ht="21" customHeight="1">
      <c r="C98" s="43"/>
      <c r="D98" s="124">
        <v>70</v>
      </c>
      <c r="E98" s="182"/>
      <c r="F98" s="181" t="str">
        <f t="shared" si="15"/>
        <v/>
      </c>
      <c r="G98" s="180" t="str" cm="1">
        <f t="array" ref="G98">IF(N98="","",IFERROR(_xlfn.TEXTJOIN(" • ",TRUE,_xlfn.UNIQUE(_xlfn._xlws.FILTER("⚠ "&amp;U29:U489,(S29:S489&lt;&gt;"")*ISNUMBER(SEARCH(" "&amp;S29:S489&amp;" "," "&amp;N98&amp;" "))))),""))</f>
        <v/>
      </c>
      <c r="H98" s="128" t="str">
        <f t="shared" si="16"/>
        <v>durum</v>
      </c>
      <c r="I98" s="128" t="str">
        <f t="shared" si="17"/>
        <v>⚠ Gluten</v>
      </c>
      <c r="J98" s="128" t="str">
        <f t="shared" si="18"/>
        <v/>
      </c>
      <c r="K98" s="128" t="str">
        <f t="shared" si="19"/>
        <v/>
      </c>
      <c r="L98" s="128" t="str">
        <f t="shared" si="20"/>
        <v/>
      </c>
      <c r="M98" s="128" t="str">
        <f t="shared" si="21"/>
        <v/>
      </c>
      <c r="N98" s="128" t="str">
        <f t="shared" si="22"/>
        <v/>
      </c>
      <c r="O98" s="128" t="str">
        <f t="shared" si="23"/>
        <v>durum</v>
      </c>
      <c r="P98" s="128" t="str">
        <f t="shared" si="24"/>
        <v>durum</v>
      </c>
      <c r="Q98" s="128" t="str">
        <f t="shared" si="25"/>
        <v>durum</v>
      </c>
      <c r="R98" s="129" t="s">
        <v>556</v>
      </c>
      <c r="S98" s="130" t="str">
        <f t="shared" si="26"/>
        <v>durum</v>
      </c>
      <c r="T98" s="131" t="s">
        <v>432</v>
      </c>
      <c r="U98" s="132" t="s">
        <v>8</v>
      </c>
      <c r="V98" s="170" t="s">
        <v>549</v>
      </c>
      <c r="AD98" s="102"/>
      <c r="AE98" s="102"/>
      <c r="AF98" s="102"/>
      <c r="AG98" s="102"/>
      <c r="AH98" s="102"/>
      <c r="AI98" s="49">
        <v>1</v>
      </c>
    </row>
    <row r="99" spans="3:35" ht="21" customHeight="1">
      <c r="C99" s="43"/>
      <c r="D99" s="124">
        <v>71</v>
      </c>
      <c r="E99" s="182"/>
      <c r="F99" s="181" t="str">
        <f t="shared" si="15"/>
        <v/>
      </c>
      <c r="G99" s="180" t="str" cm="1">
        <f t="array" ref="G99">IF(N99="","",IFERROR(_xlfn.TEXTJOIN(" • ",TRUE,_xlfn.UNIQUE(_xlfn._xlws.FILTER("⚠ "&amp;U29:U489,(S29:S489&lt;&gt;"")*ISNUMBER(SEARCH(" "&amp;S29:S489&amp;" "," "&amp;N99&amp;" "))))),""))</f>
        <v/>
      </c>
      <c r="H99" s="128" t="str">
        <f t="shared" si="16"/>
        <v>epeautre</v>
      </c>
      <c r="I99" s="128" t="str">
        <f t="shared" si="17"/>
        <v>⚠ Gluten</v>
      </c>
      <c r="J99" s="128" t="str">
        <f t="shared" si="18"/>
        <v/>
      </c>
      <c r="K99" s="128" t="str">
        <f t="shared" si="19"/>
        <v/>
      </c>
      <c r="L99" s="128" t="str">
        <f t="shared" si="20"/>
        <v/>
      </c>
      <c r="M99" s="128" t="str">
        <f t="shared" si="21"/>
        <v/>
      </c>
      <c r="N99" s="128" t="str">
        <f t="shared" si="22"/>
        <v/>
      </c>
      <c r="O99" s="128" t="str">
        <f t="shared" si="23"/>
        <v>epeautre</v>
      </c>
      <c r="P99" s="128" t="str">
        <f t="shared" si="24"/>
        <v>epeautre</v>
      </c>
      <c r="Q99" s="128" t="str">
        <f t="shared" si="25"/>
        <v>epeautre</v>
      </c>
      <c r="R99" s="129" t="s">
        <v>101</v>
      </c>
      <c r="S99" s="130" t="str">
        <f t="shared" si="26"/>
        <v>epeautre</v>
      </c>
      <c r="T99" s="131" t="s">
        <v>432</v>
      </c>
      <c r="U99" s="132" t="s">
        <v>8</v>
      </c>
      <c r="V99" s="170" t="s">
        <v>549</v>
      </c>
      <c r="AD99" s="102"/>
      <c r="AE99" s="102"/>
      <c r="AF99" s="102"/>
      <c r="AG99" s="102"/>
      <c r="AH99" s="102"/>
      <c r="AI99" s="49">
        <v>1</v>
      </c>
    </row>
    <row r="100" spans="3:35" ht="21" customHeight="1">
      <c r="C100" s="43"/>
      <c r="D100" s="124">
        <v>72</v>
      </c>
      <c r="E100" s="182"/>
      <c r="F100" s="181" t="str">
        <f t="shared" si="15"/>
        <v/>
      </c>
      <c r="G100" s="180" t="str" cm="1">
        <f t="array" ref="G100">IF(N100="","",IFERROR(_xlfn.TEXTJOIN(" • ",TRUE,_xlfn.UNIQUE(_xlfn._xlws.FILTER("⚠ "&amp;U29:U489,(S29:S489&lt;&gt;"")*ISNUMBER(SEARCH(" "&amp;S29:S489&amp;" "," "&amp;N100&amp;" "))))),""))</f>
        <v/>
      </c>
      <c r="H100" s="128" t="str">
        <f t="shared" si="16"/>
        <v>farine</v>
      </c>
      <c r="I100" s="128" t="str">
        <f t="shared" si="17"/>
        <v>⚠ Gluten</v>
      </c>
      <c r="J100" s="128" t="str">
        <f t="shared" si="18"/>
        <v/>
      </c>
      <c r="K100" s="128" t="str">
        <f t="shared" si="19"/>
        <v/>
      </c>
      <c r="L100" s="128" t="str">
        <f t="shared" si="20"/>
        <v/>
      </c>
      <c r="M100" s="128" t="str">
        <f t="shared" si="21"/>
        <v/>
      </c>
      <c r="N100" s="128" t="str">
        <f t="shared" si="22"/>
        <v/>
      </c>
      <c r="O100" s="128" t="str">
        <f t="shared" si="23"/>
        <v>farine</v>
      </c>
      <c r="P100" s="128" t="str">
        <f t="shared" si="24"/>
        <v>farine</v>
      </c>
      <c r="Q100" s="128" t="str">
        <f t="shared" si="25"/>
        <v>farine</v>
      </c>
      <c r="R100" s="129" t="s">
        <v>557</v>
      </c>
      <c r="S100" s="130" t="str">
        <f t="shared" si="26"/>
        <v>farine</v>
      </c>
      <c r="T100" s="131" t="s">
        <v>432</v>
      </c>
      <c r="U100" s="132" t="s">
        <v>8</v>
      </c>
      <c r="V100" s="170" t="s">
        <v>549</v>
      </c>
      <c r="AD100" s="102"/>
      <c r="AE100" s="102"/>
      <c r="AF100" s="102"/>
      <c r="AG100" s="102"/>
      <c r="AH100" s="102"/>
      <c r="AI100" s="49">
        <v>1</v>
      </c>
    </row>
    <row r="101" spans="3:35" ht="21" customHeight="1">
      <c r="C101" s="43"/>
      <c r="D101" s="124">
        <v>73</v>
      </c>
      <c r="E101" s="182"/>
      <c r="F101" s="181" t="str">
        <f t="shared" si="15"/>
        <v/>
      </c>
      <c r="G101" s="180" t="str" cm="1">
        <f t="array" ref="G101">IF(N101="","",IFERROR(_xlfn.TEXTJOIN(" • ",TRUE,_xlfn.UNIQUE(_xlfn._xlws.FILTER("⚠ "&amp;U29:U489,(S29:S489&lt;&gt;"")*ISNUMBER(SEARCH(" "&amp;S29:S489&amp;" "," "&amp;N101&amp;" "))))),""))</f>
        <v/>
      </c>
      <c r="H101" s="128" t="str">
        <f t="shared" si="16"/>
        <v>froment</v>
      </c>
      <c r="I101" s="128" t="str">
        <f t="shared" si="17"/>
        <v>⚠ Gluten</v>
      </c>
      <c r="J101" s="128" t="str">
        <f t="shared" si="18"/>
        <v/>
      </c>
      <c r="K101" s="128" t="str">
        <f t="shared" si="19"/>
        <v/>
      </c>
      <c r="L101" s="128" t="str">
        <f t="shared" si="20"/>
        <v/>
      </c>
      <c r="M101" s="128" t="str">
        <f t="shared" si="21"/>
        <v/>
      </c>
      <c r="N101" s="128" t="str">
        <f t="shared" si="22"/>
        <v/>
      </c>
      <c r="O101" s="128" t="str">
        <f t="shared" si="23"/>
        <v>froment</v>
      </c>
      <c r="P101" s="128" t="str">
        <f t="shared" si="24"/>
        <v>froment</v>
      </c>
      <c r="Q101" s="128" t="str">
        <f t="shared" si="25"/>
        <v>froment</v>
      </c>
      <c r="R101" s="129" t="s">
        <v>81</v>
      </c>
      <c r="S101" s="130" t="str">
        <f t="shared" si="26"/>
        <v>froment</v>
      </c>
      <c r="T101" s="131" t="s">
        <v>432</v>
      </c>
      <c r="U101" s="132" t="s">
        <v>8</v>
      </c>
      <c r="V101" s="170" t="s">
        <v>549</v>
      </c>
      <c r="AD101" s="102"/>
      <c r="AE101" s="102"/>
      <c r="AF101" s="102"/>
      <c r="AG101" s="102"/>
      <c r="AH101" s="102"/>
      <c r="AI101" s="49">
        <v>1</v>
      </c>
    </row>
    <row r="102" spans="3:35" ht="21" customHeight="1">
      <c r="C102" s="43"/>
      <c r="D102" s="124">
        <v>74</v>
      </c>
      <c r="E102" s="182"/>
      <c r="F102" s="181" t="str">
        <f t="shared" si="15"/>
        <v/>
      </c>
      <c r="G102" s="180" t="str" cm="1">
        <f t="array" ref="G102">IF(N102="","",IFERROR(_xlfn.TEXTJOIN(" • ",TRUE,_xlfn.UNIQUE(_xlfn._xlws.FILTER("⚠ "&amp;U29:U489,(S29:S489&lt;&gt;"")*ISNUMBER(SEARCH(" "&amp;S29:S489&amp;" "," "&amp;N102&amp;" "))))),""))</f>
        <v/>
      </c>
      <c r="H102" s="128" t="str">
        <f t="shared" si="16"/>
        <v>fruits a coque</v>
      </c>
      <c r="I102" s="128" t="str">
        <f t="shared" si="17"/>
        <v>⚠ Gluten</v>
      </c>
      <c r="J102" s="128" t="str">
        <f t="shared" si="18"/>
        <v/>
      </c>
      <c r="K102" s="128" t="str">
        <f t="shared" si="19"/>
        <v/>
      </c>
      <c r="L102" s="128" t="str">
        <f t="shared" si="20"/>
        <v/>
      </c>
      <c r="M102" s="128" t="str">
        <f t="shared" si="21"/>
        <v/>
      </c>
      <c r="N102" s="128" t="str">
        <f t="shared" si="22"/>
        <v/>
      </c>
      <c r="O102" s="128" t="str">
        <f t="shared" si="23"/>
        <v>fruits a coque</v>
      </c>
      <c r="P102" s="128" t="str">
        <f t="shared" si="24"/>
        <v>fruits a coque</v>
      </c>
      <c r="Q102" s="128" t="str">
        <f t="shared" si="25"/>
        <v>fruits a coque</v>
      </c>
      <c r="R102" s="129" t="s">
        <v>558</v>
      </c>
      <c r="S102" s="130" t="str">
        <f t="shared" si="26"/>
        <v>fruits à coque</v>
      </c>
      <c r="T102" s="131" t="s">
        <v>432</v>
      </c>
      <c r="U102" s="132" t="s">
        <v>8</v>
      </c>
      <c r="V102" s="170" t="s">
        <v>549</v>
      </c>
      <c r="AD102" s="102"/>
      <c r="AE102" s="102"/>
      <c r="AF102" s="102"/>
      <c r="AG102" s="102"/>
      <c r="AH102" s="102"/>
      <c r="AI102" s="49">
        <v>1</v>
      </c>
    </row>
    <row r="103" spans="3:35" ht="21" customHeight="1">
      <c r="C103" s="43"/>
      <c r="D103" s="124">
        <v>75</v>
      </c>
      <c r="E103" s="182"/>
      <c r="F103" s="181" t="str">
        <f t="shared" si="15"/>
        <v/>
      </c>
      <c r="G103" s="180" t="str" cm="1">
        <f t="array" ref="G103">IF(N103="","",IFERROR(_xlfn.TEXTJOIN(" • ",TRUE,_xlfn.UNIQUE(_xlfn._xlws.FILTER("⚠ "&amp;U29:U489,(S29:S489&lt;&gt;"")*ISNUMBER(SEARCH(" "&amp;S29:S489&amp;" "," "&amp;N103&amp;" "))))),""))</f>
        <v/>
      </c>
      <c r="H103" s="128" t="str">
        <f t="shared" si="16"/>
        <v>gateau</v>
      </c>
      <c r="I103" s="128" t="str">
        <f t="shared" si="17"/>
        <v>⚠ Gluten</v>
      </c>
      <c r="J103" s="128" t="str">
        <f t="shared" si="18"/>
        <v/>
      </c>
      <c r="K103" s="128" t="str">
        <f t="shared" si="19"/>
        <v/>
      </c>
      <c r="L103" s="128" t="str">
        <f t="shared" si="20"/>
        <v/>
      </c>
      <c r="M103" s="128" t="str">
        <f t="shared" si="21"/>
        <v/>
      </c>
      <c r="N103" s="128" t="str">
        <f t="shared" si="22"/>
        <v/>
      </c>
      <c r="O103" s="128" t="str">
        <f t="shared" si="23"/>
        <v>gateau</v>
      </c>
      <c r="P103" s="128" t="str">
        <f t="shared" si="24"/>
        <v>gateau</v>
      </c>
      <c r="Q103" s="128" t="str">
        <f t="shared" si="25"/>
        <v>gateau</v>
      </c>
      <c r="R103" s="129" t="s">
        <v>559</v>
      </c>
      <c r="S103" s="130" t="str">
        <f t="shared" si="26"/>
        <v>gateau</v>
      </c>
      <c r="T103" s="131" t="s">
        <v>432</v>
      </c>
      <c r="U103" s="132" t="s">
        <v>8</v>
      </c>
      <c r="V103" s="170" t="s">
        <v>549</v>
      </c>
      <c r="AD103" s="102"/>
      <c r="AE103" s="102"/>
      <c r="AF103" s="102"/>
      <c r="AG103" s="102"/>
      <c r="AH103" s="102"/>
      <c r="AI103" s="49">
        <v>1</v>
      </c>
    </row>
    <row r="104" spans="3:35" ht="21" customHeight="1">
      <c r="C104" s="43"/>
      <c r="D104" s="124">
        <v>76</v>
      </c>
      <c r="E104" s="182"/>
      <c r="F104" s="181" t="str">
        <f t="shared" si="15"/>
        <v/>
      </c>
      <c r="G104" s="180" t="str" cm="1">
        <f t="array" ref="G104">IF(N104="","",IFERROR(_xlfn.TEXTJOIN(" • ",TRUE,_xlfn.UNIQUE(_xlfn._xlws.FILTER("⚠ "&amp;U29:U489,(S29:S489&lt;&gt;"")*ISNUMBER(SEARCH(" "&amp;S29:S489&amp;" "," "&amp;N104&amp;" "))))),""))</f>
        <v/>
      </c>
      <c r="H104" s="128" t="str">
        <f t="shared" si="16"/>
        <v>gluten</v>
      </c>
      <c r="I104" s="128" t="str">
        <f t="shared" si="17"/>
        <v>⚠ Gluten</v>
      </c>
      <c r="J104" s="128" t="str">
        <f t="shared" si="18"/>
        <v/>
      </c>
      <c r="K104" s="128" t="str">
        <f t="shared" si="19"/>
        <v/>
      </c>
      <c r="L104" s="128" t="str">
        <f t="shared" si="20"/>
        <v/>
      </c>
      <c r="M104" s="128" t="str">
        <f t="shared" si="21"/>
        <v/>
      </c>
      <c r="N104" s="128" t="str">
        <f t="shared" si="22"/>
        <v/>
      </c>
      <c r="O104" s="128" t="str">
        <f t="shared" si="23"/>
        <v>gluten</v>
      </c>
      <c r="P104" s="128" t="str">
        <f t="shared" si="24"/>
        <v>gluten</v>
      </c>
      <c r="Q104" s="128" t="str">
        <f t="shared" si="25"/>
        <v>gluten</v>
      </c>
      <c r="R104" s="129" t="s">
        <v>22</v>
      </c>
      <c r="S104" s="130" t="str">
        <f t="shared" si="26"/>
        <v>gluten</v>
      </c>
      <c r="T104" s="131" t="s">
        <v>432</v>
      </c>
      <c r="U104" s="132" t="s">
        <v>8</v>
      </c>
      <c r="V104" s="170" t="s">
        <v>549</v>
      </c>
      <c r="AD104" s="102"/>
      <c r="AE104" s="102"/>
      <c r="AF104" s="102"/>
      <c r="AG104" s="102"/>
      <c r="AH104" s="102"/>
      <c r="AI104" s="49">
        <v>1</v>
      </c>
    </row>
    <row r="105" spans="3:35" ht="21" customHeight="1">
      <c r="C105" s="43"/>
      <c r="D105" s="124">
        <v>77</v>
      </c>
      <c r="E105" s="182"/>
      <c r="F105" s="181" t="str">
        <f t="shared" si="15"/>
        <v/>
      </c>
      <c r="G105" s="180" t="str" cm="1">
        <f t="array" ref="G105">IF(N105="","",IFERROR(_xlfn.TEXTJOIN(" • ",TRUE,_xlfn.UNIQUE(_xlfn._xlws.FILTER("⚠ "&amp;U29:U489,(S29:S489&lt;&gt;"")*ISNUMBER(SEARCH(" "&amp;S29:S489&amp;" "," "&amp;N105&amp;" "))))),""))</f>
        <v/>
      </c>
      <c r="H105" s="128" t="str">
        <f t="shared" si="16"/>
        <v>kamut</v>
      </c>
      <c r="I105" s="128" t="str">
        <f t="shared" si="17"/>
        <v>⚠ Gluten</v>
      </c>
      <c r="J105" s="128" t="str">
        <f t="shared" si="18"/>
        <v/>
      </c>
      <c r="K105" s="128" t="str">
        <f t="shared" si="19"/>
        <v/>
      </c>
      <c r="L105" s="128" t="str">
        <f t="shared" si="20"/>
        <v/>
      </c>
      <c r="M105" s="128" t="str">
        <f t="shared" si="21"/>
        <v/>
      </c>
      <c r="N105" s="128" t="str">
        <f t="shared" si="22"/>
        <v/>
      </c>
      <c r="O105" s="128" t="str">
        <f t="shared" si="23"/>
        <v>kamut</v>
      </c>
      <c r="P105" s="128" t="str">
        <f t="shared" si="24"/>
        <v>kamut</v>
      </c>
      <c r="Q105" s="128" t="str">
        <f t="shared" si="25"/>
        <v>kamut</v>
      </c>
      <c r="R105" s="129" t="s">
        <v>135</v>
      </c>
      <c r="S105" s="130" t="str">
        <f t="shared" si="26"/>
        <v>kamut</v>
      </c>
      <c r="T105" s="131" t="s">
        <v>432</v>
      </c>
      <c r="U105" s="132" t="s">
        <v>8</v>
      </c>
      <c r="V105" s="170" t="s">
        <v>549</v>
      </c>
      <c r="AD105" s="102"/>
      <c r="AE105" s="102"/>
      <c r="AF105" s="102"/>
      <c r="AG105" s="102"/>
      <c r="AH105" s="102"/>
      <c r="AI105" s="49">
        <v>1</v>
      </c>
    </row>
    <row r="106" spans="3:35" ht="21" customHeight="1">
      <c r="C106" s="43"/>
      <c r="D106" s="124">
        <v>78</v>
      </c>
      <c r="E106" s="182"/>
      <c r="F106" s="181" t="str">
        <f t="shared" si="15"/>
        <v/>
      </c>
      <c r="G106" s="180" t="str" cm="1">
        <f t="array" ref="G106">IF(N106="","",IFERROR(_xlfn.TEXTJOIN(" • ",TRUE,_xlfn.UNIQUE(_xlfn._xlws.FILTER("⚠ "&amp;U29:U489,(S29:S489&lt;&gt;"")*ISNUMBER(SEARCH(" "&amp;S29:S489&amp;" "," "&amp;N106&amp;" "))))),""))</f>
        <v/>
      </c>
      <c r="H106" s="128" t="str">
        <f t="shared" si="16"/>
        <v>malt</v>
      </c>
      <c r="I106" s="128" t="str">
        <f t="shared" si="17"/>
        <v>⚠ Gluten</v>
      </c>
      <c r="J106" s="128" t="str">
        <f t="shared" si="18"/>
        <v/>
      </c>
      <c r="K106" s="128" t="str">
        <f t="shared" si="19"/>
        <v/>
      </c>
      <c r="L106" s="128" t="str">
        <f t="shared" si="20"/>
        <v/>
      </c>
      <c r="M106" s="128" t="str">
        <f t="shared" si="21"/>
        <v/>
      </c>
      <c r="N106" s="128" t="str">
        <f t="shared" si="22"/>
        <v/>
      </c>
      <c r="O106" s="128" t="str">
        <f t="shared" si="23"/>
        <v>malt</v>
      </c>
      <c r="P106" s="128" t="str">
        <f t="shared" si="24"/>
        <v>malt</v>
      </c>
      <c r="Q106" s="128" t="str">
        <f t="shared" si="25"/>
        <v>malt</v>
      </c>
      <c r="R106" s="129" t="s">
        <v>217</v>
      </c>
      <c r="S106" s="130" t="str">
        <f t="shared" si="26"/>
        <v>malt</v>
      </c>
      <c r="T106" s="131" t="s">
        <v>432</v>
      </c>
      <c r="U106" s="132" t="s">
        <v>8</v>
      </c>
      <c r="V106" s="170" t="s">
        <v>549</v>
      </c>
      <c r="AD106" s="102"/>
      <c r="AE106" s="102"/>
      <c r="AF106" s="102"/>
      <c r="AG106" s="102"/>
      <c r="AH106" s="102"/>
      <c r="AI106" s="49">
        <v>1</v>
      </c>
    </row>
    <row r="107" spans="3:35" ht="21" customHeight="1">
      <c r="C107" s="43"/>
      <c r="D107" s="124">
        <v>79</v>
      </c>
      <c r="E107" s="182"/>
      <c r="F107" s="181" t="str">
        <f t="shared" si="15"/>
        <v/>
      </c>
      <c r="G107" s="180" t="str" cm="1">
        <f t="array" ref="G107">IF(N107="","",IFERROR(_xlfn.TEXTJOIN(" • ",TRUE,_xlfn.UNIQUE(_xlfn._xlws.FILTER("⚠ "&amp;U29:U489,(S29:S489&lt;&gt;"")*ISNUMBER(SEARCH(" "&amp;S29:S489&amp;" "," "&amp;N107&amp;" "))))),""))</f>
        <v/>
      </c>
      <c r="H107" s="128" t="str">
        <f t="shared" si="16"/>
        <v>nouilles</v>
      </c>
      <c r="I107" s="128" t="str">
        <f t="shared" si="17"/>
        <v>⚠ Gluten</v>
      </c>
      <c r="J107" s="128" t="str">
        <f t="shared" si="18"/>
        <v/>
      </c>
      <c r="K107" s="128" t="str">
        <f t="shared" si="19"/>
        <v/>
      </c>
      <c r="L107" s="128" t="str">
        <f t="shared" si="20"/>
        <v/>
      </c>
      <c r="M107" s="128" t="str">
        <f t="shared" si="21"/>
        <v/>
      </c>
      <c r="N107" s="128" t="str">
        <f t="shared" si="22"/>
        <v/>
      </c>
      <c r="O107" s="128" t="str">
        <f t="shared" si="23"/>
        <v>nouilles</v>
      </c>
      <c r="P107" s="128" t="str">
        <f t="shared" si="24"/>
        <v>nouilles</v>
      </c>
      <c r="Q107" s="128" t="str">
        <f t="shared" si="25"/>
        <v>nouilles</v>
      </c>
      <c r="R107" s="129" t="s">
        <v>560</v>
      </c>
      <c r="S107" s="130" t="str">
        <f t="shared" si="26"/>
        <v>nouilles</v>
      </c>
      <c r="T107" s="131" t="s">
        <v>432</v>
      </c>
      <c r="U107" s="132" t="s">
        <v>8</v>
      </c>
      <c r="V107" s="170" t="s">
        <v>549</v>
      </c>
      <c r="AD107" s="102"/>
      <c r="AE107" s="102"/>
      <c r="AF107" s="102"/>
      <c r="AG107" s="102"/>
      <c r="AH107" s="102"/>
      <c r="AI107" s="49">
        <v>1</v>
      </c>
    </row>
    <row r="108" spans="3:35" ht="21" customHeight="1">
      <c r="C108" s="43"/>
      <c r="D108" s="124">
        <v>80</v>
      </c>
      <c r="E108" s="182"/>
      <c r="F108" s="181" t="str">
        <f t="shared" si="15"/>
        <v/>
      </c>
      <c r="G108" s="180" t="str" cm="1">
        <f t="array" ref="G108">IF(N108="","",IFERROR(_xlfn.TEXTJOIN(" • ",TRUE,_xlfn.UNIQUE(_xlfn._xlws.FILTER("⚠ "&amp;U29:U489,(S29:S489&lt;&gt;"")*ISNUMBER(SEARCH(" "&amp;S29:S489&amp;" "," "&amp;N108&amp;" "))))),""))</f>
        <v/>
      </c>
      <c r="H108" s="128" t="str">
        <f t="shared" si="16"/>
        <v>oats</v>
      </c>
      <c r="I108" s="128" t="str">
        <f t="shared" si="17"/>
        <v>⚠ Gluten</v>
      </c>
      <c r="J108" s="128" t="str">
        <f t="shared" si="18"/>
        <v/>
      </c>
      <c r="K108" s="128" t="str">
        <f t="shared" si="19"/>
        <v/>
      </c>
      <c r="L108" s="128" t="str">
        <f t="shared" si="20"/>
        <v/>
      </c>
      <c r="M108" s="128" t="str">
        <f t="shared" si="21"/>
        <v/>
      </c>
      <c r="N108" s="128" t="str">
        <f t="shared" si="22"/>
        <v/>
      </c>
      <c r="O108" s="128" t="str">
        <f t="shared" si="23"/>
        <v>oats</v>
      </c>
      <c r="P108" s="128" t="str">
        <f t="shared" si="24"/>
        <v>oats</v>
      </c>
      <c r="Q108" s="128" t="str">
        <f t="shared" si="25"/>
        <v>oats</v>
      </c>
      <c r="R108" s="129" t="s">
        <v>561</v>
      </c>
      <c r="S108" s="130" t="str">
        <f t="shared" si="26"/>
        <v>oats</v>
      </c>
      <c r="T108" s="131" t="s">
        <v>432</v>
      </c>
      <c r="U108" s="132" t="s">
        <v>8</v>
      </c>
      <c r="V108" s="170" t="s">
        <v>549</v>
      </c>
      <c r="AD108" s="102"/>
      <c r="AE108" s="102"/>
      <c r="AF108" s="102"/>
      <c r="AG108" s="102"/>
      <c r="AH108" s="102"/>
      <c r="AI108" s="49">
        <v>1</v>
      </c>
    </row>
    <row r="109" spans="3:35" ht="21" customHeight="1">
      <c r="C109" s="43"/>
      <c r="D109" s="124">
        <v>81</v>
      </c>
      <c r="E109" s="182"/>
      <c r="F109" s="181" t="str">
        <f t="shared" si="15"/>
        <v/>
      </c>
      <c r="G109" s="180" t="str" cm="1">
        <f t="array" ref="G109">IF(N109="","",IFERROR(_xlfn.TEXTJOIN(" • ",TRUE,_xlfn.UNIQUE(_xlfn._xlws.FILTER("⚠ "&amp;U29:U489,(S29:S489&lt;&gt;"")*ISNUMBER(SEARCH(" "&amp;S29:S489&amp;" "," "&amp;N109&amp;" "))))),""))</f>
        <v/>
      </c>
      <c r="H109" s="128" t="str">
        <f t="shared" si="16"/>
        <v>orge</v>
      </c>
      <c r="I109" s="128" t="str">
        <f t="shared" si="17"/>
        <v>⚠ Gluten</v>
      </c>
      <c r="J109" s="128" t="str">
        <f t="shared" si="18"/>
        <v/>
      </c>
      <c r="K109" s="128" t="str">
        <f t="shared" si="19"/>
        <v/>
      </c>
      <c r="L109" s="128" t="str">
        <f t="shared" si="20"/>
        <v/>
      </c>
      <c r="M109" s="128" t="str">
        <f t="shared" si="21"/>
        <v/>
      </c>
      <c r="N109" s="128" t="str">
        <f t="shared" si="22"/>
        <v/>
      </c>
      <c r="O109" s="128" t="str">
        <f t="shared" si="23"/>
        <v>orge</v>
      </c>
      <c r="P109" s="128" t="str">
        <f t="shared" si="24"/>
        <v>orge</v>
      </c>
      <c r="Q109" s="128" t="str">
        <f t="shared" si="25"/>
        <v>orge</v>
      </c>
      <c r="R109" s="129" t="s">
        <v>183</v>
      </c>
      <c r="S109" s="130" t="str">
        <f t="shared" si="26"/>
        <v>orge</v>
      </c>
      <c r="T109" s="131" t="s">
        <v>432</v>
      </c>
      <c r="U109" s="132" t="s">
        <v>8</v>
      </c>
      <c r="V109" s="170" t="s">
        <v>549</v>
      </c>
      <c r="AD109" s="102"/>
      <c r="AE109" s="102"/>
      <c r="AF109" s="102"/>
      <c r="AG109" s="102"/>
      <c r="AH109" s="102"/>
      <c r="AI109" s="49">
        <v>1</v>
      </c>
    </row>
    <row r="110" spans="3:35" ht="21" customHeight="1">
      <c r="C110" s="43"/>
      <c r="D110" s="124">
        <v>82</v>
      </c>
      <c r="E110" s="182"/>
      <c r="F110" s="181" t="str">
        <f t="shared" si="15"/>
        <v/>
      </c>
      <c r="G110" s="180" t="str" cm="1">
        <f t="array" ref="G110">IF(N110="","",IFERROR(_xlfn.TEXTJOIN(" • ",TRUE,_xlfn.UNIQUE(_xlfn._xlws.FILTER("⚠ "&amp;U29:U489,(S29:S489&lt;&gt;"")*ISNUMBER(SEARCH(" "&amp;S29:S489&amp;" "," "&amp;N110&amp;" "))))),""))</f>
        <v/>
      </c>
      <c r="H110" s="128" t="str">
        <f t="shared" si="16"/>
        <v>pain</v>
      </c>
      <c r="I110" s="128" t="str">
        <f t="shared" si="17"/>
        <v>⚠ Gluten</v>
      </c>
      <c r="J110" s="128" t="str">
        <f t="shared" si="18"/>
        <v/>
      </c>
      <c r="K110" s="128" t="str">
        <f t="shared" si="19"/>
        <v/>
      </c>
      <c r="L110" s="128" t="str">
        <f t="shared" si="20"/>
        <v/>
      </c>
      <c r="M110" s="128" t="str">
        <f t="shared" si="21"/>
        <v/>
      </c>
      <c r="N110" s="128" t="str">
        <f t="shared" si="22"/>
        <v/>
      </c>
      <c r="O110" s="128" t="str">
        <f t="shared" si="23"/>
        <v>pain</v>
      </c>
      <c r="P110" s="128" t="str">
        <f t="shared" si="24"/>
        <v>pain</v>
      </c>
      <c r="Q110" s="128" t="str">
        <f t="shared" si="25"/>
        <v>pain</v>
      </c>
      <c r="R110" s="129" t="s">
        <v>562</v>
      </c>
      <c r="S110" s="130" t="str">
        <f t="shared" si="26"/>
        <v>pain</v>
      </c>
      <c r="T110" s="131" t="s">
        <v>432</v>
      </c>
      <c r="U110" s="132" t="s">
        <v>8</v>
      </c>
      <c r="V110" s="170" t="s">
        <v>549</v>
      </c>
      <c r="AD110" s="102"/>
      <c r="AE110" s="102"/>
      <c r="AF110" s="102"/>
      <c r="AG110" s="102"/>
      <c r="AH110" s="102"/>
      <c r="AI110" s="49">
        <v>1</v>
      </c>
    </row>
    <row r="111" spans="3:35" ht="21" customHeight="1">
      <c r="C111" s="43"/>
      <c r="D111" s="124">
        <v>83</v>
      </c>
      <c r="E111" s="182"/>
      <c r="F111" s="181" t="str">
        <f t="shared" si="15"/>
        <v/>
      </c>
      <c r="G111" s="180" t="str" cm="1">
        <f t="array" ref="G111">IF(N111="","",IFERROR(_xlfn.TEXTJOIN(" • ",TRUE,_xlfn.UNIQUE(_xlfn._xlws.FILTER("⚠ "&amp;U29:U489,(S29:S489&lt;&gt;"")*ISNUMBER(SEARCH(" "&amp;S29:S489&amp;" "," "&amp;N111&amp;" "))))),""))</f>
        <v/>
      </c>
      <c r="H111" s="128" t="str">
        <f t="shared" si="16"/>
        <v>panure</v>
      </c>
      <c r="I111" s="128" t="str">
        <f t="shared" si="17"/>
        <v>⚠ Gluten</v>
      </c>
      <c r="J111" s="128" t="str">
        <f t="shared" si="18"/>
        <v/>
      </c>
      <c r="K111" s="128" t="str">
        <f t="shared" si="19"/>
        <v/>
      </c>
      <c r="L111" s="128" t="str">
        <f t="shared" si="20"/>
        <v/>
      </c>
      <c r="M111" s="128" t="str">
        <f t="shared" si="21"/>
        <v/>
      </c>
      <c r="N111" s="128" t="str">
        <f t="shared" si="22"/>
        <v/>
      </c>
      <c r="O111" s="128" t="str">
        <f t="shared" si="23"/>
        <v>panure</v>
      </c>
      <c r="P111" s="128" t="str">
        <f t="shared" si="24"/>
        <v>panure</v>
      </c>
      <c r="Q111" s="128" t="str">
        <f t="shared" si="25"/>
        <v>panure</v>
      </c>
      <c r="R111" s="129" t="s">
        <v>285</v>
      </c>
      <c r="S111" s="130" t="str">
        <f t="shared" si="26"/>
        <v>panure</v>
      </c>
      <c r="T111" s="131" t="s">
        <v>432</v>
      </c>
      <c r="U111" s="132" t="s">
        <v>8</v>
      </c>
      <c r="V111" s="170" t="s">
        <v>549</v>
      </c>
      <c r="AD111" s="102"/>
      <c r="AE111" s="102"/>
      <c r="AF111" s="102"/>
      <c r="AG111" s="102"/>
      <c r="AH111" s="102"/>
      <c r="AI111" s="49">
        <v>1</v>
      </c>
    </row>
    <row r="112" spans="3:35" ht="21" customHeight="1">
      <c r="C112" s="43"/>
      <c r="D112" s="124">
        <v>84</v>
      </c>
      <c r="E112" s="182"/>
      <c r="F112" s="181" t="str">
        <f t="shared" si="15"/>
        <v/>
      </c>
      <c r="G112" s="180" t="str" cm="1">
        <f t="array" ref="G112">IF(N112="","",IFERROR(_xlfn.TEXTJOIN(" • ",TRUE,_xlfn.UNIQUE(_xlfn._xlws.FILTER("⚠ "&amp;U29:U489,(S29:S489&lt;&gt;"")*ISNUMBER(SEARCH(" "&amp;S29:S489&amp;" "," "&amp;N112&amp;" "))))),""))</f>
        <v/>
      </c>
      <c r="H112" s="128" t="str">
        <f t="shared" si="16"/>
        <v>pates</v>
      </c>
      <c r="I112" s="128" t="str">
        <f t="shared" si="17"/>
        <v>⚠ Gluten</v>
      </c>
      <c r="J112" s="128" t="str">
        <f t="shared" si="18"/>
        <v/>
      </c>
      <c r="K112" s="128" t="str">
        <f t="shared" si="19"/>
        <v/>
      </c>
      <c r="L112" s="128" t="str">
        <f t="shared" si="20"/>
        <v/>
      </c>
      <c r="M112" s="128" t="str">
        <f t="shared" si="21"/>
        <v/>
      </c>
      <c r="N112" s="128" t="str">
        <f t="shared" si="22"/>
        <v/>
      </c>
      <c r="O112" s="128" t="str">
        <f t="shared" si="23"/>
        <v>pates</v>
      </c>
      <c r="P112" s="128" t="str">
        <f t="shared" si="24"/>
        <v>pates</v>
      </c>
      <c r="Q112" s="128" t="str">
        <f t="shared" si="25"/>
        <v>pates</v>
      </c>
      <c r="R112" s="129" t="s">
        <v>563</v>
      </c>
      <c r="S112" s="130" t="str">
        <f t="shared" si="26"/>
        <v>pates</v>
      </c>
      <c r="T112" s="131" t="s">
        <v>432</v>
      </c>
      <c r="U112" s="132" t="s">
        <v>8</v>
      </c>
      <c r="V112" s="170" t="s">
        <v>549</v>
      </c>
      <c r="AD112" s="102"/>
      <c r="AE112" s="102"/>
      <c r="AF112" s="102"/>
      <c r="AG112" s="102"/>
      <c r="AH112" s="102"/>
      <c r="AI112" s="49">
        <v>1</v>
      </c>
    </row>
    <row r="113" spans="3:35" ht="21" customHeight="1">
      <c r="C113" s="43"/>
      <c r="D113" s="124">
        <v>85</v>
      </c>
      <c r="E113" s="182"/>
      <c r="F113" s="181" t="str">
        <f t="shared" si="15"/>
        <v/>
      </c>
      <c r="G113" s="180" t="str" cm="1">
        <f t="array" ref="G113">IF(N113="","",IFERROR(_xlfn.TEXTJOIN(" • ",TRUE,_xlfn.UNIQUE(_xlfn._xlws.FILTER("⚠ "&amp;U29:U489,(S29:S489&lt;&gt;"")*ISNUMBER(SEARCH(" "&amp;S29:S489&amp;" "," "&amp;N113&amp;" "))))),""))</f>
        <v/>
      </c>
      <c r="H113" s="128" t="str">
        <f t="shared" si="16"/>
        <v>rye</v>
      </c>
      <c r="I113" s="128" t="str">
        <f t="shared" si="17"/>
        <v>⚠ Gluten</v>
      </c>
      <c r="J113" s="128" t="str">
        <f t="shared" si="18"/>
        <v/>
      </c>
      <c r="K113" s="128" t="str">
        <f t="shared" si="19"/>
        <v/>
      </c>
      <c r="L113" s="128" t="str">
        <f t="shared" si="20"/>
        <v/>
      </c>
      <c r="M113" s="128" t="str">
        <f t="shared" si="21"/>
        <v/>
      </c>
      <c r="N113" s="128" t="str">
        <f t="shared" si="22"/>
        <v/>
      </c>
      <c r="O113" s="128" t="str">
        <f t="shared" si="23"/>
        <v>rye</v>
      </c>
      <c r="P113" s="128" t="str">
        <f t="shared" si="24"/>
        <v>rye</v>
      </c>
      <c r="Q113" s="128" t="str">
        <f t="shared" si="25"/>
        <v>rye</v>
      </c>
      <c r="R113" s="129" t="s">
        <v>564</v>
      </c>
      <c r="S113" s="130" t="str">
        <f t="shared" si="26"/>
        <v>rye</v>
      </c>
      <c r="T113" s="131" t="s">
        <v>432</v>
      </c>
      <c r="U113" s="132" t="s">
        <v>8</v>
      </c>
      <c r="V113" s="170" t="s">
        <v>549</v>
      </c>
      <c r="AD113" s="102"/>
      <c r="AE113" s="102"/>
      <c r="AF113" s="102"/>
      <c r="AG113" s="102"/>
      <c r="AH113" s="102"/>
      <c r="AI113" s="49">
        <v>1</v>
      </c>
    </row>
    <row r="114" spans="3:35" ht="21" customHeight="1">
      <c r="C114" s="43"/>
      <c r="D114" s="124">
        <v>86</v>
      </c>
      <c r="E114" s="182"/>
      <c r="F114" s="181" t="str">
        <f t="shared" si="15"/>
        <v/>
      </c>
      <c r="G114" s="180" t="str" cm="1">
        <f t="array" ref="G114">IF(N114="","",IFERROR(_xlfn.TEXTJOIN(" • ",TRUE,_xlfn.UNIQUE(_xlfn._xlws.FILTER("⚠ "&amp;U29:U489,(S29:S489&lt;&gt;"")*ISNUMBER(SEARCH(" "&amp;S29:S489&amp;" "," "&amp;N114&amp;" "))))),""))</f>
        <v/>
      </c>
      <c r="H114" s="128" t="str">
        <f t="shared" si="16"/>
        <v>seigle</v>
      </c>
      <c r="I114" s="128" t="str">
        <f t="shared" si="17"/>
        <v>⚠ Gluten</v>
      </c>
      <c r="J114" s="128" t="str">
        <f t="shared" si="18"/>
        <v/>
      </c>
      <c r="K114" s="128" t="str">
        <f t="shared" si="19"/>
        <v/>
      </c>
      <c r="L114" s="128" t="str">
        <f t="shared" si="20"/>
        <v/>
      </c>
      <c r="M114" s="128" t="str">
        <f t="shared" si="21"/>
        <v/>
      </c>
      <c r="N114" s="128" t="str">
        <f t="shared" si="22"/>
        <v/>
      </c>
      <c r="O114" s="128" t="str">
        <f t="shared" si="23"/>
        <v>seigle</v>
      </c>
      <c r="P114" s="128" t="str">
        <f t="shared" si="24"/>
        <v>seigle</v>
      </c>
      <c r="Q114" s="128" t="str">
        <f t="shared" si="25"/>
        <v>seigle</v>
      </c>
      <c r="R114" s="129" t="s">
        <v>167</v>
      </c>
      <c r="S114" s="130" t="str">
        <f t="shared" si="26"/>
        <v>seigle</v>
      </c>
      <c r="T114" s="131" t="s">
        <v>432</v>
      </c>
      <c r="U114" s="132" t="s">
        <v>8</v>
      </c>
      <c r="V114" s="170" t="s">
        <v>549</v>
      </c>
      <c r="AD114" s="102"/>
      <c r="AE114" s="102"/>
      <c r="AF114" s="102"/>
      <c r="AG114" s="102"/>
      <c r="AH114" s="102"/>
      <c r="AI114" s="49">
        <v>1</v>
      </c>
    </row>
    <row r="115" spans="3:35" ht="21" customHeight="1">
      <c r="C115" s="43"/>
      <c r="D115" s="124">
        <v>87</v>
      </c>
      <c r="E115" s="182"/>
      <c r="F115" s="181" t="str">
        <f t="shared" si="15"/>
        <v/>
      </c>
      <c r="G115" s="180" t="str" cm="1">
        <f t="array" ref="G115">IF(N115="","",IFERROR(_xlfn.TEXTJOIN(" • ",TRUE,_xlfn.UNIQUE(_xlfn._xlws.FILTER("⚠ "&amp;U29:U489,(S29:S489&lt;&gt;"")*ISNUMBER(SEARCH(" "&amp;S29:S489&amp;" "," "&amp;N115&amp;" "))))),""))</f>
        <v/>
      </c>
      <c r="H115" s="128" t="str">
        <f t="shared" si="16"/>
        <v>semolina</v>
      </c>
      <c r="I115" s="128" t="str">
        <f t="shared" si="17"/>
        <v>⚠ Gluten</v>
      </c>
      <c r="J115" s="128" t="str">
        <f t="shared" si="18"/>
        <v/>
      </c>
      <c r="K115" s="128" t="str">
        <f t="shared" si="19"/>
        <v/>
      </c>
      <c r="L115" s="128" t="str">
        <f t="shared" si="20"/>
        <v/>
      </c>
      <c r="M115" s="128" t="str">
        <f t="shared" si="21"/>
        <v/>
      </c>
      <c r="N115" s="128" t="str">
        <f t="shared" si="22"/>
        <v/>
      </c>
      <c r="O115" s="128" t="str">
        <f t="shared" si="23"/>
        <v>semolina</v>
      </c>
      <c r="P115" s="128" t="str">
        <f t="shared" si="24"/>
        <v>semolina</v>
      </c>
      <c r="Q115" s="128" t="str">
        <f t="shared" si="25"/>
        <v>semolina</v>
      </c>
      <c r="R115" s="129" t="s">
        <v>565</v>
      </c>
      <c r="S115" s="130" t="str">
        <f t="shared" si="26"/>
        <v>semolina</v>
      </c>
      <c r="T115" s="131" t="s">
        <v>432</v>
      </c>
      <c r="U115" s="132" t="s">
        <v>8</v>
      </c>
      <c r="V115" s="170" t="s">
        <v>549</v>
      </c>
      <c r="AD115" s="102"/>
      <c r="AE115" s="102"/>
      <c r="AF115" s="102"/>
      <c r="AG115" s="102"/>
      <c r="AH115" s="102"/>
      <c r="AI115" s="49">
        <v>1</v>
      </c>
    </row>
    <row r="116" spans="3:35" ht="21" customHeight="1">
      <c r="C116" s="43"/>
      <c r="D116" s="124">
        <v>88</v>
      </c>
      <c r="E116" s="182"/>
      <c r="F116" s="181" t="str">
        <f t="shared" si="15"/>
        <v/>
      </c>
      <c r="G116" s="180" t="str" cm="1">
        <f t="array" ref="G116">IF(N116="","",IFERROR(_xlfn.TEXTJOIN(" • ",TRUE,_xlfn.UNIQUE(_xlfn._xlws.FILTER("⚠ "&amp;U29:U489,(S29:S489&lt;&gt;"")*ISNUMBER(SEARCH(" "&amp;S29:S489&amp;" "," "&amp;N116&amp;" "))))),""))</f>
        <v/>
      </c>
      <c r="H116" s="128" t="str">
        <f t="shared" si="16"/>
        <v>semoule</v>
      </c>
      <c r="I116" s="128" t="str">
        <f t="shared" si="17"/>
        <v>⚠ Gluten</v>
      </c>
      <c r="J116" s="128" t="str">
        <f t="shared" si="18"/>
        <v/>
      </c>
      <c r="K116" s="128" t="str">
        <f t="shared" si="19"/>
        <v/>
      </c>
      <c r="L116" s="128" t="str">
        <f t="shared" si="20"/>
        <v/>
      </c>
      <c r="M116" s="128" t="str">
        <f t="shared" si="21"/>
        <v/>
      </c>
      <c r="N116" s="128" t="str">
        <f t="shared" si="22"/>
        <v/>
      </c>
      <c r="O116" s="128" t="str">
        <f t="shared" si="23"/>
        <v>semoule</v>
      </c>
      <c r="P116" s="128" t="str">
        <f t="shared" si="24"/>
        <v>semoule</v>
      </c>
      <c r="Q116" s="128" t="str">
        <f t="shared" si="25"/>
        <v>semoule</v>
      </c>
      <c r="R116" s="129" t="s">
        <v>250</v>
      </c>
      <c r="S116" s="130" t="str">
        <f t="shared" si="26"/>
        <v>semoule</v>
      </c>
      <c r="T116" s="131" t="s">
        <v>432</v>
      </c>
      <c r="U116" s="132" t="s">
        <v>8</v>
      </c>
      <c r="V116" s="170" t="s">
        <v>549</v>
      </c>
      <c r="AD116" s="102"/>
      <c r="AE116" s="102"/>
      <c r="AF116" s="102"/>
      <c r="AG116" s="102"/>
      <c r="AH116" s="102"/>
      <c r="AI116" s="49">
        <v>1</v>
      </c>
    </row>
    <row r="117" spans="3:35" ht="21" customHeight="1">
      <c r="C117" s="43"/>
      <c r="D117" s="124">
        <v>89</v>
      </c>
      <c r="E117" s="182"/>
      <c r="F117" s="181" t="str">
        <f t="shared" si="15"/>
        <v/>
      </c>
      <c r="G117" s="180" t="str" cm="1">
        <f t="array" ref="G117">IF(N117="","",IFERROR(_xlfn.TEXTJOIN(" • ",TRUE,_xlfn.UNIQUE(_xlfn._xlws.FILTER("⚠ "&amp;U29:U489,(S29:S489&lt;&gt;"")*ISNUMBER(SEARCH(" "&amp;S29:S489&amp;" "," "&amp;N117&amp;" "))))),""))</f>
        <v/>
      </c>
      <c r="H117" s="128" t="str">
        <f t="shared" si="16"/>
        <v>spelt</v>
      </c>
      <c r="I117" s="128" t="str">
        <f t="shared" si="17"/>
        <v>⚠ Gluten</v>
      </c>
      <c r="J117" s="128" t="str">
        <f t="shared" si="18"/>
        <v/>
      </c>
      <c r="K117" s="128" t="str">
        <f t="shared" si="19"/>
        <v/>
      </c>
      <c r="L117" s="128" t="str">
        <f t="shared" si="20"/>
        <v/>
      </c>
      <c r="M117" s="128" t="str">
        <f t="shared" si="21"/>
        <v/>
      </c>
      <c r="N117" s="128" t="str">
        <f t="shared" si="22"/>
        <v/>
      </c>
      <c r="O117" s="128" t="str">
        <f t="shared" si="23"/>
        <v>spelt</v>
      </c>
      <c r="P117" s="128" t="str">
        <f t="shared" si="24"/>
        <v>spelt</v>
      </c>
      <c r="Q117" s="128" t="str">
        <f t="shared" si="25"/>
        <v>spelt</v>
      </c>
      <c r="R117" s="129" t="s">
        <v>566</v>
      </c>
      <c r="S117" s="130" t="str">
        <f t="shared" si="26"/>
        <v>spelt</v>
      </c>
      <c r="T117" s="131" t="s">
        <v>432</v>
      </c>
      <c r="U117" s="132" t="s">
        <v>8</v>
      </c>
      <c r="V117" s="170" t="s">
        <v>549</v>
      </c>
      <c r="AD117" s="102"/>
      <c r="AE117" s="102"/>
      <c r="AF117" s="102"/>
      <c r="AG117" s="102"/>
      <c r="AH117" s="102"/>
      <c r="AI117" s="49">
        <v>1</v>
      </c>
    </row>
    <row r="118" spans="3:35" ht="21" customHeight="1">
      <c r="C118" s="43"/>
      <c r="D118" s="124">
        <v>90</v>
      </c>
      <c r="E118" s="182"/>
      <c r="F118" s="181" t="str">
        <f t="shared" si="15"/>
        <v/>
      </c>
      <c r="G118" s="180" t="str" cm="1">
        <f t="array" ref="G118">IF(N118="","",IFERROR(_xlfn.TEXTJOIN(" • ",TRUE,_xlfn.UNIQUE(_xlfn._xlws.FILTER("⚠ "&amp;U29:U489,(S29:S489&lt;&gt;"")*ISNUMBER(SEARCH(" "&amp;S29:S489&amp;" "," "&amp;N118&amp;" "))))),""))</f>
        <v/>
      </c>
      <c r="H118" s="128" t="str">
        <f t="shared" si="16"/>
        <v>tortilla</v>
      </c>
      <c r="I118" s="128" t="str">
        <f t="shared" si="17"/>
        <v>⚠ Gluten</v>
      </c>
      <c r="J118" s="128" t="str">
        <f t="shared" si="18"/>
        <v/>
      </c>
      <c r="K118" s="128" t="str">
        <f t="shared" si="19"/>
        <v/>
      </c>
      <c r="L118" s="128" t="str">
        <f t="shared" si="20"/>
        <v/>
      </c>
      <c r="M118" s="128" t="str">
        <f t="shared" si="21"/>
        <v/>
      </c>
      <c r="N118" s="128" t="str">
        <f t="shared" si="22"/>
        <v/>
      </c>
      <c r="O118" s="128" t="str">
        <f t="shared" si="23"/>
        <v>tortilla</v>
      </c>
      <c r="P118" s="128" t="str">
        <f t="shared" si="24"/>
        <v>tortilla</v>
      </c>
      <c r="Q118" s="128" t="str">
        <f t="shared" si="25"/>
        <v>tortilla</v>
      </c>
      <c r="R118" s="129" t="s">
        <v>567</v>
      </c>
      <c r="S118" s="130" t="str">
        <f t="shared" si="26"/>
        <v>tortilla</v>
      </c>
      <c r="T118" s="131" t="s">
        <v>432</v>
      </c>
      <c r="U118" s="132" t="s">
        <v>8</v>
      </c>
      <c r="V118" s="170" t="s">
        <v>549</v>
      </c>
      <c r="AD118" s="102"/>
      <c r="AE118" s="102"/>
      <c r="AF118" s="102"/>
      <c r="AG118" s="102"/>
      <c r="AH118" s="102"/>
      <c r="AI118" s="49">
        <v>1</v>
      </c>
    </row>
    <row r="119" spans="3:35" ht="21" customHeight="1">
      <c r="C119" s="43"/>
      <c r="D119" s="124">
        <v>91</v>
      </c>
      <c r="E119" s="182"/>
      <c r="F119" s="181" t="str">
        <f t="shared" si="15"/>
        <v/>
      </c>
      <c r="G119" s="180" t="str" cm="1">
        <f t="array" ref="G119">IF(N119="","",IFERROR(_xlfn.TEXTJOIN(" • ",TRUE,_xlfn.UNIQUE(_xlfn._xlws.FILTER("⚠ "&amp;U29:U489,(S29:S489&lt;&gt;"")*ISNUMBER(SEARCH(" "&amp;S29:S489&amp;" "," "&amp;N119&amp;" "))))),""))</f>
        <v/>
      </c>
      <c r="H119" s="128" t="str">
        <f t="shared" si="16"/>
        <v>triticale</v>
      </c>
      <c r="I119" s="128" t="str">
        <f t="shared" si="17"/>
        <v>⚠ Gluten</v>
      </c>
      <c r="J119" s="128" t="str">
        <f t="shared" si="18"/>
        <v/>
      </c>
      <c r="K119" s="128" t="str">
        <f t="shared" si="19"/>
        <v/>
      </c>
      <c r="L119" s="128" t="str">
        <f t="shared" si="20"/>
        <v/>
      </c>
      <c r="M119" s="128" t="str">
        <f t="shared" si="21"/>
        <v/>
      </c>
      <c r="N119" s="128" t="str">
        <f t="shared" si="22"/>
        <v/>
      </c>
      <c r="O119" s="128" t="str">
        <f t="shared" si="23"/>
        <v>triticale</v>
      </c>
      <c r="P119" s="128" t="str">
        <f t="shared" si="24"/>
        <v>triticale</v>
      </c>
      <c r="Q119" s="128" t="str">
        <f t="shared" si="25"/>
        <v>triticale</v>
      </c>
      <c r="R119" s="129" t="s">
        <v>208</v>
      </c>
      <c r="S119" s="130" t="str">
        <f t="shared" si="26"/>
        <v>triticale</v>
      </c>
      <c r="T119" s="131" t="s">
        <v>432</v>
      </c>
      <c r="U119" s="132" t="s">
        <v>8</v>
      </c>
      <c r="V119" s="170" t="s">
        <v>549</v>
      </c>
      <c r="AD119" s="102"/>
      <c r="AE119" s="102"/>
      <c r="AF119" s="102"/>
      <c r="AG119" s="102"/>
      <c r="AH119" s="102"/>
      <c r="AI119" s="49">
        <v>1</v>
      </c>
    </row>
    <row r="120" spans="3:35" ht="21" customHeight="1">
      <c r="C120" s="43"/>
      <c r="D120" s="124">
        <v>92</v>
      </c>
      <c r="E120" s="182"/>
      <c r="F120" s="181" t="str">
        <f t="shared" si="15"/>
        <v/>
      </c>
      <c r="G120" s="180" t="str" cm="1">
        <f t="array" ref="G120">IF(N120="","",IFERROR(_xlfn.TEXTJOIN(" • ",TRUE,_xlfn.UNIQUE(_xlfn._xlws.FILTER("⚠ "&amp;U29:U489,(S29:S489&lt;&gt;"")*ISNUMBER(SEARCH(" "&amp;S29:S489&amp;" "," "&amp;N120&amp;" "))))),""))</f>
        <v/>
      </c>
      <c r="H120" s="128" t="str">
        <f t="shared" si="16"/>
        <v>wheat</v>
      </c>
      <c r="I120" s="128" t="str">
        <f t="shared" si="17"/>
        <v>⚠ Gluten</v>
      </c>
      <c r="J120" s="128" t="str">
        <f t="shared" si="18"/>
        <v/>
      </c>
      <c r="K120" s="128" t="str">
        <f t="shared" si="19"/>
        <v/>
      </c>
      <c r="L120" s="128" t="str">
        <f t="shared" si="20"/>
        <v/>
      </c>
      <c r="M120" s="128" t="str">
        <f t="shared" si="21"/>
        <v/>
      </c>
      <c r="N120" s="128" t="str">
        <f t="shared" si="22"/>
        <v/>
      </c>
      <c r="O120" s="128" t="str">
        <f t="shared" si="23"/>
        <v>wheat</v>
      </c>
      <c r="P120" s="128" t="str">
        <f t="shared" si="24"/>
        <v>wheat</v>
      </c>
      <c r="Q120" s="128" t="str">
        <f t="shared" si="25"/>
        <v>wheat</v>
      </c>
      <c r="R120" s="129" t="s">
        <v>568</v>
      </c>
      <c r="S120" s="130" t="str">
        <f t="shared" si="26"/>
        <v>wheat</v>
      </c>
      <c r="T120" s="131" t="s">
        <v>432</v>
      </c>
      <c r="U120" s="132" t="s">
        <v>8</v>
      </c>
      <c r="V120" s="170" t="s">
        <v>549</v>
      </c>
      <c r="AD120" s="102"/>
      <c r="AE120" s="102"/>
      <c r="AF120" s="102"/>
      <c r="AG120" s="102"/>
      <c r="AH120" s="102"/>
      <c r="AI120" s="49">
        <v>1</v>
      </c>
    </row>
    <row r="121" spans="3:35" ht="21" customHeight="1">
      <c r="C121" s="43"/>
      <c r="D121" s="124">
        <v>93</v>
      </c>
      <c r="E121" s="182"/>
      <c r="F121" s="181" t="str">
        <f t="shared" si="15"/>
        <v/>
      </c>
      <c r="G121" s="180" t="str" cm="1">
        <f t="array" ref="G121">IF(N121="","",IFERROR(_xlfn.TEXTJOIN(" • ",TRUE,_xlfn.UNIQUE(_xlfn._xlws.FILTER("⚠ "&amp;U29:U489,(S29:S489&lt;&gt;"")*ISNUMBER(SEARCH(" "&amp;S29:S489&amp;" "," "&amp;N121&amp;" "))))),""))</f>
        <v/>
      </c>
      <c r="H121" s="128" t="str">
        <f t="shared" si="16"/>
        <v>wrap</v>
      </c>
      <c r="I121" s="128" t="str">
        <f t="shared" si="17"/>
        <v>⚠ Gluten</v>
      </c>
      <c r="J121" s="128" t="str">
        <f t="shared" si="18"/>
        <v/>
      </c>
      <c r="K121" s="128" t="str">
        <f t="shared" si="19"/>
        <v/>
      </c>
      <c r="L121" s="128" t="str">
        <f t="shared" si="20"/>
        <v/>
      </c>
      <c r="M121" s="128" t="str">
        <f t="shared" si="21"/>
        <v/>
      </c>
      <c r="N121" s="128" t="str">
        <f t="shared" si="22"/>
        <v/>
      </c>
      <c r="O121" s="128" t="str">
        <f t="shared" si="23"/>
        <v>wrap</v>
      </c>
      <c r="P121" s="128" t="str">
        <f t="shared" si="24"/>
        <v>wrap</v>
      </c>
      <c r="Q121" s="128" t="str">
        <f t="shared" si="25"/>
        <v>wrap</v>
      </c>
      <c r="R121" s="129" t="s">
        <v>569</v>
      </c>
      <c r="S121" s="130" t="str">
        <f t="shared" si="26"/>
        <v>wrap</v>
      </c>
      <c r="T121" s="131" t="s">
        <v>432</v>
      </c>
      <c r="U121" s="132" t="s">
        <v>8</v>
      </c>
      <c r="V121" s="170" t="s">
        <v>549</v>
      </c>
      <c r="AD121" s="102"/>
      <c r="AE121" s="102"/>
      <c r="AF121" s="102"/>
      <c r="AG121" s="102"/>
      <c r="AH121" s="102"/>
      <c r="AI121" s="49">
        <v>1</v>
      </c>
    </row>
    <row r="122" spans="3:35" ht="21" customHeight="1">
      <c r="C122" s="43"/>
      <c r="D122" s="124">
        <v>94</v>
      </c>
      <c r="E122" s="182"/>
      <c r="F122" s="181" t="str">
        <f t="shared" si="15"/>
        <v/>
      </c>
      <c r="G122" s="180" t="str" cm="1">
        <f t="array" ref="G122">IF(N122="","",IFERROR(_xlfn.TEXTJOIN(" • ",TRUE,_xlfn.UNIQUE(_xlfn._xlws.FILTER("⚠ "&amp;U29:U489,(S29:S489&lt;&gt;"")*ISNUMBER(SEARCH(" "&amp;S29:S489&amp;" "," "&amp;N122&amp;" "))))),""))</f>
        <v/>
      </c>
      <c r="H122" s="128" t="str">
        <f t="shared" si="16"/>
        <v>croutons</v>
      </c>
      <c r="I122" s="128" t="str">
        <f t="shared" si="17"/>
        <v>⚠ Gluten</v>
      </c>
      <c r="J122" s="128" t="str">
        <f t="shared" si="18"/>
        <v/>
      </c>
      <c r="K122" s="128" t="str">
        <f t="shared" si="19"/>
        <v/>
      </c>
      <c r="L122" s="128" t="str">
        <f t="shared" si="20"/>
        <v/>
      </c>
      <c r="M122" s="128" t="str">
        <f t="shared" si="21"/>
        <v/>
      </c>
      <c r="N122" s="128" t="str">
        <f t="shared" si="22"/>
        <v/>
      </c>
      <c r="O122" s="128" t="str">
        <f t="shared" si="23"/>
        <v>croutons</v>
      </c>
      <c r="P122" s="128" t="str">
        <f t="shared" si="24"/>
        <v>croutons</v>
      </c>
      <c r="Q122" s="128" t="str">
        <f t="shared" si="25"/>
        <v>croutons</v>
      </c>
      <c r="R122" s="129" t="s">
        <v>570</v>
      </c>
      <c r="S122" s="130" t="str">
        <f t="shared" si="26"/>
        <v>croutons</v>
      </c>
      <c r="T122" s="131" t="s">
        <v>432</v>
      </c>
      <c r="U122" s="132" t="s">
        <v>8</v>
      </c>
      <c r="V122" s="170" t="s">
        <v>549</v>
      </c>
      <c r="AD122" s="102"/>
      <c r="AE122" s="102"/>
      <c r="AF122" s="102"/>
      <c r="AG122" s="102"/>
      <c r="AH122" s="102"/>
      <c r="AI122" s="49">
        <v>1</v>
      </c>
    </row>
    <row r="123" spans="3:35" ht="21" customHeight="1">
      <c r="C123" s="43"/>
      <c r="D123" s="124">
        <v>95</v>
      </c>
      <c r="E123" s="182"/>
      <c r="F123" s="181" t="str">
        <f t="shared" si="15"/>
        <v/>
      </c>
      <c r="G123" s="180" t="str" cm="1">
        <f t="array" ref="G123">IF(N123="","",IFERROR(_xlfn.TEXTJOIN(" • ",TRUE,_xlfn.UNIQUE(_xlfn._xlws.FILTER("⚠ "&amp;U29:U489,(S29:S489&lt;&gt;"")*ISNUMBER(SEARCH(" "&amp;S29:S489&amp;" "," "&amp;N123&amp;" "))))),""))</f>
        <v/>
      </c>
      <c r="H123" s="128" t="str">
        <f t="shared" si="16"/>
        <v>croutons</v>
      </c>
      <c r="I123" s="128" t="str">
        <f t="shared" si="17"/>
        <v>⚠ Gluten</v>
      </c>
      <c r="J123" s="128" t="str">
        <f t="shared" si="18"/>
        <v/>
      </c>
      <c r="K123" s="128" t="str">
        <f t="shared" si="19"/>
        <v/>
      </c>
      <c r="L123" s="128" t="str">
        <f t="shared" si="20"/>
        <v/>
      </c>
      <c r="M123" s="128" t="str">
        <f t="shared" si="21"/>
        <v/>
      </c>
      <c r="N123" s="128" t="str">
        <f t="shared" si="22"/>
        <v/>
      </c>
      <c r="O123" s="128" t="str">
        <f t="shared" si="23"/>
        <v>croûtons</v>
      </c>
      <c r="P123" s="128" t="str">
        <f t="shared" si="24"/>
        <v>croûtons</v>
      </c>
      <c r="Q123" s="128" t="str">
        <f t="shared" si="25"/>
        <v>croutons</v>
      </c>
      <c r="R123" s="129" t="s">
        <v>571</v>
      </c>
      <c r="S123" s="130" t="str">
        <f t="shared" si="26"/>
        <v>croûtons</v>
      </c>
      <c r="T123" s="131" t="s">
        <v>432</v>
      </c>
      <c r="U123" s="132" t="s">
        <v>8</v>
      </c>
      <c r="V123" s="170" t="s">
        <v>549</v>
      </c>
      <c r="AD123" s="102"/>
      <c r="AE123" s="102"/>
      <c r="AF123" s="102"/>
      <c r="AG123" s="102"/>
      <c r="AH123" s="102"/>
      <c r="AI123" s="49">
        <v>1</v>
      </c>
    </row>
    <row r="124" spans="3:35" ht="21" customHeight="1">
      <c r="C124" s="43"/>
      <c r="D124" s="124">
        <v>96</v>
      </c>
      <c r="E124" s="182"/>
      <c r="F124" s="181" t="str">
        <f t="shared" si="15"/>
        <v/>
      </c>
      <c r="G124" s="180" t="str" cm="1">
        <f t="array" ref="G124">IF(N124="","",IFERROR(_xlfn.TEXTJOIN(" • ",TRUE,_xlfn.UNIQUE(_xlfn._xlws.FILTER("⚠ "&amp;U29:U489,(S29:S489&lt;&gt;"")*ISNUMBER(SEARCH(" "&amp;S29:S489&amp;" "," "&amp;N124&amp;" "))))),""))</f>
        <v/>
      </c>
      <c r="H124" s="128" t="str">
        <f t="shared" si="16"/>
        <v>babeurre</v>
      </c>
      <c r="I124" s="128" t="str">
        <f t="shared" si="17"/>
        <v>⚠ Lait</v>
      </c>
      <c r="J124" s="128" t="str">
        <f t="shared" si="18"/>
        <v/>
      </c>
      <c r="K124" s="128" t="str">
        <f t="shared" si="19"/>
        <v/>
      </c>
      <c r="L124" s="128" t="str">
        <f t="shared" si="20"/>
        <v/>
      </c>
      <c r="M124" s="128" t="str">
        <f t="shared" si="21"/>
        <v/>
      </c>
      <c r="N124" s="128" t="str">
        <f t="shared" si="22"/>
        <v/>
      </c>
      <c r="O124" s="128" t="str">
        <f t="shared" si="23"/>
        <v>babeurre</v>
      </c>
      <c r="P124" s="128" t="str">
        <f t="shared" si="24"/>
        <v>babeurre</v>
      </c>
      <c r="Q124" s="128" t="str">
        <f t="shared" si="25"/>
        <v>babeurre</v>
      </c>
      <c r="R124" s="129" t="s">
        <v>572</v>
      </c>
      <c r="S124" s="130" t="str">
        <f t="shared" si="26"/>
        <v>babeurre</v>
      </c>
      <c r="T124" s="131" t="s">
        <v>432</v>
      </c>
      <c r="U124" s="132" t="s">
        <v>14</v>
      </c>
      <c r="V124" s="91" t="s">
        <v>392</v>
      </c>
      <c r="AD124" s="102"/>
      <c r="AE124" s="102"/>
      <c r="AF124" s="102"/>
      <c r="AG124" s="102"/>
      <c r="AH124" s="102"/>
      <c r="AI124" s="49">
        <v>1</v>
      </c>
    </row>
    <row r="125" spans="3:35" ht="21" customHeight="1">
      <c r="C125" s="43"/>
      <c r="D125" s="124">
        <v>97</v>
      </c>
      <c r="E125" s="182"/>
      <c r="F125" s="181" t="str">
        <f t="shared" si="15"/>
        <v/>
      </c>
      <c r="G125" s="180" t="str" cm="1">
        <f t="array" ref="G125">IF(N125="","",IFERROR(_xlfn.TEXTJOIN(" • ",TRUE,_xlfn.UNIQUE(_xlfn._xlws.FILTER("⚠ "&amp;U29:U489,(S29:S489&lt;&gt;"")*ISNUMBER(SEARCH(" "&amp;S29:S489&amp;" "," "&amp;N125&amp;" "))))),""))</f>
        <v/>
      </c>
      <c r="H125" s="128" t="str">
        <f t="shared" si="16"/>
        <v>beurre</v>
      </c>
      <c r="I125" s="128" t="str">
        <f t="shared" si="17"/>
        <v>⚠ Lait</v>
      </c>
      <c r="J125" s="128" t="str">
        <f t="shared" si="18"/>
        <v/>
      </c>
      <c r="K125" s="128" t="str">
        <f t="shared" si="19"/>
        <v/>
      </c>
      <c r="L125" s="128" t="str">
        <f t="shared" si="20"/>
        <v/>
      </c>
      <c r="M125" s="128" t="str">
        <f t="shared" si="21"/>
        <v/>
      </c>
      <c r="N125" s="128" t="str">
        <f t="shared" si="22"/>
        <v/>
      </c>
      <c r="O125" s="128" t="str">
        <f t="shared" si="23"/>
        <v>beurre</v>
      </c>
      <c r="P125" s="128" t="str">
        <f t="shared" si="24"/>
        <v>beurre</v>
      </c>
      <c r="Q125" s="128" t="str">
        <f t="shared" si="25"/>
        <v>beurre</v>
      </c>
      <c r="R125" s="129" t="s">
        <v>232</v>
      </c>
      <c r="S125" s="130" t="str">
        <f t="shared" si="26"/>
        <v>beurre</v>
      </c>
      <c r="T125" s="131" t="s">
        <v>432</v>
      </c>
      <c r="U125" s="132" t="s">
        <v>14</v>
      </c>
      <c r="V125" s="91" t="s">
        <v>392</v>
      </c>
      <c r="AD125" s="102"/>
      <c r="AE125" s="102"/>
      <c r="AF125" s="102"/>
      <c r="AG125" s="102"/>
      <c r="AH125" s="102"/>
      <c r="AI125" s="49">
        <v>1</v>
      </c>
    </row>
    <row r="126" spans="3:35" ht="21" customHeight="1">
      <c r="C126" s="43"/>
      <c r="D126" s="124">
        <v>98</v>
      </c>
      <c r="E126" s="182"/>
      <c r="F126" s="181" t="str">
        <f t="shared" si="15"/>
        <v/>
      </c>
      <c r="G126" s="180" t="str" cm="1">
        <f t="array" ref="G126">IF(N126="","",IFERROR(_xlfn.TEXTJOIN(" • ",TRUE,_xlfn.UNIQUE(_xlfn._xlws.FILTER("⚠ "&amp;U29:U489,(S29:S489&lt;&gt;"")*ISNUMBER(SEARCH(" "&amp;S29:S489&amp;" "," "&amp;N126&amp;" "))))),""))</f>
        <v/>
      </c>
      <c r="H126" s="128" t="str">
        <f t="shared" si="16"/>
        <v>butter</v>
      </c>
      <c r="I126" s="128" t="str">
        <f t="shared" si="17"/>
        <v>⚠ Lait</v>
      </c>
      <c r="J126" s="128" t="str">
        <f t="shared" si="18"/>
        <v/>
      </c>
      <c r="K126" s="128" t="str">
        <f t="shared" si="19"/>
        <v/>
      </c>
      <c r="L126" s="128" t="str">
        <f t="shared" si="20"/>
        <v/>
      </c>
      <c r="M126" s="128" t="str">
        <f t="shared" si="21"/>
        <v/>
      </c>
      <c r="N126" s="128" t="str">
        <f t="shared" si="22"/>
        <v/>
      </c>
      <c r="O126" s="128" t="str">
        <f t="shared" si="23"/>
        <v>butter</v>
      </c>
      <c r="P126" s="128" t="str">
        <f t="shared" si="24"/>
        <v>butter</v>
      </c>
      <c r="Q126" s="128" t="str">
        <f t="shared" si="25"/>
        <v>butter</v>
      </c>
      <c r="R126" s="129" t="s">
        <v>573</v>
      </c>
      <c r="S126" s="130" t="str">
        <f t="shared" si="26"/>
        <v>butter</v>
      </c>
      <c r="T126" s="131" t="s">
        <v>432</v>
      </c>
      <c r="U126" s="132" t="s">
        <v>14</v>
      </c>
      <c r="V126" s="91" t="s">
        <v>392</v>
      </c>
      <c r="AD126" s="102"/>
      <c r="AE126" s="102"/>
      <c r="AF126" s="102"/>
      <c r="AG126" s="102"/>
      <c r="AH126" s="102"/>
      <c r="AI126" s="49">
        <v>1</v>
      </c>
    </row>
    <row r="127" spans="3:35" ht="21" customHeight="1">
      <c r="C127" s="43"/>
      <c r="D127" s="124">
        <v>99</v>
      </c>
      <c r="E127" s="182"/>
      <c r="F127" s="181" t="str">
        <f t="shared" si="15"/>
        <v/>
      </c>
      <c r="G127" s="180" t="str" cm="1">
        <f t="array" ref="G127">IF(N127="","",IFERROR(_xlfn.TEXTJOIN(" • ",TRUE,_xlfn.UNIQUE(_xlfn._xlws.FILTER("⚠ "&amp;U29:U489,(S29:S489&lt;&gt;"")*ISNUMBER(SEARCH(" "&amp;S29:S489&amp;" "," "&amp;N127&amp;" "))))),""))</f>
        <v/>
      </c>
      <c r="H127" s="128" t="str">
        <f t="shared" si="16"/>
        <v>casein</v>
      </c>
      <c r="I127" s="128" t="str">
        <f t="shared" si="17"/>
        <v>⚠ Lait</v>
      </c>
      <c r="J127" s="128" t="str">
        <f t="shared" si="18"/>
        <v/>
      </c>
      <c r="K127" s="128" t="str">
        <f t="shared" si="19"/>
        <v/>
      </c>
      <c r="L127" s="128" t="str">
        <f t="shared" si="20"/>
        <v/>
      </c>
      <c r="M127" s="128" t="str">
        <f t="shared" si="21"/>
        <v/>
      </c>
      <c r="N127" s="128" t="str">
        <f t="shared" si="22"/>
        <v/>
      </c>
      <c r="O127" s="128" t="str">
        <f t="shared" si="23"/>
        <v>casein</v>
      </c>
      <c r="P127" s="128" t="str">
        <f t="shared" si="24"/>
        <v>casein</v>
      </c>
      <c r="Q127" s="128" t="str">
        <f t="shared" si="25"/>
        <v>casein</v>
      </c>
      <c r="R127" s="129" t="s">
        <v>574</v>
      </c>
      <c r="S127" s="130" t="str">
        <f t="shared" si="26"/>
        <v>casein</v>
      </c>
      <c r="T127" s="131" t="s">
        <v>432</v>
      </c>
      <c r="U127" s="132" t="s">
        <v>14</v>
      </c>
      <c r="V127" s="91" t="s">
        <v>392</v>
      </c>
      <c r="AD127" s="102"/>
      <c r="AE127" s="102"/>
      <c r="AF127" s="102"/>
      <c r="AG127" s="102"/>
      <c r="AH127" s="102"/>
      <c r="AI127" s="49">
        <v>1</v>
      </c>
    </row>
    <row r="128" spans="3:35" ht="21" customHeight="1">
      <c r="C128" s="43"/>
      <c r="D128" s="124">
        <v>100</v>
      </c>
      <c r="E128" s="182"/>
      <c r="F128" s="181" t="str">
        <f t="shared" si="15"/>
        <v/>
      </c>
      <c r="G128" s="180" t="str" cm="1">
        <f t="array" ref="G128">IF(N128="","",IFERROR(_xlfn.TEXTJOIN(" • ",TRUE,_xlfn.UNIQUE(_xlfn._xlws.FILTER("⚠ "&amp;U29:U489,(S29:S489&lt;&gt;"")*ISNUMBER(SEARCH(" "&amp;S29:S489&amp;" "," "&amp;N128&amp;" "))))),""))</f>
        <v/>
      </c>
      <c r="H128" s="128" t="str">
        <f t="shared" si="16"/>
        <v>caseinate</v>
      </c>
      <c r="I128" s="128" t="str">
        <f t="shared" si="17"/>
        <v>⚠ Lait</v>
      </c>
      <c r="J128" s="128" t="str">
        <f t="shared" si="18"/>
        <v/>
      </c>
      <c r="K128" s="128" t="str">
        <f t="shared" si="19"/>
        <v/>
      </c>
      <c r="L128" s="128" t="str">
        <f t="shared" si="20"/>
        <v/>
      </c>
      <c r="M128" s="128" t="str">
        <f t="shared" si="21"/>
        <v/>
      </c>
      <c r="N128" s="128" t="str">
        <f t="shared" si="22"/>
        <v/>
      </c>
      <c r="O128" s="128" t="str">
        <f t="shared" si="23"/>
        <v>caseinate</v>
      </c>
      <c r="P128" s="128" t="str">
        <f t="shared" si="24"/>
        <v>caseinate</v>
      </c>
      <c r="Q128" s="128" t="str">
        <f t="shared" si="25"/>
        <v>caseinate</v>
      </c>
      <c r="R128" s="129" t="s">
        <v>575</v>
      </c>
      <c r="S128" s="130" t="str">
        <f t="shared" si="26"/>
        <v>caseinate</v>
      </c>
      <c r="T128" s="131" t="s">
        <v>432</v>
      </c>
      <c r="U128" s="132" t="s">
        <v>14</v>
      </c>
      <c r="V128" s="91" t="s">
        <v>392</v>
      </c>
      <c r="AD128" s="102"/>
      <c r="AE128" s="102"/>
      <c r="AF128" s="102"/>
      <c r="AG128" s="102"/>
      <c r="AH128" s="102"/>
      <c r="AI128" s="49">
        <v>1</v>
      </c>
    </row>
    <row r="129" spans="3:35" ht="21" customHeight="1">
      <c r="C129" s="43"/>
      <c r="D129" s="124">
        <v>101</v>
      </c>
      <c r="E129" s="182"/>
      <c r="F129" s="181" t="str">
        <f t="shared" si="15"/>
        <v/>
      </c>
      <c r="G129" s="180" t="str" cm="1">
        <f t="array" ref="G129">IF(N129="","",IFERROR(_xlfn.TEXTJOIN(" • ",TRUE,_xlfn.UNIQUE(_xlfn._xlws.FILTER("⚠ "&amp;U29:U489,(S29:S489&lt;&gt;"")*ISNUMBER(SEARCH(" "&amp;S29:S489&amp;" "," "&amp;N129&amp;" "))))),""))</f>
        <v/>
      </c>
      <c r="H129" s="128" t="str">
        <f t="shared" si="16"/>
        <v>caseine</v>
      </c>
      <c r="I129" s="128" t="str">
        <f t="shared" si="17"/>
        <v>⚠ Lait</v>
      </c>
      <c r="J129" s="128" t="str">
        <f t="shared" si="18"/>
        <v/>
      </c>
      <c r="K129" s="128" t="str">
        <f t="shared" si="19"/>
        <v/>
      </c>
      <c r="L129" s="128" t="str">
        <f t="shared" si="20"/>
        <v/>
      </c>
      <c r="M129" s="128" t="str">
        <f t="shared" si="21"/>
        <v/>
      </c>
      <c r="N129" s="128" t="str">
        <f t="shared" si="22"/>
        <v/>
      </c>
      <c r="O129" s="128" t="str">
        <f t="shared" si="23"/>
        <v>caseine</v>
      </c>
      <c r="P129" s="128" t="str">
        <f t="shared" si="24"/>
        <v>caseine</v>
      </c>
      <c r="Q129" s="128" t="str">
        <f t="shared" si="25"/>
        <v>caseine</v>
      </c>
      <c r="R129" s="129" t="s">
        <v>141</v>
      </c>
      <c r="S129" s="130" t="str">
        <f t="shared" si="26"/>
        <v>caseine</v>
      </c>
      <c r="T129" s="131" t="s">
        <v>432</v>
      </c>
      <c r="U129" s="132" t="s">
        <v>14</v>
      </c>
      <c r="V129" s="91" t="s">
        <v>392</v>
      </c>
      <c r="AD129" s="102"/>
      <c r="AE129" s="102"/>
      <c r="AF129" s="102"/>
      <c r="AG129" s="102"/>
      <c r="AH129" s="102"/>
      <c r="AI129" s="49">
        <v>1</v>
      </c>
    </row>
    <row r="130" spans="3:35" ht="21" customHeight="1">
      <c r="C130" s="43"/>
      <c r="D130" s="124">
        <v>102</v>
      </c>
      <c r="E130" s="182"/>
      <c r="F130" s="181" t="str">
        <f t="shared" si="15"/>
        <v/>
      </c>
      <c r="G130" s="180" t="str" cm="1">
        <f t="array" ref="G130">IF(N130="","",IFERROR(_xlfn.TEXTJOIN(" • ",TRUE,_xlfn.UNIQUE(_xlfn._xlws.FILTER("⚠ "&amp;U29:U489,(S29:S489&lt;&gt;"")*ISNUMBER(SEARCH(" "&amp;S29:S489&amp;" "," "&amp;N130&amp;" "))))),""))</f>
        <v/>
      </c>
      <c r="H130" s="128" t="str">
        <f t="shared" si="16"/>
        <v>cheese</v>
      </c>
      <c r="I130" s="128" t="str">
        <f t="shared" si="17"/>
        <v>⚠ Lait</v>
      </c>
      <c r="J130" s="128" t="str">
        <f t="shared" si="18"/>
        <v/>
      </c>
      <c r="K130" s="128" t="str">
        <f t="shared" si="19"/>
        <v/>
      </c>
      <c r="L130" s="128" t="str">
        <f t="shared" si="20"/>
        <v/>
      </c>
      <c r="M130" s="128" t="str">
        <f t="shared" si="21"/>
        <v/>
      </c>
      <c r="N130" s="128" t="str">
        <f t="shared" si="22"/>
        <v/>
      </c>
      <c r="O130" s="128" t="str">
        <f t="shared" si="23"/>
        <v>cheese</v>
      </c>
      <c r="P130" s="128" t="str">
        <f t="shared" si="24"/>
        <v>cheese</v>
      </c>
      <c r="Q130" s="128" t="str">
        <f t="shared" si="25"/>
        <v>cheese</v>
      </c>
      <c r="R130" s="129" t="s">
        <v>576</v>
      </c>
      <c r="S130" s="130" t="str">
        <f t="shared" si="26"/>
        <v>cheese</v>
      </c>
      <c r="T130" s="131" t="s">
        <v>432</v>
      </c>
      <c r="U130" s="132" t="s">
        <v>14</v>
      </c>
      <c r="V130" s="91" t="s">
        <v>392</v>
      </c>
      <c r="AD130" s="102"/>
      <c r="AE130" s="102"/>
      <c r="AF130" s="102"/>
      <c r="AG130" s="102"/>
      <c r="AH130" s="102"/>
      <c r="AI130" s="49">
        <v>1</v>
      </c>
    </row>
    <row r="131" spans="3:35" ht="21" customHeight="1">
      <c r="C131" s="43"/>
      <c r="D131" s="124">
        <v>103</v>
      </c>
      <c r="E131" s="182"/>
      <c r="F131" s="181" t="str">
        <f t="shared" si="15"/>
        <v/>
      </c>
      <c r="G131" s="180" t="str" cm="1">
        <f t="array" ref="G131">IF(N131="","",IFERROR(_xlfn.TEXTJOIN(" • ",TRUE,_xlfn.UNIQUE(_xlfn._xlws.FILTER("⚠ "&amp;U29:U489,(S29:S489&lt;&gt;"")*ISNUMBER(SEARCH(" "&amp;S29:S489&amp;" "," "&amp;N131&amp;" "))))),""))</f>
        <v/>
      </c>
      <c r="H131" s="128" t="str">
        <f t="shared" si="16"/>
        <v>cream</v>
      </c>
      <c r="I131" s="128" t="str">
        <f t="shared" si="17"/>
        <v>⚠ Lait</v>
      </c>
      <c r="J131" s="128" t="str">
        <f t="shared" si="18"/>
        <v/>
      </c>
      <c r="K131" s="128" t="str">
        <f t="shared" si="19"/>
        <v/>
      </c>
      <c r="L131" s="128" t="str">
        <f t="shared" si="20"/>
        <v/>
      </c>
      <c r="M131" s="128" t="str">
        <f t="shared" si="21"/>
        <v/>
      </c>
      <c r="N131" s="128" t="str">
        <f t="shared" si="22"/>
        <v/>
      </c>
      <c r="O131" s="128" t="str">
        <f t="shared" si="23"/>
        <v>cream</v>
      </c>
      <c r="P131" s="128" t="str">
        <f t="shared" si="24"/>
        <v>cream</v>
      </c>
      <c r="Q131" s="128" t="str">
        <f t="shared" si="25"/>
        <v>cream</v>
      </c>
      <c r="R131" s="129" t="s">
        <v>577</v>
      </c>
      <c r="S131" s="130" t="str">
        <f t="shared" si="26"/>
        <v>cream</v>
      </c>
      <c r="T131" s="131" t="s">
        <v>432</v>
      </c>
      <c r="U131" s="132" t="s">
        <v>14</v>
      </c>
      <c r="V131" s="91" t="s">
        <v>392</v>
      </c>
      <c r="AD131" s="102"/>
      <c r="AE131" s="102"/>
      <c r="AF131" s="102"/>
      <c r="AG131" s="102"/>
      <c r="AH131" s="102"/>
      <c r="AI131" s="49">
        <v>1</v>
      </c>
    </row>
    <row r="132" spans="3:35" ht="21" customHeight="1">
      <c r="C132" s="43"/>
      <c r="D132" s="124">
        <v>104</v>
      </c>
      <c r="E132" s="182"/>
      <c r="F132" s="181" t="str">
        <f t="shared" si="15"/>
        <v/>
      </c>
      <c r="G132" s="180" t="str" cm="1">
        <f t="array" ref="G132">IF(N132="","",IFERROR(_xlfn.TEXTJOIN(" • ",TRUE,_xlfn.UNIQUE(_xlfn._xlws.FILTER("⚠ "&amp;U29:U489,(S29:S489&lt;&gt;"")*ISNUMBER(SEARCH(" "&amp;S29:S489&amp;" "," "&amp;N132&amp;" "))))),""))</f>
        <v/>
      </c>
      <c r="H132" s="128" t="str">
        <f t="shared" si="16"/>
        <v>creme</v>
      </c>
      <c r="I132" s="128" t="str">
        <f t="shared" si="17"/>
        <v>⚠ Lait</v>
      </c>
      <c r="J132" s="128" t="str">
        <f t="shared" si="18"/>
        <v/>
      </c>
      <c r="K132" s="128" t="str">
        <f t="shared" si="19"/>
        <v/>
      </c>
      <c r="L132" s="128" t="str">
        <f t="shared" si="20"/>
        <v/>
      </c>
      <c r="M132" s="128" t="str">
        <f t="shared" si="21"/>
        <v/>
      </c>
      <c r="N132" s="128" t="str">
        <f t="shared" si="22"/>
        <v/>
      </c>
      <c r="O132" s="128" t="str">
        <f t="shared" si="23"/>
        <v>creme</v>
      </c>
      <c r="P132" s="128" t="str">
        <f t="shared" si="24"/>
        <v>creme</v>
      </c>
      <c r="Q132" s="128" t="str">
        <f t="shared" si="25"/>
        <v>creme</v>
      </c>
      <c r="R132" s="129" t="s">
        <v>222</v>
      </c>
      <c r="S132" s="130" t="str">
        <f t="shared" si="26"/>
        <v>creme</v>
      </c>
      <c r="T132" s="131" t="s">
        <v>432</v>
      </c>
      <c r="U132" s="132" t="s">
        <v>14</v>
      </c>
      <c r="V132" s="91" t="s">
        <v>392</v>
      </c>
      <c r="AD132" s="102"/>
      <c r="AE132" s="102"/>
      <c r="AF132" s="102"/>
      <c r="AG132" s="102"/>
      <c r="AH132" s="102"/>
      <c r="AI132" s="49">
        <v>1</v>
      </c>
    </row>
    <row r="133" spans="3:35" ht="21" customHeight="1">
      <c r="C133" s="43"/>
      <c r="D133" s="124">
        <v>105</v>
      </c>
      <c r="E133" s="182"/>
      <c r="F133" s="181" t="str">
        <f t="shared" si="15"/>
        <v/>
      </c>
      <c r="G133" s="180" t="str" cm="1">
        <f t="array" ref="G133">IF(N133="","",IFERROR(_xlfn.TEXTJOIN(" • ",TRUE,_xlfn.UNIQUE(_xlfn._xlws.FILTER("⚠ "&amp;U29:U489,(S29:S489&lt;&gt;"")*ISNUMBER(SEARCH(" "&amp;S29:S489&amp;" "," "&amp;N133&amp;" "))))),""))</f>
        <v/>
      </c>
      <c r="H133" s="128" t="str">
        <f t="shared" si="16"/>
        <v>creme liquide</v>
      </c>
      <c r="I133" s="128" t="str">
        <f t="shared" si="17"/>
        <v>⚠ Lait</v>
      </c>
      <c r="J133" s="128" t="str">
        <f t="shared" si="18"/>
        <v/>
      </c>
      <c r="K133" s="128" t="str">
        <f t="shared" si="19"/>
        <v/>
      </c>
      <c r="L133" s="128" t="str">
        <f t="shared" si="20"/>
        <v/>
      </c>
      <c r="M133" s="128" t="str">
        <f t="shared" si="21"/>
        <v/>
      </c>
      <c r="N133" s="128" t="str">
        <f t="shared" si="22"/>
        <v/>
      </c>
      <c r="O133" s="128" t="str">
        <f t="shared" si="23"/>
        <v>creme liquide</v>
      </c>
      <c r="P133" s="128" t="str">
        <f t="shared" si="24"/>
        <v>creme liquide</v>
      </c>
      <c r="Q133" s="128" t="str">
        <f t="shared" si="25"/>
        <v>creme liquide</v>
      </c>
      <c r="R133" s="129" t="s">
        <v>578</v>
      </c>
      <c r="S133" s="130" t="str">
        <f t="shared" si="26"/>
        <v>creme liquide</v>
      </c>
      <c r="T133" s="131" t="s">
        <v>432</v>
      </c>
      <c r="U133" s="132" t="s">
        <v>14</v>
      </c>
      <c r="V133" s="91" t="s">
        <v>392</v>
      </c>
      <c r="AD133" s="102"/>
      <c r="AE133" s="102"/>
      <c r="AF133" s="102"/>
      <c r="AG133" s="102"/>
      <c r="AH133" s="102"/>
      <c r="AI133" s="49">
        <v>1</v>
      </c>
    </row>
    <row r="134" spans="3:35" ht="21" customHeight="1">
      <c r="C134" s="43"/>
      <c r="D134" s="124">
        <v>106</v>
      </c>
      <c r="E134" s="182"/>
      <c r="F134" s="181" t="str">
        <f t="shared" si="15"/>
        <v/>
      </c>
      <c r="G134" s="180" t="str" cm="1">
        <f t="array" ref="G134">IF(N134="","",IFERROR(_xlfn.TEXTJOIN(" • ",TRUE,_xlfn.UNIQUE(_xlfn._xlws.FILTER("⚠ "&amp;U29:U489,(S29:S489&lt;&gt;"")*ISNUMBER(SEARCH(" "&amp;S29:S489&amp;" "," "&amp;N134&amp;" "))))),""))</f>
        <v/>
      </c>
      <c r="H134" s="128" t="str">
        <f t="shared" si="16"/>
        <v>creme liquide</v>
      </c>
      <c r="I134" s="128" t="str">
        <f t="shared" si="17"/>
        <v>⚠ Lait</v>
      </c>
      <c r="J134" s="128" t="str">
        <f t="shared" si="18"/>
        <v/>
      </c>
      <c r="K134" s="128" t="str">
        <f t="shared" si="19"/>
        <v/>
      </c>
      <c r="L134" s="128" t="str">
        <f t="shared" si="20"/>
        <v/>
      </c>
      <c r="M134" s="128" t="str">
        <f t="shared" si="21"/>
        <v/>
      </c>
      <c r="N134" s="128" t="str">
        <f t="shared" si="22"/>
        <v/>
      </c>
      <c r="O134" s="128" t="str">
        <f t="shared" si="23"/>
        <v>crème liquide</v>
      </c>
      <c r="P134" s="128" t="str">
        <f t="shared" si="24"/>
        <v>creme liquide</v>
      </c>
      <c r="Q134" s="128" t="str">
        <f t="shared" si="25"/>
        <v>creme liquide</v>
      </c>
      <c r="R134" s="129" t="s">
        <v>579</v>
      </c>
      <c r="S134" s="130" t="str">
        <f t="shared" si="26"/>
        <v>crème liquide</v>
      </c>
      <c r="T134" s="131" t="s">
        <v>432</v>
      </c>
      <c r="U134" s="132" t="s">
        <v>14</v>
      </c>
      <c r="V134" s="91" t="s">
        <v>392</v>
      </c>
      <c r="AD134" s="102"/>
      <c r="AE134" s="102"/>
      <c r="AF134" s="102"/>
      <c r="AG134" s="102"/>
      <c r="AH134" s="102"/>
      <c r="AI134" s="49">
        <v>1</v>
      </c>
    </row>
    <row r="135" spans="3:35" ht="21" customHeight="1">
      <c r="C135" s="43"/>
      <c r="D135" s="124">
        <v>107</v>
      </c>
      <c r="E135" s="182"/>
      <c r="F135" s="181" t="str">
        <f t="shared" si="15"/>
        <v/>
      </c>
      <c r="G135" s="180" t="str" cm="1">
        <f t="array" ref="G135">IF(N135="","",IFERROR(_xlfn.TEXTJOIN(" • ",TRUE,_xlfn.UNIQUE(_xlfn._xlws.FILTER("⚠ "&amp;U29:U489,(S29:S489&lt;&gt;"")*ISNUMBER(SEARCH(" "&amp;S29:S489&amp;" "," "&amp;N135&amp;" "))))),""))</f>
        <v/>
      </c>
      <c r="H135" s="128" t="str">
        <f t="shared" si="16"/>
        <v>fromage</v>
      </c>
      <c r="I135" s="128" t="str">
        <f t="shared" si="17"/>
        <v>⚠ Lait</v>
      </c>
      <c r="J135" s="128" t="str">
        <f t="shared" si="18"/>
        <v/>
      </c>
      <c r="K135" s="128" t="str">
        <f t="shared" si="19"/>
        <v/>
      </c>
      <c r="L135" s="128" t="str">
        <f t="shared" si="20"/>
        <v/>
      </c>
      <c r="M135" s="128" t="str">
        <f t="shared" si="21"/>
        <v/>
      </c>
      <c r="N135" s="128" t="str">
        <f t="shared" si="22"/>
        <v/>
      </c>
      <c r="O135" s="128" t="str">
        <f t="shared" si="23"/>
        <v>fromage</v>
      </c>
      <c r="P135" s="128" t="str">
        <f t="shared" si="24"/>
        <v>fromage</v>
      </c>
      <c r="Q135" s="128" t="str">
        <f t="shared" si="25"/>
        <v>fromage</v>
      </c>
      <c r="R135" s="129" t="s">
        <v>248</v>
      </c>
      <c r="S135" s="130" t="str">
        <f t="shared" si="26"/>
        <v>fromage</v>
      </c>
      <c r="T135" s="131" t="s">
        <v>432</v>
      </c>
      <c r="U135" s="132" t="s">
        <v>14</v>
      </c>
      <c r="V135" s="91" t="s">
        <v>392</v>
      </c>
      <c r="AD135" s="102"/>
      <c r="AE135" s="102"/>
      <c r="AF135" s="102"/>
      <c r="AG135" s="102"/>
      <c r="AH135" s="102"/>
      <c r="AI135" s="49">
        <v>1</v>
      </c>
    </row>
    <row r="136" spans="3:35" ht="21" customHeight="1">
      <c r="C136" s="43"/>
      <c r="D136" s="124">
        <v>108</v>
      </c>
      <c r="E136" s="182"/>
      <c r="F136" s="181" t="str">
        <f t="shared" si="15"/>
        <v/>
      </c>
      <c r="G136" s="180" t="str" cm="1">
        <f t="array" ref="G136">IF(N136="","",IFERROR(_xlfn.TEXTJOIN(" • ",TRUE,_xlfn.UNIQUE(_xlfn._xlws.FILTER("⚠ "&amp;U29:U489,(S29:S489&lt;&gt;"")*ISNUMBER(SEARCH(" "&amp;S29:S489&amp;" "," "&amp;N136&amp;" "))))),""))</f>
        <v/>
      </c>
      <c r="H136" s="128" t="str">
        <f t="shared" si="16"/>
        <v>lactose</v>
      </c>
      <c r="I136" s="128" t="str">
        <f t="shared" si="17"/>
        <v>⚠ Lait</v>
      </c>
      <c r="J136" s="128" t="str">
        <f t="shared" si="18"/>
        <v/>
      </c>
      <c r="K136" s="128" t="str">
        <f t="shared" si="19"/>
        <v/>
      </c>
      <c r="L136" s="128" t="str">
        <f t="shared" si="20"/>
        <v/>
      </c>
      <c r="M136" s="128" t="str">
        <f t="shared" si="21"/>
        <v/>
      </c>
      <c r="N136" s="128" t="str">
        <f t="shared" si="22"/>
        <v/>
      </c>
      <c r="O136" s="128" t="str">
        <f t="shared" si="23"/>
        <v>lactose</v>
      </c>
      <c r="P136" s="128" t="str">
        <f t="shared" si="24"/>
        <v>lactose</v>
      </c>
      <c r="Q136" s="128" t="str">
        <f t="shared" si="25"/>
        <v>lactose</v>
      </c>
      <c r="R136" s="129" t="s">
        <v>126</v>
      </c>
      <c r="S136" s="130" t="str">
        <f t="shared" si="26"/>
        <v>lactose</v>
      </c>
      <c r="T136" s="131" t="s">
        <v>432</v>
      </c>
      <c r="U136" s="132" t="s">
        <v>14</v>
      </c>
      <c r="V136" s="91" t="s">
        <v>392</v>
      </c>
      <c r="AD136" s="102"/>
      <c r="AE136" s="102"/>
      <c r="AF136" s="102"/>
      <c r="AG136" s="102"/>
      <c r="AH136" s="102"/>
      <c r="AI136" s="49">
        <v>1</v>
      </c>
    </row>
    <row r="137" spans="3:35" ht="21" customHeight="1">
      <c r="C137" s="43"/>
      <c r="D137" s="124">
        <v>109</v>
      </c>
      <c r="E137" s="182"/>
      <c r="F137" s="181" t="str">
        <f t="shared" si="15"/>
        <v/>
      </c>
      <c r="G137" s="180" t="str" cm="1">
        <f t="array" ref="G137">IF(N137="","",IFERROR(_xlfn.TEXTJOIN(" • ",TRUE,_xlfn.UNIQUE(_xlfn._xlws.FILTER("⚠ "&amp;U29:U489,(S29:S489&lt;&gt;"")*ISNUMBER(SEARCH(" "&amp;S29:S489&amp;" "," "&amp;N137&amp;" "))))),""))</f>
        <v/>
      </c>
      <c r="H137" s="128" t="str">
        <f t="shared" si="16"/>
        <v>lactoserum</v>
      </c>
      <c r="I137" s="128" t="str">
        <f t="shared" si="17"/>
        <v>⚠ Lait</v>
      </c>
      <c r="J137" s="128" t="str">
        <f t="shared" si="18"/>
        <v/>
      </c>
      <c r="K137" s="128" t="str">
        <f t="shared" si="19"/>
        <v/>
      </c>
      <c r="L137" s="128" t="str">
        <f t="shared" si="20"/>
        <v/>
      </c>
      <c r="M137" s="128" t="str">
        <f t="shared" si="21"/>
        <v/>
      </c>
      <c r="N137" s="128" t="str">
        <f t="shared" si="22"/>
        <v/>
      </c>
      <c r="O137" s="128" t="str">
        <f t="shared" si="23"/>
        <v>lactoserum</v>
      </c>
      <c r="P137" s="128" t="str">
        <f t="shared" si="24"/>
        <v>lactoserum</v>
      </c>
      <c r="Q137" s="128" t="str">
        <f t="shared" si="25"/>
        <v>lactoserum</v>
      </c>
      <c r="R137" s="129" t="s">
        <v>107</v>
      </c>
      <c r="S137" s="130" t="str">
        <f t="shared" si="26"/>
        <v>lactoserum</v>
      </c>
      <c r="T137" s="131" t="s">
        <v>432</v>
      </c>
      <c r="U137" s="132" t="s">
        <v>14</v>
      </c>
      <c r="V137" s="91" t="s">
        <v>392</v>
      </c>
      <c r="AD137" s="102"/>
      <c r="AE137" s="102"/>
      <c r="AF137" s="102"/>
      <c r="AG137" s="102"/>
      <c r="AH137" s="102"/>
      <c r="AI137" s="49">
        <v>1</v>
      </c>
    </row>
    <row r="138" spans="3:35" ht="21" customHeight="1">
      <c r="C138" s="43"/>
      <c r="D138" s="124">
        <v>110</v>
      </c>
      <c r="E138" s="182"/>
      <c r="F138" s="181" t="str">
        <f t="shared" si="15"/>
        <v/>
      </c>
      <c r="G138" s="180" t="str" cm="1">
        <f t="array" ref="G138">IF(N138="","",IFERROR(_xlfn.TEXTJOIN(" • ",TRUE,_xlfn.UNIQUE(_xlfn._xlws.FILTER("⚠ "&amp;U29:U489,(S29:S489&lt;&gt;"")*ISNUMBER(SEARCH(" "&amp;S29:S489&amp;" "," "&amp;N138&amp;" "))))),""))</f>
        <v/>
      </c>
      <c r="H138" s="128" t="str">
        <f t="shared" si="16"/>
        <v>lait</v>
      </c>
      <c r="I138" s="128" t="str">
        <f t="shared" si="17"/>
        <v>⚠ Lait</v>
      </c>
      <c r="J138" s="128" t="str">
        <f t="shared" si="18"/>
        <v/>
      </c>
      <c r="K138" s="128" t="str">
        <f t="shared" si="19"/>
        <v/>
      </c>
      <c r="L138" s="128" t="str">
        <f t="shared" si="20"/>
        <v/>
      </c>
      <c r="M138" s="128" t="str">
        <f t="shared" si="21"/>
        <v/>
      </c>
      <c r="N138" s="128" t="str">
        <f t="shared" si="22"/>
        <v/>
      </c>
      <c r="O138" s="128" t="str">
        <f t="shared" si="23"/>
        <v>lait</v>
      </c>
      <c r="P138" s="128" t="str">
        <f t="shared" si="24"/>
        <v>lait</v>
      </c>
      <c r="Q138" s="128" t="str">
        <f t="shared" si="25"/>
        <v>lait</v>
      </c>
      <c r="R138" s="129" t="s">
        <v>31</v>
      </c>
      <c r="S138" s="130" t="str">
        <f t="shared" si="26"/>
        <v>lait</v>
      </c>
      <c r="T138" s="131" t="s">
        <v>432</v>
      </c>
      <c r="U138" s="132" t="s">
        <v>14</v>
      </c>
      <c r="V138" s="91" t="s">
        <v>392</v>
      </c>
      <c r="AD138" s="102"/>
      <c r="AE138" s="102"/>
      <c r="AF138" s="102"/>
      <c r="AG138" s="102"/>
      <c r="AH138" s="102"/>
      <c r="AI138" s="49">
        <v>1</v>
      </c>
    </row>
    <row r="139" spans="3:35" ht="21" customHeight="1">
      <c r="C139" s="43"/>
      <c r="D139" s="124">
        <v>111</v>
      </c>
      <c r="E139" s="182"/>
      <c r="F139" s="181" t="str">
        <f t="shared" si="15"/>
        <v/>
      </c>
      <c r="G139" s="180" t="str" cm="1">
        <f t="array" ref="G139">IF(N139="","",IFERROR(_xlfn.TEXTJOIN(" • ",TRUE,_xlfn.UNIQUE(_xlfn._xlws.FILTER("⚠ "&amp;U29:U489,(S29:S489&lt;&gt;"")*ISNUMBER(SEARCH(" "&amp;S29:S489&amp;" "," "&amp;N139&amp;" "))))),""))</f>
        <v/>
      </c>
      <c r="H139" s="128" t="str">
        <f t="shared" si="16"/>
        <v>milk</v>
      </c>
      <c r="I139" s="128" t="str">
        <f t="shared" si="17"/>
        <v>⚠ Lait</v>
      </c>
      <c r="J139" s="128" t="str">
        <f t="shared" si="18"/>
        <v/>
      </c>
      <c r="K139" s="128" t="str">
        <f t="shared" si="19"/>
        <v/>
      </c>
      <c r="L139" s="128" t="str">
        <f t="shared" si="20"/>
        <v/>
      </c>
      <c r="M139" s="128" t="str">
        <f t="shared" si="21"/>
        <v/>
      </c>
      <c r="N139" s="128" t="str">
        <f t="shared" si="22"/>
        <v/>
      </c>
      <c r="O139" s="128" t="str">
        <f t="shared" si="23"/>
        <v>milk</v>
      </c>
      <c r="P139" s="128" t="str">
        <f t="shared" si="24"/>
        <v>milk</v>
      </c>
      <c r="Q139" s="128" t="str">
        <f t="shared" si="25"/>
        <v>milk</v>
      </c>
      <c r="R139" s="129" t="s">
        <v>580</v>
      </c>
      <c r="S139" s="130" t="str">
        <f t="shared" si="26"/>
        <v>milk</v>
      </c>
      <c r="T139" s="131" t="s">
        <v>432</v>
      </c>
      <c r="U139" s="132" t="s">
        <v>14</v>
      </c>
      <c r="V139" s="91" t="s">
        <v>392</v>
      </c>
      <c r="AD139" s="102"/>
      <c r="AE139" s="102"/>
      <c r="AF139" s="102"/>
      <c r="AG139" s="102"/>
      <c r="AH139" s="102"/>
      <c r="AI139" s="49">
        <v>1</v>
      </c>
    </row>
    <row r="140" spans="3:35" ht="21" customHeight="1">
      <c r="C140" s="43"/>
      <c r="D140" s="124">
        <v>112</v>
      </c>
      <c r="E140" s="182"/>
      <c r="F140" s="181" t="str">
        <f t="shared" si="15"/>
        <v/>
      </c>
      <c r="G140" s="180" t="str" cm="1">
        <f t="array" ref="G140">IF(N140="","",IFERROR(_xlfn.TEXTJOIN(" • ",TRUE,_xlfn.UNIQUE(_xlfn._xlws.FILTER("⚠ "&amp;U29:U489,(S29:S489&lt;&gt;"")*ISNUMBER(SEARCH(" "&amp;S29:S489&amp;" "," "&amp;N140&amp;" "))))),""))</f>
        <v/>
      </c>
      <c r="H140" s="128" t="str">
        <f t="shared" si="16"/>
        <v>petit lait</v>
      </c>
      <c r="I140" s="128" t="str">
        <f t="shared" si="17"/>
        <v>⚠ Lait</v>
      </c>
      <c r="J140" s="128" t="str">
        <f t="shared" si="18"/>
        <v/>
      </c>
      <c r="K140" s="128" t="str">
        <f t="shared" si="19"/>
        <v/>
      </c>
      <c r="L140" s="128" t="str">
        <f t="shared" si="20"/>
        <v/>
      </c>
      <c r="M140" s="128" t="str">
        <f t="shared" si="21"/>
        <v/>
      </c>
      <c r="N140" s="128" t="str">
        <f t="shared" si="22"/>
        <v/>
      </c>
      <c r="O140" s="128" t="str">
        <f t="shared" si="23"/>
        <v>petit lait</v>
      </c>
      <c r="P140" s="128" t="str">
        <f t="shared" si="24"/>
        <v>petit lait</v>
      </c>
      <c r="Q140" s="128" t="str">
        <f t="shared" si="25"/>
        <v>petit lait</v>
      </c>
      <c r="R140" s="129" t="s">
        <v>581</v>
      </c>
      <c r="S140" s="130" t="str">
        <f t="shared" si="26"/>
        <v>petit lait</v>
      </c>
      <c r="T140" s="131" t="s">
        <v>432</v>
      </c>
      <c r="U140" s="132" t="s">
        <v>14</v>
      </c>
      <c r="V140" s="91" t="s">
        <v>392</v>
      </c>
      <c r="AD140" s="102"/>
      <c r="AE140" s="102"/>
      <c r="AF140" s="102"/>
      <c r="AG140" s="102"/>
      <c r="AH140" s="102"/>
      <c r="AI140" s="49">
        <v>1</v>
      </c>
    </row>
    <row r="141" spans="3:35" ht="21" customHeight="1">
      <c r="C141" s="43"/>
      <c r="D141" s="124">
        <v>113</v>
      </c>
      <c r="E141" s="182"/>
      <c r="F141" s="181" t="str">
        <f t="shared" si="15"/>
        <v/>
      </c>
      <c r="G141" s="180" t="str" cm="1">
        <f t="array" ref="G141">IF(N141="","",IFERROR(_xlfn.TEXTJOIN(" • ",TRUE,_xlfn.UNIQUE(_xlfn._xlws.FILTER("⚠ "&amp;U29:U489,(S29:S489&lt;&gt;"")*ISNUMBER(SEARCH(" "&amp;S29:S489&amp;" "," "&amp;N141&amp;" "))))),""))</f>
        <v/>
      </c>
      <c r="H141" s="128" t="str">
        <f t="shared" si="16"/>
        <v>whey</v>
      </c>
      <c r="I141" s="128" t="str">
        <f t="shared" si="17"/>
        <v>⚠ Lait</v>
      </c>
      <c r="J141" s="128" t="str">
        <f t="shared" si="18"/>
        <v/>
      </c>
      <c r="K141" s="128" t="str">
        <f t="shared" si="19"/>
        <v/>
      </c>
      <c r="L141" s="128" t="str">
        <f t="shared" si="20"/>
        <v/>
      </c>
      <c r="M141" s="128" t="str">
        <f t="shared" si="21"/>
        <v/>
      </c>
      <c r="N141" s="128" t="str">
        <f t="shared" si="22"/>
        <v/>
      </c>
      <c r="O141" s="128" t="str">
        <f t="shared" si="23"/>
        <v>whey</v>
      </c>
      <c r="P141" s="128" t="str">
        <f t="shared" si="24"/>
        <v>whey</v>
      </c>
      <c r="Q141" s="128" t="str">
        <f t="shared" si="25"/>
        <v>whey</v>
      </c>
      <c r="R141" s="129" t="s">
        <v>582</v>
      </c>
      <c r="S141" s="130" t="str">
        <f t="shared" si="26"/>
        <v>whey</v>
      </c>
      <c r="T141" s="131" t="s">
        <v>432</v>
      </c>
      <c r="U141" s="132" t="s">
        <v>14</v>
      </c>
      <c r="V141" s="91" t="s">
        <v>392</v>
      </c>
      <c r="AD141" s="102"/>
      <c r="AE141" s="102"/>
      <c r="AF141" s="102"/>
      <c r="AG141" s="102"/>
      <c r="AH141" s="102"/>
      <c r="AI141" s="49">
        <v>1</v>
      </c>
    </row>
    <row r="142" spans="3:35" ht="21" customHeight="1">
      <c r="C142" s="43"/>
      <c r="D142" s="124">
        <v>114</v>
      </c>
      <c r="E142" s="182"/>
      <c r="F142" s="181" t="str">
        <f t="shared" si="15"/>
        <v/>
      </c>
      <c r="G142" s="180" t="str" cm="1">
        <f t="array" ref="G142">IF(N142="","",IFERROR(_xlfn.TEXTJOIN(" • ",TRUE,_xlfn.UNIQUE(_xlfn._xlws.FILTER("⚠ "&amp;U29:U489,(S29:S489&lt;&gt;"")*ISNUMBER(SEARCH(" "&amp;S29:S489&amp;" "," "&amp;N142&amp;" "))))),""))</f>
        <v/>
      </c>
      <c r="H142" s="128" t="str">
        <f t="shared" si="16"/>
        <v>yaourt</v>
      </c>
      <c r="I142" s="128" t="str">
        <f t="shared" si="17"/>
        <v>⚠ Lait</v>
      </c>
      <c r="J142" s="128" t="str">
        <f t="shared" si="18"/>
        <v/>
      </c>
      <c r="K142" s="128" t="str">
        <f t="shared" si="19"/>
        <v/>
      </c>
      <c r="L142" s="128" t="str">
        <f t="shared" si="20"/>
        <v/>
      </c>
      <c r="M142" s="128" t="str">
        <f t="shared" si="21"/>
        <v/>
      </c>
      <c r="N142" s="128" t="str">
        <f t="shared" si="22"/>
        <v/>
      </c>
      <c r="O142" s="128" t="str">
        <f t="shared" si="23"/>
        <v>yaourt</v>
      </c>
      <c r="P142" s="128" t="str">
        <f t="shared" si="24"/>
        <v>yaourt</v>
      </c>
      <c r="Q142" s="128" t="str">
        <f t="shared" si="25"/>
        <v>yaourt</v>
      </c>
      <c r="R142" s="129" t="s">
        <v>240</v>
      </c>
      <c r="S142" s="130" t="str">
        <f t="shared" si="26"/>
        <v>yaourt</v>
      </c>
      <c r="T142" s="131" t="s">
        <v>432</v>
      </c>
      <c r="U142" s="132" t="s">
        <v>14</v>
      </c>
      <c r="V142" s="91" t="s">
        <v>392</v>
      </c>
      <c r="AD142" s="102"/>
      <c r="AE142" s="102"/>
      <c r="AF142" s="102"/>
      <c r="AG142" s="102"/>
      <c r="AH142" s="102"/>
      <c r="AI142" s="49">
        <v>1</v>
      </c>
    </row>
    <row r="143" spans="3:35" ht="21" customHeight="1">
      <c r="C143" s="43"/>
      <c r="D143" s="124">
        <v>115</v>
      </c>
      <c r="E143" s="182"/>
      <c r="F143" s="181" t="str">
        <f t="shared" si="15"/>
        <v/>
      </c>
      <c r="G143" s="180" t="str" cm="1">
        <f t="array" ref="G143">IF(N143="","",IFERROR(_xlfn.TEXTJOIN(" • ",TRUE,_xlfn.UNIQUE(_xlfn._xlws.FILTER("⚠ "&amp;U29:U489,(S29:S489&lt;&gt;"")*ISNUMBER(SEARCH(" "&amp;S29:S489&amp;" "," "&amp;N143&amp;" "))))),""))</f>
        <v/>
      </c>
      <c r="H143" s="128" t="str">
        <f t="shared" si="16"/>
        <v>yogourt</v>
      </c>
      <c r="I143" s="128" t="str">
        <f t="shared" si="17"/>
        <v>⚠ Lait</v>
      </c>
      <c r="J143" s="128" t="str">
        <f t="shared" si="18"/>
        <v/>
      </c>
      <c r="K143" s="128" t="str">
        <f t="shared" si="19"/>
        <v/>
      </c>
      <c r="L143" s="128" t="str">
        <f t="shared" si="20"/>
        <v/>
      </c>
      <c r="M143" s="128" t="str">
        <f t="shared" si="21"/>
        <v/>
      </c>
      <c r="N143" s="128" t="str">
        <f t="shared" si="22"/>
        <v/>
      </c>
      <c r="O143" s="128" t="str">
        <f t="shared" si="23"/>
        <v>yogourt</v>
      </c>
      <c r="P143" s="128" t="str">
        <f t="shared" si="24"/>
        <v>yogourt</v>
      </c>
      <c r="Q143" s="128" t="str">
        <f t="shared" si="25"/>
        <v>yogourt</v>
      </c>
      <c r="R143" s="129" t="s">
        <v>583</v>
      </c>
      <c r="S143" s="130" t="str">
        <f t="shared" si="26"/>
        <v>yogourt</v>
      </c>
      <c r="T143" s="131" t="s">
        <v>432</v>
      </c>
      <c r="U143" s="132" t="s">
        <v>14</v>
      </c>
      <c r="V143" s="91" t="s">
        <v>392</v>
      </c>
      <c r="AD143" s="102"/>
      <c r="AE143" s="102"/>
      <c r="AF143" s="102"/>
      <c r="AG143" s="102"/>
      <c r="AH143" s="102"/>
      <c r="AI143" s="49">
        <v>1</v>
      </c>
    </row>
    <row r="144" spans="3:35" ht="21" customHeight="1">
      <c r="C144" s="43"/>
      <c r="D144" s="124">
        <v>116</v>
      </c>
      <c r="E144" s="182"/>
      <c r="F144" s="181" t="str">
        <f t="shared" si="15"/>
        <v/>
      </c>
      <c r="G144" s="180" t="str" cm="1">
        <f t="array" ref="G144">IF(N144="","",IFERROR(_xlfn.TEXTJOIN(" • ",TRUE,_xlfn.UNIQUE(_xlfn._xlws.FILTER("⚠ "&amp;U29:U489,(S29:S489&lt;&gt;"")*ISNUMBER(SEARCH(" "&amp;S29:S489&amp;" "," "&amp;N144&amp;" "))))),""))</f>
        <v/>
      </c>
      <c r="H144" s="128" t="str">
        <f t="shared" si="16"/>
        <v>farine de lupin</v>
      </c>
      <c r="I144" s="128" t="str">
        <f t="shared" si="17"/>
        <v>⚠ Lupin</v>
      </c>
      <c r="J144" s="128" t="str">
        <f t="shared" si="18"/>
        <v/>
      </c>
      <c r="K144" s="128" t="str">
        <f t="shared" si="19"/>
        <v/>
      </c>
      <c r="L144" s="128" t="str">
        <f t="shared" si="20"/>
        <v/>
      </c>
      <c r="M144" s="128" t="str">
        <f t="shared" si="21"/>
        <v/>
      </c>
      <c r="N144" s="128" t="str">
        <f t="shared" si="22"/>
        <v/>
      </c>
      <c r="O144" s="128" t="str">
        <f t="shared" si="23"/>
        <v>farine de lupin</v>
      </c>
      <c r="P144" s="128" t="str">
        <f t="shared" si="24"/>
        <v>farine de lupin</v>
      </c>
      <c r="Q144" s="128" t="str">
        <f t="shared" si="25"/>
        <v>farine de lupin</v>
      </c>
      <c r="R144" s="129" t="s">
        <v>55</v>
      </c>
      <c r="S144" s="130" t="str">
        <f t="shared" si="26"/>
        <v>farine de lupin</v>
      </c>
      <c r="T144" s="131" t="s">
        <v>432</v>
      </c>
      <c r="U144" s="132" t="s">
        <v>20</v>
      </c>
      <c r="V144" s="97" t="s">
        <v>395</v>
      </c>
      <c r="AD144" s="102"/>
      <c r="AE144" s="102"/>
      <c r="AF144" s="102"/>
      <c r="AG144" s="102"/>
      <c r="AH144" s="102"/>
      <c r="AI144" s="49">
        <v>1</v>
      </c>
    </row>
    <row r="145" spans="3:35" ht="21" customHeight="1">
      <c r="C145" s="43"/>
      <c r="D145" s="124">
        <v>117</v>
      </c>
      <c r="E145" s="182"/>
      <c r="F145" s="181" t="str">
        <f t="shared" si="15"/>
        <v/>
      </c>
      <c r="G145" s="180" t="str" cm="1">
        <f t="array" ref="G145">IF(N145="","",IFERROR(_xlfn.TEXTJOIN(" • ",TRUE,_xlfn.UNIQUE(_xlfn._xlws.FILTER("⚠ "&amp;U29:U489,(S29:S489&lt;&gt;"")*ISNUMBER(SEARCH(" "&amp;S29:S489&amp;" "," "&amp;N145&amp;" "))))),""))</f>
        <v/>
      </c>
      <c r="H145" s="128" t="str">
        <f t="shared" si="16"/>
        <v>lupin</v>
      </c>
      <c r="I145" s="128" t="str">
        <f t="shared" si="17"/>
        <v>⚠ Lupin</v>
      </c>
      <c r="J145" s="128" t="str">
        <f t="shared" si="18"/>
        <v/>
      </c>
      <c r="K145" s="128" t="str">
        <f t="shared" si="19"/>
        <v/>
      </c>
      <c r="L145" s="128" t="str">
        <f t="shared" si="20"/>
        <v/>
      </c>
      <c r="M145" s="128" t="str">
        <f t="shared" si="21"/>
        <v/>
      </c>
      <c r="N145" s="128" t="str">
        <f t="shared" si="22"/>
        <v/>
      </c>
      <c r="O145" s="128" t="str">
        <f t="shared" si="23"/>
        <v>lupin</v>
      </c>
      <c r="P145" s="128" t="str">
        <f t="shared" si="24"/>
        <v>lupin</v>
      </c>
      <c r="Q145" s="128" t="str">
        <f t="shared" si="25"/>
        <v>lupin</v>
      </c>
      <c r="R145" s="129" t="s">
        <v>6</v>
      </c>
      <c r="S145" s="130" t="str">
        <f t="shared" si="26"/>
        <v>lupin</v>
      </c>
      <c r="T145" s="131" t="s">
        <v>432</v>
      </c>
      <c r="U145" s="132" t="s">
        <v>20</v>
      </c>
      <c r="V145" s="97" t="s">
        <v>395</v>
      </c>
      <c r="AD145" s="102"/>
      <c r="AE145" s="102"/>
      <c r="AF145" s="102"/>
      <c r="AG145" s="102"/>
      <c r="AH145" s="102"/>
      <c r="AI145" s="49">
        <v>1</v>
      </c>
    </row>
    <row r="146" spans="3:35" ht="21" customHeight="1">
      <c r="C146" s="43"/>
      <c r="D146" s="124">
        <v>118</v>
      </c>
      <c r="E146" s="182"/>
      <c r="F146" s="181" t="str">
        <f t="shared" si="15"/>
        <v/>
      </c>
      <c r="G146" s="180" t="str" cm="1">
        <f t="array" ref="G146">IF(N146="","",IFERROR(_xlfn.TEXTJOIN(" • ",TRUE,_xlfn.UNIQUE(_xlfn._xlws.FILTER("⚠ "&amp;U29:U489,(S29:S489&lt;&gt;"")*ISNUMBER(SEARCH(" "&amp;S29:S489&amp;" "," "&amp;N146&amp;" "))))),""))</f>
        <v/>
      </c>
      <c r="H146" s="128" t="str">
        <f t="shared" si="16"/>
        <v>lupine</v>
      </c>
      <c r="I146" s="128" t="str">
        <f t="shared" si="17"/>
        <v>⚠ Lupin</v>
      </c>
      <c r="J146" s="128" t="str">
        <f t="shared" si="18"/>
        <v/>
      </c>
      <c r="K146" s="128" t="str">
        <f t="shared" si="19"/>
        <v/>
      </c>
      <c r="L146" s="128" t="str">
        <f t="shared" si="20"/>
        <v/>
      </c>
      <c r="M146" s="128" t="str">
        <f t="shared" si="21"/>
        <v/>
      </c>
      <c r="N146" s="128" t="str">
        <f t="shared" si="22"/>
        <v/>
      </c>
      <c r="O146" s="128" t="str">
        <f t="shared" si="23"/>
        <v>lupine</v>
      </c>
      <c r="P146" s="128" t="str">
        <f t="shared" si="24"/>
        <v>lupine</v>
      </c>
      <c r="Q146" s="128" t="str">
        <f t="shared" si="25"/>
        <v>lupine</v>
      </c>
      <c r="R146" s="129" t="s">
        <v>584</v>
      </c>
      <c r="S146" s="130" t="str">
        <f t="shared" si="26"/>
        <v>lupine</v>
      </c>
      <c r="T146" s="131" t="s">
        <v>432</v>
      </c>
      <c r="U146" s="132" t="s">
        <v>20</v>
      </c>
      <c r="V146" s="97" t="s">
        <v>395</v>
      </c>
      <c r="AD146" s="102"/>
      <c r="AE146" s="102"/>
      <c r="AF146" s="102"/>
      <c r="AG146" s="102"/>
      <c r="AH146" s="102"/>
      <c r="AI146" s="49">
        <v>1</v>
      </c>
    </row>
    <row r="147" spans="3:35" ht="21" customHeight="1">
      <c r="C147" s="43"/>
      <c r="D147" s="124">
        <v>119</v>
      </c>
      <c r="E147" s="182"/>
      <c r="F147" s="181" t="str">
        <f t="shared" si="15"/>
        <v/>
      </c>
      <c r="G147" s="180" t="str" cm="1">
        <f t="array" ref="G147">IF(N147="","",IFERROR(_xlfn.TEXTJOIN(" • ",TRUE,_xlfn.UNIQUE(_xlfn._xlws.FILTER("⚠ "&amp;U29:U489,(S29:S489&lt;&gt;"")*ISNUMBER(SEARCH(" "&amp;S29:S489&amp;" "," "&amp;N147&amp;" "))))),""))</f>
        <v/>
      </c>
      <c r="H147" s="128" t="str">
        <f t="shared" si="16"/>
        <v>calamar</v>
      </c>
      <c r="I147" s="128" t="str">
        <f t="shared" si="17"/>
        <v>⚠ Mollusques</v>
      </c>
      <c r="J147" s="128" t="str">
        <f t="shared" si="18"/>
        <v/>
      </c>
      <c r="K147" s="128" t="str">
        <f t="shared" si="19"/>
        <v/>
      </c>
      <c r="L147" s="128" t="str">
        <f t="shared" si="20"/>
        <v/>
      </c>
      <c r="M147" s="128" t="str">
        <f t="shared" si="21"/>
        <v/>
      </c>
      <c r="N147" s="128" t="str">
        <f t="shared" si="22"/>
        <v/>
      </c>
      <c r="O147" s="128" t="str">
        <f t="shared" si="23"/>
        <v>calamar</v>
      </c>
      <c r="P147" s="128" t="str">
        <f t="shared" si="24"/>
        <v>calamar</v>
      </c>
      <c r="Q147" s="128" t="str">
        <f t="shared" si="25"/>
        <v>calamar</v>
      </c>
      <c r="R147" s="129" t="s">
        <v>242</v>
      </c>
      <c r="S147" s="130" t="str">
        <f t="shared" si="26"/>
        <v>calamar</v>
      </c>
      <c r="T147" s="131" t="s">
        <v>432</v>
      </c>
      <c r="U147" s="132" t="s">
        <v>21</v>
      </c>
      <c r="V147" s="73" t="s">
        <v>377</v>
      </c>
      <c r="AD147" s="102"/>
      <c r="AE147" s="102"/>
      <c r="AF147" s="102"/>
      <c r="AG147" s="102"/>
      <c r="AH147" s="102"/>
      <c r="AI147" s="49">
        <v>1</v>
      </c>
    </row>
    <row r="148" spans="3:35" ht="21" customHeight="1">
      <c r="C148" s="43"/>
      <c r="D148" s="124">
        <v>120</v>
      </c>
      <c r="E148" s="182"/>
      <c r="F148" s="181" t="str">
        <f t="shared" si="15"/>
        <v/>
      </c>
      <c r="G148" s="180" t="str" cm="1">
        <f t="array" ref="G148">IF(N148="","",IFERROR(_xlfn.TEXTJOIN(" • ",TRUE,_xlfn.UNIQUE(_xlfn._xlws.FILTER("⚠ "&amp;U29:U489,(S29:S489&lt;&gt;"")*ISNUMBER(SEARCH(" "&amp;S29:S489&amp;" "," "&amp;N148&amp;" "))))),""))</f>
        <v/>
      </c>
      <c r="H148" s="128" t="str">
        <f t="shared" si="16"/>
        <v>calamars</v>
      </c>
      <c r="I148" s="128" t="str">
        <f t="shared" si="17"/>
        <v>⚠ Mollusques</v>
      </c>
      <c r="J148" s="128" t="str">
        <f t="shared" si="18"/>
        <v/>
      </c>
      <c r="K148" s="128" t="str">
        <f t="shared" si="19"/>
        <v/>
      </c>
      <c r="L148" s="128" t="str">
        <f t="shared" si="20"/>
        <v/>
      </c>
      <c r="M148" s="128" t="str">
        <f t="shared" si="21"/>
        <v/>
      </c>
      <c r="N148" s="128" t="str">
        <f t="shared" si="22"/>
        <v/>
      </c>
      <c r="O148" s="128" t="str">
        <f t="shared" si="23"/>
        <v>calamars</v>
      </c>
      <c r="P148" s="128" t="str">
        <f t="shared" si="24"/>
        <v>calamars</v>
      </c>
      <c r="Q148" s="128" t="str">
        <f t="shared" si="25"/>
        <v>calamars</v>
      </c>
      <c r="R148" s="129" t="s">
        <v>249</v>
      </c>
      <c r="S148" s="130" t="str">
        <f t="shared" si="26"/>
        <v>calamars</v>
      </c>
      <c r="T148" s="131" t="s">
        <v>432</v>
      </c>
      <c r="U148" s="132" t="s">
        <v>21</v>
      </c>
      <c r="V148" s="73" t="s">
        <v>377</v>
      </c>
      <c r="AD148" s="102"/>
      <c r="AE148" s="102"/>
      <c r="AF148" s="102"/>
      <c r="AG148" s="102"/>
      <c r="AH148" s="102"/>
      <c r="AI148" s="49">
        <v>1</v>
      </c>
    </row>
    <row r="149" spans="3:35" ht="21" customHeight="1">
      <c r="C149" s="43"/>
      <c r="D149" s="124">
        <v>121</v>
      </c>
      <c r="E149" s="182"/>
      <c r="F149" s="181" t="str">
        <f t="shared" si="15"/>
        <v/>
      </c>
      <c r="G149" s="180" t="str" cm="1">
        <f t="array" ref="G149">IF(N149="","",IFERROR(_xlfn.TEXTJOIN(" • ",TRUE,_xlfn.UNIQUE(_xlfn._xlws.FILTER("⚠ "&amp;U29:U489,(S29:S489&lt;&gt;"")*ISNUMBER(SEARCH(" "&amp;S29:S489&amp;" "," "&amp;N149&amp;" "))))),""))</f>
        <v/>
      </c>
      <c r="H149" s="128" t="str">
        <f t="shared" si="16"/>
        <v>coquillage</v>
      </c>
      <c r="I149" s="128" t="str">
        <f t="shared" si="17"/>
        <v>⚠ Mollusques</v>
      </c>
      <c r="J149" s="128" t="str">
        <f t="shared" si="18"/>
        <v/>
      </c>
      <c r="K149" s="128" t="str">
        <f t="shared" si="19"/>
        <v/>
      </c>
      <c r="L149" s="128" t="str">
        <f t="shared" si="20"/>
        <v/>
      </c>
      <c r="M149" s="128" t="str">
        <f t="shared" si="21"/>
        <v/>
      </c>
      <c r="N149" s="128" t="str">
        <f t="shared" si="22"/>
        <v/>
      </c>
      <c r="O149" s="128" t="str">
        <f t="shared" si="23"/>
        <v>coquillage</v>
      </c>
      <c r="P149" s="128" t="str">
        <f t="shared" si="24"/>
        <v>coquillage</v>
      </c>
      <c r="Q149" s="128" t="str">
        <f t="shared" si="25"/>
        <v>coquillage</v>
      </c>
      <c r="R149" s="129" t="s">
        <v>585</v>
      </c>
      <c r="S149" s="130" t="str">
        <f t="shared" si="26"/>
        <v>coquillage</v>
      </c>
      <c r="T149" s="131" t="s">
        <v>432</v>
      </c>
      <c r="U149" s="132" t="s">
        <v>21</v>
      </c>
      <c r="V149" s="73" t="s">
        <v>377</v>
      </c>
      <c r="AD149" s="102"/>
      <c r="AE149" s="102"/>
      <c r="AF149" s="102"/>
      <c r="AG149" s="102"/>
      <c r="AH149" s="102"/>
      <c r="AI149" s="49">
        <v>1</v>
      </c>
    </row>
    <row r="150" spans="3:35" ht="21" customHeight="1">
      <c r="C150" s="43"/>
      <c r="D150" s="124">
        <v>122</v>
      </c>
      <c r="E150" s="182"/>
      <c r="F150" s="181" t="str">
        <f t="shared" si="15"/>
        <v/>
      </c>
      <c r="G150" s="180" t="str" cm="1">
        <f t="array" ref="G150">IF(N150="","",IFERROR(_xlfn.TEXTJOIN(" • ",TRUE,_xlfn.UNIQUE(_xlfn._xlws.FILTER("⚠ "&amp;U29:U489,(S29:S489&lt;&gt;"")*ISNUMBER(SEARCH(" "&amp;S29:S489&amp;" "," "&amp;N150&amp;" "))))),""))</f>
        <v/>
      </c>
      <c r="H150" s="128" t="str">
        <f t="shared" si="16"/>
        <v>coquilles saint jacques</v>
      </c>
      <c r="I150" s="128" t="str">
        <f t="shared" si="17"/>
        <v>⚠ Mollusques</v>
      </c>
      <c r="J150" s="128" t="str">
        <f t="shared" si="18"/>
        <v/>
      </c>
      <c r="K150" s="128" t="str">
        <f t="shared" si="19"/>
        <v/>
      </c>
      <c r="L150" s="128" t="str">
        <f t="shared" si="20"/>
        <v/>
      </c>
      <c r="M150" s="128" t="str">
        <f t="shared" si="21"/>
        <v/>
      </c>
      <c r="N150" s="128" t="str">
        <f t="shared" si="22"/>
        <v/>
      </c>
      <c r="O150" s="128" t="str">
        <f t="shared" si="23"/>
        <v>coquilles saint jacques</v>
      </c>
      <c r="P150" s="128" t="str">
        <f t="shared" si="24"/>
        <v>coquilles saint jacques</v>
      </c>
      <c r="Q150" s="128" t="str">
        <f t="shared" si="25"/>
        <v>coquilles saint jacques</v>
      </c>
      <c r="R150" s="129" t="s">
        <v>292</v>
      </c>
      <c r="S150" s="130" t="str">
        <f t="shared" si="26"/>
        <v>coquilles saint jacques</v>
      </c>
      <c r="T150" s="131" t="s">
        <v>432</v>
      </c>
      <c r="U150" s="132" t="s">
        <v>21</v>
      </c>
      <c r="V150" s="73" t="s">
        <v>377</v>
      </c>
      <c r="AD150" s="102"/>
      <c r="AE150" s="102"/>
      <c r="AF150" s="102"/>
      <c r="AG150" s="102"/>
      <c r="AH150" s="102"/>
      <c r="AI150" s="49">
        <v>1</v>
      </c>
    </row>
    <row r="151" spans="3:35" ht="21" customHeight="1">
      <c r="C151" s="43"/>
      <c r="D151" s="124">
        <v>123</v>
      </c>
      <c r="E151" s="182"/>
      <c r="F151" s="181" t="str">
        <f t="shared" si="15"/>
        <v/>
      </c>
      <c r="G151" s="180" t="str" cm="1">
        <f t="array" ref="G151">IF(N151="","",IFERROR(_xlfn.TEXTJOIN(" • ",TRUE,_xlfn.UNIQUE(_xlfn._xlws.FILTER("⚠ "&amp;U29:U489,(S29:S489&lt;&gt;"")*ISNUMBER(SEARCH(" "&amp;S29:S489&amp;" "," "&amp;N151&amp;" "))))),""))</f>
        <v/>
      </c>
      <c r="H151" s="128" t="str">
        <f t="shared" si="16"/>
        <v>encornet</v>
      </c>
      <c r="I151" s="128" t="str">
        <f t="shared" si="17"/>
        <v>⚠ Mollusques</v>
      </c>
      <c r="J151" s="128" t="str">
        <f t="shared" si="18"/>
        <v/>
      </c>
      <c r="K151" s="128" t="str">
        <f t="shared" si="19"/>
        <v/>
      </c>
      <c r="L151" s="128" t="str">
        <f t="shared" si="20"/>
        <v/>
      </c>
      <c r="M151" s="128" t="str">
        <f t="shared" si="21"/>
        <v/>
      </c>
      <c r="N151" s="128" t="str">
        <f t="shared" si="22"/>
        <v/>
      </c>
      <c r="O151" s="128" t="str">
        <f t="shared" si="23"/>
        <v>encornet</v>
      </c>
      <c r="P151" s="128" t="str">
        <f t="shared" si="24"/>
        <v>encornet</v>
      </c>
      <c r="Q151" s="128" t="str">
        <f t="shared" si="25"/>
        <v>encornet</v>
      </c>
      <c r="R151" s="129" t="s">
        <v>256</v>
      </c>
      <c r="S151" s="130" t="str">
        <f t="shared" si="26"/>
        <v>encornet</v>
      </c>
      <c r="T151" s="131" t="s">
        <v>432</v>
      </c>
      <c r="U151" s="132" t="s">
        <v>21</v>
      </c>
      <c r="V151" s="73" t="s">
        <v>377</v>
      </c>
      <c r="AD151" s="102"/>
      <c r="AE151" s="102"/>
      <c r="AF151" s="102"/>
      <c r="AG151" s="102"/>
      <c r="AH151" s="102"/>
      <c r="AI151" s="49">
        <v>1</v>
      </c>
    </row>
    <row r="152" spans="3:35" ht="21" customHeight="1">
      <c r="C152" s="43"/>
      <c r="D152" s="124">
        <v>124</v>
      </c>
      <c r="E152" s="182"/>
      <c r="F152" s="181" t="str">
        <f t="shared" si="15"/>
        <v/>
      </c>
      <c r="G152" s="180" t="str" cm="1">
        <f t="array" ref="G152">IF(N152="","",IFERROR(_xlfn.TEXTJOIN(" • ",TRUE,_xlfn.UNIQUE(_xlfn._xlws.FILTER("⚠ "&amp;U29:U489,(S29:S489&lt;&gt;"")*ISNUMBER(SEARCH(" "&amp;S29:S489&amp;" "," "&amp;N152&amp;" "))))),""))</f>
        <v/>
      </c>
      <c r="H152" s="128" t="str">
        <f t="shared" si="16"/>
        <v>escargots</v>
      </c>
      <c r="I152" s="128" t="str">
        <f t="shared" si="17"/>
        <v>⚠ Mollusques</v>
      </c>
      <c r="J152" s="128" t="str">
        <f t="shared" si="18"/>
        <v/>
      </c>
      <c r="K152" s="128" t="str">
        <f t="shared" si="19"/>
        <v/>
      </c>
      <c r="L152" s="128" t="str">
        <f t="shared" si="20"/>
        <v/>
      </c>
      <c r="M152" s="128" t="str">
        <f t="shared" si="21"/>
        <v/>
      </c>
      <c r="N152" s="128" t="str">
        <f t="shared" si="22"/>
        <v/>
      </c>
      <c r="O152" s="128" t="str">
        <f t="shared" si="23"/>
        <v>escargots</v>
      </c>
      <c r="P152" s="128" t="str">
        <f t="shared" si="24"/>
        <v>escargots</v>
      </c>
      <c r="Q152" s="128" t="str">
        <f t="shared" si="25"/>
        <v>escargots</v>
      </c>
      <c r="R152" s="129" t="s">
        <v>234</v>
      </c>
      <c r="S152" s="130" t="str">
        <f t="shared" si="26"/>
        <v>escargots</v>
      </c>
      <c r="T152" s="131" t="s">
        <v>432</v>
      </c>
      <c r="U152" s="132" t="s">
        <v>21</v>
      </c>
      <c r="V152" s="73" t="s">
        <v>377</v>
      </c>
      <c r="AD152" s="102"/>
      <c r="AE152" s="102"/>
      <c r="AF152" s="102"/>
      <c r="AG152" s="102"/>
      <c r="AH152" s="102"/>
      <c r="AI152" s="49">
        <v>1</v>
      </c>
    </row>
    <row r="153" spans="3:35" ht="21" customHeight="1">
      <c r="C153" s="43"/>
      <c r="D153" s="124">
        <v>125</v>
      </c>
      <c r="E153" s="182"/>
      <c r="F153" s="181" t="str">
        <f t="shared" si="15"/>
        <v/>
      </c>
      <c r="G153" s="180" t="str" cm="1">
        <f t="array" ref="G153">IF(N153="","",IFERROR(_xlfn.TEXTJOIN(" • ",TRUE,_xlfn.UNIQUE(_xlfn._xlws.FILTER("⚠ "&amp;U29:U489,(S29:S489&lt;&gt;"")*ISNUMBER(SEARCH(" "&amp;S29:S489&amp;" "," "&amp;N153&amp;" "))))),""))</f>
        <v/>
      </c>
      <c r="H153" s="128" t="str">
        <f t="shared" si="16"/>
        <v>escargot</v>
      </c>
      <c r="I153" s="128" t="str">
        <f t="shared" si="17"/>
        <v>⚠ Mollusques</v>
      </c>
      <c r="J153" s="128" t="str">
        <f t="shared" si="18"/>
        <v/>
      </c>
      <c r="K153" s="128" t="str">
        <f t="shared" si="19"/>
        <v/>
      </c>
      <c r="L153" s="128" t="str">
        <f t="shared" si="20"/>
        <v/>
      </c>
      <c r="M153" s="128" t="str">
        <f t="shared" si="21"/>
        <v/>
      </c>
      <c r="N153" s="128" t="str">
        <f t="shared" si="22"/>
        <v/>
      </c>
      <c r="O153" s="128" t="str">
        <f t="shared" si="23"/>
        <v>escargot</v>
      </c>
      <c r="P153" s="128" t="str">
        <f t="shared" si="24"/>
        <v>escargot</v>
      </c>
      <c r="Q153" s="128" t="str">
        <f t="shared" si="25"/>
        <v>escargot</v>
      </c>
      <c r="R153" s="129" t="s">
        <v>224</v>
      </c>
      <c r="S153" s="130" t="str">
        <f t="shared" si="26"/>
        <v>escargot</v>
      </c>
      <c r="T153" s="131" t="s">
        <v>432</v>
      </c>
      <c r="U153" s="132" t="s">
        <v>21</v>
      </c>
      <c r="V153" s="73" t="s">
        <v>377</v>
      </c>
      <c r="AD153" s="102"/>
      <c r="AE153" s="102"/>
      <c r="AF153" s="102"/>
      <c r="AG153" s="102"/>
      <c r="AH153" s="102"/>
      <c r="AI153" s="49">
        <v>1</v>
      </c>
    </row>
    <row r="154" spans="3:35" ht="21" customHeight="1">
      <c r="C154" s="43"/>
      <c r="D154" s="124">
        <v>126</v>
      </c>
      <c r="E154" s="182"/>
      <c r="F154" s="181" t="str">
        <f t="shared" si="15"/>
        <v/>
      </c>
      <c r="G154" s="180" t="str" cm="1">
        <f t="array" ref="G154">IF(N154="","",IFERROR(_xlfn.TEXTJOIN(" • ",TRUE,_xlfn.UNIQUE(_xlfn._xlws.FILTER("⚠ "&amp;U29:U489,(S29:S489&lt;&gt;"")*ISNUMBER(SEARCH(" "&amp;S29:S489&amp;" "," "&amp;N154&amp;" "))))),""))</f>
        <v/>
      </c>
      <c r="H154" s="128" t="str">
        <f t="shared" si="16"/>
        <v>huitre</v>
      </c>
      <c r="I154" s="128" t="str">
        <f t="shared" si="17"/>
        <v>⚠ Mollusques</v>
      </c>
      <c r="J154" s="128" t="str">
        <f t="shared" si="18"/>
        <v/>
      </c>
      <c r="K154" s="128" t="str">
        <f t="shared" si="19"/>
        <v/>
      </c>
      <c r="L154" s="128" t="str">
        <f t="shared" si="20"/>
        <v/>
      </c>
      <c r="M154" s="128" t="str">
        <f t="shared" si="21"/>
        <v/>
      </c>
      <c r="N154" s="128" t="str">
        <f t="shared" si="22"/>
        <v/>
      </c>
      <c r="O154" s="128" t="str">
        <f t="shared" si="23"/>
        <v>huitre</v>
      </c>
      <c r="P154" s="128" t="str">
        <f t="shared" si="24"/>
        <v>huitre</v>
      </c>
      <c r="Q154" s="128" t="str">
        <f t="shared" si="25"/>
        <v>huitre</v>
      </c>
      <c r="R154" s="129" t="s">
        <v>115</v>
      </c>
      <c r="S154" s="130" t="str">
        <f t="shared" si="26"/>
        <v>huitre</v>
      </c>
      <c r="T154" s="131" t="s">
        <v>432</v>
      </c>
      <c r="U154" s="132" t="s">
        <v>21</v>
      </c>
      <c r="V154" s="73" t="s">
        <v>377</v>
      </c>
      <c r="AD154" s="102"/>
      <c r="AE154" s="102"/>
      <c r="AF154" s="102"/>
      <c r="AG154" s="102"/>
      <c r="AH154" s="102"/>
      <c r="AI154" s="49">
        <v>1</v>
      </c>
    </row>
    <row r="155" spans="3:35" ht="21" customHeight="1">
      <c r="C155" s="43"/>
      <c r="D155" s="124">
        <v>127</v>
      </c>
      <c r="E155" s="182"/>
      <c r="F155" s="181" t="str">
        <f t="shared" si="15"/>
        <v/>
      </c>
      <c r="G155" s="180" t="str" cm="1">
        <f t="array" ref="G155">IF(N155="","",IFERROR(_xlfn.TEXTJOIN(" • ",TRUE,_xlfn.UNIQUE(_xlfn._xlws.FILTER("⚠ "&amp;U29:U489,(S29:S489&lt;&gt;"")*ISNUMBER(SEARCH(" "&amp;S29:S489&amp;" "," "&amp;N155&amp;" "))))),""))</f>
        <v/>
      </c>
      <c r="H155" s="128" t="str">
        <f t="shared" si="16"/>
        <v>huitres</v>
      </c>
      <c r="I155" s="128" t="str">
        <f t="shared" si="17"/>
        <v>⚠ Mollusques</v>
      </c>
      <c r="J155" s="128" t="str">
        <f t="shared" si="18"/>
        <v/>
      </c>
      <c r="K155" s="128" t="str">
        <f t="shared" si="19"/>
        <v/>
      </c>
      <c r="L155" s="128" t="str">
        <f t="shared" si="20"/>
        <v/>
      </c>
      <c r="M155" s="128" t="str">
        <f t="shared" si="21"/>
        <v/>
      </c>
      <c r="N155" s="128" t="str">
        <f t="shared" si="22"/>
        <v/>
      </c>
      <c r="O155" s="128" t="str">
        <f t="shared" si="23"/>
        <v>huitres</v>
      </c>
      <c r="P155" s="128" t="str">
        <f t="shared" si="24"/>
        <v>huitres</v>
      </c>
      <c r="Q155" s="128" t="str">
        <f t="shared" si="25"/>
        <v>huitres</v>
      </c>
      <c r="R155" s="129" t="s">
        <v>133</v>
      </c>
      <c r="S155" s="130" t="str">
        <f t="shared" si="26"/>
        <v>huitres</v>
      </c>
      <c r="T155" s="131" t="s">
        <v>432</v>
      </c>
      <c r="U155" s="132" t="s">
        <v>21</v>
      </c>
      <c r="V155" s="73" t="s">
        <v>377</v>
      </c>
      <c r="AD155" s="102"/>
      <c r="AE155" s="102"/>
      <c r="AF155" s="102"/>
      <c r="AG155" s="102"/>
      <c r="AH155" s="102"/>
      <c r="AI155" s="49">
        <v>1</v>
      </c>
    </row>
    <row r="156" spans="3:35" ht="21" customHeight="1">
      <c r="C156" s="43"/>
      <c r="D156" s="124">
        <v>128</v>
      </c>
      <c r="E156" s="182"/>
      <c r="F156" s="181" t="str">
        <f t="shared" si="15"/>
        <v/>
      </c>
      <c r="G156" s="180" t="str" cm="1">
        <f t="array" ref="G156">IF(N156="","",IFERROR(_xlfn.TEXTJOIN(" • ",TRUE,_xlfn.UNIQUE(_xlfn._xlws.FILTER("⚠ "&amp;U29:U489,(S29:S489&lt;&gt;"")*ISNUMBER(SEARCH(" "&amp;S29:S489&amp;" "," "&amp;N156&amp;" "))))),""))</f>
        <v/>
      </c>
      <c r="H156" s="128" t="str">
        <f t="shared" si="16"/>
        <v>mollusque</v>
      </c>
      <c r="I156" s="128" t="str">
        <f t="shared" si="17"/>
        <v>⚠ Mollusques</v>
      </c>
      <c r="J156" s="128" t="str">
        <f t="shared" si="18"/>
        <v/>
      </c>
      <c r="K156" s="128" t="str">
        <f t="shared" si="19"/>
        <v/>
      </c>
      <c r="L156" s="128" t="str">
        <f t="shared" si="20"/>
        <v/>
      </c>
      <c r="M156" s="128" t="str">
        <f t="shared" si="21"/>
        <v/>
      </c>
      <c r="N156" s="128" t="str">
        <f t="shared" si="22"/>
        <v/>
      </c>
      <c r="O156" s="128" t="str">
        <f t="shared" si="23"/>
        <v>mollusque</v>
      </c>
      <c r="P156" s="128" t="str">
        <f t="shared" si="24"/>
        <v>mollusque</v>
      </c>
      <c r="Q156" s="128" t="str">
        <f t="shared" si="25"/>
        <v>mollusque</v>
      </c>
      <c r="R156" s="129" t="s">
        <v>38</v>
      </c>
      <c r="S156" s="130" t="str">
        <f t="shared" si="26"/>
        <v>mollusque</v>
      </c>
      <c r="T156" s="131" t="s">
        <v>432</v>
      </c>
      <c r="U156" s="132" t="s">
        <v>21</v>
      </c>
      <c r="V156" s="73" t="s">
        <v>377</v>
      </c>
      <c r="AD156" s="102"/>
      <c r="AE156" s="102"/>
      <c r="AF156" s="102"/>
      <c r="AG156" s="102"/>
      <c r="AH156" s="102"/>
      <c r="AI156" s="49">
        <v>1</v>
      </c>
    </row>
    <row r="157" spans="3:35" ht="21" customHeight="1">
      <c r="C157" s="43"/>
      <c r="D157" s="124">
        <v>129</v>
      </c>
      <c r="E157" s="182"/>
      <c r="F157" s="181" t="str">
        <f t="shared" ref="F157:F220" si="27">IF(E157="","",IF(G157="",E157,E157&amp;" *"))</f>
        <v/>
      </c>
      <c r="G157" s="180" t="str" cm="1">
        <f t="array" ref="G157">IF(N157="","",IFERROR(_xlfn.TEXTJOIN(" • ",TRUE,_xlfn.UNIQUE(_xlfn._xlws.FILTER("⚠ "&amp;U29:U489,(S29:S489&lt;&gt;"")*ISNUMBER(SEARCH(" "&amp;S29:S489&amp;" "," "&amp;N157&amp;" "))))),""))</f>
        <v/>
      </c>
      <c r="H157" s="128" t="str">
        <f t="shared" ref="H157:H220" si="28">IF(S157="","",Q157)</f>
        <v>mollusques</v>
      </c>
      <c r="I157" s="128" t="str">
        <f t="shared" ref="I157:I220" si="29">IF(U157="","",T157&amp;" "&amp;U157)</f>
        <v>⚠ Mollusques</v>
      </c>
      <c r="J157" s="128" t="str">
        <f t="shared" ref="J157:J220" si="30">IF(N157="","",SUBSTITUTE(SUBSTITUTE(SUBSTITUTE(SUBSTITUTE(SUBSTITUTE(SUBSTITUTE(SUBSTITUTE(SUBSTITUTE(SUBSTITUTE(LOWER(N157),"œ","oe"),"æ","ae"),"à","a"),"â","a"),"ä","a"),"á","a"),"ã","a"),"å","a"),"ç","c"))</f>
        <v/>
      </c>
      <c r="K157" s="128" t="str">
        <f t="shared" ref="K157:K220" si="31">IF(J157="","",SUBSTITUTE(SUBSTITUTE(SUBSTITUTE(SUBSTITUTE(SUBSTITUTE(SUBSTITUTE(SUBSTITUTE(SUBSTITUTE(J157,"è","e"),"é","e"),"ê","e"),"ë","e"),"ì","i"),"í","i"),"î","i"),"ï","i"))</f>
        <v/>
      </c>
      <c r="L157" s="128" t="str">
        <f t="shared" ref="L157:L220" si="32">IF(K157="","",TRIM(SUBSTITUTE(SUBSTITUTE(SUBSTITUTE(SUBSTITUTE(SUBSTITUTE(SUBSTITUTE(SUBSTITUTE(SUBSTITUTE(SUBSTITUTE(SUBSTITUTE(SUBSTITUTE(SUBSTITUTE(K157,"ò","o"),"ó","o"),"ô","o"),"ö","o"),"õ","o"),"ù","u"),"ú","u"),"û","u"),"ü","u"),"ý","y"),"ÿ","y"),"ñ","n")))</f>
        <v/>
      </c>
      <c r="M157" s="128" t="str">
        <f t="shared" ref="M157:M220" si="33">IF(N157="","",L157)</f>
        <v/>
      </c>
      <c r="N157" s="128" t="str">
        <f t="shared" ref="N157:N220" si="34">IF(E157="","",LOWER(TRIM(CLEAN(SUBSTITUTE(SUBSTITUTE(SUBSTITUTE(SUBSTITUTE(SUBSTITUTE(SUBSTITUTE(SUBSTITUTE(SUBSTITUTE(SUBSTITUTE(SUBSTITUTE(SUBSTITUTE(SUBSTITUTE(SUBSTITUTE(SUBSTITUTE(SUBSTITUTE(SUBSTITUTE(SUBSTITUTE(SUBSTITUTE(SUBSTITUTE(SUBSTITUTE(SUBSTITUTE(SUBSTITUTE(E157,CHAR(160)," "),CHAR(9)," "),CHAR(10)," "),CHAR(13)," "),"—"," "),"–"," "),"’"," "),"'"," "),""""," "),","," "),"."," "),";"," "),":"," "),"!"," "),"?"," "),"…"," "),"/"," "),"-"," "),"("," "),")"," "),"«"," "),"»"," ")))))</f>
        <v/>
      </c>
      <c r="O157" s="128" t="str">
        <f t="shared" ref="O157:O220" si="35">IF(S157="","",SUBSTITUTE(SUBSTITUTE(SUBSTITUTE(SUBSTITUTE(SUBSTITUTE(SUBSTITUTE(SUBSTITUTE(SUBSTITUTE(SUBSTITUTE(LOWER(S157),"œ","oe"),"æ","ae"),"à","a"),"â","a"),"ä","a"),"á","a"),"ã","a"),"å","a"),"ç","c"))</f>
        <v>mollusques</v>
      </c>
      <c r="P157" s="128" t="str">
        <f t="shared" ref="P157:P220" si="36">IF(O157="","",SUBSTITUTE(SUBSTITUTE(SUBSTITUTE(SUBSTITUTE(SUBSTITUTE(SUBSTITUTE(SUBSTITUTE(SUBSTITUTE(O157,"è","e"),"é","e"),"ê","e"),"ë","e"),"ì","i"),"í","i"),"î","i"),"ï","i"))</f>
        <v>mollusques</v>
      </c>
      <c r="Q157" s="128" t="str">
        <f t="shared" ref="Q157:Q220" si="37">IF(P157="","",TRIM(SUBSTITUTE(SUBSTITUTE(SUBSTITUTE(SUBSTITUTE(SUBSTITUTE(SUBSTITUTE(SUBSTITUTE(SUBSTITUTE(SUBSTITUTE(SUBSTITUTE(SUBSTITUTE(SUBSTITUTE(P157,"ò","o"),"ó","o"),"ô","o"),"ö","o"),"õ","o"),"ù","u"),"ú","u"),"û","u"),"ü","u"),"ý","y"),"ÿ","y"),"ñ","n")))</f>
        <v>mollusques</v>
      </c>
      <c r="R157" s="129" t="s">
        <v>7</v>
      </c>
      <c r="S157" s="130" t="str">
        <f t="shared" ref="S157:S220" si="38">IF(R157="","",LOWER(TRIM(CLEAN(SUBSTITUTE(SUBSTITUTE(SUBSTITUTE(SUBSTITUTE(SUBSTITUTE(SUBSTITUTE(SUBSTITUTE(SUBSTITUTE(SUBSTITUTE(SUBSTITUTE(SUBSTITUTE(SUBSTITUTE(SUBSTITUTE(SUBSTITUTE(SUBSTITUTE(SUBSTITUTE(SUBSTITUTE(SUBSTITUTE(SUBSTITUTE(SUBSTITUTE(SUBSTITUTE(SUBSTITUTE(R157,CHAR(160)," "),CHAR(9)," "),CHAR(10)," "),CHAR(13)," "),"—"," "),"–"," "),"’"," "),"'"," "),""""," "),","," "),"."," "),";"," "),":"," "),"!"," "),"?"," "),"…"," "),"/"," "),"-"," "),"("," "),")"," "),"«"," "),"»"," ")))))</f>
        <v>mollusques</v>
      </c>
      <c r="T157" s="131" t="s">
        <v>432</v>
      </c>
      <c r="U157" s="132" t="s">
        <v>21</v>
      </c>
      <c r="V157" s="73" t="s">
        <v>377</v>
      </c>
      <c r="AD157" s="102"/>
      <c r="AE157" s="102"/>
      <c r="AF157" s="102"/>
      <c r="AG157" s="102"/>
      <c r="AH157" s="102"/>
      <c r="AI157" s="49">
        <v>1</v>
      </c>
    </row>
    <row r="158" spans="3:35" ht="21" customHeight="1">
      <c r="C158" s="43"/>
      <c r="D158" s="124">
        <v>130</v>
      </c>
      <c r="E158" s="182"/>
      <c r="F158" s="181" t="str">
        <f t="shared" si="27"/>
        <v/>
      </c>
      <c r="G158" s="180" t="str" cm="1">
        <f t="array" ref="G158">IF(N158="","",IFERROR(_xlfn.TEXTJOIN(" • ",TRUE,_xlfn.UNIQUE(_xlfn._xlws.FILTER("⚠ "&amp;U29:U489,(S29:S489&lt;&gt;"")*ISNUMBER(SEARCH(" "&amp;S29:S489&amp;" "," "&amp;N158&amp;" "))))),""))</f>
        <v/>
      </c>
      <c r="H158" s="128" t="str">
        <f t="shared" si="28"/>
        <v>moule</v>
      </c>
      <c r="I158" s="128" t="str">
        <f t="shared" si="29"/>
        <v>⚠ Mollusques</v>
      </c>
      <c r="J158" s="128" t="str">
        <f t="shared" si="30"/>
        <v/>
      </c>
      <c r="K158" s="128" t="str">
        <f t="shared" si="31"/>
        <v/>
      </c>
      <c r="L158" s="128" t="str">
        <f t="shared" si="32"/>
        <v/>
      </c>
      <c r="M158" s="128" t="str">
        <f t="shared" si="33"/>
        <v/>
      </c>
      <c r="N158" s="128" t="str">
        <f t="shared" si="34"/>
        <v/>
      </c>
      <c r="O158" s="128" t="str">
        <f t="shared" si="35"/>
        <v>moule</v>
      </c>
      <c r="P158" s="128" t="str">
        <f t="shared" si="36"/>
        <v>moule</v>
      </c>
      <c r="Q158" s="128" t="str">
        <f t="shared" si="37"/>
        <v>moule</v>
      </c>
      <c r="R158" s="129" t="s">
        <v>77</v>
      </c>
      <c r="S158" s="130" t="str">
        <f t="shared" si="38"/>
        <v>moule</v>
      </c>
      <c r="T158" s="131" t="s">
        <v>432</v>
      </c>
      <c r="U158" s="132" t="s">
        <v>21</v>
      </c>
      <c r="V158" s="73" t="s">
        <v>377</v>
      </c>
      <c r="AD158" s="102"/>
      <c r="AE158" s="102"/>
      <c r="AF158" s="102"/>
      <c r="AG158" s="102"/>
      <c r="AH158" s="102"/>
      <c r="AI158" s="49">
        <v>1</v>
      </c>
    </row>
    <row r="159" spans="3:35" ht="21" customHeight="1">
      <c r="C159" s="43"/>
      <c r="D159" s="124">
        <v>131</v>
      </c>
      <c r="E159" s="182"/>
      <c r="F159" s="181" t="str">
        <f t="shared" si="27"/>
        <v/>
      </c>
      <c r="G159" s="180" t="str" cm="1">
        <f t="array" ref="G159">IF(N159="","",IFERROR(_xlfn.TEXTJOIN(" • ",TRUE,_xlfn.UNIQUE(_xlfn._xlws.FILTER("⚠ "&amp;U29:U489,(S29:S489&lt;&gt;"")*ISNUMBER(SEARCH(" "&amp;S29:S489&amp;" "," "&amp;N159&amp;" "))))),""))</f>
        <v/>
      </c>
      <c r="H159" s="128" t="str">
        <f t="shared" si="28"/>
        <v>moules</v>
      </c>
      <c r="I159" s="128" t="str">
        <f t="shared" si="29"/>
        <v>⚠ Mollusques</v>
      </c>
      <c r="J159" s="128" t="str">
        <f t="shared" si="30"/>
        <v/>
      </c>
      <c r="K159" s="128" t="str">
        <f t="shared" si="31"/>
        <v/>
      </c>
      <c r="L159" s="128" t="str">
        <f t="shared" si="32"/>
        <v/>
      </c>
      <c r="M159" s="128" t="str">
        <f t="shared" si="33"/>
        <v/>
      </c>
      <c r="N159" s="128" t="str">
        <f t="shared" si="34"/>
        <v/>
      </c>
      <c r="O159" s="128" t="str">
        <f t="shared" si="35"/>
        <v>moules</v>
      </c>
      <c r="P159" s="128" t="str">
        <f t="shared" si="36"/>
        <v>moules</v>
      </c>
      <c r="Q159" s="128" t="str">
        <f t="shared" si="37"/>
        <v>moules</v>
      </c>
      <c r="R159" s="129" t="s">
        <v>97</v>
      </c>
      <c r="S159" s="130" t="str">
        <f t="shared" si="38"/>
        <v>moules</v>
      </c>
      <c r="T159" s="131" t="s">
        <v>432</v>
      </c>
      <c r="U159" s="132" t="s">
        <v>21</v>
      </c>
      <c r="V159" s="73" t="s">
        <v>377</v>
      </c>
      <c r="AD159" s="102"/>
      <c r="AE159" s="102"/>
      <c r="AF159" s="102"/>
      <c r="AG159" s="102"/>
      <c r="AH159" s="102"/>
      <c r="AI159" s="49">
        <v>1</v>
      </c>
    </row>
    <row r="160" spans="3:35" ht="21" customHeight="1">
      <c r="C160" s="43"/>
      <c r="D160" s="124">
        <v>132</v>
      </c>
      <c r="E160" s="182"/>
      <c r="F160" s="181" t="str">
        <f t="shared" si="27"/>
        <v/>
      </c>
      <c r="G160" s="180" t="str" cm="1">
        <f t="array" ref="G160">IF(N160="","",IFERROR(_xlfn.TEXTJOIN(" • ",TRUE,_xlfn.UNIQUE(_xlfn._xlws.FILTER("⚠ "&amp;U29:U489,(S29:S489&lt;&gt;"")*ISNUMBER(SEARCH(" "&amp;S29:S489&amp;" "," "&amp;N160&amp;" "))))),""))</f>
        <v/>
      </c>
      <c r="H160" s="128" t="str">
        <f t="shared" si="28"/>
        <v>mussels</v>
      </c>
      <c r="I160" s="128" t="str">
        <f t="shared" si="29"/>
        <v>⚠ Mollusques</v>
      </c>
      <c r="J160" s="128" t="str">
        <f t="shared" si="30"/>
        <v/>
      </c>
      <c r="K160" s="128" t="str">
        <f t="shared" si="31"/>
        <v/>
      </c>
      <c r="L160" s="128" t="str">
        <f t="shared" si="32"/>
        <v/>
      </c>
      <c r="M160" s="128" t="str">
        <f t="shared" si="33"/>
        <v/>
      </c>
      <c r="N160" s="128" t="str">
        <f t="shared" si="34"/>
        <v/>
      </c>
      <c r="O160" s="128" t="str">
        <f t="shared" si="35"/>
        <v>mussels</v>
      </c>
      <c r="P160" s="128" t="str">
        <f t="shared" si="36"/>
        <v>mussels</v>
      </c>
      <c r="Q160" s="128" t="str">
        <f t="shared" si="37"/>
        <v>mussels</v>
      </c>
      <c r="R160" s="129" t="s">
        <v>586</v>
      </c>
      <c r="S160" s="130" t="str">
        <f t="shared" si="38"/>
        <v>mussels</v>
      </c>
      <c r="T160" s="131" t="s">
        <v>432</v>
      </c>
      <c r="U160" s="132" t="s">
        <v>21</v>
      </c>
      <c r="V160" s="73" t="s">
        <v>377</v>
      </c>
      <c r="AD160" s="102"/>
      <c r="AE160" s="102"/>
      <c r="AF160" s="102"/>
      <c r="AG160" s="102"/>
      <c r="AH160" s="102"/>
      <c r="AI160" s="49">
        <v>1</v>
      </c>
    </row>
    <row r="161" spans="3:35" ht="21" customHeight="1">
      <c r="C161" s="43"/>
      <c r="D161" s="124">
        <v>133</v>
      </c>
      <c r="E161" s="182"/>
      <c r="F161" s="181" t="str">
        <f t="shared" si="27"/>
        <v/>
      </c>
      <c r="G161" s="180" t="str" cm="1">
        <f t="array" ref="G161">IF(N161="","",IFERROR(_xlfn.TEXTJOIN(" • ",TRUE,_xlfn.UNIQUE(_xlfn._xlws.FILTER("⚠ "&amp;U29:U489,(S29:S489&lt;&gt;"")*ISNUMBER(SEARCH(" "&amp;S29:S489&amp;" "," "&amp;N161&amp;" "))))),""))</f>
        <v/>
      </c>
      <c r="H161" s="128" t="str">
        <f t="shared" si="28"/>
        <v>octopus</v>
      </c>
      <c r="I161" s="128" t="str">
        <f t="shared" si="29"/>
        <v>⚠ Mollusques</v>
      </c>
      <c r="J161" s="128" t="str">
        <f t="shared" si="30"/>
        <v/>
      </c>
      <c r="K161" s="128" t="str">
        <f t="shared" si="31"/>
        <v/>
      </c>
      <c r="L161" s="128" t="str">
        <f t="shared" si="32"/>
        <v/>
      </c>
      <c r="M161" s="128" t="str">
        <f t="shared" si="33"/>
        <v/>
      </c>
      <c r="N161" s="128" t="str">
        <f t="shared" si="34"/>
        <v/>
      </c>
      <c r="O161" s="128" t="str">
        <f t="shared" si="35"/>
        <v>octopus</v>
      </c>
      <c r="P161" s="128" t="str">
        <f t="shared" si="36"/>
        <v>octopus</v>
      </c>
      <c r="Q161" s="128" t="str">
        <f t="shared" si="37"/>
        <v>octopus</v>
      </c>
      <c r="R161" s="129" t="s">
        <v>283</v>
      </c>
      <c r="S161" s="130" t="str">
        <f t="shared" si="38"/>
        <v>octopus</v>
      </c>
      <c r="T161" s="131" t="s">
        <v>432</v>
      </c>
      <c r="U161" s="132" t="s">
        <v>21</v>
      </c>
      <c r="V161" s="73" t="s">
        <v>377</v>
      </c>
      <c r="AD161" s="102"/>
      <c r="AE161" s="102"/>
      <c r="AF161" s="102"/>
      <c r="AG161" s="102"/>
      <c r="AH161" s="102"/>
      <c r="AI161" s="49">
        <v>1</v>
      </c>
    </row>
    <row r="162" spans="3:35" ht="21" customHeight="1">
      <c r="C162" s="43"/>
      <c r="D162" s="124">
        <v>134</v>
      </c>
      <c r="E162" s="182"/>
      <c r="F162" s="181" t="str">
        <f t="shared" si="27"/>
        <v/>
      </c>
      <c r="G162" s="180" t="str" cm="1">
        <f t="array" ref="G162">IF(N162="","",IFERROR(_xlfn.TEXTJOIN(" • ",TRUE,_xlfn.UNIQUE(_xlfn._xlws.FILTER("⚠ "&amp;U29:U489,(S29:S489&lt;&gt;"")*ISNUMBER(SEARCH(" "&amp;S29:S489&amp;" "," "&amp;N162&amp;" "))))),""))</f>
        <v/>
      </c>
      <c r="H162" s="128" t="str">
        <f t="shared" si="28"/>
        <v>oyster</v>
      </c>
      <c r="I162" s="128" t="str">
        <f t="shared" si="29"/>
        <v>⚠ Mollusques</v>
      </c>
      <c r="J162" s="128" t="str">
        <f t="shared" si="30"/>
        <v/>
      </c>
      <c r="K162" s="128" t="str">
        <f t="shared" si="31"/>
        <v/>
      </c>
      <c r="L162" s="128" t="str">
        <f t="shared" si="32"/>
        <v/>
      </c>
      <c r="M162" s="128" t="str">
        <f t="shared" si="33"/>
        <v/>
      </c>
      <c r="N162" s="128" t="str">
        <f t="shared" si="34"/>
        <v/>
      </c>
      <c r="O162" s="128" t="str">
        <f t="shared" si="35"/>
        <v>oyster</v>
      </c>
      <c r="P162" s="128" t="str">
        <f t="shared" si="36"/>
        <v>oyster</v>
      </c>
      <c r="Q162" s="128" t="str">
        <f t="shared" si="37"/>
        <v>oyster</v>
      </c>
      <c r="R162" s="129" t="s">
        <v>587</v>
      </c>
      <c r="S162" s="130" t="str">
        <f t="shared" si="38"/>
        <v>oyster</v>
      </c>
      <c r="T162" s="131" t="s">
        <v>432</v>
      </c>
      <c r="U162" s="132" t="s">
        <v>21</v>
      </c>
      <c r="V162" s="73" t="s">
        <v>377</v>
      </c>
      <c r="AD162" s="102"/>
      <c r="AE162" s="102"/>
      <c r="AF162" s="102"/>
      <c r="AG162" s="102"/>
      <c r="AH162" s="102"/>
      <c r="AI162" s="49">
        <v>1</v>
      </c>
    </row>
    <row r="163" spans="3:35" ht="21" customHeight="1">
      <c r="C163" s="43"/>
      <c r="D163" s="124">
        <v>135</v>
      </c>
      <c r="E163" s="182"/>
      <c r="F163" s="181" t="str">
        <f t="shared" si="27"/>
        <v/>
      </c>
      <c r="G163" s="180" t="str" cm="1">
        <f t="array" ref="G163">IF(N163="","",IFERROR(_xlfn.TEXTJOIN(" • ",TRUE,_xlfn.UNIQUE(_xlfn._xlws.FILTER("⚠ "&amp;U29:U489,(S29:S489&lt;&gt;"")*ISNUMBER(SEARCH(" "&amp;S29:S489&amp;" "," "&amp;N163&amp;" "))))),""))</f>
        <v/>
      </c>
      <c r="H163" s="128" t="str">
        <f t="shared" si="28"/>
        <v>oysters</v>
      </c>
      <c r="I163" s="128" t="str">
        <f t="shared" si="29"/>
        <v>⚠ Mollusques</v>
      </c>
      <c r="J163" s="128" t="str">
        <f t="shared" si="30"/>
        <v/>
      </c>
      <c r="K163" s="128" t="str">
        <f t="shared" si="31"/>
        <v/>
      </c>
      <c r="L163" s="128" t="str">
        <f t="shared" si="32"/>
        <v/>
      </c>
      <c r="M163" s="128" t="str">
        <f t="shared" si="33"/>
        <v/>
      </c>
      <c r="N163" s="128" t="str">
        <f t="shared" si="34"/>
        <v/>
      </c>
      <c r="O163" s="128" t="str">
        <f t="shared" si="35"/>
        <v>oysters</v>
      </c>
      <c r="P163" s="128" t="str">
        <f t="shared" si="36"/>
        <v>oysters</v>
      </c>
      <c r="Q163" s="128" t="str">
        <f t="shared" si="37"/>
        <v>oysters</v>
      </c>
      <c r="R163" s="129" t="s">
        <v>588</v>
      </c>
      <c r="S163" s="130" t="str">
        <f t="shared" si="38"/>
        <v>oysters</v>
      </c>
      <c r="T163" s="131" t="s">
        <v>432</v>
      </c>
      <c r="U163" s="132" t="s">
        <v>21</v>
      </c>
      <c r="V163" s="73" t="s">
        <v>377</v>
      </c>
      <c r="AD163" s="102"/>
      <c r="AE163" s="102"/>
      <c r="AF163" s="102"/>
      <c r="AG163" s="102"/>
      <c r="AH163" s="102"/>
      <c r="AI163" s="49">
        <v>1</v>
      </c>
    </row>
    <row r="164" spans="3:35" ht="21" customHeight="1">
      <c r="C164" s="43"/>
      <c r="D164" s="124">
        <v>136</v>
      </c>
      <c r="E164" s="182"/>
      <c r="F164" s="181" t="str">
        <f t="shared" si="27"/>
        <v/>
      </c>
      <c r="G164" s="180" t="str" cm="1">
        <f t="array" ref="G164">IF(N164="","",IFERROR(_xlfn.TEXTJOIN(" • ",TRUE,_xlfn.UNIQUE(_xlfn._xlws.FILTER("⚠ "&amp;U29:U489,(S29:S489&lt;&gt;"")*ISNUMBER(SEARCH(" "&amp;S29:S489&amp;" "," "&amp;N164&amp;" "))))),""))</f>
        <v/>
      </c>
      <c r="H164" s="128" t="str">
        <f t="shared" si="28"/>
        <v>palourde</v>
      </c>
      <c r="I164" s="128" t="str">
        <f t="shared" si="29"/>
        <v>⚠ Mollusques</v>
      </c>
      <c r="J164" s="128" t="str">
        <f t="shared" si="30"/>
        <v/>
      </c>
      <c r="K164" s="128" t="str">
        <f t="shared" si="31"/>
        <v/>
      </c>
      <c r="L164" s="128" t="str">
        <f t="shared" si="32"/>
        <v/>
      </c>
      <c r="M164" s="128" t="str">
        <f t="shared" si="33"/>
        <v/>
      </c>
      <c r="N164" s="128" t="str">
        <f t="shared" si="34"/>
        <v/>
      </c>
      <c r="O164" s="128" t="str">
        <f t="shared" si="35"/>
        <v>palourde</v>
      </c>
      <c r="P164" s="128" t="str">
        <f t="shared" si="36"/>
        <v>palourde</v>
      </c>
      <c r="Q164" s="128" t="str">
        <f t="shared" si="37"/>
        <v>palourde</v>
      </c>
      <c r="R164" s="129" t="s">
        <v>148</v>
      </c>
      <c r="S164" s="130" t="str">
        <f t="shared" si="38"/>
        <v>palourde</v>
      </c>
      <c r="T164" s="131" t="s">
        <v>432</v>
      </c>
      <c r="U164" s="132" t="s">
        <v>21</v>
      </c>
      <c r="V164" s="73" t="s">
        <v>377</v>
      </c>
      <c r="AD164" s="102"/>
      <c r="AE164" s="102"/>
      <c r="AF164" s="102"/>
      <c r="AG164" s="102"/>
      <c r="AH164" s="102"/>
      <c r="AI164" s="49">
        <v>1</v>
      </c>
    </row>
    <row r="165" spans="3:35" ht="21" customHeight="1">
      <c r="C165" s="43"/>
      <c r="D165" s="124">
        <v>137</v>
      </c>
      <c r="E165" s="182"/>
      <c r="F165" s="181" t="str">
        <f t="shared" si="27"/>
        <v/>
      </c>
      <c r="G165" s="180" t="str" cm="1">
        <f t="array" ref="G165">IF(N165="","",IFERROR(_xlfn.TEXTJOIN(" • ",TRUE,_xlfn.UNIQUE(_xlfn._xlws.FILTER("⚠ "&amp;U29:U489,(S29:S489&lt;&gt;"")*ISNUMBER(SEARCH(" "&amp;S29:S489&amp;" "," "&amp;N165&amp;" "))))),""))</f>
        <v/>
      </c>
      <c r="H165" s="128" t="str">
        <f t="shared" si="28"/>
        <v>palourdes</v>
      </c>
      <c r="I165" s="128" t="str">
        <f t="shared" si="29"/>
        <v>⚠ Mollusques</v>
      </c>
      <c r="J165" s="128" t="str">
        <f t="shared" si="30"/>
        <v/>
      </c>
      <c r="K165" s="128" t="str">
        <f t="shared" si="31"/>
        <v/>
      </c>
      <c r="L165" s="128" t="str">
        <f t="shared" si="32"/>
        <v/>
      </c>
      <c r="M165" s="128" t="str">
        <f t="shared" si="33"/>
        <v/>
      </c>
      <c r="N165" s="128" t="str">
        <f t="shared" si="34"/>
        <v/>
      </c>
      <c r="O165" s="128" t="str">
        <f t="shared" si="35"/>
        <v>palourdes</v>
      </c>
      <c r="P165" s="128" t="str">
        <f t="shared" si="36"/>
        <v>palourdes</v>
      </c>
      <c r="Q165" s="128" t="str">
        <f t="shared" si="37"/>
        <v>palourdes</v>
      </c>
      <c r="R165" s="129" t="s">
        <v>166</v>
      </c>
      <c r="S165" s="130" t="str">
        <f t="shared" si="38"/>
        <v>palourdes</v>
      </c>
      <c r="T165" s="131" t="s">
        <v>432</v>
      </c>
      <c r="U165" s="132" t="s">
        <v>21</v>
      </c>
      <c r="V165" s="73" t="s">
        <v>377</v>
      </c>
      <c r="AD165" s="102"/>
      <c r="AE165" s="102"/>
      <c r="AF165" s="102"/>
      <c r="AG165" s="102"/>
      <c r="AH165" s="102"/>
      <c r="AI165" s="49">
        <v>1</v>
      </c>
    </row>
    <row r="166" spans="3:35" ht="21" customHeight="1">
      <c r="C166" s="43"/>
      <c r="D166" s="124">
        <v>138</v>
      </c>
      <c r="E166" s="182"/>
      <c r="F166" s="181" t="str">
        <f t="shared" si="27"/>
        <v/>
      </c>
      <c r="G166" s="180" t="str" cm="1">
        <f t="array" ref="G166">IF(N166="","",IFERROR(_xlfn.TEXTJOIN(" • ",TRUE,_xlfn.UNIQUE(_xlfn._xlws.FILTER("⚠ "&amp;U29:U489,(S29:S489&lt;&gt;"")*ISNUMBER(SEARCH(" "&amp;S29:S489&amp;" "," "&amp;N166&amp;" "))))),""))</f>
        <v/>
      </c>
      <c r="H166" s="128" t="str">
        <f t="shared" si="28"/>
        <v>petoncle</v>
      </c>
      <c r="I166" s="128" t="str">
        <f t="shared" si="29"/>
        <v>⚠ Mollusques</v>
      </c>
      <c r="J166" s="128" t="str">
        <f t="shared" si="30"/>
        <v/>
      </c>
      <c r="K166" s="128" t="str">
        <f t="shared" si="31"/>
        <v/>
      </c>
      <c r="L166" s="128" t="str">
        <f t="shared" si="32"/>
        <v/>
      </c>
      <c r="M166" s="128" t="str">
        <f t="shared" si="33"/>
        <v/>
      </c>
      <c r="N166" s="128" t="str">
        <f t="shared" si="34"/>
        <v/>
      </c>
      <c r="O166" s="128" t="str">
        <f t="shared" si="35"/>
        <v>pétoncle</v>
      </c>
      <c r="P166" s="128" t="str">
        <f t="shared" si="36"/>
        <v>petoncle</v>
      </c>
      <c r="Q166" s="128" t="str">
        <f t="shared" si="37"/>
        <v>petoncle</v>
      </c>
      <c r="R166" s="129" t="s">
        <v>589</v>
      </c>
      <c r="S166" s="130" t="str">
        <f t="shared" si="38"/>
        <v>pétoncle</v>
      </c>
      <c r="T166" s="131" t="s">
        <v>432</v>
      </c>
      <c r="U166" s="132" t="s">
        <v>21</v>
      </c>
      <c r="V166" s="73" t="s">
        <v>377</v>
      </c>
      <c r="AD166" s="102"/>
      <c r="AE166" s="102"/>
      <c r="AF166" s="102"/>
      <c r="AG166" s="102"/>
      <c r="AH166" s="102"/>
      <c r="AI166" s="49">
        <v>1</v>
      </c>
    </row>
    <row r="167" spans="3:35" ht="21" customHeight="1">
      <c r="C167" s="43"/>
      <c r="D167" s="124">
        <v>139</v>
      </c>
      <c r="E167" s="182"/>
      <c r="F167" s="181" t="str">
        <f t="shared" si="27"/>
        <v/>
      </c>
      <c r="G167" s="180" t="str" cm="1">
        <f t="array" ref="G167">IF(N167="","",IFERROR(_xlfn.TEXTJOIN(" • ",TRUE,_xlfn.UNIQUE(_xlfn._xlws.FILTER("⚠ "&amp;U29:U489,(S29:S489&lt;&gt;"")*ISNUMBER(SEARCH(" "&amp;S29:S489&amp;" "," "&amp;N167&amp;" "))))),""))</f>
        <v/>
      </c>
      <c r="H167" s="128" t="str">
        <f t="shared" si="28"/>
        <v>poulpe</v>
      </c>
      <c r="I167" s="128" t="str">
        <f t="shared" si="29"/>
        <v>⚠ Mollusques</v>
      </c>
      <c r="J167" s="128" t="str">
        <f t="shared" si="30"/>
        <v/>
      </c>
      <c r="K167" s="128" t="str">
        <f t="shared" si="31"/>
        <v/>
      </c>
      <c r="L167" s="128" t="str">
        <f t="shared" si="32"/>
        <v/>
      </c>
      <c r="M167" s="128" t="str">
        <f t="shared" si="33"/>
        <v/>
      </c>
      <c r="N167" s="128" t="str">
        <f t="shared" si="34"/>
        <v/>
      </c>
      <c r="O167" s="128" t="str">
        <f t="shared" si="35"/>
        <v>poulpe</v>
      </c>
      <c r="P167" s="128" t="str">
        <f t="shared" si="36"/>
        <v>poulpe</v>
      </c>
      <c r="Q167" s="128" t="str">
        <f t="shared" si="37"/>
        <v>poulpe</v>
      </c>
      <c r="R167" s="129" t="s">
        <v>275</v>
      </c>
      <c r="S167" s="130" t="str">
        <f t="shared" si="38"/>
        <v>poulpe</v>
      </c>
      <c r="T167" s="131" t="s">
        <v>432</v>
      </c>
      <c r="U167" s="132" t="s">
        <v>21</v>
      </c>
      <c r="V167" s="73" t="s">
        <v>377</v>
      </c>
      <c r="AD167" s="102"/>
      <c r="AE167" s="102"/>
      <c r="AF167" s="102"/>
      <c r="AG167" s="102"/>
      <c r="AH167" s="102"/>
      <c r="AI167" s="49">
        <v>1</v>
      </c>
    </row>
    <row r="168" spans="3:35" ht="21" customHeight="1">
      <c r="C168" s="43"/>
      <c r="D168" s="124">
        <v>140</v>
      </c>
      <c r="E168" s="182"/>
      <c r="F168" s="181" t="str">
        <f t="shared" si="27"/>
        <v/>
      </c>
      <c r="G168" s="180" t="str" cm="1">
        <f t="array" ref="G168">IF(N168="","",IFERROR(_xlfn.TEXTJOIN(" • ",TRUE,_xlfn.UNIQUE(_xlfn._xlws.FILTER("⚠ "&amp;U29:U489,(S29:S489&lt;&gt;"")*ISNUMBER(SEARCH(" "&amp;S29:S489&amp;" "," "&amp;N168&amp;" "))))),""))</f>
        <v/>
      </c>
      <c r="H168" s="128" t="str">
        <f t="shared" si="28"/>
        <v>scallop</v>
      </c>
      <c r="I168" s="128" t="str">
        <f t="shared" si="29"/>
        <v>⚠ Mollusques</v>
      </c>
      <c r="J168" s="128" t="str">
        <f t="shared" si="30"/>
        <v/>
      </c>
      <c r="K168" s="128" t="str">
        <f t="shared" si="31"/>
        <v/>
      </c>
      <c r="L168" s="128" t="str">
        <f t="shared" si="32"/>
        <v/>
      </c>
      <c r="M168" s="128" t="str">
        <f t="shared" si="33"/>
        <v/>
      </c>
      <c r="N168" s="128" t="str">
        <f t="shared" si="34"/>
        <v/>
      </c>
      <c r="O168" s="128" t="str">
        <f t="shared" si="35"/>
        <v>scallop</v>
      </c>
      <c r="P168" s="128" t="str">
        <f t="shared" si="36"/>
        <v>scallop</v>
      </c>
      <c r="Q168" s="128" t="str">
        <f t="shared" si="37"/>
        <v>scallop</v>
      </c>
      <c r="R168" s="129" t="s">
        <v>590</v>
      </c>
      <c r="S168" s="130" t="str">
        <f t="shared" si="38"/>
        <v>scallop</v>
      </c>
      <c r="T168" s="131" t="s">
        <v>432</v>
      </c>
      <c r="U168" s="132" t="s">
        <v>21</v>
      </c>
      <c r="V168" s="73" t="s">
        <v>377</v>
      </c>
      <c r="AD168" s="102"/>
      <c r="AE168" s="102"/>
      <c r="AF168" s="102"/>
      <c r="AG168" s="102"/>
      <c r="AH168" s="102"/>
      <c r="AI168" s="49">
        <v>1</v>
      </c>
    </row>
    <row r="169" spans="3:35" ht="21" customHeight="1">
      <c r="C169" s="43"/>
      <c r="D169" s="124">
        <v>141</v>
      </c>
      <c r="E169" s="182"/>
      <c r="F169" s="181" t="str">
        <f t="shared" si="27"/>
        <v/>
      </c>
      <c r="G169" s="180" t="str" cm="1">
        <f t="array" ref="G169">IF(N169="","",IFERROR(_xlfn.TEXTJOIN(" • ",TRUE,_xlfn.UNIQUE(_xlfn._xlws.FILTER("⚠ "&amp;U29:U489,(S29:S489&lt;&gt;"")*ISNUMBER(SEARCH(" "&amp;S29:S489&amp;" "," "&amp;N169&amp;" "))))),""))</f>
        <v/>
      </c>
      <c r="H169" s="128" t="str">
        <f t="shared" si="28"/>
        <v>scallops</v>
      </c>
      <c r="I169" s="128" t="str">
        <f t="shared" si="29"/>
        <v>⚠ Mollusques</v>
      </c>
      <c r="J169" s="128" t="str">
        <f t="shared" si="30"/>
        <v/>
      </c>
      <c r="K169" s="128" t="str">
        <f t="shared" si="31"/>
        <v/>
      </c>
      <c r="L169" s="128" t="str">
        <f t="shared" si="32"/>
        <v/>
      </c>
      <c r="M169" s="128" t="str">
        <f t="shared" si="33"/>
        <v/>
      </c>
      <c r="N169" s="128" t="str">
        <f t="shared" si="34"/>
        <v/>
      </c>
      <c r="O169" s="128" t="str">
        <f t="shared" si="35"/>
        <v>scallops</v>
      </c>
      <c r="P169" s="128" t="str">
        <f t="shared" si="36"/>
        <v>scallops</v>
      </c>
      <c r="Q169" s="128" t="str">
        <f t="shared" si="37"/>
        <v>scallops</v>
      </c>
      <c r="R169" s="129" t="s">
        <v>591</v>
      </c>
      <c r="S169" s="130" t="str">
        <f t="shared" si="38"/>
        <v>scallops</v>
      </c>
      <c r="T169" s="131" t="s">
        <v>432</v>
      </c>
      <c r="U169" s="132" t="s">
        <v>21</v>
      </c>
      <c r="V169" s="73" t="s">
        <v>377</v>
      </c>
      <c r="AD169" s="102"/>
      <c r="AE169" s="102"/>
      <c r="AF169" s="102"/>
      <c r="AG169" s="102"/>
      <c r="AH169" s="102"/>
      <c r="AI169" s="49">
        <v>1</v>
      </c>
    </row>
    <row r="170" spans="3:35" ht="21" customHeight="1">
      <c r="C170" s="43"/>
      <c r="D170" s="124">
        <v>142</v>
      </c>
      <c r="E170" s="182"/>
      <c r="F170" s="181" t="str">
        <f t="shared" si="27"/>
        <v/>
      </c>
      <c r="G170" s="180" t="str" cm="1">
        <f t="array" ref="G170">IF(N170="","",IFERROR(_xlfn.TEXTJOIN(" • ",TRUE,_xlfn.UNIQUE(_xlfn._xlws.FILTER("⚠ "&amp;U29:U489,(S29:S489&lt;&gt;"")*ISNUMBER(SEARCH(" "&amp;S29:S489&amp;" "," "&amp;N170&amp;" "))))),""))</f>
        <v/>
      </c>
      <c r="H170" s="128" t="str">
        <f t="shared" si="28"/>
        <v>seiche</v>
      </c>
      <c r="I170" s="128" t="str">
        <f t="shared" si="29"/>
        <v>⚠ Mollusques</v>
      </c>
      <c r="J170" s="128" t="str">
        <f t="shared" si="30"/>
        <v/>
      </c>
      <c r="K170" s="128" t="str">
        <f t="shared" si="31"/>
        <v/>
      </c>
      <c r="L170" s="128" t="str">
        <f t="shared" si="32"/>
        <v/>
      </c>
      <c r="M170" s="128" t="str">
        <f t="shared" si="33"/>
        <v/>
      </c>
      <c r="N170" s="128" t="str">
        <f t="shared" si="34"/>
        <v/>
      </c>
      <c r="O170" s="128" t="str">
        <f t="shared" si="35"/>
        <v>seiche</v>
      </c>
      <c r="P170" s="128" t="str">
        <f t="shared" si="36"/>
        <v>seiche</v>
      </c>
      <c r="Q170" s="128" t="str">
        <f t="shared" si="37"/>
        <v>seiche</v>
      </c>
      <c r="R170" s="129" t="s">
        <v>266</v>
      </c>
      <c r="S170" s="130" t="str">
        <f t="shared" si="38"/>
        <v>seiche</v>
      </c>
      <c r="T170" s="131" t="s">
        <v>432</v>
      </c>
      <c r="U170" s="132" t="s">
        <v>21</v>
      </c>
      <c r="V170" s="73" t="s">
        <v>377</v>
      </c>
      <c r="AD170" s="102"/>
      <c r="AE170" s="102"/>
      <c r="AF170" s="102"/>
      <c r="AG170" s="102"/>
      <c r="AH170" s="102"/>
      <c r="AI170" s="49">
        <v>1</v>
      </c>
    </row>
    <row r="171" spans="3:35" ht="21" customHeight="1">
      <c r="C171" s="43"/>
      <c r="D171" s="124">
        <v>143</v>
      </c>
      <c r="E171" s="182"/>
      <c r="F171" s="181" t="str">
        <f t="shared" si="27"/>
        <v/>
      </c>
      <c r="G171" s="180" t="str" cm="1">
        <f t="array" ref="G171">IF(N171="","",IFERROR(_xlfn.TEXTJOIN(" • ",TRUE,_xlfn.UNIQUE(_xlfn._xlws.FILTER("⚠ "&amp;U29:U489,(S29:S489&lt;&gt;"")*ISNUMBER(SEARCH(" "&amp;S29:S489&amp;" "," "&amp;N171&amp;" "))))),""))</f>
        <v/>
      </c>
      <c r="H171" s="128" t="str">
        <f t="shared" si="28"/>
        <v>squid</v>
      </c>
      <c r="I171" s="128" t="str">
        <f t="shared" si="29"/>
        <v>⚠ Mollusques</v>
      </c>
      <c r="J171" s="128" t="str">
        <f t="shared" si="30"/>
        <v/>
      </c>
      <c r="K171" s="128" t="str">
        <f t="shared" si="31"/>
        <v/>
      </c>
      <c r="L171" s="128" t="str">
        <f t="shared" si="32"/>
        <v/>
      </c>
      <c r="M171" s="128" t="str">
        <f t="shared" si="33"/>
        <v/>
      </c>
      <c r="N171" s="128" t="str">
        <f t="shared" si="34"/>
        <v/>
      </c>
      <c r="O171" s="128" t="str">
        <f t="shared" si="35"/>
        <v>squid</v>
      </c>
      <c r="P171" s="128" t="str">
        <f t="shared" si="36"/>
        <v>squid</v>
      </c>
      <c r="Q171" s="128" t="str">
        <f t="shared" si="37"/>
        <v>squid</v>
      </c>
      <c r="R171" s="129" t="s">
        <v>592</v>
      </c>
      <c r="S171" s="130" t="str">
        <f t="shared" si="38"/>
        <v>squid</v>
      </c>
      <c r="T171" s="131" t="s">
        <v>432</v>
      </c>
      <c r="U171" s="132" t="s">
        <v>21</v>
      </c>
      <c r="V171" s="73" t="s">
        <v>377</v>
      </c>
      <c r="AD171" s="102"/>
      <c r="AE171" s="102"/>
      <c r="AF171" s="102"/>
      <c r="AG171" s="102"/>
      <c r="AH171" s="102"/>
      <c r="AI171" s="49">
        <v>1</v>
      </c>
    </row>
    <row r="172" spans="3:35" ht="21" customHeight="1">
      <c r="C172" s="43"/>
      <c r="D172" s="124">
        <v>144</v>
      </c>
      <c r="E172" s="182"/>
      <c r="F172" s="181" t="str">
        <f t="shared" si="27"/>
        <v/>
      </c>
      <c r="G172" s="180" t="str" cm="1">
        <f t="array" ref="G172">IF(N172="","",IFERROR(_xlfn.TEXTJOIN(" • ",TRUE,_xlfn.UNIQUE(_xlfn._xlws.FILTER("⚠ "&amp;U29:U489,(S29:S489&lt;&gt;"")*ISNUMBER(SEARCH(" "&amp;S29:S489&amp;" "," "&amp;N172&amp;" "))))),""))</f>
        <v/>
      </c>
      <c r="H172" s="128" t="str">
        <f t="shared" si="28"/>
        <v>st jacques</v>
      </c>
      <c r="I172" s="128" t="str">
        <f t="shared" si="29"/>
        <v>⚠ Mollusques</v>
      </c>
      <c r="J172" s="128" t="str">
        <f t="shared" si="30"/>
        <v/>
      </c>
      <c r="K172" s="128" t="str">
        <f t="shared" si="31"/>
        <v/>
      </c>
      <c r="L172" s="128" t="str">
        <f t="shared" si="32"/>
        <v/>
      </c>
      <c r="M172" s="128" t="str">
        <f t="shared" si="33"/>
        <v/>
      </c>
      <c r="N172" s="128" t="str">
        <f t="shared" si="34"/>
        <v/>
      </c>
      <c r="O172" s="128" t="str">
        <f t="shared" si="35"/>
        <v>st jacques</v>
      </c>
      <c r="P172" s="128" t="str">
        <f t="shared" si="36"/>
        <v>st jacques</v>
      </c>
      <c r="Q172" s="128" t="str">
        <f t="shared" si="37"/>
        <v>st jacques</v>
      </c>
      <c r="R172" s="129" t="s">
        <v>593</v>
      </c>
      <c r="S172" s="130" t="str">
        <f t="shared" si="38"/>
        <v>st jacques</v>
      </c>
      <c r="T172" s="131" t="s">
        <v>432</v>
      </c>
      <c r="U172" s="132" t="s">
        <v>21</v>
      </c>
      <c r="V172" s="73" t="s">
        <v>377</v>
      </c>
      <c r="AD172" s="102"/>
      <c r="AE172" s="102"/>
      <c r="AF172" s="102"/>
      <c r="AG172" s="102"/>
      <c r="AH172" s="102"/>
      <c r="AI172" s="49">
        <v>1</v>
      </c>
    </row>
    <row r="173" spans="3:35" ht="21" customHeight="1">
      <c r="C173" s="43"/>
      <c r="D173" s="124">
        <v>145</v>
      </c>
      <c r="E173" s="182"/>
      <c r="F173" s="181" t="str">
        <f t="shared" si="27"/>
        <v/>
      </c>
      <c r="G173" s="180" t="str" cm="1">
        <f t="array" ref="G173">IF(N173="","",IFERROR(_xlfn.TEXTJOIN(" • ",TRUE,_xlfn.UNIQUE(_xlfn._xlws.FILTER("⚠ "&amp;U29:U489,(S29:S489&lt;&gt;"")*ISNUMBER(SEARCH(" "&amp;S29:S489&amp;" "," "&amp;N173&amp;" "))))),""))</f>
        <v/>
      </c>
      <c r="H173" s="128" t="str">
        <f t="shared" si="28"/>
        <v>bulots</v>
      </c>
      <c r="I173" s="128" t="str">
        <f t="shared" si="29"/>
        <v>⚠ Mollusques</v>
      </c>
      <c r="J173" s="128" t="str">
        <f t="shared" si="30"/>
        <v/>
      </c>
      <c r="K173" s="128" t="str">
        <f t="shared" si="31"/>
        <v/>
      </c>
      <c r="L173" s="128" t="str">
        <f t="shared" si="32"/>
        <v/>
      </c>
      <c r="M173" s="128" t="str">
        <f t="shared" si="33"/>
        <v/>
      </c>
      <c r="N173" s="128" t="str">
        <f t="shared" si="34"/>
        <v/>
      </c>
      <c r="O173" s="128" t="str">
        <f t="shared" si="35"/>
        <v>bulots</v>
      </c>
      <c r="P173" s="128" t="str">
        <f t="shared" si="36"/>
        <v>bulots</v>
      </c>
      <c r="Q173" s="128" t="str">
        <f t="shared" si="37"/>
        <v>bulots</v>
      </c>
      <c r="R173" s="129" t="s">
        <v>594</v>
      </c>
      <c r="S173" s="130" t="str">
        <f t="shared" si="38"/>
        <v>bulots</v>
      </c>
      <c r="T173" s="131" t="s">
        <v>432</v>
      </c>
      <c r="U173" s="132" t="s">
        <v>21</v>
      </c>
      <c r="V173" s="73" t="s">
        <v>377</v>
      </c>
      <c r="AD173" s="102"/>
      <c r="AE173" s="102"/>
      <c r="AF173" s="102"/>
      <c r="AG173" s="102"/>
      <c r="AH173" s="102"/>
      <c r="AI173" s="49">
        <v>1</v>
      </c>
    </row>
    <row r="174" spans="3:35" ht="21" customHeight="1">
      <c r="C174" s="43"/>
      <c r="D174" s="124">
        <v>146</v>
      </c>
      <c r="E174" s="182"/>
      <c r="F174" s="181" t="str">
        <f t="shared" si="27"/>
        <v/>
      </c>
      <c r="G174" s="180" t="str" cm="1">
        <f t="array" ref="G174">IF(N174="","",IFERROR(_xlfn.TEXTJOIN(" • ",TRUE,_xlfn.UNIQUE(_xlfn._xlws.FILTER("⚠ "&amp;U29:U489,(S29:S489&lt;&gt;"")*ISNUMBER(SEARCH(" "&amp;S29:S489&amp;" "," "&amp;N174&amp;" "))))),""))</f>
        <v/>
      </c>
      <c r="H174" s="128" t="str">
        <f t="shared" si="28"/>
        <v>graines de moutarde</v>
      </c>
      <c r="I174" s="128" t="str">
        <f t="shared" si="29"/>
        <v>⚠ Moutarde</v>
      </c>
      <c r="J174" s="128" t="str">
        <f t="shared" si="30"/>
        <v/>
      </c>
      <c r="K174" s="128" t="str">
        <f t="shared" si="31"/>
        <v/>
      </c>
      <c r="L174" s="128" t="str">
        <f t="shared" si="32"/>
        <v/>
      </c>
      <c r="M174" s="128" t="str">
        <f t="shared" si="33"/>
        <v/>
      </c>
      <c r="N174" s="128" t="str">
        <f t="shared" si="34"/>
        <v/>
      </c>
      <c r="O174" s="128" t="str">
        <f t="shared" si="35"/>
        <v>graines de moutarde</v>
      </c>
      <c r="P174" s="128" t="str">
        <f t="shared" si="36"/>
        <v>graines de moutarde</v>
      </c>
      <c r="Q174" s="128" t="str">
        <f t="shared" si="37"/>
        <v>graines de moutarde</v>
      </c>
      <c r="R174" s="129" t="s">
        <v>73</v>
      </c>
      <c r="S174" s="130" t="str">
        <f t="shared" si="38"/>
        <v>graines de moutarde</v>
      </c>
      <c r="T174" s="131" t="s">
        <v>432</v>
      </c>
      <c r="U174" s="132" t="s">
        <v>17</v>
      </c>
      <c r="V174" s="73" t="s">
        <v>377</v>
      </c>
      <c r="AD174" s="102"/>
      <c r="AE174" s="102"/>
      <c r="AF174" s="102"/>
      <c r="AG174" s="102"/>
      <c r="AH174" s="102"/>
      <c r="AI174" s="49">
        <v>1</v>
      </c>
    </row>
    <row r="175" spans="3:35" ht="21" customHeight="1">
      <c r="C175" s="43"/>
      <c r="D175" s="124">
        <v>147</v>
      </c>
      <c r="E175" s="182"/>
      <c r="F175" s="181" t="str">
        <f t="shared" si="27"/>
        <v/>
      </c>
      <c r="G175" s="180" t="str" cm="1">
        <f t="array" ref="G175">IF(N175="","",IFERROR(_xlfn.TEXTJOIN(" • ",TRUE,_xlfn.UNIQUE(_xlfn._xlws.FILTER("⚠ "&amp;U29:U489,(S29:S489&lt;&gt;"")*ISNUMBER(SEARCH(" "&amp;S29:S489&amp;" "," "&amp;N175&amp;" "))))),""))</f>
        <v/>
      </c>
      <c r="H175" s="128" t="str">
        <f t="shared" si="28"/>
        <v>moutarde</v>
      </c>
      <c r="I175" s="128" t="str">
        <f t="shared" si="29"/>
        <v>⚠ Moutarde</v>
      </c>
      <c r="J175" s="128" t="str">
        <f t="shared" si="30"/>
        <v/>
      </c>
      <c r="K175" s="128" t="str">
        <f t="shared" si="31"/>
        <v/>
      </c>
      <c r="L175" s="128" t="str">
        <f t="shared" si="32"/>
        <v/>
      </c>
      <c r="M175" s="128" t="str">
        <f t="shared" si="33"/>
        <v/>
      </c>
      <c r="N175" s="128" t="str">
        <f t="shared" si="34"/>
        <v/>
      </c>
      <c r="O175" s="128" t="str">
        <f t="shared" si="35"/>
        <v>moutarde</v>
      </c>
      <c r="P175" s="128" t="str">
        <f t="shared" si="36"/>
        <v>moutarde</v>
      </c>
      <c r="Q175" s="128" t="str">
        <f t="shared" si="37"/>
        <v>moutarde</v>
      </c>
      <c r="R175" s="129" t="s">
        <v>35</v>
      </c>
      <c r="S175" s="130" t="str">
        <f t="shared" si="38"/>
        <v>moutarde</v>
      </c>
      <c r="T175" s="131" t="s">
        <v>432</v>
      </c>
      <c r="U175" s="132" t="s">
        <v>17</v>
      </c>
      <c r="V175" s="73" t="s">
        <v>377</v>
      </c>
      <c r="AD175" s="102"/>
      <c r="AE175" s="102"/>
      <c r="AF175" s="102"/>
      <c r="AG175" s="102"/>
      <c r="AH175" s="102"/>
      <c r="AI175" s="49">
        <v>1</v>
      </c>
    </row>
    <row r="176" spans="3:35" ht="21" customHeight="1">
      <c r="C176" s="43"/>
      <c r="D176" s="124">
        <v>148</v>
      </c>
      <c r="E176" s="182"/>
      <c r="F176" s="181" t="str">
        <f t="shared" si="27"/>
        <v/>
      </c>
      <c r="G176" s="180" t="str" cm="1">
        <f t="array" ref="G176">IF(N176="","",IFERROR(_xlfn.TEXTJOIN(" • ",TRUE,_xlfn.UNIQUE(_xlfn._xlws.FILTER("⚠ "&amp;U29:U489,(S29:S489&lt;&gt;"")*ISNUMBER(SEARCH(" "&amp;S29:S489&amp;" "," "&amp;N176&amp;" "))))),""))</f>
        <v/>
      </c>
      <c r="H176" s="128" t="str">
        <f t="shared" si="28"/>
        <v>mustard</v>
      </c>
      <c r="I176" s="128" t="str">
        <f t="shared" si="29"/>
        <v>⚠ Moutarde</v>
      </c>
      <c r="J176" s="128" t="str">
        <f t="shared" si="30"/>
        <v/>
      </c>
      <c r="K176" s="128" t="str">
        <f t="shared" si="31"/>
        <v/>
      </c>
      <c r="L176" s="128" t="str">
        <f t="shared" si="32"/>
        <v/>
      </c>
      <c r="M176" s="128" t="str">
        <f t="shared" si="33"/>
        <v/>
      </c>
      <c r="N176" s="128" t="str">
        <f t="shared" si="34"/>
        <v/>
      </c>
      <c r="O176" s="128" t="str">
        <f t="shared" si="35"/>
        <v>mustard</v>
      </c>
      <c r="P176" s="128" t="str">
        <f t="shared" si="36"/>
        <v>mustard</v>
      </c>
      <c r="Q176" s="128" t="str">
        <f t="shared" si="37"/>
        <v>mustard</v>
      </c>
      <c r="R176" s="129" t="s">
        <v>595</v>
      </c>
      <c r="S176" s="130" t="str">
        <f t="shared" si="38"/>
        <v>mustard</v>
      </c>
      <c r="T176" s="131" t="s">
        <v>432</v>
      </c>
      <c r="U176" s="132" t="s">
        <v>17</v>
      </c>
      <c r="V176" s="73" t="s">
        <v>377</v>
      </c>
      <c r="AD176" s="102"/>
      <c r="AE176" s="102"/>
      <c r="AF176" s="102"/>
      <c r="AG176" s="102"/>
      <c r="AH176" s="102"/>
      <c r="AI176" s="49">
        <v>1</v>
      </c>
    </row>
    <row r="177" spans="3:35" ht="21" customHeight="1">
      <c r="C177" s="43"/>
      <c r="D177" s="124">
        <v>149</v>
      </c>
      <c r="E177" s="182"/>
      <c r="F177" s="181" t="str">
        <f t="shared" si="27"/>
        <v/>
      </c>
      <c r="G177" s="180" t="str" cm="1">
        <f t="array" ref="G177">IF(N177="","",IFERROR(_xlfn.TEXTJOIN(" • ",TRUE,_xlfn.UNIQUE(_xlfn._xlws.FILTER("⚠ "&amp;U29:U489,(S29:S489&lt;&gt;"")*ISNUMBER(SEARCH(" "&amp;S29:S489&amp;" "," "&amp;N177&amp;" "))))),""))</f>
        <v/>
      </c>
      <c r="H177" s="128" t="str">
        <f t="shared" si="28"/>
        <v>albumine</v>
      </c>
      <c r="I177" s="128" t="str">
        <f t="shared" si="29"/>
        <v>⚠ Œufs</v>
      </c>
      <c r="J177" s="128" t="str">
        <f t="shared" si="30"/>
        <v/>
      </c>
      <c r="K177" s="128" t="str">
        <f t="shared" si="31"/>
        <v/>
      </c>
      <c r="L177" s="128" t="str">
        <f t="shared" si="32"/>
        <v/>
      </c>
      <c r="M177" s="128" t="str">
        <f t="shared" si="33"/>
        <v/>
      </c>
      <c r="N177" s="128" t="str">
        <f t="shared" si="34"/>
        <v/>
      </c>
      <c r="O177" s="128" t="str">
        <f t="shared" si="35"/>
        <v>albumine</v>
      </c>
      <c r="P177" s="128" t="str">
        <f t="shared" si="36"/>
        <v>albumine</v>
      </c>
      <c r="Q177" s="128" t="str">
        <f t="shared" si="37"/>
        <v>albumine</v>
      </c>
      <c r="R177" s="129" t="s">
        <v>169</v>
      </c>
      <c r="S177" s="130" t="str">
        <f t="shared" si="38"/>
        <v>albumine</v>
      </c>
      <c r="T177" s="131" t="s">
        <v>432</v>
      </c>
      <c r="U177" s="132" t="s">
        <v>596</v>
      </c>
      <c r="V177" s="171" t="s">
        <v>597</v>
      </c>
      <c r="AD177" s="102"/>
      <c r="AE177" s="102"/>
      <c r="AF177" s="102"/>
      <c r="AG177" s="102"/>
      <c r="AH177" s="102"/>
      <c r="AI177" s="49">
        <v>1</v>
      </c>
    </row>
    <row r="178" spans="3:35" ht="21" customHeight="1">
      <c r="C178" s="43"/>
      <c r="D178" s="124">
        <v>150</v>
      </c>
      <c r="E178" s="182"/>
      <c r="F178" s="181" t="str">
        <f t="shared" si="27"/>
        <v/>
      </c>
      <c r="G178" s="180" t="str" cm="1">
        <f t="array" ref="G178">IF(N178="","",IFERROR(_xlfn.TEXTJOIN(" • ",TRUE,_xlfn.UNIQUE(_xlfn._xlws.FILTER("⚠ "&amp;U29:U489,(S29:S489&lt;&gt;"")*ISNUMBER(SEARCH(" "&amp;S29:S489&amp;" "," "&amp;N178&amp;" "))))),""))</f>
        <v/>
      </c>
      <c r="H178" s="128" t="str">
        <f t="shared" si="28"/>
        <v>blanc d oeuf</v>
      </c>
      <c r="I178" s="128" t="str">
        <f t="shared" si="29"/>
        <v>⚠ Œufs</v>
      </c>
      <c r="J178" s="128" t="str">
        <f t="shared" si="30"/>
        <v/>
      </c>
      <c r="K178" s="128" t="str">
        <f t="shared" si="31"/>
        <v/>
      </c>
      <c r="L178" s="128" t="str">
        <f t="shared" si="32"/>
        <v/>
      </c>
      <c r="M178" s="128" t="str">
        <f t="shared" si="33"/>
        <v/>
      </c>
      <c r="N178" s="128" t="str">
        <f t="shared" si="34"/>
        <v/>
      </c>
      <c r="O178" s="128" t="str">
        <f t="shared" si="35"/>
        <v>blanc d oeuf</v>
      </c>
      <c r="P178" s="128" t="str">
        <f t="shared" si="36"/>
        <v>blanc d oeuf</v>
      </c>
      <c r="Q178" s="128" t="str">
        <f t="shared" si="37"/>
        <v>blanc d oeuf</v>
      </c>
      <c r="R178" s="129" t="s">
        <v>62</v>
      </c>
      <c r="S178" s="130" t="str">
        <f t="shared" si="38"/>
        <v>blanc d oeuf</v>
      </c>
      <c r="T178" s="131" t="s">
        <v>432</v>
      </c>
      <c r="U178" s="132" t="s">
        <v>596</v>
      </c>
      <c r="V178" s="171" t="s">
        <v>597</v>
      </c>
      <c r="AD178" s="102"/>
      <c r="AE178" s="102"/>
      <c r="AF178" s="102"/>
      <c r="AG178" s="102"/>
      <c r="AH178" s="102"/>
      <c r="AI178" s="49">
        <v>1</v>
      </c>
    </row>
    <row r="179" spans="3:35" ht="21" customHeight="1">
      <c r="C179" s="43"/>
      <c r="D179" s="124">
        <v>151</v>
      </c>
      <c r="E179" s="182"/>
      <c r="F179" s="181" t="str">
        <f t="shared" si="27"/>
        <v/>
      </c>
      <c r="G179" s="180" t="str" cm="1">
        <f t="array" ref="G179">IF(N179="","",IFERROR(_xlfn.TEXTJOIN(" • ",TRUE,_xlfn.UNIQUE(_xlfn._xlws.FILTER("⚠ "&amp;U29:U489,(S29:S489&lt;&gt;"")*ISNUMBER(SEARCH(" "&amp;S29:S489&amp;" "," "&amp;N179&amp;" "))))),""))</f>
        <v/>
      </c>
      <c r="H179" s="128" t="str">
        <f t="shared" si="28"/>
        <v>blanc d oeuf</v>
      </c>
      <c r="I179" s="128" t="str">
        <f t="shared" si="29"/>
        <v>⚠ Œufs</v>
      </c>
      <c r="J179" s="128" t="str">
        <f t="shared" si="30"/>
        <v/>
      </c>
      <c r="K179" s="128" t="str">
        <f t="shared" si="31"/>
        <v/>
      </c>
      <c r="L179" s="128" t="str">
        <f t="shared" si="32"/>
        <v/>
      </c>
      <c r="M179" s="128" t="str">
        <f t="shared" si="33"/>
        <v/>
      </c>
      <c r="N179" s="128" t="str">
        <f t="shared" si="34"/>
        <v/>
      </c>
      <c r="O179" s="128" t="str">
        <f t="shared" si="35"/>
        <v>blanc d oeuf</v>
      </c>
      <c r="P179" s="128" t="str">
        <f t="shared" si="36"/>
        <v>blanc d oeuf</v>
      </c>
      <c r="Q179" s="128" t="str">
        <f t="shared" si="37"/>
        <v>blanc d oeuf</v>
      </c>
      <c r="R179" s="129" t="s">
        <v>598</v>
      </c>
      <c r="S179" s="130" t="str">
        <f t="shared" si="38"/>
        <v>blanc d œuf</v>
      </c>
      <c r="T179" s="131" t="s">
        <v>432</v>
      </c>
      <c r="U179" s="132" t="s">
        <v>596</v>
      </c>
      <c r="V179" s="171" t="s">
        <v>597</v>
      </c>
      <c r="AD179" s="102"/>
      <c r="AE179" s="102"/>
      <c r="AF179" s="102"/>
      <c r="AG179" s="102"/>
      <c r="AH179" s="102"/>
      <c r="AI179" s="49">
        <v>1</v>
      </c>
    </row>
    <row r="180" spans="3:35" ht="21" customHeight="1">
      <c r="C180" s="43"/>
      <c r="D180" s="124">
        <v>152</v>
      </c>
      <c r="E180" s="182"/>
      <c r="F180" s="181" t="str">
        <f t="shared" si="27"/>
        <v/>
      </c>
      <c r="G180" s="180" t="str" cm="1">
        <f t="array" ref="G180">IF(N180="","",IFERROR(_xlfn.TEXTJOIN(" • ",TRUE,_xlfn.UNIQUE(_xlfn._xlws.FILTER("⚠ "&amp;U29:U489,(S29:S489&lt;&gt;"")*ISNUMBER(SEARCH(" "&amp;S29:S489&amp;" "," "&amp;N180&amp;" "))))),""))</f>
        <v/>
      </c>
      <c r="H180" s="128" t="str">
        <f t="shared" si="28"/>
        <v>blancs d oeufs</v>
      </c>
      <c r="I180" s="128" t="str">
        <f t="shared" si="29"/>
        <v>⚠ Œufs</v>
      </c>
      <c r="J180" s="128" t="str">
        <f t="shared" si="30"/>
        <v/>
      </c>
      <c r="K180" s="128" t="str">
        <f t="shared" si="31"/>
        <v/>
      </c>
      <c r="L180" s="128" t="str">
        <f t="shared" si="32"/>
        <v/>
      </c>
      <c r="M180" s="128" t="str">
        <f t="shared" si="33"/>
        <v/>
      </c>
      <c r="N180" s="128" t="str">
        <f t="shared" si="34"/>
        <v/>
      </c>
      <c r="O180" s="128" t="str">
        <f t="shared" si="35"/>
        <v>blancs d oeufs</v>
      </c>
      <c r="P180" s="128" t="str">
        <f t="shared" si="36"/>
        <v>blancs d oeufs</v>
      </c>
      <c r="Q180" s="128" t="str">
        <f t="shared" si="37"/>
        <v>blancs d oeufs</v>
      </c>
      <c r="R180" s="129" t="s">
        <v>599</v>
      </c>
      <c r="S180" s="130" t="str">
        <f t="shared" si="38"/>
        <v>blancs d œufs</v>
      </c>
      <c r="T180" s="131" t="s">
        <v>432</v>
      </c>
      <c r="U180" s="132" t="s">
        <v>596</v>
      </c>
      <c r="V180" s="171" t="s">
        <v>597</v>
      </c>
      <c r="AD180" s="102"/>
      <c r="AE180" s="102"/>
      <c r="AF180" s="102"/>
      <c r="AG180" s="102"/>
      <c r="AH180" s="102"/>
      <c r="AI180" s="49">
        <v>1</v>
      </c>
    </row>
    <row r="181" spans="3:35" ht="21" customHeight="1">
      <c r="C181" s="43"/>
      <c r="D181" s="124">
        <v>153</v>
      </c>
      <c r="E181" s="182"/>
      <c r="F181" s="181" t="str">
        <f t="shared" si="27"/>
        <v/>
      </c>
      <c r="G181" s="180" t="str" cm="1">
        <f t="array" ref="G181">IF(N181="","",IFERROR(_xlfn.TEXTJOIN(" • ",TRUE,_xlfn.UNIQUE(_xlfn._xlws.FILTER("⚠ "&amp;U29:U489,(S29:S489&lt;&gt;"")*ISNUMBER(SEARCH(" "&amp;S29:S489&amp;" "," "&amp;N181&amp;" "))))),""))</f>
        <v/>
      </c>
      <c r="H181" s="128" t="str">
        <f t="shared" si="28"/>
        <v>egg</v>
      </c>
      <c r="I181" s="128" t="str">
        <f t="shared" si="29"/>
        <v>⚠ Œufs</v>
      </c>
      <c r="J181" s="128" t="str">
        <f t="shared" si="30"/>
        <v/>
      </c>
      <c r="K181" s="128" t="str">
        <f t="shared" si="31"/>
        <v/>
      </c>
      <c r="L181" s="128" t="str">
        <f t="shared" si="32"/>
        <v/>
      </c>
      <c r="M181" s="128" t="str">
        <f t="shared" si="33"/>
        <v/>
      </c>
      <c r="N181" s="128" t="str">
        <f t="shared" si="34"/>
        <v/>
      </c>
      <c r="O181" s="128" t="str">
        <f t="shared" si="35"/>
        <v>egg</v>
      </c>
      <c r="P181" s="128" t="str">
        <f t="shared" si="36"/>
        <v>egg</v>
      </c>
      <c r="Q181" s="128" t="str">
        <f t="shared" si="37"/>
        <v>egg</v>
      </c>
      <c r="R181" s="129" t="s">
        <v>600</v>
      </c>
      <c r="S181" s="130" t="str">
        <f t="shared" si="38"/>
        <v>egg</v>
      </c>
      <c r="T181" s="131" t="s">
        <v>432</v>
      </c>
      <c r="U181" s="132" t="s">
        <v>596</v>
      </c>
      <c r="V181" s="171" t="s">
        <v>597</v>
      </c>
      <c r="AD181" s="102"/>
      <c r="AE181" s="102"/>
      <c r="AF181" s="102"/>
      <c r="AG181" s="102"/>
      <c r="AH181" s="102"/>
      <c r="AI181" s="49">
        <v>1</v>
      </c>
    </row>
    <row r="182" spans="3:35" ht="21" customHeight="1">
      <c r="C182" s="43"/>
      <c r="D182" s="124">
        <v>154</v>
      </c>
      <c r="E182" s="182"/>
      <c r="F182" s="181" t="str">
        <f t="shared" si="27"/>
        <v/>
      </c>
      <c r="G182" s="180" t="str" cm="1">
        <f t="array" ref="G182">IF(N182="","",IFERROR(_xlfn.TEXTJOIN(" • ",TRUE,_xlfn.UNIQUE(_xlfn._xlws.FILTER("⚠ "&amp;U29:U489,(S29:S489&lt;&gt;"")*ISNUMBER(SEARCH(" "&amp;S29:S489&amp;" "," "&amp;N182&amp;" "))))),""))</f>
        <v/>
      </c>
      <c r="H182" s="128" t="str">
        <f t="shared" si="28"/>
        <v>egg white</v>
      </c>
      <c r="I182" s="128" t="str">
        <f t="shared" si="29"/>
        <v>⚠ Œufs</v>
      </c>
      <c r="J182" s="128" t="str">
        <f t="shared" si="30"/>
        <v/>
      </c>
      <c r="K182" s="128" t="str">
        <f t="shared" si="31"/>
        <v/>
      </c>
      <c r="L182" s="128" t="str">
        <f t="shared" si="32"/>
        <v/>
      </c>
      <c r="M182" s="128" t="str">
        <f t="shared" si="33"/>
        <v/>
      </c>
      <c r="N182" s="128" t="str">
        <f t="shared" si="34"/>
        <v/>
      </c>
      <c r="O182" s="128" t="str">
        <f t="shared" si="35"/>
        <v>egg white</v>
      </c>
      <c r="P182" s="128" t="str">
        <f t="shared" si="36"/>
        <v>egg white</v>
      </c>
      <c r="Q182" s="128" t="str">
        <f t="shared" si="37"/>
        <v>egg white</v>
      </c>
      <c r="R182" s="129" t="s">
        <v>601</v>
      </c>
      <c r="S182" s="130" t="str">
        <f t="shared" si="38"/>
        <v>egg white</v>
      </c>
      <c r="T182" s="131" t="s">
        <v>432</v>
      </c>
      <c r="U182" s="132" t="s">
        <v>596</v>
      </c>
      <c r="V182" s="171" t="s">
        <v>597</v>
      </c>
      <c r="AD182" s="102"/>
      <c r="AE182" s="102"/>
      <c r="AF182" s="102"/>
      <c r="AG182" s="102"/>
      <c r="AH182" s="102"/>
      <c r="AI182" s="49">
        <v>1</v>
      </c>
    </row>
    <row r="183" spans="3:35" ht="21" customHeight="1">
      <c r="C183" s="43"/>
      <c r="D183" s="124">
        <v>155</v>
      </c>
      <c r="E183" s="182"/>
      <c r="F183" s="181" t="str">
        <f t="shared" si="27"/>
        <v/>
      </c>
      <c r="G183" s="180" t="str" cm="1">
        <f t="array" ref="G183">IF(N183="","",IFERROR(_xlfn.TEXTJOIN(" • ",TRUE,_xlfn.UNIQUE(_xlfn._xlws.FILTER("⚠ "&amp;U29:U489,(S29:S489&lt;&gt;"")*ISNUMBER(SEARCH(" "&amp;S29:S489&amp;" "," "&amp;N183&amp;" "))))),""))</f>
        <v/>
      </c>
      <c r="H183" s="128" t="str">
        <f t="shared" si="28"/>
        <v>egg yolk</v>
      </c>
      <c r="I183" s="128" t="str">
        <f t="shared" si="29"/>
        <v>⚠ Œufs</v>
      </c>
      <c r="J183" s="128" t="str">
        <f t="shared" si="30"/>
        <v/>
      </c>
      <c r="K183" s="128" t="str">
        <f t="shared" si="31"/>
        <v/>
      </c>
      <c r="L183" s="128" t="str">
        <f t="shared" si="32"/>
        <v/>
      </c>
      <c r="M183" s="128" t="str">
        <f t="shared" si="33"/>
        <v/>
      </c>
      <c r="N183" s="128" t="str">
        <f t="shared" si="34"/>
        <v/>
      </c>
      <c r="O183" s="128" t="str">
        <f t="shared" si="35"/>
        <v>egg yolk</v>
      </c>
      <c r="P183" s="128" t="str">
        <f t="shared" si="36"/>
        <v>egg yolk</v>
      </c>
      <c r="Q183" s="128" t="str">
        <f t="shared" si="37"/>
        <v>egg yolk</v>
      </c>
      <c r="R183" s="129" t="s">
        <v>602</v>
      </c>
      <c r="S183" s="130" t="str">
        <f t="shared" si="38"/>
        <v>egg yolk</v>
      </c>
      <c r="T183" s="131" t="s">
        <v>432</v>
      </c>
      <c r="U183" s="132" t="s">
        <v>596</v>
      </c>
      <c r="V183" s="171" t="s">
        <v>597</v>
      </c>
      <c r="AD183" s="102"/>
      <c r="AE183" s="102"/>
      <c r="AF183" s="102"/>
      <c r="AG183" s="102"/>
      <c r="AH183" s="102"/>
      <c r="AI183" s="49">
        <v>1</v>
      </c>
    </row>
    <row r="184" spans="3:35" ht="21" customHeight="1">
      <c r="C184" s="43"/>
      <c r="D184" s="124">
        <v>156</v>
      </c>
      <c r="E184" s="182"/>
      <c r="F184" s="181" t="str">
        <f t="shared" si="27"/>
        <v/>
      </c>
      <c r="G184" s="180" t="str" cm="1">
        <f t="array" ref="G184">IF(N184="","",IFERROR(_xlfn.TEXTJOIN(" • ",TRUE,_xlfn.UNIQUE(_xlfn._xlws.FILTER("⚠ "&amp;U29:U489,(S29:S489&lt;&gt;"")*ISNUMBER(SEARCH(" "&amp;S29:S489&amp;" "," "&amp;N184&amp;" "))))),""))</f>
        <v/>
      </c>
      <c r="H184" s="128" t="str">
        <f t="shared" si="28"/>
        <v>eggs</v>
      </c>
      <c r="I184" s="128" t="str">
        <f t="shared" si="29"/>
        <v>⚠ Œufs</v>
      </c>
      <c r="J184" s="128" t="str">
        <f t="shared" si="30"/>
        <v/>
      </c>
      <c r="K184" s="128" t="str">
        <f t="shared" si="31"/>
        <v/>
      </c>
      <c r="L184" s="128" t="str">
        <f t="shared" si="32"/>
        <v/>
      </c>
      <c r="M184" s="128" t="str">
        <f t="shared" si="33"/>
        <v/>
      </c>
      <c r="N184" s="128" t="str">
        <f t="shared" si="34"/>
        <v/>
      </c>
      <c r="O184" s="128" t="str">
        <f t="shared" si="35"/>
        <v>eggs</v>
      </c>
      <c r="P184" s="128" t="str">
        <f t="shared" si="36"/>
        <v>eggs</v>
      </c>
      <c r="Q184" s="128" t="str">
        <f t="shared" si="37"/>
        <v>eggs</v>
      </c>
      <c r="R184" s="129" t="s">
        <v>603</v>
      </c>
      <c r="S184" s="130" t="str">
        <f t="shared" si="38"/>
        <v>eggs</v>
      </c>
      <c r="T184" s="131" t="s">
        <v>432</v>
      </c>
      <c r="U184" s="132" t="s">
        <v>596</v>
      </c>
      <c r="V184" s="171" t="s">
        <v>597</v>
      </c>
      <c r="AD184" s="102"/>
      <c r="AE184" s="102"/>
      <c r="AF184" s="102"/>
      <c r="AG184" s="102"/>
      <c r="AH184" s="102"/>
      <c r="AI184" s="49">
        <v>1</v>
      </c>
    </row>
    <row r="185" spans="3:35" ht="21" customHeight="1">
      <c r="C185" s="43"/>
      <c r="D185" s="124">
        <v>157</v>
      </c>
      <c r="E185" s="182"/>
      <c r="F185" s="181" t="str">
        <f t="shared" si="27"/>
        <v/>
      </c>
      <c r="G185" s="180" t="str" cm="1">
        <f t="array" ref="G185">IF(N185="","",IFERROR(_xlfn.TEXTJOIN(" • ",TRUE,_xlfn.UNIQUE(_xlfn._xlws.FILTER("⚠ "&amp;U29:U489,(S29:S489&lt;&gt;"")*ISNUMBER(SEARCH(" "&amp;S29:S489&amp;" "," "&amp;N185&amp;" "))))),""))</f>
        <v/>
      </c>
      <c r="H185" s="128" t="str">
        <f t="shared" si="28"/>
        <v>jaune d oeuf</v>
      </c>
      <c r="I185" s="128" t="str">
        <f t="shared" si="29"/>
        <v>⚠ Œufs</v>
      </c>
      <c r="J185" s="128" t="str">
        <f t="shared" si="30"/>
        <v/>
      </c>
      <c r="K185" s="128" t="str">
        <f t="shared" si="31"/>
        <v/>
      </c>
      <c r="L185" s="128" t="str">
        <f t="shared" si="32"/>
        <v/>
      </c>
      <c r="M185" s="128" t="str">
        <f t="shared" si="33"/>
        <v/>
      </c>
      <c r="N185" s="128" t="str">
        <f t="shared" si="34"/>
        <v/>
      </c>
      <c r="O185" s="128" t="str">
        <f t="shared" si="35"/>
        <v>jaune d oeuf</v>
      </c>
      <c r="P185" s="128" t="str">
        <f t="shared" si="36"/>
        <v>jaune d oeuf</v>
      </c>
      <c r="Q185" s="128" t="str">
        <f t="shared" si="37"/>
        <v>jaune d oeuf</v>
      </c>
      <c r="R185" s="129" t="s">
        <v>104</v>
      </c>
      <c r="S185" s="130" t="str">
        <f t="shared" si="38"/>
        <v>jaune d oeuf</v>
      </c>
      <c r="T185" s="131" t="s">
        <v>432</v>
      </c>
      <c r="U185" s="132" t="s">
        <v>596</v>
      </c>
      <c r="V185" s="171" t="s">
        <v>597</v>
      </c>
      <c r="AD185" s="102"/>
      <c r="AE185" s="102"/>
      <c r="AF185" s="102"/>
      <c r="AG185" s="102"/>
      <c r="AH185" s="102"/>
      <c r="AI185" s="49">
        <v>1</v>
      </c>
    </row>
    <row r="186" spans="3:35" ht="21" customHeight="1">
      <c r="C186" s="43"/>
      <c r="D186" s="124">
        <v>158</v>
      </c>
      <c r="E186" s="182"/>
      <c r="F186" s="181" t="str">
        <f t="shared" si="27"/>
        <v/>
      </c>
      <c r="G186" s="180" t="str" cm="1">
        <f t="array" ref="G186">IF(N186="","",IFERROR(_xlfn.TEXTJOIN(" • ",TRUE,_xlfn.UNIQUE(_xlfn._xlws.FILTER("⚠ "&amp;U29:U489,(S29:S489&lt;&gt;"")*ISNUMBER(SEARCH(" "&amp;S29:S489&amp;" "," "&amp;N186&amp;" "))))),""))</f>
        <v/>
      </c>
      <c r="H186" s="128" t="str">
        <f t="shared" si="28"/>
        <v>jaune d oeuf</v>
      </c>
      <c r="I186" s="128" t="str">
        <f t="shared" si="29"/>
        <v>⚠ Œufs</v>
      </c>
      <c r="J186" s="128" t="str">
        <f t="shared" si="30"/>
        <v/>
      </c>
      <c r="K186" s="128" t="str">
        <f t="shared" si="31"/>
        <v/>
      </c>
      <c r="L186" s="128" t="str">
        <f t="shared" si="32"/>
        <v/>
      </c>
      <c r="M186" s="128" t="str">
        <f t="shared" si="33"/>
        <v/>
      </c>
      <c r="N186" s="128" t="str">
        <f t="shared" si="34"/>
        <v/>
      </c>
      <c r="O186" s="128" t="str">
        <f t="shared" si="35"/>
        <v>jaune d oeuf</v>
      </c>
      <c r="P186" s="128" t="str">
        <f t="shared" si="36"/>
        <v>jaune d oeuf</v>
      </c>
      <c r="Q186" s="128" t="str">
        <f t="shared" si="37"/>
        <v>jaune d oeuf</v>
      </c>
      <c r="R186" s="129" t="s">
        <v>604</v>
      </c>
      <c r="S186" s="130" t="str">
        <f t="shared" si="38"/>
        <v>jaune d œuf</v>
      </c>
      <c r="T186" s="131" t="s">
        <v>432</v>
      </c>
      <c r="U186" s="132" t="s">
        <v>596</v>
      </c>
      <c r="V186" s="171" t="s">
        <v>597</v>
      </c>
      <c r="AD186" s="102"/>
      <c r="AE186" s="102"/>
      <c r="AF186" s="102"/>
      <c r="AG186" s="102"/>
      <c r="AH186" s="102"/>
      <c r="AI186" s="49">
        <v>1</v>
      </c>
    </row>
    <row r="187" spans="3:35" ht="21" customHeight="1">
      <c r="C187" s="43"/>
      <c r="D187" s="124">
        <v>159</v>
      </c>
      <c r="E187" s="182"/>
      <c r="F187" s="181" t="str">
        <f t="shared" si="27"/>
        <v/>
      </c>
      <c r="G187" s="180" t="str" cm="1">
        <f t="array" ref="G187">IF(N187="","",IFERROR(_xlfn.TEXTJOIN(" • ",TRUE,_xlfn.UNIQUE(_xlfn._xlws.FILTER("⚠ "&amp;U29:U489,(S29:S489&lt;&gt;"")*ISNUMBER(SEARCH(" "&amp;S29:S489&amp;" "," "&amp;N187&amp;" "))))),""))</f>
        <v/>
      </c>
      <c r="H187" s="128" t="str">
        <f t="shared" si="28"/>
        <v>jaunes d oeufs</v>
      </c>
      <c r="I187" s="128" t="str">
        <f t="shared" si="29"/>
        <v>⚠ Œufs</v>
      </c>
      <c r="J187" s="128" t="str">
        <f t="shared" si="30"/>
        <v/>
      </c>
      <c r="K187" s="128" t="str">
        <f t="shared" si="31"/>
        <v/>
      </c>
      <c r="L187" s="128" t="str">
        <f t="shared" si="32"/>
        <v/>
      </c>
      <c r="M187" s="128" t="str">
        <f t="shared" si="33"/>
        <v/>
      </c>
      <c r="N187" s="128" t="str">
        <f t="shared" si="34"/>
        <v/>
      </c>
      <c r="O187" s="128" t="str">
        <f t="shared" si="35"/>
        <v>jaunes d oeufs</v>
      </c>
      <c r="P187" s="128" t="str">
        <f t="shared" si="36"/>
        <v>jaunes d oeufs</v>
      </c>
      <c r="Q187" s="128" t="str">
        <f t="shared" si="37"/>
        <v>jaunes d oeufs</v>
      </c>
      <c r="R187" s="129" t="s">
        <v>605</v>
      </c>
      <c r="S187" s="130" t="str">
        <f t="shared" si="38"/>
        <v>jaunes d œufs</v>
      </c>
      <c r="T187" s="131" t="s">
        <v>432</v>
      </c>
      <c r="U187" s="132" t="s">
        <v>596</v>
      </c>
      <c r="V187" s="171" t="s">
        <v>597</v>
      </c>
      <c r="AD187" s="102"/>
      <c r="AE187" s="102"/>
      <c r="AF187" s="102"/>
      <c r="AG187" s="102"/>
      <c r="AH187" s="102"/>
      <c r="AI187" s="49">
        <v>1</v>
      </c>
    </row>
    <row r="188" spans="3:35" ht="21" customHeight="1">
      <c r="C188" s="43"/>
      <c r="D188" s="124">
        <v>160</v>
      </c>
      <c r="E188" s="182"/>
      <c r="F188" s="181" t="str">
        <f t="shared" si="27"/>
        <v/>
      </c>
      <c r="G188" s="180" t="str" cm="1">
        <f t="array" ref="G188">IF(N188="","",IFERROR(_xlfn.TEXTJOIN(" • ",TRUE,_xlfn.UNIQUE(_xlfn._xlws.FILTER("⚠ "&amp;U29:U489,(S29:S489&lt;&gt;"")*ISNUMBER(SEARCH(" "&amp;S29:S489&amp;" "," "&amp;N188&amp;" "))))),""))</f>
        <v/>
      </c>
      <c r="H188" s="128" t="str">
        <f t="shared" si="28"/>
        <v>mayonnaise</v>
      </c>
      <c r="I188" s="128" t="str">
        <f t="shared" si="29"/>
        <v>⚠ Œufs</v>
      </c>
      <c r="J188" s="128" t="str">
        <f t="shared" si="30"/>
        <v/>
      </c>
      <c r="K188" s="128" t="str">
        <f t="shared" si="31"/>
        <v/>
      </c>
      <c r="L188" s="128" t="str">
        <f t="shared" si="32"/>
        <v/>
      </c>
      <c r="M188" s="128" t="str">
        <f t="shared" si="33"/>
        <v/>
      </c>
      <c r="N188" s="128" t="str">
        <f t="shared" si="34"/>
        <v/>
      </c>
      <c r="O188" s="128" t="str">
        <f t="shared" si="35"/>
        <v>mayonnaise</v>
      </c>
      <c r="P188" s="128" t="str">
        <f t="shared" si="36"/>
        <v>mayonnaise</v>
      </c>
      <c r="Q188" s="128" t="str">
        <f t="shared" si="37"/>
        <v>mayonnaise</v>
      </c>
      <c r="R188" s="129" t="s">
        <v>606</v>
      </c>
      <c r="S188" s="130" t="str">
        <f t="shared" si="38"/>
        <v>mayonnaise</v>
      </c>
      <c r="T188" s="131" t="s">
        <v>432</v>
      </c>
      <c r="U188" s="132" t="s">
        <v>596</v>
      </c>
      <c r="V188" s="171" t="s">
        <v>597</v>
      </c>
      <c r="AD188" s="102"/>
      <c r="AE188" s="102"/>
      <c r="AF188" s="102"/>
      <c r="AG188" s="102"/>
      <c r="AH188" s="102"/>
      <c r="AI188" s="49">
        <v>1</v>
      </c>
    </row>
    <row r="189" spans="3:35" ht="21" customHeight="1">
      <c r="C189" s="43"/>
      <c r="D189" s="124">
        <v>161</v>
      </c>
      <c r="E189" s="182"/>
      <c r="F189" s="181" t="str">
        <f t="shared" si="27"/>
        <v/>
      </c>
      <c r="G189" s="180" t="str" cm="1">
        <f t="array" ref="G189">IF(N189="","",IFERROR(_xlfn.TEXTJOIN(" • ",TRUE,_xlfn.UNIQUE(_xlfn._xlws.FILTER("⚠ "&amp;U29:U489,(S29:S489&lt;&gt;"")*ISNUMBER(SEARCH(" "&amp;S29:S489&amp;" "," "&amp;N189&amp;" "))))),""))</f>
        <v/>
      </c>
      <c r="H189" s="128" t="str">
        <f t="shared" si="28"/>
        <v>meringue</v>
      </c>
      <c r="I189" s="128" t="str">
        <f t="shared" si="29"/>
        <v>⚠ Œufs</v>
      </c>
      <c r="J189" s="128" t="str">
        <f t="shared" si="30"/>
        <v/>
      </c>
      <c r="K189" s="128" t="str">
        <f t="shared" si="31"/>
        <v/>
      </c>
      <c r="L189" s="128" t="str">
        <f t="shared" si="32"/>
        <v/>
      </c>
      <c r="M189" s="128" t="str">
        <f t="shared" si="33"/>
        <v/>
      </c>
      <c r="N189" s="128" t="str">
        <f t="shared" si="34"/>
        <v/>
      </c>
      <c r="O189" s="128" t="str">
        <f t="shared" si="35"/>
        <v>meringue</v>
      </c>
      <c r="P189" s="128" t="str">
        <f t="shared" si="36"/>
        <v>meringue</v>
      </c>
      <c r="Q189" s="128" t="str">
        <f t="shared" si="37"/>
        <v>meringue</v>
      </c>
      <c r="R189" s="129" t="s">
        <v>607</v>
      </c>
      <c r="S189" s="130" t="str">
        <f t="shared" si="38"/>
        <v>meringue</v>
      </c>
      <c r="T189" s="131" t="s">
        <v>432</v>
      </c>
      <c r="U189" s="132" t="s">
        <v>596</v>
      </c>
      <c r="V189" s="171" t="s">
        <v>597</v>
      </c>
      <c r="AD189" s="102"/>
      <c r="AE189" s="102"/>
      <c r="AF189" s="102"/>
      <c r="AG189" s="102"/>
      <c r="AH189" s="102"/>
      <c r="AI189" s="49">
        <v>1</v>
      </c>
    </row>
    <row r="190" spans="3:35" ht="21" customHeight="1">
      <c r="C190" s="43"/>
      <c r="D190" s="124">
        <v>162</v>
      </c>
      <c r="E190" s="182"/>
      <c r="F190" s="181" t="str">
        <f t="shared" si="27"/>
        <v/>
      </c>
      <c r="G190" s="180" t="str" cm="1">
        <f t="array" ref="G190">IF(N190="","",IFERROR(_xlfn.TEXTJOIN(" • ",TRUE,_xlfn.UNIQUE(_xlfn._xlws.FILTER("⚠ "&amp;U29:U489,(S29:S489&lt;&gt;"")*ISNUMBER(SEARCH(" "&amp;S29:S489&amp;" "," "&amp;N190&amp;" "))))),""))</f>
        <v/>
      </c>
      <c r="H190" s="128" t="str">
        <f t="shared" si="28"/>
        <v>oeuf</v>
      </c>
      <c r="I190" s="128" t="str">
        <f t="shared" si="29"/>
        <v>⚠ Œufs</v>
      </c>
      <c r="J190" s="128" t="str">
        <f t="shared" si="30"/>
        <v/>
      </c>
      <c r="K190" s="128" t="str">
        <f t="shared" si="31"/>
        <v/>
      </c>
      <c r="L190" s="128" t="str">
        <f t="shared" si="32"/>
        <v/>
      </c>
      <c r="M190" s="128" t="str">
        <f t="shared" si="33"/>
        <v/>
      </c>
      <c r="N190" s="128" t="str">
        <f t="shared" si="34"/>
        <v/>
      </c>
      <c r="O190" s="128" t="str">
        <f t="shared" si="35"/>
        <v>oeuf</v>
      </c>
      <c r="P190" s="128" t="str">
        <f t="shared" si="36"/>
        <v>oeuf</v>
      </c>
      <c r="Q190" s="128" t="str">
        <f t="shared" si="37"/>
        <v>oeuf</v>
      </c>
      <c r="R190" s="129" t="s">
        <v>25</v>
      </c>
      <c r="S190" s="130" t="str">
        <f t="shared" si="38"/>
        <v>oeuf</v>
      </c>
      <c r="T190" s="131" t="s">
        <v>432</v>
      </c>
      <c r="U190" s="132" t="s">
        <v>596</v>
      </c>
      <c r="V190" s="171" t="s">
        <v>597</v>
      </c>
      <c r="AD190" s="102"/>
      <c r="AE190" s="102"/>
      <c r="AF190" s="102"/>
      <c r="AG190" s="102"/>
      <c r="AH190" s="102"/>
      <c r="AI190" s="49">
        <v>1</v>
      </c>
    </row>
    <row r="191" spans="3:35" ht="21" customHeight="1">
      <c r="C191" s="43"/>
      <c r="D191" s="124">
        <v>163</v>
      </c>
      <c r="E191" s="182"/>
      <c r="F191" s="181" t="str">
        <f t="shared" si="27"/>
        <v/>
      </c>
      <c r="G191" s="180" t="str" cm="1">
        <f t="array" ref="G191">IF(N191="","",IFERROR(_xlfn.TEXTJOIN(" • ",TRUE,_xlfn.UNIQUE(_xlfn._xlws.FILTER("⚠ "&amp;U29:U489,(S29:S489&lt;&gt;"")*ISNUMBER(SEARCH(" "&amp;S29:S489&amp;" "," "&amp;N191&amp;" "))))),""))</f>
        <v/>
      </c>
      <c r="H191" s="128" t="str">
        <f t="shared" si="28"/>
        <v>oeufs</v>
      </c>
      <c r="I191" s="128" t="str">
        <f t="shared" si="29"/>
        <v>⚠ Œufs</v>
      </c>
      <c r="J191" s="128" t="str">
        <f t="shared" si="30"/>
        <v/>
      </c>
      <c r="K191" s="128" t="str">
        <f t="shared" si="31"/>
        <v/>
      </c>
      <c r="L191" s="128" t="str">
        <f t="shared" si="32"/>
        <v/>
      </c>
      <c r="M191" s="128" t="str">
        <f t="shared" si="33"/>
        <v/>
      </c>
      <c r="N191" s="128" t="str">
        <f t="shared" si="34"/>
        <v/>
      </c>
      <c r="O191" s="128" t="str">
        <f t="shared" si="35"/>
        <v>oeufs</v>
      </c>
      <c r="P191" s="128" t="str">
        <f t="shared" si="36"/>
        <v>oeufs</v>
      </c>
      <c r="Q191" s="128" t="str">
        <f t="shared" si="37"/>
        <v>oeufs</v>
      </c>
      <c r="R191" s="129" t="s">
        <v>1</v>
      </c>
      <c r="S191" s="130" t="str">
        <f t="shared" si="38"/>
        <v>oeufs</v>
      </c>
      <c r="T191" s="131" t="s">
        <v>432</v>
      </c>
      <c r="U191" s="132" t="s">
        <v>596</v>
      </c>
      <c r="V191" s="171" t="s">
        <v>597</v>
      </c>
      <c r="AD191" s="102"/>
      <c r="AE191" s="102"/>
      <c r="AF191" s="102"/>
      <c r="AG191" s="102"/>
      <c r="AH191" s="102"/>
      <c r="AI191" s="49">
        <v>1</v>
      </c>
    </row>
    <row r="192" spans="3:35" ht="21" customHeight="1">
      <c r="C192" s="43"/>
      <c r="D192" s="124">
        <v>164</v>
      </c>
      <c r="E192" s="182"/>
      <c r="F192" s="181" t="str">
        <f t="shared" si="27"/>
        <v/>
      </c>
      <c r="G192" s="180" t="str" cm="1">
        <f t="array" ref="G192">IF(N192="","",IFERROR(_xlfn.TEXTJOIN(" • ",TRUE,_xlfn.UNIQUE(_xlfn._xlws.FILTER("⚠ "&amp;U29:U489,(S29:S489&lt;&gt;"")*ISNUMBER(SEARCH(" "&amp;S29:S489&amp;" "," "&amp;N192&amp;" "))))),""))</f>
        <v/>
      </c>
      <c r="H192" s="128" t="str">
        <f t="shared" si="28"/>
        <v>oeufs</v>
      </c>
      <c r="I192" s="128" t="str">
        <f t="shared" si="29"/>
        <v>⚠ Œufs</v>
      </c>
      <c r="J192" s="128" t="str">
        <f t="shared" si="30"/>
        <v/>
      </c>
      <c r="K192" s="128" t="str">
        <f t="shared" si="31"/>
        <v/>
      </c>
      <c r="L192" s="128" t="str">
        <f t="shared" si="32"/>
        <v/>
      </c>
      <c r="M192" s="128" t="str">
        <f t="shared" si="33"/>
        <v/>
      </c>
      <c r="N192" s="128" t="str">
        <f t="shared" si="34"/>
        <v/>
      </c>
      <c r="O192" s="128" t="str">
        <f t="shared" si="35"/>
        <v>oeufs</v>
      </c>
      <c r="P192" s="128" t="str">
        <f t="shared" si="36"/>
        <v>oeufs</v>
      </c>
      <c r="Q192" s="128" t="str">
        <f t="shared" si="37"/>
        <v>oeufs</v>
      </c>
      <c r="R192" s="129" t="s">
        <v>608</v>
      </c>
      <c r="S192" s="130" t="str">
        <f t="shared" si="38"/>
        <v>œufs</v>
      </c>
      <c r="T192" s="131" t="s">
        <v>432</v>
      </c>
      <c r="U192" s="132" t="s">
        <v>596</v>
      </c>
      <c r="V192" s="171" t="s">
        <v>597</v>
      </c>
      <c r="AD192" s="102"/>
      <c r="AE192" s="102"/>
      <c r="AF192" s="102"/>
      <c r="AG192" s="102"/>
      <c r="AH192" s="102"/>
      <c r="AI192" s="49">
        <v>1</v>
      </c>
    </row>
    <row r="193" spans="3:35" ht="21" customHeight="1">
      <c r="C193" s="43"/>
      <c r="D193" s="124">
        <v>165</v>
      </c>
      <c r="E193" s="182"/>
      <c r="F193" s="181" t="str">
        <f t="shared" si="27"/>
        <v/>
      </c>
      <c r="G193" s="180" t="str" cm="1">
        <f t="array" ref="G193">IF(N193="","",IFERROR(_xlfn.TEXTJOIN(" • ",TRUE,_xlfn.UNIQUE(_xlfn._xlws.FILTER("⚠ "&amp;U29:U489,(S29:S489&lt;&gt;"")*ISNUMBER(SEARCH(" "&amp;S29:S489&amp;" "," "&amp;N193&amp;" "))))),""))</f>
        <v/>
      </c>
      <c r="H193" s="128" t="str">
        <f t="shared" si="28"/>
        <v>oeufs entiers</v>
      </c>
      <c r="I193" s="128" t="str">
        <f t="shared" si="29"/>
        <v>⚠ Œufs</v>
      </c>
      <c r="J193" s="128" t="str">
        <f t="shared" si="30"/>
        <v/>
      </c>
      <c r="K193" s="128" t="str">
        <f t="shared" si="31"/>
        <v/>
      </c>
      <c r="L193" s="128" t="str">
        <f t="shared" si="32"/>
        <v/>
      </c>
      <c r="M193" s="128" t="str">
        <f t="shared" si="33"/>
        <v/>
      </c>
      <c r="N193" s="128" t="str">
        <f t="shared" si="34"/>
        <v/>
      </c>
      <c r="O193" s="128" t="str">
        <f t="shared" si="35"/>
        <v>oeufs entiers</v>
      </c>
      <c r="P193" s="128" t="str">
        <f t="shared" si="36"/>
        <v>oeufs entiers</v>
      </c>
      <c r="Q193" s="128" t="str">
        <f t="shared" si="37"/>
        <v>oeufs entiers</v>
      </c>
      <c r="R193" s="129" t="s">
        <v>609</v>
      </c>
      <c r="S193" s="130" t="str">
        <f t="shared" si="38"/>
        <v>œufs entiers</v>
      </c>
      <c r="T193" s="131" t="s">
        <v>432</v>
      </c>
      <c r="U193" s="132" t="s">
        <v>596</v>
      </c>
      <c r="V193" s="171" t="s">
        <v>597</v>
      </c>
      <c r="AD193" s="102"/>
      <c r="AE193" s="102"/>
      <c r="AF193" s="102"/>
      <c r="AG193" s="102"/>
      <c r="AH193" s="102"/>
      <c r="AI193" s="49">
        <v>1</v>
      </c>
    </row>
    <row r="194" spans="3:35" ht="21" customHeight="1">
      <c r="C194" s="43"/>
      <c r="D194" s="124">
        <v>166</v>
      </c>
      <c r="E194" s="182"/>
      <c r="F194" s="181" t="str">
        <f t="shared" si="27"/>
        <v/>
      </c>
      <c r="G194" s="180" t="str" cm="1">
        <f t="array" ref="G194">IF(N194="","",IFERROR(_xlfn.TEXTJOIN(" • ",TRUE,_xlfn.UNIQUE(_xlfn._xlws.FILTER("⚠ "&amp;U29:U489,(S29:S489&lt;&gt;"")*ISNUMBER(SEARCH(" "&amp;S29:S489&amp;" "," "&amp;N194&amp;" "))))),""))</f>
        <v/>
      </c>
      <c r="H194" s="128" t="str">
        <f t="shared" si="28"/>
        <v>omelette</v>
      </c>
      <c r="I194" s="128" t="str">
        <f t="shared" si="29"/>
        <v>⚠ Œufs</v>
      </c>
      <c r="J194" s="128" t="str">
        <f t="shared" si="30"/>
        <v/>
      </c>
      <c r="K194" s="128" t="str">
        <f t="shared" si="31"/>
        <v/>
      </c>
      <c r="L194" s="128" t="str">
        <f t="shared" si="32"/>
        <v/>
      </c>
      <c r="M194" s="128" t="str">
        <f t="shared" si="33"/>
        <v/>
      </c>
      <c r="N194" s="128" t="str">
        <f t="shared" si="34"/>
        <v/>
      </c>
      <c r="O194" s="128" t="str">
        <f t="shared" si="35"/>
        <v>omelette</v>
      </c>
      <c r="P194" s="128" t="str">
        <f t="shared" si="36"/>
        <v>omelette</v>
      </c>
      <c r="Q194" s="128" t="str">
        <f t="shared" si="37"/>
        <v>omelette</v>
      </c>
      <c r="R194" s="129" t="s">
        <v>610</v>
      </c>
      <c r="S194" s="130" t="str">
        <f t="shared" si="38"/>
        <v>omelette</v>
      </c>
      <c r="T194" s="131" t="s">
        <v>432</v>
      </c>
      <c r="U194" s="132" t="s">
        <v>596</v>
      </c>
      <c r="V194" s="171" t="s">
        <v>597</v>
      </c>
      <c r="AD194" s="102"/>
      <c r="AE194" s="102"/>
      <c r="AF194" s="102"/>
      <c r="AG194" s="102"/>
      <c r="AH194" s="102"/>
      <c r="AI194" s="49">
        <v>1</v>
      </c>
    </row>
    <row r="195" spans="3:35" ht="21" customHeight="1">
      <c r="C195" s="43"/>
      <c r="D195" s="124">
        <v>167</v>
      </c>
      <c r="E195" s="182"/>
      <c r="F195" s="181" t="str">
        <f t="shared" si="27"/>
        <v/>
      </c>
      <c r="G195" s="180" t="str" cm="1">
        <f t="array" ref="G195">IF(N195="","",IFERROR(_xlfn.TEXTJOIN(" • ",TRUE,_xlfn.UNIQUE(_xlfn._xlws.FILTER("⚠ "&amp;U29:U489,(S29:S489&lt;&gt;"")*ISNUMBER(SEARCH(" "&amp;S29:S489&amp;" "," "&amp;N195&amp;" "))))),""))</f>
        <v/>
      </c>
      <c r="H195" s="128" t="str">
        <f t="shared" si="28"/>
        <v>ovalbumine</v>
      </c>
      <c r="I195" s="128" t="str">
        <f t="shared" si="29"/>
        <v>⚠ Œufs</v>
      </c>
      <c r="J195" s="128" t="str">
        <f t="shared" si="30"/>
        <v/>
      </c>
      <c r="K195" s="128" t="str">
        <f t="shared" si="31"/>
        <v/>
      </c>
      <c r="L195" s="128" t="str">
        <f t="shared" si="32"/>
        <v/>
      </c>
      <c r="M195" s="128" t="str">
        <f t="shared" si="33"/>
        <v/>
      </c>
      <c r="N195" s="128" t="str">
        <f t="shared" si="34"/>
        <v/>
      </c>
      <c r="O195" s="128" t="str">
        <f t="shared" si="35"/>
        <v>ovalbumine</v>
      </c>
      <c r="P195" s="128" t="str">
        <f t="shared" si="36"/>
        <v>ovalbumine</v>
      </c>
      <c r="Q195" s="128" t="str">
        <f t="shared" si="37"/>
        <v>ovalbumine</v>
      </c>
      <c r="R195" s="129" t="s">
        <v>185</v>
      </c>
      <c r="S195" s="130" t="str">
        <f t="shared" si="38"/>
        <v>ovalbumine</v>
      </c>
      <c r="T195" s="131" t="s">
        <v>432</v>
      </c>
      <c r="U195" s="132" t="s">
        <v>596</v>
      </c>
      <c r="V195" s="171" t="s">
        <v>597</v>
      </c>
      <c r="AD195" s="102"/>
      <c r="AE195" s="102"/>
      <c r="AF195" s="102"/>
      <c r="AG195" s="102"/>
      <c r="AH195" s="102"/>
      <c r="AI195" s="49">
        <v>1</v>
      </c>
    </row>
    <row r="196" spans="3:35" ht="21" customHeight="1">
      <c r="C196" s="43"/>
      <c r="D196" s="124">
        <v>168</v>
      </c>
      <c r="E196" s="182"/>
      <c r="F196" s="181" t="str">
        <f t="shared" si="27"/>
        <v/>
      </c>
      <c r="G196" s="180" t="str" cm="1">
        <f t="array" ref="G196">IF(N196="","",IFERROR(_xlfn.TEXTJOIN(" • ",TRUE,_xlfn.UNIQUE(_xlfn._xlws.FILTER("⚠ "&amp;U29:U489,(S29:S489&lt;&gt;"")*ISNUMBER(SEARCH(" "&amp;S29:S489&amp;" "," "&amp;N196&amp;" "))))),""))</f>
        <v/>
      </c>
      <c r="H196" s="128" t="str">
        <f t="shared" si="28"/>
        <v>ovoproduit</v>
      </c>
      <c r="I196" s="128" t="str">
        <f t="shared" si="29"/>
        <v>⚠ Œufs</v>
      </c>
      <c r="J196" s="128" t="str">
        <f t="shared" si="30"/>
        <v/>
      </c>
      <c r="K196" s="128" t="str">
        <f t="shared" si="31"/>
        <v/>
      </c>
      <c r="L196" s="128" t="str">
        <f t="shared" si="32"/>
        <v/>
      </c>
      <c r="M196" s="128" t="str">
        <f t="shared" si="33"/>
        <v/>
      </c>
      <c r="N196" s="128" t="str">
        <f t="shared" si="34"/>
        <v/>
      </c>
      <c r="O196" s="128" t="str">
        <f t="shared" si="35"/>
        <v>ovoproduit</v>
      </c>
      <c r="P196" s="128" t="str">
        <f t="shared" si="36"/>
        <v>ovoproduit</v>
      </c>
      <c r="Q196" s="128" t="str">
        <f t="shared" si="37"/>
        <v>ovoproduit</v>
      </c>
      <c r="R196" s="129" t="s">
        <v>198</v>
      </c>
      <c r="S196" s="130" t="str">
        <f t="shared" si="38"/>
        <v>ovoproduit</v>
      </c>
      <c r="T196" s="131" t="s">
        <v>432</v>
      </c>
      <c r="U196" s="132" t="s">
        <v>596</v>
      </c>
      <c r="V196" s="171" t="s">
        <v>597</v>
      </c>
      <c r="AD196" s="102"/>
      <c r="AE196" s="102"/>
      <c r="AF196" s="102"/>
      <c r="AG196" s="102"/>
      <c r="AH196" s="102"/>
      <c r="AI196" s="49">
        <v>1</v>
      </c>
    </row>
    <row r="197" spans="3:35" ht="21" customHeight="1">
      <c r="C197" s="43"/>
      <c r="D197" s="124">
        <v>169</v>
      </c>
      <c r="E197" s="182"/>
      <c r="F197" s="181" t="str">
        <f t="shared" si="27"/>
        <v/>
      </c>
      <c r="G197" s="180" t="str" cm="1">
        <f t="array" ref="G197">IF(N197="","",IFERROR(_xlfn.TEXTJOIN(" • ",TRUE,_xlfn.UNIQUE(_xlfn._xlws.FILTER("⚠ "&amp;U29:U489,(S29:S489&lt;&gt;"")*ISNUMBER(SEARCH(" "&amp;S29:S489&amp;" "," "&amp;N197&amp;" "))))),""))</f>
        <v/>
      </c>
      <c r="H197" s="128" t="str">
        <f t="shared" si="28"/>
        <v>anchois</v>
      </c>
      <c r="I197" s="128" t="str">
        <f t="shared" si="29"/>
        <v>⚠ Poissons</v>
      </c>
      <c r="J197" s="128" t="str">
        <f t="shared" si="30"/>
        <v/>
      </c>
      <c r="K197" s="128" t="str">
        <f t="shared" si="31"/>
        <v/>
      </c>
      <c r="L197" s="128" t="str">
        <f t="shared" si="32"/>
        <v/>
      </c>
      <c r="M197" s="128" t="str">
        <f t="shared" si="33"/>
        <v/>
      </c>
      <c r="N197" s="128" t="str">
        <f t="shared" si="34"/>
        <v/>
      </c>
      <c r="O197" s="128" t="str">
        <f t="shared" si="35"/>
        <v>anchois</v>
      </c>
      <c r="P197" s="128" t="str">
        <f t="shared" si="36"/>
        <v>anchois</v>
      </c>
      <c r="Q197" s="128" t="str">
        <f t="shared" si="37"/>
        <v>anchois</v>
      </c>
      <c r="R197" s="129" t="s">
        <v>186</v>
      </c>
      <c r="S197" s="130" t="str">
        <f t="shared" si="38"/>
        <v>anchois</v>
      </c>
      <c r="T197" s="131" t="s">
        <v>432</v>
      </c>
      <c r="U197" s="132" t="s">
        <v>11</v>
      </c>
      <c r="V197" s="83" t="s">
        <v>384</v>
      </c>
      <c r="AD197" s="102"/>
      <c r="AE197" s="102"/>
      <c r="AF197" s="102"/>
      <c r="AG197" s="102"/>
      <c r="AH197" s="102"/>
      <c r="AI197" s="49">
        <v>1</v>
      </c>
    </row>
    <row r="198" spans="3:35" ht="21" customHeight="1">
      <c r="C198" s="43"/>
      <c r="D198" s="124">
        <v>170</v>
      </c>
      <c r="E198" s="182"/>
      <c r="F198" s="181" t="str">
        <f t="shared" si="27"/>
        <v/>
      </c>
      <c r="G198" s="180" t="str" cm="1">
        <f t="array" ref="G198">IF(N198="","",IFERROR(_xlfn.TEXTJOIN(" • ",TRUE,_xlfn.UNIQUE(_xlfn._xlws.FILTER("⚠ "&amp;U29:U489,(S29:S489&lt;&gt;"")*ISNUMBER(SEARCH(" "&amp;S29:S489&amp;" "," "&amp;N198&amp;" "))))),""))</f>
        <v/>
      </c>
      <c r="H198" s="128" t="str">
        <f t="shared" si="28"/>
        <v>anchovy</v>
      </c>
      <c r="I198" s="128" t="str">
        <f t="shared" si="29"/>
        <v>⚠ Poissons</v>
      </c>
      <c r="J198" s="128" t="str">
        <f t="shared" si="30"/>
        <v/>
      </c>
      <c r="K198" s="128" t="str">
        <f t="shared" si="31"/>
        <v/>
      </c>
      <c r="L198" s="128" t="str">
        <f t="shared" si="32"/>
        <v/>
      </c>
      <c r="M198" s="128" t="str">
        <f t="shared" si="33"/>
        <v/>
      </c>
      <c r="N198" s="128" t="str">
        <f t="shared" si="34"/>
        <v/>
      </c>
      <c r="O198" s="128" t="str">
        <f t="shared" si="35"/>
        <v>anchovy</v>
      </c>
      <c r="P198" s="128" t="str">
        <f t="shared" si="36"/>
        <v>anchovy</v>
      </c>
      <c r="Q198" s="128" t="str">
        <f t="shared" si="37"/>
        <v>anchovy</v>
      </c>
      <c r="R198" s="129" t="s">
        <v>611</v>
      </c>
      <c r="S198" s="130" t="str">
        <f t="shared" si="38"/>
        <v>anchovy</v>
      </c>
      <c r="T198" s="131" t="s">
        <v>432</v>
      </c>
      <c r="U198" s="132" t="s">
        <v>11</v>
      </c>
      <c r="V198" s="83" t="s">
        <v>384</v>
      </c>
      <c r="AD198" s="102"/>
      <c r="AE198" s="102"/>
      <c r="AF198" s="102"/>
      <c r="AG198" s="102"/>
      <c r="AH198" s="102"/>
      <c r="AI198" s="49">
        <v>1</v>
      </c>
    </row>
    <row r="199" spans="3:35" ht="21" customHeight="1">
      <c r="C199" s="43"/>
      <c r="D199" s="124">
        <v>171</v>
      </c>
      <c r="E199" s="182"/>
      <c r="F199" s="181" t="str">
        <f t="shared" si="27"/>
        <v/>
      </c>
      <c r="G199" s="180" t="str" cm="1">
        <f t="array" ref="G199">IF(N199="","",IFERROR(_xlfn.TEXTJOIN(" • ",TRUE,_xlfn.UNIQUE(_xlfn._xlws.FILTER("⚠ "&amp;U29:U489,(S29:S489&lt;&gt;"")*ISNUMBER(SEARCH(" "&amp;S29:S489&amp;" "," "&amp;N199&amp;" "))))),""))</f>
        <v/>
      </c>
      <c r="H199" s="128" t="str">
        <f t="shared" si="28"/>
        <v>cabillaud</v>
      </c>
      <c r="I199" s="128" t="str">
        <f t="shared" si="29"/>
        <v>⚠ Poissons</v>
      </c>
      <c r="J199" s="128" t="str">
        <f t="shared" si="30"/>
        <v/>
      </c>
      <c r="K199" s="128" t="str">
        <f t="shared" si="31"/>
        <v/>
      </c>
      <c r="L199" s="128" t="str">
        <f t="shared" si="32"/>
        <v/>
      </c>
      <c r="M199" s="128" t="str">
        <f t="shared" si="33"/>
        <v/>
      </c>
      <c r="N199" s="128" t="str">
        <f t="shared" si="34"/>
        <v/>
      </c>
      <c r="O199" s="128" t="str">
        <f t="shared" si="35"/>
        <v>cabillaud</v>
      </c>
      <c r="P199" s="128" t="str">
        <f t="shared" si="36"/>
        <v>cabillaud</v>
      </c>
      <c r="Q199" s="128" t="str">
        <f t="shared" si="37"/>
        <v>cabillaud</v>
      </c>
      <c r="R199" s="129" t="s">
        <v>105</v>
      </c>
      <c r="S199" s="130" t="str">
        <f t="shared" si="38"/>
        <v>cabillaud</v>
      </c>
      <c r="T199" s="131" t="s">
        <v>432</v>
      </c>
      <c r="U199" s="132" t="s">
        <v>11</v>
      </c>
      <c r="V199" s="83" t="s">
        <v>384</v>
      </c>
      <c r="AD199" s="102"/>
      <c r="AE199" s="102"/>
      <c r="AF199" s="102"/>
      <c r="AG199" s="102"/>
      <c r="AH199" s="102"/>
      <c r="AI199" s="49">
        <v>1</v>
      </c>
    </row>
    <row r="200" spans="3:35" ht="21" customHeight="1">
      <c r="C200" s="43"/>
      <c r="D200" s="124">
        <v>172</v>
      </c>
      <c r="E200" s="182"/>
      <c r="F200" s="181" t="str">
        <f t="shared" si="27"/>
        <v/>
      </c>
      <c r="G200" s="180" t="str" cm="1">
        <f t="array" ref="G200">IF(N200="","",IFERROR(_xlfn.TEXTJOIN(" • ",TRUE,_xlfn.UNIQUE(_xlfn._xlws.FILTER("⚠ "&amp;U29:U489,(S29:S489&lt;&gt;"")*ISNUMBER(SEARCH(" "&amp;S29:S489&amp;" "," "&amp;N200&amp;" "))))),""))</f>
        <v/>
      </c>
      <c r="H200" s="128" t="str">
        <f t="shared" si="28"/>
        <v>cod</v>
      </c>
      <c r="I200" s="128" t="str">
        <f t="shared" si="29"/>
        <v>⚠ Poissons</v>
      </c>
      <c r="J200" s="128" t="str">
        <f t="shared" si="30"/>
        <v/>
      </c>
      <c r="K200" s="128" t="str">
        <f t="shared" si="31"/>
        <v/>
      </c>
      <c r="L200" s="128" t="str">
        <f t="shared" si="32"/>
        <v/>
      </c>
      <c r="M200" s="128" t="str">
        <f t="shared" si="33"/>
        <v/>
      </c>
      <c r="N200" s="128" t="str">
        <f t="shared" si="34"/>
        <v/>
      </c>
      <c r="O200" s="128" t="str">
        <f t="shared" si="35"/>
        <v>cod</v>
      </c>
      <c r="P200" s="128" t="str">
        <f t="shared" si="36"/>
        <v>cod</v>
      </c>
      <c r="Q200" s="128" t="str">
        <f t="shared" si="37"/>
        <v>cod</v>
      </c>
      <c r="R200" s="129" t="s">
        <v>612</v>
      </c>
      <c r="S200" s="130" t="str">
        <f t="shared" si="38"/>
        <v>cod</v>
      </c>
      <c r="T200" s="131" t="s">
        <v>432</v>
      </c>
      <c r="U200" s="132" t="s">
        <v>11</v>
      </c>
      <c r="V200" s="83" t="s">
        <v>384</v>
      </c>
      <c r="AD200" s="102"/>
      <c r="AE200" s="102"/>
      <c r="AF200" s="102"/>
      <c r="AG200" s="102"/>
      <c r="AH200" s="102"/>
      <c r="AI200" s="49">
        <v>1</v>
      </c>
    </row>
    <row r="201" spans="3:35" ht="21" customHeight="1">
      <c r="C201" s="43"/>
      <c r="D201" s="124">
        <v>173</v>
      </c>
      <c r="E201" s="182"/>
      <c r="F201" s="181" t="str">
        <f t="shared" si="27"/>
        <v/>
      </c>
      <c r="G201" s="180" t="str" cm="1">
        <f t="array" ref="G201">IF(N201="","",IFERROR(_xlfn.TEXTJOIN(" • ",TRUE,_xlfn.UNIQUE(_xlfn._xlws.FILTER("⚠ "&amp;U29:U489,(S29:S489&lt;&gt;"")*ISNUMBER(SEARCH(" "&amp;S29:S489&amp;" "," "&amp;N201&amp;" "))))),""))</f>
        <v/>
      </c>
      <c r="H201" s="128" t="str">
        <f t="shared" si="28"/>
        <v>colin</v>
      </c>
      <c r="I201" s="128" t="str">
        <f t="shared" si="29"/>
        <v>⚠ Poissons</v>
      </c>
      <c r="J201" s="128" t="str">
        <f t="shared" si="30"/>
        <v/>
      </c>
      <c r="K201" s="128" t="str">
        <f t="shared" si="31"/>
        <v/>
      </c>
      <c r="L201" s="128" t="str">
        <f t="shared" si="32"/>
        <v/>
      </c>
      <c r="M201" s="128" t="str">
        <f t="shared" si="33"/>
        <v/>
      </c>
      <c r="N201" s="128" t="str">
        <f t="shared" si="34"/>
        <v/>
      </c>
      <c r="O201" s="128" t="str">
        <f t="shared" si="35"/>
        <v>colin</v>
      </c>
      <c r="P201" s="128" t="str">
        <f t="shared" si="36"/>
        <v>colin</v>
      </c>
      <c r="Q201" s="128" t="str">
        <f t="shared" si="37"/>
        <v>colin</v>
      </c>
      <c r="R201" s="129" t="s">
        <v>122</v>
      </c>
      <c r="S201" s="130" t="str">
        <f t="shared" si="38"/>
        <v>colin</v>
      </c>
      <c r="T201" s="131" t="s">
        <v>432</v>
      </c>
      <c r="U201" s="132" t="s">
        <v>11</v>
      </c>
      <c r="V201" s="83" t="s">
        <v>384</v>
      </c>
      <c r="AD201" s="102"/>
      <c r="AE201" s="102"/>
      <c r="AF201" s="102"/>
      <c r="AG201" s="102"/>
      <c r="AH201" s="102"/>
      <c r="AI201" s="49">
        <v>1</v>
      </c>
    </row>
    <row r="202" spans="3:35" ht="21" customHeight="1">
      <c r="C202" s="43"/>
      <c r="D202" s="124">
        <v>174</v>
      </c>
      <c r="E202" s="182"/>
      <c r="F202" s="181" t="str">
        <f t="shared" si="27"/>
        <v/>
      </c>
      <c r="G202" s="180" t="str" cm="1">
        <f t="array" ref="G202">IF(N202="","",IFERROR(_xlfn.TEXTJOIN(" • ",TRUE,_xlfn.UNIQUE(_xlfn._xlws.FILTER("⚠ "&amp;U29:U489,(S29:S489&lt;&gt;"")*ISNUMBER(SEARCH(" "&amp;S29:S489&amp;" "," "&amp;N202&amp;" "))))),""))</f>
        <v/>
      </c>
      <c r="H202" s="128" t="str">
        <f t="shared" si="28"/>
        <v>fish</v>
      </c>
      <c r="I202" s="128" t="str">
        <f t="shared" si="29"/>
        <v>⚠ Poissons</v>
      </c>
      <c r="J202" s="128" t="str">
        <f t="shared" si="30"/>
        <v/>
      </c>
      <c r="K202" s="128" t="str">
        <f t="shared" si="31"/>
        <v/>
      </c>
      <c r="L202" s="128" t="str">
        <f t="shared" si="32"/>
        <v/>
      </c>
      <c r="M202" s="128" t="str">
        <f t="shared" si="33"/>
        <v/>
      </c>
      <c r="N202" s="128" t="str">
        <f t="shared" si="34"/>
        <v/>
      </c>
      <c r="O202" s="128" t="str">
        <f t="shared" si="35"/>
        <v>fish</v>
      </c>
      <c r="P202" s="128" t="str">
        <f t="shared" si="36"/>
        <v>fish</v>
      </c>
      <c r="Q202" s="128" t="str">
        <f t="shared" si="37"/>
        <v>fish</v>
      </c>
      <c r="R202" s="129" t="s">
        <v>613</v>
      </c>
      <c r="S202" s="130" t="str">
        <f t="shared" si="38"/>
        <v>fish</v>
      </c>
      <c r="T202" s="131" t="s">
        <v>432</v>
      </c>
      <c r="U202" s="132" t="s">
        <v>11</v>
      </c>
      <c r="V202" s="83" t="s">
        <v>384</v>
      </c>
      <c r="AD202" s="102"/>
      <c r="AE202" s="102"/>
      <c r="AF202" s="102"/>
      <c r="AG202" s="102"/>
      <c r="AH202" s="102"/>
      <c r="AI202" s="49">
        <v>1</v>
      </c>
    </row>
    <row r="203" spans="3:35" ht="21" customHeight="1">
      <c r="C203" s="43"/>
      <c r="D203" s="124">
        <v>175</v>
      </c>
      <c r="E203" s="182"/>
      <c r="F203" s="181" t="str">
        <f t="shared" si="27"/>
        <v/>
      </c>
      <c r="G203" s="180" t="str" cm="1">
        <f t="array" ref="G203">IF(N203="","",IFERROR(_xlfn.TEXTJOIN(" • ",TRUE,_xlfn.UNIQUE(_xlfn._xlws.FILTER("⚠ "&amp;U29:U489,(S29:S489&lt;&gt;"")*ISNUMBER(SEARCH(" "&amp;S29:S489&amp;" "," "&amp;N203&amp;" "))))),""))</f>
        <v/>
      </c>
      <c r="H203" s="128" t="str">
        <f t="shared" si="28"/>
        <v>haddock</v>
      </c>
      <c r="I203" s="128" t="str">
        <f t="shared" si="29"/>
        <v>⚠ Poissons</v>
      </c>
      <c r="J203" s="128" t="str">
        <f t="shared" si="30"/>
        <v/>
      </c>
      <c r="K203" s="128" t="str">
        <f t="shared" si="31"/>
        <v/>
      </c>
      <c r="L203" s="128" t="str">
        <f t="shared" si="32"/>
        <v/>
      </c>
      <c r="M203" s="128" t="str">
        <f t="shared" si="33"/>
        <v/>
      </c>
      <c r="N203" s="128" t="str">
        <f t="shared" si="34"/>
        <v/>
      </c>
      <c r="O203" s="128" t="str">
        <f t="shared" si="35"/>
        <v>haddock</v>
      </c>
      <c r="P203" s="128" t="str">
        <f t="shared" si="36"/>
        <v>haddock</v>
      </c>
      <c r="Q203" s="128" t="str">
        <f t="shared" si="37"/>
        <v>haddock</v>
      </c>
      <c r="R203" s="129" t="s">
        <v>614</v>
      </c>
      <c r="S203" s="130" t="str">
        <f t="shared" si="38"/>
        <v>haddock</v>
      </c>
      <c r="T203" s="131" t="s">
        <v>432</v>
      </c>
      <c r="U203" s="132" t="s">
        <v>11</v>
      </c>
      <c r="V203" s="83" t="s">
        <v>384</v>
      </c>
      <c r="AD203" s="102"/>
      <c r="AE203" s="102"/>
      <c r="AF203" s="102"/>
      <c r="AG203" s="102"/>
      <c r="AH203" s="102"/>
      <c r="AI203" s="49">
        <v>1</v>
      </c>
    </row>
    <row r="204" spans="3:35" ht="21" customHeight="1">
      <c r="C204" s="43"/>
      <c r="D204" s="124">
        <v>176</v>
      </c>
      <c r="E204" s="182"/>
      <c r="F204" s="181" t="str">
        <f t="shared" si="27"/>
        <v/>
      </c>
      <c r="G204" s="180" t="str" cm="1">
        <f t="array" ref="G204">IF(N204="","",IFERROR(_xlfn.TEXTJOIN(" • ",TRUE,_xlfn.UNIQUE(_xlfn._xlws.FILTER("⚠ "&amp;U29:U489,(S29:S489&lt;&gt;"")*ISNUMBER(SEARCH(" "&amp;S29:S489&amp;" "," "&amp;N204&amp;" "))))),""))</f>
        <v/>
      </c>
      <c r="H204" s="128" t="str">
        <f t="shared" si="28"/>
        <v>hareng</v>
      </c>
      <c r="I204" s="128" t="str">
        <f t="shared" si="29"/>
        <v>⚠ Poissons</v>
      </c>
      <c r="J204" s="128" t="str">
        <f t="shared" si="30"/>
        <v/>
      </c>
      <c r="K204" s="128" t="str">
        <f t="shared" si="31"/>
        <v/>
      </c>
      <c r="L204" s="128" t="str">
        <f t="shared" si="32"/>
        <v/>
      </c>
      <c r="M204" s="128" t="str">
        <f t="shared" si="33"/>
        <v/>
      </c>
      <c r="N204" s="128" t="str">
        <f t="shared" si="34"/>
        <v/>
      </c>
      <c r="O204" s="128" t="str">
        <f t="shared" si="35"/>
        <v>hareng</v>
      </c>
      <c r="P204" s="128" t="str">
        <f t="shared" si="36"/>
        <v>hareng</v>
      </c>
      <c r="Q204" s="128" t="str">
        <f t="shared" si="37"/>
        <v>hareng</v>
      </c>
      <c r="R204" s="129" t="s">
        <v>615</v>
      </c>
      <c r="S204" s="130" t="str">
        <f t="shared" si="38"/>
        <v>hareng</v>
      </c>
      <c r="T204" s="131" t="s">
        <v>432</v>
      </c>
      <c r="U204" s="132" t="s">
        <v>11</v>
      </c>
      <c r="V204" s="83" t="s">
        <v>384</v>
      </c>
      <c r="AD204" s="102"/>
      <c r="AE204" s="102"/>
      <c r="AF204" s="102"/>
      <c r="AG204" s="102"/>
      <c r="AH204" s="102"/>
      <c r="AI204" s="49">
        <v>1</v>
      </c>
    </row>
    <row r="205" spans="3:35" ht="21" customHeight="1">
      <c r="C205" s="43"/>
      <c r="D205" s="124">
        <v>177</v>
      </c>
      <c r="E205" s="182"/>
      <c r="F205" s="181" t="str">
        <f t="shared" si="27"/>
        <v/>
      </c>
      <c r="G205" s="180" t="str" cm="1">
        <f t="array" ref="G205">IF(N205="","",IFERROR(_xlfn.TEXTJOIN(" • ",TRUE,_xlfn.UNIQUE(_xlfn._xlws.FILTER("⚠ "&amp;U29:U489,(S29:S489&lt;&gt;"")*ISNUMBER(SEARCH(" "&amp;S29:S489&amp;" "," "&amp;N205&amp;" "))))),""))</f>
        <v/>
      </c>
      <c r="H205" s="128" t="str">
        <f t="shared" si="28"/>
        <v>maquereau</v>
      </c>
      <c r="I205" s="128" t="str">
        <f t="shared" si="29"/>
        <v>⚠ Poissons</v>
      </c>
      <c r="J205" s="128" t="str">
        <f t="shared" si="30"/>
        <v/>
      </c>
      <c r="K205" s="128" t="str">
        <f t="shared" si="31"/>
        <v/>
      </c>
      <c r="L205" s="128" t="str">
        <f t="shared" si="32"/>
        <v/>
      </c>
      <c r="M205" s="128" t="str">
        <f t="shared" si="33"/>
        <v/>
      </c>
      <c r="N205" s="128" t="str">
        <f t="shared" si="34"/>
        <v/>
      </c>
      <c r="O205" s="128" t="str">
        <f t="shared" si="35"/>
        <v>maquereau</v>
      </c>
      <c r="P205" s="128" t="str">
        <f t="shared" si="36"/>
        <v>maquereau</v>
      </c>
      <c r="Q205" s="128" t="str">
        <f t="shared" si="37"/>
        <v>maquereau</v>
      </c>
      <c r="R205" s="129" t="s">
        <v>211</v>
      </c>
      <c r="S205" s="130" t="str">
        <f t="shared" si="38"/>
        <v>maquereau</v>
      </c>
      <c r="T205" s="131" t="s">
        <v>432</v>
      </c>
      <c r="U205" s="132" t="s">
        <v>11</v>
      </c>
      <c r="V205" s="83" t="s">
        <v>384</v>
      </c>
      <c r="AD205" s="102"/>
      <c r="AE205" s="102"/>
      <c r="AF205" s="102"/>
      <c r="AG205" s="102"/>
      <c r="AH205" s="102"/>
      <c r="AI205" s="49">
        <v>1</v>
      </c>
    </row>
    <row r="206" spans="3:35" ht="21" customHeight="1">
      <c r="C206" s="43"/>
      <c r="D206" s="124">
        <v>178</v>
      </c>
      <c r="E206" s="182"/>
      <c r="F206" s="181" t="str">
        <f t="shared" si="27"/>
        <v/>
      </c>
      <c r="G206" s="180" t="str" cm="1">
        <f t="array" ref="G206">IF(N206="","",IFERROR(_xlfn.TEXTJOIN(" • ",TRUE,_xlfn.UNIQUE(_xlfn._xlws.FILTER("⚠ "&amp;U29:U489,(S29:S489&lt;&gt;"")*ISNUMBER(SEARCH(" "&amp;S29:S489&amp;" "," "&amp;N206&amp;" "))))),""))</f>
        <v/>
      </c>
      <c r="H206" s="128" t="str">
        <f t="shared" si="28"/>
        <v>morue</v>
      </c>
      <c r="I206" s="128" t="str">
        <f t="shared" si="29"/>
        <v>⚠ Poissons</v>
      </c>
      <c r="J206" s="128" t="str">
        <f t="shared" si="30"/>
        <v/>
      </c>
      <c r="K206" s="128" t="str">
        <f t="shared" si="31"/>
        <v/>
      </c>
      <c r="L206" s="128" t="str">
        <f t="shared" si="32"/>
        <v/>
      </c>
      <c r="M206" s="128" t="str">
        <f t="shared" si="33"/>
        <v/>
      </c>
      <c r="N206" s="128" t="str">
        <f t="shared" si="34"/>
        <v/>
      </c>
      <c r="O206" s="128" t="str">
        <f t="shared" si="35"/>
        <v>morue</v>
      </c>
      <c r="P206" s="128" t="str">
        <f t="shared" si="36"/>
        <v>morue</v>
      </c>
      <c r="Q206" s="128" t="str">
        <f t="shared" si="37"/>
        <v>morue</v>
      </c>
      <c r="R206" s="129" t="s">
        <v>616</v>
      </c>
      <c r="S206" s="130" t="str">
        <f t="shared" si="38"/>
        <v>morue</v>
      </c>
      <c r="T206" s="131" t="s">
        <v>432</v>
      </c>
      <c r="U206" s="132" t="s">
        <v>11</v>
      </c>
      <c r="V206" s="83" t="s">
        <v>384</v>
      </c>
      <c r="AD206" s="102"/>
      <c r="AE206" s="102"/>
      <c r="AF206" s="102"/>
      <c r="AG206" s="102"/>
      <c r="AH206" s="102"/>
      <c r="AI206" s="49">
        <v>1</v>
      </c>
    </row>
    <row r="207" spans="3:35" ht="21" customHeight="1">
      <c r="C207" s="43"/>
      <c r="D207" s="124">
        <v>179</v>
      </c>
      <c r="E207" s="182"/>
      <c r="F207" s="181" t="str">
        <f t="shared" si="27"/>
        <v/>
      </c>
      <c r="G207" s="180" t="str" cm="1">
        <f t="array" ref="G207">IF(N207="","",IFERROR(_xlfn.TEXTJOIN(" • ",TRUE,_xlfn.UNIQUE(_xlfn._xlws.FILTER("⚠ "&amp;U29:U489,(S29:S489&lt;&gt;"")*ISNUMBER(SEARCH(" "&amp;S29:S489&amp;" "," "&amp;N207&amp;" "))))),""))</f>
        <v/>
      </c>
      <c r="H207" s="128" t="str">
        <f t="shared" si="28"/>
        <v>pieuvre</v>
      </c>
      <c r="I207" s="128" t="str">
        <f t="shared" si="29"/>
        <v>⚠ Poissons</v>
      </c>
      <c r="J207" s="128" t="str">
        <f t="shared" si="30"/>
        <v/>
      </c>
      <c r="K207" s="128" t="str">
        <f t="shared" si="31"/>
        <v/>
      </c>
      <c r="L207" s="128" t="str">
        <f t="shared" si="32"/>
        <v/>
      </c>
      <c r="M207" s="128" t="str">
        <f t="shared" si="33"/>
        <v/>
      </c>
      <c r="N207" s="128" t="str">
        <f t="shared" si="34"/>
        <v/>
      </c>
      <c r="O207" s="128" t="str">
        <f t="shared" si="35"/>
        <v>pieuvre</v>
      </c>
      <c r="P207" s="128" t="str">
        <f t="shared" si="36"/>
        <v>pieuvre</v>
      </c>
      <c r="Q207" s="128" t="str">
        <f t="shared" si="37"/>
        <v>pieuvre</v>
      </c>
      <c r="R207" s="129" t="s">
        <v>617</v>
      </c>
      <c r="S207" s="130" t="str">
        <f t="shared" si="38"/>
        <v>pieuvre</v>
      </c>
      <c r="T207" s="131" t="s">
        <v>432</v>
      </c>
      <c r="U207" s="132" t="s">
        <v>11</v>
      </c>
      <c r="V207" s="83" t="s">
        <v>384</v>
      </c>
      <c r="AD207" s="102"/>
      <c r="AE207" s="102"/>
      <c r="AF207" s="102"/>
      <c r="AG207" s="102"/>
      <c r="AH207" s="102"/>
      <c r="AI207" s="49">
        <v>1</v>
      </c>
    </row>
    <row r="208" spans="3:35" ht="21" customHeight="1">
      <c r="C208" s="43"/>
      <c r="D208" s="124">
        <v>180</v>
      </c>
      <c r="E208" s="182"/>
      <c r="F208" s="181" t="str">
        <f t="shared" si="27"/>
        <v/>
      </c>
      <c r="G208" s="180" t="str" cm="1">
        <f t="array" ref="G208">IF(N208="","",IFERROR(_xlfn.TEXTJOIN(" • ",TRUE,_xlfn.UNIQUE(_xlfn._xlws.FILTER("⚠ "&amp;U29:U489,(S29:S489&lt;&gt;"")*ISNUMBER(SEARCH(" "&amp;S29:S489&amp;" "," "&amp;N208&amp;" "))))),""))</f>
        <v/>
      </c>
      <c r="H208" s="128" t="str">
        <f t="shared" si="28"/>
        <v>poisson</v>
      </c>
      <c r="I208" s="128" t="str">
        <f t="shared" si="29"/>
        <v>⚠ Poissons</v>
      </c>
      <c r="J208" s="128" t="str">
        <f t="shared" si="30"/>
        <v/>
      </c>
      <c r="K208" s="128" t="str">
        <f t="shared" si="31"/>
        <v/>
      </c>
      <c r="L208" s="128" t="str">
        <f t="shared" si="32"/>
        <v/>
      </c>
      <c r="M208" s="128" t="str">
        <f t="shared" si="33"/>
        <v/>
      </c>
      <c r="N208" s="128" t="str">
        <f t="shared" si="34"/>
        <v/>
      </c>
      <c r="O208" s="128" t="str">
        <f t="shared" si="35"/>
        <v>poisson</v>
      </c>
      <c r="P208" s="128" t="str">
        <f t="shared" si="36"/>
        <v>poisson</v>
      </c>
      <c r="Q208" s="128" t="str">
        <f t="shared" si="37"/>
        <v>poisson</v>
      </c>
      <c r="R208" s="129" t="s">
        <v>26</v>
      </c>
      <c r="S208" s="130" t="str">
        <f t="shared" si="38"/>
        <v>poisson</v>
      </c>
      <c r="T208" s="131" t="s">
        <v>432</v>
      </c>
      <c r="U208" s="132" t="s">
        <v>11</v>
      </c>
      <c r="V208" s="83" t="s">
        <v>384</v>
      </c>
      <c r="AD208" s="102"/>
      <c r="AE208" s="102"/>
      <c r="AF208" s="102"/>
      <c r="AG208" s="102"/>
      <c r="AH208" s="102"/>
      <c r="AI208" s="49">
        <v>1</v>
      </c>
    </row>
    <row r="209" spans="3:35" ht="21" customHeight="1">
      <c r="C209" s="43"/>
      <c r="D209" s="124">
        <v>181</v>
      </c>
      <c r="E209" s="182"/>
      <c r="F209" s="181" t="str">
        <f t="shared" si="27"/>
        <v/>
      </c>
      <c r="G209" s="180" t="str" cm="1">
        <f t="array" ref="G209">IF(N209="","",IFERROR(_xlfn.TEXTJOIN(" • ",TRUE,_xlfn.UNIQUE(_xlfn._xlws.FILTER("⚠ "&amp;U29:U489,(S29:S489&lt;&gt;"")*ISNUMBER(SEARCH(" "&amp;S29:S489&amp;" "," "&amp;N209&amp;" "))))),""))</f>
        <v/>
      </c>
      <c r="H209" s="128" t="str">
        <f t="shared" si="28"/>
        <v>poissons</v>
      </c>
      <c r="I209" s="128" t="str">
        <f t="shared" si="29"/>
        <v>⚠ Poissons</v>
      </c>
      <c r="J209" s="128" t="str">
        <f t="shared" si="30"/>
        <v/>
      </c>
      <c r="K209" s="128" t="str">
        <f t="shared" si="31"/>
        <v/>
      </c>
      <c r="L209" s="128" t="str">
        <f t="shared" si="32"/>
        <v/>
      </c>
      <c r="M209" s="128" t="str">
        <f t="shared" si="33"/>
        <v/>
      </c>
      <c r="N209" s="128" t="str">
        <f t="shared" si="34"/>
        <v/>
      </c>
      <c r="O209" s="128" t="str">
        <f t="shared" si="35"/>
        <v>poissons</v>
      </c>
      <c r="P209" s="128" t="str">
        <f t="shared" si="36"/>
        <v>poissons</v>
      </c>
      <c r="Q209" s="128" t="str">
        <f t="shared" si="37"/>
        <v>poissons</v>
      </c>
      <c r="R209" s="129" t="s">
        <v>44</v>
      </c>
      <c r="S209" s="130" t="str">
        <f t="shared" si="38"/>
        <v>poissons</v>
      </c>
      <c r="T209" s="131" t="s">
        <v>432</v>
      </c>
      <c r="U209" s="132" t="s">
        <v>11</v>
      </c>
      <c r="V209" s="83" t="s">
        <v>384</v>
      </c>
      <c r="AD209" s="102"/>
      <c r="AE209" s="102"/>
      <c r="AF209" s="102"/>
      <c r="AG209" s="102"/>
      <c r="AH209" s="102"/>
      <c r="AI209" s="49">
        <v>1</v>
      </c>
    </row>
    <row r="210" spans="3:35" ht="21" customHeight="1">
      <c r="C210" s="43"/>
      <c r="D210" s="124">
        <v>182</v>
      </c>
      <c r="E210" s="182"/>
      <c r="F210" s="181" t="str">
        <f t="shared" si="27"/>
        <v/>
      </c>
      <c r="G210" s="180" t="str" cm="1">
        <f t="array" ref="G210">IF(N210="","",IFERROR(_xlfn.TEXTJOIN(" • ",TRUE,_xlfn.UNIQUE(_xlfn._xlws.FILTER("⚠ "&amp;U29:U489,(S29:S489&lt;&gt;"")*ISNUMBER(SEARCH(" "&amp;S29:S489&amp;" "," "&amp;N210&amp;" "))))),""))</f>
        <v/>
      </c>
      <c r="H210" s="128" t="str">
        <f t="shared" si="28"/>
        <v>salmon</v>
      </c>
      <c r="I210" s="128" t="str">
        <f t="shared" si="29"/>
        <v>⚠ Poissons</v>
      </c>
      <c r="J210" s="128" t="str">
        <f t="shared" si="30"/>
        <v/>
      </c>
      <c r="K210" s="128" t="str">
        <f t="shared" si="31"/>
        <v/>
      </c>
      <c r="L210" s="128" t="str">
        <f t="shared" si="32"/>
        <v/>
      </c>
      <c r="M210" s="128" t="str">
        <f t="shared" si="33"/>
        <v/>
      </c>
      <c r="N210" s="128" t="str">
        <f t="shared" si="34"/>
        <v/>
      </c>
      <c r="O210" s="128" t="str">
        <f t="shared" si="35"/>
        <v>salmon</v>
      </c>
      <c r="P210" s="128" t="str">
        <f t="shared" si="36"/>
        <v>salmon</v>
      </c>
      <c r="Q210" s="128" t="str">
        <f t="shared" si="37"/>
        <v>salmon</v>
      </c>
      <c r="R210" s="129" t="s">
        <v>618</v>
      </c>
      <c r="S210" s="130" t="str">
        <f t="shared" si="38"/>
        <v>salmon</v>
      </c>
      <c r="T210" s="131" t="s">
        <v>432</v>
      </c>
      <c r="U210" s="132" t="s">
        <v>11</v>
      </c>
      <c r="V210" s="83" t="s">
        <v>384</v>
      </c>
      <c r="AD210" s="102"/>
      <c r="AE210" s="102"/>
      <c r="AF210" s="102"/>
      <c r="AG210" s="102"/>
      <c r="AH210" s="102"/>
      <c r="AI210" s="49">
        <v>1</v>
      </c>
    </row>
    <row r="211" spans="3:35" ht="21" customHeight="1">
      <c r="C211" s="43"/>
      <c r="D211" s="124">
        <v>183</v>
      </c>
      <c r="E211" s="182"/>
      <c r="F211" s="181" t="str">
        <f t="shared" si="27"/>
        <v/>
      </c>
      <c r="G211" s="180" t="str" cm="1">
        <f t="array" ref="G211">IF(N211="","",IFERROR(_xlfn.TEXTJOIN(" • ",TRUE,_xlfn.UNIQUE(_xlfn._xlws.FILTER("⚠ "&amp;U29:U489,(S29:S489&lt;&gt;"")*ISNUMBER(SEARCH(" "&amp;S29:S489&amp;" "," "&amp;N211&amp;" "))))),""))</f>
        <v/>
      </c>
      <c r="H211" s="128" t="str">
        <f t="shared" si="28"/>
        <v>sardine</v>
      </c>
      <c r="I211" s="128" t="str">
        <f t="shared" si="29"/>
        <v>⚠ Poissons</v>
      </c>
      <c r="J211" s="128" t="str">
        <f t="shared" si="30"/>
        <v/>
      </c>
      <c r="K211" s="128" t="str">
        <f t="shared" si="31"/>
        <v/>
      </c>
      <c r="L211" s="128" t="str">
        <f t="shared" si="32"/>
        <v/>
      </c>
      <c r="M211" s="128" t="str">
        <f t="shared" si="33"/>
        <v/>
      </c>
      <c r="N211" s="128" t="str">
        <f t="shared" si="34"/>
        <v/>
      </c>
      <c r="O211" s="128" t="str">
        <f t="shared" si="35"/>
        <v>sardine</v>
      </c>
      <c r="P211" s="128" t="str">
        <f t="shared" si="36"/>
        <v>sardine</v>
      </c>
      <c r="Q211" s="128" t="str">
        <f t="shared" si="37"/>
        <v>sardine</v>
      </c>
      <c r="R211" s="129" t="s">
        <v>155</v>
      </c>
      <c r="S211" s="130" t="str">
        <f t="shared" si="38"/>
        <v>sardine</v>
      </c>
      <c r="T211" s="131" t="s">
        <v>432</v>
      </c>
      <c r="U211" s="132" t="s">
        <v>11</v>
      </c>
      <c r="V211" s="83" t="s">
        <v>384</v>
      </c>
      <c r="AD211" s="102"/>
      <c r="AE211" s="102"/>
      <c r="AF211" s="102"/>
      <c r="AG211" s="102"/>
      <c r="AH211" s="102"/>
      <c r="AI211" s="49">
        <v>1</v>
      </c>
    </row>
    <row r="212" spans="3:35" ht="21" customHeight="1">
      <c r="C212" s="43"/>
      <c r="D212" s="124">
        <v>184</v>
      </c>
      <c r="E212" s="182"/>
      <c r="F212" s="181" t="str">
        <f t="shared" si="27"/>
        <v/>
      </c>
      <c r="G212" s="180" t="str" cm="1">
        <f t="array" ref="G212">IF(N212="","",IFERROR(_xlfn.TEXTJOIN(" • ",TRUE,_xlfn.UNIQUE(_xlfn._xlws.FILTER("⚠ "&amp;U29:U489,(S29:S489&lt;&gt;"")*ISNUMBER(SEARCH(" "&amp;S29:S489&amp;" "," "&amp;N212&amp;" "))))),""))</f>
        <v/>
      </c>
      <c r="H212" s="128" t="str">
        <f t="shared" si="28"/>
        <v>saumon</v>
      </c>
      <c r="I212" s="128" t="str">
        <f t="shared" si="29"/>
        <v>⚠ Poissons</v>
      </c>
      <c r="J212" s="128" t="str">
        <f t="shared" si="30"/>
        <v/>
      </c>
      <c r="K212" s="128" t="str">
        <f t="shared" si="31"/>
        <v/>
      </c>
      <c r="L212" s="128" t="str">
        <f t="shared" si="32"/>
        <v/>
      </c>
      <c r="M212" s="128" t="str">
        <f t="shared" si="33"/>
        <v/>
      </c>
      <c r="N212" s="128" t="str">
        <f t="shared" si="34"/>
        <v/>
      </c>
      <c r="O212" s="128" t="str">
        <f t="shared" si="35"/>
        <v>saumon</v>
      </c>
      <c r="P212" s="128" t="str">
        <f t="shared" si="36"/>
        <v>saumon</v>
      </c>
      <c r="Q212" s="128" t="str">
        <f t="shared" si="37"/>
        <v>saumon</v>
      </c>
      <c r="R212" s="129" t="s">
        <v>85</v>
      </c>
      <c r="S212" s="130" t="str">
        <f t="shared" si="38"/>
        <v>saumon</v>
      </c>
      <c r="T212" s="131" t="s">
        <v>432</v>
      </c>
      <c r="U212" s="132" t="s">
        <v>11</v>
      </c>
      <c r="V212" s="83" t="s">
        <v>384</v>
      </c>
      <c r="AD212" s="102"/>
      <c r="AE212" s="102"/>
      <c r="AF212" s="102"/>
      <c r="AG212" s="102"/>
      <c r="AH212" s="102"/>
      <c r="AI212" s="49">
        <v>1</v>
      </c>
    </row>
    <row r="213" spans="3:35" ht="21" customHeight="1">
      <c r="C213" s="43"/>
      <c r="D213" s="124">
        <v>185</v>
      </c>
      <c r="E213" s="182"/>
      <c r="F213" s="181" t="str">
        <f t="shared" si="27"/>
        <v/>
      </c>
      <c r="G213" s="180" t="str" cm="1">
        <f t="array" ref="G213">IF(N213="","",IFERROR(_xlfn.TEXTJOIN(" • ",TRUE,_xlfn.UNIQUE(_xlfn._xlws.FILTER("⚠ "&amp;U29:U489,(S29:S489&lt;&gt;"")*ISNUMBER(SEARCH(" "&amp;S29:S489&amp;" "," "&amp;N213&amp;" "))))),""))</f>
        <v/>
      </c>
      <c r="H213" s="128" t="str">
        <f t="shared" si="28"/>
        <v>surimi</v>
      </c>
      <c r="I213" s="128" t="str">
        <f t="shared" si="29"/>
        <v>⚠ Poissons</v>
      </c>
      <c r="J213" s="128" t="str">
        <f t="shared" si="30"/>
        <v/>
      </c>
      <c r="K213" s="128" t="str">
        <f t="shared" si="31"/>
        <v/>
      </c>
      <c r="L213" s="128" t="str">
        <f t="shared" si="32"/>
        <v/>
      </c>
      <c r="M213" s="128" t="str">
        <f t="shared" si="33"/>
        <v/>
      </c>
      <c r="N213" s="128" t="str">
        <f t="shared" si="34"/>
        <v/>
      </c>
      <c r="O213" s="128" t="str">
        <f t="shared" si="35"/>
        <v>surimi</v>
      </c>
      <c r="P213" s="128" t="str">
        <f t="shared" si="36"/>
        <v>surimi</v>
      </c>
      <c r="Q213" s="128" t="str">
        <f t="shared" si="37"/>
        <v>surimi</v>
      </c>
      <c r="R213" s="129" t="s">
        <v>251</v>
      </c>
      <c r="S213" s="130" t="str">
        <f t="shared" si="38"/>
        <v>surimi</v>
      </c>
      <c r="T213" s="131" t="s">
        <v>432</v>
      </c>
      <c r="U213" s="132" t="s">
        <v>11</v>
      </c>
      <c r="V213" s="83" t="s">
        <v>384</v>
      </c>
      <c r="AD213" s="102"/>
      <c r="AE213" s="102"/>
      <c r="AF213" s="102"/>
      <c r="AG213" s="102"/>
      <c r="AH213" s="102"/>
      <c r="AI213" s="49">
        <v>1</v>
      </c>
    </row>
    <row r="214" spans="3:35" ht="21" customHeight="1">
      <c r="C214" s="43"/>
      <c r="D214" s="124">
        <v>186</v>
      </c>
      <c r="E214" s="182"/>
      <c r="F214" s="181" t="str">
        <f t="shared" si="27"/>
        <v/>
      </c>
      <c r="G214" s="180" t="str" cm="1">
        <f t="array" ref="G214">IF(N214="","",IFERROR(_xlfn.TEXTJOIN(" • ",TRUE,_xlfn.UNIQUE(_xlfn._xlws.FILTER("⚠ "&amp;U29:U489,(S29:S489&lt;&gt;"")*ISNUMBER(SEARCH(" "&amp;S29:S489&amp;" "," "&amp;N214&amp;" "))))),""))</f>
        <v/>
      </c>
      <c r="H214" s="128" t="str">
        <f t="shared" si="28"/>
        <v>thon</v>
      </c>
      <c r="I214" s="128" t="str">
        <f t="shared" si="29"/>
        <v>⚠ Poissons</v>
      </c>
      <c r="J214" s="128" t="str">
        <f t="shared" si="30"/>
        <v/>
      </c>
      <c r="K214" s="128" t="str">
        <f t="shared" si="31"/>
        <v/>
      </c>
      <c r="L214" s="128" t="str">
        <f t="shared" si="32"/>
        <v/>
      </c>
      <c r="M214" s="128" t="str">
        <f t="shared" si="33"/>
        <v/>
      </c>
      <c r="N214" s="128" t="str">
        <f t="shared" si="34"/>
        <v/>
      </c>
      <c r="O214" s="128" t="str">
        <f t="shared" si="35"/>
        <v>thon</v>
      </c>
      <c r="P214" s="128" t="str">
        <f t="shared" si="36"/>
        <v>thon</v>
      </c>
      <c r="Q214" s="128" t="str">
        <f t="shared" si="37"/>
        <v>thon</v>
      </c>
      <c r="R214" s="129" t="s">
        <v>63</v>
      </c>
      <c r="S214" s="130" t="str">
        <f t="shared" si="38"/>
        <v>thon</v>
      </c>
      <c r="T214" s="131" t="s">
        <v>432</v>
      </c>
      <c r="U214" s="132" t="s">
        <v>11</v>
      </c>
      <c r="V214" s="83" t="s">
        <v>384</v>
      </c>
      <c r="AD214" s="102"/>
      <c r="AE214" s="102"/>
      <c r="AF214" s="102"/>
      <c r="AG214" s="102"/>
      <c r="AH214" s="102"/>
      <c r="AI214" s="49">
        <v>1</v>
      </c>
    </row>
    <row r="215" spans="3:35" ht="21" customHeight="1">
      <c r="C215" s="43"/>
      <c r="D215" s="124">
        <v>187</v>
      </c>
      <c r="E215" s="182"/>
      <c r="F215" s="181" t="str">
        <f t="shared" si="27"/>
        <v/>
      </c>
      <c r="G215" s="180" t="str" cm="1">
        <f t="array" ref="G215">IF(N215="","",IFERROR(_xlfn.TEXTJOIN(" • ",TRUE,_xlfn.UNIQUE(_xlfn._xlws.FILTER("⚠ "&amp;U29:U489,(S29:S489&lt;&gt;"")*ISNUMBER(SEARCH(" "&amp;S29:S489&amp;" "," "&amp;N215&amp;" "))))),""))</f>
        <v/>
      </c>
      <c r="H215" s="128" t="str">
        <f t="shared" si="28"/>
        <v>truite</v>
      </c>
      <c r="I215" s="128" t="str">
        <f t="shared" si="29"/>
        <v>⚠ Poissons</v>
      </c>
      <c r="J215" s="128" t="str">
        <f t="shared" si="30"/>
        <v/>
      </c>
      <c r="K215" s="128" t="str">
        <f t="shared" si="31"/>
        <v/>
      </c>
      <c r="L215" s="128" t="str">
        <f t="shared" si="32"/>
        <v/>
      </c>
      <c r="M215" s="128" t="str">
        <f t="shared" si="33"/>
        <v/>
      </c>
      <c r="N215" s="128" t="str">
        <f t="shared" si="34"/>
        <v/>
      </c>
      <c r="O215" s="128" t="str">
        <f t="shared" si="35"/>
        <v>truite</v>
      </c>
      <c r="P215" s="128" t="str">
        <f t="shared" si="36"/>
        <v>truite</v>
      </c>
      <c r="Q215" s="128" t="str">
        <f t="shared" si="37"/>
        <v>truite</v>
      </c>
      <c r="R215" s="129" t="s">
        <v>199</v>
      </c>
      <c r="S215" s="130" t="str">
        <f t="shared" si="38"/>
        <v>truite</v>
      </c>
      <c r="T215" s="131" t="s">
        <v>432</v>
      </c>
      <c r="U215" s="132" t="s">
        <v>11</v>
      </c>
      <c r="V215" s="83" t="s">
        <v>384</v>
      </c>
      <c r="AD215" s="102"/>
      <c r="AE215" s="102"/>
      <c r="AF215" s="102"/>
      <c r="AG215" s="102"/>
      <c r="AH215" s="102"/>
      <c r="AI215" s="49">
        <v>1</v>
      </c>
    </row>
    <row r="216" spans="3:35" ht="21" customHeight="1">
      <c r="C216" s="43"/>
      <c r="D216" s="124">
        <v>188</v>
      </c>
      <c r="E216" s="182"/>
      <c r="F216" s="181" t="str">
        <f t="shared" si="27"/>
        <v/>
      </c>
      <c r="G216" s="180" t="str" cm="1">
        <f t="array" ref="G216">IF(N216="","",IFERROR(_xlfn.TEXTJOIN(" • ",TRUE,_xlfn.UNIQUE(_xlfn._xlws.FILTER("⚠ "&amp;U29:U489,(S29:S489&lt;&gt;"")*ISNUMBER(SEARCH(" "&amp;S29:S489&amp;" "," "&amp;N216&amp;" "))))),""))</f>
        <v/>
      </c>
      <c r="H216" s="128" t="str">
        <f t="shared" si="28"/>
        <v>tuna</v>
      </c>
      <c r="I216" s="128" t="str">
        <f t="shared" si="29"/>
        <v>⚠ Poissons</v>
      </c>
      <c r="J216" s="128" t="str">
        <f t="shared" si="30"/>
        <v/>
      </c>
      <c r="K216" s="128" t="str">
        <f t="shared" si="31"/>
        <v/>
      </c>
      <c r="L216" s="128" t="str">
        <f t="shared" si="32"/>
        <v/>
      </c>
      <c r="M216" s="128" t="str">
        <f t="shared" si="33"/>
        <v/>
      </c>
      <c r="N216" s="128" t="str">
        <f t="shared" si="34"/>
        <v/>
      </c>
      <c r="O216" s="128" t="str">
        <f t="shared" si="35"/>
        <v>tuna</v>
      </c>
      <c r="P216" s="128" t="str">
        <f t="shared" si="36"/>
        <v>tuna</v>
      </c>
      <c r="Q216" s="128" t="str">
        <f t="shared" si="37"/>
        <v>tuna</v>
      </c>
      <c r="R216" s="129" t="s">
        <v>619</v>
      </c>
      <c r="S216" s="130" t="str">
        <f t="shared" si="38"/>
        <v>tuna</v>
      </c>
      <c r="T216" s="131" t="s">
        <v>432</v>
      </c>
      <c r="U216" s="132" t="s">
        <v>11</v>
      </c>
      <c r="V216" s="83" t="s">
        <v>384</v>
      </c>
      <c r="AD216" s="102"/>
      <c r="AE216" s="102"/>
      <c r="AF216" s="102"/>
      <c r="AG216" s="102"/>
      <c r="AH216" s="102"/>
      <c r="AI216" s="49">
        <v>1</v>
      </c>
    </row>
    <row r="217" spans="3:35" ht="21" customHeight="1">
      <c r="C217" s="43"/>
      <c r="D217" s="124">
        <v>189</v>
      </c>
      <c r="E217" s="182"/>
      <c r="F217" s="181" t="str">
        <f t="shared" si="27"/>
        <v/>
      </c>
      <c r="G217" s="180" t="str" cm="1">
        <f t="array" ref="G217">IF(N217="","",IFERROR(_xlfn.TEXTJOIN(" • ",TRUE,_xlfn.UNIQUE(_xlfn._xlws.FILTER("⚠ "&amp;U29:U489,(S29:S489&lt;&gt;"")*ISNUMBER(SEARCH(" "&amp;S29:S489&amp;" "," "&amp;N217&amp;" "))))),""))</f>
        <v/>
      </c>
      <c r="H217" s="128" t="str">
        <f t="shared" si="28"/>
        <v>sesame</v>
      </c>
      <c r="I217" s="128" t="str">
        <f t="shared" si="29"/>
        <v>⚠ Sésame</v>
      </c>
      <c r="J217" s="128" t="str">
        <f t="shared" si="30"/>
        <v/>
      </c>
      <c r="K217" s="128" t="str">
        <f t="shared" si="31"/>
        <v/>
      </c>
      <c r="L217" s="128" t="str">
        <f t="shared" si="32"/>
        <v/>
      </c>
      <c r="M217" s="128" t="str">
        <f t="shared" si="33"/>
        <v/>
      </c>
      <c r="N217" s="128" t="str">
        <f t="shared" si="34"/>
        <v/>
      </c>
      <c r="O217" s="128" t="str">
        <f t="shared" si="35"/>
        <v>sesame</v>
      </c>
      <c r="P217" s="128" t="str">
        <f t="shared" si="36"/>
        <v>sesame</v>
      </c>
      <c r="Q217" s="128" t="str">
        <f t="shared" si="37"/>
        <v>sesame</v>
      </c>
      <c r="R217" s="129" t="s">
        <v>4</v>
      </c>
      <c r="S217" s="130" t="str">
        <f t="shared" si="38"/>
        <v>sesame</v>
      </c>
      <c r="T217" s="131" t="s">
        <v>432</v>
      </c>
      <c r="U217" s="132" t="s">
        <v>388</v>
      </c>
      <c r="V217" s="89" t="s">
        <v>389</v>
      </c>
      <c r="AD217" s="102"/>
      <c r="AE217" s="102"/>
      <c r="AF217" s="102"/>
      <c r="AG217" s="102"/>
      <c r="AH217" s="102"/>
      <c r="AI217" s="49">
        <v>1</v>
      </c>
    </row>
    <row r="218" spans="3:35" ht="21" customHeight="1">
      <c r="C218" s="43"/>
      <c r="D218" s="124">
        <v>190</v>
      </c>
      <c r="E218" s="182"/>
      <c r="F218" s="181" t="str">
        <f t="shared" si="27"/>
        <v/>
      </c>
      <c r="G218" s="180" t="str" cm="1">
        <f t="array" ref="G218">IF(N218="","",IFERROR(_xlfn.TEXTJOIN(" • ",TRUE,_xlfn.UNIQUE(_xlfn._xlws.FILTER("⚠ "&amp;U29:U489,(S29:S489&lt;&gt;"")*ISNUMBER(SEARCH(" "&amp;S29:S489&amp;" "," "&amp;N218&amp;" "))))),""))</f>
        <v/>
      </c>
      <c r="H218" s="128" t="str">
        <f t="shared" si="28"/>
        <v>edamame</v>
      </c>
      <c r="I218" s="128" t="str">
        <f t="shared" si="29"/>
        <v>⚠ Soja</v>
      </c>
      <c r="J218" s="128" t="str">
        <f t="shared" si="30"/>
        <v/>
      </c>
      <c r="K218" s="128" t="str">
        <f t="shared" si="31"/>
        <v/>
      </c>
      <c r="L218" s="128" t="str">
        <f t="shared" si="32"/>
        <v/>
      </c>
      <c r="M218" s="128" t="str">
        <f t="shared" si="33"/>
        <v/>
      </c>
      <c r="N218" s="128" t="str">
        <f t="shared" si="34"/>
        <v/>
      </c>
      <c r="O218" s="128" t="str">
        <f t="shared" si="35"/>
        <v>edamame</v>
      </c>
      <c r="P218" s="128" t="str">
        <f t="shared" si="36"/>
        <v>edamame</v>
      </c>
      <c r="Q218" s="128" t="str">
        <f t="shared" si="37"/>
        <v>edamame</v>
      </c>
      <c r="R218" s="129" t="s">
        <v>140</v>
      </c>
      <c r="S218" s="130" t="str">
        <f t="shared" si="38"/>
        <v>edamame</v>
      </c>
      <c r="T218" s="131" t="s">
        <v>432</v>
      </c>
      <c r="U218" s="132" t="s">
        <v>13</v>
      </c>
      <c r="V218" s="93" t="s">
        <v>393</v>
      </c>
      <c r="AD218" s="102"/>
      <c r="AE218" s="102"/>
      <c r="AF218" s="102"/>
      <c r="AG218" s="102"/>
      <c r="AH218" s="102"/>
      <c r="AI218" s="49">
        <v>1</v>
      </c>
    </row>
    <row r="219" spans="3:35" ht="21" customHeight="1">
      <c r="C219" s="43"/>
      <c r="D219" s="124">
        <v>191</v>
      </c>
      <c r="E219" s="182"/>
      <c r="F219" s="181" t="str">
        <f t="shared" si="27"/>
        <v/>
      </c>
      <c r="G219" s="180" t="str" cm="1">
        <f t="array" ref="G219">IF(N219="","",IFERROR(_xlfn.TEXTJOIN(" • ",TRUE,_xlfn.UNIQUE(_xlfn._xlws.FILTER("⚠ "&amp;U29:U489,(S29:S489&lt;&gt;"")*ISNUMBER(SEARCH(" "&amp;S29:S489&amp;" "," "&amp;N219&amp;" "))))),""))</f>
        <v/>
      </c>
      <c r="H219" s="128" t="str">
        <f t="shared" si="28"/>
        <v>lecithine de soja</v>
      </c>
      <c r="I219" s="128" t="str">
        <f t="shared" si="29"/>
        <v>⚠ Soja</v>
      </c>
      <c r="J219" s="128" t="str">
        <f t="shared" si="30"/>
        <v/>
      </c>
      <c r="K219" s="128" t="str">
        <f t="shared" si="31"/>
        <v/>
      </c>
      <c r="L219" s="128" t="str">
        <f t="shared" si="32"/>
        <v/>
      </c>
      <c r="M219" s="128" t="str">
        <f t="shared" si="33"/>
        <v/>
      </c>
      <c r="N219" s="128" t="str">
        <f t="shared" si="34"/>
        <v/>
      </c>
      <c r="O219" s="128" t="str">
        <f t="shared" si="35"/>
        <v>lecithine de soja</v>
      </c>
      <c r="P219" s="128" t="str">
        <f t="shared" si="36"/>
        <v>lecithine de soja</v>
      </c>
      <c r="Q219" s="128" t="str">
        <f t="shared" si="37"/>
        <v>lecithine de soja</v>
      </c>
      <c r="R219" s="129" t="s">
        <v>259</v>
      </c>
      <c r="S219" s="130" t="str">
        <f t="shared" si="38"/>
        <v>lecithine de soja</v>
      </c>
      <c r="T219" s="131" t="s">
        <v>432</v>
      </c>
      <c r="U219" s="132" t="s">
        <v>13</v>
      </c>
      <c r="V219" s="93" t="s">
        <v>393</v>
      </c>
      <c r="AD219" s="102"/>
      <c r="AE219" s="102"/>
      <c r="AF219" s="102"/>
      <c r="AG219" s="102"/>
      <c r="AH219" s="102"/>
      <c r="AI219" s="49">
        <v>1</v>
      </c>
    </row>
    <row r="220" spans="3:35" ht="21" customHeight="1">
      <c r="C220" s="43"/>
      <c r="D220" s="124">
        <v>192</v>
      </c>
      <c r="E220" s="182"/>
      <c r="F220" s="181" t="str">
        <f t="shared" si="27"/>
        <v/>
      </c>
      <c r="G220" s="180" t="str" cm="1">
        <f t="array" ref="G220">IF(N220="","",IFERROR(_xlfn.TEXTJOIN(" • ",TRUE,_xlfn.UNIQUE(_xlfn._xlws.FILTER("⚠ "&amp;U29:U489,(S29:S489&lt;&gt;"")*ISNUMBER(SEARCH(" "&amp;S29:S489&amp;" "," "&amp;N220&amp;" "))))),""))</f>
        <v/>
      </c>
      <c r="H220" s="128" t="str">
        <f t="shared" si="28"/>
        <v>miso</v>
      </c>
      <c r="I220" s="128" t="str">
        <f t="shared" si="29"/>
        <v>⚠ Soja</v>
      </c>
      <c r="J220" s="128" t="str">
        <f t="shared" si="30"/>
        <v/>
      </c>
      <c r="K220" s="128" t="str">
        <f t="shared" si="31"/>
        <v/>
      </c>
      <c r="L220" s="128" t="str">
        <f t="shared" si="32"/>
        <v/>
      </c>
      <c r="M220" s="128" t="str">
        <f t="shared" si="33"/>
        <v/>
      </c>
      <c r="N220" s="128" t="str">
        <f t="shared" si="34"/>
        <v/>
      </c>
      <c r="O220" s="128" t="str">
        <f t="shared" si="35"/>
        <v>miso</v>
      </c>
      <c r="P220" s="128" t="str">
        <f t="shared" si="36"/>
        <v>miso</v>
      </c>
      <c r="Q220" s="128" t="str">
        <f t="shared" si="37"/>
        <v>miso</v>
      </c>
      <c r="R220" s="129" t="s">
        <v>277</v>
      </c>
      <c r="S220" s="130" t="str">
        <f t="shared" si="38"/>
        <v>miso</v>
      </c>
      <c r="T220" s="131" t="s">
        <v>432</v>
      </c>
      <c r="U220" s="132" t="s">
        <v>13</v>
      </c>
      <c r="V220" s="93" t="s">
        <v>393</v>
      </c>
      <c r="AD220" s="102"/>
      <c r="AE220" s="102"/>
      <c r="AF220" s="102"/>
      <c r="AG220" s="102"/>
      <c r="AH220" s="102"/>
      <c r="AI220" s="49">
        <v>1</v>
      </c>
    </row>
    <row r="221" spans="3:35" ht="21" customHeight="1">
      <c r="C221" s="43"/>
      <c r="D221" s="124">
        <v>193</v>
      </c>
      <c r="E221" s="182"/>
      <c r="F221" s="181" t="str">
        <f t="shared" ref="F221:F284" si="39">IF(E221="","",IF(G221="",E221,E221&amp;" *"))</f>
        <v/>
      </c>
      <c r="G221" s="180" t="str" cm="1">
        <f t="array" ref="G221">IF(N221="","",IFERROR(_xlfn.TEXTJOIN(" • ",TRUE,_xlfn.UNIQUE(_xlfn._xlws.FILTER("⚠ "&amp;U29:U489,(S29:S489&lt;&gt;"")*ISNUMBER(SEARCH(" "&amp;S29:S489&amp;" "," "&amp;N221&amp;" "))))),""))</f>
        <v/>
      </c>
      <c r="H221" s="128" t="str">
        <f t="shared" ref="H221:H284" si="40">IF(S221="","",Q221)</f>
        <v>proteine de soja</v>
      </c>
      <c r="I221" s="128" t="str">
        <f t="shared" ref="I221:I284" si="41">IF(U221="","",T221&amp;" "&amp;U221)</f>
        <v>⚠ Soja</v>
      </c>
      <c r="J221" s="128" t="str">
        <f t="shared" ref="J221:J284" si="42">IF(N221="","",SUBSTITUTE(SUBSTITUTE(SUBSTITUTE(SUBSTITUTE(SUBSTITUTE(SUBSTITUTE(SUBSTITUTE(SUBSTITUTE(SUBSTITUTE(LOWER(N221),"œ","oe"),"æ","ae"),"à","a"),"â","a"),"ä","a"),"á","a"),"ã","a"),"å","a"),"ç","c"))</f>
        <v/>
      </c>
      <c r="K221" s="128" t="str">
        <f t="shared" ref="K221:K284" si="43">IF(J221="","",SUBSTITUTE(SUBSTITUTE(SUBSTITUTE(SUBSTITUTE(SUBSTITUTE(SUBSTITUTE(SUBSTITUTE(SUBSTITUTE(J221,"è","e"),"é","e"),"ê","e"),"ë","e"),"ì","i"),"í","i"),"î","i"),"ï","i"))</f>
        <v/>
      </c>
      <c r="L221" s="128" t="str">
        <f t="shared" ref="L221:L284" si="44">IF(K221="","",TRIM(SUBSTITUTE(SUBSTITUTE(SUBSTITUTE(SUBSTITUTE(SUBSTITUTE(SUBSTITUTE(SUBSTITUTE(SUBSTITUTE(SUBSTITUTE(SUBSTITUTE(SUBSTITUTE(SUBSTITUTE(K221,"ò","o"),"ó","o"),"ô","o"),"ö","o"),"õ","o"),"ù","u"),"ú","u"),"û","u"),"ü","u"),"ý","y"),"ÿ","y"),"ñ","n")))</f>
        <v/>
      </c>
      <c r="M221" s="128" t="str">
        <f t="shared" ref="M221:M284" si="45">IF(N221="","",L221)</f>
        <v/>
      </c>
      <c r="N221" s="128" t="str">
        <f t="shared" ref="N221:N284" si="46">IF(E221="","",LOWER(TRIM(CLEAN(SUBSTITUTE(SUBSTITUTE(SUBSTITUTE(SUBSTITUTE(SUBSTITUTE(SUBSTITUTE(SUBSTITUTE(SUBSTITUTE(SUBSTITUTE(SUBSTITUTE(SUBSTITUTE(SUBSTITUTE(SUBSTITUTE(SUBSTITUTE(SUBSTITUTE(SUBSTITUTE(SUBSTITUTE(SUBSTITUTE(SUBSTITUTE(SUBSTITUTE(SUBSTITUTE(SUBSTITUTE(E221,CHAR(160)," "),CHAR(9)," "),CHAR(10)," "),CHAR(13)," "),"—"," "),"–"," "),"’"," "),"'"," "),""""," "),","," "),"."," "),";"," "),":"," "),"!"," "),"?"," "),"…"," "),"/"," "),"-"," "),"("," "),")"," "),"«"," "),"»"," ")))))</f>
        <v/>
      </c>
      <c r="O221" s="128" t="str">
        <f t="shared" ref="O221:O284" si="47">IF(S221="","",SUBSTITUTE(SUBSTITUTE(SUBSTITUTE(SUBSTITUTE(SUBSTITUTE(SUBSTITUTE(SUBSTITUTE(SUBSTITUTE(SUBSTITUTE(LOWER(S221),"œ","oe"),"æ","ae"),"à","a"),"â","a"),"ä","a"),"á","a"),"ã","a"),"å","a"),"ç","c"))</f>
        <v>proteine de soja</v>
      </c>
      <c r="P221" s="128" t="str">
        <f t="shared" ref="P221:P284" si="48">IF(O221="","",SUBSTITUTE(SUBSTITUTE(SUBSTITUTE(SUBSTITUTE(SUBSTITUTE(SUBSTITUTE(SUBSTITUTE(SUBSTITUTE(O221,"è","e"),"é","e"),"ê","e"),"ë","e"),"ì","i"),"í","i"),"î","i"),"ï","i"))</f>
        <v>proteine de soja</v>
      </c>
      <c r="Q221" s="128" t="str">
        <f t="shared" ref="Q221:Q284" si="49">IF(P221="","",TRIM(SUBSTITUTE(SUBSTITUTE(SUBSTITUTE(SUBSTITUTE(SUBSTITUTE(SUBSTITUTE(SUBSTITUTE(SUBSTITUTE(SUBSTITUTE(SUBSTITUTE(SUBSTITUTE(SUBSTITUTE(P221,"ò","o"),"ó","o"),"ô","o"),"ö","o"),"õ","o"),"ù","u"),"ú","u"),"û","u"),"ü","u"),"ý","y"),"ÿ","y"),"ñ","n")))</f>
        <v>proteine de soja</v>
      </c>
      <c r="R221" s="129" t="s">
        <v>281</v>
      </c>
      <c r="S221" s="130" t="str">
        <f t="shared" ref="S221:S284" si="50">IF(R221="","",LOWER(TRIM(CLEAN(SUBSTITUTE(SUBSTITUTE(SUBSTITUTE(SUBSTITUTE(SUBSTITUTE(SUBSTITUTE(SUBSTITUTE(SUBSTITUTE(SUBSTITUTE(SUBSTITUTE(SUBSTITUTE(SUBSTITUTE(SUBSTITUTE(SUBSTITUTE(SUBSTITUTE(SUBSTITUTE(SUBSTITUTE(SUBSTITUTE(SUBSTITUTE(SUBSTITUTE(SUBSTITUTE(SUBSTITUTE(R221,CHAR(160)," "),CHAR(9)," "),CHAR(10)," "),CHAR(13)," "),"—"," "),"–"," "),"’"," "),"'"," "),""""," "),","," "),"."," "),";"," "),":"," "),"!"," "),"?"," "),"…"," "),"/"," "),"-"," "),"("," "),")"," "),"«"," "),"»"," ")))))</f>
        <v>proteine de soja</v>
      </c>
      <c r="T221" s="131" t="s">
        <v>432</v>
      </c>
      <c r="U221" s="132" t="s">
        <v>13</v>
      </c>
      <c r="V221" s="93" t="s">
        <v>393</v>
      </c>
      <c r="AD221" s="102"/>
      <c r="AE221" s="102"/>
      <c r="AF221" s="102"/>
      <c r="AG221" s="102"/>
      <c r="AH221" s="102"/>
      <c r="AI221" s="49">
        <v>1</v>
      </c>
    </row>
    <row r="222" spans="3:35" ht="21" customHeight="1">
      <c r="C222" s="43"/>
      <c r="D222" s="124">
        <v>194</v>
      </c>
      <c r="E222" s="182"/>
      <c r="F222" s="181" t="str">
        <f t="shared" si="39"/>
        <v/>
      </c>
      <c r="G222" s="180" t="str" cm="1">
        <f t="array" ref="G222">IF(N222="","",IFERROR(_xlfn.TEXTJOIN(" • ",TRUE,_xlfn.UNIQUE(_xlfn._xlws.FILTER("⚠ "&amp;U29:U489,(S29:S489&lt;&gt;"")*ISNUMBER(SEARCH(" "&amp;S29:S489&amp;" "," "&amp;N222&amp;" "))))),""))</f>
        <v/>
      </c>
      <c r="H222" s="128" t="str">
        <f t="shared" si="40"/>
        <v>sauce soja</v>
      </c>
      <c r="I222" s="128" t="str">
        <f t="shared" si="41"/>
        <v>⚠ Soja</v>
      </c>
      <c r="J222" s="128" t="str">
        <f t="shared" si="42"/>
        <v/>
      </c>
      <c r="K222" s="128" t="str">
        <f t="shared" si="43"/>
        <v/>
      </c>
      <c r="L222" s="128" t="str">
        <f t="shared" si="44"/>
        <v/>
      </c>
      <c r="M222" s="128" t="str">
        <f t="shared" si="45"/>
        <v/>
      </c>
      <c r="N222" s="128" t="str">
        <f t="shared" si="46"/>
        <v/>
      </c>
      <c r="O222" s="128" t="str">
        <f t="shared" si="47"/>
        <v>sauce soja</v>
      </c>
      <c r="P222" s="128" t="str">
        <f t="shared" si="48"/>
        <v>sauce soja</v>
      </c>
      <c r="Q222" s="128" t="str">
        <f t="shared" si="49"/>
        <v>sauce soja</v>
      </c>
      <c r="R222" s="129" t="s">
        <v>297</v>
      </c>
      <c r="S222" s="130" t="str">
        <f t="shared" si="50"/>
        <v>sauce soja</v>
      </c>
      <c r="T222" s="131" t="s">
        <v>432</v>
      </c>
      <c r="U222" s="132" t="s">
        <v>13</v>
      </c>
      <c r="V222" s="93" t="s">
        <v>393</v>
      </c>
      <c r="AD222" s="102"/>
      <c r="AE222" s="102"/>
      <c r="AF222" s="102"/>
      <c r="AG222" s="102"/>
      <c r="AH222" s="102"/>
      <c r="AI222" s="49">
        <v>1</v>
      </c>
    </row>
    <row r="223" spans="3:35" ht="21" customHeight="1">
      <c r="C223" s="43"/>
      <c r="D223" s="124">
        <v>195</v>
      </c>
      <c r="E223" s="182"/>
      <c r="F223" s="181" t="str">
        <f t="shared" si="39"/>
        <v/>
      </c>
      <c r="G223" s="180" t="str" cm="1">
        <f t="array" ref="G223">IF(N223="","",IFERROR(_xlfn.TEXTJOIN(" • ",TRUE,_xlfn.UNIQUE(_xlfn._xlws.FILTER("⚠ "&amp;U29:U489,(S29:S489&lt;&gt;"")*ISNUMBER(SEARCH(" "&amp;S29:S489&amp;" "," "&amp;N223&amp;" "))))),""))</f>
        <v/>
      </c>
      <c r="H223" s="128" t="str">
        <f t="shared" si="40"/>
        <v>shoyu</v>
      </c>
      <c r="I223" s="128" t="str">
        <f t="shared" si="41"/>
        <v>⚠ Soja</v>
      </c>
      <c r="J223" s="128" t="str">
        <f t="shared" si="42"/>
        <v/>
      </c>
      <c r="K223" s="128" t="str">
        <f t="shared" si="43"/>
        <v/>
      </c>
      <c r="L223" s="128" t="str">
        <f t="shared" si="44"/>
        <v/>
      </c>
      <c r="M223" s="128" t="str">
        <f t="shared" si="45"/>
        <v/>
      </c>
      <c r="N223" s="128" t="str">
        <f t="shared" si="46"/>
        <v/>
      </c>
      <c r="O223" s="128" t="str">
        <f t="shared" si="47"/>
        <v>shoyu</v>
      </c>
      <c r="P223" s="128" t="str">
        <f t="shared" si="48"/>
        <v>shoyu</v>
      </c>
      <c r="Q223" s="128" t="str">
        <f t="shared" si="49"/>
        <v>shoyu</v>
      </c>
      <c r="R223" s="129" t="s">
        <v>620</v>
      </c>
      <c r="S223" s="130" t="str">
        <f t="shared" si="50"/>
        <v>shoyu</v>
      </c>
      <c r="T223" s="131" t="s">
        <v>432</v>
      </c>
      <c r="U223" s="132" t="s">
        <v>13</v>
      </c>
      <c r="V223" s="93" t="s">
        <v>393</v>
      </c>
      <c r="AD223" s="102"/>
      <c r="AE223" s="102"/>
      <c r="AF223" s="102"/>
      <c r="AG223" s="102"/>
      <c r="AH223" s="102"/>
      <c r="AI223" s="49">
        <v>1</v>
      </c>
    </row>
    <row r="224" spans="3:35" ht="21" customHeight="1">
      <c r="C224" s="43"/>
      <c r="D224" s="124">
        <v>196</v>
      </c>
      <c r="E224" s="182"/>
      <c r="F224" s="181" t="str">
        <f t="shared" si="39"/>
        <v/>
      </c>
      <c r="G224" s="180" t="str" cm="1">
        <f t="array" ref="G224">IF(N224="","",IFERROR(_xlfn.TEXTJOIN(" • ",TRUE,_xlfn.UNIQUE(_xlfn._xlws.FILTER("⚠ "&amp;U29:U489,(S29:S489&lt;&gt;"")*ISNUMBER(SEARCH(" "&amp;S29:S489&amp;" "," "&amp;N224&amp;" "))))),""))</f>
        <v/>
      </c>
      <c r="H224" s="128" t="str">
        <f t="shared" si="40"/>
        <v>soja</v>
      </c>
      <c r="I224" s="128" t="str">
        <f t="shared" si="41"/>
        <v>⚠ Soja</v>
      </c>
      <c r="J224" s="128" t="str">
        <f t="shared" si="42"/>
        <v/>
      </c>
      <c r="K224" s="128" t="str">
        <f t="shared" si="43"/>
        <v/>
      </c>
      <c r="L224" s="128" t="str">
        <f t="shared" si="44"/>
        <v/>
      </c>
      <c r="M224" s="128" t="str">
        <f t="shared" si="45"/>
        <v/>
      </c>
      <c r="N224" s="128" t="str">
        <f t="shared" si="46"/>
        <v/>
      </c>
      <c r="O224" s="128" t="str">
        <f t="shared" si="47"/>
        <v>soja</v>
      </c>
      <c r="P224" s="128" t="str">
        <f t="shared" si="48"/>
        <v>soja</v>
      </c>
      <c r="Q224" s="128" t="str">
        <f t="shared" si="49"/>
        <v>soja</v>
      </c>
      <c r="R224" s="129" t="s">
        <v>301</v>
      </c>
      <c r="S224" s="130" t="str">
        <f t="shared" si="50"/>
        <v>soja</v>
      </c>
      <c r="T224" s="131" t="s">
        <v>432</v>
      </c>
      <c r="U224" s="132" t="s">
        <v>13</v>
      </c>
      <c r="V224" s="93" t="s">
        <v>393</v>
      </c>
      <c r="AD224" s="102"/>
      <c r="AE224" s="102"/>
      <c r="AF224" s="102"/>
      <c r="AG224" s="102"/>
      <c r="AH224" s="102"/>
      <c r="AI224" s="49">
        <v>1</v>
      </c>
    </row>
    <row r="225" spans="3:35" ht="21" customHeight="1">
      <c r="C225" s="43"/>
      <c r="D225" s="124">
        <v>197</v>
      </c>
      <c r="E225" s="182"/>
      <c r="F225" s="181" t="str">
        <f t="shared" si="39"/>
        <v/>
      </c>
      <c r="G225" s="180" t="str" cm="1">
        <f t="array" ref="G225">IF(N225="","",IFERROR(_xlfn.TEXTJOIN(" • ",TRUE,_xlfn.UNIQUE(_xlfn._xlws.FILTER("⚠ "&amp;U29:U489,(S29:S489&lt;&gt;"")*ISNUMBER(SEARCH(" "&amp;S29:S489&amp;" "," "&amp;N225&amp;" "))))),""))</f>
        <v/>
      </c>
      <c r="H225" s="128" t="str">
        <f t="shared" si="40"/>
        <v>soy</v>
      </c>
      <c r="I225" s="128" t="str">
        <f t="shared" si="41"/>
        <v>⚠ Soja</v>
      </c>
      <c r="J225" s="128" t="str">
        <f t="shared" si="42"/>
        <v/>
      </c>
      <c r="K225" s="128" t="str">
        <f t="shared" si="43"/>
        <v/>
      </c>
      <c r="L225" s="128" t="str">
        <f t="shared" si="44"/>
        <v/>
      </c>
      <c r="M225" s="128" t="str">
        <f t="shared" si="45"/>
        <v/>
      </c>
      <c r="N225" s="128" t="str">
        <f t="shared" si="46"/>
        <v/>
      </c>
      <c r="O225" s="128" t="str">
        <f t="shared" si="47"/>
        <v>soy</v>
      </c>
      <c r="P225" s="128" t="str">
        <f t="shared" si="48"/>
        <v>soy</v>
      </c>
      <c r="Q225" s="128" t="str">
        <f t="shared" si="49"/>
        <v>soy</v>
      </c>
      <c r="R225" s="129" t="s">
        <v>621</v>
      </c>
      <c r="S225" s="130" t="str">
        <f t="shared" si="50"/>
        <v>soy</v>
      </c>
      <c r="T225" s="131" t="s">
        <v>432</v>
      </c>
      <c r="U225" s="132" t="s">
        <v>13</v>
      </c>
      <c r="V225" s="93" t="s">
        <v>393</v>
      </c>
      <c r="AD225" s="102"/>
      <c r="AE225" s="102"/>
      <c r="AF225" s="102"/>
      <c r="AG225" s="102"/>
      <c r="AH225" s="102"/>
      <c r="AI225" s="49">
        <v>1</v>
      </c>
    </row>
    <row r="226" spans="3:35" ht="21" customHeight="1">
      <c r="C226" s="43"/>
      <c r="D226" s="124">
        <v>198</v>
      </c>
      <c r="E226" s="182"/>
      <c r="F226" s="181" t="str">
        <f t="shared" si="39"/>
        <v/>
      </c>
      <c r="G226" s="180" t="str" cm="1">
        <f t="array" ref="G226">IF(N226="","",IFERROR(_xlfn.TEXTJOIN(" • ",TRUE,_xlfn.UNIQUE(_xlfn._xlws.FILTER("⚠ "&amp;U29:U489,(S29:S489&lt;&gt;"")*ISNUMBER(SEARCH(" "&amp;S29:S489&amp;" "," "&amp;N226&amp;" "))))),""))</f>
        <v/>
      </c>
      <c r="H226" s="128" t="str">
        <f t="shared" si="40"/>
        <v>soya</v>
      </c>
      <c r="I226" s="128" t="str">
        <f t="shared" si="41"/>
        <v>⚠ Soja</v>
      </c>
      <c r="J226" s="128" t="str">
        <f t="shared" si="42"/>
        <v/>
      </c>
      <c r="K226" s="128" t="str">
        <f t="shared" si="43"/>
        <v/>
      </c>
      <c r="L226" s="128" t="str">
        <f t="shared" si="44"/>
        <v/>
      </c>
      <c r="M226" s="128" t="str">
        <f t="shared" si="45"/>
        <v/>
      </c>
      <c r="N226" s="128" t="str">
        <f t="shared" si="46"/>
        <v/>
      </c>
      <c r="O226" s="128" t="str">
        <f t="shared" si="47"/>
        <v>soya</v>
      </c>
      <c r="P226" s="128" t="str">
        <f t="shared" si="48"/>
        <v>soya</v>
      </c>
      <c r="Q226" s="128" t="str">
        <f t="shared" si="49"/>
        <v>soya</v>
      </c>
      <c r="R226" s="129" t="s">
        <v>303</v>
      </c>
      <c r="S226" s="130" t="str">
        <f t="shared" si="50"/>
        <v>soya</v>
      </c>
      <c r="T226" s="131" t="s">
        <v>432</v>
      </c>
      <c r="U226" s="132" t="s">
        <v>13</v>
      </c>
      <c r="V226" s="93" t="s">
        <v>393</v>
      </c>
      <c r="AD226" s="102"/>
      <c r="AE226" s="102"/>
      <c r="AF226" s="102"/>
      <c r="AG226" s="102"/>
      <c r="AH226" s="102"/>
      <c r="AI226" s="49">
        <v>1</v>
      </c>
    </row>
    <row r="227" spans="3:35" ht="21" customHeight="1">
      <c r="C227" s="43"/>
      <c r="D227" s="124">
        <v>199</v>
      </c>
      <c r="E227" s="182"/>
      <c r="F227" s="181" t="str">
        <f t="shared" si="39"/>
        <v/>
      </c>
      <c r="G227" s="180" t="str" cm="1">
        <f t="array" ref="G227">IF(N227="","",IFERROR(_xlfn.TEXTJOIN(" • ",TRUE,_xlfn.UNIQUE(_xlfn._xlws.FILTER("⚠ "&amp;U29:U489,(S29:S489&lt;&gt;"")*ISNUMBER(SEARCH(" "&amp;S29:S489&amp;" "," "&amp;N227&amp;" "))))),""))</f>
        <v/>
      </c>
      <c r="H227" s="128" t="str">
        <f t="shared" si="40"/>
        <v>soybean</v>
      </c>
      <c r="I227" s="128" t="str">
        <f t="shared" si="41"/>
        <v>⚠ Soja</v>
      </c>
      <c r="J227" s="128" t="str">
        <f t="shared" si="42"/>
        <v/>
      </c>
      <c r="K227" s="128" t="str">
        <f t="shared" si="43"/>
        <v/>
      </c>
      <c r="L227" s="128" t="str">
        <f t="shared" si="44"/>
        <v/>
      </c>
      <c r="M227" s="128" t="str">
        <f t="shared" si="45"/>
        <v/>
      </c>
      <c r="N227" s="128" t="str">
        <f t="shared" si="46"/>
        <v/>
      </c>
      <c r="O227" s="128" t="str">
        <f t="shared" si="47"/>
        <v>soybean</v>
      </c>
      <c r="P227" s="128" t="str">
        <f t="shared" si="48"/>
        <v>soybean</v>
      </c>
      <c r="Q227" s="128" t="str">
        <f t="shared" si="49"/>
        <v>soybean</v>
      </c>
      <c r="R227" s="129" t="s">
        <v>622</v>
      </c>
      <c r="S227" s="130" t="str">
        <f t="shared" si="50"/>
        <v>soybean</v>
      </c>
      <c r="T227" s="131" t="s">
        <v>432</v>
      </c>
      <c r="U227" s="132" t="s">
        <v>13</v>
      </c>
      <c r="V227" s="93" t="s">
        <v>393</v>
      </c>
      <c r="AD227" s="102"/>
      <c r="AE227" s="102"/>
      <c r="AF227" s="102"/>
      <c r="AG227" s="102"/>
      <c r="AH227" s="102"/>
      <c r="AI227" s="49">
        <v>1</v>
      </c>
    </row>
    <row r="228" spans="3:35" ht="21" customHeight="1">
      <c r="C228" s="43"/>
      <c r="D228" s="124">
        <v>200</v>
      </c>
      <c r="E228" s="182"/>
      <c r="F228" s="181" t="str">
        <f t="shared" si="39"/>
        <v/>
      </c>
      <c r="G228" s="180" t="str" cm="1">
        <f t="array" ref="G228">IF(N228="","",IFERROR(_xlfn.TEXTJOIN(" • ",TRUE,_xlfn.UNIQUE(_xlfn._xlws.FILTER("⚠ "&amp;U29:U489,(S29:S489&lt;&gt;"")*ISNUMBER(SEARCH(" "&amp;S29:S489&amp;" "," "&amp;N228&amp;" "))))),""))</f>
        <v/>
      </c>
      <c r="H228" s="128" t="str">
        <f t="shared" si="40"/>
        <v>tamari</v>
      </c>
      <c r="I228" s="128" t="str">
        <f t="shared" si="41"/>
        <v>⚠ Soja</v>
      </c>
      <c r="J228" s="128" t="str">
        <f t="shared" si="42"/>
        <v/>
      </c>
      <c r="K228" s="128" t="str">
        <f t="shared" si="43"/>
        <v/>
      </c>
      <c r="L228" s="128" t="str">
        <f t="shared" si="44"/>
        <v/>
      </c>
      <c r="M228" s="128" t="str">
        <f t="shared" si="45"/>
        <v/>
      </c>
      <c r="N228" s="128" t="str">
        <f t="shared" si="46"/>
        <v/>
      </c>
      <c r="O228" s="128" t="str">
        <f t="shared" si="47"/>
        <v>tamari</v>
      </c>
      <c r="P228" s="128" t="str">
        <f t="shared" si="48"/>
        <v>tamari</v>
      </c>
      <c r="Q228" s="128" t="str">
        <f t="shared" si="49"/>
        <v>tamari</v>
      </c>
      <c r="R228" s="129" t="s">
        <v>623</v>
      </c>
      <c r="S228" s="130" t="str">
        <f t="shared" si="50"/>
        <v>tamari</v>
      </c>
      <c r="T228" s="131" t="s">
        <v>432</v>
      </c>
      <c r="U228" s="132" t="s">
        <v>13</v>
      </c>
      <c r="V228" s="93" t="s">
        <v>393</v>
      </c>
      <c r="AD228" s="102"/>
      <c r="AE228" s="102"/>
      <c r="AF228" s="102"/>
      <c r="AG228" s="102"/>
      <c r="AH228" s="102"/>
      <c r="AI228" s="49">
        <v>1</v>
      </c>
    </row>
    <row r="229" spans="3:35" ht="21" customHeight="1">
      <c r="C229" s="43"/>
      <c r="D229" s="124">
        <v>201</v>
      </c>
      <c r="E229" s="182"/>
      <c r="F229" s="181" t="str">
        <f t="shared" si="39"/>
        <v/>
      </c>
      <c r="G229" s="180" t="str" cm="1">
        <f t="array" ref="G229">IF(N229="","",IFERROR(_xlfn.TEXTJOIN(" • ",TRUE,_xlfn.UNIQUE(_xlfn._xlws.FILTER("⚠ "&amp;U29:U489,(S29:S489&lt;&gt;"")*ISNUMBER(SEARCH(" "&amp;S29:S489&amp;" "," "&amp;N229&amp;" "))))),""))</f>
        <v/>
      </c>
      <c r="H229" s="128" t="str">
        <f t="shared" si="40"/>
        <v>tempeh</v>
      </c>
      <c r="I229" s="128" t="str">
        <f t="shared" si="41"/>
        <v>⚠ Soja</v>
      </c>
      <c r="J229" s="128" t="str">
        <f t="shared" si="42"/>
        <v/>
      </c>
      <c r="K229" s="128" t="str">
        <f t="shared" si="43"/>
        <v/>
      </c>
      <c r="L229" s="128" t="str">
        <f t="shared" si="44"/>
        <v/>
      </c>
      <c r="M229" s="128" t="str">
        <f t="shared" si="45"/>
        <v/>
      </c>
      <c r="N229" s="128" t="str">
        <f t="shared" si="46"/>
        <v/>
      </c>
      <c r="O229" s="128" t="str">
        <f t="shared" si="47"/>
        <v>tempeh</v>
      </c>
      <c r="P229" s="128" t="str">
        <f t="shared" si="48"/>
        <v>tempeh</v>
      </c>
      <c r="Q229" s="128" t="str">
        <f t="shared" si="49"/>
        <v>tempeh</v>
      </c>
      <c r="R229" s="129" t="s">
        <v>305</v>
      </c>
      <c r="S229" s="130" t="str">
        <f t="shared" si="50"/>
        <v>tempeh</v>
      </c>
      <c r="T229" s="131" t="s">
        <v>432</v>
      </c>
      <c r="U229" s="132" t="s">
        <v>13</v>
      </c>
      <c r="V229" s="93" t="s">
        <v>393</v>
      </c>
      <c r="AD229" s="102"/>
      <c r="AE229" s="102"/>
      <c r="AF229" s="102"/>
      <c r="AG229" s="102"/>
      <c r="AH229" s="102"/>
      <c r="AI229" s="49">
        <v>1</v>
      </c>
    </row>
    <row r="230" spans="3:35" ht="21" customHeight="1">
      <c r="C230" s="43"/>
      <c r="D230" s="124">
        <v>202</v>
      </c>
      <c r="E230" s="182"/>
      <c r="F230" s="181" t="str">
        <f t="shared" si="39"/>
        <v/>
      </c>
      <c r="G230" s="180" t="str" cm="1">
        <f t="array" ref="G230">IF(N230="","",IFERROR(_xlfn.TEXTJOIN(" • ",TRUE,_xlfn.UNIQUE(_xlfn._xlws.FILTER("⚠ "&amp;U29:U489,(S29:S489&lt;&gt;"")*ISNUMBER(SEARCH(" "&amp;S29:S489&amp;" "," "&amp;N230&amp;" "))))),""))</f>
        <v/>
      </c>
      <c r="H230" s="128" t="str">
        <f t="shared" si="40"/>
        <v>tofu</v>
      </c>
      <c r="I230" s="128" t="str">
        <f t="shared" si="41"/>
        <v>⚠ Soja</v>
      </c>
      <c r="J230" s="128" t="str">
        <f t="shared" si="42"/>
        <v/>
      </c>
      <c r="K230" s="128" t="str">
        <f t="shared" si="43"/>
        <v/>
      </c>
      <c r="L230" s="128" t="str">
        <f t="shared" si="44"/>
        <v/>
      </c>
      <c r="M230" s="128" t="str">
        <f t="shared" si="45"/>
        <v/>
      </c>
      <c r="N230" s="128" t="str">
        <f t="shared" si="46"/>
        <v/>
      </c>
      <c r="O230" s="128" t="str">
        <f t="shared" si="47"/>
        <v>tofu</v>
      </c>
      <c r="P230" s="128" t="str">
        <f t="shared" si="48"/>
        <v>tofu</v>
      </c>
      <c r="Q230" s="128" t="str">
        <f t="shared" si="49"/>
        <v>tofu</v>
      </c>
      <c r="R230" s="129" t="s">
        <v>307</v>
      </c>
      <c r="S230" s="130" t="str">
        <f t="shared" si="50"/>
        <v>tofu</v>
      </c>
      <c r="T230" s="131" t="s">
        <v>432</v>
      </c>
      <c r="U230" s="132" t="s">
        <v>13</v>
      </c>
      <c r="V230" s="93" t="s">
        <v>393</v>
      </c>
      <c r="AD230" s="102"/>
      <c r="AE230" s="102"/>
      <c r="AF230" s="102"/>
      <c r="AG230" s="102"/>
      <c r="AH230" s="102"/>
      <c r="AI230" s="49">
        <v>1</v>
      </c>
    </row>
    <row r="231" spans="3:35" ht="21" customHeight="1">
      <c r="C231" s="43"/>
      <c r="D231" s="124">
        <v>203</v>
      </c>
      <c r="E231" s="182"/>
      <c r="F231" s="181" t="str">
        <f t="shared" si="39"/>
        <v/>
      </c>
      <c r="G231" s="180" t="str" cm="1">
        <f t="array" ref="G231">IF(N231="","",IFERROR(_xlfn.TEXTJOIN(" • ",TRUE,_xlfn.UNIQUE(_xlfn._xlws.FILTER("⚠ "&amp;U29:U489,(S29:S489&lt;&gt;"")*ISNUMBER(SEARCH(" "&amp;S29:S489&amp;" "," "&amp;N231&amp;" "))))),""))</f>
        <v/>
      </c>
      <c r="H231" s="128" t="str">
        <f t="shared" si="40"/>
        <v>anhydride sulfureux</v>
      </c>
      <c r="I231" s="128" t="str">
        <f t="shared" si="41"/>
        <v>⚠ Sulfites</v>
      </c>
      <c r="J231" s="128" t="str">
        <f t="shared" si="42"/>
        <v/>
      </c>
      <c r="K231" s="128" t="str">
        <f t="shared" si="43"/>
        <v/>
      </c>
      <c r="L231" s="128" t="str">
        <f t="shared" si="44"/>
        <v/>
      </c>
      <c r="M231" s="128" t="str">
        <f t="shared" si="45"/>
        <v/>
      </c>
      <c r="N231" s="128" t="str">
        <f t="shared" si="46"/>
        <v/>
      </c>
      <c r="O231" s="128" t="str">
        <f t="shared" si="47"/>
        <v>anhydride sulfureux</v>
      </c>
      <c r="P231" s="128" t="str">
        <f t="shared" si="48"/>
        <v>anhydride sulfureux</v>
      </c>
      <c r="Q231" s="128" t="str">
        <f t="shared" si="49"/>
        <v>anhydride sulfureux</v>
      </c>
      <c r="R231" s="129" t="s">
        <v>75</v>
      </c>
      <c r="S231" s="130" t="str">
        <f t="shared" si="50"/>
        <v>anhydride sulfureux</v>
      </c>
      <c r="T231" s="131" t="s">
        <v>432</v>
      </c>
      <c r="U231" s="132" t="s">
        <v>19</v>
      </c>
      <c r="V231" s="99" t="s">
        <v>396</v>
      </c>
      <c r="AD231" s="102"/>
      <c r="AE231" s="102"/>
      <c r="AF231" s="102"/>
      <c r="AG231" s="102"/>
      <c r="AH231" s="102"/>
      <c r="AI231" s="49">
        <v>1</v>
      </c>
    </row>
    <row r="232" spans="3:35" ht="21" customHeight="1">
      <c r="C232" s="43"/>
      <c r="D232" s="124">
        <v>204</v>
      </c>
      <c r="E232" s="182"/>
      <c r="F232" s="181" t="str">
        <f t="shared" si="39"/>
        <v/>
      </c>
      <c r="G232" s="180" t="str" cm="1">
        <f t="array" ref="G232">IF(N232="","",IFERROR(_xlfn.TEXTJOIN(" • ",TRUE,_xlfn.UNIQUE(_xlfn._xlws.FILTER("⚠ "&amp;U29:U489,(S29:S489&lt;&gt;"")*ISNUMBER(SEARCH(" "&amp;S29:S489&amp;" "," "&amp;N232&amp;" "))))),""))</f>
        <v/>
      </c>
      <c r="H232" s="128" t="str">
        <f t="shared" si="40"/>
        <v>bisulfite</v>
      </c>
      <c r="I232" s="128" t="str">
        <f t="shared" si="41"/>
        <v>⚠ Sulfites</v>
      </c>
      <c r="J232" s="128" t="str">
        <f t="shared" si="42"/>
        <v/>
      </c>
      <c r="K232" s="128" t="str">
        <f t="shared" si="43"/>
        <v/>
      </c>
      <c r="L232" s="128" t="str">
        <f t="shared" si="44"/>
        <v/>
      </c>
      <c r="M232" s="128" t="str">
        <f t="shared" si="45"/>
        <v/>
      </c>
      <c r="N232" s="128" t="str">
        <f t="shared" si="46"/>
        <v/>
      </c>
      <c r="O232" s="128" t="str">
        <f t="shared" si="47"/>
        <v>bisulfite</v>
      </c>
      <c r="P232" s="128" t="str">
        <f t="shared" si="48"/>
        <v>bisulfite</v>
      </c>
      <c r="Q232" s="128" t="str">
        <f t="shared" si="49"/>
        <v>bisulfite</v>
      </c>
      <c r="R232" s="129" t="s">
        <v>113</v>
      </c>
      <c r="S232" s="130" t="str">
        <f t="shared" si="50"/>
        <v>bisulfite</v>
      </c>
      <c r="T232" s="131" t="s">
        <v>432</v>
      </c>
      <c r="U232" s="132" t="s">
        <v>19</v>
      </c>
      <c r="V232" s="99" t="s">
        <v>396</v>
      </c>
      <c r="AD232" s="102"/>
      <c r="AE232" s="102"/>
      <c r="AF232" s="102"/>
      <c r="AG232" s="102"/>
      <c r="AH232" s="102"/>
      <c r="AI232" s="49">
        <v>1</v>
      </c>
    </row>
    <row r="233" spans="3:35" ht="21" customHeight="1">
      <c r="C233" s="43"/>
      <c r="D233" s="124">
        <v>205</v>
      </c>
      <c r="E233" s="182"/>
      <c r="F233" s="181" t="str">
        <f t="shared" si="39"/>
        <v/>
      </c>
      <c r="G233" s="180" t="str" cm="1">
        <f t="array" ref="G233">IF(N233="","",IFERROR(_xlfn.TEXTJOIN(" • ",TRUE,_xlfn.UNIQUE(_xlfn._xlws.FILTER("⚠ "&amp;U29:U489,(S29:S489&lt;&gt;"")*ISNUMBER(SEARCH(" "&amp;S29:S489&amp;" "," "&amp;N233&amp;" "))))),""))</f>
        <v/>
      </c>
      <c r="H233" s="128" t="str">
        <f t="shared" si="40"/>
        <v>e220</v>
      </c>
      <c r="I233" s="128" t="str">
        <f t="shared" si="41"/>
        <v>⚠ Sulfites</v>
      </c>
      <c r="J233" s="128" t="str">
        <f t="shared" si="42"/>
        <v/>
      </c>
      <c r="K233" s="128" t="str">
        <f t="shared" si="43"/>
        <v/>
      </c>
      <c r="L233" s="128" t="str">
        <f t="shared" si="44"/>
        <v/>
      </c>
      <c r="M233" s="128" t="str">
        <f t="shared" si="45"/>
        <v/>
      </c>
      <c r="N233" s="128" t="str">
        <f t="shared" si="46"/>
        <v/>
      </c>
      <c r="O233" s="128" t="str">
        <f t="shared" si="47"/>
        <v>e220</v>
      </c>
      <c r="P233" s="128" t="str">
        <f t="shared" si="48"/>
        <v>e220</v>
      </c>
      <c r="Q233" s="128" t="str">
        <f t="shared" si="49"/>
        <v>e220</v>
      </c>
      <c r="R233" s="129" t="s">
        <v>624</v>
      </c>
      <c r="S233" s="130" t="str">
        <f t="shared" si="50"/>
        <v>e220</v>
      </c>
      <c r="T233" s="131" t="s">
        <v>432</v>
      </c>
      <c r="U233" s="132" t="s">
        <v>19</v>
      </c>
      <c r="V233" s="99" t="s">
        <v>396</v>
      </c>
      <c r="AD233" s="102"/>
      <c r="AE233" s="102"/>
      <c r="AF233" s="102"/>
      <c r="AG233" s="102"/>
      <c r="AH233" s="102"/>
      <c r="AI233" s="49">
        <v>1</v>
      </c>
    </row>
    <row r="234" spans="3:35" ht="21" customHeight="1">
      <c r="C234" s="43"/>
      <c r="D234" s="124">
        <v>206</v>
      </c>
      <c r="E234" s="182"/>
      <c r="F234" s="181" t="str">
        <f t="shared" si="39"/>
        <v/>
      </c>
      <c r="G234" s="180" t="str" cm="1">
        <f t="array" ref="G234">IF(N234="","",IFERROR(_xlfn.TEXTJOIN(" • ",TRUE,_xlfn.UNIQUE(_xlfn._xlws.FILTER("⚠ "&amp;U29:U489,(S29:S489&lt;&gt;"")*ISNUMBER(SEARCH(" "&amp;S29:S489&amp;" "," "&amp;N234&amp;" "))))),""))</f>
        <v/>
      </c>
      <c r="H234" s="128" t="str">
        <f t="shared" si="40"/>
        <v>e221</v>
      </c>
      <c r="I234" s="128" t="str">
        <f t="shared" si="41"/>
        <v>⚠ Sulfites</v>
      </c>
      <c r="J234" s="128" t="str">
        <f t="shared" si="42"/>
        <v/>
      </c>
      <c r="K234" s="128" t="str">
        <f t="shared" si="43"/>
        <v/>
      </c>
      <c r="L234" s="128" t="str">
        <f t="shared" si="44"/>
        <v/>
      </c>
      <c r="M234" s="128" t="str">
        <f t="shared" si="45"/>
        <v/>
      </c>
      <c r="N234" s="128" t="str">
        <f t="shared" si="46"/>
        <v/>
      </c>
      <c r="O234" s="128" t="str">
        <f t="shared" si="47"/>
        <v>e221</v>
      </c>
      <c r="P234" s="128" t="str">
        <f t="shared" si="48"/>
        <v>e221</v>
      </c>
      <c r="Q234" s="128" t="str">
        <f t="shared" si="49"/>
        <v>e221</v>
      </c>
      <c r="R234" s="129" t="s">
        <v>625</v>
      </c>
      <c r="S234" s="130" t="str">
        <f t="shared" si="50"/>
        <v>e221</v>
      </c>
      <c r="T234" s="131" t="s">
        <v>432</v>
      </c>
      <c r="U234" s="132" t="s">
        <v>19</v>
      </c>
      <c r="V234" s="99" t="s">
        <v>396</v>
      </c>
      <c r="AD234" s="102"/>
      <c r="AE234" s="102"/>
      <c r="AF234" s="102"/>
      <c r="AG234" s="102"/>
      <c r="AH234" s="102"/>
      <c r="AI234" s="49">
        <v>1</v>
      </c>
    </row>
    <row r="235" spans="3:35" ht="21" customHeight="1">
      <c r="C235" s="43"/>
      <c r="D235" s="124">
        <v>207</v>
      </c>
      <c r="E235" s="182"/>
      <c r="F235" s="181" t="str">
        <f t="shared" si="39"/>
        <v/>
      </c>
      <c r="G235" s="180" t="str" cm="1">
        <f t="array" ref="G235">IF(N235="","",IFERROR(_xlfn.TEXTJOIN(" • ",TRUE,_xlfn.UNIQUE(_xlfn._xlws.FILTER("⚠ "&amp;U29:U489,(S29:S489&lt;&gt;"")*ISNUMBER(SEARCH(" "&amp;S29:S489&amp;" "," "&amp;N235&amp;" "))))),""))</f>
        <v/>
      </c>
      <c r="H235" s="128" t="str">
        <f t="shared" si="40"/>
        <v>e222</v>
      </c>
      <c r="I235" s="128" t="str">
        <f t="shared" si="41"/>
        <v>⚠ Sulfites</v>
      </c>
      <c r="J235" s="128" t="str">
        <f t="shared" si="42"/>
        <v/>
      </c>
      <c r="K235" s="128" t="str">
        <f t="shared" si="43"/>
        <v/>
      </c>
      <c r="L235" s="128" t="str">
        <f t="shared" si="44"/>
        <v/>
      </c>
      <c r="M235" s="128" t="str">
        <f t="shared" si="45"/>
        <v/>
      </c>
      <c r="N235" s="128" t="str">
        <f t="shared" si="46"/>
        <v/>
      </c>
      <c r="O235" s="128" t="str">
        <f t="shared" si="47"/>
        <v>e222</v>
      </c>
      <c r="P235" s="128" t="str">
        <f t="shared" si="48"/>
        <v>e222</v>
      </c>
      <c r="Q235" s="128" t="str">
        <f t="shared" si="49"/>
        <v>e222</v>
      </c>
      <c r="R235" s="129" t="s">
        <v>626</v>
      </c>
      <c r="S235" s="130" t="str">
        <f t="shared" si="50"/>
        <v>e222</v>
      </c>
      <c r="T235" s="131" t="s">
        <v>432</v>
      </c>
      <c r="U235" s="132" t="s">
        <v>19</v>
      </c>
      <c r="V235" s="99" t="s">
        <v>396</v>
      </c>
      <c r="AD235" s="102"/>
      <c r="AE235" s="102"/>
      <c r="AF235" s="102"/>
      <c r="AG235" s="102"/>
      <c r="AH235" s="102"/>
      <c r="AI235" s="49">
        <v>1</v>
      </c>
    </row>
    <row r="236" spans="3:35" ht="21" customHeight="1">
      <c r="C236" s="43"/>
      <c r="D236" s="124">
        <v>208</v>
      </c>
      <c r="E236" s="182"/>
      <c r="F236" s="181" t="str">
        <f t="shared" si="39"/>
        <v/>
      </c>
      <c r="G236" s="180" t="str" cm="1">
        <f t="array" ref="G236">IF(N236="","",IFERROR(_xlfn.TEXTJOIN(" • ",TRUE,_xlfn.UNIQUE(_xlfn._xlws.FILTER("⚠ "&amp;U29:U489,(S29:S489&lt;&gt;"")*ISNUMBER(SEARCH(" "&amp;S29:S489&amp;" "," "&amp;N236&amp;" "))))),""))</f>
        <v/>
      </c>
      <c r="H236" s="128" t="str">
        <f t="shared" si="40"/>
        <v>e223</v>
      </c>
      <c r="I236" s="128" t="str">
        <f t="shared" si="41"/>
        <v>⚠ Sulfites</v>
      </c>
      <c r="J236" s="128" t="str">
        <f t="shared" si="42"/>
        <v/>
      </c>
      <c r="K236" s="128" t="str">
        <f t="shared" si="43"/>
        <v/>
      </c>
      <c r="L236" s="128" t="str">
        <f t="shared" si="44"/>
        <v/>
      </c>
      <c r="M236" s="128" t="str">
        <f t="shared" si="45"/>
        <v/>
      </c>
      <c r="N236" s="128" t="str">
        <f t="shared" si="46"/>
        <v/>
      </c>
      <c r="O236" s="128" t="str">
        <f t="shared" si="47"/>
        <v>e223</v>
      </c>
      <c r="P236" s="128" t="str">
        <f t="shared" si="48"/>
        <v>e223</v>
      </c>
      <c r="Q236" s="128" t="str">
        <f t="shared" si="49"/>
        <v>e223</v>
      </c>
      <c r="R236" s="129" t="s">
        <v>627</v>
      </c>
      <c r="S236" s="130" t="str">
        <f t="shared" si="50"/>
        <v>e223</v>
      </c>
      <c r="T236" s="131" t="s">
        <v>432</v>
      </c>
      <c r="U236" s="132" t="s">
        <v>19</v>
      </c>
      <c r="V236" s="99" t="s">
        <v>396</v>
      </c>
      <c r="AD236" s="102"/>
      <c r="AE236" s="102"/>
      <c r="AF236" s="102"/>
      <c r="AG236" s="102"/>
      <c r="AH236" s="102"/>
      <c r="AI236" s="49">
        <v>1</v>
      </c>
    </row>
    <row r="237" spans="3:35" ht="21" customHeight="1">
      <c r="C237" s="43"/>
      <c r="D237" s="124">
        <v>209</v>
      </c>
      <c r="E237" s="182"/>
      <c r="F237" s="181" t="str">
        <f t="shared" si="39"/>
        <v/>
      </c>
      <c r="G237" s="180" t="str" cm="1">
        <f t="array" ref="G237">IF(N237="","",IFERROR(_xlfn.TEXTJOIN(" • ",TRUE,_xlfn.UNIQUE(_xlfn._xlws.FILTER("⚠ "&amp;U29:U489,(S29:S489&lt;&gt;"")*ISNUMBER(SEARCH(" "&amp;S29:S489&amp;" "," "&amp;N237&amp;" "))))),""))</f>
        <v/>
      </c>
      <c r="H237" s="128" t="str">
        <f t="shared" si="40"/>
        <v>e224</v>
      </c>
      <c r="I237" s="128" t="str">
        <f t="shared" si="41"/>
        <v>⚠ Sulfites</v>
      </c>
      <c r="J237" s="128" t="str">
        <f t="shared" si="42"/>
        <v/>
      </c>
      <c r="K237" s="128" t="str">
        <f t="shared" si="43"/>
        <v/>
      </c>
      <c r="L237" s="128" t="str">
        <f t="shared" si="44"/>
        <v/>
      </c>
      <c r="M237" s="128" t="str">
        <f t="shared" si="45"/>
        <v/>
      </c>
      <c r="N237" s="128" t="str">
        <f t="shared" si="46"/>
        <v/>
      </c>
      <c r="O237" s="128" t="str">
        <f t="shared" si="47"/>
        <v>e224</v>
      </c>
      <c r="P237" s="128" t="str">
        <f t="shared" si="48"/>
        <v>e224</v>
      </c>
      <c r="Q237" s="128" t="str">
        <f t="shared" si="49"/>
        <v>e224</v>
      </c>
      <c r="R237" s="129" t="s">
        <v>628</v>
      </c>
      <c r="S237" s="130" t="str">
        <f t="shared" si="50"/>
        <v>e224</v>
      </c>
      <c r="T237" s="131" t="s">
        <v>432</v>
      </c>
      <c r="U237" s="132" t="s">
        <v>19</v>
      </c>
      <c r="V237" s="99" t="s">
        <v>396</v>
      </c>
      <c r="AD237" s="102"/>
      <c r="AE237" s="102"/>
      <c r="AF237" s="102"/>
      <c r="AG237" s="102"/>
      <c r="AH237" s="102"/>
      <c r="AI237" s="49">
        <v>1</v>
      </c>
    </row>
    <row r="238" spans="3:35" ht="21" customHeight="1">
      <c r="C238" s="43"/>
      <c r="D238" s="124">
        <v>210</v>
      </c>
      <c r="E238" s="182"/>
      <c r="F238" s="181" t="str">
        <f t="shared" si="39"/>
        <v/>
      </c>
      <c r="G238" s="180" t="str" cm="1">
        <f t="array" ref="G238">IF(N238="","",IFERROR(_xlfn.TEXTJOIN(" • ",TRUE,_xlfn.UNIQUE(_xlfn._xlws.FILTER("⚠ "&amp;U29:U489,(S29:S489&lt;&gt;"")*ISNUMBER(SEARCH(" "&amp;S29:S489&amp;" "," "&amp;N238&amp;" "))))),""))</f>
        <v/>
      </c>
      <c r="H238" s="128" t="str">
        <f t="shared" si="40"/>
        <v>e225</v>
      </c>
      <c r="I238" s="128" t="str">
        <f t="shared" si="41"/>
        <v>⚠ Sulfites</v>
      </c>
      <c r="J238" s="128" t="str">
        <f t="shared" si="42"/>
        <v/>
      </c>
      <c r="K238" s="128" t="str">
        <f t="shared" si="43"/>
        <v/>
      </c>
      <c r="L238" s="128" t="str">
        <f t="shared" si="44"/>
        <v/>
      </c>
      <c r="M238" s="128" t="str">
        <f t="shared" si="45"/>
        <v/>
      </c>
      <c r="N238" s="128" t="str">
        <f t="shared" si="46"/>
        <v/>
      </c>
      <c r="O238" s="128" t="str">
        <f t="shared" si="47"/>
        <v>e225</v>
      </c>
      <c r="P238" s="128" t="str">
        <f t="shared" si="48"/>
        <v>e225</v>
      </c>
      <c r="Q238" s="128" t="str">
        <f t="shared" si="49"/>
        <v>e225</v>
      </c>
      <c r="R238" s="129" t="s">
        <v>629</v>
      </c>
      <c r="S238" s="130" t="str">
        <f t="shared" si="50"/>
        <v>e225</v>
      </c>
      <c r="T238" s="131" t="s">
        <v>432</v>
      </c>
      <c r="U238" s="132" t="s">
        <v>19</v>
      </c>
      <c r="V238" s="99" t="s">
        <v>396</v>
      </c>
      <c r="AD238" s="102"/>
      <c r="AE238" s="102"/>
      <c r="AF238" s="102"/>
      <c r="AG238" s="102"/>
      <c r="AH238" s="102"/>
      <c r="AI238" s="49">
        <v>1</v>
      </c>
    </row>
    <row r="239" spans="3:35" ht="21" customHeight="1">
      <c r="C239" s="43"/>
      <c r="D239" s="124">
        <v>211</v>
      </c>
      <c r="E239" s="182"/>
      <c r="F239" s="181" t="str">
        <f t="shared" si="39"/>
        <v/>
      </c>
      <c r="G239" s="180" t="str" cm="1">
        <f t="array" ref="G239">IF(N239="","",IFERROR(_xlfn.TEXTJOIN(" • ",TRUE,_xlfn.UNIQUE(_xlfn._xlws.FILTER("⚠ "&amp;U29:U489,(S29:S489&lt;&gt;"")*ISNUMBER(SEARCH(" "&amp;S29:S489&amp;" "," "&amp;N239&amp;" "))))),""))</f>
        <v/>
      </c>
      <c r="H239" s="128" t="str">
        <f t="shared" si="40"/>
        <v>e226</v>
      </c>
      <c r="I239" s="128" t="str">
        <f t="shared" si="41"/>
        <v>⚠ Sulfites</v>
      </c>
      <c r="J239" s="128" t="str">
        <f t="shared" si="42"/>
        <v/>
      </c>
      <c r="K239" s="128" t="str">
        <f t="shared" si="43"/>
        <v/>
      </c>
      <c r="L239" s="128" t="str">
        <f t="shared" si="44"/>
        <v/>
      </c>
      <c r="M239" s="128" t="str">
        <f t="shared" si="45"/>
        <v/>
      </c>
      <c r="N239" s="128" t="str">
        <f t="shared" si="46"/>
        <v/>
      </c>
      <c r="O239" s="128" t="str">
        <f t="shared" si="47"/>
        <v>e226</v>
      </c>
      <c r="P239" s="128" t="str">
        <f t="shared" si="48"/>
        <v>e226</v>
      </c>
      <c r="Q239" s="128" t="str">
        <f t="shared" si="49"/>
        <v>e226</v>
      </c>
      <c r="R239" s="129" t="s">
        <v>630</v>
      </c>
      <c r="S239" s="130" t="str">
        <f t="shared" si="50"/>
        <v>e226</v>
      </c>
      <c r="T239" s="131" t="s">
        <v>432</v>
      </c>
      <c r="U239" s="132" t="s">
        <v>19</v>
      </c>
      <c r="V239" s="99" t="s">
        <v>396</v>
      </c>
      <c r="AD239" s="102"/>
      <c r="AE239" s="102"/>
      <c r="AF239" s="102"/>
      <c r="AG239" s="102"/>
      <c r="AH239" s="102"/>
      <c r="AI239" s="49">
        <v>1</v>
      </c>
    </row>
    <row r="240" spans="3:35" ht="21" customHeight="1">
      <c r="C240" s="43"/>
      <c r="D240" s="124">
        <v>212</v>
      </c>
      <c r="E240" s="182"/>
      <c r="F240" s="181" t="str">
        <f t="shared" si="39"/>
        <v/>
      </c>
      <c r="G240" s="180" t="str" cm="1">
        <f t="array" ref="G240">IF(N240="","",IFERROR(_xlfn.TEXTJOIN(" • ",TRUE,_xlfn.UNIQUE(_xlfn._xlws.FILTER("⚠ "&amp;U29:U489,(S29:S489&lt;&gt;"")*ISNUMBER(SEARCH(" "&amp;S29:S489&amp;" "," "&amp;N240&amp;" "))))),""))</f>
        <v/>
      </c>
      <c r="H240" s="128" t="str">
        <f t="shared" si="40"/>
        <v>e227</v>
      </c>
      <c r="I240" s="128" t="str">
        <f t="shared" si="41"/>
        <v>⚠ Sulfites</v>
      </c>
      <c r="J240" s="128" t="str">
        <f t="shared" si="42"/>
        <v/>
      </c>
      <c r="K240" s="128" t="str">
        <f t="shared" si="43"/>
        <v/>
      </c>
      <c r="L240" s="128" t="str">
        <f t="shared" si="44"/>
        <v/>
      </c>
      <c r="M240" s="128" t="str">
        <f t="shared" si="45"/>
        <v/>
      </c>
      <c r="N240" s="128" t="str">
        <f t="shared" si="46"/>
        <v/>
      </c>
      <c r="O240" s="128" t="str">
        <f t="shared" si="47"/>
        <v>e227</v>
      </c>
      <c r="P240" s="128" t="str">
        <f t="shared" si="48"/>
        <v>e227</v>
      </c>
      <c r="Q240" s="128" t="str">
        <f t="shared" si="49"/>
        <v>e227</v>
      </c>
      <c r="R240" s="129" t="s">
        <v>631</v>
      </c>
      <c r="S240" s="130" t="str">
        <f t="shared" si="50"/>
        <v>e227</v>
      </c>
      <c r="T240" s="131" t="s">
        <v>432</v>
      </c>
      <c r="U240" s="132" t="s">
        <v>19</v>
      </c>
      <c r="V240" s="99" t="s">
        <v>396</v>
      </c>
      <c r="AD240" s="102"/>
      <c r="AE240" s="102"/>
      <c r="AF240" s="102"/>
      <c r="AG240" s="102"/>
      <c r="AH240" s="102"/>
      <c r="AI240" s="49">
        <v>1</v>
      </c>
    </row>
    <row r="241" spans="3:35" ht="21" customHeight="1">
      <c r="C241" s="43"/>
      <c r="D241" s="124">
        <v>213</v>
      </c>
      <c r="E241" s="182"/>
      <c r="F241" s="181" t="str">
        <f t="shared" si="39"/>
        <v/>
      </c>
      <c r="G241" s="180" t="str" cm="1">
        <f t="array" ref="G241">IF(N241="","",IFERROR(_xlfn.TEXTJOIN(" • ",TRUE,_xlfn.UNIQUE(_xlfn._xlws.FILTER("⚠ "&amp;U29:U489,(S29:S489&lt;&gt;"")*ISNUMBER(SEARCH(" "&amp;S29:S489&amp;" "," "&amp;N241&amp;" "))))),""))</f>
        <v/>
      </c>
      <c r="H241" s="128" t="str">
        <f t="shared" si="40"/>
        <v>e228</v>
      </c>
      <c r="I241" s="128" t="str">
        <f t="shared" si="41"/>
        <v>⚠ Sulfites</v>
      </c>
      <c r="J241" s="128" t="str">
        <f t="shared" si="42"/>
        <v/>
      </c>
      <c r="K241" s="128" t="str">
        <f t="shared" si="43"/>
        <v/>
      </c>
      <c r="L241" s="128" t="str">
        <f t="shared" si="44"/>
        <v/>
      </c>
      <c r="M241" s="128" t="str">
        <f t="shared" si="45"/>
        <v/>
      </c>
      <c r="N241" s="128" t="str">
        <f t="shared" si="46"/>
        <v/>
      </c>
      <c r="O241" s="128" t="str">
        <f t="shared" si="47"/>
        <v>e228</v>
      </c>
      <c r="P241" s="128" t="str">
        <f t="shared" si="48"/>
        <v>e228</v>
      </c>
      <c r="Q241" s="128" t="str">
        <f t="shared" si="49"/>
        <v>e228</v>
      </c>
      <c r="R241" s="129" t="s">
        <v>632</v>
      </c>
      <c r="S241" s="130" t="str">
        <f t="shared" si="50"/>
        <v>e228</v>
      </c>
      <c r="T241" s="131" t="s">
        <v>432</v>
      </c>
      <c r="U241" s="132" t="s">
        <v>19</v>
      </c>
      <c r="V241" s="99" t="s">
        <v>396</v>
      </c>
      <c r="AD241" s="102"/>
      <c r="AE241" s="102"/>
      <c r="AF241" s="102"/>
      <c r="AG241" s="102"/>
      <c r="AH241" s="102"/>
      <c r="AI241" s="49">
        <v>1</v>
      </c>
    </row>
    <row r="242" spans="3:35" ht="21" customHeight="1">
      <c r="C242" s="43"/>
      <c r="D242" s="124">
        <v>214</v>
      </c>
      <c r="E242" s="182"/>
      <c r="F242" s="181" t="str">
        <f t="shared" si="39"/>
        <v/>
      </c>
      <c r="G242" s="180" t="str" cm="1">
        <f t="array" ref="G242">IF(N242="","",IFERROR(_xlfn.TEXTJOIN(" • ",TRUE,_xlfn.UNIQUE(_xlfn._xlws.FILTER("⚠ "&amp;U29:U489,(S29:S489&lt;&gt;"")*ISNUMBER(SEARCH(" "&amp;S29:S489&amp;" "," "&amp;N242&amp;" "))))),""))</f>
        <v/>
      </c>
      <c r="H242" s="128" t="str">
        <f t="shared" si="40"/>
        <v>metabisulfite</v>
      </c>
      <c r="I242" s="128" t="str">
        <f t="shared" si="41"/>
        <v>⚠ Sulfites</v>
      </c>
      <c r="J242" s="128" t="str">
        <f t="shared" si="42"/>
        <v/>
      </c>
      <c r="K242" s="128" t="str">
        <f t="shared" si="43"/>
        <v/>
      </c>
      <c r="L242" s="128" t="str">
        <f t="shared" si="44"/>
        <v/>
      </c>
      <c r="M242" s="128" t="str">
        <f t="shared" si="45"/>
        <v/>
      </c>
      <c r="N242" s="128" t="str">
        <f t="shared" si="46"/>
        <v/>
      </c>
      <c r="O242" s="128" t="str">
        <f t="shared" si="47"/>
        <v>metabisulfite</v>
      </c>
      <c r="P242" s="128" t="str">
        <f t="shared" si="48"/>
        <v>metabisulfite</v>
      </c>
      <c r="Q242" s="128" t="str">
        <f t="shared" si="49"/>
        <v>metabisulfite</v>
      </c>
      <c r="R242" s="129" t="s">
        <v>146</v>
      </c>
      <c r="S242" s="130" t="str">
        <f t="shared" si="50"/>
        <v>metabisulfite</v>
      </c>
      <c r="T242" s="131" t="s">
        <v>432</v>
      </c>
      <c r="U242" s="132" t="s">
        <v>19</v>
      </c>
      <c r="V242" s="99" t="s">
        <v>396</v>
      </c>
      <c r="AD242" s="102"/>
      <c r="AE242" s="102"/>
      <c r="AF242" s="102"/>
      <c r="AG242" s="102"/>
      <c r="AH242" s="102"/>
      <c r="AI242" s="49">
        <v>1</v>
      </c>
    </row>
    <row r="243" spans="3:35" ht="21" customHeight="1">
      <c r="C243" s="43"/>
      <c r="D243" s="124">
        <v>215</v>
      </c>
      <c r="E243" s="182"/>
      <c r="F243" s="181" t="str">
        <f t="shared" si="39"/>
        <v/>
      </c>
      <c r="G243" s="180" t="str" cm="1">
        <f t="array" ref="G243">IF(N243="","",IFERROR(_xlfn.TEXTJOIN(" • ",TRUE,_xlfn.UNIQUE(_xlfn._xlws.FILTER("⚠ "&amp;U29:U489,(S29:S489&lt;&gt;"")*ISNUMBER(SEARCH(" "&amp;S29:S489&amp;" "," "&amp;N243&amp;" "))))),""))</f>
        <v/>
      </c>
      <c r="H243" s="128" t="str">
        <f t="shared" si="40"/>
        <v>sulfites</v>
      </c>
      <c r="I243" s="128" t="str">
        <f t="shared" si="41"/>
        <v>⚠ Sulfites</v>
      </c>
      <c r="J243" s="128" t="str">
        <f t="shared" si="42"/>
        <v/>
      </c>
      <c r="K243" s="128" t="str">
        <f t="shared" si="43"/>
        <v/>
      </c>
      <c r="L243" s="128" t="str">
        <f t="shared" si="44"/>
        <v/>
      </c>
      <c r="M243" s="128" t="str">
        <f t="shared" si="45"/>
        <v/>
      </c>
      <c r="N243" s="128" t="str">
        <f t="shared" si="46"/>
        <v/>
      </c>
      <c r="O243" s="128" t="str">
        <f t="shared" si="47"/>
        <v>sulfites</v>
      </c>
      <c r="P243" s="128" t="str">
        <f t="shared" si="48"/>
        <v>sulfites</v>
      </c>
      <c r="Q243" s="128" t="str">
        <f t="shared" si="49"/>
        <v>sulfites</v>
      </c>
      <c r="R243" s="129" t="s">
        <v>5</v>
      </c>
      <c r="S243" s="130" t="str">
        <f t="shared" si="50"/>
        <v>sulfites</v>
      </c>
      <c r="T243" s="131" t="s">
        <v>432</v>
      </c>
      <c r="U243" s="132" t="s">
        <v>19</v>
      </c>
      <c r="V243" s="99" t="s">
        <v>396</v>
      </c>
      <c r="AD243" s="102"/>
      <c r="AE243" s="102"/>
      <c r="AF243" s="102"/>
      <c r="AG243" s="102"/>
      <c r="AH243" s="102"/>
      <c r="AI243" s="49">
        <v>1</v>
      </c>
    </row>
    <row r="244" spans="3:35" ht="21" customHeight="1">
      <c r="C244" s="43"/>
      <c r="D244" s="124">
        <v>216</v>
      </c>
      <c r="E244" s="182"/>
      <c r="F244" s="181" t="str">
        <f t="shared" si="39"/>
        <v/>
      </c>
      <c r="G244" s="180" t="str" cm="1">
        <f t="array" ref="G244">IF(N244="","",IFERROR(_xlfn.TEXTJOIN(" • ",TRUE,_xlfn.UNIQUE(_xlfn._xlws.FILTER("⚠ "&amp;U29:U489,(S29:S489&lt;&gt;"")*ISNUMBER(SEARCH(" "&amp;S29:S489&amp;" "," "&amp;N244&amp;" "))))),""))</f>
        <v/>
      </c>
      <c r="H244" s="128" t="str">
        <f t="shared" si="40"/>
        <v>sulfur dioxide</v>
      </c>
      <c r="I244" s="128" t="str">
        <f t="shared" si="41"/>
        <v>⚠ Sulfites</v>
      </c>
      <c r="J244" s="128" t="str">
        <f t="shared" si="42"/>
        <v/>
      </c>
      <c r="K244" s="128" t="str">
        <f t="shared" si="43"/>
        <v/>
      </c>
      <c r="L244" s="128" t="str">
        <f t="shared" si="44"/>
        <v/>
      </c>
      <c r="M244" s="128" t="str">
        <f t="shared" si="45"/>
        <v/>
      </c>
      <c r="N244" s="128" t="str">
        <f t="shared" si="46"/>
        <v/>
      </c>
      <c r="O244" s="128" t="str">
        <f t="shared" si="47"/>
        <v>sulfur dioxide</v>
      </c>
      <c r="P244" s="128" t="str">
        <f t="shared" si="48"/>
        <v>sulfur dioxide</v>
      </c>
      <c r="Q244" s="128" t="str">
        <f t="shared" si="49"/>
        <v>sulfur dioxide</v>
      </c>
      <c r="R244" s="129" t="s">
        <v>633</v>
      </c>
      <c r="S244" s="130" t="str">
        <f t="shared" si="50"/>
        <v>sulfur dioxide</v>
      </c>
      <c r="T244" s="131" t="s">
        <v>432</v>
      </c>
      <c r="U244" s="132" t="s">
        <v>19</v>
      </c>
      <c r="V244" s="99" t="s">
        <v>396</v>
      </c>
      <c r="AD244" s="102"/>
      <c r="AE244" s="102"/>
      <c r="AF244" s="102"/>
      <c r="AG244" s="102"/>
      <c r="AH244" s="102"/>
      <c r="AI244" s="49">
        <v>1</v>
      </c>
    </row>
    <row r="245" spans="3:35" ht="21" customHeight="1">
      <c r="C245" s="43"/>
      <c r="D245" s="124">
        <v>217</v>
      </c>
      <c r="E245" s="182"/>
      <c r="F245" s="181" t="str">
        <f t="shared" si="39"/>
        <v/>
      </c>
      <c r="G245" s="180" t="str" cm="1">
        <f t="array" ref="G245">IF(N245="","",IFERROR(_xlfn.TEXTJOIN(" • ",TRUE,_xlfn.UNIQUE(_xlfn._xlws.FILTER("⚠ "&amp;U29:U489,(S29:S489&lt;&gt;"")*ISNUMBER(SEARCH(" "&amp;S29:S489&amp;" "," "&amp;N245&amp;" "))))),""))</f>
        <v/>
      </c>
      <c r="H245" s="128" t="str">
        <f t="shared" si="40"/>
        <v>sulphite</v>
      </c>
      <c r="I245" s="128" t="str">
        <f t="shared" si="41"/>
        <v>⚠ Sulfites</v>
      </c>
      <c r="J245" s="128" t="str">
        <f t="shared" si="42"/>
        <v/>
      </c>
      <c r="K245" s="128" t="str">
        <f t="shared" si="43"/>
        <v/>
      </c>
      <c r="L245" s="128" t="str">
        <f t="shared" si="44"/>
        <v/>
      </c>
      <c r="M245" s="128" t="str">
        <f t="shared" si="45"/>
        <v/>
      </c>
      <c r="N245" s="128" t="str">
        <f t="shared" si="46"/>
        <v/>
      </c>
      <c r="O245" s="128" t="str">
        <f t="shared" si="47"/>
        <v>sulphite</v>
      </c>
      <c r="P245" s="128" t="str">
        <f t="shared" si="48"/>
        <v>sulphite</v>
      </c>
      <c r="Q245" s="128" t="str">
        <f t="shared" si="49"/>
        <v>sulphite</v>
      </c>
      <c r="R245" s="129" t="s">
        <v>634</v>
      </c>
      <c r="S245" s="130" t="str">
        <f t="shared" si="50"/>
        <v>sulphite</v>
      </c>
      <c r="T245" s="131" t="s">
        <v>432</v>
      </c>
      <c r="U245" s="132" t="s">
        <v>19</v>
      </c>
      <c r="V245" s="99" t="s">
        <v>396</v>
      </c>
      <c r="AD245" s="102"/>
      <c r="AE245" s="102"/>
      <c r="AF245" s="102"/>
      <c r="AG245" s="102"/>
      <c r="AH245" s="102"/>
      <c r="AI245" s="49">
        <v>1</v>
      </c>
    </row>
    <row r="246" spans="3:35" ht="21" customHeight="1">
      <c r="C246" s="43"/>
      <c r="D246" s="124">
        <v>218</v>
      </c>
      <c r="E246" s="182"/>
      <c r="F246" s="181" t="str">
        <f t="shared" si="39"/>
        <v/>
      </c>
      <c r="G246" s="180" t="str" cm="1">
        <f t="array" ref="G246">IF(N246="","",IFERROR(_xlfn.TEXTJOIN(" • ",TRUE,_xlfn.UNIQUE(_xlfn._xlws.FILTER("⚠ "&amp;U29:U489,(S29:S489&lt;&gt;"")*ISNUMBER(SEARCH(" "&amp;S29:S489&amp;" "," "&amp;N246&amp;" "))))),""))</f>
        <v/>
      </c>
      <c r="H246" s="128" t="str">
        <f t="shared" si="40"/>
        <v>sulphites</v>
      </c>
      <c r="I246" s="128" t="str">
        <f t="shared" si="41"/>
        <v>⚠ Sulfites</v>
      </c>
      <c r="J246" s="128" t="str">
        <f t="shared" si="42"/>
        <v/>
      </c>
      <c r="K246" s="128" t="str">
        <f t="shared" si="43"/>
        <v/>
      </c>
      <c r="L246" s="128" t="str">
        <f t="shared" si="44"/>
        <v/>
      </c>
      <c r="M246" s="128" t="str">
        <f t="shared" si="45"/>
        <v/>
      </c>
      <c r="N246" s="128" t="str">
        <f t="shared" si="46"/>
        <v/>
      </c>
      <c r="O246" s="128" t="str">
        <f t="shared" si="47"/>
        <v>sulphites</v>
      </c>
      <c r="P246" s="128" t="str">
        <f t="shared" si="48"/>
        <v>sulphites</v>
      </c>
      <c r="Q246" s="128" t="str">
        <f t="shared" si="49"/>
        <v>sulphites</v>
      </c>
      <c r="R246" s="129" t="s">
        <v>635</v>
      </c>
      <c r="S246" s="130" t="str">
        <f t="shared" si="50"/>
        <v>sulphites</v>
      </c>
      <c r="T246" s="131" t="s">
        <v>432</v>
      </c>
      <c r="U246" s="132" t="s">
        <v>19</v>
      </c>
      <c r="V246" s="99" t="s">
        <v>396</v>
      </c>
      <c r="AD246" s="102"/>
      <c r="AE246" s="102"/>
      <c r="AF246" s="102"/>
      <c r="AG246" s="102"/>
      <c r="AH246" s="102"/>
      <c r="AI246" s="49">
        <v>1</v>
      </c>
    </row>
    <row r="247" spans="3:35" ht="21" customHeight="1">
      <c r="C247" s="43"/>
      <c r="D247" s="124">
        <v>219</v>
      </c>
      <c r="E247" s="182"/>
      <c r="F247" s="181" t="str">
        <f t="shared" si="39"/>
        <v/>
      </c>
      <c r="G247" s="180" t="str" cm="1">
        <f t="array" ref="G247">IF(N247="","",IFERROR(_xlfn.TEXTJOIN(" • ",TRUE,_xlfn.UNIQUE(_xlfn._xlws.FILTER("⚠ "&amp;U29:U489,(S29:S489&lt;&gt;"")*ISNUMBER(SEARCH(" "&amp;S29:S489&amp;" "," "&amp;N247&amp;" "))))),""))</f>
        <v/>
      </c>
      <c r="H247" s="128" t="str">
        <f t="shared" si="40"/>
        <v/>
      </c>
      <c r="I247" s="128" t="str">
        <f t="shared" si="41"/>
        <v/>
      </c>
      <c r="J247" s="128" t="str">
        <f t="shared" si="42"/>
        <v/>
      </c>
      <c r="K247" s="128" t="str">
        <f t="shared" si="43"/>
        <v/>
      </c>
      <c r="L247" s="128" t="str">
        <f t="shared" si="44"/>
        <v/>
      </c>
      <c r="M247" s="128" t="str">
        <f t="shared" si="45"/>
        <v/>
      </c>
      <c r="N247" s="128" t="str">
        <f t="shared" si="46"/>
        <v/>
      </c>
      <c r="O247" s="128" t="str">
        <f t="shared" si="47"/>
        <v/>
      </c>
      <c r="P247" s="128" t="str">
        <f t="shared" si="48"/>
        <v/>
      </c>
      <c r="Q247" s="128" t="str">
        <f t="shared" si="49"/>
        <v/>
      </c>
      <c r="R247" s="129"/>
      <c r="S247" s="130" t="str">
        <f t="shared" si="50"/>
        <v/>
      </c>
      <c r="T247" s="131" t="s">
        <v>432</v>
      </c>
      <c r="U247" s="132"/>
      <c r="AD247" s="102"/>
      <c r="AE247" s="102"/>
      <c r="AF247" s="102"/>
      <c r="AG247" s="102"/>
      <c r="AH247" s="102"/>
      <c r="AI247" s="49">
        <v>1</v>
      </c>
    </row>
    <row r="248" spans="3:35" ht="21" customHeight="1">
      <c r="C248" s="43"/>
      <c r="D248" s="124">
        <v>220</v>
      </c>
      <c r="E248" s="182"/>
      <c r="F248" s="181" t="str">
        <f t="shared" si="39"/>
        <v/>
      </c>
      <c r="G248" s="180" t="str" cm="1">
        <f t="array" ref="G248">IF(N248="","",IFERROR(_xlfn.TEXTJOIN(" • ",TRUE,_xlfn.UNIQUE(_xlfn._xlws.FILTER("⚠ "&amp;U29:U489,(S29:S489&lt;&gt;"")*ISNUMBER(SEARCH(" "&amp;S29:S489&amp;" "," "&amp;N248&amp;" "))))),""))</f>
        <v/>
      </c>
      <c r="H248" s="128" t="str">
        <f t="shared" si="40"/>
        <v/>
      </c>
      <c r="I248" s="128" t="str">
        <f t="shared" si="41"/>
        <v/>
      </c>
      <c r="J248" s="128" t="str">
        <f t="shared" si="42"/>
        <v/>
      </c>
      <c r="K248" s="128" t="str">
        <f t="shared" si="43"/>
        <v/>
      </c>
      <c r="L248" s="128" t="str">
        <f t="shared" si="44"/>
        <v/>
      </c>
      <c r="M248" s="128" t="str">
        <f t="shared" si="45"/>
        <v/>
      </c>
      <c r="N248" s="128" t="str">
        <f t="shared" si="46"/>
        <v/>
      </c>
      <c r="O248" s="128" t="str">
        <f t="shared" si="47"/>
        <v/>
      </c>
      <c r="P248" s="128" t="str">
        <f t="shared" si="48"/>
        <v/>
      </c>
      <c r="Q248" s="128" t="str">
        <f t="shared" si="49"/>
        <v/>
      </c>
      <c r="R248" s="129"/>
      <c r="S248" s="130" t="str">
        <f t="shared" si="50"/>
        <v/>
      </c>
      <c r="T248" s="131" t="s">
        <v>432</v>
      </c>
      <c r="U248" s="132"/>
      <c r="AD248" s="102"/>
      <c r="AE248" s="102"/>
      <c r="AF248" s="102"/>
      <c r="AG248" s="102"/>
      <c r="AH248" s="102"/>
      <c r="AI248" s="49">
        <v>1</v>
      </c>
    </row>
    <row r="249" spans="3:35" ht="21" customHeight="1">
      <c r="C249" s="43"/>
      <c r="D249" s="124">
        <v>221</v>
      </c>
      <c r="E249" s="182"/>
      <c r="F249" s="181" t="str">
        <f t="shared" si="39"/>
        <v/>
      </c>
      <c r="G249" s="180" t="str" cm="1">
        <f t="array" ref="G249">IF(N249="","",IFERROR(_xlfn.TEXTJOIN(" • ",TRUE,_xlfn.UNIQUE(_xlfn._xlws.FILTER("⚠ "&amp;U29:U489,(S29:S489&lt;&gt;"")*ISNUMBER(SEARCH(" "&amp;S29:S489&amp;" "," "&amp;N249&amp;" "))))),""))</f>
        <v/>
      </c>
      <c r="H249" s="128" t="str">
        <f t="shared" si="40"/>
        <v/>
      </c>
      <c r="I249" s="128" t="str">
        <f t="shared" si="41"/>
        <v/>
      </c>
      <c r="J249" s="128" t="str">
        <f t="shared" si="42"/>
        <v/>
      </c>
      <c r="K249" s="128" t="str">
        <f t="shared" si="43"/>
        <v/>
      </c>
      <c r="L249" s="128" t="str">
        <f t="shared" si="44"/>
        <v/>
      </c>
      <c r="M249" s="128" t="str">
        <f t="shared" si="45"/>
        <v/>
      </c>
      <c r="N249" s="128" t="str">
        <f t="shared" si="46"/>
        <v/>
      </c>
      <c r="O249" s="128" t="str">
        <f t="shared" si="47"/>
        <v/>
      </c>
      <c r="P249" s="128" t="str">
        <f t="shared" si="48"/>
        <v/>
      </c>
      <c r="Q249" s="128" t="str">
        <f t="shared" si="49"/>
        <v/>
      </c>
      <c r="R249" s="129"/>
      <c r="S249" s="130" t="str">
        <f t="shared" si="50"/>
        <v/>
      </c>
      <c r="T249" s="131" t="s">
        <v>432</v>
      </c>
      <c r="U249" s="132"/>
      <c r="AD249" s="102"/>
      <c r="AE249" s="102"/>
      <c r="AF249" s="102"/>
      <c r="AG249" s="102"/>
      <c r="AH249" s="102"/>
      <c r="AI249" s="49">
        <v>1</v>
      </c>
    </row>
    <row r="250" spans="3:35" ht="21" customHeight="1">
      <c r="C250" s="43"/>
      <c r="D250" s="124">
        <v>222</v>
      </c>
      <c r="E250" s="182"/>
      <c r="F250" s="181" t="str">
        <f t="shared" si="39"/>
        <v/>
      </c>
      <c r="G250" s="180" t="str" cm="1">
        <f t="array" ref="G250">IF(N250="","",IFERROR(_xlfn.TEXTJOIN(" • ",TRUE,_xlfn.UNIQUE(_xlfn._xlws.FILTER("⚠ "&amp;U29:U489,(S29:S489&lt;&gt;"")*ISNUMBER(SEARCH(" "&amp;S29:S489&amp;" "," "&amp;N250&amp;" "))))),""))</f>
        <v/>
      </c>
      <c r="H250" s="128" t="str">
        <f t="shared" si="40"/>
        <v/>
      </c>
      <c r="I250" s="128" t="str">
        <f t="shared" si="41"/>
        <v/>
      </c>
      <c r="J250" s="128" t="str">
        <f t="shared" si="42"/>
        <v/>
      </c>
      <c r="K250" s="128" t="str">
        <f t="shared" si="43"/>
        <v/>
      </c>
      <c r="L250" s="128" t="str">
        <f t="shared" si="44"/>
        <v/>
      </c>
      <c r="M250" s="128" t="str">
        <f t="shared" si="45"/>
        <v/>
      </c>
      <c r="N250" s="128" t="str">
        <f t="shared" si="46"/>
        <v/>
      </c>
      <c r="O250" s="128" t="str">
        <f t="shared" si="47"/>
        <v/>
      </c>
      <c r="P250" s="128" t="str">
        <f t="shared" si="48"/>
        <v/>
      </c>
      <c r="Q250" s="128" t="str">
        <f t="shared" si="49"/>
        <v/>
      </c>
      <c r="R250" s="129"/>
      <c r="S250" s="130" t="str">
        <f t="shared" si="50"/>
        <v/>
      </c>
      <c r="T250" s="131" t="s">
        <v>432</v>
      </c>
      <c r="U250" s="132"/>
      <c r="AD250" s="102"/>
      <c r="AE250" s="102"/>
      <c r="AF250" s="102"/>
      <c r="AG250" s="102"/>
      <c r="AH250" s="102"/>
      <c r="AI250" s="49">
        <v>1</v>
      </c>
    </row>
    <row r="251" spans="3:35" ht="21" customHeight="1">
      <c r="C251" s="43"/>
      <c r="D251" s="124">
        <v>223</v>
      </c>
      <c r="E251" s="182"/>
      <c r="F251" s="181" t="str">
        <f t="shared" si="39"/>
        <v/>
      </c>
      <c r="G251" s="180" t="str" cm="1">
        <f t="array" ref="G251">IF(N251="","",IFERROR(_xlfn.TEXTJOIN(" • ",TRUE,_xlfn.UNIQUE(_xlfn._xlws.FILTER("⚠ "&amp;U29:U489,(S29:S489&lt;&gt;"")*ISNUMBER(SEARCH(" "&amp;S29:S489&amp;" "," "&amp;N251&amp;" "))))),""))</f>
        <v/>
      </c>
      <c r="H251" s="128" t="str">
        <f t="shared" si="40"/>
        <v/>
      </c>
      <c r="I251" s="128" t="str">
        <f t="shared" si="41"/>
        <v/>
      </c>
      <c r="J251" s="128" t="str">
        <f t="shared" si="42"/>
        <v/>
      </c>
      <c r="K251" s="128" t="str">
        <f t="shared" si="43"/>
        <v/>
      </c>
      <c r="L251" s="128" t="str">
        <f t="shared" si="44"/>
        <v/>
      </c>
      <c r="M251" s="128" t="str">
        <f t="shared" si="45"/>
        <v/>
      </c>
      <c r="N251" s="128" t="str">
        <f t="shared" si="46"/>
        <v/>
      </c>
      <c r="O251" s="128" t="str">
        <f t="shared" si="47"/>
        <v/>
      </c>
      <c r="P251" s="128" t="str">
        <f t="shared" si="48"/>
        <v/>
      </c>
      <c r="Q251" s="128" t="str">
        <f t="shared" si="49"/>
        <v/>
      </c>
      <c r="R251" s="129"/>
      <c r="S251" s="130" t="str">
        <f t="shared" si="50"/>
        <v/>
      </c>
      <c r="T251" s="131" t="s">
        <v>432</v>
      </c>
      <c r="U251" s="132"/>
      <c r="AD251" s="102"/>
      <c r="AE251" s="102"/>
      <c r="AF251" s="102"/>
      <c r="AG251" s="102"/>
      <c r="AH251" s="102"/>
      <c r="AI251" s="49">
        <v>1</v>
      </c>
    </row>
    <row r="252" spans="3:35" ht="21" customHeight="1">
      <c r="C252" s="43"/>
      <c r="D252" s="124">
        <v>224</v>
      </c>
      <c r="E252" s="182"/>
      <c r="F252" s="181" t="str">
        <f t="shared" si="39"/>
        <v/>
      </c>
      <c r="G252" s="180" t="str" cm="1">
        <f t="array" ref="G252">IF(N252="","",IFERROR(_xlfn.TEXTJOIN(" • ",TRUE,_xlfn.UNIQUE(_xlfn._xlws.FILTER("⚠ "&amp;U29:U489,(S29:S489&lt;&gt;"")*ISNUMBER(SEARCH(" "&amp;S29:S489&amp;" "," "&amp;N252&amp;" "))))),""))</f>
        <v/>
      </c>
      <c r="H252" s="128" t="str">
        <f t="shared" si="40"/>
        <v/>
      </c>
      <c r="I252" s="128" t="str">
        <f t="shared" si="41"/>
        <v/>
      </c>
      <c r="J252" s="128" t="str">
        <f t="shared" si="42"/>
        <v/>
      </c>
      <c r="K252" s="128" t="str">
        <f t="shared" si="43"/>
        <v/>
      </c>
      <c r="L252" s="128" t="str">
        <f t="shared" si="44"/>
        <v/>
      </c>
      <c r="M252" s="128" t="str">
        <f t="shared" si="45"/>
        <v/>
      </c>
      <c r="N252" s="128" t="str">
        <f t="shared" si="46"/>
        <v/>
      </c>
      <c r="O252" s="128" t="str">
        <f t="shared" si="47"/>
        <v/>
      </c>
      <c r="P252" s="128" t="str">
        <f t="shared" si="48"/>
        <v/>
      </c>
      <c r="Q252" s="128" t="str">
        <f t="shared" si="49"/>
        <v/>
      </c>
      <c r="R252" s="129"/>
      <c r="S252" s="130" t="str">
        <f t="shared" si="50"/>
        <v/>
      </c>
      <c r="T252" s="131" t="s">
        <v>432</v>
      </c>
      <c r="U252" s="132"/>
      <c r="AD252" s="102"/>
      <c r="AE252" s="102"/>
      <c r="AF252" s="102"/>
      <c r="AG252" s="102"/>
      <c r="AH252" s="102"/>
      <c r="AI252" s="49">
        <v>1</v>
      </c>
    </row>
    <row r="253" spans="3:35" ht="21" customHeight="1">
      <c r="C253" s="43"/>
      <c r="D253" s="124">
        <v>225</v>
      </c>
      <c r="E253" s="182"/>
      <c r="F253" s="181" t="str">
        <f t="shared" si="39"/>
        <v/>
      </c>
      <c r="G253" s="180" t="str" cm="1">
        <f t="array" ref="G253">IF(N253="","",IFERROR(_xlfn.TEXTJOIN(" • ",TRUE,_xlfn.UNIQUE(_xlfn._xlws.FILTER("⚠ "&amp;U29:U489,(S29:S489&lt;&gt;"")*ISNUMBER(SEARCH(" "&amp;S29:S489&amp;" "," "&amp;N253&amp;" "))))),""))</f>
        <v/>
      </c>
      <c r="H253" s="128" t="str">
        <f t="shared" si="40"/>
        <v/>
      </c>
      <c r="I253" s="128" t="str">
        <f t="shared" si="41"/>
        <v/>
      </c>
      <c r="J253" s="128" t="str">
        <f t="shared" si="42"/>
        <v/>
      </c>
      <c r="K253" s="128" t="str">
        <f t="shared" si="43"/>
        <v/>
      </c>
      <c r="L253" s="128" t="str">
        <f t="shared" si="44"/>
        <v/>
      </c>
      <c r="M253" s="128" t="str">
        <f t="shared" si="45"/>
        <v/>
      </c>
      <c r="N253" s="128" t="str">
        <f t="shared" si="46"/>
        <v/>
      </c>
      <c r="O253" s="128" t="str">
        <f t="shared" si="47"/>
        <v/>
      </c>
      <c r="P253" s="128" t="str">
        <f t="shared" si="48"/>
        <v/>
      </c>
      <c r="Q253" s="128" t="str">
        <f t="shared" si="49"/>
        <v/>
      </c>
      <c r="R253" s="129"/>
      <c r="S253" s="130" t="str">
        <f t="shared" si="50"/>
        <v/>
      </c>
      <c r="T253" s="131" t="s">
        <v>432</v>
      </c>
      <c r="U253" s="132"/>
      <c r="AD253" s="102"/>
      <c r="AE253" s="102"/>
      <c r="AF253" s="102"/>
      <c r="AG253" s="102"/>
      <c r="AH253" s="102"/>
      <c r="AI253" s="49">
        <v>1</v>
      </c>
    </row>
    <row r="254" spans="3:35" ht="21" customHeight="1">
      <c r="C254" s="43"/>
      <c r="D254" s="124">
        <v>226</v>
      </c>
      <c r="E254" s="182"/>
      <c r="F254" s="181" t="str">
        <f t="shared" si="39"/>
        <v/>
      </c>
      <c r="G254" s="180" t="str" cm="1">
        <f t="array" ref="G254">IF(N254="","",IFERROR(_xlfn.TEXTJOIN(" • ",TRUE,_xlfn.UNIQUE(_xlfn._xlws.FILTER("⚠ "&amp;U29:U489,(S29:S489&lt;&gt;"")*ISNUMBER(SEARCH(" "&amp;S29:S489&amp;" "," "&amp;N254&amp;" "))))),""))</f>
        <v/>
      </c>
      <c r="H254" s="128" t="str">
        <f t="shared" si="40"/>
        <v/>
      </c>
      <c r="I254" s="128" t="str">
        <f t="shared" si="41"/>
        <v/>
      </c>
      <c r="J254" s="128" t="str">
        <f t="shared" si="42"/>
        <v/>
      </c>
      <c r="K254" s="128" t="str">
        <f t="shared" si="43"/>
        <v/>
      </c>
      <c r="L254" s="128" t="str">
        <f t="shared" si="44"/>
        <v/>
      </c>
      <c r="M254" s="128" t="str">
        <f t="shared" si="45"/>
        <v/>
      </c>
      <c r="N254" s="128" t="str">
        <f t="shared" si="46"/>
        <v/>
      </c>
      <c r="O254" s="128" t="str">
        <f t="shared" si="47"/>
        <v/>
      </c>
      <c r="P254" s="128" t="str">
        <f t="shared" si="48"/>
        <v/>
      </c>
      <c r="Q254" s="128" t="str">
        <f t="shared" si="49"/>
        <v/>
      </c>
      <c r="R254" s="129"/>
      <c r="S254" s="130" t="str">
        <f t="shared" si="50"/>
        <v/>
      </c>
      <c r="T254" s="131" t="s">
        <v>432</v>
      </c>
      <c r="U254" s="132"/>
      <c r="AD254" s="102"/>
      <c r="AE254" s="102"/>
      <c r="AF254" s="102"/>
      <c r="AG254" s="102"/>
      <c r="AH254" s="102"/>
      <c r="AI254" s="49">
        <v>1</v>
      </c>
    </row>
    <row r="255" spans="3:35" ht="21" customHeight="1">
      <c r="C255" s="43"/>
      <c r="D255" s="124">
        <v>227</v>
      </c>
      <c r="E255" s="182"/>
      <c r="F255" s="181" t="str">
        <f t="shared" si="39"/>
        <v/>
      </c>
      <c r="G255" s="180" t="str" cm="1">
        <f t="array" ref="G255">IF(N255="","",IFERROR(_xlfn.TEXTJOIN(" • ",TRUE,_xlfn.UNIQUE(_xlfn._xlws.FILTER("⚠ "&amp;U29:U489,(S29:S489&lt;&gt;"")*ISNUMBER(SEARCH(" "&amp;S29:S489&amp;" "," "&amp;N255&amp;" "))))),""))</f>
        <v/>
      </c>
      <c r="H255" s="128" t="str">
        <f t="shared" si="40"/>
        <v/>
      </c>
      <c r="I255" s="128" t="str">
        <f t="shared" si="41"/>
        <v/>
      </c>
      <c r="J255" s="128" t="str">
        <f t="shared" si="42"/>
        <v/>
      </c>
      <c r="K255" s="128" t="str">
        <f t="shared" si="43"/>
        <v/>
      </c>
      <c r="L255" s="128" t="str">
        <f t="shared" si="44"/>
        <v/>
      </c>
      <c r="M255" s="128" t="str">
        <f t="shared" si="45"/>
        <v/>
      </c>
      <c r="N255" s="128" t="str">
        <f t="shared" si="46"/>
        <v/>
      </c>
      <c r="O255" s="128" t="str">
        <f t="shared" si="47"/>
        <v/>
      </c>
      <c r="P255" s="128" t="str">
        <f t="shared" si="48"/>
        <v/>
      </c>
      <c r="Q255" s="128" t="str">
        <f t="shared" si="49"/>
        <v/>
      </c>
      <c r="R255" s="129"/>
      <c r="S255" s="130" t="str">
        <f t="shared" si="50"/>
        <v/>
      </c>
      <c r="T255" s="131" t="s">
        <v>432</v>
      </c>
      <c r="U255" s="132"/>
      <c r="AD255" s="102"/>
      <c r="AE255" s="102"/>
      <c r="AF255" s="102"/>
      <c r="AG255" s="102"/>
      <c r="AH255" s="102"/>
      <c r="AI255" s="49">
        <v>1</v>
      </c>
    </row>
    <row r="256" spans="3:35" ht="21" customHeight="1">
      <c r="C256" s="43"/>
      <c r="D256" s="124">
        <v>228</v>
      </c>
      <c r="E256" s="182"/>
      <c r="F256" s="181" t="str">
        <f t="shared" si="39"/>
        <v/>
      </c>
      <c r="G256" s="180" t="str" cm="1">
        <f t="array" ref="G256">IF(N256="","",IFERROR(_xlfn.TEXTJOIN(" • ",TRUE,_xlfn.UNIQUE(_xlfn._xlws.FILTER("⚠ "&amp;U29:U489,(S29:S489&lt;&gt;"")*ISNUMBER(SEARCH(" "&amp;S29:S489&amp;" "," "&amp;N256&amp;" "))))),""))</f>
        <v/>
      </c>
      <c r="H256" s="128" t="str">
        <f t="shared" si="40"/>
        <v/>
      </c>
      <c r="I256" s="128" t="str">
        <f t="shared" si="41"/>
        <v/>
      </c>
      <c r="J256" s="128" t="str">
        <f t="shared" si="42"/>
        <v/>
      </c>
      <c r="K256" s="128" t="str">
        <f t="shared" si="43"/>
        <v/>
      </c>
      <c r="L256" s="128" t="str">
        <f t="shared" si="44"/>
        <v/>
      </c>
      <c r="M256" s="128" t="str">
        <f t="shared" si="45"/>
        <v/>
      </c>
      <c r="N256" s="128" t="str">
        <f t="shared" si="46"/>
        <v/>
      </c>
      <c r="O256" s="128" t="str">
        <f t="shared" si="47"/>
        <v/>
      </c>
      <c r="P256" s="128" t="str">
        <f t="shared" si="48"/>
        <v/>
      </c>
      <c r="Q256" s="128" t="str">
        <f t="shared" si="49"/>
        <v/>
      </c>
      <c r="R256" s="129"/>
      <c r="S256" s="130" t="str">
        <f t="shared" si="50"/>
        <v/>
      </c>
      <c r="T256" s="131" t="s">
        <v>432</v>
      </c>
      <c r="U256" s="132"/>
      <c r="AD256" s="102"/>
      <c r="AE256" s="102"/>
      <c r="AF256" s="102"/>
      <c r="AG256" s="102"/>
      <c r="AH256" s="102"/>
      <c r="AI256" s="49">
        <v>1</v>
      </c>
    </row>
    <row r="257" spans="3:35" ht="21" customHeight="1">
      <c r="C257" s="43"/>
      <c r="D257" s="124">
        <v>229</v>
      </c>
      <c r="E257" s="182"/>
      <c r="F257" s="181" t="str">
        <f t="shared" si="39"/>
        <v/>
      </c>
      <c r="G257" s="180" t="str" cm="1">
        <f t="array" ref="G257">IF(N257="","",IFERROR(_xlfn.TEXTJOIN(" • ",TRUE,_xlfn.UNIQUE(_xlfn._xlws.FILTER("⚠ "&amp;U29:U489,(S29:S489&lt;&gt;"")*ISNUMBER(SEARCH(" "&amp;S29:S489&amp;" "," "&amp;N257&amp;" "))))),""))</f>
        <v/>
      </c>
      <c r="H257" s="128" t="str">
        <f t="shared" si="40"/>
        <v/>
      </c>
      <c r="I257" s="128" t="str">
        <f t="shared" si="41"/>
        <v/>
      </c>
      <c r="J257" s="128" t="str">
        <f t="shared" si="42"/>
        <v/>
      </c>
      <c r="K257" s="128" t="str">
        <f t="shared" si="43"/>
        <v/>
      </c>
      <c r="L257" s="128" t="str">
        <f t="shared" si="44"/>
        <v/>
      </c>
      <c r="M257" s="128" t="str">
        <f t="shared" si="45"/>
        <v/>
      </c>
      <c r="N257" s="128" t="str">
        <f t="shared" si="46"/>
        <v/>
      </c>
      <c r="O257" s="128" t="str">
        <f t="shared" si="47"/>
        <v/>
      </c>
      <c r="P257" s="128" t="str">
        <f t="shared" si="48"/>
        <v/>
      </c>
      <c r="Q257" s="128" t="str">
        <f t="shared" si="49"/>
        <v/>
      </c>
      <c r="R257" s="129"/>
      <c r="S257" s="130" t="str">
        <f t="shared" si="50"/>
        <v/>
      </c>
      <c r="T257" s="131" t="s">
        <v>432</v>
      </c>
      <c r="U257" s="132"/>
      <c r="AD257" s="102"/>
      <c r="AE257" s="102"/>
      <c r="AF257" s="102"/>
      <c r="AG257" s="102"/>
      <c r="AH257" s="102"/>
      <c r="AI257" s="49">
        <v>1</v>
      </c>
    </row>
    <row r="258" spans="3:35" ht="21" customHeight="1">
      <c r="C258" s="43"/>
      <c r="D258" s="124">
        <v>230</v>
      </c>
      <c r="E258" s="182"/>
      <c r="F258" s="181" t="str">
        <f t="shared" si="39"/>
        <v/>
      </c>
      <c r="G258" s="180" t="str" cm="1">
        <f t="array" ref="G258">IF(N258="","",IFERROR(_xlfn.TEXTJOIN(" • ",TRUE,_xlfn.UNIQUE(_xlfn._xlws.FILTER("⚠ "&amp;U29:U489,(S29:S489&lt;&gt;"")*ISNUMBER(SEARCH(" "&amp;S29:S489&amp;" "," "&amp;N258&amp;" "))))),""))</f>
        <v/>
      </c>
      <c r="H258" s="128" t="str">
        <f t="shared" si="40"/>
        <v/>
      </c>
      <c r="I258" s="128" t="str">
        <f t="shared" si="41"/>
        <v/>
      </c>
      <c r="J258" s="128" t="str">
        <f t="shared" si="42"/>
        <v/>
      </c>
      <c r="K258" s="128" t="str">
        <f t="shared" si="43"/>
        <v/>
      </c>
      <c r="L258" s="128" t="str">
        <f t="shared" si="44"/>
        <v/>
      </c>
      <c r="M258" s="128" t="str">
        <f t="shared" si="45"/>
        <v/>
      </c>
      <c r="N258" s="128" t="str">
        <f t="shared" si="46"/>
        <v/>
      </c>
      <c r="O258" s="128" t="str">
        <f t="shared" si="47"/>
        <v/>
      </c>
      <c r="P258" s="128" t="str">
        <f t="shared" si="48"/>
        <v/>
      </c>
      <c r="Q258" s="128" t="str">
        <f t="shared" si="49"/>
        <v/>
      </c>
      <c r="R258" s="129"/>
      <c r="S258" s="130" t="str">
        <f t="shared" si="50"/>
        <v/>
      </c>
      <c r="T258" s="131" t="s">
        <v>432</v>
      </c>
      <c r="U258" s="132"/>
      <c r="AD258" s="102"/>
      <c r="AE258" s="102"/>
      <c r="AF258" s="102"/>
      <c r="AG258" s="102"/>
      <c r="AH258" s="102"/>
      <c r="AI258" s="49">
        <v>1</v>
      </c>
    </row>
    <row r="259" spans="3:35" ht="21" customHeight="1">
      <c r="C259" s="43"/>
      <c r="D259" s="124">
        <v>231</v>
      </c>
      <c r="E259" s="182"/>
      <c r="F259" s="181" t="str">
        <f t="shared" si="39"/>
        <v/>
      </c>
      <c r="G259" s="180" t="str" cm="1">
        <f t="array" ref="G259">IF(N259="","",IFERROR(_xlfn.TEXTJOIN(" • ",TRUE,_xlfn.UNIQUE(_xlfn._xlws.FILTER("⚠ "&amp;U29:U489,(S29:S489&lt;&gt;"")*ISNUMBER(SEARCH(" "&amp;S29:S489&amp;" "," "&amp;N259&amp;" "))))),""))</f>
        <v/>
      </c>
      <c r="H259" s="128" t="str">
        <f t="shared" si="40"/>
        <v/>
      </c>
      <c r="I259" s="128" t="str">
        <f t="shared" si="41"/>
        <v/>
      </c>
      <c r="J259" s="128" t="str">
        <f t="shared" si="42"/>
        <v/>
      </c>
      <c r="K259" s="128" t="str">
        <f t="shared" si="43"/>
        <v/>
      </c>
      <c r="L259" s="128" t="str">
        <f t="shared" si="44"/>
        <v/>
      </c>
      <c r="M259" s="128" t="str">
        <f t="shared" si="45"/>
        <v/>
      </c>
      <c r="N259" s="128" t="str">
        <f t="shared" si="46"/>
        <v/>
      </c>
      <c r="O259" s="128" t="str">
        <f t="shared" si="47"/>
        <v/>
      </c>
      <c r="P259" s="128" t="str">
        <f t="shared" si="48"/>
        <v/>
      </c>
      <c r="Q259" s="128" t="str">
        <f t="shared" si="49"/>
        <v/>
      </c>
      <c r="R259" s="129"/>
      <c r="S259" s="130" t="str">
        <f t="shared" si="50"/>
        <v/>
      </c>
      <c r="T259" s="131" t="s">
        <v>432</v>
      </c>
      <c r="U259" s="132"/>
      <c r="AD259" s="102"/>
      <c r="AE259" s="102"/>
      <c r="AF259" s="102"/>
      <c r="AG259" s="102"/>
      <c r="AH259" s="102"/>
      <c r="AI259" s="49">
        <v>1</v>
      </c>
    </row>
    <row r="260" spans="3:35" ht="21" customHeight="1">
      <c r="C260" s="43"/>
      <c r="D260" s="124">
        <v>232</v>
      </c>
      <c r="E260" s="182"/>
      <c r="F260" s="181" t="str">
        <f t="shared" si="39"/>
        <v/>
      </c>
      <c r="G260" s="180" t="str" cm="1">
        <f t="array" ref="G260">IF(N260="","",IFERROR(_xlfn.TEXTJOIN(" • ",TRUE,_xlfn.UNIQUE(_xlfn._xlws.FILTER("⚠ "&amp;U29:U489,(S29:S489&lt;&gt;"")*ISNUMBER(SEARCH(" "&amp;S29:S489&amp;" "," "&amp;N260&amp;" "))))),""))</f>
        <v/>
      </c>
      <c r="H260" s="128" t="str">
        <f t="shared" si="40"/>
        <v/>
      </c>
      <c r="I260" s="128" t="str">
        <f t="shared" si="41"/>
        <v/>
      </c>
      <c r="J260" s="128" t="str">
        <f t="shared" si="42"/>
        <v/>
      </c>
      <c r="K260" s="128" t="str">
        <f t="shared" si="43"/>
        <v/>
      </c>
      <c r="L260" s="128" t="str">
        <f t="shared" si="44"/>
        <v/>
      </c>
      <c r="M260" s="128" t="str">
        <f t="shared" si="45"/>
        <v/>
      </c>
      <c r="N260" s="128" t="str">
        <f t="shared" si="46"/>
        <v/>
      </c>
      <c r="O260" s="128" t="str">
        <f t="shared" si="47"/>
        <v/>
      </c>
      <c r="P260" s="128" t="str">
        <f t="shared" si="48"/>
        <v/>
      </c>
      <c r="Q260" s="128" t="str">
        <f t="shared" si="49"/>
        <v/>
      </c>
      <c r="R260" s="129"/>
      <c r="S260" s="130" t="str">
        <f t="shared" si="50"/>
        <v/>
      </c>
      <c r="T260" s="131" t="s">
        <v>432</v>
      </c>
      <c r="U260" s="132"/>
      <c r="AD260" s="102"/>
      <c r="AE260" s="102"/>
      <c r="AF260" s="102"/>
      <c r="AG260" s="102"/>
      <c r="AH260" s="102"/>
      <c r="AI260" s="49">
        <v>1</v>
      </c>
    </row>
    <row r="261" spans="3:35" ht="21" customHeight="1">
      <c r="C261" s="43"/>
      <c r="D261" s="124">
        <v>233</v>
      </c>
      <c r="E261" s="182"/>
      <c r="F261" s="181" t="str">
        <f t="shared" si="39"/>
        <v/>
      </c>
      <c r="G261" s="180" t="str" cm="1">
        <f t="array" ref="G261">IF(N261="","",IFERROR(_xlfn.TEXTJOIN(" • ",TRUE,_xlfn.UNIQUE(_xlfn._xlws.FILTER("⚠ "&amp;U29:U489,(S29:S489&lt;&gt;"")*ISNUMBER(SEARCH(" "&amp;S29:S489&amp;" "," "&amp;N261&amp;" "))))),""))</f>
        <v/>
      </c>
      <c r="H261" s="128" t="str">
        <f t="shared" si="40"/>
        <v/>
      </c>
      <c r="I261" s="128" t="str">
        <f t="shared" si="41"/>
        <v/>
      </c>
      <c r="J261" s="128" t="str">
        <f t="shared" si="42"/>
        <v/>
      </c>
      <c r="K261" s="128" t="str">
        <f t="shared" si="43"/>
        <v/>
      </c>
      <c r="L261" s="128" t="str">
        <f t="shared" si="44"/>
        <v/>
      </c>
      <c r="M261" s="128" t="str">
        <f t="shared" si="45"/>
        <v/>
      </c>
      <c r="N261" s="128" t="str">
        <f t="shared" si="46"/>
        <v/>
      </c>
      <c r="O261" s="128" t="str">
        <f t="shared" si="47"/>
        <v/>
      </c>
      <c r="P261" s="128" t="str">
        <f t="shared" si="48"/>
        <v/>
      </c>
      <c r="Q261" s="128" t="str">
        <f t="shared" si="49"/>
        <v/>
      </c>
      <c r="R261" s="129"/>
      <c r="S261" s="130" t="str">
        <f t="shared" si="50"/>
        <v/>
      </c>
      <c r="T261" s="131" t="s">
        <v>432</v>
      </c>
      <c r="U261" s="132"/>
      <c r="AD261" s="102"/>
      <c r="AE261" s="102"/>
      <c r="AF261" s="102"/>
      <c r="AG261" s="102"/>
      <c r="AH261" s="102"/>
      <c r="AI261" s="49">
        <v>1</v>
      </c>
    </row>
    <row r="262" spans="3:35" ht="21" customHeight="1">
      <c r="C262" s="43"/>
      <c r="D262" s="124">
        <v>234</v>
      </c>
      <c r="E262" s="182"/>
      <c r="F262" s="181" t="str">
        <f t="shared" si="39"/>
        <v/>
      </c>
      <c r="G262" s="180" t="str" cm="1">
        <f t="array" ref="G262">IF(N262="","",IFERROR(_xlfn.TEXTJOIN(" • ",TRUE,_xlfn.UNIQUE(_xlfn._xlws.FILTER("⚠ "&amp;U29:U489,(S29:S489&lt;&gt;"")*ISNUMBER(SEARCH(" "&amp;S29:S489&amp;" "," "&amp;N262&amp;" "))))),""))</f>
        <v/>
      </c>
      <c r="H262" s="128" t="str">
        <f t="shared" si="40"/>
        <v/>
      </c>
      <c r="I262" s="128" t="str">
        <f t="shared" si="41"/>
        <v/>
      </c>
      <c r="J262" s="128" t="str">
        <f t="shared" si="42"/>
        <v/>
      </c>
      <c r="K262" s="128" t="str">
        <f t="shared" si="43"/>
        <v/>
      </c>
      <c r="L262" s="128" t="str">
        <f t="shared" si="44"/>
        <v/>
      </c>
      <c r="M262" s="128" t="str">
        <f t="shared" si="45"/>
        <v/>
      </c>
      <c r="N262" s="128" t="str">
        <f t="shared" si="46"/>
        <v/>
      </c>
      <c r="O262" s="128" t="str">
        <f t="shared" si="47"/>
        <v/>
      </c>
      <c r="P262" s="128" t="str">
        <f t="shared" si="48"/>
        <v/>
      </c>
      <c r="Q262" s="128" t="str">
        <f t="shared" si="49"/>
        <v/>
      </c>
      <c r="R262" s="129"/>
      <c r="S262" s="130" t="str">
        <f t="shared" si="50"/>
        <v/>
      </c>
      <c r="T262" s="131" t="s">
        <v>432</v>
      </c>
      <c r="U262" s="132"/>
      <c r="AD262" s="102"/>
      <c r="AE262" s="102"/>
      <c r="AF262" s="102"/>
      <c r="AG262" s="102"/>
      <c r="AH262" s="102"/>
      <c r="AI262" s="49">
        <v>1</v>
      </c>
    </row>
    <row r="263" spans="3:35" ht="21" customHeight="1">
      <c r="C263" s="43"/>
      <c r="D263" s="124">
        <v>235</v>
      </c>
      <c r="E263" s="182"/>
      <c r="F263" s="181" t="str">
        <f t="shared" si="39"/>
        <v/>
      </c>
      <c r="G263" s="180" t="str" cm="1">
        <f t="array" ref="G263">IF(N263="","",IFERROR(_xlfn.TEXTJOIN(" • ",TRUE,_xlfn.UNIQUE(_xlfn._xlws.FILTER("⚠ "&amp;U29:U489,(S29:S489&lt;&gt;"")*ISNUMBER(SEARCH(" "&amp;S29:S489&amp;" "," "&amp;N263&amp;" "))))),""))</f>
        <v/>
      </c>
      <c r="H263" s="128" t="str">
        <f t="shared" si="40"/>
        <v/>
      </c>
      <c r="I263" s="128" t="str">
        <f t="shared" si="41"/>
        <v/>
      </c>
      <c r="J263" s="128" t="str">
        <f t="shared" si="42"/>
        <v/>
      </c>
      <c r="K263" s="128" t="str">
        <f t="shared" si="43"/>
        <v/>
      </c>
      <c r="L263" s="128" t="str">
        <f t="shared" si="44"/>
        <v/>
      </c>
      <c r="M263" s="128" t="str">
        <f t="shared" si="45"/>
        <v/>
      </c>
      <c r="N263" s="128" t="str">
        <f t="shared" si="46"/>
        <v/>
      </c>
      <c r="O263" s="128" t="str">
        <f t="shared" si="47"/>
        <v/>
      </c>
      <c r="P263" s="128" t="str">
        <f t="shared" si="48"/>
        <v/>
      </c>
      <c r="Q263" s="128" t="str">
        <f t="shared" si="49"/>
        <v/>
      </c>
      <c r="R263" s="129"/>
      <c r="S263" s="130" t="str">
        <f t="shared" si="50"/>
        <v/>
      </c>
      <c r="T263" s="131" t="s">
        <v>432</v>
      </c>
      <c r="U263" s="132"/>
      <c r="AD263" s="102"/>
      <c r="AE263" s="102"/>
      <c r="AF263" s="102"/>
      <c r="AG263" s="102"/>
      <c r="AH263" s="102"/>
      <c r="AI263" s="49">
        <v>1</v>
      </c>
    </row>
    <row r="264" spans="3:35" ht="21" customHeight="1">
      <c r="C264" s="43"/>
      <c r="D264" s="124">
        <v>236</v>
      </c>
      <c r="E264" s="182"/>
      <c r="F264" s="181" t="str">
        <f t="shared" si="39"/>
        <v/>
      </c>
      <c r="G264" s="180" t="str" cm="1">
        <f t="array" ref="G264">IF(N264="","",IFERROR(_xlfn.TEXTJOIN(" • ",TRUE,_xlfn.UNIQUE(_xlfn._xlws.FILTER("⚠ "&amp;U29:U489,(S29:S489&lt;&gt;"")*ISNUMBER(SEARCH(" "&amp;S29:S489&amp;" "," "&amp;N264&amp;" "))))),""))</f>
        <v/>
      </c>
      <c r="H264" s="128" t="str">
        <f t="shared" si="40"/>
        <v/>
      </c>
      <c r="I264" s="128" t="str">
        <f t="shared" si="41"/>
        <v/>
      </c>
      <c r="J264" s="128" t="str">
        <f t="shared" si="42"/>
        <v/>
      </c>
      <c r="K264" s="128" t="str">
        <f t="shared" si="43"/>
        <v/>
      </c>
      <c r="L264" s="128" t="str">
        <f t="shared" si="44"/>
        <v/>
      </c>
      <c r="M264" s="128" t="str">
        <f t="shared" si="45"/>
        <v/>
      </c>
      <c r="N264" s="128" t="str">
        <f t="shared" si="46"/>
        <v/>
      </c>
      <c r="O264" s="128" t="str">
        <f t="shared" si="47"/>
        <v/>
      </c>
      <c r="P264" s="128" t="str">
        <f t="shared" si="48"/>
        <v/>
      </c>
      <c r="Q264" s="128" t="str">
        <f t="shared" si="49"/>
        <v/>
      </c>
      <c r="R264" s="129"/>
      <c r="S264" s="130" t="str">
        <f t="shared" si="50"/>
        <v/>
      </c>
      <c r="T264" s="131" t="s">
        <v>432</v>
      </c>
      <c r="U264" s="132"/>
      <c r="AD264" s="102"/>
      <c r="AE264" s="102"/>
      <c r="AF264" s="102"/>
      <c r="AG264" s="102"/>
      <c r="AH264" s="102"/>
      <c r="AI264" s="49">
        <v>1</v>
      </c>
    </row>
    <row r="265" spans="3:35" ht="21" customHeight="1">
      <c r="C265" s="43"/>
      <c r="D265" s="124">
        <v>237</v>
      </c>
      <c r="E265" s="182"/>
      <c r="F265" s="181" t="str">
        <f t="shared" si="39"/>
        <v/>
      </c>
      <c r="G265" s="180" t="str" cm="1">
        <f t="array" ref="G265">IF(N265="","",IFERROR(_xlfn.TEXTJOIN(" • ",TRUE,_xlfn.UNIQUE(_xlfn._xlws.FILTER("⚠ "&amp;U29:U489,(S29:S489&lt;&gt;"")*ISNUMBER(SEARCH(" "&amp;S29:S489&amp;" "," "&amp;N265&amp;" "))))),""))</f>
        <v/>
      </c>
      <c r="H265" s="128" t="str">
        <f t="shared" si="40"/>
        <v/>
      </c>
      <c r="I265" s="128" t="str">
        <f t="shared" si="41"/>
        <v/>
      </c>
      <c r="J265" s="128" t="str">
        <f t="shared" si="42"/>
        <v/>
      </c>
      <c r="K265" s="128" t="str">
        <f t="shared" si="43"/>
        <v/>
      </c>
      <c r="L265" s="128" t="str">
        <f t="shared" si="44"/>
        <v/>
      </c>
      <c r="M265" s="128" t="str">
        <f t="shared" si="45"/>
        <v/>
      </c>
      <c r="N265" s="128" t="str">
        <f t="shared" si="46"/>
        <v/>
      </c>
      <c r="O265" s="128" t="str">
        <f t="shared" si="47"/>
        <v/>
      </c>
      <c r="P265" s="128" t="str">
        <f t="shared" si="48"/>
        <v/>
      </c>
      <c r="Q265" s="128" t="str">
        <f t="shared" si="49"/>
        <v/>
      </c>
      <c r="R265" s="129"/>
      <c r="S265" s="130" t="str">
        <f t="shared" si="50"/>
        <v/>
      </c>
      <c r="T265" s="131" t="s">
        <v>432</v>
      </c>
      <c r="U265" s="132"/>
      <c r="AD265" s="102"/>
      <c r="AE265" s="102"/>
      <c r="AF265" s="102"/>
      <c r="AG265" s="102"/>
      <c r="AH265" s="102"/>
      <c r="AI265" s="49">
        <v>1</v>
      </c>
    </row>
    <row r="266" spans="3:35" ht="21" customHeight="1">
      <c r="C266" s="43"/>
      <c r="D266" s="124">
        <v>238</v>
      </c>
      <c r="E266" s="182"/>
      <c r="F266" s="181" t="str">
        <f t="shared" si="39"/>
        <v/>
      </c>
      <c r="G266" s="180" t="str" cm="1">
        <f t="array" ref="G266">IF(N266="","",IFERROR(_xlfn.TEXTJOIN(" • ",TRUE,_xlfn.UNIQUE(_xlfn._xlws.FILTER("⚠ "&amp;U29:U489,(S29:S489&lt;&gt;"")*ISNUMBER(SEARCH(" "&amp;S29:S489&amp;" "," "&amp;N266&amp;" "))))),""))</f>
        <v/>
      </c>
      <c r="H266" s="128" t="str">
        <f t="shared" si="40"/>
        <v/>
      </c>
      <c r="I266" s="128" t="str">
        <f t="shared" si="41"/>
        <v/>
      </c>
      <c r="J266" s="128" t="str">
        <f t="shared" si="42"/>
        <v/>
      </c>
      <c r="K266" s="128" t="str">
        <f t="shared" si="43"/>
        <v/>
      </c>
      <c r="L266" s="128" t="str">
        <f t="shared" si="44"/>
        <v/>
      </c>
      <c r="M266" s="128" t="str">
        <f t="shared" si="45"/>
        <v/>
      </c>
      <c r="N266" s="128" t="str">
        <f t="shared" si="46"/>
        <v/>
      </c>
      <c r="O266" s="128" t="str">
        <f t="shared" si="47"/>
        <v/>
      </c>
      <c r="P266" s="128" t="str">
        <f t="shared" si="48"/>
        <v/>
      </c>
      <c r="Q266" s="128" t="str">
        <f t="shared" si="49"/>
        <v/>
      </c>
      <c r="R266" s="129"/>
      <c r="S266" s="130" t="str">
        <f t="shared" si="50"/>
        <v/>
      </c>
      <c r="T266" s="131" t="s">
        <v>432</v>
      </c>
      <c r="U266" s="132"/>
      <c r="AD266" s="102"/>
      <c r="AE266" s="102"/>
      <c r="AF266" s="102"/>
      <c r="AG266" s="102"/>
      <c r="AH266" s="102"/>
      <c r="AI266" s="49">
        <v>1</v>
      </c>
    </row>
    <row r="267" spans="3:35" ht="21" customHeight="1">
      <c r="C267" s="43"/>
      <c r="D267" s="124">
        <v>239</v>
      </c>
      <c r="E267" s="182"/>
      <c r="F267" s="181" t="str">
        <f t="shared" si="39"/>
        <v/>
      </c>
      <c r="G267" s="180" t="str" cm="1">
        <f t="array" ref="G267">IF(N267="","",IFERROR(_xlfn.TEXTJOIN(" • ",TRUE,_xlfn.UNIQUE(_xlfn._xlws.FILTER("⚠ "&amp;U29:U489,(S29:S489&lt;&gt;"")*ISNUMBER(SEARCH(" "&amp;S29:S489&amp;" "," "&amp;N267&amp;" "))))),""))</f>
        <v/>
      </c>
      <c r="H267" s="128" t="str">
        <f t="shared" si="40"/>
        <v/>
      </c>
      <c r="I267" s="128" t="str">
        <f t="shared" si="41"/>
        <v/>
      </c>
      <c r="J267" s="128" t="str">
        <f t="shared" si="42"/>
        <v/>
      </c>
      <c r="K267" s="128" t="str">
        <f t="shared" si="43"/>
        <v/>
      </c>
      <c r="L267" s="128" t="str">
        <f t="shared" si="44"/>
        <v/>
      </c>
      <c r="M267" s="128" t="str">
        <f t="shared" si="45"/>
        <v/>
      </c>
      <c r="N267" s="128" t="str">
        <f t="shared" si="46"/>
        <v/>
      </c>
      <c r="O267" s="128" t="str">
        <f t="shared" si="47"/>
        <v/>
      </c>
      <c r="P267" s="128" t="str">
        <f t="shared" si="48"/>
        <v/>
      </c>
      <c r="Q267" s="128" t="str">
        <f t="shared" si="49"/>
        <v/>
      </c>
      <c r="R267" s="129"/>
      <c r="S267" s="130" t="str">
        <f t="shared" si="50"/>
        <v/>
      </c>
      <c r="T267" s="131" t="s">
        <v>432</v>
      </c>
      <c r="U267" s="132"/>
      <c r="AD267" s="102"/>
      <c r="AE267" s="102"/>
      <c r="AF267" s="102"/>
      <c r="AG267" s="102"/>
      <c r="AH267" s="102"/>
      <c r="AI267" s="49">
        <v>1</v>
      </c>
    </row>
    <row r="268" spans="3:35" ht="21" customHeight="1">
      <c r="C268" s="43"/>
      <c r="D268" s="124">
        <v>240</v>
      </c>
      <c r="E268" s="182"/>
      <c r="F268" s="181" t="str">
        <f t="shared" si="39"/>
        <v/>
      </c>
      <c r="G268" s="180" t="str" cm="1">
        <f t="array" ref="G268">IF(N268="","",IFERROR(_xlfn.TEXTJOIN(" • ",TRUE,_xlfn.UNIQUE(_xlfn._xlws.FILTER("⚠ "&amp;U29:U489,(S29:S489&lt;&gt;"")*ISNUMBER(SEARCH(" "&amp;S29:S489&amp;" "," "&amp;N268&amp;" "))))),""))</f>
        <v/>
      </c>
      <c r="H268" s="128" t="str">
        <f t="shared" si="40"/>
        <v/>
      </c>
      <c r="I268" s="128" t="str">
        <f t="shared" si="41"/>
        <v/>
      </c>
      <c r="J268" s="128" t="str">
        <f t="shared" si="42"/>
        <v/>
      </c>
      <c r="K268" s="128" t="str">
        <f t="shared" si="43"/>
        <v/>
      </c>
      <c r="L268" s="128" t="str">
        <f t="shared" si="44"/>
        <v/>
      </c>
      <c r="M268" s="128" t="str">
        <f t="shared" si="45"/>
        <v/>
      </c>
      <c r="N268" s="128" t="str">
        <f t="shared" si="46"/>
        <v/>
      </c>
      <c r="O268" s="128" t="str">
        <f t="shared" si="47"/>
        <v/>
      </c>
      <c r="P268" s="128" t="str">
        <f t="shared" si="48"/>
        <v/>
      </c>
      <c r="Q268" s="128" t="str">
        <f t="shared" si="49"/>
        <v/>
      </c>
      <c r="R268" s="129"/>
      <c r="S268" s="130" t="str">
        <f t="shared" si="50"/>
        <v/>
      </c>
      <c r="T268" s="131" t="s">
        <v>432</v>
      </c>
      <c r="U268" s="132"/>
      <c r="AD268" s="102"/>
      <c r="AE268" s="102"/>
      <c r="AF268" s="102"/>
      <c r="AG268" s="102"/>
      <c r="AH268" s="102"/>
      <c r="AI268" s="49">
        <v>1</v>
      </c>
    </row>
    <row r="269" spans="3:35" ht="21" customHeight="1">
      <c r="C269" s="43"/>
      <c r="D269" s="124">
        <v>241</v>
      </c>
      <c r="E269" s="182"/>
      <c r="F269" s="181" t="str">
        <f t="shared" si="39"/>
        <v/>
      </c>
      <c r="G269" s="180" t="str" cm="1">
        <f t="array" ref="G269">IF(N269="","",IFERROR(_xlfn.TEXTJOIN(" • ",TRUE,_xlfn.UNIQUE(_xlfn._xlws.FILTER("⚠ "&amp;U29:U489,(S29:S489&lt;&gt;"")*ISNUMBER(SEARCH(" "&amp;S29:S489&amp;" "," "&amp;N269&amp;" "))))),""))</f>
        <v/>
      </c>
      <c r="H269" s="128" t="str">
        <f t="shared" si="40"/>
        <v/>
      </c>
      <c r="I269" s="128" t="str">
        <f t="shared" si="41"/>
        <v/>
      </c>
      <c r="J269" s="128" t="str">
        <f t="shared" si="42"/>
        <v/>
      </c>
      <c r="K269" s="128" t="str">
        <f t="shared" si="43"/>
        <v/>
      </c>
      <c r="L269" s="128" t="str">
        <f t="shared" si="44"/>
        <v/>
      </c>
      <c r="M269" s="128" t="str">
        <f t="shared" si="45"/>
        <v/>
      </c>
      <c r="N269" s="128" t="str">
        <f t="shared" si="46"/>
        <v/>
      </c>
      <c r="O269" s="128" t="str">
        <f t="shared" si="47"/>
        <v/>
      </c>
      <c r="P269" s="128" t="str">
        <f t="shared" si="48"/>
        <v/>
      </c>
      <c r="Q269" s="128" t="str">
        <f t="shared" si="49"/>
        <v/>
      </c>
      <c r="R269" s="129"/>
      <c r="S269" s="130" t="str">
        <f t="shared" si="50"/>
        <v/>
      </c>
      <c r="T269" s="131" t="s">
        <v>432</v>
      </c>
      <c r="U269" s="132"/>
      <c r="AD269" s="102"/>
      <c r="AE269" s="102"/>
      <c r="AF269" s="102"/>
      <c r="AG269" s="102"/>
      <c r="AH269" s="102"/>
      <c r="AI269" s="49">
        <v>1</v>
      </c>
    </row>
    <row r="270" spans="3:35" ht="21" customHeight="1">
      <c r="C270" s="43"/>
      <c r="D270" s="124">
        <v>242</v>
      </c>
      <c r="E270" s="182"/>
      <c r="F270" s="181" t="str">
        <f t="shared" si="39"/>
        <v/>
      </c>
      <c r="G270" s="180" t="str" cm="1">
        <f t="array" ref="G270">IF(N270="","",IFERROR(_xlfn.TEXTJOIN(" • ",TRUE,_xlfn.UNIQUE(_xlfn._xlws.FILTER("⚠ "&amp;U29:U489,(S29:S489&lt;&gt;"")*ISNUMBER(SEARCH(" "&amp;S29:S489&amp;" "," "&amp;N270&amp;" "))))),""))</f>
        <v/>
      </c>
      <c r="H270" s="128" t="str">
        <f t="shared" si="40"/>
        <v/>
      </c>
      <c r="I270" s="128" t="str">
        <f t="shared" si="41"/>
        <v/>
      </c>
      <c r="J270" s="128" t="str">
        <f t="shared" si="42"/>
        <v/>
      </c>
      <c r="K270" s="128" t="str">
        <f t="shared" si="43"/>
        <v/>
      </c>
      <c r="L270" s="128" t="str">
        <f t="shared" si="44"/>
        <v/>
      </c>
      <c r="M270" s="128" t="str">
        <f t="shared" si="45"/>
        <v/>
      </c>
      <c r="N270" s="128" t="str">
        <f t="shared" si="46"/>
        <v/>
      </c>
      <c r="O270" s="128" t="str">
        <f t="shared" si="47"/>
        <v/>
      </c>
      <c r="P270" s="128" t="str">
        <f t="shared" si="48"/>
        <v/>
      </c>
      <c r="Q270" s="128" t="str">
        <f t="shared" si="49"/>
        <v/>
      </c>
      <c r="R270" s="129"/>
      <c r="S270" s="130" t="str">
        <f t="shared" si="50"/>
        <v/>
      </c>
      <c r="T270" s="131" t="s">
        <v>432</v>
      </c>
      <c r="U270" s="132"/>
      <c r="AD270" s="102"/>
      <c r="AE270" s="102"/>
      <c r="AF270" s="102"/>
      <c r="AG270" s="102"/>
      <c r="AH270" s="102"/>
      <c r="AI270" s="49">
        <v>1</v>
      </c>
    </row>
    <row r="271" spans="3:35" ht="21" customHeight="1">
      <c r="C271" s="43"/>
      <c r="D271" s="124">
        <v>243</v>
      </c>
      <c r="E271" s="182"/>
      <c r="F271" s="181" t="str">
        <f t="shared" si="39"/>
        <v/>
      </c>
      <c r="G271" s="180" t="str" cm="1">
        <f t="array" ref="G271">IF(N271="","",IFERROR(_xlfn.TEXTJOIN(" • ",TRUE,_xlfn.UNIQUE(_xlfn._xlws.FILTER("⚠ "&amp;U29:U489,(S29:S489&lt;&gt;"")*ISNUMBER(SEARCH(" "&amp;S29:S489&amp;" "," "&amp;N271&amp;" "))))),""))</f>
        <v/>
      </c>
      <c r="H271" s="128" t="str">
        <f t="shared" si="40"/>
        <v/>
      </c>
      <c r="I271" s="128" t="str">
        <f t="shared" si="41"/>
        <v/>
      </c>
      <c r="J271" s="128" t="str">
        <f t="shared" si="42"/>
        <v/>
      </c>
      <c r="K271" s="128" t="str">
        <f t="shared" si="43"/>
        <v/>
      </c>
      <c r="L271" s="128" t="str">
        <f t="shared" si="44"/>
        <v/>
      </c>
      <c r="M271" s="128" t="str">
        <f t="shared" si="45"/>
        <v/>
      </c>
      <c r="N271" s="128" t="str">
        <f t="shared" si="46"/>
        <v/>
      </c>
      <c r="O271" s="128" t="str">
        <f t="shared" si="47"/>
        <v/>
      </c>
      <c r="P271" s="128" t="str">
        <f t="shared" si="48"/>
        <v/>
      </c>
      <c r="Q271" s="128" t="str">
        <f t="shared" si="49"/>
        <v/>
      </c>
      <c r="R271" s="129"/>
      <c r="S271" s="130" t="str">
        <f t="shared" si="50"/>
        <v/>
      </c>
      <c r="T271" s="131" t="s">
        <v>432</v>
      </c>
      <c r="U271" s="132"/>
      <c r="AD271" s="102"/>
      <c r="AE271" s="102"/>
      <c r="AF271" s="102"/>
      <c r="AG271" s="102"/>
      <c r="AH271" s="102"/>
      <c r="AI271" s="49">
        <v>1</v>
      </c>
    </row>
    <row r="272" spans="3:35" ht="21" customHeight="1">
      <c r="C272" s="43"/>
      <c r="D272" s="124">
        <v>244</v>
      </c>
      <c r="E272" s="182"/>
      <c r="F272" s="181" t="str">
        <f t="shared" si="39"/>
        <v/>
      </c>
      <c r="G272" s="180" t="str" cm="1">
        <f t="array" ref="G272">IF(N272="","",IFERROR(_xlfn.TEXTJOIN(" • ",TRUE,_xlfn.UNIQUE(_xlfn._xlws.FILTER("⚠ "&amp;U29:U489,(S29:S489&lt;&gt;"")*ISNUMBER(SEARCH(" "&amp;S29:S489&amp;" "," "&amp;N272&amp;" "))))),""))</f>
        <v/>
      </c>
      <c r="H272" s="128" t="str">
        <f t="shared" si="40"/>
        <v/>
      </c>
      <c r="I272" s="128" t="str">
        <f t="shared" si="41"/>
        <v/>
      </c>
      <c r="J272" s="128" t="str">
        <f t="shared" si="42"/>
        <v/>
      </c>
      <c r="K272" s="128" t="str">
        <f t="shared" si="43"/>
        <v/>
      </c>
      <c r="L272" s="128" t="str">
        <f t="shared" si="44"/>
        <v/>
      </c>
      <c r="M272" s="128" t="str">
        <f t="shared" si="45"/>
        <v/>
      </c>
      <c r="N272" s="128" t="str">
        <f t="shared" si="46"/>
        <v/>
      </c>
      <c r="O272" s="128" t="str">
        <f t="shared" si="47"/>
        <v/>
      </c>
      <c r="P272" s="128" t="str">
        <f t="shared" si="48"/>
        <v/>
      </c>
      <c r="Q272" s="128" t="str">
        <f t="shared" si="49"/>
        <v/>
      </c>
      <c r="R272" s="129"/>
      <c r="S272" s="130" t="str">
        <f t="shared" si="50"/>
        <v/>
      </c>
      <c r="T272" s="131" t="s">
        <v>432</v>
      </c>
      <c r="U272" s="132"/>
      <c r="AD272" s="102"/>
      <c r="AE272" s="102"/>
      <c r="AF272" s="102"/>
      <c r="AG272" s="102"/>
      <c r="AH272" s="102"/>
      <c r="AI272" s="49">
        <v>1</v>
      </c>
    </row>
    <row r="273" spans="3:35" ht="21" customHeight="1">
      <c r="C273" s="43"/>
      <c r="D273" s="124">
        <v>245</v>
      </c>
      <c r="E273" s="182"/>
      <c r="F273" s="181" t="str">
        <f t="shared" si="39"/>
        <v/>
      </c>
      <c r="G273" s="180" t="str" cm="1">
        <f t="array" ref="G273">IF(N273="","",IFERROR(_xlfn.TEXTJOIN(" • ",TRUE,_xlfn.UNIQUE(_xlfn._xlws.FILTER("⚠ "&amp;U29:U489,(S29:S489&lt;&gt;"")*ISNUMBER(SEARCH(" "&amp;S29:S489&amp;" "," "&amp;N273&amp;" "))))),""))</f>
        <v/>
      </c>
      <c r="H273" s="128" t="str">
        <f t="shared" si="40"/>
        <v/>
      </c>
      <c r="I273" s="128" t="str">
        <f t="shared" si="41"/>
        <v/>
      </c>
      <c r="J273" s="128" t="str">
        <f t="shared" si="42"/>
        <v/>
      </c>
      <c r="K273" s="128" t="str">
        <f t="shared" si="43"/>
        <v/>
      </c>
      <c r="L273" s="128" t="str">
        <f t="shared" si="44"/>
        <v/>
      </c>
      <c r="M273" s="128" t="str">
        <f t="shared" si="45"/>
        <v/>
      </c>
      <c r="N273" s="128" t="str">
        <f t="shared" si="46"/>
        <v/>
      </c>
      <c r="O273" s="128" t="str">
        <f t="shared" si="47"/>
        <v/>
      </c>
      <c r="P273" s="128" t="str">
        <f t="shared" si="48"/>
        <v/>
      </c>
      <c r="Q273" s="128" t="str">
        <f t="shared" si="49"/>
        <v/>
      </c>
      <c r="R273" s="129"/>
      <c r="S273" s="130" t="str">
        <f t="shared" si="50"/>
        <v/>
      </c>
      <c r="T273" s="131" t="s">
        <v>432</v>
      </c>
      <c r="U273" s="132"/>
      <c r="AD273" s="102"/>
      <c r="AE273" s="102"/>
      <c r="AF273" s="102"/>
      <c r="AG273" s="102"/>
      <c r="AH273" s="102"/>
      <c r="AI273" s="49">
        <v>1</v>
      </c>
    </row>
    <row r="274" spans="3:35" ht="21" customHeight="1">
      <c r="C274" s="43"/>
      <c r="D274" s="124">
        <v>246</v>
      </c>
      <c r="E274" s="182"/>
      <c r="F274" s="181" t="str">
        <f t="shared" si="39"/>
        <v/>
      </c>
      <c r="G274" s="180" t="str" cm="1">
        <f t="array" ref="G274">IF(N274="","",IFERROR(_xlfn.TEXTJOIN(" • ",TRUE,_xlfn.UNIQUE(_xlfn._xlws.FILTER("⚠ "&amp;U29:U489,(S29:S489&lt;&gt;"")*ISNUMBER(SEARCH(" "&amp;S29:S489&amp;" "," "&amp;N274&amp;" "))))),""))</f>
        <v/>
      </c>
      <c r="H274" s="128" t="str">
        <f t="shared" si="40"/>
        <v/>
      </c>
      <c r="I274" s="128" t="str">
        <f t="shared" si="41"/>
        <v/>
      </c>
      <c r="J274" s="128" t="str">
        <f t="shared" si="42"/>
        <v/>
      </c>
      <c r="K274" s="128" t="str">
        <f t="shared" si="43"/>
        <v/>
      </c>
      <c r="L274" s="128" t="str">
        <f t="shared" si="44"/>
        <v/>
      </c>
      <c r="M274" s="128" t="str">
        <f t="shared" si="45"/>
        <v/>
      </c>
      <c r="N274" s="128" t="str">
        <f t="shared" si="46"/>
        <v/>
      </c>
      <c r="O274" s="128" t="str">
        <f t="shared" si="47"/>
        <v/>
      </c>
      <c r="P274" s="128" t="str">
        <f t="shared" si="48"/>
        <v/>
      </c>
      <c r="Q274" s="128" t="str">
        <f t="shared" si="49"/>
        <v/>
      </c>
      <c r="R274" s="129"/>
      <c r="S274" s="130" t="str">
        <f t="shared" si="50"/>
        <v/>
      </c>
      <c r="T274" s="131" t="s">
        <v>432</v>
      </c>
      <c r="U274" s="132"/>
      <c r="AD274" s="102"/>
      <c r="AE274" s="102"/>
      <c r="AF274" s="102"/>
      <c r="AG274" s="102"/>
      <c r="AH274" s="102"/>
      <c r="AI274" s="49">
        <v>1</v>
      </c>
    </row>
    <row r="275" spans="3:35" ht="21" customHeight="1">
      <c r="C275" s="43"/>
      <c r="D275" s="124">
        <v>247</v>
      </c>
      <c r="E275" s="182"/>
      <c r="F275" s="181" t="str">
        <f t="shared" si="39"/>
        <v/>
      </c>
      <c r="G275" s="180" t="str" cm="1">
        <f t="array" ref="G275">IF(N275="","",IFERROR(_xlfn.TEXTJOIN(" • ",TRUE,_xlfn.UNIQUE(_xlfn._xlws.FILTER("⚠ "&amp;U29:U489,(S29:S489&lt;&gt;"")*ISNUMBER(SEARCH(" "&amp;S29:S489&amp;" "," "&amp;N275&amp;" "))))),""))</f>
        <v/>
      </c>
      <c r="H275" s="128" t="str">
        <f t="shared" si="40"/>
        <v/>
      </c>
      <c r="I275" s="128" t="str">
        <f t="shared" si="41"/>
        <v/>
      </c>
      <c r="J275" s="128" t="str">
        <f t="shared" si="42"/>
        <v/>
      </c>
      <c r="K275" s="128" t="str">
        <f t="shared" si="43"/>
        <v/>
      </c>
      <c r="L275" s="128" t="str">
        <f t="shared" si="44"/>
        <v/>
      </c>
      <c r="M275" s="128" t="str">
        <f t="shared" si="45"/>
        <v/>
      </c>
      <c r="N275" s="128" t="str">
        <f t="shared" si="46"/>
        <v/>
      </c>
      <c r="O275" s="128" t="str">
        <f t="shared" si="47"/>
        <v/>
      </c>
      <c r="P275" s="128" t="str">
        <f t="shared" si="48"/>
        <v/>
      </c>
      <c r="Q275" s="128" t="str">
        <f t="shared" si="49"/>
        <v/>
      </c>
      <c r="R275" s="129"/>
      <c r="S275" s="130" t="str">
        <f t="shared" si="50"/>
        <v/>
      </c>
      <c r="T275" s="131" t="s">
        <v>432</v>
      </c>
      <c r="U275" s="132"/>
      <c r="AD275" s="102"/>
      <c r="AE275" s="102"/>
      <c r="AF275" s="102"/>
      <c r="AG275" s="102"/>
      <c r="AH275" s="102"/>
      <c r="AI275" s="49">
        <v>1</v>
      </c>
    </row>
    <row r="276" spans="3:35" ht="21" customHeight="1">
      <c r="C276" s="43"/>
      <c r="D276" s="124">
        <v>248</v>
      </c>
      <c r="E276" s="182"/>
      <c r="F276" s="181" t="str">
        <f t="shared" si="39"/>
        <v/>
      </c>
      <c r="G276" s="180" t="str" cm="1">
        <f t="array" ref="G276">IF(N276="","",IFERROR(_xlfn.TEXTJOIN(" • ",TRUE,_xlfn.UNIQUE(_xlfn._xlws.FILTER("⚠ "&amp;U29:U489,(S29:S489&lt;&gt;"")*ISNUMBER(SEARCH(" "&amp;S29:S489&amp;" "," "&amp;N276&amp;" "))))),""))</f>
        <v/>
      </c>
      <c r="H276" s="128" t="str">
        <f t="shared" si="40"/>
        <v/>
      </c>
      <c r="I276" s="128" t="str">
        <f t="shared" si="41"/>
        <v/>
      </c>
      <c r="J276" s="128" t="str">
        <f t="shared" si="42"/>
        <v/>
      </c>
      <c r="K276" s="128" t="str">
        <f t="shared" si="43"/>
        <v/>
      </c>
      <c r="L276" s="128" t="str">
        <f t="shared" si="44"/>
        <v/>
      </c>
      <c r="M276" s="128" t="str">
        <f t="shared" si="45"/>
        <v/>
      </c>
      <c r="N276" s="128" t="str">
        <f t="shared" si="46"/>
        <v/>
      </c>
      <c r="O276" s="128" t="str">
        <f t="shared" si="47"/>
        <v/>
      </c>
      <c r="P276" s="128" t="str">
        <f t="shared" si="48"/>
        <v/>
      </c>
      <c r="Q276" s="128" t="str">
        <f t="shared" si="49"/>
        <v/>
      </c>
      <c r="R276" s="129"/>
      <c r="S276" s="130" t="str">
        <f t="shared" si="50"/>
        <v/>
      </c>
      <c r="T276" s="131" t="s">
        <v>432</v>
      </c>
      <c r="U276" s="132"/>
      <c r="AD276" s="102"/>
      <c r="AE276" s="102"/>
      <c r="AF276" s="102"/>
      <c r="AG276" s="102"/>
      <c r="AH276" s="102"/>
      <c r="AI276" s="49">
        <v>1</v>
      </c>
    </row>
    <row r="277" spans="3:35" ht="21" customHeight="1">
      <c r="C277" s="43"/>
      <c r="D277" s="124">
        <v>249</v>
      </c>
      <c r="E277" s="182"/>
      <c r="F277" s="181" t="str">
        <f t="shared" si="39"/>
        <v/>
      </c>
      <c r="G277" s="180" t="str" cm="1">
        <f t="array" ref="G277">IF(N277="","",IFERROR(_xlfn.TEXTJOIN(" • ",TRUE,_xlfn.UNIQUE(_xlfn._xlws.FILTER("⚠ "&amp;U29:U489,(S29:S489&lt;&gt;"")*ISNUMBER(SEARCH(" "&amp;S29:S489&amp;" "," "&amp;N277&amp;" "))))),""))</f>
        <v/>
      </c>
      <c r="H277" s="128" t="str">
        <f t="shared" si="40"/>
        <v/>
      </c>
      <c r="I277" s="128" t="str">
        <f t="shared" si="41"/>
        <v/>
      </c>
      <c r="J277" s="128" t="str">
        <f t="shared" si="42"/>
        <v/>
      </c>
      <c r="K277" s="128" t="str">
        <f t="shared" si="43"/>
        <v/>
      </c>
      <c r="L277" s="128" t="str">
        <f t="shared" si="44"/>
        <v/>
      </c>
      <c r="M277" s="128" t="str">
        <f t="shared" si="45"/>
        <v/>
      </c>
      <c r="N277" s="128" t="str">
        <f t="shared" si="46"/>
        <v/>
      </c>
      <c r="O277" s="128" t="str">
        <f t="shared" si="47"/>
        <v/>
      </c>
      <c r="P277" s="128" t="str">
        <f t="shared" si="48"/>
        <v/>
      </c>
      <c r="Q277" s="128" t="str">
        <f t="shared" si="49"/>
        <v/>
      </c>
      <c r="R277" s="129"/>
      <c r="S277" s="130" t="str">
        <f t="shared" si="50"/>
        <v/>
      </c>
      <c r="T277" s="131" t="s">
        <v>432</v>
      </c>
      <c r="U277" s="132"/>
      <c r="AD277" s="102"/>
      <c r="AE277" s="102"/>
      <c r="AF277" s="102"/>
      <c r="AG277" s="102"/>
      <c r="AH277" s="102"/>
      <c r="AI277" s="49">
        <v>1</v>
      </c>
    </row>
    <row r="278" spans="3:35" ht="21" customHeight="1">
      <c r="C278" s="43"/>
      <c r="D278" s="124">
        <v>250</v>
      </c>
      <c r="E278" s="182"/>
      <c r="F278" s="181" t="str">
        <f t="shared" si="39"/>
        <v/>
      </c>
      <c r="G278" s="180" t="str" cm="1">
        <f t="array" ref="G278">IF(N278="","",IFERROR(_xlfn.TEXTJOIN(" • ",TRUE,_xlfn.UNIQUE(_xlfn._xlws.FILTER("⚠ "&amp;U29:U489,(S29:S489&lt;&gt;"")*ISNUMBER(SEARCH(" "&amp;S29:S489&amp;" "," "&amp;N278&amp;" "))))),""))</f>
        <v/>
      </c>
      <c r="H278" s="128" t="str">
        <f t="shared" si="40"/>
        <v/>
      </c>
      <c r="I278" s="128" t="str">
        <f t="shared" si="41"/>
        <v/>
      </c>
      <c r="J278" s="128" t="str">
        <f t="shared" si="42"/>
        <v/>
      </c>
      <c r="K278" s="128" t="str">
        <f t="shared" si="43"/>
        <v/>
      </c>
      <c r="L278" s="128" t="str">
        <f t="shared" si="44"/>
        <v/>
      </c>
      <c r="M278" s="128" t="str">
        <f t="shared" si="45"/>
        <v/>
      </c>
      <c r="N278" s="128" t="str">
        <f t="shared" si="46"/>
        <v/>
      </c>
      <c r="O278" s="128" t="str">
        <f t="shared" si="47"/>
        <v/>
      </c>
      <c r="P278" s="128" t="str">
        <f t="shared" si="48"/>
        <v/>
      </c>
      <c r="Q278" s="128" t="str">
        <f t="shared" si="49"/>
        <v/>
      </c>
      <c r="R278" s="129"/>
      <c r="S278" s="130" t="str">
        <f t="shared" si="50"/>
        <v/>
      </c>
      <c r="T278" s="131" t="s">
        <v>432</v>
      </c>
      <c r="U278" s="132"/>
      <c r="AD278" s="102"/>
      <c r="AE278" s="102"/>
      <c r="AF278" s="102"/>
      <c r="AG278" s="102"/>
      <c r="AH278" s="102"/>
      <c r="AI278" s="49">
        <v>1</v>
      </c>
    </row>
    <row r="279" spans="3:35" ht="21" customHeight="1">
      <c r="C279" s="43"/>
      <c r="D279" s="124">
        <v>251</v>
      </c>
      <c r="E279" s="182"/>
      <c r="F279" s="181" t="str">
        <f t="shared" si="39"/>
        <v/>
      </c>
      <c r="G279" s="180" t="str" cm="1">
        <f t="array" ref="G279">IF(N279="","",IFERROR(_xlfn.TEXTJOIN(" • ",TRUE,_xlfn.UNIQUE(_xlfn._xlws.FILTER("⚠ "&amp;U29:U489,(S29:S489&lt;&gt;"")*ISNUMBER(SEARCH(" "&amp;S29:S489&amp;" "," "&amp;N279&amp;" "))))),""))</f>
        <v/>
      </c>
      <c r="H279" s="128" t="str">
        <f t="shared" si="40"/>
        <v/>
      </c>
      <c r="I279" s="128" t="str">
        <f t="shared" si="41"/>
        <v/>
      </c>
      <c r="J279" s="128" t="str">
        <f t="shared" si="42"/>
        <v/>
      </c>
      <c r="K279" s="128" t="str">
        <f t="shared" si="43"/>
        <v/>
      </c>
      <c r="L279" s="128" t="str">
        <f t="shared" si="44"/>
        <v/>
      </c>
      <c r="M279" s="128" t="str">
        <f t="shared" si="45"/>
        <v/>
      </c>
      <c r="N279" s="128" t="str">
        <f t="shared" si="46"/>
        <v/>
      </c>
      <c r="O279" s="128" t="str">
        <f t="shared" si="47"/>
        <v/>
      </c>
      <c r="P279" s="128" t="str">
        <f t="shared" si="48"/>
        <v/>
      </c>
      <c r="Q279" s="128" t="str">
        <f t="shared" si="49"/>
        <v/>
      </c>
      <c r="R279" s="129"/>
      <c r="S279" s="130" t="str">
        <f t="shared" si="50"/>
        <v/>
      </c>
      <c r="T279" s="131" t="s">
        <v>432</v>
      </c>
      <c r="U279" s="132"/>
      <c r="AD279" s="102"/>
      <c r="AE279" s="102"/>
      <c r="AF279" s="102"/>
      <c r="AG279" s="102"/>
      <c r="AH279" s="102"/>
      <c r="AI279" s="49">
        <v>1</v>
      </c>
    </row>
    <row r="280" spans="3:35" ht="21" customHeight="1">
      <c r="C280" s="43"/>
      <c r="D280" s="124">
        <v>252</v>
      </c>
      <c r="E280" s="182"/>
      <c r="F280" s="181" t="str">
        <f t="shared" si="39"/>
        <v/>
      </c>
      <c r="G280" s="180" t="str" cm="1">
        <f t="array" ref="G280">IF(N280="","",IFERROR(_xlfn.TEXTJOIN(" • ",TRUE,_xlfn.UNIQUE(_xlfn._xlws.FILTER("⚠ "&amp;U29:U489,(S29:S489&lt;&gt;"")*ISNUMBER(SEARCH(" "&amp;S29:S489&amp;" "," "&amp;N280&amp;" "))))),""))</f>
        <v/>
      </c>
      <c r="H280" s="128" t="str">
        <f t="shared" si="40"/>
        <v/>
      </c>
      <c r="I280" s="128" t="str">
        <f t="shared" si="41"/>
        <v/>
      </c>
      <c r="J280" s="128" t="str">
        <f t="shared" si="42"/>
        <v/>
      </c>
      <c r="K280" s="128" t="str">
        <f t="shared" si="43"/>
        <v/>
      </c>
      <c r="L280" s="128" t="str">
        <f t="shared" si="44"/>
        <v/>
      </c>
      <c r="M280" s="128" t="str">
        <f t="shared" si="45"/>
        <v/>
      </c>
      <c r="N280" s="128" t="str">
        <f t="shared" si="46"/>
        <v/>
      </c>
      <c r="O280" s="128" t="str">
        <f t="shared" si="47"/>
        <v/>
      </c>
      <c r="P280" s="128" t="str">
        <f t="shared" si="48"/>
        <v/>
      </c>
      <c r="Q280" s="128" t="str">
        <f t="shared" si="49"/>
        <v/>
      </c>
      <c r="R280" s="129"/>
      <c r="S280" s="130" t="str">
        <f t="shared" si="50"/>
        <v/>
      </c>
      <c r="T280" s="131" t="s">
        <v>432</v>
      </c>
      <c r="U280" s="132"/>
      <c r="AD280" s="102"/>
      <c r="AE280" s="102"/>
      <c r="AF280" s="102"/>
      <c r="AG280" s="102"/>
      <c r="AH280" s="102"/>
      <c r="AI280" s="49">
        <v>1</v>
      </c>
    </row>
    <row r="281" spans="3:35" ht="21" customHeight="1">
      <c r="C281" s="43"/>
      <c r="D281" s="124">
        <v>253</v>
      </c>
      <c r="E281" s="182"/>
      <c r="F281" s="181" t="str">
        <f t="shared" si="39"/>
        <v/>
      </c>
      <c r="G281" s="180" t="str" cm="1">
        <f t="array" ref="G281">IF(N281="","",IFERROR(_xlfn.TEXTJOIN(" • ",TRUE,_xlfn.UNIQUE(_xlfn._xlws.FILTER("⚠ "&amp;U29:U489,(S29:S489&lt;&gt;"")*ISNUMBER(SEARCH(" "&amp;S29:S489&amp;" "," "&amp;N281&amp;" "))))),""))</f>
        <v/>
      </c>
      <c r="H281" s="128" t="str">
        <f t="shared" si="40"/>
        <v/>
      </c>
      <c r="I281" s="128" t="str">
        <f t="shared" si="41"/>
        <v/>
      </c>
      <c r="J281" s="128" t="str">
        <f t="shared" si="42"/>
        <v/>
      </c>
      <c r="K281" s="128" t="str">
        <f t="shared" si="43"/>
        <v/>
      </c>
      <c r="L281" s="128" t="str">
        <f t="shared" si="44"/>
        <v/>
      </c>
      <c r="M281" s="128" t="str">
        <f t="shared" si="45"/>
        <v/>
      </c>
      <c r="N281" s="128" t="str">
        <f t="shared" si="46"/>
        <v/>
      </c>
      <c r="O281" s="128" t="str">
        <f t="shared" si="47"/>
        <v/>
      </c>
      <c r="P281" s="128" t="str">
        <f t="shared" si="48"/>
        <v/>
      </c>
      <c r="Q281" s="128" t="str">
        <f t="shared" si="49"/>
        <v/>
      </c>
      <c r="R281" s="129"/>
      <c r="S281" s="130" t="str">
        <f t="shared" si="50"/>
        <v/>
      </c>
      <c r="T281" s="131" t="s">
        <v>432</v>
      </c>
      <c r="U281" s="132"/>
      <c r="AD281" s="102"/>
      <c r="AE281" s="102"/>
      <c r="AF281" s="102"/>
      <c r="AG281" s="102"/>
      <c r="AH281" s="102"/>
      <c r="AI281" s="49">
        <v>1</v>
      </c>
    </row>
    <row r="282" spans="3:35" ht="21" customHeight="1">
      <c r="C282" s="43"/>
      <c r="D282" s="124">
        <v>254</v>
      </c>
      <c r="E282" s="182"/>
      <c r="F282" s="181" t="str">
        <f t="shared" si="39"/>
        <v/>
      </c>
      <c r="G282" s="180" t="str" cm="1">
        <f t="array" ref="G282">IF(N282="","",IFERROR(_xlfn.TEXTJOIN(" • ",TRUE,_xlfn.UNIQUE(_xlfn._xlws.FILTER("⚠ "&amp;U29:U489,(S29:S489&lt;&gt;"")*ISNUMBER(SEARCH(" "&amp;S29:S489&amp;" "," "&amp;N282&amp;" "))))),""))</f>
        <v/>
      </c>
      <c r="H282" s="128" t="str">
        <f t="shared" si="40"/>
        <v/>
      </c>
      <c r="I282" s="128" t="str">
        <f t="shared" si="41"/>
        <v/>
      </c>
      <c r="J282" s="128" t="str">
        <f t="shared" si="42"/>
        <v/>
      </c>
      <c r="K282" s="128" t="str">
        <f t="shared" si="43"/>
        <v/>
      </c>
      <c r="L282" s="128" t="str">
        <f t="shared" si="44"/>
        <v/>
      </c>
      <c r="M282" s="128" t="str">
        <f t="shared" si="45"/>
        <v/>
      </c>
      <c r="N282" s="128" t="str">
        <f t="shared" si="46"/>
        <v/>
      </c>
      <c r="O282" s="128" t="str">
        <f t="shared" si="47"/>
        <v/>
      </c>
      <c r="P282" s="128" t="str">
        <f t="shared" si="48"/>
        <v/>
      </c>
      <c r="Q282" s="128" t="str">
        <f t="shared" si="49"/>
        <v/>
      </c>
      <c r="R282" s="129"/>
      <c r="S282" s="130" t="str">
        <f t="shared" si="50"/>
        <v/>
      </c>
      <c r="T282" s="131" t="s">
        <v>432</v>
      </c>
      <c r="U282" s="132"/>
      <c r="AD282" s="102"/>
      <c r="AE282" s="102"/>
      <c r="AF282" s="102"/>
      <c r="AG282" s="102"/>
      <c r="AH282" s="102"/>
      <c r="AI282" s="49">
        <v>1</v>
      </c>
    </row>
    <row r="283" spans="3:35" ht="21" customHeight="1">
      <c r="C283" s="43"/>
      <c r="D283" s="124">
        <v>255</v>
      </c>
      <c r="E283" s="182"/>
      <c r="F283" s="181" t="str">
        <f t="shared" si="39"/>
        <v/>
      </c>
      <c r="G283" s="180" t="str" cm="1">
        <f t="array" ref="G283">IF(N283="","",IFERROR(_xlfn.TEXTJOIN(" • ",TRUE,_xlfn.UNIQUE(_xlfn._xlws.FILTER("⚠ "&amp;U29:U489,(S29:S489&lt;&gt;"")*ISNUMBER(SEARCH(" "&amp;S29:S489&amp;" "," "&amp;N283&amp;" "))))),""))</f>
        <v/>
      </c>
      <c r="H283" s="128" t="str">
        <f t="shared" si="40"/>
        <v/>
      </c>
      <c r="I283" s="128" t="str">
        <f t="shared" si="41"/>
        <v/>
      </c>
      <c r="J283" s="128" t="str">
        <f t="shared" si="42"/>
        <v/>
      </c>
      <c r="K283" s="128" t="str">
        <f t="shared" si="43"/>
        <v/>
      </c>
      <c r="L283" s="128" t="str">
        <f t="shared" si="44"/>
        <v/>
      </c>
      <c r="M283" s="128" t="str">
        <f t="shared" si="45"/>
        <v/>
      </c>
      <c r="N283" s="128" t="str">
        <f t="shared" si="46"/>
        <v/>
      </c>
      <c r="O283" s="128" t="str">
        <f t="shared" si="47"/>
        <v/>
      </c>
      <c r="P283" s="128" t="str">
        <f t="shared" si="48"/>
        <v/>
      </c>
      <c r="Q283" s="128" t="str">
        <f t="shared" si="49"/>
        <v/>
      </c>
      <c r="R283" s="129"/>
      <c r="S283" s="130" t="str">
        <f t="shared" si="50"/>
        <v/>
      </c>
      <c r="T283" s="131" t="s">
        <v>432</v>
      </c>
      <c r="U283" s="132"/>
      <c r="AD283" s="102"/>
      <c r="AE283" s="102"/>
      <c r="AF283" s="102"/>
      <c r="AG283" s="102"/>
      <c r="AH283" s="102"/>
      <c r="AI283" s="49">
        <v>1</v>
      </c>
    </row>
    <row r="284" spans="3:35" ht="21" customHeight="1">
      <c r="C284" s="43"/>
      <c r="D284" s="124">
        <v>256</v>
      </c>
      <c r="E284" s="182"/>
      <c r="F284" s="181" t="str">
        <f t="shared" si="39"/>
        <v/>
      </c>
      <c r="G284" s="180" t="str" cm="1">
        <f t="array" ref="G284">IF(N284="","",IFERROR(_xlfn.TEXTJOIN(" • ",TRUE,_xlfn.UNIQUE(_xlfn._xlws.FILTER("⚠ "&amp;U29:U489,(S29:S489&lt;&gt;"")*ISNUMBER(SEARCH(" "&amp;S29:S489&amp;" "," "&amp;N284&amp;" "))))),""))</f>
        <v/>
      </c>
      <c r="H284" s="128" t="str">
        <f t="shared" si="40"/>
        <v/>
      </c>
      <c r="I284" s="128" t="str">
        <f t="shared" si="41"/>
        <v/>
      </c>
      <c r="J284" s="128" t="str">
        <f t="shared" si="42"/>
        <v/>
      </c>
      <c r="K284" s="128" t="str">
        <f t="shared" si="43"/>
        <v/>
      </c>
      <c r="L284" s="128" t="str">
        <f t="shared" si="44"/>
        <v/>
      </c>
      <c r="M284" s="128" t="str">
        <f t="shared" si="45"/>
        <v/>
      </c>
      <c r="N284" s="128" t="str">
        <f t="shared" si="46"/>
        <v/>
      </c>
      <c r="O284" s="128" t="str">
        <f t="shared" si="47"/>
        <v/>
      </c>
      <c r="P284" s="128" t="str">
        <f t="shared" si="48"/>
        <v/>
      </c>
      <c r="Q284" s="128" t="str">
        <f t="shared" si="49"/>
        <v/>
      </c>
      <c r="R284" s="129"/>
      <c r="S284" s="130" t="str">
        <f t="shared" si="50"/>
        <v/>
      </c>
      <c r="T284" s="131" t="s">
        <v>432</v>
      </c>
      <c r="U284" s="132"/>
      <c r="AD284" s="102"/>
      <c r="AE284" s="102"/>
      <c r="AF284" s="102"/>
      <c r="AG284" s="102"/>
      <c r="AH284" s="102"/>
      <c r="AI284" s="49">
        <v>1</v>
      </c>
    </row>
    <row r="285" spans="3:35" ht="21" customHeight="1">
      <c r="C285" s="43"/>
      <c r="D285" s="124">
        <v>257</v>
      </c>
      <c r="E285" s="182"/>
      <c r="F285" s="181" t="str">
        <f t="shared" ref="F285:F348" si="51">IF(E285="","",IF(G285="",E285,E285&amp;" *"))</f>
        <v/>
      </c>
      <c r="G285" s="180" t="str" cm="1">
        <f t="array" ref="G285">IF(N285="","",IFERROR(_xlfn.TEXTJOIN(" • ",TRUE,_xlfn.UNIQUE(_xlfn._xlws.FILTER("⚠ "&amp;U29:U489,(S29:S489&lt;&gt;"")*ISNUMBER(SEARCH(" "&amp;S29:S489&amp;" "," "&amp;N285&amp;" "))))),""))</f>
        <v/>
      </c>
      <c r="H285" s="128" t="str">
        <f t="shared" ref="H285:H348" si="52">IF(S285="","",Q285)</f>
        <v/>
      </c>
      <c r="I285" s="128" t="str">
        <f t="shared" ref="I285:I348" si="53">IF(U285="","",T285&amp;" "&amp;U285)</f>
        <v/>
      </c>
      <c r="J285" s="128" t="str">
        <f t="shared" ref="J285:J348" si="54">IF(N285="","",SUBSTITUTE(SUBSTITUTE(SUBSTITUTE(SUBSTITUTE(SUBSTITUTE(SUBSTITUTE(SUBSTITUTE(SUBSTITUTE(SUBSTITUTE(LOWER(N285),"œ","oe"),"æ","ae"),"à","a"),"â","a"),"ä","a"),"á","a"),"ã","a"),"å","a"),"ç","c"))</f>
        <v/>
      </c>
      <c r="K285" s="128" t="str">
        <f t="shared" ref="K285:K348" si="55">IF(J285="","",SUBSTITUTE(SUBSTITUTE(SUBSTITUTE(SUBSTITUTE(SUBSTITUTE(SUBSTITUTE(SUBSTITUTE(SUBSTITUTE(J285,"è","e"),"é","e"),"ê","e"),"ë","e"),"ì","i"),"í","i"),"î","i"),"ï","i"))</f>
        <v/>
      </c>
      <c r="L285" s="128" t="str">
        <f t="shared" ref="L285:L348" si="56">IF(K285="","",TRIM(SUBSTITUTE(SUBSTITUTE(SUBSTITUTE(SUBSTITUTE(SUBSTITUTE(SUBSTITUTE(SUBSTITUTE(SUBSTITUTE(SUBSTITUTE(SUBSTITUTE(SUBSTITUTE(SUBSTITUTE(K285,"ò","o"),"ó","o"),"ô","o"),"ö","o"),"õ","o"),"ù","u"),"ú","u"),"û","u"),"ü","u"),"ý","y"),"ÿ","y"),"ñ","n")))</f>
        <v/>
      </c>
      <c r="M285" s="128" t="str">
        <f t="shared" ref="M285:M348" si="57">IF(N285="","",L285)</f>
        <v/>
      </c>
      <c r="N285" s="128" t="str">
        <f t="shared" ref="N285:N348" si="58">IF(E285="","",LOWER(TRIM(CLEAN(SUBSTITUTE(SUBSTITUTE(SUBSTITUTE(SUBSTITUTE(SUBSTITUTE(SUBSTITUTE(SUBSTITUTE(SUBSTITUTE(SUBSTITUTE(SUBSTITUTE(SUBSTITUTE(SUBSTITUTE(SUBSTITUTE(SUBSTITUTE(SUBSTITUTE(SUBSTITUTE(SUBSTITUTE(SUBSTITUTE(SUBSTITUTE(SUBSTITUTE(SUBSTITUTE(SUBSTITUTE(E285,CHAR(160)," "),CHAR(9)," "),CHAR(10)," "),CHAR(13)," "),"—"," "),"–"," "),"’"," "),"'"," "),""""," "),","," "),"."," "),";"," "),":"," "),"!"," "),"?"," "),"…"," "),"/"," "),"-"," "),"("," "),")"," "),"«"," "),"»"," ")))))</f>
        <v/>
      </c>
      <c r="O285" s="128" t="str">
        <f t="shared" ref="O285:O348" si="59">IF(S285="","",SUBSTITUTE(SUBSTITUTE(SUBSTITUTE(SUBSTITUTE(SUBSTITUTE(SUBSTITUTE(SUBSTITUTE(SUBSTITUTE(SUBSTITUTE(LOWER(S285),"œ","oe"),"æ","ae"),"à","a"),"â","a"),"ä","a"),"á","a"),"ã","a"),"å","a"),"ç","c"))</f>
        <v/>
      </c>
      <c r="P285" s="128" t="str">
        <f t="shared" ref="P285:P348" si="60">IF(O285="","",SUBSTITUTE(SUBSTITUTE(SUBSTITUTE(SUBSTITUTE(SUBSTITUTE(SUBSTITUTE(SUBSTITUTE(SUBSTITUTE(O285,"è","e"),"é","e"),"ê","e"),"ë","e"),"ì","i"),"í","i"),"î","i"),"ï","i"))</f>
        <v/>
      </c>
      <c r="Q285" s="128" t="str">
        <f t="shared" ref="Q285:Q348" si="61">IF(P285="","",TRIM(SUBSTITUTE(SUBSTITUTE(SUBSTITUTE(SUBSTITUTE(SUBSTITUTE(SUBSTITUTE(SUBSTITUTE(SUBSTITUTE(SUBSTITUTE(SUBSTITUTE(SUBSTITUTE(SUBSTITUTE(P285,"ò","o"),"ó","o"),"ô","o"),"ö","o"),"õ","o"),"ù","u"),"ú","u"),"û","u"),"ü","u"),"ý","y"),"ÿ","y"),"ñ","n")))</f>
        <v/>
      </c>
      <c r="R285" s="129"/>
      <c r="S285" s="130" t="str">
        <f t="shared" ref="S285:S348" si="62">IF(R285="","",LOWER(TRIM(CLEAN(SUBSTITUTE(SUBSTITUTE(SUBSTITUTE(SUBSTITUTE(SUBSTITUTE(SUBSTITUTE(SUBSTITUTE(SUBSTITUTE(SUBSTITUTE(SUBSTITUTE(SUBSTITUTE(SUBSTITUTE(SUBSTITUTE(SUBSTITUTE(SUBSTITUTE(SUBSTITUTE(SUBSTITUTE(SUBSTITUTE(SUBSTITUTE(SUBSTITUTE(SUBSTITUTE(SUBSTITUTE(R285,CHAR(160)," "),CHAR(9)," "),CHAR(10)," "),CHAR(13)," "),"—"," "),"–"," "),"’"," "),"'"," "),""""," "),","," "),"."," "),";"," "),":"," "),"!"," "),"?"," "),"…"," "),"/"," "),"-"," "),"("," "),")"," "),"«"," "),"»"," ")))))</f>
        <v/>
      </c>
      <c r="T285" s="131" t="s">
        <v>432</v>
      </c>
      <c r="U285" s="132"/>
      <c r="AD285" s="102"/>
      <c r="AE285" s="102"/>
      <c r="AF285" s="102"/>
      <c r="AG285" s="102"/>
      <c r="AH285" s="102"/>
      <c r="AI285" s="49">
        <v>1</v>
      </c>
    </row>
    <row r="286" spans="3:35" ht="21" customHeight="1">
      <c r="C286" s="43"/>
      <c r="D286" s="124">
        <v>258</v>
      </c>
      <c r="E286" s="182"/>
      <c r="F286" s="181" t="str">
        <f t="shared" si="51"/>
        <v/>
      </c>
      <c r="G286" s="180" t="str" cm="1">
        <f t="array" ref="G286">IF(N286="","",IFERROR(_xlfn.TEXTJOIN(" • ",TRUE,_xlfn.UNIQUE(_xlfn._xlws.FILTER("⚠ "&amp;U29:U489,(S29:S489&lt;&gt;"")*ISNUMBER(SEARCH(" "&amp;S29:S489&amp;" "," "&amp;N286&amp;" "))))),""))</f>
        <v/>
      </c>
      <c r="H286" s="128" t="str">
        <f t="shared" si="52"/>
        <v/>
      </c>
      <c r="I286" s="128" t="str">
        <f t="shared" si="53"/>
        <v/>
      </c>
      <c r="J286" s="128" t="str">
        <f t="shared" si="54"/>
        <v/>
      </c>
      <c r="K286" s="128" t="str">
        <f t="shared" si="55"/>
        <v/>
      </c>
      <c r="L286" s="128" t="str">
        <f t="shared" si="56"/>
        <v/>
      </c>
      <c r="M286" s="128" t="str">
        <f t="shared" si="57"/>
        <v/>
      </c>
      <c r="N286" s="128" t="str">
        <f t="shared" si="58"/>
        <v/>
      </c>
      <c r="O286" s="128" t="str">
        <f t="shared" si="59"/>
        <v/>
      </c>
      <c r="P286" s="128" t="str">
        <f t="shared" si="60"/>
        <v/>
      </c>
      <c r="Q286" s="128" t="str">
        <f t="shared" si="61"/>
        <v/>
      </c>
      <c r="R286" s="129"/>
      <c r="S286" s="130" t="str">
        <f t="shared" si="62"/>
        <v/>
      </c>
      <c r="T286" s="131" t="s">
        <v>432</v>
      </c>
      <c r="U286" s="132"/>
      <c r="AD286" s="102"/>
      <c r="AE286" s="102"/>
      <c r="AF286" s="102"/>
      <c r="AG286" s="102"/>
      <c r="AH286" s="102"/>
      <c r="AI286" s="49">
        <v>1</v>
      </c>
    </row>
    <row r="287" spans="3:35" ht="21" customHeight="1">
      <c r="C287" s="43"/>
      <c r="D287" s="124">
        <v>259</v>
      </c>
      <c r="E287" s="182"/>
      <c r="F287" s="181" t="str">
        <f t="shared" si="51"/>
        <v/>
      </c>
      <c r="G287" s="180" t="str" cm="1">
        <f t="array" ref="G287">IF(N287="","",IFERROR(_xlfn.TEXTJOIN(" • ",TRUE,_xlfn.UNIQUE(_xlfn._xlws.FILTER("⚠ "&amp;U29:U489,(S29:S489&lt;&gt;"")*ISNUMBER(SEARCH(" "&amp;S29:S489&amp;" "," "&amp;N287&amp;" "))))),""))</f>
        <v/>
      </c>
      <c r="H287" s="128" t="str">
        <f t="shared" si="52"/>
        <v/>
      </c>
      <c r="I287" s="128" t="str">
        <f t="shared" si="53"/>
        <v/>
      </c>
      <c r="J287" s="128" t="str">
        <f t="shared" si="54"/>
        <v/>
      </c>
      <c r="K287" s="128" t="str">
        <f t="shared" si="55"/>
        <v/>
      </c>
      <c r="L287" s="128" t="str">
        <f t="shared" si="56"/>
        <v/>
      </c>
      <c r="M287" s="128" t="str">
        <f t="shared" si="57"/>
        <v/>
      </c>
      <c r="N287" s="128" t="str">
        <f t="shared" si="58"/>
        <v/>
      </c>
      <c r="O287" s="128" t="str">
        <f t="shared" si="59"/>
        <v/>
      </c>
      <c r="P287" s="128" t="str">
        <f t="shared" si="60"/>
        <v/>
      </c>
      <c r="Q287" s="128" t="str">
        <f t="shared" si="61"/>
        <v/>
      </c>
      <c r="R287" s="129"/>
      <c r="S287" s="130" t="str">
        <f t="shared" si="62"/>
        <v/>
      </c>
      <c r="T287" s="131" t="s">
        <v>432</v>
      </c>
      <c r="U287" s="132"/>
      <c r="AD287" s="102"/>
      <c r="AE287" s="102"/>
      <c r="AF287" s="102"/>
      <c r="AG287" s="102"/>
      <c r="AH287" s="102"/>
      <c r="AI287" s="49">
        <v>1</v>
      </c>
    </row>
    <row r="288" spans="3:35" ht="21" customHeight="1">
      <c r="C288" s="43"/>
      <c r="D288" s="124">
        <v>260</v>
      </c>
      <c r="E288" s="182"/>
      <c r="F288" s="181" t="str">
        <f t="shared" si="51"/>
        <v/>
      </c>
      <c r="G288" s="180" t="str" cm="1">
        <f t="array" ref="G288">IF(N288="","",IFERROR(_xlfn.TEXTJOIN(" • ",TRUE,_xlfn.UNIQUE(_xlfn._xlws.FILTER("⚠ "&amp;U29:U489,(S29:S489&lt;&gt;"")*ISNUMBER(SEARCH(" "&amp;S29:S489&amp;" "," "&amp;N288&amp;" "))))),""))</f>
        <v/>
      </c>
      <c r="H288" s="128" t="str">
        <f t="shared" si="52"/>
        <v/>
      </c>
      <c r="I288" s="128" t="str">
        <f t="shared" si="53"/>
        <v/>
      </c>
      <c r="J288" s="128" t="str">
        <f t="shared" si="54"/>
        <v/>
      </c>
      <c r="K288" s="128" t="str">
        <f t="shared" si="55"/>
        <v/>
      </c>
      <c r="L288" s="128" t="str">
        <f t="shared" si="56"/>
        <v/>
      </c>
      <c r="M288" s="128" t="str">
        <f t="shared" si="57"/>
        <v/>
      </c>
      <c r="N288" s="128" t="str">
        <f t="shared" si="58"/>
        <v/>
      </c>
      <c r="O288" s="128" t="str">
        <f t="shared" si="59"/>
        <v/>
      </c>
      <c r="P288" s="128" t="str">
        <f t="shared" si="60"/>
        <v/>
      </c>
      <c r="Q288" s="128" t="str">
        <f t="shared" si="61"/>
        <v/>
      </c>
      <c r="R288" s="129"/>
      <c r="S288" s="130" t="str">
        <f t="shared" si="62"/>
        <v/>
      </c>
      <c r="T288" s="131" t="s">
        <v>432</v>
      </c>
      <c r="U288" s="132"/>
      <c r="AD288" s="102"/>
      <c r="AE288" s="102"/>
      <c r="AF288" s="102"/>
      <c r="AG288" s="102"/>
      <c r="AH288" s="102"/>
      <c r="AI288" s="49">
        <v>1</v>
      </c>
    </row>
    <row r="289" spans="3:35" ht="21" customHeight="1">
      <c r="C289" s="43"/>
      <c r="D289" s="124">
        <v>261</v>
      </c>
      <c r="E289" s="182"/>
      <c r="F289" s="181" t="str">
        <f t="shared" si="51"/>
        <v/>
      </c>
      <c r="G289" s="180" t="str" cm="1">
        <f t="array" ref="G289">IF(N289="","",IFERROR(_xlfn.TEXTJOIN(" • ",TRUE,_xlfn.UNIQUE(_xlfn._xlws.FILTER("⚠ "&amp;U29:U489,(S29:S489&lt;&gt;"")*ISNUMBER(SEARCH(" "&amp;S29:S489&amp;" "," "&amp;N289&amp;" "))))),""))</f>
        <v/>
      </c>
      <c r="H289" s="128" t="str">
        <f t="shared" si="52"/>
        <v/>
      </c>
      <c r="I289" s="128" t="str">
        <f t="shared" si="53"/>
        <v/>
      </c>
      <c r="J289" s="128" t="str">
        <f t="shared" si="54"/>
        <v/>
      </c>
      <c r="K289" s="128" t="str">
        <f t="shared" si="55"/>
        <v/>
      </c>
      <c r="L289" s="128" t="str">
        <f t="shared" si="56"/>
        <v/>
      </c>
      <c r="M289" s="128" t="str">
        <f t="shared" si="57"/>
        <v/>
      </c>
      <c r="N289" s="128" t="str">
        <f t="shared" si="58"/>
        <v/>
      </c>
      <c r="O289" s="128" t="str">
        <f t="shared" si="59"/>
        <v/>
      </c>
      <c r="P289" s="128" t="str">
        <f t="shared" si="60"/>
        <v/>
      </c>
      <c r="Q289" s="128" t="str">
        <f t="shared" si="61"/>
        <v/>
      </c>
      <c r="R289" s="129"/>
      <c r="S289" s="130" t="str">
        <f t="shared" si="62"/>
        <v/>
      </c>
      <c r="T289" s="131" t="s">
        <v>432</v>
      </c>
      <c r="U289" s="132"/>
      <c r="AD289" s="102"/>
      <c r="AE289" s="102"/>
      <c r="AF289" s="102"/>
      <c r="AG289" s="102"/>
      <c r="AH289" s="102"/>
      <c r="AI289" s="49">
        <v>1</v>
      </c>
    </row>
    <row r="290" spans="3:35" ht="21" customHeight="1">
      <c r="C290" s="43"/>
      <c r="D290" s="124">
        <v>262</v>
      </c>
      <c r="E290" s="182"/>
      <c r="F290" s="181" t="str">
        <f t="shared" si="51"/>
        <v/>
      </c>
      <c r="G290" s="180" t="str" cm="1">
        <f t="array" ref="G290">IF(N290="","",IFERROR(_xlfn.TEXTJOIN(" • ",TRUE,_xlfn.UNIQUE(_xlfn._xlws.FILTER("⚠ "&amp;U29:U489,(S29:S489&lt;&gt;"")*ISNUMBER(SEARCH(" "&amp;S29:S489&amp;" "," "&amp;N290&amp;" "))))),""))</f>
        <v/>
      </c>
      <c r="H290" s="128" t="str">
        <f t="shared" si="52"/>
        <v/>
      </c>
      <c r="I290" s="128" t="str">
        <f t="shared" si="53"/>
        <v/>
      </c>
      <c r="J290" s="128" t="str">
        <f t="shared" si="54"/>
        <v/>
      </c>
      <c r="K290" s="128" t="str">
        <f t="shared" si="55"/>
        <v/>
      </c>
      <c r="L290" s="128" t="str">
        <f t="shared" si="56"/>
        <v/>
      </c>
      <c r="M290" s="128" t="str">
        <f t="shared" si="57"/>
        <v/>
      </c>
      <c r="N290" s="128" t="str">
        <f t="shared" si="58"/>
        <v/>
      </c>
      <c r="O290" s="128" t="str">
        <f t="shared" si="59"/>
        <v/>
      </c>
      <c r="P290" s="128" t="str">
        <f t="shared" si="60"/>
        <v/>
      </c>
      <c r="Q290" s="128" t="str">
        <f t="shared" si="61"/>
        <v/>
      </c>
      <c r="R290" s="129"/>
      <c r="S290" s="130" t="str">
        <f t="shared" si="62"/>
        <v/>
      </c>
      <c r="T290" s="131" t="s">
        <v>432</v>
      </c>
      <c r="U290" s="132"/>
      <c r="AD290" s="102"/>
      <c r="AE290" s="102"/>
      <c r="AF290" s="102"/>
      <c r="AG290" s="102"/>
      <c r="AH290" s="102"/>
      <c r="AI290" s="49">
        <v>1</v>
      </c>
    </row>
    <row r="291" spans="3:35" ht="21" customHeight="1">
      <c r="C291" s="43"/>
      <c r="D291" s="124">
        <v>263</v>
      </c>
      <c r="E291" s="182"/>
      <c r="F291" s="181" t="str">
        <f t="shared" si="51"/>
        <v/>
      </c>
      <c r="G291" s="180" t="str" cm="1">
        <f t="array" ref="G291">IF(N291="","",IFERROR(_xlfn.TEXTJOIN(" • ",TRUE,_xlfn.UNIQUE(_xlfn._xlws.FILTER("⚠ "&amp;U29:U489,(S29:S489&lt;&gt;"")*ISNUMBER(SEARCH(" "&amp;S29:S489&amp;" "," "&amp;N291&amp;" "))))),""))</f>
        <v/>
      </c>
      <c r="H291" s="128" t="str">
        <f t="shared" si="52"/>
        <v/>
      </c>
      <c r="I291" s="128" t="str">
        <f t="shared" si="53"/>
        <v/>
      </c>
      <c r="J291" s="128" t="str">
        <f t="shared" si="54"/>
        <v/>
      </c>
      <c r="K291" s="128" t="str">
        <f t="shared" si="55"/>
        <v/>
      </c>
      <c r="L291" s="128" t="str">
        <f t="shared" si="56"/>
        <v/>
      </c>
      <c r="M291" s="128" t="str">
        <f t="shared" si="57"/>
        <v/>
      </c>
      <c r="N291" s="128" t="str">
        <f t="shared" si="58"/>
        <v/>
      </c>
      <c r="O291" s="128" t="str">
        <f t="shared" si="59"/>
        <v/>
      </c>
      <c r="P291" s="128" t="str">
        <f t="shared" si="60"/>
        <v/>
      </c>
      <c r="Q291" s="128" t="str">
        <f t="shared" si="61"/>
        <v/>
      </c>
      <c r="R291" s="129"/>
      <c r="S291" s="130" t="str">
        <f t="shared" si="62"/>
        <v/>
      </c>
      <c r="T291" s="131" t="s">
        <v>432</v>
      </c>
      <c r="U291" s="132"/>
      <c r="AD291" s="102"/>
      <c r="AE291" s="102"/>
      <c r="AF291" s="102"/>
      <c r="AG291" s="102"/>
      <c r="AH291" s="102"/>
      <c r="AI291" s="49">
        <v>1</v>
      </c>
    </row>
    <row r="292" spans="3:35" ht="21" customHeight="1">
      <c r="C292" s="43"/>
      <c r="D292" s="124">
        <v>264</v>
      </c>
      <c r="E292" s="182"/>
      <c r="F292" s="181" t="str">
        <f t="shared" si="51"/>
        <v/>
      </c>
      <c r="G292" s="180" t="str" cm="1">
        <f t="array" ref="G292">IF(N292="","",IFERROR(_xlfn.TEXTJOIN(" • ",TRUE,_xlfn.UNIQUE(_xlfn._xlws.FILTER("⚠ "&amp;U29:U489,(S29:S489&lt;&gt;"")*ISNUMBER(SEARCH(" "&amp;S29:S489&amp;" "," "&amp;N292&amp;" "))))),""))</f>
        <v/>
      </c>
      <c r="H292" s="128" t="str">
        <f t="shared" si="52"/>
        <v/>
      </c>
      <c r="I292" s="128" t="str">
        <f t="shared" si="53"/>
        <v/>
      </c>
      <c r="J292" s="128" t="str">
        <f t="shared" si="54"/>
        <v/>
      </c>
      <c r="K292" s="128" t="str">
        <f t="shared" si="55"/>
        <v/>
      </c>
      <c r="L292" s="128" t="str">
        <f t="shared" si="56"/>
        <v/>
      </c>
      <c r="M292" s="128" t="str">
        <f t="shared" si="57"/>
        <v/>
      </c>
      <c r="N292" s="128" t="str">
        <f t="shared" si="58"/>
        <v/>
      </c>
      <c r="O292" s="128" t="str">
        <f t="shared" si="59"/>
        <v/>
      </c>
      <c r="P292" s="128" t="str">
        <f t="shared" si="60"/>
        <v/>
      </c>
      <c r="Q292" s="128" t="str">
        <f t="shared" si="61"/>
        <v/>
      </c>
      <c r="R292" s="129"/>
      <c r="S292" s="130" t="str">
        <f t="shared" si="62"/>
        <v/>
      </c>
      <c r="T292" s="131" t="s">
        <v>432</v>
      </c>
      <c r="U292" s="132"/>
      <c r="AD292" s="102"/>
      <c r="AE292" s="102"/>
      <c r="AF292" s="102"/>
      <c r="AG292" s="102"/>
      <c r="AH292" s="102"/>
      <c r="AI292" s="49">
        <v>1</v>
      </c>
    </row>
    <row r="293" spans="3:35" ht="21" customHeight="1">
      <c r="C293" s="43"/>
      <c r="D293" s="124">
        <v>265</v>
      </c>
      <c r="E293" s="182"/>
      <c r="F293" s="181" t="str">
        <f t="shared" si="51"/>
        <v/>
      </c>
      <c r="G293" s="180" t="str" cm="1">
        <f t="array" ref="G293">IF(N293="","",IFERROR(_xlfn.TEXTJOIN(" • ",TRUE,_xlfn.UNIQUE(_xlfn._xlws.FILTER("⚠ "&amp;U29:U489,(S29:S489&lt;&gt;"")*ISNUMBER(SEARCH(" "&amp;S29:S489&amp;" "," "&amp;N293&amp;" "))))),""))</f>
        <v/>
      </c>
      <c r="H293" s="128" t="str">
        <f t="shared" si="52"/>
        <v/>
      </c>
      <c r="I293" s="128" t="str">
        <f t="shared" si="53"/>
        <v/>
      </c>
      <c r="J293" s="128" t="str">
        <f t="shared" si="54"/>
        <v/>
      </c>
      <c r="K293" s="128" t="str">
        <f t="shared" si="55"/>
        <v/>
      </c>
      <c r="L293" s="128" t="str">
        <f t="shared" si="56"/>
        <v/>
      </c>
      <c r="M293" s="128" t="str">
        <f t="shared" si="57"/>
        <v/>
      </c>
      <c r="N293" s="128" t="str">
        <f t="shared" si="58"/>
        <v/>
      </c>
      <c r="O293" s="128" t="str">
        <f t="shared" si="59"/>
        <v/>
      </c>
      <c r="P293" s="128" t="str">
        <f t="shared" si="60"/>
        <v/>
      </c>
      <c r="Q293" s="128" t="str">
        <f t="shared" si="61"/>
        <v/>
      </c>
      <c r="R293" s="129"/>
      <c r="S293" s="130" t="str">
        <f t="shared" si="62"/>
        <v/>
      </c>
      <c r="T293" s="131" t="s">
        <v>432</v>
      </c>
      <c r="U293" s="132"/>
      <c r="AD293" s="102"/>
      <c r="AE293" s="102"/>
      <c r="AF293" s="102"/>
      <c r="AG293" s="102"/>
      <c r="AH293" s="102"/>
      <c r="AI293" s="49">
        <v>1</v>
      </c>
    </row>
    <row r="294" spans="3:35" ht="21" customHeight="1">
      <c r="C294" s="43"/>
      <c r="D294" s="124">
        <v>266</v>
      </c>
      <c r="E294" s="182"/>
      <c r="F294" s="181" t="str">
        <f t="shared" si="51"/>
        <v/>
      </c>
      <c r="G294" s="180" t="str" cm="1">
        <f t="array" ref="G294">IF(N294="","",IFERROR(_xlfn.TEXTJOIN(" • ",TRUE,_xlfn.UNIQUE(_xlfn._xlws.FILTER("⚠ "&amp;U29:U489,(S29:S489&lt;&gt;"")*ISNUMBER(SEARCH(" "&amp;S29:S489&amp;" "," "&amp;N294&amp;" "))))),""))</f>
        <v/>
      </c>
      <c r="H294" s="128" t="str">
        <f t="shared" si="52"/>
        <v/>
      </c>
      <c r="I294" s="128" t="str">
        <f t="shared" si="53"/>
        <v/>
      </c>
      <c r="J294" s="128" t="str">
        <f t="shared" si="54"/>
        <v/>
      </c>
      <c r="K294" s="128" t="str">
        <f t="shared" si="55"/>
        <v/>
      </c>
      <c r="L294" s="128" t="str">
        <f t="shared" si="56"/>
        <v/>
      </c>
      <c r="M294" s="128" t="str">
        <f t="shared" si="57"/>
        <v/>
      </c>
      <c r="N294" s="128" t="str">
        <f t="shared" si="58"/>
        <v/>
      </c>
      <c r="O294" s="128" t="str">
        <f t="shared" si="59"/>
        <v/>
      </c>
      <c r="P294" s="128" t="str">
        <f t="shared" si="60"/>
        <v/>
      </c>
      <c r="Q294" s="128" t="str">
        <f t="shared" si="61"/>
        <v/>
      </c>
      <c r="R294" s="129"/>
      <c r="S294" s="130" t="str">
        <f t="shared" si="62"/>
        <v/>
      </c>
      <c r="T294" s="131" t="s">
        <v>432</v>
      </c>
      <c r="U294" s="132"/>
      <c r="AD294" s="102"/>
      <c r="AE294" s="102"/>
      <c r="AF294" s="102"/>
      <c r="AG294" s="102"/>
      <c r="AH294" s="102"/>
      <c r="AI294" s="49">
        <v>1</v>
      </c>
    </row>
    <row r="295" spans="3:35" ht="21" customHeight="1">
      <c r="C295" s="43"/>
      <c r="D295" s="124">
        <v>267</v>
      </c>
      <c r="E295" s="182"/>
      <c r="F295" s="181" t="str">
        <f t="shared" si="51"/>
        <v/>
      </c>
      <c r="G295" s="180" t="str" cm="1">
        <f t="array" ref="G295">IF(N295="","",IFERROR(_xlfn.TEXTJOIN(" • ",TRUE,_xlfn.UNIQUE(_xlfn._xlws.FILTER("⚠ "&amp;U29:U489,(S29:S489&lt;&gt;"")*ISNUMBER(SEARCH(" "&amp;S29:S489&amp;" "," "&amp;N295&amp;" "))))),""))</f>
        <v/>
      </c>
      <c r="H295" s="128" t="str">
        <f t="shared" si="52"/>
        <v/>
      </c>
      <c r="I295" s="128" t="str">
        <f t="shared" si="53"/>
        <v/>
      </c>
      <c r="J295" s="128" t="str">
        <f t="shared" si="54"/>
        <v/>
      </c>
      <c r="K295" s="128" t="str">
        <f t="shared" si="55"/>
        <v/>
      </c>
      <c r="L295" s="128" t="str">
        <f t="shared" si="56"/>
        <v/>
      </c>
      <c r="M295" s="128" t="str">
        <f t="shared" si="57"/>
        <v/>
      </c>
      <c r="N295" s="128" t="str">
        <f t="shared" si="58"/>
        <v/>
      </c>
      <c r="O295" s="128" t="str">
        <f t="shared" si="59"/>
        <v/>
      </c>
      <c r="P295" s="128" t="str">
        <f t="shared" si="60"/>
        <v/>
      </c>
      <c r="Q295" s="128" t="str">
        <f t="shared" si="61"/>
        <v/>
      </c>
      <c r="R295" s="129"/>
      <c r="S295" s="130" t="str">
        <f t="shared" si="62"/>
        <v/>
      </c>
      <c r="T295" s="131" t="s">
        <v>432</v>
      </c>
      <c r="U295" s="132"/>
      <c r="AD295" s="102"/>
      <c r="AE295" s="102"/>
      <c r="AF295" s="102"/>
      <c r="AG295" s="102"/>
      <c r="AH295" s="102"/>
      <c r="AI295" s="49">
        <v>1</v>
      </c>
    </row>
    <row r="296" spans="3:35" ht="21" customHeight="1">
      <c r="C296" s="43"/>
      <c r="D296" s="124">
        <v>268</v>
      </c>
      <c r="E296" s="182"/>
      <c r="F296" s="181" t="str">
        <f t="shared" si="51"/>
        <v/>
      </c>
      <c r="G296" s="180" t="str" cm="1">
        <f t="array" ref="G296">IF(N296="","",IFERROR(_xlfn.TEXTJOIN(" • ",TRUE,_xlfn.UNIQUE(_xlfn._xlws.FILTER("⚠ "&amp;U29:U489,(S29:S489&lt;&gt;"")*ISNUMBER(SEARCH(" "&amp;S29:S489&amp;" "," "&amp;N296&amp;" "))))),""))</f>
        <v/>
      </c>
      <c r="H296" s="128" t="str">
        <f t="shared" si="52"/>
        <v/>
      </c>
      <c r="I296" s="128" t="str">
        <f t="shared" si="53"/>
        <v/>
      </c>
      <c r="J296" s="128" t="str">
        <f t="shared" si="54"/>
        <v/>
      </c>
      <c r="K296" s="128" t="str">
        <f t="shared" si="55"/>
        <v/>
      </c>
      <c r="L296" s="128" t="str">
        <f t="shared" si="56"/>
        <v/>
      </c>
      <c r="M296" s="128" t="str">
        <f t="shared" si="57"/>
        <v/>
      </c>
      <c r="N296" s="128" t="str">
        <f t="shared" si="58"/>
        <v/>
      </c>
      <c r="O296" s="128" t="str">
        <f t="shared" si="59"/>
        <v/>
      </c>
      <c r="P296" s="128" t="str">
        <f t="shared" si="60"/>
        <v/>
      </c>
      <c r="Q296" s="128" t="str">
        <f t="shared" si="61"/>
        <v/>
      </c>
      <c r="R296" s="129"/>
      <c r="S296" s="130" t="str">
        <f t="shared" si="62"/>
        <v/>
      </c>
      <c r="T296" s="131" t="s">
        <v>432</v>
      </c>
      <c r="U296" s="132"/>
      <c r="AD296" s="102"/>
      <c r="AE296" s="102"/>
      <c r="AF296" s="102"/>
      <c r="AG296" s="102"/>
      <c r="AH296" s="102"/>
      <c r="AI296" s="49">
        <v>1</v>
      </c>
    </row>
    <row r="297" spans="3:35" ht="21" customHeight="1">
      <c r="C297" s="43"/>
      <c r="D297" s="124">
        <v>269</v>
      </c>
      <c r="E297" s="182"/>
      <c r="F297" s="181" t="str">
        <f t="shared" si="51"/>
        <v/>
      </c>
      <c r="G297" s="180" t="str" cm="1">
        <f t="array" ref="G297">IF(N297="","",IFERROR(_xlfn.TEXTJOIN(" • ",TRUE,_xlfn.UNIQUE(_xlfn._xlws.FILTER("⚠ "&amp;U29:U489,(S29:S489&lt;&gt;"")*ISNUMBER(SEARCH(" "&amp;S29:S489&amp;" "," "&amp;N297&amp;" "))))),""))</f>
        <v/>
      </c>
      <c r="H297" s="128" t="str">
        <f t="shared" si="52"/>
        <v/>
      </c>
      <c r="I297" s="128" t="str">
        <f t="shared" si="53"/>
        <v/>
      </c>
      <c r="J297" s="128" t="str">
        <f t="shared" si="54"/>
        <v/>
      </c>
      <c r="K297" s="128" t="str">
        <f t="shared" si="55"/>
        <v/>
      </c>
      <c r="L297" s="128" t="str">
        <f t="shared" si="56"/>
        <v/>
      </c>
      <c r="M297" s="128" t="str">
        <f t="shared" si="57"/>
        <v/>
      </c>
      <c r="N297" s="128" t="str">
        <f t="shared" si="58"/>
        <v/>
      </c>
      <c r="O297" s="128" t="str">
        <f t="shared" si="59"/>
        <v/>
      </c>
      <c r="P297" s="128" t="str">
        <f t="shared" si="60"/>
        <v/>
      </c>
      <c r="Q297" s="128" t="str">
        <f t="shared" si="61"/>
        <v/>
      </c>
      <c r="R297" s="129"/>
      <c r="S297" s="130" t="str">
        <f t="shared" si="62"/>
        <v/>
      </c>
      <c r="T297" s="131" t="s">
        <v>432</v>
      </c>
      <c r="U297" s="132"/>
      <c r="AD297" s="102"/>
      <c r="AE297" s="102"/>
      <c r="AF297" s="102"/>
      <c r="AG297" s="102"/>
      <c r="AH297" s="102"/>
      <c r="AI297" s="49">
        <v>1</v>
      </c>
    </row>
    <row r="298" spans="3:35" ht="21" customHeight="1">
      <c r="C298" s="43"/>
      <c r="D298" s="124">
        <v>270</v>
      </c>
      <c r="E298" s="182"/>
      <c r="F298" s="181" t="str">
        <f t="shared" si="51"/>
        <v/>
      </c>
      <c r="G298" s="180" t="str" cm="1">
        <f t="array" ref="G298">IF(N298="","",IFERROR(_xlfn.TEXTJOIN(" • ",TRUE,_xlfn.UNIQUE(_xlfn._xlws.FILTER("⚠ "&amp;U29:U489,(S29:S489&lt;&gt;"")*ISNUMBER(SEARCH(" "&amp;S29:S489&amp;" "," "&amp;N298&amp;" "))))),""))</f>
        <v/>
      </c>
      <c r="H298" s="128" t="str">
        <f t="shared" si="52"/>
        <v/>
      </c>
      <c r="I298" s="128" t="str">
        <f t="shared" si="53"/>
        <v/>
      </c>
      <c r="J298" s="128" t="str">
        <f t="shared" si="54"/>
        <v/>
      </c>
      <c r="K298" s="128" t="str">
        <f t="shared" si="55"/>
        <v/>
      </c>
      <c r="L298" s="128" t="str">
        <f t="shared" si="56"/>
        <v/>
      </c>
      <c r="M298" s="128" t="str">
        <f t="shared" si="57"/>
        <v/>
      </c>
      <c r="N298" s="128" t="str">
        <f t="shared" si="58"/>
        <v/>
      </c>
      <c r="O298" s="128" t="str">
        <f t="shared" si="59"/>
        <v/>
      </c>
      <c r="P298" s="128" t="str">
        <f t="shared" si="60"/>
        <v/>
      </c>
      <c r="Q298" s="128" t="str">
        <f t="shared" si="61"/>
        <v/>
      </c>
      <c r="R298" s="129"/>
      <c r="S298" s="130" t="str">
        <f t="shared" si="62"/>
        <v/>
      </c>
      <c r="T298" s="131" t="s">
        <v>432</v>
      </c>
      <c r="U298" s="132"/>
      <c r="AD298" s="102"/>
      <c r="AE298" s="102"/>
      <c r="AF298" s="102"/>
      <c r="AG298" s="102"/>
      <c r="AH298" s="102"/>
      <c r="AI298" s="49">
        <v>1</v>
      </c>
    </row>
    <row r="299" spans="3:35" ht="21" customHeight="1">
      <c r="C299" s="43"/>
      <c r="D299" s="124">
        <v>271</v>
      </c>
      <c r="E299" s="182"/>
      <c r="F299" s="181" t="str">
        <f t="shared" si="51"/>
        <v/>
      </c>
      <c r="G299" s="180" t="str" cm="1">
        <f t="array" ref="G299">IF(N299="","",IFERROR(_xlfn.TEXTJOIN(" • ",TRUE,_xlfn.UNIQUE(_xlfn._xlws.FILTER("⚠ "&amp;U29:U489,(S29:S489&lt;&gt;"")*ISNUMBER(SEARCH(" "&amp;S29:S489&amp;" "," "&amp;N299&amp;" "))))),""))</f>
        <v/>
      </c>
      <c r="H299" s="128" t="str">
        <f t="shared" si="52"/>
        <v/>
      </c>
      <c r="I299" s="128" t="str">
        <f t="shared" si="53"/>
        <v/>
      </c>
      <c r="J299" s="128" t="str">
        <f t="shared" si="54"/>
        <v/>
      </c>
      <c r="K299" s="128" t="str">
        <f t="shared" si="55"/>
        <v/>
      </c>
      <c r="L299" s="128" t="str">
        <f t="shared" si="56"/>
        <v/>
      </c>
      <c r="M299" s="128" t="str">
        <f t="shared" si="57"/>
        <v/>
      </c>
      <c r="N299" s="128" t="str">
        <f t="shared" si="58"/>
        <v/>
      </c>
      <c r="O299" s="128" t="str">
        <f t="shared" si="59"/>
        <v/>
      </c>
      <c r="P299" s="128" t="str">
        <f t="shared" si="60"/>
        <v/>
      </c>
      <c r="Q299" s="128" t="str">
        <f t="shared" si="61"/>
        <v/>
      </c>
      <c r="R299" s="129"/>
      <c r="S299" s="130" t="str">
        <f t="shared" si="62"/>
        <v/>
      </c>
      <c r="T299" s="131" t="s">
        <v>432</v>
      </c>
      <c r="U299" s="132"/>
      <c r="AD299" s="102"/>
      <c r="AE299" s="102"/>
      <c r="AF299" s="102"/>
      <c r="AG299" s="102"/>
      <c r="AH299" s="102"/>
      <c r="AI299" s="49">
        <v>1</v>
      </c>
    </row>
    <row r="300" spans="3:35" ht="21" customHeight="1">
      <c r="C300" s="43"/>
      <c r="D300" s="124">
        <v>272</v>
      </c>
      <c r="E300" s="182"/>
      <c r="F300" s="181" t="str">
        <f t="shared" si="51"/>
        <v/>
      </c>
      <c r="G300" s="180" t="str" cm="1">
        <f t="array" ref="G300">IF(N300="","",IFERROR(_xlfn.TEXTJOIN(" • ",TRUE,_xlfn.UNIQUE(_xlfn._xlws.FILTER("⚠ "&amp;U29:U489,(S29:S489&lt;&gt;"")*ISNUMBER(SEARCH(" "&amp;S29:S489&amp;" "," "&amp;N300&amp;" "))))),""))</f>
        <v/>
      </c>
      <c r="H300" s="128" t="str">
        <f t="shared" si="52"/>
        <v/>
      </c>
      <c r="I300" s="128" t="str">
        <f t="shared" si="53"/>
        <v/>
      </c>
      <c r="J300" s="128" t="str">
        <f t="shared" si="54"/>
        <v/>
      </c>
      <c r="K300" s="128" t="str">
        <f t="shared" si="55"/>
        <v/>
      </c>
      <c r="L300" s="128" t="str">
        <f t="shared" si="56"/>
        <v/>
      </c>
      <c r="M300" s="128" t="str">
        <f t="shared" si="57"/>
        <v/>
      </c>
      <c r="N300" s="128" t="str">
        <f t="shared" si="58"/>
        <v/>
      </c>
      <c r="O300" s="128" t="str">
        <f t="shared" si="59"/>
        <v/>
      </c>
      <c r="P300" s="128" t="str">
        <f t="shared" si="60"/>
        <v/>
      </c>
      <c r="Q300" s="128" t="str">
        <f t="shared" si="61"/>
        <v/>
      </c>
      <c r="R300" s="129"/>
      <c r="S300" s="130" t="str">
        <f t="shared" si="62"/>
        <v/>
      </c>
      <c r="T300" s="131" t="s">
        <v>432</v>
      </c>
      <c r="U300" s="132"/>
      <c r="AD300" s="102"/>
      <c r="AE300" s="102"/>
      <c r="AF300" s="102"/>
      <c r="AG300" s="102"/>
      <c r="AH300" s="102"/>
      <c r="AI300" s="49">
        <v>1</v>
      </c>
    </row>
    <row r="301" spans="3:35" ht="21" customHeight="1">
      <c r="C301" s="43"/>
      <c r="D301" s="124">
        <v>273</v>
      </c>
      <c r="E301" s="182"/>
      <c r="F301" s="181" t="str">
        <f t="shared" si="51"/>
        <v/>
      </c>
      <c r="G301" s="180" t="str" cm="1">
        <f t="array" ref="G301">IF(N301="","",IFERROR(_xlfn.TEXTJOIN(" • ",TRUE,_xlfn.UNIQUE(_xlfn._xlws.FILTER("⚠ "&amp;U29:U489,(S29:S489&lt;&gt;"")*ISNUMBER(SEARCH(" "&amp;S29:S489&amp;" "," "&amp;N301&amp;" "))))),""))</f>
        <v/>
      </c>
      <c r="H301" s="128" t="str">
        <f t="shared" si="52"/>
        <v/>
      </c>
      <c r="I301" s="128" t="str">
        <f t="shared" si="53"/>
        <v/>
      </c>
      <c r="J301" s="128" t="str">
        <f t="shared" si="54"/>
        <v/>
      </c>
      <c r="K301" s="128" t="str">
        <f t="shared" si="55"/>
        <v/>
      </c>
      <c r="L301" s="128" t="str">
        <f t="shared" si="56"/>
        <v/>
      </c>
      <c r="M301" s="128" t="str">
        <f t="shared" si="57"/>
        <v/>
      </c>
      <c r="N301" s="128" t="str">
        <f t="shared" si="58"/>
        <v/>
      </c>
      <c r="O301" s="128" t="str">
        <f t="shared" si="59"/>
        <v/>
      </c>
      <c r="P301" s="128" t="str">
        <f t="shared" si="60"/>
        <v/>
      </c>
      <c r="Q301" s="128" t="str">
        <f t="shared" si="61"/>
        <v/>
      </c>
      <c r="R301" s="129"/>
      <c r="S301" s="130" t="str">
        <f t="shared" si="62"/>
        <v/>
      </c>
      <c r="T301" s="131" t="s">
        <v>432</v>
      </c>
      <c r="U301" s="132"/>
      <c r="AD301" s="102"/>
      <c r="AE301" s="102"/>
      <c r="AF301" s="102"/>
      <c r="AG301" s="102"/>
      <c r="AH301" s="102"/>
      <c r="AI301" s="49">
        <v>1</v>
      </c>
    </row>
    <row r="302" spans="3:35" ht="21" customHeight="1">
      <c r="C302" s="43"/>
      <c r="D302" s="124">
        <v>274</v>
      </c>
      <c r="E302" s="182"/>
      <c r="F302" s="181" t="str">
        <f t="shared" si="51"/>
        <v/>
      </c>
      <c r="G302" s="180" t="str" cm="1">
        <f t="array" ref="G302">IF(N302="","",IFERROR(_xlfn.TEXTJOIN(" • ",TRUE,_xlfn.UNIQUE(_xlfn._xlws.FILTER("⚠ "&amp;U29:U489,(S29:S489&lt;&gt;"")*ISNUMBER(SEARCH(" "&amp;S29:S489&amp;" "," "&amp;N302&amp;" "))))),""))</f>
        <v/>
      </c>
      <c r="H302" s="128" t="str">
        <f t="shared" si="52"/>
        <v/>
      </c>
      <c r="I302" s="128" t="str">
        <f t="shared" si="53"/>
        <v/>
      </c>
      <c r="J302" s="128" t="str">
        <f t="shared" si="54"/>
        <v/>
      </c>
      <c r="K302" s="128" t="str">
        <f t="shared" si="55"/>
        <v/>
      </c>
      <c r="L302" s="128" t="str">
        <f t="shared" si="56"/>
        <v/>
      </c>
      <c r="M302" s="128" t="str">
        <f t="shared" si="57"/>
        <v/>
      </c>
      <c r="N302" s="128" t="str">
        <f t="shared" si="58"/>
        <v/>
      </c>
      <c r="O302" s="128" t="str">
        <f t="shared" si="59"/>
        <v/>
      </c>
      <c r="P302" s="128" t="str">
        <f t="shared" si="60"/>
        <v/>
      </c>
      <c r="Q302" s="128" t="str">
        <f t="shared" si="61"/>
        <v/>
      </c>
      <c r="R302" s="129"/>
      <c r="S302" s="130" t="str">
        <f t="shared" si="62"/>
        <v/>
      </c>
      <c r="T302" s="131" t="s">
        <v>432</v>
      </c>
      <c r="U302" s="132"/>
      <c r="AD302" s="102"/>
      <c r="AE302" s="102"/>
      <c r="AF302" s="102"/>
      <c r="AG302" s="102"/>
      <c r="AH302" s="102"/>
      <c r="AI302" s="49">
        <v>1</v>
      </c>
    </row>
    <row r="303" spans="3:35" ht="21" customHeight="1">
      <c r="C303" s="43"/>
      <c r="D303" s="124">
        <v>275</v>
      </c>
      <c r="E303" s="182"/>
      <c r="F303" s="181" t="str">
        <f t="shared" si="51"/>
        <v/>
      </c>
      <c r="G303" s="180" t="str" cm="1">
        <f t="array" ref="G303">IF(N303="","",IFERROR(_xlfn.TEXTJOIN(" • ",TRUE,_xlfn.UNIQUE(_xlfn._xlws.FILTER("⚠ "&amp;U29:U489,(S29:S489&lt;&gt;"")*ISNUMBER(SEARCH(" "&amp;S29:S489&amp;" "," "&amp;N303&amp;" "))))),""))</f>
        <v/>
      </c>
      <c r="H303" s="128" t="str">
        <f t="shared" si="52"/>
        <v/>
      </c>
      <c r="I303" s="128" t="str">
        <f t="shared" si="53"/>
        <v/>
      </c>
      <c r="J303" s="128" t="str">
        <f t="shared" si="54"/>
        <v/>
      </c>
      <c r="K303" s="128" t="str">
        <f t="shared" si="55"/>
        <v/>
      </c>
      <c r="L303" s="128" t="str">
        <f t="shared" si="56"/>
        <v/>
      </c>
      <c r="M303" s="128" t="str">
        <f t="shared" si="57"/>
        <v/>
      </c>
      <c r="N303" s="128" t="str">
        <f t="shared" si="58"/>
        <v/>
      </c>
      <c r="O303" s="128" t="str">
        <f t="shared" si="59"/>
        <v/>
      </c>
      <c r="P303" s="128" t="str">
        <f t="shared" si="60"/>
        <v/>
      </c>
      <c r="Q303" s="128" t="str">
        <f t="shared" si="61"/>
        <v/>
      </c>
      <c r="R303" s="129"/>
      <c r="S303" s="130" t="str">
        <f t="shared" si="62"/>
        <v/>
      </c>
      <c r="T303" s="131" t="s">
        <v>432</v>
      </c>
      <c r="U303" s="132"/>
      <c r="AD303" s="102"/>
      <c r="AE303" s="102"/>
      <c r="AF303" s="102"/>
      <c r="AG303" s="102"/>
      <c r="AH303" s="102"/>
      <c r="AI303" s="49">
        <v>1</v>
      </c>
    </row>
    <row r="304" spans="3:35" ht="21" customHeight="1">
      <c r="C304" s="43"/>
      <c r="D304" s="124">
        <v>276</v>
      </c>
      <c r="E304" s="182"/>
      <c r="F304" s="181" t="str">
        <f t="shared" si="51"/>
        <v/>
      </c>
      <c r="G304" s="180" t="str" cm="1">
        <f t="array" ref="G304">IF(N304="","",IFERROR(_xlfn.TEXTJOIN(" • ",TRUE,_xlfn.UNIQUE(_xlfn._xlws.FILTER("⚠ "&amp;U29:U489,(S29:S489&lt;&gt;"")*ISNUMBER(SEARCH(" "&amp;S29:S489&amp;" "," "&amp;N304&amp;" "))))),""))</f>
        <v/>
      </c>
      <c r="H304" s="128" t="str">
        <f t="shared" si="52"/>
        <v/>
      </c>
      <c r="I304" s="128" t="str">
        <f t="shared" si="53"/>
        <v/>
      </c>
      <c r="J304" s="128" t="str">
        <f t="shared" si="54"/>
        <v/>
      </c>
      <c r="K304" s="128" t="str">
        <f t="shared" si="55"/>
        <v/>
      </c>
      <c r="L304" s="128" t="str">
        <f t="shared" si="56"/>
        <v/>
      </c>
      <c r="M304" s="128" t="str">
        <f t="shared" si="57"/>
        <v/>
      </c>
      <c r="N304" s="128" t="str">
        <f t="shared" si="58"/>
        <v/>
      </c>
      <c r="O304" s="128" t="str">
        <f t="shared" si="59"/>
        <v/>
      </c>
      <c r="P304" s="128" t="str">
        <f t="shared" si="60"/>
        <v/>
      </c>
      <c r="Q304" s="128" t="str">
        <f t="shared" si="61"/>
        <v/>
      </c>
      <c r="R304" s="129"/>
      <c r="S304" s="130" t="str">
        <f t="shared" si="62"/>
        <v/>
      </c>
      <c r="T304" s="131" t="s">
        <v>432</v>
      </c>
      <c r="U304" s="132"/>
      <c r="AD304" s="102"/>
      <c r="AE304" s="102"/>
      <c r="AF304" s="102"/>
      <c r="AG304" s="102"/>
      <c r="AH304" s="102"/>
      <c r="AI304" s="49">
        <v>1</v>
      </c>
    </row>
    <row r="305" spans="3:35" ht="21" customHeight="1">
      <c r="C305" s="43"/>
      <c r="D305" s="124">
        <v>277</v>
      </c>
      <c r="E305" s="182"/>
      <c r="F305" s="181" t="str">
        <f t="shared" si="51"/>
        <v/>
      </c>
      <c r="G305" s="180" t="str" cm="1">
        <f t="array" ref="G305">IF(N305="","",IFERROR(_xlfn.TEXTJOIN(" • ",TRUE,_xlfn.UNIQUE(_xlfn._xlws.FILTER("⚠ "&amp;U29:U489,(S29:S489&lt;&gt;"")*ISNUMBER(SEARCH(" "&amp;S29:S489&amp;" "," "&amp;N305&amp;" "))))),""))</f>
        <v/>
      </c>
      <c r="H305" s="128" t="str">
        <f t="shared" si="52"/>
        <v/>
      </c>
      <c r="I305" s="128" t="str">
        <f t="shared" si="53"/>
        <v/>
      </c>
      <c r="J305" s="128" t="str">
        <f t="shared" si="54"/>
        <v/>
      </c>
      <c r="K305" s="128" t="str">
        <f t="shared" si="55"/>
        <v/>
      </c>
      <c r="L305" s="128" t="str">
        <f t="shared" si="56"/>
        <v/>
      </c>
      <c r="M305" s="128" t="str">
        <f t="shared" si="57"/>
        <v/>
      </c>
      <c r="N305" s="128" t="str">
        <f t="shared" si="58"/>
        <v/>
      </c>
      <c r="O305" s="128" t="str">
        <f t="shared" si="59"/>
        <v/>
      </c>
      <c r="P305" s="128" t="str">
        <f t="shared" si="60"/>
        <v/>
      </c>
      <c r="Q305" s="128" t="str">
        <f t="shared" si="61"/>
        <v/>
      </c>
      <c r="R305" s="129"/>
      <c r="S305" s="130" t="str">
        <f t="shared" si="62"/>
        <v/>
      </c>
      <c r="T305" s="131" t="s">
        <v>432</v>
      </c>
      <c r="U305" s="132"/>
      <c r="AD305" s="102"/>
      <c r="AE305" s="102"/>
      <c r="AF305" s="102"/>
      <c r="AG305" s="102"/>
      <c r="AH305" s="102"/>
      <c r="AI305" s="49">
        <v>1</v>
      </c>
    </row>
    <row r="306" spans="3:35" ht="21" customHeight="1">
      <c r="C306" s="43"/>
      <c r="D306" s="124">
        <v>278</v>
      </c>
      <c r="E306" s="182"/>
      <c r="F306" s="181" t="str">
        <f t="shared" si="51"/>
        <v/>
      </c>
      <c r="G306" s="180" t="str" cm="1">
        <f t="array" ref="G306">IF(N306="","",IFERROR(_xlfn.TEXTJOIN(" • ",TRUE,_xlfn.UNIQUE(_xlfn._xlws.FILTER("⚠ "&amp;U29:U489,(S29:S489&lt;&gt;"")*ISNUMBER(SEARCH(" "&amp;S29:S489&amp;" "," "&amp;N306&amp;" "))))),""))</f>
        <v/>
      </c>
      <c r="H306" s="128" t="str">
        <f t="shared" si="52"/>
        <v/>
      </c>
      <c r="I306" s="128" t="str">
        <f t="shared" si="53"/>
        <v/>
      </c>
      <c r="J306" s="128" t="str">
        <f t="shared" si="54"/>
        <v/>
      </c>
      <c r="K306" s="128" t="str">
        <f t="shared" si="55"/>
        <v/>
      </c>
      <c r="L306" s="128" t="str">
        <f t="shared" si="56"/>
        <v/>
      </c>
      <c r="M306" s="128" t="str">
        <f t="shared" si="57"/>
        <v/>
      </c>
      <c r="N306" s="128" t="str">
        <f t="shared" si="58"/>
        <v/>
      </c>
      <c r="O306" s="128" t="str">
        <f t="shared" si="59"/>
        <v/>
      </c>
      <c r="P306" s="128" t="str">
        <f t="shared" si="60"/>
        <v/>
      </c>
      <c r="Q306" s="128" t="str">
        <f t="shared" si="61"/>
        <v/>
      </c>
      <c r="R306" s="129"/>
      <c r="S306" s="130" t="str">
        <f t="shared" si="62"/>
        <v/>
      </c>
      <c r="T306" s="131" t="s">
        <v>432</v>
      </c>
      <c r="U306" s="132"/>
      <c r="AI306" s="49">
        <v>1</v>
      </c>
    </row>
    <row r="307" spans="3:35" ht="21" customHeight="1">
      <c r="C307" s="43"/>
      <c r="D307" s="124">
        <v>279</v>
      </c>
      <c r="E307" s="182"/>
      <c r="F307" s="181" t="str">
        <f t="shared" si="51"/>
        <v/>
      </c>
      <c r="G307" s="180" t="str" cm="1">
        <f t="array" ref="G307">IF(N307="","",IFERROR(_xlfn.TEXTJOIN(" • ",TRUE,_xlfn.UNIQUE(_xlfn._xlws.FILTER("⚠ "&amp;U29:U489,(S29:S489&lt;&gt;"")*ISNUMBER(SEARCH(" "&amp;S29:S489&amp;" "," "&amp;N307&amp;" "))))),""))</f>
        <v/>
      </c>
      <c r="H307" s="128" t="str">
        <f t="shared" si="52"/>
        <v/>
      </c>
      <c r="I307" s="128" t="str">
        <f t="shared" si="53"/>
        <v/>
      </c>
      <c r="J307" s="128" t="str">
        <f t="shared" si="54"/>
        <v/>
      </c>
      <c r="K307" s="128" t="str">
        <f t="shared" si="55"/>
        <v/>
      </c>
      <c r="L307" s="128" t="str">
        <f t="shared" si="56"/>
        <v/>
      </c>
      <c r="M307" s="128" t="str">
        <f t="shared" si="57"/>
        <v/>
      </c>
      <c r="N307" s="128" t="str">
        <f t="shared" si="58"/>
        <v/>
      </c>
      <c r="O307" s="128" t="str">
        <f t="shared" si="59"/>
        <v/>
      </c>
      <c r="P307" s="128" t="str">
        <f t="shared" si="60"/>
        <v/>
      </c>
      <c r="Q307" s="128" t="str">
        <f t="shared" si="61"/>
        <v/>
      </c>
      <c r="R307" s="129"/>
      <c r="S307" s="130" t="str">
        <f t="shared" si="62"/>
        <v/>
      </c>
      <c r="T307" s="131" t="s">
        <v>432</v>
      </c>
      <c r="U307" s="132"/>
      <c r="AI307" s="49">
        <v>1</v>
      </c>
    </row>
    <row r="308" spans="3:35" ht="21" customHeight="1">
      <c r="C308" s="43"/>
      <c r="D308" s="124">
        <v>280</v>
      </c>
      <c r="E308" s="182"/>
      <c r="F308" s="181" t="str">
        <f t="shared" si="51"/>
        <v/>
      </c>
      <c r="G308" s="180" t="str" cm="1">
        <f t="array" ref="G308">IF(N308="","",IFERROR(_xlfn.TEXTJOIN(" • ",TRUE,_xlfn.UNIQUE(_xlfn._xlws.FILTER("⚠ "&amp;U29:U489,(S29:S489&lt;&gt;"")*ISNUMBER(SEARCH(" "&amp;S29:S489&amp;" "," "&amp;N308&amp;" "))))),""))</f>
        <v/>
      </c>
      <c r="H308" s="128" t="str">
        <f t="shared" si="52"/>
        <v/>
      </c>
      <c r="I308" s="128" t="str">
        <f t="shared" si="53"/>
        <v/>
      </c>
      <c r="J308" s="128" t="str">
        <f t="shared" si="54"/>
        <v/>
      </c>
      <c r="K308" s="128" t="str">
        <f t="shared" si="55"/>
        <v/>
      </c>
      <c r="L308" s="128" t="str">
        <f t="shared" si="56"/>
        <v/>
      </c>
      <c r="M308" s="128" t="str">
        <f t="shared" si="57"/>
        <v/>
      </c>
      <c r="N308" s="128" t="str">
        <f t="shared" si="58"/>
        <v/>
      </c>
      <c r="O308" s="128" t="str">
        <f t="shared" si="59"/>
        <v/>
      </c>
      <c r="P308" s="128" t="str">
        <f t="shared" si="60"/>
        <v/>
      </c>
      <c r="Q308" s="128" t="str">
        <f t="shared" si="61"/>
        <v/>
      </c>
      <c r="R308" s="129"/>
      <c r="S308" s="130" t="str">
        <f t="shared" si="62"/>
        <v/>
      </c>
      <c r="T308" s="131" t="s">
        <v>432</v>
      </c>
      <c r="U308" s="132"/>
      <c r="AI308" s="49">
        <v>1</v>
      </c>
    </row>
    <row r="309" spans="3:35" ht="21" customHeight="1">
      <c r="C309" s="43"/>
      <c r="D309" s="124">
        <v>281</v>
      </c>
      <c r="E309" s="182"/>
      <c r="F309" s="181" t="str">
        <f t="shared" si="51"/>
        <v/>
      </c>
      <c r="G309" s="180" t="str" cm="1">
        <f t="array" ref="G309">IF(N309="","",IFERROR(_xlfn.TEXTJOIN(" • ",TRUE,_xlfn.UNIQUE(_xlfn._xlws.FILTER("⚠ "&amp;U29:U489,(S29:S489&lt;&gt;"")*ISNUMBER(SEARCH(" "&amp;S29:S489&amp;" "," "&amp;N309&amp;" "))))),""))</f>
        <v/>
      </c>
      <c r="H309" s="128" t="str">
        <f t="shared" si="52"/>
        <v/>
      </c>
      <c r="I309" s="128" t="str">
        <f t="shared" si="53"/>
        <v/>
      </c>
      <c r="J309" s="128" t="str">
        <f t="shared" si="54"/>
        <v/>
      </c>
      <c r="K309" s="128" t="str">
        <f t="shared" si="55"/>
        <v/>
      </c>
      <c r="L309" s="128" t="str">
        <f t="shared" si="56"/>
        <v/>
      </c>
      <c r="M309" s="128" t="str">
        <f t="shared" si="57"/>
        <v/>
      </c>
      <c r="N309" s="128" t="str">
        <f t="shared" si="58"/>
        <v/>
      </c>
      <c r="O309" s="128" t="str">
        <f t="shared" si="59"/>
        <v/>
      </c>
      <c r="P309" s="128" t="str">
        <f t="shared" si="60"/>
        <v/>
      </c>
      <c r="Q309" s="128" t="str">
        <f t="shared" si="61"/>
        <v/>
      </c>
      <c r="R309" s="129"/>
      <c r="S309" s="130" t="str">
        <f t="shared" si="62"/>
        <v/>
      </c>
      <c r="T309" s="131" t="s">
        <v>432</v>
      </c>
      <c r="U309" s="132"/>
      <c r="AI309" s="49">
        <v>1</v>
      </c>
    </row>
    <row r="310" spans="3:35" ht="21" customHeight="1">
      <c r="C310" s="43"/>
      <c r="D310" s="124">
        <v>282</v>
      </c>
      <c r="E310" s="182"/>
      <c r="F310" s="181" t="str">
        <f t="shared" si="51"/>
        <v/>
      </c>
      <c r="G310" s="180" t="str" cm="1">
        <f t="array" ref="G310">IF(N310="","",IFERROR(_xlfn.TEXTJOIN(" • ",TRUE,_xlfn.UNIQUE(_xlfn._xlws.FILTER("⚠ "&amp;U29:U489,(S29:S489&lt;&gt;"")*ISNUMBER(SEARCH(" "&amp;S29:S489&amp;" "," "&amp;N310&amp;" "))))),""))</f>
        <v/>
      </c>
      <c r="H310" s="128" t="str">
        <f t="shared" si="52"/>
        <v/>
      </c>
      <c r="I310" s="128" t="str">
        <f t="shared" si="53"/>
        <v/>
      </c>
      <c r="J310" s="128" t="str">
        <f t="shared" si="54"/>
        <v/>
      </c>
      <c r="K310" s="128" t="str">
        <f t="shared" si="55"/>
        <v/>
      </c>
      <c r="L310" s="128" t="str">
        <f t="shared" si="56"/>
        <v/>
      </c>
      <c r="M310" s="128" t="str">
        <f t="shared" si="57"/>
        <v/>
      </c>
      <c r="N310" s="128" t="str">
        <f t="shared" si="58"/>
        <v/>
      </c>
      <c r="O310" s="128" t="str">
        <f t="shared" si="59"/>
        <v/>
      </c>
      <c r="P310" s="128" t="str">
        <f t="shared" si="60"/>
        <v/>
      </c>
      <c r="Q310" s="128" t="str">
        <f t="shared" si="61"/>
        <v/>
      </c>
      <c r="R310" s="129"/>
      <c r="S310" s="130" t="str">
        <f t="shared" si="62"/>
        <v/>
      </c>
      <c r="T310" s="131" t="s">
        <v>432</v>
      </c>
      <c r="U310" s="132"/>
      <c r="AI310" s="49">
        <v>1</v>
      </c>
    </row>
    <row r="311" spans="3:35" ht="21" customHeight="1">
      <c r="C311" s="43"/>
      <c r="D311" s="124">
        <v>283</v>
      </c>
      <c r="E311" s="182"/>
      <c r="F311" s="181" t="str">
        <f t="shared" si="51"/>
        <v/>
      </c>
      <c r="G311" s="180" t="str" cm="1">
        <f t="array" ref="G311">IF(N311="","",IFERROR(_xlfn.TEXTJOIN(" • ",TRUE,_xlfn.UNIQUE(_xlfn._xlws.FILTER("⚠ "&amp;U29:U489,(S29:S489&lt;&gt;"")*ISNUMBER(SEARCH(" "&amp;S29:S489&amp;" "," "&amp;N311&amp;" "))))),""))</f>
        <v/>
      </c>
      <c r="H311" s="128" t="str">
        <f t="shared" si="52"/>
        <v/>
      </c>
      <c r="I311" s="128" t="str">
        <f t="shared" si="53"/>
        <v/>
      </c>
      <c r="J311" s="128" t="str">
        <f t="shared" si="54"/>
        <v/>
      </c>
      <c r="K311" s="128" t="str">
        <f t="shared" si="55"/>
        <v/>
      </c>
      <c r="L311" s="128" t="str">
        <f t="shared" si="56"/>
        <v/>
      </c>
      <c r="M311" s="128" t="str">
        <f t="shared" si="57"/>
        <v/>
      </c>
      <c r="N311" s="128" t="str">
        <f t="shared" si="58"/>
        <v/>
      </c>
      <c r="O311" s="128" t="str">
        <f t="shared" si="59"/>
        <v/>
      </c>
      <c r="P311" s="128" t="str">
        <f t="shared" si="60"/>
        <v/>
      </c>
      <c r="Q311" s="128" t="str">
        <f t="shared" si="61"/>
        <v/>
      </c>
      <c r="R311" s="129"/>
      <c r="S311" s="130" t="str">
        <f t="shared" si="62"/>
        <v/>
      </c>
      <c r="T311" s="131" t="s">
        <v>432</v>
      </c>
      <c r="U311" s="132"/>
      <c r="AI311" s="49">
        <v>1</v>
      </c>
    </row>
    <row r="312" spans="3:35" ht="21" customHeight="1">
      <c r="C312" s="43"/>
      <c r="D312" s="124">
        <v>284</v>
      </c>
      <c r="E312" s="182"/>
      <c r="F312" s="181" t="str">
        <f t="shared" si="51"/>
        <v/>
      </c>
      <c r="G312" s="180" t="str" cm="1">
        <f t="array" ref="G312">IF(N312="","",IFERROR(_xlfn.TEXTJOIN(" • ",TRUE,_xlfn.UNIQUE(_xlfn._xlws.FILTER("⚠ "&amp;U29:U489,(S29:S489&lt;&gt;"")*ISNUMBER(SEARCH(" "&amp;S29:S489&amp;" "," "&amp;N312&amp;" "))))),""))</f>
        <v/>
      </c>
      <c r="H312" s="128" t="str">
        <f t="shared" si="52"/>
        <v/>
      </c>
      <c r="I312" s="128" t="str">
        <f t="shared" si="53"/>
        <v/>
      </c>
      <c r="J312" s="128" t="str">
        <f t="shared" si="54"/>
        <v/>
      </c>
      <c r="K312" s="128" t="str">
        <f t="shared" si="55"/>
        <v/>
      </c>
      <c r="L312" s="128" t="str">
        <f t="shared" si="56"/>
        <v/>
      </c>
      <c r="M312" s="128" t="str">
        <f t="shared" si="57"/>
        <v/>
      </c>
      <c r="N312" s="128" t="str">
        <f t="shared" si="58"/>
        <v/>
      </c>
      <c r="O312" s="128" t="str">
        <f t="shared" si="59"/>
        <v/>
      </c>
      <c r="P312" s="128" t="str">
        <f t="shared" si="60"/>
        <v/>
      </c>
      <c r="Q312" s="128" t="str">
        <f t="shared" si="61"/>
        <v/>
      </c>
      <c r="R312" s="129"/>
      <c r="S312" s="130" t="str">
        <f t="shared" si="62"/>
        <v/>
      </c>
      <c r="T312" s="131" t="s">
        <v>432</v>
      </c>
      <c r="U312" s="132"/>
      <c r="AI312" s="49">
        <v>1</v>
      </c>
    </row>
    <row r="313" spans="3:35" ht="21" customHeight="1">
      <c r="C313" s="43"/>
      <c r="D313" s="124">
        <v>285</v>
      </c>
      <c r="E313" s="182"/>
      <c r="F313" s="181" t="str">
        <f t="shared" si="51"/>
        <v/>
      </c>
      <c r="G313" s="180" t="str" cm="1">
        <f t="array" ref="G313">IF(N313="","",IFERROR(_xlfn.TEXTJOIN(" • ",TRUE,_xlfn.UNIQUE(_xlfn._xlws.FILTER("⚠ "&amp;U29:U489,(S29:S489&lt;&gt;"")*ISNUMBER(SEARCH(" "&amp;S29:S489&amp;" "," "&amp;N313&amp;" "))))),""))</f>
        <v/>
      </c>
      <c r="H313" s="128" t="str">
        <f t="shared" si="52"/>
        <v/>
      </c>
      <c r="I313" s="128" t="str">
        <f t="shared" si="53"/>
        <v/>
      </c>
      <c r="J313" s="128" t="str">
        <f t="shared" si="54"/>
        <v/>
      </c>
      <c r="K313" s="128" t="str">
        <f t="shared" si="55"/>
        <v/>
      </c>
      <c r="L313" s="128" t="str">
        <f t="shared" si="56"/>
        <v/>
      </c>
      <c r="M313" s="128" t="str">
        <f t="shared" si="57"/>
        <v/>
      </c>
      <c r="N313" s="128" t="str">
        <f t="shared" si="58"/>
        <v/>
      </c>
      <c r="O313" s="128" t="str">
        <f t="shared" si="59"/>
        <v/>
      </c>
      <c r="P313" s="128" t="str">
        <f t="shared" si="60"/>
        <v/>
      </c>
      <c r="Q313" s="128" t="str">
        <f t="shared" si="61"/>
        <v/>
      </c>
      <c r="R313" s="129"/>
      <c r="S313" s="130" t="str">
        <f t="shared" si="62"/>
        <v/>
      </c>
      <c r="T313" s="131" t="s">
        <v>432</v>
      </c>
      <c r="U313" s="132"/>
      <c r="AI313" s="49">
        <v>1</v>
      </c>
    </row>
    <row r="314" spans="3:35" ht="21" customHeight="1">
      <c r="C314" s="43"/>
      <c r="D314" s="124">
        <v>286</v>
      </c>
      <c r="E314" s="182"/>
      <c r="F314" s="181" t="str">
        <f t="shared" si="51"/>
        <v/>
      </c>
      <c r="G314" s="180" t="str" cm="1">
        <f t="array" ref="G314">IF(N314="","",IFERROR(_xlfn.TEXTJOIN(" • ",TRUE,_xlfn.UNIQUE(_xlfn._xlws.FILTER("⚠ "&amp;U29:U489,(S29:S489&lt;&gt;"")*ISNUMBER(SEARCH(" "&amp;S29:S489&amp;" "," "&amp;N314&amp;" "))))),""))</f>
        <v/>
      </c>
      <c r="H314" s="128" t="str">
        <f t="shared" si="52"/>
        <v/>
      </c>
      <c r="I314" s="128" t="str">
        <f t="shared" si="53"/>
        <v/>
      </c>
      <c r="J314" s="128" t="str">
        <f t="shared" si="54"/>
        <v/>
      </c>
      <c r="K314" s="128" t="str">
        <f t="shared" si="55"/>
        <v/>
      </c>
      <c r="L314" s="128" t="str">
        <f t="shared" si="56"/>
        <v/>
      </c>
      <c r="M314" s="128" t="str">
        <f t="shared" si="57"/>
        <v/>
      </c>
      <c r="N314" s="128" t="str">
        <f t="shared" si="58"/>
        <v/>
      </c>
      <c r="O314" s="128" t="str">
        <f t="shared" si="59"/>
        <v/>
      </c>
      <c r="P314" s="128" t="str">
        <f t="shared" si="60"/>
        <v/>
      </c>
      <c r="Q314" s="128" t="str">
        <f t="shared" si="61"/>
        <v/>
      </c>
      <c r="R314" s="129"/>
      <c r="S314" s="130" t="str">
        <f t="shared" si="62"/>
        <v/>
      </c>
      <c r="T314" s="131" t="s">
        <v>432</v>
      </c>
      <c r="U314" s="132"/>
      <c r="AI314" s="49">
        <v>1</v>
      </c>
    </row>
    <row r="315" spans="3:35" ht="21" customHeight="1">
      <c r="C315" s="43"/>
      <c r="D315" s="124">
        <v>287</v>
      </c>
      <c r="E315" s="182"/>
      <c r="F315" s="181" t="str">
        <f t="shared" si="51"/>
        <v/>
      </c>
      <c r="G315" s="180" t="str" cm="1">
        <f t="array" ref="G315">IF(N315="","",IFERROR(_xlfn.TEXTJOIN(" • ",TRUE,_xlfn.UNIQUE(_xlfn._xlws.FILTER("⚠ "&amp;U29:U489,(S29:S489&lt;&gt;"")*ISNUMBER(SEARCH(" "&amp;S29:S489&amp;" "," "&amp;N315&amp;" "))))),""))</f>
        <v/>
      </c>
      <c r="H315" s="128" t="str">
        <f t="shared" si="52"/>
        <v/>
      </c>
      <c r="I315" s="128" t="str">
        <f t="shared" si="53"/>
        <v/>
      </c>
      <c r="J315" s="128" t="str">
        <f t="shared" si="54"/>
        <v/>
      </c>
      <c r="K315" s="128" t="str">
        <f t="shared" si="55"/>
        <v/>
      </c>
      <c r="L315" s="128" t="str">
        <f t="shared" si="56"/>
        <v/>
      </c>
      <c r="M315" s="128" t="str">
        <f t="shared" si="57"/>
        <v/>
      </c>
      <c r="N315" s="128" t="str">
        <f t="shared" si="58"/>
        <v/>
      </c>
      <c r="O315" s="128" t="str">
        <f t="shared" si="59"/>
        <v/>
      </c>
      <c r="P315" s="128" t="str">
        <f t="shared" si="60"/>
        <v/>
      </c>
      <c r="Q315" s="128" t="str">
        <f t="shared" si="61"/>
        <v/>
      </c>
      <c r="R315" s="129"/>
      <c r="S315" s="130" t="str">
        <f t="shared" si="62"/>
        <v/>
      </c>
      <c r="T315" s="131" t="s">
        <v>432</v>
      </c>
      <c r="U315" s="132"/>
      <c r="AI315" s="49">
        <v>1</v>
      </c>
    </row>
    <row r="316" spans="3:35" ht="21" customHeight="1">
      <c r="C316" s="43"/>
      <c r="D316" s="124">
        <v>288</v>
      </c>
      <c r="E316" s="182"/>
      <c r="F316" s="181" t="str">
        <f t="shared" si="51"/>
        <v/>
      </c>
      <c r="G316" s="180" t="str" cm="1">
        <f t="array" ref="G316">IF(N316="","",IFERROR(_xlfn.TEXTJOIN(" • ",TRUE,_xlfn.UNIQUE(_xlfn._xlws.FILTER("⚠ "&amp;U29:U489,(S29:S489&lt;&gt;"")*ISNUMBER(SEARCH(" "&amp;S29:S489&amp;" "," "&amp;N316&amp;" "))))),""))</f>
        <v/>
      </c>
      <c r="H316" s="128" t="str">
        <f t="shared" si="52"/>
        <v/>
      </c>
      <c r="I316" s="128" t="str">
        <f t="shared" si="53"/>
        <v/>
      </c>
      <c r="J316" s="128" t="str">
        <f t="shared" si="54"/>
        <v/>
      </c>
      <c r="K316" s="128" t="str">
        <f t="shared" si="55"/>
        <v/>
      </c>
      <c r="L316" s="128" t="str">
        <f t="shared" si="56"/>
        <v/>
      </c>
      <c r="M316" s="128" t="str">
        <f t="shared" si="57"/>
        <v/>
      </c>
      <c r="N316" s="128" t="str">
        <f t="shared" si="58"/>
        <v/>
      </c>
      <c r="O316" s="128" t="str">
        <f t="shared" si="59"/>
        <v/>
      </c>
      <c r="P316" s="128" t="str">
        <f t="shared" si="60"/>
        <v/>
      </c>
      <c r="Q316" s="128" t="str">
        <f t="shared" si="61"/>
        <v/>
      </c>
      <c r="R316" s="129"/>
      <c r="S316" s="130" t="str">
        <f t="shared" si="62"/>
        <v/>
      </c>
      <c r="T316" s="131" t="s">
        <v>432</v>
      </c>
      <c r="U316" s="132"/>
      <c r="AI316" s="49">
        <v>1</v>
      </c>
    </row>
    <row r="317" spans="3:35" ht="21" customHeight="1">
      <c r="C317" s="43"/>
      <c r="D317" s="124">
        <v>289</v>
      </c>
      <c r="E317" s="182"/>
      <c r="F317" s="181" t="str">
        <f t="shared" si="51"/>
        <v/>
      </c>
      <c r="G317" s="180" t="str" cm="1">
        <f t="array" ref="G317">IF(N317="","",IFERROR(_xlfn.TEXTJOIN(" • ",TRUE,_xlfn.UNIQUE(_xlfn._xlws.FILTER("⚠ "&amp;U29:U489,(S29:S489&lt;&gt;"")*ISNUMBER(SEARCH(" "&amp;S29:S489&amp;" "," "&amp;N317&amp;" "))))),""))</f>
        <v/>
      </c>
      <c r="H317" s="128" t="str">
        <f t="shared" si="52"/>
        <v/>
      </c>
      <c r="I317" s="128" t="str">
        <f t="shared" si="53"/>
        <v/>
      </c>
      <c r="J317" s="128" t="str">
        <f t="shared" si="54"/>
        <v/>
      </c>
      <c r="K317" s="128" t="str">
        <f t="shared" si="55"/>
        <v/>
      </c>
      <c r="L317" s="128" t="str">
        <f t="shared" si="56"/>
        <v/>
      </c>
      <c r="M317" s="128" t="str">
        <f t="shared" si="57"/>
        <v/>
      </c>
      <c r="N317" s="128" t="str">
        <f t="shared" si="58"/>
        <v/>
      </c>
      <c r="O317" s="128" t="str">
        <f t="shared" si="59"/>
        <v/>
      </c>
      <c r="P317" s="128" t="str">
        <f t="shared" si="60"/>
        <v/>
      </c>
      <c r="Q317" s="128" t="str">
        <f t="shared" si="61"/>
        <v/>
      </c>
      <c r="R317" s="129"/>
      <c r="S317" s="130" t="str">
        <f t="shared" si="62"/>
        <v/>
      </c>
      <c r="T317" s="131" t="s">
        <v>432</v>
      </c>
      <c r="U317" s="132"/>
      <c r="AI317" s="49">
        <v>1</v>
      </c>
    </row>
    <row r="318" spans="3:35" ht="21" customHeight="1">
      <c r="C318" s="43"/>
      <c r="D318" s="124">
        <v>290</v>
      </c>
      <c r="E318" s="182"/>
      <c r="F318" s="181" t="str">
        <f t="shared" si="51"/>
        <v/>
      </c>
      <c r="G318" s="180" t="str" cm="1">
        <f t="array" ref="G318">IF(N318="","",IFERROR(_xlfn.TEXTJOIN(" • ",TRUE,_xlfn.UNIQUE(_xlfn._xlws.FILTER("⚠ "&amp;U29:U489,(S29:S489&lt;&gt;"")*ISNUMBER(SEARCH(" "&amp;S29:S489&amp;" "," "&amp;N318&amp;" "))))),""))</f>
        <v/>
      </c>
      <c r="H318" s="128" t="str">
        <f t="shared" si="52"/>
        <v/>
      </c>
      <c r="I318" s="128" t="str">
        <f t="shared" si="53"/>
        <v/>
      </c>
      <c r="J318" s="128" t="str">
        <f t="shared" si="54"/>
        <v/>
      </c>
      <c r="K318" s="128" t="str">
        <f t="shared" si="55"/>
        <v/>
      </c>
      <c r="L318" s="128" t="str">
        <f t="shared" si="56"/>
        <v/>
      </c>
      <c r="M318" s="128" t="str">
        <f t="shared" si="57"/>
        <v/>
      </c>
      <c r="N318" s="128" t="str">
        <f t="shared" si="58"/>
        <v/>
      </c>
      <c r="O318" s="128" t="str">
        <f t="shared" si="59"/>
        <v/>
      </c>
      <c r="P318" s="128" t="str">
        <f t="shared" si="60"/>
        <v/>
      </c>
      <c r="Q318" s="128" t="str">
        <f t="shared" si="61"/>
        <v/>
      </c>
      <c r="R318" s="129"/>
      <c r="S318" s="130" t="str">
        <f t="shared" si="62"/>
        <v/>
      </c>
      <c r="T318" s="131" t="s">
        <v>432</v>
      </c>
      <c r="U318" s="132"/>
      <c r="AI318" s="49">
        <v>1</v>
      </c>
    </row>
    <row r="319" spans="3:35" ht="21" customHeight="1">
      <c r="C319" s="43"/>
      <c r="D319" s="124">
        <v>291</v>
      </c>
      <c r="E319" s="182"/>
      <c r="F319" s="181" t="str">
        <f t="shared" si="51"/>
        <v/>
      </c>
      <c r="G319" s="180" t="str" cm="1">
        <f t="array" ref="G319">IF(N319="","",IFERROR(_xlfn.TEXTJOIN(" • ",TRUE,_xlfn.UNIQUE(_xlfn._xlws.FILTER("⚠ "&amp;U29:U489,(S29:S489&lt;&gt;"")*ISNUMBER(SEARCH(" "&amp;S29:S489&amp;" "," "&amp;N319&amp;" "))))),""))</f>
        <v/>
      </c>
      <c r="H319" s="128" t="str">
        <f t="shared" si="52"/>
        <v/>
      </c>
      <c r="I319" s="128" t="str">
        <f t="shared" si="53"/>
        <v/>
      </c>
      <c r="J319" s="128" t="str">
        <f t="shared" si="54"/>
        <v/>
      </c>
      <c r="K319" s="128" t="str">
        <f t="shared" si="55"/>
        <v/>
      </c>
      <c r="L319" s="128" t="str">
        <f t="shared" si="56"/>
        <v/>
      </c>
      <c r="M319" s="128" t="str">
        <f t="shared" si="57"/>
        <v/>
      </c>
      <c r="N319" s="128" t="str">
        <f t="shared" si="58"/>
        <v/>
      </c>
      <c r="O319" s="128" t="str">
        <f t="shared" si="59"/>
        <v/>
      </c>
      <c r="P319" s="128" t="str">
        <f t="shared" si="60"/>
        <v/>
      </c>
      <c r="Q319" s="128" t="str">
        <f t="shared" si="61"/>
        <v/>
      </c>
      <c r="R319" s="129"/>
      <c r="S319" s="130" t="str">
        <f t="shared" si="62"/>
        <v/>
      </c>
      <c r="T319" s="131" t="s">
        <v>432</v>
      </c>
      <c r="U319" s="132"/>
      <c r="AI319" s="49">
        <v>1</v>
      </c>
    </row>
    <row r="320" spans="3:35" ht="21" customHeight="1">
      <c r="C320" s="43"/>
      <c r="D320" s="124">
        <v>292</v>
      </c>
      <c r="E320" s="182"/>
      <c r="F320" s="181" t="str">
        <f t="shared" si="51"/>
        <v/>
      </c>
      <c r="G320" s="180" t="str" cm="1">
        <f t="array" ref="G320">IF(N320="","",IFERROR(_xlfn.TEXTJOIN(" • ",TRUE,_xlfn.UNIQUE(_xlfn._xlws.FILTER("⚠ "&amp;U29:U489,(S29:S489&lt;&gt;"")*ISNUMBER(SEARCH(" "&amp;S29:S489&amp;" "," "&amp;N320&amp;" "))))),""))</f>
        <v/>
      </c>
      <c r="H320" s="128" t="str">
        <f t="shared" si="52"/>
        <v/>
      </c>
      <c r="I320" s="128" t="str">
        <f t="shared" si="53"/>
        <v/>
      </c>
      <c r="J320" s="128" t="str">
        <f t="shared" si="54"/>
        <v/>
      </c>
      <c r="K320" s="128" t="str">
        <f t="shared" si="55"/>
        <v/>
      </c>
      <c r="L320" s="128" t="str">
        <f t="shared" si="56"/>
        <v/>
      </c>
      <c r="M320" s="128" t="str">
        <f t="shared" si="57"/>
        <v/>
      </c>
      <c r="N320" s="128" t="str">
        <f t="shared" si="58"/>
        <v/>
      </c>
      <c r="O320" s="128" t="str">
        <f t="shared" si="59"/>
        <v/>
      </c>
      <c r="P320" s="128" t="str">
        <f t="shared" si="60"/>
        <v/>
      </c>
      <c r="Q320" s="128" t="str">
        <f t="shared" si="61"/>
        <v/>
      </c>
      <c r="R320" s="129"/>
      <c r="S320" s="130" t="str">
        <f t="shared" si="62"/>
        <v/>
      </c>
      <c r="T320" s="131" t="s">
        <v>432</v>
      </c>
      <c r="U320" s="132"/>
      <c r="AI320" s="49">
        <v>1</v>
      </c>
    </row>
    <row r="321" spans="3:35" ht="21" customHeight="1">
      <c r="C321" s="43"/>
      <c r="D321" s="124">
        <v>293</v>
      </c>
      <c r="E321" s="182"/>
      <c r="F321" s="181" t="str">
        <f t="shared" si="51"/>
        <v/>
      </c>
      <c r="G321" s="180" t="str" cm="1">
        <f t="array" ref="G321">IF(N321="","",IFERROR(_xlfn.TEXTJOIN(" • ",TRUE,_xlfn.UNIQUE(_xlfn._xlws.FILTER("⚠ "&amp;U29:U489,(S29:S489&lt;&gt;"")*ISNUMBER(SEARCH(" "&amp;S29:S489&amp;" "," "&amp;N321&amp;" "))))),""))</f>
        <v/>
      </c>
      <c r="H321" s="128" t="str">
        <f t="shared" si="52"/>
        <v/>
      </c>
      <c r="I321" s="128" t="str">
        <f t="shared" si="53"/>
        <v/>
      </c>
      <c r="J321" s="128" t="str">
        <f t="shared" si="54"/>
        <v/>
      </c>
      <c r="K321" s="128" t="str">
        <f t="shared" si="55"/>
        <v/>
      </c>
      <c r="L321" s="128" t="str">
        <f t="shared" si="56"/>
        <v/>
      </c>
      <c r="M321" s="128" t="str">
        <f t="shared" si="57"/>
        <v/>
      </c>
      <c r="N321" s="128" t="str">
        <f t="shared" si="58"/>
        <v/>
      </c>
      <c r="O321" s="128" t="str">
        <f t="shared" si="59"/>
        <v/>
      </c>
      <c r="P321" s="128" t="str">
        <f t="shared" si="60"/>
        <v/>
      </c>
      <c r="Q321" s="128" t="str">
        <f t="shared" si="61"/>
        <v/>
      </c>
      <c r="R321" s="129"/>
      <c r="S321" s="130" t="str">
        <f t="shared" si="62"/>
        <v/>
      </c>
      <c r="T321" s="131" t="s">
        <v>432</v>
      </c>
      <c r="U321" s="132"/>
      <c r="AI321" s="49">
        <v>1</v>
      </c>
    </row>
    <row r="322" spans="3:35" ht="21" customHeight="1">
      <c r="C322" s="43"/>
      <c r="D322" s="124">
        <v>294</v>
      </c>
      <c r="E322" s="182"/>
      <c r="F322" s="181" t="str">
        <f t="shared" si="51"/>
        <v/>
      </c>
      <c r="G322" s="180" t="str" cm="1">
        <f t="array" ref="G322">IF(N322="","",IFERROR(_xlfn.TEXTJOIN(" • ",TRUE,_xlfn.UNIQUE(_xlfn._xlws.FILTER("⚠ "&amp;U29:U489,(S29:S489&lt;&gt;"")*ISNUMBER(SEARCH(" "&amp;S29:S489&amp;" "," "&amp;N322&amp;" "))))),""))</f>
        <v/>
      </c>
      <c r="H322" s="128" t="str">
        <f t="shared" si="52"/>
        <v/>
      </c>
      <c r="I322" s="128" t="str">
        <f t="shared" si="53"/>
        <v/>
      </c>
      <c r="J322" s="128" t="str">
        <f t="shared" si="54"/>
        <v/>
      </c>
      <c r="K322" s="128" t="str">
        <f t="shared" si="55"/>
        <v/>
      </c>
      <c r="L322" s="128" t="str">
        <f t="shared" si="56"/>
        <v/>
      </c>
      <c r="M322" s="128" t="str">
        <f t="shared" si="57"/>
        <v/>
      </c>
      <c r="N322" s="128" t="str">
        <f t="shared" si="58"/>
        <v/>
      </c>
      <c r="O322" s="128" t="str">
        <f t="shared" si="59"/>
        <v/>
      </c>
      <c r="P322" s="128" t="str">
        <f t="shared" si="60"/>
        <v/>
      </c>
      <c r="Q322" s="128" t="str">
        <f t="shared" si="61"/>
        <v/>
      </c>
      <c r="R322" s="129"/>
      <c r="S322" s="130" t="str">
        <f t="shared" si="62"/>
        <v/>
      </c>
      <c r="T322" s="131" t="s">
        <v>432</v>
      </c>
      <c r="U322" s="132"/>
      <c r="AI322" s="49">
        <v>1</v>
      </c>
    </row>
    <row r="323" spans="3:35" ht="21" customHeight="1">
      <c r="C323" s="43"/>
      <c r="D323" s="124">
        <v>295</v>
      </c>
      <c r="E323" s="182"/>
      <c r="F323" s="181" t="str">
        <f t="shared" si="51"/>
        <v/>
      </c>
      <c r="G323" s="180" t="str" cm="1">
        <f t="array" ref="G323">IF(N323="","",IFERROR(_xlfn.TEXTJOIN(" • ",TRUE,_xlfn.UNIQUE(_xlfn._xlws.FILTER("⚠ "&amp;U29:U489,(S29:S489&lt;&gt;"")*ISNUMBER(SEARCH(" "&amp;S29:S489&amp;" "," "&amp;N323&amp;" "))))),""))</f>
        <v/>
      </c>
      <c r="H323" s="128" t="str">
        <f t="shared" si="52"/>
        <v/>
      </c>
      <c r="I323" s="128" t="str">
        <f t="shared" si="53"/>
        <v/>
      </c>
      <c r="J323" s="128" t="str">
        <f t="shared" si="54"/>
        <v/>
      </c>
      <c r="K323" s="128" t="str">
        <f t="shared" si="55"/>
        <v/>
      </c>
      <c r="L323" s="128" t="str">
        <f t="shared" si="56"/>
        <v/>
      </c>
      <c r="M323" s="128" t="str">
        <f t="shared" si="57"/>
        <v/>
      </c>
      <c r="N323" s="128" t="str">
        <f t="shared" si="58"/>
        <v/>
      </c>
      <c r="O323" s="128" t="str">
        <f t="shared" si="59"/>
        <v/>
      </c>
      <c r="P323" s="128" t="str">
        <f t="shared" si="60"/>
        <v/>
      </c>
      <c r="Q323" s="128" t="str">
        <f t="shared" si="61"/>
        <v/>
      </c>
      <c r="R323" s="129"/>
      <c r="S323" s="130" t="str">
        <f t="shared" si="62"/>
        <v/>
      </c>
      <c r="T323" s="131" t="s">
        <v>432</v>
      </c>
      <c r="U323" s="132"/>
      <c r="AI323" s="49">
        <v>1</v>
      </c>
    </row>
    <row r="324" spans="3:35" ht="21" customHeight="1">
      <c r="C324" s="43"/>
      <c r="D324" s="124">
        <v>296</v>
      </c>
      <c r="E324" s="182"/>
      <c r="F324" s="181" t="str">
        <f t="shared" si="51"/>
        <v/>
      </c>
      <c r="G324" s="180" t="str" cm="1">
        <f t="array" ref="G324">IF(N324="","",IFERROR(_xlfn.TEXTJOIN(" • ",TRUE,_xlfn.UNIQUE(_xlfn._xlws.FILTER("⚠ "&amp;U29:U489,(S29:S489&lt;&gt;"")*ISNUMBER(SEARCH(" "&amp;S29:S489&amp;" "," "&amp;N324&amp;" "))))),""))</f>
        <v/>
      </c>
      <c r="H324" s="128" t="str">
        <f t="shared" si="52"/>
        <v/>
      </c>
      <c r="I324" s="128" t="str">
        <f t="shared" si="53"/>
        <v/>
      </c>
      <c r="J324" s="128" t="str">
        <f t="shared" si="54"/>
        <v/>
      </c>
      <c r="K324" s="128" t="str">
        <f t="shared" si="55"/>
        <v/>
      </c>
      <c r="L324" s="128" t="str">
        <f t="shared" si="56"/>
        <v/>
      </c>
      <c r="M324" s="128" t="str">
        <f t="shared" si="57"/>
        <v/>
      </c>
      <c r="N324" s="128" t="str">
        <f t="shared" si="58"/>
        <v/>
      </c>
      <c r="O324" s="128" t="str">
        <f t="shared" si="59"/>
        <v/>
      </c>
      <c r="P324" s="128" t="str">
        <f t="shared" si="60"/>
        <v/>
      </c>
      <c r="Q324" s="128" t="str">
        <f t="shared" si="61"/>
        <v/>
      </c>
      <c r="R324" s="129"/>
      <c r="S324" s="130" t="str">
        <f t="shared" si="62"/>
        <v/>
      </c>
      <c r="T324" s="131" t="s">
        <v>432</v>
      </c>
      <c r="U324" s="132"/>
      <c r="AI324" s="49">
        <v>1</v>
      </c>
    </row>
    <row r="325" spans="3:35" ht="21" customHeight="1">
      <c r="C325" s="43"/>
      <c r="D325" s="124">
        <v>297</v>
      </c>
      <c r="E325" s="182"/>
      <c r="F325" s="181" t="str">
        <f t="shared" si="51"/>
        <v/>
      </c>
      <c r="G325" s="180" t="str" cm="1">
        <f t="array" ref="G325">IF(N325="","",IFERROR(_xlfn.TEXTJOIN(" • ",TRUE,_xlfn.UNIQUE(_xlfn._xlws.FILTER("⚠ "&amp;U29:U489,(S29:S489&lt;&gt;"")*ISNUMBER(SEARCH(" "&amp;S29:S489&amp;" "," "&amp;N325&amp;" "))))),""))</f>
        <v/>
      </c>
      <c r="H325" s="128" t="str">
        <f t="shared" si="52"/>
        <v/>
      </c>
      <c r="I325" s="128" t="str">
        <f t="shared" si="53"/>
        <v/>
      </c>
      <c r="J325" s="128" t="str">
        <f t="shared" si="54"/>
        <v/>
      </c>
      <c r="K325" s="128" t="str">
        <f t="shared" si="55"/>
        <v/>
      </c>
      <c r="L325" s="128" t="str">
        <f t="shared" si="56"/>
        <v/>
      </c>
      <c r="M325" s="128" t="str">
        <f t="shared" si="57"/>
        <v/>
      </c>
      <c r="N325" s="128" t="str">
        <f t="shared" si="58"/>
        <v/>
      </c>
      <c r="O325" s="128" t="str">
        <f t="shared" si="59"/>
        <v/>
      </c>
      <c r="P325" s="128" t="str">
        <f t="shared" si="60"/>
        <v/>
      </c>
      <c r="Q325" s="128" t="str">
        <f t="shared" si="61"/>
        <v/>
      </c>
      <c r="R325" s="129"/>
      <c r="S325" s="130" t="str">
        <f t="shared" si="62"/>
        <v/>
      </c>
      <c r="T325" s="131" t="s">
        <v>432</v>
      </c>
      <c r="U325" s="132"/>
      <c r="AI325" s="49">
        <v>1</v>
      </c>
    </row>
    <row r="326" spans="3:35" ht="21" customHeight="1">
      <c r="C326" s="43"/>
      <c r="D326" s="124">
        <v>298</v>
      </c>
      <c r="E326" s="182"/>
      <c r="F326" s="181" t="str">
        <f t="shared" si="51"/>
        <v/>
      </c>
      <c r="G326" s="180" t="str" cm="1">
        <f t="array" ref="G326">IF(N326="","",IFERROR(_xlfn.TEXTJOIN(" • ",TRUE,_xlfn.UNIQUE(_xlfn._xlws.FILTER("⚠ "&amp;U29:U489,(S29:S489&lt;&gt;"")*ISNUMBER(SEARCH(" "&amp;S29:S489&amp;" "," "&amp;N326&amp;" "))))),""))</f>
        <v/>
      </c>
      <c r="H326" s="128" t="str">
        <f t="shared" si="52"/>
        <v/>
      </c>
      <c r="I326" s="128" t="str">
        <f t="shared" si="53"/>
        <v/>
      </c>
      <c r="J326" s="128" t="str">
        <f t="shared" si="54"/>
        <v/>
      </c>
      <c r="K326" s="128" t="str">
        <f t="shared" si="55"/>
        <v/>
      </c>
      <c r="L326" s="128" t="str">
        <f t="shared" si="56"/>
        <v/>
      </c>
      <c r="M326" s="128" t="str">
        <f t="shared" si="57"/>
        <v/>
      </c>
      <c r="N326" s="128" t="str">
        <f t="shared" si="58"/>
        <v/>
      </c>
      <c r="O326" s="128" t="str">
        <f t="shared" si="59"/>
        <v/>
      </c>
      <c r="P326" s="128" t="str">
        <f t="shared" si="60"/>
        <v/>
      </c>
      <c r="Q326" s="128" t="str">
        <f t="shared" si="61"/>
        <v/>
      </c>
      <c r="R326" s="129"/>
      <c r="S326" s="130" t="str">
        <f t="shared" si="62"/>
        <v/>
      </c>
      <c r="T326" s="131" t="s">
        <v>432</v>
      </c>
      <c r="U326" s="132"/>
      <c r="AI326" s="49">
        <v>1</v>
      </c>
    </row>
    <row r="327" spans="3:35" ht="21" customHeight="1">
      <c r="C327" s="43"/>
      <c r="D327" s="124">
        <v>299</v>
      </c>
      <c r="E327" s="182"/>
      <c r="F327" s="181" t="str">
        <f t="shared" si="51"/>
        <v/>
      </c>
      <c r="G327" s="180" t="str" cm="1">
        <f t="array" ref="G327">IF(N327="","",IFERROR(_xlfn.TEXTJOIN(" • ",TRUE,_xlfn.UNIQUE(_xlfn._xlws.FILTER("⚠ "&amp;U29:U489,(S29:S489&lt;&gt;"")*ISNUMBER(SEARCH(" "&amp;S29:S489&amp;" "," "&amp;N327&amp;" "))))),""))</f>
        <v/>
      </c>
      <c r="H327" s="128" t="str">
        <f t="shared" si="52"/>
        <v/>
      </c>
      <c r="I327" s="128" t="str">
        <f t="shared" si="53"/>
        <v/>
      </c>
      <c r="J327" s="128" t="str">
        <f t="shared" si="54"/>
        <v/>
      </c>
      <c r="K327" s="128" t="str">
        <f t="shared" si="55"/>
        <v/>
      </c>
      <c r="L327" s="128" t="str">
        <f t="shared" si="56"/>
        <v/>
      </c>
      <c r="M327" s="128" t="str">
        <f t="shared" si="57"/>
        <v/>
      </c>
      <c r="N327" s="128" t="str">
        <f t="shared" si="58"/>
        <v/>
      </c>
      <c r="O327" s="128" t="str">
        <f t="shared" si="59"/>
        <v/>
      </c>
      <c r="P327" s="128" t="str">
        <f t="shared" si="60"/>
        <v/>
      </c>
      <c r="Q327" s="128" t="str">
        <f t="shared" si="61"/>
        <v/>
      </c>
      <c r="R327" s="129"/>
      <c r="S327" s="130" t="str">
        <f t="shared" si="62"/>
        <v/>
      </c>
      <c r="T327" s="131" t="s">
        <v>432</v>
      </c>
      <c r="U327" s="132"/>
      <c r="AI327" s="49">
        <v>1</v>
      </c>
    </row>
    <row r="328" spans="3:35" ht="21" customHeight="1">
      <c r="C328" s="43"/>
      <c r="D328" s="124">
        <v>300</v>
      </c>
      <c r="E328" s="182"/>
      <c r="F328" s="181" t="str">
        <f t="shared" si="51"/>
        <v/>
      </c>
      <c r="G328" s="180" t="str" cm="1">
        <f t="array" ref="G328">IF(N328="","",IFERROR(_xlfn.TEXTJOIN(" • ",TRUE,_xlfn.UNIQUE(_xlfn._xlws.FILTER("⚠ "&amp;U29:U489,(S29:S489&lt;&gt;"")*ISNUMBER(SEARCH(" "&amp;S29:S489&amp;" "," "&amp;N328&amp;" "))))),""))</f>
        <v/>
      </c>
      <c r="H328" s="128" t="str">
        <f t="shared" si="52"/>
        <v/>
      </c>
      <c r="I328" s="128" t="str">
        <f t="shared" si="53"/>
        <v/>
      </c>
      <c r="J328" s="128" t="str">
        <f t="shared" si="54"/>
        <v/>
      </c>
      <c r="K328" s="128" t="str">
        <f t="shared" si="55"/>
        <v/>
      </c>
      <c r="L328" s="128" t="str">
        <f t="shared" si="56"/>
        <v/>
      </c>
      <c r="M328" s="128" t="str">
        <f t="shared" si="57"/>
        <v/>
      </c>
      <c r="N328" s="128" t="str">
        <f t="shared" si="58"/>
        <v/>
      </c>
      <c r="O328" s="128" t="str">
        <f t="shared" si="59"/>
        <v/>
      </c>
      <c r="P328" s="128" t="str">
        <f t="shared" si="60"/>
        <v/>
      </c>
      <c r="Q328" s="128" t="str">
        <f t="shared" si="61"/>
        <v/>
      </c>
      <c r="R328" s="129"/>
      <c r="S328" s="130" t="str">
        <f t="shared" si="62"/>
        <v/>
      </c>
      <c r="T328" s="131" t="s">
        <v>432</v>
      </c>
      <c r="U328" s="132"/>
      <c r="AI328" s="49">
        <v>1</v>
      </c>
    </row>
    <row r="329" spans="3:35" ht="21" customHeight="1">
      <c r="C329" s="43"/>
      <c r="D329" s="124">
        <v>301</v>
      </c>
      <c r="E329" s="182"/>
      <c r="F329" s="181" t="str">
        <f t="shared" si="51"/>
        <v/>
      </c>
      <c r="G329" s="180" t="str" cm="1">
        <f t="array" ref="G329">IF(N329="","",IFERROR(_xlfn.TEXTJOIN(" • ",TRUE,_xlfn.UNIQUE(_xlfn._xlws.FILTER("⚠ "&amp;U29:U489,(S29:S489&lt;&gt;"")*ISNUMBER(SEARCH(" "&amp;S29:S489&amp;" "," "&amp;N329&amp;" "))))),""))</f>
        <v/>
      </c>
      <c r="H329" s="128" t="str">
        <f t="shared" si="52"/>
        <v/>
      </c>
      <c r="I329" s="128" t="str">
        <f t="shared" si="53"/>
        <v/>
      </c>
      <c r="J329" s="128" t="str">
        <f t="shared" si="54"/>
        <v/>
      </c>
      <c r="K329" s="128" t="str">
        <f t="shared" si="55"/>
        <v/>
      </c>
      <c r="L329" s="128" t="str">
        <f t="shared" si="56"/>
        <v/>
      </c>
      <c r="M329" s="128" t="str">
        <f t="shared" si="57"/>
        <v/>
      </c>
      <c r="N329" s="128" t="str">
        <f t="shared" si="58"/>
        <v/>
      </c>
      <c r="O329" s="128" t="str">
        <f t="shared" si="59"/>
        <v/>
      </c>
      <c r="P329" s="128" t="str">
        <f t="shared" si="60"/>
        <v/>
      </c>
      <c r="Q329" s="128" t="str">
        <f t="shared" si="61"/>
        <v/>
      </c>
      <c r="R329" s="129"/>
      <c r="S329" s="130" t="str">
        <f t="shared" si="62"/>
        <v/>
      </c>
      <c r="T329" s="131" t="s">
        <v>432</v>
      </c>
      <c r="U329" s="132"/>
      <c r="AI329" s="49">
        <v>1</v>
      </c>
    </row>
    <row r="330" spans="3:35" ht="21" customHeight="1">
      <c r="C330" s="43"/>
      <c r="D330" s="124">
        <v>302</v>
      </c>
      <c r="E330" s="182"/>
      <c r="F330" s="181" t="str">
        <f t="shared" si="51"/>
        <v/>
      </c>
      <c r="G330" s="180" t="str" cm="1">
        <f t="array" ref="G330">IF(N330="","",IFERROR(_xlfn.TEXTJOIN(" • ",TRUE,_xlfn.UNIQUE(_xlfn._xlws.FILTER("⚠ "&amp;U29:U489,(S29:S489&lt;&gt;"")*ISNUMBER(SEARCH(" "&amp;S29:S489&amp;" "," "&amp;N330&amp;" "))))),""))</f>
        <v/>
      </c>
      <c r="H330" s="128" t="str">
        <f t="shared" si="52"/>
        <v/>
      </c>
      <c r="I330" s="128" t="str">
        <f t="shared" si="53"/>
        <v/>
      </c>
      <c r="J330" s="128" t="str">
        <f t="shared" si="54"/>
        <v/>
      </c>
      <c r="K330" s="128" t="str">
        <f t="shared" si="55"/>
        <v/>
      </c>
      <c r="L330" s="128" t="str">
        <f t="shared" si="56"/>
        <v/>
      </c>
      <c r="M330" s="128" t="str">
        <f t="shared" si="57"/>
        <v/>
      </c>
      <c r="N330" s="128" t="str">
        <f t="shared" si="58"/>
        <v/>
      </c>
      <c r="O330" s="128" t="str">
        <f t="shared" si="59"/>
        <v/>
      </c>
      <c r="P330" s="128" t="str">
        <f t="shared" si="60"/>
        <v/>
      </c>
      <c r="Q330" s="128" t="str">
        <f t="shared" si="61"/>
        <v/>
      </c>
      <c r="R330" s="129"/>
      <c r="S330" s="130" t="str">
        <f t="shared" si="62"/>
        <v/>
      </c>
      <c r="T330" s="131" t="s">
        <v>432</v>
      </c>
      <c r="U330" s="132"/>
      <c r="AI330" s="49">
        <v>1</v>
      </c>
    </row>
    <row r="331" spans="3:35" ht="21" customHeight="1">
      <c r="C331" s="43"/>
      <c r="D331" s="124">
        <v>303</v>
      </c>
      <c r="E331" s="182"/>
      <c r="F331" s="181" t="str">
        <f t="shared" si="51"/>
        <v/>
      </c>
      <c r="G331" s="180" t="str" cm="1">
        <f t="array" ref="G331">IF(N331="","",IFERROR(_xlfn.TEXTJOIN(" • ",TRUE,_xlfn.UNIQUE(_xlfn._xlws.FILTER("⚠ "&amp;U29:U489,(S29:S489&lt;&gt;"")*ISNUMBER(SEARCH(" "&amp;S29:S489&amp;" "," "&amp;N331&amp;" "))))),""))</f>
        <v/>
      </c>
      <c r="H331" s="128" t="str">
        <f t="shared" si="52"/>
        <v/>
      </c>
      <c r="I331" s="128" t="str">
        <f t="shared" si="53"/>
        <v/>
      </c>
      <c r="J331" s="128" t="str">
        <f t="shared" si="54"/>
        <v/>
      </c>
      <c r="K331" s="128" t="str">
        <f t="shared" si="55"/>
        <v/>
      </c>
      <c r="L331" s="128" t="str">
        <f t="shared" si="56"/>
        <v/>
      </c>
      <c r="M331" s="128" t="str">
        <f t="shared" si="57"/>
        <v/>
      </c>
      <c r="N331" s="128" t="str">
        <f t="shared" si="58"/>
        <v/>
      </c>
      <c r="O331" s="128" t="str">
        <f t="shared" si="59"/>
        <v/>
      </c>
      <c r="P331" s="128" t="str">
        <f t="shared" si="60"/>
        <v/>
      </c>
      <c r="Q331" s="128" t="str">
        <f t="shared" si="61"/>
        <v/>
      </c>
      <c r="R331" s="129"/>
      <c r="S331" s="130" t="str">
        <f t="shared" si="62"/>
        <v/>
      </c>
      <c r="T331" s="131" t="s">
        <v>432</v>
      </c>
      <c r="U331" s="132"/>
      <c r="AI331" s="49">
        <v>1</v>
      </c>
    </row>
    <row r="332" spans="3:35" ht="21" customHeight="1">
      <c r="C332" s="43"/>
      <c r="D332" s="124">
        <v>304</v>
      </c>
      <c r="E332" s="182"/>
      <c r="F332" s="181" t="str">
        <f t="shared" si="51"/>
        <v/>
      </c>
      <c r="G332" s="180" t="str" cm="1">
        <f t="array" ref="G332">IF(N332="","",IFERROR(_xlfn.TEXTJOIN(" • ",TRUE,_xlfn.UNIQUE(_xlfn._xlws.FILTER("⚠ "&amp;U29:U489,(S29:S489&lt;&gt;"")*ISNUMBER(SEARCH(" "&amp;S29:S489&amp;" "," "&amp;N332&amp;" "))))),""))</f>
        <v/>
      </c>
      <c r="H332" s="128" t="str">
        <f t="shared" si="52"/>
        <v/>
      </c>
      <c r="I332" s="128" t="str">
        <f t="shared" si="53"/>
        <v/>
      </c>
      <c r="J332" s="128" t="str">
        <f t="shared" si="54"/>
        <v/>
      </c>
      <c r="K332" s="128" t="str">
        <f t="shared" si="55"/>
        <v/>
      </c>
      <c r="L332" s="128" t="str">
        <f t="shared" si="56"/>
        <v/>
      </c>
      <c r="M332" s="128" t="str">
        <f t="shared" si="57"/>
        <v/>
      </c>
      <c r="N332" s="128" t="str">
        <f t="shared" si="58"/>
        <v/>
      </c>
      <c r="O332" s="128" t="str">
        <f t="shared" si="59"/>
        <v/>
      </c>
      <c r="P332" s="128" t="str">
        <f t="shared" si="60"/>
        <v/>
      </c>
      <c r="Q332" s="128" t="str">
        <f t="shared" si="61"/>
        <v/>
      </c>
      <c r="R332" s="129"/>
      <c r="S332" s="130" t="str">
        <f t="shared" si="62"/>
        <v/>
      </c>
      <c r="T332" s="131" t="s">
        <v>432</v>
      </c>
      <c r="U332" s="132"/>
      <c r="AI332" s="49">
        <v>1</v>
      </c>
    </row>
    <row r="333" spans="3:35" ht="21" customHeight="1">
      <c r="C333" s="43"/>
      <c r="D333" s="124">
        <v>305</v>
      </c>
      <c r="E333" s="182"/>
      <c r="F333" s="181" t="str">
        <f t="shared" si="51"/>
        <v/>
      </c>
      <c r="G333" s="180" t="str" cm="1">
        <f t="array" ref="G333">IF(N333="","",IFERROR(_xlfn.TEXTJOIN(" • ",TRUE,_xlfn.UNIQUE(_xlfn._xlws.FILTER("⚠ "&amp;U29:U489,(S29:S489&lt;&gt;"")*ISNUMBER(SEARCH(" "&amp;S29:S489&amp;" "," "&amp;N333&amp;" "))))),""))</f>
        <v/>
      </c>
      <c r="H333" s="128" t="str">
        <f t="shared" si="52"/>
        <v/>
      </c>
      <c r="I333" s="128" t="str">
        <f t="shared" si="53"/>
        <v/>
      </c>
      <c r="J333" s="128" t="str">
        <f t="shared" si="54"/>
        <v/>
      </c>
      <c r="K333" s="128" t="str">
        <f t="shared" si="55"/>
        <v/>
      </c>
      <c r="L333" s="128" t="str">
        <f t="shared" si="56"/>
        <v/>
      </c>
      <c r="M333" s="128" t="str">
        <f t="shared" si="57"/>
        <v/>
      </c>
      <c r="N333" s="128" t="str">
        <f t="shared" si="58"/>
        <v/>
      </c>
      <c r="O333" s="128" t="str">
        <f t="shared" si="59"/>
        <v/>
      </c>
      <c r="P333" s="128" t="str">
        <f t="shared" si="60"/>
        <v/>
      </c>
      <c r="Q333" s="128" t="str">
        <f t="shared" si="61"/>
        <v/>
      </c>
      <c r="R333" s="129"/>
      <c r="S333" s="130" t="str">
        <f t="shared" si="62"/>
        <v/>
      </c>
      <c r="T333" s="131" t="s">
        <v>432</v>
      </c>
      <c r="U333" s="132"/>
      <c r="AI333" s="49">
        <v>1</v>
      </c>
    </row>
    <row r="334" spans="3:35" ht="21" customHeight="1">
      <c r="C334" s="43"/>
      <c r="D334" s="124">
        <v>306</v>
      </c>
      <c r="E334" s="182"/>
      <c r="F334" s="181" t="str">
        <f t="shared" si="51"/>
        <v/>
      </c>
      <c r="G334" s="180" t="str" cm="1">
        <f t="array" ref="G334">IF(N334="","",IFERROR(_xlfn.TEXTJOIN(" • ",TRUE,_xlfn.UNIQUE(_xlfn._xlws.FILTER("⚠ "&amp;U29:U489,(S29:S489&lt;&gt;"")*ISNUMBER(SEARCH(" "&amp;S29:S489&amp;" "," "&amp;N334&amp;" "))))),""))</f>
        <v/>
      </c>
      <c r="H334" s="128" t="str">
        <f t="shared" si="52"/>
        <v/>
      </c>
      <c r="I334" s="128" t="str">
        <f t="shared" si="53"/>
        <v/>
      </c>
      <c r="J334" s="128" t="str">
        <f t="shared" si="54"/>
        <v/>
      </c>
      <c r="K334" s="128" t="str">
        <f t="shared" si="55"/>
        <v/>
      </c>
      <c r="L334" s="128" t="str">
        <f t="shared" si="56"/>
        <v/>
      </c>
      <c r="M334" s="128" t="str">
        <f t="shared" si="57"/>
        <v/>
      </c>
      <c r="N334" s="128" t="str">
        <f t="shared" si="58"/>
        <v/>
      </c>
      <c r="O334" s="128" t="str">
        <f t="shared" si="59"/>
        <v/>
      </c>
      <c r="P334" s="128" t="str">
        <f t="shared" si="60"/>
        <v/>
      </c>
      <c r="Q334" s="128" t="str">
        <f t="shared" si="61"/>
        <v/>
      </c>
      <c r="R334" s="129"/>
      <c r="S334" s="130" t="str">
        <f t="shared" si="62"/>
        <v/>
      </c>
      <c r="T334" s="131" t="s">
        <v>432</v>
      </c>
      <c r="U334" s="132"/>
      <c r="AI334" s="49">
        <v>1</v>
      </c>
    </row>
    <row r="335" spans="3:35" ht="21" customHeight="1">
      <c r="C335" s="43"/>
      <c r="D335" s="124">
        <v>307</v>
      </c>
      <c r="E335" s="182"/>
      <c r="F335" s="181" t="str">
        <f t="shared" si="51"/>
        <v/>
      </c>
      <c r="G335" s="180" t="str" cm="1">
        <f t="array" ref="G335">IF(N335="","",IFERROR(_xlfn.TEXTJOIN(" • ",TRUE,_xlfn.UNIQUE(_xlfn._xlws.FILTER("⚠ "&amp;U29:U489,(S29:S489&lt;&gt;"")*ISNUMBER(SEARCH(" "&amp;S29:S489&amp;" "," "&amp;N335&amp;" "))))),""))</f>
        <v/>
      </c>
      <c r="H335" s="128" t="str">
        <f t="shared" si="52"/>
        <v/>
      </c>
      <c r="I335" s="128" t="str">
        <f t="shared" si="53"/>
        <v/>
      </c>
      <c r="J335" s="128" t="str">
        <f t="shared" si="54"/>
        <v/>
      </c>
      <c r="K335" s="128" t="str">
        <f t="shared" si="55"/>
        <v/>
      </c>
      <c r="L335" s="128" t="str">
        <f t="shared" si="56"/>
        <v/>
      </c>
      <c r="M335" s="128" t="str">
        <f t="shared" si="57"/>
        <v/>
      </c>
      <c r="N335" s="128" t="str">
        <f t="shared" si="58"/>
        <v/>
      </c>
      <c r="O335" s="128" t="str">
        <f t="shared" si="59"/>
        <v/>
      </c>
      <c r="P335" s="128" t="str">
        <f t="shared" si="60"/>
        <v/>
      </c>
      <c r="Q335" s="128" t="str">
        <f t="shared" si="61"/>
        <v/>
      </c>
      <c r="R335" s="129"/>
      <c r="S335" s="130" t="str">
        <f t="shared" si="62"/>
        <v/>
      </c>
      <c r="T335" s="131" t="s">
        <v>432</v>
      </c>
      <c r="U335" s="132"/>
      <c r="AI335" s="49">
        <v>1</v>
      </c>
    </row>
    <row r="336" spans="3:35" ht="21" customHeight="1">
      <c r="C336" s="43"/>
      <c r="D336" s="124">
        <v>308</v>
      </c>
      <c r="E336" s="182"/>
      <c r="F336" s="181" t="str">
        <f t="shared" si="51"/>
        <v/>
      </c>
      <c r="G336" s="180" t="str" cm="1">
        <f t="array" ref="G336">IF(N336="","",IFERROR(_xlfn.TEXTJOIN(" • ",TRUE,_xlfn.UNIQUE(_xlfn._xlws.FILTER("⚠ "&amp;U29:U489,(S29:S489&lt;&gt;"")*ISNUMBER(SEARCH(" "&amp;S29:S489&amp;" "," "&amp;N336&amp;" "))))),""))</f>
        <v/>
      </c>
      <c r="H336" s="128" t="str">
        <f t="shared" si="52"/>
        <v/>
      </c>
      <c r="I336" s="128" t="str">
        <f t="shared" si="53"/>
        <v/>
      </c>
      <c r="J336" s="128" t="str">
        <f t="shared" si="54"/>
        <v/>
      </c>
      <c r="K336" s="128" t="str">
        <f t="shared" si="55"/>
        <v/>
      </c>
      <c r="L336" s="128" t="str">
        <f t="shared" si="56"/>
        <v/>
      </c>
      <c r="M336" s="128" t="str">
        <f t="shared" si="57"/>
        <v/>
      </c>
      <c r="N336" s="128" t="str">
        <f t="shared" si="58"/>
        <v/>
      </c>
      <c r="O336" s="128" t="str">
        <f t="shared" si="59"/>
        <v/>
      </c>
      <c r="P336" s="128" t="str">
        <f t="shared" si="60"/>
        <v/>
      </c>
      <c r="Q336" s="128" t="str">
        <f t="shared" si="61"/>
        <v/>
      </c>
      <c r="R336" s="129"/>
      <c r="S336" s="130" t="str">
        <f t="shared" si="62"/>
        <v/>
      </c>
      <c r="T336" s="131" t="s">
        <v>432</v>
      </c>
      <c r="U336" s="132"/>
      <c r="AI336" s="49">
        <v>1</v>
      </c>
    </row>
    <row r="337" spans="3:35" ht="21" customHeight="1">
      <c r="C337" s="43"/>
      <c r="D337" s="124">
        <v>309</v>
      </c>
      <c r="E337" s="182"/>
      <c r="F337" s="181" t="str">
        <f t="shared" si="51"/>
        <v/>
      </c>
      <c r="G337" s="180" t="str" cm="1">
        <f t="array" ref="G337">IF(N337="","",IFERROR(_xlfn.TEXTJOIN(" • ",TRUE,_xlfn.UNIQUE(_xlfn._xlws.FILTER("⚠ "&amp;U29:U489,(S29:S489&lt;&gt;"")*ISNUMBER(SEARCH(" "&amp;S29:S489&amp;" "," "&amp;N337&amp;" "))))),""))</f>
        <v/>
      </c>
      <c r="H337" s="128" t="str">
        <f t="shared" si="52"/>
        <v/>
      </c>
      <c r="I337" s="128" t="str">
        <f t="shared" si="53"/>
        <v/>
      </c>
      <c r="J337" s="128" t="str">
        <f t="shared" si="54"/>
        <v/>
      </c>
      <c r="K337" s="128" t="str">
        <f t="shared" si="55"/>
        <v/>
      </c>
      <c r="L337" s="128" t="str">
        <f t="shared" si="56"/>
        <v/>
      </c>
      <c r="M337" s="128" t="str">
        <f t="shared" si="57"/>
        <v/>
      </c>
      <c r="N337" s="128" t="str">
        <f t="shared" si="58"/>
        <v/>
      </c>
      <c r="O337" s="128" t="str">
        <f t="shared" si="59"/>
        <v/>
      </c>
      <c r="P337" s="128" t="str">
        <f t="shared" si="60"/>
        <v/>
      </c>
      <c r="Q337" s="128" t="str">
        <f t="shared" si="61"/>
        <v/>
      </c>
      <c r="R337" s="129"/>
      <c r="S337" s="130" t="str">
        <f t="shared" si="62"/>
        <v/>
      </c>
      <c r="T337" s="131" t="s">
        <v>432</v>
      </c>
      <c r="U337" s="132"/>
      <c r="AI337" s="49">
        <v>1</v>
      </c>
    </row>
    <row r="338" spans="3:35" ht="21" customHeight="1">
      <c r="C338" s="43"/>
      <c r="D338" s="124">
        <v>310</v>
      </c>
      <c r="E338" s="182"/>
      <c r="F338" s="181" t="str">
        <f t="shared" si="51"/>
        <v/>
      </c>
      <c r="G338" s="180" t="str" cm="1">
        <f t="array" ref="G338">IF(N338="","",IFERROR(_xlfn.TEXTJOIN(" • ",TRUE,_xlfn.UNIQUE(_xlfn._xlws.FILTER("⚠ "&amp;U29:U489,(S29:S489&lt;&gt;"")*ISNUMBER(SEARCH(" "&amp;S29:S489&amp;" "," "&amp;N338&amp;" "))))),""))</f>
        <v/>
      </c>
      <c r="H338" s="128" t="str">
        <f t="shared" si="52"/>
        <v/>
      </c>
      <c r="I338" s="128" t="str">
        <f t="shared" si="53"/>
        <v/>
      </c>
      <c r="J338" s="128" t="str">
        <f t="shared" si="54"/>
        <v/>
      </c>
      <c r="K338" s="128" t="str">
        <f t="shared" si="55"/>
        <v/>
      </c>
      <c r="L338" s="128" t="str">
        <f t="shared" si="56"/>
        <v/>
      </c>
      <c r="M338" s="128" t="str">
        <f t="shared" si="57"/>
        <v/>
      </c>
      <c r="N338" s="128" t="str">
        <f t="shared" si="58"/>
        <v/>
      </c>
      <c r="O338" s="128" t="str">
        <f t="shared" si="59"/>
        <v/>
      </c>
      <c r="P338" s="128" t="str">
        <f t="shared" si="60"/>
        <v/>
      </c>
      <c r="Q338" s="128" t="str">
        <f t="shared" si="61"/>
        <v/>
      </c>
      <c r="R338" s="129"/>
      <c r="S338" s="130" t="str">
        <f t="shared" si="62"/>
        <v/>
      </c>
      <c r="T338" s="131" t="s">
        <v>432</v>
      </c>
      <c r="U338" s="132"/>
      <c r="AI338" s="49">
        <v>1</v>
      </c>
    </row>
    <row r="339" spans="3:35" ht="21" customHeight="1">
      <c r="C339" s="43"/>
      <c r="D339" s="124">
        <v>311</v>
      </c>
      <c r="E339" s="182"/>
      <c r="F339" s="181" t="str">
        <f t="shared" si="51"/>
        <v/>
      </c>
      <c r="G339" s="180" t="str" cm="1">
        <f t="array" ref="G339">IF(N339="","",IFERROR(_xlfn.TEXTJOIN(" • ",TRUE,_xlfn.UNIQUE(_xlfn._xlws.FILTER("⚠ "&amp;U29:U489,(S29:S489&lt;&gt;"")*ISNUMBER(SEARCH(" "&amp;S29:S489&amp;" "," "&amp;N339&amp;" "))))),""))</f>
        <v/>
      </c>
      <c r="H339" s="128" t="str">
        <f t="shared" si="52"/>
        <v/>
      </c>
      <c r="I339" s="128" t="str">
        <f t="shared" si="53"/>
        <v/>
      </c>
      <c r="J339" s="128" t="str">
        <f t="shared" si="54"/>
        <v/>
      </c>
      <c r="K339" s="128" t="str">
        <f t="shared" si="55"/>
        <v/>
      </c>
      <c r="L339" s="128" t="str">
        <f t="shared" si="56"/>
        <v/>
      </c>
      <c r="M339" s="128" t="str">
        <f t="shared" si="57"/>
        <v/>
      </c>
      <c r="N339" s="128" t="str">
        <f t="shared" si="58"/>
        <v/>
      </c>
      <c r="O339" s="128" t="str">
        <f t="shared" si="59"/>
        <v/>
      </c>
      <c r="P339" s="128" t="str">
        <f t="shared" si="60"/>
        <v/>
      </c>
      <c r="Q339" s="128" t="str">
        <f t="shared" si="61"/>
        <v/>
      </c>
      <c r="R339" s="129"/>
      <c r="S339" s="130" t="str">
        <f t="shared" si="62"/>
        <v/>
      </c>
      <c r="T339" s="131" t="s">
        <v>432</v>
      </c>
      <c r="U339" s="132"/>
      <c r="AI339" s="49">
        <v>1</v>
      </c>
    </row>
    <row r="340" spans="3:35" ht="21" customHeight="1">
      <c r="C340" s="43"/>
      <c r="D340" s="124">
        <v>312</v>
      </c>
      <c r="E340" s="182"/>
      <c r="F340" s="181" t="str">
        <f t="shared" si="51"/>
        <v/>
      </c>
      <c r="G340" s="180" t="str" cm="1">
        <f t="array" ref="G340">IF(N340="","",IFERROR(_xlfn.TEXTJOIN(" • ",TRUE,_xlfn.UNIQUE(_xlfn._xlws.FILTER("⚠ "&amp;U29:U489,(S29:S489&lt;&gt;"")*ISNUMBER(SEARCH(" "&amp;S29:S489&amp;" "," "&amp;N340&amp;" "))))),""))</f>
        <v/>
      </c>
      <c r="H340" s="128" t="str">
        <f t="shared" si="52"/>
        <v/>
      </c>
      <c r="I340" s="128" t="str">
        <f t="shared" si="53"/>
        <v/>
      </c>
      <c r="J340" s="128" t="str">
        <f t="shared" si="54"/>
        <v/>
      </c>
      <c r="K340" s="128" t="str">
        <f t="shared" si="55"/>
        <v/>
      </c>
      <c r="L340" s="128" t="str">
        <f t="shared" si="56"/>
        <v/>
      </c>
      <c r="M340" s="128" t="str">
        <f t="shared" si="57"/>
        <v/>
      </c>
      <c r="N340" s="128" t="str">
        <f t="shared" si="58"/>
        <v/>
      </c>
      <c r="O340" s="128" t="str">
        <f t="shared" si="59"/>
        <v/>
      </c>
      <c r="P340" s="128" t="str">
        <f t="shared" si="60"/>
        <v/>
      </c>
      <c r="Q340" s="128" t="str">
        <f t="shared" si="61"/>
        <v/>
      </c>
      <c r="R340" s="129"/>
      <c r="S340" s="130" t="str">
        <f t="shared" si="62"/>
        <v/>
      </c>
      <c r="T340" s="131" t="s">
        <v>432</v>
      </c>
      <c r="U340" s="132"/>
      <c r="AI340" s="49">
        <v>1</v>
      </c>
    </row>
    <row r="341" spans="3:35" ht="21" customHeight="1">
      <c r="C341" s="43"/>
      <c r="D341" s="124">
        <v>313</v>
      </c>
      <c r="E341" s="182"/>
      <c r="F341" s="181" t="str">
        <f t="shared" si="51"/>
        <v/>
      </c>
      <c r="G341" s="180" t="str" cm="1">
        <f t="array" ref="G341">IF(N341="","",IFERROR(_xlfn.TEXTJOIN(" • ",TRUE,_xlfn.UNIQUE(_xlfn._xlws.FILTER("⚠ "&amp;U29:U489,(S29:S489&lt;&gt;"")*ISNUMBER(SEARCH(" "&amp;S29:S489&amp;" "," "&amp;N341&amp;" "))))),""))</f>
        <v/>
      </c>
      <c r="H341" s="128" t="str">
        <f t="shared" si="52"/>
        <v/>
      </c>
      <c r="I341" s="128" t="str">
        <f t="shared" si="53"/>
        <v/>
      </c>
      <c r="J341" s="128" t="str">
        <f t="shared" si="54"/>
        <v/>
      </c>
      <c r="K341" s="128" t="str">
        <f t="shared" si="55"/>
        <v/>
      </c>
      <c r="L341" s="128" t="str">
        <f t="shared" si="56"/>
        <v/>
      </c>
      <c r="M341" s="128" t="str">
        <f t="shared" si="57"/>
        <v/>
      </c>
      <c r="N341" s="128" t="str">
        <f t="shared" si="58"/>
        <v/>
      </c>
      <c r="O341" s="128" t="str">
        <f t="shared" si="59"/>
        <v/>
      </c>
      <c r="P341" s="128" t="str">
        <f t="shared" si="60"/>
        <v/>
      </c>
      <c r="Q341" s="128" t="str">
        <f t="shared" si="61"/>
        <v/>
      </c>
      <c r="R341" s="129"/>
      <c r="S341" s="130" t="str">
        <f t="shared" si="62"/>
        <v/>
      </c>
      <c r="T341" s="131" t="s">
        <v>432</v>
      </c>
      <c r="U341" s="132"/>
      <c r="AI341" s="49">
        <v>1</v>
      </c>
    </row>
    <row r="342" spans="3:35" ht="21" customHeight="1">
      <c r="C342" s="43"/>
      <c r="D342" s="124">
        <v>314</v>
      </c>
      <c r="E342" s="182"/>
      <c r="F342" s="181" t="str">
        <f t="shared" si="51"/>
        <v/>
      </c>
      <c r="G342" s="180" t="str" cm="1">
        <f t="array" ref="G342">IF(N342="","",IFERROR(_xlfn.TEXTJOIN(" • ",TRUE,_xlfn.UNIQUE(_xlfn._xlws.FILTER("⚠ "&amp;U29:U489,(S29:S489&lt;&gt;"")*ISNUMBER(SEARCH(" "&amp;S29:S489&amp;" "," "&amp;N342&amp;" "))))),""))</f>
        <v/>
      </c>
      <c r="H342" s="128" t="str">
        <f t="shared" si="52"/>
        <v/>
      </c>
      <c r="I342" s="128" t="str">
        <f t="shared" si="53"/>
        <v/>
      </c>
      <c r="J342" s="128" t="str">
        <f t="shared" si="54"/>
        <v/>
      </c>
      <c r="K342" s="128" t="str">
        <f t="shared" si="55"/>
        <v/>
      </c>
      <c r="L342" s="128" t="str">
        <f t="shared" si="56"/>
        <v/>
      </c>
      <c r="M342" s="128" t="str">
        <f t="shared" si="57"/>
        <v/>
      </c>
      <c r="N342" s="128" t="str">
        <f t="shared" si="58"/>
        <v/>
      </c>
      <c r="O342" s="128" t="str">
        <f t="shared" si="59"/>
        <v/>
      </c>
      <c r="P342" s="128" t="str">
        <f t="shared" si="60"/>
        <v/>
      </c>
      <c r="Q342" s="128" t="str">
        <f t="shared" si="61"/>
        <v/>
      </c>
      <c r="R342" s="129"/>
      <c r="S342" s="130" t="str">
        <f t="shared" si="62"/>
        <v/>
      </c>
      <c r="T342" s="131" t="s">
        <v>432</v>
      </c>
      <c r="U342" s="132"/>
      <c r="AI342" s="49">
        <v>1</v>
      </c>
    </row>
    <row r="343" spans="3:35" ht="21" customHeight="1">
      <c r="C343" s="43"/>
      <c r="D343" s="124">
        <v>315</v>
      </c>
      <c r="E343" s="182"/>
      <c r="F343" s="181" t="str">
        <f t="shared" si="51"/>
        <v/>
      </c>
      <c r="G343" s="180" t="str" cm="1">
        <f t="array" ref="G343">IF(N343="","",IFERROR(_xlfn.TEXTJOIN(" • ",TRUE,_xlfn.UNIQUE(_xlfn._xlws.FILTER("⚠ "&amp;U29:U489,(S29:S489&lt;&gt;"")*ISNUMBER(SEARCH(" "&amp;S29:S489&amp;" "," "&amp;N343&amp;" "))))),""))</f>
        <v/>
      </c>
      <c r="H343" s="128" t="str">
        <f t="shared" si="52"/>
        <v/>
      </c>
      <c r="I343" s="128" t="str">
        <f t="shared" si="53"/>
        <v/>
      </c>
      <c r="J343" s="128" t="str">
        <f t="shared" si="54"/>
        <v/>
      </c>
      <c r="K343" s="128" t="str">
        <f t="shared" si="55"/>
        <v/>
      </c>
      <c r="L343" s="128" t="str">
        <f t="shared" si="56"/>
        <v/>
      </c>
      <c r="M343" s="128" t="str">
        <f t="shared" si="57"/>
        <v/>
      </c>
      <c r="N343" s="128" t="str">
        <f t="shared" si="58"/>
        <v/>
      </c>
      <c r="O343" s="128" t="str">
        <f t="shared" si="59"/>
        <v/>
      </c>
      <c r="P343" s="128" t="str">
        <f t="shared" si="60"/>
        <v/>
      </c>
      <c r="Q343" s="128" t="str">
        <f t="shared" si="61"/>
        <v/>
      </c>
      <c r="R343" s="129"/>
      <c r="S343" s="130" t="str">
        <f t="shared" si="62"/>
        <v/>
      </c>
      <c r="T343" s="131" t="s">
        <v>432</v>
      </c>
      <c r="U343" s="132"/>
      <c r="AI343" s="49">
        <v>1</v>
      </c>
    </row>
    <row r="344" spans="3:35" ht="21" customHeight="1">
      <c r="C344" s="43"/>
      <c r="D344" s="124">
        <v>316</v>
      </c>
      <c r="E344" s="182"/>
      <c r="F344" s="181" t="str">
        <f t="shared" si="51"/>
        <v/>
      </c>
      <c r="G344" s="180" t="str" cm="1">
        <f t="array" ref="G344">IF(N344="","",IFERROR(_xlfn.TEXTJOIN(" • ",TRUE,_xlfn.UNIQUE(_xlfn._xlws.FILTER("⚠ "&amp;U29:U489,(S29:S489&lt;&gt;"")*ISNUMBER(SEARCH(" "&amp;S29:S489&amp;" "," "&amp;N344&amp;" "))))),""))</f>
        <v/>
      </c>
      <c r="H344" s="128" t="str">
        <f t="shared" si="52"/>
        <v/>
      </c>
      <c r="I344" s="128" t="str">
        <f t="shared" si="53"/>
        <v/>
      </c>
      <c r="J344" s="128" t="str">
        <f t="shared" si="54"/>
        <v/>
      </c>
      <c r="K344" s="128" t="str">
        <f t="shared" si="55"/>
        <v/>
      </c>
      <c r="L344" s="128" t="str">
        <f t="shared" si="56"/>
        <v/>
      </c>
      <c r="M344" s="128" t="str">
        <f t="shared" si="57"/>
        <v/>
      </c>
      <c r="N344" s="128" t="str">
        <f t="shared" si="58"/>
        <v/>
      </c>
      <c r="O344" s="128" t="str">
        <f t="shared" si="59"/>
        <v/>
      </c>
      <c r="P344" s="128" t="str">
        <f t="shared" si="60"/>
        <v/>
      </c>
      <c r="Q344" s="128" t="str">
        <f t="shared" si="61"/>
        <v/>
      </c>
      <c r="R344" s="129"/>
      <c r="S344" s="130" t="str">
        <f t="shared" si="62"/>
        <v/>
      </c>
      <c r="T344" s="131" t="s">
        <v>432</v>
      </c>
      <c r="U344" s="132"/>
      <c r="AI344" s="49">
        <v>1</v>
      </c>
    </row>
    <row r="345" spans="3:35" ht="21" customHeight="1">
      <c r="C345" s="43"/>
      <c r="D345" s="124">
        <v>317</v>
      </c>
      <c r="E345" s="182"/>
      <c r="F345" s="181" t="str">
        <f t="shared" si="51"/>
        <v/>
      </c>
      <c r="G345" s="180" t="str" cm="1">
        <f t="array" ref="G345">IF(N345="","",IFERROR(_xlfn.TEXTJOIN(" • ",TRUE,_xlfn.UNIQUE(_xlfn._xlws.FILTER("⚠ "&amp;U29:U489,(S29:S489&lt;&gt;"")*ISNUMBER(SEARCH(" "&amp;S29:S489&amp;" "," "&amp;N345&amp;" "))))),""))</f>
        <v/>
      </c>
      <c r="H345" s="128" t="str">
        <f t="shared" si="52"/>
        <v/>
      </c>
      <c r="I345" s="128" t="str">
        <f t="shared" si="53"/>
        <v/>
      </c>
      <c r="J345" s="128" t="str">
        <f t="shared" si="54"/>
        <v/>
      </c>
      <c r="K345" s="128" t="str">
        <f t="shared" si="55"/>
        <v/>
      </c>
      <c r="L345" s="128" t="str">
        <f t="shared" si="56"/>
        <v/>
      </c>
      <c r="M345" s="128" t="str">
        <f t="shared" si="57"/>
        <v/>
      </c>
      <c r="N345" s="128" t="str">
        <f t="shared" si="58"/>
        <v/>
      </c>
      <c r="O345" s="128" t="str">
        <f t="shared" si="59"/>
        <v/>
      </c>
      <c r="P345" s="128" t="str">
        <f t="shared" si="60"/>
        <v/>
      </c>
      <c r="Q345" s="128" t="str">
        <f t="shared" si="61"/>
        <v/>
      </c>
      <c r="R345" s="129"/>
      <c r="S345" s="130" t="str">
        <f t="shared" si="62"/>
        <v/>
      </c>
      <c r="T345" s="131" t="s">
        <v>432</v>
      </c>
      <c r="U345" s="132"/>
      <c r="AI345" s="49">
        <v>1</v>
      </c>
    </row>
    <row r="346" spans="3:35" ht="21" customHeight="1">
      <c r="C346" s="43"/>
      <c r="D346" s="124">
        <v>318</v>
      </c>
      <c r="E346" s="182"/>
      <c r="F346" s="181" t="str">
        <f t="shared" si="51"/>
        <v/>
      </c>
      <c r="G346" s="180" t="str" cm="1">
        <f t="array" ref="G346">IF(N346="","",IFERROR(_xlfn.TEXTJOIN(" • ",TRUE,_xlfn.UNIQUE(_xlfn._xlws.FILTER("⚠ "&amp;U29:U489,(S29:S489&lt;&gt;"")*ISNUMBER(SEARCH(" "&amp;S29:S489&amp;" "," "&amp;N346&amp;" "))))),""))</f>
        <v/>
      </c>
      <c r="H346" s="128" t="str">
        <f t="shared" si="52"/>
        <v/>
      </c>
      <c r="I346" s="128" t="str">
        <f t="shared" si="53"/>
        <v/>
      </c>
      <c r="J346" s="128" t="str">
        <f t="shared" si="54"/>
        <v/>
      </c>
      <c r="K346" s="128" t="str">
        <f t="shared" si="55"/>
        <v/>
      </c>
      <c r="L346" s="128" t="str">
        <f t="shared" si="56"/>
        <v/>
      </c>
      <c r="M346" s="128" t="str">
        <f t="shared" si="57"/>
        <v/>
      </c>
      <c r="N346" s="128" t="str">
        <f t="shared" si="58"/>
        <v/>
      </c>
      <c r="O346" s="128" t="str">
        <f t="shared" si="59"/>
        <v/>
      </c>
      <c r="P346" s="128" t="str">
        <f t="shared" si="60"/>
        <v/>
      </c>
      <c r="Q346" s="128" t="str">
        <f t="shared" si="61"/>
        <v/>
      </c>
      <c r="R346" s="129"/>
      <c r="S346" s="130" t="str">
        <f t="shared" si="62"/>
        <v/>
      </c>
      <c r="T346" s="131" t="s">
        <v>432</v>
      </c>
      <c r="U346" s="132"/>
      <c r="AI346" s="49">
        <v>1</v>
      </c>
    </row>
    <row r="347" spans="3:35" ht="21" customHeight="1">
      <c r="C347" s="43"/>
      <c r="D347" s="124">
        <v>319</v>
      </c>
      <c r="E347" s="182"/>
      <c r="F347" s="181" t="str">
        <f t="shared" si="51"/>
        <v/>
      </c>
      <c r="G347" s="180" t="str" cm="1">
        <f t="array" ref="G347">IF(N347="","",IFERROR(_xlfn.TEXTJOIN(" • ",TRUE,_xlfn.UNIQUE(_xlfn._xlws.FILTER("⚠ "&amp;U29:U489,(S29:S489&lt;&gt;"")*ISNUMBER(SEARCH(" "&amp;S29:S489&amp;" "," "&amp;N347&amp;" "))))),""))</f>
        <v/>
      </c>
      <c r="H347" s="128" t="str">
        <f t="shared" si="52"/>
        <v/>
      </c>
      <c r="I347" s="128" t="str">
        <f t="shared" si="53"/>
        <v/>
      </c>
      <c r="J347" s="128" t="str">
        <f t="shared" si="54"/>
        <v/>
      </c>
      <c r="K347" s="128" t="str">
        <f t="shared" si="55"/>
        <v/>
      </c>
      <c r="L347" s="128" t="str">
        <f t="shared" si="56"/>
        <v/>
      </c>
      <c r="M347" s="128" t="str">
        <f t="shared" si="57"/>
        <v/>
      </c>
      <c r="N347" s="128" t="str">
        <f t="shared" si="58"/>
        <v/>
      </c>
      <c r="O347" s="128" t="str">
        <f t="shared" si="59"/>
        <v/>
      </c>
      <c r="P347" s="128" t="str">
        <f t="shared" si="60"/>
        <v/>
      </c>
      <c r="Q347" s="128" t="str">
        <f t="shared" si="61"/>
        <v/>
      </c>
      <c r="R347" s="129"/>
      <c r="S347" s="130" t="str">
        <f t="shared" si="62"/>
        <v/>
      </c>
      <c r="T347" s="131" t="s">
        <v>432</v>
      </c>
      <c r="U347" s="132"/>
      <c r="AI347" s="49">
        <v>1</v>
      </c>
    </row>
    <row r="348" spans="3:35" ht="21" customHeight="1">
      <c r="C348" s="43"/>
      <c r="D348" s="124">
        <v>320</v>
      </c>
      <c r="E348" s="182"/>
      <c r="F348" s="181" t="str">
        <f t="shared" si="51"/>
        <v/>
      </c>
      <c r="G348" s="180" t="str" cm="1">
        <f t="array" ref="G348">IF(N348="","",IFERROR(_xlfn.TEXTJOIN(" • ",TRUE,_xlfn.UNIQUE(_xlfn._xlws.FILTER("⚠ "&amp;U29:U489,(S29:S489&lt;&gt;"")*ISNUMBER(SEARCH(" "&amp;S29:S489&amp;" "," "&amp;N348&amp;" "))))),""))</f>
        <v/>
      </c>
      <c r="H348" s="128" t="str">
        <f t="shared" si="52"/>
        <v/>
      </c>
      <c r="I348" s="128" t="str">
        <f t="shared" si="53"/>
        <v/>
      </c>
      <c r="J348" s="128" t="str">
        <f t="shared" si="54"/>
        <v/>
      </c>
      <c r="K348" s="128" t="str">
        <f t="shared" si="55"/>
        <v/>
      </c>
      <c r="L348" s="128" t="str">
        <f t="shared" si="56"/>
        <v/>
      </c>
      <c r="M348" s="128" t="str">
        <f t="shared" si="57"/>
        <v/>
      </c>
      <c r="N348" s="128" t="str">
        <f t="shared" si="58"/>
        <v/>
      </c>
      <c r="O348" s="128" t="str">
        <f t="shared" si="59"/>
        <v/>
      </c>
      <c r="P348" s="128" t="str">
        <f t="shared" si="60"/>
        <v/>
      </c>
      <c r="Q348" s="128" t="str">
        <f t="shared" si="61"/>
        <v/>
      </c>
      <c r="R348" s="129"/>
      <c r="S348" s="130" t="str">
        <f t="shared" si="62"/>
        <v/>
      </c>
      <c r="T348" s="131" t="s">
        <v>432</v>
      </c>
      <c r="U348" s="132"/>
      <c r="AI348" s="49">
        <v>1</v>
      </c>
    </row>
    <row r="349" spans="3:35" ht="21" customHeight="1">
      <c r="C349" s="43"/>
      <c r="D349" s="124">
        <v>321</v>
      </c>
      <c r="E349" s="182"/>
      <c r="F349" s="181" t="str">
        <f t="shared" ref="F349:F412" si="63">IF(E349="","",IF(G349="",E349,E349&amp;" *"))</f>
        <v/>
      </c>
      <c r="G349" s="180" t="str" cm="1">
        <f t="array" ref="G349">IF(N349="","",IFERROR(_xlfn.TEXTJOIN(" • ",TRUE,_xlfn.UNIQUE(_xlfn._xlws.FILTER("⚠ "&amp;U29:U489,(S29:S489&lt;&gt;"")*ISNUMBER(SEARCH(" "&amp;S29:S489&amp;" "," "&amp;N349&amp;" "))))),""))</f>
        <v/>
      </c>
      <c r="H349" s="128" t="str">
        <f t="shared" ref="H349:H412" si="64">IF(S349="","",Q349)</f>
        <v/>
      </c>
      <c r="I349" s="128" t="str">
        <f t="shared" ref="I349:I412" si="65">IF(U349="","",T349&amp;" "&amp;U349)</f>
        <v/>
      </c>
      <c r="J349" s="128" t="str">
        <f t="shared" ref="J349:J412" si="66">IF(N349="","",SUBSTITUTE(SUBSTITUTE(SUBSTITUTE(SUBSTITUTE(SUBSTITUTE(SUBSTITUTE(SUBSTITUTE(SUBSTITUTE(SUBSTITUTE(LOWER(N349),"œ","oe"),"æ","ae"),"à","a"),"â","a"),"ä","a"),"á","a"),"ã","a"),"å","a"),"ç","c"))</f>
        <v/>
      </c>
      <c r="K349" s="128" t="str">
        <f t="shared" ref="K349:K412" si="67">IF(J349="","",SUBSTITUTE(SUBSTITUTE(SUBSTITUTE(SUBSTITUTE(SUBSTITUTE(SUBSTITUTE(SUBSTITUTE(SUBSTITUTE(J349,"è","e"),"é","e"),"ê","e"),"ë","e"),"ì","i"),"í","i"),"î","i"),"ï","i"))</f>
        <v/>
      </c>
      <c r="L349" s="128" t="str">
        <f t="shared" ref="L349:L412" si="68">IF(K349="","",TRIM(SUBSTITUTE(SUBSTITUTE(SUBSTITUTE(SUBSTITUTE(SUBSTITUTE(SUBSTITUTE(SUBSTITUTE(SUBSTITUTE(SUBSTITUTE(SUBSTITUTE(SUBSTITUTE(SUBSTITUTE(K349,"ò","o"),"ó","o"),"ô","o"),"ö","o"),"õ","o"),"ù","u"),"ú","u"),"û","u"),"ü","u"),"ý","y"),"ÿ","y"),"ñ","n")))</f>
        <v/>
      </c>
      <c r="M349" s="128" t="str">
        <f t="shared" ref="M349:M412" si="69">IF(N349="","",L349)</f>
        <v/>
      </c>
      <c r="N349" s="128" t="str">
        <f t="shared" ref="N349:N412" si="70">IF(E349="","",LOWER(TRIM(CLEAN(SUBSTITUTE(SUBSTITUTE(SUBSTITUTE(SUBSTITUTE(SUBSTITUTE(SUBSTITUTE(SUBSTITUTE(SUBSTITUTE(SUBSTITUTE(SUBSTITUTE(SUBSTITUTE(SUBSTITUTE(SUBSTITUTE(SUBSTITUTE(SUBSTITUTE(SUBSTITUTE(SUBSTITUTE(SUBSTITUTE(SUBSTITUTE(SUBSTITUTE(SUBSTITUTE(SUBSTITUTE(E349,CHAR(160)," "),CHAR(9)," "),CHAR(10)," "),CHAR(13)," "),"—"," "),"–"," "),"’"," "),"'"," "),""""," "),","," "),"."," "),";"," "),":"," "),"!"," "),"?"," "),"…"," "),"/"," "),"-"," "),"("," "),")"," "),"«"," "),"»"," ")))))</f>
        <v/>
      </c>
      <c r="O349" s="128" t="str">
        <f t="shared" ref="O349:O412" si="71">IF(S349="","",SUBSTITUTE(SUBSTITUTE(SUBSTITUTE(SUBSTITUTE(SUBSTITUTE(SUBSTITUTE(SUBSTITUTE(SUBSTITUTE(SUBSTITUTE(LOWER(S349),"œ","oe"),"æ","ae"),"à","a"),"â","a"),"ä","a"),"á","a"),"ã","a"),"å","a"),"ç","c"))</f>
        <v/>
      </c>
      <c r="P349" s="128" t="str">
        <f t="shared" ref="P349:P412" si="72">IF(O349="","",SUBSTITUTE(SUBSTITUTE(SUBSTITUTE(SUBSTITUTE(SUBSTITUTE(SUBSTITUTE(SUBSTITUTE(SUBSTITUTE(O349,"è","e"),"é","e"),"ê","e"),"ë","e"),"ì","i"),"í","i"),"î","i"),"ï","i"))</f>
        <v/>
      </c>
      <c r="Q349" s="128" t="str">
        <f t="shared" ref="Q349:Q412" si="73">IF(P349="","",TRIM(SUBSTITUTE(SUBSTITUTE(SUBSTITUTE(SUBSTITUTE(SUBSTITUTE(SUBSTITUTE(SUBSTITUTE(SUBSTITUTE(SUBSTITUTE(SUBSTITUTE(SUBSTITUTE(SUBSTITUTE(P349,"ò","o"),"ó","o"),"ô","o"),"ö","o"),"õ","o"),"ù","u"),"ú","u"),"û","u"),"ü","u"),"ý","y"),"ÿ","y"),"ñ","n")))</f>
        <v/>
      </c>
      <c r="R349" s="129"/>
      <c r="S349" s="130" t="str">
        <f t="shared" ref="S349:S412" si="74">IF(R349="","",LOWER(TRIM(CLEAN(SUBSTITUTE(SUBSTITUTE(SUBSTITUTE(SUBSTITUTE(SUBSTITUTE(SUBSTITUTE(SUBSTITUTE(SUBSTITUTE(SUBSTITUTE(SUBSTITUTE(SUBSTITUTE(SUBSTITUTE(SUBSTITUTE(SUBSTITUTE(SUBSTITUTE(SUBSTITUTE(SUBSTITUTE(SUBSTITUTE(SUBSTITUTE(SUBSTITUTE(SUBSTITUTE(SUBSTITUTE(R349,CHAR(160)," "),CHAR(9)," "),CHAR(10)," "),CHAR(13)," "),"—"," "),"–"," "),"’"," "),"'"," "),""""," "),","," "),"."," "),";"," "),":"," "),"!"," "),"?"," "),"…"," "),"/"," "),"-"," "),"("," "),")"," "),"«"," "),"»"," ")))))</f>
        <v/>
      </c>
      <c r="T349" s="131" t="s">
        <v>432</v>
      </c>
      <c r="U349" s="132"/>
      <c r="AI349" s="49">
        <v>1</v>
      </c>
    </row>
    <row r="350" spans="3:35" ht="21" customHeight="1">
      <c r="C350" s="43"/>
      <c r="D350" s="124">
        <v>322</v>
      </c>
      <c r="E350" s="182"/>
      <c r="F350" s="181" t="str">
        <f t="shared" si="63"/>
        <v/>
      </c>
      <c r="G350" s="180" t="str" cm="1">
        <f t="array" ref="G350">IF(N350="","",IFERROR(_xlfn.TEXTJOIN(" • ",TRUE,_xlfn.UNIQUE(_xlfn._xlws.FILTER("⚠ "&amp;U29:U489,(S29:S489&lt;&gt;"")*ISNUMBER(SEARCH(" "&amp;S29:S489&amp;" "," "&amp;N350&amp;" "))))),""))</f>
        <v/>
      </c>
      <c r="H350" s="128" t="str">
        <f t="shared" si="64"/>
        <v/>
      </c>
      <c r="I350" s="128" t="str">
        <f t="shared" si="65"/>
        <v/>
      </c>
      <c r="J350" s="128" t="str">
        <f t="shared" si="66"/>
        <v/>
      </c>
      <c r="K350" s="128" t="str">
        <f t="shared" si="67"/>
        <v/>
      </c>
      <c r="L350" s="128" t="str">
        <f t="shared" si="68"/>
        <v/>
      </c>
      <c r="M350" s="128" t="str">
        <f t="shared" si="69"/>
        <v/>
      </c>
      <c r="N350" s="128" t="str">
        <f t="shared" si="70"/>
        <v/>
      </c>
      <c r="O350" s="128" t="str">
        <f t="shared" si="71"/>
        <v/>
      </c>
      <c r="P350" s="128" t="str">
        <f t="shared" si="72"/>
        <v/>
      </c>
      <c r="Q350" s="128" t="str">
        <f t="shared" si="73"/>
        <v/>
      </c>
      <c r="R350" s="129"/>
      <c r="S350" s="130" t="str">
        <f t="shared" si="74"/>
        <v/>
      </c>
      <c r="T350" s="131" t="s">
        <v>432</v>
      </c>
      <c r="U350" s="132"/>
      <c r="AI350" s="49">
        <v>1</v>
      </c>
    </row>
    <row r="351" spans="3:35" ht="21" customHeight="1">
      <c r="C351" s="43"/>
      <c r="D351" s="124">
        <v>323</v>
      </c>
      <c r="E351" s="182"/>
      <c r="F351" s="181" t="str">
        <f t="shared" si="63"/>
        <v/>
      </c>
      <c r="G351" s="180" t="str" cm="1">
        <f t="array" ref="G351">IF(N351="","",IFERROR(_xlfn.TEXTJOIN(" • ",TRUE,_xlfn.UNIQUE(_xlfn._xlws.FILTER("⚠ "&amp;U29:U489,(S29:S489&lt;&gt;"")*ISNUMBER(SEARCH(" "&amp;S29:S489&amp;" "," "&amp;N351&amp;" "))))),""))</f>
        <v/>
      </c>
      <c r="H351" s="128" t="str">
        <f t="shared" si="64"/>
        <v/>
      </c>
      <c r="I351" s="128" t="str">
        <f t="shared" si="65"/>
        <v/>
      </c>
      <c r="J351" s="128" t="str">
        <f t="shared" si="66"/>
        <v/>
      </c>
      <c r="K351" s="128" t="str">
        <f t="shared" si="67"/>
        <v/>
      </c>
      <c r="L351" s="128" t="str">
        <f t="shared" si="68"/>
        <v/>
      </c>
      <c r="M351" s="128" t="str">
        <f t="shared" si="69"/>
        <v/>
      </c>
      <c r="N351" s="128" t="str">
        <f t="shared" si="70"/>
        <v/>
      </c>
      <c r="O351" s="128" t="str">
        <f t="shared" si="71"/>
        <v/>
      </c>
      <c r="P351" s="128" t="str">
        <f t="shared" si="72"/>
        <v/>
      </c>
      <c r="Q351" s="128" t="str">
        <f t="shared" si="73"/>
        <v/>
      </c>
      <c r="R351" s="129"/>
      <c r="S351" s="130" t="str">
        <f t="shared" si="74"/>
        <v/>
      </c>
      <c r="T351" s="131" t="s">
        <v>432</v>
      </c>
      <c r="U351" s="132"/>
      <c r="AI351" s="49">
        <v>1</v>
      </c>
    </row>
    <row r="352" spans="3:35" ht="21" customHeight="1">
      <c r="C352" s="43"/>
      <c r="D352" s="124">
        <v>324</v>
      </c>
      <c r="E352" s="182"/>
      <c r="F352" s="181" t="str">
        <f t="shared" si="63"/>
        <v/>
      </c>
      <c r="G352" s="180" t="str" cm="1">
        <f t="array" ref="G352">IF(N352="","",IFERROR(_xlfn.TEXTJOIN(" • ",TRUE,_xlfn.UNIQUE(_xlfn._xlws.FILTER("⚠ "&amp;U29:U489,(S29:S489&lt;&gt;"")*ISNUMBER(SEARCH(" "&amp;S29:S489&amp;" "," "&amp;N352&amp;" "))))),""))</f>
        <v/>
      </c>
      <c r="H352" s="128" t="str">
        <f t="shared" si="64"/>
        <v/>
      </c>
      <c r="I352" s="128" t="str">
        <f t="shared" si="65"/>
        <v/>
      </c>
      <c r="J352" s="128" t="str">
        <f t="shared" si="66"/>
        <v/>
      </c>
      <c r="K352" s="128" t="str">
        <f t="shared" si="67"/>
        <v/>
      </c>
      <c r="L352" s="128" t="str">
        <f t="shared" si="68"/>
        <v/>
      </c>
      <c r="M352" s="128" t="str">
        <f t="shared" si="69"/>
        <v/>
      </c>
      <c r="N352" s="128" t="str">
        <f t="shared" si="70"/>
        <v/>
      </c>
      <c r="O352" s="128" t="str">
        <f t="shared" si="71"/>
        <v/>
      </c>
      <c r="P352" s="128" t="str">
        <f t="shared" si="72"/>
        <v/>
      </c>
      <c r="Q352" s="128" t="str">
        <f t="shared" si="73"/>
        <v/>
      </c>
      <c r="R352" s="129"/>
      <c r="S352" s="130" t="str">
        <f t="shared" si="74"/>
        <v/>
      </c>
      <c r="T352" s="131" t="s">
        <v>432</v>
      </c>
      <c r="U352" s="132"/>
      <c r="AI352" s="49">
        <v>1</v>
      </c>
    </row>
    <row r="353" spans="3:35" ht="21" customHeight="1">
      <c r="C353" s="43"/>
      <c r="D353" s="124">
        <v>325</v>
      </c>
      <c r="E353" s="182"/>
      <c r="F353" s="181" t="str">
        <f t="shared" si="63"/>
        <v/>
      </c>
      <c r="G353" s="180" t="str" cm="1">
        <f t="array" ref="G353">IF(N353="","",IFERROR(_xlfn.TEXTJOIN(" • ",TRUE,_xlfn.UNIQUE(_xlfn._xlws.FILTER("⚠ "&amp;U29:U489,(S29:S489&lt;&gt;"")*ISNUMBER(SEARCH(" "&amp;S29:S489&amp;" "," "&amp;N353&amp;" "))))),""))</f>
        <v/>
      </c>
      <c r="H353" s="128" t="str">
        <f t="shared" si="64"/>
        <v/>
      </c>
      <c r="I353" s="128" t="str">
        <f t="shared" si="65"/>
        <v/>
      </c>
      <c r="J353" s="128" t="str">
        <f t="shared" si="66"/>
        <v/>
      </c>
      <c r="K353" s="128" t="str">
        <f t="shared" si="67"/>
        <v/>
      </c>
      <c r="L353" s="128" t="str">
        <f t="shared" si="68"/>
        <v/>
      </c>
      <c r="M353" s="128" t="str">
        <f t="shared" si="69"/>
        <v/>
      </c>
      <c r="N353" s="128" t="str">
        <f t="shared" si="70"/>
        <v/>
      </c>
      <c r="O353" s="128" t="str">
        <f t="shared" si="71"/>
        <v/>
      </c>
      <c r="P353" s="128" t="str">
        <f t="shared" si="72"/>
        <v/>
      </c>
      <c r="Q353" s="128" t="str">
        <f t="shared" si="73"/>
        <v/>
      </c>
      <c r="R353" s="129"/>
      <c r="S353" s="130" t="str">
        <f t="shared" si="74"/>
        <v/>
      </c>
      <c r="T353" s="131" t="s">
        <v>432</v>
      </c>
      <c r="U353" s="132"/>
      <c r="AI353" s="49">
        <v>1</v>
      </c>
    </row>
    <row r="354" spans="3:35" ht="21" customHeight="1">
      <c r="C354" s="43"/>
      <c r="D354" s="124">
        <v>326</v>
      </c>
      <c r="E354" s="182"/>
      <c r="F354" s="181" t="str">
        <f t="shared" si="63"/>
        <v/>
      </c>
      <c r="G354" s="180" t="str" cm="1">
        <f t="array" ref="G354">IF(N354="","",IFERROR(_xlfn.TEXTJOIN(" • ",TRUE,_xlfn.UNIQUE(_xlfn._xlws.FILTER("⚠ "&amp;U29:U489,(S29:S489&lt;&gt;"")*ISNUMBER(SEARCH(" "&amp;S29:S489&amp;" "," "&amp;N354&amp;" "))))),""))</f>
        <v/>
      </c>
      <c r="H354" s="128" t="str">
        <f t="shared" si="64"/>
        <v/>
      </c>
      <c r="I354" s="128" t="str">
        <f t="shared" si="65"/>
        <v/>
      </c>
      <c r="J354" s="128" t="str">
        <f t="shared" si="66"/>
        <v/>
      </c>
      <c r="K354" s="128" t="str">
        <f t="shared" si="67"/>
        <v/>
      </c>
      <c r="L354" s="128" t="str">
        <f t="shared" si="68"/>
        <v/>
      </c>
      <c r="M354" s="128" t="str">
        <f t="shared" si="69"/>
        <v/>
      </c>
      <c r="N354" s="128" t="str">
        <f t="shared" si="70"/>
        <v/>
      </c>
      <c r="O354" s="128" t="str">
        <f t="shared" si="71"/>
        <v/>
      </c>
      <c r="P354" s="128" t="str">
        <f t="shared" si="72"/>
        <v/>
      </c>
      <c r="Q354" s="128" t="str">
        <f t="shared" si="73"/>
        <v/>
      </c>
      <c r="R354" s="129"/>
      <c r="S354" s="130" t="str">
        <f t="shared" si="74"/>
        <v/>
      </c>
      <c r="T354" s="131" t="s">
        <v>432</v>
      </c>
      <c r="U354" s="132"/>
      <c r="AI354" s="49">
        <v>1</v>
      </c>
    </row>
    <row r="355" spans="3:35" ht="21" customHeight="1">
      <c r="C355" s="43"/>
      <c r="D355" s="124">
        <v>327</v>
      </c>
      <c r="E355" s="182"/>
      <c r="F355" s="181" t="str">
        <f t="shared" si="63"/>
        <v/>
      </c>
      <c r="G355" s="180" t="str" cm="1">
        <f t="array" ref="G355">IF(N355="","",IFERROR(_xlfn.TEXTJOIN(" • ",TRUE,_xlfn.UNIQUE(_xlfn._xlws.FILTER("⚠ "&amp;U29:U489,(S29:S489&lt;&gt;"")*ISNUMBER(SEARCH(" "&amp;S29:S489&amp;" "," "&amp;N355&amp;" "))))),""))</f>
        <v/>
      </c>
      <c r="H355" s="128" t="str">
        <f t="shared" si="64"/>
        <v/>
      </c>
      <c r="I355" s="128" t="str">
        <f t="shared" si="65"/>
        <v/>
      </c>
      <c r="J355" s="128" t="str">
        <f t="shared" si="66"/>
        <v/>
      </c>
      <c r="K355" s="128" t="str">
        <f t="shared" si="67"/>
        <v/>
      </c>
      <c r="L355" s="128" t="str">
        <f t="shared" si="68"/>
        <v/>
      </c>
      <c r="M355" s="128" t="str">
        <f t="shared" si="69"/>
        <v/>
      </c>
      <c r="N355" s="128" t="str">
        <f t="shared" si="70"/>
        <v/>
      </c>
      <c r="O355" s="128" t="str">
        <f t="shared" si="71"/>
        <v/>
      </c>
      <c r="P355" s="128" t="str">
        <f t="shared" si="72"/>
        <v/>
      </c>
      <c r="Q355" s="128" t="str">
        <f t="shared" si="73"/>
        <v/>
      </c>
      <c r="R355" s="129"/>
      <c r="S355" s="130" t="str">
        <f t="shared" si="74"/>
        <v/>
      </c>
      <c r="T355" s="131" t="s">
        <v>432</v>
      </c>
      <c r="U355" s="132"/>
      <c r="AI355" s="49">
        <v>1</v>
      </c>
    </row>
    <row r="356" spans="3:35" ht="21" customHeight="1">
      <c r="C356" s="43"/>
      <c r="D356" s="124">
        <v>328</v>
      </c>
      <c r="E356" s="182"/>
      <c r="F356" s="181" t="str">
        <f t="shared" si="63"/>
        <v/>
      </c>
      <c r="G356" s="180" t="str" cm="1">
        <f t="array" ref="G356">IF(N356="","",IFERROR(_xlfn.TEXTJOIN(" • ",TRUE,_xlfn.UNIQUE(_xlfn._xlws.FILTER("⚠ "&amp;U29:U489,(S29:S489&lt;&gt;"")*ISNUMBER(SEARCH(" "&amp;S29:S489&amp;" "," "&amp;N356&amp;" "))))),""))</f>
        <v/>
      </c>
      <c r="H356" s="128" t="str">
        <f t="shared" si="64"/>
        <v/>
      </c>
      <c r="I356" s="128" t="str">
        <f t="shared" si="65"/>
        <v/>
      </c>
      <c r="J356" s="128" t="str">
        <f t="shared" si="66"/>
        <v/>
      </c>
      <c r="K356" s="128" t="str">
        <f t="shared" si="67"/>
        <v/>
      </c>
      <c r="L356" s="128" t="str">
        <f t="shared" si="68"/>
        <v/>
      </c>
      <c r="M356" s="128" t="str">
        <f t="shared" si="69"/>
        <v/>
      </c>
      <c r="N356" s="128" t="str">
        <f t="shared" si="70"/>
        <v/>
      </c>
      <c r="O356" s="128" t="str">
        <f t="shared" si="71"/>
        <v/>
      </c>
      <c r="P356" s="128" t="str">
        <f t="shared" si="72"/>
        <v/>
      </c>
      <c r="Q356" s="128" t="str">
        <f t="shared" si="73"/>
        <v/>
      </c>
      <c r="R356" s="129"/>
      <c r="S356" s="130" t="str">
        <f t="shared" si="74"/>
        <v/>
      </c>
      <c r="T356" s="131" t="s">
        <v>432</v>
      </c>
      <c r="U356" s="132"/>
      <c r="AI356" s="49">
        <v>1</v>
      </c>
    </row>
    <row r="357" spans="3:35" ht="21" customHeight="1">
      <c r="C357" s="43"/>
      <c r="D357" s="124">
        <v>329</v>
      </c>
      <c r="E357" s="182"/>
      <c r="F357" s="181" t="str">
        <f t="shared" si="63"/>
        <v/>
      </c>
      <c r="G357" s="180" t="str" cm="1">
        <f t="array" ref="G357">IF(N357="","",IFERROR(_xlfn.TEXTJOIN(" • ",TRUE,_xlfn.UNIQUE(_xlfn._xlws.FILTER("⚠ "&amp;U29:U489,(S29:S489&lt;&gt;"")*ISNUMBER(SEARCH(" "&amp;S29:S489&amp;" "," "&amp;N357&amp;" "))))),""))</f>
        <v/>
      </c>
      <c r="H357" s="128" t="str">
        <f t="shared" si="64"/>
        <v/>
      </c>
      <c r="I357" s="128" t="str">
        <f t="shared" si="65"/>
        <v/>
      </c>
      <c r="J357" s="128" t="str">
        <f t="shared" si="66"/>
        <v/>
      </c>
      <c r="K357" s="128" t="str">
        <f t="shared" si="67"/>
        <v/>
      </c>
      <c r="L357" s="128" t="str">
        <f t="shared" si="68"/>
        <v/>
      </c>
      <c r="M357" s="128" t="str">
        <f t="shared" si="69"/>
        <v/>
      </c>
      <c r="N357" s="128" t="str">
        <f t="shared" si="70"/>
        <v/>
      </c>
      <c r="O357" s="128" t="str">
        <f t="shared" si="71"/>
        <v/>
      </c>
      <c r="P357" s="128" t="str">
        <f t="shared" si="72"/>
        <v/>
      </c>
      <c r="Q357" s="128" t="str">
        <f t="shared" si="73"/>
        <v/>
      </c>
      <c r="R357" s="129"/>
      <c r="S357" s="130" t="str">
        <f t="shared" si="74"/>
        <v/>
      </c>
      <c r="T357" s="131" t="s">
        <v>432</v>
      </c>
      <c r="U357" s="132"/>
      <c r="AI357" s="49">
        <v>1</v>
      </c>
    </row>
    <row r="358" spans="3:35" ht="21" customHeight="1">
      <c r="C358" s="43"/>
      <c r="D358" s="124">
        <v>330</v>
      </c>
      <c r="E358" s="182"/>
      <c r="F358" s="181" t="str">
        <f t="shared" si="63"/>
        <v/>
      </c>
      <c r="G358" s="180" t="str" cm="1">
        <f t="array" ref="G358">IF(N358="","",IFERROR(_xlfn.TEXTJOIN(" • ",TRUE,_xlfn.UNIQUE(_xlfn._xlws.FILTER("⚠ "&amp;U29:U489,(S29:S489&lt;&gt;"")*ISNUMBER(SEARCH(" "&amp;S29:S489&amp;" "," "&amp;N358&amp;" "))))),""))</f>
        <v/>
      </c>
      <c r="H358" s="128" t="str">
        <f t="shared" si="64"/>
        <v/>
      </c>
      <c r="I358" s="128" t="str">
        <f t="shared" si="65"/>
        <v/>
      </c>
      <c r="J358" s="128" t="str">
        <f t="shared" si="66"/>
        <v/>
      </c>
      <c r="K358" s="128" t="str">
        <f t="shared" si="67"/>
        <v/>
      </c>
      <c r="L358" s="128" t="str">
        <f t="shared" si="68"/>
        <v/>
      </c>
      <c r="M358" s="128" t="str">
        <f t="shared" si="69"/>
        <v/>
      </c>
      <c r="N358" s="128" t="str">
        <f t="shared" si="70"/>
        <v/>
      </c>
      <c r="O358" s="128" t="str">
        <f t="shared" si="71"/>
        <v/>
      </c>
      <c r="P358" s="128" t="str">
        <f t="shared" si="72"/>
        <v/>
      </c>
      <c r="Q358" s="128" t="str">
        <f t="shared" si="73"/>
        <v/>
      </c>
      <c r="R358" s="129"/>
      <c r="S358" s="130" t="str">
        <f t="shared" si="74"/>
        <v/>
      </c>
      <c r="T358" s="131" t="s">
        <v>432</v>
      </c>
      <c r="U358" s="132"/>
      <c r="AI358" s="49">
        <v>1</v>
      </c>
    </row>
    <row r="359" spans="3:35" ht="21" customHeight="1">
      <c r="C359" s="43"/>
      <c r="D359" s="124">
        <v>331</v>
      </c>
      <c r="E359" s="182"/>
      <c r="F359" s="181" t="str">
        <f t="shared" si="63"/>
        <v/>
      </c>
      <c r="G359" s="180" t="str" cm="1">
        <f t="array" ref="G359">IF(N359="","",IFERROR(_xlfn.TEXTJOIN(" • ",TRUE,_xlfn.UNIQUE(_xlfn._xlws.FILTER("⚠ "&amp;U29:U489,(S29:S489&lt;&gt;"")*ISNUMBER(SEARCH(" "&amp;S29:S489&amp;" "," "&amp;N359&amp;" "))))),""))</f>
        <v/>
      </c>
      <c r="H359" s="128" t="str">
        <f t="shared" si="64"/>
        <v/>
      </c>
      <c r="I359" s="128" t="str">
        <f t="shared" si="65"/>
        <v/>
      </c>
      <c r="J359" s="128" t="str">
        <f t="shared" si="66"/>
        <v/>
      </c>
      <c r="K359" s="128" t="str">
        <f t="shared" si="67"/>
        <v/>
      </c>
      <c r="L359" s="128" t="str">
        <f t="shared" si="68"/>
        <v/>
      </c>
      <c r="M359" s="128" t="str">
        <f t="shared" si="69"/>
        <v/>
      </c>
      <c r="N359" s="128" t="str">
        <f t="shared" si="70"/>
        <v/>
      </c>
      <c r="O359" s="128" t="str">
        <f t="shared" si="71"/>
        <v/>
      </c>
      <c r="P359" s="128" t="str">
        <f t="shared" si="72"/>
        <v/>
      </c>
      <c r="Q359" s="128" t="str">
        <f t="shared" si="73"/>
        <v/>
      </c>
      <c r="R359" s="129"/>
      <c r="S359" s="130" t="str">
        <f t="shared" si="74"/>
        <v/>
      </c>
      <c r="T359" s="131" t="s">
        <v>432</v>
      </c>
      <c r="U359" s="132"/>
      <c r="AI359" s="49">
        <v>1</v>
      </c>
    </row>
    <row r="360" spans="3:35" ht="21" customHeight="1">
      <c r="C360" s="43"/>
      <c r="D360" s="124">
        <v>332</v>
      </c>
      <c r="E360" s="182"/>
      <c r="F360" s="181" t="str">
        <f t="shared" si="63"/>
        <v/>
      </c>
      <c r="G360" s="180" t="str" cm="1">
        <f t="array" ref="G360">IF(N360="","",IFERROR(_xlfn.TEXTJOIN(" • ",TRUE,_xlfn.UNIQUE(_xlfn._xlws.FILTER("⚠ "&amp;U29:U489,(S29:S489&lt;&gt;"")*ISNUMBER(SEARCH(" "&amp;S29:S489&amp;" "," "&amp;N360&amp;" "))))),""))</f>
        <v/>
      </c>
      <c r="H360" s="128" t="str">
        <f t="shared" si="64"/>
        <v/>
      </c>
      <c r="I360" s="128" t="str">
        <f t="shared" si="65"/>
        <v/>
      </c>
      <c r="J360" s="128" t="str">
        <f t="shared" si="66"/>
        <v/>
      </c>
      <c r="K360" s="128" t="str">
        <f t="shared" si="67"/>
        <v/>
      </c>
      <c r="L360" s="128" t="str">
        <f t="shared" si="68"/>
        <v/>
      </c>
      <c r="M360" s="128" t="str">
        <f t="shared" si="69"/>
        <v/>
      </c>
      <c r="N360" s="128" t="str">
        <f t="shared" si="70"/>
        <v/>
      </c>
      <c r="O360" s="128" t="str">
        <f t="shared" si="71"/>
        <v/>
      </c>
      <c r="P360" s="128" t="str">
        <f t="shared" si="72"/>
        <v/>
      </c>
      <c r="Q360" s="128" t="str">
        <f t="shared" si="73"/>
        <v/>
      </c>
      <c r="R360" s="129"/>
      <c r="S360" s="130" t="str">
        <f t="shared" si="74"/>
        <v/>
      </c>
      <c r="T360" s="131" t="s">
        <v>432</v>
      </c>
      <c r="U360" s="132"/>
      <c r="AI360" s="49">
        <v>1</v>
      </c>
    </row>
    <row r="361" spans="3:35" ht="21" customHeight="1">
      <c r="C361" s="43"/>
      <c r="D361" s="124">
        <v>333</v>
      </c>
      <c r="E361" s="182"/>
      <c r="F361" s="181" t="str">
        <f t="shared" si="63"/>
        <v/>
      </c>
      <c r="G361" s="180" t="str" cm="1">
        <f t="array" ref="G361">IF(N361="","",IFERROR(_xlfn.TEXTJOIN(" • ",TRUE,_xlfn.UNIQUE(_xlfn._xlws.FILTER("⚠ "&amp;U29:U489,(S29:S489&lt;&gt;"")*ISNUMBER(SEARCH(" "&amp;S29:S489&amp;" "," "&amp;N361&amp;" "))))),""))</f>
        <v/>
      </c>
      <c r="H361" s="128" t="str">
        <f t="shared" si="64"/>
        <v/>
      </c>
      <c r="I361" s="128" t="str">
        <f t="shared" si="65"/>
        <v/>
      </c>
      <c r="J361" s="128" t="str">
        <f t="shared" si="66"/>
        <v/>
      </c>
      <c r="K361" s="128" t="str">
        <f t="shared" si="67"/>
        <v/>
      </c>
      <c r="L361" s="128" t="str">
        <f t="shared" si="68"/>
        <v/>
      </c>
      <c r="M361" s="128" t="str">
        <f t="shared" si="69"/>
        <v/>
      </c>
      <c r="N361" s="128" t="str">
        <f t="shared" si="70"/>
        <v/>
      </c>
      <c r="O361" s="128" t="str">
        <f t="shared" si="71"/>
        <v/>
      </c>
      <c r="P361" s="128" t="str">
        <f t="shared" si="72"/>
        <v/>
      </c>
      <c r="Q361" s="128" t="str">
        <f t="shared" si="73"/>
        <v/>
      </c>
      <c r="R361" s="129"/>
      <c r="S361" s="130" t="str">
        <f t="shared" si="74"/>
        <v/>
      </c>
      <c r="T361" s="131" t="s">
        <v>432</v>
      </c>
      <c r="U361" s="132"/>
      <c r="AI361" s="49">
        <v>1</v>
      </c>
    </row>
    <row r="362" spans="3:35" ht="21" customHeight="1">
      <c r="C362" s="43"/>
      <c r="D362" s="124">
        <v>334</v>
      </c>
      <c r="E362" s="182"/>
      <c r="F362" s="181" t="str">
        <f t="shared" si="63"/>
        <v/>
      </c>
      <c r="G362" s="180" t="str" cm="1">
        <f t="array" ref="G362">IF(N362="","",IFERROR(_xlfn.TEXTJOIN(" • ",TRUE,_xlfn.UNIQUE(_xlfn._xlws.FILTER("⚠ "&amp;U29:U489,(S29:S489&lt;&gt;"")*ISNUMBER(SEARCH(" "&amp;S29:S489&amp;" "," "&amp;N362&amp;" "))))),""))</f>
        <v/>
      </c>
      <c r="H362" s="128" t="str">
        <f t="shared" si="64"/>
        <v/>
      </c>
      <c r="I362" s="128" t="str">
        <f t="shared" si="65"/>
        <v/>
      </c>
      <c r="J362" s="128" t="str">
        <f t="shared" si="66"/>
        <v/>
      </c>
      <c r="K362" s="128" t="str">
        <f t="shared" si="67"/>
        <v/>
      </c>
      <c r="L362" s="128" t="str">
        <f t="shared" si="68"/>
        <v/>
      </c>
      <c r="M362" s="128" t="str">
        <f t="shared" si="69"/>
        <v/>
      </c>
      <c r="N362" s="128" t="str">
        <f t="shared" si="70"/>
        <v/>
      </c>
      <c r="O362" s="128" t="str">
        <f t="shared" si="71"/>
        <v/>
      </c>
      <c r="P362" s="128" t="str">
        <f t="shared" si="72"/>
        <v/>
      </c>
      <c r="Q362" s="128" t="str">
        <f t="shared" si="73"/>
        <v/>
      </c>
      <c r="R362" s="129"/>
      <c r="S362" s="130" t="str">
        <f t="shared" si="74"/>
        <v/>
      </c>
      <c r="T362" s="131" t="s">
        <v>432</v>
      </c>
      <c r="U362" s="132"/>
      <c r="AI362" s="49">
        <v>1</v>
      </c>
    </row>
    <row r="363" spans="3:35" ht="21" customHeight="1">
      <c r="C363" s="43"/>
      <c r="D363" s="124">
        <v>335</v>
      </c>
      <c r="E363" s="182"/>
      <c r="F363" s="181" t="str">
        <f t="shared" si="63"/>
        <v/>
      </c>
      <c r="G363" s="180" t="str" cm="1">
        <f t="array" ref="G363">IF(N363="","",IFERROR(_xlfn.TEXTJOIN(" • ",TRUE,_xlfn.UNIQUE(_xlfn._xlws.FILTER("⚠ "&amp;U29:U489,(S29:S489&lt;&gt;"")*ISNUMBER(SEARCH(" "&amp;S29:S489&amp;" "," "&amp;N363&amp;" "))))),""))</f>
        <v/>
      </c>
      <c r="H363" s="128" t="str">
        <f t="shared" si="64"/>
        <v/>
      </c>
      <c r="I363" s="128" t="str">
        <f t="shared" si="65"/>
        <v/>
      </c>
      <c r="J363" s="128" t="str">
        <f t="shared" si="66"/>
        <v/>
      </c>
      <c r="K363" s="128" t="str">
        <f t="shared" si="67"/>
        <v/>
      </c>
      <c r="L363" s="128" t="str">
        <f t="shared" si="68"/>
        <v/>
      </c>
      <c r="M363" s="128" t="str">
        <f t="shared" si="69"/>
        <v/>
      </c>
      <c r="N363" s="128" t="str">
        <f t="shared" si="70"/>
        <v/>
      </c>
      <c r="O363" s="128" t="str">
        <f t="shared" si="71"/>
        <v/>
      </c>
      <c r="P363" s="128" t="str">
        <f t="shared" si="72"/>
        <v/>
      </c>
      <c r="Q363" s="128" t="str">
        <f t="shared" si="73"/>
        <v/>
      </c>
      <c r="R363" s="129"/>
      <c r="S363" s="130" t="str">
        <f t="shared" si="74"/>
        <v/>
      </c>
      <c r="T363" s="131" t="s">
        <v>432</v>
      </c>
      <c r="U363" s="132"/>
      <c r="AI363" s="49">
        <v>1</v>
      </c>
    </row>
    <row r="364" spans="3:35" ht="21" customHeight="1">
      <c r="C364" s="43"/>
      <c r="D364" s="124">
        <v>336</v>
      </c>
      <c r="E364" s="182"/>
      <c r="F364" s="181" t="str">
        <f t="shared" si="63"/>
        <v/>
      </c>
      <c r="G364" s="180" t="str" cm="1">
        <f t="array" ref="G364">IF(N364="","",IFERROR(_xlfn.TEXTJOIN(" • ",TRUE,_xlfn.UNIQUE(_xlfn._xlws.FILTER("⚠ "&amp;U29:U489,(S29:S489&lt;&gt;"")*ISNUMBER(SEARCH(" "&amp;S29:S489&amp;" "," "&amp;N364&amp;" "))))),""))</f>
        <v/>
      </c>
      <c r="H364" s="128" t="str">
        <f t="shared" si="64"/>
        <v/>
      </c>
      <c r="I364" s="128" t="str">
        <f t="shared" si="65"/>
        <v/>
      </c>
      <c r="J364" s="128" t="str">
        <f t="shared" si="66"/>
        <v/>
      </c>
      <c r="K364" s="128" t="str">
        <f t="shared" si="67"/>
        <v/>
      </c>
      <c r="L364" s="128" t="str">
        <f t="shared" si="68"/>
        <v/>
      </c>
      <c r="M364" s="128" t="str">
        <f t="shared" si="69"/>
        <v/>
      </c>
      <c r="N364" s="128" t="str">
        <f t="shared" si="70"/>
        <v/>
      </c>
      <c r="O364" s="128" t="str">
        <f t="shared" si="71"/>
        <v/>
      </c>
      <c r="P364" s="128" t="str">
        <f t="shared" si="72"/>
        <v/>
      </c>
      <c r="Q364" s="128" t="str">
        <f t="shared" si="73"/>
        <v/>
      </c>
      <c r="R364" s="129"/>
      <c r="S364" s="130" t="str">
        <f t="shared" si="74"/>
        <v/>
      </c>
      <c r="T364" s="131" t="s">
        <v>432</v>
      </c>
      <c r="U364" s="132"/>
      <c r="AI364" s="49">
        <v>1</v>
      </c>
    </row>
    <row r="365" spans="3:35" ht="21" customHeight="1">
      <c r="C365" s="43"/>
      <c r="D365" s="124">
        <v>337</v>
      </c>
      <c r="E365" s="182"/>
      <c r="F365" s="181" t="str">
        <f t="shared" si="63"/>
        <v/>
      </c>
      <c r="G365" s="180" t="str" cm="1">
        <f t="array" ref="G365">IF(N365="","",IFERROR(_xlfn.TEXTJOIN(" • ",TRUE,_xlfn.UNIQUE(_xlfn._xlws.FILTER("⚠ "&amp;U29:U489,(S29:S489&lt;&gt;"")*ISNUMBER(SEARCH(" "&amp;S29:S489&amp;" "," "&amp;N365&amp;" "))))),""))</f>
        <v/>
      </c>
      <c r="H365" s="128" t="str">
        <f t="shared" si="64"/>
        <v/>
      </c>
      <c r="I365" s="128" t="str">
        <f t="shared" si="65"/>
        <v/>
      </c>
      <c r="J365" s="128" t="str">
        <f t="shared" si="66"/>
        <v/>
      </c>
      <c r="K365" s="128" t="str">
        <f t="shared" si="67"/>
        <v/>
      </c>
      <c r="L365" s="128" t="str">
        <f t="shared" si="68"/>
        <v/>
      </c>
      <c r="M365" s="128" t="str">
        <f t="shared" si="69"/>
        <v/>
      </c>
      <c r="N365" s="128" t="str">
        <f t="shared" si="70"/>
        <v/>
      </c>
      <c r="O365" s="128" t="str">
        <f t="shared" si="71"/>
        <v/>
      </c>
      <c r="P365" s="128" t="str">
        <f t="shared" si="72"/>
        <v/>
      </c>
      <c r="Q365" s="128" t="str">
        <f t="shared" si="73"/>
        <v/>
      </c>
      <c r="R365" s="129"/>
      <c r="S365" s="130" t="str">
        <f t="shared" si="74"/>
        <v/>
      </c>
      <c r="T365" s="131" t="s">
        <v>432</v>
      </c>
      <c r="U365" s="132"/>
      <c r="AI365" s="49">
        <v>1</v>
      </c>
    </row>
    <row r="366" spans="3:35" ht="21" customHeight="1">
      <c r="C366" s="43"/>
      <c r="D366" s="124">
        <v>338</v>
      </c>
      <c r="E366" s="182"/>
      <c r="F366" s="181" t="str">
        <f t="shared" si="63"/>
        <v/>
      </c>
      <c r="G366" s="180" t="str" cm="1">
        <f t="array" ref="G366">IF(N366="","",IFERROR(_xlfn.TEXTJOIN(" • ",TRUE,_xlfn.UNIQUE(_xlfn._xlws.FILTER("⚠ "&amp;U29:U489,(S29:S489&lt;&gt;"")*ISNUMBER(SEARCH(" "&amp;S29:S489&amp;" "," "&amp;N366&amp;" "))))),""))</f>
        <v/>
      </c>
      <c r="H366" s="128" t="str">
        <f t="shared" si="64"/>
        <v/>
      </c>
      <c r="I366" s="128" t="str">
        <f t="shared" si="65"/>
        <v/>
      </c>
      <c r="J366" s="128" t="str">
        <f t="shared" si="66"/>
        <v/>
      </c>
      <c r="K366" s="128" t="str">
        <f t="shared" si="67"/>
        <v/>
      </c>
      <c r="L366" s="128" t="str">
        <f t="shared" si="68"/>
        <v/>
      </c>
      <c r="M366" s="128" t="str">
        <f t="shared" si="69"/>
        <v/>
      </c>
      <c r="N366" s="128" t="str">
        <f t="shared" si="70"/>
        <v/>
      </c>
      <c r="O366" s="128" t="str">
        <f t="shared" si="71"/>
        <v/>
      </c>
      <c r="P366" s="128" t="str">
        <f t="shared" si="72"/>
        <v/>
      </c>
      <c r="Q366" s="128" t="str">
        <f t="shared" si="73"/>
        <v/>
      </c>
      <c r="R366" s="129"/>
      <c r="S366" s="130" t="str">
        <f t="shared" si="74"/>
        <v/>
      </c>
      <c r="T366" s="131" t="s">
        <v>432</v>
      </c>
      <c r="U366" s="132"/>
      <c r="AI366" s="49">
        <v>1</v>
      </c>
    </row>
    <row r="367" spans="3:35" ht="21" customHeight="1">
      <c r="C367" s="43"/>
      <c r="D367" s="124">
        <v>339</v>
      </c>
      <c r="E367" s="182"/>
      <c r="F367" s="181" t="str">
        <f t="shared" si="63"/>
        <v/>
      </c>
      <c r="G367" s="180" t="str" cm="1">
        <f t="array" ref="G367">IF(N367="","",IFERROR(_xlfn.TEXTJOIN(" • ",TRUE,_xlfn.UNIQUE(_xlfn._xlws.FILTER("⚠ "&amp;U29:U489,(S29:S489&lt;&gt;"")*ISNUMBER(SEARCH(" "&amp;S29:S489&amp;" "," "&amp;N367&amp;" "))))),""))</f>
        <v/>
      </c>
      <c r="H367" s="128" t="str">
        <f t="shared" si="64"/>
        <v/>
      </c>
      <c r="I367" s="128" t="str">
        <f t="shared" si="65"/>
        <v/>
      </c>
      <c r="J367" s="128" t="str">
        <f t="shared" si="66"/>
        <v/>
      </c>
      <c r="K367" s="128" t="str">
        <f t="shared" si="67"/>
        <v/>
      </c>
      <c r="L367" s="128" t="str">
        <f t="shared" si="68"/>
        <v/>
      </c>
      <c r="M367" s="128" t="str">
        <f t="shared" si="69"/>
        <v/>
      </c>
      <c r="N367" s="128" t="str">
        <f t="shared" si="70"/>
        <v/>
      </c>
      <c r="O367" s="128" t="str">
        <f t="shared" si="71"/>
        <v/>
      </c>
      <c r="P367" s="128" t="str">
        <f t="shared" si="72"/>
        <v/>
      </c>
      <c r="Q367" s="128" t="str">
        <f t="shared" si="73"/>
        <v/>
      </c>
      <c r="R367" s="129"/>
      <c r="S367" s="130" t="str">
        <f t="shared" si="74"/>
        <v/>
      </c>
      <c r="T367" s="131" t="s">
        <v>432</v>
      </c>
      <c r="U367" s="132"/>
      <c r="AI367" s="49">
        <v>1</v>
      </c>
    </row>
    <row r="368" spans="3:35" ht="21" customHeight="1">
      <c r="C368" s="43"/>
      <c r="D368" s="124">
        <v>340</v>
      </c>
      <c r="E368" s="182"/>
      <c r="F368" s="181" t="str">
        <f t="shared" si="63"/>
        <v/>
      </c>
      <c r="G368" s="180" t="str" cm="1">
        <f t="array" ref="G368">IF(N368="","",IFERROR(_xlfn.TEXTJOIN(" • ",TRUE,_xlfn.UNIQUE(_xlfn._xlws.FILTER("⚠ "&amp;U29:U489,(S29:S489&lt;&gt;"")*ISNUMBER(SEARCH(" "&amp;S29:S489&amp;" "," "&amp;N368&amp;" "))))),""))</f>
        <v/>
      </c>
      <c r="H368" s="128" t="str">
        <f t="shared" si="64"/>
        <v/>
      </c>
      <c r="I368" s="128" t="str">
        <f t="shared" si="65"/>
        <v/>
      </c>
      <c r="J368" s="128" t="str">
        <f t="shared" si="66"/>
        <v/>
      </c>
      <c r="K368" s="128" t="str">
        <f t="shared" si="67"/>
        <v/>
      </c>
      <c r="L368" s="128" t="str">
        <f t="shared" si="68"/>
        <v/>
      </c>
      <c r="M368" s="128" t="str">
        <f t="shared" si="69"/>
        <v/>
      </c>
      <c r="N368" s="128" t="str">
        <f t="shared" si="70"/>
        <v/>
      </c>
      <c r="O368" s="128" t="str">
        <f t="shared" si="71"/>
        <v/>
      </c>
      <c r="P368" s="128" t="str">
        <f t="shared" si="72"/>
        <v/>
      </c>
      <c r="Q368" s="128" t="str">
        <f t="shared" si="73"/>
        <v/>
      </c>
      <c r="R368" s="129"/>
      <c r="S368" s="130" t="str">
        <f t="shared" si="74"/>
        <v/>
      </c>
      <c r="T368" s="131" t="s">
        <v>432</v>
      </c>
      <c r="U368" s="132"/>
      <c r="AI368" s="49">
        <v>1</v>
      </c>
    </row>
    <row r="369" spans="3:35" ht="21" customHeight="1">
      <c r="C369" s="43"/>
      <c r="D369" s="124">
        <v>341</v>
      </c>
      <c r="E369" s="182"/>
      <c r="F369" s="181" t="str">
        <f t="shared" si="63"/>
        <v/>
      </c>
      <c r="G369" s="180" t="str" cm="1">
        <f t="array" ref="G369">IF(N369="","",IFERROR(_xlfn.TEXTJOIN(" • ",TRUE,_xlfn.UNIQUE(_xlfn._xlws.FILTER("⚠ "&amp;U29:U489,(S29:S489&lt;&gt;"")*ISNUMBER(SEARCH(" "&amp;S29:S489&amp;" "," "&amp;N369&amp;" "))))),""))</f>
        <v/>
      </c>
      <c r="H369" s="128" t="str">
        <f t="shared" si="64"/>
        <v/>
      </c>
      <c r="I369" s="128" t="str">
        <f t="shared" si="65"/>
        <v/>
      </c>
      <c r="J369" s="128" t="str">
        <f t="shared" si="66"/>
        <v/>
      </c>
      <c r="K369" s="128" t="str">
        <f t="shared" si="67"/>
        <v/>
      </c>
      <c r="L369" s="128" t="str">
        <f t="shared" si="68"/>
        <v/>
      </c>
      <c r="M369" s="128" t="str">
        <f t="shared" si="69"/>
        <v/>
      </c>
      <c r="N369" s="128" t="str">
        <f t="shared" si="70"/>
        <v/>
      </c>
      <c r="O369" s="128" t="str">
        <f t="shared" si="71"/>
        <v/>
      </c>
      <c r="P369" s="128" t="str">
        <f t="shared" si="72"/>
        <v/>
      </c>
      <c r="Q369" s="128" t="str">
        <f t="shared" si="73"/>
        <v/>
      </c>
      <c r="R369" s="129"/>
      <c r="S369" s="130" t="str">
        <f t="shared" si="74"/>
        <v/>
      </c>
      <c r="T369" s="131" t="s">
        <v>432</v>
      </c>
      <c r="U369" s="132"/>
      <c r="AI369" s="49">
        <v>1</v>
      </c>
    </row>
    <row r="370" spans="3:35" ht="21" customHeight="1">
      <c r="C370" s="43"/>
      <c r="D370" s="124">
        <v>342</v>
      </c>
      <c r="E370" s="182"/>
      <c r="F370" s="181" t="str">
        <f t="shared" si="63"/>
        <v/>
      </c>
      <c r="G370" s="180" t="str" cm="1">
        <f t="array" ref="G370">IF(N370="","",IFERROR(_xlfn.TEXTJOIN(" • ",TRUE,_xlfn.UNIQUE(_xlfn._xlws.FILTER("⚠ "&amp;U29:U489,(S29:S489&lt;&gt;"")*ISNUMBER(SEARCH(" "&amp;S29:S489&amp;" "," "&amp;N370&amp;" "))))),""))</f>
        <v/>
      </c>
      <c r="H370" s="128" t="str">
        <f t="shared" si="64"/>
        <v/>
      </c>
      <c r="I370" s="128" t="str">
        <f t="shared" si="65"/>
        <v/>
      </c>
      <c r="J370" s="128" t="str">
        <f t="shared" si="66"/>
        <v/>
      </c>
      <c r="K370" s="128" t="str">
        <f t="shared" si="67"/>
        <v/>
      </c>
      <c r="L370" s="128" t="str">
        <f t="shared" si="68"/>
        <v/>
      </c>
      <c r="M370" s="128" t="str">
        <f t="shared" si="69"/>
        <v/>
      </c>
      <c r="N370" s="128" t="str">
        <f t="shared" si="70"/>
        <v/>
      </c>
      <c r="O370" s="128" t="str">
        <f t="shared" si="71"/>
        <v/>
      </c>
      <c r="P370" s="128" t="str">
        <f t="shared" si="72"/>
        <v/>
      </c>
      <c r="Q370" s="128" t="str">
        <f t="shared" si="73"/>
        <v/>
      </c>
      <c r="R370" s="129"/>
      <c r="S370" s="130" t="str">
        <f t="shared" si="74"/>
        <v/>
      </c>
      <c r="T370" s="131" t="s">
        <v>432</v>
      </c>
      <c r="U370" s="132"/>
      <c r="AI370" s="49">
        <v>1</v>
      </c>
    </row>
    <row r="371" spans="3:35" ht="21" customHeight="1">
      <c r="C371" s="43"/>
      <c r="D371" s="124">
        <v>343</v>
      </c>
      <c r="E371" s="182"/>
      <c r="F371" s="181" t="str">
        <f t="shared" si="63"/>
        <v/>
      </c>
      <c r="G371" s="180" t="str" cm="1">
        <f t="array" ref="G371">IF(N371="","",IFERROR(_xlfn.TEXTJOIN(" • ",TRUE,_xlfn.UNIQUE(_xlfn._xlws.FILTER("⚠ "&amp;U29:U489,(S29:S489&lt;&gt;"")*ISNUMBER(SEARCH(" "&amp;S29:S489&amp;" "," "&amp;N371&amp;" "))))),""))</f>
        <v/>
      </c>
      <c r="H371" s="128" t="str">
        <f t="shared" si="64"/>
        <v/>
      </c>
      <c r="I371" s="128" t="str">
        <f t="shared" si="65"/>
        <v/>
      </c>
      <c r="J371" s="128" t="str">
        <f t="shared" si="66"/>
        <v/>
      </c>
      <c r="K371" s="128" t="str">
        <f t="shared" si="67"/>
        <v/>
      </c>
      <c r="L371" s="128" t="str">
        <f t="shared" si="68"/>
        <v/>
      </c>
      <c r="M371" s="128" t="str">
        <f t="shared" si="69"/>
        <v/>
      </c>
      <c r="N371" s="128" t="str">
        <f t="shared" si="70"/>
        <v/>
      </c>
      <c r="O371" s="128" t="str">
        <f t="shared" si="71"/>
        <v/>
      </c>
      <c r="P371" s="128" t="str">
        <f t="shared" si="72"/>
        <v/>
      </c>
      <c r="Q371" s="128" t="str">
        <f t="shared" si="73"/>
        <v/>
      </c>
      <c r="R371" s="129"/>
      <c r="S371" s="130" t="str">
        <f t="shared" si="74"/>
        <v/>
      </c>
      <c r="T371" s="131" t="s">
        <v>432</v>
      </c>
      <c r="U371" s="132"/>
      <c r="AI371" s="49">
        <v>1</v>
      </c>
    </row>
    <row r="372" spans="3:35" ht="21" customHeight="1">
      <c r="C372" s="43"/>
      <c r="D372" s="124">
        <v>344</v>
      </c>
      <c r="E372" s="182"/>
      <c r="F372" s="181" t="str">
        <f t="shared" si="63"/>
        <v/>
      </c>
      <c r="G372" s="180" t="str" cm="1">
        <f t="array" ref="G372">IF(N372="","",IFERROR(_xlfn.TEXTJOIN(" • ",TRUE,_xlfn.UNIQUE(_xlfn._xlws.FILTER("⚠ "&amp;U29:U489,(S29:S489&lt;&gt;"")*ISNUMBER(SEARCH(" "&amp;S29:S489&amp;" "," "&amp;N372&amp;" "))))),""))</f>
        <v/>
      </c>
      <c r="H372" s="128" t="str">
        <f t="shared" si="64"/>
        <v/>
      </c>
      <c r="I372" s="128" t="str">
        <f t="shared" si="65"/>
        <v/>
      </c>
      <c r="J372" s="128" t="str">
        <f t="shared" si="66"/>
        <v/>
      </c>
      <c r="K372" s="128" t="str">
        <f t="shared" si="67"/>
        <v/>
      </c>
      <c r="L372" s="128" t="str">
        <f t="shared" si="68"/>
        <v/>
      </c>
      <c r="M372" s="128" t="str">
        <f t="shared" si="69"/>
        <v/>
      </c>
      <c r="N372" s="128" t="str">
        <f t="shared" si="70"/>
        <v/>
      </c>
      <c r="O372" s="128" t="str">
        <f t="shared" si="71"/>
        <v/>
      </c>
      <c r="P372" s="128" t="str">
        <f t="shared" si="72"/>
        <v/>
      </c>
      <c r="Q372" s="128" t="str">
        <f t="shared" si="73"/>
        <v/>
      </c>
      <c r="R372" s="129"/>
      <c r="S372" s="130" t="str">
        <f t="shared" si="74"/>
        <v/>
      </c>
      <c r="T372" s="131" t="s">
        <v>432</v>
      </c>
      <c r="U372" s="132"/>
      <c r="AI372" s="49">
        <v>1</v>
      </c>
    </row>
    <row r="373" spans="3:35" ht="21" customHeight="1">
      <c r="C373" s="43"/>
      <c r="D373" s="124">
        <v>345</v>
      </c>
      <c r="E373" s="182"/>
      <c r="F373" s="181" t="str">
        <f t="shared" si="63"/>
        <v/>
      </c>
      <c r="G373" s="180" t="str" cm="1">
        <f t="array" ref="G373">IF(N373="","",IFERROR(_xlfn.TEXTJOIN(" • ",TRUE,_xlfn.UNIQUE(_xlfn._xlws.FILTER("⚠ "&amp;U29:U489,(S29:S489&lt;&gt;"")*ISNUMBER(SEARCH(" "&amp;S29:S489&amp;" "," "&amp;N373&amp;" "))))),""))</f>
        <v/>
      </c>
      <c r="H373" s="128" t="str">
        <f t="shared" si="64"/>
        <v/>
      </c>
      <c r="I373" s="128" t="str">
        <f t="shared" si="65"/>
        <v/>
      </c>
      <c r="J373" s="128" t="str">
        <f t="shared" si="66"/>
        <v/>
      </c>
      <c r="K373" s="128" t="str">
        <f t="shared" si="67"/>
        <v/>
      </c>
      <c r="L373" s="128" t="str">
        <f t="shared" si="68"/>
        <v/>
      </c>
      <c r="M373" s="128" t="str">
        <f t="shared" si="69"/>
        <v/>
      </c>
      <c r="N373" s="128" t="str">
        <f t="shared" si="70"/>
        <v/>
      </c>
      <c r="O373" s="128" t="str">
        <f t="shared" si="71"/>
        <v/>
      </c>
      <c r="P373" s="128" t="str">
        <f t="shared" si="72"/>
        <v/>
      </c>
      <c r="Q373" s="128" t="str">
        <f t="shared" si="73"/>
        <v/>
      </c>
      <c r="R373" s="129"/>
      <c r="S373" s="130" t="str">
        <f t="shared" si="74"/>
        <v/>
      </c>
      <c r="T373" s="131" t="s">
        <v>432</v>
      </c>
      <c r="U373" s="132"/>
      <c r="AI373" s="49">
        <v>1</v>
      </c>
    </row>
    <row r="374" spans="3:35" ht="21" customHeight="1">
      <c r="C374" s="43"/>
      <c r="D374" s="124">
        <v>346</v>
      </c>
      <c r="E374" s="182"/>
      <c r="F374" s="181" t="str">
        <f t="shared" si="63"/>
        <v/>
      </c>
      <c r="G374" s="180" t="str" cm="1">
        <f t="array" ref="G374">IF(N374="","",IFERROR(_xlfn.TEXTJOIN(" • ",TRUE,_xlfn.UNIQUE(_xlfn._xlws.FILTER("⚠ "&amp;U29:U489,(S29:S489&lt;&gt;"")*ISNUMBER(SEARCH(" "&amp;S29:S489&amp;" "," "&amp;N374&amp;" "))))),""))</f>
        <v/>
      </c>
      <c r="H374" s="128" t="str">
        <f t="shared" si="64"/>
        <v/>
      </c>
      <c r="I374" s="128" t="str">
        <f t="shared" si="65"/>
        <v/>
      </c>
      <c r="J374" s="128" t="str">
        <f t="shared" si="66"/>
        <v/>
      </c>
      <c r="K374" s="128" t="str">
        <f t="shared" si="67"/>
        <v/>
      </c>
      <c r="L374" s="128" t="str">
        <f t="shared" si="68"/>
        <v/>
      </c>
      <c r="M374" s="128" t="str">
        <f t="shared" si="69"/>
        <v/>
      </c>
      <c r="N374" s="128" t="str">
        <f t="shared" si="70"/>
        <v/>
      </c>
      <c r="O374" s="128" t="str">
        <f t="shared" si="71"/>
        <v/>
      </c>
      <c r="P374" s="128" t="str">
        <f t="shared" si="72"/>
        <v/>
      </c>
      <c r="Q374" s="128" t="str">
        <f t="shared" si="73"/>
        <v/>
      </c>
      <c r="R374" s="129"/>
      <c r="S374" s="130" t="str">
        <f t="shared" si="74"/>
        <v/>
      </c>
      <c r="T374" s="131" t="s">
        <v>432</v>
      </c>
      <c r="U374" s="132"/>
      <c r="AI374" s="49">
        <v>1</v>
      </c>
    </row>
    <row r="375" spans="3:35" ht="21" customHeight="1">
      <c r="C375" s="43"/>
      <c r="D375" s="124">
        <v>347</v>
      </c>
      <c r="E375" s="182"/>
      <c r="F375" s="181" t="str">
        <f t="shared" si="63"/>
        <v/>
      </c>
      <c r="G375" s="180" t="str" cm="1">
        <f t="array" ref="G375">IF(N375="","",IFERROR(_xlfn.TEXTJOIN(" • ",TRUE,_xlfn.UNIQUE(_xlfn._xlws.FILTER("⚠ "&amp;U29:U489,(S29:S489&lt;&gt;"")*ISNUMBER(SEARCH(" "&amp;S29:S489&amp;" "," "&amp;N375&amp;" "))))),""))</f>
        <v/>
      </c>
      <c r="H375" s="128" t="str">
        <f t="shared" si="64"/>
        <v/>
      </c>
      <c r="I375" s="128" t="str">
        <f t="shared" si="65"/>
        <v/>
      </c>
      <c r="J375" s="128" t="str">
        <f t="shared" si="66"/>
        <v/>
      </c>
      <c r="K375" s="128" t="str">
        <f t="shared" si="67"/>
        <v/>
      </c>
      <c r="L375" s="128" t="str">
        <f t="shared" si="68"/>
        <v/>
      </c>
      <c r="M375" s="128" t="str">
        <f t="shared" si="69"/>
        <v/>
      </c>
      <c r="N375" s="128" t="str">
        <f t="shared" si="70"/>
        <v/>
      </c>
      <c r="O375" s="128" t="str">
        <f t="shared" si="71"/>
        <v/>
      </c>
      <c r="P375" s="128" t="str">
        <f t="shared" si="72"/>
        <v/>
      </c>
      <c r="Q375" s="128" t="str">
        <f t="shared" si="73"/>
        <v/>
      </c>
      <c r="R375" s="129"/>
      <c r="S375" s="130" t="str">
        <f t="shared" si="74"/>
        <v/>
      </c>
      <c r="T375" s="131" t="s">
        <v>432</v>
      </c>
      <c r="U375" s="132"/>
      <c r="AI375" s="49">
        <v>1</v>
      </c>
    </row>
    <row r="376" spans="3:35" ht="21" customHeight="1">
      <c r="C376" s="43"/>
      <c r="D376" s="124">
        <v>348</v>
      </c>
      <c r="E376" s="182"/>
      <c r="F376" s="181" t="str">
        <f t="shared" si="63"/>
        <v/>
      </c>
      <c r="G376" s="180" t="str" cm="1">
        <f t="array" ref="G376">IF(N376="","",IFERROR(_xlfn.TEXTJOIN(" • ",TRUE,_xlfn.UNIQUE(_xlfn._xlws.FILTER("⚠ "&amp;U29:U489,(S29:S489&lt;&gt;"")*ISNUMBER(SEARCH(" "&amp;S29:S489&amp;" "," "&amp;N376&amp;" "))))),""))</f>
        <v/>
      </c>
      <c r="H376" s="128" t="str">
        <f t="shared" si="64"/>
        <v/>
      </c>
      <c r="I376" s="128" t="str">
        <f t="shared" si="65"/>
        <v/>
      </c>
      <c r="J376" s="128" t="str">
        <f t="shared" si="66"/>
        <v/>
      </c>
      <c r="K376" s="128" t="str">
        <f t="shared" si="67"/>
        <v/>
      </c>
      <c r="L376" s="128" t="str">
        <f t="shared" si="68"/>
        <v/>
      </c>
      <c r="M376" s="128" t="str">
        <f t="shared" si="69"/>
        <v/>
      </c>
      <c r="N376" s="128" t="str">
        <f t="shared" si="70"/>
        <v/>
      </c>
      <c r="O376" s="128" t="str">
        <f t="shared" si="71"/>
        <v/>
      </c>
      <c r="P376" s="128" t="str">
        <f t="shared" si="72"/>
        <v/>
      </c>
      <c r="Q376" s="128" t="str">
        <f t="shared" si="73"/>
        <v/>
      </c>
      <c r="R376" s="129"/>
      <c r="S376" s="130" t="str">
        <f t="shared" si="74"/>
        <v/>
      </c>
      <c r="T376" s="131" t="s">
        <v>432</v>
      </c>
      <c r="U376" s="132"/>
      <c r="AI376" s="49">
        <v>1</v>
      </c>
    </row>
    <row r="377" spans="3:35" ht="21" customHeight="1">
      <c r="C377" s="43"/>
      <c r="D377" s="124">
        <v>349</v>
      </c>
      <c r="E377" s="182"/>
      <c r="F377" s="181" t="str">
        <f t="shared" si="63"/>
        <v/>
      </c>
      <c r="G377" s="180" t="str" cm="1">
        <f t="array" ref="G377">IF(N377="","",IFERROR(_xlfn.TEXTJOIN(" • ",TRUE,_xlfn.UNIQUE(_xlfn._xlws.FILTER("⚠ "&amp;U29:U489,(S29:S489&lt;&gt;"")*ISNUMBER(SEARCH(" "&amp;S29:S489&amp;" "," "&amp;N377&amp;" "))))),""))</f>
        <v/>
      </c>
      <c r="H377" s="128" t="str">
        <f t="shared" si="64"/>
        <v/>
      </c>
      <c r="I377" s="128" t="str">
        <f t="shared" si="65"/>
        <v/>
      </c>
      <c r="J377" s="128" t="str">
        <f t="shared" si="66"/>
        <v/>
      </c>
      <c r="K377" s="128" t="str">
        <f t="shared" si="67"/>
        <v/>
      </c>
      <c r="L377" s="128" t="str">
        <f t="shared" si="68"/>
        <v/>
      </c>
      <c r="M377" s="128" t="str">
        <f t="shared" si="69"/>
        <v/>
      </c>
      <c r="N377" s="128" t="str">
        <f t="shared" si="70"/>
        <v/>
      </c>
      <c r="O377" s="128" t="str">
        <f t="shared" si="71"/>
        <v/>
      </c>
      <c r="P377" s="128" t="str">
        <f t="shared" si="72"/>
        <v/>
      </c>
      <c r="Q377" s="128" t="str">
        <f t="shared" si="73"/>
        <v/>
      </c>
      <c r="R377" s="129"/>
      <c r="S377" s="130" t="str">
        <f t="shared" si="74"/>
        <v/>
      </c>
      <c r="T377" s="131" t="s">
        <v>432</v>
      </c>
      <c r="U377" s="132"/>
      <c r="AI377" s="49">
        <v>1</v>
      </c>
    </row>
    <row r="378" spans="3:35" ht="21" customHeight="1">
      <c r="C378" s="43"/>
      <c r="D378" s="124">
        <v>350</v>
      </c>
      <c r="E378" s="182"/>
      <c r="F378" s="181" t="str">
        <f t="shared" si="63"/>
        <v/>
      </c>
      <c r="G378" s="180" t="str" cm="1">
        <f t="array" ref="G378">IF(N378="","",IFERROR(_xlfn.TEXTJOIN(" • ",TRUE,_xlfn.UNIQUE(_xlfn._xlws.FILTER("⚠ "&amp;U29:U489,(S29:S489&lt;&gt;"")*ISNUMBER(SEARCH(" "&amp;S29:S489&amp;" "," "&amp;N378&amp;" "))))),""))</f>
        <v/>
      </c>
      <c r="H378" s="128" t="str">
        <f t="shared" si="64"/>
        <v/>
      </c>
      <c r="I378" s="128" t="str">
        <f t="shared" si="65"/>
        <v/>
      </c>
      <c r="J378" s="128" t="str">
        <f t="shared" si="66"/>
        <v/>
      </c>
      <c r="K378" s="128" t="str">
        <f t="shared" si="67"/>
        <v/>
      </c>
      <c r="L378" s="128" t="str">
        <f t="shared" si="68"/>
        <v/>
      </c>
      <c r="M378" s="128" t="str">
        <f t="shared" si="69"/>
        <v/>
      </c>
      <c r="N378" s="128" t="str">
        <f t="shared" si="70"/>
        <v/>
      </c>
      <c r="O378" s="128" t="str">
        <f t="shared" si="71"/>
        <v/>
      </c>
      <c r="P378" s="128" t="str">
        <f t="shared" si="72"/>
        <v/>
      </c>
      <c r="Q378" s="128" t="str">
        <f t="shared" si="73"/>
        <v/>
      </c>
      <c r="R378" s="129"/>
      <c r="S378" s="130" t="str">
        <f t="shared" si="74"/>
        <v/>
      </c>
      <c r="T378" s="131" t="s">
        <v>432</v>
      </c>
      <c r="U378" s="132"/>
      <c r="AI378" s="49">
        <v>1</v>
      </c>
    </row>
    <row r="379" spans="3:35" ht="21" customHeight="1">
      <c r="C379" s="43"/>
      <c r="D379" s="124">
        <v>351</v>
      </c>
      <c r="E379" s="182"/>
      <c r="F379" s="181" t="str">
        <f t="shared" si="63"/>
        <v/>
      </c>
      <c r="G379" s="180" t="str" cm="1">
        <f t="array" ref="G379">IF(N379="","",IFERROR(_xlfn.TEXTJOIN(" • ",TRUE,_xlfn.UNIQUE(_xlfn._xlws.FILTER("⚠ "&amp;U29:U489,(S29:S489&lt;&gt;"")*ISNUMBER(SEARCH(" "&amp;S29:S489&amp;" "," "&amp;N379&amp;" "))))),""))</f>
        <v/>
      </c>
      <c r="H379" s="128" t="str">
        <f t="shared" si="64"/>
        <v/>
      </c>
      <c r="I379" s="128" t="str">
        <f t="shared" si="65"/>
        <v/>
      </c>
      <c r="J379" s="128" t="str">
        <f t="shared" si="66"/>
        <v/>
      </c>
      <c r="K379" s="128" t="str">
        <f t="shared" si="67"/>
        <v/>
      </c>
      <c r="L379" s="128" t="str">
        <f t="shared" si="68"/>
        <v/>
      </c>
      <c r="M379" s="128" t="str">
        <f t="shared" si="69"/>
        <v/>
      </c>
      <c r="N379" s="128" t="str">
        <f t="shared" si="70"/>
        <v/>
      </c>
      <c r="O379" s="128" t="str">
        <f t="shared" si="71"/>
        <v/>
      </c>
      <c r="P379" s="128" t="str">
        <f t="shared" si="72"/>
        <v/>
      </c>
      <c r="Q379" s="128" t="str">
        <f t="shared" si="73"/>
        <v/>
      </c>
      <c r="R379" s="129"/>
      <c r="S379" s="130" t="str">
        <f t="shared" si="74"/>
        <v/>
      </c>
      <c r="T379" s="131" t="s">
        <v>432</v>
      </c>
      <c r="U379" s="132"/>
      <c r="AI379" s="49">
        <v>1</v>
      </c>
    </row>
    <row r="380" spans="3:35" ht="21" customHeight="1">
      <c r="C380" s="43"/>
      <c r="D380" s="124">
        <v>352</v>
      </c>
      <c r="E380" s="182"/>
      <c r="F380" s="181" t="str">
        <f t="shared" si="63"/>
        <v/>
      </c>
      <c r="G380" s="180" t="str" cm="1">
        <f t="array" ref="G380">IF(N380="","",IFERROR(_xlfn.TEXTJOIN(" • ",TRUE,_xlfn.UNIQUE(_xlfn._xlws.FILTER("⚠ "&amp;U29:U489,(S29:S489&lt;&gt;"")*ISNUMBER(SEARCH(" "&amp;S29:S489&amp;" "," "&amp;N380&amp;" "))))),""))</f>
        <v/>
      </c>
      <c r="H380" s="128" t="str">
        <f t="shared" si="64"/>
        <v/>
      </c>
      <c r="I380" s="128" t="str">
        <f t="shared" si="65"/>
        <v/>
      </c>
      <c r="J380" s="128" t="str">
        <f t="shared" si="66"/>
        <v/>
      </c>
      <c r="K380" s="128" t="str">
        <f t="shared" si="67"/>
        <v/>
      </c>
      <c r="L380" s="128" t="str">
        <f t="shared" si="68"/>
        <v/>
      </c>
      <c r="M380" s="128" t="str">
        <f t="shared" si="69"/>
        <v/>
      </c>
      <c r="N380" s="128" t="str">
        <f t="shared" si="70"/>
        <v/>
      </c>
      <c r="O380" s="128" t="str">
        <f t="shared" si="71"/>
        <v/>
      </c>
      <c r="P380" s="128" t="str">
        <f t="shared" si="72"/>
        <v/>
      </c>
      <c r="Q380" s="128" t="str">
        <f t="shared" si="73"/>
        <v/>
      </c>
      <c r="R380" s="129"/>
      <c r="S380" s="130" t="str">
        <f t="shared" si="74"/>
        <v/>
      </c>
      <c r="T380" s="131" t="s">
        <v>432</v>
      </c>
      <c r="U380" s="132"/>
      <c r="AI380" s="49">
        <v>1</v>
      </c>
    </row>
    <row r="381" spans="3:35" ht="21" customHeight="1">
      <c r="C381" s="43"/>
      <c r="D381" s="124">
        <v>353</v>
      </c>
      <c r="E381" s="182"/>
      <c r="F381" s="181" t="str">
        <f t="shared" si="63"/>
        <v/>
      </c>
      <c r="G381" s="180" t="str" cm="1">
        <f t="array" ref="G381">IF(N381="","",IFERROR(_xlfn.TEXTJOIN(" • ",TRUE,_xlfn.UNIQUE(_xlfn._xlws.FILTER("⚠ "&amp;U29:U489,(S29:S489&lt;&gt;"")*ISNUMBER(SEARCH(" "&amp;S29:S489&amp;" "," "&amp;N381&amp;" "))))),""))</f>
        <v/>
      </c>
      <c r="H381" s="128" t="str">
        <f t="shared" si="64"/>
        <v/>
      </c>
      <c r="I381" s="128" t="str">
        <f t="shared" si="65"/>
        <v/>
      </c>
      <c r="J381" s="128" t="str">
        <f t="shared" si="66"/>
        <v/>
      </c>
      <c r="K381" s="128" t="str">
        <f t="shared" si="67"/>
        <v/>
      </c>
      <c r="L381" s="128" t="str">
        <f t="shared" si="68"/>
        <v/>
      </c>
      <c r="M381" s="128" t="str">
        <f t="shared" si="69"/>
        <v/>
      </c>
      <c r="N381" s="128" t="str">
        <f t="shared" si="70"/>
        <v/>
      </c>
      <c r="O381" s="128" t="str">
        <f t="shared" si="71"/>
        <v/>
      </c>
      <c r="P381" s="128" t="str">
        <f t="shared" si="72"/>
        <v/>
      </c>
      <c r="Q381" s="128" t="str">
        <f t="shared" si="73"/>
        <v/>
      </c>
      <c r="R381" s="129"/>
      <c r="S381" s="130" t="str">
        <f t="shared" si="74"/>
        <v/>
      </c>
      <c r="T381" s="131" t="s">
        <v>432</v>
      </c>
      <c r="U381" s="132"/>
      <c r="AI381" s="49">
        <v>1</v>
      </c>
    </row>
    <row r="382" spans="3:35" ht="21" customHeight="1">
      <c r="C382" s="43"/>
      <c r="D382" s="124">
        <v>354</v>
      </c>
      <c r="E382" s="182"/>
      <c r="F382" s="181" t="str">
        <f t="shared" si="63"/>
        <v/>
      </c>
      <c r="G382" s="180" t="str" cm="1">
        <f t="array" ref="G382">IF(N382="","",IFERROR(_xlfn.TEXTJOIN(" • ",TRUE,_xlfn.UNIQUE(_xlfn._xlws.FILTER("⚠ "&amp;U29:U489,(S29:S489&lt;&gt;"")*ISNUMBER(SEARCH(" "&amp;S29:S489&amp;" "," "&amp;N382&amp;" "))))),""))</f>
        <v/>
      </c>
      <c r="H382" s="128" t="str">
        <f t="shared" si="64"/>
        <v/>
      </c>
      <c r="I382" s="128" t="str">
        <f t="shared" si="65"/>
        <v/>
      </c>
      <c r="J382" s="128" t="str">
        <f t="shared" si="66"/>
        <v/>
      </c>
      <c r="K382" s="128" t="str">
        <f t="shared" si="67"/>
        <v/>
      </c>
      <c r="L382" s="128" t="str">
        <f t="shared" si="68"/>
        <v/>
      </c>
      <c r="M382" s="128" t="str">
        <f t="shared" si="69"/>
        <v/>
      </c>
      <c r="N382" s="128" t="str">
        <f t="shared" si="70"/>
        <v/>
      </c>
      <c r="O382" s="128" t="str">
        <f t="shared" si="71"/>
        <v/>
      </c>
      <c r="P382" s="128" t="str">
        <f t="shared" si="72"/>
        <v/>
      </c>
      <c r="Q382" s="128" t="str">
        <f t="shared" si="73"/>
        <v/>
      </c>
      <c r="R382" s="129"/>
      <c r="S382" s="130" t="str">
        <f t="shared" si="74"/>
        <v/>
      </c>
      <c r="T382" s="131" t="s">
        <v>432</v>
      </c>
      <c r="U382" s="132"/>
      <c r="AI382" s="49">
        <v>1</v>
      </c>
    </row>
    <row r="383" spans="3:35" ht="21" customHeight="1">
      <c r="C383" s="43"/>
      <c r="D383" s="124">
        <v>355</v>
      </c>
      <c r="E383" s="182"/>
      <c r="F383" s="181" t="str">
        <f t="shared" si="63"/>
        <v/>
      </c>
      <c r="G383" s="180" t="str" cm="1">
        <f t="array" ref="G383">IF(N383="","",IFERROR(_xlfn.TEXTJOIN(" • ",TRUE,_xlfn.UNIQUE(_xlfn._xlws.FILTER("⚠ "&amp;U29:U489,(S29:S489&lt;&gt;"")*ISNUMBER(SEARCH(" "&amp;S29:S489&amp;" "," "&amp;N383&amp;" "))))),""))</f>
        <v/>
      </c>
      <c r="H383" s="128" t="str">
        <f t="shared" si="64"/>
        <v/>
      </c>
      <c r="I383" s="128" t="str">
        <f t="shared" si="65"/>
        <v/>
      </c>
      <c r="J383" s="128" t="str">
        <f t="shared" si="66"/>
        <v/>
      </c>
      <c r="K383" s="128" t="str">
        <f t="shared" si="67"/>
        <v/>
      </c>
      <c r="L383" s="128" t="str">
        <f t="shared" si="68"/>
        <v/>
      </c>
      <c r="M383" s="128" t="str">
        <f t="shared" si="69"/>
        <v/>
      </c>
      <c r="N383" s="128" t="str">
        <f t="shared" si="70"/>
        <v/>
      </c>
      <c r="O383" s="128" t="str">
        <f t="shared" si="71"/>
        <v/>
      </c>
      <c r="P383" s="128" t="str">
        <f t="shared" si="72"/>
        <v/>
      </c>
      <c r="Q383" s="128" t="str">
        <f t="shared" si="73"/>
        <v/>
      </c>
      <c r="R383" s="129"/>
      <c r="S383" s="130" t="str">
        <f t="shared" si="74"/>
        <v/>
      </c>
      <c r="T383" s="131" t="s">
        <v>432</v>
      </c>
      <c r="U383" s="132"/>
      <c r="AI383" s="49">
        <v>1</v>
      </c>
    </row>
    <row r="384" spans="3:35" ht="21" customHeight="1">
      <c r="C384" s="43"/>
      <c r="D384" s="124">
        <v>356</v>
      </c>
      <c r="E384" s="182"/>
      <c r="F384" s="181" t="str">
        <f t="shared" si="63"/>
        <v/>
      </c>
      <c r="G384" s="180" t="str" cm="1">
        <f t="array" ref="G384">IF(N384="","",IFERROR(_xlfn.TEXTJOIN(" • ",TRUE,_xlfn.UNIQUE(_xlfn._xlws.FILTER("⚠ "&amp;U29:U489,(S29:S489&lt;&gt;"")*ISNUMBER(SEARCH(" "&amp;S29:S489&amp;" "," "&amp;N384&amp;" "))))),""))</f>
        <v/>
      </c>
      <c r="H384" s="128" t="str">
        <f t="shared" si="64"/>
        <v/>
      </c>
      <c r="I384" s="128" t="str">
        <f t="shared" si="65"/>
        <v/>
      </c>
      <c r="J384" s="128" t="str">
        <f t="shared" si="66"/>
        <v/>
      </c>
      <c r="K384" s="128" t="str">
        <f t="shared" si="67"/>
        <v/>
      </c>
      <c r="L384" s="128" t="str">
        <f t="shared" si="68"/>
        <v/>
      </c>
      <c r="M384" s="128" t="str">
        <f t="shared" si="69"/>
        <v/>
      </c>
      <c r="N384" s="128" t="str">
        <f t="shared" si="70"/>
        <v/>
      </c>
      <c r="O384" s="128" t="str">
        <f t="shared" si="71"/>
        <v/>
      </c>
      <c r="P384" s="128" t="str">
        <f t="shared" si="72"/>
        <v/>
      </c>
      <c r="Q384" s="128" t="str">
        <f t="shared" si="73"/>
        <v/>
      </c>
      <c r="R384" s="129"/>
      <c r="S384" s="130" t="str">
        <f t="shared" si="74"/>
        <v/>
      </c>
      <c r="T384" s="131" t="s">
        <v>432</v>
      </c>
      <c r="U384" s="132"/>
      <c r="AI384" s="49">
        <v>1</v>
      </c>
    </row>
    <row r="385" spans="3:35" ht="21" customHeight="1">
      <c r="C385" s="43"/>
      <c r="D385" s="124">
        <v>357</v>
      </c>
      <c r="E385" s="182"/>
      <c r="F385" s="181" t="str">
        <f t="shared" si="63"/>
        <v/>
      </c>
      <c r="G385" s="180" t="str" cm="1">
        <f t="array" ref="G385">IF(N385="","",IFERROR(_xlfn.TEXTJOIN(" • ",TRUE,_xlfn.UNIQUE(_xlfn._xlws.FILTER("⚠ "&amp;U29:U489,(S29:S489&lt;&gt;"")*ISNUMBER(SEARCH(" "&amp;S29:S489&amp;" "," "&amp;N385&amp;" "))))),""))</f>
        <v/>
      </c>
      <c r="H385" s="128" t="str">
        <f t="shared" si="64"/>
        <v/>
      </c>
      <c r="I385" s="128" t="str">
        <f t="shared" si="65"/>
        <v/>
      </c>
      <c r="J385" s="128" t="str">
        <f t="shared" si="66"/>
        <v/>
      </c>
      <c r="K385" s="128" t="str">
        <f t="shared" si="67"/>
        <v/>
      </c>
      <c r="L385" s="128" t="str">
        <f t="shared" si="68"/>
        <v/>
      </c>
      <c r="M385" s="128" t="str">
        <f t="shared" si="69"/>
        <v/>
      </c>
      <c r="N385" s="128" t="str">
        <f t="shared" si="70"/>
        <v/>
      </c>
      <c r="O385" s="128" t="str">
        <f t="shared" si="71"/>
        <v/>
      </c>
      <c r="P385" s="128" t="str">
        <f t="shared" si="72"/>
        <v/>
      </c>
      <c r="Q385" s="128" t="str">
        <f t="shared" si="73"/>
        <v/>
      </c>
      <c r="R385" s="129"/>
      <c r="S385" s="130" t="str">
        <f t="shared" si="74"/>
        <v/>
      </c>
      <c r="T385" s="131" t="s">
        <v>432</v>
      </c>
      <c r="U385" s="132"/>
      <c r="AI385" s="49">
        <v>1</v>
      </c>
    </row>
    <row r="386" spans="3:35" ht="21" customHeight="1">
      <c r="C386" s="43"/>
      <c r="D386" s="124">
        <v>358</v>
      </c>
      <c r="E386" s="182"/>
      <c r="F386" s="181" t="str">
        <f t="shared" si="63"/>
        <v/>
      </c>
      <c r="G386" s="180" t="str" cm="1">
        <f t="array" ref="G386">IF(N386="","",IFERROR(_xlfn.TEXTJOIN(" • ",TRUE,_xlfn.UNIQUE(_xlfn._xlws.FILTER("⚠ "&amp;U29:U489,(S29:S489&lt;&gt;"")*ISNUMBER(SEARCH(" "&amp;S29:S489&amp;" "," "&amp;N386&amp;" "))))),""))</f>
        <v/>
      </c>
      <c r="H386" s="128" t="str">
        <f t="shared" si="64"/>
        <v/>
      </c>
      <c r="I386" s="128" t="str">
        <f t="shared" si="65"/>
        <v/>
      </c>
      <c r="J386" s="128" t="str">
        <f t="shared" si="66"/>
        <v/>
      </c>
      <c r="K386" s="128" t="str">
        <f t="shared" si="67"/>
        <v/>
      </c>
      <c r="L386" s="128" t="str">
        <f t="shared" si="68"/>
        <v/>
      </c>
      <c r="M386" s="128" t="str">
        <f t="shared" si="69"/>
        <v/>
      </c>
      <c r="N386" s="128" t="str">
        <f t="shared" si="70"/>
        <v/>
      </c>
      <c r="O386" s="128" t="str">
        <f t="shared" si="71"/>
        <v/>
      </c>
      <c r="P386" s="128" t="str">
        <f t="shared" si="72"/>
        <v/>
      </c>
      <c r="Q386" s="128" t="str">
        <f t="shared" si="73"/>
        <v/>
      </c>
      <c r="R386" s="129"/>
      <c r="S386" s="130" t="str">
        <f t="shared" si="74"/>
        <v/>
      </c>
      <c r="T386" s="131" t="s">
        <v>432</v>
      </c>
      <c r="U386" s="132"/>
      <c r="AI386" s="49">
        <v>1</v>
      </c>
    </row>
    <row r="387" spans="3:35" ht="21" customHeight="1">
      <c r="C387" s="43"/>
      <c r="D387" s="124">
        <v>359</v>
      </c>
      <c r="E387" s="182"/>
      <c r="F387" s="181" t="str">
        <f t="shared" si="63"/>
        <v/>
      </c>
      <c r="G387" s="180" t="str" cm="1">
        <f t="array" ref="G387">IF(N387="","",IFERROR(_xlfn.TEXTJOIN(" • ",TRUE,_xlfn.UNIQUE(_xlfn._xlws.FILTER("⚠ "&amp;U29:U489,(S29:S489&lt;&gt;"")*ISNUMBER(SEARCH(" "&amp;S29:S489&amp;" "," "&amp;N387&amp;" "))))),""))</f>
        <v/>
      </c>
      <c r="H387" s="128" t="str">
        <f t="shared" si="64"/>
        <v/>
      </c>
      <c r="I387" s="128" t="str">
        <f t="shared" si="65"/>
        <v/>
      </c>
      <c r="J387" s="128" t="str">
        <f t="shared" si="66"/>
        <v/>
      </c>
      <c r="K387" s="128" t="str">
        <f t="shared" si="67"/>
        <v/>
      </c>
      <c r="L387" s="128" t="str">
        <f t="shared" si="68"/>
        <v/>
      </c>
      <c r="M387" s="128" t="str">
        <f t="shared" si="69"/>
        <v/>
      </c>
      <c r="N387" s="128" t="str">
        <f t="shared" si="70"/>
        <v/>
      </c>
      <c r="O387" s="128" t="str">
        <f t="shared" si="71"/>
        <v/>
      </c>
      <c r="P387" s="128" t="str">
        <f t="shared" si="72"/>
        <v/>
      </c>
      <c r="Q387" s="128" t="str">
        <f t="shared" si="73"/>
        <v/>
      </c>
      <c r="R387" s="129"/>
      <c r="S387" s="130" t="str">
        <f t="shared" si="74"/>
        <v/>
      </c>
      <c r="T387" s="131" t="s">
        <v>432</v>
      </c>
      <c r="U387" s="132"/>
      <c r="AI387" s="49">
        <v>1</v>
      </c>
    </row>
    <row r="388" spans="3:35" ht="21" customHeight="1">
      <c r="C388" s="43"/>
      <c r="D388" s="124">
        <v>360</v>
      </c>
      <c r="E388" s="182"/>
      <c r="F388" s="181" t="str">
        <f t="shared" si="63"/>
        <v/>
      </c>
      <c r="G388" s="180" t="str" cm="1">
        <f t="array" ref="G388">IF(N388="","",IFERROR(_xlfn.TEXTJOIN(" • ",TRUE,_xlfn.UNIQUE(_xlfn._xlws.FILTER("⚠ "&amp;U29:U489,(S29:S489&lt;&gt;"")*ISNUMBER(SEARCH(" "&amp;S29:S489&amp;" "," "&amp;N388&amp;" "))))),""))</f>
        <v/>
      </c>
      <c r="H388" s="128" t="str">
        <f t="shared" si="64"/>
        <v/>
      </c>
      <c r="I388" s="128" t="str">
        <f t="shared" si="65"/>
        <v/>
      </c>
      <c r="J388" s="128" t="str">
        <f t="shared" si="66"/>
        <v/>
      </c>
      <c r="K388" s="128" t="str">
        <f t="shared" si="67"/>
        <v/>
      </c>
      <c r="L388" s="128" t="str">
        <f t="shared" si="68"/>
        <v/>
      </c>
      <c r="M388" s="128" t="str">
        <f t="shared" si="69"/>
        <v/>
      </c>
      <c r="N388" s="128" t="str">
        <f t="shared" si="70"/>
        <v/>
      </c>
      <c r="O388" s="128" t="str">
        <f t="shared" si="71"/>
        <v/>
      </c>
      <c r="P388" s="128" t="str">
        <f t="shared" si="72"/>
        <v/>
      </c>
      <c r="Q388" s="128" t="str">
        <f t="shared" si="73"/>
        <v/>
      </c>
      <c r="R388" s="129"/>
      <c r="S388" s="130" t="str">
        <f t="shared" si="74"/>
        <v/>
      </c>
      <c r="T388" s="131" t="s">
        <v>432</v>
      </c>
      <c r="U388" s="132"/>
      <c r="AI388" s="49">
        <v>1</v>
      </c>
    </row>
    <row r="389" spans="3:35" ht="21" customHeight="1">
      <c r="C389" s="43"/>
      <c r="D389" s="124">
        <v>361</v>
      </c>
      <c r="E389" s="182"/>
      <c r="F389" s="181" t="str">
        <f t="shared" si="63"/>
        <v/>
      </c>
      <c r="G389" s="180" t="str" cm="1">
        <f t="array" ref="G389">IF(N389="","",IFERROR(_xlfn.TEXTJOIN(" • ",TRUE,_xlfn.UNIQUE(_xlfn._xlws.FILTER("⚠ "&amp;U29:U489,(S29:S489&lt;&gt;"")*ISNUMBER(SEARCH(" "&amp;S29:S489&amp;" "," "&amp;N389&amp;" "))))),""))</f>
        <v/>
      </c>
      <c r="H389" s="128" t="str">
        <f t="shared" si="64"/>
        <v/>
      </c>
      <c r="I389" s="128" t="str">
        <f t="shared" si="65"/>
        <v/>
      </c>
      <c r="J389" s="128" t="str">
        <f t="shared" si="66"/>
        <v/>
      </c>
      <c r="K389" s="128" t="str">
        <f t="shared" si="67"/>
        <v/>
      </c>
      <c r="L389" s="128" t="str">
        <f t="shared" si="68"/>
        <v/>
      </c>
      <c r="M389" s="128" t="str">
        <f t="shared" si="69"/>
        <v/>
      </c>
      <c r="N389" s="128" t="str">
        <f t="shared" si="70"/>
        <v/>
      </c>
      <c r="O389" s="128" t="str">
        <f t="shared" si="71"/>
        <v/>
      </c>
      <c r="P389" s="128" t="str">
        <f t="shared" si="72"/>
        <v/>
      </c>
      <c r="Q389" s="128" t="str">
        <f t="shared" si="73"/>
        <v/>
      </c>
      <c r="R389" s="129"/>
      <c r="S389" s="130" t="str">
        <f t="shared" si="74"/>
        <v/>
      </c>
      <c r="T389" s="131" t="s">
        <v>432</v>
      </c>
      <c r="U389" s="132"/>
      <c r="AI389" s="49">
        <v>1</v>
      </c>
    </row>
    <row r="390" spans="3:35" ht="21" customHeight="1">
      <c r="C390" s="43"/>
      <c r="D390" s="124">
        <v>362</v>
      </c>
      <c r="E390" s="182"/>
      <c r="F390" s="181" t="str">
        <f t="shared" si="63"/>
        <v/>
      </c>
      <c r="G390" s="180" t="str" cm="1">
        <f t="array" ref="G390">IF(N390="","",IFERROR(_xlfn.TEXTJOIN(" • ",TRUE,_xlfn.UNIQUE(_xlfn._xlws.FILTER("⚠ "&amp;U29:U489,(S29:S489&lt;&gt;"")*ISNUMBER(SEARCH(" "&amp;S29:S489&amp;" "," "&amp;N390&amp;" "))))),""))</f>
        <v/>
      </c>
      <c r="H390" s="128" t="str">
        <f t="shared" si="64"/>
        <v/>
      </c>
      <c r="I390" s="128" t="str">
        <f t="shared" si="65"/>
        <v/>
      </c>
      <c r="J390" s="128" t="str">
        <f t="shared" si="66"/>
        <v/>
      </c>
      <c r="K390" s="128" t="str">
        <f t="shared" si="67"/>
        <v/>
      </c>
      <c r="L390" s="128" t="str">
        <f t="shared" si="68"/>
        <v/>
      </c>
      <c r="M390" s="128" t="str">
        <f t="shared" si="69"/>
        <v/>
      </c>
      <c r="N390" s="128" t="str">
        <f t="shared" si="70"/>
        <v/>
      </c>
      <c r="O390" s="128" t="str">
        <f t="shared" si="71"/>
        <v/>
      </c>
      <c r="P390" s="128" t="str">
        <f t="shared" si="72"/>
        <v/>
      </c>
      <c r="Q390" s="128" t="str">
        <f t="shared" si="73"/>
        <v/>
      </c>
      <c r="R390" s="129"/>
      <c r="S390" s="130" t="str">
        <f t="shared" si="74"/>
        <v/>
      </c>
      <c r="T390" s="131" t="s">
        <v>432</v>
      </c>
      <c r="U390" s="132"/>
      <c r="AI390" s="49">
        <v>1</v>
      </c>
    </row>
    <row r="391" spans="3:35" ht="21" customHeight="1">
      <c r="C391" s="43"/>
      <c r="D391" s="124">
        <v>363</v>
      </c>
      <c r="E391" s="182"/>
      <c r="F391" s="181" t="str">
        <f t="shared" si="63"/>
        <v/>
      </c>
      <c r="G391" s="180" t="str" cm="1">
        <f t="array" ref="G391">IF(N391="","",IFERROR(_xlfn.TEXTJOIN(" • ",TRUE,_xlfn.UNIQUE(_xlfn._xlws.FILTER("⚠ "&amp;U29:U489,(S29:S489&lt;&gt;"")*ISNUMBER(SEARCH(" "&amp;S29:S489&amp;" "," "&amp;N391&amp;" "))))),""))</f>
        <v/>
      </c>
      <c r="H391" s="128" t="str">
        <f t="shared" si="64"/>
        <v/>
      </c>
      <c r="I391" s="128" t="str">
        <f t="shared" si="65"/>
        <v/>
      </c>
      <c r="J391" s="128" t="str">
        <f t="shared" si="66"/>
        <v/>
      </c>
      <c r="K391" s="128" t="str">
        <f t="shared" si="67"/>
        <v/>
      </c>
      <c r="L391" s="128" t="str">
        <f t="shared" si="68"/>
        <v/>
      </c>
      <c r="M391" s="128" t="str">
        <f t="shared" si="69"/>
        <v/>
      </c>
      <c r="N391" s="128" t="str">
        <f t="shared" si="70"/>
        <v/>
      </c>
      <c r="O391" s="128" t="str">
        <f t="shared" si="71"/>
        <v/>
      </c>
      <c r="P391" s="128" t="str">
        <f t="shared" si="72"/>
        <v/>
      </c>
      <c r="Q391" s="128" t="str">
        <f t="shared" si="73"/>
        <v/>
      </c>
      <c r="R391" s="129"/>
      <c r="S391" s="130" t="str">
        <f t="shared" si="74"/>
        <v/>
      </c>
      <c r="T391" s="131" t="s">
        <v>432</v>
      </c>
      <c r="U391" s="132"/>
      <c r="AI391" s="49">
        <v>1</v>
      </c>
    </row>
    <row r="392" spans="3:35" ht="21" customHeight="1">
      <c r="C392" s="43"/>
      <c r="D392" s="124">
        <v>364</v>
      </c>
      <c r="E392" s="182"/>
      <c r="F392" s="181" t="str">
        <f t="shared" si="63"/>
        <v/>
      </c>
      <c r="G392" s="180" t="str" cm="1">
        <f t="array" ref="G392">IF(N392="","",IFERROR(_xlfn.TEXTJOIN(" • ",TRUE,_xlfn.UNIQUE(_xlfn._xlws.FILTER("⚠ "&amp;U29:U489,(S29:S489&lt;&gt;"")*ISNUMBER(SEARCH(" "&amp;S29:S489&amp;" "," "&amp;N392&amp;" "))))),""))</f>
        <v/>
      </c>
      <c r="H392" s="128" t="str">
        <f t="shared" si="64"/>
        <v/>
      </c>
      <c r="I392" s="128" t="str">
        <f t="shared" si="65"/>
        <v/>
      </c>
      <c r="J392" s="128" t="str">
        <f t="shared" si="66"/>
        <v/>
      </c>
      <c r="K392" s="128" t="str">
        <f t="shared" si="67"/>
        <v/>
      </c>
      <c r="L392" s="128" t="str">
        <f t="shared" si="68"/>
        <v/>
      </c>
      <c r="M392" s="128" t="str">
        <f t="shared" si="69"/>
        <v/>
      </c>
      <c r="N392" s="128" t="str">
        <f t="shared" si="70"/>
        <v/>
      </c>
      <c r="O392" s="128" t="str">
        <f t="shared" si="71"/>
        <v/>
      </c>
      <c r="P392" s="128" t="str">
        <f t="shared" si="72"/>
        <v/>
      </c>
      <c r="Q392" s="128" t="str">
        <f t="shared" si="73"/>
        <v/>
      </c>
      <c r="R392" s="129"/>
      <c r="S392" s="130" t="str">
        <f t="shared" si="74"/>
        <v/>
      </c>
      <c r="T392" s="131" t="s">
        <v>432</v>
      </c>
      <c r="U392" s="132"/>
      <c r="AI392" s="49">
        <v>1</v>
      </c>
    </row>
    <row r="393" spans="3:35" ht="21" customHeight="1">
      <c r="C393" s="43"/>
      <c r="D393" s="124">
        <v>365</v>
      </c>
      <c r="E393" s="182"/>
      <c r="F393" s="181" t="str">
        <f t="shared" si="63"/>
        <v/>
      </c>
      <c r="G393" s="180" t="str" cm="1">
        <f t="array" ref="G393">IF(N393="","",IFERROR(_xlfn.TEXTJOIN(" • ",TRUE,_xlfn.UNIQUE(_xlfn._xlws.FILTER("⚠ "&amp;U29:U489,(S29:S489&lt;&gt;"")*ISNUMBER(SEARCH(" "&amp;S29:S489&amp;" "," "&amp;N393&amp;" "))))),""))</f>
        <v/>
      </c>
      <c r="H393" s="128" t="str">
        <f t="shared" si="64"/>
        <v/>
      </c>
      <c r="I393" s="128" t="str">
        <f t="shared" si="65"/>
        <v/>
      </c>
      <c r="J393" s="128" t="str">
        <f t="shared" si="66"/>
        <v/>
      </c>
      <c r="K393" s="128" t="str">
        <f t="shared" si="67"/>
        <v/>
      </c>
      <c r="L393" s="128" t="str">
        <f t="shared" si="68"/>
        <v/>
      </c>
      <c r="M393" s="128" t="str">
        <f t="shared" si="69"/>
        <v/>
      </c>
      <c r="N393" s="128" t="str">
        <f t="shared" si="70"/>
        <v/>
      </c>
      <c r="O393" s="128" t="str">
        <f t="shared" si="71"/>
        <v/>
      </c>
      <c r="P393" s="128" t="str">
        <f t="shared" si="72"/>
        <v/>
      </c>
      <c r="Q393" s="128" t="str">
        <f t="shared" si="73"/>
        <v/>
      </c>
      <c r="R393" s="129"/>
      <c r="S393" s="130" t="str">
        <f t="shared" si="74"/>
        <v/>
      </c>
      <c r="T393" s="131" t="s">
        <v>432</v>
      </c>
      <c r="U393" s="132"/>
      <c r="AI393" s="49">
        <v>1</v>
      </c>
    </row>
    <row r="394" spans="3:35" ht="21" customHeight="1">
      <c r="C394" s="43"/>
      <c r="D394" s="124">
        <v>366</v>
      </c>
      <c r="E394" s="182"/>
      <c r="F394" s="181" t="str">
        <f t="shared" si="63"/>
        <v/>
      </c>
      <c r="G394" s="180" t="str" cm="1">
        <f t="array" ref="G394">IF(N394="","",IFERROR(_xlfn.TEXTJOIN(" • ",TRUE,_xlfn.UNIQUE(_xlfn._xlws.FILTER("⚠ "&amp;U29:U489,(S29:S489&lt;&gt;"")*ISNUMBER(SEARCH(" "&amp;S29:S489&amp;" "," "&amp;N394&amp;" "))))),""))</f>
        <v/>
      </c>
      <c r="H394" s="128" t="str">
        <f t="shared" si="64"/>
        <v/>
      </c>
      <c r="I394" s="128" t="str">
        <f t="shared" si="65"/>
        <v/>
      </c>
      <c r="J394" s="128" t="str">
        <f t="shared" si="66"/>
        <v/>
      </c>
      <c r="K394" s="128" t="str">
        <f t="shared" si="67"/>
        <v/>
      </c>
      <c r="L394" s="128" t="str">
        <f t="shared" si="68"/>
        <v/>
      </c>
      <c r="M394" s="128" t="str">
        <f t="shared" si="69"/>
        <v/>
      </c>
      <c r="N394" s="128" t="str">
        <f t="shared" si="70"/>
        <v/>
      </c>
      <c r="O394" s="128" t="str">
        <f t="shared" si="71"/>
        <v/>
      </c>
      <c r="P394" s="128" t="str">
        <f t="shared" si="72"/>
        <v/>
      </c>
      <c r="Q394" s="128" t="str">
        <f t="shared" si="73"/>
        <v/>
      </c>
      <c r="R394" s="129"/>
      <c r="S394" s="130" t="str">
        <f t="shared" si="74"/>
        <v/>
      </c>
      <c r="T394" s="131" t="s">
        <v>432</v>
      </c>
      <c r="U394" s="132"/>
      <c r="AI394" s="49">
        <v>1</v>
      </c>
    </row>
    <row r="395" spans="3:35" ht="21" customHeight="1">
      <c r="C395" s="43"/>
      <c r="D395" s="124">
        <v>367</v>
      </c>
      <c r="E395" s="182"/>
      <c r="F395" s="181" t="str">
        <f t="shared" si="63"/>
        <v/>
      </c>
      <c r="G395" s="180" t="str" cm="1">
        <f t="array" ref="G395">IF(N395="","",IFERROR(_xlfn.TEXTJOIN(" • ",TRUE,_xlfn.UNIQUE(_xlfn._xlws.FILTER("⚠ "&amp;U29:U489,(S29:S489&lt;&gt;"")*ISNUMBER(SEARCH(" "&amp;S29:S489&amp;" "," "&amp;N395&amp;" "))))),""))</f>
        <v/>
      </c>
      <c r="H395" s="128" t="str">
        <f t="shared" si="64"/>
        <v/>
      </c>
      <c r="I395" s="128" t="str">
        <f t="shared" si="65"/>
        <v/>
      </c>
      <c r="J395" s="128" t="str">
        <f t="shared" si="66"/>
        <v/>
      </c>
      <c r="K395" s="128" t="str">
        <f t="shared" si="67"/>
        <v/>
      </c>
      <c r="L395" s="128" t="str">
        <f t="shared" si="68"/>
        <v/>
      </c>
      <c r="M395" s="128" t="str">
        <f t="shared" si="69"/>
        <v/>
      </c>
      <c r="N395" s="128" t="str">
        <f t="shared" si="70"/>
        <v/>
      </c>
      <c r="O395" s="128" t="str">
        <f t="shared" si="71"/>
        <v/>
      </c>
      <c r="P395" s="128" t="str">
        <f t="shared" si="72"/>
        <v/>
      </c>
      <c r="Q395" s="128" t="str">
        <f t="shared" si="73"/>
        <v/>
      </c>
      <c r="R395" s="129"/>
      <c r="S395" s="130" t="str">
        <f t="shared" si="74"/>
        <v/>
      </c>
      <c r="T395" s="131" t="s">
        <v>432</v>
      </c>
      <c r="U395" s="132"/>
      <c r="AI395" s="49">
        <v>1</v>
      </c>
    </row>
    <row r="396" spans="3:35" ht="21" customHeight="1">
      <c r="C396" s="43"/>
      <c r="D396" s="124">
        <v>368</v>
      </c>
      <c r="E396" s="182"/>
      <c r="F396" s="181" t="str">
        <f t="shared" si="63"/>
        <v/>
      </c>
      <c r="G396" s="180" t="str" cm="1">
        <f t="array" ref="G396">IF(N396="","",IFERROR(_xlfn.TEXTJOIN(" • ",TRUE,_xlfn.UNIQUE(_xlfn._xlws.FILTER("⚠ "&amp;U29:U489,(S29:S489&lt;&gt;"")*ISNUMBER(SEARCH(" "&amp;S29:S489&amp;" "," "&amp;N396&amp;" "))))),""))</f>
        <v/>
      </c>
      <c r="H396" s="128" t="str">
        <f t="shared" si="64"/>
        <v/>
      </c>
      <c r="I396" s="128" t="str">
        <f t="shared" si="65"/>
        <v/>
      </c>
      <c r="J396" s="128" t="str">
        <f t="shared" si="66"/>
        <v/>
      </c>
      <c r="K396" s="128" t="str">
        <f t="shared" si="67"/>
        <v/>
      </c>
      <c r="L396" s="128" t="str">
        <f t="shared" si="68"/>
        <v/>
      </c>
      <c r="M396" s="128" t="str">
        <f t="shared" si="69"/>
        <v/>
      </c>
      <c r="N396" s="128" t="str">
        <f t="shared" si="70"/>
        <v/>
      </c>
      <c r="O396" s="128" t="str">
        <f t="shared" si="71"/>
        <v/>
      </c>
      <c r="P396" s="128" t="str">
        <f t="shared" si="72"/>
        <v/>
      </c>
      <c r="Q396" s="128" t="str">
        <f t="shared" si="73"/>
        <v/>
      </c>
      <c r="R396" s="129"/>
      <c r="S396" s="130" t="str">
        <f t="shared" si="74"/>
        <v/>
      </c>
      <c r="T396" s="131" t="s">
        <v>432</v>
      </c>
      <c r="U396" s="132"/>
      <c r="AI396" s="49">
        <v>1</v>
      </c>
    </row>
    <row r="397" spans="3:35" ht="21" customHeight="1">
      <c r="C397" s="43"/>
      <c r="D397" s="124">
        <v>369</v>
      </c>
      <c r="E397" s="182"/>
      <c r="F397" s="181" t="str">
        <f t="shared" si="63"/>
        <v/>
      </c>
      <c r="G397" s="180" t="str" cm="1">
        <f t="array" ref="G397">IF(N397="","",IFERROR(_xlfn.TEXTJOIN(" • ",TRUE,_xlfn.UNIQUE(_xlfn._xlws.FILTER("⚠ "&amp;U29:U489,(S29:S489&lt;&gt;"")*ISNUMBER(SEARCH(" "&amp;S29:S489&amp;" "," "&amp;N397&amp;" "))))),""))</f>
        <v/>
      </c>
      <c r="H397" s="128" t="str">
        <f t="shared" si="64"/>
        <v/>
      </c>
      <c r="I397" s="128" t="str">
        <f t="shared" si="65"/>
        <v/>
      </c>
      <c r="J397" s="128" t="str">
        <f t="shared" si="66"/>
        <v/>
      </c>
      <c r="K397" s="128" t="str">
        <f t="shared" si="67"/>
        <v/>
      </c>
      <c r="L397" s="128" t="str">
        <f t="shared" si="68"/>
        <v/>
      </c>
      <c r="M397" s="128" t="str">
        <f t="shared" si="69"/>
        <v/>
      </c>
      <c r="N397" s="128" t="str">
        <f t="shared" si="70"/>
        <v/>
      </c>
      <c r="O397" s="128" t="str">
        <f t="shared" si="71"/>
        <v/>
      </c>
      <c r="P397" s="128" t="str">
        <f t="shared" si="72"/>
        <v/>
      </c>
      <c r="Q397" s="128" t="str">
        <f t="shared" si="73"/>
        <v/>
      </c>
      <c r="R397" s="129"/>
      <c r="S397" s="130" t="str">
        <f t="shared" si="74"/>
        <v/>
      </c>
      <c r="T397" s="131" t="s">
        <v>432</v>
      </c>
      <c r="U397" s="132"/>
      <c r="AI397" s="49">
        <v>1</v>
      </c>
    </row>
    <row r="398" spans="3:35" ht="21" customHeight="1">
      <c r="C398" s="43"/>
      <c r="D398" s="124">
        <v>370</v>
      </c>
      <c r="E398" s="182"/>
      <c r="F398" s="181" t="str">
        <f t="shared" si="63"/>
        <v/>
      </c>
      <c r="G398" s="180" t="str" cm="1">
        <f t="array" ref="G398">IF(N398="","",IFERROR(_xlfn.TEXTJOIN(" • ",TRUE,_xlfn.UNIQUE(_xlfn._xlws.FILTER("⚠ "&amp;U29:U489,(S29:S489&lt;&gt;"")*ISNUMBER(SEARCH(" "&amp;S29:S489&amp;" "," "&amp;N398&amp;" "))))),""))</f>
        <v/>
      </c>
      <c r="H398" s="128" t="str">
        <f t="shared" si="64"/>
        <v/>
      </c>
      <c r="I398" s="128" t="str">
        <f t="shared" si="65"/>
        <v/>
      </c>
      <c r="J398" s="128" t="str">
        <f t="shared" si="66"/>
        <v/>
      </c>
      <c r="K398" s="128" t="str">
        <f t="shared" si="67"/>
        <v/>
      </c>
      <c r="L398" s="128" t="str">
        <f t="shared" si="68"/>
        <v/>
      </c>
      <c r="M398" s="128" t="str">
        <f t="shared" si="69"/>
        <v/>
      </c>
      <c r="N398" s="128" t="str">
        <f t="shared" si="70"/>
        <v/>
      </c>
      <c r="O398" s="128" t="str">
        <f t="shared" si="71"/>
        <v/>
      </c>
      <c r="P398" s="128" t="str">
        <f t="shared" si="72"/>
        <v/>
      </c>
      <c r="Q398" s="128" t="str">
        <f t="shared" si="73"/>
        <v/>
      </c>
      <c r="R398" s="129"/>
      <c r="S398" s="130" t="str">
        <f t="shared" si="74"/>
        <v/>
      </c>
      <c r="T398" s="131" t="s">
        <v>432</v>
      </c>
      <c r="U398" s="132"/>
      <c r="AI398" s="49">
        <v>1</v>
      </c>
    </row>
    <row r="399" spans="3:35" ht="21" customHeight="1">
      <c r="C399" s="43"/>
      <c r="D399" s="124">
        <v>371</v>
      </c>
      <c r="E399" s="182"/>
      <c r="F399" s="181" t="str">
        <f t="shared" si="63"/>
        <v/>
      </c>
      <c r="G399" s="180" t="str" cm="1">
        <f t="array" ref="G399">IF(N399="","",IFERROR(_xlfn.TEXTJOIN(" • ",TRUE,_xlfn.UNIQUE(_xlfn._xlws.FILTER("⚠ "&amp;U29:U489,(S29:S489&lt;&gt;"")*ISNUMBER(SEARCH(" "&amp;S29:S489&amp;" "," "&amp;N399&amp;" "))))),""))</f>
        <v/>
      </c>
      <c r="H399" s="128" t="str">
        <f t="shared" si="64"/>
        <v/>
      </c>
      <c r="I399" s="128" t="str">
        <f t="shared" si="65"/>
        <v/>
      </c>
      <c r="J399" s="128" t="str">
        <f t="shared" si="66"/>
        <v/>
      </c>
      <c r="K399" s="128" t="str">
        <f t="shared" si="67"/>
        <v/>
      </c>
      <c r="L399" s="128" t="str">
        <f t="shared" si="68"/>
        <v/>
      </c>
      <c r="M399" s="128" t="str">
        <f t="shared" si="69"/>
        <v/>
      </c>
      <c r="N399" s="128" t="str">
        <f t="shared" si="70"/>
        <v/>
      </c>
      <c r="O399" s="128" t="str">
        <f t="shared" si="71"/>
        <v/>
      </c>
      <c r="P399" s="128" t="str">
        <f t="shared" si="72"/>
        <v/>
      </c>
      <c r="Q399" s="128" t="str">
        <f t="shared" si="73"/>
        <v/>
      </c>
      <c r="R399" s="129"/>
      <c r="S399" s="130" t="str">
        <f t="shared" si="74"/>
        <v/>
      </c>
      <c r="T399" s="131" t="s">
        <v>432</v>
      </c>
      <c r="U399" s="132"/>
      <c r="AI399" s="49">
        <v>1</v>
      </c>
    </row>
    <row r="400" spans="3:35" ht="21" customHeight="1">
      <c r="C400" s="43"/>
      <c r="D400" s="124">
        <v>372</v>
      </c>
      <c r="E400" s="182"/>
      <c r="F400" s="181" t="str">
        <f t="shared" si="63"/>
        <v/>
      </c>
      <c r="G400" s="180" t="str" cm="1">
        <f t="array" ref="G400">IF(N400="","",IFERROR(_xlfn.TEXTJOIN(" • ",TRUE,_xlfn.UNIQUE(_xlfn._xlws.FILTER("⚠ "&amp;U29:U489,(S29:S489&lt;&gt;"")*ISNUMBER(SEARCH(" "&amp;S29:S489&amp;" "," "&amp;N400&amp;" "))))),""))</f>
        <v/>
      </c>
      <c r="H400" s="128" t="str">
        <f t="shared" si="64"/>
        <v/>
      </c>
      <c r="I400" s="128" t="str">
        <f t="shared" si="65"/>
        <v/>
      </c>
      <c r="J400" s="128" t="str">
        <f t="shared" si="66"/>
        <v/>
      </c>
      <c r="K400" s="128" t="str">
        <f t="shared" si="67"/>
        <v/>
      </c>
      <c r="L400" s="128" t="str">
        <f t="shared" si="68"/>
        <v/>
      </c>
      <c r="M400" s="128" t="str">
        <f t="shared" si="69"/>
        <v/>
      </c>
      <c r="N400" s="128" t="str">
        <f t="shared" si="70"/>
        <v/>
      </c>
      <c r="O400" s="128" t="str">
        <f t="shared" si="71"/>
        <v/>
      </c>
      <c r="P400" s="128" t="str">
        <f t="shared" si="72"/>
        <v/>
      </c>
      <c r="Q400" s="128" t="str">
        <f t="shared" si="73"/>
        <v/>
      </c>
      <c r="R400" s="129"/>
      <c r="S400" s="130" t="str">
        <f t="shared" si="74"/>
        <v/>
      </c>
      <c r="T400" s="131" t="s">
        <v>432</v>
      </c>
      <c r="U400" s="132"/>
      <c r="AI400" s="49">
        <v>1</v>
      </c>
    </row>
    <row r="401" spans="3:35" ht="21" customHeight="1">
      <c r="C401" s="43"/>
      <c r="D401" s="124">
        <v>373</v>
      </c>
      <c r="E401" s="182"/>
      <c r="F401" s="181" t="str">
        <f t="shared" si="63"/>
        <v/>
      </c>
      <c r="G401" s="180" t="str" cm="1">
        <f t="array" ref="G401">IF(N401="","",IFERROR(_xlfn.TEXTJOIN(" • ",TRUE,_xlfn.UNIQUE(_xlfn._xlws.FILTER("⚠ "&amp;U29:U489,(S29:S489&lt;&gt;"")*ISNUMBER(SEARCH(" "&amp;S29:S489&amp;" "," "&amp;N401&amp;" "))))),""))</f>
        <v/>
      </c>
      <c r="H401" s="128" t="str">
        <f t="shared" si="64"/>
        <v/>
      </c>
      <c r="I401" s="128" t="str">
        <f t="shared" si="65"/>
        <v/>
      </c>
      <c r="J401" s="128" t="str">
        <f t="shared" si="66"/>
        <v/>
      </c>
      <c r="K401" s="128" t="str">
        <f t="shared" si="67"/>
        <v/>
      </c>
      <c r="L401" s="128" t="str">
        <f t="shared" si="68"/>
        <v/>
      </c>
      <c r="M401" s="128" t="str">
        <f t="shared" si="69"/>
        <v/>
      </c>
      <c r="N401" s="128" t="str">
        <f t="shared" si="70"/>
        <v/>
      </c>
      <c r="O401" s="128" t="str">
        <f t="shared" si="71"/>
        <v/>
      </c>
      <c r="P401" s="128" t="str">
        <f t="shared" si="72"/>
        <v/>
      </c>
      <c r="Q401" s="128" t="str">
        <f t="shared" si="73"/>
        <v/>
      </c>
      <c r="R401" s="129"/>
      <c r="S401" s="130" t="str">
        <f t="shared" si="74"/>
        <v/>
      </c>
      <c r="T401" s="131" t="s">
        <v>432</v>
      </c>
      <c r="U401" s="132"/>
      <c r="AI401" s="49">
        <v>1</v>
      </c>
    </row>
    <row r="402" spans="3:35" ht="21" customHeight="1">
      <c r="C402" s="43"/>
      <c r="D402" s="124">
        <v>374</v>
      </c>
      <c r="E402" s="182"/>
      <c r="F402" s="181" t="str">
        <f t="shared" si="63"/>
        <v/>
      </c>
      <c r="G402" s="180" t="str" cm="1">
        <f t="array" ref="G402">IF(N402="","",IFERROR(_xlfn.TEXTJOIN(" • ",TRUE,_xlfn.UNIQUE(_xlfn._xlws.FILTER("⚠ "&amp;U29:U489,(S29:S489&lt;&gt;"")*ISNUMBER(SEARCH(" "&amp;S29:S489&amp;" "," "&amp;N402&amp;" "))))),""))</f>
        <v/>
      </c>
      <c r="H402" s="128" t="str">
        <f t="shared" si="64"/>
        <v/>
      </c>
      <c r="I402" s="128" t="str">
        <f t="shared" si="65"/>
        <v/>
      </c>
      <c r="J402" s="128" t="str">
        <f t="shared" si="66"/>
        <v/>
      </c>
      <c r="K402" s="128" t="str">
        <f t="shared" si="67"/>
        <v/>
      </c>
      <c r="L402" s="128" t="str">
        <f t="shared" si="68"/>
        <v/>
      </c>
      <c r="M402" s="128" t="str">
        <f t="shared" si="69"/>
        <v/>
      </c>
      <c r="N402" s="128" t="str">
        <f t="shared" si="70"/>
        <v/>
      </c>
      <c r="O402" s="128" t="str">
        <f t="shared" si="71"/>
        <v/>
      </c>
      <c r="P402" s="128" t="str">
        <f t="shared" si="72"/>
        <v/>
      </c>
      <c r="Q402" s="128" t="str">
        <f t="shared" si="73"/>
        <v/>
      </c>
      <c r="R402" s="129"/>
      <c r="S402" s="130" t="str">
        <f t="shared" si="74"/>
        <v/>
      </c>
      <c r="T402" s="131" t="s">
        <v>432</v>
      </c>
      <c r="U402" s="132"/>
      <c r="AI402" s="49">
        <v>1</v>
      </c>
    </row>
    <row r="403" spans="3:35" ht="21" customHeight="1">
      <c r="C403" s="43"/>
      <c r="D403" s="124">
        <v>375</v>
      </c>
      <c r="E403" s="182"/>
      <c r="F403" s="181" t="str">
        <f t="shared" si="63"/>
        <v/>
      </c>
      <c r="G403" s="180" t="str" cm="1">
        <f t="array" ref="G403">IF(N403="","",IFERROR(_xlfn.TEXTJOIN(" • ",TRUE,_xlfn.UNIQUE(_xlfn._xlws.FILTER("⚠ "&amp;U29:U489,(S29:S489&lt;&gt;"")*ISNUMBER(SEARCH(" "&amp;S29:S489&amp;" "," "&amp;N403&amp;" "))))),""))</f>
        <v/>
      </c>
      <c r="H403" s="128" t="str">
        <f t="shared" si="64"/>
        <v/>
      </c>
      <c r="I403" s="128" t="str">
        <f t="shared" si="65"/>
        <v/>
      </c>
      <c r="J403" s="128" t="str">
        <f t="shared" si="66"/>
        <v/>
      </c>
      <c r="K403" s="128" t="str">
        <f t="shared" si="67"/>
        <v/>
      </c>
      <c r="L403" s="128" t="str">
        <f t="shared" si="68"/>
        <v/>
      </c>
      <c r="M403" s="128" t="str">
        <f t="shared" si="69"/>
        <v/>
      </c>
      <c r="N403" s="128" t="str">
        <f t="shared" si="70"/>
        <v/>
      </c>
      <c r="O403" s="128" t="str">
        <f t="shared" si="71"/>
        <v/>
      </c>
      <c r="P403" s="128" t="str">
        <f t="shared" si="72"/>
        <v/>
      </c>
      <c r="Q403" s="128" t="str">
        <f t="shared" si="73"/>
        <v/>
      </c>
      <c r="R403" s="129"/>
      <c r="S403" s="130" t="str">
        <f t="shared" si="74"/>
        <v/>
      </c>
      <c r="T403" s="131" t="s">
        <v>432</v>
      </c>
      <c r="U403" s="132"/>
      <c r="AI403" s="49">
        <v>1</v>
      </c>
    </row>
    <row r="404" spans="3:35" ht="21" customHeight="1">
      <c r="C404" s="43"/>
      <c r="D404" s="124">
        <v>376</v>
      </c>
      <c r="E404" s="182"/>
      <c r="F404" s="181" t="str">
        <f t="shared" si="63"/>
        <v/>
      </c>
      <c r="G404" s="180" t="str" cm="1">
        <f t="array" ref="G404">IF(N404="","",IFERROR(_xlfn.TEXTJOIN(" • ",TRUE,_xlfn.UNIQUE(_xlfn._xlws.FILTER("⚠ "&amp;U29:U489,(S29:S489&lt;&gt;"")*ISNUMBER(SEARCH(" "&amp;S29:S489&amp;" "," "&amp;N404&amp;" "))))),""))</f>
        <v/>
      </c>
      <c r="H404" s="128" t="str">
        <f t="shared" si="64"/>
        <v/>
      </c>
      <c r="I404" s="128" t="str">
        <f t="shared" si="65"/>
        <v/>
      </c>
      <c r="J404" s="128" t="str">
        <f t="shared" si="66"/>
        <v/>
      </c>
      <c r="K404" s="128" t="str">
        <f t="shared" si="67"/>
        <v/>
      </c>
      <c r="L404" s="128" t="str">
        <f t="shared" si="68"/>
        <v/>
      </c>
      <c r="M404" s="128" t="str">
        <f t="shared" si="69"/>
        <v/>
      </c>
      <c r="N404" s="128" t="str">
        <f t="shared" si="70"/>
        <v/>
      </c>
      <c r="O404" s="128" t="str">
        <f t="shared" si="71"/>
        <v/>
      </c>
      <c r="P404" s="128" t="str">
        <f t="shared" si="72"/>
        <v/>
      </c>
      <c r="Q404" s="128" t="str">
        <f t="shared" si="73"/>
        <v/>
      </c>
      <c r="R404" s="129"/>
      <c r="S404" s="130" t="str">
        <f t="shared" si="74"/>
        <v/>
      </c>
      <c r="T404" s="131" t="s">
        <v>432</v>
      </c>
      <c r="U404" s="132"/>
      <c r="AI404" s="49">
        <v>1</v>
      </c>
    </row>
    <row r="405" spans="3:35" ht="21" customHeight="1">
      <c r="C405" s="43"/>
      <c r="D405" s="124">
        <v>377</v>
      </c>
      <c r="E405" s="182"/>
      <c r="F405" s="181" t="str">
        <f t="shared" si="63"/>
        <v/>
      </c>
      <c r="G405" s="180" t="str" cm="1">
        <f t="array" ref="G405">IF(N405="","",IFERROR(_xlfn.TEXTJOIN(" • ",TRUE,_xlfn.UNIQUE(_xlfn._xlws.FILTER("⚠ "&amp;U29:U489,(S29:S489&lt;&gt;"")*ISNUMBER(SEARCH(" "&amp;S29:S489&amp;" "," "&amp;N405&amp;" "))))),""))</f>
        <v/>
      </c>
      <c r="H405" s="128" t="str">
        <f t="shared" si="64"/>
        <v/>
      </c>
      <c r="I405" s="128" t="str">
        <f t="shared" si="65"/>
        <v/>
      </c>
      <c r="J405" s="128" t="str">
        <f t="shared" si="66"/>
        <v/>
      </c>
      <c r="K405" s="128" t="str">
        <f t="shared" si="67"/>
        <v/>
      </c>
      <c r="L405" s="128" t="str">
        <f t="shared" si="68"/>
        <v/>
      </c>
      <c r="M405" s="128" t="str">
        <f t="shared" si="69"/>
        <v/>
      </c>
      <c r="N405" s="128" t="str">
        <f t="shared" si="70"/>
        <v/>
      </c>
      <c r="O405" s="128" t="str">
        <f t="shared" si="71"/>
        <v/>
      </c>
      <c r="P405" s="128" t="str">
        <f t="shared" si="72"/>
        <v/>
      </c>
      <c r="Q405" s="128" t="str">
        <f t="shared" si="73"/>
        <v/>
      </c>
      <c r="R405" s="129"/>
      <c r="S405" s="130" t="str">
        <f t="shared" si="74"/>
        <v/>
      </c>
      <c r="T405" s="131" t="s">
        <v>432</v>
      </c>
      <c r="U405" s="132"/>
      <c r="AI405" s="49">
        <v>1</v>
      </c>
    </row>
    <row r="406" spans="3:35" ht="21" customHeight="1">
      <c r="C406" s="43"/>
      <c r="D406" s="124">
        <v>378</v>
      </c>
      <c r="E406" s="182"/>
      <c r="F406" s="181" t="str">
        <f t="shared" si="63"/>
        <v/>
      </c>
      <c r="G406" s="180" t="str" cm="1">
        <f t="array" ref="G406">IF(N406="","",IFERROR(_xlfn.TEXTJOIN(" • ",TRUE,_xlfn.UNIQUE(_xlfn._xlws.FILTER("⚠ "&amp;U29:U489,(S29:S489&lt;&gt;"")*ISNUMBER(SEARCH(" "&amp;S29:S489&amp;" "," "&amp;N406&amp;" "))))),""))</f>
        <v/>
      </c>
      <c r="H406" s="128" t="str">
        <f t="shared" si="64"/>
        <v/>
      </c>
      <c r="I406" s="128" t="str">
        <f t="shared" si="65"/>
        <v/>
      </c>
      <c r="J406" s="128" t="str">
        <f t="shared" si="66"/>
        <v/>
      </c>
      <c r="K406" s="128" t="str">
        <f t="shared" si="67"/>
        <v/>
      </c>
      <c r="L406" s="128" t="str">
        <f t="shared" si="68"/>
        <v/>
      </c>
      <c r="M406" s="128" t="str">
        <f t="shared" si="69"/>
        <v/>
      </c>
      <c r="N406" s="128" t="str">
        <f t="shared" si="70"/>
        <v/>
      </c>
      <c r="O406" s="128" t="str">
        <f t="shared" si="71"/>
        <v/>
      </c>
      <c r="P406" s="128" t="str">
        <f t="shared" si="72"/>
        <v/>
      </c>
      <c r="Q406" s="128" t="str">
        <f t="shared" si="73"/>
        <v/>
      </c>
      <c r="R406" s="129"/>
      <c r="S406" s="130" t="str">
        <f t="shared" si="74"/>
        <v/>
      </c>
      <c r="T406" s="131" t="s">
        <v>432</v>
      </c>
      <c r="U406" s="132"/>
      <c r="AI406" s="49">
        <v>1</v>
      </c>
    </row>
    <row r="407" spans="3:35" ht="21" customHeight="1">
      <c r="C407" s="43"/>
      <c r="D407" s="124">
        <v>379</v>
      </c>
      <c r="E407" s="182"/>
      <c r="F407" s="181" t="str">
        <f t="shared" si="63"/>
        <v/>
      </c>
      <c r="G407" s="180" t="str" cm="1">
        <f t="array" ref="G407">IF(N407="","",IFERROR(_xlfn.TEXTJOIN(" • ",TRUE,_xlfn.UNIQUE(_xlfn._xlws.FILTER("⚠ "&amp;U29:U489,(S29:S489&lt;&gt;"")*ISNUMBER(SEARCH(" "&amp;S29:S489&amp;" "," "&amp;N407&amp;" "))))),""))</f>
        <v/>
      </c>
      <c r="H407" s="128" t="str">
        <f t="shared" si="64"/>
        <v/>
      </c>
      <c r="I407" s="128" t="str">
        <f t="shared" si="65"/>
        <v/>
      </c>
      <c r="J407" s="128" t="str">
        <f t="shared" si="66"/>
        <v/>
      </c>
      <c r="K407" s="128" t="str">
        <f t="shared" si="67"/>
        <v/>
      </c>
      <c r="L407" s="128" t="str">
        <f t="shared" si="68"/>
        <v/>
      </c>
      <c r="M407" s="128" t="str">
        <f t="shared" si="69"/>
        <v/>
      </c>
      <c r="N407" s="128" t="str">
        <f t="shared" si="70"/>
        <v/>
      </c>
      <c r="O407" s="128" t="str">
        <f t="shared" si="71"/>
        <v/>
      </c>
      <c r="P407" s="128" t="str">
        <f t="shared" si="72"/>
        <v/>
      </c>
      <c r="Q407" s="128" t="str">
        <f t="shared" si="73"/>
        <v/>
      </c>
      <c r="R407" s="129"/>
      <c r="S407" s="130" t="str">
        <f t="shared" si="74"/>
        <v/>
      </c>
      <c r="T407" s="131" t="s">
        <v>432</v>
      </c>
      <c r="U407" s="132"/>
      <c r="AI407" s="49">
        <v>1</v>
      </c>
    </row>
    <row r="408" spans="3:35" ht="21" customHeight="1">
      <c r="C408" s="43"/>
      <c r="D408" s="124">
        <v>380</v>
      </c>
      <c r="E408" s="182"/>
      <c r="F408" s="181" t="str">
        <f t="shared" si="63"/>
        <v/>
      </c>
      <c r="G408" s="180" t="str" cm="1">
        <f t="array" ref="G408">IF(N408="","",IFERROR(_xlfn.TEXTJOIN(" • ",TRUE,_xlfn.UNIQUE(_xlfn._xlws.FILTER("⚠ "&amp;U29:U489,(S29:S489&lt;&gt;"")*ISNUMBER(SEARCH(" "&amp;S29:S489&amp;" "," "&amp;N408&amp;" "))))),""))</f>
        <v/>
      </c>
      <c r="H408" s="128" t="str">
        <f t="shared" si="64"/>
        <v/>
      </c>
      <c r="I408" s="128" t="str">
        <f t="shared" si="65"/>
        <v/>
      </c>
      <c r="J408" s="128" t="str">
        <f t="shared" si="66"/>
        <v/>
      </c>
      <c r="K408" s="128" t="str">
        <f t="shared" si="67"/>
        <v/>
      </c>
      <c r="L408" s="128" t="str">
        <f t="shared" si="68"/>
        <v/>
      </c>
      <c r="M408" s="128" t="str">
        <f t="shared" si="69"/>
        <v/>
      </c>
      <c r="N408" s="128" t="str">
        <f t="shared" si="70"/>
        <v/>
      </c>
      <c r="O408" s="128" t="str">
        <f t="shared" si="71"/>
        <v/>
      </c>
      <c r="P408" s="128" t="str">
        <f t="shared" si="72"/>
        <v/>
      </c>
      <c r="Q408" s="128" t="str">
        <f t="shared" si="73"/>
        <v/>
      </c>
      <c r="R408" s="129"/>
      <c r="S408" s="130" t="str">
        <f t="shared" si="74"/>
        <v/>
      </c>
      <c r="T408" s="131" t="s">
        <v>432</v>
      </c>
      <c r="U408" s="132"/>
      <c r="AI408" s="49">
        <v>1</v>
      </c>
    </row>
    <row r="409" spans="3:35" ht="21" customHeight="1">
      <c r="C409" s="43"/>
      <c r="D409" s="124">
        <v>381</v>
      </c>
      <c r="E409" s="182"/>
      <c r="F409" s="181" t="str">
        <f t="shared" si="63"/>
        <v/>
      </c>
      <c r="G409" s="180" t="str" cm="1">
        <f t="array" ref="G409">IF(N409="","",IFERROR(_xlfn.TEXTJOIN(" • ",TRUE,_xlfn.UNIQUE(_xlfn._xlws.FILTER("⚠ "&amp;U29:U489,(S29:S489&lt;&gt;"")*ISNUMBER(SEARCH(" "&amp;S29:S489&amp;" "," "&amp;N409&amp;" "))))),""))</f>
        <v/>
      </c>
      <c r="H409" s="128" t="str">
        <f t="shared" si="64"/>
        <v/>
      </c>
      <c r="I409" s="128" t="str">
        <f t="shared" si="65"/>
        <v/>
      </c>
      <c r="J409" s="128" t="str">
        <f t="shared" si="66"/>
        <v/>
      </c>
      <c r="K409" s="128" t="str">
        <f t="shared" si="67"/>
        <v/>
      </c>
      <c r="L409" s="128" t="str">
        <f t="shared" si="68"/>
        <v/>
      </c>
      <c r="M409" s="128" t="str">
        <f t="shared" si="69"/>
        <v/>
      </c>
      <c r="N409" s="128" t="str">
        <f t="shared" si="70"/>
        <v/>
      </c>
      <c r="O409" s="128" t="str">
        <f t="shared" si="71"/>
        <v/>
      </c>
      <c r="P409" s="128" t="str">
        <f t="shared" si="72"/>
        <v/>
      </c>
      <c r="Q409" s="128" t="str">
        <f t="shared" si="73"/>
        <v/>
      </c>
      <c r="R409" s="129"/>
      <c r="S409" s="130" t="str">
        <f t="shared" si="74"/>
        <v/>
      </c>
      <c r="T409" s="131" t="s">
        <v>432</v>
      </c>
      <c r="U409" s="132"/>
      <c r="AI409" s="49">
        <v>1</v>
      </c>
    </row>
    <row r="410" spans="3:35" ht="21" customHeight="1">
      <c r="C410" s="43"/>
      <c r="D410" s="124">
        <v>382</v>
      </c>
      <c r="E410" s="182"/>
      <c r="F410" s="181" t="str">
        <f t="shared" si="63"/>
        <v/>
      </c>
      <c r="G410" s="180" t="str" cm="1">
        <f t="array" ref="G410">IF(N410="","",IFERROR(_xlfn.TEXTJOIN(" • ",TRUE,_xlfn.UNIQUE(_xlfn._xlws.FILTER("⚠ "&amp;U29:U489,(S29:S489&lt;&gt;"")*ISNUMBER(SEARCH(" "&amp;S29:S489&amp;" "," "&amp;N410&amp;" "))))),""))</f>
        <v/>
      </c>
      <c r="H410" s="128" t="str">
        <f t="shared" si="64"/>
        <v/>
      </c>
      <c r="I410" s="128" t="str">
        <f t="shared" si="65"/>
        <v/>
      </c>
      <c r="J410" s="128" t="str">
        <f t="shared" si="66"/>
        <v/>
      </c>
      <c r="K410" s="128" t="str">
        <f t="shared" si="67"/>
        <v/>
      </c>
      <c r="L410" s="128" t="str">
        <f t="shared" si="68"/>
        <v/>
      </c>
      <c r="M410" s="128" t="str">
        <f t="shared" si="69"/>
        <v/>
      </c>
      <c r="N410" s="128" t="str">
        <f t="shared" si="70"/>
        <v/>
      </c>
      <c r="O410" s="128" t="str">
        <f t="shared" si="71"/>
        <v/>
      </c>
      <c r="P410" s="128" t="str">
        <f t="shared" si="72"/>
        <v/>
      </c>
      <c r="Q410" s="128" t="str">
        <f t="shared" si="73"/>
        <v/>
      </c>
      <c r="R410" s="129"/>
      <c r="S410" s="130" t="str">
        <f t="shared" si="74"/>
        <v/>
      </c>
      <c r="T410" s="131" t="s">
        <v>432</v>
      </c>
      <c r="U410" s="132"/>
      <c r="AI410" s="49">
        <v>1</v>
      </c>
    </row>
    <row r="411" spans="3:35" ht="21" customHeight="1">
      <c r="C411" s="43"/>
      <c r="D411" s="124">
        <v>383</v>
      </c>
      <c r="E411" s="182"/>
      <c r="F411" s="181" t="str">
        <f t="shared" si="63"/>
        <v/>
      </c>
      <c r="G411" s="180" t="str" cm="1">
        <f t="array" ref="G411">IF(N411="","",IFERROR(_xlfn.TEXTJOIN(" • ",TRUE,_xlfn.UNIQUE(_xlfn._xlws.FILTER("⚠ "&amp;U29:U489,(S29:S489&lt;&gt;"")*ISNUMBER(SEARCH(" "&amp;S29:S489&amp;" "," "&amp;N411&amp;" "))))),""))</f>
        <v/>
      </c>
      <c r="H411" s="128" t="str">
        <f t="shared" si="64"/>
        <v/>
      </c>
      <c r="I411" s="128" t="str">
        <f t="shared" si="65"/>
        <v/>
      </c>
      <c r="J411" s="128" t="str">
        <f t="shared" si="66"/>
        <v/>
      </c>
      <c r="K411" s="128" t="str">
        <f t="shared" si="67"/>
        <v/>
      </c>
      <c r="L411" s="128" t="str">
        <f t="shared" si="68"/>
        <v/>
      </c>
      <c r="M411" s="128" t="str">
        <f t="shared" si="69"/>
        <v/>
      </c>
      <c r="N411" s="128" t="str">
        <f t="shared" si="70"/>
        <v/>
      </c>
      <c r="O411" s="128" t="str">
        <f t="shared" si="71"/>
        <v/>
      </c>
      <c r="P411" s="128" t="str">
        <f t="shared" si="72"/>
        <v/>
      </c>
      <c r="Q411" s="128" t="str">
        <f t="shared" si="73"/>
        <v/>
      </c>
      <c r="R411" s="129"/>
      <c r="S411" s="130" t="str">
        <f t="shared" si="74"/>
        <v/>
      </c>
      <c r="T411" s="131" t="s">
        <v>432</v>
      </c>
      <c r="U411" s="132"/>
      <c r="AI411" s="49">
        <v>1</v>
      </c>
    </row>
    <row r="412" spans="3:35" ht="21" customHeight="1">
      <c r="C412" s="43"/>
      <c r="D412" s="124">
        <v>384</v>
      </c>
      <c r="E412" s="182"/>
      <c r="F412" s="181" t="str">
        <f t="shared" si="63"/>
        <v/>
      </c>
      <c r="G412" s="180" t="str" cm="1">
        <f t="array" ref="G412">IF(N412="","",IFERROR(_xlfn.TEXTJOIN(" • ",TRUE,_xlfn.UNIQUE(_xlfn._xlws.FILTER("⚠ "&amp;U29:U489,(S29:S489&lt;&gt;"")*ISNUMBER(SEARCH(" "&amp;S29:S489&amp;" "," "&amp;N412&amp;" "))))),""))</f>
        <v/>
      </c>
      <c r="H412" s="128" t="str">
        <f t="shared" si="64"/>
        <v/>
      </c>
      <c r="I412" s="128" t="str">
        <f t="shared" si="65"/>
        <v/>
      </c>
      <c r="J412" s="128" t="str">
        <f t="shared" si="66"/>
        <v/>
      </c>
      <c r="K412" s="128" t="str">
        <f t="shared" si="67"/>
        <v/>
      </c>
      <c r="L412" s="128" t="str">
        <f t="shared" si="68"/>
        <v/>
      </c>
      <c r="M412" s="128" t="str">
        <f t="shared" si="69"/>
        <v/>
      </c>
      <c r="N412" s="128" t="str">
        <f t="shared" si="70"/>
        <v/>
      </c>
      <c r="O412" s="128" t="str">
        <f t="shared" si="71"/>
        <v/>
      </c>
      <c r="P412" s="128" t="str">
        <f t="shared" si="72"/>
        <v/>
      </c>
      <c r="Q412" s="128" t="str">
        <f t="shared" si="73"/>
        <v/>
      </c>
      <c r="R412" s="129"/>
      <c r="S412" s="130" t="str">
        <f t="shared" si="74"/>
        <v/>
      </c>
      <c r="T412" s="131" t="s">
        <v>432</v>
      </c>
      <c r="U412" s="132"/>
      <c r="AI412" s="49">
        <v>1</v>
      </c>
    </row>
    <row r="413" spans="3:35" ht="21" customHeight="1">
      <c r="C413" s="43"/>
      <c r="D413" s="124">
        <v>385</v>
      </c>
      <c r="E413" s="182"/>
      <c r="F413" s="181" t="str">
        <f t="shared" ref="F413:F476" si="75">IF(E413="","",IF(G413="",E413,E413&amp;" *"))</f>
        <v/>
      </c>
      <c r="G413" s="180" t="str" cm="1">
        <f t="array" ref="G413">IF(N413="","",IFERROR(_xlfn.TEXTJOIN(" • ",TRUE,_xlfn.UNIQUE(_xlfn._xlws.FILTER("⚠ "&amp;U29:U489,(S29:S489&lt;&gt;"")*ISNUMBER(SEARCH(" "&amp;S29:S489&amp;" "," "&amp;N413&amp;" "))))),""))</f>
        <v/>
      </c>
      <c r="H413" s="128" t="str">
        <f t="shared" ref="H413:H476" si="76">IF(S413="","",Q413)</f>
        <v/>
      </c>
      <c r="I413" s="128" t="str">
        <f t="shared" ref="I413:I476" si="77">IF(U413="","",T413&amp;" "&amp;U413)</f>
        <v/>
      </c>
      <c r="J413" s="128" t="str">
        <f t="shared" ref="J413:J476" si="78">IF(N413="","",SUBSTITUTE(SUBSTITUTE(SUBSTITUTE(SUBSTITUTE(SUBSTITUTE(SUBSTITUTE(SUBSTITUTE(SUBSTITUTE(SUBSTITUTE(LOWER(N413),"œ","oe"),"æ","ae"),"à","a"),"â","a"),"ä","a"),"á","a"),"ã","a"),"å","a"),"ç","c"))</f>
        <v/>
      </c>
      <c r="K413" s="128" t="str">
        <f t="shared" ref="K413:K476" si="79">IF(J413="","",SUBSTITUTE(SUBSTITUTE(SUBSTITUTE(SUBSTITUTE(SUBSTITUTE(SUBSTITUTE(SUBSTITUTE(SUBSTITUTE(J413,"è","e"),"é","e"),"ê","e"),"ë","e"),"ì","i"),"í","i"),"î","i"),"ï","i"))</f>
        <v/>
      </c>
      <c r="L413" s="128" t="str">
        <f t="shared" ref="L413:L476" si="80">IF(K413="","",TRIM(SUBSTITUTE(SUBSTITUTE(SUBSTITUTE(SUBSTITUTE(SUBSTITUTE(SUBSTITUTE(SUBSTITUTE(SUBSTITUTE(SUBSTITUTE(SUBSTITUTE(SUBSTITUTE(SUBSTITUTE(K413,"ò","o"),"ó","o"),"ô","o"),"ö","o"),"õ","o"),"ù","u"),"ú","u"),"û","u"),"ü","u"),"ý","y"),"ÿ","y"),"ñ","n")))</f>
        <v/>
      </c>
      <c r="M413" s="128" t="str">
        <f t="shared" ref="M413:M476" si="81">IF(N413="","",L413)</f>
        <v/>
      </c>
      <c r="N413" s="128" t="str">
        <f t="shared" ref="N413:N476" si="82">IF(E413="","",LOWER(TRIM(CLEAN(SUBSTITUTE(SUBSTITUTE(SUBSTITUTE(SUBSTITUTE(SUBSTITUTE(SUBSTITUTE(SUBSTITUTE(SUBSTITUTE(SUBSTITUTE(SUBSTITUTE(SUBSTITUTE(SUBSTITUTE(SUBSTITUTE(SUBSTITUTE(SUBSTITUTE(SUBSTITUTE(SUBSTITUTE(SUBSTITUTE(SUBSTITUTE(SUBSTITUTE(SUBSTITUTE(SUBSTITUTE(E413,CHAR(160)," "),CHAR(9)," "),CHAR(10)," "),CHAR(13)," "),"—"," "),"–"," "),"’"," "),"'"," "),""""," "),","," "),"."," "),";"," "),":"," "),"!"," "),"?"," "),"…"," "),"/"," "),"-"," "),"("," "),")"," "),"«"," "),"»"," ")))))</f>
        <v/>
      </c>
      <c r="O413" s="128" t="str">
        <f t="shared" ref="O413:O476" si="83">IF(S413="","",SUBSTITUTE(SUBSTITUTE(SUBSTITUTE(SUBSTITUTE(SUBSTITUTE(SUBSTITUTE(SUBSTITUTE(SUBSTITUTE(SUBSTITUTE(LOWER(S413),"œ","oe"),"æ","ae"),"à","a"),"â","a"),"ä","a"),"á","a"),"ã","a"),"å","a"),"ç","c"))</f>
        <v/>
      </c>
      <c r="P413" s="128" t="str">
        <f t="shared" ref="P413:P476" si="84">IF(O413="","",SUBSTITUTE(SUBSTITUTE(SUBSTITUTE(SUBSTITUTE(SUBSTITUTE(SUBSTITUTE(SUBSTITUTE(SUBSTITUTE(O413,"è","e"),"é","e"),"ê","e"),"ë","e"),"ì","i"),"í","i"),"î","i"),"ï","i"))</f>
        <v/>
      </c>
      <c r="Q413" s="128" t="str">
        <f t="shared" ref="Q413:Q476" si="85">IF(P413="","",TRIM(SUBSTITUTE(SUBSTITUTE(SUBSTITUTE(SUBSTITUTE(SUBSTITUTE(SUBSTITUTE(SUBSTITUTE(SUBSTITUTE(SUBSTITUTE(SUBSTITUTE(SUBSTITUTE(SUBSTITUTE(P413,"ò","o"),"ó","o"),"ô","o"),"ö","o"),"õ","o"),"ù","u"),"ú","u"),"û","u"),"ü","u"),"ý","y"),"ÿ","y"),"ñ","n")))</f>
        <v/>
      </c>
      <c r="R413" s="129"/>
      <c r="S413" s="130" t="str">
        <f t="shared" ref="S413:S476" si="86">IF(R413="","",LOWER(TRIM(CLEAN(SUBSTITUTE(SUBSTITUTE(SUBSTITUTE(SUBSTITUTE(SUBSTITUTE(SUBSTITUTE(SUBSTITUTE(SUBSTITUTE(SUBSTITUTE(SUBSTITUTE(SUBSTITUTE(SUBSTITUTE(SUBSTITUTE(SUBSTITUTE(SUBSTITUTE(SUBSTITUTE(SUBSTITUTE(SUBSTITUTE(SUBSTITUTE(SUBSTITUTE(SUBSTITUTE(SUBSTITUTE(R413,CHAR(160)," "),CHAR(9)," "),CHAR(10)," "),CHAR(13)," "),"—"," "),"–"," "),"’"," "),"'"," "),""""," "),","," "),"."," "),";"," "),":"," "),"!"," "),"?"," "),"…"," "),"/"," "),"-"," "),"("," "),")"," "),"«"," "),"»"," ")))))</f>
        <v/>
      </c>
      <c r="T413" s="131" t="s">
        <v>432</v>
      </c>
      <c r="U413" s="132"/>
      <c r="AI413" s="49">
        <v>1</v>
      </c>
    </row>
    <row r="414" spans="3:35" ht="21" customHeight="1">
      <c r="C414" s="43"/>
      <c r="D414" s="124">
        <v>386</v>
      </c>
      <c r="E414" s="182"/>
      <c r="F414" s="181" t="str">
        <f t="shared" si="75"/>
        <v/>
      </c>
      <c r="G414" s="180" t="str" cm="1">
        <f t="array" ref="G414">IF(N414="","",IFERROR(_xlfn.TEXTJOIN(" • ",TRUE,_xlfn.UNIQUE(_xlfn._xlws.FILTER("⚠ "&amp;U29:U489,(S29:S489&lt;&gt;"")*ISNUMBER(SEARCH(" "&amp;S29:S489&amp;" "," "&amp;N414&amp;" "))))),""))</f>
        <v/>
      </c>
      <c r="H414" s="128" t="str">
        <f t="shared" si="76"/>
        <v/>
      </c>
      <c r="I414" s="128" t="str">
        <f t="shared" si="77"/>
        <v/>
      </c>
      <c r="J414" s="128" t="str">
        <f t="shared" si="78"/>
        <v/>
      </c>
      <c r="K414" s="128" t="str">
        <f t="shared" si="79"/>
        <v/>
      </c>
      <c r="L414" s="128" t="str">
        <f t="shared" si="80"/>
        <v/>
      </c>
      <c r="M414" s="128" t="str">
        <f t="shared" si="81"/>
        <v/>
      </c>
      <c r="N414" s="128" t="str">
        <f t="shared" si="82"/>
        <v/>
      </c>
      <c r="O414" s="128" t="str">
        <f t="shared" si="83"/>
        <v/>
      </c>
      <c r="P414" s="128" t="str">
        <f t="shared" si="84"/>
        <v/>
      </c>
      <c r="Q414" s="128" t="str">
        <f t="shared" si="85"/>
        <v/>
      </c>
      <c r="R414" s="129"/>
      <c r="S414" s="130" t="str">
        <f t="shared" si="86"/>
        <v/>
      </c>
      <c r="T414" s="131" t="s">
        <v>432</v>
      </c>
      <c r="U414" s="132"/>
      <c r="AI414" s="49">
        <v>1</v>
      </c>
    </row>
    <row r="415" spans="3:35" ht="21" customHeight="1">
      <c r="C415" s="43"/>
      <c r="D415" s="124">
        <v>387</v>
      </c>
      <c r="E415" s="182"/>
      <c r="F415" s="181" t="str">
        <f t="shared" si="75"/>
        <v/>
      </c>
      <c r="G415" s="180" t="str" cm="1">
        <f t="array" ref="G415">IF(N415="","",IFERROR(_xlfn.TEXTJOIN(" • ",TRUE,_xlfn.UNIQUE(_xlfn._xlws.FILTER("⚠ "&amp;U29:U489,(S29:S489&lt;&gt;"")*ISNUMBER(SEARCH(" "&amp;S29:S489&amp;" "," "&amp;N415&amp;" "))))),""))</f>
        <v/>
      </c>
      <c r="H415" s="128" t="str">
        <f t="shared" si="76"/>
        <v/>
      </c>
      <c r="I415" s="128" t="str">
        <f t="shared" si="77"/>
        <v/>
      </c>
      <c r="J415" s="128" t="str">
        <f t="shared" si="78"/>
        <v/>
      </c>
      <c r="K415" s="128" t="str">
        <f t="shared" si="79"/>
        <v/>
      </c>
      <c r="L415" s="128" t="str">
        <f t="shared" si="80"/>
        <v/>
      </c>
      <c r="M415" s="128" t="str">
        <f t="shared" si="81"/>
        <v/>
      </c>
      <c r="N415" s="128" t="str">
        <f t="shared" si="82"/>
        <v/>
      </c>
      <c r="O415" s="128" t="str">
        <f t="shared" si="83"/>
        <v/>
      </c>
      <c r="P415" s="128" t="str">
        <f t="shared" si="84"/>
        <v/>
      </c>
      <c r="Q415" s="128" t="str">
        <f t="shared" si="85"/>
        <v/>
      </c>
      <c r="R415" s="129"/>
      <c r="S415" s="130" t="str">
        <f t="shared" si="86"/>
        <v/>
      </c>
      <c r="T415" s="131" t="s">
        <v>432</v>
      </c>
      <c r="U415" s="132"/>
      <c r="AI415" s="49">
        <v>1</v>
      </c>
    </row>
    <row r="416" spans="3:35" ht="21" customHeight="1">
      <c r="C416" s="43"/>
      <c r="D416" s="124">
        <v>388</v>
      </c>
      <c r="E416" s="182"/>
      <c r="F416" s="181" t="str">
        <f t="shared" si="75"/>
        <v/>
      </c>
      <c r="G416" s="180" t="str" cm="1">
        <f t="array" ref="G416">IF(N416="","",IFERROR(_xlfn.TEXTJOIN(" • ",TRUE,_xlfn.UNIQUE(_xlfn._xlws.FILTER("⚠ "&amp;U29:U489,(S29:S489&lt;&gt;"")*ISNUMBER(SEARCH(" "&amp;S29:S489&amp;" "," "&amp;N416&amp;" "))))),""))</f>
        <v/>
      </c>
      <c r="H416" s="128" t="str">
        <f t="shared" si="76"/>
        <v/>
      </c>
      <c r="I416" s="128" t="str">
        <f t="shared" si="77"/>
        <v/>
      </c>
      <c r="J416" s="128" t="str">
        <f t="shared" si="78"/>
        <v/>
      </c>
      <c r="K416" s="128" t="str">
        <f t="shared" si="79"/>
        <v/>
      </c>
      <c r="L416" s="128" t="str">
        <f t="shared" si="80"/>
        <v/>
      </c>
      <c r="M416" s="128" t="str">
        <f t="shared" si="81"/>
        <v/>
      </c>
      <c r="N416" s="128" t="str">
        <f t="shared" si="82"/>
        <v/>
      </c>
      <c r="O416" s="128" t="str">
        <f t="shared" si="83"/>
        <v/>
      </c>
      <c r="P416" s="128" t="str">
        <f t="shared" si="84"/>
        <v/>
      </c>
      <c r="Q416" s="128" t="str">
        <f t="shared" si="85"/>
        <v/>
      </c>
      <c r="R416" s="129"/>
      <c r="S416" s="130" t="str">
        <f t="shared" si="86"/>
        <v/>
      </c>
      <c r="T416" s="131" t="s">
        <v>432</v>
      </c>
      <c r="U416" s="132"/>
      <c r="AI416" s="49">
        <v>1</v>
      </c>
    </row>
    <row r="417" spans="3:35" ht="21" customHeight="1">
      <c r="C417" s="43"/>
      <c r="D417" s="124">
        <v>389</v>
      </c>
      <c r="E417" s="182"/>
      <c r="F417" s="181" t="str">
        <f t="shared" si="75"/>
        <v/>
      </c>
      <c r="G417" s="180" t="str" cm="1">
        <f t="array" ref="G417">IF(N417="","",IFERROR(_xlfn.TEXTJOIN(" • ",TRUE,_xlfn.UNIQUE(_xlfn._xlws.FILTER("⚠ "&amp;U29:U489,(S29:S489&lt;&gt;"")*ISNUMBER(SEARCH(" "&amp;S29:S489&amp;" "," "&amp;N417&amp;" "))))),""))</f>
        <v/>
      </c>
      <c r="H417" s="128" t="str">
        <f t="shared" si="76"/>
        <v/>
      </c>
      <c r="I417" s="128" t="str">
        <f t="shared" si="77"/>
        <v/>
      </c>
      <c r="J417" s="128" t="str">
        <f t="shared" si="78"/>
        <v/>
      </c>
      <c r="K417" s="128" t="str">
        <f t="shared" si="79"/>
        <v/>
      </c>
      <c r="L417" s="128" t="str">
        <f t="shared" si="80"/>
        <v/>
      </c>
      <c r="M417" s="128" t="str">
        <f t="shared" si="81"/>
        <v/>
      </c>
      <c r="N417" s="128" t="str">
        <f t="shared" si="82"/>
        <v/>
      </c>
      <c r="O417" s="128" t="str">
        <f t="shared" si="83"/>
        <v/>
      </c>
      <c r="P417" s="128" t="str">
        <f t="shared" si="84"/>
        <v/>
      </c>
      <c r="Q417" s="128" t="str">
        <f t="shared" si="85"/>
        <v/>
      </c>
      <c r="R417" s="129"/>
      <c r="S417" s="130" t="str">
        <f t="shared" si="86"/>
        <v/>
      </c>
      <c r="T417" s="131" t="s">
        <v>432</v>
      </c>
      <c r="U417" s="132"/>
      <c r="AI417" s="49">
        <v>1</v>
      </c>
    </row>
    <row r="418" spans="3:35" ht="21" customHeight="1">
      <c r="C418" s="43"/>
      <c r="D418" s="124">
        <v>390</v>
      </c>
      <c r="E418" s="182"/>
      <c r="F418" s="181" t="str">
        <f t="shared" si="75"/>
        <v/>
      </c>
      <c r="G418" s="180" t="str" cm="1">
        <f t="array" ref="G418">IF(N418="","",IFERROR(_xlfn.TEXTJOIN(" • ",TRUE,_xlfn.UNIQUE(_xlfn._xlws.FILTER("⚠ "&amp;U29:U489,(S29:S489&lt;&gt;"")*ISNUMBER(SEARCH(" "&amp;S29:S489&amp;" "," "&amp;N418&amp;" "))))),""))</f>
        <v/>
      </c>
      <c r="H418" s="128" t="str">
        <f t="shared" si="76"/>
        <v/>
      </c>
      <c r="I418" s="128" t="str">
        <f t="shared" si="77"/>
        <v/>
      </c>
      <c r="J418" s="128" t="str">
        <f t="shared" si="78"/>
        <v/>
      </c>
      <c r="K418" s="128" t="str">
        <f t="shared" si="79"/>
        <v/>
      </c>
      <c r="L418" s="128" t="str">
        <f t="shared" si="80"/>
        <v/>
      </c>
      <c r="M418" s="128" t="str">
        <f t="shared" si="81"/>
        <v/>
      </c>
      <c r="N418" s="128" t="str">
        <f t="shared" si="82"/>
        <v/>
      </c>
      <c r="O418" s="128" t="str">
        <f t="shared" si="83"/>
        <v/>
      </c>
      <c r="P418" s="128" t="str">
        <f t="shared" si="84"/>
        <v/>
      </c>
      <c r="Q418" s="128" t="str">
        <f t="shared" si="85"/>
        <v/>
      </c>
      <c r="R418" s="129"/>
      <c r="S418" s="130" t="str">
        <f t="shared" si="86"/>
        <v/>
      </c>
      <c r="T418" s="131" t="s">
        <v>432</v>
      </c>
      <c r="U418" s="132"/>
      <c r="AI418" s="49">
        <v>1</v>
      </c>
    </row>
    <row r="419" spans="3:35" ht="21" customHeight="1">
      <c r="C419" s="43"/>
      <c r="D419" s="124">
        <v>391</v>
      </c>
      <c r="E419" s="182"/>
      <c r="F419" s="181" t="str">
        <f t="shared" si="75"/>
        <v/>
      </c>
      <c r="G419" s="180" t="str" cm="1">
        <f t="array" ref="G419">IF(N419="","",IFERROR(_xlfn.TEXTJOIN(" • ",TRUE,_xlfn.UNIQUE(_xlfn._xlws.FILTER("⚠ "&amp;U29:U489,(S29:S489&lt;&gt;"")*ISNUMBER(SEARCH(" "&amp;S29:S489&amp;" "," "&amp;N419&amp;" "))))),""))</f>
        <v/>
      </c>
      <c r="H419" s="128" t="str">
        <f t="shared" si="76"/>
        <v/>
      </c>
      <c r="I419" s="128" t="str">
        <f t="shared" si="77"/>
        <v/>
      </c>
      <c r="J419" s="128" t="str">
        <f t="shared" si="78"/>
        <v/>
      </c>
      <c r="K419" s="128" t="str">
        <f t="shared" si="79"/>
        <v/>
      </c>
      <c r="L419" s="128" t="str">
        <f t="shared" si="80"/>
        <v/>
      </c>
      <c r="M419" s="128" t="str">
        <f t="shared" si="81"/>
        <v/>
      </c>
      <c r="N419" s="128" t="str">
        <f t="shared" si="82"/>
        <v/>
      </c>
      <c r="O419" s="128" t="str">
        <f t="shared" si="83"/>
        <v/>
      </c>
      <c r="P419" s="128" t="str">
        <f t="shared" si="84"/>
        <v/>
      </c>
      <c r="Q419" s="128" t="str">
        <f t="shared" si="85"/>
        <v/>
      </c>
      <c r="R419" s="129"/>
      <c r="S419" s="130" t="str">
        <f t="shared" si="86"/>
        <v/>
      </c>
      <c r="T419" s="131" t="s">
        <v>432</v>
      </c>
      <c r="U419" s="132"/>
      <c r="AI419" s="49">
        <v>1</v>
      </c>
    </row>
    <row r="420" spans="3:35" ht="21" customHeight="1">
      <c r="C420" s="43"/>
      <c r="D420" s="124">
        <v>392</v>
      </c>
      <c r="E420" s="182"/>
      <c r="F420" s="181" t="str">
        <f t="shared" si="75"/>
        <v/>
      </c>
      <c r="G420" s="180" t="str" cm="1">
        <f t="array" ref="G420">IF(N420="","",IFERROR(_xlfn.TEXTJOIN(" • ",TRUE,_xlfn.UNIQUE(_xlfn._xlws.FILTER("⚠ "&amp;U29:U489,(S29:S489&lt;&gt;"")*ISNUMBER(SEARCH(" "&amp;S29:S489&amp;" "," "&amp;N420&amp;" "))))),""))</f>
        <v/>
      </c>
      <c r="H420" s="128" t="str">
        <f t="shared" si="76"/>
        <v/>
      </c>
      <c r="I420" s="128" t="str">
        <f t="shared" si="77"/>
        <v/>
      </c>
      <c r="J420" s="128" t="str">
        <f t="shared" si="78"/>
        <v/>
      </c>
      <c r="K420" s="128" t="str">
        <f t="shared" si="79"/>
        <v/>
      </c>
      <c r="L420" s="128" t="str">
        <f t="shared" si="80"/>
        <v/>
      </c>
      <c r="M420" s="128" t="str">
        <f t="shared" si="81"/>
        <v/>
      </c>
      <c r="N420" s="128" t="str">
        <f t="shared" si="82"/>
        <v/>
      </c>
      <c r="O420" s="128" t="str">
        <f t="shared" si="83"/>
        <v/>
      </c>
      <c r="P420" s="128" t="str">
        <f t="shared" si="84"/>
        <v/>
      </c>
      <c r="Q420" s="128" t="str">
        <f t="shared" si="85"/>
        <v/>
      </c>
      <c r="R420" s="129"/>
      <c r="S420" s="130" t="str">
        <f t="shared" si="86"/>
        <v/>
      </c>
      <c r="T420" s="131" t="s">
        <v>432</v>
      </c>
      <c r="U420" s="132"/>
      <c r="AI420" s="49">
        <v>1</v>
      </c>
    </row>
    <row r="421" spans="3:35" ht="21" customHeight="1">
      <c r="C421" s="43"/>
      <c r="D421" s="124">
        <v>393</v>
      </c>
      <c r="E421" s="182"/>
      <c r="F421" s="181" t="str">
        <f t="shared" si="75"/>
        <v/>
      </c>
      <c r="G421" s="180" t="str" cm="1">
        <f t="array" ref="G421">IF(N421="","",IFERROR(_xlfn.TEXTJOIN(" • ",TRUE,_xlfn.UNIQUE(_xlfn._xlws.FILTER("⚠ "&amp;U29:U489,(S29:S489&lt;&gt;"")*ISNUMBER(SEARCH(" "&amp;S29:S489&amp;" "," "&amp;N421&amp;" "))))),""))</f>
        <v/>
      </c>
      <c r="H421" s="128" t="str">
        <f t="shared" si="76"/>
        <v/>
      </c>
      <c r="I421" s="128" t="str">
        <f t="shared" si="77"/>
        <v/>
      </c>
      <c r="J421" s="128" t="str">
        <f t="shared" si="78"/>
        <v/>
      </c>
      <c r="K421" s="128" t="str">
        <f t="shared" si="79"/>
        <v/>
      </c>
      <c r="L421" s="128" t="str">
        <f t="shared" si="80"/>
        <v/>
      </c>
      <c r="M421" s="128" t="str">
        <f t="shared" si="81"/>
        <v/>
      </c>
      <c r="N421" s="128" t="str">
        <f t="shared" si="82"/>
        <v/>
      </c>
      <c r="O421" s="128" t="str">
        <f t="shared" si="83"/>
        <v/>
      </c>
      <c r="P421" s="128" t="str">
        <f t="shared" si="84"/>
        <v/>
      </c>
      <c r="Q421" s="128" t="str">
        <f t="shared" si="85"/>
        <v/>
      </c>
      <c r="R421" s="129"/>
      <c r="S421" s="130" t="str">
        <f t="shared" si="86"/>
        <v/>
      </c>
      <c r="T421" s="131" t="s">
        <v>432</v>
      </c>
      <c r="U421" s="132"/>
      <c r="AI421" s="49">
        <v>1</v>
      </c>
    </row>
    <row r="422" spans="3:35" ht="21" customHeight="1">
      <c r="C422" s="43"/>
      <c r="D422" s="124">
        <v>394</v>
      </c>
      <c r="E422" s="182"/>
      <c r="F422" s="181" t="str">
        <f t="shared" si="75"/>
        <v/>
      </c>
      <c r="G422" s="180" t="str" cm="1">
        <f t="array" ref="G422">IF(N422="","",IFERROR(_xlfn.TEXTJOIN(" • ",TRUE,_xlfn.UNIQUE(_xlfn._xlws.FILTER("⚠ "&amp;U29:U489,(S29:S489&lt;&gt;"")*ISNUMBER(SEARCH(" "&amp;S29:S489&amp;" "," "&amp;N422&amp;" "))))),""))</f>
        <v/>
      </c>
      <c r="H422" s="128" t="str">
        <f t="shared" si="76"/>
        <v/>
      </c>
      <c r="I422" s="128" t="str">
        <f t="shared" si="77"/>
        <v/>
      </c>
      <c r="J422" s="128" t="str">
        <f t="shared" si="78"/>
        <v/>
      </c>
      <c r="K422" s="128" t="str">
        <f t="shared" si="79"/>
        <v/>
      </c>
      <c r="L422" s="128" t="str">
        <f t="shared" si="80"/>
        <v/>
      </c>
      <c r="M422" s="128" t="str">
        <f t="shared" si="81"/>
        <v/>
      </c>
      <c r="N422" s="128" t="str">
        <f t="shared" si="82"/>
        <v/>
      </c>
      <c r="O422" s="128" t="str">
        <f t="shared" si="83"/>
        <v/>
      </c>
      <c r="P422" s="128" t="str">
        <f t="shared" si="84"/>
        <v/>
      </c>
      <c r="Q422" s="128" t="str">
        <f t="shared" si="85"/>
        <v/>
      </c>
      <c r="R422" s="129"/>
      <c r="S422" s="130" t="str">
        <f t="shared" si="86"/>
        <v/>
      </c>
      <c r="T422" s="131" t="s">
        <v>432</v>
      </c>
      <c r="U422" s="132"/>
      <c r="AI422" s="49">
        <v>1</v>
      </c>
    </row>
    <row r="423" spans="3:35" ht="21" customHeight="1">
      <c r="C423" s="43"/>
      <c r="D423" s="124">
        <v>395</v>
      </c>
      <c r="E423" s="182"/>
      <c r="F423" s="181" t="str">
        <f t="shared" si="75"/>
        <v/>
      </c>
      <c r="G423" s="180" t="str" cm="1">
        <f t="array" ref="G423">IF(N423="","",IFERROR(_xlfn.TEXTJOIN(" • ",TRUE,_xlfn.UNIQUE(_xlfn._xlws.FILTER("⚠ "&amp;U29:U489,(S29:S489&lt;&gt;"")*ISNUMBER(SEARCH(" "&amp;S29:S489&amp;" "," "&amp;N423&amp;" "))))),""))</f>
        <v/>
      </c>
      <c r="H423" s="128" t="str">
        <f t="shared" si="76"/>
        <v/>
      </c>
      <c r="I423" s="128" t="str">
        <f t="shared" si="77"/>
        <v/>
      </c>
      <c r="J423" s="128" t="str">
        <f t="shared" si="78"/>
        <v/>
      </c>
      <c r="K423" s="128" t="str">
        <f t="shared" si="79"/>
        <v/>
      </c>
      <c r="L423" s="128" t="str">
        <f t="shared" si="80"/>
        <v/>
      </c>
      <c r="M423" s="128" t="str">
        <f t="shared" si="81"/>
        <v/>
      </c>
      <c r="N423" s="128" t="str">
        <f t="shared" si="82"/>
        <v/>
      </c>
      <c r="O423" s="128" t="str">
        <f t="shared" si="83"/>
        <v/>
      </c>
      <c r="P423" s="128" t="str">
        <f t="shared" si="84"/>
        <v/>
      </c>
      <c r="Q423" s="128" t="str">
        <f t="shared" si="85"/>
        <v/>
      </c>
      <c r="R423" s="129"/>
      <c r="S423" s="130" t="str">
        <f t="shared" si="86"/>
        <v/>
      </c>
      <c r="T423" s="131" t="s">
        <v>432</v>
      </c>
      <c r="U423" s="132"/>
      <c r="AI423" s="49">
        <v>1</v>
      </c>
    </row>
    <row r="424" spans="3:35" ht="21" customHeight="1">
      <c r="C424" s="43"/>
      <c r="D424" s="124">
        <v>396</v>
      </c>
      <c r="E424" s="182"/>
      <c r="F424" s="181" t="str">
        <f t="shared" si="75"/>
        <v/>
      </c>
      <c r="G424" s="180" t="str" cm="1">
        <f t="array" ref="G424">IF(N424="","",IFERROR(_xlfn.TEXTJOIN(" • ",TRUE,_xlfn.UNIQUE(_xlfn._xlws.FILTER("⚠ "&amp;U29:U489,(S29:S489&lt;&gt;"")*ISNUMBER(SEARCH(" "&amp;S29:S489&amp;" "," "&amp;N424&amp;" "))))),""))</f>
        <v/>
      </c>
      <c r="H424" s="128" t="str">
        <f t="shared" si="76"/>
        <v/>
      </c>
      <c r="I424" s="128" t="str">
        <f t="shared" si="77"/>
        <v/>
      </c>
      <c r="J424" s="128" t="str">
        <f t="shared" si="78"/>
        <v/>
      </c>
      <c r="K424" s="128" t="str">
        <f t="shared" si="79"/>
        <v/>
      </c>
      <c r="L424" s="128" t="str">
        <f t="shared" si="80"/>
        <v/>
      </c>
      <c r="M424" s="128" t="str">
        <f t="shared" si="81"/>
        <v/>
      </c>
      <c r="N424" s="128" t="str">
        <f t="shared" si="82"/>
        <v/>
      </c>
      <c r="O424" s="128" t="str">
        <f t="shared" si="83"/>
        <v/>
      </c>
      <c r="P424" s="128" t="str">
        <f t="shared" si="84"/>
        <v/>
      </c>
      <c r="Q424" s="128" t="str">
        <f t="shared" si="85"/>
        <v/>
      </c>
      <c r="R424" s="129"/>
      <c r="S424" s="130" t="str">
        <f t="shared" si="86"/>
        <v/>
      </c>
      <c r="T424" s="131" t="s">
        <v>432</v>
      </c>
      <c r="U424" s="132"/>
      <c r="AI424" s="49">
        <v>1</v>
      </c>
    </row>
    <row r="425" spans="3:35" ht="21" customHeight="1">
      <c r="C425" s="43"/>
      <c r="D425" s="124">
        <v>397</v>
      </c>
      <c r="E425" s="182"/>
      <c r="F425" s="181" t="str">
        <f t="shared" si="75"/>
        <v/>
      </c>
      <c r="G425" s="180" t="str" cm="1">
        <f t="array" ref="G425">IF(N425="","",IFERROR(_xlfn.TEXTJOIN(" • ",TRUE,_xlfn.UNIQUE(_xlfn._xlws.FILTER("⚠ "&amp;U29:U489,(S29:S489&lt;&gt;"")*ISNUMBER(SEARCH(" "&amp;S29:S489&amp;" "," "&amp;N425&amp;" "))))),""))</f>
        <v/>
      </c>
      <c r="H425" s="128" t="str">
        <f t="shared" si="76"/>
        <v/>
      </c>
      <c r="I425" s="128" t="str">
        <f t="shared" si="77"/>
        <v/>
      </c>
      <c r="J425" s="128" t="str">
        <f t="shared" si="78"/>
        <v/>
      </c>
      <c r="K425" s="128" t="str">
        <f t="shared" si="79"/>
        <v/>
      </c>
      <c r="L425" s="128" t="str">
        <f t="shared" si="80"/>
        <v/>
      </c>
      <c r="M425" s="128" t="str">
        <f t="shared" si="81"/>
        <v/>
      </c>
      <c r="N425" s="128" t="str">
        <f t="shared" si="82"/>
        <v/>
      </c>
      <c r="O425" s="128" t="str">
        <f t="shared" si="83"/>
        <v/>
      </c>
      <c r="P425" s="128" t="str">
        <f t="shared" si="84"/>
        <v/>
      </c>
      <c r="Q425" s="128" t="str">
        <f t="shared" si="85"/>
        <v/>
      </c>
      <c r="R425" s="129"/>
      <c r="S425" s="130" t="str">
        <f t="shared" si="86"/>
        <v/>
      </c>
      <c r="T425" s="131" t="s">
        <v>432</v>
      </c>
      <c r="U425" s="132"/>
      <c r="AI425" s="49">
        <v>1</v>
      </c>
    </row>
    <row r="426" spans="3:35" ht="21" customHeight="1">
      <c r="C426" s="43"/>
      <c r="D426" s="124">
        <v>398</v>
      </c>
      <c r="E426" s="182"/>
      <c r="F426" s="181" t="str">
        <f t="shared" si="75"/>
        <v/>
      </c>
      <c r="G426" s="180" t="str" cm="1">
        <f t="array" ref="G426">IF(N426="","",IFERROR(_xlfn.TEXTJOIN(" • ",TRUE,_xlfn.UNIQUE(_xlfn._xlws.FILTER("⚠ "&amp;U29:U489,(S29:S489&lt;&gt;"")*ISNUMBER(SEARCH(" "&amp;S29:S489&amp;" "," "&amp;N426&amp;" "))))),""))</f>
        <v/>
      </c>
      <c r="H426" s="128" t="str">
        <f t="shared" si="76"/>
        <v/>
      </c>
      <c r="I426" s="128" t="str">
        <f t="shared" si="77"/>
        <v/>
      </c>
      <c r="J426" s="128" t="str">
        <f t="shared" si="78"/>
        <v/>
      </c>
      <c r="K426" s="128" t="str">
        <f t="shared" si="79"/>
        <v/>
      </c>
      <c r="L426" s="128" t="str">
        <f t="shared" si="80"/>
        <v/>
      </c>
      <c r="M426" s="128" t="str">
        <f t="shared" si="81"/>
        <v/>
      </c>
      <c r="N426" s="128" t="str">
        <f t="shared" si="82"/>
        <v/>
      </c>
      <c r="O426" s="128" t="str">
        <f t="shared" si="83"/>
        <v/>
      </c>
      <c r="P426" s="128" t="str">
        <f t="shared" si="84"/>
        <v/>
      </c>
      <c r="Q426" s="128" t="str">
        <f t="shared" si="85"/>
        <v/>
      </c>
      <c r="R426" s="129"/>
      <c r="S426" s="130" t="str">
        <f t="shared" si="86"/>
        <v/>
      </c>
      <c r="T426" s="131" t="s">
        <v>432</v>
      </c>
      <c r="U426" s="132"/>
      <c r="AI426" s="49">
        <v>1</v>
      </c>
    </row>
    <row r="427" spans="3:35" ht="21" customHeight="1">
      <c r="C427" s="43"/>
      <c r="D427" s="124">
        <v>399</v>
      </c>
      <c r="E427" s="182"/>
      <c r="F427" s="181" t="str">
        <f t="shared" si="75"/>
        <v/>
      </c>
      <c r="G427" s="180" t="str" cm="1">
        <f t="array" ref="G427">IF(N427="","",IFERROR(_xlfn.TEXTJOIN(" • ",TRUE,_xlfn.UNIQUE(_xlfn._xlws.FILTER("⚠ "&amp;U29:U489,(S29:S489&lt;&gt;"")*ISNUMBER(SEARCH(" "&amp;S29:S489&amp;" "," "&amp;N427&amp;" "))))),""))</f>
        <v/>
      </c>
      <c r="H427" s="128" t="str">
        <f t="shared" si="76"/>
        <v/>
      </c>
      <c r="I427" s="128" t="str">
        <f t="shared" si="77"/>
        <v/>
      </c>
      <c r="J427" s="128" t="str">
        <f t="shared" si="78"/>
        <v/>
      </c>
      <c r="K427" s="128" t="str">
        <f t="shared" si="79"/>
        <v/>
      </c>
      <c r="L427" s="128" t="str">
        <f t="shared" si="80"/>
        <v/>
      </c>
      <c r="M427" s="128" t="str">
        <f t="shared" si="81"/>
        <v/>
      </c>
      <c r="N427" s="128" t="str">
        <f t="shared" si="82"/>
        <v/>
      </c>
      <c r="O427" s="128" t="str">
        <f t="shared" si="83"/>
        <v/>
      </c>
      <c r="P427" s="128" t="str">
        <f t="shared" si="84"/>
        <v/>
      </c>
      <c r="Q427" s="128" t="str">
        <f t="shared" si="85"/>
        <v/>
      </c>
      <c r="R427" s="129"/>
      <c r="S427" s="130" t="str">
        <f t="shared" si="86"/>
        <v/>
      </c>
      <c r="T427" s="131" t="s">
        <v>432</v>
      </c>
      <c r="U427" s="132"/>
      <c r="AI427" s="49">
        <v>1</v>
      </c>
    </row>
    <row r="428" spans="3:35" ht="21" customHeight="1">
      <c r="C428" s="43"/>
      <c r="D428" s="124">
        <v>400</v>
      </c>
      <c r="E428" s="182"/>
      <c r="F428" s="181" t="str">
        <f t="shared" si="75"/>
        <v/>
      </c>
      <c r="G428" s="180" t="str" cm="1">
        <f t="array" ref="G428">IF(N428="","",IFERROR(_xlfn.TEXTJOIN(" • ",TRUE,_xlfn.UNIQUE(_xlfn._xlws.FILTER("⚠ "&amp;U29:U489,(S29:S489&lt;&gt;"")*ISNUMBER(SEARCH(" "&amp;S29:S489&amp;" "," "&amp;N428&amp;" "))))),""))</f>
        <v/>
      </c>
      <c r="H428" s="128" t="str">
        <f t="shared" si="76"/>
        <v/>
      </c>
      <c r="I428" s="128" t="str">
        <f t="shared" si="77"/>
        <v/>
      </c>
      <c r="J428" s="128" t="str">
        <f t="shared" si="78"/>
        <v/>
      </c>
      <c r="K428" s="128" t="str">
        <f t="shared" si="79"/>
        <v/>
      </c>
      <c r="L428" s="128" t="str">
        <f t="shared" si="80"/>
        <v/>
      </c>
      <c r="M428" s="128" t="str">
        <f t="shared" si="81"/>
        <v/>
      </c>
      <c r="N428" s="128" t="str">
        <f t="shared" si="82"/>
        <v/>
      </c>
      <c r="O428" s="128" t="str">
        <f t="shared" si="83"/>
        <v/>
      </c>
      <c r="P428" s="128" t="str">
        <f t="shared" si="84"/>
        <v/>
      </c>
      <c r="Q428" s="128" t="str">
        <f t="shared" si="85"/>
        <v/>
      </c>
      <c r="R428" s="129"/>
      <c r="S428" s="130" t="str">
        <f t="shared" si="86"/>
        <v/>
      </c>
      <c r="T428" s="131" t="s">
        <v>432</v>
      </c>
      <c r="U428" s="132"/>
      <c r="AI428" s="49">
        <v>1</v>
      </c>
    </row>
    <row r="429" spans="3:35" ht="21" customHeight="1">
      <c r="C429" s="43"/>
      <c r="D429" s="124">
        <v>401</v>
      </c>
      <c r="E429" s="182"/>
      <c r="F429" s="181" t="str">
        <f t="shared" si="75"/>
        <v/>
      </c>
      <c r="G429" s="180" t="str" cm="1">
        <f t="array" ref="G429">IF(N429="","",IFERROR(_xlfn.TEXTJOIN(" • ",TRUE,_xlfn.UNIQUE(_xlfn._xlws.FILTER("⚠ "&amp;U29:U489,(S29:S489&lt;&gt;"")*ISNUMBER(SEARCH(" "&amp;S29:S489&amp;" "," "&amp;N429&amp;" "))))),""))</f>
        <v/>
      </c>
      <c r="H429" s="128" t="str">
        <f t="shared" si="76"/>
        <v/>
      </c>
      <c r="I429" s="128" t="str">
        <f t="shared" si="77"/>
        <v/>
      </c>
      <c r="J429" s="128" t="str">
        <f t="shared" si="78"/>
        <v/>
      </c>
      <c r="K429" s="128" t="str">
        <f t="shared" si="79"/>
        <v/>
      </c>
      <c r="L429" s="128" t="str">
        <f t="shared" si="80"/>
        <v/>
      </c>
      <c r="M429" s="128" t="str">
        <f t="shared" si="81"/>
        <v/>
      </c>
      <c r="N429" s="128" t="str">
        <f t="shared" si="82"/>
        <v/>
      </c>
      <c r="O429" s="128" t="str">
        <f t="shared" si="83"/>
        <v/>
      </c>
      <c r="P429" s="128" t="str">
        <f t="shared" si="84"/>
        <v/>
      </c>
      <c r="Q429" s="128" t="str">
        <f t="shared" si="85"/>
        <v/>
      </c>
      <c r="R429" s="129"/>
      <c r="S429" s="130" t="str">
        <f t="shared" si="86"/>
        <v/>
      </c>
      <c r="T429" s="131" t="s">
        <v>432</v>
      </c>
      <c r="U429" s="132"/>
      <c r="AI429" s="49">
        <v>1</v>
      </c>
    </row>
    <row r="430" spans="3:35" ht="21" customHeight="1">
      <c r="C430" s="43"/>
      <c r="D430" s="124">
        <v>402</v>
      </c>
      <c r="E430" s="182"/>
      <c r="F430" s="181" t="str">
        <f t="shared" si="75"/>
        <v/>
      </c>
      <c r="G430" s="180" t="str" cm="1">
        <f t="array" ref="G430">IF(N430="","",IFERROR(_xlfn.TEXTJOIN(" • ",TRUE,_xlfn.UNIQUE(_xlfn._xlws.FILTER("⚠ "&amp;U29:U489,(S29:S489&lt;&gt;"")*ISNUMBER(SEARCH(" "&amp;S29:S489&amp;" "," "&amp;N430&amp;" "))))),""))</f>
        <v/>
      </c>
      <c r="H430" s="128" t="str">
        <f t="shared" si="76"/>
        <v/>
      </c>
      <c r="I430" s="128" t="str">
        <f t="shared" si="77"/>
        <v/>
      </c>
      <c r="J430" s="128" t="str">
        <f t="shared" si="78"/>
        <v/>
      </c>
      <c r="K430" s="128" t="str">
        <f t="shared" si="79"/>
        <v/>
      </c>
      <c r="L430" s="128" t="str">
        <f t="shared" si="80"/>
        <v/>
      </c>
      <c r="M430" s="128" t="str">
        <f t="shared" si="81"/>
        <v/>
      </c>
      <c r="N430" s="128" t="str">
        <f t="shared" si="82"/>
        <v/>
      </c>
      <c r="O430" s="128" t="str">
        <f t="shared" si="83"/>
        <v/>
      </c>
      <c r="P430" s="128" t="str">
        <f t="shared" si="84"/>
        <v/>
      </c>
      <c r="Q430" s="128" t="str">
        <f t="shared" si="85"/>
        <v/>
      </c>
      <c r="R430" s="129"/>
      <c r="S430" s="130" t="str">
        <f t="shared" si="86"/>
        <v/>
      </c>
      <c r="T430" s="131" t="s">
        <v>432</v>
      </c>
      <c r="U430" s="132"/>
      <c r="AI430" s="49">
        <v>1</v>
      </c>
    </row>
    <row r="431" spans="3:35" ht="21" customHeight="1">
      <c r="C431" s="43"/>
      <c r="D431" s="124">
        <v>403</v>
      </c>
      <c r="E431" s="182"/>
      <c r="F431" s="181" t="str">
        <f t="shared" si="75"/>
        <v/>
      </c>
      <c r="G431" s="180" t="str" cm="1">
        <f t="array" ref="G431">IF(N431="","",IFERROR(_xlfn.TEXTJOIN(" • ",TRUE,_xlfn.UNIQUE(_xlfn._xlws.FILTER("⚠ "&amp;U29:U489,(S29:S489&lt;&gt;"")*ISNUMBER(SEARCH(" "&amp;S29:S489&amp;" "," "&amp;N431&amp;" "))))),""))</f>
        <v/>
      </c>
      <c r="H431" s="128" t="str">
        <f t="shared" si="76"/>
        <v/>
      </c>
      <c r="I431" s="128" t="str">
        <f t="shared" si="77"/>
        <v/>
      </c>
      <c r="J431" s="128" t="str">
        <f t="shared" si="78"/>
        <v/>
      </c>
      <c r="K431" s="128" t="str">
        <f t="shared" si="79"/>
        <v/>
      </c>
      <c r="L431" s="128" t="str">
        <f t="shared" si="80"/>
        <v/>
      </c>
      <c r="M431" s="128" t="str">
        <f t="shared" si="81"/>
        <v/>
      </c>
      <c r="N431" s="128" t="str">
        <f t="shared" si="82"/>
        <v/>
      </c>
      <c r="O431" s="128" t="str">
        <f t="shared" si="83"/>
        <v/>
      </c>
      <c r="P431" s="128" t="str">
        <f t="shared" si="84"/>
        <v/>
      </c>
      <c r="Q431" s="128" t="str">
        <f t="shared" si="85"/>
        <v/>
      </c>
      <c r="R431" s="129"/>
      <c r="S431" s="130" t="str">
        <f t="shared" si="86"/>
        <v/>
      </c>
      <c r="T431" s="131" t="s">
        <v>432</v>
      </c>
      <c r="U431" s="132"/>
      <c r="AI431" s="49">
        <v>1</v>
      </c>
    </row>
    <row r="432" spans="3:35" ht="21" customHeight="1">
      <c r="C432" s="43"/>
      <c r="D432" s="124">
        <v>404</v>
      </c>
      <c r="E432" s="182"/>
      <c r="F432" s="181" t="str">
        <f t="shared" si="75"/>
        <v/>
      </c>
      <c r="G432" s="180" t="str" cm="1">
        <f t="array" ref="G432">IF(N432="","",IFERROR(_xlfn.TEXTJOIN(" • ",TRUE,_xlfn.UNIQUE(_xlfn._xlws.FILTER("⚠ "&amp;U29:U489,(S29:S489&lt;&gt;"")*ISNUMBER(SEARCH(" "&amp;S29:S489&amp;" "," "&amp;N432&amp;" "))))),""))</f>
        <v/>
      </c>
      <c r="H432" s="128" t="str">
        <f t="shared" si="76"/>
        <v/>
      </c>
      <c r="I432" s="128" t="str">
        <f t="shared" si="77"/>
        <v/>
      </c>
      <c r="J432" s="128" t="str">
        <f t="shared" si="78"/>
        <v/>
      </c>
      <c r="K432" s="128" t="str">
        <f t="shared" si="79"/>
        <v/>
      </c>
      <c r="L432" s="128" t="str">
        <f t="shared" si="80"/>
        <v/>
      </c>
      <c r="M432" s="128" t="str">
        <f t="shared" si="81"/>
        <v/>
      </c>
      <c r="N432" s="128" t="str">
        <f t="shared" si="82"/>
        <v/>
      </c>
      <c r="O432" s="128" t="str">
        <f t="shared" si="83"/>
        <v/>
      </c>
      <c r="P432" s="128" t="str">
        <f t="shared" si="84"/>
        <v/>
      </c>
      <c r="Q432" s="128" t="str">
        <f t="shared" si="85"/>
        <v/>
      </c>
      <c r="R432" s="129"/>
      <c r="S432" s="130" t="str">
        <f t="shared" si="86"/>
        <v/>
      </c>
      <c r="T432" s="131" t="s">
        <v>432</v>
      </c>
      <c r="U432" s="132"/>
      <c r="AI432" s="49">
        <v>1</v>
      </c>
    </row>
    <row r="433" spans="3:35" ht="21" customHeight="1">
      <c r="C433" s="43"/>
      <c r="D433" s="124">
        <v>405</v>
      </c>
      <c r="E433" s="182"/>
      <c r="F433" s="181" t="str">
        <f t="shared" si="75"/>
        <v/>
      </c>
      <c r="G433" s="180" t="str" cm="1">
        <f t="array" ref="G433">IF(N433="","",IFERROR(_xlfn.TEXTJOIN(" • ",TRUE,_xlfn.UNIQUE(_xlfn._xlws.FILTER("⚠ "&amp;U29:U489,(S29:S489&lt;&gt;"")*ISNUMBER(SEARCH(" "&amp;S29:S489&amp;" "," "&amp;N433&amp;" "))))),""))</f>
        <v/>
      </c>
      <c r="H433" s="128" t="str">
        <f t="shared" si="76"/>
        <v/>
      </c>
      <c r="I433" s="128" t="str">
        <f t="shared" si="77"/>
        <v/>
      </c>
      <c r="J433" s="128" t="str">
        <f t="shared" si="78"/>
        <v/>
      </c>
      <c r="K433" s="128" t="str">
        <f t="shared" si="79"/>
        <v/>
      </c>
      <c r="L433" s="128" t="str">
        <f t="shared" si="80"/>
        <v/>
      </c>
      <c r="M433" s="128" t="str">
        <f t="shared" si="81"/>
        <v/>
      </c>
      <c r="N433" s="128" t="str">
        <f t="shared" si="82"/>
        <v/>
      </c>
      <c r="O433" s="128" t="str">
        <f t="shared" si="83"/>
        <v/>
      </c>
      <c r="P433" s="128" t="str">
        <f t="shared" si="84"/>
        <v/>
      </c>
      <c r="Q433" s="128" t="str">
        <f t="shared" si="85"/>
        <v/>
      </c>
      <c r="R433" s="129"/>
      <c r="S433" s="130" t="str">
        <f t="shared" si="86"/>
        <v/>
      </c>
      <c r="T433" s="131" t="s">
        <v>432</v>
      </c>
      <c r="U433" s="132"/>
      <c r="AI433" s="49">
        <v>1</v>
      </c>
    </row>
    <row r="434" spans="3:35" ht="21" customHeight="1">
      <c r="C434" s="43"/>
      <c r="D434" s="124">
        <v>406</v>
      </c>
      <c r="E434" s="182"/>
      <c r="F434" s="181" t="str">
        <f t="shared" si="75"/>
        <v/>
      </c>
      <c r="G434" s="180" t="str" cm="1">
        <f t="array" ref="G434">IF(N434="","",IFERROR(_xlfn.TEXTJOIN(" • ",TRUE,_xlfn.UNIQUE(_xlfn._xlws.FILTER("⚠ "&amp;U29:U489,(S29:S489&lt;&gt;"")*ISNUMBER(SEARCH(" "&amp;S29:S489&amp;" "," "&amp;N434&amp;" "))))),""))</f>
        <v/>
      </c>
      <c r="H434" s="128" t="str">
        <f t="shared" si="76"/>
        <v/>
      </c>
      <c r="I434" s="128" t="str">
        <f t="shared" si="77"/>
        <v/>
      </c>
      <c r="J434" s="128" t="str">
        <f t="shared" si="78"/>
        <v/>
      </c>
      <c r="K434" s="128" t="str">
        <f t="shared" si="79"/>
        <v/>
      </c>
      <c r="L434" s="128" t="str">
        <f t="shared" si="80"/>
        <v/>
      </c>
      <c r="M434" s="128" t="str">
        <f t="shared" si="81"/>
        <v/>
      </c>
      <c r="N434" s="128" t="str">
        <f t="shared" si="82"/>
        <v/>
      </c>
      <c r="O434" s="128" t="str">
        <f t="shared" si="83"/>
        <v/>
      </c>
      <c r="P434" s="128" t="str">
        <f t="shared" si="84"/>
        <v/>
      </c>
      <c r="Q434" s="128" t="str">
        <f t="shared" si="85"/>
        <v/>
      </c>
      <c r="R434" s="129"/>
      <c r="S434" s="130" t="str">
        <f t="shared" si="86"/>
        <v/>
      </c>
      <c r="T434" s="131" t="s">
        <v>432</v>
      </c>
      <c r="U434" s="132"/>
      <c r="AI434" s="49">
        <v>1</v>
      </c>
    </row>
    <row r="435" spans="3:35" ht="21" customHeight="1">
      <c r="C435" s="43"/>
      <c r="D435" s="124">
        <v>407</v>
      </c>
      <c r="E435" s="182"/>
      <c r="F435" s="181" t="str">
        <f t="shared" si="75"/>
        <v/>
      </c>
      <c r="G435" s="180" t="str" cm="1">
        <f t="array" ref="G435">IF(N435="","",IFERROR(_xlfn.TEXTJOIN(" • ",TRUE,_xlfn.UNIQUE(_xlfn._xlws.FILTER("⚠ "&amp;U29:U489,(S29:S489&lt;&gt;"")*ISNUMBER(SEARCH(" "&amp;S29:S489&amp;" "," "&amp;N435&amp;" "))))),""))</f>
        <v/>
      </c>
      <c r="H435" s="128" t="str">
        <f t="shared" si="76"/>
        <v/>
      </c>
      <c r="I435" s="128" t="str">
        <f t="shared" si="77"/>
        <v/>
      </c>
      <c r="J435" s="128" t="str">
        <f t="shared" si="78"/>
        <v/>
      </c>
      <c r="K435" s="128" t="str">
        <f t="shared" si="79"/>
        <v/>
      </c>
      <c r="L435" s="128" t="str">
        <f t="shared" si="80"/>
        <v/>
      </c>
      <c r="M435" s="128" t="str">
        <f t="shared" si="81"/>
        <v/>
      </c>
      <c r="N435" s="128" t="str">
        <f t="shared" si="82"/>
        <v/>
      </c>
      <c r="O435" s="128" t="str">
        <f t="shared" si="83"/>
        <v/>
      </c>
      <c r="P435" s="128" t="str">
        <f t="shared" si="84"/>
        <v/>
      </c>
      <c r="Q435" s="128" t="str">
        <f t="shared" si="85"/>
        <v/>
      </c>
      <c r="R435" s="129"/>
      <c r="S435" s="130" t="str">
        <f t="shared" si="86"/>
        <v/>
      </c>
      <c r="T435" s="131" t="s">
        <v>432</v>
      </c>
      <c r="U435" s="132"/>
      <c r="AI435" s="49">
        <v>1</v>
      </c>
    </row>
    <row r="436" spans="3:35" ht="21" customHeight="1">
      <c r="C436" s="43"/>
      <c r="D436" s="124">
        <v>408</v>
      </c>
      <c r="E436" s="182"/>
      <c r="F436" s="181" t="str">
        <f t="shared" si="75"/>
        <v/>
      </c>
      <c r="G436" s="180" t="str" cm="1">
        <f t="array" ref="G436">IF(N436="","",IFERROR(_xlfn.TEXTJOIN(" • ",TRUE,_xlfn.UNIQUE(_xlfn._xlws.FILTER("⚠ "&amp;U29:U489,(S29:S489&lt;&gt;"")*ISNUMBER(SEARCH(" "&amp;S29:S489&amp;" "," "&amp;N436&amp;" "))))),""))</f>
        <v/>
      </c>
      <c r="H436" s="128" t="str">
        <f t="shared" si="76"/>
        <v/>
      </c>
      <c r="I436" s="128" t="str">
        <f t="shared" si="77"/>
        <v/>
      </c>
      <c r="J436" s="128" t="str">
        <f t="shared" si="78"/>
        <v/>
      </c>
      <c r="K436" s="128" t="str">
        <f t="shared" si="79"/>
        <v/>
      </c>
      <c r="L436" s="128" t="str">
        <f t="shared" si="80"/>
        <v/>
      </c>
      <c r="M436" s="128" t="str">
        <f t="shared" si="81"/>
        <v/>
      </c>
      <c r="N436" s="128" t="str">
        <f t="shared" si="82"/>
        <v/>
      </c>
      <c r="O436" s="128" t="str">
        <f t="shared" si="83"/>
        <v/>
      </c>
      <c r="P436" s="128" t="str">
        <f t="shared" si="84"/>
        <v/>
      </c>
      <c r="Q436" s="128" t="str">
        <f t="shared" si="85"/>
        <v/>
      </c>
      <c r="R436" s="129"/>
      <c r="S436" s="130" t="str">
        <f t="shared" si="86"/>
        <v/>
      </c>
      <c r="T436" s="131" t="s">
        <v>432</v>
      </c>
      <c r="U436" s="132"/>
      <c r="AI436" s="49">
        <v>1</v>
      </c>
    </row>
    <row r="437" spans="3:35" ht="21" customHeight="1">
      <c r="C437" s="43"/>
      <c r="D437" s="124">
        <v>409</v>
      </c>
      <c r="E437" s="182"/>
      <c r="F437" s="181" t="str">
        <f t="shared" si="75"/>
        <v/>
      </c>
      <c r="G437" s="180" t="str" cm="1">
        <f t="array" ref="G437">IF(N437="","",IFERROR(_xlfn.TEXTJOIN(" • ",TRUE,_xlfn.UNIQUE(_xlfn._xlws.FILTER("⚠ "&amp;U29:U489,(S29:S489&lt;&gt;"")*ISNUMBER(SEARCH(" "&amp;S29:S489&amp;" "," "&amp;N437&amp;" "))))),""))</f>
        <v/>
      </c>
      <c r="H437" s="128" t="str">
        <f t="shared" si="76"/>
        <v/>
      </c>
      <c r="I437" s="128" t="str">
        <f t="shared" si="77"/>
        <v/>
      </c>
      <c r="J437" s="128" t="str">
        <f t="shared" si="78"/>
        <v/>
      </c>
      <c r="K437" s="128" t="str">
        <f t="shared" si="79"/>
        <v/>
      </c>
      <c r="L437" s="128" t="str">
        <f t="shared" si="80"/>
        <v/>
      </c>
      <c r="M437" s="128" t="str">
        <f t="shared" si="81"/>
        <v/>
      </c>
      <c r="N437" s="128" t="str">
        <f t="shared" si="82"/>
        <v/>
      </c>
      <c r="O437" s="128" t="str">
        <f t="shared" si="83"/>
        <v/>
      </c>
      <c r="P437" s="128" t="str">
        <f t="shared" si="84"/>
        <v/>
      </c>
      <c r="Q437" s="128" t="str">
        <f t="shared" si="85"/>
        <v/>
      </c>
      <c r="R437" s="129"/>
      <c r="S437" s="130" t="str">
        <f t="shared" si="86"/>
        <v/>
      </c>
      <c r="T437" s="131" t="s">
        <v>432</v>
      </c>
      <c r="U437" s="132"/>
      <c r="AI437" s="49">
        <v>1</v>
      </c>
    </row>
    <row r="438" spans="3:35" ht="21" customHeight="1">
      <c r="C438" s="43"/>
      <c r="D438" s="124">
        <v>410</v>
      </c>
      <c r="E438" s="182"/>
      <c r="F438" s="181" t="str">
        <f t="shared" si="75"/>
        <v/>
      </c>
      <c r="G438" s="180" t="str" cm="1">
        <f t="array" ref="G438">IF(N438="","",IFERROR(_xlfn.TEXTJOIN(" • ",TRUE,_xlfn.UNIQUE(_xlfn._xlws.FILTER("⚠ "&amp;U29:U489,(S29:S489&lt;&gt;"")*ISNUMBER(SEARCH(" "&amp;S29:S489&amp;" "," "&amp;N438&amp;" "))))),""))</f>
        <v/>
      </c>
      <c r="H438" s="128" t="str">
        <f t="shared" si="76"/>
        <v/>
      </c>
      <c r="I438" s="128" t="str">
        <f t="shared" si="77"/>
        <v/>
      </c>
      <c r="J438" s="128" t="str">
        <f t="shared" si="78"/>
        <v/>
      </c>
      <c r="K438" s="128" t="str">
        <f t="shared" si="79"/>
        <v/>
      </c>
      <c r="L438" s="128" t="str">
        <f t="shared" si="80"/>
        <v/>
      </c>
      <c r="M438" s="128" t="str">
        <f t="shared" si="81"/>
        <v/>
      </c>
      <c r="N438" s="128" t="str">
        <f t="shared" si="82"/>
        <v/>
      </c>
      <c r="O438" s="128" t="str">
        <f t="shared" si="83"/>
        <v/>
      </c>
      <c r="P438" s="128" t="str">
        <f t="shared" si="84"/>
        <v/>
      </c>
      <c r="Q438" s="128" t="str">
        <f t="shared" si="85"/>
        <v/>
      </c>
      <c r="R438" s="129"/>
      <c r="S438" s="130" t="str">
        <f t="shared" si="86"/>
        <v/>
      </c>
      <c r="T438" s="131" t="s">
        <v>432</v>
      </c>
      <c r="U438" s="132"/>
      <c r="AI438" s="49">
        <v>1</v>
      </c>
    </row>
    <row r="439" spans="3:35" ht="21" customHeight="1">
      <c r="C439" s="43"/>
      <c r="D439" s="124">
        <v>411</v>
      </c>
      <c r="E439" s="182"/>
      <c r="F439" s="181" t="str">
        <f t="shared" si="75"/>
        <v/>
      </c>
      <c r="G439" s="180" t="str" cm="1">
        <f t="array" ref="G439">IF(N439="","",IFERROR(_xlfn.TEXTJOIN(" • ",TRUE,_xlfn.UNIQUE(_xlfn._xlws.FILTER("⚠ "&amp;U29:U489,(S29:S489&lt;&gt;"")*ISNUMBER(SEARCH(" "&amp;S29:S489&amp;" "," "&amp;N439&amp;" "))))),""))</f>
        <v/>
      </c>
      <c r="H439" s="128" t="str">
        <f t="shared" si="76"/>
        <v/>
      </c>
      <c r="I439" s="128" t="str">
        <f t="shared" si="77"/>
        <v/>
      </c>
      <c r="J439" s="128" t="str">
        <f t="shared" si="78"/>
        <v/>
      </c>
      <c r="K439" s="128" t="str">
        <f t="shared" si="79"/>
        <v/>
      </c>
      <c r="L439" s="128" t="str">
        <f t="shared" si="80"/>
        <v/>
      </c>
      <c r="M439" s="128" t="str">
        <f t="shared" si="81"/>
        <v/>
      </c>
      <c r="N439" s="128" t="str">
        <f t="shared" si="82"/>
        <v/>
      </c>
      <c r="O439" s="128" t="str">
        <f t="shared" si="83"/>
        <v/>
      </c>
      <c r="P439" s="128" t="str">
        <f t="shared" si="84"/>
        <v/>
      </c>
      <c r="Q439" s="128" t="str">
        <f t="shared" si="85"/>
        <v/>
      </c>
      <c r="R439" s="129"/>
      <c r="S439" s="130" t="str">
        <f t="shared" si="86"/>
        <v/>
      </c>
      <c r="T439" s="131" t="s">
        <v>432</v>
      </c>
      <c r="U439" s="132"/>
      <c r="AI439" s="49">
        <v>1</v>
      </c>
    </row>
    <row r="440" spans="3:35" ht="21" customHeight="1">
      <c r="C440" s="43"/>
      <c r="D440" s="124">
        <v>412</v>
      </c>
      <c r="E440" s="182"/>
      <c r="F440" s="181" t="str">
        <f t="shared" si="75"/>
        <v/>
      </c>
      <c r="G440" s="180" t="str" cm="1">
        <f t="array" ref="G440">IF(N440="","",IFERROR(_xlfn.TEXTJOIN(" • ",TRUE,_xlfn.UNIQUE(_xlfn._xlws.FILTER("⚠ "&amp;U29:U489,(S29:S489&lt;&gt;"")*ISNUMBER(SEARCH(" "&amp;S29:S489&amp;" "," "&amp;N440&amp;" "))))),""))</f>
        <v/>
      </c>
      <c r="H440" s="128" t="str">
        <f t="shared" si="76"/>
        <v/>
      </c>
      <c r="I440" s="128" t="str">
        <f t="shared" si="77"/>
        <v/>
      </c>
      <c r="J440" s="128" t="str">
        <f t="shared" si="78"/>
        <v/>
      </c>
      <c r="K440" s="128" t="str">
        <f t="shared" si="79"/>
        <v/>
      </c>
      <c r="L440" s="128" t="str">
        <f t="shared" si="80"/>
        <v/>
      </c>
      <c r="M440" s="128" t="str">
        <f t="shared" si="81"/>
        <v/>
      </c>
      <c r="N440" s="128" t="str">
        <f t="shared" si="82"/>
        <v/>
      </c>
      <c r="O440" s="128" t="str">
        <f t="shared" si="83"/>
        <v/>
      </c>
      <c r="P440" s="128" t="str">
        <f t="shared" si="84"/>
        <v/>
      </c>
      <c r="Q440" s="128" t="str">
        <f t="shared" si="85"/>
        <v/>
      </c>
      <c r="R440" s="129"/>
      <c r="S440" s="130" t="str">
        <f t="shared" si="86"/>
        <v/>
      </c>
      <c r="T440" s="131" t="s">
        <v>432</v>
      </c>
      <c r="U440" s="132"/>
      <c r="AI440" s="49">
        <v>1</v>
      </c>
    </row>
    <row r="441" spans="3:35" ht="21" customHeight="1">
      <c r="C441" s="43"/>
      <c r="D441" s="124">
        <v>413</v>
      </c>
      <c r="E441" s="182"/>
      <c r="F441" s="181" t="str">
        <f t="shared" si="75"/>
        <v/>
      </c>
      <c r="G441" s="180" t="str" cm="1">
        <f t="array" ref="G441">IF(N441="","",IFERROR(_xlfn.TEXTJOIN(" • ",TRUE,_xlfn.UNIQUE(_xlfn._xlws.FILTER("⚠ "&amp;U29:U489,(S29:S489&lt;&gt;"")*ISNUMBER(SEARCH(" "&amp;S29:S489&amp;" "," "&amp;N441&amp;" "))))),""))</f>
        <v/>
      </c>
      <c r="H441" s="128" t="str">
        <f t="shared" si="76"/>
        <v/>
      </c>
      <c r="I441" s="128" t="str">
        <f t="shared" si="77"/>
        <v/>
      </c>
      <c r="J441" s="128" t="str">
        <f t="shared" si="78"/>
        <v/>
      </c>
      <c r="K441" s="128" t="str">
        <f t="shared" si="79"/>
        <v/>
      </c>
      <c r="L441" s="128" t="str">
        <f t="shared" si="80"/>
        <v/>
      </c>
      <c r="M441" s="128" t="str">
        <f t="shared" si="81"/>
        <v/>
      </c>
      <c r="N441" s="128" t="str">
        <f t="shared" si="82"/>
        <v/>
      </c>
      <c r="O441" s="128" t="str">
        <f t="shared" si="83"/>
        <v/>
      </c>
      <c r="P441" s="128" t="str">
        <f t="shared" si="84"/>
        <v/>
      </c>
      <c r="Q441" s="128" t="str">
        <f t="shared" si="85"/>
        <v/>
      </c>
      <c r="R441" s="129"/>
      <c r="S441" s="130" t="str">
        <f t="shared" si="86"/>
        <v/>
      </c>
      <c r="T441" s="131" t="s">
        <v>432</v>
      </c>
      <c r="U441" s="132"/>
      <c r="AI441" s="49">
        <v>1</v>
      </c>
    </row>
    <row r="442" spans="3:35" ht="21" customHeight="1">
      <c r="C442" s="43"/>
      <c r="D442" s="124">
        <v>414</v>
      </c>
      <c r="E442" s="182"/>
      <c r="F442" s="181" t="str">
        <f t="shared" si="75"/>
        <v/>
      </c>
      <c r="G442" s="180" t="str" cm="1">
        <f t="array" ref="G442">IF(N442="","",IFERROR(_xlfn.TEXTJOIN(" • ",TRUE,_xlfn.UNIQUE(_xlfn._xlws.FILTER("⚠ "&amp;U29:U489,(S29:S489&lt;&gt;"")*ISNUMBER(SEARCH(" "&amp;S29:S489&amp;" "," "&amp;N442&amp;" "))))),""))</f>
        <v/>
      </c>
      <c r="H442" s="128" t="str">
        <f t="shared" si="76"/>
        <v/>
      </c>
      <c r="I442" s="128" t="str">
        <f t="shared" si="77"/>
        <v/>
      </c>
      <c r="J442" s="128" t="str">
        <f t="shared" si="78"/>
        <v/>
      </c>
      <c r="K442" s="128" t="str">
        <f t="shared" si="79"/>
        <v/>
      </c>
      <c r="L442" s="128" t="str">
        <f t="shared" si="80"/>
        <v/>
      </c>
      <c r="M442" s="128" t="str">
        <f t="shared" si="81"/>
        <v/>
      </c>
      <c r="N442" s="128" t="str">
        <f t="shared" si="82"/>
        <v/>
      </c>
      <c r="O442" s="128" t="str">
        <f t="shared" si="83"/>
        <v/>
      </c>
      <c r="P442" s="128" t="str">
        <f t="shared" si="84"/>
        <v/>
      </c>
      <c r="Q442" s="128" t="str">
        <f t="shared" si="85"/>
        <v/>
      </c>
      <c r="R442" s="129"/>
      <c r="S442" s="130" t="str">
        <f t="shared" si="86"/>
        <v/>
      </c>
      <c r="T442" s="131" t="s">
        <v>432</v>
      </c>
      <c r="U442" s="132"/>
      <c r="AI442" s="49">
        <v>1</v>
      </c>
    </row>
    <row r="443" spans="3:35" ht="21" customHeight="1">
      <c r="C443" s="43"/>
      <c r="D443" s="124">
        <v>415</v>
      </c>
      <c r="E443" s="182"/>
      <c r="F443" s="181" t="str">
        <f t="shared" si="75"/>
        <v/>
      </c>
      <c r="G443" s="180" t="str" cm="1">
        <f t="array" ref="G443">IF(N443="","",IFERROR(_xlfn.TEXTJOIN(" • ",TRUE,_xlfn.UNIQUE(_xlfn._xlws.FILTER("⚠ "&amp;U29:U489,(S29:S489&lt;&gt;"")*ISNUMBER(SEARCH(" "&amp;S29:S489&amp;" "," "&amp;N443&amp;" "))))),""))</f>
        <v/>
      </c>
      <c r="H443" s="128" t="str">
        <f t="shared" si="76"/>
        <v/>
      </c>
      <c r="I443" s="128" t="str">
        <f t="shared" si="77"/>
        <v/>
      </c>
      <c r="J443" s="128" t="str">
        <f t="shared" si="78"/>
        <v/>
      </c>
      <c r="K443" s="128" t="str">
        <f t="shared" si="79"/>
        <v/>
      </c>
      <c r="L443" s="128" t="str">
        <f t="shared" si="80"/>
        <v/>
      </c>
      <c r="M443" s="128" t="str">
        <f t="shared" si="81"/>
        <v/>
      </c>
      <c r="N443" s="128" t="str">
        <f t="shared" si="82"/>
        <v/>
      </c>
      <c r="O443" s="128" t="str">
        <f t="shared" si="83"/>
        <v/>
      </c>
      <c r="P443" s="128" t="str">
        <f t="shared" si="84"/>
        <v/>
      </c>
      <c r="Q443" s="128" t="str">
        <f t="shared" si="85"/>
        <v/>
      </c>
      <c r="R443" s="129"/>
      <c r="S443" s="130" t="str">
        <f t="shared" si="86"/>
        <v/>
      </c>
      <c r="T443" s="131" t="s">
        <v>432</v>
      </c>
      <c r="U443" s="132"/>
      <c r="AI443" s="49">
        <v>1</v>
      </c>
    </row>
    <row r="444" spans="3:35" ht="21" customHeight="1">
      <c r="C444" s="43"/>
      <c r="D444" s="124">
        <v>416</v>
      </c>
      <c r="E444" s="182"/>
      <c r="F444" s="181" t="str">
        <f t="shared" si="75"/>
        <v/>
      </c>
      <c r="G444" s="180" t="str" cm="1">
        <f t="array" ref="G444">IF(N444="","",IFERROR(_xlfn.TEXTJOIN(" • ",TRUE,_xlfn.UNIQUE(_xlfn._xlws.FILTER("⚠ "&amp;U29:U489,(S29:S489&lt;&gt;"")*ISNUMBER(SEARCH(" "&amp;S29:S489&amp;" "," "&amp;N444&amp;" "))))),""))</f>
        <v/>
      </c>
      <c r="H444" s="128" t="str">
        <f t="shared" si="76"/>
        <v/>
      </c>
      <c r="I444" s="128" t="str">
        <f t="shared" si="77"/>
        <v/>
      </c>
      <c r="J444" s="128" t="str">
        <f t="shared" si="78"/>
        <v/>
      </c>
      <c r="K444" s="128" t="str">
        <f t="shared" si="79"/>
        <v/>
      </c>
      <c r="L444" s="128" t="str">
        <f t="shared" si="80"/>
        <v/>
      </c>
      <c r="M444" s="128" t="str">
        <f t="shared" si="81"/>
        <v/>
      </c>
      <c r="N444" s="128" t="str">
        <f t="shared" si="82"/>
        <v/>
      </c>
      <c r="O444" s="128" t="str">
        <f t="shared" si="83"/>
        <v/>
      </c>
      <c r="P444" s="128" t="str">
        <f t="shared" si="84"/>
        <v/>
      </c>
      <c r="Q444" s="128" t="str">
        <f t="shared" si="85"/>
        <v/>
      </c>
      <c r="R444" s="129"/>
      <c r="S444" s="130" t="str">
        <f t="shared" si="86"/>
        <v/>
      </c>
      <c r="T444" s="131" t="s">
        <v>432</v>
      </c>
      <c r="U444" s="132"/>
      <c r="AI444" s="49">
        <v>1</v>
      </c>
    </row>
    <row r="445" spans="3:35" ht="21" customHeight="1">
      <c r="C445" s="43"/>
      <c r="D445" s="124">
        <v>417</v>
      </c>
      <c r="E445" s="182"/>
      <c r="F445" s="181" t="str">
        <f t="shared" si="75"/>
        <v/>
      </c>
      <c r="G445" s="180" t="str" cm="1">
        <f t="array" ref="G445">IF(N445="","",IFERROR(_xlfn.TEXTJOIN(" • ",TRUE,_xlfn.UNIQUE(_xlfn._xlws.FILTER("⚠ "&amp;U29:U489,(S29:S489&lt;&gt;"")*ISNUMBER(SEARCH(" "&amp;S29:S489&amp;" "," "&amp;N445&amp;" "))))),""))</f>
        <v/>
      </c>
      <c r="H445" s="128" t="str">
        <f t="shared" si="76"/>
        <v/>
      </c>
      <c r="I445" s="128" t="str">
        <f t="shared" si="77"/>
        <v/>
      </c>
      <c r="J445" s="128" t="str">
        <f t="shared" si="78"/>
        <v/>
      </c>
      <c r="K445" s="128" t="str">
        <f t="shared" si="79"/>
        <v/>
      </c>
      <c r="L445" s="128" t="str">
        <f t="shared" si="80"/>
        <v/>
      </c>
      <c r="M445" s="128" t="str">
        <f t="shared" si="81"/>
        <v/>
      </c>
      <c r="N445" s="128" t="str">
        <f t="shared" si="82"/>
        <v/>
      </c>
      <c r="O445" s="128" t="str">
        <f t="shared" si="83"/>
        <v/>
      </c>
      <c r="P445" s="128" t="str">
        <f t="shared" si="84"/>
        <v/>
      </c>
      <c r="Q445" s="128" t="str">
        <f t="shared" si="85"/>
        <v/>
      </c>
      <c r="R445" s="129"/>
      <c r="S445" s="130" t="str">
        <f t="shared" si="86"/>
        <v/>
      </c>
      <c r="T445" s="131" t="s">
        <v>432</v>
      </c>
      <c r="U445" s="132"/>
      <c r="AI445" s="49">
        <v>1</v>
      </c>
    </row>
    <row r="446" spans="3:35" ht="21" customHeight="1">
      <c r="C446" s="43"/>
      <c r="D446" s="124">
        <v>418</v>
      </c>
      <c r="E446" s="182"/>
      <c r="F446" s="181" t="str">
        <f t="shared" si="75"/>
        <v/>
      </c>
      <c r="G446" s="180" t="str" cm="1">
        <f t="array" ref="G446">IF(N446="","",IFERROR(_xlfn.TEXTJOIN(" • ",TRUE,_xlfn.UNIQUE(_xlfn._xlws.FILTER("⚠ "&amp;U29:U489,(S29:S489&lt;&gt;"")*ISNUMBER(SEARCH(" "&amp;S29:S489&amp;" "," "&amp;N446&amp;" "))))),""))</f>
        <v/>
      </c>
      <c r="H446" s="128" t="str">
        <f t="shared" si="76"/>
        <v/>
      </c>
      <c r="I446" s="128" t="str">
        <f t="shared" si="77"/>
        <v/>
      </c>
      <c r="J446" s="128" t="str">
        <f t="shared" si="78"/>
        <v/>
      </c>
      <c r="K446" s="128" t="str">
        <f t="shared" si="79"/>
        <v/>
      </c>
      <c r="L446" s="128" t="str">
        <f t="shared" si="80"/>
        <v/>
      </c>
      <c r="M446" s="128" t="str">
        <f t="shared" si="81"/>
        <v/>
      </c>
      <c r="N446" s="128" t="str">
        <f t="shared" si="82"/>
        <v/>
      </c>
      <c r="O446" s="128" t="str">
        <f t="shared" si="83"/>
        <v/>
      </c>
      <c r="P446" s="128" t="str">
        <f t="shared" si="84"/>
        <v/>
      </c>
      <c r="Q446" s="128" t="str">
        <f t="shared" si="85"/>
        <v/>
      </c>
      <c r="R446" s="129"/>
      <c r="S446" s="130" t="str">
        <f t="shared" si="86"/>
        <v/>
      </c>
      <c r="T446" s="131" t="s">
        <v>432</v>
      </c>
      <c r="U446" s="132"/>
      <c r="AI446" s="49">
        <v>1</v>
      </c>
    </row>
    <row r="447" spans="3:35" ht="21" customHeight="1">
      <c r="C447" s="43"/>
      <c r="D447" s="124">
        <v>419</v>
      </c>
      <c r="E447" s="182"/>
      <c r="F447" s="181" t="str">
        <f t="shared" si="75"/>
        <v/>
      </c>
      <c r="G447" s="180" t="str" cm="1">
        <f t="array" ref="G447">IF(N447="","",IFERROR(_xlfn.TEXTJOIN(" • ",TRUE,_xlfn.UNIQUE(_xlfn._xlws.FILTER("⚠ "&amp;U29:U489,(S29:S489&lt;&gt;"")*ISNUMBER(SEARCH(" "&amp;S29:S489&amp;" "," "&amp;N447&amp;" "))))),""))</f>
        <v/>
      </c>
      <c r="H447" s="128" t="str">
        <f t="shared" si="76"/>
        <v/>
      </c>
      <c r="I447" s="128" t="str">
        <f t="shared" si="77"/>
        <v/>
      </c>
      <c r="J447" s="128" t="str">
        <f t="shared" si="78"/>
        <v/>
      </c>
      <c r="K447" s="128" t="str">
        <f t="shared" si="79"/>
        <v/>
      </c>
      <c r="L447" s="128" t="str">
        <f t="shared" si="80"/>
        <v/>
      </c>
      <c r="M447" s="128" t="str">
        <f t="shared" si="81"/>
        <v/>
      </c>
      <c r="N447" s="128" t="str">
        <f t="shared" si="82"/>
        <v/>
      </c>
      <c r="O447" s="128" t="str">
        <f t="shared" si="83"/>
        <v/>
      </c>
      <c r="P447" s="128" t="str">
        <f t="shared" si="84"/>
        <v/>
      </c>
      <c r="Q447" s="128" t="str">
        <f t="shared" si="85"/>
        <v/>
      </c>
      <c r="R447" s="129"/>
      <c r="S447" s="130" t="str">
        <f t="shared" si="86"/>
        <v/>
      </c>
      <c r="T447" s="131" t="s">
        <v>432</v>
      </c>
      <c r="U447" s="132"/>
      <c r="AI447" s="49">
        <v>1</v>
      </c>
    </row>
    <row r="448" spans="3:35" ht="21" customHeight="1">
      <c r="C448" s="43"/>
      <c r="D448" s="124">
        <v>420</v>
      </c>
      <c r="E448" s="182"/>
      <c r="F448" s="181" t="str">
        <f t="shared" si="75"/>
        <v/>
      </c>
      <c r="G448" s="180" t="str" cm="1">
        <f t="array" ref="G448">IF(N448="","",IFERROR(_xlfn.TEXTJOIN(" • ",TRUE,_xlfn.UNIQUE(_xlfn._xlws.FILTER("⚠ "&amp;U29:U489,(S29:S489&lt;&gt;"")*ISNUMBER(SEARCH(" "&amp;S29:S489&amp;" "," "&amp;N448&amp;" "))))),""))</f>
        <v/>
      </c>
      <c r="H448" s="128" t="str">
        <f t="shared" si="76"/>
        <v/>
      </c>
      <c r="I448" s="128" t="str">
        <f t="shared" si="77"/>
        <v/>
      </c>
      <c r="J448" s="128" t="str">
        <f t="shared" si="78"/>
        <v/>
      </c>
      <c r="K448" s="128" t="str">
        <f t="shared" si="79"/>
        <v/>
      </c>
      <c r="L448" s="128" t="str">
        <f t="shared" si="80"/>
        <v/>
      </c>
      <c r="M448" s="128" t="str">
        <f t="shared" si="81"/>
        <v/>
      </c>
      <c r="N448" s="128" t="str">
        <f t="shared" si="82"/>
        <v/>
      </c>
      <c r="O448" s="128" t="str">
        <f t="shared" si="83"/>
        <v/>
      </c>
      <c r="P448" s="128" t="str">
        <f t="shared" si="84"/>
        <v/>
      </c>
      <c r="Q448" s="128" t="str">
        <f t="shared" si="85"/>
        <v/>
      </c>
      <c r="R448" s="129"/>
      <c r="S448" s="130" t="str">
        <f t="shared" si="86"/>
        <v/>
      </c>
      <c r="T448" s="131" t="s">
        <v>432</v>
      </c>
      <c r="U448" s="132"/>
      <c r="AI448" s="49">
        <v>1</v>
      </c>
    </row>
    <row r="449" spans="3:35" ht="21" customHeight="1">
      <c r="C449" s="43"/>
      <c r="D449" s="124">
        <v>421</v>
      </c>
      <c r="E449" s="182"/>
      <c r="F449" s="181" t="str">
        <f t="shared" si="75"/>
        <v/>
      </c>
      <c r="G449" s="180" t="str" cm="1">
        <f t="array" ref="G449">IF(N449="","",IFERROR(_xlfn.TEXTJOIN(" • ",TRUE,_xlfn.UNIQUE(_xlfn._xlws.FILTER("⚠ "&amp;U29:U489,(S29:S489&lt;&gt;"")*ISNUMBER(SEARCH(" "&amp;S29:S489&amp;" "," "&amp;N449&amp;" "))))),""))</f>
        <v/>
      </c>
      <c r="H449" s="128" t="str">
        <f t="shared" si="76"/>
        <v/>
      </c>
      <c r="I449" s="128" t="str">
        <f t="shared" si="77"/>
        <v/>
      </c>
      <c r="J449" s="128" t="str">
        <f t="shared" si="78"/>
        <v/>
      </c>
      <c r="K449" s="128" t="str">
        <f t="shared" si="79"/>
        <v/>
      </c>
      <c r="L449" s="128" t="str">
        <f t="shared" si="80"/>
        <v/>
      </c>
      <c r="M449" s="128" t="str">
        <f t="shared" si="81"/>
        <v/>
      </c>
      <c r="N449" s="128" t="str">
        <f t="shared" si="82"/>
        <v/>
      </c>
      <c r="O449" s="128" t="str">
        <f t="shared" si="83"/>
        <v/>
      </c>
      <c r="P449" s="128" t="str">
        <f t="shared" si="84"/>
        <v/>
      </c>
      <c r="Q449" s="128" t="str">
        <f t="shared" si="85"/>
        <v/>
      </c>
      <c r="R449" s="129"/>
      <c r="S449" s="130" t="str">
        <f t="shared" si="86"/>
        <v/>
      </c>
      <c r="T449" s="131" t="s">
        <v>432</v>
      </c>
      <c r="U449" s="132"/>
      <c r="AI449" s="49">
        <v>1</v>
      </c>
    </row>
    <row r="450" spans="3:35" ht="21" customHeight="1">
      <c r="C450" s="43"/>
      <c r="D450" s="124">
        <v>422</v>
      </c>
      <c r="E450" s="182"/>
      <c r="F450" s="181" t="str">
        <f t="shared" si="75"/>
        <v/>
      </c>
      <c r="G450" s="180" t="str" cm="1">
        <f t="array" ref="G450">IF(N450="","",IFERROR(_xlfn.TEXTJOIN(" • ",TRUE,_xlfn.UNIQUE(_xlfn._xlws.FILTER("⚠ "&amp;U29:U489,(S29:S489&lt;&gt;"")*ISNUMBER(SEARCH(" "&amp;S29:S489&amp;" "," "&amp;N450&amp;" "))))),""))</f>
        <v/>
      </c>
      <c r="H450" s="128" t="str">
        <f t="shared" si="76"/>
        <v/>
      </c>
      <c r="I450" s="128" t="str">
        <f t="shared" si="77"/>
        <v/>
      </c>
      <c r="J450" s="128" t="str">
        <f t="shared" si="78"/>
        <v/>
      </c>
      <c r="K450" s="128" t="str">
        <f t="shared" si="79"/>
        <v/>
      </c>
      <c r="L450" s="128" t="str">
        <f t="shared" si="80"/>
        <v/>
      </c>
      <c r="M450" s="128" t="str">
        <f t="shared" si="81"/>
        <v/>
      </c>
      <c r="N450" s="128" t="str">
        <f t="shared" si="82"/>
        <v/>
      </c>
      <c r="O450" s="128" t="str">
        <f t="shared" si="83"/>
        <v/>
      </c>
      <c r="P450" s="128" t="str">
        <f t="shared" si="84"/>
        <v/>
      </c>
      <c r="Q450" s="128" t="str">
        <f t="shared" si="85"/>
        <v/>
      </c>
      <c r="R450" s="129"/>
      <c r="S450" s="130" t="str">
        <f t="shared" si="86"/>
        <v/>
      </c>
      <c r="T450" s="131" t="s">
        <v>432</v>
      </c>
      <c r="U450" s="132"/>
      <c r="AI450" s="49">
        <v>1</v>
      </c>
    </row>
    <row r="451" spans="3:35" ht="21" customHeight="1">
      <c r="C451" s="43"/>
      <c r="D451" s="124">
        <v>423</v>
      </c>
      <c r="E451" s="182"/>
      <c r="F451" s="181" t="str">
        <f t="shared" si="75"/>
        <v/>
      </c>
      <c r="G451" s="180" t="str" cm="1">
        <f t="array" ref="G451">IF(N451="","",IFERROR(_xlfn.TEXTJOIN(" • ",TRUE,_xlfn.UNIQUE(_xlfn._xlws.FILTER("⚠ "&amp;U29:U489,(S29:S489&lt;&gt;"")*ISNUMBER(SEARCH(" "&amp;S29:S489&amp;" "," "&amp;N451&amp;" "))))),""))</f>
        <v/>
      </c>
      <c r="H451" s="128" t="str">
        <f t="shared" si="76"/>
        <v/>
      </c>
      <c r="I451" s="128" t="str">
        <f t="shared" si="77"/>
        <v/>
      </c>
      <c r="J451" s="128" t="str">
        <f t="shared" si="78"/>
        <v/>
      </c>
      <c r="K451" s="128" t="str">
        <f t="shared" si="79"/>
        <v/>
      </c>
      <c r="L451" s="128" t="str">
        <f t="shared" si="80"/>
        <v/>
      </c>
      <c r="M451" s="128" t="str">
        <f t="shared" si="81"/>
        <v/>
      </c>
      <c r="N451" s="128" t="str">
        <f t="shared" si="82"/>
        <v/>
      </c>
      <c r="O451" s="128" t="str">
        <f t="shared" si="83"/>
        <v/>
      </c>
      <c r="P451" s="128" t="str">
        <f t="shared" si="84"/>
        <v/>
      </c>
      <c r="Q451" s="128" t="str">
        <f t="shared" si="85"/>
        <v/>
      </c>
      <c r="R451" s="129"/>
      <c r="S451" s="130" t="str">
        <f t="shared" si="86"/>
        <v/>
      </c>
      <c r="T451" s="131" t="s">
        <v>432</v>
      </c>
      <c r="U451" s="132"/>
      <c r="AI451" s="49">
        <v>1</v>
      </c>
    </row>
    <row r="452" spans="3:35" ht="21" customHeight="1">
      <c r="C452" s="43"/>
      <c r="D452" s="124">
        <v>424</v>
      </c>
      <c r="E452" s="182"/>
      <c r="F452" s="181" t="str">
        <f t="shared" si="75"/>
        <v/>
      </c>
      <c r="G452" s="180" t="str" cm="1">
        <f t="array" ref="G452">IF(N452="","",IFERROR(_xlfn.TEXTJOIN(" • ",TRUE,_xlfn.UNIQUE(_xlfn._xlws.FILTER("⚠ "&amp;U29:U489,(S29:S489&lt;&gt;"")*ISNUMBER(SEARCH(" "&amp;S29:S489&amp;" "," "&amp;N452&amp;" "))))),""))</f>
        <v/>
      </c>
      <c r="H452" s="128" t="str">
        <f t="shared" si="76"/>
        <v/>
      </c>
      <c r="I452" s="128" t="str">
        <f t="shared" si="77"/>
        <v/>
      </c>
      <c r="J452" s="128" t="str">
        <f t="shared" si="78"/>
        <v/>
      </c>
      <c r="K452" s="128" t="str">
        <f t="shared" si="79"/>
        <v/>
      </c>
      <c r="L452" s="128" t="str">
        <f t="shared" si="80"/>
        <v/>
      </c>
      <c r="M452" s="128" t="str">
        <f t="shared" si="81"/>
        <v/>
      </c>
      <c r="N452" s="128" t="str">
        <f t="shared" si="82"/>
        <v/>
      </c>
      <c r="O452" s="128" t="str">
        <f t="shared" si="83"/>
        <v/>
      </c>
      <c r="P452" s="128" t="str">
        <f t="shared" si="84"/>
        <v/>
      </c>
      <c r="Q452" s="128" t="str">
        <f t="shared" si="85"/>
        <v/>
      </c>
      <c r="R452" s="129"/>
      <c r="S452" s="130" t="str">
        <f t="shared" si="86"/>
        <v/>
      </c>
      <c r="T452" s="131" t="s">
        <v>432</v>
      </c>
      <c r="U452" s="132"/>
      <c r="AI452" s="49">
        <v>1</v>
      </c>
    </row>
    <row r="453" spans="3:35" ht="21" customHeight="1">
      <c r="C453" s="43"/>
      <c r="D453" s="124">
        <v>425</v>
      </c>
      <c r="E453" s="182"/>
      <c r="F453" s="181" t="str">
        <f t="shared" si="75"/>
        <v/>
      </c>
      <c r="G453" s="180" t="str" cm="1">
        <f t="array" ref="G453">IF(N453="","",IFERROR(_xlfn.TEXTJOIN(" • ",TRUE,_xlfn.UNIQUE(_xlfn._xlws.FILTER("⚠ "&amp;U29:U489,(S29:S489&lt;&gt;"")*ISNUMBER(SEARCH(" "&amp;S29:S489&amp;" "," "&amp;N453&amp;" "))))),""))</f>
        <v/>
      </c>
      <c r="H453" s="128" t="str">
        <f t="shared" si="76"/>
        <v/>
      </c>
      <c r="I453" s="128" t="str">
        <f t="shared" si="77"/>
        <v/>
      </c>
      <c r="J453" s="128" t="str">
        <f t="shared" si="78"/>
        <v/>
      </c>
      <c r="K453" s="128" t="str">
        <f t="shared" si="79"/>
        <v/>
      </c>
      <c r="L453" s="128" t="str">
        <f t="shared" si="80"/>
        <v/>
      </c>
      <c r="M453" s="128" t="str">
        <f t="shared" si="81"/>
        <v/>
      </c>
      <c r="N453" s="128" t="str">
        <f t="shared" si="82"/>
        <v/>
      </c>
      <c r="O453" s="128" t="str">
        <f t="shared" si="83"/>
        <v/>
      </c>
      <c r="P453" s="128" t="str">
        <f t="shared" si="84"/>
        <v/>
      </c>
      <c r="Q453" s="128" t="str">
        <f t="shared" si="85"/>
        <v/>
      </c>
      <c r="R453" s="129"/>
      <c r="S453" s="130" t="str">
        <f t="shared" si="86"/>
        <v/>
      </c>
      <c r="T453" s="131" t="s">
        <v>432</v>
      </c>
      <c r="U453" s="132"/>
      <c r="AI453" s="49">
        <v>1</v>
      </c>
    </row>
    <row r="454" spans="3:35" ht="21" customHeight="1">
      <c r="C454" s="43"/>
      <c r="D454" s="124">
        <v>426</v>
      </c>
      <c r="E454" s="182"/>
      <c r="F454" s="181" t="str">
        <f t="shared" si="75"/>
        <v/>
      </c>
      <c r="G454" s="180" t="str" cm="1">
        <f t="array" ref="G454">IF(N454="","",IFERROR(_xlfn.TEXTJOIN(" • ",TRUE,_xlfn.UNIQUE(_xlfn._xlws.FILTER("⚠ "&amp;U29:U489,(S29:S489&lt;&gt;"")*ISNUMBER(SEARCH(" "&amp;S29:S489&amp;" "," "&amp;N454&amp;" "))))),""))</f>
        <v/>
      </c>
      <c r="H454" s="128" t="str">
        <f t="shared" si="76"/>
        <v/>
      </c>
      <c r="I454" s="128" t="str">
        <f t="shared" si="77"/>
        <v/>
      </c>
      <c r="J454" s="128" t="str">
        <f t="shared" si="78"/>
        <v/>
      </c>
      <c r="K454" s="128" t="str">
        <f t="shared" si="79"/>
        <v/>
      </c>
      <c r="L454" s="128" t="str">
        <f t="shared" si="80"/>
        <v/>
      </c>
      <c r="M454" s="128" t="str">
        <f t="shared" si="81"/>
        <v/>
      </c>
      <c r="N454" s="128" t="str">
        <f t="shared" si="82"/>
        <v/>
      </c>
      <c r="O454" s="128" t="str">
        <f t="shared" si="83"/>
        <v/>
      </c>
      <c r="P454" s="128" t="str">
        <f t="shared" si="84"/>
        <v/>
      </c>
      <c r="Q454" s="128" t="str">
        <f t="shared" si="85"/>
        <v/>
      </c>
      <c r="R454" s="129"/>
      <c r="S454" s="130" t="str">
        <f t="shared" si="86"/>
        <v/>
      </c>
      <c r="T454" s="131" t="s">
        <v>432</v>
      </c>
      <c r="U454" s="132"/>
      <c r="AI454" s="49">
        <v>1</v>
      </c>
    </row>
    <row r="455" spans="3:35" ht="21" customHeight="1">
      <c r="C455" s="43"/>
      <c r="D455" s="124">
        <v>427</v>
      </c>
      <c r="E455" s="182"/>
      <c r="F455" s="181" t="str">
        <f t="shared" si="75"/>
        <v/>
      </c>
      <c r="G455" s="180" t="str" cm="1">
        <f t="array" ref="G455">IF(N455="","",IFERROR(_xlfn.TEXTJOIN(" • ",TRUE,_xlfn.UNIQUE(_xlfn._xlws.FILTER("⚠ "&amp;U29:U489,(S29:S489&lt;&gt;"")*ISNUMBER(SEARCH(" "&amp;S29:S489&amp;" "," "&amp;N455&amp;" "))))),""))</f>
        <v/>
      </c>
      <c r="H455" s="128" t="str">
        <f t="shared" si="76"/>
        <v/>
      </c>
      <c r="I455" s="128" t="str">
        <f t="shared" si="77"/>
        <v/>
      </c>
      <c r="J455" s="128" t="str">
        <f t="shared" si="78"/>
        <v/>
      </c>
      <c r="K455" s="128" t="str">
        <f t="shared" si="79"/>
        <v/>
      </c>
      <c r="L455" s="128" t="str">
        <f t="shared" si="80"/>
        <v/>
      </c>
      <c r="M455" s="128" t="str">
        <f t="shared" si="81"/>
        <v/>
      </c>
      <c r="N455" s="128" t="str">
        <f t="shared" si="82"/>
        <v/>
      </c>
      <c r="O455" s="128" t="str">
        <f t="shared" si="83"/>
        <v/>
      </c>
      <c r="P455" s="128" t="str">
        <f t="shared" si="84"/>
        <v/>
      </c>
      <c r="Q455" s="128" t="str">
        <f t="shared" si="85"/>
        <v/>
      </c>
      <c r="R455" s="129"/>
      <c r="S455" s="130" t="str">
        <f t="shared" si="86"/>
        <v/>
      </c>
      <c r="T455" s="131" t="s">
        <v>432</v>
      </c>
      <c r="U455" s="132"/>
      <c r="AI455" s="49">
        <v>1</v>
      </c>
    </row>
    <row r="456" spans="3:35" ht="21" customHeight="1">
      <c r="C456" s="43"/>
      <c r="D456" s="124">
        <v>428</v>
      </c>
      <c r="E456" s="182"/>
      <c r="F456" s="181" t="str">
        <f t="shared" si="75"/>
        <v/>
      </c>
      <c r="G456" s="180" t="str" cm="1">
        <f t="array" ref="G456">IF(N456="","",IFERROR(_xlfn.TEXTJOIN(" • ",TRUE,_xlfn.UNIQUE(_xlfn._xlws.FILTER("⚠ "&amp;U29:U489,(S29:S489&lt;&gt;"")*ISNUMBER(SEARCH(" "&amp;S29:S489&amp;" "," "&amp;N456&amp;" "))))),""))</f>
        <v/>
      </c>
      <c r="H456" s="128" t="str">
        <f t="shared" si="76"/>
        <v/>
      </c>
      <c r="I456" s="128" t="str">
        <f t="shared" si="77"/>
        <v/>
      </c>
      <c r="J456" s="128" t="str">
        <f t="shared" si="78"/>
        <v/>
      </c>
      <c r="K456" s="128" t="str">
        <f t="shared" si="79"/>
        <v/>
      </c>
      <c r="L456" s="128" t="str">
        <f t="shared" si="80"/>
        <v/>
      </c>
      <c r="M456" s="128" t="str">
        <f t="shared" si="81"/>
        <v/>
      </c>
      <c r="N456" s="128" t="str">
        <f t="shared" si="82"/>
        <v/>
      </c>
      <c r="O456" s="128" t="str">
        <f t="shared" si="83"/>
        <v/>
      </c>
      <c r="P456" s="128" t="str">
        <f t="shared" si="84"/>
        <v/>
      </c>
      <c r="Q456" s="128" t="str">
        <f t="shared" si="85"/>
        <v/>
      </c>
      <c r="R456" s="129"/>
      <c r="S456" s="130" t="str">
        <f t="shared" si="86"/>
        <v/>
      </c>
      <c r="T456" s="131" t="s">
        <v>432</v>
      </c>
      <c r="U456" s="132"/>
      <c r="AI456" s="49">
        <v>1</v>
      </c>
    </row>
    <row r="457" spans="3:35" ht="21" customHeight="1">
      <c r="C457" s="43"/>
      <c r="D457" s="124">
        <v>429</v>
      </c>
      <c r="E457" s="182"/>
      <c r="F457" s="181" t="str">
        <f t="shared" si="75"/>
        <v/>
      </c>
      <c r="G457" s="180" t="str" cm="1">
        <f t="array" ref="G457">IF(N457="","",IFERROR(_xlfn.TEXTJOIN(" • ",TRUE,_xlfn.UNIQUE(_xlfn._xlws.FILTER("⚠ "&amp;U29:U489,(S29:S489&lt;&gt;"")*ISNUMBER(SEARCH(" "&amp;S29:S489&amp;" "," "&amp;N457&amp;" "))))),""))</f>
        <v/>
      </c>
      <c r="H457" s="128" t="str">
        <f t="shared" si="76"/>
        <v/>
      </c>
      <c r="I457" s="128" t="str">
        <f t="shared" si="77"/>
        <v/>
      </c>
      <c r="J457" s="128" t="str">
        <f t="shared" si="78"/>
        <v/>
      </c>
      <c r="K457" s="128" t="str">
        <f t="shared" si="79"/>
        <v/>
      </c>
      <c r="L457" s="128" t="str">
        <f t="shared" si="80"/>
        <v/>
      </c>
      <c r="M457" s="128" t="str">
        <f t="shared" si="81"/>
        <v/>
      </c>
      <c r="N457" s="128" t="str">
        <f t="shared" si="82"/>
        <v/>
      </c>
      <c r="O457" s="128" t="str">
        <f t="shared" si="83"/>
        <v/>
      </c>
      <c r="P457" s="128" t="str">
        <f t="shared" si="84"/>
        <v/>
      </c>
      <c r="Q457" s="128" t="str">
        <f t="shared" si="85"/>
        <v/>
      </c>
      <c r="R457" s="129"/>
      <c r="S457" s="130" t="str">
        <f t="shared" si="86"/>
        <v/>
      </c>
      <c r="T457" s="131" t="s">
        <v>432</v>
      </c>
      <c r="U457" s="132"/>
      <c r="AI457" s="49">
        <v>1</v>
      </c>
    </row>
    <row r="458" spans="3:35" ht="21" customHeight="1">
      <c r="C458" s="43"/>
      <c r="D458" s="124">
        <v>430</v>
      </c>
      <c r="E458" s="182"/>
      <c r="F458" s="181" t="str">
        <f t="shared" si="75"/>
        <v/>
      </c>
      <c r="G458" s="180" t="str" cm="1">
        <f t="array" ref="G458">IF(N458="","",IFERROR(_xlfn.TEXTJOIN(" • ",TRUE,_xlfn.UNIQUE(_xlfn._xlws.FILTER("⚠ "&amp;U29:U489,(S29:S489&lt;&gt;"")*ISNUMBER(SEARCH(" "&amp;S29:S489&amp;" "," "&amp;N458&amp;" "))))),""))</f>
        <v/>
      </c>
      <c r="H458" s="128" t="str">
        <f t="shared" si="76"/>
        <v/>
      </c>
      <c r="I458" s="128" t="str">
        <f t="shared" si="77"/>
        <v/>
      </c>
      <c r="J458" s="128" t="str">
        <f t="shared" si="78"/>
        <v/>
      </c>
      <c r="K458" s="128" t="str">
        <f t="shared" si="79"/>
        <v/>
      </c>
      <c r="L458" s="128" t="str">
        <f t="shared" si="80"/>
        <v/>
      </c>
      <c r="M458" s="128" t="str">
        <f t="shared" si="81"/>
        <v/>
      </c>
      <c r="N458" s="128" t="str">
        <f t="shared" si="82"/>
        <v/>
      </c>
      <c r="O458" s="128" t="str">
        <f t="shared" si="83"/>
        <v/>
      </c>
      <c r="P458" s="128" t="str">
        <f t="shared" si="84"/>
        <v/>
      </c>
      <c r="Q458" s="128" t="str">
        <f t="shared" si="85"/>
        <v/>
      </c>
      <c r="R458" s="129"/>
      <c r="S458" s="130" t="str">
        <f t="shared" si="86"/>
        <v/>
      </c>
      <c r="T458" s="131" t="s">
        <v>432</v>
      </c>
      <c r="U458" s="132"/>
      <c r="AI458" s="49">
        <v>1</v>
      </c>
    </row>
    <row r="459" spans="3:35" ht="21" customHeight="1">
      <c r="C459" s="43"/>
      <c r="D459" s="124">
        <v>431</v>
      </c>
      <c r="E459" s="182"/>
      <c r="F459" s="181" t="str">
        <f t="shared" si="75"/>
        <v/>
      </c>
      <c r="G459" s="180" t="str" cm="1">
        <f t="array" ref="G459">IF(N459="","",IFERROR(_xlfn.TEXTJOIN(" • ",TRUE,_xlfn.UNIQUE(_xlfn._xlws.FILTER("⚠ "&amp;U29:U489,(S29:S489&lt;&gt;"")*ISNUMBER(SEARCH(" "&amp;S29:S489&amp;" "," "&amp;N459&amp;" "))))),""))</f>
        <v/>
      </c>
      <c r="H459" s="128" t="str">
        <f t="shared" si="76"/>
        <v/>
      </c>
      <c r="I459" s="128" t="str">
        <f t="shared" si="77"/>
        <v/>
      </c>
      <c r="J459" s="128" t="str">
        <f t="shared" si="78"/>
        <v/>
      </c>
      <c r="K459" s="128" t="str">
        <f t="shared" si="79"/>
        <v/>
      </c>
      <c r="L459" s="128" t="str">
        <f t="shared" si="80"/>
        <v/>
      </c>
      <c r="M459" s="128" t="str">
        <f t="shared" si="81"/>
        <v/>
      </c>
      <c r="N459" s="128" t="str">
        <f t="shared" si="82"/>
        <v/>
      </c>
      <c r="O459" s="128" t="str">
        <f t="shared" si="83"/>
        <v/>
      </c>
      <c r="P459" s="128" t="str">
        <f t="shared" si="84"/>
        <v/>
      </c>
      <c r="Q459" s="128" t="str">
        <f t="shared" si="85"/>
        <v/>
      </c>
      <c r="R459" s="129"/>
      <c r="S459" s="130" t="str">
        <f t="shared" si="86"/>
        <v/>
      </c>
      <c r="T459" s="131" t="s">
        <v>432</v>
      </c>
      <c r="U459" s="132"/>
      <c r="AI459" s="49">
        <v>1</v>
      </c>
    </row>
    <row r="460" spans="3:35" ht="21" customHeight="1">
      <c r="C460" s="43"/>
      <c r="D460" s="124">
        <v>432</v>
      </c>
      <c r="E460" s="182"/>
      <c r="F460" s="181" t="str">
        <f t="shared" si="75"/>
        <v/>
      </c>
      <c r="G460" s="180" t="str" cm="1">
        <f t="array" ref="G460">IF(N460="","",IFERROR(_xlfn.TEXTJOIN(" • ",TRUE,_xlfn.UNIQUE(_xlfn._xlws.FILTER("⚠ "&amp;U29:U489,(S29:S489&lt;&gt;"")*ISNUMBER(SEARCH(" "&amp;S29:S489&amp;" "," "&amp;N460&amp;" "))))),""))</f>
        <v/>
      </c>
      <c r="H460" s="128" t="str">
        <f t="shared" si="76"/>
        <v/>
      </c>
      <c r="I460" s="128" t="str">
        <f t="shared" si="77"/>
        <v/>
      </c>
      <c r="J460" s="128" t="str">
        <f t="shared" si="78"/>
        <v/>
      </c>
      <c r="K460" s="128" t="str">
        <f t="shared" si="79"/>
        <v/>
      </c>
      <c r="L460" s="128" t="str">
        <f t="shared" si="80"/>
        <v/>
      </c>
      <c r="M460" s="128" t="str">
        <f t="shared" si="81"/>
        <v/>
      </c>
      <c r="N460" s="128" t="str">
        <f t="shared" si="82"/>
        <v/>
      </c>
      <c r="O460" s="128" t="str">
        <f t="shared" si="83"/>
        <v/>
      </c>
      <c r="P460" s="128" t="str">
        <f t="shared" si="84"/>
        <v/>
      </c>
      <c r="Q460" s="128" t="str">
        <f t="shared" si="85"/>
        <v/>
      </c>
      <c r="R460" s="129"/>
      <c r="S460" s="130" t="str">
        <f t="shared" si="86"/>
        <v/>
      </c>
      <c r="T460" s="131" t="s">
        <v>432</v>
      </c>
      <c r="U460" s="132"/>
      <c r="AI460" s="49">
        <v>1</v>
      </c>
    </row>
    <row r="461" spans="3:35" ht="21" customHeight="1">
      <c r="C461" s="43"/>
      <c r="D461" s="124">
        <v>433</v>
      </c>
      <c r="E461" s="182"/>
      <c r="F461" s="181" t="str">
        <f t="shared" si="75"/>
        <v/>
      </c>
      <c r="G461" s="180" t="str" cm="1">
        <f t="array" ref="G461">IF(N461="","",IFERROR(_xlfn.TEXTJOIN(" • ",TRUE,_xlfn.UNIQUE(_xlfn._xlws.FILTER("⚠ "&amp;U29:U489,(S29:S489&lt;&gt;"")*ISNUMBER(SEARCH(" "&amp;S29:S489&amp;" "," "&amp;N461&amp;" "))))),""))</f>
        <v/>
      </c>
      <c r="H461" s="128" t="str">
        <f t="shared" si="76"/>
        <v/>
      </c>
      <c r="I461" s="128" t="str">
        <f t="shared" si="77"/>
        <v/>
      </c>
      <c r="J461" s="128" t="str">
        <f t="shared" si="78"/>
        <v/>
      </c>
      <c r="K461" s="128" t="str">
        <f t="shared" si="79"/>
        <v/>
      </c>
      <c r="L461" s="128" t="str">
        <f t="shared" si="80"/>
        <v/>
      </c>
      <c r="M461" s="128" t="str">
        <f t="shared" si="81"/>
        <v/>
      </c>
      <c r="N461" s="128" t="str">
        <f t="shared" si="82"/>
        <v/>
      </c>
      <c r="O461" s="128" t="str">
        <f t="shared" si="83"/>
        <v/>
      </c>
      <c r="P461" s="128" t="str">
        <f t="shared" si="84"/>
        <v/>
      </c>
      <c r="Q461" s="128" t="str">
        <f t="shared" si="85"/>
        <v/>
      </c>
      <c r="R461" s="129"/>
      <c r="S461" s="130" t="str">
        <f t="shared" si="86"/>
        <v/>
      </c>
      <c r="T461" s="131" t="s">
        <v>432</v>
      </c>
      <c r="U461" s="132"/>
      <c r="AI461" s="49">
        <v>1</v>
      </c>
    </row>
    <row r="462" spans="3:35" ht="21" customHeight="1">
      <c r="C462" s="43"/>
      <c r="D462" s="124">
        <v>434</v>
      </c>
      <c r="E462" s="182"/>
      <c r="F462" s="181" t="str">
        <f t="shared" si="75"/>
        <v/>
      </c>
      <c r="G462" s="180" t="str" cm="1">
        <f t="array" ref="G462">IF(N462="","",IFERROR(_xlfn.TEXTJOIN(" • ",TRUE,_xlfn.UNIQUE(_xlfn._xlws.FILTER("⚠ "&amp;U29:U489,(S29:S489&lt;&gt;"")*ISNUMBER(SEARCH(" "&amp;S29:S489&amp;" "," "&amp;N462&amp;" "))))),""))</f>
        <v/>
      </c>
      <c r="H462" s="128" t="str">
        <f t="shared" si="76"/>
        <v/>
      </c>
      <c r="I462" s="128" t="str">
        <f t="shared" si="77"/>
        <v/>
      </c>
      <c r="J462" s="128" t="str">
        <f t="shared" si="78"/>
        <v/>
      </c>
      <c r="K462" s="128" t="str">
        <f t="shared" si="79"/>
        <v/>
      </c>
      <c r="L462" s="128" t="str">
        <f t="shared" si="80"/>
        <v/>
      </c>
      <c r="M462" s="128" t="str">
        <f t="shared" si="81"/>
        <v/>
      </c>
      <c r="N462" s="128" t="str">
        <f t="shared" si="82"/>
        <v/>
      </c>
      <c r="O462" s="128" t="str">
        <f t="shared" si="83"/>
        <v/>
      </c>
      <c r="P462" s="128" t="str">
        <f t="shared" si="84"/>
        <v/>
      </c>
      <c r="Q462" s="128" t="str">
        <f t="shared" si="85"/>
        <v/>
      </c>
      <c r="R462" s="129"/>
      <c r="S462" s="130" t="str">
        <f t="shared" si="86"/>
        <v/>
      </c>
      <c r="T462" s="131" t="s">
        <v>432</v>
      </c>
      <c r="U462" s="132"/>
      <c r="AI462" s="49">
        <v>1</v>
      </c>
    </row>
    <row r="463" spans="3:35" ht="21" customHeight="1">
      <c r="C463" s="43"/>
      <c r="D463" s="124">
        <v>435</v>
      </c>
      <c r="E463" s="182"/>
      <c r="F463" s="181" t="str">
        <f t="shared" si="75"/>
        <v/>
      </c>
      <c r="G463" s="180" t="str" cm="1">
        <f t="array" ref="G463">IF(N463="","",IFERROR(_xlfn.TEXTJOIN(" • ",TRUE,_xlfn.UNIQUE(_xlfn._xlws.FILTER("⚠ "&amp;U29:U489,(S29:S489&lt;&gt;"")*ISNUMBER(SEARCH(" "&amp;S29:S489&amp;" "," "&amp;N463&amp;" "))))),""))</f>
        <v/>
      </c>
      <c r="H463" s="128" t="str">
        <f t="shared" si="76"/>
        <v/>
      </c>
      <c r="I463" s="128" t="str">
        <f t="shared" si="77"/>
        <v/>
      </c>
      <c r="J463" s="128" t="str">
        <f t="shared" si="78"/>
        <v/>
      </c>
      <c r="K463" s="128" t="str">
        <f t="shared" si="79"/>
        <v/>
      </c>
      <c r="L463" s="128" t="str">
        <f t="shared" si="80"/>
        <v/>
      </c>
      <c r="M463" s="128" t="str">
        <f t="shared" si="81"/>
        <v/>
      </c>
      <c r="N463" s="128" t="str">
        <f t="shared" si="82"/>
        <v/>
      </c>
      <c r="O463" s="128" t="str">
        <f t="shared" si="83"/>
        <v/>
      </c>
      <c r="P463" s="128" t="str">
        <f t="shared" si="84"/>
        <v/>
      </c>
      <c r="Q463" s="128" t="str">
        <f t="shared" si="85"/>
        <v/>
      </c>
      <c r="R463" s="129"/>
      <c r="S463" s="130" t="str">
        <f t="shared" si="86"/>
        <v/>
      </c>
      <c r="T463" s="131" t="s">
        <v>432</v>
      </c>
      <c r="U463" s="132"/>
      <c r="AI463" s="49">
        <v>1</v>
      </c>
    </row>
    <row r="464" spans="3:35" ht="21" customHeight="1">
      <c r="C464" s="43"/>
      <c r="D464" s="124">
        <v>436</v>
      </c>
      <c r="E464" s="182"/>
      <c r="F464" s="181" t="str">
        <f t="shared" si="75"/>
        <v/>
      </c>
      <c r="G464" s="180" t="str" cm="1">
        <f t="array" ref="G464">IF(N464="","",IFERROR(_xlfn.TEXTJOIN(" • ",TRUE,_xlfn.UNIQUE(_xlfn._xlws.FILTER("⚠ "&amp;U29:U489,(S29:S489&lt;&gt;"")*ISNUMBER(SEARCH(" "&amp;S29:S489&amp;" "," "&amp;N464&amp;" "))))),""))</f>
        <v/>
      </c>
      <c r="H464" s="128" t="str">
        <f t="shared" si="76"/>
        <v/>
      </c>
      <c r="I464" s="128" t="str">
        <f t="shared" si="77"/>
        <v/>
      </c>
      <c r="J464" s="128" t="str">
        <f t="shared" si="78"/>
        <v/>
      </c>
      <c r="K464" s="128" t="str">
        <f t="shared" si="79"/>
        <v/>
      </c>
      <c r="L464" s="128" t="str">
        <f t="shared" si="80"/>
        <v/>
      </c>
      <c r="M464" s="128" t="str">
        <f t="shared" si="81"/>
        <v/>
      </c>
      <c r="N464" s="128" t="str">
        <f t="shared" si="82"/>
        <v/>
      </c>
      <c r="O464" s="128" t="str">
        <f t="shared" si="83"/>
        <v/>
      </c>
      <c r="P464" s="128" t="str">
        <f t="shared" si="84"/>
        <v/>
      </c>
      <c r="Q464" s="128" t="str">
        <f t="shared" si="85"/>
        <v/>
      </c>
      <c r="R464" s="129"/>
      <c r="S464" s="130" t="str">
        <f t="shared" si="86"/>
        <v/>
      </c>
      <c r="T464" s="131" t="s">
        <v>432</v>
      </c>
      <c r="U464" s="132"/>
      <c r="AI464" s="49">
        <v>1</v>
      </c>
    </row>
    <row r="465" spans="3:35" ht="21" customHeight="1">
      <c r="C465" s="43"/>
      <c r="D465" s="124">
        <v>437</v>
      </c>
      <c r="E465" s="182"/>
      <c r="F465" s="181" t="str">
        <f t="shared" si="75"/>
        <v/>
      </c>
      <c r="G465" s="180" t="str" cm="1">
        <f t="array" ref="G465">IF(N465="","",IFERROR(_xlfn.TEXTJOIN(" • ",TRUE,_xlfn.UNIQUE(_xlfn._xlws.FILTER("⚠ "&amp;U29:U489,(S29:S489&lt;&gt;"")*ISNUMBER(SEARCH(" "&amp;S29:S489&amp;" "," "&amp;N465&amp;" "))))),""))</f>
        <v/>
      </c>
      <c r="H465" s="128" t="str">
        <f t="shared" si="76"/>
        <v/>
      </c>
      <c r="I465" s="128" t="str">
        <f t="shared" si="77"/>
        <v/>
      </c>
      <c r="J465" s="128" t="str">
        <f t="shared" si="78"/>
        <v/>
      </c>
      <c r="K465" s="128" t="str">
        <f t="shared" si="79"/>
        <v/>
      </c>
      <c r="L465" s="128" t="str">
        <f t="shared" si="80"/>
        <v/>
      </c>
      <c r="M465" s="128" t="str">
        <f t="shared" si="81"/>
        <v/>
      </c>
      <c r="N465" s="128" t="str">
        <f t="shared" si="82"/>
        <v/>
      </c>
      <c r="O465" s="128" t="str">
        <f t="shared" si="83"/>
        <v/>
      </c>
      <c r="P465" s="128" t="str">
        <f t="shared" si="84"/>
        <v/>
      </c>
      <c r="Q465" s="128" t="str">
        <f t="shared" si="85"/>
        <v/>
      </c>
      <c r="R465" s="129"/>
      <c r="S465" s="130" t="str">
        <f t="shared" si="86"/>
        <v/>
      </c>
      <c r="T465" s="131" t="s">
        <v>432</v>
      </c>
      <c r="U465" s="132"/>
      <c r="AI465" s="49">
        <v>1</v>
      </c>
    </row>
    <row r="466" spans="3:35" ht="21" customHeight="1">
      <c r="C466" s="43"/>
      <c r="D466" s="124">
        <v>438</v>
      </c>
      <c r="E466" s="182"/>
      <c r="F466" s="181" t="str">
        <f t="shared" si="75"/>
        <v/>
      </c>
      <c r="G466" s="180" t="str" cm="1">
        <f t="array" ref="G466">IF(N466="","",IFERROR(_xlfn.TEXTJOIN(" • ",TRUE,_xlfn.UNIQUE(_xlfn._xlws.FILTER("⚠ "&amp;U29:U489,(S29:S489&lt;&gt;"")*ISNUMBER(SEARCH(" "&amp;S29:S489&amp;" "," "&amp;N466&amp;" "))))),""))</f>
        <v/>
      </c>
      <c r="H466" s="128" t="str">
        <f t="shared" si="76"/>
        <v/>
      </c>
      <c r="I466" s="128" t="str">
        <f t="shared" si="77"/>
        <v/>
      </c>
      <c r="J466" s="128" t="str">
        <f t="shared" si="78"/>
        <v/>
      </c>
      <c r="K466" s="128" t="str">
        <f t="shared" si="79"/>
        <v/>
      </c>
      <c r="L466" s="128" t="str">
        <f t="shared" si="80"/>
        <v/>
      </c>
      <c r="M466" s="128" t="str">
        <f t="shared" si="81"/>
        <v/>
      </c>
      <c r="N466" s="128" t="str">
        <f t="shared" si="82"/>
        <v/>
      </c>
      <c r="O466" s="128" t="str">
        <f t="shared" si="83"/>
        <v/>
      </c>
      <c r="P466" s="128" t="str">
        <f t="shared" si="84"/>
        <v/>
      </c>
      <c r="Q466" s="128" t="str">
        <f t="shared" si="85"/>
        <v/>
      </c>
      <c r="R466" s="129"/>
      <c r="S466" s="130" t="str">
        <f t="shared" si="86"/>
        <v/>
      </c>
      <c r="T466" s="131" t="s">
        <v>432</v>
      </c>
      <c r="U466" s="132"/>
      <c r="AI466" s="49">
        <v>1</v>
      </c>
    </row>
    <row r="467" spans="3:35" ht="21" customHeight="1">
      <c r="C467" s="43"/>
      <c r="D467" s="124">
        <v>439</v>
      </c>
      <c r="E467" s="182"/>
      <c r="F467" s="181" t="str">
        <f t="shared" si="75"/>
        <v/>
      </c>
      <c r="G467" s="180" t="str" cm="1">
        <f t="array" ref="G467">IF(N467="","",IFERROR(_xlfn.TEXTJOIN(" • ",TRUE,_xlfn.UNIQUE(_xlfn._xlws.FILTER("⚠ "&amp;U29:U489,(S29:S489&lt;&gt;"")*ISNUMBER(SEARCH(" "&amp;S29:S489&amp;" "," "&amp;N467&amp;" "))))),""))</f>
        <v/>
      </c>
      <c r="H467" s="128" t="str">
        <f t="shared" si="76"/>
        <v/>
      </c>
      <c r="I467" s="128" t="str">
        <f t="shared" si="77"/>
        <v/>
      </c>
      <c r="J467" s="128" t="str">
        <f t="shared" si="78"/>
        <v/>
      </c>
      <c r="K467" s="128" t="str">
        <f t="shared" si="79"/>
        <v/>
      </c>
      <c r="L467" s="128" t="str">
        <f t="shared" si="80"/>
        <v/>
      </c>
      <c r="M467" s="128" t="str">
        <f t="shared" si="81"/>
        <v/>
      </c>
      <c r="N467" s="128" t="str">
        <f t="shared" si="82"/>
        <v/>
      </c>
      <c r="O467" s="128" t="str">
        <f t="shared" si="83"/>
        <v/>
      </c>
      <c r="P467" s="128" t="str">
        <f t="shared" si="84"/>
        <v/>
      </c>
      <c r="Q467" s="128" t="str">
        <f t="shared" si="85"/>
        <v/>
      </c>
      <c r="R467" s="129"/>
      <c r="S467" s="130" t="str">
        <f t="shared" si="86"/>
        <v/>
      </c>
      <c r="T467" s="131" t="s">
        <v>432</v>
      </c>
      <c r="U467" s="132"/>
      <c r="AI467" s="49">
        <v>1</v>
      </c>
    </row>
    <row r="468" spans="3:35" ht="21" customHeight="1">
      <c r="C468" s="43"/>
      <c r="D468" s="124">
        <v>440</v>
      </c>
      <c r="E468" s="182"/>
      <c r="F468" s="181" t="str">
        <f t="shared" si="75"/>
        <v/>
      </c>
      <c r="G468" s="180" t="str" cm="1">
        <f t="array" ref="G468">IF(N468="","",IFERROR(_xlfn.TEXTJOIN(" • ",TRUE,_xlfn.UNIQUE(_xlfn._xlws.FILTER("⚠ "&amp;U29:U489,(S29:S489&lt;&gt;"")*ISNUMBER(SEARCH(" "&amp;S29:S489&amp;" "," "&amp;N468&amp;" "))))),""))</f>
        <v/>
      </c>
      <c r="H468" s="128" t="str">
        <f t="shared" si="76"/>
        <v/>
      </c>
      <c r="I468" s="128" t="str">
        <f t="shared" si="77"/>
        <v/>
      </c>
      <c r="J468" s="128" t="str">
        <f t="shared" si="78"/>
        <v/>
      </c>
      <c r="K468" s="128" t="str">
        <f t="shared" si="79"/>
        <v/>
      </c>
      <c r="L468" s="128" t="str">
        <f t="shared" si="80"/>
        <v/>
      </c>
      <c r="M468" s="128" t="str">
        <f t="shared" si="81"/>
        <v/>
      </c>
      <c r="N468" s="128" t="str">
        <f t="shared" si="82"/>
        <v/>
      </c>
      <c r="O468" s="128" t="str">
        <f t="shared" si="83"/>
        <v/>
      </c>
      <c r="P468" s="128" t="str">
        <f t="shared" si="84"/>
        <v/>
      </c>
      <c r="Q468" s="128" t="str">
        <f t="shared" si="85"/>
        <v/>
      </c>
      <c r="R468" s="129"/>
      <c r="S468" s="130" t="str">
        <f t="shared" si="86"/>
        <v/>
      </c>
      <c r="T468" s="131" t="s">
        <v>432</v>
      </c>
      <c r="U468" s="132"/>
      <c r="AI468" s="49">
        <v>1</v>
      </c>
    </row>
    <row r="469" spans="3:35" ht="21" customHeight="1">
      <c r="C469" s="43"/>
      <c r="D469" s="124">
        <v>441</v>
      </c>
      <c r="E469" s="182"/>
      <c r="F469" s="181" t="str">
        <f t="shared" si="75"/>
        <v/>
      </c>
      <c r="G469" s="180" t="str" cm="1">
        <f t="array" ref="G469">IF(N469="","",IFERROR(_xlfn.TEXTJOIN(" • ",TRUE,_xlfn.UNIQUE(_xlfn._xlws.FILTER("⚠ "&amp;U29:U489,(S29:S489&lt;&gt;"")*ISNUMBER(SEARCH(" "&amp;S29:S489&amp;" "," "&amp;N469&amp;" "))))),""))</f>
        <v/>
      </c>
      <c r="H469" s="128" t="str">
        <f t="shared" si="76"/>
        <v/>
      </c>
      <c r="I469" s="128" t="str">
        <f t="shared" si="77"/>
        <v/>
      </c>
      <c r="J469" s="128" t="str">
        <f t="shared" si="78"/>
        <v/>
      </c>
      <c r="K469" s="128" t="str">
        <f t="shared" si="79"/>
        <v/>
      </c>
      <c r="L469" s="128" t="str">
        <f t="shared" si="80"/>
        <v/>
      </c>
      <c r="M469" s="128" t="str">
        <f t="shared" si="81"/>
        <v/>
      </c>
      <c r="N469" s="128" t="str">
        <f t="shared" si="82"/>
        <v/>
      </c>
      <c r="O469" s="128" t="str">
        <f t="shared" si="83"/>
        <v/>
      </c>
      <c r="P469" s="128" t="str">
        <f t="shared" si="84"/>
        <v/>
      </c>
      <c r="Q469" s="128" t="str">
        <f t="shared" si="85"/>
        <v/>
      </c>
      <c r="R469" s="129"/>
      <c r="S469" s="130" t="str">
        <f t="shared" si="86"/>
        <v/>
      </c>
      <c r="T469" s="131" t="s">
        <v>432</v>
      </c>
      <c r="U469" s="132"/>
      <c r="AI469" s="49">
        <v>1</v>
      </c>
    </row>
    <row r="470" spans="3:35" ht="21" customHeight="1">
      <c r="C470" s="43"/>
      <c r="D470" s="124">
        <v>442</v>
      </c>
      <c r="E470" s="182"/>
      <c r="F470" s="181" t="str">
        <f t="shared" si="75"/>
        <v/>
      </c>
      <c r="G470" s="180" t="str" cm="1">
        <f t="array" ref="G470">IF(N470="","",IFERROR(_xlfn.TEXTJOIN(" • ",TRUE,_xlfn.UNIQUE(_xlfn._xlws.FILTER("⚠ "&amp;U29:U489,(S29:S489&lt;&gt;"")*ISNUMBER(SEARCH(" "&amp;S29:S489&amp;" "," "&amp;N470&amp;" "))))),""))</f>
        <v/>
      </c>
      <c r="H470" s="128" t="str">
        <f t="shared" si="76"/>
        <v/>
      </c>
      <c r="I470" s="128" t="str">
        <f t="shared" si="77"/>
        <v/>
      </c>
      <c r="J470" s="128" t="str">
        <f t="shared" si="78"/>
        <v/>
      </c>
      <c r="K470" s="128" t="str">
        <f t="shared" si="79"/>
        <v/>
      </c>
      <c r="L470" s="128" t="str">
        <f t="shared" si="80"/>
        <v/>
      </c>
      <c r="M470" s="128" t="str">
        <f t="shared" si="81"/>
        <v/>
      </c>
      <c r="N470" s="128" t="str">
        <f t="shared" si="82"/>
        <v/>
      </c>
      <c r="O470" s="128" t="str">
        <f t="shared" si="83"/>
        <v/>
      </c>
      <c r="P470" s="128" t="str">
        <f t="shared" si="84"/>
        <v/>
      </c>
      <c r="Q470" s="128" t="str">
        <f t="shared" si="85"/>
        <v/>
      </c>
      <c r="R470" s="129"/>
      <c r="S470" s="130" t="str">
        <f t="shared" si="86"/>
        <v/>
      </c>
      <c r="T470" s="131" t="s">
        <v>432</v>
      </c>
      <c r="U470" s="132"/>
      <c r="AI470" s="49">
        <v>1</v>
      </c>
    </row>
    <row r="471" spans="3:35" ht="21" customHeight="1">
      <c r="C471" s="43"/>
      <c r="D471" s="124">
        <v>443</v>
      </c>
      <c r="E471" s="182"/>
      <c r="F471" s="181" t="str">
        <f t="shared" si="75"/>
        <v/>
      </c>
      <c r="G471" s="180" t="str" cm="1">
        <f t="array" ref="G471">IF(N471="","",IFERROR(_xlfn.TEXTJOIN(" • ",TRUE,_xlfn.UNIQUE(_xlfn._xlws.FILTER("⚠ "&amp;U29:U489,(S29:S489&lt;&gt;"")*ISNUMBER(SEARCH(" "&amp;S29:S489&amp;" "," "&amp;N471&amp;" "))))),""))</f>
        <v/>
      </c>
      <c r="H471" s="128" t="str">
        <f t="shared" si="76"/>
        <v/>
      </c>
      <c r="I471" s="128" t="str">
        <f t="shared" si="77"/>
        <v/>
      </c>
      <c r="J471" s="128" t="str">
        <f t="shared" si="78"/>
        <v/>
      </c>
      <c r="K471" s="128" t="str">
        <f t="shared" si="79"/>
        <v/>
      </c>
      <c r="L471" s="128" t="str">
        <f t="shared" si="80"/>
        <v/>
      </c>
      <c r="M471" s="128" t="str">
        <f t="shared" si="81"/>
        <v/>
      </c>
      <c r="N471" s="128" t="str">
        <f t="shared" si="82"/>
        <v/>
      </c>
      <c r="O471" s="128" t="str">
        <f t="shared" si="83"/>
        <v/>
      </c>
      <c r="P471" s="128" t="str">
        <f t="shared" si="84"/>
        <v/>
      </c>
      <c r="Q471" s="128" t="str">
        <f t="shared" si="85"/>
        <v/>
      </c>
      <c r="R471" s="129"/>
      <c r="S471" s="130" t="str">
        <f t="shared" si="86"/>
        <v/>
      </c>
      <c r="T471" s="131" t="s">
        <v>432</v>
      </c>
      <c r="U471" s="132"/>
      <c r="AI471" s="49">
        <v>1</v>
      </c>
    </row>
    <row r="472" spans="3:35" ht="21" customHeight="1">
      <c r="C472" s="43"/>
      <c r="D472" s="124">
        <v>444</v>
      </c>
      <c r="E472" s="182"/>
      <c r="F472" s="181" t="str">
        <f t="shared" si="75"/>
        <v/>
      </c>
      <c r="G472" s="180" t="str" cm="1">
        <f t="array" ref="G472">IF(N472="","",IFERROR(_xlfn.TEXTJOIN(" • ",TRUE,_xlfn.UNIQUE(_xlfn._xlws.FILTER("⚠ "&amp;U29:U489,(S29:S489&lt;&gt;"")*ISNUMBER(SEARCH(" "&amp;S29:S489&amp;" "," "&amp;N472&amp;" "))))),""))</f>
        <v/>
      </c>
      <c r="H472" s="128" t="str">
        <f t="shared" si="76"/>
        <v/>
      </c>
      <c r="I472" s="128" t="str">
        <f t="shared" si="77"/>
        <v/>
      </c>
      <c r="J472" s="128" t="str">
        <f t="shared" si="78"/>
        <v/>
      </c>
      <c r="K472" s="128" t="str">
        <f t="shared" si="79"/>
        <v/>
      </c>
      <c r="L472" s="128" t="str">
        <f t="shared" si="80"/>
        <v/>
      </c>
      <c r="M472" s="128" t="str">
        <f t="shared" si="81"/>
        <v/>
      </c>
      <c r="N472" s="128" t="str">
        <f t="shared" si="82"/>
        <v/>
      </c>
      <c r="O472" s="128" t="str">
        <f t="shared" si="83"/>
        <v/>
      </c>
      <c r="P472" s="128" t="str">
        <f t="shared" si="84"/>
        <v/>
      </c>
      <c r="Q472" s="128" t="str">
        <f t="shared" si="85"/>
        <v/>
      </c>
      <c r="R472" s="129"/>
      <c r="S472" s="130" t="str">
        <f t="shared" si="86"/>
        <v/>
      </c>
      <c r="T472" s="131" t="s">
        <v>432</v>
      </c>
      <c r="U472" s="132"/>
      <c r="AI472" s="49">
        <v>1</v>
      </c>
    </row>
    <row r="473" spans="3:35" ht="21" customHeight="1">
      <c r="C473" s="43"/>
      <c r="D473" s="124">
        <v>445</v>
      </c>
      <c r="E473" s="182"/>
      <c r="F473" s="181" t="str">
        <f t="shared" si="75"/>
        <v/>
      </c>
      <c r="G473" s="180" t="str" cm="1">
        <f t="array" ref="G473">IF(N473="","",IFERROR(_xlfn.TEXTJOIN(" • ",TRUE,_xlfn.UNIQUE(_xlfn._xlws.FILTER("⚠ "&amp;U29:U489,(S29:S489&lt;&gt;"")*ISNUMBER(SEARCH(" "&amp;S29:S489&amp;" "," "&amp;N473&amp;" "))))),""))</f>
        <v/>
      </c>
      <c r="H473" s="128" t="str">
        <f t="shared" si="76"/>
        <v/>
      </c>
      <c r="I473" s="128" t="str">
        <f t="shared" si="77"/>
        <v/>
      </c>
      <c r="J473" s="128" t="str">
        <f t="shared" si="78"/>
        <v/>
      </c>
      <c r="K473" s="128" t="str">
        <f t="shared" si="79"/>
        <v/>
      </c>
      <c r="L473" s="128" t="str">
        <f t="shared" si="80"/>
        <v/>
      </c>
      <c r="M473" s="128" t="str">
        <f t="shared" si="81"/>
        <v/>
      </c>
      <c r="N473" s="128" t="str">
        <f t="shared" si="82"/>
        <v/>
      </c>
      <c r="O473" s="128" t="str">
        <f t="shared" si="83"/>
        <v/>
      </c>
      <c r="P473" s="128" t="str">
        <f t="shared" si="84"/>
        <v/>
      </c>
      <c r="Q473" s="128" t="str">
        <f t="shared" si="85"/>
        <v/>
      </c>
      <c r="R473" s="129"/>
      <c r="S473" s="130" t="str">
        <f t="shared" si="86"/>
        <v/>
      </c>
      <c r="T473" s="131" t="s">
        <v>432</v>
      </c>
      <c r="U473" s="132"/>
      <c r="AI473" s="49">
        <v>1</v>
      </c>
    </row>
    <row r="474" spans="3:35" ht="21" customHeight="1">
      <c r="C474" s="43"/>
      <c r="D474" s="124">
        <v>446</v>
      </c>
      <c r="E474" s="182"/>
      <c r="F474" s="181" t="str">
        <f t="shared" si="75"/>
        <v/>
      </c>
      <c r="G474" s="180" t="str" cm="1">
        <f t="array" ref="G474">IF(N474="","",IFERROR(_xlfn.TEXTJOIN(" • ",TRUE,_xlfn.UNIQUE(_xlfn._xlws.FILTER("⚠ "&amp;U29:U489,(S29:S489&lt;&gt;"")*ISNUMBER(SEARCH(" "&amp;S29:S489&amp;" "," "&amp;N474&amp;" "))))),""))</f>
        <v/>
      </c>
      <c r="H474" s="128" t="str">
        <f t="shared" si="76"/>
        <v/>
      </c>
      <c r="I474" s="128" t="str">
        <f t="shared" si="77"/>
        <v/>
      </c>
      <c r="J474" s="128" t="str">
        <f t="shared" si="78"/>
        <v/>
      </c>
      <c r="K474" s="128" t="str">
        <f t="shared" si="79"/>
        <v/>
      </c>
      <c r="L474" s="128" t="str">
        <f t="shared" si="80"/>
        <v/>
      </c>
      <c r="M474" s="128" t="str">
        <f t="shared" si="81"/>
        <v/>
      </c>
      <c r="N474" s="128" t="str">
        <f t="shared" si="82"/>
        <v/>
      </c>
      <c r="O474" s="128" t="str">
        <f t="shared" si="83"/>
        <v/>
      </c>
      <c r="P474" s="128" t="str">
        <f t="shared" si="84"/>
        <v/>
      </c>
      <c r="Q474" s="128" t="str">
        <f t="shared" si="85"/>
        <v/>
      </c>
      <c r="R474" s="129"/>
      <c r="S474" s="130" t="str">
        <f t="shared" si="86"/>
        <v/>
      </c>
      <c r="T474" s="131" t="s">
        <v>432</v>
      </c>
      <c r="U474" s="132"/>
      <c r="AI474" s="49">
        <v>1</v>
      </c>
    </row>
    <row r="475" spans="3:35" ht="21" customHeight="1">
      <c r="C475" s="43"/>
      <c r="D475" s="124">
        <v>447</v>
      </c>
      <c r="E475" s="182"/>
      <c r="F475" s="181" t="str">
        <f t="shared" si="75"/>
        <v/>
      </c>
      <c r="G475" s="180" t="str" cm="1">
        <f t="array" ref="G475">IF(N475="","",IFERROR(_xlfn.TEXTJOIN(" • ",TRUE,_xlfn.UNIQUE(_xlfn._xlws.FILTER("⚠ "&amp;U29:U489,(S29:S489&lt;&gt;"")*ISNUMBER(SEARCH(" "&amp;S29:S489&amp;" "," "&amp;N475&amp;" "))))),""))</f>
        <v/>
      </c>
      <c r="H475" s="128" t="str">
        <f t="shared" si="76"/>
        <v/>
      </c>
      <c r="I475" s="128" t="str">
        <f t="shared" si="77"/>
        <v/>
      </c>
      <c r="J475" s="128" t="str">
        <f t="shared" si="78"/>
        <v/>
      </c>
      <c r="K475" s="128" t="str">
        <f t="shared" si="79"/>
        <v/>
      </c>
      <c r="L475" s="128" t="str">
        <f t="shared" si="80"/>
        <v/>
      </c>
      <c r="M475" s="128" t="str">
        <f t="shared" si="81"/>
        <v/>
      </c>
      <c r="N475" s="128" t="str">
        <f t="shared" si="82"/>
        <v/>
      </c>
      <c r="O475" s="128" t="str">
        <f t="shared" si="83"/>
        <v/>
      </c>
      <c r="P475" s="128" t="str">
        <f t="shared" si="84"/>
        <v/>
      </c>
      <c r="Q475" s="128" t="str">
        <f t="shared" si="85"/>
        <v/>
      </c>
      <c r="R475" s="129"/>
      <c r="S475" s="130" t="str">
        <f t="shared" si="86"/>
        <v/>
      </c>
      <c r="T475" s="131" t="s">
        <v>432</v>
      </c>
      <c r="U475" s="132"/>
      <c r="AI475" s="49">
        <v>1</v>
      </c>
    </row>
    <row r="476" spans="3:35" ht="21" customHeight="1">
      <c r="C476" s="43"/>
      <c r="D476" s="124">
        <v>448</v>
      </c>
      <c r="E476" s="182"/>
      <c r="F476" s="181" t="str">
        <f t="shared" si="75"/>
        <v/>
      </c>
      <c r="G476" s="180" t="str" cm="1">
        <f t="array" ref="G476">IF(N476="","",IFERROR(_xlfn.TEXTJOIN(" • ",TRUE,_xlfn.UNIQUE(_xlfn._xlws.FILTER("⚠ "&amp;U29:U489,(S29:S489&lt;&gt;"")*ISNUMBER(SEARCH(" "&amp;S29:S489&amp;" "," "&amp;N476&amp;" "))))),""))</f>
        <v/>
      </c>
      <c r="H476" s="128" t="str">
        <f t="shared" si="76"/>
        <v/>
      </c>
      <c r="I476" s="128" t="str">
        <f t="shared" si="77"/>
        <v/>
      </c>
      <c r="J476" s="128" t="str">
        <f t="shared" si="78"/>
        <v/>
      </c>
      <c r="K476" s="128" t="str">
        <f t="shared" si="79"/>
        <v/>
      </c>
      <c r="L476" s="128" t="str">
        <f t="shared" si="80"/>
        <v/>
      </c>
      <c r="M476" s="128" t="str">
        <f t="shared" si="81"/>
        <v/>
      </c>
      <c r="N476" s="128" t="str">
        <f t="shared" si="82"/>
        <v/>
      </c>
      <c r="O476" s="128" t="str">
        <f t="shared" si="83"/>
        <v/>
      </c>
      <c r="P476" s="128" t="str">
        <f t="shared" si="84"/>
        <v/>
      </c>
      <c r="Q476" s="128" t="str">
        <f t="shared" si="85"/>
        <v/>
      </c>
      <c r="R476" s="129"/>
      <c r="S476" s="130" t="str">
        <f t="shared" si="86"/>
        <v/>
      </c>
      <c r="T476" s="131" t="s">
        <v>432</v>
      </c>
      <c r="U476" s="132"/>
      <c r="AI476" s="49">
        <v>1</v>
      </c>
    </row>
    <row r="477" spans="3:35" ht="21" customHeight="1">
      <c r="C477" s="43"/>
      <c r="D477" s="124">
        <v>449</v>
      </c>
      <c r="E477" s="182"/>
      <c r="F477" s="181" t="str">
        <f t="shared" ref="F477:F489" si="87">IF(E477="","",IF(G477="",E477,E477&amp;" *"))</f>
        <v/>
      </c>
      <c r="G477" s="180" t="str" cm="1">
        <f t="array" ref="G477">IF(N477="","",IFERROR(_xlfn.TEXTJOIN(" • ",TRUE,_xlfn.UNIQUE(_xlfn._xlws.FILTER("⚠ "&amp;U29:U489,(S29:S489&lt;&gt;"")*ISNUMBER(SEARCH(" "&amp;S29:S489&amp;" "," "&amp;N477&amp;" "))))),""))</f>
        <v/>
      </c>
      <c r="H477" s="128" t="str">
        <f t="shared" ref="H477:H489" si="88">IF(S477="","",Q477)</f>
        <v/>
      </c>
      <c r="I477" s="128" t="str">
        <f t="shared" ref="I477:I489" si="89">IF(U477="","",T477&amp;" "&amp;U477)</f>
        <v/>
      </c>
      <c r="J477" s="128" t="str">
        <f t="shared" ref="J477:J489" si="90">IF(N477="","",SUBSTITUTE(SUBSTITUTE(SUBSTITUTE(SUBSTITUTE(SUBSTITUTE(SUBSTITUTE(SUBSTITUTE(SUBSTITUTE(SUBSTITUTE(LOWER(N477),"œ","oe"),"æ","ae"),"à","a"),"â","a"),"ä","a"),"á","a"),"ã","a"),"å","a"),"ç","c"))</f>
        <v/>
      </c>
      <c r="K477" s="128" t="str">
        <f t="shared" ref="K477:K489" si="91">IF(J477="","",SUBSTITUTE(SUBSTITUTE(SUBSTITUTE(SUBSTITUTE(SUBSTITUTE(SUBSTITUTE(SUBSTITUTE(SUBSTITUTE(J477,"è","e"),"é","e"),"ê","e"),"ë","e"),"ì","i"),"í","i"),"î","i"),"ï","i"))</f>
        <v/>
      </c>
      <c r="L477" s="128" t="str">
        <f t="shared" ref="L477:L489" si="92">IF(K477="","",TRIM(SUBSTITUTE(SUBSTITUTE(SUBSTITUTE(SUBSTITUTE(SUBSTITUTE(SUBSTITUTE(SUBSTITUTE(SUBSTITUTE(SUBSTITUTE(SUBSTITUTE(SUBSTITUTE(SUBSTITUTE(K477,"ò","o"),"ó","o"),"ô","o"),"ö","o"),"õ","o"),"ù","u"),"ú","u"),"û","u"),"ü","u"),"ý","y"),"ÿ","y"),"ñ","n")))</f>
        <v/>
      </c>
      <c r="M477" s="128" t="str">
        <f t="shared" ref="M477:M489" si="93">IF(N477="","",L477)</f>
        <v/>
      </c>
      <c r="N477" s="128" t="str">
        <f t="shared" ref="N477:N489" si="94">IF(E477="","",LOWER(TRIM(CLEAN(SUBSTITUTE(SUBSTITUTE(SUBSTITUTE(SUBSTITUTE(SUBSTITUTE(SUBSTITUTE(SUBSTITUTE(SUBSTITUTE(SUBSTITUTE(SUBSTITUTE(SUBSTITUTE(SUBSTITUTE(SUBSTITUTE(SUBSTITUTE(SUBSTITUTE(SUBSTITUTE(SUBSTITUTE(SUBSTITUTE(SUBSTITUTE(SUBSTITUTE(SUBSTITUTE(SUBSTITUTE(E477,CHAR(160)," "),CHAR(9)," "),CHAR(10)," "),CHAR(13)," "),"—"," "),"–"," "),"’"," "),"'"," "),""""," "),","," "),"."," "),";"," "),":"," "),"!"," "),"?"," "),"…"," "),"/"," "),"-"," "),"("," "),")"," "),"«"," "),"»"," ")))))</f>
        <v/>
      </c>
      <c r="O477" s="128" t="str">
        <f t="shared" ref="O477:O489" si="95">IF(S477="","",SUBSTITUTE(SUBSTITUTE(SUBSTITUTE(SUBSTITUTE(SUBSTITUTE(SUBSTITUTE(SUBSTITUTE(SUBSTITUTE(SUBSTITUTE(LOWER(S477),"œ","oe"),"æ","ae"),"à","a"),"â","a"),"ä","a"),"á","a"),"ã","a"),"å","a"),"ç","c"))</f>
        <v/>
      </c>
      <c r="P477" s="128" t="str">
        <f t="shared" ref="P477:P489" si="96">IF(O477="","",SUBSTITUTE(SUBSTITUTE(SUBSTITUTE(SUBSTITUTE(SUBSTITUTE(SUBSTITUTE(SUBSTITUTE(SUBSTITUTE(O477,"è","e"),"é","e"),"ê","e"),"ë","e"),"ì","i"),"í","i"),"î","i"),"ï","i"))</f>
        <v/>
      </c>
      <c r="Q477" s="128" t="str">
        <f t="shared" ref="Q477:Q489" si="97">IF(P477="","",TRIM(SUBSTITUTE(SUBSTITUTE(SUBSTITUTE(SUBSTITUTE(SUBSTITUTE(SUBSTITUTE(SUBSTITUTE(SUBSTITUTE(SUBSTITUTE(SUBSTITUTE(SUBSTITUTE(SUBSTITUTE(P477,"ò","o"),"ó","o"),"ô","o"),"ö","o"),"õ","o"),"ù","u"),"ú","u"),"û","u"),"ü","u"),"ý","y"),"ÿ","y"),"ñ","n")))</f>
        <v/>
      </c>
      <c r="R477" s="129"/>
      <c r="S477" s="130" t="str">
        <f t="shared" ref="S477:S489" si="98">IF(R477="","",LOWER(TRIM(CLEAN(SUBSTITUTE(SUBSTITUTE(SUBSTITUTE(SUBSTITUTE(SUBSTITUTE(SUBSTITUTE(SUBSTITUTE(SUBSTITUTE(SUBSTITUTE(SUBSTITUTE(SUBSTITUTE(SUBSTITUTE(SUBSTITUTE(SUBSTITUTE(SUBSTITUTE(SUBSTITUTE(SUBSTITUTE(SUBSTITUTE(SUBSTITUTE(SUBSTITUTE(SUBSTITUTE(SUBSTITUTE(R477,CHAR(160)," "),CHAR(9)," "),CHAR(10)," "),CHAR(13)," "),"—"," "),"–"," "),"’"," "),"'"," "),""""," "),","," "),"."," "),";"," "),":"," "),"!"," "),"?"," "),"…"," "),"/"," "),"-"," "),"("," "),")"," "),"«"," "),"»"," ")))))</f>
        <v/>
      </c>
      <c r="T477" s="131" t="s">
        <v>432</v>
      </c>
      <c r="U477" s="132"/>
      <c r="AI477" s="49">
        <v>1</v>
      </c>
    </row>
    <row r="478" spans="3:35" ht="21" customHeight="1">
      <c r="C478" s="43"/>
      <c r="D478" s="124">
        <v>450</v>
      </c>
      <c r="E478" s="182"/>
      <c r="F478" s="181" t="str">
        <f t="shared" si="87"/>
        <v/>
      </c>
      <c r="G478" s="180" t="str" cm="1">
        <f t="array" ref="G478">IF(N478="","",IFERROR(_xlfn.TEXTJOIN(" • ",TRUE,_xlfn.UNIQUE(_xlfn._xlws.FILTER("⚠ "&amp;U29:U489,(S29:S489&lt;&gt;"")*ISNUMBER(SEARCH(" "&amp;S29:S489&amp;" "," "&amp;N478&amp;" "))))),""))</f>
        <v/>
      </c>
      <c r="H478" s="128" t="str">
        <f t="shared" si="88"/>
        <v/>
      </c>
      <c r="I478" s="128" t="str">
        <f t="shared" si="89"/>
        <v/>
      </c>
      <c r="J478" s="128" t="str">
        <f t="shared" si="90"/>
        <v/>
      </c>
      <c r="K478" s="128" t="str">
        <f t="shared" si="91"/>
        <v/>
      </c>
      <c r="L478" s="128" t="str">
        <f t="shared" si="92"/>
        <v/>
      </c>
      <c r="M478" s="128" t="str">
        <f t="shared" si="93"/>
        <v/>
      </c>
      <c r="N478" s="128" t="str">
        <f t="shared" si="94"/>
        <v/>
      </c>
      <c r="O478" s="128" t="str">
        <f t="shared" si="95"/>
        <v/>
      </c>
      <c r="P478" s="128" t="str">
        <f t="shared" si="96"/>
        <v/>
      </c>
      <c r="Q478" s="128" t="str">
        <f t="shared" si="97"/>
        <v/>
      </c>
      <c r="R478" s="129"/>
      <c r="S478" s="130" t="str">
        <f t="shared" si="98"/>
        <v/>
      </c>
      <c r="T478" s="131" t="s">
        <v>432</v>
      </c>
      <c r="U478" s="132"/>
      <c r="AI478" s="49">
        <v>1</v>
      </c>
    </row>
    <row r="479" spans="3:35" ht="21" customHeight="1">
      <c r="C479" s="43"/>
      <c r="D479" s="124">
        <v>451</v>
      </c>
      <c r="E479" s="182"/>
      <c r="F479" s="181" t="str">
        <f t="shared" si="87"/>
        <v/>
      </c>
      <c r="G479" s="180" t="str" cm="1">
        <f t="array" ref="G479">IF(N479="","",IFERROR(_xlfn.TEXTJOIN(" • ",TRUE,_xlfn.UNIQUE(_xlfn._xlws.FILTER("⚠ "&amp;U29:U489,(S29:S489&lt;&gt;"")*ISNUMBER(SEARCH(" "&amp;S29:S489&amp;" "," "&amp;N479&amp;" "))))),""))</f>
        <v/>
      </c>
      <c r="H479" s="128" t="str">
        <f t="shared" si="88"/>
        <v/>
      </c>
      <c r="I479" s="128" t="str">
        <f t="shared" si="89"/>
        <v/>
      </c>
      <c r="J479" s="128" t="str">
        <f t="shared" si="90"/>
        <v/>
      </c>
      <c r="K479" s="128" t="str">
        <f t="shared" si="91"/>
        <v/>
      </c>
      <c r="L479" s="128" t="str">
        <f t="shared" si="92"/>
        <v/>
      </c>
      <c r="M479" s="128" t="str">
        <f t="shared" si="93"/>
        <v/>
      </c>
      <c r="N479" s="128" t="str">
        <f t="shared" si="94"/>
        <v/>
      </c>
      <c r="O479" s="128" t="str">
        <f t="shared" si="95"/>
        <v/>
      </c>
      <c r="P479" s="128" t="str">
        <f t="shared" si="96"/>
        <v/>
      </c>
      <c r="Q479" s="128" t="str">
        <f t="shared" si="97"/>
        <v/>
      </c>
      <c r="R479" s="129"/>
      <c r="S479" s="130" t="str">
        <f t="shared" si="98"/>
        <v/>
      </c>
      <c r="T479" s="131" t="s">
        <v>432</v>
      </c>
      <c r="U479" s="132"/>
      <c r="AI479" s="49">
        <v>1</v>
      </c>
    </row>
    <row r="480" spans="3:35" ht="21" customHeight="1">
      <c r="C480" s="43"/>
      <c r="D480" s="124">
        <v>452</v>
      </c>
      <c r="E480" s="182"/>
      <c r="F480" s="181" t="str">
        <f t="shared" si="87"/>
        <v/>
      </c>
      <c r="G480" s="180" t="str" cm="1">
        <f t="array" ref="G480">IF(N480="","",IFERROR(_xlfn.TEXTJOIN(" • ",TRUE,_xlfn.UNIQUE(_xlfn._xlws.FILTER("⚠ "&amp;U29:U489,(S29:S489&lt;&gt;"")*ISNUMBER(SEARCH(" "&amp;S29:S489&amp;" "," "&amp;N480&amp;" "))))),""))</f>
        <v/>
      </c>
      <c r="H480" s="128" t="str">
        <f t="shared" si="88"/>
        <v/>
      </c>
      <c r="I480" s="128" t="str">
        <f t="shared" si="89"/>
        <v/>
      </c>
      <c r="J480" s="128" t="str">
        <f t="shared" si="90"/>
        <v/>
      </c>
      <c r="K480" s="128" t="str">
        <f t="shared" si="91"/>
        <v/>
      </c>
      <c r="L480" s="128" t="str">
        <f t="shared" si="92"/>
        <v/>
      </c>
      <c r="M480" s="128" t="str">
        <f t="shared" si="93"/>
        <v/>
      </c>
      <c r="N480" s="128" t="str">
        <f t="shared" si="94"/>
        <v/>
      </c>
      <c r="O480" s="128" t="str">
        <f t="shared" si="95"/>
        <v/>
      </c>
      <c r="P480" s="128" t="str">
        <f t="shared" si="96"/>
        <v/>
      </c>
      <c r="Q480" s="128" t="str">
        <f t="shared" si="97"/>
        <v/>
      </c>
      <c r="R480" s="129"/>
      <c r="S480" s="130" t="str">
        <f t="shared" si="98"/>
        <v/>
      </c>
      <c r="T480" s="131" t="s">
        <v>432</v>
      </c>
      <c r="U480" s="132"/>
      <c r="AI480" s="49">
        <v>1</v>
      </c>
    </row>
    <row r="481" spans="3:35" ht="21" customHeight="1">
      <c r="C481" s="43"/>
      <c r="D481" s="124">
        <v>453</v>
      </c>
      <c r="E481" s="182"/>
      <c r="F481" s="181" t="str">
        <f t="shared" si="87"/>
        <v/>
      </c>
      <c r="G481" s="180" t="str" cm="1">
        <f t="array" ref="G481">IF(N481="","",IFERROR(_xlfn.TEXTJOIN(" • ",TRUE,_xlfn.UNIQUE(_xlfn._xlws.FILTER("⚠ "&amp;U29:U489,(S29:S489&lt;&gt;"")*ISNUMBER(SEARCH(" "&amp;S29:S489&amp;" "," "&amp;N481&amp;" "))))),""))</f>
        <v/>
      </c>
      <c r="H481" s="128" t="str">
        <f t="shared" si="88"/>
        <v/>
      </c>
      <c r="I481" s="128" t="str">
        <f t="shared" si="89"/>
        <v/>
      </c>
      <c r="J481" s="128" t="str">
        <f t="shared" si="90"/>
        <v/>
      </c>
      <c r="K481" s="128" t="str">
        <f t="shared" si="91"/>
        <v/>
      </c>
      <c r="L481" s="128" t="str">
        <f t="shared" si="92"/>
        <v/>
      </c>
      <c r="M481" s="128" t="str">
        <f t="shared" si="93"/>
        <v/>
      </c>
      <c r="N481" s="128" t="str">
        <f t="shared" si="94"/>
        <v/>
      </c>
      <c r="O481" s="128" t="str">
        <f t="shared" si="95"/>
        <v/>
      </c>
      <c r="P481" s="128" t="str">
        <f t="shared" si="96"/>
        <v/>
      </c>
      <c r="Q481" s="128" t="str">
        <f t="shared" si="97"/>
        <v/>
      </c>
      <c r="R481" s="129"/>
      <c r="S481" s="130" t="str">
        <f t="shared" si="98"/>
        <v/>
      </c>
      <c r="T481" s="131" t="s">
        <v>432</v>
      </c>
      <c r="U481" s="132"/>
      <c r="AI481" s="49">
        <v>1</v>
      </c>
    </row>
    <row r="482" spans="3:35" ht="21" customHeight="1">
      <c r="C482" s="43"/>
      <c r="D482" s="124">
        <v>454</v>
      </c>
      <c r="E482" s="182"/>
      <c r="F482" s="181" t="str">
        <f t="shared" si="87"/>
        <v/>
      </c>
      <c r="G482" s="180" t="str" cm="1">
        <f t="array" ref="G482">IF(N482="","",IFERROR(_xlfn.TEXTJOIN(" • ",TRUE,_xlfn.UNIQUE(_xlfn._xlws.FILTER("⚠ "&amp;U29:U489,(S29:S489&lt;&gt;"")*ISNUMBER(SEARCH(" "&amp;S29:S489&amp;" "," "&amp;N482&amp;" "))))),""))</f>
        <v/>
      </c>
      <c r="H482" s="128" t="str">
        <f t="shared" si="88"/>
        <v/>
      </c>
      <c r="I482" s="128" t="str">
        <f t="shared" si="89"/>
        <v/>
      </c>
      <c r="J482" s="128" t="str">
        <f t="shared" si="90"/>
        <v/>
      </c>
      <c r="K482" s="128" t="str">
        <f t="shared" si="91"/>
        <v/>
      </c>
      <c r="L482" s="128" t="str">
        <f t="shared" si="92"/>
        <v/>
      </c>
      <c r="M482" s="128" t="str">
        <f t="shared" si="93"/>
        <v/>
      </c>
      <c r="N482" s="128" t="str">
        <f t="shared" si="94"/>
        <v/>
      </c>
      <c r="O482" s="128" t="str">
        <f t="shared" si="95"/>
        <v/>
      </c>
      <c r="P482" s="128" t="str">
        <f t="shared" si="96"/>
        <v/>
      </c>
      <c r="Q482" s="128" t="str">
        <f t="shared" si="97"/>
        <v/>
      </c>
      <c r="R482" s="129"/>
      <c r="S482" s="130" t="str">
        <f t="shared" si="98"/>
        <v/>
      </c>
      <c r="T482" s="131" t="s">
        <v>432</v>
      </c>
      <c r="U482" s="132"/>
      <c r="AI482" s="49">
        <v>1</v>
      </c>
    </row>
    <row r="483" spans="3:35" ht="21" customHeight="1">
      <c r="C483" s="43"/>
      <c r="D483" s="124">
        <v>455</v>
      </c>
      <c r="E483" s="182"/>
      <c r="F483" s="181" t="str">
        <f t="shared" si="87"/>
        <v/>
      </c>
      <c r="G483" s="180" t="str" cm="1">
        <f t="array" ref="G483">IF(N483="","",IFERROR(_xlfn.TEXTJOIN(" • ",TRUE,_xlfn.UNIQUE(_xlfn._xlws.FILTER("⚠ "&amp;U29:U489,(S29:S489&lt;&gt;"")*ISNUMBER(SEARCH(" "&amp;S29:S489&amp;" "," "&amp;N483&amp;" "))))),""))</f>
        <v/>
      </c>
      <c r="H483" s="128" t="str">
        <f t="shared" si="88"/>
        <v/>
      </c>
      <c r="I483" s="128" t="str">
        <f t="shared" si="89"/>
        <v/>
      </c>
      <c r="J483" s="128" t="str">
        <f t="shared" si="90"/>
        <v/>
      </c>
      <c r="K483" s="128" t="str">
        <f t="shared" si="91"/>
        <v/>
      </c>
      <c r="L483" s="128" t="str">
        <f t="shared" si="92"/>
        <v/>
      </c>
      <c r="M483" s="128" t="str">
        <f t="shared" si="93"/>
        <v/>
      </c>
      <c r="N483" s="128" t="str">
        <f t="shared" si="94"/>
        <v/>
      </c>
      <c r="O483" s="128" t="str">
        <f t="shared" si="95"/>
        <v/>
      </c>
      <c r="P483" s="128" t="str">
        <f t="shared" si="96"/>
        <v/>
      </c>
      <c r="Q483" s="128" t="str">
        <f t="shared" si="97"/>
        <v/>
      </c>
      <c r="R483" s="129"/>
      <c r="S483" s="130" t="str">
        <f t="shared" si="98"/>
        <v/>
      </c>
      <c r="T483" s="131" t="s">
        <v>432</v>
      </c>
      <c r="U483" s="132"/>
      <c r="AI483" s="49">
        <v>1</v>
      </c>
    </row>
    <row r="484" spans="3:35" ht="21" customHeight="1">
      <c r="C484" s="43"/>
      <c r="D484" s="124">
        <v>456</v>
      </c>
      <c r="E484" s="182"/>
      <c r="F484" s="181" t="str">
        <f t="shared" si="87"/>
        <v/>
      </c>
      <c r="G484" s="180" t="str" cm="1">
        <f t="array" ref="G484">IF(N484="","",IFERROR(_xlfn.TEXTJOIN(" • ",TRUE,_xlfn.UNIQUE(_xlfn._xlws.FILTER("⚠ "&amp;U29:U489,(S29:S489&lt;&gt;"")*ISNUMBER(SEARCH(" "&amp;S29:S489&amp;" "," "&amp;N484&amp;" "))))),""))</f>
        <v/>
      </c>
      <c r="H484" s="128" t="str">
        <f t="shared" si="88"/>
        <v/>
      </c>
      <c r="I484" s="128" t="str">
        <f t="shared" si="89"/>
        <v/>
      </c>
      <c r="J484" s="128" t="str">
        <f t="shared" si="90"/>
        <v/>
      </c>
      <c r="K484" s="128" t="str">
        <f t="shared" si="91"/>
        <v/>
      </c>
      <c r="L484" s="128" t="str">
        <f t="shared" si="92"/>
        <v/>
      </c>
      <c r="M484" s="128" t="str">
        <f t="shared" si="93"/>
        <v/>
      </c>
      <c r="N484" s="128" t="str">
        <f t="shared" si="94"/>
        <v/>
      </c>
      <c r="O484" s="128" t="str">
        <f t="shared" si="95"/>
        <v/>
      </c>
      <c r="P484" s="128" t="str">
        <f t="shared" si="96"/>
        <v/>
      </c>
      <c r="Q484" s="128" t="str">
        <f t="shared" si="97"/>
        <v/>
      </c>
      <c r="R484" s="129"/>
      <c r="S484" s="130" t="str">
        <f t="shared" si="98"/>
        <v/>
      </c>
      <c r="T484" s="131" t="s">
        <v>432</v>
      </c>
      <c r="U484" s="132"/>
      <c r="AI484" s="49">
        <v>1</v>
      </c>
    </row>
    <row r="485" spans="3:35" ht="21" customHeight="1">
      <c r="C485" s="43"/>
      <c r="D485" s="124">
        <v>457</v>
      </c>
      <c r="E485" s="182"/>
      <c r="F485" s="181" t="str">
        <f t="shared" si="87"/>
        <v/>
      </c>
      <c r="G485" s="180" t="str" cm="1">
        <f t="array" ref="G485">IF(N485="","",IFERROR(_xlfn.TEXTJOIN(" • ",TRUE,_xlfn.UNIQUE(_xlfn._xlws.FILTER("⚠ "&amp;U29:U489,(S29:S489&lt;&gt;"")*ISNUMBER(SEARCH(" "&amp;S29:S489&amp;" "," "&amp;N485&amp;" "))))),""))</f>
        <v/>
      </c>
      <c r="H485" s="128" t="str">
        <f t="shared" si="88"/>
        <v/>
      </c>
      <c r="I485" s="128" t="str">
        <f t="shared" si="89"/>
        <v/>
      </c>
      <c r="J485" s="128" t="str">
        <f t="shared" si="90"/>
        <v/>
      </c>
      <c r="K485" s="128" t="str">
        <f t="shared" si="91"/>
        <v/>
      </c>
      <c r="L485" s="128" t="str">
        <f t="shared" si="92"/>
        <v/>
      </c>
      <c r="M485" s="128" t="str">
        <f t="shared" si="93"/>
        <v/>
      </c>
      <c r="N485" s="128" t="str">
        <f t="shared" si="94"/>
        <v/>
      </c>
      <c r="O485" s="128" t="str">
        <f t="shared" si="95"/>
        <v/>
      </c>
      <c r="P485" s="128" t="str">
        <f t="shared" si="96"/>
        <v/>
      </c>
      <c r="Q485" s="128" t="str">
        <f t="shared" si="97"/>
        <v/>
      </c>
      <c r="R485" s="129"/>
      <c r="S485" s="130" t="str">
        <f t="shared" si="98"/>
        <v/>
      </c>
      <c r="T485" s="131" t="s">
        <v>432</v>
      </c>
      <c r="U485" s="132"/>
      <c r="AI485" s="49">
        <v>1</v>
      </c>
    </row>
    <row r="486" spans="3:35" ht="21" customHeight="1">
      <c r="C486" s="43"/>
      <c r="D486" s="124">
        <v>458</v>
      </c>
      <c r="E486" s="182"/>
      <c r="F486" s="181" t="str">
        <f t="shared" si="87"/>
        <v/>
      </c>
      <c r="G486" s="180" t="str" cm="1">
        <f t="array" ref="G486">IF(N486="","",IFERROR(_xlfn.TEXTJOIN(" • ",TRUE,_xlfn.UNIQUE(_xlfn._xlws.FILTER("⚠ "&amp;U29:U489,(S29:S489&lt;&gt;"")*ISNUMBER(SEARCH(" "&amp;S29:S489&amp;" "," "&amp;N486&amp;" "))))),""))</f>
        <v/>
      </c>
      <c r="H486" s="128" t="str">
        <f t="shared" si="88"/>
        <v/>
      </c>
      <c r="I486" s="128" t="str">
        <f t="shared" si="89"/>
        <v/>
      </c>
      <c r="J486" s="128" t="str">
        <f t="shared" si="90"/>
        <v/>
      </c>
      <c r="K486" s="128" t="str">
        <f t="shared" si="91"/>
        <v/>
      </c>
      <c r="L486" s="128" t="str">
        <f t="shared" si="92"/>
        <v/>
      </c>
      <c r="M486" s="128" t="str">
        <f t="shared" si="93"/>
        <v/>
      </c>
      <c r="N486" s="128" t="str">
        <f t="shared" si="94"/>
        <v/>
      </c>
      <c r="O486" s="128" t="str">
        <f t="shared" si="95"/>
        <v/>
      </c>
      <c r="P486" s="128" t="str">
        <f t="shared" si="96"/>
        <v/>
      </c>
      <c r="Q486" s="128" t="str">
        <f t="shared" si="97"/>
        <v/>
      </c>
      <c r="R486" s="129"/>
      <c r="S486" s="130" t="str">
        <f t="shared" si="98"/>
        <v/>
      </c>
      <c r="T486" s="131" t="s">
        <v>432</v>
      </c>
      <c r="U486" s="132"/>
      <c r="AI486" s="49">
        <v>1</v>
      </c>
    </row>
    <row r="487" spans="3:35" ht="21" customHeight="1">
      <c r="C487" s="43"/>
      <c r="D487" s="124">
        <v>459</v>
      </c>
      <c r="E487" s="182"/>
      <c r="F487" s="181" t="str">
        <f t="shared" si="87"/>
        <v/>
      </c>
      <c r="G487" s="180" t="str" cm="1">
        <f t="array" ref="G487">IF(N487="","",IFERROR(_xlfn.TEXTJOIN(" • ",TRUE,_xlfn.UNIQUE(_xlfn._xlws.FILTER("⚠ "&amp;U29:U489,(S29:S489&lt;&gt;"")*ISNUMBER(SEARCH(" "&amp;S29:S489&amp;" "," "&amp;N487&amp;" "))))),""))</f>
        <v/>
      </c>
      <c r="H487" s="128" t="str">
        <f t="shared" si="88"/>
        <v/>
      </c>
      <c r="I487" s="128" t="str">
        <f t="shared" si="89"/>
        <v/>
      </c>
      <c r="J487" s="128" t="str">
        <f t="shared" si="90"/>
        <v/>
      </c>
      <c r="K487" s="128" t="str">
        <f t="shared" si="91"/>
        <v/>
      </c>
      <c r="L487" s="128" t="str">
        <f t="shared" si="92"/>
        <v/>
      </c>
      <c r="M487" s="128" t="str">
        <f t="shared" si="93"/>
        <v/>
      </c>
      <c r="N487" s="128" t="str">
        <f t="shared" si="94"/>
        <v/>
      </c>
      <c r="O487" s="128" t="str">
        <f t="shared" si="95"/>
        <v/>
      </c>
      <c r="P487" s="128" t="str">
        <f t="shared" si="96"/>
        <v/>
      </c>
      <c r="Q487" s="128" t="str">
        <f t="shared" si="97"/>
        <v/>
      </c>
      <c r="R487" s="129"/>
      <c r="S487" s="130" t="str">
        <f t="shared" si="98"/>
        <v/>
      </c>
      <c r="T487" s="131" t="s">
        <v>432</v>
      </c>
      <c r="U487" s="132"/>
      <c r="AI487" s="49">
        <v>1</v>
      </c>
    </row>
    <row r="488" spans="3:35" ht="21" customHeight="1">
      <c r="C488" s="43"/>
      <c r="D488" s="124">
        <v>460</v>
      </c>
      <c r="E488" s="182"/>
      <c r="F488" s="181" t="str">
        <f t="shared" si="87"/>
        <v/>
      </c>
      <c r="G488" s="180" t="str" cm="1">
        <f t="array" ref="G488">IF(N488="","",IFERROR(_xlfn.TEXTJOIN(" • ",TRUE,_xlfn.UNIQUE(_xlfn._xlws.FILTER("⚠ "&amp;U29:U489,(S29:S489&lt;&gt;"")*ISNUMBER(SEARCH(" "&amp;S29:S489&amp;" "," "&amp;N488&amp;" "))))),""))</f>
        <v/>
      </c>
      <c r="H488" s="128" t="str">
        <f t="shared" si="88"/>
        <v/>
      </c>
      <c r="I488" s="128" t="str">
        <f t="shared" si="89"/>
        <v/>
      </c>
      <c r="J488" s="128" t="str">
        <f t="shared" si="90"/>
        <v/>
      </c>
      <c r="K488" s="128" t="str">
        <f t="shared" si="91"/>
        <v/>
      </c>
      <c r="L488" s="128" t="str">
        <f t="shared" si="92"/>
        <v/>
      </c>
      <c r="M488" s="128" t="str">
        <f t="shared" si="93"/>
        <v/>
      </c>
      <c r="N488" s="128" t="str">
        <f t="shared" si="94"/>
        <v/>
      </c>
      <c r="O488" s="128" t="str">
        <f t="shared" si="95"/>
        <v/>
      </c>
      <c r="P488" s="128" t="str">
        <f t="shared" si="96"/>
        <v/>
      </c>
      <c r="Q488" s="128" t="str">
        <f t="shared" si="97"/>
        <v/>
      </c>
      <c r="R488" s="129"/>
      <c r="S488" s="130" t="str">
        <f t="shared" si="98"/>
        <v/>
      </c>
      <c r="T488" s="131" t="s">
        <v>432</v>
      </c>
      <c r="U488" s="132"/>
      <c r="AI488" s="49">
        <v>1</v>
      </c>
    </row>
    <row r="489" spans="3:35" ht="21" customHeight="1" thickBot="1">
      <c r="C489" s="43"/>
      <c r="D489" s="172">
        <v>461</v>
      </c>
      <c r="E489" s="182"/>
      <c r="F489" s="181" t="str">
        <f t="shared" si="87"/>
        <v/>
      </c>
      <c r="G489" s="180" t="str" cm="1">
        <f t="array" ref="G489">IF(N489="","",IFERROR(_xlfn.TEXTJOIN(" • ",TRUE,_xlfn.UNIQUE(_xlfn._xlws.FILTER("⚠ "&amp;U29:U489,(S29:S489&lt;&gt;"")*ISNUMBER(SEARCH(" "&amp;S29:S489&amp;" "," "&amp;N489&amp;" "))))),""))</f>
        <v/>
      </c>
      <c r="H489" s="128" t="str">
        <f t="shared" si="88"/>
        <v/>
      </c>
      <c r="I489" s="128" t="str">
        <f t="shared" si="89"/>
        <v/>
      </c>
      <c r="J489" s="128" t="str">
        <f t="shared" si="90"/>
        <v/>
      </c>
      <c r="K489" s="128" t="str">
        <f t="shared" si="91"/>
        <v/>
      </c>
      <c r="L489" s="128" t="str">
        <f t="shared" si="92"/>
        <v/>
      </c>
      <c r="M489" s="128" t="str">
        <f t="shared" si="93"/>
        <v/>
      </c>
      <c r="N489" s="128" t="str">
        <f t="shared" si="94"/>
        <v/>
      </c>
      <c r="O489" s="128" t="str">
        <f t="shared" si="95"/>
        <v/>
      </c>
      <c r="P489" s="128" t="str">
        <f t="shared" si="96"/>
        <v/>
      </c>
      <c r="Q489" s="128" t="str">
        <f t="shared" si="97"/>
        <v/>
      </c>
      <c r="R489" s="175"/>
      <c r="S489" s="130" t="str">
        <f t="shared" si="98"/>
        <v/>
      </c>
      <c r="T489" s="131" t="s">
        <v>432</v>
      </c>
      <c r="U489" s="176"/>
      <c r="AI489" s="49">
        <v>1</v>
      </c>
    </row>
    <row r="490" spans="3:35" ht="21" customHeight="1">
      <c r="C490" s="43"/>
      <c r="D490" s="1040" t="s">
        <v>636</v>
      </c>
      <c r="E490" s="1041"/>
      <c r="F490" s="1041"/>
      <c r="G490" s="1041"/>
      <c r="H490" s="1041"/>
      <c r="I490" s="1041"/>
      <c r="J490" s="1041"/>
      <c r="K490" s="1041"/>
      <c r="L490" s="1041"/>
      <c r="M490" s="1041"/>
      <c r="N490" s="1041"/>
      <c r="O490" s="1041"/>
      <c r="P490" s="1041"/>
      <c r="Q490" s="1041"/>
      <c r="R490" s="1041"/>
      <c r="S490" s="1041"/>
      <c r="T490" s="1041"/>
      <c r="U490" s="1042"/>
      <c r="AI490" s="49">
        <v>1</v>
      </c>
    </row>
    <row r="491" spans="3:35" ht="21" customHeight="1" thickBot="1">
      <c r="C491" s="43"/>
      <c r="D491" s="1043"/>
      <c r="E491" s="1044"/>
      <c r="F491" s="1044"/>
      <c r="G491" s="1044"/>
      <c r="H491" s="1044"/>
      <c r="I491" s="1044"/>
      <c r="J491" s="1044"/>
      <c r="K491" s="1044"/>
      <c r="L491" s="1044"/>
      <c r="M491" s="1044"/>
      <c r="N491" s="1044"/>
      <c r="O491" s="1044"/>
      <c r="P491" s="1044"/>
      <c r="Q491" s="1044"/>
      <c r="R491" s="1044"/>
      <c r="S491" s="1044"/>
      <c r="T491" s="1044"/>
      <c r="U491" s="1045"/>
      <c r="AI491" s="49">
        <v>1</v>
      </c>
    </row>
    <row r="492" spans="3:35" ht="21" customHeight="1">
      <c r="C492" s="43"/>
      <c r="AI492" s="49">
        <v>1</v>
      </c>
    </row>
    <row r="493" spans="3:35" ht="21" customHeight="1">
      <c r="AI493" s="49">
        <v>1</v>
      </c>
    </row>
    <row r="494" spans="3:35" ht="21" customHeight="1">
      <c r="AI494" s="49">
        <v>1</v>
      </c>
    </row>
    <row r="495" spans="3:35" ht="21" customHeight="1">
      <c r="AI495" s="49">
        <v>1</v>
      </c>
    </row>
    <row r="496" spans="3:35" ht="21" customHeight="1">
      <c r="AI496" s="49">
        <v>1</v>
      </c>
    </row>
    <row r="497" spans="35:35" ht="21" customHeight="1">
      <c r="AI497" s="49">
        <v>1</v>
      </c>
    </row>
    <row r="498" spans="35:35" ht="21" customHeight="1">
      <c r="AI498" s="49">
        <v>1</v>
      </c>
    </row>
    <row r="499" spans="35:35" ht="21" customHeight="1">
      <c r="AI499" s="49">
        <v>1</v>
      </c>
    </row>
    <row r="500" spans="35:35" ht="21" customHeight="1">
      <c r="AI500" s="49">
        <v>1</v>
      </c>
    </row>
    <row r="501" spans="35:35" ht="21" customHeight="1">
      <c r="AI501" s="49">
        <v>1</v>
      </c>
    </row>
    <row r="502" spans="35:35" ht="21" customHeight="1">
      <c r="AI502" s="49">
        <v>1</v>
      </c>
    </row>
    <row r="503" spans="35:35" ht="21" customHeight="1">
      <c r="AI503" s="49">
        <v>1</v>
      </c>
    </row>
    <row r="504" spans="35:35" ht="21" customHeight="1">
      <c r="AI504" s="49">
        <v>1</v>
      </c>
    </row>
    <row r="505" spans="35:35" ht="21" customHeight="1">
      <c r="AI505" s="49">
        <v>1</v>
      </c>
    </row>
    <row r="506" spans="35:35" ht="21" customHeight="1">
      <c r="AI506" s="49">
        <v>1</v>
      </c>
    </row>
    <row r="507" spans="35:35" ht="21" customHeight="1">
      <c r="AI507" s="49">
        <v>1</v>
      </c>
    </row>
    <row r="508" spans="35:35" ht="21" customHeight="1">
      <c r="AI508" s="49">
        <v>1</v>
      </c>
    </row>
    <row r="509" spans="35:35" ht="21" customHeight="1">
      <c r="AI509" s="49">
        <v>1</v>
      </c>
    </row>
    <row r="510" spans="35:35" ht="21" customHeight="1">
      <c r="AI510" s="49">
        <v>1</v>
      </c>
    </row>
    <row r="511" spans="35:35" ht="21" customHeight="1">
      <c r="AI511" s="49">
        <v>1</v>
      </c>
    </row>
    <row r="512" spans="35:35" ht="21" customHeight="1">
      <c r="AI512" s="49">
        <v>1</v>
      </c>
    </row>
    <row r="513" spans="35:35" ht="21" customHeight="1">
      <c r="AI513" s="49">
        <v>1</v>
      </c>
    </row>
    <row r="514" spans="35:35" ht="21" customHeight="1">
      <c r="AI514" s="49">
        <v>1</v>
      </c>
    </row>
    <row r="515" spans="35:35" ht="21" customHeight="1">
      <c r="AI515" s="49">
        <v>1</v>
      </c>
    </row>
    <row r="516" spans="35:35" ht="21" customHeight="1">
      <c r="AI516" s="49">
        <v>1</v>
      </c>
    </row>
    <row r="517" spans="35:35" ht="21" customHeight="1">
      <c r="AI517" s="49">
        <v>1</v>
      </c>
    </row>
    <row r="518" spans="35:35" ht="21" customHeight="1">
      <c r="AI518" s="49">
        <v>1</v>
      </c>
    </row>
    <row r="519" spans="35:35" ht="21" customHeight="1">
      <c r="AI519" s="49">
        <v>1</v>
      </c>
    </row>
    <row r="520" spans="35:35" ht="21" customHeight="1">
      <c r="AI520" s="49">
        <v>1</v>
      </c>
    </row>
    <row r="521" spans="35:35" ht="21" customHeight="1">
      <c r="AI521" s="49">
        <v>1</v>
      </c>
    </row>
    <row r="522" spans="35:35" ht="21" customHeight="1">
      <c r="AI522" s="49">
        <v>1</v>
      </c>
    </row>
    <row r="523" spans="35:35" ht="21" customHeight="1">
      <c r="AI523" s="49">
        <v>1</v>
      </c>
    </row>
    <row r="524" spans="35:35" ht="21" customHeight="1">
      <c r="AI524" s="49">
        <v>1</v>
      </c>
    </row>
    <row r="525" spans="35:35" ht="21" customHeight="1">
      <c r="AI525" s="49">
        <v>1</v>
      </c>
    </row>
    <row r="526" spans="35:35" ht="21" customHeight="1">
      <c r="AI526" s="49">
        <v>1</v>
      </c>
    </row>
    <row r="527" spans="35:35" ht="21" customHeight="1">
      <c r="AI527" s="49">
        <v>1</v>
      </c>
    </row>
    <row r="528" spans="35:35" ht="21" customHeight="1">
      <c r="AI528" s="49">
        <v>1</v>
      </c>
    </row>
    <row r="529" spans="35:35" ht="21" customHeight="1">
      <c r="AI529" s="49">
        <v>1</v>
      </c>
    </row>
    <row r="530" spans="35:35" ht="21" customHeight="1">
      <c r="AI530" s="49">
        <v>1</v>
      </c>
    </row>
    <row r="531" spans="35:35" ht="21" customHeight="1">
      <c r="AI531" s="49">
        <v>1</v>
      </c>
    </row>
    <row r="532" spans="35:35" ht="21" customHeight="1">
      <c r="AI532" s="49">
        <v>1</v>
      </c>
    </row>
    <row r="533" spans="35:35" ht="21" customHeight="1">
      <c r="AI533" s="49">
        <v>1</v>
      </c>
    </row>
    <row r="534" spans="35:35" ht="21" customHeight="1">
      <c r="AI534" s="49">
        <v>1</v>
      </c>
    </row>
    <row r="535" spans="35:35" ht="21" customHeight="1">
      <c r="AI535" s="49">
        <v>1</v>
      </c>
    </row>
    <row r="536" spans="35:35" ht="21" customHeight="1">
      <c r="AI536" s="49">
        <v>1</v>
      </c>
    </row>
    <row r="537" spans="35:35" ht="21" customHeight="1">
      <c r="AI537" s="49">
        <v>1</v>
      </c>
    </row>
    <row r="538" spans="35:35" ht="21" customHeight="1">
      <c r="AI538" s="49">
        <v>1</v>
      </c>
    </row>
    <row r="539" spans="35:35" ht="21" customHeight="1">
      <c r="AI539" s="49">
        <v>1</v>
      </c>
    </row>
    <row r="540" spans="35:35" ht="21" customHeight="1">
      <c r="AI540" s="49">
        <v>1</v>
      </c>
    </row>
    <row r="541" spans="35:35" ht="21" customHeight="1">
      <c r="AI541" s="49">
        <v>1</v>
      </c>
    </row>
    <row r="542" spans="35:35" ht="21" customHeight="1">
      <c r="AI542" s="49">
        <v>1</v>
      </c>
    </row>
    <row r="543" spans="35:35" ht="21" customHeight="1">
      <c r="AI543" s="49">
        <v>1</v>
      </c>
    </row>
    <row r="544" spans="35:35" ht="21" customHeight="1">
      <c r="AI544" s="49">
        <v>1</v>
      </c>
    </row>
    <row r="545" spans="35:35" ht="21" customHeight="1">
      <c r="AI545" s="49">
        <v>1</v>
      </c>
    </row>
    <row r="546" spans="35:35" ht="21" customHeight="1">
      <c r="AI546" s="49">
        <v>1</v>
      </c>
    </row>
    <row r="547" spans="35:35" ht="21" customHeight="1">
      <c r="AI547" s="49">
        <v>1</v>
      </c>
    </row>
    <row r="548" spans="35:35" ht="21" customHeight="1">
      <c r="AI548" s="49">
        <v>1</v>
      </c>
    </row>
    <row r="549" spans="35:35" ht="21" customHeight="1">
      <c r="AI549" s="49">
        <v>1</v>
      </c>
    </row>
    <row r="550" spans="35:35" ht="21" customHeight="1">
      <c r="AI550" s="49">
        <v>1</v>
      </c>
    </row>
    <row r="551" spans="35:35" ht="21" customHeight="1">
      <c r="AI551" s="49">
        <v>1</v>
      </c>
    </row>
    <row r="552" spans="35:35" ht="21" customHeight="1">
      <c r="AI552" s="49">
        <v>1</v>
      </c>
    </row>
    <row r="553" spans="35:35" ht="21" customHeight="1">
      <c r="AI553" s="49">
        <v>1</v>
      </c>
    </row>
    <row r="554" spans="35:35" ht="21" customHeight="1">
      <c r="AI554" s="49">
        <v>1</v>
      </c>
    </row>
    <row r="555" spans="35:35" ht="21" customHeight="1">
      <c r="AI555" s="49">
        <v>1</v>
      </c>
    </row>
    <row r="556" spans="35:35" ht="21" customHeight="1">
      <c r="AI556" s="49">
        <v>1</v>
      </c>
    </row>
    <row r="557" spans="35:35" ht="21" customHeight="1">
      <c r="AI557" s="49">
        <v>1</v>
      </c>
    </row>
    <row r="558" spans="35:35" ht="21" customHeight="1">
      <c r="AI558" s="49">
        <v>1</v>
      </c>
    </row>
    <row r="559" spans="35:35" ht="21" customHeight="1">
      <c r="AI559" s="49">
        <v>1</v>
      </c>
    </row>
    <row r="560" spans="35:35" ht="21" customHeight="1">
      <c r="AI560" s="49">
        <v>1</v>
      </c>
    </row>
    <row r="561" spans="35:35" ht="21" customHeight="1">
      <c r="AI561" s="49">
        <v>1</v>
      </c>
    </row>
    <row r="562" spans="35:35" ht="21" customHeight="1">
      <c r="AI562" s="49">
        <v>1</v>
      </c>
    </row>
    <row r="563" spans="35:35" ht="21" customHeight="1">
      <c r="AI563" s="49">
        <v>1</v>
      </c>
    </row>
    <row r="564" spans="35:35" ht="21" customHeight="1">
      <c r="AI564" s="49">
        <v>1</v>
      </c>
    </row>
    <row r="565" spans="35:35" ht="21" customHeight="1">
      <c r="AI565" s="49">
        <v>1</v>
      </c>
    </row>
    <row r="566" spans="35:35" ht="21" customHeight="1">
      <c r="AI566" s="49">
        <v>1</v>
      </c>
    </row>
    <row r="567" spans="35:35" ht="21" customHeight="1">
      <c r="AI567" s="49">
        <v>1</v>
      </c>
    </row>
    <row r="568" spans="35:35" ht="21" customHeight="1">
      <c r="AI568" s="49">
        <v>1</v>
      </c>
    </row>
    <row r="569" spans="35:35" ht="21" customHeight="1">
      <c r="AI569" s="49">
        <v>1</v>
      </c>
    </row>
    <row r="570" spans="35:35" ht="21" customHeight="1">
      <c r="AI570" s="49">
        <v>1</v>
      </c>
    </row>
    <row r="571" spans="35:35" ht="21" customHeight="1">
      <c r="AI571" s="49">
        <v>1</v>
      </c>
    </row>
    <row r="572" spans="35:35" ht="21" customHeight="1">
      <c r="AI572" s="49">
        <v>1</v>
      </c>
    </row>
    <row r="573" spans="35:35" ht="21" customHeight="1">
      <c r="AI573" s="49">
        <v>1</v>
      </c>
    </row>
    <row r="574" spans="35:35" ht="21" customHeight="1">
      <c r="AI574" s="49">
        <v>1</v>
      </c>
    </row>
    <row r="575" spans="35:35" ht="21" customHeight="1">
      <c r="AI575" s="49">
        <v>1</v>
      </c>
    </row>
    <row r="576" spans="35:35" ht="21" customHeight="1">
      <c r="AI576" s="49">
        <v>1</v>
      </c>
    </row>
    <row r="577" spans="35:35" ht="21" customHeight="1">
      <c r="AI577" s="49">
        <v>1</v>
      </c>
    </row>
    <row r="578" spans="35:35" ht="21" customHeight="1">
      <c r="AI578" s="49">
        <v>1</v>
      </c>
    </row>
    <row r="579" spans="35:35" ht="21" customHeight="1">
      <c r="AI579" s="49">
        <v>1</v>
      </c>
    </row>
    <row r="580" spans="35:35" ht="21" customHeight="1">
      <c r="AI580" s="49">
        <v>1</v>
      </c>
    </row>
    <row r="581" spans="35:35" ht="21" customHeight="1">
      <c r="AI581" s="49">
        <v>1</v>
      </c>
    </row>
    <row r="582" spans="35:35" ht="21" customHeight="1">
      <c r="AI582" s="49">
        <v>1</v>
      </c>
    </row>
    <row r="583" spans="35:35" ht="21" customHeight="1">
      <c r="AI583" s="49">
        <v>1</v>
      </c>
    </row>
    <row r="584" spans="35:35" ht="21" customHeight="1">
      <c r="AI584" s="49">
        <v>1</v>
      </c>
    </row>
    <row r="585" spans="35:35" ht="21" customHeight="1">
      <c r="AI585" s="49">
        <v>1</v>
      </c>
    </row>
    <row r="586" spans="35:35" ht="21" customHeight="1">
      <c r="AI586" s="49">
        <v>1</v>
      </c>
    </row>
    <row r="587" spans="35:35" ht="21" customHeight="1">
      <c r="AI587" s="49">
        <v>1</v>
      </c>
    </row>
    <row r="588" spans="35:35" ht="21" customHeight="1">
      <c r="AI588" s="49">
        <v>1</v>
      </c>
    </row>
    <row r="589" spans="35:35" ht="21" customHeight="1">
      <c r="AI589" s="49">
        <v>1</v>
      </c>
    </row>
    <row r="590" spans="35:35" ht="21" customHeight="1">
      <c r="AI590" s="49">
        <v>1</v>
      </c>
    </row>
    <row r="591" spans="35:35" ht="21" customHeight="1">
      <c r="AI591" s="49">
        <v>1</v>
      </c>
    </row>
    <row r="592" spans="35:35" ht="21" customHeight="1">
      <c r="AI592" s="49">
        <v>1</v>
      </c>
    </row>
    <row r="593" spans="35:35" ht="21" customHeight="1">
      <c r="AI593" s="49">
        <v>1</v>
      </c>
    </row>
    <row r="594" spans="35:35" ht="21" customHeight="1">
      <c r="AI594" s="49">
        <v>1</v>
      </c>
    </row>
    <row r="595" spans="35:35" ht="21" customHeight="1">
      <c r="AI595" s="49">
        <v>1</v>
      </c>
    </row>
    <row r="596" spans="35:35" ht="21" customHeight="1">
      <c r="AI596" s="49">
        <v>1</v>
      </c>
    </row>
    <row r="597" spans="35:35" ht="21" customHeight="1">
      <c r="AI597" s="49">
        <v>1</v>
      </c>
    </row>
    <row r="598" spans="35:35" ht="21" customHeight="1">
      <c r="AI598" s="49">
        <v>1</v>
      </c>
    </row>
    <row r="599" spans="35:35" ht="21" customHeight="1">
      <c r="AI599" s="49">
        <v>1</v>
      </c>
    </row>
    <row r="600" spans="35:35" ht="21" customHeight="1">
      <c r="AI600" s="49">
        <v>1</v>
      </c>
    </row>
    <row r="601" spans="35:35" ht="21" customHeight="1">
      <c r="AI601" s="49">
        <v>1</v>
      </c>
    </row>
    <row r="602" spans="35:35" ht="21" customHeight="1">
      <c r="AI602" s="49">
        <v>1</v>
      </c>
    </row>
    <row r="603" spans="35:35" ht="21" customHeight="1">
      <c r="AI603" s="49">
        <v>1</v>
      </c>
    </row>
    <row r="604" spans="35:35" ht="21" customHeight="1">
      <c r="AI604" s="49">
        <v>1</v>
      </c>
    </row>
    <row r="605" spans="35:35" ht="21" customHeight="1">
      <c r="AI605" s="49">
        <v>1</v>
      </c>
    </row>
    <row r="606" spans="35:35" ht="21" customHeight="1">
      <c r="AI606" s="49">
        <v>1</v>
      </c>
    </row>
    <row r="607" spans="35:35" ht="21" customHeight="1">
      <c r="AI607" s="49">
        <v>1</v>
      </c>
    </row>
    <row r="608" spans="35:35" ht="21" customHeight="1">
      <c r="AI608" s="49">
        <v>1</v>
      </c>
    </row>
    <row r="609" spans="35:35" ht="21" customHeight="1">
      <c r="AI609" s="49">
        <v>1</v>
      </c>
    </row>
    <row r="610" spans="35:35" ht="21" customHeight="1">
      <c r="AI610" s="49">
        <v>1</v>
      </c>
    </row>
    <row r="611" spans="35:35" ht="21" customHeight="1">
      <c r="AI611" s="49">
        <v>1</v>
      </c>
    </row>
    <row r="612" spans="35:35" ht="21" customHeight="1">
      <c r="AI612" s="49">
        <v>1</v>
      </c>
    </row>
    <row r="613" spans="35:35" ht="21" customHeight="1">
      <c r="AI613" s="49">
        <v>1</v>
      </c>
    </row>
    <row r="614" spans="35:35" ht="21" customHeight="1">
      <c r="AI614" s="49">
        <v>1</v>
      </c>
    </row>
    <row r="615" spans="35:35" ht="21" customHeight="1">
      <c r="AI615" s="49">
        <v>1</v>
      </c>
    </row>
    <row r="616" spans="35:35" ht="21" customHeight="1">
      <c r="AI616" s="49">
        <v>1</v>
      </c>
    </row>
    <row r="617" spans="35:35" ht="21" customHeight="1">
      <c r="AI617" s="49">
        <v>1</v>
      </c>
    </row>
    <row r="618" spans="35:35" ht="21" customHeight="1">
      <c r="AI618" s="49">
        <v>1</v>
      </c>
    </row>
    <row r="619" spans="35:35" ht="21" customHeight="1">
      <c r="AI619" s="49">
        <v>1</v>
      </c>
    </row>
    <row r="620" spans="35:35" ht="21" customHeight="1">
      <c r="AI620" s="49">
        <v>1</v>
      </c>
    </row>
    <row r="621" spans="35:35" ht="21" customHeight="1">
      <c r="AI621" s="49">
        <v>1</v>
      </c>
    </row>
    <row r="622" spans="35:35" ht="21" customHeight="1">
      <c r="AI622" s="49">
        <v>1</v>
      </c>
    </row>
    <row r="623" spans="35:35" ht="21" customHeight="1">
      <c r="AI623" s="49">
        <v>1</v>
      </c>
    </row>
    <row r="624" spans="35:35" ht="21" customHeight="1">
      <c r="AI624" s="49">
        <v>1</v>
      </c>
    </row>
    <row r="625" spans="35:35" ht="21" customHeight="1">
      <c r="AI625" s="49">
        <v>1</v>
      </c>
    </row>
    <row r="626" spans="35:35" ht="21" customHeight="1">
      <c r="AI626" s="49">
        <v>1</v>
      </c>
    </row>
    <row r="627" spans="35:35" ht="21" customHeight="1">
      <c r="AI627" s="49">
        <v>1</v>
      </c>
    </row>
    <row r="628" spans="35:35" ht="21" customHeight="1">
      <c r="AI628" s="49">
        <v>1</v>
      </c>
    </row>
    <row r="629" spans="35:35" ht="21" customHeight="1">
      <c r="AI629" s="49">
        <v>1</v>
      </c>
    </row>
    <row r="630" spans="35:35" ht="21" customHeight="1">
      <c r="AI630" s="49">
        <v>1</v>
      </c>
    </row>
    <row r="631" spans="35:35" ht="21" customHeight="1">
      <c r="AI631" s="49">
        <v>1</v>
      </c>
    </row>
    <row r="632" spans="35:35" ht="21" customHeight="1">
      <c r="AI632" s="49">
        <v>1</v>
      </c>
    </row>
    <row r="633" spans="35:35" ht="21" customHeight="1">
      <c r="AI633" s="49">
        <v>1</v>
      </c>
    </row>
    <row r="634" spans="35:35" ht="21" customHeight="1">
      <c r="AI634" s="49">
        <v>1</v>
      </c>
    </row>
    <row r="635" spans="35:35" ht="21" customHeight="1">
      <c r="AI635" s="49">
        <v>1</v>
      </c>
    </row>
    <row r="636" spans="35:35" ht="21" customHeight="1">
      <c r="AI636" s="49">
        <v>1</v>
      </c>
    </row>
    <row r="637" spans="35:35" ht="21" customHeight="1">
      <c r="AI637" s="49">
        <v>1</v>
      </c>
    </row>
    <row r="638" spans="35:35" ht="21" customHeight="1">
      <c r="AI638" s="49">
        <v>1</v>
      </c>
    </row>
    <row r="639" spans="35:35" ht="21" customHeight="1">
      <c r="AI639" s="49">
        <v>1</v>
      </c>
    </row>
    <row r="640" spans="35:35" ht="21" customHeight="1">
      <c r="AI640" s="49">
        <v>1</v>
      </c>
    </row>
    <row r="641" spans="35:35" ht="21" customHeight="1">
      <c r="AI641" s="49">
        <v>1</v>
      </c>
    </row>
    <row r="642" spans="35:35" ht="21" customHeight="1">
      <c r="AI642" s="49">
        <v>1</v>
      </c>
    </row>
    <row r="643" spans="35:35" ht="21" customHeight="1">
      <c r="AI643" s="49">
        <v>1</v>
      </c>
    </row>
    <row r="644" spans="35:35" ht="21" customHeight="1">
      <c r="AI644" s="49">
        <v>1</v>
      </c>
    </row>
    <row r="645" spans="35:35" ht="21" customHeight="1">
      <c r="AI645" s="49">
        <v>1</v>
      </c>
    </row>
    <row r="646" spans="35:35" ht="21" customHeight="1">
      <c r="AI646" s="49">
        <v>1</v>
      </c>
    </row>
    <row r="647" spans="35:35" ht="21" customHeight="1">
      <c r="AI647" s="49">
        <v>1</v>
      </c>
    </row>
    <row r="648" spans="35:35" ht="21" customHeight="1">
      <c r="AI648" s="49">
        <v>1</v>
      </c>
    </row>
    <row r="649" spans="35:35" ht="21" customHeight="1">
      <c r="AI649" s="49">
        <v>1</v>
      </c>
    </row>
    <row r="650" spans="35:35" ht="21" customHeight="1">
      <c r="AI650" s="49">
        <v>1</v>
      </c>
    </row>
    <row r="651" spans="35:35" ht="21" customHeight="1">
      <c r="AI651" s="49">
        <v>1</v>
      </c>
    </row>
    <row r="652" spans="35:35" ht="21" customHeight="1">
      <c r="AI652" s="49">
        <v>1</v>
      </c>
    </row>
    <row r="653" spans="35:35" ht="21" customHeight="1">
      <c r="AI653" s="49">
        <v>1</v>
      </c>
    </row>
    <row r="654" spans="35:35" ht="21" customHeight="1">
      <c r="AI654" s="49">
        <v>1</v>
      </c>
    </row>
    <row r="655" spans="35:35" ht="21" customHeight="1">
      <c r="AI655" s="49">
        <v>1</v>
      </c>
    </row>
    <row r="656" spans="35:35" ht="21" customHeight="1">
      <c r="AI656" s="49">
        <v>1</v>
      </c>
    </row>
    <row r="657" spans="35:35" ht="21" customHeight="1">
      <c r="AI657" s="49">
        <v>1</v>
      </c>
    </row>
    <row r="658" spans="35:35" ht="21" customHeight="1">
      <c r="AI658" s="49">
        <v>1</v>
      </c>
    </row>
    <row r="659" spans="35:35" ht="21" customHeight="1">
      <c r="AI659" s="49">
        <v>1</v>
      </c>
    </row>
    <row r="660" spans="35:35" ht="21" customHeight="1">
      <c r="AI660" s="49">
        <v>1</v>
      </c>
    </row>
    <row r="661" spans="35:35" ht="21" customHeight="1">
      <c r="AI661" s="49">
        <v>1</v>
      </c>
    </row>
    <row r="662" spans="35:35" ht="21" customHeight="1">
      <c r="AI662" s="49">
        <v>1</v>
      </c>
    </row>
    <row r="663" spans="35:35" ht="21" customHeight="1">
      <c r="AI663" s="49">
        <v>1</v>
      </c>
    </row>
    <row r="664" spans="35:35" ht="21" customHeight="1">
      <c r="AI664" s="49">
        <v>1</v>
      </c>
    </row>
    <row r="665" spans="35:35" ht="21" customHeight="1">
      <c r="AI665" s="49">
        <v>1</v>
      </c>
    </row>
    <row r="666" spans="35:35" ht="21" customHeight="1">
      <c r="AI666" s="49">
        <v>1</v>
      </c>
    </row>
    <row r="667" spans="35:35" ht="21" customHeight="1">
      <c r="AI667" s="49">
        <v>1</v>
      </c>
    </row>
    <row r="668" spans="35:35" ht="21" customHeight="1">
      <c r="AI668" s="49">
        <v>1</v>
      </c>
    </row>
    <row r="669" spans="35:35" ht="21" customHeight="1">
      <c r="AI669" s="49">
        <v>1</v>
      </c>
    </row>
    <row r="670" spans="35:35" ht="21" customHeight="1">
      <c r="AI670" s="49">
        <v>1</v>
      </c>
    </row>
    <row r="671" spans="35:35" ht="21" customHeight="1">
      <c r="AI671" s="49">
        <v>1</v>
      </c>
    </row>
    <row r="672" spans="35:35" ht="21" customHeight="1">
      <c r="AI672" s="49">
        <v>1</v>
      </c>
    </row>
    <row r="673" spans="35:35" ht="21" customHeight="1">
      <c r="AI673" s="49">
        <v>1</v>
      </c>
    </row>
    <row r="674" spans="35:35" ht="21" customHeight="1">
      <c r="AI674" s="49">
        <v>1</v>
      </c>
    </row>
    <row r="675" spans="35:35" ht="21" customHeight="1">
      <c r="AI675" s="49">
        <v>1</v>
      </c>
    </row>
    <row r="676" spans="35:35" ht="21" customHeight="1">
      <c r="AI676" s="49">
        <v>1</v>
      </c>
    </row>
    <row r="677" spans="35:35">
      <c r="AI677" s="49">
        <v>1</v>
      </c>
    </row>
    <row r="678" spans="35:35">
      <c r="AI678" s="49">
        <v>1</v>
      </c>
    </row>
    <row r="679" spans="35:35">
      <c r="AI679" s="49">
        <v>1</v>
      </c>
    </row>
    <row r="680" spans="35:35">
      <c r="AI680" s="49">
        <v>1</v>
      </c>
    </row>
    <row r="681" spans="35:35">
      <c r="AI681" s="49">
        <v>1</v>
      </c>
    </row>
    <row r="682" spans="35:35">
      <c r="AI682" s="49">
        <v>1</v>
      </c>
    </row>
    <row r="683" spans="35:35">
      <c r="AI683" s="49">
        <v>1</v>
      </c>
    </row>
    <row r="684" spans="35:35">
      <c r="AI684" s="49">
        <v>1</v>
      </c>
    </row>
    <row r="685" spans="35:35">
      <c r="AI685" s="49">
        <v>1</v>
      </c>
    </row>
    <row r="686" spans="35:35">
      <c r="AI686" s="49">
        <v>1</v>
      </c>
    </row>
    <row r="687" spans="35:35">
      <c r="AI687" s="49">
        <v>1</v>
      </c>
    </row>
    <row r="688" spans="35:35">
      <c r="AI688" s="49">
        <v>1</v>
      </c>
    </row>
    <row r="689" spans="35:35">
      <c r="AI689" s="49">
        <v>1</v>
      </c>
    </row>
    <row r="690" spans="35:35">
      <c r="AI690" s="49">
        <v>1</v>
      </c>
    </row>
    <row r="691" spans="35:35">
      <c r="AI691" s="49">
        <v>1</v>
      </c>
    </row>
    <row r="692" spans="35:35">
      <c r="AI692" s="49">
        <v>1</v>
      </c>
    </row>
    <row r="693" spans="35:35">
      <c r="AI693" s="49">
        <v>1</v>
      </c>
    </row>
    <row r="694" spans="35:35">
      <c r="AI694" s="49">
        <v>1</v>
      </c>
    </row>
    <row r="695" spans="35:35">
      <c r="AI695" s="49">
        <v>1</v>
      </c>
    </row>
    <row r="696" spans="35:35">
      <c r="AI696" s="49">
        <v>1</v>
      </c>
    </row>
    <row r="697" spans="35:35">
      <c r="AI697" s="49">
        <v>1</v>
      </c>
    </row>
    <row r="698" spans="35:35">
      <c r="AI698" s="49">
        <v>1</v>
      </c>
    </row>
    <row r="699" spans="35:35">
      <c r="AI699" s="49">
        <v>1</v>
      </c>
    </row>
    <row r="700" spans="35:35">
      <c r="AI700" s="49">
        <v>1</v>
      </c>
    </row>
    <row r="701" spans="35:35">
      <c r="AI701" s="49">
        <v>1</v>
      </c>
    </row>
    <row r="702" spans="35:35">
      <c r="AI702" s="49">
        <v>1</v>
      </c>
    </row>
    <row r="703" spans="35:35">
      <c r="AI703" s="49">
        <v>1</v>
      </c>
    </row>
    <row r="704" spans="35:35">
      <c r="AI704" s="49">
        <v>1</v>
      </c>
    </row>
    <row r="705" spans="35:35">
      <c r="AI705" s="49">
        <v>1</v>
      </c>
    </row>
    <row r="706" spans="35:35">
      <c r="AI706" s="49">
        <v>1</v>
      </c>
    </row>
    <row r="707" spans="35:35">
      <c r="AI707" s="49">
        <v>1</v>
      </c>
    </row>
    <row r="708" spans="35:35">
      <c r="AI708" s="49">
        <v>1</v>
      </c>
    </row>
    <row r="709" spans="35:35">
      <c r="AI709" s="49">
        <v>1</v>
      </c>
    </row>
    <row r="710" spans="35:35">
      <c r="AI710" s="49">
        <v>1</v>
      </c>
    </row>
    <row r="711" spans="35:35">
      <c r="AI711" s="49">
        <v>1</v>
      </c>
    </row>
    <row r="712" spans="35:35">
      <c r="AI712" s="49">
        <v>1</v>
      </c>
    </row>
    <row r="713" spans="35:35">
      <c r="AI713" s="49">
        <v>1</v>
      </c>
    </row>
    <row r="714" spans="35:35">
      <c r="AI714" s="49">
        <v>1</v>
      </c>
    </row>
    <row r="715" spans="35:35">
      <c r="AI715" s="49">
        <v>1</v>
      </c>
    </row>
    <row r="716" spans="35:35">
      <c r="AI716" s="49">
        <v>1</v>
      </c>
    </row>
    <row r="717" spans="35:35">
      <c r="AI717" s="49">
        <v>1</v>
      </c>
    </row>
    <row r="718" spans="35:35">
      <c r="AI718" s="49">
        <v>1</v>
      </c>
    </row>
    <row r="719" spans="35:35">
      <c r="AI719" s="49">
        <v>1</v>
      </c>
    </row>
    <row r="720" spans="35:35">
      <c r="AI720" s="49">
        <v>1</v>
      </c>
    </row>
    <row r="721" spans="35:35">
      <c r="AI721" s="49">
        <v>1</v>
      </c>
    </row>
    <row r="722" spans="35:35">
      <c r="AI722" s="49">
        <v>1</v>
      </c>
    </row>
    <row r="723" spans="35:35">
      <c r="AI723" s="49">
        <v>1</v>
      </c>
    </row>
    <row r="724" spans="35:35">
      <c r="AI724" s="49">
        <v>1</v>
      </c>
    </row>
    <row r="725" spans="35:35">
      <c r="AI725" s="49">
        <v>1</v>
      </c>
    </row>
    <row r="726" spans="35:35">
      <c r="AI726" s="49">
        <v>1</v>
      </c>
    </row>
    <row r="727" spans="35:35">
      <c r="AI727" s="49">
        <v>1</v>
      </c>
    </row>
    <row r="728" spans="35:35">
      <c r="AI728" s="49">
        <v>1</v>
      </c>
    </row>
    <row r="729" spans="35:35">
      <c r="AI729" s="49">
        <v>1</v>
      </c>
    </row>
    <row r="730" spans="35:35">
      <c r="AI730" s="49">
        <v>1</v>
      </c>
    </row>
    <row r="731" spans="35:35">
      <c r="AI731" s="49">
        <v>1</v>
      </c>
    </row>
    <row r="732" spans="35:35">
      <c r="AI732" s="49">
        <v>1</v>
      </c>
    </row>
    <row r="733" spans="35:35">
      <c r="AI733" s="49">
        <v>1</v>
      </c>
    </row>
    <row r="734" spans="35:35">
      <c r="AI734" s="49">
        <v>1</v>
      </c>
    </row>
    <row r="735" spans="35:35">
      <c r="AI735" s="49">
        <v>1</v>
      </c>
    </row>
    <row r="736" spans="35:35">
      <c r="AI736" s="49">
        <v>1</v>
      </c>
    </row>
    <row r="737" spans="35:35">
      <c r="AI737" s="49">
        <v>1</v>
      </c>
    </row>
    <row r="738" spans="35:35">
      <c r="AI738" s="49">
        <v>1</v>
      </c>
    </row>
    <row r="739" spans="35:35">
      <c r="AI739" s="49">
        <v>1</v>
      </c>
    </row>
    <row r="740" spans="35:35">
      <c r="AI740" s="49">
        <v>1</v>
      </c>
    </row>
    <row r="741" spans="35:35">
      <c r="AI741" s="49">
        <v>1</v>
      </c>
    </row>
    <row r="742" spans="35:35">
      <c r="AI742" s="49">
        <v>1</v>
      </c>
    </row>
    <row r="743" spans="35:35">
      <c r="AI743" s="49">
        <v>1</v>
      </c>
    </row>
    <row r="744" spans="35:35">
      <c r="AI744" s="49">
        <v>1</v>
      </c>
    </row>
    <row r="745" spans="35:35">
      <c r="AI745" s="49">
        <v>1</v>
      </c>
    </row>
    <row r="746" spans="35:35">
      <c r="AI746" s="49">
        <v>1</v>
      </c>
    </row>
    <row r="747" spans="35:35">
      <c r="AI747" s="49">
        <v>1</v>
      </c>
    </row>
    <row r="748" spans="35:35">
      <c r="AI748" s="49">
        <v>1</v>
      </c>
    </row>
    <row r="749" spans="35:35">
      <c r="AI749" s="49">
        <v>1</v>
      </c>
    </row>
    <row r="750" spans="35:35">
      <c r="AI750" s="49">
        <v>1</v>
      </c>
    </row>
    <row r="751" spans="35:35">
      <c r="AI751" s="49">
        <v>1</v>
      </c>
    </row>
    <row r="752" spans="35:35">
      <c r="AI752" s="49">
        <v>1</v>
      </c>
    </row>
    <row r="753" spans="35:35">
      <c r="AI753" s="49">
        <v>1</v>
      </c>
    </row>
    <row r="754" spans="35:35">
      <c r="AI754" s="49">
        <v>1</v>
      </c>
    </row>
    <row r="755" spans="35:35">
      <c r="AI755" s="49">
        <v>1</v>
      </c>
    </row>
    <row r="756" spans="35:35">
      <c r="AI756" s="49">
        <v>1</v>
      </c>
    </row>
    <row r="757" spans="35:35">
      <c r="AI757" s="49">
        <v>1</v>
      </c>
    </row>
    <row r="758" spans="35:35">
      <c r="AI758" s="49">
        <v>1</v>
      </c>
    </row>
    <row r="759" spans="35:35">
      <c r="AI759" s="49">
        <v>1</v>
      </c>
    </row>
    <row r="760" spans="35:35">
      <c r="AI760" s="49">
        <v>1</v>
      </c>
    </row>
    <row r="761" spans="35:35">
      <c r="AI761" s="49">
        <v>1</v>
      </c>
    </row>
    <row r="762" spans="35:35">
      <c r="AI762" s="49">
        <v>1</v>
      </c>
    </row>
    <row r="763" spans="35:35">
      <c r="AI763" s="49">
        <v>1</v>
      </c>
    </row>
    <row r="764" spans="35:35">
      <c r="AI764" s="49">
        <v>1</v>
      </c>
    </row>
    <row r="765" spans="35:35">
      <c r="AI765" s="49">
        <v>1</v>
      </c>
    </row>
    <row r="766" spans="35:35">
      <c r="AI766" s="49">
        <v>1</v>
      </c>
    </row>
    <row r="767" spans="35:35">
      <c r="AI767" s="49">
        <v>1</v>
      </c>
    </row>
    <row r="768" spans="35:35">
      <c r="AI768" s="49">
        <v>1</v>
      </c>
    </row>
    <row r="769" spans="1:37">
      <c r="AI769" s="49">
        <v>1</v>
      </c>
    </row>
    <row r="770" spans="1:37">
      <c r="AI770" s="49">
        <v>1</v>
      </c>
    </row>
    <row r="771" spans="1:37">
      <c r="AI771" s="49">
        <v>1</v>
      </c>
    </row>
    <row r="772" spans="1:37">
      <c r="AI772" s="49">
        <v>1</v>
      </c>
    </row>
    <row r="773" spans="1:37">
      <c r="AI773" s="49">
        <v>1</v>
      </c>
    </row>
    <row r="774" spans="1:37">
      <c r="AI774" s="49">
        <v>1</v>
      </c>
    </row>
    <row r="775" spans="1:37">
      <c r="AI775" s="49">
        <v>1</v>
      </c>
    </row>
    <row r="776" spans="1:37">
      <c r="AI776" s="49">
        <v>1</v>
      </c>
    </row>
    <row r="777" spans="1:37">
      <c r="AI777" s="49">
        <v>1</v>
      </c>
    </row>
    <row r="778" spans="1:37">
      <c r="AI778" s="177" t="s">
        <v>637</v>
      </c>
    </row>
    <row r="779" spans="1:37">
      <c r="A779" s="49">
        <v>1</v>
      </c>
      <c r="B779" s="49">
        <v>1</v>
      </c>
      <c r="C779" s="49">
        <v>1</v>
      </c>
      <c r="D779" s="49">
        <v>1</v>
      </c>
      <c r="E779" s="49">
        <v>1</v>
      </c>
      <c r="F779" s="49">
        <v>1</v>
      </c>
      <c r="G779" s="49">
        <v>1</v>
      </c>
      <c r="H779" s="49">
        <v>1</v>
      </c>
      <c r="I779" s="49">
        <v>1</v>
      </c>
      <c r="J779" s="49">
        <v>1</v>
      </c>
      <c r="K779" s="49">
        <v>1</v>
      </c>
      <c r="L779" s="49">
        <v>1</v>
      </c>
      <c r="M779" s="49">
        <v>1</v>
      </c>
      <c r="N779" s="49">
        <v>1</v>
      </c>
      <c r="O779" s="49">
        <v>1</v>
      </c>
      <c r="P779" s="49">
        <v>1</v>
      </c>
      <c r="Q779" s="49">
        <v>1</v>
      </c>
      <c r="R779" s="49">
        <v>1</v>
      </c>
      <c r="S779" s="49">
        <v>1</v>
      </c>
      <c r="T779" s="49">
        <v>1</v>
      </c>
      <c r="U779" s="49">
        <v>1</v>
      </c>
      <c r="V779" s="49">
        <v>1</v>
      </c>
      <c r="W779" s="49">
        <v>1</v>
      </c>
      <c r="X779" s="49">
        <v>1</v>
      </c>
      <c r="Y779" s="49">
        <v>1</v>
      </c>
      <c r="Z779" s="49">
        <v>1</v>
      </c>
      <c r="AA779" s="49">
        <v>1</v>
      </c>
      <c r="AB779" s="49">
        <v>1</v>
      </c>
      <c r="AC779" s="49">
        <v>1</v>
      </c>
      <c r="AD779" s="49">
        <v>1</v>
      </c>
      <c r="AE779" s="49">
        <v>1</v>
      </c>
      <c r="AF779" s="49">
        <v>1</v>
      </c>
      <c r="AG779" s="49">
        <v>1</v>
      </c>
      <c r="AH779" s="49">
        <v>1</v>
      </c>
      <c r="AI779" s="44" t="str">
        <f>ADDRESS(ROW(),COLUMN(),4)</f>
        <v>AI779</v>
      </c>
      <c r="AJ779" s="178"/>
      <c r="AK779" s="179" t="str">
        <f>ADDRESS(ROW(),COLUMN(),4)</f>
        <v>AK779</v>
      </c>
    </row>
  </sheetData>
  <mergeCells count="23">
    <mergeCell ref="X66:AB66"/>
    <mergeCell ref="D490:U491"/>
    <mergeCell ref="X44:X45"/>
    <mergeCell ref="X46:X50"/>
    <mergeCell ref="W1:W2"/>
    <mergeCell ref="X37:X39"/>
    <mergeCell ref="X40:X43"/>
    <mergeCell ref="X51:X54"/>
    <mergeCell ref="X55:X58"/>
    <mergeCell ref="X59:X62"/>
    <mergeCell ref="X63:X64"/>
    <mergeCell ref="X65:AB65"/>
    <mergeCell ref="B1:B2"/>
    <mergeCell ref="D25:D27"/>
    <mergeCell ref="E25:U27"/>
    <mergeCell ref="X31:AB31"/>
    <mergeCell ref="X32:X36"/>
    <mergeCell ref="B3:B4"/>
    <mergeCell ref="W3:W4"/>
    <mergeCell ref="D22:D24"/>
    <mergeCell ref="E22:U24"/>
    <mergeCell ref="R15:V16"/>
    <mergeCell ref="C4:V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DBD03-0FD2-4C1B-964A-CA54AA781441}">
  <sheetPr>
    <pageSetUpPr fitToPage="1"/>
  </sheetPr>
  <dimension ref="A1:BN1145"/>
  <sheetViews>
    <sheetView showGridLines="0" workbookViewId="0">
      <selection activeCell="A9" sqref="A9"/>
    </sheetView>
  </sheetViews>
  <sheetFormatPr baseColWidth="10" defaultColWidth="9.140625" defaultRowHeight="15"/>
  <cols>
    <col min="1" max="1" width="8" style="1" customWidth="1"/>
    <col min="2" max="3" width="70.7109375" style="1" customWidth="1"/>
    <col min="4" max="4" width="44.140625" style="1" customWidth="1"/>
    <col min="5" max="5" width="52.42578125" style="1" customWidth="1"/>
    <col min="6" max="6" width="10" style="2" customWidth="1"/>
    <col min="7" max="7" width="9" style="1" customWidth="1"/>
    <col min="8" max="8" width="70.7109375" style="1" customWidth="1"/>
    <col min="9" max="9" width="10" style="1" customWidth="1"/>
    <col min="10" max="10" width="12" style="1" customWidth="1"/>
    <col min="11" max="11" width="10" style="1" hidden="1" customWidth="1"/>
    <col min="12" max="13" width="50" style="1" hidden="1" customWidth="1"/>
    <col min="14" max="14" width="45" style="1" customWidth="1"/>
    <col min="15" max="16" width="26" style="1" customWidth="1"/>
    <col min="17" max="17" width="34" style="1" customWidth="1"/>
    <col min="18" max="18" width="18" style="1" customWidth="1"/>
    <col min="19" max="20" width="20" style="1" customWidth="1"/>
    <col min="21" max="21" width="34" style="1" customWidth="1"/>
    <col min="22" max="22" width="38" style="1" customWidth="1"/>
    <col min="23" max="23" width="8" style="2" customWidth="1"/>
    <col min="24" max="24" width="14" style="1" customWidth="1"/>
    <col min="25" max="25" width="15" style="1" customWidth="1"/>
    <col min="26" max="26" width="12" style="1" customWidth="1"/>
    <col min="27" max="29" width="14" style="1" customWidth="1"/>
    <col min="30" max="30" width="12" style="1" customWidth="1"/>
    <col min="31" max="31" width="18" style="1" customWidth="1"/>
    <col min="32" max="32" width="12" style="1" customWidth="1"/>
    <col min="33" max="33" width="14" style="1" customWidth="1"/>
    <col min="34" max="36" width="12" style="1" customWidth="1"/>
    <col min="37" max="37" width="14" style="1" customWidth="1"/>
    <col min="38" max="38" width="3" style="1" customWidth="1"/>
    <col min="39" max="39" width="34" style="1" customWidth="1"/>
    <col min="40" max="40" width="18" style="1" customWidth="1"/>
    <col min="41" max="41" width="3" style="1" customWidth="1"/>
    <col min="42" max="42" width="34" style="1" customWidth="1"/>
    <col min="43" max="43" width="24.85546875" style="1" customWidth="1"/>
    <col min="44" max="44" width="35.42578125" style="1" customWidth="1"/>
    <col min="45" max="45" width="3" style="1" customWidth="1"/>
    <col min="46" max="46" width="34" style="1" customWidth="1"/>
    <col min="47" max="47" width="18" style="1" customWidth="1"/>
    <col min="48" max="48" width="43.7109375" style="1" customWidth="1"/>
    <col min="49" max="49" width="14" style="1" customWidth="1"/>
    <col min="50" max="50" width="56.85546875" style="1" customWidth="1"/>
    <col min="51" max="51" width="43.140625" style="1" customWidth="1"/>
    <col min="52" max="65" width="20" style="1" customWidth="1"/>
    <col min="66" max="16384" width="9.140625" style="1"/>
  </cols>
  <sheetData>
    <row r="1" spans="1:66" ht="30" customHeight="1">
      <c r="A1" s="1083" t="s">
        <v>1919</v>
      </c>
      <c r="B1" s="1084"/>
      <c r="C1" s="1084"/>
      <c r="D1" s="1084"/>
      <c r="E1" s="1084"/>
      <c r="F1" s="1084"/>
      <c r="G1" s="1084"/>
      <c r="H1" s="1084"/>
      <c r="I1" s="1084"/>
      <c r="J1" s="1084"/>
      <c r="K1" s="1084"/>
      <c r="L1" s="1084"/>
      <c r="M1" s="1084"/>
      <c r="N1" s="1084"/>
      <c r="O1" s="1084"/>
      <c r="P1" s="1084"/>
      <c r="Q1" s="1084"/>
      <c r="R1" s="1084"/>
      <c r="S1" s="1084"/>
      <c r="T1" s="1084"/>
      <c r="U1" s="1084"/>
      <c r="V1" s="1084"/>
      <c r="W1" s="1084"/>
      <c r="X1" s="1084"/>
      <c r="Y1" s="1084"/>
      <c r="Z1" s="1084"/>
      <c r="AA1" s="1084"/>
      <c r="AB1" s="1084"/>
      <c r="AC1" s="1084"/>
      <c r="AD1" s="1084"/>
      <c r="AE1" s="1084"/>
      <c r="AF1" s="1084"/>
      <c r="AG1" s="1084"/>
      <c r="AH1" s="1084"/>
      <c r="AI1" s="1084"/>
      <c r="AJ1" s="1084"/>
      <c r="AK1" s="1084"/>
      <c r="AL1" s="1084"/>
      <c r="AM1" s="1084"/>
      <c r="AN1" s="1084"/>
      <c r="AO1" s="1084"/>
      <c r="AP1" s="1084"/>
      <c r="AQ1" s="1084"/>
      <c r="AR1" s="1084"/>
      <c r="AS1" s="1084"/>
      <c r="AT1" s="1084"/>
      <c r="AU1" s="1084"/>
      <c r="AV1" s="1084"/>
      <c r="AW1" s="1084"/>
      <c r="AX1" s="1084"/>
      <c r="AY1" s="1084"/>
      <c r="AZ1" s="1084"/>
      <c r="BA1" s="1084"/>
      <c r="BB1" s="1084"/>
      <c r="BC1" s="1084"/>
      <c r="BD1" s="1084"/>
      <c r="BE1" s="1084"/>
      <c r="BF1" s="1084"/>
      <c r="BG1" s="1084"/>
      <c r="BH1" s="1084"/>
      <c r="BI1" s="1084"/>
      <c r="BJ1" s="1084"/>
      <c r="BK1" s="1084"/>
      <c r="BL1" s="1084"/>
      <c r="BM1" s="1084"/>
      <c r="BN1" s="49">
        <v>1</v>
      </c>
    </row>
    <row r="2" spans="1:66">
      <c r="I2" s="931"/>
      <c r="J2" s="932" t="s">
        <v>1920</v>
      </c>
      <c r="N2" s="987" t="s">
        <v>1921</v>
      </c>
      <c r="BN2" s="49">
        <v>1</v>
      </c>
    </row>
    <row r="3" spans="1:66" ht="18.75">
      <c r="A3" s="1085" t="s">
        <v>1922</v>
      </c>
      <c r="B3" s="1085"/>
      <c r="C3" s="1085"/>
      <c r="D3" s="1085"/>
      <c r="E3" s="1085"/>
      <c r="F3" s="1085"/>
      <c r="G3" s="1085"/>
      <c r="H3" s="1085"/>
      <c r="I3" s="1085"/>
      <c r="J3" s="1085"/>
      <c r="N3" s="1086" t="s">
        <v>1923</v>
      </c>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M3" s="1087" t="s">
        <v>1924</v>
      </c>
      <c r="AN3" s="1087"/>
      <c r="AO3" s="1087"/>
      <c r="AP3" s="1087"/>
      <c r="AQ3" s="1087"/>
      <c r="AR3" s="1087"/>
      <c r="AS3" s="1087"/>
      <c r="AT3" s="1087"/>
      <c r="AU3" s="1087"/>
      <c r="AV3" s="1087"/>
      <c r="AX3" s="1088" t="s">
        <v>1925</v>
      </c>
      <c r="AY3" s="1088"/>
      <c r="AZ3" s="1088"/>
      <c r="BA3" s="1088"/>
      <c r="BB3" s="1088"/>
      <c r="BC3" s="1088"/>
      <c r="BD3" s="1088"/>
      <c r="BE3" s="1088"/>
      <c r="BF3" s="1088"/>
      <c r="BG3" s="1088"/>
      <c r="BH3" s="1088"/>
      <c r="BI3" s="1088"/>
      <c r="BJ3" s="1088"/>
      <c r="BK3" s="1088"/>
      <c r="BL3" s="1088"/>
      <c r="BM3" s="1088"/>
      <c r="BN3" s="49">
        <v>1</v>
      </c>
    </row>
    <row r="4" spans="1:66">
      <c r="BN4" s="49">
        <v>1</v>
      </c>
    </row>
    <row r="5" spans="1:66" ht="15" customHeight="1">
      <c r="A5" s="934" t="s">
        <v>1926</v>
      </c>
      <c r="N5" s="935" t="s">
        <v>1927</v>
      </c>
      <c r="Q5" s="1089" t="s">
        <v>362</v>
      </c>
      <c r="R5" s="1089"/>
      <c r="AG5" s="70" t="s">
        <v>12</v>
      </c>
      <c r="AH5" s="71" t="s">
        <v>376</v>
      </c>
      <c r="AI5" s="43"/>
      <c r="AJ5" s="72" t="s">
        <v>21</v>
      </c>
      <c r="AK5" s="73" t="s">
        <v>377</v>
      </c>
      <c r="AM5" s="1090" t="s">
        <v>1928</v>
      </c>
      <c r="AN5" s="1091"/>
      <c r="AO5" s="1091"/>
      <c r="AP5" s="1091"/>
      <c r="AQ5" s="1091"/>
      <c r="AR5" s="1091"/>
      <c r="AS5" s="1091"/>
      <c r="AT5" s="1091"/>
      <c r="AU5" s="1091"/>
      <c r="AV5" s="1091"/>
      <c r="BA5" s="936" t="s">
        <v>1650</v>
      </c>
      <c r="BN5" s="49">
        <v>1</v>
      </c>
    </row>
    <row r="6" spans="1:66" ht="21">
      <c r="C6" s="937" t="s">
        <v>978</v>
      </c>
      <c r="Q6" s="938" t="s">
        <v>1929</v>
      </c>
      <c r="T6" s="1" t="s">
        <v>981</v>
      </c>
      <c r="AG6" s="75" t="s">
        <v>379</v>
      </c>
      <c r="AH6" s="76" t="s">
        <v>380</v>
      </c>
      <c r="AI6" s="43"/>
      <c r="AJ6" s="77" t="s">
        <v>17</v>
      </c>
      <c r="AK6" s="78" t="s">
        <v>381</v>
      </c>
      <c r="AM6" s="1091"/>
      <c r="AN6" s="1091"/>
      <c r="AO6" s="1091"/>
      <c r="AP6" s="1091"/>
      <c r="AQ6" s="1091"/>
      <c r="AR6" s="1091"/>
      <c r="AS6" s="1091"/>
      <c r="AT6" s="1091"/>
      <c r="AU6" s="1091"/>
      <c r="AV6" s="1091"/>
      <c r="BN6" s="49">
        <v>1</v>
      </c>
    </row>
    <row r="7" spans="1:66" ht="18.75">
      <c r="C7" s="1092" t="s">
        <v>979</v>
      </c>
      <c r="Q7" s="1093" t="str">
        <f>B13</f>
        <v>colonne B</v>
      </c>
      <c r="R7" s="1093"/>
      <c r="AG7" s="205" t="s">
        <v>670</v>
      </c>
      <c r="AH7" s="170" t="s">
        <v>549</v>
      </c>
      <c r="AI7" s="43"/>
      <c r="AJ7" s="204" t="s">
        <v>596</v>
      </c>
      <c r="AK7" s="171" t="s">
        <v>597</v>
      </c>
      <c r="AM7" s="1091"/>
      <c r="AN7" s="1091"/>
      <c r="AO7" s="1091"/>
      <c r="AP7" s="1091"/>
      <c r="AQ7" s="1091"/>
      <c r="AR7" s="1091"/>
      <c r="AS7" s="1091"/>
      <c r="AT7" s="1091"/>
      <c r="AU7" s="1091"/>
      <c r="AV7" s="1091"/>
      <c r="BA7" s="140" t="s">
        <v>1930</v>
      </c>
      <c r="BN7" s="49">
        <v>1</v>
      </c>
    </row>
    <row r="8" spans="1:66" ht="15" customHeight="1">
      <c r="C8" s="1092"/>
      <c r="Q8" s="1094" t="s">
        <v>1931</v>
      </c>
      <c r="R8" s="1094"/>
      <c r="T8" s="1" t="s">
        <v>1932</v>
      </c>
      <c r="AG8" s="80" t="s">
        <v>382</v>
      </c>
      <c r="AH8" s="81" t="s">
        <v>383</v>
      </c>
      <c r="AI8" s="43"/>
      <c r="AJ8" s="82" t="s">
        <v>11</v>
      </c>
      <c r="AK8" s="83" t="s">
        <v>384</v>
      </c>
      <c r="BN8" s="49">
        <v>1</v>
      </c>
    </row>
    <row r="9" spans="1:66">
      <c r="C9" s="1092"/>
      <c r="Q9" s="1094"/>
      <c r="R9" s="1094"/>
      <c r="AG9" s="86" t="s">
        <v>386</v>
      </c>
      <c r="AH9" s="87" t="s">
        <v>387</v>
      </c>
      <c r="AI9" s="43"/>
      <c r="AJ9" s="88" t="s">
        <v>388</v>
      </c>
      <c r="AK9" s="89" t="s">
        <v>389</v>
      </c>
      <c r="BE9" s="618" t="s">
        <v>925</v>
      </c>
      <c r="BF9" s="209" t="str">
        <f>BN1145</f>
        <v>BN1145</v>
      </c>
      <c r="BN9" s="49">
        <v>1</v>
      </c>
    </row>
    <row r="10" spans="1:66" ht="15" customHeight="1">
      <c r="C10" s="1092"/>
      <c r="Q10" s="1094" t="s">
        <v>1933</v>
      </c>
      <c r="R10" s="1094"/>
      <c r="T10" s="1" t="s">
        <v>1928</v>
      </c>
      <c r="AG10" s="90" t="s">
        <v>14</v>
      </c>
      <c r="AH10" s="91" t="s">
        <v>392</v>
      </c>
      <c r="AI10" s="43"/>
      <c r="AJ10" s="92" t="s">
        <v>13</v>
      </c>
      <c r="AK10" s="93" t="s">
        <v>393</v>
      </c>
      <c r="BN10" s="49">
        <v>1</v>
      </c>
    </row>
    <row r="11" spans="1:66" ht="21">
      <c r="C11" s="628" t="str">
        <f ca="1">" Largeur de cette colonne : " &amp; INDEX(CELL("largeur",C11),1,1)&amp; IF( INDEX(CELL("largeur",C11),1,1)&gt; G11, " - Colonne trop large de " &amp; ( INDEX(CELL("largeur",C11),1,1) - G11), IF( INDEX(CELL("largeur",C11),1,1) &lt; G11, " - Élargissez la colonne à " &amp; G11, " Largeur correcte"))</f>
        <v xml:space="preserve"> Largeur de cette colonne : 70 Largeur correcte</v>
      </c>
      <c r="D11" s="937"/>
      <c r="F11" s="939" t="s">
        <v>1934</v>
      </c>
      <c r="G11" s="988">
        <v>70</v>
      </c>
      <c r="H11" s="629" t="str">
        <f>"◄• Cellule "&amp;ADDRESS(ROW(G11),COLUMN(G11),4)&amp; "  Saisissez  la largeur du document dans lequel vous collerez ensuite le texte. "</f>
        <v xml:space="preserve">◄• Cellule G11  Saisissez  la largeur du document dans lequel vous collerez ensuite le texte. </v>
      </c>
      <c r="N11" s="939" t="s">
        <v>1935</v>
      </c>
      <c r="O11" s="941" cm="1">
        <f t="array" ref="O11">SUMPRODUCT(--(LEN(TRIM(SUBSTITUTE(H18:H617&amp;"",CHAR(160)," ")))&gt;0))</f>
        <v>72</v>
      </c>
      <c r="Q11" s="1094"/>
      <c r="R11" s="1094"/>
      <c r="AG11" s="96" t="s">
        <v>20</v>
      </c>
      <c r="AH11" s="97" t="s">
        <v>395</v>
      </c>
      <c r="AI11" s="43"/>
      <c r="AJ11" s="98" t="s">
        <v>19</v>
      </c>
      <c r="AK11" s="99" t="s">
        <v>396</v>
      </c>
      <c r="BN11" s="49">
        <v>1</v>
      </c>
    </row>
    <row r="12" spans="1:66" ht="15" customHeight="1">
      <c r="F12" s="939" t="s">
        <v>1936</v>
      </c>
      <c r="G12" s="942">
        <f>COUNTIF(B18:B317,"&lt;&gt;")</f>
        <v>47</v>
      </c>
      <c r="N12" s="939" t="s">
        <v>1937</v>
      </c>
      <c r="O12" s="941" cm="1">
        <f t="array" ref="O12">SUMPRODUCT(--(LEN(TRIM(SUBSTITUTE(U18:U617&amp;"",CHAR(160)," ")))&gt;0))</f>
        <v>23</v>
      </c>
      <c r="Q12" s="1095" t="str">
        <f>" RÉCUPÉREZ VOTRE TEXTE  "&amp;C13&amp;" et "&amp;D13</f>
        <v xml:space="preserve"> RÉCUPÉREZ VOTRE TEXTE  colonne C et colonne D</v>
      </c>
      <c r="R12" s="1095"/>
      <c r="BN12" s="49">
        <v>1</v>
      </c>
    </row>
    <row r="13" spans="1:66" ht="15.75" customHeight="1">
      <c r="B13" s="943" t="str">
        <f>"colonne "&amp;SUBSTITUTE(ADDRESS(1,COLUMN(),4),"1","")</f>
        <v>colonne B</v>
      </c>
      <c r="C13" s="943" t="str">
        <f>"colonne "&amp;SUBSTITUTE(ADDRESS(1,COLUMN(),4),"1","")</f>
        <v>colonne C</v>
      </c>
      <c r="D13" s="943" t="str">
        <f>"colonne "&amp;SUBSTITUTE(ADDRESS(1,COLUMN(),4),"1","")</f>
        <v>colonne D</v>
      </c>
      <c r="F13" s="939" t="s">
        <v>1938</v>
      </c>
      <c r="G13" s="940">
        <v>40</v>
      </c>
      <c r="H13" s="629" t="str">
        <f>"◄• Cellule "&amp;ADDRESS(ROW(G13),COLUMN(G13),4)&amp; "  saisissez un nombre de caractères par lignes"</f>
        <v>◄• Cellule G13  saisissez un nombre de caractères par lignes</v>
      </c>
      <c r="N13" s="939" t="s">
        <v>1939</v>
      </c>
      <c r="O13" s="941">
        <f>COUNTIF(AM18:AM1500,"&lt;&gt;")</f>
        <v>1127</v>
      </c>
      <c r="Q13" s="1095"/>
      <c r="R13" s="1095"/>
      <c r="X13" s="944" t="s">
        <v>372</v>
      </c>
      <c r="Y13" s="945" t="str">
        <f ca="1">CELL("nomfichier")</f>
        <v>D:\Données\1.UPRT\0-UPRT.fait\1-UPRT.FR-SITE-WEB\ff-fiches-fabrications\ff.fiches.fabrication.2023\ffr.restaurant.2023\[A_ALLERGENES_28 Juin.2026.18h30.xlsx]ALLERGENES.1</v>
      </c>
      <c r="BN13" s="49">
        <v>1</v>
      </c>
    </row>
    <row r="14" spans="1:66" ht="21" customHeight="1">
      <c r="B14" s="946" t="s">
        <v>359</v>
      </c>
      <c r="C14" s="1096" t="s">
        <v>361</v>
      </c>
      <c r="D14" s="1097"/>
      <c r="F14" s="1"/>
      <c r="N14" s="939" t="s">
        <v>1940</v>
      </c>
      <c r="O14" s="941">
        <f>COUNTIF(AP18:AP300,"&lt;&gt;")</f>
        <v>85</v>
      </c>
      <c r="Q14" s="1092" t="s">
        <v>980</v>
      </c>
      <c r="R14" s="1092"/>
      <c r="BN14" s="49">
        <v>1</v>
      </c>
    </row>
    <row r="15" spans="1:66" ht="18.75">
      <c r="B15" s="947" t="s">
        <v>360</v>
      </c>
      <c r="C15" s="1098" t="s">
        <v>1941</v>
      </c>
      <c r="D15" s="1098"/>
      <c r="Q15" s="1092"/>
      <c r="R15" s="1092"/>
      <c r="X15" s="170" t="s">
        <v>549</v>
      </c>
      <c r="Y15" s="81" t="s">
        <v>383</v>
      </c>
      <c r="Z15" s="171" t="s">
        <v>597</v>
      </c>
      <c r="AA15" s="83" t="s">
        <v>384</v>
      </c>
      <c r="AB15" s="71" t="s">
        <v>376</v>
      </c>
      <c r="AC15" s="93" t="s">
        <v>393</v>
      </c>
      <c r="AD15" s="91" t="s">
        <v>392</v>
      </c>
      <c r="AE15" s="87" t="s">
        <v>387</v>
      </c>
      <c r="AF15" s="76" t="s">
        <v>380</v>
      </c>
      <c r="AG15" s="948" t="s">
        <v>381</v>
      </c>
      <c r="AH15" s="89" t="s">
        <v>389</v>
      </c>
      <c r="AI15" s="99" t="s">
        <v>396</v>
      </c>
      <c r="AJ15" s="97" t="s">
        <v>395</v>
      </c>
      <c r="AK15" s="73" t="s">
        <v>377</v>
      </c>
      <c r="BN15" s="49">
        <v>1</v>
      </c>
    </row>
    <row r="16" spans="1:66">
      <c r="C16" s="949"/>
      <c r="D16" s="930"/>
      <c r="BN16" s="49">
        <v>1</v>
      </c>
    </row>
    <row r="17" spans="1:66" ht="35.1" customHeight="1">
      <c r="A17" s="950" t="s">
        <v>1942</v>
      </c>
      <c r="B17" s="989" t="s">
        <v>1943</v>
      </c>
      <c r="C17" s="990" t="s">
        <v>1944</v>
      </c>
      <c r="D17" s="951" t="str">
        <f t="shared" ref="D17:D80" si="0">U17</f>
        <v>Allergènes détectés</v>
      </c>
      <c r="E17" s="950" t="s">
        <v>1945</v>
      </c>
      <c r="F17" s="950" t="s">
        <v>1946</v>
      </c>
      <c r="G17" s="950" t="s">
        <v>1947</v>
      </c>
      <c r="H17" s="950" t="s">
        <v>1948</v>
      </c>
      <c r="I17" s="950" t="s">
        <v>1946</v>
      </c>
      <c r="J17" s="950" t="s">
        <v>1949</v>
      </c>
      <c r="K17" s="952" t="s">
        <v>1950</v>
      </c>
      <c r="L17" s="952" t="s">
        <v>1951</v>
      </c>
      <c r="M17" s="952" t="s">
        <v>1952</v>
      </c>
      <c r="N17" s="951" t="s">
        <v>1953</v>
      </c>
      <c r="O17" s="951" t="s">
        <v>1954</v>
      </c>
      <c r="P17" s="951" t="s">
        <v>1955</v>
      </c>
      <c r="Q17" s="951" t="s">
        <v>1956</v>
      </c>
      <c r="R17" s="951" t="s">
        <v>1957</v>
      </c>
      <c r="S17" s="951" t="s">
        <v>1958</v>
      </c>
      <c r="T17" s="951" t="s">
        <v>1959</v>
      </c>
      <c r="U17" s="951" t="s">
        <v>1960</v>
      </c>
      <c r="V17" s="951" t="s">
        <v>1944</v>
      </c>
      <c r="W17" s="951" t="s">
        <v>1961</v>
      </c>
      <c r="X17" s="951" t="s">
        <v>1962</v>
      </c>
      <c r="Y17" s="951" t="s">
        <v>1963</v>
      </c>
      <c r="Z17" s="951" t="s">
        <v>1964</v>
      </c>
      <c r="AA17" s="951" t="s">
        <v>1965</v>
      </c>
      <c r="AB17" s="951" t="s">
        <v>1966</v>
      </c>
      <c r="AC17" s="951" t="s">
        <v>1967</v>
      </c>
      <c r="AD17" s="951" t="s">
        <v>1597</v>
      </c>
      <c r="AE17" s="951" t="s">
        <v>1968</v>
      </c>
      <c r="AF17" s="951" t="s">
        <v>1969</v>
      </c>
      <c r="AG17" s="951" t="s">
        <v>1970</v>
      </c>
      <c r="AH17" s="951" t="s">
        <v>1971</v>
      </c>
      <c r="AI17" s="951" t="s">
        <v>1972</v>
      </c>
      <c r="AJ17" s="951" t="s">
        <v>1973</v>
      </c>
      <c r="AK17" s="951" t="s">
        <v>1974</v>
      </c>
      <c r="AM17" s="953" t="s">
        <v>425</v>
      </c>
      <c r="AN17" s="953" t="s">
        <v>1584</v>
      </c>
      <c r="AP17" s="954" t="s">
        <v>1975</v>
      </c>
      <c r="AQ17" s="954" t="s">
        <v>1976</v>
      </c>
      <c r="AR17" s="954" t="s">
        <v>1977</v>
      </c>
      <c r="AT17" s="955" t="s">
        <v>1978</v>
      </c>
      <c r="AU17" s="955" t="s">
        <v>1979</v>
      </c>
      <c r="AV17" s="955" t="s">
        <v>1977</v>
      </c>
      <c r="AX17" s="956" t="s">
        <v>1980</v>
      </c>
      <c r="AY17" s="956" t="s">
        <v>817</v>
      </c>
      <c r="BA17" s="1082" t="s">
        <v>1981</v>
      </c>
      <c r="BB17" s="1082"/>
      <c r="BC17" s="1082"/>
      <c r="BD17" s="1082"/>
      <c r="BE17" s="1082"/>
      <c r="BF17" s="1082"/>
      <c r="BG17" s="1082"/>
      <c r="BN17" s="49">
        <v>1</v>
      </c>
    </row>
    <row r="18" spans="1:66" ht="35.1" customHeight="1">
      <c r="A18" s="957">
        <f>IF(B18="","",COUNTIF(B18:B18,"&lt;&gt;"))</f>
        <v>1</v>
      </c>
      <c r="B18" s="958" t="s">
        <v>218</v>
      </c>
      <c r="C18" s="959" t="str">
        <f>V18</f>
        <v>krill *</v>
      </c>
      <c r="D18" s="983" t="str">
        <f t="shared" si="0"/>
        <v>⚠ Crustacés</v>
      </c>
      <c r="E18" s="961" t="str">
        <f t="shared" ref="E18:E81" si="1">IF(B18="","",TRIM(SUBSTITUTE(SUBSTITUTE(SUBSTITUTE(CLEAN(B18),CHAR(160)," "),CHAR(10)," "),CHAR(13)," ")))</f>
        <v>krill</v>
      </c>
      <c r="F18" s="962">
        <f t="shared" ref="F18:F81" si="2">IF(E18="","",LEN(E18))</f>
        <v>5</v>
      </c>
      <c r="G18" s="963">
        <f>IF(H18="","",COUNTIF(H18:H18,"&lt;&gt;"))</f>
        <v>1</v>
      </c>
      <c r="H18" s="958" t="str" cm="1">
        <f t="array" ref="H18">IF(L18="","",IF(LEN(L18)&lt;=MAX(10,G13),L18,IFERROR(LEFT(L18,LOOKUP(2,1/(MID(L18,ROW(1:500),1)=" ")/(ROW(1:500)&lt;=MAX(10,G13)),ROW(1:500))-1),LEFT(L18,MAX(10,G13)))))</f>
        <v>krill</v>
      </c>
      <c r="I18" s="963">
        <f t="shared" ref="I18:I81" si="3">IF(H18="","",LEN(H18))</f>
        <v>5</v>
      </c>
      <c r="J18" s="963">
        <f t="shared" ref="J18:J81" si="4">IF(H18="","",K18)</f>
        <v>1</v>
      </c>
      <c r="K18" s="964">
        <f>IF(MAX(A18:A317)=0,"",1)</f>
        <v>1</v>
      </c>
      <c r="L18" s="965" t="str">
        <f>IF(K18="","",INDEX(E18:E317,MATCH(K18,A18:A317,0)))</f>
        <v>krill</v>
      </c>
      <c r="M18" s="965" t="str">
        <f t="shared" ref="M18:M81" si="5">IF(L18="","",IF(LEN(L18)&lt;=LEN(H18),"",TRIM(MID(L18,LEN(H18)+1,9999))))</f>
        <v/>
      </c>
      <c r="N18" s="966" t="str">
        <f t="shared" ref="N18:N81" si="6">IF(H18="","",H18)</f>
        <v>krill</v>
      </c>
      <c r="O18" s="967" t="str">
        <f t="shared" ref="O18:O81" si="7">IF(N18="","",LOWER(CLEAN(SUBSTITUTE(SUBSTITUTE(SUBSTITUTE(N18,CHAR(160)," "),CHAR(10)," "),CHAR(13)," "))))</f>
        <v>krill</v>
      </c>
      <c r="P18" s="967" t="str">
        <f t="shared" ref="P18:P81" si="8">IF(N18="","",SUBSTITUTE(SUBSTITUTE(SUBSTITUTE(SUBSTITUTE(SUBSTITUTE(SUBSTITUTE(SUBSTITUTE(SUBSTITUTE(SUBSTITUTE(SUBSTITUTE(SUBSTITUTE(SUBSTITUTE(SUBSTITUTE(SUBSTITUTE(SUBSTITUTE(SUBSTITUTE(SUBSTITUTE(SUBSTITUTE(SUBSTITUTE(SUBSTITUTE(SUBSTITUTE(SUBSTITUTE(SUBSTITUTE(O18,"à","a"),"â","a"),"ä","a"),"á","a"),"ç","c"),"œ","oe"),"æ","ae"),"é","e"),"è","e"),"ê","e"),"ë","e"),"í","i"),"î","i"),"ï","i"),"ì","i"),"ô","o"),"ö","o"),"ó","o"),"ò","o"),"ù","u"),"û","u"),"ü","u"),"ñ","n"))</f>
        <v>krill</v>
      </c>
      <c r="Q18" s="966" t="str">
        <f t="shared" ref="Q18:Q81" si="9">IF(N18="","","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18,"’"," "),"."," "),","," "),";"," "),":"," "),"/"," "),"("," "),")"," "),"-"," "),"_"," "),"!"," "),"?"," "),"*"," "),"["," "),"]"," "),"{"," "),"}"," "),"&lt;"," "),"&gt;"," "),"="," "),"+"," "),"•"," "),"►"," "),"▼"," "),"▲"," "),"◄"," "),"«"," "),"»"," "),"“"," "),"”"," "),CHAR(39)," "),CHAR(34)," "),"  "," "),"  "," "),"  "," "),"  "," "))&amp;" ")</f>
        <v xml:space="preserve"> krill </v>
      </c>
      <c r="R18" s="967" t="str">
        <f>IF(N18="","",IF(COUNTIF(AP18:AP300,TRIM(Q18))&gt;0,"EXCLUSION EXACTE",""))</f>
        <v/>
      </c>
      <c r="S18" s="967" t="str" cm="1">
        <f t="array" ref="S18">IF(N18="","",IF(SUMPRODUCT(--(AP18:AP300&lt;&gt;""),--ISNUMBER(SEARCH(" "&amp;AP18:AP300&amp;" ",Q18)))&gt;0,"BLOQUE MOLLUSQUES",""))</f>
        <v/>
      </c>
      <c r="T18" s="967" t="str" cm="1">
        <f t="array" ref="T18">IF(N18="","",IF(SUMPRODUCT(--(AT18:AT300&lt;&gt;""),--ISNUMBER(SEARCH(" "&amp;AT18:AT300&amp;" ",Q18)))&gt;0,"FORCE MOLLUSQUES",""))</f>
        <v/>
      </c>
      <c r="U18" s="966" t="str">
        <f t="shared" ref="U18:U81" si="10">IF(N18="","",IF(COUNTIF(X18:AK18,"⚠*")=0,"",TRIM(X18&amp;" "&amp;Y18&amp;" "&amp;Z18&amp;" "&amp;AA18&amp;" "&amp;AB18&amp;" "&amp;AC18&amp;" "&amp;AD18&amp;" "&amp;AE18&amp;" "&amp;AF18&amp;" "&amp;AG18&amp;" "&amp;AH18&amp;" "&amp;AI18&amp;" "&amp;AJ18&amp;" "&amp;AK18)))</f>
        <v>⚠ Crustacés</v>
      </c>
      <c r="V18" s="966" t="str">
        <f>IF(H18="","",N18&amp;IF(U18&lt;&gt;""," *",""))</f>
        <v>krill *</v>
      </c>
      <c r="W18" s="991">
        <f t="shared" ref="W18:W81" si="11">IF(N18="","",COUNTIF(X18:AK18,"⚠*"))</f>
        <v>1</v>
      </c>
      <c r="X18" s="967" t="str" cm="1">
        <f t="array" ref="X18">IF(N18="","",IF(R18&lt;&gt;"","",IF(SUMPRODUCT(--(AN18:AN1500=X17),--(AM18:AM1500&lt;&gt;""),--ISNUMBER(SEARCH(" "&amp;AM18:AM1500&amp;" ",Q18)))&gt;0,X17,"")))</f>
        <v/>
      </c>
      <c r="Y18" s="967" t="str" cm="1">
        <f t="array" ref="Y18">IF(N18="","",IF(R18&lt;&gt;"","",IF(SUMPRODUCT(--(AN18:AN1500=Y17),--(AM18:AM1500&lt;&gt;""),--ISNUMBER(SEARCH(" "&amp;AM18:AM1500&amp;" ",Q18)))&gt;0,Y17,"")))</f>
        <v>⚠ Crustacés</v>
      </c>
      <c r="Z18" s="967" t="str" cm="1">
        <f t="array" ref="Z18">IF(N18="","",IF(R18&lt;&gt;"","",IF(SUMPRODUCT(--(AN18:AN1500=Z17),--(AM18:AM1500&lt;&gt;""),--ISNUMBER(SEARCH(" "&amp;AM18:AM1500&amp;" ",Q18)))&gt;0,Z17,"")))</f>
        <v/>
      </c>
      <c r="AA18" s="967" t="str" cm="1">
        <f t="array" ref="AA18">IF(N18="","",IF(R18&lt;&gt;"","",IF(SUMPRODUCT(--(AN18:AN1500=AA17),--(AM18:AM1500&lt;&gt;""),--ISNUMBER(SEARCH(" "&amp;AM18:AM1500&amp;" ",Q18)))&gt;0,AA17,"")))</f>
        <v/>
      </c>
      <c r="AB18" s="967" t="str" cm="1">
        <f t="array" ref="AB18">IF(N18="","",IF(R18&lt;&gt;"","",IF(SUMPRODUCT(--(AN18:AN1500=AB17),--(AM18:AM1500&lt;&gt;""),--ISNUMBER(SEARCH(" "&amp;AM18:AM1500&amp;" ",Q18)))&gt;0,AB17,"")))</f>
        <v/>
      </c>
      <c r="AC18" s="967" t="str" cm="1">
        <f t="array" ref="AC18">IF(N18="","",IF(R18&lt;&gt;"","",IF(SUMPRODUCT(--(AN18:AN1500=AC17),--(AM18:AM1500&lt;&gt;""),--ISNUMBER(SEARCH(" "&amp;AM18:AM1500&amp;" ",Q18)))&gt;0,AC17,"")))</f>
        <v/>
      </c>
      <c r="AD18" s="967" t="str" cm="1">
        <f t="array" ref="AD18">IF(N18="","",IF(R18&lt;&gt;"","",IF(SUMPRODUCT(--(AN18:AN1500=AD17),--(AM18:AM1500&lt;&gt;""),--ISNUMBER(SEARCH(" "&amp;AM18:AM1500&amp;" ",Q18)))&gt;0,AD17,"")))</f>
        <v/>
      </c>
      <c r="AE18" s="967" t="str" cm="1">
        <f t="array" ref="AE18">IF(N18="","",IF(R18&lt;&gt;"","",IF(SUMPRODUCT(--(AN18:AN1500=AE17),--(AM18:AM1500&lt;&gt;""),--ISNUMBER(SEARCH(" "&amp;AM18:AM1500&amp;" ",Q18)))&gt;0,AE17,"")))</f>
        <v/>
      </c>
      <c r="AF18" s="967" t="str" cm="1">
        <f t="array" ref="AF18">IF(N18="","",IF(R18&lt;&gt;"","",IF(SUMPRODUCT(--(AN18:AN1500=AF17),--(AM18:AM1500&lt;&gt;""),--ISNUMBER(SEARCH(" "&amp;AM18:AM1500&amp;" ",Q18)))&gt;0,AF17,"")))</f>
        <v/>
      </c>
      <c r="AG18" s="967" t="str" cm="1">
        <f t="array" ref="AG18">IF(N18="","",IF(R18&lt;&gt;"","",IF(SUMPRODUCT(--(AN18:AN1500=AG17),--(AM18:AM1500&lt;&gt;""),--ISNUMBER(SEARCH(" "&amp;AM18:AM1500&amp;" ",Q18)))&gt;0,AG17,"")))</f>
        <v/>
      </c>
      <c r="AH18" s="967" t="str" cm="1">
        <f t="array" ref="AH18">IF(N18="","",IF(R18&lt;&gt;"","",IF(SUMPRODUCT(--(AN18:AN1500=AH17),--(AM18:AM1500&lt;&gt;""),--ISNUMBER(SEARCH(" "&amp;AM18:AM1500&amp;" ",Q18)))&gt;0,AH17,"")))</f>
        <v/>
      </c>
      <c r="AI18" s="967" t="str" cm="1">
        <f t="array" ref="AI18">IF(N18="","",IF(R18&lt;&gt;"","",IF(SUMPRODUCT(--(AN18:AN1500=AI17),--(AM18:AM1500&lt;&gt;""),--ISNUMBER(SEARCH(" "&amp;AM18:AM1500&amp;" ",Q18)))&gt;0,AI17,"")))</f>
        <v/>
      </c>
      <c r="AJ18" s="967" t="str" cm="1">
        <f t="array" ref="AJ18">IF(N18="","",IF(R18&lt;&gt;"","",IF(SUMPRODUCT(--(AN18:AN1500=AJ17),--(AM18:AM1500&lt;&gt;""),--ISNUMBER(SEARCH(" "&amp;AM18:AM1500&amp;" ",Q18)))&gt;0,AJ17,"")))</f>
        <v/>
      </c>
      <c r="AK18" s="967" t="str" cm="1">
        <f t="array" ref="AK18">IF(N18="","",IF(T18&lt;&gt;"",AK17,IF(S18&lt;&gt;"","",IF(R18&lt;&gt;"","",IF(SUMPRODUCT(--(AN18:AN1500=AK17),--(AM18:AM1500&lt;&gt;""),--ISNUMBER(SEARCH(" "&amp;AM18:AM1500&amp;" ",Q18)))&gt;0,AK17,"")))))</f>
        <v/>
      </c>
      <c r="AM18" s="968" t="s">
        <v>28</v>
      </c>
      <c r="AN18" s="968" t="s">
        <v>1966</v>
      </c>
      <c r="AP18" s="969" t="s">
        <v>996</v>
      </c>
      <c r="AQ18" s="969" t="s">
        <v>1982</v>
      </c>
      <c r="AR18" s="969" t="s">
        <v>1983</v>
      </c>
      <c r="AT18" s="970" t="s">
        <v>1984</v>
      </c>
      <c r="AU18" s="970" t="s">
        <v>1974</v>
      </c>
      <c r="AV18" s="970" t="s">
        <v>1985</v>
      </c>
      <c r="AX18" s="971" t="s">
        <v>1986</v>
      </c>
      <c r="AY18" s="972" t="s">
        <v>1987</v>
      </c>
      <c r="BA18" s="1081" t="s">
        <v>1988</v>
      </c>
      <c r="BB18" s="1081"/>
      <c r="BC18" s="1081"/>
      <c r="BD18" s="1081"/>
      <c r="BE18" s="1081"/>
      <c r="BF18" s="1081"/>
      <c r="BG18" s="1081"/>
      <c r="BN18" s="49">
        <v>1</v>
      </c>
    </row>
    <row r="19" spans="1:66" ht="35.1" customHeight="1">
      <c r="A19" s="973">
        <f>IF(B19="","",COUNTIF(B18:B19,"&lt;&gt;"))</f>
        <v>2</v>
      </c>
      <c r="B19" s="965" t="s">
        <v>2637</v>
      </c>
      <c r="C19" s="974" t="str">
        <f t="shared" ref="C19:C82" si="12">V19</f>
        <v>cereales utilisees pour la fabrication *</v>
      </c>
      <c r="D19" s="984" t="str">
        <f t="shared" si="0"/>
        <v>⚠ Gluten</v>
      </c>
      <c r="E19" s="976" t="str">
        <f t="shared" si="1"/>
        <v>cereales utilisees pour la fabrication de distillats alcooliques œuf fromage lupin</v>
      </c>
      <c r="F19" s="977">
        <f t="shared" si="2"/>
        <v>82</v>
      </c>
      <c r="G19" s="964">
        <f>IF(H19="","",COUNTIF(H18:H19,"&lt;&gt;"))</f>
        <v>2</v>
      </c>
      <c r="H19" s="965" t="str" cm="1">
        <f t="array" ref="H19">IF(L19="","",IF(LEN(L19)&lt;=MAX(10,G13),L19,IFERROR(LEFT(L19,LOOKUP(2,1/(MID(L19,ROW(1:500),1)=" ")/(ROW(1:500)&lt;=MAX(10,G13)),ROW(1:500))-1),LEFT(L19,MAX(10,G13)))))</f>
        <v>cereales utilisees pour la fabrication</v>
      </c>
      <c r="I19" s="964">
        <f t="shared" si="3"/>
        <v>38</v>
      </c>
      <c r="J19" s="964">
        <f t="shared" si="4"/>
        <v>2</v>
      </c>
      <c r="K19" s="964">
        <f>IF(M18&lt;&gt;"",K18,IF(K18&lt;MAX(A18:A317),K18+1,""))</f>
        <v>2</v>
      </c>
      <c r="L19" s="965" t="str">
        <f>IF(K19="","",IF(M18&lt;&gt;"",M18,INDEX(E18:E317,MATCH(K19,A18:A317,0))))</f>
        <v>cereales utilisees pour la fabrication de distillats alcooliques œuf fromage lupin</v>
      </c>
      <c r="M19" s="965" t="str">
        <f t="shared" si="5"/>
        <v>de distillats alcooliques œuf fromage lupin</v>
      </c>
      <c r="N19" s="965" t="str">
        <f t="shared" si="6"/>
        <v>cereales utilisees pour la fabrication</v>
      </c>
      <c r="O19" s="964" t="str">
        <f t="shared" si="7"/>
        <v>cereales utilisees pour la fabrication</v>
      </c>
      <c r="P19" s="964" t="str">
        <f t="shared" si="8"/>
        <v>cereales utilisees pour la fabrication</v>
      </c>
      <c r="Q19" s="965" t="str">
        <f t="shared" si="9"/>
        <v xml:space="preserve"> cereales utilisees pour la fabrication </v>
      </c>
      <c r="R19" s="964" t="str">
        <f>IF(N19="","",IF(COUNTIF(AP18:AP300,TRIM(Q19))&gt;0,"EXCLUSION EXACTE",""))</f>
        <v/>
      </c>
      <c r="S19" s="964" t="str" cm="1">
        <f t="array" ref="S19">IF(N19="","",IF(SUMPRODUCT(--(AP18:AP300&lt;&gt;""),--ISNUMBER(SEARCH(" "&amp;AP18:AP300&amp;" ",Q19)))&gt;0,"BLOQUE MOLLUSQUES",""))</f>
        <v/>
      </c>
      <c r="T19" s="964" t="str" cm="1">
        <f t="array" ref="T19">IF(N19="","",IF(SUMPRODUCT(--(AT18:AT300&lt;&gt;""),--ISNUMBER(SEARCH(" "&amp;AT18:AT300&amp;" ",Q19)))&gt;0,"FORCE MOLLUSQUES",""))</f>
        <v/>
      </c>
      <c r="U19" s="965" t="str">
        <f t="shared" si="10"/>
        <v>⚠ Gluten</v>
      </c>
      <c r="V19" s="965" t="str">
        <f t="shared" ref="V19:V82" si="13">IF(N19="","",N19&amp;IF(U19&lt;&gt;""," *",""))</f>
        <v>cereales utilisees pour la fabrication *</v>
      </c>
      <c r="W19" s="977">
        <f t="shared" si="11"/>
        <v>1</v>
      </c>
      <c r="X19" s="964" t="str" cm="1">
        <f t="array" ref="X19">IF(N19="","",IF(R19&lt;&gt;"","",IF(SUMPRODUCT(--(AN18:AN1500=X17),--(AM18:AM1500&lt;&gt;""),--ISNUMBER(SEARCH(" "&amp;AM18:AM1500&amp;" ",Q19)))&gt;0,X17,"")))</f>
        <v>⚠ Gluten</v>
      </c>
      <c r="Y19" s="964" t="str" cm="1">
        <f t="array" ref="Y19">IF(N19="","",IF(R19&lt;&gt;"","",IF(SUMPRODUCT(--(AN18:AN1500=Y17),--(AM18:AM1500&lt;&gt;""),--ISNUMBER(SEARCH(" "&amp;AM18:AM1500&amp;" ",Q19)))&gt;0,Y17,"")))</f>
        <v/>
      </c>
      <c r="Z19" s="964" t="str" cm="1">
        <f t="array" ref="Z19">IF(N19="","",IF(R19&lt;&gt;"","",IF(SUMPRODUCT(--(AN18:AN1500=Z17),--(AM18:AM1500&lt;&gt;""),--ISNUMBER(SEARCH(" "&amp;AM18:AM1500&amp;" ",Q19)))&gt;0,Z17,"")))</f>
        <v/>
      </c>
      <c r="AA19" s="964" t="str" cm="1">
        <f t="array" ref="AA19">IF(N19="","",IF(R19&lt;&gt;"","",IF(SUMPRODUCT(--(AN18:AN1500=AA17),--(AM18:AM1500&lt;&gt;""),--ISNUMBER(SEARCH(" "&amp;AM18:AM1500&amp;" ",Q19)))&gt;0,AA17,"")))</f>
        <v/>
      </c>
      <c r="AB19" s="964" t="str" cm="1">
        <f t="array" ref="AB19">IF(N19="","",IF(R19&lt;&gt;"","",IF(SUMPRODUCT(--(AN18:AN1500=AB17),--(AM18:AM1500&lt;&gt;""),--ISNUMBER(SEARCH(" "&amp;AM18:AM1500&amp;" ",Q19)))&gt;0,AB17,"")))</f>
        <v/>
      </c>
      <c r="AC19" s="964" t="str" cm="1">
        <f t="array" ref="AC19">IF(N19="","",IF(R19&lt;&gt;"","",IF(SUMPRODUCT(--(AN18:AN1500=AC17),--(AM18:AM1500&lt;&gt;""),--ISNUMBER(SEARCH(" "&amp;AM18:AM1500&amp;" ",Q19)))&gt;0,AC17,"")))</f>
        <v/>
      </c>
      <c r="AD19" s="964" t="str" cm="1">
        <f t="array" ref="AD19">IF(N19="","",IF(R19&lt;&gt;"","",IF(SUMPRODUCT(--(AN18:AN1500=AD17),--(AM18:AM1500&lt;&gt;""),--ISNUMBER(SEARCH(" "&amp;AM18:AM1500&amp;" ",Q19)))&gt;0,AD17,"")))</f>
        <v/>
      </c>
      <c r="AE19" s="964" t="str" cm="1">
        <f t="array" ref="AE19">IF(N19="","",IF(R19&lt;&gt;"","",IF(SUMPRODUCT(--(AN18:AN1500=AE17),--(AM18:AM1500&lt;&gt;""),--ISNUMBER(SEARCH(" "&amp;AM18:AM1500&amp;" ",Q19)))&gt;0,AE17,"")))</f>
        <v/>
      </c>
      <c r="AF19" s="964" t="str" cm="1">
        <f t="array" ref="AF19">IF(N19="","",IF(R19&lt;&gt;"","",IF(SUMPRODUCT(--(AN18:AN1500=AF17),--(AM18:AM1500&lt;&gt;""),--ISNUMBER(SEARCH(" "&amp;AM18:AM1500&amp;" ",Q19)))&gt;0,AF17,"")))</f>
        <v/>
      </c>
      <c r="AG19" s="964" t="str" cm="1">
        <f t="array" ref="AG19">IF(N19="","",IF(R19&lt;&gt;"","",IF(SUMPRODUCT(--(AN18:AN1500=AG17),--(AM18:AM1500&lt;&gt;""),--ISNUMBER(SEARCH(" "&amp;AM18:AM1500&amp;" ",Q19)))&gt;0,AG17,"")))</f>
        <v/>
      </c>
      <c r="AH19" s="964" t="str" cm="1">
        <f t="array" ref="AH19">IF(N19="","",IF(R19&lt;&gt;"","",IF(SUMPRODUCT(--(AN18:AN1500=AH17),--(AM18:AM1500&lt;&gt;""),--ISNUMBER(SEARCH(" "&amp;AM18:AM1500&amp;" ",Q19)))&gt;0,AH17,"")))</f>
        <v/>
      </c>
      <c r="AI19" s="964" t="str" cm="1">
        <f t="array" ref="AI19">IF(N19="","",IF(R19&lt;&gt;"","",IF(SUMPRODUCT(--(AN18:AN1500=AI17),--(AM18:AM1500&lt;&gt;""),--ISNUMBER(SEARCH(" "&amp;AM18:AM1500&amp;" ",Q19)))&gt;0,AI17,"")))</f>
        <v/>
      </c>
      <c r="AJ19" s="964" t="str" cm="1">
        <f t="array" ref="AJ19">IF(N19="","",IF(R19&lt;&gt;"","",IF(SUMPRODUCT(--(AN18:AN1500=AJ17),--(AM18:AM1500&lt;&gt;""),--ISNUMBER(SEARCH(" "&amp;AM18:AM1500&amp;" ",Q19)))&gt;0,AJ17,"")))</f>
        <v/>
      </c>
      <c r="AK19" s="964" t="str" cm="1">
        <f t="array" ref="AK19">IF(N19="","",IF(T19&lt;&gt;"",AK17,IF(S19&lt;&gt;"","",IF(R19&lt;&gt;"","",IF(SUMPRODUCT(--(AN18:AN1500=AK17),--(AM18:AM1500&lt;&gt;""),--ISNUMBER(SEARCH(" "&amp;AM18:AM1500&amp;" ",Q19)))&gt;0,AK17,"")))))</f>
        <v/>
      </c>
      <c r="AM19" s="964" t="s">
        <v>2</v>
      </c>
      <c r="AN19" s="964" t="s">
        <v>1966</v>
      </c>
      <c r="AP19" s="964" t="s">
        <v>1989</v>
      </c>
      <c r="AQ19" s="964" t="s">
        <v>1982</v>
      </c>
      <c r="AR19" s="964" t="s">
        <v>1983</v>
      </c>
      <c r="AT19" s="964" t="s">
        <v>1990</v>
      </c>
      <c r="AU19" s="964" t="s">
        <v>1974</v>
      </c>
      <c r="AV19" s="964" t="s">
        <v>1985</v>
      </c>
      <c r="AX19" s="978" t="s">
        <v>1991</v>
      </c>
      <c r="AY19" s="965" t="s">
        <v>1992</v>
      </c>
      <c r="BA19" s="1081" t="s">
        <v>1993</v>
      </c>
      <c r="BB19" s="1081"/>
      <c r="BC19" s="1081"/>
      <c r="BD19" s="1081"/>
      <c r="BE19" s="1081"/>
      <c r="BF19" s="1081"/>
      <c r="BG19" s="1081"/>
      <c r="BN19" s="49">
        <v>1</v>
      </c>
    </row>
    <row r="20" spans="1:66" ht="35.1" customHeight="1">
      <c r="A20" s="957">
        <f>IF(B20="","",COUNTIF(B18:B20,"&lt;&gt;"))</f>
        <v>3</v>
      </c>
      <c r="B20" s="958" t="s">
        <v>433</v>
      </c>
      <c r="C20" s="974" t="str">
        <f t="shared" si="12"/>
        <v>de distillats alcooliques œuf fromage *</v>
      </c>
      <c r="D20" s="984" t="str">
        <f t="shared" si="0"/>
        <v>⚠ Œufs ⚠ Lait</v>
      </c>
      <c r="E20" s="961" t="str">
        <f t="shared" si="1"/>
        <v>macedoine surgelée</v>
      </c>
      <c r="F20" s="962">
        <f t="shared" si="2"/>
        <v>18</v>
      </c>
      <c r="G20" s="963">
        <f>IF(H20="","",COUNTIF(H18:H20,"&lt;&gt;"))</f>
        <v>3</v>
      </c>
      <c r="H20" s="958" t="str" cm="1">
        <f t="array" ref="H20">IF(L20="","",IF(LEN(L20)&lt;=MAX(10,G13),L20,IFERROR(LEFT(L20,LOOKUP(2,1/(MID(L20,ROW(1:500),1)=" ")/(ROW(1:500)&lt;=MAX(10,G13)),ROW(1:500))-1),LEFT(L20,MAX(10,G13)))))</f>
        <v>de distillats alcooliques œuf fromage</v>
      </c>
      <c r="I20" s="963">
        <f t="shared" si="3"/>
        <v>37</v>
      </c>
      <c r="J20" s="963">
        <f t="shared" si="4"/>
        <v>2</v>
      </c>
      <c r="K20" s="964">
        <f>IF(M19&lt;&gt;"",K19,IF(K19&lt;MAX(A18:A317),K19+1,""))</f>
        <v>2</v>
      </c>
      <c r="L20" s="965" t="str">
        <f>IF(K20="","",IF(M19&lt;&gt;"",M19,INDEX(E18:E317,MATCH(K20,A18:A317,0))))</f>
        <v>de distillats alcooliques œuf fromage lupin</v>
      </c>
      <c r="M20" s="965" t="str">
        <f t="shared" si="5"/>
        <v>lupin</v>
      </c>
      <c r="N20" s="966" t="str">
        <f t="shared" si="6"/>
        <v>de distillats alcooliques œuf fromage</v>
      </c>
      <c r="O20" s="967" t="str">
        <f t="shared" si="7"/>
        <v>de distillats alcooliques œuf fromage</v>
      </c>
      <c r="P20" s="967" t="str">
        <f t="shared" si="8"/>
        <v>de distillats alcooliques oeuf fromage</v>
      </c>
      <c r="Q20" s="966" t="str">
        <f t="shared" si="9"/>
        <v xml:space="preserve"> de distillats alcooliques oeuf fromage </v>
      </c>
      <c r="R20" s="967" t="str">
        <f>IF(N20="","",IF(COUNTIF(AP18:AP300,TRIM(Q20))&gt;0,"EXCLUSION EXACTE",""))</f>
        <v/>
      </c>
      <c r="S20" s="967" t="str" cm="1">
        <f t="array" ref="S20">IF(N20="","",IF(SUMPRODUCT(--(AP18:AP300&lt;&gt;""),--ISNUMBER(SEARCH(" "&amp;AP18:AP300&amp;" ",Q20)))&gt;0,"BLOQUE MOLLUSQUES",""))</f>
        <v/>
      </c>
      <c r="T20" s="967" t="str" cm="1">
        <f t="array" ref="T20">IF(N20="","",IF(SUMPRODUCT(--(AT18:AT300&lt;&gt;""),--ISNUMBER(SEARCH(" "&amp;AT18:AT300&amp;" ",Q20)))&gt;0,"FORCE MOLLUSQUES",""))</f>
        <v/>
      </c>
      <c r="U20" s="966" t="str">
        <f t="shared" si="10"/>
        <v>⚠ Œufs ⚠ Lait</v>
      </c>
      <c r="V20" s="966" t="str">
        <f t="shared" si="13"/>
        <v>de distillats alcooliques œuf fromage *</v>
      </c>
      <c r="W20" s="991">
        <f t="shared" si="11"/>
        <v>2</v>
      </c>
      <c r="X20" s="967" t="str" cm="1">
        <f t="array" ref="X20">IF(N20="","",IF(R20&lt;&gt;"","",IF(SUMPRODUCT(--(AN18:AN1500=X17),--(AM18:AM1500&lt;&gt;""),--ISNUMBER(SEARCH(" "&amp;AM18:AM1500&amp;" ",Q20)))&gt;0,X17,"")))</f>
        <v/>
      </c>
      <c r="Y20" s="967" t="str" cm="1">
        <f t="array" ref="Y20">IF(N20="","",IF(R20&lt;&gt;"","",IF(SUMPRODUCT(--(AN18:AN1500=Y17),--(AM18:AM1500&lt;&gt;""),--ISNUMBER(SEARCH(" "&amp;AM18:AM1500&amp;" ",Q20)))&gt;0,Y17,"")))</f>
        <v/>
      </c>
      <c r="Z20" s="967" t="str" cm="1">
        <f t="array" ref="Z20">IF(N20="","",IF(R20&lt;&gt;"","",IF(SUMPRODUCT(--(AN18:AN1500=Z17),--(AM18:AM1500&lt;&gt;""),--ISNUMBER(SEARCH(" "&amp;AM18:AM1500&amp;" ",Q20)))&gt;0,Z17,"")))</f>
        <v>⚠ Œufs</v>
      </c>
      <c r="AA20" s="967" t="str" cm="1">
        <f t="array" ref="AA20">IF(N20="","",IF(R20&lt;&gt;"","",IF(SUMPRODUCT(--(AN18:AN1500=AA17),--(AM18:AM1500&lt;&gt;""),--ISNUMBER(SEARCH(" "&amp;AM18:AM1500&amp;" ",Q20)))&gt;0,AA17,"")))</f>
        <v/>
      </c>
      <c r="AB20" s="967" t="str" cm="1">
        <f t="array" ref="AB20">IF(N20="","",IF(R20&lt;&gt;"","",IF(SUMPRODUCT(--(AN18:AN1500=AB17),--(AM18:AM1500&lt;&gt;""),--ISNUMBER(SEARCH(" "&amp;AM18:AM1500&amp;" ",Q20)))&gt;0,AB17,"")))</f>
        <v/>
      </c>
      <c r="AC20" s="967" t="str" cm="1">
        <f t="array" ref="AC20">IF(N20="","",IF(R20&lt;&gt;"","",IF(SUMPRODUCT(--(AN18:AN1500=AC17),--(AM18:AM1500&lt;&gt;""),--ISNUMBER(SEARCH(" "&amp;AM18:AM1500&amp;" ",Q20)))&gt;0,AC17,"")))</f>
        <v/>
      </c>
      <c r="AD20" s="967" t="str" cm="1">
        <f t="array" ref="AD20">IF(N20="","",IF(R20&lt;&gt;"","",IF(SUMPRODUCT(--(AN18:AN1500=AD17),--(AM18:AM1500&lt;&gt;""),--ISNUMBER(SEARCH(" "&amp;AM18:AM1500&amp;" ",Q20)))&gt;0,AD17,"")))</f>
        <v>⚠ Lait</v>
      </c>
      <c r="AE20" s="967" t="str" cm="1">
        <f t="array" ref="AE20">IF(N20="","",IF(R20&lt;&gt;"","",IF(SUMPRODUCT(--(AN18:AN1500=AE17),--(AM18:AM1500&lt;&gt;""),--ISNUMBER(SEARCH(" "&amp;AM18:AM1500&amp;" ",Q20)))&gt;0,AE17,"")))</f>
        <v/>
      </c>
      <c r="AF20" s="967" t="str" cm="1">
        <f t="array" ref="AF20">IF(N20="","",IF(R20&lt;&gt;"","",IF(SUMPRODUCT(--(AN18:AN1500=AF17),--(AM18:AM1500&lt;&gt;""),--ISNUMBER(SEARCH(" "&amp;AM18:AM1500&amp;" ",Q20)))&gt;0,AF17,"")))</f>
        <v/>
      </c>
      <c r="AG20" s="967" t="str" cm="1">
        <f t="array" ref="AG20">IF(N20="","",IF(R20&lt;&gt;"","",IF(SUMPRODUCT(--(AN18:AN1500=AG17),--(AM18:AM1500&lt;&gt;""),--ISNUMBER(SEARCH(" "&amp;AM18:AM1500&amp;" ",Q20)))&gt;0,AG17,"")))</f>
        <v/>
      </c>
      <c r="AH20" s="967" t="str" cm="1">
        <f t="array" ref="AH20">IF(N20="","",IF(R20&lt;&gt;"","",IF(SUMPRODUCT(--(AN18:AN1500=AH17),--(AM18:AM1500&lt;&gt;""),--ISNUMBER(SEARCH(" "&amp;AM18:AM1500&amp;" ",Q20)))&gt;0,AH17,"")))</f>
        <v/>
      </c>
      <c r="AI20" s="967" t="str" cm="1">
        <f t="array" ref="AI20">IF(N20="","",IF(R20&lt;&gt;"","",IF(SUMPRODUCT(--(AN18:AN1500=AI17),--(AM18:AM1500&lt;&gt;""),--ISNUMBER(SEARCH(" "&amp;AM18:AM1500&amp;" ",Q20)))&gt;0,AI17,"")))</f>
        <v/>
      </c>
      <c r="AJ20" s="967" t="str" cm="1">
        <f t="array" ref="AJ20">IF(N20="","",IF(R20&lt;&gt;"","",IF(SUMPRODUCT(--(AN18:AN1500=AJ17),--(AM18:AM1500&lt;&gt;""),--ISNUMBER(SEARCH(" "&amp;AM18:AM1500&amp;" ",Q20)))&gt;0,AJ17,"")))</f>
        <v/>
      </c>
      <c r="AK20" s="967" t="str" cm="1">
        <f t="array" ref="AK20">IF(N20="","",IF(T20&lt;&gt;"",AK17,IF(S20&lt;&gt;"","",IF(R20&lt;&gt;"","",IF(SUMPRODUCT(--(AN18:AN1500=AK17),--(AM18:AM1500&lt;&gt;""),--ISNUMBER(SEARCH(" "&amp;AM18:AM1500&amp;" ",Q20)))&gt;0,AK17,"")))))</f>
        <v/>
      </c>
      <c r="AM20" s="968" t="s">
        <v>65</v>
      </c>
      <c r="AN20" s="968" t="s">
        <v>1966</v>
      </c>
      <c r="AP20" s="969" t="s">
        <v>1994</v>
      </c>
      <c r="AQ20" s="969" t="s">
        <v>1982</v>
      </c>
      <c r="AR20" s="969" t="s">
        <v>1983</v>
      </c>
      <c r="AT20" s="970" t="s">
        <v>1995</v>
      </c>
      <c r="AU20" s="970" t="s">
        <v>1974</v>
      </c>
      <c r="AV20" s="970" t="s">
        <v>1985</v>
      </c>
      <c r="AX20" s="971" t="s">
        <v>1996</v>
      </c>
      <c r="AY20" s="972" t="s">
        <v>1997</v>
      </c>
      <c r="BA20" s="1081" t="s">
        <v>1998</v>
      </c>
      <c r="BB20" s="1081"/>
      <c r="BC20" s="1081"/>
      <c r="BD20" s="1081"/>
      <c r="BE20" s="1081"/>
      <c r="BF20" s="1081"/>
      <c r="BG20" s="1081"/>
      <c r="BN20" s="49">
        <v>1</v>
      </c>
    </row>
    <row r="21" spans="1:66" ht="35.1" customHeight="1">
      <c r="A21" s="973">
        <f>IF(B21="","",COUNTIF(B18:B21,"&lt;&gt;"))</f>
        <v>4</v>
      </c>
      <c r="B21" s="965" t="s">
        <v>436</v>
      </c>
      <c r="C21" s="974" t="str">
        <f t="shared" si="12"/>
        <v>lupin *</v>
      </c>
      <c r="D21" s="984" t="str">
        <f t="shared" si="0"/>
        <v>⚠ Lupin</v>
      </c>
      <c r="E21" s="976" t="str">
        <f t="shared" si="1"/>
        <v>tomates</v>
      </c>
      <c r="F21" s="977">
        <f t="shared" si="2"/>
        <v>7</v>
      </c>
      <c r="G21" s="964">
        <f>IF(H21="","",COUNTIF(H18:H21,"&lt;&gt;"))</f>
        <v>4</v>
      </c>
      <c r="H21" s="965" t="str" cm="1">
        <f t="array" ref="H21">IF(L21="","",IF(LEN(L21)&lt;=MAX(10,G13),L21,IFERROR(LEFT(L21,LOOKUP(2,1/(MID(L21,ROW(1:500),1)=" ")/(ROW(1:500)&lt;=MAX(10,G13)),ROW(1:500))-1),LEFT(L21,MAX(10,G13)))))</f>
        <v>lupin</v>
      </c>
      <c r="I21" s="964">
        <f t="shared" si="3"/>
        <v>5</v>
      </c>
      <c r="J21" s="964">
        <f t="shared" si="4"/>
        <v>2</v>
      </c>
      <c r="K21" s="964">
        <f>IF(M20&lt;&gt;"",K20,IF(K20&lt;MAX(A18:A317),K20+1,""))</f>
        <v>2</v>
      </c>
      <c r="L21" s="965" t="str">
        <f>IF(K21="","",IF(M20&lt;&gt;"",M20,INDEX(E18:E317,MATCH(K21,A18:A317,0))))</f>
        <v>lupin</v>
      </c>
      <c r="M21" s="965" t="str">
        <f t="shared" si="5"/>
        <v/>
      </c>
      <c r="N21" s="965" t="str">
        <f t="shared" si="6"/>
        <v>lupin</v>
      </c>
      <c r="O21" s="964" t="str">
        <f t="shared" si="7"/>
        <v>lupin</v>
      </c>
      <c r="P21" s="964" t="str">
        <f t="shared" si="8"/>
        <v>lupin</v>
      </c>
      <c r="Q21" s="965" t="str">
        <f t="shared" si="9"/>
        <v xml:space="preserve"> lupin </v>
      </c>
      <c r="R21" s="964" t="str">
        <f>IF(N21="","",IF(COUNTIF(AP18:AP300,TRIM(Q21))&gt;0,"EXCLUSION EXACTE",""))</f>
        <v/>
      </c>
      <c r="S21" s="964" t="str" cm="1">
        <f t="array" ref="S21">IF(N21="","",IF(SUMPRODUCT(--(AP18:AP300&lt;&gt;""),--ISNUMBER(SEARCH(" "&amp;AP18:AP300&amp;" ",Q21)))&gt;0,"BLOQUE MOLLUSQUES",""))</f>
        <v/>
      </c>
      <c r="T21" s="964" t="str" cm="1">
        <f t="array" ref="T21">IF(N21="","",IF(SUMPRODUCT(--(AT18:AT300&lt;&gt;""),--ISNUMBER(SEARCH(" "&amp;AT18:AT300&amp;" ",Q21)))&gt;0,"FORCE MOLLUSQUES",""))</f>
        <v/>
      </c>
      <c r="U21" s="965" t="str">
        <f t="shared" si="10"/>
        <v>⚠ Lupin</v>
      </c>
      <c r="V21" s="965" t="str">
        <f t="shared" si="13"/>
        <v>lupin *</v>
      </c>
      <c r="W21" s="977">
        <f t="shared" si="11"/>
        <v>1</v>
      </c>
      <c r="X21" s="964" t="str" cm="1">
        <f t="array" ref="X21">IF(N21="","",IF(R21&lt;&gt;"","",IF(SUMPRODUCT(--(AN18:AN1500=X17),--(AM18:AM1500&lt;&gt;""),--ISNUMBER(SEARCH(" "&amp;AM18:AM1500&amp;" ",Q21)))&gt;0,X17,"")))</f>
        <v/>
      </c>
      <c r="Y21" s="964" t="str" cm="1">
        <f t="array" ref="Y21">IF(N21="","",IF(R21&lt;&gt;"","",IF(SUMPRODUCT(--(AN18:AN1500=Y17),--(AM18:AM1500&lt;&gt;""),--ISNUMBER(SEARCH(" "&amp;AM18:AM1500&amp;" ",Q21)))&gt;0,Y17,"")))</f>
        <v/>
      </c>
      <c r="Z21" s="964" t="str" cm="1">
        <f t="array" ref="Z21">IF(N21="","",IF(R21&lt;&gt;"","",IF(SUMPRODUCT(--(AN18:AN1500=Z17),--(AM18:AM1500&lt;&gt;""),--ISNUMBER(SEARCH(" "&amp;AM18:AM1500&amp;" ",Q21)))&gt;0,Z17,"")))</f>
        <v/>
      </c>
      <c r="AA21" s="964" t="str" cm="1">
        <f t="array" ref="AA21">IF(N21="","",IF(R21&lt;&gt;"","",IF(SUMPRODUCT(--(AN18:AN1500=AA17),--(AM18:AM1500&lt;&gt;""),--ISNUMBER(SEARCH(" "&amp;AM18:AM1500&amp;" ",Q21)))&gt;0,AA17,"")))</f>
        <v/>
      </c>
      <c r="AB21" s="964" t="str" cm="1">
        <f t="array" ref="AB21">IF(N21="","",IF(R21&lt;&gt;"","",IF(SUMPRODUCT(--(AN18:AN1500=AB17),--(AM18:AM1500&lt;&gt;""),--ISNUMBER(SEARCH(" "&amp;AM18:AM1500&amp;" ",Q21)))&gt;0,AB17,"")))</f>
        <v/>
      </c>
      <c r="AC21" s="964" t="str" cm="1">
        <f t="array" ref="AC21">IF(N21="","",IF(R21&lt;&gt;"","",IF(SUMPRODUCT(--(AN18:AN1500=AC17),--(AM18:AM1500&lt;&gt;""),--ISNUMBER(SEARCH(" "&amp;AM18:AM1500&amp;" ",Q21)))&gt;0,AC17,"")))</f>
        <v/>
      </c>
      <c r="AD21" s="964" t="str" cm="1">
        <f t="array" ref="AD21">IF(N21="","",IF(R21&lt;&gt;"","",IF(SUMPRODUCT(--(AN18:AN1500=AD17),--(AM18:AM1500&lt;&gt;""),--ISNUMBER(SEARCH(" "&amp;AM18:AM1500&amp;" ",Q21)))&gt;0,AD17,"")))</f>
        <v/>
      </c>
      <c r="AE21" s="964" t="str" cm="1">
        <f t="array" ref="AE21">IF(N21="","",IF(R21&lt;&gt;"","",IF(SUMPRODUCT(--(AN18:AN1500=AE17),--(AM18:AM1500&lt;&gt;""),--ISNUMBER(SEARCH(" "&amp;AM18:AM1500&amp;" ",Q21)))&gt;0,AE17,"")))</f>
        <v/>
      </c>
      <c r="AF21" s="964" t="str" cm="1">
        <f t="array" ref="AF21">IF(N21="","",IF(R21&lt;&gt;"","",IF(SUMPRODUCT(--(AN18:AN1500=AF17),--(AM18:AM1500&lt;&gt;""),--ISNUMBER(SEARCH(" "&amp;AM18:AM1500&amp;" ",Q21)))&gt;0,AF17,"")))</f>
        <v/>
      </c>
      <c r="AG21" s="964" t="str" cm="1">
        <f t="array" ref="AG21">IF(N21="","",IF(R21&lt;&gt;"","",IF(SUMPRODUCT(--(AN18:AN1500=AG17),--(AM18:AM1500&lt;&gt;""),--ISNUMBER(SEARCH(" "&amp;AM18:AM1500&amp;" ",Q21)))&gt;0,AG17,"")))</f>
        <v/>
      </c>
      <c r="AH21" s="964" t="str" cm="1">
        <f t="array" ref="AH21">IF(N21="","",IF(R21&lt;&gt;"","",IF(SUMPRODUCT(--(AN18:AN1500=AH17),--(AM18:AM1500&lt;&gt;""),--ISNUMBER(SEARCH(" "&amp;AM18:AM1500&amp;" ",Q21)))&gt;0,AH17,"")))</f>
        <v/>
      </c>
      <c r="AI21" s="964" t="str" cm="1">
        <f t="array" ref="AI21">IF(N21="","",IF(R21&lt;&gt;"","",IF(SUMPRODUCT(--(AN18:AN1500=AI17),--(AM18:AM1500&lt;&gt;""),--ISNUMBER(SEARCH(" "&amp;AM18:AM1500&amp;" ",Q21)))&gt;0,AI17,"")))</f>
        <v/>
      </c>
      <c r="AJ21" s="964" t="str" cm="1">
        <f t="array" ref="AJ21">IF(N21="","",IF(R21&lt;&gt;"","",IF(SUMPRODUCT(--(AN18:AN1500=AJ17),--(AM18:AM1500&lt;&gt;""),--ISNUMBER(SEARCH(" "&amp;AM18:AM1500&amp;" ",Q21)))&gt;0,AJ17,"")))</f>
        <v>⚠ Lupin</v>
      </c>
      <c r="AK21" s="964" t="str" cm="1">
        <f t="array" ref="AK21">IF(N21="","",IF(T21&lt;&gt;"",AK17,IF(S21&lt;&gt;"","",IF(R21&lt;&gt;"","",IF(SUMPRODUCT(--(AN18:AN1500=AK17),--(AM18:AM1500&lt;&gt;""),--ISNUMBER(SEARCH(" "&amp;AM18:AM1500&amp;" ",Q21)))&gt;0,AK17,"")))))</f>
        <v/>
      </c>
      <c r="AM21" s="964" t="s">
        <v>58</v>
      </c>
      <c r="AN21" s="964" t="s">
        <v>1966</v>
      </c>
      <c r="AP21" s="964" t="s">
        <v>1999</v>
      </c>
      <c r="AQ21" s="964" t="s">
        <v>1982</v>
      </c>
      <c r="AR21" s="964" t="s">
        <v>1983</v>
      </c>
      <c r="AT21" s="964" t="s">
        <v>2000</v>
      </c>
      <c r="AU21" s="964" t="s">
        <v>1974</v>
      </c>
      <c r="AV21" s="964" t="s">
        <v>1985</v>
      </c>
      <c r="AX21" s="978" t="s">
        <v>2001</v>
      </c>
      <c r="AY21" s="965" t="s">
        <v>2002</v>
      </c>
      <c r="BA21" s="1081" t="s">
        <v>2003</v>
      </c>
      <c r="BB21" s="1081"/>
      <c r="BC21" s="1081"/>
      <c r="BD21" s="1081"/>
      <c r="BE21" s="1081"/>
      <c r="BF21" s="1081"/>
      <c r="BG21" s="1081"/>
      <c r="BN21" s="49">
        <v>1</v>
      </c>
    </row>
    <row r="22" spans="1:66" ht="35.1" customHeight="1">
      <c r="A22" s="957">
        <f>IF(B22="","",COUNTIF(B18:B22,"&lt;&gt;"))</f>
        <v>5</v>
      </c>
      <c r="B22" s="958" t="s">
        <v>1995</v>
      </c>
      <c r="C22" s="974" t="str">
        <f t="shared" si="12"/>
        <v>macedoine surgelée</v>
      </c>
      <c r="D22" s="984" t="str">
        <f t="shared" si="0"/>
        <v/>
      </c>
      <c r="E22" s="961" t="str">
        <f t="shared" si="1"/>
        <v>moules marinieres</v>
      </c>
      <c r="F22" s="962">
        <f t="shared" si="2"/>
        <v>17</v>
      </c>
      <c r="G22" s="963">
        <f>IF(H22="","",COUNTIF(H18:H22,"&lt;&gt;"))</f>
        <v>5</v>
      </c>
      <c r="H22" s="958" t="str" cm="1">
        <f t="array" ref="H22">IF(L22="","",IF(LEN(L22)&lt;=MAX(10,G13),L22,IFERROR(LEFT(L22,LOOKUP(2,1/(MID(L22,ROW(1:500),1)=" ")/(ROW(1:500)&lt;=MAX(10,G13)),ROW(1:500))-1),LEFT(L22,MAX(10,G13)))))</f>
        <v>macedoine surgelée</v>
      </c>
      <c r="I22" s="963">
        <f t="shared" si="3"/>
        <v>18</v>
      </c>
      <c r="J22" s="963">
        <f t="shared" si="4"/>
        <v>3</v>
      </c>
      <c r="K22" s="964">
        <f>IF(M21&lt;&gt;"",K21,IF(K21&lt;MAX(A18:A317),K21+1,""))</f>
        <v>3</v>
      </c>
      <c r="L22" s="965" t="str">
        <f>IF(K22="","",IF(M21&lt;&gt;"",M21,INDEX(E18:E317,MATCH(K22,A18:A317,0))))</f>
        <v>macedoine surgelée</v>
      </c>
      <c r="M22" s="965" t="str">
        <f t="shared" si="5"/>
        <v/>
      </c>
      <c r="N22" s="966" t="str">
        <f t="shared" si="6"/>
        <v>macedoine surgelée</v>
      </c>
      <c r="O22" s="967" t="str">
        <f t="shared" si="7"/>
        <v>macedoine surgelée</v>
      </c>
      <c r="P22" s="967" t="str">
        <f t="shared" si="8"/>
        <v>macedoine surgelee</v>
      </c>
      <c r="Q22" s="966" t="str">
        <f t="shared" si="9"/>
        <v xml:space="preserve"> macedoine surgelee </v>
      </c>
      <c r="R22" s="967" t="str">
        <f>IF(N22="","",IF(COUNTIF(AP18:AP300,TRIM(Q22))&gt;0,"EXCLUSION EXACTE",""))</f>
        <v/>
      </c>
      <c r="S22" s="967" t="str" cm="1">
        <f t="array" ref="S22">IF(N22="","",IF(SUMPRODUCT(--(AP18:AP300&lt;&gt;""),--ISNUMBER(SEARCH(" "&amp;AP18:AP300&amp;" ",Q22)))&gt;0,"BLOQUE MOLLUSQUES",""))</f>
        <v/>
      </c>
      <c r="T22" s="967" t="str" cm="1">
        <f t="array" ref="T22">IF(N22="","",IF(SUMPRODUCT(--(AT18:AT300&lt;&gt;""),--ISNUMBER(SEARCH(" "&amp;AT18:AT300&amp;" ",Q22)))&gt;0,"FORCE MOLLUSQUES",""))</f>
        <v/>
      </c>
      <c r="U22" s="966" t="str">
        <f t="shared" si="10"/>
        <v/>
      </c>
      <c r="V22" s="966" t="str">
        <f t="shared" si="13"/>
        <v>macedoine surgelée</v>
      </c>
      <c r="W22" s="991">
        <f t="shared" si="11"/>
        <v>0</v>
      </c>
      <c r="X22" s="967" t="str" cm="1">
        <f t="array" ref="X22">IF(N22="","",IF(R22&lt;&gt;"","",IF(SUMPRODUCT(--(AN18:AN1500=X17),--(AM18:AM1500&lt;&gt;""),--ISNUMBER(SEARCH(" "&amp;AM18:AM1500&amp;" ",Q22)))&gt;0,X17,"")))</f>
        <v/>
      </c>
      <c r="Y22" s="967" t="str" cm="1">
        <f t="array" ref="Y22">IF(N22="","",IF(R22&lt;&gt;"","",IF(SUMPRODUCT(--(AN18:AN1500=Y17),--(AM18:AM1500&lt;&gt;""),--ISNUMBER(SEARCH(" "&amp;AM18:AM1500&amp;" ",Q22)))&gt;0,Y17,"")))</f>
        <v/>
      </c>
      <c r="Z22" s="967" t="str" cm="1">
        <f t="array" ref="Z22">IF(N22="","",IF(R22&lt;&gt;"","",IF(SUMPRODUCT(--(AN18:AN1500=Z17),--(AM18:AM1500&lt;&gt;""),--ISNUMBER(SEARCH(" "&amp;AM18:AM1500&amp;" ",Q22)))&gt;0,Z17,"")))</f>
        <v/>
      </c>
      <c r="AA22" s="967" t="str" cm="1">
        <f t="array" ref="AA22">IF(N22="","",IF(R22&lt;&gt;"","",IF(SUMPRODUCT(--(AN18:AN1500=AA17),--(AM18:AM1500&lt;&gt;""),--ISNUMBER(SEARCH(" "&amp;AM18:AM1500&amp;" ",Q22)))&gt;0,AA17,"")))</f>
        <v/>
      </c>
      <c r="AB22" s="967" t="str" cm="1">
        <f t="array" ref="AB22">IF(N22="","",IF(R22&lt;&gt;"","",IF(SUMPRODUCT(--(AN18:AN1500=AB17),--(AM18:AM1500&lt;&gt;""),--ISNUMBER(SEARCH(" "&amp;AM18:AM1500&amp;" ",Q22)))&gt;0,AB17,"")))</f>
        <v/>
      </c>
      <c r="AC22" s="967" t="str" cm="1">
        <f t="array" ref="AC22">IF(N22="","",IF(R22&lt;&gt;"","",IF(SUMPRODUCT(--(AN18:AN1500=AC17),--(AM18:AM1500&lt;&gt;""),--ISNUMBER(SEARCH(" "&amp;AM18:AM1500&amp;" ",Q22)))&gt;0,AC17,"")))</f>
        <v/>
      </c>
      <c r="AD22" s="967" t="str" cm="1">
        <f t="array" ref="AD22">IF(N22="","",IF(R22&lt;&gt;"","",IF(SUMPRODUCT(--(AN18:AN1500=AD17),--(AM18:AM1500&lt;&gt;""),--ISNUMBER(SEARCH(" "&amp;AM18:AM1500&amp;" ",Q22)))&gt;0,AD17,"")))</f>
        <v/>
      </c>
      <c r="AE22" s="967" t="str" cm="1">
        <f t="array" ref="AE22">IF(N22="","",IF(R22&lt;&gt;"","",IF(SUMPRODUCT(--(AN18:AN1500=AE17),--(AM18:AM1500&lt;&gt;""),--ISNUMBER(SEARCH(" "&amp;AM18:AM1500&amp;" ",Q22)))&gt;0,AE17,"")))</f>
        <v/>
      </c>
      <c r="AF22" s="967" t="str" cm="1">
        <f t="array" ref="AF22">IF(N22="","",IF(R22&lt;&gt;"","",IF(SUMPRODUCT(--(AN18:AN1500=AF17),--(AM18:AM1500&lt;&gt;""),--ISNUMBER(SEARCH(" "&amp;AM18:AM1500&amp;" ",Q22)))&gt;0,AF17,"")))</f>
        <v/>
      </c>
      <c r="AG22" s="967" t="str" cm="1">
        <f t="array" ref="AG22">IF(N22="","",IF(R22&lt;&gt;"","",IF(SUMPRODUCT(--(AN18:AN1500=AG17),--(AM18:AM1500&lt;&gt;""),--ISNUMBER(SEARCH(" "&amp;AM18:AM1500&amp;" ",Q22)))&gt;0,AG17,"")))</f>
        <v/>
      </c>
      <c r="AH22" s="967" t="str" cm="1">
        <f t="array" ref="AH22">IF(N22="","",IF(R22&lt;&gt;"","",IF(SUMPRODUCT(--(AN18:AN1500=AH17),--(AM18:AM1500&lt;&gt;""),--ISNUMBER(SEARCH(" "&amp;AM18:AM1500&amp;" ",Q22)))&gt;0,AH17,"")))</f>
        <v/>
      </c>
      <c r="AI22" s="967" t="str" cm="1">
        <f t="array" ref="AI22">IF(N22="","",IF(R22&lt;&gt;"","",IF(SUMPRODUCT(--(AN18:AN1500=AI17),--(AM18:AM1500&lt;&gt;""),--ISNUMBER(SEARCH(" "&amp;AM18:AM1500&amp;" ",Q22)))&gt;0,AI17,"")))</f>
        <v/>
      </c>
      <c r="AJ22" s="967" t="str" cm="1">
        <f t="array" ref="AJ22">IF(N22="","",IF(R22&lt;&gt;"","",IF(SUMPRODUCT(--(AN18:AN1500=AJ17),--(AM18:AM1500&lt;&gt;""),--ISNUMBER(SEARCH(" "&amp;AM18:AM1500&amp;" ",Q22)))&gt;0,AJ17,"")))</f>
        <v/>
      </c>
      <c r="AK22" s="967" t="str" cm="1">
        <f t="array" ref="AK22">IF(N22="","",IF(T22&lt;&gt;"",AK17,IF(S22&lt;&gt;"","",IF(R22&lt;&gt;"","",IF(SUMPRODUCT(--(AN18:AN1500=AK17),--(AM18:AM1500&lt;&gt;""),--ISNUMBER(SEARCH(" "&amp;AM18:AM1500&amp;" ",Q22)))&gt;0,AK17,"")))))</f>
        <v/>
      </c>
      <c r="AM22" s="968" t="s">
        <v>156</v>
      </c>
      <c r="AN22" s="968" t="s">
        <v>1966</v>
      </c>
      <c r="AP22" s="969" t="s">
        <v>2004</v>
      </c>
      <c r="AQ22" s="969" t="s">
        <v>1982</v>
      </c>
      <c r="AR22" s="969" t="s">
        <v>1983</v>
      </c>
      <c r="AT22" s="970" t="s">
        <v>2005</v>
      </c>
      <c r="AU22" s="970" t="s">
        <v>1974</v>
      </c>
      <c r="AV22" s="970" t="s">
        <v>1985</v>
      </c>
      <c r="AX22" s="971" t="s">
        <v>2006</v>
      </c>
      <c r="AY22" s="972" t="s">
        <v>2007</v>
      </c>
      <c r="BA22" s="1081" t="s">
        <v>2008</v>
      </c>
      <c r="BB22" s="1081"/>
      <c r="BC22" s="1081"/>
      <c r="BD22" s="1081"/>
      <c r="BE22" s="1081"/>
      <c r="BF22" s="1081"/>
      <c r="BG22" s="1081"/>
      <c r="BN22" s="49">
        <v>1</v>
      </c>
    </row>
    <row r="23" spans="1:66" ht="35.1" customHeight="1">
      <c r="A23" s="973">
        <f>IF(B23="","",COUNTIF(B18:B23,"&lt;&gt;"))</f>
        <v>6</v>
      </c>
      <c r="B23" s="965" t="s">
        <v>1990</v>
      </c>
      <c r="C23" s="974" t="str">
        <f t="shared" si="12"/>
        <v>tomates</v>
      </c>
      <c r="D23" s="984" t="str">
        <f t="shared" si="0"/>
        <v/>
      </c>
      <c r="E23" s="976" t="str">
        <f t="shared" si="1"/>
        <v>moules de bouchot</v>
      </c>
      <c r="F23" s="977">
        <f t="shared" si="2"/>
        <v>17</v>
      </c>
      <c r="G23" s="964">
        <f>IF(H23="","",COUNTIF(H18:H23,"&lt;&gt;"))</f>
        <v>6</v>
      </c>
      <c r="H23" s="965" t="str" cm="1">
        <f t="array" ref="H23">IF(L23="","",IF(LEN(L23)&lt;=MAX(10,G13),L23,IFERROR(LEFT(L23,LOOKUP(2,1/(MID(L23,ROW(1:500),1)=" ")/(ROW(1:500)&lt;=MAX(10,G13)),ROW(1:500))-1),LEFT(L23,MAX(10,G13)))))</f>
        <v>tomates</v>
      </c>
      <c r="I23" s="964">
        <f t="shared" si="3"/>
        <v>7</v>
      </c>
      <c r="J23" s="964">
        <f t="shared" si="4"/>
        <v>4</v>
      </c>
      <c r="K23" s="964">
        <f>IF(M22&lt;&gt;"",K22,IF(K22&lt;MAX(A18:A317),K22+1,""))</f>
        <v>4</v>
      </c>
      <c r="L23" s="965" t="str">
        <f>IF(K23="","",IF(M22&lt;&gt;"",M22,INDEX(E18:E317,MATCH(K23,A18:A317,0))))</f>
        <v>tomates</v>
      </c>
      <c r="M23" s="965" t="str">
        <f t="shared" si="5"/>
        <v/>
      </c>
      <c r="N23" s="965" t="str">
        <f t="shared" si="6"/>
        <v>tomates</v>
      </c>
      <c r="O23" s="964" t="str">
        <f t="shared" si="7"/>
        <v>tomates</v>
      </c>
      <c r="P23" s="964" t="str">
        <f t="shared" si="8"/>
        <v>tomates</v>
      </c>
      <c r="Q23" s="965" t="str">
        <f t="shared" si="9"/>
        <v xml:space="preserve"> tomates </v>
      </c>
      <c r="R23" s="964" t="str">
        <f>IF(N23="","",IF(COUNTIF(AP18:AP300,TRIM(Q23))&gt;0,"EXCLUSION EXACTE",""))</f>
        <v/>
      </c>
      <c r="S23" s="964" t="str" cm="1">
        <f t="array" ref="S23">IF(N23="","",IF(SUMPRODUCT(--(AP18:AP300&lt;&gt;""),--ISNUMBER(SEARCH(" "&amp;AP18:AP300&amp;" ",Q23)))&gt;0,"BLOQUE MOLLUSQUES",""))</f>
        <v/>
      </c>
      <c r="T23" s="964" t="str" cm="1">
        <f t="array" ref="T23">IF(N23="","",IF(SUMPRODUCT(--(AT18:AT300&lt;&gt;""),--ISNUMBER(SEARCH(" "&amp;AT18:AT300&amp;" ",Q23)))&gt;0,"FORCE MOLLUSQUES",""))</f>
        <v/>
      </c>
      <c r="U23" s="965" t="str">
        <f t="shared" si="10"/>
        <v/>
      </c>
      <c r="V23" s="965" t="str">
        <f t="shared" si="13"/>
        <v>tomates</v>
      </c>
      <c r="W23" s="977">
        <f t="shared" si="11"/>
        <v>0</v>
      </c>
      <c r="X23" s="964" t="str" cm="1">
        <f t="array" ref="X23">IF(N23="","",IF(R23&lt;&gt;"","",IF(SUMPRODUCT(--(AN18:AN1500=X17),--(AM18:AM1500&lt;&gt;""),--ISNUMBER(SEARCH(" "&amp;AM18:AM1500&amp;" ",Q23)))&gt;0,X17,"")))</f>
        <v/>
      </c>
      <c r="Y23" s="964" t="str" cm="1">
        <f t="array" ref="Y23">IF(N23="","",IF(R23&lt;&gt;"","",IF(SUMPRODUCT(--(AN18:AN1500=Y17),--(AM18:AM1500&lt;&gt;""),--ISNUMBER(SEARCH(" "&amp;AM18:AM1500&amp;" ",Q23)))&gt;0,Y17,"")))</f>
        <v/>
      </c>
      <c r="Z23" s="964" t="str" cm="1">
        <f t="array" ref="Z23">IF(N23="","",IF(R23&lt;&gt;"","",IF(SUMPRODUCT(--(AN18:AN1500=Z17),--(AM18:AM1500&lt;&gt;""),--ISNUMBER(SEARCH(" "&amp;AM18:AM1500&amp;" ",Q23)))&gt;0,Z17,"")))</f>
        <v/>
      </c>
      <c r="AA23" s="964" t="str" cm="1">
        <f t="array" ref="AA23">IF(N23="","",IF(R23&lt;&gt;"","",IF(SUMPRODUCT(--(AN18:AN1500=AA17),--(AM18:AM1500&lt;&gt;""),--ISNUMBER(SEARCH(" "&amp;AM18:AM1500&amp;" ",Q23)))&gt;0,AA17,"")))</f>
        <v/>
      </c>
      <c r="AB23" s="964" t="str" cm="1">
        <f t="array" ref="AB23">IF(N23="","",IF(R23&lt;&gt;"","",IF(SUMPRODUCT(--(AN18:AN1500=AB17),--(AM18:AM1500&lt;&gt;""),--ISNUMBER(SEARCH(" "&amp;AM18:AM1500&amp;" ",Q23)))&gt;0,AB17,"")))</f>
        <v/>
      </c>
      <c r="AC23" s="964" t="str" cm="1">
        <f t="array" ref="AC23">IF(N23="","",IF(R23&lt;&gt;"","",IF(SUMPRODUCT(--(AN18:AN1500=AC17),--(AM18:AM1500&lt;&gt;""),--ISNUMBER(SEARCH(" "&amp;AM18:AM1500&amp;" ",Q23)))&gt;0,AC17,"")))</f>
        <v/>
      </c>
      <c r="AD23" s="964" t="str" cm="1">
        <f t="array" ref="AD23">IF(N23="","",IF(R23&lt;&gt;"","",IF(SUMPRODUCT(--(AN18:AN1500=AD17),--(AM18:AM1500&lt;&gt;""),--ISNUMBER(SEARCH(" "&amp;AM18:AM1500&amp;" ",Q23)))&gt;0,AD17,"")))</f>
        <v/>
      </c>
      <c r="AE23" s="964" t="str" cm="1">
        <f t="array" ref="AE23">IF(N23="","",IF(R23&lt;&gt;"","",IF(SUMPRODUCT(--(AN18:AN1500=AE17),--(AM18:AM1500&lt;&gt;""),--ISNUMBER(SEARCH(" "&amp;AM18:AM1500&amp;" ",Q23)))&gt;0,AE17,"")))</f>
        <v/>
      </c>
      <c r="AF23" s="964" t="str" cm="1">
        <f t="array" ref="AF23">IF(N23="","",IF(R23&lt;&gt;"","",IF(SUMPRODUCT(--(AN18:AN1500=AF17),--(AM18:AM1500&lt;&gt;""),--ISNUMBER(SEARCH(" "&amp;AM18:AM1500&amp;" ",Q23)))&gt;0,AF17,"")))</f>
        <v/>
      </c>
      <c r="AG23" s="964" t="str" cm="1">
        <f t="array" ref="AG23">IF(N23="","",IF(R23&lt;&gt;"","",IF(SUMPRODUCT(--(AN18:AN1500=AG17),--(AM18:AM1500&lt;&gt;""),--ISNUMBER(SEARCH(" "&amp;AM18:AM1500&amp;" ",Q23)))&gt;0,AG17,"")))</f>
        <v/>
      </c>
      <c r="AH23" s="964" t="str" cm="1">
        <f t="array" ref="AH23">IF(N23="","",IF(R23&lt;&gt;"","",IF(SUMPRODUCT(--(AN18:AN1500=AH17),--(AM18:AM1500&lt;&gt;""),--ISNUMBER(SEARCH(" "&amp;AM18:AM1500&amp;" ",Q23)))&gt;0,AH17,"")))</f>
        <v/>
      </c>
      <c r="AI23" s="964" t="str" cm="1">
        <f t="array" ref="AI23">IF(N23="","",IF(R23&lt;&gt;"","",IF(SUMPRODUCT(--(AN18:AN1500=AI17),--(AM18:AM1500&lt;&gt;""),--ISNUMBER(SEARCH(" "&amp;AM18:AM1500&amp;" ",Q23)))&gt;0,AI17,"")))</f>
        <v/>
      </c>
      <c r="AJ23" s="964" t="str" cm="1">
        <f t="array" ref="AJ23">IF(N23="","",IF(R23&lt;&gt;"","",IF(SUMPRODUCT(--(AN18:AN1500=AJ17),--(AM18:AM1500&lt;&gt;""),--ISNUMBER(SEARCH(" "&amp;AM18:AM1500&amp;" ",Q23)))&gt;0,AJ17,"")))</f>
        <v/>
      </c>
      <c r="AK23" s="964" t="str" cm="1">
        <f t="array" ref="AK23">IF(N23="","",IF(T23&lt;&gt;"",AK17,IF(S23&lt;&gt;"","",IF(R23&lt;&gt;"","",IF(SUMPRODUCT(--(AN18:AN1500=AK17),--(AM18:AM1500&lt;&gt;""),--ISNUMBER(SEARCH(" "&amp;AM18:AM1500&amp;" ",Q23)))&gt;0,AK17,"")))))</f>
        <v/>
      </c>
      <c r="AM23" s="964" t="s">
        <v>171</v>
      </c>
      <c r="AN23" s="964" t="s">
        <v>1966</v>
      </c>
      <c r="AP23" s="964" t="s">
        <v>990</v>
      </c>
      <c r="AQ23" s="964" t="s">
        <v>1982</v>
      </c>
      <c r="AR23" s="964" t="s">
        <v>1983</v>
      </c>
      <c r="AT23" s="964" t="s">
        <v>2009</v>
      </c>
      <c r="AU23" s="964" t="s">
        <v>1974</v>
      </c>
      <c r="AV23" s="964" t="s">
        <v>1985</v>
      </c>
      <c r="AX23" s="978" t="s">
        <v>1940</v>
      </c>
      <c r="AY23" s="965" t="s">
        <v>2010</v>
      </c>
      <c r="BA23" s="979" t="s">
        <v>2011</v>
      </c>
      <c r="BN23" s="49">
        <v>1</v>
      </c>
    </row>
    <row r="24" spans="1:66" ht="35.1" customHeight="1">
      <c r="A24" s="957">
        <f>IF(B24="","",COUNTIF(B18:B24,"&lt;&gt;"))</f>
        <v>7</v>
      </c>
      <c r="B24" s="958" t="s">
        <v>2062</v>
      </c>
      <c r="C24" s="974" t="str">
        <f t="shared" si="12"/>
        <v>moules marinieres *</v>
      </c>
      <c r="D24" s="984" t="str">
        <f t="shared" si="0"/>
        <v>⚠ Mollusques</v>
      </c>
      <c r="E24" s="961" t="str">
        <f t="shared" si="1"/>
        <v>moules en silicone</v>
      </c>
      <c r="F24" s="962">
        <f t="shared" si="2"/>
        <v>18</v>
      </c>
      <c r="G24" s="963">
        <f>IF(H24="","",COUNTIF(H18:H24,"&lt;&gt;"))</f>
        <v>7</v>
      </c>
      <c r="H24" s="958" t="str" cm="1">
        <f t="array" ref="H24">IF(L24="","",IF(LEN(L24)&lt;=MAX(10,G13),L24,IFERROR(LEFT(L24,LOOKUP(2,1/(MID(L24,ROW(1:500),1)=" ")/(ROW(1:500)&lt;=MAX(10,G13)),ROW(1:500))-1),LEFT(L24,MAX(10,G13)))))</f>
        <v>moules marinieres</v>
      </c>
      <c r="I24" s="963">
        <f t="shared" si="3"/>
        <v>17</v>
      </c>
      <c r="J24" s="963">
        <f t="shared" si="4"/>
        <v>5</v>
      </c>
      <c r="K24" s="964">
        <f>IF(M23&lt;&gt;"",K23,IF(K23&lt;MAX(A18:A317),K23+1,""))</f>
        <v>5</v>
      </c>
      <c r="L24" s="965" t="str">
        <f>IF(K24="","",IF(M23&lt;&gt;"",M23,INDEX(E18:E317,MATCH(K24,A18:A317,0))))</f>
        <v>moules marinieres</v>
      </c>
      <c r="M24" s="965" t="str">
        <f t="shared" si="5"/>
        <v/>
      </c>
      <c r="N24" s="966" t="str">
        <f t="shared" si="6"/>
        <v>moules marinieres</v>
      </c>
      <c r="O24" s="967" t="str">
        <f t="shared" si="7"/>
        <v>moules marinieres</v>
      </c>
      <c r="P24" s="967" t="str">
        <f t="shared" si="8"/>
        <v>moules marinieres</v>
      </c>
      <c r="Q24" s="966" t="str">
        <f t="shared" si="9"/>
        <v xml:space="preserve"> moules marinieres </v>
      </c>
      <c r="R24" s="967" t="str">
        <f>IF(N24="","",IF(COUNTIF(AP18:AP300,TRIM(Q24))&gt;0,"EXCLUSION EXACTE",""))</f>
        <v/>
      </c>
      <c r="S24" s="967" t="str" cm="1">
        <f t="array" ref="S24">IF(N24="","",IF(SUMPRODUCT(--(AP18:AP300&lt;&gt;""),--ISNUMBER(SEARCH(" "&amp;AP18:AP300&amp;" ",Q24)))&gt;0,"BLOQUE MOLLUSQUES",""))</f>
        <v/>
      </c>
      <c r="T24" s="967" t="str" cm="1">
        <f t="array" ref="T24">IF(N24="","",IF(SUMPRODUCT(--(AT18:AT300&lt;&gt;""),--ISNUMBER(SEARCH(" "&amp;AT18:AT300&amp;" ",Q24)))&gt;0,"FORCE MOLLUSQUES",""))</f>
        <v>FORCE MOLLUSQUES</v>
      </c>
      <c r="U24" s="966" t="str">
        <f t="shared" si="10"/>
        <v>⚠ Mollusques</v>
      </c>
      <c r="V24" s="966" t="str">
        <f t="shared" si="13"/>
        <v>moules marinieres *</v>
      </c>
      <c r="W24" s="991">
        <f t="shared" si="11"/>
        <v>1</v>
      </c>
      <c r="X24" s="967" t="str" cm="1">
        <f t="array" ref="X24">IF(N24="","",IF(R24&lt;&gt;"","",IF(SUMPRODUCT(--(AN18:AN1500=X17),--(AM18:AM1500&lt;&gt;""),--ISNUMBER(SEARCH(" "&amp;AM18:AM1500&amp;" ",Q24)))&gt;0,X17,"")))</f>
        <v/>
      </c>
      <c r="Y24" s="967" t="str" cm="1">
        <f t="array" ref="Y24">IF(N24="","",IF(R24&lt;&gt;"","",IF(SUMPRODUCT(--(AN18:AN1500=Y17),--(AM18:AM1500&lt;&gt;""),--ISNUMBER(SEARCH(" "&amp;AM18:AM1500&amp;" ",Q24)))&gt;0,Y17,"")))</f>
        <v/>
      </c>
      <c r="Z24" s="967" t="str" cm="1">
        <f t="array" ref="Z24">IF(N24="","",IF(R24&lt;&gt;"","",IF(SUMPRODUCT(--(AN18:AN1500=Z17),--(AM18:AM1500&lt;&gt;""),--ISNUMBER(SEARCH(" "&amp;AM18:AM1500&amp;" ",Q24)))&gt;0,Z17,"")))</f>
        <v/>
      </c>
      <c r="AA24" s="967" t="str" cm="1">
        <f t="array" ref="AA24">IF(N24="","",IF(R24&lt;&gt;"","",IF(SUMPRODUCT(--(AN18:AN1500=AA17),--(AM18:AM1500&lt;&gt;""),--ISNUMBER(SEARCH(" "&amp;AM18:AM1500&amp;" ",Q24)))&gt;0,AA17,"")))</f>
        <v/>
      </c>
      <c r="AB24" s="967" t="str" cm="1">
        <f t="array" ref="AB24">IF(N24="","",IF(R24&lt;&gt;"","",IF(SUMPRODUCT(--(AN18:AN1500=AB17),--(AM18:AM1500&lt;&gt;""),--ISNUMBER(SEARCH(" "&amp;AM18:AM1500&amp;" ",Q24)))&gt;0,AB17,"")))</f>
        <v/>
      </c>
      <c r="AC24" s="967" t="str" cm="1">
        <f t="array" ref="AC24">IF(N24="","",IF(R24&lt;&gt;"","",IF(SUMPRODUCT(--(AN18:AN1500=AC17),--(AM18:AM1500&lt;&gt;""),--ISNUMBER(SEARCH(" "&amp;AM18:AM1500&amp;" ",Q24)))&gt;0,AC17,"")))</f>
        <v/>
      </c>
      <c r="AD24" s="967" t="str" cm="1">
        <f t="array" ref="AD24">IF(N24="","",IF(R24&lt;&gt;"","",IF(SUMPRODUCT(--(AN18:AN1500=AD17),--(AM18:AM1500&lt;&gt;""),--ISNUMBER(SEARCH(" "&amp;AM18:AM1500&amp;" ",Q24)))&gt;0,AD17,"")))</f>
        <v/>
      </c>
      <c r="AE24" s="967" t="str" cm="1">
        <f t="array" ref="AE24">IF(N24="","",IF(R24&lt;&gt;"","",IF(SUMPRODUCT(--(AN18:AN1500=AE17),--(AM18:AM1500&lt;&gt;""),--ISNUMBER(SEARCH(" "&amp;AM18:AM1500&amp;" ",Q24)))&gt;0,AE17,"")))</f>
        <v/>
      </c>
      <c r="AF24" s="967" t="str" cm="1">
        <f t="array" ref="AF24">IF(N24="","",IF(R24&lt;&gt;"","",IF(SUMPRODUCT(--(AN18:AN1500=AF17),--(AM18:AM1500&lt;&gt;""),--ISNUMBER(SEARCH(" "&amp;AM18:AM1500&amp;" ",Q24)))&gt;0,AF17,"")))</f>
        <v/>
      </c>
      <c r="AG24" s="967" t="str" cm="1">
        <f t="array" ref="AG24">IF(N24="","",IF(R24&lt;&gt;"","",IF(SUMPRODUCT(--(AN18:AN1500=AG17),--(AM18:AM1500&lt;&gt;""),--ISNUMBER(SEARCH(" "&amp;AM18:AM1500&amp;" ",Q24)))&gt;0,AG17,"")))</f>
        <v/>
      </c>
      <c r="AH24" s="967" t="str" cm="1">
        <f t="array" ref="AH24">IF(N24="","",IF(R24&lt;&gt;"","",IF(SUMPRODUCT(--(AN18:AN1500=AH17),--(AM18:AM1500&lt;&gt;""),--ISNUMBER(SEARCH(" "&amp;AM18:AM1500&amp;" ",Q24)))&gt;0,AH17,"")))</f>
        <v/>
      </c>
      <c r="AI24" s="967" t="str" cm="1">
        <f t="array" ref="AI24">IF(N24="","",IF(R24&lt;&gt;"","",IF(SUMPRODUCT(--(AN18:AN1500=AI17),--(AM18:AM1500&lt;&gt;""),--ISNUMBER(SEARCH(" "&amp;AM18:AM1500&amp;" ",Q24)))&gt;0,AI17,"")))</f>
        <v/>
      </c>
      <c r="AJ24" s="967" t="str" cm="1">
        <f t="array" ref="AJ24">IF(N24="","",IF(R24&lt;&gt;"","",IF(SUMPRODUCT(--(AN18:AN1500=AJ17),--(AM18:AM1500&lt;&gt;""),--ISNUMBER(SEARCH(" "&amp;AM18:AM1500&amp;" ",Q24)))&gt;0,AJ17,"")))</f>
        <v/>
      </c>
      <c r="AK24" s="967" t="str" cm="1">
        <f t="array" ref="AK24">IF(N24="","",IF(T24&lt;&gt;"",AK17,IF(S24&lt;&gt;"","",IF(R24&lt;&gt;"","",IF(SUMPRODUCT(--(AN18:AN1500=AK17),--(AM18:AM1500&lt;&gt;""),--ISNUMBER(SEARCH(" "&amp;AM18:AM1500&amp;" ",Q24)))&gt;0,AK17,"")))))</f>
        <v>⚠ Mollusques</v>
      </c>
      <c r="AM24" s="968" t="s">
        <v>442</v>
      </c>
      <c r="AN24" s="968" t="s">
        <v>1966</v>
      </c>
      <c r="AP24" s="969" t="s">
        <v>2012</v>
      </c>
      <c r="AQ24" s="969" t="s">
        <v>1982</v>
      </c>
      <c r="AR24" s="969" t="s">
        <v>1983</v>
      </c>
      <c r="AT24" s="970" t="s">
        <v>2013</v>
      </c>
      <c r="AU24" s="970" t="s">
        <v>1974</v>
      </c>
      <c r="AV24" s="970" t="s">
        <v>1985</v>
      </c>
      <c r="AX24" s="971" t="s">
        <v>2014</v>
      </c>
      <c r="AY24" s="972" t="s">
        <v>2015</v>
      </c>
      <c r="BA24" s="1" t="s">
        <v>2016</v>
      </c>
      <c r="BN24" s="49">
        <v>1</v>
      </c>
    </row>
    <row r="25" spans="1:66" ht="35.1" customHeight="1">
      <c r="A25" s="973">
        <f>IF(B25="","",COUNTIF(B18:B25,"&lt;&gt;"))</f>
        <v>8</v>
      </c>
      <c r="B25" s="965" t="s">
        <v>2065</v>
      </c>
      <c r="C25" s="974" t="str">
        <f t="shared" si="12"/>
        <v>moules de bouchot *</v>
      </c>
      <c r="D25" s="984" t="str">
        <f t="shared" si="0"/>
        <v>⚠ Mollusques</v>
      </c>
      <c r="E25" s="976" t="str">
        <f t="shared" si="1"/>
        <v>moule rond</v>
      </c>
      <c r="F25" s="977">
        <f t="shared" si="2"/>
        <v>10</v>
      </c>
      <c r="G25" s="964">
        <f>IF(H25="","",COUNTIF(H18:H25,"&lt;&gt;"))</f>
        <v>8</v>
      </c>
      <c r="H25" s="965" t="str" cm="1">
        <f t="array" ref="H25">IF(L25="","",IF(LEN(L25)&lt;=MAX(10,G13),L25,IFERROR(LEFT(L25,LOOKUP(2,1/(MID(L25,ROW(1:500),1)=" ")/(ROW(1:500)&lt;=MAX(10,G13)),ROW(1:500))-1),LEFT(L25,MAX(10,G13)))))</f>
        <v>moules de bouchot</v>
      </c>
      <c r="I25" s="964">
        <f t="shared" si="3"/>
        <v>17</v>
      </c>
      <c r="J25" s="964">
        <f t="shared" si="4"/>
        <v>6</v>
      </c>
      <c r="K25" s="964">
        <f>IF(M24&lt;&gt;"",K24,IF(K24&lt;MAX(A18:A317),K24+1,""))</f>
        <v>6</v>
      </c>
      <c r="L25" s="965" t="str">
        <f>IF(K25="","",IF(M24&lt;&gt;"",M24,INDEX(E18:E317,MATCH(K25,A18:A317,0))))</f>
        <v>moules de bouchot</v>
      </c>
      <c r="M25" s="965" t="str">
        <f t="shared" si="5"/>
        <v/>
      </c>
      <c r="N25" s="965" t="str">
        <f t="shared" si="6"/>
        <v>moules de bouchot</v>
      </c>
      <c r="O25" s="964" t="str">
        <f t="shared" si="7"/>
        <v>moules de bouchot</v>
      </c>
      <c r="P25" s="964" t="str">
        <f t="shared" si="8"/>
        <v>moules de bouchot</v>
      </c>
      <c r="Q25" s="965" t="str">
        <f t="shared" si="9"/>
        <v xml:space="preserve"> moules de bouchot </v>
      </c>
      <c r="R25" s="964" t="str">
        <f>IF(N25="","",IF(COUNTIF(AP18:AP300,TRIM(Q25))&gt;0,"EXCLUSION EXACTE",""))</f>
        <v/>
      </c>
      <c r="S25" s="964" t="str" cm="1">
        <f t="array" ref="S25">IF(N25="","",IF(SUMPRODUCT(--(AP18:AP300&lt;&gt;""),--ISNUMBER(SEARCH(" "&amp;AP18:AP300&amp;" ",Q25)))&gt;0,"BLOQUE MOLLUSQUES",""))</f>
        <v/>
      </c>
      <c r="T25" s="964" t="str" cm="1">
        <f t="array" ref="T25">IF(N25="","",IF(SUMPRODUCT(--(AT18:AT300&lt;&gt;""),--ISNUMBER(SEARCH(" "&amp;AT18:AT300&amp;" ",Q25)))&gt;0,"FORCE MOLLUSQUES",""))</f>
        <v>FORCE MOLLUSQUES</v>
      </c>
      <c r="U25" s="965" t="str">
        <f t="shared" si="10"/>
        <v>⚠ Mollusques</v>
      </c>
      <c r="V25" s="965" t="str">
        <f t="shared" si="13"/>
        <v>moules de bouchot *</v>
      </c>
      <c r="W25" s="977">
        <f t="shared" si="11"/>
        <v>1</v>
      </c>
      <c r="X25" s="964" t="str" cm="1">
        <f t="array" ref="X25">IF(N25="","",IF(R25&lt;&gt;"","",IF(SUMPRODUCT(--(AN18:AN1500=X17),--(AM18:AM1500&lt;&gt;""),--ISNUMBER(SEARCH(" "&amp;AM18:AM1500&amp;" ",Q25)))&gt;0,X17,"")))</f>
        <v/>
      </c>
      <c r="Y25" s="964" t="str" cm="1">
        <f t="array" ref="Y25">IF(N25="","",IF(R25&lt;&gt;"","",IF(SUMPRODUCT(--(AN18:AN1500=Y17),--(AM18:AM1500&lt;&gt;""),--ISNUMBER(SEARCH(" "&amp;AM18:AM1500&amp;" ",Q25)))&gt;0,Y17,"")))</f>
        <v/>
      </c>
      <c r="Z25" s="964" t="str" cm="1">
        <f t="array" ref="Z25">IF(N25="","",IF(R25&lt;&gt;"","",IF(SUMPRODUCT(--(AN18:AN1500=Z17),--(AM18:AM1500&lt;&gt;""),--ISNUMBER(SEARCH(" "&amp;AM18:AM1500&amp;" ",Q25)))&gt;0,Z17,"")))</f>
        <v/>
      </c>
      <c r="AA25" s="964" t="str" cm="1">
        <f t="array" ref="AA25">IF(N25="","",IF(R25&lt;&gt;"","",IF(SUMPRODUCT(--(AN18:AN1500=AA17),--(AM18:AM1500&lt;&gt;""),--ISNUMBER(SEARCH(" "&amp;AM18:AM1500&amp;" ",Q25)))&gt;0,AA17,"")))</f>
        <v/>
      </c>
      <c r="AB25" s="964" t="str" cm="1">
        <f t="array" ref="AB25">IF(N25="","",IF(R25&lt;&gt;"","",IF(SUMPRODUCT(--(AN18:AN1500=AB17),--(AM18:AM1500&lt;&gt;""),--ISNUMBER(SEARCH(" "&amp;AM18:AM1500&amp;" ",Q25)))&gt;0,AB17,"")))</f>
        <v/>
      </c>
      <c r="AC25" s="964" t="str" cm="1">
        <f t="array" ref="AC25">IF(N25="","",IF(R25&lt;&gt;"","",IF(SUMPRODUCT(--(AN18:AN1500=AC17),--(AM18:AM1500&lt;&gt;""),--ISNUMBER(SEARCH(" "&amp;AM18:AM1500&amp;" ",Q25)))&gt;0,AC17,"")))</f>
        <v/>
      </c>
      <c r="AD25" s="964" t="str" cm="1">
        <f t="array" ref="AD25">IF(N25="","",IF(R25&lt;&gt;"","",IF(SUMPRODUCT(--(AN18:AN1500=AD17),--(AM18:AM1500&lt;&gt;""),--ISNUMBER(SEARCH(" "&amp;AM18:AM1500&amp;" ",Q25)))&gt;0,AD17,"")))</f>
        <v/>
      </c>
      <c r="AE25" s="964" t="str" cm="1">
        <f t="array" ref="AE25">IF(N25="","",IF(R25&lt;&gt;"","",IF(SUMPRODUCT(--(AN18:AN1500=AE17),--(AM18:AM1500&lt;&gt;""),--ISNUMBER(SEARCH(" "&amp;AM18:AM1500&amp;" ",Q25)))&gt;0,AE17,"")))</f>
        <v/>
      </c>
      <c r="AF25" s="964" t="str" cm="1">
        <f t="array" ref="AF25">IF(N25="","",IF(R25&lt;&gt;"","",IF(SUMPRODUCT(--(AN18:AN1500=AF17),--(AM18:AM1500&lt;&gt;""),--ISNUMBER(SEARCH(" "&amp;AM18:AM1500&amp;" ",Q25)))&gt;0,AF17,"")))</f>
        <v/>
      </c>
      <c r="AG25" s="964" t="str" cm="1">
        <f t="array" ref="AG25">IF(N25="","",IF(R25&lt;&gt;"","",IF(SUMPRODUCT(--(AN18:AN1500=AG17),--(AM18:AM1500&lt;&gt;""),--ISNUMBER(SEARCH(" "&amp;AM18:AM1500&amp;" ",Q25)))&gt;0,AG17,"")))</f>
        <v/>
      </c>
      <c r="AH25" s="964" t="str" cm="1">
        <f t="array" ref="AH25">IF(N25="","",IF(R25&lt;&gt;"","",IF(SUMPRODUCT(--(AN18:AN1500=AH17),--(AM18:AM1500&lt;&gt;""),--ISNUMBER(SEARCH(" "&amp;AM18:AM1500&amp;" ",Q25)))&gt;0,AH17,"")))</f>
        <v/>
      </c>
      <c r="AI25" s="964" t="str" cm="1">
        <f t="array" ref="AI25">IF(N25="","",IF(R25&lt;&gt;"","",IF(SUMPRODUCT(--(AN18:AN1500=AI17),--(AM18:AM1500&lt;&gt;""),--ISNUMBER(SEARCH(" "&amp;AM18:AM1500&amp;" ",Q25)))&gt;0,AI17,"")))</f>
        <v/>
      </c>
      <c r="AJ25" s="964" t="str" cm="1">
        <f t="array" ref="AJ25">IF(N25="","",IF(R25&lt;&gt;"","",IF(SUMPRODUCT(--(AN18:AN1500=AJ17),--(AM18:AM1500&lt;&gt;""),--ISNUMBER(SEARCH(" "&amp;AM18:AM1500&amp;" ",Q25)))&gt;0,AJ17,"")))</f>
        <v/>
      </c>
      <c r="AK25" s="964" t="str" cm="1">
        <f t="array" ref="AK25">IF(N25="","",IF(T25&lt;&gt;"",AK17,IF(S25&lt;&gt;"","",IF(R25&lt;&gt;"","",IF(SUMPRODUCT(--(AN18:AN1500=AK17),--(AM18:AM1500&lt;&gt;""),--ISNUMBER(SEARCH(" "&amp;AM18:AM1500&amp;" ",Q25)))&gt;0,AK17,"")))))</f>
        <v>⚠ Mollusques</v>
      </c>
      <c r="AM25" s="964" t="s">
        <v>187</v>
      </c>
      <c r="AN25" s="964" t="s">
        <v>1966</v>
      </c>
      <c r="AP25" s="964" t="s">
        <v>2017</v>
      </c>
      <c r="AQ25" s="964" t="s">
        <v>1982</v>
      </c>
      <c r="AR25" s="964" t="s">
        <v>1983</v>
      </c>
      <c r="AT25" s="964" t="s">
        <v>2018</v>
      </c>
      <c r="AU25" s="964" t="s">
        <v>1974</v>
      </c>
      <c r="AV25" s="964" t="s">
        <v>1985</v>
      </c>
      <c r="AX25" s="978" t="s">
        <v>2019</v>
      </c>
      <c r="AY25" s="965" t="s">
        <v>2020</v>
      </c>
      <c r="BA25" s="1" t="s">
        <v>2021</v>
      </c>
      <c r="BN25" s="49">
        <v>1</v>
      </c>
    </row>
    <row r="26" spans="1:66" ht="35.1" customHeight="1">
      <c r="A26" s="957">
        <f>IF(B26="","",COUNTIF(B18:B26,"&lt;&gt;"))</f>
        <v>9</v>
      </c>
      <c r="B26" s="958" t="s">
        <v>2068</v>
      </c>
      <c r="C26" s="974" t="str">
        <f t="shared" si="12"/>
        <v>moules en silicone</v>
      </c>
      <c r="D26" s="984" t="str">
        <f t="shared" si="0"/>
        <v/>
      </c>
      <c r="E26" s="961" t="str">
        <f t="shared" si="1"/>
        <v>Beurrez et farinez le moule.</v>
      </c>
      <c r="F26" s="962">
        <f t="shared" si="2"/>
        <v>28</v>
      </c>
      <c r="G26" s="963">
        <f>IF(H26="","",COUNTIF(H18:H26,"&lt;&gt;"))</f>
        <v>9</v>
      </c>
      <c r="H26" s="958" t="str" cm="1">
        <f t="array" ref="H26">IF(L26="","",IF(LEN(L26)&lt;=MAX(10,G13),L26,IFERROR(LEFT(L26,LOOKUP(2,1/(MID(L26,ROW(1:500),1)=" ")/(ROW(1:500)&lt;=MAX(10,G13)),ROW(1:500))-1),LEFT(L26,MAX(10,G13)))))</f>
        <v>moules en silicone</v>
      </c>
      <c r="I26" s="963">
        <f t="shared" si="3"/>
        <v>18</v>
      </c>
      <c r="J26" s="963">
        <f t="shared" si="4"/>
        <v>7</v>
      </c>
      <c r="K26" s="964">
        <f>IF(M25&lt;&gt;"",K25,IF(K25&lt;MAX(A18:A317),K25+1,""))</f>
        <v>7</v>
      </c>
      <c r="L26" s="965" t="str">
        <f>IF(K26="","",IF(M25&lt;&gt;"",M25,INDEX(E18:E317,MATCH(K26,A18:A317,0))))</f>
        <v>moules en silicone</v>
      </c>
      <c r="M26" s="965" t="str">
        <f t="shared" si="5"/>
        <v/>
      </c>
      <c r="N26" s="966" t="str">
        <f t="shared" si="6"/>
        <v>moules en silicone</v>
      </c>
      <c r="O26" s="967" t="str">
        <f t="shared" si="7"/>
        <v>moules en silicone</v>
      </c>
      <c r="P26" s="967" t="str">
        <f t="shared" si="8"/>
        <v>moules en silicone</v>
      </c>
      <c r="Q26" s="966" t="str">
        <f t="shared" si="9"/>
        <v xml:space="preserve"> moules en silicone </v>
      </c>
      <c r="R26" s="967" t="str">
        <f>IF(N26="","",IF(COUNTIF(AP18:AP300,TRIM(Q26))&gt;0,"EXCLUSION EXACTE",""))</f>
        <v>EXCLUSION EXACTE</v>
      </c>
      <c r="S26" s="967" t="str" cm="1">
        <f t="array" ref="S26">IF(N26="","",IF(SUMPRODUCT(--(AP18:AP300&lt;&gt;""),--ISNUMBER(SEARCH(" "&amp;AP18:AP300&amp;" ",Q26)))&gt;0,"BLOQUE MOLLUSQUES",""))</f>
        <v>BLOQUE MOLLUSQUES</v>
      </c>
      <c r="T26" s="967" t="str" cm="1">
        <f t="array" ref="T26">IF(N26="","",IF(SUMPRODUCT(--(AT18:AT300&lt;&gt;""),--ISNUMBER(SEARCH(" "&amp;AT18:AT300&amp;" ",Q26)))&gt;0,"FORCE MOLLUSQUES",""))</f>
        <v/>
      </c>
      <c r="U26" s="966" t="str">
        <f t="shared" si="10"/>
        <v/>
      </c>
      <c r="V26" s="966" t="str">
        <f t="shared" si="13"/>
        <v>moules en silicone</v>
      </c>
      <c r="W26" s="991">
        <f t="shared" si="11"/>
        <v>0</v>
      </c>
      <c r="X26" s="967" t="str" cm="1">
        <f t="array" ref="X26">IF(N26="","",IF(R26&lt;&gt;"","",IF(SUMPRODUCT(--(AN18:AN1500=X17),--(AM18:AM1500&lt;&gt;""),--ISNUMBER(SEARCH(" "&amp;AM18:AM1500&amp;" ",Q26)))&gt;0,X17,"")))</f>
        <v/>
      </c>
      <c r="Y26" s="967" t="str" cm="1">
        <f t="array" ref="Y26">IF(N26="","",IF(R26&lt;&gt;"","",IF(SUMPRODUCT(--(AN18:AN1500=Y17),--(AM18:AM1500&lt;&gt;""),--ISNUMBER(SEARCH(" "&amp;AM18:AM1500&amp;" ",Q26)))&gt;0,Y17,"")))</f>
        <v/>
      </c>
      <c r="Z26" s="967" t="str" cm="1">
        <f t="array" ref="Z26">IF(N26="","",IF(R26&lt;&gt;"","",IF(SUMPRODUCT(--(AN18:AN1500=Z17),--(AM18:AM1500&lt;&gt;""),--ISNUMBER(SEARCH(" "&amp;AM18:AM1500&amp;" ",Q26)))&gt;0,Z17,"")))</f>
        <v/>
      </c>
      <c r="AA26" s="967" t="str" cm="1">
        <f t="array" ref="AA26">IF(N26="","",IF(R26&lt;&gt;"","",IF(SUMPRODUCT(--(AN18:AN1500=AA17),--(AM18:AM1500&lt;&gt;""),--ISNUMBER(SEARCH(" "&amp;AM18:AM1500&amp;" ",Q26)))&gt;0,AA17,"")))</f>
        <v/>
      </c>
      <c r="AB26" s="967" t="str" cm="1">
        <f t="array" ref="AB26">IF(N26="","",IF(R26&lt;&gt;"","",IF(SUMPRODUCT(--(AN18:AN1500=AB17),--(AM18:AM1500&lt;&gt;""),--ISNUMBER(SEARCH(" "&amp;AM18:AM1500&amp;" ",Q26)))&gt;0,AB17,"")))</f>
        <v/>
      </c>
      <c r="AC26" s="967" t="str" cm="1">
        <f t="array" ref="AC26">IF(N26="","",IF(R26&lt;&gt;"","",IF(SUMPRODUCT(--(AN18:AN1500=AC17),--(AM18:AM1500&lt;&gt;""),--ISNUMBER(SEARCH(" "&amp;AM18:AM1500&amp;" ",Q26)))&gt;0,AC17,"")))</f>
        <v/>
      </c>
      <c r="AD26" s="967" t="str" cm="1">
        <f t="array" ref="AD26">IF(N26="","",IF(R26&lt;&gt;"","",IF(SUMPRODUCT(--(AN18:AN1500=AD17),--(AM18:AM1500&lt;&gt;""),--ISNUMBER(SEARCH(" "&amp;AM18:AM1500&amp;" ",Q26)))&gt;0,AD17,"")))</f>
        <v/>
      </c>
      <c r="AE26" s="967" t="str" cm="1">
        <f t="array" ref="AE26">IF(N26="","",IF(R26&lt;&gt;"","",IF(SUMPRODUCT(--(AN18:AN1500=AE17),--(AM18:AM1500&lt;&gt;""),--ISNUMBER(SEARCH(" "&amp;AM18:AM1500&amp;" ",Q26)))&gt;0,AE17,"")))</f>
        <v/>
      </c>
      <c r="AF26" s="967" t="str" cm="1">
        <f t="array" ref="AF26">IF(N26="","",IF(R26&lt;&gt;"","",IF(SUMPRODUCT(--(AN18:AN1500=AF17),--(AM18:AM1500&lt;&gt;""),--ISNUMBER(SEARCH(" "&amp;AM18:AM1500&amp;" ",Q26)))&gt;0,AF17,"")))</f>
        <v/>
      </c>
      <c r="AG26" s="967" t="str" cm="1">
        <f t="array" ref="AG26">IF(N26="","",IF(R26&lt;&gt;"","",IF(SUMPRODUCT(--(AN18:AN1500=AG17),--(AM18:AM1500&lt;&gt;""),--ISNUMBER(SEARCH(" "&amp;AM18:AM1500&amp;" ",Q26)))&gt;0,AG17,"")))</f>
        <v/>
      </c>
      <c r="AH26" s="967" t="str" cm="1">
        <f t="array" ref="AH26">IF(N26="","",IF(R26&lt;&gt;"","",IF(SUMPRODUCT(--(AN18:AN1500=AH17),--(AM18:AM1500&lt;&gt;""),--ISNUMBER(SEARCH(" "&amp;AM18:AM1500&amp;" ",Q26)))&gt;0,AH17,"")))</f>
        <v/>
      </c>
      <c r="AI26" s="967" t="str" cm="1">
        <f t="array" ref="AI26">IF(N26="","",IF(R26&lt;&gt;"","",IF(SUMPRODUCT(--(AN18:AN1500=AI17),--(AM18:AM1500&lt;&gt;""),--ISNUMBER(SEARCH(" "&amp;AM18:AM1500&amp;" ",Q26)))&gt;0,AI17,"")))</f>
        <v/>
      </c>
      <c r="AJ26" s="967" t="str" cm="1">
        <f t="array" ref="AJ26">IF(N26="","",IF(R26&lt;&gt;"","",IF(SUMPRODUCT(--(AN18:AN1500=AJ17),--(AM18:AM1500&lt;&gt;""),--ISNUMBER(SEARCH(" "&amp;AM18:AM1500&amp;" ",Q26)))&gt;0,AJ17,"")))</f>
        <v/>
      </c>
      <c r="AK26" s="967" t="str" cm="1">
        <f t="array" ref="AK26">IF(N26="","",IF(T26&lt;&gt;"",AK17,IF(S26&lt;&gt;"","",IF(R26&lt;&gt;"","",IF(SUMPRODUCT(--(AN18:AN1500=AK17),--(AM18:AM1500&lt;&gt;""),--ISNUMBER(SEARCH(" "&amp;AM18:AM1500&amp;" ",Q26)))&gt;0,AK17,"")))))</f>
        <v/>
      </c>
      <c r="AM26" s="968" t="s">
        <v>447</v>
      </c>
      <c r="AN26" s="968" t="s">
        <v>1966</v>
      </c>
      <c r="AP26" s="969" t="s">
        <v>994</v>
      </c>
      <c r="AQ26" s="969" t="s">
        <v>1982</v>
      </c>
      <c r="AR26" s="969" t="s">
        <v>1983</v>
      </c>
      <c r="AT26" s="970" t="s">
        <v>2022</v>
      </c>
      <c r="AU26" s="970" t="s">
        <v>1974</v>
      </c>
      <c r="AV26" s="970" t="s">
        <v>1985</v>
      </c>
      <c r="AX26" s="971" t="s">
        <v>2023</v>
      </c>
      <c r="AY26" s="972" t="s">
        <v>2024</v>
      </c>
      <c r="BA26" s="980" t="s">
        <v>2025</v>
      </c>
      <c r="BN26" s="49">
        <v>1</v>
      </c>
    </row>
    <row r="27" spans="1:66" ht="35.1" customHeight="1">
      <c r="A27" s="973">
        <f>IF(B27="","",COUNTIF(B18:B27,"&lt;&gt;"))</f>
        <v>10</v>
      </c>
      <c r="B27" s="965" t="s">
        <v>1512</v>
      </c>
      <c r="C27" s="974" t="str">
        <f t="shared" si="12"/>
        <v>moule rond</v>
      </c>
      <c r="D27" s="984" t="str">
        <f t="shared" si="0"/>
        <v/>
      </c>
      <c r="E27" s="976" t="str">
        <f t="shared" si="1"/>
        <v>Intégrez les pommes à la pâte en les répartissant bien. Beurrez et farinez le moule. Versez la préparation et lissez le dessus.</v>
      </c>
      <c r="F27" s="977">
        <f t="shared" si="2"/>
        <v>127</v>
      </c>
      <c r="G27" s="964">
        <f>IF(H27="","",COUNTIF(H18:H27,"&lt;&gt;"))</f>
        <v>10</v>
      </c>
      <c r="H27" s="965" t="str" cm="1">
        <f t="array" ref="H27">IF(L27="","",IF(LEN(L27)&lt;=MAX(10,G13),L27,IFERROR(LEFT(L27,LOOKUP(2,1/(MID(L27,ROW(1:500),1)=" ")/(ROW(1:500)&lt;=MAX(10,G13)),ROW(1:500))-1),LEFT(L27,MAX(10,G13)))))</f>
        <v>moule rond</v>
      </c>
      <c r="I27" s="964">
        <f t="shared" si="3"/>
        <v>10</v>
      </c>
      <c r="J27" s="964">
        <f t="shared" si="4"/>
        <v>8</v>
      </c>
      <c r="K27" s="964">
        <f>IF(M26&lt;&gt;"",K26,IF(K26&lt;MAX(A18:A317),K26+1,""))</f>
        <v>8</v>
      </c>
      <c r="L27" s="965" t="str">
        <f>IF(K27="","",IF(M26&lt;&gt;"",M26,INDEX(E18:E317,MATCH(K27,A18:A317,0))))</f>
        <v>moule rond</v>
      </c>
      <c r="M27" s="965" t="str">
        <f t="shared" si="5"/>
        <v/>
      </c>
      <c r="N27" s="965" t="str">
        <f t="shared" si="6"/>
        <v>moule rond</v>
      </c>
      <c r="O27" s="964" t="str">
        <f t="shared" si="7"/>
        <v>moule rond</v>
      </c>
      <c r="P27" s="964" t="str">
        <f t="shared" si="8"/>
        <v>moule rond</v>
      </c>
      <c r="Q27" s="965" t="str">
        <f t="shared" si="9"/>
        <v xml:space="preserve"> moule rond </v>
      </c>
      <c r="R27" s="964" t="str">
        <f>IF(N27="","",IF(COUNTIF(AP18:AP300,TRIM(Q27))&gt;0,"EXCLUSION EXACTE",""))</f>
        <v>EXCLUSION EXACTE</v>
      </c>
      <c r="S27" s="964" t="str" cm="1">
        <f t="array" ref="S27">IF(N27="","",IF(SUMPRODUCT(--(AP18:AP300&lt;&gt;""),--ISNUMBER(SEARCH(" "&amp;AP18:AP300&amp;" ",Q27)))&gt;0,"BLOQUE MOLLUSQUES",""))</f>
        <v>BLOQUE MOLLUSQUES</v>
      </c>
      <c r="T27" s="964" t="str" cm="1">
        <f t="array" ref="T27">IF(N27="","",IF(SUMPRODUCT(--(AT18:AT300&lt;&gt;""),--ISNUMBER(SEARCH(" "&amp;AT18:AT300&amp;" ",Q27)))&gt;0,"FORCE MOLLUSQUES",""))</f>
        <v/>
      </c>
      <c r="U27" s="965" t="str">
        <f t="shared" si="10"/>
        <v/>
      </c>
      <c r="V27" s="965" t="str">
        <f t="shared" si="13"/>
        <v>moule rond</v>
      </c>
      <c r="W27" s="977">
        <f t="shared" si="11"/>
        <v>0</v>
      </c>
      <c r="X27" s="964" t="str" cm="1">
        <f t="array" ref="X27">IF(N27="","",IF(R27&lt;&gt;"","",IF(SUMPRODUCT(--(AN18:AN1500=X17),--(AM18:AM1500&lt;&gt;""),--ISNUMBER(SEARCH(" "&amp;AM18:AM1500&amp;" ",Q27)))&gt;0,X17,"")))</f>
        <v/>
      </c>
      <c r="Y27" s="964" t="str" cm="1">
        <f t="array" ref="Y27">IF(N27="","",IF(R27&lt;&gt;"","",IF(SUMPRODUCT(--(AN18:AN1500=Y17),--(AM18:AM1500&lt;&gt;""),--ISNUMBER(SEARCH(" "&amp;AM18:AM1500&amp;" ",Q27)))&gt;0,Y17,"")))</f>
        <v/>
      </c>
      <c r="Z27" s="964" t="str" cm="1">
        <f t="array" ref="Z27">IF(N27="","",IF(R27&lt;&gt;"","",IF(SUMPRODUCT(--(AN18:AN1500=Z17),--(AM18:AM1500&lt;&gt;""),--ISNUMBER(SEARCH(" "&amp;AM18:AM1500&amp;" ",Q27)))&gt;0,Z17,"")))</f>
        <v/>
      </c>
      <c r="AA27" s="964" t="str" cm="1">
        <f t="array" ref="AA27">IF(N27="","",IF(R27&lt;&gt;"","",IF(SUMPRODUCT(--(AN18:AN1500=AA17),--(AM18:AM1500&lt;&gt;""),--ISNUMBER(SEARCH(" "&amp;AM18:AM1500&amp;" ",Q27)))&gt;0,AA17,"")))</f>
        <v/>
      </c>
      <c r="AB27" s="964" t="str" cm="1">
        <f t="array" ref="AB27">IF(N27="","",IF(R27&lt;&gt;"","",IF(SUMPRODUCT(--(AN18:AN1500=AB17),--(AM18:AM1500&lt;&gt;""),--ISNUMBER(SEARCH(" "&amp;AM18:AM1500&amp;" ",Q27)))&gt;0,AB17,"")))</f>
        <v/>
      </c>
      <c r="AC27" s="964" t="str" cm="1">
        <f t="array" ref="AC27">IF(N27="","",IF(R27&lt;&gt;"","",IF(SUMPRODUCT(--(AN18:AN1500=AC17),--(AM18:AM1500&lt;&gt;""),--ISNUMBER(SEARCH(" "&amp;AM18:AM1500&amp;" ",Q27)))&gt;0,AC17,"")))</f>
        <v/>
      </c>
      <c r="AD27" s="964" t="str" cm="1">
        <f t="array" ref="AD27">IF(N27="","",IF(R27&lt;&gt;"","",IF(SUMPRODUCT(--(AN18:AN1500=AD17),--(AM18:AM1500&lt;&gt;""),--ISNUMBER(SEARCH(" "&amp;AM18:AM1500&amp;" ",Q27)))&gt;0,AD17,"")))</f>
        <v/>
      </c>
      <c r="AE27" s="964" t="str" cm="1">
        <f t="array" ref="AE27">IF(N27="","",IF(R27&lt;&gt;"","",IF(SUMPRODUCT(--(AN18:AN1500=AE17),--(AM18:AM1500&lt;&gt;""),--ISNUMBER(SEARCH(" "&amp;AM18:AM1500&amp;" ",Q27)))&gt;0,AE17,"")))</f>
        <v/>
      </c>
      <c r="AF27" s="964" t="str" cm="1">
        <f t="array" ref="AF27">IF(N27="","",IF(R27&lt;&gt;"","",IF(SUMPRODUCT(--(AN18:AN1500=AF17),--(AM18:AM1500&lt;&gt;""),--ISNUMBER(SEARCH(" "&amp;AM18:AM1500&amp;" ",Q27)))&gt;0,AF17,"")))</f>
        <v/>
      </c>
      <c r="AG27" s="964" t="str" cm="1">
        <f t="array" ref="AG27">IF(N27="","",IF(R27&lt;&gt;"","",IF(SUMPRODUCT(--(AN18:AN1500=AG17),--(AM18:AM1500&lt;&gt;""),--ISNUMBER(SEARCH(" "&amp;AM18:AM1500&amp;" ",Q27)))&gt;0,AG17,"")))</f>
        <v/>
      </c>
      <c r="AH27" s="964" t="str" cm="1">
        <f t="array" ref="AH27">IF(N27="","",IF(R27&lt;&gt;"","",IF(SUMPRODUCT(--(AN18:AN1500=AH17),--(AM18:AM1500&lt;&gt;""),--ISNUMBER(SEARCH(" "&amp;AM18:AM1500&amp;" ",Q27)))&gt;0,AH17,"")))</f>
        <v/>
      </c>
      <c r="AI27" s="964" t="str" cm="1">
        <f t="array" ref="AI27">IF(N27="","",IF(R27&lt;&gt;"","",IF(SUMPRODUCT(--(AN18:AN1500=AI17),--(AM18:AM1500&lt;&gt;""),--ISNUMBER(SEARCH(" "&amp;AM18:AM1500&amp;" ",Q27)))&gt;0,AI17,"")))</f>
        <v/>
      </c>
      <c r="AJ27" s="964" t="str" cm="1">
        <f t="array" ref="AJ27">IF(N27="","",IF(R27&lt;&gt;"","",IF(SUMPRODUCT(--(AN18:AN1500=AJ17),--(AM18:AM1500&lt;&gt;""),--ISNUMBER(SEARCH(" "&amp;AM18:AM1500&amp;" ",Q27)))&gt;0,AJ17,"")))</f>
        <v/>
      </c>
      <c r="AK27" s="964" t="str" cm="1">
        <f t="array" ref="AK27">IF(N27="","",IF(T27&lt;&gt;"",AK17,IF(S27&lt;&gt;"","",IF(R27&lt;&gt;"","",IF(SUMPRODUCT(--(AN18:AN1500=AK17),--(AM18:AM1500&lt;&gt;""),--ISNUMBER(SEARCH(" "&amp;AM18:AM1500&amp;" ",Q27)))&gt;0,AK17,"")))))</f>
        <v/>
      </c>
      <c r="AM27" s="964" t="s">
        <v>449</v>
      </c>
      <c r="AN27" s="964" t="s">
        <v>1966</v>
      </c>
      <c r="AP27" s="964" t="s">
        <v>995</v>
      </c>
      <c r="AQ27" s="964" t="s">
        <v>1982</v>
      </c>
      <c r="AR27" s="964" t="s">
        <v>1983</v>
      </c>
      <c r="AT27" s="964" t="s">
        <v>2026</v>
      </c>
      <c r="AU27" s="964" t="s">
        <v>1974</v>
      </c>
      <c r="AV27" s="964" t="s">
        <v>1985</v>
      </c>
      <c r="AX27" s="978" t="s">
        <v>2027</v>
      </c>
      <c r="AY27" s="965" t="s">
        <v>2028</v>
      </c>
      <c r="BA27" s="980" t="s">
        <v>2029</v>
      </c>
      <c r="BN27" s="49">
        <v>1</v>
      </c>
    </row>
    <row r="28" spans="1:66" ht="35.1" customHeight="1">
      <c r="A28" s="957">
        <f>IF(B28="","",COUNTIF(B18:B28,"&lt;&gt;"))</f>
        <v>11</v>
      </c>
      <c r="B28" s="958" t="s">
        <v>1984</v>
      </c>
      <c r="C28" s="974" t="str">
        <f t="shared" si="12"/>
        <v>Beurrez et farinez le moule.</v>
      </c>
      <c r="D28" s="984" t="str">
        <f t="shared" si="0"/>
        <v/>
      </c>
      <c r="E28" s="961" t="str">
        <f t="shared" si="1"/>
        <v>moule de bouchot</v>
      </c>
      <c r="F28" s="962">
        <f t="shared" si="2"/>
        <v>16</v>
      </c>
      <c r="G28" s="963">
        <f>IF(H28="","",COUNTIF(H18:H28,"&lt;&gt;"))</f>
        <v>11</v>
      </c>
      <c r="H28" s="958" t="str" cm="1">
        <f t="array" ref="H28">IF(L28="","",IF(LEN(L28)&lt;=MAX(10,G13),L28,IFERROR(LEFT(L28,LOOKUP(2,1/(MID(L28,ROW(1:500),1)=" ")/(ROW(1:500)&lt;=MAX(10,G13)),ROW(1:500))-1),LEFT(L28,MAX(10,G13)))))</f>
        <v>Beurrez et farinez le moule.</v>
      </c>
      <c r="I28" s="963">
        <f t="shared" si="3"/>
        <v>28</v>
      </c>
      <c r="J28" s="963">
        <f t="shared" si="4"/>
        <v>9</v>
      </c>
      <c r="K28" s="964">
        <f>IF(M27&lt;&gt;"",K27,IF(K27&lt;MAX(A18:A317),K27+1,""))</f>
        <v>9</v>
      </c>
      <c r="L28" s="965" t="str">
        <f>IF(K28="","",IF(M27&lt;&gt;"",M27,INDEX(E18:E317,MATCH(K28,A18:A317,0))))</f>
        <v>Beurrez et farinez le moule.</v>
      </c>
      <c r="M28" s="965" t="str">
        <f t="shared" si="5"/>
        <v/>
      </c>
      <c r="N28" s="966" t="str">
        <f t="shared" si="6"/>
        <v>Beurrez et farinez le moule.</v>
      </c>
      <c r="O28" s="967" t="str">
        <f t="shared" si="7"/>
        <v>beurrez et farinez le moule.</v>
      </c>
      <c r="P28" s="967" t="str">
        <f t="shared" si="8"/>
        <v>beurrez et farinez le moule.</v>
      </c>
      <c r="Q28" s="966" t="str">
        <f t="shared" si="9"/>
        <v xml:space="preserve"> beurrez et farinez le moule </v>
      </c>
      <c r="R28" s="967" t="str">
        <f>IF(N28="","",IF(COUNTIF(AP18:AP300,TRIM(Q28))&gt;0,"EXCLUSION EXACTE",""))</f>
        <v>EXCLUSION EXACTE</v>
      </c>
      <c r="S28" s="967" t="str" cm="1">
        <f t="array" ref="S28">IF(N28="","",IF(SUMPRODUCT(--(AP18:AP300&lt;&gt;""),--ISNUMBER(SEARCH(" "&amp;AP18:AP300&amp;" ",Q28)))&gt;0,"BLOQUE MOLLUSQUES",""))</f>
        <v>BLOQUE MOLLUSQUES</v>
      </c>
      <c r="T28" s="967" t="str" cm="1">
        <f t="array" ref="T28">IF(N28="","",IF(SUMPRODUCT(--(AT18:AT300&lt;&gt;""),--ISNUMBER(SEARCH(" "&amp;AT18:AT300&amp;" ",Q28)))&gt;0,"FORCE MOLLUSQUES",""))</f>
        <v/>
      </c>
      <c r="U28" s="966" t="str">
        <f t="shared" si="10"/>
        <v/>
      </c>
      <c r="V28" s="966" t="str">
        <f t="shared" si="13"/>
        <v>Beurrez et farinez le moule.</v>
      </c>
      <c r="W28" s="991">
        <f t="shared" si="11"/>
        <v>0</v>
      </c>
      <c r="X28" s="967" t="str" cm="1">
        <f t="array" ref="X28">IF(N28="","",IF(R28&lt;&gt;"","",IF(SUMPRODUCT(--(AN18:AN1500=X17),--(AM18:AM1500&lt;&gt;""),--ISNUMBER(SEARCH(" "&amp;AM18:AM1500&amp;" ",Q28)))&gt;0,X17,"")))</f>
        <v/>
      </c>
      <c r="Y28" s="967" t="str" cm="1">
        <f t="array" ref="Y28">IF(N28="","",IF(R28&lt;&gt;"","",IF(SUMPRODUCT(--(AN18:AN1500=Y17),--(AM18:AM1500&lt;&gt;""),--ISNUMBER(SEARCH(" "&amp;AM18:AM1500&amp;" ",Q28)))&gt;0,Y17,"")))</f>
        <v/>
      </c>
      <c r="Z28" s="967" t="str" cm="1">
        <f t="array" ref="Z28">IF(N28="","",IF(R28&lt;&gt;"","",IF(SUMPRODUCT(--(AN18:AN1500=Z17),--(AM18:AM1500&lt;&gt;""),--ISNUMBER(SEARCH(" "&amp;AM18:AM1500&amp;" ",Q28)))&gt;0,Z17,"")))</f>
        <v/>
      </c>
      <c r="AA28" s="967" t="str" cm="1">
        <f t="array" ref="AA28">IF(N28="","",IF(R28&lt;&gt;"","",IF(SUMPRODUCT(--(AN18:AN1500=AA17),--(AM18:AM1500&lt;&gt;""),--ISNUMBER(SEARCH(" "&amp;AM18:AM1500&amp;" ",Q28)))&gt;0,AA17,"")))</f>
        <v/>
      </c>
      <c r="AB28" s="967" t="str" cm="1">
        <f t="array" ref="AB28">IF(N28="","",IF(R28&lt;&gt;"","",IF(SUMPRODUCT(--(AN18:AN1500=AB17),--(AM18:AM1500&lt;&gt;""),--ISNUMBER(SEARCH(" "&amp;AM18:AM1500&amp;" ",Q28)))&gt;0,AB17,"")))</f>
        <v/>
      </c>
      <c r="AC28" s="967" t="str" cm="1">
        <f t="array" ref="AC28">IF(N28="","",IF(R28&lt;&gt;"","",IF(SUMPRODUCT(--(AN18:AN1500=AC17),--(AM18:AM1500&lt;&gt;""),--ISNUMBER(SEARCH(" "&amp;AM18:AM1500&amp;" ",Q28)))&gt;0,AC17,"")))</f>
        <v/>
      </c>
      <c r="AD28" s="967" t="str" cm="1">
        <f t="array" ref="AD28">IF(N28="","",IF(R28&lt;&gt;"","",IF(SUMPRODUCT(--(AN18:AN1500=AD17),--(AM18:AM1500&lt;&gt;""),--ISNUMBER(SEARCH(" "&amp;AM18:AM1500&amp;" ",Q28)))&gt;0,AD17,"")))</f>
        <v/>
      </c>
      <c r="AE28" s="967" t="str" cm="1">
        <f t="array" ref="AE28">IF(N28="","",IF(R28&lt;&gt;"","",IF(SUMPRODUCT(--(AN18:AN1500=AE17),--(AM18:AM1500&lt;&gt;""),--ISNUMBER(SEARCH(" "&amp;AM18:AM1500&amp;" ",Q28)))&gt;0,AE17,"")))</f>
        <v/>
      </c>
      <c r="AF28" s="967" t="str" cm="1">
        <f t="array" ref="AF28">IF(N28="","",IF(R28&lt;&gt;"","",IF(SUMPRODUCT(--(AN18:AN1500=AF17),--(AM18:AM1500&lt;&gt;""),--ISNUMBER(SEARCH(" "&amp;AM18:AM1500&amp;" ",Q28)))&gt;0,AF17,"")))</f>
        <v/>
      </c>
      <c r="AG28" s="967" t="str" cm="1">
        <f t="array" ref="AG28">IF(N28="","",IF(R28&lt;&gt;"","",IF(SUMPRODUCT(--(AN18:AN1500=AG17),--(AM18:AM1500&lt;&gt;""),--ISNUMBER(SEARCH(" "&amp;AM18:AM1500&amp;" ",Q28)))&gt;0,AG17,"")))</f>
        <v/>
      </c>
      <c r="AH28" s="967" t="str" cm="1">
        <f t="array" ref="AH28">IF(N28="","",IF(R28&lt;&gt;"","",IF(SUMPRODUCT(--(AN18:AN1500=AH17),--(AM18:AM1500&lt;&gt;""),--ISNUMBER(SEARCH(" "&amp;AM18:AM1500&amp;" ",Q28)))&gt;0,AH17,"")))</f>
        <v/>
      </c>
      <c r="AI28" s="967" t="str" cm="1">
        <f t="array" ref="AI28">IF(N28="","",IF(R28&lt;&gt;"","",IF(SUMPRODUCT(--(AN18:AN1500=AI17),--(AM18:AM1500&lt;&gt;""),--ISNUMBER(SEARCH(" "&amp;AM18:AM1500&amp;" ",Q28)))&gt;0,AI17,"")))</f>
        <v/>
      </c>
      <c r="AJ28" s="967" t="str" cm="1">
        <f t="array" ref="AJ28">IF(N28="","",IF(R28&lt;&gt;"","",IF(SUMPRODUCT(--(AN18:AN1500=AJ17),--(AM18:AM1500&lt;&gt;""),--ISNUMBER(SEARCH(" "&amp;AM18:AM1500&amp;" ",Q28)))&gt;0,AJ17,"")))</f>
        <v/>
      </c>
      <c r="AK28" s="967" t="str" cm="1">
        <f t="array" ref="AK28">IF(N28="","",IF(T28&lt;&gt;"",AK17,IF(S28&lt;&gt;"","",IF(R28&lt;&gt;"","",IF(SUMPRODUCT(--(AN18:AN1500=AK17),--(AM18:AM1500&lt;&gt;""),--ISNUMBER(SEARCH(" "&amp;AM18:AM1500&amp;" ",Q28)))&gt;0,AK17,"")))))</f>
        <v/>
      </c>
      <c r="AM28" s="968" t="s">
        <v>184</v>
      </c>
      <c r="AN28" s="968" t="s">
        <v>1963</v>
      </c>
      <c r="AP28" s="969" t="s">
        <v>2030</v>
      </c>
      <c r="AQ28" s="969" t="s">
        <v>1982</v>
      </c>
      <c r="AR28" s="969" t="s">
        <v>1983</v>
      </c>
      <c r="AT28" s="970" t="s">
        <v>2031</v>
      </c>
      <c r="AU28" s="970" t="s">
        <v>1974</v>
      </c>
      <c r="AV28" s="970" t="s">
        <v>1985</v>
      </c>
      <c r="AX28" s="971" t="s">
        <v>2032</v>
      </c>
      <c r="AY28" s="972" t="s">
        <v>2033</v>
      </c>
      <c r="BA28" s="980" t="s">
        <v>2034</v>
      </c>
      <c r="BN28" s="49">
        <v>1</v>
      </c>
    </row>
    <row r="29" spans="1:66" ht="35.1" customHeight="1">
      <c r="A29" s="973">
        <f>IF(B29="","",COUNTIF(B18:B29,"&lt;&gt;"))</f>
        <v>12</v>
      </c>
      <c r="B29" s="965" t="s">
        <v>2075</v>
      </c>
      <c r="C29" s="974" t="str">
        <f t="shared" si="12"/>
        <v>Intégrez les pommes à la pâte en les *</v>
      </c>
      <c r="D29" s="984" t="str">
        <f t="shared" si="0"/>
        <v>⚠ Gluten</v>
      </c>
      <c r="E29" s="976" t="str">
        <f t="shared" si="1"/>
        <v>moule à cake</v>
      </c>
      <c r="F29" s="977">
        <f t="shared" si="2"/>
        <v>12</v>
      </c>
      <c r="G29" s="964">
        <f>IF(H29="","",COUNTIF(H18:H29,"&lt;&gt;"))</f>
        <v>12</v>
      </c>
      <c r="H29" s="965" t="str" cm="1">
        <f t="array" ref="H29">IF(L29="","",IF(LEN(L29)&lt;=MAX(10,G13),L29,IFERROR(LEFT(L29,LOOKUP(2,1/(MID(L29,ROW(1:500),1)=" ")/(ROW(1:500)&lt;=MAX(10,G13)),ROW(1:500))-1),LEFT(L29,MAX(10,G13)))))</f>
        <v>Intégrez les pommes à la pâte en les</v>
      </c>
      <c r="I29" s="964">
        <f t="shared" si="3"/>
        <v>36</v>
      </c>
      <c r="J29" s="964">
        <f t="shared" si="4"/>
        <v>10</v>
      </c>
      <c r="K29" s="964">
        <f>IF(M28&lt;&gt;"",K28,IF(K28&lt;MAX(A18:A317),K28+1,""))</f>
        <v>10</v>
      </c>
      <c r="L29" s="965" t="str">
        <f>IF(K29="","",IF(M28&lt;&gt;"",M28,INDEX(E18:E317,MATCH(K29,A18:A317,0))))</f>
        <v>Intégrez les pommes à la pâte en les répartissant bien. Beurrez et farinez le moule. Versez la préparation et lissez le dessus.</v>
      </c>
      <c r="M29" s="965" t="str">
        <f t="shared" si="5"/>
        <v>répartissant bien. Beurrez et farinez le moule. Versez la préparation et lissez le dessus.</v>
      </c>
      <c r="N29" s="965" t="str">
        <f t="shared" si="6"/>
        <v>Intégrez les pommes à la pâte en les</v>
      </c>
      <c r="O29" s="964" t="str">
        <f t="shared" si="7"/>
        <v>intégrez les pommes à la pâte en les</v>
      </c>
      <c r="P29" s="964" t="str">
        <f t="shared" si="8"/>
        <v>integrez les pommes a la pate en les</v>
      </c>
      <c r="Q29" s="965" t="str">
        <f t="shared" si="9"/>
        <v xml:space="preserve"> integrez les pommes a la pate en les </v>
      </c>
      <c r="R29" s="964" t="str">
        <f>IF(N29="","",IF(COUNTIF(AP18:AP300,TRIM(Q29))&gt;0,"EXCLUSION EXACTE",""))</f>
        <v/>
      </c>
      <c r="S29" s="964" t="str" cm="1">
        <f t="array" ref="S29">IF(N29="","",IF(SUMPRODUCT(--(AP18:AP300&lt;&gt;""),--ISNUMBER(SEARCH(" "&amp;AP18:AP300&amp;" ",Q29)))&gt;0,"BLOQUE MOLLUSQUES",""))</f>
        <v/>
      </c>
      <c r="T29" s="964" t="str" cm="1">
        <f t="array" ref="T29">IF(N29="","",IF(SUMPRODUCT(--(AT18:AT300&lt;&gt;""),--ISNUMBER(SEARCH(" "&amp;AT18:AT300&amp;" ",Q29)))&gt;0,"FORCE MOLLUSQUES",""))</f>
        <v/>
      </c>
      <c r="U29" s="965" t="str">
        <f t="shared" si="10"/>
        <v>⚠ Gluten</v>
      </c>
      <c r="V29" s="965" t="str">
        <f t="shared" si="13"/>
        <v>Intégrez les pommes à la pâte en les *</v>
      </c>
      <c r="W29" s="977">
        <f t="shared" si="11"/>
        <v>1</v>
      </c>
      <c r="X29" s="964" t="str" cm="1">
        <f t="array" ref="X29">IF(N29="","",IF(R29&lt;&gt;"","",IF(SUMPRODUCT(--(AN18:AN1500=X17),--(AM18:AM1500&lt;&gt;""),--ISNUMBER(SEARCH(" "&amp;AM18:AM1500&amp;" ",Q29)))&gt;0,X17,"")))</f>
        <v>⚠ Gluten</v>
      </c>
      <c r="Y29" s="964" t="str" cm="1">
        <f t="array" ref="Y29">IF(N29="","",IF(R29&lt;&gt;"","",IF(SUMPRODUCT(--(AN18:AN1500=Y17),--(AM18:AM1500&lt;&gt;""),--ISNUMBER(SEARCH(" "&amp;AM18:AM1500&amp;" ",Q29)))&gt;0,Y17,"")))</f>
        <v/>
      </c>
      <c r="Z29" s="964" t="str" cm="1">
        <f t="array" ref="Z29">IF(N29="","",IF(R29&lt;&gt;"","",IF(SUMPRODUCT(--(AN18:AN1500=Z17),--(AM18:AM1500&lt;&gt;""),--ISNUMBER(SEARCH(" "&amp;AM18:AM1500&amp;" ",Q29)))&gt;0,Z17,"")))</f>
        <v/>
      </c>
      <c r="AA29" s="964" t="str" cm="1">
        <f t="array" ref="AA29">IF(N29="","",IF(R29&lt;&gt;"","",IF(SUMPRODUCT(--(AN18:AN1500=AA17),--(AM18:AM1500&lt;&gt;""),--ISNUMBER(SEARCH(" "&amp;AM18:AM1500&amp;" ",Q29)))&gt;0,AA17,"")))</f>
        <v/>
      </c>
      <c r="AB29" s="964" t="str" cm="1">
        <f t="array" ref="AB29">IF(N29="","",IF(R29&lt;&gt;"","",IF(SUMPRODUCT(--(AN18:AN1500=AB17),--(AM18:AM1500&lt;&gt;""),--ISNUMBER(SEARCH(" "&amp;AM18:AM1500&amp;" ",Q29)))&gt;0,AB17,"")))</f>
        <v/>
      </c>
      <c r="AC29" s="964" t="str" cm="1">
        <f t="array" ref="AC29">IF(N29="","",IF(R29&lt;&gt;"","",IF(SUMPRODUCT(--(AN18:AN1500=AC17),--(AM18:AM1500&lt;&gt;""),--ISNUMBER(SEARCH(" "&amp;AM18:AM1500&amp;" ",Q29)))&gt;0,AC17,"")))</f>
        <v/>
      </c>
      <c r="AD29" s="964" t="str" cm="1">
        <f t="array" ref="AD29">IF(N29="","",IF(R29&lt;&gt;"","",IF(SUMPRODUCT(--(AN18:AN1500=AD17),--(AM18:AM1500&lt;&gt;""),--ISNUMBER(SEARCH(" "&amp;AM18:AM1500&amp;" ",Q29)))&gt;0,AD17,"")))</f>
        <v/>
      </c>
      <c r="AE29" s="964" t="str" cm="1">
        <f t="array" ref="AE29">IF(N29="","",IF(R29&lt;&gt;"","",IF(SUMPRODUCT(--(AN18:AN1500=AE17),--(AM18:AM1500&lt;&gt;""),--ISNUMBER(SEARCH(" "&amp;AM18:AM1500&amp;" ",Q29)))&gt;0,AE17,"")))</f>
        <v/>
      </c>
      <c r="AF29" s="964" t="str" cm="1">
        <f t="array" ref="AF29">IF(N29="","",IF(R29&lt;&gt;"","",IF(SUMPRODUCT(--(AN18:AN1500=AF17),--(AM18:AM1500&lt;&gt;""),--ISNUMBER(SEARCH(" "&amp;AM18:AM1500&amp;" ",Q29)))&gt;0,AF17,"")))</f>
        <v/>
      </c>
      <c r="AG29" s="964" t="str" cm="1">
        <f t="array" ref="AG29">IF(N29="","",IF(R29&lt;&gt;"","",IF(SUMPRODUCT(--(AN18:AN1500=AG17),--(AM18:AM1500&lt;&gt;""),--ISNUMBER(SEARCH(" "&amp;AM18:AM1500&amp;" ",Q29)))&gt;0,AG17,"")))</f>
        <v/>
      </c>
      <c r="AH29" s="964" t="str" cm="1">
        <f t="array" ref="AH29">IF(N29="","",IF(R29&lt;&gt;"","",IF(SUMPRODUCT(--(AN18:AN1500=AH17),--(AM18:AM1500&lt;&gt;""),--ISNUMBER(SEARCH(" "&amp;AM18:AM1500&amp;" ",Q29)))&gt;0,AH17,"")))</f>
        <v/>
      </c>
      <c r="AI29" s="964" t="str" cm="1">
        <f t="array" ref="AI29">IF(N29="","",IF(R29&lt;&gt;"","",IF(SUMPRODUCT(--(AN18:AN1500=AI17),--(AM18:AM1500&lt;&gt;""),--ISNUMBER(SEARCH(" "&amp;AM18:AM1500&amp;" ",Q29)))&gt;0,AI17,"")))</f>
        <v/>
      </c>
      <c r="AJ29" s="964" t="str" cm="1">
        <f t="array" ref="AJ29">IF(N29="","",IF(R29&lt;&gt;"","",IF(SUMPRODUCT(--(AN18:AN1500=AJ17),--(AM18:AM1500&lt;&gt;""),--ISNUMBER(SEARCH(" "&amp;AM18:AM1500&amp;" ",Q29)))&gt;0,AJ17,"")))</f>
        <v/>
      </c>
      <c r="AK29" s="964" t="str" cm="1">
        <f t="array" ref="AK29">IF(N29="","",IF(T29&lt;&gt;"",AK17,IF(S29&lt;&gt;"","",IF(R29&lt;&gt;"","",IF(SUMPRODUCT(--(AN18:AN1500=AK17),--(AM18:AM1500&lt;&gt;""),--ISNUMBER(SEARCH(" "&amp;AM18:AM1500&amp;" ",Q29)))&gt;0,AK17,"")))))</f>
        <v/>
      </c>
      <c r="AM29" s="964" t="s">
        <v>2035</v>
      </c>
      <c r="AN29" s="964" t="s">
        <v>1963</v>
      </c>
      <c r="AP29" s="964" t="s">
        <v>2036</v>
      </c>
      <c r="AQ29" s="964" t="s">
        <v>1982</v>
      </c>
      <c r="AR29" s="964" t="s">
        <v>1983</v>
      </c>
      <c r="AT29" s="964" t="s">
        <v>2037</v>
      </c>
      <c r="AU29" s="964" t="s">
        <v>1974</v>
      </c>
      <c r="AV29" s="964" t="s">
        <v>1985</v>
      </c>
      <c r="AX29" s="978" t="s">
        <v>2038</v>
      </c>
      <c r="AY29" s="965" t="s">
        <v>2039</v>
      </c>
      <c r="BA29" s="980" t="s">
        <v>2040</v>
      </c>
      <c r="BN29" s="49">
        <v>1</v>
      </c>
    </row>
    <row r="30" spans="1:66" ht="35.1" customHeight="1">
      <c r="A30" s="957">
        <f>IF(B30="","",COUNTIF(B18:B30,"&lt;&gt;"))</f>
        <v>13</v>
      </c>
      <c r="B30" s="958" t="s">
        <v>1508</v>
      </c>
      <c r="C30" s="974" t="str">
        <f t="shared" si="12"/>
        <v>répartissant bien. Beurrez et farinez</v>
      </c>
      <c r="D30" s="984" t="str">
        <f t="shared" si="0"/>
        <v/>
      </c>
      <c r="E30" s="961" t="str">
        <f t="shared" si="1"/>
        <v>farine de soja;gambas;esters de stanol vegetal issus du soja</v>
      </c>
      <c r="F30" s="962">
        <f t="shared" si="2"/>
        <v>60</v>
      </c>
      <c r="G30" s="963">
        <f>IF(H30="","",COUNTIF(H18:H30,"&lt;&gt;"))</f>
        <v>13</v>
      </c>
      <c r="H30" s="958" t="str" cm="1">
        <f t="array" ref="H30">IF(L30="","",IF(LEN(L30)&lt;=MAX(10,G13),L30,IFERROR(LEFT(L30,LOOKUP(2,1/(MID(L30,ROW(1:500),1)=" ")/(ROW(1:500)&lt;=MAX(10,G13)),ROW(1:500))-1),LEFT(L30,MAX(10,G13)))))</f>
        <v>répartissant bien. Beurrez et farinez</v>
      </c>
      <c r="I30" s="963">
        <f t="shared" si="3"/>
        <v>37</v>
      </c>
      <c r="J30" s="963">
        <f t="shared" si="4"/>
        <v>10</v>
      </c>
      <c r="K30" s="964">
        <f>IF(M29&lt;&gt;"",K29,IF(K29&lt;MAX(A18:A317),K29+1,""))</f>
        <v>10</v>
      </c>
      <c r="L30" s="965" t="str">
        <f>IF(K30="","",IF(M29&lt;&gt;"",M29,INDEX(E18:E317,MATCH(K30,A18:A317,0))))</f>
        <v>répartissant bien. Beurrez et farinez le moule. Versez la préparation et lissez le dessus.</v>
      </c>
      <c r="M30" s="965" t="str">
        <f t="shared" si="5"/>
        <v>le moule. Versez la préparation et lissez le dessus.</v>
      </c>
      <c r="N30" s="966" t="str">
        <f t="shared" si="6"/>
        <v>répartissant bien. Beurrez et farinez</v>
      </c>
      <c r="O30" s="967" t="str">
        <f t="shared" si="7"/>
        <v>répartissant bien. beurrez et farinez</v>
      </c>
      <c r="P30" s="967" t="str">
        <f t="shared" si="8"/>
        <v>repartissant bien. beurrez et farinez</v>
      </c>
      <c r="Q30" s="966" t="str">
        <f t="shared" si="9"/>
        <v xml:space="preserve"> repartissant bien beurrez et farinez </v>
      </c>
      <c r="R30" s="967" t="str">
        <f>IF(N30="","",IF(COUNTIF(AP18:AP300,TRIM(Q30))&gt;0,"EXCLUSION EXACTE",""))</f>
        <v/>
      </c>
      <c r="S30" s="967" t="str" cm="1">
        <f t="array" ref="S30">IF(N30="","",IF(SUMPRODUCT(--(AP18:AP300&lt;&gt;""),--ISNUMBER(SEARCH(" "&amp;AP18:AP300&amp;" ",Q30)))&gt;0,"BLOQUE MOLLUSQUES",""))</f>
        <v/>
      </c>
      <c r="T30" s="967" t="str" cm="1">
        <f t="array" ref="T30">IF(N30="","",IF(SUMPRODUCT(--(AT18:AT300&lt;&gt;""),--ISNUMBER(SEARCH(" "&amp;AT18:AT300&amp;" ",Q30)))&gt;0,"FORCE MOLLUSQUES",""))</f>
        <v/>
      </c>
      <c r="U30" s="966" t="str">
        <f t="shared" si="10"/>
        <v/>
      </c>
      <c r="V30" s="966" t="str">
        <f t="shared" si="13"/>
        <v>répartissant bien. Beurrez et farinez</v>
      </c>
      <c r="W30" s="991">
        <f t="shared" si="11"/>
        <v>0</v>
      </c>
      <c r="X30" s="967" t="str" cm="1">
        <f t="array" ref="X30">IF(N30="","",IF(R30&lt;&gt;"","",IF(SUMPRODUCT(--(AN18:AN1500=X17),--(AM18:AM1500&lt;&gt;""),--ISNUMBER(SEARCH(" "&amp;AM18:AM1500&amp;" ",Q30)))&gt;0,X17,"")))</f>
        <v/>
      </c>
      <c r="Y30" s="967" t="str" cm="1">
        <f t="array" ref="Y30">IF(N30="","",IF(R30&lt;&gt;"","",IF(SUMPRODUCT(--(AN18:AN1500=Y17),--(AM18:AM1500&lt;&gt;""),--ISNUMBER(SEARCH(" "&amp;AM18:AM1500&amp;" ",Q30)))&gt;0,Y17,"")))</f>
        <v/>
      </c>
      <c r="Z30" s="967" t="str" cm="1">
        <f t="array" ref="Z30">IF(N30="","",IF(R30&lt;&gt;"","",IF(SUMPRODUCT(--(AN18:AN1500=Z17),--(AM18:AM1500&lt;&gt;""),--ISNUMBER(SEARCH(" "&amp;AM18:AM1500&amp;" ",Q30)))&gt;0,Z17,"")))</f>
        <v/>
      </c>
      <c r="AA30" s="967" t="str" cm="1">
        <f t="array" ref="AA30">IF(N30="","",IF(R30&lt;&gt;"","",IF(SUMPRODUCT(--(AN18:AN1500=AA17),--(AM18:AM1500&lt;&gt;""),--ISNUMBER(SEARCH(" "&amp;AM18:AM1500&amp;" ",Q30)))&gt;0,AA17,"")))</f>
        <v/>
      </c>
      <c r="AB30" s="967" t="str" cm="1">
        <f t="array" ref="AB30">IF(N30="","",IF(R30&lt;&gt;"","",IF(SUMPRODUCT(--(AN18:AN1500=AB17),--(AM18:AM1500&lt;&gt;""),--ISNUMBER(SEARCH(" "&amp;AM18:AM1500&amp;" ",Q30)))&gt;0,AB17,"")))</f>
        <v/>
      </c>
      <c r="AC30" s="967" t="str" cm="1">
        <f t="array" ref="AC30">IF(N30="","",IF(R30&lt;&gt;"","",IF(SUMPRODUCT(--(AN18:AN1500=AC17),--(AM18:AM1500&lt;&gt;""),--ISNUMBER(SEARCH(" "&amp;AM18:AM1500&amp;" ",Q30)))&gt;0,AC17,"")))</f>
        <v/>
      </c>
      <c r="AD30" s="967" t="str" cm="1">
        <f t="array" ref="AD30">IF(N30="","",IF(R30&lt;&gt;"","",IF(SUMPRODUCT(--(AN18:AN1500=AD17),--(AM18:AM1500&lt;&gt;""),--ISNUMBER(SEARCH(" "&amp;AM18:AM1500&amp;" ",Q30)))&gt;0,AD17,"")))</f>
        <v/>
      </c>
      <c r="AE30" s="967" t="str" cm="1">
        <f t="array" ref="AE30">IF(N30="","",IF(R30&lt;&gt;"","",IF(SUMPRODUCT(--(AN18:AN1500=AE17),--(AM18:AM1500&lt;&gt;""),--ISNUMBER(SEARCH(" "&amp;AM18:AM1500&amp;" ",Q30)))&gt;0,AE17,"")))</f>
        <v/>
      </c>
      <c r="AF30" s="967" t="str" cm="1">
        <f t="array" ref="AF30">IF(N30="","",IF(R30&lt;&gt;"","",IF(SUMPRODUCT(--(AN18:AN1500=AF17),--(AM18:AM1500&lt;&gt;""),--ISNUMBER(SEARCH(" "&amp;AM18:AM1500&amp;" ",Q30)))&gt;0,AF17,"")))</f>
        <v/>
      </c>
      <c r="AG30" s="967" t="str" cm="1">
        <f t="array" ref="AG30">IF(N30="","",IF(R30&lt;&gt;"","",IF(SUMPRODUCT(--(AN18:AN1500=AG17),--(AM18:AM1500&lt;&gt;""),--ISNUMBER(SEARCH(" "&amp;AM18:AM1500&amp;" ",Q30)))&gt;0,AG17,"")))</f>
        <v/>
      </c>
      <c r="AH30" s="967" t="str" cm="1">
        <f t="array" ref="AH30">IF(N30="","",IF(R30&lt;&gt;"","",IF(SUMPRODUCT(--(AN18:AN1500=AH17),--(AM18:AM1500&lt;&gt;""),--ISNUMBER(SEARCH(" "&amp;AM18:AM1500&amp;" ",Q30)))&gt;0,AH17,"")))</f>
        <v/>
      </c>
      <c r="AI30" s="967" t="str" cm="1">
        <f t="array" ref="AI30">IF(N30="","",IF(R30&lt;&gt;"","",IF(SUMPRODUCT(--(AN18:AN1500=AI17),--(AM18:AM1500&lt;&gt;""),--ISNUMBER(SEARCH(" "&amp;AM18:AM1500&amp;" ",Q30)))&gt;0,AI17,"")))</f>
        <v/>
      </c>
      <c r="AJ30" s="967" t="str" cm="1">
        <f t="array" ref="AJ30">IF(N30="","",IF(R30&lt;&gt;"","",IF(SUMPRODUCT(--(AN18:AN1500=AJ17),--(AM18:AM1500&lt;&gt;""),--ISNUMBER(SEARCH(" "&amp;AM18:AM1500&amp;" ",Q30)))&gt;0,AJ17,"")))</f>
        <v/>
      </c>
      <c r="AK30" s="967" t="str" cm="1">
        <f t="array" ref="AK30">IF(N30="","",IF(T30&lt;&gt;"",AK17,IF(S30&lt;&gt;"","",IF(R30&lt;&gt;"","",IF(SUMPRODUCT(--(AN18:AN1500=AK17),--(AM18:AM1500&lt;&gt;""),--ISNUMBER(SEARCH(" "&amp;AM18:AM1500&amp;" ",Q30)))&gt;0,AK17,"")))))</f>
        <v/>
      </c>
      <c r="AM30" s="968" t="s">
        <v>2041</v>
      </c>
      <c r="AN30" s="968" t="s">
        <v>1963</v>
      </c>
      <c r="AP30" s="969" t="s">
        <v>2042</v>
      </c>
      <c r="AQ30" s="969" t="s">
        <v>1982</v>
      </c>
      <c r="AR30" s="969" t="s">
        <v>1983</v>
      </c>
      <c r="AT30" s="970" t="s">
        <v>2043</v>
      </c>
      <c r="AU30" s="970" t="s">
        <v>1974</v>
      </c>
      <c r="AV30" s="970" t="s">
        <v>1985</v>
      </c>
      <c r="AX30" s="956" t="s">
        <v>2044</v>
      </c>
      <c r="AY30" s="964"/>
      <c r="BA30" s="980" t="s">
        <v>2045</v>
      </c>
      <c r="BN30" s="49">
        <v>1</v>
      </c>
    </row>
    <row r="31" spans="1:66" ht="35.1" customHeight="1">
      <c r="A31" s="973">
        <f>IF(B31="","",COUNTIF(B18:B31,"&lt;&gt;"))</f>
        <v>14</v>
      </c>
      <c r="B31" s="965" t="s">
        <v>1509</v>
      </c>
      <c r="C31" s="974" t="str">
        <f t="shared" si="12"/>
        <v>le moule. Versez la préparation et</v>
      </c>
      <c r="D31" s="984" t="str">
        <f t="shared" si="0"/>
        <v/>
      </c>
      <c r="E31" s="976" t="str">
        <f t="shared" si="1"/>
        <v>lactoserum utilise pour la fabrication de distillats;lait d avoine;creme legere;creme de noisettes</v>
      </c>
      <c r="F31" s="977">
        <f t="shared" si="2"/>
        <v>98</v>
      </c>
      <c r="G31" s="964">
        <f>IF(H31="","",COUNTIF(H18:H31,"&lt;&gt;"))</f>
        <v>14</v>
      </c>
      <c r="H31" s="965" t="str" cm="1">
        <f t="array" ref="H31">IF(L31="","",IF(LEN(L31)&lt;=MAX(10,G13),L31,IFERROR(LEFT(L31,LOOKUP(2,1/(MID(L31,ROW(1:500),1)=" ")/(ROW(1:500)&lt;=MAX(10,G13)),ROW(1:500))-1),LEFT(L31,MAX(10,G13)))))</f>
        <v>le moule. Versez la préparation et</v>
      </c>
      <c r="I31" s="964">
        <f t="shared" si="3"/>
        <v>34</v>
      </c>
      <c r="J31" s="964">
        <f t="shared" si="4"/>
        <v>10</v>
      </c>
      <c r="K31" s="964">
        <f>IF(M30&lt;&gt;"",K30,IF(K30&lt;MAX(A18:A317),K30+1,""))</f>
        <v>10</v>
      </c>
      <c r="L31" s="965" t="str">
        <f>IF(K31="","",IF(M30&lt;&gt;"",M30,INDEX(E18:E317,MATCH(K31,A18:A317,0))))</f>
        <v>le moule. Versez la préparation et lissez le dessus.</v>
      </c>
      <c r="M31" s="965" t="str">
        <f t="shared" si="5"/>
        <v>lissez le dessus.</v>
      </c>
      <c r="N31" s="965" t="str">
        <f t="shared" si="6"/>
        <v>le moule. Versez la préparation et</v>
      </c>
      <c r="O31" s="964" t="str">
        <f t="shared" si="7"/>
        <v>le moule. versez la préparation et</v>
      </c>
      <c r="P31" s="964" t="str">
        <f t="shared" si="8"/>
        <v>le moule. versez la preparation et</v>
      </c>
      <c r="Q31" s="965" t="str">
        <f t="shared" si="9"/>
        <v xml:space="preserve"> le moule versez la preparation et </v>
      </c>
      <c r="R31" s="964" t="str">
        <f>IF(N31="","",IF(COUNTIF(AP18:AP300,TRIM(Q31))&gt;0,"EXCLUSION EXACTE",""))</f>
        <v/>
      </c>
      <c r="S31" s="964" t="str" cm="1">
        <f t="array" ref="S31">IF(N31="","",IF(SUMPRODUCT(--(AP18:AP300&lt;&gt;""),--ISNUMBER(SEARCH(" "&amp;AP18:AP300&amp;" ",Q31)))&gt;0,"BLOQUE MOLLUSQUES",""))</f>
        <v>BLOQUE MOLLUSQUES</v>
      </c>
      <c r="T31" s="964" t="str" cm="1">
        <f t="array" ref="T31">IF(N31="","",IF(SUMPRODUCT(--(AT18:AT300&lt;&gt;""),--ISNUMBER(SEARCH(" "&amp;AT18:AT300&amp;" ",Q31)))&gt;0,"FORCE MOLLUSQUES",""))</f>
        <v/>
      </c>
      <c r="U31" s="965" t="str">
        <f t="shared" si="10"/>
        <v/>
      </c>
      <c r="V31" s="965" t="str">
        <f t="shared" si="13"/>
        <v>le moule. Versez la préparation et</v>
      </c>
      <c r="W31" s="977">
        <f t="shared" si="11"/>
        <v>0</v>
      </c>
      <c r="X31" s="964" t="str" cm="1">
        <f t="array" ref="X31">IF(N31="","",IF(R31&lt;&gt;"","",IF(SUMPRODUCT(--(AN18:AN1500=X17),--(AM18:AM1500&lt;&gt;""),--ISNUMBER(SEARCH(" "&amp;AM18:AM1500&amp;" ",Q31)))&gt;0,X17,"")))</f>
        <v/>
      </c>
      <c r="Y31" s="964" t="str" cm="1">
        <f t="array" ref="Y31">IF(N31="","",IF(R31&lt;&gt;"","",IF(SUMPRODUCT(--(AN18:AN1500=Y17),--(AM18:AM1500&lt;&gt;""),--ISNUMBER(SEARCH(" "&amp;AM18:AM1500&amp;" ",Q31)))&gt;0,Y17,"")))</f>
        <v/>
      </c>
      <c r="Z31" s="964" t="str" cm="1">
        <f t="array" ref="Z31">IF(N31="","",IF(R31&lt;&gt;"","",IF(SUMPRODUCT(--(AN18:AN1500=Z17),--(AM18:AM1500&lt;&gt;""),--ISNUMBER(SEARCH(" "&amp;AM18:AM1500&amp;" ",Q31)))&gt;0,Z17,"")))</f>
        <v/>
      </c>
      <c r="AA31" s="964" t="str" cm="1">
        <f t="array" ref="AA31">IF(N31="","",IF(R31&lt;&gt;"","",IF(SUMPRODUCT(--(AN18:AN1500=AA17),--(AM18:AM1500&lt;&gt;""),--ISNUMBER(SEARCH(" "&amp;AM18:AM1500&amp;" ",Q31)))&gt;0,AA17,"")))</f>
        <v/>
      </c>
      <c r="AB31" s="964" t="str" cm="1">
        <f t="array" ref="AB31">IF(N31="","",IF(R31&lt;&gt;"","",IF(SUMPRODUCT(--(AN18:AN1500=AB17),--(AM18:AM1500&lt;&gt;""),--ISNUMBER(SEARCH(" "&amp;AM18:AM1500&amp;" ",Q31)))&gt;0,AB17,"")))</f>
        <v/>
      </c>
      <c r="AC31" s="964" t="str" cm="1">
        <f t="array" ref="AC31">IF(N31="","",IF(R31&lt;&gt;"","",IF(SUMPRODUCT(--(AN18:AN1500=AC17),--(AM18:AM1500&lt;&gt;""),--ISNUMBER(SEARCH(" "&amp;AM18:AM1500&amp;" ",Q31)))&gt;0,AC17,"")))</f>
        <v/>
      </c>
      <c r="AD31" s="964" t="str" cm="1">
        <f t="array" ref="AD31">IF(N31="","",IF(R31&lt;&gt;"","",IF(SUMPRODUCT(--(AN18:AN1500=AD17),--(AM18:AM1500&lt;&gt;""),--ISNUMBER(SEARCH(" "&amp;AM18:AM1500&amp;" ",Q31)))&gt;0,AD17,"")))</f>
        <v/>
      </c>
      <c r="AE31" s="964" t="str" cm="1">
        <f t="array" ref="AE31">IF(N31="","",IF(R31&lt;&gt;"","",IF(SUMPRODUCT(--(AN18:AN1500=AE17),--(AM18:AM1500&lt;&gt;""),--ISNUMBER(SEARCH(" "&amp;AM18:AM1500&amp;" ",Q31)))&gt;0,AE17,"")))</f>
        <v/>
      </c>
      <c r="AF31" s="964" t="str" cm="1">
        <f t="array" ref="AF31">IF(N31="","",IF(R31&lt;&gt;"","",IF(SUMPRODUCT(--(AN18:AN1500=AF17),--(AM18:AM1500&lt;&gt;""),--ISNUMBER(SEARCH(" "&amp;AM18:AM1500&amp;" ",Q31)))&gt;0,AF17,"")))</f>
        <v/>
      </c>
      <c r="AG31" s="964" t="str" cm="1">
        <f t="array" ref="AG31">IF(N31="","",IF(R31&lt;&gt;"","",IF(SUMPRODUCT(--(AN18:AN1500=AG17),--(AM18:AM1500&lt;&gt;""),--ISNUMBER(SEARCH(" "&amp;AM18:AM1500&amp;" ",Q31)))&gt;0,AG17,"")))</f>
        <v/>
      </c>
      <c r="AH31" s="964" t="str" cm="1">
        <f t="array" ref="AH31">IF(N31="","",IF(R31&lt;&gt;"","",IF(SUMPRODUCT(--(AN18:AN1500=AH17),--(AM18:AM1500&lt;&gt;""),--ISNUMBER(SEARCH(" "&amp;AM18:AM1500&amp;" ",Q31)))&gt;0,AH17,"")))</f>
        <v/>
      </c>
      <c r="AI31" s="964" t="str" cm="1">
        <f t="array" ref="AI31">IF(N31="","",IF(R31&lt;&gt;"","",IF(SUMPRODUCT(--(AN18:AN1500=AI17),--(AM18:AM1500&lt;&gt;""),--ISNUMBER(SEARCH(" "&amp;AM18:AM1500&amp;" ",Q31)))&gt;0,AI17,"")))</f>
        <v/>
      </c>
      <c r="AJ31" s="964" t="str" cm="1">
        <f t="array" ref="AJ31">IF(N31="","",IF(R31&lt;&gt;"","",IF(SUMPRODUCT(--(AN18:AN1500=AJ17),--(AM18:AM1500&lt;&gt;""),--ISNUMBER(SEARCH(" "&amp;AM18:AM1500&amp;" ",Q31)))&gt;0,AJ17,"")))</f>
        <v/>
      </c>
      <c r="AK31" s="964" t="str" cm="1">
        <f t="array" ref="AK31">IF(N31="","",IF(T31&lt;&gt;"",AK17,IF(S31&lt;&gt;"","",IF(R31&lt;&gt;"","",IF(SUMPRODUCT(--(AN18:AN1500=AK17),--(AM18:AM1500&lt;&gt;""),--ISNUMBER(SEARCH(" "&amp;AM18:AM1500&amp;" ",Q31)))&gt;0,AK17,"")))))</f>
        <v/>
      </c>
      <c r="AM31" s="964" t="s">
        <v>2046</v>
      </c>
      <c r="AN31" s="964" t="s">
        <v>1963</v>
      </c>
      <c r="AP31" s="964" t="s">
        <v>2047</v>
      </c>
      <c r="AQ31" s="964" t="s">
        <v>1982</v>
      </c>
      <c r="AR31" s="964" t="s">
        <v>1983</v>
      </c>
      <c r="AT31" s="964"/>
      <c r="AU31" s="964"/>
      <c r="AV31" s="964"/>
      <c r="AX31" s="965" t="s">
        <v>218</v>
      </c>
      <c r="AY31" s="965" t="s">
        <v>1963</v>
      </c>
      <c r="BA31" s="981" t="s">
        <v>999</v>
      </c>
      <c r="BN31" s="49">
        <v>1</v>
      </c>
    </row>
    <row r="32" spans="1:66" ht="35.1" customHeight="1">
      <c r="A32" s="957">
        <f>IF(B32="","",COUNTIF(B18:B32,"&lt;&gt;"))</f>
        <v>15</v>
      </c>
      <c r="B32" s="958" t="s">
        <v>102</v>
      </c>
      <c r="C32" s="974" t="str">
        <f t="shared" si="12"/>
        <v>lissez le dessus.</v>
      </c>
      <c r="D32" s="984" t="str">
        <f t="shared" si="0"/>
        <v/>
      </c>
      <c r="E32" s="961" t="str">
        <f t="shared" si="1"/>
        <v>cereales utilisees pour la fabrication de distillats alcooliques</v>
      </c>
      <c r="F32" s="962">
        <f t="shared" si="2"/>
        <v>64</v>
      </c>
      <c r="G32" s="963">
        <f>IF(H32="","",COUNTIF(H18:H32,"&lt;&gt;"))</f>
        <v>15</v>
      </c>
      <c r="H32" s="958" t="str" cm="1">
        <f t="array" ref="H32">IF(L32="","",IF(LEN(L32)&lt;=MAX(10,G13),L32,IFERROR(LEFT(L32,LOOKUP(2,1/(MID(L32,ROW(1:500),1)=" ")/(ROW(1:500)&lt;=MAX(10,G13)),ROW(1:500))-1),LEFT(L32,MAX(10,G13)))))</f>
        <v>lissez le dessus.</v>
      </c>
      <c r="I32" s="963">
        <f t="shared" si="3"/>
        <v>17</v>
      </c>
      <c r="J32" s="963">
        <f t="shared" si="4"/>
        <v>10</v>
      </c>
      <c r="K32" s="964">
        <f>IF(M31&lt;&gt;"",K31,IF(K31&lt;MAX(A18:A317),K31+1,""))</f>
        <v>10</v>
      </c>
      <c r="L32" s="965" t="str">
        <f>IF(K32="","",IF(M31&lt;&gt;"",M31,INDEX(E18:E317,MATCH(K32,A18:A317,0))))</f>
        <v>lissez le dessus.</v>
      </c>
      <c r="M32" s="965" t="str">
        <f t="shared" si="5"/>
        <v/>
      </c>
      <c r="N32" s="966" t="str">
        <f t="shared" si="6"/>
        <v>lissez le dessus.</v>
      </c>
      <c r="O32" s="967" t="str">
        <f t="shared" si="7"/>
        <v>lissez le dessus.</v>
      </c>
      <c r="P32" s="967" t="str">
        <f t="shared" si="8"/>
        <v>lissez le dessus.</v>
      </c>
      <c r="Q32" s="966" t="str">
        <f t="shared" si="9"/>
        <v xml:space="preserve"> lissez le dessus </v>
      </c>
      <c r="R32" s="967" t="str">
        <f>IF(N32="","",IF(COUNTIF(AP18:AP300,TRIM(Q32))&gt;0,"EXCLUSION EXACTE",""))</f>
        <v/>
      </c>
      <c r="S32" s="967" t="str" cm="1">
        <f t="array" ref="S32">IF(N32="","",IF(SUMPRODUCT(--(AP18:AP300&lt;&gt;""),--ISNUMBER(SEARCH(" "&amp;AP18:AP300&amp;" ",Q32)))&gt;0,"BLOQUE MOLLUSQUES",""))</f>
        <v/>
      </c>
      <c r="T32" s="967" t="str" cm="1">
        <f t="array" ref="T32">IF(N32="","",IF(SUMPRODUCT(--(AT18:AT300&lt;&gt;""),--ISNUMBER(SEARCH(" "&amp;AT18:AT300&amp;" ",Q32)))&gt;0,"FORCE MOLLUSQUES",""))</f>
        <v/>
      </c>
      <c r="U32" s="966" t="str">
        <f t="shared" si="10"/>
        <v/>
      </c>
      <c r="V32" s="966" t="str">
        <f t="shared" si="13"/>
        <v>lissez le dessus.</v>
      </c>
      <c r="W32" s="991">
        <f t="shared" si="11"/>
        <v>0</v>
      </c>
      <c r="X32" s="967" t="str" cm="1">
        <f t="array" ref="X32">IF(N32="","",IF(R32&lt;&gt;"","",IF(SUMPRODUCT(--(AN18:AN1500=X17),--(AM18:AM1500&lt;&gt;""),--ISNUMBER(SEARCH(" "&amp;AM18:AM1500&amp;" ",Q32)))&gt;0,X17,"")))</f>
        <v/>
      </c>
      <c r="Y32" s="967" t="str" cm="1">
        <f t="array" ref="Y32">IF(N32="","",IF(R32&lt;&gt;"","",IF(SUMPRODUCT(--(AN18:AN1500=Y17),--(AM18:AM1500&lt;&gt;""),--ISNUMBER(SEARCH(" "&amp;AM18:AM1500&amp;" ",Q32)))&gt;0,Y17,"")))</f>
        <v/>
      </c>
      <c r="Z32" s="967" t="str" cm="1">
        <f t="array" ref="Z32">IF(N32="","",IF(R32&lt;&gt;"","",IF(SUMPRODUCT(--(AN18:AN1500=Z17),--(AM18:AM1500&lt;&gt;""),--ISNUMBER(SEARCH(" "&amp;AM18:AM1500&amp;" ",Q32)))&gt;0,Z17,"")))</f>
        <v/>
      </c>
      <c r="AA32" s="967" t="str" cm="1">
        <f t="array" ref="AA32">IF(N32="","",IF(R32&lt;&gt;"","",IF(SUMPRODUCT(--(AN18:AN1500=AA17),--(AM18:AM1500&lt;&gt;""),--ISNUMBER(SEARCH(" "&amp;AM18:AM1500&amp;" ",Q32)))&gt;0,AA17,"")))</f>
        <v/>
      </c>
      <c r="AB32" s="967" t="str" cm="1">
        <f t="array" ref="AB32">IF(N32="","",IF(R32&lt;&gt;"","",IF(SUMPRODUCT(--(AN18:AN1500=AB17),--(AM18:AM1500&lt;&gt;""),--ISNUMBER(SEARCH(" "&amp;AM18:AM1500&amp;" ",Q32)))&gt;0,AB17,"")))</f>
        <v/>
      </c>
      <c r="AC32" s="967" t="str" cm="1">
        <f t="array" ref="AC32">IF(N32="","",IF(R32&lt;&gt;"","",IF(SUMPRODUCT(--(AN18:AN1500=AC17),--(AM18:AM1500&lt;&gt;""),--ISNUMBER(SEARCH(" "&amp;AM18:AM1500&amp;" ",Q32)))&gt;0,AC17,"")))</f>
        <v/>
      </c>
      <c r="AD32" s="967" t="str" cm="1">
        <f t="array" ref="AD32">IF(N32="","",IF(R32&lt;&gt;"","",IF(SUMPRODUCT(--(AN18:AN1500=AD17),--(AM18:AM1500&lt;&gt;""),--ISNUMBER(SEARCH(" "&amp;AM18:AM1500&amp;" ",Q32)))&gt;0,AD17,"")))</f>
        <v/>
      </c>
      <c r="AE32" s="967" t="str" cm="1">
        <f t="array" ref="AE32">IF(N32="","",IF(R32&lt;&gt;"","",IF(SUMPRODUCT(--(AN18:AN1500=AE17),--(AM18:AM1500&lt;&gt;""),--ISNUMBER(SEARCH(" "&amp;AM18:AM1500&amp;" ",Q32)))&gt;0,AE17,"")))</f>
        <v/>
      </c>
      <c r="AF32" s="967" t="str" cm="1">
        <f t="array" ref="AF32">IF(N32="","",IF(R32&lt;&gt;"","",IF(SUMPRODUCT(--(AN18:AN1500=AF17),--(AM18:AM1500&lt;&gt;""),--ISNUMBER(SEARCH(" "&amp;AM18:AM1500&amp;" ",Q32)))&gt;0,AF17,"")))</f>
        <v/>
      </c>
      <c r="AG32" s="967" t="str" cm="1">
        <f t="array" ref="AG32">IF(N32="","",IF(R32&lt;&gt;"","",IF(SUMPRODUCT(--(AN18:AN1500=AG17),--(AM18:AM1500&lt;&gt;""),--ISNUMBER(SEARCH(" "&amp;AM18:AM1500&amp;" ",Q32)))&gt;0,AG17,"")))</f>
        <v/>
      </c>
      <c r="AH32" s="967" t="str" cm="1">
        <f t="array" ref="AH32">IF(N32="","",IF(R32&lt;&gt;"","",IF(SUMPRODUCT(--(AN18:AN1500=AH17),--(AM18:AM1500&lt;&gt;""),--ISNUMBER(SEARCH(" "&amp;AM18:AM1500&amp;" ",Q32)))&gt;0,AH17,"")))</f>
        <v/>
      </c>
      <c r="AI32" s="967" t="str" cm="1">
        <f t="array" ref="AI32">IF(N32="","",IF(R32&lt;&gt;"","",IF(SUMPRODUCT(--(AN18:AN1500=AI17),--(AM18:AM1500&lt;&gt;""),--ISNUMBER(SEARCH(" "&amp;AM18:AM1500&amp;" ",Q32)))&gt;0,AI17,"")))</f>
        <v/>
      </c>
      <c r="AJ32" s="967" t="str" cm="1">
        <f t="array" ref="AJ32">IF(N32="","",IF(R32&lt;&gt;"","",IF(SUMPRODUCT(--(AN18:AN1500=AJ17),--(AM18:AM1500&lt;&gt;""),--ISNUMBER(SEARCH(" "&amp;AM18:AM1500&amp;" ",Q32)))&gt;0,AJ17,"")))</f>
        <v/>
      </c>
      <c r="AK32" s="967" t="str" cm="1">
        <f t="array" ref="AK32">IF(N32="","",IF(T32&lt;&gt;"",AK17,IF(S32&lt;&gt;"","",IF(R32&lt;&gt;"","",IF(SUMPRODUCT(--(AN18:AN1500=AK17),--(AM18:AM1500&lt;&gt;""),--ISNUMBER(SEARCH(" "&amp;AM18:AM1500&amp;" ",Q32)))&gt;0,AK17,"")))))</f>
        <v/>
      </c>
      <c r="AM32" s="968" t="s">
        <v>2048</v>
      </c>
      <c r="AN32" s="968" t="s">
        <v>1963</v>
      </c>
      <c r="AP32" s="969" t="s">
        <v>997</v>
      </c>
      <c r="AQ32" s="969" t="s">
        <v>1982</v>
      </c>
      <c r="AR32" s="969" t="s">
        <v>1983</v>
      </c>
      <c r="AT32" s="964"/>
      <c r="AU32" s="964"/>
      <c r="AV32" s="964"/>
      <c r="AX32" s="965" t="s">
        <v>102</v>
      </c>
      <c r="AY32" s="965" t="s">
        <v>1962</v>
      </c>
      <c r="BA32" s="1" t="s">
        <v>2049</v>
      </c>
      <c r="BN32" s="49">
        <v>1</v>
      </c>
    </row>
    <row r="33" spans="1:66" ht="35.1" customHeight="1">
      <c r="A33" s="973">
        <f>IF(B33="","",COUNTIF(B18:B33,"&lt;&gt;"))</f>
        <v>16</v>
      </c>
      <c r="B33" s="965" t="s">
        <v>433</v>
      </c>
      <c r="C33" s="974" t="str">
        <f t="shared" si="12"/>
        <v>moule de bouchot *</v>
      </c>
      <c r="D33" s="984" t="str">
        <f t="shared" si="0"/>
        <v>⚠ Mollusques</v>
      </c>
      <c r="E33" s="976" t="str">
        <f t="shared" si="1"/>
        <v>macedoine surgelée</v>
      </c>
      <c r="F33" s="977">
        <f t="shared" si="2"/>
        <v>18</v>
      </c>
      <c r="G33" s="964">
        <f>IF(H33="","",COUNTIF(H18:H33,"&lt;&gt;"))</f>
        <v>16</v>
      </c>
      <c r="H33" s="965" t="str" cm="1">
        <f t="array" ref="H33">IF(L33="","",IF(LEN(L33)&lt;=MAX(10,G13),L33,IFERROR(LEFT(L33,LOOKUP(2,1/(MID(L33,ROW(1:500),1)=" ")/(ROW(1:500)&lt;=MAX(10,G13)),ROW(1:500))-1),LEFT(L33,MAX(10,G13)))))</f>
        <v>moule de bouchot</v>
      </c>
      <c r="I33" s="964">
        <f t="shared" si="3"/>
        <v>16</v>
      </c>
      <c r="J33" s="964">
        <f t="shared" si="4"/>
        <v>11</v>
      </c>
      <c r="K33" s="964">
        <f>IF(M32&lt;&gt;"",K32,IF(K32&lt;MAX(A18:A317),K32+1,""))</f>
        <v>11</v>
      </c>
      <c r="L33" s="965" t="str">
        <f>IF(K33="","",IF(M32&lt;&gt;"",M32,INDEX(E18:E317,MATCH(K33,A18:A317,0))))</f>
        <v>moule de bouchot</v>
      </c>
      <c r="M33" s="965" t="str">
        <f t="shared" si="5"/>
        <v/>
      </c>
      <c r="N33" s="965" t="str">
        <f t="shared" si="6"/>
        <v>moule de bouchot</v>
      </c>
      <c r="O33" s="964" t="str">
        <f t="shared" si="7"/>
        <v>moule de bouchot</v>
      </c>
      <c r="P33" s="964" t="str">
        <f t="shared" si="8"/>
        <v>moule de bouchot</v>
      </c>
      <c r="Q33" s="965" t="str">
        <f t="shared" si="9"/>
        <v xml:space="preserve"> moule de bouchot </v>
      </c>
      <c r="R33" s="964" t="str">
        <f>IF(N33="","",IF(COUNTIF(AP18:AP300,TRIM(Q33))&gt;0,"EXCLUSION EXACTE",""))</f>
        <v/>
      </c>
      <c r="S33" s="964" t="str" cm="1">
        <f t="array" ref="S33">IF(N33="","",IF(SUMPRODUCT(--(AP18:AP300&lt;&gt;""),--ISNUMBER(SEARCH(" "&amp;AP18:AP300&amp;" ",Q33)))&gt;0,"BLOQUE MOLLUSQUES",""))</f>
        <v>BLOQUE MOLLUSQUES</v>
      </c>
      <c r="T33" s="964" t="str" cm="1">
        <f t="array" ref="T33">IF(N33="","",IF(SUMPRODUCT(--(AT18:AT300&lt;&gt;""),--ISNUMBER(SEARCH(" "&amp;AT18:AT300&amp;" ",Q33)))&gt;0,"FORCE MOLLUSQUES",""))</f>
        <v>FORCE MOLLUSQUES</v>
      </c>
      <c r="U33" s="965" t="str">
        <f t="shared" si="10"/>
        <v>⚠ Mollusques</v>
      </c>
      <c r="V33" s="965" t="str">
        <f t="shared" si="13"/>
        <v>moule de bouchot *</v>
      </c>
      <c r="W33" s="977">
        <f t="shared" si="11"/>
        <v>1</v>
      </c>
      <c r="X33" s="964" t="str" cm="1">
        <f t="array" ref="X33">IF(N33="","",IF(R33&lt;&gt;"","",IF(SUMPRODUCT(--(AN18:AN1500=X17),--(AM18:AM1500&lt;&gt;""),--ISNUMBER(SEARCH(" "&amp;AM18:AM1500&amp;" ",Q33)))&gt;0,X17,"")))</f>
        <v/>
      </c>
      <c r="Y33" s="964" t="str" cm="1">
        <f t="array" ref="Y33">IF(N33="","",IF(R33&lt;&gt;"","",IF(SUMPRODUCT(--(AN18:AN1500=Y17),--(AM18:AM1500&lt;&gt;""),--ISNUMBER(SEARCH(" "&amp;AM18:AM1500&amp;" ",Q33)))&gt;0,Y17,"")))</f>
        <v/>
      </c>
      <c r="Z33" s="964" t="str" cm="1">
        <f t="array" ref="Z33">IF(N33="","",IF(R33&lt;&gt;"","",IF(SUMPRODUCT(--(AN18:AN1500=Z17),--(AM18:AM1500&lt;&gt;""),--ISNUMBER(SEARCH(" "&amp;AM18:AM1500&amp;" ",Q33)))&gt;0,Z17,"")))</f>
        <v/>
      </c>
      <c r="AA33" s="964" t="str" cm="1">
        <f t="array" ref="AA33">IF(N33="","",IF(R33&lt;&gt;"","",IF(SUMPRODUCT(--(AN18:AN1500=AA17),--(AM18:AM1500&lt;&gt;""),--ISNUMBER(SEARCH(" "&amp;AM18:AM1500&amp;" ",Q33)))&gt;0,AA17,"")))</f>
        <v/>
      </c>
      <c r="AB33" s="964" t="str" cm="1">
        <f t="array" ref="AB33">IF(N33="","",IF(R33&lt;&gt;"","",IF(SUMPRODUCT(--(AN18:AN1500=AB17),--(AM18:AM1500&lt;&gt;""),--ISNUMBER(SEARCH(" "&amp;AM18:AM1500&amp;" ",Q33)))&gt;0,AB17,"")))</f>
        <v/>
      </c>
      <c r="AC33" s="964" t="str" cm="1">
        <f t="array" ref="AC33">IF(N33="","",IF(R33&lt;&gt;"","",IF(SUMPRODUCT(--(AN18:AN1500=AC17),--(AM18:AM1500&lt;&gt;""),--ISNUMBER(SEARCH(" "&amp;AM18:AM1500&amp;" ",Q33)))&gt;0,AC17,"")))</f>
        <v/>
      </c>
      <c r="AD33" s="964" t="str" cm="1">
        <f t="array" ref="AD33">IF(N33="","",IF(R33&lt;&gt;"","",IF(SUMPRODUCT(--(AN18:AN1500=AD17),--(AM18:AM1500&lt;&gt;""),--ISNUMBER(SEARCH(" "&amp;AM18:AM1500&amp;" ",Q33)))&gt;0,AD17,"")))</f>
        <v/>
      </c>
      <c r="AE33" s="964" t="str" cm="1">
        <f t="array" ref="AE33">IF(N33="","",IF(R33&lt;&gt;"","",IF(SUMPRODUCT(--(AN18:AN1500=AE17),--(AM18:AM1500&lt;&gt;""),--ISNUMBER(SEARCH(" "&amp;AM18:AM1500&amp;" ",Q33)))&gt;0,AE17,"")))</f>
        <v/>
      </c>
      <c r="AF33" s="964" t="str" cm="1">
        <f t="array" ref="AF33">IF(N33="","",IF(R33&lt;&gt;"","",IF(SUMPRODUCT(--(AN18:AN1500=AF17),--(AM18:AM1500&lt;&gt;""),--ISNUMBER(SEARCH(" "&amp;AM18:AM1500&amp;" ",Q33)))&gt;0,AF17,"")))</f>
        <v/>
      </c>
      <c r="AG33" s="964" t="str" cm="1">
        <f t="array" ref="AG33">IF(N33="","",IF(R33&lt;&gt;"","",IF(SUMPRODUCT(--(AN18:AN1500=AG17),--(AM18:AM1500&lt;&gt;""),--ISNUMBER(SEARCH(" "&amp;AM18:AM1500&amp;" ",Q33)))&gt;0,AG17,"")))</f>
        <v/>
      </c>
      <c r="AH33" s="964" t="str" cm="1">
        <f t="array" ref="AH33">IF(N33="","",IF(R33&lt;&gt;"","",IF(SUMPRODUCT(--(AN18:AN1500=AH17),--(AM18:AM1500&lt;&gt;""),--ISNUMBER(SEARCH(" "&amp;AM18:AM1500&amp;" ",Q33)))&gt;0,AH17,"")))</f>
        <v/>
      </c>
      <c r="AI33" s="964" t="str" cm="1">
        <f t="array" ref="AI33">IF(N33="","",IF(R33&lt;&gt;"","",IF(SUMPRODUCT(--(AN18:AN1500=AI17),--(AM18:AM1500&lt;&gt;""),--ISNUMBER(SEARCH(" "&amp;AM18:AM1500&amp;" ",Q33)))&gt;0,AI17,"")))</f>
        <v/>
      </c>
      <c r="AJ33" s="964" t="str" cm="1">
        <f t="array" ref="AJ33">IF(N33="","",IF(R33&lt;&gt;"","",IF(SUMPRODUCT(--(AN18:AN1500=AJ17),--(AM18:AM1500&lt;&gt;""),--ISNUMBER(SEARCH(" "&amp;AM18:AM1500&amp;" ",Q33)))&gt;0,AJ17,"")))</f>
        <v/>
      </c>
      <c r="AK33" s="964" t="str" cm="1">
        <f t="array" ref="AK33">IF(N33="","",IF(T33&lt;&gt;"",AK17,IF(S33&lt;&gt;"","",IF(R33&lt;&gt;"","",IF(SUMPRODUCT(--(AN18:AN1500=AK17),--(AM18:AM1500&lt;&gt;""),--ISNUMBER(SEARCH(" "&amp;AM18:AM1500&amp;" ",Q33)))&gt;0,AK17,"")))))</f>
        <v>⚠ Mollusques</v>
      </c>
      <c r="AM33" s="964" t="s">
        <v>2050</v>
      </c>
      <c r="AN33" s="964" t="s">
        <v>1963</v>
      </c>
      <c r="AP33" s="964" t="s">
        <v>2051</v>
      </c>
      <c r="AQ33" s="964" t="s">
        <v>1982</v>
      </c>
      <c r="AR33" s="964" t="s">
        <v>1983</v>
      </c>
      <c r="AT33" s="964"/>
      <c r="AU33" s="964"/>
      <c r="AV33" s="964"/>
      <c r="AX33" s="965" t="s">
        <v>433</v>
      </c>
      <c r="AY33" s="965" t="s">
        <v>2052</v>
      </c>
      <c r="BA33" s="1" t="s">
        <v>2053</v>
      </c>
      <c r="BN33" s="49">
        <v>1</v>
      </c>
    </row>
    <row r="34" spans="1:66" ht="35.1" customHeight="1">
      <c r="A34" s="957">
        <f>IF(B34="","",COUNTIF(B18:B34,"&lt;&gt;"))</f>
        <v>17</v>
      </c>
      <c r="B34" s="958" t="s">
        <v>2635</v>
      </c>
      <c r="C34" s="974" t="str">
        <f t="shared" si="12"/>
        <v>moule à cake</v>
      </c>
      <c r="D34" s="984" t="str">
        <f t="shared" si="0"/>
        <v/>
      </c>
      <c r="E34" s="961" t="str">
        <f t="shared" si="1"/>
        <v>fromage blanc 20% mg</v>
      </c>
      <c r="F34" s="962">
        <f t="shared" si="2"/>
        <v>20</v>
      </c>
      <c r="G34" s="963">
        <f>IF(H34="","",COUNTIF(H18:H34,"&lt;&gt;"))</f>
        <v>17</v>
      </c>
      <c r="H34" s="958" t="str" cm="1">
        <f t="array" ref="H34">IF(L34="","",IF(LEN(L34)&lt;=MAX(10,G13),L34,IFERROR(LEFT(L34,LOOKUP(2,1/(MID(L34,ROW(1:500),1)=" ")/(ROW(1:500)&lt;=MAX(10,G13)),ROW(1:500))-1),LEFT(L34,MAX(10,G13)))))</f>
        <v>moule à cake</v>
      </c>
      <c r="I34" s="963">
        <f t="shared" si="3"/>
        <v>12</v>
      </c>
      <c r="J34" s="963">
        <f t="shared" si="4"/>
        <v>12</v>
      </c>
      <c r="K34" s="964">
        <f>IF(M33&lt;&gt;"",K33,IF(K33&lt;MAX(A18:A317),K33+1,""))</f>
        <v>12</v>
      </c>
      <c r="L34" s="965" t="str">
        <f>IF(K34="","",IF(M33&lt;&gt;"",M33,INDEX(E18:E317,MATCH(K34,A18:A317,0))))</f>
        <v>moule à cake</v>
      </c>
      <c r="M34" s="965" t="str">
        <f t="shared" si="5"/>
        <v/>
      </c>
      <c r="N34" s="966" t="str">
        <f t="shared" si="6"/>
        <v>moule à cake</v>
      </c>
      <c r="O34" s="967" t="str">
        <f t="shared" si="7"/>
        <v>moule à cake</v>
      </c>
      <c r="P34" s="967" t="str">
        <f t="shared" si="8"/>
        <v>moule a cake</v>
      </c>
      <c r="Q34" s="966" t="str">
        <f t="shared" si="9"/>
        <v xml:space="preserve"> moule a cake </v>
      </c>
      <c r="R34" s="967" t="str">
        <f>IF(N34="","",IF(COUNTIF(AP18:AP300,TRIM(Q34))&gt;0,"EXCLUSION EXACTE",""))</f>
        <v>EXCLUSION EXACTE</v>
      </c>
      <c r="S34" s="967" t="str" cm="1">
        <f t="array" ref="S34">IF(N34="","",IF(SUMPRODUCT(--(AP18:AP300&lt;&gt;""),--ISNUMBER(SEARCH(" "&amp;AP18:AP300&amp;" ",Q34)))&gt;0,"BLOQUE MOLLUSQUES",""))</f>
        <v>BLOQUE MOLLUSQUES</v>
      </c>
      <c r="T34" s="967" t="str" cm="1">
        <f t="array" ref="T34">IF(N34="","",IF(SUMPRODUCT(--(AT18:AT300&lt;&gt;""),--ISNUMBER(SEARCH(" "&amp;AT18:AT300&amp;" ",Q34)))&gt;0,"FORCE MOLLUSQUES",""))</f>
        <v/>
      </c>
      <c r="U34" s="966" t="str">
        <f t="shared" si="10"/>
        <v/>
      </c>
      <c r="V34" s="966" t="str">
        <f t="shared" si="13"/>
        <v>moule à cake</v>
      </c>
      <c r="W34" s="991">
        <f t="shared" si="11"/>
        <v>0</v>
      </c>
      <c r="X34" s="967" t="str" cm="1">
        <f t="array" ref="X34">IF(N34="","",IF(R34&lt;&gt;"","",IF(SUMPRODUCT(--(AN18:AN1500=X17),--(AM18:AM1500&lt;&gt;""),--ISNUMBER(SEARCH(" "&amp;AM18:AM1500&amp;" ",Q34)))&gt;0,X17,"")))</f>
        <v/>
      </c>
      <c r="Y34" s="967" t="str" cm="1">
        <f t="array" ref="Y34">IF(N34="","",IF(R34&lt;&gt;"","",IF(SUMPRODUCT(--(AN18:AN1500=Y17),--(AM18:AM1500&lt;&gt;""),--ISNUMBER(SEARCH(" "&amp;AM18:AM1500&amp;" ",Q34)))&gt;0,Y17,"")))</f>
        <v/>
      </c>
      <c r="Z34" s="967" t="str" cm="1">
        <f t="array" ref="Z34">IF(N34="","",IF(R34&lt;&gt;"","",IF(SUMPRODUCT(--(AN18:AN1500=Z17),--(AM18:AM1500&lt;&gt;""),--ISNUMBER(SEARCH(" "&amp;AM18:AM1500&amp;" ",Q34)))&gt;0,Z17,"")))</f>
        <v/>
      </c>
      <c r="AA34" s="967" t="str" cm="1">
        <f t="array" ref="AA34">IF(N34="","",IF(R34&lt;&gt;"","",IF(SUMPRODUCT(--(AN18:AN1500=AA17),--(AM18:AM1500&lt;&gt;""),--ISNUMBER(SEARCH(" "&amp;AM18:AM1500&amp;" ",Q34)))&gt;0,AA17,"")))</f>
        <v/>
      </c>
      <c r="AB34" s="967" t="str" cm="1">
        <f t="array" ref="AB34">IF(N34="","",IF(R34&lt;&gt;"","",IF(SUMPRODUCT(--(AN18:AN1500=AB17),--(AM18:AM1500&lt;&gt;""),--ISNUMBER(SEARCH(" "&amp;AM18:AM1500&amp;" ",Q34)))&gt;0,AB17,"")))</f>
        <v/>
      </c>
      <c r="AC34" s="967" t="str" cm="1">
        <f t="array" ref="AC34">IF(N34="","",IF(R34&lt;&gt;"","",IF(SUMPRODUCT(--(AN18:AN1500=AC17),--(AM18:AM1500&lt;&gt;""),--ISNUMBER(SEARCH(" "&amp;AM18:AM1500&amp;" ",Q34)))&gt;0,AC17,"")))</f>
        <v/>
      </c>
      <c r="AD34" s="967" t="str" cm="1">
        <f t="array" ref="AD34">IF(N34="","",IF(R34&lt;&gt;"","",IF(SUMPRODUCT(--(AN18:AN1500=AD17),--(AM18:AM1500&lt;&gt;""),--ISNUMBER(SEARCH(" "&amp;AM18:AM1500&amp;" ",Q34)))&gt;0,AD17,"")))</f>
        <v/>
      </c>
      <c r="AE34" s="967" t="str" cm="1">
        <f t="array" ref="AE34">IF(N34="","",IF(R34&lt;&gt;"","",IF(SUMPRODUCT(--(AN18:AN1500=AE17),--(AM18:AM1500&lt;&gt;""),--ISNUMBER(SEARCH(" "&amp;AM18:AM1500&amp;" ",Q34)))&gt;0,AE17,"")))</f>
        <v/>
      </c>
      <c r="AF34" s="967" t="str" cm="1">
        <f t="array" ref="AF34">IF(N34="","",IF(R34&lt;&gt;"","",IF(SUMPRODUCT(--(AN18:AN1500=AF17),--(AM18:AM1500&lt;&gt;""),--ISNUMBER(SEARCH(" "&amp;AM18:AM1500&amp;" ",Q34)))&gt;0,AF17,"")))</f>
        <v/>
      </c>
      <c r="AG34" s="967" t="str" cm="1">
        <f t="array" ref="AG34">IF(N34="","",IF(R34&lt;&gt;"","",IF(SUMPRODUCT(--(AN18:AN1500=AG17),--(AM18:AM1500&lt;&gt;""),--ISNUMBER(SEARCH(" "&amp;AM18:AM1500&amp;" ",Q34)))&gt;0,AG17,"")))</f>
        <v/>
      </c>
      <c r="AH34" s="967" t="str" cm="1">
        <f t="array" ref="AH34">IF(N34="","",IF(R34&lt;&gt;"","",IF(SUMPRODUCT(--(AN18:AN1500=AH17),--(AM18:AM1500&lt;&gt;""),--ISNUMBER(SEARCH(" "&amp;AM18:AM1500&amp;" ",Q34)))&gt;0,AH17,"")))</f>
        <v/>
      </c>
      <c r="AI34" s="967" t="str" cm="1">
        <f t="array" ref="AI34">IF(N34="","",IF(R34&lt;&gt;"","",IF(SUMPRODUCT(--(AN18:AN1500=AI17),--(AM18:AM1500&lt;&gt;""),--ISNUMBER(SEARCH(" "&amp;AM18:AM1500&amp;" ",Q34)))&gt;0,AI17,"")))</f>
        <v/>
      </c>
      <c r="AJ34" s="967" t="str" cm="1">
        <f t="array" ref="AJ34">IF(N34="","",IF(R34&lt;&gt;"","",IF(SUMPRODUCT(--(AN18:AN1500=AJ17),--(AM18:AM1500&lt;&gt;""),--ISNUMBER(SEARCH(" "&amp;AM18:AM1500&amp;" ",Q34)))&gt;0,AJ17,"")))</f>
        <v/>
      </c>
      <c r="AK34" s="967" t="str" cm="1">
        <f t="array" ref="AK34">IF(N34="","",IF(T34&lt;&gt;"",AK17,IF(S34&lt;&gt;"","",IF(R34&lt;&gt;"","",IF(SUMPRODUCT(--(AN18:AN1500=AK17),--(AM18:AM1500&lt;&gt;""),--ISNUMBER(SEARCH(" "&amp;AM18:AM1500&amp;" ",Q34)))&gt;0,AK17,"")))))</f>
        <v/>
      </c>
      <c r="AM34" s="968" t="s">
        <v>2054</v>
      </c>
      <c r="AN34" s="968" t="s">
        <v>1963</v>
      </c>
      <c r="AP34" s="969" t="s">
        <v>2055</v>
      </c>
      <c r="AQ34" s="969" t="s">
        <v>1982</v>
      </c>
      <c r="AR34" s="969" t="s">
        <v>1983</v>
      </c>
      <c r="AT34" s="964"/>
      <c r="AU34" s="964"/>
      <c r="AV34" s="964"/>
      <c r="AX34" s="965" t="s">
        <v>436</v>
      </c>
      <c r="AY34" s="965" t="s">
        <v>2052</v>
      </c>
      <c r="BA34" s="1" t="s">
        <v>982</v>
      </c>
      <c r="BN34" s="49">
        <v>1</v>
      </c>
    </row>
    <row r="35" spans="1:66" ht="35.1" customHeight="1">
      <c r="A35" s="973">
        <f>IF(B35="","",COUNTIF(B18:B35,"&lt;&gt;"))</f>
        <v>18</v>
      </c>
      <c r="B35" s="965" t="s">
        <v>436</v>
      </c>
      <c r="C35" s="974" t="str">
        <f t="shared" si="12"/>
        <v>farine de soja;gambas;esters de stanol *</v>
      </c>
      <c r="D35" s="984" t="str">
        <f t="shared" si="0"/>
        <v>⚠ Gluten ⚠ Crustacés ⚠ Soja</v>
      </c>
      <c r="E35" s="976" t="str">
        <f t="shared" si="1"/>
        <v>tomates</v>
      </c>
      <c r="F35" s="977">
        <f t="shared" si="2"/>
        <v>7</v>
      </c>
      <c r="G35" s="964">
        <f>IF(H35="","",COUNTIF(H18:H35,"&lt;&gt;"))</f>
        <v>18</v>
      </c>
      <c r="H35" s="965" t="str" cm="1">
        <f t="array" ref="H35">IF(L35="","",IF(LEN(L35)&lt;=MAX(10,G13),L35,IFERROR(LEFT(L35,LOOKUP(2,1/(MID(L35,ROW(1:500),1)=" ")/(ROW(1:500)&lt;=MAX(10,G13)),ROW(1:500))-1),LEFT(L35,MAX(10,G13)))))</f>
        <v>farine de soja;gambas;esters de stanol</v>
      </c>
      <c r="I35" s="964">
        <f t="shared" si="3"/>
        <v>38</v>
      </c>
      <c r="J35" s="964">
        <f t="shared" si="4"/>
        <v>13</v>
      </c>
      <c r="K35" s="964">
        <f>IF(M34&lt;&gt;"",K34,IF(K34&lt;MAX(A18:A317),K34+1,""))</f>
        <v>13</v>
      </c>
      <c r="L35" s="965" t="str">
        <f>IF(K35="","",IF(M34&lt;&gt;"",M34,INDEX(E18:E317,MATCH(K35,A18:A317,0))))</f>
        <v>farine de soja;gambas;esters de stanol vegetal issus du soja</v>
      </c>
      <c r="M35" s="965" t="str">
        <f t="shared" si="5"/>
        <v>vegetal issus du soja</v>
      </c>
      <c r="N35" s="965" t="str">
        <f t="shared" si="6"/>
        <v>farine de soja;gambas;esters de stanol</v>
      </c>
      <c r="O35" s="964" t="str">
        <f t="shared" si="7"/>
        <v>farine de soja;gambas;esters de stanol</v>
      </c>
      <c r="P35" s="964" t="str">
        <f t="shared" si="8"/>
        <v>farine de soja;gambas;esters de stanol</v>
      </c>
      <c r="Q35" s="965" t="str">
        <f t="shared" si="9"/>
        <v xml:space="preserve"> farine de soja gambas esters de stanol </v>
      </c>
      <c r="R35" s="964" t="str">
        <f>IF(N35="","",IF(COUNTIF(AP18:AP300,TRIM(Q35))&gt;0,"EXCLUSION EXACTE",""))</f>
        <v/>
      </c>
      <c r="S35" s="964" t="str" cm="1">
        <f t="array" ref="S35">IF(N35="","",IF(SUMPRODUCT(--(AP18:AP300&lt;&gt;""),--ISNUMBER(SEARCH(" "&amp;AP18:AP300&amp;" ",Q35)))&gt;0,"BLOQUE MOLLUSQUES",""))</f>
        <v/>
      </c>
      <c r="T35" s="964" t="str" cm="1">
        <f t="array" ref="T35">IF(N35="","",IF(SUMPRODUCT(--(AT18:AT300&lt;&gt;""),--ISNUMBER(SEARCH(" "&amp;AT18:AT300&amp;" ",Q35)))&gt;0,"FORCE MOLLUSQUES",""))</f>
        <v/>
      </c>
      <c r="U35" s="965" t="str">
        <f t="shared" si="10"/>
        <v>⚠ Gluten ⚠ Crustacés ⚠ Soja</v>
      </c>
      <c r="V35" s="965" t="str">
        <f t="shared" si="13"/>
        <v>farine de soja;gambas;esters de stanol *</v>
      </c>
      <c r="W35" s="977">
        <f t="shared" si="11"/>
        <v>3</v>
      </c>
      <c r="X35" s="964" t="str" cm="1">
        <f t="array" ref="X35">IF(N35="","",IF(R35&lt;&gt;"","",IF(SUMPRODUCT(--(AN18:AN1500=X17),--(AM18:AM1500&lt;&gt;""),--ISNUMBER(SEARCH(" "&amp;AM18:AM1500&amp;" ",Q35)))&gt;0,X17,"")))</f>
        <v>⚠ Gluten</v>
      </c>
      <c r="Y35" s="964" t="str" cm="1">
        <f t="array" ref="Y35">IF(N35="","",IF(R35&lt;&gt;"","",IF(SUMPRODUCT(--(AN18:AN1500=Y17),--(AM18:AM1500&lt;&gt;""),--ISNUMBER(SEARCH(" "&amp;AM18:AM1500&amp;" ",Q35)))&gt;0,Y17,"")))</f>
        <v>⚠ Crustacés</v>
      </c>
      <c r="Z35" s="964" t="str" cm="1">
        <f t="array" ref="Z35">IF(N35="","",IF(R35&lt;&gt;"","",IF(SUMPRODUCT(--(AN18:AN1500=Z17),--(AM18:AM1500&lt;&gt;""),--ISNUMBER(SEARCH(" "&amp;AM18:AM1500&amp;" ",Q35)))&gt;0,Z17,"")))</f>
        <v/>
      </c>
      <c r="AA35" s="964" t="str" cm="1">
        <f t="array" ref="AA35">IF(N35="","",IF(R35&lt;&gt;"","",IF(SUMPRODUCT(--(AN18:AN1500=AA17),--(AM18:AM1500&lt;&gt;""),--ISNUMBER(SEARCH(" "&amp;AM18:AM1500&amp;" ",Q35)))&gt;0,AA17,"")))</f>
        <v/>
      </c>
      <c r="AB35" s="964" t="str" cm="1">
        <f t="array" ref="AB35">IF(N35="","",IF(R35&lt;&gt;"","",IF(SUMPRODUCT(--(AN18:AN1500=AB17),--(AM18:AM1500&lt;&gt;""),--ISNUMBER(SEARCH(" "&amp;AM18:AM1500&amp;" ",Q35)))&gt;0,AB17,"")))</f>
        <v/>
      </c>
      <c r="AC35" s="964" t="str" cm="1">
        <f t="array" ref="AC35">IF(N35="","",IF(R35&lt;&gt;"","",IF(SUMPRODUCT(--(AN18:AN1500=AC17),--(AM18:AM1500&lt;&gt;""),--ISNUMBER(SEARCH(" "&amp;AM18:AM1500&amp;" ",Q35)))&gt;0,AC17,"")))</f>
        <v>⚠ Soja</v>
      </c>
      <c r="AD35" s="964" t="str" cm="1">
        <f t="array" ref="AD35">IF(N35="","",IF(R35&lt;&gt;"","",IF(SUMPRODUCT(--(AN18:AN1500=AD17),--(AM18:AM1500&lt;&gt;""),--ISNUMBER(SEARCH(" "&amp;AM18:AM1500&amp;" ",Q35)))&gt;0,AD17,"")))</f>
        <v/>
      </c>
      <c r="AE35" s="964" t="str" cm="1">
        <f t="array" ref="AE35">IF(N35="","",IF(R35&lt;&gt;"","",IF(SUMPRODUCT(--(AN18:AN1500=AE17),--(AM18:AM1500&lt;&gt;""),--ISNUMBER(SEARCH(" "&amp;AM18:AM1500&amp;" ",Q35)))&gt;0,AE17,"")))</f>
        <v/>
      </c>
      <c r="AF35" s="964" t="str" cm="1">
        <f t="array" ref="AF35">IF(N35="","",IF(R35&lt;&gt;"","",IF(SUMPRODUCT(--(AN18:AN1500=AF17),--(AM18:AM1500&lt;&gt;""),--ISNUMBER(SEARCH(" "&amp;AM18:AM1500&amp;" ",Q35)))&gt;0,AF17,"")))</f>
        <v/>
      </c>
      <c r="AG35" s="964" t="str" cm="1">
        <f t="array" ref="AG35">IF(N35="","",IF(R35&lt;&gt;"","",IF(SUMPRODUCT(--(AN18:AN1500=AG17),--(AM18:AM1500&lt;&gt;""),--ISNUMBER(SEARCH(" "&amp;AM18:AM1500&amp;" ",Q35)))&gt;0,AG17,"")))</f>
        <v/>
      </c>
      <c r="AH35" s="964" t="str" cm="1">
        <f t="array" ref="AH35">IF(N35="","",IF(R35&lt;&gt;"","",IF(SUMPRODUCT(--(AN18:AN1500=AH17),--(AM18:AM1500&lt;&gt;""),--ISNUMBER(SEARCH(" "&amp;AM18:AM1500&amp;" ",Q35)))&gt;0,AH17,"")))</f>
        <v/>
      </c>
      <c r="AI35" s="964" t="str" cm="1">
        <f t="array" ref="AI35">IF(N35="","",IF(R35&lt;&gt;"","",IF(SUMPRODUCT(--(AN18:AN1500=AI17),--(AM18:AM1500&lt;&gt;""),--ISNUMBER(SEARCH(" "&amp;AM18:AM1500&amp;" ",Q35)))&gt;0,AI17,"")))</f>
        <v/>
      </c>
      <c r="AJ35" s="964" t="str" cm="1">
        <f t="array" ref="AJ35">IF(N35="","",IF(R35&lt;&gt;"","",IF(SUMPRODUCT(--(AN18:AN1500=AJ17),--(AM18:AM1500&lt;&gt;""),--ISNUMBER(SEARCH(" "&amp;AM18:AM1500&amp;" ",Q35)))&gt;0,AJ17,"")))</f>
        <v/>
      </c>
      <c r="AK35" s="964" t="str" cm="1">
        <f t="array" ref="AK35">IF(N35="","",IF(T35&lt;&gt;"",AK17,IF(S35&lt;&gt;"","",IF(R35&lt;&gt;"","",IF(SUMPRODUCT(--(AN18:AN1500=AK17),--(AM18:AM1500&lt;&gt;""),--ISNUMBER(SEARCH(" "&amp;AM18:AM1500&amp;" ",Q35)))&gt;0,AK17,"")))))</f>
        <v/>
      </c>
      <c r="AM35" s="964" t="s">
        <v>2056</v>
      </c>
      <c r="AN35" s="964" t="s">
        <v>1963</v>
      </c>
      <c r="AP35" s="964" t="s">
        <v>998</v>
      </c>
      <c r="AQ35" s="964" t="s">
        <v>1982</v>
      </c>
      <c r="AR35" s="964" t="s">
        <v>1983</v>
      </c>
      <c r="AT35" s="964"/>
      <c r="AU35" s="964"/>
      <c r="AV35" s="964"/>
      <c r="AX35" s="965" t="s">
        <v>1995</v>
      </c>
      <c r="AY35" s="965" t="s">
        <v>1974</v>
      </c>
      <c r="BA35" s="1" t="s">
        <v>983</v>
      </c>
      <c r="BN35" s="49">
        <v>1</v>
      </c>
    </row>
    <row r="36" spans="1:66" ht="35.1" customHeight="1">
      <c r="A36" s="957">
        <f>IF(B36="","",COUNTIF(B18:B36,"&lt;&gt;"))</f>
        <v>19</v>
      </c>
      <c r="B36" s="958" t="s">
        <v>1995</v>
      </c>
      <c r="C36" s="974" t="str">
        <f t="shared" si="12"/>
        <v>vegetal issus du soja *</v>
      </c>
      <c r="D36" s="984" t="str">
        <f t="shared" si="0"/>
        <v>⚠ Soja</v>
      </c>
      <c r="E36" s="961" t="str">
        <f t="shared" si="1"/>
        <v>moules marinieres</v>
      </c>
      <c r="F36" s="962">
        <f t="shared" si="2"/>
        <v>17</v>
      </c>
      <c r="G36" s="963">
        <f>IF(H36="","",COUNTIF(H18:H36,"&lt;&gt;"))</f>
        <v>19</v>
      </c>
      <c r="H36" s="958" t="str" cm="1">
        <f t="array" ref="H36">IF(L36="","",IF(LEN(L36)&lt;=MAX(10,G13),L36,IFERROR(LEFT(L36,LOOKUP(2,1/(MID(L36,ROW(1:500),1)=" ")/(ROW(1:500)&lt;=MAX(10,G13)),ROW(1:500))-1),LEFT(L36,MAX(10,G13)))))</f>
        <v>vegetal issus du soja</v>
      </c>
      <c r="I36" s="963">
        <f t="shared" si="3"/>
        <v>21</v>
      </c>
      <c r="J36" s="963">
        <f t="shared" si="4"/>
        <v>13</v>
      </c>
      <c r="K36" s="964">
        <f>IF(M35&lt;&gt;"",K35,IF(K35&lt;MAX(A18:A317),K35+1,""))</f>
        <v>13</v>
      </c>
      <c r="L36" s="965" t="str">
        <f>IF(K36="","",IF(M35&lt;&gt;"",M35,INDEX(E18:E317,MATCH(K36,A18:A317,0))))</f>
        <v>vegetal issus du soja</v>
      </c>
      <c r="M36" s="965" t="str">
        <f t="shared" si="5"/>
        <v/>
      </c>
      <c r="N36" s="966" t="str">
        <f t="shared" si="6"/>
        <v>vegetal issus du soja</v>
      </c>
      <c r="O36" s="967" t="str">
        <f t="shared" si="7"/>
        <v>vegetal issus du soja</v>
      </c>
      <c r="P36" s="967" t="str">
        <f t="shared" si="8"/>
        <v>vegetal issus du soja</v>
      </c>
      <c r="Q36" s="966" t="str">
        <f t="shared" si="9"/>
        <v xml:space="preserve"> vegetal issus du soja </v>
      </c>
      <c r="R36" s="967" t="str">
        <f>IF(N36="","",IF(COUNTIF(AP18:AP300,TRIM(Q36))&gt;0,"EXCLUSION EXACTE",""))</f>
        <v/>
      </c>
      <c r="S36" s="967" t="str" cm="1">
        <f t="array" ref="S36">IF(N36="","",IF(SUMPRODUCT(--(AP18:AP300&lt;&gt;""),--ISNUMBER(SEARCH(" "&amp;AP18:AP300&amp;" ",Q36)))&gt;0,"BLOQUE MOLLUSQUES",""))</f>
        <v/>
      </c>
      <c r="T36" s="967" t="str" cm="1">
        <f t="array" ref="T36">IF(N36="","",IF(SUMPRODUCT(--(AT18:AT300&lt;&gt;""),--ISNUMBER(SEARCH(" "&amp;AT18:AT300&amp;" ",Q36)))&gt;0,"FORCE MOLLUSQUES",""))</f>
        <v/>
      </c>
      <c r="U36" s="966" t="str">
        <f t="shared" si="10"/>
        <v>⚠ Soja</v>
      </c>
      <c r="V36" s="966" t="str">
        <f t="shared" si="13"/>
        <v>vegetal issus du soja *</v>
      </c>
      <c r="W36" s="991">
        <f t="shared" si="11"/>
        <v>1</v>
      </c>
      <c r="X36" s="967" t="str" cm="1">
        <f t="array" ref="X36">IF(N36="","",IF(R36&lt;&gt;"","",IF(SUMPRODUCT(--(AN18:AN1500=X17),--(AM18:AM1500&lt;&gt;""),--ISNUMBER(SEARCH(" "&amp;AM18:AM1500&amp;" ",Q36)))&gt;0,X17,"")))</f>
        <v/>
      </c>
      <c r="Y36" s="967" t="str" cm="1">
        <f t="array" ref="Y36">IF(N36="","",IF(R36&lt;&gt;"","",IF(SUMPRODUCT(--(AN18:AN1500=Y17),--(AM18:AM1500&lt;&gt;""),--ISNUMBER(SEARCH(" "&amp;AM18:AM1500&amp;" ",Q36)))&gt;0,Y17,"")))</f>
        <v/>
      </c>
      <c r="Z36" s="967" t="str" cm="1">
        <f t="array" ref="Z36">IF(N36="","",IF(R36&lt;&gt;"","",IF(SUMPRODUCT(--(AN18:AN1500=Z17),--(AM18:AM1500&lt;&gt;""),--ISNUMBER(SEARCH(" "&amp;AM18:AM1500&amp;" ",Q36)))&gt;0,Z17,"")))</f>
        <v/>
      </c>
      <c r="AA36" s="967" t="str" cm="1">
        <f t="array" ref="AA36">IF(N36="","",IF(R36&lt;&gt;"","",IF(SUMPRODUCT(--(AN18:AN1500=AA17),--(AM18:AM1500&lt;&gt;""),--ISNUMBER(SEARCH(" "&amp;AM18:AM1500&amp;" ",Q36)))&gt;0,AA17,"")))</f>
        <v/>
      </c>
      <c r="AB36" s="967" t="str" cm="1">
        <f t="array" ref="AB36">IF(N36="","",IF(R36&lt;&gt;"","",IF(SUMPRODUCT(--(AN18:AN1500=AB17),--(AM18:AM1500&lt;&gt;""),--ISNUMBER(SEARCH(" "&amp;AM18:AM1500&amp;" ",Q36)))&gt;0,AB17,"")))</f>
        <v/>
      </c>
      <c r="AC36" s="967" t="str" cm="1">
        <f t="array" ref="AC36">IF(N36="","",IF(R36&lt;&gt;"","",IF(SUMPRODUCT(--(AN18:AN1500=AC17),--(AM18:AM1500&lt;&gt;""),--ISNUMBER(SEARCH(" "&amp;AM18:AM1500&amp;" ",Q36)))&gt;0,AC17,"")))</f>
        <v>⚠ Soja</v>
      </c>
      <c r="AD36" s="967" t="str" cm="1">
        <f t="array" ref="AD36">IF(N36="","",IF(R36&lt;&gt;"","",IF(SUMPRODUCT(--(AN18:AN1500=AD17),--(AM18:AM1500&lt;&gt;""),--ISNUMBER(SEARCH(" "&amp;AM18:AM1500&amp;" ",Q36)))&gt;0,AD17,"")))</f>
        <v/>
      </c>
      <c r="AE36" s="967" t="str" cm="1">
        <f t="array" ref="AE36">IF(N36="","",IF(R36&lt;&gt;"","",IF(SUMPRODUCT(--(AN18:AN1500=AE17),--(AM18:AM1500&lt;&gt;""),--ISNUMBER(SEARCH(" "&amp;AM18:AM1500&amp;" ",Q36)))&gt;0,AE17,"")))</f>
        <v/>
      </c>
      <c r="AF36" s="967" t="str" cm="1">
        <f t="array" ref="AF36">IF(N36="","",IF(R36&lt;&gt;"","",IF(SUMPRODUCT(--(AN18:AN1500=AF17),--(AM18:AM1500&lt;&gt;""),--ISNUMBER(SEARCH(" "&amp;AM18:AM1500&amp;" ",Q36)))&gt;0,AF17,"")))</f>
        <v/>
      </c>
      <c r="AG36" s="967" t="str" cm="1">
        <f t="array" ref="AG36">IF(N36="","",IF(R36&lt;&gt;"","",IF(SUMPRODUCT(--(AN18:AN1500=AG17),--(AM18:AM1500&lt;&gt;""),--ISNUMBER(SEARCH(" "&amp;AM18:AM1500&amp;" ",Q36)))&gt;0,AG17,"")))</f>
        <v/>
      </c>
      <c r="AH36" s="967" t="str" cm="1">
        <f t="array" ref="AH36">IF(N36="","",IF(R36&lt;&gt;"","",IF(SUMPRODUCT(--(AN18:AN1500=AH17),--(AM18:AM1500&lt;&gt;""),--ISNUMBER(SEARCH(" "&amp;AM18:AM1500&amp;" ",Q36)))&gt;0,AH17,"")))</f>
        <v/>
      </c>
      <c r="AI36" s="967" t="str" cm="1">
        <f t="array" ref="AI36">IF(N36="","",IF(R36&lt;&gt;"","",IF(SUMPRODUCT(--(AN18:AN1500=AI17),--(AM18:AM1500&lt;&gt;""),--ISNUMBER(SEARCH(" "&amp;AM18:AM1500&amp;" ",Q36)))&gt;0,AI17,"")))</f>
        <v/>
      </c>
      <c r="AJ36" s="967" t="str" cm="1">
        <f t="array" ref="AJ36">IF(N36="","",IF(R36&lt;&gt;"","",IF(SUMPRODUCT(--(AN18:AN1500=AJ17),--(AM18:AM1500&lt;&gt;""),--ISNUMBER(SEARCH(" "&amp;AM18:AM1500&amp;" ",Q36)))&gt;0,AJ17,"")))</f>
        <v/>
      </c>
      <c r="AK36" s="967" t="str" cm="1">
        <f t="array" ref="AK36">IF(N36="","",IF(T36&lt;&gt;"",AK17,IF(S36&lt;&gt;"","",IF(R36&lt;&gt;"","",IF(SUMPRODUCT(--(AN18:AN1500=AK17),--(AM18:AM1500&lt;&gt;""),--ISNUMBER(SEARCH(" "&amp;AM18:AM1500&amp;" ",Q36)))&gt;0,AK17,"")))))</f>
        <v/>
      </c>
      <c r="AM36" s="968" t="s">
        <v>2057</v>
      </c>
      <c r="AN36" s="968" t="s">
        <v>1963</v>
      </c>
      <c r="AP36" s="969" t="s">
        <v>2058</v>
      </c>
      <c r="AQ36" s="969" t="s">
        <v>1982</v>
      </c>
      <c r="AR36" s="969" t="s">
        <v>1983</v>
      </c>
      <c r="AT36" s="964"/>
      <c r="AU36" s="964"/>
      <c r="AV36" s="964"/>
      <c r="AX36" s="965" t="s">
        <v>1990</v>
      </c>
      <c r="AY36" s="965" t="s">
        <v>1974</v>
      </c>
      <c r="BA36" s="1" t="s">
        <v>2059</v>
      </c>
      <c r="BN36" s="49">
        <v>1</v>
      </c>
    </row>
    <row r="37" spans="1:66" ht="35.1" customHeight="1">
      <c r="A37" s="973">
        <f>IF(B37="","",COUNTIF(B18:B37,"&lt;&gt;"))</f>
        <v>20</v>
      </c>
      <c r="B37" s="965" t="s">
        <v>1990</v>
      </c>
      <c r="C37" s="974" t="str">
        <f t="shared" si="12"/>
        <v>lactoserum utilise pour la fabrication *</v>
      </c>
      <c r="D37" s="984" t="str">
        <f t="shared" si="0"/>
        <v>⚠ Lait</v>
      </c>
      <c r="E37" s="976" t="str">
        <f t="shared" si="1"/>
        <v>moules de bouchot</v>
      </c>
      <c r="F37" s="977">
        <f t="shared" si="2"/>
        <v>17</v>
      </c>
      <c r="G37" s="964">
        <f>IF(H37="","",COUNTIF(H18:H37,"&lt;&gt;"))</f>
        <v>20</v>
      </c>
      <c r="H37" s="965" t="str" cm="1">
        <f t="array" ref="H37">IF(L37="","",IF(LEN(L37)&lt;=MAX(10,G13),L37,IFERROR(LEFT(L37,LOOKUP(2,1/(MID(L37,ROW(1:500),1)=" ")/(ROW(1:500)&lt;=MAX(10,G13)),ROW(1:500))-1),LEFT(L37,MAX(10,G13)))))</f>
        <v>lactoserum utilise pour la fabrication</v>
      </c>
      <c r="I37" s="964">
        <f t="shared" si="3"/>
        <v>38</v>
      </c>
      <c r="J37" s="964">
        <f t="shared" si="4"/>
        <v>14</v>
      </c>
      <c r="K37" s="964">
        <f>IF(M36&lt;&gt;"",K36,IF(K36&lt;MAX(A18:A317),K36+1,""))</f>
        <v>14</v>
      </c>
      <c r="L37" s="965" t="str">
        <f>IF(K37="","",IF(M36&lt;&gt;"",M36,INDEX(E18:E317,MATCH(K37,A18:A317,0))))</f>
        <v>lactoserum utilise pour la fabrication de distillats;lait d avoine;creme legere;creme de noisettes</v>
      </c>
      <c r="M37" s="965" t="str">
        <f t="shared" si="5"/>
        <v>de distillats;lait d avoine;creme legere;creme de noisettes</v>
      </c>
      <c r="N37" s="965" t="str">
        <f t="shared" si="6"/>
        <v>lactoserum utilise pour la fabrication</v>
      </c>
      <c r="O37" s="964" t="str">
        <f t="shared" si="7"/>
        <v>lactoserum utilise pour la fabrication</v>
      </c>
      <c r="P37" s="964" t="str">
        <f t="shared" si="8"/>
        <v>lactoserum utilise pour la fabrication</v>
      </c>
      <c r="Q37" s="965" t="str">
        <f t="shared" si="9"/>
        <v xml:space="preserve"> lactoserum utilise pour la fabrication </v>
      </c>
      <c r="R37" s="964" t="str">
        <f>IF(N37="","",IF(COUNTIF(AP18:AP300,TRIM(Q37))&gt;0,"EXCLUSION EXACTE",""))</f>
        <v/>
      </c>
      <c r="S37" s="964" t="str" cm="1">
        <f t="array" ref="S37">IF(N37="","",IF(SUMPRODUCT(--(AP18:AP300&lt;&gt;""),--ISNUMBER(SEARCH(" "&amp;AP18:AP300&amp;" ",Q37)))&gt;0,"BLOQUE MOLLUSQUES",""))</f>
        <v/>
      </c>
      <c r="T37" s="964" t="str" cm="1">
        <f t="array" ref="T37">IF(N37="","",IF(SUMPRODUCT(--(AT18:AT300&lt;&gt;""),--ISNUMBER(SEARCH(" "&amp;AT18:AT300&amp;" ",Q37)))&gt;0,"FORCE MOLLUSQUES",""))</f>
        <v/>
      </c>
      <c r="U37" s="965" t="str">
        <f t="shared" si="10"/>
        <v>⚠ Lait</v>
      </c>
      <c r="V37" s="965" t="str">
        <f t="shared" si="13"/>
        <v>lactoserum utilise pour la fabrication *</v>
      </c>
      <c r="W37" s="977">
        <f t="shared" si="11"/>
        <v>1</v>
      </c>
      <c r="X37" s="964" t="str" cm="1">
        <f t="array" ref="X37">IF(N37="","",IF(R37&lt;&gt;"","",IF(SUMPRODUCT(--(AN18:AN1500=X17),--(AM18:AM1500&lt;&gt;""),--ISNUMBER(SEARCH(" "&amp;AM18:AM1500&amp;" ",Q37)))&gt;0,X17,"")))</f>
        <v/>
      </c>
      <c r="Y37" s="964" t="str" cm="1">
        <f t="array" ref="Y37">IF(N37="","",IF(R37&lt;&gt;"","",IF(SUMPRODUCT(--(AN18:AN1500=Y17),--(AM18:AM1500&lt;&gt;""),--ISNUMBER(SEARCH(" "&amp;AM18:AM1500&amp;" ",Q37)))&gt;0,Y17,"")))</f>
        <v/>
      </c>
      <c r="Z37" s="964" t="str" cm="1">
        <f t="array" ref="Z37">IF(N37="","",IF(R37&lt;&gt;"","",IF(SUMPRODUCT(--(AN18:AN1500=Z17),--(AM18:AM1500&lt;&gt;""),--ISNUMBER(SEARCH(" "&amp;AM18:AM1500&amp;" ",Q37)))&gt;0,Z17,"")))</f>
        <v/>
      </c>
      <c r="AA37" s="964" t="str" cm="1">
        <f t="array" ref="AA37">IF(N37="","",IF(R37&lt;&gt;"","",IF(SUMPRODUCT(--(AN18:AN1500=AA17),--(AM18:AM1500&lt;&gt;""),--ISNUMBER(SEARCH(" "&amp;AM18:AM1500&amp;" ",Q37)))&gt;0,AA17,"")))</f>
        <v/>
      </c>
      <c r="AB37" s="964" t="str" cm="1">
        <f t="array" ref="AB37">IF(N37="","",IF(R37&lt;&gt;"","",IF(SUMPRODUCT(--(AN18:AN1500=AB17),--(AM18:AM1500&lt;&gt;""),--ISNUMBER(SEARCH(" "&amp;AM18:AM1500&amp;" ",Q37)))&gt;0,AB17,"")))</f>
        <v/>
      </c>
      <c r="AC37" s="964" t="str" cm="1">
        <f t="array" ref="AC37">IF(N37="","",IF(R37&lt;&gt;"","",IF(SUMPRODUCT(--(AN18:AN1500=AC17),--(AM18:AM1500&lt;&gt;""),--ISNUMBER(SEARCH(" "&amp;AM18:AM1500&amp;" ",Q37)))&gt;0,AC17,"")))</f>
        <v/>
      </c>
      <c r="AD37" s="964" t="str" cm="1">
        <f t="array" ref="AD37">IF(N37="","",IF(R37&lt;&gt;"","",IF(SUMPRODUCT(--(AN18:AN1500=AD17),--(AM18:AM1500&lt;&gt;""),--ISNUMBER(SEARCH(" "&amp;AM18:AM1500&amp;" ",Q37)))&gt;0,AD17,"")))</f>
        <v>⚠ Lait</v>
      </c>
      <c r="AE37" s="964" t="str" cm="1">
        <f t="array" ref="AE37">IF(N37="","",IF(R37&lt;&gt;"","",IF(SUMPRODUCT(--(AN18:AN1500=AE17),--(AM18:AM1500&lt;&gt;""),--ISNUMBER(SEARCH(" "&amp;AM18:AM1500&amp;" ",Q37)))&gt;0,AE17,"")))</f>
        <v/>
      </c>
      <c r="AF37" s="964" t="str" cm="1">
        <f t="array" ref="AF37">IF(N37="","",IF(R37&lt;&gt;"","",IF(SUMPRODUCT(--(AN18:AN1500=AF17),--(AM18:AM1500&lt;&gt;""),--ISNUMBER(SEARCH(" "&amp;AM18:AM1500&amp;" ",Q37)))&gt;0,AF17,"")))</f>
        <v/>
      </c>
      <c r="AG37" s="964" t="str" cm="1">
        <f t="array" ref="AG37">IF(N37="","",IF(R37&lt;&gt;"","",IF(SUMPRODUCT(--(AN18:AN1500=AG17),--(AM18:AM1500&lt;&gt;""),--ISNUMBER(SEARCH(" "&amp;AM18:AM1500&amp;" ",Q37)))&gt;0,AG17,"")))</f>
        <v/>
      </c>
      <c r="AH37" s="964" t="str" cm="1">
        <f t="array" ref="AH37">IF(N37="","",IF(R37&lt;&gt;"","",IF(SUMPRODUCT(--(AN18:AN1500=AH17),--(AM18:AM1500&lt;&gt;""),--ISNUMBER(SEARCH(" "&amp;AM18:AM1500&amp;" ",Q37)))&gt;0,AH17,"")))</f>
        <v/>
      </c>
      <c r="AI37" s="964" t="str" cm="1">
        <f t="array" ref="AI37">IF(N37="","",IF(R37&lt;&gt;"","",IF(SUMPRODUCT(--(AN18:AN1500=AI17),--(AM18:AM1500&lt;&gt;""),--ISNUMBER(SEARCH(" "&amp;AM18:AM1500&amp;" ",Q37)))&gt;0,AI17,"")))</f>
        <v/>
      </c>
      <c r="AJ37" s="964" t="str" cm="1">
        <f t="array" ref="AJ37">IF(N37="","",IF(R37&lt;&gt;"","",IF(SUMPRODUCT(--(AN18:AN1500=AJ17),--(AM18:AM1500&lt;&gt;""),--ISNUMBER(SEARCH(" "&amp;AM18:AM1500&amp;" ",Q37)))&gt;0,AJ17,"")))</f>
        <v/>
      </c>
      <c r="AK37" s="964" t="str" cm="1">
        <f t="array" ref="AK37">IF(N37="","",IF(T37&lt;&gt;"",AK17,IF(S37&lt;&gt;"","",IF(R37&lt;&gt;"","",IF(SUMPRODUCT(--(AN18:AN1500=AK17),--(AM18:AM1500&lt;&gt;""),--ISNUMBER(SEARCH(" "&amp;AM18:AM1500&amp;" ",Q37)))&gt;0,AK17,"")))))</f>
        <v/>
      </c>
      <c r="AM37" s="964" t="s">
        <v>2060</v>
      </c>
      <c r="AN37" s="964" t="s">
        <v>1963</v>
      </c>
      <c r="AP37" s="964" t="s">
        <v>2061</v>
      </c>
      <c r="AQ37" s="964" t="s">
        <v>1982</v>
      </c>
      <c r="AR37" s="964" t="s">
        <v>1983</v>
      </c>
      <c r="AT37" s="964"/>
      <c r="AU37" s="964"/>
      <c r="AV37" s="964"/>
      <c r="AX37" s="965" t="s">
        <v>2062</v>
      </c>
      <c r="AY37" s="965" t="s">
        <v>2052</v>
      </c>
      <c r="BA37" s="1" t="s">
        <v>984</v>
      </c>
      <c r="BN37" s="49">
        <v>1</v>
      </c>
    </row>
    <row r="38" spans="1:66" ht="35.1" customHeight="1">
      <c r="A38" s="957">
        <f>IF(B38="","",COUNTIF(B18:B38,"&lt;&gt;"))</f>
        <v>21</v>
      </c>
      <c r="B38" s="958" t="s">
        <v>2062</v>
      </c>
      <c r="C38" s="974" t="str">
        <f t="shared" si="12"/>
        <v>de distillats;lait d avoine;creme *</v>
      </c>
      <c r="D38" s="984" t="str">
        <f t="shared" si="0"/>
        <v>⚠ Gluten ⚠ Lait</v>
      </c>
      <c r="E38" s="961" t="str">
        <f t="shared" si="1"/>
        <v>moules en silicone</v>
      </c>
      <c r="F38" s="962">
        <f t="shared" si="2"/>
        <v>18</v>
      </c>
      <c r="G38" s="963">
        <f>IF(H38="","",COUNTIF(H18:H38,"&lt;&gt;"))</f>
        <v>21</v>
      </c>
      <c r="H38" s="958" t="str" cm="1">
        <f t="array" ref="H38">IF(L38="","",IF(LEN(L38)&lt;=MAX(10,G13),L38,IFERROR(LEFT(L38,LOOKUP(2,1/(MID(L38,ROW(1:500),1)=" ")/(ROW(1:500)&lt;=MAX(10,G13)),ROW(1:500))-1),LEFT(L38,MAX(10,G13)))))</f>
        <v>de distillats;lait d avoine;creme</v>
      </c>
      <c r="I38" s="963">
        <f t="shared" si="3"/>
        <v>33</v>
      </c>
      <c r="J38" s="963">
        <f t="shared" si="4"/>
        <v>14</v>
      </c>
      <c r="K38" s="964">
        <f>IF(M37&lt;&gt;"",K37,IF(K37&lt;MAX(A18:A317),K37+1,""))</f>
        <v>14</v>
      </c>
      <c r="L38" s="965" t="str">
        <f>IF(K38="","",IF(M37&lt;&gt;"",M37,INDEX(E18:E317,MATCH(K38,A18:A317,0))))</f>
        <v>de distillats;lait d avoine;creme legere;creme de noisettes</v>
      </c>
      <c r="M38" s="965" t="str">
        <f t="shared" si="5"/>
        <v>legere;creme de noisettes</v>
      </c>
      <c r="N38" s="966" t="str">
        <f t="shared" si="6"/>
        <v>de distillats;lait d avoine;creme</v>
      </c>
      <c r="O38" s="967" t="str">
        <f t="shared" si="7"/>
        <v>de distillats;lait d avoine;creme</v>
      </c>
      <c r="P38" s="967" t="str">
        <f t="shared" si="8"/>
        <v>de distillats;lait d avoine;creme</v>
      </c>
      <c r="Q38" s="966" t="str">
        <f t="shared" si="9"/>
        <v xml:space="preserve"> de distillats lait d avoine creme </v>
      </c>
      <c r="R38" s="967" t="str">
        <f>IF(N38="","",IF(COUNTIF(AP18:AP300,TRIM(Q38))&gt;0,"EXCLUSION EXACTE",""))</f>
        <v/>
      </c>
      <c r="S38" s="967" t="str" cm="1">
        <f t="array" ref="S38">IF(N38="","",IF(SUMPRODUCT(--(AP18:AP300&lt;&gt;""),--ISNUMBER(SEARCH(" "&amp;AP18:AP300&amp;" ",Q38)))&gt;0,"BLOQUE MOLLUSQUES",""))</f>
        <v/>
      </c>
      <c r="T38" s="967" t="str" cm="1">
        <f t="array" ref="T38">IF(N38="","",IF(SUMPRODUCT(--(AT18:AT300&lt;&gt;""),--ISNUMBER(SEARCH(" "&amp;AT18:AT300&amp;" ",Q38)))&gt;0,"FORCE MOLLUSQUES",""))</f>
        <v/>
      </c>
      <c r="U38" s="966" t="str">
        <f t="shared" si="10"/>
        <v>⚠ Gluten ⚠ Lait</v>
      </c>
      <c r="V38" s="966" t="str">
        <f t="shared" si="13"/>
        <v>de distillats;lait d avoine;creme *</v>
      </c>
      <c r="W38" s="991">
        <f t="shared" si="11"/>
        <v>2</v>
      </c>
      <c r="X38" s="967" t="str" cm="1">
        <f t="array" ref="X38">IF(N38="","",IF(R38&lt;&gt;"","",IF(SUMPRODUCT(--(AN18:AN1500=X17),--(AM18:AM1500&lt;&gt;""),--ISNUMBER(SEARCH(" "&amp;AM18:AM1500&amp;" ",Q38)))&gt;0,X17,"")))</f>
        <v>⚠ Gluten</v>
      </c>
      <c r="Y38" s="967" t="str" cm="1">
        <f t="array" ref="Y38">IF(N38="","",IF(R38&lt;&gt;"","",IF(SUMPRODUCT(--(AN18:AN1500=Y17),--(AM18:AM1500&lt;&gt;""),--ISNUMBER(SEARCH(" "&amp;AM18:AM1500&amp;" ",Q38)))&gt;0,Y17,"")))</f>
        <v/>
      </c>
      <c r="Z38" s="967" t="str" cm="1">
        <f t="array" ref="Z38">IF(N38="","",IF(R38&lt;&gt;"","",IF(SUMPRODUCT(--(AN18:AN1500=Z17),--(AM18:AM1500&lt;&gt;""),--ISNUMBER(SEARCH(" "&amp;AM18:AM1500&amp;" ",Q38)))&gt;0,Z17,"")))</f>
        <v/>
      </c>
      <c r="AA38" s="967" t="str" cm="1">
        <f t="array" ref="AA38">IF(N38="","",IF(R38&lt;&gt;"","",IF(SUMPRODUCT(--(AN18:AN1500=AA17),--(AM18:AM1500&lt;&gt;""),--ISNUMBER(SEARCH(" "&amp;AM18:AM1500&amp;" ",Q38)))&gt;0,AA17,"")))</f>
        <v/>
      </c>
      <c r="AB38" s="967" t="str" cm="1">
        <f t="array" ref="AB38">IF(N38="","",IF(R38&lt;&gt;"","",IF(SUMPRODUCT(--(AN18:AN1500=AB17),--(AM18:AM1500&lt;&gt;""),--ISNUMBER(SEARCH(" "&amp;AM18:AM1500&amp;" ",Q38)))&gt;0,AB17,"")))</f>
        <v/>
      </c>
      <c r="AC38" s="967" t="str" cm="1">
        <f t="array" ref="AC38">IF(N38="","",IF(R38&lt;&gt;"","",IF(SUMPRODUCT(--(AN18:AN1500=AC17),--(AM18:AM1500&lt;&gt;""),--ISNUMBER(SEARCH(" "&amp;AM18:AM1500&amp;" ",Q38)))&gt;0,AC17,"")))</f>
        <v/>
      </c>
      <c r="AD38" s="967" t="str" cm="1">
        <f t="array" ref="AD38">IF(N38="","",IF(R38&lt;&gt;"","",IF(SUMPRODUCT(--(AN18:AN1500=AD17),--(AM18:AM1500&lt;&gt;""),--ISNUMBER(SEARCH(" "&amp;AM18:AM1500&amp;" ",Q38)))&gt;0,AD17,"")))</f>
        <v>⚠ Lait</v>
      </c>
      <c r="AE38" s="967" t="str" cm="1">
        <f t="array" ref="AE38">IF(N38="","",IF(R38&lt;&gt;"","",IF(SUMPRODUCT(--(AN18:AN1500=AE17),--(AM18:AM1500&lt;&gt;""),--ISNUMBER(SEARCH(" "&amp;AM18:AM1500&amp;" ",Q38)))&gt;0,AE17,"")))</f>
        <v/>
      </c>
      <c r="AF38" s="967" t="str" cm="1">
        <f t="array" ref="AF38">IF(N38="","",IF(R38&lt;&gt;"","",IF(SUMPRODUCT(--(AN18:AN1500=AF17),--(AM18:AM1500&lt;&gt;""),--ISNUMBER(SEARCH(" "&amp;AM18:AM1500&amp;" ",Q38)))&gt;0,AF17,"")))</f>
        <v/>
      </c>
      <c r="AG38" s="967" t="str" cm="1">
        <f t="array" ref="AG38">IF(N38="","",IF(R38&lt;&gt;"","",IF(SUMPRODUCT(--(AN18:AN1500=AG17),--(AM18:AM1500&lt;&gt;""),--ISNUMBER(SEARCH(" "&amp;AM18:AM1500&amp;" ",Q38)))&gt;0,AG17,"")))</f>
        <v/>
      </c>
      <c r="AH38" s="967" t="str" cm="1">
        <f t="array" ref="AH38">IF(N38="","",IF(R38&lt;&gt;"","",IF(SUMPRODUCT(--(AN18:AN1500=AH17),--(AM18:AM1500&lt;&gt;""),--ISNUMBER(SEARCH(" "&amp;AM18:AM1500&amp;" ",Q38)))&gt;0,AH17,"")))</f>
        <v/>
      </c>
      <c r="AI38" s="967" t="str" cm="1">
        <f t="array" ref="AI38">IF(N38="","",IF(R38&lt;&gt;"","",IF(SUMPRODUCT(--(AN18:AN1500=AI17),--(AM18:AM1500&lt;&gt;""),--ISNUMBER(SEARCH(" "&amp;AM18:AM1500&amp;" ",Q38)))&gt;0,AI17,"")))</f>
        <v/>
      </c>
      <c r="AJ38" s="967" t="str" cm="1">
        <f t="array" ref="AJ38">IF(N38="","",IF(R38&lt;&gt;"","",IF(SUMPRODUCT(--(AN18:AN1500=AJ17),--(AM18:AM1500&lt;&gt;""),--ISNUMBER(SEARCH(" "&amp;AM18:AM1500&amp;" ",Q38)))&gt;0,AJ17,"")))</f>
        <v/>
      </c>
      <c r="AK38" s="967" t="str" cm="1">
        <f t="array" ref="AK38">IF(N38="","",IF(T38&lt;&gt;"",AK17,IF(S38&lt;&gt;"","",IF(R38&lt;&gt;"","",IF(SUMPRODUCT(--(AN18:AN1500=AK17),--(AM18:AM1500&lt;&gt;""),--ISNUMBER(SEARCH(" "&amp;AM18:AM1500&amp;" ",Q38)))&gt;0,AK17,"")))))</f>
        <v/>
      </c>
      <c r="AM38" s="968" t="s">
        <v>2063</v>
      </c>
      <c r="AN38" s="968" t="s">
        <v>1963</v>
      </c>
      <c r="AP38" s="969" t="s">
        <v>2064</v>
      </c>
      <c r="AQ38" s="969" t="s">
        <v>1982</v>
      </c>
      <c r="AR38" s="969" t="s">
        <v>1983</v>
      </c>
      <c r="AT38" s="964"/>
      <c r="AU38" s="964"/>
      <c r="AV38" s="964"/>
      <c r="AX38" s="965" t="s">
        <v>2065</v>
      </c>
      <c r="AY38" s="965" t="s">
        <v>2052</v>
      </c>
      <c r="BA38" s="1" t="s">
        <v>985</v>
      </c>
      <c r="BN38" s="49">
        <v>1</v>
      </c>
    </row>
    <row r="39" spans="1:66" ht="35.1" customHeight="1">
      <c r="A39" s="973">
        <f>IF(B39="","",COUNTIF(B18:B39,"&lt;&gt;"))</f>
        <v>22</v>
      </c>
      <c r="B39" s="965" t="s">
        <v>2065</v>
      </c>
      <c r="C39" s="974" t="str">
        <f t="shared" si="12"/>
        <v>legere;creme de noisettes *</v>
      </c>
      <c r="D39" s="984" t="str">
        <f t="shared" si="0"/>
        <v>⚠ Lait ⚠ Fruits à coque</v>
      </c>
      <c r="E39" s="976" t="str">
        <f t="shared" si="1"/>
        <v>moule rond</v>
      </c>
      <c r="F39" s="977">
        <f t="shared" si="2"/>
        <v>10</v>
      </c>
      <c r="G39" s="964">
        <f>IF(H39="","",COUNTIF(H18:H39,"&lt;&gt;"))</f>
        <v>22</v>
      </c>
      <c r="H39" s="965" t="str" cm="1">
        <f t="array" ref="H39">IF(L39="","",IF(LEN(L39)&lt;=MAX(10,G13),L39,IFERROR(LEFT(L39,LOOKUP(2,1/(MID(L39,ROW(1:500),1)=" ")/(ROW(1:500)&lt;=MAX(10,G13)),ROW(1:500))-1),LEFT(L39,MAX(10,G13)))))</f>
        <v>legere;creme de noisettes</v>
      </c>
      <c r="I39" s="964">
        <f t="shared" si="3"/>
        <v>25</v>
      </c>
      <c r="J39" s="964">
        <f t="shared" si="4"/>
        <v>14</v>
      </c>
      <c r="K39" s="964">
        <f>IF(M38&lt;&gt;"",K38,IF(K38&lt;MAX(A18:A317),K38+1,""))</f>
        <v>14</v>
      </c>
      <c r="L39" s="965" t="str">
        <f>IF(K39="","",IF(M38&lt;&gt;"",M38,INDEX(E18:E317,MATCH(K39,A18:A317,0))))</f>
        <v>legere;creme de noisettes</v>
      </c>
      <c r="M39" s="965" t="str">
        <f t="shared" si="5"/>
        <v/>
      </c>
      <c r="N39" s="965" t="str">
        <f t="shared" si="6"/>
        <v>legere;creme de noisettes</v>
      </c>
      <c r="O39" s="964" t="str">
        <f t="shared" si="7"/>
        <v>legere;creme de noisettes</v>
      </c>
      <c r="P39" s="964" t="str">
        <f t="shared" si="8"/>
        <v>legere;creme de noisettes</v>
      </c>
      <c r="Q39" s="965" t="str">
        <f t="shared" si="9"/>
        <v xml:space="preserve"> legere creme de noisettes </v>
      </c>
      <c r="R39" s="964" t="str">
        <f>IF(N39="","",IF(COUNTIF(AP18:AP300,TRIM(Q39))&gt;0,"EXCLUSION EXACTE",""))</f>
        <v/>
      </c>
      <c r="S39" s="964" t="str" cm="1">
        <f t="array" ref="S39">IF(N39="","",IF(SUMPRODUCT(--(AP18:AP300&lt;&gt;""),--ISNUMBER(SEARCH(" "&amp;AP18:AP300&amp;" ",Q39)))&gt;0,"BLOQUE MOLLUSQUES",""))</f>
        <v/>
      </c>
      <c r="T39" s="964" t="str" cm="1">
        <f t="array" ref="T39">IF(N39="","",IF(SUMPRODUCT(--(AT18:AT300&lt;&gt;""),--ISNUMBER(SEARCH(" "&amp;AT18:AT300&amp;" ",Q39)))&gt;0,"FORCE MOLLUSQUES",""))</f>
        <v/>
      </c>
      <c r="U39" s="965" t="str">
        <f t="shared" si="10"/>
        <v>⚠ Lait ⚠ Fruits à coque</v>
      </c>
      <c r="V39" s="965" t="str">
        <f t="shared" si="13"/>
        <v>legere;creme de noisettes *</v>
      </c>
      <c r="W39" s="977">
        <f t="shared" si="11"/>
        <v>2</v>
      </c>
      <c r="X39" s="964" t="str" cm="1">
        <f t="array" ref="X39">IF(N39="","",IF(R39&lt;&gt;"","",IF(SUMPRODUCT(--(AN18:AN1500=X17),--(AM18:AM1500&lt;&gt;""),--ISNUMBER(SEARCH(" "&amp;AM18:AM1500&amp;" ",Q39)))&gt;0,X17,"")))</f>
        <v/>
      </c>
      <c r="Y39" s="964" t="str" cm="1">
        <f t="array" ref="Y39">IF(N39="","",IF(R39&lt;&gt;"","",IF(SUMPRODUCT(--(AN18:AN1500=Y17),--(AM18:AM1500&lt;&gt;""),--ISNUMBER(SEARCH(" "&amp;AM18:AM1500&amp;" ",Q39)))&gt;0,Y17,"")))</f>
        <v/>
      </c>
      <c r="Z39" s="964" t="str" cm="1">
        <f t="array" ref="Z39">IF(N39="","",IF(R39&lt;&gt;"","",IF(SUMPRODUCT(--(AN18:AN1500=Z17),--(AM18:AM1500&lt;&gt;""),--ISNUMBER(SEARCH(" "&amp;AM18:AM1500&amp;" ",Q39)))&gt;0,Z17,"")))</f>
        <v/>
      </c>
      <c r="AA39" s="964" t="str" cm="1">
        <f t="array" ref="AA39">IF(N39="","",IF(R39&lt;&gt;"","",IF(SUMPRODUCT(--(AN18:AN1500=AA17),--(AM18:AM1500&lt;&gt;""),--ISNUMBER(SEARCH(" "&amp;AM18:AM1500&amp;" ",Q39)))&gt;0,AA17,"")))</f>
        <v/>
      </c>
      <c r="AB39" s="964" t="str" cm="1">
        <f t="array" ref="AB39">IF(N39="","",IF(R39&lt;&gt;"","",IF(SUMPRODUCT(--(AN18:AN1500=AB17),--(AM18:AM1500&lt;&gt;""),--ISNUMBER(SEARCH(" "&amp;AM18:AM1500&amp;" ",Q39)))&gt;0,AB17,"")))</f>
        <v/>
      </c>
      <c r="AC39" s="964" t="str" cm="1">
        <f t="array" ref="AC39">IF(N39="","",IF(R39&lt;&gt;"","",IF(SUMPRODUCT(--(AN18:AN1500=AC17),--(AM18:AM1500&lt;&gt;""),--ISNUMBER(SEARCH(" "&amp;AM18:AM1500&amp;" ",Q39)))&gt;0,AC17,"")))</f>
        <v/>
      </c>
      <c r="AD39" s="964" t="str" cm="1">
        <f t="array" ref="AD39">IF(N39="","",IF(R39&lt;&gt;"","",IF(SUMPRODUCT(--(AN18:AN1500=AD17),--(AM18:AM1500&lt;&gt;""),--ISNUMBER(SEARCH(" "&amp;AM18:AM1500&amp;" ",Q39)))&gt;0,AD17,"")))</f>
        <v>⚠ Lait</v>
      </c>
      <c r="AE39" s="964" t="str" cm="1">
        <f t="array" ref="AE39">IF(N39="","",IF(R39&lt;&gt;"","",IF(SUMPRODUCT(--(AN18:AN1500=AE17),--(AM18:AM1500&lt;&gt;""),--ISNUMBER(SEARCH(" "&amp;AM18:AM1500&amp;" ",Q39)))&gt;0,AE17,"")))</f>
        <v>⚠ Fruits à coque</v>
      </c>
      <c r="AF39" s="964" t="str" cm="1">
        <f t="array" ref="AF39">IF(N39="","",IF(R39&lt;&gt;"","",IF(SUMPRODUCT(--(AN18:AN1500=AF17),--(AM18:AM1500&lt;&gt;""),--ISNUMBER(SEARCH(" "&amp;AM18:AM1500&amp;" ",Q39)))&gt;0,AF17,"")))</f>
        <v/>
      </c>
      <c r="AG39" s="964" t="str" cm="1">
        <f t="array" ref="AG39">IF(N39="","",IF(R39&lt;&gt;"","",IF(SUMPRODUCT(--(AN18:AN1500=AG17),--(AM18:AM1500&lt;&gt;""),--ISNUMBER(SEARCH(" "&amp;AM18:AM1500&amp;" ",Q39)))&gt;0,AG17,"")))</f>
        <v/>
      </c>
      <c r="AH39" s="964" t="str" cm="1">
        <f t="array" ref="AH39">IF(N39="","",IF(R39&lt;&gt;"","",IF(SUMPRODUCT(--(AN18:AN1500=AH17),--(AM18:AM1500&lt;&gt;""),--ISNUMBER(SEARCH(" "&amp;AM18:AM1500&amp;" ",Q39)))&gt;0,AH17,"")))</f>
        <v/>
      </c>
      <c r="AI39" s="964" t="str" cm="1">
        <f t="array" ref="AI39">IF(N39="","",IF(R39&lt;&gt;"","",IF(SUMPRODUCT(--(AN18:AN1500=AI17),--(AM18:AM1500&lt;&gt;""),--ISNUMBER(SEARCH(" "&amp;AM18:AM1500&amp;" ",Q39)))&gt;0,AI17,"")))</f>
        <v/>
      </c>
      <c r="AJ39" s="964" t="str" cm="1">
        <f t="array" ref="AJ39">IF(N39="","",IF(R39&lt;&gt;"","",IF(SUMPRODUCT(--(AN18:AN1500=AJ17),--(AM18:AM1500&lt;&gt;""),--ISNUMBER(SEARCH(" "&amp;AM18:AM1500&amp;" ",Q39)))&gt;0,AJ17,"")))</f>
        <v/>
      </c>
      <c r="AK39" s="964" t="str" cm="1">
        <f t="array" ref="AK39">IF(N39="","",IF(T39&lt;&gt;"",AK17,IF(S39&lt;&gt;"","",IF(R39&lt;&gt;"","",IF(SUMPRODUCT(--(AN18:AN1500=AK17),--(AM18:AM1500&lt;&gt;""),--ISNUMBER(SEARCH(" "&amp;AM18:AM1500&amp;" ",Q39)))&gt;0,AK17,"")))))</f>
        <v/>
      </c>
      <c r="AM39" s="964" t="s">
        <v>2066</v>
      </c>
      <c r="AN39" s="964" t="s">
        <v>1963</v>
      </c>
      <c r="AP39" s="964" t="s">
        <v>2067</v>
      </c>
      <c r="AQ39" s="964" t="s">
        <v>1982</v>
      </c>
      <c r="AR39" s="964" t="s">
        <v>1983</v>
      </c>
      <c r="AT39" s="964"/>
      <c r="AU39" s="964"/>
      <c r="AV39" s="964"/>
      <c r="AX39" s="965" t="s">
        <v>2068</v>
      </c>
      <c r="AY39" s="965" t="s">
        <v>2052</v>
      </c>
      <c r="BA39" s="1" t="s">
        <v>986</v>
      </c>
      <c r="BN39" s="49">
        <v>1</v>
      </c>
    </row>
    <row r="40" spans="1:66" ht="35.1" customHeight="1">
      <c r="A40" s="957">
        <f>IF(B40="","",COUNTIF(B18:B40,"&lt;&gt;"))</f>
        <v>23</v>
      </c>
      <c r="B40" s="958" t="s">
        <v>2068</v>
      </c>
      <c r="C40" s="974" t="str">
        <f t="shared" si="12"/>
        <v>cereales utilisees pour la fabrication *</v>
      </c>
      <c r="D40" s="984" t="str">
        <f t="shared" si="0"/>
        <v>⚠ Gluten</v>
      </c>
      <c r="E40" s="961" t="str">
        <f t="shared" si="1"/>
        <v>Beurrez et farinez le moule.</v>
      </c>
      <c r="F40" s="962">
        <f t="shared" si="2"/>
        <v>28</v>
      </c>
      <c r="G40" s="963">
        <f>IF(H40="","",COUNTIF(H18:H40,"&lt;&gt;"))</f>
        <v>23</v>
      </c>
      <c r="H40" s="958" t="str" cm="1">
        <f t="array" ref="H40">IF(L40="","",IF(LEN(L40)&lt;=MAX(10,G13),L40,IFERROR(LEFT(L40,LOOKUP(2,1/(MID(L40,ROW(1:500),1)=" ")/(ROW(1:500)&lt;=MAX(10,G13)),ROW(1:500))-1),LEFT(L40,MAX(10,G13)))))</f>
        <v>cereales utilisees pour la fabrication</v>
      </c>
      <c r="I40" s="963">
        <f t="shared" si="3"/>
        <v>38</v>
      </c>
      <c r="J40" s="963">
        <f t="shared" si="4"/>
        <v>15</v>
      </c>
      <c r="K40" s="964">
        <f>IF(M39&lt;&gt;"",K39,IF(K39&lt;MAX(A18:A317),K39+1,""))</f>
        <v>15</v>
      </c>
      <c r="L40" s="965" t="str">
        <f>IF(K40="","",IF(M39&lt;&gt;"",M39,INDEX(E18:E317,MATCH(K40,A18:A317,0))))</f>
        <v>cereales utilisees pour la fabrication de distillats alcooliques</v>
      </c>
      <c r="M40" s="965" t="str">
        <f t="shared" si="5"/>
        <v>de distillats alcooliques</v>
      </c>
      <c r="N40" s="966" t="str">
        <f t="shared" si="6"/>
        <v>cereales utilisees pour la fabrication</v>
      </c>
      <c r="O40" s="967" t="str">
        <f t="shared" si="7"/>
        <v>cereales utilisees pour la fabrication</v>
      </c>
      <c r="P40" s="967" t="str">
        <f t="shared" si="8"/>
        <v>cereales utilisees pour la fabrication</v>
      </c>
      <c r="Q40" s="966" t="str">
        <f t="shared" si="9"/>
        <v xml:space="preserve"> cereales utilisees pour la fabrication </v>
      </c>
      <c r="R40" s="967" t="str">
        <f>IF(N40="","",IF(COUNTIF(AP18:AP300,TRIM(Q40))&gt;0,"EXCLUSION EXACTE",""))</f>
        <v/>
      </c>
      <c r="S40" s="967" t="str" cm="1">
        <f t="array" ref="S40">IF(N40="","",IF(SUMPRODUCT(--(AP18:AP300&lt;&gt;""),--ISNUMBER(SEARCH(" "&amp;AP18:AP300&amp;" ",Q40)))&gt;0,"BLOQUE MOLLUSQUES",""))</f>
        <v/>
      </c>
      <c r="T40" s="967" t="str" cm="1">
        <f t="array" ref="T40">IF(N40="","",IF(SUMPRODUCT(--(AT18:AT300&lt;&gt;""),--ISNUMBER(SEARCH(" "&amp;AT18:AT300&amp;" ",Q40)))&gt;0,"FORCE MOLLUSQUES",""))</f>
        <v/>
      </c>
      <c r="U40" s="966" t="str">
        <f t="shared" si="10"/>
        <v>⚠ Gluten</v>
      </c>
      <c r="V40" s="966" t="str">
        <f t="shared" si="13"/>
        <v>cereales utilisees pour la fabrication *</v>
      </c>
      <c r="W40" s="991">
        <f t="shared" si="11"/>
        <v>1</v>
      </c>
      <c r="X40" s="967" t="str" cm="1">
        <f t="array" ref="X40">IF(N40="","",IF(R40&lt;&gt;"","",IF(SUMPRODUCT(--(AN18:AN1500=X17),--(AM18:AM1500&lt;&gt;""),--ISNUMBER(SEARCH(" "&amp;AM18:AM1500&amp;" ",Q40)))&gt;0,X17,"")))</f>
        <v>⚠ Gluten</v>
      </c>
      <c r="Y40" s="967" t="str" cm="1">
        <f t="array" ref="Y40">IF(N40="","",IF(R40&lt;&gt;"","",IF(SUMPRODUCT(--(AN18:AN1500=Y17),--(AM18:AM1500&lt;&gt;""),--ISNUMBER(SEARCH(" "&amp;AM18:AM1500&amp;" ",Q40)))&gt;0,Y17,"")))</f>
        <v/>
      </c>
      <c r="Z40" s="967" t="str" cm="1">
        <f t="array" ref="Z40">IF(N40="","",IF(R40&lt;&gt;"","",IF(SUMPRODUCT(--(AN18:AN1500=Z17),--(AM18:AM1500&lt;&gt;""),--ISNUMBER(SEARCH(" "&amp;AM18:AM1500&amp;" ",Q40)))&gt;0,Z17,"")))</f>
        <v/>
      </c>
      <c r="AA40" s="967" t="str" cm="1">
        <f t="array" ref="AA40">IF(N40="","",IF(R40&lt;&gt;"","",IF(SUMPRODUCT(--(AN18:AN1500=AA17),--(AM18:AM1500&lt;&gt;""),--ISNUMBER(SEARCH(" "&amp;AM18:AM1500&amp;" ",Q40)))&gt;0,AA17,"")))</f>
        <v/>
      </c>
      <c r="AB40" s="967" t="str" cm="1">
        <f t="array" ref="AB40">IF(N40="","",IF(R40&lt;&gt;"","",IF(SUMPRODUCT(--(AN18:AN1500=AB17),--(AM18:AM1500&lt;&gt;""),--ISNUMBER(SEARCH(" "&amp;AM18:AM1500&amp;" ",Q40)))&gt;0,AB17,"")))</f>
        <v/>
      </c>
      <c r="AC40" s="967" t="str" cm="1">
        <f t="array" ref="AC40">IF(N40="","",IF(R40&lt;&gt;"","",IF(SUMPRODUCT(--(AN18:AN1500=AC17),--(AM18:AM1500&lt;&gt;""),--ISNUMBER(SEARCH(" "&amp;AM18:AM1500&amp;" ",Q40)))&gt;0,AC17,"")))</f>
        <v/>
      </c>
      <c r="AD40" s="967" t="str" cm="1">
        <f t="array" ref="AD40">IF(N40="","",IF(R40&lt;&gt;"","",IF(SUMPRODUCT(--(AN18:AN1500=AD17),--(AM18:AM1500&lt;&gt;""),--ISNUMBER(SEARCH(" "&amp;AM18:AM1500&amp;" ",Q40)))&gt;0,AD17,"")))</f>
        <v/>
      </c>
      <c r="AE40" s="967" t="str" cm="1">
        <f t="array" ref="AE40">IF(N40="","",IF(R40&lt;&gt;"","",IF(SUMPRODUCT(--(AN18:AN1500=AE17),--(AM18:AM1500&lt;&gt;""),--ISNUMBER(SEARCH(" "&amp;AM18:AM1500&amp;" ",Q40)))&gt;0,AE17,"")))</f>
        <v/>
      </c>
      <c r="AF40" s="967" t="str" cm="1">
        <f t="array" ref="AF40">IF(N40="","",IF(R40&lt;&gt;"","",IF(SUMPRODUCT(--(AN18:AN1500=AF17),--(AM18:AM1500&lt;&gt;""),--ISNUMBER(SEARCH(" "&amp;AM18:AM1500&amp;" ",Q40)))&gt;0,AF17,"")))</f>
        <v/>
      </c>
      <c r="AG40" s="967" t="str" cm="1">
        <f t="array" ref="AG40">IF(N40="","",IF(R40&lt;&gt;"","",IF(SUMPRODUCT(--(AN18:AN1500=AG17),--(AM18:AM1500&lt;&gt;""),--ISNUMBER(SEARCH(" "&amp;AM18:AM1500&amp;" ",Q40)))&gt;0,AG17,"")))</f>
        <v/>
      </c>
      <c r="AH40" s="967" t="str" cm="1">
        <f t="array" ref="AH40">IF(N40="","",IF(R40&lt;&gt;"","",IF(SUMPRODUCT(--(AN18:AN1500=AH17),--(AM18:AM1500&lt;&gt;""),--ISNUMBER(SEARCH(" "&amp;AM18:AM1500&amp;" ",Q40)))&gt;0,AH17,"")))</f>
        <v/>
      </c>
      <c r="AI40" s="967" t="str" cm="1">
        <f t="array" ref="AI40">IF(N40="","",IF(R40&lt;&gt;"","",IF(SUMPRODUCT(--(AN18:AN1500=AI17),--(AM18:AM1500&lt;&gt;""),--ISNUMBER(SEARCH(" "&amp;AM18:AM1500&amp;" ",Q40)))&gt;0,AI17,"")))</f>
        <v/>
      </c>
      <c r="AJ40" s="967" t="str" cm="1">
        <f t="array" ref="AJ40">IF(N40="","",IF(R40&lt;&gt;"","",IF(SUMPRODUCT(--(AN18:AN1500=AJ17),--(AM18:AM1500&lt;&gt;""),--ISNUMBER(SEARCH(" "&amp;AM18:AM1500&amp;" ",Q40)))&gt;0,AJ17,"")))</f>
        <v/>
      </c>
      <c r="AK40" s="967" t="str" cm="1">
        <f t="array" ref="AK40">IF(N40="","",IF(T40&lt;&gt;"",AK17,IF(S40&lt;&gt;"","",IF(R40&lt;&gt;"","",IF(SUMPRODUCT(--(AN18:AN1500=AK17),--(AM18:AM1500&lt;&gt;""),--ISNUMBER(SEARCH(" "&amp;AM18:AM1500&amp;" ",Q40)))&gt;0,AK17,"")))))</f>
        <v/>
      </c>
      <c r="AM40" s="968" t="s">
        <v>2069</v>
      </c>
      <c r="AN40" s="968" t="s">
        <v>1963</v>
      </c>
      <c r="AP40" s="969" t="s">
        <v>2070</v>
      </c>
      <c r="AQ40" s="969" t="s">
        <v>1982</v>
      </c>
      <c r="AR40" s="969" t="s">
        <v>1983</v>
      </c>
      <c r="AT40" s="964"/>
      <c r="AU40" s="964"/>
      <c r="AV40" s="964"/>
      <c r="AX40" s="965" t="s">
        <v>1512</v>
      </c>
      <c r="AY40" s="965" t="s">
        <v>2071</v>
      </c>
      <c r="BA40" s="1" t="s">
        <v>987</v>
      </c>
      <c r="BN40" s="49">
        <v>1</v>
      </c>
    </row>
    <row r="41" spans="1:66" ht="35.1" customHeight="1">
      <c r="A41" s="973">
        <f>IF(B41="","",COUNTIF(B18:B41,"&lt;&gt;"))</f>
        <v>24</v>
      </c>
      <c r="B41" s="965" t="s">
        <v>1512</v>
      </c>
      <c r="C41" s="974" t="str">
        <f t="shared" si="12"/>
        <v>de distillats alcooliques</v>
      </c>
      <c r="D41" s="984" t="str">
        <f t="shared" si="0"/>
        <v/>
      </c>
      <c r="E41" s="976" t="str">
        <f t="shared" si="1"/>
        <v>Intégrez les pommes à la pâte en les répartissant bien. Beurrez et farinez le moule. Versez la préparation et lissez le dessus.</v>
      </c>
      <c r="F41" s="977">
        <f t="shared" si="2"/>
        <v>127</v>
      </c>
      <c r="G41" s="964">
        <f>IF(H41="","",COUNTIF(H18:H41,"&lt;&gt;"))</f>
        <v>24</v>
      </c>
      <c r="H41" s="965" t="str" cm="1">
        <f t="array" ref="H41">IF(L41="","",IF(LEN(L41)&lt;=MAX(10,G13),L41,IFERROR(LEFT(L41,LOOKUP(2,1/(MID(L41,ROW(1:500),1)=" ")/(ROW(1:500)&lt;=MAX(10,G13)),ROW(1:500))-1),LEFT(L41,MAX(10,G13)))))</f>
        <v>de distillats alcooliques</v>
      </c>
      <c r="I41" s="964">
        <f t="shared" si="3"/>
        <v>25</v>
      </c>
      <c r="J41" s="964">
        <f t="shared" si="4"/>
        <v>15</v>
      </c>
      <c r="K41" s="964">
        <f>IF(M40&lt;&gt;"",K40,IF(K40&lt;MAX(A18:A317),K40+1,""))</f>
        <v>15</v>
      </c>
      <c r="L41" s="965" t="str">
        <f>IF(K41="","",IF(M40&lt;&gt;"",M40,INDEX(E18:E317,MATCH(K41,A18:A317,0))))</f>
        <v>de distillats alcooliques</v>
      </c>
      <c r="M41" s="965" t="str">
        <f t="shared" si="5"/>
        <v/>
      </c>
      <c r="N41" s="965" t="str">
        <f t="shared" si="6"/>
        <v>de distillats alcooliques</v>
      </c>
      <c r="O41" s="964" t="str">
        <f t="shared" si="7"/>
        <v>de distillats alcooliques</v>
      </c>
      <c r="P41" s="964" t="str">
        <f t="shared" si="8"/>
        <v>de distillats alcooliques</v>
      </c>
      <c r="Q41" s="965" t="str">
        <f t="shared" si="9"/>
        <v xml:space="preserve"> de distillats alcooliques </v>
      </c>
      <c r="R41" s="964" t="str">
        <f>IF(N41="","",IF(COUNTIF(AP18:AP300,TRIM(Q41))&gt;0,"EXCLUSION EXACTE",""))</f>
        <v/>
      </c>
      <c r="S41" s="964" t="str" cm="1">
        <f t="array" ref="S41">IF(N41="","",IF(SUMPRODUCT(--(AP18:AP300&lt;&gt;""),--ISNUMBER(SEARCH(" "&amp;AP18:AP300&amp;" ",Q41)))&gt;0,"BLOQUE MOLLUSQUES",""))</f>
        <v/>
      </c>
      <c r="T41" s="964" t="str" cm="1">
        <f t="array" ref="T41">IF(N41="","",IF(SUMPRODUCT(--(AT18:AT300&lt;&gt;""),--ISNUMBER(SEARCH(" "&amp;AT18:AT300&amp;" ",Q41)))&gt;0,"FORCE MOLLUSQUES",""))</f>
        <v/>
      </c>
      <c r="U41" s="965" t="str">
        <f t="shared" si="10"/>
        <v/>
      </c>
      <c r="V41" s="965" t="str">
        <f t="shared" si="13"/>
        <v>de distillats alcooliques</v>
      </c>
      <c r="W41" s="977">
        <f t="shared" si="11"/>
        <v>0</v>
      </c>
      <c r="X41" s="964" t="str" cm="1">
        <f t="array" ref="X41">IF(N41="","",IF(R41&lt;&gt;"","",IF(SUMPRODUCT(--(AN18:AN1500=X17),--(AM18:AM1500&lt;&gt;""),--ISNUMBER(SEARCH(" "&amp;AM18:AM1500&amp;" ",Q41)))&gt;0,X17,"")))</f>
        <v/>
      </c>
      <c r="Y41" s="964" t="str" cm="1">
        <f t="array" ref="Y41">IF(N41="","",IF(R41&lt;&gt;"","",IF(SUMPRODUCT(--(AN18:AN1500=Y17),--(AM18:AM1500&lt;&gt;""),--ISNUMBER(SEARCH(" "&amp;AM18:AM1500&amp;" ",Q41)))&gt;0,Y17,"")))</f>
        <v/>
      </c>
      <c r="Z41" s="964" t="str" cm="1">
        <f t="array" ref="Z41">IF(N41="","",IF(R41&lt;&gt;"","",IF(SUMPRODUCT(--(AN18:AN1500=Z17),--(AM18:AM1500&lt;&gt;""),--ISNUMBER(SEARCH(" "&amp;AM18:AM1500&amp;" ",Q41)))&gt;0,Z17,"")))</f>
        <v/>
      </c>
      <c r="AA41" s="964" t="str" cm="1">
        <f t="array" ref="AA41">IF(N41="","",IF(R41&lt;&gt;"","",IF(SUMPRODUCT(--(AN18:AN1500=AA17),--(AM18:AM1500&lt;&gt;""),--ISNUMBER(SEARCH(" "&amp;AM18:AM1500&amp;" ",Q41)))&gt;0,AA17,"")))</f>
        <v/>
      </c>
      <c r="AB41" s="964" t="str" cm="1">
        <f t="array" ref="AB41">IF(N41="","",IF(R41&lt;&gt;"","",IF(SUMPRODUCT(--(AN18:AN1500=AB17),--(AM18:AM1500&lt;&gt;""),--ISNUMBER(SEARCH(" "&amp;AM18:AM1500&amp;" ",Q41)))&gt;0,AB17,"")))</f>
        <v/>
      </c>
      <c r="AC41" s="964" t="str" cm="1">
        <f t="array" ref="AC41">IF(N41="","",IF(R41&lt;&gt;"","",IF(SUMPRODUCT(--(AN18:AN1500=AC17),--(AM18:AM1500&lt;&gt;""),--ISNUMBER(SEARCH(" "&amp;AM18:AM1500&amp;" ",Q41)))&gt;0,AC17,"")))</f>
        <v/>
      </c>
      <c r="AD41" s="964" t="str" cm="1">
        <f t="array" ref="AD41">IF(N41="","",IF(R41&lt;&gt;"","",IF(SUMPRODUCT(--(AN18:AN1500=AD17),--(AM18:AM1500&lt;&gt;""),--ISNUMBER(SEARCH(" "&amp;AM18:AM1500&amp;" ",Q41)))&gt;0,AD17,"")))</f>
        <v/>
      </c>
      <c r="AE41" s="964" t="str" cm="1">
        <f t="array" ref="AE41">IF(N41="","",IF(R41&lt;&gt;"","",IF(SUMPRODUCT(--(AN18:AN1500=AE17),--(AM18:AM1500&lt;&gt;""),--ISNUMBER(SEARCH(" "&amp;AM18:AM1500&amp;" ",Q41)))&gt;0,AE17,"")))</f>
        <v/>
      </c>
      <c r="AF41" s="964" t="str" cm="1">
        <f t="array" ref="AF41">IF(N41="","",IF(R41&lt;&gt;"","",IF(SUMPRODUCT(--(AN18:AN1500=AF17),--(AM18:AM1500&lt;&gt;""),--ISNUMBER(SEARCH(" "&amp;AM18:AM1500&amp;" ",Q41)))&gt;0,AF17,"")))</f>
        <v/>
      </c>
      <c r="AG41" s="964" t="str" cm="1">
        <f t="array" ref="AG41">IF(N41="","",IF(R41&lt;&gt;"","",IF(SUMPRODUCT(--(AN18:AN1500=AG17),--(AM18:AM1500&lt;&gt;""),--ISNUMBER(SEARCH(" "&amp;AM18:AM1500&amp;" ",Q41)))&gt;0,AG17,"")))</f>
        <v/>
      </c>
      <c r="AH41" s="964" t="str" cm="1">
        <f t="array" ref="AH41">IF(N41="","",IF(R41&lt;&gt;"","",IF(SUMPRODUCT(--(AN18:AN1500=AH17),--(AM18:AM1500&lt;&gt;""),--ISNUMBER(SEARCH(" "&amp;AM18:AM1500&amp;" ",Q41)))&gt;0,AH17,"")))</f>
        <v/>
      </c>
      <c r="AI41" s="964" t="str" cm="1">
        <f t="array" ref="AI41">IF(N41="","",IF(R41&lt;&gt;"","",IF(SUMPRODUCT(--(AN18:AN1500=AI17),--(AM18:AM1500&lt;&gt;""),--ISNUMBER(SEARCH(" "&amp;AM18:AM1500&amp;" ",Q41)))&gt;0,AI17,"")))</f>
        <v/>
      </c>
      <c r="AJ41" s="964" t="str" cm="1">
        <f t="array" ref="AJ41">IF(N41="","",IF(R41&lt;&gt;"","",IF(SUMPRODUCT(--(AN18:AN1500=AJ17),--(AM18:AM1500&lt;&gt;""),--ISNUMBER(SEARCH(" "&amp;AM18:AM1500&amp;" ",Q41)))&gt;0,AJ17,"")))</f>
        <v/>
      </c>
      <c r="AK41" s="964" t="str" cm="1">
        <f t="array" ref="AK41">IF(N41="","",IF(T41&lt;&gt;"",AK17,IF(S41&lt;&gt;"","",IF(R41&lt;&gt;"","",IF(SUMPRODUCT(--(AN18:AN1500=AK17),--(AM18:AM1500&lt;&gt;""),--ISNUMBER(SEARCH(" "&amp;AM18:AM1500&amp;" ",Q41)))&gt;0,AK17,"")))))</f>
        <v/>
      </c>
      <c r="AM41" s="964" t="s">
        <v>2072</v>
      </c>
      <c r="AN41" s="964" t="s">
        <v>1963</v>
      </c>
      <c r="AP41" s="964" t="s">
        <v>2073</v>
      </c>
      <c r="AQ41" s="964" t="s">
        <v>1982</v>
      </c>
      <c r="AR41" s="964" t="s">
        <v>1983</v>
      </c>
      <c r="AT41" s="964"/>
      <c r="AU41" s="964"/>
      <c r="AV41" s="964"/>
      <c r="AX41" s="965" t="s">
        <v>1984</v>
      </c>
      <c r="AY41" s="965" t="s">
        <v>1974</v>
      </c>
      <c r="BA41" s="1" t="s">
        <v>988</v>
      </c>
      <c r="BN41" s="49">
        <v>1</v>
      </c>
    </row>
    <row r="42" spans="1:66" ht="35.1" customHeight="1">
      <c r="A42" s="957">
        <f>IF(B42="","",COUNTIF(B18:B42,"&lt;&gt;"))</f>
        <v>25</v>
      </c>
      <c r="B42" s="958" t="s">
        <v>1984</v>
      </c>
      <c r="C42" s="974" t="str">
        <f t="shared" si="12"/>
        <v>macedoine surgelée</v>
      </c>
      <c r="D42" s="984" t="str">
        <f t="shared" si="0"/>
        <v/>
      </c>
      <c r="E42" s="961" t="str">
        <f t="shared" si="1"/>
        <v>moule de bouchot</v>
      </c>
      <c r="F42" s="962">
        <f t="shared" si="2"/>
        <v>16</v>
      </c>
      <c r="G42" s="963">
        <f>IF(H42="","",COUNTIF(H18:H42,"&lt;&gt;"))</f>
        <v>25</v>
      </c>
      <c r="H42" s="958" t="str" cm="1">
        <f t="array" ref="H42">IF(L42="","",IF(LEN(L42)&lt;=MAX(10,G13),L42,IFERROR(LEFT(L42,LOOKUP(2,1/(MID(L42,ROW(1:500),1)=" ")/(ROW(1:500)&lt;=MAX(10,G13)),ROW(1:500))-1),LEFT(L42,MAX(10,G13)))))</f>
        <v>macedoine surgelée</v>
      </c>
      <c r="I42" s="963">
        <f t="shared" si="3"/>
        <v>18</v>
      </c>
      <c r="J42" s="963">
        <f t="shared" si="4"/>
        <v>16</v>
      </c>
      <c r="K42" s="964">
        <f>IF(M41&lt;&gt;"",K41,IF(K41&lt;MAX(A18:A317),K41+1,""))</f>
        <v>16</v>
      </c>
      <c r="L42" s="965" t="str">
        <f>IF(K42="","",IF(M41&lt;&gt;"",M41,INDEX(E18:E317,MATCH(K42,A18:A317,0))))</f>
        <v>macedoine surgelée</v>
      </c>
      <c r="M42" s="965" t="str">
        <f t="shared" si="5"/>
        <v/>
      </c>
      <c r="N42" s="966" t="str">
        <f t="shared" si="6"/>
        <v>macedoine surgelée</v>
      </c>
      <c r="O42" s="967" t="str">
        <f t="shared" si="7"/>
        <v>macedoine surgelée</v>
      </c>
      <c r="P42" s="967" t="str">
        <f t="shared" si="8"/>
        <v>macedoine surgelee</v>
      </c>
      <c r="Q42" s="966" t="str">
        <f t="shared" si="9"/>
        <v xml:space="preserve"> macedoine surgelee </v>
      </c>
      <c r="R42" s="967" t="str">
        <f>IF(N42="","",IF(COUNTIF(AP18:AP300,TRIM(Q42))&gt;0,"EXCLUSION EXACTE",""))</f>
        <v/>
      </c>
      <c r="S42" s="967" t="str" cm="1">
        <f t="array" ref="S42">IF(N42="","",IF(SUMPRODUCT(--(AP18:AP300&lt;&gt;""),--ISNUMBER(SEARCH(" "&amp;AP18:AP300&amp;" ",Q42)))&gt;0,"BLOQUE MOLLUSQUES",""))</f>
        <v/>
      </c>
      <c r="T42" s="967" t="str" cm="1">
        <f t="array" ref="T42">IF(N42="","",IF(SUMPRODUCT(--(AT18:AT300&lt;&gt;""),--ISNUMBER(SEARCH(" "&amp;AT18:AT300&amp;" ",Q42)))&gt;0,"FORCE MOLLUSQUES",""))</f>
        <v/>
      </c>
      <c r="U42" s="966" t="str">
        <f t="shared" si="10"/>
        <v/>
      </c>
      <c r="V42" s="966" t="str">
        <f t="shared" si="13"/>
        <v>macedoine surgelée</v>
      </c>
      <c r="W42" s="991">
        <f t="shared" si="11"/>
        <v>0</v>
      </c>
      <c r="X42" s="967" t="str" cm="1">
        <f t="array" ref="X42">IF(N42="","",IF(R42&lt;&gt;"","",IF(SUMPRODUCT(--(AN18:AN1500=X17),--(AM18:AM1500&lt;&gt;""),--ISNUMBER(SEARCH(" "&amp;AM18:AM1500&amp;" ",Q42)))&gt;0,X17,"")))</f>
        <v/>
      </c>
      <c r="Y42" s="967" t="str" cm="1">
        <f t="array" ref="Y42">IF(N42="","",IF(R42&lt;&gt;"","",IF(SUMPRODUCT(--(AN18:AN1500=Y17),--(AM18:AM1500&lt;&gt;""),--ISNUMBER(SEARCH(" "&amp;AM18:AM1500&amp;" ",Q42)))&gt;0,Y17,"")))</f>
        <v/>
      </c>
      <c r="Z42" s="967" t="str" cm="1">
        <f t="array" ref="Z42">IF(N42="","",IF(R42&lt;&gt;"","",IF(SUMPRODUCT(--(AN18:AN1500=Z17),--(AM18:AM1500&lt;&gt;""),--ISNUMBER(SEARCH(" "&amp;AM18:AM1500&amp;" ",Q42)))&gt;0,Z17,"")))</f>
        <v/>
      </c>
      <c r="AA42" s="967" t="str" cm="1">
        <f t="array" ref="AA42">IF(N42="","",IF(R42&lt;&gt;"","",IF(SUMPRODUCT(--(AN18:AN1500=AA17),--(AM18:AM1500&lt;&gt;""),--ISNUMBER(SEARCH(" "&amp;AM18:AM1500&amp;" ",Q42)))&gt;0,AA17,"")))</f>
        <v/>
      </c>
      <c r="AB42" s="967" t="str" cm="1">
        <f t="array" ref="AB42">IF(N42="","",IF(R42&lt;&gt;"","",IF(SUMPRODUCT(--(AN18:AN1500=AB17),--(AM18:AM1500&lt;&gt;""),--ISNUMBER(SEARCH(" "&amp;AM18:AM1500&amp;" ",Q42)))&gt;0,AB17,"")))</f>
        <v/>
      </c>
      <c r="AC42" s="967" t="str" cm="1">
        <f t="array" ref="AC42">IF(N42="","",IF(R42&lt;&gt;"","",IF(SUMPRODUCT(--(AN18:AN1500=AC17),--(AM18:AM1500&lt;&gt;""),--ISNUMBER(SEARCH(" "&amp;AM18:AM1500&amp;" ",Q42)))&gt;0,AC17,"")))</f>
        <v/>
      </c>
      <c r="AD42" s="967" t="str" cm="1">
        <f t="array" ref="AD42">IF(N42="","",IF(R42&lt;&gt;"","",IF(SUMPRODUCT(--(AN18:AN1500=AD17),--(AM18:AM1500&lt;&gt;""),--ISNUMBER(SEARCH(" "&amp;AM18:AM1500&amp;" ",Q42)))&gt;0,AD17,"")))</f>
        <v/>
      </c>
      <c r="AE42" s="967" t="str" cm="1">
        <f t="array" ref="AE42">IF(N42="","",IF(R42&lt;&gt;"","",IF(SUMPRODUCT(--(AN18:AN1500=AE17),--(AM18:AM1500&lt;&gt;""),--ISNUMBER(SEARCH(" "&amp;AM18:AM1500&amp;" ",Q42)))&gt;0,AE17,"")))</f>
        <v/>
      </c>
      <c r="AF42" s="967" t="str" cm="1">
        <f t="array" ref="AF42">IF(N42="","",IF(R42&lt;&gt;"","",IF(SUMPRODUCT(--(AN18:AN1500=AF17),--(AM18:AM1500&lt;&gt;""),--ISNUMBER(SEARCH(" "&amp;AM18:AM1500&amp;" ",Q42)))&gt;0,AF17,"")))</f>
        <v/>
      </c>
      <c r="AG42" s="967" t="str" cm="1">
        <f t="array" ref="AG42">IF(N42="","",IF(R42&lt;&gt;"","",IF(SUMPRODUCT(--(AN18:AN1500=AG17),--(AM18:AM1500&lt;&gt;""),--ISNUMBER(SEARCH(" "&amp;AM18:AM1500&amp;" ",Q42)))&gt;0,AG17,"")))</f>
        <v/>
      </c>
      <c r="AH42" s="967" t="str" cm="1">
        <f t="array" ref="AH42">IF(N42="","",IF(R42&lt;&gt;"","",IF(SUMPRODUCT(--(AN18:AN1500=AH17),--(AM18:AM1500&lt;&gt;""),--ISNUMBER(SEARCH(" "&amp;AM18:AM1500&amp;" ",Q42)))&gt;0,AH17,"")))</f>
        <v/>
      </c>
      <c r="AI42" s="967" t="str" cm="1">
        <f t="array" ref="AI42">IF(N42="","",IF(R42&lt;&gt;"","",IF(SUMPRODUCT(--(AN18:AN1500=AI17),--(AM18:AM1500&lt;&gt;""),--ISNUMBER(SEARCH(" "&amp;AM18:AM1500&amp;" ",Q42)))&gt;0,AI17,"")))</f>
        <v/>
      </c>
      <c r="AJ42" s="967" t="str" cm="1">
        <f t="array" ref="AJ42">IF(N42="","",IF(R42&lt;&gt;"","",IF(SUMPRODUCT(--(AN18:AN1500=AJ17),--(AM18:AM1500&lt;&gt;""),--ISNUMBER(SEARCH(" "&amp;AM18:AM1500&amp;" ",Q42)))&gt;0,AJ17,"")))</f>
        <v/>
      </c>
      <c r="AK42" s="967" t="str" cm="1">
        <f t="array" ref="AK42">IF(N42="","",IF(T42&lt;&gt;"",AK17,IF(S42&lt;&gt;"","",IF(R42&lt;&gt;"","",IF(SUMPRODUCT(--(AN18:AN1500=AK17),--(AM18:AM1500&lt;&gt;""),--ISNUMBER(SEARCH(" "&amp;AM18:AM1500&amp;" ",Q42)))&gt;0,AK17,"")))))</f>
        <v/>
      </c>
      <c r="AM42" s="968" t="s">
        <v>467</v>
      </c>
      <c r="AN42" s="968" t="s">
        <v>1963</v>
      </c>
      <c r="AP42" s="969" t="s">
        <v>2074</v>
      </c>
      <c r="AQ42" s="969" t="s">
        <v>1982</v>
      </c>
      <c r="AR42" s="969" t="s">
        <v>1983</v>
      </c>
      <c r="AT42" s="964"/>
      <c r="AU42" s="964"/>
      <c r="AV42" s="964"/>
      <c r="AX42" s="965" t="s">
        <v>2075</v>
      </c>
      <c r="AY42" s="965" t="s">
        <v>2052</v>
      </c>
      <c r="BA42" s="1" t="s">
        <v>989</v>
      </c>
      <c r="BN42" s="49">
        <v>1</v>
      </c>
    </row>
    <row r="43" spans="1:66" ht="35.1" customHeight="1">
      <c r="A43" s="973">
        <f>IF(B43="","",COUNTIF(B18:B43,"&lt;&gt;"))</f>
        <v>26</v>
      </c>
      <c r="B43" s="965" t="s">
        <v>2075</v>
      </c>
      <c r="C43" s="974" t="str">
        <f t="shared" si="12"/>
        <v>fromage blanc 20% mg *</v>
      </c>
      <c r="D43" s="984" t="str">
        <f t="shared" si="0"/>
        <v>⚠ Lait</v>
      </c>
      <c r="E43" s="976" t="str">
        <f t="shared" si="1"/>
        <v>moule à cake</v>
      </c>
      <c r="F43" s="977">
        <f t="shared" si="2"/>
        <v>12</v>
      </c>
      <c r="G43" s="964">
        <f>IF(H43="","",COUNTIF(H18:H43,"&lt;&gt;"))</f>
        <v>26</v>
      </c>
      <c r="H43" s="965" t="str" cm="1">
        <f t="array" ref="H43">IF(L43="","",IF(LEN(L43)&lt;=MAX(10,G13),L43,IFERROR(LEFT(L43,LOOKUP(2,1/(MID(L43,ROW(1:500),1)=" ")/(ROW(1:500)&lt;=MAX(10,G13)),ROW(1:500))-1),LEFT(L43,MAX(10,G13)))))</f>
        <v>fromage blanc 20% mg</v>
      </c>
      <c r="I43" s="964">
        <f t="shared" si="3"/>
        <v>20</v>
      </c>
      <c r="J43" s="964">
        <f t="shared" si="4"/>
        <v>17</v>
      </c>
      <c r="K43" s="964">
        <f>IF(M42&lt;&gt;"",K42,IF(K42&lt;MAX(A18:A317),K42+1,""))</f>
        <v>17</v>
      </c>
      <c r="L43" s="965" t="str">
        <f>IF(K43="","",IF(M42&lt;&gt;"",M42,INDEX(E18:E317,MATCH(K43,A18:A317,0))))</f>
        <v>fromage blanc 20% mg</v>
      </c>
      <c r="M43" s="965" t="str">
        <f t="shared" si="5"/>
        <v/>
      </c>
      <c r="N43" s="965" t="str">
        <f t="shared" si="6"/>
        <v>fromage blanc 20% mg</v>
      </c>
      <c r="O43" s="964" t="str">
        <f t="shared" si="7"/>
        <v>fromage blanc 20% mg</v>
      </c>
      <c r="P43" s="964" t="str">
        <f t="shared" si="8"/>
        <v>fromage blanc 20% mg</v>
      </c>
      <c r="Q43" s="965" t="str">
        <f t="shared" si="9"/>
        <v xml:space="preserve"> fromage blanc 20% mg </v>
      </c>
      <c r="R43" s="964" t="str">
        <f>IF(N43="","",IF(COUNTIF(AP18:AP300,TRIM(Q43))&gt;0,"EXCLUSION EXACTE",""))</f>
        <v/>
      </c>
      <c r="S43" s="964" t="str" cm="1">
        <f t="array" ref="S43">IF(N43="","",IF(SUMPRODUCT(--(AP18:AP300&lt;&gt;""),--ISNUMBER(SEARCH(" "&amp;AP18:AP300&amp;" ",Q43)))&gt;0,"BLOQUE MOLLUSQUES",""))</f>
        <v/>
      </c>
      <c r="T43" s="964" t="str" cm="1">
        <f t="array" ref="T43">IF(N43="","",IF(SUMPRODUCT(--(AT18:AT300&lt;&gt;""),--ISNUMBER(SEARCH(" "&amp;AT18:AT300&amp;" ",Q43)))&gt;0,"FORCE MOLLUSQUES",""))</f>
        <v/>
      </c>
      <c r="U43" s="965" t="str">
        <f t="shared" si="10"/>
        <v>⚠ Lait</v>
      </c>
      <c r="V43" s="965" t="str">
        <f t="shared" si="13"/>
        <v>fromage blanc 20% mg *</v>
      </c>
      <c r="W43" s="977">
        <f t="shared" si="11"/>
        <v>1</v>
      </c>
      <c r="X43" s="964" t="str" cm="1">
        <f t="array" ref="X43">IF(N43="","",IF(R43&lt;&gt;"","",IF(SUMPRODUCT(--(AN18:AN1500=X17),--(AM18:AM1500&lt;&gt;""),--ISNUMBER(SEARCH(" "&amp;AM18:AM1500&amp;" ",Q43)))&gt;0,X17,"")))</f>
        <v/>
      </c>
      <c r="Y43" s="964" t="str" cm="1">
        <f t="array" ref="Y43">IF(N43="","",IF(R43&lt;&gt;"","",IF(SUMPRODUCT(--(AN18:AN1500=Y17),--(AM18:AM1500&lt;&gt;""),--ISNUMBER(SEARCH(" "&amp;AM18:AM1500&amp;" ",Q43)))&gt;0,Y17,"")))</f>
        <v/>
      </c>
      <c r="Z43" s="964" t="str" cm="1">
        <f t="array" ref="Z43">IF(N43="","",IF(R43&lt;&gt;"","",IF(SUMPRODUCT(--(AN18:AN1500=Z17),--(AM18:AM1500&lt;&gt;""),--ISNUMBER(SEARCH(" "&amp;AM18:AM1500&amp;" ",Q43)))&gt;0,Z17,"")))</f>
        <v/>
      </c>
      <c r="AA43" s="964" t="str" cm="1">
        <f t="array" ref="AA43">IF(N43="","",IF(R43&lt;&gt;"","",IF(SUMPRODUCT(--(AN18:AN1500=AA17),--(AM18:AM1500&lt;&gt;""),--ISNUMBER(SEARCH(" "&amp;AM18:AM1500&amp;" ",Q43)))&gt;0,AA17,"")))</f>
        <v/>
      </c>
      <c r="AB43" s="964" t="str" cm="1">
        <f t="array" ref="AB43">IF(N43="","",IF(R43&lt;&gt;"","",IF(SUMPRODUCT(--(AN18:AN1500=AB17),--(AM18:AM1500&lt;&gt;""),--ISNUMBER(SEARCH(" "&amp;AM18:AM1500&amp;" ",Q43)))&gt;0,AB17,"")))</f>
        <v/>
      </c>
      <c r="AC43" s="964" t="str" cm="1">
        <f t="array" ref="AC43">IF(N43="","",IF(R43&lt;&gt;"","",IF(SUMPRODUCT(--(AN18:AN1500=AC17),--(AM18:AM1500&lt;&gt;""),--ISNUMBER(SEARCH(" "&amp;AM18:AM1500&amp;" ",Q43)))&gt;0,AC17,"")))</f>
        <v/>
      </c>
      <c r="AD43" s="964" t="str" cm="1">
        <f t="array" ref="AD43">IF(N43="","",IF(R43&lt;&gt;"","",IF(SUMPRODUCT(--(AN18:AN1500=AD17),--(AM18:AM1500&lt;&gt;""),--ISNUMBER(SEARCH(" "&amp;AM18:AM1500&amp;" ",Q43)))&gt;0,AD17,"")))</f>
        <v>⚠ Lait</v>
      </c>
      <c r="AE43" s="964" t="str" cm="1">
        <f t="array" ref="AE43">IF(N43="","",IF(R43&lt;&gt;"","",IF(SUMPRODUCT(--(AN18:AN1500=AE17),--(AM18:AM1500&lt;&gt;""),--ISNUMBER(SEARCH(" "&amp;AM18:AM1500&amp;" ",Q43)))&gt;0,AE17,"")))</f>
        <v/>
      </c>
      <c r="AF43" s="964" t="str" cm="1">
        <f t="array" ref="AF43">IF(N43="","",IF(R43&lt;&gt;"","",IF(SUMPRODUCT(--(AN18:AN1500=AF17),--(AM18:AM1500&lt;&gt;""),--ISNUMBER(SEARCH(" "&amp;AM18:AM1500&amp;" ",Q43)))&gt;0,AF17,"")))</f>
        <v/>
      </c>
      <c r="AG43" s="964" t="str" cm="1">
        <f t="array" ref="AG43">IF(N43="","",IF(R43&lt;&gt;"","",IF(SUMPRODUCT(--(AN18:AN1500=AG17),--(AM18:AM1500&lt;&gt;""),--ISNUMBER(SEARCH(" "&amp;AM18:AM1500&amp;" ",Q43)))&gt;0,AG17,"")))</f>
        <v/>
      </c>
      <c r="AH43" s="964" t="str" cm="1">
        <f t="array" ref="AH43">IF(N43="","",IF(R43&lt;&gt;"","",IF(SUMPRODUCT(--(AN18:AN1500=AH17),--(AM18:AM1500&lt;&gt;""),--ISNUMBER(SEARCH(" "&amp;AM18:AM1500&amp;" ",Q43)))&gt;0,AH17,"")))</f>
        <v/>
      </c>
      <c r="AI43" s="964" t="str" cm="1">
        <f t="array" ref="AI43">IF(N43="","",IF(R43&lt;&gt;"","",IF(SUMPRODUCT(--(AN18:AN1500=AI17),--(AM18:AM1500&lt;&gt;""),--ISNUMBER(SEARCH(" "&amp;AM18:AM1500&amp;" ",Q43)))&gt;0,AI17,"")))</f>
        <v/>
      </c>
      <c r="AJ43" s="964" t="str" cm="1">
        <f t="array" ref="AJ43">IF(N43="","",IF(R43&lt;&gt;"","",IF(SUMPRODUCT(--(AN18:AN1500=AJ17),--(AM18:AM1500&lt;&gt;""),--ISNUMBER(SEARCH(" "&amp;AM18:AM1500&amp;" ",Q43)))&gt;0,AJ17,"")))</f>
        <v/>
      </c>
      <c r="AK43" s="964" t="str" cm="1">
        <f t="array" ref="AK43">IF(N43="","",IF(T43&lt;&gt;"",AK17,IF(S43&lt;&gt;"","",IF(R43&lt;&gt;"","",IF(SUMPRODUCT(--(AN18:AN1500=AK17),--(AM18:AM1500&lt;&gt;""),--ISNUMBER(SEARCH(" "&amp;AM18:AM1500&amp;" ",Q43)))&gt;0,AK17,"")))))</f>
        <v/>
      </c>
      <c r="AM43" s="964" t="s">
        <v>168</v>
      </c>
      <c r="AN43" s="964" t="s">
        <v>1963</v>
      </c>
      <c r="AP43" s="964" t="s">
        <v>2076</v>
      </c>
      <c r="AQ43" s="964" t="s">
        <v>1982</v>
      </c>
      <c r="AR43" s="964" t="s">
        <v>1983</v>
      </c>
      <c r="AT43" s="964"/>
      <c r="AU43" s="964"/>
      <c r="AV43" s="964"/>
      <c r="BA43" s="1" t="s">
        <v>1000</v>
      </c>
      <c r="BN43" s="49">
        <v>1</v>
      </c>
    </row>
    <row r="44" spans="1:66" ht="35.1" customHeight="1">
      <c r="A44" s="957">
        <f>IF(B44="","",COUNTIF(B18:B44,"&lt;&gt;"))</f>
        <v>27</v>
      </c>
      <c r="B44" s="958" t="s">
        <v>433</v>
      </c>
      <c r="C44" s="974" t="str">
        <f t="shared" si="12"/>
        <v>tomates</v>
      </c>
      <c r="D44" s="984" t="str">
        <f t="shared" si="0"/>
        <v/>
      </c>
      <c r="E44" s="961" t="str">
        <f t="shared" si="1"/>
        <v>macedoine surgelée</v>
      </c>
      <c r="F44" s="962">
        <f t="shared" si="2"/>
        <v>18</v>
      </c>
      <c r="G44" s="963">
        <f>IF(H44="","",COUNTIF(H18:H44,"&lt;&gt;"))</f>
        <v>27</v>
      </c>
      <c r="H44" s="958" t="str" cm="1">
        <f t="array" ref="H44">IF(L44="","",IF(LEN(L44)&lt;=MAX(10,G13),L44,IFERROR(LEFT(L44,LOOKUP(2,1/(MID(L44,ROW(1:500),1)=" ")/(ROW(1:500)&lt;=MAX(10,G13)),ROW(1:500))-1),LEFT(L44,MAX(10,G13)))))</f>
        <v>tomates</v>
      </c>
      <c r="I44" s="963">
        <f t="shared" si="3"/>
        <v>7</v>
      </c>
      <c r="J44" s="963">
        <f t="shared" si="4"/>
        <v>18</v>
      </c>
      <c r="K44" s="964">
        <f>IF(M43&lt;&gt;"",K43,IF(K43&lt;MAX(A18:A317),K43+1,""))</f>
        <v>18</v>
      </c>
      <c r="L44" s="965" t="str">
        <f>IF(K44="","",IF(M43&lt;&gt;"",M43,INDEX(E18:E317,MATCH(K44,A18:A317,0))))</f>
        <v>tomates</v>
      </c>
      <c r="M44" s="965" t="str">
        <f t="shared" si="5"/>
        <v/>
      </c>
      <c r="N44" s="966" t="str">
        <f t="shared" si="6"/>
        <v>tomates</v>
      </c>
      <c r="O44" s="967" t="str">
        <f t="shared" si="7"/>
        <v>tomates</v>
      </c>
      <c r="P44" s="967" t="str">
        <f t="shared" si="8"/>
        <v>tomates</v>
      </c>
      <c r="Q44" s="966" t="str">
        <f t="shared" si="9"/>
        <v xml:space="preserve"> tomates </v>
      </c>
      <c r="R44" s="967" t="str">
        <f>IF(N44="","",IF(COUNTIF(AP18:AP300,TRIM(Q44))&gt;0,"EXCLUSION EXACTE",""))</f>
        <v/>
      </c>
      <c r="S44" s="967" t="str" cm="1">
        <f t="array" ref="S44">IF(N44="","",IF(SUMPRODUCT(--(AP18:AP300&lt;&gt;""),--ISNUMBER(SEARCH(" "&amp;AP18:AP300&amp;" ",Q44)))&gt;0,"BLOQUE MOLLUSQUES",""))</f>
        <v/>
      </c>
      <c r="T44" s="967" t="str" cm="1">
        <f t="array" ref="T44">IF(N44="","",IF(SUMPRODUCT(--(AT18:AT300&lt;&gt;""),--ISNUMBER(SEARCH(" "&amp;AT18:AT300&amp;" ",Q44)))&gt;0,"FORCE MOLLUSQUES",""))</f>
        <v/>
      </c>
      <c r="U44" s="966" t="str">
        <f t="shared" si="10"/>
        <v/>
      </c>
      <c r="V44" s="966" t="str">
        <f t="shared" si="13"/>
        <v>tomates</v>
      </c>
      <c r="W44" s="991">
        <f t="shared" si="11"/>
        <v>0</v>
      </c>
      <c r="X44" s="967" t="str" cm="1">
        <f t="array" ref="X44">IF(N44="","",IF(R44&lt;&gt;"","",IF(SUMPRODUCT(--(AN18:AN1500=X17),--(AM18:AM1500&lt;&gt;""),--ISNUMBER(SEARCH(" "&amp;AM18:AM1500&amp;" ",Q44)))&gt;0,X17,"")))</f>
        <v/>
      </c>
      <c r="Y44" s="967" t="str" cm="1">
        <f t="array" ref="Y44">IF(N44="","",IF(R44&lt;&gt;"","",IF(SUMPRODUCT(--(AN18:AN1500=Y17),--(AM18:AM1500&lt;&gt;""),--ISNUMBER(SEARCH(" "&amp;AM18:AM1500&amp;" ",Q44)))&gt;0,Y17,"")))</f>
        <v/>
      </c>
      <c r="Z44" s="967" t="str" cm="1">
        <f t="array" ref="Z44">IF(N44="","",IF(R44&lt;&gt;"","",IF(SUMPRODUCT(--(AN18:AN1500=Z17),--(AM18:AM1500&lt;&gt;""),--ISNUMBER(SEARCH(" "&amp;AM18:AM1500&amp;" ",Q44)))&gt;0,Z17,"")))</f>
        <v/>
      </c>
      <c r="AA44" s="967" t="str" cm="1">
        <f t="array" ref="AA44">IF(N44="","",IF(R44&lt;&gt;"","",IF(SUMPRODUCT(--(AN18:AN1500=AA17),--(AM18:AM1500&lt;&gt;""),--ISNUMBER(SEARCH(" "&amp;AM18:AM1500&amp;" ",Q44)))&gt;0,AA17,"")))</f>
        <v/>
      </c>
      <c r="AB44" s="967" t="str" cm="1">
        <f t="array" ref="AB44">IF(N44="","",IF(R44&lt;&gt;"","",IF(SUMPRODUCT(--(AN18:AN1500=AB17),--(AM18:AM1500&lt;&gt;""),--ISNUMBER(SEARCH(" "&amp;AM18:AM1500&amp;" ",Q44)))&gt;0,AB17,"")))</f>
        <v/>
      </c>
      <c r="AC44" s="967" t="str" cm="1">
        <f t="array" ref="AC44">IF(N44="","",IF(R44&lt;&gt;"","",IF(SUMPRODUCT(--(AN18:AN1500=AC17),--(AM18:AM1500&lt;&gt;""),--ISNUMBER(SEARCH(" "&amp;AM18:AM1500&amp;" ",Q44)))&gt;0,AC17,"")))</f>
        <v/>
      </c>
      <c r="AD44" s="967" t="str" cm="1">
        <f t="array" ref="AD44">IF(N44="","",IF(R44&lt;&gt;"","",IF(SUMPRODUCT(--(AN18:AN1500=AD17),--(AM18:AM1500&lt;&gt;""),--ISNUMBER(SEARCH(" "&amp;AM18:AM1500&amp;" ",Q44)))&gt;0,AD17,"")))</f>
        <v/>
      </c>
      <c r="AE44" s="967" t="str" cm="1">
        <f t="array" ref="AE44">IF(N44="","",IF(R44&lt;&gt;"","",IF(SUMPRODUCT(--(AN18:AN1500=AE17),--(AM18:AM1500&lt;&gt;""),--ISNUMBER(SEARCH(" "&amp;AM18:AM1500&amp;" ",Q44)))&gt;0,AE17,"")))</f>
        <v/>
      </c>
      <c r="AF44" s="967" t="str" cm="1">
        <f t="array" ref="AF44">IF(N44="","",IF(R44&lt;&gt;"","",IF(SUMPRODUCT(--(AN18:AN1500=AF17),--(AM18:AM1500&lt;&gt;""),--ISNUMBER(SEARCH(" "&amp;AM18:AM1500&amp;" ",Q44)))&gt;0,AF17,"")))</f>
        <v/>
      </c>
      <c r="AG44" s="967" t="str" cm="1">
        <f t="array" ref="AG44">IF(N44="","",IF(R44&lt;&gt;"","",IF(SUMPRODUCT(--(AN18:AN1500=AG17),--(AM18:AM1500&lt;&gt;""),--ISNUMBER(SEARCH(" "&amp;AM18:AM1500&amp;" ",Q44)))&gt;0,AG17,"")))</f>
        <v/>
      </c>
      <c r="AH44" s="967" t="str" cm="1">
        <f t="array" ref="AH44">IF(N44="","",IF(R44&lt;&gt;"","",IF(SUMPRODUCT(--(AN18:AN1500=AH17),--(AM18:AM1500&lt;&gt;""),--ISNUMBER(SEARCH(" "&amp;AM18:AM1500&amp;" ",Q44)))&gt;0,AH17,"")))</f>
        <v/>
      </c>
      <c r="AI44" s="967" t="str" cm="1">
        <f t="array" ref="AI44">IF(N44="","",IF(R44&lt;&gt;"","",IF(SUMPRODUCT(--(AN18:AN1500=AI17),--(AM18:AM1500&lt;&gt;""),--ISNUMBER(SEARCH(" "&amp;AM18:AM1500&amp;" ",Q44)))&gt;0,AI17,"")))</f>
        <v/>
      </c>
      <c r="AJ44" s="967" t="str" cm="1">
        <f t="array" ref="AJ44">IF(N44="","",IF(R44&lt;&gt;"","",IF(SUMPRODUCT(--(AN18:AN1500=AJ17),--(AM18:AM1500&lt;&gt;""),--ISNUMBER(SEARCH(" "&amp;AM18:AM1500&amp;" ",Q44)))&gt;0,AJ17,"")))</f>
        <v/>
      </c>
      <c r="AK44" s="967" t="str" cm="1">
        <f t="array" ref="AK44">IF(N44="","",IF(T44&lt;&gt;"",AK17,IF(S44&lt;&gt;"","",IF(R44&lt;&gt;"","",IF(SUMPRODUCT(--(AN18:AN1500=AK17),--(AM18:AM1500&lt;&gt;""),--ISNUMBER(SEARCH(" "&amp;AM18:AM1500&amp;" ",Q44)))&gt;0,AK17,"")))))</f>
        <v/>
      </c>
      <c r="AM44" s="968" t="s">
        <v>2077</v>
      </c>
      <c r="AN44" s="968" t="s">
        <v>1963</v>
      </c>
      <c r="AP44" s="969" t="s">
        <v>992</v>
      </c>
      <c r="AQ44" s="969" t="s">
        <v>1982</v>
      </c>
      <c r="AR44" s="969" t="s">
        <v>1983</v>
      </c>
      <c r="AT44" s="964"/>
      <c r="AU44" s="964"/>
      <c r="AV44" s="964"/>
      <c r="BA44" s="1" t="s">
        <v>1001</v>
      </c>
      <c r="BN44" s="49">
        <v>1</v>
      </c>
    </row>
    <row r="45" spans="1:66" ht="35.1" customHeight="1">
      <c r="A45" s="973">
        <f>IF(B45="","",COUNTIF(B18:B45,"&lt;&gt;"))</f>
        <v>28</v>
      </c>
      <c r="B45" s="965" t="s">
        <v>434</v>
      </c>
      <c r="C45" s="974" t="str">
        <f t="shared" si="12"/>
        <v>moules marinieres *</v>
      </c>
      <c r="D45" s="984" t="str">
        <f t="shared" si="0"/>
        <v>⚠ Mollusques</v>
      </c>
      <c r="E45" s="976" t="str">
        <f t="shared" si="1"/>
        <v>fromage blanc 20% mg</v>
      </c>
      <c r="F45" s="977">
        <f t="shared" si="2"/>
        <v>20</v>
      </c>
      <c r="G45" s="964">
        <f>IF(H45="","",COUNTIF(H18:H45,"&lt;&gt;"))</f>
        <v>28</v>
      </c>
      <c r="H45" s="965" t="str" cm="1">
        <f t="array" ref="H45">IF(L45="","",IF(LEN(L45)&lt;=MAX(10,G13),L45,IFERROR(LEFT(L45,LOOKUP(2,1/(MID(L45,ROW(1:500),1)=" ")/(ROW(1:500)&lt;=MAX(10,G13)),ROW(1:500))-1),LEFT(L45,MAX(10,G13)))))</f>
        <v>moules marinieres</v>
      </c>
      <c r="I45" s="964">
        <f t="shared" si="3"/>
        <v>17</v>
      </c>
      <c r="J45" s="964">
        <f t="shared" si="4"/>
        <v>19</v>
      </c>
      <c r="K45" s="964">
        <f>IF(M44&lt;&gt;"",K44,IF(K44&lt;MAX(A18:A317),K44+1,""))</f>
        <v>19</v>
      </c>
      <c r="L45" s="965" t="str">
        <f>IF(K45="","",IF(M44&lt;&gt;"",M44,INDEX(E18:E317,MATCH(K45,A18:A317,0))))</f>
        <v>moules marinieres</v>
      </c>
      <c r="M45" s="965" t="str">
        <f t="shared" si="5"/>
        <v/>
      </c>
      <c r="N45" s="965" t="str">
        <f t="shared" si="6"/>
        <v>moules marinieres</v>
      </c>
      <c r="O45" s="964" t="str">
        <f t="shared" si="7"/>
        <v>moules marinieres</v>
      </c>
      <c r="P45" s="964" t="str">
        <f t="shared" si="8"/>
        <v>moules marinieres</v>
      </c>
      <c r="Q45" s="965" t="str">
        <f t="shared" si="9"/>
        <v xml:space="preserve"> moules marinieres </v>
      </c>
      <c r="R45" s="964" t="str">
        <f>IF(N45="","",IF(COUNTIF(AP18:AP300,TRIM(Q45))&gt;0,"EXCLUSION EXACTE",""))</f>
        <v/>
      </c>
      <c r="S45" s="964" t="str" cm="1">
        <f t="array" ref="S45">IF(N45="","",IF(SUMPRODUCT(--(AP18:AP300&lt;&gt;""),--ISNUMBER(SEARCH(" "&amp;AP18:AP300&amp;" ",Q45)))&gt;0,"BLOQUE MOLLUSQUES",""))</f>
        <v/>
      </c>
      <c r="T45" s="964" t="str" cm="1">
        <f t="array" ref="T45">IF(N45="","",IF(SUMPRODUCT(--(AT18:AT300&lt;&gt;""),--ISNUMBER(SEARCH(" "&amp;AT18:AT300&amp;" ",Q45)))&gt;0,"FORCE MOLLUSQUES",""))</f>
        <v>FORCE MOLLUSQUES</v>
      </c>
      <c r="U45" s="965" t="str">
        <f t="shared" si="10"/>
        <v>⚠ Mollusques</v>
      </c>
      <c r="V45" s="965" t="str">
        <f t="shared" si="13"/>
        <v>moules marinieres *</v>
      </c>
      <c r="W45" s="977">
        <f t="shared" si="11"/>
        <v>1</v>
      </c>
      <c r="X45" s="964" t="str" cm="1">
        <f t="array" ref="X45">IF(N45="","",IF(R45&lt;&gt;"","",IF(SUMPRODUCT(--(AN18:AN1500=X17),--(AM18:AM1500&lt;&gt;""),--ISNUMBER(SEARCH(" "&amp;AM18:AM1500&amp;" ",Q45)))&gt;0,X17,"")))</f>
        <v/>
      </c>
      <c r="Y45" s="964" t="str" cm="1">
        <f t="array" ref="Y45">IF(N45="","",IF(R45&lt;&gt;"","",IF(SUMPRODUCT(--(AN18:AN1500=Y17),--(AM18:AM1500&lt;&gt;""),--ISNUMBER(SEARCH(" "&amp;AM18:AM1500&amp;" ",Q45)))&gt;0,Y17,"")))</f>
        <v/>
      </c>
      <c r="Z45" s="964" t="str" cm="1">
        <f t="array" ref="Z45">IF(N45="","",IF(R45&lt;&gt;"","",IF(SUMPRODUCT(--(AN18:AN1500=Z17),--(AM18:AM1500&lt;&gt;""),--ISNUMBER(SEARCH(" "&amp;AM18:AM1500&amp;" ",Q45)))&gt;0,Z17,"")))</f>
        <v/>
      </c>
      <c r="AA45" s="964" t="str" cm="1">
        <f t="array" ref="AA45">IF(N45="","",IF(R45&lt;&gt;"","",IF(SUMPRODUCT(--(AN18:AN1500=AA17),--(AM18:AM1500&lt;&gt;""),--ISNUMBER(SEARCH(" "&amp;AM18:AM1500&amp;" ",Q45)))&gt;0,AA17,"")))</f>
        <v/>
      </c>
      <c r="AB45" s="964" t="str" cm="1">
        <f t="array" ref="AB45">IF(N45="","",IF(R45&lt;&gt;"","",IF(SUMPRODUCT(--(AN18:AN1500=AB17),--(AM18:AM1500&lt;&gt;""),--ISNUMBER(SEARCH(" "&amp;AM18:AM1500&amp;" ",Q45)))&gt;0,AB17,"")))</f>
        <v/>
      </c>
      <c r="AC45" s="964" t="str" cm="1">
        <f t="array" ref="AC45">IF(N45="","",IF(R45&lt;&gt;"","",IF(SUMPRODUCT(--(AN18:AN1500=AC17),--(AM18:AM1500&lt;&gt;""),--ISNUMBER(SEARCH(" "&amp;AM18:AM1500&amp;" ",Q45)))&gt;0,AC17,"")))</f>
        <v/>
      </c>
      <c r="AD45" s="964" t="str" cm="1">
        <f t="array" ref="AD45">IF(N45="","",IF(R45&lt;&gt;"","",IF(SUMPRODUCT(--(AN18:AN1500=AD17),--(AM18:AM1500&lt;&gt;""),--ISNUMBER(SEARCH(" "&amp;AM18:AM1500&amp;" ",Q45)))&gt;0,AD17,"")))</f>
        <v/>
      </c>
      <c r="AE45" s="964" t="str" cm="1">
        <f t="array" ref="AE45">IF(N45="","",IF(R45&lt;&gt;"","",IF(SUMPRODUCT(--(AN18:AN1500=AE17),--(AM18:AM1500&lt;&gt;""),--ISNUMBER(SEARCH(" "&amp;AM18:AM1500&amp;" ",Q45)))&gt;0,AE17,"")))</f>
        <v/>
      </c>
      <c r="AF45" s="964" t="str" cm="1">
        <f t="array" ref="AF45">IF(N45="","",IF(R45&lt;&gt;"","",IF(SUMPRODUCT(--(AN18:AN1500=AF17),--(AM18:AM1500&lt;&gt;""),--ISNUMBER(SEARCH(" "&amp;AM18:AM1500&amp;" ",Q45)))&gt;0,AF17,"")))</f>
        <v/>
      </c>
      <c r="AG45" s="964" t="str" cm="1">
        <f t="array" ref="AG45">IF(N45="","",IF(R45&lt;&gt;"","",IF(SUMPRODUCT(--(AN18:AN1500=AG17),--(AM18:AM1500&lt;&gt;""),--ISNUMBER(SEARCH(" "&amp;AM18:AM1500&amp;" ",Q45)))&gt;0,AG17,"")))</f>
        <v/>
      </c>
      <c r="AH45" s="964" t="str" cm="1">
        <f t="array" ref="AH45">IF(N45="","",IF(R45&lt;&gt;"","",IF(SUMPRODUCT(--(AN18:AN1500=AH17),--(AM18:AM1500&lt;&gt;""),--ISNUMBER(SEARCH(" "&amp;AM18:AM1500&amp;" ",Q45)))&gt;0,AH17,"")))</f>
        <v/>
      </c>
      <c r="AI45" s="964" t="str" cm="1">
        <f t="array" ref="AI45">IF(N45="","",IF(R45&lt;&gt;"","",IF(SUMPRODUCT(--(AN18:AN1500=AI17),--(AM18:AM1500&lt;&gt;""),--ISNUMBER(SEARCH(" "&amp;AM18:AM1500&amp;" ",Q45)))&gt;0,AI17,"")))</f>
        <v/>
      </c>
      <c r="AJ45" s="964" t="str" cm="1">
        <f t="array" ref="AJ45">IF(N45="","",IF(R45&lt;&gt;"","",IF(SUMPRODUCT(--(AN18:AN1500=AJ17),--(AM18:AM1500&lt;&gt;""),--ISNUMBER(SEARCH(" "&amp;AM18:AM1500&amp;" ",Q45)))&gt;0,AJ17,"")))</f>
        <v/>
      </c>
      <c r="AK45" s="964" t="str" cm="1">
        <f t="array" ref="AK45">IF(N45="","",IF(T45&lt;&gt;"",AK17,IF(S45&lt;&gt;"","",IF(R45&lt;&gt;"","",IF(SUMPRODUCT(--(AN18:AN1500=AK17),--(AM18:AM1500&lt;&gt;""),--ISNUMBER(SEARCH(" "&amp;AM18:AM1500&amp;" ",Q45)))&gt;0,AK17,"")))))</f>
        <v>⚠ Mollusques</v>
      </c>
      <c r="AM45" s="964" t="s">
        <v>2078</v>
      </c>
      <c r="AN45" s="964" t="s">
        <v>1963</v>
      </c>
      <c r="AP45" s="964" t="s">
        <v>2079</v>
      </c>
      <c r="AQ45" s="964" t="s">
        <v>1982</v>
      </c>
      <c r="AR45" s="964" t="s">
        <v>1983</v>
      </c>
      <c r="AT45" s="964"/>
      <c r="AU45" s="964"/>
      <c r="AV45" s="964"/>
      <c r="BA45" s="1" t="s">
        <v>2080</v>
      </c>
      <c r="BN45" s="49">
        <v>1</v>
      </c>
    </row>
    <row r="46" spans="1:66" ht="35.1" customHeight="1">
      <c r="A46" s="957">
        <f>IF(B46="","",COUNTIF(B18:B46,"&lt;&gt;"))</f>
        <v>29</v>
      </c>
      <c r="B46" s="958" t="s">
        <v>436</v>
      </c>
      <c r="C46" s="974" t="str">
        <f t="shared" si="12"/>
        <v>moules de bouchot *</v>
      </c>
      <c r="D46" s="984" t="str">
        <f t="shared" si="0"/>
        <v>⚠ Mollusques</v>
      </c>
      <c r="E46" s="961" t="str">
        <f t="shared" si="1"/>
        <v>tomates</v>
      </c>
      <c r="F46" s="962">
        <f t="shared" si="2"/>
        <v>7</v>
      </c>
      <c r="G46" s="963">
        <f>IF(H46="","",COUNTIF(H18:H46,"&lt;&gt;"))</f>
        <v>29</v>
      </c>
      <c r="H46" s="958" t="str" cm="1">
        <f t="array" ref="H46">IF(L46="","",IF(LEN(L46)&lt;=MAX(10,G13),L46,IFERROR(LEFT(L46,LOOKUP(2,1/(MID(L46,ROW(1:500),1)=" ")/(ROW(1:500)&lt;=MAX(10,G13)),ROW(1:500))-1),LEFT(L46,MAX(10,G13)))))</f>
        <v>moules de bouchot</v>
      </c>
      <c r="I46" s="963">
        <f t="shared" si="3"/>
        <v>17</v>
      </c>
      <c r="J46" s="963">
        <f t="shared" si="4"/>
        <v>20</v>
      </c>
      <c r="K46" s="964">
        <f>IF(M45&lt;&gt;"",K45,IF(K45&lt;MAX(A18:A317),K45+1,""))</f>
        <v>20</v>
      </c>
      <c r="L46" s="965" t="str">
        <f>IF(K46="","",IF(M45&lt;&gt;"",M45,INDEX(E18:E317,MATCH(K46,A18:A317,0))))</f>
        <v>moules de bouchot</v>
      </c>
      <c r="M46" s="965" t="str">
        <f t="shared" si="5"/>
        <v/>
      </c>
      <c r="N46" s="966" t="str">
        <f t="shared" si="6"/>
        <v>moules de bouchot</v>
      </c>
      <c r="O46" s="967" t="str">
        <f t="shared" si="7"/>
        <v>moules de bouchot</v>
      </c>
      <c r="P46" s="967" t="str">
        <f t="shared" si="8"/>
        <v>moules de bouchot</v>
      </c>
      <c r="Q46" s="966" t="str">
        <f t="shared" si="9"/>
        <v xml:space="preserve"> moules de bouchot </v>
      </c>
      <c r="R46" s="967" t="str">
        <f>IF(N46="","",IF(COUNTIF(AP18:AP300,TRIM(Q46))&gt;0,"EXCLUSION EXACTE",""))</f>
        <v/>
      </c>
      <c r="S46" s="967" t="str" cm="1">
        <f t="array" ref="S46">IF(N46="","",IF(SUMPRODUCT(--(AP18:AP300&lt;&gt;""),--ISNUMBER(SEARCH(" "&amp;AP18:AP300&amp;" ",Q46)))&gt;0,"BLOQUE MOLLUSQUES",""))</f>
        <v/>
      </c>
      <c r="T46" s="967" t="str" cm="1">
        <f t="array" ref="T46">IF(N46="","",IF(SUMPRODUCT(--(AT18:AT300&lt;&gt;""),--ISNUMBER(SEARCH(" "&amp;AT18:AT300&amp;" ",Q46)))&gt;0,"FORCE MOLLUSQUES",""))</f>
        <v>FORCE MOLLUSQUES</v>
      </c>
      <c r="U46" s="966" t="str">
        <f t="shared" si="10"/>
        <v>⚠ Mollusques</v>
      </c>
      <c r="V46" s="966" t="str">
        <f t="shared" si="13"/>
        <v>moules de bouchot *</v>
      </c>
      <c r="W46" s="991">
        <f t="shared" si="11"/>
        <v>1</v>
      </c>
      <c r="X46" s="967" t="str" cm="1">
        <f t="array" ref="X46">IF(N46="","",IF(R46&lt;&gt;"","",IF(SUMPRODUCT(--(AN18:AN1500=X17),--(AM18:AM1500&lt;&gt;""),--ISNUMBER(SEARCH(" "&amp;AM18:AM1500&amp;" ",Q46)))&gt;0,X17,"")))</f>
        <v/>
      </c>
      <c r="Y46" s="967" t="str" cm="1">
        <f t="array" ref="Y46">IF(N46="","",IF(R46&lt;&gt;"","",IF(SUMPRODUCT(--(AN18:AN1500=Y17),--(AM18:AM1500&lt;&gt;""),--ISNUMBER(SEARCH(" "&amp;AM18:AM1500&amp;" ",Q46)))&gt;0,Y17,"")))</f>
        <v/>
      </c>
      <c r="Z46" s="967" t="str" cm="1">
        <f t="array" ref="Z46">IF(N46="","",IF(R46&lt;&gt;"","",IF(SUMPRODUCT(--(AN18:AN1500=Z17),--(AM18:AM1500&lt;&gt;""),--ISNUMBER(SEARCH(" "&amp;AM18:AM1500&amp;" ",Q46)))&gt;0,Z17,"")))</f>
        <v/>
      </c>
      <c r="AA46" s="967" t="str" cm="1">
        <f t="array" ref="AA46">IF(N46="","",IF(R46&lt;&gt;"","",IF(SUMPRODUCT(--(AN18:AN1500=AA17),--(AM18:AM1500&lt;&gt;""),--ISNUMBER(SEARCH(" "&amp;AM18:AM1500&amp;" ",Q46)))&gt;0,AA17,"")))</f>
        <v/>
      </c>
      <c r="AB46" s="967" t="str" cm="1">
        <f t="array" ref="AB46">IF(N46="","",IF(R46&lt;&gt;"","",IF(SUMPRODUCT(--(AN18:AN1500=AB17),--(AM18:AM1500&lt;&gt;""),--ISNUMBER(SEARCH(" "&amp;AM18:AM1500&amp;" ",Q46)))&gt;0,AB17,"")))</f>
        <v/>
      </c>
      <c r="AC46" s="967" t="str" cm="1">
        <f t="array" ref="AC46">IF(N46="","",IF(R46&lt;&gt;"","",IF(SUMPRODUCT(--(AN18:AN1500=AC17),--(AM18:AM1500&lt;&gt;""),--ISNUMBER(SEARCH(" "&amp;AM18:AM1500&amp;" ",Q46)))&gt;0,AC17,"")))</f>
        <v/>
      </c>
      <c r="AD46" s="967" t="str" cm="1">
        <f t="array" ref="AD46">IF(N46="","",IF(R46&lt;&gt;"","",IF(SUMPRODUCT(--(AN18:AN1500=AD17),--(AM18:AM1500&lt;&gt;""),--ISNUMBER(SEARCH(" "&amp;AM18:AM1500&amp;" ",Q46)))&gt;0,AD17,"")))</f>
        <v/>
      </c>
      <c r="AE46" s="967" t="str" cm="1">
        <f t="array" ref="AE46">IF(N46="","",IF(R46&lt;&gt;"","",IF(SUMPRODUCT(--(AN18:AN1500=AE17),--(AM18:AM1500&lt;&gt;""),--ISNUMBER(SEARCH(" "&amp;AM18:AM1500&amp;" ",Q46)))&gt;0,AE17,"")))</f>
        <v/>
      </c>
      <c r="AF46" s="967" t="str" cm="1">
        <f t="array" ref="AF46">IF(N46="","",IF(R46&lt;&gt;"","",IF(SUMPRODUCT(--(AN18:AN1500=AF17),--(AM18:AM1500&lt;&gt;""),--ISNUMBER(SEARCH(" "&amp;AM18:AM1500&amp;" ",Q46)))&gt;0,AF17,"")))</f>
        <v/>
      </c>
      <c r="AG46" s="967" t="str" cm="1">
        <f t="array" ref="AG46">IF(N46="","",IF(R46&lt;&gt;"","",IF(SUMPRODUCT(--(AN18:AN1500=AG17),--(AM18:AM1500&lt;&gt;""),--ISNUMBER(SEARCH(" "&amp;AM18:AM1500&amp;" ",Q46)))&gt;0,AG17,"")))</f>
        <v/>
      </c>
      <c r="AH46" s="967" t="str" cm="1">
        <f t="array" ref="AH46">IF(N46="","",IF(R46&lt;&gt;"","",IF(SUMPRODUCT(--(AN18:AN1500=AH17),--(AM18:AM1500&lt;&gt;""),--ISNUMBER(SEARCH(" "&amp;AM18:AM1500&amp;" ",Q46)))&gt;0,AH17,"")))</f>
        <v/>
      </c>
      <c r="AI46" s="967" t="str" cm="1">
        <f t="array" ref="AI46">IF(N46="","",IF(R46&lt;&gt;"","",IF(SUMPRODUCT(--(AN18:AN1500=AI17),--(AM18:AM1500&lt;&gt;""),--ISNUMBER(SEARCH(" "&amp;AM18:AM1500&amp;" ",Q46)))&gt;0,AI17,"")))</f>
        <v/>
      </c>
      <c r="AJ46" s="967" t="str" cm="1">
        <f t="array" ref="AJ46">IF(N46="","",IF(R46&lt;&gt;"","",IF(SUMPRODUCT(--(AN18:AN1500=AJ17),--(AM18:AM1500&lt;&gt;""),--ISNUMBER(SEARCH(" "&amp;AM18:AM1500&amp;" ",Q46)))&gt;0,AJ17,"")))</f>
        <v/>
      </c>
      <c r="AK46" s="967" t="str" cm="1">
        <f t="array" ref="AK46">IF(N46="","",IF(T46&lt;&gt;"",AK17,IF(S46&lt;&gt;"","",IF(R46&lt;&gt;"","",IF(SUMPRODUCT(--(AN18:AN1500=AK17),--(AM18:AM1500&lt;&gt;""),--ISNUMBER(SEARCH(" "&amp;AM18:AM1500&amp;" ",Q46)))&gt;0,AK17,"")))))</f>
        <v>⚠ Mollusques</v>
      </c>
      <c r="AM46" s="968" t="s">
        <v>2081</v>
      </c>
      <c r="AN46" s="968" t="s">
        <v>1963</v>
      </c>
      <c r="AP46" s="969" t="s">
        <v>77</v>
      </c>
      <c r="AQ46" s="969" t="s">
        <v>1982</v>
      </c>
      <c r="AR46" s="969" t="s">
        <v>1983</v>
      </c>
      <c r="AT46" s="964"/>
      <c r="AU46" s="964"/>
      <c r="AV46" s="964"/>
      <c r="BA46" s="1" t="s">
        <v>991</v>
      </c>
      <c r="BN46" s="49">
        <v>1</v>
      </c>
    </row>
    <row r="47" spans="1:66" ht="35.1" customHeight="1">
      <c r="A47" s="973">
        <f>IF(B47="","",COUNTIF(B18:B47,"&lt;&gt;"))</f>
        <v>30</v>
      </c>
      <c r="B47" s="965" t="s">
        <v>439</v>
      </c>
      <c r="C47" s="974" t="str">
        <f t="shared" si="12"/>
        <v>moules en silicone</v>
      </c>
      <c r="D47" s="984" t="str">
        <f t="shared" si="0"/>
        <v/>
      </c>
      <c r="E47" s="976" t="str">
        <f t="shared" si="1"/>
        <v>gelatine poudre</v>
      </c>
      <c r="F47" s="977">
        <f t="shared" si="2"/>
        <v>15</v>
      </c>
      <c r="G47" s="964">
        <f>IF(H47="","",COUNTIF(H18:H47,"&lt;&gt;"))</f>
        <v>30</v>
      </c>
      <c r="H47" s="965" t="str" cm="1">
        <f t="array" ref="H47">IF(L47="","",IF(LEN(L47)&lt;=MAX(10,G13),L47,IFERROR(LEFT(L47,LOOKUP(2,1/(MID(L47,ROW(1:500),1)=" ")/(ROW(1:500)&lt;=MAX(10,G13)),ROW(1:500))-1),LEFT(L47,MAX(10,G13)))))</f>
        <v>moules en silicone</v>
      </c>
      <c r="I47" s="964">
        <f t="shared" si="3"/>
        <v>18</v>
      </c>
      <c r="J47" s="964">
        <f t="shared" si="4"/>
        <v>21</v>
      </c>
      <c r="K47" s="964">
        <f>IF(M46&lt;&gt;"",K46,IF(K46&lt;MAX(A18:A317),K46+1,""))</f>
        <v>21</v>
      </c>
      <c r="L47" s="965" t="str">
        <f>IF(K47="","",IF(M46&lt;&gt;"",M46,INDEX(E18:E317,MATCH(K47,A18:A317,0))))</f>
        <v>moules en silicone</v>
      </c>
      <c r="M47" s="965" t="str">
        <f t="shared" si="5"/>
        <v/>
      </c>
      <c r="N47" s="965" t="str">
        <f t="shared" si="6"/>
        <v>moules en silicone</v>
      </c>
      <c r="O47" s="964" t="str">
        <f t="shared" si="7"/>
        <v>moules en silicone</v>
      </c>
      <c r="P47" s="964" t="str">
        <f t="shared" si="8"/>
        <v>moules en silicone</v>
      </c>
      <c r="Q47" s="965" t="str">
        <f t="shared" si="9"/>
        <v xml:space="preserve"> moules en silicone </v>
      </c>
      <c r="R47" s="964" t="str">
        <f>IF(N47="","",IF(COUNTIF(AP18:AP300,TRIM(Q47))&gt;0,"EXCLUSION EXACTE",""))</f>
        <v>EXCLUSION EXACTE</v>
      </c>
      <c r="S47" s="964" t="str" cm="1">
        <f t="array" ref="S47">IF(N47="","",IF(SUMPRODUCT(--(AP18:AP300&lt;&gt;""),--ISNUMBER(SEARCH(" "&amp;AP18:AP300&amp;" ",Q47)))&gt;0,"BLOQUE MOLLUSQUES",""))</f>
        <v>BLOQUE MOLLUSQUES</v>
      </c>
      <c r="T47" s="964" t="str" cm="1">
        <f t="array" ref="T47">IF(N47="","",IF(SUMPRODUCT(--(AT18:AT300&lt;&gt;""),--ISNUMBER(SEARCH(" "&amp;AT18:AT300&amp;" ",Q47)))&gt;0,"FORCE MOLLUSQUES",""))</f>
        <v/>
      </c>
      <c r="U47" s="965" t="str">
        <f t="shared" si="10"/>
        <v/>
      </c>
      <c r="V47" s="965" t="str">
        <f t="shared" si="13"/>
        <v>moules en silicone</v>
      </c>
      <c r="W47" s="977">
        <f t="shared" si="11"/>
        <v>0</v>
      </c>
      <c r="X47" s="964" t="str" cm="1">
        <f t="array" ref="X47">IF(N47="","",IF(R47&lt;&gt;"","",IF(SUMPRODUCT(--(AN18:AN1500=X17),--(AM18:AM1500&lt;&gt;""),--ISNUMBER(SEARCH(" "&amp;AM18:AM1500&amp;" ",Q47)))&gt;0,X17,"")))</f>
        <v/>
      </c>
      <c r="Y47" s="964" t="str" cm="1">
        <f t="array" ref="Y47">IF(N47="","",IF(R47&lt;&gt;"","",IF(SUMPRODUCT(--(AN18:AN1500=Y17),--(AM18:AM1500&lt;&gt;""),--ISNUMBER(SEARCH(" "&amp;AM18:AM1500&amp;" ",Q47)))&gt;0,Y17,"")))</f>
        <v/>
      </c>
      <c r="Z47" s="964" t="str" cm="1">
        <f t="array" ref="Z47">IF(N47="","",IF(R47&lt;&gt;"","",IF(SUMPRODUCT(--(AN18:AN1500=Z17),--(AM18:AM1500&lt;&gt;""),--ISNUMBER(SEARCH(" "&amp;AM18:AM1500&amp;" ",Q47)))&gt;0,Z17,"")))</f>
        <v/>
      </c>
      <c r="AA47" s="964" t="str" cm="1">
        <f t="array" ref="AA47">IF(N47="","",IF(R47&lt;&gt;"","",IF(SUMPRODUCT(--(AN18:AN1500=AA17),--(AM18:AM1500&lt;&gt;""),--ISNUMBER(SEARCH(" "&amp;AM18:AM1500&amp;" ",Q47)))&gt;0,AA17,"")))</f>
        <v/>
      </c>
      <c r="AB47" s="964" t="str" cm="1">
        <f t="array" ref="AB47">IF(N47="","",IF(R47&lt;&gt;"","",IF(SUMPRODUCT(--(AN18:AN1500=AB17),--(AM18:AM1500&lt;&gt;""),--ISNUMBER(SEARCH(" "&amp;AM18:AM1500&amp;" ",Q47)))&gt;0,AB17,"")))</f>
        <v/>
      </c>
      <c r="AC47" s="964" t="str" cm="1">
        <f t="array" ref="AC47">IF(N47="","",IF(R47&lt;&gt;"","",IF(SUMPRODUCT(--(AN18:AN1500=AC17),--(AM18:AM1500&lt;&gt;""),--ISNUMBER(SEARCH(" "&amp;AM18:AM1500&amp;" ",Q47)))&gt;0,AC17,"")))</f>
        <v/>
      </c>
      <c r="AD47" s="964" t="str" cm="1">
        <f t="array" ref="AD47">IF(N47="","",IF(R47&lt;&gt;"","",IF(SUMPRODUCT(--(AN18:AN1500=AD17),--(AM18:AM1500&lt;&gt;""),--ISNUMBER(SEARCH(" "&amp;AM18:AM1500&amp;" ",Q47)))&gt;0,AD17,"")))</f>
        <v/>
      </c>
      <c r="AE47" s="964" t="str" cm="1">
        <f t="array" ref="AE47">IF(N47="","",IF(R47&lt;&gt;"","",IF(SUMPRODUCT(--(AN18:AN1500=AE17),--(AM18:AM1500&lt;&gt;""),--ISNUMBER(SEARCH(" "&amp;AM18:AM1500&amp;" ",Q47)))&gt;0,AE17,"")))</f>
        <v/>
      </c>
      <c r="AF47" s="964" t="str" cm="1">
        <f t="array" ref="AF47">IF(N47="","",IF(R47&lt;&gt;"","",IF(SUMPRODUCT(--(AN18:AN1500=AF17),--(AM18:AM1500&lt;&gt;""),--ISNUMBER(SEARCH(" "&amp;AM18:AM1500&amp;" ",Q47)))&gt;0,AF17,"")))</f>
        <v/>
      </c>
      <c r="AG47" s="964" t="str" cm="1">
        <f t="array" ref="AG47">IF(N47="","",IF(R47&lt;&gt;"","",IF(SUMPRODUCT(--(AN18:AN1500=AG17),--(AM18:AM1500&lt;&gt;""),--ISNUMBER(SEARCH(" "&amp;AM18:AM1500&amp;" ",Q47)))&gt;0,AG17,"")))</f>
        <v/>
      </c>
      <c r="AH47" s="964" t="str" cm="1">
        <f t="array" ref="AH47">IF(N47="","",IF(R47&lt;&gt;"","",IF(SUMPRODUCT(--(AN18:AN1500=AH17),--(AM18:AM1500&lt;&gt;""),--ISNUMBER(SEARCH(" "&amp;AM18:AM1500&amp;" ",Q47)))&gt;0,AH17,"")))</f>
        <v/>
      </c>
      <c r="AI47" s="964" t="str" cm="1">
        <f t="array" ref="AI47">IF(N47="","",IF(R47&lt;&gt;"","",IF(SUMPRODUCT(--(AN18:AN1500=AI17),--(AM18:AM1500&lt;&gt;""),--ISNUMBER(SEARCH(" "&amp;AM18:AM1500&amp;" ",Q47)))&gt;0,AI17,"")))</f>
        <v/>
      </c>
      <c r="AJ47" s="964" t="str" cm="1">
        <f t="array" ref="AJ47">IF(N47="","",IF(R47&lt;&gt;"","",IF(SUMPRODUCT(--(AN18:AN1500=AJ17),--(AM18:AM1500&lt;&gt;""),--ISNUMBER(SEARCH(" "&amp;AM18:AM1500&amp;" ",Q47)))&gt;0,AJ17,"")))</f>
        <v/>
      </c>
      <c r="AK47" s="964" t="str" cm="1">
        <f t="array" ref="AK47">IF(N47="","",IF(T47&lt;&gt;"",AK17,IF(S47&lt;&gt;"","",IF(R47&lt;&gt;"","",IF(SUMPRODUCT(--(AN18:AN1500=AK17),--(AM18:AM1500&lt;&gt;""),--ISNUMBER(SEARCH(" "&amp;AM18:AM1500&amp;" ",Q47)))&gt;0,AK17,"")))))</f>
        <v/>
      </c>
      <c r="AM47" s="964" t="s">
        <v>2082</v>
      </c>
      <c r="AN47" s="964" t="s">
        <v>1963</v>
      </c>
      <c r="AP47" s="964" t="s">
        <v>2083</v>
      </c>
      <c r="AQ47" s="964" t="s">
        <v>2084</v>
      </c>
      <c r="AR47" s="964" t="s">
        <v>1983</v>
      </c>
      <c r="AT47" s="964"/>
      <c r="AU47" s="964"/>
      <c r="AV47" s="964"/>
      <c r="BA47" s="1" t="s">
        <v>1513</v>
      </c>
      <c r="BN47" s="49">
        <v>1</v>
      </c>
    </row>
    <row r="48" spans="1:66" ht="35.1" customHeight="1">
      <c r="A48" s="957">
        <f>IF(B48="","",COUNTIF(B18:B48,"&lt;&gt;"))</f>
        <v>31</v>
      </c>
      <c r="B48" s="958" t="s">
        <v>441</v>
      </c>
      <c r="C48" s="974" t="str">
        <f t="shared" si="12"/>
        <v>moule rond</v>
      </c>
      <c r="D48" s="984" t="str">
        <f t="shared" si="0"/>
        <v/>
      </c>
      <c r="E48" s="961" t="str">
        <f t="shared" si="1"/>
        <v>basilic coupe surgelé</v>
      </c>
      <c r="F48" s="962">
        <f t="shared" si="2"/>
        <v>21</v>
      </c>
      <c r="G48" s="963">
        <f>IF(H48="","",COUNTIF(H18:H48,"&lt;&gt;"))</f>
        <v>31</v>
      </c>
      <c r="H48" s="958" t="str" cm="1">
        <f t="array" ref="H48">IF(L48="","",IF(LEN(L48)&lt;=MAX(10,G13),L48,IFERROR(LEFT(L48,LOOKUP(2,1/(MID(L48,ROW(1:500),1)=" ")/(ROW(1:500)&lt;=MAX(10,G13)),ROW(1:500))-1),LEFT(L48,MAX(10,G13)))))</f>
        <v>moule rond</v>
      </c>
      <c r="I48" s="963">
        <f t="shared" si="3"/>
        <v>10</v>
      </c>
      <c r="J48" s="963">
        <f t="shared" si="4"/>
        <v>22</v>
      </c>
      <c r="K48" s="964">
        <f>IF(M47&lt;&gt;"",K47,IF(K47&lt;MAX(A18:A317),K47+1,""))</f>
        <v>22</v>
      </c>
      <c r="L48" s="965" t="str">
        <f>IF(K48="","",IF(M47&lt;&gt;"",M47,INDEX(E18:E317,MATCH(K48,A18:A317,0))))</f>
        <v>moule rond</v>
      </c>
      <c r="M48" s="965" t="str">
        <f t="shared" si="5"/>
        <v/>
      </c>
      <c r="N48" s="966" t="str">
        <f t="shared" si="6"/>
        <v>moule rond</v>
      </c>
      <c r="O48" s="967" t="str">
        <f t="shared" si="7"/>
        <v>moule rond</v>
      </c>
      <c r="P48" s="967" t="str">
        <f t="shared" si="8"/>
        <v>moule rond</v>
      </c>
      <c r="Q48" s="966" t="str">
        <f t="shared" si="9"/>
        <v xml:space="preserve"> moule rond </v>
      </c>
      <c r="R48" s="967" t="str">
        <f>IF(N48="","",IF(COUNTIF(AP18:AP300,TRIM(Q48))&gt;0,"EXCLUSION EXACTE",""))</f>
        <v>EXCLUSION EXACTE</v>
      </c>
      <c r="S48" s="967" t="str" cm="1">
        <f t="array" ref="S48">IF(N48="","",IF(SUMPRODUCT(--(AP18:AP300&lt;&gt;""),--ISNUMBER(SEARCH(" "&amp;AP18:AP300&amp;" ",Q48)))&gt;0,"BLOQUE MOLLUSQUES",""))</f>
        <v>BLOQUE MOLLUSQUES</v>
      </c>
      <c r="T48" s="967" t="str" cm="1">
        <f t="array" ref="T48">IF(N48="","",IF(SUMPRODUCT(--(AT18:AT300&lt;&gt;""),--ISNUMBER(SEARCH(" "&amp;AT18:AT300&amp;" ",Q48)))&gt;0,"FORCE MOLLUSQUES",""))</f>
        <v/>
      </c>
      <c r="U48" s="966" t="str">
        <f t="shared" si="10"/>
        <v/>
      </c>
      <c r="V48" s="966" t="str">
        <f t="shared" si="13"/>
        <v>moule rond</v>
      </c>
      <c r="W48" s="991">
        <f t="shared" si="11"/>
        <v>0</v>
      </c>
      <c r="X48" s="967" t="str" cm="1">
        <f t="array" ref="X48">IF(N48="","",IF(R48&lt;&gt;"","",IF(SUMPRODUCT(--(AN18:AN1500=X17),--(AM18:AM1500&lt;&gt;""),--ISNUMBER(SEARCH(" "&amp;AM18:AM1500&amp;" ",Q48)))&gt;0,X17,"")))</f>
        <v/>
      </c>
      <c r="Y48" s="967" t="str" cm="1">
        <f t="array" ref="Y48">IF(N48="","",IF(R48&lt;&gt;"","",IF(SUMPRODUCT(--(AN18:AN1500=Y17),--(AM18:AM1500&lt;&gt;""),--ISNUMBER(SEARCH(" "&amp;AM18:AM1500&amp;" ",Q48)))&gt;0,Y17,"")))</f>
        <v/>
      </c>
      <c r="Z48" s="967" t="str" cm="1">
        <f t="array" ref="Z48">IF(N48="","",IF(R48&lt;&gt;"","",IF(SUMPRODUCT(--(AN18:AN1500=Z17),--(AM18:AM1500&lt;&gt;""),--ISNUMBER(SEARCH(" "&amp;AM18:AM1500&amp;" ",Q48)))&gt;0,Z17,"")))</f>
        <v/>
      </c>
      <c r="AA48" s="967" t="str" cm="1">
        <f t="array" ref="AA48">IF(N48="","",IF(R48&lt;&gt;"","",IF(SUMPRODUCT(--(AN18:AN1500=AA17),--(AM18:AM1500&lt;&gt;""),--ISNUMBER(SEARCH(" "&amp;AM18:AM1500&amp;" ",Q48)))&gt;0,AA17,"")))</f>
        <v/>
      </c>
      <c r="AB48" s="967" t="str" cm="1">
        <f t="array" ref="AB48">IF(N48="","",IF(R48&lt;&gt;"","",IF(SUMPRODUCT(--(AN18:AN1500=AB17),--(AM18:AM1500&lt;&gt;""),--ISNUMBER(SEARCH(" "&amp;AM18:AM1500&amp;" ",Q48)))&gt;0,AB17,"")))</f>
        <v/>
      </c>
      <c r="AC48" s="967" t="str" cm="1">
        <f t="array" ref="AC48">IF(N48="","",IF(R48&lt;&gt;"","",IF(SUMPRODUCT(--(AN18:AN1500=AC17),--(AM18:AM1500&lt;&gt;""),--ISNUMBER(SEARCH(" "&amp;AM18:AM1500&amp;" ",Q48)))&gt;0,AC17,"")))</f>
        <v/>
      </c>
      <c r="AD48" s="967" t="str" cm="1">
        <f t="array" ref="AD48">IF(N48="","",IF(R48&lt;&gt;"","",IF(SUMPRODUCT(--(AN18:AN1500=AD17),--(AM18:AM1500&lt;&gt;""),--ISNUMBER(SEARCH(" "&amp;AM18:AM1500&amp;" ",Q48)))&gt;0,AD17,"")))</f>
        <v/>
      </c>
      <c r="AE48" s="967" t="str" cm="1">
        <f t="array" ref="AE48">IF(N48="","",IF(R48&lt;&gt;"","",IF(SUMPRODUCT(--(AN18:AN1500=AE17),--(AM18:AM1500&lt;&gt;""),--ISNUMBER(SEARCH(" "&amp;AM18:AM1500&amp;" ",Q48)))&gt;0,AE17,"")))</f>
        <v/>
      </c>
      <c r="AF48" s="967" t="str" cm="1">
        <f t="array" ref="AF48">IF(N48="","",IF(R48&lt;&gt;"","",IF(SUMPRODUCT(--(AN18:AN1500=AF17),--(AM18:AM1500&lt;&gt;""),--ISNUMBER(SEARCH(" "&amp;AM18:AM1500&amp;" ",Q48)))&gt;0,AF17,"")))</f>
        <v/>
      </c>
      <c r="AG48" s="967" t="str" cm="1">
        <f t="array" ref="AG48">IF(N48="","",IF(R48&lt;&gt;"","",IF(SUMPRODUCT(--(AN18:AN1500=AG17),--(AM18:AM1500&lt;&gt;""),--ISNUMBER(SEARCH(" "&amp;AM18:AM1500&amp;" ",Q48)))&gt;0,AG17,"")))</f>
        <v/>
      </c>
      <c r="AH48" s="967" t="str" cm="1">
        <f t="array" ref="AH48">IF(N48="","",IF(R48&lt;&gt;"","",IF(SUMPRODUCT(--(AN18:AN1500=AH17),--(AM18:AM1500&lt;&gt;""),--ISNUMBER(SEARCH(" "&amp;AM18:AM1500&amp;" ",Q48)))&gt;0,AH17,"")))</f>
        <v/>
      </c>
      <c r="AI48" s="967" t="str" cm="1">
        <f t="array" ref="AI48">IF(N48="","",IF(R48&lt;&gt;"","",IF(SUMPRODUCT(--(AN18:AN1500=AI17),--(AM18:AM1500&lt;&gt;""),--ISNUMBER(SEARCH(" "&amp;AM18:AM1500&amp;" ",Q48)))&gt;0,AI17,"")))</f>
        <v/>
      </c>
      <c r="AJ48" s="967" t="str" cm="1">
        <f t="array" ref="AJ48">IF(N48="","",IF(R48&lt;&gt;"","",IF(SUMPRODUCT(--(AN18:AN1500=AJ17),--(AM18:AM1500&lt;&gt;""),--ISNUMBER(SEARCH(" "&amp;AM18:AM1500&amp;" ",Q48)))&gt;0,AJ17,"")))</f>
        <v/>
      </c>
      <c r="AK48" s="967" t="str" cm="1">
        <f t="array" ref="AK48">IF(N48="","",IF(T48&lt;&gt;"",AK17,IF(S48&lt;&gt;"","",IF(R48&lt;&gt;"","",IF(SUMPRODUCT(--(AN18:AN1500=AK17),--(AM18:AM1500&lt;&gt;""),--ISNUMBER(SEARCH(" "&amp;AM18:AM1500&amp;" ",Q48)))&gt;0,AK17,"")))))</f>
        <v/>
      </c>
      <c r="AM48" s="968" t="s">
        <v>473</v>
      </c>
      <c r="AN48" s="968" t="s">
        <v>1963</v>
      </c>
      <c r="AP48" s="969" t="s">
        <v>2085</v>
      </c>
      <c r="AQ48" s="969" t="s">
        <v>2084</v>
      </c>
      <c r="AR48" s="969" t="s">
        <v>1983</v>
      </c>
      <c r="AT48" s="964"/>
      <c r="AU48" s="964"/>
      <c r="AV48" s="964"/>
      <c r="BA48" s="1" t="s">
        <v>993</v>
      </c>
      <c r="BN48" s="49">
        <v>1</v>
      </c>
    </row>
    <row r="49" spans="1:66" ht="35.1" customHeight="1">
      <c r="A49" s="973">
        <f>IF(B49="","",COUNTIF(B18:B49,"&lt;&gt;"))</f>
        <v>32</v>
      </c>
      <c r="B49" s="965" t="s">
        <v>444</v>
      </c>
      <c r="C49" s="974" t="str">
        <f t="shared" si="12"/>
        <v>Beurrez et farinez le moule.</v>
      </c>
      <c r="D49" s="984" t="str">
        <f t="shared" si="0"/>
        <v/>
      </c>
      <c r="E49" s="976" t="str">
        <f t="shared" si="1"/>
        <v>sel fin</v>
      </c>
      <c r="F49" s="977">
        <f t="shared" si="2"/>
        <v>7</v>
      </c>
      <c r="G49" s="964">
        <f>IF(H49="","",COUNTIF(H18:H49,"&lt;&gt;"))</f>
        <v>32</v>
      </c>
      <c r="H49" s="965" t="str" cm="1">
        <f t="array" ref="H49">IF(L49="","",IF(LEN(L49)&lt;=MAX(10,G13),L49,IFERROR(LEFT(L49,LOOKUP(2,1/(MID(L49,ROW(1:500),1)=" ")/(ROW(1:500)&lt;=MAX(10,G13)),ROW(1:500))-1),LEFT(L49,MAX(10,G13)))))</f>
        <v>Beurrez et farinez le moule.</v>
      </c>
      <c r="I49" s="964">
        <f t="shared" si="3"/>
        <v>28</v>
      </c>
      <c r="J49" s="964">
        <f t="shared" si="4"/>
        <v>23</v>
      </c>
      <c r="K49" s="964">
        <f>IF(M48&lt;&gt;"",K48,IF(K48&lt;MAX(A18:A317),K48+1,""))</f>
        <v>23</v>
      </c>
      <c r="L49" s="965" t="str">
        <f>IF(K49="","",IF(M48&lt;&gt;"",M48,INDEX(E18:E317,MATCH(K49,A18:A317,0))))</f>
        <v>Beurrez et farinez le moule.</v>
      </c>
      <c r="M49" s="965" t="str">
        <f t="shared" si="5"/>
        <v/>
      </c>
      <c r="N49" s="965" t="str">
        <f t="shared" si="6"/>
        <v>Beurrez et farinez le moule.</v>
      </c>
      <c r="O49" s="964" t="str">
        <f t="shared" si="7"/>
        <v>beurrez et farinez le moule.</v>
      </c>
      <c r="P49" s="964" t="str">
        <f t="shared" si="8"/>
        <v>beurrez et farinez le moule.</v>
      </c>
      <c r="Q49" s="965" t="str">
        <f t="shared" si="9"/>
        <v xml:space="preserve"> beurrez et farinez le moule </v>
      </c>
      <c r="R49" s="964" t="str">
        <f>IF(N49="","",IF(COUNTIF(AP18:AP300,TRIM(Q49))&gt;0,"EXCLUSION EXACTE",""))</f>
        <v>EXCLUSION EXACTE</v>
      </c>
      <c r="S49" s="964" t="str" cm="1">
        <f t="array" ref="S49">IF(N49="","",IF(SUMPRODUCT(--(AP18:AP300&lt;&gt;""),--ISNUMBER(SEARCH(" "&amp;AP18:AP300&amp;" ",Q49)))&gt;0,"BLOQUE MOLLUSQUES",""))</f>
        <v>BLOQUE MOLLUSQUES</v>
      </c>
      <c r="T49" s="964" t="str" cm="1">
        <f t="array" ref="T49">IF(N49="","",IF(SUMPRODUCT(--(AT18:AT300&lt;&gt;""),--ISNUMBER(SEARCH(" "&amp;AT18:AT300&amp;" ",Q49)))&gt;0,"FORCE MOLLUSQUES",""))</f>
        <v/>
      </c>
      <c r="U49" s="965" t="str">
        <f t="shared" si="10"/>
        <v/>
      </c>
      <c r="V49" s="965" t="str">
        <f t="shared" si="13"/>
        <v>Beurrez et farinez le moule.</v>
      </c>
      <c r="W49" s="977">
        <f t="shared" si="11"/>
        <v>0</v>
      </c>
      <c r="X49" s="964" t="str" cm="1">
        <f t="array" ref="X49">IF(N49="","",IF(R49&lt;&gt;"","",IF(SUMPRODUCT(--(AN18:AN1500=X17),--(AM18:AM1500&lt;&gt;""),--ISNUMBER(SEARCH(" "&amp;AM18:AM1500&amp;" ",Q49)))&gt;0,X17,"")))</f>
        <v/>
      </c>
      <c r="Y49" s="964" t="str" cm="1">
        <f t="array" ref="Y49">IF(N49="","",IF(R49&lt;&gt;"","",IF(SUMPRODUCT(--(AN18:AN1500=Y17),--(AM18:AM1500&lt;&gt;""),--ISNUMBER(SEARCH(" "&amp;AM18:AM1500&amp;" ",Q49)))&gt;0,Y17,"")))</f>
        <v/>
      </c>
      <c r="Z49" s="964" t="str" cm="1">
        <f t="array" ref="Z49">IF(N49="","",IF(R49&lt;&gt;"","",IF(SUMPRODUCT(--(AN18:AN1500=Z17),--(AM18:AM1500&lt;&gt;""),--ISNUMBER(SEARCH(" "&amp;AM18:AM1500&amp;" ",Q49)))&gt;0,Z17,"")))</f>
        <v/>
      </c>
      <c r="AA49" s="964" t="str" cm="1">
        <f t="array" ref="AA49">IF(N49="","",IF(R49&lt;&gt;"","",IF(SUMPRODUCT(--(AN18:AN1500=AA17),--(AM18:AM1500&lt;&gt;""),--ISNUMBER(SEARCH(" "&amp;AM18:AM1500&amp;" ",Q49)))&gt;0,AA17,"")))</f>
        <v/>
      </c>
      <c r="AB49" s="964" t="str" cm="1">
        <f t="array" ref="AB49">IF(N49="","",IF(R49&lt;&gt;"","",IF(SUMPRODUCT(--(AN18:AN1500=AB17),--(AM18:AM1500&lt;&gt;""),--ISNUMBER(SEARCH(" "&amp;AM18:AM1500&amp;" ",Q49)))&gt;0,AB17,"")))</f>
        <v/>
      </c>
      <c r="AC49" s="964" t="str" cm="1">
        <f t="array" ref="AC49">IF(N49="","",IF(R49&lt;&gt;"","",IF(SUMPRODUCT(--(AN18:AN1500=AC17),--(AM18:AM1500&lt;&gt;""),--ISNUMBER(SEARCH(" "&amp;AM18:AM1500&amp;" ",Q49)))&gt;0,AC17,"")))</f>
        <v/>
      </c>
      <c r="AD49" s="964" t="str" cm="1">
        <f t="array" ref="AD49">IF(N49="","",IF(R49&lt;&gt;"","",IF(SUMPRODUCT(--(AN18:AN1500=AD17),--(AM18:AM1500&lt;&gt;""),--ISNUMBER(SEARCH(" "&amp;AM18:AM1500&amp;" ",Q49)))&gt;0,AD17,"")))</f>
        <v/>
      </c>
      <c r="AE49" s="964" t="str" cm="1">
        <f t="array" ref="AE49">IF(N49="","",IF(R49&lt;&gt;"","",IF(SUMPRODUCT(--(AN18:AN1500=AE17),--(AM18:AM1500&lt;&gt;""),--ISNUMBER(SEARCH(" "&amp;AM18:AM1500&amp;" ",Q49)))&gt;0,AE17,"")))</f>
        <v/>
      </c>
      <c r="AF49" s="964" t="str" cm="1">
        <f t="array" ref="AF49">IF(N49="","",IF(R49&lt;&gt;"","",IF(SUMPRODUCT(--(AN18:AN1500=AF17),--(AM18:AM1500&lt;&gt;""),--ISNUMBER(SEARCH(" "&amp;AM18:AM1500&amp;" ",Q49)))&gt;0,AF17,"")))</f>
        <v/>
      </c>
      <c r="AG49" s="964" t="str" cm="1">
        <f t="array" ref="AG49">IF(N49="","",IF(R49&lt;&gt;"","",IF(SUMPRODUCT(--(AN18:AN1500=AG17),--(AM18:AM1500&lt;&gt;""),--ISNUMBER(SEARCH(" "&amp;AM18:AM1500&amp;" ",Q49)))&gt;0,AG17,"")))</f>
        <v/>
      </c>
      <c r="AH49" s="964" t="str" cm="1">
        <f t="array" ref="AH49">IF(N49="","",IF(R49&lt;&gt;"","",IF(SUMPRODUCT(--(AN18:AN1500=AH17),--(AM18:AM1500&lt;&gt;""),--ISNUMBER(SEARCH(" "&amp;AM18:AM1500&amp;" ",Q49)))&gt;0,AH17,"")))</f>
        <v/>
      </c>
      <c r="AI49" s="964" t="str" cm="1">
        <f t="array" ref="AI49">IF(N49="","",IF(R49&lt;&gt;"","",IF(SUMPRODUCT(--(AN18:AN1500=AI17),--(AM18:AM1500&lt;&gt;""),--ISNUMBER(SEARCH(" "&amp;AM18:AM1500&amp;" ",Q49)))&gt;0,AI17,"")))</f>
        <v/>
      </c>
      <c r="AJ49" s="964" t="str" cm="1">
        <f t="array" ref="AJ49">IF(N49="","",IF(R49&lt;&gt;"","",IF(SUMPRODUCT(--(AN18:AN1500=AJ17),--(AM18:AM1500&lt;&gt;""),--ISNUMBER(SEARCH(" "&amp;AM18:AM1500&amp;" ",Q49)))&gt;0,AJ17,"")))</f>
        <v/>
      </c>
      <c r="AK49" s="964" t="str" cm="1">
        <f t="array" ref="AK49">IF(N49="","",IF(T49&lt;&gt;"",AK17,IF(S49&lt;&gt;"","",IF(R49&lt;&gt;"","",IF(SUMPRODUCT(--(AN18:AN1500=AK17),--(AM18:AM1500&lt;&gt;""),--ISNUMBER(SEARCH(" "&amp;AM18:AM1500&amp;" ",Q49)))&gt;0,AK17,"")))))</f>
        <v/>
      </c>
      <c r="AM49" s="964" t="s">
        <v>61</v>
      </c>
      <c r="AN49" s="964" t="s">
        <v>1963</v>
      </c>
      <c r="AP49" s="964" t="s">
        <v>2086</v>
      </c>
      <c r="AQ49" s="964" t="s">
        <v>2084</v>
      </c>
      <c r="AR49" s="964" t="s">
        <v>1983</v>
      </c>
      <c r="AT49" s="964"/>
      <c r="AU49" s="964"/>
      <c r="AV49" s="964"/>
      <c r="BA49" s="1" t="s">
        <v>994</v>
      </c>
      <c r="BN49" s="49">
        <v>1</v>
      </c>
    </row>
    <row r="50" spans="1:66" ht="35.1" customHeight="1">
      <c r="A50" s="957">
        <f>IF(B50="","",COUNTIF(B18:B50,"&lt;&gt;"))</f>
        <v>33</v>
      </c>
      <c r="B50" s="958" t="s">
        <v>446</v>
      </c>
      <c r="C50" s="974" t="str">
        <f t="shared" si="12"/>
        <v>Intégrez les pommes à la pâte en les *</v>
      </c>
      <c r="D50" s="984" t="str">
        <f t="shared" si="0"/>
        <v>⚠ Gluten</v>
      </c>
      <c r="E50" s="961" t="str">
        <f t="shared" si="1"/>
        <v>poivre blanc moulu</v>
      </c>
      <c r="F50" s="962">
        <f t="shared" si="2"/>
        <v>18</v>
      </c>
      <c r="G50" s="963">
        <f>IF(H50="","",COUNTIF(H18:H50,"&lt;&gt;"))</f>
        <v>33</v>
      </c>
      <c r="H50" s="958" t="str" cm="1">
        <f t="array" ref="H50">IF(L50="","",IF(LEN(L50)&lt;=MAX(10,G13),L50,IFERROR(LEFT(L50,LOOKUP(2,1/(MID(L50,ROW(1:500),1)=" ")/(ROW(1:500)&lt;=MAX(10,G13)),ROW(1:500))-1),LEFT(L50,MAX(10,G13)))))</f>
        <v>Intégrez les pommes à la pâte en les</v>
      </c>
      <c r="I50" s="963">
        <f t="shared" si="3"/>
        <v>36</v>
      </c>
      <c r="J50" s="963">
        <f t="shared" si="4"/>
        <v>24</v>
      </c>
      <c r="K50" s="964">
        <f>IF(M49&lt;&gt;"",K49,IF(K49&lt;MAX(A18:A317),K49+1,""))</f>
        <v>24</v>
      </c>
      <c r="L50" s="965" t="str">
        <f>IF(K50="","",IF(M49&lt;&gt;"",M49,INDEX(E18:E317,MATCH(K50,A18:A317,0))))</f>
        <v>Intégrez les pommes à la pâte en les répartissant bien. Beurrez et farinez le moule. Versez la préparation et lissez le dessus.</v>
      </c>
      <c r="M50" s="965" t="str">
        <f t="shared" si="5"/>
        <v>répartissant bien. Beurrez et farinez le moule. Versez la préparation et lissez le dessus.</v>
      </c>
      <c r="N50" s="966" t="str">
        <f t="shared" si="6"/>
        <v>Intégrez les pommes à la pâte en les</v>
      </c>
      <c r="O50" s="967" t="str">
        <f t="shared" si="7"/>
        <v>intégrez les pommes à la pâte en les</v>
      </c>
      <c r="P50" s="967" t="str">
        <f t="shared" si="8"/>
        <v>integrez les pommes a la pate en les</v>
      </c>
      <c r="Q50" s="966" t="str">
        <f t="shared" si="9"/>
        <v xml:space="preserve"> integrez les pommes a la pate en les </v>
      </c>
      <c r="R50" s="967" t="str">
        <f>IF(N50="","",IF(COUNTIF(AP18:AP300,TRIM(Q50))&gt;0,"EXCLUSION EXACTE",""))</f>
        <v/>
      </c>
      <c r="S50" s="967" t="str" cm="1">
        <f t="array" ref="S50">IF(N50="","",IF(SUMPRODUCT(--(AP18:AP300&lt;&gt;""),--ISNUMBER(SEARCH(" "&amp;AP18:AP300&amp;" ",Q50)))&gt;0,"BLOQUE MOLLUSQUES",""))</f>
        <v/>
      </c>
      <c r="T50" s="967" t="str" cm="1">
        <f t="array" ref="T50">IF(N50="","",IF(SUMPRODUCT(--(AT18:AT300&lt;&gt;""),--ISNUMBER(SEARCH(" "&amp;AT18:AT300&amp;" ",Q50)))&gt;0,"FORCE MOLLUSQUES",""))</f>
        <v/>
      </c>
      <c r="U50" s="966" t="str">
        <f t="shared" si="10"/>
        <v>⚠ Gluten</v>
      </c>
      <c r="V50" s="966" t="str">
        <f t="shared" si="13"/>
        <v>Intégrez les pommes à la pâte en les *</v>
      </c>
      <c r="W50" s="991">
        <f t="shared" si="11"/>
        <v>1</v>
      </c>
      <c r="X50" s="967" t="str" cm="1">
        <f t="array" ref="X50">IF(N50="","",IF(R50&lt;&gt;"","",IF(SUMPRODUCT(--(AN18:AN1500=X17),--(AM18:AM1500&lt;&gt;""),--ISNUMBER(SEARCH(" "&amp;AM18:AM1500&amp;" ",Q50)))&gt;0,X17,"")))</f>
        <v>⚠ Gluten</v>
      </c>
      <c r="Y50" s="967" t="str" cm="1">
        <f t="array" ref="Y50">IF(N50="","",IF(R50&lt;&gt;"","",IF(SUMPRODUCT(--(AN18:AN1500=Y17),--(AM18:AM1500&lt;&gt;""),--ISNUMBER(SEARCH(" "&amp;AM18:AM1500&amp;" ",Q50)))&gt;0,Y17,"")))</f>
        <v/>
      </c>
      <c r="Z50" s="967" t="str" cm="1">
        <f t="array" ref="Z50">IF(N50="","",IF(R50&lt;&gt;"","",IF(SUMPRODUCT(--(AN18:AN1500=Z17),--(AM18:AM1500&lt;&gt;""),--ISNUMBER(SEARCH(" "&amp;AM18:AM1500&amp;" ",Q50)))&gt;0,Z17,"")))</f>
        <v/>
      </c>
      <c r="AA50" s="967" t="str" cm="1">
        <f t="array" ref="AA50">IF(N50="","",IF(R50&lt;&gt;"","",IF(SUMPRODUCT(--(AN18:AN1500=AA17),--(AM18:AM1500&lt;&gt;""),--ISNUMBER(SEARCH(" "&amp;AM18:AM1500&amp;" ",Q50)))&gt;0,AA17,"")))</f>
        <v/>
      </c>
      <c r="AB50" s="967" t="str" cm="1">
        <f t="array" ref="AB50">IF(N50="","",IF(R50&lt;&gt;"","",IF(SUMPRODUCT(--(AN18:AN1500=AB17),--(AM18:AM1500&lt;&gt;""),--ISNUMBER(SEARCH(" "&amp;AM18:AM1500&amp;" ",Q50)))&gt;0,AB17,"")))</f>
        <v/>
      </c>
      <c r="AC50" s="967" t="str" cm="1">
        <f t="array" ref="AC50">IF(N50="","",IF(R50&lt;&gt;"","",IF(SUMPRODUCT(--(AN18:AN1500=AC17),--(AM18:AM1500&lt;&gt;""),--ISNUMBER(SEARCH(" "&amp;AM18:AM1500&amp;" ",Q50)))&gt;0,AC17,"")))</f>
        <v/>
      </c>
      <c r="AD50" s="967" t="str" cm="1">
        <f t="array" ref="AD50">IF(N50="","",IF(R50&lt;&gt;"","",IF(SUMPRODUCT(--(AN18:AN1500=AD17),--(AM18:AM1500&lt;&gt;""),--ISNUMBER(SEARCH(" "&amp;AM18:AM1500&amp;" ",Q50)))&gt;0,AD17,"")))</f>
        <v/>
      </c>
      <c r="AE50" s="967" t="str" cm="1">
        <f t="array" ref="AE50">IF(N50="","",IF(R50&lt;&gt;"","",IF(SUMPRODUCT(--(AN18:AN1500=AE17),--(AM18:AM1500&lt;&gt;""),--ISNUMBER(SEARCH(" "&amp;AM18:AM1500&amp;" ",Q50)))&gt;0,AE17,"")))</f>
        <v/>
      </c>
      <c r="AF50" s="967" t="str" cm="1">
        <f t="array" ref="AF50">IF(N50="","",IF(R50&lt;&gt;"","",IF(SUMPRODUCT(--(AN18:AN1500=AF17),--(AM18:AM1500&lt;&gt;""),--ISNUMBER(SEARCH(" "&amp;AM18:AM1500&amp;" ",Q50)))&gt;0,AF17,"")))</f>
        <v/>
      </c>
      <c r="AG50" s="967" t="str" cm="1">
        <f t="array" ref="AG50">IF(N50="","",IF(R50&lt;&gt;"","",IF(SUMPRODUCT(--(AN18:AN1500=AG17),--(AM18:AM1500&lt;&gt;""),--ISNUMBER(SEARCH(" "&amp;AM18:AM1500&amp;" ",Q50)))&gt;0,AG17,"")))</f>
        <v/>
      </c>
      <c r="AH50" s="967" t="str" cm="1">
        <f t="array" ref="AH50">IF(N50="","",IF(R50&lt;&gt;"","",IF(SUMPRODUCT(--(AN18:AN1500=AH17),--(AM18:AM1500&lt;&gt;""),--ISNUMBER(SEARCH(" "&amp;AM18:AM1500&amp;" ",Q50)))&gt;0,AH17,"")))</f>
        <v/>
      </c>
      <c r="AI50" s="967" t="str" cm="1">
        <f t="array" ref="AI50">IF(N50="","",IF(R50&lt;&gt;"","",IF(SUMPRODUCT(--(AN18:AN1500=AI17),--(AM18:AM1500&lt;&gt;""),--ISNUMBER(SEARCH(" "&amp;AM18:AM1500&amp;" ",Q50)))&gt;0,AI17,"")))</f>
        <v/>
      </c>
      <c r="AJ50" s="967" t="str" cm="1">
        <f t="array" ref="AJ50">IF(N50="","",IF(R50&lt;&gt;"","",IF(SUMPRODUCT(--(AN18:AN1500=AJ17),--(AM18:AM1500&lt;&gt;""),--ISNUMBER(SEARCH(" "&amp;AM18:AM1500&amp;" ",Q50)))&gt;0,AJ17,"")))</f>
        <v/>
      </c>
      <c r="AK50" s="967" t="str" cm="1">
        <f t="array" ref="AK50">IF(N50="","",IF(T50&lt;&gt;"",AK17,IF(S50&lt;&gt;"","",IF(R50&lt;&gt;"","",IF(SUMPRODUCT(--(AN18:AN1500=AK17),--(AM18:AM1500&lt;&gt;""),--ISNUMBER(SEARCH(" "&amp;AM18:AM1500&amp;" ",Q50)))&gt;0,AK17,"")))))</f>
        <v/>
      </c>
      <c r="AM50" s="968" t="s">
        <v>2087</v>
      </c>
      <c r="AN50" s="968" t="s">
        <v>1963</v>
      </c>
      <c r="AP50" s="969" t="s">
        <v>2088</v>
      </c>
      <c r="AQ50" s="969" t="s">
        <v>2084</v>
      </c>
      <c r="AR50" s="969" t="s">
        <v>1983</v>
      </c>
      <c r="AT50" s="964"/>
      <c r="AU50" s="964"/>
      <c r="AV50" s="964"/>
      <c r="BA50" s="1" t="s">
        <v>2089</v>
      </c>
      <c r="BN50" s="49">
        <v>1</v>
      </c>
    </row>
    <row r="51" spans="1:66" ht="35.1" customHeight="1">
      <c r="A51" s="973">
        <f>IF(B51="","",COUNTIF(B18:B51,"&lt;&gt;"))</f>
        <v>34</v>
      </c>
      <c r="B51" s="965" t="s">
        <v>453</v>
      </c>
      <c r="C51" s="974" t="str">
        <f t="shared" si="12"/>
        <v>répartissant bien. Beurrez et farinez</v>
      </c>
      <c r="D51" s="984" t="str">
        <f t="shared" si="0"/>
        <v/>
      </c>
      <c r="E51" s="976" t="str">
        <f t="shared" si="1"/>
        <v>Décongeler la macédoine surgelée.</v>
      </c>
      <c r="F51" s="977">
        <f t="shared" si="2"/>
        <v>33</v>
      </c>
      <c r="G51" s="964">
        <f>IF(H51="","",COUNTIF(H18:H51,"&lt;&gt;"))</f>
        <v>34</v>
      </c>
      <c r="H51" s="965" t="str" cm="1">
        <f t="array" ref="H51">IF(L51="","",IF(LEN(L51)&lt;=MAX(10,G13),L51,IFERROR(LEFT(L51,LOOKUP(2,1/(MID(L51,ROW(1:500),1)=" ")/(ROW(1:500)&lt;=MAX(10,G13)),ROW(1:500))-1),LEFT(L51,MAX(10,G13)))))</f>
        <v>répartissant bien. Beurrez et farinez</v>
      </c>
      <c r="I51" s="964">
        <f t="shared" si="3"/>
        <v>37</v>
      </c>
      <c r="J51" s="964">
        <f t="shared" si="4"/>
        <v>24</v>
      </c>
      <c r="K51" s="964">
        <f>IF(M50&lt;&gt;"",K50,IF(K50&lt;MAX(A18:A317),K50+1,""))</f>
        <v>24</v>
      </c>
      <c r="L51" s="965" t="str">
        <f>IF(K51="","",IF(M50&lt;&gt;"",M50,INDEX(E18:E317,MATCH(K51,A18:A317,0))))</f>
        <v>répartissant bien. Beurrez et farinez le moule. Versez la préparation et lissez le dessus.</v>
      </c>
      <c r="M51" s="965" t="str">
        <f t="shared" si="5"/>
        <v>le moule. Versez la préparation et lissez le dessus.</v>
      </c>
      <c r="N51" s="965" t="str">
        <f t="shared" si="6"/>
        <v>répartissant bien. Beurrez et farinez</v>
      </c>
      <c r="O51" s="964" t="str">
        <f t="shared" si="7"/>
        <v>répartissant bien. beurrez et farinez</v>
      </c>
      <c r="P51" s="964" t="str">
        <f t="shared" si="8"/>
        <v>repartissant bien. beurrez et farinez</v>
      </c>
      <c r="Q51" s="965" t="str">
        <f t="shared" si="9"/>
        <v xml:space="preserve"> repartissant bien beurrez et farinez </v>
      </c>
      <c r="R51" s="964" t="str">
        <f>IF(N51="","",IF(COUNTIF(AP18:AP300,TRIM(Q51))&gt;0,"EXCLUSION EXACTE",""))</f>
        <v/>
      </c>
      <c r="S51" s="964" t="str" cm="1">
        <f t="array" ref="S51">IF(N51="","",IF(SUMPRODUCT(--(AP18:AP300&lt;&gt;""),--ISNUMBER(SEARCH(" "&amp;AP18:AP300&amp;" ",Q51)))&gt;0,"BLOQUE MOLLUSQUES",""))</f>
        <v/>
      </c>
      <c r="T51" s="964" t="str" cm="1">
        <f t="array" ref="T51">IF(N51="","",IF(SUMPRODUCT(--(AT18:AT300&lt;&gt;""),--ISNUMBER(SEARCH(" "&amp;AT18:AT300&amp;" ",Q51)))&gt;0,"FORCE MOLLUSQUES",""))</f>
        <v/>
      </c>
      <c r="U51" s="965" t="str">
        <f t="shared" si="10"/>
        <v/>
      </c>
      <c r="V51" s="965" t="str">
        <f t="shared" si="13"/>
        <v>répartissant bien. Beurrez et farinez</v>
      </c>
      <c r="W51" s="977">
        <f t="shared" si="11"/>
        <v>0</v>
      </c>
      <c r="X51" s="964" t="str" cm="1">
        <f t="array" ref="X51">IF(N51="","",IF(R51&lt;&gt;"","",IF(SUMPRODUCT(--(AN18:AN1500=X17),--(AM18:AM1500&lt;&gt;""),--ISNUMBER(SEARCH(" "&amp;AM18:AM1500&amp;" ",Q51)))&gt;0,X17,"")))</f>
        <v/>
      </c>
      <c r="Y51" s="964" t="str" cm="1">
        <f t="array" ref="Y51">IF(N51="","",IF(R51&lt;&gt;"","",IF(SUMPRODUCT(--(AN18:AN1500=Y17),--(AM18:AM1500&lt;&gt;""),--ISNUMBER(SEARCH(" "&amp;AM18:AM1500&amp;" ",Q51)))&gt;0,Y17,"")))</f>
        <v/>
      </c>
      <c r="Z51" s="964" t="str" cm="1">
        <f t="array" ref="Z51">IF(N51="","",IF(R51&lt;&gt;"","",IF(SUMPRODUCT(--(AN18:AN1500=Z17),--(AM18:AM1500&lt;&gt;""),--ISNUMBER(SEARCH(" "&amp;AM18:AM1500&amp;" ",Q51)))&gt;0,Z17,"")))</f>
        <v/>
      </c>
      <c r="AA51" s="964" t="str" cm="1">
        <f t="array" ref="AA51">IF(N51="","",IF(R51&lt;&gt;"","",IF(SUMPRODUCT(--(AN18:AN1500=AA17),--(AM18:AM1500&lt;&gt;""),--ISNUMBER(SEARCH(" "&amp;AM18:AM1500&amp;" ",Q51)))&gt;0,AA17,"")))</f>
        <v/>
      </c>
      <c r="AB51" s="964" t="str" cm="1">
        <f t="array" ref="AB51">IF(N51="","",IF(R51&lt;&gt;"","",IF(SUMPRODUCT(--(AN18:AN1500=AB17),--(AM18:AM1500&lt;&gt;""),--ISNUMBER(SEARCH(" "&amp;AM18:AM1500&amp;" ",Q51)))&gt;0,AB17,"")))</f>
        <v/>
      </c>
      <c r="AC51" s="964" t="str" cm="1">
        <f t="array" ref="AC51">IF(N51="","",IF(R51&lt;&gt;"","",IF(SUMPRODUCT(--(AN18:AN1500=AC17),--(AM18:AM1500&lt;&gt;""),--ISNUMBER(SEARCH(" "&amp;AM18:AM1500&amp;" ",Q51)))&gt;0,AC17,"")))</f>
        <v/>
      </c>
      <c r="AD51" s="964" t="str" cm="1">
        <f t="array" ref="AD51">IF(N51="","",IF(R51&lt;&gt;"","",IF(SUMPRODUCT(--(AN18:AN1500=AD17),--(AM18:AM1500&lt;&gt;""),--ISNUMBER(SEARCH(" "&amp;AM18:AM1500&amp;" ",Q51)))&gt;0,AD17,"")))</f>
        <v/>
      </c>
      <c r="AE51" s="964" t="str" cm="1">
        <f t="array" ref="AE51">IF(N51="","",IF(R51&lt;&gt;"","",IF(SUMPRODUCT(--(AN18:AN1500=AE17),--(AM18:AM1500&lt;&gt;""),--ISNUMBER(SEARCH(" "&amp;AM18:AM1500&amp;" ",Q51)))&gt;0,AE17,"")))</f>
        <v/>
      </c>
      <c r="AF51" s="964" t="str" cm="1">
        <f t="array" ref="AF51">IF(N51="","",IF(R51&lt;&gt;"","",IF(SUMPRODUCT(--(AN18:AN1500=AF17),--(AM18:AM1500&lt;&gt;""),--ISNUMBER(SEARCH(" "&amp;AM18:AM1500&amp;" ",Q51)))&gt;0,AF17,"")))</f>
        <v/>
      </c>
      <c r="AG51" s="964" t="str" cm="1">
        <f t="array" ref="AG51">IF(N51="","",IF(R51&lt;&gt;"","",IF(SUMPRODUCT(--(AN18:AN1500=AG17),--(AM18:AM1500&lt;&gt;""),--ISNUMBER(SEARCH(" "&amp;AM18:AM1500&amp;" ",Q51)))&gt;0,AG17,"")))</f>
        <v/>
      </c>
      <c r="AH51" s="964" t="str" cm="1">
        <f t="array" ref="AH51">IF(N51="","",IF(R51&lt;&gt;"","",IF(SUMPRODUCT(--(AN18:AN1500=AH17),--(AM18:AM1500&lt;&gt;""),--ISNUMBER(SEARCH(" "&amp;AM18:AM1500&amp;" ",Q51)))&gt;0,AH17,"")))</f>
        <v/>
      </c>
      <c r="AI51" s="964" t="str" cm="1">
        <f t="array" ref="AI51">IF(N51="","",IF(R51&lt;&gt;"","",IF(SUMPRODUCT(--(AN18:AN1500=AI17),--(AM18:AM1500&lt;&gt;""),--ISNUMBER(SEARCH(" "&amp;AM18:AM1500&amp;" ",Q51)))&gt;0,AI17,"")))</f>
        <v/>
      </c>
      <c r="AJ51" s="964" t="str" cm="1">
        <f t="array" ref="AJ51">IF(N51="","",IF(R51&lt;&gt;"","",IF(SUMPRODUCT(--(AN18:AN1500=AJ17),--(AM18:AM1500&lt;&gt;""),--ISNUMBER(SEARCH(" "&amp;AM18:AM1500&amp;" ",Q51)))&gt;0,AJ17,"")))</f>
        <v/>
      </c>
      <c r="AK51" s="964" t="str" cm="1">
        <f t="array" ref="AK51">IF(N51="","",IF(T51&lt;&gt;"",AK17,IF(S51&lt;&gt;"","",IF(R51&lt;&gt;"","",IF(SUMPRODUCT(--(AN18:AN1500=AK17),--(AM18:AM1500&lt;&gt;""),--ISNUMBER(SEARCH(" "&amp;AM18:AM1500&amp;" ",Q51)))&gt;0,AK17,"")))))</f>
        <v/>
      </c>
      <c r="AM51" s="964" t="s">
        <v>2090</v>
      </c>
      <c r="AN51" s="964" t="s">
        <v>1963</v>
      </c>
      <c r="AP51" s="964" t="s">
        <v>2091</v>
      </c>
      <c r="AQ51" s="964" t="s">
        <v>2084</v>
      </c>
      <c r="AR51" s="964" t="s">
        <v>1983</v>
      </c>
      <c r="AT51" s="964"/>
      <c r="AU51" s="964"/>
      <c r="AV51" s="964"/>
      <c r="BA51" s="1" t="s">
        <v>996</v>
      </c>
      <c r="BN51" s="49">
        <v>1</v>
      </c>
    </row>
    <row r="52" spans="1:66" ht="35.1" customHeight="1">
      <c r="A52" s="957">
        <f>IF(B52="","",COUNTIF(B18:B52,"&lt;&gt;"))</f>
        <v>35</v>
      </c>
      <c r="B52" s="958" t="s">
        <v>456</v>
      </c>
      <c r="C52" s="974" t="str">
        <f t="shared" si="12"/>
        <v>le moule. Versez la préparation et</v>
      </c>
      <c r="D52" s="984" t="str">
        <f t="shared" si="0"/>
        <v/>
      </c>
      <c r="E52" s="961" t="str">
        <f t="shared" si="1"/>
        <v>Cuire au four dans un bac gastro selon les instructions habituelles.</v>
      </c>
      <c r="F52" s="962">
        <f t="shared" si="2"/>
        <v>68</v>
      </c>
      <c r="G52" s="963">
        <f>IF(H52="","",COUNTIF(H18:H52,"&lt;&gt;"))</f>
        <v>35</v>
      </c>
      <c r="H52" s="958" t="str" cm="1">
        <f t="array" ref="H52">IF(L52="","",IF(LEN(L52)&lt;=MAX(10,G13),L52,IFERROR(LEFT(L52,LOOKUP(2,1/(MID(L52,ROW(1:500),1)=" ")/(ROW(1:500)&lt;=MAX(10,G13)),ROW(1:500))-1),LEFT(L52,MAX(10,G13)))))</f>
        <v>le moule. Versez la préparation et</v>
      </c>
      <c r="I52" s="963">
        <f t="shared" si="3"/>
        <v>34</v>
      </c>
      <c r="J52" s="963">
        <f t="shared" si="4"/>
        <v>24</v>
      </c>
      <c r="K52" s="964">
        <f>IF(M51&lt;&gt;"",K51,IF(K51&lt;MAX(A18:A317),K51+1,""))</f>
        <v>24</v>
      </c>
      <c r="L52" s="965" t="str">
        <f>IF(K52="","",IF(M51&lt;&gt;"",M51,INDEX(E18:E317,MATCH(K52,A18:A317,0))))</f>
        <v>le moule. Versez la préparation et lissez le dessus.</v>
      </c>
      <c r="M52" s="965" t="str">
        <f t="shared" si="5"/>
        <v>lissez le dessus.</v>
      </c>
      <c r="N52" s="966" t="str">
        <f t="shared" si="6"/>
        <v>le moule. Versez la préparation et</v>
      </c>
      <c r="O52" s="967" t="str">
        <f t="shared" si="7"/>
        <v>le moule. versez la préparation et</v>
      </c>
      <c r="P52" s="967" t="str">
        <f t="shared" si="8"/>
        <v>le moule. versez la preparation et</v>
      </c>
      <c r="Q52" s="966" t="str">
        <f t="shared" si="9"/>
        <v xml:space="preserve"> le moule versez la preparation et </v>
      </c>
      <c r="R52" s="967" t="str">
        <f>IF(N52="","",IF(COUNTIF(AP18:AP300,TRIM(Q52))&gt;0,"EXCLUSION EXACTE",""))</f>
        <v/>
      </c>
      <c r="S52" s="967" t="str" cm="1">
        <f t="array" ref="S52">IF(N52="","",IF(SUMPRODUCT(--(AP18:AP300&lt;&gt;""),--ISNUMBER(SEARCH(" "&amp;AP18:AP300&amp;" ",Q52)))&gt;0,"BLOQUE MOLLUSQUES",""))</f>
        <v>BLOQUE MOLLUSQUES</v>
      </c>
      <c r="T52" s="967" t="str" cm="1">
        <f t="array" ref="T52">IF(N52="","",IF(SUMPRODUCT(--(AT18:AT300&lt;&gt;""),--ISNUMBER(SEARCH(" "&amp;AT18:AT300&amp;" ",Q52)))&gt;0,"FORCE MOLLUSQUES",""))</f>
        <v/>
      </c>
      <c r="U52" s="966" t="str">
        <f t="shared" si="10"/>
        <v/>
      </c>
      <c r="V52" s="966" t="str">
        <f t="shared" si="13"/>
        <v>le moule. Versez la préparation et</v>
      </c>
      <c r="W52" s="991">
        <f t="shared" si="11"/>
        <v>0</v>
      </c>
      <c r="X52" s="967" t="str" cm="1">
        <f t="array" ref="X52">IF(N52="","",IF(R52&lt;&gt;"","",IF(SUMPRODUCT(--(AN18:AN1500=X17),--(AM18:AM1500&lt;&gt;""),--ISNUMBER(SEARCH(" "&amp;AM18:AM1500&amp;" ",Q52)))&gt;0,X17,"")))</f>
        <v/>
      </c>
      <c r="Y52" s="967" t="str" cm="1">
        <f t="array" ref="Y52">IF(N52="","",IF(R52&lt;&gt;"","",IF(SUMPRODUCT(--(AN18:AN1500=Y17),--(AM18:AM1500&lt;&gt;""),--ISNUMBER(SEARCH(" "&amp;AM18:AM1500&amp;" ",Q52)))&gt;0,Y17,"")))</f>
        <v/>
      </c>
      <c r="Z52" s="967" t="str" cm="1">
        <f t="array" ref="Z52">IF(N52="","",IF(R52&lt;&gt;"","",IF(SUMPRODUCT(--(AN18:AN1500=Z17),--(AM18:AM1500&lt;&gt;""),--ISNUMBER(SEARCH(" "&amp;AM18:AM1500&amp;" ",Q52)))&gt;0,Z17,"")))</f>
        <v/>
      </c>
      <c r="AA52" s="967" t="str" cm="1">
        <f t="array" ref="AA52">IF(N52="","",IF(R52&lt;&gt;"","",IF(SUMPRODUCT(--(AN18:AN1500=AA17),--(AM18:AM1500&lt;&gt;""),--ISNUMBER(SEARCH(" "&amp;AM18:AM1500&amp;" ",Q52)))&gt;0,AA17,"")))</f>
        <v/>
      </c>
      <c r="AB52" s="967" t="str" cm="1">
        <f t="array" ref="AB52">IF(N52="","",IF(R52&lt;&gt;"","",IF(SUMPRODUCT(--(AN18:AN1500=AB17),--(AM18:AM1500&lt;&gt;""),--ISNUMBER(SEARCH(" "&amp;AM18:AM1500&amp;" ",Q52)))&gt;0,AB17,"")))</f>
        <v/>
      </c>
      <c r="AC52" s="967" t="str" cm="1">
        <f t="array" ref="AC52">IF(N52="","",IF(R52&lt;&gt;"","",IF(SUMPRODUCT(--(AN18:AN1500=AC17),--(AM18:AM1500&lt;&gt;""),--ISNUMBER(SEARCH(" "&amp;AM18:AM1500&amp;" ",Q52)))&gt;0,AC17,"")))</f>
        <v/>
      </c>
      <c r="AD52" s="967" t="str" cm="1">
        <f t="array" ref="AD52">IF(N52="","",IF(R52&lt;&gt;"","",IF(SUMPRODUCT(--(AN18:AN1500=AD17),--(AM18:AM1500&lt;&gt;""),--ISNUMBER(SEARCH(" "&amp;AM18:AM1500&amp;" ",Q52)))&gt;0,AD17,"")))</f>
        <v/>
      </c>
      <c r="AE52" s="967" t="str" cm="1">
        <f t="array" ref="AE52">IF(N52="","",IF(R52&lt;&gt;"","",IF(SUMPRODUCT(--(AN18:AN1500=AE17),--(AM18:AM1500&lt;&gt;""),--ISNUMBER(SEARCH(" "&amp;AM18:AM1500&amp;" ",Q52)))&gt;0,AE17,"")))</f>
        <v/>
      </c>
      <c r="AF52" s="967" t="str" cm="1">
        <f t="array" ref="AF52">IF(N52="","",IF(R52&lt;&gt;"","",IF(SUMPRODUCT(--(AN18:AN1500=AF17),--(AM18:AM1500&lt;&gt;""),--ISNUMBER(SEARCH(" "&amp;AM18:AM1500&amp;" ",Q52)))&gt;0,AF17,"")))</f>
        <v/>
      </c>
      <c r="AG52" s="967" t="str" cm="1">
        <f t="array" ref="AG52">IF(N52="","",IF(R52&lt;&gt;"","",IF(SUMPRODUCT(--(AN18:AN1500=AG17),--(AM18:AM1500&lt;&gt;""),--ISNUMBER(SEARCH(" "&amp;AM18:AM1500&amp;" ",Q52)))&gt;0,AG17,"")))</f>
        <v/>
      </c>
      <c r="AH52" s="967" t="str" cm="1">
        <f t="array" ref="AH52">IF(N52="","",IF(R52&lt;&gt;"","",IF(SUMPRODUCT(--(AN18:AN1500=AH17),--(AM18:AM1500&lt;&gt;""),--ISNUMBER(SEARCH(" "&amp;AM18:AM1500&amp;" ",Q52)))&gt;0,AH17,"")))</f>
        <v/>
      </c>
      <c r="AI52" s="967" t="str" cm="1">
        <f t="array" ref="AI52">IF(N52="","",IF(R52&lt;&gt;"","",IF(SUMPRODUCT(--(AN18:AN1500=AI17),--(AM18:AM1500&lt;&gt;""),--ISNUMBER(SEARCH(" "&amp;AM18:AM1500&amp;" ",Q52)))&gt;0,AI17,"")))</f>
        <v/>
      </c>
      <c r="AJ52" s="967" t="str" cm="1">
        <f t="array" ref="AJ52">IF(N52="","",IF(R52&lt;&gt;"","",IF(SUMPRODUCT(--(AN18:AN1500=AJ17),--(AM18:AM1500&lt;&gt;""),--ISNUMBER(SEARCH(" "&amp;AM18:AM1500&amp;" ",Q52)))&gt;0,AJ17,"")))</f>
        <v/>
      </c>
      <c r="AK52" s="967" t="str" cm="1">
        <f t="array" ref="AK52">IF(N52="","",IF(T52&lt;&gt;"",AK17,IF(S52&lt;&gt;"","",IF(R52&lt;&gt;"","",IF(SUMPRODUCT(--(AN18:AN1500=AK17),--(AM18:AM1500&lt;&gt;""),--ISNUMBER(SEARCH(" "&amp;AM18:AM1500&amp;" ",Q52)))&gt;0,AK17,"")))))</f>
        <v/>
      </c>
      <c r="AM52" s="968" t="s">
        <v>83</v>
      </c>
      <c r="AN52" s="968" t="s">
        <v>1963</v>
      </c>
      <c r="AP52" s="969" t="s">
        <v>2092</v>
      </c>
      <c r="AQ52" s="969" t="s">
        <v>2084</v>
      </c>
      <c r="AR52" s="969" t="s">
        <v>1983</v>
      </c>
      <c r="AT52" s="964"/>
      <c r="AU52" s="964"/>
      <c r="AV52" s="964"/>
      <c r="BA52" s="1" t="s">
        <v>997</v>
      </c>
      <c r="BN52" s="49">
        <v>1</v>
      </c>
    </row>
    <row r="53" spans="1:66" ht="35.1" customHeight="1">
      <c r="A53" s="973">
        <f>IF(B53="","",COUNTIF(B18:B53,"&lt;&gt;"))</f>
        <v>36</v>
      </c>
      <c r="B53" s="965" t="s">
        <v>460</v>
      </c>
      <c r="C53" s="974" t="str">
        <f t="shared" si="12"/>
        <v>lissez le dessus.</v>
      </c>
      <c r="D53" s="984" t="str">
        <f t="shared" si="0"/>
        <v/>
      </c>
      <c r="E53" s="976" t="str">
        <f t="shared" si="1"/>
        <v>Vérifier la cuisson.</v>
      </c>
      <c r="F53" s="977">
        <f t="shared" si="2"/>
        <v>20</v>
      </c>
      <c r="G53" s="964">
        <f>IF(H53="","",COUNTIF(H18:H53,"&lt;&gt;"))</f>
        <v>36</v>
      </c>
      <c r="H53" s="965" t="str" cm="1">
        <f t="array" ref="H53">IF(L53="","",IF(LEN(L53)&lt;=MAX(10,G13),L53,IFERROR(LEFT(L53,LOOKUP(2,1/(MID(L53,ROW(1:500),1)=" ")/(ROW(1:500)&lt;=MAX(10,G13)),ROW(1:500))-1),LEFT(L53,MAX(10,G13)))))</f>
        <v>lissez le dessus.</v>
      </c>
      <c r="I53" s="964">
        <f t="shared" si="3"/>
        <v>17</v>
      </c>
      <c r="J53" s="964">
        <f t="shared" si="4"/>
        <v>24</v>
      </c>
      <c r="K53" s="964">
        <f>IF(M52&lt;&gt;"",K52,IF(K52&lt;MAX(A18:A317),K52+1,""))</f>
        <v>24</v>
      </c>
      <c r="L53" s="965" t="str">
        <f>IF(K53="","",IF(M52&lt;&gt;"",M52,INDEX(E18:E317,MATCH(K53,A18:A317,0))))</f>
        <v>lissez le dessus.</v>
      </c>
      <c r="M53" s="965" t="str">
        <f t="shared" si="5"/>
        <v/>
      </c>
      <c r="N53" s="965" t="str">
        <f t="shared" si="6"/>
        <v>lissez le dessus.</v>
      </c>
      <c r="O53" s="964" t="str">
        <f t="shared" si="7"/>
        <v>lissez le dessus.</v>
      </c>
      <c r="P53" s="964" t="str">
        <f t="shared" si="8"/>
        <v>lissez le dessus.</v>
      </c>
      <c r="Q53" s="965" t="str">
        <f t="shared" si="9"/>
        <v xml:space="preserve"> lissez le dessus </v>
      </c>
      <c r="R53" s="964" t="str">
        <f>IF(N53="","",IF(COUNTIF(AP18:AP300,TRIM(Q53))&gt;0,"EXCLUSION EXACTE",""))</f>
        <v/>
      </c>
      <c r="S53" s="964" t="str" cm="1">
        <f t="array" ref="S53">IF(N53="","",IF(SUMPRODUCT(--(AP18:AP300&lt;&gt;""),--ISNUMBER(SEARCH(" "&amp;AP18:AP300&amp;" ",Q53)))&gt;0,"BLOQUE MOLLUSQUES",""))</f>
        <v/>
      </c>
      <c r="T53" s="964" t="str" cm="1">
        <f t="array" ref="T53">IF(N53="","",IF(SUMPRODUCT(--(AT18:AT300&lt;&gt;""),--ISNUMBER(SEARCH(" "&amp;AT18:AT300&amp;" ",Q53)))&gt;0,"FORCE MOLLUSQUES",""))</f>
        <v/>
      </c>
      <c r="U53" s="965" t="str">
        <f t="shared" si="10"/>
        <v/>
      </c>
      <c r="V53" s="965" t="str">
        <f t="shared" si="13"/>
        <v>lissez le dessus.</v>
      </c>
      <c r="W53" s="977">
        <f t="shared" si="11"/>
        <v>0</v>
      </c>
      <c r="X53" s="964" t="str" cm="1">
        <f t="array" ref="X53">IF(N53="","",IF(R53&lt;&gt;"","",IF(SUMPRODUCT(--(AN18:AN1500=X17),--(AM18:AM1500&lt;&gt;""),--ISNUMBER(SEARCH(" "&amp;AM18:AM1500&amp;" ",Q53)))&gt;0,X17,"")))</f>
        <v/>
      </c>
      <c r="Y53" s="964" t="str" cm="1">
        <f t="array" ref="Y53">IF(N53="","",IF(R53&lt;&gt;"","",IF(SUMPRODUCT(--(AN18:AN1500=Y17),--(AM18:AM1500&lt;&gt;""),--ISNUMBER(SEARCH(" "&amp;AM18:AM1500&amp;" ",Q53)))&gt;0,Y17,"")))</f>
        <v/>
      </c>
      <c r="Z53" s="964" t="str" cm="1">
        <f t="array" ref="Z53">IF(N53="","",IF(R53&lt;&gt;"","",IF(SUMPRODUCT(--(AN18:AN1500=Z17),--(AM18:AM1500&lt;&gt;""),--ISNUMBER(SEARCH(" "&amp;AM18:AM1500&amp;" ",Q53)))&gt;0,Z17,"")))</f>
        <v/>
      </c>
      <c r="AA53" s="964" t="str" cm="1">
        <f t="array" ref="AA53">IF(N53="","",IF(R53&lt;&gt;"","",IF(SUMPRODUCT(--(AN18:AN1500=AA17),--(AM18:AM1500&lt;&gt;""),--ISNUMBER(SEARCH(" "&amp;AM18:AM1500&amp;" ",Q53)))&gt;0,AA17,"")))</f>
        <v/>
      </c>
      <c r="AB53" s="964" t="str" cm="1">
        <f t="array" ref="AB53">IF(N53="","",IF(R53&lt;&gt;"","",IF(SUMPRODUCT(--(AN18:AN1500=AB17),--(AM18:AM1500&lt;&gt;""),--ISNUMBER(SEARCH(" "&amp;AM18:AM1500&amp;" ",Q53)))&gt;0,AB17,"")))</f>
        <v/>
      </c>
      <c r="AC53" s="964" t="str" cm="1">
        <f t="array" ref="AC53">IF(N53="","",IF(R53&lt;&gt;"","",IF(SUMPRODUCT(--(AN18:AN1500=AC17),--(AM18:AM1500&lt;&gt;""),--ISNUMBER(SEARCH(" "&amp;AM18:AM1500&amp;" ",Q53)))&gt;0,AC17,"")))</f>
        <v/>
      </c>
      <c r="AD53" s="964" t="str" cm="1">
        <f t="array" ref="AD53">IF(N53="","",IF(R53&lt;&gt;"","",IF(SUMPRODUCT(--(AN18:AN1500=AD17),--(AM18:AM1500&lt;&gt;""),--ISNUMBER(SEARCH(" "&amp;AM18:AM1500&amp;" ",Q53)))&gt;0,AD17,"")))</f>
        <v/>
      </c>
      <c r="AE53" s="964" t="str" cm="1">
        <f t="array" ref="AE53">IF(N53="","",IF(R53&lt;&gt;"","",IF(SUMPRODUCT(--(AN18:AN1500=AE17),--(AM18:AM1500&lt;&gt;""),--ISNUMBER(SEARCH(" "&amp;AM18:AM1500&amp;" ",Q53)))&gt;0,AE17,"")))</f>
        <v/>
      </c>
      <c r="AF53" s="964" t="str" cm="1">
        <f t="array" ref="AF53">IF(N53="","",IF(R53&lt;&gt;"","",IF(SUMPRODUCT(--(AN18:AN1500=AF17),--(AM18:AM1500&lt;&gt;""),--ISNUMBER(SEARCH(" "&amp;AM18:AM1500&amp;" ",Q53)))&gt;0,AF17,"")))</f>
        <v/>
      </c>
      <c r="AG53" s="964" t="str" cm="1">
        <f t="array" ref="AG53">IF(N53="","",IF(R53&lt;&gt;"","",IF(SUMPRODUCT(--(AN18:AN1500=AG17),--(AM18:AM1500&lt;&gt;""),--ISNUMBER(SEARCH(" "&amp;AM18:AM1500&amp;" ",Q53)))&gt;0,AG17,"")))</f>
        <v/>
      </c>
      <c r="AH53" s="964" t="str" cm="1">
        <f t="array" ref="AH53">IF(N53="","",IF(R53&lt;&gt;"","",IF(SUMPRODUCT(--(AN18:AN1500=AH17),--(AM18:AM1500&lt;&gt;""),--ISNUMBER(SEARCH(" "&amp;AM18:AM1500&amp;" ",Q53)))&gt;0,AH17,"")))</f>
        <v/>
      </c>
      <c r="AI53" s="964" t="str" cm="1">
        <f t="array" ref="AI53">IF(N53="","",IF(R53&lt;&gt;"","",IF(SUMPRODUCT(--(AN18:AN1500=AI17),--(AM18:AM1500&lt;&gt;""),--ISNUMBER(SEARCH(" "&amp;AM18:AM1500&amp;" ",Q53)))&gt;0,AI17,"")))</f>
        <v/>
      </c>
      <c r="AJ53" s="964" t="str" cm="1">
        <f t="array" ref="AJ53">IF(N53="","",IF(R53&lt;&gt;"","",IF(SUMPRODUCT(--(AN18:AN1500=AJ17),--(AM18:AM1500&lt;&gt;""),--ISNUMBER(SEARCH(" "&amp;AM18:AM1500&amp;" ",Q53)))&gt;0,AJ17,"")))</f>
        <v/>
      </c>
      <c r="AK53" s="964" t="str" cm="1">
        <f t="array" ref="AK53">IF(N53="","",IF(T53&lt;&gt;"",AK17,IF(S53&lt;&gt;"","",IF(R53&lt;&gt;"","",IF(SUMPRODUCT(--(AN18:AN1500=AK17),--(AM18:AM1500&lt;&gt;""),--ISNUMBER(SEARCH(" "&amp;AM18:AM1500&amp;" ",Q53)))&gt;0,AK17,"")))))</f>
        <v/>
      </c>
      <c r="AM53" s="964" t="s">
        <v>0</v>
      </c>
      <c r="AN53" s="964" t="s">
        <v>1963</v>
      </c>
      <c r="AP53" s="964" t="s">
        <v>2093</v>
      </c>
      <c r="AQ53" s="964" t="s">
        <v>2084</v>
      </c>
      <c r="AR53" s="964" t="s">
        <v>1983</v>
      </c>
      <c r="AT53" s="964"/>
      <c r="AU53" s="964"/>
      <c r="AV53" s="964"/>
      <c r="BA53" s="1" t="s">
        <v>990</v>
      </c>
      <c r="BN53" s="49">
        <v>1</v>
      </c>
    </row>
    <row r="54" spans="1:66" ht="35.1" customHeight="1">
      <c r="A54" s="957">
        <f>IF(B54="","",COUNTIF(B18:B54,"&lt;&gt;"))</f>
        <v>37</v>
      </c>
      <c r="B54" s="958" t="s">
        <v>462</v>
      </c>
      <c r="C54" s="974" t="str">
        <f t="shared" si="12"/>
        <v>moule de bouchot *</v>
      </c>
      <c r="D54" s="984" t="str">
        <f t="shared" si="0"/>
        <v>⚠ Mollusques</v>
      </c>
      <c r="E54" s="961" t="str">
        <f t="shared" si="1"/>
        <v>Refroidir rapidement dans une cellule de refroidissement jusqu'à ce que la température</v>
      </c>
      <c r="F54" s="962">
        <f t="shared" si="2"/>
        <v>86</v>
      </c>
      <c r="G54" s="963">
        <f>IF(H54="","",COUNTIF(H18:H54,"&lt;&gt;"))</f>
        <v>37</v>
      </c>
      <c r="H54" s="958" t="str" cm="1">
        <f t="array" ref="H54">IF(L54="","",IF(LEN(L54)&lt;=MAX(10,G13),L54,IFERROR(LEFT(L54,LOOKUP(2,1/(MID(L54,ROW(1:500),1)=" ")/(ROW(1:500)&lt;=MAX(10,G13)),ROW(1:500))-1),LEFT(L54,MAX(10,G13)))))</f>
        <v>moule de bouchot</v>
      </c>
      <c r="I54" s="963">
        <f t="shared" si="3"/>
        <v>16</v>
      </c>
      <c r="J54" s="963">
        <f t="shared" si="4"/>
        <v>25</v>
      </c>
      <c r="K54" s="964">
        <f>IF(M53&lt;&gt;"",K53,IF(K53&lt;MAX(A18:A317),K53+1,""))</f>
        <v>25</v>
      </c>
      <c r="L54" s="965" t="str">
        <f>IF(K54="","",IF(M53&lt;&gt;"",M53,INDEX(E18:E317,MATCH(K54,A18:A317,0))))</f>
        <v>moule de bouchot</v>
      </c>
      <c r="M54" s="965" t="str">
        <f t="shared" si="5"/>
        <v/>
      </c>
      <c r="N54" s="966" t="str">
        <f t="shared" si="6"/>
        <v>moule de bouchot</v>
      </c>
      <c r="O54" s="967" t="str">
        <f t="shared" si="7"/>
        <v>moule de bouchot</v>
      </c>
      <c r="P54" s="967" t="str">
        <f t="shared" si="8"/>
        <v>moule de bouchot</v>
      </c>
      <c r="Q54" s="966" t="str">
        <f t="shared" si="9"/>
        <v xml:space="preserve"> moule de bouchot </v>
      </c>
      <c r="R54" s="967" t="str">
        <f>IF(N54="","",IF(COUNTIF(AP18:AP300,TRIM(Q54))&gt;0,"EXCLUSION EXACTE",""))</f>
        <v/>
      </c>
      <c r="S54" s="967" t="str" cm="1">
        <f t="array" ref="S54">IF(N54="","",IF(SUMPRODUCT(--(AP18:AP300&lt;&gt;""),--ISNUMBER(SEARCH(" "&amp;AP18:AP300&amp;" ",Q54)))&gt;0,"BLOQUE MOLLUSQUES",""))</f>
        <v>BLOQUE MOLLUSQUES</v>
      </c>
      <c r="T54" s="967" t="str" cm="1">
        <f t="array" ref="T54">IF(N54="","",IF(SUMPRODUCT(--(AT18:AT300&lt;&gt;""),--ISNUMBER(SEARCH(" "&amp;AT18:AT300&amp;" ",Q54)))&gt;0,"FORCE MOLLUSQUES",""))</f>
        <v>FORCE MOLLUSQUES</v>
      </c>
      <c r="U54" s="966" t="str">
        <f t="shared" si="10"/>
        <v>⚠ Mollusques</v>
      </c>
      <c r="V54" s="966" t="str">
        <f t="shared" si="13"/>
        <v>moule de bouchot *</v>
      </c>
      <c r="W54" s="991">
        <f t="shared" si="11"/>
        <v>1</v>
      </c>
      <c r="X54" s="967" t="str" cm="1">
        <f t="array" ref="X54">IF(N54="","",IF(R54&lt;&gt;"","",IF(SUMPRODUCT(--(AN18:AN1500=X17),--(AM18:AM1500&lt;&gt;""),--ISNUMBER(SEARCH(" "&amp;AM18:AM1500&amp;" ",Q54)))&gt;0,X17,"")))</f>
        <v/>
      </c>
      <c r="Y54" s="967" t="str" cm="1">
        <f t="array" ref="Y54">IF(N54="","",IF(R54&lt;&gt;"","",IF(SUMPRODUCT(--(AN18:AN1500=Y17),--(AM18:AM1500&lt;&gt;""),--ISNUMBER(SEARCH(" "&amp;AM18:AM1500&amp;" ",Q54)))&gt;0,Y17,"")))</f>
        <v/>
      </c>
      <c r="Z54" s="967" t="str" cm="1">
        <f t="array" ref="Z54">IF(N54="","",IF(R54&lt;&gt;"","",IF(SUMPRODUCT(--(AN18:AN1500=Z17),--(AM18:AM1500&lt;&gt;""),--ISNUMBER(SEARCH(" "&amp;AM18:AM1500&amp;" ",Q54)))&gt;0,Z17,"")))</f>
        <v/>
      </c>
      <c r="AA54" s="967" t="str" cm="1">
        <f t="array" ref="AA54">IF(N54="","",IF(R54&lt;&gt;"","",IF(SUMPRODUCT(--(AN18:AN1500=AA17),--(AM18:AM1500&lt;&gt;""),--ISNUMBER(SEARCH(" "&amp;AM18:AM1500&amp;" ",Q54)))&gt;0,AA17,"")))</f>
        <v/>
      </c>
      <c r="AB54" s="967" t="str" cm="1">
        <f t="array" ref="AB54">IF(N54="","",IF(R54&lt;&gt;"","",IF(SUMPRODUCT(--(AN18:AN1500=AB17),--(AM18:AM1500&lt;&gt;""),--ISNUMBER(SEARCH(" "&amp;AM18:AM1500&amp;" ",Q54)))&gt;0,AB17,"")))</f>
        <v/>
      </c>
      <c r="AC54" s="967" t="str" cm="1">
        <f t="array" ref="AC54">IF(N54="","",IF(R54&lt;&gt;"","",IF(SUMPRODUCT(--(AN18:AN1500=AC17),--(AM18:AM1500&lt;&gt;""),--ISNUMBER(SEARCH(" "&amp;AM18:AM1500&amp;" ",Q54)))&gt;0,AC17,"")))</f>
        <v/>
      </c>
      <c r="AD54" s="967" t="str" cm="1">
        <f t="array" ref="AD54">IF(N54="","",IF(R54&lt;&gt;"","",IF(SUMPRODUCT(--(AN18:AN1500=AD17),--(AM18:AM1500&lt;&gt;""),--ISNUMBER(SEARCH(" "&amp;AM18:AM1500&amp;" ",Q54)))&gt;0,AD17,"")))</f>
        <v/>
      </c>
      <c r="AE54" s="967" t="str" cm="1">
        <f t="array" ref="AE54">IF(N54="","",IF(R54&lt;&gt;"","",IF(SUMPRODUCT(--(AN18:AN1500=AE17),--(AM18:AM1500&lt;&gt;""),--ISNUMBER(SEARCH(" "&amp;AM18:AM1500&amp;" ",Q54)))&gt;0,AE17,"")))</f>
        <v/>
      </c>
      <c r="AF54" s="967" t="str" cm="1">
        <f t="array" ref="AF54">IF(N54="","",IF(R54&lt;&gt;"","",IF(SUMPRODUCT(--(AN18:AN1500=AF17),--(AM18:AM1500&lt;&gt;""),--ISNUMBER(SEARCH(" "&amp;AM18:AM1500&amp;" ",Q54)))&gt;0,AF17,"")))</f>
        <v/>
      </c>
      <c r="AG54" s="967" t="str" cm="1">
        <f t="array" ref="AG54">IF(N54="","",IF(R54&lt;&gt;"","",IF(SUMPRODUCT(--(AN18:AN1500=AG17),--(AM18:AM1500&lt;&gt;""),--ISNUMBER(SEARCH(" "&amp;AM18:AM1500&amp;" ",Q54)))&gt;0,AG17,"")))</f>
        <v/>
      </c>
      <c r="AH54" s="967" t="str" cm="1">
        <f t="array" ref="AH54">IF(N54="","",IF(R54&lt;&gt;"","",IF(SUMPRODUCT(--(AN18:AN1500=AH17),--(AM18:AM1500&lt;&gt;""),--ISNUMBER(SEARCH(" "&amp;AM18:AM1500&amp;" ",Q54)))&gt;0,AH17,"")))</f>
        <v/>
      </c>
      <c r="AI54" s="967" t="str" cm="1">
        <f t="array" ref="AI54">IF(N54="","",IF(R54&lt;&gt;"","",IF(SUMPRODUCT(--(AN18:AN1500=AI17),--(AM18:AM1500&lt;&gt;""),--ISNUMBER(SEARCH(" "&amp;AM18:AM1500&amp;" ",Q54)))&gt;0,AI17,"")))</f>
        <v/>
      </c>
      <c r="AJ54" s="967" t="str" cm="1">
        <f t="array" ref="AJ54">IF(N54="","",IF(R54&lt;&gt;"","",IF(SUMPRODUCT(--(AN18:AN1500=AJ17),--(AM18:AM1500&lt;&gt;""),--ISNUMBER(SEARCH(" "&amp;AM18:AM1500&amp;" ",Q54)))&gt;0,AJ17,"")))</f>
        <v/>
      </c>
      <c r="AK54" s="967" t="str" cm="1">
        <f t="array" ref="AK54">IF(N54="","",IF(T54&lt;&gt;"",AK17,IF(S54&lt;&gt;"","",IF(R54&lt;&gt;"","",IF(SUMPRODUCT(--(AN18:AN1500=AK17),--(AM18:AM1500&lt;&gt;""),--ISNUMBER(SEARCH(" "&amp;AM18:AM1500&amp;" ",Q54)))&gt;0,AK17,"")))))</f>
        <v>⚠ Mollusques</v>
      </c>
      <c r="AM54" s="968" t="s">
        <v>197</v>
      </c>
      <c r="AN54" s="968" t="s">
        <v>1963</v>
      </c>
      <c r="AP54" s="969" t="s">
        <v>2094</v>
      </c>
      <c r="AQ54" s="969" t="s">
        <v>2084</v>
      </c>
      <c r="AR54" s="969" t="s">
        <v>1983</v>
      </c>
      <c r="AT54" s="964"/>
      <c r="AU54" s="964"/>
      <c r="AV54" s="964"/>
      <c r="BA54" s="1" t="s">
        <v>998</v>
      </c>
      <c r="BN54" s="49">
        <v>1</v>
      </c>
    </row>
    <row r="55" spans="1:66" ht="35.1" customHeight="1">
      <c r="A55" s="973">
        <f>IF(B55="","",COUNTIF(B18:B55,"&lt;&gt;"))</f>
        <v>38</v>
      </c>
      <c r="B55" s="965" t="s">
        <v>466</v>
      </c>
      <c r="C55" s="974" t="str">
        <f t="shared" si="12"/>
        <v>moule à cake</v>
      </c>
      <c r="D55" s="984" t="str">
        <f t="shared" si="0"/>
        <v/>
      </c>
      <c r="E55" s="976" t="str">
        <f t="shared" si="1"/>
        <v>Faire fondre la gélatine en poudre avec un peu d'eau à feu doux.</v>
      </c>
      <c r="F55" s="977">
        <f t="shared" si="2"/>
        <v>64</v>
      </c>
      <c r="G55" s="964">
        <f>IF(H55="","",COUNTIF(H18:H55,"&lt;&gt;"))</f>
        <v>38</v>
      </c>
      <c r="H55" s="965" t="str" cm="1">
        <f t="array" ref="H55">IF(L55="","",IF(LEN(L55)&lt;=MAX(10,G13),L55,IFERROR(LEFT(L55,LOOKUP(2,1/(MID(L55,ROW(1:500),1)=" ")/(ROW(1:500)&lt;=MAX(10,G13)),ROW(1:500))-1),LEFT(L55,MAX(10,G13)))))</f>
        <v>moule à cake</v>
      </c>
      <c r="I55" s="964">
        <f t="shared" si="3"/>
        <v>12</v>
      </c>
      <c r="J55" s="964">
        <f t="shared" si="4"/>
        <v>26</v>
      </c>
      <c r="K55" s="964">
        <f>IF(M54&lt;&gt;"",K54,IF(K54&lt;MAX(A18:A317),K54+1,""))</f>
        <v>26</v>
      </c>
      <c r="L55" s="965" t="str">
        <f>IF(K55="","",IF(M54&lt;&gt;"",M54,INDEX(E18:E317,MATCH(K55,A18:A317,0))))</f>
        <v>moule à cake</v>
      </c>
      <c r="M55" s="965" t="str">
        <f t="shared" si="5"/>
        <v/>
      </c>
      <c r="N55" s="965" t="str">
        <f t="shared" si="6"/>
        <v>moule à cake</v>
      </c>
      <c r="O55" s="964" t="str">
        <f t="shared" si="7"/>
        <v>moule à cake</v>
      </c>
      <c r="P55" s="964" t="str">
        <f t="shared" si="8"/>
        <v>moule a cake</v>
      </c>
      <c r="Q55" s="965" t="str">
        <f t="shared" si="9"/>
        <v xml:space="preserve"> moule a cake </v>
      </c>
      <c r="R55" s="964" t="str">
        <f>IF(N55="","",IF(COUNTIF(AP18:AP300,TRIM(Q55))&gt;0,"EXCLUSION EXACTE",""))</f>
        <v>EXCLUSION EXACTE</v>
      </c>
      <c r="S55" s="964" t="str" cm="1">
        <f t="array" ref="S55">IF(N55="","",IF(SUMPRODUCT(--(AP18:AP300&lt;&gt;""),--ISNUMBER(SEARCH(" "&amp;AP18:AP300&amp;" ",Q55)))&gt;0,"BLOQUE MOLLUSQUES",""))</f>
        <v>BLOQUE MOLLUSQUES</v>
      </c>
      <c r="T55" s="964" t="str" cm="1">
        <f t="array" ref="T55">IF(N55="","",IF(SUMPRODUCT(--(AT18:AT300&lt;&gt;""),--ISNUMBER(SEARCH(" "&amp;AT18:AT300&amp;" ",Q55)))&gt;0,"FORCE MOLLUSQUES",""))</f>
        <v/>
      </c>
      <c r="U55" s="965" t="str">
        <f t="shared" si="10"/>
        <v/>
      </c>
      <c r="V55" s="965" t="str">
        <f t="shared" si="13"/>
        <v>moule à cake</v>
      </c>
      <c r="W55" s="977">
        <f t="shared" si="11"/>
        <v>0</v>
      </c>
      <c r="X55" s="964" t="str" cm="1">
        <f t="array" ref="X55">IF(N55="","",IF(R55&lt;&gt;"","",IF(SUMPRODUCT(--(AN18:AN1500=X17),--(AM18:AM1500&lt;&gt;""),--ISNUMBER(SEARCH(" "&amp;AM18:AM1500&amp;" ",Q55)))&gt;0,X17,"")))</f>
        <v/>
      </c>
      <c r="Y55" s="964" t="str" cm="1">
        <f t="array" ref="Y55">IF(N55="","",IF(R55&lt;&gt;"","",IF(SUMPRODUCT(--(AN18:AN1500=Y17),--(AM18:AM1500&lt;&gt;""),--ISNUMBER(SEARCH(" "&amp;AM18:AM1500&amp;" ",Q55)))&gt;0,Y17,"")))</f>
        <v/>
      </c>
      <c r="Z55" s="964" t="str" cm="1">
        <f t="array" ref="Z55">IF(N55="","",IF(R55&lt;&gt;"","",IF(SUMPRODUCT(--(AN18:AN1500=Z17),--(AM18:AM1500&lt;&gt;""),--ISNUMBER(SEARCH(" "&amp;AM18:AM1500&amp;" ",Q55)))&gt;0,Z17,"")))</f>
        <v/>
      </c>
      <c r="AA55" s="964" t="str" cm="1">
        <f t="array" ref="AA55">IF(N55="","",IF(R55&lt;&gt;"","",IF(SUMPRODUCT(--(AN18:AN1500=AA17),--(AM18:AM1500&lt;&gt;""),--ISNUMBER(SEARCH(" "&amp;AM18:AM1500&amp;" ",Q55)))&gt;0,AA17,"")))</f>
        <v/>
      </c>
      <c r="AB55" s="964" t="str" cm="1">
        <f t="array" ref="AB55">IF(N55="","",IF(R55&lt;&gt;"","",IF(SUMPRODUCT(--(AN18:AN1500=AB17),--(AM18:AM1500&lt;&gt;""),--ISNUMBER(SEARCH(" "&amp;AM18:AM1500&amp;" ",Q55)))&gt;0,AB17,"")))</f>
        <v/>
      </c>
      <c r="AC55" s="964" t="str" cm="1">
        <f t="array" ref="AC55">IF(N55="","",IF(R55&lt;&gt;"","",IF(SUMPRODUCT(--(AN18:AN1500=AC17),--(AM18:AM1500&lt;&gt;""),--ISNUMBER(SEARCH(" "&amp;AM18:AM1500&amp;" ",Q55)))&gt;0,AC17,"")))</f>
        <v/>
      </c>
      <c r="AD55" s="964" t="str" cm="1">
        <f t="array" ref="AD55">IF(N55="","",IF(R55&lt;&gt;"","",IF(SUMPRODUCT(--(AN18:AN1500=AD17),--(AM18:AM1500&lt;&gt;""),--ISNUMBER(SEARCH(" "&amp;AM18:AM1500&amp;" ",Q55)))&gt;0,AD17,"")))</f>
        <v/>
      </c>
      <c r="AE55" s="964" t="str" cm="1">
        <f t="array" ref="AE55">IF(N55="","",IF(R55&lt;&gt;"","",IF(SUMPRODUCT(--(AN18:AN1500=AE17),--(AM18:AM1500&lt;&gt;""),--ISNUMBER(SEARCH(" "&amp;AM18:AM1500&amp;" ",Q55)))&gt;0,AE17,"")))</f>
        <v/>
      </c>
      <c r="AF55" s="964" t="str" cm="1">
        <f t="array" ref="AF55">IF(N55="","",IF(R55&lt;&gt;"","",IF(SUMPRODUCT(--(AN18:AN1500=AF17),--(AM18:AM1500&lt;&gt;""),--ISNUMBER(SEARCH(" "&amp;AM18:AM1500&amp;" ",Q55)))&gt;0,AF17,"")))</f>
        <v/>
      </c>
      <c r="AG55" s="964" t="str" cm="1">
        <f t="array" ref="AG55">IF(N55="","",IF(R55&lt;&gt;"","",IF(SUMPRODUCT(--(AN18:AN1500=AG17),--(AM18:AM1500&lt;&gt;""),--ISNUMBER(SEARCH(" "&amp;AM18:AM1500&amp;" ",Q55)))&gt;0,AG17,"")))</f>
        <v/>
      </c>
      <c r="AH55" s="964" t="str" cm="1">
        <f t="array" ref="AH55">IF(N55="","",IF(R55&lt;&gt;"","",IF(SUMPRODUCT(--(AN18:AN1500=AH17),--(AM18:AM1500&lt;&gt;""),--ISNUMBER(SEARCH(" "&amp;AM18:AM1500&amp;" ",Q55)))&gt;0,AH17,"")))</f>
        <v/>
      </c>
      <c r="AI55" s="964" t="str" cm="1">
        <f t="array" ref="AI55">IF(N55="","",IF(R55&lt;&gt;"","",IF(SUMPRODUCT(--(AN18:AN1500=AI17),--(AM18:AM1500&lt;&gt;""),--ISNUMBER(SEARCH(" "&amp;AM18:AM1500&amp;" ",Q55)))&gt;0,AI17,"")))</f>
        <v/>
      </c>
      <c r="AJ55" s="964" t="str" cm="1">
        <f t="array" ref="AJ55">IF(N55="","",IF(R55&lt;&gt;"","",IF(SUMPRODUCT(--(AN18:AN1500=AJ17),--(AM18:AM1500&lt;&gt;""),--ISNUMBER(SEARCH(" "&amp;AM18:AM1500&amp;" ",Q55)))&gt;0,AJ17,"")))</f>
        <v/>
      </c>
      <c r="AK55" s="964" t="str" cm="1">
        <f t="array" ref="AK55">IF(N55="","",IF(T55&lt;&gt;"",AK17,IF(S55&lt;&gt;"","",IF(R55&lt;&gt;"","",IF(SUMPRODUCT(--(AN18:AN1500=AK17),--(AM18:AM1500&lt;&gt;""),--ISNUMBER(SEARCH(" "&amp;AM18:AM1500&amp;" ",Q55)))&gt;0,AK17,"")))))</f>
        <v/>
      </c>
      <c r="AM55" s="964" t="s">
        <v>209</v>
      </c>
      <c r="AN55" s="964" t="s">
        <v>1963</v>
      </c>
      <c r="AP55" s="964" t="s">
        <v>2095</v>
      </c>
      <c r="AQ55" s="964" t="s">
        <v>2084</v>
      </c>
      <c r="AR55" s="964" t="s">
        <v>1983</v>
      </c>
      <c r="AT55" s="964"/>
      <c r="AU55" s="964"/>
      <c r="AV55" s="964"/>
      <c r="BA55" s="1" t="s">
        <v>1002</v>
      </c>
      <c r="BN55" s="49">
        <v>1</v>
      </c>
    </row>
    <row r="56" spans="1:66" ht="35.1" customHeight="1">
      <c r="A56" s="957">
        <f>IF(B56="","",COUNTIF(B18:B56,"&lt;&gt;"))</f>
        <v>39</v>
      </c>
      <c r="B56" s="958" t="s">
        <v>470</v>
      </c>
      <c r="C56" s="974" t="str">
        <f t="shared" si="12"/>
        <v>macedoine surgelée</v>
      </c>
      <c r="D56" s="984" t="str">
        <f t="shared" si="0"/>
        <v/>
      </c>
      <c r="E56" s="961" t="str">
        <f t="shared" si="1"/>
        <v>Mélanger la macédoine, le fromage blanc et la gélatine fondue dans un mixeur</v>
      </c>
      <c r="F56" s="962">
        <f t="shared" si="2"/>
        <v>76</v>
      </c>
      <c r="G56" s="963">
        <f>IF(H56="","",COUNTIF(H18:H56,"&lt;&gt;"))</f>
        <v>39</v>
      </c>
      <c r="H56" s="958" t="str" cm="1">
        <f t="array" ref="H56">IF(L56="","",IF(LEN(L56)&lt;=MAX(10,G13),L56,IFERROR(LEFT(L56,LOOKUP(2,1/(MID(L56,ROW(1:500),1)=" ")/(ROW(1:500)&lt;=MAX(10,G13)),ROW(1:500))-1),LEFT(L56,MAX(10,G13)))))</f>
        <v>macedoine surgelée</v>
      </c>
      <c r="I56" s="963">
        <f t="shared" si="3"/>
        <v>18</v>
      </c>
      <c r="J56" s="963">
        <f t="shared" si="4"/>
        <v>27</v>
      </c>
      <c r="K56" s="964">
        <f>IF(M55&lt;&gt;"",K55,IF(K55&lt;MAX(A18:A317),K55+1,""))</f>
        <v>27</v>
      </c>
      <c r="L56" s="965" t="str">
        <f>IF(K56="","",IF(M55&lt;&gt;"",M55,INDEX(E18:E317,MATCH(K56,A18:A317,0))))</f>
        <v>macedoine surgelée</v>
      </c>
      <c r="M56" s="965" t="str">
        <f t="shared" si="5"/>
        <v/>
      </c>
      <c r="N56" s="966" t="str">
        <f t="shared" si="6"/>
        <v>macedoine surgelée</v>
      </c>
      <c r="O56" s="967" t="str">
        <f t="shared" si="7"/>
        <v>macedoine surgelée</v>
      </c>
      <c r="P56" s="967" t="str">
        <f t="shared" si="8"/>
        <v>macedoine surgelee</v>
      </c>
      <c r="Q56" s="966" t="str">
        <f t="shared" si="9"/>
        <v xml:space="preserve"> macedoine surgelee </v>
      </c>
      <c r="R56" s="967" t="str">
        <f>IF(N56="","",IF(COUNTIF(AP18:AP300,TRIM(Q56))&gt;0,"EXCLUSION EXACTE",""))</f>
        <v/>
      </c>
      <c r="S56" s="967" t="str" cm="1">
        <f t="array" ref="S56">IF(N56="","",IF(SUMPRODUCT(--(AP18:AP300&lt;&gt;""),--ISNUMBER(SEARCH(" "&amp;AP18:AP300&amp;" ",Q56)))&gt;0,"BLOQUE MOLLUSQUES",""))</f>
        <v/>
      </c>
      <c r="T56" s="967" t="str" cm="1">
        <f t="array" ref="T56">IF(N56="","",IF(SUMPRODUCT(--(AT18:AT300&lt;&gt;""),--ISNUMBER(SEARCH(" "&amp;AT18:AT300&amp;" ",Q56)))&gt;0,"FORCE MOLLUSQUES",""))</f>
        <v/>
      </c>
      <c r="U56" s="966" t="str">
        <f t="shared" si="10"/>
        <v/>
      </c>
      <c r="V56" s="966" t="str">
        <f t="shared" si="13"/>
        <v>macedoine surgelée</v>
      </c>
      <c r="W56" s="991">
        <f t="shared" si="11"/>
        <v>0</v>
      </c>
      <c r="X56" s="967" t="str" cm="1">
        <f t="array" ref="X56">IF(N56="","",IF(R56&lt;&gt;"","",IF(SUMPRODUCT(--(AN18:AN1500=X17),--(AM18:AM1500&lt;&gt;""),--ISNUMBER(SEARCH(" "&amp;AM18:AM1500&amp;" ",Q56)))&gt;0,X17,"")))</f>
        <v/>
      </c>
      <c r="Y56" s="967" t="str" cm="1">
        <f t="array" ref="Y56">IF(N56="","",IF(R56&lt;&gt;"","",IF(SUMPRODUCT(--(AN18:AN1500=Y17),--(AM18:AM1500&lt;&gt;""),--ISNUMBER(SEARCH(" "&amp;AM18:AM1500&amp;" ",Q56)))&gt;0,Y17,"")))</f>
        <v/>
      </c>
      <c r="Z56" s="967" t="str" cm="1">
        <f t="array" ref="Z56">IF(N56="","",IF(R56&lt;&gt;"","",IF(SUMPRODUCT(--(AN18:AN1500=Z17),--(AM18:AM1500&lt;&gt;""),--ISNUMBER(SEARCH(" "&amp;AM18:AM1500&amp;" ",Q56)))&gt;0,Z17,"")))</f>
        <v/>
      </c>
      <c r="AA56" s="967" t="str" cm="1">
        <f t="array" ref="AA56">IF(N56="","",IF(R56&lt;&gt;"","",IF(SUMPRODUCT(--(AN18:AN1500=AA17),--(AM18:AM1500&lt;&gt;""),--ISNUMBER(SEARCH(" "&amp;AM18:AM1500&amp;" ",Q56)))&gt;0,AA17,"")))</f>
        <v/>
      </c>
      <c r="AB56" s="967" t="str" cm="1">
        <f t="array" ref="AB56">IF(N56="","",IF(R56&lt;&gt;"","",IF(SUMPRODUCT(--(AN18:AN1500=AB17),--(AM18:AM1500&lt;&gt;""),--ISNUMBER(SEARCH(" "&amp;AM18:AM1500&amp;" ",Q56)))&gt;0,AB17,"")))</f>
        <v/>
      </c>
      <c r="AC56" s="967" t="str" cm="1">
        <f t="array" ref="AC56">IF(N56="","",IF(R56&lt;&gt;"","",IF(SUMPRODUCT(--(AN18:AN1500=AC17),--(AM18:AM1500&lt;&gt;""),--ISNUMBER(SEARCH(" "&amp;AM18:AM1500&amp;" ",Q56)))&gt;0,AC17,"")))</f>
        <v/>
      </c>
      <c r="AD56" s="967" t="str" cm="1">
        <f t="array" ref="AD56">IF(N56="","",IF(R56&lt;&gt;"","",IF(SUMPRODUCT(--(AN18:AN1500=AD17),--(AM18:AM1500&lt;&gt;""),--ISNUMBER(SEARCH(" "&amp;AM18:AM1500&amp;" ",Q56)))&gt;0,AD17,"")))</f>
        <v/>
      </c>
      <c r="AE56" s="967" t="str" cm="1">
        <f t="array" ref="AE56">IF(N56="","",IF(R56&lt;&gt;"","",IF(SUMPRODUCT(--(AN18:AN1500=AE17),--(AM18:AM1500&lt;&gt;""),--ISNUMBER(SEARCH(" "&amp;AM18:AM1500&amp;" ",Q56)))&gt;0,AE17,"")))</f>
        <v/>
      </c>
      <c r="AF56" s="967" t="str" cm="1">
        <f t="array" ref="AF56">IF(N56="","",IF(R56&lt;&gt;"","",IF(SUMPRODUCT(--(AN18:AN1500=AF17),--(AM18:AM1500&lt;&gt;""),--ISNUMBER(SEARCH(" "&amp;AM18:AM1500&amp;" ",Q56)))&gt;0,AF17,"")))</f>
        <v/>
      </c>
      <c r="AG56" s="967" t="str" cm="1">
        <f t="array" ref="AG56">IF(N56="","",IF(R56&lt;&gt;"","",IF(SUMPRODUCT(--(AN18:AN1500=AG17),--(AM18:AM1500&lt;&gt;""),--ISNUMBER(SEARCH(" "&amp;AM18:AM1500&amp;" ",Q56)))&gt;0,AG17,"")))</f>
        <v/>
      </c>
      <c r="AH56" s="967" t="str" cm="1">
        <f t="array" ref="AH56">IF(N56="","",IF(R56&lt;&gt;"","",IF(SUMPRODUCT(--(AN18:AN1500=AH17),--(AM18:AM1500&lt;&gt;""),--ISNUMBER(SEARCH(" "&amp;AM18:AM1500&amp;" ",Q56)))&gt;0,AH17,"")))</f>
        <v/>
      </c>
      <c r="AI56" s="967" t="str" cm="1">
        <f t="array" ref="AI56">IF(N56="","",IF(R56&lt;&gt;"","",IF(SUMPRODUCT(--(AN18:AN1500=AI17),--(AM18:AM1500&lt;&gt;""),--ISNUMBER(SEARCH(" "&amp;AM18:AM1500&amp;" ",Q56)))&gt;0,AI17,"")))</f>
        <v/>
      </c>
      <c r="AJ56" s="967" t="str" cm="1">
        <f t="array" ref="AJ56">IF(N56="","",IF(R56&lt;&gt;"","",IF(SUMPRODUCT(--(AN18:AN1500=AJ17),--(AM18:AM1500&lt;&gt;""),--ISNUMBER(SEARCH(" "&amp;AM18:AM1500&amp;" ",Q56)))&gt;0,AJ17,"")))</f>
        <v/>
      </c>
      <c r="AK56" s="967" t="str" cm="1">
        <f t="array" ref="AK56">IF(N56="","",IF(T56&lt;&gt;"",AK17,IF(S56&lt;&gt;"","",IF(R56&lt;&gt;"","",IF(SUMPRODUCT(--(AN18:AN1500=AK17),--(AM18:AM1500&lt;&gt;""),--ISNUMBER(SEARCH(" "&amp;AM18:AM1500&amp;" ",Q56)))&gt;0,AK17,"")))))</f>
        <v/>
      </c>
      <c r="AM56" s="968" t="s">
        <v>2096</v>
      </c>
      <c r="AN56" s="968" t="s">
        <v>1963</v>
      </c>
      <c r="AP56" s="969" t="s">
        <v>2097</v>
      </c>
      <c r="AQ56" s="969" t="s">
        <v>2084</v>
      </c>
      <c r="AR56" s="969" t="s">
        <v>1983</v>
      </c>
      <c r="AT56" s="964"/>
      <c r="AU56" s="964"/>
      <c r="AV56" s="964"/>
      <c r="BA56" s="1" t="s">
        <v>1003</v>
      </c>
      <c r="BN56" s="49">
        <v>1</v>
      </c>
    </row>
    <row r="57" spans="1:66" ht="35.1" customHeight="1">
      <c r="A57" s="973">
        <f>IF(B57="","",COUNTIF(B18:B57,"&lt;&gt;"))</f>
        <v>40</v>
      </c>
      <c r="B57" s="965" t="s">
        <v>472</v>
      </c>
      <c r="C57" s="974" t="str">
        <f t="shared" si="12"/>
        <v>fromage blanc 20% mg *</v>
      </c>
      <c r="D57" s="984" t="str">
        <f t="shared" si="0"/>
        <v>⚠ Lait</v>
      </c>
      <c r="E57" s="976" t="str">
        <f t="shared" si="1"/>
        <v>Verser le mélange dans des petits ramequins.</v>
      </c>
      <c r="F57" s="977">
        <f t="shared" si="2"/>
        <v>44</v>
      </c>
      <c r="G57" s="964">
        <f>IF(H57="","",COUNTIF(H18:H57,"&lt;&gt;"))</f>
        <v>40</v>
      </c>
      <c r="H57" s="965" t="str" cm="1">
        <f t="array" ref="H57">IF(L57="","",IF(LEN(L57)&lt;=MAX(10,G13),L57,IFERROR(LEFT(L57,LOOKUP(2,1/(MID(L57,ROW(1:500),1)=" ")/(ROW(1:500)&lt;=MAX(10,G13)),ROW(1:500))-1),LEFT(L57,MAX(10,G13)))))</f>
        <v>fromage blanc 20% mg</v>
      </c>
      <c r="I57" s="964">
        <f t="shared" si="3"/>
        <v>20</v>
      </c>
      <c r="J57" s="964">
        <f t="shared" si="4"/>
        <v>28</v>
      </c>
      <c r="K57" s="964">
        <f>IF(M56&lt;&gt;"",K56,IF(K56&lt;MAX(A18:A317),K56+1,""))</f>
        <v>28</v>
      </c>
      <c r="L57" s="965" t="str">
        <f>IF(K57="","",IF(M56&lt;&gt;"",M56,INDEX(E18:E317,MATCH(K57,A18:A317,0))))</f>
        <v>fromage blanc 20% mg</v>
      </c>
      <c r="M57" s="965" t="str">
        <f t="shared" si="5"/>
        <v/>
      </c>
      <c r="N57" s="965" t="str">
        <f t="shared" si="6"/>
        <v>fromage blanc 20% mg</v>
      </c>
      <c r="O57" s="964" t="str">
        <f t="shared" si="7"/>
        <v>fromage blanc 20% mg</v>
      </c>
      <c r="P57" s="964" t="str">
        <f t="shared" si="8"/>
        <v>fromage blanc 20% mg</v>
      </c>
      <c r="Q57" s="965" t="str">
        <f t="shared" si="9"/>
        <v xml:space="preserve"> fromage blanc 20% mg </v>
      </c>
      <c r="R57" s="964" t="str">
        <f>IF(N57="","",IF(COUNTIF(AP18:AP300,TRIM(Q57))&gt;0,"EXCLUSION EXACTE",""))</f>
        <v/>
      </c>
      <c r="S57" s="964" t="str" cm="1">
        <f t="array" ref="S57">IF(N57="","",IF(SUMPRODUCT(--(AP18:AP300&lt;&gt;""),--ISNUMBER(SEARCH(" "&amp;AP18:AP300&amp;" ",Q57)))&gt;0,"BLOQUE MOLLUSQUES",""))</f>
        <v/>
      </c>
      <c r="T57" s="964" t="str" cm="1">
        <f t="array" ref="T57">IF(N57="","",IF(SUMPRODUCT(--(AT18:AT300&lt;&gt;""),--ISNUMBER(SEARCH(" "&amp;AT18:AT300&amp;" ",Q57)))&gt;0,"FORCE MOLLUSQUES",""))</f>
        <v/>
      </c>
      <c r="U57" s="965" t="str">
        <f t="shared" si="10"/>
        <v>⚠ Lait</v>
      </c>
      <c r="V57" s="965" t="str">
        <f t="shared" si="13"/>
        <v>fromage blanc 20% mg *</v>
      </c>
      <c r="W57" s="977">
        <f t="shared" si="11"/>
        <v>1</v>
      </c>
      <c r="X57" s="964" t="str" cm="1">
        <f t="array" ref="X57">IF(N57="","",IF(R57&lt;&gt;"","",IF(SUMPRODUCT(--(AN18:AN1500=X17),--(AM18:AM1500&lt;&gt;""),--ISNUMBER(SEARCH(" "&amp;AM18:AM1500&amp;" ",Q57)))&gt;0,X17,"")))</f>
        <v/>
      </c>
      <c r="Y57" s="964" t="str" cm="1">
        <f t="array" ref="Y57">IF(N57="","",IF(R57&lt;&gt;"","",IF(SUMPRODUCT(--(AN18:AN1500=Y17),--(AM18:AM1500&lt;&gt;""),--ISNUMBER(SEARCH(" "&amp;AM18:AM1500&amp;" ",Q57)))&gt;0,Y17,"")))</f>
        <v/>
      </c>
      <c r="Z57" s="964" t="str" cm="1">
        <f t="array" ref="Z57">IF(N57="","",IF(R57&lt;&gt;"","",IF(SUMPRODUCT(--(AN18:AN1500=Z17),--(AM18:AM1500&lt;&gt;""),--ISNUMBER(SEARCH(" "&amp;AM18:AM1500&amp;" ",Q57)))&gt;0,Z17,"")))</f>
        <v/>
      </c>
      <c r="AA57" s="964" t="str" cm="1">
        <f t="array" ref="AA57">IF(N57="","",IF(R57&lt;&gt;"","",IF(SUMPRODUCT(--(AN18:AN1500=AA17),--(AM18:AM1500&lt;&gt;""),--ISNUMBER(SEARCH(" "&amp;AM18:AM1500&amp;" ",Q57)))&gt;0,AA17,"")))</f>
        <v/>
      </c>
      <c r="AB57" s="964" t="str" cm="1">
        <f t="array" ref="AB57">IF(N57="","",IF(R57&lt;&gt;"","",IF(SUMPRODUCT(--(AN18:AN1500=AB17),--(AM18:AM1500&lt;&gt;""),--ISNUMBER(SEARCH(" "&amp;AM18:AM1500&amp;" ",Q57)))&gt;0,AB17,"")))</f>
        <v/>
      </c>
      <c r="AC57" s="964" t="str" cm="1">
        <f t="array" ref="AC57">IF(N57="","",IF(R57&lt;&gt;"","",IF(SUMPRODUCT(--(AN18:AN1500=AC17),--(AM18:AM1500&lt;&gt;""),--ISNUMBER(SEARCH(" "&amp;AM18:AM1500&amp;" ",Q57)))&gt;0,AC17,"")))</f>
        <v/>
      </c>
      <c r="AD57" s="964" t="str" cm="1">
        <f t="array" ref="AD57">IF(N57="","",IF(R57&lt;&gt;"","",IF(SUMPRODUCT(--(AN18:AN1500=AD17),--(AM18:AM1500&lt;&gt;""),--ISNUMBER(SEARCH(" "&amp;AM18:AM1500&amp;" ",Q57)))&gt;0,AD17,"")))</f>
        <v>⚠ Lait</v>
      </c>
      <c r="AE57" s="964" t="str" cm="1">
        <f t="array" ref="AE57">IF(N57="","",IF(R57&lt;&gt;"","",IF(SUMPRODUCT(--(AN18:AN1500=AE17),--(AM18:AM1500&lt;&gt;""),--ISNUMBER(SEARCH(" "&amp;AM18:AM1500&amp;" ",Q57)))&gt;0,AE17,"")))</f>
        <v/>
      </c>
      <c r="AF57" s="964" t="str" cm="1">
        <f t="array" ref="AF57">IF(N57="","",IF(R57&lt;&gt;"","",IF(SUMPRODUCT(--(AN18:AN1500=AF17),--(AM18:AM1500&lt;&gt;""),--ISNUMBER(SEARCH(" "&amp;AM18:AM1500&amp;" ",Q57)))&gt;0,AF17,"")))</f>
        <v/>
      </c>
      <c r="AG57" s="964" t="str" cm="1">
        <f t="array" ref="AG57">IF(N57="","",IF(R57&lt;&gt;"","",IF(SUMPRODUCT(--(AN18:AN1500=AG17),--(AM18:AM1500&lt;&gt;""),--ISNUMBER(SEARCH(" "&amp;AM18:AM1500&amp;" ",Q57)))&gt;0,AG17,"")))</f>
        <v/>
      </c>
      <c r="AH57" s="964" t="str" cm="1">
        <f t="array" ref="AH57">IF(N57="","",IF(R57&lt;&gt;"","",IF(SUMPRODUCT(--(AN18:AN1500=AH17),--(AM18:AM1500&lt;&gt;""),--ISNUMBER(SEARCH(" "&amp;AM18:AM1500&amp;" ",Q57)))&gt;0,AH17,"")))</f>
        <v/>
      </c>
      <c r="AI57" s="964" t="str" cm="1">
        <f t="array" ref="AI57">IF(N57="","",IF(R57&lt;&gt;"","",IF(SUMPRODUCT(--(AN18:AN1500=AI17),--(AM18:AM1500&lt;&gt;""),--ISNUMBER(SEARCH(" "&amp;AM18:AM1500&amp;" ",Q57)))&gt;0,AI17,"")))</f>
        <v/>
      </c>
      <c r="AJ57" s="964" t="str" cm="1">
        <f t="array" ref="AJ57">IF(N57="","",IF(R57&lt;&gt;"","",IF(SUMPRODUCT(--(AN18:AN1500=AJ17),--(AM18:AM1500&lt;&gt;""),--ISNUMBER(SEARCH(" "&amp;AM18:AM1500&amp;" ",Q57)))&gt;0,AJ17,"")))</f>
        <v/>
      </c>
      <c r="AK57" s="964" t="str" cm="1">
        <f t="array" ref="AK57">IF(N57="","",IF(T57&lt;&gt;"",AK17,IF(S57&lt;&gt;"","",IF(R57&lt;&gt;"","",IF(SUMPRODUCT(--(AN18:AN1500=AK17),--(AM18:AM1500&lt;&gt;""),--ISNUMBER(SEARCH(" "&amp;AM18:AM1500&amp;" ",Q57)))&gt;0,AK17,"")))))</f>
        <v/>
      </c>
      <c r="AM57" s="964" t="s">
        <v>2098</v>
      </c>
      <c r="AN57" s="964" t="s">
        <v>1963</v>
      </c>
      <c r="AP57" s="964" t="s">
        <v>2099</v>
      </c>
      <c r="AQ57" s="964" t="s">
        <v>2084</v>
      </c>
      <c r="AR57" s="964" t="s">
        <v>1983</v>
      </c>
      <c r="AT57" s="964"/>
      <c r="AU57" s="964"/>
      <c r="AV57" s="964"/>
      <c r="BA57" s="1" t="s">
        <v>1004</v>
      </c>
      <c r="BN57" s="49">
        <v>1</v>
      </c>
    </row>
    <row r="58" spans="1:66" ht="35.1" customHeight="1">
      <c r="A58" s="957">
        <f>IF(B58="","",COUNTIF(B18:B58,"&lt;&gt;"))</f>
        <v>41</v>
      </c>
      <c r="B58" s="958" t="s">
        <v>476</v>
      </c>
      <c r="C58" s="974" t="str">
        <f t="shared" si="12"/>
        <v>tomates</v>
      </c>
      <c r="D58" s="984" t="str">
        <f t="shared" si="0"/>
        <v/>
      </c>
      <c r="E58" s="961" t="str">
        <f t="shared" si="1"/>
        <v>Filmer les ramequins et les mettre au réfrigérateur.</v>
      </c>
      <c r="F58" s="962">
        <f t="shared" si="2"/>
        <v>52</v>
      </c>
      <c r="G58" s="963">
        <f>IF(H58="","",COUNTIF(H18:H58,"&lt;&gt;"))</f>
        <v>41</v>
      </c>
      <c r="H58" s="958" t="str" cm="1">
        <f t="array" ref="H58">IF(L58="","",IF(LEN(L58)&lt;=MAX(10,G13),L58,IFERROR(LEFT(L58,LOOKUP(2,1/(MID(L58,ROW(1:500),1)=" ")/(ROW(1:500)&lt;=MAX(10,G13)),ROW(1:500))-1),LEFT(L58,MAX(10,G13)))))</f>
        <v>tomates</v>
      </c>
      <c r="I58" s="963">
        <f t="shared" si="3"/>
        <v>7</v>
      </c>
      <c r="J58" s="963">
        <f t="shared" si="4"/>
        <v>29</v>
      </c>
      <c r="K58" s="964">
        <f>IF(M57&lt;&gt;"",K57,IF(K57&lt;MAX(A18:A317),K57+1,""))</f>
        <v>29</v>
      </c>
      <c r="L58" s="965" t="str">
        <f>IF(K58="","",IF(M57&lt;&gt;"",M57,INDEX(E18:E317,MATCH(K58,A18:A317,0))))</f>
        <v>tomates</v>
      </c>
      <c r="M58" s="965" t="str">
        <f t="shared" si="5"/>
        <v/>
      </c>
      <c r="N58" s="966" t="str">
        <f t="shared" si="6"/>
        <v>tomates</v>
      </c>
      <c r="O58" s="967" t="str">
        <f t="shared" si="7"/>
        <v>tomates</v>
      </c>
      <c r="P58" s="967" t="str">
        <f t="shared" si="8"/>
        <v>tomates</v>
      </c>
      <c r="Q58" s="966" t="str">
        <f t="shared" si="9"/>
        <v xml:space="preserve"> tomates </v>
      </c>
      <c r="R58" s="967" t="str">
        <f>IF(N58="","",IF(COUNTIF(AP18:AP300,TRIM(Q58))&gt;0,"EXCLUSION EXACTE",""))</f>
        <v/>
      </c>
      <c r="S58" s="967" t="str" cm="1">
        <f t="array" ref="S58">IF(N58="","",IF(SUMPRODUCT(--(AP18:AP300&lt;&gt;""),--ISNUMBER(SEARCH(" "&amp;AP18:AP300&amp;" ",Q58)))&gt;0,"BLOQUE MOLLUSQUES",""))</f>
        <v/>
      </c>
      <c r="T58" s="967" t="str" cm="1">
        <f t="array" ref="T58">IF(N58="","",IF(SUMPRODUCT(--(AT18:AT300&lt;&gt;""),--ISNUMBER(SEARCH(" "&amp;AT18:AT300&amp;" ",Q58)))&gt;0,"FORCE MOLLUSQUES",""))</f>
        <v/>
      </c>
      <c r="U58" s="966" t="str">
        <f t="shared" si="10"/>
        <v/>
      </c>
      <c r="V58" s="966" t="str">
        <f t="shared" si="13"/>
        <v>tomates</v>
      </c>
      <c r="W58" s="991">
        <f t="shared" si="11"/>
        <v>0</v>
      </c>
      <c r="X58" s="967" t="str" cm="1">
        <f t="array" ref="X58">IF(N58="","",IF(R58&lt;&gt;"","",IF(SUMPRODUCT(--(AN18:AN1500=X17),--(AM18:AM1500&lt;&gt;""),--ISNUMBER(SEARCH(" "&amp;AM18:AM1500&amp;" ",Q58)))&gt;0,X17,"")))</f>
        <v/>
      </c>
      <c r="Y58" s="967" t="str" cm="1">
        <f t="array" ref="Y58">IF(N58="","",IF(R58&lt;&gt;"","",IF(SUMPRODUCT(--(AN18:AN1500=Y17),--(AM18:AM1500&lt;&gt;""),--ISNUMBER(SEARCH(" "&amp;AM18:AM1500&amp;" ",Q58)))&gt;0,Y17,"")))</f>
        <v/>
      </c>
      <c r="Z58" s="967" t="str" cm="1">
        <f t="array" ref="Z58">IF(N58="","",IF(R58&lt;&gt;"","",IF(SUMPRODUCT(--(AN18:AN1500=Z17),--(AM18:AM1500&lt;&gt;""),--ISNUMBER(SEARCH(" "&amp;AM18:AM1500&amp;" ",Q58)))&gt;0,Z17,"")))</f>
        <v/>
      </c>
      <c r="AA58" s="967" t="str" cm="1">
        <f t="array" ref="AA58">IF(N58="","",IF(R58&lt;&gt;"","",IF(SUMPRODUCT(--(AN18:AN1500=AA17),--(AM18:AM1500&lt;&gt;""),--ISNUMBER(SEARCH(" "&amp;AM18:AM1500&amp;" ",Q58)))&gt;0,AA17,"")))</f>
        <v/>
      </c>
      <c r="AB58" s="967" t="str" cm="1">
        <f t="array" ref="AB58">IF(N58="","",IF(R58&lt;&gt;"","",IF(SUMPRODUCT(--(AN18:AN1500=AB17),--(AM18:AM1500&lt;&gt;""),--ISNUMBER(SEARCH(" "&amp;AM18:AM1500&amp;" ",Q58)))&gt;0,AB17,"")))</f>
        <v/>
      </c>
      <c r="AC58" s="967" t="str" cm="1">
        <f t="array" ref="AC58">IF(N58="","",IF(R58&lt;&gt;"","",IF(SUMPRODUCT(--(AN18:AN1500=AC17),--(AM18:AM1500&lt;&gt;""),--ISNUMBER(SEARCH(" "&amp;AM18:AM1500&amp;" ",Q58)))&gt;0,AC17,"")))</f>
        <v/>
      </c>
      <c r="AD58" s="967" t="str" cm="1">
        <f t="array" ref="AD58">IF(N58="","",IF(R58&lt;&gt;"","",IF(SUMPRODUCT(--(AN18:AN1500=AD17),--(AM18:AM1500&lt;&gt;""),--ISNUMBER(SEARCH(" "&amp;AM18:AM1500&amp;" ",Q58)))&gt;0,AD17,"")))</f>
        <v/>
      </c>
      <c r="AE58" s="967" t="str" cm="1">
        <f t="array" ref="AE58">IF(N58="","",IF(R58&lt;&gt;"","",IF(SUMPRODUCT(--(AN18:AN1500=AE17),--(AM18:AM1500&lt;&gt;""),--ISNUMBER(SEARCH(" "&amp;AM18:AM1500&amp;" ",Q58)))&gt;0,AE17,"")))</f>
        <v/>
      </c>
      <c r="AF58" s="967" t="str" cm="1">
        <f t="array" ref="AF58">IF(N58="","",IF(R58&lt;&gt;"","",IF(SUMPRODUCT(--(AN18:AN1500=AF17),--(AM18:AM1500&lt;&gt;""),--ISNUMBER(SEARCH(" "&amp;AM18:AM1500&amp;" ",Q58)))&gt;0,AF17,"")))</f>
        <v/>
      </c>
      <c r="AG58" s="967" t="str" cm="1">
        <f t="array" ref="AG58">IF(N58="","",IF(R58&lt;&gt;"","",IF(SUMPRODUCT(--(AN18:AN1500=AG17),--(AM18:AM1500&lt;&gt;""),--ISNUMBER(SEARCH(" "&amp;AM18:AM1500&amp;" ",Q58)))&gt;0,AG17,"")))</f>
        <v/>
      </c>
      <c r="AH58" s="967" t="str" cm="1">
        <f t="array" ref="AH58">IF(N58="","",IF(R58&lt;&gt;"","",IF(SUMPRODUCT(--(AN18:AN1500=AH17),--(AM18:AM1500&lt;&gt;""),--ISNUMBER(SEARCH(" "&amp;AM18:AM1500&amp;" ",Q58)))&gt;0,AH17,"")))</f>
        <v/>
      </c>
      <c r="AI58" s="967" t="str" cm="1">
        <f t="array" ref="AI58">IF(N58="","",IF(R58&lt;&gt;"","",IF(SUMPRODUCT(--(AN18:AN1500=AI17),--(AM18:AM1500&lt;&gt;""),--ISNUMBER(SEARCH(" "&amp;AM18:AM1500&amp;" ",Q58)))&gt;0,AI17,"")))</f>
        <v/>
      </c>
      <c r="AJ58" s="967" t="str" cm="1">
        <f t="array" ref="AJ58">IF(N58="","",IF(R58&lt;&gt;"","",IF(SUMPRODUCT(--(AN18:AN1500=AJ17),--(AM18:AM1500&lt;&gt;""),--ISNUMBER(SEARCH(" "&amp;AM18:AM1500&amp;" ",Q58)))&gt;0,AJ17,"")))</f>
        <v/>
      </c>
      <c r="AK58" s="967" t="str" cm="1">
        <f t="array" ref="AK58">IF(N58="","",IF(T58&lt;&gt;"",AK17,IF(S58&lt;&gt;"","",IF(R58&lt;&gt;"","",IF(SUMPRODUCT(--(AN18:AN1500=AK17),--(AM18:AM1500&lt;&gt;""),--ISNUMBER(SEARCH(" "&amp;AM18:AM1500&amp;" ",Q58)))&gt;0,AK17,"")))))</f>
        <v/>
      </c>
      <c r="AM58" s="968" t="s">
        <v>2100</v>
      </c>
      <c r="AN58" s="968" t="s">
        <v>1963</v>
      </c>
      <c r="AP58" s="969" t="s">
        <v>2101</v>
      </c>
      <c r="AQ58" s="969" t="s">
        <v>2084</v>
      </c>
      <c r="AR58" s="969" t="s">
        <v>1983</v>
      </c>
      <c r="AT58" s="964"/>
      <c r="AU58" s="964"/>
      <c r="AV58" s="964"/>
      <c r="BA58" s="1" t="s">
        <v>1005</v>
      </c>
      <c r="BN58" s="49">
        <v>1</v>
      </c>
    </row>
    <row r="59" spans="1:66" ht="35.1" customHeight="1">
      <c r="A59" s="973">
        <f>IF(B59="","",COUNTIF(B18:B59,"&lt;&gt;"))</f>
        <v>42</v>
      </c>
      <c r="B59" s="965" t="s">
        <v>479</v>
      </c>
      <c r="C59" s="974" t="str">
        <f t="shared" si="12"/>
        <v>gelatine poudre</v>
      </c>
      <c r="D59" s="984" t="str">
        <f t="shared" si="0"/>
        <v/>
      </c>
      <c r="E59" s="976" t="str">
        <f t="shared" si="1"/>
        <v>Nettoyer les tomates, enlever le pédoncule et les couper en quarts.</v>
      </c>
      <c r="F59" s="977">
        <f t="shared" si="2"/>
        <v>67</v>
      </c>
      <c r="G59" s="964">
        <f>IF(H59="","",COUNTIF(H18:H59,"&lt;&gt;"))</f>
        <v>42</v>
      </c>
      <c r="H59" s="965" t="str" cm="1">
        <f t="array" ref="H59">IF(L59="","",IF(LEN(L59)&lt;=MAX(10,G13),L59,IFERROR(LEFT(L59,LOOKUP(2,1/(MID(L59,ROW(1:500),1)=" ")/(ROW(1:500)&lt;=MAX(10,G13)),ROW(1:500))-1),LEFT(L59,MAX(10,G13)))))</f>
        <v>gelatine poudre</v>
      </c>
      <c r="I59" s="964">
        <f t="shared" si="3"/>
        <v>15</v>
      </c>
      <c r="J59" s="964">
        <f t="shared" si="4"/>
        <v>30</v>
      </c>
      <c r="K59" s="964">
        <f>IF(M58&lt;&gt;"",K58,IF(K58&lt;MAX(A18:A317),K58+1,""))</f>
        <v>30</v>
      </c>
      <c r="L59" s="965" t="str">
        <f>IF(K59="","",IF(M58&lt;&gt;"",M58,INDEX(E18:E317,MATCH(K59,A18:A317,0))))</f>
        <v>gelatine poudre</v>
      </c>
      <c r="M59" s="965" t="str">
        <f t="shared" si="5"/>
        <v/>
      </c>
      <c r="N59" s="965" t="str">
        <f t="shared" si="6"/>
        <v>gelatine poudre</v>
      </c>
      <c r="O59" s="964" t="str">
        <f t="shared" si="7"/>
        <v>gelatine poudre</v>
      </c>
      <c r="P59" s="964" t="str">
        <f t="shared" si="8"/>
        <v>gelatine poudre</v>
      </c>
      <c r="Q59" s="965" t="str">
        <f t="shared" si="9"/>
        <v xml:space="preserve"> gelatine poudre </v>
      </c>
      <c r="R59" s="964" t="str">
        <f>IF(N59="","",IF(COUNTIF(AP18:AP300,TRIM(Q59))&gt;0,"EXCLUSION EXACTE",""))</f>
        <v/>
      </c>
      <c r="S59" s="964" t="str" cm="1">
        <f t="array" ref="S59">IF(N59="","",IF(SUMPRODUCT(--(AP18:AP300&lt;&gt;""),--ISNUMBER(SEARCH(" "&amp;AP18:AP300&amp;" ",Q59)))&gt;0,"BLOQUE MOLLUSQUES",""))</f>
        <v/>
      </c>
      <c r="T59" s="964" t="str" cm="1">
        <f t="array" ref="T59">IF(N59="","",IF(SUMPRODUCT(--(AT18:AT300&lt;&gt;""),--ISNUMBER(SEARCH(" "&amp;AT18:AT300&amp;" ",Q59)))&gt;0,"FORCE MOLLUSQUES",""))</f>
        <v/>
      </c>
      <c r="U59" s="965" t="str">
        <f t="shared" si="10"/>
        <v/>
      </c>
      <c r="V59" s="965" t="str">
        <f t="shared" si="13"/>
        <v>gelatine poudre</v>
      </c>
      <c r="W59" s="977">
        <f t="shared" si="11"/>
        <v>0</v>
      </c>
      <c r="X59" s="964" t="str" cm="1">
        <f t="array" ref="X59">IF(N59="","",IF(R59&lt;&gt;"","",IF(SUMPRODUCT(--(AN18:AN1500=X17),--(AM18:AM1500&lt;&gt;""),--ISNUMBER(SEARCH(" "&amp;AM18:AM1500&amp;" ",Q59)))&gt;0,X17,"")))</f>
        <v/>
      </c>
      <c r="Y59" s="964" t="str" cm="1">
        <f t="array" ref="Y59">IF(N59="","",IF(R59&lt;&gt;"","",IF(SUMPRODUCT(--(AN18:AN1500=Y17),--(AM18:AM1500&lt;&gt;""),--ISNUMBER(SEARCH(" "&amp;AM18:AM1500&amp;" ",Q59)))&gt;0,Y17,"")))</f>
        <v/>
      </c>
      <c r="Z59" s="964" t="str" cm="1">
        <f t="array" ref="Z59">IF(N59="","",IF(R59&lt;&gt;"","",IF(SUMPRODUCT(--(AN18:AN1500=Z17),--(AM18:AM1500&lt;&gt;""),--ISNUMBER(SEARCH(" "&amp;AM18:AM1500&amp;" ",Q59)))&gt;0,Z17,"")))</f>
        <v/>
      </c>
      <c r="AA59" s="964" t="str" cm="1">
        <f t="array" ref="AA59">IF(N59="","",IF(R59&lt;&gt;"","",IF(SUMPRODUCT(--(AN18:AN1500=AA17),--(AM18:AM1500&lt;&gt;""),--ISNUMBER(SEARCH(" "&amp;AM18:AM1500&amp;" ",Q59)))&gt;0,AA17,"")))</f>
        <v/>
      </c>
      <c r="AB59" s="964" t="str" cm="1">
        <f t="array" ref="AB59">IF(N59="","",IF(R59&lt;&gt;"","",IF(SUMPRODUCT(--(AN18:AN1500=AB17),--(AM18:AM1500&lt;&gt;""),--ISNUMBER(SEARCH(" "&amp;AM18:AM1500&amp;" ",Q59)))&gt;0,AB17,"")))</f>
        <v/>
      </c>
      <c r="AC59" s="964" t="str" cm="1">
        <f t="array" ref="AC59">IF(N59="","",IF(R59&lt;&gt;"","",IF(SUMPRODUCT(--(AN18:AN1500=AC17),--(AM18:AM1500&lt;&gt;""),--ISNUMBER(SEARCH(" "&amp;AM18:AM1500&amp;" ",Q59)))&gt;0,AC17,"")))</f>
        <v/>
      </c>
      <c r="AD59" s="964" t="str" cm="1">
        <f t="array" ref="AD59">IF(N59="","",IF(R59&lt;&gt;"","",IF(SUMPRODUCT(--(AN18:AN1500=AD17),--(AM18:AM1500&lt;&gt;""),--ISNUMBER(SEARCH(" "&amp;AM18:AM1500&amp;" ",Q59)))&gt;0,AD17,"")))</f>
        <v/>
      </c>
      <c r="AE59" s="964" t="str" cm="1">
        <f t="array" ref="AE59">IF(N59="","",IF(R59&lt;&gt;"","",IF(SUMPRODUCT(--(AN18:AN1500=AE17),--(AM18:AM1500&lt;&gt;""),--ISNUMBER(SEARCH(" "&amp;AM18:AM1500&amp;" ",Q59)))&gt;0,AE17,"")))</f>
        <v/>
      </c>
      <c r="AF59" s="964" t="str" cm="1">
        <f t="array" ref="AF59">IF(N59="","",IF(R59&lt;&gt;"","",IF(SUMPRODUCT(--(AN18:AN1500=AF17),--(AM18:AM1500&lt;&gt;""),--ISNUMBER(SEARCH(" "&amp;AM18:AM1500&amp;" ",Q59)))&gt;0,AF17,"")))</f>
        <v/>
      </c>
      <c r="AG59" s="964" t="str" cm="1">
        <f t="array" ref="AG59">IF(N59="","",IF(R59&lt;&gt;"","",IF(SUMPRODUCT(--(AN18:AN1500=AG17),--(AM18:AM1500&lt;&gt;""),--ISNUMBER(SEARCH(" "&amp;AM18:AM1500&amp;" ",Q59)))&gt;0,AG17,"")))</f>
        <v/>
      </c>
      <c r="AH59" s="964" t="str" cm="1">
        <f t="array" ref="AH59">IF(N59="","",IF(R59&lt;&gt;"","",IF(SUMPRODUCT(--(AN18:AN1500=AH17),--(AM18:AM1500&lt;&gt;""),--ISNUMBER(SEARCH(" "&amp;AM18:AM1500&amp;" ",Q59)))&gt;0,AH17,"")))</f>
        <v/>
      </c>
      <c r="AI59" s="964" t="str" cm="1">
        <f t="array" ref="AI59">IF(N59="","",IF(R59&lt;&gt;"","",IF(SUMPRODUCT(--(AN18:AN1500=AI17),--(AM18:AM1500&lt;&gt;""),--ISNUMBER(SEARCH(" "&amp;AM18:AM1500&amp;" ",Q59)))&gt;0,AI17,"")))</f>
        <v/>
      </c>
      <c r="AJ59" s="964" t="str" cm="1">
        <f t="array" ref="AJ59">IF(N59="","",IF(R59&lt;&gt;"","",IF(SUMPRODUCT(--(AN18:AN1500=AJ17),--(AM18:AM1500&lt;&gt;""),--ISNUMBER(SEARCH(" "&amp;AM18:AM1500&amp;" ",Q59)))&gt;0,AJ17,"")))</f>
        <v/>
      </c>
      <c r="AK59" s="964" t="str" cm="1">
        <f t="array" ref="AK59">IF(N59="","",IF(T59&lt;&gt;"",AK17,IF(S59&lt;&gt;"","",IF(R59&lt;&gt;"","",IF(SUMPRODUCT(--(AN18:AN1500=AK17),--(AM18:AM1500&lt;&gt;""),--ISNUMBER(SEARCH(" "&amp;AM18:AM1500&amp;" ",Q59)))&gt;0,AK17,"")))))</f>
        <v/>
      </c>
      <c r="AM59" s="964" t="s">
        <v>2102</v>
      </c>
      <c r="AN59" s="964" t="s">
        <v>1963</v>
      </c>
      <c r="AP59" s="964" t="s">
        <v>2103</v>
      </c>
      <c r="AQ59" s="964" t="s">
        <v>2084</v>
      </c>
      <c r="AR59" s="964" t="s">
        <v>1983</v>
      </c>
      <c r="AT59" s="964"/>
      <c r="AU59" s="964"/>
      <c r="AV59" s="964"/>
      <c r="BA59" s="1" t="s">
        <v>1006</v>
      </c>
      <c r="BN59" s="49">
        <v>1</v>
      </c>
    </row>
    <row r="60" spans="1:66" ht="35.1" customHeight="1">
      <c r="A60" s="957">
        <f>IF(B60="","",COUNTIF(B18:B60,"&lt;&gt;"))</f>
        <v>43</v>
      </c>
      <c r="B60" s="958" t="s">
        <v>482</v>
      </c>
      <c r="C60" s="974" t="str">
        <f t="shared" si="12"/>
        <v>basilic coupe surgelé</v>
      </c>
      <c r="D60" s="984" t="str">
        <f t="shared" si="0"/>
        <v/>
      </c>
      <c r="E60" s="961" t="str">
        <f t="shared" si="1"/>
        <v>Mixer les tomates avec du basilic dans un mixeur ou un blender.</v>
      </c>
      <c r="F60" s="962">
        <f t="shared" si="2"/>
        <v>63</v>
      </c>
      <c r="G60" s="963">
        <f>IF(H60="","",COUNTIF(H18:H60,"&lt;&gt;"))</f>
        <v>43</v>
      </c>
      <c r="H60" s="958" t="str" cm="1">
        <f t="array" ref="H60">IF(L60="","",IF(LEN(L60)&lt;=MAX(10,G13),L60,IFERROR(LEFT(L60,LOOKUP(2,1/(MID(L60,ROW(1:500),1)=" ")/(ROW(1:500)&lt;=MAX(10,G13)),ROW(1:500))-1),LEFT(L60,MAX(10,G13)))))</f>
        <v>basilic coupe surgelé</v>
      </c>
      <c r="I60" s="963">
        <f t="shared" si="3"/>
        <v>21</v>
      </c>
      <c r="J60" s="963">
        <f t="shared" si="4"/>
        <v>31</v>
      </c>
      <c r="K60" s="964">
        <f>IF(M59&lt;&gt;"",K59,IF(K59&lt;MAX(A18:A317),K59+1,""))</f>
        <v>31</v>
      </c>
      <c r="L60" s="965" t="str">
        <f>IF(K60="","",IF(M59&lt;&gt;"",M59,INDEX(E18:E317,MATCH(K60,A18:A317,0))))</f>
        <v>basilic coupe surgelé</v>
      </c>
      <c r="M60" s="965" t="str">
        <f t="shared" si="5"/>
        <v/>
      </c>
      <c r="N60" s="966" t="str">
        <f t="shared" si="6"/>
        <v>basilic coupe surgelé</v>
      </c>
      <c r="O60" s="967" t="str">
        <f t="shared" si="7"/>
        <v>basilic coupe surgelé</v>
      </c>
      <c r="P60" s="967" t="str">
        <f t="shared" si="8"/>
        <v>basilic coupe surgele</v>
      </c>
      <c r="Q60" s="966" t="str">
        <f t="shared" si="9"/>
        <v xml:space="preserve"> basilic coupe surgele </v>
      </c>
      <c r="R60" s="967" t="str">
        <f>IF(N60="","",IF(COUNTIF(AP18:AP300,TRIM(Q60))&gt;0,"EXCLUSION EXACTE",""))</f>
        <v/>
      </c>
      <c r="S60" s="967" t="str" cm="1">
        <f t="array" ref="S60">IF(N60="","",IF(SUMPRODUCT(--(AP18:AP300&lt;&gt;""),--ISNUMBER(SEARCH(" "&amp;AP18:AP300&amp;" ",Q60)))&gt;0,"BLOQUE MOLLUSQUES",""))</f>
        <v/>
      </c>
      <c r="T60" s="967" t="str" cm="1">
        <f t="array" ref="T60">IF(N60="","",IF(SUMPRODUCT(--(AT18:AT300&lt;&gt;""),--ISNUMBER(SEARCH(" "&amp;AT18:AT300&amp;" ",Q60)))&gt;0,"FORCE MOLLUSQUES",""))</f>
        <v/>
      </c>
      <c r="U60" s="966" t="str">
        <f t="shared" si="10"/>
        <v/>
      </c>
      <c r="V60" s="966" t="str">
        <f t="shared" si="13"/>
        <v>basilic coupe surgelé</v>
      </c>
      <c r="W60" s="991">
        <f t="shared" si="11"/>
        <v>0</v>
      </c>
      <c r="X60" s="967" t="str" cm="1">
        <f t="array" ref="X60">IF(N60="","",IF(R60&lt;&gt;"","",IF(SUMPRODUCT(--(AN18:AN1500=X17),--(AM18:AM1500&lt;&gt;""),--ISNUMBER(SEARCH(" "&amp;AM18:AM1500&amp;" ",Q60)))&gt;0,X17,"")))</f>
        <v/>
      </c>
      <c r="Y60" s="967" t="str" cm="1">
        <f t="array" ref="Y60">IF(N60="","",IF(R60&lt;&gt;"","",IF(SUMPRODUCT(--(AN18:AN1500=Y17),--(AM18:AM1500&lt;&gt;""),--ISNUMBER(SEARCH(" "&amp;AM18:AM1500&amp;" ",Q60)))&gt;0,Y17,"")))</f>
        <v/>
      </c>
      <c r="Z60" s="967" t="str" cm="1">
        <f t="array" ref="Z60">IF(N60="","",IF(R60&lt;&gt;"","",IF(SUMPRODUCT(--(AN18:AN1500=Z17),--(AM18:AM1500&lt;&gt;""),--ISNUMBER(SEARCH(" "&amp;AM18:AM1500&amp;" ",Q60)))&gt;0,Z17,"")))</f>
        <v/>
      </c>
      <c r="AA60" s="967" t="str" cm="1">
        <f t="array" ref="AA60">IF(N60="","",IF(R60&lt;&gt;"","",IF(SUMPRODUCT(--(AN18:AN1500=AA17),--(AM18:AM1500&lt;&gt;""),--ISNUMBER(SEARCH(" "&amp;AM18:AM1500&amp;" ",Q60)))&gt;0,AA17,"")))</f>
        <v/>
      </c>
      <c r="AB60" s="967" t="str" cm="1">
        <f t="array" ref="AB60">IF(N60="","",IF(R60&lt;&gt;"","",IF(SUMPRODUCT(--(AN18:AN1500=AB17),--(AM18:AM1500&lt;&gt;""),--ISNUMBER(SEARCH(" "&amp;AM18:AM1500&amp;" ",Q60)))&gt;0,AB17,"")))</f>
        <v/>
      </c>
      <c r="AC60" s="967" t="str" cm="1">
        <f t="array" ref="AC60">IF(N60="","",IF(R60&lt;&gt;"","",IF(SUMPRODUCT(--(AN18:AN1500=AC17),--(AM18:AM1500&lt;&gt;""),--ISNUMBER(SEARCH(" "&amp;AM18:AM1500&amp;" ",Q60)))&gt;0,AC17,"")))</f>
        <v/>
      </c>
      <c r="AD60" s="967" t="str" cm="1">
        <f t="array" ref="AD60">IF(N60="","",IF(R60&lt;&gt;"","",IF(SUMPRODUCT(--(AN18:AN1500=AD17),--(AM18:AM1500&lt;&gt;""),--ISNUMBER(SEARCH(" "&amp;AM18:AM1500&amp;" ",Q60)))&gt;0,AD17,"")))</f>
        <v/>
      </c>
      <c r="AE60" s="967" t="str" cm="1">
        <f t="array" ref="AE60">IF(N60="","",IF(R60&lt;&gt;"","",IF(SUMPRODUCT(--(AN18:AN1500=AE17),--(AM18:AM1500&lt;&gt;""),--ISNUMBER(SEARCH(" "&amp;AM18:AM1500&amp;" ",Q60)))&gt;0,AE17,"")))</f>
        <v/>
      </c>
      <c r="AF60" s="967" t="str" cm="1">
        <f t="array" ref="AF60">IF(N60="","",IF(R60&lt;&gt;"","",IF(SUMPRODUCT(--(AN18:AN1500=AF17),--(AM18:AM1500&lt;&gt;""),--ISNUMBER(SEARCH(" "&amp;AM18:AM1500&amp;" ",Q60)))&gt;0,AF17,"")))</f>
        <v/>
      </c>
      <c r="AG60" s="967" t="str" cm="1">
        <f t="array" ref="AG60">IF(N60="","",IF(R60&lt;&gt;"","",IF(SUMPRODUCT(--(AN18:AN1500=AG17),--(AM18:AM1500&lt;&gt;""),--ISNUMBER(SEARCH(" "&amp;AM18:AM1500&amp;" ",Q60)))&gt;0,AG17,"")))</f>
        <v/>
      </c>
      <c r="AH60" s="967" t="str" cm="1">
        <f t="array" ref="AH60">IF(N60="","",IF(R60&lt;&gt;"","",IF(SUMPRODUCT(--(AN18:AN1500=AH17),--(AM18:AM1500&lt;&gt;""),--ISNUMBER(SEARCH(" "&amp;AM18:AM1500&amp;" ",Q60)))&gt;0,AH17,"")))</f>
        <v/>
      </c>
      <c r="AI60" s="967" t="str" cm="1">
        <f t="array" ref="AI60">IF(N60="","",IF(R60&lt;&gt;"","",IF(SUMPRODUCT(--(AN18:AN1500=AI17),--(AM18:AM1500&lt;&gt;""),--ISNUMBER(SEARCH(" "&amp;AM18:AM1500&amp;" ",Q60)))&gt;0,AI17,"")))</f>
        <v/>
      </c>
      <c r="AJ60" s="967" t="str" cm="1">
        <f t="array" ref="AJ60">IF(N60="","",IF(R60&lt;&gt;"","",IF(SUMPRODUCT(--(AN18:AN1500=AJ17),--(AM18:AM1500&lt;&gt;""),--ISNUMBER(SEARCH(" "&amp;AM18:AM1500&amp;" ",Q60)))&gt;0,AJ17,"")))</f>
        <v/>
      </c>
      <c r="AK60" s="967" t="str" cm="1">
        <f t="array" ref="AK60">IF(N60="","",IF(T60&lt;&gt;"",AK17,IF(S60&lt;&gt;"","",IF(R60&lt;&gt;"","",IF(SUMPRODUCT(--(AN18:AN1500=AK17),--(AM18:AM1500&lt;&gt;""),--ISNUMBER(SEARCH(" "&amp;AM18:AM1500&amp;" ",Q60)))&gt;0,AK17,"")))))</f>
        <v/>
      </c>
      <c r="AM60" s="968" t="s">
        <v>2104</v>
      </c>
      <c r="AN60" s="968" t="s">
        <v>1963</v>
      </c>
      <c r="AP60" s="969" t="s">
        <v>2105</v>
      </c>
      <c r="AQ60" s="969" t="s">
        <v>2084</v>
      </c>
      <c r="AR60" s="969" t="s">
        <v>1983</v>
      </c>
      <c r="AT60" s="964"/>
      <c r="AU60" s="964"/>
      <c r="AV60" s="964"/>
      <c r="BA60" s="1" t="s">
        <v>2106</v>
      </c>
      <c r="BN60" s="49">
        <v>1</v>
      </c>
    </row>
    <row r="61" spans="1:66" ht="35.1" customHeight="1">
      <c r="A61" s="973">
        <f>IF(B61="","",COUNTIF(B18:B61,"&lt;&gt;"))</f>
        <v>44</v>
      </c>
      <c r="B61" s="965" t="s">
        <v>484</v>
      </c>
      <c r="C61" s="974" t="str">
        <f t="shared" si="12"/>
        <v>sel fin</v>
      </c>
      <c r="D61" s="984" t="str">
        <f t="shared" si="0"/>
        <v/>
      </c>
      <c r="E61" s="976" t="str">
        <f t="shared" si="1"/>
        <v>Ajuster l'assaisonnement selon vos goûts.</v>
      </c>
      <c r="F61" s="977">
        <f t="shared" si="2"/>
        <v>41</v>
      </c>
      <c r="G61" s="964">
        <f>IF(H61="","",COUNTIF(H18:H61,"&lt;&gt;"))</f>
        <v>44</v>
      </c>
      <c r="H61" s="965" t="str" cm="1">
        <f t="array" ref="H61">IF(L61="","",IF(LEN(L61)&lt;=MAX(10,G13),L61,IFERROR(LEFT(L61,LOOKUP(2,1/(MID(L61,ROW(1:500),1)=" ")/(ROW(1:500)&lt;=MAX(10,G13)),ROW(1:500))-1),LEFT(L61,MAX(10,G13)))))</f>
        <v>sel fin</v>
      </c>
      <c r="I61" s="964">
        <f t="shared" si="3"/>
        <v>7</v>
      </c>
      <c r="J61" s="964">
        <f t="shared" si="4"/>
        <v>32</v>
      </c>
      <c r="K61" s="964">
        <f>IF(M60&lt;&gt;"",K60,IF(K60&lt;MAX(A18:A317),K60+1,""))</f>
        <v>32</v>
      </c>
      <c r="L61" s="965" t="str">
        <f>IF(K61="","",IF(M60&lt;&gt;"",M60,INDEX(E18:E317,MATCH(K61,A18:A317,0))))</f>
        <v>sel fin</v>
      </c>
      <c r="M61" s="965" t="str">
        <f t="shared" si="5"/>
        <v/>
      </c>
      <c r="N61" s="965" t="str">
        <f t="shared" si="6"/>
        <v>sel fin</v>
      </c>
      <c r="O61" s="964" t="str">
        <f t="shared" si="7"/>
        <v>sel fin</v>
      </c>
      <c r="P61" s="964" t="str">
        <f t="shared" si="8"/>
        <v>sel fin</v>
      </c>
      <c r="Q61" s="965" t="str">
        <f t="shared" si="9"/>
        <v xml:space="preserve"> sel fin </v>
      </c>
      <c r="R61" s="964" t="str">
        <f>IF(N61="","",IF(COUNTIF(AP18:AP300,TRIM(Q61))&gt;0,"EXCLUSION EXACTE",""))</f>
        <v/>
      </c>
      <c r="S61" s="964" t="str" cm="1">
        <f t="array" ref="S61">IF(N61="","",IF(SUMPRODUCT(--(AP18:AP300&lt;&gt;""),--ISNUMBER(SEARCH(" "&amp;AP18:AP300&amp;" ",Q61)))&gt;0,"BLOQUE MOLLUSQUES",""))</f>
        <v/>
      </c>
      <c r="T61" s="964" t="str" cm="1">
        <f t="array" ref="T61">IF(N61="","",IF(SUMPRODUCT(--(AT18:AT300&lt;&gt;""),--ISNUMBER(SEARCH(" "&amp;AT18:AT300&amp;" ",Q61)))&gt;0,"FORCE MOLLUSQUES",""))</f>
        <v/>
      </c>
      <c r="U61" s="965" t="str">
        <f t="shared" si="10"/>
        <v/>
      </c>
      <c r="V61" s="965" t="str">
        <f t="shared" si="13"/>
        <v>sel fin</v>
      </c>
      <c r="W61" s="977">
        <f t="shared" si="11"/>
        <v>0</v>
      </c>
      <c r="X61" s="964" t="str" cm="1">
        <f t="array" ref="X61">IF(N61="","",IF(R61&lt;&gt;"","",IF(SUMPRODUCT(--(AN18:AN1500=X17),--(AM18:AM1500&lt;&gt;""),--ISNUMBER(SEARCH(" "&amp;AM18:AM1500&amp;" ",Q61)))&gt;0,X17,"")))</f>
        <v/>
      </c>
      <c r="Y61" s="964" t="str" cm="1">
        <f t="array" ref="Y61">IF(N61="","",IF(R61&lt;&gt;"","",IF(SUMPRODUCT(--(AN18:AN1500=Y17),--(AM18:AM1500&lt;&gt;""),--ISNUMBER(SEARCH(" "&amp;AM18:AM1500&amp;" ",Q61)))&gt;0,Y17,"")))</f>
        <v/>
      </c>
      <c r="Z61" s="964" t="str" cm="1">
        <f t="array" ref="Z61">IF(N61="","",IF(R61&lt;&gt;"","",IF(SUMPRODUCT(--(AN18:AN1500=Z17),--(AM18:AM1500&lt;&gt;""),--ISNUMBER(SEARCH(" "&amp;AM18:AM1500&amp;" ",Q61)))&gt;0,Z17,"")))</f>
        <v/>
      </c>
      <c r="AA61" s="964" t="str" cm="1">
        <f t="array" ref="AA61">IF(N61="","",IF(R61&lt;&gt;"","",IF(SUMPRODUCT(--(AN18:AN1500=AA17),--(AM18:AM1500&lt;&gt;""),--ISNUMBER(SEARCH(" "&amp;AM18:AM1500&amp;" ",Q61)))&gt;0,AA17,"")))</f>
        <v/>
      </c>
      <c r="AB61" s="964" t="str" cm="1">
        <f t="array" ref="AB61">IF(N61="","",IF(R61&lt;&gt;"","",IF(SUMPRODUCT(--(AN18:AN1500=AB17),--(AM18:AM1500&lt;&gt;""),--ISNUMBER(SEARCH(" "&amp;AM18:AM1500&amp;" ",Q61)))&gt;0,AB17,"")))</f>
        <v/>
      </c>
      <c r="AC61" s="964" t="str" cm="1">
        <f t="array" ref="AC61">IF(N61="","",IF(R61&lt;&gt;"","",IF(SUMPRODUCT(--(AN18:AN1500=AC17),--(AM18:AM1500&lt;&gt;""),--ISNUMBER(SEARCH(" "&amp;AM18:AM1500&amp;" ",Q61)))&gt;0,AC17,"")))</f>
        <v/>
      </c>
      <c r="AD61" s="964" t="str" cm="1">
        <f t="array" ref="AD61">IF(N61="","",IF(R61&lt;&gt;"","",IF(SUMPRODUCT(--(AN18:AN1500=AD17),--(AM18:AM1500&lt;&gt;""),--ISNUMBER(SEARCH(" "&amp;AM18:AM1500&amp;" ",Q61)))&gt;0,AD17,"")))</f>
        <v/>
      </c>
      <c r="AE61" s="964" t="str" cm="1">
        <f t="array" ref="AE61">IF(N61="","",IF(R61&lt;&gt;"","",IF(SUMPRODUCT(--(AN18:AN1500=AE17),--(AM18:AM1500&lt;&gt;""),--ISNUMBER(SEARCH(" "&amp;AM18:AM1500&amp;" ",Q61)))&gt;0,AE17,"")))</f>
        <v/>
      </c>
      <c r="AF61" s="964" t="str" cm="1">
        <f t="array" ref="AF61">IF(N61="","",IF(R61&lt;&gt;"","",IF(SUMPRODUCT(--(AN18:AN1500=AF17),--(AM18:AM1500&lt;&gt;""),--ISNUMBER(SEARCH(" "&amp;AM18:AM1500&amp;" ",Q61)))&gt;0,AF17,"")))</f>
        <v/>
      </c>
      <c r="AG61" s="964" t="str" cm="1">
        <f t="array" ref="AG61">IF(N61="","",IF(R61&lt;&gt;"","",IF(SUMPRODUCT(--(AN18:AN1500=AG17),--(AM18:AM1500&lt;&gt;""),--ISNUMBER(SEARCH(" "&amp;AM18:AM1500&amp;" ",Q61)))&gt;0,AG17,"")))</f>
        <v/>
      </c>
      <c r="AH61" s="964" t="str" cm="1">
        <f t="array" ref="AH61">IF(N61="","",IF(R61&lt;&gt;"","",IF(SUMPRODUCT(--(AN18:AN1500=AH17),--(AM18:AM1500&lt;&gt;""),--ISNUMBER(SEARCH(" "&amp;AM18:AM1500&amp;" ",Q61)))&gt;0,AH17,"")))</f>
        <v/>
      </c>
      <c r="AI61" s="964" t="str" cm="1">
        <f t="array" ref="AI61">IF(N61="","",IF(R61&lt;&gt;"","",IF(SUMPRODUCT(--(AN18:AN1500=AI17),--(AM18:AM1500&lt;&gt;""),--ISNUMBER(SEARCH(" "&amp;AM18:AM1500&amp;" ",Q61)))&gt;0,AI17,"")))</f>
        <v/>
      </c>
      <c r="AJ61" s="964" t="str" cm="1">
        <f t="array" ref="AJ61">IF(N61="","",IF(R61&lt;&gt;"","",IF(SUMPRODUCT(--(AN18:AN1500=AJ17),--(AM18:AM1500&lt;&gt;""),--ISNUMBER(SEARCH(" "&amp;AM18:AM1500&amp;" ",Q61)))&gt;0,AJ17,"")))</f>
        <v/>
      </c>
      <c r="AK61" s="964" t="str" cm="1">
        <f t="array" ref="AK61">IF(N61="","",IF(T61&lt;&gt;"",AK17,IF(S61&lt;&gt;"","",IF(R61&lt;&gt;"","",IF(SUMPRODUCT(--(AN18:AN1500=AK17),--(AM18:AM1500&lt;&gt;""),--ISNUMBER(SEARCH(" "&amp;AM18:AM1500&amp;" ",Q61)))&gt;0,AK17,"")))))</f>
        <v/>
      </c>
      <c r="AM61" s="964" t="s">
        <v>2107</v>
      </c>
      <c r="AN61" s="964" t="s">
        <v>1963</v>
      </c>
      <c r="AP61" s="964" t="s">
        <v>2108</v>
      </c>
      <c r="AQ61" s="964" t="s">
        <v>2084</v>
      </c>
      <c r="AR61" s="964" t="s">
        <v>1983</v>
      </c>
      <c r="AT61" s="964"/>
      <c r="AU61" s="964"/>
      <c r="AV61" s="964"/>
      <c r="BN61" s="49">
        <v>1</v>
      </c>
    </row>
    <row r="62" spans="1:66" ht="35.1" customHeight="1">
      <c r="A62" s="957">
        <f>IF(B62="","",COUNTIF(B18:B62,"&lt;&gt;"))</f>
        <v>45</v>
      </c>
      <c r="B62" s="958" t="s">
        <v>488</v>
      </c>
      <c r="C62" s="974" t="str">
        <f t="shared" si="12"/>
        <v>poivre blanc moulu</v>
      </c>
      <c r="D62" s="984" t="str">
        <f t="shared" si="0"/>
        <v/>
      </c>
      <c r="E62" s="961" t="str">
        <f t="shared" si="1"/>
        <v>Dresser sur assiette</v>
      </c>
      <c r="F62" s="962">
        <f t="shared" si="2"/>
        <v>20</v>
      </c>
      <c r="G62" s="963">
        <f>IF(H62="","",COUNTIF(H18:H62,"&lt;&gt;"))</f>
        <v>45</v>
      </c>
      <c r="H62" s="958" t="str" cm="1">
        <f t="array" ref="H62">IF(L62="","",IF(LEN(L62)&lt;=MAX(10,G13),L62,IFERROR(LEFT(L62,LOOKUP(2,1/(MID(L62,ROW(1:500),1)=" ")/(ROW(1:500)&lt;=MAX(10,G13)),ROW(1:500))-1),LEFT(L62,MAX(10,G13)))))</f>
        <v>poivre blanc moulu</v>
      </c>
      <c r="I62" s="963">
        <f t="shared" si="3"/>
        <v>18</v>
      </c>
      <c r="J62" s="963">
        <f t="shared" si="4"/>
        <v>33</v>
      </c>
      <c r="K62" s="964">
        <f>IF(M61&lt;&gt;"",K61,IF(K61&lt;MAX(A18:A317),K61+1,""))</f>
        <v>33</v>
      </c>
      <c r="L62" s="965" t="str">
        <f>IF(K62="","",IF(M61&lt;&gt;"",M61,INDEX(E18:E317,MATCH(K62,A18:A317,0))))</f>
        <v>poivre blanc moulu</v>
      </c>
      <c r="M62" s="965" t="str">
        <f t="shared" si="5"/>
        <v/>
      </c>
      <c r="N62" s="966" t="str">
        <f t="shared" si="6"/>
        <v>poivre blanc moulu</v>
      </c>
      <c r="O62" s="967" t="str">
        <f t="shared" si="7"/>
        <v>poivre blanc moulu</v>
      </c>
      <c r="P62" s="967" t="str">
        <f t="shared" si="8"/>
        <v>poivre blanc moulu</v>
      </c>
      <c r="Q62" s="966" t="str">
        <f t="shared" si="9"/>
        <v xml:space="preserve"> poivre blanc moulu </v>
      </c>
      <c r="R62" s="967" t="str">
        <f>IF(N62="","",IF(COUNTIF(AP18:AP300,TRIM(Q62))&gt;0,"EXCLUSION EXACTE",""))</f>
        <v/>
      </c>
      <c r="S62" s="967" t="str" cm="1">
        <f t="array" ref="S62">IF(N62="","",IF(SUMPRODUCT(--(AP18:AP300&lt;&gt;""),--ISNUMBER(SEARCH(" "&amp;AP18:AP300&amp;" ",Q62)))&gt;0,"BLOQUE MOLLUSQUES",""))</f>
        <v/>
      </c>
      <c r="T62" s="967" t="str" cm="1">
        <f t="array" ref="T62">IF(N62="","",IF(SUMPRODUCT(--(AT18:AT300&lt;&gt;""),--ISNUMBER(SEARCH(" "&amp;AT18:AT300&amp;" ",Q62)))&gt;0,"FORCE MOLLUSQUES",""))</f>
        <v/>
      </c>
      <c r="U62" s="966" t="str">
        <f t="shared" si="10"/>
        <v/>
      </c>
      <c r="V62" s="966" t="str">
        <f t="shared" si="13"/>
        <v>poivre blanc moulu</v>
      </c>
      <c r="W62" s="991">
        <f t="shared" si="11"/>
        <v>0</v>
      </c>
      <c r="X62" s="967" t="str" cm="1">
        <f t="array" ref="X62">IF(N62="","",IF(R62&lt;&gt;"","",IF(SUMPRODUCT(--(AN18:AN1500=X17),--(AM18:AM1500&lt;&gt;""),--ISNUMBER(SEARCH(" "&amp;AM18:AM1500&amp;" ",Q62)))&gt;0,X17,"")))</f>
        <v/>
      </c>
      <c r="Y62" s="967" t="str" cm="1">
        <f t="array" ref="Y62">IF(N62="","",IF(R62&lt;&gt;"","",IF(SUMPRODUCT(--(AN18:AN1500=Y17),--(AM18:AM1500&lt;&gt;""),--ISNUMBER(SEARCH(" "&amp;AM18:AM1500&amp;" ",Q62)))&gt;0,Y17,"")))</f>
        <v/>
      </c>
      <c r="Z62" s="967" t="str" cm="1">
        <f t="array" ref="Z62">IF(N62="","",IF(R62&lt;&gt;"","",IF(SUMPRODUCT(--(AN18:AN1500=Z17),--(AM18:AM1500&lt;&gt;""),--ISNUMBER(SEARCH(" "&amp;AM18:AM1500&amp;" ",Q62)))&gt;0,Z17,"")))</f>
        <v/>
      </c>
      <c r="AA62" s="967" t="str" cm="1">
        <f t="array" ref="AA62">IF(N62="","",IF(R62&lt;&gt;"","",IF(SUMPRODUCT(--(AN18:AN1500=AA17),--(AM18:AM1500&lt;&gt;""),--ISNUMBER(SEARCH(" "&amp;AM18:AM1500&amp;" ",Q62)))&gt;0,AA17,"")))</f>
        <v/>
      </c>
      <c r="AB62" s="967" t="str" cm="1">
        <f t="array" ref="AB62">IF(N62="","",IF(R62&lt;&gt;"","",IF(SUMPRODUCT(--(AN18:AN1500=AB17),--(AM18:AM1500&lt;&gt;""),--ISNUMBER(SEARCH(" "&amp;AM18:AM1500&amp;" ",Q62)))&gt;0,AB17,"")))</f>
        <v/>
      </c>
      <c r="AC62" s="967" t="str" cm="1">
        <f t="array" ref="AC62">IF(N62="","",IF(R62&lt;&gt;"","",IF(SUMPRODUCT(--(AN18:AN1500=AC17),--(AM18:AM1500&lt;&gt;""),--ISNUMBER(SEARCH(" "&amp;AM18:AM1500&amp;" ",Q62)))&gt;0,AC17,"")))</f>
        <v/>
      </c>
      <c r="AD62" s="967" t="str" cm="1">
        <f t="array" ref="AD62">IF(N62="","",IF(R62&lt;&gt;"","",IF(SUMPRODUCT(--(AN18:AN1500=AD17),--(AM18:AM1500&lt;&gt;""),--ISNUMBER(SEARCH(" "&amp;AM18:AM1500&amp;" ",Q62)))&gt;0,AD17,"")))</f>
        <v/>
      </c>
      <c r="AE62" s="967" t="str" cm="1">
        <f t="array" ref="AE62">IF(N62="","",IF(R62&lt;&gt;"","",IF(SUMPRODUCT(--(AN18:AN1500=AE17),--(AM18:AM1500&lt;&gt;""),--ISNUMBER(SEARCH(" "&amp;AM18:AM1500&amp;" ",Q62)))&gt;0,AE17,"")))</f>
        <v/>
      </c>
      <c r="AF62" s="967" t="str" cm="1">
        <f t="array" ref="AF62">IF(N62="","",IF(R62&lt;&gt;"","",IF(SUMPRODUCT(--(AN18:AN1500=AF17),--(AM18:AM1500&lt;&gt;""),--ISNUMBER(SEARCH(" "&amp;AM18:AM1500&amp;" ",Q62)))&gt;0,AF17,"")))</f>
        <v/>
      </c>
      <c r="AG62" s="967" t="str" cm="1">
        <f t="array" ref="AG62">IF(N62="","",IF(R62&lt;&gt;"","",IF(SUMPRODUCT(--(AN18:AN1500=AG17),--(AM18:AM1500&lt;&gt;""),--ISNUMBER(SEARCH(" "&amp;AM18:AM1500&amp;" ",Q62)))&gt;0,AG17,"")))</f>
        <v/>
      </c>
      <c r="AH62" s="967" t="str" cm="1">
        <f t="array" ref="AH62">IF(N62="","",IF(R62&lt;&gt;"","",IF(SUMPRODUCT(--(AN18:AN1500=AH17),--(AM18:AM1500&lt;&gt;""),--ISNUMBER(SEARCH(" "&amp;AM18:AM1500&amp;" ",Q62)))&gt;0,AH17,"")))</f>
        <v/>
      </c>
      <c r="AI62" s="967" t="str" cm="1">
        <f t="array" ref="AI62">IF(N62="","",IF(R62&lt;&gt;"","",IF(SUMPRODUCT(--(AN18:AN1500=AI17),--(AM18:AM1500&lt;&gt;""),--ISNUMBER(SEARCH(" "&amp;AM18:AM1500&amp;" ",Q62)))&gt;0,AI17,"")))</f>
        <v/>
      </c>
      <c r="AJ62" s="967" t="str" cm="1">
        <f t="array" ref="AJ62">IF(N62="","",IF(R62&lt;&gt;"","",IF(SUMPRODUCT(--(AN18:AN1500=AJ17),--(AM18:AM1500&lt;&gt;""),--ISNUMBER(SEARCH(" "&amp;AM18:AM1500&amp;" ",Q62)))&gt;0,AJ17,"")))</f>
        <v/>
      </c>
      <c r="AK62" s="967" t="str" cm="1">
        <f t="array" ref="AK62">IF(N62="","",IF(T62&lt;&gt;"",AK17,IF(S62&lt;&gt;"","",IF(R62&lt;&gt;"","",IF(SUMPRODUCT(--(AN18:AN1500=AK17),--(AM18:AM1500&lt;&gt;""),--ISNUMBER(SEARCH(" "&amp;AM18:AM1500&amp;" ",Q62)))&gt;0,AK17,"")))))</f>
        <v/>
      </c>
      <c r="AM62" s="968" t="s">
        <v>103</v>
      </c>
      <c r="AN62" s="968" t="s">
        <v>1963</v>
      </c>
      <c r="AP62" s="969" t="s">
        <v>2109</v>
      </c>
      <c r="AQ62" s="969" t="s">
        <v>2084</v>
      </c>
      <c r="AR62" s="969" t="s">
        <v>1983</v>
      </c>
      <c r="AT62" s="964"/>
      <c r="AU62" s="964"/>
      <c r="AV62" s="964"/>
      <c r="BN62" s="49">
        <v>1</v>
      </c>
    </row>
    <row r="63" spans="1:66" ht="35.1" customHeight="1">
      <c r="A63" s="973">
        <f>IF(B63="","",COUNTIF(B18:B63,"&lt;&gt;"))</f>
        <v>46</v>
      </c>
      <c r="B63" s="965" t="s">
        <v>491</v>
      </c>
      <c r="C63" s="974" t="str">
        <f t="shared" si="12"/>
        <v>Décongeler la macédoine surgelée.</v>
      </c>
      <c r="D63" s="984" t="str">
        <f t="shared" si="0"/>
        <v/>
      </c>
      <c r="E63" s="976" t="str">
        <f t="shared" si="1"/>
        <v>Ajouter un filet de coulis de tomates par-dessus.</v>
      </c>
      <c r="F63" s="977">
        <f t="shared" si="2"/>
        <v>49</v>
      </c>
      <c r="G63" s="964">
        <f>IF(H63="","",COUNTIF(H18:H63,"&lt;&gt;"))</f>
        <v>46</v>
      </c>
      <c r="H63" s="965" t="str" cm="1">
        <f t="array" ref="H63">IF(L63="","",IF(LEN(L63)&lt;=MAX(10,G13),L63,IFERROR(LEFT(L63,LOOKUP(2,1/(MID(L63,ROW(1:500),1)=" ")/(ROW(1:500)&lt;=MAX(10,G13)),ROW(1:500))-1),LEFT(L63,MAX(10,G13)))))</f>
        <v>Décongeler la macédoine surgelée.</v>
      </c>
      <c r="I63" s="964">
        <f t="shared" si="3"/>
        <v>33</v>
      </c>
      <c r="J63" s="964">
        <f t="shared" si="4"/>
        <v>34</v>
      </c>
      <c r="K63" s="964">
        <f>IF(M62&lt;&gt;"",K62,IF(K62&lt;MAX(A18:A317),K62+1,""))</f>
        <v>34</v>
      </c>
      <c r="L63" s="965" t="str">
        <f>IF(K63="","",IF(M62&lt;&gt;"",M62,INDEX(E18:E317,MATCH(K63,A18:A317,0))))</f>
        <v>Décongeler la macédoine surgelée.</v>
      </c>
      <c r="M63" s="965" t="str">
        <f t="shared" si="5"/>
        <v/>
      </c>
      <c r="N63" s="965" t="str">
        <f t="shared" si="6"/>
        <v>Décongeler la macédoine surgelée.</v>
      </c>
      <c r="O63" s="964" t="str">
        <f t="shared" si="7"/>
        <v>décongeler la macédoine surgelée.</v>
      </c>
      <c r="P63" s="964" t="str">
        <f t="shared" si="8"/>
        <v>decongeler la macedoine surgelee.</v>
      </c>
      <c r="Q63" s="965" t="str">
        <f t="shared" si="9"/>
        <v xml:space="preserve"> decongeler la macedoine surgelee </v>
      </c>
      <c r="R63" s="964" t="str">
        <f>IF(N63="","",IF(COUNTIF(AP18:AP300,TRIM(Q63))&gt;0,"EXCLUSION EXACTE",""))</f>
        <v/>
      </c>
      <c r="S63" s="964" t="str" cm="1">
        <f t="array" ref="S63">IF(N63="","",IF(SUMPRODUCT(--(AP18:AP300&lt;&gt;""),--ISNUMBER(SEARCH(" "&amp;AP18:AP300&amp;" ",Q63)))&gt;0,"BLOQUE MOLLUSQUES",""))</f>
        <v/>
      </c>
      <c r="T63" s="964" t="str" cm="1">
        <f t="array" ref="T63">IF(N63="","",IF(SUMPRODUCT(--(AT18:AT300&lt;&gt;""),--ISNUMBER(SEARCH(" "&amp;AT18:AT300&amp;" ",Q63)))&gt;0,"FORCE MOLLUSQUES",""))</f>
        <v/>
      </c>
      <c r="U63" s="965" t="str">
        <f t="shared" si="10"/>
        <v/>
      </c>
      <c r="V63" s="965" t="str">
        <f t="shared" si="13"/>
        <v>Décongeler la macédoine surgelée.</v>
      </c>
      <c r="W63" s="977">
        <f t="shared" si="11"/>
        <v>0</v>
      </c>
      <c r="X63" s="964" t="str" cm="1">
        <f t="array" ref="X63">IF(N63="","",IF(R63&lt;&gt;"","",IF(SUMPRODUCT(--(AN18:AN1500=X17),--(AM18:AM1500&lt;&gt;""),--ISNUMBER(SEARCH(" "&amp;AM18:AM1500&amp;" ",Q63)))&gt;0,X17,"")))</f>
        <v/>
      </c>
      <c r="Y63" s="964" t="str" cm="1">
        <f t="array" ref="Y63">IF(N63="","",IF(R63&lt;&gt;"","",IF(SUMPRODUCT(--(AN18:AN1500=Y17),--(AM18:AM1500&lt;&gt;""),--ISNUMBER(SEARCH(" "&amp;AM18:AM1500&amp;" ",Q63)))&gt;0,Y17,"")))</f>
        <v/>
      </c>
      <c r="Z63" s="964" t="str" cm="1">
        <f t="array" ref="Z63">IF(N63="","",IF(R63&lt;&gt;"","",IF(SUMPRODUCT(--(AN18:AN1500=Z17),--(AM18:AM1500&lt;&gt;""),--ISNUMBER(SEARCH(" "&amp;AM18:AM1500&amp;" ",Q63)))&gt;0,Z17,"")))</f>
        <v/>
      </c>
      <c r="AA63" s="964" t="str" cm="1">
        <f t="array" ref="AA63">IF(N63="","",IF(R63&lt;&gt;"","",IF(SUMPRODUCT(--(AN18:AN1500=AA17),--(AM18:AM1500&lt;&gt;""),--ISNUMBER(SEARCH(" "&amp;AM18:AM1500&amp;" ",Q63)))&gt;0,AA17,"")))</f>
        <v/>
      </c>
      <c r="AB63" s="964" t="str" cm="1">
        <f t="array" ref="AB63">IF(N63="","",IF(R63&lt;&gt;"","",IF(SUMPRODUCT(--(AN18:AN1500=AB17),--(AM18:AM1500&lt;&gt;""),--ISNUMBER(SEARCH(" "&amp;AM18:AM1500&amp;" ",Q63)))&gt;0,AB17,"")))</f>
        <v/>
      </c>
      <c r="AC63" s="964" t="str" cm="1">
        <f t="array" ref="AC63">IF(N63="","",IF(R63&lt;&gt;"","",IF(SUMPRODUCT(--(AN18:AN1500=AC17),--(AM18:AM1500&lt;&gt;""),--ISNUMBER(SEARCH(" "&amp;AM18:AM1500&amp;" ",Q63)))&gt;0,AC17,"")))</f>
        <v/>
      </c>
      <c r="AD63" s="964" t="str" cm="1">
        <f t="array" ref="AD63">IF(N63="","",IF(R63&lt;&gt;"","",IF(SUMPRODUCT(--(AN18:AN1500=AD17),--(AM18:AM1500&lt;&gt;""),--ISNUMBER(SEARCH(" "&amp;AM18:AM1500&amp;" ",Q63)))&gt;0,AD17,"")))</f>
        <v/>
      </c>
      <c r="AE63" s="964" t="str" cm="1">
        <f t="array" ref="AE63">IF(N63="","",IF(R63&lt;&gt;"","",IF(SUMPRODUCT(--(AN18:AN1500=AE17),--(AM18:AM1500&lt;&gt;""),--ISNUMBER(SEARCH(" "&amp;AM18:AM1500&amp;" ",Q63)))&gt;0,AE17,"")))</f>
        <v/>
      </c>
      <c r="AF63" s="964" t="str" cm="1">
        <f t="array" ref="AF63">IF(N63="","",IF(R63&lt;&gt;"","",IF(SUMPRODUCT(--(AN18:AN1500=AF17),--(AM18:AM1500&lt;&gt;""),--ISNUMBER(SEARCH(" "&amp;AM18:AM1500&amp;" ",Q63)))&gt;0,AF17,"")))</f>
        <v/>
      </c>
      <c r="AG63" s="964" t="str" cm="1">
        <f t="array" ref="AG63">IF(N63="","",IF(R63&lt;&gt;"","",IF(SUMPRODUCT(--(AN18:AN1500=AG17),--(AM18:AM1500&lt;&gt;""),--ISNUMBER(SEARCH(" "&amp;AM18:AM1500&amp;" ",Q63)))&gt;0,AG17,"")))</f>
        <v/>
      </c>
      <c r="AH63" s="964" t="str" cm="1">
        <f t="array" ref="AH63">IF(N63="","",IF(R63&lt;&gt;"","",IF(SUMPRODUCT(--(AN18:AN1500=AH17),--(AM18:AM1500&lt;&gt;""),--ISNUMBER(SEARCH(" "&amp;AM18:AM1500&amp;" ",Q63)))&gt;0,AH17,"")))</f>
        <v/>
      </c>
      <c r="AI63" s="964" t="str" cm="1">
        <f t="array" ref="AI63">IF(N63="","",IF(R63&lt;&gt;"","",IF(SUMPRODUCT(--(AN18:AN1500=AI17),--(AM18:AM1500&lt;&gt;""),--ISNUMBER(SEARCH(" "&amp;AM18:AM1500&amp;" ",Q63)))&gt;0,AI17,"")))</f>
        <v/>
      </c>
      <c r="AJ63" s="964" t="str" cm="1">
        <f t="array" ref="AJ63">IF(N63="","",IF(R63&lt;&gt;"","",IF(SUMPRODUCT(--(AN18:AN1500=AJ17),--(AM18:AM1500&lt;&gt;""),--ISNUMBER(SEARCH(" "&amp;AM18:AM1500&amp;" ",Q63)))&gt;0,AJ17,"")))</f>
        <v/>
      </c>
      <c r="AK63" s="964" t="str" cm="1">
        <f t="array" ref="AK63">IF(N63="","",IF(T63&lt;&gt;"",AK17,IF(S63&lt;&gt;"","",IF(R63&lt;&gt;"","",IF(SUMPRODUCT(--(AN18:AN1500=AK17),--(AM18:AM1500&lt;&gt;""),--ISNUMBER(SEARCH(" "&amp;AM18:AM1500&amp;" ",Q63)))&gt;0,AK17,"")))))</f>
        <v/>
      </c>
      <c r="AM63" s="964" t="s">
        <v>120</v>
      </c>
      <c r="AN63" s="964" t="s">
        <v>1963</v>
      </c>
      <c r="AP63" s="964" t="s">
        <v>2110</v>
      </c>
      <c r="AQ63" s="964" t="s">
        <v>2084</v>
      </c>
      <c r="AR63" s="964" t="s">
        <v>1983</v>
      </c>
      <c r="AT63" s="964"/>
      <c r="AU63" s="964"/>
      <c r="AV63" s="964"/>
      <c r="BN63" s="49">
        <v>1</v>
      </c>
    </row>
    <row r="64" spans="1:66" ht="35.1" customHeight="1">
      <c r="A64" s="957">
        <f>IF(B64="","",COUNTIF(B18:B64,"&lt;&gt;"))</f>
        <v>47</v>
      </c>
      <c r="B64" s="958" t="s">
        <v>2638</v>
      </c>
      <c r="C64" s="974" t="str">
        <f t="shared" si="12"/>
        <v>Cuire au four dans un bac gastro selon</v>
      </c>
      <c r="D64" s="984" t="str">
        <f t="shared" si="0"/>
        <v/>
      </c>
      <c r="E64" s="961" t="str">
        <f t="shared" si="1"/>
        <v>beurre de cacahuete;branche de celeri;ecrevisse;beurre d amande;avoine *</v>
      </c>
      <c r="F64" s="962">
        <f t="shared" si="2"/>
        <v>72</v>
      </c>
      <c r="G64" s="963">
        <f>IF(H64="","",COUNTIF(H18:H64,"&lt;&gt;"))</f>
        <v>47</v>
      </c>
      <c r="H64" s="958" t="str" cm="1">
        <f t="array" ref="H64">IF(L64="","",IF(LEN(L64)&lt;=MAX(10,G13),L64,IFERROR(LEFT(L64,LOOKUP(2,1/(MID(L64,ROW(1:500),1)=" ")/(ROW(1:500)&lt;=MAX(10,G13)),ROW(1:500))-1),LEFT(L64,MAX(10,G13)))))</f>
        <v>Cuire au four dans un bac gastro selon</v>
      </c>
      <c r="I64" s="963">
        <f t="shared" si="3"/>
        <v>38</v>
      </c>
      <c r="J64" s="963">
        <f t="shared" si="4"/>
        <v>35</v>
      </c>
      <c r="K64" s="964">
        <f>IF(M63&lt;&gt;"",K63,IF(K63&lt;MAX(A18:A317),K63+1,""))</f>
        <v>35</v>
      </c>
      <c r="L64" s="965" t="str">
        <f>IF(K64="","",IF(M63&lt;&gt;"",M63,INDEX(E18:E317,MATCH(K64,A18:A317,0))))</f>
        <v>Cuire au four dans un bac gastro selon les instructions habituelles.</v>
      </c>
      <c r="M64" s="965" t="str">
        <f t="shared" si="5"/>
        <v>les instructions habituelles.</v>
      </c>
      <c r="N64" s="966" t="str">
        <f t="shared" si="6"/>
        <v>Cuire au four dans un bac gastro selon</v>
      </c>
      <c r="O64" s="967" t="str">
        <f t="shared" si="7"/>
        <v>cuire au four dans un bac gastro selon</v>
      </c>
      <c r="P64" s="967" t="str">
        <f t="shared" si="8"/>
        <v>cuire au four dans un bac gastro selon</v>
      </c>
      <c r="Q64" s="966" t="str">
        <f t="shared" si="9"/>
        <v xml:space="preserve"> cuire au four dans un bac gastro selon </v>
      </c>
      <c r="R64" s="967" t="str">
        <f>IF(N64="","",IF(COUNTIF(AP18:AP300,TRIM(Q64))&gt;0,"EXCLUSION EXACTE",""))</f>
        <v/>
      </c>
      <c r="S64" s="967" t="str" cm="1">
        <f t="array" ref="S64">IF(N64="","",IF(SUMPRODUCT(--(AP18:AP300&lt;&gt;""),--ISNUMBER(SEARCH(" "&amp;AP18:AP300&amp;" ",Q64)))&gt;0,"BLOQUE MOLLUSQUES",""))</f>
        <v/>
      </c>
      <c r="T64" s="967" t="str" cm="1">
        <f t="array" ref="T64">IF(N64="","",IF(SUMPRODUCT(--(AT18:AT300&lt;&gt;""),--ISNUMBER(SEARCH(" "&amp;AT18:AT300&amp;" ",Q64)))&gt;0,"FORCE MOLLUSQUES",""))</f>
        <v/>
      </c>
      <c r="U64" s="966" t="str">
        <f t="shared" si="10"/>
        <v/>
      </c>
      <c r="V64" s="966" t="str">
        <f t="shared" si="13"/>
        <v>Cuire au four dans un bac gastro selon</v>
      </c>
      <c r="W64" s="991">
        <f t="shared" si="11"/>
        <v>0</v>
      </c>
      <c r="X64" s="967" t="str" cm="1">
        <f t="array" ref="X64">IF(N64="","",IF(R64&lt;&gt;"","",IF(SUMPRODUCT(--(AN18:AN1500=X17),--(AM18:AM1500&lt;&gt;""),--ISNUMBER(SEARCH(" "&amp;AM18:AM1500&amp;" ",Q64)))&gt;0,X17,"")))</f>
        <v/>
      </c>
      <c r="Y64" s="967" t="str" cm="1">
        <f t="array" ref="Y64">IF(N64="","",IF(R64&lt;&gt;"","",IF(SUMPRODUCT(--(AN18:AN1500=Y17),--(AM18:AM1500&lt;&gt;""),--ISNUMBER(SEARCH(" "&amp;AM18:AM1500&amp;" ",Q64)))&gt;0,Y17,"")))</f>
        <v/>
      </c>
      <c r="Z64" s="967" t="str" cm="1">
        <f t="array" ref="Z64">IF(N64="","",IF(R64&lt;&gt;"","",IF(SUMPRODUCT(--(AN18:AN1500=Z17),--(AM18:AM1500&lt;&gt;""),--ISNUMBER(SEARCH(" "&amp;AM18:AM1500&amp;" ",Q64)))&gt;0,Z17,"")))</f>
        <v/>
      </c>
      <c r="AA64" s="967" t="str" cm="1">
        <f t="array" ref="AA64">IF(N64="","",IF(R64&lt;&gt;"","",IF(SUMPRODUCT(--(AN18:AN1500=AA17),--(AM18:AM1500&lt;&gt;""),--ISNUMBER(SEARCH(" "&amp;AM18:AM1500&amp;" ",Q64)))&gt;0,AA17,"")))</f>
        <v/>
      </c>
      <c r="AB64" s="967" t="str" cm="1">
        <f t="array" ref="AB64">IF(N64="","",IF(R64&lt;&gt;"","",IF(SUMPRODUCT(--(AN18:AN1500=AB17),--(AM18:AM1500&lt;&gt;""),--ISNUMBER(SEARCH(" "&amp;AM18:AM1500&amp;" ",Q64)))&gt;0,AB17,"")))</f>
        <v/>
      </c>
      <c r="AC64" s="967" t="str" cm="1">
        <f t="array" ref="AC64">IF(N64="","",IF(R64&lt;&gt;"","",IF(SUMPRODUCT(--(AN18:AN1500=AC17),--(AM18:AM1500&lt;&gt;""),--ISNUMBER(SEARCH(" "&amp;AM18:AM1500&amp;" ",Q64)))&gt;0,AC17,"")))</f>
        <v/>
      </c>
      <c r="AD64" s="967" t="str" cm="1">
        <f t="array" ref="AD64">IF(N64="","",IF(R64&lt;&gt;"","",IF(SUMPRODUCT(--(AN18:AN1500=AD17),--(AM18:AM1500&lt;&gt;""),--ISNUMBER(SEARCH(" "&amp;AM18:AM1500&amp;" ",Q64)))&gt;0,AD17,"")))</f>
        <v/>
      </c>
      <c r="AE64" s="967" t="str" cm="1">
        <f t="array" ref="AE64">IF(N64="","",IF(R64&lt;&gt;"","",IF(SUMPRODUCT(--(AN18:AN1500=AE17),--(AM18:AM1500&lt;&gt;""),--ISNUMBER(SEARCH(" "&amp;AM18:AM1500&amp;" ",Q64)))&gt;0,AE17,"")))</f>
        <v/>
      </c>
      <c r="AF64" s="967" t="str" cm="1">
        <f t="array" ref="AF64">IF(N64="","",IF(R64&lt;&gt;"","",IF(SUMPRODUCT(--(AN18:AN1500=AF17),--(AM18:AM1500&lt;&gt;""),--ISNUMBER(SEARCH(" "&amp;AM18:AM1500&amp;" ",Q64)))&gt;0,AF17,"")))</f>
        <v/>
      </c>
      <c r="AG64" s="967" t="str" cm="1">
        <f t="array" ref="AG64">IF(N64="","",IF(R64&lt;&gt;"","",IF(SUMPRODUCT(--(AN18:AN1500=AG17),--(AM18:AM1500&lt;&gt;""),--ISNUMBER(SEARCH(" "&amp;AM18:AM1500&amp;" ",Q64)))&gt;0,AG17,"")))</f>
        <v/>
      </c>
      <c r="AH64" s="967" t="str" cm="1">
        <f t="array" ref="AH64">IF(N64="","",IF(R64&lt;&gt;"","",IF(SUMPRODUCT(--(AN18:AN1500=AH17),--(AM18:AM1500&lt;&gt;""),--ISNUMBER(SEARCH(" "&amp;AM18:AM1500&amp;" ",Q64)))&gt;0,AH17,"")))</f>
        <v/>
      </c>
      <c r="AI64" s="967" t="str" cm="1">
        <f t="array" ref="AI64">IF(N64="","",IF(R64&lt;&gt;"","",IF(SUMPRODUCT(--(AN18:AN1500=AI17),--(AM18:AM1500&lt;&gt;""),--ISNUMBER(SEARCH(" "&amp;AM18:AM1500&amp;" ",Q64)))&gt;0,AI17,"")))</f>
        <v/>
      </c>
      <c r="AJ64" s="967" t="str" cm="1">
        <f t="array" ref="AJ64">IF(N64="","",IF(R64&lt;&gt;"","",IF(SUMPRODUCT(--(AN18:AN1500=AJ17),--(AM18:AM1500&lt;&gt;""),--ISNUMBER(SEARCH(" "&amp;AM18:AM1500&amp;" ",Q64)))&gt;0,AJ17,"")))</f>
        <v/>
      </c>
      <c r="AK64" s="967" t="str" cm="1">
        <f t="array" ref="AK64">IF(N64="","",IF(T64&lt;&gt;"",AK17,IF(S64&lt;&gt;"","",IF(R64&lt;&gt;"","",IF(SUMPRODUCT(--(AN18:AN1500=AK17),--(AM18:AM1500&lt;&gt;""),--ISNUMBER(SEARCH(" "&amp;AM18:AM1500&amp;" ",Q64)))&gt;0,AK17,"")))))</f>
        <v/>
      </c>
      <c r="AM64" s="968" t="s">
        <v>2111</v>
      </c>
      <c r="AN64" s="968" t="s">
        <v>1963</v>
      </c>
      <c r="AP64" s="969" t="s">
        <v>1040</v>
      </c>
      <c r="AQ64" s="969" t="s">
        <v>2084</v>
      </c>
      <c r="AR64" s="969" t="s">
        <v>1983</v>
      </c>
      <c r="AT64" s="964"/>
      <c r="AU64" s="964"/>
      <c r="AV64" s="964"/>
      <c r="BN64" s="49">
        <v>1</v>
      </c>
    </row>
    <row r="65" spans="1:66" ht="35.1" customHeight="1">
      <c r="A65" s="973" t="str">
        <f>IF(B65="","",COUNTIF(B18:B65,"&lt;&gt;"))</f>
        <v/>
      </c>
      <c r="B65" s="965"/>
      <c r="C65" s="974" t="str">
        <f t="shared" si="12"/>
        <v>les instructions habituelles.</v>
      </c>
      <c r="D65" s="984" t="str">
        <f t="shared" si="0"/>
        <v/>
      </c>
      <c r="E65" s="976" t="str">
        <f t="shared" si="1"/>
        <v/>
      </c>
      <c r="F65" s="977" t="str">
        <f t="shared" si="2"/>
        <v/>
      </c>
      <c r="G65" s="964">
        <f>IF(H65="","",COUNTIF(H18:H65,"&lt;&gt;"))</f>
        <v>48</v>
      </c>
      <c r="H65" s="965" t="str" cm="1">
        <f t="array" ref="H65">IF(L65="","",IF(LEN(L65)&lt;=MAX(10,G13),L65,IFERROR(LEFT(L65,LOOKUP(2,1/(MID(L65,ROW(1:500),1)=" ")/(ROW(1:500)&lt;=MAX(10,G13)),ROW(1:500))-1),LEFT(L65,MAX(10,G13)))))</f>
        <v>les instructions habituelles.</v>
      </c>
      <c r="I65" s="964">
        <f t="shared" si="3"/>
        <v>29</v>
      </c>
      <c r="J65" s="964">
        <f t="shared" si="4"/>
        <v>35</v>
      </c>
      <c r="K65" s="964">
        <f>IF(M64&lt;&gt;"",K64,IF(K64&lt;MAX(A18:A317),K64+1,""))</f>
        <v>35</v>
      </c>
      <c r="L65" s="965" t="str">
        <f>IF(K65="","",IF(M64&lt;&gt;"",M64,INDEX(E18:E317,MATCH(K65,A18:A317,0))))</f>
        <v>les instructions habituelles.</v>
      </c>
      <c r="M65" s="965" t="str">
        <f t="shared" si="5"/>
        <v/>
      </c>
      <c r="N65" s="965" t="str">
        <f t="shared" si="6"/>
        <v>les instructions habituelles.</v>
      </c>
      <c r="O65" s="964" t="str">
        <f t="shared" si="7"/>
        <v>les instructions habituelles.</v>
      </c>
      <c r="P65" s="964" t="str">
        <f t="shared" si="8"/>
        <v>les instructions habituelles.</v>
      </c>
      <c r="Q65" s="965" t="str">
        <f t="shared" si="9"/>
        <v xml:space="preserve"> les instructions habituelles </v>
      </c>
      <c r="R65" s="964" t="str">
        <f>IF(N65="","",IF(COUNTIF(AP18:AP300,TRIM(Q65))&gt;0,"EXCLUSION EXACTE",""))</f>
        <v/>
      </c>
      <c r="S65" s="964" t="str" cm="1">
        <f t="array" ref="S65">IF(N65="","",IF(SUMPRODUCT(--(AP18:AP300&lt;&gt;""),--ISNUMBER(SEARCH(" "&amp;AP18:AP300&amp;" ",Q65)))&gt;0,"BLOQUE MOLLUSQUES",""))</f>
        <v/>
      </c>
      <c r="T65" s="964" t="str" cm="1">
        <f t="array" ref="T65">IF(N65="","",IF(SUMPRODUCT(--(AT18:AT300&lt;&gt;""),--ISNUMBER(SEARCH(" "&amp;AT18:AT300&amp;" ",Q65)))&gt;0,"FORCE MOLLUSQUES",""))</f>
        <v/>
      </c>
      <c r="U65" s="965" t="str">
        <f t="shared" si="10"/>
        <v/>
      </c>
      <c r="V65" s="965" t="str">
        <f t="shared" si="13"/>
        <v>les instructions habituelles.</v>
      </c>
      <c r="W65" s="977">
        <f t="shared" si="11"/>
        <v>0</v>
      </c>
      <c r="X65" s="964" t="str" cm="1">
        <f t="array" ref="X65">IF(N65="","",IF(R65&lt;&gt;"","",IF(SUMPRODUCT(--(AN18:AN1500=X17),--(AM18:AM1500&lt;&gt;""),--ISNUMBER(SEARCH(" "&amp;AM18:AM1500&amp;" ",Q65)))&gt;0,X17,"")))</f>
        <v/>
      </c>
      <c r="Y65" s="964" t="str" cm="1">
        <f t="array" ref="Y65">IF(N65="","",IF(R65&lt;&gt;"","",IF(SUMPRODUCT(--(AN18:AN1500=Y17),--(AM18:AM1500&lt;&gt;""),--ISNUMBER(SEARCH(" "&amp;AM18:AM1500&amp;" ",Q65)))&gt;0,Y17,"")))</f>
        <v/>
      </c>
      <c r="Z65" s="964" t="str" cm="1">
        <f t="array" ref="Z65">IF(N65="","",IF(R65&lt;&gt;"","",IF(SUMPRODUCT(--(AN18:AN1500=Z17),--(AM18:AM1500&lt;&gt;""),--ISNUMBER(SEARCH(" "&amp;AM18:AM1500&amp;" ",Q65)))&gt;0,Z17,"")))</f>
        <v/>
      </c>
      <c r="AA65" s="964" t="str" cm="1">
        <f t="array" ref="AA65">IF(N65="","",IF(R65&lt;&gt;"","",IF(SUMPRODUCT(--(AN18:AN1500=AA17),--(AM18:AM1500&lt;&gt;""),--ISNUMBER(SEARCH(" "&amp;AM18:AM1500&amp;" ",Q65)))&gt;0,AA17,"")))</f>
        <v/>
      </c>
      <c r="AB65" s="964" t="str" cm="1">
        <f t="array" ref="AB65">IF(N65="","",IF(R65&lt;&gt;"","",IF(SUMPRODUCT(--(AN18:AN1500=AB17),--(AM18:AM1500&lt;&gt;""),--ISNUMBER(SEARCH(" "&amp;AM18:AM1500&amp;" ",Q65)))&gt;0,AB17,"")))</f>
        <v/>
      </c>
      <c r="AC65" s="964" t="str" cm="1">
        <f t="array" ref="AC65">IF(N65="","",IF(R65&lt;&gt;"","",IF(SUMPRODUCT(--(AN18:AN1500=AC17),--(AM18:AM1500&lt;&gt;""),--ISNUMBER(SEARCH(" "&amp;AM18:AM1500&amp;" ",Q65)))&gt;0,AC17,"")))</f>
        <v/>
      </c>
      <c r="AD65" s="964" t="str" cm="1">
        <f t="array" ref="AD65">IF(N65="","",IF(R65&lt;&gt;"","",IF(SUMPRODUCT(--(AN18:AN1500=AD17),--(AM18:AM1500&lt;&gt;""),--ISNUMBER(SEARCH(" "&amp;AM18:AM1500&amp;" ",Q65)))&gt;0,AD17,"")))</f>
        <v/>
      </c>
      <c r="AE65" s="964" t="str" cm="1">
        <f t="array" ref="AE65">IF(N65="","",IF(R65&lt;&gt;"","",IF(SUMPRODUCT(--(AN18:AN1500=AE17),--(AM18:AM1500&lt;&gt;""),--ISNUMBER(SEARCH(" "&amp;AM18:AM1500&amp;" ",Q65)))&gt;0,AE17,"")))</f>
        <v/>
      </c>
      <c r="AF65" s="964" t="str" cm="1">
        <f t="array" ref="AF65">IF(N65="","",IF(R65&lt;&gt;"","",IF(SUMPRODUCT(--(AN18:AN1500=AF17),--(AM18:AM1500&lt;&gt;""),--ISNUMBER(SEARCH(" "&amp;AM18:AM1500&amp;" ",Q65)))&gt;0,AF17,"")))</f>
        <v/>
      </c>
      <c r="AG65" s="964" t="str" cm="1">
        <f t="array" ref="AG65">IF(N65="","",IF(R65&lt;&gt;"","",IF(SUMPRODUCT(--(AN18:AN1500=AG17),--(AM18:AM1500&lt;&gt;""),--ISNUMBER(SEARCH(" "&amp;AM18:AM1500&amp;" ",Q65)))&gt;0,AG17,"")))</f>
        <v/>
      </c>
      <c r="AH65" s="964" t="str" cm="1">
        <f t="array" ref="AH65">IF(N65="","",IF(R65&lt;&gt;"","",IF(SUMPRODUCT(--(AN18:AN1500=AH17),--(AM18:AM1500&lt;&gt;""),--ISNUMBER(SEARCH(" "&amp;AM18:AM1500&amp;" ",Q65)))&gt;0,AH17,"")))</f>
        <v/>
      </c>
      <c r="AI65" s="964" t="str" cm="1">
        <f t="array" ref="AI65">IF(N65="","",IF(R65&lt;&gt;"","",IF(SUMPRODUCT(--(AN18:AN1500=AI17),--(AM18:AM1500&lt;&gt;""),--ISNUMBER(SEARCH(" "&amp;AM18:AM1500&amp;" ",Q65)))&gt;0,AI17,"")))</f>
        <v/>
      </c>
      <c r="AJ65" s="964" t="str" cm="1">
        <f t="array" ref="AJ65">IF(N65="","",IF(R65&lt;&gt;"","",IF(SUMPRODUCT(--(AN18:AN1500=AJ17),--(AM18:AM1500&lt;&gt;""),--ISNUMBER(SEARCH(" "&amp;AM18:AM1500&amp;" ",Q65)))&gt;0,AJ17,"")))</f>
        <v/>
      </c>
      <c r="AK65" s="964" t="str" cm="1">
        <f t="array" ref="AK65">IF(N65="","",IF(T65&lt;&gt;"",AK17,IF(S65&lt;&gt;"","",IF(R65&lt;&gt;"","",IF(SUMPRODUCT(--(AN18:AN1500=AK17),--(AM18:AM1500&lt;&gt;""),--ISNUMBER(SEARCH(" "&amp;AM18:AM1500&amp;" ",Q65)))&gt;0,AK17,"")))))</f>
        <v/>
      </c>
      <c r="AM65" s="964" t="s">
        <v>2112</v>
      </c>
      <c r="AN65" s="964" t="s">
        <v>1963</v>
      </c>
      <c r="AP65" s="964" t="s">
        <v>2113</v>
      </c>
      <c r="AQ65" s="964" t="s">
        <v>2084</v>
      </c>
      <c r="AR65" s="964" t="s">
        <v>1983</v>
      </c>
      <c r="AT65" s="964"/>
      <c r="AU65" s="964"/>
      <c r="AV65" s="964"/>
      <c r="BN65" s="49">
        <v>1</v>
      </c>
    </row>
    <row r="66" spans="1:66" ht="35.1" customHeight="1">
      <c r="A66" s="957" t="str">
        <f>IF(B66="","",COUNTIF(B18:B66,"&lt;&gt;"))</f>
        <v/>
      </c>
      <c r="B66" s="958"/>
      <c r="C66" s="974" t="str">
        <f t="shared" si="12"/>
        <v>Vérifier la cuisson.</v>
      </c>
      <c r="D66" s="984" t="str">
        <f t="shared" si="0"/>
        <v/>
      </c>
      <c r="E66" s="961" t="str">
        <f t="shared" si="1"/>
        <v/>
      </c>
      <c r="F66" s="962" t="str">
        <f t="shared" si="2"/>
        <v/>
      </c>
      <c r="G66" s="963">
        <f>IF(H66="","",COUNTIF(H18:H66,"&lt;&gt;"))</f>
        <v>49</v>
      </c>
      <c r="H66" s="958" t="str" cm="1">
        <f t="array" ref="H66">IF(L66="","",IF(LEN(L66)&lt;=MAX(10,G13),L66,IFERROR(LEFT(L66,LOOKUP(2,1/(MID(L66,ROW(1:500),1)=" ")/(ROW(1:500)&lt;=MAX(10,G13)),ROW(1:500))-1),LEFT(L66,MAX(10,G13)))))</f>
        <v>Vérifier la cuisson.</v>
      </c>
      <c r="I66" s="963">
        <f t="shared" si="3"/>
        <v>20</v>
      </c>
      <c r="J66" s="963">
        <f t="shared" si="4"/>
        <v>36</v>
      </c>
      <c r="K66" s="964">
        <f>IF(M65&lt;&gt;"",K65,IF(K65&lt;MAX(A18:A317),K65+1,""))</f>
        <v>36</v>
      </c>
      <c r="L66" s="965" t="str">
        <f>IF(K66="","",IF(M65&lt;&gt;"",M65,INDEX(E18:E317,MATCH(K66,A18:A317,0))))</f>
        <v>Vérifier la cuisson.</v>
      </c>
      <c r="M66" s="965" t="str">
        <f t="shared" si="5"/>
        <v/>
      </c>
      <c r="N66" s="966" t="str">
        <f t="shared" si="6"/>
        <v>Vérifier la cuisson.</v>
      </c>
      <c r="O66" s="967" t="str">
        <f t="shared" si="7"/>
        <v>vérifier la cuisson.</v>
      </c>
      <c r="P66" s="967" t="str">
        <f t="shared" si="8"/>
        <v>verifier la cuisson.</v>
      </c>
      <c r="Q66" s="966" t="str">
        <f t="shared" si="9"/>
        <v xml:space="preserve"> verifier la cuisson </v>
      </c>
      <c r="R66" s="967" t="str">
        <f>IF(N66="","",IF(COUNTIF(AP18:AP300,TRIM(Q66))&gt;0,"EXCLUSION EXACTE",""))</f>
        <v/>
      </c>
      <c r="S66" s="967" t="str" cm="1">
        <f t="array" ref="S66">IF(N66="","",IF(SUMPRODUCT(--(AP18:AP300&lt;&gt;""),--ISNUMBER(SEARCH(" "&amp;AP18:AP300&amp;" ",Q66)))&gt;0,"BLOQUE MOLLUSQUES",""))</f>
        <v/>
      </c>
      <c r="T66" s="967" t="str" cm="1">
        <f t="array" ref="T66">IF(N66="","",IF(SUMPRODUCT(--(AT18:AT300&lt;&gt;""),--ISNUMBER(SEARCH(" "&amp;AT18:AT300&amp;" ",Q66)))&gt;0,"FORCE MOLLUSQUES",""))</f>
        <v/>
      </c>
      <c r="U66" s="966" t="str">
        <f t="shared" si="10"/>
        <v/>
      </c>
      <c r="V66" s="966" t="str">
        <f t="shared" si="13"/>
        <v>Vérifier la cuisson.</v>
      </c>
      <c r="W66" s="991">
        <f t="shared" si="11"/>
        <v>0</v>
      </c>
      <c r="X66" s="967" t="str" cm="1">
        <f t="array" ref="X66">IF(N66="","",IF(R66&lt;&gt;"","",IF(SUMPRODUCT(--(AN18:AN1500=X17),--(AM18:AM1500&lt;&gt;""),--ISNUMBER(SEARCH(" "&amp;AM18:AM1500&amp;" ",Q66)))&gt;0,X17,"")))</f>
        <v/>
      </c>
      <c r="Y66" s="967" t="str" cm="1">
        <f t="array" ref="Y66">IF(N66="","",IF(R66&lt;&gt;"","",IF(SUMPRODUCT(--(AN18:AN1500=Y17),--(AM18:AM1500&lt;&gt;""),--ISNUMBER(SEARCH(" "&amp;AM18:AM1500&amp;" ",Q66)))&gt;0,Y17,"")))</f>
        <v/>
      </c>
      <c r="Z66" s="967" t="str" cm="1">
        <f t="array" ref="Z66">IF(N66="","",IF(R66&lt;&gt;"","",IF(SUMPRODUCT(--(AN18:AN1500=Z17),--(AM18:AM1500&lt;&gt;""),--ISNUMBER(SEARCH(" "&amp;AM18:AM1500&amp;" ",Q66)))&gt;0,Z17,"")))</f>
        <v/>
      </c>
      <c r="AA66" s="967" t="str" cm="1">
        <f t="array" ref="AA66">IF(N66="","",IF(R66&lt;&gt;"","",IF(SUMPRODUCT(--(AN18:AN1500=AA17),--(AM18:AM1500&lt;&gt;""),--ISNUMBER(SEARCH(" "&amp;AM18:AM1500&amp;" ",Q66)))&gt;0,AA17,"")))</f>
        <v/>
      </c>
      <c r="AB66" s="967" t="str" cm="1">
        <f t="array" ref="AB66">IF(N66="","",IF(R66&lt;&gt;"","",IF(SUMPRODUCT(--(AN18:AN1500=AB17),--(AM18:AM1500&lt;&gt;""),--ISNUMBER(SEARCH(" "&amp;AM18:AM1500&amp;" ",Q66)))&gt;0,AB17,"")))</f>
        <v/>
      </c>
      <c r="AC66" s="967" t="str" cm="1">
        <f t="array" ref="AC66">IF(N66="","",IF(R66&lt;&gt;"","",IF(SUMPRODUCT(--(AN18:AN1500=AC17),--(AM18:AM1500&lt;&gt;""),--ISNUMBER(SEARCH(" "&amp;AM18:AM1500&amp;" ",Q66)))&gt;0,AC17,"")))</f>
        <v/>
      </c>
      <c r="AD66" s="967" t="str" cm="1">
        <f t="array" ref="AD66">IF(N66="","",IF(R66&lt;&gt;"","",IF(SUMPRODUCT(--(AN18:AN1500=AD17),--(AM18:AM1500&lt;&gt;""),--ISNUMBER(SEARCH(" "&amp;AM18:AM1500&amp;" ",Q66)))&gt;0,AD17,"")))</f>
        <v/>
      </c>
      <c r="AE66" s="967" t="str" cm="1">
        <f t="array" ref="AE66">IF(N66="","",IF(R66&lt;&gt;"","",IF(SUMPRODUCT(--(AN18:AN1500=AE17),--(AM18:AM1500&lt;&gt;""),--ISNUMBER(SEARCH(" "&amp;AM18:AM1500&amp;" ",Q66)))&gt;0,AE17,"")))</f>
        <v/>
      </c>
      <c r="AF66" s="967" t="str" cm="1">
        <f t="array" ref="AF66">IF(N66="","",IF(R66&lt;&gt;"","",IF(SUMPRODUCT(--(AN18:AN1500=AF17),--(AM18:AM1500&lt;&gt;""),--ISNUMBER(SEARCH(" "&amp;AM18:AM1500&amp;" ",Q66)))&gt;0,AF17,"")))</f>
        <v/>
      </c>
      <c r="AG66" s="967" t="str" cm="1">
        <f t="array" ref="AG66">IF(N66="","",IF(R66&lt;&gt;"","",IF(SUMPRODUCT(--(AN18:AN1500=AG17),--(AM18:AM1500&lt;&gt;""),--ISNUMBER(SEARCH(" "&amp;AM18:AM1500&amp;" ",Q66)))&gt;0,AG17,"")))</f>
        <v/>
      </c>
      <c r="AH66" s="967" t="str" cm="1">
        <f t="array" ref="AH66">IF(N66="","",IF(R66&lt;&gt;"","",IF(SUMPRODUCT(--(AN18:AN1500=AH17),--(AM18:AM1500&lt;&gt;""),--ISNUMBER(SEARCH(" "&amp;AM18:AM1500&amp;" ",Q66)))&gt;0,AH17,"")))</f>
        <v/>
      </c>
      <c r="AI66" s="967" t="str" cm="1">
        <f t="array" ref="AI66">IF(N66="","",IF(R66&lt;&gt;"","",IF(SUMPRODUCT(--(AN18:AN1500=AI17),--(AM18:AM1500&lt;&gt;""),--ISNUMBER(SEARCH(" "&amp;AM18:AM1500&amp;" ",Q66)))&gt;0,AI17,"")))</f>
        <v/>
      </c>
      <c r="AJ66" s="967" t="str" cm="1">
        <f t="array" ref="AJ66">IF(N66="","",IF(R66&lt;&gt;"","",IF(SUMPRODUCT(--(AN18:AN1500=AJ17),--(AM18:AM1500&lt;&gt;""),--ISNUMBER(SEARCH(" "&amp;AM18:AM1500&amp;" ",Q66)))&gt;0,AJ17,"")))</f>
        <v/>
      </c>
      <c r="AK66" s="967" t="str" cm="1">
        <f t="array" ref="AK66">IF(N66="","",IF(T66&lt;&gt;"",AK17,IF(S66&lt;&gt;"","",IF(R66&lt;&gt;"","",IF(SUMPRODUCT(--(AN18:AN1500=AK17),--(AM18:AM1500&lt;&gt;""),--ISNUMBER(SEARCH(" "&amp;AM18:AM1500&amp;" ",Q66)))&gt;0,AK17,"")))))</f>
        <v/>
      </c>
      <c r="AM66" s="968" t="s">
        <v>2114</v>
      </c>
      <c r="AN66" s="968" t="s">
        <v>1963</v>
      </c>
      <c r="AP66" s="969" t="s">
        <v>2115</v>
      </c>
      <c r="AQ66" s="969" t="s">
        <v>1982</v>
      </c>
      <c r="AR66" s="969" t="s">
        <v>1983</v>
      </c>
      <c r="AT66" s="964"/>
      <c r="AU66" s="964"/>
      <c r="AV66" s="964"/>
      <c r="BN66" s="49">
        <v>1</v>
      </c>
    </row>
    <row r="67" spans="1:66" ht="35.1" customHeight="1">
      <c r="A67" s="973" t="str">
        <f>IF(B67="","",COUNTIF(B18:B67,"&lt;&gt;"))</f>
        <v/>
      </c>
      <c r="B67" s="965"/>
      <c r="C67" s="974" t="str">
        <f t="shared" si="12"/>
        <v>Refroidir rapidement dans une cellule</v>
      </c>
      <c r="D67" s="984" t="str">
        <f t="shared" si="0"/>
        <v/>
      </c>
      <c r="E67" s="976" t="str">
        <f t="shared" si="1"/>
        <v/>
      </c>
      <c r="F67" s="977" t="str">
        <f t="shared" si="2"/>
        <v/>
      </c>
      <c r="G67" s="964">
        <f>IF(H67="","",COUNTIF(H18:H67,"&lt;&gt;"))</f>
        <v>50</v>
      </c>
      <c r="H67" s="965" t="str" cm="1">
        <f t="array" ref="H67">IF(L67="","",IF(LEN(L67)&lt;=MAX(10,G13),L67,IFERROR(LEFT(L67,LOOKUP(2,1/(MID(L67,ROW(1:500),1)=" ")/(ROW(1:500)&lt;=MAX(10,G13)),ROW(1:500))-1),LEFT(L67,MAX(10,G13)))))</f>
        <v>Refroidir rapidement dans une cellule</v>
      </c>
      <c r="I67" s="964">
        <f t="shared" si="3"/>
        <v>37</v>
      </c>
      <c r="J67" s="964">
        <f t="shared" si="4"/>
        <v>37</v>
      </c>
      <c r="K67" s="964">
        <f>IF(M66&lt;&gt;"",K66,IF(K66&lt;MAX(A18:A317),K66+1,""))</f>
        <v>37</v>
      </c>
      <c r="L67" s="965" t="str">
        <f>IF(K67="","",IF(M66&lt;&gt;"",M66,INDEX(E18:E317,MATCH(K67,A18:A317,0))))</f>
        <v>Refroidir rapidement dans une cellule de refroidissement jusqu'à ce que la température</v>
      </c>
      <c r="M67" s="965" t="str">
        <f t="shared" si="5"/>
        <v>de refroidissement jusqu'à ce que la température</v>
      </c>
      <c r="N67" s="965" t="str">
        <f t="shared" si="6"/>
        <v>Refroidir rapidement dans une cellule</v>
      </c>
      <c r="O67" s="964" t="str">
        <f t="shared" si="7"/>
        <v>refroidir rapidement dans une cellule</v>
      </c>
      <c r="P67" s="964" t="str">
        <f t="shared" si="8"/>
        <v>refroidir rapidement dans une cellule</v>
      </c>
      <c r="Q67" s="965" t="str">
        <f t="shared" si="9"/>
        <v xml:space="preserve"> refroidir rapidement dans une cellule </v>
      </c>
      <c r="R67" s="964" t="str">
        <f>IF(N67="","",IF(COUNTIF(AP18:AP300,TRIM(Q67))&gt;0,"EXCLUSION EXACTE",""))</f>
        <v/>
      </c>
      <c r="S67" s="964" t="str" cm="1">
        <f t="array" ref="S67">IF(N67="","",IF(SUMPRODUCT(--(AP18:AP300&lt;&gt;""),--ISNUMBER(SEARCH(" "&amp;AP18:AP300&amp;" ",Q67)))&gt;0,"BLOQUE MOLLUSQUES",""))</f>
        <v/>
      </c>
      <c r="T67" s="964" t="str" cm="1">
        <f t="array" ref="T67">IF(N67="","",IF(SUMPRODUCT(--(AT18:AT300&lt;&gt;""),--ISNUMBER(SEARCH(" "&amp;AT18:AT300&amp;" ",Q67)))&gt;0,"FORCE MOLLUSQUES",""))</f>
        <v/>
      </c>
      <c r="U67" s="965" t="str">
        <f t="shared" si="10"/>
        <v/>
      </c>
      <c r="V67" s="965" t="str">
        <f t="shared" si="13"/>
        <v>Refroidir rapidement dans une cellule</v>
      </c>
      <c r="W67" s="977">
        <f t="shared" si="11"/>
        <v>0</v>
      </c>
      <c r="X67" s="964" t="str" cm="1">
        <f t="array" ref="X67">IF(N67="","",IF(R67&lt;&gt;"","",IF(SUMPRODUCT(--(AN18:AN1500=X17),--(AM18:AM1500&lt;&gt;""),--ISNUMBER(SEARCH(" "&amp;AM18:AM1500&amp;" ",Q67)))&gt;0,X17,"")))</f>
        <v/>
      </c>
      <c r="Y67" s="964" t="str" cm="1">
        <f t="array" ref="Y67">IF(N67="","",IF(R67&lt;&gt;"","",IF(SUMPRODUCT(--(AN18:AN1500=Y17),--(AM18:AM1500&lt;&gt;""),--ISNUMBER(SEARCH(" "&amp;AM18:AM1500&amp;" ",Q67)))&gt;0,Y17,"")))</f>
        <v/>
      </c>
      <c r="Z67" s="964" t="str" cm="1">
        <f t="array" ref="Z67">IF(N67="","",IF(R67&lt;&gt;"","",IF(SUMPRODUCT(--(AN18:AN1500=Z17),--(AM18:AM1500&lt;&gt;""),--ISNUMBER(SEARCH(" "&amp;AM18:AM1500&amp;" ",Q67)))&gt;0,Z17,"")))</f>
        <v/>
      </c>
      <c r="AA67" s="964" t="str" cm="1">
        <f t="array" ref="AA67">IF(N67="","",IF(R67&lt;&gt;"","",IF(SUMPRODUCT(--(AN18:AN1500=AA17),--(AM18:AM1500&lt;&gt;""),--ISNUMBER(SEARCH(" "&amp;AM18:AM1500&amp;" ",Q67)))&gt;0,AA17,"")))</f>
        <v/>
      </c>
      <c r="AB67" s="964" t="str" cm="1">
        <f t="array" ref="AB67">IF(N67="","",IF(R67&lt;&gt;"","",IF(SUMPRODUCT(--(AN18:AN1500=AB17),--(AM18:AM1500&lt;&gt;""),--ISNUMBER(SEARCH(" "&amp;AM18:AM1500&amp;" ",Q67)))&gt;0,AB17,"")))</f>
        <v/>
      </c>
      <c r="AC67" s="964" t="str" cm="1">
        <f t="array" ref="AC67">IF(N67="","",IF(R67&lt;&gt;"","",IF(SUMPRODUCT(--(AN18:AN1500=AC17),--(AM18:AM1500&lt;&gt;""),--ISNUMBER(SEARCH(" "&amp;AM18:AM1500&amp;" ",Q67)))&gt;0,AC17,"")))</f>
        <v/>
      </c>
      <c r="AD67" s="964" t="str" cm="1">
        <f t="array" ref="AD67">IF(N67="","",IF(R67&lt;&gt;"","",IF(SUMPRODUCT(--(AN18:AN1500=AD17),--(AM18:AM1500&lt;&gt;""),--ISNUMBER(SEARCH(" "&amp;AM18:AM1500&amp;" ",Q67)))&gt;0,AD17,"")))</f>
        <v/>
      </c>
      <c r="AE67" s="964" t="str" cm="1">
        <f t="array" ref="AE67">IF(N67="","",IF(R67&lt;&gt;"","",IF(SUMPRODUCT(--(AN18:AN1500=AE17),--(AM18:AM1500&lt;&gt;""),--ISNUMBER(SEARCH(" "&amp;AM18:AM1500&amp;" ",Q67)))&gt;0,AE17,"")))</f>
        <v/>
      </c>
      <c r="AF67" s="964" t="str" cm="1">
        <f t="array" ref="AF67">IF(N67="","",IF(R67&lt;&gt;"","",IF(SUMPRODUCT(--(AN18:AN1500=AF17),--(AM18:AM1500&lt;&gt;""),--ISNUMBER(SEARCH(" "&amp;AM18:AM1500&amp;" ",Q67)))&gt;0,AF17,"")))</f>
        <v/>
      </c>
      <c r="AG67" s="964" t="str" cm="1">
        <f t="array" ref="AG67">IF(N67="","",IF(R67&lt;&gt;"","",IF(SUMPRODUCT(--(AN18:AN1500=AG17),--(AM18:AM1500&lt;&gt;""),--ISNUMBER(SEARCH(" "&amp;AM18:AM1500&amp;" ",Q67)))&gt;0,AG17,"")))</f>
        <v/>
      </c>
      <c r="AH67" s="964" t="str" cm="1">
        <f t="array" ref="AH67">IF(N67="","",IF(R67&lt;&gt;"","",IF(SUMPRODUCT(--(AN18:AN1500=AH17),--(AM18:AM1500&lt;&gt;""),--ISNUMBER(SEARCH(" "&amp;AM18:AM1500&amp;" ",Q67)))&gt;0,AH17,"")))</f>
        <v/>
      </c>
      <c r="AI67" s="964" t="str" cm="1">
        <f t="array" ref="AI67">IF(N67="","",IF(R67&lt;&gt;"","",IF(SUMPRODUCT(--(AN18:AN1500=AI17),--(AM18:AM1500&lt;&gt;""),--ISNUMBER(SEARCH(" "&amp;AM18:AM1500&amp;" ",Q67)))&gt;0,AI17,"")))</f>
        <v/>
      </c>
      <c r="AJ67" s="964" t="str" cm="1">
        <f t="array" ref="AJ67">IF(N67="","",IF(R67&lt;&gt;"","",IF(SUMPRODUCT(--(AN18:AN1500=AJ17),--(AM18:AM1500&lt;&gt;""),--ISNUMBER(SEARCH(" "&amp;AM18:AM1500&amp;" ",Q67)))&gt;0,AJ17,"")))</f>
        <v/>
      </c>
      <c r="AK67" s="964" t="str" cm="1">
        <f t="array" ref="AK67">IF(N67="","",IF(T67&lt;&gt;"",AK17,IF(S67&lt;&gt;"","",IF(R67&lt;&gt;"","",IF(SUMPRODUCT(--(AN18:AN1500=AK17),--(AM18:AM1500&lt;&gt;""),--ISNUMBER(SEARCH(" "&amp;AM18:AM1500&amp;" ",Q67)))&gt;0,AK17,"")))))</f>
        <v/>
      </c>
      <c r="AM67" s="964" t="s">
        <v>2116</v>
      </c>
      <c r="AN67" s="964" t="s">
        <v>1963</v>
      </c>
      <c r="AP67" s="964" t="s">
        <v>2117</v>
      </c>
      <c r="AQ67" s="964" t="s">
        <v>2084</v>
      </c>
      <c r="AR67" s="964" t="s">
        <v>1983</v>
      </c>
      <c r="AT67" s="964"/>
      <c r="AU67" s="964"/>
      <c r="AV67" s="964"/>
      <c r="BN67" s="49">
        <v>1</v>
      </c>
    </row>
    <row r="68" spans="1:66" ht="35.1" customHeight="1">
      <c r="A68" s="957" t="str">
        <f>IF(B68="","",COUNTIF(B18:B68,"&lt;&gt;"))</f>
        <v/>
      </c>
      <c r="B68" s="958"/>
      <c r="C68" s="974" t="str">
        <f t="shared" si="12"/>
        <v>de refroidissement jusqu'à ce que la</v>
      </c>
      <c r="D68" s="984" t="str">
        <f t="shared" si="0"/>
        <v/>
      </c>
      <c r="E68" s="961" t="str">
        <f t="shared" si="1"/>
        <v/>
      </c>
      <c r="F68" s="962" t="str">
        <f t="shared" si="2"/>
        <v/>
      </c>
      <c r="G68" s="963">
        <f>IF(H68="","",COUNTIF(H18:H68,"&lt;&gt;"))</f>
        <v>51</v>
      </c>
      <c r="H68" s="958" t="str" cm="1">
        <f t="array" ref="H68">IF(L68="","",IF(LEN(L68)&lt;=MAX(10,G13),L68,IFERROR(LEFT(L68,LOOKUP(2,1/(MID(L68,ROW(1:500),1)=" ")/(ROW(1:500)&lt;=MAX(10,G13)),ROW(1:500))-1),LEFT(L68,MAX(10,G13)))))</f>
        <v>de refroidissement jusqu'à ce que la</v>
      </c>
      <c r="I68" s="963">
        <f t="shared" si="3"/>
        <v>36</v>
      </c>
      <c r="J68" s="963">
        <f t="shared" si="4"/>
        <v>37</v>
      </c>
      <c r="K68" s="964">
        <f>IF(M67&lt;&gt;"",K67,IF(K67&lt;MAX(A18:A317),K67+1,""))</f>
        <v>37</v>
      </c>
      <c r="L68" s="965" t="str">
        <f>IF(K68="","",IF(M67&lt;&gt;"",M67,INDEX(E18:E317,MATCH(K68,A18:A317,0))))</f>
        <v>de refroidissement jusqu'à ce que la température</v>
      </c>
      <c r="M68" s="965" t="str">
        <f t="shared" si="5"/>
        <v>température</v>
      </c>
      <c r="N68" s="966" t="str">
        <f t="shared" si="6"/>
        <v>de refroidissement jusqu'à ce que la</v>
      </c>
      <c r="O68" s="967" t="str">
        <f t="shared" si="7"/>
        <v>de refroidissement jusqu'à ce que la</v>
      </c>
      <c r="P68" s="967" t="str">
        <f t="shared" si="8"/>
        <v>de refroidissement jusqu'a ce que la</v>
      </c>
      <c r="Q68" s="966" t="str">
        <f t="shared" si="9"/>
        <v xml:space="preserve"> de refroidissement jusqu a ce que la </v>
      </c>
      <c r="R68" s="967" t="str">
        <f>IF(N68="","",IF(COUNTIF(AP18:AP300,TRIM(Q68))&gt;0,"EXCLUSION EXACTE",""))</f>
        <v/>
      </c>
      <c r="S68" s="967" t="str" cm="1">
        <f t="array" ref="S68">IF(N68="","",IF(SUMPRODUCT(--(AP18:AP300&lt;&gt;""),--ISNUMBER(SEARCH(" "&amp;AP18:AP300&amp;" ",Q68)))&gt;0,"BLOQUE MOLLUSQUES",""))</f>
        <v/>
      </c>
      <c r="T68" s="967" t="str" cm="1">
        <f t="array" ref="T68">IF(N68="","",IF(SUMPRODUCT(--(AT18:AT300&lt;&gt;""),--ISNUMBER(SEARCH(" "&amp;AT18:AT300&amp;" ",Q68)))&gt;0,"FORCE MOLLUSQUES",""))</f>
        <v/>
      </c>
      <c r="U68" s="966" t="str">
        <f t="shared" si="10"/>
        <v/>
      </c>
      <c r="V68" s="966" t="str">
        <f t="shared" si="13"/>
        <v>de refroidissement jusqu'à ce que la</v>
      </c>
      <c r="W68" s="991">
        <f t="shared" si="11"/>
        <v>0</v>
      </c>
      <c r="X68" s="967" t="str" cm="1">
        <f t="array" ref="X68">IF(N68="","",IF(R68&lt;&gt;"","",IF(SUMPRODUCT(--(AN18:AN1500=X17),--(AM18:AM1500&lt;&gt;""),--ISNUMBER(SEARCH(" "&amp;AM18:AM1500&amp;" ",Q68)))&gt;0,X17,"")))</f>
        <v/>
      </c>
      <c r="Y68" s="967" t="str" cm="1">
        <f t="array" ref="Y68">IF(N68="","",IF(R68&lt;&gt;"","",IF(SUMPRODUCT(--(AN18:AN1500=Y17),--(AM18:AM1500&lt;&gt;""),--ISNUMBER(SEARCH(" "&amp;AM18:AM1500&amp;" ",Q68)))&gt;0,Y17,"")))</f>
        <v/>
      </c>
      <c r="Z68" s="967" t="str" cm="1">
        <f t="array" ref="Z68">IF(N68="","",IF(R68&lt;&gt;"","",IF(SUMPRODUCT(--(AN18:AN1500=Z17),--(AM18:AM1500&lt;&gt;""),--ISNUMBER(SEARCH(" "&amp;AM18:AM1500&amp;" ",Q68)))&gt;0,Z17,"")))</f>
        <v/>
      </c>
      <c r="AA68" s="967" t="str" cm="1">
        <f t="array" ref="AA68">IF(N68="","",IF(R68&lt;&gt;"","",IF(SUMPRODUCT(--(AN18:AN1500=AA17),--(AM18:AM1500&lt;&gt;""),--ISNUMBER(SEARCH(" "&amp;AM18:AM1500&amp;" ",Q68)))&gt;0,AA17,"")))</f>
        <v/>
      </c>
      <c r="AB68" s="967" t="str" cm="1">
        <f t="array" ref="AB68">IF(N68="","",IF(R68&lt;&gt;"","",IF(SUMPRODUCT(--(AN18:AN1500=AB17),--(AM18:AM1500&lt;&gt;""),--ISNUMBER(SEARCH(" "&amp;AM18:AM1500&amp;" ",Q68)))&gt;0,AB17,"")))</f>
        <v/>
      </c>
      <c r="AC68" s="967" t="str" cm="1">
        <f t="array" ref="AC68">IF(N68="","",IF(R68&lt;&gt;"","",IF(SUMPRODUCT(--(AN18:AN1500=AC17),--(AM18:AM1500&lt;&gt;""),--ISNUMBER(SEARCH(" "&amp;AM18:AM1500&amp;" ",Q68)))&gt;0,AC17,"")))</f>
        <v/>
      </c>
      <c r="AD68" s="967" t="str" cm="1">
        <f t="array" ref="AD68">IF(N68="","",IF(R68&lt;&gt;"","",IF(SUMPRODUCT(--(AN18:AN1500=AD17),--(AM18:AM1500&lt;&gt;""),--ISNUMBER(SEARCH(" "&amp;AM18:AM1500&amp;" ",Q68)))&gt;0,AD17,"")))</f>
        <v/>
      </c>
      <c r="AE68" s="967" t="str" cm="1">
        <f t="array" ref="AE68">IF(N68="","",IF(R68&lt;&gt;"","",IF(SUMPRODUCT(--(AN18:AN1500=AE17),--(AM18:AM1500&lt;&gt;""),--ISNUMBER(SEARCH(" "&amp;AM18:AM1500&amp;" ",Q68)))&gt;0,AE17,"")))</f>
        <v/>
      </c>
      <c r="AF68" s="967" t="str" cm="1">
        <f t="array" ref="AF68">IF(N68="","",IF(R68&lt;&gt;"","",IF(SUMPRODUCT(--(AN18:AN1500=AF17),--(AM18:AM1500&lt;&gt;""),--ISNUMBER(SEARCH(" "&amp;AM18:AM1500&amp;" ",Q68)))&gt;0,AF17,"")))</f>
        <v/>
      </c>
      <c r="AG68" s="967" t="str" cm="1">
        <f t="array" ref="AG68">IF(N68="","",IF(R68&lt;&gt;"","",IF(SUMPRODUCT(--(AN18:AN1500=AG17),--(AM18:AM1500&lt;&gt;""),--ISNUMBER(SEARCH(" "&amp;AM18:AM1500&amp;" ",Q68)))&gt;0,AG17,"")))</f>
        <v/>
      </c>
      <c r="AH68" s="967" t="str" cm="1">
        <f t="array" ref="AH68">IF(N68="","",IF(R68&lt;&gt;"","",IF(SUMPRODUCT(--(AN18:AN1500=AH17),--(AM18:AM1500&lt;&gt;""),--ISNUMBER(SEARCH(" "&amp;AM18:AM1500&amp;" ",Q68)))&gt;0,AH17,"")))</f>
        <v/>
      </c>
      <c r="AI68" s="967" t="str" cm="1">
        <f t="array" ref="AI68">IF(N68="","",IF(R68&lt;&gt;"","",IF(SUMPRODUCT(--(AN18:AN1500=AI17),--(AM18:AM1500&lt;&gt;""),--ISNUMBER(SEARCH(" "&amp;AM18:AM1500&amp;" ",Q68)))&gt;0,AI17,"")))</f>
        <v/>
      </c>
      <c r="AJ68" s="967" t="str" cm="1">
        <f t="array" ref="AJ68">IF(N68="","",IF(R68&lt;&gt;"","",IF(SUMPRODUCT(--(AN18:AN1500=AJ17),--(AM18:AM1500&lt;&gt;""),--ISNUMBER(SEARCH(" "&amp;AM18:AM1500&amp;" ",Q68)))&gt;0,AJ17,"")))</f>
        <v/>
      </c>
      <c r="AK68" s="967" t="str" cm="1">
        <f t="array" ref="AK68">IF(N68="","",IF(T68&lt;&gt;"",AK17,IF(S68&lt;&gt;"","",IF(R68&lt;&gt;"","",IF(SUMPRODUCT(--(AN18:AN1500=AK17),--(AM18:AM1500&lt;&gt;""),--ISNUMBER(SEARCH(" "&amp;AM18:AM1500&amp;" ",Q68)))&gt;0,AK17,"")))))</f>
        <v/>
      </c>
      <c r="AM68" s="968" t="s">
        <v>218</v>
      </c>
      <c r="AN68" s="968" t="s">
        <v>1963</v>
      </c>
      <c r="AP68" s="969" t="s">
        <v>2118</v>
      </c>
      <c r="AQ68" s="969" t="s">
        <v>1982</v>
      </c>
      <c r="AR68" s="969" t="s">
        <v>1983</v>
      </c>
      <c r="AT68" s="964"/>
      <c r="AU68" s="964"/>
      <c r="AV68" s="964"/>
      <c r="BN68" s="49">
        <v>1</v>
      </c>
    </row>
    <row r="69" spans="1:66" ht="35.1" customHeight="1">
      <c r="A69" s="973" t="str">
        <f>IF(B69="","",COUNTIF(B18:B69,"&lt;&gt;"))</f>
        <v/>
      </c>
      <c r="B69" s="965"/>
      <c r="C69" s="974" t="str">
        <f t="shared" si="12"/>
        <v>température</v>
      </c>
      <c r="D69" s="984" t="str">
        <f t="shared" si="0"/>
        <v/>
      </c>
      <c r="E69" s="976" t="str">
        <f t="shared" si="1"/>
        <v/>
      </c>
      <c r="F69" s="977" t="str">
        <f t="shared" si="2"/>
        <v/>
      </c>
      <c r="G69" s="964">
        <f>IF(H69="","",COUNTIF(H18:H69,"&lt;&gt;"))</f>
        <v>52</v>
      </c>
      <c r="H69" s="965" t="str" cm="1">
        <f t="array" ref="H69">IF(L69="","",IF(LEN(L69)&lt;=MAX(10,G13),L69,IFERROR(LEFT(L69,LOOKUP(2,1/(MID(L69,ROW(1:500),1)=" ")/(ROW(1:500)&lt;=MAX(10,G13)),ROW(1:500))-1),LEFT(L69,MAX(10,G13)))))</f>
        <v>température</v>
      </c>
      <c r="I69" s="964">
        <f t="shared" si="3"/>
        <v>11</v>
      </c>
      <c r="J69" s="964">
        <f t="shared" si="4"/>
        <v>37</v>
      </c>
      <c r="K69" s="964">
        <f>IF(M68&lt;&gt;"",K68,IF(K68&lt;MAX(A18:A317),K68+1,""))</f>
        <v>37</v>
      </c>
      <c r="L69" s="965" t="str">
        <f>IF(K69="","",IF(M68&lt;&gt;"",M68,INDEX(E18:E317,MATCH(K69,A18:A317,0))))</f>
        <v>température</v>
      </c>
      <c r="M69" s="965" t="str">
        <f t="shared" si="5"/>
        <v/>
      </c>
      <c r="N69" s="965" t="str">
        <f t="shared" si="6"/>
        <v>température</v>
      </c>
      <c r="O69" s="964" t="str">
        <f t="shared" si="7"/>
        <v>température</v>
      </c>
      <c r="P69" s="964" t="str">
        <f t="shared" si="8"/>
        <v>temperature</v>
      </c>
      <c r="Q69" s="965" t="str">
        <f t="shared" si="9"/>
        <v xml:space="preserve"> temperature </v>
      </c>
      <c r="R69" s="964" t="str">
        <f>IF(N69="","",IF(COUNTIF(AP18:AP300,TRIM(Q69))&gt;0,"EXCLUSION EXACTE",""))</f>
        <v/>
      </c>
      <c r="S69" s="964" t="str" cm="1">
        <f t="array" ref="S69">IF(N69="","",IF(SUMPRODUCT(--(AP18:AP300&lt;&gt;""),--ISNUMBER(SEARCH(" "&amp;AP18:AP300&amp;" ",Q69)))&gt;0,"BLOQUE MOLLUSQUES",""))</f>
        <v/>
      </c>
      <c r="T69" s="964" t="str" cm="1">
        <f t="array" ref="T69">IF(N69="","",IF(SUMPRODUCT(--(AT18:AT300&lt;&gt;""),--ISNUMBER(SEARCH(" "&amp;AT18:AT300&amp;" ",Q69)))&gt;0,"FORCE MOLLUSQUES",""))</f>
        <v/>
      </c>
      <c r="U69" s="965" t="str">
        <f t="shared" si="10"/>
        <v/>
      </c>
      <c r="V69" s="965" t="str">
        <f t="shared" si="13"/>
        <v>température</v>
      </c>
      <c r="W69" s="977">
        <f t="shared" si="11"/>
        <v>0</v>
      </c>
      <c r="X69" s="964" t="str" cm="1">
        <f t="array" ref="X69">IF(N69="","",IF(R69&lt;&gt;"","",IF(SUMPRODUCT(--(AN18:AN1500=X17),--(AM18:AM1500&lt;&gt;""),--ISNUMBER(SEARCH(" "&amp;AM18:AM1500&amp;" ",Q69)))&gt;0,X17,"")))</f>
        <v/>
      </c>
      <c r="Y69" s="964" t="str" cm="1">
        <f t="array" ref="Y69">IF(N69="","",IF(R69&lt;&gt;"","",IF(SUMPRODUCT(--(AN18:AN1500=Y17),--(AM18:AM1500&lt;&gt;""),--ISNUMBER(SEARCH(" "&amp;AM18:AM1500&amp;" ",Q69)))&gt;0,Y17,"")))</f>
        <v/>
      </c>
      <c r="Z69" s="964" t="str" cm="1">
        <f t="array" ref="Z69">IF(N69="","",IF(R69&lt;&gt;"","",IF(SUMPRODUCT(--(AN18:AN1500=Z17),--(AM18:AM1500&lt;&gt;""),--ISNUMBER(SEARCH(" "&amp;AM18:AM1500&amp;" ",Q69)))&gt;0,Z17,"")))</f>
        <v/>
      </c>
      <c r="AA69" s="964" t="str" cm="1">
        <f t="array" ref="AA69">IF(N69="","",IF(R69&lt;&gt;"","",IF(SUMPRODUCT(--(AN18:AN1500=AA17),--(AM18:AM1500&lt;&gt;""),--ISNUMBER(SEARCH(" "&amp;AM18:AM1500&amp;" ",Q69)))&gt;0,AA17,"")))</f>
        <v/>
      </c>
      <c r="AB69" s="964" t="str" cm="1">
        <f t="array" ref="AB69">IF(N69="","",IF(R69&lt;&gt;"","",IF(SUMPRODUCT(--(AN18:AN1500=AB17),--(AM18:AM1500&lt;&gt;""),--ISNUMBER(SEARCH(" "&amp;AM18:AM1500&amp;" ",Q69)))&gt;0,AB17,"")))</f>
        <v/>
      </c>
      <c r="AC69" s="964" t="str" cm="1">
        <f t="array" ref="AC69">IF(N69="","",IF(R69&lt;&gt;"","",IF(SUMPRODUCT(--(AN18:AN1500=AC17),--(AM18:AM1500&lt;&gt;""),--ISNUMBER(SEARCH(" "&amp;AM18:AM1500&amp;" ",Q69)))&gt;0,AC17,"")))</f>
        <v/>
      </c>
      <c r="AD69" s="964" t="str" cm="1">
        <f t="array" ref="AD69">IF(N69="","",IF(R69&lt;&gt;"","",IF(SUMPRODUCT(--(AN18:AN1500=AD17),--(AM18:AM1500&lt;&gt;""),--ISNUMBER(SEARCH(" "&amp;AM18:AM1500&amp;" ",Q69)))&gt;0,AD17,"")))</f>
        <v/>
      </c>
      <c r="AE69" s="964" t="str" cm="1">
        <f t="array" ref="AE69">IF(N69="","",IF(R69&lt;&gt;"","",IF(SUMPRODUCT(--(AN18:AN1500=AE17),--(AM18:AM1500&lt;&gt;""),--ISNUMBER(SEARCH(" "&amp;AM18:AM1500&amp;" ",Q69)))&gt;0,AE17,"")))</f>
        <v/>
      </c>
      <c r="AF69" s="964" t="str" cm="1">
        <f t="array" ref="AF69">IF(N69="","",IF(R69&lt;&gt;"","",IF(SUMPRODUCT(--(AN18:AN1500=AF17),--(AM18:AM1500&lt;&gt;""),--ISNUMBER(SEARCH(" "&amp;AM18:AM1500&amp;" ",Q69)))&gt;0,AF17,"")))</f>
        <v/>
      </c>
      <c r="AG69" s="964" t="str" cm="1">
        <f t="array" ref="AG69">IF(N69="","",IF(R69&lt;&gt;"","",IF(SUMPRODUCT(--(AN18:AN1500=AG17),--(AM18:AM1500&lt;&gt;""),--ISNUMBER(SEARCH(" "&amp;AM18:AM1500&amp;" ",Q69)))&gt;0,AG17,"")))</f>
        <v/>
      </c>
      <c r="AH69" s="964" t="str" cm="1">
        <f t="array" ref="AH69">IF(N69="","",IF(R69&lt;&gt;"","",IF(SUMPRODUCT(--(AN18:AN1500=AH17),--(AM18:AM1500&lt;&gt;""),--ISNUMBER(SEARCH(" "&amp;AM18:AM1500&amp;" ",Q69)))&gt;0,AH17,"")))</f>
        <v/>
      </c>
      <c r="AI69" s="964" t="str" cm="1">
        <f t="array" ref="AI69">IF(N69="","",IF(R69&lt;&gt;"","",IF(SUMPRODUCT(--(AN18:AN1500=AI17),--(AM18:AM1500&lt;&gt;""),--ISNUMBER(SEARCH(" "&amp;AM18:AM1500&amp;" ",Q69)))&gt;0,AI17,"")))</f>
        <v/>
      </c>
      <c r="AJ69" s="964" t="str" cm="1">
        <f t="array" ref="AJ69">IF(N69="","",IF(R69&lt;&gt;"","",IF(SUMPRODUCT(--(AN18:AN1500=AJ17),--(AM18:AM1500&lt;&gt;""),--ISNUMBER(SEARCH(" "&amp;AM18:AM1500&amp;" ",Q69)))&gt;0,AJ17,"")))</f>
        <v/>
      </c>
      <c r="AK69" s="964" t="str" cm="1">
        <f t="array" ref="AK69">IF(N69="","",IF(T69&lt;&gt;"",AK17,IF(S69&lt;&gt;"","",IF(R69&lt;&gt;"","",IF(SUMPRODUCT(--(AN18:AN1500=AK17),--(AM18:AM1500&lt;&gt;""),--ISNUMBER(SEARCH(" "&amp;AM18:AM1500&amp;" ",Q69)))&gt;0,AK17,"")))))</f>
        <v/>
      </c>
      <c r="AM69" s="964" t="s">
        <v>136</v>
      </c>
      <c r="AN69" s="964" t="s">
        <v>1963</v>
      </c>
      <c r="AP69" s="964" t="s">
        <v>2119</v>
      </c>
      <c r="AQ69" s="964" t="s">
        <v>1982</v>
      </c>
      <c r="AR69" s="964" t="s">
        <v>1983</v>
      </c>
      <c r="AT69" s="964"/>
      <c r="AU69" s="964"/>
      <c r="AV69" s="964"/>
      <c r="BN69" s="49">
        <v>1</v>
      </c>
    </row>
    <row r="70" spans="1:66" ht="35.1" customHeight="1">
      <c r="A70" s="957" t="str">
        <f>IF(B70="","",COUNTIF(B18:B70,"&lt;&gt;"))</f>
        <v/>
      </c>
      <c r="B70" s="958"/>
      <c r="C70" s="974" t="str">
        <f t="shared" si="12"/>
        <v>Faire fondre la gélatine en poudre avec</v>
      </c>
      <c r="D70" s="984" t="str">
        <f t="shared" si="0"/>
        <v/>
      </c>
      <c r="E70" s="961" t="str">
        <f t="shared" si="1"/>
        <v/>
      </c>
      <c r="F70" s="962" t="str">
        <f t="shared" si="2"/>
        <v/>
      </c>
      <c r="G70" s="963">
        <f>IF(H70="","",COUNTIF(H18:H70,"&lt;&gt;"))</f>
        <v>53</v>
      </c>
      <c r="H70" s="958" t="str" cm="1">
        <f t="array" ref="H70">IF(L70="","",IF(LEN(L70)&lt;=MAX(10,G13),L70,IFERROR(LEFT(L70,LOOKUP(2,1/(MID(L70,ROW(1:500),1)=" ")/(ROW(1:500)&lt;=MAX(10,G13)),ROW(1:500))-1),LEFT(L70,MAX(10,G13)))))</f>
        <v>Faire fondre la gélatine en poudre avec</v>
      </c>
      <c r="I70" s="963">
        <f t="shared" si="3"/>
        <v>39</v>
      </c>
      <c r="J70" s="963">
        <f t="shared" si="4"/>
        <v>38</v>
      </c>
      <c r="K70" s="964">
        <f>IF(M69&lt;&gt;"",K69,IF(K69&lt;MAX(A18:A317),K69+1,""))</f>
        <v>38</v>
      </c>
      <c r="L70" s="965" t="str">
        <f>IF(K70="","",IF(M69&lt;&gt;"",M69,INDEX(E18:E317,MATCH(K70,A18:A317,0))))</f>
        <v>Faire fondre la gélatine en poudre avec un peu d'eau à feu doux.</v>
      </c>
      <c r="M70" s="965" t="str">
        <f t="shared" si="5"/>
        <v>un peu d'eau à feu doux.</v>
      </c>
      <c r="N70" s="966" t="str">
        <f t="shared" si="6"/>
        <v>Faire fondre la gélatine en poudre avec</v>
      </c>
      <c r="O70" s="967" t="str">
        <f t="shared" si="7"/>
        <v>faire fondre la gélatine en poudre avec</v>
      </c>
      <c r="P70" s="967" t="str">
        <f t="shared" si="8"/>
        <v>faire fondre la gelatine en poudre avec</v>
      </c>
      <c r="Q70" s="966" t="str">
        <f t="shared" si="9"/>
        <v xml:space="preserve"> faire fondre la gelatine en poudre avec </v>
      </c>
      <c r="R70" s="967" t="str">
        <f>IF(N70="","",IF(COUNTIF(AP18:AP300,TRIM(Q70))&gt;0,"EXCLUSION EXACTE",""))</f>
        <v/>
      </c>
      <c r="S70" s="967" t="str" cm="1">
        <f t="array" ref="S70">IF(N70="","",IF(SUMPRODUCT(--(AP18:AP300&lt;&gt;""),--ISNUMBER(SEARCH(" "&amp;AP18:AP300&amp;" ",Q70)))&gt;0,"BLOQUE MOLLUSQUES",""))</f>
        <v/>
      </c>
      <c r="T70" s="967" t="str" cm="1">
        <f t="array" ref="T70">IF(N70="","",IF(SUMPRODUCT(--(AT18:AT300&lt;&gt;""),--ISNUMBER(SEARCH(" "&amp;AT18:AT300&amp;" ",Q70)))&gt;0,"FORCE MOLLUSQUES",""))</f>
        <v/>
      </c>
      <c r="U70" s="966" t="str">
        <f t="shared" si="10"/>
        <v/>
      </c>
      <c r="V70" s="966" t="str">
        <f t="shared" si="13"/>
        <v>Faire fondre la gélatine en poudre avec</v>
      </c>
      <c r="W70" s="991">
        <f t="shared" si="11"/>
        <v>0</v>
      </c>
      <c r="X70" s="967" t="str" cm="1">
        <f t="array" ref="X70">IF(N70="","",IF(R70&lt;&gt;"","",IF(SUMPRODUCT(--(AN18:AN1500=X17),--(AM18:AM1500&lt;&gt;""),--ISNUMBER(SEARCH(" "&amp;AM18:AM1500&amp;" ",Q70)))&gt;0,X17,"")))</f>
        <v/>
      </c>
      <c r="Y70" s="967" t="str" cm="1">
        <f t="array" ref="Y70">IF(N70="","",IF(R70&lt;&gt;"","",IF(SUMPRODUCT(--(AN18:AN1500=Y17),--(AM18:AM1500&lt;&gt;""),--ISNUMBER(SEARCH(" "&amp;AM18:AM1500&amp;" ",Q70)))&gt;0,Y17,"")))</f>
        <v/>
      </c>
      <c r="Z70" s="967" t="str" cm="1">
        <f t="array" ref="Z70">IF(N70="","",IF(R70&lt;&gt;"","",IF(SUMPRODUCT(--(AN18:AN1500=Z17),--(AM18:AM1500&lt;&gt;""),--ISNUMBER(SEARCH(" "&amp;AM18:AM1500&amp;" ",Q70)))&gt;0,Z17,"")))</f>
        <v/>
      </c>
      <c r="AA70" s="967" t="str" cm="1">
        <f t="array" ref="AA70">IF(N70="","",IF(R70&lt;&gt;"","",IF(SUMPRODUCT(--(AN18:AN1500=AA17),--(AM18:AM1500&lt;&gt;""),--ISNUMBER(SEARCH(" "&amp;AM18:AM1500&amp;" ",Q70)))&gt;0,AA17,"")))</f>
        <v/>
      </c>
      <c r="AB70" s="967" t="str" cm="1">
        <f t="array" ref="AB70">IF(N70="","",IF(R70&lt;&gt;"","",IF(SUMPRODUCT(--(AN18:AN1500=AB17),--(AM18:AM1500&lt;&gt;""),--ISNUMBER(SEARCH(" "&amp;AM18:AM1500&amp;" ",Q70)))&gt;0,AB17,"")))</f>
        <v/>
      </c>
      <c r="AC70" s="967" t="str" cm="1">
        <f t="array" ref="AC70">IF(N70="","",IF(R70&lt;&gt;"","",IF(SUMPRODUCT(--(AN18:AN1500=AC17),--(AM18:AM1500&lt;&gt;""),--ISNUMBER(SEARCH(" "&amp;AM18:AM1500&amp;" ",Q70)))&gt;0,AC17,"")))</f>
        <v/>
      </c>
      <c r="AD70" s="967" t="str" cm="1">
        <f t="array" ref="AD70">IF(N70="","",IF(R70&lt;&gt;"","",IF(SUMPRODUCT(--(AN18:AN1500=AD17),--(AM18:AM1500&lt;&gt;""),--ISNUMBER(SEARCH(" "&amp;AM18:AM1500&amp;" ",Q70)))&gt;0,AD17,"")))</f>
        <v/>
      </c>
      <c r="AE70" s="967" t="str" cm="1">
        <f t="array" ref="AE70">IF(N70="","",IF(R70&lt;&gt;"","",IF(SUMPRODUCT(--(AN18:AN1500=AE17),--(AM18:AM1500&lt;&gt;""),--ISNUMBER(SEARCH(" "&amp;AM18:AM1500&amp;" ",Q70)))&gt;0,AE17,"")))</f>
        <v/>
      </c>
      <c r="AF70" s="967" t="str" cm="1">
        <f t="array" ref="AF70">IF(N70="","",IF(R70&lt;&gt;"","",IF(SUMPRODUCT(--(AN18:AN1500=AF17),--(AM18:AM1500&lt;&gt;""),--ISNUMBER(SEARCH(" "&amp;AM18:AM1500&amp;" ",Q70)))&gt;0,AF17,"")))</f>
        <v/>
      </c>
      <c r="AG70" s="967" t="str" cm="1">
        <f t="array" ref="AG70">IF(N70="","",IF(R70&lt;&gt;"","",IF(SUMPRODUCT(--(AN18:AN1500=AG17),--(AM18:AM1500&lt;&gt;""),--ISNUMBER(SEARCH(" "&amp;AM18:AM1500&amp;" ",Q70)))&gt;0,AG17,"")))</f>
        <v/>
      </c>
      <c r="AH70" s="967" t="str" cm="1">
        <f t="array" ref="AH70">IF(N70="","",IF(R70&lt;&gt;"","",IF(SUMPRODUCT(--(AN18:AN1500=AH17),--(AM18:AM1500&lt;&gt;""),--ISNUMBER(SEARCH(" "&amp;AM18:AM1500&amp;" ",Q70)))&gt;0,AH17,"")))</f>
        <v/>
      </c>
      <c r="AI70" s="967" t="str" cm="1">
        <f t="array" ref="AI70">IF(N70="","",IF(R70&lt;&gt;"","",IF(SUMPRODUCT(--(AN18:AN1500=AI17),--(AM18:AM1500&lt;&gt;""),--ISNUMBER(SEARCH(" "&amp;AM18:AM1500&amp;" ",Q70)))&gt;0,AI17,"")))</f>
        <v/>
      </c>
      <c r="AJ70" s="967" t="str" cm="1">
        <f t="array" ref="AJ70">IF(N70="","",IF(R70&lt;&gt;"","",IF(SUMPRODUCT(--(AN18:AN1500=AJ17),--(AM18:AM1500&lt;&gt;""),--ISNUMBER(SEARCH(" "&amp;AM18:AM1500&amp;" ",Q70)))&gt;0,AJ17,"")))</f>
        <v/>
      </c>
      <c r="AK70" s="967" t="str" cm="1">
        <f t="array" ref="AK70">IF(N70="","",IF(T70&lt;&gt;"",AK17,IF(S70&lt;&gt;"","",IF(R70&lt;&gt;"","",IF(SUMPRODUCT(--(AN18:AN1500=AK17),--(AM18:AM1500&lt;&gt;""),--ISNUMBER(SEARCH(" "&amp;AM18:AM1500&amp;" ",Q70)))&gt;0,AK17,"")))))</f>
        <v/>
      </c>
      <c r="AM70" s="968" t="s">
        <v>153</v>
      </c>
      <c r="AN70" s="968" t="s">
        <v>1963</v>
      </c>
      <c r="AP70" s="969" t="s">
        <v>2120</v>
      </c>
      <c r="AQ70" s="969" t="s">
        <v>1982</v>
      </c>
      <c r="AR70" s="969" t="s">
        <v>1983</v>
      </c>
      <c r="AT70" s="964"/>
      <c r="AU70" s="964"/>
      <c r="AV70" s="964"/>
      <c r="BN70" s="49">
        <v>1</v>
      </c>
    </row>
    <row r="71" spans="1:66" ht="35.1" customHeight="1">
      <c r="A71" s="973" t="str">
        <f>IF(B71="","",COUNTIF(B18:B71,"&lt;&gt;"))</f>
        <v/>
      </c>
      <c r="B71" s="965"/>
      <c r="C71" s="974" t="str">
        <f t="shared" si="12"/>
        <v>un peu d'eau à feu doux.</v>
      </c>
      <c r="D71" s="984" t="str">
        <f t="shared" si="0"/>
        <v/>
      </c>
      <c r="E71" s="976" t="str">
        <f t="shared" si="1"/>
        <v/>
      </c>
      <c r="F71" s="977" t="str">
        <f t="shared" si="2"/>
        <v/>
      </c>
      <c r="G71" s="964">
        <f>IF(H71="","",COUNTIF(H18:H71,"&lt;&gt;"))</f>
        <v>54</v>
      </c>
      <c r="H71" s="965" t="str" cm="1">
        <f t="array" ref="H71">IF(L71="","",IF(LEN(L71)&lt;=MAX(10,G13),L71,IFERROR(LEFT(L71,LOOKUP(2,1/(MID(L71,ROW(1:500),1)=" ")/(ROW(1:500)&lt;=MAX(10,G13)),ROW(1:500))-1),LEFT(L71,MAX(10,G13)))))</f>
        <v>un peu d'eau à feu doux.</v>
      </c>
      <c r="I71" s="964">
        <f t="shared" si="3"/>
        <v>24</v>
      </c>
      <c r="J71" s="964">
        <f t="shared" si="4"/>
        <v>38</v>
      </c>
      <c r="K71" s="964">
        <f>IF(M70&lt;&gt;"",K70,IF(K70&lt;MAX(A18:A317),K70+1,""))</f>
        <v>38</v>
      </c>
      <c r="L71" s="965" t="str">
        <f>IF(K71="","",IF(M70&lt;&gt;"",M70,INDEX(E18:E317,MATCH(K71,A18:A317,0))))</f>
        <v>un peu d'eau à feu doux.</v>
      </c>
      <c r="M71" s="965" t="str">
        <f t="shared" si="5"/>
        <v/>
      </c>
      <c r="N71" s="965" t="str">
        <f t="shared" si="6"/>
        <v>un peu d'eau à feu doux.</v>
      </c>
      <c r="O71" s="964" t="str">
        <f t="shared" si="7"/>
        <v>un peu d'eau à feu doux.</v>
      </c>
      <c r="P71" s="964" t="str">
        <f t="shared" si="8"/>
        <v>un peu d'eau a feu doux.</v>
      </c>
      <c r="Q71" s="965" t="str">
        <f t="shared" si="9"/>
        <v xml:space="preserve"> un peu d eau a feu doux </v>
      </c>
      <c r="R71" s="964" t="str">
        <f>IF(N71="","",IF(COUNTIF(AP18:AP300,TRIM(Q71))&gt;0,"EXCLUSION EXACTE",""))</f>
        <v/>
      </c>
      <c r="S71" s="964" t="str" cm="1">
        <f t="array" ref="S71">IF(N71="","",IF(SUMPRODUCT(--(AP18:AP300&lt;&gt;""),--ISNUMBER(SEARCH(" "&amp;AP18:AP300&amp;" ",Q71)))&gt;0,"BLOQUE MOLLUSQUES",""))</f>
        <v/>
      </c>
      <c r="T71" s="964" t="str" cm="1">
        <f t="array" ref="T71">IF(N71="","",IF(SUMPRODUCT(--(AT18:AT300&lt;&gt;""),--ISNUMBER(SEARCH(" "&amp;AT18:AT300&amp;" ",Q71)))&gt;0,"FORCE MOLLUSQUES",""))</f>
        <v/>
      </c>
      <c r="U71" s="965" t="str">
        <f t="shared" si="10"/>
        <v/>
      </c>
      <c r="V71" s="965" t="str">
        <f t="shared" si="13"/>
        <v>un peu d'eau à feu doux.</v>
      </c>
      <c r="W71" s="977">
        <f t="shared" si="11"/>
        <v>0</v>
      </c>
      <c r="X71" s="964" t="str" cm="1">
        <f t="array" ref="X71">IF(N71="","",IF(R71&lt;&gt;"","",IF(SUMPRODUCT(--(AN18:AN1500=X17),--(AM18:AM1500&lt;&gt;""),--ISNUMBER(SEARCH(" "&amp;AM18:AM1500&amp;" ",Q71)))&gt;0,X17,"")))</f>
        <v/>
      </c>
      <c r="Y71" s="964" t="str" cm="1">
        <f t="array" ref="Y71">IF(N71="","",IF(R71&lt;&gt;"","",IF(SUMPRODUCT(--(AN18:AN1500=Y17),--(AM18:AM1500&lt;&gt;""),--ISNUMBER(SEARCH(" "&amp;AM18:AM1500&amp;" ",Q71)))&gt;0,Y17,"")))</f>
        <v/>
      </c>
      <c r="Z71" s="964" t="str" cm="1">
        <f t="array" ref="Z71">IF(N71="","",IF(R71&lt;&gt;"","",IF(SUMPRODUCT(--(AN18:AN1500=Z17),--(AM18:AM1500&lt;&gt;""),--ISNUMBER(SEARCH(" "&amp;AM18:AM1500&amp;" ",Q71)))&gt;0,Z17,"")))</f>
        <v/>
      </c>
      <c r="AA71" s="964" t="str" cm="1">
        <f t="array" ref="AA71">IF(N71="","",IF(R71&lt;&gt;"","",IF(SUMPRODUCT(--(AN18:AN1500=AA17),--(AM18:AM1500&lt;&gt;""),--ISNUMBER(SEARCH(" "&amp;AM18:AM1500&amp;" ",Q71)))&gt;0,AA17,"")))</f>
        <v/>
      </c>
      <c r="AB71" s="964" t="str" cm="1">
        <f t="array" ref="AB71">IF(N71="","",IF(R71&lt;&gt;"","",IF(SUMPRODUCT(--(AN18:AN1500=AB17),--(AM18:AM1500&lt;&gt;""),--ISNUMBER(SEARCH(" "&amp;AM18:AM1500&amp;" ",Q71)))&gt;0,AB17,"")))</f>
        <v/>
      </c>
      <c r="AC71" s="964" t="str" cm="1">
        <f t="array" ref="AC71">IF(N71="","",IF(R71&lt;&gt;"","",IF(SUMPRODUCT(--(AN18:AN1500=AC17),--(AM18:AM1500&lt;&gt;""),--ISNUMBER(SEARCH(" "&amp;AM18:AM1500&amp;" ",Q71)))&gt;0,AC17,"")))</f>
        <v/>
      </c>
      <c r="AD71" s="964" t="str" cm="1">
        <f t="array" ref="AD71">IF(N71="","",IF(R71&lt;&gt;"","",IF(SUMPRODUCT(--(AN18:AN1500=AD17),--(AM18:AM1500&lt;&gt;""),--ISNUMBER(SEARCH(" "&amp;AM18:AM1500&amp;" ",Q71)))&gt;0,AD17,"")))</f>
        <v/>
      </c>
      <c r="AE71" s="964" t="str" cm="1">
        <f t="array" ref="AE71">IF(N71="","",IF(R71&lt;&gt;"","",IF(SUMPRODUCT(--(AN18:AN1500=AE17),--(AM18:AM1500&lt;&gt;""),--ISNUMBER(SEARCH(" "&amp;AM18:AM1500&amp;" ",Q71)))&gt;0,AE17,"")))</f>
        <v/>
      </c>
      <c r="AF71" s="964" t="str" cm="1">
        <f t="array" ref="AF71">IF(N71="","",IF(R71&lt;&gt;"","",IF(SUMPRODUCT(--(AN18:AN1500=AF17),--(AM18:AM1500&lt;&gt;""),--ISNUMBER(SEARCH(" "&amp;AM18:AM1500&amp;" ",Q71)))&gt;0,AF17,"")))</f>
        <v/>
      </c>
      <c r="AG71" s="964" t="str" cm="1">
        <f t="array" ref="AG71">IF(N71="","",IF(R71&lt;&gt;"","",IF(SUMPRODUCT(--(AN18:AN1500=AG17),--(AM18:AM1500&lt;&gt;""),--ISNUMBER(SEARCH(" "&amp;AM18:AM1500&amp;" ",Q71)))&gt;0,AG17,"")))</f>
        <v/>
      </c>
      <c r="AH71" s="964" t="str" cm="1">
        <f t="array" ref="AH71">IF(N71="","",IF(R71&lt;&gt;"","",IF(SUMPRODUCT(--(AN18:AN1500=AH17),--(AM18:AM1500&lt;&gt;""),--ISNUMBER(SEARCH(" "&amp;AM18:AM1500&amp;" ",Q71)))&gt;0,AH17,"")))</f>
        <v/>
      </c>
      <c r="AI71" s="964" t="str" cm="1">
        <f t="array" ref="AI71">IF(N71="","",IF(R71&lt;&gt;"","",IF(SUMPRODUCT(--(AN18:AN1500=AI17),--(AM18:AM1500&lt;&gt;""),--ISNUMBER(SEARCH(" "&amp;AM18:AM1500&amp;" ",Q71)))&gt;0,AI17,"")))</f>
        <v/>
      </c>
      <c r="AJ71" s="964" t="str" cm="1">
        <f t="array" ref="AJ71">IF(N71="","",IF(R71&lt;&gt;"","",IF(SUMPRODUCT(--(AN18:AN1500=AJ17),--(AM18:AM1500&lt;&gt;""),--ISNUMBER(SEARCH(" "&amp;AM18:AM1500&amp;" ",Q71)))&gt;0,AJ17,"")))</f>
        <v/>
      </c>
      <c r="AK71" s="964" t="str" cm="1">
        <f t="array" ref="AK71">IF(N71="","",IF(T71&lt;&gt;"",AK17,IF(S71&lt;&gt;"","",IF(R71&lt;&gt;"","",IF(SUMPRODUCT(--(AN18:AN1500=AK17),--(AM18:AM1500&lt;&gt;""),--ISNUMBER(SEARCH(" "&amp;AM18:AM1500&amp;" ",Q71)))&gt;0,AK17,"")))))</f>
        <v/>
      </c>
      <c r="AM71" s="964" t="s">
        <v>496</v>
      </c>
      <c r="AN71" s="964" t="s">
        <v>1963</v>
      </c>
      <c r="AP71" s="964" t="s">
        <v>2121</v>
      </c>
      <c r="AQ71" s="964" t="s">
        <v>2084</v>
      </c>
      <c r="AR71" s="964" t="s">
        <v>1983</v>
      </c>
      <c r="AT71" s="964"/>
      <c r="AU71" s="964"/>
      <c r="AV71" s="964"/>
      <c r="BN71" s="49">
        <v>1</v>
      </c>
    </row>
    <row r="72" spans="1:66" ht="35.1" customHeight="1">
      <c r="A72" s="957" t="str">
        <f>IF(B72="","",COUNTIF(B18:B72,"&lt;&gt;"))</f>
        <v/>
      </c>
      <c r="B72" s="958"/>
      <c r="C72" s="974" t="str">
        <f t="shared" si="12"/>
        <v>Mélanger la macédoine, le fromage blanc *</v>
      </c>
      <c r="D72" s="984" t="str">
        <f t="shared" si="0"/>
        <v>⚠ Lait</v>
      </c>
      <c r="E72" s="961" t="str">
        <f t="shared" si="1"/>
        <v/>
      </c>
      <c r="F72" s="962" t="str">
        <f t="shared" si="2"/>
        <v/>
      </c>
      <c r="G72" s="963">
        <f>IF(H72="","",COUNTIF(H18:H72,"&lt;&gt;"))</f>
        <v>55</v>
      </c>
      <c r="H72" s="958" t="str" cm="1">
        <f t="array" ref="H72">IF(L72="","",IF(LEN(L72)&lt;=MAX(10,G13),L72,IFERROR(LEFT(L72,LOOKUP(2,1/(MID(L72,ROW(1:500),1)=" ")/(ROW(1:500)&lt;=MAX(10,G13)),ROW(1:500))-1),LEFT(L72,MAX(10,G13)))))</f>
        <v>Mélanger la macédoine, le fromage blanc</v>
      </c>
      <c r="I72" s="963">
        <f t="shared" si="3"/>
        <v>39</v>
      </c>
      <c r="J72" s="963">
        <f t="shared" si="4"/>
        <v>39</v>
      </c>
      <c r="K72" s="964">
        <f>IF(M71&lt;&gt;"",K71,IF(K71&lt;MAX(A18:A317),K71+1,""))</f>
        <v>39</v>
      </c>
      <c r="L72" s="965" t="str">
        <f>IF(K72="","",IF(M71&lt;&gt;"",M71,INDEX(E18:E317,MATCH(K72,A18:A317,0))))</f>
        <v>Mélanger la macédoine, le fromage blanc et la gélatine fondue dans un mixeur</v>
      </c>
      <c r="M72" s="965" t="str">
        <f t="shared" si="5"/>
        <v>et la gélatine fondue dans un mixeur</v>
      </c>
      <c r="N72" s="966" t="str">
        <f t="shared" si="6"/>
        <v>Mélanger la macédoine, le fromage blanc</v>
      </c>
      <c r="O72" s="967" t="str">
        <f t="shared" si="7"/>
        <v>mélanger la macédoine, le fromage blanc</v>
      </c>
      <c r="P72" s="967" t="str">
        <f t="shared" si="8"/>
        <v>melanger la macedoine, le fromage blanc</v>
      </c>
      <c r="Q72" s="966" t="str">
        <f t="shared" si="9"/>
        <v xml:space="preserve"> melanger la macedoine le fromage blanc </v>
      </c>
      <c r="R72" s="967" t="str">
        <f>IF(N72="","",IF(COUNTIF(AP18:AP300,TRIM(Q72))&gt;0,"EXCLUSION EXACTE",""))</f>
        <v/>
      </c>
      <c r="S72" s="967" t="str" cm="1">
        <f t="array" ref="S72">IF(N72="","",IF(SUMPRODUCT(--(AP18:AP300&lt;&gt;""),--ISNUMBER(SEARCH(" "&amp;AP18:AP300&amp;" ",Q72)))&gt;0,"BLOQUE MOLLUSQUES",""))</f>
        <v/>
      </c>
      <c r="T72" s="967" t="str" cm="1">
        <f t="array" ref="T72">IF(N72="","",IF(SUMPRODUCT(--(AT18:AT300&lt;&gt;""),--ISNUMBER(SEARCH(" "&amp;AT18:AT300&amp;" ",Q72)))&gt;0,"FORCE MOLLUSQUES",""))</f>
        <v/>
      </c>
      <c r="U72" s="966" t="str">
        <f t="shared" si="10"/>
        <v>⚠ Lait</v>
      </c>
      <c r="V72" s="966" t="str">
        <f t="shared" si="13"/>
        <v>Mélanger la macédoine, le fromage blanc *</v>
      </c>
      <c r="W72" s="991">
        <f t="shared" si="11"/>
        <v>1</v>
      </c>
      <c r="X72" s="967" t="str" cm="1">
        <f t="array" ref="X72">IF(N72="","",IF(R72&lt;&gt;"","",IF(SUMPRODUCT(--(AN18:AN1500=X17),--(AM18:AM1500&lt;&gt;""),--ISNUMBER(SEARCH(" "&amp;AM18:AM1500&amp;" ",Q72)))&gt;0,X17,"")))</f>
        <v/>
      </c>
      <c r="Y72" s="967" t="str" cm="1">
        <f t="array" ref="Y72">IF(N72="","",IF(R72&lt;&gt;"","",IF(SUMPRODUCT(--(AN18:AN1500=Y17),--(AM18:AM1500&lt;&gt;""),--ISNUMBER(SEARCH(" "&amp;AM18:AM1500&amp;" ",Q72)))&gt;0,Y17,"")))</f>
        <v/>
      </c>
      <c r="Z72" s="967" t="str" cm="1">
        <f t="array" ref="Z72">IF(N72="","",IF(R72&lt;&gt;"","",IF(SUMPRODUCT(--(AN18:AN1500=Z17),--(AM18:AM1500&lt;&gt;""),--ISNUMBER(SEARCH(" "&amp;AM18:AM1500&amp;" ",Q72)))&gt;0,Z17,"")))</f>
        <v/>
      </c>
      <c r="AA72" s="967" t="str" cm="1">
        <f t="array" ref="AA72">IF(N72="","",IF(R72&lt;&gt;"","",IF(SUMPRODUCT(--(AN18:AN1500=AA17),--(AM18:AM1500&lt;&gt;""),--ISNUMBER(SEARCH(" "&amp;AM18:AM1500&amp;" ",Q72)))&gt;0,AA17,"")))</f>
        <v/>
      </c>
      <c r="AB72" s="967" t="str" cm="1">
        <f t="array" ref="AB72">IF(N72="","",IF(R72&lt;&gt;"","",IF(SUMPRODUCT(--(AN18:AN1500=AB17),--(AM18:AM1500&lt;&gt;""),--ISNUMBER(SEARCH(" "&amp;AM18:AM1500&amp;" ",Q72)))&gt;0,AB17,"")))</f>
        <v/>
      </c>
      <c r="AC72" s="967" t="str" cm="1">
        <f t="array" ref="AC72">IF(N72="","",IF(R72&lt;&gt;"","",IF(SUMPRODUCT(--(AN18:AN1500=AC17),--(AM18:AM1500&lt;&gt;""),--ISNUMBER(SEARCH(" "&amp;AM18:AM1500&amp;" ",Q72)))&gt;0,AC17,"")))</f>
        <v/>
      </c>
      <c r="AD72" s="967" t="str" cm="1">
        <f t="array" ref="AD72">IF(N72="","",IF(R72&lt;&gt;"","",IF(SUMPRODUCT(--(AN18:AN1500=AD17),--(AM18:AM1500&lt;&gt;""),--ISNUMBER(SEARCH(" "&amp;AM18:AM1500&amp;" ",Q72)))&gt;0,AD17,"")))</f>
        <v>⚠ Lait</v>
      </c>
      <c r="AE72" s="967" t="str" cm="1">
        <f t="array" ref="AE72">IF(N72="","",IF(R72&lt;&gt;"","",IF(SUMPRODUCT(--(AN18:AN1500=AE17),--(AM18:AM1500&lt;&gt;""),--ISNUMBER(SEARCH(" "&amp;AM18:AM1500&amp;" ",Q72)))&gt;0,AE17,"")))</f>
        <v/>
      </c>
      <c r="AF72" s="967" t="str" cm="1">
        <f t="array" ref="AF72">IF(N72="","",IF(R72&lt;&gt;"","",IF(SUMPRODUCT(--(AN18:AN1500=AF17),--(AM18:AM1500&lt;&gt;""),--ISNUMBER(SEARCH(" "&amp;AM18:AM1500&amp;" ",Q72)))&gt;0,AF17,"")))</f>
        <v/>
      </c>
      <c r="AG72" s="967" t="str" cm="1">
        <f t="array" ref="AG72">IF(N72="","",IF(R72&lt;&gt;"","",IF(SUMPRODUCT(--(AN18:AN1500=AG17),--(AM18:AM1500&lt;&gt;""),--ISNUMBER(SEARCH(" "&amp;AM18:AM1500&amp;" ",Q72)))&gt;0,AG17,"")))</f>
        <v/>
      </c>
      <c r="AH72" s="967" t="str" cm="1">
        <f t="array" ref="AH72">IF(N72="","",IF(R72&lt;&gt;"","",IF(SUMPRODUCT(--(AN18:AN1500=AH17),--(AM18:AM1500&lt;&gt;""),--ISNUMBER(SEARCH(" "&amp;AM18:AM1500&amp;" ",Q72)))&gt;0,AH17,"")))</f>
        <v/>
      </c>
      <c r="AI72" s="967" t="str" cm="1">
        <f t="array" ref="AI72">IF(N72="","",IF(R72&lt;&gt;"","",IF(SUMPRODUCT(--(AN18:AN1500=AI17),--(AM18:AM1500&lt;&gt;""),--ISNUMBER(SEARCH(" "&amp;AM18:AM1500&amp;" ",Q72)))&gt;0,AI17,"")))</f>
        <v/>
      </c>
      <c r="AJ72" s="967" t="str" cm="1">
        <f t="array" ref="AJ72">IF(N72="","",IF(R72&lt;&gt;"","",IF(SUMPRODUCT(--(AN18:AN1500=AJ17),--(AM18:AM1500&lt;&gt;""),--ISNUMBER(SEARCH(" "&amp;AM18:AM1500&amp;" ",Q72)))&gt;0,AJ17,"")))</f>
        <v/>
      </c>
      <c r="AK72" s="967" t="str" cm="1">
        <f t="array" ref="AK72">IF(N72="","",IF(T72&lt;&gt;"",AK17,IF(S72&lt;&gt;"","",IF(R72&lt;&gt;"","",IF(SUMPRODUCT(--(AN18:AN1500=AK17),--(AM18:AM1500&lt;&gt;""),--ISNUMBER(SEARCH(" "&amp;AM18:AM1500&amp;" ",Q72)))&gt;0,AK17,"")))))</f>
        <v/>
      </c>
      <c r="AM72" s="968" t="s">
        <v>498</v>
      </c>
      <c r="AN72" s="968" t="s">
        <v>1963</v>
      </c>
      <c r="AP72" s="969" t="s">
        <v>2065</v>
      </c>
      <c r="AQ72" s="969" t="s">
        <v>2084</v>
      </c>
      <c r="AR72" s="969" t="s">
        <v>1983</v>
      </c>
      <c r="AT72" s="964"/>
      <c r="AU72" s="964"/>
      <c r="AV72" s="964"/>
      <c r="BN72" s="49">
        <v>1</v>
      </c>
    </row>
    <row r="73" spans="1:66" ht="35.1" customHeight="1">
      <c r="A73" s="973" t="str">
        <f>IF(B73="","",COUNTIF(B18:B73,"&lt;&gt;"))</f>
        <v/>
      </c>
      <c r="B73" s="965"/>
      <c r="C73" s="974" t="str">
        <f t="shared" si="12"/>
        <v>et la gélatine fondue dans un mixeur</v>
      </c>
      <c r="D73" s="984" t="str">
        <f t="shared" si="0"/>
        <v/>
      </c>
      <c r="E73" s="976" t="str">
        <f t="shared" si="1"/>
        <v/>
      </c>
      <c r="F73" s="977" t="str">
        <f t="shared" si="2"/>
        <v/>
      </c>
      <c r="G73" s="964">
        <f>IF(H73="","",COUNTIF(H18:H73,"&lt;&gt;"))</f>
        <v>56</v>
      </c>
      <c r="H73" s="965" t="str" cm="1">
        <f t="array" ref="H73">IF(L73="","",IF(LEN(L73)&lt;=MAX(10,G13),L73,IFERROR(LEFT(L73,LOOKUP(2,1/(MID(L73,ROW(1:500),1)=" ")/(ROW(1:500)&lt;=MAX(10,G13)),ROW(1:500))-1),LEFT(L73,MAX(10,G13)))))</f>
        <v>et la gélatine fondue dans un mixeur</v>
      </c>
      <c r="I73" s="964">
        <f t="shared" si="3"/>
        <v>36</v>
      </c>
      <c r="J73" s="964">
        <f t="shared" si="4"/>
        <v>39</v>
      </c>
      <c r="K73" s="964">
        <f>IF(M72&lt;&gt;"",K72,IF(K72&lt;MAX(A18:A317),K72+1,""))</f>
        <v>39</v>
      </c>
      <c r="L73" s="965" t="str">
        <f>IF(K73="","",IF(M72&lt;&gt;"",M72,INDEX(E18:E317,MATCH(K73,A18:A317,0))))</f>
        <v>et la gélatine fondue dans un mixeur</v>
      </c>
      <c r="M73" s="965" t="str">
        <f t="shared" si="5"/>
        <v/>
      </c>
      <c r="N73" s="965" t="str">
        <f t="shared" si="6"/>
        <v>et la gélatine fondue dans un mixeur</v>
      </c>
      <c r="O73" s="964" t="str">
        <f t="shared" si="7"/>
        <v>et la gélatine fondue dans un mixeur</v>
      </c>
      <c r="P73" s="964" t="str">
        <f t="shared" si="8"/>
        <v>et la gelatine fondue dans un mixeur</v>
      </c>
      <c r="Q73" s="965" t="str">
        <f t="shared" si="9"/>
        <v xml:space="preserve"> et la gelatine fondue dans un mixeur </v>
      </c>
      <c r="R73" s="964" t="str">
        <f>IF(N73="","",IF(COUNTIF(AP18:AP300,TRIM(Q73))&gt;0,"EXCLUSION EXACTE",""))</f>
        <v/>
      </c>
      <c r="S73" s="964" t="str" cm="1">
        <f t="array" ref="S73">IF(N73="","",IF(SUMPRODUCT(--(AP18:AP300&lt;&gt;""),--ISNUMBER(SEARCH(" "&amp;AP18:AP300&amp;" ",Q73)))&gt;0,"BLOQUE MOLLUSQUES",""))</f>
        <v/>
      </c>
      <c r="T73" s="964" t="str" cm="1">
        <f t="array" ref="T73">IF(N73="","",IF(SUMPRODUCT(--(AT18:AT300&lt;&gt;""),--ISNUMBER(SEARCH(" "&amp;AT18:AT300&amp;" ",Q73)))&gt;0,"FORCE MOLLUSQUES",""))</f>
        <v/>
      </c>
      <c r="U73" s="965" t="str">
        <f t="shared" si="10"/>
        <v/>
      </c>
      <c r="V73" s="965" t="str">
        <f t="shared" si="13"/>
        <v>et la gélatine fondue dans un mixeur</v>
      </c>
      <c r="W73" s="977">
        <f t="shared" si="11"/>
        <v>0</v>
      </c>
      <c r="X73" s="964" t="str" cm="1">
        <f t="array" ref="X73">IF(N73="","",IF(R73&lt;&gt;"","",IF(SUMPRODUCT(--(AN18:AN1500=X17),--(AM18:AM1500&lt;&gt;""),--ISNUMBER(SEARCH(" "&amp;AM18:AM1500&amp;" ",Q73)))&gt;0,X17,"")))</f>
        <v/>
      </c>
      <c r="Y73" s="964" t="str" cm="1">
        <f t="array" ref="Y73">IF(N73="","",IF(R73&lt;&gt;"","",IF(SUMPRODUCT(--(AN18:AN1500=Y17),--(AM18:AM1500&lt;&gt;""),--ISNUMBER(SEARCH(" "&amp;AM18:AM1500&amp;" ",Q73)))&gt;0,Y17,"")))</f>
        <v/>
      </c>
      <c r="Z73" s="964" t="str" cm="1">
        <f t="array" ref="Z73">IF(N73="","",IF(R73&lt;&gt;"","",IF(SUMPRODUCT(--(AN18:AN1500=Z17),--(AM18:AM1500&lt;&gt;""),--ISNUMBER(SEARCH(" "&amp;AM18:AM1500&amp;" ",Q73)))&gt;0,Z17,"")))</f>
        <v/>
      </c>
      <c r="AA73" s="964" t="str" cm="1">
        <f t="array" ref="AA73">IF(N73="","",IF(R73&lt;&gt;"","",IF(SUMPRODUCT(--(AN18:AN1500=AA17),--(AM18:AM1500&lt;&gt;""),--ISNUMBER(SEARCH(" "&amp;AM18:AM1500&amp;" ",Q73)))&gt;0,AA17,"")))</f>
        <v/>
      </c>
      <c r="AB73" s="964" t="str" cm="1">
        <f t="array" ref="AB73">IF(N73="","",IF(R73&lt;&gt;"","",IF(SUMPRODUCT(--(AN18:AN1500=AB17),--(AM18:AM1500&lt;&gt;""),--ISNUMBER(SEARCH(" "&amp;AM18:AM1500&amp;" ",Q73)))&gt;0,AB17,"")))</f>
        <v/>
      </c>
      <c r="AC73" s="964" t="str" cm="1">
        <f t="array" ref="AC73">IF(N73="","",IF(R73&lt;&gt;"","",IF(SUMPRODUCT(--(AN18:AN1500=AC17),--(AM18:AM1500&lt;&gt;""),--ISNUMBER(SEARCH(" "&amp;AM18:AM1500&amp;" ",Q73)))&gt;0,AC17,"")))</f>
        <v/>
      </c>
      <c r="AD73" s="964" t="str" cm="1">
        <f t="array" ref="AD73">IF(N73="","",IF(R73&lt;&gt;"","",IF(SUMPRODUCT(--(AN18:AN1500=AD17),--(AM18:AM1500&lt;&gt;""),--ISNUMBER(SEARCH(" "&amp;AM18:AM1500&amp;" ",Q73)))&gt;0,AD17,"")))</f>
        <v/>
      </c>
      <c r="AE73" s="964" t="str" cm="1">
        <f t="array" ref="AE73">IF(N73="","",IF(R73&lt;&gt;"","",IF(SUMPRODUCT(--(AN18:AN1500=AE17),--(AM18:AM1500&lt;&gt;""),--ISNUMBER(SEARCH(" "&amp;AM18:AM1500&amp;" ",Q73)))&gt;0,AE17,"")))</f>
        <v/>
      </c>
      <c r="AF73" s="964" t="str" cm="1">
        <f t="array" ref="AF73">IF(N73="","",IF(R73&lt;&gt;"","",IF(SUMPRODUCT(--(AN18:AN1500=AF17),--(AM18:AM1500&lt;&gt;""),--ISNUMBER(SEARCH(" "&amp;AM18:AM1500&amp;" ",Q73)))&gt;0,AF17,"")))</f>
        <v/>
      </c>
      <c r="AG73" s="964" t="str" cm="1">
        <f t="array" ref="AG73">IF(N73="","",IF(R73&lt;&gt;"","",IF(SUMPRODUCT(--(AN18:AN1500=AG17),--(AM18:AM1500&lt;&gt;""),--ISNUMBER(SEARCH(" "&amp;AM18:AM1500&amp;" ",Q73)))&gt;0,AG17,"")))</f>
        <v/>
      </c>
      <c r="AH73" s="964" t="str" cm="1">
        <f t="array" ref="AH73">IF(N73="","",IF(R73&lt;&gt;"","",IF(SUMPRODUCT(--(AN18:AN1500=AH17),--(AM18:AM1500&lt;&gt;""),--ISNUMBER(SEARCH(" "&amp;AM18:AM1500&amp;" ",Q73)))&gt;0,AH17,"")))</f>
        <v/>
      </c>
      <c r="AI73" s="964" t="str" cm="1">
        <f t="array" ref="AI73">IF(N73="","",IF(R73&lt;&gt;"","",IF(SUMPRODUCT(--(AN18:AN1500=AI17),--(AM18:AM1500&lt;&gt;""),--ISNUMBER(SEARCH(" "&amp;AM18:AM1500&amp;" ",Q73)))&gt;0,AI17,"")))</f>
        <v/>
      </c>
      <c r="AJ73" s="964" t="str" cm="1">
        <f t="array" ref="AJ73">IF(N73="","",IF(R73&lt;&gt;"","",IF(SUMPRODUCT(--(AN18:AN1500=AJ17),--(AM18:AM1500&lt;&gt;""),--ISNUMBER(SEARCH(" "&amp;AM18:AM1500&amp;" ",Q73)))&gt;0,AJ17,"")))</f>
        <v/>
      </c>
      <c r="AK73" s="964" t="str" cm="1">
        <f t="array" ref="AK73">IF(N73="","",IF(T73&lt;&gt;"",AK17,IF(S73&lt;&gt;"","",IF(R73&lt;&gt;"","",IF(SUMPRODUCT(--(AN18:AN1500=AK17),--(AM18:AM1500&lt;&gt;""),--ISNUMBER(SEARCH(" "&amp;AM18:AM1500&amp;" ",Q73)))&gt;0,AK17,"")))))</f>
        <v/>
      </c>
      <c r="AM73" s="964" t="s">
        <v>2122</v>
      </c>
      <c r="AN73" s="964" t="s">
        <v>1963</v>
      </c>
      <c r="AP73" s="964" t="s">
        <v>1044</v>
      </c>
      <c r="AQ73" s="964" t="s">
        <v>2084</v>
      </c>
      <c r="AR73" s="964" t="s">
        <v>1983</v>
      </c>
      <c r="AT73" s="964"/>
      <c r="AU73" s="964"/>
      <c r="AV73" s="964"/>
      <c r="BN73" s="49">
        <v>1</v>
      </c>
    </row>
    <row r="74" spans="1:66" ht="35.1" customHeight="1">
      <c r="A74" s="957" t="str">
        <f>IF(B74="","",COUNTIF(B18:B74,"&lt;&gt;"))</f>
        <v/>
      </c>
      <c r="B74" s="958"/>
      <c r="C74" s="974" t="str">
        <f t="shared" si="12"/>
        <v>Verser le mélange dans des petits</v>
      </c>
      <c r="D74" s="984" t="str">
        <f t="shared" si="0"/>
        <v/>
      </c>
      <c r="E74" s="961" t="str">
        <f t="shared" si="1"/>
        <v/>
      </c>
      <c r="F74" s="962" t="str">
        <f t="shared" si="2"/>
        <v/>
      </c>
      <c r="G74" s="963">
        <f>IF(H74="","",COUNTIF(H18:H74,"&lt;&gt;"))</f>
        <v>57</v>
      </c>
      <c r="H74" s="958" t="str" cm="1">
        <f t="array" ref="H74">IF(L74="","",IF(LEN(L74)&lt;=MAX(10,G13),L74,IFERROR(LEFT(L74,LOOKUP(2,1/(MID(L74,ROW(1:500),1)=" ")/(ROW(1:500)&lt;=MAX(10,G13)),ROW(1:500))-1),LEFT(L74,MAX(10,G13)))))</f>
        <v>Verser le mélange dans des petits</v>
      </c>
      <c r="I74" s="963">
        <f t="shared" si="3"/>
        <v>33</v>
      </c>
      <c r="J74" s="963">
        <f t="shared" si="4"/>
        <v>40</v>
      </c>
      <c r="K74" s="964">
        <f>IF(M73&lt;&gt;"",K73,IF(K73&lt;MAX(A18:A317),K73+1,""))</f>
        <v>40</v>
      </c>
      <c r="L74" s="965" t="str">
        <f>IF(K74="","",IF(M73&lt;&gt;"",M73,INDEX(E18:E317,MATCH(K74,A18:A317,0))))</f>
        <v>Verser le mélange dans des petits ramequins.</v>
      </c>
      <c r="M74" s="965" t="str">
        <f t="shared" si="5"/>
        <v>ramequins.</v>
      </c>
      <c r="N74" s="966" t="str">
        <f t="shared" si="6"/>
        <v>Verser le mélange dans des petits</v>
      </c>
      <c r="O74" s="967" t="str">
        <f t="shared" si="7"/>
        <v>verser le mélange dans des petits</v>
      </c>
      <c r="P74" s="967" t="str">
        <f t="shared" si="8"/>
        <v>verser le melange dans des petits</v>
      </c>
      <c r="Q74" s="966" t="str">
        <f t="shared" si="9"/>
        <v xml:space="preserve"> verser le melange dans des petits </v>
      </c>
      <c r="R74" s="967" t="str">
        <f>IF(N74="","",IF(COUNTIF(AP18:AP300,TRIM(Q74))&gt;0,"EXCLUSION EXACTE",""))</f>
        <v/>
      </c>
      <c r="S74" s="967" t="str" cm="1">
        <f t="array" ref="S74">IF(N74="","",IF(SUMPRODUCT(--(AP18:AP300&lt;&gt;""),--ISNUMBER(SEARCH(" "&amp;AP18:AP300&amp;" ",Q74)))&gt;0,"BLOQUE MOLLUSQUES",""))</f>
        <v/>
      </c>
      <c r="T74" s="967" t="str" cm="1">
        <f t="array" ref="T74">IF(N74="","",IF(SUMPRODUCT(--(AT18:AT300&lt;&gt;""),--ISNUMBER(SEARCH(" "&amp;AT18:AT300&amp;" ",Q74)))&gt;0,"FORCE MOLLUSQUES",""))</f>
        <v/>
      </c>
      <c r="U74" s="966" t="str">
        <f t="shared" si="10"/>
        <v/>
      </c>
      <c r="V74" s="966" t="str">
        <f t="shared" si="13"/>
        <v>Verser le mélange dans des petits</v>
      </c>
      <c r="W74" s="991">
        <f t="shared" si="11"/>
        <v>0</v>
      </c>
      <c r="X74" s="967" t="str" cm="1">
        <f t="array" ref="X74">IF(N74="","",IF(R74&lt;&gt;"","",IF(SUMPRODUCT(--(AN18:AN1500=X17),--(AM18:AM1500&lt;&gt;""),--ISNUMBER(SEARCH(" "&amp;AM18:AM1500&amp;" ",Q74)))&gt;0,X17,"")))</f>
        <v/>
      </c>
      <c r="Y74" s="967" t="str" cm="1">
        <f t="array" ref="Y74">IF(N74="","",IF(R74&lt;&gt;"","",IF(SUMPRODUCT(--(AN18:AN1500=Y17),--(AM18:AM1500&lt;&gt;""),--ISNUMBER(SEARCH(" "&amp;AM18:AM1500&amp;" ",Q74)))&gt;0,Y17,"")))</f>
        <v/>
      </c>
      <c r="Z74" s="967" t="str" cm="1">
        <f t="array" ref="Z74">IF(N74="","",IF(R74&lt;&gt;"","",IF(SUMPRODUCT(--(AN18:AN1500=Z17),--(AM18:AM1500&lt;&gt;""),--ISNUMBER(SEARCH(" "&amp;AM18:AM1500&amp;" ",Q74)))&gt;0,Z17,"")))</f>
        <v/>
      </c>
      <c r="AA74" s="967" t="str" cm="1">
        <f t="array" ref="AA74">IF(N74="","",IF(R74&lt;&gt;"","",IF(SUMPRODUCT(--(AN18:AN1500=AA17),--(AM18:AM1500&lt;&gt;""),--ISNUMBER(SEARCH(" "&amp;AM18:AM1500&amp;" ",Q74)))&gt;0,AA17,"")))</f>
        <v/>
      </c>
      <c r="AB74" s="967" t="str" cm="1">
        <f t="array" ref="AB74">IF(N74="","",IF(R74&lt;&gt;"","",IF(SUMPRODUCT(--(AN18:AN1500=AB17),--(AM18:AM1500&lt;&gt;""),--ISNUMBER(SEARCH(" "&amp;AM18:AM1500&amp;" ",Q74)))&gt;0,AB17,"")))</f>
        <v/>
      </c>
      <c r="AC74" s="967" t="str" cm="1">
        <f t="array" ref="AC74">IF(N74="","",IF(R74&lt;&gt;"","",IF(SUMPRODUCT(--(AN18:AN1500=AC17),--(AM18:AM1500&lt;&gt;""),--ISNUMBER(SEARCH(" "&amp;AM18:AM1500&amp;" ",Q74)))&gt;0,AC17,"")))</f>
        <v/>
      </c>
      <c r="AD74" s="967" t="str" cm="1">
        <f t="array" ref="AD74">IF(N74="","",IF(R74&lt;&gt;"","",IF(SUMPRODUCT(--(AN18:AN1500=AD17),--(AM18:AM1500&lt;&gt;""),--ISNUMBER(SEARCH(" "&amp;AM18:AM1500&amp;" ",Q74)))&gt;0,AD17,"")))</f>
        <v/>
      </c>
      <c r="AE74" s="967" t="str" cm="1">
        <f t="array" ref="AE74">IF(N74="","",IF(R74&lt;&gt;"","",IF(SUMPRODUCT(--(AN18:AN1500=AE17),--(AM18:AM1500&lt;&gt;""),--ISNUMBER(SEARCH(" "&amp;AM18:AM1500&amp;" ",Q74)))&gt;0,AE17,"")))</f>
        <v/>
      </c>
      <c r="AF74" s="967" t="str" cm="1">
        <f t="array" ref="AF74">IF(N74="","",IF(R74&lt;&gt;"","",IF(SUMPRODUCT(--(AN18:AN1500=AF17),--(AM18:AM1500&lt;&gt;""),--ISNUMBER(SEARCH(" "&amp;AM18:AM1500&amp;" ",Q74)))&gt;0,AF17,"")))</f>
        <v/>
      </c>
      <c r="AG74" s="967" t="str" cm="1">
        <f t="array" ref="AG74">IF(N74="","",IF(R74&lt;&gt;"","",IF(SUMPRODUCT(--(AN18:AN1500=AG17),--(AM18:AM1500&lt;&gt;""),--ISNUMBER(SEARCH(" "&amp;AM18:AM1500&amp;" ",Q74)))&gt;0,AG17,"")))</f>
        <v/>
      </c>
      <c r="AH74" s="967" t="str" cm="1">
        <f t="array" ref="AH74">IF(N74="","",IF(R74&lt;&gt;"","",IF(SUMPRODUCT(--(AN18:AN1500=AH17),--(AM18:AM1500&lt;&gt;""),--ISNUMBER(SEARCH(" "&amp;AM18:AM1500&amp;" ",Q74)))&gt;0,AH17,"")))</f>
        <v/>
      </c>
      <c r="AI74" s="967" t="str" cm="1">
        <f t="array" ref="AI74">IF(N74="","",IF(R74&lt;&gt;"","",IF(SUMPRODUCT(--(AN18:AN1500=AI17),--(AM18:AM1500&lt;&gt;""),--ISNUMBER(SEARCH(" "&amp;AM18:AM1500&amp;" ",Q74)))&gt;0,AI17,"")))</f>
        <v/>
      </c>
      <c r="AJ74" s="967" t="str" cm="1">
        <f t="array" ref="AJ74">IF(N74="","",IF(R74&lt;&gt;"","",IF(SUMPRODUCT(--(AN18:AN1500=AJ17),--(AM18:AM1500&lt;&gt;""),--ISNUMBER(SEARCH(" "&amp;AM18:AM1500&amp;" ",Q74)))&gt;0,AJ17,"")))</f>
        <v/>
      </c>
      <c r="AK74" s="967" t="str" cm="1">
        <f t="array" ref="AK74">IF(N74="","",IF(T74&lt;&gt;"",AK17,IF(S74&lt;&gt;"","",IF(R74&lt;&gt;"","",IF(SUMPRODUCT(--(AN18:AN1500=AK17),--(AM18:AM1500&lt;&gt;""),--ISNUMBER(SEARCH(" "&amp;AM18:AM1500&amp;" ",Q74)))&gt;0,AK17,"")))))</f>
        <v/>
      </c>
      <c r="AM74" s="968" t="s">
        <v>2123</v>
      </c>
      <c r="AN74" s="968" t="s">
        <v>1963</v>
      </c>
      <c r="AP74" s="969" t="s">
        <v>2124</v>
      </c>
      <c r="AQ74" s="969" t="s">
        <v>2084</v>
      </c>
      <c r="AR74" s="969" t="s">
        <v>1983</v>
      </c>
      <c r="AT74" s="964"/>
      <c r="AU74" s="964"/>
      <c r="AV74" s="964"/>
      <c r="BN74" s="49">
        <v>1</v>
      </c>
    </row>
    <row r="75" spans="1:66" ht="35.1" customHeight="1">
      <c r="A75" s="973" t="str">
        <f>IF(B75="","",COUNTIF(B18:B75,"&lt;&gt;"))</f>
        <v/>
      </c>
      <c r="B75" s="965"/>
      <c r="C75" s="974" t="str">
        <f t="shared" si="12"/>
        <v>ramequins.</v>
      </c>
      <c r="D75" s="984" t="str">
        <f t="shared" si="0"/>
        <v/>
      </c>
      <c r="E75" s="976" t="str">
        <f t="shared" si="1"/>
        <v/>
      </c>
      <c r="F75" s="977" t="str">
        <f t="shared" si="2"/>
        <v/>
      </c>
      <c r="G75" s="964">
        <f>IF(H75="","",COUNTIF(H18:H75,"&lt;&gt;"))</f>
        <v>58</v>
      </c>
      <c r="H75" s="965" t="str" cm="1">
        <f t="array" ref="H75">IF(L75="","",IF(LEN(L75)&lt;=MAX(10,G13),L75,IFERROR(LEFT(L75,LOOKUP(2,1/(MID(L75,ROW(1:500),1)=" ")/(ROW(1:500)&lt;=MAX(10,G13)),ROW(1:500))-1),LEFT(L75,MAX(10,G13)))))</f>
        <v>ramequins.</v>
      </c>
      <c r="I75" s="964">
        <f t="shared" si="3"/>
        <v>10</v>
      </c>
      <c r="J75" s="964">
        <f t="shared" si="4"/>
        <v>40</v>
      </c>
      <c r="K75" s="964">
        <f>IF(M74&lt;&gt;"",K74,IF(K74&lt;MAX(A18:A317),K74+1,""))</f>
        <v>40</v>
      </c>
      <c r="L75" s="965" t="str">
        <f>IF(K75="","",IF(M74&lt;&gt;"",M74,INDEX(E18:E317,MATCH(K75,A18:A317,0))))</f>
        <v>ramequins.</v>
      </c>
      <c r="M75" s="965" t="str">
        <f t="shared" si="5"/>
        <v/>
      </c>
      <c r="N75" s="965" t="str">
        <f t="shared" si="6"/>
        <v>ramequins.</v>
      </c>
      <c r="O75" s="964" t="str">
        <f t="shared" si="7"/>
        <v>ramequins.</v>
      </c>
      <c r="P75" s="964" t="str">
        <f t="shared" si="8"/>
        <v>ramequins.</v>
      </c>
      <c r="Q75" s="965" t="str">
        <f t="shared" si="9"/>
        <v xml:space="preserve"> ramequins </v>
      </c>
      <c r="R75" s="964" t="str">
        <f>IF(N75="","",IF(COUNTIF(AP18:AP300,TRIM(Q75))&gt;0,"EXCLUSION EXACTE",""))</f>
        <v/>
      </c>
      <c r="S75" s="964" t="str" cm="1">
        <f t="array" ref="S75">IF(N75="","",IF(SUMPRODUCT(--(AP18:AP300&lt;&gt;""),--ISNUMBER(SEARCH(" "&amp;AP18:AP300&amp;" ",Q75)))&gt;0,"BLOQUE MOLLUSQUES",""))</f>
        <v/>
      </c>
      <c r="T75" s="964" t="str" cm="1">
        <f t="array" ref="T75">IF(N75="","",IF(SUMPRODUCT(--(AT18:AT300&lt;&gt;""),--ISNUMBER(SEARCH(" "&amp;AT18:AT300&amp;" ",Q75)))&gt;0,"FORCE MOLLUSQUES",""))</f>
        <v/>
      </c>
      <c r="U75" s="965" t="str">
        <f t="shared" si="10"/>
        <v/>
      </c>
      <c r="V75" s="965" t="str">
        <f t="shared" si="13"/>
        <v>ramequins.</v>
      </c>
      <c r="W75" s="977">
        <f t="shared" si="11"/>
        <v>0</v>
      </c>
      <c r="X75" s="964" t="str" cm="1">
        <f t="array" ref="X75">IF(N75="","",IF(R75&lt;&gt;"","",IF(SUMPRODUCT(--(AN18:AN1500=X17),--(AM18:AM1500&lt;&gt;""),--ISNUMBER(SEARCH(" "&amp;AM18:AM1500&amp;" ",Q75)))&gt;0,X17,"")))</f>
        <v/>
      </c>
      <c r="Y75" s="964" t="str" cm="1">
        <f t="array" ref="Y75">IF(N75="","",IF(R75&lt;&gt;"","",IF(SUMPRODUCT(--(AN18:AN1500=Y17),--(AM18:AM1500&lt;&gt;""),--ISNUMBER(SEARCH(" "&amp;AM18:AM1500&amp;" ",Q75)))&gt;0,Y17,"")))</f>
        <v/>
      </c>
      <c r="Z75" s="964" t="str" cm="1">
        <f t="array" ref="Z75">IF(N75="","",IF(R75&lt;&gt;"","",IF(SUMPRODUCT(--(AN18:AN1500=Z17),--(AM18:AM1500&lt;&gt;""),--ISNUMBER(SEARCH(" "&amp;AM18:AM1500&amp;" ",Q75)))&gt;0,Z17,"")))</f>
        <v/>
      </c>
      <c r="AA75" s="964" t="str" cm="1">
        <f t="array" ref="AA75">IF(N75="","",IF(R75&lt;&gt;"","",IF(SUMPRODUCT(--(AN18:AN1500=AA17),--(AM18:AM1500&lt;&gt;""),--ISNUMBER(SEARCH(" "&amp;AM18:AM1500&amp;" ",Q75)))&gt;0,AA17,"")))</f>
        <v/>
      </c>
      <c r="AB75" s="964" t="str" cm="1">
        <f t="array" ref="AB75">IF(N75="","",IF(R75&lt;&gt;"","",IF(SUMPRODUCT(--(AN18:AN1500=AB17),--(AM18:AM1500&lt;&gt;""),--ISNUMBER(SEARCH(" "&amp;AM18:AM1500&amp;" ",Q75)))&gt;0,AB17,"")))</f>
        <v/>
      </c>
      <c r="AC75" s="964" t="str" cm="1">
        <f t="array" ref="AC75">IF(N75="","",IF(R75&lt;&gt;"","",IF(SUMPRODUCT(--(AN18:AN1500=AC17),--(AM18:AM1500&lt;&gt;""),--ISNUMBER(SEARCH(" "&amp;AM18:AM1500&amp;" ",Q75)))&gt;0,AC17,"")))</f>
        <v/>
      </c>
      <c r="AD75" s="964" t="str" cm="1">
        <f t="array" ref="AD75">IF(N75="","",IF(R75&lt;&gt;"","",IF(SUMPRODUCT(--(AN18:AN1500=AD17),--(AM18:AM1500&lt;&gt;""),--ISNUMBER(SEARCH(" "&amp;AM18:AM1500&amp;" ",Q75)))&gt;0,AD17,"")))</f>
        <v/>
      </c>
      <c r="AE75" s="964" t="str" cm="1">
        <f t="array" ref="AE75">IF(N75="","",IF(R75&lt;&gt;"","",IF(SUMPRODUCT(--(AN18:AN1500=AE17),--(AM18:AM1500&lt;&gt;""),--ISNUMBER(SEARCH(" "&amp;AM18:AM1500&amp;" ",Q75)))&gt;0,AE17,"")))</f>
        <v/>
      </c>
      <c r="AF75" s="964" t="str" cm="1">
        <f t="array" ref="AF75">IF(N75="","",IF(R75&lt;&gt;"","",IF(SUMPRODUCT(--(AN18:AN1500=AF17),--(AM18:AM1500&lt;&gt;""),--ISNUMBER(SEARCH(" "&amp;AM18:AM1500&amp;" ",Q75)))&gt;0,AF17,"")))</f>
        <v/>
      </c>
      <c r="AG75" s="964" t="str" cm="1">
        <f t="array" ref="AG75">IF(N75="","",IF(R75&lt;&gt;"","",IF(SUMPRODUCT(--(AN18:AN1500=AG17),--(AM18:AM1500&lt;&gt;""),--ISNUMBER(SEARCH(" "&amp;AM18:AM1500&amp;" ",Q75)))&gt;0,AG17,"")))</f>
        <v/>
      </c>
      <c r="AH75" s="964" t="str" cm="1">
        <f t="array" ref="AH75">IF(N75="","",IF(R75&lt;&gt;"","",IF(SUMPRODUCT(--(AN18:AN1500=AH17),--(AM18:AM1500&lt;&gt;""),--ISNUMBER(SEARCH(" "&amp;AM18:AM1500&amp;" ",Q75)))&gt;0,AH17,"")))</f>
        <v/>
      </c>
      <c r="AI75" s="964" t="str" cm="1">
        <f t="array" ref="AI75">IF(N75="","",IF(R75&lt;&gt;"","",IF(SUMPRODUCT(--(AN18:AN1500=AI17),--(AM18:AM1500&lt;&gt;""),--ISNUMBER(SEARCH(" "&amp;AM18:AM1500&amp;" ",Q75)))&gt;0,AI17,"")))</f>
        <v/>
      </c>
      <c r="AJ75" s="964" t="str" cm="1">
        <f t="array" ref="AJ75">IF(N75="","",IF(R75&lt;&gt;"","",IF(SUMPRODUCT(--(AN18:AN1500=AJ17),--(AM18:AM1500&lt;&gt;""),--ISNUMBER(SEARCH(" "&amp;AM18:AM1500&amp;" ",Q75)))&gt;0,AJ17,"")))</f>
        <v/>
      </c>
      <c r="AK75" s="964" t="str" cm="1">
        <f t="array" ref="AK75">IF(N75="","",IF(T75&lt;&gt;"",AK17,IF(S75&lt;&gt;"","",IF(R75&lt;&gt;"","",IF(SUMPRODUCT(--(AN18:AN1500=AK17),--(AM18:AM1500&lt;&gt;""),--ISNUMBER(SEARCH(" "&amp;AM18:AM1500&amp;" ",Q75)))&gt;0,AK17,"")))))</f>
        <v/>
      </c>
      <c r="AM75" s="964" t="s">
        <v>2125</v>
      </c>
      <c r="AN75" s="964" t="s">
        <v>1963</v>
      </c>
      <c r="AP75" s="964" t="s">
        <v>2126</v>
      </c>
      <c r="AQ75" s="964" t="s">
        <v>2084</v>
      </c>
      <c r="AR75" s="964" t="s">
        <v>1983</v>
      </c>
      <c r="AT75" s="964"/>
      <c r="AU75" s="964"/>
      <c r="AV75" s="964"/>
      <c r="BN75" s="49">
        <v>1</v>
      </c>
    </row>
    <row r="76" spans="1:66" ht="35.1" customHeight="1">
      <c r="A76" s="957" t="str">
        <f>IF(B76="","",COUNTIF(B18:B76,"&lt;&gt;"))</f>
        <v/>
      </c>
      <c r="B76" s="958"/>
      <c r="C76" s="974" t="str">
        <f t="shared" si="12"/>
        <v>Filmer les ramequins et les mettre au</v>
      </c>
      <c r="D76" s="984" t="str">
        <f t="shared" si="0"/>
        <v/>
      </c>
      <c r="E76" s="961" t="str">
        <f t="shared" si="1"/>
        <v/>
      </c>
      <c r="F76" s="962" t="str">
        <f t="shared" si="2"/>
        <v/>
      </c>
      <c r="G76" s="963">
        <f>IF(H76="","",COUNTIF(H18:H76,"&lt;&gt;"))</f>
        <v>59</v>
      </c>
      <c r="H76" s="958" t="str" cm="1">
        <f t="array" ref="H76">IF(L76="","",IF(LEN(L76)&lt;=MAX(10,G13),L76,IFERROR(LEFT(L76,LOOKUP(2,1/(MID(L76,ROW(1:500),1)=" ")/(ROW(1:500)&lt;=MAX(10,G13)),ROW(1:500))-1),LEFT(L76,MAX(10,G13)))))</f>
        <v>Filmer les ramequins et les mettre au</v>
      </c>
      <c r="I76" s="963">
        <f t="shared" si="3"/>
        <v>37</v>
      </c>
      <c r="J76" s="963">
        <f t="shared" si="4"/>
        <v>41</v>
      </c>
      <c r="K76" s="964">
        <f>IF(M75&lt;&gt;"",K75,IF(K75&lt;MAX(A18:A317),K75+1,""))</f>
        <v>41</v>
      </c>
      <c r="L76" s="965" t="str">
        <f>IF(K76="","",IF(M75&lt;&gt;"",M75,INDEX(E18:E317,MATCH(K76,A18:A317,0))))</f>
        <v>Filmer les ramequins et les mettre au réfrigérateur.</v>
      </c>
      <c r="M76" s="965" t="str">
        <f t="shared" si="5"/>
        <v>réfrigérateur.</v>
      </c>
      <c r="N76" s="966" t="str">
        <f t="shared" si="6"/>
        <v>Filmer les ramequins et les mettre au</v>
      </c>
      <c r="O76" s="967" t="str">
        <f t="shared" si="7"/>
        <v>filmer les ramequins et les mettre au</v>
      </c>
      <c r="P76" s="967" t="str">
        <f t="shared" si="8"/>
        <v>filmer les ramequins et les mettre au</v>
      </c>
      <c r="Q76" s="966" t="str">
        <f t="shared" si="9"/>
        <v xml:space="preserve"> filmer les ramequins et les mettre au </v>
      </c>
      <c r="R76" s="967" t="str">
        <f>IF(N76="","",IF(COUNTIF(AP18:AP300,TRIM(Q76))&gt;0,"EXCLUSION EXACTE",""))</f>
        <v/>
      </c>
      <c r="S76" s="967" t="str" cm="1">
        <f t="array" ref="S76">IF(N76="","",IF(SUMPRODUCT(--(AP18:AP300&lt;&gt;""),--ISNUMBER(SEARCH(" "&amp;AP18:AP300&amp;" ",Q76)))&gt;0,"BLOQUE MOLLUSQUES",""))</f>
        <v/>
      </c>
      <c r="T76" s="967" t="str" cm="1">
        <f t="array" ref="T76">IF(N76="","",IF(SUMPRODUCT(--(AT18:AT300&lt;&gt;""),--ISNUMBER(SEARCH(" "&amp;AT18:AT300&amp;" ",Q76)))&gt;0,"FORCE MOLLUSQUES",""))</f>
        <v/>
      </c>
      <c r="U76" s="966" t="str">
        <f t="shared" si="10"/>
        <v/>
      </c>
      <c r="V76" s="966" t="str">
        <f t="shared" si="13"/>
        <v>Filmer les ramequins et les mettre au</v>
      </c>
      <c r="W76" s="991">
        <f t="shared" si="11"/>
        <v>0</v>
      </c>
      <c r="X76" s="967" t="str" cm="1">
        <f t="array" ref="X76">IF(N76="","",IF(R76&lt;&gt;"","",IF(SUMPRODUCT(--(AN18:AN1500=X17),--(AM18:AM1500&lt;&gt;""),--ISNUMBER(SEARCH(" "&amp;AM18:AM1500&amp;" ",Q76)))&gt;0,X17,"")))</f>
        <v/>
      </c>
      <c r="Y76" s="967" t="str" cm="1">
        <f t="array" ref="Y76">IF(N76="","",IF(R76&lt;&gt;"","",IF(SUMPRODUCT(--(AN18:AN1500=Y17),--(AM18:AM1500&lt;&gt;""),--ISNUMBER(SEARCH(" "&amp;AM18:AM1500&amp;" ",Q76)))&gt;0,Y17,"")))</f>
        <v/>
      </c>
      <c r="Z76" s="967" t="str" cm="1">
        <f t="array" ref="Z76">IF(N76="","",IF(R76&lt;&gt;"","",IF(SUMPRODUCT(--(AN18:AN1500=Z17),--(AM18:AM1500&lt;&gt;""),--ISNUMBER(SEARCH(" "&amp;AM18:AM1500&amp;" ",Q76)))&gt;0,Z17,"")))</f>
        <v/>
      </c>
      <c r="AA76" s="967" t="str" cm="1">
        <f t="array" ref="AA76">IF(N76="","",IF(R76&lt;&gt;"","",IF(SUMPRODUCT(--(AN18:AN1500=AA17),--(AM18:AM1500&lt;&gt;""),--ISNUMBER(SEARCH(" "&amp;AM18:AM1500&amp;" ",Q76)))&gt;0,AA17,"")))</f>
        <v/>
      </c>
      <c r="AB76" s="967" t="str" cm="1">
        <f t="array" ref="AB76">IF(N76="","",IF(R76&lt;&gt;"","",IF(SUMPRODUCT(--(AN18:AN1500=AB17),--(AM18:AM1500&lt;&gt;""),--ISNUMBER(SEARCH(" "&amp;AM18:AM1500&amp;" ",Q76)))&gt;0,AB17,"")))</f>
        <v/>
      </c>
      <c r="AC76" s="967" t="str" cm="1">
        <f t="array" ref="AC76">IF(N76="","",IF(R76&lt;&gt;"","",IF(SUMPRODUCT(--(AN18:AN1500=AC17),--(AM18:AM1500&lt;&gt;""),--ISNUMBER(SEARCH(" "&amp;AM18:AM1500&amp;" ",Q76)))&gt;0,AC17,"")))</f>
        <v/>
      </c>
      <c r="AD76" s="967" t="str" cm="1">
        <f t="array" ref="AD76">IF(N76="","",IF(R76&lt;&gt;"","",IF(SUMPRODUCT(--(AN18:AN1500=AD17),--(AM18:AM1500&lt;&gt;""),--ISNUMBER(SEARCH(" "&amp;AM18:AM1500&amp;" ",Q76)))&gt;0,AD17,"")))</f>
        <v/>
      </c>
      <c r="AE76" s="967" t="str" cm="1">
        <f t="array" ref="AE76">IF(N76="","",IF(R76&lt;&gt;"","",IF(SUMPRODUCT(--(AN18:AN1500=AE17),--(AM18:AM1500&lt;&gt;""),--ISNUMBER(SEARCH(" "&amp;AM18:AM1500&amp;" ",Q76)))&gt;0,AE17,"")))</f>
        <v/>
      </c>
      <c r="AF76" s="967" t="str" cm="1">
        <f t="array" ref="AF76">IF(N76="","",IF(R76&lt;&gt;"","",IF(SUMPRODUCT(--(AN18:AN1500=AF17),--(AM18:AM1500&lt;&gt;""),--ISNUMBER(SEARCH(" "&amp;AM18:AM1500&amp;" ",Q76)))&gt;0,AF17,"")))</f>
        <v/>
      </c>
      <c r="AG76" s="967" t="str" cm="1">
        <f t="array" ref="AG76">IF(N76="","",IF(R76&lt;&gt;"","",IF(SUMPRODUCT(--(AN18:AN1500=AG17),--(AM18:AM1500&lt;&gt;""),--ISNUMBER(SEARCH(" "&amp;AM18:AM1500&amp;" ",Q76)))&gt;0,AG17,"")))</f>
        <v/>
      </c>
      <c r="AH76" s="967" t="str" cm="1">
        <f t="array" ref="AH76">IF(N76="","",IF(R76&lt;&gt;"","",IF(SUMPRODUCT(--(AN18:AN1500=AH17),--(AM18:AM1500&lt;&gt;""),--ISNUMBER(SEARCH(" "&amp;AM18:AM1500&amp;" ",Q76)))&gt;0,AH17,"")))</f>
        <v/>
      </c>
      <c r="AI76" s="967" t="str" cm="1">
        <f t="array" ref="AI76">IF(N76="","",IF(R76&lt;&gt;"","",IF(SUMPRODUCT(--(AN18:AN1500=AI17),--(AM18:AM1500&lt;&gt;""),--ISNUMBER(SEARCH(" "&amp;AM18:AM1500&amp;" ",Q76)))&gt;0,AI17,"")))</f>
        <v/>
      </c>
      <c r="AJ76" s="967" t="str" cm="1">
        <f t="array" ref="AJ76">IF(N76="","",IF(R76&lt;&gt;"","",IF(SUMPRODUCT(--(AN18:AN1500=AJ17),--(AM18:AM1500&lt;&gt;""),--ISNUMBER(SEARCH(" "&amp;AM18:AM1500&amp;" ",Q76)))&gt;0,AJ17,"")))</f>
        <v/>
      </c>
      <c r="AK76" s="967" t="str" cm="1">
        <f t="array" ref="AK76">IF(N76="","",IF(T76&lt;&gt;"",AK17,IF(S76&lt;&gt;"","",IF(R76&lt;&gt;"","",IF(SUMPRODUCT(--(AN18:AN1500=AK17),--(AM18:AM1500&lt;&gt;""),--ISNUMBER(SEARCH(" "&amp;AM18:AM1500&amp;" ",Q76)))&gt;0,AK17,"")))))</f>
        <v/>
      </c>
      <c r="AM76" s="968" t="s">
        <v>2127</v>
      </c>
      <c r="AN76" s="968" t="s">
        <v>1963</v>
      </c>
      <c r="AP76" s="969" t="s">
        <v>2128</v>
      </c>
      <c r="AQ76" s="969" t="s">
        <v>2084</v>
      </c>
      <c r="AR76" s="969" t="s">
        <v>1983</v>
      </c>
      <c r="AT76" s="964"/>
      <c r="AU76" s="964"/>
      <c r="AV76" s="964"/>
      <c r="BN76" s="49">
        <v>1</v>
      </c>
    </row>
    <row r="77" spans="1:66" ht="35.1" customHeight="1">
      <c r="A77" s="973" t="str">
        <f>IF(B77="","",COUNTIF(B18:B77,"&lt;&gt;"))</f>
        <v/>
      </c>
      <c r="B77" s="965"/>
      <c r="C77" s="974" t="str">
        <f t="shared" si="12"/>
        <v>réfrigérateur.</v>
      </c>
      <c r="D77" s="984" t="str">
        <f t="shared" si="0"/>
        <v/>
      </c>
      <c r="E77" s="976" t="str">
        <f t="shared" si="1"/>
        <v/>
      </c>
      <c r="F77" s="977" t="str">
        <f t="shared" si="2"/>
        <v/>
      </c>
      <c r="G77" s="964">
        <f>IF(H77="","",COUNTIF(H18:H77,"&lt;&gt;"))</f>
        <v>60</v>
      </c>
      <c r="H77" s="965" t="str" cm="1">
        <f t="array" ref="H77">IF(L77="","",IF(LEN(L77)&lt;=MAX(10,G13),L77,IFERROR(LEFT(L77,LOOKUP(2,1/(MID(L77,ROW(1:500),1)=" ")/(ROW(1:500)&lt;=MAX(10,G13)),ROW(1:500))-1),LEFT(L77,MAX(10,G13)))))</f>
        <v>réfrigérateur.</v>
      </c>
      <c r="I77" s="964">
        <f t="shared" si="3"/>
        <v>14</v>
      </c>
      <c r="J77" s="964">
        <f t="shared" si="4"/>
        <v>41</v>
      </c>
      <c r="K77" s="964">
        <f>IF(M76&lt;&gt;"",K76,IF(K76&lt;MAX(A18:A317),K76+1,""))</f>
        <v>41</v>
      </c>
      <c r="L77" s="965" t="str">
        <f>IF(K77="","",IF(M76&lt;&gt;"",M76,INDEX(E18:E317,MATCH(K77,A18:A317,0))))</f>
        <v>réfrigérateur.</v>
      </c>
      <c r="M77" s="965" t="str">
        <f t="shared" si="5"/>
        <v/>
      </c>
      <c r="N77" s="965" t="str">
        <f t="shared" si="6"/>
        <v>réfrigérateur.</v>
      </c>
      <c r="O77" s="964" t="str">
        <f t="shared" si="7"/>
        <v>réfrigérateur.</v>
      </c>
      <c r="P77" s="964" t="str">
        <f t="shared" si="8"/>
        <v>refrigerateur.</v>
      </c>
      <c r="Q77" s="965" t="str">
        <f t="shared" si="9"/>
        <v xml:space="preserve"> refrigerateur </v>
      </c>
      <c r="R77" s="964" t="str">
        <f>IF(N77="","",IF(COUNTIF(AP18:AP300,TRIM(Q77))&gt;0,"EXCLUSION EXACTE",""))</f>
        <v/>
      </c>
      <c r="S77" s="964" t="str" cm="1">
        <f t="array" ref="S77">IF(N77="","",IF(SUMPRODUCT(--(AP18:AP300&lt;&gt;""),--ISNUMBER(SEARCH(" "&amp;AP18:AP300&amp;" ",Q77)))&gt;0,"BLOQUE MOLLUSQUES",""))</f>
        <v/>
      </c>
      <c r="T77" s="964" t="str" cm="1">
        <f t="array" ref="T77">IF(N77="","",IF(SUMPRODUCT(--(AT18:AT300&lt;&gt;""),--ISNUMBER(SEARCH(" "&amp;AT18:AT300&amp;" ",Q77)))&gt;0,"FORCE MOLLUSQUES",""))</f>
        <v/>
      </c>
      <c r="U77" s="965" t="str">
        <f t="shared" si="10"/>
        <v/>
      </c>
      <c r="V77" s="965" t="str">
        <f t="shared" si="13"/>
        <v>réfrigérateur.</v>
      </c>
      <c r="W77" s="977">
        <f t="shared" si="11"/>
        <v>0</v>
      </c>
      <c r="X77" s="964" t="str" cm="1">
        <f t="array" ref="X77">IF(N77="","",IF(R77&lt;&gt;"","",IF(SUMPRODUCT(--(AN18:AN1500=X17),--(AM18:AM1500&lt;&gt;""),--ISNUMBER(SEARCH(" "&amp;AM18:AM1500&amp;" ",Q77)))&gt;0,X17,"")))</f>
        <v/>
      </c>
      <c r="Y77" s="964" t="str" cm="1">
        <f t="array" ref="Y77">IF(N77="","",IF(R77&lt;&gt;"","",IF(SUMPRODUCT(--(AN18:AN1500=Y17),--(AM18:AM1500&lt;&gt;""),--ISNUMBER(SEARCH(" "&amp;AM18:AM1500&amp;" ",Q77)))&gt;0,Y17,"")))</f>
        <v/>
      </c>
      <c r="Z77" s="964" t="str" cm="1">
        <f t="array" ref="Z77">IF(N77="","",IF(R77&lt;&gt;"","",IF(SUMPRODUCT(--(AN18:AN1500=Z17),--(AM18:AM1500&lt;&gt;""),--ISNUMBER(SEARCH(" "&amp;AM18:AM1500&amp;" ",Q77)))&gt;0,Z17,"")))</f>
        <v/>
      </c>
      <c r="AA77" s="964" t="str" cm="1">
        <f t="array" ref="AA77">IF(N77="","",IF(R77&lt;&gt;"","",IF(SUMPRODUCT(--(AN18:AN1500=AA17),--(AM18:AM1500&lt;&gt;""),--ISNUMBER(SEARCH(" "&amp;AM18:AM1500&amp;" ",Q77)))&gt;0,AA17,"")))</f>
        <v/>
      </c>
      <c r="AB77" s="964" t="str" cm="1">
        <f t="array" ref="AB77">IF(N77="","",IF(R77&lt;&gt;"","",IF(SUMPRODUCT(--(AN18:AN1500=AB17),--(AM18:AM1500&lt;&gt;""),--ISNUMBER(SEARCH(" "&amp;AM18:AM1500&amp;" ",Q77)))&gt;0,AB17,"")))</f>
        <v/>
      </c>
      <c r="AC77" s="964" t="str" cm="1">
        <f t="array" ref="AC77">IF(N77="","",IF(R77&lt;&gt;"","",IF(SUMPRODUCT(--(AN18:AN1500=AC17),--(AM18:AM1500&lt;&gt;""),--ISNUMBER(SEARCH(" "&amp;AM18:AM1500&amp;" ",Q77)))&gt;0,AC17,"")))</f>
        <v/>
      </c>
      <c r="AD77" s="964" t="str" cm="1">
        <f t="array" ref="AD77">IF(N77="","",IF(R77&lt;&gt;"","",IF(SUMPRODUCT(--(AN18:AN1500=AD17),--(AM18:AM1500&lt;&gt;""),--ISNUMBER(SEARCH(" "&amp;AM18:AM1500&amp;" ",Q77)))&gt;0,AD17,"")))</f>
        <v/>
      </c>
      <c r="AE77" s="964" t="str" cm="1">
        <f t="array" ref="AE77">IF(N77="","",IF(R77&lt;&gt;"","",IF(SUMPRODUCT(--(AN18:AN1500=AE17),--(AM18:AM1500&lt;&gt;""),--ISNUMBER(SEARCH(" "&amp;AM18:AM1500&amp;" ",Q77)))&gt;0,AE17,"")))</f>
        <v/>
      </c>
      <c r="AF77" s="964" t="str" cm="1">
        <f t="array" ref="AF77">IF(N77="","",IF(R77&lt;&gt;"","",IF(SUMPRODUCT(--(AN18:AN1500=AF17),--(AM18:AM1500&lt;&gt;""),--ISNUMBER(SEARCH(" "&amp;AM18:AM1500&amp;" ",Q77)))&gt;0,AF17,"")))</f>
        <v/>
      </c>
      <c r="AG77" s="964" t="str" cm="1">
        <f t="array" ref="AG77">IF(N77="","",IF(R77&lt;&gt;"","",IF(SUMPRODUCT(--(AN18:AN1500=AG17),--(AM18:AM1500&lt;&gt;""),--ISNUMBER(SEARCH(" "&amp;AM18:AM1500&amp;" ",Q77)))&gt;0,AG17,"")))</f>
        <v/>
      </c>
      <c r="AH77" s="964" t="str" cm="1">
        <f t="array" ref="AH77">IF(N77="","",IF(R77&lt;&gt;"","",IF(SUMPRODUCT(--(AN18:AN1500=AH17),--(AM18:AM1500&lt;&gt;""),--ISNUMBER(SEARCH(" "&amp;AM18:AM1500&amp;" ",Q77)))&gt;0,AH17,"")))</f>
        <v/>
      </c>
      <c r="AI77" s="964" t="str" cm="1">
        <f t="array" ref="AI77">IF(N77="","",IF(R77&lt;&gt;"","",IF(SUMPRODUCT(--(AN18:AN1500=AI17),--(AM18:AM1500&lt;&gt;""),--ISNUMBER(SEARCH(" "&amp;AM18:AM1500&amp;" ",Q77)))&gt;0,AI17,"")))</f>
        <v/>
      </c>
      <c r="AJ77" s="964" t="str" cm="1">
        <f t="array" ref="AJ77">IF(N77="","",IF(R77&lt;&gt;"","",IF(SUMPRODUCT(--(AN18:AN1500=AJ17),--(AM18:AM1500&lt;&gt;""),--ISNUMBER(SEARCH(" "&amp;AM18:AM1500&amp;" ",Q77)))&gt;0,AJ17,"")))</f>
        <v/>
      </c>
      <c r="AK77" s="964" t="str" cm="1">
        <f t="array" ref="AK77">IF(N77="","",IF(T77&lt;&gt;"",AK17,IF(S77&lt;&gt;"","",IF(R77&lt;&gt;"","",IF(SUMPRODUCT(--(AN18:AN1500=AK17),--(AM18:AM1500&lt;&gt;""),--ISNUMBER(SEARCH(" "&amp;AM18:AM1500&amp;" ",Q77)))&gt;0,AK17,"")))))</f>
        <v/>
      </c>
      <c r="AM77" s="964" t="s">
        <v>2129</v>
      </c>
      <c r="AN77" s="964" t="s">
        <v>1963</v>
      </c>
      <c r="AP77" s="964" t="s">
        <v>2130</v>
      </c>
      <c r="AQ77" s="964" t="s">
        <v>2084</v>
      </c>
      <c r="AR77" s="964" t="s">
        <v>1983</v>
      </c>
      <c r="AT77" s="964"/>
      <c r="AU77" s="964"/>
      <c r="AV77" s="964"/>
      <c r="BN77" s="49">
        <v>1</v>
      </c>
    </row>
    <row r="78" spans="1:66" ht="35.1" customHeight="1">
      <c r="A78" s="957" t="str">
        <f>IF(B78="","",COUNTIF(B18:B78,"&lt;&gt;"))</f>
        <v/>
      </c>
      <c r="B78" s="958"/>
      <c r="C78" s="974" t="str">
        <f t="shared" si="12"/>
        <v>Nettoyer les tomates, enlever le</v>
      </c>
      <c r="D78" s="984" t="str">
        <f t="shared" si="0"/>
        <v/>
      </c>
      <c r="E78" s="961" t="str">
        <f t="shared" si="1"/>
        <v/>
      </c>
      <c r="F78" s="962" t="str">
        <f t="shared" si="2"/>
        <v/>
      </c>
      <c r="G78" s="963">
        <f>IF(H78="","",COUNTIF(H18:H78,"&lt;&gt;"))</f>
        <v>61</v>
      </c>
      <c r="H78" s="958" t="str" cm="1">
        <f t="array" ref="H78">IF(L78="","",IF(LEN(L78)&lt;=MAX(10,G13),L78,IFERROR(LEFT(L78,LOOKUP(2,1/(MID(L78,ROW(1:500),1)=" ")/(ROW(1:500)&lt;=MAX(10,G13)),ROW(1:500))-1),LEFT(L78,MAX(10,G13)))))</f>
        <v>Nettoyer les tomates, enlever le</v>
      </c>
      <c r="I78" s="963">
        <f t="shared" si="3"/>
        <v>32</v>
      </c>
      <c r="J78" s="963">
        <f t="shared" si="4"/>
        <v>42</v>
      </c>
      <c r="K78" s="964">
        <f>IF(M77&lt;&gt;"",K77,IF(K77&lt;MAX(A18:A317),K77+1,""))</f>
        <v>42</v>
      </c>
      <c r="L78" s="965" t="str">
        <f>IF(K78="","",IF(M77&lt;&gt;"",M77,INDEX(E18:E317,MATCH(K78,A18:A317,0))))</f>
        <v>Nettoyer les tomates, enlever le pédoncule et les couper en quarts.</v>
      </c>
      <c r="M78" s="965" t="str">
        <f t="shared" si="5"/>
        <v>pédoncule et les couper en quarts.</v>
      </c>
      <c r="N78" s="966" t="str">
        <f t="shared" si="6"/>
        <v>Nettoyer les tomates, enlever le</v>
      </c>
      <c r="O78" s="967" t="str">
        <f t="shared" si="7"/>
        <v>nettoyer les tomates, enlever le</v>
      </c>
      <c r="P78" s="967" t="str">
        <f t="shared" si="8"/>
        <v>nettoyer les tomates, enlever le</v>
      </c>
      <c r="Q78" s="966" t="str">
        <f t="shared" si="9"/>
        <v xml:space="preserve"> nettoyer les tomates enlever le </v>
      </c>
      <c r="R78" s="967" t="str">
        <f>IF(N78="","",IF(COUNTIF(AP18:AP300,TRIM(Q78))&gt;0,"EXCLUSION EXACTE",""))</f>
        <v/>
      </c>
      <c r="S78" s="967" t="str" cm="1">
        <f t="array" ref="S78">IF(N78="","",IF(SUMPRODUCT(--(AP18:AP300&lt;&gt;""),--ISNUMBER(SEARCH(" "&amp;AP18:AP300&amp;" ",Q78)))&gt;0,"BLOQUE MOLLUSQUES",""))</f>
        <v/>
      </c>
      <c r="T78" s="967" t="str" cm="1">
        <f t="array" ref="T78">IF(N78="","",IF(SUMPRODUCT(--(AT18:AT300&lt;&gt;""),--ISNUMBER(SEARCH(" "&amp;AT18:AT300&amp;" ",Q78)))&gt;0,"FORCE MOLLUSQUES",""))</f>
        <v/>
      </c>
      <c r="U78" s="966" t="str">
        <f t="shared" si="10"/>
        <v/>
      </c>
      <c r="V78" s="966" t="str">
        <f t="shared" si="13"/>
        <v>Nettoyer les tomates, enlever le</v>
      </c>
      <c r="W78" s="991">
        <f t="shared" si="11"/>
        <v>0</v>
      </c>
      <c r="X78" s="967" t="str" cm="1">
        <f t="array" ref="X78">IF(N78="","",IF(R78&lt;&gt;"","",IF(SUMPRODUCT(--(AN18:AN1500=X17),--(AM18:AM1500&lt;&gt;""),--ISNUMBER(SEARCH(" "&amp;AM18:AM1500&amp;" ",Q78)))&gt;0,X17,"")))</f>
        <v/>
      </c>
      <c r="Y78" s="967" t="str" cm="1">
        <f t="array" ref="Y78">IF(N78="","",IF(R78&lt;&gt;"","",IF(SUMPRODUCT(--(AN18:AN1500=Y17),--(AM18:AM1500&lt;&gt;""),--ISNUMBER(SEARCH(" "&amp;AM18:AM1500&amp;" ",Q78)))&gt;0,Y17,"")))</f>
        <v/>
      </c>
      <c r="Z78" s="967" t="str" cm="1">
        <f t="array" ref="Z78">IF(N78="","",IF(R78&lt;&gt;"","",IF(SUMPRODUCT(--(AN18:AN1500=Z17),--(AM18:AM1500&lt;&gt;""),--ISNUMBER(SEARCH(" "&amp;AM18:AM1500&amp;" ",Q78)))&gt;0,Z17,"")))</f>
        <v/>
      </c>
      <c r="AA78" s="967" t="str" cm="1">
        <f t="array" ref="AA78">IF(N78="","",IF(R78&lt;&gt;"","",IF(SUMPRODUCT(--(AN18:AN1500=AA17),--(AM18:AM1500&lt;&gt;""),--ISNUMBER(SEARCH(" "&amp;AM18:AM1500&amp;" ",Q78)))&gt;0,AA17,"")))</f>
        <v/>
      </c>
      <c r="AB78" s="967" t="str" cm="1">
        <f t="array" ref="AB78">IF(N78="","",IF(R78&lt;&gt;"","",IF(SUMPRODUCT(--(AN18:AN1500=AB17),--(AM18:AM1500&lt;&gt;""),--ISNUMBER(SEARCH(" "&amp;AM18:AM1500&amp;" ",Q78)))&gt;0,AB17,"")))</f>
        <v/>
      </c>
      <c r="AC78" s="967" t="str" cm="1">
        <f t="array" ref="AC78">IF(N78="","",IF(R78&lt;&gt;"","",IF(SUMPRODUCT(--(AN18:AN1500=AC17),--(AM18:AM1500&lt;&gt;""),--ISNUMBER(SEARCH(" "&amp;AM18:AM1500&amp;" ",Q78)))&gt;0,AC17,"")))</f>
        <v/>
      </c>
      <c r="AD78" s="967" t="str" cm="1">
        <f t="array" ref="AD78">IF(N78="","",IF(R78&lt;&gt;"","",IF(SUMPRODUCT(--(AN18:AN1500=AD17),--(AM18:AM1500&lt;&gt;""),--ISNUMBER(SEARCH(" "&amp;AM18:AM1500&amp;" ",Q78)))&gt;0,AD17,"")))</f>
        <v/>
      </c>
      <c r="AE78" s="967" t="str" cm="1">
        <f t="array" ref="AE78">IF(N78="","",IF(R78&lt;&gt;"","",IF(SUMPRODUCT(--(AN18:AN1500=AE17),--(AM18:AM1500&lt;&gt;""),--ISNUMBER(SEARCH(" "&amp;AM18:AM1500&amp;" ",Q78)))&gt;0,AE17,"")))</f>
        <v/>
      </c>
      <c r="AF78" s="967" t="str" cm="1">
        <f t="array" ref="AF78">IF(N78="","",IF(R78&lt;&gt;"","",IF(SUMPRODUCT(--(AN18:AN1500=AF17),--(AM18:AM1500&lt;&gt;""),--ISNUMBER(SEARCH(" "&amp;AM18:AM1500&amp;" ",Q78)))&gt;0,AF17,"")))</f>
        <v/>
      </c>
      <c r="AG78" s="967" t="str" cm="1">
        <f t="array" ref="AG78">IF(N78="","",IF(R78&lt;&gt;"","",IF(SUMPRODUCT(--(AN18:AN1500=AG17),--(AM18:AM1500&lt;&gt;""),--ISNUMBER(SEARCH(" "&amp;AM18:AM1500&amp;" ",Q78)))&gt;0,AG17,"")))</f>
        <v/>
      </c>
      <c r="AH78" s="967" t="str" cm="1">
        <f t="array" ref="AH78">IF(N78="","",IF(R78&lt;&gt;"","",IF(SUMPRODUCT(--(AN18:AN1500=AH17),--(AM18:AM1500&lt;&gt;""),--ISNUMBER(SEARCH(" "&amp;AM18:AM1500&amp;" ",Q78)))&gt;0,AH17,"")))</f>
        <v/>
      </c>
      <c r="AI78" s="967" t="str" cm="1">
        <f t="array" ref="AI78">IF(N78="","",IF(R78&lt;&gt;"","",IF(SUMPRODUCT(--(AN18:AN1500=AI17),--(AM18:AM1500&lt;&gt;""),--ISNUMBER(SEARCH(" "&amp;AM18:AM1500&amp;" ",Q78)))&gt;0,AI17,"")))</f>
        <v/>
      </c>
      <c r="AJ78" s="967" t="str" cm="1">
        <f t="array" ref="AJ78">IF(N78="","",IF(R78&lt;&gt;"","",IF(SUMPRODUCT(--(AN18:AN1500=AJ17),--(AM18:AM1500&lt;&gt;""),--ISNUMBER(SEARCH(" "&amp;AM18:AM1500&amp;" ",Q78)))&gt;0,AJ17,"")))</f>
        <v/>
      </c>
      <c r="AK78" s="967" t="str" cm="1">
        <f t="array" ref="AK78">IF(N78="","",IF(T78&lt;&gt;"",AK17,IF(S78&lt;&gt;"","",IF(R78&lt;&gt;"","",IF(SUMPRODUCT(--(AN18:AN1500=AK17),--(AM18:AM1500&lt;&gt;""),--ISNUMBER(SEARCH(" "&amp;AM18:AM1500&amp;" ",Q78)))&gt;0,AK17,"")))))</f>
        <v/>
      </c>
      <c r="AM78" s="968" t="s">
        <v>2131</v>
      </c>
      <c r="AN78" s="968" t="s">
        <v>1963</v>
      </c>
      <c r="AP78" s="969" t="s">
        <v>2132</v>
      </c>
      <c r="AQ78" s="969" t="s">
        <v>2084</v>
      </c>
      <c r="AR78" s="969" t="s">
        <v>1983</v>
      </c>
      <c r="AT78" s="964"/>
      <c r="AU78" s="964"/>
      <c r="AV78" s="964"/>
      <c r="BN78" s="49">
        <v>1</v>
      </c>
    </row>
    <row r="79" spans="1:66" ht="35.1" customHeight="1">
      <c r="A79" s="973" t="str">
        <f>IF(B79="","",COUNTIF(B18:B79,"&lt;&gt;"))</f>
        <v/>
      </c>
      <c r="B79" s="965"/>
      <c r="C79" s="974" t="str">
        <f t="shared" si="12"/>
        <v>pédoncule et les couper en quarts.</v>
      </c>
      <c r="D79" s="984" t="str">
        <f t="shared" si="0"/>
        <v/>
      </c>
      <c r="E79" s="976" t="str">
        <f t="shared" si="1"/>
        <v/>
      </c>
      <c r="F79" s="977" t="str">
        <f t="shared" si="2"/>
        <v/>
      </c>
      <c r="G79" s="964">
        <f>IF(H79="","",COUNTIF(H18:H79,"&lt;&gt;"))</f>
        <v>62</v>
      </c>
      <c r="H79" s="965" t="str" cm="1">
        <f t="array" ref="H79">IF(L79="","",IF(LEN(L79)&lt;=MAX(10,G13),L79,IFERROR(LEFT(L79,LOOKUP(2,1/(MID(L79,ROW(1:500),1)=" ")/(ROW(1:500)&lt;=MAX(10,G13)),ROW(1:500))-1),LEFT(L79,MAX(10,G13)))))</f>
        <v>pédoncule et les couper en quarts.</v>
      </c>
      <c r="I79" s="964">
        <f t="shared" si="3"/>
        <v>34</v>
      </c>
      <c r="J79" s="964">
        <f t="shared" si="4"/>
        <v>42</v>
      </c>
      <c r="K79" s="964">
        <f>IF(M78&lt;&gt;"",K78,IF(K78&lt;MAX(A18:A317),K78+1,""))</f>
        <v>42</v>
      </c>
      <c r="L79" s="965" t="str">
        <f>IF(K79="","",IF(M78&lt;&gt;"",M78,INDEX(E18:E317,MATCH(K79,A18:A317,0))))</f>
        <v>pédoncule et les couper en quarts.</v>
      </c>
      <c r="M79" s="965" t="str">
        <f t="shared" si="5"/>
        <v/>
      </c>
      <c r="N79" s="965" t="str">
        <f t="shared" si="6"/>
        <v>pédoncule et les couper en quarts.</v>
      </c>
      <c r="O79" s="964" t="str">
        <f t="shared" si="7"/>
        <v>pédoncule et les couper en quarts.</v>
      </c>
      <c r="P79" s="964" t="str">
        <f t="shared" si="8"/>
        <v>pedoncule et les couper en quarts.</v>
      </c>
      <c r="Q79" s="965" t="str">
        <f t="shared" si="9"/>
        <v xml:space="preserve"> pedoncule et les couper en quarts </v>
      </c>
      <c r="R79" s="964" t="str">
        <f>IF(N79="","",IF(COUNTIF(AP18:AP300,TRIM(Q79))&gt;0,"EXCLUSION EXACTE",""))</f>
        <v/>
      </c>
      <c r="S79" s="964" t="str" cm="1">
        <f t="array" ref="S79">IF(N79="","",IF(SUMPRODUCT(--(AP18:AP300&lt;&gt;""),--ISNUMBER(SEARCH(" "&amp;AP18:AP300&amp;" ",Q79)))&gt;0,"BLOQUE MOLLUSQUES",""))</f>
        <v/>
      </c>
      <c r="T79" s="964" t="str" cm="1">
        <f t="array" ref="T79">IF(N79="","",IF(SUMPRODUCT(--(AT18:AT300&lt;&gt;""),--ISNUMBER(SEARCH(" "&amp;AT18:AT300&amp;" ",Q79)))&gt;0,"FORCE MOLLUSQUES",""))</f>
        <v/>
      </c>
      <c r="U79" s="965" t="str">
        <f t="shared" si="10"/>
        <v/>
      </c>
      <c r="V79" s="965" t="str">
        <f t="shared" si="13"/>
        <v>pédoncule et les couper en quarts.</v>
      </c>
      <c r="W79" s="977">
        <f t="shared" si="11"/>
        <v>0</v>
      </c>
      <c r="X79" s="964" t="str" cm="1">
        <f t="array" ref="X79">IF(N79="","",IF(R79&lt;&gt;"","",IF(SUMPRODUCT(--(AN18:AN1500=X17),--(AM18:AM1500&lt;&gt;""),--ISNUMBER(SEARCH(" "&amp;AM18:AM1500&amp;" ",Q79)))&gt;0,X17,"")))</f>
        <v/>
      </c>
      <c r="Y79" s="964" t="str" cm="1">
        <f t="array" ref="Y79">IF(N79="","",IF(R79&lt;&gt;"","",IF(SUMPRODUCT(--(AN18:AN1500=Y17),--(AM18:AM1500&lt;&gt;""),--ISNUMBER(SEARCH(" "&amp;AM18:AM1500&amp;" ",Q79)))&gt;0,Y17,"")))</f>
        <v/>
      </c>
      <c r="Z79" s="964" t="str" cm="1">
        <f t="array" ref="Z79">IF(N79="","",IF(R79&lt;&gt;"","",IF(SUMPRODUCT(--(AN18:AN1500=Z17),--(AM18:AM1500&lt;&gt;""),--ISNUMBER(SEARCH(" "&amp;AM18:AM1500&amp;" ",Q79)))&gt;0,Z17,"")))</f>
        <v/>
      </c>
      <c r="AA79" s="964" t="str" cm="1">
        <f t="array" ref="AA79">IF(N79="","",IF(R79&lt;&gt;"","",IF(SUMPRODUCT(--(AN18:AN1500=AA17),--(AM18:AM1500&lt;&gt;""),--ISNUMBER(SEARCH(" "&amp;AM18:AM1500&amp;" ",Q79)))&gt;0,AA17,"")))</f>
        <v/>
      </c>
      <c r="AB79" s="964" t="str" cm="1">
        <f t="array" ref="AB79">IF(N79="","",IF(R79&lt;&gt;"","",IF(SUMPRODUCT(--(AN18:AN1500=AB17),--(AM18:AM1500&lt;&gt;""),--ISNUMBER(SEARCH(" "&amp;AM18:AM1500&amp;" ",Q79)))&gt;0,AB17,"")))</f>
        <v/>
      </c>
      <c r="AC79" s="964" t="str" cm="1">
        <f t="array" ref="AC79">IF(N79="","",IF(R79&lt;&gt;"","",IF(SUMPRODUCT(--(AN18:AN1500=AC17),--(AM18:AM1500&lt;&gt;""),--ISNUMBER(SEARCH(" "&amp;AM18:AM1500&amp;" ",Q79)))&gt;0,AC17,"")))</f>
        <v/>
      </c>
      <c r="AD79" s="964" t="str" cm="1">
        <f t="array" ref="AD79">IF(N79="","",IF(R79&lt;&gt;"","",IF(SUMPRODUCT(--(AN18:AN1500=AD17),--(AM18:AM1500&lt;&gt;""),--ISNUMBER(SEARCH(" "&amp;AM18:AM1500&amp;" ",Q79)))&gt;0,AD17,"")))</f>
        <v/>
      </c>
      <c r="AE79" s="964" t="str" cm="1">
        <f t="array" ref="AE79">IF(N79="","",IF(R79&lt;&gt;"","",IF(SUMPRODUCT(--(AN18:AN1500=AE17),--(AM18:AM1500&lt;&gt;""),--ISNUMBER(SEARCH(" "&amp;AM18:AM1500&amp;" ",Q79)))&gt;0,AE17,"")))</f>
        <v/>
      </c>
      <c r="AF79" s="964" t="str" cm="1">
        <f t="array" ref="AF79">IF(N79="","",IF(R79&lt;&gt;"","",IF(SUMPRODUCT(--(AN18:AN1500=AF17),--(AM18:AM1500&lt;&gt;""),--ISNUMBER(SEARCH(" "&amp;AM18:AM1500&amp;" ",Q79)))&gt;0,AF17,"")))</f>
        <v/>
      </c>
      <c r="AG79" s="964" t="str" cm="1">
        <f t="array" ref="AG79">IF(N79="","",IF(R79&lt;&gt;"","",IF(SUMPRODUCT(--(AN18:AN1500=AG17),--(AM18:AM1500&lt;&gt;""),--ISNUMBER(SEARCH(" "&amp;AM18:AM1500&amp;" ",Q79)))&gt;0,AG17,"")))</f>
        <v/>
      </c>
      <c r="AH79" s="964" t="str" cm="1">
        <f t="array" ref="AH79">IF(N79="","",IF(R79&lt;&gt;"","",IF(SUMPRODUCT(--(AN18:AN1500=AH17),--(AM18:AM1500&lt;&gt;""),--ISNUMBER(SEARCH(" "&amp;AM18:AM1500&amp;" ",Q79)))&gt;0,AH17,"")))</f>
        <v/>
      </c>
      <c r="AI79" s="964" t="str" cm="1">
        <f t="array" ref="AI79">IF(N79="","",IF(R79&lt;&gt;"","",IF(SUMPRODUCT(--(AN18:AN1500=AI17),--(AM18:AM1500&lt;&gt;""),--ISNUMBER(SEARCH(" "&amp;AM18:AM1500&amp;" ",Q79)))&gt;0,AI17,"")))</f>
        <v/>
      </c>
      <c r="AJ79" s="964" t="str" cm="1">
        <f t="array" ref="AJ79">IF(N79="","",IF(R79&lt;&gt;"","",IF(SUMPRODUCT(--(AN18:AN1500=AJ17),--(AM18:AM1500&lt;&gt;""),--ISNUMBER(SEARCH(" "&amp;AM18:AM1500&amp;" ",Q79)))&gt;0,AJ17,"")))</f>
        <v/>
      </c>
      <c r="AK79" s="964" t="str" cm="1">
        <f t="array" ref="AK79">IF(N79="","",IF(T79&lt;&gt;"",AK17,IF(S79&lt;&gt;"","",IF(R79&lt;&gt;"","",IF(SUMPRODUCT(--(AN18:AN1500=AK17),--(AM18:AM1500&lt;&gt;""),--ISNUMBER(SEARCH(" "&amp;AM18:AM1500&amp;" ",Q79)))&gt;0,AK17,"")))))</f>
        <v/>
      </c>
      <c r="AM79" s="964" t="s">
        <v>2133</v>
      </c>
      <c r="AN79" s="964" t="s">
        <v>1963</v>
      </c>
      <c r="AP79" s="964" t="s">
        <v>2134</v>
      </c>
      <c r="AQ79" s="964" t="s">
        <v>2084</v>
      </c>
      <c r="AR79" s="964" t="s">
        <v>1983</v>
      </c>
      <c r="AT79" s="964"/>
      <c r="AU79" s="964"/>
      <c r="AV79" s="964"/>
      <c r="BN79" s="49">
        <v>1</v>
      </c>
    </row>
    <row r="80" spans="1:66" ht="35.1" customHeight="1">
      <c r="A80" s="957" t="str">
        <f>IF(B80="","",COUNTIF(B18:B80,"&lt;&gt;"))</f>
        <v/>
      </c>
      <c r="B80" s="958"/>
      <c r="C80" s="974" t="str">
        <f t="shared" si="12"/>
        <v>Mixer les tomates avec du basilic dans</v>
      </c>
      <c r="D80" s="984" t="str">
        <f t="shared" si="0"/>
        <v/>
      </c>
      <c r="E80" s="961" t="str">
        <f t="shared" si="1"/>
        <v/>
      </c>
      <c r="F80" s="962" t="str">
        <f t="shared" si="2"/>
        <v/>
      </c>
      <c r="G80" s="963">
        <f>IF(H80="","",COUNTIF(H18:H80,"&lt;&gt;"))</f>
        <v>63</v>
      </c>
      <c r="H80" s="958" t="str" cm="1">
        <f t="array" ref="H80">IF(L80="","",IF(LEN(L80)&lt;=MAX(10,G13),L80,IFERROR(LEFT(L80,LOOKUP(2,1/(MID(L80,ROW(1:500),1)=" ")/(ROW(1:500)&lt;=MAX(10,G13)),ROW(1:500))-1),LEFT(L80,MAX(10,G13)))))</f>
        <v>Mixer les tomates avec du basilic dans</v>
      </c>
      <c r="I80" s="963">
        <f t="shared" si="3"/>
        <v>38</v>
      </c>
      <c r="J80" s="963">
        <f t="shared" si="4"/>
        <v>43</v>
      </c>
      <c r="K80" s="964">
        <f>IF(M79&lt;&gt;"",K79,IF(K79&lt;MAX(A18:A317),K79+1,""))</f>
        <v>43</v>
      </c>
      <c r="L80" s="965" t="str">
        <f>IF(K80="","",IF(M79&lt;&gt;"",M79,INDEX(E18:E317,MATCH(K80,A18:A317,0))))</f>
        <v>Mixer les tomates avec du basilic dans un mixeur ou un blender.</v>
      </c>
      <c r="M80" s="965" t="str">
        <f t="shared" si="5"/>
        <v>un mixeur ou un blender.</v>
      </c>
      <c r="N80" s="966" t="str">
        <f t="shared" si="6"/>
        <v>Mixer les tomates avec du basilic dans</v>
      </c>
      <c r="O80" s="967" t="str">
        <f t="shared" si="7"/>
        <v>mixer les tomates avec du basilic dans</v>
      </c>
      <c r="P80" s="967" t="str">
        <f t="shared" si="8"/>
        <v>mixer les tomates avec du basilic dans</v>
      </c>
      <c r="Q80" s="966" t="str">
        <f t="shared" si="9"/>
        <v xml:space="preserve"> mixer les tomates avec du basilic dans </v>
      </c>
      <c r="R80" s="967" t="str">
        <f>IF(N80="","",IF(COUNTIF(AP18:AP300,TRIM(Q80))&gt;0,"EXCLUSION EXACTE",""))</f>
        <v/>
      </c>
      <c r="S80" s="967" t="str" cm="1">
        <f t="array" ref="S80">IF(N80="","",IF(SUMPRODUCT(--(AP18:AP300&lt;&gt;""),--ISNUMBER(SEARCH(" "&amp;AP18:AP300&amp;" ",Q80)))&gt;0,"BLOQUE MOLLUSQUES",""))</f>
        <v/>
      </c>
      <c r="T80" s="967" t="str" cm="1">
        <f t="array" ref="T80">IF(N80="","",IF(SUMPRODUCT(--(AT18:AT300&lt;&gt;""),--ISNUMBER(SEARCH(" "&amp;AT18:AT300&amp;" ",Q80)))&gt;0,"FORCE MOLLUSQUES",""))</f>
        <v/>
      </c>
      <c r="U80" s="966" t="str">
        <f t="shared" si="10"/>
        <v/>
      </c>
      <c r="V80" s="966" t="str">
        <f t="shared" si="13"/>
        <v>Mixer les tomates avec du basilic dans</v>
      </c>
      <c r="W80" s="991">
        <f t="shared" si="11"/>
        <v>0</v>
      </c>
      <c r="X80" s="967" t="str" cm="1">
        <f t="array" ref="X80">IF(N80="","",IF(R80&lt;&gt;"","",IF(SUMPRODUCT(--(AN18:AN1500=X17),--(AM18:AM1500&lt;&gt;""),--ISNUMBER(SEARCH(" "&amp;AM18:AM1500&amp;" ",Q80)))&gt;0,X17,"")))</f>
        <v/>
      </c>
      <c r="Y80" s="967" t="str" cm="1">
        <f t="array" ref="Y80">IF(N80="","",IF(R80&lt;&gt;"","",IF(SUMPRODUCT(--(AN18:AN1500=Y17),--(AM18:AM1500&lt;&gt;""),--ISNUMBER(SEARCH(" "&amp;AM18:AM1500&amp;" ",Q80)))&gt;0,Y17,"")))</f>
        <v/>
      </c>
      <c r="Z80" s="967" t="str" cm="1">
        <f t="array" ref="Z80">IF(N80="","",IF(R80&lt;&gt;"","",IF(SUMPRODUCT(--(AN18:AN1500=Z17),--(AM18:AM1500&lt;&gt;""),--ISNUMBER(SEARCH(" "&amp;AM18:AM1500&amp;" ",Q80)))&gt;0,Z17,"")))</f>
        <v/>
      </c>
      <c r="AA80" s="967" t="str" cm="1">
        <f t="array" ref="AA80">IF(N80="","",IF(R80&lt;&gt;"","",IF(SUMPRODUCT(--(AN18:AN1500=AA17),--(AM18:AM1500&lt;&gt;""),--ISNUMBER(SEARCH(" "&amp;AM18:AM1500&amp;" ",Q80)))&gt;0,AA17,"")))</f>
        <v/>
      </c>
      <c r="AB80" s="967" t="str" cm="1">
        <f t="array" ref="AB80">IF(N80="","",IF(R80&lt;&gt;"","",IF(SUMPRODUCT(--(AN18:AN1500=AB17),--(AM18:AM1500&lt;&gt;""),--ISNUMBER(SEARCH(" "&amp;AM18:AM1500&amp;" ",Q80)))&gt;0,AB17,"")))</f>
        <v/>
      </c>
      <c r="AC80" s="967" t="str" cm="1">
        <f t="array" ref="AC80">IF(N80="","",IF(R80&lt;&gt;"","",IF(SUMPRODUCT(--(AN18:AN1500=AC17),--(AM18:AM1500&lt;&gt;""),--ISNUMBER(SEARCH(" "&amp;AM18:AM1500&amp;" ",Q80)))&gt;0,AC17,"")))</f>
        <v/>
      </c>
      <c r="AD80" s="967" t="str" cm="1">
        <f t="array" ref="AD80">IF(N80="","",IF(R80&lt;&gt;"","",IF(SUMPRODUCT(--(AN18:AN1500=AD17),--(AM18:AM1500&lt;&gt;""),--ISNUMBER(SEARCH(" "&amp;AM18:AM1500&amp;" ",Q80)))&gt;0,AD17,"")))</f>
        <v/>
      </c>
      <c r="AE80" s="967" t="str" cm="1">
        <f t="array" ref="AE80">IF(N80="","",IF(R80&lt;&gt;"","",IF(SUMPRODUCT(--(AN18:AN1500=AE17),--(AM18:AM1500&lt;&gt;""),--ISNUMBER(SEARCH(" "&amp;AM18:AM1500&amp;" ",Q80)))&gt;0,AE17,"")))</f>
        <v/>
      </c>
      <c r="AF80" s="967" t="str" cm="1">
        <f t="array" ref="AF80">IF(N80="","",IF(R80&lt;&gt;"","",IF(SUMPRODUCT(--(AN18:AN1500=AF17),--(AM18:AM1500&lt;&gt;""),--ISNUMBER(SEARCH(" "&amp;AM18:AM1500&amp;" ",Q80)))&gt;0,AF17,"")))</f>
        <v/>
      </c>
      <c r="AG80" s="967" t="str" cm="1">
        <f t="array" ref="AG80">IF(N80="","",IF(R80&lt;&gt;"","",IF(SUMPRODUCT(--(AN18:AN1500=AG17),--(AM18:AM1500&lt;&gt;""),--ISNUMBER(SEARCH(" "&amp;AM18:AM1500&amp;" ",Q80)))&gt;0,AG17,"")))</f>
        <v/>
      </c>
      <c r="AH80" s="967" t="str" cm="1">
        <f t="array" ref="AH80">IF(N80="","",IF(R80&lt;&gt;"","",IF(SUMPRODUCT(--(AN18:AN1500=AH17),--(AM18:AM1500&lt;&gt;""),--ISNUMBER(SEARCH(" "&amp;AM18:AM1500&amp;" ",Q80)))&gt;0,AH17,"")))</f>
        <v/>
      </c>
      <c r="AI80" s="967" t="str" cm="1">
        <f t="array" ref="AI80">IF(N80="","",IF(R80&lt;&gt;"","",IF(SUMPRODUCT(--(AN18:AN1500=AI17),--(AM18:AM1500&lt;&gt;""),--ISNUMBER(SEARCH(" "&amp;AM18:AM1500&amp;" ",Q80)))&gt;0,AI17,"")))</f>
        <v/>
      </c>
      <c r="AJ80" s="967" t="str" cm="1">
        <f t="array" ref="AJ80">IF(N80="","",IF(R80&lt;&gt;"","",IF(SUMPRODUCT(--(AN18:AN1500=AJ17),--(AM18:AM1500&lt;&gt;""),--ISNUMBER(SEARCH(" "&amp;AM18:AM1500&amp;" ",Q80)))&gt;0,AJ17,"")))</f>
        <v/>
      </c>
      <c r="AK80" s="967" t="str" cm="1">
        <f t="array" ref="AK80">IF(N80="","",IF(T80&lt;&gt;"",AK17,IF(S80&lt;&gt;"","",IF(R80&lt;&gt;"","",IF(SUMPRODUCT(--(AN18:AN1500=AK17),--(AM18:AM1500&lt;&gt;""),--ISNUMBER(SEARCH(" "&amp;AM18:AM1500&amp;" ",Q80)))&gt;0,AK17,"")))))</f>
        <v/>
      </c>
      <c r="AM80" s="968" t="s">
        <v>500</v>
      </c>
      <c r="AN80" s="968" t="s">
        <v>1963</v>
      </c>
      <c r="AP80" s="969" t="s">
        <v>2135</v>
      </c>
      <c r="AQ80" s="969" t="s">
        <v>2084</v>
      </c>
      <c r="AR80" s="969" t="s">
        <v>1983</v>
      </c>
      <c r="AT80" s="964"/>
      <c r="AU80" s="964"/>
      <c r="AV80" s="964"/>
      <c r="BN80" s="49">
        <v>1</v>
      </c>
    </row>
    <row r="81" spans="1:66" ht="35.1" customHeight="1">
      <c r="A81" s="973" t="str">
        <f>IF(B81="","",COUNTIF(B18:B81,"&lt;&gt;"))</f>
        <v/>
      </c>
      <c r="B81" s="965"/>
      <c r="C81" s="974" t="str">
        <f t="shared" si="12"/>
        <v>un mixeur ou un blender.</v>
      </c>
      <c r="D81" s="984" t="str">
        <f t="shared" ref="D81:D144" si="14">U81</f>
        <v/>
      </c>
      <c r="E81" s="976" t="str">
        <f t="shared" si="1"/>
        <v/>
      </c>
      <c r="F81" s="977" t="str">
        <f t="shared" si="2"/>
        <v/>
      </c>
      <c r="G81" s="964">
        <f>IF(H81="","",COUNTIF(H18:H81,"&lt;&gt;"))</f>
        <v>64</v>
      </c>
      <c r="H81" s="965" t="str" cm="1">
        <f t="array" ref="H81">IF(L81="","",IF(LEN(L81)&lt;=MAX(10,G13),L81,IFERROR(LEFT(L81,LOOKUP(2,1/(MID(L81,ROW(1:500),1)=" ")/(ROW(1:500)&lt;=MAX(10,G13)),ROW(1:500))-1),LEFT(L81,MAX(10,G13)))))</f>
        <v>un mixeur ou un blender.</v>
      </c>
      <c r="I81" s="964">
        <f t="shared" si="3"/>
        <v>24</v>
      </c>
      <c r="J81" s="964">
        <f t="shared" si="4"/>
        <v>43</v>
      </c>
      <c r="K81" s="964">
        <f>IF(M80&lt;&gt;"",K80,IF(K80&lt;MAX(A18:A317),K80+1,""))</f>
        <v>43</v>
      </c>
      <c r="L81" s="965" t="str">
        <f>IF(K81="","",IF(M80&lt;&gt;"",M80,INDEX(E18:E317,MATCH(K81,A18:A317,0))))</f>
        <v>un mixeur ou un blender.</v>
      </c>
      <c r="M81" s="965" t="str">
        <f t="shared" si="5"/>
        <v/>
      </c>
      <c r="N81" s="965" t="str">
        <f t="shared" si="6"/>
        <v>un mixeur ou un blender.</v>
      </c>
      <c r="O81" s="964" t="str">
        <f t="shared" si="7"/>
        <v>un mixeur ou un blender.</v>
      </c>
      <c r="P81" s="964" t="str">
        <f t="shared" si="8"/>
        <v>un mixeur ou un blender.</v>
      </c>
      <c r="Q81" s="965" t="str">
        <f t="shared" si="9"/>
        <v xml:space="preserve"> un mixeur ou un blender </v>
      </c>
      <c r="R81" s="964" t="str">
        <f>IF(N81="","",IF(COUNTIF(AP18:AP300,TRIM(Q81))&gt;0,"EXCLUSION EXACTE",""))</f>
        <v/>
      </c>
      <c r="S81" s="964" t="str" cm="1">
        <f t="array" ref="S81">IF(N81="","",IF(SUMPRODUCT(--(AP18:AP300&lt;&gt;""),--ISNUMBER(SEARCH(" "&amp;AP18:AP300&amp;" ",Q81)))&gt;0,"BLOQUE MOLLUSQUES",""))</f>
        <v/>
      </c>
      <c r="T81" s="964" t="str" cm="1">
        <f t="array" ref="T81">IF(N81="","",IF(SUMPRODUCT(--(AT18:AT300&lt;&gt;""),--ISNUMBER(SEARCH(" "&amp;AT18:AT300&amp;" ",Q81)))&gt;0,"FORCE MOLLUSQUES",""))</f>
        <v/>
      </c>
      <c r="U81" s="965" t="str">
        <f t="shared" si="10"/>
        <v/>
      </c>
      <c r="V81" s="965" t="str">
        <f t="shared" si="13"/>
        <v>un mixeur ou un blender.</v>
      </c>
      <c r="W81" s="977">
        <f t="shared" si="11"/>
        <v>0</v>
      </c>
      <c r="X81" s="964" t="str" cm="1">
        <f t="array" ref="X81">IF(N81="","",IF(R81&lt;&gt;"","",IF(SUMPRODUCT(--(AN18:AN1500=X17),--(AM18:AM1500&lt;&gt;""),--ISNUMBER(SEARCH(" "&amp;AM18:AM1500&amp;" ",Q81)))&gt;0,X17,"")))</f>
        <v/>
      </c>
      <c r="Y81" s="964" t="str" cm="1">
        <f t="array" ref="Y81">IF(N81="","",IF(R81&lt;&gt;"","",IF(SUMPRODUCT(--(AN18:AN1500=Y17),--(AM18:AM1500&lt;&gt;""),--ISNUMBER(SEARCH(" "&amp;AM18:AM1500&amp;" ",Q81)))&gt;0,Y17,"")))</f>
        <v/>
      </c>
      <c r="Z81" s="964" t="str" cm="1">
        <f t="array" ref="Z81">IF(N81="","",IF(R81&lt;&gt;"","",IF(SUMPRODUCT(--(AN18:AN1500=Z17),--(AM18:AM1500&lt;&gt;""),--ISNUMBER(SEARCH(" "&amp;AM18:AM1500&amp;" ",Q81)))&gt;0,Z17,"")))</f>
        <v/>
      </c>
      <c r="AA81" s="964" t="str" cm="1">
        <f t="array" ref="AA81">IF(N81="","",IF(R81&lt;&gt;"","",IF(SUMPRODUCT(--(AN18:AN1500=AA17),--(AM18:AM1500&lt;&gt;""),--ISNUMBER(SEARCH(" "&amp;AM18:AM1500&amp;" ",Q81)))&gt;0,AA17,"")))</f>
        <v/>
      </c>
      <c r="AB81" s="964" t="str" cm="1">
        <f t="array" ref="AB81">IF(N81="","",IF(R81&lt;&gt;"","",IF(SUMPRODUCT(--(AN18:AN1500=AB17),--(AM18:AM1500&lt;&gt;""),--ISNUMBER(SEARCH(" "&amp;AM18:AM1500&amp;" ",Q81)))&gt;0,AB17,"")))</f>
        <v/>
      </c>
      <c r="AC81" s="964" t="str" cm="1">
        <f t="array" ref="AC81">IF(N81="","",IF(R81&lt;&gt;"","",IF(SUMPRODUCT(--(AN18:AN1500=AC17),--(AM18:AM1500&lt;&gt;""),--ISNUMBER(SEARCH(" "&amp;AM18:AM1500&amp;" ",Q81)))&gt;0,AC17,"")))</f>
        <v/>
      </c>
      <c r="AD81" s="964" t="str" cm="1">
        <f t="array" ref="AD81">IF(N81="","",IF(R81&lt;&gt;"","",IF(SUMPRODUCT(--(AN18:AN1500=AD17),--(AM18:AM1500&lt;&gt;""),--ISNUMBER(SEARCH(" "&amp;AM18:AM1500&amp;" ",Q81)))&gt;0,AD17,"")))</f>
        <v/>
      </c>
      <c r="AE81" s="964" t="str" cm="1">
        <f t="array" ref="AE81">IF(N81="","",IF(R81&lt;&gt;"","",IF(SUMPRODUCT(--(AN18:AN1500=AE17),--(AM18:AM1500&lt;&gt;""),--ISNUMBER(SEARCH(" "&amp;AM18:AM1500&amp;" ",Q81)))&gt;0,AE17,"")))</f>
        <v/>
      </c>
      <c r="AF81" s="964" t="str" cm="1">
        <f t="array" ref="AF81">IF(N81="","",IF(R81&lt;&gt;"","",IF(SUMPRODUCT(--(AN18:AN1500=AF17),--(AM18:AM1500&lt;&gt;""),--ISNUMBER(SEARCH(" "&amp;AM18:AM1500&amp;" ",Q81)))&gt;0,AF17,"")))</f>
        <v/>
      </c>
      <c r="AG81" s="964" t="str" cm="1">
        <f t="array" ref="AG81">IF(N81="","",IF(R81&lt;&gt;"","",IF(SUMPRODUCT(--(AN18:AN1500=AG17),--(AM18:AM1500&lt;&gt;""),--ISNUMBER(SEARCH(" "&amp;AM18:AM1500&amp;" ",Q81)))&gt;0,AG17,"")))</f>
        <v/>
      </c>
      <c r="AH81" s="964" t="str" cm="1">
        <f t="array" ref="AH81">IF(N81="","",IF(R81&lt;&gt;"","",IF(SUMPRODUCT(--(AN18:AN1500=AH17),--(AM18:AM1500&lt;&gt;""),--ISNUMBER(SEARCH(" "&amp;AM18:AM1500&amp;" ",Q81)))&gt;0,AH17,"")))</f>
        <v/>
      </c>
      <c r="AI81" s="964" t="str" cm="1">
        <f t="array" ref="AI81">IF(N81="","",IF(R81&lt;&gt;"","",IF(SUMPRODUCT(--(AN18:AN1500=AI17),--(AM18:AM1500&lt;&gt;""),--ISNUMBER(SEARCH(" "&amp;AM18:AM1500&amp;" ",Q81)))&gt;0,AI17,"")))</f>
        <v/>
      </c>
      <c r="AJ81" s="964" t="str" cm="1">
        <f t="array" ref="AJ81">IF(N81="","",IF(R81&lt;&gt;"","",IF(SUMPRODUCT(--(AN18:AN1500=AJ17),--(AM18:AM1500&lt;&gt;""),--ISNUMBER(SEARCH(" "&amp;AM18:AM1500&amp;" ",Q81)))&gt;0,AJ17,"")))</f>
        <v/>
      </c>
      <c r="AK81" s="964" t="str" cm="1">
        <f t="array" ref="AK81">IF(N81="","",IF(T81&lt;&gt;"",AK17,IF(S81&lt;&gt;"","",IF(R81&lt;&gt;"","",IF(SUMPRODUCT(--(AN18:AN1500=AK17),--(AM18:AM1500&lt;&gt;""),--ISNUMBER(SEARCH(" "&amp;AM18:AM1500&amp;" ",Q81)))&gt;0,AK17,"")))))</f>
        <v/>
      </c>
      <c r="AM81" s="964" t="s">
        <v>2136</v>
      </c>
      <c r="AN81" s="964" t="s">
        <v>1963</v>
      </c>
      <c r="AP81" s="964" t="s">
        <v>2062</v>
      </c>
      <c r="AQ81" s="964" t="s">
        <v>2084</v>
      </c>
      <c r="AR81" s="964" t="s">
        <v>1983</v>
      </c>
      <c r="AT81" s="964"/>
      <c r="AU81" s="964"/>
      <c r="AV81" s="964"/>
      <c r="BN81" s="49">
        <v>1</v>
      </c>
    </row>
    <row r="82" spans="1:66" ht="35.1" customHeight="1">
      <c r="A82" s="957" t="str">
        <f>IF(B82="","",COUNTIF(B18:B82,"&lt;&gt;"))</f>
        <v/>
      </c>
      <c r="B82" s="958"/>
      <c r="C82" s="974" t="str">
        <f t="shared" si="12"/>
        <v>Ajuster l'assaisonnement selon vos</v>
      </c>
      <c r="D82" s="984" t="str">
        <f t="shared" si="14"/>
        <v/>
      </c>
      <c r="E82" s="961" t="str">
        <f t="shared" ref="E82:E145" si="15">IF(B82="","",TRIM(SUBSTITUTE(SUBSTITUTE(SUBSTITUTE(CLEAN(B82),CHAR(160)," "),CHAR(10)," "),CHAR(13)," ")))</f>
        <v/>
      </c>
      <c r="F82" s="962" t="str">
        <f t="shared" ref="F82:F145" si="16">IF(E82="","",LEN(E82))</f>
        <v/>
      </c>
      <c r="G82" s="963">
        <f>IF(H82="","",COUNTIF(H18:H82,"&lt;&gt;"))</f>
        <v>65</v>
      </c>
      <c r="H82" s="958" t="str" cm="1">
        <f t="array" ref="H82">IF(L82="","",IF(LEN(L82)&lt;=MAX(10,G13),L82,IFERROR(LEFT(L82,LOOKUP(2,1/(MID(L82,ROW(1:500),1)=" ")/(ROW(1:500)&lt;=MAX(10,G13)),ROW(1:500))-1),LEFT(L82,MAX(10,G13)))))</f>
        <v>Ajuster l'assaisonnement selon vos</v>
      </c>
      <c r="I82" s="963">
        <f t="shared" ref="I82:I145" si="17">IF(H82="","",LEN(H82))</f>
        <v>34</v>
      </c>
      <c r="J82" s="963">
        <f t="shared" ref="J82:J145" si="18">IF(H82="","",K82)</f>
        <v>44</v>
      </c>
      <c r="K82" s="964">
        <f>IF(M81&lt;&gt;"",K81,IF(K81&lt;MAX(A18:A317),K81+1,""))</f>
        <v>44</v>
      </c>
      <c r="L82" s="965" t="str">
        <f>IF(K82="","",IF(M81&lt;&gt;"",M81,INDEX(E18:E317,MATCH(K82,A18:A317,0))))</f>
        <v>Ajuster l'assaisonnement selon vos goûts.</v>
      </c>
      <c r="M82" s="965" t="str">
        <f t="shared" ref="M82:M145" si="19">IF(L82="","",IF(LEN(L82)&lt;=LEN(H82),"",TRIM(MID(L82,LEN(H82)+1,9999))))</f>
        <v>goûts.</v>
      </c>
      <c r="N82" s="966" t="str">
        <f t="shared" ref="N82:N145" si="20">IF(H82="","",H82)</f>
        <v>Ajuster l'assaisonnement selon vos</v>
      </c>
      <c r="O82" s="967" t="str">
        <f t="shared" ref="O82:O145" si="21">IF(N82="","",LOWER(CLEAN(SUBSTITUTE(SUBSTITUTE(SUBSTITUTE(N82,CHAR(160)," "),CHAR(10)," "),CHAR(13)," "))))</f>
        <v>ajuster l'assaisonnement selon vos</v>
      </c>
      <c r="P82" s="967" t="str">
        <f t="shared" ref="P82:P145" si="22">IF(N82="","",SUBSTITUTE(SUBSTITUTE(SUBSTITUTE(SUBSTITUTE(SUBSTITUTE(SUBSTITUTE(SUBSTITUTE(SUBSTITUTE(SUBSTITUTE(SUBSTITUTE(SUBSTITUTE(SUBSTITUTE(SUBSTITUTE(SUBSTITUTE(SUBSTITUTE(SUBSTITUTE(SUBSTITUTE(SUBSTITUTE(SUBSTITUTE(SUBSTITUTE(SUBSTITUTE(SUBSTITUTE(SUBSTITUTE(O82,"à","a"),"â","a"),"ä","a"),"á","a"),"ç","c"),"œ","oe"),"æ","ae"),"é","e"),"è","e"),"ê","e"),"ë","e"),"í","i"),"î","i"),"ï","i"),"ì","i"),"ô","o"),"ö","o"),"ó","o"),"ò","o"),"ù","u"),"û","u"),"ü","u"),"ñ","n"))</f>
        <v>ajuster l'assaisonnement selon vos</v>
      </c>
      <c r="Q82" s="966" t="str">
        <f t="shared" ref="Q82:Q145" si="23">IF(N82="","","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82,"’"," "),"."," "),","," "),";"," "),":"," "),"/"," "),"("," "),")"," "),"-"," "),"_"," "),"!"," "),"?"," "),"*"," "),"["," "),"]"," "),"{"," "),"}"," "),"&lt;"," "),"&gt;"," "),"="," "),"+"," "),"•"," "),"►"," "),"▼"," "),"▲"," "),"◄"," "),"«"," "),"»"," "),"“"," "),"”"," "),CHAR(39)," "),CHAR(34)," "),"  "," "),"  "," "),"  "," "),"  "," "))&amp;" ")</f>
        <v xml:space="preserve"> ajuster l assaisonnement selon vos </v>
      </c>
      <c r="R82" s="967" t="str">
        <f>IF(N82="","",IF(COUNTIF(AP18:AP300,TRIM(Q82))&gt;0,"EXCLUSION EXACTE",""))</f>
        <v/>
      </c>
      <c r="S82" s="967" t="str" cm="1">
        <f t="array" ref="S82">IF(N82="","",IF(SUMPRODUCT(--(AP18:AP300&lt;&gt;""),--ISNUMBER(SEARCH(" "&amp;AP18:AP300&amp;" ",Q82)))&gt;0,"BLOQUE MOLLUSQUES",""))</f>
        <v/>
      </c>
      <c r="T82" s="967" t="str" cm="1">
        <f t="array" ref="T82">IF(N82="","",IF(SUMPRODUCT(--(AT18:AT300&lt;&gt;""),--ISNUMBER(SEARCH(" "&amp;AT18:AT300&amp;" ",Q82)))&gt;0,"FORCE MOLLUSQUES",""))</f>
        <v/>
      </c>
      <c r="U82" s="966" t="str">
        <f t="shared" ref="U82:U145" si="24">IF(N82="","",IF(COUNTIF(X82:AK82,"⚠*")=0,"",TRIM(X82&amp;" "&amp;Y82&amp;" "&amp;Z82&amp;" "&amp;AA82&amp;" "&amp;AB82&amp;" "&amp;AC82&amp;" "&amp;AD82&amp;" "&amp;AE82&amp;" "&amp;AF82&amp;" "&amp;AG82&amp;" "&amp;AH82&amp;" "&amp;AI82&amp;" "&amp;AJ82&amp;" "&amp;AK82)))</f>
        <v/>
      </c>
      <c r="V82" s="966" t="str">
        <f t="shared" si="13"/>
        <v>Ajuster l'assaisonnement selon vos</v>
      </c>
      <c r="W82" s="991">
        <f t="shared" ref="W82:W145" si="25">IF(N82="","",COUNTIF(X82:AK82,"⚠*"))</f>
        <v>0</v>
      </c>
      <c r="X82" s="967" t="str" cm="1">
        <f t="array" ref="X82">IF(N82="","",IF(R82&lt;&gt;"","",IF(SUMPRODUCT(--(AN18:AN1500=X17),--(AM18:AM1500&lt;&gt;""),--ISNUMBER(SEARCH(" "&amp;AM18:AM1500&amp;" ",Q82)))&gt;0,X17,"")))</f>
        <v/>
      </c>
      <c r="Y82" s="967" t="str" cm="1">
        <f t="array" ref="Y82">IF(N82="","",IF(R82&lt;&gt;"","",IF(SUMPRODUCT(--(AN18:AN1500=Y17),--(AM18:AM1500&lt;&gt;""),--ISNUMBER(SEARCH(" "&amp;AM18:AM1500&amp;" ",Q82)))&gt;0,Y17,"")))</f>
        <v/>
      </c>
      <c r="Z82" s="967" t="str" cm="1">
        <f t="array" ref="Z82">IF(N82="","",IF(R82&lt;&gt;"","",IF(SUMPRODUCT(--(AN18:AN1500=Z17),--(AM18:AM1500&lt;&gt;""),--ISNUMBER(SEARCH(" "&amp;AM18:AM1500&amp;" ",Q82)))&gt;0,Z17,"")))</f>
        <v/>
      </c>
      <c r="AA82" s="967" t="str" cm="1">
        <f t="array" ref="AA82">IF(N82="","",IF(R82&lt;&gt;"","",IF(SUMPRODUCT(--(AN18:AN1500=AA17),--(AM18:AM1500&lt;&gt;""),--ISNUMBER(SEARCH(" "&amp;AM18:AM1500&amp;" ",Q82)))&gt;0,AA17,"")))</f>
        <v/>
      </c>
      <c r="AB82" s="967" t="str" cm="1">
        <f t="array" ref="AB82">IF(N82="","",IF(R82&lt;&gt;"","",IF(SUMPRODUCT(--(AN18:AN1500=AB17),--(AM18:AM1500&lt;&gt;""),--ISNUMBER(SEARCH(" "&amp;AM18:AM1500&amp;" ",Q82)))&gt;0,AB17,"")))</f>
        <v/>
      </c>
      <c r="AC82" s="967" t="str" cm="1">
        <f t="array" ref="AC82">IF(N82="","",IF(R82&lt;&gt;"","",IF(SUMPRODUCT(--(AN18:AN1500=AC17),--(AM18:AM1500&lt;&gt;""),--ISNUMBER(SEARCH(" "&amp;AM18:AM1500&amp;" ",Q82)))&gt;0,AC17,"")))</f>
        <v/>
      </c>
      <c r="AD82" s="967" t="str" cm="1">
        <f t="array" ref="AD82">IF(N82="","",IF(R82&lt;&gt;"","",IF(SUMPRODUCT(--(AN18:AN1500=AD17),--(AM18:AM1500&lt;&gt;""),--ISNUMBER(SEARCH(" "&amp;AM18:AM1500&amp;" ",Q82)))&gt;0,AD17,"")))</f>
        <v/>
      </c>
      <c r="AE82" s="967" t="str" cm="1">
        <f t="array" ref="AE82">IF(N82="","",IF(R82&lt;&gt;"","",IF(SUMPRODUCT(--(AN18:AN1500=AE17),--(AM18:AM1500&lt;&gt;""),--ISNUMBER(SEARCH(" "&amp;AM18:AM1500&amp;" ",Q82)))&gt;0,AE17,"")))</f>
        <v/>
      </c>
      <c r="AF82" s="967" t="str" cm="1">
        <f t="array" ref="AF82">IF(N82="","",IF(R82&lt;&gt;"","",IF(SUMPRODUCT(--(AN18:AN1500=AF17),--(AM18:AM1500&lt;&gt;""),--ISNUMBER(SEARCH(" "&amp;AM18:AM1500&amp;" ",Q82)))&gt;0,AF17,"")))</f>
        <v/>
      </c>
      <c r="AG82" s="967" t="str" cm="1">
        <f t="array" ref="AG82">IF(N82="","",IF(R82&lt;&gt;"","",IF(SUMPRODUCT(--(AN18:AN1500=AG17),--(AM18:AM1500&lt;&gt;""),--ISNUMBER(SEARCH(" "&amp;AM18:AM1500&amp;" ",Q82)))&gt;0,AG17,"")))</f>
        <v/>
      </c>
      <c r="AH82" s="967" t="str" cm="1">
        <f t="array" ref="AH82">IF(N82="","",IF(R82&lt;&gt;"","",IF(SUMPRODUCT(--(AN18:AN1500=AH17),--(AM18:AM1500&lt;&gt;""),--ISNUMBER(SEARCH(" "&amp;AM18:AM1500&amp;" ",Q82)))&gt;0,AH17,"")))</f>
        <v/>
      </c>
      <c r="AI82" s="967" t="str" cm="1">
        <f t="array" ref="AI82">IF(N82="","",IF(R82&lt;&gt;"","",IF(SUMPRODUCT(--(AN18:AN1500=AI17),--(AM18:AM1500&lt;&gt;""),--ISNUMBER(SEARCH(" "&amp;AM18:AM1500&amp;" ",Q82)))&gt;0,AI17,"")))</f>
        <v/>
      </c>
      <c r="AJ82" s="967" t="str" cm="1">
        <f t="array" ref="AJ82">IF(N82="","",IF(R82&lt;&gt;"","",IF(SUMPRODUCT(--(AN18:AN1500=AJ17),--(AM18:AM1500&lt;&gt;""),--ISNUMBER(SEARCH(" "&amp;AM18:AM1500&amp;" ",Q82)))&gt;0,AJ17,"")))</f>
        <v/>
      </c>
      <c r="AK82" s="967" t="str" cm="1">
        <f t="array" ref="AK82">IF(N82="","",IF(T82&lt;&gt;"",AK17,IF(S82&lt;&gt;"","",IF(R82&lt;&gt;"","",IF(SUMPRODUCT(--(AN18:AN1500=AK17),--(AM18:AM1500&lt;&gt;""),--ISNUMBER(SEARCH(" "&amp;AM18:AM1500&amp;" ",Q82)))&gt;0,AK17,"")))))</f>
        <v/>
      </c>
      <c r="AM82" s="968" t="s">
        <v>2137</v>
      </c>
      <c r="AN82" s="968" t="s">
        <v>1963</v>
      </c>
      <c r="AP82" s="969" t="s">
        <v>2138</v>
      </c>
      <c r="AQ82" s="969" t="s">
        <v>1982</v>
      </c>
      <c r="AR82" s="969" t="s">
        <v>1983</v>
      </c>
      <c r="AT82" s="964"/>
      <c r="AU82" s="964"/>
      <c r="AV82" s="964"/>
      <c r="BN82" s="49">
        <v>1</v>
      </c>
    </row>
    <row r="83" spans="1:66" ht="35.1" customHeight="1">
      <c r="A83" s="973" t="str">
        <f>IF(B83="","",COUNTIF(B18:B83,"&lt;&gt;"))</f>
        <v/>
      </c>
      <c r="B83" s="965"/>
      <c r="C83" s="974" t="str">
        <f t="shared" ref="C83:C146" si="26">V83</f>
        <v>goûts.</v>
      </c>
      <c r="D83" s="984" t="str">
        <f t="shared" si="14"/>
        <v/>
      </c>
      <c r="E83" s="976" t="str">
        <f t="shared" si="15"/>
        <v/>
      </c>
      <c r="F83" s="977" t="str">
        <f t="shared" si="16"/>
        <v/>
      </c>
      <c r="G83" s="964">
        <f>IF(H83="","",COUNTIF(H18:H83,"&lt;&gt;"))</f>
        <v>66</v>
      </c>
      <c r="H83" s="965" t="str" cm="1">
        <f t="array" ref="H83">IF(L83="","",IF(LEN(L83)&lt;=MAX(10,G13),L83,IFERROR(LEFT(L83,LOOKUP(2,1/(MID(L83,ROW(1:500),1)=" ")/(ROW(1:500)&lt;=MAX(10,G13)),ROW(1:500))-1),LEFT(L83,MAX(10,G13)))))</f>
        <v>goûts.</v>
      </c>
      <c r="I83" s="964">
        <f t="shared" si="17"/>
        <v>6</v>
      </c>
      <c r="J83" s="964">
        <f t="shared" si="18"/>
        <v>44</v>
      </c>
      <c r="K83" s="964">
        <f>IF(M82&lt;&gt;"",K82,IF(K82&lt;MAX(A18:A317),K82+1,""))</f>
        <v>44</v>
      </c>
      <c r="L83" s="965" t="str">
        <f>IF(K83="","",IF(M82&lt;&gt;"",M82,INDEX(E18:E317,MATCH(K83,A18:A317,0))))</f>
        <v>goûts.</v>
      </c>
      <c r="M83" s="965" t="str">
        <f t="shared" si="19"/>
        <v/>
      </c>
      <c r="N83" s="965" t="str">
        <f t="shared" si="20"/>
        <v>goûts.</v>
      </c>
      <c r="O83" s="964" t="str">
        <f t="shared" si="21"/>
        <v>goûts.</v>
      </c>
      <c r="P83" s="964" t="str">
        <f t="shared" si="22"/>
        <v>gouts.</v>
      </c>
      <c r="Q83" s="965" t="str">
        <f t="shared" si="23"/>
        <v xml:space="preserve"> gouts </v>
      </c>
      <c r="R83" s="964" t="str">
        <f>IF(N83="","",IF(COUNTIF(AP18:AP300,TRIM(Q83))&gt;0,"EXCLUSION EXACTE",""))</f>
        <v/>
      </c>
      <c r="S83" s="964" t="str" cm="1">
        <f t="array" ref="S83">IF(N83="","",IF(SUMPRODUCT(--(AP18:AP300&lt;&gt;""),--ISNUMBER(SEARCH(" "&amp;AP18:AP300&amp;" ",Q83)))&gt;0,"BLOQUE MOLLUSQUES",""))</f>
        <v/>
      </c>
      <c r="T83" s="964" t="str" cm="1">
        <f t="array" ref="T83">IF(N83="","",IF(SUMPRODUCT(--(AT18:AT300&lt;&gt;""),--ISNUMBER(SEARCH(" "&amp;AT18:AT300&amp;" ",Q83)))&gt;0,"FORCE MOLLUSQUES",""))</f>
        <v/>
      </c>
      <c r="U83" s="965" t="str">
        <f t="shared" si="24"/>
        <v/>
      </c>
      <c r="V83" s="965" t="str">
        <f t="shared" ref="V83:V146" si="27">IF(N83="","",N83&amp;IF(U83&lt;&gt;""," *",""))</f>
        <v>goûts.</v>
      </c>
      <c r="W83" s="977">
        <f t="shared" si="25"/>
        <v>0</v>
      </c>
      <c r="X83" s="964" t="str" cm="1">
        <f t="array" ref="X83">IF(N83="","",IF(R83&lt;&gt;"","",IF(SUMPRODUCT(--(AN18:AN1500=X17),--(AM18:AM1500&lt;&gt;""),--ISNUMBER(SEARCH(" "&amp;AM18:AM1500&amp;" ",Q83)))&gt;0,X17,"")))</f>
        <v/>
      </c>
      <c r="Y83" s="964" t="str" cm="1">
        <f t="array" ref="Y83">IF(N83="","",IF(R83&lt;&gt;"","",IF(SUMPRODUCT(--(AN18:AN1500=Y17),--(AM18:AM1500&lt;&gt;""),--ISNUMBER(SEARCH(" "&amp;AM18:AM1500&amp;" ",Q83)))&gt;0,Y17,"")))</f>
        <v/>
      </c>
      <c r="Z83" s="964" t="str" cm="1">
        <f t="array" ref="Z83">IF(N83="","",IF(R83&lt;&gt;"","",IF(SUMPRODUCT(--(AN18:AN1500=Z17),--(AM18:AM1500&lt;&gt;""),--ISNUMBER(SEARCH(" "&amp;AM18:AM1500&amp;" ",Q83)))&gt;0,Z17,"")))</f>
        <v/>
      </c>
      <c r="AA83" s="964" t="str" cm="1">
        <f t="array" ref="AA83">IF(N83="","",IF(R83&lt;&gt;"","",IF(SUMPRODUCT(--(AN18:AN1500=AA17),--(AM18:AM1500&lt;&gt;""),--ISNUMBER(SEARCH(" "&amp;AM18:AM1500&amp;" ",Q83)))&gt;0,AA17,"")))</f>
        <v/>
      </c>
      <c r="AB83" s="964" t="str" cm="1">
        <f t="array" ref="AB83">IF(N83="","",IF(R83&lt;&gt;"","",IF(SUMPRODUCT(--(AN18:AN1500=AB17),--(AM18:AM1500&lt;&gt;""),--ISNUMBER(SEARCH(" "&amp;AM18:AM1500&amp;" ",Q83)))&gt;0,AB17,"")))</f>
        <v/>
      </c>
      <c r="AC83" s="964" t="str" cm="1">
        <f t="array" ref="AC83">IF(N83="","",IF(R83&lt;&gt;"","",IF(SUMPRODUCT(--(AN18:AN1500=AC17),--(AM18:AM1500&lt;&gt;""),--ISNUMBER(SEARCH(" "&amp;AM18:AM1500&amp;" ",Q83)))&gt;0,AC17,"")))</f>
        <v/>
      </c>
      <c r="AD83" s="964" t="str" cm="1">
        <f t="array" ref="AD83">IF(N83="","",IF(R83&lt;&gt;"","",IF(SUMPRODUCT(--(AN18:AN1500=AD17),--(AM18:AM1500&lt;&gt;""),--ISNUMBER(SEARCH(" "&amp;AM18:AM1500&amp;" ",Q83)))&gt;0,AD17,"")))</f>
        <v/>
      </c>
      <c r="AE83" s="964" t="str" cm="1">
        <f t="array" ref="AE83">IF(N83="","",IF(R83&lt;&gt;"","",IF(SUMPRODUCT(--(AN18:AN1500=AE17),--(AM18:AM1500&lt;&gt;""),--ISNUMBER(SEARCH(" "&amp;AM18:AM1500&amp;" ",Q83)))&gt;0,AE17,"")))</f>
        <v/>
      </c>
      <c r="AF83" s="964" t="str" cm="1">
        <f t="array" ref="AF83">IF(N83="","",IF(R83&lt;&gt;"","",IF(SUMPRODUCT(--(AN18:AN1500=AF17),--(AM18:AM1500&lt;&gt;""),--ISNUMBER(SEARCH(" "&amp;AM18:AM1500&amp;" ",Q83)))&gt;0,AF17,"")))</f>
        <v/>
      </c>
      <c r="AG83" s="964" t="str" cm="1">
        <f t="array" ref="AG83">IF(N83="","",IF(R83&lt;&gt;"","",IF(SUMPRODUCT(--(AN18:AN1500=AG17),--(AM18:AM1500&lt;&gt;""),--ISNUMBER(SEARCH(" "&amp;AM18:AM1500&amp;" ",Q83)))&gt;0,AG17,"")))</f>
        <v/>
      </c>
      <c r="AH83" s="964" t="str" cm="1">
        <f t="array" ref="AH83">IF(N83="","",IF(R83&lt;&gt;"","",IF(SUMPRODUCT(--(AN18:AN1500=AH17),--(AM18:AM1500&lt;&gt;""),--ISNUMBER(SEARCH(" "&amp;AM18:AM1500&amp;" ",Q83)))&gt;0,AH17,"")))</f>
        <v/>
      </c>
      <c r="AI83" s="964" t="str" cm="1">
        <f t="array" ref="AI83">IF(N83="","",IF(R83&lt;&gt;"","",IF(SUMPRODUCT(--(AN18:AN1500=AI17),--(AM18:AM1500&lt;&gt;""),--ISNUMBER(SEARCH(" "&amp;AM18:AM1500&amp;" ",Q83)))&gt;0,AI17,"")))</f>
        <v/>
      </c>
      <c r="AJ83" s="964" t="str" cm="1">
        <f t="array" ref="AJ83">IF(N83="","",IF(R83&lt;&gt;"","",IF(SUMPRODUCT(--(AN18:AN1500=AJ17),--(AM18:AM1500&lt;&gt;""),--ISNUMBER(SEARCH(" "&amp;AM18:AM1500&amp;" ",Q83)))&gt;0,AJ17,"")))</f>
        <v/>
      </c>
      <c r="AK83" s="964" t="str" cm="1">
        <f t="array" ref="AK83">IF(N83="","",IF(T83&lt;&gt;"",AK17,IF(S83&lt;&gt;"","",IF(R83&lt;&gt;"","",IF(SUMPRODUCT(--(AN18:AN1500=AK17),--(AM18:AM1500&lt;&gt;""),--ISNUMBER(SEARCH(" "&amp;AM18:AM1500&amp;" ",Q83)))&gt;0,AK17,"")))))</f>
        <v/>
      </c>
      <c r="AM83" s="964" t="s">
        <v>2139</v>
      </c>
      <c r="AN83" s="964" t="s">
        <v>1963</v>
      </c>
      <c r="AP83" s="964" t="s">
        <v>2140</v>
      </c>
      <c r="AQ83" s="964" t="s">
        <v>2084</v>
      </c>
      <c r="AR83" s="964" t="s">
        <v>1983</v>
      </c>
      <c r="AT83" s="964"/>
      <c r="AU83" s="964"/>
      <c r="AV83" s="964"/>
      <c r="BN83" s="49">
        <v>1</v>
      </c>
    </row>
    <row r="84" spans="1:66" ht="35.1" customHeight="1">
      <c r="A84" s="957" t="str">
        <f>IF(B84="","",COUNTIF(B18:B84,"&lt;&gt;"))</f>
        <v/>
      </c>
      <c r="B84" s="958"/>
      <c r="C84" s="974" t="str">
        <f t="shared" si="26"/>
        <v>Dresser sur assiette</v>
      </c>
      <c r="D84" s="984" t="str">
        <f t="shared" si="14"/>
        <v/>
      </c>
      <c r="E84" s="961" t="str">
        <f t="shared" si="15"/>
        <v/>
      </c>
      <c r="F84" s="962" t="str">
        <f t="shared" si="16"/>
        <v/>
      </c>
      <c r="G84" s="963">
        <f>IF(H84="","",COUNTIF(H18:H84,"&lt;&gt;"))</f>
        <v>67</v>
      </c>
      <c r="H84" s="958" t="str" cm="1">
        <f t="array" ref="H84">IF(L84="","",IF(LEN(L84)&lt;=MAX(10,G13),L84,IFERROR(LEFT(L84,LOOKUP(2,1/(MID(L84,ROW(1:500),1)=" ")/(ROW(1:500)&lt;=MAX(10,G13)),ROW(1:500))-1),LEFT(L84,MAX(10,G13)))))</f>
        <v>Dresser sur assiette</v>
      </c>
      <c r="I84" s="963">
        <f t="shared" si="17"/>
        <v>20</v>
      </c>
      <c r="J84" s="963">
        <f t="shared" si="18"/>
        <v>45</v>
      </c>
      <c r="K84" s="964">
        <f>IF(M83&lt;&gt;"",K83,IF(K83&lt;MAX(A18:A317),K83+1,""))</f>
        <v>45</v>
      </c>
      <c r="L84" s="965" t="str">
        <f>IF(K84="","",IF(M83&lt;&gt;"",M83,INDEX(E18:E317,MATCH(K84,A18:A317,0))))</f>
        <v>Dresser sur assiette</v>
      </c>
      <c r="M84" s="965" t="str">
        <f t="shared" si="19"/>
        <v/>
      </c>
      <c r="N84" s="966" t="str">
        <f t="shared" si="20"/>
        <v>Dresser sur assiette</v>
      </c>
      <c r="O84" s="967" t="str">
        <f t="shared" si="21"/>
        <v>dresser sur assiette</v>
      </c>
      <c r="P84" s="967" t="str">
        <f t="shared" si="22"/>
        <v>dresser sur assiette</v>
      </c>
      <c r="Q84" s="966" t="str">
        <f t="shared" si="23"/>
        <v xml:space="preserve"> dresser sur assiette </v>
      </c>
      <c r="R84" s="967" t="str">
        <f>IF(N84="","",IF(COUNTIF(AP18:AP300,TRIM(Q84))&gt;0,"EXCLUSION EXACTE",""))</f>
        <v/>
      </c>
      <c r="S84" s="967" t="str" cm="1">
        <f t="array" ref="S84">IF(N84="","",IF(SUMPRODUCT(--(AP18:AP300&lt;&gt;""),--ISNUMBER(SEARCH(" "&amp;AP18:AP300&amp;" ",Q84)))&gt;0,"BLOQUE MOLLUSQUES",""))</f>
        <v/>
      </c>
      <c r="T84" s="967" t="str" cm="1">
        <f t="array" ref="T84">IF(N84="","",IF(SUMPRODUCT(--(AT18:AT300&lt;&gt;""),--ISNUMBER(SEARCH(" "&amp;AT18:AT300&amp;" ",Q84)))&gt;0,"FORCE MOLLUSQUES",""))</f>
        <v/>
      </c>
      <c r="U84" s="966" t="str">
        <f t="shared" si="24"/>
        <v/>
      </c>
      <c r="V84" s="966" t="str">
        <f t="shared" si="27"/>
        <v>Dresser sur assiette</v>
      </c>
      <c r="W84" s="991">
        <f t="shared" si="25"/>
        <v>0</v>
      </c>
      <c r="X84" s="967" t="str" cm="1">
        <f t="array" ref="X84">IF(N84="","",IF(R84&lt;&gt;"","",IF(SUMPRODUCT(--(AN18:AN1500=X17),--(AM18:AM1500&lt;&gt;""),--ISNUMBER(SEARCH(" "&amp;AM18:AM1500&amp;" ",Q84)))&gt;0,X17,"")))</f>
        <v/>
      </c>
      <c r="Y84" s="967" t="str" cm="1">
        <f t="array" ref="Y84">IF(N84="","",IF(R84&lt;&gt;"","",IF(SUMPRODUCT(--(AN18:AN1500=Y17),--(AM18:AM1500&lt;&gt;""),--ISNUMBER(SEARCH(" "&amp;AM18:AM1500&amp;" ",Q84)))&gt;0,Y17,"")))</f>
        <v/>
      </c>
      <c r="Z84" s="967" t="str" cm="1">
        <f t="array" ref="Z84">IF(N84="","",IF(R84&lt;&gt;"","",IF(SUMPRODUCT(--(AN18:AN1500=Z17),--(AM18:AM1500&lt;&gt;""),--ISNUMBER(SEARCH(" "&amp;AM18:AM1500&amp;" ",Q84)))&gt;0,Z17,"")))</f>
        <v/>
      </c>
      <c r="AA84" s="967" t="str" cm="1">
        <f t="array" ref="AA84">IF(N84="","",IF(R84&lt;&gt;"","",IF(SUMPRODUCT(--(AN18:AN1500=AA17),--(AM18:AM1500&lt;&gt;""),--ISNUMBER(SEARCH(" "&amp;AM18:AM1500&amp;" ",Q84)))&gt;0,AA17,"")))</f>
        <v/>
      </c>
      <c r="AB84" s="967" t="str" cm="1">
        <f t="array" ref="AB84">IF(N84="","",IF(R84&lt;&gt;"","",IF(SUMPRODUCT(--(AN18:AN1500=AB17),--(AM18:AM1500&lt;&gt;""),--ISNUMBER(SEARCH(" "&amp;AM18:AM1500&amp;" ",Q84)))&gt;0,AB17,"")))</f>
        <v/>
      </c>
      <c r="AC84" s="967" t="str" cm="1">
        <f t="array" ref="AC84">IF(N84="","",IF(R84&lt;&gt;"","",IF(SUMPRODUCT(--(AN18:AN1500=AC17),--(AM18:AM1500&lt;&gt;""),--ISNUMBER(SEARCH(" "&amp;AM18:AM1500&amp;" ",Q84)))&gt;0,AC17,"")))</f>
        <v/>
      </c>
      <c r="AD84" s="967" t="str" cm="1">
        <f t="array" ref="AD84">IF(N84="","",IF(R84&lt;&gt;"","",IF(SUMPRODUCT(--(AN18:AN1500=AD17),--(AM18:AM1500&lt;&gt;""),--ISNUMBER(SEARCH(" "&amp;AM18:AM1500&amp;" ",Q84)))&gt;0,AD17,"")))</f>
        <v/>
      </c>
      <c r="AE84" s="967" t="str" cm="1">
        <f t="array" ref="AE84">IF(N84="","",IF(R84&lt;&gt;"","",IF(SUMPRODUCT(--(AN18:AN1500=AE17),--(AM18:AM1500&lt;&gt;""),--ISNUMBER(SEARCH(" "&amp;AM18:AM1500&amp;" ",Q84)))&gt;0,AE17,"")))</f>
        <v/>
      </c>
      <c r="AF84" s="967" t="str" cm="1">
        <f t="array" ref="AF84">IF(N84="","",IF(R84&lt;&gt;"","",IF(SUMPRODUCT(--(AN18:AN1500=AF17),--(AM18:AM1500&lt;&gt;""),--ISNUMBER(SEARCH(" "&amp;AM18:AM1500&amp;" ",Q84)))&gt;0,AF17,"")))</f>
        <v/>
      </c>
      <c r="AG84" s="967" t="str" cm="1">
        <f t="array" ref="AG84">IF(N84="","",IF(R84&lt;&gt;"","",IF(SUMPRODUCT(--(AN18:AN1500=AG17),--(AM18:AM1500&lt;&gt;""),--ISNUMBER(SEARCH(" "&amp;AM18:AM1500&amp;" ",Q84)))&gt;0,AG17,"")))</f>
        <v/>
      </c>
      <c r="AH84" s="967" t="str" cm="1">
        <f t="array" ref="AH84">IF(N84="","",IF(R84&lt;&gt;"","",IF(SUMPRODUCT(--(AN18:AN1500=AH17),--(AM18:AM1500&lt;&gt;""),--ISNUMBER(SEARCH(" "&amp;AM18:AM1500&amp;" ",Q84)))&gt;0,AH17,"")))</f>
        <v/>
      </c>
      <c r="AI84" s="967" t="str" cm="1">
        <f t="array" ref="AI84">IF(N84="","",IF(R84&lt;&gt;"","",IF(SUMPRODUCT(--(AN18:AN1500=AI17),--(AM18:AM1500&lt;&gt;""),--ISNUMBER(SEARCH(" "&amp;AM18:AM1500&amp;" ",Q84)))&gt;0,AI17,"")))</f>
        <v/>
      </c>
      <c r="AJ84" s="967" t="str" cm="1">
        <f t="array" ref="AJ84">IF(N84="","",IF(R84&lt;&gt;"","",IF(SUMPRODUCT(--(AN18:AN1500=AJ17),--(AM18:AM1500&lt;&gt;""),--ISNUMBER(SEARCH(" "&amp;AM18:AM1500&amp;" ",Q84)))&gt;0,AJ17,"")))</f>
        <v/>
      </c>
      <c r="AK84" s="967" t="str" cm="1">
        <f t="array" ref="AK84">IF(N84="","",IF(T84&lt;&gt;"",AK17,IF(S84&lt;&gt;"","",IF(R84&lt;&gt;"","",IF(SUMPRODUCT(--(AN18:AN1500=AK17),--(AM18:AM1500&lt;&gt;""),--ISNUMBER(SEARCH(" "&amp;AM18:AM1500&amp;" ",Q84)))&gt;0,AK17,"")))))</f>
        <v/>
      </c>
      <c r="AM84" s="968" t="s">
        <v>2141</v>
      </c>
      <c r="AN84" s="968" t="s">
        <v>1963</v>
      </c>
      <c r="AP84" s="969" t="s">
        <v>2142</v>
      </c>
      <c r="AQ84" s="969" t="s">
        <v>1982</v>
      </c>
      <c r="AR84" s="969" t="s">
        <v>1983</v>
      </c>
      <c r="AT84" s="964"/>
      <c r="AU84" s="964"/>
      <c r="AV84" s="964"/>
      <c r="BN84" s="49">
        <v>1</v>
      </c>
    </row>
    <row r="85" spans="1:66" ht="35.1" customHeight="1">
      <c r="A85" s="973" t="str">
        <f>IF(B85="","",COUNTIF(B18:B85,"&lt;&gt;"))</f>
        <v/>
      </c>
      <c r="B85" s="965"/>
      <c r="C85" s="974" t="str">
        <f t="shared" si="26"/>
        <v>Ajouter un filet de coulis de tomates</v>
      </c>
      <c r="D85" s="984" t="str">
        <f t="shared" si="14"/>
        <v/>
      </c>
      <c r="E85" s="976" t="str">
        <f t="shared" si="15"/>
        <v/>
      </c>
      <c r="F85" s="977" t="str">
        <f t="shared" si="16"/>
        <v/>
      </c>
      <c r="G85" s="964">
        <f>IF(H85="","",COUNTIF(H18:H85,"&lt;&gt;"))</f>
        <v>68</v>
      </c>
      <c r="H85" s="965" t="str" cm="1">
        <f t="array" ref="H85">IF(L85="","",IF(LEN(L85)&lt;=MAX(10,G13),L85,IFERROR(LEFT(L85,LOOKUP(2,1/(MID(L85,ROW(1:500),1)=" ")/(ROW(1:500)&lt;=MAX(10,G13)),ROW(1:500))-1),LEFT(L85,MAX(10,G13)))))</f>
        <v>Ajouter un filet de coulis de tomates</v>
      </c>
      <c r="I85" s="964">
        <f t="shared" si="17"/>
        <v>37</v>
      </c>
      <c r="J85" s="964">
        <f t="shared" si="18"/>
        <v>46</v>
      </c>
      <c r="K85" s="964">
        <f>IF(M84&lt;&gt;"",K84,IF(K84&lt;MAX(A18:A317),K84+1,""))</f>
        <v>46</v>
      </c>
      <c r="L85" s="965" t="str">
        <f>IF(K85="","",IF(M84&lt;&gt;"",M84,INDEX(E18:E317,MATCH(K85,A18:A317,0))))</f>
        <v>Ajouter un filet de coulis de tomates par-dessus.</v>
      </c>
      <c r="M85" s="965" t="str">
        <f t="shared" si="19"/>
        <v>par-dessus.</v>
      </c>
      <c r="N85" s="965" t="str">
        <f t="shared" si="20"/>
        <v>Ajouter un filet de coulis de tomates</v>
      </c>
      <c r="O85" s="964" t="str">
        <f t="shared" si="21"/>
        <v>ajouter un filet de coulis de tomates</v>
      </c>
      <c r="P85" s="964" t="str">
        <f t="shared" si="22"/>
        <v>ajouter un filet de coulis de tomates</v>
      </c>
      <c r="Q85" s="965" t="str">
        <f t="shared" si="23"/>
        <v xml:space="preserve"> ajouter un filet de coulis de tomates </v>
      </c>
      <c r="R85" s="964" t="str">
        <f>IF(N85="","",IF(COUNTIF(AP18:AP300,TRIM(Q85))&gt;0,"EXCLUSION EXACTE",""))</f>
        <v/>
      </c>
      <c r="S85" s="964" t="str" cm="1">
        <f t="array" ref="S85">IF(N85="","",IF(SUMPRODUCT(--(AP18:AP300&lt;&gt;""),--ISNUMBER(SEARCH(" "&amp;AP18:AP300&amp;" ",Q85)))&gt;0,"BLOQUE MOLLUSQUES",""))</f>
        <v/>
      </c>
      <c r="T85" s="964" t="str" cm="1">
        <f t="array" ref="T85">IF(N85="","",IF(SUMPRODUCT(--(AT18:AT300&lt;&gt;""),--ISNUMBER(SEARCH(" "&amp;AT18:AT300&amp;" ",Q85)))&gt;0,"FORCE MOLLUSQUES",""))</f>
        <v/>
      </c>
      <c r="U85" s="965" t="str">
        <f t="shared" si="24"/>
        <v/>
      </c>
      <c r="V85" s="965" t="str">
        <f t="shared" si="27"/>
        <v>Ajouter un filet de coulis de tomates</v>
      </c>
      <c r="W85" s="977">
        <f t="shared" si="25"/>
        <v>0</v>
      </c>
      <c r="X85" s="964" t="str" cm="1">
        <f t="array" ref="X85">IF(N85="","",IF(R85&lt;&gt;"","",IF(SUMPRODUCT(--(AN18:AN1500=X17),--(AM18:AM1500&lt;&gt;""),--ISNUMBER(SEARCH(" "&amp;AM18:AM1500&amp;" ",Q85)))&gt;0,X17,"")))</f>
        <v/>
      </c>
      <c r="Y85" s="964" t="str" cm="1">
        <f t="array" ref="Y85">IF(N85="","",IF(R85&lt;&gt;"","",IF(SUMPRODUCT(--(AN18:AN1500=Y17),--(AM18:AM1500&lt;&gt;""),--ISNUMBER(SEARCH(" "&amp;AM18:AM1500&amp;" ",Q85)))&gt;0,Y17,"")))</f>
        <v/>
      </c>
      <c r="Z85" s="964" t="str" cm="1">
        <f t="array" ref="Z85">IF(N85="","",IF(R85&lt;&gt;"","",IF(SUMPRODUCT(--(AN18:AN1500=Z17),--(AM18:AM1500&lt;&gt;""),--ISNUMBER(SEARCH(" "&amp;AM18:AM1500&amp;" ",Q85)))&gt;0,Z17,"")))</f>
        <v/>
      </c>
      <c r="AA85" s="964" t="str" cm="1">
        <f t="array" ref="AA85">IF(N85="","",IF(R85&lt;&gt;"","",IF(SUMPRODUCT(--(AN18:AN1500=AA17),--(AM18:AM1500&lt;&gt;""),--ISNUMBER(SEARCH(" "&amp;AM18:AM1500&amp;" ",Q85)))&gt;0,AA17,"")))</f>
        <v/>
      </c>
      <c r="AB85" s="964" t="str" cm="1">
        <f t="array" ref="AB85">IF(N85="","",IF(R85&lt;&gt;"","",IF(SUMPRODUCT(--(AN18:AN1500=AB17),--(AM18:AM1500&lt;&gt;""),--ISNUMBER(SEARCH(" "&amp;AM18:AM1500&amp;" ",Q85)))&gt;0,AB17,"")))</f>
        <v/>
      </c>
      <c r="AC85" s="964" t="str" cm="1">
        <f t="array" ref="AC85">IF(N85="","",IF(R85&lt;&gt;"","",IF(SUMPRODUCT(--(AN18:AN1500=AC17),--(AM18:AM1500&lt;&gt;""),--ISNUMBER(SEARCH(" "&amp;AM18:AM1500&amp;" ",Q85)))&gt;0,AC17,"")))</f>
        <v/>
      </c>
      <c r="AD85" s="964" t="str" cm="1">
        <f t="array" ref="AD85">IF(N85="","",IF(R85&lt;&gt;"","",IF(SUMPRODUCT(--(AN18:AN1500=AD17),--(AM18:AM1500&lt;&gt;""),--ISNUMBER(SEARCH(" "&amp;AM18:AM1500&amp;" ",Q85)))&gt;0,AD17,"")))</f>
        <v/>
      </c>
      <c r="AE85" s="964" t="str" cm="1">
        <f t="array" ref="AE85">IF(N85="","",IF(R85&lt;&gt;"","",IF(SUMPRODUCT(--(AN18:AN1500=AE17),--(AM18:AM1500&lt;&gt;""),--ISNUMBER(SEARCH(" "&amp;AM18:AM1500&amp;" ",Q85)))&gt;0,AE17,"")))</f>
        <v/>
      </c>
      <c r="AF85" s="964" t="str" cm="1">
        <f t="array" ref="AF85">IF(N85="","",IF(R85&lt;&gt;"","",IF(SUMPRODUCT(--(AN18:AN1500=AF17),--(AM18:AM1500&lt;&gt;""),--ISNUMBER(SEARCH(" "&amp;AM18:AM1500&amp;" ",Q85)))&gt;0,AF17,"")))</f>
        <v/>
      </c>
      <c r="AG85" s="964" t="str" cm="1">
        <f t="array" ref="AG85">IF(N85="","",IF(R85&lt;&gt;"","",IF(SUMPRODUCT(--(AN18:AN1500=AG17),--(AM18:AM1500&lt;&gt;""),--ISNUMBER(SEARCH(" "&amp;AM18:AM1500&amp;" ",Q85)))&gt;0,AG17,"")))</f>
        <v/>
      </c>
      <c r="AH85" s="964" t="str" cm="1">
        <f t="array" ref="AH85">IF(N85="","",IF(R85&lt;&gt;"","",IF(SUMPRODUCT(--(AN18:AN1500=AH17),--(AM18:AM1500&lt;&gt;""),--ISNUMBER(SEARCH(" "&amp;AM18:AM1500&amp;" ",Q85)))&gt;0,AH17,"")))</f>
        <v/>
      </c>
      <c r="AI85" s="964" t="str" cm="1">
        <f t="array" ref="AI85">IF(N85="","",IF(R85&lt;&gt;"","",IF(SUMPRODUCT(--(AN18:AN1500=AI17),--(AM18:AM1500&lt;&gt;""),--ISNUMBER(SEARCH(" "&amp;AM18:AM1500&amp;" ",Q85)))&gt;0,AI17,"")))</f>
        <v/>
      </c>
      <c r="AJ85" s="964" t="str" cm="1">
        <f t="array" ref="AJ85">IF(N85="","",IF(R85&lt;&gt;"","",IF(SUMPRODUCT(--(AN18:AN1500=AJ17),--(AM18:AM1500&lt;&gt;""),--ISNUMBER(SEARCH(" "&amp;AM18:AM1500&amp;" ",Q85)))&gt;0,AJ17,"")))</f>
        <v/>
      </c>
      <c r="AK85" s="964" t="str" cm="1">
        <f t="array" ref="AK85">IF(N85="","",IF(T85&lt;&gt;"",AK17,IF(S85&lt;&gt;"","",IF(R85&lt;&gt;"","",IF(SUMPRODUCT(--(AN18:AN1500=AK17),--(AM18:AM1500&lt;&gt;""),--ISNUMBER(SEARCH(" "&amp;AM18:AM1500&amp;" ",Q85)))&gt;0,AK17,"")))))</f>
        <v/>
      </c>
      <c r="AM85" s="964" t="s">
        <v>2143</v>
      </c>
      <c r="AN85" s="964" t="s">
        <v>1963</v>
      </c>
      <c r="AP85" s="964" t="s">
        <v>2144</v>
      </c>
      <c r="AQ85" s="964" t="s">
        <v>1982</v>
      </c>
      <c r="AR85" s="964" t="s">
        <v>1983</v>
      </c>
      <c r="AT85" s="964"/>
      <c r="AU85" s="964"/>
      <c r="AV85" s="964"/>
      <c r="BN85" s="49">
        <v>1</v>
      </c>
    </row>
    <row r="86" spans="1:66" ht="35.1" customHeight="1">
      <c r="A86" s="957" t="str">
        <f>IF(B86="","",COUNTIF(B18:B86,"&lt;&gt;"))</f>
        <v/>
      </c>
      <c r="B86" s="958"/>
      <c r="C86" s="974" t="str">
        <f t="shared" si="26"/>
        <v>par-dessus.</v>
      </c>
      <c r="D86" s="984" t="str">
        <f t="shared" si="14"/>
        <v/>
      </c>
      <c r="E86" s="961" t="str">
        <f t="shared" si="15"/>
        <v/>
      </c>
      <c r="F86" s="962" t="str">
        <f t="shared" si="16"/>
        <v/>
      </c>
      <c r="G86" s="963">
        <f>IF(H86="","",COUNTIF(H18:H86,"&lt;&gt;"))</f>
        <v>69</v>
      </c>
      <c r="H86" s="958" t="str" cm="1">
        <f t="array" ref="H86">IF(L86="","",IF(LEN(L86)&lt;=MAX(10,G13),L86,IFERROR(LEFT(L86,LOOKUP(2,1/(MID(L86,ROW(1:500),1)=" ")/(ROW(1:500)&lt;=MAX(10,G13)),ROW(1:500))-1),LEFT(L86,MAX(10,G13)))))</f>
        <v>par-dessus.</v>
      </c>
      <c r="I86" s="963">
        <f t="shared" si="17"/>
        <v>11</v>
      </c>
      <c r="J86" s="963">
        <f t="shared" si="18"/>
        <v>46</v>
      </c>
      <c r="K86" s="964">
        <f>IF(M85&lt;&gt;"",K85,IF(K85&lt;MAX(A18:A317),K85+1,""))</f>
        <v>46</v>
      </c>
      <c r="L86" s="965" t="str">
        <f>IF(K86="","",IF(M85&lt;&gt;"",M85,INDEX(E18:E317,MATCH(K86,A18:A317,0))))</f>
        <v>par-dessus.</v>
      </c>
      <c r="M86" s="965" t="str">
        <f t="shared" si="19"/>
        <v/>
      </c>
      <c r="N86" s="966" t="str">
        <f t="shared" si="20"/>
        <v>par-dessus.</v>
      </c>
      <c r="O86" s="967" t="str">
        <f t="shared" si="21"/>
        <v>par-dessus.</v>
      </c>
      <c r="P86" s="967" t="str">
        <f t="shared" si="22"/>
        <v>par-dessus.</v>
      </c>
      <c r="Q86" s="966" t="str">
        <f t="shared" si="23"/>
        <v xml:space="preserve"> par dessus </v>
      </c>
      <c r="R86" s="967" t="str">
        <f>IF(N86="","",IF(COUNTIF(AP18:AP300,TRIM(Q86))&gt;0,"EXCLUSION EXACTE",""))</f>
        <v/>
      </c>
      <c r="S86" s="967" t="str" cm="1">
        <f t="array" ref="S86">IF(N86="","",IF(SUMPRODUCT(--(AP18:AP300&lt;&gt;""),--ISNUMBER(SEARCH(" "&amp;AP18:AP300&amp;" ",Q86)))&gt;0,"BLOQUE MOLLUSQUES",""))</f>
        <v/>
      </c>
      <c r="T86" s="967" t="str" cm="1">
        <f t="array" ref="T86">IF(N86="","",IF(SUMPRODUCT(--(AT18:AT300&lt;&gt;""),--ISNUMBER(SEARCH(" "&amp;AT18:AT300&amp;" ",Q86)))&gt;0,"FORCE MOLLUSQUES",""))</f>
        <v/>
      </c>
      <c r="U86" s="966" t="str">
        <f t="shared" si="24"/>
        <v/>
      </c>
      <c r="V86" s="966" t="str">
        <f t="shared" si="27"/>
        <v>par-dessus.</v>
      </c>
      <c r="W86" s="991">
        <f t="shared" si="25"/>
        <v>0</v>
      </c>
      <c r="X86" s="967" t="str" cm="1">
        <f t="array" ref="X86">IF(N86="","",IF(R86&lt;&gt;"","",IF(SUMPRODUCT(--(AN18:AN1500=X17),--(AM18:AM1500&lt;&gt;""),--ISNUMBER(SEARCH(" "&amp;AM18:AM1500&amp;" ",Q86)))&gt;0,X17,"")))</f>
        <v/>
      </c>
      <c r="Y86" s="967" t="str" cm="1">
        <f t="array" ref="Y86">IF(N86="","",IF(R86&lt;&gt;"","",IF(SUMPRODUCT(--(AN18:AN1500=Y17),--(AM18:AM1500&lt;&gt;""),--ISNUMBER(SEARCH(" "&amp;AM18:AM1500&amp;" ",Q86)))&gt;0,Y17,"")))</f>
        <v/>
      </c>
      <c r="Z86" s="967" t="str" cm="1">
        <f t="array" ref="Z86">IF(N86="","",IF(R86&lt;&gt;"","",IF(SUMPRODUCT(--(AN18:AN1500=Z17),--(AM18:AM1500&lt;&gt;""),--ISNUMBER(SEARCH(" "&amp;AM18:AM1500&amp;" ",Q86)))&gt;0,Z17,"")))</f>
        <v/>
      </c>
      <c r="AA86" s="967" t="str" cm="1">
        <f t="array" ref="AA86">IF(N86="","",IF(R86&lt;&gt;"","",IF(SUMPRODUCT(--(AN18:AN1500=AA17),--(AM18:AM1500&lt;&gt;""),--ISNUMBER(SEARCH(" "&amp;AM18:AM1500&amp;" ",Q86)))&gt;0,AA17,"")))</f>
        <v/>
      </c>
      <c r="AB86" s="967" t="str" cm="1">
        <f t="array" ref="AB86">IF(N86="","",IF(R86&lt;&gt;"","",IF(SUMPRODUCT(--(AN18:AN1500=AB17),--(AM18:AM1500&lt;&gt;""),--ISNUMBER(SEARCH(" "&amp;AM18:AM1500&amp;" ",Q86)))&gt;0,AB17,"")))</f>
        <v/>
      </c>
      <c r="AC86" s="967" t="str" cm="1">
        <f t="array" ref="AC86">IF(N86="","",IF(R86&lt;&gt;"","",IF(SUMPRODUCT(--(AN18:AN1500=AC17),--(AM18:AM1500&lt;&gt;""),--ISNUMBER(SEARCH(" "&amp;AM18:AM1500&amp;" ",Q86)))&gt;0,AC17,"")))</f>
        <v/>
      </c>
      <c r="AD86" s="967" t="str" cm="1">
        <f t="array" ref="AD86">IF(N86="","",IF(R86&lt;&gt;"","",IF(SUMPRODUCT(--(AN18:AN1500=AD17),--(AM18:AM1500&lt;&gt;""),--ISNUMBER(SEARCH(" "&amp;AM18:AM1500&amp;" ",Q86)))&gt;0,AD17,"")))</f>
        <v/>
      </c>
      <c r="AE86" s="967" t="str" cm="1">
        <f t="array" ref="AE86">IF(N86="","",IF(R86&lt;&gt;"","",IF(SUMPRODUCT(--(AN18:AN1500=AE17),--(AM18:AM1500&lt;&gt;""),--ISNUMBER(SEARCH(" "&amp;AM18:AM1500&amp;" ",Q86)))&gt;0,AE17,"")))</f>
        <v/>
      </c>
      <c r="AF86" s="967" t="str" cm="1">
        <f t="array" ref="AF86">IF(N86="","",IF(R86&lt;&gt;"","",IF(SUMPRODUCT(--(AN18:AN1500=AF17),--(AM18:AM1500&lt;&gt;""),--ISNUMBER(SEARCH(" "&amp;AM18:AM1500&amp;" ",Q86)))&gt;0,AF17,"")))</f>
        <v/>
      </c>
      <c r="AG86" s="967" t="str" cm="1">
        <f t="array" ref="AG86">IF(N86="","",IF(R86&lt;&gt;"","",IF(SUMPRODUCT(--(AN18:AN1500=AG17),--(AM18:AM1500&lt;&gt;""),--ISNUMBER(SEARCH(" "&amp;AM18:AM1500&amp;" ",Q86)))&gt;0,AG17,"")))</f>
        <v/>
      </c>
      <c r="AH86" s="967" t="str" cm="1">
        <f t="array" ref="AH86">IF(N86="","",IF(R86&lt;&gt;"","",IF(SUMPRODUCT(--(AN18:AN1500=AH17),--(AM18:AM1500&lt;&gt;""),--ISNUMBER(SEARCH(" "&amp;AM18:AM1500&amp;" ",Q86)))&gt;0,AH17,"")))</f>
        <v/>
      </c>
      <c r="AI86" s="967" t="str" cm="1">
        <f t="array" ref="AI86">IF(N86="","",IF(R86&lt;&gt;"","",IF(SUMPRODUCT(--(AN18:AN1500=AI17),--(AM18:AM1500&lt;&gt;""),--ISNUMBER(SEARCH(" "&amp;AM18:AM1500&amp;" ",Q86)))&gt;0,AI17,"")))</f>
        <v/>
      </c>
      <c r="AJ86" s="967" t="str" cm="1">
        <f t="array" ref="AJ86">IF(N86="","",IF(R86&lt;&gt;"","",IF(SUMPRODUCT(--(AN18:AN1500=AJ17),--(AM18:AM1500&lt;&gt;""),--ISNUMBER(SEARCH(" "&amp;AM18:AM1500&amp;" ",Q86)))&gt;0,AJ17,"")))</f>
        <v/>
      </c>
      <c r="AK86" s="967" t="str" cm="1">
        <f t="array" ref="AK86">IF(N86="","",IF(T86&lt;&gt;"",AK17,IF(S86&lt;&gt;"","",IF(R86&lt;&gt;"","",IF(SUMPRODUCT(--(AN18:AN1500=AK17),--(AM18:AM1500&lt;&gt;""),--ISNUMBER(SEARCH(" "&amp;AM18:AM1500&amp;" ",Q86)))&gt;0,AK17,"")))))</f>
        <v/>
      </c>
      <c r="AM86" s="968" t="s">
        <v>2145</v>
      </c>
      <c r="AN86" s="968" t="s">
        <v>1963</v>
      </c>
      <c r="AP86" s="969" t="s">
        <v>2146</v>
      </c>
      <c r="AQ86" s="969" t="s">
        <v>1982</v>
      </c>
      <c r="AR86" s="969" t="s">
        <v>1983</v>
      </c>
      <c r="AT86" s="964"/>
      <c r="AU86" s="964"/>
      <c r="AV86" s="964"/>
      <c r="BN86" s="49">
        <v>1</v>
      </c>
    </row>
    <row r="87" spans="1:66" ht="35.1" customHeight="1">
      <c r="A87" s="973" t="str">
        <f>IF(B87="","",COUNTIF(B18:B87,"&lt;&gt;"))</f>
        <v/>
      </c>
      <c r="B87" s="965"/>
      <c r="C87" s="974" t="str">
        <f t="shared" si="26"/>
        <v>beurre de cacahuete;branche de *</v>
      </c>
      <c r="D87" s="984" t="str">
        <f t="shared" si="14"/>
        <v>⚠ Arachides ⚠ Lait</v>
      </c>
      <c r="E87" s="976" t="str">
        <f t="shared" si="15"/>
        <v/>
      </c>
      <c r="F87" s="977" t="str">
        <f t="shared" si="16"/>
        <v/>
      </c>
      <c r="G87" s="964">
        <f>IF(H87="","",COUNTIF(H18:H87,"&lt;&gt;"))</f>
        <v>70</v>
      </c>
      <c r="H87" s="965" t="str" cm="1">
        <f t="array" ref="H87">IF(L87="","",IF(LEN(L87)&lt;=MAX(10,G13),L87,IFERROR(LEFT(L87,LOOKUP(2,1/(MID(L87,ROW(1:500),1)=" ")/(ROW(1:500)&lt;=MAX(10,G13)),ROW(1:500))-1),LEFT(L87,MAX(10,G13)))))</f>
        <v>beurre de cacahuete;branche de</v>
      </c>
      <c r="I87" s="964">
        <f t="shared" si="17"/>
        <v>30</v>
      </c>
      <c r="J87" s="964">
        <f t="shared" si="18"/>
        <v>47</v>
      </c>
      <c r="K87" s="964">
        <f>IF(M86&lt;&gt;"",K86,IF(K86&lt;MAX(A18:A317),K86+1,""))</f>
        <v>47</v>
      </c>
      <c r="L87" s="965" t="str">
        <f>IF(K87="","",IF(M86&lt;&gt;"",M86,INDEX(E18:E317,MATCH(K87,A18:A317,0))))</f>
        <v>beurre de cacahuete;branche de celeri;ecrevisse;beurre d amande;avoine *</v>
      </c>
      <c r="M87" s="965" t="str">
        <f t="shared" si="19"/>
        <v>celeri;ecrevisse;beurre d amande;avoine *</v>
      </c>
      <c r="N87" s="965" t="str">
        <f t="shared" si="20"/>
        <v>beurre de cacahuete;branche de</v>
      </c>
      <c r="O87" s="964" t="str">
        <f t="shared" si="21"/>
        <v>beurre de cacahuete;branche de</v>
      </c>
      <c r="P87" s="964" t="str">
        <f t="shared" si="22"/>
        <v>beurre de cacahuete;branche de</v>
      </c>
      <c r="Q87" s="965" t="str">
        <f t="shared" si="23"/>
        <v xml:space="preserve"> beurre de cacahuete branche de </v>
      </c>
      <c r="R87" s="964" t="str">
        <f>IF(N87="","",IF(COUNTIF(AP18:AP300,TRIM(Q87))&gt;0,"EXCLUSION EXACTE",""))</f>
        <v/>
      </c>
      <c r="S87" s="964" t="str" cm="1">
        <f t="array" ref="S87">IF(N87="","",IF(SUMPRODUCT(--(AP18:AP300&lt;&gt;""),--ISNUMBER(SEARCH(" "&amp;AP18:AP300&amp;" ",Q87)))&gt;0,"BLOQUE MOLLUSQUES",""))</f>
        <v/>
      </c>
      <c r="T87" s="964" t="str" cm="1">
        <f t="array" ref="T87">IF(N87="","",IF(SUMPRODUCT(--(AT18:AT300&lt;&gt;""),--ISNUMBER(SEARCH(" "&amp;AT18:AT300&amp;" ",Q87)))&gt;0,"FORCE MOLLUSQUES",""))</f>
        <v/>
      </c>
      <c r="U87" s="965" t="str">
        <f t="shared" si="24"/>
        <v>⚠ Arachides ⚠ Lait</v>
      </c>
      <c r="V87" s="965" t="str">
        <f t="shared" si="27"/>
        <v>beurre de cacahuete;branche de *</v>
      </c>
      <c r="W87" s="977">
        <f t="shared" si="25"/>
        <v>2</v>
      </c>
      <c r="X87" s="964" t="str" cm="1">
        <f t="array" ref="X87">IF(N87="","",IF(R87&lt;&gt;"","",IF(SUMPRODUCT(--(AN18:AN1500=X17),--(AM18:AM1500&lt;&gt;""),--ISNUMBER(SEARCH(" "&amp;AM18:AM1500&amp;" ",Q87)))&gt;0,X17,"")))</f>
        <v/>
      </c>
      <c r="Y87" s="964" t="str" cm="1">
        <f t="array" ref="Y87">IF(N87="","",IF(R87&lt;&gt;"","",IF(SUMPRODUCT(--(AN18:AN1500=Y17),--(AM18:AM1500&lt;&gt;""),--ISNUMBER(SEARCH(" "&amp;AM18:AM1500&amp;" ",Q87)))&gt;0,Y17,"")))</f>
        <v/>
      </c>
      <c r="Z87" s="964" t="str" cm="1">
        <f t="array" ref="Z87">IF(N87="","",IF(R87&lt;&gt;"","",IF(SUMPRODUCT(--(AN18:AN1500=Z17),--(AM18:AM1500&lt;&gt;""),--ISNUMBER(SEARCH(" "&amp;AM18:AM1500&amp;" ",Q87)))&gt;0,Z17,"")))</f>
        <v/>
      </c>
      <c r="AA87" s="964" t="str" cm="1">
        <f t="array" ref="AA87">IF(N87="","",IF(R87&lt;&gt;"","",IF(SUMPRODUCT(--(AN18:AN1500=AA17),--(AM18:AM1500&lt;&gt;""),--ISNUMBER(SEARCH(" "&amp;AM18:AM1500&amp;" ",Q87)))&gt;0,AA17,"")))</f>
        <v/>
      </c>
      <c r="AB87" s="964" t="str" cm="1">
        <f t="array" ref="AB87">IF(N87="","",IF(R87&lt;&gt;"","",IF(SUMPRODUCT(--(AN18:AN1500=AB17),--(AM18:AM1500&lt;&gt;""),--ISNUMBER(SEARCH(" "&amp;AM18:AM1500&amp;" ",Q87)))&gt;0,AB17,"")))</f>
        <v>⚠ Arachides</v>
      </c>
      <c r="AC87" s="964" t="str" cm="1">
        <f t="array" ref="AC87">IF(N87="","",IF(R87&lt;&gt;"","",IF(SUMPRODUCT(--(AN18:AN1500=AC17),--(AM18:AM1500&lt;&gt;""),--ISNUMBER(SEARCH(" "&amp;AM18:AM1500&amp;" ",Q87)))&gt;0,AC17,"")))</f>
        <v/>
      </c>
      <c r="AD87" s="964" t="str" cm="1">
        <f t="array" ref="AD87">IF(N87="","",IF(R87&lt;&gt;"","",IF(SUMPRODUCT(--(AN18:AN1500=AD17),--(AM18:AM1500&lt;&gt;""),--ISNUMBER(SEARCH(" "&amp;AM18:AM1500&amp;" ",Q87)))&gt;0,AD17,"")))</f>
        <v>⚠ Lait</v>
      </c>
      <c r="AE87" s="964" t="str" cm="1">
        <f t="array" ref="AE87">IF(N87="","",IF(R87&lt;&gt;"","",IF(SUMPRODUCT(--(AN18:AN1500=AE17),--(AM18:AM1500&lt;&gt;""),--ISNUMBER(SEARCH(" "&amp;AM18:AM1500&amp;" ",Q87)))&gt;0,AE17,"")))</f>
        <v/>
      </c>
      <c r="AF87" s="964" t="str" cm="1">
        <f t="array" ref="AF87">IF(N87="","",IF(R87&lt;&gt;"","",IF(SUMPRODUCT(--(AN18:AN1500=AF17),--(AM18:AM1500&lt;&gt;""),--ISNUMBER(SEARCH(" "&amp;AM18:AM1500&amp;" ",Q87)))&gt;0,AF17,"")))</f>
        <v/>
      </c>
      <c r="AG87" s="964" t="str" cm="1">
        <f t="array" ref="AG87">IF(N87="","",IF(R87&lt;&gt;"","",IF(SUMPRODUCT(--(AN18:AN1500=AG17),--(AM18:AM1500&lt;&gt;""),--ISNUMBER(SEARCH(" "&amp;AM18:AM1500&amp;" ",Q87)))&gt;0,AG17,"")))</f>
        <v/>
      </c>
      <c r="AH87" s="964" t="str" cm="1">
        <f t="array" ref="AH87">IF(N87="","",IF(R87&lt;&gt;"","",IF(SUMPRODUCT(--(AN18:AN1500=AH17),--(AM18:AM1500&lt;&gt;""),--ISNUMBER(SEARCH(" "&amp;AM18:AM1500&amp;" ",Q87)))&gt;0,AH17,"")))</f>
        <v/>
      </c>
      <c r="AI87" s="964" t="str" cm="1">
        <f t="array" ref="AI87">IF(N87="","",IF(R87&lt;&gt;"","",IF(SUMPRODUCT(--(AN18:AN1500=AI17),--(AM18:AM1500&lt;&gt;""),--ISNUMBER(SEARCH(" "&amp;AM18:AM1500&amp;" ",Q87)))&gt;0,AI17,"")))</f>
        <v/>
      </c>
      <c r="AJ87" s="964" t="str" cm="1">
        <f t="array" ref="AJ87">IF(N87="","",IF(R87&lt;&gt;"","",IF(SUMPRODUCT(--(AN18:AN1500=AJ17),--(AM18:AM1500&lt;&gt;""),--ISNUMBER(SEARCH(" "&amp;AM18:AM1500&amp;" ",Q87)))&gt;0,AJ17,"")))</f>
        <v/>
      </c>
      <c r="AK87" s="964" t="str" cm="1">
        <f t="array" ref="AK87">IF(N87="","",IF(T87&lt;&gt;"",AK17,IF(S87&lt;&gt;"","",IF(R87&lt;&gt;"","",IF(SUMPRODUCT(--(AN18:AN1500=AK17),--(AM18:AM1500&lt;&gt;""),--ISNUMBER(SEARCH(" "&amp;AM18:AM1500&amp;" ",Q87)))&gt;0,AK17,"")))))</f>
        <v/>
      </c>
      <c r="AM87" s="964" t="s">
        <v>2147</v>
      </c>
      <c r="AN87" s="964" t="s">
        <v>1963</v>
      </c>
      <c r="AP87" s="964" t="s">
        <v>2148</v>
      </c>
      <c r="AQ87" s="964" t="s">
        <v>1982</v>
      </c>
      <c r="AR87" s="964" t="s">
        <v>1983</v>
      </c>
      <c r="AT87" s="964"/>
      <c r="AU87" s="964"/>
      <c r="AV87" s="964"/>
      <c r="BN87" s="49">
        <v>1</v>
      </c>
    </row>
    <row r="88" spans="1:66" ht="35.1" customHeight="1">
      <c r="A88" s="957" t="str">
        <f>IF(B88="","",COUNTIF(B18:B88,"&lt;&gt;"))</f>
        <v/>
      </c>
      <c r="B88" s="958"/>
      <c r="C88" s="974" t="str">
        <f t="shared" si="26"/>
        <v>celeri;ecrevisse;beurre d amande;avoine *</v>
      </c>
      <c r="D88" s="984" t="str">
        <f t="shared" si="14"/>
        <v>⚠ Gluten ⚠ Crustacés ⚠ Lait ⚠ Fruits à coque ⚠ Céleri</v>
      </c>
      <c r="E88" s="961" t="str">
        <f t="shared" si="15"/>
        <v/>
      </c>
      <c r="F88" s="962" t="str">
        <f t="shared" si="16"/>
        <v/>
      </c>
      <c r="G88" s="963">
        <f>IF(H88="","",COUNTIF(H18:H88,"&lt;&gt;"))</f>
        <v>71</v>
      </c>
      <c r="H88" s="958" t="str" cm="1">
        <f t="array" ref="H88">IF(L88="","",IF(LEN(L88)&lt;=MAX(10,G13),L88,IFERROR(LEFT(L88,LOOKUP(2,1/(MID(L88,ROW(1:500),1)=" ")/(ROW(1:500)&lt;=MAX(10,G13)),ROW(1:500))-1),LEFT(L88,MAX(10,G13)))))</f>
        <v>celeri;ecrevisse;beurre d amande;avoine</v>
      </c>
      <c r="I88" s="963">
        <f t="shared" si="17"/>
        <v>39</v>
      </c>
      <c r="J88" s="963">
        <f t="shared" si="18"/>
        <v>47</v>
      </c>
      <c r="K88" s="964">
        <f>IF(M87&lt;&gt;"",K87,IF(K87&lt;MAX(A18:A317),K87+1,""))</f>
        <v>47</v>
      </c>
      <c r="L88" s="965" t="str">
        <f>IF(K88="","",IF(M87&lt;&gt;"",M87,INDEX(E18:E317,MATCH(K88,A18:A317,0))))</f>
        <v>celeri;ecrevisse;beurre d amande;avoine *</v>
      </c>
      <c r="M88" s="965" t="str">
        <f t="shared" si="19"/>
        <v>*</v>
      </c>
      <c r="N88" s="966" t="str">
        <f t="shared" si="20"/>
        <v>celeri;ecrevisse;beurre d amande;avoine</v>
      </c>
      <c r="O88" s="967" t="str">
        <f t="shared" si="21"/>
        <v>celeri;ecrevisse;beurre d amande;avoine</v>
      </c>
      <c r="P88" s="967" t="str">
        <f t="shared" si="22"/>
        <v>celeri;ecrevisse;beurre d amande;avoine</v>
      </c>
      <c r="Q88" s="966" t="str">
        <f t="shared" si="23"/>
        <v xml:space="preserve"> celeri ecrevisse beurre d amande avoine </v>
      </c>
      <c r="R88" s="967" t="str">
        <f>IF(N88="","",IF(COUNTIF(AP18:AP300,TRIM(Q88))&gt;0,"EXCLUSION EXACTE",""))</f>
        <v/>
      </c>
      <c r="S88" s="967" t="str" cm="1">
        <f t="array" ref="S88">IF(N88="","",IF(SUMPRODUCT(--(AP18:AP300&lt;&gt;""),--ISNUMBER(SEARCH(" "&amp;AP18:AP300&amp;" ",Q88)))&gt;0,"BLOQUE MOLLUSQUES",""))</f>
        <v/>
      </c>
      <c r="T88" s="967" t="str" cm="1">
        <f t="array" ref="T88">IF(N88="","",IF(SUMPRODUCT(--(AT18:AT300&lt;&gt;""),--ISNUMBER(SEARCH(" "&amp;AT18:AT300&amp;" ",Q88)))&gt;0,"FORCE MOLLUSQUES",""))</f>
        <v/>
      </c>
      <c r="U88" s="966" t="str">
        <f t="shared" si="24"/>
        <v>⚠ Gluten ⚠ Crustacés ⚠ Lait ⚠ Fruits à coque ⚠ Céleri</v>
      </c>
      <c r="V88" s="966" t="str">
        <f t="shared" si="27"/>
        <v>celeri;ecrevisse;beurre d amande;avoine *</v>
      </c>
      <c r="W88" s="991">
        <f t="shared" si="25"/>
        <v>5</v>
      </c>
      <c r="X88" s="967" t="str" cm="1">
        <f t="array" ref="X88">IF(N88="","",IF(R88&lt;&gt;"","",IF(SUMPRODUCT(--(AN18:AN1500=X17),--(AM18:AM1500&lt;&gt;""),--ISNUMBER(SEARCH(" "&amp;AM18:AM1500&amp;" ",Q88)))&gt;0,X17,"")))</f>
        <v>⚠ Gluten</v>
      </c>
      <c r="Y88" s="967" t="str" cm="1">
        <f t="array" ref="Y88">IF(N88="","",IF(R88&lt;&gt;"","",IF(SUMPRODUCT(--(AN18:AN1500=Y17),--(AM18:AM1500&lt;&gt;""),--ISNUMBER(SEARCH(" "&amp;AM18:AM1500&amp;" ",Q88)))&gt;0,Y17,"")))</f>
        <v>⚠ Crustacés</v>
      </c>
      <c r="Z88" s="967" t="str" cm="1">
        <f t="array" ref="Z88">IF(N88="","",IF(R88&lt;&gt;"","",IF(SUMPRODUCT(--(AN18:AN1500=Z17),--(AM18:AM1500&lt;&gt;""),--ISNUMBER(SEARCH(" "&amp;AM18:AM1500&amp;" ",Q88)))&gt;0,Z17,"")))</f>
        <v/>
      </c>
      <c r="AA88" s="967" t="str" cm="1">
        <f t="array" ref="AA88">IF(N88="","",IF(R88&lt;&gt;"","",IF(SUMPRODUCT(--(AN18:AN1500=AA17),--(AM18:AM1500&lt;&gt;""),--ISNUMBER(SEARCH(" "&amp;AM18:AM1500&amp;" ",Q88)))&gt;0,AA17,"")))</f>
        <v/>
      </c>
      <c r="AB88" s="967" t="str" cm="1">
        <f t="array" ref="AB88">IF(N88="","",IF(R88&lt;&gt;"","",IF(SUMPRODUCT(--(AN18:AN1500=AB17),--(AM18:AM1500&lt;&gt;""),--ISNUMBER(SEARCH(" "&amp;AM18:AM1500&amp;" ",Q88)))&gt;0,AB17,"")))</f>
        <v/>
      </c>
      <c r="AC88" s="967" t="str" cm="1">
        <f t="array" ref="AC88">IF(N88="","",IF(R88&lt;&gt;"","",IF(SUMPRODUCT(--(AN18:AN1500=AC17),--(AM18:AM1500&lt;&gt;""),--ISNUMBER(SEARCH(" "&amp;AM18:AM1500&amp;" ",Q88)))&gt;0,AC17,"")))</f>
        <v/>
      </c>
      <c r="AD88" s="967" t="str" cm="1">
        <f t="array" ref="AD88">IF(N88="","",IF(R88&lt;&gt;"","",IF(SUMPRODUCT(--(AN18:AN1500=AD17),--(AM18:AM1500&lt;&gt;""),--ISNUMBER(SEARCH(" "&amp;AM18:AM1500&amp;" ",Q88)))&gt;0,AD17,"")))</f>
        <v>⚠ Lait</v>
      </c>
      <c r="AE88" s="967" t="str" cm="1">
        <f t="array" ref="AE88">IF(N88="","",IF(R88&lt;&gt;"","",IF(SUMPRODUCT(--(AN18:AN1500=AE17),--(AM18:AM1500&lt;&gt;""),--ISNUMBER(SEARCH(" "&amp;AM18:AM1500&amp;" ",Q88)))&gt;0,AE17,"")))</f>
        <v>⚠ Fruits à coque</v>
      </c>
      <c r="AF88" s="967" t="str" cm="1">
        <f t="array" ref="AF88">IF(N88="","",IF(R88&lt;&gt;"","",IF(SUMPRODUCT(--(AN18:AN1500=AF17),--(AM18:AM1500&lt;&gt;""),--ISNUMBER(SEARCH(" "&amp;AM18:AM1500&amp;" ",Q88)))&gt;0,AF17,"")))</f>
        <v>⚠ Céleri</v>
      </c>
      <c r="AG88" s="967" t="str" cm="1">
        <f t="array" ref="AG88">IF(N88="","",IF(R88&lt;&gt;"","",IF(SUMPRODUCT(--(AN18:AN1500=AG17),--(AM18:AM1500&lt;&gt;""),--ISNUMBER(SEARCH(" "&amp;AM18:AM1500&amp;" ",Q88)))&gt;0,AG17,"")))</f>
        <v/>
      </c>
      <c r="AH88" s="967" t="str" cm="1">
        <f t="array" ref="AH88">IF(N88="","",IF(R88&lt;&gt;"","",IF(SUMPRODUCT(--(AN18:AN1500=AH17),--(AM18:AM1500&lt;&gt;""),--ISNUMBER(SEARCH(" "&amp;AM18:AM1500&amp;" ",Q88)))&gt;0,AH17,"")))</f>
        <v/>
      </c>
      <c r="AI88" s="967" t="str" cm="1">
        <f t="array" ref="AI88">IF(N88="","",IF(R88&lt;&gt;"","",IF(SUMPRODUCT(--(AN18:AN1500=AI17),--(AM18:AM1500&lt;&gt;""),--ISNUMBER(SEARCH(" "&amp;AM18:AM1500&amp;" ",Q88)))&gt;0,AI17,"")))</f>
        <v/>
      </c>
      <c r="AJ88" s="967" t="str" cm="1">
        <f t="array" ref="AJ88">IF(N88="","",IF(R88&lt;&gt;"","",IF(SUMPRODUCT(--(AN18:AN1500=AJ17),--(AM18:AM1500&lt;&gt;""),--ISNUMBER(SEARCH(" "&amp;AM18:AM1500&amp;" ",Q88)))&gt;0,AJ17,"")))</f>
        <v/>
      </c>
      <c r="AK88" s="967" t="str" cm="1">
        <f t="array" ref="AK88">IF(N88="","",IF(T88&lt;&gt;"",AK17,IF(S88&lt;&gt;"","",IF(R88&lt;&gt;"","",IF(SUMPRODUCT(--(AN18:AN1500=AK17),--(AM18:AM1500&lt;&gt;""),--ISNUMBER(SEARCH(" "&amp;AM18:AM1500&amp;" ",Q88)))&gt;0,AK17,"")))))</f>
        <v/>
      </c>
      <c r="AM88" s="968" t="s">
        <v>2149</v>
      </c>
      <c r="AN88" s="968" t="s">
        <v>1963</v>
      </c>
      <c r="AP88" s="969" t="s">
        <v>2150</v>
      </c>
      <c r="AQ88" s="969" t="s">
        <v>1982</v>
      </c>
      <c r="AR88" s="969" t="s">
        <v>1983</v>
      </c>
      <c r="AT88" s="964"/>
      <c r="AU88" s="964"/>
      <c r="AV88" s="964"/>
      <c r="BN88" s="49">
        <v>1</v>
      </c>
    </row>
    <row r="89" spans="1:66" ht="35.1" customHeight="1">
      <c r="A89" s="973" t="str">
        <f>IF(B89="","",COUNTIF(B18:B89,"&lt;&gt;"))</f>
        <v/>
      </c>
      <c r="B89" s="965"/>
      <c r="C89" s="974" t="str">
        <f t="shared" si="26"/>
        <v>*</v>
      </c>
      <c r="D89" s="984" t="str">
        <f t="shared" si="14"/>
        <v/>
      </c>
      <c r="E89" s="976" t="str">
        <f t="shared" si="15"/>
        <v/>
      </c>
      <c r="F89" s="977" t="str">
        <f t="shared" si="16"/>
        <v/>
      </c>
      <c r="G89" s="964">
        <f>IF(H89="","",COUNTIF(H18:H89,"&lt;&gt;"))</f>
        <v>72</v>
      </c>
      <c r="H89" s="965" t="str" cm="1">
        <f t="array" ref="H89">IF(L89="","",IF(LEN(L89)&lt;=MAX(10,G13),L89,IFERROR(LEFT(L89,LOOKUP(2,1/(MID(L89,ROW(1:500),1)=" ")/(ROW(1:500)&lt;=MAX(10,G13)),ROW(1:500))-1),LEFT(L89,MAX(10,G13)))))</f>
        <v>*</v>
      </c>
      <c r="I89" s="964">
        <f t="shared" si="17"/>
        <v>1</v>
      </c>
      <c r="J89" s="964">
        <f t="shared" si="18"/>
        <v>47</v>
      </c>
      <c r="K89" s="964">
        <f>IF(M88&lt;&gt;"",K88,IF(K88&lt;MAX(A18:A317),K88+1,""))</f>
        <v>47</v>
      </c>
      <c r="L89" s="965" t="str">
        <f>IF(K89="","",IF(M88&lt;&gt;"",M88,INDEX(E18:E317,MATCH(K89,A18:A317,0))))</f>
        <v>*</v>
      </c>
      <c r="M89" s="965" t="str">
        <f t="shared" si="19"/>
        <v/>
      </c>
      <c r="N89" s="965" t="str">
        <f t="shared" si="20"/>
        <v>*</v>
      </c>
      <c r="O89" s="964" t="str">
        <f t="shared" si="21"/>
        <v>*</v>
      </c>
      <c r="P89" s="964" t="str">
        <f t="shared" si="22"/>
        <v>*</v>
      </c>
      <c r="Q89" s="965" t="str">
        <f t="shared" si="23"/>
        <v xml:space="preserve">  </v>
      </c>
      <c r="R89" s="964" t="str">
        <f>IF(N89="","",IF(COUNTIF(AP18:AP300,TRIM(Q89))&gt;0,"EXCLUSION EXACTE",""))</f>
        <v>EXCLUSION EXACTE</v>
      </c>
      <c r="S89" s="964" t="str" cm="1">
        <f t="array" ref="S89">IF(N89="","",IF(SUMPRODUCT(--(AP18:AP300&lt;&gt;""),--ISNUMBER(SEARCH(" "&amp;AP18:AP300&amp;" ",Q89)))&gt;0,"BLOQUE MOLLUSQUES",""))</f>
        <v/>
      </c>
      <c r="T89" s="964" t="str" cm="1">
        <f t="array" ref="T89">IF(N89="","",IF(SUMPRODUCT(--(AT18:AT300&lt;&gt;""),--ISNUMBER(SEARCH(" "&amp;AT18:AT300&amp;" ",Q89)))&gt;0,"FORCE MOLLUSQUES",""))</f>
        <v/>
      </c>
      <c r="U89" s="965" t="str">
        <f t="shared" si="24"/>
        <v/>
      </c>
      <c r="V89" s="965" t="str">
        <f t="shared" si="27"/>
        <v>*</v>
      </c>
      <c r="W89" s="977">
        <f t="shared" si="25"/>
        <v>0</v>
      </c>
      <c r="X89" s="964" t="str" cm="1">
        <f t="array" ref="X89">IF(N89="","",IF(R89&lt;&gt;"","",IF(SUMPRODUCT(--(AN18:AN1500=X17),--(AM18:AM1500&lt;&gt;""),--ISNUMBER(SEARCH(" "&amp;AM18:AM1500&amp;" ",Q89)))&gt;0,X17,"")))</f>
        <v/>
      </c>
      <c r="Y89" s="964" t="str" cm="1">
        <f t="array" ref="Y89">IF(N89="","",IF(R89&lt;&gt;"","",IF(SUMPRODUCT(--(AN18:AN1500=Y17),--(AM18:AM1500&lt;&gt;""),--ISNUMBER(SEARCH(" "&amp;AM18:AM1500&amp;" ",Q89)))&gt;0,Y17,"")))</f>
        <v/>
      </c>
      <c r="Z89" s="964" t="str" cm="1">
        <f t="array" ref="Z89">IF(N89="","",IF(R89&lt;&gt;"","",IF(SUMPRODUCT(--(AN18:AN1500=Z17),--(AM18:AM1500&lt;&gt;""),--ISNUMBER(SEARCH(" "&amp;AM18:AM1500&amp;" ",Q89)))&gt;0,Z17,"")))</f>
        <v/>
      </c>
      <c r="AA89" s="964" t="str" cm="1">
        <f t="array" ref="AA89">IF(N89="","",IF(R89&lt;&gt;"","",IF(SUMPRODUCT(--(AN18:AN1500=AA17),--(AM18:AM1500&lt;&gt;""),--ISNUMBER(SEARCH(" "&amp;AM18:AM1500&amp;" ",Q89)))&gt;0,AA17,"")))</f>
        <v/>
      </c>
      <c r="AB89" s="964" t="str" cm="1">
        <f t="array" ref="AB89">IF(N89="","",IF(R89&lt;&gt;"","",IF(SUMPRODUCT(--(AN18:AN1500=AB17),--(AM18:AM1500&lt;&gt;""),--ISNUMBER(SEARCH(" "&amp;AM18:AM1500&amp;" ",Q89)))&gt;0,AB17,"")))</f>
        <v/>
      </c>
      <c r="AC89" s="964" t="str" cm="1">
        <f t="array" ref="AC89">IF(N89="","",IF(R89&lt;&gt;"","",IF(SUMPRODUCT(--(AN18:AN1500=AC17),--(AM18:AM1500&lt;&gt;""),--ISNUMBER(SEARCH(" "&amp;AM18:AM1500&amp;" ",Q89)))&gt;0,AC17,"")))</f>
        <v/>
      </c>
      <c r="AD89" s="964" t="str" cm="1">
        <f t="array" ref="AD89">IF(N89="","",IF(R89&lt;&gt;"","",IF(SUMPRODUCT(--(AN18:AN1500=AD17),--(AM18:AM1500&lt;&gt;""),--ISNUMBER(SEARCH(" "&amp;AM18:AM1500&amp;" ",Q89)))&gt;0,AD17,"")))</f>
        <v/>
      </c>
      <c r="AE89" s="964" t="str" cm="1">
        <f t="array" ref="AE89">IF(N89="","",IF(R89&lt;&gt;"","",IF(SUMPRODUCT(--(AN18:AN1500=AE17),--(AM18:AM1500&lt;&gt;""),--ISNUMBER(SEARCH(" "&amp;AM18:AM1500&amp;" ",Q89)))&gt;0,AE17,"")))</f>
        <v/>
      </c>
      <c r="AF89" s="964" t="str" cm="1">
        <f t="array" ref="AF89">IF(N89="","",IF(R89&lt;&gt;"","",IF(SUMPRODUCT(--(AN18:AN1500=AF17),--(AM18:AM1500&lt;&gt;""),--ISNUMBER(SEARCH(" "&amp;AM18:AM1500&amp;" ",Q89)))&gt;0,AF17,"")))</f>
        <v/>
      </c>
      <c r="AG89" s="964" t="str" cm="1">
        <f t="array" ref="AG89">IF(N89="","",IF(R89&lt;&gt;"","",IF(SUMPRODUCT(--(AN18:AN1500=AG17),--(AM18:AM1500&lt;&gt;""),--ISNUMBER(SEARCH(" "&amp;AM18:AM1500&amp;" ",Q89)))&gt;0,AG17,"")))</f>
        <v/>
      </c>
      <c r="AH89" s="964" t="str" cm="1">
        <f t="array" ref="AH89">IF(N89="","",IF(R89&lt;&gt;"","",IF(SUMPRODUCT(--(AN18:AN1500=AH17),--(AM18:AM1500&lt;&gt;""),--ISNUMBER(SEARCH(" "&amp;AM18:AM1500&amp;" ",Q89)))&gt;0,AH17,"")))</f>
        <v/>
      </c>
      <c r="AI89" s="964" t="str" cm="1">
        <f t="array" ref="AI89">IF(N89="","",IF(R89&lt;&gt;"","",IF(SUMPRODUCT(--(AN18:AN1500=AI17),--(AM18:AM1500&lt;&gt;""),--ISNUMBER(SEARCH(" "&amp;AM18:AM1500&amp;" ",Q89)))&gt;0,AI17,"")))</f>
        <v/>
      </c>
      <c r="AJ89" s="964" t="str" cm="1">
        <f t="array" ref="AJ89">IF(N89="","",IF(R89&lt;&gt;"","",IF(SUMPRODUCT(--(AN18:AN1500=AJ17),--(AM18:AM1500&lt;&gt;""),--ISNUMBER(SEARCH(" "&amp;AM18:AM1500&amp;" ",Q89)))&gt;0,AJ17,"")))</f>
        <v/>
      </c>
      <c r="AK89" s="964" t="str" cm="1">
        <f t="array" ref="AK89">IF(N89="","",IF(T89&lt;&gt;"",AK17,IF(S89&lt;&gt;"","",IF(R89&lt;&gt;"","",IF(SUMPRODUCT(--(AN18:AN1500=AK17),--(AM18:AM1500&lt;&gt;""),--ISNUMBER(SEARCH(" "&amp;AM18:AM1500&amp;" ",Q89)))&gt;0,AK17,"")))))</f>
        <v/>
      </c>
      <c r="AM89" s="964" t="s">
        <v>2151</v>
      </c>
      <c r="AN89" s="964" t="s">
        <v>1963</v>
      </c>
      <c r="AP89" s="964" t="s">
        <v>2152</v>
      </c>
      <c r="AQ89" s="964" t="s">
        <v>1982</v>
      </c>
      <c r="AR89" s="964" t="s">
        <v>1983</v>
      </c>
      <c r="AT89" s="964"/>
      <c r="AU89" s="964"/>
      <c r="AV89" s="964"/>
      <c r="BN89" s="49">
        <v>1</v>
      </c>
    </row>
    <row r="90" spans="1:66" ht="35.1" customHeight="1">
      <c r="A90" s="957" t="str">
        <f>IF(B90="","",COUNTIF(B18:B90,"&lt;&gt;"))</f>
        <v/>
      </c>
      <c r="B90" s="958"/>
      <c r="C90" s="974" t="str">
        <f t="shared" si="26"/>
        <v/>
      </c>
      <c r="D90" s="984" t="str">
        <f t="shared" si="14"/>
        <v/>
      </c>
      <c r="E90" s="961" t="str">
        <f t="shared" si="15"/>
        <v/>
      </c>
      <c r="F90" s="962" t="str">
        <f t="shared" si="16"/>
        <v/>
      </c>
      <c r="G90" s="963" t="str">
        <f>IF(H90="","",COUNTIF(H18:H90,"&lt;&gt;"))</f>
        <v/>
      </c>
      <c r="H90" s="958" t="str" cm="1">
        <f t="array" ref="H90">IF(L90="","",IF(LEN(L90)&lt;=MAX(10,G13),L90,IFERROR(LEFT(L90,LOOKUP(2,1/(MID(L90,ROW(1:500),1)=" ")/(ROW(1:500)&lt;=MAX(10,G13)),ROW(1:500))-1),LEFT(L90,MAX(10,G13)))))</f>
        <v/>
      </c>
      <c r="I90" s="963" t="str">
        <f t="shared" si="17"/>
        <v/>
      </c>
      <c r="J90" s="963" t="str">
        <f t="shared" si="18"/>
        <v/>
      </c>
      <c r="K90" s="964" t="str">
        <f>IF(M89&lt;&gt;"",K89,IF(K89&lt;MAX(A18:A317),K89+1,""))</f>
        <v/>
      </c>
      <c r="L90" s="965" t="str">
        <f>IF(K90="","",IF(M89&lt;&gt;"",M89,INDEX(E18:E317,MATCH(K90,A18:A317,0))))</f>
        <v/>
      </c>
      <c r="M90" s="965" t="str">
        <f t="shared" si="19"/>
        <v/>
      </c>
      <c r="N90" s="966" t="str">
        <f t="shared" si="20"/>
        <v/>
      </c>
      <c r="O90" s="967" t="str">
        <f t="shared" si="21"/>
        <v/>
      </c>
      <c r="P90" s="967" t="str">
        <f t="shared" si="22"/>
        <v/>
      </c>
      <c r="Q90" s="966" t="str">
        <f t="shared" si="23"/>
        <v/>
      </c>
      <c r="R90" s="967" t="str">
        <f>IF(N90="","",IF(COUNTIF(AP18:AP300,TRIM(Q90))&gt;0,"EXCLUSION EXACTE",""))</f>
        <v/>
      </c>
      <c r="S90" s="967" t="str" cm="1">
        <f t="array" ref="S90">IF(N90="","",IF(SUMPRODUCT(--(AP18:AP300&lt;&gt;""),--ISNUMBER(SEARCH(" "&amp;AP18:AP300&amp;" ",Q90)))&gt;0,"BLOQUE MOLLUSQUES",""))</f>
        <v/>
      </c>
      <c r="T90" s="967" t="str" cm="1">
        <f t="array" ref="T90">IF(N90="","",IF(SUMPRODUCT(--(AT18:AT300&lt;&gt;""),--ISNUMBER(SEARCH(" "&amp;AT18:AT300&amp;" ",Q90)))&gt;0,"FORCE MOLLUSQUES",""))</f>
        <v/>
      </c>
      <c r="U90" s="966" t="str">
        <f t="shared" si="24"/>
        <v/>
      </c>
      <c r="V90" s="966" t="str">
        <f t="shared" si="27"/>
        <v/>
      </c>
      <c r="W90" s="991" t="str">
        <f t="shared" si="25"/>
        <v/>
      </c>
      <c r="X90" s="967" t="str" cm="1">
        <f t="array" ref="X90">IF(N90="","",IF(R90&lt;&gt;"","",IF(SUMPRODUCT(--(AN18:AN1500=X17),--(AM18:AM1500&lt;&gt;""),--ISNUMBER(SEARCH(" "&amp;AM18:AM1500&amp;" ",Q90)))&gt;0,X17,"")))</f>
        <v/>
      </c>
      <c r="Y90" s="967" t="str" cm="1">
        <f t="array" ref="Y90">IF(N90="","",IF(R90&lt;&gt;"","",IF(SUMPRODUCT(--(AN18:AN1500=Y17),--(AM18:AM1500&lt;&gt;""),--ISNUMBER(SEARCH(" "&amp;AM18:AM1500&amp;" ",Q90)))&gt;0,Y17,"")))</f>
        <v/>
      </c>
      <c r="Z90" s="967" t="str" cm="1">
        <f t="array" ref="Z90">IF(N90="","",IF(R90&lt;&gt;"","",IF(SUMPRODUCT(--(AN18:AN1500=Z17),--(AM18:AM1500&lt;&gt;""),--ISNUMBER(SEARCH(" "&amp;AM18:AM1500&amp;" ",Q90)))&gt;0,Z17,"")))</f>
        <v/>
      </c>
      <c r="AA90" s="967" t="str" cm="1">
        <f t="array" ref="AA90">IF(N90="","",IF(R90&lt;&gt;"","",IF(SUMPRODUCT(--(AN18:AN1500=AA17),--(AM18:AM1500&lt;&gt;""),--ISNUMBER(SEARCH(" "&amp;AM18:AM1500&amp;" ",Q90)))&gt;0,AA17,"")))</f>
        <v/>
      </c>
      <c r="AB90" s="967" t="str" cm="1">
        <f t="array" ref="AB90">IF(N90="","",IF(R90&lt;&gt;"","",IF(SUMPRODUCT(--(AN18:AN1500=AB17),--(AM18:AM1500&lt;&gt;""),--ISNUMBER(SEARCH(" "&amp;AM18:AM1500&amp;" ",Q90)))&gt;0,AB17,"")))</f>
        <v/>
      </c>
      <c r="AC90" s="967" t="str" cm="1">
        <f t="array" ref="AC90">IF(N90="","",IF(R90&lt;&gt;"","",IF(SUMPRODUCT(--(AN18:AN1500=AC17),--(AM18:AM1500&lt;&gt;""),--ISNUMBER(SEARCH(" "&amp;AM18:AM1500&amp;" ",Q90)))&gt;0,AC17,"")))</f>
        <v/>
      </c>
      <c r="AD90" s="967" t="str" cm="1">
        <f t="array" ref="AD90">IF(N90="","",IF(R90&lt;&gt;"","",IF(SUMPRODUCT(--(AN18:AN1500=AD17),--(AM18:AM1500&lt;&gt;""),--ISNUMBER(SEARCH(" "&amp;AM18:AM1500&amp;" ",Q90)))&gt;0,AD17,"")))</f>
        <v/>
      </c>
      <c r="AE90" s="967" t="str" cm="1">
        <f t="array" ref="AE90">IF(N90="","",IF(R90&lt;&gt;"","",IF(SUMPRODUCT(--(AN18:AN1500=AE17),--(AM18:AM1500&lt;&gt;""),--ISNUMBER(SEARCH(" "&amp;AM18:AM1500&amp;" ",Q90)))&gt;0,AE17,"")))</f>
        <v/>
      </c>
      <c r="AF90" s="967" t="str" cm="1">
        <f t="array" ref="AF90">IF(N90="","",IF(R90&lt;&gt;"","",IF(SUMPRODUCT(--(AN18:AN1500=AF17),--(AM18:AM1500&lt;&gt;""),--ISNUMBER(SEARCH(" "&amp;AM18:AM1500&amp;" ",Q90)))&gt;0,AF17,"")))</f>
        <v/>
      </c>
      <c r="AG90" s="967" t="str" cm="1">
        <f t="array" ref="AG90">IF(N90="","",IF(R90&lt;&gt;"","",IF(SUMPRODUCT(--(AN18:AN1500=AG17),--(AM18:AM1500&lt;&gt;""),--ISNUMBER(SEARCH(" "&amp;AM18:AM1500&amp;" ",Q90)))&gt;0,AG17,"")))</f>
        <v/>
      </c>
      <c r="AH90" s="967" t="str" cm="1">
        <f t="array" ref="AH90">IF(N90="","",IF(R90&lt;&gt;"","",IF(SUMPRODUCT(--(AN18:AN1500=AH17),--(AM18:AM1500&lt;&gt;""),--ISNUMBER(SEARCH(" "&amp;AM18:AM1500&amp;" ",Q90)))&gt;0,AH17,"")))</f>
        <v/>
      </c>
      <c r="AI90" s="967" t="str" cm="1">
        <f t="array" ref="AI90">IF(N90="","",IF(R90&lt;&gt;"","",IF(SUMPRODUCT(--(AN18:AN1500=AI17),--(AM18:AM1500&lt;&gt;""),--ISNUMBER(SEARCH(" "&amp;AM18:AM1500&amp;" ",Q90)))&gt;0,AI17,"")))</f>
        <v/>
      </c>
      <c r="AJ90" s="967" t="str" cm="1">
        <f t="array" ref="AJ90">IF(N90="","",IF(R90&lt;&gt;"","",IF(SUMPRODUCT(--(AN18:AN1500=AJ17),--(AM18:AM1500&lt;&gt;""),--ISNUMBER(SEARCH(" "&amp;AM18:AM1500&amp;" ",Q90)))&gt;0,AJ17,"")))</f>
        <v/>
      </c>
      <c r="AK90" s="967" t="str" cm="1">
        <f t="array" ref="AK90">IF(N90="","",IF(T90&lt;&gt;"",AK17,IF(S90&lt;&gt;"","",IF(R90&lt;&gt;"","",IF(SUMPRODUCT(--(AN18:AN1500=AK17),--(AM18:AM1500&lt;&gt;""),--ISNUMBER(SEARCH(" "&amp;AM18:AM1500&amp;" ",Q90)))&gt;0,AK17,"")))))</f>
        <v/>
      </c>
      <c r="AM90" s="968" t="s">
        <v>503</v>
      </c>
      <c r="AN90" s="968" t="s">
        <v>1963</v>
      </c>
      <c r="AP90" s="969" t="s">
        <v>2153</v>
      </c>
      <c r="AQ90" s="969" t="s">
        <v>1982</v>
      </c>
      <c r="AR90" s="969" t="s">
        <v>1983</v>
      </c>
      <c r="AT90" s="964"/>
      <c r="AU90" s="964"/>
      <c r="AV90" s="964"/>
      <c r="BN90" s="49">
        <v>1</v>
      </c>
    </row>
    <row r="91" spans="1:66" ht="35.1" customHeight="1">
      <c r="A91" s="973" t="str">
        <f>IF(B91="","",COUNTIF(B18:B91,"&lt;&gt;"))</f>
        <v/>
      </c>
      <c r="B91" s="965"/>
      <c r="C91" s="974" t="str">
        <f t="shared" si="26"/>
        <v/>
      </c>
      <c r="D91" s="984" t="str">
        <f t="shared" si="14"/>
        <v/>
      </c>
      <c r="E91" s="976" t="str">
        <f t="shared" si="15"/>
        <v/>
      </c>
      <c r="F91" s="977" t="str">
        <f t="shared" si="16"/>
        <v/>
      </c>
      <c r="G91" s="964" t="str">
        <f>IF(H91="","",COUNTIF(H18:H91,"&lt;&gt;"))</f>
        <v/>
      </c>
      <c r="H91" s="965" t="str" cm="1">
        <f t="array" ref="H91">IF(L91="","",IF(LEN(L91)&lt;=MAX(10,G13),L91,IFERROR(LEFT(L91,LOOKUP(2,1/(MID(L91,ROW(1:500),1)=" ")/(ROW(1:500)&lt;=MAX(10,G13)),ROW(1:500))-1),LEFT(L91,MAX(10,G13)))))</f>
        <v/>
      </c>
      <c r="I91" s="964" t="str">
        <f t="shared" si="17"/>
        <v/>
      </c>
      <c r="J91" s="964" t="str">
        <f t="shared" si="18"/>
        <v/>
      </c>
      <c r="K91" s="964" t="str">
        <f>IF(M90&lt;&gt;"",K90,IF(K90&lt;MAX(A18:A317),K90+1,""))</f>
        <v/>
      </c>
      <c r="L91" s="965" t="str">
        <f>IF(K91="","",IF(M90&lt;&gt;"",M90,INDEX(E18:E317,MATCH(K91,A18:A317,0))))</f>
        <v/>
      </c>
      <c r="M91" s="965" t="str">
        <f t="shared" si="19"/>
        <v/>
      </c>
      <c r="N91" s="965" t="str">
        <f t="shared" si="20"/>
        <v/>
      </c>
      <c r="O91" s="964" t="str">
        <f t="shared" si="21"/>
        <v/>
      </c>
      <c r="P91" s="964" t="str">
        <f t="shared" si="22"/>
        <v/>
      </c>
      <c r="Q91" s="965" t="str">
        <f t="shared" si="23"/>
        <v/>
      </c>
      <c r="R91" s="964" t="str">
        <f>IF(N91="","",IF(COUNTIF(AP18:AP300,TRIM(Q91))&gt;0,"EXCLUSION EXACTE",""))</f>
        <v/>
      </c>
      <c r="S91" s="964" t="str" cm="1">
        <f t="array" ref="S91">IF(N91="","",IF(SUMPRODUCT(--(AP18:AP300&lt;&gt;""),--ISNUMBER(SEARCH(" "&amp;AP18:AP300&amp;" ",Q91)))&gt;0,"BLOQUE MOLLUSQUES",""))</f>
        <v/>
      </c>
      <c r="T91" s="964" t="str" cm="1">
        <f t="array" ref="T91">IF(N91="","",IF(SUMPRODUCT(--(AT18:AT300&lt;&gt;""),--ISNUMBER(SEARCH(" "&amp;AT18:AT300&amp;" ",Q91)))&gt;0,"FORCE MOLLUSQUES",""))</f>
        <v/>
      </c>
      <c r="U91" s="965" t="str">
        <f t="shared" si="24"/>
        <v/>
      </c>
      <c r="V91" s="965" t="str">
        <f t="shared" si="27"/>
        <v/>
      </c>
      <c r="W91" s="977" t="str">
        <f t="shared" si="25"/>
        <v/>
      </c>
      <c r="X91" s="964" t="str" cm="1">
        <f t="array" ref="X91">IF(N91="","",IF(R91&lt;&gt;"","",IF(SUMPRODUCT(--(AN18:AN1500=X17),--(AM18:AM1500&lt;&gt;""),--ISNUMBER(SEARCH(" "&amp;AM18:AM1500&amp;" ",Q91)))&gt;0,X17,"")))</f>
        <v/>
      </c>
      <c r="Y91" s="964" t="str" cm="1">
        <f t="array" ref="Y91">IF(N91="","",IF(R91&lt;&gt;"","",IF(SUMPRODUCT(--(AN18:AN1500=Y17),--(AM18:AM1500&lt;&gt;""),--ISNUMBER(SEARCH(" "&amp;AM18:AM1500&amp;" ",Q91)))&gt;0,Y17,"")))</f>
        <v/>
      </c>
      <c r="Z91" s="964" t="str" cm="1">
        <f t="array" ref="Z91">IF(N91="","",IF(R91&lt;&gt;"","",IF(SUMPRODUCT(--(AN18:AN1500=Z17),--(AM18:AM1500&lt;&gt;""),--ISNUMBER(SEARCH(" "&amp;AM18:AM1500&amp;" ",Q91)))&gt;0,Z17,"")))</f>
        <v/>
      </c>
      <c r="AA91" s="964" t="str" cm="1">
        <f t="array" ref="AA91">IF(N91="","",IF(R91&lt;&gt;"","",IF(SUMPRODUCT(--(AN18:AN1500=AA17),--(AM18:AM1500&lt;&gt;""),--ISNUMBER(SEARCH(" "&amp;AM18:AM1500&amp;" ",Q91)))&gt;0,AA17,"")))</f>
        <v/>
      </c>
      <c r="AB91" s="964" t="str" cm="1">
        <f t="array" ref="AB91">IF(N91="","",IF(R91&lt;&gt;"","",IF(SUMPRODUCT(--(AN18:AN1500=AB17),--(AM18:AM1500&lt;&gt;""),--ISNUMBER(SEARCH(" "&amp;AM18:AM1500&amp;" ",Q91)))&gt;0,AB17,"")))</f>
        <v/>
      </c>
      <c r="AC91" s="964" t="str" cm="1">
        <f t="array" ref="AC91">IF(N91="","",IF(R91&lt;&gt;"","",IF(SUMPRODUCT(--(AN18:AN1500=AC17),--(AM18:AM1500&lt;&gt;""),--ISNUMBER(SEARCH(" "&amp;AM18:AM1500&amp;" ",Q91)))&gt;0,AC17,"")))</f>
        <v/>
      </c>
      <c r="AD91" s="964" t="str" cm="1">
        <f t="array" ref="AD91">IF(N91="","",IF(R91&lt;&gt;"","",IF(SUMPRODUCT(--(AN18:AN1500=AD17),--(AM18:AM1500&lt;&gt;""),--ISNUMBER(SEARCH(" "&amp;AM18:AM1500&amp;" ",Q91)))&gt;0,AD17,"")))</f>
        <v/>
      </c>
      <c r="AE91" s="964" t="str" cm="1">
        <f t="array" ref="AE91">IF(N91="","",IF(R91&lt;&gt;"","",IF(SUMPRODUCT(--(AN18:AN1500=AE17),--(AM18:AM1500&lt;&gt;""),--ISNUMBER(SEARCH(" "&amp;AM18:AM1500&amp;" ",Q91)))&gt;0,AE17,"")))</f>
        <v/>
      </c>
      <c r="AF91" s="964" t="str" cm="1">
        <f t="array" ref="AF91">IF(N91="","",IF(R91&lt;&gt;"","",IF(SUMPRODUCT(--(AN18:AN1500=AF17),--(AM18:AM1500&lt;&gt;""),--ISNUMBER(SEARCH(" "&amp;AM18:AM1500&amp;" ",Q91)))&gt;0,AF17,"")))</f>
        <v/>
      </c>
      <c r="AG91" s="964" t="str" cm="1">
        <f t="array" ref="AG91">IF(N91="","",IF(R91&lt;&gt;"","",IF(SUMPRODUCT(--(AN18:AN1500=AG17),--(AM18:AM1500&lt;&gt;""),--ISNUMBER(SEARCH(" "&amp;AM18:AM1500&amp;" ",Q91)))&gt;0,AG17,"")))</f>
        <v/>
      </c>
      <c r="AH91" s="964" t="str" cm="1">
        <f t="array" ref="AH91">IF(N91="","",IF(R91&lt;&gt;"","",IF(SUMPRODUCT(--(AN18:AN1500=AH17),--(AM18:AM1500&lt;&gt;""),--ISNUMBER(SEARCH(" "&amp;AM18:AM1500&amp;" ",Q91)))&gt;0,AH17,"")))</f>
        <v/>
      </c>
      <c r="AI91" s="964" t="str" cm="1">
        <f t="array" ref="AI91">IF(N91="","",IF(R91&lt;&gt;"","",IF(SUMPRODUCT(--(AN18:AN1500=AI17),--(AM18:AM1500&lt;&gt;""),--ISNUMBER(SEARCH(" "&amp;AM18:AM1500&amp;" ",Q91)))&gt;0,AI17,"")))</f>
        <v/>
      </c>
      <c r="AJ91" s="964" t="str" cm="1">
        <f t="array" ref="AJ91">IF(N91="","",IF(R91&lt;&gt;"","",IF(SUMPRODUCT(--(AN18:AN1500=AJ17),--(AM18:AM1500&lt;&gt;""),--ISNUMBER(SEARCH(" "&amp;AM18:AM1500&amp;" ",Q91)))&gt;0,AJ17,"")))</f>
        <v/>
      </c>
      <c r="AK91" s="964" t="str" cm="1">
        <f t="array" ref="AK91">IF(N91="","",IF(T91&lt;&gt;"",AK17,IF(S91&lt;&gt;"","",IF(R91&lt;&gt;"","",IF(SUMPRODUCT(--(AN18:AN1500=AK17),--(AM18:AM1500&lt;&gt;""),--ISNUMBER(SEARCH(" "&amp;AM18:AM1500&amp;" ",Q91)))&gt;0,AK17,"")))))</f>
        <v/>
      </c>
      <c r="AM91" s="964" t="s">
        <v>2154</v>
      </c>
      <c r="AN91" s="964" t="s">
        <v>1963</v>
      </c>
      <c r="AP91" s="964" t="s">
        <v>2155</v>
      </c>
      <c r="AQ91" s="964" t="s">
        <v>1982</v>
      </c>
      <c r="AR91" s="964" t="s">
        <v>1983</v>
      </c>
      <c r="AT91" s="964"/>
      <c r="AU91" s="964"/>
      <c r="AV91" s="964"/>
      <c r="BN91" s="49">
        <v>1</v>
      </c>
    </row>
    <row r="92" spans="1:66" ht="35.1" customHeight="1">
      <c r="A92" s="957" t="str">
        <f>IF(B92="","",COUNTIF(B18:B92,"&lt;&gt;"))</f>
        <v/>
      </c>
      <c r="B92" s="958"/>
      <c r="C92" s="974" t="str">
        <f t="shared" si="26"/>
        <v/>
      </c>
      <c r="D92" s="984" t="str">
        <f t="shared" si="14"/>
        <v/>
      </c>
      <c r="E92" s="961" t="str">
        <f t="shared" si="15"/>
        <v/>
      </c>
      <c r="F92" s="962" t="str">
        <f t="shared" si="16"/>
        <v/>
      </c>
      <c r="G92" s="963" t="str">
        <f>IF(H92="","",COUNTIF(H18:H92,"&lt;&gt;"))</f>
        <v/>
      </c>
      <c r="H92" s="958" t="str" cm="1">
        <f t="array" ref="H92">IF(L92="","",IF(LEN(L92)&lt;=MAX(10,G13),L92,IFERROR(LEFT(L92,LOOKUP(2,1/(MID(L92,ROW(1:500),1)=" ")/(ROW(1:500)&lt;=MAX(10,G13)),ROW(1:500))-1),LEFT(L92,MAX(10,G13)))))</f>
        <v/>
      </c>
      <c r="I92" s="963" t="str">
        <f t="shared" si="17"/>
        <v/>
      </c>
      <c r="J92" s="963" t="str">
        <f t="shared" si="18"/>
        <v/>
      </c>
      <c r="K92" s="964" t="str">
        <f>IF(M91&lt;&gt;"",K91,IF(K91&lt;MAX(A18:A317),K91+1,""))</f>
        <v/>
      </c>
      <c r="L92" s="965" t="str">
        <f>IF(K92="","",IF(M91&lt;&gt;"",M91,INDEX(E18:E317,MATCH(K92,A18:A317,0))))</f>
        <v/>
      </c>
      <c r="M92" s="965" t="str">
        <f t="shared" si="19"/>
        <v/>
      </c>
      <c r="N92" s="966" t="str">
        <f t="shared" si="20"/>
        <v/>
      </c>
      <c r="O92" s="967" t="str">
        <f t="shared" si="21"/>
        <v/>
      </c>
      <c r="P92" s="967" t="str">
        <f t="shared" si="22"/>
        <v/>
      </c>
      <c r="Q92" s="966" t="str">
        <f t="shared" si="23"/>
        <v/>
      </c>
      <c r="R92" s="967" t="str">
        <f>IF(N92="","",IF(COUNTIF(AP18:AP300,TRIM(Q92))&gt;0,"EXCLUSION EXACTE",""))</f>
        <v/>
      </c>
      <c r="S92" s="967" t="str" cm="1">
        <f t="array" ref="S92">IF(N92="","",IF(SUMPRODUCT(--(AP18:AP300&lt;&gt;""),--ISNUMBER(SEARCH(" "&amp;AP18:AP300&amp;" ",Q92)))&gt;0,"BLOQUE MOLLUSQUES",""))</f>
        <v/>
      </c>
      <c r="T92" s="967" t="str" cm="1">
        <f t="array" ref="T92">IF(N92="","",IF(SUMPRODUCT(--(AT18:AT300&lt;&gt;""),--ISNUMBER(SEARCH(" "&amp;AT18:AT300&amp;" ",Q92)))&gt;0,"FORCE MOLLUSQUES",""))</f>
        <v/>
      </c>
      <c r="U92" s="966" t="str">
        <f t="shared" si="24"/>
        <v/>
      </c>
      <c r="V92" s="966" t="str">
        <f t="shared" si="27"/>
        <v/>
      </c>
      <c r="W92" s="991" t="str">
        <f t="shared" si="25"/>
        <v/>
      </c>
      <c r="X92" s="967" t="str" cm="1">
        <f t="array" ref="X92">IF(N92="","",IF(R92&lt;&gt;"","",IF(SUMPRODUCT(--(AN18:AN1500=X17),--(AM18:AM1500&lt;&gt;""),--ISNUMBER(SEARCH(" "&amp;AM18:AM1500&amp;" ",Q92)))&gt;0,X17,"")))</f>
        <v/>
      </c>
      <c r="Y92" s="967" t="str" cm="1">
        <f t="array" ref="Y92">IF(N92="","",IF(R92&lt;&gt;"","",IF(SUMPRODUCT(--(AN18:AN1500=Y17),--(AM18:AM1500&lt;&gt;""),--ISNUMBER(SEARCH(" "&amp;AM18:AM1500&amp;" ",Q92)))&gt;0,Y17,"")))</f>
        <v/>
      </c>
      <c r="Z92" s="967" t="str" cm="1">
        <f t="array" ref="Z92">IF(N92="","",IF(R92&lt;&gt;"","",IF(SUMPRODUCT(--(AN18:AN1500=Z17),--(AM18:AM1500&lt;&gt;""),--ISNUMBER(SEARCH(" "&amp;AM18:AM1500&amp;" ",Q92)))&gt;0,Z17,"")))</f>
        <v/>
      </c>
      <c r="AA92" s="967" t="str" cm="1">
        <f t="array" ref="AA92">IF(N92="","",IF(R92&lt;&gt;"","",IF(SUMPRODUCT(--(AN18:AN1500=AA17),--(AM18:AM1500&lt;&gt;""),--ISNUMBER(SEARCH(" "&amp;AM18:AM1500&amp;" ",Q92)))&gt;0,AA17,"")))</f>
        <v/>
      </c>
      <c r="AB92" s="967" t="str" cm="1">
        <f t="array" ref="AB92">IF(N92="","",IF(R92&lt;&gt;"","",IF(SUMPRODUCT(--(AN18:AN1500=AB17),--(AM18:AM1500&lt;&gt;""),--ISNUMBER(SEARCH(" "&amp;AM18:AM1500&amp;" ",Q92)))&gt;0,AB17,"")))</f>
        <v/>
      </c>
      <c r="AC92" s="967" t="str" cm="1">
        <f t="array" ref="AC92">IF(N92="","",IF(R92&lt;&gt;"","",IF(SUMPRODUCT(--(AN18:AN1500=AC17),--(AM18:AM1500&lt;&gt;""),--ISNUMBER(SEARCH(" "&amp;AM18:AM1500&amp;" ",Q92)))&gt;0,AC17,"")))</f>
        <v/>
      </c>
      <c r="AD92" s="967" t="str" cm="1">
        <f t="array" ref="AD92">IF(N92="","",IF(R92&lt;&gt;"","",IF(SUMPRODUCT(--(AN18:AN1500=AD17),--(AM18:AM1500&lt;&gt;""),--ISNUMBER(SEARCH(" "&amp;AM18:AM1500&amp;" ",Q92)))&gt;0,AD17,"")))</f>
        <v/>
      </c>
      <c r="AE92" s="967" t="str" cm="1">
        <f t="array" ref="AE92">IF(N92="","",IF(R92&lt;&gt;"","",IF(SUMPRODUCT(--(AN18:AN1500=AE17),--(AM18:AM1500&lt;&gt;""),--ISNUMBER(SEARCH(" "&amp;AM18:AM1500&amp;" ",Q92)))&gt;0,AE17,"")))</f>
        <v/>
      </c>
      <c r="AF92" s="967" t="str" cm="1">
        <f t="array" ref="AF92">IF(N92="","",IF(R92&lt;&gt;"","",IF(SUMPRODUCT(--(AN18:AN1500=AF17),--(AM18:AM1500&lt;&gt;""),--ISNUMBER(SEARCH(" "&amp;AM18:AM1500&amp;" ",Q92)))&gt;0,AF17,"")))</f>
        <v/>
      </c>
      <c r="AG92" s="967" t="str" cm="1">
        <f t="array" ref="AG92">IF(N92="","",IF(R92&lt;&gt;"","",IF(SUMPRODUCT(--(AN18:AN1500=AG17),--(AM18:AM1500&lt;&gt;""),--ISNUMBER(SEARCH(" "&amp;AM18:AM1500&amp;" ",Q92)))&gt;0,AG17,"")))</f>
        <v/>
      </c>
      <c r="AH92" s="967" t="str" cm="1">
        <f t="array" ref="AH92">IF(N92="","",IF(R92&lt;&gt;"","",IF(SUMPRODUCT(--(AN18:AN1500=AH17),--(AM18:AM1500&lt;&gt;""),--ISNUMBER(SEARCH(" "&amp;AM18:AM1500&amp;" ",Q92)))&gt;0,AH17,"")))</f>
        <v/>
      </c>
      <c r="AI92" s="967" t="str" cm="1">
        <f t="array" ref="AI92">IF(N92="","",IF(R92&lt;&gt;"","",IF(SUMPRODUCT(--(AN18:AN1500=AI17),--(AM18:AM1500&lt;&gt;""),--ISNUMBER(SEARCH(" "&amp;AM18:AM1500&amp;" ",Q92)))&gt;0,AI17,"")))</f>
        <v/>
      </c>
      <c r="AJ92" s="967" t="str" cm="1">
        <f t="array" ref="AJ92">IF(N92="","",IF(R92&lt;&gt;"","",IF(SUMPRODUCT(--(AN18:AN1500=AJ17),--(AM18:AM1500&lt;&gt;""),--ISNUMBER(SEARCH(" "&amp;AM18:AM1500&amp;" ",Q92)))&gt;0,AJ17,"")))</f>
        <v/>
      </c>
      <c r="AK92" s="967" t="str" cm="1">
        <f t="array" ref="AK92">IF(N92="","",IF(T92&lt;&gt;"",AK17,IF(S92&lt;&gt;"","",IF(R92&lt;&gt;"","",IF(SUMPRODUCT(--(AN18:AN1500=AK17),--(AM18:AM1500&lt;&gt;""),--ISNUMBER(SEARCH(" "&amp;AM18:AM1500&amp;" ",Q92)))&gt;0,AK17,"")))))</f>
        <v/>
      </c>
      <c r="AM92" s="968" t="s">
        <v>251</v>
      </c>
      <c r="AN92" s="968" t="s">
        <v>1963</v>
      </c>
      <c r="AP92" s="969" t="s">
        <v>2156</v>
      </c>
      <c r="AQ92" s="969" t="s">
        <v>1982</v>
      </c>
      <c r="AR92" s="969" t="s">
        <v>1983</v>
      </c>
      <c r="AT92" s="964"/>
      <c r="AU92" s="964"/>
      <c r="AV92" s="964"/>
      <c r="BN92" s="49">
        <v>1</v>
      </c>
    </row>
    <row r="93" spans="1:66" ht="35.1" customHeight="1">
      <c r="A93" s="973" t="str">
        <f>IF(B93="","",COUNTIF(B18:B93,"&lt;&gt;"))</f>
        <v/>
      </c>
      <c r="B93" s="965"/>
      <c r="C93" s="974" t="str">
        <f t="shared" si="26"/>
        <v/>
      </c>
      <c r="D93" s="984" t="str">
        <f t="shared" si="14"/>
        <v/>
      </c>
      <c r="E93" s="976" t="str">
        <f t="shared" si="15"/>
        <v/>
      </c>
      <c r="F93" s="977" t="str">
        <f t="shared" si="16"/>
        <v/>
      </c>
      <c r="G93" s="964" t="str">
        <f>IF(H93="","",COUNTIF(H18:H93,"&lt;&gt;"))</f>
        <v/>
      </c>
      <c r="H93" s="965" t="str" cm="1">
        <f t="array" ref="H93">IF(L93="","",IF(LEN(L93)&lt;=MAX(10,G13),L93,IFERROR(LEFT(L93,LOOKUP(2,1/(MID(L93,ROW(1:500),1)=" ")/(ROW(1:500)&lt;=MAX(10,G13)),ROW(1:500))-1),LEFT(L93,MAX(10,G13)))))</f>
        <v/>
      </c>
      <c r="I93" s="964" t="str">
        <f t="shared" si="17"/>
        <v/>
      </c>
      <c r="J93" s="964" t="str">
        <f t="shared" si="18"/>
        <v/>
      </c>
      <c r="K93" s="964" t="str">
        <f>IF(M92&lt;&gt;"",K92,IF(K92&lt;MAX(A18:A317),K92+1,""))</f>
        <v/>
      </c>
      <c r="L93" s="965" t="str">
        <f>IF(K93="","",IF(M92&lt;&gt;"",M92,INDEX(E18:E317,MATCH(K93,A18:A317,0))))</f>
        <v/>
      </c>
      <c r="M93" s="965" t="str">
        <f t="shared" si="19"/>
        <v/>
      </c>
      <c r="N93" s="965" t="str">
        <f t="shared" si="20"/>
        <v/>
      </c>
      <c r="O93" s="964" t="str">
        <f t="shared" si="21"/>
        <v/>
      </c>
      <c r="P93" s="964" t="str">
        <f t="shared" si="22"/>
        <v/>
      </c>
      <c r="Q93" s="965" t="str">
        <f t="shared" si="23"/>
        <v/>
      </c>
      <c r="R93" s="964" t="str">
        <f>IF(N93="","",IF(COUNTIF(AP18:AP300,TRIM(Q93))&gt;0,"EXCLUSION EXACTE",""))</f>
        <v/>
      </c>
      <c r="S93" s="964" t="str" cm="1">
        <f t="array" ref="S93">IF(N93="","",IF(SUMPRODUCT(--(AP18:AP300&lt;&gt;""),--ISNUMBER(SEARCH(" "&amp;AP18:AP300&amp;" ",Q93)))&gt;0,"BLOQUE MOLLUSQUES",""))</f>
        <v/>
      </c>
      <c r="T93" s="964" t="str" cm="1">
        <f t="array" ref="T93">IF(N93="","",IF(SUMPRODUCT(--(AT18:AT300&lt;&gt;""),--ISNUMBER(SEARCH(" "&amp;AT18:AT300&amp;" ",Q93)))&gt;0,"FORCE MOLLUSQUES",""))</f>
        <v/>
      </c>
      <c r="U93" s="965" t="str">
        <f t="shared" si="24"/>
        <v/>
      </c>
      <c r="V93" s="965" t="str">
        <f t="shared" si="27"/>
        <v/>
      </c>
      <c r="W93" s="977" t="str">
        <f t="shared" si="25"/>
        <v/>
      </c>
      <c r="X93" s="964" t="str" cm="1">
        <f t="array" ref="X93">IF(N93="","",IF(R93&lt;&gt;"","",IF(SUMPRODUCT(--(AN18:AN1500=X17),--(AM18:AM1500&lt;&gt;""),--ISNUMBER(SEARCH(" "&amp;AM18:AM1500&amp;" ",Q93)))&gt;0,X17,"")))</f>
        <v/>
      </c>
      <c r="Y93" s="964" t="str" cm="1">
        <f t="array" ref="Y93">IF(N93="","",IF(R93&lt;&gt;"","",IF(SUMPRODUCT(--(AN18:AN1500=Y17),--(AM18:AM1500&lt;&gt;""),--ISNUMBER(SEARCH(" "&amp;AM18:AM1500&amp;" ",Q93)))&gt;0,Y17,"")))</f>
        <v/>
      </c>
      <c r="Z93" s="964" t="str" cm="1">
        <f t="array" ref="Z93">IF(N93="","",IF(R93&lt;&gt;"","",IF(SUMPRODUCT(--(AN18:AN1500=Z17),--(AM18:AM1500&lt;&gt;""),--ISNUMBER(SEARCH(" "&amp;AM18:AM1500&amp;" ",Q93)))&gt;0,Z17,"")))</f>
        <v/>
      </c>
      <c r="AA93" s="964" t="str" cm="1">
        <f t="array" ref="AA93">IF(N93="","",IF(R93&lt;&gt;"","",IF(SUMPRODUCT(--(AN18:AN1500=AA17),--(AM18:AM1500&lt;&gt;""),--ISNUMBER(SEARCH(" "&amp;AM18:AM1500&amp;" ",Q93)))&gt;0,AA17,"")))</f>
        <v/>
      </c>
      <c r="AB93" s="964" t="str" cm="1">
        <f t="array" ref="AB93">IF(N93="","",IF(R93&lt;&gt;"","",IF(SUMPRODUCT(--(AN18:AN1500=AB17),--(AM18:AM1500&lt;&gt;""),--ISNUMBER(SEARCH(" "&amp;AM18:AM1500&amp;" ",Q93)))&gt;0,AB17,"")))</f>
        <v/>
      </c>
      <c r="AC93" s="964" t="str" cm="1">
        <f t="array" ref="AC93">IF(N93="","",IF(R93&lt;&gt;"","",IF(SUMPRODUCT(--(AN18:AN1500=AC17),--(AM18:AM1500&lt;&gt;""),--ISNUMBER(SEARCH(" "&amp;AM18:AM1500&amp;" ",Q93)))&gt;0,AC17,"")))</f>
        <v/>
      </c>
      <c r="AD93" s="964" t="str" cm="1">
        <f t="array" ref="AD93">IF(N93="","",IF(R93&lt;&gt;"","",IF(SUMPRODUCT(--(AN18:AN1500=AD17),--(AM18:AM1500&lt;&gt;""),--ISNUMBER(SEARCH(" "&amp;AM18:AM1500&amp;" ",Q93)))&gt;0,AD17,"")))</f>
        <v/>
      </c>
      <c r="AE93" s="964" t="str" cm="1">
        <f t="array" ref="AE93">IF(N93="","",IF(R93&lt;&gt;"","",IF(SUMPRODUCT(--(AN18:AN1500=AE17),--(AM18:AM1500&lt;&gt;""),--ISNUMBER(SEARCH(" "&amp;AM18:AM1500&amp;" ",Q93)))&gt;0,AE17,"")))</f>
        <v/>
      </c>
      <c r="AF93" s="964" t="str" cm="1">
        <f t="array" ref="AF93">IF(N93="","",IF(R93&lt;&gt;"","",IF(SUMPRODUCT(--(AN18:AN1500=AF17),--(AM18:AM1500&lt;&gt;""),--ISNUMBER(SEARCH(" "&amp;AM18:AM1500&amp;" ",Q93)))&gt;0,AF17,"")))</f>
        <v/>
      </c>
      <c r="AG93" s="964" t="str" cm="1">
        <f t="array" ref="AG93">IF(N93="","",IF(R93&lt;&gt;"","",IF(SUMPRODUCT(--(AN18:AN1500=AG17),--(AM18:AM1500&lt;&gt;""),--ISNUMBER(SEARCH(" "&amp;AM18:AM1500&amp;" ",Q93)))&gt;0,AG17,"")))</f>
        <v/>
      </c>
      <c r="AH93" s="964" t="str" cm="1">
        <f t="array" ref="AH93">IF(N93="","",IF(R93&lt;&gt;"","",IF(SUMPRODUCT(--(AN18:AN1500=AH17),--(AM18:AM1500&lt;&gt;""),--ISNUMBER(SEARCH(" "&amp;AM18:AM1500&amp;" ",Q93)))&gt;0,AH17,"")))</f>
        <v/>
      </c>
      <c r="AI93" s="964" t="str" cm="1">
        <f t="array" ref="AI93">IF(N93="","",IF(R93&lt;&gt;"","",IF(SUMPRODUCT(--(AN18:AN1500=AI17),--(AM18:AM1500&lt;&gt;""),--ISNUMBER(SEARCH(" "&amp;AM18:AM1500&amp;" ",Q93)))&gt;0,AI17,"")))</f>
        <v/>
      </c>
      <c r="AJ93" s="964" t="str" cm="1">
        <f t="array" ref="AJ93">IF(N93="","",IF(R93&lt;&gt;"","",IF(SUMPRODUCT(--(AN18:AN1500=AJ17),--(AM18:AM1500&lt;&gt;""),--ISNUMBER(SEARCH(" "&amp;AM18:AM1500&amp;" ",Q93)))&gt;0,AJ17,"")))</f>
        <v/>
      </c>
      <c r="AK93" s="964" t="str" cm="1">
        <f t="array" ref="AK93">IF(N93="","",IF(T93&lt;&gt;"",AK17,IF(S93&lt;&gt;"","",IF(R93&lt;&gt;"","",IF(SUMPRODUCT(--(AN18:AN1500=AK17),--(AM18:AM1500&lt;&gt;""),--ISNUMBER(SEARCH(" "&amp;AM18:AM1500&amp;" ",Q93)))&gt;0,AK17,"")))))</f>
        <v/>
      </c>
      <c r="AM93" s="964" t="s">
        <v>2157</v>
      </c>
      <c r="AN93" s="964" t="s">
        <v>1963</v>
      </c>
      <c r="AP93" s="964" t="s">
        <v>2158</v>
      </c>
      <c r="AQ93" s="964" t="s">
        <v>1982</v>
      </c>
      <c r="AR93" s="964" t="s">
        <v>1983</v>
      </c>
      <c r="AT93" s="964"/>
      <c r="AU93" s="964"/>
      <c r="AV93" s="964"/>
      <c r="BN93" s="49">
        <v>1</v>
      </c>
    </row>
    <row r="94" spans="1:66" ht="35.1" customHeight="1">
      <c r="A94" s="957" t="str">
        <f>IF(B94="","",COUNTIF(B18:B94,"&lt;&gt;"))</f>
        <v/>
      </c>
      <c r="B94" s="958"/>
      <c r="C94" s="974" t="str">
        <f t="shared" si="26"/>
        <v/>
      </c>
      <c r="D94" s="984" t="str">
        <f t="shared" si="14"/>
        <v/>
      </c>
      <c r="E94" s="961" t="str">
        <f t="shared" si="15"/>
        <v/>
      </c>
      <c r="F94" s="962" t="str">
        <f t="shared" si="16"/>
        <v/>
      </c>
      <c r="G94" s="963" t="str">
        <f>IF(H94="","",COUNTIF(H18:H94,"&lt;&gt;"))</f>
        <v/>
      </c>
      <c r="H94" s="958" t="str" cm="1">
        <f t="array" ref="H94">IF(L94="","",IF(LEN(L94)&lt;=MAX(10,G13),L94,IFERROR(LEFT(L94,LOOKUP(2,1/(MID(L94,ROW(1:500),1)=" ")/(ROW(1:500)&lt;=MAX(10,G13)),ROW(1:500))-1),LEFT(L94,MAX(10,G13)))))</f>
        <v/>
      </c>
      <c r="I94" s="963" t="str">
        <f t="shared" si="17"/>
        <v/>
      </c>
      <c r="J94" s="963" t="str">
        <f t="shared" si="18"/>
        <v/>
      </c>
      <c r="K94" s="964" t="str">
        <f>IF(M93&lt;&gt;"",K93,IF(K93&lt;MAX(A18:A317),K93+1,""))</f>
        <v/>
      </c>
      <c r="L94" s="965" t="str">
        <f>IF(K94="","",IF(M93&lt;&gt;"",M93,INDEX(E18:E317,MATCH(K94,A18:A317,0))))</f>
        <v/>
      </c>
      <c r="M94" s="965" t="str">
        <f t="shared" si="19"/>
        <v/>
      </c>
      <c r="N94" s="966" t="str">
        <f t="shared" si="20"/>
        <v/>
      </c>
      <c r="O94" s="967" t="str">
        <f t="shared" si="21"/>
        <v/>
      </c>
      <c r="P94" s="967" t="str">
        <f t="shared" si="22"/>
        <v/>
      </c>
      <c r="Q94" s="966" t="str">
        <f t="shared" si="23"/>
        <v/>
      </c>
      <c r="R94" s="967" t="str">
        <f>IF(N94="","",IF(COUNTIF(AP18:AP300,TRIM(Q94))&gt;0,"EXCLUSION EXACTE",""))</f>
        <v/>
      </c>
      <c r="S94" s="967" t="str" cm="1">
        <f t="array" ref="S94">IF(N94="","",IF(SUMPRODUCT(--(AP18:AP300&lt;&gt;""),--ISNUMBER(SEARCH(" "&amp;AP18:AP300&amp;" ",Q94)))&gt;0,"BLOQUE MOLLUSQUES",""))</f>
        <v/>
      </c>
      <c r="T94" s="967" t="str" cm="1">
        <f t="array" ref="T94">IF(N94="","",IF(SUMPRODUCT(--(AT18:AT300&lt;&gt;""),--ISNUMBER(SEARCH(" "&amp;AT18:AT300&amp;" ",Q94)))&gt;0,"FORCE MOLLUSQUES",""))</f>
        <v/>
      </c>
      <c r="U94" s="966" t="str">
        <f t="shared" si="24"/>
        <v/>
      </c>
      <c r="V94" s="966" t="str">
        <f t="shared" si="27"/>
        <v/>
      </c>
      <c r="W94" s="991" t="str">
        <f t="shared" si="25"/>
        <v/>
      </c>
      <c r="X94" s="967" t="str" cm="1">
        <f t="array" ref="X94">IF(N94="","",IF(R94&lt;&gt;"","",IF(SUMPRODUCT(--(AN18:AN1500=X17),--(AM18:AM1500&lt;&gt;""),--ISNUMBER(SEARCH(" "&amp;AM18:AM1500&amp;" ",Q94)))&gt;0,X17,"")))</f>
        <v/>
      </c>
      <c r="Y94" s="967" t="str" cm="1">
        <f t="array" ref="Y94">IF(N94="","",IF(R94&lt;&gt;"","",IF(SUMPRODUCT(--(AN18:AN1500=Y17),--(AM18:AM1500&lt;&gt;""),--ISNUMBER(SEARCH(" "&amp;AM18:AM1500&amp;" ",Q94)))&gt;0,Y17,"")))</f>
        <v/>
      </c>
      <c r="Z94" s="967" t="str" cm="1">
        <f t="array" ref="Z94">IF(N94="","",IF(R94&lt;&gt;"","",IF(SUMPRODUCT(--(AN18:AN1500=Z17),--(AM18:AM1500&lt;&gt;""),--ISNUMBER(SEARCH(" "&amp;AM18:AM1500&amp;" ",Q94)))&gt;0,Z17,"")))</f>
        <v/>
      </c>
      <c r="AA94" s="967" t="str" cm="1">
        <f t="array" ref="AA94">IF(N94="","",IF(R94&lt;&gt;"","",IF(SUMPRODUCT(--(AN18:AN1500=AA17),--(AM18:AM1500&lt;&gt;""),--ISNUMBER(SEARCH(" "&amp;AM18:AM1500&amp;" ",Q94)))&gt;0,AA17,"")))</f>
        <v/>
      </c>
      <c r="AB94" s="967" t="str" cm="1">
        <f t="array" ref="AB94">IF(N94="","",IF(R94&lt;&gt;"","",IF(SUMPRODUCT(--(AN18:AN1500=AB17),--(AM18:AM1500&lt;&gt;""),--ISNUMBER(SEARCH(" "&amp;AM18:AM1500&amp;" ",Q94)))&gt;0,AB17,"")))</f>
        <v/>
      </c>
      <c r="AC94" s="967" t="str" cm="1">
        <f t="array" ref="AC94">IF(N94="","",IF(R94&lt;&gt;"","",IF(SUMPRODUCT(--(AN18:AN1500=AC17),--(AM18:AM1500&lt;&gt;""),--ISNUMBER(SEARCH(" "&amp;AM18:AM1500&amp;" ",Q94)))&gt;0,AC17,"")))</f>
        <v/>
      </c>
      <c r="AD94" s="967" t="str" cm="1">
        <f t="array" ref="AD94">IF(N94="","",IF(R94&lt;&gt;"","",IF(SUMPRODUCT(--(AN18:AN1500=AD17),--(AM18:AM1500&lt;&gt;""),--ISNUMBER(SEARCH(" "&amp;AM18:AM1500&amp;" ",Q94)))&gt;0,AD17,"")))</f>
        <v/>
      </c>
      <c r="AE94" s="967" t="str" cm="1">
        <f t="array" ref="AE94">IF(N94="","",IF(R94&lt;&gt;"","",IF(SUMPRODUCT(--(AN18:AN1500=AE17),--(AM18:AM1500&lt;&gt;""),--ISNUMBER(SEARCH(" "&amp;AM18:AM1500&amp;" ",Q94)))&gt;0,AE17,"")))</f>
        <v/>
      </c>
      <c r="AF94" s="967" t="str" cm="1">
        <f t="array" ref="AF94">IF(N94="","",IF(R94&lt;&gt;"","",IF(SUMPRODUCT(--(AN18:AN1500=AF17),--(AM18:AM1500&lt;&gt;""),--ISNUMBER(SEARCH(" "&amp;AM18:AM1500&amp;" ",Q94)))&gt;0,AF17,"")))</f>
        <v/>
      </c>
      <c r="AG94" s="967" t="str" cm="1">
        <f t="array" ref="AG94">IF(N94="","",IF(R94&lt;&gt;"","",IF(SUMPRODUCT(--(AN18:AN1500=AG17),--(AM18:AM1500&lt;&gt;""),--ISNUMBER(SEARCH(" "&amp;AM18:AM1500&amp;" ",Q94)))&gt;0,AG17,"")))</f>
        <v/>
      </c>
      <c r="AH94" s="967" t="str" cm="1">
        <f t="array" ref="AH94">IF(N94="","",IF(R94&lt;&gt;"","",IF(SUMPRODUCT(--(AN18:AN1500=AH17),--(AM18:AM1500&lt;&gt;""),--ISNUMBER(SEARCH(" "&amp;AM18:AM1500&amp;" ",Q94)))&gt;0,AH17,"")))</f>
        <v/>
      </c>
      <c r="AI94" s="967" t="str" cm="1">
        <f t="array" ref="AI94">IF(N94="","",IF(R94&lt;&gt;"","",IF(SUMPRODUCT(--(AN18:AN1500=AI17),--(AM18:AM1500&lt;&gt;""),--ISNUMBER(SEARCH(" "&amp;AM18:AM1500&amp;" ",Q94)))&gt;0,AI17,"")))</f>
        <v/>
      </c>
      <c r="AJ94" s="967" t="str" cm="1">
        <f t="array" ref="AJ94">IF(N94="","",IF(R94&lt;&gt;"","",IF(SUMPRODUCT(--(AN18:AN1500=AJ17),--(AM18:AM1500&lt;&gt;""),--ISNUMBER(SEARCH(" "&amp;AM18:AM1500&amp;" ",Q94)))&gt;0,AJ17,"")))</f>
        <v/>
      </c>
      <c r="AK94" s="967" t="str" cm="1">
        <f t="array" ref="AK94">IF(N94="","",IF(T94&lt;&gt;"",AK17,IF(S94&lt;&gt;"","",IF(R94&lt;&gt;"","",IF(SUMPRODUCT(--(AN18:AN1500=AK17),--(AM18:AM1500&lt;&gt;""),--ISNUMBER(SEARCH(" "&amp;AM18:AM1500&amp;" ",Q94)))&gt;0,AK17,"")))))</f>
        <v/>
      </c>
      <c r="AM94" s="968" t="s">
        <v>3</v>
      </c>
      <c r="AN94" s="968" t="s">
        <v>1969</v>
      </c>
      <c r="AP94" s="969" t="s">
        <v>993</v>
      </c>
      <c r="AQ94" s="969" t="s">
        <v>1982</v>
      </c>
      <c r="AR94" s="969" t="s">
        <v>1983</v>
      </c>
      <c r="AT94" s="964"/>
      <c r="AU94" s="964"/>
      <c r="AV94" s="964"/>
      <c r="BN94" s="49">
        <v>1</v>
      </c>
    </row>
    <row r="95" spans="1:66" ht="35.1" customHeight="1">
      <c r="A95" s="973" t="str">
        <f>IF(B95="","",COUNTIF(B18:B95,"&lt;&gt;"))</f>
        <v/>
      </c>
      <c r="B95" s="965"/>
      <c r="C95" s="974" t="str">
        <f t="shared" si="26"/>
        <v/>
      </c>
      <c r="D95" s="984" t="str">
        <f t="shared" si="14"/>
        <v/>
      </c>
      <c r="E95" s="976" t="str">
        <f t="shared" si="15"/>
        <v/>
      </c>
      <c r="F95" s="977" t="str">
        <f t="shared" si="16"/>
        <v/>
      </c>
      <c r="G95" s="964" t="str">
        <f>IF(H95="","",COUNTIF(H18:H95,"&lt;&gt;"))</f>
        <v/>
      </c>
      <c r="H95" s="965" t="str" cm="1">
        <f t="array" ref="H95">IF(L95="","",IF(LEN(L95)&lt;=MAX(10,G13),L95,IFERROR(LEFT(L95,LOOKUP(2,1/(MID(L95,ROW(1:500),1)=" ")/(ROW(1:500)&lt;=MAX(10,G13)),ROW(1:500))-1),LEFT(L95,MAX(10,G13)))))</f>
        <v/>
      </c>
      <c r="I95" s="964" t="str">
        <f t="shared" si="17"/>
        <v/>
      </c>
      <c r="J95" s="964" t="str">
        <f t="shared" si="18"/>
        <v/>
      </c>
      <c r="K95" s="964" t="str">
        <f>IF(M94&lt;&gt;"",K94,IF(K94&lt;MAX(A18:A317),K94+1,""))</f>
        <v/>
      </c>
      <c r="L95" s="965" t="str">
        <f>IF(K95="","",IF(M94&lt;&gt;"",M94,INDEX(E18:E317,MATCH(K95,A18:A317,0))))</f>
        <v/>
      </c>
      <c r="M95" s="965" t="str">
        <f t="shared" si="19"/>
        <v/>
      </c>
      <c r="N95" s="965" t="str">
        <f t="shared" si="20"/>
        <v/>
      </c>
      <c r="O95" s="964" t="str">
        <f t="shared" si="21"/>
        <v/>
      </c>
      <c r="P95" s="964" t="str">
        <f t="shared" si="22"/>
        <v/>
      </c>
      <c r="Q95" s="965" t="str">
        <f t="shared" si="23"/>
        <v/>
      </c>
      <c r="R95" s="964" t="str">
        <f>IF(N95="","",IF(COUNTIF(AP18:AP300,TRIM(Q95))&gt;0,"EXCLUSION EXACTE",""))</f>
        <v/>
      </c>
      <c r="S95" s="964" t="str" cm="1">
        <f t="array" ref="S95">IF(N95="","",IF(SUMPRODUCT(--(AP18:AP300&lt;&gt;""),--ISNUMBER(SEARCH(" "&amp;AP18:AP300&amp;" ",Q95)))&gt;0,"BLOQUE MOLLUSQUES",""))</f>
        <v/>
      </c>
      <c r="T95" s="964" t="str" cm="1">
        <f t="array" ref="T95">IF(N95="","",IF(SUMPRODUCT(--(AT18:AT300&lt;&gt;""),--ISNUMBER(SEARCH(" "&amp;AT18:AT300&amp;" ",Q95)))&gt;0,"FORCE MOLLUSQUES",""))</f>
        <v/>
      </c>
      <c r="U95" s="965" t="str">
        <f t="shared" si="24"/>
        <v/>
      </c>
      <c r="V95" s="965" t="str">
        <f t="shared" si="27"/>
        <v/>
      </c>
      <c r="W95" s="977" t="str">
        <f t="shared" si="25"/>
        <v/>
      </c>
      <c r="X95" s="964" t="str" cm="1">
        <f t="array" ref="X95">IF(N95="","",IF(R95&lt;&gt;"","",IF(SUMPRODUCT(--(AN18:AN1500=X17),--(AM18:AM1500&lt;&gt;""),--ISNUMBER(SEARCH(" "&amp;AM18:AM1500&amp;" ",Q95)))&gt;0,X17,"")))</f>
        <v/>
      </c>
      <c r="Y95" s="964" t="str" cm="1">
        <f t="array" ref="Y95">IF(N95="","",IF(R95&lt;&gt;"","",IF(SUMPRODUCT(--(AN18:AN1500=Y17),--(AM18:AM1500&lt;&gt;""),--ISNUMBER(SEARCH(" "&amp;AM18:AM1500&amp;" ",Q95)))&gt;0,Y17,"")))</f>
        <v/>
      </c>
      <c r="Z95" s="964" t="str" cm="1">
        <f t="array" ref="Z95">IF(N95="","",IF(R95&lt;&gt;"","",IF(SUMPRODUCT(--(AN18:AN1500=Z17),--(AM18:AM1500&lt;&gt;""),--ISNUMBER(SEARCH(" "&amp;AM18:AM1500&amp;" ",Q95)))&gt;0,Z17,"")))</f>
        <v/>
      </c>
      <c r="AA95" s="964" t="str" cm="1">
        <f t="array" ref="AA95">IF(N95="","",IF(R95&lt;&gt;"","",IF(SUMPRODUCT(--(AN18:AN1500=AA17),--(AM18:AM1500&lt;&gt;""),--ISNUMBER(SEARCH(" "&amp;AM18:AM1500&amp;" ",Q95)))&gt;0,AA17,"")))</f>
        <v/>
      </c>
      <c r="AB95" s="964" t="str" cm="1">
        <f t="array" ref="AB95">IF(N95="","",IF(R95&lt;&gt;"","",IF(SUMPRODUCT(--(AN18:AN1500=AB17),--(AM18:AM1500&lt;&gt;""),--ISNUMBER(SEARCH(" "&amp;AM18:AM1500&amp;" ",Q95)))&gt;0,AB17,"")))</f>
        <v/>
      </c>
      <c r="AC95" s="964" t="str" cm="1">
        <f t="array" ref="AC95">IF(N95="","",IF(R95&lt;&gt;"","",IF(SUMPRODUCT(--(AN18:AN1500=AC17),--(AM18:AM1500&lt;&gt;""),--ISNUMBER(SEARCH(" "&amp;AM18:AM1500&amp;" ",Q95)))&gt;0,AC17,"")))</f>
        <v/>
      </c>
      <c r="AD95" s="964" t="str" cm="1">
        <f t="array" ref="AD95">IF(N95="","",IF(R95&lt;&gt;"","",IF(SUMPRODUCT(--(AN18:AN1500=AD17),--(AM18:AM1500&lt;&gt;""),--ISNUMBER(SEARCH(" "&amp;AM18:AM1500&amp;" ",Q95)))&gt;0,AD17,"")))</f>
        <v/>
      </c>
      <c r="AE95" s="964" t="str" cm="1">
        <f t="array" ref="AE95">IF(N95="","",IF(R95&lt;&gt;"","",IF(SUMPRODUCT(--(AN18:AN1500=AE17),--(AM18:AM1500&lt;&gt;""),--ISNUMBER(SEARCH(" "&amp;AM18:AM1500&amp;" ",Q95)))&gt;0,AE17,"")))</f>
        <v/>
      </c>
      <c r="AF95" s="964" t="str" cm="1">
        <f t="array" ref="AF95">IF(N95="","",IF(R95&lt;&gt;"","",IF(SUMPRODUCT(--(AN18:AN1500=AF17),--(AM18:AM1500&lt;&gt;""),--ISNUMBER(SEARCH(" "&amp;AM18:AM1500&amp;" ",Q95)))&gt;0,AF17,"")))</f>
        <v/>
      </c>
      <c r="AG95" s="964" t="str" cm="1">
        <f t="array" ref="AG95">IF(N95="","",IF(R95&lt;&gt;"","",IF(SUMPRODUCT(--(AN18:AN1500=AG17),--(AM18:AM1500&lt;&gt;""),--ISNUMBER(SEARCH(" "&amp;AM18:AM1500&amp;" ",Q95)))&gt;0,AG17,"")))</f>
        <v/>
      </c>
      <c r="AH95" s="964" t="str" cm="1">
        <f t="array" ref="AH95">IF(N95="","",IF(R95&lt;&gt;"","",IF(SUMPRODUCT(--(AN18:AN1500=AH17),--(AM18:AM1500&lt;&gt;""),--ISNUMBER(SEARCH(" "&amp;AM18:AM1500&amp;" ",Q95)))&gt;0,AH17,"")))</f>
        <v/>
      </c>
      <c r="AI95" s="964" t="str" cm="1">
        <f t="array" ref="AI95">IF(N95="","",IF(R95&lt;&gt;"","",IF(SUMPRODUCT(--(AN18:AN1500=AI17),--(AM18:AM1500&lt;&gt;""),--ISNUMBER(SEARCH(" "&amp;AM18:AM1500&amp;" ",Q95)))&gt;0,AI17,"")))</f>
        <v/>
      </c>
      <c r="AJ95" s="964" t="str" cm="1">
        <f t="array" ref="AJ95">IF(N95="","",IF(R95&lt;&gt;"","",IF(SUMPRODUCT(--(AN18:AN1500=AJ17),--(AM18:AM1500&lt;&gt;""),--ISNUMBER(SEARCH(" "&amp;AM18:AM1500&amp;" ",Q95)))&gt;0,AJ17,"")))</f>
        <v/>
      </c>
      <c r="AK95" s="964" t="str" cm="1">
        <f t="array" ref="AK95">IF(N95="","",IF(T95&lt;&gt;"",AK17,IF(S95&lt;&gt;"","",IF(R95&lt;&gt;"","",IF(SUMPRODUCT(--(AN18:AN1500=AK17),--(AM18:AM1500&lt;&gt;""),--ISNUMBER(SEARCH(" "&amp;AM18:AM1500&amp;" ",Q95)))&gt;0,AK17,"")))))</f>
        <v/>
      </c>
      <c r="AM95" s="964" t="s">
        <v>457</v>
      </c>
      <c r="AN95" s="964" t="s">
        <v>1969</v>
      </c>
      <c r="AP95" s="964" t="s">
        <v>2159</v>
      </c>
      <c r="AQ95" s="964" t="s">
        <v>1982</v>
      </c>
      <c r="AR95" s="964" t="s">
        <v>1983</v>
      </c>
      <c r="AT95" s="964"/>
      <c r="AU95" s="964"/>
      <c r="AV95" s="964"/>
      <c r="BN95" s="49">
        <v>1</v>
      </c>
    </row>
    <row r="96" spans="1:66" ht="35.1" customHeight="1">
      <c r="A96" s="957" t="str">
        <f>IF(B96="","",COUNTIF(B18:B96,"&lt;&gt;"))</f>
        <v/>
      </c>
      <c r="B96" s="958"/>
      <c r="C96" s="974" t="str">
        <f t="shared" si="26"/>
        <v/>
      </c>
      <c r="D96" s="984" t="str">
        <f t="shared" si="14"/>
        <v/>
      </c>
      <c r="E96" s="961" t="str">
        <f t="shared" si="15"/>
        <v/>
      </c>
      <c r="F96" s="962" t="str">
        <f t="shared" si="16"/>
        <v/>
      </c>
      <c r="G96" s="963" t="str">
        <f>IF(H96="","",COUNTIF(H18:H96,"&lt;&gt;"))</f>
        <v/>
      </c>
      <c r="H96" s="958" t="str" cm="1">
        <f t="array" ref="H96">IF(L96="","",IF(LEN(L96)&lt;=MAX(10,G13),L96,IFERROR(LEFT(L96,LOOKUP(2,1/(MID(L96,ROW(1:500),1)=" ")/(ROW(1:500)&lt;=MAX(10,G13)),ROW(1:500))-1),LEFT(L96,MAX(10,G13)))))</f>
        <v/>
      </c>
      <c r="I96" s="963" t="str">
        <f t="shared" si="17"/>
        <v/>
      </c>
      <c r="J96" s="963" t="str">
        <f t="shared" si="18"/>
        <v/>
      </c>
      <c r="K96" s="964" t="str">
        <f>IF(M95&lt;&gt;"",K95,IF(K95&lt;MAX(A18:A317),K95+1,""))</f>
        <v/>
      </c>
      <c r="L96" s="965" t="str">
        <f>IF(K96="","",IF(M95&lt;&gt;"",M95,INDEX(E18:E317,MATCH(K96,A18:A317,0))))</f>
        <v/>
      </c>
      <c r="M96" s="965" t="str">
        <f t="shared" si="19"/>
        <v/>
      </c>
      <c r="N96" s="966" t="str">
        <f t="shared" si="20"/>
        <v/>
      </c>
      <c r="O96" s="967" t="str">
        <f t="shared" si="21"/>
        <v/>
      </c>
      <c r="P96" s="967" t="str">
        <f t="shared" si="22"/>
        <v/>
      </c>
      <c r="Q96" s="966" t="str">
        <f t="shared" si="23"/>
        <v/>
      </c>
      <c r="R96" s="967" t="str">
        <f>IF(N96="","",IF(COUNTIF(AP18:AP300,TRIM(Q96))&gt;0,"EXCLUSION EXACTE",""))</f>
        <v/>
      </c>
      <c r="S96" s="967" t="str" cm="1">
        <f t="array" ref="S96">IF(N96="","",IF(SUMPRODUCT(--(AP18:AP300&lt;&gt;""),--ISNUMBER(SEARCH(" "&amp;AP18:AP300&amp;" ",Q96)))&gt;0,"BLOQUE MOLLUSQUES",""))</f>
        <v/>
      </c>
      <c r="T96" s="967" t="str" cm="1">
        <f t="array" ref="T96">IF(N96="","",IF(SUMPRODUCT(--(AT18:AT300&lt;&gt;""),--ISNUMBER(SEARCH(" "&amp;AT18:AT300&amp;" ",Q96)))&gt;0,"FORCE MOLLUSQUES",""))</f>
        <v/>
      </c>
      <c r="U96" s="966" t="str">
        <f t="shared" si="24"/>
        <v/>
      </c>
      <c r="V96" s="966" t="str">
        <f t="shared" si="27"/>
        <v/>
      </c>
      <c r="W96" s="991" t="str">
        <f t="shared" si="25"/>
        <v/>
      </c>
      <c r="X96" s="967" t="str" cm="1">
        <f t="array" ref="X96">IF(N96="","",IF(R96&lt;&gt;"","",IF(SUMPRODUCT(--(AN18:AN1500=X17),--(AM18:AM1500&lt;&gt;""),--ISNUMBER(SEARCH(" "&amp;AM18:AM1500&amp;" ",Q96)))&gt;0,X17,"")))</f>
        <v/>
      </c>
      <c r="Y96" s="967" t="str" cm="1">
        <f t="array" ref="Y96">IF(N96="","",IF(R96&lt;&gt;"","",IF(SUMPRODUCT(--(AN18:AN1500=Y17),--(AM18:AM1500&lt;&gt;""),--ISNUMBER(SEARCH(" "&amp;AM18:AM1500&amp;" ",Q96)))&gt;0,Y17,"")))</f>
        <v/>
      </c>
      <c r="Z96" s="967" t="str" cm="1">
        <f t="array" ref="Z96">IF(N96="","",IF(R96&lt;&gt;"","",IF(SUMPRODUCT(--(AN18:AN1500=Z17),--(AM18:AM1500&lt;&gt;""),--ISNUMBER(SEARCH(" "&amp;AM18:AM1500&amp;" ",Q96)))&gt;0,Z17,"")))</f>
        <v/>
      </c>
      <c r="AA96" s="967" t="str" cm="1">
        <f t="array" ref="AA96">IF(N96="","",IF(R96&lt;&gt;"","",IF(SUMPRODUCT(--(AN18:AN1500=AA17),--(AM18:AM1500&lt;&gt;""),--ISNUMBER(SEARCH(" "&amp;AM18:AM1500&amp;" ",Q96)))&gt;0,AA17,"")))</f>
        <v/>
      </c>
      <c r="AB96" s="967" t="str" cm="1">
        <f t="array" ref="AB96">IF(N96="","",IF(R96&lt;&gt;"","",IF(SUMPRODUCT(--(AN18:AN1500=AB17),--(AM18:AM1500&lt;&gt;""),--ISNUMBER(SEARCH(" "&amp;AM18:AM1500&amp;" ",Q96)))&gt;0,AB17,"")))</f>
        <v/>
      </c>
      <c r="AC96" s="967" t="str" cm="1">
        <f t="array" ref="AC96">IF(N96="","",IF(R96&lt;&gt;"","",IF(SUMPRODUCT(--(AN18:AN1500=AC17),--(AM18:AM1500&lt;&gt;""),--ISNUMBER(SEARCH(" "&amp;AM18:AM1500&amp;" ",Q96)))&gt;0,AC17,"")))</f>
        <v/>
      </c>
      <c r="AD96" s="967" t="str" cm="1">
        <f t="array" ref="AD96">IF(N96="","",IF(R96&lt;&gt;"","",IF(SUMPRODUCT(--(AN18:AN1500=AD17),--(AM18:AM1500&lt;&gt;""),--ISNUMBER(SEARCH(" "&amp;AM18:AM1500&amp;" ",Q96)))&gt;0,AD17,"")))</f>
        <v/>
      </c>
      <c r="AE96" s="967" t="str" cm="1">
        <f t="array" ref="AE96">IF(N96="","",IF(R96&lt;&gt;"","",IF(SUMPRODUCT(--(AN18:AN1500=AE17),--(AM18:AM1500&lt;&gt;""),--ISNUMBER(SEARCH(" "&amp;AM18:AM1500&amp;" ",Q96)))&gt;0,AE17,"")))</f>
        <v/>
      </c>
      <c r="AF96" s="967" t="str" cm="1">
        <f t="array" ref="AF96">IF(N96="","",IF(R96&lt;&gt;"","",IF(SUMPRODUCT(--(AN18:AN1500=AF17),--(AM18:AM1500&lt;&gt;""),--ISNUMBER(SEARCH(" "&amp;AM18:AM1500&amp;" ",Q96)))&gt;0,AF17,"")))</f>
        <v/>
      </c>
      <c r="AG96" s="967" t="str" cm="1">
        <f t="array" ref="AG96">IF(N96="","",IF(R96&lt;&gt;"","",IF(SUMPRODUCT(--(AN18:AN1500=AG17),--(AM18:AM1500&lt;&gt;""),--ISNUMBER(SEARCH(" "&amp;AM18:AM1500&amp;" ",Q96)))&gt;0,AG17,"")))</f>
        <v/>
      </c>
      <c r="AH96" s="967" t="str" cm="1">
        <f t="array" ref="AH96">IF(N96="","",IF(R96&lt;&gt;"","",IF(SUMPRODUCT(--(AN18:AN1500=AH17),--(AM18:AM1500&lt;&gt;""),--ISNUMBER(SEARCH(" "&amp;AM18:AM1500&amp;" ",Q96)))&gt;0,AH17,"")))</f>
        <v/>
      </c>
      <c r="AI96" s="967" t="str" cm="1">
        <f t="array" ref="AI96">IF(N96="","",IF(R96&lt;&gt;"","",IF(SUMPRODUCT(--(AN18:AN1500=AI17),--(AM18:AM1500&lt;&gt;""),--ISNUMBER(SEARCH(" "&amp;AM18:AM1500&amp;" ",Q96)))&gt;0,AI17,"")))</f>
        <v/>
      </c>
      <c r="AJ96" s="967" t="str" cm="1">
        <f t="array" ref="AJ96">IF(N96="","",IF(R96&lt;&gt;"","",IF(SUMPRODUCT(--(AN18:AN1500=AJ17),--(AM18:AM1500&lt;&gt;""),--ISNUMBER(SEARCH(" "&amp;AM18:AM1500&amp;" ",Q96)))&gt;0,AJ17,"")))</f>
        <v/>
      </c>
      <c r="AK96" s="967" t="str" cm="1">
        <f t="array" ref="AK96">IF(N96="","",IF(T96&lt;&gt;"",AK17,IF(S96&lt;&gt;"","",IF(R96&lt;&gt;"","",IF(SUMPRODUCT(--(AN18:AN1500=AK17),--(AM18:AM1500&lt;&gt;""),--ISNUMBER(SEARCH(" "&amp;AM18:AM1500&amp;" ",Q96)))&gt;0,AK17,"")))))</f>
        <v/>
      </c>
      <c r="AM96" s="968" t="s">
        <v>52</v>
      </c>
      <c r="AN96" s="968" t="s">
        <v>1969</v>
      </c>
      <c r="AP96" s="969" t="s">
        <v>2160</v>
      </c>
      <c r="AQ96" s="969" t="s">
        <v>1982</v>
      </c>
      <c r="AR96" s="969" t="s">
        <v>1983</v>
      </c>
      <c r="AT96" s="964"/>
      <c r="AU96" s="964"/>
      <c r="AV96" s="964"/>
      <c r="BN96" s="49">
        <v>1</v>
      </c>
    </row>
    <row r="97" spans="1:66" ht="35.1" customHeight="1">
      <c r="A97" s="973" t="str">
        <f>IF(B97="","",COUNTIF(B18:B97,"&lt;&gt;"))</f>
        <v/>
      </c>
      <c r="B97" s="965"/>
      <c r="C97" s="974" t="str">
        <f t="shared" si="26"/>
        <v/>
      </c>
      <c r="D97" s="984" t="str">
        <f t="shared" si="14"/>
        <v/>
      </c>
      <c r="E97" s="976" t="str">
        <f t="shared" si="15"/>
        <v/>
      </c>
      <c r="F97" s="977" t="str">
        <f t="shared" si="16"/>
        <v/>
      </c>
      <c r="G97" s="964" t="str">
        <f>IF(H97="","",COUNTIF(H18:H97,"&lt;&gt;"))</f>
        <v/>
      </c>
      <c r="H97" s="965" t="str" cm="1">
        <f t="array" ref="H97">IF(L97="","",IF(LEN(L97)&lt;=MAX(10,G13),L97,IFERROR(LEFT(L97,LOOKUP(2,1/(MID(L97,ROW(1:500),1)=" ")/(ROW(1:500)&lt;=MAX(10,G13)),ROW(1:500))-1),LEFT(L97,MAX(10,G13)))))</f>
        <v/>
      </c>
      <c r="I97" s="964" t="str">
        <f t="shared" si="17"/>
        <v/>
      </c>
      <c r="J97" s="964" t="str">
        <f t="shared" si="18"/>
        <v/>
      </c>
      <c r="K97" s="964" t="str">
        <f>IF(M96&lt;&gt;"",K96,IF(K96&lt;MAX(A18:A317),K96+1,""))</f>
        <v/>
      </c>
      <c r="L97" s="965" t="str">
        <f>IF(K97="","",IF(M96&lt;&gt;"",M96,INDEX(E18:E317,MATCH(K97,A18:A317,0))))</f>
        <v/>
      </c>
      <c r="M97" s="965" t="str">
        <f t="shared" si="19"/>
        <v/>
      </c>
      <c r="N97" s="965" t="str">
        <f t="shared" si="20"/>
        <v/>
      </c>
      <c r="O97" s="964" t="str">
        <f t="shared" si="21"/>
        <v/>
      </c>
      <c r="P97" s="964" t="str">
        <f t="shared" si="22"/>
        <v/>
      </c>
      <c r="Q97" s="965" t="str">
        <f t="shared" si="23"/>
        <v/>
      </c>
      <c r="R97" s="964" t="str">
        <f>IF(N97="","",IF(COUNTIF(AP18:AP300,TRIM(Q97))&gt;0,"EXCLUSION EXACTE",""))</f>
        <v/>
      </c>
      <c r="S97" s="964" t="str" cm="1">
        <f t="array" ref="S97">IF(N97="","",IF(SUMPRODUCT(--(AP18:AP300&lt;&gt;""),--ISNUMBER(SEARCH(" "&amp;AP18:AP300&amp;" ",Q97)))&gt;0,"BLOQUE MOLLUSQUES",""))</f>
        <v/>
      </c>
      <c r="T97" s="964" t="str" cm="1">
        <f t="array" ref="T97">IF(N97="","",IF(SUMPRODUCT(--(AT18:AT300&lt;&gt;""),--ISNUMBER(SEARCH(" "&amp;AT18:AT300&amp;" ",Q97)))&gt;0,"FORCE MOLLUSQUES",""))</f>
        <v/>
      </c>
      <c r="U97" s="965" t="str">
        <f t="shared" si="24"/>
        <v/>
      </c>
      <c r="V97" s="965" t="str">
        <f t="shared" si="27"/>
        <v/>
      </c>
      <c r="W97" s="977" t="str">
        <f t="shared" si="25"/>
        <v/>
      </c>
      <c r="X97" s="964" t="str" cm="1">
        <f t="array" ref="X97">IF(N97="","",IF(R97&lt;&gt;"","",IF(SUMPRODUCT(--(AN18:AN1500=X17),--(AM18:AM1500&lt;&gt;""),--ISNUMBER(SEARCH(" "&amp;AM18:AM1500&amp;" ",Q97)))&gt;0,X17,"")))</f>
        <v/>
      </c>
      <c r="Y97" s="964" t="str" cm="1">
        <f t="array" ref="Y97">IF(N97="","",IF(R97&lt;&gt;"","",IF(SUMPRODUCT(--(AN18:AN1500=Y17),--(AM18:AM1500&lt;&gt;""),--ISNUMBER(SEARCH(" "&amp;AM18:AM1500&amp;" ",Q97)))&gt;0,Y17,"")))</f>
        <v/>
      </c>
      <c r="Z97" s="964" t="str" cm="1">
        <f t="array" ref="Z97">IF(N97="","",IF(R97&lt;&gt;"","",IF(SUMPRODUCT(--(AN18:AN1500=Z17),--(AM18:AM1500&lt;&gt;""),--ISNUMBER(SEARCH(" "&amp;AM18:AM1500&amp;" ",Q97)))&gt;0,Z17,"")))</f>
        <v/>
      </c>
      <c r="AA97" s="964" t="str" cm="1">
        <f t="array" ref="AA97">IF(N97="","",IF(R97&lt;&gt;"","",IF(SUMPRODUCT(--(AN18:AN1500=AA17),--(AM18:AM1500&lt;&gt;""),--ISNUMBER(SEARCH(" "&amp;AM18:AM1500&amp;" ",Q97)))&gt;0,AA17,"")))</f>
        <v/>
      </c>
      <c r="AB97" s="964" t="str" cm="1">
        <f t="array" ref="AB97">IF(N97="","",IF(R97&lt;&gt;"","",IF(SUMPRODUCT(--(AN18:AN1500=AB17),--(AM18:AM1500&lt;&gt;""),--ISNUMBER(SEARCH(" "&amp;AM18:AM1500&amp;" ",Q97)))&gt;0,AB17,"")))</f>
        <v/>
      </c>
      <c r="AC97" s="964" t="str" cm="1">
        <f t="array" ref="AC97">IF(N97="","",IF(R97&lt;&gt;"","",IF(SUMPRODUCT(--(AN18:AN1500=AC17),--(AM18:AM1500&lt;&gt;""),--ISNUMBER(SEARCH(" "&amp;AM18:AM1500&amp;" ",Q97)))&gt;0,AC17,"")))</f>
        <v/>
      </c>
      <c r="AD97" s="964" t="str" cm="1">
        <f t="array" ref="AD97">IF(N97="","",IF(R97&lt;&gt;"","",IF(SUMPRODUCT(--(AN18:AN1500=AD17),--(AM18:AM1500&lt;&gt;""),--ISNUMBER(SEARCH(" "&amp;AM18:AM1500&amp;" ",Q97)))&gt;0,AD17,"")))</f>
        <v/>
      </c>
      <c r="AE97" s="964" t="str" cm="1">
        <f t="array" ref="AE97">IF(N97="","",IF(R97&lt;&gt;"","",IF(SUMPRODUCT(--(AN18:AN1500=AE17),--(AM18:AM1500&lt;&gt;""),--ISNUMBER(SEARCH(" "&amp;AM18:AM1500&amp;" ",Q97)))&gt;0,AE17,"")))</f>
        <v/>
      </c>
      <c r="AF97" s="964" t="str" cm="1">
        <f t="array" ref="AF97">IF(N97="","",IF(R97&lt;&gt;"","",IF(SUMPRODUCT(--(AN18:AN1500=AF17),--(AM18:AM1500&lt;&gt;""),--ISNUMBER(SEARCH(" "&amp;AM18:AM1500&amp;" ",Q97)))&gt;0,AF17,"")))</f>
        <v/>
      </c>
      <c r="AG97" s="964" t="str" cm="1">
        <f t="array" ref="AG97">IF(N97="","",IF(R97&lt;&gt;"","",IF(SUMPRODUCT(--(AN18:AN1500=AG17),--(AM18:AM1500&lt;&gt;""),--ISNUMBER(SEARCH(" "&amp;AM18:AM1500&amp;" ",Q97)))&gt;0,AG17,"")))</f>
        <v/>
      </c>
      <c r="AH97" s="964" t="str" cm="1">
        <f t="array" ref="AH97">IF(N97="","",IF(R97&lt;&gt;"","",IF(SUMPRODUCT(--(AN18:AN1500=AH17),--(AM18:AM1500&lt;&gt;""),--ISNUMBER(SEARCH(" "&amp;AM18:AM1500&amp;" ",Q97)))&gt;0,AH17,"")))</f>
        <v/>
      </c>
      <c r="AI97" s="964" t="str" cm="1">
        <f t="array" ref="AI97">IF(N97="","",IF(R97&lt;&gt;"","",IF(SUMPRODUCT(--(AN18:AN1500=AI17),--(AM18:AM1500&lt;&gt;""),--ISNUMBER(SEARCH(" "&amp;AM18:AM1500&amp;" ",Q97)))&gt;0,AI17,"")))</f>
        <v/>
      </c>
      <c r="AJ97" s="964" t="str" cm="1">
        <f t="array" ref="AJ97">IF(N97="","",IF(R97&lt;&gt;"","",IF(SUMPRODUCT(--(AN18:AN1500=AJ17),--(AM18:AM1500&lt;&gt;""),--ISNUMBER(SEARCH(" "&amp;AM18:AM1500&amp;" ",Q97)))&gt;0,AJ17,"")))</f>
        <v/>
      </c>
      <c r="AK97" s="964" t="str" cm="1">
        <f t="array" ref="AK97">IF(N97="","",IF(T97&lt;&gt;"",AK17,IF(S97&lt;&gt;"","",IF(R97&lt;&gt;"","",IF(SUMPRODUCT(--(AN18:AN1500=AK17),--(AM18:AM1500&lt;&gt;""),--ISNUMBER(SEARCH(" "&amp;AM18:AM1500&amp;" ",Q97)))&gt;0,AK17,"")))))</f>
        <v/>
      </c>
      <c r="AM97" s="964" t="s">
        <v>463</v>
      </c>
      <c r="AN97" s="964" t="s">
        <v>1969</v>
      </c>
      <c r="AP97" s="964" t="s">
        <v>2161</v>
      </c>
      <c r="AQ97" s="964" t="s">
        <v>1982</v>
      </c>
      <c r="AR97" s="964" t="s">
        <v>1983</v>
      </c>
      <c r="AT97" s="964"/>
      <c r="AU97" s="964"/>
      <c r="AV97" s="964"/>
      <c r="BN97" s="49">
        <v>1</v>
      </c>
    </row>
    <row r="98" spans="1:66" ht="35.1" customHeight="1">
      <c r="A98" s="957" t="str">
        <f>IF(B98="","",COUNTIF(B18:B98,"&lt;&gt;"))</f>
        <v/>
      </c>
      <c r="B98" s="958"/>
      <c r="C98" s="974" t="str">
        <f t="shared" si="26"/>
        <v/>
      </c>
      <c r="D98" s="984" t="str">
        <f t="shared" si="14"/>
        <v/>
      </c>
      <c r="E98" s="961" t="str">
        <f t="shared" si="15"/>
        <v/>
      </c>
      <c r="F98" s="962" t="str">
        <f t="shared" si="16"/>
        <v/>
      </c>
      <c r="G98" s="963" t="str">
        <f>IF(H98="","",COUNTIF(H18:H98,"&lt;&gt;"))</f>
        <v/>
      </c>
      <c r="H98" s="958" t="str" cm="1">
        <f t="array" ref="H98">IF(L98="","",IF(LEN(L98)&lt;=MAX(10,G13),L98,IFERROR(LEFT(L98,LOOKUP(2,1/(MID(L98,ROW(1:500),1)=" ")/(ROW(1:500)&lt;=MAX(10,G13)),ROW(1:500))-1),LEFT(L98,MAX(10,G13)))))</f>
        <v/>
      </c>
      <c r="I98" s="963" t="str">
        <f t="shared" si="17"/>
        <v/>
      </c>
      <c r="J98" s="963" t="str">
        <f t="shared" si="18"/>
        <v/>
      </c>
      <c r="K98" s="964" t="str">
        <f>IF(M97&lt;&gt;"",K97,IF(K97&lt;MAX(A18:A317),K97+1,""))</f>
        <v/>
      </c>
      <c r="L98" s="965" t="str">
        <f>IF(K98="","",IF(M97&lt;&gt;"",M97,INDEX(E18:E317,MATCH(K98,A18:A317,0))))</f>
        <v/>
      </c>
      <c r="M98" s="965" t="str">
        <f t="shared" si="19"/>
        <v/>
      </c>
      <c r="N98" s="966" t="str">
        <f t="shared" si="20"/>
        <v/>
      </c>
      <c r="O98" s="967" t="str">
        <f t="shared" si="21"/>
        <v/>
      </c>
      <c r="P98" s="967" t="str">
        <f t="shared" si="22"/>
        <v/>
      </c>
      <c r="Q98" s="966" t="str">
        <f t="shared" si="23"/>
        <v/>
      </c>
      <c r="R98" s="967" t="str">
        <f>IF(N98="","",IF(COUNTIF(AP18:AP300,TRIM(Q98))&gt;0,"EXCLUSION EXACTE",""))</f>
        <v/>
      </c>
      <c r="S98" s="967" t="str" cm="1">
        <f t="array" ref="S98">IF(N98="","",IF(SUMPRODUCT(--(AP18:AP300&lt;&gt;""),--ISNUMBER(SEARCH(" "&amp;AP18:AP300&amp;" ",Q98)))&gt;0,"BLOQUE MOLLUSQUES",""))</f>
        <v/>
      </c>
      <c r="T98" s="967" t="str" cm="1">
        <f t="array" ref="T98">IF(N98="","",IF(SUMPRODUCT(--(AT18:AT300&lt;&gt;""),--ISNUMBER(SEARCH(" "&amp;AT18:AT300&amp;" ",Q98)))&gt;0,"FORCE MOLLUSQUES",""))</f>
        <v/>
      </c>
      <c r="U98" s="966" t="str">
        <f t="shared" si="24"/>
        <v/>
      </c>
      <c r="V98" s="966" t="str">
        <f t="shared" si="27"/>
        <v/>
      </c>
      <c r="W98" s="991" t="str">
        <f t="shared" si="25"/>
        <v/>
      </c>
      <c r="X98" s="967" t="str" cm="1">
        <f t="array" ref="X98">IF(N98="","",IF(R98&lt;&gt;"","",IF(SUMPRODUCT(--(AN18:AN1500=X17),--(AM18:AM1500&lt;&gt;""),--ISNUMBER(SEARCH(" "&amp;AM18:AM1500&amp;" ",Q98)))&gt;0,X17,"")))</f>
        <v/>
      </c>
      <c r="Y98" s="967" t="str" cm="1">
        <f t="array" ref="Y98">IF(N98="","",IF(R98&lt;&gt;"","",IF(SUMPRODUCT(--(AN18:AN1500=Y17),--(AM18:AM1500&lt;&gt;""),--ISNUMBER(SEARCH(" "&amp;AM18:AM1500&amp;" ",Q98)))&gt;0,Y17,"")))</f>
        <v/>
      </c>
      <c r="Z98" s="967" t="str" cm="1">
        <f t="array" ref="Z98">IF(N98="","",IF(R98&lt;&gt;"","",IF(SUMPRODUCT(--(AN18:AN1500=Z17),--(AM18:AM1500&lt;&gt;""),--ISNUMBER(SEARCH(" "&amp;AM18:AM1500&amp;" ",Q98)))&gt;0,Z17,"")))</f>
        <v/>
      </c>
      <c r="AA98" s="967" t="str" cm="1">
        <f t="array" ref="AA98">IF(N98="","",IF(R98&lt;&gt;"","",IF(SUMPRODUCT(--(AN18:AN1500=AA17),--(AM18:AM1500&lt;&gt;""),--ISNUMBER(SEARCH(" "&amp;AM18:AM1500&amp;" ",Q98)))&gt;0,AA17,"")))</f>
        <v/>
      </c>
      <c r="AB98" s="967" t="str" cm="1">
        <f t="array" ref="AB98">IF(N98="","",IF(R98&lt;&gt;"","",IF(SUMPRODUCT(--(AN18:AN1500=AB17),--(AM18:AM1500&lt;&gt;""),--ISNUMBER(SEARCH(" "&amp;AM18:AM1500&amp;" ",Q98)))&gt;0,AB17,"")))</f>
        <v/>
      </c>
      <c r="AC98" s="967" t="str" cm="1">
        <f t="array" ref="AC98">IF(N98="","",IF(R98&lt;&gt;"","",IF(SUMPRODUCT(--(AN18:AN1500=AC17),--(AM18:AM1500&lt;&gt;""),--ISNUMBER(SEARCH(" "&amp;AM18:AM1500&amp;" ",Q98)))&gt;0,AC17,"")))</f>
        <v/>
      </c>
      <c r="AD98" s="967" t="str" cm="1">
        <f t="array" ref="AD98">IF(N98="","",IF(R98&lt;&gt;"","",IF(SUMPRODUCT(--(AN18:AN1500=AD17),--(AM18:AM1500&lt;&gt;""),--ISNUMBER(SEARCH(" "&amp;AM18:AM1500&amp;" ",Q98)))&gt;0,AD17,"")))</f>
        <v/>
      </c>
      <c r="AE98" s="967" t="str" cm="1">
        <f t="array" ref="AE98">IF(N98="","",IF(R98&lt;&gt;"","",IF(SUMPRODUCT(--(AN18:AN1500=AE17),--(AM18:AM1500&lt;&gt;""),--ISNUMBER(SEARCH(" "&amp;AM18:AM1500&amp;" ",Q98)))&gt;0,AE17,"")))</f>
        <v/>
      </c>
      <c r="AF98" s="967" t="str" cm="1">
        <f t="array" ref="AF98">IF(N98="","",IF(R98&lt;&gt;"","",IF(SUMPRODUCT(--(AN18:AN1500=AF17),--(AM18:AM1500&lt;&gt;""),--ISNUMBER(SEARCH(" "&amp;AM18:AM1500&amp;" ",Q98)))&gt;0,AF17,"")))</f>
        <v/>
      </c>
      <c r="AG98" s="967" t="str" cm="1">
        <f t="array" ref="AG98">IF(N98="","",IF(R98&lt;&gt;"","",IF(SUMPRODUCT(--(AN18:AN1500=AG17),--(AM18:AM1500&lt;&gt;""),--ISNUMBER(SEARCH(" "&amp;AM18:AM1500&amp;" ",Q98)))&gt;0,AG17,"")))</f>
        <v/>
      </c>
      <c r="AH98" s="967" t="str" cm="1">
        <f t="array" ref="AH98">IF(N98="","",IF(R98&lt;&gt;"","",IF(SUMPRODUCT(--(AN18:AN1500=AH17),--(AM18:AM1500&lt;&gt;""),--ISNUMBER(SEARCH(" "&amp;AM18:AM1500&amp;" ",Q98)))&gt;0,AH17,"")))</f>
        <v/>
      </c>
      <c r="AI98" s="967" t="str" cm="1">
        <f t="array" ref="AI98">IF(N98="","",IF(R98&lt;&gt;"","",IF(SUMPRODUCT(--(AN18:AN1500=AI17),--(AM18:AM1500&lt;&gt;""),--ISNUMBER(SEARCH(" "&amp;AM18:AM1500&amp;" ",Q98)))&gt;0,AI17,"")))</f>
        <v/>
      </c>
      <c r="AJ98" s="967" t="str" cm="1">
        <f t="array" ref="AJ98">IF(N98="","",IF(R98&lt;&gt;"","",IF(SUMPRODUCT(--(AN18:AN1500=AJ17),--(AM18:AM1500&lt;&gt;""),--ISNUMBER(SEARCH(" "&amp;AM18:AM1500&amp;" ",Q98)))&gt;0,AJ17,"")))</f>
        <v/>
      </c>
      <c r="AK98" s="967" t="str" cm="1">
        <f t="array" ref="AK98">IF(N98="","",IF(T98&lt;&gt;"",AK17,IF(S98&lt;&gt;"","",IF(R98&lt;&gt;"","",IF(SUMPRODUCT(--(AN18:AN1500=AK17),--(AM18:AM1500&lt;&gt;""),--ISNUMBER(SEARCH(" "&amp;AM18:AM1500&amp;" ",Q98)))&gt;0,AK17,"")))))</f>
        <v/>
      </c>
      <c r="AM98" s="968" t="s">
        <v>177</v>
      </c>
      <c r="AN98" s="968" t="s">
        <v>1969</v>
      </c>
      <c r="AP98" s="969" t="s">
        <v>2162</v>
      </c>
      <c r="AQ98" s="969" t="s">
        <v>1982</v>
      </c>
      <c r="AR98" s="969" t="s">
        <v>1983</v>
      </c>
      <c r="AT98" s="964"/>
      <c r="AU98" s="964"/>
      <c r="AV98" s="964"/>
      <c r="BN98" s="49">
        <v>1</v>
      </c>
    </row>
    <row r="99" spans="1:66" ht="35.1" customHeight="1">
      <c r="A99" s="973" t="str">
        <f>IF(B99="","",COUNTIF(B18:B99,"&lt;&gt;"))</f>
        <v/>
      </c>
      <c r="B99" s="965"/>
      <c r="C99" s="974" t="str">
        <f t="shared" si="26"/>
        <v/>
      </c>
      <c r="D99" s="984" t="str">
        <f t="shared" si="14"/>
        <v/>
      </c>
      <c r="E99" s="976" t="str">
        <f t="shared" si="15"/>
        <v/>
      </c>
      <c r="F99" s="977" t="str">
        <f t="shared" si="16"/>
        <v/>
      </c>
      <c r="G99" s="964" t="str">
        <f>IF(H99="","",COUNTIF(H18:H99,"&lt;&gt;"))</f>
        <v/>
      </c>
      <c r="H99" s="965" t="str" cm="1">
        <f t="array" ref="H99">IF(L99="","",IF(LEN(L99)&lt;=MAX(10,G13),L99,IFERROR(LEFT(L99,LOOKUP(2,1/(MID(L99,ROW(1:500),1)=" ")/(ROW(1:500)&lt;=MAX(10,G13)),ROW(1:500))-1),LEFT(L99,MAX(10,G13)))))</f>
        <v/>
      </c>
      <c r="I99" s="964" t="str">
        <f t="shared" si="17"/>
        <v/>
      </c>
      <c r="J99" s="964" t="str">
        <f t="shared" si="18"/>
        <v/>
      </c>
      <c r="K99" s="964" t="str">
        <f>IF(M98&lt;&gt;"",K98,IF(K98&lt;MAX(A18:A317),K98+1,""))</f>
        <v/>
      </c>
      <c r="L99" s="965" t="str">
        <f>IF(K99="","",IF(M98&lt;&gt;"",M98,INDEX(E18:E317,MATCH(K99,A18:A317,0))))</f>
        <v/>
      </c>
      <c r="M99" s="965" t="str">
        <f t="shared" si="19"/>
        <v/>
      </c>
      <c r="N99" s="965" t="str">
        <f t="shared" si="20"/>
        <v/>
      </c>
      <c r="O99" s="964" t="str">
        <f t="shared" si="21"/>
        <v/>
      </c>
      <c r="P99" s="964" t="str">
        <f t="shared" si="22"/>
        <v/>
      </c>
      <c r="Q99" s="965" t="str">
        <f t="shared" si="23"/>
        <v/>
      </c>
      <c r="R99" s="964" t="str">
        <f>IF(N99="","",IF(COUNTIF(AP18:AP300,TRIM(Q99))&gt;0,"EXCLUSION EXACTE",""))</f>
        <v/>
      </c>
      <c r="S99" s="964" t="str" cm="1">
        <f t="array" ref="S99">IF(N99="","",IF(SUMPRODUCT(--(AP18:AP300&lt;&gt;""),--ISNUMBER(SEARCH(" "&amp;AP18:AP300&amp;" ",Q99)))&gt;0,"BLOQUE MOLLUSQUES",""))</f>
        <v/>
      </c>
      <c r="T99" s="964" t="str" cm="1">
        <f t="array" ref="T99">IF(N99="","",IF(SUMPRODUCT(--(AT18:AT300&lt;&gt;""),--ISNUMBER(SEARCH(" "&amp;AT18:AT300&amp;" ",Q99)))&gt;0,"FORCE MOLLUSQUES",""))</f>
        <v/>
      </c>
      <c r="U99" s="965" t="str">
        <f t="shared" si="24"/>
        <v/>
      </c>
      <c r="V99" s="965" t="str">
        <f t="shared" si="27"/>
        <v/>
      </c>
      <c r="W99" s="977" t="str">
        <f t="shared" si="25"/>
        <v/>
      </c>
      <c r="X99" s="964" t="str" cm="1">
        <f t="array" ref="X99">IF(N99="","",IF(R99&lt;&gt;"","",IF(SUMPRODUCT(--(AN18:AN1500=X17),--(AM18:AM1500&lt;&gt;""),--ISNUMBER(SEARCH(" "&amp;AM18:AM1500&amp;" ",Q99)))&gt;0,X17,"")))</f>
        <v/>
      </c>
      <c r="Y99" s="964" t="str" cm="1">
        <f t="array" ref="Y99">IF(N99="","",IF(R99&lt;&gt;"","",IF(SUMPRODUCT(--(AN18:AN1500=Y17),--(AM18:AM1500&lt;&gt;""),--ISNUMBER(SEARCH(" "&amp;AM18:AM1500&amp;" ",Q99)))&gt;0,Y17,"")))</f>
        <v/>
      </c>
      <c r="Z99" s="964" t="str" cm="1">
        <f t="array" ref="Z99">IF(N99="","",IF(R99&lt;&gt;"","",IF(SUMPRODUCT(--(AN18:AN1500=Z17),--(AM18:AM1500&lt;&gt;""),--ISNUMBER(SEARCH(" "&amp;AM18:AM1500&amp;" ",Q99)))&gt;0,Z17,"")))</f>
        <v/>
      </c>
      <c r="AA99" s="964" t="str" cm="1">
        <f t="array" ref="AA99">IF(N99="","",IF(R99&lt;&gt;"","",IF(SUMPRODUCT(--(AN18:AN1500=AA17),--(AM18:AM1500&lt;&gt;""),--ISNUMBER(SEARCH(" "&amp;AM18:AM1500&amp;" ",Q99)))&gt;0,AA17,"")))</f>
        <v/>
      </c>
      <c r="AB99" s="964" t="str" cm="1">
        <f t="array" ref="AB99">IF(N99="","",IF(R99&lt;&gt;"","",IF(SUMPRODUCT(--(AN18:AN1500=AB17),--(AM18:AM1500&lt;&gt;""),--ISNUMBER(SEARCH(" "&amp;AM18:AM1500&amp;" ",Q99)))&gt;0,AB17,"")))</f>
        <v/>
      </c>
      <c r="AC99" s="964" t="str" cm="1">
        <f t="array" ref="AC99">IF(N99="","",IF(R99&lt;&gt;"","",IF(SUMPRODUCT(--(AN18:AN1500=AC17),--(AM18:AM1500&lt;&gt;""),--ISNUMBER(SEARCH(" "&amp;AM18:AM1500&amp;" ",Q99)))&gt;0,AC17,"")))</f>
        <v/>
      </c>
      <c r="AD99" s="964" t="str" cm="1">
        <f t="array" ref="AD99">IF(N99="","",IF(R99&lt;&gt;"","",IF(SUMPRODUCT(--(AN18:AN1500=AD17),--(AM18:AM1500&lt;&gt;""),--ISNUMBER(SEARCH(" "&amp;AM18:AM1500&amp;" ",Q99)))&gt;0,AD17,"")))</f>
        <v/>
      </c>
      <c r="AE99" s="964" t="str" cm="1">
        <f t="array" ref="AE99">IF(N99="","",IF(R99&lt;&gt;"","",IF(SUMPRODUCT(--(AN18:AN1500=AE17),--(AM18:AM1500&lt;&gt;""),--ISNUMBER(SEARCH(" "&amp;AM18:AM1500&amp;" ",Q99)))&gt;0,AE17,"")))</f>
        <v/>
      </c>
      <c r="AF99" s="964" t="str" cm="1">
        <f t="array" ref="AF99">IF(N99="","",IF(R99&lt;&gt;"","",IF(SUMPRODUCT(--(AN18:AN1500=AF17),--(AM18:AM1500&lt;&gt;""),--ISNUMBER(SEARCH(" "&amp;AM18:AM1500&amp;" ",Q99)))&gt;0,AF17,"")))</f>
        <v/>
      </c>
      <c r="AG99" s="964" t="str" cm="1">
        <f t="array" ref="AG99">IF(N99="","",IF(R99&lt;&gt;"","",IF(SUMPRODUCT(--(AN18:AN1500=AG17),--(AM18:AM1500&lt;&gt;""),--ISNUMBER(SEARCH(" "&amp;AM18:AM1500&amp;" ",Q99)))&gt;0,AG17,"")))</f>
        <v/>
      </c>
      <c r="AH99" s="964" t="str" cm="1">
        <f t="array" ref="AH99">IF(N99="","",IF(R99&lt;&gt;"","",IF(SUMPRODUCT(--(AN18:AN1500=AH17),--(AM18:AM1500&lt;&gt;""),--ISNUMBER(SEARCH(" "&amp;AM18:AM1500&amp;" ",Q99)))&gt;0,AH17,"")))</f>
        <v/>
      </c>
      <c r="AI99" s="964" t="str" cm="1">
        <f t="array" ref="AI99">IF(N99="","",IF(R99&lt;&gt;"","",IF(SUMPRODUCT(--(AN18:AN1500=AI17),--(AM18:AM1500&lt;&gt;""),--ISNUMBER(SEARCH(" "&amp;AM18:AM1500&amp;" ",Q99)))&gt;0,AI17,"")))</f>
        <v/>
      </c>
      <c r="AJ99" s="964" t="str" cm="1">
        <f t="array" ref="AJ99">IF(N99="","",IF(R99&lt;&gt;"","",IF(SUMPRODUCT(--(AN18:AN1500=AJ17),--(AM18:AM1500&lt;&gt;""),--ISNUMBER(SEARCH(" "&amp;AM18:AM1500&amp;" ",Q99)))&gt;0,AJ17,"")))</f>
        <v/>
      </c>
      <c r="AK99" s="964" t="str" cm="1">
        <f t="array" ref="AK99">IF(N99="","",IF(T99&lt;&gt;"",AK17,IF(S99&lt;&gt;"","",IF(R99&lt;&gt;"","",IF(SUMPRODUCT(--(AN18:AN1500=AK17),--(AM18:AM1500&lt;&gt;""),--ISNUMBER(SEARCH(" "&amp;AM18:AM1500&amp;" ",Q99)))&gt;0,AK17,"")))))</f>
        <v/>
      </c>
      <c r="AM99" s="964" t="s">
        <v>505</v>
      </c>
      <c r="AN99" s="964" t="s">
        <v>1968</v>
      </c>
      <c r="AP99" s="964" t="s">
        <v>2163</v>
      </c>
      <c r="AQ99" s="964" t="s">
        <v>2084</v>
      </c>
      <c r="AR99" s="964" t="s">
        <v>1983</v>
      </c>
      <c r="AT99" s="964"/>
      <c r="AU99" s="964"/>
      <c r="AV99" s="964"/>
      <c r="BN99" s="49">
        <v>1</v>
      </c>
    </row>
    <row r="100" spans="1:66" ht="35.1" customHeight="1">
      <c r="A100" s="957" t="str">
        <f>IF(B100="","",COUNTIF(B18:B100,"&lt;&gt;"))</f>
        <v/>
      </c>
      <c r="B100" s="958"/>
      <c r="C100" s="974" t="str">
        <f t="shared" si="26"/>
        <v/>
      </c>
      <c r="D100" s="984" t="str">
        <f t="shared" si="14"/>
        <v/>
      </c>
      <c r="E100" s="961" t="str">
        <f t="shared" si="15"/>
        <v/>
      </c>
      <c r="F100" s="962" t="str">
        <f t="shared" si="16"/>
        <v/>
      </c>
      <c r="G100" s="963" t="str">
        <f>IF(H100="","",COUNTIF(H18:H100,"&lt;&gt;"))</f>
        <v/>
      </c>
      <c r="H100" s="958" t="str" cm="1">
        <f t="array" ref="H100">IF(L100="","",IF(LEN(L100)&lt;=MAX(10,G13),L100,IFERROR(LEFT(L100,LOOKUP(2,1/(MID(L100,ROW(1:500),1)=" ")/(ROW(1:500)&lt;=MAX(10,G13)),ROW(1:500))-1),LEFT(L100,MAX(10,G13)))))</f>
        <v/>
      </c>
      <c r="I100" s="963" t="str">
        <f t="shared" si="17"/>
        <v/>
      </c>
      <c r="J100" s="963" t="str">
        <f t="shared" si="18"/>
        <v/>
      </c>
      <c r="K100" s="964" t="str">
        <f>IF(M99&lt;&gt;"",K99,IF(K99&lt;MAX(A18:A317),K99+1,""))</f>
        <v/>
      </c>
      <c r="L100" s="965" t="str">
        <f>IF(K100="","",IF(M99&lt;&gt;"",M99,INDEX(E18:E317,MATCH(K100,A18:A317,0))))</f>
        <v/>
      </c>
      <c r="M100" s="965" t="str">
        <f t="shared" si="19"/>
        <v/>
      </c>
      <c r="N100" s="966" t="str">
        <f t="shared" si="20"/>
        <v/>
      </c>
      <c r="O100" s="967" t="str">
        <f t="shared" si="21"/>
        <v/>
      </c>
      <c r="P100" s="967" t="str">
        <f t="shared" si="22"/>
        <v/>
      </c>
      <c r="Q100" s="966" t="str">
        <f t="shared" si="23"/>
        <v/>
      </c>
      <c r="R100" s="967" t="str">
        <f>IF(N100="","",IF(COUNTIF(AP18:AP300,TRIM(Q100))&gt;0,"EXCLUSION EXACTE",""))</f>
        <v/>
      </c>
      <c r="S100" s="967" t="str" cm="1">
        <f t="array" ref="S100">IF(N100="","",IF(SUMPRODUCT(--(AP18:AP300&lt;&gt;""),--ISNUMBER(SEARCH(" "&amp;AP18:AP300&amp;" ",Q100)))&gt;0,"BLOQUE MOLLUSQUES",""))</f>
        <v/>
      </c>
      <c r="T100" s="967" t="str" cm="1">
        <f t="array" ref="T100">IF(N100="","",IF(SUMPRODUCT(--(AT18:AT300&lt;&gt;""),--ISNUMBER(SEARCH(" "&amp;AT18:AT300&amp;" ",Q100)))&gt;0,"FORCE MOLLUSQUES",""))</f>
        <v/>
      </c>
      <c r="U100" s="966" t="str">
        <f t="shared" si="24"/>
        <v/>
      </c>
      <c r="V100" s="966" t="str">
        <f t="shared" si="27"/>
        <v/>
      </c>
      <c r="W100" s="991" t="str">
        <f t="shared" si="25"/>
        <v/>
      </c>
      <c r="X100" s="967" t="str" cm="1">
        <f t="array" ref="X100">IF(N100="","",IF(R100&lt;&gt;"","",IF(SUMPRODUCT(--(AN18:AN1500=X17),--(AM18:AM1500&lt;&gt;""),--ISNUMBER(SEARCH(" "&amp;AM18:AM1500&amp;" ",Q100)))&gt;0,X17,"")))</f>
        <v/>
      </c>
      <c r="Y100" s="967" t="str" cm="1">
        <f t="array" ref="Y100">IF(N100="","",IF(R100&lt;&gt;"","",IF(SUMPRODUCT(--(AN18:AN1500=Y17),--(AM18:AM1500&lt;&gt;""),--ISNUMBER(SEARCH(" "&amp;AM18:AM1500&amp;" ",Q100)))&gt;0,Y17,"")))</f>
        <v/>
      </c>
      <c r="Z100" s="967" t="str" cm="1">
        <f t="array" ref="Z100">IF(N100="","",IF(R100&lt;&gt;"","",IF(SUMPRODUCT(--(AN18:AN1500=Z17),--(AM18:AM1500&lt;&gt;""),--ISNUMBER(SEARCH(" "&amp;AM18:AM1500&amp;" ",Q100)))&gt;0,Z17,"")))</f>
        <v/>
      </c>
      <c r="AA100" s="967" t="str" cm="1">
        <f t="array" ref="AA100">IF(N100="","",IF(R100&lt;&gt;"","",IF(SUMPRODUCT(--(AN18:AN1500=AA17),--(AM18:AM1500&lt;&gt;""),--ISNUMBER(SEARCH(" "&amp;AM18:AM1500&amp;" ",Q100)))&gt;0,AA17,"")))</f>
        <v/>
      </c>
      <c r="AB100" s="967" t="str" cm="1">
        <f t="array" ref="AB100">IF(N100="","",IF(R100&lt;&gt;"","",IF(SUMPRODUCT(--(AN18:AN1500=AB17),--(AM18:AM1500&lt;&gt;""),--ISNUMBER(SEARCH(" "&amp;AM18:AM1500&amp;" ",Q100)))&gt;0,AB17,"")))</f>
        <v/>
      </c>
      <c r="AC100" s="967" t="str" cm="1">
        <f t="array" ref="AC100">IF(N100="","",IF(R100&lt;&gt;"","",IF(SUMPRODUCT(--(AN18:AN1500=AC17),--(AM18:AM1500&lt;&gt;""),--ISNUMBER(SEARCH(" "&amp;AM18:AM1500&amp;" ",Q100)))&gt;0,AC17,"")))</f>
        <v/>
      </c>
      <c r="AD100" s="967" t="str" cm="1">
        <f t="array" ref="AD100">IF(N100="","",IF(R100&lt;&gt;"","",IF(SUMPRODUCT(--(AN18:AN1500=AD17),--(AM18:AM1500&lt;&gt;""),--ISNUMBER(SEARCH(" "&amp;AM18:AM1500&amp;" ",Q100)))&gt;0,AD17,"")))</f>
        <v/>
      </c>
      <c r="AE100" s="967" t="str" cm="1">
        <f t="array" ref="AE100">IF(N100="","",IF(R100&lt;&gt;"","",IF(SUMPRODUCT(--(AN18:AN1500=AE17),--(AM18:AM1500&lt;&gt;""),--ISNUMBER(SEARCH(" "&amp;AM18:AM1500&amp;" ",Q100)))&gt;0,AE17,"")))</f>
        <v/>
      </c>
      <c r="AF100" s="967" t="str" cm="1">
        <f t="array" ref="AF100">IF(N100="","",IF(R100&lt;&gt;"","",IF(SUMPRODUCT(--(AN18:AN1500=AF17),--(AM18:AM1500&lt;&gt;""),--ISNUMBER(SEARCH(" "&amp;AM18:AM1500&amp;" ",Q100)))&gt;0,AF17,"")))</f>
        <v/>
      </c>
      <c r="AG100" s="967" t="str" cm="1">
        <f t="array" ref="AG100">IF(N100="","",IF(R100&lt;&gt;"","",IF(SUMPRODUCT(--(AN18:AN1500=AG17),--(AM18:AM1500&lt;&gt;""),--ISNUMBER(SEARCH(" "&amp;AM18:AM1500&amp;" ",Q100)))&gt;0,AG17,"")))</f>
        <v/>
      </c>
      <c r="AH100" s="967" t="str" cm="1">
        <f t="array" ref="AH100">IF(N100="","",IF(R100&lt;&gt;"","",IF(SUMPRODUCT(--(AN18:AN1500=AH17),--(AM18:AM1500&lt;&gt;""),--ISNUMBER(SEARCH(" "&amp;AM18:AM1500&amp;" ",Q100)))&gt;0,AH17,"")))</f>
        <v/>
      </c>
      <c r="AI100" s="967" t="str" cm="1">
        <f t="array" ref="AI100">IF(N100="","",IF(R100&lt;&gt;"","",IF(SUMPRODUCT(--(AN18:AN1500=AI17),--(AM18:AM1500&lt;&gt;""),--ISNUMBER(SEARCH(" "&amp;AM18:AM1500&amp;" ",Q100)))&gt;0,AI17,"")))</f>
        <v/>
      </c>
      <c r="AJ100" s="967" t="str" cm="1">
        <f t="array" ref="AJ100">IF(N100="","",IF(R100&lt;&gt;"","",IF(SUMPRODUCT(--(AN18:AN1500=AJ17),--(AM18:AM1500&lt;&gt;""),--ISNUMBER(SEARCH(" "&amp;AM18:AM1500&amp;" ",Q100)))&gt;0,AJ17,"")))</f>
        <v/>
      </c>
      <c r="AK100" s="967" t="str" cm="1">
        <f t="array" ref="AK100">IF(N100="","",IF(T100&lt;&gt;"",AK17,IF(S100&lt;&gt;"","",IF(R100&lt;&gt;"","",IF(SUMPRODUCT(--(AN18:AN1500=AK17),--(AM18:AM1500&lt;&gt;""),--ISNUMBER(SEARCH(" "&amp;AM18:AM1500&amp;" ",Q100)))&gt;0,AK17,"")))))</f>
        <v/>
      </c>
      <c r="AM100" s="968" t="s">
        <v>33</v>
      </c>
      <c r="AN100" s="968" t="s">
        <v>1968</v>
      </c>
      <c r="AP100" s="969" t="s">
        <v>2164</v>
      </c>
      <c r="AQ100" s="969" t="s">
        <v>2084</v>
      </c>
      <c r="AR100" s="969" t="s">
        <v>1983</v>
      </c>
      <c r="AT100" s="964"/>
      <c r="AU100" s="964"/>
      <c r="AV100" s="964"/>
      <c r="BN100" s="49">
        <v>1</v>
      </c>
    </row>
    <row r="101" spans="1:66" ht="35.1" customHeight="1">
      <c r="A101" s="973" t="str">
        <f>IF(B101="","",COUNTIF(B18:B101,"&lt;&gt;"))</f>
        <v/>
      </c>
      <c r="B101" s="965"/>
      <c r="C101" s="974" t="str">
        <f t="shared" si="26"/>
        <v/>
      </c>
      <c r="D101" s="984" t="str">
        <f t="shared" si="14"/>
        <v/>
      </c>
      <c r="E101" s="976" t="str">
        <f t="shared" si="15"/>
        <v/>
      </c>
      <c r="F101" s="977" t="str">
        <f t="shared" si="16"/>
        <v/>
      </c>
      <c r="G101" s="964" t="str">
        <f>IF(H101="","",COUNTIF(H18:H101,"&lt;&gt;"))</f>
        <v/>
      </c>
      <c r="H101" s="965" t="str" cm="1">
        <f t="array" ref="H101">IF(L101="","",IF(LEN(L101)&lt;=MAX(10,G13),L101,IFERROR(LEFT(L101,LOOKUP(2,1/(MID(L101,ROW(1:500),1)=" ")/(ROW(1:500)&lt;=MAX(10,G13)),ROW(1:500))-1),LEFT(L101,MAX(10,G13)))))</f>
        <v/>
      </c>
      <c r="I101" s="964" t="str">
        <f t="shared" si="17"/>
        <v/>
      </c>
      <c r="J101" s="964" t="str">
        <f t="shared" si="18"/>
        <v/>
      </c>
      <c r="K101" s="964" t="str">
        <f>IF(M100&lt;&gt;"",K100,IF(K100&lt;MAX(A18:A317),K100+1,""))</f>
        <v/>
      </c>
      <c r="L101" s="965" t="str">
        <f>IF(K101="","",IF(M100&lt;&gt;"",M100,INDEX(E18:E317,MATCH(K101,A18:A317,0))))</f>
        <v/>
      </c>
      <c r="M101" s="965" t="str">
        <f t="shared" si="19"/>
        <v/>
      </c>
      <c r="N101" s="965" t="str">
        <f t="shared" si="20"/>
        <v/>
      </c>
      <c r="O101" s="964" t="str">
        <f t="shared" si="21"/>
        <v/>
      </c>
      <c r="P101" s="964" t="str">
        <f t="shared" si="22"/>
        <v/>
      </c>
      <c r="Q101" s="965" t="str">
        <f t="shared" si="23"/>
        <v/>
      </c>
      <c r="R101" s="964" t="str">
        <f>IF(N101="","",IF(COUNTIF(AP18:AP300,TRIM(Q101))&gt;0,"EXCLUSION EXACTE",""))</f>
        <v/>
      </c>
      <c r="S101" s="964" t="str" cm="1">
        <f t="array" ref="S101">IF(N101="","",IF(SUMPRODUCT(--(AP18:AP300&lt;&gt;""),--ISNUMBER(SEARCH(" "&amp;AP18:AP300&amp;" ",Q101)))&gt;0,"BLOQUE MOLLUSQUES",""))</f>
        <v/>
      </c>
      <c r="T101" s="964" t="str" cm="1">
        <f t="array" ref="T101">IF(N101="","",IF(SUMPRODUCT(--(AT18:AT300&lt;&gt;""),--ISNUMBER(SEARCH(" "&amp;AT18:AT300&amp;" ",Q101)))&gt;0,"FORCE MOLLUSQUES",""))</f>
        <v/>
      </c>
      <c r="U101" s="965" t="str">
        <f t="shared" si="24"/>
        <v/>
      </c>
      <c r="V101" s="965" t="str">
        <f t="shared" si="27"/>
        <v/>
      </c>
      <c r="W101" s="977" t="str">
        <f t="shared" si="25"/>
        <v/>
      </c>
      <c r="X101" s="964" t="str" cm="1">
        <f t="array" ref="X101">IF(N101="","",IF(R101&lt;&gt;"","",IF(SUMPRODUCT(--(AN18:AN1500=X17),--(AM18:AM1500&lt;&gt;""),--ISNUMBER(SEARCH(" "&amp;AM18:AM1500&amp;" ",Q101)))&gt;0,X17,"")))</f>
        <v/>
      </c>
      <c r="Y101" s="964" t="str" cm="1">
        <f t="array" ref="Y101">IF(N101="","",IF(R101&lt;&gt;"","",IF(SUMPRODUCT(--(AN18:AN1500=Y17),--(AM18:AM1500&lt;&gt;""),--ISNUMBER(SEARCH(" "&amp;AM18:AM1500&amp;" ",Q101)))&gt;0,Y17,"")))</f>
        <v/>
      </c>
      <c r="Z101" s="964" t="str" cm="1">
        <f t="array" ref="Z101">IF(N101="","",IF(R101&lt;&gt;"","",IF(SUMPRODUCT(--(AN18:AN1500=Z17),--(AM18:AM1500&lt;&gt;""),--ISNUMBER(SEARCH(" "&amp;AM18:AM1500&amp;" ",Q101)))&gt;0,Z17,"")))</f>
        <v/>
      </c>
      <c r="AA101" s="964" t="str" cm="1">
        <f t="array" ref="AA101">IF(N101="","",IF(R101&lt;&gt;"","",IF(SUMPRODUCT(--(AN18:AN1500=AA17),--(AM18:AM1500&lt;&gt;""),--ISNUMBER(SEARCH(" "&amp;AM18:AM1500&amp;" ",Q101)))&gt;0,AA17,"")))</f>
        <v/>
      </c>
      <c r="AB101" s="964" t="str" cm="1">
        <f t="array" ref="AB101">IF(N101="","",IF(R101&lt;&gt;"","",IF(SUMPRODUCT(--(AN18:AN1500=AB17),--(AM18:AM1500&lt;&gt;""),--ISNUMBER(SEARCH(" "&amp;AM18:AM1500&amp;" ",Q101)))&gt;0,AB17,"")))</f>
        <v/>
      </c>
      <c r="AC101" s="964" t="str" cm="1">
        <f t="array" ref="AC101">IF(N101="","",IF(R101&lt;&gt;"","",IF(SUMPRODUCT(--(AN18:AN1500=AC17),--(AM18:AM1500&lt;&gt;""),--ISNUMBER(SEARCH(" "&amp;AM18:AM1500&amp;" ",Q101)))&gt;0,AC17,"")))</f>
        <v/>
      </c>
      <c r="AD101" s="964" t="str" cm="1">
        <f t="array" ref="AD101">IF(N101="","",IF(R101&lt;&gt;"","",IF(SUMPRODUCT(--(AN18:AN1500=AD17),--(AM18:AM1500&lt;&gt;""),--ISNUMBER(SEARCH(" "&amp;AM18:AM1500&amp;" ",Q101)))&gt;0,AD17,"")))</f>
        <v/>
      </c>
      <c r="AE101" s="964" t="str" cm="1">
        <f t="array" ref="AE101">IF(N101="","",IF(R101&lt;&gt;"","",IF(SUMPRODUCT(--(AN18:AN1500=AE17),--(AM18:AM1500&lt;&gt;""),--ISNUMBER(SEARCH(" "&amp;AM18:AM1500&amp;" ",Q101)))&gt;0,AE17,"")))</f>
        <v/>
      </c>
      <c r="AF101" s="964" t="str" cm="1">
        <f t="array" ref="AF101">IF(N101="","",IF(R101&lt;&gt;"","",IF(SUMPRODUCT(--(AN18:AN1500=AF17),--(AM18:AM1500&lt;&gt;""),--ISNUMBER(SEARCH(" "&amp;AM18:AM1500&amp;" ",Q101)))&gt;0,AF17,"")))</f>
        <v/>
      </c>
      <c r="AG101" s="964" t="str" cm="1">
        <f t="array" ref="AG101">IF(N101="","",IF(R101&lt;&gt;"","",IF(SUMPRODUCT(--(AN18:AN1500=AG17),--(AM18:AM1500&lt;&gt;""),--ISNUMBER(SEARCH(" "&amp;AM18:AM1500&amp;" ",Q101)))&gt;0,AG17,"")))</f>
        <v/>
      </c>
      <c r="AH101" s="964" t="str" cm="1">
        <f t="array" ref="AH101">IF(N101="","",IF(R101&lt;&gt;"","",IF(SUMPRODUCT(--(AN18:AN1500=AH17),--(AM18:AM1500&lt;&gt;""),--ISNUMBER(SEARCH(" "&amp;AM18:AM1500&amp;" ",Q101)))&gt;0,AH17,"")))</f>
        <v/>
      </c>
      <c r="AI101" s="964" t="str" cm="1">
        <f t="array" ref="AI101">IF(N101="","",IF(R101&lt;&gt;"","",IF(SUMPRODUCT(--(AN18:AN1500=AI17),--(AM18:AM1500&lt;&gt;""),--ISNUMBER(SEARCH(" "&amp;AM18:AM1500&amp;" ",Q101)))&gt;0,AI17,"")))</f>
        <v/>
      </c>
      <c r="AJ101" s="964" t="str" cm="1">
        <f t="array" ref="AJ101">IF(N101="","",IF(R101&lt;&gt;"","",IF(SUMPRODUCT(--(AN18:AN1500=AJ17),--(AM18:AM1500&lt;&gt;""),--ISNUMBER(SEARCH(" "&amp;AM18:AM1500&amp;" ",Q101)))&gt;0,AJ17,"")))</f>
        <v/>
      </c>
      <c r="AK101" s="964" t="str" cm="1">
        <f t="array" ref="AK101">IF(N101="","",IF(T101&lt;&gt;"",AK17,IF(S101&lt;&gt;"","",IF(R101&lt;&gt;"","",IF(SUMPRODUCT(--(AN18:AN1500=AK17),--(AM18:AM1500&lt;&gt;""),--ISNUMBER(SEARCH(" "&amp;AM18:AM1500&amp;" ",Q101)))&gt;0,AK17,"")))))</f>
        <v/>
      </c>
      <c r="AM101" s="964" t="s">
        <v>50</v>
      </c>
      <c r="AN101" s="964" t="s">
        <v>1968</v>
      </c>
      <c r="AP101" s="964" t="s">
        <v>1042</v>
      </c>
      <c r="AQ101" s="964" t="s">
        <v>2084</v>
      </c>
      <c r="AR101" s="964" t="s">
        <v>1983</v>
      </c>
      <c r="AT101" s="964"/>
      <c r="AU101" s="964"/>
      <c r="AV101" s="964"/>
      <c r="BN101" s="49">
        <v>1</v>
      </c>
    </row>
    <row r="102" spans="1:66" ht="35.1" customHeight="1">
      <c r="A102" s="957" t="str">
        <f>IF(B102="","",COUNTIF(B18:B102,"&lt;&gt;"))</f>
        <v/>
      </c>
      <c r="B102" s="958"/>
      <c r="C102" s="974" t="str">
        <f t="shared" si="26"/>
        <v/>
      </c>
      <c r="D102" s="984" t="str">
        <f t="shared" si="14"/>
        <v/>
      </c>
      <c r="E102" s="961" t="str">
        <f t="shared" si="15"/>
        <v/>
      </c>
      <c r="F102" s="962" t="str">
        <f t="shared" si="16"/>
        <v/>
      </c>
      <c r="G102" s="963" t="str">
        <f>IF(H102="","",COUNTIF(H18:H102,"&lt;&gt;"))</f>
        <v/>
      </c>
      <c r="H102" s="958" t="str" cm="1">
        <f t="array" ref="H102">IF(L102="","",IF(LEN(L102)&lt;=MAX(10,G13),L102,IFERROR(LEFT(L102,LOOKUP(2,1/(MID(L102,ROW(1:500),1)=" ")/(ROW(1:500)&lt;=MAX(10,G13)),ROW(1:500))-1),LEFT(L102,MAX(10,G13)))))</f>
        <v/>
      </c>
      <c r="I102" s="963" t="str">
        <f t="shared" si="17"/>
        <v/>
      </c>
      <c r="J102" s="963" t="str">
        <f t="shared" si="18"/>
        <v/>
      </c>
      <c r="K102" s="964" t="str">
        <f>IF(M101&lt;&gt;"",K101,IF(K101&lt;MAX(A18:A317),K101+1,""))</f>
        <v/>
      </c>
      <c r="L102" s="965" t="str">
        <f>IF(K102="","",IF(M101&lt;&gt;"",M101,INDEX(E18:E317,MATCH(K102,A18:A317,0))))</f>
        <v/>
      </c>
      <c r="M102" s="965" t="str">
        <f t="shared" si="19"/>
        <v/>
      </c>
      <c r="N102" s="966" t="str">
        <f t="shared" si="20"/>
        <v/>
      </c>
      <c r="O102" s="967" t="str">
        <f t="shared" si="21"/>
        <v/>
      </c>
      <c r="P102" s="967" t="str">
        <f t="shared" si="22"/>
        <v/>
      </c>
      <c r="Q102" s="966" t="str">
        <f t="shared" si="23"/>
        <v/>
      </c>
      <c r="R102" s="967" t="str">
        <f>IF(N102="","",IF(COUNTIF(AP18:AP300,TRIM(Q102))&gt;0,"EXCLUSION EXACTE",""))</f>
        <v/>
      </c>
      <c r="S102" s="967" t="str" cm="1">
        <f t="array" ref="S102">IF(N102="","",IF(SUMPRODUCT(--(AP18:AP300&lt;&gt;""),--ISNUMBER(SEARCH(" "&amp;AP18:AP300&amp;" ",Q102)))&gt;0,"BLOQUE MOLLUSQUES",""))</f>
        <v/>
      </c>
      <c r="T102" s="967" t="str" cm="1">
        <f t="array" ref="T102">IF(N102="","",IF(SUMPRODUCT(--(AT18:AT300&lt;&gt;""),--ISNUMBER(SEARCH(" "&amp;AT18:AT300&amp;" ",Q102)))&gt;0,"FORCE MOLLUSQUES",""))</f>
        <v/>
      </c>
      <c r="U102" s="966" t="str">
        <f t="shared" si="24"/>
        <v/>
      </c>
      <c r="V102" s="966" t="str">
        <f t="shared" si="27"/>
        <v/>
      </c>
      <c r="W102" s="991" t="str">
        <f t="shared" si="25"/>
        <v/>
      </c>
      <c r="X102" s="967" t="str" cm="1">
        <f t="array" ref="X102">IF(N102="","",IF(R102&lt;&gt;"","",IF(SUMPRODUCT(--(AN18:AN1500=X17),--(AM18:AM1500&lt;&gt;""),--ISNUMBER(SEARCH(" "&amp;AM18:AM1500&amp;" ",Q102)))&gt;0,X17,"")))</f>
        <v/>
      </c>
      <c r="Y102" s="967" t="str" cm="1">
        <f t="array" ref="Y102">IF(N102="","",IF(R102&lt;&gt;"","",IF(SUMPRODUCT(--(AN18:AN1500=Y17),--(AM18:AM1500&lt;&gt;""),--ISNUMBER(SEARCH(" "&amp;AM18:AM1500&amp;" ",Q102)))&gt;0,Y17,"")))</f>
        <v/>
      </c>
      <c r="Z102" s="967" t="str" cm="1">
        <f t="array" ref="Z102">IF(N102="","",IF(R102&lt;&gt;"","",IF(SUMPRODUCT(--(AN18:AN1500=Z17),--(AM18:AM1500&lt;&gt;""),--ISNUMBER(SEARCH(" "&amp;AM18:AM1500&amp;" ",Q102)))&gt;0,Z17,"")))</f>
        <v/>
      </c>
      <c r="AA102" s="967" t="str" cm="1">
        <f t="array" ref="AA102">IF(N102="","",IF(R102&lt;&gt;"","",IF(SUMPRODUCT(--(AN18:AN1500=AA17),--(AM18:AM1500&lt;&gt;""),--ISNUMBER(SEARCH(" "&amp;AM18:AM1500&amp;" ",Q102)))&gt;0,AA17,"")))</f>
        <v/>
      </c>
      <c r="AB102" s="967" t="str" cm="1">
        <f t="array" ref="AB102">IF(N102="","",IF(R102&lt;&gt;"","",IF(SUMPRODUCT(--(AN18:AN1500=AB17),--(AM18:AM1500&lt;&gt;""),--ISNUMBER(SEARCH(" "&amp;AM18:AM1500&amp;" ",Q102)))&gt;0,AB17,"")))</f>
        <v/>
      </c>
      <c r="AC102" s="967" t="str" cm="1">
        <f t="array" ref="AC102">IF(N102="","",IF(R102&lt;&gt;"","",IF(SUMPRODUCT(--(AN18:AN1500=AC17),--(AM18:AM1500&lt;&gt;""),--ISNUMBER(SEARCH(" "&amp;AM18:AM1500&amp;" ",Q102)))&gt;0,AC17,"")))</f>
        <v/>
      </c>
      <c r="AD102" s="967" t="str" cm="1">
        <f t="array" ref="AD102">IF(N102="","",IF(R102&lt;&gt;"","",IF(SUMPRODUCT(--(AN18:AN1500=AD17),--(AM18:AM1500&lt;&gt;""),--ISNUMBER(SEARCH(" "&amp;AM18:AM1500&amp;" ",Q102)))&gt;0,AD17,"")))</f>
        <v/>
      </c>
      <c r="AE102" s="967" t="str" cm="1">
        <f t="array" ref="AE102">IF(N102="","",IF(R102&lt;&gt;"","",IF(SUMPRODUCT(--(AN18:AN1500=AE17),--(AM18:AM1500&lt;&gt;""),--ISNUMBER(SEARCH(" "&amp;AM18:AM1500&amp;" ",Q102)))&gt;0,AE17,"")))</f>
        <v/>
      </c>
      <c r="AF102" s="967" t="str" cm="1">
        <f t="array" ref="AF102">IF(N102="","",IF(R102&lt;&gt;"","",IF(SUMPRODUCT(--(AN18:AN1500=AF17),--(AM18:AM1500&lt;&gt;""),--ISNUMBER(SEARCH(" "&amp;AM18:AM1500&amp;" ",Q102)))&gt;0,AF17,"")))</f>
        <v/>
      </c>
      <c r="AG102" s="967" t="str" cm="1">
        <f t="array" ref="AG102">IF(N102="","",IF(R102&lt;&gt;"","",IF(SUMPRODUCT(--(AN18:AN1500=AG17),--(AM18:AM1500&lt;&gt;""),--ISNUMBER(SEARCH(" "&amp;AM18:AM1500&amp;" ",Q102)))&gt;0,AG17,"")))</f>
        <v/>
      </c>
      <c r="AH102" s="967" t="str" cm="1">
        <f t="array" ref="AH102">IF(N102="","",IF(R102&lt;&gt;"","",IF(SUMPRODUCT(--(AN18:AN1500=AH17),--(AM18:AM1500&lt;&gt;""),--ISNUMBER(SEARCH(" "&amp;AM18:AM1500&amp;" ",Q102)))&gt;0,AH17,"")))</f>
        <v/>
      </c>
      <c r="AI102" s="967" t="str" cm="1">
        <f t="array" ref="AI102">IF(N102="","",IF(R102&lt;&gt;"","",IF(SUMPRODUCT(--(AN18:AN1500=AI17),--(AM18:AM1500&lt;&gt;""),--ISNUMBER(SEARCH(" "&amp;AM18:AM1500&amp;" ",Q102)))&gt;0,AI17,"")))</f>
        <v/>
      </c>
      <c r="AJ102" s="967" t="str" cm="1">
        <f t="array" ref="AJ102">IF(N102="","",IF(R102&lt;&gt;"","",IF(SUMPRODUCT(--(AN18:AN1500=AJ17),--(AM18:AM1500&lt;&gt;""),--ISNUMBER(SEARCH(" "&amp;AM18:AM1500&amp;" ",Q102)))&gt;0,AJ17,"")))</f>
        <v/>
      </c>
      <c r="AK102" s="967" t="str" cm="1">
        <f t="array" ref="AK102">IF(N102="","",IF(T102&lt;&gt;"",AK17,IF(S102&lt;&gt;"","",IF(R102&lt;&gt;"","",IF(SUMPRODUCT(--(AN18:AN1500=AK17),--(AM18:AM1500&lt;&gt;""),--ISNUMBER(SEARCH(" "&amp;AM18:AM1500&amp;" ",Q102)))&gt;0,AK17,"")))))</f>
        <v/>
      </c>
      <c r="AM102" s="968" t="s">
        <v>2165</v>
      </c>
      <c r="AN102" s="968" t="s">
        <v>1968</v>
      </c>
      <c r="AP102" s="969" t="s">
        <v>2166</v>
      </c>
      <c r="AQ102" s="969" t="s">
        <v>2084</v>
      </c>
      <c r="AR102" s="969" t="s">
        <v>1983</v>
      </c>
      <c r="AT102" s="964"/>
      <c r="AU102" s="964"/>
      <c r="AV102" s="964"/>
      <c r="BN102" s="49">
        <v>1</v>
      </c>
    </row>
    <row r="103" spans="1:66" ht="35.1" customHeight="1">
      <c r="A103" s="973" t="str">
        <f>IF(B103="","",COUNTIF(B18:B103,"&lt;&gt;"))</f>
        <v/>
      </c>
      <c r="B103" s="965"/>
      <c r="C103" s="974" t="str">
        <f t="shared" si="26"/>
        <v/>
      </c>
      <c r="D103" s="984" t="str">
        <f t="shared" si="14"/>
        <v/>
      </c>
      <c r="E103" s="976" t="str">
        <f t="shared" si="15"/>
        <v/>
      </c>
      <c r="F103" s="977" t="str">
        <f t="shared" si="16"/>
        <v/>
      </c>
      <c r="G103" s="964" t="str">
        <f>IF(H103="","",COUNTIF(H18:H103,"&lt;&gt;"))</f>
        <v/>
      </c>
      <c r="H103" s="965" t="str" cm="1">
        <f t="array" ref="H103">IF(L103="","",IF(LEN(L103)&lt;=MAX(10,G13),L103,IFERROR(LEFT(L103,LOOKUP(2,1/(MID(L103,ROW(1:500),1)=" ")/(ROW(1:500)&lt;=MAX(10,G13)),ROW(1:500))-1),LEFT(L103,MAX(10,G13)))))</f>
        <v/>
      </c>
      <c r="I103" s="964" t="str">
        <f t="shared" si="17"/>
        <v/>
      </c>
      <c r="J103" s="964" t="str">
        <f t="shared" si="18"/>
        <v/>
      </c>
      <c r="K103" s="964" t="str">
        <f>IF(M102&lt;&gt;"",K102,IF(K102&lt;MAX(A18:A317),K102+1,""))</f>
        <v/>
      </c>
      <c r="L103" s="965" t="str">
        <f>IF(K103="","",IF(M102&lt;&gt;"",M102,INDEX(E18:E317,MATCH(K103,A18:A317,0))))</f>
        <v/>
      </c>
      <c r="M103" s="965" t="str">
        <f t="shared" si="19"/>
        <v/>
      </c>
      <c r="N103" s="965" t="str">
        <f t="shared" si="20"/>
        <v/>
      </c>
      <c r="O103" s="964" t="str">
        <f t="shared" si="21"/>
        <v/>
      </c>
      <c r="P103" s="964" t="str">
        <f t="shared" si="22"/>
        <v/>
      </c>
      <c r="Q103" s="965" t="str">
        <f t="shared" si="23"/>
        <v/>
      </c>
      <c r="R103" s="964" t="str">
        <f>IF(N103="","",IF(COUNTIF(AP18:AP300,TRIM(Q103))&gt;0,"EXCLUSION EXACTE",""))</f>
        <v/>
      </c>
      <c r="S103" s="964" t="str" cm="1">
        <f t="array" ref="S103">IF(N103="","",IF(SUMPRODUCT(--(AP18:AP300&lt;&gt;""),--ISNUMBER(SEARCH(" "&amp;AP18:AP300&amp;" ",Q103)))&gt;0,"BLOQUE MOLLUSQUES",""))</f>
        <v/>
      </c>
      <c r="T103" s="964" t="str" cm="1">
        <f t="array" ref="T103">IF(N103="","",IF(SUMPRODUCT(--(AT18:AT300&lt;&gt;""),--ISNUMBER(SEARCH(" "&amp;AT18:AT300&amp;" ",Q103)))&gt;0,"FORCE MOLLUSQUES",""))</f>
        <v/>
      </c>
      <c r="U103" s="965" t="str">
        <f t="shared" si="24"/>
        <v/>
      </c>
      <c r="V103" s="965" t="str">
        <f t="shared" si="27"/>
        <v/>
      </c>
      <c r="W103" s="977" t="str">
        <f t="shared" si="25"/>
        <v/>
      </c>
      <c r="X103" s="964" t="str" cm="1">
        <f t="array" ref="X103">IF(N103="","",IF(R103&lt;&gt;"","",IF(SUMPRODUCT(--(AN18:AN1500=X17),--(AM18:AM1500&lt;&gt;""),--ISNUMBER(SEARCH(" "&amp;AM18:AM1500&amp;" ",Q103)))&gt;0,X17,"")))</f>
        <v/>
      </c>
      <c r="Y103" s="964" t="str" cm="1">
        <f t="array" ref="Y103">IF(N103="","",IF(R103&lt;&gt;"","",IF(SUMPRODUCT(--(AN18:AN1500=Y17),--(AM18:AM1500&lt;&gt;""),--ISNUMBER(SEARCH(" "&amp;AM18:AM1500&amp;" ",Q103)))&gt;0,Y17,"")))</f>
        <v/>
      </c>
      <c r="Z103" s="964" t="str" cm="1">
        <f t="array" ref="Z103">IF(N103="","",IF(R103&lt;&gt;"","",IF(SUMPRODUCT(--(AN18:AN1500=Z17),--(AM18:AM1500&lt;&gt;""),--ISNUMBER(SEARCH(" "&amp;AM18:AM1500&amp;" ",Q103)))&gt;0,Z17,"")))</f>
        <v/>
      </c>
      <c r="AA103" s="964" t="str" cm="1">
        <f t="array" ref="AA103">IF(N103="","",IF(R103&lt;&gt;"","",IF(SUMPRODUCT(--(AN18:AN1500=AA17),--(AM18:AM1500&lt;&gt;""),--ISNUMBER(SEARCH(" "&amp;AM18:AM1500&amp;" ",Q103)))&gt;0,AA17,"")))</f>
        <v/>
      </c>
      <c r="AB103" s="964" t="str" cm="1">
        <f t="array" ref="AB103">IF(N103="","",IF(R103&lt;&gt;"","",IF(SUMPRODUCT(--(AN18:AN1500=AB17),--(AM18:AM1500&lt;&gt;""),--ISNUMBER(SEARCH(" "&amp;AM18:AM1500&amp;" ",Q103)))&gt;0,AB17,"")))</f>
        <v/>
      </c>
      <c r="AC103" s="964" t="str" cm="1">
        <f t="array" ref="AC103">IF(N103="","",IF(R103&lt;&gt;"","",IF(SUMPRODUCT(--(AN18:AN1500=AC17),--(AM18:AM1500&lt;&gt;""),--ISNUMBER(SEARCH(" "&amp;AM18:AM1500&amp;" ",Q103)))&gt;0,AC17,"")))</f>
        <v/>
      </c>
      <c r="AD103" s="964" t="str" cm="1">
        <f t="array" ref="AD103">IF(N103="","",IF(R103&lt;&gt;"","",IF(SUMPRODUCT(--(AN18:AN1500=AD17),--(AM18:AM1500&lt;&gt;""),--ISNUMBER(SEARCH(" "&amp;AM18:AM1500&amp;" ",Q103)))&gt;0,AD17,"")))</f>
        <v/>
      </c>
      <c r="AE103" s="964" t="str" cm="1">
        <f t="array" ref="AE103">IF(N103="","",IF(R103&lt;&gt;"","",IF(SUMPRODUCT(--(AN18:AN1500=AE17),--(AM18:AM1500&lt;&gt;""),--ISNUMBER(SEARCH(" "&amp;AM18:AM1500&amp;" ",Q103)))&gt;0,AE17,"")))</f>
        <v/>
      </c>
      <c r="AF103" s="964" t="str" cm="1">
        <f t="array" ref="AF103">IF(N103="","",IF(R103&lt;&gt;"","",IF(SUMPRODUCT(--(AN18:AN1500=AF17),--(AM18:AM1500&lt;&gt;""),--ISNUMBER(SEARCH(" "&amp;AM18:AM1500&amp;" ",Q103)))&gt;0,AF17,"")))</f>
        <v/>
      </c>
      <c r="AG103" s="964" t="str" cm="1">
        <f t="array" ref="AG103">IF(N103="","",IF(R103&lt;&gt;"","",IF(SUMPRODUCT(--(AN18:AN1500=AG17),--(AM18:AM1500&lt;&gt;""),--ISNUMBER(SEARCH(" "&amp;AM18:AM1500&amp;" ",Q103)))&gt;0,AG17,"")))</f>
        <v/>
      </c>
      <c r="AH103" s="964" t="str" cm="1">
        <f t="array" ref="AH103">IF(N103="","",IF(R103&lt;&gt;"","",IF(SUMPRODUCT(--(AN18:AN1500=AH17),--(AM18:AM1500&lt;&gt;""),--ISNUMBER(SEARCH(" "&amp;AM18:AM1500&amp;" ",Q103)))&gt;0,AH17,"")))</f>
        <v/>
      </c>
      <c r="AI103" s="964" t="str" cm="1">
        <f t="array" ref="AI103">IF(N103="","",IF(R103&lt;&gt;"","",IF(SUMPRODUCT(--(AN18:AN1500=AI17),--(AM18:AM1500&lt;&gt;""),--ISNUMBER(SEARCH(" "&amp;AM18:AM1500&amp;" ",Q103)))&gt;0,AI17,"")))</f>
        <v/>
      </c>
      <c r="AJ103" s="964" t="str" cm="1">
        <f t="array" ref="AJ103">IF(N103="","",IF(R103&lt;&gt;"","",IF(SUMPRODUCT(--(AN18:AN1500=AJ17),--(AM18:AM1500&lt;&gt;""),--ISNUMBER(SEARCH(" "&amp;AM18:AM1500&amp;" ",Q103)))&gt;0,AJ17,"")))</f>
        <v/>
      </c>
      <c r="AK103" s="964" t="str" cm="1">
        <f t="array" ref="AK103">IF(N103="","",IF(T103&lt;&gt;"",AK17,IF(S103&lt;&gt;"","",IF(R103&lt;&gt;"","",IF(SUMPRODUCT(--(AN18:AN1500=AK17),--(AM18:AM1500&lt;&gt;""),--ISNUMBER(SEARCH(" "&amp;AM18:AM1500&amp;" ",Q103)))&gt;0,AK17,"")))))</f>
        <v/>
      </c>
      <c r="AM103" s="964" t="s">
        <v>510</v>
      </c>
      <c r="AN103" s="964" t="s">
        <v>1968</v>
      </c>
      <c r="AP103" s="964"/>
      <c r="AQ103" s="964"/>
      <c r="AR103" s="964"/>
      <c r="AT103" s="964"/>
      <c r="AU103" s="964"/>
      <c r="AV103" s="964"/>
      <c r="BN103" s="49">
        <v>1</v>
      </c>
    </row>
    <row r="104" spans="1:66" ht="35.1" customHeight="1">
      <c r="A104" s="957" t="str">
        <f>IF(B104="","",COUNTIF(B18:B104,"&lt;&gt;"))</f>
        <v/>
      </c>
      <c r="B104" s="958"/>
      <c r="C104" s="974" t="str">
        <f t="shared" si="26"/>
        <v/>
      </c>
      <c r="D104" s="984" t="str">
        <f t="shared" si="14"/>
        <v/>
      </c>
      <c r="E104" s="961" t="str">
        <f t="shared" si="15"/>
        <v/>
      </c>
      <c r="F104" s="962" t="str">
        <f t="shared" si="16"/>
        <v/>
      </c>
      <c r="G104" s="963" t="str">
        <f>IF(H104="","",COUNTIF(H18:H104,"&lt;&gt;"))</f>
        <v/>
      </c>
      <c r="H104" s="958" t="str" cm="1">
        <f t="array" ref="H104">IF(L104="","",IF(LEN(L104)&lt;=MAX(10,G13),L104,IFERROR(LEFT(L104,LOOKUP(2,1/(MID(L104,ROW(1:500),1)=" ")/(ROW(1:500)&lt;=MAX(10,G13)),ROW(1:500))-1),LEFT(L104,MAX(10,G13)))))</f>
        <v/>
      </c>
      <c r="I104" s="963" t="str">
        <f t="shared" si="17"/>
        <v/>
      </c>
      <c r="J104" s="963" t="str">
        <f t="shared" si="18"/>
        <v/>
      </c>
      <c r="K104" s="964" t="str">
        <f>IF(M103&lt;&gt;"",K103,IF(K103&lt;MAX(A18:A317),K103+1,""))</f>
        <v/>
      </c>
      <c r="L104" s="965" t="str">
        <f>IF(K104="","",IF(M103&lt;&gt;"",M103,INDEX(E18:E317,MATCH(K104,A18:A317,0))))</f>
        <v/>
      </c>
      <c r="M104" s="965" t="str">
        <f t="shared" si="19"/>
        <v/>
      </c>
      <c r="N104" s="966" t="str">
        <f t="shared" si="20"/>
        <v/>
      </c>
      <c r="O104" s="967" t="str">
        <f t="shared" si="21"/>
        <v/>
      </c>
      <c r="P104" s="967" t="str">
        <f t="shared" si="22"/>
        <v/>
      </c>
      <c r="Q104" s="966" t="str">
        <f t="shared" si="23"/>
        <v/>
      </c>
      <c r="R104" s="967" t="str">
        <f>IF(N104="","",IF(COUNTIF(AP18:AP300,TRIM(Q104))&gt;0,"EXCLUSION EXACTE",""))</f>
        <v/>
      </c>
      <c r="S104" s="967" t="str" cm="1">
        <f t="array" ref="S104">IF(N104="","",IF(SUMPRODUCT(--(AP18:AP300&lt;&gt;""),--ISNUMBER(SEARCH(" "&amp;AP18:AP300&amp;" ",Q104)))&gt;0,"BLOQUE MOLLUSQUES",""))</f>
        <v/>
      </c>
      <c r="T104" s="967" t="str" cm="1">
        <f t="array" ref="T104">IF(N104="","",IF(SUMPRODUCT(--(AT18:AT300&lt;&gt;""),--ISNUMBER(SEARCH(" "&amp;AT18:AT300&amp;" ",Q104)))&gt;0,"FORCE MOLLUSQUES",""))</f>
        <v/>
      </c>
      <c r="U104" s="966" t="str">
        <f t="shared" si="24"/>
        <v/>
      </c>
      <c r="V104" s="966" t="str">
        <f t="shared" si="27"/>
        <v/>
      </c>
      <c r="W104" s="991" t="str">
        <f t="shared" si="25"/>
        <v/>
      </c>
      <c r="X104" s="967" t="str" cm="1">
        <f t="array" ref="X104">IF(N104="","",IF(R104&lt;&gt;"","",IF(SUMPRODUCT(--(AN18:AN1500=X17),--(AM18:AM1500&lt;&gt;""),--ISNUMBER(SEARCH(" "&amp;AM18:AM1500&amp;" ",Q104)))&gt;0,X17,"")))</f>
        <v/>
      </c>
      <c r="Y104" s="967" t="str" cm="1">
        <f t="array" ref="Y104">IF(N104="","",IF(R104&lt;&gt;"","",IF(SUMPRODUCT(--(AN18:AN1500=Y17),--(AM18:AM1500&lt;&gt;""),--ISNUMBER(SEARCH(" "&amp;AM18:AM1500&amp;" ",Q104)))&gt;0,Y17,"")))</f>
        <v/>
      </c>
      <c r="Z104" s="967" t="str" cm="1">
        <f t="array" ref="Z104">IF(N104="","",IF(R104&lt;&gt;"","",IF(SUMPRODUCT(--(AN18:AN1500=Z17),--(AM18:AM1500&lt;&gt;""),--ISNUMBER(SEARCH(" "&amp;AM18:AM1500&amp;" ",Q104)))&gt;0,Z17,"")))</f>
        <v/>
      </c>
      <c r="AA104" s="967" t="str" cm="1">
        <f t="array" ref="AA104">IF(N104="","",IF(R104&lt;&gt;"","",IF(SUMPRODUCT(--(AN18:AN1500=AA17),--(AM18:AM1500&lt;&gt;""),--ISNUMBER(SEARCH(" "&amp;AM18:AM1500&amp;" ",Q104)))&gt;0,AA17,"")))</f>
        <v/>
      </c>
      <c r="AB104" s="967" t="str" cm="1">
        <f t="array" ref="AB104">IF(N104="","",IF(R104&lt;&gt;"","",IF(SUMPRODUCT(--(AN18:AN1500=AB17),--(AM18:AM1500&lt;&gt;""),--ISNUMBER(SEARCH(" "&amp;AM18:AM1500&amp;" ",Q104)))&gt;0,AB17,"")))</f>
        <v/>
      </c>
      <c r="AC104" s="967" t="str" cm="1">
        <f t="array" ref="AC104">IF(N104="","",IF(R104&lt;&gt;"","",IF(SUMPRODUCT(--(AN18:AN1500=AC17),--(AM18:AM1500&lt;&gt;""),--ISNUMBER(SEARCH(" "&amp;AM18:AM1500&amp;" ",Q104)))&gt;0,AC17,"")))</f>
        <v/>
      </c>
      <c r="AD104" s="967" t="str" cm="1">
        <f t="array" ref="AD104">IF(N104="","",IF(R104&lt;&gt;"","",IF(SUMPRODUCT(--(AN18:AN1500=AD17),--(AM18:AM1500&lt;&gt;""),--ISNUMBER(SEARCH(" "&amp;AM18:AM1500&amp;" ",Q104)))&gt;0,AD17,"")))</f>
        <v/>
      </c>
      <c r="AE104" s="967" t="str" cm="1">
        <f t="array" ref="AE104">IF(N104="","",IF(R104&lt;&gt;"","",IF(SUMPRODUCT(--(AN18:AN1500=AE17),--(AM18:AM1500&lt;&gt;""),--ISNUMBER(SEARCH(" "&amp;AM18:AM1500&amp;" ",Q104)))&gt;0,AE17,"")))</f>
        <v/>
      </c>
      <c r="AF104" s="967" t="str" cm="1">
        <f t="array" ref="AF104">IF(N104="","",IF(R104&lt;&gt;"","",IF(SUMPRODUCT(--(AN18:AN1500=AF17),--(AM18:AM1500&lt;&gt;""),--ISNUMBER(SEARCH(" "&amp;AM18:AM1500&amp;" ",Q104)))&gt;0,AF17,"")))</f>
        <v/>
      </c>
      <c r="AG104" s="967" t="str" cm="1">
        <f t="array" ref="AG104">IF(N104="","",IF(R104&lt;&gt;"","",IF(SUMPRODUCT(--(AN18:AN1500=AG17),--(AM18:AM1500&lt;&gt;""),--ISNUMBER(SEARCH(" "&amp;AM18:AM1500&amp;" ",Q104)))&gt;0,AG17,"")))</f>
        <v/>
      </c>
      <c r="AH104" s="967" t="str" cm="1">
        <f t="array" ref="AH104">IF(N104="","",IF(R104&lt;&gt;"","",IF(SUMPRODUCT(--(AN18:AN1500=AH17),--(AM18:AM1500&lt;&gt;""),--ISNUMBER(SEARCH(" "&amp;AM18:AM1500&amp;" ",Q104)))&gt;0,AH17,"")))</f>
        <v/>
      </c>
      <c r="AI104" s="967" t="str" cm="1">
        <f t="array" ref="AI104">IF(N104="","",IF(R104&lt;&gt;"","",IF(SUMPRODUCT(--(AN18:AN1500=AI17),--(AM18:AM1500&lt;&gt;""),--ISNUMBER(SEARCH(" "&amp;AM18:AM1500&amp;" ",Q104)))&gt;0,AI17,"")))</f>
        <v/>
      </c>
      <c r="AJ104" s="967" t="str" cm="1">
        <f t="array" ref="AJ104">IF(N104="","",IF(R104&lt;&gt;"","",IF(SUMPRODUCT(--(AN18:AN1500=AJ17),--(AM18:AM1500&lt;&gt;""),--ISNUMBER(SEARCH(" "&amp;AM18:AM1500&amp;" ",Q104)))&gt;0,AJ17,"")))</f>
        <v/>
      </c>
      <c r="AK104" s="967" t="str" cm="1">
        <f t="array" ref="AK104">IF(N104="","",IF(T104&lt;&gt;"",AK17,IF(S104&lt;&gt;"","",IF(R104&lt;&gt;"","",IF(SUMPRODUCT(--(AN18:AN1500=AK17),--(AM18:AM1500&lt;&gt;""),--ISNUMBER(SEARCH(" "&amp;AM18:AM1500&amp;" ",Q104)))&gt;0,AK17,"")))))</f>
        <v/>
      </c>
      <c r="AM104" s="968" t="s">
        <v>142</v>
      </c>
      <c r="AN104" s="968" t="s">
        <v>1968</v>
      </c>
      <c r="AP104" s="964"/>
      <c r="AQ104" s="964"/>
      <c r="AR104" s="964"/>
      <c r="AT104" s="964"/>
      <c r="AU104" s="964"/>
      <c r="AV104" s="964"/>
      <c r="BN104" s="49">
        <v>1</v>
      </c>
    </row>
    <row r="105" spans="1:66" ht="35.1" customHeight="1">
      <c r="A105" s="973" t="str">
        <f>IF(B105="","",COUNTIF(B18:B105,"&lt;&gt;"))</f>
        <v/>
      </c>
      <c r="B105" s="965"/>
      <c r="C105" s="974" t="str">
        <f t="shared" si="26"/>
        <v/>
      </c>
      <c r="D105" s="984" t="str">
        <f t="shared" si="14"/>
        <v/>
      </c>
      <c r="E105" s="976" t="str">
        <f t="shared" si="15"/>
        <v/>
      </c>
      <c r="F105" s="977" t="str">
        <f t="shared" si="16"/>
        <v/>
      </c>
      <c r="G105" s="964" t="str">
        <f>IF(H105="","",COUNTIF(H18:H105,"&lt;&gt;"))</f>
        <v/>
      </c>
      <c r="H105" s="965" t="str" cm="1">
        <f t="array" ref="H105">IF(L105="","",IF(LEN(L105)&lt;=MAX(10,G13),L105,IFERROR(LEFT(L105,LOOKUP(2,1/(MID(L105,ROW(1:500),1)=" ")/(ROW(1:500)&lt;=MAX(10,G13)),ROW(1:500))-1),LEFT(L105,MAX(10,G13)))))</f>
        <v/>
      </c>
      <c r="I105" s="964" t="str">
        <f t="shared" si="17"/>
        <v/>
      </c>
      <c r="J105" s="964" t="str">
        <f t="shared" si="18"/>
        <v/>
      </c>
      <c r="K105" s="964" t="str">
        <f>IF(M104&lt;&gt;"",K104,IF(K104&lt;MAX(A18:A317),K104+1,""))</f>
        <v/>
      </c>
      <c r="L105" s="965" t="str">
        <f>IF(K105="","",IF(M104&lt;&gt;"",M104,INDEX(E18:E317,MATCH(K105,A18:A317,0))))</f>
        <v/>
      </c>
      <c r="M105" s="965" t="str">
        <f t="shared" si="19"/>
        <v/>
      </c>
      <c r="N105" s="965" t="str">
        <f t="shared" si="20"/>
        <v/>
      </c>
      <c r="O105" s="964" t="str">
        <f t="shared" si="21"/>
        <v/>
      </c>
      <c r="P105" s="964" t="str">
        <f t="shared" si="22"/>
        <v/>
      </c>
      <c r="Q105" s="965" t="str">
        <f t="shared" si="23"/>
        <v/>
      </c>
      <c r="R105" s="964" t="str">
        <f>IF(N105="","",IF(COUNTIF(AP18:AP300,TRIM(Q105))&gt;0,"EXCLUSION EXACTE",""))</f>
        <v/>
      </c>
      <c r="S105" s="964" t="str" cm="1">
        <f t="array" ref="S105">IF(N105="","",IF(SUMPRODUCT(--(AP18:AP300&lt;&gt;""),--ISNUMBER(SEARCH(" "&amp;AP18:AP300&amp;" ",Q105)))&gt;0,"BLOQUE MOLLUSQUES",""))</f>
        <v/>
      </c>
      <c r="T105" s="964" t="str" cm="1">
        <f t="array" ref="T105">IF(N105="","",IF(SUMPRODUCT(--(AT18:AT300&lt;&gt;""),--ISNUMBER(SEARCH(" "&amp;AT18:AT300&amp;" ",Q105)))&gt;0,"FORCE MOLLUSQUES",""))</f>
        <v/>
      </c>
      <c r="U105" s="965" t="str">
        <f t="shared" si="24"/>
        <v/>
      </c>
      <c r="V105" s="965" t="str">
        <f t="shared" si="27"/>
        <v/>
      </c>
      <c r="W105" s="977" t="str">
        <f t="shared" si="25"/>
        <v/>
      </c>
      <c r="X105" s="964" t="str" cm="1">
        <f t="array" ref="X105">IF(N105="","",IF(R105&lt;&gt;"","",IF(SUMPRODUCT(--(AN18:AN1500=X17),--(AM18:AM1500&lt;&gt;""),--ISNUMBER(SEARCH(" "&amp;AM18:AM1500&amp;" ",Q105)))&gt;0,X17,"")))</f>
        <v/>
      </c>
      <c r="Y105" s="964" t="str" cm="1">
        <f t="array" ref="Y105">IF(N105="","",IF(R105&lt;&gt;"","",IF(SUMPRODUCT(--(AN18:AN1500=Y17),--(AM18:AM1500&lt;&gt;""),--ISNUMBER(SEARCH(" "&amp;AM18:AM1500&amp;" ",Q105)))&gt;0,Y17,"")))</f>
        <v/>
      </c>
      <c r="Z105" s="964" t="str" cm="1">
        <f t="array" ref="Z105">IF(N105="","",IF(R105&lt;&gt;"","",IF(SUMPRODUCT(--(AN18:AN1500=Z17),--(AM18:AM1500&lt;&gt;""),--ISNUMBER(SEARCH(" "&amp;AM18:AM1500&amp;" ",Q105)))&gt;0,Z17,"")))</f>
        <v/>
      </c>
      <c r="AA105" s="964" t="str" cm="1">
        <f t="array" ref="AA105">IF(N105="","",IF(R105&lt;&gt;"","",IF(SUMPRODUCT(--(AN18:AN1500=AA17),--(AM18:AM1500&lt;&gt;""),--ISNUMBER(SEARCH(" "&amp;AM18:AM1500&amp;" ",Q105)))&gt;0,AA17,"")))</f>
        <v/>
      </c>
      <c r="AB105" s="964" t="str" cm="1">
        <f t="array" ref="AB105">IF(N105="","",IF(R105&lt;&gt;"","",IF(SUMPRODUCT(--(AN18:AN1500=AB17),--(AM18:AM1500&lt;&gt;""),--ISNUMBER(SEARCH(" "&amp;AM18:AM1500&amp;" ",Q105)))&gt;0,AB17,"")))</f>
        <v/>
      </c>
      <c r="AC105" s="964" t="str" cm="1">
        <f t="array" ref="AC105">IF(N105="","",IF(R105&lt;&gt;"","",IF(SUMPRODUCT(--(AN18:AN1500=AC17),--(AM18:AM1500&lt;&gt;""),--ISNUMBER(SEARCH(" "&amp;AM18:AM1500&amp;" ",Q105)))&gt;0,AC17,"")))</f>
        <v/>
      </c>
      <c r="AD105" s="964" t="str" cm="1">
        <f t="array" ref="AD105">IF(N105="","",IF(R105&lt;&gt;"","",IF(SUMPRODUCT(--(AN18:AN1500=AD17),--(AM18:AM1500&lt;&gt;""),--ISNUMBER(SEARCH(" "&amp;AM18:AM1500&amp;" ",Q105)))&gt;0,AD17,"")))</f>
        <v/>
      </c>
      <c r="AE105" s="964" t="str" cm="1">
        <f t="array" ref="AE105">IF(N105="","",IF(R105&lt;&gt;"","",IF(SUMPRODUCT(--(AN18:AN1500=AE17),--(AM18:AM1500&lt;&gt;""),--ISNUMBER(SEARCH(" "&amp;AM18:AM1500&amp;" ",Q105)))&gt;0,AE17,"")))</f>
        <v/>
      </c>
      <c r="AF105" s="964" t="str" cm="1">
        <f t="array" ref="AF105">IF(N105="","",IF(R105&lt;&gt;"","",IF(SUMPRODUCT(--(AN18:AN1500=AF17),--(AM18:AM1500&lt;&gt;""),--ISNUMBER(SEARCH(" "&amp;AM18:AM1500&amp;" ",Q105)))&gt;0,AF17,"")))</f>
        <v/>
      </c>
      <c r="AG105" s="964" t="str" cm="1">
        <f t="array" ref="AG105">IF(N105="","",IF(R105&lt;&gt;"","",IF(SUMPRODUCT(--(AN18:AN1500=AG17),--(AM18:AM1500&lt;&gt;""),--ISNUMBER(SEARCH(" "&amp;AM18:AM1500&amp;" ",Q105)))&gt;0,AG17,"")))</f>
        <v/>
      </c>
      <c r="AH105" s="964" t="str" cm="1">
        <f t="array" ref="AH105">IF(N105="","",IF(R105&lt;&gt;"","",IF(SUMPRODUCT(--(AN18:AN1500=AH17),--(AM18:AM1500&lt;&gt;""),--ISNUMBER(SEARCH(" "&amp;AM18:AM1500&amp;" ",Q105)))&gt;0,AH17,"")))</f>
        <v/>
      </c>
      <c r="AI105" s="964" t="str" cm="1">
        <f t="array" ref="AI105">IF(N105="","",IF(R105&lt;&gt;"","",IF(SUMPRODUCT(--(AN18:AN1500=AI17),--(AM18:AM1500&lt;&gt;""),--ISNUMBER(SEARCH(" "&amp;AM18:AM1500&amp;" ",Q105)))&gt;0,AI17,"")))</f>
        <v/>
      </c>
      <c r="AJ105" s="964" t="str" cm="1">
        <f t="array" ref="AJ105">IF(N105="","",IF(R105&lt;&gt;"","",IF(SUMPRODUCT(--(AN18:AN1500=AJ17),--(AM18:AM1500&lt;&gt;""),--ISNUMBER(SEARCH(" "&amp;AM18:AM1500&amp;" ",Q105)))&gt;0,AJ17,"")))</f>
        <v/>
      </c>
      <c r="AK105" s="964" t="str" cm="1">
        <f t="array" ref="AK105">IF(N105="","",IF(T105&lt;&gt;"",AK17,IF(S105&lt;&gt;"","",IF(R105&lt;&gt;"","",IF(SUMPRODUCT(--(AN18:AN1500=AK17),--(AM18:AM1500&lt;&gt;""),--ISNUMBER(SEARCH(" "&amp;AM18:AM1500&amp;" ",Q105)))&gt;0,AK17,"")))))</f>
        <v/>
      </c>
      <c r="AM105" s="964" t="s">
        <v>512</v>
      </c>
      <c r="AN105" s="964" t="s">
        <v>1968</v>
      </c>
      <c r="AP105" s="964"/>
      <c r="AQ105" s="964"/>
      <c r="AR105" s="964"/>
      <c r="AT105" s="964"/>
      <c r="AU105" s="964"/>
      <c r="AV105" s="964"/>
      <c r="BN105" s="49">
        <v>1</v>
      </c>
    </row>
    <row r="106" spans="1:66" ht="35.1" customHeight="1">
      <c r="A106" s="957" t="str">
        <f>IF(B106="","",COUNTIF(B18:B106,"&lt;&gt;"))</f>
        <v/>
      </c>
      <c r="B106" s="958"/>
      <c r="C106" s="974" t="str">
        <f t="shared" si="26"/>
        <v/>
      </c>
      <c r="D106" s="984" t="str">
        <f t="shared" si="14"/>
        <v/>
      </c>
      <c r="E106" s="961" t="str">
        <f t="shared" si="15"/>
        <v/>
      </c>
      <c r="F106" s="962" t="str">
        <f t="shared" si="16"/>
        <v/>
      </c>
      <c r="G106" s="963" t="str">
        <f>IF(H106="","",COUNTIF(H18:H106,"&lt;&gt;"))</f>
        <v/>
      </c>
      <c r="H106" s="958" t="str" cm="1">
        <f t="array" ref="H106">IF(L106="","",IF(LEN(L106)&lt;=MAX(10,G13),L106,IFERROR(LEFT(L106,LOOKUP(2,1/(MID(L106,ROW(1:500),1)=" ")/(ROW(1:500)&lt;=MAX(10,G13)),ROW(1:500))-1),LEFT(L106,MAX(10,G13)))))</f>
        <v/>
      </c>
      <c r="I106" s="963" t="str">
        <f t="shared" si="17"/>
        <v/>
      </c>
      <c r="J106" s="963" t="str">
        <f t="shared" si="18"/>
        <v/>
      </c>
      <c r="K106" s="964" t="str">
        <f>IF(M105&lt;&gt;"",K105,IF(K105&lt;MAX(A18:A317),K105+1,""))</f>
        <v/>
      </c>
      <c r="L106" s="965" t="str">
        <f>IF(K106="","",IF(M105&lt;&gt;"",M105,INDEX(E18:E317,MATCH(K106,A18:A317,0))))</f>
        <v/>
      </c>
      <c r="M106" s="965" t="str">
        <f t="shared" si="19"/>
        <v/>
      </c>
      <c r="N106" s="966" t="str">
        <f t="shared" si="20"/>
        <v/>
      </c>
      <c r="O106" s="967" t="str">
        <f t="shared" si="21"/>
        <v/>
      </c>
      <c r="P106" s="967" t="str">
        <f t="shared" si="22"/>
        <v/>
      </c>
      <c r="Q106" s="966" t="str">
        <f t="shared" si="23"/>
        <v/>
      </c>
      <c r="R106" s="967" t="str">
        <f>IF(N106="","",IF(COUNTIF(AP18:AP300,TRIM(Q106))&gt;0,"EXCLUSION EXACTE",""))</f>
        <v/>
      </c>
      <c r="S106" s="967" t="str" cm="1">
        <f t="array" ref="S106">IF(N106="","",IF(SUMPRODUCT(--(AP18:AP300&lt;&gt;""),--ISNUMBER(SEARCH(" "&amp;AP18:AP300&amp;" ",Q106)))&gt;0,"BLOQUE MOLLUSQUES",""))</f>
        <v/>
      </c>
      <c r="T106" s="967" t="str" cm="1">
        <f t="array" ref="T106">IF(N106="","",IF(SUMPRODUCT(--(AT18:AT300&lt;&gt;""),--ISNUMBER(SEARCH(" "&amp;AT18:AT300&amp;" ",Q106)))&gt;0,"FORCE MOLLUSQUES",""))</f>
        <v/>
      </c>
      <c r="U106" s="966" t="str">
        <f t="shared" si="24"/>
        <v/>
      </c>
      <c r="V106" s="966" t="str">
        <f t="shared" si="27"/>
        <v/>
      </c>
      <c r="W106" s="991" t="str">
        <f t="shared" si="25"/>
        <v/>
      </c>
      <c r="X106" s="967" t="str" cm="1">
        <f t="array" ref="X106">IF(N106="","",IF(R106&lt;&gt;"","",IF(SUMPRODUCT(--(AN18:AN1500=X17),--(AM18:AM1500&lt;&gt;""),--ISNUMBER(SEARCH(" "&amp;AM18:AM1500&amp;" ",Q106)))&gt;0,X17,"")))</f>
        <v/>
      </c>
      <c r="Y106" s="967" t="str" cm="1">
        <f t="array" ref="Y106">IF(N106="","",IF(R106&lt;&gt;"","",IF(SUMPRODUCT(--(AN18:AN1500=Y17),--(AM18:AM1500&lt;&gt;""),--ISNUMBER(SEARCH(" "&amp;AM18:AM1500&amp;" ",Q106)))&gt;0,Y17,"")))</f>
        <v/>
      </c>
      <c r="Z106" s="967" t="str" cm="1">
        <f t="array" ref="Z106">IF(N106="","",IF(R106&lt;&gt;"","",IF(SUMPRODUCT(--(AN18:AN1500=Z17),--(AM18:AM1500&lt;&gt;""),--ISNUMBER(SEARCH(" "&amp;AM18:AM1500&amp;" ",Q106)))&gt;0,Z17,"")))</f>
        <v/>
      </c>
      <c r="AA106" s="967" t="str" cm="1">
        <f t="array" ref="AA106">IF(N106="","",IF(R106&lt;&gt;"","",IF(SUMPRODUCT(--(AN18:AN1500=AA17),--(AM18:AM1500&lt;&gt;""),--ISNUMBER(SEARCH(" "&amp;AM18:AM1500&amp;" ",Q106)))&gt;0,AA17,"")))</f>
        <v/>
      </c>
      <c r="AB106" s="967" t="str" cm="1">
        <f t="array" ref="AB106">IF(N106="","",IF(R106&lt;&gt;"","",IF(SUMPRODUCT(--(AN18:AN1500=AB17),--(AM18:AM1500&lt;&gt;""),--ISNUMBER(SEARCH(" "&amp;AM18:AM1500&amp;" ",Q106)))&gt;0,AB17,"")))</f>
        <v/>
      </c>
      <c r="AC106" s="967" t="str" cm="1">
        <f t="array" ref="AC106">IF(N106="","",IF(R106&lt;&gt;"","",IF(SUMPRODUCT(--(AN18:AN1500=AC17),--(AM18:AM1500&lt;&gt;""),--ISNUMBER(SEARCH(" "&amp;AM18:AM1500&amp;" ",Q106)))&gt;0,AC17,"")))</f>
        <v/>
      </c>
      <c r="AD106" s="967" t="str" cm="1">
        <f t="array" ref="AD106">IF(N106="","",IF(R106&lt;&gt;"","",IF(SUMPRODUCT(--(AN18:AN1500=AD17),--(AM18:AM1500&lt;&gt;""),--ISNUMBER(SEARCH(" "&amp;AM18:AM1500&amp;" ",Q106)))&gt;0,AD17,"")))</f>
        <v/>
      </c>
      <c r="AE106" s="967" t="str" cm="1">
        <f t="array" ref="AE106">IF(N106="","",IF(R106&lt;&gt;"","",IF(SUMPRODUCT(--(AN18:AN1500=AE17),--(AM18:AM1500&lt;&gt;""),--ISNUMBER(SEARCH(" "&amp;AM18:AM1500&amp;" ",Q106)))&gt;0,AE17,"")))</f>
        <v/>
      </c>
      <c r="AF106" s="967" t="str" cm="1">
        <f t="array" ref="AF106">IF(N106="","",IF(R106&lt;&gt;"","",IF(SUMPRODUCT(--(AN18:AN1500=AF17),--(AM18:AM1500&lt;&gt;""),--ISNUMBER(SEARCH(" "&amp;AM18:AM1500&amp;" ",Q106)))&gt;0,AF17,"")))</f>
        <v/>
      </c>
      <c r="AG106" s="967" t="str" cm="1">
        <f t="array" ref="AG106">IF(N106="","",IF(R106&lt;&gt;"","",IF(SUMPRODUCT(--(AN18:AN1500=AG17),--(AM18:AM1500&lt;&gt;""),--ISNUMBER(SEARCH(" "&amp;AM18:AM1500&amp;" ",Q106)))&gt;0,AG17,"")))</f>
        <v/>
      </c>
      <c r="AH106" s="967" t="str" cm="1">
        <f t="array" ref="AH106">IF(N106="","",IF(R106&lt;&gt;"","",IF(SUMPRODUCT(--(AN18:AN1500=AH17),--(AM18:AM1500&lt;&gt;""),--ISNUMBER(SEARCH(" "&amp;AM18:AM1500&amp;" ",Q106)))&gt;0,AH17,"")))</f>
        <v/>
      </c>
      <c r="AI106" s="967" t="str" cm="1">
        <f t="array" ref="AI106">IF(N106="","",IF(R106&lt;&gt;"","",IF(SUMPRODUCT(--(AN18:AN1500=AI17),--(AM18:AM1500&lt;&gt;""),--ISNUMBER(SEARCH(" "&amp;AM18:AM1500&amp;" ",Q106)))&gt;0,AI17,"")))</f>
        <v/>
      </c>
      <c r="AJ106" s="967" t="str" cm="1">
        <f t="array" ref="AJ106">IF(N106="","",IF(R106&lt;&gt;"","",IF(SUMPRODUCT(--(AN18:AN1500=AJ17),--(AM18:AM1500&lt;&gt;""),--ISNUMBER(SEARCH(" "&amp;AM18:AM1500&amp;" ",Q106)))&gt;0,AJ17,"")))</f>
        <v/>
      </c>
      <c r="AK106" s="967" t="str" cm="1">
        <f t="array" ref="AK106">IF(N106="","",IF(T106&lt;&gt;"",AK17,IF(S106&lt;&gt;"","",IF(R106&lt;&gt;"","",IF(SUMPRODUCT(--(AN18:AN1500=AK17),--(AM18:AM1500&lt;&gt;""),--ISNUMBER(SEARCH(" "&amp;AM18:AM1500&amp;" ",Q106)))&gt;0,AK17,"")))))</f>
        <v/>
      </c>
      <c r="AM106" s="968" t="s">
        <v>2167</v>
      </c>
      <c r="AN106" s="968" t="s">
        <v>1968</v>
      </c>
      <c r="AP106" s="964"/>
      <c r="AQ106" s="964"/>
      <c r="AR106" s="964"/>
      <c r="AT106" s="964"/>
      <c r="AU106" s="964"/>
      <c r="AV106" s="964"/>
      <c r="BN106" s="49">
        <v>1</v>
      </c>
    </row>
    <row r="107" spans="1:66" ht="35.1" customHeight="1">
      <c r="A107" s="973" t="str">
        <f>IF(B107="","",COUNTIF(B18:B107,"&lt;&gt;"))</f>
        <v/>
      </c>
      <c r="B107" s="965"/>
      <c r="C107" s="974" t="str">
        <f t="shared" si="26"/>
        <v/>
      </c>
      <c r="D107" s="984" t="str">
        <f t="shared" si="14"/>
        <v/>
      </c>
      <c r="E107" s="976" t="str">
        <f t="shared" si="15"/>
        <v/>
      </c>
      <c r="F107" s="977" t="str">
        <f t="shared" si="16"/>
        <v/>
      </c>
      <c r="G107" s="964" t="str">
        <f>IF(H107="","",COUNTIF(H18:H107,"&lt;&gt;"))</f>
        <v/>
      </c>
      <c r="H107" s="965" t="str" cm="1">
        <f t="array" ref="H107">IF(L107="","",IF(LEN(L107)&lt;=MAX(10,G13),L107,IFERROR(LEFT(L107,LOOKUP(2,1/(MID(L107,ROW(1:500),1)=" ")/(ROW(1:500)&lt;=MAX(10,G13)),ROW(1:500))-1),LEFT(L107,MAX(10,G13)))))</f>
        <v/>
      </c>
      <c r="I107" s="964" t="str">
        <f t="shared" si="17"/>
        <v/>
      </c>
      <c r="J107" s="964" t="str">
        <f t="shared" si="18"/>
        <v/>
      </c>
      <c r="K107" s="964" t="str">
        <f>IF(M106&lt;&gt;"",K106,IF(K106&lt;MAX(A18:A317),K106+1,""))</f>
        <v/>
      </c>
      <c r="L107" s="965" t="str">
        <f>IF(K107="","",IF(M106&lt;&gt;"",M106,INDEX(E18:E317,MATCH(K107,A18:A317,0))))</f>
        <v/>
      </c>
      <c r="M107" s="965" t="str">
        <f t="shared" si="19"/>
        <v/>
      </c>
      <c r="N107" s="965" t="str">
        <f t="shared" si="20"/>
        <v/>
      </c>
      <c r="O107" s="964" t="str">
        <f t="shared" si="21"/>
        <v/>
      </c>
      <c r="P107" s="964" t="str">
        <f t="shared" si="22"/>
        <v/>
      </c>
      <c r="Q107" s="965" t="str">
        <f t="shared" si="23"/>
        <v/>
      </c>
      <c r="R107" s="964" t="str">
        <f>IF(N107="","",IF(COUNTIF(AP18:AP300,TRIM(Q107))&gt;0,"EXCLUSION EXACTE",""))</f>
        <v/>
      </c>
      <c r="S107" s="964" t="str" cm="1">
        <f t="array" ref="S107">IF(N107="","",IF(SUMPRODUCT(--(AP18:AP300&lt;&gt;""),--ISNUMBER(SEARCH(" "&amp;AP18:AP300&amp;" ",Q107)))&gt;0,"BLOQUE MOLLUSQUES",""))</f>
        <v/>
      </c>
      <c r="T107" s="964" t="str" cm="1">
        <f t="array" ref="T107">IF(N107="","",IF(SUMPRODUCT(--(AT18:AT300&lt;&gt;""),--ISNUMBER(SEARCH(" "&amp;AT18:AT300&amp;" ",Q107)))&gt;0,"FORCE MOLLUSQUES",""))</f>
        <v/>
      </c>
      <c r="U107" s="965" t="str">
        <f t="shared" si="24"/>
        <v/>
      </c>
      <c r="V107" s="965" t="str">
        <f t="shared" si="27"/>
        <v/>
      </c>
      <c r="W107" s="977" t="str">
        <f t="shared" si="25"/>
        <v/>
      </c>
      <c r="X107" s="964" t="str" cm="1">
        <f t="array" ref="X107">IF(N107="","",IF(R107&lt;&gt;"","",IF(SUMPRODUCT(--(AN18:AN1500=X17),--(AM18:AM1500&lt;&gt;""),--ISNUMBER(SEARCH(" "&amp;AM18:AM1500&amp;" ",Q107)))&gt;0,X17,"")))</f>
        <v/>
      </c>
      <c r="Y107" s="964" t="str" cm="1">
        <f t="array" ref="Y107">IF(N107="","",IF(R107&lt;&gt;"","",IF(SUMPRODUCT(--(AN18:AN1500=Y17),--(AM18:AM1500&lt;&gt;""),--ISNUMBER(SEARCH(" "&amp;AM18:AM1500&amp;" ",Q107)))&gt;0,Y17,"")))</f>
        <v/>
      </c>
      <c r="Z107" s="964" t="str" cm="1">
        <f t="array" ref="Z107">IF(N107="","",IF(R107&lt;&gt;"","",IF(SUMPRODUCT(--(AN18:AN1500=Z17),--(AM18:AM1500&lt;&gt;""),--ISNUMBER(SEARCH(" "&amp;AM18:AM1500&amp;" ",Q107)))&gt;0,Z17,"")))</f>
        <v/>
      </c>
      <c r="AA107" s="964" t="str" cm="1">
        <f t="array" ref="AA107">IF(N107="","",IF(R107&lt;&gt;"","",IF(SUMPRODUCT(--(AN18:AN1500=AA17),--(AM18:AM1500&lt;&gt;""),--ISNUMBER(SEARCH(" "&amp;AM18:AM1500&amp;" ",Q107)))&gt;0,AA17,"")))</f>
        <v/>
      </c>
      <c r="AB107" s="964" t="str" cm="1">
        <f t="array" ref="AB107">IF(N107="","",IF(R107&lt;&gt;"","",IF(SUMPRODUCT(--(AN18:AN1500=AB17),--(AM18:AM1500&lt;&gt;""),--ISNUMBER(SEARCH(" "&amp;AM18:AM1500&amp;" ",Q107)))&gt;0,AB17,"")))</f>
        <v/>
      </c>
      <c r="AC107" s="964" t="str" cm="1">
        <f t="array" ref="AC107">IF(N107="","",IF(R107&lt;&gt;"","",IF(SUMPRODUCT(--(AN18:AN1500=AC17),--(AM18:AM1500&lt;&gt;""),--ISNUMBER(SEARCH(" "&amp;AM18:AM1500&amp;" ",Q107)))&gt;0,AC17,"")))</f>
        <v/>
      </c>
      <c r="AD107" s="964" t="str" cm="1">
        <f t="array" ref="AD107">IF(N107="","",IF(R107&lt;&gt;"","",IF(SUMPRODUCT(--(AN18:AN1500=AD17),--(AM18:AM1500&lt;&gt;""),--ISNUMBER(SEARCH(" "&amp;AM18:AM1500&amp;" ",Q107)))&gt;0,AD17,"")))</f>
        <v/>
      </c>
      <c r="AE107" s="964" t="str" cm="1">
        <f t="array" ref="AE107">IF(N107="","",IF(R107&lt;&gt;"","",IF(SUMPRODUCT(--(AN18:AN1500=AE17),--(AM18:AM1500&lt;&gt;""),--ISNUMBER(SEARCH(" "&amp;AM18:AM1500&amp;" ",Q107)))&gt;0,AE17,"")))</f>
        <v/>
      </c>
      <c r="AF107" s="964" t="str" cm="1">
        <f t="array" ref="AF107">IF(N107="","",IF(R107&lt;&gt;"","",IF(SUMPRODUCT(--(AN18:AN1500=AF17),--(AM18:AM1500&lt;&gt;""),--ISNUMBER(SEARCH(" "&amp;AM18:AM1500&amp;" ",Q107)))&gt;0,AF17,"")))</f>
        <v/>
      </c>
      <c r="AG107" s="964" t="str" cm="1">
        <f t="array" ref="AG107">IF(N107="","",IF(R107&lt;&gt;"","",IF(SUMPRODUCT(--(AN18:AN1500=AG17),--(AM18:AM1500&lt;&gt;""),--ISNUMBER(SEARCH(" "&amp;AM18:AM1500&amp;" ",Q107)))&gt;0,AG17,"")))</f>
        <v/>
      </c>
      <c r="AH107" s="964" t="str" cm="1">
        <f t="array" ref="AH107">IF(N107="","",IF(R107&lt;&gt;"","",IF(SUMPRODUCT(--(AN18:AN1500=AH17),--(AM18:AM1500&lt;&gt;""),--ISNUMBER(SEARCH(" "&amp;AM18:AM1500&amp;" ",Q107)))&gt;0,AH17,"")))</f>
        <v/>
      </c>
      <c r="AI107" s="964" t="str" cm="1">
        <f t="array" ref="AI107">IF(N107="","",IF(R107&lt;&gt;"","",IF(SUMPRODUCT(--(AN18:AN1500=AI17),--(AM18:AM1500&lt;&gt;""),--ISNUMBER(SEARCH(" "&amp;AM18:AM1500&amp;" ",Q107)))&gt;0,AI17,"")))</f>
        <v/>
      </c>
      <c r="AJ107" s="964" t="str" cm="1">
        <f t="array" ref="AJ107">IF(N107="","",IF(R107&lt;&gt;"","",IF(SUMPRODUCT(--(AN18:AN1500=AJ17),--(AM18:AM1500&lt;&gt;""),--ISNUMBER(SEARCH(" "&amp;AM18:AM1500&amp;" ",Q107)))&gt;0,AJ17,"")))</f>
        <v/>
      </c>
      <c r="AK107" s="964" t="str" cm="1">
        <f t="array" ref="AK107">IF(N107="","",IF(T107&lt;&gt;"",AK17,IF(S107&lt;&gt;"","",IF(R107&lt;&gt;"","",IF(SUMPRODUCT(--(AN18:AN1500=AK17),--(AM18:AM1500&lt;&gt;""),--ISNUMBER(SEARCH(" "&amp;AM18:AM1500&amp;" ",Q107)))&gt;0,AK17,"")))))</f>
        <v/>
      </c>
      <c r="AM107" s="964" t="s">
        <v>2168</v>
      </c>
      <c r="AN107" s="964" t="s">
        <v>1968</v>
      </c>
      <c r="AP107" s="964"/>
      <c r="AQ107" s="964"/>
      <c r="AR107" s="964"/>
      <c r="AT107" s="964"/>
      <c r="AU107" s="964"/>
      <c r="AV107" s="964"/>
      <c r="BN107" s="49">
        <v>1</v>
      </c>
    </row>
    <row r="108" spans="1:66" ht="35.1" customHeight="1">
      <c r="A108" s="957" t="str">
        <f>IF(B108="","",COUNTIF(B18:B108,"&lt;&gt;"))</f>
        <v/>
      </c>
      <c r="B108" s="958"/>
      <c r="C108" s="974" t="str">
        <f t="shared" si="26"/>
        <v/>
      </c>
      <c r="D108" s="984" t="str">
        <f t="shared" si="14"/>
        <v/>
      </c>
      <c r="E108" s="961" t="str">
        <f t="shared" si="15"/>
        <v/>
      </c>
      <c r="F108" s="962" t="str">
        <f t="shared" si="16"/>
        <v/>
      </c>
      <c r="G108" s="963" t="str">
        <f>IF(H108="","",COUNTIF(H18:H108,"&lt;&gt;"))</f>
        <v/>
      </c>
      <c r="H108" s="958" t="str" cm="1">
        <f t="array" ref="H108">IF(L108="","",IF(LEN(L108)&lt;=MAX(10,G13),L108,IFERROR(LEFT(L108,LOOKUP(2,1/(MID(L108,ROW(1:500),1)=" ")/(ROW(1:500)&lt;=MAX(10,G13)),ROW(1:500))-1),LEFT(L108,MAX(10,G13)))))</f>
        <v/>
      </c>
      <c r="I108" s="963" t="str">
        <f t="shared" si="17"/>
        <v/>
      </c>
      <c r="J108" s="963" t="str">
        <f t="shared" si="18"/>
        <v/>
      </c>
      <c r="K108" s="964" t="str">
        <f>IF(M107&lt;&gt;"",K107,IF(K107&lt;MAX(A18:A317),K107+1,""))</f>
        <v/>
      </c>
      <c r="L108" s="965" t="str">
        <f>IF(K108="","",IF(M107&lt;&gt;"",M107,INDEX(E18:E317,MATCH(K108,A18:A317,0))))</f>
        <v/>
      </c>
      <c r="M108" s="965" t="str">
        <f t="shared" si="19"/>
        <v/>
      </c>
      <c r="N108" s="966" t="str">
        <f t="shared" si="20"/>
        <v/>
      </c>
      <c r="O108" s="967" t="str">
        <f t="shared" si="21"/>
        <v/>
      </c>
      <c r="P108" s="967" t="str">
        <f t="shared" si="22"/>
        <v/>
      </c>
      <c r="Q108" s="966" t="str">
        <f t="shared" si="23"/>
        <v/>
      </c>
      <c r="R108" s="967" t="str">
        <f>IF(N108="","",IF(COUNTIF(AP18:AP300,TRIM(Q108))&gt;0,"EXCLUSION EXACTE",""))</f>
        <v/>
      </c>
      <c r="S108" s="967" t="str" cm="1">
        <f t="array" ref="S108">IF(N108="","",IF(SUMPRODUCT(--(AP18:AP300&lt;&gt;""),--ISNUMBER(SEARCH(" "&amp;AP18:AP300&amp;" ",Q108)))&gt;0,"BLOQUE MOLLUSQUES",""))</f>
        <v/>
      </c>
      <c r="T108" s="967" t="str" cm="1">
        <f t="array" ref="T108">IF(N108="","",IF(SUMPRODUCT(--(AT18:AT300&lt;&gt;""),--ISNUMBER(SEARCH(" "&amp;AT18:AT300&amp;" ",Q108)))&gt;0,"FORCE MOLLUSQUES",""))</f>
        <v/>
      </c>
      <c r="U108" s="966" t="str">
        <f t="shared" si="24"/>
        <v/>
      </c>
      <c r="V108" s="966" t="str">
        <f t="shared" si="27"/>
        <v/>
      </c>
      <c r="W108" s="991" t="str">
        <f t="shared" si="25"/>
        <v/>
      </c>
      <c r="X108" s="967" t="str" cm="1">
        <f t="array" ref="X108">IF(N108="","",IF(R108&lt;&gt;"","",IF(SUMPRODUCT(--(AN18:AN1500=X17),--(AM18:AM1500&lt;&gt;""),--ISNUMBER(SEARCH(" "&amp;AM18:AM1500&amp;" ",Q108)))&gt;0,X17,"")))</f>
        <v/>
      </c>
      <c r="Y108" s="967" t="str" cm="1">
        <f t="array" ref="Y108">IF(N108="","",IF(R108&lt;&gt;"","",IF(SUMPRODUCT(--(AN18:AN1500=Y17),--(AM18:AM1500&lt;&gt;""),--ISNUMBER(SEARCH(" "&amp;AM18:AM1500&amp;" ",Q108)))&gt;0,Y17,"")))</f>
        <v/>
      </c>
      <c r="Z108" s="967" t="str" cm="1">
        <f t="array" ref="Z108">IF(N108="","",IF(R108&lt;&gt;"","",IF(SUMPRODUCT(--(AN18:AN1500=Z17),--(AM18:AM1500&lt;&gt;""),--ISNUMBER(SEARCH(" "&amp;AM18:AM1500&amp;" ",Q108)))&gt;0,Z17,"")))</f>
        <v/>
      </c>
      <c r="AA108" s="967" t="str" cm="1">
        <f t="array" ref="AA108">IF(N108="","",IF(R108&lt;&gt;"","",IF(SUMPRODUCT(--(AN18:AN1500=AA17),--(AM18:AM1500&lt;&gt;""),--ISNUMBER(SEARCH(" "&amp;AM18:AM1500&amp;" ",Q108)))&gt;0,AA17,"")))</f>
        <v/>
      </c>
      <c r="AB108" s="967" t="str" cm="1">
        <f t="array" ref="AB108">IF(N108="","",IF(R108&lt;&gt;"","",IF(SUMPRODUCT(--(AN18:AN1500=AB17),--(AM18:AM1500&lt;&gt;""),--ISNUMBER(SEARCH(" "&amp;AM18:AM1500&amp;" ",Q108)))&gt;0,AB17,"")))</f>
        <v/>
      </c>
      <c r="AC108" s="967" t="str" cm="1">
        <f t="array" ref="AC108">IF(N108="","",IF(R108&lt;&gt;"","",IF(SUMPRODUCT(--(AN18:AN1500=AC17),--(AM18:AM1500&lt;&gt;""),--ISNUMBER(SEARCH(" "&amp;AM18:AM1500&amp;" ",Q108)))&gt;0,AC17,"")))</f>
        <v/>
      </c>
      <c r="AD108" s="967" t="str" cm="1">
        <f t="array" ref="AD108">IF(N108="","",IF(R108&lt;&gt;"","",IF(SUMPRODUCT(--(AN18:AN1500=AD17),--(AM18:AM1500&lt;&gt;""),--ISNUMBER(SEARCH(" "&amp;AM18:AM1500&amp;" ",Q108)))&gt;0,AD17,"")))</f>
        <v/>
      </c>
      <c r="AE108" s="967" t="str" cm="1">
        <f t="array" ref="AE108">IF(N108="","",IF(R108&lt;&gt;"","",IF(SUMPRODUCT(--(AN18:AN1500=AE17),--(AM18:AM1500&lt;&gt;""),--ISNUMBER(SEARCH(" "&amp;AM18:AM1500&amp;" ",Q108)))&gt;0,AE17,"")))</f>
        <v/>
      </c>
      <c r="AF108" s="967" t="str" cm="1">
        <f t="array" ref="AF108">IF(N108="","",IF(R108&lt;&gt;"","",IF(SUMPRODUCT(--(AN18:AN1500=AF17),--(AM18:AM1500&lt;&gt;""),--ISNUMBER(SEARCH(" "&amp;AM18:AM1500&amp;" ",Q108)))&gt;0,AF17,"")))</f>
        <v/>
      </c>
      <c r="AG108" s="967" t="str" cm="1">
        <f t="array" ref="AG108">IF(N108="","",IF(R108&lt;&gt;"","",IF(SUMPRODUCT(--(AN18:AN1500=AG17),--(AM18:AM1500&lt;&gt;""),--ISNUMBER(SEARCH(" "&amp;AM18:AM1500&amp;" ",Q108)))&gt;0,AG17,"")))</f>
        <v/>
      </c>
      <c r="AH108" s="967" t="str" cm="1">
        <f t="array" ref="AH108">IF(N108="","",IF(R108&lt;&gt;"","",IF(SUMPRODUCT(--(AN18:AN1500=AH17),--(AM18:AM1500&lt;&gt;""),--ISNUMBER(SEARCH(" "&amp;AM18:AM1500&amp;" ",Q108)))&gt;0,AH17,"")))</f>
        <v/>
      </c>
      <c r="AI108" s="967" t="str" cm="1">
        <f t="array" ref="AI108">IF(N108="","",IF(R108&lt;&gt;"","",IF(SUMPRODUCT(--(AN18:AN1500=AI17),--(AM18:AM1500&lt;&gt;""),--ISNUMBER(SEARCH(" "&amp;AM18:AM1500&amp;" ",Q108)))&gt;0,AI17,"")))</f>
        <v/>
      </c>
      <c r="AJ108" s="967" t="str" cm="1">
        <f t="array" ref="AJ108">IF(N108="","",IF(R108&lt;&gt;"","",IF(SUMPRODUCT(--(AN18:AN1500=AJ17),--(AM18:AM1500&lt;&gt;""),--ISNUMBER(SEARCH(" "&amp;AM18:AM1500&amp;" ",Q108)))&gt;0,AJ17,"")))</f>
        <v/>
      </c>
      <c r="AK108" s="967" t="str" cm="1">
        <f t="array" ref="AK108">IF(N108="","",IF(T108&lt;&gt;"",AK17,IF(S108&lt;&gt;"","",IF(R108&lt;&gt;"","",IF(SUMPRODUCT(--(AN18:AN1500=AK17),--(AM18:AM1500&lt;&gt;""),--ISNUMBER(SEARCH(" "&amp;AM18:AM1500&amp;" ",Q108)))&gt;0,AK17,"")))))</f>
        <v/>
      </c>
      <c r="AM108" s="968" t="s">
        <v>2169</v>
      </c>
      <c r="AN108" s="968" t="s">
        <v>1968</v>
      </c>
      <c r="AP108" s="964"/>
      <c r="AQ108" s="964"/>
      <c r="AR108" s="964"/>
      <c r="AT108" s="964"/>
      <c r="AU108" s="964"/>
      <c r="AV108" s="964"/>
      <c r="BN108" s="49">
        <v>1</v>
      </c>
    </row>
    <row r="109" spans="1:66" ht="35.1" customHeight="1">
      <c r="A109" s="973" t="str">
        <f>IF(B109="","",COUNTIF(B18:B109,"&lt;&gt;"))</f>
        <v/>
      </c>
      <c r="B109" s="965"/>
      <c r="C109" s="974" t="str">
        <f t="shared" si="26"/>
        <v/>
      </c>
      <c r="D109" s="984" t="str">
        <f t="shared" si="14"/>
        <v/>
      </c>
      <c r="E109" s="976" t="str">
        <f t="shared" si="15"/>
        <v/>
      </c>
      <c r="F109" s="977" t="str">
        <f t="shared" si="16"/>
        <v/>
      </c>
      <c r="G109" s="964" t="str">
        <f>IF(H109="","",COUNTIF(H18:H109,"&lt;&gt;"))</f>
        <v/>
      </c>
      <c r="H109" s="965" t="str" cm="1">
        <f t="array" ref="H109">IF(L109="","",IF(LEN(L109)&lt;=MAX(10,G13),L109,IFERROR(LEFT(L109,LOOKUP(2,1/(MID(L109,ROW(1:500),1)=" ")/(ROW(1:500)&lt;=MAX(10,G13)),ROW(1:500))-1),LEFT(L109,MAX(10,G13)))))</f>
        <v/>
      </c>
      <c r="I109" s="964" t="str">
        <f t="shared" si="17"/>
        <v/>
      </c>
      <c r="J109" s="964" t="str">
        <f t="shared" si="18"/>
        <v/>
      </c>
      <c r="K109" s="964" t="str">
        <f>IF(M108&lt;&gt;"",K108,IF(K108&lt;MAX(A18:A317),K108+1,""))</f>
        <v/>
      </c>
      <c r="L109" s="965" t="str">
        <f>IF(K109="","",IF(M108&lt;&gt;"",M108,INDEX(E18:E317,MATCH(K109,A18:A317,0))))</f>
        <v/>
      </c>
      <c r="M109" s="965" t="str">
        <f t="shared" si="19"/>
        <v/>
      </c>
      <c r="N109" s="965" t="str">
        <f t="shared" si="20"/>
        <v/>
      </c>
      <c r="O109" s="964" t="str">
        <f t="shared" si="21"/>
        <v/>
      </c>
      <c r="P109" s="964" t="str">
        <f t="shared" si="22"/>
        <v/>
      </c>
      <c r="Q109" s="965" t="str">
        <f t="shared" si="23"/>
        <v/>
      </c>
      <c r="R109" s="964" t="str">
        <f>IF(N109="","",IF(COUNTIF(AP18:AP300,TRIM(Q109))&gt;0,"EXCLUSION EXACTE",""))</f>
        <v/>
      </c>
      <c r="S109" s="964" t="str" cm="1">
        <f t="array" ref="S109">IF(N109="","",IF(SUMPRODUCT(--(AP18:AP300&lt;&gt;""),--ISNUMBER(SEARCH(" "&amp;AP18:AP300&amp;" ",Q109)))&gt;0,"BLOQUE MOLLUSQUES",""))</f>
        <v/>
      </c>
      <c r="T109" s="964" t="str" cm="1">
        <f t="array" ref="T109">IF(N109="","",IF(SUMPRODUCT(--(AT18:AT300&lt;&gt;""),--ISNUMBER(SEARCH(" "&amp;AT18:AT300&amp;" ",Q109)))&gt;0,"FORCE MOLLUSQUES",""))</f>
        <v/>
      </c>
      <c r="U109" s="965" t="str">
        <f t="shared" si="24"/>
        <v/>
      </c>
      <c r="V109" s="965" t="str">
        <f t="shared" si="27"/>
        <v/>
      </c>
      <c r="W109" s="977" t="str">
        <f t="shared" si="25"/>
        <v/>
      </c>
      <c r="X109" s="964" t="str" cm="1">
        <f t="array" ref="X109">IF(N109="","",IF(R109&lt;&gt;"","",IF(SUMPRODUCT(--(AN18:AN1500=X17),--(AM18:AM1500&lt;&gt;""),--ISNUMBER(SEARCH(" "&amp;AM18:AM1500&amp;" ",Q109)))&gt;0,X17,"")))</f>
        <v/>
      </c>
      <c r="Y109" s="964" t="str" cm="1">
        <f t="array" ref="Y109">IF(N109="","",IF(R109&lt;&gt;"","",IF(SUMPRODUCT(--(AN18:AN1500=Y17),--(AM18:AM1500&lt;&gt;""),--ISNUMBER(SEARCH(" "&amp;AM18:AM1500&amp;" ",Q109)))&gt;0,Y17,"")))</f>
        <v/>
      </c>
      <c r="Z109" s="964" t="str" cm="1">
        <f t="array" ref="Z109">IF(N109="","",IF(R109&lt;&gt;"","",IF(SUMPRODUCT(--(AN18:AN1500=Z17),--(AM18:AM1500&lt;&gt;""),--ISNUMBER(SEARCH(" "&amp;AM18:AM1500&amp;" ",Q109)))&gt;0,Z17,"")))</f>
        <v/>
      </c>
      <c r="AA109" s="964" t="str" cm="1">
        <f t="array" ref="AA109">IF(N109="","",IF(R109&lt;&gt;"","",IF(SUMPRODUCT(--(AN18:AN1500=AA17),--(AM18:AM1500&lt;&gt;""),--ISNUMBER(SEARCH(" "&amp;AM18:AM1500&amp;" ",Q109)))&gt;0,AA17,"")))</f>
        <v/>
      </c>
      <c r="AB109" s="964" t="str" cm="1">
        <f t="array" ref="AB109">IF(N109="","",IF(R109&lt;&gt;"","",IF(SUMPRODUCT(--(AN18:AN1500=AB17),--(AM18:AM1500&lt;&gt;""),--ISNUMBER(SEARCH(" "&amp;AM18:AM1500&amp;" ",Q109)))&gt;0,AB17,"")))</f>
        <v/>
      </c>
      <c r="AC109" s="964" t="str" cm="1">
        <f t="array" ref="AC109">IF(N109="","",IF(R109&lt;&gt;"","",IF(SUMPRODUCT(--(AN18:AN1500=AC17),--(AM18:AM1500&lt;&gt;""),--ISNUMBER(SEARCH(" "&amp;AM18:AM1500&amp;" ",Q109)))&gt;0,AC17,"")))</f>
        <v/>
      </c>
      <c r="AD109" s="964" t="str" cm="1">
        <f t="array" ref="AD109">IF(N109="","",IF(R109&lt;&gt;"","",IF(SUMPRODUCT(--(AN18:AN1500=AD17),--(AM18:AM1500&lt;&gt;""),--ISNUMBER(SEARCH(" "&amp;AM18:AM1500&amp;" ",Q109)))&gt;0,AD17,"")))</f>
        <v/>
      </c>
      <c r="AE109" s="964" t="str" cm="1">
        <f t="array" ref="AE109">IF(N109="","",IF(R109&lt;&gt;"","",IF(SUMPRODUCT(--(AN18:AN1500=AE17),--(AM18:AM1500&lt;&gt;""),--ISNUMBER(SEARCH(" "&amp;AM18:AM1500&amp;" ",Q109)))&gt;0,AE17,"")))</f>
        <v/>
      </c>
      <c r="AF109" s="964" t="str" cm="1">
        <f t="array" ref="AF109">IF(N109="","",IF(R109&lt;&gt;"","",IF(SUMPRODUCT(--(AN18:AN1500=AF17),--(AM18:AM1500&lt;&gt;""),--ISNUMBER(SEARCH(" "&amp;AM18:AM1500&amp;" ",Q109)))&gt;0,AF17,"")))</f>
        <v/>
      </c>
      <c r="AG109" s="964" t="str" cm="1">
        <f t="array" ref="AG109">IF(N109="","",IF(R109&lt;&gt;"","",IF(SUMPRODUCT(--(AN18:AN1500=AG17),--(AM18:AM1500&lt;&gt;""),--ISNUMBER(SEARCH(" "&amp;AM18:AM1500&amp;" ",Q109)))&gt;0,AG17,"")))</f>
        <v/>
      </c>
      <c r="AH109" s="964" t="str" cm="1">
        <f t="array" ref="AH109">IF(N109="","",IF(R109&lt;&gt;"","",IF(SUMPRODUCT(--(AN18:AN1500=AH17),--(AM18:AM1500&lt;&gt;""),--ISNUMBER(SEARCH(" "&amp;AM18:AM1500&amp;" ",Q109)))&gt;0,AH17,"")))</f>
        <v/>
      </c>
      <c r="AI109" s="964" t="str" cm="1">
        <f t="array" ref="AI109">IF(N109="","",IF(R109&lt;&gt;"","",IF(SUMPRODUCT(--(AN18:AN1500=AI17),--(AM18:AM1500&lt;&gt;""),--ISNUMBER(SEARCH(" "&amp;AM18:AM1500&amp;" ",Q109)))&gt;0,AI17,"")))</f>
        <v/>
      </c>
      <c r="AJ109" s="964" t="str" cm="1">
        <f t="array" ref="AJ109">IF(N109="","",IF(R109&lt;&gt;"","",IF(SUMPRODUCT(--(AN18:AN1500=AJ17),--(AM18:AM1500&lt;&gt;""),--ISNUMBER(SEARCH(" "&amp;AM18:AM1500&amp;" ",Q109)))&gt;0,AJ17,"")))</f>
        <v/>
      </c>
      <c r="AK109" s="964" t="str" cm="1">
        <f t="array" ref="AK109">IF(N109="","",IF(T109&lt;&gt;"",AK17,IF(S109&lt;&gt;"","",IF(R109&lt;&gt;"","",IF(SUMPRODUCT(--(AN18:AN1500=AK17),--(AM18:AM1500&lt;&gt;""),--ISNUMBER(SEARCH(" "&amp;AM18:AM1500&amp;" ",Q109)))&gt;0,AK17,"")))))</f>
        <v/>
      </c>
      <c r="AM109" s="964" t="s">
        <v>514</v>
      </c>
      <c r="AN109" s="964" t="s">
        <v>1968</v>
      </c>
      <c r="AP109" s="964"/>
      <c r="AQ109" s="964"/>
      <c r="AR109" s="964"/>
      <c r="AT109" s="964"/>
      <c r="AU109" s="964"/>
      <c r="AV109" s="964"/>
      <c r="BN109" s="49">
        <v>1</v>
      </c>
    </row>
    <row r="110" spans="1:66" ht="35.1" customHeight="1">
      <c r="A110" s="957" t="str">
        <f>IF(B110="","",COUNTIF(B18:B110,"&lt;&gt;"))</f>
        <v/>
      </c>
      <c r="B110" s="958"/>
      <c r="C110" s="974" t="str">
        <f t="shared" si="26"/>
        <v/>
      </c>
      <c r="D110" s="984" t="str">
        <f t="shared" si="14"/>
        <v/>
      </c>
      <c r="E110" s="961" t="str">
        <f t="shared" si="15"/>
        <v/>
      </c>
      <c r="F110" s="962" t="str">
        <f t="shared" si="16"/>
        <v/>
      </c>
      <c r="G110" s="963" t="str">
        <f>IF(H110="","",COUNTIF(H18:H110,"&lt;&gt;"))</f>
        <v/>
      </c>
      <c r="H110" s="958" t="str" cm="1">
        <f t="array" ref="H110">IF(L110="","",IF(LEN(L110)&lt;=MAX(10,G13),L110,IFERROR(LEFT(L110,LOOKUP(2,1/(MID(L110,ROW(1:500),1)=" ")/(ROW(1:500)&lt;=MAX(10,G13)),ROW(1:500))-1),LEFT(L110,MAX(10,G13)))))</f>
        <v/>
      </c>
      <c r="I110" s="963" t="str">
        <f t="shared" si="17"/>
        <v/>
      </c>
      <c r="J110" s="963" t="str">
        <f t="shared" si="18"/>
        <v/>
      </c>
      <c r="K110" s="964" t="str">
        <f>IF(M109&lt;&gt;"",K109,IF(K109&lt;MAX(A18:A317),K109+1,""))</f>
        <v/>
      </c>
      <c r="L110" s="965" t="str">
        <f>IF(K110="","",IF(M109&lt;&gt;"",M109,INDEX(E18:E317,MATCH(K110,A18:A317,0))))</f>
        <v/>
      </c>
      <c r="M110" s="965" t="str">
        <f t="shared" si="19"/>
        <v/>
      </c>
      <c r="N110" s="966" t="str">
        <f t="shared" si="20"/>
        <v/>
      </c>
      <c r="O110" s="967" t="str">
        <f t="shared" si="21"/>
        <v/>
      </c>
      <c r="P110" s="967" t="str">
        <f t="shared" si="22"/>
        <v/>
      </c>
      <c r="Q110" s="966" t="str">
        <f t="shared" si="23"/>
        <v/>
      </c>
      <c r="R110" s="967" t="str">
        <f>IF(N110="","",IF(COUNTIF(AP18:AP300,TRIM(Q110))&gt;0,"EXCLUSION EXACTE",""))</f>
        <v/>
      </c>
      <c r="S110" s="967" t="str" cm="1">
        <f t="array" ref="S110">IF(N110="","",IF(SUMPRODUCT(--(AP18:AP300&lt;&gt;""),--ISNUMBER(SEARCH(" "&amp;AP18:AP300&amp;" ",Q110)))&gt;0,"BLOQUE MOLLUSQUES",""))</f>
        <v/>
      </c>
      <c r="T110" s="967" t="str" cm="1">
        <f t="array" ref="T110">IF(N110="","",IF(SUMPRODUCT(--(AT18:AT300&lt;&gt;""),--ISNUMBER(SEARCH(" "&amp;AT18:AT300&amp;" ",Q110)))&gt;0,"FORCE MOLLUSQUES",""))</f>
        <v/>
      </c>
      <c r="U110" s="966" t="str">
        <f t="shared" si="24"/>
        <v/>
      </c>
      <c r="V110" s="966" t="str">
        <f t="shared" si="27"/>
        <v/>
      </c>
      <c r="W110" s="991" t="str">
        <f t="shared" si="25"/>
        <v/>
      </c>
      <c r="X110" s="967" t="str" cm="1">
        <f t="array" ref="X110">IF(N110="","",IF(R110&lt;&gt;"","",IF(SUMPRODUCT(--(AN18:AN1500=X17),--(AM18:AM1500&lt;&gt;""),--ISNUMBER(SEARCH(" "&amp;AM18:AM1500&amp;" ",Q110)))&gt;0,X17,"")))</f>
        <v/>
      </c>
      <c r="Y110" s="967" t="str" cm="1">
        <f t="array" ref="Y110">IF(N110="","",IF(R110&lt;&gt;"","",IF(SUMPRODUCT(--(AN18:AN1500=Y17),--(AM18:AM1500&lt;&gt;""),--ISNUMBER(SEARCH(" "&amp;AM18:AM1500&amp;" ",Q110)))&gt;0,Y17,"")))</f>
        <v/>
      </c>
      <c r="Z110" s="967" t="str" cm="1">
        <f t="array" ref="Z110">IF(N110="","",IF(R110&lt;&gt;"","",IF(SUMPRODUCT(--(AN18:AN1500=Z17),--(AM18:AM1500&lt;&gt;""),--ISNUMBER(SEARCH(" "&amp;AM18:AM1500&amp;" ",Q110)))&gt;0,Z17,"")))</f>
        <v/>
      </c>
      <c r="AA110" s="967" t="str" cm="1">
        <f t="array" ref="AA110">IF(N110="","",IF(R110&lt;&gt;"","",IF(SUMPRODUCT(--(AN18:AN1500=AA17),--(AM18:AM1500&lt;&gt;""),--ISNUMBER(SEARCH(" "&amp;AM18:AM1500&amp;" ",Q110)))&gt;0,AA17,"")))</f>
        <v/>
      </c>
      <c r="AB110" s="967" t="str" cm="1">
        <f t="array" ref="AB110">IF(N110="","",IF(R110&lt;&gt;"","",IF(SUMPRODUCT(--(AN18:AN1500=AB17),--(AM18:AM1500&lt;&gt;""),--ISNUMBER(SEARCH(" "&amp;AM18:AM1500&amp;" ",Q110)))&gt;0,AB17,"")))</f>
        <v/>
      </c>
      <c r="AC110" s="967" t="str" cm="1">
        <f t="array" ref="AC110">IF(N110="","",IF(R110&lt;&gt;"","",IF(SUMPRODUCT(--(AN18:AN1500=AC17),--(AM18:AM1500&lt;&gt;""),--ISNUMBER(SEARCH(" "&amp;AM18:AM1500&amp;" ",Q110)))&gt;0,AC17,"")))</f>
        <v/>
      </c>
      <c r="AD110" s="967" t="str" cm="1">
        <f t="array" ref="AD110">IF(N110="","",IF(R110&lt;&gt;"","",IF(SUMPRODUCT(--(AN18:AN1500=AD17),--(AM18:AM1500&lt;&gt;""),--ISNUMBER(SEARCH(" "&amp;AM18:AM1500&amp;" ",Q110)))&gt;0,AD17,"")))</f>
        <v/>
      </c>
      <c r="AE110" s="967" t="str" cm="1">
        <f t="array" ref="AE110">IF(N110="","",IF(R110&lt;&gt;"","",IF(SUMPRODUCT(--(AN18:AN1500=AE17),--(AM18:AM1500&lt;&gt;""),--ISNUMBER(SEARCH(" "&amp;AM18:AM1500&amp;" ",Q110)))&gt;0,AE17,"")))</f>
        <v/>
      </c>
      <c r="AF110" s="967" t="str" cm="1">
        <f t="array" ref="AF110">IF(N110="","",IF(R110&lt;&gt;"","",IF(SUMPRODUCT(--(AN18:AN1500=AF17),--(AM18:AM1500&lt;&gt;""),--ISNUMBER(SEARCH(" "&amp;AM18:AM1500&amp;" ",Q110)))&gt;0,AF17,"")))</f>
        <v/>
      </c>
      <c r="AG110" s="967" t="str" cm="1">
        <f t="array" ref="AG110">IF(N110="","",IF(R110&lt;&gt;"","",IF(SUMPRODUCT(--(AN18:AN1500=AG17),--(AM18:AM1500&lt;&gt;""),--ISNUMBER(SEARCH(" "&amp;AM18:AM1500&amp;" ",Q110)))&gt;0,AG17,"")))</f>
        <v/>
      </c>
      <c r="AH110" s="967" t="str" cm="1">
        <f t="array" ref="AH110">IF(N110="","",IF(R110&lt;&gt;"","",IF(SUMPRODUCT(--(AN18:AN1500=AH17),--(AM18:AM1500&lt;&gt;""),--ISNUMBER(SEARCH(" "&amp;AM18:AM1500&amp;" ",Q110)))&gt;0,AH17,"")))</f>
        <v/>
      </c>
      <c r="AI110" s="967" t="str" cm="1">
        <f t="array" ref="AI110">IF(N110="","",IF(R110&lt;&gt;"","",IF(SUMPRODUCT(--(AN18:AN1500=AI17),--(AM18:AM1500&lt;&gt;""),--ISNUMBER(SEARCH(" "&amp;AM18:AM1500&amp;" ",Q110)))&gt;0,AI17,"")))</f>
        <v/>
      </c>
      <c r="AJ110" s="967" t="str" cm="1">
        <f t="array" ref="AJ110">IF(N110="","",IF(R110&lt;&gt;"","",IF(SUMPRODUCT(--(AN18:AN1500=AJ17),--(AM18:AM1500&lt;&gt;""),--ISNUMBER(SEARCH(" "&amp;AM18:AM1500&amp;" ",Q110)))&gt;0,AJ17,"")))</f>
        <v/>
      </c>
      <c r="AK110" s="967" t="str" cm="1">
        <f t="array" ref="AK110">IF(N110="","",IF(T110&lt;&gt;"",AK17,IF(S110&lt;&gt;"","",IF(R110&lt;&gt;"","",IF(SUMPRODUCT(--(AN18:AN1500=AK17),--(AM18:AM1500&lt;&gt;""),--ISNUMBER(SEARCH(" "&amp;AM18:AM1500&amp;" ",Q110)))&gt;0,AK17,"")))))</f>
        <v/>
      </c>
      <c r="AM110" s="968" t="s">
        <v>515</v>
      </c>
      <c r="AN110" s="968" t="s">
        <v>1968</v>
      </c>
      <c r="AP110" s="964"/>
      <c r="AQ110" s="964"/>
      <c r="AR110" s="964"/>
      <c r="AT110" s="964"/>
      <c r="AU110" s="964"/>
      <c r="AV110" s="964"/>
      <c r="BN110" s="49">
        <v>1</v>
      </c>
    </row>
    <row r="111" spans="1:66" ht="35.1" customHeight="1">
      <c r="A111" s="973" t="str">
        <f>IF(B111="","",COUNTIF(B18:B111,"&lt;&gt;"))</f>
        <v/>
      </c>
      <c r="B111" s="965"/>
      <c r="C111" s="974" t="str">
        <f t="shared" si="26"/>
        <v/>
      </c>
      <c r="D111" s="984" t="str">
        <f t="shared" si="14"/>
        <v/>
      </c>
      <c r="E111" s="976" t="str">
        <f t="shared" si="15"/>
        <v/>
      </c>
      <c r="F111" s="977" t="str">
        <f t="shared" si="16"/>
        <v/>
      </c>
      <c r="G111" s="964" t="str">
        <f>IF(H111="","",COUNTIF(H18:H111,"&lt;&gt;"))</f>
        <v/>
      </c>
      <c r="H111" s="965" t="str" cm="1">
        <f t="array" ref="H111">IF(L111="","",IF(LEN(L111)&lt;=MAX(10,G13),L111,IFERROR(LEFT(L111,LOOKUP(2,1/(MID(L111,ROW(1:500),1)=" ")/(ROW(1:500)&lt;=MAX(10,G13)),ROW(1:500))-1),LEFT(L111,MAX(10,G13)))))</f>
        <v/>
      </c>
      <c r="I111" s="964" t="str">
        <f t="shared" si="17"/>
        <v/>
      </c>
      <c r="J111" s="964" t="str">
        <f t="shared" si="18"/>
        <v/>
      </c>
      <c r="K111" s="964" t="str">
        <f>IF(M110&lt;&gt;"",K110,IF(K110&lt;MAX(A18:A317),K110+1,""))</f>
        <v/>
      </c>
      <c r="L111" s="965" t="str">
        <f>IF(K111="","",IF(M110&lt;&gt;"",M110,INDEX(E18:E317,MATCH(K111,A18:A317,0))))</f>
        <v/>
      </c>
      <c r="M111" s="965" t="str">
        <f t="shared" si="19"/>
        <v/>
      </c>
      <c r="N111" s="965" t="str">
        <f t="shared" si="20"/>
        <v/>
      </c>
      <c r="O111" s="964" t="str">
        <f t="shared" si="21"/>
        <v/>
      </c>
      <c r="P111" s="964" t="str">
        <f t="shared" si="22"/>
        <v/>
      </c>
      <c r="Q111" s="965" t="str">
        <f t="shared" si="23"/>
        <v/>
      </c>
      <c r="R111" s="964" t="str">
        <f>IF(N111="","",IF(COUNTIF(AP18:AP300,TRIM(Q111))&gt;0,"EXCLUSION EXACTE",""))</f>
        <v/>
      </c>
      <c r="S111" s="964" t="str" cm="1">
        <f t="array" ref="S111">IF(N111="","",IF(SUMPRODUCT(--(AP18:AP300&lt;&gt;""),--ISNUMBER(SEARCH(" "&amp;AP18:AP300&amp;" ",Q111)))&gt;0,"BLOQUE MOLLUSQUES",""))</f>
        <v/>
      </c>
      <c r="T111" s="964" t="str" cm="1">
        <f t="array" ref="T111">IF(N111="","",IF(SUMPRODUCT(--(AT18:AT300&lt;&gt;""),--ISNUMBER(SEARCH(" "&amp;AT18:AT300&amp;" ",Q111)))&gt;0,"FORCE MOLLUSQUES",""))</f>
        <v/>
      </c>
      <c r="U111" s="965" t="str">
        <f t="shared" si="24"/>
        <v/>
      </c>
      <c r="V111" s="965" t="str">
        <f t="shared" si="27"/>
        <v/>
      </c>
      <c r="W111" s="977" t="str">
        <f t="shared" si="25"/>
        <v/>
      </c>
      <c r="X111" s="964" t="str" cm="1">
        <f t="array" ref="X111">IF(N111="","",IF(R111&lt;&gt;"","",IF(SUMPRODUCT(--(AN18:AN1500=X17),--(AM18:AM1500&lt;&gt;""),--ISNUMBER(SEARCH(" "&amp;AM18:AM1500&amp;" ",Q111)))&gt;0,X17,"")))</f>
        <v/>
      </c>
      <c r="Y111" s="964" t="str" cm="1">
        <f t="array" ref="Y111">IF(N111="","",IF(R111&lt;&gt;"","",IF(SUMPRODUCT(--(AN18:AN1500=Y17),--(AM18:AM1500&lt;&gt;""),--ISNUMBER(SEARCH(" "&amp;AM18:AM1500&amp;" ",Q111)))&gt;0,Y17,"")))</f>
        <v/>
      </c>
      <c r="Z111" s="964" t="str" cm="1">
        <f t="array" ref="Z111">IF(N111="","",IF(R111&lt;&gt;"","",IF(SUMPRODUCT(--(AN18:AN1500=Z17),--(AM18:AM1500&lt;&gt;""),--ISNUMBER(SEARCH(" "&amp;AM18:AM1500&amp;" ",Q111)))&gt;0,Z17,"")))</f>
        <v/>
      </c>
      <c r="AA111" s="964" t="str" cm="1">
        <f t="array" ref="AA111">IF(N111="","",IF(R111&lt;&gt;"","",IF(SUMPRODUCT(--(AN18:AN1500=AA17),--(AM18:AM1500&lt;&gt;""),--ISNUMBER(SEARCH(" "&amp;AM18:AM1500&amp;" ",Q111)))&gt;0,AA17,"")))</f>
        <v/>
      </c>
      <c r="AB111" s="964" t="str" cm="1">
        <f t="array" ref="AB111">IF(N111="","",IF(R111&lt;&gt;"","",IF(SUMPRODUCT(--(AN18:AN1500=AB17),--(AM18:AM1500&lt;&gt;""),--ISNUMBER(SEARCH(" "&amp;AM18:AM1500&amp;" ",Q111)))&gt;0,AB17,"")))</f>
        <v/>
      </c>
      <c r="AC111" s="964" t="str" cm="1">
        <f t="array" ref="AC111">IF(N111="","",IF(R111&lt;&gt;"","",IF(SUMPRODUCT(--(AN18:AN1500=AC17),--(AM18:AM1500&lt;&gt;""),--ISNUMBER(SEARCH(" "&amp;AM18:AM1500&amp;" ",Q111)))&gt;0,AC17,"")))</f>
        <v/>
      </c>
      <c r="AD111" s="964" t="str" cm="1">
        <f t="array" ref="AD111">IF(N111="","",IF(R111&lt;&gt;"","",IF(SUMPRODUCT(--(AN18:AN1500=AD17),--(AM18:AM1500&lt;&gt;""),--ISNUMBER(SEARCH(" "&amp;AM18:AM1500&amp;" ",Q111)))&gt;0,AD17,"")))</f>
        <v/>
      </c>
      <c r="AE111" s="964" t="str" cm="1">
        <f t="array" ref="AE111">IF(N111="","",IF(R111&lt;&gt;"","",IF(SUMPRODUCT(--(AN18:AN1500=AE17),--(AM18:AM1500&lt;&gt;""),--ISNUMBER(SEARCH(" "&amp;AM18:AM1500&amp;" ",Q111)))&gt;0,AE17,"")))</f>
        <v/>
      </c>
      <c r="AF111" s="964" t="str" cm="1">
        <f t="array" ref="AF111">IF(N111="","",IF(R111&lt;&gt;"","",IF(SUMPRODUCT(--(AN18:AN1500=AF17),--(AM18:AM1500&lt;&gt;""),--ISNUMBER(SEARCH(" "&amp;AM18:AM1500&amp;" ",Q111)))&gt;0,AF17,"")))</f>
        <v/>
      </c>
      <c r="AG111" s="964" t="str" cm="1">
        <f t="array" ref="AG111">IF(N111="","",IF(R111&lt;&gt;"","",IF(SUMPRODUCT(--(AN18:AN1500=AG17),--(AM18:AM1500&lt;&gt;""),--ISNUMBER(SEARCH(" "&amp;AM18:AM1500&amp;" ",Q111)))&gt;0,AG17,"")))</f>
        <v/>
      </c>
      <c r="AH111" s="964" t="str" cm="1">
        <f t="array" ref="AH111">IF(N111="","",IF(R111&lt;&gt;"","",IF(SUMPRODUCT(--(AN18:AN1500=AH17),--(AM18:AM1500&lt;&gt;""),--ISNUMBER(SEARCH(" "&amp;AM18:AM1500&amp;" ",Q111)))&gt;0,AH17,"")))</f>
        <v/>
      </c>
      <c r="AI111" s="964" t="str" cm="1">
        <f t="array" ref="AI111">IF(N111="","",IF(R111&lt;&gt;"","",IF(SUMPRODUCT(--(AN18:AN1500=AI17),--(AM18:AM1500&lt;&gt;""),--ISNUMBER(SEARCH(" "&amp;AM18:AM1500&amp;" ",Q111)))&gt;0,AI17,"")))</f>
        <v/>
      </c>
      <c r="AJ111" s="964" t="str" cm="1">
        <f t="array" ref="AJ111">IF(N111="","",IF(R111&lt;&gt;"","",IF(SUMPRODUCT(--(AN18:AN1500=AJ17),--(AM18:AM1500&lt;&gt;""),--ISNUMBER(SEARCH(" "&amp;AM18:AM1500&amp;" ",Q111)))&gt;0,AJ17,"")))</f>
        <v/>
      </c>
      <c r="AK111" s="964" t="str" cm="1">
        <f t="array" ref="AK111">IF(N111="","",IF(T111&lt;&gt;"",AK17,IF(S111&lt;&gt;"","",IF(R111&lt;&gt;"","",IF(SUMPRODUCT(--(AN18:AN1500=AK17),--(AM18:AM1500&lt;&gt;""),--ISNUMBER(SEARCH(" "&amp;AM18:AM1500&amp;" ",Q111)))&gt;0,AK17,"")))))</f>
        <v/>
      </c>
      <c r="AM111" s="964" t="s">
        <v>270</v>
      </c>
      <c r="AN111" s="964" t="s">
        <v>1968</v>
      </c>
      <c r="AP111" s="964"/>
      <c r="AQ111" s="964"/>
      <c r="AR111" s="964"/>
      <c r="AT111" s="964"/>
      <c r="AU111" s="964"/>
      <c r="AV111" s="964"/>
      <c r="BN111" s="49">
        <v>1</v>
      </c>
    </row>
    <row r="112" spans="1:66" ht="35.1" customHeight="1">
      <c r="A112" s="957" t="str">
        <f>IF(B112="","",COUNTIF(B18:B112,"&lt;&gt;"))</f>
        <v/>
      </c>
      <c r="B112" s="958"/>
      <c r="C112" s="974" t="str">
        <f t="shared" si="26"/>
        <v/>
      </c>
      <c r="D112" s="984" t="str">
        <f t="shared" si="14"/>
        <v/>
      </c>
      <c r="E112" s="961" t="str">
        <f t="shared" si="15"/>
        <v/>
      </c>
      <c r="F112" s="962" t="str">
        <f t="shared" si="16"/>
        <v/>
      </c>
      <c r="G112" s="963" t="str">
        <f>IF(H112="","",COUNTIF(H18:H112,"&lt;&gt;"))</f>
        <v/>
      </c>
      <c r="H112" s="958" t="str" cm="1">
        <f t="array" ref="H112">IF(L112="","",IF(LEN(L112)&lt;=MAX(10,G13),L112,IFERROR(LEFT(L112,LOOKUP(2,1/(MID(L112,ROW(1:500),1)=" ")/(ROW(1:500)&lt;=MAX(10,G13)),ROW(1:500))-1),LEFT(L112,MAX(10,G13)))))</f>
        <v/>
      </c>
      <c r="I112" s="963" t="str">
        <f t="shared" si="17"/>
        <v/>
      </c>
      <c r="J112" s="963" t="str">
        <f t="shared" si="18"/>
        <v/>
      </c>
      <c r="K112" s="964" t="str">
        <f>IF(M111&lt;&gt;"",K111,IF(K111&lt;MAX(A18:A317),K111+1,""))</f>
        <v/>
      </c>
      <c r="L112" s="965" t="str">
        <f>IF(K112="","",IF(M111&lt;&gt;"",M111,INDEX(E18:E317,MATCH(K112,A18:A317,0))))</f>
        <v/>
      </c>
      <c r="M112" s="965" t="str">
        <f t="shared" si="19"/>
        <v/>
      </c>
      <c r="N112" s="966" t="str">
        <f t="shared" si="20"/>
        <v/>
      </c>
      <c r="O112" s="967" t="str">
        <f t="shared" si="21"/>
        <v/>
      </c>
      <c r="P112" s="967" t="str">
        <f t="shared" si="22"/>
        <v/>
      </c>
      <c r="Q112" s="966" t="str">
        <f t="shared" si="23"/>
        <v/>
      </c>
      <c r="R112" s="967" t="str">
        <f>IF(N112="","",IF(COUNTIF(AP18:AP300,TRIM(Q112))&gt;0,"EXCLUSION EXACTE",""))</f>
        <v/>
      </c>
      <c r="S112" s="967" t="str" cm="1">
        <f t="array" ref="S112">IF(N112="","",IF(SUMPRODUCT(--(AP18:AP300&lt;&gt;""),--ISNUMBER(SEARCH(" "&amp;AP18:AP300&amp;" ",Q112)))&gt;0,"BLOQUE MOLLUSQUES",""))</f>
        <v/>
      </c>
      <c r="T112" s="967" t="str" cm="1">
        <f t="array" ref="T112">IF(N112="","",IF(SUMPRODUCT(--(AT18:AT300&lt;&gt;""),--ISNUMBER(SEARCH(" "&amp;AT18:AT300&amp;" ",Q112)))&gt;0,"FORCE MOLLUSQUES",""))</f>
        <v/>
      </c>
      <c r="U112" s="966" t="str">
        <f t="shared" si="24"/>
        <v/>
      </c>
      <c r="V112" s="966" t="str">
        <f t="shared" si="27"/>
        <v/>
      </c>
      <c r="W112" s="991" t="str">
        <f t="shared" si="25"/>
        <v/>
      </c>
      <c r="X112" s="967" t="str" cm="1">
        <f t="array" ref="X112">IF(N112="","",IF(R112&lt;&gt;"","",IF(SUMPRODUCT(--(AN18:AN1500=X17),--(AM18:AM1500&lt;&gt;""),--ISNUMBER(SEARCH(" "&amp;AM18:AM1500&amp;" ",Q112)))&gt;0,X17,"")))</f>
        <v/>
      </c>
      <c r="Y112" s="967" t="str" cm="1">
        <f t="array" ref="Y112">IF(N112="","",IF(R112&lt;&gt;"","",IF(SUMPRODUCT(--(AN18:AN1500=Y17),--(AM18:AM1500&lt;&gt;""),--ISNUMBER(SEARCH(" "&amp;AM18:AM1500&amp;" ",Q112)))&gt;0,Y17,"")))</f>
        <v/>
      </c>
      <c r="Z112" s="967" t="str" cm="1">
        <f t="array" ref="Z112">IF(N112="","",IF(R112&lt;&gt;"","",IF(SUMPRODUCT(--(AN18:AN1500=Z17),--(AM18:AM1500&lt;&gt;""),--ISNUMBER(SEARCH(" "&amp;AM18:AM1500&amp;" ",Q112)))&gt;0,Z17,"")))</f>
        <v/>
      </c>
      <c r="AA112" s="967" t="str" cm="1">
        <f t="array" ref="AA112">IF(N112="","",IF(R112&lt;&gt;"","",IF(SUMPRODUCT(--(AN18:AN1500=AA17),--(AM18:AM1500&lt;&gt;""),--ISNUMBER(SEARCH(" "&amp;AM18:AM1500&amp;" ",Q112)))&gt;0,AA17,"")))</f>
        <v/>
      </c>
      <c r="AB112" s="967" t="str" cm="1">
        <f t="array" ref="AB112">IF(N112="","",IF(R112&lt;&gt;"","",IF(SUMPRODUCT(--(AN18:AN1500=AB17),--(AM18:AM1500&lt;&gt;""),--ISNUMBER(SEARCH(" "&amp;AM18:AM1500&amp;" ",Q112)))&gt;0,AB17,"")))</f>
        <v/>
      </c>
      <c r="AC112" s="967" t="str" cm="1">
        <f t="array" ref="AC112">IF(N112="","",IF(R112&lt;&gt;"","",IF(SUMPRODUCT(--(AN18:AN1500=AC17),--(AM18:AM1500&lt;&gt;""),--ISNUMBER(SEARCH(" "&amp;AM18:AM1500&amp;" ",Q112)))&gt;0,AC17,"")))</f>
        <v/>
      </c>
      <c r="AD112" s="967" t="str" cm="1">
        <f t="array" ref="AD112">IF(N112="","",IF(R112&lt;&gt;"","",IF(SUMPRODUCT(--(AN18:AN1500=AD17),--(AM18:AM1500&lt;&gt;""),--ISNUMBER(SEARCH(" "&amp;AM18:AM1500&amp;" ",Q112)))&gt;0,AD17,"")))</f>
        <v/>
      </c>
      <c r="AE112" s="967" t="str" cm="1">
        <f t="array" ref="AE112">IF(N112="","",IF(R112&lt;&gt;"","",IF(SUMPRODUCT(--(AN18:AN1500=AE17),--(AM18:AM1500&lt;&gt;""),--ISNUMBER(SEARCH(" "&amp;AM18:AM1500&amp;" ",Q112)))&gt;0,AE17,"")))</f>
        <v/>
      </c>
      <c r="AF112" s="967" t="str" cm="1">
        <f t="array" ref="AF112">IF(N112="","",IF(R112&lt;&gt;"","",IF(SUMPRODUCT(--(AN18:AN1500=AF17),--(AM18:AM1500&lt;&gt;""),--ISNUMBER(SEARCH(" "&amp;AM18:AM1500&amp;" ",Q112)))&gt;0,AF17,"")))</f>
        <v/>
      </c>
      <c r="AG112" s="967" t="str" cm="1">
        <f t="array" ref="AG112">IF(N112="","",IF(R112&lt;&gt;"","",IF(SUMPRODUCT(--(AN18:AN1500=AG17),--(AM18:AM1500&lt;&gt;""),--ISNUMBER(SEARCH(" "&amp;AM18:AM1500&amp;" ",Q112)))&gt;0,AG17,"")))</f>
        <v/>
      </c>
      <c r="AH112" s="967" t="str" cm="1">
        <f t="array" ref="AH112">IF(N112="","",IF(R112&lt;&gt;"","",IF(SUMPRODUCT(--(AN18:AN1500=AH17),--(AM18:AM1500&lt;&gt;""),--ISNUMBER(SEARCH(" "&amp;AM18:AM1500&amp;" ",Q112)))&gt;0,AH17,"")))</f>
        <v/>
      </c>
      <c r="AI112" s="967" t="str" cm="1">
        <f t="array" ref="AI112">IF(N112="","",IF(R112&lt;&gt;"","",IF(SUMPRODUCT(--(AN18:AN1500=AI17),--(AM18:AM1500&lt;&gt;""),--ISNUMBER(SEARCH(" "&amp;AM18:AM1500&amp;" ",Q112)))&gt;0,AI17,"")))</f>
        <v/>
      </c>
      <c r="AJ112" s="967" t="str" cm="1">
        <f t="array" ref="AJ112">IF(N112="","",IF(R112&lt;&gt;"","",IF(SUMPRODUCT(--(AN18:AN1500=AJ17),--(AM18:AM1500&lt;&gt;""),--ISNUMBER(SEARCH(" "&amp;AM18:AM1500&amp;" ",Q112)))&gt;0,AJ17,"")))</f>
        <v/>
      </c>
      <c r="AK112" s="967" t="str" cm="1">
        <f t="array" ref="AK112">IF(N112="","",IF(T112&lt;&gt;"",AK17,IF(S112&lt;&gt;"","",IF(R112&lt;&gt;"","",IF(SUMPRODUCT(--(AN18:AN1500=AK17),--(AM18:AM1500&lt;&gt;""),--ISNUMBER(SEARCH(" "&amp;AM18:AM1500&amp;" ",Q112)))&gt;0,AK17,"")))))</f>
        <v/>
      </c>
      <c r="AM112" s="968" t="s">
        <v>2170</v>
      </c>
      <c r="AN112" s="968" t="s">
        <v>1968</v>
      </c>
      <c r="AP112" s="964"/>
      <c r="AQ112" s="964"/>
      <c r="AR112" s="964"/>
      <c r="AT112" s="964"/>
      <c r="AU112" s="964"/>
      <c r="AV112" s="964"/>
      <c r="BN112" s="49">
        <v>1</v>
      </c>
    </row>
    <row r="113" spans="1:66" ht="35.1" customHeight="1">
      <c r="A113" s="973" t="str">
        <f>IF(B113="","",COUNTIF(B18:B113,"&lt;&gt;"))</f>
        <v/>
      </c>
      <c r="B113" s="965"/>
      <c r="C113" s="974" t="str">
        <f t="shared" si="26"/>
        <v/>
      </c>
      <c r="D113" s="984" t="str">
        <f t="shared" si="14"/>
        <v/>
      </c>
      <c r="E113" s="976" t="str">
        <f t="shared" si="15"/>
        <v/>
      </c>
      <c r="F113" s="977" t="str">
        <f t="shared" si="16"/>
        <v/>
      </c>
      <c r="G113" s="964" t="str">
        <f>IF(H113="","",COUNTIF(H18:H113,"&lt;&gt;"))</f>
        <v/>
      </c>
      <c r="H113" s="965" t="str" cm="1">
        <f t="array" ref="H113">IF(L113="","",IF(LEN(L113)&lt;=MAX(10,G13),L113,IFERROR(LEFT(L113,LOOKUP(2,1/(MID(L113,ROW(1:500),1)=" ")/(ROW(1:500)&lt;=MAX(10,G13)),ROW(1:500))-1),LEFT(L113,MAX(10,G13)))))</f>
        <v/>
      </c>
      <c r="I113" s="964" t="str">
        <f t="shared" si="17"/>
        <v/>
      </c>
      <c r="J113" s="964" t="str">
        <f t="shared" si="18"/>
        <v/>
      </c>
      <c r="K113" s="964" t="str">
        <f>IF(M112&lt;&gt;"",K112,IF(K112&lt;MAX(A18:A317),K112+1,""))</f>
        <v/>
      </c>
      <c r="L113" s="965" t="str">
        <f>IF(K113="","",IF(M112&lt;&gt;"",M112,INDEX(E18:E317,MATCH(K113,A18:A317,0))))</f>
        <v/>
      </c>
      <c r="M113" s="965" t="str">
        <f t="shared" si="19"/>
        <v/>
      </c>
      <c r="N113" s="965" t="str">
        <f t="shared" si="20"/>
        <v/>
      </c>
      <c r="O113" s="964" t="str">
        <f t="shared" si="21"/>
        <v/>
      </c>
      <c r="P113" s="964" t="str">
        <f t="shared" si="22"/>
        <v/>
      </c>
      <c r="Q113" s="965" t="str">
        <f t="shared" si="23"/>
        <v/>
      </c>
      <c r="R113" s="964" t="str">
        <f>IF(N113="","",IF(COUNTIF(AP18:AP300,TRIM(Q113))&gt;0,"EXCLUSION EXACTE",""))</f>
        <v/>
      </c>
      <c r="S113" s="964" t="str" cm="1">
        <f t="array" ref="S113">IF(N113="","",IF(SUMPRODUCT(--(AP18:AP300&lt;&gt;""),--ISNUMBER(SEARCH(" "&amp;AP18:AP300&amp;" ",Q113)))&gt;0,"BLOQUE MOLLUSQUES",""))</f>
        <v/>
      </c>
      <c r="T113" s="964" t="str" cm="1">
        <f t="array" ref="T113">IF(N113="","",IF(SUMPRODUCT(--(AT18:AT300&lt;&gt;""),--ISNUMBER(SEARCH(" "&amp;AT18:AT300&amp;" ",Q113)))&gt;0,"FORCE MOLLUSQUES",""))</f>
        <v/>
      </c>
      <c r="U113" s="965" t="str">
        <f t="shared" si="24"/>
        <v/>
      </c>
      <c r="V113" s="965" t="str">
        <f t="shared" si="27"/>
        <v/>
      </c>
      <c r="W113" s="977" t="str">
        <f t="shared" si="25"/>
        <v/>
      </c>
      <c r="X113" s="964" t="str" cm="1">
        <f t="array" ref="X113">IF(N113="","",IF(R113&lt;&gt;"","",IF(SUMPRODUCT(--(AN18:AN1500=X17),--(AM18:AM1500&lt;&gt;""),--ISNUMBER(SEARCH(" "&amp;AM18:AM1500&amp;" ",Q113)))&gt;0,X17,"")))</f>
        <v/>
      </c>
      <c r="Y113" s="964" t="str" cm="1">
        <f t="array" ref="Y113">IF(N113="","",IF(R113&lt;&gt;"","",IF(SUMPRODUCT(--(AN18:AN1500=Y17),--(AM18:AM1500&lt;&gt;""),--ISNUMBER(SEARCH(" "&amp;AM18:AM1500&amp;" ",Q113)))&gt;0,Y17,"")))</f>
        <v/>
      </c>
      <c r="Z113" s="964" t="str" cm="1">
        <f t="array" ref="Z113">IF(N113="","",IF(R113&lt;&gt;"","",IF(SUMPRODUCT(--(AN18:AN1500=Z17),--(AM18:AM1500&lt;&gt;""),--ISNUMBER(SEARCH(" "&amp;AM18:AM1500&amp;" ",Q113)))&gt;0,Z17,"")))</f>
        <v/>
      </c>
      <c r="AA113" s="964" t="str" cm="1">
        <f t="array" ref="AA113">IF(N113="","",IF(R113&lt;&gt;"","",IF(SUMPRODUCT(--(AN18:AN1500=AA17),--(AM18:AM1500&lt;&gt;""),--ISNUMBER(SEARCH(" "&amp;AM18:AM1500&amp;" ",Q113)))&gt;0,AA17,"")))</f>
        <v/>
      </c>
      <c r="AB113" s="964" t="str" cm="1">
        <f t="array" ref="AB113">IF(N113="","",IF(R113&lt;&gt;"","",IF(SUMPRODUCT(--(AN18:AN1500=AB17),--(AM18:AM1500&lt;&gt;""),--ISNUMBER(SEARCH(" "&amp;AM18:AM1500&amp;" ",Q113)))&gt;0,AB17,"")))</f>
        <v/>
      </c>
      <c r="AC113" s="964" t="str" cm="1">
        <f t="array" ref="AC113">IF(N113="","",IF(R113&lt;&gt;"","",IF(SUMPRODUCT(--(AN18:AN1500=AC17),--(AM18:AM1500&lt;&gt;""),--ISNUMBER(SEARCH(" "&amp;AM18:AM1500&amp;" ",Q113)))&gt;0,AC17,"")))</f>
        <v/>
      </c>
      <c r="AD113" s="964" t="str" cm="1">
        <f t="array" ref="AD113">IF(N113="","",IF(R113&lt;&gt;"","",IF(SUMPRODUCT(--(AN18:AN1500=AD17),--(AM18:AM1500&lt;&gt;""),--ISNUMBER(SEARCH(" "&amp;AM18:AM1500&amp;" ",Q113)))&gt;0,AD17,"")))</f>
        <v/>
      </c>
      <c r="AE113" s="964" t="str" cm="1">
        <f t="array" ref="AE113">IF(N113="","",IF(R113&lt;&gt;"","",IF(SUMPRODUCT(--(AN18:AN1500=AE17),--(AM18:AM1500&lt;&gt;""),--ISNUMBER(SEARCH(" "&amp;AM18:AM1500&amp;" ",Q113)))&gt;0,AE17,"")))</f>
        <v/>
      </c>
      <c r="AF113" s="964" t="str" cm="1">
        <f t="array" ref="AF113">IF(N113="","",IF(R113&lt;&gt;"","",IF(SUMPRODUCT(--(AN18:AN1500=AF17),--(AM18:AM1500&lt;&gt;""),--ISNUMBER(SEARCH(" "&amp;AM18:AM1500&amp;" ",Q113)))&gt;0,AF17,"")))</f>
        <v/>
      </c>
      <c r="AG113" s="964" t="str" cm="1">
        <f t="array" ref="AG113">IF(N113="","",IF(R113&lt;&gt;"","",IF(SUMPRODUCT(--(AN18:AN1500=AG17),--(AM18:AM1500&lt;&gt;""),--ISNUMBER(SEARCH(" "&amp;AM18:AM1500&amp;" ",Q113)))&gt;0,AG17,"")))</f>
        <v/>
      </c>
      <c r="AH113" s="964" t="str" cm="1">
        <f t="array" ref="AH113">IF(N113="","",IF(R113&lt;&gt;"","",IF(SUMPRODUCT(--(AN18:AN1500=AH17),--(AM18:AM1500&lt;&gt;""),--ISNUMBER(SEARCH(" "&amp;AM18:AM1500&amp;" ",Q113)))&gt;0,AH17,"")))</f>
        <v/>
      </c>
      <c r="AI113" s="964" t="str" cm="1">
        <f t="array" ref="AI113">IF(N113="","",IF(R113&lt;&gt;"","",IF(SUMPRODUCT(--(AN18:AN1500=AI17),--(AM18:AM1500&lt;&gt;""),--ISNUMBER(SEARCH(" "&amp;AM18:AM1500&amp;" ",Q113)))&gt;0,AI17,"")))</f>
        <v/>
      </c>
      <c r="AJ113" s="964" t="str" cm="1">
        <f t="array" ref="AJ113">IF(N113="","",IF(R113&lt;&gt;"","",IF(SUMPRODUCT(--(AN18:AN1500=AJ17),--(AM18:AM1500&lt;&gt;""),--ISNUMBER(SEARCH(" "&amp;AM18:AM1500&amp;" ",Q113)))&gt;0,AJ17,"")))</f>
        <v/>
      </c>
      <c r="AK113" s="964" t="str" cm="1">
        <f t="array" ref="AK113">IF(N113="","",IF(T113&lt;&gt;"",AK17,IF(S113&lt;&gt;"","",IF(R113&lt;&gt;"","",IF(SUMPRODUCT(--(AN18:AN1500=AK17),--(AM18:AM1500&lt;&gt;""),--ISNUMBER(SEARCH(" "&amp;AM18:AM1500&amp;" ",Q113)))&gt;0,AK17,"")))))</f>
        <v/>
      </c>
      <c r="AM113" s="964" t="s">
        <v>522</v>
      </c>
      <c r="AN113" s="964" t="s">
        <v>1968</v>
      </c>
      <c r="AP113" s="964"/>
      <c r="AQ113" s="964"/>
      <c r="AR113" s="964"/>
      <c r="AT113" s="964"/>
      <c r="AU113" s="964"/>
      <c r="AV113" s="964"/>
      <c r="BN113" s="49">
        <v>1</v>
      </c>
    </row>
    <row r="114" spans="1:66" ht="35.1" customHeight="1">
      <c r="A114" s="957" t="str">
        <f>IF(B114="","",COUNTIF(B18:B114,"&lt;&gt;"))</f>
        <v/>
      </c>
      <c r="B114" s="958"/>
      <c r="C114" s="974" t="str">
        <f t="shared" si="26"/>
        <v/>
      </c>
      <c r="D114" s="984" t="str">
        <f t="shared" si="14"/>
        <v/>
      </c>
      <c r="E114" s="961" t="str">
        <f t="shared" si="15"/>
        <v/>
      </c>
      <c r="F114" s="962" t="str">
        <f t="shared" si="16"/>
        <v/>
      </c>
      <c r="G114" s="963" t="str">
        <f>IF(H114="","",COUNTIF(H18:H114,"&lt;&gt;"))</f>
        <v/>
      </c>
      <c r="H114" s="958" t="str" cm="1">
        <f t="array" ref="H114">IF(L114="","",IF(LEN(L114)&lt;=MAX(10,G13),L114,IFERROR(LEFT(L114,LOOKUP(2,1/(MID(L114,ROW(1:500),1)=" ")/(ROW(1:500)&lt;=MAX(10,G13)),ROW(1:500))-1),LEFT(L114,MAX(10,G13)))))</f>
        <v/>
      </c>
      <c r="I114" s="963" t="str">
        <f t="shared" si="17"/>
        <v/>
      </c>
      <c r="J114" s="963" t="str">
        <f t="shared" si="18"/>
        <v/>
      </c>
      <c r="K114" s="964" t="str">
        <f>IF(M113&lt;&gt;"",K113,IF(K113&lt;MAX(A18:A317),K113+1,""))</f>
        <v/>
      </c>
      <c r="L114" s="965" t="str">
        <f>IF(K114="","",IF(M113&lt;&gt;"",M113,INDEX(E18:E317,MATCH(K114,A18:A317,0))))</f>
        <v/>
      </c>
      <c r="M114" s="965" t="str">
        <f t="shared" si="19"/>
        <v/>
      </c>
      <c r="N114" s="966" t="str">
        <f t="shared" si="20"/>
        <v/>
      </c>
      <c r="O114" s="967" t="str">
        <f t="shared" si="21"/>
        <v/>
      </c>
      <c r="P114" s="967" t="str">
        <f t="shared" si="22"/>
        <v/>
      </c>
      <c r="Q114" s="966" t="str">
        <f t="shared" si="23"/>
        <v/>
      </c>
      <c r="R114" s="967" t="str">
        <f>IF(N114="","",IF(COUNTIF(AP18:AP300,TRIM(Q114))&gt;0,"EXCLUSION EXACTE",""))</f>
        <v/>
      </c>
      <c r="S114" s="967" t="str" cm="1">
        <f t="array" ref="S114">IF(N114="","",IF(SUMPRODUCT(--(AP18:AP300&lt;&gt;""),--ISNUMBER(SEARCH(" "&amp;AP18:AP300&amp;" ",Q114)))&gt;0,"BLOQUE MOLLUSQUES",""))</f>
        <v/>
      </c>
      <c r="T114" s="967" t="str" cm="1">
        <f t="array" ref="T114">IF(N114="","",IF(SUMPRODUCT(--(AT18:AT300&lt;&gt;""),--ISNUMBER(SEARCH(" "&amp;AT18:AT300&amp;" ",Q114)))&gt;0,"FORCE MOLLUSQUES",""))</f>
        <v/>
      </c>
      <c r="U114" s="966" t="str">
        <f t="shared" si="24"/>
        <v/>
      </c>
      <c r="V114" s="966" t="str">
        <f t="shared" si="27"/>
        <v/>
      </c>
      <c r="W114" s="991" t="str">
        <f t="shared" si="25"/>
        <v/>
      </c>
      <c r="X114" s="967" t="str" cm="1">
        <f t="array" ref="X114">IF(N114="","",IF(R114&lt;&gt;"","",IF(SUMPRODUCT(--(AN18:AN1500=X17),--(AM18:AM1500&lt;&gt;""),--ISNUMBER(SEARCH(" "&amp;AM18:AM1500&amp;" ",Q114)))&gt;0,X17,"")))</f>
        <v/>
      </c>
      <c r="Y114" s="967" t="str" cm="1">
        <f t="array" ref="Y114">IF(N114="","",IF(R114&lt;&gt;"","",IF(SUMPRODUCT(--(AN18:AN1500=Y17),--(AM18:AM1500&lt;&gt;""),--ISNUMBER(SEARCH(" "&amp;AM18:AM1500&amp;" ",Q114)))&gt;0,Y17,"")))</f>
        <v/>
      </c>
      <c r="Z114" s="967" t="str" cm="1">
        <f t="array" ref="Z114">IF(N114="","",IF(R114&lt;&gt;"","",IF(SUMPRODUCT(--(AN18:AN1500=Z17),--(AM18:AM1500&lt;&gt;""),--ISNUMBER(SEARCH(" "&amp;AM18:AM1500&amp;" ",Q114)))&gt;0,Z17,"")))</f>
        <v/>
      </c>
      <c r="AA114" s="967" t="str" cm="1">
        <f t="array" ref="AA114">IF(N114="","",IF(R114&lt;&gt;"","",IF(SUMPRODUCT(--(AN18:AN1500=AA17),--(AM18:AM1500&lt;&gt;""),--ISNUMBER(SEARCH(" "&amp;AM18:AM1500&amp;" ",Q114)))&gt;0,AA17,"")))</f>
        <v/>
      </c>
      <c r="AB114" s="967" t="str" cm="1">
        <f t="array" ref="AB114">IF(N114="","",IF(R114&lt;&gt;"","",IF(SUMPRODUCT(--(AN18:AN1500=AB17),--(AM18:AM1500&lt;&gt;""),--ISNUMBER(SEARCH(" "&amp;AM18:AM1500&amp;" ",Q114)))&gt;0,AB17,"")))</f>
        <v/>
      </c>
      <c r="AC114" s="967" t="str" cm="1">
        <f t="array" ref="AC114">IF(N114="","",IF(R114&lt;&gt;"","",IF(SUMPRODUCT(--(AN18:AN1500=AC17),--(AM18:AM1500&lt;&gt;""),--ISNUMBER(SEARCH(" "&amp;AM18:AM1500&amp;" ",Q114)))&gt;0,AC17,"")))</f>
        <v/>
      </c>
      <c r="AD114" s="967" t="str" cm="1">
        <f t="array" ref="AD114">IF(N114="","",IF(R114&lt;&gt;"","",IF(SUMPRODUCT(--(AN18:AN1500=AD17),--(AM18:AM1500&lt;&gt;""),--ISNUMBER(SEARCH(" "&amp;AM18:AM1500&amp;" ",Q114)))&gt;0,AD17,"")))</f>
        <v/>
      </c>
      <c r="AE114" s="967" t="str" cm="1">
        <f t="array" ref="AE114">IF(N114="","",IF(R114&lt;&gt;"","",IF(SUMPRODUCT(--(AN18:AN1500=AE17),--(AM18:AM1500&lt;&gt;""),--ISNUMBER(SEARCH(" "&amp;AM18:AM1500&amp;" ",Q114)))&gt;0,AE17,"")))</f>
        <v/>
      </c>
      <c r="AF114" s="967" t="str" cm="1">
        <f t="array" ref="AF114">IF(N114="","",IF(R114&lt;&gt;"","",IF(SUMPRODUCT(--(AN18:AN1500=AF17),--(AM18:AM1500&lt;&gt;""),--ISNUMBER(SEARCH(" "&amp;AM18:AM1500&amp;" ",Q114)))&gt;0,AF17,"")))</f>
        <v/>
      </c>
      <c r="AG114" s="967" t="str" cm="1">
        <f t="array" ref="AG114">IF(N114="","",IF(R114&lt;&gt;"","",IF(SUMPRODUCT(--(AN18:AN1500=AG17),--(AM18:AM1500&lt;&gt;""),--ISNUMBER(SEARCH(" "&amp;AM18:AM1500&amp;" ",Q114)))&gt;0,AG17,"")))</f>
        <v/>
      </c>
      <c r="AH114" s="967" t="str" cm="1">
        <f t="array" ref="AH114">IF(N114="","",IF(R114&lt;&gt;"","",IF(SUMPRODUCT(--(AN18:AN1500=AH17),--(AM18:AM1500&lt;&gt;""),--ISNUMBER(SEARCH(" "&amp;AM18:AM1500&amp;" ",Q114)))&gt;0,AH17,"")))</f>
        <v/>
      </c>
      <c r="AI114" s="967" t="str" cm="1">
        <f t="array" ref="AI114">IF(N114="","",IF(R114&lt;&gt;"","",IF(SUMPRODUCT(--(AN18:AN1500=AI17),--(AM18:AM1500&lt;&gt;""),--ISNUMBER(SEARCH(" "&amp;AM18:AM1500&amp;" ",Q114)))&gt;0,AI17,"")))</f>
        <v/>
      </c>
      <c r="AJ114" s="967" t="str" cm="1">
        <f t="array" ref="AJ114">IF(N114="","",IF(R114&lt;&gt;"","",IF(SUMPRODUCT(--(AN18:AN1500=AJ17),--(AM18:AM1500&lt;&gt;""),--ISNUMBER(SEARCH(" "&amp;AM18:AM1500&amp;" ",Q114)))&gt;0,AJ17,"")))</f>
        <v/>
      </c>
      <c r="AK114" s="967" t="str" cm="1">
        <f t="array" ref="AK114">IF(N114="","",IF(T114&lt;&gt;"",AK17,IF(S114&lt;&gt;"","",IF(R114&lt;&gt;"","",IF(SUMPRODUCT(--(AN18:AN1500=AK17),--(AM18:AM1500&lt;&gt;""),--ISNUMBER(SEARCH(" "&amp;AM18:AM1500&amp;" ",Q114)))&gt;0,AK17,"")))))</f>
        <v/>
      </c>
      <c r="AM114" s="968" t="s">
        <v>278</v>
      </c>
      <c r="AN114" s="968" t="s">
        <v>1968</v>
      </c>
      <c r="AP114" s="964"/>
      <c r="AQ114" s="964"/>
      <c r="AR114" s="964"/>
      <c r="AT114" s="964"/>
      <c r="AU114" s="964"/>
      <c r="AV114" s="964"/>
      <c r="BN114" s="49">
        <v>1</v>
      </c>
    </row>
    <row r="115" spans="1:66" ht="35.1" customHeight="1">
      <c r="A115" s="973" t="str">
        <f>IF(B115="","",COUNTIF(B18:B115,"&lt;&gt;"))</f>
        <v/>
      </c>
      <c r="B115" s="965"/>
      <c r="C115" s="974" t="str">
        <f t="shared" si="26"/>
        <v/>
      </c>
      <c r="D115" s="984" t="str">
        <f t="shared" si="14"/>
        <v/>
      </c>
      <c r="E115" s="976" t="str">
        <f t="shared" si="15"/>
        <v/>
      </c>
      <c r="F115" s="977" t="str">
        <f t="shared" si="16"/>
        <v/>
      </c>
      <c r="G115" s="964" t="str">
        <f>IF(H115="","",COUNTIF(H18:H115,"&lt;&gt;"))</f>
        <v/>
      </c>
      <c r="H115" s="965" t="str" cm="1">
        <f t="array" ref="H115">IF(L115="","",IF(LEN(L115)&lt;=MAX(10,G13),L115,IFERROR(LEFT(L115,LOOKUP(2,1/(MID(L115,ROW(1:500),1)=" ")/(ROW(1:500)&lt;=MAX(10,G13)),ROW(1:500))-1),LEFT(L115,MAX(10,G13)))))</f>
        <v/>
      </c>
      <c r="I115" s="964" t="str">
        <f t="shared" si="17"/>
        <v/>
      </c>
      <c r="J115" s="964" t="str">
        <f t="shared" si="18"/>
        <v/>
      </c>
      <c r="K115" s="964" t="str">
        <f>IF(M114&lt;&gt;"",K114,IF(K114&lt;MAX(A18:A317),K114+1,""))</f>
        <v/>
      </c>
      <c r="L115" s="965" t="str">
        <f>IF(K115="","",IF(M114&lt;&gt;"",M114,INDEX(E18:E317,MATCH(K115,A18:A317,0))))</f>
        <v/>
      </c>
      <c r="M115" s="965" t="str">
        <f t="shared" si="19"/>
        <v/>
      </c>
      <c r="N115" s="965" t="str">
        <f t="shared" si="20"/>
        <v/>
      </c>
      <c r="O115" s="964" t="str">
        <f t="shared" si="21"/>
        <v/>
      </c>
      <c r="P115" s="964" t="str">
        <f t="shared" si="22"/>
        <v/>
      </c>
      <c r="Q115" s="965" t="str">
        <f t="shared" si="23"/>
        <v/>
      </c>
      <c r="R115" s="964" t="str">
        <f>IF(N115="","",IF(COUNTIF(AP18:AP300,TRIM(Q115))&gt;0,"EXCLUSION EXACTE",""))</f>
        <v/>
      </c>
      <c r="S115" s="964" t="str" cm="1">
        <f t="array" ref="S115">IF(N115="","",IF(SUMPRODUCT(--(AP18:AP300&lt;&gt;""),--ISNUMBER(SEARCH(" "&amp;AP18:AP300&amp;" ",Q115)))&gt;0,"BLOQUE MOLLUSQUES",""))</f>
        <v/>
      </c>
      <c r="T115" s="964" t="str" cm="1">
        <f t="array" ref="T115">IF(N115="","",IF(SUMPRODUCT(--(AT18:AT300&lt;&gt;""),--ISNUMBER(SEARCH(" "&amp;AT18:AT300&amp;" ",Q115)))&gt;0,"FORCE MOLLUSQUES",""))</f>
        <v/>
      </c>
      <c r="U115" s="965" t="str">
        <f t="shared" si="24"/>
        <v/>
      </c>
      <c r="V115" s="965" t="str">
        <f t="shared" si="27"/>
        <v/>
      </c>
      <c r="W115" s="977" t="str">
        <f t="shared" si="25"/>
        <v/>
      </c>
      <c r="X115" s="964" t="str" cm="1">
        <f t="array" ref="X115">IF(N115="","",IF(R115&lt;&gt;"","",IF(SUMPRODUCT(--(AN18:AN1500=X17),--(AM18:AM1500&lt;&gt;""),--ISNUMBER(SEARCH(" "&amp;AM18:AM1500&amp;" ",Q115)))&gt;0,X17,"")))</f>
        <v/>
      </c>
      <c r="Y115" s="964" t="str" cm="1">
        <f t="array" ref="Y115">IF(N115="","",IF(R115&lt;&gt;"","",IF(SUMPRODUCT(--(AN18:AN1500=Y17),--(AM18:AM1500&lt;&gt;""),--ISNUMBER(SEARCH(" "&amp;AM18:AM1500&amp;" ",Q115)))&gt;0,Y17,"")))</f>
        <v/>
      </c>
      <c r="Z115" s="964" t="str" cm="1">
        <f t="array" ref="Z115">IF(N115="","",IF(R115&lt;&gt;"","",IF(SUMPRODUCT(--(AN18:AN1500=Z17),--(AM18:AM1500&lt;&gt;""),--ISNUMBER(SEARCH(" "&amp;AM18:AM1500&amp;" ",Q115)))&gt;0,Z17,"")))</f>
        <v/>
      </c>
      <c r="AA115" s="964" t="str" cm="1">
        <f t="array" ref="AA115">IF(N115="","",IF(R115&lt;&gt;"","",IF(SUMPRODUCT(--(AN18:AN1500=AA17),--(AM18:AM1500&lt;&gt;""),--ISNUMBER(SEARCH(" "&amp;AM18:AM1500&amp;" ",Q115)))&gt;0,AA17,"")))</f>
        <v/>
      </c>
      <c r="AB115" s="964" t="str" cm="1">
        <f t="array" ref="AB115">IF(N115="","",IF(R115&lt;&gt;"","",IF(SUMPRODUCT(--(AN18:AN1500=AB17),--(AM18:AM1500&lt;&gt;""),--ISNUMBER(SEARCH(" "&amp;AM18:AM1500&amp;" ",Q115)))&gt;0,AB17,"")))</f>
        <v/>
      </c>
      <c r="AC115" s="964" t="str" cm="1">
        <f t="array" ref="AC115">IF(N115="","",IF(R115&lt;&gt;"","",IF(SUMPRODUCT(--(AN18:AN1500=AC17),--(AM18:AM1500&lt;&gt;""),--ISNUMBER(SEARCH(" "&amp;AM18:AM1500&amp;" ",Q115)))&gt;0,AC17,"")))</f>
        <v/>
      </c>
      <c r="AD115" s="964" t="str" cm="1">
        <f t="array" ref="AD115">IF(N115="","",IF(R115&lt;&gt;"","",IF(SUMPRODUCT(--(AN18:AN1500=AD17),--(AM18:AM1500&lt;&gt;""),--ISNUMBER(SEARCH(" "&amp;AM18:AM1500&amp;" ",Q115)))&gt;0,AD17,"")))</f>
        <v/>
      </c>
      <c r="AE115" s="964" t="str" cm="1">
        <f t="array" ref="AE115">IF(N115="","",IF(R115&lt;&gt;"","",IF(SUMPRODUCT(--(AN18:AN1500=AE17),--(AM18:AM1500&lt;&gt;""),--ISNUMBER(SEARCH(" "&amp;AM18:AM1500&amp;" ",Q115)))&gt;0,AE17,"")))</f>
        <v/>
      </c>
      <c r="AF115" s="964" t="str" cm="1">
        <f t="array" ref="AF115">IF(N115="","",IF(R115&lt;&gt;"","",IF(SUMPRODUCT(--(AN18:AN1500=AF17),--(AM18:AM1500&lt;&gt;""),--ISNUMBER(SEARCH(" "&amp;AM18:AM1500&amp;" ",Q115)))&gt;0,AF17,"")))</f>
        <v/>
      </c>
      <c r="AG115" s="964" t="str" cm="1">
        <f t="array" ref="AG115">IF(N115="","",IF(R115&lt;&gt;"","",IF(SUMPRODUCT(--(AN18:AN1500=AG17),--(AM18:AM1500&lt;&gt;""),--ISNUMBER(SEARCH(" "&amp;AM18:AM1500&amp;" ",Q115)))&gt;0,AG17,"")))</f>
        <v/>
      </c>
      <c r="AH115" s="964" t="str" cm="1">
        <f t="array" ref="AH115">IF(N115="","",IF(R115&lt;&gt;"","",IF(SUMPRODUCT(--(AN18:AN1500=AH17),--(AM18:AM1500&lt;&gt;""),--ISNUMBER(SEARCH(" "&amp;AM18:AM1500&amp;" ",Q115)))&gt;0,AH17,"")))</f>
        <v/>
      </c>
      <c r="AI115" s="964" t="str" cm="1">
        <f t="array" ref="AI115">IF(N115="","",IF(R115&lt;&gt;"","",IF(SUMPRODUCT(--(AN18:AN1500=AI17),--(AM18:AM1500&lt;&gt;""),--ISNUMBER(SEARCH(" "&amp;AM18:AM1500&amp;" ",Q115)))&gt;0,AI17,"")))</f>
        <v/>
      </c>
      <c r="AJ115" s="964" t="str" cm="1">
        <f t="array" ref="AJ115">IF(N115="","",IF(R115&lt;&gt;"","",IF(SUMPRODUCT(--(AN18:AN1500=AJ17),--(AM18:AM1500&lt;&gt;""),--ISNUMBER(SEARCH(" "&amp;AM18:AM1500&amp;" ",Q115)))&gt;0,AJ17,"")))</f>
        <v/>
      </c>
      <c r="AK115" s="964" t="str" cm="1">
        <f t="array" ref="AK115">IF(N115="","",IF(T115&lt;&gt;"",AK17,IF(S115&lt;&gt;"","",IF(R115&lt;&gt;"","",IF(SUMPRODUCT(--(AN18:AN1500=AK17),--(AM18:AM1500&lt;&gt;""),--ISNUMBER(SEARCH(" "&amp;AM18:AM1500&amp;" ",Q115)))&gt;0,AK17,"")))))</f>
        <v/>
      </c>
      <c r="AM115" s="964" t="s">
        <v>282</v>
      </c>
      <c r="AN115" s="964" t="s">
        <v>1968</v>
      </c>
      <c r="AP115" s="964"/>
      <c r="AQ115" s="964"/>
      <c r="AR115" s="964"/>
      <c r="AT115" s="964"/>
      <c r="AU115" s="964"/>
      <c r="AV115" s="964"/>
      <c r="BN115" s="49">
        <v>1</v>
      </c>
    </row>
    <row r="116" spans="1:66" ht="35.1" customHeight="1">
      <c r="A116" s="957" t="str">
        <f>IF(B116="","",COUNTIF(B18:B116,"&lt;&gt;"))</f>
        <v/>
      </c>
      <c r="B116" s="958"/>
      <c r="C116" s="974" t="str">
        <f t="shared" si="26"/>
        <v/>
      </c>
      <c r="D116" s="984" t="str">
        <f t="shared" si="14"/>
        <v/>
      </c>
      <c r="E116" s="961" t="str">
        <f t="shared" si="15"/>
        <v/>
      </c>
      <c r="F116" s="962" t="str">
        <f t="shared" si="16"/>
        <v/>
      </c>
      <c r="G116" s="963" t="str">
        <f>IF(H116="","",COUNTIF(H18:H116,"&lt;&gt;"))</f>
        <v/>
      </c>
      <c r="H116" s="958" t="str" cm="1">
        <f t="array" ref="H116">IF(L116="","",IF(LEN(L116)&lt;=MAX(10,G13),L116,IFERROR(LEFT(L116,LOOKUP(2,1/(MID(L116,ROW(1:500),1)=" ")/(ROW(1:500)&lt;=MAX(10,G13)),ROW(1:500))-1),LEFT(L116,MAX(10,G13)))))</f>
        <v/>
      </c>
      <c r="I116" s="963" t="str">
        <f t="shared" si="17"/>
        <v/>
      </c>
      <c r="J116" s="963" t="str">
        <f t="shared" si="18"/>
        <v/>
      </c>
      <c r="K116" s="964" t="str">
        <f>IF(M115&lt;&gt;"",K115,IF(K115&lt;MAX(A18:A317),K115+1,""))</f>
        <v/>
      </c>
      <c r="L116" s="965" t="str">
        <f>IF(K116="","",IF(M115&lt;&gt;"",M115,INDEX(E18:E317,MATCH(K116,A18:A317,0))))</f>
        <v/>
      </c>
      <c r="M116" s="965" t="str">
        <f t="shared" si="19"/>
        <v/>
      </c>
      <c r="N116" s="966" t="str">
        <f t="shared" si="20"/>
        <v/>
      </c>
      <c r="O116" s="967" t="str">
        <f t="shared" si="21"/>
        <v/>
      </c>
      <c r="P116" s="967" t="str">
        <f t="shared" si="22"/>
        <v/>
      </c>
      <c r="Q116" s="966" t="str">
        <f t="shared" si="23"/>
        <v/>
      </c>
      <c r="R116" s="967" t="str">
        <f>IF(N116="","",IF(COUNTIF(AP18:AP300,TRIM(Q116))&gt;0,"EXCLUSION EXACTE",""))</f>
        <v/>
      </c>
      <c r="S116" s="967" t="str" cm="1">
        <f t="array" ref="S116">IF(N116="","",IF(SUMPRODUCT(--(AP18:AP300&lt;&gt;""),--ISNUMBER(SEARCH(" "&amp;AP18:AP300&amp;" ",Q116)))&gt;0,"BLOQUE MOLLUSQUES",""))</f>
        <v/>
      </c>
      <c r="T116" s="967" t="str" cm="1">
        <f t="array" ref="T116">IF(N116="","",IF(SUMPRODUCT(--(AT18:AT300&lt;&gt;""),--ISNUMBER(SEARCH(" "&amp;AT18:AT300&amp;" ",Q116)))&gt;0,"FORCE MOLLUSQUES",""))</f>
        <v/>
      </c>
      <c r="U116" s="966" t="str">
        <f t="shared" si="24"/>
        <v/>
      </c>
      <c r="V116" s="966" t="str">
        <f t="shared" si="27"/>
        <v/>
      </c>
      <c r="W116" s="991" t="str">
        <f t="shared" si="25"/>
        <v/>
      </c>
      <c r="X116" s="967" t="str" cm="1">
        <f t="array" ref="X116">IF(N116="","",IF(R116&lt;&gt;"","",IF(SUMPRODUCT(--(AN18:AN1500=X17),--(AM18:AM1500&lt;&gt;""),--ISNUMBER(SEARCH(" "&amp;AM18:AM1500&amp;" ",Q116)))&gt;0,X17,"")))</f>
        <v/>
      </c>
      <c r="Y116" s="967" t="str" cm="1">
        <f t="array" ref="Y116">IF(N116="","",IF(R116&lt;&gt;"","",IF(SUMPRODUCT(--(AN18:AN1500=Y17),--(AM18:AM1500&lt;&gt;""),--ISNUMBER(SEARCH(" "&amp;AM18:AM1500&amp;" ",Q116)))&gt;0,Y17,"")))</f>
        <v/>
      </c>
      <c r="Z116" s="967" t="str" cm="1">
        <f t="array" ref="Z116">IF(N116="","",IF(R116&lt;&gt;"","",IF(SUMPRODUCT(--(AN18:AN1500=Z17),--(AM18:AM1500&lt;&gt;""),--ISNUMBER(SEARCH(" "&amp;AM18:AM1500&amp;" ",Q116)))&gt;0,Z17,"")))</f>
        <v/>
      </c>
      <c r="AA116" s="967" t="str" cm="1">
        <f t="array" ref="AA116">IF(N116="","",IF(R116&lt;&gt;"","",IF(SUMPRODUCT(--(AN18:AN1500=AA17),--(AM18:AM1500&lt;&gt;""),--ISNUMBER(SEARCH(" "&amp;AM18:AM1500&amp;" ",Q116)))&gt;0,AA17,"")))</f>
        <v/>
      </c>
      <c r="AB116" s="967" t="str" cm="1">
        <f t="array" ref="AB116">IF(N116="","",IF(R116&lt;&gt;"","",IF(SUMPRODUCT(--(AN18:AN1500=AB17),--(AM18:AM1500&lt;&gt;""),--ISNUMBER(SEARCH(" "&amp;AM18:AM1500&amp;" ",Q116)))&gt;0,AB17,"")))</f>
        <v/>
      </c>
      <c r="AC116" s="967" t="str" cm="1">
        <f t="array" ref="AC116">IF(N116="","",IF(R116&lt;&gt;"","",IF(SUMPRODUCT(--(AN18:AN1500=AC17),--(AM18:AM1500&lt;&gt;""),--ISNUMBER(SEARCH(" "&amp;AM18:AM1500&amp;" ",Q116)))&gt;0,AC17,"")))</f>
        <v/>
      </c>
      <c r="AD116" s="967" t="str" cm="1">
        <f t="array" ref="AD116">IF(N116="","",IF(R116&lt;&gt;"","",IF(SUMPRODUCT(--(AN18:AN1500=AD17),--(AM18:AM1500&lt;&gt;""),--ISNUMBER(SEARCH(" "&amp;AM18:AM1500&amp;" ",Q116)))&gt;0,AD17,"")))</f>
        <v/>
      </c>
      <c r="AE116" s="967" t="str" cm="1">
        <f t="array" ref="AE116">IF(N116="","",IF(R116&lt;&gt;"","",IF(SUMPRODUCT(--(AN18:AN1500=AE17),--(AM18:AM1500&lt;&gt;""),--ISNUMBER(SEARCH(" "&amp;AM18:AM1500&amp;" ",Q116)))&gt;0,AE17,"")))</f>
        <v/>
      </c>
      <c r="AF116" s="967" t="str" cm="1">
        <f t="array" ref="AF116">IF(N116="","",IF(R116&lt;&gt;"","",IF(SUMPRODUCT(--(AN18:AN1500=AF17),--(AM18:AM1500&lt;&gt;""),--ISNUMBER(SEARCH(" "&amp;AM18:AM1500&amp;" ",Q116)))&gt;0,AF17,"")))</f>
        <v/>
      </c>
      <c r="AG116" s="967" t="str" cm="1">
        <f t="array" ref="AG116">IF(N116="","",IF(R116&lt;&gt;"","",IF(SUMPRODUCT(--(AN18:AN1500=AG17),--(AM18:AM1500&lt;&gt;""),--ISNUMBER(SEARCH(" "&amp;AM18:AM1500&amp;" ",Q116)))&gt;0,AG17,"")))</f>
        <v/>
      </c>
      <c r="AH116" s="967" t="str" cm="1">
        <f t="array" ref="AH116">IF(N116="","",IF(R116&lt;&gt;"","",IF(SUMPRODUCT(--(AN18:AN1500=AH17),--(AM18:AM1500&lt;&gt;""),--ISNUMBER(SEARCH(" "&amp;AM18:AM1500&amp;" ",Q116)))&gt;0,AH17,"")))</f>
        <v/>
      </c>
      <c r="AI116" s="967" t="str" cm="1">
        <f t="array" ref="AI116">IF(N116="","",IF(R116&lt;&gt;"","",IF(SUMPRODUCT(--(AN18:AN1500=AI17),--(AM18:AM1500&lt;&gt;""),--ISNUMBER(SEARCH(" "&amp;AM18:AM1500&amp;" ",Q116)))&gt;0,AI17,"")))</f>
        <v/>
      </c>
      <c r="AJ116" s="967" t="str" cm="1">
        <f t="array" ref="AJ116">IF(N116="","",IF(R116&lt;&gt;"","",IF(SUMPRODUCT(--(AN18:AN1500=AJ17),--(AM18:AM1500&lt;&gt;""),--ISNUMBER(SEARCH(" "&amp;AM18:AM1500&amp;" ",Q116)))&gt;0,AJ17,"")))</f>
        <v/>
      </c>
      <c r="AK116" s="967" t="str" cm="1">
        <f t="array" ref="AK116">IF(N116="","",IF(T116&lt;&gt;"",AK17,IF(S116&lt;&gt;"","",IF(R116&lt;&gt;"","",IF(SUMPRODUCT(--(AN18:AN1500=AK17),--(AM18:AM1500&lt;&gt;""),--ISNUMBER(SEARCH(" "&amp;AM18:AM1500&amp;" ",Q116)))&gt;0,AK17,"")))))</f>
        <v/>
      </c>
      <c r="AM116" s="968" t="s">
        <v>287</v>
      </c>
      <c r="AN116" s="968" t="s">
        <v>1968</v>
      </c>
      <c r="AP116" s="964"/>
      <c r="AQ116" s="964"/>
      <c r="AR116" s="964"/>
      <c r="AT116" s="964"/>
      <c r="AU116" s="964"/>
      <c r="AV116" s="964"/>
      <c r="BN116" s="49">
        <v>1</v>
      </c>
    </row>
    <row r="117" spans="1:66" ht="35.1" customHeight="1">
      <c r="A117" s="973" t="str">
        <f>IF(B117="","",COUNTIF(B18:B117,"&lt;&gt;"))</f>
        <v/>
      </c>
      <c r="B117" s="965"/>
      <c r="C117" s="974" t="str">
        <f t="shared" si="26"/>
        <v/>
      </c>
      <c r="D117" s="984" t="str">
        <f t="shared" si="14"/>
        <v/>
      </c>
      <c r="E117" s="976" t="str">
        <f t="shared" si="15"/>
        <v/>
      </c>
      <c r="F117" s="977" t="str">
        <f t="shared" si="16"/>
        <v/>
      </c>
      <c r="G117" s="964" t="str">
        <f>IF(H117="","",COUNTIF(H18:H117,"&lt;&gt;"))</f>
        <v/>
      </c>
      <c r="H117" s="965" t="str" cm="1">
        <f t="array" ref="H117">IF(L117="","",IF(LEN(L117)&lt;=MAX(10,G13),L117,IFERROR(LEFT(L117,LOOKUP(2,1/(MID(L117,ROW(1:500),1)=" ")/(ROW(1:500)&lt;=MAX(10,G13)),ROW(1:500))-1),LEFT(L117,MAX(10,G13)))))</f>
        <v/>
      </c>
      <c r="I117" s="964" t="str">
        <f t="shared" si="17"/>
        <v/>
      </c>
      <c r="J117" s="964" t="str">
        <f t="shared" si="18"/>
        <v/>
      </c>
      <c r="K117" s="964" t="str">
        <f>IF(M116&lt;&gt;"",K116,IF(K116&lt;MAX(A18:A317),K116+1,""))</f>
        <v/>
      </c>
      <c r="L117" s="965" t="str">
        <f>IF(K117="","",IF(M116&lt;&gt;"",M116,INDEX(E18:E317,MATCH(K117,A18:A317,0))))</f>
        <v/>
      </c>
      <c r="M117" s="965" t="str">
        <f t="shared" si="19"/>
        <v/>
      </c>
      <c r="N117" s="965" t="str">
        <f t="shared" si="20"/>
        <v/>
      </c>
      <c r="O117" s="964" t="str">
        <f t="shared" si="21"/>
        <v/>
      </c>
      <c r="P117" s="964" t="str">
        <f t="shared" si="22"/>
        <v/>
      </c>
      <c r="Q117" s="965" t="str">
        <f t="shared" si="23"/>
        <v/>
      </c>
      <c r="R117" s="964" t="str">
        <f>IF(N117="","",IF(COUNTIF(AP18:AP300,TRIM(Q117))&gt;0,"EXCLUSION EXACTE",""))</f>
        <v/>
      </c>
      <c r="S117" s="964" t="str" cm="1">
        <f t="array" ref="S117">IF(N117="","",IF(SUMPRODUCT(--(AP18:AP300&lt;&gt;""),--ISNUMBER(SEARCH(" "&amp;AP18:AP300&amp;" ",Q117)))&gt;0,"BLOQUE MOLLUSQUES",""))</f>
        <v/>
      </c>
      <c r="T117" s="964" t="str" cm="1">
        <f t="array" ref="T117">IF(N117="","",IF(SUMPRODUCT(--(AT18:AT300&lt;&gt;""),--ISNUMBER(SEARCH(" "&amp;AT18:AT300&amp;" ",Q117)))&gt;0,"FORCE MOLLUSQUES",""))</f>
        <v/>
      </c>
      <c r="U117" s="965" t="str">
        <f t="shared" si="24"/>
        <v/>
      </c>
      <c r="V117" s="965" t="str">
        <f t="shared" si="27"/>
        <v/>
      </c>
      <c r="W117" s="977" t="str">
        <f t="shared" si="25"/>
        <v/>
      </c>
      <c r="X117" s="964" t="str" cm="1">
        <f t="array" ref="X117">IF(N117="","",IF(R117&lt;&gt;"","",IF(SUMPRODUCT(--(AN18:AN1500=X17),--(AM18:AM1500&lt;&gt;""),--ISNUMBER(SEARCH(" "&amp;AM18:AM1500&amp;" ",Q117)))&gt;0,X17,"")))</f>
        <v/>
      </c>
      <c r="Y117" s="964" t="str" cm="1">
        <f t="array" ref="Y117">IF(N117="","",IF(R117&lt;&gt;"","",IF(SUMPRODUCT(--(AN18:AN1500=Y17),--(AM18:AM1500&lt;&gt;""),--ISNUMBER(SEARCH(" "&amp;AM18:AM1500&amp;" ",Q117)))&gt;0,Y17,"")))</f>
        <v/>
      </c>
      <c r="Z117" s="964" t="str" cm="1">
        <f t="array" ref="Z117">IF(N117="","",IF(R117&lt;&gt;"","",IF(SUMPRODUCT(--(AN18:AN1500=Z17),--(AM18:AM1500&lt;&gt;""),--ISNUMBER(SEARCH(" "&amp;AM18:AM1500&amp;" ",Q117)))&gt;0,Z17,"")))</f>
        <v/>
      </c>
      <c r="AA117" s="964" t="str" cm="1">
        <f t="array" ref="AA117">IF(N117="","",IF(R117&lt;&gt;"","",IF(SUMPRODUCT(--(AN18:AN1500=AA17),--(AM18:AM1500&lt;&gt;""),--ISNUMBER(SEARCH(" "&amp;AM18:AM1500&amp;" ",Q117)))&gt;0,AA17,"")))</f>
        <v/>
      </c>
      <c r="AB117" s="964" t="str" cm="1">
        <f t="array" ref="AB117">IF(N117="","",IF(R117&lt;&gt;"","",IF(SUMPRODUCT(--(AN18:AN1500=AB17),--(AM18:AM1500&lt;&gt;""),--ISNUMBER(SEARCH(" "&amp;AM18:AM1500&amp;" ",Q117)))&gt;0,AB17,"")))</f>
        <v/>
      </c>
      <c r="AC117" s="964" t="str" cm="1">
        <f t="array" ref="AC117">IF(N117="","",IF(R117&lt;&gt;"","",IF(SUMPRODUCT(--(AN18:AN1500=AC17),--(AM18:AM1500&lt;&gt;""),--ISNUMBER(SEARCH(" "&amp;AM18:AM1500&amp;" ",Q117)))&gt;0,AC17,"")))</f>
        <v/>
      </c>
      <c r="AD117" s="964" t="str" cm="1">
        <f t="array" ref="AD117">IF(N117="","",IF(R117&lt;&gt;"","",IF(SUMPRODUCT(--(AN18:AN1500=AD17),--(AM18:AM1500&lt;&gt;""),--ISNUMBER(SEARCH(" "&amp;AM18:AM1500&amp;" ",Q117)))&gt;0,AD17,"")))</f>
        <v/>
      </c>
      <c r="AE117" s="964" t="str" cm="1">
        <f t="array" ref="AE117">IF(N117="","",IF(R117&lt;&gt;"","",IF(SUMPRODUCT(--(AN18:AN1500=AE17),--(AM18:AM1500&lt;&gt;""),--ISNUMBER(SEARCH(" "&amp;AM18:AM1500&amp;" ",Q117)))&gt;0,AE17,"")))</f>
        <v/>
      </c>
      <c r="AF117" s="964" t="str" cm="1">
        <f t="array" ref="AF117">IF(N117="","",IF(R117&lt;&gt;"","",IF(SUMPRODUCT(--(AN18:AN1500=AF17),--(AM18:AM1500&lt;&gt;""),--ISNUMBER(SEARCH(" "&amp;AM18:AM1500&amp;" ",Q117)))&gt;0,AF17,"")))</f>
        <v/>
      </c>
      <c r="AG117" s="964" t="str" cm="1">
        <f t="array" ref="AG117">IF(N117="","",IF(R117&lt;&gt;"","",IF(SUMPRODUCT(--(AN18:AN1500=AG17),--(AM18:AM1500&lt;&gt;""),--ISNUMBER(SEARCH(" "&amp;AM18:AM1500&amp;" ",Q117)))&gt;0,AG17,"")))</f>
        <v/>
      </c>
      <c r="AH117" s="964" t="str" cm="1">
        <f t="array" ref="AH117">IF(N117="","",IF(R117&lt;&gt;"","",IF(SUMPRODUCT(--(AN18:AN1500=AH17),--(AM18:AM1500&lt;&gt;""),--ISNUMBER(SEARCH(" "&amp;AM18:AM1500&amp;" ",Q117)))&gt;0,AH17,"")))</f>
        <v/>
      </c>
      <c r="AI117" s="964" t="str" cm="1">
        <f t="array" ref="AI117">IF(N117="","",IF(R117&lt;&gt;"","",IF(SUMPRODUCT(--(AN18:AN1500=AI17),--(AM18:AM1500&lt;&gt;""),--ISNUMBER(SEARCH(" "&amp;AM18:AM1500&amp;" ",Q117)))&gt;0,AI17,"")))</f>
        <v/>
      </c>
      <c r="AJ117" s="964" t="str" cm="1">
        <f t="array" ref="AJ117">IF(N117="","",IF(R117&lt;&gt;"","",IF(SUMPRODUCT(--(AN18:AN1500=AJ17),--(AM18:AM1500&lt;&gt;""),--ISNUMBER(SEARCH(" "&amp;AM18:AM1500&amp;" ",Q117)))&gt;0,AJ17,"")))</f>
        <v/>
      </c>
      <c r="AK117" s="964" t="str" cm="1">
        <f t="array" ref="AK117">IF(N117="","",IF(T117&lt;&gt;"",AK17,IF(S117&lt;&gt;"","",IF(R117&lt;&gt;"","",IF(SUMPRODUCT(--(AN18:AN1500=AK17),--(AM18:AM1500&lt;&gt;""),--ISNUMBER(SEARCH(" "&amp;AM18:AM1500&amp;" ",Q117)))&gt;0,AK17,"")))))</f>
        <v/>
      </c>
      <c r="AM117" s="964" t="s">
        <v>291</v>
      </c>
      <c r="AN117" s="964" t="s">
        <v>1968</v>
      </c>
      <c r="AP117" s="964"/>
      <c r="AQ117" s="964"/>
      <c r="AR117" s="964"/>
      <c r="AT117" s="964"/>
      <c r="AU117" s="964"/>
      <c r="AV117" s="964"/>
      <c r="BN117" s="49">
        <v>1</v>
      </c>
    </row>
    <row r="118" spans="1:66" ht="35.1" customHeight="1">
      <c r="A118" s="957" t="str">
        <f>IF(B118="","",COUNTIF(B18:B118,"&lt;&gt;"))</f>
        <v/>
      </c>
      <c r="B118" s="958"/>
      <c r="C118" s="974" t="str">
        <f t="shared" si="26"/>
        <v/>
      </c>
      <c r="D118" s="984" t="str">
        <f t="shared" si="14"/>
        <v/>
      </c>
      <c r="E118" s="961" t="str">
        <f t="shared" si="15"/>
        <v/>
      </c>
      <c r="F118" s="962" t="str">
        <f t="shared" si="16"/>
        <v/>
      </c>
      <c r="G118" s="963" t="str">
        <f>IF(H118="","",COUNTIF(H18:H118,"&lt;&gt;"))</f>
        <v/>
      </c>
      <c r="H118" s="958" t="str" cm="1">
        <f t="array" ref="H118">IF(L118="","",IF(LEN(L118)&lt;=MAX(10,G13),L118,IFERROR(LEFT(L118,LOOKUP(2,1/(MID(L118,ROW(1:500),1)=" ")/(ROW(1:500)&lt;=MAX(10,G13)),ROW(1:500))-1),LEFT(L118,MAX(10,G13)))))</f>
        <v/>
      </c>
      <c r="I118" s="963" t="str">
        <f t="shared" si="17"/>
        <v/>
      </c>
      <c r="J118" s="963" t="str">
        <f t="shared" si="18"/>
        <v/>
      </c>
      <c r="K118" s="964" t="str">
        <f>IF(M117&lt;&gt;"",K117,IF(K117&lt;MAX(A18:A317),K117+1,""))</f>
        <v/>
      </c>
      <c r="L118" s="965" t="str">
        <f>IF(K118="","",IF(M117&lt;&gt;"",M117,INDEX(E18:E317,MATCH(K118,A18:A317,0))))</f>
        <v/>
      </c>
      <c r="M118" s="965" t="str">
        <f t="shared" si="19"/>
        <v/>
      </c>
      <c r="N118" s="966" t="str">
        <f t="shared" si="20"/>
        <v/>
      </c>
      <c r="O118" s="967" t="str">
        <f t="shared" si="21"/>
        <v/>
      </c>
      <c r="P118" s="967" t="str">
        <f t="shared" si="22"/>
        <v/>
      </c>
      <c r="Q118" s="966" t="str">
        <f t="shared" si="23"/>
        <v/>
      </c>
      <c r="R118" s="967" t="str">
        <f>IF(N118="","",IF(COUNTIF(AP18:AP300,TRIM(Q118))&gt;0,"EXCLUSION EXACTE",""))</f>
        <v/>
      </c>
      <c r="S118" s="967" t="str" cm="1">
        <f t="array" ref="S118">IF(N118="","",IF(SUMPRODUCT(--(AP18:AP300&lt;&gt;""),--ISNUMBER(SEARCH(" "&amp;AP18:AP300&amp;" ",Q118)))&gt;0,"BLOQUE MOLLUSQUES",""))</f>
        <v/>
      </c>
      <c r="T118" s="967" t="str" cm="1">
        <f t="array" ref="T118">IF(N118="","",IF(SUMPRODUCT(--(AT18:AT300&lt;&gt;""),--ISNUMBER(SEARCH(" "&amp;AT18:AT300&amp;" ",Q118)))&gt;0,"FORCE MOLLUSQUES",""))</f>
        <v/>
      </c>
      <c r="U118" s="966" t="str">
        <f t="shared" si="24"/>
        <v/>
      </c>
      <c r="V118" s="966" t="str">
        <f t="shared" si="27"/>
        <v/>
      </c>
      <c r="W118" s="991" t="str">
        <f t="shared" si="25"/>
        <v/>
      </c>
      <c r="X118" s="967" t="str" cm="1">
        <f t="array" ref="X118">IF(N118="","",IF(R118&lt;&gt;"","",IF(SUMPRODUCT(--(AN18:AN1500=X17),--(AM18:AM1500&lt;&gt;""),--ISNUMBER(SEARCH(" "&amp;AM18:AM1500&amp;" ",Q118)))&gt;0,X17,"")))</f>
        <v/>
      </c>
      <c r="Y118" s="967" t="str" cm="1">
        <f t="array" ref="Y118">IF(N118="","",IF(R118&lt;&gt;"","",IF(SUMPRODUCT(--(AN18:AN1500=Y17),--(AM18:AM1500&lt;&gt;""),--ISNUMBER(SEARCH(" "&amp;AM18:AM1500&amp;" ",Q118)))&gt;0,Y17,"")))</f>
        <v/>
      </c>
      <c r="Z118" s="967" t="str" cm="1">
        <f t="array" ref="Z118">IF(N118="","",IF(R118&lt;&gt;"","",IF(SUMPRODUCT(--(AN18:AN1500=Z17),--(AM18:AM1500&lt;&gt;""),--ISNUMBER(SEARCH(" "&amp;AM18:AM1500&amp;" ",Q118)))&gt;0,Z17,"")))</f>
        <v/>
      </c>
      <c r="AA118" s="967" t="str" cm="1">
        <f t="array" ref="AA118">IF(N118="","",IF(R118&lt;&gt;"","",IF(SUMPRODUCT(--(AN18:AN1500=AA17),--(AM18:AM1500&lt;&gt;""),--ISNUMBER(SEARCH(" "&amp;AM18:AM1500&amp;" ",Q118)))&gt;0,AA17,"")))</f>
        <v/>
      </c>
      <c r="AB118" s="967" t="str" cm="1">
        <f t="array" ref="AB118">IF(N118="","",IF(R118&lt;&gt;"","",IF(SUMPRODUCT(--(AN18:AN1500=AB17),--(AM18:AM1500&lt;&gt;""),--ISNUMBER(SEARCH(" "&amp;AM18:AM1500&amp;" ",Q118)))&gt;0,AB17,"")))</f>
        <v/>
      </c>
      <c r="AC118" s="967" t="str" cm="1">
        <f t="array" ref="AC118">IF(N118="","",IF(R118&lt;&gt;"","",IF(SUMPRODUCT(--(AN18:AN1500=AC17),--(AM18:AM1500&lt;&gt;""),--ISNUMBER(SEARCH(" "&amp;AM18:AM1500&amp;" ",Q118)))&gt;0,AC17,"")))</f>
        <v/>
      </c>
      <c r="AD118" s="967" t="str" cm="1">
        <f t="array" ref="AD118">IF(N118="","",IF(R118&lt;&gt;"","",IF(SUMPRODUCT(--(AN18:AN1500=AD17),--(AM18:AM1500&lt;&gt;""),--ISNUMBER(SEARCH(" "&amp;AM18:AM1500&amp;" ",Q118)))&gt;0,AD17,"")))</f>
        <v/>
      </c>
      <c r="AE118" s="967" t="str" cm="1">
        <f t="array" ref="AE118">IF(N118="","",IF(R118&lt;&gt;"","",IF(SUMPRODUCT(--(AN18:AN1500=AE17),--(AM18:AM1500&lt;&gt;""),--ISNUMBER(SEARCH(" "&amp;AM18:AM1500&amp;" ",Q118)))&gt;0,AE17,"")))</f>
        <v/>
      </c>
      <c r="AF118" s="967" t="str" cm="1">
        <f t="array" ref="AF118">IF(N118="","",IF(R118&lt;&gt;"","",IF(SUMPRODUCT(--(AN18:AN1500=AF17),--(AM18:AM1500&lt;&gt;""),--ISNUMBER(SEARCH(" "&amp;AM18:AM1500&amp;" ",Q118)))&gt;0,AF17,"")))</f>
        <v/>
      </c>
      <c r="AG118" s="967" t="str" cm="1">
        <f t="array" ref="AG118">IF(N118="","",IF(R118&lt;&gt;"","",IF(SUMPRODUCT(--(AN18:AN1500=AG17),--(AM18:AM1500&lt;&gt;""),--ISNUMBER(SEARCH(" "&amp;AM18:AM1500&amp;" ",Q118)))&gt;0,AG17,"")))</f>
        <v/>
      </c>
      <c r="AH118" s="967" t="str" cm="1">
        <f t="array" ref="AH118">IF(N118="","",IF(R118&lt;&gt;"","",IF(SUMPRODUCT(--(AN18:AN1500=AH17),--(AM18:AM1500&lt;&gt;""),--ISNUMBER(SEARCH(" "&amp;AM18:AM1500&amp;" ",Q118)))&gt;0,AH17,"")))</f>
        <v/>
      </c>
      <c r="AI118" s="967" t="str" cm="1">
        <f t="array" ref="AI118">IF(N118="","",IF(R118&lt;&gt;"","",IF(SUMPRODUCT(--(AN18:AN1500=AI17),--(AM18:AM1500&lt;&gt;""),--ISNUMBER(SEARCH(" "&amp;AM18:AM1500&amp;" ",Q118)))&gt;0,AI17,"")))</f>
        <v/>
      </c>
      <c r="AJ118" s="967" t="str" cm="1">
        <f t="array" ref="AJ118">IF(N118="","",IF(R118&lt;&gt;"","",IF(SUMPRODUCT(--(AN18:AN1500=AJ17),--(AM18:AM1500&lt;&gt;""),--ISNUMBER(SEARCH(" "&amp;AM18:AM1500&amp;" ",Q118)))&gt;0,AJ17,"")))</f>
        <v/>
      </c>
      <c r="AK118" s="967" t="str" cm="1">
        <f t="array" ref="AK118">IF(N118="","",IF(T118&lt;&gt;"",AK17,IF(S118&lt;&gt;"","",IF(R118&lt;&gt;"","",IF(SUMPRODUCT(--(AN18:AN1500=AK17),--(AM18:AM1500&lt;&gt;""),--ISNUMBER(SEARCH(" "&amp;AM18:AM1500&amp;" ",Q118)))&gt;0,AK17,"")))))</f>
        <v/>
      </c>
      <c r="AM118" s="968" t="s">
        <v>295</v>
      </c>
      <c r="AN118" s="968" t="s">
        <v>1968</v>
      </c>
      <c r="AP118" s="964"/>
      <c r="AQ118" s="964"/>
      <c r="AR118" s="964"/>
      <c r="AT118" s="964"/>
      <c r="AU118" s="964"/>
      <c r="AV118" s="964"/>
      <c r="BN118" s="49">
        <v>1</v>
      </c>
    </row>
    <row r="119" spans="1:66" ht="35.1" customHeight="1">
      <c r="A119" s="973" t="str">
        <f>IF(B119="","",COUNTIF(B18:B119,"&lt;&gt;"))</f>
        <v/>
      </c>
      <c r="B119" s="965"/>
      <c r="C119" s="974" t="str">
        <f t="shared" si="26"/>
        <v/>
      </c>
      <c r="D119" s="984" t="str">
        <f t="shared" si="14"/>
        <v/>
      </c>
      <c r="E119" s="976" t="str">
        <f t="shared" si="15"/>
        <v/>
      </c>
      <c r="F119" s="977" t="str">
        <f t="shared" si="16"/>
        <v/>
      </c>
      <c r="G119" s="964" t="str">
        <f>IF(H119="","",COUNTIF(H18:H119,"&lt;&gt;"))</f>
        <v/>
      </c>
      <c r="H119" s="965" t="str" cm="1">
        <f t="array" ref="H119">IF(L119="","",IF(LEN(L119)&lt;=MAX(10,G13),L119,IFERROR(LEFT(L119,LOOKUP(2,1/(MID(L119,ROW(1:500),1)=" ")/(ROW(1:500)&lt;=MAX(10,G13)),ROW(1:500))-1),LEFT(L119,MAX(10,G13)))))</f>
        <v/>
      </c>
      <c r="I119" s="964" t="str">
        <f t="shared" si="17"/>
        <v/>
      </c>
      <c r="J119" s="964" t="str">
        <f t="shared" si="18"/>
        <v/>
      </c>
      <c r="K119" s="964" t="str">
        <f>IF(M118&lt;&gt;"",K118,IF(K118&lt;MAX(A18:A317),K118+1,""))</f>
        <v/>
      </c>
      <c r="L119" s="965" t="str">
        <f>IF(K119="","",IF(M118&lt;&gt;"",M118,INDEX(E18:E317,MATCH(K119,A18:A317,0))))</f>
        <v/>
      </c>
      <c r="M119" s="965" t="str">
        <f t="shared" si="19"/>
        <v/>
      </c>
      <c r="N119" s="965" t="str">
        <f t="shared" si="20"/>
        <v/>
      </c>
      <c r="O119" s="964" t="str">
        <f t="shared" si="21"/>
        <v/>
      </c>
      <c r="P119" s="964" t="str">
        <f t="shared" si="22"/>
        <v/>
      </c>
      <c r="Q119" s="965" t="str">
        <f t="shared" si="23"/>
        <v/>
      </c>
      <c r="R119" s="964" t="str">
        <f>IF(N119="","",IF(COUNTIF(AP18:AP300,TRIM(Q119))&gt;0,"EXCLUSION EXACTE",""))</f>
        <v/>
      </c>
      <c r="S119" s="964" t="str" cm="1">
        <f t="array" ref="S119">IF(N119="","",IF(SUMPRODUCT(--(AP18:AP300&lt;&gt;""),--ISNUMBER(SEARCH(" "&amp;AP18:AP300&amp;" ",Q119)))&gt;0,"BLOQUE MOLLUSQUES",""))</f>
        <v/>
      </c>
      <c r="T119" s="964" t="str" cm="1">
        <f t="array" ref="T119">IF(N119="","",IF(SUMPRODUCT(--(AT18:AT300&lt;&gt;""),--ISNUMBER(SEARCH(" "&amp;AT18:AT300&amp;" ",Q119)))&gt;0,"FORCE MOLLUSQUES",""))</f>
        <v/>
      </c>
      <c r="U119" s="965" t="str">
        <f t="shared" si="24"/>
        <v/>
      </c>
      <c r="V119" s="965" t="str">
        <f t="shared" si="27"/>
        <v/>
      </c>
      <c r="W119" s="977" t="str">
        <f t="shared" si="25"/>
        <v/>
      </c>
      <c r="X119" s="964" t="str" cm="1">
        <f t="array" ref="X119">IF(N119="","",IF(R119&lt;&gt;"","",IF(SUMPRODUCT(--(AN18:AN1500=X17),--(AM18:AM1500&lt;&gt;""),--ISNUMBER(SEARCH(" "&amp;AM18:AM1500&amp;" ",Q119)))&gt;0,X17,"")))</f>
        <v/>
      </c>
      <c r="Y119" s="964" t="str" cm="1">
        <f t="array" ref="Y119">IF(N119="","",IF(R119&lt;&gt;"","",IF(SUMPRODUCT(--(AN18:AN1500=Y17),--(AM18:AM1500&lt;&gt;""),--ISNUMBER(SEARCH(" "&amp;AM18:AM1500&amp;" ",Q119)))&gt;0,Y17,"")))</f>
        <v/>
      </c>
      <c r="Z119" s="964" t="str" cm="1">
        <f t="array" ref="Z119">IF(N119="","",IF(R119&lt;&gt;"","",IF(SUMPRODUCT(--(AN18:AN1500=Z17),--(AM18:AM1500&lt;&gt;""),--ISNUMBER(SEARCH(" "&amp;AM18:AM1500&amp;" ",Q119)))&gt;0,Z17,"")))</f>
        <v/>
      </c>
      <c r="AA119" s="964" t="str" cm="1">
        <f t="array" ref="AA119">IF(N119="","",IF(R119&lt;&gt;"","",IF(SUMPRODUCT(--(AN18:AN1500=AA17),--(AM18:AM1500&lt;&gt;""),--ISNUMBER(SEARCH(" "&amp;AM18:AM1500&amp;" ",Q119)))&gt;0,AA17,"")))</f>
        <v/>
      </c>
      <c r="AB119" s="964" t="str" cm="1">
        <f t="array" ref="AB119">IF(N119="","",IF(R119&lt;&gt;"","",IF(SUMPRODUCT(--(AN18:AN1500=AB17),--(AM18:AM1500&lt;&gt;""),--ISNUMBER(SEARCH(" "&amp;AM18:AM1500&amp;" ",Q119)))&gt;0,AB17,"")))</f>
        <v/>
      </c>
      <c r="AC119" s="964" t="str" cm="1">
        <f t="array" ref="AC119">IF(N119="","",IF(R119&lt;&gt;"","",IF(SUMPRODUCT(--(AN18:AN1500=AC17),--(AM18:AM1500&lt;&gt;""),--ISNUMBER(SEARCH(" "&amp;AM18:AM1500&amp;" ",Q119)))&gt;0,AC17,"")))</f>
        <v/>
      </c>
      <c r="AD119" s="964" t="str" cm="1">
        <f t="array" ref="AD119">IF(N119="","",IF(R119&lt;&gt;"","",IF(SUMPRODUCT(--(AN18:AN1500=AD17),--(AM18:AM1500&lt;&gt;""),--ISNUMBER(SEARCH(" "&amp;AM18:AM1500&amp;" ",Q119)))&gt;0,AD17,"")))</f>
        <v/>
      </c>
      <c r="AE119" s="964" t="str" cm="1">
        <f t="array" ref="AE119">IF(N119="","",IF(R119&lt;&gt;"","",IF(SUMPRODUCT(--(AN18:AN1500=AE17),--(AM18:AM1500&lt;&gt;""),--ISNUMBER(SEARCH(" "&amp;AM18:AM1500&amp;" ",Q119)))&gt;0,AE17,"")))</f>
        <v/>
      </c>
      <c r="AF119" s="964" t="str" cm="1">
        <f t="array" ref="AF119">IF(N119="","",IF(R119&lt;&gt;"","",IF(SUMPRODUCT(--(AN18:AN1500=AF17),--(AM18:AM1500&lt;&gt;""),--ISNUMBER(SEARCH(" "&amp;AM18:AM1500&amp;" ",Q119)))&gt;0,AF17,"")))</f>
        <v/>
      </c>
      <c r="AG119" s="964" t="str" cm="1">
        <f t="array" ref="AG119">IF(N119="","",IF(R119&lt;&gt;"","",IF(SUMPRODUCT(--(AN18:AN1500=AG17),--(AM18:AM1500&lt;&gt;""),--ISNUMBER(SEARCH(" "&amp;AM18:AM1500&amp;" ",Q119)))&gt;0,AG17,"")))</f>
        <v/>
      </c>
      <c r="AH119" s="964" t="str" cm="1">
        <f t="array" ref="AH119">IF(N119="","",IF(R119&lt;&gt;"","",IF(SUMPRODUCT(--(AN18:AN1500=AH17),--(AM18:AM1500&lt;&gt;""),--ISNUMBER(SEARCH(" "&amp;AM18:AM1500&amp;" ",Q119)))&gt;0,AH17,"")))</f>
        <v/>
      </c>
      <c r="AI119" s="964" t="str" cm="1">
        <f t="array" ref="AI119">IF(N119="","",IF(R119&lt;&gt;"","",IF(SUMPRODUCT(--(AN18:AN1500=AI17),--(AM18:AM1500&lt;&gt;""),--ISNUMBER(SEARCH(" "&amp;AM18:AM1500&amp;" ",Q119)))&gt;0,AI17,"")))</f>
        <v/>
      </c>
      <c r="AJ119" s="964" t="str" cm="1">
        <f t="array" ref="AJ119">IF(N119="","",IF(R119&lt;&gt;"","",IF(SUMPRODUCT(--(AN18:AN1500=AJ17),--(AM18:AM1500&lt;&gt;""),--ISNUMBER(SEARCH(" "&amp;AM18:AM1500&amp;" ",Q119)))&gt;0,AJ17,"")))</f>
        <v/>
      </c>
      <c r="AK119" s="964" t="str" cm="1">
        <f t="array" ref="AK119">IF(N119="","",IF(T119&lt;&gt;"",AK17,IF(S119&lt;&gt;"","",IF(R119&lt;&gt;"","",IF(SUMPRODUCT(--(AN18:AN1500=AK17),--(AM18:AM1500&lt;&gt;""),--ISNUMBER(SEARCH(" "&amp;AM18:AM1500&amp;" ",Q119)))&gt;0,AK17,"")))))</f>
        <v/>
      </c>
      <c r="AM119" s="964" t="s">
        <v>298</v>
      </c>
      <c r="AN119" s="964" t="s">
        <v>1968</v>
      </c>
      <c r="AP119" s="964"/>
      <c r="AQ119" s="964"/>
      <c r="AR119" s="964"/>
      <c r="AT119" s="964"/>
      <c r="AU119" s="964"/>
      <c r="AV119" s="964"/>
      <c r="BN119" s="49">
        <v>1</v>
      </c>
    </row>
    <row r="120" spans="1:66" ht="35.1" customHeight="1">
      <c r="A120" s="957" t="str">
        <f>IF(B120="","",COUNTIF(B18:B120,"&lt;&gt;"))</f>
        <v/>
      </c>
      <c r="B120" s="958"/>
      <c r="C120" s="974" t="str">
        <f t="shared" si="26"/>
        <v/>
      </c>
      <c r="D120" s="984" t="str">
        <f t="shared" si="14"/>
        <v/>
      </c>
      <c r="E120" s="961" t="str">
        <f t="shared" si="15"/>
        <v/>
      </c>
      <c r="F120" s="962" t="str">
        <f t="shared" si="16"/>
        <v/>
      </c>
      <c r="G120" s="963" t="str">
        <f>IF(H120="","",COUNTIF(H18:H120,"&lt;&gt;"))</f>
        <v/>
      </c>
      <c r="H120" s="958" t="str" cm="1">
        <f t="array" ref="H120">IF(L120="","",IF(LEN(L120)&lt;=MAX(10,G13),L120,IFERROR(LEFT(L120,LOOKUP(2,1/(MID(L120,ROW(1:500),1)=" ")/(ROW(1:500)&lt;=MAX(10,G13)),ROW(1:500))-1),LEFT(L120,MAX(10,G13)))))</f>
        <v/>
      </c>
      <c r="I120" s="963" t="str">
        <f t="shared" si="17"/>
        <v/>
      </c>
      <c r="J120" s="963" t="str">
        <f t="shared" si="18"/>
        <v/>
      </c>
      <c r="K120" s="964" t="str">
        <f>IF(M119&lt;&gt;"",K119,IF(K119&lt;MAX(A18:A317),K119+1,""))</f>
        <v/>
      </c>
      <c r="L120" s="965" t="str">
        <f>IF(K120="","",IF(M119&lt;&gt;"",M119,INDEX(E18:E317,MATCH(K120,A18:A317,0))))</f>
        <v/>
      </c>
      <c r="M120" s="965" t="str">
        <f t="shared" si="19"/>
        <v/>
      </c>
      <c r="N120" s="966" t="str">
        <f t="shared" si="20"/>
        <v/>
      </c>
      <c r="O120" s="967" t="str">
        <f t="shared" si="21"/>
        <v/>
      </c>
      <c r="P120" s="967" t="str">
        <f t="shared" si="22"/>
        <v/>
      </c>
      <c r="Q120" s="966" t="str">
        <f t="shared" si="23"/>
        <v/>
      </c>
      <c r="R120" s="967" t="str">
        <f>IF(N120="","",IF(COUNTIF(AP18:AP300,TRIM(Q120))&gt;0,"EXCLUSION EXACTE",""))</f>
        <v/>
      </c>
      <c r="S120" s="967" t="str" cm="1">
        <f t="array" ref="S120">IF(N120="","",IF(SUMPRODUCT(--(AP18:AP300&lt;&gt;""),--ISNUMBER(SEARCH(" "&amp;AP18:AP300&amp;" ",Q120)))&gt;0,"BLOQUE MOLLUSQUES",""))</f>
        <v/>
      </c>
      <c r="T120" s="967" t="str" cm="1">
        <f t="array" ref="T120">IF(N120="","",IF(SUMPRODUCT(--(AT18:AT300&lt;&gt;""),--ISNUMBER(SEARCH(" "&amp;AT18:AT300&amp;" ",Q120)))&gt;0,"FORCE MOLLUSQUES",""))</f>
        <v/>
      </c>
      <c r="U120" s="966" t="str">
        <f t="shared" si="24"/>
        <v/>
      </c>
      <c r="V120" s="966" t="str">
        <f t="shared" si="27"/>
        <v/>
      </c>
      <c r="W120" s="991" t="str">
        <f t="shared" si="25"/>
        <v/>
      </c>
      <c r="X120" s="967" t="str" cm="1">
        <f t="array" ref="X120">IF(N120="","",IF(R120&lt;&gt;"","",IF(SUMPRODUCT(--(AN18:AN1500=X17),--(AM18:AM1500&lt;&gt;""),--ISNUMBER(SEARCH(" "&amp;AM18:AM1500&amp;" ",Q120)))&gt;0,X17,"")))</f>
        <v/>
      </c>
      <c r="Y120" s="967" t="str" cm="1">
        <f t="array" ref="Y120">IF(N120="","",IF(R120&lt;&gt;"","",IF(SUMPRODUCT(--(AN18:AN1500=Y17),--(AM18:AM1500&lt;&gt;""),--ISNUMBER(SEARCH(" "&amp;AM18:AM1500&amp;" ",Q120)))&gt;0,Y17,"")))</f>
        <v/>
      </c>
      <c r="Z120" s="967" t="str" cm="1">
        <f t="array" ref="Z120">IF(N120="","",IF(R120&lt;&gt;"","",IF(SUMPRODUCT(--(AN18:AN1500=Z17),--(AM18:AM1500&lt;&gt;""),--ISNUMBER(SEARCH(" "&amp;AM18:AM1500&amp;" ",Q120)))&gt;0,Z17,"")))</f>
        <v/>
      </c>
      <c r="AA120" s="967" t="str" cm="1">
        <f t="array" ref="AA120">IF(N120="","",IF(R120&lt;&gt;"","",IF(SUMPRODUCT(--(AN18:AN1500=AA17),--(AM18:AM1500&lt;&gt;""),--ISNUMBER(SEARCH(" "&amp;AM18:AM1500&amp;" ",Q120)))&gt;0,AA17,"")))</f>
        <v/>
      </c>
      <c r="AB120" s="967" t="str" cm="1">
        <f t="array" ref="AB120">IF(N120="","",IF(R120&lt;&gt;"","",IF(SUMPRODUCT(--(AN18:AN1500=AB17),--(AM18:AM1500&lt;&gt;""),--ISNUMBER(SEARCH(" "&amp;AM18:AM1500&amp;" ",Q120)))&gt;0,AB17,"")))</f>
        <v/>
      </c>
      <c r="AC120" s="967" t="str" cm="1">
        <f t="array" ref="AC120">IF(N120="","",IF(R120&lt;&gt;"","",IF(SUMPRODUCT(--(AN18:AN1500=AC17),--(AM18:AM1500&lt;&gt;""),--ISNUMBER(SEARCH(" "&amp;AM18:AM1500&amp;" ",Q120)))&gt;0,AC17,"")))</f>
        <v/>
      </c>
      <c r="AD120" s="967" t="str" cm="1">
        <f t="array" ref="AD120">IF(N120="","",IF(R120&lt;&gt;"","",IF(SUMPRODUCT(--(AN18:AN1500=AD17),--(AM18:AM1500&lt;&gt;""),--ISNUMBER(SEARCH(" "&amp;AM18:AM1500&amp;" ",Q120)))&gt;0,AD17,"")))</f>
        <v/>
      </c>
      <c r="AE120" s="967" t="str" cm="1">
        <f t="array" ref="AE120">IF(N120="","",IF(R120&lt;&gt;"","",IF(SUMPRODUCT(--(AN18:AN1500=AE17),--(AM18:AM1500&lt;&gt;""),--ISNUMBER(SEARCH(" "&amp;AM18:AM1500&amp;" ",Q120)))&gt;0,AE17,"")))</f>
        <v/>
      </c>
      <c r="AF120" s="967" t="str" cm="1">
        <f t="array" ref="AF120">IF(N120="","",IF(R120&lt;&gt;"","",IF(SUMPRODUCT(--(AN18:AN1500=AF17),--(AM18:AM1500&lt;&gt;""),--ISNUMBER(SEARCH(" "&amp;AM18:AM1500&amp;" ",Q120)))&gt;0,AF17,"")))</f>
        <v/>
      </c>
      <c r="AG120" s="967" t="str" cm="1">
        <f t="array" ref="AG120">IF(N120="","",IF(R120&lt;&gt;"","",IF(SUMPRODUCT(--(AN18:AN1500=AG17),--(AM18:AM1500&lt;&gt;""),--ISNUMBER(SEARCH(" "&amp;AM18:AM1500&amp;" ",Q120)))&gt;0,AG17,"")))</f>
        <v/>
      </c>
      <c r="AH120" s="967" t="str" cm="1">
        <f t="array" ref="AH120">IF(N120="","",IF(R120&lt;&gt;"","",IF(SUMPRODUCT(--(AN18:AN1500=AH17),--(AM18:AM1500&lt;&gt;""),--ISNUMBER(SEARCH(" "&amp;AM18:AM1500&amp;" ",Q120)))&gt;0,AH17,"")))</f>
        <v/>
      </c>
      <c r="AI120" s="967" t="str" cm="1">
        <f t="array" ref="AI120">IF(N120="","",IF(R120&lt;&gt;"","",IF(SUMPRODUCT(--(AN18:AN1500=AI17),--(AM18:AM1500&lt;&gt;""),--ISNUMBER(SEARCH(" "&amp;AM18:AM1500&amp;" ",Q120)))&gt;0,AI17,"")))</f>
        <v/>
      </c>
      <c r="AJ120" s="967" t="str" cm="1">
        <f t="array" ref="AJ120">IF(N120="","",IF(R120&lt;&gt;"","",IF(SUMPRODUCT(--(AN18:AN1500=AJ17),--(AM18:AM1500&lt;&gt;""),--ISNUMBER(SEARCH(" "&amp;AM18:AM1500&amp;" ",Q120)))&gt;0,AJ17,"")))</f>
        <v/>
      </c>
      <c r="AK120" s="967" t="str" cm="1">
        <f t="array" ref="AK120">IF(N120="","",IF(T120&lt;&gt;"",AK17,IF(S120&lt;&gt;"","",IF(R120&lt;&gt;"","",IF(SUMPRODUCT(--(AN18:AN1500=AK17),--(AM18:AM1500&lt;&gt;""),--ISNUMBER(SEARCH(" "&amp;AM18:AM1500&amp;" ",Q120)))&gt;0,AK17,"")))))</f>
        <v/>
      </c>
      <c r="AM120" s="968" t="s">
        <v>300</v>
      </c>
      <c r="AN120" s="968" t="s">
        <v>1968</v>
      </c>
      <c r="AP120" s="964"/>
      <c r="AQ120" s="964"/>
      <c r="AR120" s="964"/>
      <c r="AT120" s="964"/>
      <c r="AU120" s="964"/>
      <c r="AV120" s="964"/>
      <c r="BN120" s="49">
        <v>1</v>
      </c>
    </row>
    <row r="121" spans="1:66" ht="35.1" customHeight="1">
      <c r="A121" s="973" t="str">
        <f>IF(B121="","",COUNTIF(B18:B121,"&lt;&gt;"))</f>
        <v/>
      </c>
      <c r="B121" s="965"/>
      <c r="C121" s="974" t="str">
        <f t="shared" si="26"/>
        <v/>
      </c>
      <c r="D121" s="984" t="str">
        <f t="shared" si="14"/>
        <v/>
      </c>
      <c r="E121" s="976" t="str">
        <f t="shared" si="15"/>
        <v/>
      </c>
      <c r="F121" s="977" t="str">
        <f t="shared" si="16"/>
        <v/>
      </c>
      <c r="G121" s="964" t="str">
        <f>IF(H121="","",COUNTIF(H18:H121,"&lt;&gt;"))</f>
        <v/>
      </c>
      <c r="H121" s="965" t="str" cm="1">
        <f t="array" ref="H121">IF(L121="","",IF(LEN(L121)&lt;=MAX(10,G13),L121,IFERROR(LEFT(L121,LOOKUP(2,1/(MID(L121,ROW(1:500),1)=" ")/(ROW(1:500)&lt;=MAX(10,G13)),ROW(1:500))-1),LEFT(L121,MAX(10,G13)))))</f>
        <v/>
      </c>
      <c r="I121" s="964" t="str">
        <f t="shared" si="17"/>
        <v/>
      </c>
      <c r="J121" s="964" t="str">
        <f t="shared" si="18"/>
        <v/>
      </c>
      <c r="K121" s="964" t="str">
        <f>IF(M120&lt;&gt;"",K120,IF(K120&lt;MAX(A18:A317),K120+1,""))</f>
        <v/>
      </c>
      <c r="L121" s="965" t="str">
        <f>IF(K121="","",IF(M120&lt;&gt;"",M120,INDEX(E18:E317,MATCH(K121,A18:A317,0))))</f>
        <v/>
      </c>
      <c r="M121" s="965" t="str">
        <f t="shared" si="19"/>
        <v/>
      </c>
      <c r="N121" s="965" t="str">
        <f t="shared" si="20"/>
        <v/>
      </c>
      <c r="O121" s="964" t="str">
        <f t="shared" si="21"/>
        <v/>
      </c>
      <c r="P121" s="964" t="str">
        <f t="shared" si="22"/>
        <v/>
      </c>
      <c r="Q121" s="965" t="str">
        <f t="shared" si="23"/>
        <v/>
      </c>
      <c r="R121" s="964" t="str">
        <f>IF(N121="","",IF(COUNTIF(AP18:AP300,TRIM(Q121))&gt;0,"EXCLUSION EXACTE",""))</f>
        <v/>
      </c>
      <c r="S121" s="964" t="str" cm="1">
        <f t="array" ref="S121">IF(N121="","",IF(SUMPRODUCT(--(AP18:AP300&lt;&gt;""),--ISNUMBER(SEARCH(" "&amp;AP18:AP300&amp;" ",Q121)))&gt;0,"BLOQUE MOLLUSQUES",""))</f>
        <v/>
      </c>
      <c r="T121" s="964" t="str" cm="1">
        <f t="array" ref="T121">IF(N121="","",IF(SUMPRODUCT(--(AT18:AT300&lt;&gt;""),--ISNUMBER(SEARCH(" "&amp;AT18:AT300&amp;" ",Q121)))&gt;0,"FORCE MOLLUSQUES",""))</f>
        <v/>
      </c>
      <c r="U121" s="965" t="str">
        <f t="shared" si="24"/>
        <v/>
      </c>
      <c r="V121" s="965" t="str">
        <f t="shared" si="27"/>
        <v/>
      </c>
      <c r="W121" s="977" t="str">
        <f t="shared" si="25"/>
        <v/>
      </c>
      <c r="X121" s="964" t="str" cm="1">
        <f t="array" ref="X121">IF(N121="","",IF(R121&lt;&gt;"","",IF(SUMPRODUCT(--(AN18:AN1500=X17),--(AM18:AM1500&lt;&gt;""),--ISNUMBER(SEARCH(" "&amp;AM18:AM1500&amp;" ",Q121)))&gt;0,X17,"")))</f>
        <v/>
      </c>
      <c r="Y121" s="964" t="str" cm="1">
        <f t="array" ref="Y121">IF(N121="","",IF(R121&lt;&gt;"","",IF(SUMPRODUCT(--(AN18:AN1500=Y17),--(AM18:AM1500&lt;&gt;""),--ISNUMBER(SEARCH(" "&amp;AM18:AM1500&amp;" ",Q121)))&gt;0,Y17,"")))</f>
        <v/>
      </c>
      <c r="Z121" s="964" t="str" cm="1">
        <f t="array" ref="Z121">IF(N121="","",IF(R121&lt;&gt;"","",IF(SUMPRODUCT(--(AN18:AN1500=Z17),--(AM18:AM1500&lt;&gt;""),--ISNUMBER(SEARCH(" "&amp;AM18:AM1500&amp;" ",Q121)))&gt;0,Z17,"")))</f>
        <v/>
      </c>
      <c r="AA121" s="964" t="str" cm="1">
        <f t="array" ref="AA121">IF(N121="","",IF(R121&lt;&gt;"","",IF(SUMPRODUCT(--(AN18:AN1500=AA17),--(AM18:AM1500&lt;&gt;""),--ISNUMBER(SEARCH(" "&amp;AM18:AM1500&amp;" ",Q121)))&gt;0,AA17,"")))</f>
        <v/>
      </c>
      <c r="AB121" s="964" t="str" cm="1">
        <f t="array" ref="AB121">IF(N121="","",IF(R121&lt;&gt;"","",IF(SUMPRODUCT(--(AN18:AN1500=AB17),--(AM18:AM1500&lt;&gt;""),--ISNUMBER(SEARCH(" "&amp;AM18:AM1500&amp;" ",Q121)))&gt;0,AB17,"")))</f>
        <v/>
      </c>
      <c r="AC121" s="964" t="str" cm="1">
        <f t="array" ref="AC121">IF(N121="","",IF(R121&lt;&gt;"","",IF(SUMPRODUCT(--(AN18:AN1500=AC17),--(AM18:AM1500&lt;&gt;""),--ISNUMBER(SEARCH(" "&amp;AM18:AM1500&amp;" ",Q121)))&gt;0,AC17,"")))</f>
        <v/>
      </c>
      <c r="AD121" s="964" t="str" cm="1">
        <f t="array" ref="AD121">IF(N121="","",IF(R121&lt;&gt;"","",IF(SUMPRODUCT(--(AN18:AN1500=AD17),--(AM18:AM1500&lt;&gt;""),--ISNUMBER(SEARCH(" "&amp;AM18:AM1500&amp;" ",Q121)))&gt;0,AD17,"")))</f>
        <v/>
      </c>
      <c r="AE121" s="964" t="str" cm="1">
        <f t="array" ref="AE121">IF(N121="","",IF(R121&lt;&gt;"","",IF(SUMPRODUCT(--(AN18:AN1500=AE17),--(AM18:AM1500&lt;&gt;""),--ISNUMBER(SEARCH(" "&amp;AM18:AM1500&amp;" ",Q121)))&gt;0,AE17,"")))</f>
        <v/>
      </c>
      <c r="AF121" s="964" t="str" cm="1">
        <f t="array" ref="AF121">IF(N121="","",IF(R121&lt;&gt;"","",IF(SUMPRODUCT(--(AN18:AN1500=AF17),--(AM18:AM1500&lt;&gt;""),--ISNUMBER(SEARCH(" "&amp;AM18:AM1500&amp;" ",Q121)))&gt;0,AF17,"")))</f>
        <v/>
      </c>
      <c r="AG121" s="964" t="str" cm="1">
        <f t="array" ref="AG121">IF(N121="","",IF(R121&lt;&gt;"","",IF(SUMPRODUCT(--(AN18:AN1500=AG17),--(AM18:AM1500&lt;&gt;""),--ISNUMBER(SEARCH(" "&amp;AM18:AM1500&amp;" ",Q121)))&gt;0,AG17,"")))</f>
        <v/>
      </c>
      <c r="AH121" s="964" t="str" cm="1">
        <f t="array" ref="AH121">IF(N121="","",IF(R121&lt;&gt;"","",IF(SUMPRODUCT(--(AN18:AN1500=AH17),--(AM18:AM1500&lt;&gt;""),--ISNUMBER(SEARCH(" "&amp;AM18:AM1500&amp;" ",Q121)))&gt;0,AH17,"")))</f>
        <v/>
      </c>
      <c r="AI121" s="964" t="str" cm="1">
        <f t="array" ref="AI121">IF(N121="","",IF(R121&lt;&gt;"","",IF(SUMPRODUCT(--(AN18:AN1500=AI17),--(AM18:AM1500&lt;&gt;""),--ISNUMBER(SEARCH(" "&amp;AM18:AM1500&amp;" ",Q121)))&gt;0,AI17,"")))</f>
        <v/>
      </c>
      <c r="AJ121" s="964" t="str" cm="1">
        <f t="array" ref="AJ121">IF(N121="","",IF(R121&lt;&gt;"","",IF(SUMPRODUCT(--(AN18:AN1500=AJ17),--(AM18:AM1500&lt;&gt;""),--ISNUMBER(SEARCH(" "&amp;AM18:AM1500&amp;" ",Q121)))&gt;0,AJ17,"")))</f>
        <v/>
      </c>
      <c r="AK121" s="964" t="str" cm="1">
        <f t="array" ref="AK121">IF(N121="","",IF(T121&lt;&gt;"",AK17,IF(S121&lt;&gt;"","",IF(R121&lt;&gt;"","",IF(SUMPRODUCT(--(AN18:AN1500=AK17),--(AM18:AM1500&lt;&gt;""),--ISNUMBER(SEARCH(" "&amp;AM18:AM1500&amp;" ",Q121)))&gt;0,AK17,"")))))</f>
        <v/>
      </c>
      <c r="AM121" s="964" t="s">
        <v>302</v>
      </c>
      <c r="AN121" s="964" t="s">
        <v>1968</v>
      </c>
      <c r="AP121" s="964"/>
      <c r="AQ121" s="964"/>
      <c r="AR121" s="964"/>
      <c r="AT121" s="964"/>
      <c r="AU121" s="964"/>
      <c r="AV121" s="964"/>
      <c r="BN121" s="49">
        <v>1</v>
      </c>
    </row>
    <row r="122" spans="1:66" ht="35.1" customHeight="1">
      <c r="A122" s="957" t="str">
        <f>IF(B122="","",COUNTIF(B18:B122,"&lt;&gt;"))</f>
        <v/>
      </c>
      <c r="B122" s="958"/>
      <c r="C122" s="974" t="str">
        <f t="shared" si="26"/>
        <v/>
      </c>
      <c r="D122" s="984" t="str">
        <f t="shared" si="14"/>
        <v/>
      </c>
      <c r="E122" s="961" t="str">
        <f t="shared" si="15"/>
        <v/>
      </c>
      <c r="F122" s="962" t="str">
        <f t="shared" si="16"/>
        <v/>
      </c>
      <c r="G122" s="963" t="str">
        <f>IF(H122="","",COUNTIF(H18:H122,"&lt;&gt;"))</f>
        <v/>
      </c>
      <c r="H122" s="958" t="str" cm="1">
        <f t="array" ref="H122">IF(L122="","",IF(LEN(L122)&lt;=MAX(10,G13),L122,IFERROR(LEFT(L122,LOOKUP(2,1/(MID(L122,ROW(1:500),1)=" ")/(ROW(1:500)&lt;=MAX(10,G13)),ROW(1:500))-1),LEFT(L122,MAX(10,G13)))))</f>
        <v/>
      </c>
      <c r="I122" s="963" t="str">
        <f t="shared" si="17"/>
        <v/>
      </c>
      <c r="J122" s="963" t="str">
        <f t="shared" si="18"/>
        <v/>
      </c>
      <c r="K122" s="964" t="str">
        <f>IF(M121&lt;&gt;"",K121,IF(K121&lt;MAX(A18:A317),K121+1,""))</f>
        <v/>
      </c>
      <c r="L122" s="965" t="str">
        <f>IF(K122="","",IF(M121&lt;&gt;"",M121,INDEX(E18:E317,MATCH(K122,A18:A317,0))))</f>
        <v/>
      </c>
      <c r="M122" s="965" t="str">
        <f t="shared" si="19"/>
        <v/>
      </c>
      <c r="N122" s="966" t="str">
        <f t="shared" si="20"/>
        <v/>
      </c>
      <c r="O122" s="967" t="str">
        <f t="shared" si="21"/>
        <v/>
      </c>
      <c r="P122" s="967" t="str">
        <f t="shared" si="22"/>
        <v/>
      </c>
      <c r="Q122" s="966" t="str">
        <f t="shared" si="23"/>
        <v/>
      </c>
      <c r="R122" s="967" t="str">
        <f>IF(N122="","",IF(COUNTIF(AP18:AP300,TRIM(Q122))&gt;0,"EXCLUSION EXACTE",""))</f>
        <v/>
      </c>
      <c r="S122" s="967" t="str" cm="1">
        <f t="array" ref="S122">IF(N122="","",IF(SUMPRODUCT(--(AP18:AP300&lt;&gt;""),--ISNUMBER(SEARCH(" "&amp;AP18:AP300&amp;" ",Q122)))&gt;0,"BLOQUE MOLLUSQUES",""))</f>
        <v/>
      </c>
      <c r="T122" s="967" t="str" cm="1">
        <f t="array" ref="T122">IF(N122="","",IF(SUMPRODUCT(--(AT18:AT300&lt;&gt;""),--ISNUMBER(SEARCH(" "&amp;AT18:AT300&amp;" ",Q122)))&gt;0,"FORCE MOLLUSQUES",""))</f>
        <v/>
      </c>
      <c r="U122" s="966" t="str">
        <f t="shared" si="24"/>
        <v/>
      </c>
      <c r="V122" s="966" t="str">
        <f t="shared" si="27"/>
        <v/>
      </c>
      <c r="W122" s="991" t="str">
        <f t="shared" si="25"/>
        <v/>
      </c>
      <c r="X122" s="967" t="str" cm="1">
        <f t="array" ref="X122">IF(N122="","",IF(R122&lt;&gt;"","",IF(SUMPRODUCT(--(AN18:AN1500=X17),--(AM18:AM1500&lt;&gt;""),--ISNUMBER(SEARCH(" "&amp;AM18:AM1500&amp;" ",Q122)))&gt;0,X17,"")))</f>
        <v/>
      </c>
      <c r="Y122" s="967" t="str" cm="1">
        <f t="array" ref="Y122">IF(N122="","",IF(R122&lt;&gt;"","",IF(SUMPRODUCT(--(AN18:AN1500=Y17),--(AM18:AM1500&lt;&gt;""),--ISNUMBER(SEARCH(" "&amp;AM18:AM1500&amp;" ",Q122)))&gt;0,Y17,"")))</f>
        <v/>
      </c>
      <c r="Z122" s="967" t="str" cm="1">
        <f t="array" ref="Z122">IF(N122="","",IF(R122&lt;&gt;"","",IF(SUMPRODUCT(--(AN18:AN1500=Z17),--(AM18:AM1500&lt;&gt;""),--ISNUMBER(SEARCH(" "&amp;AM18:AM1500&amp;" ",Q122)))&gt;0,Z17,"")))</f>
        <v/>
      </c>
      <c r="AA122" s="967" t="str" cm="1">
        <f t="array" ref="AA122">IF(N122="","",IF(R122&lt;&gt;"","",IF(SUMPRODUCT(--(AN18:AN1500=AA17),--(AM18:AM1500&lt;&gt;""),--ISNUMBER(SEARCH(" "&amp;AM18:AM1500&amp;" ",Q122)))&gt;0,AA17,"")))</f>
        <v/>
      </c>
      <c r="AB122" s="967" t="str" cm="1">
        <f t="array" ref="AB122">IF(N122="","",IF(R122&lt;&gt;"","",IF(SUMPRODUCT(--(AN18:AN1500=AB17),--(AM18:AM1500&lt;&gt;""),--ISNUMBER(SEARCH(" "&amp;AM18:AM1500&amp;" ",Q122)))&gt;0,AB17,"")))</f>
        <v/>
      </c>
      <c r="AC122" s="967" t="str" cm="1">
        <f t="array" ref="AC122">IF(N122="","",IF(R122&lt;&gt;"","",IF(SUMPRODUCT(--(AN18:AN1500=AC17),--(AM18:AM1500&lt;&gt;""),--ISNUMBER(SEARCH(" "&amp;AM18:AM1500&amp;" ",Q122)))&gt;0,AC17,"")))</f>
        <v/>
      </c>
      <c r="AD122" s="967" t="str" cm="1">
        <f t="array" ref="AD122">IF(N122="","",IF(R122&lt;&gt;"","",IF(SUMPRODUCT(--(AN18:AN1500=AD17),--(AM18:AM1500&lt;&gt;""),--ISNUMBER(SEARCH(" "&amp;AM18:AM1500&amp;" ",Q122)))&gt;0,AD17,"")))</f>
        <v/>
      </c>
      <c r="AE122" s="967" t="str" cm="1">
        <f t="array" ref="AE122">IF(N122="","",IF(R122&lt;&gt;"","",IF(SUMPRODUCT(--(AN18:AN1500=AE17),--(AM18:AM1500&lt;&gt;""),--ISNUMBER(SEARCH(" "&amp;AM18:AM1500&amp;" ",Q122)))&gt;0,AE17,"")))</f>
        <v/>
      </c>
      <c r="AF122" s="967" t="str" cm="1">
        <f t="array" ref="AF122">IF(N122="","",IF(R122&lt;&gt;"","",IF(SUMPRODUCT(--(AN18:AN1500=AF17),--(AM18:AM1500&lt;&gt;""),--ISNUMBER(SEARCH(" "&amp;AM18:AM1500&amp;" ",Q122)))&gt;0,AF17,"")))</f>
        <v/>
      </c>
      <c r="AG122" s="967" t="str" cm="1">
        <f t="array" ref="AG122">IF(N122="","",IF(R122&lt;&gt;"","",IF(SUMPRODUCT(--(AN18:AN1500=AG17),--(AM18:AM1500&lt;&gt;""),--ISNUMBER(SEARCH(" "&amp;AM18:AM1500&amp;" ",Q122)))&gt;0,AG17,"")))</f>
        <v/>
      </c>
      <c r="AH122" s="967" t="str" cm="1">
        <f t="array" ref="AH122">IF(N122="","",IF(R122&lt;&gt;"","",IF(SUMPRODUCT(--(AN18:AN1500=AH17),--(AM18:AM1500&lt;&gt;""),--ISNUMBER(SEARCH(" "&amp;AM18:AM1500&amp;" ",Q122)))&gt;0,AH17,"")))</f>
        <v/>
      </c>
      <c r="AI122" s="967" t="str" cm="1">
        <f t="array" ref="AI122">IF(N122="","",IF(R122&lt;&gt;"","",IF(SUMPRODUCT(--(AN18:AN1500=AI17),--(AM18:AM1500&lt;&gt;""),--ISNUMBER(SEARCH(" "&amp;AM18:AM1500&amp;" ",Q122)))&gt;0,AI17,"")))</f>
        <v/>
      </c>
      <c r="AJ122" s="967" t="str" cm="1">
        <f t="array" ref="AJ122">IF(N122="","",IF(R122&lt;&gt;"","",IF(SUMPRODUCT(--(AN18:AN1500=AJ17),--(AM18:AM1500&lt;&gt;""),--ISNUMBER(SEARCH(" "&amp;AM18:AM1500&amp;" ",Q122)))&gt;0,AJ17,"")))</f>
        <v/>
      </c>
      <c r="AK122" s="967" t="str" cm="1">
        <f t="array" ref="AK122">IF(N122="","",IF(T122&lt;&gt;"",AK17,IF(S122&lt;&gt;"","",IF(R122&lt;&gt;"","",IF(SUMPRODUCT(--(AN18:AN1500=AK17),--(AM18:AM1500&lt;&gt;""),--ISNUMBER(SEARCH(" "&amp;AM18:AM1500&amp;" ",Q122)))&gt;0,AK17,"")))))</f>
        <v/>
      </c>
      <c r="AM122" s="968" t="s">
        <v>544</v>
      </c>
      <c r="AN122" s="968" t="s">
        <v>1968</v>
      </c>
      <c r="AP122" s="964"/>
      <c r="AQ122" s="964"/>
      <c r="AR122" s="964"/>
      <c r="AT122" s="964"/>
      <c r="AU122" s="964"/>
      <c r="AV122" s="964"/>
      <c r="BN122" s="49">
        <v>1</v>
      </c>
    </row>
    <row r="123" spans="1:66" ht="35.1" customHeight="1">
      <c r="A123" s="973" t="str">
        <f>IF(B123="","",COUNTIF(B18:B123,"&lt;&gt;"))</f>
        <v/>
      </c>
      <c r="B123" s="965"/>
      <c r="C123" s="974" t="str">
        <f t="shared" si="26"/>
        <v/>
      </c>
      <c r="D123" s="984" t="str">
        <f t="shared" si="14"/>
        <v/>
      </c>
      <c r="E123" s="976" t="str">
        <f t="shared" si="15"/>
        <v/>
      </c>
      <c r="F123" s="977" t="str">
        <f t="shared" si="16"/>
        <v/>
      </c>
      <c r="G123" s="964" t="str">
        <f>IF(H123="","",COUNTIF(H18:H123,"&lt;&gt;"))</f>
        <v/>
      </c>
      <c r="H123" s="965" t="str" cm="1">
        <f t="array" ref="H123">IF(L123="","",IF(LEN(L123)&lt;=MAX(10,G13),L123,IFERROR(LEFT(L123,LOOKUP(2,1/(MID(L123,ROW(1:500),1)=" ")/(ROW(1:500)&lt;=MAX(10,G13)),ROW(1:500))-1),LEFT(L123,MAX(10,G13)))))</f>
        <v/>
      </c>
      <c r="I123" s="964" t="str">
        <f t="shared" si="17"/>
        <v/>
      </c>
      <c r="J123" s="964" t="str">
        <f t="shared" si="18"/>
        <v/>
      </c>
      <c r="K123" s="964" t="str">
        <f>IF(M122&lt;&gt;"",K122,IF(K122&lt;MAX(A18:A317),K122+1,""))</f>
        <v/>
      </c>
      <c r="L123" s="965" t="str">
        <f>IF(K123="","",IF(M122&lt;&gt;"",M122,INDEX(E18:E317,MATCH(K123,A18:A317,0))))</f>
        <v/>
      </c>
      <c r="M123" s="965" t="str">
        <f t="shared" si="19"/>
        <v/>
      </c>
      <c r="N123" s="965" t="str">
        <f t="shared" si="20"/>
        <v/>
      </c>
      <c r="O123" s="964" t="str">
        <f t="shared" si="21"/>
        <v/>
      </c>
      <c r="P123" s="964" t="str">
        <f t="shared" si="22"/>
        <v/>
      </c>
      <c r="Q123" s="965" t="str">
        <f t="shared" si="23"/>
        <v/>
      </c>
      <c r="R123" s="964" t="str">
        <f>IF(N123="","",IF(COUNTIF(AP18:AP300,TRIM(Q123))&gt;0,"EXCLUSION EXACTE",""))</f>
        <v/>
      </c>
      <c r="S123" s="964" t="str" cm="1">
        <f t="array" ref="S123">IF(N123="","",IF(SUMPRODUCT(--(AP18:AP300&lt;&gt;""),--ISNUMBER(SEARCH(" "&amp;AP18:AP300&amp;" ",Q123)))&gt;0,"BLOQUE MOLLUSQUES",""))</f>
        <v/>
      </c>
      <c r="T123" s="964" t="str" cm="1">
        <f t="array" ref="T123">IF(N123="","",IF(SUMPRODUCT(--(AT18:AT300&lt;&gt;""),--ISNUMBER(SEARCH(" "&amp;AT18:AT300&amp;" ",Q123)))&gt;0,"FORCE MOLLUSQUES",""))</f>
        <v/>
      </c>
      <c r="U123" s="965" t="str">
        <f t="shared" si="24"/>
        <v/>
      </c>
      <c r="V123" s="965" t="str">
        <f t="shared" si="27"/>
        <v/>
      </c>
      <c r="W123" s="977" t="str">
        <f t="shared" si="25"/>
        <v/>
      </c>
      <c r="X123" s="964" t="str" cm="1">
        <f t="array" ref="X123">IF(N123="","",IF(R123&lt;&gt;"","",IF(SUMPRODUCT(--(AN18:AN1500=X17),--(AM18:AM1500&lt;&gt;""),--ISNUMBER(SEARCH(" "&amp;AM18:AM1500&amp;" ",Q123)))&gt;0,X17,"")))</f>
        <v/>
      </c>
      <c r="Y123" s="964" t="str" cm="1">
        <f t="array" ref="Y123">IF(N123="","",IF(R123&lt;&gt;"","",IF(SUMPRODUCT(--(AN18:AN1500=Y17),--(AM18:AM1500&lt;&gt;""),--ISNUMBER(SEARCH(" "&amp;AM18:AM1500&amp;" ",Q123)))&gt;0,Y17,"")))</f>
        <v/>
      </c>
      <c r="Z123" s="964" t="str" cm="1">
        <f t="array" ref="Z123">IF(N123="","",IF(R123&lt;&gt;"","",IF(SUMPRODUCT(--(AN18:AN1500=Z17),--(AM18:AM1500&lt;&gt;""),--ISNUMBER(SEARCH(" "&amp;AM18:AM1500&amp;" ",Q123)))&gt;0,Z17,"")))</f>
        <v/>
      </c>
      <c r="AA123" s="964" t="str" cm="1">
        <f t="array" ref="AA123">IF(N123="","",IF(R123&lt;&gt;"","",IF(SUMPRODUCT(--(AN18:AN1500=AA17),--(AM18:AM1500&lt;&gt;""),--ISNUMBER(SEARCH(" "&amp;AM18:AM1500&amp;" ",Q123)))&gt;0,AA17,"")))</f>
        <v/>
      </c>
      <c r="AB123" s="964" t="str" cm="1">
        <f t="array" ref="AB123">IF(N123="","",IF(R123&lt;&gt;"","",IF(SUMPRODUCT(--(AN18:AN1500=AB17),--(AM18:AM1500&lt;&gt;""),--ISNUMBER(SEARCH(" "&amp;AM18:AM1500&amp;" ",Q123)))&gt;0,AB17,"")))</f>
        <v/>
      </c>
      <c r="AC123" s="964" t="str" cm="1">
        <f t="array" ref="AC123">IF(N123="","",IF(R123&lt;&gt;"","",IF(SUMPRODUCT(--(AN18:AN1500=AC17),--(AM18:AM1500&lt;&gt;""),--ISNUMBER(SEARCH(" "&amp;AM18:AM1500&amp;" ",Q123)))&gt;0,AC17,"")))</f>
        <v/>
      </c>
      <c r="AD123" s="964" t="str" cm="1">
        <f t="array" ref="AD123">IF(N123="","",IF(R123&lt;&gt;"","",IF(SUMPRODUCT(--(AN18:AN1500=AD17),--(AM18:AM1500&lt;&gt;""),--ISNUMBER(SEARCH(" "&amp;AM18:AM1500&amp;" ",Q123)))&gt;0,AD17,"")))</f>
        <v/>
      </c>
      <c r="AE123" s="964" t="str" cm="1">
        <f t="array" ref="AE123">IF(N123="","",IF(R123&lt;&gt;"","",IF(SUMPRODUCT(--(AN18:AN1500=AE17),--(AM18:AM1500&lt;&gt;""),--ISNUMBER(SEARCH(" "&amp;AM18:AM1500&amp;" ",Q123)))&gt;0,AE17,"")))</f>
        <v/>
      </c>
      <c r="AF123" s="964" t="str" cm="1">
        <f t="array" ref="AF123">IF(N123="","",IF(R123&lt;&gt;"","",IF(SUMPRODUCT(--(AN18:AN1500=AF17),--(AM18:AM1500&lt;&gt;""),--ISNUMBER(SEARCH(" "&amp;AM18:AM1500&amp;" ",Q123)))&gt;0,AF17,"")))</f>
        <v/>
      </c>
      <c r="AG123" s="964" t="str" cm="1">
        <f t="array" ref="AG123">IF(N123="","",IF(R123&lt;&gt;"","",IF(SUMPRODUCT(--(AN18:AN1500=AG17),--(AM18:AM1500&lt;&gt;""),--ISNUMBER(SEARCH(" "&amp;AM18:AM1500&amp;" ",Q123)))&gt;0,AG17,"")))</f>
        <v/>
      </c>
      <c r="AH123" s="964" t="str" cm="1">
        <f t="array" ref="AH123">IF(N123="","",IF(R123&lt;&gt;"","",IF(SUMPRODUCT(--(AN18:AN1500=AH17),--(AM18:AM1500&lt;&gt;""),--ISNUMBER(SEARCH(" "&amp;AM18:AM1500&amp;" ",Q123)))&gt;0,AH17,"")))</f>
        <v/>
      </c>
      <c r="AI123" s="964" t="str" cm="1">
        <f t="array" ref="AI123">IF(N123="","",IF(R123&lt;&gt;"","",IF(SUMPRODUCT(--(AN18:AN1500=AI17),--(AM18:AM1500&lt;&gt;""),--ISNUMBER(SEARCH(" "&amp;AM18:AM1500&amp;" ",Q123)))&gt;0,AI17,"")))</f>
        <v/>
      </c>
      <c r="AJ123" s="964" t="str" cm="1">
        <f t="array" ref="AJ123">IF(N123="","",IF(R123&lt;&gt;"","",IF(SUMPRODUCT(--(AN18:AN1500=AJ17),--(AM18:AM1500&lt;&gt;""),--ISNUMBER(SEARCH(" "&amp;AM18:AM1500&amp;" ",Q123)))&gt;0,AJ17,"")))</f>
        <v/>
      </c>
      <c r="AK123" s="964" t="str" cm="1">
        <f t="array" ref="AK123">IF(N123="","",IF(T123&lt;&gt;"",AK17,IF(S123&lt;&gt;"","",IF(R123&lt;&gt;"","",IF(SUMPRODUCT(--(AN18:AN1500=AK17),--(AM18:AM1500&lt;&gt;""),--ISNUMBER(SEARCH(" "&amp;AM18:AM1500&amp;" ",Q123)))&gt;0,AK17,"")))))</f>
        <v/>
      </c>
      <c r="AM123" s="964" t="s">
        <v>2171</v>
      </c>
      <c r="AN123" s="964" t="s">
        <v>1968</v>
      </c>
      <c r="AP123" s="964"/>
      <c r="AQ123" s="964"/>
      <c r="AR123" s="964"/>
      <c r="AT123" s="964"/>
      <c r="AU123" s="964"/>
      <c r="AV123" s="964"/>
      <c r="BN123" s="49">
        <v>1</v>
      </c>
    </row>
    <row r="124" spans="1:66" ht="35.1" customHeight="1">
      <c r="A124" s="957" t="str">
        <f>IF(B124="","",COUNTIF(B18:B124,"&lt;&gt;"))</f>
        <v/>
      </c>
      <c r="B124" s="958"/>
      <c r="C124" s="974" t="str">
        <f t="shared" si="26"/>
        <v/>
      </c>
      <c r="D124" s="984" t="str">
        <f t="shared" si="14"/>
        <v/>
      </c>
      <c r="E124" s="961" t="str">
        <f t="shared" si="15"/>
        <v/>
      </c>
      <c r="F124" s="962" t="str">
        <f t="shared" si="16"/>
        <v/>
      </c>
      <c r="G124" s="963" t="str">
        <f>IF(H124="","",COUNTIF(H18:H124,"&lt;&gt;"))</f>
        <v/>
      </c>
      <c r="H124" s="958" t="str" cm="1">
        <f t="array" ref="H124">IF(L124="","",IF(LEN(L124)&lt;=MAX(10,G13),L124,IFERROR(LEFT(L124,LOOKUP(2,1/(MID(L124,ROW(1:500),1)=" ")/(ROW(1:500)&lt;=MAX(10,G13)),ROW(1:500))-1),LEFT(L124,MAX(10,G13)))))</f>
        <v/>
      </c>
      <c r="I124" s="963" t="str">
        <f t="shared" si="17"/>
        <v/>
      </c>
      <c r="J124" s="963" t="str">
        <f t="shared" si="18"/>
        <v/>
      </c>
      <c r="K124" s="964" t="str">
        <f>IF(M123&lt;&gt;"",K123,IF(K123&lt;MAX(A18:A317),K123+1,""))</f>
        <v/>
      </c>
      <c r="L124" s="965" t="str">
        <f>IF(K124="","",IF(M123&lt;&gt;"",M123,INDEX(E18:E317,MATCH(K124,A18:A317,0))))</f>
        <v/>
      </c>
      <c r="M124" s="965" t="str">
        <f t="shared" si="19"/>
        <v/>
      </c>
      <c r="N124" s="966" t="str">
        <f t="shared" si="20"/>
        <v/>
      </c>
      <c r="O124" s="967" t="str">
        <f t="shared" si="21"/>
        <v/>
      </c>
      <c r="P124" s="967" t="str">
        <f t="shared" si="22"/>
        <v/>
      </c>
      <c r="Q124" s="966" t="str">
        <f t="shared" si="23"/>
        <v/>
      </c>
      <c r="R124" s="967" t="str">
        <f>IF(N124="","",IF(COUNTIF(AP18:AP300,TRIM(Q124))&gt;0,"EXCLUSION EXACTE",""))</f>
        <v/>
      </c>
      <c r="S124" s="967" t="str" cm="1">
        <f t="array" ref="S124">IF(N124="","",IF(SUMPRODUCT(--(AP18:AP300&lt;&gt;""),--ISNUMBER(SEARCH(" "&amp;AP18:AP300&amp;" ",Q124)))&gt;0,"BLOQUE MOLLUSQUES",""))</f>
        <v/>
      </c>
      <c r="T124" s="967" t="str" cm="1">
        <f t="array" ref="T124">IF(N124="","",IF(SUMPRODUCT(--(AT18:AT300&lt;&gt;""),--ISNUMBER(SEARCH(" "&amp;AT18:AT300&amp;" ",Q124)))&gt;0,"FORCE MOLLUSQUES",""))</f>
        <v/>
      </c>
      <c r="U124" s="966" t="str">
        <f t="shared" si="24"/>
        <v/>
      </c>
      <c r="V124" s="966" t="str">
        <f t="shared" si="27"/>
        <v/>
      </c>
      <c r="W124" s="991" t="str">
        <f t="shared" si="25"/>
        <v/>
      </c>
      <c r="X124" s="967" t="str" cm="1">
        <f t="array" ref="X124">IF(N124="","",IF(R124&lt;&gt;"","",IF(SUMPRODUCT(--(AN18:AN1500=X17),--(AM18:AM1500&lt;&gt;""),--ISNUMBER(SEARCH(" "&amp;AM18:AM1500&amp;" ",Q124)))&gt;0,X17,"")))</f>
        <v/>
      </c>
      <c r="Y124" s="967" t="str" cm="1">
        <f t="array" ref="Y124">IF(N124="","",IF(R124&lt;&gt;"","",IF(SUMPRODUCT(--(AN18:AN1500=Y17),--(AM18:AM1500&lt;&gt;""),--ISNUMBER(SEARCH(" "&amp;AM18:AM1500&amp;" ",Q124)))&gt;0,Y17,"")))</f>
        <v/>
      </c>
      <c r="Z124" s="967" t="str" cm="1">
        <f t="array" ref="Z124">IF(N124="","",IF(R124&lt;&gt;"","",IF(SUMPRODUCT(--(AN18:AN1500=Z17),--(AM18:AM1500&lt;&gt;""),--ISNUMBER(SEARCH(" "&amp;AM18:AM1500&amp;" ",Q124)))&gt;0,Z17,"")))</f>
        <v/>
      </c>
      <c r="AA124" s="967" t="str" cm="1">
        <f t="array" ref="AA124">IF(N124="","",IF(R124&lt;&gt;"","",IF(SUMPRODUCT(--(AN18:AN1500=AA17),--(AM18:AM1500&lt;&gt;""),--ISNUMBER(SEARCH(" "&amp;AM18:AM1500&amp;" ",Q124)))&gt;0,AA17,"")))</f>
        <v/>
      </c>
      <c r="AB124" s="967" t="str" cm="1">
        <f t="array" ref="AB124">IF(N124="","",IF(R124&lt;&gt;"","",IF(SUMPRODUCT(--(AN18:AN1500=AB17),--(AM18:AM1500&lt;&gt;""),--ISNUMBER(SEARCH(" "&amp;AM18:AM1500&amp;" ",Q124)))&gt;0,AB17,"")))</f>
        <v/>
      </c>
      <c r="AC124" s="967" t="str" cm="1">
        <f t="array" ref="AC124">IF(N124="","",IF(R124&lt;&gt;"","",IF(SUMPRODUCT(--(AN18:AN1500=AC17),--(AM18:AM1500&lt;&gt;""),--ISNUMBER(SEARCH(" "&amp;AM18:AM1500&amp;" ",Q124)))&gt;0,AC17,"")))</f>
        <v/>
      </c>
      <c r="AD124" s="967" t="str" cm="1">
        <f t="array" ref="AD124">IF(N124="","",IF(R124&lt;&gt;"","",IF(SUMPRODUCT(--(AN18:AN1500=AD17),--(AM18:AM1500&lt;&gt;""),--ISNUMBER(SEARCH(" "&amp;AM18:AM1500&amp;" ",Q124)))&gt;0,AD17,"")))</f>
        <v/>
      </c>
      <c r="AE124" s="967" t="str" cm="1">
        <f t="array" ref="AE124">IF(N124="","",IF(R124&lt;&gt;"","",IF(SUMPRODUCT(--(AN18:AN1500=AE17),--(AM18:AM1500&lt;&gt;""),--ISNUMBER(SEARCH(" "&amp;AM18:AM1500&amp;" ",Q124)))&gt;0,AE17,"")))</f>
        <v/>
      </c>
      <c r="AF124" s="967" t="str" cm="1">
        <f t="array" ref="AF124">IF(N124="","",IF(R124&lt;&gt;"","",IF(SUMPRODUCT(--(AN18:AN1500=AF17),--(AM18:AM1500&lt;&gt;""),--ISNUMBER(SEARCH(" "&amp;AM18:AM1500&amp;" ",Q124)))&gt;0,AF17,"")))</f>
        <v/>
      </c>
      <c r="AG124" s="967" t="str" cm="1">
        <f t="array" ref="AG124">IF(N124="","",IF(R124&lt;&gt;"","",IF(SUMPRODUCT(--(AN18:AN1500=AG17),--(AM18:AM1500&lt;&gt;""),--ISNUMBER(SEARCH(" "&amp;AM18:AM1500&amp;" ",Q124)))&gt;0,AG17,"")))</f>
        <v/>
      </c>
      <c r="AH124" s="967" t="str" cm="1">
        <f t="array" ref="AH124">IF(N124="","",IF(R124&lt;&gt;"","",IF(SUMPRODUCT(--(AN18:AN1500=AH17),--(AM18:AM1500&lt;&gt;""),--ISNUMBER(SEARCH(" "&amp;AM18:AM1500&amp;" ",Q124)))&gt;0,AH17,"")))</f>
        <v/>
      </c>
      <c r="AI124" s="967" t="str" cm="1">
        <f t="array" ref="AI124">IF(N124="","",IF(R124&lt;&gt;"","",IF(SUMPRODUCT(--(AN18:AN1500=AI17),--(AM18:AM1500&lt;&gt;""),--ISNUMBER(SEARCH(" "&amp;AM18:AM1500&amp;" ",Q124)))&gt;0,AI17,"")))</f>
        <v/>
      </c>
      <c r="AJ124" s="967" t="str" cm="1">
        <f t="array" ref="AJ124">IF(N124="","",IF(R124&lt;&gt;"","",IF(SUMPRODUCT(--(AN18:AN1500=AJ17),--(AM18:AM1500&lt;&gt;""),--ISNUMBER(SEARCH(" "&amp;AM18:AM1500&amp;" ",Q124)))&gt;0,AJ17,"")))</f>
        <v/>
      </c>
      <c r="AK124" s="967" t="str" cm="1">
        <f t="array" ref="AK124">IF(N124="","",IF(T124&lt;&gt;"",AK17,IF(S124&lt;&gt;"","",IF(R124&lt;&gt;"","",IF(SUMPRODUCT(--(AN18:AN1500=AK17),--(AM18:AM1500&lt;&gt;""),--ISNUMBER(SEARCH(" "&amp;AM18:AM1500&amp;" ",Q124)))&gt;0,AK17,"")))))</f>
        <v/>
      </c>
      <c r="AM124" s="968" t="s">
        <v>545</v>
      </c>
      <c r="AN124" s="968" t="s">
        <v>1968</v>
      </c>
      <c r="AP124" s="964"/>
      <c r="AQ124" s="964"/>
      <c r="AR124" s="964"/>
      <c r="AT124" s="964"/>
      <c r="AU124" s="964"/>
      <c r="AV124" s="964"/>
      <c r="BN124" s="49">
        <v>1</v>
      </c>
    </row>
    <row r="125" spans="1:66" ht="35.1" customHeight="1">
      <c r="A125" s="973" t="str">
        <f>IF(B125="","",COUNTIF(B18:B125,"&lt;&gt;"))</f>
        <v/>
      </c>
      <c r="B125" s="965"/>
      <c r="C125" s="974" t="str">
        <f t="shared" si="26"/>
        <v/>
      </c>
      <c r="D125" s="984" t="str">
        <f t="shared" si="14"/>
        <v/>
      </c>
      <c r="E125" s="976" t="str">
        <f t="shared" si="15"/>
        <v/>
      </c>
      <c r="F125" s="977" t="str">
        <f t="shared" si="16"/>
        <v/>
      </c>
      <c r="G125" s="964" t="str">
        <f>IF(H125="","",COUNTIF(H18:H125,"&lt;&gt;"))</f>
        <v/>
      </c>
      <c r="H125" s="965" t="str" cm="1">
        <f t="array" ref="H125">IF(L125="","",IF(LEN(L125)&lt;=MAX(10,G13),L125,IFERROR(LEFT(L125,LOOKUP(2,1/(MID(L125,ROW(1:500),1)=" ")/(ROW(1:500)&lt;=MAX(10,G13)),ROW(1:500))-1),LEFT(L125,MAX(10,G13)))))</f>
        <v/>
      </c>
      <c r="I125" s="964" t="str">
        <f t="shared" si="17"/>
        <v/>
      </c>
      <c r="J125" s="964" t="str">
        <f t="shared" si="18"/>
        <v/>
      </c>
      <c r="K125" s="964" t="str">
        <f>IF(M124&lt;&gt;"",K124,IF(K124&lt;MAX(A18:A317),K124+1,""))</f>
        <v/>
      </c>
      <c r="L125" s="965" t="str">
        <f>IF(K125="","",IF(M124&lt;&gt;"",M124,INDEX(E18:E317,MATCH(K125,A18:A317,0))))</f>
        <v/>
      </c>
      <c r="M125" s="965" t="str">
        <f t="shared" si="19"/>
        <v/>
      </c>
      <c r="N125" s="965" t="str">
        <f t="shared" si="20"/>
        <v/>
      </c>
      <c r="O125" s="964" t="str">
        <f t="shared" si="21"/>
        <v/>
      </c>
      <c r="P125" s="964" t="str">
        <f t="shared" si="22"/>
        <v/>
      </c>
      <c r="Q125" s="965" t="str">
        <f t="shared" si="23"/>
        <v/>
      </c>
      <c r="R125" s="964" t="str">
        <f>IF(N125="","",IF(COUNTIF(AP18:AP300,TRIM(Q125))&gt;0,"EXCLUSION EXACTE",""))</f>
        <v/>
      </c>
      <c r="S125" s="964" t="str" cm="1">
        <f t="array" ref="S125">IF(N125="","",IF(SUMPRODUCT(--(AP18:AP300&lt;&gt;""),--ISNUMBER(SEARCH(" "&amp;AP18:AP300&amp;" ",Q125)))&gt;0,"BLOQUE MOLLUSQUES",""))</f>
        <v/>
      </c>
      <c r="T125" s="964" t="str" cm="1">
        <f t="array" ref="T125">IF(N125="","",IF(SUMPRODUCT(--(AT18:AT300&lt;&gt;""),--ISNUMBER(SEARCH(" "&amp;AT18:AT300&amp;" ",Q125)))&gt;0,"FORCE MOLLUSQUES",""))</f>
        <v/>
      </c>
      <c r="U125" s="965" t="str">
        <f t="shared" si="24"/>
        <v/>
      </c>
      <c r="V125" s="965" t="str">
        <f t="shared" si="27"/>
        <v/>
      </c>
      <c r="W125" s="977" t="str">
        <f t="shared" si="25"/>
        <v/>
      </c>
      <c r="X125" s="964" t="str" cm="1">
        <f t="array" ref="X125">IF(N125="","",IF(R125&lt;&gt;"","",IF(SUMPRODUCT(--(AN18:AN1500=X17),--(AM18:AM1500&lt;&gt;""),--ISNUMBER(SEARCH(" "&amp;AM18:AM1500&amp;" ",Q125)))&gt;0,X17,"")))</f>
        <v/>
      </c>
      <c r="Y125" s="964" t="str" cm="1">
        <f t="array" ref="Y125">IF(N125="","",IF(R125&lt;&gt;"","",IF(SUMPRODUCT(--(AN18:AN1500=Y17),--(AM18:AM1500&lt;&gt;""),--ISNUMBER(SEARCH(" "&amp;AM18:AM1500&amp;" ",Q125)))&gt;0,Y17,"")))</f>
        <v/>
      </c>
      <c r="Z125" s="964" t="str" cm="1">
        <f t="array" ref="Z125">IF(N125="","",IF(R125&lt;&gt;"","",IF(SUMPRODUCT(--(AN18:AN1500=Z17),--(AM18:AM1500&lt;&gt;""),--ISNUMBER(SEARCH(" "&amp;AM18:AM1500&amp;" ",Q125)))&gt;0,Z17,"")))</f>
        <v/>
      </c>
      <c r="AA125" s="964" t="str" cm="1">
        <f t="array" ref="AA125">IF(N125="","",IF(R125&lt;&gt;"","",IF(SUMPRODUCT(--(AN18:AN1500=AA17),--(AM18:AM1500&lt;&gt;""),--ISNUMBER(SEARCH(" "&amp;AM18:AM1500&amp;" ",Q125)))&gt;0,AA17,"")))</f>
        <v/>
      </c>
      <c r="AB125" s="964" t="str" cm="1">
        <f t="array" ref="AB125">IF(N125="","",IF(R125&lt;&gt;"","",IF(SUMPRODUCT(--(AN18:AN1500=AB17),--(AM18:AM1500&lt;&gt;""),--ISNUMBER(SEARCH(" "&amp;AM18:AM1500&amp;" ",Q125)))&gt;0,AB17,"")))</f>
        <v/>
      </c>
      <c r="AC125" s="964" t="str" cm="1">
        <f t="array" ref="AC125">IF(N125="","",IF(R125&lt;&gt;"","",IF(SUMPRODUCT(--(AN18:AN1500=AC17),--(AM18:AM1500&lt;&gt;""),--ISNUMBER(SEARCH(" "&amp;AM18:AM1500&amp;" ",Q125)))&gt;0,AC17,"")))</f>
        <v/>
      </c>
      <c r="AD125" s="964" t="str" cm="1">
        <f t="array" ref="AD125">IF(N125="","",IF(R125&lt;&gt;"","",IF(SUMPRODUCT(--(AN18:AN1500=AD17),--(AM18:AM1500&lt;&gt;""),--ISNUMBER(SEARCH(" "&amp;AM18:AM1500&amp;" ",Q125)))&gt;0,AD17,"")))</f>
        <v/>
      </c>
      <c r="AE125" s="964" t="str" cm="1">
        <f t="array" ref="AE125">IF(N125="","",IF(R125&lt;&gt;"","",IF(SUMPRODUCT(--(AN18:AN1500=AE17),--(AM18:AM1500&lt;&gt;""),--ISNUMBER(SEARCH(" "&amp;AM18:AM1500&amp;" ",Q125)))&gt;0,AE17,"")))</f>
        <v/>
      </c>
      <c r="AF125" s="964" t="str" cm="1">
        <f t="array" ref="AF125">IF(N125="","",IF(R125&lt;&gt;"","",IF(SUMPRODUCT(--(AN18:AN1500=AF17),--(AM18:AM1500&lt;&gt;""),--ISNUMBER(SEARCH(" "&amp;AM18:AM1500&amp;" ",Q125)))&gt;0,AF17,"")))</f>
        <v/>
      </c>
      <c r="AG125" s="964" t="str" cm="1">
        <f t="array" ref="AG125">IF(N125="","",IF(R125&lt;&gt;"","",IF(SUMPRODUCT(--(AN18:AN1500=AG17),--(AM18:AM1500&lt;&gt;""),--ISNUMBER(SEARCH(" "&amp;AM18:AM1500&amp;" ",Q125)))&gt;0,AG17,"")))</f>
        <v/>
      </c>
      <c r="AH125" s="964" t="str" cm="1">
        <f t="array" ref="AH125">IF(N125="","",IF(R125&lt;&gt;"","",IF(SUMPRODUCT(--(AN18:AN1500=AH17),--(AM18:AM1500&lt;&gt;""),--ISNUMBER(SEARCH(" "&amp;AM18:AM1500&amp;" ",Q125)))&gt;0,AH17,"")))</f>
        <v/>
      </c>
      <c r="AI125" s="964" t="str" cm="1">
        <f t="array" ref="AI125">IF(N125="","",IF(R125&lt;&gt;"","",IF(SUMPRODUCT(--(AN18:AN1500=AI17),--(AM18:AM1500&lt;&gt;""),--ISNUMBER(SEARCH(" "&amp;AM18:AM1500&amp;" ",Q125)))&gt;0,AI17,"")))</f>
        <v/>
      </c>
      <c r="AJ125" s="964" t="str" cm="1">
        <f t="array" ref="AJ125">IF(N125="","",IF(R125&lt;&gt;"","",IF(SUMPRODUCT(--(AN18:AN1500=AJ17),--(AM18:AM1500&lt;&gt;""),--ISNUMBER(SEARCH(" "&amp;AM18:AM1500&amp;" ",Q125)))&gt;0,AJ17,"")))</f>
        <v/>
      </c>
      <c r="AK125" s="964" t="str" cm="1">
        <f t="array" ref="AK125">IF(N125="","",IF(T125&lt;&gt;"",AK17,IF(S125&lt;&gt;"","",IF(R125&lt;&gt;"","",IF(SUMPRODUCT(--(AN18:AN1500=AK17),--(AM18:AM1500&lt;&gt;""),--ISNUMBER(SEARCH(" "&amp;AM18:AM1500&amp;" ",Q125)))&gt;0,AK17,"")))))</f>
        <v/>
      </c>
      <c r="AM125" s="964" t="s">
        <v>306</v>
      </c>
      <c r="AN125" s="964" t="s">
        <v>1968</v>
      </c>
      <c r="AP125" s="964"/>
      <c r="AQ125" s="964"/>
      <c r="AR125" s="964"/>
      <c r="AT125" s="964"/>
      <c r="AU125" s="964"/>
      <c r="AV125" s="964"/>
      <c r="BN125" s="49">
        <v>1</v>
      </c>
    </row>
    <row r="126" spans="1:66" ht="35.1" customHeight="1">
      <c r="A126" s="957" t="str">
        <f>IF(B126="","",COUNTIF(B18:B126,"&lt;&gt;"))</f>
        <v/>
      </c>
      <c r="B126" s="958"/>
      <c r="C126" s="974" t="str">
        <f t="shared" si="26"/>
        <v/>
      </c>
      <c r="D126" s="984" t="str">
        <f t="shared" si="14"/>
        <v/>
      </c>
      <c r="E126" s="961" t="str">
        <f t="shared" si="15"/>
        <v/>
      </c>
      <c r="F126" s="962" t="str">
        <f t="shared" si="16"/>
        <v/>
      </c>
      <c r="G126" s="963" t="str">
        <f>IF(H126="","",COUNTIF(H18:H126,"&lt;&gt;"))</f>
        <v/>
      </c>
      <c r="H126" s="958" t="str" cm="1">
        <f t="array" ref="H126">IF(L126="","",IF(LEN(L126)&lt;=MAX(10,G13),L126,IFERROR(LEFT(L126,LOOKUP(2,1/(MID(L126,ROW(1:500),1)=" ")/(ROW(1:500)&lt;=MAX(10,G13)),ROW(1:500))-1),LEFT(L126,MAX(10,G13)))))</f>
        <v/>
      </c>
      <c r="I126" s="963" t="str">
        <f t="shared" si="17"/>
        <v/>
      </c>
      <c r="J126" s="963" t="str">
        <f t="shared" si="18"/>
        <v/>
      </c>
      <c r="K126" s="964" t="str">
        <f>IF(M125&lt;&gt;"",K125,IF(K125&lt;MAX(A18:A317),K125+1,""))</f>
        <v/>
      </c>
      <c r="L126" s="965" t="str">
        <f>IF(K126="","",IF(M125&lt;&gt;"",M125,INDEX(E18:E317,MATCH(K126,A18:A317,0))))</f>
        <v/>
      </c>
      <c r="M126" s="965" t="str">
        <f t="shared" si="19"/>
        <v/>
      </c>
      <c r="N126" s="966" t="str">
        <f t="shared" si="20"/>
        <v/>
      </c>
      <c r="O126" s="967" t="str">
        <f t="shared" si="21"/>
        <v/>
      </c>
      <c r="P126" s="967" t="str">
        <f t="shared" si="22"/>
        <v/>
      </c>
      <c r="Q126" s="966" t="str">
        <f t="shared" si="23"/>
        <v/>
      </c>
      <c r="R126" s="967" t="str">
        <f>IF(N126="","",IF(COUNTIF(AP18:AP300,TRIM(Q126))&gt;0,"EXCLUSION EXACTE",""))</f>
        <v/>
      </c>
      <c r="S126" s="967" t="str" cm="1">
        <f t="array" ref="S126">IF(N126="","",IF(SUMPRODUCT(--(AP18:AP300&lt;&gt;""),--ISNUMBER(SEARCH(" "&amp;AP18:AP300&amp;" ",Q126)))&gt;0,"BLOQUE MOLLUSQUES",""))</f>
        <v/>
      </c>
      <c r="T126" s="967" t="str" cm="1">
        <f t="array" ref="T126">IF(N126="","",IF(SUMPRODUCT(--(AT18:AT300&lt;&gt;""),--ISNUMBER(SEARCH(" "&amp;AT18:AT300&amp;" ",Q126)))&gt;0,"FORCE MOLLUSQUES",""))</f>
        <v/>
      </c>
      <c r="U126" s="966" t="str">
        <f t="shared" si="24"/>
        <v/>
      </c>
      <c r="V126" s="966" t="str">
        <f t="shared" si="27"/>
        <v/>
      </c>
      <c r="W126" s="991" t="str">
        <f t="shared" si="25"/>
        <v/>
      </c>
      <c r="X126" s="967" t="str" cm="1">
        <f t="array" ref="X126">IF(N126="","",IF(R126&lt;&gt;"","",IF(SUMPRODUCT(--(AN18:AN1500=X17),--(AM18:AM1500&lt;&gt;""),--ISNUMBER(SEARCH(" "&amp;AM18:AM1500&amp;" ",Q126)))&gt;0,X17,"")))</f>
        <v/>
      </c>
      <c r="Y126" s="967" t="str" cm="1">
        <f t="array" ref="Y126">IF(N126="","",IF(R126&lt;&gt;"","",IF(SUMPRODUCT(--(AN18:AN1500=Y17),--(AM18:AM1500&lt;&gt;""),--ISNUMBER(SEARCH(" "&amp;AM18:AM1500&amp;" ",Q126)))&gt;0,Y17,"")))</f>
        <v/>
      </c>
      <c r="Z126" s="967" t="str" cm="1">
        <f t="array" ref="Z126">IF(N126="","",IF(R126&lt;&gt;"","",IF(SUMPRODUCT(--(AN18:AN1500=Z17),--(AM18:AM1500&lt;&gt;""),--ISNUMBER(SEARCH(" "&amp;AM18:AM1500&amp;" ",Q126)))&gt;0,Z17,"")))</f>
        <v/>
      </c>
      <c r="AA126" s="967" t="str" cm="1">
        <f t="array" ref="AA126">IF(N126="","",IF(R126&lt;&gt;"","",IF(SUMPRODUCT(--(AN18:AN1500=AA17),--(AM18:AM1500&lt;&gt;""),--ISNUMBER(SEARCH(" "&amp;AM18:AM1500&amp;" ",Q126)))&gt;0,AA17,"")))</f>
        <v/>
      </c>
      <c r="AB126" s="967" t="str" cm="1">
        <f t="array" ref="AB126">IF(N126="","",IF(R126&lt;&gt;"","",IF(SUMPRODUCT(--(AN18:AN1500=AB17),--(AM18:AM1500&lt;&gt;""),--ISNUMBER(SEARCH(" "&amp;AM18:AM1500&amp;" ",Q126)))&gt;0,AB17,"")))</f>
        <v/>
      </c>
      <c r="AC126" s="967" t="str" cm="1">
        <f t="array" ref="AC126">IF(N126="","",IF(R126&lt;&gt;"","",IF(SUMPRODUCT(--(AN18:AN1500=AC17),--(AM18:AM1500&lt;&gt;""),--ISNUMBER(SEARCH(" "&amp;AM18:AM1500&amp;" ",Q126)))&gt;0,AC17,"")))</f>
        <v/>
      </c>
      <c r="AD126" s="967" t="str" cm="1">
        <f t="array" ref="AD126">IF(N126="","",IF(R126&lt;&gt;"","",IF(SUMPRODUCT(--(AN18:AN1500=AD17),--(AM18:AM1500&lt;&gt;""),--ISNUMBER(SEARCH(" "&amp;AM18:AM1500&amp;" ",Q126)))&gt;0,AD17,"")))</f>
        <v/>
      </c>
      <c r="AE126" s="967" t="str" cm="1">
        <f t="array" ref="AE126">IF(N126="","",IF(R126&lt;&gt;"","",IF(SUMPRODUCT(--(AN18:AN1500=AE17),--(AM18:AM1500&lt;&gt;""),--ISNUMBER(SEARCH(" "&amp;AM18:AM1500&amp;" ",Q126)))&gt;0,AE17,"")))</f>
        <v/>
      </c>
      <c r="AF126" s="967" t="str" cm="1">
        <f t="array" ref="AF126">IF(N126="","",IF(R126&lt;&gt;"","",IF(SUMPRODUCT(--(AN18:AN1500=AF17),--(AM18:AM1500&lt;&gt;""),--ISNUMBER(SEARCH(" "&amp;AM18:AM1500&amp;" ",Q126)))&gt;0,AF17,"")))</f>
        <v/>
      </c>
      <c r="AG126" s="967" t="str" cm="1">
        <f t="array" ref="AG126">IF(N126="","",IF(R126&lt;&gt;"","",IF(SUMPRODUCT(--(AN18:AN1500=AG17),--(AM18:AM1500&lt;&gt;""),--ISNUMBER(SEARCH(" "&amp;AM18:AM1500&amp;" ",Q126)))&gt;0,AG17,"")))</f>
        <v/>
      </c>
      <c r="AH126" s="967" t="str" cm="1">
        <f t="array" ref="AH126">IF(N126="","",IF(R126&lt;&gt;"","",IF(SUMPRODUCT(--(AN18:AN1500=AH17),--(AM18:AM1500&lt;&gt;""),--ISNUMBER(SEARCH(" "&amp;AM18:AM1500&amp;" ",Q126)))&gt;0,AH17,"")))</f>
        <v/>
      </c>
      <c r="AI126" s="967" t="str" cm="1">
        <f t="array" ref="AI126">IF(N126="","",IF(R126&lt;&gt;"","",IF(SUMPRODUCT(--(AN18:AN1500=AI17),--(AM18:AM1500&lt;&gt;""),--ISNUMBER(SEARCH(" "&amp;AM18:AM1500&amp;" ",Q126)))&gt;0,AI17,"")))</f>
        <v/>
      </c>
      <c r="AJ126" s="967" t="str" cm="1">
        <f t="array" ref="AJ126">IF(N126="","",IF(R126&lt;&gt;"","",IF(SUMPRODUCT(--(AN18:AN1500=AJ17),--(AM18:AM1500&lt;&gt;""),--ISNUMBER(SEARCH(" "&amp;AM18:AM1500&amp;" ",Q126)))&gt;0,AJ17,"")))</f>
        <v/>
      </c>
      <c r="AK126" s="967" t="str" cm="1">
        <f t="array" ref="AK126">IF(N126="","",IF(T126&lt;&gt;"",AK17,IF(S126&lt;&gt;"","",IF(R126&lt;&gt;"","",IF(SUMPRODUCT(--(AN18:AN1500=AK17),--(AM18:AM1500&lt;&gt;""),--ISNUMBER(SEARCH(" "&amp;AM18:AM1500&amp;" ",Q126)))&gt;0,AK17,"")))))</f>
        <v/>
      </c>
      <c r="AM126" s="968" t="s">
        <v>309</v>
      </c>
      <c r="AN126" s="968" t="s">
        <v>1968</v>
      </c>
      <c r="AP126" s="964"/>
      <c r="AQ126" s="964"/>
      <c r="AR126" s="964"/>
      <c r="AT126" s="964"/>
      <c r="AU126" s="964"/>
      <c r="AV126" s="964"/>
      <c r="BN126" s="49">
        <v>1</v>
      </c>
    </row>
    <row r="127" spans="1:66" ht="35.1" customHeight="1">
      <c r="A127" s="973" t="str">
        <f>IF(B127="","",COUNTIF(B18:B127,"&lt;&gt;"))</f>
        <v/>
      </c>
      <c r="B127" s="965"/>
      <c r="C127" s="974" t="str">
        <f t="shared" si="26"/>
        <v/>
      </c>
      <c r="D127" s="984" t="str">
        <f t="shared" si="14"/>
        <v/>
      </c>
      <c r="E127" s="976" t="str">
        <f t="shared" si="15"/>
        <v/>
      </c>
      <c r="F127" s="977" t="str">
        <f t="shared" si="16"/>
        <v/>
      </c>
      <c r="G127" s="964" t="str">
        <f>IF(H127="","",COUNTIF(H18:H127,"&lt;&gt;"))</f>
        <v/>
      </c>
      <c r="H127" s="965" t="str" cm="1">
        <f t="array" ref="H127">IF(L127="","",IF(LEN(L127)&lt;=MAX(10,G13),L127,IFERROR(LEFT(L127,LOOKUP(2,1/(MID(L127,ROW(1:500),1)=" ")/(ROW(1:500)&lt;=MAX(10,G13)),ROW(1:500))-1),LEFT(L127,MAX(10,G13)))))</f>
        <v/>
      </c>
      <c r="I127" s="964" t="str">
        <f t="shared" si="17"/>
        <v/>
      </c>
      <c r="J127" s="964" t="str">
        <f t="shared" si="18"/>
        <v/>
      </c>
      <c r="K127" s="964" t="str">
        <f>IF(M126&lt;&gt;"",K126,IF(K126&lt;MAX(A18:A317),K126+1,""))</f>
        <v/>
      </c>
      <c r="L127" s="965" t="str">
        <f>IF(K127="","",IF(M126&lt;&gt;"",M126,INDEX(E18:E317,MATCH(K127,A18:A317,0))))</f>
        <v/>
      </c>
      <c r="M127" s="965" t="str">
        <f t="shared" si="19"/>
        <v/>
      </c>
      <c r="N127" s="965" t="str">
        <f t="shared" si="20"/>
        <v/>
      </c>
      <c r="O127" s="964" t="str">
        <f t="shared" si="21"/>
        <v/>
      </c>
      <c r="P127" s="964" t="str">
        <f t="shared" si="22"/>
        <v/>
      </c>
      <c r="Q127" s="965" t="str">
        <f t="shared" si="23"/>
        <v/>
      </c>
      <c r="R127" s="964" t="str">
        <f>IF(N127="","",IF(COUNTIF(AP18:AP300,TRIM(Q127))&gt;0,"EXCLUSION EXACTE",""))</f>
        <v/>
      </c>
      <c r="S127" s="964" t="str" cm="1">
        <f t="array" ref="S127">IF(N127="","",IF(SUMPRODUCT(--(AP18:AP300&lt;&gt;""),--ISNUMBER(SEARCH(" "&amp;AP18:AP300&amp;" ",Q127)))&gt;0,"BLOQUE MOLLUSQUES",""))</f>
        <v/>
      </c>
      <c r="T127" s="964" t="str" cm="1">
        <f t="array" ref="T127">IF(N127="","",IF(SUMPRODUCT(--(AT18:AT300&lt;&gt;""),--ISNUMBER(SEARCH(" "&amp;AT18:AT300&amp;" ",Q127)))&gt;0,"FORCE MOLLUSQUES",""))</f>
        <v/>
      </c>
      <c r="U127" s="965" t="str">
        <f t="shared" si="24"/>
        <v/>
      </c>
      <c r="V127" s="965" t="str">
        <f t="shared" si="27"/>
        <v/>
      </c>
      <c r="W127" s="977" t="str">
        <f t="shared" si="25"/>
        <v/>
      </c>
      <c r="X127" s="964" t="str" cm="1">
        <f t="array" ref="X127">IF(N127="","",IF(R127&lt;&gt;"","",IF(SUMPRODUCT(--(AN18:AN1500=X17),--(AM18:AM1500&lt;&gt;""),--ISNUMBER(SEARCH(" "&amp;AM18:AM1500&amp;" ",Q127)))&gt;0,X17,"")))</f>
        <v/>
      </c>
      <c r="Y127" s="964" t="str" cm="1">
        <f t="array" ref="Y127">IF(N127="","",IF(R127&lt;&gt;"","",IF(SUMPRODUCT(--(AN18:AN1500=Y17),--(AM18:AM1500&lt;&gt;""),--ISNUMBER(SEARCH(" "&amp;AM18:AM1500&amp;" ",Q127)))&gt;0,Y17,"")))</f>
        <v/>
      </c>
      <c r="Z127" s="964" t="str" cm="1">
        <f t="array" ref="Z127">IF(N127="","",IF(R127&lt;&gt;"","",IF(SUMPRODUCT(--(AN18:AN1500=Z17),--(AM18:AM1500&lt;&gt;""),--ISNUMBER(SEARCH(" "&amp;AM18:AM1500&amp;" ",Q127)))&gt;0,Z17,"")))</f>
        <v/>
      </c>
      <c r="AA127" s="964" t="str" cm="1">
        <f t="array" ref="AA127">IF(N127="","",IF(R127&lt;&gt;"","",IF(SUMPRODUCT(--(AN18:AN1500=AA17),--(AM18:AM1500&lt;&gt;""),--ISNUMBER(SEARCH(" "&amp;AM18:AM1500&amp;" ",Q127)))&gt;0,AA17,"")))</f>
        <v/>
      </c>
      <c r="AB127" s="964" t="str" cm="1">
        <f t="array" ref="AB127">IF(N127="","",IF(R127&lt;&gt;"","",IF(SUMPRODUCT(--(AN18:AN1500=AB17),--(AM18:AM1500&lt;&gt;""),--ISNUMBER(SEARCH(" "&amp;AM18:AM1500&amp;" ",Q127)))&gt;0,AB17,"")))</f>
        <v/>
      </c>
      <c r="AC127" s="964" t="str" cm="1">
        <f t="array" ref="AC127">IF(N127="","",IF(R127&lt;&gt;"","",IF(SUMPRODUCT(--(AN18:AN1500=AC17),--(AM18:AM1500&lt;&gt;""),--ISNUMBER(SEARCH(" "&amp;AM18:AM1500&amp;" ",Q127)))&gt;0,AC17,"")))</f>
        <v/>
      </c>
      <c r="AD127" s="964" t="str" cm="1">
        <f t="array" ref="AD127">IF(N127="","",IF(R127&lt;&gt;"","",IF(SUMPRODUCT(--(AN18:AN1500=AD17),--(AM18:AM1500&lt;&gt;""),--ISNUMBER(SEARCH(" "&amp;AM18:AM1500&amp;" ",Q127)))&gt;0,AD17,"")))</f>
        <v/>
      </c>
      <c r="AE127" s="964" t="str" cm="1">
        <f t="array" ref="AE127">IF(N127="","",IF(R127&lt;&gt;"","",IF(SUMPRODUCT(--(AN18:AN1500=AE17),--(AM18:AM1500&lt;&gt;""),--ISNUMBER(SEARCH(" "&amp;AM18:AM1500&amp;" ",Q127)))&gt;0,AE17,"")))</f>
        <v/>
      </c>
      <c r="AF127" s="964" t="str" cm="1">
        <f t="array" ref="AF127">IF(N127="","",IF(R127&lt;&gt;"","",IF(SUMPRODUCT(--(AN18:AN1500=AF17),--(AM18:AM1500&lt;&gt;""),--ISNUMBER(SEARCH(" "&amp;AM18:AM1500&amp;" ",Q127)))&gt;0,AF17,"")))</f>
        <v/>
      </c>
      <c r="AG127" s="964" t="str" cm="1">
        <f t="array" ref="AG127">IF(N127="","",IF(R127&lt;&gt;"","",IF(SUMPRODUCT(--(AN18:AN1500=AG17),--(AM18:AM1500&lt;&gt;""),--ISNUMBER(SEARCH(" "&amp;AM18:AM1500&amp;" ",Q127)))&gt;0,AG17,"")))</f>
        <v/>
      </c>
      <c r="AH127" s="964" t="str" cm="1">
        <f t="array" ref="AH127">IF(N127="","",IF(R127&lt;&gt;"","",IF(SUMPRODUCT(--(AN18:AN1500=AH17),--(AM18:AM1500&lt;&gt;""),--ISNUMBER(SEARCH(" "&amp;AM18:AM1500&amp;" ",Q127)))&gt;0,AH17,"")))</f>
        <v/>
      </c>
      <c r="AI127" s="964" t="str" cm="1">
        <f t="array" ref="AI127">IF(N127="","",IF(R127&lt;&gt;"","",IF(SUMPRODUCT(--(AN18:AN1500=AI17),--(AM18:AM1500&lt;&gt;""),--ISNUMBER(SEARCH(" "&amp;AM18:AM1500&amp;" ",Q127)))&gt;0,AI17,"")))</f>
        <v/>
      </c>
      <c r="AJ127" s="964" t="str" cm="1">
        <f t="array" ref="AJ127">IF(N127="","",IF(R127&lt;&gt;"","",IF(SUMPRODUCT(--(AN18:AN1500=AJ17),--(AM18:AM1500&lt;&gt;""),--ISNUMBER(SEARCH(" "&amp;AM18:AM1500&amp;" ",Q127)))&gt;0,AJ17,"")))</f>
        <v/>
      </c>
      <c r="AK127" s="964" t="str" cm="1">
        <f t="array" ref="AK127">IF(N127="","",IF(T127&lt;&gt;"",AK17,IF(S127&lt;&gt;"","",IF(R127&lt;&gt;"","",IF(SUMPRODUCT(--(AN18:AN1500=AK17),--(AM18:AM1500&lt;&gt;""),--ISNUMBER(SEARCH(" "&amp;AM18:AM1500&amp;" ",Q127)))&gt;0,AK17,"")))))</f>
        <v/>
      </c>
      <c r="AM127" s="964" t="s">
        <v>310</v>
      </c>
      <c r="AN127" s="964" t="s">
        <v>1968</v>
      </c>
      <c r="AP127" s="964"/>
      <c r="AQ127" s="964"/>
      <c r="AR127" s="964"/>
      <c r="AT127" s="964"/>
      <c r="AU127" s="964"/>
      <c r="AV127" s="964"/>
      <c r="BN127" s="49">
        <v>1</v>
      </c>
    </row>
    <row r="128" spans="1:66" ht="35.1" customHeight="1">
      <c r="A128" s="957" t="str">
        <f>IF(B128="","",COUNTIF(B18:B128,"&lt;&gt;"))</f>
        <v/>
      </c>
      <c r="B128" s="958"/>
      <c r="C128" s="974" t="str">
        <f t="shared" si="26"/>
        <v/>
      </c>
      <c r="D128" s="984" t="str">
        <f t="shared" si="14"/>
        <v/>
      </c>
      <c r="E128" s="961" t="str">
        <f t="shared" si="15"/>
        <v/>
      </c>
      <c r="F128" s="962" t="str">
        <f t="shared" si="16"/>
        <v/>
      </c>
      <c r="G128" s="963" t="str">
        <f>IF(H128="","",COUNTIF(H18:H128,"&lt;&gt;"))</f>
        <v/>
      </c>
      <c r="H128" s="958" t="str" cm="1">
        <f t="array" ref="H128">IF(L128="","",IF(LEN(L128)&lt;=MAX(10,G13),L128,IFERROR(LEFT(L128,LOOKUP(2,1/(MID(L128,ROW(1:500),1)=" ")/(ROW(1:500)&lt;=MAX(10,G13)),ROW(1:500))-1),LEFT(L128,MAX(10,G13)))))</f>
        <v/>
      </c>
      <c r="I128" s="963" t="str">
        <f t="shared" si="17"/>
        <v/>
      </c>
      <c r="J128" s="963" t="str">
        <f t="shared" si="18"/>
        <v/>
      </c>
      <c r="K128" s="964" t="str">
        <f>IF(M127&lt;&gt;"",K127,IF(K127&lt;MAX(A18:A317),K127+1,""))</f>
        <v/>
      </c>
      <c r="L128" s="965" t="str">
        <f>IF(K128="","",IF(M127&lt;&gt;"",M127,INDEX(E18:E317,MATCH(K128,A18:A317,0))))</f>
        <v/>
      </c>
      <c r="M128" s="965" t="str">
        <f t="shared" si="19"/>
        <v/>
      </c>
      <c r="N128" s="966" t="str">
        <f t="shared" si="20"/>
        <v/>
      </c>
      <c r="O128" s="967" t="str">
        <f t="shared" si="21"/>
        <v/>
      </c>
      <c r="P128" s="967" t="str">
        <f t="shared" si="22"/>
        <v/>
      </c>
      <c r="Q128" s="966" t="str">
        <f t="shared" si="23"/>
        <v/>
      </c>
      <c r="R128" s="967" t="str">
        <f>IF(N128="","",IF(COUNTIF(AP18:AP300,TRIM(Q128))&gt;0,"EXCLUSION EXACTE",""))</f>
        <v/>
      </c>
      <c r="S128" s="967" t="str" cm="1">
        <f t="array" ref="S128">IF(N128="","",IF(SUMPRODUCT(--(AP18:AP300&lt;&gt;""),--ISNUMBER(SEARCH(" "&amp;AP18:AP300&amp;" ",Q128)))&gt;0,"BLOQUE MOLLUSQUES",""))</f>
        <v/>
      </c>
      <c r="T128" s="967" t="str" cm="1">
        <f t="array" ref="T128">IF(N128="","",IF(SUMPRODUCT(--(AT18:AT300&lt;&gt;""),--ISNUMBER(SEARCH(" "&amp;AT18:AT300&amp;" ",Q128)))&gt;0,"FORCE MOLLUSQUES",""))</f>
        <v/>
      </c>
      <c r="U128" s="966" t="str">
        <f t="shared" si="24"/>
        <v/>
      </c>
      <c r="V128" s="966" t="str">
        <f t="shared" si="27"/>
        <v/>
      </c>
      <c r="W128" s="991" t="str">
        <f t="shared" si="25"/>
        <v/>
      </c>
      <c r="X128" s="967" t="str" cm="1">
        <f t="array" ref="X128">IF(N128="","",IF(R128&lt;&gt;"","",IF(SUMPRODUCT(--(AN18:AN1500=X17),--(AM18:AM1500&lt;&gt;""),--ISNUMBER(SEARCH(" "&amp;AM18:AM1500&amp;" ",Q128)))&gt;0,X17,"")))</f>
        <v/>
      </c>
      <c r="Y128" s="967" t="str" cm="1">
        <f t="array" ref="Y128">IF(N128="","",IF(R128&lt;&gt;"","",IF(SUMPRODUCT(--(AN18:AN1500=Y17),--(AM18:AM1500&lt;&gt;""),--ISNUMBER(SEARCH(" "&amp;AM18:AM1500&amp;" ",Q128)))&gt;0,Y17,"")))</f>
        <v/>
      </c>
      <c r="Z128" s="967" t="str" cm="1">
        <f t="array" ref="Z128">IF(N128="","",IF(R128&lt;&gt;"","",IF(SUMPRODUCT(--(AN18:AN1500=Z17),--(AM18:AM1500&lt;&gt;""),--ISNUMBER(SEARCH(" "&amp;AM18:AM1500&amp;" ",Q128)))&gt;0,Z17,"")))</f>
        <v/>
      </c>
      <c r="AA128" s="967" t="str" cm="1">
        <f t="array" ref="AA128">IF(N128="","",IF(R128&lt;&gt;"","",IF(SUMPRODUCT(--(AN18:AN1500=AA17),--(AM18:AM1500&lt;&gt;""),--ISNUMBER(SEARCH(" "&amp;AM18:AM1500&amp;" ",Q128)))&gt;0,AA17,"")))</f>
        <v/>
      </c>
      <c r="AB128" s="967" t="str" cm="1">
        <f t="array" ref="AB128">IF(N128="","",IF(R128&lt;&gt;"","",IF(SUMPRODUCT(--(AN18:AN1500=AB17),--(AM18:AM1500&lt;&gt;""),--ISNUMBER(SEARCH(" "&amp;AM18:AM1500&amp;" ",Q128)))&gt;0,AB17,"")))</f>
        <v/>
      </c>
      <c r="AC128" s="967" t="str" cm="1">
        <f t="array" ref="AC128">IF(N128="","",IF(R128&lt;&gt;"","",IF(SUMPRODUCT(--(AN18:AN1500=AC17),--(AM18:AM1500&lt;&gt;""),--ISNUMBER(SEARCH(" "&amp;AM18:AM1500&amp;" ",Q128)))&gt;0,AC17,"")))</f>
        <v/>
      </c>
      <c r="AD128" s="967" t="str" cm="1">
        <f t="array" ref="AD128">IF(N128="","",IF(R128&lt;&gt;"","",IF(SUMPRODUCT(--(AN18:AN1500=AD17),--(AM18:AM1500&lt;&gt;""),--ISNUMBER(SEARCH(" "&amp;AM18:AM1500&amp;" ",Q128)))&gt;0,AD17,"")))</f>
        <v/>
      </c>
      <c r="AE128" s="967" t="str" cm="1">
        <f t="array" ref="AE128">IF(N128="","",IF(R128&lt;&gt;"","",IF(SUMPRODUCT(--(AN18:AN1500=AE17),--(AM18:AM1500&lt;&gt;""),--ISNUMBER(SEARCH(" "&amp;AM18:AM1500&amp;" ",Q128)))&gt;0,AE17,"")))</f>
        <v/>
      </c>
      <c r="AF128" s="967" t="str" cm="1">
        <f t="array" ref="AF128">IF(N128="","",IF(R128&lt;&gt;"","",IF(SUMPRODUCT(--(AN18:AN1500=AF17),--(AM18:AM1500&lt;&gt;""),--ISNUMBER(SEARCH(" "&amp;AM18:AM1500&amp;" ",Q128)))&gt;0,AF17,"")))</f>
        <v/>
      </c>
      <c r="AG128" s="967" t="str" cm="1">
        <f t="array" ref="AG128">IF(N128="","",IF(R128&lt;&gt;"","",IF(SUMPRODUCT(--(AN18:AN1500=AG17),--(AM18:AM1500&lt;&gt;""),--ISNUMBER(SEARCH(" "&amp;AM18:AM1500&amp;" ",Q128)))&gt;0,AG17,"")))</f>
        <v/>
      </c>
      <c r="AH128" s="967" t="str" cm="1">
        <f t="array" ref="AH128">IF(N128="","",IF(R128&lt;&gt;"","",IF(SUMPRODUCT(--(AN18:AN1500=AH17),--(AM18:AM1500&lt;&gt;""),--ISNUMBER(SEARCH(" "&amp;AM18:AM1500&amp;" ",Q128)))&gt;0,AH17,"")))</f>
        <v/>
      </c>
      <c r="AI128" s="967" t="str" cm="1">
        <f t="array" ref="AI128">IF(N128="","",IF(R128&lt;&gt;"","",IF(SUMPRODUCT(--(AN18:AN1500=AI17),--(AM18:AM1500&lt;&gt;""),--ISNUMBER(SEARCH(" "&amp;AM18:AM1500&amp;" ",Q128)))&gt;0,AI17,"")))</f>
        <v/>
      </c>
      <c r="AJ128" s="967" t="str" cm="1">
        <f t="array" ref="AJ128">IF(N128="","",IF(R128&lt;&gt;"","",IF(SUMPRODUCT(--(AN18:AN1500=AJ17),--(AM18:AM1500&lt;&gt;""),--ISNUMBER(SEARCH(" "&amp;AM18:AM1500&amp;" ",Q128)))&gt;0,AJ17,"")))</f>
        <v/>
      </c>
      <c r="AK128" s="967" t="str" cm="1">
        <f t="array" ref="AK128">IF(N128="","",IF(T128&lt;&gt;"",AK17,IF(S128&lt;&gt;"","",IF(R128&lt;&gt;"","",IF(SUMPRODUCT(--(AN18:AN1500=AK17),--(AM18:AM1500&lt;&gt;""),--ISNUMBER(SEARCH(" "&amp;AM18:AM1500&amp;" ",Q128)))&gt;0,AK17,"")))))</f>
        <v/>
      </c>
      <c r="AM128" s="968" t="s">
        <v>546</v>
      </c>
      <c r="AN128" s="968" t="s">
        <v>1968</v>
      </c>
      <c r="AP128" s="964"/>
      <c r="AQ128" s="964"/>
      <c r="AR128" s="964"/>
      <c r="AT128" s="964"/>
      <c r="AU128" s="964"/>
      <c r="AV128" s="964"/>
      <c r="BN128" s="49">
        <v>1</v>
      </c>
    </row>
    <row r="129" spans="1:66" ht="35.1" customHeight="1">
      <c r="A129" s="973" t="str">
        <f>IF(B129="","",COUNTIF(B18:B129,"&lt;&gt;"))</f>
        <v/>
      </c>
      <c r="B129" s="965"/>
      <c r="C129" s="974" t="str">
        <f t="shared" si="26"/>
        <v/>
      </c>
      <c r="D129" s="984" t="str">
        <f t="shared" si="14"/>
        <v/>
      </c>
      <c r="E129" s="976" t="str">
        <f t="shared" si="15"/>
        <v/>
      </c>
      <c r="F129" s="977" t="str">
        <f t="shared" si="16"/>
        <v/>
      </c>
      <c r="G129" s="964" t="str">
        <f>IF(H129="","",COUNTIF(H18:H129,"&lt;&gt;"))</f>
        <v/>
      </c>
      <c r="H129" s="965" t="str" cm="1">
        <f t="array" ref="H129">IF(L129="","",IF(LEN(L129)&lt;=MAX(10,G13),L129,IFERROR(LEFT(L129,LOOKUP(2,1/(MID(L129,ROW(1:500),1)=" ")/(ROW(1:500)&lt;=MAX(10,G13)),ROW(1:500))-1),LEFT(L129,MAX(10,G13)))))</f>
        <v/>
      </c>
      <c r="I129" s="964" t="str">
        <f t="shared" si="17"/>
        <v/>
      </c>
      <c r="J129" s="964" t="str">
        <f t="shared" si="18"/>
        <v/>
      </c>
      <c r="K129" s="964" t="str">
        <f>IF(M128&lt;&gt;"",K128,IF(K128&lt;MAX(A18:A317),K128+1,""))</f>
        <v/>
      </c>
      <c r="L129" s="965" t="str">
        <f>IF(K129="","",IF(M128&lt;&gt;"",M128,INDEX(E18:E317,MATCH(K129,A18:A317,0))))</f>
        <v/>
      </c>
      <c r="M129" s="965" t="str">
        <f t="shared" si="19"/>
        <v/>
      </c>
      <c r="N129" s="965" t="str">
        <f t="shared" si="20"/>
        <v/>
      </c>
      <c r="O129" s="964" t="str">
        <f t="shared" si="21"/>
        <v/>
      </c>
      <c r="P129" s="964" t="str">
        <f t="shared" si="22"/>
        <v/>
      </c>
      <c r="Q129" s="965" t="str">
        <f t="shared" si="23"/>
        <v/>
      </c>
      <c r="R129" s="964" t="str">
        <f>IF(N129="","",IF(COUNTIF(AP18:AP300,TRIM(Q129))&gt;0,"EXCLUSION EXACTE",""))</f>
        <v/>
      </c>
      <c r="S129" s="964" t="str" cm="1">
        <f t="array" ref="S129">IF(N129="","",IF(SUMPRODUCT(--(AP18:AP300&lt;&gt;""),--ISNUMBER(SEARCH(" "&amp;AP18:AP300&amp;" ",Q129)))&gt;0,"BLOQUE MOLLUSQUES",""))</f>
        <v/>
      </c>
      <c r="T129" s="964" t="str" cm="1">
        <f t="array" ref="T129">IF(N129="","",IF(SUMPRODUCT(--(AT18:AT300&lt;&gt;""),--ISNUMBER(SEARCH(" "&amp;AT18:AT300&amp;" ",Q129)))&gt;0,"FORCE MOLLUSQUES",""))</f>
        <v/>
      </c>
      <c r="U129" s="965" t="str">
        <f t="shared" si="24"/>
        <v/>
      </c>
      <c r="V129" s="965" t="str">
        <f t="shared" si="27"/>
        <v/>
      </c>
      <c r="W129" s="977" t="str">
        <f t="shared" si="25"/>
        <v/>
      </c>
      <c r="X129" s="964" t="str" cm="1">
        <f t="array" ref="X129">IF(N129="","",IF(R129&lt;&gt;"","",IF(SUMPRODUCT(--(AN18:AN1500=X17),--(AM18:AM1500&lt;&gt;""),--ISNUMBER(SEARCH(" "&amp;AM18:AM1500&amp;" ",Q129)))&gt;0,X17,"")))</f>
        <v/>
      </c>
      <c r="Y129" s="964" t="str" cm="1">
        <f t="array" ref="Y129">IF(N129="","",IF(R129&lt;&gt;"","",IF(SUMPRODUCT(--(AN18:AN1500=Y17),--(AM18:AM1500&lt;&gt;""),--ISNUMBER(SEARCH(" "&amp;AM18:AM1500&amp;" ",Q129)))&gt;0,Y17,"")))</f>
        <v/>
      </c>
      <c r="Z129" s="964" t="str" cm="1">
        <f t="array" ref="Z129">IF(N129="","",IF(R129&lt;&gt;"","",IF(SUMPRODUCT(--(AN18:AN1500=Z17),--(AM18:AM1500&lt;&gt;""),--ISNUMBER(SEARCH(" "&amp;AM18:AM1500&amp;" ",Q129)))&gt;0,Z17,"")))</f>
        <v/>
      </c>
      <c r="AA129" s="964" t="str" cm="1">
        <f t="array" ref="AA129">IF(N129="","",IF(R129&lt;&gt;"","",IF(SUMPRODUCT(--(AN18:AN1500=AA17),--(AM18:AM1500&lt;&gt;""),--ISNUMBER(SEARCH(" "&amp;AM18:AM1500&amp;" ",Q129)))&gt;0,AA17,"")))</f>
        <v/>
      </c>
      <c r="AB129" s="964" t="str" cm="1">
        <f t="array" ref="AB129">IF(N129="","",IF(R129&lt;&gt;"","",IF(SUMPRODUCT(--(AN18:AN1500=AB17),--(AM18:AM1500&lt;&gt;""),--ISNUMBER(SEARCH(" "&amp;AM18:AM1500&amp;" ",Q129)))&gt;0,AB17,"")))</f>
        <v/>
      </c>
      <c r="AC129" s="964" t="str" cm="1">
        <f t="array" ref="AC129">IF(N129="","",IF(R129&lt;&gt;"","",IF(SUMPRODUCT(--(AN18:AN1500=AC17),--(AM18:AM1500&lt;&gt;""),--ISNUMBER(SEARCH(" "&amp;AM18:AM1500&amp;" ",Q129)))&gt;0,AC17,"")))</f>
        <v/>
      </c>
      <c r="AD129" s="964" t="str" cm="1">
        <f t="array" ref="AD129">IF(N129="","",IF(R129&lt;&gt;"","",IF(SUMPRODUCT(--(AN18:AN1500=AD17),--(AM18:AM1500&lt;&gt;""),--ISNUMBER(SEARCH(" "&amp;AM18:AM1500&amp;" ",Q129)))&gt;0,AD17,"")))</f>
        <v/>
      </c>
      <c r="AE129" s="964" t="str" cm="1">
        <f t="array" ref="AE129">IF(N129="","",IF(R129&lt;&gt;"","",IF(SUMPRODUCT(--(AN18:AN1500=AE17),--(AM18:AM1500&lt;&gt;""),--ISNUMBER(SEARCH(" "&amp;AM18:AM1500&amp;" ",Q129)))&gt;0,AE17,"")))</f>
        <v/>
      </c>
      <c r="AF129" s="964" t="str" cm="1">
        <f t="array" ref="AF129">IF(N129="","",IF(R129&lt;&gt;"","",IF(SUMPRODUCT(--(AN18:AN1500=AF17),--(AM18:AM1500&lt;&gt;""),--ISNUMBER(SEARCH(" "&amp;AM18:AM1500&amp;" ",Q129)))&gt;0,AF17,"")))</f>
        <v/>
      </c>
      <c r="AG129" s="964" t="str" cm="1">
        <f t="array" ref="AG129">IF(N129="","",IF(R129&lt;&gt;"","",IF(SUMPRODUCT(--(AN18:AN1500=AG17),--(AM18:AM1500&lt;&gt;""),--ISNUMBER(SEARCH(" "&amp;AM18:AM1500&amp;" ",Q129)))&gt;0,AG17,"")))</f>
        <v/>
      </c>
      <c r="AH129" s="964" t="str" cm="1">
        <f t="array" ref="AH129">IF(N129="","",IF(R129&lt;&gt;"","",IF(SUMPRODUCT(--(AN18:AN1500=AH17),--(AM18:AM1500&lt;&gt;""),--ISNUMBER(SEARCH(" "&amp;AM18:AM1500&amp;" ",Q129)))&gt;0,AH17,"")))</f>
        <v/>
      </c>
      <c r="AI129" s="964" t="str" cm="1">
        <f t="array" ref="AI129">IF(N129="","",IF(R129&lt;&gt;"","",IF(SUMPRODUCT(--(AN18:AN1500=AI17),--(AM18:AM1500&lt;&gt;""),--ISNUMBER(SEARCH(" "&amp;AM18:AM1500&amp;" ",Q129)))&gt;0,AI17,"")))</f>
        <v/>
      </c>
      <c r="AJ129" s="964" t="str" cm="1">
        <f t="array" ref="AJ129">IF(N129="","",IF(R129&lt;&gt;"","",IF(SUMPRODUCT(--(AN18:AN1500=AJ17),--(AM18:AM1500&lt;&gt;""),--ISNUMBER(SEARCH(" "&amp;AM18:AM1500&amp;" ",Q129)))&gt;0,AJ17,"")))</f>
        <v/>
      </c>
      <c r="AK129" s="964" t="str" cm="1">
        <f t="array" ref="AK129">IF(N129="","",IF(T129&lt;&gt;"",AK17,IF(S129&lt;&gt;"","",IF(R129&lt;&gt;"","",IF(SUMPRODUCT(--(AN18:AN1500=AK17),--(AM18:AM1500&lt;&gt;""),--ISNUMBER(SEARCH(" "&amp;AM18:AM1500&amp;" ",Q129)))&gt;0,AK17,"")))))</f>
        <v/>
      </c>
      <c r="AM129" s="964" t="s">
        <v>547</v>
      </c>
      <c r="AN129" s="964" t="s">
        <v>1968</v>
      </c>
      <c r="AP129" s="964"/>
      <c r="AQ129" s="964"/>
      <c r="AR129" s="964"/>
      <c r="AT129" s="964"/>
      <c r="AU129" s="964"/>
      <c r="AV129" s="964"/>
      <c r="BN129" s="49">
        <v>1</v>
      </c>
    </row>
    <row r="130" spans="1:66" ht="35.1" customHeight="1">
      <c r="A130" s="957" t="str">
        <f>IF(B130="","",COUNTIF(B18:B130,"&lt;&gt;"))</f>
        <v/>
      </c>
      <c r="B130" s="958"/>
      <c r="C130" s="974" t="str">
        <f t="shared" si="26"/>
        <v/>
      </c>
      <c r="D130" s="984" t="str">
        <f t="shared" si="14"/>
        <v/>
      </c>
      <c r="E130" s="961" t="str">
        <f t="shared" si="15"/>
        <v/>
      </c>
      <c r="F130" s="962" t="str">
        <f t="shared" si="16"/>
        <v/>
      </c>
      <c r="G130" s="963" t="str">
        <f>IF(H130="","",COUNTIF(H18:H130,"&lt;&gt;"))</f>
        <v/>
      </c>
      <c r="H130" s="958" t="str" cm="1">
        <f t="array" ref="H130">IF(L130="","",IF(LEN(L130)&lt;=MAX(10,G13),L130,IFERROR(LEFT(L130,LOOKUP(2,1/(MID(L130,ROW(1:500),1)=" ")/(ROW(1:500)&lt;=MAX(10,G13)),ROW(1:500))-1),LEFT(L130,MAX(10,G13)))))</f>
        <v/>
      </c>
      <c r="I130" s="963" t="str">
        <f t="shared" si="17"/>
        <v/>
      </c>
      <c r="J130" s="963" t="str">
        <f t="shared" si="18"/>
        <v/>
      </c>
      <c r="K130" s="964" t="str">
        <f>IF(M129&lt;&gt;"",K129,IF(K129&lt;MAX(A18:A317),K129+1,""))</f>
        <v/>
      </c>
      <c r="L130" s="965" t="str">
        <f>IF(K130="","",IF(M129&lt;&gt;"",M129,INDEX(E18:E317,MATCH(K130,A18:A317,0))))</f>
        <v/>
      </c>
      <c r="M130" s="965" t="str">
        <f t="shared" si="19"/>
        <v/>
      </c>
      <c r="N130" s="966" t="str">
        <f t="shared" si="20"/>
        <v/>
      </c>
      <c r="O130" s="967" t="str">
        <f t="shared" si="21"/>
        <v/>
      </c>
      <c r="P130" s="967" t="str">
        <f t="shared" si="22"/>
        <v/>
      </c>
      <c r="Q130" s="966" t="str">
        <f t="shared" si="23"/>
        <v/>
      </c>
      <c r="R130" s="967" t="str">
        <f>IF(N130="","",IF(COUNTIF(AP18:AP300,TRIM(Q130))&gt;0,"EXCLUSION EXACTE",""))</f>
        <v/>
      </c>
      <c r="S130" s="967" t="str" cm="1">
        <f t="array" ref="S130">IF(N130="","",IF(SUMPRODUCT(--(AP18:AP300&lt;&gt;""),--ISNUMBER(SEARCH(" "&amp;AP18:AP300&amp;" ",Q130)))&gt;0,"BLOQUE MOLLUSQUES",""))</f>
        <v/>
      </c>
      <c r="T130" s="967" t="str" cm="1">
        <f t="array" ref="T130">IF(N130="","",IF(SUMPRODUCT(--(AT18:AT300&lt;&gt;""),--ISNUMBER(SEARCH(" "&amp;AT18:AT300&amp;" ",Q130)))&gt;0,"FORCE MOLLUSQUES",""))</f>
        <v/>
      </c>
      <c r="U130" s="966" t="str">
        <f t="shared" si="24"/>
        <v/>
      </c>
      <c r="V130" s="966" t="str">
        <f t="shared" si="27"/>
        <v/>
      </c>
      <c r="W130" s="991" t="str">
        <f t="shared" si="25"/>
        <v/>
      </c>
      <c r="X130" s="967" t="str" cm="1">
        <f t="array" ref="X130">IF(N130="","",IF(R130&lt;&gt;"","",IF(SUMPRODUCT(--(AN18:AN1500=X17),--(AM18:AM1500&lt;&gt;""),--ISNUMBER(SEARCH(" "&amp;AM18:AM1500&amp;" ",Q130)))&gt;0,X17,"")))</f>
        <v/>
      </c>
      <c r="Y130" s="967" t="str" cm="1">
        <f t="array" ref="Y130">IF(N130="","",IF(R130&lt;&gt;"","",IF(SUMPRODUCT(--(AN18:AN1500=Y17),--(AM18:AM1500&lt;&gt;""),--ISNUMBER(SEARCH(" "&amp;AM18:AM1500&amp;" ",Q130)))&gt;0,Y17,"")))</f>
        <v/>
      </c>
      <c r="Z130" s="967" t="str" cm="1">
        <f t="array" ref="Z130">IF(N130="","",IF(R130&lt;&gt;"","",IF(SUMPRODUCT(--(AN18:AN1500=Z17),--(AM18:AM1500&lt;&gt;""),--ISNUMBER(SEARCH(" "&amp;AM18:AM1500&amp;" ",Q130)))&gt;0,Z17,"")))</f>
        <v/>
      </c>
      <c r="AA130" s="967" t="str" cm="1">
        <f t="array" ref="AA130">IF(N130="","",IF(R130&lt;&gt;"","",IF(SUMPRODUCT(--(AN18:AN1500=AA17),--(AM18:AM1500&lt;&gt;""),--ISNUMBER(SEARCH(" "&amp;AM18:AM1500&amp;" ",Q130)))&gt;0,AA17,"")))</f>
        <v/>
      </c>
      <c r="AB130" s="967" t="str" cm="1">
        <f t="array" ref="AB130">IF(N130="","",IF(R130&lt;&gt;"","",IF(SUMPRODUCT(--(AN18:AN1500=AB17),--(AM18:AM1500&lt;&gt;""),--ISNUMBER(SEARCH(" "&amp;AM18:AM1500&amp;" ",Q130)))&gt;0,AB17,"")))</f>
        <v/>
      </c>
      <c r="AC130" s="967" t="str" cm="1">
        <f t="array" ref="AC130">IF(N130="","",IF(R130&lt;&gt;"","",IF(SUMPRODUCT(--(AN18:AN1500=AC17),--(AM18:AM1500&lt;&gt;""),--ISNUMBER(SEARCH(" "&amp;AM18:AM1500&amp;" ",Q130)))&gt;0,AC17,"")))</f>
        <v/>
      </c>
      <c r="AD130" s="967" t="str" cm="1">
        <f t="array" ref="AD130">IF(N130="","",IF(R130&lt;&gt;"","",IF(SUMPRODUCT(--(AN18:AN1500=AD17),--(AM18:AM1500&lt;&gt;""),--ISNUMBER(SEARCH(" "&amp;AM18:AM1500&amp;" ",Q130)))&gt;0,AD17,"")))</f>
        <v/>
      </c>
      <c r="AE130" s="967" t="str" cm="1">
        <f t="array" ref="AE130">IF(N130="","",IF(R130&lt;&gt;"","",IF(SUMPRODUCT(--(AN18:AN1500=AE17),--(AM18:AM1500&lt;&gt;""),--ISNUMBER(SEARCH(" "&amp;AM18:AM1500&amp;" ",Q130)))&gt;0,AE17,"")))</f>
        <v/>
      </c>
      <c r="AF130" s="967" t="str" cm="1">
        <f t="array" ref="AF130">IF(N130="","",IF(R130&lt;&gt;"","",IF(SUMPRODUCT(--(AN18:AN1500=AF17),--(AM18:AM1500&lt;&gt;""),--ISNUMBER(SEARCH(" "&amp;AM18:AM1500&amp;" ",Q130)))&gt;0,AF17,"")))</f>
        <v/>
      </c>
      <c r="AG130" s="967" t="str" cm="1">
        <f t="array" ref="AG130">IF(N130="","",IF(R130&lt;&gt;"","",IF(SUMPRODUCT(--(AN18:AN1500=AG17),--(AM18:AM1500&lt;&gt;""),--ISNUMBER(SEARCH(" "&amp;AM18:AM1500&amp;" ",Q130)))&gt;0,AG17,"")))</f>
        <v/>
      </c>
      <c r="AH130" s="967" t="str" cm="1">
        <f t="array" ref="AH130">IF(N130="","",IF(R130&lt;&gt;"","",IF(SUMPRODUCT(--(AN18:AN1500=AH17),--(AM18:AM1500&lt;&gt;""),--ISNUMBER(SEARCH(" "&amp;AM18:AM1500&amp;" ",Q130)))&gt;0,AH17,"")))</f>
        <v/>
      </c>
      <c r="AI130" s="967" t="str" cm="1">
        <f t="array" ref="AI130">IF(N130="","",IF(R130&lt;&gt;"","",IF(SUMPRODUCT(--(AN18:AN1500=AI17),--(AM18:AM1500&lt;&gt;""),--ISNUMBER(SEARCH(" "&amp;AM18:AM1500&amp;" ",Q130)))&gt;0,AI17,"")))</f>
        <v/>
      </c>
      <c r="AJ130" s="967" t="str" cm="1">
        <f t="array" ref="AJ130">IF(N130="","",IF(R130&lt;&gt;"","",IF(SUMPRODUCT(--(AN18:AN1500=AJ17),--(AM18:AM1500&lt;&gt;""),--ISNUMBER(SEARCH(" "&amp;AM18:AM1500&amp;" ",Q130)))&gt;0,AJ17,"")))</f>
        <v/>
      </c>
      <c r="AK130" s="967" t="str" cm="1">
        <f t="array" ref="AK130">IF(N130="","",IF(T130&lt;&gt;"",AK17,IF(S130&lt;&gt;"","",IF(R130&lt;&gt;"","",IF(SUMPRODUCT(--(AN18:AN1500=AK17),--(AM18:AM1500&lt;&gt;""),--ISNUMBER(SEARCH(" "&amp;AM18:AM1500&amp;" ",Q130)))&gt;0,AK17,"")))))</f>
        <v/>
      </c>
      <c r="AM130" s="968" t="s">
        <v>2172</v>
      </c>
      <c r="AN130" s="968" t="s">
        <v>1968</v>
      </c>
      <c r="AP130" s="964"/>
      <c r="AQ130" s="964"/>
      <c r="AR130" s="964"/>
      <c r="AT130" s="964"/>
      <c r="AU130" s="964"/>
      <c r="AV130" s="964"/>
      <c r="BN130" s="49">
        <v>1</v>
      </c>
    </row>
    <row r="131" spans="1:66" ht="35.1" customHeight="1">
      <c r="A131" s="973" t="str">
        <f>IF(B131="","",COUNTIF(B18:B131,"&lt;&gt;"))</f>
        <v/>
      </c>
      <c r="B131" s="965"/>
      <c r="C131" s="974" t="str">
        <f t="shared" si="26"/>
        <v/>
      </c>
      <c r="D131" s="984" t="str">
        <f t="shared" si="14"/>
        <v/>
      </c>
      <c r="E131" s="976" t="str">
        <f t="shared" si="15"/>
        <v/>
      </c>
      <c r="F131" s="977" t="str">
        <f t="shared" si="16"/>
        <v/>
      </c>
      <c r="G131" s="964" t="str">
        <f>IF(H131="","",COUNTIF(H18:H131,"&lt;&gt;"))</f>
        <v/>
      </c>
      <c r="H131" s="965" t="str" cm="1">
        <f t="array" ref="H131">IF(L131="","",IF(LEN(L131)&lt;=MAX(10,G13),L131,IFERROR(LEFT(L131,LOOKUP(2,1/(MID(L131,ROW(1:500),1)=" ")/(ROW(1:500)&lt;=MAX(10,G13)),ROW(1:500))-1),LEFT(L131,MAX(10,G13)))))</f>
        <v/>
      </c>
      <c r="I131" s="964" t="str">
        <f t="shared" si="17"/>
        <v/>
      </c>
      <c r="J131" s="964" t="str">
        <f t="shared" si="18"/>
        <v/>
      </c>
      <c r="K131" s="964" t="str">
        <f>IF(M130&lt;&gt;"",K130,IF(K130&lt;MAX(A18:A317),K130+1,""))</f>
        <v/>
      </c>
      <c r="L131" s="965" t="str">
        <f>IF(K131="","",IF(M130&lt;&gt;"",M130,INDEX(E18:E317,MATCH(K131,A18:A317,0))))</f>
        <v/>
      </c>
      <c r="M131" s="965" t="str">
        <f t="shared" si="19"/>
        <v/>
      </c>
      <c r="N131" s="965" t="str">
        <f t="shared" si="20"/>
        <v/>
      </c>
      <c r="O131" s="964" t="str">
        <f t="shared" si="21"/>
        <v/>
      </c>
      <c r="P131" s="964" t="str">
        <f t="shared" si="22"/>
        <v/>
      </c>
      <c r="Q131" s="965" t="str">
        <f t="shared" si="23"/>
        <v/>
      </c>
      <c r="R131" s="964" t="str">
        <f>IF(N131="","",IF(COUNTIF(AP18:AP300,TRIM(Q131))&gt;0,"EXCLUSION EXACTE",""))</f>
        <v/>
      </c>
      <c r="S131" s="964" t="str" cm="1">
        <f t="array" ref="S131">IF(N131="","",IF(SUMPRODUCT(--(AP18:AP300&lt;&gt;""),--ISNUMBER(SEARCH(" "&amp;AP18:AP300&amp;" ",Q131)))&gt;0,"BLOQUE MOLLUSQUES",""))</f>
        <v/>
      </c>
      <c r="T131" s="964" t="str" cm="1">
        <f t="array" ref="T131">IF(N131="","",IF(SUMPRODUCT(--(AT18:AT300&lt;&gt;""),--ISNUMBER(SEARCH(" "&amp;AT18:AT300&amp;" ",Q131)))&gt;0,"FORCE MOLLUSQUES",""))</f>
        <v/>
      </c>
      <c r="U131" s="965" t="str">
        <f t="shared" si="24"/>
        <v/>
      </c>
      <c r="V131" s="965" t="str">
        <f t="shared" si="27"/>
        <v/>
      </c>
      <c r="W131" s="977" t="str">
        <f t="shared" si="25"/>
        <v/>
      </c>
      <c r="X131" s="964" t="str" cm="1">
        <f t="array" ref="X131">IF(N131="","",IF(R131&lt;&gt;"","",IF(SUMPRODUCT(--(AN18:AN1500=X17),--(AM18:AM1500&lt;&gt;""),--ISNUMBER(SEARCH(" "&amp;AM18:AM1500&amp;" ",Q131)))&gt;0,X17,"")))</f>
        <v/>
      </c>
      <c r="Y131" s="964" t="str" cm="1">
        <f t="array" ref="Y131">IF(N131="","",IF(R131&lt;&gt;"","",IF(SUMPRODUCT(--(AN18:AN1500=Y17),--(AM18:AM1500&lt;&gt;""),--ISNUMBER(SEARCH(" "&amp;AM18:AM1500&amp;" ",Q131)))&gt;0,Y17,"")))</f>
        <v/>
      </c>
      <c r="Z131" s="964" t="str" cm="1">
        <f t="array" ref="Z131">IF(N131="","",IF(R131&lt;&gt;"","",IF(SUMPRODUCT(--(AN18:AN1500=Z17),--(AM18:AM1500&lt;&gt;""),--ISNUMBER(SEARCH(" "&amp;AM18:AM1500&amp;" ",Q131)))&gt;0,Z17,"")))</f>
        <v/>
      </c>
      <c r="AA131" s="964" t="str" cm="1">
        <f t="array" ref="AA131">IF(N131="","",IF(R131&lt;&gt;"","",IF(SUMPRODUCT(--(AN18:AN1500=AA17),--(AM18:AM1500&lt;&gt;""),--ISNUMBER(SEARCH(" "&amp;AM18:AM1500&amp;" ",Q131)))&gt;0,AA17,"")))</f>
        <v/>
      </c>
      <c r="AB131" s="964" t="str" cm="1">
        <f t="array" ref="AB131">IF(N131="","",IF(R131&lt;&gt;"","",IF(SUMPRODUCT(--(AN18:AN1500=AB17),--(AM18:AM1500&lt;&gt;""),--ISNUMBER(SEARCH(" "&amp;AM18:AM1500&amp;" ",Q131)))&gt;0,AB17,"")))</f>
        <v/>
      </c>
      <c r="AC131" s="964" t="str" cm="1">
        <f t="array" ref="AC131">IF(N131="","",IF(R131&lt;&gt;"","",IF(SUMPRODUCT(--(AN18:AN1500=AC17),--(AM18:AM1500&lt;&gt;""),--ISNUMBER(SEARCH(" "&amp;AM18:AM1500&amp;" ",Q131)))&gt;0,AC17,"")))</f>
        <v/>
      </c>
      <c r="AD131" s="964" t="str" cm="1">
        <f t="array" ref="AD131">IF(N131="","",IF(R131&lt;&gt;"","",IF(SUMPRODUCT(--(AN18:AN1500=AD17),--(AM18:AM1500&lt;&gt;""),--ISNUMBER(SEARCH(" "&amp;AM18:AM1500&amp;" ",Q131)))&gt;0,AD17,"")))</f>
        <v/>
      </c>
      <c r="AE131" s="964" t="str" cm="1">
        <f t="array" ref="AE131">IF(N131="","",IF(R131&lt;&gt;"","",IF(SUMPRODUCT(--(AN18:AN1500=AE17),--(AM18:AM1500&lt;&gt;""),--ISNUMBER(SEARCH(" "&amp;AM18:AM1500&amp;" ",Q131)))&gt;0,AE17,"")))</f>
        <v/>
      </c>
      <c r="AF131" s="964" t="str" cm="1">
        <f t="array" ref="AF131">IF(N131="","",IF(R131&lt;&gt;"","",IF(SUMPRODUCT(--(AN18:AN1500=AF17),--(AM18:AM1500&lt;&gt;""),--ISNUMBER(SEARCH(" "&amp;AM18:AM1500&amp;" ",Q131)))&gt;0,AF17,"")))</f>
        <v/>
      </c>
      <c r="AG131" s="964" t="str" cm="1">
        <f t="array" ref="AG131">IF(N131="","",IF(R131&lt;&gt;"","",IF(SUMPRODUCT(--(AN18:AN1500=AG17),--(AM18:AM1500&lt;&gt;""),--ISNUMBER(SEARCH(" "&amp;AM18:AM1500&amp;" ",Q131)))&gt;0,AG17,"")))</f>
        <v/>
      </c>
      <c r="AH131" s="964" t="str" cm="1">
        <f t="array" ref="AH131">IF(N131="","",IF(R131&lt;&gt;"","",IF(SUMPRODUCT(--(AN18:AN1500=AH17),--(AM18:AM1500&lt;&gt;""),--ISNUMBER(SEARCH(" "&amp;AM18:AM1500&amp;" ",Q131)))&gt;0,AH17,"")))</f>
        <v/>
      </c>
      <c r="AI131" s="964" t="str" cm="1">
        <f t="array" ref="AI131">IF(N131="","",IF(R131&lt;&gt;"","",IF(SUMPRODUCT(--(AN18:AN1500=AI17),--(AM18:AM1500&lt;&gt;""),--ISNUMBER(SEARCH(" "&amp;AM18:AM1500&amp;" ",Q131)))&gt;0,AI17,"")))</f>
        <v/>
      </c>
      <c r="AJ131" s="964" t="str" cm="1">
        <f t="array" ref="AJ131">IF(N131="","",IF(R131&lt;&gt;"","",IF(SUMPRODUCT(--(AN18:AN1500=AJ17),--(AM18:AM1500&lt;&gt;""),--ISNUMBER(SEARCH(" "&amp;AM18:AM1500&amp;" ",Q131)))&gt;0,AJ17,"")))</f>
        <v/>
      </c>
      <c r="AK131" s="964" t="str" cm="1">
        <f t="array" ref="AK131">IF(N131="","",IF(T131&lt;&gt;"",AK17,IF(S131&lt;&gt;"","",IF(R131&lt;&gt;"","",IF(SUMPRODUCT(--(AN18:AN1500=AK17),--(AM18:AM1500&lt;&gt;""),--ISNUMBER(SEARCH(" "&amp;AM18:AM1500&amp;" ",Q131)))&gt;0,AK17,"")))))</f>
        <v/>
      </c>
      <c r="AM131" s="964" t="s">
        <v>548</v>
      </c>
      <c r="AN131" s="964" t="s">
        <v>1968</v>
      </c>
      <c r="AP131" s="964"/>
      <c r="AQ131" s="964"/>
      <c r="AR131" s="964"/>
      <c r="AT131" s="964"/>
      <c r="AU131" s="964"/>
      <c r="AV131" s="964"/>
      <c r="BN131" s="49">
        <v>1</v>
      </c>
    </row>
    <row r="132" spans="1:66" ht="35.1" customHeight="1">
      <c r="A132" s="957" t="str">
        <f>IF(B132="","",COUNTIF(B18:B132,"&lt;&gt;"))</f>
        <v/>
      </c>
      <c r="B132" s="958"/>
      <c r="C132" s="974" t="str">
        <f t="shared" si="26"/>
        <v/>
      </c>
      <c r="D132" s="984" t="str">
        <f t="shared" si="14"/>
        <v/>
      </c>
      <c r="E132" s="961" t="str">
        <f t="shared" si="15"/>
        <v/>
      </c>
      <c r="F132" s="962" t="str">
        <f t="shared" si="16"/>
        <v/>
      </c>
      <c r="G132" s="963" t="str">
        <f>IF(H132="","",COUNTIF(H18:H132,"&lt;&gt;"))</f>
        <v/>
      </c>
      <c r="H132" s="958" t="str" cm="1">
        <f t="array" ref="H132">IF(L132="","",IF(LEN(L132)&lt;=MAX(10,G13),L132,IFERROR(LEFT(L132,LOOKUP(2,1/(MID(L132,ROW(1:500),1)=" ")/(ROW(1:500)&lt;=MAX(10,G13)),ROW(1:500))-1),LEFT(L132,MAX(10,G13)))))</f>
        <v/>
      </c>
      <c r="I132" s="963" t="str">
        <f t="shared" si="17"/>
        <v/>
      </c>
      <c r="J132" s="963" t="str">
        <f t="shared" si="18"/>
        <v/>
      </c>
      <c r="K132" s="964" t="str">
        <f>IF(M131&lt;&gt;"",K131,IF(K131&lt;MAX(A18:A317),K131+1,""))</f>
        <v/>
      </c>
      <c r="L132" s="965" t="str">
        <f>IF(K132="","",IF(M131&lt;&gt;"",M131,INDEX(E18:E317,MATCH(K132,A18:A317,0))))</f>
        <v/>
      </c>
      <c r="M132" s="965" t="str">
        <f t="shared" si="19"/>
        <v/>
      </c>
      <c r="N132" s="966" t="str">
        <f t="shared" si="20"/>
        <v/>
      </c>
      <c r="O132" s="967" t="str">
        <f t="shared" si="21"/>
        <v/>
      </c>
      <c r="P132" s="967" t="str">
        <f t="shared" si="22"/>
        <v/>
      </c>
      <c r="Q132" s="966" t="str">
        <f t="shared" si="23"/>
        <v/>
      </c>
      <c r="R132" s="967" t="str">
        <f>IF(N132="","",IF(COUNTIF(AP18:AP300,TRIM(Q132))&gt;0,"EXCLUSION EXACTE",""))</f>
        <v/>
      </c>
      <c r="S132" s="967" t="str" cm="1">
        <f t="array" ref="S132">IF(N132="","",IF(SUMPRODUCT(--(AP18:AP300&lt;&gt;""),--ISNUMBER(SEARCH(" "&amp;AP18:AP300&amp;" ",Q132)))&gt;0,"BLOQUE MOLLUSQUES",""))</f>
        <v/>
      </c>
      <c r="T132" s="967" t="str" cm="1">
        <f t="array" ref="T132">IF(N132="","",IF(SUMPRODUCT(--(AT18:AT300&lt;&gt;""),--ISNUMBER(SEARCH(" "&amp;AT18:AT300&amp;" ",Q132)))&gt;0,"FORCE MOLLUSQUES",""))</f>
        <v/>
      </c>
      <c r="U132" s="966" t="str">
        <f t="shared" si="24"/>
        <v/>
      </c>
      <c r="V132" s="966" t="str">
        <f t="shared" si="27"/>
        <v/>
      </c>
      <c r="W132" s="991" t="str">
        <f t="shared" si="25"/>
        <v/>
      </c>
      <c r="X132" s="967" t="str" cm="1">
        <f t="array" ref="X132">IF(N132="","",IF(R132&lt;&gt;"","",IF(SUMPRODUCT(--(AN18:AN1500=X17),--(AM18:AM1500&lt;&gt;""),--ISNUMBER(SEARCH(" "&amp;AM18:AM1500&amp;" ",Q132)))&gt;0,X17,"")))</f>
        <v/>
      </c>
      <c r="Y132" s="967" t="str" cm="1">
        <f t="array" ref="Y132">IF(N132="","",IF(R132&lt;&gt;"","",IF(SUMPRODUCT(--(AN18:AN1500=Y17),--(AM18:AM1500&lt;&gt;""),--ISNUMBER(SEARCH(" "&amp;AM18:AM1500&amp;" ",Q132)))&gt;0,Y17,"")))</f>
        <v/>
      </c>
      <c r="Z132" s="967" t="str" cm="1">
        <f t="array" ref="Z132">IF(N132="","",IF(R132&lt;&gt;"","",IF(SUMPRODUCT(--(AN18:AN1500=Z17),--(AM18:AM1500&lt;&gt;""),--ISNUMBER(SEARCH(" "&amp;AM18:AM1500&amp;" ",Q132)))&gt;0,Z17,"")))</f>
        <v/>
      </c>
      <c r="AA132" s="967" t="str" cm="1">
        <f t="array" ref="AA132">IF(N132="","",IF(R132&lt;&gt;"","",IF(SUMPRODUCT(--(AN18:AN1500=AA17),--(AM18:AM1500&lt;&gt;""),--ISNUMBER(SEARCH(" "&amp;AM18:AM1500&amp;" ",Q132)))&gt;0,AA17,"")))</f>
        <v/>
      </c>
      <c r="AB132" s="967" t="str" cm="1">
        <f t="array" ref="AB132">IF(N132="","",IF(R132&lt;&gt;"","",IF(SUMPRODUCT(--(AN18:AN1500=AB17),--(AM18:AM1500&lt;&gt;""),--ISNUMBER(SEARCH(" "&amp;AM18:AM1500&amp;" ",Q132)))&gt;0,AB17,"")))</f>
        <v/>
      </c>
      <c r="AC132" s="967" t="str" cm="1">
        <f t="array" ref="AC132">IF(N132="","",IF(R132&lt;&gt;"","",IF(SUMPRODUCT(--(AN18:AN1500=AC17),--(AM18:AM1500&lt;&gt;""),--ISNUMBER(SEARCH(" "&amp;AM18:AM1500&amp;" ",Q132)))&gt;0,AC17,"")))</f>
        <v/>
      </c>
      <c r="AD132" s="967" t="str" cm="1">
        <f t="array" ref="AD132">IF(N132="","",IF(R132&lt;&gt;"","",IF(SUMPRODUCT(--(AN18:AN1500=AD17),--(AM18:AM1500&lt;&gt;""),--ISNUMBER(SEARCH(" "&amp;AM18:AM1500&amp;" ",Q132)))&gt;0,AD17,"")))</f>
        <v/>
      </c>
      <c r="AE132" s="967" t="str" cm="1">
        <f t="array" ref="AE132">IF(N132="","",IF(R132&lt;&gt;"","",IF(SUMPRODUCT(--(AN18:AN1500=AE17),--(AM18:AM1500&lt;&gt;""),--ISNUMBER(SEARCH(" "&amp;AM18:AM1500&amp;" ",Q132)))&gt;0,AE17,"")))</f>
        <v/>
      </c>
      <c r="AF132" s="967" t="str" cm="1">
        <f t="array" ref="AF132">IF(N132="","",IF(R132&lt;&gt;"","",IF(SUMPRODUCT(--(AN18:AN1500=AF17),--(AM18:AM1500&lt;&gt;""),--ISNUMBER(SEARCH(" "&amp;AM18:AM1500&amp;" ",Q132)))&gt;0,AF17,"")))</f>
        <v/>
      </c>
      <c r="AG132" s="967" t="str" cm="1">
        <f t="array" ref="AG132">IF(N132="","",IF(R132&lt;&gt;"","",IF(SUMPRODUCT(--(AN18:AN1500=AG17),--(AM18:AM1500&lt;&gt;""),--ISNUMBER(SEARCH(" "&amp;AM18:AM1500&amp;" ",Q132)))&gt;0,AG17,"")))</f>
        <v/>
      </c>
      <c r="AH132" s="967" t="str" cm="1">
        <f t="array" ref="AH132">IF(N132="","",IF(R132&lt;&gt;"","",IF(SUMPRODUCT(--(AN18:AN1500=AH17),--(AM18:AM1500&lt;&gt;""),--ISNUMBER(SEARCH(" "&amp;AM18:AM1500&amp;" ",Q132)))&gt;0,AH17,"")))</f>
        <v/>
      </c>
      <c r="AI132" s="967" t="str" cm="1">
        <f t="array" ref="AI132">IF(N132="","",IF(R132&lt;&gt;"","",IF(SUMPRODUCT(--(AN18:AN1500=AI17),--(AM18:AM1500&lt;&gt;""),--ISNUMBER(SEARCH(" "&amp;AM18:AM1500&amp;" ",Q132)))&gt;0,AI17,"")))</f>
        <v/>
      </c>
      <c r="AJ132" s="967" t="str" cm="1">
        <f t="array" ref="AJ132">IF(N132="","",IF(R132&lt;&gt;"","",IF(SUMPRODUCT(--(AN18:AN1500=AJ17),--(AM18:AM1500&lt;&gt;""),--ISNUMBER(SEARCH(" "&amp;AM18:AM1500&amp;" ",Q132)))&gt;0,AJ17,"")))</f>
        <v/>
      </c>
      <c r="AK132" s="967" t="str" cm="1">
        <f t="array" ref="AK132">IF(N132="","",IF(T132&lt;&gt;"",AK17,IF(S132&lt;&gt;"","",IF(R132&lt;&gt;"","",IF(SUMPRODUCT(--(AN18:AN1500=AK17),--(AM18:AM1500&lt;&gt;""),--ISNUMBER(SEARCH(" "&amp;AM18:AM1500&amp;" ",Q132)))&gt;0,AK17,"")))))</f>
        <v/>
      </c>
      <c r="AM132" s="968" t="s">
        <v>196</v>
      </c>
      <c r="AN132" s="968" t="s">
        <v>1962</v>
      </c>
      <c r="AP132" s="964"/>
      <c r="AQ132" s="964"/>
      <c r="AR132" s="964"/>
      <c r="AT132" s="964"/>
      <c r="AU132" s="964"/>
      <c r="AV132" s="964"/>
      <c r="BN132" s="49">
        <v>1</v>
      </c>
    </row>
    <row r="133" spans="1:66" ht="35.1" customHeight="1">
      <c r="A133" s="973" t="str">
        <f>IF(B133="","",COUNTIF(B18:B133,"&lt;&gt;"))</f>
        <v/>
      </c>
      <c r="B133" s="965"/>
      <c r="C133" s="974" t="str">
        <f t="shared" si="26"/>
        <v/>
      </c>
      <c r="D133" s="984" t="str">
        <f t="shared" si="14"/>
        <v/>
      </c>
      <c r="E133" s="976" t="str">
        <f t="shared" si="15"/>
        <v/>
      </c>
      <c r="F133" s="977" t="str">
        <f t="shared" si="16"/>
        <v/>
      </c>
      <c r="G133" s="964" t="str">
        <f>IF(H133="","",COUNTIF(H18:H133,"&lt;&gt;"))</f>
        <v/>
      </c>
      <c r="H133" s="965" t="str" cm="1">
        <f t="array" ref="H133">IF(L133="","",IF(LEN(L133)&lt;=MAX(10,G13),L133,IFERROR(LEFT(L133,LOOKUP(2,1/(MID(L133,ROW(1:500),1)=" ")/(ROW(1:500)&lt;=MAX(10,G13)),ROW(1:500))-1),LEFT(L133,MAX(10,G13)))))</f>
        <v/>
      </c>
      <c r="I133" s="964" t="str">
        <f t="shared" si="17"/>
        <v/>
      </c>
      <c r="J133" s="964" t="str">
        <f t="shared" si="18"/>
        <v/>
      </c>
      <c r="K133" s="964" t="str">
        <f>IF(M132&lt;&gt;"",K132,IF(K132&lt;MAX(A18:A317),K132+1,""))</f>
        <v/>
      </c>
      <c r="L133" s="965" t="str">
        <f>IF(K133="","",IF(M132&lt;&gt;"",M132,INDEX(E18:E317,MATCH(K133,A18:A317,0))))</f>
        <v/>
      </c>
      <c r="M133" s="965" t="str">
        <f t="shared" si="19"/>
        <v/>
      </c>
      <c r="N133" s="965" t="str">
        <f t="shared" si="20"/>
        <v/>
      </c>
      <c r="O133" s="964" t="str">
        <f t="shared" si="21"/>
        <v/>
      </c>
      <c r="P133" s="964" t="str">
        <f t="shared" si="22"/>
        <v/>
      </c>
      <c r="Q133" s="965" t="str">
        <f t="shared" si="23"/>
        <v/>
      </c>
      <c r="R133" s="964" t="str">
        <f>IF(N133="","",IF(COUNTIF(AP18:AP300,TRIM(Q133))&gt;0,"EXCLUSION EXACTE",""))</f>
        <v/>
      </c>
      <c r="S133" s="964" t="str" cm="1">
        <f t="array" ref="S133">IF(N133="","",IF(SUMPRODUCT(--(AP18:AP300&lt;&gt;""),--ISNUMBER(SEARCH(" "&amp;AP18:AP300&amp;" ",Q133)))&gt;0,"BLOQUE MOLLUSQUES",""))</f>
        <v/>
      </c>
      <c r="T133" s="964" t="str" cm="1">
        <f t="array" ref="T133">IF(N133="","",IF(SUMPRODUCT(--(AT18:AT300&lt;&gt;""),--ISNUMBER(SEARCH(" "&amp;AT18:AT300&amp;" ",Q133)))&gt;0,"FORCE MOLLUSQUES",""))</f>
        <v/>
      </c>
      <c r="U133" s="965" t="str">
        <f t="shared" si="24"/>
        <v/>
      </c>
      <c r="V133" s="965" t="str">
        <f t="shared" si="27"/>
        <v/>
      </c>
      <c r="W133" s="977" t="str">
        <f t="shared" si="25"/>
        <v/>
      </c>
      <c r="X133" s="964" t="str" cm="1">
        <f t="array" ref="X133">IF(N133="","",IF(R133&lt;&gt;"","",IF(SUMPRODUCT(--(AN18:AN1500=X17),--(AM18:AM1500&lt;&gt;""),--ISNUMBER(SEARCH(" "&amp;AM18:AM1500&amp;" ",Q133)))&gt;0,X17,"")))</f>
        <v/>
      </c>
      <c r="Y133" s="964" t="str" cm="1">
        <f t="array" ref="Y133">IF(N133="","",IF(R133&lt;&gt;"","",IF(SUMPRODUCT(--(AN18:AN1500=Y17),--(AM18:AM1500&lt;&gt;""),--ISNUMBER(SEARCH(" "&amp;AM18:AM1500&amp;" ",Q133)))&gt;0,Y17,"")))</f>
        <v/>
      </c>
      <c r="Z133" s="964" t="str" cm="1">
        <f t="array" ref="Z133">IF(N133="","",IF(R133&lt;&gt;"","",IF(SUMPRODUCT(--(AN18:AN1500=Z17),--(AM18:AM1500&lt;&gt;""),--ISNUMBER(SEARCH(" "&amp;AM18:AM1500&amp;" ",Q133)))&gt;0,Z17,"")))</f>
        <v/>
      </c>
      <c r="AA133" s="964" t="str" cm="1">
        <f t="array" ref="AA133">IF(N133="","",IF(R133&lt;&gt;"","",IF(SUMPRODUCT(--(AN18:AN1500=AA17),--(AM18:AM1500&lt;&gt;""),--ISNUMBER(SEARCH(" "&amp;AM18:AM1500&amp;" ",Q133)))&gt;0,AA17,"")))</f>
        <v/>
      </c>
      <c r="AB133" s="964" t="str" cm="1">
        <f t="array" ref="AB133">IF(N133="","",IF(R133&lt;&gt;"","",IF(SUMPRODUCT(--(AN18:AN1500=AB17),--(AM18:AM1500&lt;&gt;""),--ISNUMBER(SEARCH(" "&amp;AM18:AM1500&amp;" ",Q133)))&gt;0,AB17,"")))</f>
        <v/>
      </c>
      <c r="AC133" s="964" t="str" cm="1">
        <f t="array" ref="AC133">IF(N133="","",IF(R133&lt;&gt;"","",IF(SUMPRODUCT(--(AN18:AN1500=AC17),--(AM18:AM1500&lt;&gt;""),--ISNUMBER(SEARCH(" "&amp;AM18:AM1500&amp;" ",Q133)))&gt;0,AC17,"")))</f>
        <v/>
      </c>
      <c r="AD133" s="964" t="str" cm="1">
        <f t="array" ref="AD133">IF(N133="","",IF(R133&lt;&gt;"","",IF(SUMPRODUCT(--(AN18:AN1500=AD17),--(AM18:AM1500&lt;&gt;""),--ISNUMBER(SEARCH(" "&amp;AM18:AM1500&amp;" ",Q133)))&gt;0,AD17,"")))</f>
        <v/>
      </c>
      <c r="AE133" s="964" t="str" cm="1">
        <f t="array" ref="AE133">IF(N133="","",IF(R133&lt;&gt;"","",IF(SUMPRODUCT(--(AN18:AN1500=AE17),--(AM18:AM1500&lt;&gt;""),--ISNUMBER(SEARCH(" "&amp;AM18:AM1500&amp;" ",Q133)))&gt;0,AE17,"")))</f>
        <v/>
      </c>
      <c r="AF133" s="964" t="str" cm="1">
        <f t="array" ref="AF133">IF(N133="","",IF(R133&lt;&gt;"","",IF(SUMPRODUCT(--(AN18:AN1500=AF17),--(AM18:AM1500&lt;&gt;""),--ISNUMBER(SEARCH(" "&amp;AM18:AM1500&amp;" ",Q133)))&gt;0,AF17,"")))</f>
        <v/>
      </c>
      <c r="AG133" s="964" t="str" cm="1">
        <f t="array" ref="AG133">IF(N133="","",IF(R133&lt;&gt;"","",IF(SUMPRODUCT(--(AN18:AN1500=AG17),--(AM18:AM1500&lt;&gt;""),--ISNUMBER(SEARCH(" "&amp;AM18:AM1500&amp;" ",Q133)))&gt;0,AG17,"")))</f>
        <v/>
      </c>
      <c r="AH133" s="964" t="str" cm="1">
        <f t="array" ref="AH133">IF(N133="","",IF(R133&lt;&gt;"","",IF(SUMPRODUCT(--(AN18:AN1500=AH17),--(AM18:AM1500&lt;&gt;""),--ISNUMBER(SEARCH(" "&amp;AM18:AM1500&amp;" ",Q133)))&gt;0,AH17,"")))</f>
        <v/>
      </c>
      <c r="AI133" s="964" t="str" cm="1">
        <f t="array" ref="AI133">IF(N133="","",IF(R133&lt;&gt;"","",IF(SUMPRODUCT(--(AN18:AN1500=AI17),--(AM18:AM1500&lt;&gt;""),--ISNUMBER(SEARCH(" "&amp;AM18:AM1500&amp;" ",Q133)))&gt;0,AI17,"")))</f>
        <v/>
      </c>
      <c r="AJ133" s="964" t="str" cm="1">
        <f t="array" ref="AJ133">IF(N133="","",IF(R133&lt;&gt;"","",IF(SUMPRODUCT(--(AN18:AN1500=AJ17),--(AM18:AM1500&lt;&gt;""),--ISNUMBER(SEARCH(" "&amp;AM18:AM1500&amp;" ",Q133)))&gt;0,AJ17,"")))</f>
        <v/>
      </c>
      <c r="AK133" s="964" t="str" cm="1">
        <f t="array" ref="AK133">IF(N133="","",IF(T133&lt;&gt;"",AK17,IF(S133&lt;&gt;"","",IF(R133&lt;&gt;"","",IF(SUMPRODUCT(--(AN18:AN1500=AK17),--(AM18:AM1500&lt;&gt;""),--ISNUMBER(SEARCH(" "&amp;AM18:AM1500&amp;" ",Q133)))&gt;0,AK17,"")))))</f>
        <v/>
      </c>
      <c r="AM133" s="964" t="s">
        <v>2173</v>
      </c>
      <c r="AN133" s="964" t="s">
        <v>1962</v>
      </c>
      <c r="AP133" s="964"/>
      <c r="AQ133" s="964"/>
      <c r="AR133" s="964"/>
      <c r="AT133" s="964"/>
      <c r="AU133" s="964"/>
      <c r="AV133" s="964"/>
      <c r="BN133" s="49">
        <v>1</v>
      </c>
    </row>
    <row r="134" spans="1:66" ht="35.1" customHeight="1">
      <c r="A134" s="957" t="str">
        <f>IF(B134="","",COUNTIF(B18:B134,"&lt;&gt;"))</f>
        <v/>
      </c>
      <c r="B134" s="958"/>
      <c r="C134" s="974" t="str">
        <f t="shared" si="26"/>
        <v/>
      </c>
      <c r="D134" s="984" t="str">
        <f t="shared" si="14"/>
        <v/>
      </c>
      <c r="E134" s="961" t="str">
        <f t="shared" si="15"/>
        <v/>
      </c>
      <c r="F134" s="962" t="str">
        <f t="shared" si="16"/>
        <v/>
      </c>
      <c r="G134" s="963" t="str">
        <f>IF(H134="","",COUNTIF(H18:H134,"&lt;&gt;"))</f>
        <v/>
      </c>
      <c r="H134" s="958" t="str" cm="1">
        <f t="array" ref="H134">IF(L134="","",IF(LEN(L134)&lt;=MAX(10,G13),L134,IFERROR(LEFT(L134,LOOKUP(2,1/(MID(L134,ROW(1:500),1)=" ")/(ROW(1:500)&lt;=MAX(10,G13)),ROW(1:500))-1),LEFT(L134,MAX(10,G13)))))</f>
        <v/>
      </c>
      <c r="I134" s="963" t="str">
        <f t="shared" si="17"/>
        <v/>
      </c>
      <c r="J134" s="963" t="str">
        <f t="shared" si="18"/>
        <v/>
      </c>
      <c r="K134" s="964" t="str">
        <f>IF(M133&lt;&gt;"",K133,IF(K133&lt;MAX(A18:A317),K133+1,""))</f>
        <v/>
      </c>
      <c r="L134" s="965" t="str">
        <f>IF(K134="","",IF(M133&lt;&gt;"",M133,INDEX(E18:E317,MATCH(K134,A18:A317,0))))</f>
        <v/>
      </c>
      <c r="M134" s="965" t="str">
        <f t="shared" si="19"/>
        <v/>
      </c>
      <c r="N134" s="966" t="str">
        <f t="shared" si="20"/>
        <v/>
      </c>
      <c r="O134" s="967" t="str">
        <f t="shared" si="21"/>
        <v/>
      </c>
      <c r="P134" s="967" t="str">
        <f t="shared" si="22"/>
        <v/>
      </c>
      <c r="Q134" s="966" t="str">
        <f t="shared" si="23"/>
        <v/>
      </c>
      <c r="R134" s="967" t="str">
        <f>IF(N134="","",IF(COUNTIF(AP18:AP300,TRIM(Q134))&gt;0,"EXCLUSION EXACTE",""))</f>
        <v/>
      </c>
      <c r="S134" s="967" t="str" cm="1">
        <f t="array" ref="S134">IF(N134="","",IF(SUMPRODUCT(--(AP18:AP300&lt;&gt;""),--ISNUMBER(SEARCH(" "&amp;AP18:AP300&amp;" ",Q134)))&gt;0,"BLOQUE MOLLUSQUES",""))</f>
        <v/>
      </c>
      <c r="T134" s="967" t="str" cm="1">
        <f t="array" ref="T134">IF(N134="","",IF(SUMPRODUCT(--(AT18:AT300&lt;&gt;""),--ISNUMBER(SEARCH(" "&amp;AT18:AT300&amp;" ",Q134)))&gt;0,"FORCE MOLLUSQUES",""))</f>
        <v/>
      </c>
      <c r="U134" s="966" t="str">
        <f t="shared" si="24"/>
        <v/>
      </c>
      <c r="V134" s="966" t="str">
        <f t="shared" si="27"/>
        <v/>
      </c>
      <c r="W134" s="991" t="str">
        <f t="shared" si="25"/>
        <v/>
      </c>
      <c r="X134" s="967" t="str" cm="1">
        <f t="array" ref="X134">IF(N134="","",IF(R134&lt;&gt;"","",IF(SUMPRODUCT(--(AN18:AN1500=X17),--(AM18:AM1500&lt;&gt;""),--ISNUMBER(SEARCH(" "&amp;AM18:AM1500&amp;" ",Q134)))&gt;0,X17,"")))</f>
        <v/>
      </c>
      <c r="Y134" s="967" t="str" cm="1">
        <f t="array" ref="Y134">IF(N134="","",IF(R134&lt;&gt;"","",IF(SUMPRODUCT(--(AN18:AN1500=Y17),--(AM18:AM1500&lt;&gt;""),--ISNUMBER(SEARCH(" "&amp;AM18:AM1500&amp;" ",Q134)))&gt;0,Y17,"")))</f>
        <v/>
      </c>
      <c r="Z134" s="967" t="str" cm="1">
        <f t="array" ref="Z134">IF(N134="","",IF(R134&lt;&gt;"","",IF(SUMPRODUCT(--(AN18:AN1500=Z17),--(AM18:AM1500&lt;&gt;""),--ISNUMBER(SEARCH(" "&amp;AM18:AM1500&amp;" ",Q134)))&gt;0,Z17,"")))</f>
        <v/>
      </c>
      <c r="AA134" s="967" t="str" cm="1">
        <f t="array" ref="AA134">IF(N134="","",IF(R134&lt;&gt;"","",IF(SUMPRODUCT(--(AN18:AN1500=AA17),--(AM18:AM1500&lt;&gt;""),--ISNUMBER(SEARCH(" "&amp;AM18:AM1500&amp;" ",Q134)))&gt;0,AA17,"")))</f>
        <v/>
      </c>
      <c r="AB134" s="967" t="str" cm="1">
        <f t="array" ref="AB134">IF(N134="","",IF(R134&lt;&gt;"","",IF(SUMPRODUCT(--(AN18:AN1500=AB17),--(AM18:AM1500&lt;&gt;""),--ISNUMBER(SEARCH(" "&amp;AM18:AM1500&amp;" ",Q134)))&gt;0,AB17,"")))</f>
        <v/>
      </c>
      <c r="AC134" s="967" t="str" cm="1">
        <f t="array" ref="AC134">IF(N134="","",IF(R134&lt;&gt;"","",IF(SUMPRODUCT(--(AN18:AN1500=AC17),--(AM18:AM1500&lt;&gt;""),--ISNUMBER(SEARCH(" "&amp;AM18:AM1500&amp;" ",Q134)))&gt;0,AC17,"")))</f>
        <v/>
      </c>
      <c r="AD134" s="967" t="str" cm="1">
        <f t="array" ref="AD134">IF(N134="","",IF(R134&lt;&gt;"","",IF(SUMPRODUCT(--(AN18:AN1500=AD17),--(AM18:AM1500&lt;&gt;""),--ISNUMBER(SEARCH(" "&amp;AM18:AM1500&amp;" ",Q134)))&gt;0,AD17,"")))</f>
        <v/>
      </c>
      <c r="AE134" s="967" t="str" cm="1">
        <f t="array" ref="AE134">IF(N134="","",IF(R134&lt;&gt;"","",IF(SUMPRODUCT(--(AN18:AN1500=AE17),--(AM18:AM1500&lt;&gt;""),--ISNUMBER(SEARCH(" "&amp;AM18:AM1500&amp;" ",Q134)))&gt;0,AE17,"")))</f>
        <v/>
      </c>
      <c r="AF134" s="967" t="str" cm="1">
        <f t="array" ref="AF134">IF(N134="","",IF(R134&lt;&gt;"","",IF(SUMPRODUCT(--(AN18:AN1500=AF17),--(AM18:AM1500&lt;&gt;""),--ISNUMBER(SEARCH(" "&amp;AM18:AM1500&amp;" ",Q134)))&gt;0,AF17,"")))</f>
        <v/>
      </c>
      <c r="AG134" s="967" t="str" cm="1">
        <f t="array" ref="AG134">IF(N134="","",IF(R134&lt;&gt;"","",IF(SUMPRODUCT(--(AN18:AN1500=AG17),--(AM18:AM1500&lt;&gt;""),--ISNUMBER(SEARCH(" "&amp;AM18:AM1500&amp;" ",Q134)))&gt;0,AG17,"")))</f>
        <v/>
      </c>
      <c r="AH134" s="967" t="str" cm="1">
        <f t="array" ref="AH134">IF(N134="","",IF(R134&lt;&gt;"","",IF(SUMPRODUCT(--(AN18:AN1500=AH17),--(AM18:AM1500&lt;&gt;""),--ISNUMBER(SEARCH(" "&amp;AM18:AM1500&amp;" ",Q134)))&gt;0,AH17,"")))</f>
        <v/>
      </c>
      <c r="AI134" s="967" t="str" cm="1">
        <f t="array" ref="AI134">IF(N134="","",IF(R134&lt;&gt;"","",IF(SUMPRODUCT(--(AN18:AN1500=AI17),--(AM18:AM1500&lt;&gt;""),--ISNUMBER(SEARCH(" "&amp;AM18:AM1500&amp;" ",Q134)))&gt;0,AI17,"")))</f>
        <v/>
      </c>
      <c r="AJ134" s="967" t="str" cm="1">
        <f t="array" ref="AJ134">IF(N134="","",IF(R134&lt;&gt;"","",IF(SUMPRODUCT(--(AN18:AN1500=AJ17),--(AM18:AM1500&lt;&gt;""),--ISNUMBER(SEARCH(" "&amp;AM18:AM1500&amp;" ",Q134)))&gt;0,AJ17,"")))</f>
        <v/>
      </c>
      <c r="AK134" s="967" t="str" cm="1">
        <f t="array" ref="AK134">IF(N134="","",IF(T134&lt;&gt;"",AK17,IF(S134&lt;&gt;"","",IF(R134&lt;&gt;"","",IF(SUMPRODUCT(--(AN18:AN1500=AK17),--(AM18:AM1500&lt;&gt;""),--ISNUMBER(SEARCH(" "&amp;AM18:AM1500&amp;" ",Q134)))&gt;0,AK17,"")))))</f>
        <v/>
      </c>
      <c r="AM134" s="968" t="s">
        <v>2174</v>
      </c>
      <c r="AN134" s="968" t="s">
        <v>1962</v>
      </c>
      <c r="AP134" s="964"/>
      <c r="AQ134" s="964"/>
      <c r="AR134" s="964"/>
      <c r="AT134" s="964"/>
      <c r="AU134" s="964"/>
      <c r="AV134" s="964"/>
      <c r="BN134" s="49">
        <v>1</v>
      </c>
    </row>
    <row r="135" spans="1:66" ht="35.1" customHeight="1">
      <c r="A135" s="973" t="str">
        <f>IF(B135="","",COUNTIF(B18:B135,"&lt;&gt;"))</f>
        <v/>
      </c>
      <c r="B135" s="965"/>
      <c r="C135" s="974" t="str">
        <f t="shared" si="26"/>
        <v/>
      </c>
      <c r="D135" s="984" t="str">
        <f t="shared" si="14"/>
        <v/>
      </c>
      <c r="E135" s="976" t="str">
        <f t="shared" si="15"/>
        <v/>
      </c>
      <c r="F135" s="977" t="str">
        <f t="shared" si="16"/>
        <v/>
      </c>
      <c r="G135" s="964" t="str">
        <f>IF(H135="","",COUNTIF(H18:H135,"&lt;&gt;"))</f>
        <v/>
      </c>
      <c r="H135" s="965" t="str" cm="1">
        <f t="array" ref="H135">IF(L135="","",IF(LEN(L135)&lt;=MAX(10,G13),L135,IFERROR(LEFT(L135,LOOKUP(2,1/(MID(L135,ROW(1:500),1)=" ")/(ROW(1:500)&lt;=MAX(10,G13)),ROW(1:500))-1),LEFT(L135,MAX(10,G13)))))</f>
        <v/>
      </c>
      <c r="I135" s="964" t="str">
        <f t="shared" si="17"/>
        <v/>
      </c>
      <c r="J135" s="964" t="str">
        <f t="shared" si="18"/>
        <v/>
      </c>
      <c r="K135" s="964" t="str">
        <f>IF(M134&lt;&gt;"",K134,IF(K134&lt;MAX(A18:A317),K134+1,""))</f>
        <v/>
      </c>
      <c r="L135" s="965" t="str">
        <f>IF(K135="","",IF(M134&lt;&gt;"",M134,INDEX(E18:E317,MATCH(K135,A18:A317,0))))</f>
        <v/>
      </c>
      <c r="M135" s="965" t="str">
        <f t="shared" si="19"/>
        <v/>
      </c>
      <c r="N135" s="965" t="str">
        <f t="shared" si="20"/>
        <v/>
      </c>
      <c r="O135" s="964" t="str">
        <f t="shared" si="21"/>
        <v/>
      </c>
      <c r="P135" s="964" t="str">
        <f t="shared" si="22"/>
        <v/>
      </c>
      <c r="Q135" s="965" t="str">
        <f t="shared" si="23"/>
        <v/>
      </c>
      <c r="R135" s="964" t="str">
        <f>IF(N135="","",IF(COUNTIF(AP18:AP300,TRIM(Q135))&gt;0,"EXCLUSION EXACTE",""))</f>
        <v/>
      </c>
      <c r="S135" s="964" t="str" cm="1">
        <f t="array" ref="S135">IF(N135="","",IF(SUMPRODUCT(--(AP18:AP300&lt;&gt;""),--ISNUMBER(SEARCH(" "&amp;AP18:AP300&amp;" ",Q135)))&gt;0,"BLOQUE MOLLUSQUES",""))</f>
        <v/>
      </c>
      <c r="T135" s="964" t="str" cm="1">
        <f t="array" ref="T135">IF(N135="","",IF(SUMPRODUCT(--(AT18:AT300&lt;&gt;""),--ISNUMBER(SEARCH(" "&amp;AT18:AT300&amp;" ",Q135)))&gt;0,"FORCE MOLLUSQUES",""))</f>
        <v/>
      </c>
      <c r="U135" s="965" t="str">
        <f t="shared" si="24"/>
        <v/>
      </c>
      <c r="V135" s="965" t="str">
        <f t="shared" si="27"/>
        <v/>
      </c>
      <c r="W135" s="977" t="str">
        <f t="shared" si="25"/>
        <v/>
      </c>
      <c r="X135" s="964" t="str" cm="1">
        <f t="array" ref="X135">IF(N135="","",IF(R135&lt;&gt;"","",IF(SUMPRODUCT(--(AN18:AN1500=X17),--(AM18:AM1500&lt;&gt;""),--ISNUMBER(SEARCH(" "&amp;AM18:AM1500&amp;" ",Q135)))&gt;0,X17,"")))</f>
        <v/>
      </c>
      <c r="Y135" s="964" t="str" cm="1">
        <f t="array" ref="Y135">IF(N135="","",IF(R135&lt;&gt;"","",IF(SUMPRODUCT(--(AN18:AN1500=Y17),--(AM18:AM1500&lt;&gt;""),--ISNUMBER(SEARCH(" "&amp;AM18:AM1500&amp;" ",Q135)))&gt;0,Y17,"")))</f>
        <v/>
      </c>
      <c r="Z135" s="964" t="str" cm="1">
        <f t="array" ref="Z135">IF(N135="","",IF(R135&lt;&gt;"","",IF(SUMPRODUCT(--(AN18:AN1500=Z17),--(AM18:AM1500&lt;&gt;""),--ISNUMBER(SEARCH(" "&amp;AM18:AM1500&amp;" ",Q135)))&gt;0,Z17,"")))</f>
        <v/>
      </c>
      <c r="AA135" s="964" t="str" cm="1">
        <f t="array" ref="AA135">IF(N135="","",IF(R135&lt;&gt;"","",IF(SUMPRODUCT(--(AN18:AN1500=AA17),--(AM18:AM1500&lt;&gt;""),--ISNUMBER(SEARCH(" "&amp;AM18:AM1500&amp;" ",Q135)))&gt;0,AA17,"")))</f>
        <v/>
      </c>
      <c r="AB135" s="964" t="str" cm="1">
        <f t="array" ref="AB135">IF(N135="","",IF(R135&lt;&gt;"","",IF(SUMPRODUCT(--(AN18:AN1500=AB17),--(AM18:AM1500&lt;&gt;""),--ISNUMBER(SEARCH(" "&amp;AM18:AM1500&amp;" ",Q135)))&gt;0,AB17,"")))</f>
        <v/>
      </c>
      <c r="AC135" s="964" t="str" cm="1">
        <f t="array" ref="AC135">IF(N135="","",IF(R135&lt;&gt;"","",IF(SUMPRODUCT(--(AN18:AN1500=AC17),--(AM18:AM1500&lt;&gt;""),--ISNUMBER(SEARCH(" "&amp;AM18:AM1500&amp;" ",Q135)))&gt;0,AC17,"")))</f>
        <v/>
      </c>
      <c r="AD135" s="964" t="str" cm="1">
        <f t="array" ref="AD135">IF(N135="","",IF(R135&lt;&gt;"","",IF(SUMPRODUCT(--(AN18:AN1500=AD17),--(AM18:AM1500&lt;&gt;""),--ISNUMBER(SEARCH(" "&amp;AM18:AM1500&amp;" ",Q135)))&gt;0,AD17,"")))</f>
        <v/>
      </c>
      <c r="AE135" s="964" t="str" cm="1">
        <f t="array" ref="AE135">IF(N135="","",IF(R135&lt;&gt;"","",IF(SUMPRODUCT(--(AN18:AN1500=AE17),--(AM18:AM1500&lt;&gt;""),--ISNUMBER(SEARCH(" "&amp;AM18:AM1500&amp;" ",Q135)))&gt;0,AE17,"")))</f>
        <v/>
      </c>
      <c r="AF135" s="964" t="str" cm="1">
        <f t="array" ref="AF135">IF(N135="","",IF(R135&lt;&gt;"","",IF(SUMPRODUCT(--(AN18:AN1500=AF17),--(AM18:AM1500&lt;&gt;""),--ISNUMBER(SEARCH(" "&amp;AM18:AM1500&amp;" ",Q135)))&gt;0,AF17,"")))</f>
        <v/>
      </c>
      <c r="AG135" s="964" t="str" cm="1">
        <f t="array" ref="AG135">IF(N135="","",IF(R135&lt;&gt;"","",IF(SUMPRODUCT(--(AN18:AN1500=AG17),--(AM18:AM1500&lt;&gt;""),--ISNUMBER(SEARCH(" "&amp;AM18:AM1500&amp;" ",Q135)))&gt;0,AG17,"")))</f>
        <v/>
      </c>
      <c r="AH135" s="964" t="str" cm="1">
        <f t="array" ref="AH135">IF(N135="","",IF(R135&lt;&gt;"","",IF(SUMPRODUCT(--(AN18:AN1500=AH17),--(AM18:AM1500&lt;&gt;""),--ISNUMBER(SEARCH(" "&amp;AM18:AM1500&amp;" ",Q135)))&gt;0,AH17,"")))</f>
        <v/>
      </c>
      <c r="AI135" s="964" t="str" cm="1">
        <f t="array" ref="AI135">IF(N135="","",IF(R135&lt;&gt;"","",IF(SUMPRODUCT(--(AN18:AN1500=AI17),--(AM18:AM1500&lt;&gt;""),--ISNUMBER(SEARCH(" "&amp;AM18:AM1500&amp;" ",Q135)))&gt;0,AI17,"")))</f>
        <v/>
      </c>
      <c r="AJ135" s="964" t="str" cm="1">
        <f t="array" ref="AJ135">IF(N135="","",IF(R135&lt;&gt;"","",IF(SUMPRODUCT(--(AN18:AN1500=AJ17),--(AM18:AM1500&lt;&gt;""),--ISNUMBER(SEARCH(" "&amp;AM18:AM1500&amp;" ",Q135)))&gt;0,AJ17,"")))</f>
        <v/>
      </c>
      <c r="AK135" s="964" t="str" cm="1">
        <f t="array" ref="AK135">IF(N135="","",IF(T135&lt;&gt;"",AK17,IF(S135&lt;&gt;"","",IF(R135&lt;&gt;"","",IF(SUMPRODUCT(--(AN18:AN1500=AK17),--(AM18:AM1500&lt;&gt;""),--ISNUMBER(SEARCH(" "&amp;AM18:AM1500&amp;" ",Q135)))&gt;0,AK17,"")))))</f>
        <v/>
      </c>
      <c r="AM135" s="964" t="s">
        <v>2175</v>
      </c>
      <c r="AN135" s="964" t="s">
        <v>1962</v>
      </c>
      <c r="AP135" s="964"/>
      <c r="AQ135" s="964"/>
      <c r="AR135" s="964"/>
      <c r="AT135" s="964"/>
      <c r="AU135" s="964"/>
      <c r="AV135" s="964"/>
      <c r="BN135" s="49">
        <v>1</v>
      </c>
    </row>
    <row r="136" spans="1:66" ht="35.1" customHeight="1">
      <c r="A136" s="957" t="str">
        <f>IF(B136="","",COUNTIF(B18:B136,"&lt;&gt;"))</f>
        <v/>
      </c>
      <c r="B136" s="958"/>
      <c r="C136" s="974" t="str">
        <f t="shared" si="26"/>
        <v/>
      </c>
      <c r="D136" s="984" t="str">
        <f t="shared" si="14"/>
        <v/>
      </c>
      <c r="E136" s="961" t="str">
        <f t="shared" si="15"/>
        <v/>
      </c>
      <c r="F136" s="962" t="str">
        <f t="shared" si="16"/>
        <v/>
      </c>
      <c r="G136" s="963" t="str">
        <f>IF(H136="","",COUNTIF(H18:H136,"&lt;&gt;"))</f>
        <v/>
      </c>
      <c r="H136" s="958" t="str" cm="1">
        <f t="array" ref="H136">IF(L136="","",IF(LEN(L136)&lt;=MAX(10,G13),L136,IFERROR(LEFT(L136,LOOKUP(2,1/(MID(L136,ROW(1:500),1)=" ")/(ROW(1:500)&lt;=MAX(10,G13)),ROW(1:500))-1),LEFT(L136,MAX(10,G13)))))</f>
        <v/>
      </c>
      <c r="I136" s="963" t="str">
        <f t="shared" si="17"/>
        <v/>
      </c>
      <c r="J136" s="963" t="str">
        <f t="shared" si="18"/>
        <v/>
      </c>
      <c r="K136" s="964" t="str">
        <f>IF(M135&lt;&gt;"",K135,IF(K135&lt;MAX(A18:A317),K135+1,""))</f>
        <v/>
      </c>
      <c r="L136" s="965" t="str">
        <f>IF(K136="","",IF(M135&lt;&gt;"",M135,INDEX(E18:E317,MATCH(K136,A18:A317,0))))</f>
        <v/>
      </c>
      <c r="M136" s="965" t="str">
        <f t="shared" si="19"/>
        <v/>
      </c>
      <c r="N136" s="966" t="str">
        <f t="shared" si="20"/>
        <v/>
      </c>
      <c r="O136" s="967" t="str">
        <f t="shared" si="21"/>
        <v/>
      </c>
      <c r="P136" s="967" t="str">
        <f t="shared" si="22"/>
        <v/>
      </c>
      <c r="Q136" s="966" t="str">
        <f t="shared" si="23"/>
        <v/>
      </c>
      <c r="R136" s="967" t="str">
        <f>IF(N136="","",IF(COUNTIF(AP18:AP300,TRIM(Q136))&gt;0,"EXCLUSION EXACTE",""))</f>
        <v/>
      </c>
      <c r="S136" s="967" t="str" cm="1">
        <f t="array" ref="S136">IF(N136="","",IF(SUMPRODUCT(--(AP18:AP300&lt;&gt;""),--ISNUMBER(SEARCH(" "&amp;AP18:AP300&amp;" ",Q136)))&gt;0,"BLOQUE MOLLUSQUES",""))</f>
        <v/>
      </c>
      <c r="T136" s="967" t="str" cm="1">
        <f t="array" ref="T136">IF(N136="","",IF(SUMPRODUCT(--(AT18:AT300&lt;&gt;""),--ISNUMBER(SEARCH(" "&amp;AT18:AT300&amp;" ",Q136)))&gt;0,"FORCE MOLLUSQUES",""))</f>
        <v/>
      </c>
      <c r="U136" s="966" t="str">
        <f t="shared" si="24"/>
        <v/>
      </c>
      <c r="V136" s="966" t="str">
        <f t="shared" si="27"/>
        <v/>
      </c>
      <c r="W136" s="991" t="str">
        <f t="shared" si="25"/>
        <v/>
      </c>
      <c r="X136" s="967" t="str" cm="1">
        <f t="array" ref="X136">IF(N136="","",IF(R136&lt;&gt;"","",IF(SUMPRODUCT(--(AN18:AN1500=X17),--(AM18:AM1500&lt;&gt;""),--ISNUMBER(SEARCH(" "&amp;AM18:AM1500&amp;" ",Q136)))&gt;0,X17,"")))</f>
        <v/>
      </c>
      <c r="Y136" s="967" t="str" cm="1">
        <f t="array" ref="Y136">IF(N136="","",IF(R136&lt;&gt;"","",IF(SUMPRODUCT(--(AN18:AN1500=Y17),--(AM18:AM1500&lt;&gt;""),--ISNUMBER(SEARCH(" "&amp;AM18:AM1500&amp;" ",Q136)))&gt;0,Y17,"")))</f>
        <v/>
      </c>
      <c r="Z136" s="967" t="str" cm="1">
        <f t="array" ref="Z136">IF(N136="","",IF(R136&lt;&gt;"","",IF(SUMPRODUCT(--(AN18:AN1500=Z17),--(AM18:AM1500&lt;&gt;""),--ISNUMBER(SEARCH(" "&amp;AM18:AM1500&amp;" ",Q136)))&gt;0,Z17,"")))</f>
        <v/>
      </c>
      <c r="AA136" s="967" t="str" cm="1">
        <f t="array" ref="AA136">IF(N136="","",IF(R136&lt;&gt;"","",IF(SUMPRODUCT(--(AN18:AN1500=AA17),--(AM18:AM1500&lt;&gt;""),--ISNUMBER(SEARCH(" "&amp;AM18:AM1500&amp;" ",Q136)))&gt;0,AA17,"")))</f>
        <v/>
      </c>
      <c r="AB136" s="967" t="str" cm="1">
        <f t="array" ref="AB136">IF(N136="","",IF(R136&lt;&gt;"","",IF(SUMPRODUCT(--(AN18:AN1500=AB17),--(AM18:AM1500&lt;&gt;""),--ISNUMBER(SEARCH(" "&amp;AM18:AM1500&amp;" ",Q136)))&gt;0,AB17,"")))</f>
        <v/>
      </c>
      <c r="AC136" s="967" t="str" cm="1">
        <f t="array" ref="AC136">IF(N136="","",IF(R136&lt;&gt;"","",IF(SUMPRODUCT(--(AN18:AN1500=AC17),--(AM18:AM1500&lt;&gt;""),--ISNUMBER(SEARCH(" "&amp;AM18:AM1500&amp;" ",Q136)))&gt;0,AC17,"")))</f>
        <v/>
      </c>
      <c r="AD136" s="967" t="str" cm="1">
        <f t="array" ref="AD136">IF(N136="","",IF(R136&lt;&gt;"","",IF(SUMPRODUCT(--(AN18:AN1500=AD17),--(AM18:AM1500&lt;&gt;""),--ISNUMBER(SEARCH(" "&amp;AM18:AM1500&amp;" ",Q136)))&gt;0,AD17,"")))</f>
        <v/>
      </c>
      <c r="AE136" s="967" t="str" cm="1">
        <f t="array" ref="AE136">IF(N136="","",IF(R136&lt;&gt;"","",IF(SUMPRODUCT(--(AN18:AN1500=AE17),--(AM18:AM1500&lt;&gt;""),--ISNUMBER(SEARCH(" "&amp;AM18:AM1500&amp;" ",Q136)))&gt;0,AE17,"")))</f>
        <v/>
      </c>
      <c r="AF136" s="967" t="str" cm="1">
        <f t="array" ref="AF136">IF(N136="","",IF(R136&lt;&gt;"","",IF(SUMPRODUCT(--(AN18:AN1500=AF17),--(AM18:AM1500&lt;&gt;""),--ISNUMBER(SEARCH(" "&amp;AM18:AM1500&amp;" ",Q136)))&gt;0,AF17,"")))</f>
        <v/>
      </c>
      <c r="AG136" s="967" t="str" cm="1">
        <f t="array" ref="AG136">IF(N136="","",IF(R136&lt;&gt;"","",IF(SUMPRODUCT(--(AN18:AN1500=AG17),--(AM18:AM1500&lt;&gt;""),--ISNUMBER(SEARCH(" "&amp;AM18:AM1500&amp;" ",Q136)))&gt;0,AG17,"")))</f>
        <v/>
      </c>
      <c r="AH136" s="967" t="str" cm="1">
        <f t="array" ref="AH136">IF(N136="","",IF(R136&lt;&gt;"","",IF(SUMPRODUCT(--(AN18:AN1500=AH17),--(AM18:AM1500&lt;&gt;""),--ISNUMBER(SEARCH(" "&amp;AM18:AM1500&amp;" ",Q136)))&gt;0,AH17,"")))</f>
        <v/>
      </c>
      <c r="AI136" s="967" t="str" cm="1">
        <f t="array" ref="AI136">IF(N136="","",IF(R136&lt;&gt;"","",IF(SUMPRODUCT(--(AN18:AN1500=AI17),--(AM18:AM1500&lt;&gt;""),--ISNUMBER(SEARCH(" "&amp;AM18:AM1500&amp;" ",Q136)))&gt;0,AI17,"")))</f>
        <v/>
      </c>
      <c r="AJ136" s="967" t="str" cm="1">
        <f t="array" ref="AJ136">IF(N136="","",IF(R136&lt;&gt;"","",IF(SUMPRODUCT(--(AN18:AN1500=AJ17),--(AM18:AM1500&lt;&gt;""),--ISNUMBER(SEARCH(" "&amp;AM18:AM1500&amp;" ",Q136)))&gt;0,AJ17,"")))</f>
        <v/>
      </c>
      <c r="AK136" s="967" t="str" cm="1">
        <f t="array" ref="AK136">IF(N136="","",IF(T136&lt;&gt;"",AK17,IF(S136&lt;&gt;"","",IF(R136&lt;&gt;"","",IF(SUMPRODUCT(--(AN18:AN1500=AK17),--(AM18:AM1500&lt;&gt;""),--ISNUMBER(SEARCH(" "&amp;AM18:AM1500&amp;" ",Q136)))&gt;0,AK17,"")))))</f>
        <v/>
      </c>
      <c r="AM136" s="968" t="s">
        <v>550</v>
      </c>
      <c r="AN136" s="968" t="s">
        <v>1962</v>
      </c>
      <c r="AP136" s="964"/>
      <c r="AQ136" s="964"/>
      <c r="AR136" s="964"/>
      <c r="AT136" s="964"/>
      <c r="AU136" s="964"/>
      <c r="AV136" s="964"/>
      <c r="BN136" s="49">
        <v>1</v>
      </c>
    </row>
    <row r="137" spans="1:66" ht="35.1" customHeight="1">
      <c r="A137" s="973" t="str">
        <f>IF(B137="","",COUNTIF(B18:B137,"&lt;&gt;"))</f>
        <v/>
      </c>
      <c r="B137" s="965"/>
      <c r="C137" s="974" t="str">
        <f t="shared" si="26"/>
        <v/>
      </c>
      <c r="D137" s="984" t="str">
        <f t="shared" si="14"/>
        <v/>
      </c>
      <c r="E137" s="976" t="str">
        <f t="shared" si="15"/>
        <v/>
      </c>
      <c r="F137" s="977" t="str">
        <f t="shared" si="16"/>
        <v/>
      </c>
      <c r="G137" s="964" t="str">
        <f>IF(H137="","",COUNTIF(H18:H137,"&lt;&gt;"))</f>
        <v/>
      </c>
      <c r="H137" s="965" t="str" cm="1">
        <f t="array" ref="H137">IF(L137="","",IF(LEN(L137)&lt;=MAX(10,G13),L137,IFERROR(LEFT(L137,LOOKUP(2,1/(MID(L137,ROW(1:500),1)=" ")/(ROW(1:500)&lt;=MAX(10,G13)),ROW(1:500))-1),LEFT(L137,MAX(10,G13)))))</f>
        <v/>
      </c>
      <c r="I137" s="964" t="str">
        <f t="shared" si="17"/>
        <v/>
      </c>
      <c r="J137" s="964" t="str">
        <f t="shared" si="18"/>
        <v/>
      </c>
      <c r="K137" s="964" t="str">
        <f>IF(M136&lt;&gt;"",K136,IF(K136&lt;MAX(A18:A317),K136+1,""))</f>
        <v/>
      </c>
      <c r="L137" s="965" t="str">
        <f>IF(K137="","",IF(M136&lt;&gt;"",M136,INDEX(E18:E317,MATCH(K137,A18:A317,0))))</f>
        <v/>
      </c>
      <c r="M137" s="965" t="str">
        <f t="shared" si="19"/>
        <v/>
      </c>
      <c r="N137" s="965" t="str">
        <f t="shared" si="20"/>
        <v/>
      </c>
      <c r="O137" s="964" t="str">
        <f t="shared" si="21"/>
        <v/>
      </c>
      <c r="P137" s="964" t="str">
        <f t="shared" si="22"/>
        <v/>
      </c>
      <c r="Q137" s="965" t="str">
        <f t="shared" si="23"/>
        <v/>
      </c>
      <c r="R137" s="964" t="str">
        <f>IF(N137="","",IF(COUNTIF(AP18:AP300,TRIM(Q137))&gt;0,"EXCLUSION EXACTE",""))</f>
        <v/>
      </c>
      <c r="S137" s="964" t="str" cm="1">
        <f t="array" ref="S137">IF(N137="","",IF(SUMPRODUCT(--(AP18:AP300&lt;&gt;""),--ISNUMBER(SEARCH(" "&amp;AP18:AP300&amp;" ",Q137)))&gt;0,"BLOQUE MOLLUSQUES",""))</f>
        <v/>
      </c>
      <c r="T137" s="964" t="str" cm="1">
        <f t="array" ref="T137">IF(N137="","",IF(SUMPRODUCT(--(AT18:AT300&lt;&gt;""),--ISNUMBER(SEARCH(" "&amp;AT18:AT300&amp;" ",Q137)))&gt;0,"FORCE MOLLUSQUES",""))</f>
        <v/>
      </c>
      <c r="U137" s="965" t="str">
        <f t="shared" si="24"/>
        <v/>
      </c>
      <c r="V137" s="965" t="str">
        <f t="shared" si="27"/>
        <v/>
      </c>
      <c r="W137" s="977" t="str">
        <f t="shared" si="25"/>
        <v/>
      </c>
      <c r="X137" s="964" t="str" cm="1">
        <f t="array" ref="X137">IF(N137="","",IF(R137&lt;&gt;"","",IF(SUMPRODUCT(--(AN18:AN1500=X17),--(AM18:AM1500&lt;&gt;""),--ISNUMBER(SEARCH(" "&amp;AM18:AM1500&amp;" ",Q137)))&gt;0,X17,"")))</f>
        <v/>
      </c>
      <c r="Y137" s="964" t="str" cm="1">
        <f t="array" ref="Y137">IF(N137="","",IF(R137&lt;&gt;"","",IF(SUMPRODUCT(--(AN18:AN1500=Y17),--(AM18:AM1500&lt;&gt;""),--ISNUMBER(SEARCH(" "&amp;AM18:AM1500&amp;" ",Q137)))&gt;0,Y17,"")))</f>
        <v/>
      </c>
      <c r="Z137" s="964" t="str" cm="1">
        <f t="array" ref="Z137">IF(N137="","",IF(R137&lt;&gt;"","",IF(SUMPRODUCT(--(AN18:AN1500=Z17),--(AM18:AM1500&lt;&gt;""),--ISNUMBER(SEARCH(" "&amp;AM18:AM1500&amp;" ",Q137)))&gt;0,Z17,"")))</f>
        <v/>
      </c>
      <c r="AA137" s="964" t="str" cm="1">
        <f t="array" ref="AA137">IF(N137="","",IF(R137&lt;&gt;"","",IF(SUMPRODUCT(--(AN18:AN1500=AA17),--(AM18:AM1500&lt;&gt;""),--ISNUMBER(SEARCH(" "&amp;AM18:AM1500&amp;" ",Q137)))&gt;0,AA17,"")))</f>
        <v/>
      </c>
      <c r="AB137" s="964" t="str" cm="1">
        <f t="array" ref="AB137">IF(N137="","",IF(R137&lt;&gt;"","",IF(SUMPRODUCT(--(AN18:AN1500=AB17),--(AM18:AM1500&lt;&gt;""),--ISNUMBER(SEARCH(" "&amp;AM18:AM1500&amp;" ",Q137)))&gt;0,AB17,"")))</f>
        <v/>
      </c>
      <c r="AC137" s="964" t="str" cm="1">
        <f t="array" ref="AC137">IF(N137="","",IF(R137&lt;&gt;"","",IF(SUMPRODUCT(--(AN18:AN1500=AC17),--(AM18:AM1500&lt;&gt;""),--ISNUMBER(SEARCH(" "&amp;AM18:AM1500&amp;" ",Q137)))&gt;0,AC17,"")))</f>
        <v/>
      </c>
      <c r="AD137" s="964" t="str" cm="1">
        <f t="array" ref="AD137">IF(N137="","",IF(R137&lt;&gt;"","",IF(SUMPRODUCT(--(AN18:AN1500=AD17),--(AM18:AM1500&lt;&gt;""),--ISNUMBER(SEARCH(" "&amp;AM18:AM1500&amp;" ",Q137)))&gt;0,AD17,"")))</f>
        <v/>
      </c>
      <c r="AE137" s="964" t="str" cm="1">
        <f t="array" ref="AE137">IF(N137="","",IF(R137&lt;&gt;"","",IF(SUMPRODUCT(--(AN18:AN1500=AE17),--(AM18:AM1500&lt;&gt;""),--ISNUMBER(SEARCH(" "&amp;AM18:AM1500&amp;" ",Q137)))&gt;0,AE17,"")))</f>
        <v/>
      </c>
      <c r="AF137" s="964" t="str" cm="1">
        <f t="array" ref="AF137">IF(N137="","",IF(R137&lt;&gt;"","",IF(SUMPRODUCT(--(AN18:AN1500=AF17),--(AM18:AM1500&lt;&gt;""),--ISNUMBER(SEARCH(" "&amp;AM18:AM1500&amp;" ",Q137)))&gt;0,AF17,"")))</f>
        <v/>
      </c>
      <c r="AG137" s="964" t="str" cm="1">
        <f t="array" ref="AG137">IF(N137="","",IF(R137&lt;&gt;"","",IF(SUMPRODUCT(--(AN18:AN1500=AG17),--(AM18:AM1500&lt;&gt;""),--ISNUMBER(SEARCH(" "&amp;AM18:AM1500&amp;" ",Q137)))&gt;0,AG17,"")))</f>
        <v/>
      </c>
      <c r="AH137" s="964" t="str" cm="1">
        <f t="array" ref="AH137">IF(N137="","",IF(R137&lt;&gt;"","",IF(SUMPRODUCT(--(AN18:AN1500=AH17),--(AM18:AM1500&lt;&gt;""),--ISNUMBER(SEARCH(" "&amp;AM18:AM1500&amp;" ",Q137)))&gt;0,AH17,"")))</f>
        <v/>
      </c>
      <c r="AI137" s="964" t="str" cm="1">
        <f t="array" ref="AI137">IF(N137="","",IF(R137&lt;&gt;"","",IF(SUMPRODUCT(--(AN18:AN1500=AI17),--(AM18:AM1500&lt;&gt;""),--ISNUMBER(SEARCH(" "&amp;AM18:AM1500&amp;" ",Q137)))&gt;0,AI17,"")))</f>
        <v/>
      </c>
      <c r="AJ137" s="964" t="str" cm="1">
        <f t="array" ref="AJ137">IF(N137="","",IF(R137&lt;&gt;"","",IF(SUMPRODUCT(--(AN18:AN1500=AJ17),--(AM18:AM1500&lt;&gt;""),--ISNUMBER(SEARCH(" "&amp;AM18:AM1500&amp;" ",Q137)))&gt;0,AJ17,"")))</f>
        <v/>
      </c>
      <c r="AK137" s="964" t="str" cm="1">
        <f t="array" ref="AK137">IF(N137="","",IF(T137&lt;&gt;"",AK17,IF(S137&lt;&gt;"","",IF(R137&lt;&gt;"","",IF(SUMPRODUCT(--(AN18:AN1500=AK17),--(AM18:AM1500&lt;&gt;""),--ISNUMBER(SEARCH(" "&amp;AM18:AM1500&amp;" ",Q137)))&gt;0,AK17,"")))))</f>
        <v/>
      </c>
      <c r="AM137" s="964" t="s">
        <v>2176</v>
      </c>
      <c r="AN137" s="964" t="s">
        <v>1962</v>
      </c>
      <c r="AP137" s="964"/>
      <c r="AQ137" s="964"/>
      <c r="AR137" s="964"/>
      <c r="AT137" s="964"/>
      <c r="AU137" s="964"/>
      <c r="AV137" s="964"/>
      <c r="BN137" s="49">
        <v>1</v>
      </c>
    </row>
    <row r="138" spans="1:66" ht="35.1" customHeight="1">
      <c r="A138" s="957" t="str">
        <f>IF(B138="","",COUNTIF(B18:B138,"&lt;&gt;"))</f>
        <v/>
      </c>
      <c r="B138" s="958"/>
      <c r="C138" s="974" t="str">
        <f t="shared" si="26"/>
        <v/>
      </c>
      <c r="D138" s="984" t="str">
        <f t="shared" si="14"/>
        <v/>
      </c>
      <c r="E138" s="961" t="str">
        <f t="shared" si="15"/>
        <v/>
      </c>
      <c r="F138" s="962" t="str">
        <f t="shared" si="16"/>
        <v/>
      </c>
      <c r="G138" s="963" t="str">
        <f>IF(H138="","",COUNTIF(H18:H138,"&lt;&gt;"))</f>
        <v/>
      </c>
      <c r="H138" s="958" t="str" cm="1">
        <f t="array" ref="H138">IF(L138="","",IF(LEN(L138)&lt;=MAX(10,G13),L138,IFERROR(LEFT(L138,LOOKUP(2,1/(MID(L138,ROW(1:500),1)=" ")/(ROW(1:500)&lt;=MAX(10,G13)),ROW(1:500))-1),LEFT(L138,MAX(10,G13)))))</f>
        <v/>
      </c>
      <c r="I138" s="963" t="str">
        <f t="shared" si="17"/>
        <v/>
      </c>
      <c r="J138" s="963" t="str">
        <f t="shared" si="18"/>
        <v/>
      </c>
      <c r="K138" s="964" t="str">
        <f>IF(M137&lt;&gt;"",K137,IF(K137&lt;MAX(A18:A317),K137+1,""))</f>
        <v/>
      </c>
      <c r="L138" s="965" t="str">
        <f>IF(K138="","",IF(M137&lt;&gt;"",M137,INDEX(E18:E317,MATCH(K138,A18:A317,0))))</f>
        <v/>
      </c>
      <c r="M138" s="965" t="str">
        <f t="shared" si="19"/>
        <v/>
      </c>
      <c r="N138" s="966" t="str">
        <f t="shared" si="20"/>
        <v/>
      </c>
      <c r="O138" s="967" t="str">
        <f t="shared" si="21"/>
        <v/>
      </c>
      <c r="P138" s="967" t="str">
        <f t="shared" si="22"/>
        <v/>
      </c>
      <c r="Q138" s="966" t="str">
        <f t="shared" si="23"/>
        <v/>
      </c>
      <c r="R138" s="967" t="str">
        <f>IF(N138="","",IF(COUNTIF(AP18:AP300,TRIM(Q138))&gt;0,"EXCLUSION EXACTE",""))</f>
        <v/>
      </c>
      <c r="S138" s="967" t="str" cm="1">
        <f t="array" ref="S138">IF(N138="","",IF(SUMPRODUCT(--(AP18:AP300&lt;&gt;""),--ISNUMBER(SEARCH(" "&amp;AP18:AP300&amp;" ",Q138)))&gt;0,"BLOQUE MOLLUSQUES",""))</f>
        <v/>
      </c>
      <c r="T138" s="967" t="str" cm="1">
        <f t="array" ref="T138">IF(N138="","",IF(SUMPRODUCT(--(AT18:AT300&lt;&gt;""),--ISNUMBER(SEARCH(" "&amp;AT18:AT300&amp;" ",Q138)))&gt;0,"FORCE MOLLUSQUES",""))</f>
        <v/>
      </c>
      <c r="U138" s="966" t="str">
        <f t="shared" si="24"/>
        <v/>
      </c>
      <c r="V138" s="966" t="str">
        <f t="shared" si="27"/>
        <v/>
      </c>
      <c r="W138" s="991" t="str">
        <f t="shared" si="25"/>
        <v/>
      </c>
      <c r="X138" s="967" t="str" cm="1">
        <f t="array" ref="X138">IF(N138="","",IF(R138&lt;&gt;"","",IF(SUMPRODUCT(--(AN18:AN1500=X17),--(AM18:AM1500&lt;&gt;""),--ISNUMBER(SEARCH(" "&amp;AM18:AM1500&amp;" ",Q138)))&gt;0,X17,"")))</f>
        <v/>
      </c>
      <c r="Y138" s="967" t="str" cm="1">
        <f t="array" ref="Y138">IF(N138="","",IF(R138&lt;&gt;"","",IF(SUMPRODUCT(--(AN18:AN1500=Y17),--(AM18:AM1500&lt;&gt;""),--ISNUMBER(SEARCH(" "&amp;AM18:AM1500&amp;" ",Q138)))&gt;0,Y17,"")))</f>
        <v/>
      </c>
      <c r="Z138" s="967" t="str" cm="1">
        <f t="array" ref="Z138">IF(N138="","",IF(R138&lt;&gt;"","",IF(SUMPRODUCT(--(AN18:AN1500=Z17),--(AM18:AM1500&lt;&gt;""),--ISNUMBER(SEARCH(" "&amp;AM18:AM1500&amp;" ",Q138)))&gt;0,Z17,"")))</f>
        <v/>
      </c>
      <c r="AA138" s="967" t="str" cm="1">
        <f t="array" ref="AA138">IF(N138="","",IF(R138&lt;&gt;"","",IF(SUMPRODUCT(--(AN18:AN1500=AA17),--(AM18:AM1500&lt;&gt;""),--ISNUMBER(SEARCH(" "&amp;AM18:AM1500&amp;" ",Q138)))&gt;0,AA17,"")))</f>
        <v/>
      </c>
      <c r="AB138" s="967" t="str" cm="1">
        <f t="array" ref="AB138">IF(N138="","",IF(R138&lt;&gt;"","",IF(SUMPRODUCT(--(AN18:AN1500=AB17),--(AM18:AM1500&lt;&gt;""),--ISNUMBER(SEARCH(" "&amp;AM18:AM1500&amp;" ",Q138)))&gt;0,AB17,"")))</f>
        <v/>
      </c>
      <c r="AC138" s="967" t="str" cm="1">
        <f t="array" ref="AC138">IF(N138="","",IF(R138&lt;&gt;"","",IF(SUMPRODUCT(--(AN18:AN1500=AC17),--(AM18:AM1500&lt;&gt;""),--ISNUMBER(SEARCH(" "&amp;AM18:AM1500&amp;" ",Q138)))&gt;0,AC17,"")))</f>
        <v/>
      </c>
      <c r="AD138" s="967" t="str" cm="1">
        <f t="array" ref="AD138">IF(N138="","",IF(R138&lt;&gt;"","",IF(SUMPRODUCT(--(AN18:AN1500=AD17),--(AM18:AM1500&lt;&gt;""),--ISNUMBER(SEARCH(" "&amp;AM18:AM1500&amp;" ",Q138)))&gt;0,AD17,"")))</f>
        <v/>
      </c>
      <c r="AE138" s="967" t="str" cm="1">
        <f t="array" ref="AE138">IF(N138="","",IF(R138&lt;&gt;"","",IF(SUMPRODUCT(--(AN18:AN1500=AE17),--(AM18:AM1500&lt;&gt;""),--ISNUMBER(SEARCH(" "&amp;AM18:AM1500&amp;" ",Q138)))&gt;0,AE17,"")))</f>
        <v/>
      </c>
      <c r="AF138" s="967" t="str" cm="1">
        <f t="array" ref="AF138">IF(N138="","",IF(R138&lt;&gt;"","",IF(SUMPRODUCT(--(AN18:AN1500=AF17),--(AM18:AM1500&lt;&gt;""),--ISNUMBER(SEARCH(" "&amp;AM18:AM1500&amp;" ",Q138)))&gt;0,AF17,"")))</f>
        <v/>
      </c>
      <c r="AG138" s="967" t="str" cm="1">
        <f t="array" ref="AG138">IF(N138="","",IF(R138&lt;&gt;"","",IF(SUMPRODUCT(--(AN18:AN1500=AG17),--(AM18:AM1500&lt;&gt;""),--ISNUMBER(SEARCH(" "&amp;AM18:AM1500&amp;" ",Q138)))&gt;0,AG17,"")))</f>
        <v/>
      </c>
      <c r="AH138" s="967" t="str" cm="1">
        <f t="array" ref="AH138">IF(N138="","",IF(R138&lt;&gt;"","",IF(SUMPRODUCT(--(AN18:AN1500=AH17),--(AM18:AM1500&lt;&gt;""),--ISNUMBER(SEARCH(" "&amp;AM18:AM1500&amp;" ",Q138)))&gt;0,AH17,"")))</f>
        <v/>
      </c>
      <c r="AI138" s="967" t="str" cm="1">
        <f t="array" ref="AI138">IF(N138="","",IF(R138&lt;&gt;"","",IF(SUMPRODUCT(--(AN18:AN1500=AI17),--(AM18:AM1500&lt;&gt;""),--ISNUMBER(SEARCH(" "&amp;AM18:AM1500&amp;" ",Q138)))&gt;0,AI17,"")))</f>
        <v/>
      </c>
      <c r="AJ138" s="967" t="str" cm="1">
        <f t="array" ref="AJ138">IF(N138="","",IF(R138&lt;&gt;"","",IF(SUMPRODUCT(--(AN18:AN1500=AJ17),--(AM18:AM1500&lt;&gt;""),--ISNUMBER(SEARCH(" "&amp;AM18:AM1500&amp;" ",Q138)))&gt;0,AJ17,"")))</f>
        <v/>
      </c>
      <c r="AK138" s="967" t="str" cm="1">
        <f t="array" ref="AK138">IF(N138="","",IF(T138&lt;&gt;"",AK17,IF(S138&lt;&gt;"","",IF(R138&lt;&gt;"","",IF(SUMPRODUCT(--(AN18:AN1500=AK17),--(AM18:AM1500&lt;&gt;""),--ISNUMBER(SEARCH(" "&amp;AM18:AM1500&amp;" ",Q138)))&gt;0,AK17,"")))))</f>
        <v/>
      </c>
      <c r="AM138" s="968" t="s">
        <v>2177</v>
      </c>
      <c r="AN138" s="968" t="s">
        <v>1962</v>
      </c>
      <c r="AP138" s="964"/>
      <c r="AQ138" s="964"/>
      <c r="AR138" s="964"/>
      <c r="AT138" s="964"/>
      <c r="AU138" s="964"/>
      <c r="AV138" s="964"/>
      <c r="BN138" s="49">
        <v>1</v>
      </c>
    </row>
    <row r="139" spans="1:66" ht="35.1" customHeight="1">
      <c r="A139" s="973" t="str">
        <f>IF(B139="","",COUNTIF(B18:B139,"&lt;&gt;"))</f>
        <v/>
      </c>
      <c r="B139" s="965"/>
      <c r="C139" s="974" t="str">
        <f t="shared" si="26"/>
        <v/>
      </c>
      <c r="D139" s="984" t="str">
        <f t="shared" si="14"/>
        <v/>
      </c>
      <c r="E139" s="976" t="str">
        <f t="shared" si="15"/>
        <v/>
      </c>
      <c r="F139" s="977" t="str">
        <f t="shared" si="16"/>
        <v/>
      </c>
      <c r="G139" s="964" t="str">
        <f>IF(H139="","",COUNTIF(H18:H139,"&lt;&gt;"))</f>
        <v/>
      </c>
      <c r="H139" s="965" t="str" cm="1">
        <f t="array" ref="H139">IF(L139="","",IF(LEN(L139)&lt;=MAX(10,G13),L139,IFERROR(LEFT(L139,LOOKUP(2,1/(MID(L139,ROW(1:500),1)=" ")/(ROW(1:500)&lt;=MAX(10,G13)),ROW(1:500))-1),LEFT(L139,MAX(10,G13)))))</f>
        <v/>
      </c>
      <c r="I139" s="964" t="str">
        <f t="shared" si="17"/>
        <v/>
      </c>
      <c r="J139" s="964" t="str">
        <f t="shared" si="18"/>
        <v/>
      </c>
      <c r="K139" s="964" t="str">
        <f>IF(M138&lt;&gt;"",K138,IF(K138&lt;MAX(A18:A317),K138+1,""))</f>
        <v/>
      </c>
      <c r="L139" s="965" t="str">
        <f>IF(K139="","",IF(M138&lt;&gt;"",M138,INDEX(E18:E317,MATCH(K139,A18:A317,0))))</f>
        <v/>
      </c>
      <c r="M139" s="965" t="str">
        <f t="shared" si="19"/>
        <v/>
      </c>
      <c r="N139" s="965" t="str">
        <f t="shared" si="20"/>
        <v/>
      </c>
      <c r="O139" s="964" t="str">
        <f t="shared" si="21"/>
        <v/>
      </c>
      <c r="P139" s="964" t="str">
        <f t="shared" si="22"/>
        <v/>
      </c>
      <c r="Q139" s="965" t="str">
        <f t="shared" si="23"/>
        <v/>
      </c>
      <c r="R139" s="964" t="str">
        <f>IF(N139="","",IF(COUNTIF(AP18:AP300,TRIM(Q139))&gt;0,"EXCLUSION EXACTE",""))</f>
        <v/>
      </c>
      <c r="S139" s="964" t="str" cm="1">
        <f t="array" ref="S139">IF(N139="","",IF(SUMPRODUCT(--(AP18:AP300&lt;&gt;""),--ISNUMBER(SEARCH(" "&amp;AP18:AP300&amp;" ",Q139)))&gt;0,"BLOQUE MOLLUSQUES",""))</f>
        <v/>
      </c>
      <c r="T139" s="964" t="str" cm="1">
        <f t="array" ref="T139">IF(N139="","",IF(SUMPRODUCT(--(AT18:AT300&lt;&gt;""),--ISNUMBER(SEARCH(" "&amp;AT18:AT300&amp;" ",Q139)))&gt;0,"FORCE MOLLUSQUES",""))</f>
        <v/>
      </c>
      <c r="U139" s="965" t="str">
        <f t="shared" si="24"/>
        <v/>
      </c>
      <c r="V139" s="965" t="str">
        <f t="shared" si="27"/>
        <v/>
      </c>
      <c r="W139" s="977" t="str">
        <f t="shared" si="25"/>
        <v/>
      </c>
      <c r="X139" s="964" t="str" cm="1">
        <f t="array" ref="X139">IF(N139="","",IF(R139&lt;&gt;"","",IF(SUMPRODUCT(--(AN18:AN1500=X17),--(AM18:AM1500&lt;&gt;""),--ISNUMBER(SEARCH(" "&amp;AM18:AM1500&amp;" ",Q139)))&gt;0,X17,"")))</f>
        <v/>
      </c>
      <c r="Y139" s="964" t="str" cm="1">
        <f t="array" ref="Y139">IF(N139="","",IF(R139&lt;&gt;"","",IF(SUMPRODUCT(--(AN18:AN1500=Y17),--(AM18:AM1500&lt;&gt;""),--ISNUMBER(SEARCH(" "&amp;AM18:AM1500&amp;" ",Q139)))&gt;0,Y17,"")))</f>
        <v/>
      </c>
      <c r="Z139" s="964" t="str" cm="1">
        <f t="array" ref="Z139">IF(N139="","",IF(R139&lt;&gt;"","",IF(SUMPRODUCT(--(AN18:AN1500=Z17),--(AM18:AM1500&lt;&gt;""),--ISNUMBER(SEARCH(" "&amp;AM18:AM1500&amp;" ",Q139)))&gt;0,Z17,"")))</f>
        <v/>
      </c>
      <c r="AA139" s="964" t="str" cm="1">
        <f t="array" ref="AA139">IF(N139="","",IF(R139&lt;&gt;"","",IF(SUMPRODUCT(--(AN18:AN1500=AA17),--(AM18:AM1500&lt;&gt;""),--ISNUMBER(SEARCH(" "&amp;AM18:AM1500&amp;" ",Q139)))&gt;0,AA17,"")))</f>
        <v/>
      </c>
      <c r="AB139" s="964" t="str" cm="1">
        <f t="array" ref="AB139">IF(N139="","",IF(R139&lt;&gt;"","",IF(SUMPRODUCT(--(AN18:AN1500=AB17),--(AM18:AM1500&lt;&gt;""),--ISNUMBER(SEARCH(" "&amp;AM18:AM1500&amp;" ",Q139)))&gt;0,AB17,"")))</f>
        <v/>
      </c>
      <c r="AC139" s="964" t="str" cm="1">
        <f t="array" ref="AC139">IF(N139="","",IF(R139&lt;&gt;"","",IF(SUMPRODUCT(--(AN18:AN1500=AC17),--(AM18:AM1500&lt;&gt;""),--ISNUMBER(SEARCH(" "&amp;AM18:AM1500&amp;" ",Q139)))&gt;0,AC17,"")))</f>
        <v/>
      </c>
      <c r="AD139" s="964" t="str" cm="1">
        <f t="array" ref="AD139">IF(N139="","",IF(R139&lt;&gt;"","",IF(SUMPRODUCT(--(AN18:AN1500=AD17),--(AM18:AM1500&lt;&gt;""),--ISNUMBER(SEARCH(" "&amp;AM18:AM1500&amp;" ",Q139)))&gt;0,AD17,"")))</f>
        <v/>
      </c>
      <c r="AE139" s="964" t="str" cm="1">
        <f t="array" ref="AE139">IF(N139="","",IF(R139&lt;&gt;"","",IF(SUMPRODUCT(--(AN18:AN1500=AE17),--(AM18:AM1500&lt;&gt;""),--ISNUMBER(SEARCH(" "&amp;AM18:AM1500&amp;" ",Q139)))&gt;0,AE17,"")))</f>
        <v/>
      </c>
      <c r="AF139" s="964" t="str" cm="1">
        <f t="array" ref="AF139">IF(N139="","",IF(R139&lt;&gt;"","",IF(SUMPRODUCT(--(AN18:AN1500=AF17),--(AM18:AM1500&lt;&gt;""),--ISNUMBER(SEARCH(" "&amp;AM18:AM1500&amp;" ",Q139)))&gt;0,AF17,"")))</f>
        <v/>
      </c>
      <c r="AG139" s="964" t="str" cm="1">
        <f t="array" ref="AG139">IF(N139="","",IF(R139&lt;&gt;"","",IF(SUMPRODUCT(--(AN18:AN1500=AG17),--(AM18:AM1500&lt;&gt;""),--ISNUMBER(SEARCH(" "&amp;AM18:AM1500&amp;" ",Q139)))&gt;0,AG17,"")))</f>
        <v/>
      </c>
      <c r="AH139" s="964" t="str" cm="1">
        <f t="array" ref="AH139">IF(N139="","",IF(R139&lt;&gt;"","",IF(SUMPRODUCT(--(AN18:AN1500=AH17),--(AM18:AM1500&lt;&gt;""),--ISNUMBER(SEARCH(" "&amp;AM18:AM1500&amp;" ",Q139)))&gt;0,AH17,"")))</f>
        <v/>
      </c>
      <c r="AI139" s="964" t="str" cm="1">
        <f t="array" ref="AI139">IF(N139="","",IF(R139&lt;&gt;"","",IF(SUMPRODUCT(--(AN18:AN1500=AI17),--(AM18:AM1500&lt;&gt;""),--ISNUMBER(SEARCH(" "&amp;AM18:AM1500&amp;" ",Q139)))&gt;0,AI17,"")))</f>
        <v/>
      </c>
      <c r="AJ139" s="964" t="str" cm="1">
        <f t="array" ref="AJ139">IF(N139="","",IF(R139&lt;&gt;"","",IF(SUMPRODUCT(--(AN18:AN1500=AJ17),--(AM18:AM1500&lt;&gt;""),--ISNUMBER(SEARCH(" "&amp;AM18:AM1500&amp;" ",Q139)))&gt;0,AJ17,"")))</f>
        <v/>
      </c>
      <c r="AK139" s="964" t="str" cm="1">
        <f t="array" ref="AK139">IF(N139="","",IF(T139&lt;&gt;"",AK17,IF(S139&lt;&gt;"","",IF(R139&lt;&gt;"","",IF(SUMPRODUCT(--(AN18:AN1500=AK17),--(AM18:AM1500&lt;&gt;""),--ISNUMBER(SEARCH(" "&amp;AM18:AM1500&amp;" ",Q139)))&gt;0,AK17,"")))))</f>
        <v/>
      </c>
      <c r="AM139" s="964" t="s">
        <v>2178</v>
      </c>
      <c r="AN139" s="964" t="s">
        <v>1962</v>
      </c>
      <c r="AP139" s="964"/>
      <c r="AQ139" s="964"/>
      <c r="AR139" s="964"/>
      <c r="AT139" s="964"/>
      <c r="AU139" s="964"/>
      <c r="AV139" s="964"/>
      <c r="BN139" s="49">
        <v>1</v>
      </c>
    </row>
    <row r="140" spans="1:66" ht="35.1" customHeight="1">
      <c r="A140" s="957" t="str">
        <f>IF(B140="","",COUNTIF(B18:B140,"&lt;&gt;"))</f>
        <v/>
      </c>
      <c r="B140" s="958"/>
      <c r="C140" s="974" t="str">
        <f t="shared" si="26"/>
        <v/>
      </c>
      <c r="D140" s="984" t="str">
        <f t="shared" si="14"/>
        <v/>
      </c>
      <c r="E140" s="961" t="str">
        <f t="shared" si="15"/>
        <v/>
      </c>
      <c r="F140" s="962" t="str">
        <f t="shared" si="16"/>
        <v/>
      </c>
      <c r="G140" s="963" t="str">
        <f>IF(H140="","",COUNTIF(H18:H140,"&lt;&gt;"))</f>
        <v/>
      </c>
      <c r="H140" s="958" t="str" cm="1">
        <f t="array" ref="H140">IF(L140="","",IF(LEN(L140)&lt;=MAX(10,G13),L140,IFERROR(LEFT(L140,LOOKUP(2,1/(MID(L140,ROW(1:500),1)=" ")/(ROW(1:500)&lt;=MAX(10,G13)),ROW(1:500))-1),LEFT(L140,MAX(10,G13)))))</f>
        <v/>
      </c>
      <c r="I140" s="963" t="str">
        <f t="shared" si="17"/>
        <v/>
      </c>
      <c r="J140" s="963" t="str">
        <f t="shared" si="18"/>
        <v/>
      </c>
      <c r="K140" s="964" t="str">
        <f>IF(M139&lt;&gt;"",K139,IF(K139&lt;MAX(A18:A317),K139+1,""))</f>
        <v/>
      </c>
      <c r="L140" s="965" t="str">
        <f>IF(K140="","",IF(M139&lt;&gt;"",M139,INDEX(E18:E317,MATCH(K140,A18:A317,0))))</f>
        <v/>
      </c>
      <c r="M140" s="965" t="str">
        <f t="shared" si="19"/>
        <v/>
      </c>
      <c r="N140" s="966" t="str">
        <f t="shared" si="20"/>
        <v/>
      </c>
      <c r="O140" s="967" t="str">
        <f t="shared" si="21"/>
        <v/>
      </c>
      <c r="P140" s="967" t="str">
        <f t="shared" si="22"/>
        <v/>
      </c>
      <c r="Q140" s="966" t="str">
        <f t="shared" si="23"/>
        <v/>
      </c>
      <c r="R140" s="967" t="str">
        <f>IF(N140="","",IF(COUNTIF(AP18:AP300,TRIM(Q140))&gt;0,"EXCLUSION EXACTE",""))</f>
        <v/>
      </c>
      <c r="S140" s="967" t="str" cm="1">
        <f t="array" ref="S140">IF(N140="","",IF(SUMPRODUCT(--(AP18:AP300&lt;&gt;""),--ISNUMBER(SEARCH(" "&amp;AP18:AP300&amp;" ",Q140)))&gt;0,"BLOQUE MOLLUSQUES",""))</f>
        <v/>
      </c>
      <c r="T140" s="967" t="str" cm="1">
        <f t="array" ref="T140">IF(N140="","",IF(SUMPRODUCT(--(AT18:AT300&lt;&gt;""),--ISNUMBER(SEARCH(" "&amp;AT18:AT300&amp;" ",Q140)))&gt;0,"FORCE MOLLUSQUES",""))</f>
        <v/>
      </c>
      <c r="U140" s="966" t="str">
        <f t="shared" si="24"/>
        <v/>
      </c>
      <c r="V140" s="966" t="str">
        <f t="shared" si="27"/>
        <v/>
      </c>
      <c r="W140" s="991" t="str">
        <f t="shared" si="25"/>
        <v/>
      </c>
      <c r="X140" s="967" t="str" cm="1">
        <f t="array" ref="X140">IF(N140="","",IF(R140&lt;&gt;"","",IF(SUMPRODUCT(--(AN18:AN1500=X17),--(AM18:AM1500&lt;&gt;""),--ISNUMBER(SEARCH(" "&amp;AM18:AM1500&amp;" ",Q140)))&gt;0,X17,"")))</f>
        <v/>
      </c>
      <c r="Y140" s="967" t="str" cm="1">
        <f t="array" ref="Y140">IF(N140="","",IF(R140&lt;&gt;"","",IF(SUMPRODUCT(--(AN18:AN1500=Y17),--(AM18:AM1500&lt;&gt;""),--ISNUMBER(SEARCH(" "&amp;AM18:AM1500&amp;" ",Q140)))&gt;0,Y17,"")))</f>
        <v/>
      </c>
      <c r="Z140" s="967" t="str" cm="1">
        <f t="array" ref="Z140">IF(N140="","",IF(R140&lt;&gt;"","",IF(SUMPRODUCT(--(AN18:AN1500=Z17),--(AM18:AM1500&lt;&gt;""),--ISNUMBER(SEARCH(" "&amp;AM18:AM1500&amp;" ",Q140)))&gt;0,Z17,"")))</f>
        <v/>
      </c>
      <c r="AA140" s="967" t="str" cm="1">
        <f t="array" ref="AA140">IF(N140="","",IF(R140&lt;&gt;"","",IF(SUMPRODUCT(--(AN18:AN1500=AA17),--(AM18:AM1500&lt;&gt;""),--ISNUMBER(SEARCH(" "&amp;AM18:AM1500&amp;" ",Q140)))&gt;0,AA17,"")))</f>
        <v/>
      </c>
      <c r="AB140" s="967" t="str" cm="1">
        <f t="array" ref="AB140">IF(N140="","",IF(R140&lt;&gt;"","",IF(SUMPRODUCT(--(AN18:AN1500=AB17),--(AM18:AM1500&lt;&gt;""),--ISNUMBER(SEARCH(" "&amp;AM18:AM1500&amp;" ",Q140)))&gt;0,AB17,"")))</f>
        <v/>
      </c>
      <c r="AC140" s="967" t="str" cm="1">
        <f t="array" ref="AC140">IF(N140="","",IF(R140&lt;&gt;"","",IF(SUMPRODUCT(--(AN18:AN1500=AC17),--(AM18:AM1500&lt;&gt;""),--ISNUMBER(SEARCH(" "&amp;AM18:AM1500&amp;" ",Q140)))&gt;0,AC17,"")))</f>
        <v/>
      </c>
      <c r="AD140" s="967" t="str" cm="1">
        <f t="array" ref="AD140">IF(N140="","",IF(R140&lt;&gt;"","",IF(SUMPRODUCT(--(AN18:AN1500=AD17),--(AM18:AM1500&lt;&gt;""),--ISNUMBER(SEARCH(" "&amp;AM18:AM1500&amp;" ",Q140)))&gt;0,AD17,"")))</f>
        <v/>
      </c>
      <c r="AE140" s="967" t="str" cm="1">
        <f t="array" ref="AE140">IF(N140="","",IF(R140&lt;&gt;"","",IF(SUMPRODUCT(--(AN18:AN1500=AE17),--(AM18:AM1500&lt;&gt;""),--ISNUMBER(SEARCH(" "&amp;AM18:AM1500&amp;" ",Q140)))&gt;0,AE17,"")))</f>
        <v/>
      </c>
      <c r="AF140" s="967" t="str" cm="1">
        <f t="array" ref="AF140">IF(N140="","",IF(R140&lt;&gt;"","",IF(SUMPRODUCT(--(AN18:AN1500=AF17),--(AM18:AM1500&lt;&gt;""),--ISNUMBER(SEARCH(" "&amp;AM18:AM1500&amp;" ",Q140)))&gt;0,AF17,"")))</f>
        <v/>
      </c>
      <c r="AG140" s="967" t="str" cm="1">
        <f t="array" ref="AG140">IF(N140="","",IF(R140&lt;&gt;"","",IF(SUMPRODUCT(--(AN18:AN1500=AG17),--(AM18:AM1500&lt;&gt;""),--ISNUMBER(SEARCH(" "&amp;AM18:AM1500&amp;" ",Q140)))&gt;0,AG17,"")))</f>
        <v/>
      </c>
      <c r="AH140" s="967" t="str" cm="1">
        <f t="array" ref="AH140">IF(N140="","",IF(R140&lt;&gt;"","",IF(SUMPRODUCT(--(AN18:AN1500=AH17),--(AM18:AM1500&lt;&gt;""),--ISNUMBER(SEARCH(" "&amp;AM18:AM1500&amp;" ",Q140)))&gt;0,AH17,"")))</f>
        <v/>
      </c>
      <c r="AI140" s="967" t="str" cm="1">
        <f t="array" ref="AI140">IF(N140="","",IF(R140&lt;&gt;"","",IF(SUMPRODUCT(--(AN18:AN1500=AI17),--(AM18:AM1500&lt;&gt;""),--ISNUMBER(SEARCH(" "&amp;AM18:AM1500&amp;" ",Q140)))&gt;0,AI17,"")))</f>
        <v/>
      </c>
      <c r="AJ140" s="967" t="str" cm="1">
        <f t="array" ref="AJ140">IF(N140="","",IF(R140&lt;&gt;"","",IF(SUMPRODUCT(--(AN18:AN1500=AJ17),--(AM18:AM1500&lt;&gt;""),--ISNUMBER(SEARCH(" "&amp;AM18:AM1500&amp;" ",Q140)))&gt;0,AJ17,"")))</f>
        <v/>
      </c>
      <c r="AK140" s="967" t="str" cm="1">
        <f t="array" ref="AK140">IF(N140="","",IF(T140&lt;&gt;"",AK17,IF(S140&lt;&gt;"","",IF(R140&lt;&gt;"","",IF(SUMPRODUCT(--(AN18:AN1500=AK17),--(AM18:AM1500&lt;&gt;""),--ISNUMBER(SEARCH(" "&amp;AM18:AM1500&amp;" ",Q140)))&gt;0,AK17,"")))))</f>
        <v/>
      </c>
      <c r="AM140" s="968" t="s">
        <v>2179</v>
      </c>
      <c r="AN140" s="968" t="s">
        <v>1962</v>
      </c>
      <c r="AP140" s="964"/>
      <c r="AQ140" s="964"/>
      <c r="AR140" s="964"/>
      <c r="AT140" s="964"/>
      <c r="AU140" s="964"/>
      <c r="AV140" s="964"/>
      <c r="BN140" s="49">
        <v>1</v>
      </c>
    </row>
    <row r="141" spans="1:66" ht="35.1" customHeight="1">
      <c r="A141" s="973" t="str">
        <f>IF(B141="","",COUNTIF(B18:B141,"&lt;&gt;"))</f>
        <v/>
      </c>
      <c r="B141" s="965"/>
      <c r="C141" s="974" t="str">
        <f t="shared" si="26"/>
        <v/>
      </c>
      <c r="D141" s="984" t="str">
        <f t="shared" si="14"/>
        <v/>
      </c>
      <c r="E141" s="976" t="str">
        <f t="shared" si="15"/>
        <v/>
      </c>
      <c r="F141" s="977" t="str">
        <f t="shared" si="16"/>
        <v/>
      </c>
      <c r="G141" s="964" t="str">
        <f>IF(H141="","",COUNTIF(H18:H141,"&lt;&gt;"))</f>
        <v/>
      </c>
      <c r="H141" s="965" t="str" cm="1">
        <f t="array" ref="H141">IF(L141="","",IF(LEN(L141)&lt;=MAX(10,G13),L141,IFERROR(LEFT(L141,LOOKUP(2,1/(MID(L141,ROW(1:500),1)=" ")/(ROW(1:500)&lt;=MAX(10,G13)),ROW(1:500))-1),LEFT(L141,MAX(10,G13)))))</f>
        <v/>
      </c>
      <c r="I141" s="964" t="str">
        <f t="shared" si="17"/>
        <v/>
      </c>
      <c r="J141" s="964" t="str">
        <f t="shared" si="18"/>
        <v/>
      </c>
      <c r="K141" s="964" t="str">
        <f>IF(M140&lt;&gt;"",K140,IF(K140&lt;MAX(A18:A317),K140+1,""))</f>
        <v/>
      </c>
      <c r="L141" s="965" t="str">
        <f>IF(K141="","",IF(M140&lt;&gt;"",M140,INDEX(E18:E317,MATCH(K141,A18:A317,0))))</f>
        <v/>
      </c>
      <c r="M141" s="965" t="str">
        <f t="shared" si="19"/>
        <v/>
      </c>
      <c r="N141" s="965" t="str">
        <f t="shared" si="20"/>
        <v/>
      </c>
      <c r="O141" s="964" t="str">
        <f t="shared" si="21"/>
        <v/>
      </c>
      <c r="P141" s="964" t="str">
        <f t="shared" si="22"/>
        <v/>
      </c>
      <c r="Q141" s="965" t="str">
        <f t="shared" si="23"/>
        <v/>
      </c>
      <c r="R141" s="964" t="str">
        <f>IF(N141="","",IF(COUNTIF(AP18:AP300,TRIM(Q141))&gt;0,"EXCLUSION EXACTE",""))</f>
        <v/>
      </c>
      <c r="S141" s="964" t="str" cm="1">
        <f t="array" ref="S141">IF(N141="","",IF(SUMPRODUCT(--(AP18:AP300&lt;&gt;""),--ISNUMBER(SEARCH(" "&amp;AP18:AP300&amp;" ",Q141)))&gt;0,"BLOQUE MOLLUSQUES",""))</f>
        <v/>
      </c>
      <c r="T141" s="964" t="str" cm="1">
        <f t="array" ref="T141">IF(N141="","",IF(SUMPRODUCT(--(AT18:AT300&lt;&gt;""),--ISNUMBER(SEARCH(" "&amp;AT18:AT300&amp;" ",Q141)))&gt;0,"FORCE MOLLUSQUES",""))</f>
        <v/>
      </c>
      <c r="U141" s="965" t="str">
        <f t="shared" si="24"/>
        <v/>
      </c>
      <c r="V141" s="965" t="str">
        <f t="shared" si="27"/>
        <v/>
      </c>
      <c r="W141" s="977" t="str">
        <f t="shared" si="25"/>
        <v/>
      </c>
      <c r="X141" s="964" t="str" cm="1">
        <f t="array" ref="X141">IF(N141="","",IF(R141&lt;&gt;"","",IF(SUMPRODUCT(--(AN18:AN1500=X17),--(AM18:AM1500&lt;&gt;""),--ISNUMBER(SEARCH(" "&amp;AM18:AM1500&amp;" ",Q141)))&gt;0,X17,"")))</f>
        <v/>
      </c>
      <c r="Y141" s="964" t="str" cm="1">
        <f t="array" ref="Y141">IF(N141="","",IF(R141&lt;&gt;"","",IF(SUMPRODUCT(--(AN18:AN1500=Y17),--(AM18:AM1500&lt;&gt;""),--ISNUMBER(SEARCH(" "&amp;AM18:AM1500&amp;" ",Q141)))&gt;0,Y17,"")))</f>
        <v/>
      </c>
      <c r="Z141" s="964" t="str" cm="1">
        <f t="array" ref="Z141">IF(N141="","",IF(R141&lt;&gt;"","",IF(SUMPRODUCT(--(AN18:AN1500=Z17),--(AM18:AM1500&lt;&gt;""),--ISNUMBER(SEARCH(" "&amp;AM18:AM1500&amp;" ",Q141)))&gt;0,Z17,"")))</f>
        <v/>
      </c>
      <c r="AA141" s="964" t="str" cm="1">
        <f t="array" ref="AA141">IF(N141="","",IF(R141&lt;&gt;"","",IF(SUMPRODUCT(--(AN18:AN1500=AA17),--(AM18:AM1500&lt;&gt;""),--ISNUMBER(SEARCH(" "&amp;AM18:AM1500&amp;" ",Q141)))&gt;0,AA17,"")))</f>
        <v/>
      </c>
      <c r="AB141" s="964" t="str" cm="1">
        <f t="array" ref="AB141">IF(N141="","",IF(R141&lt;&gt;"","",IF(SUMPRODUCT(--(AN18:AN1500=AB17),--(AM18:AM1500&lt;&gt;""),--ISNUMBER(SEARCH(" "&amp;AM18:AM1500&amp;" ",Q141)))&gt;0,AB17,"")))</f>
        <v/>
      </c>
      <c r="AC141" s="964" t="str" cm="1">
        <f t="array" ref="AC141">IF(N141="","",IF(R141&lt;&gt;"","",IF(SUMPRODUCT(--(AN18:AN1500=AC17),--(AM18:AM1500&lt;&gt;""),--ISNUMBER(SEARCH(" "&amp;AM18:AM1500&amp;" ",Q141)))&gt;0,AC17,"")))</f>
        <v/>
      </c>
      <c r="AD141" s="964" t="str" cm="1">
        <f t="array" ref="AD141">IF(N141="","",IF(R141&lt;&gt;"","",IF(SUMPRODUCT(--(AN18:AN1500=AD17),--(AM18:AM1500&lt;&gt;""),--ISNUMBER(SEARCH(" "&amp;AM18:AM1500&amp;" ",Q141)))&gt;0,AD17,"")))</f>
        <v/>
      </c>
      <c r="AE141" s="964" t="str" cm="1">
        <f t="array" ref="AE141">IF(N141="","",IF(R141&lt;&gt;"","",IF(SUMPRODUCT(--(AN18:AN1500=AE17),--(AM18:AM1500&lt;&gt;""),--ISNUMBER(SEARCH(" "&amp;AM18:AM1500&amp;" ",Q141)))&gt;0,AE17,"")))</f>
        <v/>
      </c>
      <c r="AF141" s="964" t="str" cm="1">
        <f t="array" ref="AF141">IF(N141="","",IF(R141&lt;&gt;"","",IF(SUMPRODUCT(--(AN18:AN1500=AF17),--(AM18:AM1500&lt;&gt;""),--ISNUMBER(SEARCH(" "&amp;AM18:AM1500&amp;" ",Q141)))&gt;0,AF17,"")))</f>
        <v/>
      </c>
      <c r="AG141" s="964" t="str" cm="1">
        <f t="array" ref="AG141">IF(N141="","",IF(R141&lt;&gt;"","",IF(SUMPRODUCT(--(AN18:AN1500=AG17),--(AM18:AM1500&lt;&gt;""),--ISNUMBER(SEARCH(" "&amp;AM18:AM1500&amp;" ",Q141)))&gt;0,AG17,"")))</f>
        <v/>
      </c>
      <c r="AH141" s="964" t="str" cm="1">
        <f t="array" ref="AH141">IF(N141="","",IF(R141&lt;&gt;"","",IF(SUMPRODUCT(--(AN18:AN1500=AH17),--(AM18:AM1500&lt;&gt;""),--ISNUMBER(SEARCH(" "&amp;AM18:AM1500&amp;" ",Q141)))&gt;0,AH17,"")))</f>
        <v/>
      </c>
      <c r="AI141" s="964" t="str" cm="1">
        <f t="array" ref="AI141">IF(N141="","",IF(R141&lt;&gt;"","",IF(SUMPRODUCT(--(AN18:AN1500=AI17),--(AM18:AM1500&lt;&gt;""),--ISNUMBER(SEARCH(" "&amp;AM18:AM1500&amp;" ",Q141)))&gt;0,AI17,"")))</f>
        <v/>
      </c>
      <c r="AJ141" s="964" t="str" cm="1">
        <f t="array" ref="AJ141">IF(N141="","",IF(R141&lt;&gt;"","",IF(SUMPRODUCT(--(AN18:AN1500=AJ17),--(AM18:AM1500&lt;&gt;""),--ISNUMBER(SEARCH(" "&amp;AM18:AM1500&amp;" ",Q141)))&gt;0,AJ17,"")))</f>
        <v/>
      </c>
      <c r="AK141" s="964" t="str" cm="1">
        <f t="array" ref="AK141">IF(N141="","",IF(T141&lt;&gt;"",AK17,IF(S141&lt;&gt;"","",IF(R141&lt;&gt;"","",IF(SUMPRODUCT(--(AN18:AN1500=AK17),--(AM18:AM1500&lt;&gt;""),--ISNUMBER(SEARCH(" "&amp;AM18:AM1500&amp;" ",Q141)))&gt;0,AK17,"")))))</f>
        <v/>
      </c>
      <c r="AM141" s="964" t="s">
        <v>2180</v>
      </c>
      <c r="AN141" s="964" t="s">
        <v>1962</v>
      </c>
      <c r="AP141" s="964"/>
      <c r="AQ141" s="964"/>
      <c r="AR141" s="964"/>
      <c r="AT141" s="964"/>
      <c r="AU141" s="964"/>
      <c r="AV141" s="964"/>
      <c r="BN141" s="49">
        <v>1</v>
      </c>
    </row>
    <row r="142" spans="1:66" ht="35.1" customHeight="1">
      <c r="A142" s="957" t="str">
        <f>IF(B142="","",COUNTIF(B18:B142,"&lt;&gt;"))</f>
        <v/>
      </c>
      <c r="B142" s="958"/>
      <c r="C142" s="974" t="str">
        <f t="shared" si="26"/>
        <v/>
      </c>
      <c r="D142" s="984" t="str">
        <f t="shared" si="14"/>
        <v/>
      </c>
      <c r="E142" s="961" t="str">
        <f t="shared" si="15"/>
        <v/>
      </c>
      <c r="F142" s="962" t="str">
        <f t="shared" si="16"/>
        <v/>
      </c>
      <c r="G142" s="963" t="str">
        <f>IF(H142="","",COUNTIF(H18:H142,"&lt;&gt;"))</f>
        <v/>
      </c>
      <c r="H142" s="958" t="str" cm="1">
        <f t="array" ref="H142">IF(L142="","",IF(LEN(L142)&lt;=MAX(10,G13),L142,IFERROR(LEFT(L142,LOOKUP(2,1/(MID(L142,ROW(1:500),1)=" ")/(ROW(1:500)&lt;=MAX(10,G13)),ROW(1:500))-1),LEFT(L142,MAX(10,G13)))))</f>
        <v/>
      </c>
      <c r="I142" s="963" t="str">
        <f t="shared" si="17"/>
        <v/>
      </c>
      <c r="J142" s="963" t="str">
        <f t="shared" si="18"/>
        <v/>
      </c>
      <c r="K142" s="964" t="str">
        <f>IF(M141&lt;&gt;"",K141,IF(K141&lt;MAX(A18:A317),K141+1,""))</f>
        <v/>
      </c>
      <c r="L142" s="965" t="str">
        <f>IF(K142="","",IF(M141&lt;&gt;"",M141,INDEX(E18:E317,MATCH(K142,A18:A317,0))))</f>
        <v/>
      </c>
      <c r="M142" s="965" t="str">
        <f t="shared" si="19"/>
        <v/>
      </c>
      <c r="N142" s="966" t="str">
        <f t="shared" si="20"/>
        <v/>
      </c>
      <c r="O142" s="967" t="str">
        <f t="shared" si="21"/>
        <v/>
      </c>
      <c r="P142" s="967" t="str">
        <f t="shared" si="22"/>
        <v/>
      </c>
      <c r="Q142" s="966" t="str">
        <f t="shared" si="23"/>
        <v/>
      </c>
      <c r="R142" s="967" t="str">
        <f>IF(N142="","",IF(COUNTIF(AP18:AP300,TRIM(Q142))&gt;0,"EXCLUSION EXACTE",""))</f>
        <v/>
      </c>
      <c r="S142" s="967" t="str" cm="1">
        <f t="array" ref="S142">IF(N142="","",IF(SUMPRODUCT(--(AP18:AP300&lt;&gt;""),--ISNUMBER(SEARCH(" "&amp;AP18:AP300&amp;" ",Q142)))&gt;0,"BLOQUE MOLLUSQUES",""))</f>
        <v/>
      </c>
      <c r="T142" s="967" t="str" cm="1">
        <f t="array" ref="T142">IF(N142="","",IF(SUMPRODUCT(--(AT18:AT300&lt;&gt;""),--ISNUMBER(SEARCH(" "&amp;AT18:AT300&amp;" ",Q142)))&gt;0,"FORCE MOLLUSQUES",""))</f>
        <v/>
      </c>
      <c r="U142" s="966" t="str">
        <f t="shared" si="24"/>
        <v/>
      </c>
      <c r="V142" s="966" t="str">
        <f t="shared" si="27"/>
        <v/>
      </c>
      <c r="W142" s="991" t="str">
        <f t="shared" si="25"/>
        <v/>
      </c>
      <c r="X142" s="967" t="str" cm="1">
        <f t="array" ref="X142">IF(N142="","",IF(R142&lt;&gt;"","",IF(SUMPRODUCT(--(AN18:AN1500=X17),--(AM18:AM1500&lt;&gt;""),--ISNUMBER(SEARCH(" "&amp;AM18:AM1500&amp;" ",Q142)))&gt;0,X17,"")))</f>
        <v/>
      </c>
      <c r="Y142" s="967" t="str" cm="1">
        <f t="array" ref="Y142">IF(N142="","",IF(R142&lt;&gt;"","",IF(SUMPRODUCT(--(AN18:AN1500=Y17),--(AM18:AM1500&lt;&gt;""),--ISNUMBER(SEARCH(" "&amp;AM18:AM1500&amp;" ",Q142)))&gt;0,Y17,"")))</f>
        <v/>
      </c>
      <c r="Z142" s="967" t="str" cm="1">
        <f t="array" ref="Z142">IF(N142="","",IF(R142&lt;&gt;"","",IF(SUMPRODUCT(--(AN18:AN1500=Z17),--(AM18:AM1500&lt;&gt;""),--ISNUMBER(SEARCH(" "&amp;AM18:AM1500&amp;" ",Q142)))&gt;0,Z17,"")))</f>
        <v/>
      </c>
      <c r="AA142" s="967" t="str" cm="1">
        <f t="array" ref="AA142">IF(N142="","",IF(R142&lt;&gt;"","",IF(SUMPRODUCT(--(AN18:AN1500=AA17),--(AM18:AM1500&lt;&gt;""),--ISNUMBER(SEARCH(" "&amp;AM18:AM1500&amp;" ",Q142)))&gt;0,AA17,"")))</f>
        <v/>
      </c>
      <c r="AB142" s="967" t="str" cm="1">
        <f t="array" ref="AB142">IF(N142="","",IF(R142&lt;&gt;"","",IF(SUMPRODUCT(--(AN18:AN1500=AB17),--(AM18:AM1500&lt;&gt;""),--ISNUMBER(SEARCH(" "&amp;AM18:AM1500&amp;" ",Q142)))&gt;0,AB17,"")))</f>
        <v/>
      </c>
      <c r="AC142" s="967" t="str" cm="1">
        <f t="array" ref="AC142">IF(N142="","",IF(R142&lt;&gt;"","",IF(SUMPRODUCT(--(AN18:AN1500=AC17),--(AM18:AM1500&lt;&gt;""),--ISNUMBER(SEARCH(" "&amp;AM18:AM1500&amp;" ",Q142)))&gt;0,AC17,"")))</f>
        <v/>
      </c>
      <c r="AD142" s="967" t="str" cm="1">
        <f t="array" ref="AD142">IF(N142="","",IF(R142&lt;&gt;"","",IF(SUMPRODUCT(--(AN18:AN1500=AD17),--(AM18:AM1500&lt;&gt;""),--ISNUMBER(SEARCH(" "&amp;AM18:AM1500&amp;" ",Q142)))&gt;0,AD17,"")))</f>
        <v/>
      </c>
      <c r="AE142" s="967" t="str" cm="1">
        <f t="array" ref="AE142">IF(N142="","",IF(R142&lt;&gt;"","",IF(SUMPRODUCT(--(AN18:AN1500=AE17),--(AM18:AM1500&lt;&gt;""),--ISNUMBER(SEARCH(" "&amp;AM18:AM1500&amp;" ",Q142)))&gt;0,AE17,"")))</f>
        <v/>
      </c>
      <c r="AF142" s="967" t="str" cm="1">
        <f t="array" ref="AF142">IF(N142="","",IF(R142&lt;&gt;"","",IF(SUMPRODUCT(--(AN18:AN1500=AF17),--(AM18:AM1500&lt;&gt;""),--ISNUMBER(SEARCH(" "&amp;AM18:AM1500&amp;" ",Q142)))&gt;0,AF17,"")))</f>
        <v/>
      </c>
      <c r="AG142" s="967" t="str" cm="1">
        <f t="array" ref="AG142">IF(N142="","",IF(R142&lt;&gt;"","",IF(SUMPRODUCT(--(AN18:AN1500=AG17),--(AM18:AM1500&lt;&gt;""),--ISNUMBER(SEARCH(" "&amp;AM18:AM1500&amp;" ",Q142)))&gt;0,AG17,"")))</f>
        <v/>
      </c>
      <c r="AH142" s="967" t="str" cm="1">
        <f t="array" ref="AH142">IF(N142="","",IF(R142&lt;&gt;"","",IF(SUMPRODUCT(--(AN18:AN1500=AH17),--(AM18:AM1500&lt;&gt;""),--ISNUMBER(SEARCH(" "&amp;AM18:AM1500&amp;" ",Q142)))&gt;0,AH17,"")))</f>
        <v/>
      </c>
      <c r="AI142" s="967" t="str" cm="1">
        <f t="array" ref="AI142">IF(N142="","",IF(R142&lt;&gt;"","",IF(SUMPRODUCT(--(AN18:AN1500=AI17),--(AM18:AM1500&lt;&gt;""),--ISNUMBER(SEARCH(" "&amp;AM18:AM1500&amp;" ",Q142)))&gt;0,AI17,"")))</f>
        <v/>
      </c>
      <c r="AJ142" s="967" t="str" cm="1">
        <f t="array" ref="AJ142">IF(N142="","",IF(R142&lt;&gt;"","",IF(SUMPRODUCT(--(AN18:AN1500=AJ17),--(AM18:AM1500&lt;&gt;""),--ISNUMBER(SEARCH(" "&amp;AM18:AM1500&amp;" ",Q142)))&gt;0,AJ17,"")))</f>
        <v/>
      </c>
      <c r="AK142" s="967" t="str" cm="1">
        <f t="array" ref="AK142">IF(N142="","",IF(T142&lt;&gt;"",AK17,IF(S142&lt;&gt;"","",IF(R142&lt;&gt;"","",IF(SUMPRODUCT(--(AN18:AN1500=AK17),--(AM18:AM1500&lt;&gt;""),--ISNUMBER(SEARCH(" "&amp;AM18:AM1500&amp;" ",Q142)))&gt;0,AK17,"")))))</f>
        <v/>
      </c>
      <c r="AM142" s="968" t="s">
        <v>1201</v>
      </c>
      <c r="AN142" s="968" t="s">
        <v>1962</v>
      </c>
      <c r="AP142" s="964"/>
      <c r="AQ142" s="964"/>
      <c r="AR142" s="964"/>
      <c r="AT142" s="964"/>
      <c r="AU142" s="964"/>
      <c r="AV142" s="964"/>
      <c r="BN142" s="49">
        <v>1</v>
      </c>
    </row>
    <row r="143" spans="1:66" ht="35.1" customHeight="1">
      <c r="A143" s="973" t="str">
        <f>IF(B143="","",COUNTIF(B18:B143,"&lt;&gt;"))</f>
        <v/>
      </c>
      <c r="B143" s="965"/>
      <c r="C143" s="974" t="str">
        <f t="shared" si="26"/>
        <v/>
      </c>
      <c r="D143" s="984" t="str">
        <f t="shared" si="14"/>
        <v/>
      </c>
      <c r="E143" s="976" t="str">
        <f t="shared" si="15"/>
        <v/>
      </c>
      <c r="F143" s="977" t="str">
        <f t="shared" si="16"/>
        <v/>
      </c>
      <c r="G143" s="964" t="str">
        <f>IF(H143="","",COUNTIF(H18:H143,"&lt;&gt;"))</f>
        <v/>
      </c>
      <c r="H143" s="965" t="str" cm="1">
        <f t="array" ref="H143">IF(L143="","",IF(LEN(L143)&lt;=MAX(10,G13),L143,IFERROR(LEFT(L143,LOOKUP(2,1/(MID(L143,ROW(1:500),1)=" ")/(ROW(1:500)&lt;=MAX(10,G13)),ROW(1:500))-1),LEFT(L143,MAX(10,G13)))))</f>
        <v/>
      </c>
      <c r="I143" s="964" t="str">
        <f t="shared" si="17"/>
        <v/>
      </c>
      <c r="J143" s="964" t="str">
        <f t="shared" si="18"/>
        <v/>
      </c>
      <c r="K143" s="964" t="str">
        <f>IF(M142&lt;&gt;"",K142,IF(K142&lt;MAX(A18:A317),K142+1,""))</f>
        <v/>
      </c>
      <c r="L143" s="965" t="str">
        <f>IF(K143="","",IF(M142&lt;&gt;"",M142,INDEX(E18:E317,MATCH(K143,A18:A317,0))))</f>
        <v/>
      </c>
      <c r="M143" s="965" t="str">
        <f t="shared" si="19"/>
        <v/>
      </c>
      <c r="N143" s="965" t="str">
        <f t="shared" si="20"/>
        <v/>
      </c>
      <c r="O143" s="964" t="str">
        <f t="shared" si="21"/>
        <v/>
      </c>
      <c r="P143" s="964" t="str">
        <f t="shared" si="22"/>
        <v/>
      </c>
      <c r="Q143" s="965" t="str">
        <f t="shared" si="23"/>
        <v/>
      </c>
      <c r="R143" s="964" t="str">
        <f>IF(N143="","",IF(COUNTIF(AP18:AP300,TRIM(Q143))&gt;0,"EXCLUSION EXACTE",""))</f>
        <v/>
      </c>
      <c r="S143" s="964" t="str" cm="1">
        <f t="array" ref="S143">IF(N143="","",IF(SUMPRODUCT(--(AP18:AP300&lt;&gt;""),--ISNUMBER(SEARCH(" "&amp;AP18:AP300&amp;" ",Q143)))&gt;0,"BLOQUE MOLLUSQUES",""))</f>
        <v/>
      </c>
      <c r="T143" s="964" t="str" cm="1">
        <f t="array" ref="T143">IF(N143="","",IF(SUMPRODUCT(--(AT18:AT300&lt;&gt;""),--ISNUMBER(SEARCH(" "&amp;AT18:AT300&amp;" ",Q143)))&gt;0,"FORCE MOLLUSQUES",""))</f>
        <v/>
      </c>
      <c r="U143" s="965" t="str">
        <f t="shared" si="24"/>
        <v/>
      </c>
      <c r="V143" s="965" t="str">
        <f t="shared" si="27"/>
        <v/>
      </c>
      <c r="W143" s="977" t="str">
        <f t="shared" si="25"/>
        <v/>
      </c>
      <c r="X143" s="964" t="str" cm="1">
        <f t="array" ref="X143">IF(N143="","",IF(R143&lt;&gt;"","",IF(SUMPRODUCT(--(AN18:AN1500=X17),--(AM18:AM1500&lt;&gt;""),--ISNUMBER(SEARCH(" "&amp;AM18:AM1500&amp;" ",Q143)))&gt;0,X17,"")))</f>
        <v/>
      </c>
      <c r="Y143" s="964" t="str" cm="1">
        <f t="array" ref="Y143">IF(N143="","",IF(R143&lt;&gt;"","",IF(SUMPRODUCT(--(AN18:AN1500=Y17),--(AM18:AM1500&lt;&gt;""),--ISNUMBER(SEARCH(" "&amp;AM18:AM1500&amp;" ",Q143)))&gt;0,Y17,"")))</f>
        <v/>
      </c>
      <c r="Z143" s="964" t="str" cm="1">
        <f t="array" ref="Z143">IF(N143="","",IF(R143&lt;&gt;"","",IF(SUMPRODUCT(--(AN18:AN1500=Z17),--(AM18:AM1500&lt;&gt;""),--ISNUMBER(SEARCH(" "&amp;AM18:AM1500&amp;" ",Q143)))&gt;0,Z17,"")))</f>
        <v/>
      </c>
      <c r="AA143" s="964" t="str" cm="1">
        <f t="array" ref="AA143">IF(N143="","",IF(R143&lt;&gt;"","",IF(SUMPRODUCT(--(AN18:AN1500=AA17),--(AM18:AM1500&lt;&gt;""),--ISNUMBER(SEARCH(" "&amp;AM18:AM1500&amp;" ",Q143)))&gt;0,AA17,"")))</f>
        <v/>
      </c>
      <c r="AB143" s="964" t="str" cm="1">
        <f t="array" ref="AB143">IF(N143="","",IF(R143&lt;&gt;"","",IF(SUMPRODUCT(--(AN18:AN1500=AB17),--(AM18:AM1500&lt;&gt;""),--ISNUMBER(SEARCH(" "&amp;AM18:AM1500&amp;" ",Q143)))&gt;0,AB17,"")))</f>
        <v/>
      </c>
      <c r="AC143" s="964" t="str" cm="1">
        <f t="array" ref="AC143">IF(N143="","",IF(R143&lt;&gt;"","",IF(SUMPRODUCT(--(AN18:AN1500=AC17),--(AM18:AM1500&lt;&gt;""),--ISNUMBER(SEARCH(" "&amp;AM18:AM1500&amp;" ",Q143)))&gt;0,AC17,"")))</f>
        <v/>
      </c>
      <c r="AD143" s="964" t="str" cm="1">
        <f t="array" ref="AD143">IF(N143="","",IF(R143&lt;&gt;"","",IF(SUMPRODUCT(--(AN18:AN1500=AD17),--(AM18:AM1500&lt;&gt;""),--ISNUMBER(SEARCH(" "&amp;AM18:AM1500&amp;" ",Q143)))&gt;0,AD17,"")))</f>
        <v/>
      </c>
      <c r="AE143" s="964" t="str" cm="1">
        <f t="array" ref="AE143">IF(N143="","",IF(R143&lt;&gt;"","",IF(SUMPRODUCT(--(AN18:AN1500=AE17),--(AM18:AM1500&lt;&gt;""),--ISNUMBER(SEARCH(" "&amp;AM18:AM1500&amp;" ",Q143)))&gt;0,AE17,"")))</f>
        <v/>
      </c>
      <c r="AF143" s="964" t="str" cm="1">
        <f t="array" ref="AF143">IF(N143="","",IF(R143&lt;&gt;"","",IF(SUMPRODUCT(--(AN18:AN1500=AF17),--(AM18:AM1500&lt;&gt;""),--ISNUMBER(SEARCH(" "&amp;AM18:AM1500&amp;" ",Q143)))&gt;0,AF17,"")))</f>
        <v/>
      </c>
      <c r="AG143" s="964" t="str" cm="1">
        <f t="array" ref="AG143">IF(N143="","",IF(R143&lt;&gt;"","",IF(SUMPRODUCT(--(AN18:AN1500=AG17),--(AM18:AM1500&lt;&gt;""),--ISNUMBER(SEARCH(" "&amp;AM18:AM1500&amp;" ",Q143)))&gt;0,AG17,"")))</f>
        <v/>
      </c>
      <c r="AH143" s="964" t="str" cm="1">
        <f t="array" ref="AH143">IF(N143="","",IF(R143&lt;&gt;"","",IF(SUMPRODUCT(--(AN18:AN1500=AH17),--(AM18:AM1500&lt;&gt;""),--ISNUMBER(SEARCH(" "&amp;AM18:AM1500&amp;" ",Q143)))&gt;0,AH17,"")))</f>
        <v/>
      </c>
      <c r="AI143" s="964" t="str" cm="1">
        <f t="array" ref="AI143">IF(N143="","",IF(R143&lt;&gt;"","",IF(SUMPRODUCT(--(AN18:AN1500=AI17),--(AM18:AM1500&lt;&gt;""),--ISNUMBER(SEARCH(" "&amp;AM18:AM1500&amp;" ",Q143)))&gt;0,AI17,"")))</f>
        <v/>
      </c>
      <c r="AJ143" s="964" t="str" cm="1">
        <f t="array" ref="AJ143">IF(N143="","",IF(R143&lt;&gt;"","",IF(SUMPRODUCT(--(AN18:AN1500=AJ17),--(AM18:AM1500&lt;&gt;""),--ISNUMBER(SEARCH(" "&amp;AM18:AM1500&amp;" ",Q143)))&gt;0,AJ17,"")))</f>
        <v/>
      </c>
      <c r="AK143" s="964" t="str" cm="1">
        <f t="array" ref="AK143">IF(N143="","",IF(T143&lt;&gt;"",AK17,IF(S143&lt;&gt;"","",IF(R143&lt;&gt;"","",IF(SUMPRODUCT(--(AN18:AN1500=AK17),--(AM18:AM1500&lt;&gt;""),--ISNUMBER(SEARCH(" "&amp;AM18:AM1500&amp;" ",Q143)))&gt;0,AK17,"")))))</f>
        <v/>
      </c>
      <c r="AM143" s="964" t="s">
        <v>2181</v>
      </c>
      <c r="AN143" s="964" t="s">
        <v>1962</v>
      </c>
      <c r="AP143" s="964"/>
      <c r="AQ143" s="964"/>
      <c r="AR143" s="964"/>
      <c r="AT143" s="964"/>
      <c r="AU143" s="964"/>
      <c r="AV143" s="964"/>
      <c r="BN143" s="49">
        <v>1</v>
      </c>
    </row>
    <row r="144" spans="1:66" ht="35.1" customHeight="1">
      <c r="A144" s="957" t="str">
        <f>IF(B144="","",COUNTIF(B18:B144,"&lt;&gt;"))</f>
        <v/>
      </c>
      <c r="B144" s="958"/>
      <c r="C144" s="974" t="str">
        <f t="shared" si="26"/>
        <v/>
      </c>
      <c r="D144" s="984" t="str">
        <f t="shared" si="14"/>
        <v/>
      </c>
      <c r="E144" s="961" t="str">
        <f t="shared" si="15"/>
        <v/>
      </c>
      <c r="F144" s="962" t="str">
        <f t="shared" si="16"/>
        <v/>
      </c>
      <c r="G144" s="963" t="str">
        <f>IF(H144="","",COUNTIF(H18:H144,"&lt;&gt;"))</f>
        <v/>
      </c>
      <c r="H144" s="958" t="str" cm="1">
        <f t="array" ref="H144">IF(L144="","",IF(LEN(L144)&lt;=MAX(10,G13),L144,IFERROR(LEFT(L144,LOOKUP(2,1/(MID(L144,ROW(1:500),1)=" ")/(ROW(1:500)&lt;=MAX(10,G13)),ROW(1:500))-1),LEFT(L144,MAX(10,G13)))))</f>
        <v/>
      </c>
      <c r="I144" s="963" t="str">
        <f t="shared" si="17"/>
        <v/>
      </c>
      <c r="J144" s="963" t="str">
        <f t="shared" si="18"/>
        <v/>
      </c>
      <c r="K144" s="964" t="str">
        <f>IF(M143&lt;&gt;"",K143,IF(K143&lt;MAX(A18:A317),K143+1,""))</f>
        <v/>
      </c>
      <c r="L144" s="965" t="str">
        <f>IF(K144="","",IF(M143&lt;&gt;"",M143,INDEX(E18:E317,MATCH(K144,A18:A317,0))))</f>
        <v/>
      </c>
      <c r="M144" s="965" t="str">
        <f t="shared" si="19"/>
        <v/>
      </c>
      <c r="N144" s="966" t="str">
        <f t="shared" si="20"/>
        <v/>
      </c>
      <c r="O144" s="967" t="str">
        <f t="shared" si="21"/>
        <v/>
      </c>
      <c r="P144" s="967" t="str">
        <f t="shared" si="22"/>
        <v/>
      </c>
      <c r="Q144" s="966" t="str">
        <f t="shared" si="23"/>
        <v/>
      </c>
      <c r="R144" s="967" t="str">
        <f>IF(N144="","",IF(COUNTIF(AP18:AP300,TRIM(Q144))&gt;0,"EXCLUSION EXACTE",""))</f>
        <v/>
      </c>
      <c r="S144" s="967" t="str" cm="1">
        <f t="array" ref="S144">IF(N144="","",IF(SUMPRODUCT(--(AP18:AP300&lt;&gt;""),--ISNUMBER(SEARCH(" "&amp;AP18:AP300&amp;" ",Q144)))&gt;0,"BLOQUE MOLLUSQUES",""))</f>
        <v/>
      </c>
      <c r="T144" s="967" t="str" cm="1">
        <f t="array" ref="T144">IF(N144="","",IF(SUMPRODUCT(--(AT18:AT300&lt;&gt;""),--ISNUMBER(SEARCH(" "&amp;AT18:AT300&amp;" ",Q144)))&gt;0,"FORCE MOLLUSQUES",""))</f>
        <v/>
      </c>
      <c r="U144" s="966" t="str">
        <f t="shared" si="24"/>
        <v/>
      </c>
      <c r="V144" s="966" t="str">
        <f t="shared" si="27"/>
        <v/>
      </c>
      <c r="W144" s="991" t="str">
        <f t="shared" si="25"/>
        <v/>
      </c>
      <c r="X144" s="967" t="str" cm="1">
        <f t="array" ref="X144">IF(N144="","",IF(R144&lt;&gt;"","",IF(SUMPRODUCT(--(AN18:AN1500=X17),--(AM18:AM1500&lt;&gt;""),--ISNUMBER(SEARCH(" "&amp;AM18:AM1500&amp;" ",Q144)))&gt;0,X17,"")))</f>
        <v/>
      </c>
      <c r="Y144" s="967" t="str" cm="1">
        <f t="array" ref="Y144">IF(N144="","",IF(R144&lt;&gt;"","",IF(SUMPRODUCT(--(AN18:AN1500=Y17),--(AM18:AM1500&lt;&gt;""),--ISNUMBER(SEARCH(" "&amp;AM18:AM1500&amp;" ",Q144)))&gt;0,Y17,"")))</f>
        <v/>
      </c>
      <c r="Z144" s="967" t="str" cm="1">
        <f t="array" ref="Z144">IF(N144="","",IF(R144&lt;&gt;"","",IF(SUMPRODUCT(--(AN18:AN1500=Z17),--(AM18:AM1500&lt;&gt;""),--ISNUMBER(SEARCH(" "&amp;AM18:AM1500&amp;" ",Q144)))&gt;0,Z17,"")))</f>
        <v/>
      </c>
      <c r="AA144" s="967" t="str" cm="1">
        <f t="array" ref="AA144">IF(N144="","",IF(R144&lt;&gt;"","",IF(SUMPRODUCT(--(AN18:AN1500=AA17),--(AM18:AM1500&lt;&gt;""),--ISNUMBER(SEARCH(" "&amp;AM18:AM1500&amp;" ",Q144)))&gt;0,AA17,"")))</f>
        <v/>
      </c>
      <c r="AB144" s="967" t="str" cm="1">
        <f t="array" ref="AB144">IF(N144="","",IF(R144&lt;&gt;"","",IF(SUMPRODUCT(--(AN18:AN1500=AB17),--(AM18:AM1500&lt;&gt;""),--ISNUMBER(SEARCH(" "&amp;AM18:AM1500&amp;" ",Q144)))&gt;0,AB17,"")))</f>
        <v/>
      </c>
      <c r="AC144" s="967" t="str" cm="1">
        <f t="array" ref="AC144">IF(N144="","",IF(R144&lt;&gt;"","",IF(SUMPRODUCT(--(AN18:AN1500=AC17),--(AM18:AM1500&lt;&gt;""),--ISNUMBER(SEARCH(" "&amp;AM18:AM1500&amp;" ",Q144)))&gt;0,AC17,"")))</f>
        <v/>
      </c>
      <c r="AD144" s="967" t="str" cm="1">
        <f t="array" ref="AD144">IF(N144="","",IF(R144&lt;&gt;"","",IF(SUMPRODUCT(--(AN18:AN1500=AD17),--(AM18:AM1500&lt;&gt;""),--ISNUMBER(SEARCH(" "&amp;AM18:AM1500&amp;" ",Q144)))&gt;0,AD17,"")))</f>
        <v/>
      </c>
      <c r="AE144" s="967" t="str" cm="1">
        <f t="array" ref="AE144">IF(N144="","",IF(R144&lt;&gt;"","",IF(SUMPRODUCT(--(AN18:AN1500=AE17),--(AM18:AM1500&lt;&gt;""),--ISNUMBER(SEARCH(" "&amp;AM18:AM1500&amp;" ",Q144)))&gt;0,AE17,"")))</f>
        <v/>
      </c>
      <c r="AF144" s="967" t="str" cm="1">
        <f t="array" ref="AF144">IF(N144="","",IF(R144&lt;&gt;"","",IF(SUMPRODUCT(--(AN18:AN1500=AF17),--(AM18:AM1500&lt;&gt;""),--ISNUMBER(SEARCH(" "&amp;AM18:AM1500&amp;" ",Q144)))&gt;0,AF17,"")))</f>
        <v/>
      </c>
      <c r="AG144" s="967" t="str" cm="1">
        <f t="array" ref="AG144">IF(N144="","",IF(R144&lt;&gt;"","",IF(SUMPRODUCT(--(AN18:AN1500=AG17),--(AM18:AM1500&lt;&gt;""),--ISNUMBER(SEARCH(" "&amp;AM18:AM1500&amp;" ",Q144)))&gt;0,AG17,"")))</f>
        <v/>
      </c>
      <c r="AH144" s="967" t="str" cm="1">
        <f t="array" ref="AH144">IF(N144="","",IF(R144&lt;&gt;"","",IF(SUMPRODUCT(--(AN18:AN1500=AH17),--(AM18:AM1500&lt;&gt;""),--ISNUMBER(SEARCH(" "&amp;AM18:AM1500&amp;" ",Q144)))&gt;0,AH17,"")))</f>
        <v/>
      </c>
      <c r="AI144" s="967" t="str" cm="1">
        <f t="array" ref="AI144">IF(N144="","",IF(R144&lt;&gt;"","",IF(SUMPRODUCT(--(AN18:AN1500=AI17),--(AM18:AM1500&lt;&gt;""),--ISNUMBER(SEARCH(" "&amp;AM18:AM1500&amp;" ",Q144)))&gt;0,AI17,"")))</f>
        <v/>
      </c>
      <c r="AJ144" s="967" t="str" cm="1">
        <f t="array" ref="AJ144">IF(N144="","",IF(R144&lt;&gt;"","",IF(SUMPRODUCT(--(AN18:AN1500=AJ17),--(AM18:AM1500&lt;&gt;""),--ISNUMBER(SEARCH(" "&amp;AM18:AM1500&amp;" ",Q144)))&gt;0,AJ17,"")))</f>
        <v/>
      </c>
      <c r="AK144" s="967" t="str" cm="1">
        <f t="array" ref="AK144">IF(N144="","",IF(T144&lt;&gt;"",AK17,IF(S144&lt;&gt;"","",IF(R144&lt;&gt;"","",IF(SUMPRODUCT(--(AN18:AN1500=AK17),--(AM18:AM1500&lt;&gt;""),--ISNUMBER(SEARCH(" "&amp;AM18:AM1500&amp;" ",Q144)))&gt;0,AK17,"")))))</f>
        <v/>
      </c>
      <c r="AM144" s="968" t="s">
        <v>551</v>
      </c>
      <c r="AN144" s="968" t="s">
        <v>1962</v>
      </c>
      <c r="AP144" s="964"/>
      <c r="AQ144" s="964"/>
      <c r="AR144" s="964"/>
      <c r="AT144" s="964"/>
      <c r="AU144" s="964"/>
      <c r="AV144" s="964"/>
      <c r="BN144" s="49">
        <v>1</v>
      </c>
    </row>
    <row r="145" spans="1:66" ht="35.1" customHeight="1">
      <c r="A145" s="973" t="str">
        <f>IF(B145="","",COUNTIF(B18:B145,"&lt;&gt;"))</f>
        <v/>
      </c>
      <c r="B145" s="965"/>
      <c r="C145" s="974" t="str">
        <f t="shared" si="26"/>
        <v/>
      </c>
      <c r="D145" s="984" t="str">
        <f t="shared" ref="D145:D208" si="28">U145</f>
        <v/>
      </c>
      <c r="E145" s="976" t="str">
        <f t="shared" si="15"/>
        <v/>
      </c>
      <c r="F145" s="977" t="str">
        <f t="shared" si="16"/>
        <v/>
      </c>
      <c r="G145" s="964" t="str">
        <f>IF(H145="","",COUNTIF(H18:H145,"&lt;&gt;"))</f>
        <v/>
      </c>
      <c r="H145" s="965" t="str" cm="1">
        <f t="array" ref="H145">IF(L145="","",IF(LEN(L145)&lt;=MAX(10,G13),L145,IFERROR(LEFT(L145,LOOKUP(2,1/(MID(L145,ROW(1:500),1)=" ")/(ROW(1:500)&lt;=MAX(10,G13)),ROW(1:500))-1),LEFT(L145,MAX(10,G13)))))</f>
        <v/>
      </c>
      <c r="I145" s="964" t="str">
        <f t="shared" si="17"/>
        <v/>
      </c>
      <c r="J145" s="964" t="str">
        <f t="shared" si="18"/>
        <v/>
      </c>
      <c r="K145" s="964" t="str">
        <f>IF(M144&lt;&gt;"",K144,IF(K144&lt;MAX(A18:A317),K144+1,""))</f>
        <v/>
      </c>
      <c r="L145" s="965" t="str">
        <f>IF(K145="","",IF(M144&lt;&gt;"",M144,INDEX(E18:E317,MATCH(K145,A18:A317,0))))</f>
        <v/>
      </c>
      <c r="M145" s="965" t="str">
        <f t="shared" si="19"/>
        <v/>
      </c>
      <c r="N145" s="965" t="str">
        <f t="shared" si="20"/>
        <v/>
      </c>
      <c r="O145" s="964" t="str">
        <f t="shared" si="21"/>
        <v/>
      </c>
      <c r="P145" s="964" t="str">
        <f t="shared" si="22"/>
        <v/>
      </c>
      <c r="Q145" s="965" t="str">
        <f t="shared" si="23"/>
        <v/>
      </c>
      <c r="R145" s="964" t="str">
        <f>IF(N145="","",IF(COUNTIF(AP18:AP300,TRIM(Q145))&gt;0,"EXCLUSION EXACTE",""))</f>
        <v/>
      </c>
      <c r="S145" s="964" t="str" cm="1">
        <f t="array" ref="S145">IF(N145="","",IF(SUMPRODUCT(--(AP18:AP300&lt;&gt;""),--ISNUMBER(SEARCH(" "&amp;AP18:AP300&amp;" ",Q145)))&gt;0,"BLOQUE MOLLUSQUES",""))</f>
        <v/>
      </c>
      <c r="T145" s="964" t="str" cm="1">
        <f t="array" ref="T145">IF(N145="","",IF(SUMPRODUCT(--(AT18:AT300&lt;&gt;""),--ISNUMBER(SEARCH(" "&amp;AT18:AT300&amp;" ",Q145)))&gt;0,"FORCE MOLLUSQUES",""))</f>
        <v/>
      </c>
      <c r="U145" s="965" t="str">
        <f t="shared" si="24"/>
        <v/>
      </c>
      <c r="V145" s="965" t="str">
        <f t="shared" si="27"/>
        <v/>
      </c>
      <c r="W145" s="977" t="str">
        <f t="shared" si="25"/>
        <v/>
      </c>
      <c r="X145" s="964" t="str" cm="1">
        <f t="array" ref="X145">IF(N145="","",IF(R145&lt;&gt;"","",IF(SUMPRODUCT(--(AN18:AN1500=X17),--(AM18:AM1500&lt;&gt;""),--ISNUMBER(SEARCH(" "&amp;AM18:AM1500&amp;" ",Q145)))&gt;0,X17,"")))</f>
        <v/>
      </c>
      <c r="Y145" s="964" t="str" cm="1">
        <f t="array" ref="Y145">IF(N145="","",IF(R145&lt;&gt;"","",IF(SUMPRODUCT(--(AN18:AN1500=Y17),--(AM18:AM1500&lt;&gt;""),--ISNUMBER(SEARCH(" "&amp;AM18:AM1500&amp;" ",Q145)))&gt;0,Y17,"")))</f>
        <v/>
      </c>
      <c r="Z145" s="964" t="str" cm="1">
        <f t="array" ref="Z145">IF(N145="","",IF(R145&lt;&gt;"","",IF(SUMPRODUCT(--(AN18:AN1500=Z17),--(AM18:AM1500&lt;&gt;""),--ISNUMBER(SEARCH(" "&amp;AM18:AM1500&amp;" ",Q145)))&gt;0,Z17,"")))</f>
        <v/>
      </c>
      <c r="AA145" s="964" t="str" cm="1">
        <f t="array" ref="AA145">IF(N145="","",IF(R145&lt;&gt;"","",IF(SUMPRODUCT(--(AN18:AN1500=AA17),--(AM18:AM1500&lt;&gt;""),--ISNUMBER(SEARCH(" "&amp;AM18:AM1500&amp;" ",Q145)))&gt;0,AA17,"")))</f>
        <v/>
      </c>
      <c r="AB145" s="964" t="str" cm="1">
        <f t="array" ref="AB145">IF(N145="","",IF(R145&lt;&gt;"","",IF(SUMPRODUCT(--(AN18:AN1500=AB17),--(AM18:AM1500&lt;&gt;""),--ISNUMBER(SEARCH(" "&amp;AM18:AM1500&amp;" ",Q145)))&gt;0,AB17,"")))</f>
        <v/>
      </c>
      <c r="AC145" s="964" t="str" cm="1">
        <f t="array" ref="AC145">IF(N145="","",IF(R145&lt;&gt;"","",IF(SUMPRODUCT(--(AN18:AN1500=AC17),--(AM18:AM1500&lt;&gt;""),--ISNUMBER(SEARCH(" "&amp;AM18:AM1500&amp;" ",Q145)))&gt;0,AC17,"")))</f>
        <v/>
      </c>
      <c r="AD145" s="964" t="str" cm="1">
        <f t="array" ref="AD145">IF(N145="","",IF(R145&lt;&gt;"","",IF(SUMPRODUCT(--(AN18:AN1500=AD17),--(AM18:AM1500&lt;&gt;""),--ISNUMBER(SEARCH(" "&amp;AM18:AM1500&amp;" ",Q145)))&gt;0,AD17,"")))</f>
        <v/>
      </c>
      <c r="AE145" s="964" t="str" cm="1">
        <f t="array" ref="AE145">IF(N145="","",IF(R145&lt;&gt;"","",IF(SUMPRODUCT(--(AN18:AN1500=AE17),--(AM18:AM1500&lt;&gt;""),--ISNUMBER(SEARCH(" "&amp;AM18:AM1500&amp;" ",Q145)))&gt;0,AE17,"")))</f>
        <v/>
      </c>
      <c r="AF145" s="964" t="str" cm="1">
        <f t="array" ref="AF145">IF(N145="","",IF(R145&lt;&gt;"","",IF(SUMPRODUCT(--(AN18:AN1500=AF17),--(AM18:AM1500&lt;&gt;""),--ISNUMBER(SEARCH(" "&amp;AM18:AM1500&amp;" ",Q145)))&gt;0,AF17,"")))</f>
        <v/>
      </c>
      <c r="AG145" s="964" t="str" cm="1">
        <f t="array" ref="AG145">IF(N145="","",IF(R145&lt;&gt;"","",IF(SUMPRODUCT(--(AN18:AN1500=AG17),--(AM18:AM1500&lt;&gt;""),--ISNUMBER(SEARCH(" "&amp;AM18:AM1500&amp;" ",Q145)))&gt;0,AG17,"")))</f>
        <v/>
      </c>
      <c r="AH145" s="964" t="str" cm="1">
        <f t="array" ref="AH145">IF(N145="","",IF(R145&lt;&gt;"","",IF(SUMPRODUCT(--(AN18:AN1500=AH17),--(AM18:AM1500&lt;&gt;""),--ISNUMBER(SEARCH(" "&amp;AM18:AM1500&amp;" ",Q145)))&gt;0,AH17,"")))</f>
        <v/>
      </c>
      <c r="AI145" s="964" t="str" cm="1">
        <f t="array" ref="AI145">IF(N145="","",IF(R145&lt;&gt;"","",IF(SUMPRODUCT(--(AN18:AN1500=AI17),--(AM18:AM1500&lt;&gt;""),--ISNUMBER(SEARCH(" "&amp;AM18:AM1500&amp;" ",Q145)))&gt;0,AI17,"")))</f>
        <v/>
      </c>
      <c r="AJ145" s="964" t="str" cm="1">
        <f t="array" ref="AJ145">IF(N145="","",IF(R145&lt;&gt;"","",IF(SUMPRODUCT(--(AN18:AN1500=AJ17),--(AM18:AM1500&lt;&gt;""),--ISNUMBER(SEARCH(" "&amp;AM18:AM1500&amp;" ",Q145)))&gt;0,AJ17,"")))</f>
        <v/>
      </c>
      <c r="AK145" s="964" t="str" cm="1">
        <f t="array" ref="AK145">IF(N145="","",IF(T145&lt;&gt;"",AK17,IF(S145&lt;&gt;"","",IF(R145&lt;&gt;"","",IF(SUMPRODUCT(--(AN18:AN1500=AK17),--(AM18:AM1500&lt;&gt;""),--ISNUMBER(SEARCH(" "&amp;AM18:AM1500&amp;" ",Q145)))&gt;0,AK17,"")))))</f>
        <v/>
      </c>
      <c r="AM145" s="964" t="s">
        <v>2182</v>
      </c>
      <c r="AN145" s="964" t="s">
        <v>1962</v>
      </c>
      <c r="AP145" s="964"/>
      <c r="AQ145" s="964"/>
      <c r="AR145" s="964"/>
      <c r="AT145" s="964"/>
      <c r="AU145" s="964"/>
      <c r="AV145" s="964"/>
      <c r="BN145" s="49">
        <v>1</v>
      </c>
    </row>
    <row r="146" spans="1:66" ht="35.1" customHeight="1">
      <c r="A146" s="957" t="str">
        <f>IF(B146="","",COUNTIF(B18:B146,"&lt;&gt;"))</f>
        <v/>
      </c>
      <c r="B146" s="958"/>
      <c r="C146" s="974" t="str">
        <f t="shared" si="26"/>
        <v/>
      </c>
      <c r="D146" s="984" t="str">
        <f t="shared" si="28"/>
        <v/>
      </c>
      <c r="E146" s="961" t="str">
        <f t="shared" ref="E146:E209" si="29">IF(B146="","",TRIM(SUBSTITUTE(SUBSTITUTE(SUBSTITUTE(CLEAN(B146),CHAR(160)," "),CHAR(10)," "),CHAR(13)," ")))</f>
        <v/>
      </c>
      <c r="F146" s="962" t="str">
        <f t="shared" ref="F146:F209" si="30">IF(E146="","",LEN(E146))</f>
        <v/>
      </c>
      <c r="G146" s="963" t="str">
        <f>IF(H146="","",COUNTIF(H18:H146,"&lt;&gt;"))</f>
        <v/>
      </c>
      <c r="H146" s="958" t="str" cm="1">
        <f t="array" ref="H146">IF(L146="","",IF(LEN(L146)&lt;=MAX(10,G13),L146,IFERROR(LEFT(L146,LOOKUP(2,1/(MID(L146,ROW(1:500),1)=" ")/(ROW(1:500)&lt;=MAX(10,G13)),ROW(1:500))-1),LEFT(L146,MAX(10,G13)))))</f>
        <v/>
      </c>
      <c r="I146" s="963" t="str">
        <f t="shared" ref="I146:I209" si="31">IF(H146="","",LEN(H146))</f>
        <v/>
      </c>
      <c r="J146" s="963" t="str">
        <f t="shared" ref="J146:J209" si="32">IF(H146="","",K146)</f>
        <v/>
      </c>
      <c r="K146" s="964" t="str">
        <f>IF(M145&lt;&gt;"",K145,IF(K145&lt;MAX(A18:A317),K145+1,""))</f>
        <v/>
      </c>
      <c r="L146" s="965" t="str">
        <f>IF(K146="","",IF(M145&lt;&gt;"",M145,INDEX(E18:E317,MATCH(K146,A18:A317,0))))</f>
        <v/>
      </c>
      <c r="M146" s="965" t="str">
        <f t="shared" ref="M146:M209" si="33">IF(L146="","",IF(LEN(L146)&lt;=LEN(H146),"",TRIM(MID(L146,LEN(H146)+1,9999))))</f>
        <v/>
      </c>
      <c r="N146" s="966" t="str">
        <f t="shared" ref="N146:N209" si="34">IF(H146="","",H146)</f>
        <v/>
      </c>
      <c r="O146" s="967" t="str">
        <f t="shared" ref="O146:O209" si="35">IF(N146="","",LOWER(CLEAN(SUBSTITUTE(SUBSTITUTE(SUBSTITUTE(N146,CHAR(160)," "),CHAR(10)," "),CHAR(13)," "))))</f>
        <v/>
      </c>
      <c r="P146" s="967" t="str">
        <f t="shared" ref="P146:P209" si="36">IF(N146="","",SUBSTITUTE(SUBSTITUTE(SUBSTITUTE(SUBSTITUTE(SUBSTITUTE(SUBSTITUTE(SUBSTITUTE(SUBSTITUTE(SUBSTITUTE(SUBSTITUTE(SUBSTITUTE(SUBSTITUTE(SUBSTITUTE(SUBSTITUTE(SUBSTITUTE(SUBSTITUTE(SUBSTITUTE(SUBSTITUTE(SUBSTITUTE(SUBSTITUTE(SUBSTITUTE(SUBSTITUTE(SUBSTITUTE(O146,"à","a"),"â","a"),"ä","a"),"á","a"),"ç","c"),"œ","oe"),"æ","ae"),"é","e"),"è","e"),"ê","e"),"ë","e"),"í","i"),"î","i"),"ï","i"),"ì","i"),"ô","o"),"ö","o"),"ó","o"),"ò","o"),"ù","u"),"û","u"),"ü","u"),"ñ","n"))</f>
        <v/>
      </c>
      <c r="Q146" s="966" t="str">
        <f t="shared" ref="Q146:Q209" si="37">IF(N146="","","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146,"’"," "),"."," "),","," "),";"," "),":"," "),"/"," "),"("," "),")"," "),"-"," "),"_"," "),"!"," "),"?"," "),"*"," "),"["," "),"]"," "),"{"," "),"}"," "),"&lt;"," "),"&gt;"," "),"="," "),"+"," "),"•"," "),"►"," "),"▼"," "),"▲"," "),"◄"," "),"«"," "),"»"," "),"“"," "),"”"," "),CHAR(39)," "),CHAR(34)," "),"  "," "),"  "," "),"  "," "),"  "," "))&amp;" ")</f>
        <v/>
      </c>
      <c r="R146" s="967" t="str">
        <f>IF(N146="","",IF(COUNTIF(AP18:AP300,TRIM(Q146))&gt;0,"EXCLUSION EXACTE",""))</f>
        <v/>
      </c>
      <c r="S146" s="967" t="str" cm="1">
        <f t="array" ref="S146">IF(N146="","",IF(SUMPRODUCT(--(AP18:AP300&lt;&gt;""),--ISNUMBER(SEARCH(" "&amp;AP18:AP300&amp;" ",Q146)))&gt;0,"BLOQUE MOLLUSQUES",""))</f>
        <v/>
      </c>
      <c r="T146" s="967" t="str" cm="1">
        <f t="array" ref="T146">IF(N146="","",IF(SUMPRODUCT(--(AT18:AT300&lt;&gt;""),--ISNUMBER(SEARCH(" "&amp;AT18:AT300&amp;" ",Q146)))&gt;0,"FORCE MOLLUSQUES",""))</f>
        <v/>
      </c>
      <c r="U146" s="966" t="str">
        <f t="shared" ref="U146:U209" si="38">IF(N146="","",IF(COUNTIF(X146:AK146,"⚠*")=0,"",TRIM(X146&amp;" "&amp;Y146&amp;" "&amp;Z146&amp;" "&amp;AA146&amp;" "&amp;AB146&amp;" "&amp;AC146&amp;" "&amp;AD146&amp;" "&amp;AE146&amp;" "&amp;AF146&amp;" "&amp;AG146&amp;" "&amp;AH146&amp;" "&amp;AI146&amp;" "&amp;AJ146&amp;" "&amp;AK146)))</f>
        <v/>
      </c>
      <c r="V146" s="966" t="str">
        <f t="shared" si="27"/>
        <v/>
      </c>
      <c r="W146" s="991" t="str">
        <f t="shared" ref="W146:W209" si="39">IF(N146="","",COUNTIF(X146:AK146,"⚠*"))</f>
        <v/>
      </c>
      <c r="X146" s="967" t="str" cm="1">
        <f t="array" ref="X146">IF(N146="","",IF(R146&lt;&gt;"","",IF(SUMPRODUCT(--(AN18:AN1500=X17),--(AM18:AM1500&lt;&gt;""),--ISNUMBER(SEARCH(" "&amp;AM18:AM1500&amp;" ",Q146)))&gt;0,X17,"")))</f>
        <v/>
      </c>
      <c r="Y146" s="967" t="str" cm="1">
        <f t="array" ref="Y146">IF(N146="","",IF(R146&lt;&gt;"","",IF(SUMPRODUCT(--(AN18:AN1500=Y17),--(AM18:AM1500&lt;&gt;""),--ISNUMBER(SEARCH(" "&amp;AM18:AM1500&amp;" ",Q146)))&gt;0,Y17,"")))</f>
        <v/>
      </c>
      <c r="Z146" s="967" t="str" cm="1">
        <f t="array" ref="Z146">IF(N146="","",IF(R146&lt;&gt;"","",IF(SUMPRODUCT(--(AN18:AN1500=Z17),--(AM18:AM1500&lt;&gt;""),--ISNUMBER(SEARCH(" "&amp;AM18:AM1500&amp;" ",Q146)))&gt;0,Z17,"")))</f>
        <v/>
      </c>
      <c r="AA146" s="967" t="str" cm="1">
        <f t="array" ref="AA146">IF(N146="","",IF(R146&lt;&gt;"","",IF(SUMPRODUCT(--(AN18:AN1500=AA17),--(AM18:AM1500&lt;&gt;""),--ISNUMBER(SEARCH(" "&amp;AM18:AM1500&amp;" ",Q146)))&gt;0,AA17,"")))</f>
        <v/>
      </c>
      <c r="AB146" s="967" t="str" cm="1">
        <f t="array" ref="AB146">IF(N146="","",IF(R146&lt;&gt;"","",IF(SUMPRODUCT(--(AN18:AN1500=AB17),--(AM18:AM1500&lt;&gt;""),--ISNUMBER(SEARCH(" "&amp;AM18:AM1500&amp;" ",Q146)))&gt;0,AB17,"")))</f>
        <v/>
      </c>
      <c r="AC146" s="967" t="str" cm="1">
        <f t="array" ref="AC146">IF(N146="","",IF(R146&lt;&gt;"","",IF(SUMPRODUCT(--(AN18:AN1500=AC17),--(AM18:AM1500&lt;&gt;""),--ISNUMBER(SEARCH(" "&amp;AM18:AM1500&amp;" ",Q146)))&gt;0,AC17,"")))</f>
        <v/>
      </c>
      <c r="AD146" s="967" t="str" cm="1">
        <f t="array" ref="AD146">IF(N146="","",IF(R146&lt;&gt;"","",IF(SUMPRODUCT(--(AN18:AN1500=AD17),--(AM18:AM1500&lt;&gt;""),--ISNUMBER(SEARCH(" "&amp;AM18:AM1500&amp;" ",Q146)))&gt;0,AD17,"")))</f>
        <v/>
      </c>
      <c r="AE146" s="967" t="str" cm="1">
        <f t="array" ref="AE146">IF(N146="","",IF(R146&lt;&gt;"","",IF(SUMPRODUCT(--(AN18:AN1500=AE17),--(AM18:AM1500&lt;&gt;""),--ISNUMBER(SEARCH(" "&amp;AM18:AM1500&amp;" ",Q146)))&gt;0,AE17,"")))</f>
        <v/>
      </c>
      <c r="AF146" s="967" t="str" cm="1">
        <f t="array" ref="AF146">IF(N146="","",IF(R146&lt;&gt;"","",IF(SUMPRODUCT(--(AN18:AN1500=AF17),--(AM18:AM1500&lt;&gt;""),--ISNUMBER(SEARCH(" "&amp;AM18:AM1500&amp;" ",Q146)))&gt;0,AF17,"")))</f>
        <v/>
      </c>
      <c r="AG146" s="967" t="str" cm="1">
        <f t="array" ref="AG146">IF(N146="","",IF(R146&lt;&gt;"","",IF(SUMPRODUCT(--(AN18:AN1500=AG17),--(AM18:AM1500&lt;&gt;""),--ISNUMBER(SEARCH(" "&amp;AM18:AM1500&amp;" ",Q146)))&gt;0,AG17,"")))</f>
        <v/>
      </c>
      <c r="AH146" s="967" t="str" cm="1">
        <f t="array" ref="AH146">IF(N146="","",IF(R146&lt;&gt;"","",IF(SUMPRODUCT(--(AN18:AN1500=AH17),--(AM18:AM1500&lt;&gt;""),--ISNUMBER(SEARCH(" "&amp;AM18:AM1500&amp;" ",Q146)))&gt;0,AH17,"")))</f>
        <v/>
      </c>
      <c r="AI146" s="967" t="str" cm="1">
        <f t="array" ref="AI146">IF(N146="","",IF(R146&lt;&gt;"","",IF(SUMPRODUCT(--(AN18:AN1500=AI17),--(AM18:AM1500&lt;&gt;""),--ISNUMBER(SEARCH(" "&amp;AM18:AM1500&amp;" ",Q146)))&gt;0,AI17,"")))</f>
        <v/>
      </c>
      <c r="AJ146" s="967" t="str" cm="1">
        <f t="array" ref="AJ146">IF(N146="","",IF(R146&lt;&gt;"","",IF(SUMPRODUCT(--(AN18:AN1500=AJ17),--(AM18:AM1500&lt;&gt;""),--ISNUMBER(SEARCH(" "&amp;AM18:AM1500&amp;" ",Q146)))&gt;0,AJ17,"")))</f>
        <v/>
      </c>
      <c r="AK146" s="967" t="str" cm="1">
        <f t="array" ref="AK146">IF(N146="","",IF(T146&lt;&gt;"",AK17,IF(S146&lt;&gt;"","",IF(R146&lt;&gt;"","",IF(SUMPRODUCT(--(AN18:AN1500=AK17),--(AM18:AM1500&lt;&gt;""),--ISNUMBER(SEARCH(" "&amp;AM18:AM1500&amp;" ",Q146)))&gt;0,AK17,"")))))</f>
        <v/>
      </c>
      <c r="AM146" s="968" t="s">
        <v>1203</v>
      </c>
      <c r="AN146" s="968" t="s">
        <v>1962</v>
      </c>
      <c r="AP146" s="964"/>
      <c r="AQ146" s="964"/>
      <c r="AR146" s="964"/>
      <c r="AT146" s="964"/>
      <c r="AU146" s="964"/>
      <c r="AV146" s="964"/>
      <c r="BN146" s="49">
        <v>1</v>
      </c>
    </row>
    <row r="147" spans="1:66" ht="35.1" customHeight="1">
      <c r="A147" s="973" t="str">
        <f>IF(B147="","",COUNTIF(B18:B147,"&lt;&gt;"))</f>
        <v/>
      </c>
      <c r="B147" s="965"/>
      <c r="C147" s="974" t="str">
        <f t="shared" ref="C147:C210" si="40">V147</f>
        <v/>
      </c>
      <c r="D147" s="984" t="str">
        <f t="shared" si="28"/>
        <v/>
      </c>
      <c r="E147" s="976" t="str">
        <f t="shared" si="29"/>
        <v/>
      </c>
      <c r="F147" s="977" t="str">
        <f t="shared" si="30"/>
        <v/>
      </c>
      <c r="G147" s="964" t="str">
        <f>IF(H147="","",COUNTIF(H18:H147,"&lt;&gt;"))</f>
        <v/>
      </c>
      <c r="H147" s="965" t="str" cm="1">
        <f t="array" ref="H147">IF(L147="","",IF(LEN(L147)&lt;=MAX(10,G13),L147,IFERROR(LEFT(L147,LOOKUP(2,1/(MID(L147,ROW(1:500),1)=" ")/(ROW(1:500)&lt;=MAX(10,G13)),ROW(1:500))-1),LEFT(L147,MAX(10,G13)))))</f>
        <v/>
      </c>
      <c r="I147" s="964" t="str">
        <f t="shared" si="31"/>
        <v/>
      </c>
      <c r="J147" s="964" t="str">
        <f t="shared" si="32"/>
        <v/>
      </c>
      <c r="K147" s="964" t="str">
        <f>IF(M146&lt;&gt;"",K146,IF(K146&lt;MAX(A18:A317),K146+1,""))</f>
        <v/>
      </c>
      <c r="L147" s="965" t="str">
        <f>IF(K147="","",IF(M146&lt;&gt;"",M146,INDEX(E18:E317,MATCH(K147,A18:A317,0))))</f>
        <v/>
      </c>
      <c r="M147" s="965" t="str">
        <f t="shared" si="33"/>
        <v/>
      </c>
      <c r="N147" s="965" t="str">
        <f t="shared" si="34"/>
        <v/>
      </c>
      <c r="O147" s="964" t="str">
        <f t="shared" si="35"/>
        <v/>
      </c>
      <c r="P147" s="964" t="str">
        <f t="shared" si="36"/>
        <v/>
      </c>
      <c r="Q147" s="965" t="str">
        <f t="shared" si="37"/>
        <v/>
      </c>
      <c r="R147" s="964" t="str">
        <f>IF(N147="","",IF(COUNTIF(AP18:AP300,TRIM(Q147))&gt;0,"EXCLUSION EXACTE",""))</f>
        <v/>
      </c>
      <c r="S147" s="964" t="str" cm="1">
        <f t="array" ref="S147">IF(N147="","",IF(SUMPRODUCT(--(AP18:AP300&lt;&gt;""),--ISNUMBER(SEARCH(" "&amp;AP18:AP300&amp;" ",Q147)))&gt;0,"BLOQUE MOLLUSQUES",""))</f>
        <v/>
      </c>
      <c r="T147" s="964" t="str" cm="1">
        <f t="array" ref="T147">IF(N147="","",IF(SUMPRODUCT(--(AT18:AT300&lt;&gt;""),--ISNUMBER(SEARCH(" "&amp;AT18:AT300&amp;" ",Q147)))&gt;0,"FORCE MOLLUSQUES",""))</f>
        <v/>
      </c>
      <c r="U147" s="965" t="str">
        <f t="shared" si="38"/>
        <v/>
      </c>
      <c r="V147" s="965" t="str">
        <f t="shared" ref="V147:V210" si="41">IF(N147="","",N147&amp;IF(U147&lt;&gt;""," *",""))</f>
        <v/>
      </c>
      <c r="W147" s="977" t="str">
        <f t="shared" si="39"/>
        <v/>
      </c>
      <c r="X147" s="964" t="str" cm="1">
        <f t="array" ref="X147">IF(N147="","",IF(R147&lt;&gt;"","",IF(SUMPRODUCT(--(AN18:AN1500=X17),--(AM18:AM1500&lt;&gt;""),--ISNUMBER(SEARCH(" "&amp;AM18:AM1500&amp;" ",Q147)))&gt;0,X17,"")))</f>
        <v/>
      </c>
      <c r="Y147" s="964" t="str" cm="1">
        <f t="array" ref="Y147">IF(N147="","",IF(R147&lt;&gt;"","",IF(SUMPRODUCT(--(AN18:AN1500=Y17),--(AM18:AM1500&lt;&gt;""),--ISNUMBER(SEARCH(" "&amp;AM18:AM1500&amp;" ",Q147)))&gt;0,Y17,"")))</f>
        <v/>
      </c>
      <c r="Z147" s="964" t="str" cm="1">
        <f t="array" ref="Z147">IF(N147="","",IF(R147&lt;&gt;"","",IF(SUMPRODUCT(--(AN18:AN1500=Z17),--(AM18:AM1500&lt;&gt;""),--ISNUMBER(SEARCH(" "&amp;AM18:AM1500&amp;" ",Q147)))&gt;0,Z17,"")))</f>
        <v/>
      </c>
      <c r="AA147" s="964" t="str" cm="1">
        <f t="array" ref="AA147">IF(N147="","",IF(R147&lt;&gt;"","",IF(SUMPRODUCT(--(AN18:AN1500=AA17),--(AM18:AM1500&lt;&gt;""),--ISNUMBER(SEARCH(" "&amp;AM18:AM1500&amp;" ",Q147)))&gt;0,AA17,"")))</f>
        <v/>
      </c>
      <c r="AB147" s="964" t="str" cm="1">
        <f t="array" ref="AB147">IF(N147="","",IF(R147&lt;&gt;"","",IF(SUMPRODUCT(--(AN18:AN1500=AB17),--(AM18:AM1500&lt;&gt;""),--ISNUMBER(SEARCH(" "&amp;AM18:AM1500&amp;" ",Q147)))&gt;0,AB17,"")))</f>
        <v/>
      </c>
      <c r="AC147" s="964" t="str" cm="1">
        <f t="array" ref="AC147">IF(N147="","",IF(R147&lt;&gt;"","",IF(SUMPRODUCT(--(AN18:AN1500=AC17),--(AM18:AM1500&lt;&gt;""),--ISNUMBER(SEARCH(" "&amp;AM18:AM1500&amp;" ",Q147)))&gt;0,AC17,"")))</f>
        <v/>
      </c>
      <c r="AD147" s="964" t="str" cm="1">
        <f t="array" ref="AD147">IF(N147="","",IF(R147&lt;&gt;"","",IF(SUMPRODUCT(--(AN18:AN1500=AD17),--(AM18:AM1500&lt;&gt;""),--ISNUMBER(SEARCH(" "&amp;AM18:AM1500&amp;" ",Q147)))&gt;0,AD17,"")))</f>
        <v/>
      </c>
      <c r="AE147" s="964" t="str" cm="1">
        <f t="array" ref="AE147">IF(N147="","",IF(R147&lt;&gt;"","",IF(SUMPRODUCT(--(AN18:AN1500=AE17),--(AM18:AM1500&lt;&gt;""),--ISNUMBER(SEARCH(" "&amp;AM18:AM1500&amp;" ",Q147)))&gt;0,AE17,"")))</f>
        <v/>
      </c>
      <c r="AF147" s="964" t="str" cm="1">
        <f t="array" ref="AF147">IF(N147="","",IF(R147&lt;&gt;"","",IF(SUMPRODUCT(--(AN18:AN1500=AF17),--(AM18:AM1500&lt;&gt;""),--ISNUMBER(SEARCH(" "&amp;AM18:AM1500&amp;" ",Q147)))&gt;0,AF17,"")))</f>
        <v/>
      </c>
      <c r="AG147" s="964" t="str" cm="1">
        <f t="array" ref="AG147">IF(N147="","",IF(R147&lt;&gt;"","",IF(SUMPRODUCT(--(AN18:AN1500=AG17),--(AM18:AM1500&lt;&gt;""),--ISNUMBER(SEARCH(" "&amp;AM18:AM1500&amp;" ",Q147)))&gt;0,AG17,"")))</f>
        <v/>
      </c>
      <c r="AH147" s="964" t="str" cm="1">
        <f t="array" ref="AH147">IF(N147="","",IF(R147&lt;&gt;"","",IF(SUMPRODUCT(--(AN18:AN1500=AH17),--(AM18:AM1500&lt;&gt;""),--ISNUMBER(SEARCH(" "&amp;AM18:AM1500&amp;" ",Q147)))&gt;0,AH17,"")))</f>
        <v/>
      </c>
      <c r="AI147" s="964" t="str" cm="1">
        <f t="array" ref="AI147">IF(N147="","",IF(R147&lt;&gt;"","",IF(SUMPRODUCT(--(AN18:AN1500=AI17),--(AM18:AM1500&lt;&gt;""),--ISNUMBER(SEARCH(" "&amp;AM18:AM1500&amp;" ",Q147)))&gt;0,AI17,"")))</f>
        <v/>
      </c>
      <c r="AJ147" s="964" t="str" cm="1">
        <f t="array" ref="AJ147">IF(N147="","",IF(R147&lt;&gt;"","",IF(SUMPRODUCT(--(AN18:AN1500=AJ17),--(AM18:AM1500&lt;&gt;""),--ISNUMBER(SEARCH(" "&amp;AM18:AM1500&amp;" ",Q147)))&gt;0,AJ17,"")))</f>
        <v/>
      </c>
      <c r="AK147" s="964" t="str" cm="1">
        <f t="array" ref="AK147">IF(N147="","",IF(T147&lt;&gt;"",AK17,IF(S147&lt;&gt;"","",IF(R147&lt;&gt;"","",IF(SUMPRODUCT(--(AN18:AN1500=AK17),--(AM18:AM1500&lt;&gt;""),--ISNUMBER(SEARCH(" "&amp;AM18:AM1500&amp;" ",Q147)))&gt;0,AK17,"")))))</f>
        <v/>
      </c>
      <c r="AM147" s="964" t="s">
        <v>42</v>
      </c>
      <c r="AN147" s="964" t="s">
        <v>1962</v>
      </c>
      <c r="AP147" s="964"/>
      <c r="AQ147" s="964"/>
      <c r="AR147" s="964"/>
      <c r="AT147" s="964"/>
      <c r="AU147" s="964"/>
      <c r="AV147" s="964"/>
      <c r="BN147" s="49">
        <v>1</v>
      </c>
    </row>
    <row r="148" spans="1:66" ht="35.1" customHeight="1">
      <c r="A148" s="957" t="str">
        <f>IF(B148="","",COUNTIF(B18:B148,"&lt;&gt;"))</f>
        <v/>
      </c>
      <c r="B148" s="958"/>
      <c r="C148" s="974" t="str">
        <f t="shared" si="40"/>
        <v/>
      </c>
      <c r="D148" s="984" t="str">
        <f t="shared" si="28"/>
        <v/>
      </c>
      <c r="E148" s="961" t="str">
        <f t="shared" si="29"/>
        <v/>
      </c>
      <c r="F148" s="962" t="str">
        <f t="shared" si="30"/>
        <v/>
      </c>
      <c r="G148" s="963" t="str">
        <f>IF(H148="","",COUNTIF(H18:H148,"&lt;&gt;"))</f>
        <v/>
      </c>
      <c r="H148" s="958" t="str" cm="1">
        <f t="array" ref="H148">IF(L148="","",IF(LEN(L148)&lt;=MAX(10,G13),L148,IFERROR(LEFT(L148,LOOKUP(2,1/(MID(L148,ROW(1:500),1)=" ")/(ROW(1:500)&lt;=MAX(10,G13)),ROW(1:500))-1),LEFT(L148,MAX(10,G13)))))</f>
        <v/>
      </c>
      <c r="I148" s="963" t="str">
        <f t="shared" si="31"/>
        <v/>
      </c>
      <c r="J148" s="963" t="str">
        <f t="shared" si="32"/>
        <v/>
      </c>
      <c r="K148" s="964" t="str">
        <f>IF(M147&lt;&gt;"",K147,IF(K147&lt;MAX(A18:A317),K147+1,""))</f>
        <v/>
      </c>
      <c r="L148" s="965" t="str">
        <f>IF(K148="","",IF(M147&lt;&gt;"",M147,INDEX(E18:E317,MATCH(K148,A18:A317,0))))</f>
        <v/>
      </c>
      <c r="M148" s="965" t="str">
        <f t="shared" si="33"/>
        <v/>
      </c>
      <c r="N148" s="966" t="str">
        <f t="shared" si="34"/>
        <v/>
      </c>
      <c r="O148" s="967" t="str">
        <f t="shared" si="35"/>
        <v/>
      </c>
      <c r="P148" s="967" t="str">
        <f t="shared" si="36"/>
        <v/>
      </c>
      <c r="Q148" s="966" t="str">
        <f t="shared" si="37"/>
        <v/>
      </c>
      <c r="R148" s="967" t="str">
        <f>IF(N148="","",IF(COUNTIF(AP18:AP300,TRIM(Q148))&gt;0,"EXCLUSION EXACTE",""))</f>
        <v/>
      </c>
      <c r="S148" s="967" t="str" cm="1">
        <f t="array" ref="S148">IF(N148="","",IF(SUMPRODUCT(--(AP18:AP300&lt;&gt;""),--ISNUMBER(SEARCH(" "&amp;AP18:AP300&amp;" ",Q148)))&gt;0,"BLOQUE MOLLUSQUES",""))</f>
        <v/>
      </c>
      <c r="T148" s="967" t="str" cm="1">
        <f t="array" ref="T148">IF(N148="","",IF(SUMPRODUCT(--(AT18:AT300&lt;&gt;""),--ISNUMBER(SEARCH(" "&amp;AT18:AT300&amp;" ",Q148)))&gt;0,"FORCE MOLLUSQUES",""))</f>
        <v/>
      </c>
      <c r="U148" s="966" t="str">
        <f t="shared" si="38"/>
        <v/>
      </c>
      <c r="V148" s="966" t="str">
        <f t="shared" si="41"/>
        <v/>
      </c>
      <c r="W148" s="991" t="str">
        <f t="shared" si="39"/>
        <v/>
      </c>
      <c r="X148" s="967" t="str" cm="1">
        <f t="array" ref="X148">IF(N148="","",IF(R148&lt;&gt;"","",IF(SUMPRODUCT(--(AN18:AN1500=X17),--(AM18:AM1500&lt;&gt;""),--ISNUMBER(SEARCH(" "&amp;AM18:AM1500&amp;" ",Q148)))&gt;0,X17,"")))</f>
        <v/>
      </c>
      <c r="Y148" s="967" t="str" cm="1">
        <f t="array" ref="Y148">IF(N148="","",IF(R148&lt;&gt;"","",IF(SUMPRODUCT(--(AN18:AN1500=Y17),--(AM18:AM1500&lt;&gt;""),--ISNUMBER(SEARCH(" "&amp;AM18:AM1500&amp;" ",Q148)))&gt;0,Y17,"")))</f>
        <v/>
      </c>
      <c r="Z148" s="967" t="str" cm="1">
        <f t="array" ref="Z148">IF(N148="","",IF(R148&lt;&gt;"","",IF(SUMPRODUCT(--(AN18:AN1500=Z17),--(AM18:AM1500&lt;&gt;""),--ISNUMBER(SEARCH(" "&amp;AM18:AM1500&amp;" ",Q148)))&gt;0,Z17,"")))</f>
        <v/>
      </c>
      <c r="AA148" s="967" t="str" cm="1">
        <f t="array" ref="AA148">IF(N148="","",IF(R148&lt;&gt;"","",IF(SUMPRODUCT(--(AN18:AN1500=AA17),--(AM18:AM1500&lt;&gt;""),--ISNUMBER(SEARCH(" "&amp;AM18:AM1500&amp;" ",Q148)))&gt;0,AA17,"")))</f>
        <v/>
      </c>
      <c r="AB148" s="967" t="str" cm="1">
        <f t="array" ref="AB148">IF(N148="","",IF(R148&lt;&gt;"","",IF(SUMPRODUCT(--(AN18:AN1500=AB17),--(AM18:AM1500&lt;&gt;""),--ISNUMBER(SEARCH(" "&amp;AM18:AM1500&amp;" ",Q148)))&gt;0,AB17,"")))</f>
        <v/>
      </c>
      <c r="AC148" s="967" t="str" cm="1">
        <f t="array" ref="AC148">IF(N148="","",IF(R148&lt;&gt;"","",IF(SUMPRODUCT(--(AN18:AN1500=AC17),--(AM18:AM1500&lt;&gt;""),--ISNUMBER(SEARCH(" "&amp;AM18:AM1500&amp;" ",Q148)))&gt;0,AC17,"")))</f>
        <v/>
      </c>
      <c r="AD148" s="967" t="str" cm="1">
        <f t="array" ref="AD148">IF(N148="","",IF(R148&lt;&gt;"","",IF(SUMPRODUCT(--(AN18:AN1500=AD17),--(AM18:AM1500&lt;&gt;""),--ISNUMBER(SEARCH(" "&amp;AM18:AM1500&amp;" ",Q148)))&gt;0,AD17,"")))</f>
        <v/>
      </c>
      <c r="AE148" s="967" t="str" cm="1">
        <f t="array" ref="AE148">IF(N148="","",IF(R148&lt;&gt;"","",IF(SUMPRODUCT(--(AN18:AN1500=AE17),--(AM18:AM1500&lt;&gt;""),--ISNUMBER(SEARCH(" "&amp;AM18:AM1500&amp;" ",Q148)))&gt;0,AE17,"")))</f>
        <v/>
      </c>
      <c r="AF148" s="967" t="str" cm="1">
        <f t="array" ref="AF148">IF(N148="","",IF(R148&lt;&gt;"","",IF(SUMPRODUCT(--(AN18:AN1500=AF17),--(AM18:AM1500&lt;&gt;""),--ISNUMBER(SEARCH(" "&amp;AM18:AM1500&amp;" ",Q148)))&gt;0,AF17,"")))</f>
        <v/>
      </c>
      <c r="AG148" s="967" t="str" cm="1">
        <f t="array" ref="AG148">IF(N148="","",IF(R148&lt;&gt;"","",IF(SUMPRODUCT(--(AN18:AN1500=AG17),--(AM18:AM1500&lt;&gt;""),--ISNUMBER(SEARCH(" "&amp;AM18:AM1500&amp;" ",Q148)))&gt;0,AG17,"")))</f>
        <v/>
      </c>
      <c r="AH148" s="967" t="str" cm="1">
        <f t="array" ref="AH148">IF(N148="","",IF(R148&lt;&gt;"","",IF(SUMPRODUCT(--(AN18:AN1500=AH17),--(AM18:AM1500&lt;&gt;""),--ISNUMBER(SEARCH(" "&amp;AM18:AM1500&amp;" ",Q148)))&gt;0,AH17,"")))</f>
        <v/>
      </c>
      <c r="AI148" s="967" t="str" cm="1">
        <f t="array" ref="AI148">IF(N148="","",IF(R148&lt;&gt;"","",IF(SUMPRODUCT(--(AN18:AN1500=AI17),--(AM18:AM1500&lt;&gt;""),--ISNUMBER(SEARCH(" "&amp;AM18:AM1500&amp;" ",Q148)))&gt;0,AI17,"")))</f>
        <v/>
      </c>
      <c r="AJ148" s="967" t="str" cm="1">
        <f t="array" ref="AJ148">IF(N148="","",IF(R148&lt;&gt;"","",IF(SUMPRODUCT(--(AN18:AN1500=AJ17),--(AM18:AM1500&lt;&gt;""),--ISNUMBER(SEARCH(" "&amp;AM18:AM1500&amp;" ",Q148)))&gt;0,AJ17,"")))</f>
        <v/>
      </c>
      <c r="AK148" s="967" t="str" cm="1">
        <f t="array" ref="AK148">IF(N148="","",IF(T148&lt;&gt;"",AK17,IF(S148&lt;&gt;"","",IF(R148&lt;&gt;"","",IF(SUMPRODUCT(--(AN18:AN1500=AK17),--(AM18:AM1500&lt;&gt;""),--ISNUMBER(SEARCH(" "&amp;AM18:AM1500&amp;" ",Q148)))&gt;0,AK17,"")))))</f>
        <v/>
      </c>
      <c r="AM148" s="968" t="s">
        <v>82</v>
      </c>
      <c r="AN148" s="968" t="s">
        <v>1962</v>
      </c>
      <c r="AP148" s="964"/>
      <c r="AQ148" s="964"/>
      <c r="AR148" s="964"/>
      <c r="AT148" s="964"/>
      <c r="AU148" s="964"/>
      <c r="AV148" s="964"/>
      <c r="BN148" s="49">
        <v>1</v>
      </c>
    </row>
    <row r="149" spans="1:66" ht="35.1" customHeight="1">
      <c r="A149" s="973" t="str">
        <f>IF(B149="","",COUNTIF(B18:B149,"&lt;&gt;"))</f>
        <v/>
      </c>
      <c r="B149" s="965"/>
      <c r="C149" s="974" t="str">
        <f t="shared" si="40"/>
        <v/>
      </c>
      <c r="D149" s="984" t="str">
        <f t="shared" si="28"/>
        <v/>
      </c>
      <c r="E149" s="976" t="str">
        <f t="shared" si="29"/>
        <v/>
      </c>
      <c r="F149" s="977" t="str">
        <f t="shared" si="30"/>
        <v/>
      </c>
      <c r="G149" s="964" t="str">
        <f>IF(H149="","",COUNTIF(H18:H149,"&lt;&gt;"))</f>
        <v/>
      </c>
      <c r="H149" s="965" t="str" cm="1">
        <f t="array" ref="H149">IF(L149="","",IF(LEN(L149)&lt;=MAX(10,G13),L149,IFERROR(LEFT(L149,LOOKUP(2,1/(MID(L149,ROW(1:500),1)=" ")/(ROW(1:500)&lt;=MAX(10,G13)),ROW(1:500))-1),LEFT(L149,MAX(10,G13)))))</f>
        <v/>
      </c>
      <c r="I149" s="964" t="str">
        <f t="shared" si="31"/>
        <v/>
      </c>
      <c r="J149" s="964" t="str">
        <f t="shared" si="32"/>
        <v/>
      </c>
      <c r="K149" s="964" t="str">
        <f>IF(M148&lt;&gt;"",K148,IF(K148&lt;MAX(A18:A317),K148+1,""))</f>
        <v/>
      </c>
      <c r="L149" s="965" t="str">
        <f>IF(K149="","",IF(M148&lt;&gt;"",M148,INDEX(E18:E317,MATCH(K149,A18:A317,0))))</f>
        <v/>
      </c>
      <c r="M149" s="965" t="str">
        <f t="shared" si="33"/>
        <v/>
      </c>
      <c r="N149" s="965" t="str">
        <f t="shared" si="34"/>
        <v/>
      </c>
      <c r="O149" s="964" t="str">
        <f t="shared" si="35"/>
        <v/>
      </c>
      <c r="P149" s="964" t="str">
        <f t="shared" si="36"/>
        <v/>
      </c>
      <c r="Q149" s="965" t="str">
        <f t="shared" si="37"/>
        <v/>
      </c>
      <c r="R149" s="964" t="str">
        <f>IF(N149="","",IF(COUNTIF(AP18:AP300,TRIM(Q149))&gt;0,"EXCLUSION EXACTE",""))</f>
        <v/>
      </c>
      <c r="S149" s="964" t="str" cm="1">
        <f t="array" ref="S149">IF(N149="","",IF(SUMPRODUCT(--(AP18:AP300&lt;&gt;""),--ISNUMBER(SEARCH(" "&amp;AP18:AP300&amp;" ",Q149)))&gt;0,"BLOQUE MOLLUSQUES",""))</f>
        <v/>
      </c>
      <c r="T149" s="964" t="str" cm="1">
        <f t="array" ref="T149">IF(N149="","",IF(SUMPRODUCT(--(AT18:AT300&lt;&gt;""),--ISNUMBER(SEARCH(" "&amp;AT18:AT300&amp;" ",Q149)))&gt;0,"FORCE MOLLUSQUES",""))</f>
        <v/>
      </c>
      <c r="U149" s="965" t="str">
        <f t="shared" si="38"/>
        <v/>
      </c>
      <c r="V149" s="965" t="str">
        <f t="shared" si="41"/>
        <v/>
      </c>
      <c r="W149" s="977" t="str">
        <f t="shared" si="39"/>
        <v/>
      </c>
      <c r="X149" s="964" t="str" cm="1">
        <f t="array" ref="X149">IF(N149="","",IF(R149&lt;&gt;"","",IF(SUMPRODUCT(--(AN18:AN1500=X17),--(AM18:AM1500&lt;&gt;""),--ISNUMBER(SEARCH(" "&amp;AM18:AM1500&amp;" ",Q149)))&gt;0,X17,"")))</f>
        <v/>
      </c>
      <c r="Y149" s="964" t="str" cm="1">
        <f t="array" ref="Y149">IF(N149="","",IF(R149&lt;&gt;"","",IF(SUMPRODUCT(--(AN18:AN1500=Y17),--(AM18:AM1500&lt;&gt;""),--ISNUMBER(SEARCH(" "&amp;AM18:AM1500&amp;" ",Q149)))&gt;0,Y17,"")))</f>
        <v/>
      </c>
      <c r="Z149" s="964" t="str" cm="1">
        <f t="array" ref="Z149">IF(N149="","",IF(R149&lt;&gt;"","",IF(SUMPRODUCT(--(AN18:AN1500=Z17),--(AM18:AM1500&lt;&gt;""),--ISNUMBER(SEARCH(" "&amp;AM18:AM1500&amp;" ",Q149)))&gt;0,Z17,"")))</f>
        <v/>
      </c>
      <c r="AA149" s="964" t="str" cm="1">
        <f t="array" ref="AA149">IF(N149="","",IF(R149&lt;&gt;"","",IF(SUMPRODUCT(--(AN18:AN1500=AA17),--(AM18:AM1500&lt;&gt;""),--ISNUMBER(SEARCH(" "&amp;AM18:AM1500&amp;" ",Q149)))&gt;0,AA17,"")))</f>
        <v/>
      </c>
      <c r="AB149" s="964" t="str" cm="1">
        <f t="array" ref="AB149">IF(N149="","",IF(R149&lt;&gt;"","",IF(SUMPRODUCT(--(AN18:AN1500=AB17),--(AM18:AM1500&lt;&gt;""),--ISNUMBER(SEARCH(" "&amp;AM18:AM1500&amp;" ",Q149)))&gt;0,AB17,"")))</f>
        <v/>
      </c>
      <c r="AC149" s="964" t="str" cm="1">
        <f t="array" ref="AC149">IF(N149="","",IF(R149&lt;&gt;"","",IF(SUMPRODUCT(--(AN18:AN1500=AC17),--(AM18:AM1500&lt;&gt;""),--ISNUMBER(SEARCH(" "&amp;AM18:AM1500&amp;" ",Q149)))&gt;0,AC17,"")))</f>
        <v/>
      </c>
      <c r="AD149" s="964" t="str" cm="1">
        <f t="array" ref="AD149">IF(N149="","",IF(R149&lt;&gt;"","",IF(SUMPRODUCT(--(AN18:AN1500=AD17),--(AM18:AM1500&lt;&gt;""),--ISNUMBER(SEARCH(" "&amp;AM18:AM1500&amp;" ",Q149)))&gt;0,AD17,"")))</f>
        <v/>
      </c>
      <c r="AE149" s="964" t="str" cm="1">
        <f t="array" ref="AE149">IF(N149="","",IF(R149&lt;&gt;"","",IF(SUMPRODUCT(--(AN18:AN1500=AE17),--(AM18:AM1500&lt;&gt;""),--ISNUMBER(SEARCH(" "&amp;AM18:AM1500&amp;" ",Q149)))&gt;0,AE17,"")))</f>
        <v/>
      </c>
      <c r="AF149" s="964" t="str" cm="1">
        <f t="array" ref="AF149">IF(N149="","",IF(R149&lt;&gt;"","",IF(SUMPRODUCT(--(AN18:AN1500=AF17),--(AM18:AM1500&lt;&gt;""),--ISNUMBER(SEARCH(" "&amp;AM18:AM1500&amp;" ",Q149)))&gt;0,AF17,"")))</f>
        <v/>
      </c>
      <c r="AG149" s="964" t="str" cm="1">
        <f t="array" ref="AG149">IF(N149="","",IF(R149&lt;&gt;"","",IF(SUMPRODUCT(--(AN18:AN1500=AG17),--(AM18:AM1500&lt;&gt;""),--ISNUMBER(SEARCH(" "&amp;AM18:AM1500&amp;" ",Q149)))&gt;0,AG17,"")))</f>
        <v/>
      </c>
      <c r="AH149" s="964" t="str" cm="1">
        <f t="array" ref="AH149">IF(N149="","",IF(R149&lt;&gt;"","",IF(SUMPRODUCT(--(AN18:AN1500=AH17),--(AM18:AM1500&lt;&gt;""),--ISNUMBER(SEARCH(" "&amp;AM18:AM1500&amp;" ",Q149)))&gt;0,AH17,"")))</f>
        <v/>
      </c>
      <c r="AI149" s="964" t="str" cm="1">
        <f t="array" ref="AI149">IF(N149="","",IF(R149&lt;&gt;"","",IF(SUMPRODUCT(--(AN18:AN1500=AI17),--(AM18:AM1500&lt;&gt;""),--ISNUMBER(SEARCH(" "&amp;AM18:AM1500&amp;" ",Q149)))&gt;0,AI17,"")))</f>
        <v/>
      </c>
      <c r="AJ149" s="964" t="str" cm="1">
        <f t="array" ref="AJ149">IF(N149="","",IF(R149&lt;&gt;"","",IF(SUMPRODUCT(--(AN18:AN1500=AJ17),--(AM18:AM1500&lt;&gt;""),--ISNUMBER(SEARCH(" "&amp;AM18:AM1500&amp;" ",Q149)))&gt;0,AJ17,"")))</f>
        <v/>
      </c>
      <c r="AK149" s="964" t="str" cm="1">
        <f t="array" ref="AK149">IF(N149="","",IF(T149&lt;&gt;"",AK17,IF(S149&lt;&gt;"","",IF(R149&lt;&gt;"","",IF(SUMPRODUCT(--(AN18:AN1500=AK17),--(AM18:AM1500&lt;&gt;""),--ISNUMBER(SEARCH(" "&amp;AM18:AM1500&amp;" ",Q149)))&gt;0,AK17,"")))))</f>
        <v/>
      </c>
      <c r="AM149" s="964" t="s">
        <v>2183</v>
      </c>
      <c r="AN149" s="964" t="s">
        <v>1962</v>
      </c>
      <c r="AP149" s="964"/>
      <c r="AQ149" s="964"/>
      <c r="AR149" s="964"/>
      <c r="AT149" s="964"/>
      <c r="AU149" s="964"/>
      <c r="AV149" s="964"/>
      <c r="BN149" s="49">
        <v>1</v>
      </c>
    </row>
    <row r="150" spans="1:66" ht="35.1" customHeight="1">
      <c r="A150" s="957" t="str">
        <f>IF(B150="","",COUNTIF(B18:B150,"&lt;&gt;"))</f>
        <v/>
      </c>
      <c r="B150" s="958"/>
      <c r="C150" s="974" t="str">
        <f t="shared" si="40"/>
        <v/>
      </c>
      <c r="D150" s="984" t="str">
        <f t="shared" si="28"/>
        <v/>
      </c>
      <c r="E150" s="961" t="str">
        <f t="shared" si="29"/>
        <v/>
      </c>
      <c r="F150" s="962" t="str">
        <f t="shared" si="30"/>
        <v/>
      </c>
      <c r="G150" s="963" t="str">
        <f>IF(H150="","",COUNTIF(H18:H150,"&lt;&gt;"))</f>
        <v/>
      </c>
      <c r="H150" s="958" t="str" cm="1">
        <f t="array" ref="H150">IF(L150="","",IF(LEN(L150)&lt;=MAX(10,G13),L150,IFERROR(LEFT(L150,LOOKUP(2,1/(MID(L150,ROW(1:500),1)=" ")/(ROW(1:500)&lt;=MAX(10,G13)),ROW(1:500))-1),LEFT(L150,MAX(10,G13)))))</f>
        <v/>
      </c>
      <c r="I150" s="963" t="str">
        <f t="shared" si="31"/>
        <v/>
      </c>
      <c r="J150" s="963" t="str">
        <f t="shared" si="32"/>
        <v/>
      </c>
      <c r="K150" s="964" t="str">
        <f>IF(M149&lt;&gt;"",K149,IF(K149&lt;MAX(A18:A317),K149+1,""))</f>
        <v/>
      </c>
      <c r="L150" s="965" t="str">
        <f>IF(K150="","",IF(M149&lt;&gt;"",M149,INDEX(E18:E317,MATCH(K150,A18:A317,0))))</f>
        <v/>
      </c>
      <c r="M150" s="965" t="str">
        <f t="shared" si="33"/>
        <v/>
      </c>
      <c r="N150" s="966" t="str">
        <f t="shared" si="34"/>
        <v/>
      </c>
      <c r="O150" s="967" t="str">
        <f t="shared" si="35"/>
        <v/>
      </c>
      <c r="P150" s="967" t="str">
        <f t="shared" si="36"/>
        <v/>
      </c>
      <c r="Q150" s="966" t="str">
        <f t="shared" si="37"/>
        <v/>
      </c>
      <c r="R150" s="967" t="str">
        <f>IF(N150="","",IF(COUNTIF(AP18:AP300,TRIM(Q150))&gt;0,"EXCLUSION EXACTE",""))</f>
        <v/>
      </c>
      <c r="S150" s="967" t="str" cm="1">
        <f t="array" ref="S150">IF(N150="","",IF(SUMPRODUCT(--(AP18:AP300&lt;&gt;""),--ISNUMBER(SEARCH(" "&amp;AP18:AP300&amp;" ",Q150)))&gt;0,"BLOQUE MOLLUSQUES",""))</f>
        <v/>
      </c>
      <c r="T150" s="967" t="str" cm="1">
        <f t="array" ref="T150">IF(N150="","",IF(SUMPRODUCT(--(AT18:AT300&lt;&gt;""),--ISNUMBER(SEARCH(" "&amp;AT18:AT300&amp;" ",Q150)))&gt;0,"FORCE MOLLUSQUES",""))</f>
        <v/>
      </c>
      <c r="U150" s="966" t="str">
        <f t="shared" si="38"/>
        <v/>
      </c>
      <c r="V150" s="966" t="str">
        <f t="shared" si="41"/>
        <v/>
      </c>
      <c r="W150" s="991" t="str">
        <f t="shared" si="39"/>
        <v/>
      </c>
      <c r="X150" s="967" t="str" cm="1">
        <f t="array" ref="X150">IF(N150="","",IF(R150&lt;&gt;"","",IF(SUMPRODUCT(--(AN18:AN1500=X17),--(AM18:AM1500&lt;&gt;""),--ISNUMBER(SEARCH(" "&amp;AM18:AM1500&amp;" ",Q150)))&gt;0,X17,"")))</f>
        <v/>
      </c>
      <c r="Y150" s="967" t="str" cm="1">
        <f t="array" ref="Y150">IF(N150="","",IF(R150&lt;&gt;"","",IF(SUMPRODUCT(--(AN18:AN1500=Y17),--(AM18:AM1500&lt;&gt;""),--ISNUMBER(SEARCH(" "&amp;AM18:AM1500&amp;" ",Q150)))&gt;0,Y17,"")))</f>
        <v/>
      </c>
      <c r="Z150" s="967" t="str" cm="1">
        <f t="array" ref="Z150">IF(N150="","",IF(R150&lt;&gt;"","",IF(SUMPRODUCT(--(AN18:AN1500=Z17),--(AM18:AM1500&lt;&gt;""),--ISNUMBER(SEARCH(" "&amp;AM18:AM1500&amp;" ",Q150)))&gt;0,Z17,"")))</f>
        <v/>
      </c>
      <c r="AA150" s="967" t="str" cm="1">
        <f t="array" ref="AA150">IF(N150="","",IF(R150&lt;&gt;"","",IF(SUMPRODUCT(--(AN18:AN1500=AA17),--(AM18:AM1500&lt;&gt;""),--ISNUMBER(SEARCH(" "&amp;AM18:AM1500&amp;" ",Q150)))&gt;0,AA17,"")))</f>
        <v/>
      </c>
      <c r="AB150" s="967" t="str" cm="1">
        <f t="array" ref="AB150">IF(N150="","",IF(R150&lt;&gt;"","",IF(SUMPRODUCT(--(AN18:AN1500=AB17),--(AM18:AM1500&lt;&gt;""),--ISNUMBER(SEARCH(" "&amp;AM18:AM1500&amp;" ",Q150)))&gt;0,AB17,"")))</f>
        <v/>
      </c>
      <c r="AC150" s="967" t="str" cm="1">
        <f t="array" ref="AC150">IF(N150="","",IF(R150&lt;&gt;"","",IF(SUMPRODUCT(--(AN18:AN1500=AC17),--(AM18:AM1500&lt;&gt;""),--ISNUMBER(SEARCH(" "&amp;AM18:AM1500&amp;" ",Q150)))&gt;0,AC17,"")))</f>
        <v/>
      </c>
      <c r="AD150" s="967" t="str" cm="1">
        <f t="array" ref="AD150">IF(N150="","",IF(R150&lt;&gt;"","",IF(SUMPRODUCT(--(AN18:AN1500=AD17),--(AM18:AM1500&lt;&gt;""),--ISNUMBER(SEARCH(" "&amp;AM18:AM1500&amp;" ",Q150)))&gt;0,AD17,"")))</f>
        <v/>
      </c>
      <c r="AE150" s="967" t="str" cm="1">
        <f t="array" ref="AE150">IF(N150="","",IF(R150&lt;&gt;"","",IF(SUMPRODUCT(--(AN18:AN1500=AE17),--(AM18:AM1500&lt;&gt;""),--ISNUMBER(SEARCH(" "&amp;AM18:AM1500&amp;" ",Q150)))&gt;0,AE17,"")))</f>
        <v/>
      </c>
      <c r="AF150" s="967" t="str" cm="1">
        <f t="array" ref="AF150">IF(N150="","",IF(R150&lt;&gt;"","",IF(SUMPRODUCT(--(AN18:AN1500=AF17),--(AM18:AM1500&lt;&gt;""),--ISNUMBER(SEARCH(" "&amp;AM18:AM1500&amp;" ",Q150)))&gt;0,AF17,"")))</f>
        <v/>
      </c>
      <c r="AG150" s="967" t="str" cm="1">
        <f t="array" ref="AG150">IF(N150="","",IF(R150&lt;&gt;"","",IF(SUMPRODUCT(--(AN18:AN1500=AG17),--(AM18:AM1500&lt;&gt;""),--ISNUMBER(SEARCH(" "&amp;AM18:AM1500&amp;" ",Q150)))&gt;0,AG17,"")))</f>
        <v/>
      </c>
      <c r="AH150" s="967" t="str" cm="1">
        <f t="array" ref="AH150">IF(N150="","",IF(R150&lt;&gt;"","",IF(SUMPRODUCT(--(AN18:AN1500=AH17),--(AM18:AM1500&lt;&gt;""),--ISNUMBER(SEARCH(" "&amp;AM18:AM1500&amp;" ",Q150)))&gt;0,AH17,"")))</f>
        <v/>
      </c>
      <c r="AI150" s="967" t="str" cm="1">
        <f t="array" ref="AI150">IF(N150="","",IF(R150&lt;&gt;"","",IF(SUMPRODUCT(--(AN18:AN1500=AI17),--(AM18:AM1500&lt;&gt;""),--ISNUMBER(SEARCH(" "&amp;AM18:AM1500&amp;" ",Q150)))&gt;0,AI17,"")))</f>
        <v/>
      </c>
      <c r="AJ150" s="967" t="str" cm="1">
        <f t="array" ref="AJ150">IF(N150="","",IF(R150&lt;&gt;"","",IF(SUMPRODUCT(--(AN18:AN1500=AJ17),--(AM18:AM1500&lt;&gt;""),--ISNUMBER(SEARCH(" "&amp;AM18:AM1500&amp;" ",Q150)))&gt;0,AJ17,"")))</f>
        <v/>
      </c>
      <c r="AK150" s="967" t="str" cm="1">
        <f t="array" ref="AK150">IF(N150="","",IF(T150&lt;&gt;"",AK17,IF(S150&lt;&gt;"","",IF(R150&lt;&gt;"","",IF(SUMPRODUCT(--(AN18:AN1500=AK17),--(AM18:AM1500&lt;&gt;""),--ISNUMBER(SEARCH(" "&amp;AM18:AM1500&amp;" ",Q150)))&gt;0,AK17,"")))))</f>
        <v/>
      </c>
      <c r="AM150" s="968" t="s">
        <v>2184</v>
      </c>
      <c r="AN150" s="968" t="s">
        <v>1962</v>
      </c>
      <c r="AP150" s="964"/>
      <c r="AQ150" s="964"/>
      <c r="AR150" s="964"/>
      <c r="AT150" s="964"/>
      <c r="AU150" s="964"/>
      <c r="AV150" s="964"/>
      <c r="BN150" s="49">
        <v>1</v>
      </c>
    </row>
    <row r="151" spans="1:66" ht="35.1" customHeight="1">
      <c r="A151" s="973" t="str">
        <f>IF(B151="","",COUNTIF(B18:B151,"&lt;&gt;"))</f>
        <v/>
      </c>
      <c r="B151" s="965"/>
      <c r="C151" s="974" t="str">
        <f t="shared" si="40"/>
        <v/>
      </c>
      <c r="D151" s="984" t="str">
        <f t="shared" si="28"/>
        <v/>
      </c>
      <c r="E151" s="976" t="str">
        <f t="shared" si="29"/>
        <v/>
      </c>
      <c r="F151" s="977" t="str">
        <f t="shared" si="30"/>
        <v/>
      </c>
      <c r="G151" s="964" t="str">
        <f>IF(H151="","",COUNTIF(H18:H151,"&lt;&gt;"))</f>
        <v/>
      </c>
      <c r="H151" s="965" t="str" cm="1">
        <f t="array" ref="H151">IF(L151="","",IF(LEN(L151)&lt;=MAX(10,G13),L151,IFERROR(LEFT(L151,LOOKUP(2,1/(MID(L151,ROW(1:500),1)=" ")/(ROW(1:500)&lt;=MAX(10,G13)),ROW(1:500))-1),LEFT(L151,MAX(10,G13)))))</f>
        <v/>
      </c>
      <c r="I151" s="964" t="str">
        <f t="shared" si="31"/>
        <v/>
      </c>
      <c r="J151" s="964" t="str">
        <f t="shared" si="32"/>
        <v/>
      </c>
      <c r="K151" s="964" t="str">
        <f>IF(M150&lt;&gt;"",K150,IF(K150&lt;MAX(A18:A317),K150+1,""))</f>
        <v/>
      </c>
      <c r="L151" s="965" t="str">
        <f>IF(K151="","",IF(M150&lt;&gt;"",M150,INDEX(E18:E317,MATCH(K151,A18:A317,0))))</f>
        <v/>
      </c>
      <c r="M151" s="965" t="str">
        <f t="shared" si="33"/>
        <v/>
      </c>
      <c r="N151" s="965" t="str">
        <f t="shared" si="34"/>
        <v/>
      </c>
      <c r="O151" s="964" t="str">
        <f t="shared" si="35"/>
        <v/>
      </c>
      <c r="P151" s="964" t="str">
        <f t="shared" si="36"/>
        <v/>
      </c>
      <c r="Q151" s="965" t="str">
        <f t="shared" si="37"/>
        <v/>
      </c>
      <c r="R151" s="964" t="str">
        <f>IF(N151="","",IF(COUNTIF(AP18:AP300,TRIM(Q151))&gt;0,"EXCLUSION EXACTE",""))</f>
        <v/>
      </c>
      <c r="S151" s="964" t="str" cm="1">
        <f t="array" ref="S151">IF(N151="","",IF(SUMPRODUCT(--(AP18:AP300&lt;&gt;""),--ISNUMBER(SEARCH(" "&amp;AP18:AP300&amp;" ",Q151)))&gt;0,"BLOQUE MOLLUSQUES",""))</f>
        <v/>
      </c>
      <c r="T151" s="964" t="str" cm="1">
        <f t="array" ref="T151">IF(N151="","",IF(SUMPRODUCT(--(AT18:AT300&lt;&gt;""),--ISNUMBER(SEARCH(" "&amp;AT18:AT300&amp;" ",Q151)))&gt;0,"FORCE MOLLUSQUES",""))</f>
        <v/>
      </c>
      <c r="U151" s="965" t="str">
        <f t="shared" si="38"/>
        <v/>
      </c>
      <c r="V151" s="965" t="str">
        <f t="shared" si="41"/>
        <v/>
      </c>
      <c r="W151" s="977" t="str">
        <f t="shared" si="39"/>
        <v/>
      </c>
      <c r="X151" s="964" t="str" cm="1">
        <f t="array" ref="X151">IF(N151="","",IF(R151&lt;&gt;"","",IF(SUMPRODUCT(--(AN18:AN1500=X17),--(AM18:AM1500&lt;&gt;""),--ISNUMBER(SEARCH(" "&amp;AM18:AM1500&amp;" ",Q151)))&gt;0,X17,"")))</f>
        <v/>
      </c>
      <c r="Y151" s="964" t="str" cm="1">
        <f t="array" ref="Y151">IF(N151="","",IF(R151&lt;&gt;"","",IF(SUMPRODUCT(--(AN18:AN1500=Y17),--(AM18:AM1500&lt;&gt;""),--ISNUMBER(SEARCH(" "&amp;AM18:AM1500&amp;" ",Q151)))&gt;0,Y17,"")))</f>
        <v/>
      </c>
      <c r="Z151" s="964" t="str" cm="1">
        <f t="array" ref="Z151">IF(N151="","",IF(R151&lt;&gt;"","",IF(SUMPRODUCT(--(AN18:AN1500=Z17),--(AM18:AM1500&lt;&gt;""),--ISNUMBER(SEARCH(" "&amp;AM18:AM1500&amp;" ",Q151)))&gt;0,Z17,"")))</f>
        <v/>
      </c>
      <c r="AA151" s="964" t="str" cm="1">
        <f t="array" ref="AA151">IF(N151="","",IF(R151&lt;&gt;"","",IF(SUMPRODUCT(--(AN18:AN1500=AA17),--(AM18:AM1500&lt;&gt;""),--ISNUMBER(SEARCH(" "&amp;AM18:AM1500&amp;" ",Q151)))&gt;0,AA17,"")))</f>
        <v/>
      </c>
      <c r="AB151" s="964" t="str" cm="1">
        <f t="array" ref="AB151">IF(N151="","",IF(R151&lt;&gt;"","",IF(SUMPRODUCT(--(AN18:AN1500=AB17),--(AM18:AM1500&lt;&gt;""),--ISNUMBER(SEARCH(" "&amp;AM18:AM1500&amp;" ",Q151)))&gt;0,AB17,"")))</f>
        <v/>
      </c>
      <c r="AC151" s="964" t="str" cm="1">
        <f t="array" ref="AC151">IF(N151="","",IF(R151&lt;&gt;"","",IF(SUMPRODUCT(--(AN18:AN1500=AC17),--(AM18:AM1500&lt;&gt;""),--ISNUMBER(SEARCH(" "&amp;AM18:AM1500&amp;" ",Q151)))&gt;0,AC17,"")))</f>
        <v/>
      </c>
      <c r="AD151" s="964" t="str" cm="1">
        <f t="array" ref="AD151">IF(N151="","",IF(R151&lt;&gt;"","",IF(SUMPRODUCT(--(AN18:AN1500=AD17),--(AM18:AM1500&lt;&gt;""),--ISNUMBER(SEARCH(" "&amp;AM18:AM1500&amp;" ",Q151)))&gt;0,AD17,"")))</f>
        <v/>
      </c>
      <c r="AE151" s="964" t="str" cm="1">
        <f t="array" ref="AE151">IF(N151="","",IF(R151&lt;&gt;"","",IF(SUMPRODUCT(--(AN18:AN1500=AE17),--(AM18:AM1500&lt;&gt;""),--ISNUMBER(SEARCH(" "&amp;AM18:AM1500&amp;" ",Q151)))&gt;0,AE17,"")))</f>
        <v/>
      </c>
      <c r="AF151" s="964" t="str" cm="1">
        <f t="array" ref="AF151">IF(N151="","",IF(R151&lt;&gt;"","",IF(SUMPRODUCT(--(AN18:AN1500=AF17),--(AM18:AM1500&lt;&gt;""),--ISNUMBER(SEARCH(" "&amp;AM18:AM1500&amp;" ",Q151)))&gt;0,AF17,"")))</f>
        <v/>
      </c>
      <c r="AG151" s="964" t="str" cm="1">
        <f t="array" ref="AG151">IF(N151="","",IF(R151&lt;&gt;"","",IF(SUMPRODUCT(--(AN18:AN1500=AG17),--(AM18:AM1500&lt;&gt;""),--ISNUMBER(SEARCH(" "&amp;AM18:AM1500&amp;" ",Q151)))&gt;0,AG17,"")))</f>
        <v/>
      </c>
      <c r="AH151" s="964" t="str" cm="1">
        <f t="array" ref="AH151">IF(N151="","",IF(R151&lt;&gt;"","",IF(SUMPRODUCT(--(AN18:AN1500=AH17),--(AM18:AM1500&lt;&gt;""),--ISNUMBER(SEARCH(" "&amp;AM18:AM1500&amp;" ",Q151)))&gt;0,AH17,"")))</f>
        <v/>
      </c>
      <c r="AI151" s="964" t="str" cm="1">
        <f t="array" ref="AI151">IF(N151="","",IF(R151&lt;&gt;"","",IF(SUMPRODUCT(--(AN18:AN1500=AI17),--(AM18:AM1500&lt;&gt;""),--ISNUMBER(SEARCH(" "&amp;AM18:AM1500&amp;" ",Q151)))&gt;0,AI17,"")))</f>
        <v/>
      </c>
      <c r="AJ151" s="964" t="str" cm="1">
        <f t="array" ref="AJ151">IF(N151="","",IF(R151&lt;&gt;"","",IF(SUMPRODUCT(--(AN18:AN1500=AJ17),--(AM18:AM1500&lt;&gt;""),--ISNUMBER(SEARCH(" "&amp;AM18:AM1500&amp;" ",Q151)))&gt;0,AJ17,"")))</f>
        <v/>
      </c>
      <c r="AK151" s="964" t="str" cm="1">
        <f t="array" ref="AK151">IF(N151="","",IF(T151&lt;&gt;"",AK17,IF(S151&lt;&gt;"","",IF(R151&lt;&gt;"","",IF(SUMPRODUCT(--(AN18:AN1500=AK17),--(AM18:AM1500&lt;&gt;""),--ISNUMBER(SEARCH(" "&amp;AM18:AM1500&amp;" ",Q151)))&gt;0,AK17,"")))))</f>
        <v/>
      </c>
      <c r="AM151" s="964" t="s">
        <v>2185</v>
      </c>
      <c r="AN151" s="964" t="s">
        <v>1962</v>
      </c>
      <c r="AP151" s="964"/>
      <c r="AQ151" s="964"/>
      <c r="AR151" s="964"/>
      <c r="AT151" s="964"/>
      <c r="AU151" s="964"/>
      <c r="AV151" s="964"/>
      <c r="BN151" s="49">
        <v>1</v>
      </c>
    </row>
    <row r="152" spans="1:66" ht="35.1" customHeight="1">
      <c r="A152" s="957" t="str">
        <f>IF(B152="","",COUNTIF(B18:B152,"&lt;&gt;"))</f>
        <v/>
      </c>
      <c r="B152" s="958"/>
      <c r="C152" s="974" t="str">
        <f t="shared" si="40"/>
        <v/>
      </c>
      <c r="D152" s="984" t="str">
        <f t="shared" si="28"/>
        <v/>
      </c>
      <c r="E152" s="961" t="str">
        <f t="shared" si="29"/>
        <v/>
      </c>
      <c r="F152" s="962" t="str">
        <f t="shared" si="30"/>
        <v/>
      </c>
      <c r="G152" s="963" t="str">
        <f>IF(H152="","",COUNTIF(H18:H152,"&lt;&gt;"))</f>
        <v/>
      </c>
      <c r="H152" s="958" t="str" cm="1">
        <f t="array" ref="H152">IF(L152="","",IF(LEN(L152)&lt;=MAX(10,G13),L152,IFERROR(LEFT(L152,LOOKUP(2,1/(MID(L152,ROW(1:500),1)=" ")/(ROW(1:500)&lt;=MAX(10,G13)),ROW(1:500))-1),LEFT(L152,MAX(10,G13)))))</f>
        <v/>
      </c>
      <c r="I152" s="963" t="str">
        <f t="shared" si="31"/>
        <v/>
      </c>
      <c r="J152" s="963" t="str">
        <f t="shared" si="32"/>
        <v/>
      </c>
      <c r="K152" s="964" t="str">
        <f>IF(M151&lt;&gt;"",K151,IF(K151&lt;MAX(A18:A317),K151+1,""))</f>
        <v/>
      </c>
      <c r="L152" s="965" t="str">
        <f>IF(K152="","",IF(M151&lt;&gt;"",M151,INDEX(E18:E317,MATCH(K152,A18:A317,0))))</f>
        <v/>
      </c>
      <c r="M152" s="965" t="str">
        <f t="shared" si="33"/>
        <v/>
      </c>
      <c r="N152" s="966" t="str">
        <f t="shared" si="34"/>
        <v/>
      </c>
      <c r="O152" s="967" t="str">
        <f t="shared" si="35"/>
        <v/>
      </c>
      <c r="P152" s="967" t="str">
        <f t="shared" si="36"/>
        <v/>
      </c>
      <c r="Q152" s="966" t="str">
        <f t="shared" si="37"/>
        <v/>
      </c>
      <c r="R152" s="967" t="str">
        <f>IF(N152="","",IF(COUNTIF(AP18:AP300,TRIM(Q152))&gt;0,"EXCLUSION EXACTE",""))</f>
        <v/>
      </c>
      <c r="S152" s="967" t="str" cm="1">
        <f t="array" ref="S152">IF(N152="","",IF(SUMPRODUCT(--(AP18:AP300&lt;&gt;""),--ISNUMBER(SEARCH(" "&amp;AP18:AP300&amp;" ",Q152)))&gt;0,"BLOQUE MOLLUSQUES",""))</f>
        <v/>
      </c>
      <c r="T152" s="967" t="str" cm="1">
        <f t="array" ref="T152">IF(N152="","",IF(SUMPRODUCT(--(AT18:AT300&lt;&gt;""),--ISNUMBER(SEARCH(" "&amp;AT18:AT300&amp;" ",Q152)))&gt;0,"FORCE MOLLUSQUES",""))</f>
        <v/>
      </c>
      <c r="U152" s="966" t="str">
        <f t="shared" si="38"/>
        <v/>
      </c>
      <c r="V152" s="966" t="str">
        <f t="shared" si="41"/>
        <v/>
      </c>
      <c r="W152" s="991" t="str">
        <f t="shared" si="39"/>
        <v/>
      </c>
      <c r="X152" s="967" t="str" cm="1">
        <f t="array" ref="X152">IF(N152="","",IF(R152&lt;&gt;"","",IF(SUMPRODUCT(--(AN18:AN1500=X17),--(AM18:AM1500&lt;&gt;""),--ISNUMBER(SEARCH(" "&amp;AM18:AM1500&amp;" ",Q152)))&gt;0,X17,"")))</f>
        <v/>
      </c>
      <c r="Y152" s="967" t="str" cm="1">
        <f t="array" ref="Y152">IF(N152="","",IF(R152&lt;&gt;"","",IF(SUMPRODUCT(--(AN18:AN1500=Y17),--(AM18:AM1500&lt;&gt;""),--ISNUMBER(SEARCH(" "&amp;AM18:AM1500&amp;" ",Q152)))&gt;0,Y17,"")))</f>
        <v/>
      </c>
      <c r="Z152" s="967" t="str" cm="1">
        <f t="array" ref="Z152">IF(N152="","",IF(R152&lt;&gt;"","",IF(SUMPRODUCT(--(AN18:AN1500=Z17),--(AM18:AM1500&lt;&gt;""),--ISNUMBER(SEARCH(" "&amp;AM18:AM1500&amp;" ",Q152)))&gt;0,Z17,"")))</f>
        <v/>
      </c>
      <c r="AA152" s="967" t="str" cm="1">
        <f t="array" ref="AA152">IF(N152="","",IF(R152&lt;&gt;"","",IF(SUMPRODUCT(--(AN18:AN1500=AA17),--(AM18:AM1500&lt;&gt;""),--ISNUMBER(SEARCH(" "&amp;AM18:AM1500&amp;" ",Q152)))&gt;0,AA17,"")))</f>
        <v/>
      </c>
      <c r="AB152" s="967" t="str" cm="1">
        <f t="array" ref="AB152">IF(N152="","",IF(R152&lt;&gt;"","",IF(SUMPRODUCT(--(AN18:AN1500=AB17),--(AM18:AM1500&lt;&gt;""),--ISNUMBER(SEARCH(" "&amp;AM18:AM1500&amp;" ",Q152)))&gt;0,AB17,"")))</f>
        <v/>
      </c>
      <c r="AC152" s="967" t="str" cm="1">
        <f t="array" ref="AC152">IF(N152="","",IF(R152&lt;&gt;"","",IF(SUMPRODUCT(--(AN18:AN1500=AC17),--(AM18:AM1500&lt;&gt;""),--ISNUMBER(SEARCH(" "&amp;AM18:AM1500&amp;" ",Q152)))&gt;0,AC17,"")))</f>
        <v/>
      </c>
      <c r="AD152" s="967" t="str" cm="1">
        <f t="array" ref="AD152">IF(N152="","",IF(R152&lt;&gt;"","",IF(SUMPRODUCT(--(AN18:AN1500=AD17),--(AM18:AM1500&lt;&gt;""),--ISNUMBER(SEARCH(" "&amp;AM18:AM1500&amp;" ",Q152)))&gt;0,AD17,"")))</f>
        <v/>
      </c>
      <c r="AE152" s="967" t="str" cm="1">
        <f t="array" ref="AE152">IF(N152="","",IF(R152&lt;&gt;"","",IF(SUMPRODUCT(--(AN18:AN1500=AE17),--(AM18:AM1500&lt;&gt;""),--ISNUMBER(SEARCH(" "&amp;AM18:AM1500&amp;" ",Q152)))&gt;0,AE17,"")))</f>
        <v/>
      </c>
      <c r="AF152" s="967" t="str" cm="1">
        <f t="array" ref="AF152">IF(N152="","",IF(R152&lt;&gt;"","",IF(SUMPRODUCT(--(AN18:AN1500=AF17),--(AM18:AM1500&lt;&gt;""),--ISNUMBER(SEARCH(" "&amp;AM18:AM1500&amp;" ",Q152)))&gt;0,AF17,"")))</f>
        <v/>
      </c>
      <c r="AG152" s="967" t="str" cm="1">
        <f t="array" ref="AG152">IF(N152="","",IF(R152&lt;&gt;"","",IF(SUMPRODUCT(--(AN18:AN1500=AG17),--(AM18:AM1500&lt;&gt;""),--ISNUMBER(SEARCH(" "&amp;AM18:AM1500&amp;" ",Q152)))&gt;0,AG17,"")))</f>
        <v/>
      </c>
      <c r="AH152" s="967" t="str" cm="1">
        <f t="array" ref="AH152">IF(N152="","",IF(R152&lt;&gt;"","",IF(SUMPRODUCT(--(AN18:AN1500=AH17),--(AM18:AM1500&lt;&gt;""),--ISNUMBER(SEARCH(" "&amp;AM18:AM1500&amp;" ",Q152)))&gt;0,AH17,"")))</f>
        <v/>
      </c>
      <c r="AI152" s="967" t="str" cm="1">
        <f t="array" ref="AI152">IF(N152="","",IF(R152&lt;&gt;"","",IF(SUMPRODUCT(--(AN18:AN1500=AI17),--(AM18:AM1500&lt;&gt;""),--ISNUMBER(SEARCH(" "&amp;AM18:AM1500&amp;" ",Q152)))&gt;0,AI17,"")))</f>
        <v/>
      </c>
      <c r="AJ152" s="967" t="str" cm="1">
        <f t="array" ref="AJ152">IF(N152="","",IF(R152&lt;&gt;"","",IF(SUMPRODUCT(--(AN18:AN1500=AJ17),--(AM18:AM1500&lt;&gt;""),--ISNUMBER(SEARCH(" "&amp;AM18:AM1500&amp;" ",Q152)))&gt;0,AJ17,"")))</f>
        <v/>
      </c>
      <c r="AK152" s="967" t="str" cm="1">
        <f t="array" ref="AK152">IF(N152="","",IF(T152&lt;&gt;"",AK17,IF(S152&lt;&gt;"","",IF(R152&lt;&gt;"","",IF(SUMPRODUCT(--(AN18:AN1500=AK17),--(AM18:AM1500&lt;&gt;""),--ISNUMBER(SEARCH(" "&amp;AM18:AM1500&amp;" ",Q152)))&gt;0,AK17,"")))))</f>
        <v/>
      </c>
      <c r="AM152" s="968" t="s">
        <v>257</v>
      </c>
      <c r="AN152" s="968" t="s">
        <v>1962</v>
      </c>
      <c r="AP152" s="964"/>
      <c r="AQ152" s="964"/>
      <c r="AR152" s="964"/>
      <c r="AT152" s="964"/>
      <c r="AU152" s="964"/>
      <c r="AV152" s="964"/>
      <c r="BN152" s="49">
        <v>1</v>
      </c>
    </row>
    <row r="153" spans="1:66" ht="35.1" customHeight="1">
      <c r="A153" s="973" t="str">
        <f>IF(B153="","",COUNTIF(B18:B153,"&lt;&gt;"))</f>
        <v/>
      </c>
      <c r="B153" s="965"/>
      <c r="C153" s="974" t="str">
        <f t="shared" si="40"/>
        <v/>
      </c>
      <c r="D153" s="984" t="str">
        <f t="shared" si="28"/>
        <v/>
      </c>
      <c r="E153" s="976" t="str">
        <f t="shared" si="29"/>
        <v/>
      </c>
      <c r="F153" s="977" t="str">
        <f t="shared" si="30"/>
        <v/>
      </c>
      <c r="G153" s="964" t="str">
        <f>IF(H153="","",COUNTIF(H18:H153,"&lt;&gt;"))</f>
        <v/>
      </c>
      <c r="H153" s="965" t="str" cm="1">
        <f t="array" ref="H153">IF(L153="","",IF(LEN(L153)&lt;=MAX(10,G13),L153,IFERROR(LEFT(L153,LOOKUP(2,1/(MID(L153,ROW(1:500),1)=" ")/(ROW(1:500)&lt;=MAX(10,G13)),ROW(1:500))-1),LEFT(L153,MAX(10,G13)))))</f>
        <v/>
      </c>
      <c r="I153" s="964" t="str">
        <f t="shared" si="31"/>
        <v/>
      </c>
      <c r="J153" s="964" t="str">
        <f t="shared" si="32"/>
        <v/>
      </c>
      <c r="K153" s="964" t="str">
        <f>IF(M152&lt;&gt;"",K152,IF(K152&lt;MAX(A18:A317),K152+1,""))</f>
        <v/>
      </c>
      <c r="L153" s="965" t="str">
        <f>IF(K153="","",IF(M152&lt;&gt;"",M152,INDEX(E18:E317,MATCH(K153,A18:A317,0))))</f>
        <v/>
      </c>
      <c r="M153" s="965" t="str">
        <f t="shared" si="33"/>
        <v/>
      </c>
      <c r="N153" s="965" t="str">
        <f t="shared" si="34"/>
        <v/>
      </c>
      <c r="O153" s="964" t="str">
        <f t="shared" si="35"/>
        <v/>
      </c>
      <c r="P153" s="964" t="str">
        <f t="shared" si="36"/>
        <v/>
      </c>
      <c r="Q153" s="965" t="str">
        <f t="shared" si="37"/>
        <v/>
      </c>
      <c r="R153" s="964" t="str">
        <f>IF(N153="","",IF(COUNTIF(AP18:AP300,TRIM(Q153))&gt;0,"EXCLUSION EXACTE",""))</f>
        <v/>
      </c>
      <c r="S153" s="964" t="str" cm="1">
        <f t="array" ref="S153">IF(N153="","",IF(SUMPRODUCT(--(AP18:AP300&lt;&gt;""),--ISNUMBER(SEARCH(" "&amp;AP18:AP300&amp;" ",Q153)))&gt;0,"BLOQUE MOLLUSQUES",""))</f>
        <v/>
      </c>
      <c r="T153" s="964" t="str" cm="1">
        <f t="array" ref="T153">IF(N153="","",IF(SUMPRODUCT(--(AT18:AT300&lt;&gt;""),--ISNUMBER(SEARCH(" "&amp;AT18:AT300&amp;" ",Q153)))&gt;0,"FORCE MOLLUSQUES",""))</f>
        <v/>
      </c>
      <c r="U153" s="965" t="str">
        <f t="shared" si="38"/>
        <v/>
      </c>
      <c r="V153" s="965" t="str">
        <f t="shared" si="41"/>
        <v/>
      </c>
      <c r="W153" s="977" t="str">
        <f t="shared" si="39"/>
        <v/>
      </c>
      <c r="X153" s="964" t="str" cm="1">
        <f t="array" ref="X153">IF(N153="","",IF(R153&lt;&gt;"","",IF(SUMPRODUCT(--(AN18:AN1500=X17),--(AM18:AM1500&lt;&gt;""),--ISNUMBER(SEARCH(" "&amp;AM18:AM1500&amp;" ",Q153)))&gt;0,X17,"")))</f>
        <v/>
      </c>
      <c r="Y153" s="964" t="str" cm="1">
        <f t="array" ref="Y153">IF(N153="","",IF(R153&lt;&gt;"","",IF(SUMPRODUCT(--(AN18:AN1500=Y17),--(AM18:AM1500&lt;&gt;""),--ISNUMBER(SEARCH(" "&amp;AM18:AM1500&amp;" ",Q153)))&gt;0,Y17,"")))</f>
        <v/>
      </c>
      <c r="Z153" s="964" t="str" cm="1">
        <f t="array" ref="Z153">IF(N153="","",IF(R153&lt;&gt;"","",IF(SUMPRODUCT(--(AN18:AN1500=Z17),--(AM18:AM1500&lt;&gt;""),--ISNUMBER(SEARCH(" "&amp;AM18:AM1500&amp;" ",Q153)))&gt;0,Z17,"")))</f>
        <v/>
      </c>
      <c r="AA153" s="964" t="str" cm="1">
        <f t="array" ref="AA153">IF(N153="","",IF(R153&lt;&gt;"","",IF(SUMPRODUCT(--(AN18:AN1500=AA17),--(AM18:AM1500&lt;&gt;""),--ISNUMBER(SEARCH(" "&amp;AM18:AM1500&amp;" ",Q153)))&gt;0,AA17,"")))</f>
        <v/>
      </c>
      <c r="AB153" s="964" t="str" cm="1">
        <f t="array" ref="AB153">IF(N153="","",IF(R153&lt;&gt;"","",IF(SUMPRODUCT(--(AN18:AN1500=AB17),--(AM18:AM1500&lt;&gt;""),--ISNUMBER(SEARCH(" "&amp;AM18:AM1500&amp;" ",Q153)))&gt;0,AB17,"")))</f>
        <v/>
      </c>
      <c r="AC153" s="964" t="str" cm="1">
        <f t="array" ref="AC153">IF(N153="","",IF(R153&lt;&gt;"","",IF(SUMPRODUCT(--(AN18:AN1500=AC17),--(AM18:AM1500&lt;&gt;""),--ISNUMBER(SEARCH(" "&amp;AM18:AM1500&amp;" ",Q153)))&gt;0,AC17,"")))</f>
        <v/>
      </c>
      <c r="AD153" s="964" t="str" cm="1">
        <f t="array" ref="AD153">IF(N153="","",IF(R153&lt;&gt;"","",IF(SUMPRODUCT(--(AN18:AN1500=AD17),--(AM18:AM1500&lt;&gt;""),--ISNUMBER(SEARCH(" "&amp;AM18:AM1500&amp;" ",Q153)))&gt;0,AD17,"")))</f>
        <v/>
      </c>
      <c r="AE153" s="964" t="str" cm="1">
        <f t="array" ref="AE153">IF(N153="","",IF(R153&lt;&gt;"","",IF(SUMPRODUCT(--(AN18:AN1500=AE17),--(AM18:AM1500&lt;&gt;""),--ISNUMBER(SEARCH(" "&amp;AM18:AM1500&amp;" ",Q153)))&gt;0,AE17,"")))</f>
        <v/>
      </c>
      <c r="AF153" s="964" t="str" cm="1">
        <f t="array" ref="AF153">IF(N153="","",IF(R153&lt;&gt;"","",IF(SUMPRODUCT(--(AN18:AN1500=AF17),--(AM18:AM1500&lt;&gt;""),--ISNUMBER(SEARCH(" "&amp;AM18:AM1500&amp;" ",Q153)))&gt;0,AF17,"")))</f>
        <v/>
      </c>
      <c r="AG153" s="964" t="str" cm="1">
        <f t="array" ref="AG153">IF(N153="","",IF(R153&lt;&gt;"","",IF(SUMPRODUCT(--(AN18:AN1500=AG17),--(AM18:AM1500&lt;&gt;""),--ISNUMBER(SEARCH(" "&amp;AM18:AM1500&amp;" ",Q153)))&gt;0,AG17,"")))</f>
        <v/>
      </c>
      <c r="AH153" s="964" t="str" cm="1">
        <f t="array" ref="AH153">IF(N153="","",IF(R153&lt;&gt;"","",IF(SUMPRODUCT(--(AN18:AN1500=AH17),--(AM18:AM1500&lt;&gt;""),--ISNUMBER(SEARCH(" "&amp;AM18:AM1500&amp;" ",Q153)))&gt;0,AH17,"")))</f>
        <v/>
      </c>
      <c r="AI153" s="964" t="str" cm="1">
        <f t="array" ref="AI153">IF(N153="","",IF(R153&lt;&gt;"","",IF(SUMPRODUCT(--(AN18:AN1500=AI17),--(AM18:AM1500&lt;&gt;""),--ISNUMBER(SEARCH(" "&amp;AM18:AM1500&amp;" ",Q153)))&gt;0,AI17,"")))</f>
        <v/>
      </c>
      <c r="AJ153" s="964" t="str" cm="1">
        <f t="array" ref="AJ153">IF(N153="","",IF(R153&lt;&gt;"","",IF(SUMPRODUCT(--(AN18:AN1500=AJ17),--(AM18:AM1500&lt;&gt;""),--ISNUMBER(SEARCH(" "&amp;AM18:AM1500&amp;" ",Q153)))&gt;0,AJ17,"")))</f>
        <v/>
      </c>
      <c r="AK153" s="964" t="str" cm="1">
        <f t="array" ref="AK153">IF(N153="","",IF(T153&lt;&gt;"",AK17,IF(S153&lt;&gt;"","",IF(R153&lt;&gt;"","",IF(SUMPRODUCT(--(AN18:AN1500=AK17),--(AM18:AM1500&lt;&gt;""),--ISNUMBER(SEARCH(" "&amp;AM18:AM1500&amp;" ",Q153)))&gt;0,AK17,"")))))</f>
        <v/>
      </c>
      <c r="AM153" s="964" t="s">
        <v>2165</v>
      </c>
      <c r="AN153" s="964" t="s">
        <v>1962</v>
      </c>
      <c r="AP153" s="964"/>
      <c r="AQ153" s="964"/>
      <c r="AR153" s="964"/>
      <c r="AT153" s="964"/>
      <c r="AU153" s="964"/>
      <c r="AV153" s="964"/>
      <c r="BN153" s="49">
        <v>1</v>
      </c>
    </row>
    <row r="154" spans="1:66" ht="35.1" customHeight="1">
      <c r="A154" s="957" t="str">
        <f>IF(B154="","",COUNTIF(B18:B154,"&lt;&gt;"))</f>
        <v/>
      </c>
      <c r="B154" s="958"/>
      <c r="C154" s="974" t="str">
        <f t="shared" si="40"/>
        <v/>
      </c>
      <c r="D154" s="984" t="str">
        <f t="shared" si="28"/>
        <v/>
      </c>
      <c r="E154" s="961" t="str">
        <f t="shared" si="29"/>
        <v/>
      </c>
      <c r="F154" s="962" t="str">
        <f t="shared" si="30"/>
        <v/>
      </c>
      <c r="G154" s="963" t="str">
        <f>IF(H154="","",COUNTIF(H18:H154,"&lt;&gt;"))</f>
        <v/>
      </c>
      <c r="H154" s="958" t="str" cm="1">
        <f t="array" ref="H154">IF(L154="","",IF(LEN(L154)&lt;=MAX(10,G13),L154,IFERROR(LEFT(L154,LOOKUP(2,1/(MID(L154,ROW(1:500),1)=" ")/(ROW(1:500)&lt;=MAX(10,G13)),ROW(1:500))-1),LEFT(L154,MAX(10,G13)))))</f>
        <v/>
      </c>
      <c r="I154" s="963" t="str">
        <f t="shared" si="31"/>
        <v/>
      </c>
      <c r="J154" s="963" t="str">
        <f t="shared" si="32"/>
        <v/>
      </c>
      <c r="K154" s="964" t="str">
        <f>IF(M153&lt;&gt;"",K153,IF(K153&lt;MAX(A18:A317),K153+1,""))</f>
        <v/>
      </c>
      <c r="L154" s="965" t="str">
        <f>IF(K154="","",IF(M153&lt;&gt;"",M153,INDEX(E18:E317,MATCH(K154,A18:A317,0))))</f>
        <v/>
      </c>
      <c r="M154" s="965" t="str">
        <f t="shared" si="33"/>
        <v/>
      </c>
      <c r="N154" s="966" t="str">
        <f t="shared" si="34"/>
        <v/>
      </c>
      <c r="O154" s="967" t="str">
        <f t="shared" si="35"/>
        <v/>
      </c>
      <c r="P154" s="967" t="str">
        <f t="shared" si="36"/>
        <v/>
      </c>
      <c r="Q154" s="966" t="str">
        <f t="shared" si="37"/>
        <v/>
      </c>
      <c r="R154" s="967" t="str">
        <f>IF(N154="","",IF(COUNTIF(AP18:AP300,TRIM(Q154))&gt;0,"EXCLUSION EXACTE",""))</f>
        <v/>
      </c>
      <c r="S154" s="967" t="str" cm="1">
        <f t="array" ref="S154">IF(N154="","",IF(SUMPRODUCT(--(AP18:AP300&lt;&gt;""),--ISNUMBER(SEARCH(" "&amp;AP18:AP300&amp;" ",Q154)))&gt;0,"BLOQUE MOLLUSQUES",""))</f>
        <v/>
      </c>
      <c r="T154" s="967" t="str" cm="1">
        <f t="array" ref="T154">IF(N154="","",IF(SUMPRODUCT(--(AT18:AT300&lt;&gt;""),--ISNUMBER(SEARCH(" "&amp;AT18:AT300&amp;" ",Q154)))&gt;0,"FORCE MOLLUSQUES",""))</f>
        <v/>
      </c>
      <c r="U154" s="966" t="str">
        <f t="shared" si="38"/>
        <v/>
      </c>
      <c r="V154" s="966" t="str">
        <f t="shared" si="41"/>
        <v/>
      </c>
      <c r="W154" s="991" t="str">
        <f t="shared" si="39"/>
        <v/>
      </c>
      <c r="X154" s="967" t="str" cm="1">
        <f t="array" ref="X154">IF(N154="","",IF(R154&lt;&gt;"","",IF(SUMPRODUCT(--(AN18:AN1500=X17),--(AM18:AM1500&lt;&gt;""),--ISNUMBER(SEARCH(" "&amp;AM18:AM1500&amp;" ",Q154)))&gt;0,X17,"")))</f>
        <v/>
      </c>
      <c r="Y154" s="967" t="str" cm="1">
        <f t="array" ref="Y154">IF(N154="","",IF(R154&lt;&gt;"","",IF(SUMPRODUCT(--(AN18:AN1500=Y17),--(AM18:AM1500&lt;&gt;""),--ISNUMBER(SEARCH(" "&amp;AM18:AM1500&amp;" ",Q154)))&gt;0,Y17,"")))</f>
        <v/>
      </c>
      <c r="Z154" s="967" t="str" cm="1">
        <f t="array" ref="Z154">IF(N154="","",IF(R154&lt;&gt;"","",IF(SUMPRODUCT(--(AN18:AN1500=Z17),--(AM18:AM1500&lt;&gt;""),--ISNUMBER(SEARCH(" "&amp;AM18:AM1500&amp;" ",Q154)))&gt;0,Z17,"")))</f>
        <v/>
      </c>
      <c r="AA154" s="967" t="str" cm="1">
        <f t="array" ref="AA154">IF(N154="","",IF(R154&lt;&gt;"","",IF(SUMPRODUCT(--(AN18:AN1500=AA17),--(AM18:AM1500&lt;&gt;""),--ISNUMBER(SEARCH(" "&amp;AM18:AM1500&amp;" ",Q154)))&gt;0,AA17,"")))</f>
        <v/>
      </c>
      <c r="AB154" s="967" t="str" cm="1">
        <f t="array" ref="AB154">IF(N154="","",IF(R154&lt;&gt;"","",IF(SUMPRODUCT(--(AN18:AN1500=AB17),--(AM18:AM1500&lt;&gt;""),--ISNUMBER(SEARCH(" "&amp;AM18:AM1500&amp;" ",Q154)))&gt;0,AB17,"")))</f>
        <v/>
      </c>
      <c r="AC154" s="967" t="str" cm="1">
        <f t="array" ref="AC154">IF(N154="","",IF(R154&lt;&gt;"","",IF(SUMPRODUCT(--(AN18:AN1500=AC17),--(AM18:AM1500&lt;&gt;""),--ISNUMBER(SEARCH(" "&amp;AM18:AM1500&amp;" ",Q154)))&gt;0,AC17,"")))</f>
        <v/>
      </c>
      <c r="AD154" s="967" t="str" cm="1">
        <f t="array" ref="AD154">IF(N154="","",IF(R154&lt;&gt;"","",IF(SUMPRODUCT(--(AN18:AN1500=AD17),--(AM18:AM1500&lt;&gt;""),--ISNUMBER(SEARCH(" "&amp;AM18:AM1500&amp;" ",Q154)))&gt;0,AD17,"")))</f>
        <v/>
      </c>
      <c r="AE154" s="967" t="str" cm="1">
        <f t="array" ref="AE154">IF(N154="","",IF(R154&lt;&gt;"","",IF(SUMPRODUCT(--(AN18:AN1500=AE17),--(AM18:AM1500&lt;&gt;""),--ISNUMBER(SEARCH(" "&amp;AM18:AM1500&amp;" ",Q154)))&gt;0,AE17,"")))</f>
        <v/>
      </c>
      <c r="AF154" s="967" t="str" cm="1">
        <f t="array" ref="AF154">IF(N154="","",IF(R154&lt;&gt;"","",IF(SUMPRODUCT(--(AN18:AN1500=AF17),--(AM18:AM1500&lt;&gt;""),--ISNUMBER(SEARCH(" "&amp;AM18:AM1500&amp;" ",Q154)))&gt;0,AF17,"")))</f>
        <v/>
      </c>
      <c r="AG154" s="967" t="str" cm="1">
        <f t="array" ref="AG154">IF(N154="","",IF(R154&lt;&gt;"","",IF(SUMPRODUCT(--(AN18:AN1500=AG17),--(AM18:AM1500&lt;&gt;""),--ISNUMBER(SEARCH(" "&amp;AM18:AM1500&amp;" ",Q154)))&gt;0,AG17,"")))</f>
        <v/>
      </c>
      <c r="AH154" s="967" t="str" cm="1">
        <f t="array" ref="AH154">IF(N154="","",IF(R154&lt;&gt;"","",IF(SUMPRODUCT(--(AN18:AN1500=AH17),--(AM18:AM1500&lt;&gt;""),--ISNUMBER(SEARCH(" "&amp;AM18:AM1500&amp;" ",Q154)))&gt;0,AH17,"")))</f>
        <v/>
      </c>
      <c r="AI154" s="967" t="str" cm="1">
        <f t="array" ref="AI154">IF(N154="","",IF(R154&lt;&gt;"","",IF(SUMPRODUCT(--(AN18:AN1500=AI17),--(AM18:AM1500&lt;&gt;""),--ISNUMBER(SEARCH(" "&amp;AM18:AM1500&amp;" ",Q154)))&gt;0,AI17,"")))</f>
        <v/>
      </c>
      <c r="AJ154" s="967" t="str" cm="1">
        <f t="array" ref="AJ154">IF(N154="","",IF(R154&lt;&gt;"","",IF(SUMPRODUCT(--(AN18:AN1500=AJ17),--(AM18:AM1500&lt;&gt;""),--ISNUMBER(SEARCH(" "&amp;AM18:AM1500&amp;" ",Q154)))&gt;0,AJ17,"")))</f>
        <v/>
      </c>
      <c r="AK154" s="967" t="str" cm="1">
        <f t="array" ref="AK154">IF(N154="","",IF(T154&lt;&gt;"",AK17,IF(S154&lt;&gt;"","",IF(R154&lt;&gt;"","",IF(SUMPRODUCT(--(AN18:AN1500=AK17),--(AM18:AM1500&lt;&gt;""),--ISNUMBER(SEARCH(" "&amp;AM18:AM1500&amp;" ",Q154)))&gt;0,AK17,"")))))</f>
        <v/>
      </c>
      <c r="AM154" s="968" t="s">
        <v>2186</v>
      </c>
      <c r="AN154" s="968" t="s">
        <v>1962</v>
      </c>
      <c r="AP154" s="964"/>
      <c r="AQ154" s="964"/>
      <c r="AR154" s="964"/>
      <c r="AT154" s="964"/>
      <c r="AU154" s="964"/>
      <c r="AV154" s="964"/>
      <c r="BN154" s="49">
        <v>1</v>
      </c>
    </row>
    <row r="155" spans="1:66" ht="35.1" customHeight="1">
      <c r="A155" s="973" t="str">
        <f>IF(B155="","",COUNTIF(B18:B155,"&lt;&gt;"))</f>
        <v/>
      </c>
      <c r="B155" s="965"/>
      <c r="C155" s="974" t="str">
        <f t="shared" si="40"/>
        <v/>
      </c>
      <c r="D155" s="984" t="str">
        <f t="shared" si="28"/>
        <v/>
      </c>
      <c r="E155" s="976" t="str">
        <f t="shared" si="29"/>
        <v/>
      </c>
      <c r="F155" s="977" t="str">
        <f t="shared" si="30"/>
        <v/>
      </c>
      <c r="G155" s="964" t="str">
        <f>IF(H155="","",COUNTIF(H18:H155,"&lt;&gt;"))</f>
        <v/>
      </c>
      <c r="H155" s="965" t="str" cm="1">
        <f t="array" ref="H155">IF(L155="","",IF(LEN(L155)&lt;=MAX(10,G13),L155,IFERROR(LEFT(L155,LOOKUP(2,1/(MID(L155,ROW(1:500),1)=" ")/(ROW(1:500)&lt;=MAX(10,G13)),ROW(1:500))-1),LEFT(L155,MAX(10,G13)))))</f>
        <v/>
      </c>
      <c r="I155" s="964" t="str">
        <f t="shared" si="31"/>
        <v/>
      </c>
      <c r="J155" s="964" t="str">
        <f t="shared" si="32"/>
        <v/>
      </c>
      <c r="K155" s="964" t="str">
        <f>IF(M154&lt;&gt;"",K154,IF(K154&lt;MAX(A18:A317),K154+1,""))</f>
        <v/>
      </c>
      <c r="L155" s="965" t="str">
        <f>IF(K155="","",IF(M154&lt;&gt;"",M154,INDEX(E18:E317,MATCH(K155,A18:A317,0))))</f>
        <v/>
      </c>
      <c r="M155" s="965" t="str">
        <f t="shared" si="33"/>
        <v/>
      </c>
      <c r="N155" s="965" t="str">
        <f t="shared" si="34"/>
        <v/>
      </c>
      <c r="O155" s="964" t="str">
        <f t="shared" si="35"/>
        <v/>
      </c>
      <c r="P155" s="964" t="str">
        <f t="shared" si="36"/>
        <v/>
      </c>
      <c r="Q155" s="965" t="str">
        <f t="shared" si="37"/>
        <v/>
      </c>
      <c r="R155" s="964" t="str">
        <f>IF(N155="","",IF(COUNTIF(AP18:AP300,TRIM(Q155))&gt;0,"EXCLUSION EXACTE",""))</f>
        <v/>
      </c>
      <c r="S155" s="964" t="str" cm="1">
        <f t="array" ref="S155">IF(N155="","",IF(SUMPRODUCT(--(AP18:AP300&lt;&gt;""),--ISNUMBER(SEARCH(" "&amp;AP18:AP300&amp;" ",Q155)))&gt;0,"BLOQUE MOLLUSQUES",""))</f>
        <v/>
      </c>
      <c r="T155" s="964" t="str" cm="1">
        <f t="array" ref="T155">IF(N155="","",IF(SUMPRODUCT(--(AT18:AT300&lt;&gt;""),--ISNUMBER(SEARCH(" "&amp;AT18:AT300&amp;" ",Q155)))&gt;0,"FORCE MOLLUSQUES",""))</f>
        <v/>
      </c>
      <c r="U155" s="965" t="str">
        <f t="shared" si="38"/>
        <v/>
      </c>
      <c r="V155" s="965" t="str">
        <f t="shared" si="41"/>
        <v/>
      </c>
      <c r="W155" s="977" t="str">
        <f t="shared" si="39"/>
        <v/>
      </c>
      <c r="X155" s="964" t="str" cm="1">
        <f t="array" ref="X155">IF(N155="","",IF(R155&lt;&gt;"","",IF(SUMPRODUCT(--(AN18:AN1500=X17),--(AM18:AM1500&lt;&gt;""),--ISNUMBER(SEARCH(" "&amp;AM18:AM1500&amp;" ",Q155)))&gt;0,X17,"")))</f>
        <v/>
      </c>
      <c r="Y155" s="964" t="str" cm="1">
        <f t="array" ref="Y155">IF(N155="","",IF(R155&lt;&gt;"","",IF(SUMPRODUCT(--(AN18:AN1500=Y17),--(AM18:AM1500&lt;&gt;""),--ISNUMBER(SEARCH(" "&amp;AM18:AM1500&amp;" ",Q155)))&gt;0,Y17,"")))</f>
        <v/>
      </c>
      <c r="Z155" s="964" t="str" cm="1">
        <f t="array" ref="Z155">IF(N155="","",IF(R155&lt;&gt;"","",IF(SUMPRODUCT(--(AN18:AN1500=Z17),--(AM18:AM1500&lt;&gt;""),--ISNUMBER(SEARCH(" "&amp;AM18:AM1500&amp;" ",Q155)))&gt;0,Z17,"")))</f>
        <v/>
      </c>
      <c r="AA155" s="964" t="str" cm="1">
        <f t="array" ref="AA155">IF(N155="","",IF(R155&lt;&gt;"","",IF(SUMPRODUCT(--(AN18:AN1500=AA17),--(AM18:AM1500&lt;&gt;""),--ISNUMBER(SEARCH(" "&amp;AM18:AM1500&amp;" ",Q155)))&gt;0,AA17,"")))</f>
        <v/>
      </c>
      <c r="AB155" s="964" t="str" cm="1">
        <f t="array" ref="AB155">IF(N155="","",IF(R155&lt;&gt;"","",IF(SUMPRODUCT(--(AN18:AN1500=AB17),--(AM18:AM1500&lt;&gt;""),--ISNUMBER(SEARCH(" "&amp;AM18:AM1500&amp;" ",Q155)))&gt;0,AB17,"")))</f>
        <v/>
      </c>
      <c r="AC155" s="964" t="str" cm="1">
        <f t="array" ref="AC155">IF(N155="","",IF(R155&lt;&gt;"","",IF(SUMPRODUCT(--(AN18:AN1500=AC17),--(AM18:AM1500&lt;&gt;""),--ISNUMBER(SEARCH(" "&amp;AM18:AM1500&amp;" ",Q155)))&gt;0,AC17,"")))</f>
        <v/>
      </c>
      <c r="AD155" s="964" t="str" cm="1">
        <f t="array" ref="AD155">IF(N155="","",IF(R155&lt;&gt;"","",IF(SUMPRODUCT(--(AN18:AN1500=AD17),--(AM18:AM1500&lt;&gt;""),--ISNUMBER(SEARCH(" "&amp;AM18:AM1500&amp;" ",Q155)))&gt;0,AD17,"")))</f>
        <v/>
      </c>
      <c r="AE155" s="964" t="str" cm="1">
        <f t="array" ref="AE155">IF(N155="","",IF(R155&lt;&gt;"","",IF(SUMPRODUCT(--(AN18:AN1500=AE17),--(AM18:AM1500&lt;&gt;""),--ISNUMBER(SEARCH(" "&amp;AM18:AM1500&amp;" ",Q155)))&gt;0,AE17,"")))</f>
        <v/>
      </c>
      <c r="AF155" s="964" t="str" cm="1">
        <f t="array" ref="AF155">IF(N155="","",IF(R155&lt;&gt;"","",IF(SUMPRODUCT(--(AN18:AN1500=AF17),--(AM18:AM1500&lt;&gt;""),--ISNUMBER(SEARCH(" "&amp;AM18:AM1500&amp;" ",Q155)))&gt;0,AF17,"")))</f>
        <v/>
      </c>
      <c r="AG155" s="964" t="str" cm="1">
        <f t="array" ref="AG155">IF(N155="","",IF(R155&lt;&gt;"","",IF(SUMPRODUCT(--(AN18:AN1500=AG17),--(AM18:AM1500&lt;&gt;""),--ISNUMBER(SEARCH(" "&amp;AM18:AM1500&amp;" ",Q155)))&gt;0,AG17,"")))</f>
        <v/>
      </c>
      <c r="AH155" s="964" t="str" cm="1">
        <f t="array" ref="AH155">IF(N155="","",IF(R155&lt;&gt;"","",IF(SUMPRODUCT(--(AN18:AN1500=AH17),--(AM18:AM1500&lt;&gt;""),--ISNUMBER(SEARCH(" "&amp;AM18:AM1500&amp;" ",Q155)))&gt;0,AH17,"")))</f>
        <v/>
      </c>
      <c r="AI155" s="964" t="str" cm="1">
        <f t="array" ref="AI155">IF(N155="","",IF(R155&lt;&gt;"","",IF(SUMPRODUCT(--(AN18:AN1500=AI17),--(AM18:AM1500&lt;&gt;""),--ISNUMBER(SEARCH(" "&amp;AM18:AM1500&amp;" ",Q155)))&gt;0,AI17,"")))</f>
        <v/>
      </c>
      <c r="AJ155" s="964" t="str" cm="1">
        <f t="array" ref="AJ155">IF(N155="","",IF(R155&lt;&gt;"","",IF(SUMPRODUCT(--(AN18:AN1500=AJ17),--(AM18:AM1500&lt;&gt;""),--ISNUMBER(SEARCH(" "&amp;AM18:AM1500&amp;" ",Q155)))&gt;0,AJ17,"")))</f>
        <v/>
      </c>
      <c r="AK155" s="964" t="str" cm="1">
        <f t="array" ref="AK155">IF(N155="","",IF(T155&lt;&gt;"",AK17,IF(S155&lt;&gt;"","",IF(R155&lt;&gt;"","",IF(SUMPRODUCT(--(AN18:AN1500=AK17),--(AM18:AM1500&lt;&gt;""),--ISNUMBER(SEARCH(" "&amp;AM18:AM1500&amp;" ",Q155)))&gt;0,AK17,"")))))</f>
        <v/>
      </c>
      <c r="AM155" s="964" t="s">
        <v>2187</v>
      </c>
      <c r="AN155" s="964" t="s">
        <v>1962</v>
      </c>
      <c r="AP155" s="964"/>
      <c r="AQ155" s="964"/>
      <c r="AR155" s="964"/>
      <c r="AT155" s="964"/>
      <c r="AU155" s="964"/>
      <c r="AV155" s="964"/>
      <c r="BN155" s="49">
        <v>1</v>
      </c>
    </row>
    <row r="156" spans="1:66" ht="35.1" customHeight="1">
      <c r="A156" s="957" t="str">
        <f>IF(B156="","",COUNTIF(B18:B156,"&lt;&gt;"))</f>
        <v/>
      </c>
      <c r="B156" s="958"/>
      <c r="C156" s="974" t="str">
        <f t="shared" si="40"/>
        <v/>
      </c>
      <c r="D156" s="984" t="str">
        <f t="shared" si="28"/>
        <v/>
      </c>
      <c r="E156" s="961" t="str">
        <f t="shared" si="29"/>
        <v/>
      </c>
      <c r="F156" s="962" t="str">
        <f t="shared" si="30"/>
        <v/>
      </c>
      <c r="G156" s="963" t="str">
        <f>IF(H156="","",COUNTIF(H18:H156,"&lt;&gt;"))</f>
        <v/>
      </c>
      <c r="H156" s="958" t="str" cm="1">
        <f t="array" ref="H156">IF(L156="","",IF(LEN(L156)&lt;=MAX(10,G13),L156,IFERROR(LEFT(L156,LOOKUP(2,1/(MID(L156,ROW(1:500),1)=" ")/(ROW(1:500)&lt;=MAX(10,G13)),ROW(1:500))-1),LEFT(L156,MAX(10,G13)))))</f>
        <v/>
      </c>
      <c r="I156" s="963" t="str">
        <f t="shared" si="31"/>
        <v/>
      </c>
      <c r="J156" s="963" t="str">
        <f t="shared" si="32"/>
        <v/>
      </c>
      <c r="K156" s="964" t="str">
        <f>IF(M155&lt;&gt;"",K155,IF(K155&lt;MAX(A18:A317),K155+1,""))</f>
        <v/>
      </c>
      <c r="L156" s="965" t="str">
        <f>IF(K156="","",IF(M155&lt;&gt;"",M155,INDEX(E18:E317,MATCH(K156,A18:A317,0))))</f>
        <v/>
      </c>
      <c r="M156" s="965" t="str">
        <f t="shared" si="33"/>
        <v/>
      </c>
      <c r="N156" s="966" t="str">
        <f t="shared" si="34"/>
        <v/>
      </c>
      <c r="O156" s="967" t="str">
        <f t="shared" si="35"/>
        <v/>
      </c>
      <c r="P156" s="967" t="str">
        <f t="shared" si="36"/>
        <v/>
      </c>
      <c r="Q156" s="966" t="str">
        <f t="shared" si="37"/>
        <v/>
      </c>
      <c r="R156" s="967" t="str">
        <f>IF(N156="","",IF(COUNTIF(AP18:AP300,TRIM(Q156))&gt;0,"EXCLUSION EXACTE",""))</f>
        <v/>
      </c>
      <c r="S156" s="967" t="str" cm="1">
        <f t="array" ref="S156">IF(N156="","",IF(SUMPRODUCT(--(AP18:AP300&lt;&gt;""),--ISNUMBER(SEARCH(" "&amp;AP18:AP300&amp;" ",Q156)))&gt;0,"BLOQUE MOLLUSQUES",""))</f>
        <v/>
      </c>
      <c r="T156" s="967" t="str" cm="1">
        <f t="array" ref="T156">IF(N156="","",IF(SUMPRODUCT(--(AT18:AT300&lt;&gt;""),--ISNUMBER(SEARCH(" "&amp;AT18:AT300&amp;" ",Q156)))&gt;0,"FORCE MOLLUSQUES",""))</f>
        <v/>
      </c>
      <c r="U156" s="966" t="str">
        <f t="shared" si="38"/>
        <v/>
      </c>
      <c r="V156" s="966" t="str">
        <f t="shared" si="41"/>
        <v/>
      </c>
      <c r="W156" s="991" t="str">
        <f t="shared" si="39"/>
        <v/>
      </c>
      <c r="X156" s="967" t="str" cm="1">
        <f t="array" ref="X156">IF(N156="","",IF(R156&lt;&gt;"","",IF(SUMPRODUCT(--(AN18:AN1500=X17),--(AM18:AM1500&lt;&gt;""),--ISNUMBER(SEARCH(" "&amp;AM18:AM1500&amp;" ",Q156)))&gt;0,X17,"")))</f>
        <v/>
      </c>
      <c r="Y156" s="967" t="str" cm="1">
        <f t="array" ref="Y156">IF(N156="","",IF(R156&lt;&gt;"","",IF(SUMPRODUCT(--(AN18:AN1500=Y17),--(AM18:AM1500&lt;&gt;""),--ISNUMBER(SEARCH(" "&amp;AM18:AM1500&amp;" ",Q156)))&gt;0,Y17,"")))</f>
        <v/>
      </c>
      <c r="Z156" s="967" t="str" cm="1">
        <f t="array" ref="Z156">IF(N156="","",IF(R156&lt;&gt;"","",IF(SUMPRODUCT(--(AN18:AN1500=Z17),--(AM18:AM1500&lt;&gt;""),--ISNUMBER(SEARCH(" "&amp;AM18:AM1500&amp;" ",Q156)))&gt;0,Z17,"")))</f>
        <v/>
      </c>
      <c r="AA156" s="967" t="str" cm="1">
        <f t="array" ref="AA156">IF(N156="","",IF(R156&lt;&gt;"","",IF(SUMPRODUCT(--(AN18:AN1500=AA17),--(AM18:AM1500&lt;&gt;""),--ISNUMBER(SEARCH(" "&amp;AM18:AM1500&amp;" ",Q156)))&gt;0,AA17,"")))</f>
        <v/>
      </c>
      <c r="AB156" s="967" t="str" cm="1">
        <f t="array" ref="AB156">IF(N156="","",IF(R156&lt;&gt;"","",IF(SUMPRODUCT(--(AN18:AN1500=AB17),--(AM18:AM1500&lt;&gt;""),--ISNUMBER(SEARCH(" "&amp;AM18:AM1500&amp;" ",Q156)))&gt;0,AB17,"")))</f>
        <v/>
      </c>
      <c r="AC156" s="967" t="str" cm="1">
        <f t="array" ref="AC156">IF(N156="","",IF(R156&lt;&gt;"","",IF(SUMPRODUCT(--(AN18:AN1500=AC17),--(AM18:AM1500&lt;&gt;""),--ISNUMBER(SEARCH(" "&amp;AM18:AM1500&amp;" ",Q156)))&gt;0,AC17,"")))</f>
        <v/>
      </c>
      <c r="AD156" s="967" t="str" cm="1">
        <f t="array" ref="AD156">IF(N156="","",IF(R156&lt;&gt;"","",IF(SUMPRODUCT(--(AN18:AN1500=AD17),--(AM18:AM1500&lt;&gt;""),--ISNUMBER(SEARCH(" "&amp;AM18:AM1500&amp;" ",Q156)))&gt;0,AD17,"")))</f>
        <v/>
      </c>
      <c r="AE156" s="967" t="str" cm="1">
        <f t="array" ref="AE156">IF(N156="","",IF(R156&lt;&gt;"","",IF(SUMPRODUCT(--(AN18:AN1500=AE17),--(AM18:AM1500&lt;&gt;""),--ISNUMBER(SEARCH(" "&amp;AM18:AM1500&amp;" ",Q156)))&gt;0,AE17,"")))</f>
        <v/>
      </c>
      <c r="AF156" s="967" t="str" cm="1">
        <f t="array" ref="AF156">IF(N156="","",IF(R156&lt;&gt;"","",IF(SUMPRODUCT(--(AN18:AN1500=AF17),--(AM18:AM1500&lt;&gt;""),--ISNUMBER(SEARCH(" "&amp;AM18:AM1500&amp;" ",Q156)))&gt;0,AF17,"")))</f>
        <v/>
      </c>
      <c r="AG156" s="967" t="str" cm="1">
        <f t="array" ref="AG156">IF(N156="","",IF(R156&lt;&gt;"","",IF(SUMPRODUCT(--(AN18:AN1500=AG17),--(AM18:AM1500&lt;&gt;""),--ISNUMBER(SEARCH(" "&amp;AM18:AM1500&amp;" ",Q156)))&gt;0,AG17,"")))</f>
        <v/>
      </c>
      <c r="AH156" s="967" t="str" cm="1">
        <f t="array" ref="AH156">IF(N156="","",IF(R156&lt;&gt;"","",IF(SUMPRODUCT(--(AN18:AN1500=AH17),--(AM18:AM1500&lt;&gt;""),--ISNUMBER(SEARCH(" "&amp;AM18:AM1500&amp;" ",Q156)))&gt;0,AH17,"")))</f>
        <v/>
      </c>
      <c r="AI156" s="967" t="str" cm="1">
        <f t="array" ref="AI156">IF(N156="","",IF(R156&lt;&gt;"","",IF(SUMPRODUCT(--(AN18:AN1500=AI17),--(AM18:AM1500&lt;&gt;""),--ISNUMBER(SEARCH(" "&amp;AM18:AM1500&amp;" ",Q156)))&gt;0,AI17,"")))</f>
        <v/>
      </c>
      <c r="AJ156" s="967" t="str" cm="1">
        <f t="array" ref="AJ156">IF(N156="","",IF(R156&lt;&gt;"","",IF(SUMPRODUCT(--(AN18:AN1500=AJ17),--(AM18:AM1500&lt;&gt;""),--ISNUMBER(SEARCH(" "&amp;AM18:AM1500&amp;" ",Q156)))&gt;0,AJ17,"")))</f>
        <v/>
      </c>
      <c r="AK156" s="967" t="str" cm="1">
        <f t="array" ref="AK156">IF(N156="","",IF(T156&lt;&gt;"",AK17,IF(S156&lt;&gt;"","",IF(R156&lt;&gt;"","",IF(SUMPRODUCT(--(AN18:AN1500=AK17),--(AM18:AM1500&lt;&gt;""),--ISNUMBER(SEARCH(" "&amp;AM18:AM1500&amp;" ",Q156)))&gt;0,AK17,"")))))</f>
        <v/>
      </c>
      <c r="AM156" s="968" t="s">
        <v>2188</v>
      </c>
      <c r="AN156" s="968" t="s">
        <v>1962</v>
      </c>
      <c r="AP156" s="964"/>
      <c r="AQ156" s="964"/>
      <c r="AR156" s="964"/>
      <c r="AT156" s="964"/>
      <c r="AU156" s="964"/>
      <c r="AV156" s="964"/>
      <c r="BN156" s="49">
        <v>1</v>
      </c>
    </row>
    <row r="157" spans="1:66" ht="35.1" customHeight="1">
      <c r="A157" s="973" t="str">
        <f>IF(B157="","",COUNTIF(B18:B157,"&lt;&gt;"))</f>
        <v/>
      </c>
      <c r="B157" s="965"/>
      <c r="C157" s="974" t="str">
        <f t="shared" si="40"/>
        <v/>
      </c>
      <c r="D157" s="984" t="str">
        <f t="shared" si="28"/>
        <v/>
      </c>
      <c r="E157" s="976" t="str">
        <f t="shared" si="29"/>
        <v/>
      </c>
      <c r="F157" s="977" t="str">
        <f t="shared" si="30"/>
        <v/>
      </c>
      <c r="G157" s="964" t="str">
        <f>IF(H157="","",COUNTIF(H18:H157,"&lt;&gt;"))</f>
        <v/>
      </c>
      <c r="H157" s="965" t="str" cm="1">
        <f t="array" ref="H157">IF(L157="","",IF(LEN(L157)&lt;=MAX(10,G13),L157,IFERROR(LEFT(L157,LOOKUP(2,1/(MID(L157,ROW(1:500),1)=" ")/(ROW(1:500)&lt;=MAX(10,G13)),ROW(1:500))-1),LEFT(L157,MAX(10,G13)))))</f>
        <v/>
      </c>
      <c r="I157" s="964" t="str">
        <f t="shared" si="31"/>
        <v/>
      </c>
      <c r="J157" s="964" t="str">
        <f t="shared" si="32"/>
        <v/>
      </c>
      <c r="K157" s="964" t="str">
        <f>IF(M156&lt;&gt;"",K156,IF(K156&lt;MAX(A18:A317),K156+1,""))</f>
        <v/>
      </c>
      <c r="L157" s="965" t="str">
        <f>IF(K157="","",IF(M156&lt;&gt;"",M156,INDEX(E18:E317,MATCH(K157,A18:A317,0))))</f>
        <v/>
      </c>
      <c r="M157" s="965" t="str">
        <f t="shared" si="33"/>
        <v/>
      </c>
      <c r="N157" s="965" t="str">
        <f t="shared" si="34"/>
        <v/>
      </c>
      <c r="O157" s="964" t="str">
        <f t="shared" si="35"/>
        <v/>
      </c>
      <c r="P157" s="964" t="str">
        <f t="shared" si="36"/>
        <v/>
      </c>
      <c r="Q157" s="965" t="str">
        <f t="shared" si="37"/>
        <v/>
      </c>
      <c r="R157" s="964" t="str">
        <f>IF(N157="","",IF(COUNTIF(AP18:AP300,TRIM(Q157))&gt;0,"EXCLUSION EXACTE",""))</f>
        <v/>
      </c>
      <c r="S157" s="964" t="str" cm="1">
        <f t="array" ref="S157">IF(N157="","",IF(SUMPRODUCT(--(AP18:AP300&lt;&gt;""),--ISNUMBER(SEARCH(" "&amp;AP18:AP300&amp;" ",Q157)))&gt;0,"BLOQUE MOLLUSQUES",""))</f>
        <v/>
      </c>
      <c r="T157" s="964" t="str" cm="1">
        <f t="array" ref="T157">IF(N157="","",IF(SUMPRODUCT(--(AT18:AT300&lt;&gt;""),--ISNUMBER(SEARCH(" "&amp;AT18:AT300&amp;" ",Q157)))&gt;0,"FORCE MOLLUSQUES",""))</f>
        <v/>
      </c>
      <c r="U157" s="965" t="str">
        <f t="shared" si="38"/>
        <v/>
      </c>
      <c r="V157" s="965" t="str">
        <f t="shared" si="41"/>
        <v/>
      </c>
      <c r="W157" s="977" t="str">
        <f t="shared" si="39"/>
        <v/>
      </c>
      <c r="X157" s="964" t="str" cm="1">
        <f t="array" ref="X157">IF(N157="","",IF(R157&lt;&gt;"","",IF(SUMPRODUCT(--(AN18:AN1500=X17),--(AM18:AM1500&lt;&gt;""),--ISNUMBER(SEARCH(" "&amp;AM18:AM1500&amp;" ",Q157)))&gt;0,X17,"")))</f>
        <v/>
      </c>
      <c r="Y157" s="964" t="str" cm="1">
        <f t="array" ref="Y157">IF(N157="","",IF(R157&lt;&gt;"","",IF(SUMPRODUCT(--(AN18:AN1500=Y17),--(AM18:AM1500&lt;&gt;""),--ISNUMBER(SEARCH(" "&amp;AM18:AM1500&amp;" ",Q157)))&gt;0,Y17,"")))</f>
        <v/>
      </c>
      <c r="Z157" s="964" t="str" cm="1">
        <f t="array" ref="Z157">IF(N157="","",IF(R157&lt;&gt;"","",IF(SUMPRODUCT(--(AN18:AN1500=Z17),--(AM18:AM1500&lt;&gt;""),--ISNUMBER(SEARCH(" "&amp;AM18:AM1500&amp;" ",Q157)))&gt;0,Z17,"")))</f>
        <v/>
      </c>
      <c r="AA157" s="964" t="str" cm="1">
        <f t="array" ref="AA157">IF(N157="","",IF(R157&lt;&gt;"","",IF(SUMPRODUCT(--(AN18:AN1500=AA17),--(AM18:AM1500&lt;&gt;""),--ISNUMBER(SEARCH(" "&amp;AM18:AM1500&amp;" ",Q157)))&gt;0,AA17,"")))</f>
        <v/>
      </c>
      <c r="AB157" s="964" t="str" cm="1">
        <f t="array" ref="AB157">IF(N157="","",IF(R157&lt;&gt;"","",IF(SUMPRODUCT(--(AN18:AN1500=AB17),--(AM18:AM1500&lt;&gt;""),--ISNUMBER(SEARCH(" "&amp;AM18:AM1500&amp;" ",Q157)))&gt;0,AB17,"")))</f>
        <v/>
      </c>
      <c r="AC157" s="964" t="str" cm="1">
        <f t="array" ref="AC157">IF(N157="","",IF(R157&lt;&gt;"","",IF(SUMPRODUCT(--(AN18:AN1500=AC17),--(AM18:AM1500&lt;&gt;""),--ISNUMBER(SEARCH(" "&amp;AM18:AM1500&amp;" ",Q157)))&gt;0,AC17,"")))</f>
        <v/>
      </c>
      <c r="AD157" s="964" t="str" cm="1">
        <f t="array" ref="AD157">IF(N157="","",IF(R157&lt;&gt;"","",IF(SUMPRODUCT(--(AN18:AN1500=AD17),--(AM18:AM1500&lt;&gt;""),--ISNUMBER(SEARCH(" "&amp;AM18:AM1500&amp;" ",Q157)))&gt;0,AD17,"")))</f>
        <v/>
      </c>
      <c r="AE157" s="964" t="str" cm="1">
        <f t="array" ref="AE157">IF(N157="","",IF(R157&lt;&gt;"","",IF(SUMPRODUCT(--(AN18:AN1500=AE17),--(AM18:AM1500&lt;&gt;""),--ISNUMBER(SEARCH(" "&amp;AM18:AM1500&amp;" ",Q157)))&gt;0,AE17,"")))</f>
        <v/>
      </c>
      <c r="AF157" s="964" t="str" cm="1">
        <f t="array" ref="AF157">IF(N157="","",IF(R157&lt;&gt;"","",IF(SUMPRODUCT(--(AN18:AN1500=AF17),--(AM18:AM1500&lt;&gt;""),--ISNUMBER(SEARCH(" "&amp;AM18:AM1500&amp;" ",Q157)))&gt;0,AF17,"")))</f>
        <v/>
      </c>
      <c r="AG157" s="964" t="str" cm="1">
        <f t="array" ref="AG157">IF(N157="","",IF(R157&lt;&gt;"","",IF(SUMPRODUCT(--(AN18:AN1500=AG17),--(AM18:AM1500&lt;&gt;""),--ISNUMBER(SEARCH(" "&amp;AM18:AM1500&amp;" ",Q157)))&gt;0,AG17,"")))</f>
        <v/>
      </c>
      <c r="AH157" s="964" t="str" cm="1">
        <f t="array" ref="AH157">IF(N157="","",IF(R157&lt;&gt;"","",IF(SUMPRODUCT(--(AN18:AN1500=AH17),--(AM18:AM1500&lt;&gt;""),--ISNUMBER(SEARCH(" "&amp;AM18:AM1500&amp;" ",Q157)))&gt;0,AH17,"")))</f>
        <v/>
      </c>
      <c r="AI157" s="964" t="str" cm="1">
        <f t="array" ref="AI157">IF(N157="","",IF(R157&lt;&gt;"","",IF(SUMPRODUCT(--(AN18:AN1500=AI17),--(AM18:AM1500&lt;&gt;""),--ISNUMBER(SEARCH(" "&amp;AM18:AM1500&amp;" ",Q157)))&gt;0,AI17,"")))</f>
        <v/>
      </c>
      <c r="AJ157" s="964" t="str" cm="1">
        <f t="array" ref="AJ157">IF(N157="","",IF(R157&lt;&gt;"","",IF(SUMPRODUCT(--(AN18:AN1500=AJ17),--(AM18:AM1500&lt;&gt;""),--ISNUMBER(SEARCH(" "&amp;AM18:AM1500&amp;" ",Q157)))&gt;0,AJ17,"")))</f>
        <v/>
      </c>
      <c r="AK157" s="964" t="str" cm="1">
        <f t="array" ref="AK157">IF(N157="","",IF(T157&lt;&gt;"",AK17,IF(S157&lt;&gt;"","",IF(R157&lt;&gt;"","",IF(SUMPRODUCT(--(AN18:AN1500=AK17),--(AM18:AM1500&lt;&gt;""),--ISNUMBER(SEARCH(" "&amp;AM18:AM1500&amp;" ",Q157)))&gt;0,AK17,"")))))</f>
        <v/>
      </c>
      <c r="AM157" s="964" t="s">
        <v>2189</v>
      </c>
      <c r="AN157" s="964" t="s">
        <v>1962</v>
      </c>
      <c r="AP157" s="964"/>
      <c r="AQ157" s="964"/>
      <c r="AR157" s="964"/>
      <c r="AT157" s="964"/>
      <c r="AU157" s="964"/>
      <c r="AV157" s="964"/>
      <c r="BN157" s="49">
        <v>1</v>
      </c>
    </row>
    <row r="158" spans="1:66" ht="35.1" customHeight="1">
      <c r="A158" s="957" t="str">
        <f>IF(B158="","",COUNTIF(B18:B158,"&lt;&gt;"))</f>
        <v/>
      </c>
      <c r="B158" s="958"/>
      <c r="C158" s="974" t="str">
        <f t="shared" si="40"/>
        <v/>
      </c>
      <c r="D158" s="984" t="str">
        <f t="shared" si="28"/>
        <v/>
      </c>
      <c r="E158" s="961" t="str">
        <f t="shared" si="29"/>
        <v/>
      </c>
      <c r="F158" s="962" t="str">
        <f t="shared" si="30"/>
        <v/>
      </c>
      <c r="G158" s="963" t="str">
        <f>IF(H158="","",COUNTIF(H18:H158,"&lt;&gt;"))</f>
        <v/>
      </c>
      <c r="H158" s="958" t="str" cm="1">
        <f t="array" ref="H158">IF(L158="","",IF(LEN(L158)&lt;=MAX(10,G13),L158,IFERROR(LEFT(L158,LOOKUP(2,1/(MID(L158,ROW(1:500),1)=" ")/(ROW(1:500)&lt;=MAX(10,G13)),ROW(1:500))-1),LEFT(L158,MAX(10,G13)))))</f>
        <v/>
      </c>
      <c r="I158" s="963" t="str">
        <f t="shared" si="31"/>
        <v/>
      </c>
      <c r="J158" s="963" t="str">
        <f t="shared" si="32"/>
        <v/>
      </c>
      <c r="K158" s="964" t="str">
        <f>IF(M157&lt;&gt;"",K157,IF(K157&lt;MAX(A18:A317),K157+1,""))</f>
        <v/>
      </c>
      <c r="L158" s="965" t="str">
        <f>IF(K158="","",IF(M157&lt;&gt;"",M157,INDEX(E18:E317,MATCH(K158,A18:A317,0))))</f>
        <v/>
      </c>
      <c r="M158" s="965" t="str">
        <f t="shared" si="33"/>
        <v/>
      </c>
      <c r="N158" s="966" t="str">
        <f t="shared" si="34"/>
        <v/>
      </c>
      <c r="O158" s="967" t="str">
        <f t="shared" si="35"/>
        <v/>
      </c>
      <c r="P158" s="967" t="str">
        <f t="shared" si="36"/>
        <v/>
      </c>
      <c r="Q158" s="966" t="str">
        <f t="shared" si="37"/>
        <v/>
      </c>
      <c r="R158" s="967" t="str">
        <f>IF(N158="","",IF(COUNTIF(AP18:AP300,TRIM(Q158))&gt;0,"EXCLUSION EXACTE",""))</f>
        <v/>
      </c>
      <c r="S158" s="967" t="str" cm="1">
        <f t="array" ref="S158">IF(N158="","",IF(SUMPRODUCT(--(AP18:AP300&lt;&gt;""),--ISNUMBER(SEARCH(" "&amp;AP18:AP300&amp;" ",Q158)))&gt;0,"BLOQUE MOLLUSQUES",""))</f>
        <v/>
      </c>
      <c r="T158" s="967" t="str" cm="1">
        <f t="array" ref="T158">IF(N158="","",IF(SUMPRODUCT(--(AT18:AT300&lt;&gt;""),--ISNUMBER(SEARCH(" "&amp;AT18:AT300&amp;" ",Q158)))&gt;0,"FORCE MOLLUSQUES",""))</f>
        <v/>
      </c>
      <c r="U158" s="966" t="str">
        <f t="shared" si="38"/>
        <v/>
      </c>
      <c r="V158" s="966" t="str">
        <f t="shared" si="41"/>
        <v/>
      </c>
      <c r="W158" s="991" t="str">
        <f t="shared" si="39"/>
        <v/>
      </c>
      <c r="X158" s="967" t="str" cm="1">
        <f t="array" ref="X158">IF(N158="","",IF(R158&lt;&gt;"","",IF(SUMPRODUCT(--(AN18:AN1500=X17),--(AM18:AM1500&lt;&gt;""),--ISNUMBER(SEARCH(" "&amp;AM18:AM1500&amp;" ",Q158)))&gt;0,X17,"")))</f>
        <v/>
      </c>
      <c r="Y158" s="967" t="str" cm="1">
        <f t="array" ref="Y158">IF(N158="","",IF(R158&lt;&gt;"","",IF(SUMPRODUCT(--(AN18:AN1500=Y17),--(AM18:AM1500&lt;&gt;""),--ISNUMBER(SEARCH(" "&amp;AM18:AM1500&amp;" ",Q158)))&gt;0,Y17,"")))</f>
        <v/>
      </c>
      <c r="Z158" s="967" t="str" cm="1">
        <f t="array" ref="Z158">IF(N158="","",IF(R158&lt;&gt;"","",IF(SUMPRODUCT(--(AN18:AN1500=Z17),--(AM18:AM1500&lt;&gt;""),--ISNUMBER(SEARCH(" "&amp;AM18:AM1500&amp;" ",Q158)))&gt;0,Z17,"")))</f>
        <v/>
      </c>
      <c r="AA158" s="967" t="str" cm="1">
        <f t="array" ref="AA158">IF(N158="","",IF(R158&lt;&gt;"","",IF(SUMPRODUCT(--(AN18:AN1500=AA17),--(AM18:AM1500&lt;&gt;""),--ISNUMBER(SEARCH(" "&amp;AM18:AM1500&amp;" ",Q158)))&gt;0,AA17,"")))</f>
        <v/>
      </c>
      <c r="AB158" s="967" t="str" cm="1">
        <f t="array" ref="AB158">IF(N158="","",IF(R158&lt;&gt;"","",IF(SUMPRODUCT(--(AN18:AN1500=AB17),--(AM18:AM1500&lt;&gt;""),--ISNUMBER(SEARCH(" "&amp;AM18:AM1500&amp;" ",Q158)))&gt;0,AB17,"")))</f>
        <v/>
      </c>
      <c r="AC158" s="967" t="str" cm="1">
        <f t="array" ref="AC158">IF(N158="","",IF(R158&lt;&gt;"","",IF(SUMPRODUCT(--(AN18:AN1500=AC17),--(AM18:AM1500&lt;&gt;""),--ISNUMBER(SEARCH(" "&amp;AM18:AM1500&amp;" ",Q158)))&gt;0,AC17,"")))</f>
        <v/>
      </c>
      <c r="AD158" s="967" t="str" cm="1">
        <f t="array" ref="AD158">IF(N158="","",IF(R158&lt;&gt;"","",IF(SUMPRODUCT(--(AN18:AN1500=AD17),--(AM18:AM1500&lt;&gt;""),--ISNUMBER(SEARCH(" "&amp;AM18:AM1500&amp;" ",Q158)))&gt;0,AD17,"")))</f>
        <v/>
      </c>
      <c r="AE158" s="967" t="str" cm="1">
        <f t="array" ref="AE158">IF(N158="","",IF(R158&lt;&gt;"","",IF(SUMPRODUCT(--(AN18:AN1500=AE17),--(AM18:AM1500&lt;&gt;""),--ISNUMBER(SEARCH(" "&amp;AM18:AM1500&amp;" ",Q158)))&gt;0,AE17,"")))</f>
        <v/>
      </c>
      <c r="AF158" s="967" t="str" cm="1">
        <f t="array" ref="AF158">IF(N158="","",IF(R158&lt;&gt;"","",IF(SUMPRODUCT(--(AN18:AN1500=AF17),--(AM18:AM1500&lt;&gt;""),--ISNUMBER(SEARCH(" "&amp;AM18:AM1500&amp;" ",Q158)))&gt;0,AF17,"")))</f>
        <v/>
      </c>
      <c r="AG158" s="967" t="str" cm="1">
        <f t="array" ref="AG158">IF(N158="","",IF(R158&lt;&gt;"","",IF(SUMPRODUCT(--(AN18:AN1500=AG17),--(AM18:AM1500&lt;&gt;""),--ISNUMBER(SEARCH(" "&amp;AM18:AM1500&amp;" ",Q158)))&gt;0,AG17,"")))</f>
        <v/>
      </c>
      <c r="AH158" s="967" t="str" cm="1">
        <f t="array" ref="AH158">IF(N158="","",IF(R158&lt;&gt;"","",IF(SUMPRODUCT(--(AN18:AN1500=AH17),--(AM18:AM1500&lt;&gt;""),--ISNUMBER(SEARCH(" "&amp;AM18:AM1500&amp;" ",Q158)))&gt;0,AH17,"")))</f>
        <v/>
      </c>
      <c r="AI158" s="967" t="str" cm="1">
        <f t="array" ref="AI158">IF(N158="","",IF(R158&lt;&gt;"","",IF(SUMPRODUCT(--(AN18:AN1500=AI17),--(AM18:AM1500&lt;&gt;""),--ISNUMBER(SEARCH(" "&amp;AM18:AM1500&amp;" ",Q158)))&gt;0,AI17,"")))</f>
        <v/>
      </c>
      <c r="AJ158" s="967" t="str" cm="1">
        <f t="array" ref="AJ158">IF(N158="","",IF(R158&lt;&gt;"","",IF(SUMPRODUCT(--(AN18:AN1500=AJ17),--(AM18:AM1500&lt;&gt;""),--ISNUMBER(SEARCH(" "&amp;AM18:AM1500&amp;" ",Q158)))&gt;0,AJ17,"")))</f>
        <v/>
      </c>
      <c r="AK158" s="967" t="str" cm="1">
        <f t="array" ref="AK158">IF(N158="","",IF(T158&lt;&gt;"",AK17,IF(S158&lt;&gt;"","",IF(R158&lt;&gt;"","",IF(SUMPRODUCT(--(AN18:AN1500=AK17),--(AM18:AM1500&lt;&gt;""),--ISNUMBER(SEARCH(" "&amp;AM18:AM1500&amp;" ",Q158)))&gt;0,AK17,"")))))</f>
        <v/>
      </c>
      <c r="AM158" s="968" t="s">
        <v>2190</v>
      </c>
      <c r="AN158" s="968" t="s">
        <v>1962</v>
      </c>
      <c r="AP158" s="964"/>
      <c r="AQ158" s="964"/>
      <c r="AR158" s="964"/>
      <c r="AT158" s="964"/>
      <c r="AU158" s="964"/>
      <c r="AV158" s="964"/>
      <c r="BN158" s="49">
        <v>1</v>
      </c>
    </row>
    <row r="159" spans="1:66" ht="35.1" customHeight="1">
      <c r="A159" s="973" t="str">
        <f>IF(B159="","",COUNTIF(B18:B159,"&lt;&gt;"))</f>
        <v/>
      </c>
      <c r="B159" s="965"/>
      <c r="C159" s="974" t="str">
        <f t="shared" si="40"/>
        <v/>
      </c>
      <c r="D159" s="984" t="str">
        <f t="shared" si="28"/>
        <v/>
      </c>
      <c r="E159" s="976" t="str">
        <f t="shared" si="29"/>
        <v/>
      </c>
      <c r="F159" s="977" t="str">
        <f t="shared" si="30"/>
        <v/>
      </c>
      <c r="G159" s="964" t="str">
        <f>IF(H159="","",COUNTIF(H18:H159,"&lt;&gt;"))</f>
        <v/>
      </c>
      <c r="H159" s="965" t="str" cm="1">
        <f t="array" ref="H159">IF(L159="","",IF(LEN(L159)&lt;=MAX(10,G13),L159,IFERROR(LEFT(L159,LOOKUP(2,1/(MID(L159,ROW(1:500),1)=" ")/(ROW(1:500)&lt;=MAX(10,G13)),ROW(1:500))-1),LEFT(L159,MAX(10,G13)))))</f>
        <v/>
      </c>
      <c r="I159" s="964" t="str">
        <f t="shared" si="31"/>
        <v/>
      </c>
      <c r="J159" s="964" t="str">
        <f t="shared" si="32"/>
        <v/>
      </c>
      <c r="K159" s="964" t="str">
        <f>IF(M158&lt;&gt;"",K158,IF(K158&lt;MAX(A18:A317),K158+1,""))</f>
        <v/>
      </c>
      <c r="L159" s="965" t="str">
        <f>IF(K159="","",IF(M158&lt;&gt;"",M158,INDEX(E18:E317,MATCH(K159,A18:A317,0))))</f>
        <v/>
      </c>
      <c r="M159" s="965" t="str">
        <f t="shared" si="33"/>
        <v/>
      </c>
      <c r="N159" s="965" t="str">
        <f t="shared" si="34"/>
        <v/>
      </c>
      <c r="O159" s="964" t="str">
        <f t="shared" si="35"/>
        <v/>
      </c>
      <c r="P159" s="964" t="str">
        <f t="shared" si="36"/>
        <v/>
      </c>
      <c r="Q159" s="965" t="str">
        <f t="shared" si="37"/>
        <v/>
      </c>
      <c r="R159" s="964" t="str">
        <f>IF(N159="","",IF(COUNTIF(AP18:AP300,TRIM(Q159))&gt;0,"EXCLUSION EXACTE",""))</f>
        <v/>
      </c>
      <c r="S159" s="964" t="str" cm="1">
        <f t="array" ref="S159">IF(N159="","",IF(SUMPRODUCT(--(AP18:AP300&lt;&gt;""),--ISNUMBER(SEARCH(" "&amp;AP18:AP300&amp;" ",Q159)))&gt;0,"BLOQUE MOLLUSQUES",""))</f>
        <v/>
      </c>
      <c r="T159" s="964" t="str" cm="1">
        <f t="array" ref="T159">IF(N159="","",IF(SUMPRODUCT(--(AT18:AT300&lt;&gt;""),--ISNUMBER(SEARCH(" "&amp;AT18:AT300&amp;" ",Q159)))&gt;0,"FORCE MOLLUSQUES",""))</f>
        <v/>
      </c>
      <c r="U159" s="965" t="str">
        <f t="shared" si="38"/>
        <v/>
      </c>
      <c r="V159" s="965" t="str">
        <f t="shared" si="41"/>
        <v/>
      </c>
      <c r="W159" s="977" t="str">
        <f t="shared" si="39"/>
        <v/>
      </c>
      <c r="X159" s="964" t="str" cm="1">
        <f t="array" ref="X159">IF(N159="","",IF(R159&lt;&gt;"","",IF(SUMPRODUCT(--(AN18:AN1500=X17),--(AM18:AM1500&lt;&gt;""),--ISNUMBER(SEARCH(" "&amp;AM18:AM1500&amp;" ",Q159)))&gt;0,X17,"")))</f>
        <v/>
      </c>
      <c r="Y159" s="964" t="str" cm="1">
        <f t="array" ref="Y159">IF(N159="","",IF(R159&lt;&gt;"","",IF(SUMPRODUCT(--(AN18:AN1500=Y17),--(AM18:AM1500&lt;&gt;""),--ISNUMBER(SEARCH(" "&amp;AM18:AM1500&amp;" ",Q159)))&gt;0,Y17,"")))</f>
        <v/>
      </c>
      <c r="Z159" s="964" t="str" cm="1">
        <f t="array" ref="Z159">IF(N159="","",IF(R159&lt;&gt;"","",IF(SUMPRODUCT(--(AN18:AN1500=Z17),--(AM18:AM1500&lt;&gt;""),--ISNUMBER(SEARCH(" "&amp;AM18:AM1500&amp;" ",Q159)))&gt;0,Z17,"")))</f>
        <v/>
      </c>
      <c r="AA159" s="964" t="str" cm="1">
        <f t="array" ref="AA159">IF(N159="","",IF(R159&lt;&gt;"","",IF(SUMPRODUCT(--(AN18:AN1500=AA17),--(AM18:AM1500&lt;&gt;""),--ISNUMBER(SEARCH(" "&amp;AM18:AM1500&amp;" ",Q159)))&gt;0,AA17,"")))</f>
        <v/>
      </c>
      <c r="AB159" s="964" t="str" cm="1">
        <f t="array" ref="AB159">IF(N159="","",IF(R159&lt;&gt;"","",IF(SUMPRODUCT(--(AN18:AN1500=AB17),--(AM18:AM1500&lt;&gt;""),--ISNUMBER(SEARCH(" "&amp;AM18:AM1500&amp;" ",Q159)))&gt;0,AB17,"")))</f>
        <v/>
      </c>
      <c r="AC159" s="964" t="str" cm="1">
        <f t="array" ref="AC159">IF(N159="","",IF(R159&lt;&gt;"","",IF(SUMPRODUCT(--(AN18:AN1500=AC17),--(AM18:AM1500&lt;&gt;""),--ISNUMBER(SEARCH(" "&amp;AM18:AM1500&amp;" ",Q159)))&gt;0,AC17,"")))</f>
        <v/>
      </c>
      <c r="AD159" s="964" t="str" cm="1">
        <f t="array" ref="AD159">IF(N159="","",IF(R159&lt;&gt;"","",IF(SUMPRODUCT(--(AN18:AN1500=AD17),--(AM18:AM1500&lt;&gt;""),--ISNUMBER(SEARCH(" "&amp;AM18:AM1500&amp;" ",Q159)))&gt;0,AD17,"")))</f>
        <v/>
      </c>
      <c r="AE159" s="964" t="str" cm="1">
        <f t="array" ref="AE159">IF(N159="","",IF(R159&lt;&gt;"","",IF(SUMPRODUCT(--(AN18:AN1500=AE17),--(AM18:AM1500&lt;&gt;""),--ISNUMBER(SEARCH(" "&amp;AM18:AM1500&amp;" ",Q159)))&gt;0,AE17,"")))</f>
        <v/>
      </c>
      <c r="AF159" s="964" t="str" cm="1">
        <f t="array" ref="AF159">IF(N159="","",IF(R159&lt;&gt;"","",IF(SUMPRODUCT(--(AN18:AN1500=AF17),--(AM18:AM1500&lt;&gt;""),--ISNUMBER(SEARCH(" "&amp;AM18:AM1500&amp;" ",Q159)))&gt;0,AF17,"")))</f>
        <v/>
      </c>
      <c r="AG159" s="964" t="str" cm="1">
        <f t="array" ref="AG159">IF(N159="","",IF(R159&lt;&gt;"","",IF(SUMPRODUCT(--(AN18:AN1500=AG17),--(AM18:AM1500&lt;&gt;""),--ISNUMBER(SEARCH(" "&amp;AM18:AM1500&amp;" ",Q159)))&gt;0,AG17,"")))</f>
        <v/>
      </c>
      <c r="AH159" s="964" t="str" cm="1">
        <f t="array" ref="AH159">IF(N159="","",IF(R159&lt;&gt;"","",IF(SUMPRODUCT(--(AN18:AN1500=AH17),--(AM18:AM1500&lt;&gt;""),--ISNUMBER(SEARCH(" "&amp;AM18:AM1500&amp;" ",Q159)))&gt;0,AH17,"")))</f>
        <v/>
      </c>
      <c r="AI159" s="964" t="str" cm="1">
        <f t="array" ref="AI159">IF(N159="","",IF(R159&lt;&gt;"","",IF(SUMPRODUCT(--(AN18:AN1500=AI17),--(AM18:AM1500&lt;&gt;""),--ISNUMBER(SEARCH(" "&amp;AM18:AM1500&amp;" ",Q159)))&gt;0,AI17,"")))</f>
        <v/>
      </c>
      <c r="AJ159" s="964" t="str" cm="1">
        <f t="array" ref="AJ159">IF(N159="","",IF(R159&lt;&gt;"","",IF(SUMPRODUCT(--(AN18:AN1500=AJ17),--(AM18:AM1500&lt;&gt;""),--ISNUMBER(SEARCH(" "&amp;AM18:AM1500&amp;" ",Q159)))&gt;0,AJ17,"")))</f>
        <v/>
      </c>
      <c r="AK159" s="964" t="str" cm="1">
        <f t="array" ref="AK159">IF(N159="","",IF(T159&lt;&gt;"",AK17,IF(S159&lt;&gt;"","",IF(R159&lt;&gt;"","",IF(SUMPRODUCT(--(AN18:AN1500=AK17),--(AM18:AM1500&lt;&gt;""),--ISNUMBER(SEARCH(" "&amp;AM18:AM1500&amp;" ",Q159)))&gt;0,AK17,"")))))</f>
        <v/>
      </c>
      <c r="AM159" s="964" t="s">
        <v>2191</v>
      </c>
      <c r="AN159" s="964" t="s">
        <v>1962</v>
      </c>
      <c r="AP159" s="964"/>
      <c r="AQ159" s="964"/>
      <c r="AR159" s="964"/>
      <c r="AT159" s="964"/>
      <c r="AU159" s="964"/>
      <c r="AV159" s="964"/>
      <c r="BN159" s="49">
        <v>1</v>
      </c>
    </row>
    <row r="160" spans="1:66" ht="35.1" customHeight="1">
      <c r="A160" s="957" t="str">
        <f>IF(B160="","",COUNTIF(B18:B160,"&lt;&gt;"))</f>
        <v/>
      </c>
      <c r="B160" s="958"/>
      <c r="C160" s="974" t="str">
        <f t="shared" si="40"/>
        <v/>
      </c>
      <c r="D160" s="984" t="str">
        <f t="shared" si="28"/>
        <v/>
      </c>
      <c r="E160" s="961" t="str">
        <f t="shared" si="29"/>
        <v/>
      </c>
      <c r="F160" s="962" t="str">
        <f t="shared" si="30"/>
        <v/>
      </c>
      <c r="G160" s="963" t="str">
        <f>IF(H160="","",COUNTIF(H18:H160,"&lt;&gt;"))</f>
        <v/>
      </c>
      <c r="H160" s="958" t="str" cm="1">
        <f t="array" ref="H160">IF(L160="","",IF(LEN(L160)&lt;=MAX(10,G13),L160,IFERROR(LEFT(L160,LOOKUP(2,1/(MID(L160,ROW(1:500),1)=" ")/(ROW(1:500)&lt;=MAX(10,G13)),ROW(1:500))-1),LEFT(L160,MAX(10,G13)))))</f>
        <v/>
      </c>
      <c r="I160" s="963" t="str">
        <f t="shared" si="31"/>
        <v/>
      </c>
      <c r="J160" s="963" t="str">
        <f t="shared" si="32"/>
        <v/>
      </c>
      <c r="K160" s="964" t="str">
        <f>IF(M159&lt;&gt;"",K159,IF(K159&lt;MAX(A18:A317),K159+1,""))</f>
        <v/>
      </c>
      <c r="L160" s="965" t="str">
        <f>IF(K160="","",IF(M159&lt;&gt;"",M159,INDEX(E18:E317,MATCH(K160,A18:A317,0))))</f>
        <v/>
      </c>
      <c r="M160" s="965" t="str">
        <f t="shared" si="33"/>
        <v/>
      </c>
      <c r="N160" s="966" t="str">
        <f t="shared" si="34"/>
        <v/>
      </c>
      <c r="O160" s="967" t="str">
        <f t="shared" si="35"/>
        <v/>
      </c>
      <c r="P160" s="967" t="str">
        <f t="shared" si="36"/>
        <v/>
      </c>
      <c r="Q160" s="966" t="str">
        <f t="shared" si="37"/>
        <v/>
      </c>
      <c r="R160" s="967" t="str">
        <f>IF(N160="","",IF(COUNTIF(AP18:AP300,TRIM(Q160))&gt;0,"EXCLUSION EXACTE",""))</f>
        <v/>
      </c>
      <c r="S160" s="967" t="str" cm="1">
        <f t="array" ref="S160">IF(N160="","",IF(SUMPRODUCT(--(AP18:AP300&lt;&gt;""),--ISNUMBER(SEARCH(" "&amp;AP18:AP300&amp;" ",Q160)))&gt;0,"BLOQUE MOLLUSQUES",""))</f>
        <v/>
      </c>
      <c r="T160" s="967" t="str" cm="1">
        <f t="array" ref="T160">IF(N160="","",IF(SUMPRODUCT(--(AT18:AT300&lt;&gt;""),--ISNUMBER(SEARCH(" "&amp;AT18:AT300&amp;" ",Q160)))&gt;0,"FORCE MOLLUSQUES",""))</f>
        <v/>
      </c>
      <c r="U160" s="966" t="str">
        <f t="shared" si="38"/>
        <v/>
      </c>
      <c r="V160" s="966" t="str">
        <f t="shared" si="41"/>
        <v/>
      </c>
      <c r="W160" s="991" t="str">
        <f t="shared" si="39"/>
        <v/>
      </c>
      <c r="X160" s="967" t="str" cm="1">
        <f t="array" ref="X160">IF(N160="","",IF(R160&lt;&gt;"","",IF(SUMPRODUCT(--(AN18:AN1500=X17),--(AM18:AM1500&lt;&gt;""),--ISNUMBER(SEARCH(" "&amp;AM18:AM1500&amp;" ",Q160)))&gt;0,X17,"")))</f>
        <v/>
      </c>
      <c r="Y160" s="967" t="str" cm="1">
        <f t="array" ref="Y160">IF(N160="","",IF(R160&lt;&gt;"","",IF(SUMPRODUCT(--(AN18:AN1500=Y17),--(AM18:AM1500&lt;&gt;""),--ISNUMBER(SEARCH(" "&amp;AM18:AM1500&amp;" ",Q160)))&gt;0,Y17,"")))</f>
        <v/>
      </c>
      <c r="Z160" s="967" t="str" cm="1">
        <f t="array" ref="Z160">IF(N160="","",IF(R160&lt;&gt;"","",IF(SUMPRODUCT(--(AN18:AN1500=Z17),--(AM18:AM1500&lt;&gt;""),--ISNUMBER(SEARCH(" "&amp;AM18:AM1500&amp;" ",Q160)))&gt;0,Z17,"")))</f>
        <v/>
      </c>
      <c r="AA160" s="967" t="str" cm="1">
        <f t="array" ref="AA160">IF(N160="","",IF(R160&lt;&gt;"","",IF(SUMPRODUCT(--(AN18:AN1500=AA17),--(AM18:AM1500&lt;&gt;""),--ISNUMBER(SEARCH(" "&amp;AM18:AM1500&amp;" ",Q160)))&gt;0,AA17,"")))</f>
        <v/>
      </c>
      <c r="AB160" s="967" t="str" cm="1">
        <f t="array" ref="AB160">IF(N160="","",IF(R160&lt;&gt;"","",IF(SUMPRODUCT(--(AN18:AN1500=AB17),--(AM18:AM1500&lt;&gt;""),--ISNUMBER(SEARCH(" "&amp;AM18:AM1500&amp;" ",Q160)))&gt;0,AB17,"")))</f>
        <v/>
      </c>
      <c r="AC160" s="967" t="str" cm="1">
        <f t="array" ref="AC160">IF(N160="","",IF(R160&lt;&gt;"","",IF(SUMPRODUCT(--(AN18:AN1500=AC17),--(AM18:AM1500&lt;&gt;""),--ISNUMBER(SEARCH(" "&amp;AM18:AM1500&amp;" ",Q160)))&gt;0,AC17,"")))</f>
        <v/>
      </c>
      <c r="AD160" s="967" t="str" cm="1">
        <f t="array" ref="AD160">IF(N160="","",IF(R160&lt;&gt;"","",IF(SUMPRODUCT(--(AN18:AN1500=AD17),--(AM18:AM1500&lt;&gt;""),--ISNUMBER(SEARCH(" "&amp;AM18:AM1500&amp;" ",Q160)))&gt;0,AD17,"")))</f>
        <v/>
      </c>
      <c r="AE160" s="967" t="str" cm="1">
        <f t="array" ref="AE160">IF(N160="","",IF(R160&lt;&gt;"","",IF(SUMPRODUCT(--(AN18:AN1500=AE17),--(AM18:AM1500&lt;&gt;""),--ISNUMBER(SEARCH(" "&amp;AM18:AM1500&amp;" ",Q160)))&gt;0,AE17,"")))</f>
        <v/>
      </c>
      <c r="AF160" s="967" t="str" cm="1">
        <f t="array" ref="AF160">IF(N160="","",IF(R160&lt;&gt;"","",IF(SUMPRODUCT(--(AN18:AN1500=AF17),--(AM18:AM1500&lt;&gt;""),--ISNUMBER(SEARCH(" "&amp;AM18:AM1500&amp;" ",Q160)))&gt;0,AF17,"")))</f>
        <v/>
      </c>
      <c r="AG160" s="967" t="str" cm="1">
        <f t="array" ref="AG160">IF(N160="","",IF(R160&lt;&gt;"","",IF(SUMPRODUCT(--(AN18:AN1500=AG17),--(AM18:AM1500&lt;&gt;""),--ISNUMBER(SEARCH(" "&amp;AM18:AM1500&amp;" ",Q160)))&gt;0,AG17,"")))</f>
        <v/>
      </c>
      <c r="AH160" s="967" t="str" cm="1">
        <f t="array" ref="AH160">IF(N160="","",IF(R160&lt;&gt;"","",IF(SUMPRODUCT(--(AN18:AN1500=AH17),--(AM18:AM1500&lt;&gt;""),--ISNUMBER(SEARCH(" "&amp;AM18:AM1500&amp;" ",Q160)))&gt;0,AH17,"")))</f>
        <v/>
      </c>
      <c r="AI160" s="967" t="str" cm="1">
        <f t="array" ref="AI160">IF(N160="","",IF(R160&lt;&gt;"","",IF(SUMPRODUCT(--(AN18:AN1500=AI17),--(AM18:AM1500&lt;&gt;""),--ISNUMBER(SEARCH(" "&amp;AM18:AM1500&amp;" ",Q160)))&gt;0,AI17,"")))</f>
        <v/>
      </c>
      <c r="AJ160" s="967" t="str" cm="1">
        <f t="array" ref="AJ160">IF(N160="","",IF(R160&lt;&gt;"","",IF(SUMPRODUCT(--(AN18:AN1500=AJ17),--(AM18:AM1500&lt;&gt;""),--ISNUMBER(SEARCH(" "&amp;AM18:AM1500&amp;" ",Q160)))&gt;0,AJ17,"")))</f>
        <v/>
      </c>
      <c r="AK160" s="967" t="str" cm="1">
        <f t="array" ref="AK160">IF(N160="","",IF(T160&lt;&gt;"",AK17,IF(S160&lt;&gt;"","",IF(R160&lt;&gt;"","",IF(SUMPRODUCT(--(AN18:AN1500=AK17),--(AM18:AM1500&lt;&gt;""),--ISNUMBER(SEARCH(" "&amp;AM18:AM1500&amp;" ",Q160)))&gt;0,AK17,"")))))</f>
        <v/>
      </c>
      <c r="AM160" s="968" t="s">
        <v>2192</v>
      </c>
      <c r="AN160" s="968" t="s">
        <v>1962</v>
      </c>
      <c r="AP160" s="964"/>
      <c r="AQ160" s="964"/>
      <c r="AR160" s="964"/>
      <c r="AT160" s="964"/>
      <c r="AU160" s="964"/>
      <c r="AV160" s="964"/>
      <c r="BN160" s="49">
        <v>1</v>
      </c>
    </row>
    <row r="161" spans="1:66" ht="35.1" customHeight="1">
      <c r="A161" s="973" t="str">
        <f>IF(B161="","",COUNTIF(B18:B161,"&lt;&gt;"))</f>
        <v/>
      </c>
      <c r="B161" s="965"/>
      <c r="C161" s="974" t="str">
        <f t="shared" si="40"/>
        <v/>
      </c>
      <c r="D161" s="984" t="str">
        <f t="shared" si="28"/>
        <v/>
      </c>
      <c r="E161" s="976" t="str">
        <f t="shared" si="29"/>
        <v/>
      </c>
      <c r="F161" s="977" t="str">
        <f t="shared" si="30"/>
        <v/>
      </c>
      <c r="G161" s="964" t="str">
        <f>IF(H161="","",COUNTIF(H18:H161,"&lt;&gt;"))</f>
        <v/>
      </c>
      <c r="H161" s="965" t="str" cm="1">
        <f t="array" ref="H161">IF(L161="","",IF(LEN(L161)&lt;=MAX(10,G13),L161,IFERROR(LEFT(L161,LOOKUP(2,1/(MID(L161,ROW(1:500),1)=" ")/(ROW(1:500)&lt;=MAX(10,G13)),ROW(1:500))-1),LEFT(L161,MAX(10,G13)))))</f>
        <v/>
      </c>
      <c r="I161" s="964" t="str">
        <f t="shared" si="31"/>
        <v/>
      </c>
      <c r="J161" s="964" t="str">
        <f t="shared" si="32"/>
        <v/>
      </c>
      <c r="K161" s="964" t="str">
        <f>IF(M160&lt;&gt;"",K160,IF(K160&lt;MAX(A18:A317),K160+1,""))</f>
        <v/>
      </c>
      <c r="L161" s="965" t="str">
        <f>IF(K161="","",IF(M160&lt;&gt;"",M160,INDEX(E18:E317,MATCH(K161,A18:A317,0))))</f>
        <v/>
      </c>
      <c r="M161" s="965" t="str">
        <f t="shared" si="33"/>
        <v/>
      </c>
      <c r="N161" s="965" t="str">
        <f t="shared" si="34"/>
        <v/>
      </c>
      <c r="O161" s="964" t="str">
        <f t="shared" si="35"/>
        <v/>
      </c>
      <c r="P161" s="964" t="str">
        <f t="shared" si="36"/>
        <v/>
      </c>
      <c r="Q161" s="965" t="str">
        <f t="shared" si="37"/>
        <v/>
      </c>
      <c r="R161" s="964" t="str">
        <f>IF(N161="","",IF(COUNTIF(AP18:AP300,TRIM(Q161))&gt;0,"EXCLUSION EXACTE",""))</f>
        <v/>
      </c>
      <c r="S161" s="964" t="str" cm="1">
        <f t="array" ref="S161">IF(N161="","",IF(SUMPRODUCT(--(AP18:AP300&lt;&gt;""),--ISNUMBER(SEARCH(" "&amp;AP18:AP300&amp;" ",Q161)))&gt;0,"BLOQUE MOLLUSQUES",""))</f>
        <v/>
      </c>
      <c r="T161" s="964" t="str" cm="1">
        <f t="array" ref="T161">IF(N161="","",IF(SUMPRODUCT(--(AT18:AT300&lt;&gt;""),--ISNUMBER(SEARCH(" "&amp;AT18:AT300&amp;" ",Q161)))&gt;0,"FORCE MOLLUSQUES",""))</f>
        <v/>
      </c>
      <c r="U161" s="965" t="str">
        <f t="shared" si="38"/>
        <v/>
      </c>
      <c r="V161" s="965" t="str">
        <f t="shared" si="41"/>
        <v/>
      </c>
      <c r="W161" s="977" t="str">
        <f t="shared" si="39"/>
        <v/>
      </c>
      <c r="X161" s="964" t="str" cm="1">
        <f t="array" ref="X161">IF(N161="","",IF(R161&lt;&gt;"","",IF(SUMPRODUCT(--(AN18:AN1500=X17),--(AM18:AM1500&lt;&gt;""),--ISNUMBER(SEARCH(" "&amp;AM18:AM1500&amp;" ",Q161)))&gt;0,X17,"")))</f>
        <v/>
      </c>
      <c r="Y161" s="964" t="str" cm="1">
        <f t="array" ref="Y161">IF(N161="","",IF(R161&lt;&gt;"","",IF(SUMPRODUCT(--(AN18:AN1500=Y17),--(AM18:AM1500&lt;&gt;""),--ISNUMBER(SEARCH(" "&amp;AM18:AM1500&amp;" ",Q161)))&gt;0,Y17,"")))</f>
        <v/>
      </c>
      <c r="Z161" s="964" t="str" cm="1">
        <f t="array" ref="Z161">IF(N161="","",IF(R161&lt;&gt;"","",IF(SUMPRODUCT(--(AN18:AN1500=Z17),--(AM18:AM1500&lt;&gt;""),--ISNUMBER(SEARCH(" "&amp;AM18:AM1500&amp;" ",Q161)))&gt;0,Z17,"")))</f>
        <v/>
      </c>
      <c r="AA161" s="964" t="str" cm="1">
        <f t="array" ref="AA161">IF(N161="","",IF(R161&lt;&gt;"","",IF(SUMPRODUCT(--(AN18:AN1500=AA17),--(AM18:AM1500&lt;&gt;""),--ISNUMBER(SEARCH(" "&amp;AM18:AM1500&amp;" ",Q161)))&gt;0,AA17,"")))</f>
        <v/>
      </c>
      <c r="AB161" s="964" t="str" cm="1">
        <f t="array" ref="AB161">IF(N161="","",IF(R161&lt;&gt;"","",IF(SUMPRODUCT(--(AN18:AN1500=AB17),--(AM18:AM1500&lt;&gt;""),--ISNUMBER(SEARCH(" "&amp;AM18:AM1500&amp;" ",Q161)))&gt;0,AB17,"")))</f>
        <v/>
      </c>
      <c r="AC161" s="964" t="str" cm="1">
        <f t="array" ref="AC161">IF(N161="","",IF(R161&lt;&gt;"","",IF(SUMPRODUCT(--(AN18:AN1500=AC17),--(AM18:AM1500&lt;&gt;""),--ISNUMBER(SEARCH(" "&amp;AM18:AM1500&amp;" ",Q161)))&gt;0,AC17,"")))</f>
        <v/>
      </c>
      <c r="AD161" s="964" t="str" cm="1">
        <f t="array" ref="AD161">IF(N161="","",IF(R161&lt;&gt;"","",IF(SUMPRODUCT(--(AN18:AN1500=AD17),--(AM18:AM1500&lt;&gt;""),--ISNUMBER(SEARCH(" "&amp;AM18:AM1500&amp;" ",Q161)))&gt;0,AD17,"")))</f>
        <v/>
      </c>
      <c r="AE161" s="964" t="str" cm="1">
        <f t="array" ref="AE161">IF(N161="","",IF(R161&lt;&gt;"","",IF(SUMPRODUCT(--(AN18:AN1500=AE17),--(AM18:AM1500&lt;&gt;""),--ISNUMBER(SEARCH(" "&amp;AM18:AM1500&amp;" ",Q161)))&gt;0,AE17,"")))</f>
        <v/>
      </c>
      <c r="AF161" s="964" t="str" cm="1">
        <f t="array" ref="AF161">IF(N161="","",IF(R161&lt;&gt;"","",IF(SUMPRODUCT(--(AN18:AN1500=AF17),--(AM18:AM1500&lt;&gt;""),--ISNUMBER(SEARCH(" "&amp;AM18:AM1500&amp;" ",Q161)))&gt;0,AF17,"")))</f>
        <v/>
      </c>
      <c r="AG161" s="964" t="str" cm="1">
        <f t="array" ref="AG161">IF(N161="","",IF(R161&lt;&gt;"","",IF(SUMPRODUCT(--(AN18:AN1500=AG17),--(AM18:AM1500&lt;&gt;""),--ISNUMBER(SEARCH(" "&amp;AM18:AM1500&amp;" ",Q161)))&gt;0,AG17,"")))</f>
        <v/>
      </c>
      <c r="AH161" s="964" t="str" cm="1">
        <f t="array" ref="AH161">IF(N161="","",IF(R161&lt;&gt;"","",IF(SUMPRODUCT(--(AN18:AN1500=AH17),--(AM18:AM1500&lt;&gt;""),--ISNUMBER(SEARCH(" "&amp;AM18:AM1500&amp;" ",Q161)))&gt;0,AH17,"")))</f>
        <v/>
      </c>
      <c r="AI161" s="964" t="str" cm="1">
        <f t="array" ref="AI161">IF(N161="","",IF(R161&lt;&gt;"","",IF(SUMPRODUCT(--(AN18:AN1500=AI17),--(AM18:AM1500&lt;&gt;""),--ISNUMBER(SEARCH(" "&amp;AM18:AM1500&amp;" ",Q161)))&gt;0,AI17,"")))</f>
        <v/>
      </c>
      <c r="AJ161" s="964" t="str" cm="1">
        <f t="array" ref="AJ161">IF(N161="","",IF(R161&lt;&gt;"","",IF(SUMPRODUCT(--(AN18:AN1500=AJ17),--(AM18:AM1500&lt;&gt;""),--ISNUMBER(SEARCH(" "&amp;AM18:AM1500&amp;" ",Q161)))&gt;0,AJ17,"")))</f>
        <v/>
      </c>
      <c r="AK161" s="964" t="str" cm="1">
        <f t="array" ref="AK161">IF(N161="","",IF(T161&lt;&gt;"",AK17,IF(S161&lt;&gt;"","",IF(R161&lt;&gt;"","",IF(SUMPRODUCT(--(AN18:AN1500=AK17),--(AM18:AM1500&lt;&gt;""),--ISNUMBER(SEARCH(" "&amp;AM18:AM1500&amp;" ",Q161)))&gt;0,AK17,"")))))</f>
        <v/>
      </c>
      <c r="AM161" s="964" t="s">
        <v>2193</v>
      </c>
      <c r="AN161" s="964" t="s">
        <v>1962</v>
      </c>
      <c r="AP161" s="964"/>
      <c r="AQ161" s="964"/>
      <c r="AR161" s="964"/>
      <c r="AT161" s="964"/>
      <c r="AU161" s="964"/>
      <c r="AV161" s="964"/>
      <c r="BN161" s="49">
        <v>1</v>
      </c>
    </row>
    <row r="162" spans="1:66" ht="35.1" customHeight="1">
      <c r="A162" s="957" t="str">
        <f>IF(B162="","",COUNTIF(B18:B162,"&lt;&gt;"))</f>
        <v/>
      </c>
      <c r="B162" s="958"/>
      <c r="C162" s="974" t="str">
        <f t="shared" si="40"/>
        <v/>
      </c>
      <c r="D162" s="984" t="str">
        <f t="shared" si="28"/>
        <v/>
      </c>
      <c r="E162" s="961" t="str">
        <f t="shared" si="29"/>
        <v/>
      </c>
      <c r="F162" s="962" t="str">
        <f t="shared" si="30"/>
        <v/>
      </c>
      <c r="G162" s="963" t="str">
        <f>IF(H162="","",COUNTIF(H18:H162,"&lt;&gt;"))</f>
        <v/>
      </c>
      <c r="H162" s="958" t="str" cm="1">
        <f t="array" ref="H162">IF(L162="","",IF(LEN(L162)&lt;=MAX(10,G13),L162,IFERROR(LEFT(L162,LOOKUP(2,1/(MID(L162,ROW(1:500),1)=" ")/(ROW(1:500)&lt;=MAX(10,G13)),ROW(1:500))-1),LEFT(L162,MAX(10,G13)))))</f>
        <v/>
      </c>
      <c r="I162" s="963" t="str">
        <f t="shared" si="31"/>
        <v/>
      </c>
      <c r="J162" s="963" t="str">
        <f t="shared" si="32"/>
        <v/>
      </c>
      <c r="K162" s="964" t="str">
        <f>IF(M161&lt;&gt;"",K161,IF(K161&lt;MAX(A18:A317),K161+1,""))</f>
        <v/>
      </c>
      <c r="L162" s="965" t="str">
        <f>IF(K162="","",IF(M161&lt;&gt;"",M161,INDEX(E18:E317,MATCH(K162,A18:A317,0))))</f>
        <v/>
      </c>
      <c r="M162" s="965" t="str">
        <f t="shared" si="33"/>
        <v/>
      </c>
      <c r="N162" s="966" t="str">
        <f t="shared" si="34"/>
        <v/>
      </c>
      <c r="O162" s="967" t="str">
        <f t="shared" si="35"/>
        <v/>
      </c>
      <c r="P162" s="967" t="str">
        <f t="shared" si="36"/>
        <v/>
      </c>
      <c r="Q162" s="966" t="str">
        <f t="shared" si="37"/>
        <v/>
      </c>
      <c r="R162" s="967" t="str">
        <f>IF(N162="","",IF(COUNTIF(AP18:AP300,TRIM(Q162))&gt;0,"EXCLUSION EXACTE",""))</f>
        <v/>
      </c>
      <c r="S162" s="967" t="str" cm="1">
        <f t="array" ref="S162">IF(N162="","",IF(SUMPRODUCT(--(AP18:AP300&lt;&gt;""),--ISNUMBER(SEARCH(" "&amp;AP18:AP300&amp;" ",Q162)))&gt;0,"BLOQUE MOLLUSQUES",""))</f>
        <v/>
      </c>
      <c r="T162" s="967" t="str" cm="1">
        <f t="array" ref="T162">IF(N162="","",IF(SUMPRODUCT(--(AT18:AT300&lt;&gt;""),--ISNUMBER(SEARCH(" "&amp;AT18:AT300&amp;" ",Q162)))&gt;0,"FORCE MOLLUSQUES",""))</f>
        <v/>
      </c>
      <c r="U162" s="966" t="str">
        <f t="shared" si="38"/>
        <v/>
      </c>
      <c r="V162" s="966" t="str">
        <f t="shared" si="41"/>
        <v/>
      </c>
      <c r="W162" s="991" t="str">
        <f t="shared" si="39"/>
        <v/>
      </c>
      <c r="X162" s="967" t="str" cm="1">
        <f t="array" ref="X162">IF(N162="","",IF(R162&lt;&gt;"","",IF(SUMPRODUCT(--(AN18:AN1500=X17),--(AM18:AM1500&lt;&gt;""),--ISNUMBER(SEARCH(" "&amp;AM18:AM1500&amp;" ",Q162)))&gt;0,X17,"")))</f>
        <v/>
      </c>
      <c r="Y162" s="967" t="str" cm="1">
        <f t="array" ref="Y162">IF(N162="","",IF(R162&lt;&gt;"","",IF(SUMPRODUCT(--(AN18:AN1500=Y17),--(AM18:AM1500&lt;&gt;""),--ISNUMBER(SEARCH(" "&amp;AM18:AM1500&amp;" ",Q162)))&gt;0,Y17,"")))</f>
        <v/>
      </c>
      <c r="Z162" s="967" t="str" cm="1">
        <f t="array" ref="Z162">IF(N162="","",IF(R162&lt;&gt;"","",IF(SUMPRODUCT(--(AN18:AN1500=Z17),--(AM18:AM1500&lt;&gt;""),--ISNUMBER(SEARCH(" "&amp;AM18:AM1500&amp;" ",Q162)))&gt;0,Z17,"")))</f>
        <v/>
      </c>
      <c r="AA162" s="967" t="str" cm="1">
        <f t="array" ref="AA162">IF(N162="","",IF(R162&lt;&gt;"","",IF(SUMPRODUCT(--(AN18:AN1500=AA17),--(AM18:AM1500&lt;&gt;""),--ISNUMBER(SEARCH(" "&amp;AM18:AM1500&amp;" ",Q162)))&gt;0,AA17,"")))</f>
        <v/>
      </c>
      <c r="AB162" s="967" t="str" cm="1">
        <f t="array" ref="AB162">IF(N162="","",IF(R162&lt;&gt;"","",IF(SUMPRODUCT(--(AN18:AN1500=AB17),--(AM18:AM1500&lt;&gt;""),--ISNUMBER(SEARCH(" "&amp;AM18:AM1500&amp;" ",Q162)))&gt;0,AB17,"")))</f>
        <v/>
      </c>
      <c r="AC162" s="967" t="str" cm="1">
        <f t="array" ref="AC162">IF(N162="","",IF(R162&lt;&gt;"","",IF(SUMPRODUCT(--(AN18:AN1500=AC17),--(AM18:AM1500&lt;&gt;""),--ISNUMBER(SEARCH(" "&amp;AM18:AM1500&amp;" ",Q162)))&gt;0,AC17,"")))</f>
        <v/>
      </c>
      <c r="AD162" s="967" t="str" cm="1">
        <f t="array" ref="AD162">IF(N162="","",IF(R162&lt;&gt;"","",IF(SUMPRODUCT(--(AN18:AN1500=AD17),--(AM18:AM1500&lt;&gt;""),--ISNUMBER(SEARCH(" "&amp;AM18:AM1500&amp;" ",Q162)))&gt;0,AD17,"")))</f>
        <v/>
      </c>
      <c r="AE162" s="967" t="str" cm="1">
        <f t="array" ref="AE162">IF(N162="","",IF(R162&lt;&gt;"","",IF(SUMPRODUCT(--(AN18:AN1500=AE17),--(AM18:AM1500&lt;&gt;""),--ISNUMBER(SEARCH(" "&amp;AM18:AM1500&amp;" ",Q162)))&gt;0,AE17,"")))</f>
        <v/>
      </c>
      <c r="AF162" s="967" t="str" cm="1">
        <f t="array" ref="AF162">IF(N162="","",IF(R162&lt;&gt;"","",IF(SUMPRODUCT(--(AN18:AN1500=AF17),--(AM18:AM1500&lt;&gt;""),--ISNUMBER(SEARCH(" "&amp;AM18:AM1500&amp;" ",Q162)))&gt;0,AF17,"")))</f>
        <v/>
      </c>
      <c r="AG162" s="967" t="str" cm="1">
        <f t="array" ref="AG162">IF(N162="","",IF(R162&lt;&gt;"","",IF(SUMPRODUCT(--(AN18:AN1500=AG17),--(AM18:AM1500&lt;&gt;""),--ISNUMBER(SEARCH(" "&amp;AM18:AM1500&amp;" ",Q162)))&gt;0,AG17,"")))</f>
        <v/>
      </c>
      <c r="AH162" s="967" t="str" cm="1">
        <f t="array" ref="AH162">IF(N162="","",IF(R162&lt;&gt;"","",IF(SUMPRODUCT(--(AN18:AN1500=AH17),--(AM18:AM1500&lt;&gt;""),--ISNUMBER(SEARCH(" "&amp;AM18:AM1500&amp;" ",Q162)))&gt;0,AH17,"")))</f>
        <v/>
      </c>
      <c r="AI162" s="967" t="str" cm="1">
        <f t="array" ref="AI162">IF(N162="","",IF(R162&lt;&gt;"","",IF(SUMPRODUCT(--(AN18:AN1500=AI17),--(AM18:AM1500&lt;&gt;""),--ISNUMBER(SEARCH(" "&amp;AM18:AM1500&amp;" ",Q162)))&gt;0,AI17,"")))</f>
        <v/>
      </c>
      <c r="AJ162" s="967" t="str" cm="1">
        <f t="array" ref="AJ162">IF(N162="","",IF(R162&lt;&gt;"","",IF(SUMPRODUCT(--(AN18:AN1500=AJ17),--(AM18:AM1500&lt;&gt;""),--ISNUMBER(SEARCH(" "&amp;AM18:AM1500&amp;" ",Q162)))&gt;0,AJ17,"")))</f>
        <v/>
      </c>
      <c r="AK162" s="967" t="str" cm="1">
        <f t="array" ref="AK162">IF(N162="","",IF(T162&lt;&gt;"",AK17,IF(S162&lt;&gt;"","",IF(R162&lt;&gt;"","",IF(SUMPRODUCT(--(AN18:AN1500=AK17),--(AM18:AM1500&lt;&gt;""),--ISNUMBER(SEARCH(" "&amp;AM18:AM1500&amp;" ",Q162)))&gt;0,AK17,"")))))</f>
        <v/>
      </c>
      <c r="AM162" s="968" t="s">
        <v>2194</v>
      </c>
      <c r="AN162" s="968" t="s">
        <v>1962</v>
      </c>
      <c r="AP162" s="964"/>
      <c r="AQ162" s="964"/>
      <c r="AR162" s="964"/>
      <c r="AT162" s="964"/>
      <c r="AU162" s="964"/>
      <c r="AV162" s="964"/>
      <c r="BN162" s="49">
        <v>1</v>
      </c>
    </row>
    <row r="163" spans="1:66" ht="35.1" customHeight="1">
      <c r="A163" s="973" t="str">
        <f>IF(B163="","",COUNTIF(B18:B163,"&lt;&gt;"))</f>
        <v/>
      </c>
      <c r="B163" s="965"/>
      <c r="C163" s="974" t="str">
        <f t="shared" si="40"/>
        <v/>
      </c>
      <c r="D163" s="984" t="str">
        <f t="shared" si="28"/>
        <v/>
      </c>
      <c r="E163" s="976" t="str">
        <f t="shared" si="29"/>
        <v/>
      </c>
      <c r="F163" s="977" t="str">
        <f t="shared" si="30"/>
        <v/>
      </c>
      <c r="G163" s="964" t="str">
        <f>IF(H163="","",COUNTIF(H18:H163,"&lt;&gt;"))</f>
        <v/>
      </c>
      <c r="H163" s="965" t="str" cm="1">
        <f t="array" ref="H163">IF(L163="","",IF(LEN(L163)&lt;=MAX(10,G13),L163,IFERROR(LEFT(L163,LOOKUP(2,1/(MID(L163,ROW(1:500),1)=" ")/(ROW(1:500)&lt;=MAX(10,G13)),ROW(1:500))-1),LEFT(L163,MAX(10,G13)))))</f>
        <v/>
      </c>
      <c r="I163" s="964" t="str">
        <f t="shared" si="31"/>
        <v/>
      </c>
      <c r="J163" s="964" t="str">
        <f t="shared" si="32"/>
        <v/>
      </c>
      <c r="K163" s="964" t="str">
        <f>IF(M162&lt;&gt;"",K162,IF(K162&lt;MAX(A18:A317),K162+1,""))</f>
        <v/>
      </c>
      <c r="L163" s="965" t="str">
        <f>IF(K163="","",IF(M162&lt;&gt;"",M162,INDEX(E18:E317,MATCH(K163,A18:A317,0))))</f>
        <v/>
      </c>
      <c r="M163" s="965" t="str">
        <f t="shared" si="33"/>
        <v/>
      </c>
      <c r="N163" s="965" t="str">
        <f t="shared" si="34"/>
        <v/>
      </c>
      <c r="O163" s="964" t="str">
        <f t="shared" si="35"/>
        <v/>
      </c>
      <c r="P163" s="964" t="str">
        <f t="shared" si="36"/>
        <v/>
      </c>
      <c r="Q163" s="965" t="str">
        <f t="shared" si="37"/>
        <v/>
      </c>
      <c r="R163" s="964" t="str">
        <f>IF(N163="","",IF(COUNTIF(AP18:AP300,TRIM(Q163))&gt;0,"EXCLUSION EXACTE",""))</f>
        <v/>
      </c>
      <c r="S163" s="964" t="str" cm="1">
        <f t="array" ref="S163">IF(N163="","",IF(SUMPRODUCT(--(AP18:AP300&lt;&gt;""),--ISNUMBER(SEARCH(" "&amp;AP18:AP300&amp;" ",Q163)))&gt;0,"BLOQUE MOLLUSQUES",""))</f>
        <v/>
      </c>
      <c r="T163" s="964" t="str" cm="1">
        <f t="array" ref="T163">IF(N163="","",IF(SUMPRODUCT(--(AT18:AT300&lt;&gt;""),--ISNUMBER(SEARCH(" "&amp;AT18:AT300&amp;" ",Q163)))&gt;0,"FORCE MOLLUSQUES",""))</f>
        <v/>
      </c>
      <c r="U163" s="965" t="str">
        <f t="shared" si="38"/>
        <v/>
      </c>
      <c r="V163" s="965" t="str">
        <f t="shared" si="41"/>
        <v/>
      </c>
      <c r="W163" s="977" t="str">
        <f t="shared" si="39"/>
        <v/>
      </c>
      <c r="X163" s="964" t="str" cm="1">
        <f t="array" ref="X163">IF(N163="","",IF(R163&lt;&gt;"","",IF(SUMPRODUCT(--(AN18:AN1500=X17),--(AM18:AM1500&lt;&gt;""),--ISNUMBER(SEARCH(" "&amp;AM18:AM1500&amp;" ",Q163)))&gt;0,X17,"")))</f>
        <v/>
      </c>
      <c r="Y163" s="964" t="str" cm="1">
        <f t="array" ref="Y163">IF(N163="","",IF(R163&lt;&gt;"","",IF(SUMPRODUCT(--(AN18:AN1500=Y17),--(AM18:AM1500&lt;&gt;""),--ISNUMBER(SEARCH(" "&amp;AM18:AM1500&amp;" ",Q163)))&gt;0,Y17,"")))</f>
        <v/>
      </c>
      <c r="Z163" s="964" t="str" cm="1">
        <f t="array" ref="Z163">IF(N163="","",IF(R163&lt;&gt;"","",IF(SUMPRODUCT(--(AN18:AN1500=Z17),--(AM18:AM1500&lt;&gt;""),--ISNUMBER(SEARCH(" "&amp;AM18:AM1500&amp;" ",Q163)))&gt;0,Z17,"")))</f>
        <v/>
      </c>
      <c r="AA163" s="964" t="str" cm="1">
        <f t="array" ref="AA163">IF(N163="","",IF(R163&lt;&gt;"","",IF(SUMPRODUCT(--(AN18:AN1500=AA17),--(AM18:AM1500&lt;&gt;""),--ISNUMBER(SEARCH(" "&amp;AM18:AM1500&amp;" ",Q163)))&gt;0,AA17,"")))</f>
        <v/>
      </c>
      <c r="AB163" s="964" t="str" cm="1">
        <f t="array" ref="AB163">IF(N163="","",IF(R163&lt;&gt;"","",IF(SUMPRODUCT(--(AN18:AN1500=AB17),--(AM18:AM1500&lt;&gt;""),--ISNUMBER(SEARCH(" "&amp;AM18:AM1500&amp;" ",Q163)))&gt;0,AB17,"")))</f>
        <v/>
      </c>
      <c r="AC163" s="964" t="str" cm="1">
        <f t="array" ref="AC163">IF(N163="","",IF(R163&lt;&gt;"","",IF(SUMPRODUCT(--(AN18:AN1500=AC17),--(AM18:AM1500&lt;&gt;""),--ISNUMBER(SEARCH(" "&amp;AM18:AM1500&amp;" ",Q163)))&gt;0,AC17,"")))</f>
        <v/>
      </c>
      <c r="AD163" s="964" t="str" cm="1">
        <f t="array" ref="AD163">IF(N163="","",IF(R163&lt;&gt;"","",IF(SUMPRODUCT(--(AN18:AN1500=AD17),--(AM18:AM1500&lt;&gt;""),--ISNUMBER(SEARCH(" "&amp;AM18:AM1500&amp;" ",Q163)))&gt;0,AD17,"")))</f>
        <v/>
      </c>
      <c r="AE163" s="964" t="str" cm="1">
        <f t="array" ref="AE163">IF(N163="","",IF(R163&lt;&gt;"","",IF(SUMPRODUCT(--(AN18:AN1500=AE17),--(AM18:AM1500&lt;&gt;""),--ISNUMBER(SEARCH(" "&amp;AM18:AM1500&amp;" ",Q163)))&gt;0,AE17,"")))</f>
        <v/>
      </c>
      <c r="AF163" s="964" t="str" cm="1">
        <f t="array" ref="AF163">IF(N163="","",IF(R163&lt;&gt;"","",IF(SUMPRODUCT(--(AN18:AN1500=AF17),--(AM18:AM1500&lt;&gt;""),--ISNUMBER(SEARCH(" "&amp;AM18:AM1500&amp;" ",Q163)))&gt;0,AF17,"")))</f>
        <v/>
      </c>
      <c r="AG163" s="964" t="str" cm="1">
        <f t="array" ref="AG163">IF(N163="","",IF(R163&lt;&gt;"","",IF(SUMPRODUCT(--(AN18:AN1500=AG17),--(AM18:AM1500&lt;&gt;""),--ISNUMBER(SEARCH(" "&amp;AM18:AM1500&amp;" ",Q163)))&gt;0,AG17,"")))</f>
        <v/>
      </c>
      <c r="AH163" s="964" t="str" cm="1">
        <f t="array" ref="AH163">IF(N163="","",IF(R163&lt;&gt;"","",IF(SUMPRODUCT(--(AN18:AN1500=AH17),--(AM18:AM1500&lt;&gt;""),--ISNUMBER(SEARCH(" "&amp;AM18:AM1500&amp;" ",Q163)))&gt;0,AH17,"")))</f>
        <v/>
      </c>
      <c r="AI163" s="964" t="str" cm="1">
        <f t="array" ref="AI163">IF(N163="","",IF(R163&lt;&gt;"","",IF(SUMPRODUCT(--(AN18:AN1500=AI17),--(AM18:AM1500&lt;&gt;""),--ISNUMBER(SEARCH(" "&amp;AM18:AM1500&amp;" ",Q163)))&gt;0,AI17,"")))</f>
        <v/>
      </c>
      <c r="AJ163" s="964" t="str" cm="1">
        <f t="array" ref="AJ163">IF(N163="","",IF(R163&lt;&gt;"","",IF(SUMPRODUCT(--(AN18:AN1500=AJ17),--(AM18:AM1500&lt;&gt;""),--ISNUMBER(SEARCH(" "&amp;AM18:AM1500&amp;" ",Q163)))&gt;0,AJ17,"")))</f>
        <v/>
      </c>
      <c r="AK163" s="964" t="str" cm="1">
        <f t="array" ref="AK163">IF(N163="","",IF(T163&lt;&gt;"",AK17,IF(S163&lt;&gt;"","",IF(R163&lt;&gt;"","",IF(SUMPRODUCT(--(AN18:AN1500=AK17),--(AM18:AM1500&lt;&gt;""),--ISNUMBER(SEARCH(" "&amp;AM18:AM1500&amp;" ",Q163)))&gt;0,AK17,"")))))</f>
        <v/>
      </c>
      <c r="AM163" s="964" t="s">
        <v>2195</v>
      </c>
      <c r="AN163" s="964" t="s">
        <v>1962</v>
      </c>
      <c r="AP163" s="964"/>
      <c r="AQ163" s="964"/>
      <c r="AR163" s="964"/>
      <c r="AT163" s="964"/>
      <c r="AU163" s="964"/>
      <c r="AV163" s="964"/>
      <c r="BN163" s="49">
        <v>1</v>
      </c>
    </row>
    <row r="164" spans="1:66" ht="35.1" customHeight="1">
      <c r="A164" s="957" t="str">
        <f>IF(B164="","",COUNTIF(B18:B164,"&lt;&gt;"))</f>
        <v/>
      </c>
      <c r="B164" s="958"/>
      <c r="C164" s="974" t="str">
        <f t="shared" si="40"/>
        <v/>
      </c>
      <c r="D164" s="984" t="str">
        <f t="shared" si="28"/>
        <v/>
      </c>
      <c r="E164" s="961" t="str">
        <f t="shared" si="29"/>
        <v/>
      </c>
      <c r="F164" s="962" t="str">
        <f t="shared" si="30"/>
        <v/>
      </c>
      <c r="G164" s="963" t="str">
        <f>IF(H164="","",COUNTIF(H18:H164,"&lt;&gt;"))</f>
        <v/>
      </c>
      <c r="H164" s="958" t="str" cm="1">
        <f t="array" ref="H164">IF(L164="","",IF(LEN(L164)&lt;=MAX(10,G13),L164,IFERROR(LEFT(L164,LOOKUP(2,1/(MID(L164,ROW(1:500),1)=" ")/(ROW(1:500)&lt;=MAX(10,G13)),ROW(1:500))-1),LEFT(L164,MAX(10,G13)))))</f>
        <v/>
      </c>
      <c r="I164" s="963" t="str">
        <f t="shared" si="31"/>
        <v/>
      </c>
      <c r="J164" s="963" t="str">
        <f t="shared" si="32"/>
        <v/>
      </c>
      <c r="K164" s="964" t="str">
        <f>IF(M163&lt;&gt;"",K163,IF(K163&lt;MAX(A18:A317),K163+1,""))</f>
        <v/>
      </c>
      <c r="L164" s="965" t="str">
        <f>IF(K164="","",IF(M163&lt;&gt;"",M163,INDEX(E18:E317,MATCH(K164,A18:A317,0))))</f>
        <v/>
      </c>
      <c r="M164" s="965" t="str">
        <f t="shared" si="33"/>
        <v/>
      </c>
      <c r="N164" s="966" t="str">
        <f t="shared" si="34"/>
        <v/>
      </c>
      <c r="O164" s="967" t="str">
        <f t="shared" si="35"/>
        <v/>
      </c>
      <c r="P164" s="967" t="str">
        <f t="shared" si="36"/>
        <v/>
      </c>
      <c r="Q164" s="966" t="str">
        <f t="shared" si="37"/>
        <v/>
      </c>
      <c r="R164" s="967" t="str">
        <f>IF(N164="","",IF(COUNTIF(AP18:AP300,TRIM(Q164))&gt;0,"EXCLUSION EXACTE",""))</f>
        <v/>
      </c>
      <c r="S164" s="967" t="str" cm="1">
        <f t="array" ref="S164">IF(N164="","",IF(SUMPRODUCT(--(AP18:AP300&lt;&gt;""),--ISNUMBER(SEARCH(" "&amp;AP18:AP300&amp;" ",Q164)))&gt;0,"BLOQUE MOLLUSQUES",""))</f>
        <v/>
      </c>
      <c r="T164" s="967" t="str" cm="1">
        <f t="array" ref="T164">IF(N164="","",IF(SUMPRODUCT(--(AT18:AT300&lt;&gt;""),--ISNUMBER(SEARCH(" "&amp;AT18:AT300&amp;" ",Q164)))&gt;0,"FORCE MOLLUSQUES",""))</f>
        <v/>
      </c>
      <c r="U164" s="966" t="str">
        <f t="shared" si="38"/>
        <v/>
      </c>
      <c r="V164" s="966" t="str">
        <f t="shared" si="41"/>
        <v/>
      </c>
      <c r="W164" s="991" t="str">
        <f t="shared" si="39"/>
        <v/>
      </c>
      <c r="X164" s="967" t="str" cm="1">
        <f t="array" ref="X164">IF(N164="","",IF(R164&lt;&gt;"","",IF(SUMPRODUCT(--(AN18:AN1500=X17),--(AM18:AM1500&lt;&gt;""),--ISNUMBER(SEARCH(" "&amp;AM18:AM1500&amp;" ",Q164)))&gt;0,X17,"")))</f>
        <v/>
      </c>
      <c r="Y164" s="967" t="str" cm="1">
        <f t="array" ref="Y164">IF(N164="","",IF(R164&lt;&gt;"","",IF(SUMPRODUCT(--(AN18:AN1500=Y17),--(AM18:AM1500&lt;&gt;""),--ISNUMBER(SEARCH(" "&amp;AM18:AM1500&amp;" ",Q164)))&gt;0,Y17,"")))</f>
        <v/>
      </c>
      <c r="Z164" s="967" t="str" cm="1">
        <f t="array" ref="Z164">IF(N164="","",IF(R164&lt;&gt;"","",IF(SUMPRODUCT(--(AN18:AN1500=Z17),--(AM18:AM1500&lt;&gt;""),--ISNUMBER(SEARCH(" "&amp;AM18:AM1500&amp;" ",Q164)))&gt;0,Z17,"")))</f>
        <v/>
      </c>
      <c r="AA164" s="967" t="str" cm="1">
        <f t="array" ref="AA164">IF(N164="","",IF(R164&lt;&gt;"","",IF(SUMPRODUCT(--(AN18:AN1500=AA17),--(AM18:AM1500&lt;&gt;""),--ISNUMBER(SEARCH(" "&amp;AM18:AM1500&amp;" ",Q164)))&gt;0,AA17,"")))</f>
        <v/>
      </c>
      <c r="AB164" s="967" t="str" cm="1">
        <f t="array" ref="AB164">IF(N164="","",IF(R164&lt;&gt;"","",IF(SUMPRODUCT(--(AN18:AN1500=AB17),--(AM18:AM1500&lt;&gt;""),--ISNUMBER(SEARCH(" "&amp;AM18:AM1500&amp;" ",Q164)))&gt;0,AB17,"")))</f>
        <v/>
      </c>
      <c r="AC164" s="967" t="str" cm="1">
        <f t="array" ref="AC164">IF(N164="","",IF(R164&lt;&gt;"","",IF(SUMPRODUCT(--(AN18:AN1500=AC17),--(AM18:AM1500&lt;&gt;""),--ISNUMBER(SEARCH(" "&amp;AM18:AM1500&amp;" ",Q164)))&gt;0,AC17,"")))</f>
        <v/>
      </c>
      <c r="AD164" s="967" t="str" cm="1">
        <f t="array" ref="AD164">IF(N164="","",IF(R164&lt;&gt;"","",IF(SUMPRODUCT(--(AN18:AN1500=AD17),--(AM18:AM1500&lt;&gt;""),--ISNUMBER(SEARCH(" "&amp;AM18:AM1500&amp;" ",Q164)))&gt;0,AD17,"")))</f>
        <v/>
      </c>
      <c r="AE164" s="967" t="str" cm="1">
        <f t="array" ref="AE164">IF(N164="","",IF(R164&lt;&gt;"","",IF(SUMPRODUCT(--(AN18:AN1500=AE17),--(AM18:AM1500&lt;&gt;""),--ISNUMBER(SEARCH(" "&amp;AM18:AM1500&amp;" ",Q164)))&gt;0,AE17,"")))</f>
        <v/>
      </c>
      <c r="AF164" s="967" t="str" cm="1">
        <f t="array" ref="AF164">IF(N164="","",IF(R164&lt;&gt;"","",IF(SUMPRODUCT(--(AN18:AN1500=AF17),--(AM18:AM1500&lt;&gt;""),--ISNUMBER(SEARCH(" "&amp;AM18:AM1500&amp;" ",Q164)))&gt;0,AF17,"")))</f>
        <v/>
      </c>
      <c r="AG164" s="967" t="str" cm="1">
        <f t="array" ref="AG164">IF(N164="","",IF(R164&lt;&gt;"","",IF(SUMPRODUCT(--(AN18:AN1500=AG17),--(AM18:AM1500&lt;&gt;""),--ISNUMBER(SEARCH(" "&amp;AM18:AM1500&amp;" ",Q164)))&gt;0,AG17,"")))</f>
        <v/>
      </c>
      <c r="AH164" s="967" t="str" cm="1">
        <f t="array" ref="AH164">IF(N164="","",IF(R164&lt;&gt;"","",IF(SUMPRODUCT(--(AN18:AN1500=AH17),--(AM18:AM1500&lt;&gt;""),--ISNUMBER(SEARCH(" "&amp;AM18:AM1500&amp;" ",Q164)))&gt;0,AH17,"")))</f>
        <v/>
      </c>
      <c r="AI164" s="967" t="str" cm="1">
        <f t="array" ref="AI164">IF(N164="","",IF(R164&lt;&gt;"","",IF(SUMPRODUCT(--(AN18:AN1500=AI17),--(AM18:AM1500&lt;&gt;""),--ISNUMBER(SEARCH(" "&amp;AM18:AM1500&amp;" ",Q164)))&gt;0,AI17,"")))</f>
        <v/>
      </c>
      <c r="AJ164" s="967" t="str" cm="1">
        <f t="array" ref="AJ164">IF(N164="","",IF(R164&lt;&gt;"","",IF(SUMPRODUCT(--(AN18:AN1500=AJ17),--(AM18:AM1500&lt;&gt;""),--ISNUMBER(SEARCH(" "&amp;AM18:AM1500&amp;" ",Q164)))&gt;0,AJ17,"")))</f>
        <v/>
      </c>
      <c r="AK164" s="967" t="str" cm="1">
        <f t="array" ref="AK164">IF(N164="","",IF(T164&lt;&gt;"",AK17,IF(S164&lt;&gt;"","",IF(R164&lt;&gt;"","",IF(SUMPRODUCT(--(AN18:AN1500=AK17),--(AM18:AM1500&lt;&gt;""),--ISNUMBER(SEARCH(" "&amp;AM18:AM1500&amp;" ",Q164)))&gt;0,AK17,"")))))</f>
        <v/>
      </c>
      <c r="AM164" s="968" t="s">
        <v>2196</v>
      </c>
      <c r="AN164" s="968" t="s">
        <v>1962</v>
      </c>
      <c r="AP164" s="964"/>
      <c r="AQ164" s="964"/>
      <c r="AR164" s="964"/>
      <c r="AT164" s="964"/>
      <c r="AU164" s="964"/>
      <c r="AV164" s="964"/>
      <c r="BN164" s="49">
        <v>1</v>
      </c>
    </row>
    <row r="165" spans="1:66" ht="35.1" customHeight="1">
      <c r="A165" s="973" t="str">
        <f>IF(B165="","",COUNTIF(B18:B165,"&lt;&gt;"))</f>
        <v/>
      </c>
      <c r="B165" s="965"/>
      <c r="C165" s="974" t="str">
        <f t="shared" si="40"/>
        <v/>
      </c>
      <c r="D165" s="984" t="str">
        <f t="shared" si="28"/>
        <v/>
      </c>
      <c r="E165" s="976" t="str">
        <f t="shared" si="29"/>
        <v/>
      </c>
      <c r="F165" s="977" t="str">
        <f t="shared" si="30"/>
        <v/>
      </c>
      <c r="G165" s="964" t="str">
        <f>IF(H165="","",COUNTIF(H18:H165,"&lt;&gt;"))</f>
        <v/>
      </c>
      <c r="H165" s="965" t="str" cm="1">
        <f t="array" ref="H165">IF(L165="","",IF(LEN(L165)&lt;=MAX(10,G13),L165,IFERROR(LEFT(L165,LOOKUP(2,1/(MID(L165,ROW(1:500),1)=" ")/(ROW(1:500)&lt;=MAX(10,G13)),ROW(1:500))-1),LEFT(L165,MAX(10,G13)))))</f>
        <v/>
      </c>
      <c r="I165" s="964" t="str">
        <f t="shared" si="31"/>
        <v/>
      </c>
      <c r="J165" s="964" t="str">
        <f t="shared" si="32"/>
        <v/>
      </c>
      <c r="K165" s="964" t="str">
        <f>IF(M164&lt;&gt;"",K164,IF(K164&lt;MAX(A18:A317),K164+1,""))</f>
        <v/>
      </c>
      <c r="L165" s="965" t="str">
        <f>IF(K165="","",IF(M164&lt;&gt;"",M164,INDEX(E18:E317,MATCH(K165,A18:A317,0))))</f>
        <v/>
      </c>
      <c r="M165" s="965" t="str">
        <f t="shared" si="33"/>
        <v/>
      </c>
      <c r="N165" s="965" t="str">
        <f t="shared" si="34"/>
        <v/>
      </c>
      <c r="O165" s="964" t="str">
        <f t="shared" si="35"/>
        <v/>
      </c>
      <c r="P165" s="964" t="str">
        <f t="shared" si="36"/>
        <v/>
      </c>
      <c r="Q165" s="965" t="str">
        <f t="shared" si="37"/>
        <v/>
      </c>
      <c r="R165" s="964" t="str">
        <f>IF(N165="","",IF(COUNTIF(AP18:AP300,TRIM(Q165))&gt;0,"EXCLUSION EXACTE",""))</f>
        <v/>
      </c>
      <c r="S165" s="964" t="str" cm="1">
        <f t="array" ref="S165">IF(N165="","",IF(SUMPRODUCT(--(AP18:AP300&lt;&gt;""),--ISNUMBER(SEARCH(" "&amp;AP18:AP300&amp;" ",Q165)))&gt;0,"BLOQUE MOLLUSQUES",""))</f>
        <v/>
      </c>
      <c r="T165" s="964" t="str" cm="1">
        <f t="array" ref="T165">IF(N165="","",IF(SUMPRODUCT(--(AT18:AT300&lt;&gt;""),--ISNUMBER(SEARCH(" "&amp;AT18:AT300&amp;" ",Q165)))&gt;0,"FORCE MOLLUSQUES",""))</f>
        <v/>
      </c>
      <c r="U165" s="965" t="str">
        <f t="shared" si="38"/>
        <v/>
      </c>
      <c r="V165" s="965" t="str">
        <f t="shared" si="41"/>
        <v/>
      </c>
      <c r="W165" s="977" t="str">
        <f t="shared" si="39"/>
        <v/>
      </c>
      <c r="X165" s="964" t="str" cm="1">
        <f t="array" ref="X165">IF(N165="","",IF(R165&lt;&gt;"","",IF(SUMPRODUCT(--(AN18:AN1500=X17),--(AM18:AM1500&lt;&gt;""),--ISNUMBER(SEARCH(" "&amp;AM18:AM1500&amp;" ",Q165)))&gt;0,X17,"")))</f>
        <v/>
      </c>
      <c r="Y165" s="964" t="str" cm="1">
        <f t="array" ref="Y165">IF(N165="","",IF(R165&lt;&gt;"","",IF(SUMPRODUCT(--(AN18:AN1500=Y17),--(AM18:AM1500&lt;&gt;""),--ISNUMBER(SEARCH(" "&amp;AM18:AM1500&amp;" ",Q165)))&gt;0,Y17,"")))</f>
        <v/>
      </c>
      <c r="Z165" s="964" t="str" cm="1">
        <f t="array" ref="Z165">IF(N165="","",IF(R165&lt;&gt;"","",IF(SUMPRODUCT(--(AN18:AN1500=Z17),--(AM18:AM1500&lt;&gt;""),--ISNUMBER(SEARCH(" "&amp;AM18:AM1500&amp;" ",Q165)))&gt;0,Z17,"")))</f>
        <v/>
      </c>
      <c r="AA165" s="964" t="str" cm="1">
        <f t="array" ref="AA165">IF(N165="","",IF(R165&lt;&gt;"","",IF(SUMPRODUCT(--(AN18:AN1500=AA17),--(AM18:AM1500&lt;&gt;""),--ISNUMBER(SEARCH(" "&amp;AM18:AM1500&amp;" ",Q165)))&gt;0,AA17,"")))</f>
        <v/>
      </c>
      <c r="AB165" s="964" t="str" cm="1">
        <f t="array" ref="AB165">IF(N165="","",IF(R165&lt;&gt;"","",IF(SUMPRODUCT(--(AN18:AN1500=AB17),--(AM18:AM1500&lt;&gt;""),--ISNUMBER(SEARCH(" "&amp;AM18:AM1500&amp;" ",Q165)))&gt;0,AB17,"")))</f>
        <v/>
      </c>
      <c r="AC165" s="964" t="str" cm="1">
        <f t="array" ref="AC165">IF(N165="","",IF(R165&lt;&gt;"","",IF(SUMPRODUCT(--(AN18:AN1500=AC17),--(AM18:AM1500&lt;&gt;""),--ISNUMBER(SEARCH(" "&amp;AM18:AM1500&amp;" ",Q165)))&gt;0,AC17,"")))</f>
        <v/>
      </c>
      <c r="AD165" s="964" t="str" cm="1">
        <f t="array" ref="AD165">IF(N165="","",IF(R165&lt;&gt;"","",IF(SUMPRODUCT(--(AN18:AN1500=AD17),--(AM18:AM1500&lt;&gt;""),--ISNUMBER(SEARCH(" "&amp;AM18:AM1500&amp;" ",Q165)))&gt;0,AD17,"")))</f>
        <v/>
      </c>
      <c r="AE165" s="964" t="str" cm="1">
        <f t="array" ref="AE165">IF(N165="","",IF(R165&lt;&gt;"","",IF(SUMPRODUCT(--(AN18:AN1500=AE17),--(AM18:AM1500&lt;&gt;""),--ISNUMBER(SEARCH(" "&amp;AM18:AM1500&amp;" ",Q165)))&gt;0,AE17,"")))</f>
        <v/>
      </c>
      <c r="AF165" s="964" t="str" cm="1">
        <f t="array" ref="AF165">IF(N165="","",IF(R165&lt;&gt;"","",IF(SUMPRODUCT(--(AN18:AN1500=AF17),--(AM18:AM1500&lt;&gt;""),--ISNUMBER(SEARCH(" "&amp;AM18:AM1500&amp;" ",Q165)))&gt;0,AF17,"")))</f>
        <v/>
      </c>
      <c r="AG165" s="964" t="str" cm="1">
        <f t="array" ref="AG165">IF(N165="","",IF(R165&lt;&gt;"","",IF(SUMPRODUCT(--(AN18:AN1500=AG17),--(AM18:AM1500&lt;&gt;""),--ISNUMBER(SEARCH(" "&amp;AM18:AM1500&amp;" ",Q165)))&gt;0,AG17,"")))</f>
        <v/>
      </c>
      <c r="AH165" s="964" t="str" cm="1">
        <f t="array" ref="AH165">IF(N165="","",IF(R165&lt;&gt;"","",IF(SUMPRODUCT(--(AN18:AN1500=AH17),--(AM18:AM1500&lt;&gt;""),--ISNUMBER(SEARCH(" "&amp;AM18:AM1500&amp;" ",Q165)))&gt;0,AH17,"")))</f>
        <v/>
      </c>
      <c r="AI165" s="964" t="str" cm="1">
        <f t="array" ref="AI165">IF(N165="","",IF(R165&lt;&gt;"","",IF(SUMPRODUCT(--(AN18:AN1500=AI17),--(AM18:AM1500&lt;&gt;""),--ISNUMBER(SEARCH(" "&amp;AM18:AM1500&amp;" ",Q165)))&gt;0,AI17,"")))</f>
        <v/>
      </c>
      <c r="AJ165" s="964" t="str" cm="1">
        <f t="array" ref="AJ165">IF(N165="","",IF(R165&lt;&gt;"","",IF(SUMPRODUCT(--(AN18:AN1500=AJ17),--(AM18:AM1500&lt;&gt;""),--ISNUMBER(SEARCH(" "&amp;AM18:AM1500&amp;" ",Q165)))&gt;0,AJ17,"")))</f>
        <v/>
      </c>
      <c r="AK165" s="964" t="str" cm="1">
        <f t="array" ref="AK165">IF(N165="","",IF(T165&lt;&gt;"",AK17,IF(S165&lt;&gt;"","",IF(R165&lt;&gt;"","",IF(SUMPRODUCT(--(AN18:AN1500=AK17),--(AM18:AM1500&lt;&gt;""),--ISNUMBER(SEARCH(" "&amp;AM18:AM1500&amp;" ",Q165)))&gt;0,AK17,"")))))</f>
        <v/>
      </c>
      <c r="AM165" s="964" t="s">
        <v>2197</v>
      </c>
      <c r="AN165" s="964" t="s">
        <v>1962</v>
      </c>
      <c r="AP165" s="964"/>
      <c r="AQ165" s="964"/>
      <c r="AR165" s="964"/>
      <c r="AT165" s="964"/>
      <c r="AU165" s="964"/>
      <c r="AV165" s="964"/>
      <c r="BN165" s="49">
        <v>1</v>
      </c>
    </row>
    <row r="166" spans="1:66" ht="35.1" customHeight="1">
      <c r="A166" s="957" t="str">
        <f>IF(B166="","",COUNTIF(B18:B166,"&lt;&gt;"))</f>
        <v/>
      </c>
      <c r="B166" s="958"/>
      <c r="C166" s="974" t="str">
        <f t="shared" si="40"/>
        <v/>
      </c>
      <c r="D166" s="984" t="str">
        <f t="shared" si="28"/>
        <v/>
      </c>
      <c r="E166" s="961" t="str">
        <f t="shared" si="29"/>
        <v/>
      </c>
      <c r="F166" s="962" t="str">
        <f t="shared" si="30"/>
        <v/>
      </c>
      <c r="G166" s="963" t="str">
        <f>IF(H166="","",COUNTIF(H18:H166,"&lt;&gt;"))</f>
        <v/>
      </c>
      <c r="H166" s="958" t="str" cm="1">
        <f t="array" ref="H166">IF(L166="","",IF(LEN(L166)&lt;=MAX(10,G13),L166,IFERROR(LEFT(L166,LOOKUP(2,1/(MID(L166,ROW(1:500),1)=" ")/(ROW(1:500)&lt;=MAX(10,G13)),ROW(1:500))-1),LEFT(L166,MAX(10,G13)))))</f>
        <v/>
      </c>
      <c r="I166" s="963" t="str">
        <f t="shared" si="31"/>
        <v/>
      </c>
      <c r="J166" s="963" t="str">
        <f t="shared" si="32"/>
        <v/>
      </c>
      <c r="K166" s="964" t="str">
        <f>IF(M165&lt;&gt;"",K165,IF(K165&lt;MAX(A18:A317),K165+1,""))</f>
        <v/>
      </c>
      <c r="L166" s="965" t="str">
        <f>IF(K166="","",IF(M165&lt;&gt;"",M165,INDEX(E18:E317,MATCH(K166,A18:A317,0))))</f>
        <v/>
      </c>
      <c r="M166" s="965" t="str">
        <f t="shared" si="33"/>
        <v/>
      </c>
      <c r="N166" s="966" t="str">
        <f t="shared" si="34"/>
        <v/>
      </c>
      <c r="O166" s="967" t="str">
        <f t="shared" si="35"/>
        <v/>
      </c>
      <c r="P166" s="967" t="str">
        <f t="shared" si="36"/>
        <v/>
      </c>
      <c r="Q166" s="966" t="str">
        <f t="shared" si="37"/>
        <v/>
      </c>
      <c r="R166" s="967" t="str">
        <f>IF(N166="","",IF(COUNTIF(AP18:AP300,TRIM(Q166))&gt;0,"EXCLUSION EXACTE",""))</f>
        <v/>
      </c>
      <c r="S166" s="967" t="str" cm="1">
        <f t="array" ref="S166">IF(N166="","",IF(SUMPRODUCT(--(AP18:AP300&lt;&gt;""),--ISNUMBER(SEARCH(" "&amp;AP18:AP300&amp;" ",Q166)))&gt;0,"BLOQUE MOLLUSQUES",""))</f>
        <v/>
      </c>
      <c r="T166" s="967" t="str" cm="1">
        <f t="array" ref="T166">IF(N166="","",IF(SUMPRODUCT(--(AT18:AT300&lt;&gt;""),--ISNUMBER(SEARCH(" "&amp;AT18:AT300&amp;" ",Q166)))&gt;0,"FORCE MOLLUSQUES",""))</f>
        <v/>
      </c>
      <c r="U166" s="966" t="str">
        <f t="shared" si="38"/>
        <v/>
      </c>
      <c r="V166" s="966" t="str">
        <f t="shared" si="41"/>
        <v/>
      </c>
      <c r="W166" s="991" t="str">
        <f t="shared" si="39"/>
        <v/>
      </c>
      <c r="X166" s="967" t="str" cm="1">
        <f t="array" ref="X166">IF(N166="","",IF(R166&lt;&gt;"","",IF(SUMPRODUCT(--(AN18:AN1500=X17),--(AM18:AM1500&lt;&gt;""),--ISNUMBER(SEARCH(" "&amp;AM18:AM1500&amp;" ",Q166)))&gt;0,X17,"")))</f>
        <v/>
      </c>
      <c r="Y166" s="967" t="str" cm="1">
        <f t="array" ref="Y166">IF(N166="","",IF(R166&lt;&gt;"","",IF(SUMPRODUCT(--(AN18:AN1500=Y17),--(AM18:AM1500&lt;&gt;""),--ISNUMBER(SEARCH(" "&amp;AM18:AM1500&amp;" ",Q166)))&gt;0,Y17,"")))</f>
        <v/>
      </c>
      <c r="Z166" s="967" t="str" cm="1">
        <f t="array" ref="Z166">IF(N166="","",IF(R166&lt;&gt;"","",IF(SUMPRODUCT(--(AN18:AN1500=Z17),--(AM18:AM1500&lt;&gt;""),--ISNUMBER(SEARCH(" "&amp;AM18:AM1500&amp;" ",Q166)))&gt;0,Z17,"")))</f>
        <v/>
      </c>
      <c r="AA166" s="967" t="str" cm="1">
        <f t="array" ref="AA166">IF(N166="","",IF(R166&lt;&gt;"","",IF(SUMPRODUCT(--(AN18:AN1500=AA17),--(AM18:AM1500&lt;&gt;""),--ISNUMBER(SEARCH(" "&amp;AM18:AM1500&amp;" ",Q166)))&gt;0,AA17,"")))</f>
        <v/>
      </c>
      <c r="AB166" s="967" t="str" cm="1">
        <f t="array" ref="AB166">IF(N166="","",IF(R166&lt;&gt;"","",IF(SUMPRODUCT(--(AN18:AN1500=AB17),--(AM18:AM1500&lt;&gt;""),--ISNUMBER(SEARCH(" "&amp;AM18:AM1500&amp;" ",Q166)))&gt;0,AB17,"")))</f>
        <v/>
      </c>
      <c r="AC166" s="967" t="str" cm="1">
        <f t="array" ref="AC166">IF(N166="","",IF(R166&lt;&gt;"","",IF(SUMPRODUCT(--(AN18:AN1500=AC17),--(AM18:AM1500&lt;&gt;""),--ISNUMBER(SEARCH(" "&amp;AM18:AM1500&amp;" ",Q166)))&gt;0,AC17,"")))</f>
        <v/>
      </c>
      <c r="AD166" s="967" t="str" cm="1">
        <f t="array" ref="AD166">IF(N166="","",IF(R166&lt;&gt;"","",IF(SUMPRODUCT(--(AN18:AN1500=AD17),--(AM18:AM1500&lt;&gt;""),--ISNUMBER(SEARCH(" "&amp;AM18:AM1500&amp;" ",Q166)))&gt;0,AD17,"")))</f>
        <v/>
      </c>
      <c r="AE166" s="967" t="str" cm="1">
        <f t="array" ref="AE166">IF(N166="","",IF(R166&lt;&gt;"","",IF(SUMPRODUCT(--(AN18:AN1500=AE17),--(AM18:AM1500&lt;&gt;""),--ISNUMBER(SEARCH(" "&amp;AM18:AM1500&amp;" ",Q166)))&gt;0,AE17,"")))</f>
        <v/>
      </c>
      <c r="AF166" s="967" t="str" cm="1">
        <f t="array" ref="AF166">IF(N166="","",IF(R166&lt;&gt;"","",IF(SUMPRODUCT(--(AN18:AN1500=AF17),--(AM18:AM1500&lt;&gt;""),--ISNUMBER(SEARCH(" "&amp;AM18:AM1500&amp;" ",Q166)))&gt;0,AF17,"")))</f>
        <v/>
      </c>
      <c r="AG166" s="967" t="str" cm="1">
        <f t="array" ref="AG166">IF(N166="","",IF(R166&lt;&gt;"","",IF(SUMPRODUCT(--(AN18:AN1500=AG17),--(AM18:AM1500&lt;&gt;""),--ISNUMBER(SEARCH(" "&amp;AM18:AM1500&amp;" ",Q166)))&gt;0,AG17,"")))</f>
        <v/>
      </c>
      <c r="AH166" s="967" t="str" cm="1">
        <f t="array" ref="AH166">IF(N166="","",IF(R166&lt;&gt;"","",IF(SUMPRODUCT(--(AN18:AN1500=AH17),--(AM18:AM1500&lt;&gt;""),--ISNUMBER(SEARCH(" "&amp;AM18:AM1500&amp;" ",Q166)))&gt;0,AH17,"")))</f>
        <v/>
      </c>
      <c r="AI166" s="967" t="str" cm="1">
        <f t="array" ref="AI166">IF(N166="","",IF(R166&lt;&gt;"","",IF(SUMPRODUCT(--(AN18:AN1500=AI17),--(AM18:AM1500&lt;&gt;""),--ISNUMBER(SEARCH(" "&amp;AM18:AM1500&amp;" ",Q166)))&gt;0,AI17,"")))</f>
        <v/>
      </c>
      <c r="AJ166" s="967" t="str" cm="1">
        <f t="array" ref="AJ166">IF(N166="","",IF(R166&lt;&gt;"","",IF(SUMPRODUCT(--(AN18:AN1500=AJ17),--(AM18:AM1500&lt;&gt;""),--ISNUMBER(SEARCH(" "&amp;AM18:AM1500&amp;" ",Q166)))&gt;0,AJ17,"")))</f>
        <v/>
      </c>
      <c r="AK166" s="967" t="str" cm="1">
        <f t="array" ref="AK166">IF(N166="","",IF(T166&lt;&gt;"",AK17,IF(S166&lt;&gt;"","",IF(R166&lt;&gt;"","",IF(SUMPRODUCT(--(AN18:AN1500=AK17),--(AM18:AM1500&lt;&gt;""),--ISNUMBER(SEARCH(" "&amp;AM18:AM1500&amp;" ",Q166)))&gt;0,AK17,"")))))</f>
        <v/>
      </c>
      <c r="AM166" s="968" t="s">
        <v>2198</v>
      </c>
      <c r="AN166" s="968" t="s">
        <v>1962</v>
      </c>
      <c r="AP166" s="964"/>
      <c r="AQ166" s="964"/>
      <c r="AR166" s="964"/>
      <c r="AT166" s="964"/>
      <c r="AU166" s="964"/>
      <c r="AV166" s="964"/>
      <c r="BN166" s="49">
        <v>1</v>
      </c>
    </row>
    <row r="167" spans="1:66" ht="35.1" customHeight="1">
      <c r="A167" s="973" t="str">
        <f>IF(B167="","",COUNTIF(B18:B167,"&lt;&gt;"))</f>
        <v/>
      </c>
      <c r="B167" s="965"/>
      <c r="C167" s="974" t="str">
        <f t="shared" si="40"/>
        <v/>
      </c>
      <c r="D167" s="984" t="str">
        <f t="shared" si="28"/>
        <v/>
      </c>
      <c r="E167" s="976" t="str">
        <f t="shared" si="29"/>
        <v/>
      </c>
      <c r="F167" s="977" t="str">
        <f t="shared" si="30"/>
        <v/>
      </c>
      <c r="G167" s="964" t="str">
        <f>IF(H167="","",COUNTIF(H18:H167,"&lt;&gt;"))</f>
        <v/>
      </c>
      <c r="H167" s="965" t="str" cm="1">
        <f t="array" ref="H167">IF(L167="","",IF(LEN(L167)&lt;=MAX(10,G13),L167,IFERROR(LEFT(L167,LOOKUP(2,1/(MID(L167,ROW(1:500),1)=" ")/(ROW(1:500)&lt;=MAX(10,G13)),ROW(1:500))-1),LEFT(L167,MAX(10,G13)))))</f>
        <v/>
      </c>
      <c r="I167" s="964" t="str">
        <f t="shared" si="31"/>
        <v/>
      </c>
      <c r="J167" s="964" t="str">
        <f t="shared" si="32"/>
        <v/>
      </c>
      <c r="K167" s="964" t="str">
        <f>IF(M166&lt;&gt;"",K166,IF(K166&lt;MAX(A18:A317),K166+1,""))</f>
        <v/>
      </c>
      <c r="L167" s="965" t="str">
        <f>IF(K167="","",IF(M166&lt;&gt;"",M166,INDEX(E18:E317,MATCH(K167,A18:A317,0))))</f>
        <v/>
      </c>
      <c r="M167" s="965" t="str">
        <f t="shared" si="33"/>
        <v/>
      </c>
      <c r="N167" s="965" t="str">
        <f t="shared" si="34"/>
        <v/>
      </c>
      <c r="O167" s="964" t="str">
        <f t="shared" si="35"/>
        <v/>
      </c>
      <c r="P167" s="964" t="str">
        <f t="shared" si="36"/>
        <v/>
      </c>
      <c r="Q167" s="965" t="str">
        <f t="shared" si="37"/>
        <v/>
      </c>
      <c r="R167" s="964" t="str">
        <f>IF(N167="","",IF(COUNTIF(AP18:AP300,TRIM(Q167))&gt;0,"EXCLUSION EXACTE",""))</f>
        <v/>
      </c>
      <c r="S167" s="964" t="str" cm="1">
        <f t="array" ref="S167">IF(N167="","",IF(SUMPRODUCT(--(AP18:AP300&lt;&gt;""),--ISNUMBER(SEARCH(" "&amp;AP18:AP300&amp;" ",Q167)))&gt;0,"BLOQUE MOLLUSQUES",""))</f>
        <v/>
      </c>
      <c r="T167" s="964" t="str" cm="1">
        <f t="array" ref="T167">IF(N167="","",IF(SUMPRODUCT(--(AT18:AT300&lt;&gt;""),--ISNUMBER(SEARCH(" "&amp;AT18:AT300&amp;" ",Q167)))&gt;0,"FORCE MOLLUSQUES",""))</f>
        <v/>
      </c>
      <c r="U167" s="965" t="str">
        <f t="shared" si="38"/>
        <v/>
      </c>
      <c r="V167" s="965" t="str">
        <f t="shared" si="41"/>
        <v/>
      </c>
      <c r="W167" s="977" t="str">
        <f t="shared" si="39"/>
        <v/>
      </c>
      <c r="X167" s="964" t="str" cm="1">
        <f t="array" ref="X167">IF(N167="","",IF(R167&lt;&gt;"","",IF(SUMPRODUCT(--(AN18:AN1500=X17),--(AM18:AM1500&lt;&gt;""),--ISNUMBER(SEARCH(" "&amp;AM18:AM1500&amp;" ",Q167)))&gt;0,X17,"")))</f>
        <v/>
      </c>
      <c r="Y167" s="964" t="str" cm="1">
        <f t="array" ref="Y167">IF(N167="","",IF(R167&lt;&gt;"","",IF(SUMPRODUCT(--(AN18:AN1500=Y17),--(AM18:AM1500&lt;&gt;""),--ISNUMBER(SEARCH(" "&amp;AM18:AM1500&amp;" ",Q167)))&gt;0,Y17,"")))</f>
        <v/>
      </c>
      <c r="Z167" s="964" t="str" cm="1">
        <f t="array" ref="Z167">IF(N167="","",IF(R167&lt;&gt;"","",IF(SUMPRODUCT(--(AN18:AN1500=Z17),--(AM18:AM1500&lt;&gt;""),--ISNUMBER(SEARCH(" "&amp;AM18:AM1500&amp;" ",Q167)))&gt;0,Z17,"")))</f>
        <v/>
      </c>
      <c r="AA167" s="964" t="str" cm="1">
        <f t="array" ref="AA167">IF(N167="","",IF(R167&lt;&gt;"","",IF(SUMPRODUCT(--(AN18:AN1500=AA17),--(AM18:AM1500&lt;&gt;""),--ISNUMBER(SEARCH(" "&amp;AM18:AM1500&amp;" ",Q167)))&gt;0,AA17,"")))</f>
        <v/>
      </c>
      <c r="AB167" s="964" t="str" cm="1">
        <f t="array" ref="AB167">IF(N167="","",IF(R167&lt;&gt;"","",IF(SUMPRODUCT(--(AN18:AN1500=AB17),--(AM18:AM1500&lt;&gt;""),--ISNUMBER(SEARCH(" "&amp;AM18:AM1500&amp;" ",Q167)))&gt;0,AB17,"")))</f>
        <v/>
      </c>
      <c r="AC167" s="964" t="str" cm="1">
        <f t="array" ref="AC167">IF(N167="","",IF(R167&lt;&gt;"","",IF(SUMPRODUCT(--(AN18:AN1500=AC17),--(AM18:AM1500&lt;&gt;""),--ISNUMBER(SEARCH(" "&amp;AM18:AM1500&amp;" ",Q167)))&gt;0,AC17,"")))</f>
        <v/>
      </c>
      <c r="AD167" s="964" t="str" cm="1">
        <f t="array" ref="AD167">IF(N167="","",IF(R167&lt;&gt;"","",IF(SUMPRODUCT(--(AN18:AN1500=AD17),--(AM18:AM1500&lt;&gt;""),--ISNUMBER(SEARCH(" "&amp;AM18:AM1500&amp;" ",Q167)))&gt;0,AD17,"")))</f>
        <v/>
      </c>
      <c r="AE167" s="964" t="str" cm="1">
        <f t="array" ref="AE167">IF(N167="","",IF(R167&lt;&gt;"","",IF(SUMPRODUCT(--(AN18:AN1500=AE17),--(AM18:AM1500&lt;&gt;""),--ISNUMBER(SEARCH(" "&amp;AM18:AM1500&amp;" ",Q167)))&gt;0,AE17,"")))</f>
        <v/>
      </c>
      <c r="AF167" s="964" t="str" cm="1">
        <f t="array" ref="AF167">IF(N167="","",IF(R167&lt;&gt;"","",IF(SUMPRODUCT(--(AN18:AN1500=AF17),--(AM18:AM1500&lt;&gt;""),--ISNUMBER(SEARCH(" "&amp;AM18:AM1500&amp;" ",Q167)))&gt;0,AF17,"")))</f>
        <v/>
      </c>
      <c r="AG167" s="964" t="str" cm="1">
        <f t="array" ref="AG167">IF(N167="","",IF(R167&lt;&gt;"","",IF(SUMPRODUCT(--(AN18:AN1500=AG17),--(AM18:AM1500&lt;&gt;""),--ISNUMBER(SEARCH(" "&amp;AM18:AM1500&amp;" ",Q167)))&gt;0,AG17,"")))</f>
        <v/>
      </c>
      <c r="AH167" s="964" t="str" cm="1">
        <f t="array" ref="AH167">IF(N167="","",IF(R167&lt;&gt;"","",IF(SUMPRODUCT(--(AN18:AN1500=AH17),--(AM18:AM1500&lt;&gt;""),--ISNUMBER(SEARCH(" "&amp;AM18:AM1500&amp;" ",Q167)))&gt;0,AH17,"")))</f>
        <v/>
      </c>
      <c r="AI167" s="964" t="str" cm="1">
        <f t="array" ref="AI167">IF(N167="","",IF(R167&lt;&gt;"","",IF(SUMPRODUCT(--(AN18:AN1500=AI17),--(AM18:AM1500&lt;&gt;""),--ISNUMBER(SEARCH(" "&amp;AM18:AM1500&amp;" ",Q167)))&gt;0,AI17,"")))</f>
        <v/>
      </c>
      <c r="AJ167" s="964" t="str" cm="1">
        <f t="array" ref="AJ167">IF(N167="","",IF(R167&lt;&gt;"","",IF(SUMPRODUCT(--(AN18:AN1500=AJ17),--(AM18:AM1500&lt;&gt;""),--ISNUMBER(SEARCH(" "&amp;AM18:AM1500&amp;" ",Q167)))&gt;0,AJ17,"")))</f>
        <v/>
      </c>
      <c r="AK167" s="964" t="str" cm="1">
        <f t="array" ref="AK167">IF(N167="","",IF(T167&lt;&gt;"",AK17,IF(S167&lt;&gt;"","",IF(R167&lt;&gt;"","",IF(SUMPRODUCT(--(AN18:AN1500=AK17),--(AM18:AM1500&lt;&gt;""),--ISNUMBER(SEARCH(" "&amp;AM18:AM1500&amp;" ",Q167)))&gt;0,AK17,"")))))</f>
        <v/>
      </c>
      <c r="AM167" s="964" t="s">
        <v>2199</v>
      </c>
      <c r="AN167" s="964" t="s">
        <v>1962</v>
      </c>
      <c r="AP167" s="964"/>
      <c r="AQ167" s="964"/>
      <c r="AR167" s="964"/>
      <c r="AT167" s="964"/>
      <c r="AU167" s="964"/>
      <c r="AV167" s="964"/>
      <c r="BN167" s="49">
        <v>1</v>
      </c>
    </row>
    <row r="168" spans="1:66" ht="35.1" customHeight="1">
      <c r="A168" s="957" t="str">
        <f>IF(B168="","",COUNTIF(B18:B168,"&lt;&gt;"))</f>
        <v/>
      </c>
      <c r="B168" s="958"/>
      <c r="C168" s="974" t="str">
        <f t="shared" si="40"/>
        <v/>
      </c>
      <c r="D168" s="984" t="str">
        <f t="shared" si="28"/>
        <v/>
      </c>
      <c r="E168" s="961" t="str">
        <f t="shared" si="29"/>
        <v/>
      </c>
      <c r="F168" s="962" t="str">
        <f t="shared" si="30"/>
        <v/>
      </c>
      <c r="G168" s="963" t="str">
        <f>IF(H168="","",COUNTIF(H18:H168,"&lt;&gt;"))</f>
        <v/>
      </c>
      <c r="H168" s="958" t="str" cm="1">
        <f t="array" ref="H168">IF(L168="","",IF(LEN(L168)&lt;=MAX(10,G13),L168,IFERROR(LEFT(L168,LOOKUP(2,1/(MID(L168,ROW(1:500),1)=" ")/(ROW(1:500)&lt;=MAX(10,G13)),ROW(1:500))-1),LEFT(L168,MAX(10,G13)))))</f>
        <v/>
      </c>
      <c r="I168" s="963" t="str">
        <f t="shared" si="31"/>
        <v/>
      </c>
      <c r="J168" s="963" t="str">
        <f t="shared" si="32"/>
        <v/>
      </c>
      <c r="K168" s="964" t="str">
        <f>IF(M167&lt;&gt;"",K167,IF(K167&lt;MAX(A18:A317),K167+1,""))</f>
        <v/>
      </c>
      <c r="L168" s="965" t="str">
        <f>IF(K168="","",IF(M167&lt;&gt;"",M167,INDEX(E18:E317,MATCH(K168,A18:A317,0))))</f>
        <v/>
      </c>
      <c r="M168" s="965" t="str">
        <f t="shared" si="33"/>
        <v/>
      </c>
      <c r="N168" s="966" t="str">
        <f t="shared" si="34"/>
        <v/>
      </c>
      <c r="O168" s="967" t="str">
        <f t="shared" si="35"/>
        <v/>
      </c>
      <c r="P168" s="967" t="str">
        <f t="shared" si="36"/>
        <v/>
      </c>
      <c r="Q168" s="966" t="str">
        <f t="shared" si="37"/>
        <v/>
      </c>
      <c r="R168" s="967" t="str">
        <f>IF(N168="","",IF(COUNTIF(AP18:AP300,TRIM(Q168))&gt;0,"EXCLUSION EXACTE",""))</f>
        <v/>
      </c>
      <c r="S168" s="967" t="str" cm="1">
        <f t="array" ref="S168">IF(N168="","",IF(SUMPRODUCT(--(AP18:AP300&lt;&gt;""),--ISNUMBER(SEARCH(" "&amp;AP18:AP300&amp;" ",Q168)))&gt;0,"BLOQUE MOLLUSQUES",""))</f>
        <v/>
      </c>
      <c r="T168" s="967" t="str" cm="1">
        <f t="array" ref="T168">IF(N168="","",IF(SUMPRODUCT(--(AT18:AT300&lt;&gt;""),--ISNUMBER(SEARCH(" "&amp;AT18:AT300&amp;" ",Q168)))&gt;0,"FORCE MOLLUSQUES",""))</f>
        <v/>
      </c>
      <c r="U168" s="966" t="str">
        <f t="shared" si="38"/>
        <v/>
      </c>
      <c r="V168" s="966" t="str">
        <f t="shared" si="41"/>
        <v/>
      </c>
      <c r="W168" s="991" t="str">
        <f t="shared" si="39"/>
        <v/>
      </c>
      <c r="X168" s="967" t="str" cm="1">
        <f t="array" ref="X168">IF(N168="","",IF(R168&lt;&gt;"","",IF(SUMPRODUCT(--(AN18:AN1500=X17),--(AM18:AM1500&lt;&gt;""),--ISNUMBER(SEARCH(" "&amp;AM18:AM1500&amp;" ",Q168)))&gt;0,X17,"")))</f>
        <v/>
      </c>
      <c r="Y168" s="967" t="str" cm="1">
        <f t="array" ref="Y168">IF(N168="","",IF(R168&lt;&gt;"","",IF(SUMPRODUCT(--(AN18:AN1500=Y17),--(AM18:AM1500&lt;&gt;""),--ISNUMBER(SEARCH(" "&amp;AM18:AM1500&amp;" ",Q168)))&gt;0,Y17,"")))</f>
        <v/>
      </c>
      <c r="Z168" s="967" t="str" cm="1">
        <f t="array" ref="Z168">IF(N168="","",IF(R168&lt;&gt;"","",IF(SUMPRODUCT(--(AN18:AN1500=Z17),--(AM18:AM1500&lt;&gt;""),--ISNUMBER(SEARCH(" "&amp;AM18:AM1500&amp;" ",Q168)))&gt;0,Z17,"")))</f>
        <v/>
      </c>
      <c r="AA168" s="967" t="str" cm="1">
        <f t="array" ref="AA168">IF(N168="","",IF(R168&lt;&gt;"","",IF(SUMPRODUCT(--(AN18:AN1500=AA17),--(AM18:AM1500&lt;&gt;""),--ISNUMBER(SEARCH(" "&amp;AM18:AM1500&amp;" ",Q168)))&gt;0,AA17,"")))</f>
        <v/>
      </c>
      <c r="AB168" s="967" t="str" cm="1">
        <f t="array" ref="AB168">IF(N168="","",IF(R168&lt;&gt;"","",IF(SUMPRODUCT(--(AN18:AN1500=AB17),--(AM18:AM1500&lt;&gt;""),--ISNUMBER(SEARCH(" "&amp;AM18:AM1500&amp;" ",Q168)))&gt;0,AB17,"")))</f>
        <v/>
      </c>
      <c r="AC168" s="967" t="str" cm="1">
        <f t="array" ref="AC168">IF(N168="","",IF(R168&lt;&gt;"","",IF(SUMPRODUCT(--(AN18:AN1500=AC17),--(AM18:AM1500&lt;&gt;""),--ISNUMBER(SEARCH(" "&amp;AM18:AM1500&amp;" ",Q168)))&gt;0,AC17,"")))</f>
        <v/>
      </c>
      <c r="AD168" s="967" t="str" cm="1">
        <f t="array" ref="AD168">IF(N168="","",IF(R168&lt;&gt;"","",IF(SUMPRODUCT(--(AN18:AN1500=AD17),--(AM18:AM1500&lt;&gt;""),--ISNUMBER(SEARCH(" "&amp;AM18:AM1500&amp;" ",Q168)))&gt;0,AD17,"")))</f>
        <v/>
      </c>
      <c r="AE168" s="967" t="str" cm="1">
        <f t="array" ref="AE168">IF(N168="","",IF(R168&lt;&gt;"","",IF(SUMPRODUCT(--(AN18:AN1500=AE17),--(AM18:AM1500&lt;&gt;""),--ISNUMBER(SEARCH(" "&amp;AM18:AM1500&amp;" ",Q168)))&gt;0,AE17,"")))</f>
        <v/>
      </c>
      <c r="AF168" s="967" t="str" cm="1">
        <f t="array" ref="AF168">IF(N168="","",IF(R168&lt;&gt;"","",IF(SUMPRODUCT(--(AN18:AN1500=AF17),--(AM18:AM1500&lt;&gt;""),--ISNUMBER(SEARCH(" "&amp;AM18:AM1500&amp;" ",Q168)))&gt;0,AF17,"")))</f>
        <v/>
      </c>
      <c r="AG168" s="967" t="str" cm="1">
        <f t="array" ref="AG168">IF(N168="","",IF(R168&lt;&gt;"","",IF(SUMPRODUCT(--(AN18:AN1500=AG17),--(AM18:AM1500&lt;&gt;""),--ISNUMBER(SEARCH(" "&amp;AM18:AM1500&amp;" ",Q168)))&gt;0,AG17,"")))</f>
        <v/>
      </c>
      <c r="AH168" s="967" t="str" cm="1">
        <f t="array" ref="AH168">IF(N168="","",IF(R168&lt;&gt;"","",IF(SUMPRODUCT(--(AN18:AN1500=AH17),--(AM18:AM1500&lt;&gt;""),--ISNUMBER(SEARCH(" "&amp;AM18:AM1500&amp;" ",Q168)))&gt;0,AH17,"")))</f>
        <v/>
      </c>
      <c r="AI168" s="967" t="str" cm="1">
        <f t="array" ref="AI168">IF(N168="","",IF(R168&lt;&gt;"","",IF(SUMPRODUCT(--(AN18:AN1500=AI17),--(AM18:AM1500&lt;&gt;""),--ISNUMBER(SEARCH(" "&amp;AM18:AM1500&amp;" ",Q168)))&gt;0,AI17,"")))</f>
        <v/>
      </c>
      <c r="AJ168" s="967" t="str" cm="1">
        <f t="array" ref="AJ168">IF(N168="","",IF(R168&lt;&gt;"","",IF(SUMPRODUCT(--(AN18:AN1500=AJ17),--(AM18:AM1500&lt;&gt;""),--ISNUMBER(SEARCH(" "&amp;AM18:AM1500&amp;" ",Q168)))&gt;0,AJ17,"")))</f>
        <v/>
      </c>
      <c r="AK168" s="967" t="str" cm="1">
        <f t="array" ref="AK168">IF(N168="","",IF(T168&lt;&gt;"",AK17,IF(S168&lt;&gt;"","",IF(R168&lt;&gt;"","",IF(SUMPRODUCT(--(AN18:AN1500=AK17),--(AM18:AM1500&lt;&gt;""),--ISNUMBER(SEARCH(" "&amp;AM18:AM1500&amp;" ",Q168)))&gt;0,AK17,"")))))</f>
        <v/>
      </c>
      <c r="AM168" s="968" t="s">
        <v>2200</v>
      </c>
      <c r="AN168" s="968" t="s">
        <v>1962</v>
      </c>
      <c r="AP168" s="964"/>
      <c r="AQ168" s="964"/>
      <c r="AR168" s="964"/>
      <c r="AT168" s="964"/>
      <c r="AU168" s="964"/>
      <c r="AV168" s="964"/>
      <c r="BN168" s="49">
        <v>1</v>
      </c>
    </row>
    <row r="169" spans="1:66" ht="35.1" customHeight="1">
      <c r="A169" s="973" t="str">
        <f>IF(B169="","",COUNTIF(B18:B169,"&lt;&gt;"))</f>
        <v/>
      </c>
      <c r="B169" s="965"/>
      <c r="C169" s="974" t="str">
        <f t="shared" si="40"/>
        <v/>
      </c>
      <c r="D169" s="984" t="str">
        <f t="shared" si="28"/>
        <v/>
      </c>
      <c r="E169" s="976" t="str">
        <f t="shared" si="29"/>
        <v/>
      </c>
      <c r="F169" s="977" t="str">
        <f t="shared" si="30"/>
        <v/>
      </c>
      <c r="G169" s="964" t="str">
        <f>IF(H169="","",COUNTIF(H18:H169,"&lt;&gt;"))</f>
        <v/>
      </c>
      <c r="H169" s="965" t="str" cm="1">
        <f t="array" ref="H169">IF(L169="","",IF(LEN(L169)&lt;=MAX(10,G13),L169,IFERROR(LEFT(L169,LOOKUP(2,1/(MID(L169,ROW(1:500),1)=" ")/(ROW(1:500)&lt;=MAX(10,G13)),ROW(1:500))-1),LEFT(L169,MAX(10,G13)))))</f>
        <v/>
      </c>
      <c r="I169" s="964" t="str">
        <f t="shared" si="31"/>
        <v/>
      </c>
      <c r="J169" s="964" t="str">
        <f t="shared" si="32"/>
        <v/>
      </c>
      <c r="K169" s="964" t="str">
        <f>IF(M168&lt;&gt;"",K168,IF(K168&lt;MAX(A18:A317),K168+1,""))</f>
        <v/>
      </c>
      <c r="L169" s="965" t="str">
        <f>IF(K169="","",IF(M168&lt;&gt;"",M168,INDEX(E18:E317,MATCH(K169,A18:A317,0))))</f>
        <v/>
      </c>
      <c r="M169" s="965" t="str">
        <f t="shared" si="33"/>
        <v/>
      </c>
      <c r="N169" s="965" t="str">
        <f t="shared" si="34"/>
        <v/>
      </c>
      <c r="O169" s="964" t="str">
        <f t="shared" si="35"/>
        <v/>
      </c>
      <c r="P169" s="964" t="str">
        <f t="shared" si="36"/>
        <v/>
      </c>
      <c r="Q169" s="965" t="str">
        <f t="shared" si="37"/>
        <v/>
      </c>
      <c r="R169" s="964" t="str">
        <f>IF(N169="","",IF(COUNTIF(AP18:AP300,TRIM(Q169))&gt;0,"EXCLUSION EXACTE",""))</f>
        <v/>
      </c>
      <c r="S169" s="964" t="str" cm="1">
        <f t="array" ref="S169">IF(N169="","",IF(SUMPRODUCT(--(AP18:AP300&lt;&gt;""),--ISNUMBER(SEARCH(" "&amp;AP18:AP300&amp;" ",Q169)))&gt;0,"BLOQUE MOLLUSQUES",""))</f>
        <v/>
      </c>
      <c r="T169" s="964" t="str" cm="1">
        <f t="array" ref="T169">IF(N169="","",IF(SUMPRODUCT(--(AT18:AT300&lt;&gt;""),--ISNUMBER(SEARCH(" "&amp;AT18:AT300&amp;" ",Q169)))&gt;0,"FORCE MOLLUSQUES",""))</f>
        <v/>
      </c>
      <c r="U169" s="965" t="str">
        <f t="shared" si="38"/>
        <v/>
      </c>
      <c r="V169" s="965" t="str">
        <f t="shared" si="41"/>
        <v/>
      </c>
      <c r="W169" s="977" t="str">
        <f t="shared" si="39"/>
        <v/>
      </c>
      <c r="X169" s="964" t="str" cm="1">
        <f t="array" ref="X169">IF(N169="","",IF(R169&lt;&gt;"","",IF(SUMPRODUCT(--(AN18:AN1500=X17),--(AM18:AM1500&lt;&gt;""),--ISNUMBER(SEARCH(" "&amp;AM18:AM1500&amp;" ",Q169)))&gt;0,X17,"")))</f>
        <v/>
      </c>
      <c r="Y169" s="964" t="str" cm="1">
        <f t="array" ref="Y169">IF(N169="","",IF(R169&lt;&gt;"","",IF(SUMPRODUCT(--(AN18:AN1500=Y17),--(AM18:AM1500&lt;&gt;""),--ISNUMBER(SEARCH(" "&amp;AM18:AM1500&amp;" ",Q169)))&gt;0,Y17,"")))</f>
        <v/>
      </c>
      <c r="Z169" s="964" t="str" cm="1">
        <f t="array" ref="Z169">IF(N169="","",IF(R169&lt;&gt;"","",IF(SUMPRODUCT(--(AN18:AN1500=Z17),--(AM18:AM1500&lt;&gt;""),--ISNUMBER(SEARCH(" "&amp;AM18:AM1500&amp;" ",Q169)))&gt;0,Z17,"")))</f>
        <v/>
      </c>
      <c r="AA169" s="964" t="str" cm="1">
        <f t="array" ref="AA169">IF(N169="","",IF(R169&lt;&gt;"","",IF(SUMPRODUCT(--(AN18:AN1500=AA17),--(AM18:AM1500&lt;&gt;""),--ISNUMBER(SEARCH(" "&amp;AM18:AM1500&amp;" ",Q169)))&gt;0,AA17,"")))</f>
        <v/>
      </c>
      <c r="AB169" s="964" t="str" cm="1">
        <f t="array" ref="AB169">IF(N169="","",IF(R169&lt;&gt;"","",IF(SUMPRODUCT(--(AN18:AN1500=AB17),--(AM18:AM1500&lt;&gt;""),--ISNUMBER(SEARCH(" "&amp;AM18:AM1500&amp;" ",Q169)))&gt;0,AB17,"")))</f>
        <v/>
      </c>
      <c r="AC169" s="964" t="str" cm="1">
        <f t="array" ref="AC169">IF(N169="","",IF(R169&lt;&gt;"","",IF(SUMPRODUCT(--(AN18:AN1500=AC17),--(AM18:AM1500&lt;&gt;""),--ISNUMBER(SEARCH(" "&amp;AM18:AM1500&amp;" ",Q169)))&gt;0,AC17,"")))</f>
        <v/>
      </c>
      <c r="AD169" s="964" t="str" cm="1">
        <f t="array" ref="AD169">IF(N169="","",IF(R169&lt;&gt;"","",IF(SUMPRODUCT(--(AN18:AN1500=AD17),--(AM18:AM1500&lt;&gt;""),--ISNUMBER(SEARCH(" "&amp;AM18:AM1500&amp;" ",Q169)))&gt;0,AD17,"")))</f>
        <v/>
      </c>
      <c r="AE169" s="964" t="str" cm="1">
        <f t="array" ref="AE169">IF(N169="","",IF(R169&lt;&gt;"","",IF(SUMPRODUCT(--(AN18:AN1500=AE17),--(AM18:AM1500&lt;&gt;""),--ISNUMBER(SEARCH(" "&amp;AM18:AM1500&amp;" ",Q169)))&gt;0,AE17,"")))</f>
        <v/>
      </c>
      <c r="AF169" s="964" t="str" cm="1">
        <f t="array" ref="AF169">IF(N169="","",IF(R169&lt;&gt;"","",IF(SUMPRODUCT(--(AN18:AN1500=AF17),--(AM18:AM1500&lt;&gt;""),--ISNUMBER(SEARCH(" "&amp;AM18:AM1500&amp;" ",Q169)))&gt;0,AF17,"")))</f>
        <v/>
      </c>
      <c r="AG169" s="964" t="str" cm="1">
        <f t="array" ref="AG169">IF(N169="","",IF(R169&lt;&gt;"","",IF(SUMPRODUCT(--(AN18:AN1500=AG17),--(AM18:AM1500&lt;&gt;""),--ISNUMBER(SEARCH(" "&amp;AM18:AM1500&amp;" ",Q169)))&gt;0,AG17,"")))</f>
        <v/>
      </c>
      <c r="AH169" s="964" t="str" cm="1">
        <f t="array" ref="AH169">IF(N169="","",IF(R169&lt;&gt;"","",IF(SUMPRODUCT(--(AN18:AN1500=AH17),--(AM18:AM1500&lt;&gt;""),--ISNUMBER(SEARCH(" "&amp;AM18:AM1500&amp;" ",Q169)))&gt;0,AH17,"")))</f>
        <v/>
      </c>
      <c r="AI169" s="964" t="str" cm="1">
        <f t="array" ref="AI169">IF(N169="","",IF(R169&lt;&gt;"","",IF(SUMPRODUCT(--(AN18:AN1500=AI17),--(AM18:AM1500&lt;&gt;""),--ISNUMBER(SEARCH(" "&amp;AM18:AM1500&amp;" ",Q169)))&gt;0,AI17,"")))</f>
        <v/>
      </c>
      <c r="AJ169" s="964" t="str" cm="1">
        <f t="array" ref="AJ169">IF(N169="","",IF(R169&lt;&gt;"","",IF(SUMPRODUCT(--(AN18:AN1500=AJ17),--(AM18:AM1500&lt;&gt;""),--ISNUMBER(SEARCH(" "&amp;AM18:AM1500&amp;" ",Q169)))&gt;0,AJ17,"")))</f>
        <v/>
      </c>
      <c r="AK169" s="964" t="str" cm="1">
        <f t="array" ref="AK169">IF(N169="","",IF(T169&lt;&gt;"",AK17,IF(S169&lt;&gt;"","",IF(R169&lt;&gt;"","",IF(SUMPRODUCT(--(AN18:AN1500=AK17),--(AM18:AM1500&lt;&gt;""),--ISNUMBER(SEARCH(" "&amp;AM18:AM1500&amp;" ",Q169)))&gt;0,AK17,"")))))</f>
        <v/>
      </c>
      <c r="AM169" s="964" t="s">
        <v>2201</v>
      </c>
      <c r="AN169" s="964" t="s">
        <v>1962</v>
      </c>
      <c r="AP169" s="964"/>
      <c r="AQ169" s="964"/>
      <c r="AR169" s="964"/>
      <c r="AT169" s="964"/>
      <c r="AU169" s="964"/>
      <c r="AV169" s="964"/>
      <c r="BN169" s="49">
        <v>1</v>
      </c>
    </row>
    <row r="170" spans="1:66" ht="35.1" customHeight="1">
      <c r="A170" s="957" t="str">
        <f>IF(B170="","",COUNTIF(B18:B170,"&lt;&gt;"))</f>
        <v/>
      </c>
      <c r="B170" s="958"/>
      <c r="C170" s="974" t="str">
        <f t="shared" si="40"/>
        <v/>
      </c>
      <c r="D170" s="984" t="str">
        <f t="shared" si="28"/>
        <v/>
      </c>
      <c r="E170" s="961" t="str">
        <f t="shared" si="29"/>
        <v/>
      </c>
      <c r="F170" s="962" t="str">
        <f t="shared" si="30"/>
        <v/>
      </c>
      <c r="G170" s="963" t="str">
        <f>IF(H170="","",COUNTIF(H18:H170,"&lt;&gt;"))</f>
        <v/>
      </c>
      <c r="H170" s="958" t="str" cm="1">
        <f t="array" ref="H170">IF(L170="","",IF(LEN(L170)&lt;=MAX(10,G13),L170,IFERROR(LEFT(L170,LOOKUP(2,1/(MID(L170,ROW(1:500),1)=" ")/(ROW(1:500)&lt;=MAX(10,G13)),ROW(1:500))-1),LEFT(L170,MAX(10,G13)))))</f>
        <v/>
      </c>
      <c r="I170" s="963" t="str">
        <f t="shared" si="31"/>
        <v/>
      </c>
      <c r="J170" s="963" t="str">
        <f t="shared" si="32"/>
        <v/>
      </c>
      <c r="K170" s="964" t="str">
        <f>IF(M169&lt;&gt;"",K169,IF(K169&lt;MAX(A18:A317),K169+1,""))</f>
        <v/>
      </c>
      <c r="L170" s="965" t="str">
        <f>IF(K170="","",IF(M169&lt;&gt;"",M169,INDEX(E18:E317,MATCH(K170,A18:A317,0))))</f>
        <v/>
      </c>
      <c r="M170" s="965" t="str">
        <f t="shared" si="33"/>
        <v/>
      </c>
      <c r="N170" s="966" t="str">
        <f t="shared" si="34"/>
        <v/>
      </c>
      <c r="O170" s="967" t="str">
        <f t="shared" si="35"/>
        <v/>
      </c>
      <c r="P170" s="967" t="str">
        <f t="shared" si="36"/>
        <v/>
      </c>
      <c r="Q170" s="966" t="str">
        <f t="shared" si="37"/>
        <v/>
      </c>
      <c r="R170" s="967" t="str">
        <f>IF(N170="","",IF(COUNTIF(AP18:AP300,TRIM(Q170))&gt;0,"EXCLUSION EXACTE",""))</f>
        <v/>
      </c>
      <c r="S170" s="967" t="str" cm="1">
        <f t="array" ref="S170">IF(N170="","",IF(SUMPRODUCT(--(AP18:AP300&lt;&gt;""),--ISNUMBER(SEARCH(" "&amp;AP18:AP300&amp;" ",Q170)))&gt;0,"BLOQUE MOLLUSQUES",""))</f>
        <v/>
      </c>
      <c r="T170" s="967" t="str" cm="1">
        <f t="array" ref="T170">IF(N170="","",IF(SUMPRODUCT(--(AT18:AT300&lt;&gt;""),--ISNUMBER(SEARCH(" "&amp;AT18:AT300&amp;" ",Q170)))&gt;0,"FORCE MOLLUSQUES",""))</f>
        <v/>
      </c>
      <c r="U170" s="966" t="str">
        <f t="shared" si="38"/>
        <v/>
      </c>
      <c r="V170" s="966" t="str">
        <f t="shared" si="41"/>
        <v/>
      </c>
      <c r="W170" s="991" t="str">
        <f t="shared" si="39"/>
        <v/>
      </c>
      <c r="X170" s="967" t="str" cm="1">
        <f t="array" ref="X170">IF(N170="","",IF(R170&lt;&gt;"","",IF(SUMPRODUCT(--(AN18:AN1500=X17),--(AM18:AM1500&lt;&gt;""),--ISNUMBER(SEARCH(" "&amp;AM18:AM1500&amp;" ",Q170)))&gt;0,X17,"")))</f>
        <v/>
      </c>
      <c r="Y170" s="967" t="str" cm="1">
        <f t="array" ref="Y170">IF(N170="","",IF(R170&lt;&gt;"","",IF(SUMPRODUCT(--(AN18:AN1500=Y17),--(AM18:AM1500&lt;&gt;""),--ISNUMBER(SEARCH(" "&amp;AM18:AM1500&amp;" ",Q170)))&gt;0,Y17,"")))</f>
        <v/>
      </c>
      <c r="Z170" s="967" t="str" cm="1">
        <f t="array" ref="Z170">IF(N170="","",IF(R170&lt;&gt;"","",IF(SUMPRODUCT(--(AN18:AN1500=Z17),--(AM18:AM1500&lt;&gt;""),--ISNUMBER(SEARCH(" "&amp;AM18:AM1500&amp;" ",Q170)))&gt;0,Z17,"")))</f>
        <v/>
      </c>
      <c r="AA170" s="967" t="str" cm="1">
        <f t="array" ref="AA170">IF(N170="","",IF(R170&lt;&gt;"","",IF(SUMPRODUCT(--(AN18:AN1500=AA17),--(AM18:AM1500&lt;&gt;""),--ISNUMBER(SEARCH(" "&amp;AM18:AM1500&amp;" ",Q170)))&gt;0,AA17,"")))</f>
        <v/>
      </c>
      <c r="AB170" s="967" t="str" cm="1">
        <f t="array" ref="AB170">IF(N170="","",IF(R170&lt;&gt;"","",IF(SUMPRODUCT(--(AN18:AN1500=AB17),--(AM18:AM1500&lt;&gt;""),--ISNUMBER(SEARCH(" "&amp;AM18:AM1500&amp;" ",Q170)))&gt;0,AB17,"")))</f>
        <v/>
      </c>
      <c r="AC170" s="967" t="str" cm="1">
        <f t="array" ref="AC170">IF(N170="","",IF(R170&lt;&gt;"","",IF(SUMPRODUCT(--(AN18:AN1500=AC17),--(AM18:AM1500&lt;&gt;""),--ISNUMBER(SEARCH(" "&amp;AM18:AM1500&amp;" ",Q170)))&gt;0,AC17,"")))</f>
        <v/>
      </c>
      <c r="AD170" s="967" t="str" cm="1">
        <f t="array" ref="AD170">IF(N170="","",IF(R170&lt;&gt;"","",IF(SUMPRODUCT(--(AN18:AN1500=AD17),--(AM18:AM1500&lt;&gt;""),--ISNUMBER(SEARCH(" "&amp;AM18:AM1500&amp;" ",Q170)))&gt;0,AD17,"")))</f>
        <v/>
      </c>
      <c r="AE170" s="967" t="str" cm="1">
        <f t="array" ref="AE170">IF(N170="","",IF(R170&lt;&gt;"","",IF(SUMPRODUCT(--(AN18:AN1500=AE17),--(AM18:AM1500&lt;&gt;""),--ISNUMBER(SEARCH(" "&amp;AM18:AM1500&amp;" ",Q170)))&gt;0,AE17,"")))</f>
        <v/>
      </c>
      <c r="AF170" s="967" t="str" cm="1">
        <f t="array" ref="AF170">IF(N170="","",IF(R170&lt;&gt;"","",IF(SUMPRODUCT(--(AN18:AN1500=AF17),--(AM18:AM1500&lt;&gt;""),--ISNUMBER(SEARCH(" "&amp;AM18:AM1500&amp;" ",Q170)))&gt;0,AF17,"")))</f>
        <v/>
      </c>
      <c r="AG170" s="967" t="str" cm="1">
        <f t="array" ref="AG170">IF(N170="","",IF(R170&lt;&gt;"","",IF(SUMPRODUCT(--(AN18:AN1500=AG17),--(AM18:AM1500&lt;&gt;""),--ISNUMBER(SEARCH(" "&amp;AM18:AM1500&amp;" ",Q170)))&gt;0,AG17,"")))</f>
        <v/>
      </c>
      <c r="AH170" s="967" t="str" cm="1">
        <f t="array" ref="AH170">IF(N170="","",IF(R170&lt;&gt;"","",IF(SUMPRODUCT(--(AN18:AN1500=AH17),--(AM18:AM1500&lt;&gt;""),--ISNUMBER(SEARCH(" "&amp;AM18:AM1500&amp;" ",Q170)))&gt;0,AH17,"")))</f>
        <v/>
      </c>
      <c r="AI170" s="967" t="str" cm="1">
        <f t="array" ref="AI170">IF(N170="","",IF(R170&lt;&gt;"","",IF(SUMPRODUCT(--(AN18:AN1500=AI17),--(AM18:AM1500&lt;&gt;""),--ISNUMBER(SEARCH(" "&amp;AM18:AM1500&amp;" ",Q170)))&gt;0,AI17,"")))</f>
        <v/>
      </c>
      <c r="AJ170" s="967" t="str" cm="1">
        <f t="array" ref="AJ170">IF(N170="","",IF(R170&lt;&gt;"","",IF(SUMPRODUCT(--(AN18:AN1500=AJ17),--(AM18:AM1500&lt;&gt;""),--ISNUMBER(SEARCH(" "&amp;AM18:AM1500&amp;" ",Q170)))&gt;0,AJ17,"")))</f>
        <v/>
      </c>
      <c r="AK170" s="967" t="str" cm="1">
        <f t="array" ref="AK170">IF(N170="","",IF(T170&lt;&gt;"",AK17,IF(S170&lt;&gt;"","",IF(R170&lt;&gt;"","",IF(SUMPRODUCT(--(AN18:AN1500=AK17),--(AM18:AM1500&lt;&gt;""),--ISNUMBER(SEARCH(" "&amp;AM18:AM1500&amp;" ",Q170)))&gt;0,AK17,"")))))</f>
        <v/>
      </c>
      <c r="AM170" s="968" t="s">
        <v>2202</v>
      </c>
      <c r="AN170" s="968" t="s">
        <v>1962</v>
      </c>
      <c r="AP170" s="964"/>
      <c r="AQ170" s="964"/>
      <c r="AR170" s="964"/>
      <c r="AT170" s="964"/>
      <c r="AU170" s="964"/>
      <c r="AV170" s="964"/>
      <c r="BN170" s="49">
        <v>1</v>
      </c>
    </row>
    <row r="171" spans="1:66" ht="35.1" customHeight="1">
      <c r="A171" s="973" t="str">
        <f>IF(B171="","",COUNTIF(B18:B171,"&lt;&gt;"))</f>
        <v/>
      </c>
      <c r="B171" s="965"/>
      <c r="C171" s="974" t="str">
        <f t="shared" si="40"/>
        <v/>
      </c>
      <c r="D171" s="984" t="str">
        <f t="shared" si="28"/>
        <v/>
      </c>
      <c r="E171" s="976" t="str">
        <f t="shared" si="29"/>
        <v/>
      </c>
      <c r="F171" s="977" t="str">
        <f t="shared" si="30"/>
        <v/>
      </c>
      <c r="G171" s="964" t="str">
        <f>IF(H171="","",COUNTIF(H18:H171,"&lt;&gt;"))</f>
        <v/>
      </c>
      <c r="H171" s="965" t="str" cm="1">
        <f t="array" ref="H171">IF(L171="","",IF(LEN(L171)&lt;=MAX(10,G13),L171,IFERROR(LEFT(L171,LOOKUP(2,1/(MID(L171,ROW(1:500),1)=" ")/(ROW(1:500)&lt;=MAX(10,G13)),ROW(1:500))-1),LEFT(L171,MAX(10,G13)))))</f>
        <v/>
      </c>
      <c r="I171" s="964" t="str">
        <f t="shared" si="31"/>
        <v/>
      </c>
      <c r="J171" s="964" t="str">
        <f t="shared" si="32"/>
        <v/>
      </c>
      <c r="K171" s="964" t="str">
        <f>IF(M170&lt;&gt;"",K170,IF(K170&lt;MAX(A18:A317),K170+1,""))</f>
        <v/>
      </c>
      <c r="L171" s="965" t="str">
        <f>IF(K171="","",IF(M170&lt;&gt;"",M170,INDEX(E18:E317,MATCH(K171,A18:A317,0))))</f>
        <v/>
      </c>
      <c r="M171" s="965" t="str">
        <f t="shared" si="33"/>
        <v/>
      </c>
      <c r="N171" s="965" t="str">
        <f t="shared" si="34"/>
        <v/>
      </c>
      <c r="O171" s="964" t="str">
        <f t="shared" si="35"/>
        <v/>
      </c>
      <c r="P171" s="964" t="str">
        <f t="shared" si="36"/>
        <v/>
      </c>
      <c r="Q171" s="965" t="str">
        <f t="shared" si="37"/>
        <v/>
      </c>
      <c r="R171" s="964" t="str">
        <f>IF(N171="","",IF(COUNTIF(AP18:AP300,TRIM(Q171))&gt;0,"EXCLUSION EXACTE",""))</f>
        <v/>
      </c>
      <c r="S171" s="964" t="str" cm="1">
        <f t="array" ref="S171">IF(N171="","",IF(SUMPRODUCT(--(AP18:AP300&lt;&gt;""),--ISNUMBER(SEARCH(" "&amp;AP18:AP300&amp;" ",Q171)))&gt;0,"BLOQUE MOLLUSQUES",""))</f>
        <v/>
      </c>
      <c r="T171" s="964" t="str" cm="1">
        <f t="array" ref="T171">IF(N171="","",IF(SUMPRODUCT(--(AT18:AT300&lt;&gt;""),--ISNUMBER(SEARCH(" "&amp;AT18:AT300&amp;" ",Q171)))&gt;0,"FORCE MOLLUSQUES",""))</f>
        <v/>
      </c>
      <c r="U171" s="965" t="str">
        <f t="shared" si="38"/>
        <v/>
      </c>
      <c r="V171" s="965" t="str">
        <f t="shared" si="41"/>
        <v/>
      </c>
      <c r="W171" s="977" t="str">
        <f t="shared" si="39"/>
        <v/>
      </c>
      <c r="X171" s="964" t="str" cm="1">
        <f t="array" ref="X171">IF(N171="","",IF(R171&lt;&gt;"","",IF(SUMPRODUCT(--(AN18:AN1500=X17),--(AM18:AM1500&lt;&gt;""),--ISNUMBER(SEARCH(" "&amp;AM18:AM1500&amp;" ",Q171)))&gt;0,X17,"")))</f>
        <v/>
      </c>
      <c r="Y171" s="964" t="str" cm="1">
        <f t="array" ref="Y171">IF(N171="","",IF(R171&lt;&gt;"","",IF(SUMPRODUCT(--(AN18:AN1500=Y17),--(AM18:AM1500&lt;&gt;""),--ISNUMBER(SEARCH(" "&amp;AM18:AM1500&amp;" ",Q171)))&gt;0,Y17,"")))</f>
        <v/>
      </c>
      <c r="Z171" s="964" t="str" cm="1">
        <f t="array" ref="Z171">IF(N171="","",IF(R171&lt;&gt;"","",IF(SUMPRODUCT(--(AN18:AN1500=Z17),--(AM18:AM1500&lt;&gt;""),--ISNUMBER(SEARCH(" "&amp;AM18:AM1500&amp;" ",Q171)))&gt;0,Z17,"")))</f>
        <v/>
      </c>
      <c r="AA171" s="964" t="str" cm="1">
        <f t="array" ref="AA171">IF(N171="","",IF(R171&lt;&gt;"","",IF(SUMPRODUCT(--(AN18:AN1500=AA17),--(AM18:AM1500&lt;&gt;""),--ISNUMBER(SEARCH(" "&amp;AM18:AM1500&amp;" ",Q171)))&gt;0,AA17,"")))</f>
        <v/>
      </c>
      <c r="AB171" s="964" t="str" cm="1">
        <f t="array" ref="AB171">IF(N171="","",IF(R171&lt;&gt;"","",IF(SUMPRODUCT(--(AN18:AN1500=AB17),--(AM18:AM1500&lt;&gt;""),--ISNUMBER(SEARCH(" "&amp;AM18:AM1500&amp;" ",Q171)))&gt;0,AB17,"")))</f>
        <v/>
      </c>
      <c r="AC171" s="964" t="str" cm="1">
        <f t="array" ref="AC171">IF(N171="","",IF(R171&lt;&gt;"","",IF(SUMPRODUCT(--(AN18:AN1500=AC17),--(AM18:AM1500&lt;&gt;""),--ISNUMBER(SEARCH(" "&amp;AM18:AM1500&amp;" ",Q171)))&gt;0,AC17,"")))</f>
        <v/>
      </c>
      <c r="AD171" s="964" t="str" cm="1">
        <f t="array" ref="AD171">IF(N171="","",IF(R171&lt;&gt;"","",IF(SUMPRODUCT(--(AN18:AN1500=AD17),--(AM18:AM1500&lt;&gt;""),--ISNUMBER(SEARCH(" "&amp;AM18:AM1500&amp;" ",Q171)))&gt;0,AD17,"")))</f>
        <v/>
      </c>
      <c r="AE171" s="964" t="str" cm="1">
        <f t="array" ref="AE171">IF(N171="","",IF(R171&lt;&gt;"","",IF(SUMPRODUCT(--(AN18:AN1500=AE17),--(AM18:AM1500&lt;&gt;""),--ISNUMBER(SEARCH(" "&amp;AM18:AM1500&amp;" ",Q171)))&gt;0,AE17,"")))</f>
        <v/>
      </c>
      <c r="AF171" s="964" t="str" cm="1">
        <f t="array" ref="AF171">IF(N171="","",IF(R171&lt;&gt;"","",IF(SUMPRODUCT(--(AN18:AN1500=AF17),--(AM18:AM1500&lt;&gt;""),--ISNUMBER(SEARCH(" "&amp;AM18:AM1500&amp;" ",Q171)))&gt;0,AF17,"")))</f>
        <v/>
      </c>
      <c r="AG171" s="964" t="str" cm="1">
        <f t="array" ref="AG171">IF(N171="","",IF(R171&lt;&gt;"","",IF(SUMPRODUCT(--(AN18:AN1500=AG17),--(AM18:AM1500&lt;&gt;""),--ISNUMBER(SEARCH(" "&amp;AM18:AM1500&amp;" ",Q171)))&gt;0,AG17,"")))</f>
        <v/>
      </c>
      <c r="AH171" s="964" t="str" cm="1">
        <f t="array" ref="AH171">IF(N171="","",IF(R171&lt;&gt;"","",IF(SUMPRODUCT(--(AN18:AN1500=AH17),--(AM18:AM1500&lt;&gt;""),--ISNUMBER(SEARCH(" "&amp;AM18:AM1500&amp;" ",Q171)))&gt;0,AH17,"")))</f>
        <v/>
      </c>
      <c r="AI171" s="964" t="str" cm="1">
        <f t="array" ref="AI171">IF(N171="","",IF(R171&lt;&gt;"","",IF(SUMPRODUCT(--(AN18:AN1500=AI17),--(AM18:AM1500&lt;&gt;""),--ISNUMBER(SEARCH(" "&amp;AM18:AM1500&amp;" ",Q171)))&gt;0,AI17,"")))</f>
        <v/>
      </c>
      <c r="AJ171" s="964" t="str" cm="1">
        <f t="array" ref="AJ171">IF(N171="","",IF(R171&lt;&gt;"","",IF(SUMPRODUCT(--(AN18:AN1500=AJ17),--(AM18:AM1500&lt;&gt;""),--ISNUMBER(SEARCH(" "&amp;AM18:AM1500&amp;" ",Q171)))&gt;0,AJ17,"")))</f>
        <v/>
      </c>
      <c r="AK171" s="964" t="str" cm="1">
        <f t="array" ref="AK171">IF(N171="","",IF(T171&lt;&gt;"",AK17,IF(S171&lt;&gt;"","",IF(R171&lt;&gt;"","",IF(SUMPRODUCT(--(AN18:AN1500=AK17),--(AM18:AM1500&lt;&gt;""),--ISNUMBER(SEARCH(" "&amp;AM18:AM1500&amp;" ",Q171)))&gt;0,AK17,"")))))</f>
        <v/>
      </c>
      <c r="AM171" s="964" t="s">
        <v>2203</v>
      </c>
      <c r="AN171" s="964" t="s">
        <v>1962</v>
      </c>
      <c r="AP171" s="964"/>
      <c r="AQ171" s="964"/>
      <c r="AR171" s="964"/>
      <c r="AT171" s="964"/>
      <c r="AU171" s="964"/>
      <c r="AV171" s="964"/>
      <c r="BN171" s="49">
        <v>1</v>
      </c>
    </row>
    <row r="172" spans="1:66" ht="35.1" customHeight="1">
      <c r="A172" s="957" t="str">
        <f>IF(B172="","",COUNTIF(B18:B172,"&lt;&gt;"))</f>
        <v/>
      </c>
      <c r="B172" s="958"/>
      <c r="C172" s="974" t="str">
        <f t="shared" si="40"/>
        <v/>
      </c>
      <c r="D172" s="984" t="str">
        <f t="shared" si="28"/>
        <v/>
      </c>
      <c r="E172" s="961" t="str">
        <f t="shared" si="29"/>
        <v/>
      </c>
      <c r="F172" s="962" t="str">
        <f t="shared" si="30"/>
        <v/>
      </c>
      <c r="G172" s="963" t="str">
        <f>IF(H172="","",COUNTIF(H18:H172,"&lt;&gt;"))</f>
        <v/>
      </c>
      <c r="H172" s="958" t="str" cm="1">
        <f t="array" ref="H172">IF(L172="","",IF(LEN(L172)&lt;=MAX(10,G13),L172,IFERROR(LEFT(L172,LOOKUP(2,1/(MID(L172,ROW(1:500),1)=" ")/(ROW(1:500)&lt;=MAX(10,G13)),ROW(1:500))-1),LEFT(L172,MAX(10,G13)))))</f>
        <v/>
      </c>
      <c r="I172" s="963" t="str">
        <f t="shared" si="31"/>
        <v/>
      </c>
      <c r="J172" s="963" t="str">
        <f t="shared" si="32"/>
        <v/>
      </c>
      <c r="K172" s="964" t="str">
        <f>IF(M171&lt;&gt;"",K171,IF(K171&lt;MAX(A18:A317),K171+1,""))</f>
        <v/>
      </c>
      <c r="L172" s="965" t="str">
        <f>IF(K172="","",IF(M171&lt;&gt;"",M171,INDEX(E18:E317,MATCH(K172,A18:A317,0))))</f>
        <v/>
      </c>
      <c r="M172" s="965" t="str">
        <f t="shared" si="33"/>
        <v/>
      </c>
      <c r="N172" s="966" t="str">
        <f t="shared" si="34"/>
        <v/>
      </c>
      <c r="O172" s="967" t="str">
        <f t="shared" si="35"/>
        <v/>
      </c>
      <c r="P172" s="967" t="str">
        <f t="shared" si="36"/>
        <v/>
      </c>
      <c r="Q172" s="966" t="str">
        <f t="shared" si="37"/>
        <v/>
      </c>
      <c r="R172" s="967" t="str">
        <f>IF(N172="","",IF(COUNTIF(AP18:AP300,TRIM(Q172))&gt;0,"EXCLUSION EXACTE",""))</f>
        <v/>
      </c>
      <c r="S172" s="967" t="str" cm="1">
        <f t="array" ref="S172">IF(N172="","",IF(SUMPRODUCT(--(AP18:AP300&lt;&gt;""),--ISNUMBER(SEARCH(" "&amp;AP18:AP300&amp;" ",Q172)))&gt;0,"BLOQUE MOLLUSQUES",""))</f>
        <v/>
      </c>
      <c r="T172" s="967" t="str" cm="1">
        <f t="array" ref="T172">IF(N172="","",IF(SUMPRODUCT(--(AT18:AT300&lt;&gt;""),--ISNUMBER(SEARCH(" "&amp;AT18:AT300&amp;" ",Q172)))&gt;0,"FORCE MOLLUSQUES",""))</f>
        <v/>
      </c>
      <c r="U172" s="966" t="str">
        <f t="shared" si="38"/>
        <v/>
      </c>
      <c r="V172" s="966" t="str">
        <f t="shared" si="41"/>
        <v/>
      </c>
      <c r="W172" s="991" t="str">
        <f t="shared" si="39"/>
        <v/>
      </c>
      <c r="X172" s="967" t="str" cm="1">
        <f t="array" ref="X172">IF(N172="","",IF(R172&lt;&gt;"","",IF(SUMPRODUCT(--(AN18:AN1500=X17),--(AM18:AM1500&lt;&gt;""),--ISNUMBER(SEARCH(" "&amp;AM18:AM1500&amp;" ",Q172)))&gt;0,X17,"")))</f>
        <v/>
      </c>
      <c r="Y172" s="967" t="str" cm="1">
        <f t="array" ref="Y172">IF(N172="","",IF(R172&lt;&gt;"","",IF(SUMPRODUCT(--(AN18:AN1500=Y17),--(AM18:AM1500&lt;&gt;""),--ISNUMBER(SEARCH(" "&amp;AM18:AM1500&amp;" ",Q172)))&gt;0,Y17,"")))</f>
        <v/>
      </c>
      <c r="Z172" s="967" t="str" cm="1">
        <f t="array" ref="Z172">IF(N172="","",IF(R172&lt;&gt;"","",IF(SUMPRODUCT(--(AN18:AN1500=Z17),--(AM18:AM1500&lt;&gt;""),--ISNUMBER(SEARCH(" "&amp;AM18:AM1500&amp;" ",Q172)))&gt;0,Z17,"")))</f>
        <v/>
      </c>
      <c r="AA172" s="967" t="str" cm="1">
        <f t="array" ref="AA172">IF(N172="","",IF(R172&lt;&gt;"","",IF(SUMPRODUCT(--(AN18:AN1500=AA17),--(AM18:AM1500&lt;&gt;""),--ISNUMBER(SEARCH(" "&amp;AM18:AM1500&amp;" ",Q172)))&gt;0,AA17,"")))</f>
        <v/>
      </c>
      <c r="AB172" s="967" t="str" cm="1">
        <f t="array" ref="AB172">IF(N172="","",IF(R172&lt;&gt;"","",IF(SUMPRODUCT(--(AN18:AN1500=AB17),--(AM18:AM1500&lt;&gt;""),--ISNUMBER(SEARCH(" "&amp;AM18:AM1500&amp;" ",Q172)))&gt;0,AB17,"")))</f>
        <v/>
      </c>
      <c r="AC172" s="967" t="str" cm="1">
        <f t="array" ref="AC172">IF(N172="","",IF(R172&lt;&gt;"","",IF(SUMPRODUCT(--(AN18:AN1500=AC17),--(AM18:AM1500&lt;&gt;""),--ISNUMBER(SEARCH(" "&amp;AM18:AM1500&amp;" ",Q172)))&gt;0,AC17,"")))</f>
        <v/>
      </c>
      <c r="AD172" s="967" t="str" cm="1">
        <f t="array" ref="AD172">IF(N172="","",IF(R172&lt;&gt;"","",IF(SUMPRODUCT(--(AN18:AN1500=AD17),--(AM18:AM1500&lt;&gt;""),--ISNUMBER(SEARCH(" "&amp;AM18:AM1500&amp;" ",Q172)))&gt;0,AD17,"")))</f>
        <v/>
      </c>
      <c r="AE172" s="967" t="str" cm="1">
        <f t="array" ref="AE172">IF(N172="","",IF(R172&lt;&gt;"","",IF(SUMPRODUCT(--(AN18:AN1500=AE17),--(AM18:AM1500&lt;&gt;""),--ISNUMBER(SEARCH(" "&amp;AM18:AM1500&amp;" ",Q172)))&gt;0,AE17,"")))</f>
        <v/>
      </c>
      <c r="AF172" s="967" t="str" cm="1">
        <f t="array" ref="AF172">IF(N172="","",IF(R172&lt;&gt;"","",IF(SUMPRODUCT(--(AN18:AN1500=AF17),--(AM18:AM1500&lt;&gt;""),--ISNUMBER(SEARCH(" "&amp;AM18:AM1500&amp;" ",Q172)))&gt;0,AF17,"")))</f>
        <v/>
      </c>
      <c r="AG172" s="967" t="str" cm="1">
        <f t="array" ref="AG172">IF(N172="","",IF(R172&lt;&gt;"","",IF(SUMPRODUCT(--(AN18:AN1500=AG17),--(AM18:AM1500&lt;&gt;""),--ISNUMBER(SEARCH(" "&amp;AM18:AM1500&amp;" ",Q172)))&gt;0,AG17,"")))</f>
        <v/>
      </c>
      <c r="AH172" s="967" t="str" cm="1">
        <f t="array" ref="AH172">IF(N172="","",IF(R172&lt;&gt;"","",IF(SUMPRODUCT(--(AN18:AN1500=AH17),--(AM18:AM1500&lt;&gt;""),--ISNUMBER(SEARCH(" "&amp;AM18:AM1500&amp;" ",Q172)))&gt;0,AH17,"")))</f>
        <v/>
      </c>
      <c r="AI172" s="967" t="str" cm="1">
        <f t="array" ref="AI172">IF(N172="","",IF(R172&lt;&gt;"","",IF(SUMPRODUCT(--(AN18:AN1500=AI17),--(AM18:AM1500&lt;&gt;""),--ISNUMBER(SEARCH(" "&amp;AM18:AM1500&amp;" ",Q172)))&gt;0,AI17,"")))</f>
        <v/>
      </c>
      <c r="AJ172" s="967" t="str" cm="1">
        <f t="array" ref="AJ172">IF(N172="","",IF(R172&lt;&gt;"","",IF(SUMPRODUCT(--(AN18:AN1500=AJ17),--(AM18:AM1500&lt;&gt;""),--ISNUMBER(SEARCH(" "&amp;AM18:AM1500&amp;" ",Q172)))&gt;0,AJ17,"")))</f>
        <v/>
      </c>
      <c r="AK172" s="967" t="str" cm="1">
        <f t="array" ref="AK172">IF(N172="","",IF(T172&lt;&gt;"",AK17,IF(S172&lt;&gt;"","",IF(R172&lt;&gt;"","",IF(SUMPRODUCT(--(AN18:AN1500=AK17),--(AM18:AM1500&lt;&gt;""),--ISNUMBER(SEARCH(" "&amp;AM18:AM1500&amp;" ",Q172)))&gt;0,AK17,"")))))</f>
        <v/>
      </c>
      <c r="AM172" s="968" t="s">
        <v>2204</v>
      </c>
      <c r="AN172" s="968" t="s">
        <v>1962</v>
      </c>
      <c r="AP172" s="964"/>
      <c r="AQ172" s="964"/>
      <c r="AR172" s="964"/>
      <c r="AT172" s="964"/>
      <c r="AU172" s="964"/>
      <c r="AV172" s="964"/>
      <c r="BN172" s="49">
        <v>1</v>
      </c>
    </row>
    <row r="173" spans="1:66" ht="35.1" customHeight="1">
      <c r="A173" s="973" t="str">
        <f>IF(B173="","",COUNTIF(B18:B173,"&lt;&gt;"))</f>
        <v/>
      </c>
      <c r="B173" s="965"/>
      <c r="C173" s="974" t="str">
        <f t="shared" si="40"/>
        <v/>
      </c>
      <c r="D173" s="984" t="str">
        <f t="shared" si="28"/>
        <v/>
      </c>
      <c r="E173" s="976" t="str">
        <f t="shared" si="29"/>
        <v/>
      </c>
      <c r="F173" s="977" t="str">
        <f t="shared" si="30"/>
        <v/>
      </c>
      <c r="G173" s="964" t="str">
        <f>IF(H173="","",COUNTIF(H18:H173,"&lt;&gt;"))</f>
        <v/>
      </c>
      <c r="H173" s="965" t="str" cm="1">
        <f t="array" ref="H173">IF(L173="","",IF(LEN(L173)&lt;=MAX(10,G13),L173,IFERROR(LEFT(L173,LOOKUP(2,1/(MID(L173,ROW(1:500),1)=" ")/(ROW(1:500)&lt;=MAX(10,G13)),ROW(1:500))-1),LEFT(L173,MAX(10,G13)))))</f>
        <v/>
      </c>
      <c r="I173" s="964" t="str">
        <f t="shared" si="31"/>
        <v/>
      </c>
      <c r="J173" s="964" t="str">
        <f t="shared" si="32"/>
        <v/>
      </c>
      <c r="K173" s="964" t="str">
        <f>IF(M172&lt;&gt;"",K172,IF(K172&lt;MAX(A18:A317),K172+1,""))</f>
        <v/>
      </c>
      <c r="L173" s="965" t="str">
        <f>IF(K173="","",IF(M172&lt;&gt;"",M172,INDEX(E18:E317,MATCH(K173,A18:A317,0))))</f>
        <v/>
      </c>
      <c r="M173" s="965" t="str">
        <f t="shared" si="33"/>
        <v/>
      </c>
      <c r="N173" s="965" t="str">
        <f t="shared" si="34"/>
        <v/>
      </c>
      <c r="O173" s="964" t="str">
        <f t="shared" si="35"/>
        <v/>
      </c>
      <c r="P173" s="964" t="str">
        <f t="shared" si="36"/>
        <v/>
      </c>
      <c r="Q173" s="965" t="str">
        <f t="shared" si="37"/>
        <v/>
      </c>
      <c r="R173" s="964" t="str">
        <f>IF(N173="","",IF(COUNTIF(AP18:AP300,TRIM(Q173))&gt;0,"EXCLUSION EXACTE",""))</f>
        <v/>
      </c>
      <c r="S173" s="964" t="str" cm="1">
        <f t="array" ref="S173">IF(N173="","",IF(SUMPRODUCT(--(AP18:AP300&lt;&gt;""),--ISNUMBER(SEARCH(" "&amp;AP18:AP300&amp;" ",Q173)))&gt;0,"BLOQUE MOLLUSQUES",""))</f>
        <v/>
      </c>
      <c r="T173" s="964" t="str" cm="1">
        <f t="array" ref="T173">IF(N173="","",IF(SUMPRODUCT(--(AT18:AT300&lt;&gt;""),--ISNUMBER(SEARCH(" "&amp;AT18:AT300&amp;" ",Q173)))&gt;0,"FORCE MOLLUSQUES",""))</f>
        <v/>
      </c>
      <c r="U173" s="965" t="str">
        <f t="shared" si="38"/>
        <v/>
      </c>
      <c r="V173" s="965" t="str">
        <f t="shared" si="41"/>
        <v/>
      </c>
      <c r="W173" s="977" t="str">
        <f t="shared" si="39"/>
        <v/>
      </c>
      <c r="X173" s="964" t="str" cm="1">
        <f t="array" ref="X173">IF(N173="","",IF(R173&lt;&gt;"","",IF(SUMPRODUCT(--(AN18:AN1500=X17),--(AM18:AM1500&lt;&gt;""),--ISNUMBER(SEARCH(" "&amp;AM18:AM1500&amp;" ",Q173)))&gt;0,X17,"")))</f>
        <v/>
      </c>
      <c r="Y173" s="964" t="str" cm="1">
        <f t="array" ref="Y173">IF(N173="","",IF(R173&lt;&gt;"","",IF(SUMPRODUCT(--(AN18:AN1500=Y17),--(AM18:AM1500&lt;&gt;""),--ISNUMBER(SEARCH(" "&amp;AM18:AM1500&amp;" ",Q173)))&gt;0,Y17,"")))</f>
        <v/>
      </c>
      <c r="Z173" s="964" t="str" cm="1">
        <f t="array" ref="Z173">IF(N173="","",IF(R173&lt;&gt;"","",IF(SUMPRODUCT(--(AN18:AN1500=Z17),--(AM18:AM1500&lt;&gt;""),--ISNUMBER(SEARCH(" "&amp;AM18:AM1500&amp;" ",Q173)))&gt;0,Z17,"")))</f>
        <v/>
      </c>
      <c r="AA173" s="964" t="str" cm="1">
        <f t="array" ref="AA173">IF(N173="","",IF(R173&lt;&gt;"","",IF(SUMPRODUCT(--(AN18:AN1500=AA17),--(AM18:AM1500&lt;&gt;""),--ISNUMBER(SEARCH(" "&amp;AM18:AM1500&amp;" ",Q173)))&gt;0,AA17,"")))</f>
        <v/>
      </c>
      <c r="AB173" s="964" t="str" cm="1">
        <f t="array" ref="AB173">IF(N173="","",IF(R173&lt;&gt;"","",IF(SUMPRODUCT(--(AN18:AN1500=AB17),--(AM18:AM1500&lt;&gt;""),--ISNUMBER(SEARCH(" "&amp;AM18:AM1500&amp;" ",Q173)))&gt;0,AB17,"")))</f>
        <v/>
      </c>
      <c r="AC173" s="964" t="str" cm="1">
        <f t="array" ref="AC173">IF(N173="","",IF(R173&lt;&gt;"","",IF(SUMPRODUCT(--(AN18:AN1500=AC17),--(AM18:AM1500&lt;&gt;""),--ISNUMBER(SEARCH(" "&amp;AM18:AM1500&amp;" ",Q173)))&gt;0,AC17,"")))</f>
        <v/>
      </c>
      <c r="AD173" s="964" t="str" cm="1">
        <f t="array" ref="AD173">IF(N173="","",IF(R173&lt;&gt;"","",IF(SUMPRODUCT(--(AN18:AN1500=AD17),--(AM18:AM1500&lt;&gt;""),--ISNUMBER(SEARCH(" "&amp;AM18:AM1500&amp;" ",Q173)))&gt;0,AD17,"")))</f>
        <v/>
      </c>
      <c r="AE173" s="964" t="str" cm="1">
        <f t="array" ref="AE173">IF(N173="","",IF(R173&lt;&gt;"","",IF(SUMPRODUCT(--(AN18:AN1500=AE17),--(AM18:AM1500&lt;&gt;""),--ISNUMBER(SEARCH(" "&amp;AM18:AM1500&amp;" ",Q173)))&gt;0,AE17,"")))</f>
        <v/>
      </c>
      <c r="AF173" s="964" t="str" cm="1">
        <f t="array" ref="AF173">IF(N173="","",IF(R173&lt;&gt;"","",IF(SUMPRODUCT(--(AN18:AN1500=AF17),--(AM18:AM1500&lt;&gt;""),--ISNUMBER(SEARCH(" "&amp;AM18:AM1500&amp;" ",Q173)))&gt;0,AF17,"")))</f>
        <v/>
      </c>
      <c r="AG173" s="964" t="str" cm="1">
        <f t="array" ref="AG173">IF(N173="","",IF(R173&lt;&gt;"","",IF(SUMPRODUCT(--(AN18:AN1500=AG17),--(AM18:AM1500&lt;&gt;""),--ISNUMBER(SEARCH(" "&amp;AM18:AM1500&amp;" ",Q173)))&gt;0,AG17,"")))</f>
        <v/>
      </c>
      <c r="AH173" s="964" t="str" cm="1">
        <f t="array" ref="AH173">IF(N173="","",IF(R173&lt;&gt;"","",IF(SUMPRODUCT(--(AN18:AN1500=AH17),--(AM18:AM1500&lt;&gt;""),--ISNUMBER(SEARCH(" "&amp;AM18:AM1500&amp;" ",Q173)))&gt;0,AH17,"")))</f>
        <v/>
      </c>
      <c r="AI173" s="964" t="str" cm="1">
        <f t="array" ref="AI173">IF(N173="","",IF(R173&lt;&gt;"","",IF(SUMPRODUCT(--(AN18:AN1500=AI17),--(AM18:AM1500&lt;&gt;""),--ISNUMBER(SEARCH(" "&amp;AM18:AM1500&amp;" ",Q173)))&gt;0,AI17,"")))</f>
        <v/>
      </c>
      <c r="AJ173" s="964" t="str" cm="1">
        <f t="array" ref="AJ173">IF(N173="","",IF(R173&lt;&gt;"","",IF(SUMPRODUCT(--(AN18:AN1500=AJ17),--(AM18:AM1500&lt;&gt;""),--ISNUMBER(SEARCH(" "&amp;AM18:AM1500&amp;" ",Q173)))&gt;0,AJ17,"")))</f>
        <v/>
      </c>
      <c r="AK173" s="964" t="str" cm="1">
        <f t="array" ref="AK173">IF(N173="","",IF(T173&lt;&gt;"",AK17,IF(S173&lt;&gt;"","",IF(R173&lt;&gt;"","",IF(SUMPRODUCT(--(AN18:AN1500=AK17),--(AM18:AM1500&lt;&gt;""),--ISNUMBER(SEARCH(" "&amp;AM18:AM1500&amp;" ",Q173)))&gt;0,AK17,"")))))</f>
        <v/>
      </c>
      <c r="AM173" s="964" t="s">
        <v>2205</v>
      </c>
      <c r="AN173" s="964" t="s">
        <v>1962</v>
      </c>
      <c r="AP173" s="964"/>
      <c r="AQ173" s="964"/>
      <c r="AR173" s="964"/>
      <c r="AT173" s="964"/>
      <c r="AU173" s="964"/>
      <c r="AV173" s="964"/>
      <c r="BN173" s="49">
        <v>1</v>
      </c>
    </row>
    <row r="174" spans="1:66" ht="35.1" customHeight="1">
      <c r="A174" s="957" t="str">
        <f>IF(B174="","",COUNTIF(B18:B174,"&lt;&gt;"))</f>
        <v/>
      </c>
      <c r="B174" s="958"/>
      <c r="C174" s="974" t="str">
        <f t="shared" si="40"/>
        <v/>
      </c>
      <c r="D174" s="984" t="str">
        <f t="shared" si="28"/>
        <v/>
      </c>
      <c r="E174" s="961" t="str">
        <f t="shared" si="29"/>
        <v/>
      </c>
      <c r="F174" s="962" t="str">
        <f t="shared" si="30"/>
        <v/>
      </c>
      <c r="G174" s="963" t="str">
        <f>IF(H174="","",COUNTIF(H18:H174,"&lt;&gt;"))</f>
        <v/>
      </c>
      <c r="H174" s="958" t="str" cm="1">
        <f t="array" ref="H174">IF(L174="","",IF(LEN(L174)&lt;=MAX(10,G13),L174,IFERROR(LEFT(L174,LOOKUP(2,1/(MID(L174,ROW(1:500),1)=" ")/(ROW(1:500)&lt;=MAX(10,G13)),ROW(1:500))-1),LEFT(L174,MAX(10,G13)))))</f>
        <v/>
      </c>
      <c r="I174" s="963" t="str">
        <f t="shared" si="31"/>
        <v/>
      </c>
      <c r="J174" s="963" t="str">
        <f t="shared" si="32"/>
        <v/>
      </c>
      <c r="K174" s="964" t="str">
        <f>IF(M173&lt;&gt;"",K173,IF(K173&lt;MAX(A18:A317),K173+1,""))</f>
        <v/>
      </c>
      <c r="L174" s="965" t="str">
        <f>IF(K174="","",IF(M173&lt;&gt;"",M173,INDEX(E18:E317,MATCH(K174,A18:A317,0))))</f>
        <v/>
      </c>
      <c r="M174" s="965" t="str">
        <f t="shared" si="33"/>
        <v/>
      </c>
      <c r="N174" s="966" t="str">
        <f t="shared" si="34"/>
        <v/>
      </c>
      <c r="O174" s="967" t="str">
        <f t="shared" si="35"/>
        <v/>
      </c>
      <c r="P174" s="967" t="str">
        <f t="shared" si="36"/>
        <v/>
      </c>
      <c r="Q174" s="966" t="str">
        <f t="shared" si="37"/>
        <v/>
      </c>
      <c r="R174" s="967" t="str">
        <f>IF(N174="","",IF(COUNTIF(AP18:AP300,TRIM(Q174))&gt;0,"EXCLUSION EXACTE",""))</f>
        <v/>
      </c>
      <c r="S174" s="967" t="str" cm="1">
        <f t="array" ref="S174">IF(N174="","",IF(SUMPRODUCT(--(AP18:AP300&lt;&gt;""),--ISNUMBER(SEARCH(" "&amp;AP18:AP300&amp;" ",Q174)))&gt;0,"BLOQUE MOLLUSQUES",""))</f>
        <v/>
      </c>
      <c r="T174" s="967" t="str" cm="1">
        <f t="array" ref="T174">IF(N174="","",IF(SUMPRODUCT(--(AT18:AT300&lt;&gt;""),--ISNUMBER(SEARCH(" "&amp;AT18:AT300&amp;" ",Q174)))&gt;0,"FORCE MOLLUSQUES",""))</f>
        <v/>
      </c>
      <c r="U174" s="966" t="str">
        <f t="shared" si="38"/>
        <v/>
      </c>
      <c r="V174" s="966" t="str">
        <f t="shared" si="41"/>
        <v/>
      </c>
      <c r="W174" s="991" t="str">
        <f t="shared" si="39"/>
        <v/>
      </c>
      <c r="X174" s="967" t="str" cm="1">
        <f t="array" ref="X174">IF(N174="","",IF(R174&lt;&gt;"","",IF(SUMPRODUCT(--(AN18:AN1500=X17),--(AM18:AM1500&lt;&gt;""),--ISNUMBER(SEARCH(" "&amp;AM18:AM1500&amp;" ",Q174)))&gt;0,X17,"")))</f>
        <v/>
      </c>
      <c r="Y174" s="967" t="str" cm="1">
        <f t="array" ref="Y174">IF(N174="","",IF(R174&lt;&gt;"","",IF(SUMPRODUCT(--(AN18:AN1500=Y17),--(AM18:AM1500&lt;&gt;""),--ISNUMBER(SEARCH(" "&amp;AM18:AM1500&amp;" ",Q174)))&gt;0,Y17,"")))</f>
        <v/>
      </c>
      <c r="Z174" s="967" t="str" cm="1">
        <f t="array" ref="Z174">IF(N174="","",IF(R174&lt;&gt;"","",IF(SUMPRODUCT(--(AN18:AN1500=Z17),--(AM18:AM1500&lt;&gt;""),--ISNUMBER(SEARCH(" "&amp;AM18:AM1500&amp;" ",Q174)))&gt;0,Z17,"")))</f>
        <v/>
      </c>
      <c r="AA174" s="967" t="str" cm="1">
        <f t="array" ref="AA174">IF(N174="","",IF(R174&lt;&gt;"","",IF(SUMPRODUCT(--(AN18:AN1500=AA17),--(AM18:AM1500&lt;&gt;""),--ISNUMBER(SEARCH(" "&amp;AM18:AM1500&amp;" ",Q174)))&gt;0,AA17,"")))</f>
        <v/>
      </c>
      <c r="AB174" s="967" t="str" cm="1">
        <f t="array" ref="AB174">IF(N174="","",IF(R174&lt;&gt;"","",IF(SUMPRODUCT(--(AN18:AN1500=AB17),--(AM18:AM1500&lt;&gt;""),--ISNUMBER(SEARCH(" "&amp;AM18:AM1500&amp;" ",Q174)))&gt;0,AB17,"")))</f>
        <v/>
      </c>
      <c r="AC174" s="967" t="str" cm="1">
        <f t="array" ref="AC174">IF(N174="","",IF(R174&lt;&gt;"","",IF(SUMPRODUCT(--(AN18:AN1500=AC17),--(AM18:AM1500&lt;&gt;""),--ISNUMBER(SEARCH(" "&amp;AM18:AM1500&amp;" ",Q174)))&gt;0,AC17,"")))</f>
        <v/>
      </c>
      <c r="AD174" s="967" t="str" cm="1">
        <f t="array" ref="AD174">IF(N174="","",IF(R174&lt;&gt;"","",IF(SUMPRODUCT(--(AN18:AN1500=AD17),--(AM18:AM1500&lt;&gt;""),--ISNUMBER(SEARCH(" "&amp;AM18:AM1500&amp;" ",Q174)))&gt;0,AD17,"")))</f>
        <v/>
      </c>
      <c r="AE174" s="967" t="str" cm="1">
        <f t="array" ref="AE174">IF(N174="","",IF(R174&lt;&gt;"","",IF(SUMPRODUCT(--(AN18:AN1500=AE17),--(AM18:AM1500&lt;&gt;""),--ISNUMBER(SEARCH(" "&amp;AM18:AM1500&amp;" ",Q174)))&gt;0,AE17,"")))</f>
        <v/>
      </c>
      <c r="AF174" s="967" t="str" cm="1">
        <f t="array" ref="AF174">IF(N174="","",IF(R174&lt;&gt;"","",IF(SUMPRODUCT(--(AN18:AN1500=AF17),--(AM18:AM1500&lt;&gt;""),--ISNUMBER(SEARCH(" "&amp;AM18:AM1500&amp;" ",Q174)))&gt;0,AF17,"")))</f>
        <v/>
      </c>
      <c r="AG174" s="967" t="str" cm="1">
        <f t="array" ref="AG174">IF(N174="","",IF(R174&lt;&gt;"","",IF(SUMPRODUCT(--(AN18:AN1500=AG17),--(AM18:AM1500&lt;&gt;""),--ISNUMBER(SEARCH(" "&amp;AM18:AM1500&amp;" ",Q174)))&gt;0,AG17,"")))</f>
        <v/>
      </c>
      <c r="AH174" s="967" t="str" cm="1">
        <f t="array" ref="AH174">IF(N174="","",IF(R174&lt;&gt;"","",IF(SUMPRODUCT(--(AN18:AN1500=AH17),--(AM18:AM1500&lt;&gt;""),--ISNUMBER(SEARCH(" "&amp;AM18:AM1500&amp;" ",Q174)))&gt;0,AH17,"")))</f>
        <v/>
      </c>
      <c r="AI174" s="967" t="str" cm="1">
        <f t="array" ref="AI174">IF(N174="","",IF(R174&lt;&gt;"","",IF(SUMPRODUCT(--(AN18:AN1500=AI17),--(AM18:AM1500&lt;&gt;""),--ISNUMBER(SEARCH(" "&amp;AM18:AM1500&amp;" ",Q174)))&gt;0,AI17,"")))</f>
        <v/>
      </c>
      <c r="AJ174" s="967" t="str" cm="1">
        <f t="array" ref="AJ174">IF(N174="","",IF(R174&lt;&gt;"","",IF(SUMPRODUCT(--(AN18:AN1500=AJ17),--(AM18:AM1500&lt;&gt;""),--ISNUMBER(SEARCH(" "&amp;AM18:AM1500&amp;" ",Q174)))&gt;0,AJ17,"")))</f>
        <v/>
      </c>
      <c r="AK174" s="967" t="str" cm="1">
        <f t="array" ref="AK174">IF(N174="","",IF(T174&lt;&gt;"",AK17,IF(S174&lt;&gt;"","",IF(R174&lt;&gt;"","",IF(SUMPRODUCT(--(AN18:AN1500=AK17),--(AM18:AM1500&lt;&gt;""),--ISNUMBER(SEARCH(" "&amp;AM18:AM1500&amp;" ",Q174)))&gt;0,AK17,"")))))</f>
        <v/>
      </c>
      <c r="AM174" s="968" t="s">
        <v>102</v>
      </c>
      <c r="AN174" s="968" t="s">
        <v>1962</v>
      </c>
      <c r="AP174" s="964"/>
      <c r="AQ174" s="964"/>
      <c r="AR174" s="964"/>
      <c r="AT174" s="964"/>
      <c r="AU174" s="964"/>
      <c r="AV174" s="964"/>
      <c r="BN174" s="49">
        <v>1</v>
      </c>
    </row>
    <row r="175" spans="1:66" ht="35.1" customHeight="1">
      <c r="A175" s="973" t="str">
        <f>IF(B175="","",COUNTIF(B18:B175,"&lt;&gt;"))</f>
        <v/>
      </c>
      <c r="B175" s="965"/>
      <c r="C175" s="974" t="str">
        <f t="shared" si="40"/>
        <v/>
      </c>
      <c r="D175" s="984" t="str">
        <f t="shared" si="28"/>
        <v/>
      </c>
      <c r="E175" s="976" t="str">
        <f t="shared" si="29"/>
        <v/>
      </c>
      <c r="F175" s="977" t="str">
        <f t="shared" si="30"/>
        <v/>
      </c>
      <c r="G175" s="964" t="str">
        <f>IF(H175="","",COUNTIF(H18:H175,"&lt;&gt;"))</f>
        <v/>
      </c>
      <c r="H175" s="965" t="str" cm="1">
        <f t="array" ref="H175">IF(L175="","",IF(LEN(L175)&lt;=MAX(10,G13),L175,IFERROR(LEFT(L175,LOOKUP(2,1/(MID(L175,ROW(1:500),1)=" ")/(ROW(1:500)&lt;=MAX(10,G13)),ROW(1:500))-1),LEFT(L175,MAX(10,G13)))))</f>
        <v/>
      </c>
      <c r="I175" s="964" t="str">
        <f t="shared" si="31"/>
        <v/>
      </c>
      <c r="J175" s="964" t="str">
        <f t="shared" si="32"/>
        <v/>
      </c>
      <c r="K175" s="964" t="str">
        <f>IF(M174&lt;&gt;"",K174,IF(K174&lt;MAX(A18:A317),K174+1,""))</f>
        <v/>
      </c>
      <c r="L175" s="965" t="str">
        <f>IF(K175="","",IF(M174&lt;&gt;"",M174,INDEX(E18:E317,MATCH(K175,A18:A317,0))))</f>
        <v/>
      </c>
      <c r="M175" s="965" t="str">
        <f t="shared" si="33"/>
        <v/>
      </c>
      <c r="N175" s="965" t="str">
        <f t="shared" si="34"/>
        <v/>
      </c>
      <c r="O175" s="964" t="str">
        <f t="shared" si="35"/>
        <v/>
      </c>
      <c r="P175" s="964" t="str">
        <f t="shared" si="36"/>
        <v/>
      </c>
      <c r="Q175" s="965" t="str">
        <f t="shared" si="37"/>
        <v/>
      </c>
      <c r="R175" s="964" t="str">
        <f>IF(N175="","",IF(COUNTIF(AP18:AP300,TRIM(Q175))&gt;0,"EXCLUSION EXACTE",""))</f>
        <v/>
      </c>
      <c r="S175" s="964" t="str" cm="1">
        <f t="array" ref="S175">IF(N175="","",IF(SUMPRODUCT(--(AP18:AP300&lt;&gt;""),--ISNUMBER(SEARCH(" "&amp;AP18:AP300&amp;" ",Q175)))&gt;0,"BLOQUE MOLLUSQUES",""))</f>
        <v/>
      </c>
      <c r="T175" s="964" t="str" cm="1">
        <f t="array" ref="T175">IF(N175="","",IF(SUMPRODUCT(--(AT18:AT300&lt;&gt;""),--ISNUMBER(SEARCH(" "&amp;AT18:AT300&amp;" ",Q175)))&gt;0,"FORCE MOLLUSQUES",""))</f>
        <v/>
      </c>
      <c r="U175" s="965" t="str">
        <f t="shared" si="38"/>
        <v/>
      </c>
      <c r="V175" s="965" t="str">
        <f t="shared" si="41"/>
        <v/>
      </c>
      <c r="W175" s="977" t="str">
        <f t="shared" si="39"/>
        <v/>
      </c>
      <c r="X175" s="964" t="str" cm="1">
        <f t="array" ref="X175">IF(N175="","",IF(R175&lt;&gt;"","",IF(SUMPRODUCT(--(AN18:AN1500=X17),--(AM18:AM1500&lt;&gt;""),--ISNUMBER(SEARCH(" "&amp;AM18:AM1500&amp;" ",Q175)))&gt;0,X17,"")))</f>
        <v/>
      </c>
      <c r="Y175" s="964" t="str" cm="1">
        <f t="array" ref="Y175">IF(N175="","",IF(R175&lt;&gt;"","",IF(SUMPRODUCT(--(AN18:AN1500=Y17),--(AM18:AM1500&lt;&gt;""),--ISNUMBER(SEARCH(" "&amp;AM18:AM1500&amp;" ",Q175)))&gt;0,Y17,"")))</f>
        <v/>
      </c>
      <c r="Z175" s="964" t="str" cm="1">
        <f t="array" ref="Z175">IF(N175="","",IF(R175&lt;&gt;"","",IF(SUMPRODUCT(--(AN18:AN1500=Z17),--(AM18:AM1500&lt;&gt;""),--ISNUMBER(SEARCH(" "&amp;AM18:AM1500&amp;" ",Q175)))&gt;0,Z17,"")))</f>
        <v/>
      </c>
      <c r="AA175" s="964" t="str" cm="1">
        <f t="array" ref="AA175">IF(N175="","",IF(R175&lt;&gt;"","",IF(SUMPRODUCT(--(AN18:AN1500=AA17),--(AM18:AM1500&lt;&gt;""),--ISNUMBER(SEARCH(" "&amp;AM18:AM1500&amp;" ",Q175)))&gt;0,AA17,"")))</f>
        <v/>
      </c>
      <c r="AB175" s="964" t="str" cm="1">
        <f t="array" ref="AB175">IF(N175="","",IF(R175&lt;&gt;"","",IF(SUMPRODUCT(--(AN18:AN1500=AB17),--(AM18:AM1500&lt;&gt;""),--ISNUMBER(SEARCH(" "&amp;AM18:AM1500&amp;" ",Q175)))&gt;0,AB17,"")))</f>
        <v/>
      </c>
      <c r="AC175" s="964" t="str" cm="1">
        <f t="array" ref="AC175">IF(N175="","",IF(R175&lt;&gt;"","",IF(SUMPRODUCT(--(AN18:AN1500=AC17),--(AM18:AM1500&lt;&gt;""),--ISNUMBER(SEARCH(" "&amp;AM18:AM1500&amp;" ",Q175)))&gt;0,AC17,"")))</f>
        <v/>
      </c>
      <c r="AD175" s="964" t="str" cm="1">
        <f t="array" ref="AD175">IF(N175="","",IF(R175&lt;&gt;"","",IF(SUMPRODUCT(--(AN18:AN1500=AD17),--(AM18:AM1500&lt;&gt;""),--ISNUMBER(SEARCH(" "&amp;AM18:AM1500&amp;" ",Q175)))&gt;0,AD17,"")))</f>
        <v/>
      </c>
      <c r="AE175" s="964" t="str" cm="1">
        <f t="array" ref="AE175">IF(N175="","",IF(R175&lt;&gt;"","",IF(SUMPRODUCT(--(AN18:AN1500=AE17),--(AM18:AM1500&lt;&gt;""),--ISNUMBER(SEARCH(" "&amp;AM18:AM1500&amp;" ",Q175)))&gt;0,AE17,"")))</f>
        <v/>
      </c>
      <c r="AF175" s="964" t="str" cm="1">
        <f t="array" ref="AF175">IF(N175="","",IF(R175&lt;&gt;"","",IF(SUMPRODUCT(--(AN18:AN1500=AF17),--(AM18:AM1500&lt;&gt;""),--ISNUMBER(SEARCH(" "&amp;AM18:AM1500&amp;" ",Q175)))&gt;0,AF17,"")))</f>
        <v/>
      </c>
      <c r="AG175" s="964" t="str" cm="1">
        <f t="array" ref="AG175">IF(N175="","",IF(R175&lt;&gt;"","",IF(SUMPRODUCT(--(AN18:AN1500=AG17),--(AM18:AM1500&lt;&gt;""),--ISNUMBER(SEARCH(" "&amp;AM18:AM1500&amp;" ",Q175)))&gt;0,AG17,"")))</f>
        <v/>
      </c>
      <c r="AH175" s="964" t="str" cm="1">
        <f t="array" ref="AH175">IF(N175="","",IF(R175&lt;&gt;"","",IF(SUMPRODUCT(--(AN18:AN1500=AH17),--(AM18:AM1500&lt;&gt;""),--ISNUMBER(SEARCH(" "&amp;AM18:AM1500&amp;" ",Q175)))&gt;0,AH17,"")))</f>
        <v/>
      </c>
      <c r="AI175" s="964" t="str" cm="1">
        <f t="array" ref="AI175">IF(N175="","",IF(R175&lt;&gt;"","",IF(SUMPRODUCT(--(AN18:AN1500=AI17),--(AM18:AM1500&lt;&gt;""),--ISNUMBER(SEARCH(" "&amp;AM18:AM1500&amp;" ",Q175)))&gt;0,AI17,"")))</f>
        <v/>
      </c>
      <c r="AJ175" s="964" t="str" cm="1">
        <f t="array" ref="AJ175">IF(N175="","",IF(R175&lt;&gt;"","",IF(SUMPRODUCT(--(AN18:AN1500=AJ17),--(AM18:AM1500&lt;&gt;""),--ISNUMBER(SEARCH(" "&amp;AM18:AM1500&amp;" ",Q175)))&gt;0,AJ17,"")))</f>
        <v/>
      </c>
      <c r="AK175" s="964" t="str" cm="1">
        <f t="array" ref="AK175">IF(N175="","",IF(T175&lt;&gt;"",AK17,IF(S175&lt;&gt;"","",IF(R175&lt;&gt;"","",IF(SUMPRODUCT(--(AN18:AN1500=AK17),--(AM18:AM1500&lt;&gt;""),--ISNUMBER(SEARCH(" "&amp;AM18:AM1500&amp;" ",Q175)))&gt;0,AK17,"")))))</f>
        <v/>
      </c>
      <c r="AM175" s="964" t="s">
        <v>280</v>
      </c>
      <c r="AN175" s="964" t="s">
        <v>1962</v>
      </c>
      <c r="AP175" s="964"/>
      <c r="AQ175" s="964"/>
      <c r="AR175" s="964"/>
      <c r="AT175" s="964"/>
      <c r="AU175" s="964"/>
      <c r="AV175" s="964"/>
      <c r="BN175" s="49">
        <v>1</v>
      </c>
    </row>
    <row r="176" spans="1:66" ht="35.1" customHeight="1">
      <c r="A176" s="957" t="str">
        <f>IF(B176="","",COUNTIF(B18:B176,"&lt;&gt;"))</f>
        <v/>
      </c>
      <c r="B176" s="958"/>
      <c r="C176" s="974" t="str">
        <f t="shared" si="40"/>
        <v/>
      </c>
      <c r="D176" s="984" t="str">
        <f t="shared" si="28"/>
        <v/>
      </c>
      <c r="E176" s="961" t="str">
        <f t="shared" si="29"/>
        <v/>
      </c>
      <c r="F176" s="962" t="str">
        <f t="shared" si="30"/>
        <v/>
      </c>
      <c r="G176" s="963" t="str">
        <f>IF(H176="","",COUNTIF(H18:H176,"&lt;&gt;"))</f>
        <v/>
      </c>
      <c r="H176" s="958" t="str" cm="1">
        <f t="array" ref="H176">IF(L176="","",IF(LEN(L176)&lt;=MAX(10,G13),L176,IFERROR(LEFT(L176,LOOKUP(2,1/(MID(L176,ROW(1:500),1)=" ")/(ROW(1:500)&lt;=MAX(10,G13)),ROW(1:500))-1),LEFT(L176,MAX(10,G13)))))</f>
        <v/>
      </c>
      <c r="I176" s="963" t="str">
        <f t="shared" si="31"/>
        <v/>
      </c>
      <c r="J176" s="963" t="str">
        <f t="shared" si="32"/>
        <v/>
      </c>
      <c r="K176" s="964" t="str">
        <f>IF(M175&lt;&gt;"",K175,IF(K175&lt;MAX(A18:A317),K175+1,""))</f>
        <v/>
      </c>
      <c r="L176" s="965" t="str">
        <f>IF(K176="","",IF(M175&lt;&gt;"",M175,INDEX(E18:E317,MATCH(K176,A18:A317,0))))</f>
        <v/>
      </c>
      <c r="M176" s="965" t="str">
        <f t="shared" si="33"/>
        <v/>
      </c>
      <c r="N176" s="966" t="str">
        <f t="shared" si="34"/>
        <v/>
      </c>
      <c r="O176" s="967" t="str">
        <f t="shared" si="35"/>
        <v/>
      </c>
      <c r="P176" s="967" t="str">
        <f t="shared" si="36"/>
        <v/>
      </c>
      <c r="Q176" s="966" t="str">
        <f t="shared" si="37"/>
        <v/>
      </c>
      <c r="R176" s="967" t="str">
        <f>IF(N176="","",IF(COUNTIF(AP18:AP300,TRIM(Q176))&gt;0,"EXCLUSION EXACTE",""))</f>
        <v/>
      </c>
      <c r="S176" s="967" t="str" cm="1">
        <f t="array" ref="S176">IF(N176="","",IF(SUMPRODUCT(--(AP18:AP300&lt;&gt;""),--ISNUMBER(SEARCH(" "&amp;AP18:AP300&amp;" ",Q176)))&gt;0,"BLOQUE MOLLUSQUES",""))</f>
        <v/>
      </c>
      <c r="T176" s="967" t="str" cm="1">
        <f t="array" ref="T176">IF(N176="","",IF(SUMPRODUCT(--(AT18:AT300&lt;&gt;""),--ISNUMBER(SEARCH(" "&amp;AT18:AT300&amp;" ",Q176)))&gt;0,"FORCE MOLLUSQUES",""))</f>
        <v/>
      </c>
      <c r="U176" s="966" t="str">
        <f t="shared" si="38"/>
        <v/>
      </c>
      <c r="V176" s="966" t="str">
        <f t="shared" si="41"/>
        <v/>
      </c>
      <c r="W176" s="991" t="str">
        <f t="shared" si="39"/>
        <v/>
      </c>
      <c r="X176" s="967" t="str" cm="1">
        <f t="array" ref="X176">IF(N176="","",IF(R176&lt;&gt;"","",IF(SUMPRODUCT(--(AN18:AN1500=X17),--(AM18:AM1500&lt;&gt;""),--ISNUMBER(SEARCH(" "&amp;AM18:AM1500&amp;" ",Q176)))&gt;0,X17,"")))</f>
        <v/>
      </c>
      <c r="Y176" s="967" t="str" cm="1">
        <f t="array" ref="Y176">IF(N176="","",IF(R176&lt;&gt;"","",IF(SUMPRODUCT(--(AN18:AN1500=Y17),--(AM18:AM1500&lt;&gt;""),--ISNUMBER(SEARCH(" "&amp;AM18:AM1500&amp;" ",Q176)))&gt;0,Y17,"")))</f>
        <v/>
      </c>
      <c r="Z176" s="967" t="str" cm="1">
        <f t="array" ref="Z176">IF(N176="","",IF(R176&lt;&gt;"","",IF(SUMPRODUCT(--(AN18:AN1500=Z17),--(AM18:AM1500&lt;&gt;""),--ISNUMBER(SEARCH(" "&amp;AM18:AM1500&amp;" ",Q176)))&gt;0,Z17,"")))</f>
        <v/>
      </c>
      <c r="AA176" s="967" t="str" cm="1">
        <f t="array" ref="AA176">IF(N176="","",IF(R176&lt;&gt;"","",IF(SUMPRODUCT(--(AN18:AN1500=AA17),--(AM18:AM1500&lt;&gt;""),--ISNUMBER(SEARCH(" "&amp;AM18:AM1500&amp;" ",Q176)))&gt;0,AA17,"")))</f>
        <v/>
      </c>
      <c r="AB176" s="967" t="str" cm="1">
        <f t="array" ref="AB176">IF(N176="","",IF(R176&lt;&gt;"","",IF(SUMPRODUCT(--(AN18:AN1500=AB17),--(AM18:AM1500&lt;&gt;""),--ISNUMBER(SEARCH(" "&amp;AM18:AM1500&amp;" ",Q176)))&gt;0,AB17,"")))</f>
        <v/>
      </c>
      <c r="AC176" s="967" t="str" cm="1">
        <f t="array" ref="AC176">IF(N176="","",IF(R176&lt;&gt;"","",IF(SUMPRODUCT(--(AN18:AN1500=AC17),--(AM18:AM1500&lt;&gt;""),--ISNUMBER(SEARCH(" "&amp;AM18:AM1500&amp;" ",Q176)))&gt;0,AC17,"")))</f>
        <v/>
      </c>
      <c r="AD176" s="967" t="str" cm="1">
        <f t="array" ref="AD176">IF(N176="","",IF(R176&lt;&gt;"","",IF(SUMPRODUCT(--(AN18:AN1500=AD17),--(AM18:AM1500&lt;&gt;""),--ISNUMBER(SEARCH(" "&amp;AM18:AM1500&amp;" ",Q176)))&gt;0,AD17,"")))</f>
        <v/>
      </c>
      <c r="AE176" s="967" t="str" cm="1">
        <f t="array" ref="AE176">IF(N176="","",IF(R176&lt;&gt;"","",IF(SUMPRODUCT(--(AN18:AN1500=AE17),--(AM18:AM1500&lt;&gt;""),--ISNUMBER(SEARCH(" "&amp;AM18:AM1500&amp;" ",Q176)))&gt;0,AE17,"")))</f>
        <v/>
      </c>
      <c r="AF176" s="967" t="str" cm="1">
        <f t="array" ref="AF176">IF(N176="","",IF(R176&lt;&gt;"","",IF(SUMPRODUCT(--(AN18:AN1500=AF17),--(AM18:AM1500&lt;&gt;""),--ISNUMBER(SEARCH(" "&amp;AM18:AM1500&amp;" ",Q176)))&gt;0,AF17,"")))</f>
        <v/>
      </c>
      <c r="AG176" s="967" t="str" cm="1">
        <f t="array" ref="AG176">IF(N176="","",IF(R176&lt;&gt;"","",IF(SUMPRODUCT(--(AN18:AN1500=AG17),--(AM18:AM1500&lt;&gt;""),--ISNUMBER(SEARCH(" "&amp;AM18:AM1500&amp;" ",Q176)))&gt;0,AG17,"")))</f>
        <v/>
      </c>
      <c r="AH176" s="967" t="str" cm="1">
        <f t="array" ref="AH176">IF(N176="","",IF(R176&lt;&gt;"","",IF(SUMPRODUCT(--(AN18:AN1500=AH17),--(AM18:AM1500&lt;&gt;""),--ISNUMBER(SEARCH(" "&amp;AM18:AM1500&amp;" ",Q176)))&gt;0,AH17,"")))</f>
        <v/>
      </c>
      <c r="AI176" s="967" t="str" cm="1">
        <f t="array" ref="AI176">IF(N176="","",IF(R176&lt;&gt;"","",IF(SUMPRODUCT(--(AN18:AN1500=AI17),--(AM18:AM1500&lt;&gt;""),--ISNUMBER(SEARCH(" "&amp;AM18:AM1500&amp;" ",Q176)))&gt;0,AI17,"")))</f>
        <v/>
      </c>
      <c r="AJ176" s="967" t="str" cm="1">
        <f t="array" ref="AJ176">IF(N176="","",IF(R176&lt;&gt;"","",IF(SUMPRODUCT(--(AN18:AN1500=AJ17),--(AM18:AM1500&lt;&gt;""),--ISNUMBER(SEARCH(" "&amp;AM18:AM1500&amp;" ",Q176)))&gt;0,AJ17,"")))</f>
        <v/>
      </c>
      <c r="AK176" s="967" t="str" cm="1">
        <f t="array" ref="AK176">IF(N176="","",IF(T176&lt;&gt;"",AK17,IF(S176&lt;&gt;"","",IF(R176&lt;&gt;"","",IF(SUMPRODUCT(--(AN18:AN1500=AK17),--(AM18:AM1500&lt;&gt;""),--ISNUMBER(SEARCH(" "&amp;AM18:AM1500&amp;" ",Q176)))&gt;0,AK17,"")))))</f>
        <v/>
      </c>
      <c r="AM176" s="968" t="s">
        <v>2206</v>
      </c>
      <c r="AN176" s="968" t="s">
        <v>1962</v>
      </c>
      <c r="AP176" s="964"/>
      <c r="AQ176" s="964"/>
      <c r="AR176" s="964"/>
      <c r="AT176" s="964"/>
      <c r="AU176" s="964"/>
      <c r="AV176" s="964"/>
      <c r="BN176" s="49">
        <v>1</v>
      </c>
    </row>
    <row r="177" spans="1:66" ht="35.1" customHeight="1">
      <c r="A177" s="973" t="str">
        <f>IF(B177="","",COUNTIF(B18:B177,"&lt;&gt;"))</f>
        <v/>
      </c>
      <c r="B177" s="965"/>
      <c r="C177" s="974" t="str">
        <f t="shared" si="40"/>
        <v/>
      </c>
      <c r="D177" s="984" t="str">
        <f t="shared" si="28"/>
        <v/>
      </c>
      <c r="E177" s="976" t="str">
        <f t="shared" si="29"/>
        <v/>
      </c>
      <c r="F177" s="977" t="str">
        <f t="shared" si="30"/>
        <v/>
      </c>
      <c r="G177" s="964" t="str">
        <f>IF(H177="","",COUNTIF(H18:H177,"&lt;&gt;"))</f>
        <v/>
      </c>
      <c r="H177" s="965" t="str" cm="1">
        <f t="array" ref="H177">IF(L177="","",IF(LEN(L177)&lt;=MAX(10,G13),L177,IFERROR(LEFT(L177,LOOKUP(2,1/(MID(L177,ROW(1:500),1)=" ")/(ROW(1:500)&lt;=MAX(10,G13)),ROW(1:500))-1),LEFT(L177,MAX(10,G13)))))</f>
        <v/>
      </c>
      <c r="I177" s="964" t="str">
        <f t="shared" si="31"/>
        <v/>
      </c>
      <c r="J177" s="964" t="str">
        <f t="shared" si="32"/>
        <v/>
      </c>
      <c r="K177" s="964" t="str">
        <f>IF(M176&lt;&gt;"",K176,IF(K176&lt;MAX(A18:A317),K176+1,""))</f>
        <v/>
      </c>
      <c r="L177" s="965" t="str">
        <f>IF(K177="","",IF(M176&lt;&gt;"",M176,INDEX(E18:E317,MATCH(K177,A18:A317,0))))</f>
        <v/>
      </c>
      <c r="M177" s="965" t="str">
        <f t="shared" si="33"/>
        <v/>
      </c>
      <c r="N177" s="965" t="str">
        <f t="shared" si="34"/>
        <v/>
      </c>
      <c r="O177" s="964" t="str">
        <f t="shared" si="35"/>
        <v/>
      </c>
      <c r="P177" s="964" t="str">
        <f t="shared" si="36"/>
        <v/>
      </c>
      <c r="Q177" s="965" t="str">
        <f t="shared" si="37"/>
        <v/>
      </c>
      <c r="R177" s="964" t="str">
        <f>IF(N177="","",IF(COUNTIF(AP18:AP300,TRIM(Q177))&gt;0,"EXCLUSION EXACTE",""))</f>
        <v/>
      </c>
      <c r="S177" s="964" t="str" cm="1">
        <f t="array" ref="S177">IF(N177="","",IF(SUMPRODUCT(--(AP18:AP300&lt;&gt;""),--ISNUMBER(SEARCH(" "&amp;AP18:AP300&amp;" ",Q177)))&gt;0,"BLOQUE MOLLUSQUES",""))</f>
        <v/>
      </c>
      <c r="T177" s="964" t="str" cm="1">
        <f t="array" ref="T177">IF(N177="","",IF(SUMPRODUCT(--(AT18:AT300&lt;&gt;""),--ISNUMBER(SEARCH(" "&amp;AT18:AT300&amp;" ",Q177)))&gt;0,"FORCE MOLLUSQUES",""))</f>
        <v/>
      </c>
      <c r="U177" s="965" t="str">
        <f t="shared" si="38"/>
        <v/>
      </c>
      <c r="V177" s="965" t="str">
        <f t="shared" si="41"/>
        <v/>
      </c>
      <c r="W177" s="977" t="str">
        <f t="shared" si="39"/>
        <v/>
      </c>
      <c r="X177" s="964" t="str" cm="1">
        <f t="array" ref="X177">IF(N177="","",IF(R177&lt;&gt;"","",IF(SUMPRODUCT(--(AN18:AN1500=X17),--(AM18:AM1500&lt;&gt;""),--ISNUMBER(SEARCH(" "&amp;AM18:AM1500&amp;" ",Q177)))&gt;0,X17,"")))</f>
        <v/>
      </c>
      <c r="Y177" s="964" t="str" cm="1">
        <f t="array" ref="Y177">IF(N177="","",IF(R177&lt;&gt;"","",IF(SUMPRODUCT(--(AN18:AN1500=Y17),--(AM18:AM1500&lt;&gt;""),--ISNUMBER(SEARCH(" "&amp;AM18:AM1500&amp;" ",Q177)))&gt;0,Y17,"")))</f>
        <v/>
      </c>
      <c r="Z177" s="964" t="str" cm="1">
        <f t="array" ref="Z177">IF(N177="","",IF(R177&lt;&gt;"","",IF(SUMPRODUCT(--(AN18:AN1500=Z17),--(AM18:AM1500&lt;&gt;""),--ISNUMBER(SEARCH(" "&amp;AM18:AM1500&amp;" ",Q177)))&gt;0,Z17,"")))</f>
        <v/>
      </c>
      <c r="AA177" s="964" t="str" cm="1">
        <f t="array" ref="AA177">IF(N177="","",IF(R177&lt;&gt;"","",IF(SUMPRODUCT(--(AN18:AN1500=AA17),--(AM18:AM1500&lt;&gt;""),--ISNUMBER(SEARCH(" "&amp;AM18:AM1500&amp;" ",Q177)))&gt;0,AA17,"")))</f>
        <v/>
      </c>
      <c r="AB177" s="964" t="str" cm="1">
        <f t="array" ref="AB177">IF(N177="","",IF(R177&lt;&gt;"","",IF(SUMPRODUCT(--(AN18:AN1500=AB17),--(AM18:AM1500&lt;&gt;""),--ISNUMBER(SEARCH(" "&amp;AM18:AM1500&amp;" ",Q177)))&gt;0,AB17,"")))</f>
        <v/>
      </c>
      <c r="AC177" s="964" t="str" cm="1">
        <f t="array" ref="AC177">IF(N177="","",IF(R177&lt;&gt;"","",IF(SUMPRODUCT(--(AN18:AN1500=AC17),--(AM18:AM1500&lt;&gt;""),--ISNUMBER(SEARCH(" "&amp;AM18:AM1500&amp;" ",Q177)))&gt;0,AC17,"")))</f>
        <v/>
      </c>
      <c r="AD177" s="964" t="str" cm="1">
        <f t="array" ref="AD177">IF(N177="","",IF(R177&lt;&gt;"","",IF(SUMPRODUCT(--(AN18:AN1500=AD17),--(AM18:AM1500&lt;&gt;""),--ISNUMBER(SEARCH(" "&amp;AM18:AM1500&amp;" ",Q177)))&gt;0,AD17,"")))</f>
        <v/>
      </c>
      <c r="AE177" s="964" t="str" cm="1">
        <f t="array" ref="AE177">IF(N177="","",IF(R177&lt;&gt;"","",IF(SUMPRODUCT(--(AN18:AN1500=AE17),--(AM18:AM1500&lt;&gt;""),--ISNUMBER(SEARCH(" "&amp;AM18:AM1500&amp;" ",Q177)))&gt;0,AE17,"")))</f>
        <v/>
      </c>
      <c r="AF177" s="964" t="str" cm="1">
        <f t="array" ref="AF177">IF(N177="","",IF(R177&lt;&gt;"","",IF(SUMPRODUCT(--(AN18:AN1500=AF17),--(AM18:AM1500&lt;&gt;""),--ISNUMBER(SEARCH(" "&amp;AM18:AM1500&amp;" ",Q177)))&gt;0,AF17,"")))</f>
        <v/>
      </c>
      <c r="AG177" s="964" t="str" cm="1">
        <f t="array" ref="AG177">IF(N177="","",IF(R177&lt;&gt;"","",IF(SUMPRODUCT(--(AN18:AN1500=AG17),--(AM18:AM1500&lt;&gt;""),--ISNUMBER(SEARCH(" "&amp;AM18:AM1500&amp;" ",Q177)))&gt;0,AG17,"")))</f>
        <v/>
      </c>
      <c r="AH177" s="964" t="str" cm="1">
        <f t="array" ref="AH177">IF(N177="","",IF(R177&lt;&gt;"","",IF(SUMPRODUCT(--(AN18:AN1500=AH17),--(AM18:AM1500&lt;&gt;""),--ISNUMBER(SEARCH(" "&amp;AM18:AM1500&amp;" ",Q177)))&gt;0,AH17,"")))</f>
        <v/>
      </c>
      <c r="AI177" s="964" t="str" cm="1">
        <f t="array" ref="AI177">IF(N177="","",IF(R177&lt;&gt;"","",IF(SUMPRODUCT(--(AN18:AN1500=AI17),--(AM18:AM1500&lt;&gt;""),--ISNUMBER(SEARCH(" "&amp;AM18:AM1500&amp;" ",Q177)))&gt;0,AI17,"")))</f>
        <v/>
      </c>
      <c r="AJ177" s="964" t="str" cm="1">
        <f t="array" ref="AJ177">IF(N177="","",IF(R177&lt;&gt;"","",IF(SUMPRODUCT(--(AN18:AN1500=AJ17),--(AM18:AM1500&lt;&gt;""),--ISNUMBER(SEARCH(" "&amp;AM18:AM1500&amp;" ",Q177)))&gt;0,AJ17,"")))</f>
        <v/>
      </c>
      <c r="AK177" s="964" t="str" cm="1">
        <f t="array" ref="AK177">IF(N177="","",IF(T177&lt;&gt;"",AK17,IF(S177&lt;&gt;"","",IF(R177&lt;&gt;"","",IF(SUMPRODUCT(--(AN18:AN1500=AK17),--(AM18:AM1500&lt;&gt;""),--ISNUMBER(SEARCH(" "&amp;AM18:AM1500&amp;" ",Q177)))&gt;0,AK17,"")))))</f>
        <v/>
      </c>
      <c r="AM177" s="964" t="s">
        <v>2207</v>
      </c>
      <c r="AN177" s="964" t="s">
        <v>1962</v>
      </c>
      <c r="AP177" s="964"/>
      <c r="AQ177" s="964"/>
      <c r="AR177" s="964"/>
      <c r="AT177" s="964"/>
      <c r="AU177" s="964"/>
      <c r="AV177" s="964"/>
      <c r="BN177" s="49">
        <v>1</v>
      </c>
    </row>
    <row r="178" spans="1:66" ht="35.1" customHeight="1">
      <c r="A178" s="957" t="str">
        <f>IF(B178="","",COUNTIF(B18:B178,"&lt;&gt;"))</f>
        <v/>
      </c>
      <c r="B178" s="958"/>
      <c r="C178" s="974" t="str">
        <f t="shared" si="40"/>
        <v/>
      </c>
      <c r="D178" s="984" t="str">
        <f t="shared" si="28"/>
        <v/>
      </c>
      <c r="E178" s="961" t="str">
        <f t="shared" si="29"/>
        <v/>
      </c>
      <c r="F178" s="962" t="str">
        <f t="shared" si="30"/>
        <v/>
      </c>
      <c r="G178" s="963" t="str">
        <f>IF(H178="","",COUNTIF(H18:H178,"&lt;&gt;"))</f>
        <v/>
      </c>
      <c r="H178" s="958" t="str" cm="1">
        <f t="array" ref="H178">IF(L178="","",IF(LEN(L178)&lt;=MAX(10,G13),L178,IFERROR(LEFT(L178,LOOKUP(2,1/(MID(L178,ROW(1:500),1)=" ")/(ROW(1:500)&lt;=MAX(10,G13)),ROW(1:500))-1),LEFT(L178,MAX(10,G13)))))</f>
        <v/>
      </c>
      <c r="I178" s="963" t="str">
        <f t="shared" si="31"/>
        <v/>
      </c>
      <c r="J178" s="963" t="str">
        <f t="shared" si="32"/>
        <v/>
      </c>
      <c r="K178" s="964" t="str">
        <f>IF(M177&lt;&gt;"",K177,IF(K177&lt;MAX(A18:A317),K177+1,""))</f>
        <v/>
      </c>
      <c r="L178" s="965" t="str">
        <f>IF(K178="","",IF(M177&lt;&gt;"",M177,INDEX(E18:E317,MATCH(K178,A18:A317,0))))</f>
        <v/>
      </c>
      <c r="M178" s="965" t="str">
        <f t="shared" si="33"/>
        <v/>
      </c>
      <c r="N178" s="966" t="str">
        <f t="shared" si="34"/>
        <v/>
      </c>
      <c r="O178" s="967" t="str">
        <f t="shared" si="35"/>
        <v/>
      </c>
      <c r="P178" s="967" t="str">
        <f t="shared" si="36"/>
        <v/>
      </c>
      <c r="Q178" s="966" t="str">
        <f t="shared" si="37"/>
        <v/>
      </c>
      <c r="R178" s="967" t="str">
        <f>IF(N178="","",IF(COUNTIF(AP18:AP300,TRIM(Q178))&gt;0,"EXCLUSION EXACTE",""))</f>
        <v/>
      </c>
      <c r="S178" s="967" t="str" cm="1">
        <f t="array" ref="S178">IF(N178="","",IF(SUMPRODUCT(--(AP18:AP300&lt;&gt;""),--ISNUMBER(SEARCH(" "&amp;AP18:AP300&amp;" ",Q178)))&gt;0,"BLOQUE MOLLUSQUES",""))</f>
        <v/>
      </c>
      <c r="T178" s="967" t="str" cm="1">
        <f t="array" ref="T178">IF(N178="","",IF(SUMPRODUCT(--(AT18:AT300&lt;&gt;""),--ISNUMBER(SEARCH(" "&amp;AT18:AT300&amp;" ",Q178)))&gt;0,"FORCE MOLLUSQUES",""))</f>
        <v/>
      </c>
      <c r="U178" s="966" t="str">
        <f t="shared" si="38"/>
        <v/>
      </c>
      <c r="V178" s="966" t="str">
        <f t="shared" si="41"/>
        <v/>
      </c>
      <c r="W178" s="991" t="str">
        <f t="shared" si="39"/>
        <v/>
      </c>
      <c r="X178" s="967" t="str" cm="1">
        <f t="array" ref="X178">IF(N178="","",IF(R178&lt;&gt;"","",IF(SUMPRODUCT(--(AN18:AN1500=X17),--(AM18:AM1500&lt;&gt;""),--ISNUMBER(SEARCH(" "&amp;AM18:AM1500&amp;" ",Q178)))&gt;0,X17,"")))</f>
        <v/>
      </c>
      <c r="Y178" s="967" t="str" cm="1">
        <f t="array" ref="Y178">IF(N178="","",IF(R178&lt;&gt;"","",IF(SUMPRODUCT(--(AN18:AN1500=Y17),--(AM18:AM1500&lt;&gt;""),--ISNUMBER(SEARCH(" "&amp;AM18:AM1500&amp;" ",Q178)))&gt;0,Y17,"")))</f>
        <v/>
      </c>
      <c r="Z178" s="967" t="str" cm="1">
        <f t="array" ref="Z178">IF(N178="","",IF(R178&lt;&gt;"","",IF(SUMPRODUCT(--(AN18:AN1500=Z17),--(AM18:AM1500&lt;&gt;""),--ISNUMBER(SEARCH(" "&amp;AM18:AM1500&amp;" ",Q178)))&gt;0,Z17,"")))</f>
        <v/>
      </c>
      <c r="AA178" s="967" t="str" cm="1">
        <f t="array" ref="AA178">IF(N178="","",IF(R178&lt;&gt;"","",IF(SUMPRODUCT(--(AN18:AN1500=AA17),--(AM18:AM1500&lt;&gt;""),--ISNUMBER(SEARCH(" "&amp;AM18:AM1500&amp;" ",Q178)))&gt;0,AA17,"")))</f>
        <v/>
      </c>
      <c r="AB178" s="967" t="str" cm="1">
        <f t="array" ref="AB178">IF(N178="","",IF(R178&lt;&gt;"","",IF(SUMPRODUCT(--(AN18:AN1500=AB17),--(AM18:AM1500&lt;&gt;""),--ISNUMBER(SEARCH(" "&amp;AM18:AM1500&amp;" ",Q178)))&gt;0,AB17,"")))</f>
        <v/>
      </c>
      <c r="AC178" s="967" t="str" cm="1">
        <f t="array" ref="AC178">IF(N178="","",IF(R178&lt;&gt;"","",IF(SUMPRODUCT(--(AN18:AN1500=AC17),--(AM18:AM1500&lt;&gt;""),--ISNUMBER(SEARCH(" "&amp;AM18:AM1500&amp;" ",Q178)))&gt;0,AC17,"")))</f>
        <v/>
      </c>
      <c r="AD178" s="967" t="str" cm="1">
        <f t="array" ref="AD178">IF(N178="","",IF(R178&lt;&gt;"","",IF(SUMPRODUCT(--(AN18:AN1500=AD17),--(AM18:AM1500&lt;&gt;""),--ISNUMBER(SEARCH(" "&amp;AM18:AM1500&amp;" ",Q178)))&gt;0,AD17,"")))</f>
        <v/>
      </c>
      <c r="AE178" s="967" t="str" cm="1">
        <f t="array" ref="AE178">IF(N178="","",IF(R178&lt;&gt;"","",IF(SUMPRODUCT(--(AN18:AN1500=AE17),--(AM18:AM1500&lt;&gt;""),--ISNUMBER(SEARCH(" "&amp;AM18:AM1500&amp;" ",Q178)))&gt;0,AE17,"")))</f>
        <v/>
      </c>
      <c r="AF178" s="967" t="str" cm="1">
        <f t="array" ref="AF178">IF(N178="","",IF(R178&lt;&gt;"","",IF(SUMPRODUCT(--(AN18:AN1500=AF17),--(AM18:AM1500&lt;&gt;""),--ISNUMBER(SEARCH(" "&amp;AM18:AM1500&amp;" ",Q178)))&gt;0,AF17,"")))</f>
        <v/>
      </c>
      <c r="AG178" s="967" t="str" cm="1">
        <f t="array" ref="AG178">IF(N178="","",IF(R178&lt;&gt;"","",IF(SUMPRODUCT(--(AN18:AN1500=AG17),--(AM18:AM1500&lt;&gt;""),--ISNUMBER(SEARCH(" "&amp;AM18:AM1500&amp;" ",Q178)))&gt;0,AG17,"")))</f>
        <v/>
      </c>
      <c r="AH178" s="967" t="str" cm="1">
        <f t="array" ref="AH178">IF(N178="","",IF(R178&lt;&gt;"","",IF(SUMPRODUCT(--(AN18:AN1500=AH17),--(AM18:AM1500&lt;&gt;""),--ISNUMBER(SEARCH(" "&amp;AM18:AM1500&amp;" ",Q178)))&gt;0,AH17,"")))</f>
        <v/>
      </c>
      <c r="AI178" s="967" t="str" cm="1">
        <f t="array" ref="AI178">IF(N178="","",IF(R178&lt;&gt;"","",IF(SUMPRODUCT(--(AN18:AN1500=AI17),--(AM18:AM1500&lt;&gt;""),--ISNUMBER(SEARCH(" "&amp;AM18:AM1500&amp;" ",Q178)))&gt;0,AI17,"")))</f>
        <v/>
      </c>
      <c r="AJ178" s="967" t="str" cm="1">
        <f t="array" ref="AJ178">IF(N178="","",IF(R178&lt;&gt;"","",IF(SUMPRODUCT(--(AN18:AN1500=AJ17),--(AM18:AM1500&lt;&gt;""),--ISNUMBER(SEARCH(" "&amp;AM18:AM1500&amp;" ",Q178)))&gt;0,AJ17,"")))</f>
        <v/>
      </c>
      <c r="AK178" s="967" t="str" cm="1">
        <f t="array" ref="AK178">IF(N178="","",IF(T178&lt;&gt;"",AK17,IF(S178&lt;&gt;"","",IF(R178&lt;&gt;"","",IF(SUMPRODUCT(--(AN18:AN1500=AK17),--(AM18:AM1500&lt;&gt;""),--ISNUMBER(SEARCH(" "&amp;AM18:AM1500&amp;" ",Q178)))&gt;0,AK17,"")))))</f>
        <v/>
      </c>
      <c r="AM178" s="968" t="s">
        <v>2208</v>
      </c>
      <c r="AN178" s="968" t="s">
        <v>1962</v>
      </c>
      <c r="AP178" s="964"/>
      <c r="AQ178" s="964"/>
      <c r="AR178" s="964"/>
      <c r="AT178" s="964"/>
      <c r="AU178" s="964"/>
      <c r="AV178" s="964"/>
      <c r="BN178" s="49">
        <v>1</v>
      </c>
    </row>
    <row r="179" spans="1:66" ht="35.1" customHeight="1">
      <c r="A179" s="973" t="str">
        <f>IF(B179="","",COUNTIF(B18:B179,"&lt;&gt;"))</f>
        <v/>
      </c>
      <c r="B179" s="965"/>
      <c r="C179" s="974" t="str">
        <f t="shared" si="40"/>
        <v/>
      </c>
      <c r="D179" s="984" t="str">
        <f t="shared" si="28"/>
        <v/>
      </c>
      <c r="E179" s="976" t="str">
        <f t="shared" si="29"/>
        <v/>
      </c>
      <c r="F179" s="977" t="str">
        <f t="shared" si="30"/>
        <v/>
      </c>
      <c r="G179" s="964" t="str">
        <f>IF(H179="","",COUNTIF(H18:H179,"&lt;&gt;"))</f>
        <v/>
      </c>
      <c r="H179" s="965" t="str" cm="1">
        <f t="array" ref="H179">IF(L179="","",IF(LEN(L179)&lt;=MAX(10,G13),L179,IFERROR(LEFT(L179,LOOKUP(2,1/(MID(L179,ROW(1:500),1)=" ")/(ROW(1:500)&lt;=MAX(10,G13)),ROW(1:500))-1),LEFT(L179,MAX(10,G13)))))</f>
        <v/>
      </c>
      <c r="I179" s="964" t="str">
        <f t="shared" si="31"/>
        <v/>
      </c>
      <c r="J179" s="964" t="str">
        <f t="shared" si="32"/>
        <v/>
      </c>
      <c r="K179" s="964" t="str">
        <f>IF(M178&lt;&gt;"",K178,IF(K178&lt;MAX(A18:A317),K178+1,""))</f>
        <v/>
      </c>
      <c r="L179" s="965" t="str">
        <f>IF(K179="","",IF(M178&lt;&gt;"",M178,INDEX(E18:E317,MATCH(K179,A18:A317,0))))</f>
        <v/>
      </c>
      <c r="M179" s="965" t="str">
        <f t="shared" si="33"/>
        <v/>
      </c>
      <c r="N179" s="965" t="str">
        <f t="shared" si="34"/>
        <v/>
      </c>
      <c r="O179" s="964" t="str">
        <f t="shared" si="35"/>
        <v/>
      </c>
      <c r="P179" s="964" t="str">
        <f t="shared" si="36"/>
        <v/>
      </c>
      <c r="Q179" s="965" t="str">
        <f t="shared" si="37"/>
        <v/>
      </c>
      <c r="R179" s="964" t="str">
        <f>IF(N179="","",IF(COUNTIF(AP18:AP300,TRIM(Q179))&gt;0,"EXCLUSION EXACTE",""))</f>
        <v/>
      </c>
      <c r="S179" s="964" t="str" cm="1">
        <f t="array" ref="S179">IF(N179="","",IF(SUMPRODUCT(--(AP18:AP300&lt;&gt;""),--ISNUMBER(SEARCH(" "&amp;AP18:AP300&amp;" ",Q179)))&gt;0,"BLOQUE MOLLUSQUES",""))</f>
        <v/>
      </c>
      <c r="T179" s="964" t="str" cm="1">
        <f t="array" ref="T179">IF(N179="","",IF(SUMPRODUCT(--(AT18:AT300&lt;&gt;""),--ISNUMBER(SEARCH(" "&amp;AT18:AT300&amp;" ",Q179)))&gt;0,"FORCE MOLLUSQUES",""))</f>
        <v/>
      </c>
      <c r="U179" s="965" t="str">
        <f t="shared" si="38"/>
        <v/>
      </c>
      <c r="V179" s="965" t="str">
        <f t="shared" si="41"/>
        <v/>
      </c>
      <c r="W179" s="977" t="str">
        <f t="shared" si="39"/>
        <v/>
      </c>
      <c r="X179" s="964" t="str" cm="1">
        <f t="array" ref="X179">IF(N179="","",IF(R179&lt;&gt;"","",IF(SUMPRODUCT(--(AN18:AN1500=X17),--(AM18:AM1500&lt;&gt;""),--ISNUMBER(SEARCH(" "&amp;AM18:AM1500&amp;" ",Q179)))&gt;0,X17,"")))</f>
        <v/>
      </c>
      <c r="Y179" s="964" t="str" cm="1">
        <f t="array" ref="Y179">IF(N179="","",IF(R179&lt;&gt;"","",IF(SUMPRODUCT(--(AN18:AN1500=Y17),--(AM18:AM1500&lt;&gt;""),--ISNUMBER(SEARCH(" "&amp;AM18:AM1500&amp;" ",Q179)))&gt;0,Y17,"")))</f>
        <v/>
      </c>
      <c r="Z179" s="964" t="str" cm="1">
        <f t="array" ref="Z179">IF(N179="","",IF(R179&lt;&gt;"","",IF(SUMPRODUCT(--(AN18:AN1500=Z17),--(AM18:AM1500&lt;&gt;""),--ISNUMBER(SEARCH(" "&amp;AM18:AM1500&amp;" ",Q179)))&gt;0,Z17,"")))</f>
        <v/>
      </c>
      <c r="AA179" s="964" t="str" cm="1">
        <f t="array" ref="AA179">IF(N179="","",IF(R179&lt;&gt;"","",IF(SUMPRODUCT(--(AN18:AN1500=AA17),--(AM18:AM1500&lt;&gt;""),--ISNUMBER(SEARCH(" "&amp;AM18:AM1500&amp;" ",Q179)))&gt;0,AA17,"")))</f>
        <v/>
      </c>
      <c r="AB179" s="964" t="str" cm="1">
        <f t="array" ref="AB179">IF(N179="","",IF(R179&lt;&gt;"","",IF(SUMPRODUCT(--(AN18:AN1500=AB17),--(AM18:AM1500&lt;&gt;""),--ISNUMBER(SEARCH(" "&amp;AM18:AM1500&amp;" ",Q179)))&gt;0,AB17,"")))</f>
        <v/>
      </c>
      <c r="AC179" s="964" t="str" cm="1">
        <f t="array" ref="AC179">IF(N179="","",IF(R179&lt;&gt;"","",IF(SUMPRODUCT(--(AN18:AN1500=AC17),--(AM18:AM1500&lt;&gt;""),--ISNUMBER(SEARCH(" "&amp;AM18:AM1500&amp;" ",Q179)))&gt;0,AC17,"")))</f>
        <v/>
      </c>
      <c r="AD179" s="964" t="str" cm="1">
        <f t="array" ref="AD179">IF(N179="","",IF(R179&lt;&gt;"","",IF(SUMPRODUCT(--(AN18:AN1500=AD17),--(AM18:AM1500&lt;&gt;""),--ISNUMBER(SEARCH(" "&amp;AM18:AM1500&amp;" ",Q179)))&gt;0,AD17,"")))</f>
        <v/>
      </c>
      <c r="AE179" s="964" t="str" cm="1">
        <f t="array" ref="AE179">IF(N179="","",IF(R179&lt;&gt;"","",IF(SUMPRODUCT(--(AN18:AN1500=AE17),--(AM18:AM1500&lt;&gt;""),--ISNUMBER(SEARCH(" "&amp;AM18:AM1500&amp;" ",Q179)))&gt;0,AE17,"")))</f>
        <v/>
      </c>
      <c r="AF179" s="964" t="str" cm="1">
        <f t="array" ref="AF179">IF(N179="","",IF(R179&lt;&gt;"","",IF(SUMPRODUCT(--(AN18:AN1500=AF17),--(AM18:AM1500&lt;&gt;""),--ISNUMBER(SEARCH(" "&amp;AM18:AM1500&amp;" ",Q179)))&gt;0,AF17,"")))</f>
        <v/>
      </c>
      <c r="AG179" s="964" t="str" cm="1">
        <f t="array" ref="AG179">IF(N179="","",IF(R179&lt;&gt;"","",IF(SUMPRODUCT(--(AN18:AN1500=AG17),--(AM18:AM1500&lt;&gt;""),--ISNUMBER(SEARCH(" "&amp;AM18:AM1500&amp;" ",Q179)))&gt;0,AG17,"")))</f>
        <v/>
      </c>
      <c r="AH179" s="964" t="str" cm="1">
        <f t="array" ref="AH179">IF(N179="","",IF(R179&lt;&gt;"","",IF(SUMPRODUCT(--(AN18:AN1500=AH17),--(AM18:AM1500&lt;&gt;""),--ISNUMBER(SEARCH(" "&amp;AM18:AM1500&amp;" ",Q179)))&gt;0,AH17,"")))</f>
        <v/>
      </c>
      <c r="AI179" s="964" t="str" cm="1">
        <f t="array" ref="AI179">IF(N179="","",IF(R179&lt;&gt;"","",IF(SUMPRODUCT(--(AN18:AN1500=AI17),--(AM18:AM1500&lt;&gt;""),--ISNUMBER(SEARCH(" "&amp;AM18:AM1500&amp;" ",Q179)))&gt;0,AI17,"")))</f>
        <v/>
      </c>
      <c r="AJ179" s="964" t="str" cm="1">
        <f t="array" ref="AJ179">IF(N179="","",IF(R179&lt;&gt;"","",IF(SUMPRODUCT(--(AN18:AN1500=AJ17),--(AM18:AM1500&lt;&gt;""),--ISNUMBER(SEARCH(" "&amp;AM18:AM1500&amp;" ",Q179)))&gt;0,AJ17,"")))</f>
        <v/>
      </c>
      <c r="AK179" s="964" t="str" cm="1">
        <f t="array" ref="AK179">IF(N179="","",IF(T179&lt;&gt;"",AK17,IF(S179&lt;&gt;"","",IF(R179&lt;&gt;"","",IF(SUMPRODUCT(--(AN18:AN1500=AK17),--(AM18:AM1500&lt;&gt;""),--ISNUMBER(SEARCH(" "&amp;AM18:AM1500&amp;" ",Q179)))&gt;0,AK17,"")))))</f>
        <v/>
      </c>
      <c r="AM179" s="964" t="s">
        <v>2209</v>
      </c>
      <c r="AN179" s="964" t="s">
        <v>1962</v>
      </c>
      <c r="AP179" s="964"/>
      <c r="AQ179" s="964"/>
      <c r="AR179" s="964"/>
      <c r="AT179" s="964"/>
      <c r="AU179" s="964"/>
      <c r="AV179" s="964"/>
      <c r="BN179" s="49">
        <v>1</v>
      </c>
    </row>
    <row r="180" spans="1:66" ht="35.1" customHeight="1">
      <c r="A180" s="957" t="str">
        <f>IF(B180="","",COUNTIF(B18:B180,"&lt;&gt;"))</f>
        <v/>
      </c>
      <c r="B180" s="958"/>
      <c r="C180" s="974" t="str">
        <f t="shared" si="40"/>
        <v/>
      </c>
      <c r="D180" s="984" t="str">
        <f t="shared" si="28"/>
        <v/>
      </c>
      <c r="E180" s="961" t="str">
        <f t="shared" si="29"/>
        <v/>
      </c>
      <c r="F180" s="962" t="str">
        <f t="shared" si="30"/>
        <v/>
      </c>
      <c r="G180" s="963" t="str">
        <f>IF(H180="","",COUNTIF(H18:H180,"&lt;&gt;"))</f>
        <v/>
      </c>
      <c r="H180" s="958" t="str" cm="1">
        <f t="array" ref="H180">IF(L180="","",IF(LEN(L180)&lt;=MAX(10,G13),L180,IFERROR(LEFT(L180,LOOKUP(2,1/(MID(L180,ROW(1:500),1)=" ")/(ROW(1:500)&lt;=MAX(10,G13)),ROW(1:500))-1),LEFT(L180,MAX(10,G13)))))</f>
        <v/>
      </c>
      <c r="I180" s="963" t="str">
        <f t="shared" si="31"/>
        <v/>
      </c>
      <c r="J180" s="963" t="str">
        <f t="shared" si="32"/>
        <v/>
      </c>
      <c r="K180" s="964" t="str">
        <f>IF(M179&lt;&gt;"",K179,IF(K179&lt;MAX(A18:A317),K179+1,""))</f>
        <v/>
      </c>
      <c r="L180" s="965" t="str">
        <f>IF(K180="","",IF(M179&lt;&gt;"",M179,INDEX(E18:E317,MATCH(K180,A18:A317,0))))</f>
        <v/>
      </c>
      <c r="M180" s="965" t="str">
        <f t="shared" si="33"/>
        <v/>
      </c>
      <c r="N180" s="966" t="str">
        <f t="shared" si="34"/>
        <v/>
      </c>
      <c r="O180" s="967" t="str">
        <f t="shared" si="35"/>
        <v/>
      </c>
      <c r="P180" s="967" t="str">
        <f t="shared" si="36"/>
        <v/>
      </c>
      <c r="Q180" s="966" t="str">
        <f t="shared" si="37"/>
        <v/>
      </c>
      <c r="R180" s="967" t="str">
        <f>IF(N180="","",IF(COUNTIF(AP18:AP300,TRIM(Q180))&gt;0,"EXCLUSION EXACTE",""))</f>
        <v/>
      </c>
      <c r="S180" s="967" t="str" cm="1">
        <f t="array" ref="S180">IF(N180="","",IF(SUMPRODUCT(--(AP18:AP300&lt;&gt;""),--ISNUMBER(SEARCH(" "&amp;AP18:AP300&amp;" ",Q180)))&gt;0,"BLOQUE MOLLUSQUES",""))</f>
        <v/>
      </c>
      <c r="T180" s="967" t="str" cm="1">
        <f t="array" ref="T180">IF(N180="","",IF(SUMPRODUCT(--(AT18:AT300&lt;&gt;""),--ISNUMBER(SEARCH(" "&amp;AT18:AT300&amp;" ",Q180)))&gt;0,"FORCE MOLLUSQUES",""))</f>
        <v/>
      </c>
      <c r="U180" s="966" t="str">
        <f t="shared" si="38"/>
        <v/>
      </c>
      <c r="V180" s="966" t="str">
        <f t="shared" si="41"/>
        <v/>
      </c>
      <c r="W180" s="991" t="str">
        <f t="shared" si="39"/>
        <v/>
      </c>
      <c r="X180" s="967" t="str" cm="1">
        <f t="array" ref="X180">IF(N180="","",IF(R180&lt;&gt;"","",IF(SUMPRODUCT(--(AN18:AN1500=X17),--(AM18:AM1500&lt;&gt;""),--ISNUMBER(SEARCH(" "&amp;AM18:AM1500&amp;" ",Q180)))&gt;0,X17,"")))</f>
        <v/>
      </c>
      <c r="Y180" s="967" t="str" cm="1">
        <f t="array" ref="Y180">IF(N180="","",IF(R180&lt;&gt;"","",IF(SUMPRODUCT(--(AN18:AN1500=Y17),--(AM18:AM1500&lt;&gt;""),--ISNUMBER(SEARCH(" "&amp;AM18:AM1500&amp;" ",Q180)))&gt;0,Y17,"")))</f>
        <v/>
      </c>
      <c r="Z180" s="967" t="str" cm="1">
        <f t="array" ref="Z180">IF(N180="","",IF(R180&lt;&gt;"","",IF(SUMPRODUCT(--(AN18:AN1500=Z17),--(AM18:AM1500&lt;&gt;""),--ISNUMBER(SEARCH(" "&amp;AM18:AM1500&amp;" ",Q180)))&gt;0,Z17,"")))</f>
        <v/>
      </c>
      <c r="AA180" s="967" t="str" cm="1">
        <f t="array" ref="AA180">IF(N180="","",IF(R180&lt;&gt;"","",IF(SUMPRODUCT(--(AN18:AN1500=AA17),--(AM18:AM1500&lt;&gt;""),--ISNUMBER(SEARCH(" "&amp;AM18:AM1500&amp;" ",Q180)))&gt;0,AA17,"")))</f>
        <v/>
      </c>
      <c r="AB180" s="967" t="str" cm="1">
        <f t="array" ref="AB180">IF(N180="","",IF(R180&lt;&gt;"","",IF(SUMPRODUCT(--(AN18:AN1500=AB17),--(AM18:AM1500&lt;&gt;""),--ISNUMBER(SEARCH(" "&amp;AM18:AM1500&amp;" ",Q180)))&gt;0,AB17,"")))</f>
        <v/>
      </c>
      <c r="AC180" s="967" t="str" cm="1">
        <f t="array" ref="AC180">IF(N180="","",IF(R180&lt;&gt;"","",IF(SUMPRODUCT(--(AN18:AN1500=AC17),--(AM18:AM1500&lt;&gt;""),--ISNUMBER(SEARCH(" "&amp;AM18:AM1500&amp;" ",Q180)))&gt;0,AC17,"")))</f>
        <v/>
      </c>
      <c r="AD180" s="967" t="str" cm="1">
        <f t="array" ref="AD180">IF(N180="","",IF(R180&lt;&gt;"","",IF(SUMPRODUCT(--(AN18:AN1500=AD17),--(AM18:AM1500&lt;&gt;""),--ISNUMBER(SEARCH(" "&amp;AM18:AM1500&amp;" ",Q180)))&gt;0,AD17,"")))</f>
        <v/>
      </c>
      <c r="AE180" s="967" t="str" cm="1">
        <f t="array" ref="AE180">IF(N180="","",IF(R180&lt;&gt;"","",IF(SUMPRODUCT(--(AN18:AN1500=AE17),--(AM18:AM1500&lt;&gt;""),--ISNUMBER(SEARCH(" "&amp;AM18:AM1500&amp;" ",Q180)))&gt;0,AE17,"")))</f>
        <v/>
      </c>
      <c r="AF180" s="967" t="str" cm="1">
        <f t="array" ref="AF180">IF(N180="","",IF(R180&lt;&gt;"","",IF(SUMPRODUCT(--(AN18:AN1500=AF17),--(AM18:AM1500&lt;&gt;""),--ISNUMBER(SEARCH(" "&amp;AM18:AM1500&amp;" ",Q180)))&gt;0,AF17,"")))</f>
        <v/>
      </c>
      <c r="AG180" s="967" t="str" cm="1">
        <f t="array" ref="AG180">IF(N180="","",IF(R180&lt;&gt;"","",IF(SUMPRODUCT(--(AN18:AN1500=AG17),--(AM18:AM1500&lt;&gt;""),--ISNUMBER(SEARCH(" "&amp;AM18:AM1500&amp;" ",Q180)))&gt;0,AG17,"")))</f>
        <v/>
      </c>
      <c r="AH180" s="967" t="str" cm="1">
        <f t="array" ref="AH180">IF(N180="","",IF(R180&lt;&gt;"","",IF(SUMPRODUCT(--(AN18:AN1500=AH17),--(AM18:AM1500&lt;&gt;""),--ISNUMBER(SEARCH(" "&amp;AM18:AM1500&amp;" ",Q180)))&gt;0,AH17,"")))</f>
        <v/>
      </c>
      <c r="AI180" s="967" t="str" cm="1">
        <f t="array" ref="AI180">IF(N180="","",IF(R180&lt;&gt;"","",IF(SUMPRODUCT(--(AN18:AN1500=AI17),--(AM18:AM1500&lt;&gt;""),--ISNUMBER(SEARCH(" "&amp;AM18:AM1500&amp;" ",Q180)))&gt;0,AI17,"")))</f>
        <v/>
      </c>
      <c r="AJ180" s="967" t="str" cm="1">
        <f t="array" ref="AJ180">IF(N180="","",IF(R180&lt;&gt;"","",IF(SUMPRODUCT(--(AN18:AN1500=AJ17),--(AM18:AM1500&lt;&gt;""),--ISNUMBER(SEARCH(" "&amp;AM18:AM1500&amp;" ",Q180)))&gt;0,AJ17,"")))</f>
        <v/>
      </c>
      <c r="AK180" s="967" t="str" cm="1">
        <f t="array" ref="AK180">IF(N180="","",IF(T180&lt;&gt;"",AK17,IF(S180&lt;&gt;"","",IF(R180&lt;&gt;"","",IF(SUMPRODUCT(--(AN18:AN1500=AK17),--(AM18:AM1500&lt;&gt;""),--ISNUMBER(SEARCH(" "&amp;AM18:AM1500&amp;" ",Q180)))&gt;0,AK17,"")))))</f>
        <v/>
      </c>
      <c r="AM180" s="968" t="s">
        <v>2210</v>
      </c>
      <c r="AN180" s="968" t="s">
        <v>1962</v>
      </c>
      <c r="AP180" s="964"/>
      <c r="AQ180" s="964"/>
      <c r="AR180" s="964"/>
      <c r="AT180" s="964"/>
      <c r="AU180" s="964"/>
      <c r="AV180" s="964"/>
      <c r="BN180" s="49">
        <v>1</v>
      </c>
    </row>
    <row r="181" spans="1:66" ht="35.1" customHeight="1">
      <c r="A181" s="973" t="str">
        <f>IF(B181="","",COUNTIF(B18:B181,"&lt;&gt;"))</f>
        <v/>
      </c>
      <c r="B181" s="965"/>
      <c r="C181" s="974" t="str">
        <f t="shared" si="40"/>
        <v/>
      </c>
      <c r="D181" s="984" t="str">
        <f t="shared" si="28"/>
        <v/>
      </c>
      <c r="E181" s="976" t="str">
        <f t="shared" si="29"/>
        <v/>
      </c>
      <c r="F181" s="977" t="str">
        <f t="shared" si="30"/>
        <v/>
      </c>
      <c r="G181" s="964" t="str">
        <f>IF(H181="","",COUNTIF(H18:H181,"&lt;&gt;"))</f>
        <v/>
      </c>
      <c r="H181" s="965" t="str" cm="1">
        <f t="array" ref="H181">IF(L181="","",IF(LEN(L181)&lt;=MAX(10,G13),L181,IFERROR(LEFT(L181,LOOKUP(2,1/(MID(L181,ROW(1:500),1)=" ")/(ROW(1:500)&lt;=MAX(10,G13)),ROW(1:500))-1),LEFT(L181,MAX(10,G13)))))</f>
        <v/>
      </c>
      <c r="I181" s="964" t="str">
        <f t="shared" si="31"/>
        <v/>
      </c>
      <c r="J181" s="964" t="str">
        <f t="shared" si="32"/>
        <v/>
      </c>
      <c r="K181" s="964" t="str">
        <f>IF(M180&lt;&gt;"",K180,IF(K180&lt;MAX(A18:A317),K180+1,""))</f>
        <v/>
      </c>
      <c r="L181" s="965" t="str">
        <f>IF(K181="","",IF(M180&lt;&gt;"",M180,INDEX(E18:E317,MATCH(K181,A18:A317,0))))</f>
        <v/>
      </c>
      <c r="M181" s="965" t="str">
        <f t="shared" si="33"/>
        <v/>
      </c>
      <c r="N181" s="965" t="str">
        <f t="shared" si="34"/>
        <v/>
      </c>
      <c r="O181" s="964" t="str">
        <f t="shared" si="35"/>
        <v/>
      </c>
      <c r="P181" s="964" t="str">
        <f t="shared" si="36"/>
        <v/>
      </c>
      <c r="Q181" s="965" t="str">
        <f t="shared" si="37"/>
        <v/>
      </c>
      <c r="R181" s="964" t="str">
        <f>IF(N181="","",IF(COUNTIF(AP18:AP300,TRIM(Q181))&gt;0,"EXCLUSION EXACTE",""))</f>
        <v/>
      </c>
      <c r="S181" s="964" t="str" cm="1">
        <f t="array" ref="S181">IF(N181="","",IF(SUMPRODUCT(--(AP18:AP300&lt;&gt;""),--ISNUMBER(SEARCH(" "&amp;AP18:AP300&amp;" ",Q181)))&gt;0,"BLOQUE MOLLUSQUES",""))</f>
        <v/>
      </c>
      <c r="T181" s="964" t="str" cm="1">
        <f t="array" ref="T181">IF(N181="","",IF(SUMPRODUCT(--(AT18:AT300&lt;&gt;""),--ISNUMBER(SEARCH(" "&amp;AT18:AT300&amp;" ",Q181)))&gt;0,"FORCE MOLLUSQUES",""))</f>
        <v/>
      </c>
      <c r="U181" s="965" t="str">
        <f t="shared" si="38"/>
        <v/>
      </c>
      <c r="V181" s="965" t="str">
        <f t="shared" si="41"/>
        <v/>
      </c>
      <c r="W181" s="977" t="str">
        <f t="shared" si="39"/>
        <v/>
      </c>
      <c r="X181" s="964" t="str" cm="1">
        <f t="array" ref="X181">IF(N181="","",IF(R181&lt;&gt;"","",IF(SUMPRODUCT(--(AN18:AN1500=X17),--(AM18:AM1500&lt;&gt;""),--ISNUMBER(SEARCH(" "&amp;AM18:AM1500&amp;" ",Q181)))&gt;0,X17,"")))</f>
        <v/>
      </c>
      <c r="Y181" s="964" t="str" cm="1">
        <f t="array" ref="Y181">IF(N181="","",IF(R181&lt;&gt;"","",IF(SUMPRODUCT(--(AN18:AN1500=Y17),--(AM18:AM1500&lt;&gt;""),--ISNUMBER(SEARCH(" "&amp;AM18:AM1500&amp;" ",Q181)))&gt;0,Y17,"")))</f>
        <v/>
      </c>
      <c r="Z181" s="964" t="str" cm="1">
        <f t="array" ref="Z181">IF(N181="","",IF(R181&lt;&gt;"","",IF(SUMPRODUCT(--(AN18:AN1500=Z17),--(AM18:AM1500&lt;&gt;""),--ISNUMBER(SEARCH(" "&amp;AM18:AM1500&amp;" ",Q181)))&gt;0,Z17,"")))</f>
        <v/>
      </c>
      <c r="AA181" s="964" t="str" cm="1">
        <f t="array" ref="AA181">IF(N181="","",IF(R181&lt;&gt;"","",IF(SUMPRODUCT(--(AN18:AN1500=AA17),--(AM18:AM1500&lt;&gt;""),--ISNUMBER(SEARCH(" "&amp;AM18:AM1500&amp;" ",Q181)))&gt;0,AA17,"")))</f>
        <v/>
      </c>
      <c r="AB181" s="964" t="str" cm="1">
        <f t="array" ref="AB181">IF(N181="","",IF(R181&lt;&gt;"","",IF(SUMPRODUCT(--(AN18:AN1500=AB17),--(AM18:AM1500&lt;&gt;""),--ISNUMBER(SEARCH(" "&amp;AM18:AM1500&amp;" ",Q181)))&gt;0,AB17,"")))</f>
        <v/>
      </c>
      <c r="AC181" s="964" t="str" cm="1">
        <f t="array" ref="AC181">IF(N181="","",IF(R181&lt;&gt;"","",IF(SUMPRODUCT(--(AN18:AN1500=AC17),--(AM18:AM1500&lt;&gt;""),--ISNUMBER(SEARCH(" "&amp;AM18:AM1500&amp;" ",Q181)))&gt;0,AC17,"")))</f>
        <v/>
      </c>
      <c r="AD181" s="964" t="str" cm="1">
        <f t="array" ref="AD181">IF(N181="","",IF(R181&lt;&gt;"","",IF(SUMPRODUCT(--(AN18:AN1500=AD17),--(AM18:AM1500&lt;&gt;""),--ISNUMBER(SEARCH(" "&amp;AM18:AM1500&amp;" ",Q181)))&gt;0,AD17,"")))</f>
        <v/>
      </c>
      <c r="AE181" s="964" t="str" cm="1">
        <f t="array" ref="AE181">IF(N181="","",IF(R181&lt;&gt;"","",IF(SUMPRODUCT(--(AN18:AN1500=AE17),--(AM18:AM1500&lt;&gt;""),--ISNUMBER(SEARCH(" "&amp;AM18:AM1500&amp;" ",Q181)))&gt;0,AE17,"")))</f>
        <v/>
      </c>
      <c r="AF181" s="964" t="str" cm="1">
        <f t="array" ref="AF181">IF(N181="","",IF(R181&lt;&gt;"","",IF(SUMPRODUCT(--(AN18:AN1500=AF17),--(AM18:AM1500&lt;&gt;""),--ISNUMBER(SEARCH(" "&amp;AM18:AM1500&amp;" ",Q181)))&gt;0,AF17,"")))</f>
        <v/>
      </c>
      <c r="AG181" s="964" t="str" cm="1">
        <f t="array" ref="AG181">IF(N181="","",IF(R181&lt;&gt;"","",IF(SUMPRODUCT(--(AN18:AN1500=AG17),--(AM18:AM1500&lt;&gt;""),--ISNUMBER(SEARCH(" "&amp;AM18:AM1500&amp;" ",Q181)))&gt;0,AG17,"")))</f>
        <v/>
      </c>
      <c r="AH181" s="964" t="str" cm="1">
        <f t="array" ref="AH181">IF(N181="","",IF(R181&lt;&gt;"","",IF(SUMPRODUCT(--(AN18:AN1500=AH17),--(AM18:AM1500&lt;&gt;""),--ISNUMBER(SEARCH(" "&amp;AM18:AM1500&amp;" ",Q181)))&gt;0,AH17,"")))</f>
        <v/>
      </c>
      <c r="AI181" s="964" t="str" cm="1">
        <f t="array" ref="AI181">IF(N181="","",IF(R181&lt;&gt;"","",IF(SUMPRODUCT(--(AN18:AN1500=AI17),--(AM18:AM1500&lt;&gt;""),--ISNUMBER(SEARCH(" "&amp;AM18:AM1500&amp;" ",Q181)))&gt;0,AI17,"")))</f>
        <v/>
      </c>
      <c r="AJ181" s="964" t="str" cm="1">
        <f t="array" ref="AJ181">IF(N181="","",IF(R181&lt;&gt;"","",IF(SUMPRODUCT(--(AN18:AN1500=AJ17),--(AM18:AM1500&lt;&gt;""),--ISNUMBER(SEARCH(" "&amp;AM18:AM1500&amp;" ",Q181)))&gt;0,AJ17,"")))</f>
        <v/>
      </c>
      <c r="AK181" s="964" t="str" cm="1">
        <f t="array" ref="AK181">IF(N181="","",IF(T181&lt;&gt;"",AK17,IF(S181&lt;&gt;"","",IF(R181&lt;&gt;"","",IF(SUMPRODUCT(--(AN18:AN1500=AK17),--(AM18:AM1500&lt;&gt;""),--ISNUMBER(SEARCH(" "&amp;AM18:AM1500&amp;" ",Q181)))&gt;0,AK17,"")))))</f>
        <v/>
      </c>
      <c r="AM181" s="964" t="s">
        <v>2211</v>
      </c>
      <c r="AN181" s="964" t="s">
        <v>1962</v>
      </c>
      <c r="AP181" s="964"/>
      <c r="AQ181" s="964"/>
      <c r="AR181" s="964"/>
      <c r="AT181" s="964"/>
      <c r="AU181" s="964"/>
      <c r="AV181" s="964"/>
      <c r="BN181" s="49">
        <v>1</v>
      </c>
    </row>
    <row r="182" spans="1:66" ht="35.1" customHeight="1">
      <c r="A182" s="957" t="str">
        <f>IF(B182="","",COUNTIF(B18:B182,"&lt;&gt;"))</f>
        <v/>
      </c>
      <c r="B182" s="958"/>
      <c r="C182" s="974" t="str">
        <f t="shared" si="40"/>
        <v/>
      </c>
      <c r="D182" s="984" t="str">
        <f t="shared" si="28"/>
        <v/>
      </c>
      <c r="E182" s="961" t="str">
        <f t="shared" si="29"/>
        <v/>
      </c>
      <c r="F182" s="962" t="str">
        <f t="shared" si="30"/>
        <v/>
      </c>
      <c r="G182" s="963" t="str">
        <f>IF(H182="","",COUNTIF(H18:H182,"&lt;&gt;"))</f>
        <v/>
      </c>
      <c r="H182" s="958" t="str" cm="1">
        <f t="array" ref="H182">IF(L182="","",IF(LEN(L182)&lt;=MAX(10,G13),L182,IFERROR(LEFT(L182,LOOKUP(2,1/(MID(L182,ROW(1:500),1)=" ")/(ROW(1:500)&lt;=MAX(10,G13)),ROW(1:500))-1),LEFT(L182,MAX(10,G13)))))</f>
        <v/>
      </c>
      <c r="I182" s="963" t="str">
        <f t="shared" si="31"/>
        <v/>
      </c>
      <c r="J182" s="963" t="str">
        <f t="shared" si="32"/>
        <v/>
      </c>
      <c r="K182" s="964" t="str">
        <f>IF(M181&lt;&gt;"",K181,IF(K181&lt;MAX(A18:A317),K181+1,""))</f>
        <v/>
      </c>
      <c r="L182" s="965" t="str">
        <f>IF(K182="","",IF(M181&lt;&gt;"",M181,INDEX(E18:E317,MATCH(K182,A18:A317,0))))</f>
        <v/>
      </c>
      <c r="M182" s="965" t="str">
        <f t="shared" si="33"/>
        <v/>
      </c>
      <c r="N182" s="966" t="str">
        <f t="shared" si="34"/>
        <v/>
      </c>
      <c r="O182" s="967" t="str">
        <f t="shared" si="35"/>
        <v/>
      </c>
      <c r="P182" s="967" t="str">
        <f t="shared" si="36"/>
        <v/>
      </c>
      <c r="Q182" s="966" t="str">
        <f t="shared" si="37"/>
        <v/>
      </c>
      <c r="R182" s="967" t="str">
        <f>IF(N182="","",IF(COUNTIF(AP18:AP300,TRIM(Q182))&gt;0,"EXCLUSION EXACTE",""))</f>
        <v/>
      </c>
      <c r="S182" s="967" t="str" cm="1">
        <f t="array" ref="S182">IF(N182="","",IF(SUMPRODUCT(--(AP18:AP300&lt;&gt;""),--ISNUMBER(SEARCH(" "&amp;AP18:AP300&amp;" ",Q182)))&gt;0,"BLOQUE MOLLUSQUES",""))</f>
        <v/>
      </c>
      <c r="T182" s="967" t="str" cm="1">
        <f t="array" ref="T182">IF(N182="","",IF(SUMPRODUCT(--(AT18:AT300&lt;&gt;""),--ISNUMBER(SEARCH(" "&amp;AT18:AT300&amp;" ",Q182)))&gt;0,"FORCE MOLLUSQUES",""))</f>
        <v/>
      </c>
      <c r="U182" s="966" t="str">
        <f t="shared" si="38"/>
        <v/>
      </c>
      <c r="V182" s="966" t="str">
        <f t="shared" si="41"/>
        <v/>
      </c>
      <c r="W182" s="991" t="str">
        <f t="shared" si="39"/>
        <v/>
      </c>
      <c r="X182" s="967" t="str" cm="1">
        <f t="array" ref="X182">IF(N182="","",IF(R182&lt;&gt;"","",IF(SUMPRODUCT(--(AN18:AN1500=X17),--(AM18:AM1500&lt;&gt;""),--ISNUMBER(SEARCH(" "&amp;AM18:AM1500&amp;" ",Q182)))&gt;0,X17,"")))</f>
        <v/>
      </c>
      <c r="Y182" s="967" t="str" cm="1">
        <f t="array" ref="Y182">IF(N182="","",IF(R182&lt;&gt;"","",IF(SUMPRODUCT(--(AN18:AN1500=Y17),--(AM18:AM1500&lt;&gt;""),--ISNUMBER(SEARCH(" "&amp;AM18:AM1500&amp;" ",Q182)))&gt;0,Y17,"")))</f>
        <v/>
      </c>
      <c r="Z182" s="967" t="str" cm="1">
        <f t="array" ref="Z182">IF(N182="","",IF(R182&lt;&gt;"","",IF(SUMPRODUCT(--(AN18:AN1500=Z17),--(AM18:AM1500&lt;&gt;""),--ISNUMBER(SEARCH(" "&amp;AM18:AM1500&amp;" ",Q182)))&gt;0,Z17,"")))</f>
        <v/>
      </c>
      <c r="AA182" s="967" t="str" cm="1">
        <f t="array" ref="AA182">IF(N182="","",IF(R182&lt;&gt;"","",IF(SUMPRODUCT(--(AN18:AN1500=AA17),--(AM18:AM1500&lt;&gt;""),--ISNUMBER(SEARCH(" "&amp;AM18:AM1500&amp;" ",Q182)))&gt;0,AA17,"")))</f>
        <v/>
      </c>
      <c r="AB182" s="967" t="str" cm="1">
        <f t="array" ref="AB182">IF(N182="","",IF(R182&lt;&gt;"","",IF(SUMPRODUCT(--(AN18:AN1500=AB17),--(AM18:AM1500&lt;&gt;""),--ISNUMBER(SEARCH(" "&amp;AM18:AM1500&amp;" ",Q182)))&gt;0,AB17,"")))</f>
        <v/>
      </c>
      <c r="AC182" s="967" t="str" cm="1">
        <f t="array" ref="AC182">IF(N182="","",IF(R182&lt;&gt;"","",IF(SUMPRODUCT(--(AN18:AN1500=AC17),--(AM18:AM1500&lt;&gt;""),--ISNUMBER(SEARCH(" "&amp;AM18:AM1500&amp;" ",Q182)))&gt;0,AC17,"")))</f>
        <v/>
      </c>
      <c r="AD182" s="967" t="str" cm="1">
        <f t="array" ref="AD182">IF(N182="","",IF(R182&lt;&gt;"","",IF(SUMPRODUCT(--(AN18:AN1500=AD17),--(AM18:AM1500&lt;&gt;""),--ISNUMBER(SEARCH(" "&amp;AM18:AM1500&amp;" ",Q182)))&gt;0,AD17,"")))</f>
        <v/>
      </c>
      <c r="AE182" s="967" t="str" cm="1">
        <f t="array" ref="AE182">IF(N182="","",IF(R182&lt;&gt;"","",IF(SUMPRODUCT(--(AN18:AN1500=AE17),--(AM18:AM1500&lt;&gt;""),--ISNUMBER(SEARCH(" "&amp;AM18:AM1500&amp;" ",Q182)))&gt;0,AE17,"")))</f>
        <v/>
      </c>
      <c r="AF182" s="967" t="str" cm="1">
        <f t="array" ref="AF182">IF(N182="","",IF(R182&lt;&gt;"","",IF(SUMPRODUCT(--(AN18:AN1500=AF17),--(AM18:AM1500&lt;&gt;""),--ISNUMBER(SEARCH(" "&amp;AM18:AM1500&amp;" ",Q182)))&gt;0,AF17,"")))</f>
        <v/>
      </c>
      <c r="AG182" s="967" t="str" cm="1">
        <f t="array" ref="AG182">IF(N182="","",IF(R182&lt;&gt;"","",IF(SUMPRODUCT(--(AN18:AN1500=AG17),--(AM18:AM1500&lt;&gt;""),--ISNUMBER(SEARCH(" "&amp;AM18:AM1500&amp;" ",Q182)))&gt;0,AG17,"")))</f>
        <v/>
      </c>
      <c r="AH182" s="967" t="str" cm="1">
        <f t="array" ref="AH182">IF(N182="","",IF(R182&lt;&gt;"","",IF(SUMPRODUCT(--(AN18:AN1500=AH17),--(AM18:AM1500&lt;&gt;""),--ISNUMBER(SEARCH(" "&amp;AM18:AM1500&amp;" ",Q182)))&gt;0,AH17,"")))</f>
        <v/>
      </c>
      <c r="AI182" s="967" t="str" cm="1">
        <f t="array" ref="AI182">IF(N182="","",IF(R182&lt;&gt;"","",IF(SUMPRODUCT(--(AN18:AN1500=AI17),--(AM18:AM1500&lt;&gt;""),--ISNUMBER(SEARCH(" "&amp;AM18:AM1500&amp;" ",Q182)))&gt;0,AI17,"")))</f>
        <v/>
      </c>
      <c r="AJ182" s="967" t="str" cm="1">
        <f t="array" ref="AJ182">IF(N182="","",IF(R182&lt;&gt;"","",IF(SUMPRODUCT(--(AN18:AN1500=AJ17),--(AM18:AM1500&lt;&gt;""),--ISNUMBER(SEARCH(" "&amp;AM18:AM1500&amp;" ",Q182)))&gt;0,AJ17,"")))</f>
        <v/>
      </c>
      <c r="AK182" s="967" t="str" cm="1">
        <f t="array" ref="AK182">IF(N182="","",IF(T182&lt;&gt;"",AK17,IF(S182&lt;&gt;"","",IF(R182&lt;&gt;"","",IF(SUMPRODUCT(--(AN18:AN1500=AK17),--(AM18:AM1500&lt;&gt;""),--ISNUMBER(SEARCH(" "&amp;AM18:AM1500&amp;" ",Q182)))&gt;0,AK17,"")))))</f>
        <v/>
      </c>
      <c r="AM182" s="968" t="s">
        <v>2212</v>
      </c>
      <c r="AN182" s="968" t="s">
        <v>1962</v>
      </c>
      <c r="AP182" s="964"/>
      <c r="AQ182" s="964"/>
      <c r="AR182" s="964"/>
      <c r="AT182" s="964"/>
      <c r="AU182" s="964"/>
      <c r="AV182" s="964"/>
      <c r="BN182" s="49">
        <v>1</v>
      </c>
    </row>
    <row r="183" spans="1:66" ht="35.1" customHeight="1">
      <c r="A183" s="973" t="str">
        <f>IF(B183="","",COUNTIF(B18:B183,"&lt;&gt;"))</f>
        <v/>
      </c>
      <c r="B183" s="965"/>
      <c r="C183" s="974" t="str">
        <f t="shared" si="40"/>
        <v/>
      </c>
      <c r="D183" s="984" t="str">
        <f t="shared" si="28"/>
        <v/>
      </c>
      <c r="E183" s="976" t="str">
        <f t="shared" si="29"/>
        <v/>
      </c>
      <c r="F183" s="977" t="str">
        <f t="shared" si="30"/>
        <v/>
      </c>
      <c r="G183" s="964" t="str">
        <f>IF(H183="","",COUNTIF(H18:H183,"&lt;&gt;"))</f>
        <v/>
      </c>
      <c r="H183" s="965" t="str" cm="1">
        <f t="array" ref="H183">IF(L183="","",IF(LEN(L183)&lt;=MAX(10,G13),L183,IFERROR(LEFT(L183,LOOKUP(2,1/(MID(L183,ROW(1:500),1)=" ")/(ROW(1:500)&lt;=MAX(10,G13)),ROW(1:500))-1),LEFT(L183,MAX(10,G13)))))</f>
        <v/>
      </c>
      <c r="I183" s="964" t="str">
        <f t="shared" si="31"/>
        <v/>
      </c>
      <c r="J183" s="964" t="str">
        <f t="shared" si="32"/>
        <v/>
      </c>
      <c r="K183" s="964" t="str">
        <f>IF(M182&lt;&gt;"",K182,IF(K182&lt;MAX(A18:A317),K182+1,""))</f>
        <v/>
      </c>
      <c r="L183" s="965" t="str">
        <f>IF(K183="","",IF(M182&lt;&gt;"",M182,INDEX(E18:E317,MATCH(K183,A18:A317,0))))</f>
        <v/>
      </c>
      <c r="M183" s="965" t="str">
        <f t="shared" si="33"/>
        <v/>
      </c>
      <c r="N183" s="965" t="str">
        <f t="shared" si="34"/>
        <v/>
      </c>
      <c r="O183" s="964" t="str">
        <f t="shared" si="35"/>
        <v/>
      </c>
      <c r="P183" s="964" t="str">
        <f t="shared" si="36"/>
        <v/>
      </c>
      <c r="Q183" s="965" t="str">
        <f t="shared" si="37"/>
        <v/>
      </c>
      <c r="R183" s="964" t="str">
        <f>IF(N183="","",IF(COUNTIF(AP18:AP300,TRIM(Q183))&gt;0,"EXCLUSION EXACTE",""))</f>
        <v/>
      </c>
      <c r="S183" s="964" t="str" cm="1">
        <f t="array" ref="S183">IF(N183="","",IF(SUMPRODUCT(--(AP18:AP300&lt;&gt;""),--ISNUMBER(SEARCH(" "&amp;AP18:AP300&amp;" ",Q183)))&gt;0,"BLOQUE MOLLUSQUES",""))</f>
        <v/>
      </c>
      <c r="T183" s="964" t="str" cm="1">
        <f t="array" ref="T183">IF(N183="","",IF(SUMPRODUCT(--(AT18:AT300&lt;&gt;""),--ISNUMBER(SEARCH(" "&amp;AT18:AT300&amp;" ",Q183)))&gt;0,"FORCE MOLLUSQUES",""))</f>
        <v/>
      </c>
      <c r="U183" s="965" t="str">
        <f t="shared" si="38"/>
        <v/>
      </c>
      <c r="V183" s="965" t="str">
        <f t="shared" si="41"/>
        <v/>
      </c>
      <c r="W183" s="977" t="str">
        <f t="shared" si="39"/>
        <v/>
      </c>
      <c r="X183" s="964" t="str" cm="1">
        <f t="array" ref="X183">IF(N183="","",IF(R183&lt;&gt;"","",IF(SUMPRODUCT(--(AN18:AN1500=X17),--(AM18:AM1500&lt;&gt;""),--ISNUMBER(SEARCH(" "&amp;AM18:AM1500&amp;" ",Q183)))&gt;0,X17,"")))</f>
        <v/>
      </c>
      <c r="Y183" s="964" t="str" cm="1">
        <f t="array" ref="Y183">IF(N183="","",IF(R183&lt;&gt;"","",IF(SUMPRODUCT(--(AN18:AN1500=Y17),--(AM18:AM1500&lt;&gt;""),--ISNUMBER(SEARCH(" "&amp;AM18:AM1500&amp;" ",Q183)))&gt;0,Y17,"")))</f>
        <v/>
      </c>
      <c r="Z183" s="964" t="str" cm="1">
        <f t="array" ref="Z183">IF(N183="","",IF(R183&lt;&gt;"","",IF(SUMPRODUCT(--(AN18:AN1500=Z17),--(AM18:AM1500&lt;&gt;""),--ISNUMBER(SEARCH(" "&amp;AM18:AM1500&amp;" ",Q183)))&gt;0,Z17,"")))</f>
        <v/>
      </c>
      <c r="AA183" s="964" t="str" cm="1">
        <f t="array" ref="AA183">IF(N183="","",IF(R183&lt;&gt;"","",IF(SUMPRODUCT(--(AN18:AN1500=AA17),--(AM18:AM1500&lt;&gt;""),--ISNUMBER(SEARCH(" "&amp;AM18:AM1500&amp;" ",Q183)))&gt;0,AA17,"")))</f>
        <v/>
      </c>
      <c r="AB183" s="964" t="str" cm="1">
        <f t="array" ref="AB183">IF(N183="","",IF(R183&lt;&gt;"","",IF(SUMPRODUCT(--(AN18:AN1500=AB17),--(AM18:AM1500&lt;&gt;""),--ISNUMBER(SEARCH(" "&amp;AM18:AM1500&amp;" ",Q183)))&gt;0,AB17,"")))</f>
        <v/>
      </c>
      <c r="AC183" s="964" t="str" cm="1">
        <f t="array" ref="AC183">IF(N183="","",IF(R183&lt;&gt;"","",IF(SUMPRODUCT(--(AN18:AN1500=AC17),--(AM18:AM1500&lt;&gt;""),--ISNUMBER(SEARCH(" "&amp;AM18:AM1500&amp;" ",Q183)))&gt;0,AC17,"")))</f>
        <v/>
      </c>
      <c r="AD183" s="964" t="str" cm="1">
        <f t="array" ref="AD183">IF(N183="","",IF(R183&lt;&gt;"","",IF(SUMPRODUCT(--(AN18:AN1500=AD17),--(AM18:AM1500&lt;&gt;""),--ISNUMBER(SEARCH(" "&amp;AM18:AM1500&amp;" ",Q183)))&gt;0,AD17,"")))</f>
        <v/>
      </c>
      <c r="AE183" s="964" t="str" cm="1">
        <f t="array" ref="AE183">IF(N183="","",IF(R183&lt;&gt;"","",IF(SUMPRODUCT(--(AN18:AN1500=AE17),--(AM18:AM1500&lt;&gt;""),--ISNUMBER(SEARCH(" "&amp;AM18:AM1500&amp;" ",Q183)))&gt;0,AE17,"")))</f>
        <v/>
      </c>
      <c r="AF183" s="964" t="str" cm="1">
        <f t="array" ref="AF183">IF(N183="","",IF(R183&lt;&gt;"","",IF(SUMPRODUCT(--(AN18:AN1500=AF17),--(AM18:AM1500&lt;&gt;""),--ISNUMBER(SEARCH(" "&amp;AM18:AM1500&amp;" ",Q183)))&gt;0,AF17,"")))</f>
        <v/>
      </c>
      <c r="AG183" s="964" t="str" cm="1">
        <f t="array" ref="AG183">IF(N183="","",IF(R183&lt;&gt;"","",IF(SUMPRODUCT(--(AN18:AN1500=AG17),--(AM18:AM1500&lt;&gt;""),--ISNUMBER(SEARCH(" "&amp;AM18:AM1500&amp;" ",Q183)))&gt;0,AG17,"")))</f>
        <v/>
      </c>
      <c r="AH183" s="964" t="str" cm="1">
        <f t="array" ref="AH183">IF(N183="","",IF(R183&lt;&gt;"","",IF(SUMPRODUCT(--(AN18:AN1500=AH17),--(AM18:AM1500&lt;&gt;""),--ISNUMBER(SEARCH(" "&amp;AM18:AM1500&amp;" ",Q183)))&gt;0,AH17,"")))</f>
        <v/>
      </c>
      <c r="AI183" s="964" t="str" cm="1">
        <f t="array" ref="AI183">IF(N183="","",IF(R183&lt;&gt;"","",IF(SUMPRODUCT(--(AN18:AN1500=AI17),--(AM18:AM1500&lt;&gt;""),--ISNUMBER(SEARCH(" "&amp;AM18:AM1500&amp;" ",Q183)))&gt;0,AI17,"")))</f>
        <v/>
      </c>
      <c r="AJ183" s="964" t="str" cm="1">
        <f t="array" ref="AJ183">IF(N183="","",IF(R183&lt;&gt;"","",IF(SUMPRODUCT(--(AN18:AN1500=AJ17),--(AM18:AM1500&lt;&gt;""),--ISNUMBER(SEARCH(" "&amp;AM18:AM1500&amp;" ",Q183)))&gt;0,AJ17,"")))</f>
        <v/>
      </c>
      <c r="AK183" s="964" t="str" cm="1">
        <f t="array" ref="AK183">IF(N183="","",IF(T183&lt;&gt;"",AK17,IF(S183&lt;&gt;"","",IF(R183&lt;&gt;"","",IF(SUMPRODUCT(--(AN18:AN1500=AK17),--(AM18:AM1500&lt;&gt;""),--ISNUMBER(SEARCH(" "&amp;AM18:AM1500&amp;" ",Q183)))&gt;0,AK17,"")))))</f>
        <v/>
      </c>
      <c r="AM183" s="964" t="s">
        <v>2213</v>
      </c>
      <c r="AN183" s="964" t="s">
        <v>1962</v>
      </c>
      <c r="AP183" s="964"/>
      <c r="AQ183" s="964"/>
      <c r="AR183" s="964"/>
      <c r="AT183" s="964"/>
      <c r="AU183" s="964"/>
      <c r="AV183" s="964"/>
      <c r="BN183" s="49">
        <v>1</v>
      </c>
    </row>
    <row r="184" spans="1:66" ht="35.1" customHeight="1">
      <c r="A184" s="957" t="str">
        <f>IF(B184="","",COUNTIF(B18:B184,"&lt;&gt;"))</f>
        <v/>
      </c>
      <c r="B184" s="958"/>
      <c r="C184" s="974" t="str">
        <f t="shared" si="40"/>
        <v/>
      </c>
      <c r="D184" s="984" t="str">
        <f t="shared" si="28"/>
        <v/>
      </c>
      <c r="E184" s="961" t="str">
        <f t="shared" si="29"/>
        <v/>
      </c>
      <c r="F184" s="962" t="str">
        <f t="shared" si="30"/>
        <v/>
      </c>
      <c r="G184" s="963" t="str">
        <f>IF(H184="","",COUNTIF(H18:H184,"&lt;&gt;"))</f>
        <v/>
      </c>
      <c r="H184" s="958" t="str" cm="1">
        <f t="array" ref="H184">IF(L184="","",IF(LEN(L184)&lt;=MAX(10,G13),L184,IFERROR(LEFT(L184,LOOKUP(2,1/(MID(L184,ROW(1:500),1)=" ")/(ROW(1:500)&lt;=MAX(10,G13)),ROW(1:500))-1),LEFT(L184,MAX(10,G13)))))</f>
        <v/>
      </c>
      <c r="I184" s="963" t="str">
        <f t="shared" si="31"/>
        <v/>
      </c>
      <c r="J184" s="963" t="str">
        <f t="shared" si="32"/>
        <v/>
      </c>
      <c r="K184" s="964" t="str">
        <f>IF(M183&lt;&gt;"",K183,IF(K183&lt;MAX(A18:A317),K183+1,""))</f>
        <v/>
      </c>
      <c r="L184" s="965" t="str">
        <f>IF(K184="","",IF(M183&lt;&gt;"",M183,INDEX(E18:E317,MATCH(K184,A18:A317,0))))</f>
        <v/>
      </c>
      <c r="M184" s="965" t="str">
        <f t="shared" si="33"/>
        <v/>
      </c>
      <c r="N184" s="966" t="str">
        <f t="shared" si="34"/>
        <v/>
      </c>
      <c r="O184" s="967" t="str">
        <f t="shared" si="35"/>
        <v/>
      </c>
      <c r="P184" s="967" t="str">
        <f t="shared" si="36"/>
        <v/>
      </c>
      <c r="Q184" s="966" t="str">
        <f t="shared" si="37"/>
        <v/>
      </c>
      <c r="R184" s="967" t="str">
        <f>IF(N184="","",IF(COUNTIF(AP18:AP300,TRIM(Q184))&gt;0,"EXCLUSION EXACTE",""))</f>
        <v/>
      </c>
      <c r="S184" s="967" t="str" cm="1">
        <f t="array" ref="S184">IF(N184="","",IF(SUMPRODUCT(--(AP18:AP300&lt;&gt;""),--ISNUMBER(SEARCH(" "&amp;AP18:AP300&amp;" ",Q184)))&gt;0,"BLOQUE MOLLUSQUES",""))</f>
        <v/>
      </c>
      <c r="T184" s="967" t="str" cm="1">
        <f t="array" ref="T184">IF(N184="","",IF(SUMPRODUCT(--(AT18:AT300&lt;&gt;""),--ISNUMBER(SEARCH(" "&amp;AT18:AT300&amp;" ",Q184)))&gt;0,"FORCE MOLLUSQUES",""))</f>
        <v/>
      </c>
      <c r="U184" s="966" t="str">
        <f t="shared" si="38"/>
        <v/>
      </c>
      <c r="V184" s="966" t="str">
        <f t="shared" si="41"/>
        <v/>
      </c>
      <c r="W184" s="991" t="str">
        <f t="shared" si="39"/>
        <v/>
      </c>
      <c r="X184" s="967" t="str" cm="1">
        <f t="array" ref="X184">IF(N184="","",IF(R184&lt;&gt;"","",IF(SUMPRODUCT(--(AN18:AN1500=X17),--(AM18:AM1500&lt;&gt;""),--ISNUMBER(SEARCH(" "&amp;AM18:AM1500&amp;" ",Q184)))&gt;0,X17,"")))</f>
        <v/>
      </c>
      <c r="Y184" s="967" t="str" cm="1">
        <f t="array" ref="Y184">IF(N184="","",IF(R184&lt;&gt;"","",IF(SUMPRODUCT(--(AN18:AN1500=Y17),--(AM18:AM1500&lt;&gt;""),--ISNUMBER(SEARCH(" "&amp;AM18:AM1500&amp;" ",Q184)))&gt;0,Y17,"")))</f>
        <v/>
      </c>
      <c r="Z184" s="967" t="str" cm="1">
        <f t="array" ref="Z184">IF(N184="","",IF(R184&lt;&gt;"","",IF(SUMPRODUCT(--(AN18:AN1500=Z17),--(AM18:AM1500&lt;&gt;""),--ISNUMBER(SEARCH(" "&amp;AM18:AM1500&amp;" ",Q184)))&gt;0,Z17,"")))</f>
        <v/>
      </c>
      <c r="AA184" s="967" t="str" cm="1">
        <f t="array" ref="AA184">IF(N184="","",IF(R184&lt;&gt;"","",IF(SUMPRODUCT(--(AN18:AN1500=AA17),--(AM18:AM1500&lt;&gt;""),--ISNUMBER(SEARCH(" "&amp;AM18:AM1500&amp;" ",Q184)))&gt;0,AA17,"")))</f>
        <v/>
      </c>
      <c r="AB184" s="967" t="str" cm="1">
        <f t="array" ref="AB184">IF(N184="","",IF(R184&lt;&gt;"","",IF(SUMPRODUCT(--(AN18:AN1500=AB17),--(AM18:AM1500&lt;&gt;""),--ISNUMBER(SEARCH(" "&amp;AM18:AM1500&amp;" ",Q184)))&gt;0,AB17,"")))</f>
        <v/>
      </c>
      <c r="AC184" s="967" t="str" cm="1">
        <f t="array" ref="AC184">IF(N184="","",IF(R184&lt;&gt;"","",IF(SUMPRODUCT(--(AN18:AN1500=AC17),--(AM18:AM1500&lt;&gt;""),--ISNUMBER(SEARCH(" "&amp;AM18:AM1500&amp;" ",Q184)))&gt;0,AC17,"")))</f>
        <v/>
      </c>
      <c r="AD184" s="967" t="str" cm="1">
        <f t="array" ref="AD184">IF(N184="","",IF(R184&lt;&gt;"","",IF(SUMPRODUCT(--(AN18:AN1500=AD17),--(AM18:AM1500&lt;&gt;""),--ISNUMBER(SEARCH(" "&amp;AM18:AM1500&amp;" ",Q184)))&gt;0,AD17,"")))</f>
        <v/>
      </c>
      <c r="AE184" s="967" t="str" cm="1">
        <f t="array" ref="AE184">IF(N184="","",IF(R184&lt;&gt;"","",IF(SUMPRODUCT(--(AN18:AN1500=AE17),--(AM18:AM1500&lt;&gt;""),--ISNUMBER(SEARCH(" "&amp;AM18:AM1500&amp;" ",Q184)))&gt;0,AE17,"")))</f>
        <v/>
      </c>
      <c r="AF184" s="967" t="str" cm="1">
        <f t="array" ref="AF184">IF(N184="","",IF(R184&lt;&gt;"","",IF(SUMPRODUCT(--(AN18:AN1500=AF17),--(AM18:AM1500&lt;&gt;""),--ISNUMBER(SEARCH(" "&amp;AM18:AM1500&amp;" ",Q184)))&gt;0,AF17,"")))</f>
        <v/>
      </c>
      <c r="AG184" s="967" t="str" cm="1">
        <f t="array" ref="AG184">IF(N184="","",IF(R184&lt;&gt;"","",IF(SUMPRODUCT(--(AN18:AN1500=AG17),--(AM18:AM1500&lt;&gt;""),--ISNUMBER(SEARCH(" "&amp;AM18:AM1500&amp;" ",Q184)))&gt;0,AG17,"")))</f>
        <v/>
      </c>
      <c r="AH184" s="967" t="str" cm="1">
        <f t="array" ref="AH184">IF(N184="","",IF(R184&lt;&gt;"","",IF(SUMPRODUCT(--(AN18:AN1500=AH17),--(AM18:AM1500&lt;&gt;""),--ISNUMBER(SEARCH(" "&amp;AM18:AM1500&amp;" ",Q184)))&gt;0,AH17,"")))</f>
        <v/>
      </c>
      <c r="AI184" s="967" t="str" cm="1">
        <f t="array" ref="AI184">IF(N184="","",IF(R184&lt;&gt;"","",IF(SUMPRODUCT(--(AN18:AN1500=AI17),--(AM18:AM1500&lt;&gt;""),--ISNUMBER(SEARCH(" "&amp;AM18:AM1500&amp;" ",Q184)))&gt;0,AI17,"")))</f>
        <v/>
      </c>
      <c r="AJ184" s="967" t="str" cm="1">
        <f t="array" ref="AJ184">IF(N184="","",IF(R184&lt;&gt;"","",IF(SUMPRODUCT(--(AN18:AN1500=AJ17),--(AM18:AM1500&lt;&gt;""),--ISNUMBER(SEARCH(" "&amp;AM18:AM1500&amp;" ",Q184)))&gt;0,AJ17,"")))</f>
        <v/>
      </c>
      <c r="AK184" s="967" t="str" cm="1">
        <f t="array" ref="AK184">IF(N184="","",IF(T184&lt;&gt;"",AK17,IF(S184&lt;&gt;"","",IF(R184&lt;&gt;"","",IF(SUMPRODUCT(--(AN18:AN1500=AK17),--(AM18:AM1500&lt;&gt;""),--ISNUMBER(SEARCH(" "&amp;AM18:AM1500&amp;" ",Q184)))&gt;0,AK17,"")))))</f>
        <v/>
      </c>
      <c r="AM184" s="968" t="s">
        <v>2214</v>
      </c>
      <c r="AN184" s="968" t="s">
        <v>1962</v>
      </c>
      <c r="AP184" s="964"/>
      <c r="AQ184" s="964"/>
      <c r="AR184" s="964"/>
      <c r="AT184" s="964"/>
      <c r="AU184" s="964"/>
      <c r="AV184" s="964"/>
      <c r="BN184" s="49">
        <v>1</v>
      </c>
    </row>
    <row r="185" spans="1:66" ht="35.1" customHeight="1">
      <c r="A185" s="973" t="str">
        <f>IF(B185="","",COUNTIF(B18:B185,"&lt;&gt;"))</f>
        <v/>
      </c>
      <c r="B185" s="965"/>
      <c r="C185" s="974" t="str">
        <f t="shared" si="40"/>
        <v/>
      </c>
      <c r="D185" s="984" t="str">
        <f t="shared" si="28"/>
        <v/>
      </c>
      <c r="E185" s="976" t="str">
        <f t="shared" si="29"/>
        <v/>
      </c>
      <c r="F185" s="977" t="str">
        <f t="shared" si="30"/>
        <v/>
      </c>
      <c r="G185" s="964" t="str">
        <f>IF(H185="","",COUNTIF(H18:H185,"&lt;&gt;"))</f>
        <v/>
      </c>
      <c r="H185" s="965" t="str" cm="1">
        <f t="array" ref="H185">IF(L185="","",IF(LEN(L185)&lt;=MAX(10,G13),L185,IFERROR(LEFT(L185,LOOKUP(2,1/(MID(L185,ROW(1:500),1)=" ")/(ROW(1:500)&lt;=MAX(10,G13)),ROW(1:500))-1),LEFT(L185,MAX(10,G13)))))</f>
        <v/>
      </c>
      <c r="I185" s="964" t="str">
        <f t="shared" si="31"/>
        <v/>
      </c>
      <c r="J185" s="964" t="str">
        <f t="shared" si="32"/>
        <v/>
      </c>
      <c r="K185" s="964" t="str">
        <f>IF(M184&lt;&gt;"",K184,IF(K184&lt;MAX(A18:A317),K184+1,""))</f>
        <v/>
      </c>
      <c r="L185" s="965" t="str">
        <f>IF(K185="","",IF(M184&lt;&gt;"",M184,INDEX(E18:E317,MATCH(K185,A18:A317,0))))</f>
        <v/>
      </c>
      <c r="M185" s="965" t="str">
        <f t="shared" si="33"/>
        <v/>
      </c>
      <c r="N185" s="965" t="str">
        <f t="shared" si="34"/>
        <v/>
      </c>
      <c r="O185" s="964" t="str">
        <f t="shared" si="35"/>
        <v/>
      </c>
      <c r="P185" s="964" t="str">
        <f t="shared" si="36"/>
        <v/>
      </c>
      <c r="Q185" s="965" t="str">
        <f t="shared" si="37"/>
        <v/>
      </c>
      <c r="R185" s="964" t="str">
        <f>IF(N185="","",IF(COUNTIF(AP18:AP300,TRIM(Q185))&gt;0,"EXCLUSION EXACTE",""))</f>
        <v/>
      </c>
      <c r="S185" s="964" t="str" cm="1">
        <f t="array" ref="S185">IF(N185="","",IF(SUMPRODUCT(--(AP18:AP300&lt;&gt;""),--ISNUMBER(SEARCH(" "&amp;AP18:AP300&amp;" ",Q185)))&gt;0,"BLOQUE MOLLUSQUES",""))</f>
        <v/>
      </c>
      <c r="T185" s="964" t="str" cm="1">
        <f t="array" ref="T185">IF(N185="","",IF(SUMPRODUCT(--(AT18:AT300&lt;&gt;""),--ISNUMBER(SEARCH(" "&amp;AT18:AT300&amp;" ",Q185)))&gt;0,"FORCE MOLLUSQUES",""))</f>
        <v/>
      </c>
      <c r="U185" s="965" t="str">
        <f t="shared" si="38"/>
        <v/>
      </c>
      <c r="V185" s="965" t="str">
        <f t="shared" si="41"/>
        <v/>
      </c>
      <c r="W185" s="977" t="str">
        <f t="shared" si="39"/>
        <v/>
      </c>
      <c r="X185" s="964" t="str" cm="1">
        <f t="array" ref="X185">IF(N185="","",IF(R185&lt;&gt;"","",IF(SUMPRODUCT(--(AN18:AN1500=X17),--(AM18:AM1500&lt;&gt;""),--ISNUMBER(SEARCH(" "&amp;AM18:AM1500&amp;" ",Q185)))&gt;0,X17,"")))</f>
        <v/>
      </c>
      <c r="Y185" s="964" t="str" cm="1">
        <f t="array" ref="Y185">IF(N185="","",IF(R185&lt;&gt;"","",IF(SUMPRODUCT(--(AN18:AN1500=Y17),--(AM18:AM1500&lt;&gt;""),--ISNUMBER(SEARCH(" "&amp;AM18:AM1500&amp;" ",Q185)))&gt;0,Y17,"")))</f>
        <v/>
      </c>
      <c r="Z185" s="964" t="str" cm="1">
        <f t="array" ref="Z185">IF(N185="","",IF(R185&lt;&gt;"","",IF(SUMPRODUCT(--(AN18:AN1500=Z17),--(AM18:AM1500&lt;&gt;""),--ISNUMBER(SEARCH(" "&amp;AM18:AM1500&amp;" ",Q185)))&gt;0,Z17,"")))</f>
        <v/>
      </c>
      <c r="AA185" s="964" t="str" cm="1">
        <f t="array" ref="AA185">IF(N185="","",IF(R185&lt;&gt;"","",IF(SUMPRODUCT(--(AN18:AN1500=AA17),--(AM18:AM1500&lt;&gt;""),--ISNUMBER(SEARCH(" "&amp;AM18:AM1500&amp;" ",Q185)))&gt;0,AA17,"")))</f>
        <v/>
      </c>
      <c r="AB185" s="964" t="str" cm="1">
        <f t="array" ref="AB185">IF(N185="","",IF(R185&lt;&gt;"","",IF(SUMPRODUCT(--(AN18:AN1500=AB17),--(AM18:AM1500&lt;&gt;""),--ISNUMBER(SEARCH(" "&amp;AM18:AM1500&amp;" ",Q185)))&gt;0,AB17,"")))</f>
        <v/>
      </c>
      <c r="AC185" s="964" t="str" cm="1">
        <f t="array" ref="AC185">IF(N185="","",IF(R185&lt;&gt;"","",IF(SUMPRODUCT(--(AN18:AN1500=AC17),--(AM18:AM1500&lt;&gt;""),--ISNUMBER(SEARCH(" "&amp;AM18:AM1500&amp;" ",Q185)))&gt;0,AC17,"")))</f>
        <v/>
      </c>
      <c r="AD185" s="964" t="str" cm="1">
        <f t="array" ref="AD185">IF(N185="","",IF(R185&lt;&gt;"","",IF(SUMPRODUCT(--(AN18:AN1500=AD17),--(AM18:AM1500&lt;&gt;""),--ISNUMBER(SEARCH(" "&amp;AM18:AM1500&amp;" ",Q185)))&gt;0,AD17,"")))</f>
        <v/>
      </c>
      <c r="AE185" s="964" t="str" cm="1">
        <f t="array" ref="AE185">IF(N185="","",IF(R185&lt;&gt;"","",IF(SUMPRODUCT(--(AN18:AN1500=AE17),--(AM18:AM1500&lt;&gt;""),--ISNUMBER(SEARCH(" "&amp;AM18:AM1500&amp;" ",Q185)))&gt;0,AE17,"")))</f>
        <v/>
      </c>
      <c r="AF185" s="964" t="str" cm="1">
        <f t="array" ref="AF185">IF(N185="","",IF(R185&lt;&gt;"","",IF(SUMPRODUCT(--(AN18:AN1500=AF17),--(AM18:AM1500&lt;&gt;""),--ISNUMBER(SEARCH(" "&amp;AM18:AM1500&amp;" ",Q185)))&gt;0,AF17,"")))</f>
        <v/>
      </c>
      <c r="AG185" s="964" t="str" cm="1">
        <f t="array" ref="AG185">IF(N185="","",IF(R185&lt;&gt;"","",IF(SUMPRODUCT(--(AN18:AN1500=AG17),--(AM18:AM1500&lt;&gt;""),--ISNUMBER(SEARCH(" "&amp;AM18:AM1500&amp;" ",Q185)))&gt;0,AG17,"")))</f>
        <v/>
      </c>
      <c r="AH185" s="964" t="str" cm="1">
        <f t="array" ref="AH185">IF(N185="","",IF(R185&lt;&gt;"","",IF(SUMPRODUCT(--(AN18:AN1500=AH17),--(AM18:AM1500&lt;&gt;""),--ISNUMBER(SEARCH(" "&amp;AM18:AM1500&amp;" ",Q185)))&gt;0,AH17,"")))</f>
        <v/>
      </c>
      <c r="AI185" s="964" t="str" cm="1">
        <f t="array" ref="AI185">IF(N185="","",IF(R185&lt;&gt;"","",IF(SUMPRODUCT(--(AN18:AN1500=AI17),--(AM18:AM1500&lt;&gt;""),--ISNUMBER(SEARCH(" "&amp;AM18:AM1500&amp;" ",Q185)))&gt;0,AI17,"")))</f>
        <v/>
      </c>
      <c r="AJ185" s="964" t="str" cm="1">
        <f t="array" ref="AJ185">IF(N185="","",IF(R185&lt;&gt;"","",IF(SUMPRODUCT(--(AN18:AN1500=AJ17),--(AM18:AM1500&lt;&gt;""),--ISNUMBER(SEARCH(" "&amp;AM18:AM1500&amp;" ",Q185)))&gt;0,AJ17,"")))</f>
        <v/>
      </c>
      <c r="AK185" s="964" t="str" cm="1">
        <f t="array" ref="AK185">IF(N185="","",IF(T185&lt;&gt;"",AK17,IF(S185&lt;&gt;"","",IF(R185&lt;&gt;"","",IF(SUMPRODUCT(--(AN18:AN1500=AK17),--(AM18:AM1500&lt;&gt;""),--ISNUMBER(SEARCH(" "&amp;AM18:AM1500&amp;" ",Q185)))&gt;0,AK17,"")))))</f>
        <v/>
      </c>
      <c r="AM185" s="964" t="s">
        <v>2215</v>
      </c>
      <c r="AN185" s="964" t="s">
        <v>1962</v>
      </c>
      <c r="AP185" s="964"/>
      <c r="AQ185" s="964"/>
      <c r="AR185" s="964"/>
      <c r="AT185" s="964"/>
      <c r="AU185" s="964"/>
      <c r="AV185" s="964"/>
      <c r="BN185" s="49">
        <v>1</v>
      </c>
    </row>
    <row r="186" spans="1:66" ht="35.1" customHeight="1">
      <c r="A186" s="957" t="str">
        <f>IF(B186="","",COUNTIF(B18:B186,"&lt;&gt;"))</f>
        <v/>
      </c>
      <c r="B186" s="958"/>
      <c r="C186" s="974" t="str">
        <f t="shared" si="40"/>
        <v/>
      </c>
      <c r="D186" s="984" t="str">
        <f t="shared" si="28"/>
        <v/>
      </c>
      <c r="E186" s="961" t="str">
        <f t="shared" si="29"/>
        <v/>
      </c>
      <c r="F186" s="962" t="str">
        <f t="shared" si="30"/>
        <v/>
      </c>
      <c r="G186" s="963" t="str">
        <f>IF(H186="","",COUNTIF(H18:H186,"&lt;&gt;"))</f>
        <v/>
      </c>
      <c r="H186" s="958" t="str" cm="1">
        <f t="array" ref="H186">IF(L186="","",IF(LEN(L186)&lt;=MAX(10,G13),L186,IFERROR(LEFT(L186,LOOKUP(2,1/(MID(L186,ROW(1:500),1)=" ")/(ROW(1:500)&lt;=MAX(10,G13)),ROW(1:500))-1),LEFT(L186,MAX(10,G13)))))</f>
        <v/>
      </c>
      <c r="I186" s="963" t="str">
        <f t="shared" si="31"/>
        <v/>
      </c>
      <c r="J186" s="963" t="str">
        <f t="shared" si="32"/>
        <v/>
      </c>
      <c r="K186" s="964" t="str">
        <f>IF(M185&lt;&gt;"",K185,IF(K185&lt;MAX(A18:A317),K185+1,""))</f>
        <v/>
      </c>
      <c r="L186" s="965" t="str">
        <f>IF(K186="","",IF(M185&lt;&gt;"",M185,INDEX(E18:E317,MATCH(K186,A18:A317,0))))</f>
        <v/>
      </c>
      <c r="M186" s="965" t="str">
        <f t="shared" si="33"/>
        <v/>
      </c>
      <c r="N186" s="966" t="str">
        <f t="shared" si="34"/>
        <v/>
      </c>
      <c r="O186" s="967" t="str">
        <f t="shared" si="35"/>
        <v/>
      </c>
      <c r="P186" s="967" t="str">
        <f t="shared" si="36"/>
        <v/>
      </c>
      <c r="Q186" s="966" t="str">
        <f t="shared" si="37"/>
        <v/>
      </c>
      <c r="R186" s="967" t="str">
        <f>IF(N186="","",IF(COUNTIF(AP18:AP300,TRIM(Q186))&gt;0,"EXCLUSION EXACTE",""))</f>
        <v/>
      </c>
      <c r="S186" s="967" t="str" cm="1">
        <f t="array" ref="S186">IF(N186="","",IF(SUMPRODUCT(--(AP18:AP300&lt;&gt;""),--ISNUMBER(SEARCH(" "&amp;AP18:AP300&amp;" ",Q186)))&gt;0,"BLOQUE MOLLUSQUES",""))</f>
        <v/>
      </c>
      <c r="T186" s="967" t="str" cm="1">
        <f t="array" ref="T186">IF(N186="","",IF(SUMPRODUCT(--(AT18:AT300&lt;&gt;""),--ISNUMBER(SEARCH(" "&amp;AT18:AT300&amp;" ",Q186)))&gt;0,"FORCE MOLLUSQUES",""))</f>
        <v/>
      </c>
      <c r="U186" s="966" t="str">
        <f t="shared" si="38"/>
        <v/>
      </c>
      <c r="V186" s="966" t="str">
        <f t="shared" si="41"/>
        <v/>
      </c>
      <c r="W186" s="991" t="str">
        <f t="shared" si="39"/>
        <v/>
      </c>
      <c r="X186" s="967" t="str" cm="1">
        <f t="array" ref="X186">IF(N186="","",IF(R186&lt;&gt;"","",IF(SUMPRODUCT(--(AN18:AN1500=X17),--(AM18:AM1500&lt;&gt;""),--ISNUMBER(SEARCH(" "&amp;AM18:AM1500&amp;" ",Q186)))&gt;0,X17,"")))</f>
        <v/>
      </c>
      <c r="Y186" s="967" t="str" cm="1">
        <f t="array" ref="Y186">IF(N186="","",IF(R186&lt;&gt;"","",IF(SUMPRODUCT(--(AN18:AN1500=Y17),--(AM18:AM1500&lt;&gt;""),--ISNUMBER(SEARCH(" "&amp;AM18:AM1500&amp;" ",Q186)))&gt;0,Y17,"")))</f>
        <v/>
      </c>
      <c r="Z186" s="967" t="str" cm="1">
        <f t="array" ref="Z186">IF(N186="","",IF(R186&lt;&gt;"","",IF(SUMPRODUCT(--(AN18:AN1500=Z17),--(AM18:AM1500&lt;&gt;""),--ISNUMBER(SEARCH(" "&amp;AM18:AM1500&amp;" ",Q186)))&gt;0,Z17,"")))</f>
        <v/>
      </c>
      <c r="AA186" s="967" t="str" cm="1">
        <f t="array" ref="AA186">IF(N186="","",IF(R186&lt;&gt;"","",IF(SUMPRODUCT(--(AN18:AN1500=AA17),--(AM18:AM1500&lt;&gt;""),--ISNUMBER(SEARCH(" "&amp;AM18:AM1500&amp;" ",Q186)))&gt;0,AA17,"")))</f>
        <v/>
      </c>
      <c r="AB186" s="967" t="str" cm="1">
        <f t="array" ref="AB186">IF(N186="","",IF(R186&lt;&gt;"","",IF(SUMPRODUCT(--(AN18:AN1500=AB17),--(AM18:AM1500&lt;&gt;""),--ISNUMBER(SEARCH(" "&amp;AM18:AM1500&amp;" ",Q186)))&gt;0,AB17,"")))</f>
        <v/>
      </c>
      <c r="AC186" s="967" t="str" cm="1">
        <f t="array" ref="AC186">IF(N186="","",IF(R186&lt;&gt;"","",IF(SUMPRODUCT(--(AN18:AN1500=AC17),--(AM18:AM1500&lt;&gt;""),--ISNUMBER(SEARCH(" "&amp;AM18:AM1500&amp;" ",Q186)))&gt;0,AC17,"")))</f>
        <v/>
      </c>
      <c r="AD186" s="967" t="str" cm="1">
        <f t="array" ref="AD186">IF(N186="","",IF(R186&lt;&gt;"","",IF(SUMPRODUCT(--(AN18:AN1500=AD17),--(AM18:AM1500&lt;&gt;""),--ISNUMBER(SEARCH(" "&amp;AM18:AM1500&amp;" ",Q186)))&gt;0,AD17,"")))</f>
        <v/>
      </c>
      <c r="AE186" s="967" t="str" cm="1">
        <f t="array" ref="AE186">IF(N186="","",IF(R186&lt;&gt;"","",IF(SUMPRODUCT(--(AN18:AN1500=AE17),--(AM18:AM1500&lt;&gt;""),--ISNUMBER(SEARCH(" "&amp;AM18:AM1500&amp;" ",Q186)))&gt;0,AE17,"")))</f>
        <v/>
      </c>
      <c r="AF186" s="967" t="str" cm="1">
        <f t="array" ref="AF186">IF(N186="","",IF(R186&lt;&gt;"","",IF(SUMPRODUCT(--(AN18:AN1500=AF17),--(AM18:AM1500&lt;&gt;""),--ISNUMBER(SEARCH(" "&amp;AM18:AM1500&amp;" ",Q186)))&gt;0,AF17,"")))</f>
        <v/>
      </c>
      <c r="AG186" s="967" t="str" cm="1">
        <f t="array" ref="AG186">IF(N186="","",IF(R186&lt;&gt;"","",IF(SUMPRODUCT(--(AN18:AN1500=AG17),--(AM18:AM1500&lt;&gt;""),--ISNUMBER(SEARCH(" "&amp;AM18:AM1500&amp;" ",Q186)))&gt;0,AG17,"")))</f>
        <v/>
      </c>
      <c r="AH186" s="967" t="str" cm="1">
        <f t="array" ref="AH186">IF(N186="","",IF(R186&lt;&gt;"","",IF(SUMPRODUCT(--(AN18:AN1500=AH17),--(AM18:AM1500&lt;&gt;""),--ISNUMBER(SEARCH(" "&amp;AM18:AM1500&amp;" ",Q186)))&gt;0,AH17,"")))</f>
        <v/>
      </c>
      <c r="AI186" s="967" t="str" cm="1">
        <f t="array" ref="AI186">IF(N186="","",IF(R186&lt;&gt;"","",IF(SUMPRODUCT(--(AN18:AN1500=AI17),--(AM18:AM1500&lt;&gt;""),--ISNUMBER(SEARCH(" "&amp;AM18:AM1500&amp;" ",Q186)))&gt;0,AI17,"")))</f>
        <v/>
      </c>
      <c r="AJ186" s="967" t="str" cm="1">
        <f t="array" ref="AJ186">IF(N186="","",IF(R186&lt;&gt;"","",IF(SUMPRODUCT(--(AN18:AN1500=AJ17),--(AM18:AM1500&lt;&gt;""),--ISNUMBER(SEARCH(" "&amp;AM18:AM1500&amp;" ",Q186)))&gt;0,AJ17,"")))</f>
        <v/>
      </c>
      <c r="AK186" s="967" t="str" cm="1">
        <f t="array" ref="AK186">IF(N186="","",IF(T186&lt;&gt;"",AK17,IF(S186&lt;&gt;"","",IF(R186&lt;&gt;"","",IF(SUMPRODUCT(--(AN18:AN1500=AK17),--(AM18:AM1500&lt;&gt;""),--ISNUMBER(SEARCH(" "&amp;AM18:AM1500&amp;" ",Q186)))&gt;0,AK17,"")))))</f>
        <v/>
      </c>
      <c r="AM186" s="968" t="s">
        <v>2216</v>
      </c>
      <c r="AN186" s="968" t="s">
        <v>1962</v>
      </c>
      <c r="AP186" s="964"/>
      <c r="AQ186" s="964"/>
      <c r="AR186" s="964"/>
      <c r="AT186" s="964"/>
      <c r="AU186" s="964"/>
      <c r="AV186" s="964"/>
      <c r="BN186" s="49">
        <v>1</v>
      </c>
    </row>
    <row r="187" spans="1:66" ht="35.1" customHeight="1">
      <c r="A187" s="973" t="str">
        <f>IF(B187="","",COUNTIF(B18:B187,"&lt;&gt;"))</f>
        <v/>
      </c>
      <c r="B187" s="965"/>
      <c r="C187" s="974" t="str">
        <f t="shared" si="40"/>
        <v/>
      </c>
      <c r="D187" s="984" t="str">
        <f t="shared" si="28"/>
        <v/>
      </c>
      <c r="E187" s="976" t="str">
        <f t="shared" si="29"/>
        <v/>
      </c>
      <c r="F187" s="977" t="str">
        <f t="shared" si="30"/>
        <v/>
      </c>
      <c r="G187" s="964" t="str">
        <f>IF(H187="","",COUNTIF(H18:H187,"&lt;&gt;"))</f>
        <v/>
      </c>
      <c r="H187" s="965" t="str" cm="1">
        <f t="array" ref="H187">IF(L187="","",IF(LEN(L187)&lt;=MAX(10,G13),L187,IFERROR(LEFT(L187,LOOKUP(2,1/(MID(L187,ROW(1:500),1)=" ")/(ROW(1:500)&lt;=MAX(10,G13)),ROW(1:500))-1),LEFT(L187,MAX(10,G13)))))</f>
        <v/>
      </c>
      <c r="I187" s="964" t="str">
        <f t="shared" si="31"/>
        <v/>
      </c>
      <c r="J187" s="964" t="str">
        <f t="shared" si="32"/>
        <v/>
      </c>
      <c r="K187" s="964" t="str">
        <f>IF(M186&lt;&gt;"",K186,IF(K186&lt;MAX(A18:A317),K186+1,""))</f>
        <v/>
      </c>
      <c r="L187" s="965" t="str">
        <f>IF(K187="","",IF(M186&lt;&gt;"",M186,INDEX(E18:E317,MATCH(K187,A18:A317,0))))</f>
        <v/>
      </c>
      <c r="M187" s="965" t="str">
        <f t="shared" si="33"/>
        <v/>
      </c>
      <c r="N187" s="965" t="str">
        <f t="shared" si="34"/>
        <v/>
      </c>
      <c r="O187" s="964" t="str">
        <f t="shared" si="35"/>
        <v/>
      </c>
      <c r="P187" s="964" t="str">
        <f t="shared" si="36"/>
        <v/>
      </c>
      <c r="Q187" s="965" t="str">
        <f t="shared" si="37"/>
        <v/>
      </c>
      <c r="R187" s="964" t="str">
        <f>IF(N187="","",IF(COUNTIF(AP18:AP300,TRIM(Q187))&gt;0,"EXCLUSION EXACTE",""))</f>
        <v/>
      </c>
      <c r="S187" s="964" t="str" cm="1">
        <f t="array" ref="S187">IF(N187="","",IF(SUMPRODUCT(--(AP18:AP300&lt;&gt;""),--ISNUMBER(SEARCH(" "&amp;AP18:AP300&amp;" ",Q187)))&gt;0,"BLOQUE MOLLUSQUES",""))</f>
        <v/>
      </c>
      <c r="T187" s="964" t="str" cm="1">
        <f t="array" ref="T187">IF(N187="","",IF(SUMPRODUCT(--(AT18:AT300&lt;&gt;""),--ISNUMBER(SEARCH(" "&amp;AT18:AT300&amp;" ",Q187)))&gt;0,"FORCE MOLLUSQUES",""))</f>
        <v/>
      </c>
      <c r="U187" s="965" t="str">
        <f t="shared" si="38"/>
        <v/>
      </c>
      <c r="V187" s="965" t="str">
        <f t="shared" si="41"/>
        <v/>
      </c>
      <c r="W187" s="977" t="str">
        <f t="shared" si="39"/>
        <v/>
      </c>
      <c r="X187" s="964" t="str" cm="1">
        <f t="array" ref="X187">IF(N187="","",IF(R187&lt;&gt;"","",IF(SUMPRODUCT(--(AN18:AN1500=X17),--(AM18:AM1500&lt;&gt;""),--ISNUMBER(SEARCH(" "&amp;AM18:AM1500&amp;" ",Q187)))&gt;0,X17,"")))</f>
        <v/>
      </c>
      <c r="Y187" s="964" t="str" cm="1">
        <f t="array" ref="Y187">IF(N187="","",IF(R187&lt;&gt;"","",IF(SUMPRODUCT(--(AN18:AN1500=Y17),--(AM18:AM1500&lt;&gt;""),--ISNUMBER(SEARCH(" "&amp;AM18:AM1500&amp;" ",Q187)))&gt;0,Y17,"")))</f>
        <v/>
      </c>
      <c r="Z187" s="964" t="str" cm="1">
        <f t="array" ref="Z187">IF(N187="","",IF(R187&lt;&gt;"","",IF(SUMPRODUCT(--(AN18:AN1500=Z17),--(AM18:AM1500&lt;&gt;""),--ISNUMBER(SEARCH(" "&amp;AM18:AM1500&amp;" ",Q187)))&gt;0,Z17,"")))</f>
        <v/>
      </c>
      <c r="AA187" s="964" t="str" cm="1">
        <f t="array" ref="AA187">IF(N187="","",IF(R187&lt;&gt;"","",IF(SUMPRODUCT(--(AN18:AN1500=AA17),--(AM18:AM1500&lt;&gt;""),--ISNUMBER(SEARCH(" "&amp;AM18:AM1500&amp;" ",Q187)))&gt;0,AA17,"")))</f>
        <v/>
      </c>
      <c r="AB187" s="964" t="str" cm="1">
        <f t="array" ref="AB187">IF(N187="","",IF(R187&lt;&gt;"","",IF(SUMPRODUCT(--(AN18:AN1500=AB17),--(AM18:AM1500&lt;&gt;""),--ISNUMBER(SEARCH(" "&amp;AM18:AM1500&amp;" ",Q187)))&gt;0,AB17,"")))</f>
        <v/>
      </c>
      <c r="AC187" s="964" t="str" cm="1">
        <f t="array" ref="AC187">IF(N187="","",IF(R187&lt;&gt;"","",IF(SUMPRODUCT(--(AN18:AN1500=AC17),--(AM18:AM1500&lt;&gt;""),--ISNUMBER(SEARCH(" "&amp;AM18:AM1500&amp;" ",Q187)))&gt;0,AC17,"")))</f>
        <v/>
      </c>
      <c r="AD187" s="964" t="str" cm="1">
        <f t="array" ref="AD187">IF(N187="","",IF(R187&lt;&gt;"","",IF(SUMPRODUCT(--(AN18:AN1500=AD17),--(AM18:AM1500&lt;&gt;""),--ISNUMBER(SEARCH(" "&amp;AM18:AM1500&amp;" ",Q187)))&gt;0,AD17,"")))</f>
        <v/>
      </c>
      <c r="AE187" s="964" t="str" cm="1">
        <f t="array" ref="AE187">IF(N187="","",IF(R187&lt;&gt;"","",IF(SUMPRODUCT(--(AN18:AN1500=AE17),--(AM18:AM1500&lt;&gt;""),--ISNUMBER(SEARCH(" "&amp;AM18:AM1500&amp;" ",Q187)))&gt;0,AE17,"")))</f>
        <v/>
      </c>
      <c r="AF187" s="964" t="str" cm="1">
        <f t="array" ref="AF187">IF(N187="","",IF(R187&lt;&gt;"","",IF(SUMPRODUCT(--(AN18:AN1500=AF17),--(AM18:AM1500&lt;&gt;""),--ISNUMBER(SEARCH(" "&amp;AM18:AM1500&amp;" ",Q187)))&gt;0,AF17,"")))</f>
        <v/>
      </c>
      <c r="AG187" s="964" t="str" cm="1">
        <f t="array" ref="AG187">IF(N187="","",IF(R187&lt;&gt;"","",IF(SUMPRODUCT(--(AN18:AN1500=AG17),--(AM18:AM1500&lt;&gt;""),--ISNUMBER(SEARCH(" "&amp;AM18:AM1500&amp;" ",Q187)))&gt;0,AG17,"")))</f>
        <v/>
      </c>
      <c r="AH187" s="964" t="str" cm="1">
        <f t="array" ref="AH187">IF(N187="","",IF(R187&lt;&gt;"","",IF(SUMPRODUCT(--(AN18:AN1500=AH17),--(AM18:AM1500&lt;&gt;""),--ISNUMBER(SEARCH(" "&amp;AM18:AM1500&amp;" ",Q187)))&gt;0,AH17,"")))</f>
        <v/>
      </c>
      <c r="AI187" s="964" t="str" cm="1">
        <f t="array" ref="AI187">IF(N187="","",IF(R187&lt;&gt;"","",IF(SUMPRODUCT(--(AN18:AN1500=AI17),--(AM18:AM1500&lt;&gt;""),--ISNUMBER(SEARCH(" "&amp;AM18:AM1500&amp;" ",Q187)))&gt;0,AI17,"")))</f>
        <v/>
      </c>
      <c r="AJ187" s="964" t="str" cm="1">
        <f t="array" ref="AJ187">IF(N187="","",IF(R187&lt;&gt;"","",IF(SUMPRODUCT(--(AN18:AN1500=AJ17),--(AM18:AM1500&lt;&gt;""),--ISNUMBER(SEARCH(" "&amp;AM18:AM1500&amp;" ",Q187)))&gt;0,AJ17,"")))</f>
        <v/>
      </c>
      <c r="AK187" s="964" t="str" cm="1">
        <f t="array" ref="AK187">IF(N187="","",IF(T187&lt;&gt;"",AK17,IF(S187&lt;&gt;"","",IF(R187&lt;&gt;"","",IF(SUMPRODUCT(--(AN18:AN1500=AK17),--(AM18:AM1500&lt;&gt;""),--ISNUMBER(SEARCH(" "&amp;AM18:AM1500&amp;" ",Q187)))&gt;0,AK17,"")))))</f>
        <v/>
      </c>
      <c r="AM187" s="964" t="s">
        <v>554</v>
      </c>
      <c r="AN187" s="964" t="s">
        <v>1962</v>
      </c>
      <c r="AP187" s="964"/>
      <c r="AQ187" s="964"/>
      <c r="AR187" s="964"/>
      <c r="AT187" s="964"/>
      <c r="AU187" s="964"/>
      <c r="AV187" s="964"/>
      <c r="BN187" s="49">
        <v>1</v>
      </c>
    </row>
    <row r="188" spans="1:66" ht="35.1" customHeight="1">
      <c r="A188" s="957" t="str">
        <f>IF(B188="","",COUNTIF(B18:B188,"&lt;&gt;"))</f>
        <v/>
      </c>
      <c r="B188" s="958"/>
      <c r="C188" s="974" t="str">
        <f t="shared" si="40"/>
        <v/>
      </c>
      <c r="D188" s="984" t="str">
        <f t="shared" si="28"/>
        <v/>
      </c>
      <c r="E188" s="961" t="str">
        <f t="shared" si="29"/>
        <v/>
      </c>
      <c r="F188" s="962" t="str">
        <f t="shared" si="30"/>
        <v/>
      </c>
      <c r="G188" s="963" t="str">
        <f>IF(H188="","",COUNTIF(H18:H188,"&lt;&gt;"))</f>
        <v/>
      </c>
      <c r="H188" s="958" t="str" cm="1">
        <f t="array" ref="H188">IF(L188="","",IF(LEN(L188)&lt;=MAX(10,G13),L188,IFERROR(LEFT(L188,LOOKUP(2,1/(MID(L188,ROW(1:500),1)=" ")/(ROW(1:500)&lt;=MAX(10,G13)),ROW(1:500))-1),LEFT(L188,MAX(10,G13)))))</f>
        <v/>
      </c>
      <c r="I188" s="963" t="str">
        <f t="shared" si="31"/>
        <v/>
      </c>
      <c r="J188" s="963" t="str">
        <f t="shared" si="32"/>
        <v/>
      </c>
      <c r="K188" s="964" t="str">
        <f>IF(M187&lt;&gt;"",K187,IF(K187&lt;MAX(A18:A317),K187+1,""))</f>
        <v/>
      </c>
      <c r="L188" s="965" t="str">
        <f>IF(K188="","",IF(M187&lt;&gt;"",M187,INDEX(E18:E317,MATCH(K188,A18:A317,0))))</f>
        <v/>
      </c>
      <c r="M188" s="965" t="str">
        <f t="shared" si="33"/>
        <v/>
      </c>
      <c r="N188" s="966" t="str">
        <f t="shared" si="34"/>
        <v/>
      </c>
      <c r="O188" s="967" t="str">
        <f t="shared" si="35"/>
        <v/>
      </c>
      <c r="P188" s="967" t="str">
        <f t="shared" si="36"/>
        <v/>
      </c>
      <c r="Q188" s="966" t="str">
        <f t="shared" si="37"/>
        <v/>
      </c>
      <c r="R188" s="967" t="str">
        <f>IF(N188="","",IF(COUNTIF(AP18:AP300,TRIM(Q188))&gt;0,"EXCLUSION EXACTE",""))</f>
        <v/>
      </c>
      <c r="S188" s="967" t="str" cm="1">
        <f t="array" ref="S188">IF(N188="","",IF(SUMPRODUCT(--(AP18:AP300&lt;&gt;""),--ISNUMBER(SEARCH(" "&amp;AP18:AP300&amp;" ",Q188)))&gt;0,"BLOQUE MOLLUSQUES",""))</f>
        <v/>
      </c>
      <c r="T188" s="967" t="str" cm="1">
        <f t="array" ref="T188">IF(N188="","",IF(SUMPRODUCT(--(AT18:AT300&lt;&gt;""),--ISNUMBER(SEARCH(" "&amp;AT18:AT300&amp;" ",Q188)))&gt;0,"FORCE MOLLUSQUES",""))</f>
        <v/>
      </c>
      <c r="U188" s="966" t="str">
        <f t="shared" si="38"/>
        <v/>
      </c>
      <c r="V188" s="966" t="str">
        <f t="shared" si="41"/>
        <v/>
      </c>
      <c r="W188" s="991" t="str">
        <f t="shared" si="39"/>
        <v/>
      </c>
      <c r="X188" s="967" t="str" cm="1">
        <f t="array" ref="X188">IF(N188="","",IF(R188&lt;&gt;"","",IF(SUMPRODUCT(--(AN18:AN1500=X17),--(AM18:AM1500&lt;&gt;""),--ISNUMBER(SEARCH(" "&amp;AM18:AM1500&amp;" ",Q188)))&gt;0,X17,"")))</f>
        <v/>
      </c>
      <c r="Y188" s="967" t="str" cm="1">
        <f t="array" ref="Y188">IF(N188="","",IF(R188&lt;&gt;"","",IF(SUMPRODUCT(--(AN18:AN1500=Y17),--(AM18:AM1500&lt;&gt;""),--ISNUMBER(SEARCH(" "&amp;AM18:AM1500&amp;" ",Q188)))&gt;0,Y17,"")))</f>
        <v/>
      </c>
      <c r="Z188" s="967" t="str" cm="1">
        <f t="array" ref="Z188">IF(N188="","",IF(R188&lt;&gt;"","",IF(SUMPRODUCT(--(AN18:AN1500=Z17),--(AM18:AM1500&lt;&gt;""),--ISNUMBER(SEARCH(" "&amp;AM18:AM1500&amp;" ",Q188)))&gt;0,Z17,"")))</f>
        <v/>
      </c>
      <c r="AA188" s="967" t="str" cm="1">
        <f t="array" ref="AA188">IF(N188="","",IF(R188&lt;&gt;"","",IF(SUMPRODUCT(--(AN18:AN1500=AA17),--(AM18:AM1500&lt;&gt;""),--ISNUMBER(SEARCH(" "&amp;AM18:AM1500&amp;" ",Q188)))&gt;0,AA17,"")))</f>
        <v/>
      </c>
      <c r="AB188" s="967" t="str" cm="1">
        <f t="array" ref="AB188">IF(N188="","",IF(R188&lt;&gt;"","",IF(SUMPRODUCT(--(AN18:AN1500=AB17),--(AM18:AM1500&lt;&gt;""),--ISNUMBER(SEARCH(" "&amp;AM18:AM1500&amp;" ",Q188)))&gt;0,AB17,"")))</f>
        <v/>
      </c>
      <c r="AC188" s="967" t="str" cm="1">
        <f t="array" ref="AC188">IF(N188="","",IF(R188&lt;&gt;"","",IF(SUMPRODUCT(--(AN18:AN1500=AC17),--(AM18:AM1500&lt;&gt;""),--ISNUMBER(SEARCH(" "&amp;AM18:AM1500&amp;" ",Q188)))&gt;0,AC17,"")))</f>
        <v/>
      </c>
      <c r="AD188" s="967" t="str" cm="1">
        <f t="array" ref="AD188">IF(N188="","",IF(R188&lt;&gt;"","",IF(SUMPRODUCT(--(AN18:AN1500=AD17),--(AM18:AM1500&lt;&gt;""),--ISNUMBER(SEARCH(" "&amp;AM18:AM1500&amp;" ",Q188)))&gt;0,AD17,"")))</f>
        <v/>
      </c>
      <c r="AE188" s="967" t="str" cm="1">
        <f t="array" ref="AE188">IF(N188="","",IF(R188&lt;&gt;"","",IF(SUMPRODUCT(--(AN18:AN1500=AE17),--(AM18:AM1500&lt;&gt;""),--ISNUMBER(SEARCH(" "&amp;AM18:AM1500&amp;" ",Q188)))&gt;0,AE17,"")))</f>
        <v/>
      </c>
      <c r="AF188" s="967" t="str" cm="1">
        <f t="array" ref="AF188">IF(N188="","",IF(R188&lt;&gt;"","",IF(SUMPRODUCT(--(AN18:AN1500=AF17),--(AM18:AM1500&lt;&gt;""),--ISNUMBER(SEARCH(" "&amp;AM18:AM1500&amp;" ",Q188)))&gt;0,AF17,"")))</f>
        <v/>
      </c>
      <c r="AG188" s="967" t="str" cm="1">
        <f t="array" ref="AG188">IF(N188="","",IF(R188&lt;&gt;"","",IF(SUMPRODUCT(--(AN18:AN1500=AG17),--(AM18:AM1500&lt;&gt;""),--ISNUMBER(SEARCH(" "&amp;AM18:AM1500&amp;" ",Q188)))&gt;0,AG17,"")))</f>
        <v/>
      </c>
      <c r="AH188" s="967" t="str" cm="1">
        <f t="array" ref="AH188">IF(N188="","",IF(R188&lt;&gt;"","",IF(SUMPRODUCT(--(AN18:AN1500=AH17),--(AM18:AM1500&lt;&gt;""),--ISNUMBER(SEARCH(" "&amp;AM18:AM1500&amp;" ",Q188)))&gt;0,AH17,"")))</f>
        <v/>
      </c>
      <c r="AI188" s="967" t="str" cm="1">
        <f t="array" ref="AI188">IF(N188="","",IF(R188&lt;&gt;"","",IF(SUMPRODUCT(--(AN18:AN1500=AI17),--(AM18:AM1500&lt;&gt;""),--ISNUMBER(SEARCH(" "&amp;AM18:AM1500&amp;" ",Q188)))&gt;0,AI17,"")))</f>
        <v/>
      </c>
      <c r="AJ188" s="967" t="str" cm="1">
        <f t="array" ref="AJ188">IF(N188="","",IF(R188&lt;&gt;"","",IF(SUMPRODUCT(--(AN18:AN1500=AJ17),--(AM18:AM1500&lt;&gt;""),--ISNUMBER(SEARCH(" "&amp;AM18:AM1500&amp;" ",Q188)))&gt;0,AJ17,"")))</f>
        <v/>
      </c>
      <c r="AK188" s="967" t="str" cm="1">
        <f t="array" ref="AK188">IF(N188="","",IF(T188&lt;&gt;"",AK17,IF(S188&lt;&gt;"","",IF(R188&lt;&gt;"","",IF(SUMPRODUCT(--(AN18:AN1500=AK17),--(AM18:AM1500&lt;&gt;""),--ISNUMBER(SEARCH(" "&amp;AM18:AM1500&amp;" ",Q188)))&gt;0,AK17,"")))))</f>
        <v/>
      </c>
      <c r="AM188" s="968" t="s">
        <v>2217</v>
      </c>
      <c r="AN188" s="968" t="s">
        <v>1962</v>
      </c>
      <c r="AP188" s="964"/>
      <c r="AQ188" s="964"/>
      <c r="AR188" s="964"/>
      <c r="AT188" s="964"/>
      <c r="AU188" s="964"/>
      <c r="AV188" s="964"/>
      <c r="BN188" s="49">
        <v>1</v>
      </c>
    </row>
    <row r="189" spans="1:66" ht="35.1" customHeight="1">
      <c r="A189" s="973" t="str">
        <f>IF(B189="","",COUNTIF(B18:B189,"&lt;&gt;"))</f>
        <v/>
      </c>
      <c r="B189" s="965"/>
      <c r="C189" s="974" t="str">
        <f t="shared" si="40"/>
        <v/>
      </c>
      <c r="D189" s="984" t="str">
        <f t="shared" si="28"/>
        <v/>
      </c>
      <c r="E189" s="976" t="str">
        <f t="shared" si="29"/>
        <v/>
      </c>
      <c r="F189" s="977" t="str">
        <f t="shared" si="30"/>
        <v/>
      </c>
      <c r="G189" s="964" t="str">
        <f>IF(H189="","",COUNTIF(H18:H189,"&lt;&gt;"))</f>
        <v/>
      </c>
      <c r="H189" s="965" t="str" cm="1">
        <f t="array" ref="H189">IF(L189="","",IF(LEN(L189)&lt;=MAX(10,G13),L189,IFERROR(LEFT(L189,LOOKUP(2,1/(MID(L189,ROW(1:500),1)=" ")/(ROW(1:500)&lt;=MAX(10,G13)),ROW(1:500))-1),LEFT(L189,MAX(10,G13)))))</f>
        <v/>
      </c>
      <c r="I189" s="964" t="str">
        <f t="shared" si="31"/>
        <v/>
      </c>
      <c r="J189" s="964" t="str">
        <f t="shared" si="32"/>
        <v/>
      </c>
      <c r="K189" s="964" t="str">
        <f>IF(M188&lt;&gt;"",K188,IF(K188&lt;MAX(A18:A317),K188+1,""))</f>
        <v/>
      </c>
      <c r="L189" s="965" t="str">
        <f>IF(K189="","",IF(M188&lt;&gt;"",M188,INDEX(E18:E317,MATCH(K189,A18:A317,0))))</f>
        <v/>
      </c>
      <c r="M189" s="965" t="str">
        <f t="shared" si="33"/>
        <v/>
      </c>
      <c r="N189" s="965" t="str">
        <f t="shared" si="34"/>
        <v/>
      </c>
      <c r="O189" s="964" t="str">
        <f t="shared" si="35"/>
        <v/>
      </c>
      <c r="P189" s="964" t="str">
        <f t="shared" si="36"/>
        <v/>
      </c>
      <c r="Q189" s="965" t="str">
        <f t="shared" si="37"/>
        <v/>
      </c>
      <c r="R189" s="964" t="str">
        <f>IF(N189="","",IF(COUNTIF(AP18:AP300,TRIM(Q189))&gt;0,"EXCLUSION EXACTE",""))</f>
        <v/>
      </c>
      <c r="S189" s="964" t="str" cm="1">
        <f t="array" ref="S189">IF(N189="","",IF(SUMPRODUCT(--(AP18:AP300&lt;&gt;""),--ISNUMBER(SEARCH(" "&amp;AP18:AP300&amp;" ",Q189)))&gt;0,"BLOQUE MOLLUSQUES",""))</f>
        <v/>
      </c>
      <c r="T189" s="964" t="str" cm="1">
        <f t="array" ref="T189">IF(N189="","",IF(SUMPRODUCT(--(AT18:AT300&lt;&gt;""),--ISNUMBER(SEARCH(" "&amp;AT18:AT300&amp;" ",Q189)))&gt;0,"FORCE MOLLUSQUES",""))</f>
        <v/>
      </c>
      <c r="U189" s="965" t="str">
        <f t="shared" si="38"/>
        <v/>
      </c>
      <c r="V189" s="965" t="str">
        <f t="shared" si="41"/>
        <v/>
      </c>
      <c r="W189" s="977" t="str">
        <f t="shared" si="39"/>
        <v/>
      </c>
      <c r="X189" s="964" t="str" cm="1">
        <f t="array" ref="X189">IF(N189="","",IF(R189&lt;&gt;"","",IF(SUMPRODUCT(--(AN18:AN1500=X17),--(AM18:AM1500&lt;&gt;""),--ISNUMBER(SEARCH(" "&amp;AM18:AM1500&amp;" ",Q189)))&gt;0,X17,"")))</f>
        <v/>
      </c>
      <c r="Y189" s="964" t="str" cm="1">
        <f t="array" ref="Y189">IF(N189="","",IF(R189&lt;&gt;"","",IF(SUMPRODUCT(--(AN18:AN1500=Y17),--(AM18:AM1500&lt;&gt;""),--ISNUMBER(SEARCH(" "&amp;AM18:AM1500&amp;" ",Q189)))&gt;0,Y17,"")))</f>
        <v/>
      </c>
      <c r="Z189" s="964" t="str" cm="1">
        <f t="array" ref="Z189">IF(N189="","",IF(R189&lt;&gt;"","",IF(SUMPRODUCT(--(AN18:AN1500=Z17),--(AM18:AM1500&lt;&gt;""),--ISNUMBER(SEARCH(" "&amp;AM18:AM1500&amp;" ",Q189)))&gt;0,Z17,"")))</f>
        <v/>
      </c>
      <c r="AA189" s="964" t="str" cm="1">
        <f t="array" ref="AA189">IF(N189="","",IF(R189&lt;&gt;"","",IF(SUMPRODUCT(--(AN18:AN1500=AA17),--(AM18:AM1500&lt;&gt;""),--ISNUMBER(SEARCH(" "&amp;AM18:AM1500&amp;" ",Q189)))&gt;0,AA17,"")))</f>
        <v/>
      </c>
      <c r="AB189" s="964" t="str" cm="1">
        <f t="array" ref="AB189">IF(N189="","",IF(R189&lt;&gt;"","",IF(SUMPRODUCT(--(AN18:AN1500=AB17),--(AM18:AM1500&lt;&gt;""),--ISNUMBER(SEARCH(" "&amp;AM18:AM1500&amp;" ",Q189)))&gt;0,AB17,"")))</f>
        <v/>
      </c>
      <c r="AC189" s="964" t="str" cm="1">
        <f t="array" ref="AC189">IF(N189="","",IF(R189&lt;&gt;"","",IF(SUMPRODUCT(--(AN18:AN1500=AC17),--(AM18:AM1500&lt;&gt;""),--ISNUMBER(SEARCH(" "&amp;AM18:AM1500&amp;" ",Q189)))&gt;0,AC17,"")))</f>
        <v/>
      </c>
      <c r="AD189" s="964" t="str" cm="1">
        <f t="array" ref="AD189">IF(N189="","",IF(R189&lt;&gt;"","",IF(SUMPRODUCT(--(AN18:AN1500=AD17),--(AM18:AM1500&lt;&gt;""),--ISNUMBER(SEARCH(" "&amp;AM18:AM1500&amp;" ",Q189)))&gt;0,AD17,"")))</f>
        <v/>
      </c>
      <c r="AE189" s="964" t="str" cm="1">
        <f t="array" ref="AE189">IF(N189="","",IF(R189&lt;&gt;"","",IF(SUMPRODUCT(--(AN18:AN1500=AE17),--(AM18:AM1500&lt;&gt;""),--ISNUMBER(SEARCH(" "&amp;AM18:AM1500&amp;" ",Q189)))&gt;0,AE17,"")))</f>
        <v/>
      </c>
      <c r="AF189" s="964" t="str" cm="1">
        <f t="array" ref="AF189">IF(N189="","",IF(R189&lt;&gt;"","",IF(SUMPRODUCT(--(AN18:AN1500=AF17),--(AM18:AM1500&lt;&gt;""),--ISNUMBER(SEARCH(" "&amp;AM18:AM1500&amp;" ",Q189)))&gt;0,AF17,"")))</f>
        <v/>
      </c>
      <c r="AG189" s="964" t="str" cm="1">
        <f t="array" ref="AG189">IF(N189="","",IF(R189&lt;&gt;"","",IF(SUMPRODUCT(--(AN18:AN1500=AG17),--(AM18:AM1500&lt;&gt;""),--ISNUMBER(SEARCH(" "&amp;AM18:AM1500&amp;" ",Q189)))&gt;0,AG17,"")))</f>
        <v/>
      </c>
      <c r="AH189" s="964" t="str" cm="1">
        <f t="array" ref="AH189">IF(N189="","",IF(R189&lt;&gt;"","",IF(SUMPRODUCT(--(AN18:AN1500=AH17),--(AM18:AM1500&lt;&gt;""),--ISNUMBER(SEARCH(" "&amp;AM18:AM1500&amp;" ",Q189)))&gt;0,AH17,"")))</f>
        <v/>
      </c>
      <c r="AI189" s="964" t="str" cm="1">
        <f t="array" ref="AI189">IF(N189="","",IF(R189&lt;&gt;"","",IF(SUMPRODUCT(--(AN18:AN1500=AI17),--(AM18:AM1500&lt;&gt;""),--ISNUMBER(SEARCH(" "&amp;AM18:AM1500&amp;" ",Q189)))&gt;0,AI17,"")))</f>
        <v/>
      </c>
      <c r="AJ189" s="964" t="str" cm="1">
        <f t="array" ref="AJ189">IF(N189="","",IF(R189&lt;&gt;"","",IF(SUMPRODUCT(--(AN18:AN1500=AJ17),--(AM18:AM1500&lt;&gt;""),--ISNUMBER(SEARCH(" "&amp;AM18:AM1500&amp;" ",Q189)))&gt;0,AJ17,"")))</f>
        <v/>
      </c>
      <c r="AK189" s="964" t="str" cm="1">
        <f t="array" ref="AK189">IF(N189="","",IF(T189&lt;&gt;"",AK17,IF(S189&lt;&gt;"","",IF(R189&lt;&gt;"","",IF(SUMPRODUCT(--(AN18:AN1500=AK17),--(AM18:AM1500&lt;&gt;""),--ISNUMBER(SEARCH(" "&amp;AM18:AM1500&amp;" ",Q189)))&gt;0,AK17,"")))))</f>
        <v/>
      </c>
      <c r="AM189" s="964" t="s">
        <v>2218</v>
      </c>
      <c r="AN189" s="964" t="s">
        <v>1962</v>
      </c>
      <c r="AP189" s="964"/>
      <c r="AQ189" s="964"/>
      <c r="AR189" s="964"/>
      <c r="AT189" s="964"/>
      <c r="AU189" s="964"/>
      <c r="AV189" s="964"/>
      <c r="BN189" s="49">
        <v>1</v>
      </c>
    </row>
    <row r="190" spans="1:66" ht="35.1" customHeight="1">
      <c r="A190" s="957" t="str">
        <f>IF(B190="","",COUNTIF(B18:B190,"&lt;&gt;"))</f>
        <v/>
      </c>
      <c r="B190" s="958"/>
      <c r="C190" s="974" t="str">
        <f t="shared" si="40"/>
        <v/>
      </c>
      <c r="D190" s="984" t="str">
        <f t="shared" si="28"/>
        <v/>
      </c>
      <c r="E190" s="961" t="str">
        <f t="shared" si="29"/>
        <v/>
      </c>
      <c r="F190" s="962" t="str">
        <f t="shared" si="30"/>
        <v/>
      </c>
      <c r="G190" s="963" t="str">
        <f>IF(H190="","",COUNTIF(H18:H190,"&lt;&gt;"))</f>
        <v/>
      </c>
      <c r="H190" s="958" t="str" cm="1">
        <f t="array" ref="H190">IF(L190="","",IF(LEN(L190)&lt;=MAX(10,G13),L190,IFERROR(LEFT(L190,LOOKUP(2,1/(MID(L190,ROW(1:500),1)=" ")/(ROW(1:500)&lt;=MAX(10,G13)),ROW(1:500))-1),LEFT(L190,MAX(10,G13)))))</f>
        <v/>
      </c>
      <c r="I190" s="963" t="str">
        <f t="shared" si="31"/>
        <v/>
      </c>
      <c r="J190" s="963" t="str">
        <f t="shared" si="32"/>
        <v/>
      </c>
      <c r="K190" s="964" t="str">
        <f>IF(M189&lt;&gt;"",K189,IF(K189&lt;MAX(A18:A317),K189+1,""))</f>
        <v/>
      </c>
      <c r="L190" s="965" t="str">
        <f>IF(K190="","",IF(M189&lt;&gt;"",M189,INDEX(E18:E317,MATCH(K190,A18:A317,0))))</f>
        <v/>
      </c>
      <c r="M190" s="965" t="str">
        <f t="shared" si="33"/>
        <v/>
      </c>
      <c r="N190" s="966" t="str">
        <f t="shared" si="34"/>
        <v/>
      </c>
      <c r="O190" s="967" t="str">
        <f t="shared" si="35"/>
        <v/>
      </c>
      <c r="P190" s="967" t="str">
        <f t="shared" si="36"/>
        <v/>
      </c>
      <c r="Q190" s="966" t="str">
        <f t="shared" si="37"/>
        <v/>
      </c>
      <c r="R190" s="967" t="str">
        <f>IF(N190="","",IF(COUNTIF(AP18:AP300,TRIM(Q190))&gt;0,"EXCLUSION EXACTE",""))</f>
        <v/>
      </c>
      <c r="S190" s="967" t="str" cm="1">
        <f t="array" ref="S190">IF(N190="","",IF(SUMPRODUCT(--(AP18:AP300&lt;&gt;""),--ISNUMBER(SEARCH(" "&amp;AP18:AP300&amp;" ",Q190)))&gt;0,"BLOQUE MOLLUSQUES",""))</f>
        <v/>
      </c>
      <c r="T190" s="967" t="str" cm="1">
        <f t="array" ref="T190">IF(N190="","",IF(SUMPRODUCT(--(AT18:AT300&lt;&gt;""),--ISNUMBER(SEARCH(" "&amp;AT18:AT300&amp;" ",Q190)))&gt;0,"FORCE MOLLUSQUES",""))</f>
        <v/>
      </c>
      <c r="U190" s="966" t="str">
        <f t="shared" si="38"/>
        <v/>
      </c>
      <c r="V190" s="966" t="str">
        <f t="shared" si="41"/>
        <v/>
      </c>
      <c r="W190" s="991" t="str">
        <f t="shared" si="39"/>
        <v/>
      </c>
      <c r="X190" s="967" t="str" cm="1">
        <f t="array" ref="X190">IF(N190="","",IF(R190&lt;&gt;"","",IF(SUMPRODUCT(--(AN18:AN1500=X17),--(AM18:AM1500&lt;&gt;""),--ISNUMBER(SEARCH(" "&amp;AM18:AM1500&amp;" ",Q190)))&gt;0,X17,"")))</f>
        <v/>
      </c>
      <c r="Y190" s="967" t="str" cm="1">
        <f t="array" ref="Y190">IF(N190="","",IF(R190&lt;&gt;"","",IF(SUMPRODUCT(--(AN18:AN1500=Y17),--(AM18:AM1500&lt;&gt;""),--ISNUMBER(SEARCH(" "&amp;AM18:AM1500&amp;" ",Q190)))&gt;0,Y17,"")))</f>
        <v/>
      </c>
      <c r="Z190" s="967" t="str" cm="1">
        <f t="array" ref="Z190">IF(N190="","",IF(R190&lt;&gt;"","",IF(SUMPRODUCT(--(AN18:AN1500=Z17),--(AM18:AM1500&lt;&gt;""),--ISNUMBER(SEARCH(" "&amp;AM18:AM1500&amp;" ",Q190)))&gt;0,Z17,"")))</f>
        <v/>
      </c>
      <c r="AA190" s="967" t="str" cm="1">
        <f t="array" ref="AA190">IF(N190="","",IF(R190&lt;&gt;"","",IF(SUMPRODUCT(--(AN18:AN1500=AA17),--(AM18:AM1500&lt;&gt;""),--ISNUMBER(SEARCH(" "&amp;AM18:AM1500&amp;" ",Q190)))&gt;0,AA17,"")))</f>
        <v/>
      </c>
      <c r="AB190" s="967" t="str" cm="1">
        <f t="array" ref="AB190">IF(N190="","",IF(R190&lt;&gt;"","",IF(SUMPRODUCT(--(AN18:AN1500=AB17),--(AM18:AM1500&lt;&gt;""),--ISNUMBER(SEARCH(" "&amp;AM18:AM1500&amp;" ",Q190)))&gt;0,AB17,"")))</f>
        <v/>
      </c>
      <c r="AC190" s="967" t="str" cm="1">
        <f t="array" ref="AC190">IF(N190="","",IF(R190&lt;&gt;"","",IF(SUMPRODUCT(--(AN18:AN1500=AC17),--(AM18:AM1500&lt;&gt;""),--ISNUMBER(SEARCH(" "&amp;AM18:AM1500&amp;" ",Q190)))&gt;0,AC17,"")))</f>
        <v/>
      </c>
      <c r="AD190" s="967" t="str" cm="1">
        <f t="array" ref="AD190">IF(N190="","",IF(R190&lt;&gt;"","",IF(SUMPRODUCT(--(AN18:AN1500=AD17),--(AM18:AM1500&lt;&gt;""),--ISNUMBER(SEARCH(" "&amp;AM18:AM1500&amp;" ",Q190)))&gt;0,AD17,"")))</f>
        <v/>
      </c>
      <c r="AE190" s="967" t="str" cm="1">
        <f t="array" ref="AE190">IF(N190="","",IF(R190&lt;&gt;"","",IF(SUMPRODUCT(--(AN18:AN1500=AE17),--(AM18:AM1500&lt;&gt;""),--ISNUMBER(SEARCH(" "&amp;AM18:AM1500&amp;" ",Q190)))&gt;0,AE17,"")))</f>
        <v/>
      </c>
      <c r="AF190" s="967" t="str" cm="1">
        <f t="array" ref="AF190">IF(N190="","",IF(R190&lt;&gt;"","",IF(SUMPRODUCT(--(AN18:AN1500=AF17),--(AM18:AM1500&lt;&gt;""),--ISNUMBER(SEARCH(" "&amp;AM18:AM1500&amp;" ",Q190)))&gt;0,AF17,"")))</f>
        <v/>
      </c>
      <c r="AG190" s="967" t="str" cm="1">
        <f t="array" ref="AG190">IF(N190="","",IF(R190&lt;&gt;"","",IF(SUMPRODUCT(--(AN18:AN1500=AG17),--(AM18:AM1500&lt;&gt;""),--ISNUMBER(SEARCH(" "&amp;AM18:AM1500&amp;" ",Q190)))&gt;0,AG17,"")))</f>
        <v/>
      </c>
      <c r="AH190" s="967" t="str" cm="1">
        <f t="array" ref="AH190">IF(N190="","",IF(R190&lt;&gt;"","",IF(SUMPRODUCT(--(AN18:AN1500=AH17),--(AM18:AM1500&lt;&gt;""),--ISNUMBER(SEARCH(" "&amp;AM18:AM1500&amp;" ",Q190)))&gt;0,AH17,"")))</f>
        <v/>
      </c>
      <c r="AI190" s="967" t="str" cm="1">
        <f t="array" ref="AI190">IF(N190="","",IF(R190&lt;&gt;"","",IF(SUMPRODUCT(--(AN18:AN1500=AI17),--(AM18:AM1500&lt;&gt;""),--ISNUMBER(SEARCH(" "&amp;AM18:AM1500&amp;" ",Q190)))&gt;0,AI17,"")))</f>
        <v/>
      </c>
      <c r="AJ190" s="967" t="str" cm="1">
        <f t="array" ref="AJ190">IF(N190="","",IF(R190&lt;&gt;"","",IF(SUMPRODUCT(--(AN18:AN1500=AJ17),--(AM18:AM1500&lt;&gt;""),--ISNUMBER(SEARCH(" "&amp;AM18:AM1500&amp;" ",Q190)))&gt;0,AJ17,"")))</f>
        <v/>
      </c>
      <c r="AK190" s="967" t="str" cm="1">
        <f t="array" ref="AK190">IF(N190="","",IF(T190&lt;&gt;"",AK17,IF(S190&lt;&gt;"","",IF(R190&lt;&gt;"","",IF(SUMPRODUCT(--(AN18:AN1500=AK17),--(AM18:AM1500&lt;&gt;""),--ISNUMBER(SEARCH(" "&amp;AM18:AM1500&amp;" ",Q190)))&gt;0,AK17,"")))))</f>
        <v/>
      </c>
      <c r="AM190" s="968" t="s">
        <v>2219</v>
      </c>
      <c r="AN190" s="968" t="s">
        <v>1962</v>
      </c>
      <c r="AP190" s="964"/>
      <c r="AQ190" s="964"/>
      <c r="AR190" s="964"/>
      <c r="AT190" s="964"/>
      <c r="AU190" s="964"/>
      <c r="AV190" s="964"/>
      <c r="BN190" s="49">
        <v>1</v>
      </c>
    </row>
    <row r="191" spans="1:66" ht="35.1" customHeight="1">
      <c r="A191" s="973" t="str">
        <f>IF(B191="","",COUNTIF(B18:B191,"&lt;&gt;"))</f>
        <v/>
      </c>
      <c r="B191" s="965"/>
      <c r="C191" s="974" t="str">
        <f t="shared" si="40"/>
        <v/>
      </c>
      <c r="D191" s="984" t="str">
        <f t="shared" si="28"/>
        <v/>
      </c>
      <c r="E191" s="976" t="str">
        <f t="shared" si="29"/>
        <v/>
      </c>
      <c r="F191" s="977" t="str">
        <f t="shared" si="30"/>
        <v/>
      </c>
      <c r="G191" s="964" t="str">
        <f>IF(H191="","",COUNTIF(H18:H191,"&lt;&gt;"))</f>
        <v/>
      </c>
      <c r="H191" s="965" t="str" cm="1">
        <f t="array" ref="H191">IF(L191="","",IF(LEN(L191)&lt;=MAX(10,G13),L191,IFERROR(LEFT(L191,LOOKUP(2,1/(MID(L191,ROW(1:500),1)=" ")/(ROW(1:500)&lt;=MAX(10,G13)),ROW(1:500))-1),LEFT(L191,MAX(10,G13)))))</f>
        <v/>
      </c>
      <c r="I191" s="964" t="str">
        <f t="shared" si="31"/>
        <v/>
      </c>
      <c r="J191" s="964" t="str">
        <f t="shared" si="32"/>
        <v/>
      </c>
      <c r="K191" s="964" t="str">
        <f>IF(M190&lt;&gt;"",K190,IF(K190&lt;MAX(A18:A317),K190+1,""))</f>
        <v/>
      </c>
      <c r="L191" s="965" t="str">
        <f>IF(K191="","",IF(M190&lt;&gt;"",M190,INDEX(E18:E317,MATCH(K191,A18:A317,0))))</f>
        <v/>
      </c>
      <c r="M191" s="965" t="str">
        <f t="shared" si="33"/>
        <v/>
      </c>
      <c r="N191" s="965" t="str">
        <f t="shared" si="34"/>
        <v/>
      </c>
      <c r="O191" s="964" t="str">
        <f t="shared" si="35"/>
        <v/>
      </c>
      <c r="P191" s="964" t="str">
        <f t="shared" si="36"/>
        <v/>
      </c>
      <c r="Q191" s="965" t="str">
        <f t="shared" si="37"/>
        <v/>
      </c>
      <c r="R191" s="964" t="str">
        <f>IF(N191="","",IF(COUNTIF(AP18:AP300,TRIM(Q191))&gt;0,"EXCLUSION EXACTE",""))</f>
        <v/>
      </c>
      <c r="S191" s="964" t="str" cm="1">
        <f t="array" ref="S191">IF(N191="","",IF(SUMPRODUCT(--(AP18:AP300&lt;&gt;""),--ISNUMBER(SEARCH(" "&amp;AP18:AP300&amp;" ",Q191)))&gt;0,"BLOQUE MOLLUSQUES",""))</f>
        <v/>
      </c>
      <c r="T191" s="964" t="str" cm="1">
        <f t="array" ref="T191">IF(N191="","",IF(SUMPRODUCT(--(AT18:AT300&lt;&gt;""),--ISNUMBER(SEARCH(" "&amp;AT18:AT300&amp;" ",Q191)))&gt;0,"FORCE MOLLUSQUES",""))</f>
        <v/>
      </c>
      <c r="U191" s="965" t="str">
        <f t="shared" si="38"/>
        <v/>
      </c>
      <c r="V191" s="965" t="str">
        <f t="shared" si="41"/>
        <v/>
      </c>
      <c r="W191" s="977" t="str">
        <f t="shared" si="39"/>
        <v/>
      </c>
      <c r="X191" s="964" t="str" cm="1">
        <f t="array" ref="X191">IF(N191="","",IF(R191&lt;&gt;"","",IF(SUMPRODUCT(--(AN18:AN1500=X17),--(AM18:AM1500&lt;&gt;""),--ISNUMBER(SEARCH(" "&amp;AM18:AM1500&amp;" ",Q191)))&gt;0,X17,"")))</f>
        <v/>
      </c>
      <c r="Y191" s="964" t="str" cm="1">
        <f t="array" ref="Y191">IF(N191="","",IF(R191&lt;&gt;"","",IF(SUMPRODUCT(--(AN18:AN1500=Y17),--(AM18:AM1500&lt;&gt;""),--ISNUMBER(SEARCH(" "&amp;AM18:AM1500&amp;" ",Q191)))&gt;0,Y17,"")))</f>
        <v/>
      </c>
      <c r="Z191" s="964" t="str" cm="1">
        <f t="array" ref="Z191">IF(N191="","",IF(R191&lt;&gt;"","",IF(SUMPRODUCT(--(AN18:AN1500=Z17),--(AM18:AM1500&lt;&gt;""),--ISNUMBER(SEARCH(" "&amp;AM18:AM1500&amp;" ",Q191)))&gt;0,Z17,"")))</f>
        <v/>
      </c>
      <c r="AA191" s="964" t="str" cm="1">
        <f t="array" ref="AA191">IF(N191="","",IF(R191&lt;&gt;"","",IF(SUMPRODUCT(--(AN18:AN1500=AA17),--(AM18:AM1500&lt;&gt;""),--ISNUMBER(SEARCH(" "&amp;AM18:AM1500&amp;" ",Q191)))&gt;0,AA17,"")))</f>
        <v/>
      </c>
      <c r="AB191" s="964" t="str" cm="1">
        <f t="array" ref="AB191">IF(N191="","",IF(R191&lt;&gt;"","",IF(SUMPRODUCT(--(AN18:AN1500=AB17),--(AM18:AM1500&lt;&gt;""),--ISNUMBER(SEARCH(" "&amp;AM18:AM1500&amp;" ",Q191)))&gt;0,AB17,"")))</f>
        <v/>
      </c>
      <c r="AC191" s="964" t="str" cm="1">
        <f t="array" ref="AC191">IF(N191="","",IF(R191&lt;&gt;"","",IF(SUMPRODUCT(--(AN18:AN1500=AC17),--(AM18:AM1500&lt;&gt;""),--ISNUMBER(SEARCH(" "&amp;AM18:AM1500&amp;" ",Q191)))&gt;0,AC17,"")))</f>
        <v/>
      </c>
      <c r="AD191" s="964" t="str" cm="1">
        <f t="array" ref="AD191">IF(N191="","",IF(R191&lt;&gt;"","",IF(SUMPRODUCT(--(AN18:AN1500=AD17),--(AM18:AM1500&lt;&gt;""),--ISNUMBER(SEARCH(" "&amp;AM18:AM1500&amp;" ",Q191)))&gt;0,AD17,"")))</f>
        <v/>
      </c>
      <c r="AE191" s="964" t="str" cm="1">
        <f t="array" ref="AE191">IF(N191="","",IF(R191&lt;&gt;"","",IF(SUMPRODUCT(--(AN18:AN1500=AE17),--(AM18:AM1500&lt;&gt;""),--ISNUMBER(SEARCH(" "&amp;AM18:AM1500&amp;" ",Q191)))&gt;0,AE17,"")))</f>
        <v/>
      </c>
      <c r="AF191" s="964" t="str" cm="1">
        <f t="array" ref="AF191">IF(N191="","",IF(R191&lt;&gt;"","",IF(SUMPRODUCT(--(AN18:AN1500=AF17),--(AM18:AM1500&lt;&gt;""),--ISNUMBER(SEARCH(" "&amp;AM18:AM1500&amp;" ",Q191)))&gt;0,AF17,"")))</f>
        <v/>
      </c>
      <c r="AG191" s="964" t="str" cm="1">
        <f t="array" ref="AG191">IF(N191="","",IF(R191&lt;&gt;"","",IF(SUMPRODUCT(--(AN18:AN1500=AG17),--(AM18:AM1500&lt;&gt;""),--ISNUMBER(SEARCH(" "&amp;AM18:AM1500&amp;" ",Q191)))&gt;0,AG17,"")))</f>
        <v/>
      </c>
      <c r="AH191" s="964" t="str" cm="1">
        <f t="array" ref="AH191">IF(N191="","",IF(R191&lt;&gt;"","",IF(SUMPRODUCT(--(AN18:AN1500=AH17),--(AM18:AM1500&lt;&gt;""),--ISNUMBER(SEARCH(" "&amp;AM18:AM1500&amp;" ",Q191)))&gt;0,AH17,"")))</f>
        <v/>
      </c>
      <c r="AI191" s="964" t="str" cm="1">
        <f t="array" ref="AI191">IF(N191="","",IF(R191&lt;&gt;"","",IF(SUMPRODUCT(--(AN18:AN1500=AI17),--(AM18:AM1500&lt;&gt;""),--ISNUMBER(SEARCH(" "&amp;AM18:AM1500&amp;" ",Q191)))&gt;0,AI17,"")))</f>
        <v/>
      </c>
      <c r="AJ191" s="964" t="str" cm="1">
        <f t="array" ref="AJ191">IF(N191="","",IF(R191&lt;&gt;"","",IF(SUMPRODUCT(--(AN18:AN1500=AJ17),--(AM18:AM1500&lt;&gt;""),--ISNUMBER(SEARCH(" "&amp;AM18:AM1500&amp;" ",Q191)))&gt;0,AJ17,"")))</f>
        <v/>
      </c>
      <c r="AK191" s="964" t="str" cm="1">
        <f t="array" ref="AK191">IF(N191="","",IF(T191&lt;&gt;"",AK17,IF(S191&lt;&gt;"","",IF(R191&lt;&gt;"","",IF(SUMPRODUCT(--(AN18:AN1500=AK17),--(AM18:AM1500&lt;&gt;""),--ISNUMBER(SEARCH(" "&amp;AM18:AM1500&amp;" ",Q191)))&gt;0,AK17,"")))))</f>
        <v/>
      </c>
      <c r="AM191" s="964" t="s">
        <v>2220</v>
      </c>
      <c r="AN191" s="964" t="s">
        <v>1962</v>
      </c>
      <c r="AP191" s="964"/>
      <c r="AQ191" s="964"/>
      <c r="AR191" s="964"/>
      <c r="AT191" s="964"/>
      <c r="AU191" s="964"/>
      <c r="AV191" s="964"/>
      <c r="BN191" s="49">
        <v>1</v>
      </c>
    </row>
    <row r="192" spans="1:66" ht="35.1" customHeight="1">
      <c r="A192" s="957" t="str">
        <f>IF(B192="","",COUNTIF(B18:B192,"&lt;&gt;"))</f>
        <v/>
      </c>
      <c r="B192" s="958"/>
      <c r="C192" s="974" t="str">
        <f t="shared" si="40"/>
        <v/>
      </c>
      <c r="D192" s="984" t="str">
        <f t="shared" si="28"/>
        <v/>
      </c>
      <c r="E192" s="961" t="str">
        <f t="shared" si="29"/>
        <v/>
      </c>
      <c r="F192" s="962" t="str">
        <f t="shared" si="30"/>
        <v/>
      </c>
      <c r="G192" s="963" t="str">
        <f>IF(H192="","",COUNTIF(H18:H192,"&lt;&gt;"))</f>
        <v/>
      </c>
      <c r="H192" s="958" t="str" cm="1">
        <f t="array" ref="H192">IF(L192="","",IF(LEN(L192)&lt;=MAX(10,G13),L192,IFERROR(LEFT(L192,LOOKUP(2,1/(MID(L192,ROW(1:500),1)=" ")/(ROW(1:500)&lt;=MAX(10,G13)),ROW(1:500))-1),LEFT(L192,MAX(10,G13)))))</f>
        <v/>
      </c>
      <c r="I192" s="963" t="str">
        <f t="shared" si="31"/>
        <v/>
      </c>
      <c r="J192" s="963" t="str">
        <f t="shared" si="32"/>
        <v/>
      </c>
      <c r="K192" s="964" t="str">
        <f>IF(M191&lt;&gt;"",K191,IF(K191&lt;MAX(A18:A317),K191+1,""))</f>
        <v/>
      </c>
      <c r="L192" s="965" t="str">
        <f>IF(K192="","",IF(M191&lt;&gt;"",M191,INDEX(E18:E317,MATCH(K192,A18:A317,0))))</f>
        <v/>
      </c>
      <c r="M192" s="965" t="str">
        <f t="shared" si="33"/>
        <v/>
      </c>
      <c r="N192" s="966" t="str">
        <f t="shared" si="34"/>
        <v/>
      </c>
      <c r="O192" s="967" t="str">
        <f t="shared" si="35"/>
        <v/>
      </c>
      <c r="P192" s="967" t="str">
        <f t="shared" si="36"/>
        <v/>
      </c>
      <c r="Q192" s="966" t="str">
        <f t="shared" si="37"/>
        <v/>
      </c>
      <c r="R192" s="967" t="str">
        <f>IF(N192="","",IF(COUNTIF(AP18:AP300,TRIM(Q192))&gt;0,"EXCLUSION EXACTE",""))</f>
        <v/>
      </c>
      <c r="S192" s="967" t="str" cm="1">
        <f t="array" ref="S192">IF(N192="","",IF(SUMPRODUCT(--(AP18:AP300&lt;&gt;""),--ISNUMBER(SEARCH(" "&amp;AP18:AP300&amp;" ",Q192)))&gt;0,"BLOQUE MOLLUSQUES",""))</f>
        <v/>
      </c>
      <c r="T192" s="967" t="str" cm="1">
        <f t="array" ref="T192">IF(N192="","",IF(SUMPRODUCT(--(AT18:AT300&lt;&gt;""),--ISNUMBER(SEARCH(" "&amp;AT18:AT300&amp;" ",Q192)))&gt;0,"FORCE MOLLUSQUES",""))</f>
        <v/>
      </c>
      <c r="U192" s="966" t="str">
        <f t="shared" si="38"/>
        <v/>
      </c>
      <c r="V192" s="966" t="str">
        <f t="shared" si="41"/>
        <v/>
      </c>
      <c r="W192" s="991" t="str">
        <f t="shared" si="39"/>
        <v/>
      </c>
      <c r="X192" s="967" t="str" cm="1">
        <f t="array" ref="X192">IF(N192="","",IF(R192&lt;&gt;"","",IF(SUMPRODUCT(--(AN18:AN1500=X17),--(AM18:AM1500&lt;&gt;""),--ISNUMBER(SEARCH(" "&amp;AM18:AM1500&amp;" ",Q192)))&gt;0,X17,"")))</f>
        <v/>
      </c>
      <c r="Y192" s="967" t="str" cm="1">
        <f t="array" ref="Y192">IF(N192="","",IF(R192&lt;&gt;"","",IF(SUMPRODUCT(--(AN18:AN1500=Y17),--(AM18:AM1500&lt;&gt;""),--ISNUMBER(SEARCH(" "&amp;AM18:AM1500&amp;" ",Q192)))&gt;0,Y17,"")))</f>
        <v/>
      </c>
      <c r="Z192" s="967" t="str" cm="1">
        <f t="array" ref="Z192">IF(N192="","",IF(R192&lt;&gt;"","",IF(SUMPRODUCT(--(AN18:AN1500=Z17),--(AM18:AM1500&lt;&gt;""),--ISNUMBER(SEARCH(" "&amp;AM18:AM1500&amp;" ",Q192)))&gt;0,Z17,"")))</f>
        <v/>
      </c>
      <c r="AA192" s="967" t="str" cm="1">
        <f t="array" ref="AA192">IF(N192="","",IF(R192&lt;&gt;"","",IF(SUMPRODUCT(--(AN18:AN1500=AA17),--(AM18:AM1500&lt;&gt;""),--ISNUMBER(SEARCH(" "&amp;AM18:AM1500&amp;" ",Q192)))&gt;0,AA17,"")))</f>
        <v/>
      </c>
      <c r="AB192" s="967" t="str" cm="1">
        <f t="array" ref="AB192">IF(N192="","",IF(R192&lt;&gt;"","",IF(SUMPRODUCT(--(AN18:AN1500=AB17),--(AM18:AM1500&lt;&gt;""),--ISNUMBER(SEARCH(" "&amp;AM18:AM1500&amp;" ",Q192)))&gt;0,AB17,"")))</f>
        <v/>
      </c>
      <c r="AC192" s="967" t="str" cm="1">
        <f t="array" ref="AC192">IF(N192="","",IF(R192&lt;&gt;"","",IF(SUMPRODUCT(--(AN18:AN1500=AC17),--(AM18:AM1500&lt;&gt;""),--ISNUMBER(SEARCH(" "&amp;AM18:AM1500&amp;" ",Q192)))&gt;0,AC17,"")))</f>
        <v/>
      </c>
      <c r="AD192" s="967" t="str" cm="1">
        <f t="array" ref="AD192">IF(N192="","",IF(R192&lt;&gt;"","",IF(SUMPRODUCT(--(AN18:AN1500=AD17),--(AM18:AM1500&lt;&gt;""),--ISNUMBER(SEARCH(" "&amp;AM18:AM1500&amp;" ",Q192)))&gt;0,AD17,"")))</f>
        <v/>
      </c>
      <c r="AE192" s="967" t="str" cm="1">
        <f t="array" ref="AE192">IF(N192="","",IF(R192&lt;&gt;"","",IF(SUMPRODUCT(--(AN18:AN1500=AE17),--(AM18:AM1500&lt;&gt;""),--ISNUMBER(SEARCH(" "&amp;AM18:AM1500&amp;" ",Q192)))&gt;0,AE17,"")))</f>
        <v/>
      </c>
      <c r="AF192" s="967" t="str" cm="1">
        <f t="array" ref="AF192">IF(N192="","",IF(R192&lt;&gt;"","",IF(SUMPRODUCT(--(AN18:AN1500=AF17),--(AM18:AM1500&lt;&gt;""),--ISNUMBER(SEARCH(" "&amp;AM18:AM1500&amp;" ",Q192)))&gt;0,AF17,"")))</f>
        <v/>
      </c>
      <c r="AG192" s="967" t="str" cm="1">
        <f t="array" ref="AG192">IF(N192="","",IF(R192&lt;&gt;"","",IF(SUMPRODUCT(--(AN18:AN1500=AG17),--(AM18:AM1500&lt;&gt;""),--ISNUMBER(SEARCH(" "&amp;AM18:AM1500&amp;" ",Q192)))&gt;0,AG17,"")))</f>
        <v/>
      </c>
      <c r="AH192" s="967" t="str" cm="1">
        <f t="array" ref="AH192">IF(N192="","",IF(R192&lt;&gt;"","",IF(SUMPRODUCT(--(AN18:AN1500=AH17),--(AM18:AM1500&lt;&gt;""),--ISNUMBER(SEARCH(" "&amp;AM18:AM1500&amp;" ",Q192)))&gt;0,AH17,"")))</f>
        <v/>
      </c>
      <c r="AI192" s="967" t="str" cm="1">
        <f t="array" ref="AI192">IF(N192="","",IF(R192&lt;&gt;"","",IF(SUMPRODUCT(--(AN18:AN1500=AI17),--(AM18:AM1500&lt;&gt;""),--ISNUMBER(SEARCH(" "&amp;AM18:AM1500&amp;" ",Q192)))&gt;0,AI17,"")))</f>
        <v/>
      </c>
      <c r="AJ192" s="967" t="str" cm="1">
        <f t="array" ref="AJ192">IF(N192="","",IF(R192&lt;&gt;"","",IF(SUMPRODUCT(--(AN18:AN1500=AJ17),--(AM18:AM1500&lt;&gt;""),--ISNUMBER(SEARCH(" "&amp;AM18:AM1500&amp;" ",Q192)))&gt;0,AJ17,"")))</f>
        <v/>
      </c>
      <c r="AK192" s="967" t="str" cm="1">
        <f t="array" ref="AK192">IF(N192="","",IF(T192&lt;&gt;"",AK17,IF(S192&lt;&gt;"","",IF(R192&lt;&gt;"","",IF(SUMPRODUCT(--(AN18:AN1500=AK17),--(AM18:AM1500&lt;&gt;""),--ISNUMBER(SEARCH(" "&amp;AM18:AM1500&amp;" ",Q192)))&gt;0,AK17,"")))))</f>
        <v/>
      </c>
      <c r="AM192" s="968" t="s">
        <v>2221</v>
      </c>
      <c r="AN192" s="968" t="s">
        <v>1962</v>
      </c>
      <c r="AP192" s="964"/>
      <c r="AQ192" s="964"/>
      <c r="AR192" s="964"/>
      <c r="AT192" s="964"/>
      <c r="AU192" s="964"/>
      <c r="AV192" s="964"/>
      <c r="BN192" s="49">
        <v>1</v>
      </c>
    </row>
    <row r="193" spans="1:66" ht="35.1" customHeight="1">
      <c r="A193" s="973" t="str">
        <f>IF(B193="","",COUNTIF(B18:B193,"&lt;&gt;"))</f>
        <v/>
      </c>
      <c r="B193" s="965"/>
      <c r="C193" s="974" t="str">
        <f t="shared" si="40"/>
        <v/>
      </c>
      <c r="D193" s="984" t="str">
        <f t="shared" si="28"/>
        <v/>
      </c>
      <c r="E193" s="976" t="str">
        <f t="shared" si="29"/>
        <v/>
      </c>
      <c r="F193" s="977" t="str">
        <f t="shared" si="30"/>
        <v/>
      </c>
      <c r="G193" s="964" t="str">
        <f>IF(H193="","",COUNTIF(H18:H193,"&lt;&gt;"))</f>
        <v/>
      </c>
      <c r="H193" s="965" t="str" cm="1">
        <f t="array" ref="H193">IF(L193="","",IF(LEN(L193)&lt;=MAX(10,G13),L193,IFERROR(LEFT(L193,LOOKUP(2,1/(MID(L193,ROW(1:500),1)=" ")/(ROW(1:500)&lt;=MAX(10,G13)),ROW(1:500))-1),LEFT(L193,MAX(10,G13)))))</f>
        <v/>
      </c>
      <c r="I193" s="964" t="str">
        <f t="shared" si="31"/>
        <v/>
      </c>
      <c r="J193" s="964" t="str">
        <f t="shared" si="32"/>
        <v/>
      </c>
      <c r="K193" s="964" t="str">
        <f>IF(M192&lt;&gt;"",K192,IF(K192&lt;MAX(A18:A317),K192+1,""))</f>
        <v/>
      </c>
      <c r="L193" s="965" t="str">
        <f>IF(K193="","",IF(M192&lt;&gt;"",M192,INDEX(E18:E317,MATCH(K193,A18:A317,0))))</f>
        <v/>
      </c>
      <c r="M193" s="965" t="str">
        <f t="shared" si="33"/>
        <v/>
      </c>
      <c r="N193" s="965" t="str">
        <f t="shared" si="34"/>
        <v/>
      </c>
      <c r="O193" s="964" t="str">
        <f t="shared" si="35"/>
        <v/>
      </c>
      <c r="P193" s="964" t="str">
        <f t="shared" si="36"/>
        <v/>
      </c>
      <c r="Q193" s="965" t="str">
        <f t="shared" si="37"/>
        <v/>
      </c>
      <c r="R193" s="964" t="str">
        <f>IF(N193="","",IF(COUNTIF(AP18:AP300,TRIM(Q193))&gt;0,"EXCLUSION EXACTE",""))</f>
        <v/>
      </c>
      <c r="S193" s="964" t="str" cm="1">
        <f t="array" ref="S193">IF(N193="","",IF(SUMPRODUCT(--(AP18:AP300&lt;&gt;""),--ISNUMBER(SEARCH(" "&amp;AP18:AP300&amp;" ",Q193)))&gt;0,"BLOQUE MOLLUSQUES",""))</f>
        <v/>
      </c>
      <c r="T193" s="964" t="str" cm="1">
        <f t="array" ref="T193">IF(N193="","",IF(SUMPRODUCT(--(AT18:AT300&lt;&gt;""),--ISNUMBER(SEARCH(" "&amp;AT18:AT300&amp;" ",Q193)))&gt;0,"FORCE MOLLUSQUES",""))</f>
        <v/>
      </c>
      <c r="U193" s="965" t="str">
        <f t="shared" si="38"/>
        <v/>
      </c>
      <c r="V193" s="965" t="str">
        <f t="shared" si="41"/>
        <v/>
      </c>
      <c r="W193" s="977" t="str">
        <f t="shared" si="39"/>
        <v/>
      </c>
      <c r="X193" s="964" t="str" cm="1">
        <f t="array" ref="X193">IF(N193="","",IF(R193&lt;&gt;"","",IF(SUMPRODUCT(--(AN18:AN1500=X17),--(AM18:AM1500&lt;&gt;""),--ISNUMBER(SEARCH(" "&amp;AM18:AM1500&amp;" ",Q193)))&gt;0,X17,"")))</f>
        <v/>
      </c>
      <c r="Y193" s="964" t="str" cm="1">
        <f t="array" ref="Y193">IF(N193="","",IF(R193&lt;&gt;"","",IF(SUMPRODUCT(--(AN18:AN1500=Y17),--(AM18:AM1500&lt;&gt;""),--ISNUMBER(SEARCH(" "&amp;AM18:AM1500&amp;" ",Q193)))&gt;0,Y17,"")))</f>
        <v/>
      </c>
      <c r="Z193" s="964" t="str" cm="1">
        <f t="array" ref="Z193">IF(N193="","",IF(R193&lt;&gt;"","",IF(SUMPRODUCT(--(AN18:AN1500=Z17),--(AM18:AM1500&lt;&gt;""),--ISNUMBER(SEARCH(" "&amp;AM18:AM1500&amp;" ",Q193)))&gt;0,Z17,"")))</f>
        <v/>
      </c>
      <c r="AA193" s="964" t="str" cm="1">
        <f t="array" ref="AA193">IF(N193="","",IF(R193&lt;&gt;"","",IF(SUMPRODUCT(--(AN18:AN1500=AA17),--(AM18:AM1500&lt;&gt;""),--ISNUMBER(SEARCH(" "&amp;AM18:AM1500&amp;" ",Q193)))&gt;0,AA17,"")))</f>
        <v/>
      </c>
      <c r="AB193" s="964" t="str" cm="1">
        <f t="array" ref="AB193">IF(N193="","",IF(R193&lt;&gt;"","",IF(SUMPRODUCT(--(AN18:AN1500=AB17),--(AM18:AM1500&lt;&gt;""),--ISNUMBER(SEARCH(" "&amp;AM18:AM1500&amp;" ",Q193)))&gt;0,AB17,"")))</f>
        <v/>
      </c>
      <c r="AC193" s="964" t="str" cm="1">
        <f t="array" ref="AC193">IF(N193="","",IF(R193&lt;&gt;"","",IF(SUMPRODUCT(--(AN18:AN1500=AC17),--(AM18:AM1500&lt;&gt;""),--ISNUMBER(SEARCH(" "&amp;AM18:AM1500&amp;" ",Q193)))&gt;0,AC17,"")))</f>
        <v/>
      </c>
      <c r="AD193" s="964" t="str" cm="1">
        <f t="array" ref="AD193">IF(N193="","",IF(R193&lt;&gt;"","",IF(SUMPRODUCT(--(AN18:AN1500=AD17),--(AM18:AM1500&lt;&gt;""),--ISNUMBER(SEARCH(" "&amp;AM18:AM1500&amp;" ",Q193)))&gt;0,AD17,"")))</f>
        <v/>
      </c>
      <c r="AE193" s="964" t="str" cm="1">
        <f t="array" ref="AE193">IF(N193="","",IF(R193&lt;&gt;"","",IF(SUMPRODUCT(--(AN18:AN1500=AE17),--(AM18:AM1500&lt;&gt;""),--ISNUMBER(SEARCH(" "&amp;AM18:AM1500&amp;" ",Q193)))&gt;0,AE17,"")))</f>
        <v/>
      </c>
      <c r="AF193" s="964" t="str" cm="1">
        <f t="array" ref="AF193">IF(N193="","",IF(R193&lt;&gt;"","",IF(SUMPRODUCT(--(AN18:AN1500=AF17),--(AM18:AM1500&lt;&gt;""),--ISNUMBER(SEARCH(" "&amp;AM18:AM1500&amp;" ",Q193)))&gt;0,AF17,"")))</f>
        <v/>
      </c>
      <c r="AG193" s="964" t="str" cm="1">
        <f t="array" ref="AG193">IF(N193="","",IF(R193&lt;&gt;"","",IF(SUMPRODUCT(--(AN18:AN1500=AG17),--(AM18:AM1500&lt;&gt;""),--ISNUMBER(SEARCH(" "&amp;AM18:AM1500&amp;" ",Q193)))&gt;0,AG17,"")))</f>
        <v/>
      </c>
      <c r="AH193" s="964" t="str" cm="1">
        <f t="array" ref="AH193">IF(N193="","",IF(R193&lt;&gt;"","",IF(SUMPRODUCT(--(AN18:AN1500=AH17),--(AM18:AM1500&lt;&gt;""),--ISNUMBER(SEARCH(" "&amp;AM18:AM1500&amp;" ",Q193)))&gt;0,AH17,"")))</f>
        <v/>
      </c>
      <c r="AI193" s="964" t="str" cm="1">
        <f t="array" ref="AI193">IF(N193="","",IF(R193&lt;&gt;"","",IF(SUMPRODUCT(--(AN18:AN1500=AI17),--(AM18:AM1500&lt;&gt;""),--ISNUMBER(SEARCH(" "&amp;AM18:AM1500&amp;" ",Q193)))&gt;0,AI17,"")))</f>
        <v/>
      </c>
      <c r="AJ193" s="964" t="str" cm="1">
        <f t="array" ref="AJ193">IF(N193="","",IF(R193&lt;&gt;"","",IF(SUMPRODUCT(--(AN18:AN1500=AJ17),--(AM18:AM1500&lt;&gt;""),--ISNUMBER(SEARCH(" "&amp;AM18:AM1500&amp;" ",Q193)))&gt;0,AJ17,"")))</f>
        <v/>
      </c>
      <c r="AK193" s="964" t="str" cm="1">
        <f t="array" ref="AK193">IF(N193="","",IF(T193&lt;&gt;"",AK17,IF(S193&lt;&gt;"","",IF(R193&lt;&gt;"","",IF(SUMPRODUCT(--(AN18:AN1500=AK17),--(AM18:AM1500&lt;&gt;""),--ISNUMBER(SEARCH(" "&amp;AM18:AM1500&amp;" ",Q193)))&gt;0,AK17,"")))))</f>
        <v/>
      </c>
      <c r="AM193" s="964" t="s">
        <v>2222</v>
      </c>
      <c r="AN193" s="964" t="s">
        <v>1962</v>
      </c>
      <c r="AP193" s="964"/>
      <c r="AQ193" s="964"/>
      <c r="AR193" s="964"/>
      <c r="AT193" s="964"/>
      <c r="AU193" s="964"/>
      <c r="AV193" s="964"/>
      <c r="BN193" s="49">
        <v>1</v>
      </c>
    </row>
    <row r="194" spans="1:66" ht="35.1" customHeight="1">
      <c r="A194" s="957" t="str">
        <f>IF(B194="","",COUNTIF(B18:B194,"&lt;&gt;"))</f>
        <v/>
      </c>
      <c r="B194" s="958"/>
      <c r="C194" s="974" t="str">
        <f t="shared" si="40"/>
        <v/>
      </c>
      <c r="D194" s="984" t="str">
        <f t="shared" si="28"/>
        <v/>
      </c>
      <c r="E194" s="961" t="str">
        <f t="shared" si="29"/>
        <v/>
      </c>
      <c r="F194" s="962" t="str">
        <f t="shared" si="30"/>
        <v/>
      </c>
      <c r="G194" s="963" t="str">
        <f>IF(H194="","",COUNTIF(H18:H194,"&lt;&gt;"))</f>
        <v/>
      </c>
      <c r="H194" s="958" t="str" cm="1">
        <f t="array" ref="H194">IF(L194="","",IF(LEN(L194)&lt;=MAX(10,G13),L194,IFERROR(LEFT(L194,LOOKUP(2,1/(MID(L194,ROW(1:500),1)=" ")/(ROW(1:500)&lt;=MAX(10,G13)),ROW(1:500))-1),LEFT(L194,MAX(10,G13)))))</f>
        <v/>
      </c>
      <c r="I194" s="963" t="str">
        <f t="shared" si="31"/>
        <v/>
      </c>
      <c r="J194" s="963" t="str">
        <f t="shared" si="32"/>
        <v/>
      </c>
      <c r="K194" s="964" t="str">
        <f>IF(M193&lt;&gt;"",K193,IF(K193&lt;MAX(A18:A317),K193+1,""))</f>
        <v/>
      </c>
      <c r="L194" s="965" t="str">
        <f>IF(K194="","",IF(M193&lt;&gt;"",M193,INDEX(E18:E317,MATCH(K194,A18:A317,0))))</f>
        <v/>
      </c>
      <c r="M194" s="965" t="str">
        <f t="shared" si="33"/>
        <v/>
      </c>
      <c r="N194" s="966" t="str">
        <f t="shared" si="34"/>
        <v/>
      </c>
      <c r="O194" s="967" t="str">
        <f t="shared" si="35"/>
        <v/>
      </c>
      <c r="P194" s="967" t="str">
        <f t="shared" si="36"/>
        <v/>
      </c>
      <c r="Q194" s="966" t="str">
        <f t="shared" si="37"/>
        <v/>
      </c>
      <c r="R194" s="967" t="str">
        <f>IF(N194="","",IF(COUNTIF(AP18:AP300,TRIM(Q194))&gt;0,"EXCLUSION EXACTE",""))</f>
        <v/>
      </c>
      <c r="S194" s="967" t="str" cm="1">
        <f t="array" ref="S194">IF(N194="","",IF(SUMPRODUCT(--(AP18:AP300&lt;&gt;""),--ISNUMBER(SEARCH(" "&amp;AP18:AP300&amp;" ",Q194)))&gt;0,"BLOQUE MOLLUSQUES",""))</f>
        <v/>
      </c>
      <c r="T194" s="967" t="str" cm="1">
        <f t="array" ref="T194">IF(N194="","",IF(SUMPRODUCT(--(AT18:AT300&lt;&gt;""),--ISNUMBER(SEARCH(" "&amp;AT18:AT300&amp;" ",Q194)))&gt;0,"FORCE MOLLUSQUES",""))</f>
        <v/>
      </c>
      <c r="U194" s="966" t="str">
        <f t="shared" si="38"/>
        <v/>
      </c>
      <c r="V194" s="966" t="str">
        <f t="shared" si="41"/>
        <v/>
      </c>
      <c r="W194" s="991" t="str">
        <f t="shared" si="39"/>
        <v/>
      </c>
      <c r="X194" s="967" t="str" cm="1">
        <f t="array" ref="X194">IF(N194="","",IF(R194&lt;&gt;"","",IF(SUMPRODUCT(--(AN18:AN1500=X17),--(AM18:AM1500&lt;&gt;""),--ISNUMBER(SEARCH(" "&amp;AM18:AM1500&amp;" ",Q194)))&gt;0,X17,"")))</f>
        <v/>
      </c>
      <c r="Y194" s="967" t="str" cm="1">
        <f t="array" ref="Y194">IF(N194="","",IF(R194&lt;&gt;"","",IF(SUMPRODUCT(--(AN18:AN1500=Y17),--(AM18:AM1500&lt;&gt;""),--ISNUMBER(SEARCH(" "&amp;AM18:AM1500&amp;" ",Q194)))&gt;0,Y17,"")))</f>
        <v/>
      </c>
      <c r="Z194" s="967" t="str" cm="1">
        <f t="array" ref="Z194">IF(N194="","",IF(R194&lt;&gt;"","",IF(SUMPRODUCT(--(AN18:AN1500=Z17),--(AM18:AM1500&lt;&gt;""),--ISNUMBER(SEARCH(" "&amp;AM18:AM1500&amp;" ",Q194)))&gt;0,Z17,"")))</f>
        <v/>
      </c>
      <c r="AA194" s="967" t="str" cm="1">
        <f t="array" ref="AA194">IF(N194="","",IF(R194&lt;&gt;"","",IF(SUMPRODUCT(--(AN18:AN1500=AA17),--(AM18:AM1500&lt;&gt;""),--ISNUMBER(SEARCH(" "&amp;AM18:AM1500&amp;" ",Q194)))&gt;0,AA17,"")))</f>
        <v/>
      </c>
      <c r="AB194" s="967" t="str" cm="1">
        <f t="array" ref="AB194">IF(N194="","",IF(R194&lt;&gt;"","",IF(SUMPRODUCT(--(AN18:AN1500=AB17),--(AM18:AM1500&lt;&gt;""),--ISNUMBER(SEARCH(" "&amp;AM18:AM1500&amp;" ",Q194)))&gt;0,AB17,"")))</f>
        <v/>
      </c>
      <c r="AC194" s="967" t="str" cm="1">
        <f t="array" ref="AC194">IF(N194="","",IF(R194&lt;&gt;"","",IF(SUMPRODUCT(--(AN18:AN1500=AC17),--(AM18:AM1500&lt;&gt;""),--ISNUMBER(SEARCH(" "&amp;AM18:AM1500&amp;" ",Q194)))&gt;0,AC17,"")))</f>
        <v/>
      </c>
      <c r="AD194" s="967" t="str" cm="1">
        <f t="array" ref="AD194">IF(N194="","",IF(R194&lt;&gt;"","",IF(SUMPRODUCT(--(AN18:AN1500=AD17),--(AM18:AM1500&lt;&gt;""),--ISNUMBER(SEARCH(" "&amp;AM18:AM1500&amp;" ",Q194)))&gt;0,AD17,"")))</f>
        <v/>
      </c>
      <c r="AE194" s="967" t="str" cm="1">
        <f t="array" ref="AE194">IF(N194="","",IF(R194&lt;&gt;"","",IF(SUMPRODUCT(--(AN18:AN1500=AE17),--(AM18:AM1500&lt;&gt;""),--ISNUMBER(SEARCH(" "&amp;AM18:AM1500&amp;" ",Q194)))&gt;0,AE17,"")))</f>
        <v/>
      </c>
      <c r="AF194" s="967" t="str" cm="1">
        <f t="array" ref="AF194">IF(N194="","",IF(R194&lt;&gt;"","",IF(SUMPRODUCT(--(AN18:AN1500=AF17),--(AM18:AM1500&lt;&gt;""),--ISNUMBER(SEARCH(" "&amp;AM18:AM1500&amp;" ",Q194)))&gt;0,AF17,"")))</f>
        <v/>
      </c>
      <c r="AG194" s="967" t="str" cm="1">
        <f t="array" ref="AG194">IF(N194="","",IF(R194&lt;&gt;"","",IF(SUMPRODUCT(--(AN18:AN1500=AG17),--(AM18:AM1500&lt;&gt;""),--ISNUMBER(SEARCH(" "&amp;AM18:AM1500&amp;" ",Q194)))&gt;0,AG17,"")))</f>
        <v/>
      </c>
      <c r="AH194" s="967" t="str" cm="1">
        <f t="array" ref="AH194">IF(N194="","",IF(R194&lt;&gt;"","",IF(SUMPRODUCT(--(AN18:AN1500=AH17),--(AM18:AM1500&lt;&gt;""),--ISNUMBER(SEARCH(" "&amp;AM18:AM1500&amp;" ",Q194)))&gt;0,AH17,"")))</f>
        <v/>
      </c>
      <c r="AI194" s="967" t="str" cm="1">
        <f t="array" ref="AI194">IF(N194="","",IF(R194&lt;&gt;"","",IF(SUMPRODUCT(--(AN18:AN1500=AI17),--(AM18:AM1500&lt;&gt;""),--ISNUMBER(SEARCH(" "&amp;AM18:AM1500&amp;" ",Q194)))&gt;0,AI17,"")))</f>
        <v/>
      </c>
      <c r="AJ194" s="967" t="str" cm="1">
        <f t="array" ref="AJ194">IF(N194="","",IF(R194&lt;&gt;"","",IF(SUMPRODUCT(--(AN18:AN1500=AJ17),--(AM18:AM1500&lt;&gt;""),--ISNUMBER(SEARCH(" "&amp;AM18:AM1500&amp;" ",Q194)))&gt;0,AJ17,"")))</f>
        <v/>
      </c>
      <c r="AK194" s="967" t="str" cm="1">
        <f t="array" ref="AK194">IF(N194="","",IF(T194&lt;&gt;"",AK17,IF(S194&lt;&gt;"","",IF(R194&lt;&gt;"","",IF(SUMPRODUCT(--(AN18:AN1500=AK17),--(AM18:AM1500&lt;&gt;""),--ISNUMBER(SEARCH(" "&amp;AM18:AM1500&amp;" ",Q194)))&gt;0,AK17,"")))))</f>
        <v/>
      </c>
      <c r="AM194" s="968" t="s">
        <v>263</v>
      </c>
      <c r="AN194" s="968" t="s">
        <v>1962</v>
      </c>
      <c r="AP194" s="964"/>
      <c r="AQ194" s="964"/>
      <c r="AR194" s="964"/>
      <c r="AT194" s="964"/>
      <c r="AU194" s="964"/>
      <c r="AV194" s="964"/>
      <c r="BN194" s="49">
        <v>1</v>
      </c>
    </row>
    <row r="195" spans="1:66" ht="35.1" customHeight="1">
      <c r="A195" s="973" t="str">
        <f>IF(B195="","",COUNTIF(B18:B195,"&lt;&gt;"))</f>
        <v/>
      </c>
      <c r="B195" s="965"/>
      <c r="C195" s="974" t="str">
        <f t="shared" si="40"/>
        <v/>
      </c>
      <c r="D195" s="984" t="str">
        <f t="shared" si="28"/>
        <v/>
      </c>
      <c r="E195" s="976" t="str">
        <f t="shared" si="29"/>
        <v/>
      </c>
      <c r="F195" s="977" t="str">
        <f t="shared" si="30"/>
        <v/>
      </c>
      <c r="G195" s="964" t="str">
        <f>IF(H195="","",COUNTIF(H18:H195,"&lt;&gt;"))</f>
        <v/>
      </c>
      <c r="H195" s="965" t="str" cm="1">
        <f t="array" ref="H195">IF(L195="","",IF(LEN(L195)&lt;=MAX(10,G13),L195,IFERROR(LEFT(L195,LOOKUP(2,1/(MID(L195,ROW(1:500),1)=" ")/(ROW(1:500)&lt;=MAX(10,G13)),ROW(1:500))-1),LEFT(L195,MAX(10,G13)))))</f>
        <v/>
      </c>
      <c r="I195" s="964" t="str">
        <f t="shared" si="31"/>
        <v/>
      </c>
      <c r="J195" s="964" t="str">
        <f t="shared" si="32"/>
        <v/>
      </c>
      <c r="K195" s="964" t="str">
        <f>IF(M194&lt;&gt;"",K194,IF(K194&lt;MAX(A18:A317),K194+1,""))</f>
        <v/>
      </c>
      <c r="L195" s="965" t="str">
        <f>IF(K195="","",IF(M194&lt;&gt;"",M194,INDEX(E18:E317,MATCH(K195,A18:A317,0))))</f>
        <v/>
      </c>
      <c r="M195" s="965" t="str">
        <f t="shared" si="33"/>
        <v/>
      </c>
      <c r="N195" s="965" t="str">
        <f t="shared" si="34"/>
        <v/>
      </c>
      <c r="O195" s="964" t="str">
        <f t="shared" si="35"/>
        <v/>
      </c>
      <c r="P195" s="964" t="str">
        <f t="shared" si="36"/>
        <v/>
      </c>
      <c r="Q195" s="965" t="str">
        <f t="shared" si="37"/>
        <v/>
      </c>
      <c r="R195" s="964" t="str">
        <f>IF(N195="","",IF(COUNTIF(AP18:AP300,TRIM(Q195))&gt;0,"EXCLUSION EXACTE",""))</f>
        <v/>
      </c>
      <c r="S195" s="964" t="str" cm="1">
        <f t="array" ref="S195">IF(N195="","",IF(SUMPRODUCT(--(AP18:AP300&lt;&gt;""),--ISNUMBER(SEARCH(" "&amp;AP18:AP300&amp;" ",Q195)))&gt;0,"BLOQUE MOLLUSQUES",""))</f>
        <v/>
      </c>
      <c r="T195" s="964" t="str" cm="1">
        <f t="array" ref="T195">IF(N195="","",IF(SUMPRODUCT(--(AT18:AT300&lt;&gt;""),--ISNUMBER(SEARCH(" "&amp;AT18:AT300&amp;" ",Q195)))&gt;0,"FORCE MOLLUSQUES",""))</f>
        <v/>
      </c>
      <c r="U195" s="965" t="str">
        <f t="shared" si="38"/>
        <v/>
      </c>
      <c r="V195" s="965" t="str">
        <f t="shared" si="41"/>
        <v/>
      </c>
      <c r="W195" s="977" t="str">
        <f t="shared" si="39"/>
        <v/>
      </c>
      <c r="X195" s="964" t="str" cm="1">
        <f t="array" ref="X195">IF(N195="","",IF(R195&lt;&gt;"","",IF(SUMPRODUCT(--(AN18:AN1500=X17),--(AM18:AM1500&lt;&gt;""),--ISNUMBER(SEARCH(" "&amp;AM18:AM1500&amp;" ",Q195)))&gt;0,X17,"")))</f>
        <v/>
      </c>
      <c r="Y195" s="964" t="str" cm="1">
        <f t="array" ref="Y195">IF(N195="","",IF(R195&lt;&gt;"","",IF(SUMPRODUCT(--(AN18:AN1500=Y17),--(AM18:AM1500&lt;&gt;""),--ISNUMBER(SEARCH(" "&amp;AM18:AM1500&amp;" ",Q195)))&gt;0,Y17,"")))</f>
        <v/>
      </c>
      <c r="Z195" s="964" t="str" cm="1">
        <f t="array" ref="Z195">IF(N195="","",IF(R195&lt;&gt;"","",IF(SUMPRODUCT(--(AN18:AN1500=Z17),--(AM18:AM1500&lt;&gt;""),--ISNUMBER(SEARCH(" "&amp;AM18:AM1500&amp;" ",Q195)))&gt;0,Z17,"")))</f>
        <v/>
      </c>
      <c r="AA195" s="964" t="str" cm="1">
        <f t="array" ref="AA195">IF(N195="","",IF(R195&lt;&gt;"","",IF(SUMPRODUCT(--(AN18:AN1500=AA17),--(AM18:AM1500&lt;&gt;""),--ISNUMBER(SEARCH(" "&amp;AM18:AM1500&amp;" ",Q195)))&gt;0,AA17,"")))</f>
        <v/>
      </c>
      <c r="AB195" s="964" t="str" cm="1">
        <f t="array" ref="AB195">IF(N195="","",IF(R195&lt;&gt;"","",IF(SUMPRODUCT(--(AN18:AN1500=AB17),--(AM18:AM1500&lt;&gt;""),--ISNUMBER(SEARCH(" "&amp;AM18:AM1500&amp;" ",Q195)))&gt;0,AB17,"")))</f>
        <v/>
      </c>
      <c r="AC195" s="964" t="str" cm="1">
        <f t="array" ref="AC195">IF(N195="","",IF(R195&lt;&gt;"","",IF(SUMPRODUCT(--(AN18:AN1500=AC17),--(AM18:AM1500&lt;&gt;""),--ISNUMBER(SEARCH(" "&amp;AM18:AM1500&amp;" ",Q195)))&gt;0,AC17,"")))</f>
        <v/>
      </c>
      <c r="AD195" s="964" t="str" cm="1">
        <f t="array" ref="AD195">IF(N195="","",IF(R195&lt;&gt;"","",IF(SUMPRODUCT(--(AN18:AN1500=AD17),--(AM18:AM1500&lt;&gt;""),--ISNUMBER(SEARCH(" "&amp;AM18:AM1500&amp;" ",Q195)))&gt;0,AD17,"")))</f>
        <v/>
      </c>
      <c r="AE195" s="964" t="str" cm="1">
        <f t="array" ref="AE195">IF(N195="","",IF(R195&lt;&gt;"","",IF(SUMPRODUCT(--(AN18:AN1500=AE17),--(AM18:AM1500&lt;&gt;""),--ISNUMBER(SEARCH(" "&amp;AM18:AM1500&amp;" ",Q195)))&gt;0,AE17,"")))</f>
        <v/>
      </c>
      <c r="AF195" s="964" t="str" cm="1">
        <f t="array" ref="AF195">IF(N195="","",IF(R195&lt;&gt;"","",IF(SUMPRODUCT(--(AN18:AN1500=AF17),--(AM18:AM1500&lt;&gt;""),--ISNUMBER(SEARCH(" "&amp;AM18:AM1500&amp;" ",Q195)))&gt;0,AF17,"")))</f>
        <v/>
      </c>
      <c r="AG195" s="964" t="str" cm="1">
        <f t="array" ref="AG195">IF(N195="","",IF(R195&lt;&gt;"","",IF(SUMPRODUCT(--(AN18:AN1500=AG17),--(AM18:AM1500&lt;&gt;""),--ISNUMBER(SEARCH(" "&amp;AM18:AM1500&amp;" ",Q195)))&gt;0,AG17,"")))</f>
        <v/>
      </c>
      <c r="AH195" s="964" t="str" cm="1">
        <f t="array" ref="AH195">IF(N195="","",IF(R195&lt;&gt;"","",IF(SUMPRODUCT(--(AN18:AN1500=AH17),--(AM18:AM1500&lt;&gt;""),--ISNUMBER(SEARCH(" "&amp;AM18:AM1500&amp;" ",Q195)))&gt;0,AH17,"")))</f>
        <v/>
      </c>
      <c r="AI195" s="964" t="str" cm="1">
        <f t="array" ref="AI195">IF(N195="","",IF(R195&lt;&gt;"","",IF(SUMPRODUCT(--(AN18:AN1500=AI17),--(AM18:AM1500&lt;&gt;""),--ISNUMBER(SEARCH(" "&amp;AM18:AM1500&amp;" ",Q195)))&gt;0,AI17,"")))</f>
        <v/>
      </c>
      <c r="AJ195" s="964" t="str" cm="1">
        <f t="array" ref="AJ195">IF(N195="","",IF(R195&lt;&gt;"","",IF(SUMPRODUCT(--(AN18:AN1500=AJ17),--(AM18:AM1500&lt;&gt;""),--ISNUMBER(SEARCH(" "&amp;AM18:AM1500&amp;" ",Q195)))&gt;0,AJ17,"")))</f>
        <v/>
      </c>
      <c r="AK195" s="964" t="str" cm="1">
        <f t="array" ref="AK195">IF(N195="","",IF(T195&lt;&gt;"",AK17,IF(S195&lt;&gt;"","",IF(R195&lt;&gt;"","",IF(SUMPRODUCT(--(AN18:AN1500=AK17),--(AM18:AM1500&lt;&gt;""),--ISNUMBER(SEARCH(" "&amp;AM18:AM1500&amp;" ",Q195)))&gt;0,AK17,"")))))</f>
        <v/>
      </c>
      <c r="AM195" s="964" t="s">
        <v>2223</v>
      </c>
      <c r="AN195" s="964" t="s">
        <v>1962</v>
      </c>
      <c r="AP195" s="964"/>
      <c r="AQ195" s="964"/>
      <c r="AR195" s="964"/>
      <c r="AT195" s="964"/>
      <c r="AU195" s="964"/>
      <c r="AV195" s="964"/>
      <c r="BN195" s="49">
        <v>1</v>
      </c>
    </row>
    <row r="196" spans="1:66" ht="35.1" customHeight="1">
      <c r="A196" s="957" t="str">
        <f>IF(B196="","",COUNTIF(B18:B196,"&lt;&gt;"))</f>
        <v/>
      </c>
      <c r="B196" s="958"/>
      <c r="C196" s="974" t="str">
        <f t="shared" si="40"/>
        <v/>
      </c>
      <c r="D196" s="984" t="str">
        <f t="shared" si="28"/>
        <v/>
      </c>
      <c r="E196" s="961" t="str">
        <f t="shared" si="29"/>
        <v/>
      </c>
      <c r="F196" s="962" t="str">
        <f t="shared" si="30"/>
        <v/>
      </c>
      <c r="G196" s="963" t="str">
        <f>IF(H196="","",COUNTIF(H18:H196,"&lt;&gt;"))</f>
        <v/>
      </c>
      <c r="H196" s="958" t="str" cm="1">
        <f t="array" ref="H196">IF(L196="","",IF(LEN(L196)&lt;=MAX(10,G13),L196,IFERROR(LEFT(L196,LOOKUP(2,1/(MID(L196,ROW(1:500),1)=" ")/(ROW(1:500)&lt;=MAX(10,G13)),ROW(1:500))-1),LEFT(L196,MAX(10,G13)))))</f>
        <v/>
      </c>
      <c r="I196" s="963" t="str">
        <f t="shared" si="31"/>
        <v/>
      </c>
      <c r="J196" s="963" t="str">
        <f t="shared" si="32"/>
        <v/>
      </c>
      <c r="K196" s="964" t="str">
        <f>IF(M195&lt;&gt;"",K195,IF(K195&lt;MAX(A18:A317),K195+1,""))</f>
        <v/>
      </c>
      <c r="L196" s="965" t="str">
        <f>IF(K196="","",IF(M195&lt;&gt;"",M195,INDEX(E18:E317,MATCH(K196,A18:A317,0))))</f>
        <v/>
      </c>
      <c r="M196" s="965" t="str">
        <f t="shared" si="33"/>
        <v/>
      </c>
      <c r="N196" s="966" t="str">
        <f t="shared" si="34"/>
        <v/>
      </c>
      <c r="O196" s="967" t="str">
        <f t="shared" si="35"/>
        <v/>
      </c>
      <c r="P196" s="967" t="str">
        <f t="shared" si="36"/>
        <v/>
      </c>
      <c r="Q196" s="966" t="str">
        <f t="shared" si="37"/>
        <v/>
      </c>
      <c r="R196" s="967" t="str">
        <f>IF(N196="","",IF(COUNTIF(AP18:AP300,TRIM(Q196))&gt;0,"EXCLUSION EXACTE",""))</f>
        <v/>
      </c>
      <c r="S196" s="967" t="str" cm="1">
        <f t="array" ref="S196">IF(N196="","",IF(SUMPRODUCT(--(AP18:AP300&lt;&gt;""),--ISNUMBER(SEARCH(" "&amp;AP18:AP300&amp;" ",Q196)))&gt;0,"BLOQUE MOLLUSQUES",""))</f>
        <v/>
      </c>
      <c r="T196" s="967" t="str" cm="1">
        <f t="array" ref="T196">IF(N196="","",IF(SUMPRODUCT(--(AT18:AT300&lt;&gt;""),--ISNUMBER(SEARCH(" "&amp;AT18:AT300&amp;" ",Q196)))&gt;0,"FORCE MOLLUSQUES",""))</f>
        <v/>
      </c>
      <c r="U196" s="966" t="str">
        <f t="shared" si="38"/>
        <v/>
      </c>
      <c r="V196" s="966" t="str">
        <f t="shared" si="41"/>
        <v/>
      </c>
      <c r="W196" s="991" t="str">
        <f t="shared" si="39"/>
        <v/>
      </c>
      <c r="X196" s="967" t="str" cm="1">
        <f t="array" ref="X196">IF(N196="","",IF(R196&lt;&gt;"","",IF(SUMPRODUCT(--(AN18:AN1500=X17),--(AM18:AM1500&lt;&gt;""),--ISNUMBER(SEARCH(" "&amp;AM18:AM1500&amp;" ",Q196)))&gt;0,X17,"")))</f>
        <v/>
      </c>
      <c r="Y196" s="967" t="str" cm="1">
        <f t="array" ref="Y196">IF(N196="","",IF(R196&lt;&gt;"","",IF(SUMPRODUCT(--(AN18:AN1500=Y17),--(AM18:AM1500&lt;&gt;""),--ISNUMBER(SEARCH(" "&amp;AM18:AM1500&amp;" ",Q196)))&gt;0,Y17,"")))</f>
        <v/>
      </c>
      <c r="Z196" s="967" t="str" cm="1">
        <f t="array" ref="Z196">IF(N196="","",IF(R196&lt;&gt;"","",IF(SUMPRODUCT(--(AN18:AN1500=Z17),--(AM18:AM1500&lt;&gt;""),--ISNUMBER(SEARCH(" "&amp;AM18:AM1500&amp;" ",Q196)))&gt;0,Z17,"")))</f>
        <v/>
      </c>
      <c r="AA196" s="967" t="str" cm="1">
        <f t="array" ref="AA196">IF(N196="","",IF(R196&lt;&gt;"","",IF(SUMPRODUCT(--(AN18:AN1500=AA17),--(AM18:AM1500&lt;&gt;""),--ISNUMBER(SEARCH(" "&amp;AM18:AM1500&amp;" ",Q196)))&gt;0,AA17,"")))</f>
        <v/>
      </c>
      <c r="AB196" s="967" t="str" cm="1">
        <f t="array" ref="AB196">IF(N196="","",IF(R196&lt;&gt;"","",IF(SUMPRODUCT(--(AN18:AN1500=AB17),--(AM18:AM1500&lt;&gt;""),--ISNUMBER(SEARCH(" "&amp;AM18:AM1500&amp;" ",Q196)))&gt;0,AB17,"")))</f>
        <v/>
      </c>
      <c r="AC196" s="967" t="str" cm="1">
        <f t="array" ref="AC196">IF(N196="","",IF(R196&lt;&gt;"","",IF(SUMPRODUCT(--(AN18:AN1500=AC17),--(AM18:AM1500&lt;&gt;""),--ISNUMBER(SEARCH(" "&amp;AM18:AM1500&amp;" ",Q196)))&gt;0,AC17,"")))</f>
        <v/>
      </c>
      <c r="AD196" s="967" t="str" cm="1">
        <f t="array" ref="AD196">IF(N196="","",IF(R196&lt;&gt;"","",IF(SUMPRODUCT(--(AN18:AN1500=AD17),--(AM18:AM1500&lt;&gt;""),--ISNUMBER(SEARCH(" "&amp;AM18:AM1500&amp;" ",Q196)))&gt;0,AD17,"")))</f>
        <v/>
      </c>
      <c r="AE196" s="967" t="str" cm="1">
        <f t="array" ref="AE196">IF(N196="","",IF(R196&lt;&gt;"","",IF(SUMPRODUCT(--(AN18:AN1500=AE17),--(AM18:AM1500&lt;&gt;""),--ISNUMBER(SEARCH(" "&amp;AM18:AM1500&amp;" ",Q196)))&gt;0,AE17,"")))</f>
        <v/>
      </c>
      <c r="AF196" s="967" t="str" cm="1">
        <f t="array" ref="AF196">IF(N196="","",IF(R196&lt;&gt;"","",IF(SUMPRODUCT(--(AN18:AN1500=AF17),--(AM18:AM1500&lt;&gt;""),--ISNUMBER(SEARCH(" "&amp;AM18:AM1500&amp;" ",Q196)))&gt;0,AF17,"")))</f>
        <v/>
      </c>
      <c r="AG196" s="967" t="str" cm="1">
        <f t="array" ref="AG196">IF(N196="","",IF(R196&lt;&gt;"","",IF(SUMPRODUCT(--(AN18:AN1500=AG17),--(AM18:AM1500&lt;&gt;""),--ISNUMBER(SEARCH(" "&amp;AM18:AM1500&amp;" ",Q196)))&gt;0,AG17,"")))</f>
        <v/>
      </c>
      <c r="AH196" s="967" t="str" cm="1">
        <f t="array" ref="AH196">IF(N196="","",IF(R196&lt;&gt;"","",IF(SUMPRODUCT(--(AN18:AN1500=AH17),--(AM18:AM1500&lt;&gt;""),--ISNUMBER(SEARCH(" "&amp;AM18:AM1500&amp;" ",Q196)))&gt;0,AH17,"")))</f>
        <v/>
      </c>
      <c r="AI196" s="967" t="str" cm="1">
        <f t="array" ref="AI196">IF(N196="","",IF(R196&lt;&gt;"","",IF(SUMPRODUCT(--(AN18:AN1500=AI17),--(AM18:AM1500&lt;&gt;""),--ISNUMBER(SEARCH(" "&amp;AM18:AM1500&amp;" ",Q196)))&gt;0,AI17,"")))</f>
        <v/>
      </c>
      <c r="AJ196" s="967" t="str" cm="1">
        <f t="array" ref="AJ196">IF(N196="","",IF(R196&lt;&gt;"","",IF(SUMPRODUCT(--(AN18:AN1500=AJ17),--(AM18:AM1500&lt;&gt;""),--ISNUMBER(SEARCH(" "&amp;AM18:AM1500&amp;" ",Q196)))&gt;0,AJ17,"")))</f>
        <v/>
      </c>
      <c r="AK196" s="967" t="str" cm="1">
        <f t="array" ref="AK196">IF(N196="","",IF(T196&lt;&gt;"",AK17,IF(S196&lt;&gt;"","",IF(R196&lt;&gt;"","",IF(SUMPRODUCT(--(AN18:AN1500=AK17),--(AM18:AM1500&lt;&gt;""),--ISNUMBER(SEARCH(" "&amp;AM18:AM1500&amp;" ",Q196)))&gt;0,AK17,"")))))</f>
        <v/>
      </c>
      <c r="AM196" s="968" t="s">
        <v>2224</v>
      </c>
      <c r="AN196" s="968" t="s">
        <v>1962</v>
      </c>
      <c r="AP196" s="964"/>
      <c r="AQ196" s="964"/>
      <c r="AR196" s="964"/>
      <c r="AT196" s="964"/>
      <c r="AU196" s="964"/>
      <c r="AV196" s="964"/>
      <c r="BN196" s="49">
        <v>1</v>
      </c>
    </row>
    <row r="197" spans="1:66" ht="35.1" customHeight="1">
      <c r="A197" s="973" t="str">
        <f>IF(B197="","",COUNTIF(B18:B197,"&lt;&gt;"))</f>
        <v/>
      </c>
      <c r="B197" s="965"/>
      <c r="C197" s="974" t="str">
        <f t="shared" si="40"/>
        <v/>
      </c>
      <c r="D197" s="984" t="str">
        <f t="shared" si="28"/>
        <v/>
      </c>
      <c r="E197" s="976" t="str">
        <f t="shared" si="29"/>
        <v/>
      </c>
      <c r="F197" s="977" t="str">
        <f t="shared" si="30"/>
        <v/>
      </c>
      <c r="G197" s="964" t="str">
        <f>IF(H197="","",COUNTIF(H18:H197,"&lt;&gt;"))</f>
        <v/>
      </c>
      <c r="H197" s="965" t="str" cm="1">
        <f t="array" ref="H197">IF(L197="","",IF(LEN(L197)&lt;=MAX(10,G13),L197,IFERROR(LEFT(L197,LOOKUP(2,1/(MID(L197,ROW(1:500),1)=" ")/(ROW(1:500)&lt;=MAX(10,G13)),ROW(1:500))-1),LEFT(L197,MAX(10,G13)))))</f>
        <v/>
      </c>
      <c r="I197" s="964" t="str">
        <f t="shared" si="31"/>
        <v/>
      </c>
      <c r="J197" s="964" t="str">
        <f t="shared" si="32"/>
        <v/>
      </c>
      <c r="K197" s="964" t="str">
        <f>IF(M196&lt;&gt;"",K196,IF(K196&lt;MAX(A18:A317),K196+1,""))</f>
        <v/>
      </c>
      <c r="L197" s="965" t="str">
        <f>IF(K197="","",IF(M196&lt;&gt;"",M196,INDEX(E18:E317,MATCH(K197,A18:A317,0))))</f>
        <v/>
      </c>
      <c r="M197" s="965" t="str">
        <f t="shared" si="33"/>
        <v/>
      </c>
      <c r="N197" s="965" t="str">
        <f t="shared" si="34"/>
        <v/>
      </c>
      <c r="O197" s="964" t="str">
        <f t="shared" si="35"/>
        <v/>
      </c>
      <c r="P197" s="964" t="str">
        <f t="shared" si="36"/>
        <v/>
      </c>
      <c r="Q197" s="965" t="str">
        <f t="shared" si="37"/>
        <v/>
      </c>
      <c r="R197" s="964" t="str">
        <f>IF(N197="","",IF(COUNTIF(AP18:AP300,TRIM(Q197))&gt;0,"EXCLUSION EXACTE",""))</f>
        <v/>
      </c>
      <c r="S197" s="964" t="str" cm="1">
        <f t="array" ref="S197">IF(N197="","",IF(SUMPRODUCT(--(AP18:AP300&lt;&gt;""),--ISNUMBER(SEARCH(" "&amp;AP18:AP300&amp;" ",Q197)))&gt;0,"BLOQUE MOLLUSQUES",""))</f>
        <v/>
      </c>
      <c r="T197" s="964" t="str" cm="1">
        <f t="array" ref="T197">IF(N197="","",IF(SUMPRODUCT(--(AT18:AT300&lt;&gt;""),--ISNUMBER(SEARCH(" "&amp;AT18:AT300&amp;" ",Q197)))&gt;0,"FORCE MOLLUSQUES",""))</f>
        <v/>
      </c>
      <c r="U197" s="965" t="str">
        <f t="shared" si="38"/>
        <v/>
      </c>
      <c r="V197" s="965" t="str">
        <f t="shared" si="41"/>
        <v/>
      </c>
      <c r="W197" s="977" t="str">
        <f t="shared" si="39"/>
        <v/>
      </c>
      <c r="X197" s="964" t="str" cm="1">
        <f t="array" ref="X197">IF(N197="","",IF(R197&lt;&gt;"","",IF(SUMPRODUCT(--(AN18:AN1500=X17),--(AM18:AM1500&lt;&gt;""),--ISNUMBER(SEARCH(" "&amp;AM18:AM1500&amp;" ",Q197)))&gt;0,X17,"")))</f>
        <v/>
      </c>
      <c r="Y197" s="964" t="str" cm="1">
        <f t="array" ref="Y197">IF(N197="","",IF(R197&lt;&gt;"","",IF(SUMPRODUCT(--(AN18:AN1500=Y17),--(AM18:AM1500&lt;&gt;""),--ISNUMBER(SEARCH(" "&amp;AM18:AM1500&amp;" ",Q197)))&gt;0,Y17,"")))</f>
        <v/>
      </c>
      <c r="Z197" s="964" t="str" cm="1">
        <f t="array" ref="Z197">IF(N197="","",IF(R197&lt;&gt;"","",IF(SUMPRODUCT(--(AN18:AN1500=Z17),--(AM18:AM1500&lt;&gt;""),--ISNUMBER(SEARCH(" "&amp;AM18:AM1500&amp;" ",Q197)))&gt;0,Z17,"")))</f>
        <v/>
      </c>
      <c r="AA197" s="964" t="str" cm="1">
        <f t="array" ref="AA197">IF(N197="","",IF(R197&lt;&gt;"","",IF(SUMPRODUCT(--(AN18:AN1500=AA17),--(AM18:AM1500&lt;&gt;""),--ISNUMBER(SEARCH(" "&amp;AM18:AM1500&amp;" ",Q197)))&gt;0,AA17,"")))</f>
        <v/>
      </c>
      <c r="AB197" s="964" t="str" cm="1">
        <f t="array" ref="AB197">IF(N197="","",IF(R197&lt;&gt;"","",IF(SUMPRODUCT(--(AN18:AN1500=AB17),--(AM18:AM1500&lt;&gt;""),--ISNUMBER(SEARCH(" "&amp;AM18:AM1500&amp;" ",Q197)))&gt;0,AB17,"")))</f>
        <v/>
      </c>
      <c r="AC197" s="964" t="str" cm="1">
        <f t="array" ref="AC197">IF(N197="","",IF(R197&lt;&gt;"","",IF(SUMPRODUCT(--(AN18:AN1500=AC17),--(AM18:AM1500&lt;&gt;""),--ISNUMBER(SEARCH(" "&amp;AM18:AM1500&amp;" ",Q197)))&gt;0,AC17,"")))</f>
        <v/>
      </c>
      <c r="AD197" s="964" t="str" cm="1">
        <f t="array" ref="AD197">IF(N197="","",IF(R197&lt;&gt;"","",IF(SUMPRODUCT(--(AN18:AN1500=AD17),--(AM18:AM1500&lt;&gt;""),--ISNUMBER(SEARCH(" "&amp;AM18:AM1500&amp;" ",Q197)))&gt;0,AD17,"")))</f>
        <v/>
      </c>
      <c r="AE197" s="964" t="str" cm="1">
        <f t="array" ref="AE197">IF(N197="","",IF(R197&lt;&gt;"","",IF(SUMPRODUCT(--(AN18:AN1500=AE17),--(AM18:AM1500&lt;&gt;""),--ISNUMBER(SEARCH(" "&amp;AM18:AM1500&amp;" ",Q197)))&gt;0,AE17,"")))</f>
        <v/>
      </c>
      <c r="AF197" s="964" t="str" cm="1">
        <f t="array" ref="AF197">IF(N197="","",IF(R197&lt;&gt;"","",IF(SUMPRODUCT(--(AN18:AN1500=AF17),--(AM18:AM1500&lt;&gt;""),--ISNUMBER(SEARCH(" "&amp;AM18:AM1500&amp;" ",Q197)))&gt;0,AF17,"")))</f>
        <v/>
      </c>
      <c r="AG197" s="964" t="str" cm="1">
        <f t="array" ref="AG197">IF(N197="","",IF(R197&lt;&gt;"","",IF(SUMPRODUCT(--(AN18:AN1500=AG17),--(AM18:AM1500&lt;&gt;""),--ISNUMBER(SEARCH(" "&amp;AM18:AM1500&amp;" ",Q197)))&gt;0,AG17,"")))</f>
        <v/>
      </c>
      <c r="AH197" s="964" t="str" cm="1">
        <f t="array" ref="AH197">IF(N197="","",IF(R197&lt;&gt;"","",IF(SUMPRODUCT(--(AN18:AN1500=AH17),--(AM18:AM1500&lt;&gt;""),--ISNUMBER(SEARCH(" "&amp;AM18:AM1500&amp;" ",Q197)))&gt;0,AH17,"")))</f>
        <v/>
      </c>
      <c r="AI197" s="964" t="str" cm="1">
        <f t="array" ref="AI197">IF(N197="","",IF(R197&lt;&gt;"","",IF(SUMPRODUCT(--(AN18:AN1500=AI17),--(AM18:AM1500&lt;&gt;""),--ISNUMBER(SEARCH(" "&amp;AM18:AM1500&amp;" ",Q197)))&gt;0,AI17,"")))</f>
        <v/>
      </c>
      <c r="AJ197" s="964" t="str" cm="1">
        <f t="array" ref="AJ197">IF(N197="","",IF(R197&lt;&gt;"","",IF(SUMPRODUCT(--(AN18:AN1500=AJ17),--(AM18:AM1500&lt;&gt;""),--ISNUMBER(SEARCH(" "&amp;AM18:AM1500&amp;" ",Q197)))&gt;0,AJ17,"")))</f>
        <v/>
      </c>
      <c r="AK197" s="964" t="str" cm="1">
        <f t="array" ref="AK197">IF(N197="","",IF(T197&lt;&gt;"",AK17,IF(S197&lt;&gt;"","",IF(R197&lt;&gt;"","",IF(SUMPRODUCT(--(AN18:AN1500=AK17),--(AM18:AM1500&lt;&gt;""),--ISNUMBER(SEARCH(" "&amp;AM18:AM1500&amp;" ",Q197)))&gt;0,AK17,"")))))</f>
        <v/>
      </c>
      <c r="AM197" s="964" t="s">
        <v>2225</v>
      </c>
      <c r="AN197" s="964" t="s">
        <v>1962</v>
      </c>
      <c r="AP197" s="964"/>
      <c r="AQ197" s="964"/>
      <c r="AR197" s="964"/>
      <c r="AT197" s="964"/>
      <c r="AU197" s="964"/>
      <c r="AV197" s="964"/>
      <c r="BN197" s="49">
        <v>1</v>
      </c>
    </row>
    <row r="198" spans="1:66" ht="35.1" customHeight="1">
      <c r="A198" s="957" t="str">
        <f>IF(B198="","",COUNTIF(B18:B198,"&lt;&gt;"))</f>
        <v/>
      </c>
      <c r="B198" s="958"/>
      <c r="C198" s="974" t="str">
        <f t="shared" si="40"/>
        <v/>
      </c>
      <c r="D198" s="984" t="str">
        <f t="shared" si="28"/>
        <v/>
      </c>
      <c r="E198" s="961" t="str">
        <f t="shared" si="29"/>
        <v/>
      </c>
      <c r="F198" s="962" t="str">
        <f t="shared" si="30"/>
        <v/>
      </c>
      <c r="G198" s="963" t="str">
        <f>IF(H198="","",COUNTIF(H18:H198,"&lt;&gt;"))</f>
        <v/>
      </c>
      <c r="H198" s="958" t="str" cm="1">
        <f t="array" ref="H198">IF(L198="","",IF(LEN(L198)&lt;=MAX(10,G13),L198,IFERROR(LEFT(L198,LOOKUP(2,1/(MID(L198,ROW(1:500),1)=" ")/(ROW(1:500)&lt;=MAX(10,G13)),ROW(1:500))-1),LEFT(L198,MAX(10,G13)))))</f>
        <v/>
      </c>
      <c r="I198" s="963" t="str">
        <f t="shared" si="31"/>
        <v/>
      </c>
      <c r="J198" s="963" t="str">
        <f t="shared" si="32"/>
        <v/>
      </c>
      <c r="K198" s="964" t="str">
        <f>IF(M197&lt;&gt;"",K197,IF(K197&lt;MAX(A18:A317),K197+1,""))</f>
        <v/>
      </c>
      <c r="L198" s="965" t="str">
        <f>IF(K198="","",IF(M197&lt;&gt;"",M197,INDEX(E18:E317,MATCH(K198,A18:A317,0))))</f>
        <v/>
      </c>
      <c r="M198" s="965" t="str">
        <f t="shared" si="33"/>
        <v/>
      </c>
      <c r="N198" s="966" t="str">
        <f t="shared" si="34"/>
        <v/>
      </c>
      <c r="O198" s="967" t="str">
        <f t="shared" si="35"/>
        <v/>
      </c>
      <c r="P198" s="967" t="str">
        <f t="shared" si="36"/>
        <v/>
      </c>
      <c r="Q198" s="966" t="str">
        <f t="shared" si="37"/>
        <v/>
      </c>
      <c r="R198" s="967" t="str">
        <f>IF(N198="","",IF(COUNTIF(AP18:AP300,TRIM(Q198))&gt;0,"EXCLUSION EXACTE",""))</f>
        <v/>
      </c>
      <c r="S198" s="967" t="str" cm="1">
        <f t="array" ref="S198">IF(N198="","",IF(SUMPRODUCT(--(AP18:AP300&lt;&gt;""),--ISNUMBER(SEARCH(" "&amp;AP18:AP300&amp;" ",Q198)))&gt;0,"BLOQUE MOLLUSQUES",""))</f>
        <v/>
      </c>
      <c r="T198" s="967" t="str" cm="1">
        <f t="array" ref="T198">IF(N198="","",IF(SUMPRODUCT(--(AT18:AT300&lt;&gt;""),--ISNUMBER(SEARCH(" "&amp;AT18:AT300&amp;" ",Q198)))&gt;0,"FORCE MOLLUSQUES",""))</f>
        <v/>
      </c>
      <c r="U198" s="966" t="str">
        <f t="shared" si="38"/>
        <v/>
      </c>
      <c r="V198" s="966" t="str">
        <f t="shared" si="41"/>
        <v/>
      </c>
      <c r="W198" s="991" t="str">
        <f t="shared" si="39"/>
        <v/>
      </c>
      <c r="X198" s="967" t="str" cm="1">
        <f t="array" ref="X198">IF(N198="","",IF(R198&lt;&gt;"","",IF(SUMPRODUCT(--(AN18:AN1500=X17),--(AM18:AM1500&lt;&gt;""),--ISNUMBER(SEARCH(" "&amp;AM18:AM1500&amp;" ",Q198)))&gt;0,X17,"")))</f>
        <v/>
      </c>
      <c r="Y198" s="967" t="str" cm="1">
        <f t="array" ref="Y198">IF(N198="","",IF(R198&lt;&gt;"","",IF(SUMPRODUCT(--(AN18:AN1500=Y17),--(AM18:AM1500&lt;&gt;""),--ISNUMBER(SEARCH(" "&amp;AM18:AM1500&amp;" ",Q198)))&gt;0,Y17,"")))</f>
        <v/>
      </c>
      <c r="Z198" s="967" t="str" cm="1">
        <f t="array" ref="Z198">IF(N198="","",IF(R198&lt;&gt;"","",IF(SUMPRODUCT(--(AN18:AN1500=Z17),--(AM18:AM1500&lt;&gt;""),--ISNUMBER(SEARCH(" "&amp;AM18:AM1500&amp;" ",Q198)))&gt;0,Z17,"")))</f>
        <v/>
      </c>
      <c r="AA198" s="967" t="str" cm="1">
        <f t="array" ref="AA198">IF(N198="","",IF(R198&lt;&gt;"","",IF(SUMPRODUCT(--(AN18:AN1500=AA17),--(AM18:AM1500&lt;&gt;""),--ISNUMBER(SEARCH(" "&amp;AM18:AM1500&amp;" ",Q198)))&gt;0,AA17,"")))</f>
        <v/>
      </c>
      <c r="AB198" s="967" t="str" cm="1">
        <f t="array" ref="AB198">IF(N198="","",IF(R198&lt;&gt;"","",IF(SUMPRODUCT(--(AN18:AN1500=AB17),--(AM18:AM1500&lt;&gt;""),--ISNUMBER(SEARCH(" "&amp;AM18:AM1500&amp;" ",Q198)))&gt;0,AB17,"")))</f>
        <v/>
      </c>
      <c r="AC198" s="967" t="str" cm="1">
        <f t="array" ref="AC198">IF(N198="","",IF(R198&lt;&gt;"","",IF(SUMPRODUCT(--(AN18:AN1500=AC17),--(AM18:AM1500&lt;&gt;""),--ISNUMBER(SEARCH(" "&amp;AM18:AM1500&amp;" ",Q198)))&gt;0,AC17,"")))</f>
        <v/>
      </c>
      <c r="AD198" s="967" t="str" cm="1">
        <f t="array" ref="AD198">IF(N198="","",IF(R198&lt;&gt;"","",IF(SUMPRODUCT(--(AN18:AN1500=AD17),--(AM18:AM1500&lt;&gt;""),--ISNUMBER(SEARCH(" "&amp;AM18:AM1500&amp;" ",Q198)))&gt;0,AD17,"")))</f>
        <v/>
      </c>
      <c r="AE198" s="967" t="str" cm="1">
        <f t="array" ref="AE198">IF(N198="","",IF(R198&lt;&gt;"","",IF(SUMPRODUCT(--(AN18:AN1500=AE17),--(AM18:AM1500&lt;&gt;""),--ISNUMBER(SEARCH(" "&amp;AM18:AM1500&amp;" ",Q198)))&gt;0,AE17,"")))</f>
        <v/>
      </c>
      <c r="AF198" s="967" t="str" cm="1">
        <f t="array" ref="AF198">IF(N198="","",IF(R198&lt;&gt;"","",IF(SUMPRODUCT(--(AN18:AN1500=AF17),--(AM18:AM1500&lt;&gt;""),--ISNUMBER(SEARCH(" "&amp;AM18:AM1500&amp;" ",Q198)))&gt;0,AF17,"")))</f>
        <v/>
      </c>
      <c r="AG198" s="967" t="str" cm="1">
        <f t="array" ref="AG198">IF(N198="","",IF(R198&lt;&gt;"","",IF(SUMPRODUCT(--(AN18:AN1500=AG17),--(AM18:AM1500&lt;&gt;""),--ISNUMBER(SEARCH(" "&amp;AM18:AM1500&amp;" ",Q198)))&gt;0,AG17,"")))</f>
        <v/>
      </c>
      <c r="AH198" s="967" t="str" cm="1">
        <f t="array" ref="AH198">IF(N198="","",IF(R198&lt;&gt;"","",IF(SUMPRODUCT(--(AN18:AN1500=AH17),--(AM18:AM1500&lt;&gt;""),--ISNUMBER(SEARCH(" "&amp;AM18:AM1500&amp;" ",Q198)))&gt;0,AH17,"")))</f>
        <v/>
      </c>
      <c r="AI198" s="967" t="str" cm="1">
        <f t="array" ref="AI198">IF(N198="","",IF(R198&lt;&gt;"","",IF(SUMPRODUCT(--(AN18:AN1500=AI17),--(AM18:AM1500&lt;&gt;""),--ISNUMBER(SEARCH(" "&amp;AM18:AM1500&amp;" ",Q198)))&gt;0,AI17,"")))</f>
        <v/>
      </c>
      <c r="AJ198" s="967" t="str" cm="1">
        <f t="array" ref="AJ198">IF(N198="","",IF(R198&lt;&gt;"","",IF(SUMPRODUCT(--(AN18:AN1500=AJ17),--(AM18:AM1500&lt;&gt;""),--ISNUMBER(SEARCH(" "&amp;AM18:AM1500&amp;" ",Q198)))&gt;0,AJ17,"")))</f>
        <v/>
      </c>
      <c r="AK198" s="967" t="str" cm="1">
        <f t="array" ref="AK198">IF(N198="","",IF(T198&lt;&gt;"",AK17,IF(S198&lt;&gt;"","",IF(R198&lt;&gt;"","",IF(SUMPRODUCT(--(AN18:AN1500=AK17),--(AM18:AM1500&lt;&gt;""),--ISNUMBER(SEARCH(" "&amp;AM18:AM1500&amp;" ",Q198)))&gt;0,AK17,"")))))</f>
        <v/>
      </c>
      <c r="AM198" s="968" t="s">
        <v>2226</v>
      </c>
      <c r="AN198" s="968" t="s">
        <v>1962</v>
      </c>
      <c r="AP198" s="964"/>
      <c r="AQ198" s="964"/>
      <c r="AR198" s="964"/>
      <c r="AT198" s="964"/>
      <c r="AU198" s="964"/>
      <c r="AV198" s="964"/>
      <c r="BN198" s="49">
        <v>1</v>
      </c>
    </row>
    <row r="199" spans="1:66" ht="35.1" customHeight="1">
      <c r="A199" s="973" t="str">
        <f>IF(B199="","",COUNTIF(B18:B199,"&lt;&gt;"))</f>
        <v/>
      </c>
      <c r="B199" s="965"/>
      <c r="C199" s="974" t="str">
        <f t="shared" si="40"/>
        <v/>
      </c>
      <c r="D199" s="984" t="str">
        <f t="shared" si="28"/>
        <v/>
      </c>
      <c r="E199" s="976" t="str">
        <f t="shared" si="29"/>
        <v/>
      </c>
      <c r="F199" s="977" t="str">
        <f t="shared" si="30"/>
        <v/>
      </c>
      <c r="G199" s="964" t="str">
        <f>IF(H199="","",COUNTIF(H18:H199,"&lt;&gt;"))</f>
        <v/>
      </c>
      <c r="H199" s="965" t="str" cm="1">
        <f t="array" ref="H199">IF(L199="","",IF(LEN(L199)&lt;=MAX(10,G13),L199,IFERROR(LEFT(L199,LOOKUP(2,1/(MID(L199,ROW(1:500),1)=" ")/(ROW(1:500)&lt;=MAX(10,G13)),ROW(1:500))-1),LEFT(L199,MAX(10,G13)))))</f>
        <v/>
      </c>
      <c r="I199" s="964" t="str">
        <f t="shared" si="31"/>
        <v/>
      </c>
      <c r="J199" s="964" t="str">
        <f t="shared" si="32"/>
        <v/>
      </c>
      <c r="K199" s="964" t="str">
        <f>IF(M198&lt;&gt;"",K198,IF(K198&lt;MAX(A18:A317),K198+1,""))</f>
        <v/>
      </c>
      <c r="L199" s="965" t="str">
        <f>IF(K199="","",IF(M198&lt;&gt;"",M198,INDEX(E18:E317,MATCH(K199,A18:A317,0))))</f>
        <v/>
      </c>
      <c r="M199" s="965" t="str">
        <f t="shared" si="33"/>
        <v/>
      </c>
      <c r="N199" s="965" t="str">
        <f t="shared" si="34"/>
        <v/>
      </c>
      <c r="O199" s="964" t="str">
        <f t="shared" si="35"/>
        <v/>
      </c>
      <c r="P199" s="964" t="str">
        <f t="shared" si="36"/>
        <v/>
      </c>
      <c r="Q199" s="965" t="str">
        <f t="shared" si="37"/>
        <v/>
      </c>
      <c r="R199" s="964" t="str">
        <f>IF(N199="","",IF(COUNTIF(AP18:AP300,TRIM(Q199))&gt;0,"EXCLUSION EXACTE",""))</f>
        <v/>
      </c>
      <c r="S199" s="964" t="str" cm="1">
        <f t="array" ref="S199">IF(N199="","",IF(SUMPRODUCT(--(AP18:AP300&lt;&gt;""),--ISNUMBER(SEARCH(" "&amp;AP18:AP300&amp;" ",Q199)))&gt;0,"BLOQUE MOLLUSQUES",""))</f>
        <v/>
      </c>
      <c r="T199" s="964" t="str" cm="1">
        <f t="array" ref="T199">IF(N199="","",IF(SUMPRODUCT(--(AT18:AT300&lt;&gt;""),--ISNUMBER(SEARCH(" "&amp;AT18:AT300&amp;" ",Q199)))&gt;0,"FORCE MOLLUSQUES",""))</f>
        <v/>
      </c>
      <c r="U199" s="965" t="str">
        <f t="shared" si="38"/>
        <v/>
      </c>
      <c r="V199" s="965" t="str">
        <f t="shared" si="41"/>
        <v/>
      </c>
      <c r="W199" s="977" t="str">
        <f t="shared" si="39"/>
        <v/>
      </c>
      <c r="X199" s="964" t="str" cm="1">
        <f t="array" ref="X199">IF(N199="","",IF(R199&lt;&gt;"","",IF(SUMPRODUCT(--(AN18:AN1500=X17),--(AM18:AM1500&lt;&gt;""),--ISNUMBER(SEARCH(" "&amp;AM18:AM1500&amp;" ",Q199)))&gt;0,X17,"")))</f>
        <v/>
      </c>
      <c r="Y199" s="964" t="str" cm="1">
        <f t="array" ref="Y199">IF(N199="","",IF(R199&lt;&gt;"","",IF(SUMPRODUCT(--(AN18:AN1500=Y17),--(AM18:AM1500&lt;&gt;""),--ISNUMBER(SEARCH(" "&amp;AM18:AM1500&amp;" ",Q199)))&gt;0,Y17,"")))</f>
        <v/>
      </c>
      <c r="Z199" s="964" t="str" cm="1">
        <f t="array" ref="Z199">IF(N199="","",IF(R199&lt;&gt;"","",IF(SUMPRODUCT(--(AN18:AN1500=Z17),--(AM18:AM1500&lt;&gt;""),--ISNUMBER(SEARCH(" "&amp;AM18:AM1500&amp;" ",Q199)))&gt;0,Z17,"")))</f>
        <v/>
      </c>
      <c r="AA199" s="964" t="str" cm="1">
        <f t="array" ref="AA199">IF(N199="","",IF(R199&lt;&gt;"","",IF(SUMPRODUCT(--(AN18:AN1500=AA17),--(AM18:AM1500&lt;&gt;""),--ISNUMBER(SEARCH(" "&amp;AM18:AM1500&amp;" ",Q199)))&gt;0,AA17,"")))</f>
        <v/>
      </c>
      <c r="AB199" s="964" t="str" cm="1">
        <f t="array" ref="AB199">IF(N199="","",IF(R199&lt;&gt;"","",IF(SUMPRODUCT(--(AN18:AN1500=AB17),--(AM18:AM1500&lt;&gt;""),--ISNUMBER(SEARCH(" "&amp;AM18:AM1500&amp;" ",Q199)))&gt;0,AB17,"")))</f>
        <v/>
      </c>
      <c r="AC199" s="964" t="str" cm="1">
        <f t="array" ref="AC199">IF(N199="","",IF(R199&lt;&gt;"","",IF(SUMPRODUCT(--(AN18:AN1500=AC17),--(AM18:AM1500&lt;&gt;""),--ISNUMBER(SEARCH(" "&amp;AM18:AM1500&amp;" ",Q199)))&gt;0,AC17,"")))</f>
        <v/>
      </c>
      <c r="AD199" s="964" t="str" cm="1">
        <f t="array" ref="AD199">IF(N199="","",IF(R199&lt;&gt;"","",IF(SUMPRODUCT(--(AN18:AN1500=AD17),--(AM18:AM1500&lt;&gt;""),--ISNUMBER(SEARCH(" "&amp;AM18:AM1500&amp;" ",Q199)))&gt;0,AD17,"")))</f>
        <v/>
      </c>
      <c r="AE199" s="964" t="str" cm="1">
        <f t="array" ref="AE199">IF(N199="","",IF(R199&lt;&gt;"","",IF(SUMPRODUCT(--(AN18:AN1500=AE17),--(AM18:AM1500&lt;&gt;""),--ISNUMBER(SEARCH(" "&amp;AM18:AM1500&amp;" ",Q199)))&gt;0,AE17,"")))</f>
        <v/>
      </c>
      <c r="AF199" s="964" t="str" cm="1">
        <f t="array" ref="AF199">IF(N199="","",IF(R199&lt;&gt;"","",IF(SUMPRODUCT(--(AN18:AN1500=AF17),--(AM18:AM1500&lt;&gt;""),--ISNUMBER(SEARCH(" "&amp;AM18:AM1500&amp;" ",Q199)))&gt;0,AF17,"")))</f>
        <v/>
      </c>
      <c r="AG199" s="964" t="str" cm="1">
        <f t="array" ref="AG199">IF(N199="","",IF(R199&lt;&gt;"","",IF(SUMPRODUCT(--(AN18:AN1500=AG17),--(AM18:AM1500&lt;&gt;""),--ISNUMBER(SEARCH(" "&amp;AM18:AM1500&amp;" ",Q199)))&gt;0,AG17,"")))</f>
        <v/>
      </c>
      <c r="AH199" s="964" t="str" cm="1">
        <f t="array" ref="AH199">IF(N199="","",IF(R199&lt;&gt;"","",IF(SUMPRODUCT(--(AN18:AN1500=AH17),--(AM18:AM1500&lt;&gt;""),--ISNUMBER(SEARCH(" "&amp;AM18:AM1500&amp;" ",Q199)))&gt;0,AH17,"")))</f>
        <v/>
      </c>
      <c r="AI199" s="964" t="str" cm="1">
        <f t="array" ref="AI199">IF(N199="","",IF(R199&lt;&gt;"","",IF(SUMPRODUCT(--(AN18:AN1500=AI17),--(AM18:AM1500&lt;&gt;""),--ISNUMBER(SEARCH(" "&amp;AM18:AM1500&amp;" ",Q199)))&gt;0,AI17,"")))</f>
        <v/>
      </c>
      <c r="AJ199" s="964" t="str" cm="1">
        <f t="array" ref="AJ199">IF(N199="","",IF(R199&lt;&gt;"","",IF(SUMPRODUCT(--(AN18:AN1500=AJ17),--(AM18:AM1500&lt;&gt;""),--ISNUMBER(SEARCH(" "&amp;AM18:AM1500&amp;" ",Q199)))&gt;0,AJ17,"")))</f>
        <v/>
      </c>
      <c r="AK199" s="964" t="str" cm="1">
        <f t="array" ref="AK199">IF(N199="","",IF(T199&lt;&gt;"",AK17,IF(S199&lt;&gt;"","",IF(R199&lt;&gt;"","",IF(SUMPRODUCT(--(AN18:AN1500=AK17),--(AM18:AM1500&lt;&gt;""),--ISNUMBER(SEARCH(" "&amp;AM18:AM1500&amp;" ",Q199)))&gt;0,AK17,"")))))</f>
        <v/>
      </c>
      <c r="AM199" s="964" t="s">
        <v>2227</v>
      </c>
      <c r="AN199" s="964" t="s">
        <v>1962</v>
      </c>
      <c r="AP199" s="964"/>
      <c r="AQ199" s="964"/>
      <c r="AR199" s="964"/>
      <c r="AT199" s="964"/>
      <c r="AU199" s="964"/>
      <c r="AV199" s="964"/>
      <c r="BN199" s="49">
        <v>1</v>
      </c>
    </row>
    <row r="200" spans="1:66" ht="35.1" customHeight="1">
      <c r="A200" s="957" t="str">
        <f>IF(B200="","",COUNTIF(B18:B200,"&lt;&gt;"))</f>
        <v/>
      </c>
      <c r="B200" s="958"/>
      <c r="C200" s="974" t="str">
        <f t="shared" si="40"/>
        <v/>
      </c>
      <c r="D200" s="984" t="str">
        <f t="shared" si="28"/>
        <v/>
      </c>
      <c r="E200" s="961" t="str">
        <f t="shared" si="29"/>
        <v/>
      </c>
      <c r="F200" s="962" t="str">
        <f t="shared" si="30"/>
        <v/>
      </c>
      <c r="G200" s="963" t="str">
        <f>IF(H200="","",COUNTIF(H18:H200,"&lt;&gt;"))</f>
        <v/>
      </c>
      <c r="H200" s="958" t="str" cm="1">
        <f t="array" ref="H200">IF(L200="","",IF(LEN(L200)&lt;=MAX(10,G13),L200,IFERROR(LEFT(L200,LOOKUP(2,1/(MID(L200,ROW(1:500),1)=" ")/(ROW(1:500)&lt;=MAX(10,G13)),ROW(1:500))-1),LEFT(L200,MAX(10,G13)))))</f>
        <v/>
      </c>
      <c r="I200" s="963" t="str">
        <f t="shared" si="31"/>
        <v/>
      </c>
      <c r="J200" s="963" t="str">
        <f t="shared" si="32"/>
        <v/>
      </c>
      <c r="K200" s="964" t="str">
        <f>IF(M199&lt;&gt;"",K199,IF(K199&lt;MAX(A18:A317),K199+1,""))</f>
        <v/>
      </c>
      <c r="L200" s="965" t="str">
        <f>IF(K200="","",IF(M199&lt;&gt;"",M199,INDEX(E18:E317,MATCH(K200,A18:A317,0))))</f>
        <v/>
      </c>
      <c r="M200" s="965" t="str">
        <f t="shared" si="33"/>
        <v/>
      </c>
      <c r="N200" s="966" t="str">
        <f t="shared" si="34"/>
        <v/>
      </c>
      <c r="O200" s="967" t="str">
        <f t="shared" si="35"/>
        <v/>
      </c>
      <c r="P200" s="967" t="str">
        <f t="shared" si="36"/>
        <v/>
      </c>
      <c r="Q200" s="966" t="str">
        <f t="shared" si="37"/>
        <v/>
      </c>
      <c r="R200" s="967" t="str">
        <f>IF(N200="","",IF(COUNTIF(AP18:AP300,TRIM(Q200))&gt;0,"EXCLUSION EXACTE",""))</f>
        <v/>
      </c>
      <c r="S200" s="967" t="str" cm="1">
        <f t="array" ref="S200">IF(N200="","",IF(SUMPRODUCT(--(AP18:AP300&lt;&gt;""),--ISNUMBER(SEARCH(" "&amp;AP18:AP300&amp;" ",Q200)))&gt;0,"BLOQUE MOLLUSQUES",""))</f>
        <v/>
      </c>
      <c r="T200" s="967" t="str" cm="1">
        <f t="array" ref="T200">IF(N200="","",IF(SUMPRODUCT(--(AT18:AT300&lt;&gt;""),--ISNUMBER(SEARCH(" "&amp;AT18:AT300&amp;" ",Q200)))&gt;0,"FORCE MOLLUSQUES",""))</f>
        <v/>
      </c>
      <c r="U200" s="966" t="str">
        <f t="shared" si="38"/>
        <v/>
      </c>
      <c r="V200" s="966" t="str">
        <f t="shared" si="41"/>
        <v/>
      </c>
      <c r="W200" s="991" t="str">
        <f t="shared" si="39"/>
        <v/>
      </c>
      <c r="X200" s="967" t="str" cm="1">
        <f t="array" ref="X200">IF(N200="","",IF(R200&lt;&gt;"","",IF(SUMPRODUCT(--(AN18:AN1500=X17),--(AM18:AM1500&lt;&gt;""),--ISNUMBER(SEARCH(" "&amp;AM18:AM1500&amp;" ",Q200)))&gt;0,X17,"")))</f>
        <v/>
      </c>
      <c r="Y200" s="967" t="str" cm="1">
        <f t="array" ref="Y200">IF(N200="","",IF(R200&lt;&gt;"","",IF(SUMPRODUCT(--(AN18:AN1500=Y17),--(AM18:AM1500&lt;&gt;""),--ISNUMBER(SEARCH(" "&amp;AM18:AM1500&amp;" ",Q200)))&gt;0,Y17,"")))</f>
        <v/>
      </c>
      <c r="Z200" s="967" t="str" cm="1">
        <f t="array" ref="Z200">IF(N200="","",IF(R200&lt;&gt;"","",IF(SUMPRODUCT(--(AN18:AN1500=Z17),--(AM18:AM1500&lt;&gt;""),--ISNUMBER(SEARCH(" "&amp;AM18:AM1500&amp;" ",Q200)))&gt;0,Z17,"")))</f>
        <v/>
      </c>
      <c r="AA200" s="967" t="str" cm="1">
        <f t="array" ref="AA200">IF(N200="","",IF(R200&lt;&gt;"","",IF(SUMPRODUCT(--(AN18:AN1500=AA17),--(AM18:AM1500&lt;&gt;""),--ISNUMBER(SEARCH(" "&amp;AM18:AM1500&amp;" ",Q200)))&gt;0,AA17,"")))</f>
        <v/>
      </c>
      <c r="AB200" s="967" t="str" cm="1">
        <f t="array" ref="AB200">IF(N200="","",IF(R200&lt;&gt;"","",IF(SUMPRODUCT(--(AN18:AN1500=AB17),--(AM18:AM1500&lt;&gt;""),--ISNUMBER(SEARCH(" "&amp;AM18:AM1500&amp;" ",Q200)))&gt;0,AB17,"")))</f>
        <v/>
      </c>
      <c r="AC200" s="967" t="str" cm="1">
        <f t="array" ref="AC200">IF(N200="","",IF(R200&lt;&gt;"","",IF(SUMPRODUCT(--(AN18:AN1500=AC17),--(AM18:AM1500&lt;&gt;""),--ISNUMBER(SEARCH(" "&amp;AM18:AM1500&amp;" ",Q200)))&gt;0,AC17,"")))</f>
        <v/>
      </c>
      <c r="AD200" s="967" t="str" cm="1">
        <f t="array" ref="AD200">IF(N200="","",IF(R200&lt;&gt;"","",IF(SUMPRODUCT(--(AN18:AN1500=AD17),--(AM18:AM1500&lt;&gt;""),--ISNUMBER(SEARCH(" "&amp;AM18:AM1500&amp;" ",Q200)))&gt;0,AD17,"")))</f>
        <v/>
      </c>
      <c r="AE200" s="967" t="str" cm="1">
        <f t="array" ref="AE200">IF(N200="","",IF(R200&lt;&gt;"","",IF(SUMPRODUCT(--(AN18:AN1500=AE17),--(AM18:AM1500&lt;&gt;""),--ISNUMBER(SEARCH(" "&amp;AM18:AM1500&amp;" ",Q200)))&gt;0,AE17,"")))</f>
        <v/>
      </c>
      <c r="AF200" s="967" t="str" cm="1">
        <f t="array" ref="AF200">IF(N200="","",IF(R200&lt;&gt;"","",IF(SUMPRODUCT(--(AN18:AN1500=AF17),--(AM18:AM1500&lt;&gt;""),--ISNUMBER(SEARCH(" "&amp;AM18:AM1500&amp;" ",Q200)))&gt;0,AF17,"")))</f>
        <v/>
      </c>
      <c r="AG200" s="967" t="str" cm="1">
        <f t="array" ref="AG200">IF(N200="","",IF(R200&lt;&gt;"","",IF(SUMPRODUCT(--(AN18:AN1500=AG17),--(AM18:AM1500&lt;&gt;""),--ISNUMBER(SEARCH(" "&amp;AM18:AM1500&amp;" ",Q200)))&gt;0,AG17,"")))</f>
        <v/>
      </c>
      <c r="AH200" s="967" t="str" cm="1">
        <f t="array" ref="AH200">IF(N200="","",IF(R200&lt;&gt;"","",IF(SUMPRODUCT(--(AN18:AN1500=AH17),--(AM18:AM1500&lt;&gt;""),--ISNUMBER(SEARCH(" "&amp;AM18:AM1500&amp;" ",Q200)))&gt;0,AH17,"")))</f>
        <v/>
      </c>
      <c r="AI200" s="967" t="str" cm="1">
        <f t="array" ref="AI200">IF(N200="","",IF(R200&lt;&gt;"","",IF(SUMPRODUCT(--(AN18:AN1500=AI17),--(AM18:AM1500&lt;&gt;""),--ISNUMBER(SEARCH(" "&amp;AM18:AM1500&amp;" ",Q200)))&gt;0,AI17,"")))</f>
        <v/>
      </c>
      <c r="AJ200" s="967" t="str" cm="1">
        <f t="array" ref="AJ200">IF(N200="","",IF(R200&lt;&gt;"","",IF(SUMPRODUCT(--(AN18:AN1500=AJ17),--(AM18:AM1500&lt;&gt;""),--ISNUMBER(SEARCH(" "&amp;AM18:AM1500&amp;" ",Q200)))&gt;0,AJ17,"")))</f>
        <v/>
      </c>
      <c r="AK200" s="967" t="str" cm="1">
        <f t="array" ref="AK200">IF(N200="","",IF(T200&lt;&gt;"",AK17,IF(S200&lt;&gt;"","",IF(R200&lt;&gt;"","",IF(SUMPRODUCT(--(AN18:AN1500=AK17),--(AM18:AM1500&lt;&gt;""),--ISNUMBER(SEARCH(" "&amp;AM18:AM1500&amp;" ",Q200)))&gt;0,AK17,"")))))</f>
        <v/>
      </c>
      <c r="AM200" s="968" t="s">
        <v>2228</v>
      </c>
      <c r="AN200" s="968" t="s">
        <v>1962</v>
      </c>
      <c r="AP200" s="964"/>
      <c r="AQ200" s="964"/>
      <c r="AR200" s="964"/>
      <c r="AT200" s="964"/>
      <c r="AU200" s="964"/>
      <c r="AV200" s="964"/>
      <c r="BN200" s="49">
        <v>1</v>
      </c>
    </row>
    <row r="201" spans="1:66" ht="35.1" customHeight="1">
      <c r="A201" s="973" t="str">
        <f>IF(B201="","",COUNTIF(B18:B201,"&lt;&gt;"))</f>
        <v/>
      </c>
      <c r="B201" s="965"/>
      <c r="C201" s="974" t="str">
        <f t="shared" si="40"/>
        <v/>
      </c>
      <c r="D201" s="984" t="str">
        <f t="shared" si="28"/>
        <v/>
      </c>
      <c r="E201" s="976" t="str">
        <f t="shared" si="29"/>
        <v/>
      </c>
      <c r="F201" s="977" t="str">
        <f t="shared" si="30"/>
        <v/>
      </c>
      <c r="G201" s="964" t="str">
        <f>IF(H201="","",COUNTIF(H18:H201,"&lt;&gt;"))</f>
        <v/>
      </c>
      <c r="H201" s="965" t="str" cm="1">
        <f t="array" ref="H201">IF(L201="","",IF(LEN(L201)&lt;=MAX(10,G13),L201,IFERROR(LEFT(L201,LOOKUP(2,1/(MID(L201,ROW(1:500),1)=" ")/(ROW(1:500)&lt;=MAX(10,G13)),ROW(1:500))-1),LEFT(L201,MAX(10,G13)))))</f>
        <v/>
      </c>
      <c r="I201" s="964" t="str">
        <f t="shared" si="31"/>
        <v/>
      </c>
      <c r="J201" s="964" t="str">
        <f t="shared" si="32"/>
        <v/>
      </c>
      <c r="K201" s="964" t="str">
        <f>IF(M200&lt;&gt;"",K200,IF(K200&lt;MAX(A18:A317),K200+1,""))</f>
        <v/>
      </c>
      <c r="L201" s="965" t="str">
        <f>IF(K201="","",IF(M200&lt;&gt;"",M200,INDEX(E18:E317,MATCH(K201,A18:A317,0))))</f>
        <v/>
      </c>
      <c r="M201" s="965" t="str">
        <f t="shared" si="33"/>
        <v/>
      </c>
      <c r="N201" s="965" t="str">
        <f t="shared" si="34"/>
        <v/>
      </c>
      <c r="O201" s="964" t="str">
        <f t="shared" si="35"/>
        <v/>
      </c>
      <c r="P201" s="964" t="str">
        <f t="shared" si="36"/>
        <v/>
      </c>
      <c r="Q201" s="965" t="str">
        <f t="shared" si="37"/>
        <v/>
      </c>
      <c r="R201" s="964" t="str">
        <f>IF(N201="","",IF(COUNTIF(AP18:AP300,TRIM(Q201))&gt;0,"EXCLUSION EXACTE",""))</f>
        <v/>
      </c>
      <c r="S201" s="964" t="str" cm="1">
        <f t="array" ref="S201">IF(N201="","",IF(SUMPRODUCT(--(AP18:AP300&lt;&gt;""),--ISNUMBER(SEARCH(" "&amp;AP18:AP300&amp;" ",Q201)))&gt;0,"BLOQUE MOLLUSQUES",""))</f>
        <v/>
      </c>
      <c r="T201" s="964" t="str" cm="1">
        <f t="array" ref="T201">IF(N201="","",IF(SUMPRODUCT(--(AT18:AT300&lt;&gt;""),--ISNUMBER(SEARCH(" "&amp;AT18:AT300&amp;" ",Q201)))&gt;0,"FORCE MOLLUSQUES",""))</f>
        <v/>
      </c>
      <c r="U201" s="965" t="str">
        <f t="shared" si="38"/>
        <v/>
      </c>
      <c r="V201" s="965" t="str">
        <f t="shared" si="41"/>
        <v/>
      </c>
      <c r="W201" s="977" t="str">
        <f t="shared" si="39"/>
        <v/>
      </c>
      <c r="X201" s="964" t="str" cm="1">
        <f t="array" ref="X201">IF(N201="","",IF(R201&lt;&gt;"","",IF(SUMPRODUCT(--(AN18:AN1500=X17),--(AM18:AM1500&lt;&gt;""),--ISNUMBER(SEARCH(" "&amp;AM18:AM1500&amp;" ",Q201)))&gt;0,X17,"")))</f>
        <v/>
      </c>
      <c r="Y201" s="964" t="str" cm="1">
        <f t="array" ref="Y201">IF(N201="","",IF(R201&lt;&gt;"","",IF(SUMPRODUCT(--(AN18:AN1500=Y17),--(AM18:AM1500&lt;&gt;""),--ISNUMBER(SEARCH(" "&amp;AM18:AM1500&amp;" ",Q201)))&gt;0,Y17,"")))</f>
        <v/>
      </c>
      <c r="Z201" s="964" t="str" cm="1">
        <f t="array" ref="Z201">IF(N201="","",IF(R201&lt;&gt;"","",IF(SUMPRODUCT(--(AN18:AN1500=Z17),--(AM18:AM1500&lt;&gt;""),--ISNUMBER(SEARCH(" "&amp;AM18:AM1500&amp;" ",Q201)))&gt;0,Z17,"")))</f>
        <v/>
      </c>
      <c r="AA201" s="964" t="str" cm="1">
        <f t="array" ref="AA201">IF(N201="","",IF(R201&lt;&gt;"","",IF(SUMPRODUCT(--(AN18:AN1500=AA17),--(AM18:AM1500&lt;&gt;""),--ISNUMBER(SEARCH(" "&amp;AM18:AM1500&amp;" ",Q201)))&gt;0,AA17,"")))</f>
        <v/>
      </c>
      <c r="AB201" s="964" t="str" cm="1">
        <f t="array" ref="AB201">IF(N201="","",IF(R201&lt;&gt;"","",IF(SUMPRODUCT(--(AN18:AN1500=AB17),--(AM18:AM1500&lt;&gt;""),--ISNUMBER(SEARCH(" "&amp;AM18:AM1500&amp;" ",Q201)))&gt;0,AB17,"")))</f>
        <v/>
      </c>
      <c r="AC201" s="964" t="str" cm="1">
        <f t="array" ref="AC201">IF(N201="","",IF(R201&lt;&gt;"","",IF(SUMPRODUCT(--(AN18:AN1500=AC17),--(AM18:AM1500&lt;&gt;""),--ISNUMBER(SEARCH(" "&amp;AM18:AM1500&amp;" ",Q201)))&gt;0,AC17,"")))</f>
        <v/>
      </c>
      <c r="AD201" s="964" t="str" cm="1">
        <f t="array" ref="AD201">IF(N201="","",IF(R201&lt;&gt;"","",IF(SUMPRODUCT(--(AN18:AN1500=AD17),--(AM18:AM1500&lt;&gt;""),--ISNUMBER(SEARCH(" "&amp;AM18:AM1500&amp;" ",Q201)))&gt;0,AD17,"")))</f>
        <v/>
      </c>
      <c r="AE201" s="964" t="str" cm="1">
        <f t="array" ref="AE201">IF(N201="","",IF(R201&lt;&gt;"","",IF(SUMPRODUCT(--(AN18:AN1500=AE17),--(AM18:AM1500&lt;&gt;""),--ISNUMBER(SEARCH(" "&amp;AM18:AM1500&amp;" ",Q201)))&gt;0,AE17,"")))</f>
        <v/>
      </c>
      <c r="AF201" s="964" t="str" cm="1">
        <f t="array" ref="AF201">IF(N201="","",IF(R201&lt;&gt;"","",IF(SUMPRODUCT(--(AN18:AN1500=AF17),--(AM18:AM1500&lt;&gt;""),--ISNUMBER(SEARCH(" "&amp;AM18:AM1500&amp;" ",Q201)))&gt;0,AF17,"")))</f>
        <v/>
      </c>
      <c r="AG201" s="964" t="str" cm="1">
        <f t="array" ref="AG201">IF(N201="","",IF(R201&lt;&gt;"","",IF(SUMPRODUCT(--(AN18:AN1500=AG17),--(AM18:AM1500&lt;&gt;""),--ISNUMBER(SEARCH(" "&amp;AM18:AM1500&amp;" ",Q201)))&gt;0,AG17,"")))</f>
        <v/>
      </c>
      <c r="AH201" s="964" t="str" cm="1">
        <f t="array" ref="AH201">IF(N201="","",IF(R201&lt;&gt;"","",IF(SUMPRODUCT(--(AN18:AN1500=AH17),--(AM18:AM1500&lt;&gt;""),--ISNUMBER(SEARCH(" "&amp;AM18:AM1500&amp;" ",Q201)))&gt;0,AH17,"")))</f>
        <v/>
      </c>
      <c r="AI201" s="964" t="str" cm="1">
        <f t="array" ref="AI201">IF(N201="","",IF(R201&lt;&gt;"","",IF(SUMPRODUCT(--(AN18:AN1500=AI17),--(AM18:AM1500&lt;&gt;""),--ISNUMBER(SEARCH(" "&amp;AM18:AM1500&amp;" ",Q201)))&gt;0,AI17,"")))</f>
        <v/>
      </c>
      <c r="AJ201" s="964" t="str" cm="1">
        <f t="array" ref="AJ201">IF(N201="","",IF(R201&lt;&gt;"","",IF(SUMPRODUCT(--(AN18:AN1500=AJ17),--(AM18:AM1500&lt;&gt;""),--ISNUMBER(SEARCH(" "&amp;AM18:AM1500&amp;" ",Q201)))&gt;0,AJ17,"")))</f>
        <v/>
      </c>
      <c r="AK201" s="964" t="str" cm="1">
        <f t="array" ref="AK201">IF(N201="","",IF(T201&lt;&gt;"",AK17,IF(S201&lt;&gt;"","",IF(R201&lt;&gt;"","",IF(SUMPRODUCT(--(AN18:AN1500=AK17),--(AM18:AM1500&lt;&gt;""),--ISNUMBER(SEARCH(" "&amp;AM18:AM1500&amp;" ",Q201)))&gt;0,AK17,"")))))</f>
        <v/>
      </c>
      <c r="AM201" s="964" t="s">
        <v>2229</v>
      </c>
      <c r="AN201" s="964" t="s">
        <v>1962</v>
      </c>
      <c r="AP201" s="964"/>
      <c r="AQ201" s="964"/>
      <c r="AR201" s="964"/>
      <c r="AT201" s="964"/>
      <c r="AU201" s="964"/>
      <c r="AV201" s="964"/>
      <c r="BN201" s="49">
        <v>1</v>
      </c>
    </row>
    <row r="202" spans="1:66" ht="35.1" customHeight="1">
      <c r="A202" s="957" t="str">
        <f>IF(B202="","",COUNTIF(B18:B202,"&lt;&gt;"))</f>
        <v/>
      </c>
      <c r="B202" s="958"/>
      <c r="C202" s="974" t="str">
        <f t="shared" si="40"/>
        <v/>
      </c>
      <c r="D202" s="984" t="str">
        <f t="shared" si="28"/>
        <v/>
      </c>
      <c r="E202" s="961" t="str">
        <f t="shared" si="29"/>
        <v/>
      </c>
      <c r="F202" s="962" t="str">
        <f t="shared" si="30"/>
        <v/>
      </c>
      <c r="G202" s="963" t="str">
        <f>IF(H202="","",COUNTIF(H18:H202,"&lt;&gt;"))</f>
        <v/>
      </c>
      <c r="H202" s="958" t="str" cm="1">
        <f t="array" ref="H202">IF(L202="","",IF(LEN(L202)&lt;=MAX(10,G13),L202,IFERROR(LEFT(L202,LOOKUP(2,1/(MID(L202,ROW(1:500),1)=" ")/(ROW(1:500)&lt;=MAX(10,G13)),ROW(1:500))-1),LEFT(L202,MAX(10,G13)))))</f>
        <v/>
      </c>
      <c r="I202" s="963" t="str">
        <f t="shared" si="31"/>
        <v/>
      </c>
      <c r="J202" s="963" t="str">
        <f t="shared" si="32"/>
        <v/>
      </c>
      <c r="K202" s="964" t="str">
        <f>IF(M201&lt;&gt;"",K201,IF(K201&lt;MAX(A18:A317),K201+1,""))</f>
        <v/>
      </c>
      <c r="L202" s="965" t="str">
        <f>IF(K202="","",IF(M201&lt;&gt;"",M201,INDEX(E18:E317,MATCH(K202,A18:A317,0))))</f>
        <v/>
      </c>
      <c r="M202" s="965" t="str">
        <f t="shared" si="33"/>
        <v/>
      </c>
      <c r="N202" s="966" t="str">
        <f t="shared" si="34"/>
        <v/>
      </c>
      <c r="O202" s="967" t="str">
        <f t="shared" si="35"/>
        <v/>
      </c>
      <c r="P202" s="967" t="str">
        <f t="shared" si="36"/>
        <v/>
      </c>
      <c r="Q202" s="966" t="str">
        <f t="shared" si="37"/>
        <v/>
      </c>
      <c r="R202" s="967" t="str">
        <f>IF(N202="","",IF(COUNTIF(AP18:AP300,TRIM(Q202))&gt;0,"EXCLUSION EXACTE",""))</f>
        <v/>
      </c>
      <c r="S202" s="967" t="str" cm="1">
        <f t="array" ref="S202">IF(N202="","",IF(SUMPRODUCT(--(AP18:AP300&lt;&gt;""),--ISNUMBER(SEARCH(" "&amp;AP18:AP300&amp;" ",Q202)))&gt;0,"BLOQUE MOLLUSQUES",""))</f>
        <v/>
      </c>
      <c r="T202" s="967" t="str" cm="1">
        <f t="array" ref="T202">IF(N202="","",IF(SUMPRODUCT(--(AT18:AT300&lt;&gt;""),--ISNUMBER(SEARCH(" "&amp;AT18:AT300&amp;" ",Q202)))&gt;0,"FORCE MOLLUSQUES",""))</f>
        <v/>
      </c>
      <c r="U202" s="966" t="str">
        <f t="shared" si="38"/>
        <v/>
      </c>
      <c r="V202" s="966" t="str">
        <f t="shared" si="41"/>
        <v/>
      </c>
      <c r="W202" s="991" t="str">
        <f t="shared" si="39"/>
        <v/>
      </c>
      <c r="X202" s="967" t="str" cm="1">
        <f t="array" ref="X202">IF(N202="","",IF(R202&lt;&gt;"","",IF(SUMPRODUCT(--(AN18:AN1500=X17),--(AM18:AM1500&lt;&gt;""),--ISNUMBER(SEARCH(" "&amp;AM18:AM1500&amp;" ",Q202)))&gt;0,X17,"")))</f>
        <v/>
      </c>
      <c r="Y202" s="967" t="str" cm="1">
        <f t="array" ref="Y202">IF(N202="","",IF(R202&lt;&gt;"","",IF(SUMPRODUCT(--(AN18:AN1500=Y17),--(AM18:AM1500&lt;&gt;""),--ISNUMBER(SEARCH(" "&amp;AM18:AM1500&amp;" ",Q202)))&gt;0,Y17,"")))</f>
        <v/>
      </c>
      <c r="Z202" s="967" t="str" cm="1">
        <f t="array" ref="Z202">IF(N202="","",IF(R202&lt;&gt;"","",IF(SUMPRODUCT(--(AN18:AN1500=Z17),--(AM18:AM1500&lt;&gt;""),--ISNUMBER(SEARCH(" "&amp;AM18:AM1500&amp;" ",Q202)))&gt;0,Z17,"")))</f>
        <v/>
      </c>
      <c r="AA202" s="967" t="str" cm="1">
        <f t="array" ref="AA202">IF(N202="","",IF(R202&lt;&gt;"","",IF(SUMPRODUCT(--(AN18:AN1500=AA17),--(AM18:AM1500&lt;&gt;""),--ISNUMBER(SEARCH(" "&amp;AM18:AM1500&amp;" ",Q202)))&gt;0,AA17,"")))</f>
        <v/>
      </c>
      <c r="AB202" s="967" t="str" cm="1">
        <f t="array" ref="AB202">IF(N202="","",IF(R202&lt;&gt;"","",IF(SUMPRODUCT(--(AN18:AN1500=AB17),--(AM18:AM1500&lt;&gt;""),--ISNUMBER(SEARCH(" "&amp;AM18:AM1500&amp;" ",Q202)))&gt;0,AB17,"")))</f>
        <v/>
      </c>
      <c r="AC202" s="967" t="str" cm="1">
        <f t="array" ref="AC202">IF(N202="","",IF(R202&lt;&gt;"","",IF(SUMPRODUCT(--(AN18:AN1500=AC17),--(AM18:AM1500&lt;&gt;""),--ISNUMBER(SEARCH(" "&amp;AM18:AM1500&amp;" ",Q202)))&gt;0,AC17,"")))</f>
        <v/>
      </c>
      <c r="AD202" s="967" t="str" cm="1">
        <f t="array" ref="AD202">IF(N202="","",IF(R202&lt;&gt;"","",IF(SUMPRODUCT(--(AN18:AN1500=AD17),--(AM18:AM1500&lt;&gt;""),--ISNUMBER(SEARCH(" "&amp;AM18:AM1500&amp;" ",Q202)))&gt;0,AD17,"")))</f>
        <v/>
      </c>
      <c r="AE202" s="967" t="str" cm="1">
        <f t="array" ref="AE202">IF(N202="","",IF(R202&lt;&gt;"","",IF(SUMPRODUCT(--(AN18:AN1500=AE17),--(AM18:AM1500&lt;&gt;""),--ISNUMBER(SEARCH(" "&amp;AM18:AM1500&amp;" ",Q202)))&gt;0,AE17,"")))</f>
        <v/>
      </c>
      <c r="AF202" s="967" t="str" cm="1">
        <f t="array" ref="AF202">IF(N202="","",IF(R202&lt;&gt;"","",IF(SUMPRODUCT(--(AN18:AN1500=AF17),--(AM18:AM1500&lt;&gt;""),--ISNUMBER(SEARCH(" "&amp;AM18:AM1500&amp;" ",Q202)))&gt;0,AF17,"")))</f>
        <v/>
      </c>
      <c r="AG202" s="967" t="str" cm="1">
        <f t="array" ref="AG202">IF(N202="","",IF(R202&lt;&gt;"","",IF(SUMPRODUCT(--(AN18:AN1500=AG17),--(AM18:AM1500&lt;&gt;""),--ISNUMBER(SEARCH(" "&amp;AM18:AM1500&amp;" ",Q202)))&gt;0,AG17,"")))</f>
        <v/>
      </c>
      <c r="AH202" s="967" t="str" cm="1">
        <f t="array" ref="AH202">IF(N202="","",IF(R202&lt;&gt;"","",IF(SUMPRODUCT(--(AN18:AN1500=AH17),--(AM18:AM1500&lt;&gt;""),--ISNUMBER(SEARCH(" "&amp;AM18:AM1500&amp;" ",Q202)))&gt;0,AH17,"")))</f>
        <v/>
      </c>
      <c r="AI202" s="967" t="str" cm="1">
        <f t="array" ref="AI202">IF(N202="","",IF(R202&lt;&gt;"","",IF(SUMPRODUCT(--(AN18:AN1500=AI17),--(AM18:AM1500&lt;&gt;""),--ISNUMBER(SEARCH(" "&amp;AM18:AM1500&amp;" ",Q202)))&gt;0,AI17,"")))</f>
        <v/>
      </c>
      <c r="AJ202" s="967" t="str" cm="1">
        <f t="array" ref="AJ202">IF(N202="","",IF(R202&lt;&gt;"","",IF(SUMPRODUCT(--(AN18:AN1500=AJ17),--(AM18:AM1500&lt;&gt;""),--ISNUMBER(SEARCH(" "&amp;AM18:AM1500&amp;" ",Q202)))&gt;0,AJ17,"")))</f>
        <v/>
      </c>
      <c r="AK202" s="967" t="str" cm="1">
        <f t="array" ref="AK202">IF(N202="","",IF(T202&lt;&gt;"",AK17,IF(S202&lt;&gt;"","",IF(R202&lt;&gt;"","",IF(SUMPRODUCT(--(AN18:AN1500=AK17),--(AM18:AM1500&lt;&gt;""),--ISNUMBER(SEARCH(" "&amp;AM18:AM1500&amp;" ",Q202)))&gt;0,AK17,"")))))</f>
        <v/>
      </c>
      <c r="AM202" s="968" t="s">
        <v>2230</v>
      </c>
      <c r="AN202" s="968" t="s">
        <v>1962</v>
      </c>
      <c r="AP202" s="964"/>
      <c r="AQ202" s="964"/>
      <c r="AR202" s="964"/>
      <c r="AT202" s="964"/>
      <c r="AU202" s="964"/>
      <c r="AV202" s="964"/>
      <c r="BN202" s="49">
        <v>1</v>
      </c>
    </row>
    <row r="203" spans="1:66" ht="35.1" customHeight="1">
      <c r="A203" s="973" t="str">
        <f>IF(B203="","",COUNTIF(B18:B203,"&lt;&gt;"))</f>
        <v/>
      </c>
      <c r="B203" s="965"/>
      <c r="C203" s="974" t="str">
        <f t="shared" si="40"/>
        <v/>
      </c>
      <c r="D203" s="984" t="str">
        <f t="shared" si="28"/>
        <v/>
      </c>
      <c r="E203" s="976" t="str">
        <f t="shared" si="29"/>
        <v/>
      </c>
      <c r="F203" s="977" t="str">
        <f t="shared" si="30"/>
        <v/>
      </c>
      <c r="G203" s="964" t="str">
        <f>IF(H203="","",COUNTIF(H18:H203,"&lt;&gt;"))</f>
        <v/>
      </c>
      <c r="H203" s="965" t="str" cm="1">
        <f t="array" ref="H203">IF(L203="","",IF(LEN(L203)&lt;=MAX(10,G13),L203,IFERROR(LEFT(L203,LOOKUP(2,1/(MID(L203,ROW(1:500),1)=" ")/(ROW(1:500)&lt;=MAX(10,G13)),ROW(1:500))-1),LEFT(L203,MAX(10,G13)))))</f>
        <v/>
      </c>
      <c r="I203" s="964" t="str">
        <f t="shared" si="31"/>
        <v/>
      </c>
      <c r="J203" s="964" t="str">
        <f t="shared" si="32"/>
        <v/>
      </c>
      <c r="K203" s="964" t="str">
        <f>IF(M202&lt;&gt;"",K202,IF(K202&lt;MAX(A18:A317),K202+1,""))</f>
        <v/>
      </c>
      <c r="L203" s="965" t="str">
        <f>IF(K203="","",IF(M202&lt;&gt;"",M202,INDEX(E18:E317,MATCH(K203,A18:A317,0))))</f>
        <v/>
      </c>
      <c r="M203" s="965" t="str">
        <f t="shared" si="33"/>
        <v/>
      </c>
      <c r="N203" s="965" t="str">
        <f t="shared" si="34"/>
        <v/>
      </c>
      <c r="O203" s="964" t="str">
        <f t="shared" si="35"/>
        <v/>
      </c>
      <c r="P203" s="964" t="str">
        <f t="shared" si="36"/>
        <v/>
      </c>
      <c r="Q203" s="965" t="str">
        <f t="shared" si="37"/>
        <v/>
      </c>
      <c r="R203" s="964" t="str">
        <f>IF(N203="","",IF(COUNTIF(AP18:AP300,TRIM(Q203))&gt;0,"EXCLUSION EXACTE",""))</f>
        <v/>
      </c>
      <c r="S203" s="964" t="str" cm="1">
        <f t="array" ref="S203">IF(N203="","",IF(SUMPRODUCT(--(AP18:AP300&lt;&gt;""),--ISNUMBER(SEARCH(" "&amp;AP18:AP300&amp;" ",Q203)))&gt;0,"BLOQUE MOLLUSQUES",""))</f>
        <v/>
      </c>
      <c r="T203" s="964" t="str" cm="1">
        <f t="array" ref="T203">IF(N203="","",IF(SUMPRODUCT(--(AT18:AT300&lt;&gt;""),--ISNUMBER(SEARCH(" "&amp;AT18:AT300&amp;" ",Q203)))&gt;0,"FORCE MOLLUSQUES",""))</f>
        <v/>
      </c>
      <c r="U203" s="965" t="str">
        <f t="shared" si="38"/>
        <v/>
      </c>
      <c r="V203" s="965" t="str">
        <f t="shared" si="41"/>
        <v/>
      </c>
      <c r="W203" s="977" t="str">
        <f t="shared" si="39"/>
        <v/>
      </c>
      <c r="X203" s="964" t="str" cm="1">
        <f t="array" ref="X203">IF(N203="","",IF(R203&lt;&gt;"","",IF(SUMPRODUCT(--(AN18:AN1500=X17),--(AM18:AM1500&lt;&gt;""),--ISNUMBER(SEARCH(" "&amp;AM18:AM1500&amp;" ",Q203)))&gt;0,X17,"")))</f>
        <v/>
      </c>
      <c r="Y203" s="964" t="str" cm="1">
        <f t="array" ref="Y203">IF(N203="","",IF(R203&lt;&gt;"","",IF(SUMPRODUCT(--(AN18:AN1500=Y17),--(AM18:AM1500&lt;&gt;""),--ISNUMBER(SEARCH(" "&amp;AM18:AM1500&amp;" ",Q203)))&gt;0,Y17,"")))</f>
        <v/>
      </c>
      <c r="Z203" s="964" t="str" cm="1">
        <f t="array" ref="Z203">IF(N203="","",IF(R203&lt;&gt;"","",IF(SUMPRODUCT(--(AN18:AN1500=Z17),--(AM18:AM1500&lt;&gt;""),--ISNUMBER(SEARCH(" "&amp;AM18:AM1500&amp;" ",Q203)))&gt;0,Z17,"")))</f>
        <v/>
      </c>
      <c r="AA203" s="964" t="str" cm="1">
        <f t="array" ref="AA203">IF(N203="","",IF(R203&lt;&gt;"","",IF(SUMPRODUCT(--(AN18:AN1500=AA17),--(AM18:AM1500&lt;&gt;""),--ISNUMBER(SEARCH(" "&amp;AM18:AM1500&amp;" ",Q203)))&gt;0,AA17,"")))</f>
        <v/>
      </c>
      <c r="AB203" s="964" t="str" cm="1">
        <f t="array" ref="AB203">IF(N203="","",IF(R203&lt;&gt;"","",IF(SUMPRODUCT(--(AN18:AN1500=AB17),--(AM18:AM1500&lt;&gt;""),--ISNUMBER(SEARCH(" "&amp;AM18:AM1500&amp;" ",Q203)))&gt;0,AB17,"")))</f>
        <v/>
      </c>
      <c r="AC203" s="964" t="str" cm="1">
        <f t="array" ref="AC203">IF(N203="","",IF(R203&lt;&gt;"","",IF(SUMPRODUCT(--(AN18:AN1500=AC17),--(AM18:AM1500&lt;&gt;""),--ISNUMBER(SEARCH(" "&amp;AM18:AM1500&amp;" ",Q203)))&gt;0,AC17,"")))</f>
        <v/>
      </c>
      <c r="AD203" s="964" t="str" cm="1">
        <f t="array" ref="AD203">IF(N203="","",IF(R203&lt;&gt;"","",IF(SUMPRODUCT(--(AN18:AN1500=AD17),--(AM18:AM1500&lt;&gt;""),--ISNUMBER(SEARCH(" "&amp;AM18:AM1500&amp;" ",Q203)))&gt;0,AD17,"")))</f>
        <v/>
      </c>
      <c r="AE203" s="964" t="str" cm="1">
        <f t="array" ref="AE203">IF(N203="","",IF(R203&lt;&gt;"","",IF(SUMPRODUCT(--(AN18:AN1500=AE17),--(AM18:AM1500&lt;&gt;""),--ISNUMBER(SEARCH(" "&amp;AM18:AM1500&amp;" ",Q203)))&gt;0,AE17,"")))</f>
        <v/>
      </c>
      <c r="AF203" s="964" t="str" cm="1">
        <f t="array" ref="AF203">IF(N203="","",IF(R203&lt;&gt;"","",IF(SUMPRODUCT(--(AN18:AN1500=AF17),--(AM18:AM1500&lt;&gt;""),--ISNUMBER(SEARCH(" "&amp;AM18:AM1500&amp;" ",Q203)))&gt;0,AF17,"")))</f>
        <v/>
      </c>
      <c r="AG203" s="964" t="str" cm="1">
        <f t="array" ref="AG203">IF(N203="","",IF(R203&lt;&gt;"","",IF(SUMPRODUCT(--(AN18:AN1500=AG17),--(AM18:AM1500&lt;&gt;""),--ISNUMBER(SEARCH(" "&amp;AM18:AM1500&amp;" ",Q203)))&gt;0,AG17,"")))</f>
        <v/>
      </c>
      <c r="AH203" s="964" t="str" cm="1">
        <f t="array" ref="AH203">IF(N203="","",IF(R203&lt;&gt;"","",IF(SUMPRODUCT(--(AN18:AN1500=AH17),--(AM18:AM1500&lt;&gt;""),--ISNUMBER(SEARCH(" "&amp;AM18:AM1500&amp;" ",Q203)))&gt;0,AH17,"")))</f>
        <v/>
      </c>
      <c r="AI203" s="964" t="str" cm="1">
        <f t="array" ref="AI203">IF(N203="","",IF(R203&lt;&gt;"","",IF(SUMPRODUCT(--(AN18:AN1500=AI17),--(AM18:AM1500&lt;&gt;""),--ISNUMBER(SEARCH(" "&amp;AM18:AM1500&amp;" ",Q203)))&gt;0,AI17,"")))</f>
        <v/>
      </c>
      <c r="AJ203" s="964" t="str" cm="1">
        <f t="array" ref="AJ203">IF(N203="","",IF(R203&lt;&gt;"","",IF(SUMPRODUCT(--(AN18:AN1500=AJ17),--(AM18:AM1500&lt;&gt;""),--ISNUMBER(SEARCH(" "&amp;AM18:AM1500&amp;" ",Q203)))&gt;0,AJ17,"")))</f>
        <v/>
      </c>
      <c r="AK203" s="964" t="str" cm="1">
        <f t="array" ref="AK203">IF(N203="","",IF(T203&lt;&gt;"",AK17,IF(S203&lt;&gt;"","",IF(R203&lt;&gt;"","",IF(SUMPRODUCT(--(AN18:AN1500=AK17),--(AM18:AM1500&lt;&gt;""),--ISNUMBER(SEARCH(" "&amp;AM18:AM1500&amp;" ",Q203)))&gt;0,AK17,"")))))</f>
        <v/>
      </c>
      <c r="AM203" s="964" t="s">
        <v>2231</v>
      </c>
      <c r="AN203" s="964" t="s">
        <v>1962</v>
      </c>
      <c r="AP203" s="964"/>
      <c r="AQ203" s="964"/>
      <c r="AR203" s="964"/>
      <c r="AT203" s="964"/>
      <c r="AU203" s="964"/>
      <c r="AV203" s="964"/>
      <c r="BN203" s="49">
        <v>1</v>
      </c>
    </row>
    <row r="204" spans="1:66" ht="35.1" customHeight="1">
      <c r="A204" s="957" t="str">
        <f>IF(B204="","",COUNTIF(B18:B204,"&lt;&gt;"))</f>
        <v/>
      </c>
      <c r="B204" s="958"/>
      <c r="C204" s="974" t="str">
        <f t="shared" si="40"/>
        <v/>
      </c>
      <c r="D204" s="984" t="str">
        <f t="shared" si="28"/>
        <v/>
      </c>
      <c r="E204" s="961" t="str">
        <f t="shared" si="29"/>
        <v/>
      </c>
      <c r="F204" s="962" t="str">
        <f t="shared" si="30"/>
        <v/>
      </c>
      <c r="G204" s="963" t="str">
        <f>IF(H204="","",COUNTIF(H18:H204,"&lt;&gt;"))</f>
        <v/>
      </c>
      <c r="H204" s="958" t="str" cm="1">
        <f t="array" ref="H204">IF(L204="","",IF(LEN(L204)&lt;=MAX(10,G13),L204,IFERROR(LEFT(L204,LOOKUP(2,1/(MID(L204,ROW(1:500),1)=" ")/(ROW(1:500)&lt;=MAX(10,G13)),ROW(1:500))-1),LEFT(L204,MAX(10,G13)))))</f>
        <v/>
      </c>
      <c r="I204" s="963" t="str">
        <f t="shared" si="31"/>
        <v/>
      </c>
      <c r="J204" s="963" t="str">
        <f t="shared" si="32"/>
        <v/>
      </c>
      <c r="K204" s="964" t="str">
        <f>IF(M203&lt;&gt;"",K203,IF(K203&lt;MAX(A18:A317),K203+1,""))</f>
        <v/>
      </c>
      <c r="L204" s="965" t="str">
        <f>IF(K204="","",IF(M203&lt;&gt;"",M203,INDEX(E18:E317,MATCH(K204,A18:A317,0))))</f>
        <v/>
      </c>
      <c r="M204" s="965" t="str">
        <f t="shared" si="33"/>
        <v/>
      </c>
      <c r="N204" s="966" t="str">
        <f t="shared" si="34"/>
        <v/>
      </c>
      <c r="O204" s="967" t="str">
        <f t="shared" si="35"/>
        <v/>
      </c>
      <c r="P204" s="967" t="str">
        <f t="shared" si="36"/>
        <v/>
      </c>
      <c r="Q204" s="966" t="str">
        <f t="shared" si="37"/>
        <v/>
      </c>
      <c r="R204" s="967" t="str">
        <f>IF(N204="","",IF(COUNTIF(AP18:AP300,TRIM(Q204))&gt;0,"EXCLUSION EXACTE",""))</f>
        <v/>
      </c>
      <c r="S204" s="967" t="str" cm="1">
        <f t="array" ref="S204">IF(N204="","",IF(SUMPRODUCT(--(AP18:AP300&lt;&gt;""),--ISNUMBER(SEARCH(" "&amp;AP18:AP300&amp;" ",Q204)))&gt;0,"BLOQUE MOLLUSQUES",""))</f>
        <v/>
      </c>
      <c r="T204" s="967" t="str" cm="1">
        <f t="array" ref="T204">IF(N204="","",IF(SUMPRODUCT(--(AT18:AT300&lt;&gt;""),--ISNUMBER(SEARCH(" "&amp;AT18:AT300&amp;" ",Q204)))&gt;0,"FORCE MOLLUSQUES",""))</f>
        <v/>
      </c>
      <c r="U204" s="966" t="str">
        <f t="shared" si="38"/>
        <v/>
      </c>
      <c r="V204" s="966" t="str">
        <f t="shared" si="41"/>
        <v/>
      </c>
      <c r="W204" s="991" t="str">
        <f t="shared" si="39"/>
        <v/>
      </c>
      <c r="X204" s="967" t="str" cm="1">
        <f t="array" ref="X204">IF(N204="","",IF(R204&lt;&gt;"","",IF(SUMPRODUCT(--(AN18:AN1500=X17),--(AM18:AM1500&lt;&gt;""),--ISNUMBER(SEARCH(" "&amp;AM18:AM1500&amp;" ",Q204)))&gt;0,X17,"")))</f>
        <v/>
      </c>
      <c r="Y204" s="967" t="str" cm="1">
        <f t="array" ref="Y204">IF(N204="","",IF(R204&lt;&gt;"","",IF(SUMPRODUCT(--(AN18:AN1500=Y17),--(AM18:AM1500&lt;&gt;""),--ISNUMBER(SEARCH(" "&amp;AM18:AM1500&amp;" ",Q204)))&gt;0,Y17,"")))</f>
        <v/>
      </c>
      <c r="Z204" s="967" t="str" cm="1">
        <f t="array" ref="Z204">IF(N204="","",IF(R204&lt;&gt;"","",IF(SUMPRODUCT(--(AN18:AN1500=Z17),--(AM18:AM1500&lt;&gt;""),--ISNUMBER(SEARCH(" "&amp;AM18:AM1500&amp;" ",Q204)))&gt;0,Z17,"")))</f>
        <v/>
      </c>
      <c r="AA204" s="967" t="str" cm="1">
        <f t="array" ref="AA204">IF(N204="","",IF(R204&lt;&gt;"","",IF(SUMPRODUCT(--(AN18:AN1500=AA17),--(AM18:AM1500&lt;&gt;""),--ISNUMBER(SEARCH(" "&amp;AM18:AM1500&amp;" ",Q204)))&gt;0,AA17,"")))</f>
        <v/>
      </c>
      <c r="AB204" s="967" t="str" cm="1">
        <f t="array" ref="AB204">IF(N204="","",IF(R204&lt;&gt;"","",IF(SUMPRODUCT(--(AN18:AN1500=AB17),--(AM18:AM1500&lt;&gt;""),--ISNUMBER(SEARCH(" "&amp;AM18:AM1500&amp;" ",Q204)))&gt;0,AB17,"")))</f>
        <v/>
      </c>
      <c r="AC204" s="967" t="str" cm="1">
        <f t="array" ref="AC204">IF(N204="","",IF(R204&lt;&gt;"","",IF(SUMPRODUCT(--(AN18:AN1500=AC17),--(AM18:AM1500&lt;&gt;""),--ISNUMBER(SEARCH(" "&amp;AM18:AM1500&amp;" ",Q204)))&gt;0,AC17,"")))</f>
        <v/>
      </c>
      <c r="AD204" s="967" t="str" cm="1">
        <f t="array" ref="AD204">IF(N204="","",IF(R204&lt;&gt;"","",IF(SUMPRODUCT(--(AN18:AN1500=AD17),--(AM18:AM1500&lt;&gt;""),--ISNUMBER(SEARCH(" "&amp;AM18:AM1500&amp;" ",Q204)))&gt;0,AD17,"")))</f>
        <v/>
      </c>
      <c r="AE204" s="967" t="str" cm="1">
        <f t="array" ref="AE204">IF(N204="","",IF(R204&lt;&gt;"","",IF(SUMPRODUCT(--(AN18:AN1500=AE17),--(AM18:AM1500&lt;&gt;""),--ISNUMBER(SEARCH(" "&amp;AM18:AM1500&amp;" ",Q204)))&gt;0,AE17,"")))</f>
        <v/>
      </c>
      <c r="AF204" s="967" t="str" cm="1">
        <f t="array" ref="AF204">IF(N204="","",IF(R204&lt;&gt;"","",IF(SUMPRODUCT(--(AN18:AN1500=AF17),--(AM18:AM1500&lt;&gt;""),--ISNUMBER(SEARCH(" "&amp;AM18:AM1500&amp;" ",Q204)))&gt;0,AF17,"")))</f>
        <v/>
      </c>
      <c r="AG204" s="967" t="str" cm="1">
        <f t="array" ref="AG204">IF(N204="","",IF(R204&lt;&gt;"","",IF(SUMPRODUCT(--(AN18:AN1500=AG17),--(AM18:AM1500&lt;&gt;""),--ISNUMBER(SEARCH(" "&amp;AM18:AM1500&amp;" ",Q204)))&gt;0,AG17,"")))</f>
        <v/>
      </c>
      <c r="AH204" s="967" t="str" cm="1">
        <f t="array" ref="AH204">IF(N204="","",IF(R204&lt;&gt;"","",IF(SUMPRODUCT(--(AN18:AN1500=AH17),--(AM18:AM1500&lt;&gt;""),--ISNUMBER(SEARCH(" "&amp;AM18:AM1500&amp;" ",Q204)))&gt;0,AH17,"")))</f>
        <v/>
      </c>
      <c r="AI204" s="967" t="str" cm="1">
        <f t="array" ref="AI204">IF(N204="","",IF(R204&lt;&gt;"","",IF(SUMPRODUCT(--(AN18:AN1500=AI17),--(AM18:AM1500&lt;&gt;""),--ISNUMBER(SEARCH(" "&amp;AM18:AM1500&amp;" ",Q204)))&gt;0,AI17,"")))</f>
        <v/>
      </c>
      <c r="AJ204" s="967" t="str" cm="1">
        <f t="array" ref="AJ204">IF(N204="","",IF(R204&lt;&gt;"","",IF(SUMPRODUCT(--(AN18:AN1500=AJ17),--(AM18:AM1500&lt;&gt;""),--ISNUMBER(SEARCH(" "&amp;AM18:AM1500&amp;" ",Q204)))&gt;0,AJ17,"")))</f>
        <v/>
      </c>
      <c r="AK204" s="967" t="str" cm="1">
        <f t="array" ref="AK204">IF(N204="","",IF(T204&lt;&gt;"",AK17,IF(S204&lt;&gt;"","",IF(R204&lt;&gt;"","",IF(SUMPRODUCT(--(AN18:AN1500=AK17),--(AM18:AM1500&lt;&gt;""),--ISNUMBER(SEARCH(" "&amp;AM18:AM1500&amp;" ",Q204)))&gt;0,AK17,"")))))</f>
        <v/>
      </c>
      <c r="AM204" s="968" t="s">
        <v>2232</v>
      </c>
      <c r="AN204" s="968" t="s">
        <v>1962</v>
      </c>
      <c r="AP204" s="964"/>
      <c r="AQ204" s="964"/>
      <c r="AR204" s="964"/>
      <c r="AT204" s="964"/>
      <c r="AU204" s="964"/>
      <c r="AV204" s="964"/>
      <c r="BN204" s="49">
        <v>1</v>
      </c>
    </row>
    <row r="205" spans="1:66" ht="35.1" customHeight="1">
      <c r="A205" s="973" t="str">
        <f>IF(B205="","",COUNTIF(B18:B205,"&lt;&gt;"))</f>
        <v/>
      </c>
      <c r="B205" s="965"/>
      <c r="C205" s="974" t="str">
        <f t="shared" si="40"/>
        <v/>
      </c>
      <c r="D205" s="984" t="str">
        <f t="shared" si="28"/>
        <v/>
      </c>
      <c r="E205" s="976" t="str">
        <f t="shared" si="29"/>
        <v/>
      </c>
      <c r="F205" s="977" t="str">
        <f t="shared" si="30"/>
        <v/>
      </c>
      <c r="G205" s="964" t="str">
        <f>IF(H205="","",COUNTIF(H18:H205,"&lt;&gt;"))</f>
        <v/>
      </c>
      <c r="H205" s="965" t="str" cm="1">
        <f t="array" ref="H205">IF(L205="","",IF(LEN(L205)&lt;=MAX(10,G13),L205,IFERROR(LEFT(L205,LOOKUP(2,1/(MID(L205,ROW(1:500),1)=" ")/(ROW(1:500)&lt;=MAX(10,G13)),ROW(1:500))-1),LEFT(L205,MAX(10,G13)))))</f>
        <v/>
      </c>
      <c r="I205" s="964" t="str">
        <f t="shared" si="31"/>
        <v/>
      </c>
      <c r="J205" s="964" t="str">
        <f t="shared" si="32"/>
        <v/>
      </c>
      <c r="K205" s="964" t="str">
        <f>IF(M204&lt;&gt;"",K204,IF(K204&lt;MAX(A18:A317),K204+1,""))</f>
        <v/>
      </c>
      <c r="L205" s="965" t="str">
        <f>IF(K205="","",IF(M204&lt;&gt;"",M204,INDEX(E18:E317,MATCH(K205,A18:A317,0))))</f>
        <v/>
      </c>
      <c r="M205" s="965" t="str">
        <f t="shared" si="33"/>
        <v/>
      </c>
      <c r="N205" s="965" t="str">
        <f t="shared" si="34"/>
        <v/>
      </c>
      <c r="O205" s="964" t="str">
        <f t="shared" si="35"/>
        <v/>
      </c>
      <c r="P205" s="964" t="str">
        <f t="shared" si="36"/>
        <v/>
      </c>
      <c r="Q205" s="965" t="str">
        <f t="shared" si="37"/>
        <v/>
      </c>
      <c r="R205" s="964" t="str">
        <f>IF(N205="","",IF(COUNTIF(AP18:AP300,TRIM(Q205))&gt;0,"EXCLUSION EXACTE",""))</f>
        <v/>
      </c>
      <c r="S205" s="964" t="str" cm="1">
        <f t="array" ref="S205">IF(N205="","",IF(SUMPRODUCT(--(AP18:AP300&lt;&gt;""),--ISNUMBER(SEARCH(" "&amp;AP18:AP300&amp;" ",Q205)))&gt;0,"BLOQUE MOLLUSQUES",""))</f>
        <v/>
      </c>
      <c r="T205" s="964" t="str" cm="1">
        <f t="array" ref="T205">IF(N205="","",IF(SUMPRODUCT(--(AT18:AT300&lt;&gt;""),--ISNUMBER(SEARCH(" "&amp;AT18:AT300&amp;" ",Q205)))&gt;0,"FORCE MOLLUSQUES",""))</f>
        <v/>
      </c>
      <c r="U205" s="965" t="str">
        <f t="shared" si="38"/>
        <v/>
      </c>
      <c r="V205" s="965" t="str">
        <f t="shared" si="41"/>
        <v/>
      </c>
      <c r="W205" s="977" t="str">
        <f t="shared" si="39"/>
        <v/>
      </c>
      <c r="X205" s="964" t="str" cm="1">
        <f t="array" ref="X205">IF(N205="","",IF(R205&lt;&gt;"","",IF(SUMPRODUCT(--(AN18:AN1500=X17),--(AM18:AM1500&lt;&gt;""),--ISNUMBER(SEARCH(" "&amp;AM18:AM1500&amp;" ",Q205)))&gt;0,X17,"")))</f>
        <v/>
      </c>
      <c r="Y205" s="964" t="str" cm="1">
        <f t="array" ref="Y205">IF(N205="","",IF(R205&lt;&gt;"","",IF(SUMPRODUCT(--(AN18:AN1500=Y17),--(AM18:AM1500&lt;&gt;""),--ISNUMBER(SEARCH(" "&amp;AM18:AM1500&amp;" ",Q205)))&gt;0,Y17,"")))</f>
        <v/>
      </c>
      <c r="Z205" s="964" t="str" cm="1">
        <f t="array" ref="Z205">IF(N205="","",IF(R205&lt;&gt;"","",IF(SUMPRODUCT(--(AN18:AN1500=Z17),--(AM18:AM1500&lt;&gt;""),--ISNUMBER(SEARCH(" "&amp;AM18:AM1500&amp;" ",Q205)))&gt;0,Z17,"")))</f>
        <v/>
      </c>
      <c r="AA205" s="964" t="str" cm="1">
        <f t="array" ref="AA205">IF(N205="","",IF(R205&lt;&gt;"","",IF(SUMPRODUCT(--(AN18:AN1500=AA17),--(AM18:AM1500&lt;&gt;""),--ISNUMBER(SEARCH(" "&amp;AM18:AM1500&amp;" ",Q205)))&gt;0,AA17,"")))</f>
        <v/>
      </c>
      <c r="AB205" s="964" t="str" cm="1">
        <f t="array" ref="AB205">IF(N205="","",IF(R205&lt;&gt;"","",IF(SUMPRODUCT(--(AN18:AN1500=AB17),--(AM18:AM1500&lt;&gt;""),--ISNUMBER(SEARCH(" "&amp;AM18:AM1500&amp;" ",Q205)))&gt;0,AB17,"")))</f>
        <v/>
      </c>
      <c r="AC205" s="964" t="str" cm="1">
        <f t="array" ref="AC205">IF(N205="","",IF(R205&lt;&gt;"","",IF(SUMPRODUCT(--(AN18:AN1500=AC17),--(AM18:AM1500&lt;&gt;""),--ISNUMBER(SEARCH(" "&amp;AM18:AM1500&amp;" ",Q205)))&gt;0,AC17,"")))</f>
        <v/>
      </c>
      <c r="AD205" s="964" t="str" cm="1">
        <f t="array" ref="AD205">IF(N205="","",IF(R205&lt;&gt;"","",IF(SUMPRODUCT(--(AN18:AN1500=AD17),--(AM18:AM1500&lt;&gt;""),--ISNUMBER(SEARCH(" "&amp;AM18:AM1500&amp;" ",Q205)))&gt;0,AD17,"")))</f>
        <v/>
      </c>
      <c r="AE205" s="964" t="str" cm="1">
        <f t="array" ref="AE205">IF(N205="","",IF(R205&lt;&gt;"","",IF(SUMPRODUCT(--(AN18:AN1500=AE17),--(AM18:AM1500&lt;&gt;""),--ISNUMBER(SEARCH(" "&amp;AM18:AM1500&amp;" ",Q205)))&gt;0,AE17,"")))</f>
        <v/>
      </c>
      <c r="AF205" s="964" t="str" cm="1">
        <f t="array" ref="AF205">IF(N205="","",IF(R205&lt;&gt;"","",IF(SUMPRODUCT(--(AN18:AN1500=AF17),--(AM18:AM1500&lt;&gt;""),--ISNUMBER(SEARCH(" "&amp;AM18:AM1500&amp;" ",Q205)))&gt;0,AF17,"")))</f>
        <v/>
      </c>
      <c r="AG205" s="964" t="str" cm="1">
        <f t="array" ref="AG205">IF(N205="","",IF(R205&lt;&gt;"","",IF(SUMPRODUCT(--(AN18:AN1500=AG17),--(AM18:AM1500&lt;&gt;""),--ISNUMBER(SEARCH(" "&amp;AM18:AM1500&amp;" ",Q205)))&gt;0,AG17,"")))</f>
        <v/>
      </c>
      <c r="AH205" s="964" t="str" cm="1">
        <f t="array" ref="AH205">IF(N205="","",IF(R205&lt;&gt;"","",IF(SUMPRODUCT(--(AN18:AN1500=AH17),--(AM18:AM1500&lt;&gt;""),--ISNUMBER(SEARCH(" "&amp;AM18:AM1500&amp;" ",Q205)))&gt;0,AH17,"")))</f>
        <v/>
      </c>
      <c r="AI205" s="964" t="str" cm="1">
        <f t="array" ref="AI205">IF(N205="","",IF(R205&lt;&gt;"","",IF(SUMPRODUCT(--(AN18:AN1500=AI17),--(AM18:AM1500&lt;&gt;""),--ISNUMBER(SEARCH(" "&amp;AM18:AM1500&amp;" ",Q205)))&gt;0,AI17,"")))</f>
        <v/>
      </c>
      <c r="AJ205" s="964" t="str" cm="1">
        <f t="array" ref="AJ205">IF(N205="","",IF(R205&lt;&gt;"","",IF(SUMPRODUCT(--(AN18:AN1500=AJ17),--(AM18:AM1500&lt;&gt;""),--ISNUMBER(SEARCH(" "&amp;AM18:AM1500&amp;" ",Q205)))&gt;0,AJ17,"")))</f>
        <v/>
      </c>
      <c r="AK205" s="964" t="str" cm="1">
        <f t="array" ref="AK205">IF(N205="","",IF(T205&lt;&gt;"",AK17,IF(S205&lt;&gt;"","",IF(R205&lt;&gt;"","",IF(SUMPRODUCT(--(AN18:AN1500=AK17),--(AM18:AM1500&lt;&gt;""),--ISNUMBER(SEARCH(" "&amp;AM18:AM1500&amp;" ",Q205)))&gt;0,AK17,"")))))</f>
        <v/>
      </c>
      <c r="AM205" s="964" t="s">
        <v>555</v>
      </c>
      <c r="AN205" s="964" t="s">
        <v>1962</v>
      </c>
      <c r="AP205" s="964"/>
      <c r="AQ205" s="964"/>
      <c r="AR205" s="964"/>
      <c r="AT205" s="964"/>
      <c r="AU205" s="964"/>
      <c r="AV205" s="964"/>
      <c r="BN205" s="49">
        <v>1</v>
      </c>
    </row>
    <row r="206" spans="1:66" ht="35.1" customHeight="1">
      <c r="A206" s="957" t="str">
        <f>IF(B206="","",COUNTIF(B18:B206,"&lt;&gt;"))</f>
        <v/>
      </c>
      <c r="B206" s="958"/>
      <c r="C206" s="974" t="str">
        <f t="shared" si="40"/>
        <v/>
      </c>
      <c r="D206" s="984" t="str">
        <f t="shared" si="28"/>
        <v/>
      </c>
      <c r="E206" s="961" t="str">
        <f t="shared" si="29"/>
        <v/>
      </c>
      <c r="F206" s="962" t="str">
        <f t="shared" si="30"/>
        <v/>
      </c>
      <c r="G206" s="963" t="str">
        <f>IF(H206="","",COUNTIF(H18:H206,"&lt;&gt;"))</f>
        <v/>
      </c>
      <c r="H206" s="958" t="str" cm="1">
        <f t="array" ref="H206">IF(L206="","",IF(LEN(L206)&lt;=MAX(10,G13),L206,IFERROR(LEFT(L206,LOOKUP(2,1/(MID(L206,ROW(1:500),1)=" ")/(ROW(1:500)&lt;=MAX(10,G13)),ROW(1:500))-1),LEFT(L206,MAX(10,G13)))))</f>
        <v/>
      </c>
      <c r="I206" s="963" t="str">
        <f t="shared" si="31"/>
        <v/>
      </c>
      <c r="J206" s="963" t="str">
        <f t="shared" si="32"/>
        <v/>
      </c>
      <c r="K206" s="964" t="str">
        <f>IF(M205&lt;&gt;"",K205,IF(K205&lt;MAX(A18:A317),K205+1,""))</f>
        <v/>
      </c>
      <c r="L206" s="965" t="str">
        <f>IF(K206="","",IF(M205&lt;&gt;"",M205,INDEX(E18:E317,MATCH(K206,A18:A317,0))))</f>
        <v/>
      </c>
      <c r="M206" s="965" t="str">
        <f t="shared" si="33"/>
        <v/>
      </c>
      <c r="N206" s="966" t="str">
        <f t="shared" si="34"/>
        <v/>
      </c>
      <c r="O206" s="967" t="str">
        <f t="shared" si="35"/>
        <v/>
      </c>
      <c r="P206" s="967" t="str">
        <f t="shared" si="36"/>
        <v/>
      </c>
      <c r="Q206" s="966" t="str">
        <f t="shared" si="37"/>
        <v/>
      </c>
      <c r="R206" s="967" t="str">
        <f>IF(N206="","",IF(COUNTIF(AP18:AP300,TRIM(Q206))&gt;0,"EXCLUSION EXACTE",""))</f>
        <v/>
      </c>
      <c r="S206" s="967" t="str" cm="1">
        <f t="array" ref="S206">IF(N206="","",IF(SUMPRODUCT(--(AP18:AP300&lt;&gt;""),--ISNUMBER(SEARCH(" "&amp;AP18:AP300&amp;" ",Q206)))&gt;0,"BLOQUE MOLLUSQUES",""))</f>
        <v/>
      </c>
      <c r="T206" s="967" t="str" cm="1">
        <f t="array" ref="T206">IF(N206="","",IF(SUMPRODUCT(--(AT18:AT300&lt;&gt;""),--ISNUMBER(SEARCH(" "&amp;AT18:AT300&amp;" ",Q206)))&gt;0,"FORCE MOLLUSQUES",""))</f>
        <v/>
      </c>
      <c r="U206" s="966" t="str">
        <f t="shared" si="38"/>
        <v/>
      </c>
      <c r="V206" s="966" t="str">
        <f t="shared" si="41"/>
        <v/>
      </c>
      <c r="W206" s="991" t="str">
        <f t="shared" si="39"/>
        <v/>
      </c>
      <c r="X206" s="967" t="str" cm="1">
        <f t="array" ref="X206">IF(N206="","",IF(R206&lt;&gt;"","",IF(SUMPRODUCT(--(AN18:AN1500=X17),--(AM18:AM1500&lt;&gt;""),--ISNUMBER(SEARCH(" "&amp;AM18:AM1500&amp;" ",Q206)))&gt;0,X17,"")))</f>
        <v/>
      </c>
      <c r="Y206" s="967" t="str" cm="1">
        <f t="array" ref="Y206">IF(N206="","",IF(R206&lt;&gt;"","",IF(SUMPRODUCT(--(AN18:AN1500=Y17),--(AM18:AM1500&lt;&gt;""),--ISNUMBER(SEARCH(" "&amp;AM18:AM1500&amp;" ",Q206)))&gt;0,Y17,"")))</f>
        <v/>
      </c>
      <c r="Z206" s="967" t="str" cm="1">
        <f t="array" ref="Z206">IF(N206="","",IF(R206&lt;&gt;"","",IF(SUMPRODUCT(--(AN18:AN1500=Z17),--(AM18:AM1500&lt;&gt;""),--ISNUMBER(SEARCH(" "&amp;AM18:AM1500&amp;" ",Q206)))&gt;0,Z17,"")))</f>
        <v/>
      </c>
      <c r="AA206" s="967" t="str" cm="1">
        <f t="array" ref="AA206">IF(N206="","",IF(R206&lt;&gt;"","",IF(SUMPRODUCT(--(AN18:AN1500=AA17),--(AM18:AM1500&lt;&gt;""),--ISNUMBER(SEARCH(" "&amp;AM18:AM1500&amp;" ",Q206)))&gt;0,AA17,"")))</f>
        <v/>
      </c>
      <c r="AB206" s="967" t="str" cm="1">
        <f t="array" ref="AB206">IF(N206="","",IF(R206&lt;&gt;"","",IF(SUMPRODUCT(--(AN18:AN1500=AB17),--(AM18:AM1500&lt;&gt;""),--ISNUMBER(SEARCH(" "&amp;AM18:AM1500&amp;" ",Q206)))&gt;0,AB17,"")))</f>
        <v/>
      </c>
      <c r="AC206" s="967" t="str" cm="1">
        <f t="array" ref="AC206">IF(N206="","",IF(R206&lt;&gt;"","",IF(SUMPRODUCT(--(AN18:AN1500=AC17),--(AM18:AM1500&lt;&gt;""),--ISNUMBER(SEARCH(" "&amp;AM18:AM1500&amp;" ",Q206)))&gt;0,AC17,"")))</f>
        <v/>
      </c>
      <c r="AD206" s="967" t="str" cm="1">
        <f t="array" ref="AD206">IF(N206="","",IF(R206&lt;&gt;"","",IF(SUMPRODUCT(--(AN18:AN1500=AD17),--(AM18:AM1500&lt;&gt;""),--ISNUMBER(SEARCH(" "&amp;AM18:AM1500&amp;" ",Q206)))&gt;0,AD17,"")))</f>
        <v/>
      </c>
      <c r="AE206" s="967" t="str" cm="1">
        <f t="array" ref="AE206">IF(N206="","",IF(R206&lt;&gt;"","",IF(SUMPRODUCT(--(AN18:AN1500=AE17),--(AM18:AM1500&lt;&gt;""),--ISNUMBER(SEARCH(" "&amp;AM18:AM1500&amp;" ",Q206)))&gt;0,AE17,"")))</f>
        <v/>
      </c>
      <c r="AF206" s="967" t="str" cm="1">
        <f t="array" ref="AF206">IF(N206="","",IF(R206&lt;&gt;"","",IF(SUMPRODUCT(--(AN18:AN1500=AF17),--(AM18:AM1500&lt;&gt;""),--ISNUMBER(SEARCH(" "&amp;AM18:AM1500&amp;" ",Q206)))&gt;0,AF17,"")))</f>
        <v/>
      </c>
      <c r="AG206" s="967" t="str" cm="1">
        <f t="array" ref="AG206">IF(N206="","",IF(R206&lt;&gt;"","",IF(SUMPRODUCT(--(AN18:AN1500=AG17),--(AM18:AM1500&lt;&gt;""),--ISNUMBER(SEARCH(" "&amp;AM18:AM1500&amp;" ",Q206)))&gt;0,AG17,"")))</f>
        <v/>
      </c>
      <c r="AH206" s="967" t="str" cm="1">
        <f t="array" ref="AH206">IF(N206="","",IF(R206&lt;&gt;"","",IF(SUMPRODUCT(--(AN18:AN1500=AH17),--(AM18:AM1500&lt;&gt;""),--ISNUMBER(SEARCH(" "&amp;AM18:AM1500&amp;" ",Q206)))&gt;0,AH17,"")))</f>
        <v/>
      </c>
      <c r="AI206" s="967" t="str" cm="1">
        <f t="array" ref="AI206">IF(N206="","",IF(R206&lt;&gt;"","",IF(SUMPRODUCT(--(AN18:AN1500=AI17),--(AM18:AM1500&lt;&gt;""),--ISNUMBER(SEARCH(" "&amp;AM18:AM1500&amp;" ",Q206)))&gt;0,AI17,"")))</f>
        <v/>
      </c>
      <c r="AJ206" s="967" t="str" cm="1">
        <f t="array" ref="AJ206">IF(N206="","",IF(R206&lt;&gt;"","",IF(SUMPRODUCT(--(AN18:AN1500=AJ17),--(AM18:AM1500&lt;&gt;""),--ISNUMBER(SEARCH(" "&amp;AM18:AM1500&amp;" ",Q206)))&gt;0,AJ17,"")))</f>
        <v/>
      </c>
      <c r="AK206" s="967" t="str" cm="1">
        <f t="array" ref="AK206">IF(N206="","",IF(T206&lt;&gt;"",AK17,IF(S206&lt;&gt;"","",IF(R206&lt;&gt;"","",IF(SUMPRODUCT(--(AN18:AN1500=AK17),--(AM18:AM1500&lt;&gt;""),--ISNUMBER(SEARCH(" "&amp;AM18:AM1500&amp;" ",Q206)))&gt;0,AK17,"")))))</f>
        <v/>
      </c>
      <c r="AM206" s="968" t="s">
        <v>570</v>
      </c>
      <c r="AN206" s="968" t="s">
        <v>1962</v>
      </c>
      <c r="AP206" s="964"/>
      <c r="AQ206" s="964"/>
      <c r="AR206" s="964"/>
      <c r="AT206" s="964"/>
      <c r="AU206" s="964"/>
      <c r="AV206" s="964"/>
      <c r="BN206" s="49">
        <v>1</v>
      </c>
    </row>
    <row r="207" spans="1:66" ht="35.1" customHeight="1">
      <c r="A207" s="973" t="str">
        <f>IF(B207="","",COUNTIF(B18:B207,"&lt;&gt;"))</f>
        <v/>
      </c>
      <c r="B207" s="965"/>
      <c r="C207" s="974" t="str">
        <f t="shared" si="40"/>
        <v/>
      </c>
      <c r="D207" s="984" t="str">
        <f t="shared" si="28"/>
        <v/>
      </c>
      <c r="E207" s="976" t="str">
        <f t="shared" si="29"/>
        <v/>
      </c>
      <c r="F207" s="977" t="str">
        <f t="shared" si="30"/>
        <v/>
      </c>
      <c r="G207" s="964" t="str">
        <f>IF(H207="","",COUNTIF(H18:H207,"&lt;&gt;"))</f>
        <v/>
      </c>
      <c r="H207" s="965" t="str" cm="1">
        <f t="array" ref="H207">IF(L207="","",IF(LEN(L207)&lt;=MAX(10,G13),L207,IFERROR(LEFT(L207,LOOKUP(2,1/(MID(L207,ROW(1:500),1)=" ")/(ROW(1:500)&lt;=MAX(10,G13)),ROW(1:500))-1),LEFT(L207,MAX(10,G13)))))</f>
        <v/>
      </c>
      <c r="I207" s="964" t="str">
        <f t="shared" si="31"/>
        <v/>
      </c>
      <c r="J207" s="964" t="str">
        <f t="shared" si="32"/>
        <v/>
      </c>
      <c r="K207" s="964" t="str">
        <f>IF(M206&lt;&gt;"",K206,IF(K206&lt;MAX(A18:A317),K206+1,""))</f>
        <v/>
      </c>
      <c r="L207" s="965" t="str">
        <f>IF(K207="","",IF(M206&lt;&gt;"",M206,INDEX(E18:E317,MATCH(K207,A18:A317,0))))</f>
        <v/>
      </c>
      <c r="M207" s="965" t="str">
        <f t="shared" si="33"/>
        <v/>
      </c>
      <c r="N207" s="965" t="str">
        <f t="shared" si="34"/>
        <v/>
      </c>
      <c r="O207" s="964" t="str">
        <f t="shared" si="35"/>
        <v/>
      </c>
      <c r="P207" s="964" t="str">
        <f t="shared" si="36"/>
        <v/>
      </c>
      <c r="Q207" s="965" t="str">
        <f t="shared" si="37"/>
        <v/>
      </c>
      <c r="R207" s="964" t="str">
        <f>IF(N207="","",IF(COUNTIF(AP18:AP300,TRIM(Q207))&gt;0,"EXCLUSION EXACTE",""))</f>
        <v/>
      </c>
      <c r="S207" s="964" t="str" cm="1">
        <f t="array" ref="S207">IF(N207="","",IF(SUMPRODUCT(--(AP18:AP300&lt;&gt;""),--ISNUMBER(SEARCH(" "&amp;AP18:AP300&amp;" ",Q207)))&gt;0,"BLOQUE MOLLUSQUES",""))</f>
        <v/>
      </c>
      <c r="T207" s="964" t="str" cm="1">
        <f t="array" ref="T207">IF(N207="","",IF(SUMPRODUCT(--(AT18:AT300&lt;&gt;""),--ISNUMBER(SEARCH(" "&amp;AT18:AT300&amp;" ",Q207)))&gt;0,"FORCE MOLLUSQUES",""))</f>
        <v/>
      </c>
      <c r="U207" s="965" t="str">
        <f t="shared" si="38"/>
        <v/>
      </c>
      <c r="V207" s="965" t="str">
        <f t="shared" si="41"/>
        <v/>
      </c>
      <c r="W207" s="977" t="str">
        <f t="shared" si="39"/>
        <v/>
      </c>
      <c r="X207" s="964" t="str" cm="1">
        <f t="array" ref="X207">IF(N207="","",IF(R207&lt;&gt;"","",IF(SUMPRODUCT(--(AN18:AN1500=X17),--(AM18:AM1500&lt;&gt;""),--ISNUMBER(SEARCH(" "&amp;AM18:AM1500&amp;" ",Q207)))&gt;0,X17,"")))</f>
        <v/>
      </c>
      <c r="Y207" s="964" t="str" cm="1">
        <f t="array" ref="Y207">IF(N207="","",IF(R207&lt;&gt;"","",IF(SUMPRODUCT(--(AN18:AN1500=Y17),--(AM18:AM1500&lt;&gt;""),--ISNUMBER(SEARCH(" "&amp;AM18:AM1500&amp;" ",Q207)))&gt;0,Y17,"")))</f>
        <v/>
      </c>
      <c r="Z207" s="964" t="str" cm="1">
        <f t="array" ref="Z207">IF(N207="","",IF(R207&lt;&gt;"","",IF(SUMPRODUCT(--(AN18:AN1500=Z17),--(AM18:AM1500&lt;&gt;""),--ISNUMBER(SEARCH(" "&amp;AM18:AM1500&amp;" ",Q207)))&gt;0,Z17,"")))</f>
        <v/>
      </c>
      <c r="AA207" s="964" t="str" cm="1">
        <f t="array" ref="AA207">IF(N207="","",IF(R207&lt;&gt;"","",IF(SUMPRODUCT(--(AN18:AN1500=AA17),--(AM18:AM1500&lt;&gt;""),--ISNUMBER(SEARCH(" "&amp;AM18:AM1500&amp;" ",Q207)))&gt;0,AA17,"")))</f>
        <v/>
      </c>
      <c r="AB207" s="964" t="str" cm="1">
        <f t="array" ref="AB207">IF(N207="","",IF(R207&lt;&gt;"","",IF(SUMPRODUCT(--(AN18:AN1500=AB17),--(AM18:AM1500&lt;&gt;""),--ISNUMBER(SEARCH(" "&amp;AM18:AM1500&amp;" ",Q207)))&gt;0,AB17,"")))</f>
        <v/>
      </c>
      <c r="AC207" s="964" t="str" cm="1">
        <f t="array" ref="AC207">IF(N207="","",IF(R207&lt;&gt;"","",IF(SUMPRODUCT(--(AN18:AN1500=AC17),--(AM18:AM1500&lt;&gt;""),--ISNUMBER(SEARCH(" "&amp;AM18:AM1500&amp;" ",Q207)))&gt;0,AC17,"")))</f>
        <v/>
      </c>
      <c r="AD207" s="964" t="str" cm="1">
        <f t="array" ref="AD207">IF(N207="","",IF(R207&lt;&gt;"","",IF(SUMPRODUCT(--(AN18:AN1500=AD17),--(AM18:AM1500&lt;&gt;""),--ISNUMBER(SEARCH(" "&amp;AM18:AM1500&amp;" ",Q207)))&gt;0,AD17,"")))</f>
        <v/>
      </c>
      <c r="AE207" s="964" t="str" cm="1">
        <f t="array" ref="AE207">IF(N207="","",IF(R207&lt;&gt;"","",IF(SUMPRODUCT(--(AN18:AN1500=AE17),--(AM18:AM1500&lt;&gt;""),--ISNUMBER(SEARCH(" "&amp;AM18:AM1500&amp;" ",Q207)))&gt;0,AE17,"")))</f>
        <v/>
      </c>
      <c r="AF207" s="964" t="str" cm="1">
        <f t="array" ref="AF207">IF(N207="","",IF(R207&lt;&gt;"","",IF(SUMPRODUCT(--(AN18:AN1500=AF17),--(AM18:AM1500&lt;&gt;""),--ISNUMBER(SEARCH(" "&amp;AM18:AM1500&amp;" ",Q207)))&gt;0,AF17,"")))</f>
        <v/>
      </c>
      <c r="AG207" s="964" t="str" cm="1">
        <f t="array" ref="AG207">IF(N207="","",IF(R207&lt;&gt;"","",IF(SUMPRODUCT(--(AN18:AN1500=AG17),--(AM18:AM1500&lt;&gt;""),--ISNUMBER(SEARCH(" "&amp;AM18:AM1500&amp;" ",Q207)))&gt;0,AG17,"")))</f>
        <v/>
      </c>
      <c r="AH207" s="964" t="str" cm="1">
        <f t="array" ref="AH207">IF(N207="","",IF(R207&lt;&gt;"","",IF(SUMPRODUCT(--(AN18:AN1500=AH17),--(AM18:AM1500&lt;&gt;""),--ISNUMBER(SEARCH(" "&amp;AM18:AM1500&amp;" ",Q207)))&gt;0,AH17,"")))</f>
        <v/>
      </c>
      <c r="AI207" s="964" t="str" cm="1">
        <f t="array" ref="AI207">IF(N207="","",IF(R207&lt;&gt;"","",IF(SUMPRODUCT(--(AN18:AN1500=AI17),--(AM18:AM1500&lt;&gt;""),--ISNUMBER(SEARCH(" "&amp;AM18:AM1500&amp;" ",Q207)))&gt;0,AI17,"")))</f>
        <v/>
      </c>
      <c r="AJ207" s="964" t="str" cm="1">
        <f t="array" ref="AJ207">IF(N207="","",IF(R207&lt;&gt;"","",IF(SUMPRODUCT(--(AN18:AN1500=AJ17),--(AM18:AM1500&lt;&gt;""),--ISNUMBER(SEARCH(" "&amp;AM18:AM1500&amp;" ",Q207)))&gt;0,AJ17,"")))</f>
        <v/>
      </c>
      <c r="AK207" s="964" t="str" cm="1">
        <f t="array" ref="AK207">IF(N207="","",IF(T207&lt;&gt;"",AK17,IF(S207&lt;&gt;"","",IF(R207&lt;&gt;"","",IF(SUMPRODUCT(--(AN18:AN1500=AK17),--(AM18:AM1500&lt;&gt;""),--ISNUMBER(SEARCH(" "&amp;AM18:AM1500&amp;" ",Q207)))&gt;0,AK17,"")))))</f>
        <v/>
      </c>
      <c r="AM207" s="964" t="s">
        <v>2233</v>
      </c>
      <c r="AN207" s="964" t="s">
        <v>1962</v>
      </c>
      <c r="AP207" s="964"/>
      <c r="AQ207" s="964"/>
      <c r="AR207" s="964"/>
      <c r="AT207" s="964"/>
      <c r="AU207" s="964"/>
      <c r="AV207" s="964"/>
      <c r="BN207" s="49">
        <v>1</v>
      </c>
    </row>
    <row r="208" spans="1:66" ht="35.1" customHeight="1">
      <c r="A208" s="957" t="str">
        <f>IF(B208="","",COUNTIF(B18:B208,"&lt;&gt;"))</f>
        <v/>
      </c>
      <c r="B208" s="958"/>
      <c r="C208" s="974" t="str">
        <f t="shared" si="40"/>
        <v/>
      </c>
      <c r="D208" s="984" t="str">
        <f t="shared" si="28"/>
        <v/>
      </c>
      <c r="E208" s="961" t="str">
        <f t="shared" si="29"/>
        <v/>
      </c>
      <c r="F208" s="962" t="str">
        <f t="shared" si="30"/>
        <v/>
      </c>
      <c r="G208" s="963" t="str">
        <f>IF(H208="","",COUNTIF(H18:H208,"&lt;&gt;"))</f>
        <v/>
      </c>
      <c r="H208" s="958" t="str" cm="1">
        <f t="array" ref="H208">IF(L208="","",IF(LEN(L208)&lt;=MAX(10,G13),L208,IFERROR(LEFT(L208,LOOKUP(2,1/(MID(L208,ROW(1:500),1)=" ")/(ROW(1:500)&lt;=MAX(10,G13)),ROW(1:500))-1),LEFT(L208,MAX(10,G13)))))</f>
        <v/>
      </c>
      <c r="I208" s="963" t="str">
        <f t="shared" si="31"/>
        <v/>
      </c>
      <c r="J208" s="963" t="str">
        <f t="shared" si="32"/>
        <v/>
      </c>
      <c r="K208" s="964" t="str">
        <f>IF(M207&lt;&gt;"",K207,IF(K207&lt;MAX(A18:A317),K207+1,""))</f>
        <v/>
      </c>
      <c r="L208" s="965" t="str">
        <f>IF(K208="","",IF(M207&lt;&gt;"",M207,INDEX(E18:E317,MATCH(K208,A18:A317,0))))</f>
        <v/>
      </c>
      <c r="M208" s="965" t="str">
        <f t="shared" si="33"/>
        <v/>
      </c>
      <c r="N208" s="966" t="str">
        <f t="shared" si="34"/>
        <v/>
      </c>
      <c r="O208" s="967" t="str">
        <f t="shared" si="35"/>
        <v/>
      </c>
      <c r="P208" s="967" t="str">
        <f t="shared" si="36"/>
        <v/>
      </c>
      <c r="Q208" s="966" t="str">
        <f t="shared" si="37"/>
        <v/>
      </c>
      <c r="R208" s="967" t="str">
        <f>IF(N208="","",IF(COUNTIF(AP18:AP300,TRIM(Q208))&gt;0,"EXCLUSION EXACTE",""))</f>
        <v/>
      </c>
      <c r="S208" s="967" t="str" cm="1">
        <f t="array" ref="S208">IF(N208="","",IF(SUMPRODUCT(--(AP18:AP300&lt;&gt;""),--ISNUMBER(SEARCH(" "&amp;AP18:AP300&amp;" ",Q208)))&gt;0,"BLOQUE MOLLUSQUES",""))</f>
        <v/>
      </c>
      <c r="T208" s="967" t="str" cm="1">
        <f t="array" ref="T208">IF(N208="","",IF(SUMPRODUCT(--(AT18:AT300&lt;&gt;""),--ISNUMBER(SEARCH(" "&amp;AT18:AT300&amp;" ",Q208)))&gt;0,"FORCE MOLLUSQUES",""))</f>
        <v/>
      </c>
      <c r="U208" s="966" t="str">
        <f t="shared" si="38"/>
        <v/>
      </c>
      <c r="V208" s="966" t="str">
        <f t="shared" si="41"/>
        <v/>
      </c>
      <c r="W208" s="991" t="str">
        <f t="shared" si="39"/>
        <v/>
      </c>
      <c r="X208" s="967" t="str" cm="1">
        <f t="array" ref="X208">IF(N208="","",IF(R208&lt;&gt;"","",IF(SUMPRODUCT(--(AN18:AN1500=X17),--(AM18:AM1500&lt;&gt;""),--ISNUMBER(SEARCH(" "&amp;AM18:AM1500&amp;" ",Q208)))&gt;0,X17,"")))</f>
        <v/>
      </c>
      <c r="Y208" s="967" t="str" cm="1">
        <f t="array" ref="Y208">IF(N208="","",IF(R208&lt;&gt;"","",IF(SUMPRODUCT(--(AN18:AN1500=Y17),--(AM18:AM1500&lt;&gt;""),--ISNUMBER(SEARCH(" "&amp;AM18:AM1500&amp;" ",Q208)))&gt;0,Y17,"")))</f>
        <v/>
      </c>
      <c r="Z208" s="967" t="str" cm="1">
        <f t="array" ref="Z208">IF(N208="","",IF(R208&lt;&gt;"","",IF(SUMPRODUCT(--(AN18:AN1500=Z17),--(AM18:AM1500&lt;&gt;""),--ISNUMBER(SEARCH(" "&amp;AM18:AM1500&amp;" ",Q208)))&gt;0,Z17,"")))</f>
        <v/>
      </c>
      <c r="AA208" s="967" t="str" cm="1">
        <f t="array" ref="AA208">IF(N208="","",IF(R208&lt;&gt;"","",IF(SUMPRODUCT(--(AN18:AN1500=AA17),--(AM18:AM1500&lt;&gt;""),--ISNUMBER(SEARCH(" "&amp;AM18:AM1500&amp;" ",Q208)))&gt;0,AA17,"")))</f>
        <v/>
      </c>
      <c r="AB208" s="967" t="str" cm="1">
        <f t="array" ref="AB208">IF(N208="","",IF(R208&lt;&gt;"","",IF(SUMPRODUCT(--(AN18:AN1500=AB17),--(AM18:AM1500&lt;&gt;""),--ISNUMBER(SEARCH(" "&amp;AM18:AM1500&amp;" ",Q208)))&gt;0,AB17,"")))</f>
        <v/>
      </c>
      <c r="AC208" s="967" t="str" cm="1">
        <f t="array" ref="AC208">IF(N208="","",IF(R208&lt;&gt;"","",IF(SUMPRODUCT(--(AN18:AN1500=AC17),--(AM18:AM1500&lt;&gt;""),--ISNUMBER(SEARCH(" "&amp;AM18:AM1500&amp;" ",Q208)))&gt;0,AC17,"")))</f>
        <v/>
      </c>
      <c r="AD208" s="967" t="str" cm="1">
        <f t="array" ref="AD208">IF(N208="","",IF(R208&lt;&gt;"","",IF(SUMPRODUCT(--(AN18:AN1500=AD17),--(AM18:AM1500&lt;&gt;""),--ISNUMBER(SEARCH(" "&amp;AM18:AM1500&amp;" ",Q208)))&gt;0,AD17,"")))</f>
        <v/>
      </c>
      <c r="AE208" s="967" t="str" cm="1">
        <f t="array" ref="AE208">IF(N208="","",IF(R208&lt;&gt;"","",IF(SUMPRODUCT(--(AN18:AN1500=AE17),--(AM18:AM1500&lt;&gt;""),--ISNUMBER(SEARCH(" "&amp;AM18:AM1500&amp;" ",Q208)))&gt;0,AE17,"")))</f>
        <v/>
      </c>
      <c r="AF208" s="967" t="str" cm="1">
        <f t="array" ref="AF208">IF(N208="","",IF(R208&lt;&gt;"","",IF(SUMPRODUCT(--(AN18:AN1500=AF17),--(AM18:AM1500&lt;&gt;""),--ISNUMBER(SEARCH(" "&amp;AM18:AM1500&amp;" ",Q208)))&gt;0,AF17,"")))</f>
        <v/>
      </c>
      <c r="AG208" s="967" t="str" cm="1">
        <f t="array" ref="AG208">IF(N208="","",IF(R208&lt;&gt;"","",IF(SUMPRODUCT(--(AN18:AN1500=AG17),--(AM18:AM1500&lt;&gt;""),--ISNUMBER(SEARCH(" "&amp;AM18:AM1500&amp;" ",Q208)))&gt;0,AG17,"")))</f>
        <v/>
      </c>
      <c r="AH208" s="967" t="str" cm="1">
        <f t="array" ref="AH208">IF(N208="","",IF(R208&lt;&gt;"","",IF(SUMPRODUCT(--(AN18:AN1500=AH17),--(AM18:AM1500&lt;&gt;""),--ISNUMBER(SEARCH(" "&amp;AM18:AM1500&amp;" ",Q208)))&gt;0,AH17,"")))</f>
        <v/>
      </c>
      <c r="AI208" s="967" t="str" cm="1">
        <f t="array" ref="AI208">IF(N208="","",IF(R208&lt;&gt;"","",IF(SUMPRODUCT(--(AN18:AN1500=AI17),--(AM18:AM1500&lt;&gt;""),--ISNUMBER(SEARCH(" "&amp;AM18:AM1500&amp;" ",Q208)))&gt;0,AI17,"")))</f>
        <v/>
      </c>
      <c r="AJ208" s="967" t="str" cm="1">
        <f t="array" ref="AJ208">IF(N208="","",IF(R208&lt;&gt;"","",IF(SUMPRODUCT(--(AN18:AN1500=AJ17),--(AM18:AM1500&lt;&gt;""),--ISNUMBER(SEARCH(" "&amp;AM18:AM1500&amp;" ",Q208)))&gt;0,AJ17,"")))</f>
        <v/>
      </c>
      <c r="AK208" s="967" t="str" cm="1">
        <f t="array" ref="AK208">IF(N208="","",IF(T208&lt;&gt;"",AK17,IF(S208&lt;&gt;"","",IF(R208&lt;&gt;"","",IF(SUMPRODUCT(--(AN18:AN1500=AK17),--(AM18:AM1500&lt;&gt;""),--ISNUMBER(SEARCH(" "&amp;AM18:AM1500&amp;" ",Q208)))&gt;0,AK17,"")))))</f>
        <v/>
      </c>
      <c r="AM208" s="968" t="s">
        <v>2234</v>
      </c>
      <c r="AN208" s="968" t="s">
        <v>1962</v>
      </c>
      <c r="AP208" s="964"/>
      <c r="AQ208" s="964"/>
      <c r="AR208" s="964"/>
      <c r="AT208" s="964"/>
      <c r="AU208" s="964"/>
      <c r="AV208" s="964"/>
      <c r="BN208" s="49">
        <v>1</v>
      </c>
    </row>
    <row r="209" spans="1:66" ht="35.1" customHeight="1">
      <c r="A209" s="973" t="str">
        <f>IF(B209="","",COUNTIF(B18:B209,"&lt;&gt;"))</f>
        <v/>
      </c>
      <c r="B209" s="965"/>
      <c r="C209" s="974" t="str">
        <f t="shared" si="40"/>
        <v/>
      </c>
      <c r="D209" s="984" t="str">
        <f t="shared" ref="D209:D272" si="42">U209</f>
        <v/>
      </c>
      <c r="E209" s="976" t="str">
        <f t="shared" si="29"/>
        <v/>
      </c>
      <c r="F209" s="977" t="str">
        <f t="shared" si="30"/>
        <v/>
      </c>
      <c r="G209" s="964" t="str">
        <f>IF(H209="","",COUNTIF(H18:H209,"&lt;&gt;"))</f>
        <v/>
      </c>
      <c r="H209" s="965" t="str" cm="1">
        <f t="array" ref="H209">IF(L209="","",IF(LEN(L209)&lt;=MAX(10,G13),L209,IFERROR(LEFT(L209,LOOKUP(2,1/(MID(L209,ROW(1:500),1)=" ")/(ROW(1:500)&lt;=MAX(10,G13)),ROW(1:500))-1),LEFT(L209,MAX(10,G13)))))</f>
        <v/>
      </c>
      <c r="I209" s="964" t="str">
        <f t="shared" si="31"/>
        <v/>
      </c>
      <c r="J209" s="964" t="str">
        <f t="shared" si="32"/>
        <v/>
      </c>
      <c r="K209" s="964" t="str">
        <f>IF(M208&lt;&gt;"",K208,IF(K208&lt;MAX(A18:A317),K208+1,""))</f>
        <v/>
      </c>
      <c r="L209" s="965" t="str">
        <f>IF(K209="","",IF(M208&lt;&gt;"",M208,INDEX(E18:E317,MATCH(K209,A18:A317,0))))</f>
        <v/>
      </c>
      <c r="M209" s="965" t="str">
        <f t="shared" si="33"/>
        <v/>
      </c>
      <c r="N209" s="965" t="str">
        <f t="shared" si="34"/>
        <v/>
      </c>
      <c r="O209" s="964" t="str">
        <f t="shared" si="35"/>
        <v/>
      </c>
      <c r="P209" s="964" t="str">
        <f t="shared" si="36"/>
        <v/>
      </c>
      <c r="Q209" s="965" t="str">
        <f t="shared" si="37"/>
        <v/>
      </c>
      <c r="R209" s="964" t="str">
        <f>IF(N209="","",IF(COUNTIF(AP18:AP300,TRIM(Q209))&gt;0,"EXCLUSION EXACTE",""))</f>
        <v/>
      </c>
      <c r="S209" s="964" t="str" cm="1">
        <f t="array" ref="S209">IF(N209="","",IF(SUMPRODUCT(--(AP18:AP300&lt;&gt;""),--ISNUMBER(SEARCH(" "&amp;AP18:AP300&amp;" ",Q209)))&gt;0,"BLOQUE MOLLUSQUES",""))</f>
        <v/>
      </c>
      <c r="T209" s="964" t="str" cm="1">
        <f t="array" ref="T209">IF(N209="","",IF(SUMPRODUCT(--(AT18:AT300&lt;&gt;""),--ISNUMBER(SEARCH(" "&amp;AT18:AT300&amp;" ",Q209)))&gt;0,"FORCE MOLLUSQUES",""))</f>
        <v/>
      </c>
      <c r="U209" s="965" t="str">
        <f t="shared" si="38"/>
        <v/>
      </c>
      <c r="V209" s="965" t="str">
        <f t="shared" si="41"/>
        <v/>
      </c>
      <c r="W209" s="977" t="str">
        <f t="shared" si="39"/>
        <v/>
      </c>
      <c r="X209" s="964" t="str" cm="1">
        <f t="array" ref="X209">IF(N209="","",IF(R209&lt;&gt;"","",IF(SUMPRODUCT(--(AN18:AN1500=X17),--(AM18:AM1500&lt;&gt;""),--ISNUMBER(SEARCH(" "&amp;AM18:AM1500&amp;" ",Q209)))&gt;0,X17,"")))</f>
        <v/>
      </c>
      <c r="Y209" s="964" t="str" cm="1">
        <f t="array" ref="Y209">IF(N209="","",IF(R209&lt;&gt;"","",IF(SUMPRODUCT(--(AN18:AN1500=Y17),--(AM18:AM1500&lt;&gt;""),--ISNUMBER(SEARCH(" "&amp;AM18:AM1500&amp;" ",Q209)))&gt;0,Y17,"")))</f>
        <v/>
      </c>
      <c r="Z209" s="964" t="str" cm="1">
        <f t="array" ref="Z209">IF(N209="","",IF(R209&lt;&gt;"","",IF(SUMPRODUCT(--(AN18:AN1500=Z17),--(AM18:AM1500&lt;&gt;""),--ISNUMBER(SEARCH(" "&amp;AM18:AM1500&amp;" ",Q209)))&gt;0,Z17,"")))</f>
        <v/>
      </c>
      <c r="AA209" s="964" t="str" cm="1">
        <f t="array" ref="AA209">IF(N209="","",IF(R209&lt;&gt;"","",IF(SUMPRODUCT(--(AN18:AN1500=AA17),--(AM18:AM1500&lt;&gt;""),--ISNUMBER(SEARCH(" "&amp;AM18:AM1500&amp;" ",Q209)))&gt;0,AA17,"")))</f>
        <v/>
      </c>
      <c r="AB209" s="964" t="str" cm="1">
        <f t="array" ref="AB209">IF(N209="","",IF(R209&lt;&gt;"","",IF(SUMPRODUCT(--(AN18:AN1500=AB17),--(AM18:AM1500&lt;&gt;""),--ISNUMBER(SEARCH(" "&amp;AM18:AM1500&amp;" ",Q209)))&gt;0,AB17,"")))</f>
        <v/>
      </c>
      <c r="AC209" s="964" t="str" cm="1">
        <f t="array" ref="AC209">IF(N209="","",IF(R209&lt;&gt;"","",IF(SUMPRODUCT(--(AN18:AN1500=AC17),--(AM18:AM1500&lt;&gt;""),--ISNUMBER(SEARCH(" "&amp;AM18:AM1500&amp;" ",Q209)))&gt;0,AC17,"")))</f>
        <v/>
      </c>
      <c r="AD209" s="964" t="str" cm="1">
        <f t="array" ref="AD209">IF(N209="","",IF(R209&lt;&gt;"","",IF(SUMPRODUCT(--(AN18:AN1500=AD17),--(AM18:AM1500&lt;&gt;""),--ISNUMBER(SEARCH(" "&amp;AM18:AM1500&amp;" ",Q209)))&gt;0,AD17,"")))</f>
        <v/>
      </c>
      <c r="AE209" s="964" t="str" cm="1">
        <f t="array" ref="AE209">IF(N209="","",IF(R209&lt;&gt;"","",IF(SUMPRODUCT(--(AN18:AN1500=AE17),--(AM18:AM1500&lt;&gt;""),--ISNUMBER(SEARCH(" "&amp;AM18:AM1500&amp;" ",Q209)))&gt;0,AE17,"")))</f>
        <v/>
      </c>
      <c r="AF209" s="964" t="str" cm="1">
        <f t="array" ref="AF209">IF(N209="","",IF(R209&lt;&gt;"","",IF(SUMPRODUCT(--(AN18:AN1500=AF17),--(AM18:AM1500&lt;&gt;""),--ISNUMBER(SEARCH(" "&amp;AM18:AM1500&amp;" ",Q209)))&gt;0,AF17,"")))</f>
        <v/>
      </c>
      <c r="AG209" s="964" t="str" cm="1">
        <f t="array" ref="AG209">IF(N209="","",IF(R209&lt;&gt;"","",IF(SUMPRODUCT(--(AN18:AN1500=AG17),--(AM18:AM1500&lt;&gt;""),--ISNUMBER(SEARCH(" "&amp;AM18:AM1500&amp;" ",Q209)))&gt;0,AG17,"")))</f>
        <v/>
      </c>
      <c r="AH209" s="964" t="str" cm="1">
        <f t="array" ref="AH209">IF(N209="","",IF(R209&lt;&gt;"","",IF(SUMPRODUCT(--(AN18:AN1500=AH17),--(AM18:AM1500&lt;&gt;""),--ISNUMBER(SEARCH(" "&amp;AM18:AM1500&amp;" ",Q209)))&gt;0,AH17,"")))</f>
        <v/>
      </c>
      <c r="AI209" s="964" t="str" cm="1">
        <f t="array" ref="AI209">IF(N209="","",IF(R209&lt;&gt;"","",IF(SUMPRODUCT(--(AN18:AN1500=AI17),--(AM18:AM1500&lt;&gt;""),--ISNUMBER(SEARCH(" "&amp;AM18:AM1500&amp;" ",Q209)))&gt;0,AI17,"")))</f>
        <v/>
      </c>
      <c r="AJ209" s="964" t="str" cm="1">
        <f t="array" ref="AJ209">IF(N209="","",IF(R209&lt;&gt;"","",IF(SUMPRODUCT(--(AN18:AN1500=AJ17),--(AM18:AM1500&lt;&gt;""),--ISNUMBER(SEARCH(" "&amp;AM18:AM1500&amp;" ",Q209)))&gt;0,AJ17,"")))</f>
        <v/>
      </c>
      <c r="AK209" s="964" t="str" cm="1">
        <f t="array" ref="AK209">IF(N209="","",IF(T209&lt;&gt;"",AK17,IF(S209&lt;&gt;"","",IF(R209&lt;&gt;"","",IF(SUMPRODUCT(--(AN18:AN1500=AK17),--(AM18:AM1500&lt;&gt;""),--ISNUMBER(SEARCH(" "&amp;AM18:AM1500&amp;" ",Q209)))&gt;0,AK17,"")))))</f>
        <v/>
      </c>
      <c r="AM209" s="964" t="s">
        <v>2235</v>
      </c>
      <c r="AN209" s="964" t="s">
        <v>1962</v>
      </c>
      <c r="AP209" s="964"/>
      <c r="AQ209" s="964"/>
      <c r="AR209" s="964"/>
      <c r="AT209" s="964"/>
      <c r="AU209" s="964"/>
      <c r="AV209" s="964"/>
      <c r="BN209" s="49">
        <v>1</v>
      </c>
    </row>
    <row r="210" spans="1:66" ht="35.1" customHeight="1">
      <c r="A210" s="957" t="str">
        <f>IF(B210="","",COUNTIF(B18:B210,"&lt;&gt;"))</f>
        <v/>
      </c>
      <c r="B210" s="958"/>
      <c r="C210" s="974" t="str">
        <f t="shared" si="40"/>
        <v/>
      </c>
      <c r="D210" s="984" t="str">
        <f t="shared" si="42"/>
        <v/>
      </c>
      <c r="E210" s="961" t="str">
        <f t="shared" ref="E210:E273" si="43">IF(B210="","",TRIM(SUBSTITUTE(SUBSTITUTE(SUBSTITUTE(CLEAN(B210),CHAR(160)," "),CHAR(10)," "),CHAR(13)," ")))</f>
        <v/>
      </c>
      <c r="F210" s="962" t="str">
        <f t="shared" ref="F210:F273" si="44">IF(E210="","",LEN(E210))</f>
        <v/>
      </c>
      <c r="G210" s="963" t="str">
        <f>IF(H210="","",COUNTIF(H18:H210,"&lt;&gt;"))</f>
        <v/>
      </c>
      <c r="H210" s="958" t="str" cm="1">
        <f t="array" ref="H210">IF(L210="","",IF(LEN(L210)&lt;=MAX(10,G13),L210,IFERROR(LEFT(L210,LOOKUP(2,1/(MID(L210,ROW(1:500),1)=" ")/(ROW(1:500)&lt;=MAX(10,G13)),ROW(1:500))-1),LEFT(L210,MAX(10,G13)))))</f>
        <v/>
      </c>
      <c r="I210" s="963" t="str">
        <f t="shared" ref="I210:I273" si="45">IF(H210="","",LEN(H210))</f>
        <v/>
      </c>
      <c r="J210" s="963" t="str">
        <f t="shared" ref="J210:J273" si="46">IF(H210="","",K210)</f>
        <v/>
      </c>
      <c r="K210" s="964" t="str">
        <f>IF(M209&lt;&gt;"",K209,IF(K209&lt;MAX(A18:A317),K209+1,""))</f>
        <v/>
      </c>
      <c r="L210" s="965" t="str">
        <f>IF(K210="","",IF(M209&lt;&gt;"",M209,INDEX(E18:E317,MATCH(K210,A18:A317,0))))</f>
        <v/>
      </c>
      <c r="M210" s="965" t="str">
        <f t="shared" ref="M210:M273" si="47">IF(L210="","",IF(LEN(L210)&lt;=LEN(H210),"",TRIM(MID(L210,LEN(H210)+1,9999))))</f>
        <v/>
      </c>
      <c r="N210" s="966" t="str">
        <f t="shared" ref="N210:N273" si="48">IF(H210="","",H210)</f>
        <v/>
      </c>
      <c r="O210" s="967" t="str">
        <f t="shared" ref="O210:O273" si="49">IF(N210="","",LOWER(CLEAN(SUBSTITUTE(SUBSTITUTE(SUBSTITUTE(N210,CHAR(160)," "),CHAR(10)," "),CHAR(13)," "))))</f>
        <v/>
      </c>
      <c r="P210" s="967" t="str">
        <f t="shared" ref="P210:P273" si="50">IF(N210="","",SUBSTITUTE(SUBSTITUTE(SUBSTITUTE(SUBSTITUTE(SUBSTITUTE(SUBSTITUTE(SUBSTITUTE(SUBSTITUTE(SUBSTITUTE(SUBSTITUTE(SUBSTITUTE(SUBSTITUTE(SUBSTITUTE(SUBSTITUTE(SUBSTITUTE(SUBSTITUTE(SUBSTITUTE(SUBSTITUTE(SUBSTITUTE(SUBSTITUTE(SUBSTITUTE(SUBSTITUTE(SUBSTITUTE(O210,"à","a"),"â","a"),"ä","a"),"á","a"),"ç","c"),"œ","oe"),"æ","ae"),"é","e"),"è","e"),"ê","e"),"ë","e"),"í","i"),"î","i"),"ï","i"),"ì","i"),"ô","o"),"ö","o"),"ó","o"),"ò","o"),"ù","u"),"û","u"),"ü","u"),"ñ","n"))</f>
        <v/>
      </c>
      <c r="Q210" s="966" t="str">
        <f t="shared" ref="Q210:Q273" si="51">IF(N210="","","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210,"’"," "),"."," "),","," "),";"," "),":"," "),"/"," "),"("," "),")"," "),"-"," "),"_"," "),"!"," "),"?"," "),"*"," "),"["," "),"]"," "),"{"," "),"}"," "),"&lt;"," "),"&gt;"," "),"="," "),"+"," "),"•"," "),"►"," "),"▼"," "),"▲"," "),"◄"," "),"«"," "),"»"," "),"“"," "),"”"," "),CHAR(39)," "),CHAR(34)," "),"  "," "),"  "," "),"  "," "),"  "," "))&amp;" ")</f>
        <v/>
      </c>
      <c r="R210" s="967" t="str">
        <f>IF(N210="","",IF(COUNTIF(AP18:AP300,TRIM(Q210))&gt;0,"EXCLUSION EXACTE",""))</f>
        <v/>
      </c>
      <c r="S210" s="967" t="str" cm="1">
        <f t="array" ref="S210">IF(N210="","",IF(SUMPRODUCT(--(AP18:AP300&lt;&gt;""),--ISNUMBER(SEARCH(" "&amp;AP18:AP300&amp;" ",Q210)))&gt;0,"BLOQUE MOLLUSQUES",""))</f>
        <v/>
      </c>
      <c r="T210" s="967" t="str" cm="1">
        <f t="array" ref="T210">IF(N210="","",IF(SUMPRODUCT(--(AT18:AT300&lt;&gt;""),--ISNUMBER(SEARCH(" "&amp;AT18:AT300&amp;" ",Q210)))&gt;0,"FORCE MOLLUSQUES",""))</f>
        <v/>
      </c>
      <c r="U210" s="966" t="str">
        <f t="shared" ref="U210:U273" si="52">IF(N210="","",IF(COUNTIF(X210:AK210,"⚠*")=0,"",TRIM(X210&amp;" "&amp;Y210&amp;" "&amp;Z210&amp;" "&amp;AA210&amp;" "&amp;AB210&amp;" "&amp;AC210&amp;" "&amp;AD210&amp;" "&amp;AE210&amp;" "&amp;AF210&amp;" "&amp;AG210&amp;" "&amp;AH210&amp;" "&amp;AI210&amp;" "&amp;AJ210&amp;" "&amp;AK210)))</f>
        <v/>
      </c>
      <c r="V210" s="966" t="str">
        <f t="shared" si="41"/>
        <v/>
      </c>
      <c r="W210" s="991" t="str">
        <f t="shared" ref="W210:W273" si="53">IF(N210="","",COUNTIF(X210:AK210,"⚠*"))</f>
        <v/>
      </c>
      <c r="X210" s="967" t="str" cm="1">
        <f t="array" ref="X210">IF(N210="","",IF(R210&lt;&gt;"","",IF(SUMPRODUCT(--(AN18:AN1500=X17),--(AM18:AM1500&lt;&gt;""),--ISNUMBER(SEARCH(" "&amp;AM18:AM1500&amp;" ",Q210)))&gt;0,X17,"")))</f>
        <v/>
      </c>
      <c r="Y210" s="967" t="str" cm="1">
        <f t="array" ref="Y210">IF(N210="","",IF(R210&lt;&gt;"","",IF(SUMPRODUCT(--(AN18:AN1500=Y17),--(AM18:AM1500&lt;&gt;""),--ISNUMBER(SEARCH(" "&amp;AM18:AM1500&amp;" ",Q210)))&gt;0,Y17,"")))</f>
        <v/>
      </c>
      <c r="Z210" s="967" t="str" cm="1">
        <f t="array" ref="Z210">IF(N210="","",IF(R210&lt;&gt;"","",IF(SUMPRODUCT(--(AN18:AN1500=Z17),--(AM18:AM1500&lt;&gt;""),--ISNUMBER(SEARCH(" "&amp;AM18:AM1500&amp;" ",Q210)))&gt;0,Z17,"")))</f>
        <v/>
      </c>
      <c r="AA210" s="967" t="str" cm="1">
        <f t="array" ref="AA210">IF(N210="","",IF(R210&lt;&gt;"","",IF(SUMPRODUCT(--(AN18:AN1500=AA17),--(AM18:AM1500&lt;&gt;""),--ISNUMBER(SEARCH(" "&amp;AM18:AM1500&amp;" ",Q210)))&gt;0,AA17,"")))</f>
        <v/>
      </c>
      <c r="AB210" s="967" t="str" cm="1">
        <f t="array" ref="AB210">IF(N210="","",IF(R210&lt;&gt;"","",IF(SUMPRODUCT(--(AN18:AN1500=AB17),--(AM18:AM1500&lt;&gt;""),--ISNUMBER(SEARCH(" "&amp;AM18:AM1500&amp;" ",Q210)))&gt;0,AB17,"")))</f>
        <v/>
      </c>
      <c r="AC210" s="967" t="str" cm="1">
        <f t="array" ref="AC210">IF(N210="","",IF(R210&lt;&gt;"","",IF(SUMPRODUCT(--(AN18:AN1500=AC17),--(AM18:AM1500&lt;&gt;""),--ISNUMBER(SEARCH(" "&amp;AM18:AM1500&amp;" ",Q210)))&gt;0,AC17,"")))</f>
        <v/>
      </c>
      <c r="AD210" s="967" t="str" cm="1">
        <f t="array" ref="AD210">IF(N210="","",IF(R210&lt;&gt;"","",IF(SUMPRODUCT(--(AN18:AN1500=AD17),--(AM18:AM1500&lt;&gt;""),--ISNUMBER(SEARCH(" "&amp;AM18:AM1500&amp;" ",Q210)))&gt;0,AD17,"")))</f>
        <v/>
      </c>
      <c r="AE210" s="967" t="str" cm="1">
        <f t="array" ref="AE210">IF(N210="","",IF(R210&lt;&gt;"","",IF(SUMPRODUCT(--(AN18:AN1500=AE17),--(AM18:AM1500&lt;&gt;""),--ISNUMBER(SEARCH(" "&amp;AM18:AM1500&amp;" ",Q210)))&gt;0,AE17,"")))</f>
        <v/>
      </c>
      <c r="AF210" s="967" t="str" cm="1">
        <f t="array" ref="AF210">IF(N210="","",IF(R210&lt;&gt;"","",IF(SUMPRODUCT(--(AN18:AN1500=AF17),--(AM18:AM1500&lt;&gt;""),--ISNUMBER(SEARCH(" "&amp;AM18:AM1500&amp;" ",Q210)))&gt;0,AF17,"")))</f>
        <v/>
      </c>
      <c r="AG210" s="967" t="str" cm="1">
        <f t="array" ref="AG210">IF(N210="","",IF(R210&lt;&gt;"","",IF(SUMPRODUCT(--(AN18:AN1500=AG17),--(AM18:AM1500&lt;&gt;""),--ISNUMBER(SEARCH(" "&amp;AM18:AM1500&amp;" ",Q210)))&gt;0,AG17,"")))</f>
        <v/>
      </c>
      <c r="AH210" s="967" t="str" cm="1">
        <f t="array" ref="AH210">IF(N210="","",IF(R210&lt;&gt;"","",IF(SUMPRODUCT(--(AN18:AN1500=AH17),--(AM18:AM1500&lt;&gt;""),--ISNUMBER(SEARCH(" "&amp;AM18:AM1500&amp;" ",Q210)))&gt;0,AH17,"")))</f>
        <v/>
      </c>
      <c r="AI210" s="967" t="str" cm="1">
        <f t="array" ref="AI210">IF(N210="","",IF(R210&lt;&gt;"","",IF(SUMPRODUCT(--(AN18:AN1500=AI17),--(AM18:AM1500&lt;&gt;""),--ISNUMBER(SEARCH(" "&amp;AM18:AM1500&amp;" ",Q210)))&gt;0,AI17,"")))</f>
        <v/>
      </c>
      <c r="AJ210" s="967" t="str" cm="1">
        <f t="array" ref="AJ210">IF(N210="","",IF(R210&lt;&gt;"","",IF(SUMPRODUCT(--(AN18:AN1500=AJ17),--(AM18:AM1500&lt;&gt;""),--ISNUMBER(SEARCH(" "&amp;AM18:AM1500&amp;" ",Q210)))&gt;0,AJ17,"")))</f>
        <v/>
      </c>
      <c r="AK210" s="967" t="str" cm="1">
        <f t="array" ref="AK210">IF(N210="","",IF(T210&lt;&gt;"",AK17,IF(S210&lt;&gt;"","",IF(R210&lt;&gt;"","",IF(SUMPRODUCT(--(AN18:AN1500=AK17),--(AM18:AM1500&lt;&gt;""),--ISNUMBER(SEARCH(" "&amp;AM18:AM1500&amp;" ",Q210)))&gt;0,AK17,"")))))</f>
        <v/>
      </c>
      <c r="AM210" s="968" t="s">
        <v>2236</v>
      </c>
      <c r="AN210" s="968" t="s">
        <v>1962</v>
      </c>
      <c r="AP210" s="964"/>
      <c r="AQ210" s="964"/>
      <c r="AR210" s="964"/>
      <c r="AT210" s="964"/>
      <c r="AU210" s="964"/>
      <c r="AV210" s="964"/>
      <c r="BN210" s="49">
        <v>1</v>
      </c>
    </row>
    <row r="211" spans="1:66" ht="35.1" customHeight="1">
      <c r="A211" s="973" t="str">
        <f>IF(B211="","",COUNTIF(B18:B211,"&lt;&gt;"))</f>
        <v/>
      </c>
      <c r="B211" s="965"/>
      <c r="C211" s="974" t="str">
        <f t="shared" ref="C211:C274" si="54">V211</f>
        <v/>
      </c>
      <c r="D211" s="984" t="str">
        <f t="shared" si="42"/>
        <v/>
      </c>
      <c r="E211" s="976" t="str">
        <f t="shared" si="43"/>
        <v/>
      </c>
      <c r="F211" s="977" t="str">
        <f t="shared" si="44"/>
        <v/>
      </c>
      <c r="G211" s="964" t="str">
        <f>IF(H211="","",COUNTIF(H18:H211,"&lt;&gt;"))</f>
        <v/>
      </c>
      <c r="H211" s="965" t="str" cm="1">
        <f t="array" ref="H211">IF(L211="","",IF(LEN(L211)&lt;=MAX(10,G13),L211,IFERROR(LEFT(L211,LOOKUP(2,1/(MID(L211,ROW(1:500),1)=" ")/(ROW(1:500)&lt;=MAX(10,G13)),ROW(1:500))-1),LEFT(L211,MAX(10,G13)))))</f>
        <v/>
      </c>
      <c r="I211" s="964" t="str">
        <f t="shared" si="45"/>
        <v/>
      </c>
      <c r="J211" s="964" t="str">
        <f t="shared" si="46"/>
        <v/>
      </c>
      <c r="K211" s="964" t="str">
        <f>IF(M210&lt;&gt;"",K210,IF(K210&lt;MAX(A18:A317),K210+1,""))</f>
        <v/>
      </c>
      <c r="L211" s="965" t="str">
        <f>IF(K211="","",IF(M210&lt;&gt;"",M210,INDEX(E18:E317,MATCH(K211,A18:A317,0))))</f>
        <v/>
      </c>
      <c r="M211" s="965" t="str">
        <f t="shared" si="47"/>
        <v/>
      </c>
      <c r="N211" s="965" t="str">
        <f t="shared" si="48"/>
        <v/>
      </c>
      <c r="O211" s="964" t="str">
        <f t="shared" si="49"/>
        <v/>
      </c>
      <c r="P211" s="964" t="str">
        <f t="shared" si="50"/>
        <v/>
      </c>
      <c r="Q211" s="965" t="str">
        <f t="shared" si="51"/>
        <v/>
      </c>
      <c r="R211" s="964" t="str">
        <f>IF(N211="","",IF(COUNTIF(AP18:AP300,TRIM(Q211))&gt;0,"EXCLUSION EXACTE",""))</f>
        <v/>
      </c>
      <c r="S211" s="964" t="str" cm="1">
        <f t="array" ref="S211">IF(N211="","",IF(SUMPRODUCT(--(AP18:AP300&lt;&gt;""),--ISNUMBER(SEARCH(" "&amp;AP18:AP300&amp;" ",Q211)))&gt;0,"BLOQUE MOLLUSQUES",""))</f>
        <v/>
      </c>
      <c r="T211" s="964" t="str" cm="1">
        <f t="array" ref="T211">IF(N211="","",IF(SUMPRODUCT(--(AT18:AT300&lt;&gt;""),--ISNUMBER(SEARCH(" "&amp;AT18:AT300&amp;" ",Q211)))&gt;0,"FORCE MOLLUSQUES",""))</f>
        <v/>
      </c>
      <c r="U211" s="965" t="str">
        <f t="shared" si="52"/>
        <v/>
      </c>
      <c r="V211" s="965" t="str">
        <f t="shared" ref="V211:V274" si="55">IF(N211="","",N211&amp;IF(U211&lt;&gt;""," *",""))</f>
        <v/>
      </c>
      <c r="W211" s="977" t="str">
        <f t="shared" si="53"/>
        <v/>
      </c>
      <c r="X211" s="964" t="str" cm="1">
        <f t="array" ref="X211">IF(N211="","",IF(R211&lt;&gt;"","",IF(SUMPRODUCT(--(AN18:AN1500=X17),--(AM18:AM1500&lt;&gt;""),--ISNUMBER(SEARCH(" "&amp;AM18:AM1500&amp;" ",Q211)))&gt;0,X17,"")))</f>
        <v/>
      </c>
      <c r="Y211" s="964" t="str" cm="1">
        <f t="array" ref="Y211">IF(N211="","",IF(R211&lt;&gt;"","",IF(SUMPRODUCT(--(AN18:AN1500=Y17),--(AM18:AM1500&lt;&gt;""),--ISNUMBER(SEARCH(" "&amp;AM18:AM1500&amp;" ",Q211)))&gt;0,Y17,"")))</f>
        <v/>
      </c>
      <c r="Z211" s="964" t="str" cm="1">
        <f t="array" ref="Z211">IF(N211="","",IF(R211&lt;&gt;"","",IF(SUMPRODUCT(--(AN18:AN1500=Z17),--(AM18:AM1500&lt;&gt;""),--ISNUMBER(SEARCH(" "&amp;AM18:AM1500&amp;" ",Q211)))&gt;0,Z17,"")))</f>
        <v/>
      </c>
      <c r="AA211" s="964" t="str" cm="1">
        <f t="array" ref="AA211">IF(N211="","",IF(R211&lt;&gt;"","",IF(SUMPRODUCT(--(AN18:AN1500=AA17),--(AM18:AM1500&lt;&gt;""),--ISNUMBER(SEARCH(" "&amp;AM18:AM1500&amp;" ",Q211)))&gt;0,AA17,"")))</f>
        <v/>
      </c>
      <c r="AB211" s="964" t="str" cm="1">
        <f t="array" ref="AB211">IF(N211="","",IF(R211&lt;&gt;"","",IF(SUMPRODUCT(--(AN18:AN1500=AB17),--(AM18:AM1500&lt;&gt;""),--ISNUMBER(SEARCH(" "&amp;AM18:AM1500&amp;" ",Q211)))&gt;0,AB17,"")))</f>
        <v/>
      </c>
      <c r="AC211" s="964" t="str" cm="1">
        <f t="array" ref="AC211">IF(N211="","",IF(R211&lt;&gt;"","",IF(SUMPRODUCT(--(AN18:AN1500=AC17),--(AM18:AM1500&lt;&gt;""),--ISNUMBER(SEARCH(" "&amp;AM18:AM1500&amp;" ",Q211)))&gt;0,AC17,"")))</f>
        <v/>
      </c>
      <c r="AD211" s="964" t="str" cm="1">
        <f t="array" ref="AD211">IF(N211="","",IF(R211&lt;&gt;"","",IF(SUMPRODUCT(--(AN18:AN1500=AD17),--(AM18:AM1500&lt;&gt;""),--ISNUMBER(SEARCH(" "&amp;AM18:AM1500&amp;" ",Q211)))&gt;0,AD17,"")))</f>
        <v/>
      </c>
      <c r="AE211" s="964" t="str" cm="1">
        <f t="array" ref="AE211">IF(N211="","",IF(R211&lt;&gt;"","",IF(SUMPRODUCT(--(AN18:AN1500=AE17),--(AM18:AM1500&lt;&gt;""),--ISNUMBER(SEARCH(" "&amp;AM18:AM1500&amp;" ",Q211)))&gt;0,AE17,"")))</f>
        <v/>
      </c>
      <c r="AF211" s="964" t="str" cm="1">
        <f t="array" ref="AF211">IF(N211="","",IF(R211&lt;&gt;"","",IF(SUMPRODUCT(--(AN18:AN1500=AF17),--(AM18:AM1500&lt;&gt;""),--ISNUMBER(SEARCH(" "&amp;AM18:AM1500&amp;" ",Q211)))&gt;0,AF17,"")))</f>
        <v/>
      </c>
      <c r="AG211" s="964" t="str" cm="1">
        <f t="array" ref="AG211">IF(N211="","",IF(R211&lt;&gt;"","",IF(SUMPRODUCT(--(AN18:AN1500=AG17),--(AM18:AM1500&lt;&gt;""),--ISNUMBER(SEARCH(" "&amp;AM18:AM1500&amp;" ",Q211)))&gt;0,AG17,"")))</f>
        <v/>
      </c>
      <c r="AH211" s="964" t="str" cm="1">
        <f t="array" ref="AH211">IF(N211="","",IF(R211&lt;&gt;"","",IF(SUMPRODUCT(--(AN18:AN1500=AH17),--(AM18:AM1500&lt;&gt;""),--ISNUMBER(SEARCH(" "&amp;AM18:AM1500&amp;" ",Q211)))&gt;0,AH17,"")))</f>
        <v/>
      </c>
      <c r="AI211" s="964" t="str" cm="1">
        <f t="array" ref="AI211">IF(N211="","",IF(R211&lt;&gt;"","",IF(SUMPRODUCT(--(AN18:AN1500=AI17),--(AM18:AM1500&lt;&gt;""),--ISNUMBER(SEARCH(" "&amp;AM18:AM1500&amp;" ",Q211)))&gt;0,AI17,"")))</f>
        <v/>
      </c>
      <c r="AJ211" s="964" t="str" cm="1">
        <f t="array" ref="AJ211">IF(N211="","",IF(R211&lt;&gt;"","",IF(SUMPRODUCT(--(AN18:AN1500=AJ17),--(AM18:AM1500&lt;&gt;""),--ISNUMBER(SEARCH(" "&amp;AM18:AM1500&amp;" ",Q211)))&gt;0,AJ17,"")))</f>
        <v/>
      </c>
      <c r="AK211" s="964" t="str" cm="1">
        <f t="array" ref="AK211">IF(N211="","",IF(T211&lt;&gt;"",AK17,IF(S211&lt;&gt;"","",IF(R211&lt;&gt;"","",IF(SUMPRODUCT(--(AN18:AN1500=AK17),--(AM18:AM1500&lt;&gt;""),--ISNUMBER(SEARCH(" "&amp;AM18:AM1500&amp;" ",Q211)))&gt;0,AK17,"")))))</f>
        <v/>
      </c>
      <c r="AM211" s="964" t="s">
        <v>556</v>
      </c>
      <c r="AN211" s="964" t="s">
        <v>1962</v>
      </c>
      <c r="AP211" s="964"/>
      <c r="AQ211" s="964"/>
      <c r="AR211" s="964"/>
      <c r="AT211" s="964"/>
      <c r="AU211" s="964"/>
      <c r="AV211" s="964"/>
      <c r="BN211" s="49">
        <v>1</v>
      </c>
    </row>
    <row r="212" spans="1:66" ht="35.1" customHeight="1">
      <c r="A212" s="957" t="str">
        <f>IF(B212="","",COUNTIF(B18:B212,"&lt;&gt;"))</f>
        <v/>
      </c>
      <c r="B212" s="958"/>
      <c r="C212" s="974" t="str">
        <f t="shared" si="54"/>
        <v/>
      </c>
      <c r="D212" s="984" t="str">
        <f t="shared" si="42"/>
        <v/>
      </c>
      <c r="E212" s="961" t="str">
        <f t="shared" si="43"/>
        <v/>
      </c>
      <c r="F212" s="962" t="str">
        <f t="shared" si="44"/>
        <v/>
      </c>
      <c r="G212" s="963" t="str">
        <f>IF(H212="","",COUNTIF(H18:H212,"&lt;&gt;"))</f>
        <v/>
      </c>
      <c r="H212" s="958" t="str" cm="1">
        <f t="array" ref="H212">IF(L212="","",IF(LEN(L212)&lt;=MAX(10,G13),L212,IFERROR(LEFT(L212,LOOKUP(2,1/(MID(L212,ROW(1:500),1)=" ")/(ROW(1:500)&lt;=MAX(10,G13)),ROW(1:500))-1),LEFT(L212,MAX(10,G13)))))</f>
        <v/>
      </c>
      <c r="I212" s="963" t="str">
        <f t="shared" si="45"/>
        <v/>
      </c>
      <c r="J212" s="963" t="str">
        <f t="shared" si="46"/>
        <v/>
      </c>
      <c r="K212" s="964" t="str">
        <f>IF(M211&lt;&gt;"",K211,IF(K211&lt;MAX(A18:A317),K211+1,""))</f>
        <v/>
      </c>
      <c r="L212" s="965" t="str">
        <f>IF(K212="","",IF(M211&lt;&gt;"",M211,INDEX(E18:E317,MATCH(K212,A18:A317,0))))</f>
        <v/>
      </c>
      <c r="M212" s="965" t="str">
        <f t="shared" si="47"/>
        <v/>
      </c>
      <c r="N212" s="966" t="str">
        <f t="shared" si="48"/>
        <v/>
      </c>
      <c r="O212" s="967" t="str">
        <f t="shared" si="49"/>
        <v/>
      </c>
      <c r="P212" s="967" t="str">
        <f t="shared" si="50"/>
        <v/>
      </c>
      <c r="Q212" s="966" t="str">
        <f t="shared" si="51"/>
        <v/>
      </c>
      <c r="R212" s="967" t="str">
        <f>IF(N212="","",IF(COUNTIF(AP18:AP300,TRIM(Q212))&gt;0,"EXCLUSION EXACTE",""))</f>
        <v/>
      </c>
      <c r="S212" s="967" t="str" cm="1">
        <f t="array" ref="S212">IF(N212="","",IF(SUMPRODUCT(--(AP18:AP300&lt;&gt;""),--ISNUMBER(SEARCH(" "&amp;AP18:AP300&amp;" ",Q212)))&gt;0,"BLOQUE MOLLUSQUES",""))</f>
        <v/>
      </c>
      <c r="T212" s="967" t="str" cm="1">
        <f t="array" ref="T212">IF(N212="","",IF(SUMPRODUCT(--(AT18:AT300&lt;&gt;""),--ISNUMBER(SEARCH(" "&amp;AT18:AT300&amp;" ",Q212)))&gt;0,"FORCE MOLLUSQUES",""))</f>
        <v/>
      </c>
      <c r="U212" s="966" t="str">
        <f t="shared" si="52"/>
        <v/>
      </c>
      <c r="V212" s="966" t="str">
        <f t="shared" si="55"/>
        <v/>
      </c>
      <c r="W212" s="991" t="str">
        <f t="shared" si="53"/>
        <v/>
      </c>
      <c r="X212" s="967" t="str" cm="1">
        <f t="array" ref="X212">IF(N212="","",IF(R212&lt;&gt;"","",IF(SUMPRODUCT(--(AN18:AN1500=X17),--(AM18:AM1500&lt;&gt;""),--ISNUMBER(SEARCH(" "&amp;AM18:AM1500&amp;" ",Q212)))&gt;0,X17,"")))</f>
        <v/>
      </c>
      <c r="Y212" s="967" t="str" cm="1">
        <f t="array" ref="Y212">IF(N212="","",IF(R212&lt;&gt;"","",IF(SUMPRODUCT(--(AN18:AN1500=Y17),--(AM18:AM1500&lt;&gt;""),--ISNUMBER(SEARCH(" "&amp;AM18:AM1500&amp;" ",Q212)))&gt;0,Y17,"")))</f>
        <v/>
      </c>
      <c r="Z212" s="967" t="str" cm="1">
        <f t="array" ref="Z212">IF(N212="","",IF(R212&lt;&gt;"","",IF(SUMPRODUCT(--(AN18:AN1500=Z17),--(AM18:AM1500&lt;&gt;""),--ISNUMBER(SEARCH(" "&amp;AM18:AM1500&amp;" ",Q212)))&gt;0,Z17,"")))</f>
        <v/>
      </c>
      <c r="AA212" s="967" t="str" cm="1">
        <f t="array" ref="AA212">IF(N212="","",IF(R212&lt;&gt;"","",IF(SUMPRODUCT(--(AN18:AN1500=AA17),--(AM18:AM1500&lt;&gt;""),--ISNUMBER(SEARCH(" "&amp;AM18:AM1500&amp;" ",Q212)))&gt;0,AA17,"")))</f>
        <v/>
      </c>
      <c r="AB212" s="967" t="str" cm="1">
        <f t="array" ref="AB212">IF(N212="","",IF(R212&lt;&gt;"","",IF(SUMPRODUCT(--(AN18:AN1500=AB17),--(AM18:AM1500&lt;&gt;""),--ISNUMBER(SEARCH(" "&amp;AM18:AM1500&amp;" ",Q212)))&gt;0,AB17,"")))</f>
        <v/>
      </c>
      <c r="AC212" s="967" t="str" cm="1">
        <f t="array" ref="AC212">IF(N212="","",IF(R212&lt;&gt;"","",IF(SUMPRODUCT(--(AN18:AN1500=AC17),--(AM18:AM1500&lt;&gt;""),--ISNUMBER(SEARCH(" "&amp;AM18:AM1500&amp;" ",Q212)))&gt;0,AC17,"")))</f>
        <v/>
      </c>
      <c r="AD212" s="967" t="str" cm="1">
        <f t="array" ref="AD212">IF(N212="","",IF(R212&lt;&gt;"","",IF(SUMPRODUCT(--(AN18:AN1500=AD17),--(AM18:AM1500&lt;&gt;""),--ISNUMBER(SEARCH(" "&amp;AM18:AM1500&amp;" ",Q212)))&gt;0,AD17,"")))</f>
        <v/>
      </c>
      <c r="AE212" s="967" t="str" cm="1">
        <f t="array" ref="AE212">IF(N212="","",IF(R212&lt;&gt;"","",IF(SUMPRODUCT(--(AN18:AN1500=AE17),--(AM18:AM1500&lt;&gt;""),--ISNUMBER(SEARCH(" "&amp;AM18:AM1500&amp;" ",Q212)))&gt;0,AE17,"")))</f>
        <v/>
      </c>
      <c r="AF212" s="967" t="str" cm="1">
        <f t="array" ref="AF212">IF(N212="","",IF(R212&lt;&gt;"","",IF(SUMPRODUCT(--(AN18:AN1500=AF17),--(AM18:AM1500&lt;&gt;""),--ISNUMBER(SEARCH(" "&amp;AM18:AM1500&amp;" ",Q212)))&gt;0,AF17,"")))</f>
        <v/>
      </c>
      <c r="AG212" s="967" t="str" cm="1">
        <f t="array" ref="AG212">IF(N212="","",IF(R212&lt;&gt;"","",IF(SUMPRODUCT(--(AN18:AN1500=AG17),--(AM18:AM1500&lt;&gt;""),--ISNUMBER(SEARCH(" "&amp;AM18:AM1500&amp;" ",Q212)))&gt;0,AG17,"")))</f>
        <v/>
      </c>
      <c r="AH212" s="967" t="str" cm="1">
        <f t="array" ref="AH212">IF(N212="","",IF(R212&lt;&gt;"","",IF(SUMPRODUCT(--(AN18:AN1500=AH17),--(AM18:AM1500&lt;&gt;""),--ISNUMBER(SEARCH(" "&amp;AM18:AM1500&amp;" ",Q212)))&gt;0,AH17,"")))</f>
        <v/>
      </c>
      <c r="AI212" s="967" t="str" cm="1">
        <f t="array" ref="AI212">IF(N212="","",IF(R212&lt;&gt;"","",IF(SUMPRODUCT(--(AN18:AN1500=AI17),--(AM18:AM1500&lt;&gt;""),--ISNUMBER(SEARCH(" "&amp;AM18:AM1500&amp;" ",Q212)))&gt;0,AI17,"")))</f>
        <v/>
      </c>
      <c r="AJ212" s="967" t="str" cm="1">
        <f t="array" ref="AJ212">IF(N212="","",IF(R212&lt;&gt;"","",IF(SUMPRODUCT(--(AN18:AN1500=AJ17),--(AM18:AM1500&lt;&gt;""),--ISNUMBER(SEARCH(" "&amp;AM18:AM1500&amp;" ",Q212)))&gt;0,AJ17,"")))</f>
        <v/>
      </c>
      <c r="AK212" s="967" t="str" cm="1">
        <f t="array" ref="AK212">IF(N212="","",IF(T212&lt;&gt;"",AK17,IF(S212&lt;&gt;"","",IF(R212&lt;&gt;"","",IF(SUMPRODUCT(--(AN18:AN1500=AK17),--(AM18:AM1500&lt;&gt;""),--ISNUMBER(SEARCH(" "&amp;AM18:AM1500&amp;" ",Q212)))&gt;0,AK17,"")))))</f>
        <v/>
      </c>
      <c r="AM212" s="968" t="s">
        <v>2237</v>
      </c>
      <c r="AN212" s="968" t="s">
        <v>1962</v>
      </c>
      <c r="AP212" s="964"/>
      <c r="AQ212" s="964"/>
      <c r="AR212" s="964"/>
      <c r="AT212" s="964"/>
      <c r="AU212" s="964"/>
      <c r="AV212" s="964"/>
      <c r="BN212" s="49">
        <v>1</v>
      </c>
    </row>
    <row r="213" spans="1:66" ht="35.1" customHeight="1">
      <c r="A213" s="973" t="str">
        <f>IF(B213="","",COUNTIF(B18:B213,"&lt;&gt;"))</f>
        <v/>
      </c>
      <c r="B213" s="965"/>
      <c r="C213" s="974" t="str">
        <f t="shared" si="54"/>
        <v/>
      </c>
      <c r="D213" s="984" t="str">
        <f t="shared" si="42"/>
        <v/>
      </c>
      <c r="E213" s="976" t="str">
        <f t="shared" si="43"/>
        <v/>
      </c>
      <c r="F213" s="977" t="str">
        <f t="shared" si="44"/>
        <v/>
      </c>
      <c r="G213" s="964" t="str">
        <f>IF(H213="","",COUNTIF(H18:H213,"&lt;&gt;"))</f>
        <v/>
      </c>
      <c r="H213" s="965" t="str" cm="1">
        <f t="array" ref="H213">IF(L213="","",IF(LEN(L213)&lt;=MAX(10,G13),L213,IFERROR(LEFT(L213,LOOKUP(2,1/(MID(L213,ROW(1:500),1)=" ")/(ROW(1:500)&lt;=MAX(10,G13)),ROW(1:500))-1),LEFT(L213,MAX(10,G13)))))</f>
        <v/>
      </c>
      <c r="I213" s="964" t="str">
        <f t="shared" si="45"/>
        <v/>
      </c>
      <c r="J213" s="964" t="str">
        <f t="shared" si="46"/>
        <v/>
      </c>
      <c r="K213" s="964" t="str">
        <f>IF(M212&lt;&gt;"",K212,IF(K212&lt;MAX(A18:A317),K212+1,""))</f>
        <v/>
      </c>
      <c r="L213" s="965" t="str">
        <f>IF(K213="","",IF(M212&lt;&gt;"",M212,INDEX(E18:E317,MATCH(K213,A18:A317,0))))</f>
        <v/>
      </c>
      <c r="M213" s="965" t="str">
        <f t="shared" si="47"/>
        <v/>
      </c>
      <c r="N213" s="965" t="str">
        <f t="shared" si="48"/>
        <v/>
      </c>
      <c r="O213" s="964" t="str">
        <f t="shared" si="49"/>
        <v/>
      </c>
      <c r="P213" s="964" t="str">
        <f t="shared" si="50"/>
        <v/>
      </c>
      <c r="Q213" s="965" t="str">
        <f t="shared" si="51"/>
        <v/>
      </c>
      <c r="R213" s="964" t="str">
        <f>IF(N213="","",IF(COUNTIF(AP18:AP300,TRIM(Q213))&gt;0,"EXCLUSION EXACTE",""))</f>
        <v/>
      </c>
      <c r="S213" s="964" t="str" cm="1">
        <f t="array" ref="S213">IF(N213="","",IF(SUMPRODUCT(--(AP18:AP300&lt;&gt;""),--ISNUMBER(SEARCH(" "&amp;AP18:AP300&amp;" ",Q213)))&gt;0,"BLOQUE MOLLUSQUES",""))</f>
        <v/>
      </c>
      <c r="T213" s="964" t="str" cm="1">
        <f t="array" ref="T213">IF(N213="","",IF(SUMPRODUCT(--(AT18:AT300&lt;&gt;""),--ISNUMBER(SEARCH(" "&amp;AT18:AT300&amp;" ",Q213)))&gt;0,"FORCE MOLLUSQUES",""))</f>
        <v/>
      </c>
      <c r="U213" s="965" t="str">
        <f t="shared" si="52"/>
        <v/>
      </c>
      <c r="V213" s="965" t="str">
        <f t="shared" si="55"/>
        <v/>
      </c>
      <c r="W213" s="977" t="str">
        <f t="shared" si="53"/>
        <v/>
      </c>
      <c r="X213" s="964" t="str" cm="1">
        <f t="array" ref="X213">IF(N213="","",IF(R213&lt;&gt;"","",IF(SUMPRODUCT(--(AN18:AN1500=X17),--(AM18:AM1500&lt;&gt;""),--ISNUMBER(SEARCH(" "&amp;AM18:AM1500&amp;" ",Q213)))&gt;0,X17,"")))</f>
        <v/>
      </c>
      <c r="Y213" s="964" t="str" cm="1">
        <f t="array" ref="Y213">IF(N213="","",IF(R213&lt;&gt;"","",IF(SUMPRODUCT(--(AN18:AN1500=Y17),--(AM18:AM1500&lt;&gt;""),--ISNUMBER(SEARCH(" "&amp;AM18:AM1500&amp;" ",Q213)))&gt;0,Y17,"")))</f>
        <v/>
      </c>
      <c r="Z213" s="964" t="str" cm="1">
        <f t="array" ref="Z213">IF(N213="","",IF(R213&lt;&gt;"","",IF(SUMPRODUCT(--(AN18:AN1500=Z17),--(AM18:AM1500&lt;&gt;""),--ISNUMBER(SEARCH(" "&amp;AM18:AM1500&amp;" ",Q213)))&gt;0,Z17,"")))</f>
        <v/>
      </c>
      <c r="AA213" s="964" t="str" cm="1">
        <f t="array" ref="AA213">IF(N213="","",IF(R213&lt;&gt;"","",IF(SUMPRODUCT(--(AN18:AN1500=AA17),--(AM18:AM1500&lt;&gt;""),--ISNUMBER(SEARCH(" "&amp;AM18:AM1500&amp;" ",Q213)))&gt;0,AA17,"")))</f>
        <v/>
      </c>
      <c r="AB213" s="964" t="str" cm="1">
        <f t="array" ref="AB213">IF(N213="","",IF(R213&lt;&gt;"","",IF(SUMPRODUCT(--(AN18:AN1500=AB17),--(AM18:AM1500&lt;&gt;""),--ISNUMBER(SEARCH(" "&amp;AM18:AM1500&amp;" ",Q213)))&gt;0,AB17,"")))</f>
        <v/>
      </c>
      <c r="AC213" s="964" t="str" cm="1">
        <f t="array" ref="AC213">IF(N213="","",IF(R213&lt;&gt;"","",IF(SUMPRODUCT(--(AN18:AN1500=AC17),--(AM18:AM1500&lt;&gt;""),--ISNUMBER(SEARCH(" "&amp;AM18:AM1500&amp;" ",Q213)))&gt;0,AC17,"")))</f>
        <v/>
      </c>
      <c r="AD213" s="964" t="str" cm="1">
        <f t="array" ref="AD213">IF(N213="","",IF(R213&lt;&gt;"","",IF(SUMPRODUCT(--(AN18:AN1500=AD17),--(AM18:AM1500&lt;&gt;""),--ISNUMBER(SEARCH(" "&amp;AM18:AM1500&amp;" ",Q213)))&gt;0,AD17,"")))</f>
        <v/>
      </c>
      <c r="AE213" s="964" t="str" cm="1">
        <f t="array" ref="AE213">IF(N213="","",IF(R213&lt;&gt;"","",IF(SUMPRODUCT(--(AN18:AN1500=AE17),--(AM18:AM1500&lt;&gt;""),--ISNUMBER(SEARCH(" "&amp;AM18:AM1500&amp;" ",Q213)))&gt;0,AE17,"")))</f>
        <v/>
      </c>
      <c r="AF213" s="964" t="str" cm="1">
        <f t="array" ref="AF213">IF(N213="","",IF(R213&lt;&gt;"","",IF(SUMPRODUCT(--(AN18:AN1500=AF17),--(AM18:AM1500&lt;&gt;""),--ISNUMBER(SEARCH(" "&amp;AM18:AM1500&amp;" ",Q213)))&gt;0,AF17,"")))</f>
        <v/>
      </c>
      <c r="AG213" s="964" t="str" cm="1">
        <f t="array" ref="AG213">IF(N213="","",IF(R213&lt;&gt;"","",IF(SUMPRODUCT(--(AN18:AN1500=AG17),--(AM18:AM1500&lt;&gt;""),--ISNUMBER(SEARCH(" "&amp;AM18:AM1500&amp;" ",Q213)))&gt;0,AG17,"")))</f>
        <v/>
      </c>
      <c r="AH213" s="964" t="str" cm="1">
        <f t="array" ref="AH213">IF(N213="","",IF(R213&lt;&gt;"","",IF(SUMPRODUCT(--(AN18:AN1500=AH17),--(AM18:AM1500&lt;&gt;""),--ISNUMBER(SEARCH(" "&amp;AM18:AM1500&amp;" ",Q213)))&gt;0,AH17,"")))</f>
        <v/>
      </c>
      <c r="AI213" s="964" t="str" cm="1">
        <f t="array" ref="AI213">IF(N213="","",IF(R213&lt;&gt;"","",IF(SUMPRODUCT(--(AN18:AN1500=AI17),--(AM18:AM1500&lt;&gt;""),--ISNUMBER(SEARCH(" "&amp;AM18:AM1500&amp;" ",Q213)))&gt;0,AI17,"")))</f>
        <v/>
      </c>
      <c r="AJ213" s="964" t="str" cm="1">
        <f t="array" ref="AJ213">IF(N213="","",IF(R213&lt;&gt;"","",IF(SUMPRODUCT(--(AN18:AN1500=AJ17),--(AM18:AM1500&lt;&gt;""),--ISNUMBER(SEARCH(" "&amp;AM18:AM1500&amp;" ",Q213)))&gt;0,AJ17,"")))</f>
        <v/>
      </c>
      <c r="AK213" s="964" t="str" cm="1">
        <f t="array" ref="AK213">IF(N213="","",IF(T213&lt;&gt;"",AK17,IF(S213&lt;&gt;"","",IF(R213&lt;&gt;"","",IF(SUMPRODUCT(--(AN18:AN1500=AK17),--(AM18:AM1500&lt;&gt;""),--ISNUMBER(SEARCH(" "&amp;AM18:AM1500&amp;" ",Q213)))&gt;0,AK17,"")))))</f>
        <v/>
      </c>
      <c r="AM213" s="964" t="s">
        <v>2238</v>
      </c>
      <c r="AN213" s="964" t="s">
        <v>1962</v>
      </c>
      <c r="AP213" s="964"/>
      <c r="AQ213" s="964"/>
      <c r="AR213" s="964"/>
      <c r="AT213" s="964"/>
      <c r="AU213" s="964"/>
      <c r="AV213" s="964"/>
      <c r="BN213" s="49">
        <v>1</v>
      </c>
    </row>
    <row r="214" spans="1:66" ht="35.1" customHeight="1">
      <c r="A214" s="957" t="str">
        <f>IF(B214="","",COUNTIF(B18:B214,"&lt;&gt;"))</f>
        <v/>
      </c>
      <c r="B214" s="958"/>
      <c r="C214" s="974" t="str">
        <f t="shared" si="54"/>
        <v/>
      </c>
      <c r="D214" s="984" t="str">
        <f t="shared" si="42"/>
        <v/>
      </c>
      <c r="E214" s="961" t="str">
        <f t="shared" si="43"/>
        <v/>
      </c>
      <c r="F214" s="962" t="str">
        <f t="shared" si="44"/>
        <v/>
      </c>
      <c r="G214" s="963" t="str">
        <f>IF(H214="","",COUNTIF(H18:H214,"&lt;&gt;"))</f>
        <v/>
      </c>
      <c r="H214" s="958" t="str" cm="1">
        <f t="array" ref="H214">IF(L214="","",IF(LEN(L214)&lt;=MAX(10,G13),L214,IFERROR(LEFT(L214,LOOKUP(2,1/(MID(L214,ROW(1:500),1)=" ")/(ROW(1:500)&lt;=MAX(10,G13)),ROW(1:500))-1),LEFT(L214,MAX(10,G13)))))</f>
        <v/>
      </c>
      <c r="I214" s="963" t="str">
        <f t="shared" si="45"/>
        <v/>
      </c>
      <c r="J214" s="963" t="str">
        <f t="shared" si="46"/>
        <v/>
      </c>
      <c r="K214" s="964" t="str">
        <f>IF(M213&lt;&gt;"",K213,IF(K213&lt;MAX(A18:A317),K213+1,""))</f>
        <v/>
      </c>
      <c r="L214" s="965" t="str">
        <f>IF(K214="","",IF(M213&lt;&gt;"",M213,INDEX(E18:E317,MATCH(K214,A18:A317,0))))</f>
        <v/>
      </c>
      <c r="M214" s="965" t="str">
        <f t="shared" si="47"/>
        <v/>
      </c>
      <c r="N214" s="966" t="str">
        <f t="shared" si="48"/>
        <v/>
      </c>
      <c r="O214" s="967" t="str">
        <f t="shared" si="49"/>
        <v/>
      </c>
      <c r="P214" s="967" t="str">
        <f t="shared" si="50"/>
        <v/>
      </c>
      <c r="Q214" s="966" t="str">
        <f t="shared" si="51"/>
        <v/>
      </c>
      <c r="R214" s="967" t="str">
        <f>IF(N214="","",IF(COUNTIF(AP18:AP300,TRIM(Q214))&gt;0,"EXCLUSION EXACTE",""))</f>
        <v/>
      </c>
      <c r="S214" s="967" t="str" cm="1">
        <f t="array" ref="S214">IF(N214="","",IF(SUMPRODUCT(--(AP18:AP300&lt;&gt;""),--ISNUMBER(SEARCH(" "&amp;AP18:AP300&amp;" ",Q214)))&gt;0,"BLOQUE MOLLUSQUES",""))</f>
        <v/>
      </c>
      <c r="T214" s="967" t="str" cm="1">
        <f t="array" ref="T214">IF(N214="","",IF(SUMPRODUCT(--(AT18:AT300&lt;&gt;""),--ISNUMBER(SEARCH(" "&amp;AT18:AT300&amp;" ",Q214)))&gt;0,"FORCE MOLLUSQUES",""))</f>
        <v/>
      </c>
      <c r="U214" s="966" t="str">
        <f t="shared" si="52"/>
        <v/>
      </c>
      <c r="V214" s="966" t="str">
        <f t="shared" si="55"/>
        <v/>
      </c>
      <c r="W214" s="991" t="str">
        <f t="shared" si="53"/>
        <v/>
      </c>
      <c r="X214" s="967" t="str" cm="1">
        <f t="array" ref="X214">IF(N214="","",IF(R214&lt;&gt;"","",IF(SUMPRODUCT(--(AN18:AN1500=X17),--(AM18:AM1500&lt;&gt;""),--ISNUMBER(SEARCH(" "&amp;AM18:AM1500&amp;" ",Q214)))&gt;0,X17,"")))</f>
        <v/>
      </c>
      <c r="Y214" s="967" t="str" cm="1">
        <f t="array" ref="Y214">IF(N214="","",IF(R214&lt;&gt;"","",IF(SUMPRODUCT(--(AN18:AN1500=Y17),--(AM18:AM1500&lt;&gt;""),--ISNUMBER(SEARCH(" "&amp;AM18:AM1500&amp;" ",Q214)))&gt;0,Y17,"")))</f>
        <v/>
      </c>
      <c r="Z214" s="967" t="str" cm="1">
        <f t="array" ref="Z214">IF(N214="","",IF(R214&lt;&gt;"","",IF(SUMPRODUCT(--(AN18:AN1500=Z17),--(AM18:AM1500&lt;&gt;""),--ISNUMBER(SEARCH(" "&amp;AM18:AM1500&amp;" ",Q214)))&gt;0,Z17,"")))</f>
        <v/>
      </c>
      <c r="AA214" s="967" t="str" cm="1">
        <f t="array" ref="AA214">IF(N214="","",IF(R214&lt;&gt;"","",IF(SUMPRODUCT(--(AN18:AN1500=AA17),--(AM18:AM1500&lt;&gt;""),--ISNUMBER(SEARCH(" "&amp;AM18:AM1500&amp;" ",Q214)))&gt;0,AA17,"")))</f>
        <v/>
      </c>
      <c r="AB214" s="967" t="str" cm="1">
        <f t="array" ref="AB214">IF(N214="","",IF(R214&lt;&gt;"","",IF(SUMPRODUCT(--(AN18:AN1500=AB17),--(AM18:AM1500&lt;&gt;""),--ISNUMBER(SEARCH(" "&amp;AM18:AM1500&amp;" ",Q214)))&gt;0,AB17,"")))</f>
        <v/>
      </c>
      <c r="AC214" s="967" t="str" cm="1">
        <f t="array" ref="AC214">IF(N214="","",IF(R214&lt;&gt;"","",IF(SUMPRODUCT(--(AN18:AN1500=AC17),--(AM18:AM1500&lt;&gt;""),--ISNUMBER(SEARCH(" "&amp;AM18:AM1500&amp;" ",Q214)))&gt;0,AC17,"")))</f>
        <v/>
      </c>
      <c r="AD214" s="967" t="str" cm="1">
        <f t="array" ref="AD214">IF(N214="","",IF(R214&lt;&gt;"","",IF(SUMPRODUCT(--(AN18:AN1500=AD17),--(AM18:AM1500&lt;&gt;""),--ISNUMBER(SEARCH(" "&amp;AM18:AM1500&amp;" ",Q214)))&gt;0,AD17,"")))</f>
        <v/>
      </c>
      <c r="AE214" s="967" t="str" cm="1">
        <f t="array" ref="AE214">IF(N214="","",IF(R214&lt;&gt;"","",IF(SUMPRODUCT(--(AN18:AN1500=AE17),--(AM18:AM1500&lt;&gt;""),--ISNUMBER(SEARCH(" "&amp;AM18:AM1500&amp;" ",Q214)))&gt;0,AE17,"")))</f>
        <v/>
      </c>
      <c r="AF214" s="967" t="str" cm="1">
        <f t="array" ref="AF214">IF(N214="","",IF(R214&lt;&gt;"","",IF(SUMPRODUCT(--(AN18:AN1500=AF17),--(AM18:AM1500&lt;&gt;""),--ISNUMBER(SEARCH(" "&amp;AM18:AM1500&amp;" ",Q214)))&gt;0,AF17,"")))</f>
        <v/>
      </c>
      <c r="AG214" s="967" t="str" cm="1">
        <f t="array" ref="AG214">IF(N214="","",IF(R214&lt;&gt;"","",IF(SUMPRODUCT(--(AN18:AN1500=AG17),--(AM18:AM1500&lt;&gt;""),--ISNUMBER(SEARCH(" "&amp;AM18:AM1500&amp;" ",Q214)))&gt;0,AG17,"")))</f>
        <v/>
      </c>
      <c r="AH214" s="967" t="str" cm="1">
        <f t="array" ref="AH214">IF(N214="","",IF(R214&lt;&gt;"","",IF(SUMPRODUCT(--(AN18:AN1500=AH17),--(AM18:AM1500&lt;&gt;""),--ISNUMBER(SEARCH(" "&amp;AM18:AM1500&amp;" ",Q214)))&gt;0,AH17,"")))</f>
        <v/>
      </c>
      <c r="AI214" s="967" t="str" cm="1">
        <f t="array" ref="AI214">IF(N214="","",IF(R214&lt;&gt;"","",IF(SUMPRODUCT(--(AN18:AN1500=AI17),--(AM18:AM1500&lt;&gt;""),--ISNUMBER(SEARCH(" "&amp;AM18:AM1500&amp;" ",Q214)))&gt;0,AI17,"")))</f>
        <v/>
      </c>
      <c r="AJ214" s="967" t="str" cm="1">
        <f t="array" ref="AJ214">IF(N214="","",IF(R214&lt;&gt;"","",IF(SUMPRODUCT(--(AN18:AN1500=AJ17),--(AM18:AM1500&lt;&gt;""),--ISNUMBER(SEARCH(" "&amp;AM18:AM1500&amp;" ",Q214)))&gt;0,AJ17,"")))</f>
        <v/>
      </c>
      <c r="AK214" s="967" t="str" cm="1">
        <f t="array" ref="AK214">IF(N214="","",IF(T214&lt;&gt;"",AK17,IF(S214&lt;&gt;"","",IF(R214&lt;&gt;"","",IF(SUMPRODUCT(--(AN18:AN1500=AK17),--(AM18:AM1500&lt;&gt;""),--ISNUMBER(SEARCH(" "&amp;AM18:AM1500&amp;" ",Q214)))&gt;0,AK17,"")))))</f>
        <v/>
      </c>
      <c r="AM214" s="968" t="s">
        <v>2239</v>
      </c>
      <c r="AN214" s="968" t="s">
        <v>1962</v>
      </c>
      <c r="AP214" s="964"/>
      <c r="AQ214" s="964"/>
      <c r="AR214" s="964"/>
      <c r="AT214" s="964"/>
      <c r="AU214" s="964"/>
      <c r="AV214" s="964"/>
      <c r="BN214" s="49">
        <v>1</v>
      </c>
    </row>
    <row r="215" spans="1:66" ht="35.1" customHeight="1">
      <c r="A215" s="973" t="str">
        <f>IF(B215="","",COUNTIF(B18:B215,"&lt;&gt;"))</f>
        <v/>
      </c>
      <c r="B215" s="965"/>
      <c r="C215" s="974" t="str">
        <f t="shared" si="54"/>
        <v/>
      </c>
      <c r="D215" s="984" t="str">
        <f t="shared" si="42"/>
        <v/>
      </c>
      <c r="E215" s="976" t="str">
        <f t="shared" si="43"/>
        <v/>
      </c>
      <c r="F215" s="977" t="str">
        <f t="shared" si="44"/>
        <v/>
      </c>
      <c r="G215" s="964" t="str">
        <f>IF(H215="","",COUNTIF(H18:H215,"&lt;&gt;"))</f>
        <v/>
      </c>
      <c r="H215" s="965" t="str" cm="1">
        <f t="array" ref="H215">IF(L215="","",IF(LEN(L215)&lt;=MAX(10,G13),L215,IFERROR(LEFT(L215,LOOKUP(2,1/(MID(L215,ROW(1:500),1)=" ")/(ROW(1:500)&lt;=MAX(10,G13)),ROW(1:500))-1),LEFT(L215,MAX(10,G13)))))</f>
        <v/>
      </c>
      <c r="I215" s="964" t="str">
        <f t="shared" si="45"/>
        <v/>
      </c>
      <c r="J215" s="964" t="str">
        <f t="shared" si="46"/>
        <v/>
      </c>
      <c r="K215" s="964" t="str">
        <f>IF(M214&lt;&gt;"",K214,IF(K214&lt;MAX(A18:A317),K214+1,""))</f>
        <v/>
      </c>
      <c r="L215" s="965" t="str">
        <f>IF(K215="","",IF(M214&lt;&gt;"",M214,INDEX(E18:E317,MATCH(K215,A18:A317,0))))</f>
        <v/>
      </c>
      <c r="M215" s="965" t="str">
        <f t="shared" si="47"/>
        <v/>
      </c>
      <c r="N215" s="965" t="str">
        <f t="shared" si="48"/>
        <v/>
      </c>
      <c r="O215" s="964" t="str">
        <f t="shared" si="49"/>
        <v/>
      </c>
      <c r="P215" s="964" t="str">
        <f t="shared" si="50"/>
        <v/>
      </c>
      <c r="Q215" s="965" t="str">
        <f t="shared" si="51"/>
        <v/>
      </c>
      <c r="R215" s="964" t="str">
        <f>IF(N215="","",IF(COUNTIF(AP18:AP300,TRIM(Q215))&gt;0,"EXCLUSION EXACTE",""))</f>
        <v/>
      </c>
      <c r="S215" s="964" t="str" cm="1">
        <f t="array" ref="S215">IF(N215="","",IF(SUMPRODUCT(--(AP18:AP300&lt;&gt;""),--ISNUMBER(SEARCH(" "&amp;AP18:AP300&amp;" ",Q215)))&gt;0,"BLOQUE MOLLUSQUES",""))</f>
        <v/>
      </c>
      <c r="T215" s="964" t="str" cm="1">
        <f t="array" ref="T215">IF(N215="","",IF(SUMPRODUCT(--(AT18:AT300&lt;&gt;""),--ISNUMBER(SEARCH(" "&amp;AT18:AT300&amp;" ",Q215)))&gt;0,"FORCE MOLLUSQUES",""))</f>
        <v/>
      </c>
      <c r="U215" s="965" t="str">
        <f t="shared" si="52"/>
        <v/>
      </c>
      <c r="V215" s="965" t="str">
        <f t="shared" si="55"/>
        <v/>
      </c>
      <c r="W215" s="977" t="str">
        <f t="shared" si="53"/>
        <v/>
      </c>
      <c r="X215" s="964" t="str" cm="1">
        <f t="array" ref="X215">IF(N215="","",IF(R215&lt;&gt;"","",IF(SUMPRODUCT(--(AN18:AN1500=X17),--(AM18:AM1500&lt;&gt;""),--ISNUMBER(SEARCH(" "&amp;AM18:AM1500&amp;" ",Q215)))&gt;0,X17,"")))</f>
        <v/>
      </c>
      <c r="Y215" s="964" t="str" cm="1">
        <f t="array" ref="Y215">IF(N215="","",IF(R215&lt;&gt;"","",IF(SUMPRODUCT(--(AN18:AN1500=Y17),--(AM18:AM1500&lt;&gt;""),--ISNUMBER(SEARCH(" "&amp;AM18:AM1500&amp;" ",Q215)))&gt;0,Y17,"")))</f>
        <v/>
      </c>
      <c r="Z215" s="964" t="str" cm="1">
        <f t="array" ref="Z215">IF(N215="","",IF(R215&lt;&gt;"","",IF(SUMPRODUCT(--(AN18:AN1500=Z17),--(AM18:AM1500&lt;&gt;""),--ISNUMBER(SEARCH(" "&amp;AM18:AM1500&amp;" ",Q215)))&gt;0,Z17,"")))</f>
        <v/>
      </c>
      <c r="AA215" s="964" t="str" cm="1">
        <f t="array" ref="AA215">IF(N215="","",IF(R215&lt;&gt;"","",IF(SUMPRODUCT(--(AN18:AN1500=AA17),--(AM18:AM1500&lt;&gt;""),--ISNUMBER(SEARCH(" "&amp;AM18:AM1500&amp;" ",Q215)))&gt;0,AA17,"")))</f>
        <v/>
      </c>
      <c r="AB215" s="964" t="str" cm="1">
        <f t="array" ref="AB215">IF(N215="","",IF(R215&lt;&gt;"","",IF(SUMPRODUCT(--(AN18:AN1500=AB17),--(AM18:AM1500&lt;&gt;""),--ISNUMBER(SEARCH(" "&amp;AM18:AM1500&amp;" ",Q215)))&gt;0,AB17,"")))</f>
        <v/>
      </c>
      <c r="AC215" s="964" t="str" cm="1">
        <f t="array" ref="AC215">IF(N215="","",IF(R215&lt;&gt;"","",IF(SUMPRODUCT(--(AN18:AN1500=AC17),--(AM18:AM1500&lt;&gt;""),--ISNUMBER(SEARCH(" "&amp;AM18:AM1500&amp;" ",Q215)))&gt;0,AC17,"")))</f>
        <v/>
      </c>
      <c r="AD215" s="964" t="str" cm="1">
        <f t="array" ref="AD215">IF(N215="","",IF(R215&lt;&gt;"","",IF(SUMPRODUCT(--(AN18:AN1500=AD17),--(AM18:AM1500&lt;&gt;""),--ISNUMBER(SEARCH(" "&amp;AM18:AM1500&amp;" ",Q215)))&gt;0,AD17,"")))</f>
        <v/>
      </c>
      <c r="AE215" s="964" t="str" cm="1">
        <f t="array" ref="AE215">IF(N215="","",IF(R215&lt;&gt;"","",IF(SUMPRODUCT(--(AN18:AN1500=AE17),--(AM18:AM1500&lt;&gt;""),--ISNUMBER(SEARCH(" "&amp;AM18:AM1500&amp;" ",Q215)))&gt;0,AE17,"")))</f>
        <v/>
      </c>
      <c r="AF215" s="964" t="str" cm="1">
        <f t="array" ref="AF215">IF(N215="","",IF(R215&lt;&gt;"","",IF(SUMPRODUCT(--(AN18:AN1500=AF17),--(AM18:AM1500&lt;&gt;""),--ISNUMBER(SEARCH(" "&amp;AM18:AM1500&amp;" ",Q215)))&gt;0,AF17,"")))</f>
        <v/>
      </c>
      <c r="AG215" s="964" t="str" cm="1">
        <f t="array" ref="AG215">IF(N215="","",IF(R215&lt;&gt;"","",IF(SUMPRODUCT(--(AN18:AN1500=AG17),--(AM18:AM1500&lt;&gt;""),--ISNUMBER(SEARCH(" "&amp;AM18:AM1500&amp;" ",Q215)))&gt;0,AG17,"")))</f>
        <v/>
      </c>
      <c r="AH215" s="964" t="str" cm="1">
        <f t="array" ref="AH215">IF(N215="","",IF(R215&lt;&gt;"","",IF(SUMPRODUCT(--(AN18:AN1500=AH17),--(AM18:AM1500&lt;&gt;""),--ISNUMBER(SEARCH(" "&amp;AM18:AM1500&amp;" ",Q215)))&gt;0,AH17,"")))</f>
        <v/>
      </c>
      <c r="AI215" s="964" t="str" cm="1">
        <f t="array" ref="AI215">IF(N215="","",IF(R215&lt;&gt;"","",IF(SUMPRODUCT(--(AN18:AN1500=AI17),--(AM18:AM1500&lt;&gt;""),--ISNUMBER(SEARCH(" "&amp;AM18:AM1500&amp;" ",Q215)))&gt;0,AI17,"")))</f>
        <v/>
      </c>
      <c r="AJ215" s="964" t="str" cm="1">
        <f t="array" ref="AJ215">IF(N215="","",IF(R215&lt;&gt;"","",IF(SUMPRODUCT(--(AN18:AN1500=AJ17),--(AM18:AM1500&lt;&gt;""),--ISNUMBER(SEARCH(" "&amp;AM18:AM1500&amp;" ",Q215)))&gt;0,AJ17,"")))</f>
        <v/>
      </c>
      <c r="AK215" s="964" t="str" cm="1">
        <f t="array" ref="AK215">IF(N215="","",IF(T215&lt;&gt;"",AK17,IF(S215&lt;&gt;"","",IF(R215&lt;&gt;"","",IF(SUMPRODUCT(--(AN18:AN1500=AK17),--(AM18:AM1500&lt;&gt;""),--ISNUMBER(SEARCH(" "&amp;AM18:AM1500&amp;" ",Q215)))&gt;0,AK17,"")))))</f>
        <v/>
      </c>
      <c r="AM215" s="964" t="s">
        <v>2240</v>
      </c>
      <c r="AN215" s="964" t="s">
        <v>1962</v>
      </c>
      <c r="AP215" s="964"/>
      <c r="AQ215" s="964"/>
      <c r="AR215" s="964"/>
      <c r="AT215" s="964"/>
      <c r="AU215" s="964"/>
      <c r="AV215" s="964"/>
      <c r="BN215" s="49">
        <v>1</v>
      </c>
    </row>
    <row r="216" spans="1:66" ht="35.1" customHeight="1">
      <c r="A216" s="957" t="str">
        <f>IF(B216="","",COUNTIF(B18:B216,"&lt;&gt;"))</f>
        <v/>
      </c>
      <c r="B216" s="958"/>
      <c r="C216" s="974" t="str">
        <f t="shared" si="54"/>
        <v/>
      </c>
      <c r="D216" s="984" t="str">
        <f t="shared" si="42"/>
        <v/>
      </c>
      <c r="E216" s="961" t="str">
        <f t="shared" si="43"/>
        <v/>
      </c>
      <c r="F216" s="962" t="str">
        <f t="shared" si="44"/>
        <v/>
      </c>
      <c r="G216" s="963" t="str">
        <f>IF(H216="","",COUNTIF(H18:H216,"&lt;&gt;"))</f>
        <v/>
      </c>
      <c r="H216" s="958" t="str" cm="1">
        <f t="array" ref="H216">IF(L216="","",IF(LEN(L216)&lt;=MAX(10,G13),L216,IFERROR(LEFT(L216,LOOKUP(2,1/(MID(L216,ROW(1:500),1)=" ")/(ROW(1:500)&lt;=MAX(10,G13)),ROW(1:500))-1),LEFT(L216,MAX(10,G13)))))</f>
        <v/>
      </c>
      <c r="I216" s="963" t="str">
        <f t="shared" si="45"/>
        <v/>
      </c>
      <c r="J216" s="963" t="str">
        <f t="shared" si="46"/>
        <v/>
      </c>
      <c r="K216" s="964" t="str">
        <f>IF(M215&lt;&gt;"",K215,IF(K215&lt;MAX(A18:A317),K215+1,""))</f>
        <v/>
      </c>
      <c r="L216" s="965" t="str">
        <f>IF(K216="","",IF(M215&lt;&gt;"",M215,INDEX(E18:E317,MATCH(K216,A18:A317,0))))</f>
        <v/>
      </c>
      <c r="M216" s="965" t="str">
        <f t="shared" si="47"/>
        <v/>
      </c>
      <c r="N216" s="966" t="str">
        <f t="shared" si="48"/>
        <v/>
      </c>
      <c r="O216" s="967" t="str">
        <f t="shared" si="49"/>
        <v/>
      </c>
      <c r="P216" s="967" t="str">
        <f t="shared" si="50"/>
        <v/>
      </c>
      <c r="Q216" s="966" t="str">
        <f t="shared" si="51"/>
        <v/>
      </c>
      <c r="R216" s="967" t="str">
        <f>IF(N216="","",IF(COUNTIF(AP18:AP300,TRIM(Q216))&gt;0,"EXCLUSION EXACTE",""))</f>
        <v/>
      </c>
      <c r="S216" s="967" t="str" cm="1">
        <f t="array" ref="S216">IF(N216="","",IF(SUMPRODUCT(--(AP18:AP300&lt;&gt;""),--ISNUMBER(SEARCH(" "&amp;AP18:AP300&amp;" ",Q216)))&gt;0,"BLOQUE MOLLUSQUES",""))</f>
        <v/>
      </c>
      <c r="T216" s="967" t="str" cm="1">
        <f t="array" ref="T216">IF(N216="","",IF(SUMPRODUCT(--(AT18:AT300&lt;&gt;""),--ISNUMBER(SEARCH(" "&amp;AT18:AT300&amp;" ",Q216)))&gt;0,"FORCE MOLLUSQUES",""))</f>
        <v/>
      </c>
      <c r="U216" s="966" t="str">
        <f t="shared" si="52"/>
        <v/>
      </c>
      <c r="V216" s="966" t="str">
        <f t="shared" si="55"/>
        <v/>
      </c>
      <c r="W216" s="991" t="str">
        <f t="shared" si="53"/>
        <v/>
      </c>
      <c r="X216" s="967" t="str" cm="1">
        <f t="array" ref="X216">IF(N216="","",IF(R216&lt;&gt;"","",IF(SUMPRODUCT(--(AN18:AN1500=X17),--(AM18:AM1500&lt;&gt;""),--ISNUMBER(SEARCH(" "&amp;AM18:AM1500&amp;" ",Q216)))&gt;0,X17,"")))</f>
        <v/>
      </c>
      <c r="Y216" s="967" t="str" cm="1">
        <f t="array" ref="Y216">IF(N216="","",IF(R216&lt;&gt;"","",IF(SUMPRODUCT(--(AN18:AN1500=Y17),--(AM18:AM1500&lt;&gt;""),--ISNUMBER(SEARCH(" "&amp;AM18:AM1500&amp;" ",Q216)))&gt;0,Y17,"")))</f>
        <v/>
      </c>
      <c r="Z216" s="967" t="str" cm="1">
        <f t="array" ref="Z216">IF(N216="","",IF(R216&lt;&gt;"","",IF(SUMPRODUCT(--(AN18:AN1500=Z17),--(AM18:AM1500&lt;&gt;""),--ISNUMBER(SEARCH(" "&amp;AM18:AM1500&amp;" ",Q216)))&gt;0,Z17,"")))</f>
        <v/>
      </c>
      <c r="AA216" s="967" t="str" cm="1">
        <f t="array" ref="AA216">IF(N216="","",IF(R216&lt;&gt;"","",IF(SUMPRODUCT(--(AN18:AN1500=AA17),--(AM18:AM1500&lt;&gt;""),--ISNUMBER(SEARCH(" "&amp;AM18:AM1500&amp;" ",Q216)))&gt;0,AA17,"")))</f>
        <v/>
      </c>
      <c r="AB216" s="967" t="str" cm="1">
        <f t="array" ref="AB216">IF(N216="","",IF(R216&lt;&gt;"","",IF(SUMPRODUCT(--(AN18:AN1500=AB17),--(AM18:AM1500&lt;&gt;""),--ISNUMBER(SEARCH(" "&amp;AM18:AM1500&amp;" ",Q216)))&gt;0,AB17,"")))</f>
        <v/>
      </c>
      <c r="AC216" s="967" t="str" cm="1">
        <f t="array" ref="AC216">IF(N216="","",IF(R216&lt;&gt;"","",IF(SUMPRODUCT(--(AN18:AN1500=AC17),--(AM18:AM1500&lt;&gt;""),--ISNUMBER(SEARCH(" "&amp;AM18:AM1500&amp;" ",Q216)))&gt;0,AC17,"")))</f>
        <v/>
      </c>
      <c r="AD216" s="967" t="str" cm="1">
        <f t="array" ref="AD216">IF(N216="","",IF(R216&lt;&gt;"","",IF(SUMPRODUCT(--(AN18:AN1500=AD17),--(AM18:AM1500&lt;&gt;""),--ISNUMBER(SEARCH(" "&amp;AM18:AM1500&amp;" ",Q216)))&gt;0,AD17,"")))</f>
        <v/>
      </c>
      <c r="AE216" s="967" t="str" cm="1">
        <f t="array" ref="AE216">IF(N216="","",IF(R216&lt;&gt;"","",IF(SUMPRODUCT(--(AN18:AN1500=AE17),--(AM18:AM1500&lt;&gt;""),--ISNUMBER(SEARCH(" "&amp;AM18:AM1500&amp;" ",Q216)))&gt;0,AE17,"")))</f>
        <v/>
      </c>
      <c r="AF216" s="967" t="str" cm="1">
        <f t="array" ref="AF216">IF(N216="","",IF(R216&lt;&gt;"","",IF(SUMPRODUCT(--(AN18:AN1500=AF17),--(AM18:AM1500&lt;&gt;""),--ISNUMBER(SEARCH(" "&amp;AM18:AM1500&amp;" ",Q216)))&gt;0,AF17,"")))</f>
        <v/>
      </c>
      <c r="AG216" s="967" t="str" cm="1">
        <f t="array" ref="AG216">IF(N216="","",IF(R216&lt;&gt;"","",IF(SUMPRODUCT(--(AN18:AN1500=AG17),--(AM18:AM1500&lt;&gt;""),--ISNUMBER(SEARCH(" "&amp;AM18:AM1500&amp;" ",Q216)))&gt;0,AG17,"")))</f>
        <v/>
      </c>
      <c r="AH216" s="967" t="str" cm="1">
        <f t="array" ref="AH216">IF(N216="","",IF(R216&lt;&gt;"","",IF(SUMPRODUCT(--(AN18:AN1500=AH17),--(AM18:AM1500&lt;&gt;""),--ISNUMBER(SEARCH(" "&amp;AM18:AM1500&amp;" ",Q216)))&gt;0,AH17,"")))</f>
        <v/>
      </c>
      <c r="AI216" s="967" t="str" cm="1">
        <f t="array" ref="AI216">IF(N216="","",IF(R216&lt;&gt;"","",IF(SUMPRODUCT(--(AN18:AN1500=AI17),--(AM18:AM1500&lt;&gt;""),--ISNUMBER(SEARCH(" "&amp;AM18:AM1500&amp;" ",Q216)))&gt;0,AI17,"")))</f>
        <v/>
      </c>
      <c r="AJ216" s="967" t="str" cm="1">
        <f t="array" ref="AJ216">IF(N216="","",IF(R216&lt;&gt;"","",IF(SUMPRODUCT(--(AN18:AN1500=AJ17),--(AM18:AM1500&lt;&gt;""),--ISNUMBER(SEARCH(" "&amp;AM18:AM1500&amp;" ",Q216)))&gt;0,AJ17,"")))</f>
        <v/>
      </c>
      <c r="AK216" s="967" t="str" cm="1">
        <f t="array" ref="AK216">IF(N216="","",IF(T216&lt;&gt;"",AK17,IF(S216&lt;&gt;"","",IF(R216&lt;&gt;"","",IF(SUMPRODUCT(--(AN18:AN1500=AK17),--(AM18:AM1500&lt;&gt;""),--ISNUMBER(SEARCH(" "&amp;AM18:AM1500&amp;" ",Q216)))&gt;0,AK17,"")))))</f>
        <v/>
      </c>
      <c r="AM216" s="968" t="s">
        <v>2241</v>
      </c>
      <c r="AN216" s="968" t="s">
        <v>1962</v>
      </c>
      <c r="AP216" s="964"/>
      <c r="AQ216" s="964"/>
      <c r="AR216" s="964"/>
      <c r="AT216" s="964"/>
      <c r="AU216" s="964"/>
      <c r="AV216" s="964"/>
      <c r="BN216" s="49">
        <v>1</v>
      </c>
    </row>
    <row r="217" spans="1:66" ht="35.1" customHeight="1">
      <c r="A217" s="973" t="str">
        <f>IF(B217="","",COUNTIF(B18:B217,"&lt;&gt;"))</f>
        <v/>
      </c>
      <c r="B217" s="965"/>
      <c r="C217" s="974" t="str">
        <f t="shared" si="54"/>
        <v/>
      </c>
      <c r="D217" s="984" t="str">
        <f t="shared" si="42"/>
        <v/>
      </c>
      <c r="E217" s="976" t="str">
        <f t="shared" si="43"/>
        <v/>
      </c>
      <c r="F217" s="977" t="str">
        <f t="shared" si="44"/>
        <v/>
      </c>
      <c r="G217" s="964" t="str">
        <f>IF(H217="","",COUNTIF(H18:H217,"&lt;&gt;"))</f>
        <v/>
      </c>
      <c r="H217" s="965" t="str" cm="1">
        <f t="array" ref="H217">IF(L217="","",IF(LEN(L217)&lt;=MAX(10,G13),L217,IFERROR(LEFT(L217,LOOKUP(2,1/(MID(L217,ROW(1:500),1)=" ")/(ROW(1:500)&lt;=MAX(10,G13)),ROW(1:500))-1),LEFT(L217,MAX(10,G13)))))</f>
        <v/>
      </c>
      <c r="I217" s="964" t="str">
        <f t="shared" si="45"/>
        <v/>
      </c>
      <c r="J217" s="964" t="str">
        <f t="shared" si="46"/>
        <v/>
      </c>
      <c r="K217" s="964" t="str">
        <f>IF(M216&lt;&gt;"",K216,IF(K216&lt;MAX(A18:A317),K216+1,""))</f>
        <v/>
      </c>
      <c r="L217" s="965" t="str">
        <f>IF(K217="","",IF(M216&lt;&gt;"",M216,INDEX(E18:E317,MATCH(K217,A18:A317,0))))</f>
        <v/>
      </c>
      <c r="M217" s="965" t="str">
        <f t="shared" si="47"/>
        <v/>
      </c>
      <c r="N217" s="965" t="str">
        <f t="shared" si="48"/>
        <v/>
      </c>
      <c r="O217" s="964" t="str">
        <f t="shared" si="49"/>
        <v/>
      </c>
      <c r="P217" s="964" t="str">
        <f t="shared" si="50"/>
        <v/>
      </c>
      <c r="Q217" s="965" t="str">
        <f t="shared" si="51"/>
        <v/>
      </c>
      <c r="R217" s="964" t="str">
        <f>IF(N217="","",IF(COUNTIF(AP18:AP300,TRIM(Q217))&gt;0,"EXCLUSION EXACTE",""))</f>
        <v/>
      </c>
      <c r="S217" s="964" t="str" cm="1">
        <f t="array" ref="S217">IF(N217="","",IF(SUMPRODUCT(--(AP18:AP300&lt;&gt;""),--ISNUMBER(SEARCH(" "&amp;AP18:AP300&amp;" ",Q217)))&gt;0,"BLOQUE MOLLUSQUES",""))</f>
        <v/>
      </c>
      <c r="T217" s="964" t="str" cm="1">
        <f t="array" ref="T217">IF(N217="","",IF(SUMPRODUCT(--(AT18:AT300&lt;&gt;""),--ISNUMBER(SEARCH(" "&amp;AT18:AT300&amp;" ",Q217)))&gt;0,"FORCE MOLLUSQUES",""))</f>
        <v/>
      </c>
      <c r="U217" s="965" t="str">
        <f t="shared" si="52"/>
        <v/>
      </c>
      <c r="V217" s="965" t="str">
        <f t="shared" si="55"/>
        <v/>
      </c>
      <c r="W217" s="977" t="str">
        <f t="shared" si="53"/>
        <v/>
      </c>
      <c r="X217" s="964" t="str" cm="1">
        <f t="array" ref="X217">IF(N217="","",IF(R217&lt;&gt;"","",IF(SUMPRODUCT(--(AN18:AN1500=X17),--(AM18:AM1500&lt;&gt;""),--ISNUMBER(SEARCH(" "&amp;AM18:AM1500&amp;" ",Q217)))&gt;0,X17,"")))</f>
        <v/>
      </c>
      <c r="Y217" s="964" t="str" cm="1">
        <f t="array" ref="Y217">IF(N217="","",IF(R217&lt;&gt;"","",IF(SUMPRODUCT(--(AN18:AN1500=Y17),--(AM18:AM1500&lt;&gt;""),--ISNUMBER(SEARCH(" "&amp;AM18:AM1500&amp;" ",Q217)))&gt;0,Y17,"")))</f>
        <v/>
      </c>
      <c r="Z217" s="964" t="str" cm="1">
        <f t="array" ref="Z217">IF(N217="","",IF(R217&lt;&gt;"","",IF(SUMPRODUCT(--(AN18:AN1500=Z17),--(AM18:AM1500&lt;&gt;""),--ISNUMBER(SEARCH(" "&amp;AM18:AM1500&amp;" ",Q217)))&gt;0,Z17,"")))</f>
        <v/>
      </c>
      <c r="AA217" s="964" t="str" cm="1">
        <f t="array" ref="AA217">IF(N217="","",IF(R217&lt;&gt;"","",IF(SUMPRODUCT(--(AN18:AN1500=AA17),--(AM18:AM1500&lt;&gt;""),--ISNUMBER(SEARCH(" "&amp;AM18:AM1500&amp;" ",Q217)))&gt;0,AA17,"")))</f>
        <v/>
      </c>
      <c r="AB217" s="964" t="str" cm="1">
        <f t="array" ref="AB217">IF(N217="","",IF(R217&lt;&gt;"","",IF(SUMPRODUCT(--(AN18:AN1500=AB17),--(AM18:AM1500&lt;&gt;""),--ISNUMBER(SEARCH(" "&amp;AM18:AM1500&amp;" ",Q217)))&gt;0,AB17,"")))</f>
        <v/>
      </c>
      <c r="AC217" s="964" t="str" cm="1">
        <f t="array" ref="AC217">IF(N217="","",IF(R217&lt;&gt;"","",IF(SUMPRODUCT(--(AN18:AN1500=AC17),--(AM18:AM1500&lt;&gt;""),--ISNUMBER(SEARCH(" "&amp;AM18:AM1500&amp;" ",Q217)))&gt;0,AC17,"")))</f>
        <v/>
      </c>
      <c r="AD217" s="964" t="str" cm="1">
        <f t="array" ref="AD217">IF(N217="","",IF(R217&lt;&gt;"","",IF(SUMPRODUCT(--(AN18:AN1500=AD17),--(AM18:AM1500&lt;&gt;""),--ISNUMBER(SEARCH(" "&amp;AM18:AM1500&amp;" ",Q217)))&gt;0,AD17,"")))</f>
        <v/>
      </c>
      <c r="AE217" s="964" t="str" cm="1">
        <f t="array" ref="AE217">IF(N217="","",IF(R217&lt;&gt;"","",IF(SUMPRODUCT(--(AN18:AN1500=AE17),--(AM18:AM1500&lt;&gt;""),--ISNUMBER(SEARCH(" "&amp;AM18:AM1500&amp;" ",Q217)))&gt;0,AE17,"")))</f>
        <v/>
      </c>
      <c r="AF217" s="964" t="str" cm="1">
        <f t="array" ref="AF217">IF(N217="","",IF(R217&lt;&gt;"","",IF(SUMPRODUCT(--(AN18:AN1500=AF17),--(AM18:AM1500&lt;&gt;""),--ISNUMBER(SEARCH(" "&amp;AM18:AM1500&amp;" ",Q217)))&gt;0,AF17,"")))</f>
        <v/>
      </c>
      <c r="AG217" s="964" t="str" cm="1">
        <f t="array" ref="AG217">IF(N217="","",IF(R217&lt;&gt;"","",IF(SUMPRODUCT(--(AN18:AN1500=AG17),--(AM18:AM1500&lt;&gt;""),--ISNUMBER(SEARCH(" "&amp;AM18:AM1500&amp;" ",Q217)))&gt;0,AG17,"")))</f>
        <v/>
      </c>
      <c r="AH217" s="964" t="str" cm="1">
        <f t="array" ref="AH217">IF(N217="","",IF(R217&lt;&gt;"","",IF(SUMPRODUCT(--(AN18:AN1500=AH17),--(AM18:AM1500&lt;&gt;""),--ISNUMBER(SEARCH(" "&amp;AM18:AM1500&amp;" ",Q217)))&gt;0,AH17,"")))</f>
        <v/>
      </c>
      <c r="AI217" s="964" t="str" cm="1">
        <f t="array" ref="AI217">IF(N217="","",IF(R217&lt;&gt;"","",IF(SUMPRODUCT(--(AN18:AN1500=AI17),--(AM18:AM1500&lt;&gt;""),--ISNUMBER(SEARCH(" "&amp;AM18:AM1500&amp;" ",Q217)))&gt;0,AI17,"")))</f>
        <v/>
      </c>
      <c r="AJ217" s="964" t="str" cm="1">
        <f t="array" ref="AJ217">IF(N217="","",IF(R217&lt;&gt;"","",IF(SUMPRODUCT(--(AN18:AN1500=AJ17),--(AM18:AM1500&lt;&gt;""),--ISNUMBER(SEARCH(" "&amp;AM18:AM1500&amp;" ",Q217)))&gt;0,AJ17,"")))</f>
        <v/>
      </c>
      <c r="AK217" s="964" t="str" cm="1">
        <f t="array" ref="AK217">IF(N217="","",IF(T217&lt;&gt;"",AK17,IF(S217&lt;&gt;"","",IF(R217&lt;&gt;"","",IF(SUMPRODUCT(--(AN18:AN1500=AK17),--(AM18:AM1500&lt;&gt;""),--ISNUMBER(SEARCH(" "&amp;AM18:AM1500&amp;" ",Q217)))&gt;0,AK17,"")))))</f>
        <v/>
      </c>
      <c r="AM217" s="964" t="s">
        <v>101</v>
      </c>
      <c r="AN217" s="964" t="s">
        <v>1962</v>
      </c>
      <c r="AP217" s="964"/>
      <c r="AQ217" s="964"/>
      <c r="AR217" s="964"/>
      <c r="AT217" s="964"/>
      <c r="AU217" s="964"/>
      <c r="AV217" s="964"/>
      <c r="BN217" s="49">
        <v>1</v>
      </c>
    </row>
    <row r="218" spans="1:66" ht="35.1" customHeight="1">
      <c r="A218" s="957" t="str">
        <f>IF(B218="","",COUNTIF(B18:B218,"&lt;&gt;"))</f>
        <v/>
      </c>
      <c r="B218" s="958"/>
      <c r="C218" s="974" t="str">
        <f t="shared" si="54"/>
        <v/>
      </c>
      <c r="D218" s="984" t="str">
        <f t="shared" si="42"/>
        <v/>
      </c>
      <c r="E218" s="961" t="str">
        <f t="shared" si="43"/>
        <v/>
      </c>
      <c r="F218" s="962" t="str">
        <f t="shared" si="44"/>
        <v/>
      </c>
      <c r="G218" s="963" t="str">
        <f>IF(H218="","",COUNTIF(H18:H218,"&lt;&gt;"))</f>
        <v/>
      </c>
      <c r="H218" s="958" t="str" cm="1">
        <f t="array" ref="H218">IF(L218="","",IF(LEN(L218)&lt;=MAX(10,G13),L218,IFERROR(LEFT(L218,LOOKUP(2,1/(MID(L218,ROW(1:500),1)=" ")/(ROW(1:500)&lt;=MAX(10,G13)),ROW(1:500))-1),LEFT(L218,MAX(10,G13)))))</f>
        <v/>
      </c>
      <c r="I218" s="963" t="str">
        <f t="shared" si="45"/>
        <v/>
      </c>
      <c r="J218" s="963" t="str">
        <f t="shared" si="46"/>
        <v/>
      </c>
      <c r="K218" s="964" t="str">
        <f>IF(M217&lt;&gt;"",K217,IF(K217&lt;MAX(A18:A317),K217+1,""))</f>
        <v/>
      </c>
      <c r="L218" s="965" t="str">
        <f>IF(K218="","",IF(M217&lt;&gt;"",M217,INDEX(E18:E317,MATCH(K218,A18:A317,0))))</f>
        <v/>
      </c>
      <c r="M218" s="965" t="str">
        <f t="shared" si="47"/>
        <v/>
      </c>
      <c r="N218" s="966" t="str">
        <f t="shared" si="48"/>
        <v/>
      </c>
      <c r="O218" s="967" t="str">
        <f t="shared" si="49"/>
        <v/>
      </c>
      <c r="P218" s="967" t="str">
        <f t="shared" si="50"/>
        <v/>
      </c>
      <c r="Q218" s="966" t="str">
        <f t="shared" si="51"/>
        <v/>
      </c>
      <c r="R218" s="967" t="str">
        <f>IF(N218="","",IF(COUNTIF(AP18:AP300,TRIM(Q218))&gt;0,"EXCLUSION EXACTE",""))</f>
        <v/>
      </c>
      <c r="S218" s="967" t="str" cm="1">
        <f t="array" ref="S218">IF(N218="","",IF(SUMPRODUCT(--(AP18:AP300&lt;&gt;""),--ISNUMBER(SEARCH(" "&amp;AP18:AP300&amp;" ",Q218)))&gt;0,"BLOQUE MOLLUSQUES",""))</f>
        <v/>
      </c>
      <c r="T218" s="967" t="str" cm="1">
        <f t="array" ref="T218">IF(N218="","",IF(SUMPRODUCT(--(AT18:AT300&lt;&gt;""),--ISNUMBER(SEARCH(" "&amp;AT18:AT300&amp;" ",Q218)))&gt;0,"FORCE MOLLUSQUES",""))</f>
        <v/>
      </c>
      <c r="U218" s="966" t="str">
        <f t="shared" si="52"/>
        <v/>
      </c>
      <c r="V218" s="966" t="str">
        <f t="shared" si="55"/>
        <v/>
      </c>
      <c r="W218" s="991" t="str">
        <f t="shared" si="53"/>
        <v/>
      </c>
      <c r="X218" s="967" t="str" cm="1">
        <f t="array" ref="X218">IF(N218="","",IF(R218&lt;&gt;"","",IF(SUMPRODUCT(--(AN18:AN1500=X17),--(AM18:AM1500&lt;&gt;""),--ISNUMBER(SEARCH(" "&amp;AM18:AM1500&amp;" ",Q218)))&gt;0,X17,"")))</f>
        <v/>
      </c>
      <c r="Y218" s="967" t="str" cm="1">
        <f t="array" ref="Y218">IF(N218="","",IF(R218&lt;&gt;"","",IF(SUMPRODUCT(--(AN18:AN1500=Y17),--(AM18:AM1500&lt;&gt;""),--ISNUMBER(SEARCH(" "&amp;AM18:AM1500&amp;" ",Q218)))&gt;0,Y17,"")))</f>
        <v/>
      </c>
      <c r="Z218" s="967" t="str" cm="1">
        <f t="array" ref="Z218">IF(N218="","",IF(R218&lt;&gt;"","",IF(SUMPRODUCT(--(AN18:AN1500=Z17),--(AM18:AM1500&lt;&gt;""),--ISNUMBER(SEARCH(" "&amp;AM18:AM1500&amp;" ",Q218)))&gt;0,Z17,"")))</f>
        <v/>
      </c>
      <c r="AA218" s="967" t="str" cm="1">
        <f t="array" ref="AA218">IF(N218="","",IF(R218&lt;&gt;"","",IF(SUMPRODUCT(--(AN18:AN1500=AA17),--(AM18:AM1500&lt;&gt;""),--ISNUMBER(SEARCH(" "&amp;AM18:AM1500&amp;" ",Q218)))&gt;0,AA17,"")))</f>
        <v/>
      </c>
      <c r="AB218" s="967" t="str" cm="1">
        <f t="array" ref="AB218">IF(N218="","",IF(R218&lt;&gt;"","",IF(SUMPRODUCT(--(AN18:AN1500=AB17),--(AM18:AM1500&lt;&gt;""),--ISNUMBER(SEARCH(" "&amp;AM18:AM1500&amp;" ",Q218)))&gt;0,AB17,"")))</f>
        <v/>
      </c>
      <c r="AC218" s="967" t="str" cm="1">
        <f t="array" ref="AC218">IF(N218="","",IF(R218&lt;&gt;"","",IF(SUMPRODUCT(--(AN18:AN1500=AC17),--(AM18:AM1500&lt;&gt;""),--ISNUMBER(SEARCH(" "&amp;AM18:AM1500&amp;" ",Q218)))&gt;0,AC17,"")))</f>
        <v/>
      </c>
      <c r="AD218" s="967" t="str" cm="1">
        <f t="array" ref="AD218">IF(N218="","",IF(R218&lt;&gt;"","",IF(SUMPRODUCT(--(AN18:AN1500=AD17),--(AM18:AM1500&lt;&gt;""),--ISNUMBER(SEARCH(" "&amp;AM18:AM1500&amp;" ",Q218)))&gt;0,AD17,"")))</f>
        <v/>
      </c>
      <c r="AE218" s="967" t="str" cm="1">
        <f t="array" ref="AE218">IF(N218="","",IF(R218&lt;&gt;"","",IF(SUMPRODUCT(--(AN18:AN1500=AE17),--(AM18:AM1500&lt;&gt;""),--ISNUMBER(SEARCH(" "&amp;AM18:AM1500&amp;" ",Q218)))&gt;0,AE17,"")))</f>
        <v/>
      </c>
      <c r="AF218" s="967" t="str" cm="1">
        <f t="array" ref="AF218">IF(N218="","",IF(R218&lt;&gt;"","",IF(SUMPRODUCT(--(AN18:AN1500=AF17),--(AM18:AM1500&lt;&gt;""),--ISNUMBER(SEARCH(" "&amp;AM18:AM1500&amp;" ",Q218)))&gt;0,AF17,"")))</f>
        <v/>
      </c>
      <c r="AG218" s="967" t="str" cm="1">
        <f t="array" ref="AG218">IF(N218="","",IF(R218&lt;&gt;"","",IF(SUMPRODUCT(--(AN18:AN1500=AG17),--(AM18:AM1500&lt;&gt;""),--ISNUMBER(SEARCH(" "&amp;AM18:AM1500&amp;" ",Q218)))&gt;0,AG17,"")))</f>
        <v/>
      </c>
      <c r="AH218" s="967" t="str" cm="1">
        <f t="array" ref="AH218">IF(N218="","",IF(R218&lt;&gt;"","",IF(SUMPRODUCT(--(AN18:AN1500=AH17),--(AM18:AM1500&lt;&gt;""),--ISNUMBER(SEARCH(" "&amp;AM18:AM1500&amp;" ",Q218)))&gt;0,AH17,"")))</f>
        <v/>
      </c>
      <c r="AI218" s="967" t="str" cm="1">
        <f t="array" ref="AI218">IF(N218="","",IF(R218&lt;&gt;"","",IF(SUMPRODUCT(--(AN18:AN1500=AI17),--(AM18:AM1500&lt;&gt;""),--ISNUMBER(SEARCH(" "&amp;AM18:AM1500&amp;" ",Q218)))&gt;0,AI17,"")))</f>
        <v/>
      </c>
      <c r="AJ218" s="967" t="str" cm="1">
        <f t="array" ref="AJ218">IF(N218="","",IF(R218&lt;&gt;"","",IF(SUMPRODUCT(--(AN18:AN1500=AJ17),--(AM18:AM1500&lt;&gt;""),--ISNUMBER(SEARCH(" "&amp;AM18:AM1500&amp;" ",Q218)))&gt;0,AJ17,"")))</f>
        <v/>
      </c>
      <c r="AK218" s="967" t="str" cm="1">
        <f t="array" ref="AK218">IF(N218="","",IF(T218&lt;&gt;"",AK17,IF(S218&lt;&gt;"","",IF(R218&lt;&gt;"","",IF(SUMPRODUCT(--(AN18:AN1500=AK17),--(AM18:AM1500&lt;&gt;""),--ISNUMBER(SEARCH(" "&amp;AM18:AM1500&amp;" ",Q218)))&gt;0,AK17,"")))))</f>
        <v/>
      </c>
      <c r="AM218" s="968" t="s">
        <v>2242</v>
      </c>
      <c r="AN218" s="968" t="s">
        <v>1962</v>
      </c>
      <c r="AP218" s="964"/>
      <c r="AQ218" s="964"/>
      <c r="AR218" s="964"/>
      <c r="AT218" s="964"/>
      <c r="AU218" s="964"/>
      <c r="AV218" s="964"/>
      <c r="BN218" s="49">
        <v>1</v>
      </c>
    </row>
    <row r="219" spans="1:66" ht="35.1" customHeight="1">
      <c r="A219" s="973" t="str">
        <f>IF(B219="","",COUNTIF(B18:B219,"&lt;&gt;"))</f>
        <v/>
      </c>
      <c r="B219" s="965"/>
      <c r="C219" s="974" t="str">
        <f t="shared" si="54"/>
        <v/>
      </c>
      <c r="D219" s="984" t="str">
        <f t="shared" si="42"/>
        <v/>
      </c>
      <c r="E219" s="976" t="str">
        <f t="shared" si="43"/>
        <v/>
      </c>
      <c r="F219" s="977" t="str">
        <f t="shared" si="44"/>
        <v/>
      </c>
      <c r="G219" s="964" t="str">
        <f>IF(H219="","",COUNTIF(H18:H219,"&lt;&gt;"))</f>
        <v/>
      </c>
      <c r="H219" s="965" t="str" cm="1">
        <f t="array" ref="H219">IF(L219="","",IF(LEN(L219)&lt;=MAX(10,G13),L219,IFERROR(LEFT(L219,LOOKUP(2,1/(MID(L219,ROW(1:500),1)=" ")/(ROW(1:500)&lt;=MAX(10,G13)),ROW(1:500))-1),LEFT(L219,MAX(10,G13)))))</f>
        <v/>
      </c>
      <c r="I219" s="964" t="str">
        <f t="shared" si="45"/>
        <v/>
      </c>
      <c r="J219" s="964" t="str">
        <f t="shared" si="46"/>
        <v/>
      </c>
      <c r="K219" s="964" t="str">
        <f>IF(M218&lt;&gt;"",K218,IF(K218&lt;MAX(A18:A317),K218+1,""))</f>
        <v/>
      </c>
      <c r="L219" s="965" t="str">
        <f>IF(K219="","",IF(M218&lt;&gt;"",M218,INDEX(E18:E317,MATCH(K219,A18:A317,0))))</f>
        <v/>
      </c>
      <c r="M219" s="965" t="str">
        <f t="shared" si="47"/>
        <v/>
      </c>
      <c r="N219" s="965" t="str">
        <f t="shared" si="48"/>
        <v/>
      </c>
      <c r="O219" s="964" t="str">
        <f t="shared" si="49"/>
        <v/>
      </c>
      <c r="P219" s="964" t="str">
        <f t="shared" si="50"/>
        <v/>
      </c>
      <c r="Q219" s="965" t="str">
        <f t="shared" si="51"/>
        <v/>
      </c>
      <c r="R219" s="964" t="str">
        <f>IF(N219="","",IF(COUNTIF(AP18:AP300,TRIM(Q219))&gt;0,"EXCLUSION EXACTE",""))</f>
        <v/>
      </c>
      <c r="S219" s="964" t="str" cm="1">
        <f t="array" ref="S219">IF(N219="","",IF(SUMPRODUCT(--(AP18:AP300&lt;&gt;""),--ISNUMBER(SEARCH(" "&amp;AP18:AP300&amp;" ",Q219)))&gt;0,"BLOQUE MOLLUSQUES",""))</f>
        <v/>
      </c>
      <c r="T219" s="964" t="str" cm="1">
        <f t="array" ref="T219">IF(N219="","",IF(SUMPRODUCT(--(AT18:AT300&lt;&gt;""),--ISNUMBER(SEARCH(" "&amp;AT18:AT300&amp;" ",Q219)))&gt;0,"FORCE MOLLUSQUES",""))</f>
        <v/>
      </c>
      <c r="U219" s="965" t="str">
        <f t="shared" si="52"/>
        <v/>
      </c>
      <c r="V219" s="965" t="str">
        <f t="shared" si="55"/>
        <v/>
      </c>
      <c r="W219" s="977" t="str">
        <f t="shared" si="53"/>
        <v/>
      </c>
      <c r="X219" s="964" t="str" cm="1">
        <f t="array" ref="X219">IF(N219="","",IF(R219&lt;&gt;"","",IF(SUMPRODUCT(--(AN18:AN1500=X17),--(AM18:AM1500&lt;&gt;""),--ISNUMBER(SEARCH(" "&amp;AM18:AM1500&amp;" ",Q219)))&gt;0,X17,"")))</f>
        <v/>
      </c>
      <c r="Y219" s="964" t="str" cm="1">
        <f t="array" ref="Y219">IF(N219="","",IF(R219&lt;&gt;"","",IF(SUMPRODUCT(--(AN18:AN1500=Y17),--(AM18:AM1500&lt;&gt;""),--ISNUMBER(SEARCH(" "&amp;AM18:AM1500&amp;" ",Q219)))&gt;0,Y17,"")))</f>
        <v/>
      </c>
      <c r="Z219" s="964" t="str" cm="1">
        <f t="array" ref="Z219">IF(N219="","",IF(R219&lt;&gt;"","",IF(SUMPRODUCT(--(AN18:AN1500=Z17),--(AM18:AM1500&lt;&gt;""),--ISNUMBER(SEARCH(" "&amp;AM18:AM1500&amp;" ",Q219)))&gt;0,Z17,"")))</f>
        <v/>
      </c>
      <c r="AA219" s="964" t="str" cm="1">
        <f t="array" ref="AA219">IF(N219="","",IF(R219&lt;&gt;"","",IF(SUMPRODUCT(--(AN18:AN1500=AA17),--(AM18:AM1500&lt;&gt;""),--ISNUMBER(SEARCH(" "&amp;AM18:AM1500&amp;" ",Q219)))&gt;0,AA17,"")))</f>
        <v/>
      </c>
      <c r="AB219" s="964" t="str" cm="1">
        <f t="array" ref="AB219">IF(N219="","",IF(R219&lt;&gt;"","",IF(SUMPRODUCT(--(AN18:AN1500=AB17),--(AM18:AM1500&lt;&gt;""),--ISNUMBER(SEARCH(" "&amp;AM18:AM1500&amp;" ",Q219)))&gt;0,AB17,"")))</f>
        <v/>
      </c>
      <c r="AC219" s="964" t="str" cm="1">
        <f t="array" ref="AC219">IF(N219="","",IF(R219&lt;&gt;"","",IF(SUMPRODUCT(--(AN18:AN1500=AC17),--(AM18:AM1500&lt;&gt;""),--ISNUMBER(SEARCH(" "&amp;AM18:AM1500&amp;" ",Q219)))&gt;0,AC17,"")))</f>
        <v/>
      </c>
      <c r="AD219" s="964" t="str" cm="1">
        <f t="array" ref="AD219">IF(N219="","",IF(R219&lt;&gt;"","",IF(SUMPRODUCT(--(AN18:AN1500=AD17),--(AM18:AM1500&lt;&gt;""),--ISNUMBER(SEARCH(" "&amp;AM18:AM1500&amp;" ",Q219)))&gt;0,AD17,"")))</f>
        <v/>
      </c>
      <c r="AE219" s="964" t="str" cm="1">
        <f t="array" ref="AE219">IF(N219="","",IF(R219&lt;&gt;"","",IF(SUMPRODUCT(--(AN18:AN1500=AE17),--(AM18:AM1500&lt;&gt;""),--ISNUMBER(SEARCH(" "&amp;AM18:AM1500&amp;" ",Q219)))&gt;0,AE17,"")))</f>
        <v/>
      </c>
      <c r="AF219" s="964" t="str" cm="1">
        <f t="array" ref="AF219">IF(N219="","",IF(R219&lt;&gt;"","",IF(SUMPRODUCT(--(AN18:AN1500=AF17),--(AM18:AM1500&lt;&gt;""),--ISNUMBER(SEARCH(" "&amp;AM18:AM1500&amp;" ",Q219)))&gt;0,AF17,"")))</f>
        <v/>
      </c>
      <c r="AG219" s="964" t="str" cm="1">
        <f t="array" ref="AG219">IF(N219="","",IF(R219&lt;&gt;"","",IF(SUMPRODUCT(--(AN18:AN1500=AG17),--(AM18:AM1500&lt;&gt;""),--ISNUMBER(SEARCH(" "&amp;AM18:AM1500&amp;" ",Q219)))&gt;0,AG17,"")))</f>
        <v/>
      </c>
      <c r="AH219" s="964" t="str" cm="1">
        <f t="array" ref="AH219">IF(N219="","",IF(R219&lt;&gt;"","",IF(SUMPRODUCT(--(AN18:AN1500=AH17),--(AM18:AM1500&lt;&gt;""),--ISNUMBER(SEARCH(" "&amp;AM18:AM1500&amp;" ",Q219)))&gt;0,AH17,"")))</f>
        <v/>
      </c>
      <c r="AI219" s="964" t="str" cm="1">
        <f t="array" ref="AI219">IF(N219="","",IF(R219&lt;&gt;"","",IF(SUMPRODUCT(--(AN18:AN1500=AI17),--(AM18:AM1500&lt;&gt;""),--ISNUMBER(SEARCH(" "&amp;AM18:AM1500&amp;" ",Q219)))&gt;0,AI17,"")))</f>
        <v/>
      </c>
      <c r="AJ219" s="964" t="str" cm="1">
        <f t="array" ref="AJ219">IF(N219="","",IF(R219&lt;&gt;"","",IF(SUMPRODUCT(--(AN18:AN1500=AJ17),--(AM18:AM1500&lt;&gt;""),--ISNUMBER(SEARCH(" "&amp;AM18:AM1500&amp;" ",Q219)))&gt;0,AJ17,"")))</f>
        <v/>
      </c>
      <c r="AK219" s="964" t="str" cm="1">
        <f t="array" ref="AK219">IF(N219="","",IF(T219&lt;&gt;"",AK17,IF(S219&lt;&gt;"","",IF(R219&lt;&gt;"","",IF(SUMPRODUCT(--(AN18:AN1500=AK17),--(AM18:AM1500&lt;&gt;""),--ISNUMBER(SEARCH(" "&amp;AM18:AM1500&amp;" ",Q219)))&gt;0,AK17,"")))))</f>
        <v/>
      </c>
      <c r="AM219" s="964" t="s">
        <v>2243</v>
      </c>
      <c r="AN219" s="964" t="s">
        <v>1962</v>
      </c>
      <c r="AP219" s="964"/>
      <c r="AQ219" s="964"/>
      <c r="AR219" s="964"/>
      <c r="AT219" s="964"/>
      <c r="AU219" s="964"/>
      <c r="AV219" s="964"/>
      <c r="BN219" s="49">
        <v>1</v>
      </c>
    </row>
    <row r="220" spans="1:66" ht="35.1" customHeight="1">
      <c r="A220" s="957" t="str">
        <f>IF(B220="","",COUNTIF(B18:B220,"&lt;&gt;"))</f>
        <v/>
      </c>
      <c r="B220" s="958"/>
      <c r="C220" s="974" t="str">
        <f t="shared" si="54"/>
        <v/>
      </c>
      <c r="D220" s="984" t="str">
        <f t="shared" si="42"/>
        <v/>
      </c>
      <c r="E220" s="961" t="str">
        <f t="shared" si="43"/>
        <v/>
      </c>
      <c r="F220" s="962" t="str">
        <f t="shared" si="44"/>
        <v/>
      </c>
      <c r="G220" s="963" t="str">
        <f>IF(H220="","",COUNTIF(H18:H220,"&lt;&gt;"))</f>
        <v/>
      </c>
      <c r="H220" s="958" t="str" cm="1">
        <f t="array" ref="H220">IF(L220="","",IF(LEN(L220)&lt;=MAX(10,G13),L220,IFERROR(LEFT(L220,LOOKUP(2,1/(MID(L220,ROW(1:500),1)=" ")/(ROW(1:500)&lt;=MAX(10,G13)),ROW(1:500))-1),LEFT(L220,MAX(10,G13)))))</f>
        <v/>
      </c>
      <c r="I220" s="963" t="str">
        <f t="shared" si="45"/>
        <v/>
      </c>
      <c r="J220" s="963" t="str">
        <f t="shared" si="46"/>
        <v/>
      </c>
      <c r="K220" s="964" t="str">
        <f>IF(M219&lt;&gt;"",K219,IF(K219&lt;MAX(A18:A317),K219+1,""))</f>
        <v/>
      </c>
      <c r="L220" s="965" t="str">
        <f>IF(K220="","",IF(M219&lt;&gt;"",M219,INDEX(E18:E317,MATCH(K220,A18:A317,0))))</f>
        <v/>
      </c>
      <c r="M220" s="965" t="str">
        <f t="shared" si="47"/>
        <v/>
      </c>
      <c r="N220" s="966" t="str">
        <f t="shared" si="48"/>
        <v/>
      </c>
      <c r="O220" s="967" t="str">
        <f t="shared" si="49"/>
        <v/>
      </c>
      <c r="P220" s="967" t="str">
        <f t="shared" si="50"/>
        <v/>
      </c>
      <c r="Q220" s="966" t="str">
        <f t="shared" si="51"/>
        <v/>
      </c>
      <c r="R220" s="967" t="str">
        <f>IF(N220="","",IF(COUNTIF(AP18:AP300,TRIM(Q220))&gt;0,"EXCLUSION EXACTE",""))</f>
        <v/>
      </c>
      <c r="S220" s="967" t="str" cm="1">
        <f t="array" ref="S220">IF(N220="","",IF(SUMPRODUCT(--(AP18:AP300&lt;&gt;""),--ISNUMBER(SEARCH(" "&amp;AP18:AP300&amp;" ",Q220)))&gt;0,"BLOQUE MOLLUSQUES",""))</f>
        <v/>
      </c>
      <c r="T220" s="967" t="str" cm="1">
        <f t="array" ref="T220">IF(N220="","",IF(SUMPRODUCT(--(AT18:AT300&lt;&gt;""),--ISNUMBER(SEARCH(" "&amp;AT18:AT300&amp;" ",Q220)))&gt;0,"FORCE MOLLUSQUES",""))</f>
        <v/>
      </c>
      <c r="U220" s="966" t="str">
        <f t="shared" si="52"/>
        <v/>
      </c>
      <c r="V220" s="966" t="str">
        <f t="shared" si="55"/>
        <v/>
      </c>
      <c r="W220" s="991" t="str">
        <f t="shared" si="53"/>
        <v/>
      </c>
      <c r="X220" s="967" t="str" cm="1">
        <f t="array" ref="X220">IF(N220="","",IF(R220&lt;&gt;"","",IF(SUMPRODUCT(--(AN18:AN1500=X17),--(AM18:AM1500&lt;&gt;""),--ISNUMBER(SEARCH(" "&amp;AM18:AM1500&amp;" ",Q220)))&gt;0,X17,"")))</f>
        <v/>
      </c>
      <c r="Y220" s="967" t="str" cm="1">
        <f t="array" ref="Y220">IF(N220="","",IF(R220&lt;&gt;"","",IF(SUMPRODUCT(--(AN18:AN1500=Y17),--(AM18:AM1500&lt;&gt;""),--ISNUMBER(SEARCH(" "&amp;AM18:AM1500&amp;" ",Q220)))&gt;0,Y17,"")))</f>
        <v/>
      </c>
      <c r="Z220" s="967" t="str" cm="1">
        <f t="array" ref="Z220">IF(N220="","",IF(R220&lt;&gt;"","",IF(SUMPRODUCT(--(AN18:AN1500=Z17),--(AM18:AM1500&lt;&gt;""),--ISNUMBER(SEARCH(" "&amp;AM18:AM1500&amp;" ",Q220)))&gt;0,Z17,"")))</f>
        <v/>
      </c>
      <c r="AA220" s="967" t="str" cm="1">
        <f t="array" ref="AA220">IF(N220="","",IF(R220&lt;&gt;"","",IF(SUMPRODUCT(--(AN18:AN1500=AA17),--(AM18:AM1500&lt;&gt;""),--ISNUMBER(SEARCH(" "&amp;AM18:AM1500&amp;" ",Q220)))&gt;0,AA17,"")))</f>
        <v/>
      </c>
      <c r="AB220" s="967" t="str" cm="1">
        <f t="array" ref="AB220">IF(N220="","",IF(R220&lt;&gt;"","",IF(SUMPRODUCT(--(AN18:AN1500=AB17),--(AM18:AM1500&lt;&gt;""),--ISNUMBER(SEARCH(" "&amp;AM18:AM1500&amp;" ",Q220)))&gt;0,AB17,"")))</f>
        <v/>
      </c>
      <c r="AC220" s="967" t="str" cm="1">
        <f t="array" ref="AC220">IF(N220="","",IF(R220&lt;&gt;"","",IF(SUMPRODUCT(--(AN18:AN1500=AC17),--(AM18:AM1500&lt;&gt;""),--ISNUMBER(SEARCH(" "&amp;AM18:AM1500&amp;" ",Q220)))&gt;0,AC17,"")))</f>
        <v/>
      </c>
      <c r="AD220" s="967" t="str" cm="1">
        <f t="array" ref="AD220">IF(N220="","",IF(R220&lt;&gt;"","",IF(SUMPRODUCT(--(AN18:AN1500=AD17),--(AM18:AM1500&lt;&gt;""),--ISNUMBER(SEARCH(" "&amp;AM18:AM1500&amp;" ",Q220)))&gt;0,AD17,"")))</f>
        <v/>
      </c>
      <c r="AE220" s="967" t="str" cm="1">
        <f t="array" ref="AE220">IF(N220="","",IF(R220&lt;&gt;"","",IF(SUMPRODUCT(--(AN18:AN1500=AE17),--(AM18:AM1500&lt;&gt;""),--ISNUMBER(SEARCH(" "&amp;AM18:AM1500&amp;" ",Q220)))&gt;0,AE17,"")))</f>
        <v/>
      </c>
      <c r="AF220" s="967" t="str" cm="1">
        <f t="array" ref="AF220">IF(N220="","",IF(R220&lt;&gt;"","",IF(SUMPRODUCT(--(AN18:AN1500=AF17),--(AM18:AM1500&lt;&gt;""),--ISNUMBER(SEARCH(" "&amp;AM18:AM1500&amp;" ",Q220)))&gt;0,AF17,"")))</f>
        <v/>
      </c>
      <c r="AG220" s="967" t="str" cm="1">
        <f t="array" ref="AG220">IF(N220="","",IF(R220&lt;&gt;"","",IF(SUMPRODUCT(--(AN18:AN1500=AG17),--(AM18:AM1500&lt;&gt;""),--ISNUMBER(SEARCH(" "&amp;AM18:AM1500&amp;" ",Q220)))&gt;0,AG17,"")))</f>
        <v/>
      </c>
      <c r="AH220" s="967" t="str" cm="1">
        <f t="array" ref="AH220">IF(N220="","",IF(R220&lt;&gt;"","",IF(SUMPRODUCT(--(AN18:AN1500=AH17),--(AM18:AM1500&lt;&gt;""),--ISNUMBER(SEARCH(" "&amp;AM18:AM1500&amp;" ",Q220)))&gt;0,AH17,"")))</f>
        <v/>
      </c>
      <c r="AI220" s="967" t="str" cm="1">
        <f t="array" ref="AI220">IF(N220="","",IF(R220&lt;&gt;"","",IF(SUMPRODUCT(--(AN18:AN1500=AI17),--(AM18:AM1500&lt;&gt;""),--ISNUMBER(SEARCH(" "&amp;AM18:AM1500&amp;" ",Q220)))&gt;0,AI17,"")))</f>
        <v/>
      </c>
      <c r="AJ220" s="967" t="str" cm="1">
        <f t="array" ref="AJ220">IF(N220="","",IF(R220&lt;&gt;"","",IF(SUMPRODUCT(--(AN18:AN1500=AJ17),--(AM18:AM1500&lt;&gt;""),--ISNUMBER(SEARCH(" "&amp;AM18:AM1500&amp;" ",Q220)))&gt;0,AJ17,"")))</f>
        <v/>
      </c>
      <c r="AK220" s="967" t="str" cm="1">
        <f t="array" ref="AK220">IF(N220="","",IF(T220&lt;&gt;"",AK17,IF(S220&lt;&gt;"","",IF(R220&lt;&gt;"","",IF(SUMPRODUCT(--(AN18:AN1500=AK17),--(AM18:AM1500&lt;&gt;""),--ISNUMBER(SEARCH(" "&amp;AM18:AM1500&amp;" ",Q220)))&gt;0,AK17,"")))))</f>
        <v/>
      </c>
      <c r="AM220" s="968" t="s">
        <v>2244</v>
      </c>
      <c r="AN220" s="968" t="s">
        <v>1962</v>
      </c>
      <c r="AP220" s="964"/>
      <c r="AQ220" s="964"/>
      <c r="AR220" s="964"/>
      <c r="AT220" s="964"/>
      <c r="AU220" s="964"/>
      <c r="AV220" s="964"/>
      <c r="BN220" s="49">
        <v>1</v>
      </c>
    </row>
    <row r="221" spans="1:66" ht="35.1" customHeight="1">
      <c r="A221" s="973" t="str">
        <f>IF(B221="","",COUNTIF(B18:B221,"&lt;&gt;"))</f>
        <v/>
      </c>
      <c r="B221" s="965"/>
      <c r="C221" s="974" t="str">
        <f t="shared" si="54"/>
        <v/>
      </c>
      <c r="D221" s="984" t="str">
        <f t="shared" si="42"/>
        <v/>
      </c>
      <c r="E221" s="976" t="str">
        <f t="shared" si="43"/>
        <v/>
      </c>
      <c r="F221" s="977" t="str">
        <f t="shared" si="44"/>
        <v/>
      </c>
      <c r="G221" s="964" t="str">
        <f>IF(H221="","",COUNTIF(H18:H221,"&lt;&gt;"))</f>
        <v/>
      </c>
      <c r="H221" s="965" t="str" cm="1">
        <f t="array" ref="H221">IF(L221="","",IF(LEN(L221)&lt;=MAX(10,G13),L221,IFERROR(LEFT(L221,LOOKUP(2,1/(MID(L221,ROW(1:500),1)=" ")/(ROW(1:500)&lt;=MAX(10,G13)),ROW(1:500))-1),LEFT(L221,MAX(10,G13)))))</f>
        <v/>
      </c>
      <c r="I221" s="964" t="str">
        <f t="shared" si="45"/>
        <v/>
      </c>
      <c r="J221" s="964" t="str">
        <f t="shared" si="46"/>
        <v/>
      </c>
      <c r="K221" s="964" t="str">
        <f>IF(M220&lt;&gt;"",K220,IF(K220&lt;MAX(A18:A317),K220+1,""))</f>
        <v/>
      </c>
      <c r="L221" s="965" t="str">
        <f>IF(K221="","",IF(M220&lt;&gt;"",M220,INDEX(E18:E317,MATCH(K221,A18:A317,0))))</f>
        <v/>
      </c>
      <c r="M221" s="965" t="str">
        <f t="shared" si="47"/>
        <v/>
      </c>
      <c r="N221" s="965" t="str">
        <f t="shared" si="48"/>
        <v/>
      </c>
      <c r="O221" s="964" t="str">
        <f t="shared" si="49"/>
        <v/>
      </c>
      <c r="P221" s="964" t="str">
        <f t="shared" si="50"/>
        <v/>
      </c>
      <c r="Q221" s="965" t="str">
        <f t="shared" si="51"/>
        <v/>
      </c>
      <c r="R221" s="964" t="str">
        <f>IF(N221="","",IF(COUNTIF(AP18:AP300,TRIM(Q221))&gt;0,"EXCLUSION EXACTE",""))</f>
        <v/>
      </c>
      <c r="S221" s="964" t="str" cm="1">
        <f t="array" ref="S221">IF(N221="","",IF(SUMPRODUCT(--(AP18:AP300&lt;&gt;""),--ISNUMBER(SEARCH(" "&amp;AP18:AP300&amp;" ",Q221)))&gt;0,"BLOQUE MOLLUSQUES",""))</f>
        <v/>
      </c>
      <c r="T221" s="964" t="str" cm="1">
        <f t="array" ref="T221">IF(N221="","",IF(SUMPRODUCT(--(AT18:AT300&lt;&gt;""),--ISNUMBER(SEARCH(" "&amp;AT18:AT300&amp;" ",Q221)))&gt;0,"FORCE MOLLUSQUES",""))</f>
        <v/>
      </c>
      <c r="U221" s="965" t="str">
        <f t="shared" si="52"/>
        <v/>
      </c>
      <c r="V221" s="965" t="str">
        <f t="shared" si="55"/>
        <v/>
      </c>
      <c r="W221" s="977" t="str">
        <f t="shared" si="53"/>
        <v/>
      </c>
      <c r="X221" s="964" t="str" cm="1">
        <f t="array" ref="X221">IF(N221="","",IF(R221&lt;&gt;"","",IF(SUMPRODUCT(--(AN18:AN1500=X17),--(AM18:AM1500&lt;&gt;""),--ISNUMBER(SEARCH(" "&amp;AM18:AM1500&amp;" ",Q221)))&gt;0,X17,"")))</f>
        <v/>
      </c>
      <c r="Y221" s="964" t="str" cm="1">
        <f t="array" ref="Y221">IF(N221="","",IF(R221&lt;&gt;"","",IF(SUMPRODUCT(--(AN18:AN1500=Y17),--(AM18:AM1500&lt;&gt;""),--ISNUMBER(SEARCH(" "&amp;AM18:AM1500&amp;" ",Q221)))&gt;0,Y17,"")))</f>
        <v/>
      </c>
      <c r="Z221" s="964" t="str" cm="1">
        <f t="array" ref="Z221">IF(N221="","",IF(R221&lt;&gt;"","",IF(SUMPRODUCT(--(AN18:AN1500=Z17),--(AM18:AM1500&lt;&gt;""),--ISNUMBER(SEARCH(" "&amp;AM18:AM1500&amp;" ",Q221)))&gt;0,Z17,"")))</f>
        <v/>
      </c>
      <c r="AA221" s="964" t="str" cm="1">
        <f t="array" ref="AA221">IF(N221="","",IF(R221&lt;&gt;"","",IF(SUMPRODUCT(--(AN18:AN1500=AA17),--(AM18:AM1500&lt;&gt;""),--ISNUMBER(SEARCH(" "&amp;AM18:AM1500&amp;" ",Q221)))&gt;0,AA17,"")))</f>
        <v/>
      </c>
      <c r="AB221" s="964" t="str" cm="1">
        <f t="array" ref="AB221">IF(N221="","",IF(R221&lt;&gt;"","",IF(SUMPRODUCT(--(AN18:AN1500=AB17),--(AM18:AM1500&lt;&gt;""),--ISNUMBER(SEARCH(" "&amp;AM18:AM1500&amp;" ",Q221)))&gt;0,AB17,"")))</f>
        <v/>
      </c>
      <c r="AC221" s="964" t="str" cm="1">
        <f t="array" ref="AC221">IF(N221="","",IF(R221&lt;&gt;"","",IF(SUMPRODUCT(--(AN18:AN1500=AC17),--(AM18:AM1500&lt;&gt;""),--ISNUMBER(SEARCH(" "&amp;AM18:AM1500&amp;" ",Q221)))&gt;0,AC17,"")))</f>
        <v/>
      </c>
      <c r="AD221" s="964" t="str" cm="1">
        <f t="array" ref="AD221">IF(N221="","",IF(R221&lt;&gt;"","",IF(SUMPRODUCT(--(AN18:AN1500=AD17),--(AM18:AM1500&lt;&gt;""),--ISNUMBER(SEARCH(" "&amp;AM18:AM1500&amp;" ",Q221)))&gt;0,AD17,"")))</f>
        <v/>
      </c>
      <c r="AE221" s="964" t="str" cm="1">
        <f t="array" ref="AE221">IF(N221="","",IF(R221&lt;&gt;"","",IF(SUMPRODUCT(--(AN18:AN1500=AE17),--(AM18:AM1500&lt;&gt;""),--ISNUMBER(SEARCH(" "&amp;AM18:AM1500&amp;" ",Q221)))&gt;0,AE17,"")))</f>
        <v/>
      </c>
      <c r="AF221" s="964" t="str" cm="1">
        <f t="array" ref="AF221">IF(N221="","",IF(R221&lt;&gt;"","",IF(SUMPRODUCT(--(AN18:AN1500=AF17),--(AM18:AM1500&lt;&gt;""),--ISNUMBER(SEARCH(" "&amp;AM18:AM1500&amp;" ",Q221)))&gt;0,AF17,"")))</f>
        <v/>
      </c>
      <c r="AG221" s="964" t="str" cm="1">
        <f t="array" ref="AG221">IF(N221="","",IF(R221&lt;&gt;"","",IF(SUMPRODUCT(--(AN18:AN1500=AG17),--(AM18:AM1500&lt;&gt;""),--ISNUMBER(SEARCH(" "&amp;AM18:AM1500&amp;" ",Q221)))&gt;0,AG17,"")))</f>
        <v/>
      </c>
      <c r="AH221" s="964" t="str" cm="1">
        <f t="array" ref="AH221">IF(N221="","",IF(R221&lt;&gt;"","",IF(SUMPRODUCT(--(AN18:AN1500=AH17),--(AM18:AM1500&lt;&gt;""),--ISNUMBER(SEARCH(" "&amp;AM18:AM1500&amp;" ",Q221)))&gt;0,AH17,"")))</f>
        <v/>
      </c>
      <c r="AI221" s="964" t="str" cm="1">
        <f t="array" ref="AI221">IF(N221="","",IF(R221&lt;&gt;"","",IF(SUMPRODUCT(--(AN18:AN1500=AI17),--(AM18:AM1500&lt;&gt;""),--ISNUMBER(SEARCH(" "&amp;AM18:AM1500&amp;" ",Q221)))&gt;0,AI17,"")))</f>
        <v/>
      </c>
      <c r="AJ221" s="964" t="str" cm="1">
        <f t="array" ref="AJ221">IF(N221="","",IF(R221&lt;&gt;"","",IF(SUMPRODUCT(--(AN18:AN1500=AJ17),--(AM18:AM1500&lt;&gt;""),--ISNUMBER(SEARCH(" "&amp;AM18:AM1500&amp;" ",Q221)))&gt;0,AJ17,"")))</f>
        <v/>
      </c>
      <c r="AK221" s="964" t="str" cm="1">
        <f t="array" ref="AK221">IF(N221="","",IF(T221&lt;&gt;"",AK17,IF(S221&lt;&gt;"","",IF(R221&lt;&gt;"","",IF(SUMPRODUCT(--(AN18:AN1500=AK17),--(AM18:AM1500&lt;&gt;""),--ISNUMBER(SEARCH(" "&amp;AM18:AM1500&amp;" ",Q221)))&gt;0,AK17,"")))))</f>
        <v/>
      </c>
      <c r="AM221" s="964" t="s">
        <v>2245</v>
      </c>
      <c r="AN221" s="964" t="s">
        <v>1962</v>
      </c>
      <c r="AP221" s="964"/>
      <c r="AQ221" s="964"/>
      <c r="AR221" s="964"/>
      <c r="AT221" s="964"/>
      <c r="AU221" s="964"/>
      <c r="AV221" s="964"/>
      <c r="BN221" s="49">
        <v>1</v>
      </c>
    </row>
    <row r="222" spans="1:66" ht="35.1" customHeight="1">
      <c r="A222" s="957" t="str">
        <f>IF(B222="","",COUNTIF(B18:B222,"&lt;&gt;"))</f>
        <v/>
      </c>
      <c r="B222" s="958"/>
      <c r="C222" s="974" t="str">
        <f t="shared" si="54"/>
        <v/>
      </c>
      <c r="D222" s="984" t="str">
        <f t="shared" si="42"/>
        <v/>
      </c>
      <c r="E222" s="961" t="str">
        <f t="shared" si="43"/>
        <v/>
      </c>
      <c r="F222" s="962" t="str">
        <f t="shared" si="44"/>
        <v/>
      </c>
      <c r="G222" s="963" t="str">
        <f>IF(H222="","",COUNTIF(H18:H222,"&lt;&gt;"))</f>
        <v/>
      </c>
      <c r="H222" s="958" t="str" cm="1">
        <f t="array" ref="H222">IF(L222="","",IF(LEN(L222)&lt;=MAX(10,G13),L222,IFERROR(LEFT(L222,LOOKUP(2,1/(MID(L222,ROW(1:500),1)=" ")/(ROW(1:500)&lt;=MAX(10,G13)),ROW(1:500))-1),LEFT(L222,MAX(10,G13)))))</f>
        <v/>
      </c>
      <c r="I222" s="963" t="str">
        <f t="shared" si="45"/>
        <v/>
      </c>
      <c r="J222" s="963" t="str">
        <f t="shared" si="46"/>
        <v/>
      </c>
      <c r="K222" s="964" t="str">
        <f>IF(M221&lt;&gt;"",K221,IF(K221&lt;MAX(A18:A317),K221+1,""))</f>
        <v/>
      </c>
      <c r="L222" s="965" t="str">
        <f>IF(K222="","",IF(M221&lt;&gt;"",M221,INDEX(E18:E317,MATCH(K222,A18:A317,0))))</f>
        <v/>
      </c>
      <c r="M222" s="965" t="str">
        <f t="shared" si="47"/>
        <v/>
      </c>
      <c r="N222" s="966" t="str">
        <f t="shared" si="48"/>
        <v/>
      </c>
      <c r="O222" s="967" t="str">
        <f t="shared" si="49"/>
        <v/>
      </c>
      <c r="P222" s="967" t="str">
        <f t="shared" si="50"/>
        <v/>
      </c>
      <c r="Q222" s="966" t="str">
        <f t="shared" si="51"/>
        <v/>
      </c>
      <c r="R222" s="967" t="str">
        <f>IF(N222="","",IF(COUNTIF(AP18:AP300,TRIM(Q222))&gt;0,"EXCLUSION EXACTE",""))</f>
        <v/>
      </c>
      <c r="S222" s="967" t="str" cm="1">
        <f t="array" ref="S222">IF(N222="","",IF(SUMPRODUCT(--(AP18:AP300&lt;&gt;""),--ISNUMBER(SEARCH(" "&amp;AP18:AP300&amp;" ",Q222)))&gt;0,"BLOQUE MOLLUSQUES",""))</f>
        <v/>
      </c>
      <c r="T222" s="967" t="str" cm="1">
        <f t="array" ref="T222">IF(N222="","",IF(SUMPRODUCT(--(AT18:AT300&lt;&gt;""),--ISNUMBER(SEARCH(" "&amp;AT18:AT300&amp;" ",Q222)))&gt;0,"FORCE MOLLUSQUES",""))</f>
        <v/>
      </c>
      <c r="U222" s="966" t="str">
        <f t="shared" si="52"/>
        <v/>
      </c>
      <c r="V222" s="966" t="str">
        <f t="shared" si="55"/>
        <v/>
      </c>
      <c r="W222" s="991" t="str">
        <f t="shared" si="53"/>
        <v/>
      </c>
      <c r="X222" s="967" t="str" cm="1">
        <f t="array" ref="X222">IF(N222="","",IF(R222&lt;&gt;"","",IF(SUMPRODUCT(--(AN18:AN1500=X17),--(AM18:AM1500&lt;&gt;""),--ISNUMBER(SEARCH(" "&amp;AM18:AM1500&amp;" ",Q222)))&gt;0,X17,"")))</f>
        <v/>
      </c>
      <c r="Y222" s="967" t="str" cm="1">
        <f t="array" ref="Y222">IF(N222="","",IF(R222&lt;&gt;"","",IF(SUMPRODUCT(--(AN18:AN1500=Y17),--(AM18:AM1500&lt;&gt;""),--ISNUMBER(SEARCH(" "&amp;AM18:AM1500&amp;" ",Q222)))&gt;0,Y17,"")))</f>
        <v/>
      </c>
      <c r="Z222" s="967" t="str" cm="1">
        <f t="array" ref="Z222">IF(N222="","",IF(R222&lt;&gt;"","",IF(SUMPRODUCT(--(AN18:AN1500=Z17),--(AM18:AM1500&lt;&gt;""),--ISNUMBER(SEARCH(" "&amp;AM18:AM1500&amp;" ",Q222)))&gt;0,Z17,"")))</f>
        <v/>
      </c>
      <c r="AA222" s="967" t="str" cm="1">
        <f t="array" ref="AA222">IF(N222="","",IF(R222&lt;&gt;"","",IF(SUMPRODUCT(--(AN18:AN1500=AA17),--(AM18:AM1500&lt;&gt;""),--ISNUMBER(SEARCH(" "&amp;AM18:AM1500&amp;" ",Q222)))&gt;0,AA17,"")))</f>
        <v/>
      </c>
      <c r="AB222" s="967" t="str" cm="1">
        <f t="array" ref="AB222">IF(N222="","",IF(R222&lt;&gt;"","",IF(SUMPRODUCT(--(AN18:AN1500=AB17),--(AM18:AM1500&lt;&gt;""),--ISNUMBER(SEARCH(" "&amp;AM18:AM1500&amp;" ",Q222)))&gt;0,AB17,"")))</f>
        <v/>
      </c>
      <c r="AC222" s="967" t="str" cm="1">
        <f t="array" ref="AC222">IF(N222="","",IF(R222&lt;&gt;"","",IF(SUMPRODUCT(--(AN18:AN1500=AC17),--(AM18:AM1500&lt;&gt;""),--ISNUMBER(SEARCH(" "&amp;AM18:AM1500&amp;" ",Q222)))&gt;0,AC17,"")))</f>
        <v/>
      </c>
      <c r="AD222" s="967" t="str" cm="1">
        <f t="array" ref="AD222">IF(N222="","",IF(R222&lt;&gt;"","",IF(SUMPRODUCT(--(AN18:AN1500=AD17),--(AM18:AM1500&lt;&gt;""),--ISNUMBER(SEARCH(" "&amp;AM18:AM1500&amp;" ",Q222)))&gt;0,AD17,"")))</f>
        <v/>
      </c>
      <c r="AE222" s="967" t="str" cm="1">
        <f t="array" ref="AE222">IF(N222="","",IF(R222&lt;&gt;"","",IF(SUMPRODUCT(--(AN18:AN1500=AE17),--(AM18:AM1500&lt;&gt;""),--ISNUMBER(SEARCH(" "&amp;AM18:AM1500&amp;" ",Q222)))&gt;0,AE17,"")))</f>
        <v/>
      </c>
      <c r="AF222" s="967" t="str" cm="1">
        <f t="array" ref="AF222">IF(N222="","",IF(R222&lt;&gt;"","",IF(SUMPRODUCT(--(AN18:AN1500=AF17),--(AM18:AM1500&lt;&gt;""),--ISNUMBER(SEARCH(" "&amp;AM18:AM1500&amp;" ",Q222)))&gt;0,AF17,"")))</f>
        <v/>
      </c>
      <c r="AG222" s="967" t="str" cm="1">
        <f t="array" ref="AG222">IF(N222="","",IF(R222&lt;&gt;"","",IF(SUMPRODUCT(--(AN18:AN1500=AG17),--(AM18:AM1500&lt;&gt;""),--ISNUMBER(SEARCH(" "&amp;AM18:AM1500&amp;" ",Q222)))&gt;0,AG17,"")))</f>
        <v/>
      </c>
      <c r="AH222" s="967" t="str" cm="1">
        <f t="array" ref="AH222">IF(N222="","",IF(R222&lt;&gt;"","",IF(SUMPRODUCT(--(AN18:AN1500=AH17),--(AM18:AM1500&lt;&gt;""),--ISNUMBER(SEARCH(" "&amp;AM18:AM1500&amp;" ",Q222)))&gt;0,AH17,"")))</f>
        <v/>
      </c>
      <c r="AI222" s="967" t="str" cm="1">
        <f t="array" ref="AI222">IF(N222="","",IF(R222&lt;&gt;"","",IF(SUMPRODUCT(--(AN18:AN1500=AI17),--(AM18:AM1500&lt;&gt;""),--ISNUMBER(SEARCH(" "&amp;AM18:AM1500&amp;" ",Q222)))&gt;0,AI17,"")))</f>
        <v/>
      </c>
      <c r="AJ222" s="967" t="str" cm="1">
        <f t="array" ref="AJ222">IF(N222="","",IF(R222&lt;&gt;"","",IF(SUMPRODUCT(--(AN18:AN1500=AJ17),--(AM18:AM1500&lt;&gt;""),--ISNUMBER(SEARCH(" "&amp;AM18:AM1500&amp;" ",Q222)))&gt;0,AJ17,"")))</f>
        <v/>
      </c>
      <c r="AK222" s="967" t="str" cm="1">
        <f t="array" ref="AK222">IF(N222="","",IF(T222&lt;&gt;"",AK17,IF(S222&lt;&gt;"","",IF(R222&lt;&gt;"","",IF(SUMPRODUCT(--(AN18:AN1500=AK17),--(AM18:AM1500&lt;&gt;""),--ISNUMBER(SEARCH(" "&amp;AM18:AM1500&amp;" ",Q222)))&gt;0,AK17,"")))))</f>
        <v/>
      </c>
      <c r="AM222" s="968" t="s">
        <v>557</v>
      </c>
      <c r="AN222" s="968" t="s">
        <v>1962</v>
      </c>
      <c r="AP222" s="964"/>
      <c r="AQ222" s="964"/>
      <c r="AR222" s="964"/>
      <c r="AT222" s="964"/>
      <c r="AU222" s="964"/>
      <c r="AV222" s="964"/>
      <c r="BN222" s="49">
        <v>1</v>
      </c>
    </row>
    <row r="223" spans="1:66" ht="35.1" customHeight="1">
      <c r="A223" s="973" t="str">
        <f>IF(B223="","",COUNTIF(B18:B223,"&lt;&gt;"))</f>
        <v/>
      </c>
      <c r="B223" s="965"/>
      <c r="C223" s="974" t="str">
        <f t="shared" si="54"/>
        <v/>
      </c>
      <c r="D223" s="984" t="str">
        <f t="shared" si="42"/>
        <v/>
      </c>
      <c r="E223" s="976" t="str">
        <f t="shared" si="43"/>
        <v/>
      </c>
      <c r="F223" s="977" t="str">
        <f t="shared" si="44"/>
        <v/>
      </c>
      <c r="G223" s="964" t="str">
        <f>IF(H223="","",COUNTIF(H18:H223,"&lt;&gt;"))</f>
        <v/>
      </c>
      <c r="H223" s="965" t="str" cm="1">
        <f t="array" ref="H223">IF(L223="","",IF(LEN(L223)&lt;=MAX(10,G13),L223,IFERROR(LEFT(L223,LOOKUP(2,1/(MID(L223,ROW(1:500),1)=" ")/(ROW(1:500)&lt;=MAX(10,G13)),ROW(1:500))-1),LEFT(L223,MAX(10,G13)))))</f>
        <v/>
      </c>
      <c r="I223" s="964" t="str">
        <f t="shared" si="45"/>
        <v/>
      </c>
      <c r="J223" s="964" t="str">
        <f t="shared" si="46"/>
        <v/>
      </c>
      <c r="K223" s="964" t="str">
        <f>IF(M222&lt;&gt;"",K222,IF(K222&lt;MAX(A18:A317),K222+1,""))</f>
        <v/>
      </c>
      <c r="L223" s="965" t="str">
        <f>IF(K223="","",IF(M222&lt;&gt;"",M222,INDEX(E18:E317,MATCH(K223,A18:A317,0))))</f>
        <v/>
      </c>
      <c r="M223" s="965" t="str">
        <f t="shared" si="47"/>
        <v/>
      </c>
      <c r="N223" s="965" t="str">
        <f t="shared" si="48"/>
        <v/>
      </c>
      <c r="O223" s="964" t="str">
        <f t="shared" si="49"/>
        <v/>
      </c>
      <c r="P223" s="964" t="str">
        <f t="shared" si="50"/>
        <v/>
      </c>
      <c r="Q223" s="965" t="str">
        <f t="shared" si="51"/>
        <v/>
      </c>
      <c r="R223" s="964" t="str">
        <f>IF(N223="","",IF(COUNTIF(AP18:AP300,TRIM(Q223))&gt;0,"EXCLUSION EXACTE",""))</f>
        <v/>
      </c>
      <c r="S223" s="964" t="str" cm="1">
        <f t="array" ref="S223">IF(N223="","",IF(SUMPRODUCT(--(AP18:AP300&lt;&gt;""),--ISNUMBER(SEARCH(" "&amp;AP18:AP300&amp;" ",Q223)))&gt;0,"BLOQUE MOLLUSQUES",""))</f>
        <v/>
      </c>
      <c r="T223" s="964" t="str" cm="1">
        <f t="array" ref="T223">IF(N223="","",IF(SUMPRODUCT(--(AT18:AT300&lt;&gt;""),--ISNUMBER(SEARCH(" "&amp;AT18:AT300&amp;" ",Q223)))&gt;0,"FORCE MOLLUSQUES",""))</f>
        <v/>
      </c>
      <c r="U223" s="965" t="str">
        <f t="shared" si="52"/>
        <v/>
      </c>
      <c r="V223" s="965" t="str">
        <f t="shared" si="55"/>
        <v/>
      </c>
      <c r="W223" s="977" t="str">
        <f t="shared" si="53"/>
        <v/>
      </c>
      <c r="X223" s="964" t="str" cm="1">
        <f t="array" ref="X223">IF(N223="","",IF(R223&lt;&gt;"","",IF(SUMPRODUCT(--(AN18:AN1500=X17),--(AM18:AM1500&lt;&gt;""),--ISNUMBER(SEARCH(" "&amp;AM18:AM1500&amp;" ",Q223)))&gt;0,X17,"")))</f>
        <v/>
      </c>
      <c r="Y223" s="964" t="str" cm="1">
        <f t="array" ref="Y223">IF(N223="","",IF(R223&lt;&gt;"","",IF(SUMPRODUCT(--(AN18:AN1500=Y17),--(AM18:AM1500&lt;&gt;""),--ISNUMBER(SEARCH(" "&amp;AM18:AM1500&amp;" ",Q223)))&gt;0,Y17,"")))</f>
        <v/>
      </c>
      <c r="Z223" s="964" t="str" cm="1">
        <f t="array" ref="Z223">IF(N223="","",IF(R223&lt;&gt;"","",IF(SUMPRODUCT(--(AN18:AN1500=Z17),--(AM18:AM1500&lt;&gt;""),--ISNUMBER(SEARCH(" "&amp;AM18:AM1500&amp;" ",Q223)))&gt;0,Z17,"")))</f>
        <v/>
      </c>
      <c r="AA223" s="964" t="str" cm="1">
        <f t="array" ref="AA223">IF(N223="","",IF(R223&lt;&gt;"","",IF(SUMPRODUCT(--(AN18:AN1500=AA17),--(AM18:AM1500&lt;&gt;""),--ISNUMBER(SEARCH(" "&amp;AM18:AM1500&amp;" ",Q223)))&gt;0,AA17,"")))</f>
        <v/>
      </c>
      <c r="AB223" s="964" t="str" cm="1">
        <f t="array" ref="AB223">IF(N223="","",IF(R223&lt;&gt;"","",IF(SUMPRODUCT(--(AN18:AN1500=AB17),--(AM18:AM1500&lt;&gt;""),--ISNUMBER(SEARCH(" "&amp;AM18:AM1500&amp;" ",Q223)))&gt;0,AB17,"")))</f>
        <v/>
      </c>
      <c r="AC223" s="964" t="str" cm="1">
        <f t="array" ref="AC223">IF(N223="","",IF(R223&lt;&gt;"","",IF(SUMPRODUCT(--(AN18:AN1500=AC17),--(AM18:AM1500&lt;&gt;""),--ISNUMBER(SEARCH(" "&amp;AM18:AM1500&amp;" ",Q223)))&gt;0,AC17,"")))</f>
        <v/>
      </c>
      <c r="AD223" s="964" t="str" cm="1">
        <f t="array" ref="AD223">IF(N223="","",IF(R223&lt;&gt;"","",IF(SUMPRODUCT(--(AN18:AN1500=AD17),--(AM18:AM1500&lt;&gt;""),--ISNUMBER(SEARCH(" "&amp;AM18:AM1500&amp;" ",Q223)))&gt;0,AD17,"")))</f>
        <v/>
      </c>
      <c r="AE223" s="964" t="str" cm="1">
        <f t="array" ref="AE223">IF(N223="","",IF(R223&lt;&gt;"","",IF(SUMPRODUCT(--(AN18:AN1500=AE17),--(AM18:AM1500&lt;&gt;""),--ISNUMBER(SEARCH(" "&amp;AM18:AM1500&amp;" ",Q223)))&gt;0,AE17,"")))</f>
        <v/>
      </c>
      <c r="AF223" s="964" t="str" cm="1">
        <f t="array" ref="AF223">IF(N223="","",IF(R223&lt;&gt;"","",IF(SUMPRODUCT(--(AN18:AN1500=AF17),--(AM18:AM1500&lt;&gt;""),--ISNUMBER(SEARCH(" "&amp;AM18:AM1500&amp;" ",Q223)))&gt;0,AF17,"")))</f>
        <v/>
      </c>
      <c r="AG223" s="964" t="str" cm="1">
        <f t="array" ref="AG223">IF(N223="","",IF(R223&lt;&gt;"","",IF(SUMPRODUCT(--(AN18:AN1500=AG17),--(AM18:AM1500&lt;&gt;""),--ISNUMBER(SEARCH(" "&amp;AM18:AM1500&amp;" ",Q223)))&gt;0,AG17,"")))</f>
        <v/>
      </c>
      <c r="AH223" s="964" t="str" cm="1">
        <f t="array" ref="AH223">IF(N223="","",IF(R223&lt;&gt;"","",IF(SUMPRODUCT(--(AN18:AN1500=AH17),--(AM18:AM1500&lt;&gt;""),--ISNUMBER(SEARCH(" "&amp;AM18:AM1500&amp;" ",Q223)))&gt;0,AH17,"")))</f>
        <v/>
      </c>
      <c r="AI223" s="964" t="str" cm="1">
        <f t="array" ref="AI223">IF(N223="","",IF(R223&lt;&gt;"","",IF(SUMPRODUCT(--(AN18:AN1500=AI17),--(AM18:AM1500&lt;&gt;""),--ISNUMBER(SEARCH(" "&amp;AM18:AM1500&amp;" ",Q223)))&gt;0,AI17,"")))</f>
        <v/>
      </c>
      <c r="AJ223" s="964" t="str" cm="1">
        <f t="array" ref="AJ223">IF(N223="","",IF(R223&lt;&gt;"","",IF(SUMPRODUCT(--(AN18:AN1500=AJ17),--(AM18:AM1500&lt;&gt;""),--ISNUMBER(SEARCH(" "&amp;AM18:AM1500&amp;" ",Q223)))&gt;0,AJ17,"")))</f>
        <v/>
      </c>
      <c r="AK223" s="964" t="str" cm="1">
        <f t="array" ref="AK223">IF(N223="","",IF(T223&lt;&gt;"",AK17,IF(S223&lt;&gt;"","",IF(R223&lt;&gt;"","",IF(SUMPRODUCT(--(AN18:AN1500=AK17),--(AM18:AM1500&lt;&gt;""),--ISNUMBER(SEARCH(" "&amp;AM18:AM1500&amp;" ",Q223)))&gt;0,AK17,"")))))</f>
        <v/>
      </c>
      <c r="AM223" s="964" t="s">
        <v>2246</v>
      </c>
      <c r="AN223" s="964" t="s">
        <v>1962</v>
      </c>
      <c r="AP223" s="964"/>
      <c r="AQ223" s="964"/>
      <c r="AR223" s="964"/>
      <c r="AT223" s="964"/>
      <c r="AU223" s="964"/>
      <c r="AV223" s="964"/>
      <c r="BN223" s="49">
        <v>1</v>
      </c>
    </row>
    <row r="224" spans="1:66" ht="35.1" customHeight="1">
      <c r="A224" s="957" t="str">
        <f>IF(B224="","",COUNTIF(B18:B224,"&lt;&gt;"))</f>
        <v/>
      </c>
      <c r="B224" s="958"/>
      <c r="C224" s="974" t="str">
        <f t="shared" si="54"/>
        <v/>
      </c>
      <c r="D224" s="984" t="str">
        <f t="shared" si="42"/>
        <v/>
      </c>
      <c r="E224" s="961" t="str">
        <f t="shared" si="43"/>
        <v/>
      </c>
      <c r="F224" s="962" t="str">
        <f t="shared" si="44"/>
        <v/>
      </c>
      <c r="G224" s="963" t="str">
        <f>IF(H224="","",COUNTIF(H18:H224,"&lt;&gt;"))</f>
        <v/>
      </c>
      <c r="H224" s="958" t="str" cm="1">
        <f t="array" ref="H224">IF(L224="","",IF(LEN(L224)&lt;=MAX(10,G13),L224,IFERROR(LEFT(L224,LOOKUP(2,1/(MID(L224,ROW(1:500),1)=" ")/(ROW(1:500)&lt;=MAX(10,G13)),ROW(1:500))-1),LEFT(L224,MAX(10,G13)))))</f>
        <v/>
      </c>
      <c r="I224" s="963" t="str">
        <f t="shared" si="45"/>
        <v/>
      </c>
      <c r="J224" s="963" t="str">
        <f t="shared" si="46"/>
        <v/>
      </c>
      <c r="K224" s="964" t="str">
        <f>IF(M223&lt;&gt;"",K223,IF(K223&lt;MAX(A18:A317),K223+1,""))</f>
        <v/>
      </c>
      <c r="L224" s="965" t="str">
        <f>IF(K224="","",IF(M223&lt;&gt;"",M223,INDEX(E18:E317,MATCH(K224,A18:A317,0))))</f>
        <v/>
      </c>
      <c r="M224" s="965" t="str">
        <f t="shared" si="47"/>
        <v/>
      </c>
      <c r="N224" s="966" t="str">
        <f t="shared" si="48"/>
        <v/>
      </c>
      <c r="O224" s="967" t="str">
        <f t="shared" si="49"/>
        <v/>
      </c>
      <c r="P224" s="967" t="str">
        <f t="shared" si="50"/>
        <v/>
      </c>
      <c r="Q224" s="966" t="str">
        <f t="shared" si="51"/>
        <v/>
      </c>
      <c r="R224" s="967" t="str">
        <f>IF(N224="","",IF(COUNTIF(AP18:AP300,TRIM(Q224))&gt;0,"EXCLUSION EXACTE",""))</f>
        <v/>
      </c>
      <c r="S224" s="967" t="str" cm="1">
        <f t="array" ref="S224">IF(N224="","",IF(SUMPRODUCT(--(AP18:AP300&lt;&gt;""),--ISNUMBER(SEARCH(" "&amp;AP18:AP300&amp;" ",Q224)))&gt;0,"BLOQUE MOLLUSQUES",""))</f>
        <v/>
      </c>
      <c r="T224" s="967" t="str" cm="1">
        <f t="array" ref="T224">IF(N224="","",IF(SUMPRODUCT(--(AT18:AT300&lt;&gt;""),--ISNUMBER(SEARCH(" "&amp;AT18:AT300&amp;" ",Q224)))&gt;0,"FORCE MOLLUSQUES",""))</f>
        <v/>
      </c>
      <c r="U224" s="966" t="str">
        <f t="shared" si="52"/>
        <v/>
      </c>
      <c r="V224" s="966" t="str">
        <f t="shared" si="55"/>
        <v/>
      </c>
      <c r="W224" s="991" t="str">
        <f t="shared" si="53"/>
        <v/>
      </c>
      <c r="X224" s="967" t="str" cm="1">
        <f t="array" ref="X224">IF(N224="","",IF(R224&lt;&gt;"","",IF(SUMPRODUCT(--(AN18:AN1500=X17),--(AM18:AM1500&lt;&gt;""),--ISNUMBER(SEARCH(" "&amp;AM18:AM1500&amp;" ",Q224)))&gt;0,X17,"")))</f>
        <v/>
      </c>
      <c r="Y224" s="967" t="str" cm="1">
        <f t="array" ref="Y224">IF(N224="","",IF(R224&lt;&gt;"","",IF(SUMPRODUCT(--(AN18:AN1500=Y17),--(AM18:AM1500&lt;&gt;""),--ISNUMBER(SEARCH(" "&amp;AM18:AM1500&amp;" ",Q224)))&gt;0,Y17,"")))</f>
        <v/>
      </c>
      <c r="Z224" s="967" t="str" cm="1">
        <f t="array" ref="Z224">IF(N224="","",IF(R224&lt;&gt;"","",IF(SUMPRODUCT(--(AN18:AN1500=Z17),--(AM18:AM1500&lt;&gt;""),--ISNUMBER(SEARCH(" "&amp;AM18:AM1500&amp;" ",Q224)))&gt;0,Z17,"")))</f>
        <v/>
      </c>
      <c r="AA224" s="967" t="str" cm="1">
        <f t="array" ref="AA224">IF(N224="","",IF(R224&lt;&gt;"","",IF(SUMPRODUCT(--(AN18:AN1500=AA17),--(AM18:AM1500&lt;&gt;""),--ISNUMBER(SEARCH(" "&amp;AM18:AM1500&amp;" ",Q224)))&gt;0,AA17,"")))</f>
        <v/>
      </c>
      <c r="AB224" s="967" t="str" cm="1">
        <f t="array" ref="AB224">IF(N224="","",IF(R224&lt;&gt;"","",IF(SUMPRODUCT(--(AN18:AN1500=AB17),--(AM18:AM1500&lt;&gt;""),--ISNUMBER(SEARCH(" "&amp;AM18:AM1500&amp;" ",Q224)))&gt;0,AB17,"")))</f>
        <v/>
      </c>
      <c r="AC224" s="967" t="str" cm="1">
        <f t="array" ref="AC224">IF(N224="","",IF(R224&lt;&gt;"","",IF(SUMPRODUCT(--(AN18:AN1500=AC17),--(AM18:AM1500&lt;&gt;""),--ISNUMBER(SEARCH(" "&amp;AM18:AM1500&amp;" ",Q224)))&gt;0,AC17,"")))</f>
        <v/>
      </c>
      <c r="AD224" s="967" t="str" cm="1">
        <f t="array" ref="AD224">IF(N224="","",IF(R224&lt;&gt;"","",IF(SUMPRODUCT(--(AN18:AN1500=AD17),--(AM18:AM1500&lt;&gt;""),--ISNUMBER(SEARCH(" "&amp;AM18:AM1500&amp;" ",Q224)))&gt;0,AD17,"")))</f>
        <v/>
      </c>
      <c r="AE224" s="967" t="str" cm="1">
        <f t="array" ref="AE224">IF(N224="","",IF(R224&lt;&gt;"","",IF(SUMPRODUCT(--(AN18:AN1500=AE17),--(AM18:AM1500&lt;&gt;""),--ISNUMBER(SEARCH(" "&amp;AM18:AM1500&amp;" ",Q224)))&gt;0,AE17,"")))</f>
        <v/>
      </c>
      <c r="AF224" s="967" t="str" cm="1">
        <f t="array" ref="AF224">IF(N224="","",IF(R224&lt;&gt;"","",IF(SUMPRODUCT(--(AN18:AN1500=AF17),--(AM18:AM1500&lt;&gt;""),--ISNUMBER(SEARCH(" "&amp;AM18:AM1500&amp;" ",Q224)))&gt;0,AF17,"")))</f>
        <v/>
      </c>
      <c r="AG224" s="967" t="str" cm="1">
        <f t="array" ref="AG224">IF(N224="","",IF(R224&lt;&gt;"","",IF(SUMPRODUCT(--(AN18:AN1500=AG17),--(AM18:AM1500&lt;&gt;""),--ISNUMBER(SEARCH(" "&amp;AM18:AM1500&amp;" ",Q224)))&gt;0,AG17,"")))</f>
        <v/>
      </c>
      <c r="AH224" s="967" t="str" cm="1">
        <f t="array" ref="AH224">IF(N224="","",IF(R224&lt;&gt;"","",IF(SUMPRODUCT(--(AN18:AN1500=AH17),--(AM18:AM1500&lt;&gt;""),--ISNUMBER(SEARCH(" "&amp;AM18:AM1500&amp;" ",Q224)))&gt;0,AH17,"")))</f>
        <v/>
      </c>
      <c r="AI224" s="967" t="str" cm="1">
        <f t="array" ref="AI224">IF(N224="","",IF(R224&lt;&gt;"","",IF(SUMPRODUCT(--(AN18:AN1500=AI17),--(AM18:AM1500&lt;&gt;""),--ISNUMBER(SEARCH(" "&amp;AM18:AM1500&amp;" ",Q224)))&gt;0,AI17,"")))</f>
        <v/>
      </c>
      <c r="AJ224" s="967" t="str" cm="1">
        <f t="array" ref="AJ224">IF(N224="","",IF(R224&lt;&gt;"","",IF(SUMPRODUCT(--(AN18:AN1500=AJ17),--(AM18:AM1500&lt;&gt;""),--ISNUMBER(SEARCH(" "&amp;AM18:AM1500&amp;" ",Q224)))&gt;0,AJ17,"")))</f>
        <v/>
      </c>
      <c r="AK224" s="967" t="str" cm="1">
        <f t="array" ref="AK224">IF(N224="","",IF(T224&lt;&gt;"",AK17,IF(S224&lt;&gt;"","",IF(R224&lt;&gt;"","",IF(SUMPRODUCT(--(AN18:AN1500=AK17),--(AM18:AM1500&lt;&gt;""),--ISNUMBER(SEARCH(" "&amp;AM18:AM1500&amp;" ",Q224)))&gt;0,AK17,"")))))</f>
        <v/>
      </c>
      <c r="AM224" s="968" t="s">
        <v>2247</v>
      </c>
      <c r="AN224" s="968" t="s">
        <v>1962</v>
      </c>
      <c r="AP224" s="964"/>
      <c r="AQ224" s="964"/>
      <c r="AR224" s="964"/>
      <c r="AT224" s="964"/>
      <c r="AU224" s="964"/>
      <c r="AV224" s="964"/>
      <c r="BN224" s="49">
        <v>1</v>
      </c>
    </row>
    <row r="225" spans="1:66" ht="35.1" customHeight="1">
      <c r="A225" s="973" t="str">
        <f>IF(B225="","",COUNTIF(B18:B225,"&lt;&gt;"))</f>
        <v/>
      </c>
      <c r="B225" s="965"/>
      <c r="C225" s="974" t="str">
        <f t="shared" si="54"/>
        <v/>
      </c>
      <c r="D225" s="984" t="str">
        <f t="shared" si="42"/>
        <v/>
      </c>
      <c r="E225" s="976" t="str">
        <f t="shared" si="43"/>
        <v/>
      </c>
      <c r="F225" s="977" t="str">
        <f t="shared" si="44"/>
        <v/>
      </c>
      <c r="G225" s="964" t="str">
        <f>IF(H225="","",COUNTIF(H18:H225,"&lt;&gt;"))</f>
        <v/>
      </c>
      <c r="H225" s="965" t="str" cm="1">
        <f t="array" ref="H225">IF(L225="","",IF(LEN(L225)&lt;=MAX(10,G13),L225,IFERROR(LEFT(L225,LOOKUP(2,1/(MID(L225,ROW(1:500),1)=" ")/(ROW(1:500)&lt;=MAX(10,G13)),ROW(1:500))-1),LEFT(L225,MAX(10,G13)))))</f>
        <v/>
      </c>
      <c r="I225" s="964" t="str">
        <f t="shared" si="45"/>
        <v/>
      </c>
      <c r="J225" s="964" t="str">
        <f t="shared" si="46"/>
        <v/>
      </c>
      <c r="K225" s="964" t="str">
        <f>IF(M224&lt;&gt;"",K224,IF(K224&lt;MAX(A18:A317),K224+1,""))</f>
        <v/>
      </c>
      <c r="L225" s="965" t="str">
        <f>IF(K225="","",IF(M224&lt;&gt;"",M224,INDEX(E18:E317,MATCH(K225,A18:A317,0))))</f>
        <v/>
      </c>
      <c r="M225" s="965" t="str">
        <f t="shared" si="47"/>
        <v/>
      </c>
      <c r="N225" s="965" t="str">
        <f t="shared" si="48"/>
        <v/>
      </c>
      <c r="O225" s="964" t="str">
        <f t="shared" si="49"/>
        <v/>
      </c>
      <c r="P225" s="964" t="str">
        <f t="shared" si="50"/>
        <v/>
      </c>
      <c r="Q225" s="965" t="str">
        <f t="shared" si="51"/>
        <v/>
      </c>
      <c r="R225" s="964" t="str">
        <f>IF(N225="","",IF(COUNTIF(AP18:AP300,TRIM(Q225))&gt;0,"EXCLUSION EXACTE",""))</f>
        <v/>
      </c>
      <c r="S225" s="964" t="str" cm="1">
        <f t="array" ref="S225">IF(N225="","",IF(SUMPRODUCT(--(AP18:AP300&lt;&gt;""),--ISNUMBER(SEARCH(" "&amp;AP18:AP300&amp;" ",Q225)))&gt;0,"BLOQUE MOLLUSQUES",""))</f>
        <v/>
      </c>
      <c r="T225" s="964" t="str" cm="1">
        <f t="array" ref="T225">IF(N225="","",IF(SUMPRODUCT(--(AT18:AT300&lt;&gt;""),--ISNUMBER(SEARCH(" "&amp;AT18:AT300&amp;" ",Q225)))&gt;0,"FORCE MOLLUSQUES",""))</f>
        <v/>
      </c>
      <c r="U225" s="965" t="str">
        <f t="shared" si="52"/>
        <v/>
      </c>
      <c r="V225" s="965" t="str">
        <f t="shared" si="55"/>
        <v/>
      </c>
      <c r="W225" s="977" t="str">
        <f t="shared" si="53"/>
        <v/>
      </c>
      <c r="X225" s="964" t="str" cm="1">
        <f t="array" ref="X225">IF(N225="","",IF(R225&lt;&gt;"","",IF(SUMPRODUCT(--(AN18:AN1500=X17),--(AM18:AM1500&lt;&gt;""),--ISNUMBER(SEARCH(" "&amp;AM18:AM1500&amp;" ",Q225)))&gt;0,X17,"")))</f>
        <v/>
      </c>
      <c r="Y225" s="964" t="str" cm="1">
        <f t="array" ref="Y225">IF(N225="","",IF(R225&lt;&gt;"","",IF(SUMPRODUCT(--(AN18:AN1500=Y17),--(AM18:AM1500&lt;&gt;""),--ISNUMBER(SEARCH(" "&amp;AM18:AM1500&amp;" ",Q225)))&gt;0,Y17,"")))</f>
        <v/>
      </c>
      <c r="Z225" s="964" t="str" cm="1">
        <f t="array" ref="Z225">IF(N225="","",IF(R225&lt;&gt;"","",IF(SUMPRODUCT(--(AN18:AN1500=Z17),--(AM18:AM1500&lt;&gt;""),--ISNUMBER(SEARCH(" "&amp;AM18:AM1500&amp;" ",Q225)))&gt;0,Z17,"")))</f>
        <v/>
      </c>
      <c r="AA225" s="964" t="str" cm="1">
        <f t="array" ref="AA225">IF(N225="","",IF(R225&lt;&gt;"","",IF(SUMPRODUCT(--(AN18:AN1500=AA17),--(AM18:AM1500&lt;&gt;""),--ISNUMBER(SEARCH(" "&amp;AM18:AM1500&amp;" ",Q225)))&gt;0,AA17,"")))</f>
        <v/>
      </c>
      <c r="AB225" s="964" t="str" cm="1">
        <f t="array" ref="AB225">IF(N225="","",IF(R225&lt;&gt;"","",IF(SUMPRODUCT(--(AN18:AN1500=AB17),--(AM18:AM1500&lt;&gt;""),--ISNUMBER(SEARCH(" "&amp;AM18:AM1500&amp;" ",Q225)))&gt;0,AB17,"")))</f>
        <v/>
      </c>
      <c r="AC225" s="964" t="str" cm="1">
        <f t="array" ref="AC225">IF(N225="","",IF(R225&lt;&gt;"","",IF(SUMPRODUCT(--(AN18:AN1500=AC17),--(AM18:AM1500&lt;&gt;""),--ISNUMBER(SEARCH(" "&amp;AM18:AM1500&amp;" ",Q225)))&gt;0,AC17,"")))</f>
        <v/>
      </c>
      <c r="AD225" s="964" t="str" cm="1">
        <f t="array" ref="AD225">IF(N225="","",IF(R225&lt;&gt;"","",IF(SUMPRODUCT(--(AN18:AN1500=AD17),--(AM18:AM1500&lt;&gt;""),--ISNUMBER(SEARCH(" "&amp;AM18:AM1500&amp;" ",Q225)))&gt;0,AD17,"")))</f>
        <v/>
      </c>
      <c r="AE225" s="964" t="str" cm="1">
        <f t="array" ref="AE225">IF(N225="","",IF(R225&lt;&gt;"","",IF(SUMPRODUCT(--(AN18:AN1500=AE17),--(AM18:AM1500&lt;&gt;""),--ISNUMBER(SEARCH(" "&amp;AM18:AM1500&amp;" ",Q225)))&gt;0,AE17,"")))</f>
        <v/>
      </c>
      <c r="AF225" s="964" t="str" cm="1">
        <f t="array" ref="AF225">IF(N225="","",IF(R225&lt;&gt;"","",IF(SUMPRODUCT(--(AN18:AN1500=AF17),--(AM18:AM1500&lt;&gt;""),--ISNUMBER(SEARCH(" "&amp;AM18:AM1500&amp;" ",Q225)))&gt;0,AF17,"")))</f>
        <v/>
      </c>
      <c r="AG225" s="964" t="str" cm="1">
        <f t="array" ref="AG225">IF(N225="","",IF(R225&lt;&gt;"","",IF(SUMPRODUCT(--(AN18:AN1500=AG17),--(AM18:AM1500&lt;&gt;""),--ISNUMBER(SEARCH(" "&amp;AM18:AM1500&amp;" ",Q225)))&gt;0,AG17,"")))</f>
        <v/>
      </c>
      <c r="AH225" s="964" t="str" cm="1">
        <f t="array" ref="AH225">IF(N225="","",IF(R225&lt;&gt;"","",IF(SUMPRODUCT(--(AN18:AN1500=AH17),--(AM18:AM1500&lt;&gt;""),--ISNUMBER(SEARCH(" "&amp;AM18:AM1500&amp;" ",Q225)))&gt;0,AH17,"")))</f>
        <v/>
      </c>
      <c r="AI225" s="964" t="str" cm="1">
        <f t="array" ref="AI225">IF(N225="","",IF(R225&lt;&gt;"","",IF(SUMPRODUCT(--(AN18:AN1500=AI17),--(AM18:AM1500&lt;&gt;""),--ISNUMBER(SEARCH(" "&amp;AM18:AM1500&amp;" ",Q225)))&gt;0,AI17,"")))</f>
        <v/>
      </c>
      <c r="AJ225" s="964" t="str" cm="1">
        <f t="array" ref="AJ225">IF(N225="","",IF(R225&lt;&gt;"","",IF(SUMPRODUCT(--(AN18:AN1500=AJ17),--(AM18:AM1500&lt;&gt;""),--ISNUMBER(SEARCH(" "&amp;AM18:AM1500&amp;" ",Q225)))&gt;0,AJ17,"")))</f>
        <v/>
      </c>
      <c r="AK225" s="964" t="str" cm="1">
        <f t="array" ref="AK225">IF(N225="","",IF(T225&lt;&gt;"",AK17,IF(S225&lt;&gt;"","",IF(R225&lt;&gt;"","",IF(SUMPRODUCT(--(AN18:AN1500=AK17),--(AM18:AM1500&lt;&gt;""),--ISNUMBER(SEARCH(" "&amp;AM18:AM1500&amp;" ",Q225)))&gt;0,AK17,"")))))</f>
        <v/>
      </c>
      <c r="AM225" s="964" t="s">
        <v>2248</v>
      </c>
      <c r="AN225" s="964" t="s">
        <v>1962</v>
      </c>
      <c r="AP225" s="964"/>
      <c r="AQ225" s="964"/>
      <c r="AR225" s="964"/>
      <c r="AT225" s="964"/>
      <c r="AU225" s="964"/>
      <c r="AV225" s="964"/>
      <c r="BN225" s="49">
        <v>1</v>
      </c>
    </row>
    <row r="226" spans="1:66" ht="35.1" customHeight="1">
      <c r="A226" s="957" t="str">
        <f>IF(B226="","",COUNTIF(B18:B226,"&lt;&gt;"))</f>
        <v/>
      </c>
      <c r="B226" s="958"/>
      <c r="C226" s="974" t="str">
        <f t="shared" si="54"/>
        <v/>
      </c>
      <c r="D226" s="984" t="str">
        <f t="shared" si="42"/>
        <v/>
      </c>
      <c r="E226" s="961" t="str">
        <f t="shared" si="43"/>
        <v/>
      </c>
      <c r="F226" s="962" t="str">
        <f t="shared" si="44"/>
        <v/>
      </c>
      <c r="G226" s="963" t="str">
        <f>IF(H226="","",COUNTIF(H18:H226,"&lt;&gt;"))</f>
        <v/>
      </c>
      <c r="H226" s="958" t="str" cm="1">
        <f t="array" ref="H226">IF(L226="","",IF(LEN(L226)&lt;=MAX(10,G13),L226,IFERROR(LEFT(L226,LOOKUP(2,1/(MID(L226,ROW(1:500),1)=" ")/(ROW(1:500)&lt;=MAX(10,G13)),ROW(1:500))-1),LEFT(L226,MAX(10,G13)))))</f>
        <v/>
      </c>
      <c r="I226" s="963" t="str">
        <f t="shared" si="45"/>
        <v/>
      </c>
      <c r="J226" s="963" t="str">
        <f t="shared" si="46"/>
        <v/>
      </c>
      <c r="K226" s="964" t="str">
        <f>IF(M225&lt;&gt;"",K225,IF(K225&lt;MAX(A18:A317),K225+1,""))</f>
        <v/>
      </c>
      <c r="L226" s="965" t="str">
        <f>IF(K226="","",IF(M225&lt;&gt;"",M225,INDEX(E18:E317,MATCH(K226,A18:A317,0))))</f>
        <v/>
      </c>
      <c r="M226" s="965" t="str">
        <f t="shared" si="47"/>
        <v/>
      </c>
      <c r="N226" s="966" t="str">
        <f t="shared" si="48"/>
        <v/>
      </c>
      <c r="O226" s="967" t="str">
        <f t="shared" si="49"/>
        <v/>
      </c>
      <c r="P226" s="967" t="str">
        <f t="shared" si="50"/>
        <v/>
      </c>
      <c r="Q226" s="966" t="str">
        <f t="shared" si="51"/>
        <v/>
      </c>
      <c r="R226" s="967" t="str">
        <f>IF(N226="","",IF(COUNTIF(AP18:AP300,TRIM(Q226))&gt;0,"EXCLUSION EXACTE",""))</f>
        <v/>
      </c>
      <c r="S226" s="967" t="str" cm="1">
        <f t="array" ref="S226">IF(N226="","",IF(SUMPRODUCT(--(AP18:AP300&lt;&gt;""),--ISNUMBER(SEARCH(" "&amp;AP18:AP300&amp;" ",Q226)))&gt;0,"BLOQUE MOLLUSQUES",""))</f>
        <v/>
      </c>
      <c r="T226" s="967" t="str" cm="1">
        <f t="array" ref="T226">IF(N226="","",IF(SUMPRODUCT(--(AT18:AT300&lt;&gt;""),--ISNUMBER(SEARCH(" "&amp;AT18:AT300&amp;" ",Q226)))&gt;0,"FORCE MOLLUSQUES",""))</f>
        <v/>
      </c>
      <c r="U226" s="966" t="str">
        <f t="shared" si="52"/>
        <v/>
      </c>
      <c r="V226" s="966" t="str">
        <f t="shared" si="55"/>
        <v/>
      </c>
      <c r="W226" s="991" t="str">
        <f t="shared" si="53"/>
        <v/>
      </c>
      <c r="X226" s="967" t="str" cm="1">
        <f t="array" ref="X226">IF(N226="","",IF(R226&lt;&gt;"","",IF(SUMPRODUCT(--(AN18:AN1500=X17),--(AM18:AM1500&lt;&gt;""),--ISNUMBER(SEARCH(" "&amp;AM18:AM1500&amp;" ",Q226)))&gt;0,X17,"")))</f>
        <v/>
      </c>
      <c r="Y226" s="967" t="str" cm="1">
        <f t="array" ref="Y226">IF(N226="","",IF(R226&lt;&gt;"","",IF(SUMPRODUCT(--(AN18:AN1500=Y17),--(AM18:AM1500&lt;&gt;""),--ISNUMBER(SEARCH(" "&amp;AM18:AM1500&amp;" ",Q226)))&gt;0,Y17,"")))</f>
        <v/>
      </c>
      <c r="Z226" s="967" t="str" cm="1">
        <f t="array" ref="Z226">IF(N226="","",IF(R226&lt;&gt;"","",IF(SUMPRODUCT(--(AN18:AN1500=Z17),--(AM18:AM1500&lt;&gt;""),--ISNUMBER(SEARCH(" "&amp;AM18:AM1500&amp;" ",Q226)))&gt;0,Z17,"")))</f>
        <v/>
      </c>
      <c r="AA226" s="967" t="str" cm="1">
        <f t="array" ref="AA226">IF(N226="","",IF(R226&lt;&gt;"","",IF(SUMPRODUCT(--(AN18:AN1500=AA17),--(AM18:AM1500&lt;&gt;""),--ISNUMBER(SEARCH(" "&amp;AM18:AM1500&amp;" ",Q226)))&gt;0,AA17,"")))</f>
        <v/>
      </c>
      <c r="AB226" s="967" t="str" cm="1">
        <f t="array" ref="AB226">IF(N226="","",IF(R226&lt;&gt;"","",IF(SUMPRODUCT(--(AN18:AN1500=AB17),--(AM18:AM1500&lt;&gt;""),--ISNUMBER(SEARCH(" "&amp;AM18:AM1500&amp;" ",Q226)))&gt;0,AB17,"")))</f>
        <v/>
      </c>
      <c r="AC226" s="967" t="str" cm="1">
        <f t="array" ref="AC226">IF(N226="","",IF(R226&lt;&gt;"","",IF(SUMPRODUCT(--(AN18:AN1500=AC17),--(AM18:AM1500&lt;&gt;""),--ISNUMBER(SEARCH(" "&amp;AM18:AM1500&amp;" ",Q226)))&gt;0,AC17,"")))</f>
        <v/>
      </c>
      <c r="AD226" s="967" t="str" cm="1">
        <f t="array" ref="AD226">IF(N226="","",IF(R226&lt;&gt;"","",IF(SUMPRODUCT(--(AN18:AN1500=AD17),--(AM18:AM1500&lt;&gt;""),--ISNUMBER(SEARCH(" "&amp;AM18:AM1500&amp;" ",Q226)))&gt;0,AD17,"")))</f>
        <v/>
      </c>
      <c r="AE226" s="967" t="str" cm="1">
        <f t="array" ref="AE226">IF(N226="","",IF(R226&lt;&gt;"","",IF(SUMPRODUCT(--(AN18:AN1500=AE17),--(AM18:AM1500&lt;&gt;""),--ISNUMBER(SEARCH(" "&amp;AM18:AM1500&amp;" ",Q226)))&gt;0,AE17,"")))</f>
        <v/>
      </c>
      <c r="AF226" s="967" t="str" cm="1">
        <f t="array" ref="AF226">IF(N226="","",IF(R226&lt;&gt;"","",IF(SUMPRODUCT(--(AN18:AN1500=AF17),--(AM18:AM1500&lt;&gt;""),--ISNUMBER(SEARCH(" "&amp;AM18:AM1500&amp;" ",Q226)))&gt;0,AF17,"")))</f>
        <v/>
      </c>
      <c r="AG226" s="967" t="str" cm="1">
        <f t="array" ref="AG226">IF(N226="","",IF(R226&lt;&gt;"","",IF(SUMPRODUCT(--(AN18:AN1500=AG17),--(AM18:AM1500&lt;&gt;""),--ISNUMBER(SEARCH(" "&amp;AM18:AM1500&amp;" ",Q226)))&gt;0,AG17,"")))</f>
        <v/>
      </c>
      <c r="AH226" s="967" t="str" cm="1">
        <f t="array" ref="AH226">IF(N226="","",IF(R226&lt;&gt;"","",IF(SUMPRODUCT(--(AN18:AN1500=AH17),--(AM18:AM1500&lt;&gt;""),--ISNUMBER(SEARCH(" "&amp;AM18:AM1500&amp;" ",Q226)))&gt;0,AH17,"")))</f>
        <v/>
      </c>
      <c r="AI226" s="967" t="str" cm="1">
        <f t="array" ref="AI226">IF(N226="","",IF(R226&lt;&gt;"","",IF(SUMPRODUCT(--(AN18:AN1500=AI17),--(AM18:AM1500&lt;&gt;""),--ISNUMBER(SEARCH(" "&amp;AM18:AM1500&amp;" ",Q226)))&gt;0,AI17,"")))</f>
        <v/>
      </c>
      <c r="AJ226" s="967" t="str" cm="1">
        <f t="array" ref="AJ226">IF(N226="","",IF(R226&lt;&gt;"","",IF(SUMPRODUCT(--(AN18:AN1500=AJ17),--(AM18:AM1500&lt;&gt;""),--ISNUMBER(SEARCH(" "&amp;AM18:AM1500&amp;" ",Q226)))&gt;0,AJ17,"")))</f>
        <v/>
      </c>
      <c r="AK226" s="967" t="str" cm="1">
        <f t="array" ref="AK226">IF(N226="","",IF(T226&lt;&gt;"",AK17,IF(S226&lt;&gt;"","",IF(R226&lt;&gt;"","",IF(SUMPRODUCT(--(AN18:AN1500=AK17),--(AM18:AM1500&lt;&gt;""),--ISNUMBER(SEARCH(" "&amp;AM18:AM1500&amp;" ",Q226)))&gt;0,AK17,"")))))</f>
        <v/>
      </c>
      <c r="AM226" s="968" t="s">
        <v>2249</v>
      </c>
      <c r="AN226" s="968" t="s">
        <v>1962</v>
      </c>
      <c r="AP226" s="964"/>
      <c r="AQ226" s="964"/>
      <c r="AR226" s="964"/>
      <c r="AT226" s="964"/>
      <c r="AU226" s="964"/>
      <c r="AV226" s="964"/>
      <c r="BN226" s="49">
        <v>1</v>
      </c>
    </row>
    <row r="227" spans="1:66" ht="35.1" customHeight="1">
      <c r="A227" s="973" t="str">
        <f>IF(B227="","",COUNTIF(B18:B227,"&lt;&gt;"))</f>
        <v/>
      </c>
      <c r="B227" s="965"/>
      <c r="C227" s="974" t="str">
        <f t="shared" si="54"/>
        <v/>
      </c>
      <c r="D227" s="984" t="str">
        <f t="shared" si="42"/>
        <v/>
      </c>
      <c r="E227" s="976" t="str">
        <f t="shared" si="43"/>
        <v/>
      </c>
      <c r="F227" s="977" t="str">
        <f t="shared" si="44"/>
        <v/>
      </c>
      <c r="G227" s="964" t="str">
        <f>IF(H227="","",COUNTIF(H18:H227,"&lt;&gt;"))</f>
        <v/>
      </c>
      <c r="H227" s="965" t="str" cm="1">
        <f t="array" ref="H227">IF(L227="","",IF(LEN(L227)&lt;=MAX(10,G13),L227,IFERROR(LEFT(L227,LOOKUP(2,1/(MID(L227,ROW(1:500),1)=" ")/(ROW(1:500)&lt;=MAX(10,G13)),ROW(1:500))-1),LEFT(L227,MAX(10,G13)))))</f>
        <v/>
      </c>
      <c r="I227" s="964" t="str">
        <f t="shared" si="45"/>
        <v/>
      </c>
      <c r="J227" s="964" t="str">
        <f t="shared" si="46"/>
        <v/>
      </c>
      <c r="K227" s="964" t="str">
        <f>IF(M226&lt;&gt;"",K226,IF(K226&lt;MAX(A18:A317),K226+1,""))</f>
        <v/>
      </c>
      <c r="L227" s="965" t="str">
        <f>IF(K227="","",IF(M226&lt;&gt;"",M226,INDEX(E18:E317,MATCH(K227,A18:A317,0))))</f>
        <v/>
      </c>
      <c r="M227" s="965" t="str">
        <f t="shared" si="47"/>
        <v/>
      </c>
      <c r="N227" s="965" t="str">
        <f t="shared" si="48"/>
        <v/>
      </c>
      <c r="O227" s="964" t="str">
        <f t="shared" si="49"/>
        <v/>
      </c>
      <c r="P227" s="964" t="str">
        <f t="shared" si="50"/>
        <v/>
      </c>
      <c r="Q227" s="965" t="str">
        <f t="shared" si="51"/>
        <v/>
      </c>
      <c r="R227" s="964" t="str">
        <f>IF(N227="","",IF(COUNTIF(AP18:AP300,TRIM(Q227))&gt;0,"EXCLUSION EXACTE",""))</f>
        <v/>
      </c>
      <c r="S227" s="964" t="str" cm="1">
        <f t="array" ref="S227">IF(N227="","",IF(SUMPRODUCT(--(AP18:AP300&lt;&gt;""),--ISNUMBER(SEARCH(" "&amp;AP18:AP300&amp;" ",Q227)))&gt;0,"BLOQUE MOLLUSQUES",""))</f>
        <v/>
      </c>
      <c r="T227" s="964" t="str" cm="1">
        <f t="array" ref="T227">IF(N227="","",IF(SUMPRODUCT(--(AT18:AT300&lt;&gt;""),--ISNUMBER(SEARCH(" "&amp;AT18:AT300&amp;" ",Q227)))&gt;0,"FORCE MOLLUSQUES",""))</f>
        <v/>
      </c>
      <c r="U227" s="965" t="str">
        <f t="shared" si="52"/>
        <v/>
      </c>
      <c r="V227" s="965" t="str">
        <f t="shared" si="55"/>
        <v/>
      </c>
      <c r="W227" s="977" t="str">
        <f t="shared" si="53"/>
        <v/>
      </c>
      <c r="X227" s="964" t="str" cm="1">
        <f t="array" ref="X227">IF(N227="","",IF(R227&lt;&gt;"","",IF(SUMPRODUCT(--(AN18:AN1500=X17),--(AM18:AM1500&lt;&gt;""),--ISNUMBER(SEARCH(" "&amp;AM18:AM1500&amp;" ",Q227)))&gt;0,X17,"")))</f>
        <v/>
      </c>
      <c r="Y227" s="964" t="str" cm="1">
        <f t="array" ref="Y227">IF(N227="","",IF(R227&lt;&gt;"","",IF(SUMPRODUCT(--(AN18:AN1500=Y17),--(AM18:AM1500&lt;&gt;""),--ISNUMBER(SEARCH(" "&amp;AM18:AM1500&amp;" ",Q227)))&gt;0,Y17,"")))</f>
        <v/>
      </c>
      <c r="Z227" s="964" t="str" cm="1">
        <f t="array" ref="Z227">IF(N227="","",IF(R227&lt;&gt;"","",IF(SUMPRODUCT(--(AN18:AN1500=Z17),--(AM18:AM1500&lt;&gt;""),--ISNUMBER(SEARCH(" "&amp;AM18:AM1500&amp;" ",Q227)))&gt;0,Z17,"")))</f>
        <v/>
      </c>
      <c r="AA227" s="964" t="str" cm="1">
        <f t="array" ref="AA227">IF(N227="","",IF(R227&lt;&gt;"","",IF(SUMPRODUCT(--(AN18:AN1500=AA17),--(AM18:AM1500&lt;&gt;""),--ISNUMBER(SEARCH(" "&amp;AM18:AM1500&amp;" ",Q227)))&gt;0,AA17,"")))</f>
        <v/>
      </c>
      <c r="AB227" s="964" t="str" cm="1">
        <f t="array" ref="AB227">IF(N227="","",IF(R227&lt;&gt;"","",IF(SUMPRODUCT(--(AN18:AN1500=AB17),--(AM18:AM1500&lt;&gt;""),--ISNUMBER(SEARCH(" "&amp;AM18:AM1500&amp;" ",Q227)))&gt;0,AB17,"")))</f>
        <v/>
      </c>
      <c r="AC227" s="964" t="str" cm="1">
        <f t="array" ref="AC227">IF(N227="","",IF(R227&lt;&gt;"","",IF(SUMPRODUCT(--(AN18:AN1500=AC17),--(AM18:AM1500&lt;&gt;""),--ISNUMBER(SEARCH(" "&amp;AM18:AM1500&amp;" ",Q227)))&gt;0,AC17,"")))</f>
        <v/>
      </c>
      <c r="AD227" s="964" t="str" cm="1">
        <f t="array" ref="AD227">IF(N227="","",IF(R227&lt;&gt;"","",IF(SUMPRODUCT(--(AN18:AN1500=AD17),--(AM18:AM1500&lt;&gt;""),--ISNUMBER(SEARCH(" "&amp;AM18:AM1500&amp;" ",Q227)))&gt;0,AD17,"")))</f>
        <v/>
      </c>
      <c r="AE227" s="964" t="str" cm="1">
        <f t="array" ref="AE227">IF(N227="","",IF(R227&lt;&gt;"","",IF(SUMPRODUCT(--(AN18:AN1500=AE17),--(AM18:AM1500&lt;&gt;""),--ISNUMBER(SEARCH(" "&amp;AM18:AM1500&amp;" ",Q227)))&gt;0,AE17,"")))</f>
        <v/>
      </c>
      <c r="AF227" s="964" t="str" cm="1">
        <f t="array" ref="AF227">IF(N227="","",IF(R227&lt;&gt;"","",IF(SUMPRODUCT(--(AN18:AN1500=AF17),--(AM18:AM1500&lt;&gt;""),--ISNUMBER(SEARCH(" "&amp;AM18:AM1500&amp;" ",Q227)))&gt;0,AF17,"")))</f>
        <v/>
      </c>
      <c r="AG227" s="964" t="str" cm="1">
        <f t="array" ref="AG227">IF(N227="","",IF(R227&lt;&gt;"","",IF(SUMPRODUCT(--(AN18:AN1500=AG17),--(AM18:AM1500&lt;&gt;""),--ISNUMBER(SEARCH(" "&amp;AM18:AM1500&amp;" ",Q227)))&gt;0,AG17,"")))</f>
        <v/>
      </c>
      <c r="AH227" s="964" t="str" cm="1">
        <f t="array" ref="AH227">IF(N227="","",IF(R227&lt;&gt;"","",IF(SUMPRODUCT(--(AN18:AN1500=AH17),--(AM18:AM1500&lt;&gt;""),--ISNUMBER(SEARCH(" "&amp;AM18:AM1500&amp;" ",Q227)))&gt;0,AH17,"")))</f>
        <v/>
      </c>
      <c r="AI227" s="964" t="str" cm="1">
        <f t="array" ref="AI227">IF(N227="","",IF(R227&lt;&gt;"","",IF(SUMPRODUCT(--(AN18:AN1500=AI17),--(AM18:AM1500&lt;&gt;""),--ISNUMBER(SEARCH(" "&amp;AM18:AM1500&amp;" ",Q227)))&gt;0,AI17,"")))</f>
        <v/>
      </c>
      <c r="AJ227" s="964" t="str" cm="1">
        <f t="array" ref="AJ227">IF(N227="","",IF(R227&lt;&gt;"","",IF(SUMPRODUCT(--(AN18:AN1500=AJ17),--(AM18:AM1500&lt;&gt;""),--ISNUMBER(SEARCH(" "&amp;AM18:AM1500&amp;" ",Q227)))&gt;0,AJ17,"")))</f>
        <v/>
      </c>
      <c r="AK227" s="964" t="str" cm="1">
        <f t="array" ref="AK227">IF(N227="","",IF(T227&lt;&gt;"",AK17,IF(S227&lt;&gt;"","",IF(R227&lt;&gt;"","",IF(SUMPRODUCT(--(AN18:AN1500=AK17),--(AM18:AM1500&lt;&gt;""),--ISNUMBER(SEARCH(" "&amp;AM18:AM1500&amp;" ",Q227)))&gt;0,AK17,"")))))</f>
        <v/>
      </c>
      <c r="AM227" s="964" t="s">
        <v>2250</v>
      </c>
      <c r="AN227" s="964" t="s">
        <v>1962</v>
      </c>
      <c r="AP227" s="964"/>
      <c r="AQ227" s="964"/>
      <c r="AR227" s="964"/>
      <c r="AT227" s="964"/>
      <c r="AU227" s="964"/>
      <c r="AV227" s="964"/>
      <c r="BN227" s="49">
        <v>1</v>
      </c>
    </row>
    <row r="228" spans="1:66" ht="35.1" customHeight="1">
      <c r="A228" s="957" t="str">
        <f>IF(B228="","",COUNTIF(B18:B228,"&lt;&gt;"))</f>
        <v/>
      </c>
      <c r="B228" s="958"/>
      <c r="C228" s="974" t="str">
        <f t="shared" si="54"/>
        <v/>
      </c>
      <c r="D228" s="984" t="str">
        <f t="shared" si="42"/>
        <v/>
      </c>
      <c r="E228" s="961" t="str">
        <f t="shared" si="43"/>
        <v/>
      </c>
      <c r="F228" s="962" t="str">
        <f t="shared" si="44"/>
        <v/>
      </c>
      <c r="G228" s="963" t="str">
        <f>IF(H228="","",COUNTIF(H18:H228,"&lt;&gt;"))</f>
        <v/>
      </c>
      <c r="H228" s="958" t="str" cm="1">
        <f t="array" ref="H228">IF(L228="","",IF(LEN(L228)&lt;=MAX(10,G13),L228,IFERROR(LEFT(L228,LOOKUP(2,1/(MID(L228,ROW(1:500),1)=" ")/(ROW(1:500)&lt;=MAX(10,G13)),ROW(1:500))-1),LEFT(L228,MAX(10,G13)))))</f>
        <v/>
      </c>
      <c r="I228" s="963" t="str">
        <f t="shared" si="45"/>
        <v/>
      </c>
      <c r="J228" s="963" t="str">
        <f t="shared" si="46"/>
        <v/>
      </c>
      <c r="K228" s="964" t="str">
        <f>IF(M227&lt;&gt;"",K227,IF(K227&lt;MAX(A18:A317),K227+1,""))</f>
        <v/>
      </c>
      <c r="L228" s="965" t="str">
        <f>IF(K228="","",IF(M227&lt;&gt;"",M227,INDEX(E18:E317,MATCH(K228,A18:A317,0))))</f>
        <v/>
      </c>
      <c r="M228" s="965" t="str">
        <f t="shared" si="47"/>
        <v/>
      </c>
      <c r="N228" s="966" t="str">
        <f t="shared" si="48"/>
        <v/>
      </c>
      <c r="O228" s="967" t="str">
        <f t="shared" si="49"/>
        <v/>
      </c>
      <c r="P228" s="967" t="str">
        <f t="shared" si="50"/>
        <v/>
      </c>
      <c r="Q228" s="966" t="str">
        <f t="shared" si="51"/>
        <v/>
      </c>
      <c r="R228" s="967" t="str">
        <f>IF(N228="","",IF(COUNTIF(AP18:AP300,TRIM(Q228))&gt;0,"EXCLUSION EXACTE",""))</f>
        <v/>
      </c>
      <c r="S228" s="967" t="str" cm="1">
        <f t="array" ref="S228">IF(N228="","",IF(SUMPRODUCT(--(AP18:AP300&lt;&gt;""),--ISNUMBER(SEARCH(" "&amp;AP18:AP300&amp;" ",Q228)))&gt;0,"BLOQUE MOLLUSQUES",""))</f>
        <v/>
      </c>
      <c r="T228" s="967" t="str" cm="1">
        <f t="array" ref="T228">IF(N228="","",IF(SUMPRODUCT(--(AT18:AT300&lt;&gt;""),--ISNUMBER(SEARCH(" "&amp;AT18:AT300&amp;" ",Q228)))&gt;0,"FORCE MOLLUSQUES",""))</f>
        <v/>
      </c>
      <c r="U228" s="966" t="str">
        <f t="shared" si="52"/>
        <v/>
      </c>
      <c r="V228" s="966" t="str">
        <f t="shared" si="55"/>
        <v/>
      </c>
      <c r="W228" s="991" t="str">
        <f t="shared" si="53"/>
        <v/>
      </c>
      <c r="X228" s="967" t="str" cm="1">
        <f t="array" ref="X228">IF(N228="","",IF(R228&lt;&gt;"","",IF(SUMPRODUCT(--(AN18:AN1500=X17),--(AM18:AM1500&lt;&gt;""),--ISNUMBER(SEARCH(" "&amp;AM18:AM1500&amp;" ",Q228)))&gt;0,X17,"")))</f>
        <v/>
      </c>
      <c r="Y228" s="967" t="str" cm="1">
        <f t="array" ref="Y228">IF(N228="","",IF(R228&lt;&gt;"","",IF(SUMPRODUCT(--(AN18:AN1500=Y17),--(AM18:AM1500&lt;&gt;""),--ISNUMBER(SEARCH(" "&amp;AM18:AM1500&amp;" ",Q228)))&gt;0,Y17,"")))</f>
        <v/>
      </c>
      <c r="Z228" s="967" t="str" cm="1">
        <f t="array" ref="Z228">IF(N228="","",IF(R228&lt;&gt;"","",IF(SUMPRODUCT(--(AN18:AN1500=Z17),--(AM18:AM1500&lt;&gt;""),--ISNUMBER(SEARCH(" "&amp;AM18:AM1500&amp;" ",Q228)))&gt;0,Z17,"")))</f>
        <v/>
      </c>
      <c r="AA228" s="967" t="str" cm="1">
        <f t="array" ref="AA228">IF(N228="","",IF(R228&lt;&gt;"","",IF(SUMPRODUCT(--(AN18:AN1500=AA17),--(AM18:AM1500&lt;&gt;""),--ISNUMBER(SEARCH(" "&amp;AM18:AM1500&amp;" ",Q228)))&gt;0,AA17,"")))</f>
        <v/>
      </c>
      <c r="AB228" s="967" t="str" cm="1">
        <f t="array" ref="AB228">IF(N228="","",IF(R228&lt;&gt;"","",IF(SUMPRODUCT(--(AN18:AN1500=AB17),--(AM18:AM1500&lt;&gt;""),--ISNUMBER(SEARCH(" "&amp;AM18:AM1500&amp;" ",Q228)))&gt;0,AB17,"")))</f>
        <v/>
      </c>
      <c r="AC228" s="967" t="str" cm="1">
        <f t="array" ref="AC228">IF(N228="","",IF(R228&lt;&gt;"","",IF(SUMPRODUCT(--(AN18:AN1500=AC17),--(AM18:AM1500&lt;&gt;""),--ISNUMBER(SEARCH(" "&amp;AM18:AM1500&amp;" ",Q228)))&gt;0,AC17,"")))</f>
        <v/>
      </c>
      <c r="AD228" s="967" t="str" cm="1">
        <f t="array" ref="AD228">IF(N228="","",IF(R228&lt;&gt;"","",IF(SUMPRODUCT(--(AN18:AN1500=AD17),--(AM18:AM1500&lt;&gt;""),--ISNUMBER(SEARCH(" "&amp;AM18:AM1500&amp;" ",Q228)))&gt;0,AD17,"")))</f>
        <v/>
      </c>
      <c r="AE228" s="967" t="str" cm="1">
        <f t="array" ref="AE228">IF(N228="","",IF(R228&lt;&gt;"","",IF(SUMPRODUCT(--(AN18:AN1500=AE17),--(AM18:AM1500&lt;&gt;""),--ISNUMBER(SEARCH(" "&amp;AM18:AM1500&amp;" ",Q228)))&gt;0,AE17,"")))</f>
        <v/>
      </c>
      <c r="AF228" s="967" t="str" cm="1">
        <f t="array" ref="AF228">IF(N228="","",IF(R228&lt;&gt;"","",IF(SUMPRODUCT(--(AN18:AN1500=AF17),--(AM18:AM1500&lt;&gt;""),--ISNUMBER(SEARCH(" "&amp;AM18:AM1500&amp;" ",Q228)))&gt;0,AF17,"")))</f>
        <v/>
      </c>
      <c r="AG228" s="967" t="str" cm="1">
        <f t="array" ref="AG228">IF(N228="","",IF(R228&lt;&gt;"","",IF(SUMPRODUCT(--(AN18:AN1500=AG17),--(AM18:AM1500&lt;&gt;""),--ISNUMBER(SEARCH(" "&amp;AM18:AM1500&amp;" ",Q228)))&gt;0,AG17,"")))</f>
        <v/>
      </c>
      <c r="AH228" s="967" t="str" cm="1">
        <f t="array" ref="AH228">IF(N228="","",IF(R228&lt;&gt;"","",IF(SUMPRODUCT(--(AN18:AN1500=AH17),--(AM18:AM1500&lt;&gt;""),--ISNUMBER(SEARCH(" "&amp;AM18:AM1500&amp;" ",Q228)))&gt;0,AH17,"")))</f>
        <v/>
      </c>
      <c r="AI228" s="967" t="str" cm="1">
        <f t="array" ref="AI228">IF(N228="","",IF(R228&lt;&gt;"","",IF(SUMPRODUCT(--(AN18:AN1500=AI17),--(AM18:AM1500&lt;&gt;""),--ISNUMBER(SEARCH(" "&amp;AM18:AM1500&amp;" ",Q228)))&gt;0,AI17,"")))</f>
        <v/>
      </c>
      <c r="AJ228" s="967" t="str" cm="1">
        <f t="array" ref="AJ228">IF(N228="","",IF(R228&lt;&gt;"","",IF(SUMPRODUCT(--(AN18:AN1500=AJ17),--(AM18:AM1500&lt;&gt;""),--ISNUMBER(SEARCH(" "&amp;AM18:AM1500&amp;" ",Q228)))&gt;0,AJ17,"")))</f>
        <v/>
      </c>
      <c r="AK228" s="967" t="str" cm="1">
        <f t="array" ref="AK228">IF(N228="","",IF(T228&lt;&gt;"",AK17,IF(S228&lt;&gt;"","",IF(R228&lt;&gt;"","",IF(SUMPRODUCT(--(AN18:AN1500=AK17),--(AM18:AM1500&lt;&gt;""),--ISNUMBER(SEARCH(" "&amp;AM18:AM1500&amp;" ",Q228)))&gt;0,AK17,"")))))</f>
        <v/>
      </c>
      <c r="AM228" s="968" t="s">
        <v>2167</v>
      </c>
      <c r="AN228" s="968" t="s">
        <v>1962</v>
      </c>
      <c r="AP228" s="964"/>
      <c r="AQ228" s="964"/>
      <c r="AR228" s="964"/>
      <c r="AT228" s="964"/>
      <c r="AU228" s="964"/>
      <c r="AV228" s="964"/>
      <c r="BN228" s="49">
        <v>1</v>
      </c>
    </row>
    <row r="229" spans="1:66" ht="35.1" customHeight="1">
      <c r="A229" s="973" t="str">
        <f>IF(B229="","",COUNTIF(B18:B229,"&lt;&gt;"))</f>
        <v/>
      </c>
      <c r="B229" s="965"/>
      <c r="C229" s="974" t="str">
        <f t="shared" si="54"/>
        <v/>
      </c>
      <c r="D229" s="984" t="str">
        <f t="shared" si="42"/>
        <v/>
      </c>
      <c r="E229" s="976" t="str">
        <f t="shared" si="43"/>
        <v/>
      </c>
      <c r="F229" s="977" t="str">
        <f t="shared" si="44"/>
        <v/>
      </c>
      <c r="G229" s="964" t="str">
        <f>IF(H229="","",COUNTIF(H18:H229,"&lt;&gt;"))</f>
        <v/>
      </c>
      <c r="H229" s="965" t="str" cm="1">
        <f t="array" ref="H229">IF(L229="","",IF(LEN(L229)&lt;=MAX(10,G13),L229,IFERROR(LEFT(L229,LOOKUP(2,1/(MID(L229,ROW(1:500),1)=" ")/(ROW(1:500)&lt;=MAX(10,G13)),ROW(1:500))-1),LEFT(L229,MAX(10,G13)))))</f>
        <v/>
      </c>
      <c r="I229" s="964" t="str">
        <f t="shared" si="45"/>
        <v/>
      </c>
      <c r="J229" s="964" t="str">
        <f t="shared" si="46"/>
        <v/>
      </c>
      <c r="K229" s="964" t="str">
        <f>IF(M228&lt;&gt;"",K228,IF(K228&lt;MAX(A18:A317),K228+1,""))</f>
        <v/>
      </c>
      <c r="L229" s="965" t="str">
        <f>IF(K229="","",IF(M228&lt;&gt;"",M228,INDEX(E18:E317,MATCH(K229,A18:A317,0))))</f>
        <v/>
      </c>
      <c r="M229" s="965" t="str">
        <f t="shared" si="47"/>
        <v/>
      </c>
      <c r="N229" s="965" t="str">
        <f t="shared" si="48"/>
        <v/>
      </c>
      <c r="O229" s="964" t="str">
        <f t="shared" si="49"/>
        <v/>
      </c>
      <c r="P229" s="964" t="str">
        <f t="shared" si="50"/>
        <v/>
      </c>
      <c r="Q229" s="965" t="str">
        <f t="shared" si="51"/>
        <v/>
      </c>
      <c r="R229" s="964" t="str">
        <f>IF(N229="","",IF(COUNTIF(AP18:AP300,TRIM(Q229))&gt;0,"EXCLUSION EXACTE",""))</f>
        <v/>
      </c>
      <c r="S229" s="964" t="str" cm="1">
        <f t="array" ref="S229">IF(N229="","",IF(SUMPRODUCT(--(AP18:AP300&lt;&gt;""),--ISNUMBER(SEARCH(" "&amp;AP18:AP300&amp;" ",Q229)))&gt;0,"BLOQUE MOLLUSQUES",""))</f>
        <v/>
      </c>
      <c r="T229" s="964" t="str" cm="1">
        <f t="array" ref="T229">IF(N229="","",IF(SUMPRODUCT(--(AT18:AT300&lt;&gt;""),--ISNUMBER(SEARCH(" "&amp;AT18:AT300&amp;" ",Q229)))&gt;0,"FORCE MOLLUSQUES",""))</f>
        <v/>
      </c>
      <c r="U229" s="965" t="str">
        <f t="shared" si="52"/>
        <v/>
      </c>
      <c r="V229" s="965" t="str">
        <f t="shared" si="55"/>
        <v/>
      </c>
      <c r="W229" s="977" t="str">
        <f t="shared" si="53"/>
        <v/>
      </c>
      <c r="X229" s="964" t="str" cm="1">
        <f t="array" ref="X229">IF(N229="","",IF(R229&lt;&gt;"","",IF(SUMPRODUCT(--(AN18:AN1500=X17),--(AM18:AM1500&lt;&gt;""),--ISNUMBER(SEARCH(" "&amp;AM18:AM1500&amp;" ",Q229)))&gt;0,X17,"")))</f>
        <v/>
      </c>
      <c r="Y229" s="964" t="str" cm="1">
        <f t="array" ref="Y229">IF(N229="","",IF(R229&lt;&gt;"","",IF(SUMPRODUCT(--(AN18:AN1500=Y17),--(AM18:AM1500&lt;&gt;""),--ISNUMBER(SEARCH(" "&amp;AM18:AM1500&amp;" ",Q229)))&gt;0,Y17,"")))</f>
        <v/>
      </c>
      <c r="Z229" s="964" t="str" cm="1">
        <f t="array" ref="Z229">IF(N229="","",IF(R229&lt;&gt;"","",IF(SUMPRODUCT(--(AN18:AN1500=Z17),--(AM18:AM1500&lt;&gt;""),--ISNUMBER(SEARCH(" "&amp;AM18:AM1500&amp;" ",Q229)))&gt;0,Z17,"")))</f>
        <v/>
      </c>
      <c r="AA229" s="964" t="str" cm="1">
        <f t="array" ref="AA229">IF(N229="","",IF(R229&lt;&gt;"","",IF(SUMPRODUCT(--(AN18:AN1500=AA17),--(AM18:AM1500&lt;&gt;""),--ISNUMBER(SEARCH(" "&amp;AM18:AM1500&amp;" ",Q229)))&gt;0,AA17,"")))</f>
        <v/>
      </c>
      <c r="AB229" s="964" t="str" cm="1">
        <f t="array" ref="AB229">IF(N229="","",IF(R229&lt;&gt;"","",IF(SUMPRODUCT(--(AN18:AN1500=AB17),--(AM18:AM1500&lt;&gt;""),--ISNUMBER(SEARCH(" "&amp;AM18:AM1500&amp;" ",Q229)))&gt;0,AB17,"")))</f>
        <v/>
      </c>
      <c r="AC229" s="964" t="str" cm="1">
        <f t="array" ref="AC229">IF(N229="","",IF(R229&lt;&gt;"","",IF(SUMPRODUCT(--(AN18:AN1500=AC17),--(AM18:AM1500&lt;&gt;""),--ISNUMBER(SEARCH(" "&amp;AM18:AM1500&amp;" ",Q229)))&gt;0,AC17,"")))</f>
        <v/>
      </c>
      <c r="AD229" s="964" t="str" cm="1">
        <f t="array" ref="AD229">IF(N229="","",IF(R229&lt;&gt;"","",IF(SUMPRODUCT(--(AN18:AN1500=AD17),--(AM18:AM1500&lt;&gt;""),--ISNUMBER(SEARCH(" "&amp;AM18:AM1500&amp;" ",Q229)))&gt;0,AD17,"")))</f>
        <v/>
      </c>
      <c r="AE229" s="964" t="str" cm="1">
        <f t="array" ref="AE229">IF(N229="","",IF(R229&lt;&gt;"","",IF(SUMPRODUCT(--(AN18:AN1500=AE17),--(AM18:AM1500&lt;&gt;""),--ISNUMBER(SEARCH(" "&amp;AM18:AM1500&amp;" ",Q229)))&gt;0,AE17,"")))</f>
        <v/>
      </c>
      <c r="AF229" s="964" t="str" cm="1">
        <f t="array" ref="AF229">IF(N229="","",IF(R229&lt;&gt;"","",IF(SUMPRODUCT(--(AN18:AN1500=AF17),--(AM18:AM1500&lt;&gt;""),--ISNUMBER(SEARCH(" "&amp;AM18:AM1500&amp;" ",Q229)))&gt;0,AF17,"")))</f>
        <v/>
      </c>
      <c r="AG229" s="964" t="str" cm="1">
        <f t="array" ref="AG229">IF(N229="","",IF(R229&lt;&gt;"","",IF(SUMPRODUCT(--(AN18:AN1500=AG17),--(AM18:AM1500&lt;&gt;""),--ISNUMBER(SEARCH(" "&amp;AM18:AM1500&amp;" ",Q229)))&gt;0,AG17,"")))</f>
        <v/>
      </c>
      <c r="AH229" s="964" t="str" cm="1">
        <f t="array" ref="AH229">IF(N229="","",IF(R229&lt;&gt;"","",IF(SUMPRODUCT(--(AN18:AN1500=AH17),--(AM18:AM1500&lt;&gt;""),--ISNUMBER(SEARCH(" "&amp;AM18:AM1500&amp;" ",Q229)))&gt;0,AH17,"")))</f>
        <v/>
      </c>
      <c r="AI229" s="964" t="str" cm="1">
        <f t="array" ref="AI229">IF(N229="","",IF(R229&lt;&gt;"","",IF(SUMPRODUCT(--(AN18:AN1500=AI17),--(AM18:AM1500&lt;&gt;""),--ISNUMBER(SEARCH(" "&amp;AM18:AM1500&amp;" ",Q229)))&gt;0,AI17,"")))</f>
        <v/>
      </c>
      <c r="AJ229" s="964" t="str" cm="1">
        <f t="array" ref="AJ229">IF(N229="","",IF(R229&lt;&gt;"","",IF(SUMPRODUCT(--(AN18:AN1500=AJ17),--(AM18:AM1500&lt;&gt;""),--ISNUMBER(SEARCH(" "&amp;AM18:AM1500&amp;" ",Q229)))&gt;0,AJ17,"")))</f>
        <v/>
      </c>
      <c r="AK229" s="964" t="str" cm="1">
        <f t="array" ref="AK229">IF(N229="","",IF(T229&lt;&gt;"",AK17,IF(S229&lt;&gt;"","",IF(R229&lt;&gt;"","",IF(SUMPRODUCT(--(AN18:AN1500=AK17),--(AM18:AM1500&lt;&gt;""),--ISNUMBER(SEARCH(" "&amp;AM18:AM1500&amp;" ",Q229)))&gt;0,AK17,"")))))</f>
        <v/>
      </c>
      <c r="AM229" s="964" t="s">
        <v>2168</v>
      </c>
      <c r="AN229" s="964" t="s">
        <v>1962</v>
      </c>
      <c r="AP229" s="964"/>
      <c r="AQ229" s="964"/>
      <c r="AR229" s="964"/>
      <c r="AT229" s="964"/>
      <c r="AU229" s="964"/>
      <c r="AV229" s="964"/>
      <c r="BN229" s="49">
        <v>1</v>
      </c>
    </row>
    <row r="230" spans="1:66" ht="35.1" customHeight="1">
      <c r="A230" s="957" t="str">
        <f>IF(B230="","",COUNTIF(B18:B230,"&lt;&gt;"))</f>
        <v/>
      </c>
      <c r="B230" s="958"/>
      <c r="C230" s="974" t="str">
        <f t="shared" si="54"/>
        <v/>
      </c>
      <c r="D230" s="984" t="str">
        <f t="shared" si="42"/>
        <v/>
      </c>
      <c r="E230" s="961" t="str">
        <f t="shared" si="43"/>
        <v/>
      </c>
      <c r="F230" s="962" t="str">
        <f t="shared" si="44"/>
        <v/>
      </c>
      <c r="G230" s="963" t="str">
        <f>IF(H230="","",COUNTIF(H18:H230,"&lt;&gt;"))</f>
        <v/>
      </c>
      <c r="H230" s="958" t="str" cm="1">
        <f t="array" ref="H230">IF(L230="","",IF(LEN(L230)&lt;=MAX(10,G13),L230,IFERROR(LEFT(L230,LOOKUP(2,1/(MID(L230,ROW(1:500),1)=" ")/(ROW(1:500)&lt;=MAX(10,G13)),ROW(1:500))-1),LEFT(L230,MAX(10,G13)))))</f>
        <v/>
      </c>
      <c r="I230" s="963" t="str">
        <f t="shared" si="45"/>
        <v/>
      </c>
      <c r="J230" s="963" t="str">
        <f t="shared" si="46"/>
        <v/>
      </c>
      <c r="K230" s="964" t="str">
        <f>IF(M229&lt;&gt;"",K229,IF(K229&lt;MAX(A18:A317),K229+1,""))</f>
        <v/>
      </c>
      <c r="L230" s="965" t="str">
        <f>IF(K230="","",IF(M229&lt;&gt;"",M229,INDEX(E18:E317,MATCH(K230,A18:A317,0))))</f>
        <v/>
      </c>
      <c r="M230" s="965" t="str">
        <f t="shared" si="47"/>
        <v/>
      </c>
      <c r="N230" s="966" t="str">
        <f t="shared" si="48"/>
        <v/>
      </c>
      <c r="O230" s="967" t="str">
        <f t="shared" si="49"/>
        <v/>
      </c>
      <c r="P230" s="967" t="str">
        <f t="shared" si="50"/>
        <v/>
      </c>
      <c r="Q230" s="966" t="str">
        <f t="shared" si="51"/>
        <v/>
      </c>
      <c r="R230" s="967" t="str">
        <f>IF(N230="","",IF(COUNTIF(AP18:AP300,TRIM(Q230))&gt;0,"EXCLUSION EXACTE",""))</f>
        <v/>
      </c>
      <c r="S230" s="967" t="str" cm="1">
        <f t="array" ref="S230">IF(N230="","",IF(SUMPRODUCT(--(AP18:AP300&lt;&gt;""),--ISNUMBER(SEARCH(" "&amp;AP18:AP300&amp;" ",Q230)))&gt;0,"BLOQUE MOLLUSQUES",""))</f>
        <v/>
      </c>
      <c r="T230" s="967" t="str" cm="1">
        <f t="array" ref="T230">IF(N230="","",IF(SUMPRODUCT(--(AT18:AT300&lt;&gt;""),--ISNUMBER(SEARCH(" "&amp;AT18:AT300&amp;" ",Q230)))&gt;0,"FORCE MOLLUSQUES",""))</f>
        <v/>
      </c>
      <c r="U230" s="966" t="str">
        <f t="shared" si="52"/>
        <v/>
      </c>
      <c r="V230" s="966" t="str">
        <f t="shared" si="55"/>
        <v/>
      </c>
      <c r="W230" s="991" t="str">
        <f t="shared" si="53"/>
        <v/>
      </c>
      <c r="X230" s="967" t="str" cm="1">
        <f t="array" ref="X230">IF(N230="","",IF(R230&lt;&gt;"","",IF(SUMPRODUCT(--(AN18:AN1500=X17),--(AM18:AM1500&lt;&gt;""),--ISNUMBER(SEARCH(" "&amp;AM18:AM1500&amp;" ",Q230)))&gt;0,X17,"")))</f>
        <v/>
      </c>
      <c r="Y230" s="967" t="str" cm="1">
        <f t="array" ref="Y230">IF(N230="","",IF(R230&lt;&gt;"","",IF(SUMPRODUCT(--(AN18:AN1500=Y17),--(AM18:AM1500&lt;&gt;""),--ISNUMBER(SEARCH(" "&amp;AM18:AM1500&amp;" ",Q230)))&gt;0,Y17,"")))</f>
        <v/>
      </c>
      <c r="Z230" s="967" t="str" cm="1">
        <f t="array" ref="Z230">IF(N230="","",IF(R230&lt;&gt;"","",IF(SUMPRODUCT(--(AN18:AN1500=Z17),--(AM18:AM1500&lt;&gt;""),--ISNUMBER(SEARCH(" "&amp;AM18:AM1500&amp;" ",Q230)))&gt;0,Z17,"")))</f>
        <v/>
      </c>
      <c r="AA230" s="967" t="str" cm="1">
        <f t="array" ref="AA230">IF(N230="","",IF(R230&lt;&gt;"","",IF(SUMPRODUCT(--(AN18:AN1500=AA17),--(AM18:AM1500&lt;&gt;""),--ISNUMBER(SEARCH(" "&amp;AM18:AM1500&amp;" ",Q230)))&gt;0,AA17,"")))</f>
        <v/>
      </c>
      <c r="AB230" s="967" t="str" cm="1">
        <f t="array" ref="AB230">IF(N230="","",IF(R230&lt;&gt;"","",IF(SUMPRODUCT(--(AN18:AN1500=AB17),--(AM18:AM1500&lt;&gt;""),--ISNUMBER(SEARCH(" "&amp;AM18:AM1500&amp;" ",Q230)))&gt;0,AB17,"")))</f>
        <v/>
      </c>
      <c r="AC230" s="967" t="str" cm="1">
        <f t="array" ref="AC230">IF(N230="","",IF(R230&lt;&gt;"","",IF(SUMPRODUCT(--(AN18:AN1500=AC17),--(AM18:AM1500&lt;&gt;""),--ISNUMBER(SEARCH(" "&amp;AM18:AM1500&amp;" ",Q230)))&gt;0,AC17,"")))</f>
        <v/>
      </c>
      <c r="AD230" s="967" t="str" cm="1">
        <f t="array" ref="AD230">IF(N230="","",IF(R230&lt;&gt;"","",IF(SUMPRODUCT(--(AN18:AN1500=AD17),--(AM18:AM1500&lt;&gt;""),--ISNUMBER(SEARCH(" "&amp;AM18:AM1500&amp;" ",Q230)))&gt;0,AD17,"")))</f>
        <v/>
      </c>
      <c r="AE230" s="967" t="str" cm="1">
        <f t="array" ref="AE230">IF(N230="","",IF(R230&lt;&gt;"","",IF(SUMPRODUCT(--(AN18:AN1500=AE17),--(AM18:AM1500&lt;&gt;""),--ISNUMBER(SEARCH(" "&amp;AM18:AM1500&amp;" ",Q230)))&gt;0,AE17,"")))</f>
        <v/>
      </c>
      <c r="AF230" s="967" t="str" cm="1">
        <f t="array" ref="AF230">IF(N230="","",IF(R230&lt;&gt;"","",IF(SUMPRODUCT(--(AN18:AN1500=AF17),--(AM18:AM1500&lt;&gt;""),--ISNUMBER(SEARCH(" "&amp;AM18:AM1500&amp;" ",Q230)))&gt;0,AF17,"")))</f>
        <v/>
      </c>
      <c r="AG230" s="967" t="str" cm="1">
        <f t="array" ref="AG230">IF(N230="","",IF(R230&lt;&gt;"","",IF(SUMPRODUCT(--(AN18:AN1500=AG17),--(AM18:AM1500&lt;&gt;""),--ISNUMBER(SEARCH(" "&amp;AM18:AM1500&amp;" ",Q230)))&gt;0,AG17,"")))</f>
        <v/>
      </c>
      <c r="AH230" s="967" t="str" cm="1">
        <f t="array" ref="AH230">IF(N230="","",IF(R230&lt;&gt;"","",IF(SUMPRODUCT(--(AN18:AN1500=AH17),--(AM18:AM1500&lt;&gt;""),--ISNUMBER(SEARCH(" "&amp;AM18:AM1500&amp;" ",Q230)))&gt;0,AH17,"")))</f>
        <v/>
      </c>
      <c r="AI230" s="967" t="str" cm="1">
        <f t="array" ref="AI230">IF(N230="","",IF(R230&lt;&gt;"","",IF(SUMPRODUCT(--(AN18:AN1500=AI17),--(AM18:AM1500&lt;&gt;""),--ISNUMBER(SEARCH(" "&amp;AM18:AM1500&amp;" ",Q230)))&gt;0,AI17,"")))</f>
        <v/>
      </c>
      <c r="AJ230" s="967" t="str" cm="1">
        <f t="array" ref="AJ230">IF(N230="","",IF(R230&lt;&gt;"","",IF(SUMPRODUCT(--(AN18:AN1500=AJ17),--(AM18:AM1500&lt;&gt;""),--ISNUMBER(SEARCH(" "&amp;AM18:AM1500&amp;" ",Q230)))&gt;0,AJ17,"")))</f>
        <v/>
      </c>
      <c r="AK230" s="967" t="str" cm="1">
        <f t="array" ref="AK230">IF(N230="","",IF(T230&lt;&gt;"",AK17,IF(S230&lt;&gt;"","",IF(R230&lt;&gt;"","",IF(SUMPRODUCT(--(AN18:AN1500=AK17),--(AM18:AM1500&lt;&gt;""),--ISNUMBER(SEARCH(" "&amp;AM18:AM1500&amp;" ",Q230)))&gt;0,AK17,"")))))</f>
        <v/>
      </c>
      <c r="AM230" s="968" t="s">
        <v>2251</v>
      </c>
      <c r="AN230" s="968" t="s">
        <v>1962</v>
      </c>
      <c r="AP230" s="964"/>
      <c r="AQ230" s="964"/>
      <c r="AR230" s="964"/>
      <c r="AT230" s="964"/>
      <c r="AU230" s="964"/>
      <c r="AV230" s="964"/>
      <c r="BN230" s="49">
        <v>1</v>
      </c>
    </row>
    <row r="231" spans="1:66" ht="35.1" customHeight="1">
      <c r="A231" s="973" t="str">
        <f>IF(B231="","",COUNTIF(B18:B231,"&lt;&gt;"))</f>
        <v/>
      </c>
      <c r="B231" s="965"/>
      <c r="C231" s="974" t="str">
        <f t="shared" si="54"/>
        <v/>
      </c>
      <c r="D231" s="984" t="str">
        <f t="shared" si="42"/>
        <v/>
      </c>
      <c r="E231" s="976" t="str">
        <f t="shared" si="43"/>
        <v/>
      </c>
      <c r="F231" s="977" t="str">
        <f t="shared" si="44"/>
        <v/>
      </c>
      <c r="G231" s="964" t="str">
        <f>IF(H231="","",COUNTIF(H18:H231,"&lt;&gt;"))</f>
        <v/>
      </c>
      <c r="H231" s="965" t="str" cm="1">
        <f t="array" ref="H231">IF(L231="","",IF(LEN(L231)&lt;=MAX(10,G13),L231,IFERROR(LEFT(L231,LOOKUP(2,1/(MID(L231,ROW(1:500),1)=" ")/(ROW(1:500)&lt;=MAX(10,G13)),ROW(1:500))-1),LEFT(L231,MAX(10,G13)))))</f>
        <v/>
      </c>
      <c r="I231" s="964" t="str">
        <f t="shared" si="45"/>
        <v/>
      </c>
      <c r="J231" s="964" t="str">
        <f t="shared" si="46"/>
        <v/>
      </c>
      <c r="K231" s="964" t="str">
        <f>IF(M230&lt;&gt;"",K230,IF(K230&lt;MAX(A18:A317),K230+1,""))</f>
        <v/>
      </c>
      <c r="L231" s="965" t="str">
        <f>IF(K231="","",IF(M230&lt;&gt;"",M230,INDEX(E18:E317,MATCH(K231,A18:A317,0))))</f>
        <v/>
      </c>
      <c r="M231" s="965" t="str">
        <f t="shared" si="47"/>
        <v/>
      </c>
      <c r="N231" s="965" t="str">
        <f t="shared" si="48"/>
        <v/>
      </c>
      <c r="O231" s="964" t="str">
        <f t="shared" si="49"/>
        <v/>
      </c>
      <c r="P231" s="964" t="str">
        <f t="shared" si="50"/>
        <v/>
      </c>
      <c r="Q231" s="965" t="str">
        <f t="shared" si="51"/>
        <v/>
      </c>
      <c r="R231" s="964" t="str">
        <f>IF(N231="","",IF(COUNTIF(AP18:AP300,TRIM(Q231))&gt;0,"EXCLUSION EXACTE",""))</f>
        <v/>
      </c>
      <c r="S231" s="964" t="str" cm="1">
        <f t="array" ref="S231">IF(N231="","",IF(SUMPRODUCT(--(AP18:AP300&lt;&gt;""),--ISNUMBER(SEARCH(" "&amp;AP18:AP300&amp;" ",Q231)))&gt;0,"BLOQUE MOLLUSQUES",""))</f>
        <v/>
      </c>
      <c r="T231" s="964" t="str" cm="1">
        <f t="array" ref="T231">IF(N231="","",IF(SUMPRODUCT(--(AT18:AT300&lt;&gt;""),--ISNUMBER(SEARCH(" "&amp;AT18:AT300&amp;" ",Q231)))&gt;0,"FORCE MOLLUSQUES",""))</f>
        <v/>
      </c>
      <c r="U231" s="965" t="str">
        <f t="shared" si="52"/>
        <v/>
      </c>
      <c r="V231" s="965" t="str">
        <f t="shared" si="55"/>
        <v/>
      </c>
      <c r="W231" s="977" t="str">
        <f t="shared" si="53"/>
        <v/>
      </c>
      <c r="X231" s="964" t="str" cm="1">
        <f t="array" ref="X231">IF(N231="","",IF(R231&lt;&gt;"","",IF(SUMPRODUCT(--(AN18:AN1500=X17),--(AM18:AM1500&lt;&gt;""),--ISNUMBER(SEARCH(" "&amp;AM18:AM1500&amp;" ",Q231)))&gt;0,X17,"")))</f>
        <v/>
      </c>
      <c r="Y231" s="964" t="str" cm="1">
        <f t="array" ref="Y231">IF(N231="","",IF(R231&lt;&gt;"","",IF(SUMPRODUCT(--(AN18:AN1500=Y17),--(AM18:AM1500&lt;&gt;""),--ISNUMBER(SEARCH(" "&amp;AM18:AM1500&amp;" ",Q231)))&gt;0,Y17,"")))</f>
        <v/>
      </c>
      <c r="Z231" s="964" t="str" cm="1">
        <f t="array" ref="Z231">IF(N231="","",IF(R231&lt;&gt;"","",IF(SUMPRODUCT(--(AN18:AN1500=Z17),--(AM18:AM1500&lt;&gt;""),--ISNUMBER(SEARCH(" "&amp;AM18:AM1500&amp;" ",Q231)))&gt;0,Z17,"")))</f>
        <v/>
      </c>
      <c r="AA231" s="964" t="str" cm="1">
        <f t="array" ref="AA231">IF(N231="","",IF(R231&lt;&gt;"","",IF(SUMPRODUCT(--(AN18:AN1500=AA17),--(AM18:AM1500&lt;&gt;""),--ISNUMBER(SEARCH(" "&amp;AM18:AM1500&amp;" ",Q231)))&gt;0,AA17,"")))</f>
        <v/>
      </c>
      <c r="AB231" s="964" t="str" cm="1">
        <f t="array" ref="AB231">IF(N231="","",IF(R231&lt;&gt;"","",IF(SUMPRODUCT(--(AN18:AN1500=AB17),--(AM18:AM1500&lt;&gt;""),--ISNUMBER(SEARCH(" "&amp;AM18:AM1500&amp;" ",Q231)))&gt;0,AB17,"")))</f>
        <v/>
      </c>
      <c r="AC231" s="964" t="str" cm="1">
        <f t="array" ref="AC231">IF(N231="","",IF(R231&lt;&gt;"","",IF(SUMPRODUCT(--(AN18:AN1500=AC17),--(AM18:AM1500&lt;&gt;""),--ISNUMBER(SEARCH(" "&amp;AM18:AM1500&amp;" ",Q231)))&gt;0,AC17,"")))</f>
        <v/>
      </c>
      <c r="AD231" s="964" t="str" cm="1">
        <f t="array" ref="AD231">IF(N231="","",IF(R231&lt;&gt;"","",IF(SUMPRODUCT(--(AN18:AN1500=AD17),--(AM18:AM1500&lt;&gt;""),--ISNUMBER(SEARCH(" "&amp;AM18:AM1500&amp;" ",Q231)))&gt;0,AD17,"")))</f>
        <v/>
      </c>
      <c r="AE231" s="964" t="str" cm="1">
        <f t="array" ref="AE231">IF(N231="","",IF(R231&lt;&gt;"","",IF(SUMPRODUCT(--(AN18:AN1500=AE17),--(AM18:AM1500&lt;&gt;""),--ISNUMBER(SEARCH(" "&amp;AM18:AM1500&amp;" ",Q231)))&gt;0,AE17,"")))</f>
        <v/>
      </c>
      <c r="AF231" s="964" t="str" cm="1">
        <f t="array" ref="AF231">IF(N231="","",IF(R231&lt;&gt;"","",IF(SUMPRODUCT(--(AN18:AN1500=AF17),--(AM18:AM1500&lt;&gt;""),--ISNUMBER(SEARCH(" "&amp;AM18:AM1500&amp;" ",Q231)))&gt;0,AF17,"")))</f>
        <v/>
      </c>
      <c r="AG231" s="964" t="str" cm="1">
        <f t="array" ref="AG231">IF(N231="","",IF(R231&lt;&gt;"","",IF(SUMPRODUCT(--(AN18:AN1500=AG17),--(AM18:AM1500&lt;&gt;""),--ISNUMBER(SEARCH(" "&amp;AM18:AM1500&amp;" ",Q231)))&gt;0,AG17,"")))</f>
        <v/>
      </c>
      <c r="AH231" s="964" t="str" cm="1">
        <f t="array" ref="AH231">IF(N231="","",IF(R231&lt;&gt;"","",IF(SUMPRODUCT(--(AN18:AN1500=AH17),--(AM18:AM1500&lt;&gt;""),--ISNUMBER(SEARCH(" "&amp;AM18:AM1500&amp;" ",Q231)))&gt;0,AH17,"")))</f>
        <v/>
      </c>
      <c r="AI231" s="964" t="str" cm="1">
        <f t="array" ref="AI231">IF(N231="","",IF(R231&lt;&gt;"","",IF(SUMPRODUCT(--(AN18:AN1500=AI17),--(AM18:AM1500&lt;&gt;""),--ISNUMBER(SEARCH(" "&amp;AM18:AM1500&amp;" ",Q231)))&gt;0,AI17,"")))</f>
        <v/>
      </c>
      <c r="AJ231" s="964" t="str" cm="1">
        <f t="array" ref="AJ231">IF(N231="","",IF(R231&lt;&gt;"","",IF(SUMPRODUCT(--(AN18:AN1500=AJ17),--(AM18:AM1500&lt;&gt;""),--ISNUMBER(SEARCH(" "&amp;AM18:AM1500&amp;" ",Q231)))&gt;0,AJ17,"")))</f>
        <v/>
      </c>
      <c r="AK231" s="964" t="str" cm="1">
        <f t="array" ref="AK231">IF(N231="","",IF(T231&lt;&gt;"",AK17,IF(S231&lt;&gt;"","",IF(R231&lt;&gt;"","",IF(SUMPRODUCT(--(AN18:AN1500=AK17),--(AM18:AM1500&lt;&gt;""),--ISNUMBER(SEARCH(" "&amp;AM18:AM1500&amp;" ",Q231)))&gt;0,AK17,"")))))</f>
        <v/>
      </c>
      <c r="AM231" s="964" t="s">
        <v>2252</v>
      </c>
      <c r="AN231" s="964" t="s">
        <v>1962</v>
      </c>
      <c r="AP231" s="964"/>
      <c r="AQ231" s="964"/>
      <c r="AR231" s="964"/>
      <c r="AT231" s="964"/>
      <c r="AU231" s="964"/>
      <c r="AV231" s="964"/>
      <c r="BN231" s="49">
        <v>1</v>
      </c>
    </row>
    <row r="232" spans="1:66" ht="35.1" customHeight="1">
      <c r="A232" s="957" t="str">
        <f>IF(B232="","",COUNTIF(B18:B232,"&lt;&gt;"))</f>
        <v/>
      </c>
      <c r="B232" s="958"/>
      <c r="C232" s="974" t="str">
        <f t="shared" si="54"/>
        <v/>
      </c>
      <c r="D232" s="984" t="str">
        <f t="shared" si="42"/>
        <v/>
      </c>
      <c r="E232" s="961" t="str">
        <f t="shared" si="43"/>
        <v/>
      </c>
      <c r="F232" s="962" t="str">
        <f t="shared" si="44"/>
        <v/>
      </c>
      <c r="G232" s="963" t="str">
        <f>IF(H232="","",COUNTIF(H18:H232,"&lt;&gt;"))</f>
        <v/>
      </c>
      <c r="H232" s="958" t="str" cm="1">
        <f t="array" ref="H232">IF(L232="","",IF(LEN(L232)&lt;=MAX(10,G13),L232,IFERROR(LEFT(L232,LOOKUP(2,1/(MID(L232,ROW(1:500),1)=" ")/(ROW(1:500)&lt;=MAX(10,G13)),ROW(1:500))-1),LEFT(L232,MAX(10,G13)))))</f>
        <v/>
      </c>
      <c r="I232" s="963" t="str">
        <f t="shared" si="45"/>
        <v/>
      </c>
      <c r="J232" s="963" t="str">
        <f t="shared" si="46"/>
        <v/>
      </c>
      <c r="K232" s="964" t="str">
        <f>IF(M231&lt;&gt;"",K231,IF(K231&lt;MAX(A18:A317),K231+1,""))</f>
        <v/>
      </c>
      <c r="L232" s="965" t="str">
        <f>IF(K232="","",IF(M231&lt;&gt;"",M231,INDEX(E18:E317,MATCH(K232,A18:A317,0))))</f>
        <v/>
      </c>
      <c r="M232" s="965" t="str">
        <f t="shared" si="47"/>
        <v/>
      </c>
      <c r="N232" s="966" t="str">
        <f t="shared" si="48"/>
        <v/>
      </c>
      <c r="O232" s="967" t="str">
        <f t="shared" si="49"/>
        <v/>
      </c>
      <c r="P232" s="967" t="str">
        <f t="shared" si="50"/>
        <v/>
      </c>
      <c r="Q232" s="966" t="str">
        <f t="shared" si="51"/>
        <v/>
      </c>
      <c r="R232" s="967" t="str">
        <f>IF(N232="","",IF(COUNTIF(AP18:AP300,TRIM(Q232))&gt;0,"EXCLUSION EXACTE",""))</f>
        <v/>
      </c>
      <c r="S232" s="967" t="str" cm="1">
        <f t="array" ref="S232">IF(N232="","",IF(SUMPRODUCT(--(AP18:AP300&lt;&gt;""),--ISNUMBER(SEARCH(" "&amp;AP18:AP300&amp;" ",Q232)))&gt;0,"BLOQUE MOLLUSQUES",""))</f>
        <v/>
      </c>
      <c r="T232" s="967" t="str" cm="1">
        <f t="array" ref="T232">IF(N232="","",IF(SUMPRODUCT(--(AT18:AT300&lt;&gt;""),--ISNUMBER(SEARCH(" "&amp;AT18:AT300&amp;" ",Q232)))&gt;0,"FORCE MOLLUSQUES",""))</f>
        <v/>
      </c>
      <c r="U232" s="966" t="str">
        <f t="shared" si="52"/>
        <v/>
      </c>
      <c r="V232" s="966" t="str">
        <f t="shared" si="55"/>
        <v/>
      </c>
      <c r="W232" s="991" t="str">
        <f t="shared" si="53"/>
        <v/>
      </c>
      <c r="X232" s="967" t="str" cm="1">
        <f t="array" ref="X232">IF(N232="","",IF(R232&lt;&gt;"","",IF(SUMPRODUCT(--(AN18:AN1500=X17),--(AM18:AM1500&lt;&gt;""),--ISNUMBER(SEARCH(" "&amp;AM18:AM1500&amp;" ",Q232)))&gt;0,X17,"")))</f>
        <v/>
      </c>
      <c r="Y232" s="967" t="str" cm="1">
        <f t="array" ref="Y232">IF(N232="","",IF(R232&lt;&gt;"","",IF(SUMPRODUCT(--(AN18:AN1500=Y17),--(AM18:AM1500&lt;&gt;""),--ISNUMBER(SEARCH(" "&amp;AM18:AM1500&amp;" ",Q232)))&gt;0,Y17,"")))</f>
        <v/>
      </c>
      <c r="Z232" s="967" t="str" cm="1">
        <f t="array" ref="Z232">IF(N232="","",IF(R232&lt;&gt;"","",IF(SUMPRODUCT(--(AN18:AN1500=Z17),--(AM18:AM1500&lt;&gt;""),--ISNUMBER(SEARCH(" "&amp;AM18:AM1500&amp;" ",Q232)))&gt;0,Z17,"")))</f>
        <v/>
      </c>
      <c r="AA232" s="967" t="str" cm="1">
        <f t="array" ref="AA232">IF(N232="","",IF(R232&lt;&gt;"","",IF(SUMPRODUCT(--(AN18:AN1500=AA17),--(AM18:AM1500&lt;&gt;""),--ISNUMBER(SEARCH(" "&amp;AM18:AM1500&amp;" ",Q232)))&gt;0,AA17,"")))</f>
        <v/>
      </c>
      <c r="AB232" s="967" t="str" cm="1">
        <f t="array" ref="AB232">IF(N232="","",IF(R232&lt;&gt;"","",IF(SUMPRODUCT(--(AN18:AN1500=AB17),--(AM18:AM1500&lt;&gt;""),--ISNUMBER(SEARCH(" "&amp;AM18:AM1500&amp;" ",Q232)))&gt;0,AB17,"")))</f>
        <v/>
      </c>
      <c r="AC232" s="967" t="str" cm="1">
        <f t="array" ref="AC232">IF(N232="","",IF(R232&lt;&gt;"","",IF(SUMPRODUCT(--(AN18:AN1500=AC17),--(AM18:AM1500&lt;&gt;""),--ISNUMBER(SEARCH(" "&amp;AM18:AM1500&amp;" ",Q232)))&gt;0,AC17,"")))</f>
        <v/>
      </c>
      <c r="AD232" s="967" t="str" cm="1">
        <f t="array" ref="AD232">IF(N232="","",IF(R232&lt;&gt;"","",IF(SUMPRODUCT(--(AN18:AN1500=AD17),--(AM18:AM1500&lt;&gt;""),--ISNUMBER(SEARCH(" "&amp;AM18:AM1500&amp;" ",Q232)))&gt;0,AD17,"")))</f>
        <v/>
      </c>
      <c r="AE232" s="967" t="str" cm="1">
        <f t="array" ref="AE232">IF(N232="","",IF(R232&lt;&gt;"","",IF(SUMPRODUCT(--(AN18:AN1500=AE17),--(AM18:AM1500&lt;&gt;""),--ISNUMBER(SEARCH(" "&amp;AM18:AM1500&amp;" ",Q232)))&gt;0,AE17,"")))</f>
        <v/>
      </c>
      <c r="AF232" s="967" t="str" cm="1">
        <f t="array" ref="AF232">IF(N232="","",IF(R232&lt;&gt;"","",IF(SUMPRODUCT(--(AN18:AN1500=AF17),--(AM18:AM1500&lt;&gt;""),--ISNUMBER(SEARCH(" "&amp;AM18:AM1500&amp;" ",Q232)))&gt;0,AF17,"")))</f>
        <v/>
      </c>
      <c r="AG232" s="967" t="str" cm="1">
        <f t="array" ref="AG232">IF(N232="","",IF(R232&lt;&gt;"","",IF(SUMPRODUCT(--(AN18:AN1500=AG17),--(AM18:AM1500&lt;&gt;""),--ISNUMBER(SEARCH(" "&amp;AM18:AM1500&amp;" ",Q232)))&gt;0,AG17,"")))</f>
        <v/>
      </c>
      <c r="AH232" s="967" t="str" cm="1">
        <f t="array" ref="AH232">IF(N232="","",IF(R232&lt;&gt;"","",IF(SUMPRODUCT(--(AN18:AN1500=AH17),--(AM18:AM1500&lt;&gt;""),--ISNUMBER(SEARCH(" "&amp;AM18:AM1500&amp;" ",Q232)))&gt;0,AH17,"")))</f>
        <v/>
      </c>
      <c r="AI232" s="967" t="str" cm="1">
        <f t="array" ref="AI232">IF(N232="","",IF(R232&lt;&gt;"","",IF(SUMPRODUCT(--(AN18:AN1500=AI17),--(AM18:AM1500&lt;&gt;""),--ISNUMBER(SEARCH(" "&amp;AM18:AM1500&amp;" ",Q232)))&gt;0,AI17,"")))</f>
        <v/>
      </c>
      <c r="AJ232" s="967" t="str" cm="1">
        <f t="array" ref="AJ232">IF(N232="","",IF(R232&lt;&gt;"","",IF(SUMPRODUCT(--(AN18:AN1500=AJ17),--(AM18:AM1500&lt;&gt;""),--ISNUMBER(SEARCH(" "&amp;AM18:AM1500&amp;" ",Q232)))&gt;0,AJ17,"")))</f>
        <v/>
      </c>
      <c r="AK232" s="967" t="str" cm="1">
        <f t="array" ref="AK232">IF(N232="","",IF(T232&lt;&gt;"",AK17,IF(S232&lt;&gt;"","",IF(R232&lt;&gt;"","",IF(SUMPRODUCT(--(AN18:AN1500=AK17),--(AM18:AM1500&lt;&gt;""),--ISNUMBER(SEARCH(" "&amp;AM18:AM1500&amp;" ",Q232)))&gt;0,AK17,"")))))</f>
        <v/>
      </c>
      <c r="AM232" s="968" t="s">
        <v>2253</v>
      </c>
      <c r="AN232" s="968" t="s">
        <v>1962</v>
      </c>
      <c r="AP232" s="964"/>
      <c r="AQ232" s="964"/>
      <c r="AR232" s="964"/>
      <c r="AT232" s="964"/>
      <c r="AU232" s="964"/>
      <c r="AV232" s="964"/>
      <c r="BN232" s="49">
        <v>1</v>
      </c>
    </row>
    <row r="233" spans="1:66" ht="35.1" customHeight="1">
      <c r="A233" s="973" t="str">
        <f>IF(B233="","",COUNTIF(B18:B233,"&lt;&gt;"))</f>
        <v/>
      </c>
      <c r="B233" s="965"/>
      <c r="C233" s="974" t="str">
        <f t="shared" si="54"/>
        <v/>
      </c>
      <c r="D233" s="984" t="str">
        <f t="shared" si="42"/>
        <v/>
      </c>
      <c r="E233" s="976" t="str">
        <f t="shared" si="43"/>
        <v/>
      </c>
      <c r="F233" s="977" t="str">
        <f t="shared" si="44"/>
        <v/>
      </c>
      <c r="G233" s="964" t="str">
        <f>IF(H233="","",COUNTIF(H18:H233,"&lt;&gt;"))</f>
        <v/>
      </c>
      <c r="H233" s="965" t="str" cm="1">
        <f t="array" ref="H233">IF(L233="","",IF(LEN(L233)&lt;=MAX(10,G13),L233,IFERROR(LEFT(L233,LOOKUP(2,1/(MID(L233,ROW(1:500),1)=" ")/(ROW(1:500)&lt;=MAX(10,G13)),ROW(1:500))-1),LEFT(L233,MAX(10,G13)))))</f>
        <v/>
      </c>
      <c r="I233" s="964" t="str">
        <f t="shared" si="45"/>
        <v/>
      </c>
      <c r="J233" s="964" t="str">
        <f t="shared" si="46"/>
        <v/>
      </c>
      <c r="K233" s="964" t="str">
        <f>IF(M232&lt;&gt;"",K232,IF(K232&lt;MAX(A18:A317),K232+1,""))</f>
        <v/>
      </c>
      <c r="L233" s="965" t="str">
        <f>IF(K233="","",IF(M232&lt;&gt;"",M232,INDEX(E18:E317,MATCH(K233,A18:A317,0))))</f>
        <v/>
      </c>
      <c r="M233" s="965" t="str">
        <f t="shared" si="47"/>
        <v/>
      </c>
      <c r="N233" s="965" t="str">
        <f t="shared" si="48"/>
        <v/>
      </c>
      <c r="O233" s="964" t="str">
        <f t="shared" si="49"/>
        <v/>
      </c>
      <c r="P233" s="964" t="str">
        <f t="shared" si="50"/>
        <v/>
      </c>
      <c r="Q233" s="965" t="str">
        <f t="shared" si="51"/>
        <v/>
      </c>
      <c r="R233" s="964" t="str">
        <f>IF(N233="","",IF(COUNTIF(AP18:AP300,TRIM(Q233))&gt;0,"EXCLUSION EXACTE",""))</f>
        <v/>
      </c>
      <c r="S233" s="964" t="str" cm="1">
        <f t="array" ref="S233">IF(N233="","",IF(SUMPRODUCT(--(AP18:AP300&lt;&gt;""),--ISNUMBER(SEARCH(" "&amp;AP18:AP300&amp;" ",Q233)))&gt;0,"BLOQUE MOLLUSQUES",""))</f>
        <v/>
      </c>
      <c r="T233" s="964" t="str" cm="1">
        <f t="array" ref="T233">IF(N233="","",IF(SUMPRODUCT(--(AT18:AT300&lt;&gt;""),--ISNUMBER(SEARCH(" "&amp;AT18:AT300&amp;" ",Q233)))&gt;0,"FORCE MOLLUSQUES",""))</f>
        <v/>
      </c>
      <c r="U233" s="965" t="str">
        <f t="shared" si="52"/>
        <v/>
      </c>
      <c r="V233" s="965" t="str">
        <f t="shared" si="55"/>
        <v/>
      </c>
      <c r="W233" s="977" t="str">
        <f t="shared" si="53"/>
        <v/>
      </c>
      <c r="X233" s="964" t="str" cm="1">
        <f t="array" ref="X233">IF(N233="","",IF(R233&lt;&gt;"","",IF(SUMPRODUCT(--(AN18:AN1500=X17),--(AM18:AM1500&lt;&gt;""),--ISNUMBER(SEARCH(" "&amp;AM18:AM1500&amp;" ",Q233)))&gt;0,X17,"")))</f>
        <v/>
      </c>
      <c r="Y233" s="964" t="str" cm="1">
        <f t="array" ref="Y233">IF(N233="","",IF(R233&lt;&gt;"","",IF(SUMPRODUCT(--(AN18:AN1500=Y17),--(AM18:AM1500&lt;&gt;""),--ISNUMBER(SEARCH(" "&amp;AM18:AM1500&amp;" ",Q233)))&gt;0,Y17,"")))</f>
        <v/>
      </c>
      <c r="Z233" s="964" t="str" cm="1">
        <f t="array" ref="Z233">IF(N233="","",IF(R233&lt;&gt;"","",IF(SUMPRODUCT(--(AN18:AN1500=Z17),--(AM18:AM1500&lt;&gt;""),--ISNUMBER(SEARCH(" "&amp;AM18:AM1500&amp;" ",Q233)))&gt;0,Z17,"")))</f>
        <v/>
      </c>
      <c r="AA233" s="964" t="str" cm="1">
        <f t="array" ref="AA233">IF(N233="","",IF(R233&lt;&gt;"","",IF(SUMPRODUCT(--(AN18:AN1500=AA17),--(AM18:AM1500&lt;&gt;""),--ISNUMBER(SEARCH(" "&amp;AM18:AM1500&amp;" ",Q233)))&gt;0,AA17,"")))</f>
        <v/>
      </c>
      <c r="AB233" s="964" t="str" cm="1">
        <f t="array" ref="AB233">IF(N233="","",IF(R233&lt;&gt;"","",IF(SUMPRODUCT(--(AN18:AN1500=AB17),--(AM18:AM1500&lt;&gt;""),--ISNUMBER(SEARCH(" "&amp;AM18:AM1500&amp;" ",Q233)))&gt;0,AB17,"")))</f>
        <v/>
      </c>
      <c r="AC233" s="964" t="str" cm="1">
        <f t="array" ref="AC233">IF(N233="","",IF(R233&lt;&gt;"","",IF(SUMPRODUCT(--(AN18:AN1500=AC17),--(AM18:AM1500&lt;&gt;""),--ISNUMBER(SEARCH(" "&amp;AM18:AM1500&amp;" ",Q233)))&gt;0,AC17,"")))</f>
        <v/>
      </c>
      <c r="AD233" s="964" t="str" cm="1">
        <f t="array" ref="AD233">IF(N233="","",IF(R233&lt;&gt;"","",IF(SUMPRODUCT(--(AN18:AN1500=AD17),--(AM18:AM1500&lt;&gt;""),--ISNUMBER(SEARCH(" "&amp;AM18:AM1500&amp;" ",Q233)))&gt;0,AD17,"")))</f>
        <v/>
      </c>
      <c r="AE233" s="964" t="str" cm="1">
        <f t="array" ref="AE233">IF(N233="","",IF(R233&lt;&gt;"","",IF(SUMPRODUCT(--(AN18:AN1500=AE17),--(AM18:AM1500&lt;&gt;""),--ISNUMBER(SEARCH(" "&amp;AM18:AM1500&amp;" ",Q233)))&gt;0,AE17,"")))</f>
        <v/>
      </c>
      <c r="AF233" s="964" t="str" cm="1">
        <f t="array" ref="AF233">IF(N233="","",IF(R233&lt;&gt;"","",IF(SUMPRODUCT(--(AN18:AN1500=AF17),--(AM18:AM1500&lt;&gt;""),--ISNUMBER(SEARCH(" "&amp;AM18:AM1500&amp;" ",Q233)))&gt;0,AF17,"")))</f>
        <v/>
      </c>
      <c r="AG233" s="964" t="str" cm="1">
        <f t="array" ref="AG233">IF(N233="","",IF(R233&lt;&gt;"","",IF(SUMPRODUCT(--(AN18:AN1500=AG17),--(AM18:AM1500&lt;&gt;""),--ISNUMBER(SEARCH(" "&amp;AM18:AM1500&amp;" ",Q233)))&gt;0,AG17,"")))</f>
        <v/>
      </c>
      <c r="AH233" s="964" t="str" cm="1">
        <f t="array" ref="AH233">IF(N233="","",IF(R233&lt;&gt;"","",IF(SUMPRODUCT(--(AN18:AN1500=AH17),--(AM18:AM1500&lt;&gt;""),--ISNUMBER(SEARCH(" "&amp;AM18:AM1500&amp;" ",Q233)))&gt;0,AH17,"")))</f>
        <v/>
      </c>
      <c r="AI233" s="964" t="str" cm="1">
        <f t="array" ref="AI233">IF(N233="","",IF(R233&lt;&gt;"","",IF(SUMPRODUCT(--(AN18:AN1500=AI17),--(AM18:AM1500&lt;&gt;""),--ISNUMBER(SEARCH(" "&amp;AM18:AM1500&amp;" ",Q233)))&gt;0,AI17,"")))</f>
        <v/>
      </c>
      <c r="AJ233" s="964" t="str" cm="1">
        <f t="array" ref="AJ233">IF(N233="","",IF(R233&lt;&gt;"","",IF(SUMPRODUCT(--(AN18:AN1500=AJ17),--(AM18:AM1500&lt;&gt;""),--ISNUMBER(SEARCH(" "&amp;AM18:AM1500&amp;" ",Q233)))&gt;0,AJ17,"")))</f>
        <v/>
      </c>
      <c r="AK233" s="964" t="str" cm="1">
        <f t="array" ref="AK233">IF(N233="","",IF(T233&lt;&gt;"",AK17,IF(S233&lt;&gt;"","",IF(R233&lt;&gt;"","",IF(SUMPRODUCT(--(AN18:AN1500=AK17),--(AM18:AM1500&lt;&gt;""),--ISNUMBER(SEARCH(" "&amp;AM18:AM1500&amp;" ",Q233)))&gt;0,AK17,"")))))</f>
        <v/>
      </c>
      <c r="AM233" s="964" t="s">
        <v>2254</v>
      </c>
      <c r="AN233" s="964" t="s">
        <v>1962</v>
      </c>
      <c r="AP233" s="964"/>
      <c r="AQ233" s="964"/>
      <c r="AR233" s="964"/>
      <c r="AT233" s="964"/>
      <c r="AU233" s="964"/>
      <c r="AV233" s="964"/>
      <c r="BN233" s="49">
        <v>1</v>
      </c>
    </row>
    <row r="234" spans="1:66" ht="35.1" customHeight="1">
      <c r="A234" s="957" t="str">
        <f>IF(B234="","",COUNTIF(B18:B234,"&lt;&gt;"))</f>
        <v/>
      </c>
      <c r="B234" s="958"/>
      <c r="C234" s="974" t="str">
        <f t="shared" si="54"/>
        <v/>
      </c>
      <c r="D234" s="984" t="str">
        <f t="shared" si="42"/>
        <v/>
      </c>
      <c r="E234" s="961" t="str">
        <f t="shared" si="43"/>
        <v/>
      </c>
      <c r="F234" s="962" t="str">
        <f t="shared" si="44"/>
        <v/>
      </c>
      <c r="G234" s="963" t="str">
        <f>IF(H234="","",COUNTIF(H18:H234,"&lt;&gt;"))</f>
        <v/>
      </c>
      <c r="H234" s="958" t="str" cm="1">
        <f t="array" ref="H234">IF(L234="","",IF(LEN(L234)&lt;=MAX(10,G13),L234,IFERROR(LEFT(L234,LOOKUP(2,1/(MID(L234,ROW(1:500),1)=" ")/(ROW(1:500)&lt;=MAX(10,G13)),ROW(1:500))-1),LEFT(L234,MAX(10,G13)))))</f>
        <v/>
      </c>
      <c r="I234" s="963" t="str">
        <f t="shared" si="45"/>
        <v/>
      </c>
      <c r="J234" s="963" t="str">
        <f t="shared" si="46"/>
        <v/>
      </c>
      <c r="K234" s="964" t="str">
        <f>IF(M233&lt;&gt;"",K233,IF(K233&lt;MAX(A18:A317),K233+1,""))</f>
        <v/>
      </c>
      <c r="L234" s="965" t="str">
        <f>IF(K234="","",IF(M233&lt;&gt;"",M233,INDEX(E18:E317,MATCH(K234,A18:A317,0))))</f>
        <v/>
      </c>
      <c r="M234" s="965" t="str">
        <f t="shared" si="47"/>
        <v/>
      </c>
      <c r="N234" s="966" t="str">
        <f t="shared" si="48"/>
        <v/>
      </c>
      <c r="O234" s="967" t="str">
        <f t="shared" si="49"/>
        <v/>
      </c>
      <c r="P234" s="967" t="str">
        <f t="shared" si="50"/>
        <v/>
      </c>
      <c r="Q234" s="966" t="str">
        <f t="shared" si="51"/>
        <v/>
      </c>
      <c r="R234" s="967" t="str">
        <f>IF(N234="","",IF(COUNTIF(AP18:AP300,TRIM(Q234))&gt;0,"EXCLUSION EXACTE",""))</f>
        <v/>
      </c>
      <c r="S234" s="967" t="str" cm="1">
        <f t="array" ref="S234">IF(N234="","",IF(SUMPRODUCT(--(AP18:AP300&lt;&gt;""),--ISNUMBER(SEARCH(" "&amp;AP18:AP300&amp;" ",Q234)))&gt;0,"BLOQUE MOLLUSQUES",""))</f>
        <v/>
      </c>
      <c r="T234" s="967" t="str" cm="1">
        <f t="array" ref="T234">IF(N234="","",IF(SUMPRODUCT(--(AT18:AT300&lt;&gt;""),--ISNUMBER(SEARCH(" "&amp;AT18:AT300&amp;" ",Q234)))&gt;0,"FORCE MOLLUSQUES",""))</f>
        <v/>
      </c>
      <c r="U234" s="966" t="str">
        <f t="shared" si="52"/>
        <v/>
      </c>
      <c r="V234" s="966" t="str">
        <f t="shared" si="55"/>
        <v/>
      </c>
      <c r="W234" s="991" t="str">
        <f t="shared" si="53"/>
        <v/>
      </c>
      <c r="X234" s="967" t="str" cm="1">
        <f t="array" ref="X234">IF(N234="","",IF(R234&lt;&gt;"","",IF(SUMPRODUCT(--(AN18:AN1500=X17),--(AM18:AM1500&lt;&gt;""),--ISNUMBER(SEARCH(" "&amp;AM18:AM1500&amp;" ",Q234)))&gt;0,X17,"")))</f>
        <v/>
      </c>
      <c r="Y234" s="967" t="str" cm="1">
        <f t="array" ref="Y234">IF(N234="","",IF(R234&lt;&gt;"","",IF(SUMPRODUCT(--(AN18:AN1500=Y17),--(AM18:AM1500&lt;&gt;""),--ISNUMBER(SEARCH(" "&amp;AM18:AM1500&amp;" ",Q234)))&gt;0,Y17,"")))</f>
        <v/>
      </c>
      <c r="Z234" s="967" t="str" cm="1">
        <f t="array" ref="Z234">IF(N234="","",IF(R234&lt;&gt;"","",IF(SUMPRODUCT(--(AN18:AN1500=Z17),--(AM18:AM1500&lt;&gt;""),--ISNUMBER(SEARCH(" "&amp;AM18:AM1500&amp;" ",Q234)))&gt;0,Z17,"")))</f>
        <v/>
      </c>
      <c r="AA234" s="967" t="str" cm="1">
        <f t="array" ref="AA234">IF(N234="","",IF(R234&lt;&gt;"","",IF(SUMPRODUCT(--(AN18:AN1500=AA17),--(AM18:AM1500&lt;&gt;""),--ISNUMBER(SEARCH(" "&amp;AM18:AM1500&amp;" ",Q234)))&gt;0,AA17,"")))</f>
        <v/>
      </c>
      <c r="AB234" s="967" t="str" cm="1">
        <f t="array" ref="AB234">IF(N234="","",IF(R234&lt;&gt;"","",IF(SUMPRODUCT(--(AN18:AN1500=AB17),--(AM18:AM1500&lt;&gt;""),--ISNUMBER(SEARCH(" "&amp;AM18:AM1500&amp;" ",Q234)))&gt;0,AB17,"")))</f>
        <v/>
      </c>
      <c r="AC234" s="967" t="str" cm="1">
        <f t="array" ref="AC234">IF(N234="","",IF(R234&lt;&gt;"","",IF(SUMPRODUCT(--(AN18:AN1500=AC17),--(AM18:AM1500&lt;&gt;""),--ISNUMBER(SEARCH(" "&amp;AM18:AM1500&amp;" ",Q234)))&gt;0,AC17,"")))</f>
        <v/>
      </c>
      <c r="AD234" s="967" t="str" cm="1">
        <f t="array" ref="AD234">IF(N234="","",IF(R234&lt;&gt;"","",IF(SUMPRODUCT(--(AN18:AN1500=AD17),--(AM18:AM1500&lt;&gt;""),--ISNUMBER(SEARCH(" "&amp;AM18:AM1500&amp;" ",Q234)))&gt;0,AD17,"")))</f>
        <v/>
      </c>
      <c r="AE234" s="967" t="str" cm="1">
        <f t="array" ref="AE234">IF(N234="","",IF(R234&lt;&gt;"","",IF(SUMPRODUCT(--(AN18:AN1500=AE17),--(AM18:AM1500&lt;&gt;""),--ISNUMBER(SEARCH(" "&amp;AM18:AM1500&amp;" ",Q234)))&gt;0,AE17,"")))</f>
        <v/>
      </c>
      <c r="AF234" s="967" t="str" cm="1">
        <f t="array" ref="AF234">IF(N234="","",IF(R234&lt;&gt;"","",IF(SUMPRODUCT(--(AN18:AN1500=AF17),--(AM18:AM1500&lt;&gt;""),--ISNUMBER(SEARCH(" "&amp;AM18:AM1500&amp;" ",Q234)))&gt;0,AF17,"")))</f>
        <v/>
      </c>
      <c r="AG234" s="967" t="str" cm="1">
        <f t="array" ref="AG234">IF(N234="","",IF(R234&lt;&gt;"","",IF(SUMPRODUCT(--(AN18:AN1500=AG17),--(AM18:AM1500&lt;&gt;""),--ISNUMBER(SEARCH(" "&amp;AM18:AM1500&amp;" ",Q234)))&gt;0,AG17,"")))</f>
        <v/>
      </c>
      <c r="AH234" s="967" t="str" cm="1">
        <f t="array" ref="AH234">IF(N234="","",IF(R234&lt;&gt;"","",IF(SUMPRODUCT(--(AN18:AN1500=AH17),--(AM18:AM1500&lt;&gt;""),--ISNUMBER(SEARCH(" "&amp;AM18:AM1500&amp;" ",Q234)))&gt;0,AH17,"")))</f>
        <v/>
      </c>
      <c r="AI234" s="967" t="str" cm="1">
        <f t="array" ref="AI234">IF(N234="","",IF(R234&lt;&gt;"","",IF(SUMPRODUCT(--(AN18:AN1500=AI17),--(AM18:AM1500&lt;&gt;""),--ISNUMBER(SEARCH(" "&amp;AM18:AM1500&amp;" ",Q234)))&gt;0,AI17,"")))</f>
        <v/>
      </c>
      <c r="AJ234" s="967" t="str" cm="1">
        <f t="array" ref="AJ234">IF(N234="","",IF(R234&lt;&gt;"","",IF(SUMPRODUCT(--(AN18:AN1500=AJ17),--(AM18:AM1500&lt;&gt;""),--ISNUMBER(SEARCH(" "&amp;AM18:AM1500&amp;" ",Q234)))&gt;0,AJ17,"")))</f>
        <v/>
      </c>
      <c r="AK234" s="967" t="str" cm="1">
        <f t="array" ref="AK234">IF(N234="","",IF(T234&lt;&gt;"",AK17,IF(S234&lt;&gt;"","",IF(R234&lt;&gt;"","",IF(SUMPRODUCT(--(AN18:AN1500=AK17),--(AM18:AM1500&lt;&gt;""),--ISNUMBER(SEARCH(" "&amp;AM18:AM1500&amp;" ",Q234)))&gt;0,AK17,"")))))</f>
        <v/>
      </c>
      <c r="AM234" s="968" t="s">
        <v>2255</v>
      </c>
      <c r="AN234" s="968" t="s">
        <v>1962</v>
      </c>
      <c r="AP234" s="964"/>
      <c r="AQ234" s="964"/>
      <c r="AR234" s="964"/>
      <c r="AT234" s="964"/>
      <c r="AU234" s="964"/>
      <c r="AV234" s="964"/>
      <c r="BN234" s="49">
        <v>1</v>
      </c>
    </row>
    <row r="235" spans="1:66" ht="35.1" customHeight="1">
      <c r="A235" s="973" t="str">
        <f>IF(B235="","",COUNTIF(B18:B235,"&lt;&gt;"))</f>
        <v/>
      </c>
      <c r="B235" s="965"/>
      <c r="C235" s="974" t="str">
        <f t="shared" si="54"/>
        <v/>
      </c>
      <c r="D235" s="984" t="str">
        <f t="shared" si="42"/>
        <v/>
      </c>
      <c r="E235" s="976" t="str">
        <f t="shared" si="43"/>
        <v/>
      </c>
      <c r="F235" s="977" t="str">
        <f t="shared" si="44"/>
        <v/>
      </c>
      <c r="G235" s="964" t="str">
        <f>IF(H235="","",COUNTIF(H18:H235,"&lt;&gt;"))</f>
        <v/>
      </c>
      <c r="H235" s="965" t="str" cm="1">
        <f t="array" ref="H235">IF(L235="","",IF(LEN(L235)&lt;=MAX(10,G13),L235,IFERROR(LEFT(L235,LOOKUP(2,1/(MID(L235,ROW(1:500),1)=" ")/(ROW(1:500)&lt;=MAX(10,G13)),ROW(1:500))-1),LEFT(L235,MAX(10,G13)))))</f>
        <v/>
      </c>
      <c r="I235" s="964" t="str">
        <f t="shared" si="45"/>
        <v/>
      </c>
      <c r="J235" s="964" t="str">
        <f t="shared" si="46"/>
        <v/>
      </c>
      <c r="K235" s="964" t="str">
        <f>IF(M234&lt;&gt;"",K234,IF(K234&lt;MAX(A18:A317),K234+1,""))</f>
        <v/>
      </c>
      <c r="L235" s="965" t="str">
        <f>IF(K235="","",IF(M234&lt;&gt;"",M234,INDEX(E18:E317,MATCH(K235,A18:A317,0))))</f>
        <v/>
      </c>
      <c r="M235" s="965" t="str">
        <f t="shared" si="47"/>
        <v/>
      </c>
      <c r="N235" s="965" t="str">
        <f t="shared" si="48"/>
        <v/>
      </c>
      <c r="O235" s="964" t="str">
        <f t="shared" si="49"/>
        <v/>
      </c>
      <c r="P235" s="964" t="str">
        <f t="shared" si="50"/>
        <v/>
      </c>
      <c r="Q235" s="965" t="str">
        <f t="shared" si="51"/>
        <v/>
      </c>
      <c r="R235" s="964" t="str">
        <f>IF(N235="","",IF(COUNTIF(AP18:AP300,TRIM(Q235))&gt;0,"EXCLUSION EXACTE",""))</f>
        <v/>
      </c>
      <c r="S235" s="964" t="str" cm="1">
        <f t="array" ref="S235">IF(N235="","",IF(SUMPRODUCT(--(AP18:AP300&lt;&gt;""),--ISNUMBER(SEARCH(" "&amp;AP18:AP300&amp;" ",Q235)))&gt;0,"BLOQUE MOLLUSQUES",""))</f>
        <v/>
      </c>
      <c r="T235" s="964" t="str" cm="1">
        <f t="array" ref="T235">IF(N235="","",IF(SUMPRODUCT(--(AT18:AT300&lt;&gt;""),--ISNUMBER(SEARCH(" "&amp;AT18:AT300&amp;" ",Q235)))&gt;0,"FORCE MOLLUSQUES",""))</f>
        <v/>
      </c>
      <c r="U235" s="965" t="str">
        <f t="shared" si="52"/>
        <v/>
      </c>
      <c r="V235" s="965" t="str">
        <f t="shared" si="55"/>
        <v/>
      </c>
      <c r="W235" s="977" t="str">
        <f t="shared" si="53"/>
        <v/>
      </c>
      <c r="X235" s="964" t="str" cm="1">
        <f t="array" ref="X235">IF(N235="","",IF(R235&lt;&gt;"","",IF(SUMPRODUCT(--(AN18:AN1500=X17),--(AM18:AM1500&lt;&gt;""),--ISNUMBER(SEARCH(" "&amp;AM18:AM1500&amp;" ",Q235)))&gt;0,X17,"")))</f>
        <v/>
      </c>
      <c r="Y235" s="964" t="str" cm="1">
        <f t="array" ref="Y235">IF(N235="","",IF(R235&lt;&gt;"","",IF(SUMPRODUCT(--(AN18:AN1500=Y17),--(AM18:AM1500&lt;&gt;""),--ISNUMBER(SEARCH(" "&amp;AM18:AM1500&amp;" ",Q235)))&gt;0,Y17,"")))</f>
        <v/>
      </c>
      <c r="Z235" s="964" t="str" cm="1">
        <f t="array" ref="Z235">IF(N235="","",IF(R235&lt;&gt;"","",IF(SUMPRODUCT(--(AN18:AN1500=Z17),--(AM18:AM1500&lt;&gt;""),--ISNUMBER(SEARCH(" "&amp;AM18:AM1500&amp;" ",Q235)))&gt;0,Z17,"")))</f>
        <v/>
      </c>
      <c r="AA235" s="964" t="str" cm="1">
        <f t="array" ref="AA235">IF(N235="","",IF(R235&lt;&gt;"","",IF(SUMPRODUCT(--(AN18:AN1500=AA17),--(AM18:AM1500&lt;&gt;""),--ISNUMBER(SEARCH(" "&amp;AM18:AM1500&amp;" ",Q235)))&gt;0,AA17,"")))</f>
        <v/>
      </c>
      <c r="AB235" s="964" t="str" cm="1">
        <f t="array" ref="AB235">IF(N235="","",IF(R235&lt;&gt;"","",IF(SUMPRODUCT(--(AN18:AN1500=AB17),--(AM18:AM1500&lt;&gt;""),--ISNUMBER(SEARCH(" "&amp;AM18:AM1500&amp;" ",Q235)))&gt;0,AB17,"")))</f>
        <v/>
      </c>
      <c r="AC235" s="964" t="str" cm="1">
        <f t="array" ref="AC235">IF(N235="","",IF(R235&lt;&gt;"","",IF(SUMPRODUCT(--(AN18:AN1500=AC17),--(AM18:AM1500&lt;&gt;""),--ISNUMBER(SEARCH(" "&amp;AM18:AM1500&amp;" ",Q235)))&gt;0,AC17,"")))</f>
        <v/>
      </c>
      <c r="AD235" s="964" t="str" cm="1">
        <f t="array" ref="AD235">IF(N235="","",IF(R235&lt;&gt;"","",IF(SUMPRODUCT(--(AN18:AN1500=AD17),--(AM18:AM1500&lt;&gt;""),--ISNUMBER(SEARCH(" "&amp;AM18:AM1500&amp;" ",Q235)))&gt;0,AD17,"")))</f>
        <v/>
      </c>
      <c r="AE235" s="964" t="str" cm="1">
        <f t="array" ref="AE235">IF(N235="","",IF(R235&lt;&gt;"","",IF(SUMPRODUCT(--(AN18:AN1500=AE17),--(AM18:AM1500&lt;&gt;""),--ISNUMBER(SEARCH(" "&amp;AM18:AM1500&amp;" ",Q235)))&gt;0,AE17,"")))</f>
        <v/>
      </c>
      <c r="AF235" s="964" t="str" cm="1">
        <f t="array" ref="AF235">IF(N235="","",IF(R235&lt;&gt;"","",IF(SUMPRODUCT(--(AN18:AN1500=AF17),--(AM18:AM1500&lt;&gt;""),--ISNUMBER(SEARCH(" "&amp;AM18:AM1500&amp;" ",Q235)))&gt;0,AF17,"")))</f>
        <v/>
      </c>
      <c r="AG235" s="964" t="str" cm="1">
        <f t="array" ref="AG235">IF(N235="","",IF(R235&lt;&gt;"","",IF(SUMPRODUCT(--(AN18:AN1500=AG17),--(AM18:AM1500&lt;&gt;""),--ISNUMBER(SEARCH(" "&amp;AM18:AM1500&amp;" ",Q235)))&gt;0,AG17,"")))</f>
        <v/>
      </c>
      <c r="AH235" s="964" t="str" cm="1">
        <f t="array" ref="AH235">IF(N235="","",IF(R235&lt;&gt;"","",IF(SUMPRODUCT(--(AN18:AN1500=AH17),--(AM18:AM1500&lt;&gt;""),--ISNUMBER(SEARCH(" "&amp;AM18:AM1500&amp;" ",Q235)))&gt;0,AH17,"")))</f>
        <v/>
      </c>
      <c r="AI235" s="964" t="str" cm="1">
        <f t="array" ref="AI235">IF(N235="","",IF(R235&lt;&gt;"","",IF(SUMPRODUCT(--(AN18:AN1500=AI17),--(AM18:AM1500&lt;&gt;""),--ISNUMBER(SEARCH(" "&amp;AM18:AM1500&amp;" ",Q235)))&gt;0,AI17,"")))</f>
        <v/>
      </c>
      <c r="AJ235" s="964" t="str" cm="1">
        <f t="array" ref="AJ235">IF(N235="","",IF(R235&lt;&gt;"","",IF(SUMPRODUCT(--(AN18:AN1500=AJ17),--(AM18:AM1500&lt;&gt;""),--ISNUMBER(SEARCH(" "&amp;AM18:AM1500&amp;" ",Q235)))&gt;0,AJ17,"")))</f>
        <v/>
      </c>
      <c r="AK235" s="964" t="str" cm="1">
        <f t="array" ref="AK235">IF(N235="","",IF(T235&lt;&gt;"",AK17,IF(S235&lt;&gt;"","",IF(R235&lt;&gt;"","",IF(SUMPRODUCT(--(AN18:AN1500=AK17),--(AM18:AM1500&lt;&gt;""),--ISNUMBER(SEARCH(" "&amp;AM18:AM1500&amp;" ",Q235)))&gt;0,AK17,"")))))</f>
        <v/>
      </c>
      <c r="AM235" s="964" t="s">
        <v>2169</v>
      </c>
      <c r="AN235" s="964" t="s">
        <v>1962</v>
      </c>
      <c r="AP235" s="964"/>
      <c r="AQ235" s="964"/>
      <c r="AR235" s="964"/>
      <c r="AT235" s="964"/>
      <c r="AU235" s="964"/>
      <c r="AV235" s="964"/>
      <c r="BN235" s="49">
        <v>1</v>
      </c>
    </row>
    <row r="236" spans="1:66" ht="35.1" customHeight="1">
      <c r="A236" s="957" t="str">
        <f>IF(B236="","",COUNTIF(B18:B236,"&lt;&gt;"))</f>
        <v/>
      </c>
      <c r="B236" s="958"/>
      <c r="C236" s="974" t="str">
        <f t="shared" si="54"/>
        <v/>
      </c>
      <c r="D236" s="984" t="str">
        <f t="shared" si="42"/>
        <v/>
      </c>
      <c r="E236" s="961" t="str">
        <f t="shared" si="43"/>
        <v/>
      </c>
      <c r="F236" s="962" t="str">
        <f t="shared" si="44"/>
        <v/>
      </c>
      <c r="G236" s="963" t="str">
        <f>IF(H236="","",COUNTIF(H18:H236,"&lt;&gt;"))</f>
        <v/>
      </c>
      <c r="H236" s="958" t="str" cm="1">
        <f t="array" ref="H236">IF(L236="","",IF(LEN(L236)&lt;=MAX(10,G13),L236,IFERROR(LEFT(L236,LOOKUP(2,1/(MID(L236,ROW(1:500),1)=" ")/(ROW(1:500)&lt;=MAX(10,G13)),ROW(1:500))-1),LEFT(L236,MAX(10,G13)))))</f>
        <v/>
      </c>
      <c r="I236" s="963" t="str">
        <f t="shared" si="45"/>
        <v/>
      </c>
      <c r="J236" s="963" t="str">
        <f t="shared" si="46"/>
        <v/>
      </c>
      <c r="K236" s="964" t="str">
        <f>IF(M235&lt;&gt;"",K235,IF(K235&lt;MAX(A18:A317),K235+1,""))</f>
        <v/>
      </c>
      <c r="L236" s="965" t="str">
        <f>IF(K236="","",IF(M235&lt;&gt;"",M235,INDEX(E18:E317,MATCH(K236,A18:A317,0))))</f>
        <v/>
      </c>
      <c r="M236" s="965" t="str">
        <f t="shared" si="47"/>
        <v/>
      </c>
      <c r="N236" s="966" t="str">
        <f t="shared" si="48"/>
        <v/>
      </c>
      <c r="O236" s="967" t="str">
        <f t="shared" si="49"/>
        <v/>
      </c>
      <c r="P236" s="967" t="str">
        <f t="shared" si="50"/>
        <v/>
      </c>
      <c r="Q236" s="966" t="str">
        <f t="shared" si="51"/>
        <v/>
      </c>
      <c r="R236" s="967" t="str">
        <f>IF(N236="","",IF(COUNTIF(AP18:AP300,TRIM(Q236))&gt;0,"EXCLUSION EXACTE",""))</f>
        <v/>
      </c>
      <c r="S236" s="967" t="str" cm="1">
        <f t="array" ref="S236">IF(N236="","",IF(SUMPRODUCT(--(AP18:AP300&lt;&gt;""),--ISNUMBER(SEARCH(" "&amp;AP18:AP300&amp;" ",Q236)))&gt;0,"BLOQUE MOLLUSQUES",""))</f>
        <v/>
      </c>
      <c r="T236" s="967" t="str" cm="1">
        <f t="array" ref="T236">IF(N236="","",IF(SUMPRODUCT(--(AT18:AT300&lt;&gt;""),--ISNUMBER(SEARCH(" "&amp;AT18:AT300&amp;" ",Q236)))&gt;0,"FORCE MOLLUSQUES",""))</f>
        <v/>
      </c>
      <c r="U236" s="966" t="str">
        <f t="shared" si="52"/>
        <v/>
      </c>
      <c r="V236" s="966" t="str">
        <f t="shared" si="55"/>
        <v/>
      </c>
      <c r="W236" s="991" t="str">
        <f t="shared" si="53"/>
        <v/>
      </c>
      <c r="X236" s="967" t="str" cm="1">
        <f t="array" ref="X236">IF(N236="","",IF(R236&lt;&gt;"","",IF(SUMPRODUCT(--(AN18:AN1500=X17),--(AM18:AM1500&lt;&gt;""),--ISNUMBER(SEARCH(" "&amp;AM18:AM1500&amp;" ",Q236)))&gt;0,X17,"")))</f>
        <v/>
      </c>
      <c r="Y236" s="967" t="str" cm="1">
        <f t="array" ref="Y236">IF(N236="","",IF(R236&lt;&gt;"","",IF(SUMPRODUCT(--(AN18:AN1500=Y17),--(AM18:AM1500&lt;&gt;""),--ISNUMBER(SEARCH(" "&amp;AM18:AM1500&amp;" ",Q236)))&gt;0,Y17,"")))</f>
        <v/>
      </c>
      <c r="Z236" s="967" t="str" cm="1">
        <f t="array" ref="Z236">IF(N236="","",IF(R236&lt;&gt;"","",IF(SUMPRODUCT(--(AN18:AN1500=Z17),--(AM18:AM1500&lt;&gt;""),--ISNUMBER(SEARCH(" "&amp;AM18:AM1500&amp;" ",Q236)))&gt;0,Z17,"")))</f>
        <v/>
      </c>
      <c r="AA236" s="967" t="str" cm="1">
        <f t="array" ref="AA236">IF(N236="","",IF(R236&lt;&gt;"","",IF(SUMPRODUCT(--(AN18:AN1500=AA17),--(AM18:AM1500&lt;&gt;""),--ISNUMBER(SEARCH(" "&amp;AM18:AM1500&amp;" ",Q236)))&gt;0,AA17,"")))</f>
        <v/>
      </c>
      <c r="AB236" s="967" t="str" cm="1">
        <f t="array" ref="AB236">IF(N236="","",IF(R236&lt;&gt;"","",IF(SUMPRODUCT(--(AN18:AN1500=AB17),--(AM18:AM1500&lt;&gt;""),--ISNUMBER(SEARCH(" "&amp;AM18:AM1500&amp;" ",Q236)))&gt;0,AB17,"")))</f>
        <v/>
      </c>
      <c r="AC236" s="967" t="str" cm="1">
        <f t="array" ref="AC236">IF(N236="","",IF(R236&lt;&gt;"","",IF(SUMPRODUCT(--(AN18:AN1500=AC17),--(AM18:AM1500&lt;&gt;""),--ISNUMBER(SEARCH(" "&amp;AM18:AM1500&amp;" ",Q236)))&gt;0,AC17,"")))</f>
        <v/>
      </c>
      <c r="AD236" s="967" t="str" cm="1">
        <f t="array" ref="AD236">IF(N236="","",IF(R236&lt;&gt;"","",IF(SUMPRODUCT(--(AN18:AN1500=AD17),--(AM18:AM1500&lt;&gt;""),--ISNUMBER(SEARCH(" "&amp;AM18:AM1500&amp;" ",Q236)))&gt;0,AD17,"")))</f>
        <v/>
      </c>
      <c r="AE236" s="967" t="str" cm="1">
        <f t="array" ref="AE236">IF(N236="","",IF(R236&lt;&gt;"","",IF(SUMPRODUCT(--(AN18:AN1500=AE17),--(AM18:AM1500&lt;&gt;""),--ISNUMBER(SEARCH(" "&amp;AM18:AM1500&amp;" ",Q236)))&gt;0,AE17,"")))</f>
        <v/>
      </c>
      <c r="AF236" s="967" t="str" cm="1">
        <f t="array" ref="AF236">IF(N236="","",IF(R236&lt;&gt;"","",IF(SUMPRODUCT(--(AN18:AN1500=AF17),--(AM18:AM1500&lt;&gt;""),--ISNUMBER(SEARCH(" "&amp;AM18:AM1500&amp;" ",Q236)))&gt;0,AF17,"")))</f>
        <v/>
      </c>
      <c r="AG236" s="967" t="str" cm="1">
        <f t="array" ref="AG236">IF(N236="","",IF(R236&lt;&gt;"","",IF(SUMPRODUCT(--(AN18:AN1500=AG17),--(AM18:AM1500&lt;&gt;""),--ISNUMBER(SEARCH(" "&amp;AM18:AM1500&amp;" ",Q236)))&gt;0,AG17,"")))</f>
        <v/>
      </c>
      <c r="AH236" s="967" t="str" cm="1">
        <f t="array" ref="AH236">IF(N236="","",IF(R236&lt;&gt;"","",IF(SUMPRODUCT(--(AN18:AN1500=AH17),--(AM18:AM1500&lt;&gt;""),--ISNUMBER(SEARCH(" "&amp;AM18:AM1500&amp;" ",Q236)))&gt;0,AH17,"")))</f>
        <v/>
      </c>
      <c r="AI236" s="967" t="str" cm="1">
        <f t="array" ref="AI236">IF(N236="","",IF(R236&lt;&gt;"","",IF(SUMPRODUCT(--(AN18:AN1500=AI17),--(AM18:AM1500&lt;&gt;""),--ISNUMBER(SEARCH(" "&amp;AM18:AM1500&amp;" ",Q236)))&gt;0,AI17,"")))</f>
        <v/>
      </c>
      <c r="AJ236" s="967" t="str" cm="1">
        <f t="array" ref="AJ236">IF(N236="","",IF(R236&lt;&gt;"","",IF(SUMPRODUCT(--(AN18:AN1500=AJ17),--(AM18:AM1500&lt;&gt;""),--ISNUMBER(SEARCH(" "&amp;AM18:AM1500&amp;" ",Q236)))&gt;0,AJ17,"")))</f>
        <v/>
      </c>
      <c r="AK236" s="967" t="str" cm="1">
        <f t="array" ref="AK236">IF(N236="","",IF(T236&lt;&gt;"",AK17,IF(S236&lt;&gt;"","",IF(R236&lt;&gt;"","",IF(SUMPRODUCT(--(AN18:AN1500=AK17),--(AM18:AM1500&lt;&gt;""),--ISNUMBER(SEARCH(" "&amp;AM18:AM1500&amp;" ",Q236)))&gt;0,AK17,"")))))</f>
        <v/>
      </c>
      <c r="AM236" s="968" t="s">
        <v>2256</v>
      </c>
      <c r="AN236" s="968" t="s">
        <v>1962</v>
      </c>
      <c r="AP236" s="964"/>
      <c r="AQ236" s="964"/>
      <c r="AR236" s="964"/>
      <c r="AT236" s="964"/>
      <c r="AU236" s="964"/>
      <c r="AV236" s="964"/>
      <c r="BN236" s="49">
        <v>1</v>
      </c>
    </row>
    <row r="237" spans="1:66" ht="35.1" customHeight="1">
      <c r="A237" s="973" t="str">
        <f>IF(B237="","",COUNTIF(B18:B237,"&lt;&gt;"))</f>
        <v/>
      </c>
      <c r="B237" s="965"/>
      <c r="C237" s="974" t="str">
        <f t="shared" si="54"/>
        <v/>
      </c>
      <c r="D237" s="984" t="str">
        <f t="shared" si="42"/>
        <v/>
      </c>
      <c r="E237" s="976" t="str">
        <f t="shared" si="43"/>
        <v/>
      </c>
      <c r="F237" s="977" t="str">
        <f t="shared" si="44"/>
        <v/>
      </c>
      <c r="G237" s="964" t="str">
        <f>IF(H237="","",COUNTIF(H18:H237,"&lt;&gt;"))</f>
        <v/>
      </c>
      <c r="H237" s="965" t="str" cm="1">
        <f t="array" ref="H237">IF(L237="","",IF(LEN(L237)&lt;=MAX(10,G13),L237,IFERROR(LEFT(L237,LOOKUP(2,1/(MID(L237,ROW(1:500),1)=" ")/(ROW(1:500)&lt;=MAX(10,G13)),ROW(1:500))-1),LEFT(L237,MAX(10,G13)))))</f>
        <v/>
      </c>
      <c r="I237" s="964" t="str">
        <f t="shared" si="45"/>
        <v/>
      </c>
      <c r="J237" s="964" t="str">
        <f t="shared" si="46"/>
        <v/>
      </c>
      <c r="K237" s="964" t="str">
        <f>IF(M236&lt;&gt;"",K236,IF(K236&lt;MAX(A18:A317),K236+1,""))</f>
        <v/>
      </c>
      <c r="L237" s="965" t="str">
        <f>IF(K237="","",IF(M236&lt;&gt;"",M236,INDEX(E18:E317,MATCH(K237,A18:A317,0))))</f>
        <v/>
      </c>
      <c r="M237" s="965" t="str">
        <f t="shared" si="47"/>
        <v/>
      </c>
      <c r="N237" s="965" t="str">
        <f t="shared" si="48"/>
        <v/>
      </c>
      <c r="O237" s="964" t="str">
        <f t="shared" si="49"/>
        <v/>
      </c>
      <c r="P237" s="964" t="str">
        <f t="shared" si="50"/>
        <v/>
      </c>
      <c r="Q237" s="965" t="str">
        <f t="shared" si="51"/>
        <v/>
      </c>
      <c r="R237" s="964" t="str">
        <f>IF(N237="","",IF(COUNTIF(AP18:AP300,TRIM(Q237))&gt;0,"EXCLUSION EXACTE",""))</f>
        <v/>
      </c>
      <c r="S237" s="964" t="str" cm="1">
        <f t="array" ref="S237">IF(N237="","",IF(SUMPRODUCT(--(AP18:AP300&lt;&gt;""),--ISNUMBER(SEARCH(" "&amp;AP18:AP300&amp;" ",Q237)))&gt;0,"BLOQUE MOLLUSQUES",""))</f>
        <v/>
      </c>
      <c r="T237" s="964" t="str" cm="1">
        <f t="array" ref="T237">IF(N237="","",IF(SUMPRODUCT(--(AT18:AT300&lt;&gt;""),--ISNUMBER(SEARCH(" "&amp;AT18:AT300&amp;" ",Q237)))&gt;0,"FORCE MOLLUSQUES",""))</f>
        <v/>
      </c>
      <c r="U237" s="965" t="str">
        <f t="shared" si="52"/>
        <v/>
      </c>
      <c r="V237" s="965" t="str">
        <f t="shared" si="55"/>
        <v/>
      </c>
      <c r="W237" s="977" t="str">
        <f t="shared" si="53"/>
        <v/>
      </c>
      <c r="X237" s="964" t="str" cm="1">
        <f t="array" ref="X237">IF(N237="","",IF(R237&lt;&gt;"","",IF(SUMPRODUCT(--(AN18:AN1500=X17),--(AM18:AM1500&lt;&gt;""),--ISNUMBER(SEARCH(" "&amp;AM18:AM1500&amp;" ",Q237)))&gt;0,X17,"")))</f>
        <v/>
      </c>
      <c r="Y237" s="964" t="str" cm="1">
        <f t="array" ref="Y237">IF(N237="","",IF(R237&lt;&gt;"","",IF(SUMPRODUCT(--(AN18:AN1500=Y17),--(AM18:AM1500&lt;&gt;""),--ISNUMBER(SEARCH(" "&amp;AM18:AM1500&amp;" ",Q237)))&gt;0,Y17,"")))</f>
        <v/>
      </c>
      <c r="Z237" s="964" t="str" cm="1">
        <f t="array" ref="Z237">IF(N237="","",IF(R237&lt;&gt;"","",IF(SUMPRODUCT(--(AN18:AN1500=Z17),--(AM18:AM1500&lt;&gt;""),--ISNUMBER(SEARCH(" "&amp;AM18:AM1500&amp;" ",Q237)))&gt;0,Z17,"")))</f>
        <v/>
      </c>
      <c r="AA237" s="964" t="str" cm="1">
        <f t="array" ref="AA237">IF(N237="","",IF(R237&lt;&gt;"","",IF(SUMPRODUCT(--(AN18:AN1500=AA17),--(AM18:AM1500&lt;&gt;""),--ISNUMBER(SEARCH(" "&amp;AM18:AM1500&amp;" ",Q237)))&gt;0,AA17,"")))</f>
        <v/>
      </c>
      <c r="AB237" s="964" t="str" cm="1">
        <f t="array" ref="AB237">IF(N237="","",IF(R237&lt;&gt;"","",IF(SUMPRODUCT(--(AN18:AN1500=AB17),--(AM18:AM1500&lt;&gt;""),--ISNUMBER(SEARCH(" "&amp;AM18:AM1500&amp;" ",Q237)))&gt;0,AB17,"")))</f>
        <v/>
      </c>
      <c r="AC237" s="964" t="str" cm="1">
        <f t="array" ref="AC237">IF(N237="","",IF(R237&lt;&gt;"","",IF(SUMPRODUCT(--(AN18:AN1500=AC17),--(AM18:AM1500&lt;&gt;""),--ISNUMBER(SEARCH(" "&amp;AM18:AM1500&amp;" ",Q237)))&gt;0,AC17,"")))</f>
        <v/>
      </c>
      <c r="AD237" s="964" t="str" cm="1">
        <f t="array" ref="AD237">IF(N237="","",IF(R237&lt;&gt;"","",IF(SUMPRODUCT(--(AN18:AN1500=AD17),--(AM18:AM1500&lt;&gt;""),--ISNUMBER(SEARCH(" "&amp;AM18:AM1500&amp;" ",Q237)))&gt;0,AD17,"")))</f>
        <v/>
      </c>
      <c r="AE237" s="964" t="str" cm="1">
        <f t="array" ref="AE237">IF(N237="","",IF(R237&lt;&gt;"","",IF(SUMPRODUCT(--(AN18:AN1500=AE17),--(AM18:AM1500&lt;&gt;""),--ISNUMBER(SEARCH(" "&amp;AM18:AM1500&amp;" ",Q237)))&gt;0,AE17,"")))</f>
        <v/>
      </c>
      <c r="AF237" s="964" t="str" cm="1">
        <f t="array" ref="AF237">IF(N237="","",IF(R237&lt;&gt;"","",IF(SUMPRODUCT(--(AN18:AN1500=AF17),--(AM18:AM1500&lt;&gt;""),--ISNUMBER(SEARCH(" "&amp;AM18:AM1500&amp;" ",Q237)))&gt;0,AF17,"")))</f>
        <v/>
      </c>
      <c r="AG237" s="964" t="str" cm="1">
        <f t="array" ref="AG237">IF(N237="","",IF(R237&lt;&gt;"","",IF(SUMPRODUCT(--(AN18:AN1500=AG17),--(AM18:AM1500&lt;&gt;""),--ISNUMBER(SEARCH(" "&amp;AM18:AM1500&amp;" ",Q237)))&gt;0,AG17,"")))</f>
        <v/>
      </c>
      <c r="AH237" s="964" t="str" cm="1">
        <f t="array" ref="AH237">IF(N237="","",IF(R237&lt;&gt;"","",IF(SUMPRODUCT(--(AN18:AN1500=AH17),--(AM18:AM1500&lt;&gt;""),--ISNUMBER(SEARCH(" "&amp;AM18:AM1500&amp;" ",Q237)))&gt;0,AH17,"")))</f>
        <v/>
      </c>
      <c r="AI237" s="964" t="str" cm="1">
        <f t="array" ref="AI237">IF(N237="","",IF(R237&lt;&gt;"","",IF(SUMPRODUCT(--(AN18:AN1500=AI17),--(AM18:AM1500&lt;&gt;""),--ISNUMBER(SEARCH(" "&amp;AM18:AM1500&amp;" ",Q237)))&gt;0,AI17,"")))</f>
        <v/>
      </c>
      <c r="AJ237" s="964" t="str" cm="1">
        <f t="array" ref="AJ237">IF(N237="","",IF(R237&lt;&gt;"","",IF(SUMPRODUCT(--(AN18:AN1500=AJ17),--(AM18:AM1500&lt;&gt;""),--ISNUMBER(SEARCH(" "&amp;AM18:AM1500&amp;" ",Q237)))&gt;0,AJ17,"")))</f>
        <v/>
      </c>
      <c r="AK237" s="964" t="str" cm="1">
        <f t="array" ref="AK237">IF(N237="","",IF(T237&lt;&gt;"",AK17,IF(S237&lt;&gt;"","",IF(R237&lt;&gt;"","",IF(SUMPRODUCT(--(AN18:AN1500=AK17),--(AM18:AM1500&lt;&gt;""),--ISNUMBER(SEARCH(" "&amp;AM18:AM1500&amp;" ",Q237)))&gt;0,AK17,"")))))</f>
        <v/>
      </c>
      <c r="AM237" s="964" t="s">
        <v>2257</v>
      </c>
      <c r="AN237" s="964" t="s">
        <v>1962</v>
      </c>
      <c r="AP237" s="964"/>
      <c r="AQ237" s="964"/>
      <c r="AR237" s="964"/>
      <c r="AT237" s="964"/>
      <c r="AU237" s="964"/>
      <c r="AV237" s="964"/>
      <c r="BN237" s="49">
        <v>1</v>
      </c>
    </row>
    <row r="238" spans="1:66" ht="35.1" customHeight="1">
      <c r="A238" s="957" t="str">
        <f>IF(B238="","",COUNTIF(B18:B238,"&lt;&gt;"))</f>
        <v/>
      </c>
      <c r="B238" s="958"/>
      <c r="C238" s="974" t="str">
        <f t="shared" si="54"/>
        <v/>
      </c>
      <c r="D238" s="984" t="str">
        <f t="shared" si="42"/>
        <v/>
      </c>
      <c r="E238" s="961" t="str">
        <f t="shared" si="43"/>
        <v/>
      </c>
      <c r="F238" s="962" t="str">
        <f t="shared" si="44"/>
        <v/>
      </c>
      <c r="G238" s="963" t="str">
        <f>IF(H238="","",COUNTIF(H18:H238,"&lt;&gt;"))</f>
        <v/>
      </c>
      <c r="H238" s="958" t="str" cm="1">
        <f t="array" ref="H238">IF(L238="","",IF(LEN(L238)&lt;=MAX(10,G13),L238,IFERROR(LEFT(L238,LOOKUP(2,1/(MID(L238,ROW(1:500),1)=" ")/(ROW(1:500)&lt;=MAX(10,G13)),ROW(1:500))-1),LEFT(L238,MAX(10,G13)))))</f>
        <v/>
      </c>
      <c r="I238" s="963" t="str">
        <f t="shared" si="45"/>
        <v/>
      </c>
      <c r="J238" s="963" t="str">
        <f t="shared" si="46"/>
        <v/>
      </c>
      <c r="K238" s="964" t="str">
        <f>IF(M237&lt;&gt;"",K237,IF(K237&lt;MAX(A18:A317),K237+1,""))</f>
        <v/>
      </c>
      <c r="L238" s="965" t="str">
        <f>IF(K238="","",IF(M237&lt;&gt;"",M237,INDEX(E18:E317,MATCH(K238,A18:A317,0))))</f>
        <v/>
      </c>
      <c r="M238" s="965" t="str">
        <f t="shared" si="47"/>
        <v/>
      </c>
      <c r="N238" s="966" t="str">
        <f t="shared" si="48"/>
        <v/>
      </c>
      <c r="O238" s="967" t="str">
        <f t="shared" si="49"/>
        <v/>
      </c>
      <c r="P238" s="967" t="str">
        <f t="shared" si="50"/>
        <v/>
      </c>
      <c r="Q238" s="966" t="str">
        <f t="shared" si="51"/>
        <v/>
      </c>
      <c r="R238" s="967" t="str">
        <f>IF(N238="","",IF(COUNTIF(AP18:AP300,TRIM(Q238))&gt;0,"EXCLUSION EXACTE",""))</f>
        <v/>
      </c>
      <c r="S238" s="967" t="str" cm="1">
        <f t="array" ref="S238">IF(N238="","",IF(SUMPRODUCT(--(AP18:AP300&lt;&gt;""),--ISNUMBER(SEARCH(" "&amp;AP18:AP300&amp;" ",Q238)))&gt;0,"BLOQUE MOLLUSQUES",""))</f>
        <v/>
      </c>
      <c r="T238" s="967" t="str" cm="1">
        <f t="array" ref="T238">IF(N238="","",IF(SUMPRODUCT(--(AT18:AT300&lt;&gt;""),--ISNUMBER(SEARCH(" "&amp;AT18:AT300&amp;" ",Q238)))&gt;0,"FORCE MOLLUSQUES",""))</f>
        <v/>
      </c>
      <c r="U238" s="966" t="str">
        <f t="shared" si="52"/>
        <v/>
      </c>
      <c r="V238" s="966" t="str">
        <f t="shared" si="55"/>
        <v/>
      </c>
      <c r="W238" s="991" t="str">
        <f t="shared" si="53"/>
        <v/>
      </c>
      <c r="X238" s="967" t="str" cm="1">
        <f t="array" ref="X238">IF(N238="","",IF(R238&lt;&gt;"","",IF(SUMPRODUCT(--(AN18:AN1500=X17),--(AM18:AM1500&lt;&gt;""),--ISNUMBER(SEARCH(" "&amp;AM18:AM1500&amp;" ",Q238)))&gt;0,X17,"")))</f>
        <v/>
      </c>
      <c r="Y238" s="967" t="str" cm="1">
        <f t="array" ref="Y238">IF(N238="","",IF(R238&lt;&gt;"","",IF(SUMPRODUCT(--(AN18:AN1500=Y17),--(AM18:AM1500&lt;&gt;""),--ISNUMBER(SEARCH(" "&amp;AM18:AM1500&amp;" ",Q238)))&gt;0,Y17,"")))</f>
        <v/>
      </c>
      <c r="Z238" s="967" t="str" cm="1">
        <f t="array" ref="Z238">IF(N238="","",IF(R238&lt;&gt;"","",IF(SUMPRODUCT(--(AN18:AN1500=Z17),--(AM18:AM1500&lt;&gt;""),--ISNUMBER(SEARCH(" "&amp;AM18:AM1500&amp;" ",Q238)))&gt;0,Z17,"")))</f>
        <v/>
      </c>
      <c r="AA238" s="967" t="str" cm="1">
        <f t="array" ref="AA238">IF(N238="","",IF(R238&lt;&gt;"","",IF(SUMPRODUCT(--(AN18:AN1500=AA17),--(AM18:AM1500&lt;&gt;""),--ISNUMBER(SEARCH(" "&amp;AM18:AM1500&amp;" ",Q238)))&gt;0,AA17,"")))</f>
        <v/>
      </c>
      <c r="AB238" s="967" t="str" cm="1">
        <f t="array" ref="AB238">IF(N238="","",IF(R238&lt;&gt;"","",IF(SUMPRODUCT(--(AN18:AN1500=AB17),--(AM18:AM1500&lt;&gt;""),--ISNUMBER(SEARCH(" "&amp;AM18:AM1500&amp;" ",Q238)))&gt;0,AB17,"")))</f>
        <v/>
      </c>
      <c r="AC238" s="967" t="str" cm="1">
        <f t="array" ref="AC238">IF(N238="","",IF(R238&lt;&gt;"","",IF(SUMPRODUCT(--(AN18:AN1500=AC17),--(AM18:AM1500&lt;&gt;""),--ISNUMBER(SEARCH(" "&amp;AM18:AM1500&amp;" ",Q238)))&gt;0,AC17,"")))</f>
        <v/>
      </c>
      <c r="AD238" s="967" t="str" cm="1">
        <f t="array" ref="AD238">IF(N238="","",IF(R238&lt;&gt;"","",IF(SUMPRODUCT(--(AN18:AN1500=AD17),--(AM18:AM1500&lt;&gt;""),--ISNUMBER(SEARCH(" "&amp;AM18:AM1500&amp;" ",Q238)))&gt;0,AD17,"")))</f>
        <v/>
      </c>
      <c r="AE238" s="967" t="str" cm="1">
        <f t="array" ref="AE238">IF(N238="","",IF(R238&lt;&gt;"","",IF(SUMPRODUCT(--(AN18:AN1500=AE17),--(AM18:AM1500&lt;&gt;""),--ISNUMBER(SEARCH(" "&amp;AM18:AM1500&amp;" ",Q238)))&gt;0,AE17,"")))</f>
        <v/>
      </c>
      <c r="AF238" s="967" t="str" cm="1">
        <f t="array" ref="AF238">IF(N238="","",IF(R238&lt;&gt;"","",IF(SUMPRODUCT(--(AN18:AN1500=AF17),--(AM18:AM1500&lt;&gt;""),--ISNUMBER(SEARCH(" "&amp;AM18:AM1500&amp;" ",Q238)))&gt;0,AF17,"")))</f>
        <v/>
      </c>
      <c r="AG238" s="967" t="str" cm="1">
        <f t="array" ref="AG238">IF(N238="","",IF(R238&lt;&gt;"","",IF(SUMPRODUCT(--(AN18:AN1500=AG17),--(AM18:AM1500&lt;&gt;""),--ISNUMBER(SEARCH(" "&amp;AM18:AM1500&amp;" ",Q238)))&gt;0,AG17,"")))</f>
        <v/>
      </c>
      <c r="AH238" s="967" t="str" cm="1">
        <f t="array" ref="AH238">IF(N238="","",IF(R238&lt;&gt;"","",IF(SUMPRODUCT(--(AN18:AN1500=AH17),--(AM18:AM1500&lt;&gt;""),--ISNUMBER(SEARCH(" "&amp;AM18:AM1500&amp;" ",Q238)))&gt;0,AH17,"")))</f>
        <v/>
      </c>
      <c r="AI238" s="967" t="str" cm="1">
        <f t="array" ref="AI238">IF(N238="","",IF(R238&lt;&gt;"","",IF(SUMPRODUCT(--(AN18:AN1500=AI17),--(AM18:AM1500&lt;&gt;""),--ISNUMBER(SEARCH(" "&amp;AM18:AM1500&amp;" ",Q238)))&gt;0,AI17,"")))</f>
        <v/>
      </c>
      <c r="AJ238" s="967" t="str" cm="1">
        <f t="array" ref="AJ238">IF(N238="","",IF(R238&lt;&gt;"","",IF(SUMPRODUCT(--(AN18:AN1500=AJ17),--(AM18:AM1500&lt;&gt;""),--ISNUMBER(SEARCH(" "&amp;AM18:AM1500&amp;" ",Q238)))&gt;0,AJ17,"")))</f>
        <v/>
      </c>
      <c r="AK238" s="967" t="str" cm="1">
        <f t="array" ref="AK238">IF(N238="","",IF(T238&lt;&gt;"",AK17,IF(S238&lt;&gt;"","",IF(R238&lt;&gt;"","",IF(SUMPRODUCT(--(AN18:AN1500=AK17),--(AM18:AM1500&lt;&gt;""),--ISNUMBER(SEARCH(" "&amp;AM18:AM1500&amp;" ",Q238)))&gt;0,AK17,"")))))</f>
        <v/>
      </c>
      <c r="AM238" s="968" t="s">
        <v>2258</v>
      </c>
      <c r="AN238" s="968" t="s">
        <v>1962</v>
      </c>
      <c r="AP238" s="964"/>
      <c r="AQ238" s="964"/>
      <c r="AR238" s="964"/>
      <c r="AT238" s="964"/>
      <c r="AU238" s="964"/>
      <c r="AV238" s="964"/>
      <c r="BN238" s="49">
        <v>1</v>
      </c>
    </row>
    <row r="239" spans="1:66" ht="35.1" customHeight="1">
      <c r="A239" s="973" t="str">
        <f>IF(B239="","",COUNTIF(B18:B239,"&lt;&gt;"))</f>
        <v/>
      </c>
      <c r="B239" s="965"/>
      <c r="C239" s="974" t="str">
        <f t="shared" si="54"/>
        <v/>
      </c>
      <c r="D239" s="984" t="str">
        <f t="shared" si="42"/>
        <v/>
      </c>
      <c r="E239" s="976" t="str">
        <f t="shared" si="43"/>
        <v/>
      </c>
      <c r="F239" s="977" t="str">
        <f t="shared" si="44"/>
        <v/>
      </c>
      <c r="G239" s="964" t="str">
        <f>IF(H239="","",COUNTIF(H18:H239,"&lt;&gt;"))</f>
        <v/>
      </c>
      <c r="H239" s="965" t="str" cm="1">
        <f t="array" ref="H239">IF(L239="","",IF(LEN(L239)&lt;=MAX(10,G13),L239,IFERROR(LEFT(L239,LOOKUP(2,1/(MID(L239,ROW(1:500),1)=" ")/(ROW(1:500)&lt;=MAX(10,G13)),ROW(1:500))-1),LEFT(L239,MAX(10,G13)))))</f>
        <v/>
      </c>
      <c r="I239" s="964" t="str">
        <f t="shared" si="45"/>
        <v/>
      </c>
      <c r="J239" s="964" t="str">
        <f t="shared" si="46"/>
        <v/>
      </c>
      <c r="K239" s="964" t="str">
        <f>IF(M238&lt;&gt;"",K238,IF(K238&lt;MAX(A18:A317),K238+1,""))</f>
        <v/>
      </c>
      <c r="L239" s="965" t="str">
        <f>IF(K239="","",IF(M238&lt;&gt;"",M238,INDEX(E18:E317,MATCH(K239,A18:A317,0))))</f>
        <v/>
      </c>
      <c r="M239" s="965" t="str">
        <f t="shared" si="47"/>
        <v/>
      </c>
      <c r="N239" s="965" t="str">
        <f t="shared" si="48"/>
        <v/>
      </c>
      <c r="O239" s="964" t="str">
        <f t="shared" si="49"/>
        <v/>
      </c>
      <c r="P239" s="964" t="str">
        <f t="shared" si="50"/>
        <v/>
      </c>
      <c r="Q239" s="965" t="str">
        <f t="shared" si="51"/>
        <v/>
      </c>
      <c r="R239" s="964" t="str">
        <f>IF(N239="","",IF(COUNTIF(AP18:AP300,TRIM(Q239))&gt;0,"EXCLUSION EXACTE",""))</f>
        <v/>
      </c>
      <c r="S239" s="964" t="str" cm="1">
        <f t="array" ref="S239">IF(N239="","",IF(SUMPRODUCT(--(AP18:AP300&lt;&gt;""),--ISNUMBER(SEARCH(" "&amp;AP18:AP300&amp;" ",Q239)))&gt;0,"BLOQUE MOLLUSQUES",""))</f>
        <v/>
      </c>
      <c r="T239" s="964" t="str" cm="1">
        <f t="array" ref="T239">IF(N239="","",IF(SUMPRODUCT(--(AT18:AT300&lt;&gt;""),--ISNUMBER(SEARCH(" "&amp;AT18:AT300&amp;" ",Q239)))&gt;0,"FORCE MOLLUSQUES",""))</f>
        <v/>
      </c>
      <c r="U239" s="965" t="str">
        <f t="shared" si="52"/>
        <v/>
      </c>
      <c r="V239" s="965" t="str">
        <f t="shared" si="55"/>
        <v/>
      </c>
      <c r="W239" s="977" t="str">
        <f t="shared" si="53"/>
        <v/>
      </c>
      <c r="X239" s="964" t="str" cm="1">
        <f t="array" ref="X239">IF(N239="","",IF(R239&lt;&gt;"","",IF(SUMPRODUCT(--(AN18:AN1500=X17),--(AM18:AM1500&lt;&gt;""),--ISNUMBER(SEARCH(" "&amp;AM18:AM1500&amp;" ",Q239)))&gt;0,X17,"")))</f>
        <v/>
      </c>
      <c r="Y239" s="964" t="str" cm="1">
        <f t="array" ref="Y239">IF(N239="","",IF(R239&lt;&gt;"","",IF(SUMPRODUCT(--(AN18:AN1500=Y17),--(AM18:AM1500&lt;&gt;""),--ISNUMBER(SEARCH(" "&amp;AM18:AM1500&amp;" ",Q239)))&gt;0,Y17,"")))</f>
        <v/>
      </c>
      <c r="Z239" s="964" t="str" cm="1">
        <f t="array" ref="Z239">IF(N239="","",IF(R239&lt;&gt;"","",IF(SUMPRODUCT(--(AN18:AN1500=Z17),--(AM18:AM1500&lt;&gt;""),--ISNUMBER(SEARCH(" "&amp;AM18:AM1500&amp;" ",Q239)))&gt;0,Z17,"")))</f>
        <v/>
      </c>
      <c r="AA239" s="964" t="str" cm="1">
        <f t="array" ref="AA239">IF(N239="","",IF(R239&lt;&gt;"","",IF(SUMPRODUCT(--(AN18:AN1500=AA17),--(AM18:AM1500&lt;&gt;""),--ISNUMBER(SEARCH(" "&amp;AM18:AM1500&amp;" ",Q239)))&gt;0,AA17,"")))</f>
        <v/>
      </c>
      <c r="AB239" s="964" t="str" cm="1">
        <f t="array" ref="AB239">IF(N239="","",IF(R239&lt;&gt;"","",IF(SUMPRODUCT(--(AN18:AN1500=AB17),--(AM18:AM1500&lt;&gt;""),--ISNUMBER(SEARCH(" "&amp;AM18:AM1500&amp;" ",Q239)))&gt;0,AB17,"")))</f>
        <v/>
      </c>
      <c r="AC239" s="964" t="str" cm="1">
        <f t="array" ref="AC239">IF(N239="","",IF(R239&lt;&gt;"","",IF(SUMPRODUCT(--(AN18:AN1500=AC17),--(AM18:AM1500&lt;&gt;""),--ISNUMBER(SEARCH(" "&amp;AM18:AM1500&amp;" ",Q239)))&gt;0,AC17,"")))</f>
        <v/>
      </c>
      <c r="AD239" s="964" t="str" cm="1">
        <f t="array" ref="AD239">IF(N239="","",IF(R239&lt;&gt;"","",IF(SUMPRODUCT(--(AN18:AN1500=AD17),--(AM18:AM1500&lt;&gt;""),--ISNUMBER(SEARCH(" "&amp;AM18:AM1500&amp;" ",Q239)))&gt;0,AD17,"")))</f>
        <v/>
      </c>
      <c r="AE239" s="964" t="str" cm="1">
        <f t="array" ref="AE239">IF(N239="","",IF(R239&lt;&gt;"","",IF(SUMPRODUCT(--(AN18:AN1500=AE17),--(AM18:AM1500&lt;&gt;""),--ISNUMBER(SEARCH(" "&amp;AM18:AM1500&amp;" ",Q239)))&gt;0,AE17,"")))</f>
        <v/>
      </c>
      <c r="AF239" s="964" t="str" cm="1">
        <f t="array" ref="AF239">IF(N239="","",IF(R239&lt;&gt;"","",IF(SUMPRODUCT(--(AN18:AN1500=AF17),--(AM18:AM1500&lt;&gt;""),--ISNUMBER(SEARCH(" "&amp;AM18:AM1500&amp;" ",Q239)))&gt;0,AF17,"")))</f>
        <v/>
      </c>
      <c r="AG239" s="964" t="str" cm="1">
        <f t="array" ref="AG239">IF(N239="","",IF(R239&lt;&gt;"","",IF(SUMPRODUCT(--(AN18:AN1500=AG17),--(AM18:AM1500&lt;&gt;""),--ISNUMBER(SEARCH(" "&amp;AM18:AM1500&amp;" ",Q239)))&gt;0,AG17,"")))</f>
        <v/>
      </c>
      <c r="AH239" s="964" t="str" cm="1">
        <f t="array" ref="AH239">IF(N239="","",IF(R239&lt;&gt;"","",IF(SUMPRODUCT(--(AN18:AN1500=AH17),--(AM18:AM1500&lt;&gt;""),--ISNUMBER(SEARCH(" "&amp;AM18:AM1500&amp;" ",Q239)))&gt;0,AH17,"")))</f>
        <v/>
      </c>
      <c r="AI239" s="964" t="str" cm="1">
        <f t="array" ref="AI239">IF(N239="","",IF(R239&lt;&gt;"","",IF(SUMPRODUCT(--(AN18:AN1500=AI17),--(AM18:AM1500&lt;&gt;""),--ISNUMBER(SEARCH(" "&amp;AM18:AM1500&amp;" ",Q239)))&gt;0,AI17,"")))</f>
        <v/>
      </c>
      <c r="AJ239" s="964" t="str" cm="1">
        <f t="array" ref="AJ239">IF(N239="","",IF(R239&lt;&gt;"","",IF(SUMPRODUCT(--(AN18:AN1500=AJ17),--(AM18:AM1500&lt;&gt;""),--ISNUMBER(SEARCH(" "&amp;AM18:AM1500&amp;" ",Q239)))&gt;0,AJ17,"")))</f>
        <v/>
      </c>
      <c r="AK239" s="964" t="str" cm="1">
        <f t="array" ref="AK239">IF(N239="","",IF(T239&lt;&gt;"",AK17,IF(S239&lt;&gt;"","",IF(R239&lt;&gt;"","",IF(SUMPRODUCT(--(AN18:AN1500=AK17),--(AM18:AM1500&lt;&gt;""),--ISNUMBER(SEARCH(" "&amp;AM18:AM1500&amp;" ",Q239)))&gt;0,AK17,"")))))</f>
        <v/>
      </c>
      <c r="AM239" s="964" t="s">
        <v>81</v>
      </c>
      <c r="AN239" s="964" t="s">
        <v>1962</v>
      </c>
      <c r="AP239" s="964"/>
      <c r="AQ239" s="964"/>
      <c r="AR239" s="964"/>
      <c r="AT239" s="964"/>
      <c r="AU239" s="964"/>
      <c r="AV239" s="964"/>
      <c r="BN239" s="49">
        <v>1</v>
      </c>
    </row>
    <row r="240" spans="1:66" ht="35.1" customHeight="1">
      <c r="A240" s="957" t="str">
        <f>IF(B240="","",COUNTIF(B18:B240,"&lt;&gt;"))</f>
        <v/>
      </c>
      <c r="B240" s="958"/>
      <c r="C240" s="974" t="str">
        <f t="shared" si="54"/>
        <v/>
      </c>
      <c r="D240" s="984" t="str">
        <f t="shared" si="42"/>
        <v/>
      </c>
      <c r="E240" s="961" t="str">
        <f t="shared" si="43"/>
        <v/>
      </c>
      <c r="F240" s="962" t="str">
        <f t="shared" si="44"/>
        <v/>
      </c>
      <c r="G240" s="963" t="str">
        <f>IF(H240="","",COUNTIF(H18:H240,"&lt;&gt;"))</f>
        <v/>
      </c>
      <c r="H240" s="958" t="str" cm="1">
        <f t="array" ref="H240">IF(L240="","",IF(LEN(L240)&lt;=MAX(10,G13),L240,IFERROR(LEFT(L240,LOOKUP(2,1/(MID(L240,ROW(1:500),1)=" ")/(ROW(1:500)&lt;=MAX(10,G13)),ROW(1:500))-1),LEFT(L240,MAX(10,G13)))))</f>
        <v/>
      </c>
      <c r="I240" s="963" t="str">
        <f t="shared" si="45"/>
        <v/>
      </c>
      <c r="J240" s="963" t="str">
        <f t="shared" si="46"/>
        <v/>
      </c>
      <c r="K240" s="964" t="str">
        <f>IF(M239&lt;&gt;"",K239,IF(K239&lt;MAX(A18:A317),K239+1,""))</f>
        <v/>
      </c>
      <c r="L240" s="965" t="str">
        <f>IF(K240="","",IF(M239&lt;&gt;"",M239,INDEX(E18:E317,MATCH(K240,A18:A317,0))))</f>
        <v/>
      </c>
      <c r="M240" s="965" t="str">
        <f t="shared" si="47"/>
        <v/>
      </c>
      <c r="N240" s="966" t="str">
        <f t="shared" si="48"/>
        <v/>
      </c>
      <c r="O240" s="967" t="str">
        <f t="shared" si="49"/>
        <v/>
      </c>
      <c r="P240" s="967" t="str">
        <f t="shared" si="50"/>
        <v/>
      </c>
      <c r="Q240" s="966" t="str">
        <f t="shared" si="51"/>
        <v/>
      </c>
      <c r="R240" s="967" t="str">
        <f>IF(N240="","",IF(COUNTIF(AP18:AP300,TRIM(Q240))&gt;0,"EXCLUSION EXACTE",""))</f>
        <v/>
      </c>
      <c r="S240" s="967" t="str" cm="1">
        <f t="array" ref="S240">IF(N240="","",IF(SUMPRODUCT(--(AP18:AP300&lt;&gt;""),--ISNUMBER(SEARCH(" "&amp;AP18:AP300&amp;" ",Q240)))&gt;0,"BLOQUE MOLLUSQUES",""))</f>
        <v/>
      </c>
      <c r="T240" s="967" t="str" cm="1">
        <f t="array" ref="T240">IF(N240="","",IF(SUMPRODUCT(--(AT18:AT300&lt;&gt;""),--ISNUMBER(SEARCH(" "&amp;AT18:AT300&amp;" ",Q240)))&gt;0,"FORCE MOLLUSQUES",""))</f>
        <v/>
      </c>
      <c r="U240" s="966" t="str">
        <f t="shared" si="52"/>
        <v/>
      </c>
      <c r="V240" s="966" t="str">
        <f t="shared" si="55"/>
        <v/>
      </c>
      <c r="W240" s="991" t="str">
        <f t="shared" si="53"/>
        <v/>
      </c>
      <c r="X240" s="967" t="str" cm="1">
        <f t="array" ref="X240">IF(N240="","",IF(R240&lt;&gt;"","",IF(SUMPRODUCT(--(AN18:AN1500=X17),--(AM18:AM1500&lt;&gt;""),--ISNUMBER(SEARCH(" "&amp;AM18:AM1500&amp;" ",Q240)))&gt;0,X17,"")))</f>
        <v/>
      </c>
      <c r="Y240" s="967" t="str" cm="1">
        <f t="array" ref="Y240">IF(N240="","",IF(R240&lt;&gt;"","",IF(SUMPRODUCT(--(AN18:AN1500=Y17),--(AM18:AM1500&lt;&gt;""),--ISNUMBER(SEARCH(" "&amp;AM18:AM1500&amp;" ",Q240)))&gt;0,Y17,"")))</f>
        <v/>
      </c>
      <c r="Z240" s="967" t="str" cm="1">
        <f t="array" ref="Z240">IF(N240="","",IF(R240&lt;&gt;"","",IF(SUMPRODUCT(--(AN18:AN1500=Z17),--(AM18:AM1500&lt;&gt;""),--ISNUMBER(SEARCH(" "&amp;AM18:AM1500&amp;" ",Q240)))&gt;0,Z17,"")))</f>
        <v/>
      </c>
      <c r="AA240" s="967" t="str" cm="1">
        <f t="array" ref="AA240">IF(N240="","",IF(R240&lt;&gt;"","",IF(SUMPRODUCT(--(AN18:AN1500=AA17),--(AM18:AM1500&lt;&gt;""),--ISNUMBER(SEARCH(" "&amp;AM18:AM1500&amp;" ",Q240)))&gt;0,AA17,"")))</f>
        <v/>
      </c>
      <c r="AB240" s="967" t="str" cm="1">
        <f t="array" ref="AB240">IF(N240="","",IF(R240&lt;&gt;"","",IF(SUMPRODUCT(--(AN18:AN1500=AB17),--(AM18:AM1500&lt;&gt;""),--ISNUMBER(SEARCH(" "&amp;AM18:AM1500&amp;" ",Q240)))&gt;0,AB17,"")))</f>
        <v/>
      </c>
      <c r="AC240" s="967" t="str" cm="1">
        <f t="array" ref="AC240">IF(N240="","",IF(R240&lt;&gt;"","",IF(SUMPRODUCT(--(AN18:AN1500=AC17),--(AM18:AM1500&lt;&gt;""),--ISNUMBER(SEARCH(" "&amp;AM18:AM1500&amp;" ",Q240)))&gt;0,AC17,"")))</f>
        <v/>
      </c>
      <c r="AD240" s="967" t="str" cm="1">
        <f t="array" ref="AD240">IF(N240="","",IF(R240&lt;&gt;"","",IF(SUMPRODUCT(--(AN18:AN1500=AD17),--(AM18:AM1500&lt;&gt;""),--ISNUMBER(SEARCH(" "&amp;AM18:AM1500&amp;" ",Q240)))&gt;0,AD17,"")))</f>
        <v/>
      </c>
      <c r="AE240" s="967" t="str" cm="1">
        <f t="array" ref="AE240">IF(N240="","",IF(R240&lt;&gt;"","",IF(SUMPRODUCT(--(AN18:AN1500=AE17),--(AM18:AM1500&lt;&gt;""),--ISNUMBER(SEARCH(" "&amp;AM18:AM1500&amp;" ",Q240)))&gt;0,AE17,"")))</f>
        <v/>
      </c>
      <c r="AF240" s="967" t="str" cm="1">
        <f t="array" ref="AF240">IF(N240="","",IF(R240&lt;&gt;"","",IF(SUMPRODUCT(--(AN18:AN1500=AF17),--(AM18:AM1500&lt;&gt;""),--ISNUMBER(SEARCH(" "&amp;AM18:AM1500&amp;" ",Q240)))&gt;0,AF17,"")))</f>
        <v/>
      </c>
      <c r="AG240" s="967" t="str" cm="1">
        <f t="array" ref="AG240">IF(N240="","",IF(R240&lt;&gt;"","",IF(SUMPRODUCT(--(AN18:AN1500=AG17),--(AM18:AM1500&lt;&gt;""),--ISNUMBER(SEARCH(" "&amp;AM18:AM1500&amp;" ",Q240)))&gt;0,AG17,"")))</f>
        <v/>
      </c>
      <c r="AH240" s="967" t="str" cm="1">
        <f t="array" ref="AH240">IF(N240="","",IF(R240&lt;&gt;"","",IF(SUMPRODUCT(--(AN18:AN1500=AH17),--(AM18:AM1500&lt;&gt;""),--ISNUMBER(SEARCH(" "&amp;AM18:AM1500&amp;" ",Q240)))&gt;0,AH17,"")))</f>
        <v/>
      </c>
      <c r="AI240" s="967" t="str" cm="1">
        <f t="array" ref="AI240">IF(N240="","",IF(R240&lt;&gt;"","",IF(SUMPRODUCT(--(AN18:AN1500=AI17),--(AM18:AM1500&lt;&gt;""),--ISNUMBER(SEARCH(" "&amp;AM18:AM1500&amp;" ",Q240)))&gt;0,AI17,"")))</f>
        <v/>
      </c>
      <c r="AJ240" s="967" t="str" cm="1">
        <f t="array" ref="AJ240">IF(N240="","",IF(R240&lt;&gt;"","",IF(SUMPRODUCT(--(AN18:AN1500=AJ17),--(AM18:AM1500&lt;&gt;""),--ISNUMBER(SEARCH(" "&amp;AM18:AM1500&amp;" ",Q240)))&gt;0,AJ17,"")))</f>
        <v/>
      </c>
      <c r="AK240" s="967" t="str" cm="1">
        <f t="array" ref="AK240">IF(N240="","",IF(T240&lt;&gt;"",AK17,IF(S240&lt;&gt;"","",IF(R240&lt;&gt;"","",IF(SUMPRODUCT(--(AN18:AN1500=AK17),--(AM18:AM1500&lt;&gt;""),--ISNUMBER(SEARCH(" "&amp;AM18:AM1500&amp;" ",Q240)))&gt;0,AK17,"")))))</f>
        <v/>
      </c>
      <c r="AM240" s="968" t="s">
        <v>241</v>
      </c>
      <c r="AN240" s="968" t="s">
        <v>1962</v>
      </c>
      <c r="AP240" s="964"/>
      <c r="AQ240" s="964"/>
      <c r="AR240" s="964"/>
      <c r="AT240" s="964"/>
      <c r="AU240" s="964"/>
      <c r="AV240" s="964"/>
      <c r="BN240" s="49">
        <v>1</v>
      </c>
    </row>
    <row r="241" spans="1:66" ht="35.1" customHeight="1">
      <c r="A241" s="973" t="str">
        <f>IF(B241="","",COUNTIF(B18:B241,"&lt;&gt;"))</f>
        <v/>
      </c>
      <c r="B241" s="965"/>
      <c r="C241" s="974" t="str">
        <f t="shared" si="54"/>
        <v/>
      </c>
      <c r="D241" s="984" t="str">
        <f t="shared" si="42"/>
        <v/>
      </c>
      <c r="E241" s="976" t="str">
        <f t="shared" si="43"/>
        <v/>
      </c>
      <c r="F241" s="977" t="str">
        <f t="shared" si="44"/>
        <v/>
      </c>
      <c r="G241" s="964" t="str">
        <f>IF(H241="","",COUNTIF(H18:H241,"&lt;&gt;"))</f>
        <v/>
      </c>
      <c r="H241" s="965" t="str" cm="1">
        <f t="array" ref="H241">IF(L241="","",IF(LEN(L241)&lt;=MAX(10,G13),L241,IFERROR(LEFT(L241,LOOKUP(2,1/(MID(L241,ROW(1:500),1)=" ")/(ROW(1:500)&lt;=MAX(10,G13)),ROW(1:500))-1),LEFT(L241,MAX(10,G13)))))</f>
        <v/>
      </c>
      <c r="I241" s="964" t="str">
        <f t="shared" si="45"/>
        <v/>
      </c>
      <c r="J241" s="964" t="str">
        <f t="shared" si="46"/>
        <v/>
      </c>
      <c r="K241" s="964" t="str">
        <f>IF(M240&lt;&gt;"",K240,IF(K240&lt;MAX(A18:A317),K240+1,""))</f>
        <v/>
      </c>
      <c r="L241" s="965" t="str">
        <f>IF(K241="","",IF(M240&lt;&gt;"",M240,INDEX(E18:E317,MATCH(K241,A18:A317,0))))</f>
        <v/>
      </c>
      <c r="M241" s="965" t="str">
        <f t="shared" si="47"/>
        <v/>
      </c>
      <c r="N241" s="965" t="str">
        <f t="shared" si="48"/>
        <v/>
      </c>
      <c r="O241" s="964" t="str">
        <f t="shared" si="49"/>
        <v/>
      </c>
      <c r="P241" s="964" t="str">
        <f t="shared" si="50"/>
        <v/>
      </c>
      <c r="Q241" s="965" t="str">
        <f t="shared" si="51"/>
        <v/>
      </c>
      <c r="R241" s="964" t="str">
        <f>IF(N241="","",IF(COUNTIF(AP18:AP300,TRIM(Q241))&gt;0,"EXCLUSION EXACTE",""))</f>
        <v/>
      </c>
      <c r="S241" s="964" t="str" cm="1">
        <f t="array" ref="S241">IF(N241="","",IF(SUMPRODUCT(--(AP18:AP300&lt;&gt;""),--ISNUMBER(SEARCH(" "&amp;AP18:AP300&amp;" ",Q241)))&gt;0,"BLOQUE MOLLUSQUES",""))</f>
        <v/>
      </c>
      <c r="T241" s="964" t="str" cm="1">
        <f t="array" ref="T241">IF(N241="","",IF(SUMPRODUCT(--(AT18:AT300&lt;&gt;""),--ISNUMBER(SEARCH(" "&amp;AT18:AT300&amp;" ",Q241)))&gt;0,"FORCE MOLLUSQUES",""))</f>
        <v/>
      </c>
      <c r="U241" s="965" t="str">
        <f t="shared" si="52"/>
        <v/>
      </c>
      <c r="V241" s="965" t="str">
        <f t="shared" si="55"/>
        <v/>
      </c>
      <c r="W241" s="977" t="str">
        <f t="shared" si="53"/>
        <v/>
      </c>
      <c r="X241" s="964" t="str" cm="1">
        <f t="array" ref="X241">IF(N241="","",IF(R241&lt;&gt;"","",IF(SUMPRODUCT(--(AN18:AN1500=X17),--(AM18:AM1500&lt;&gt;""),--ISNUMBER(SEARCH(" "&amp;AM18:AM1500&amp;" ",Q241)))&gt;0,X17,"")))</f>
        <v/>
      </c>
      <c r="Y241" s="964" t="str" cm="1">
        <f t="array" ref="Y241">IF(N241="","",IF(R241&lt;&gt;"","",IF(SUMPRODUCT(--(AN18:AN1500=Y17),--(AM18:AM1500&lt;&gt;""),--ISNUMBER(SEARCH(" "&amp;AM18:AM1500&amp;" ",Q241)))&gt;0,Y17,"")))</f>
        <v/>
      </c>
      <c r="Z241" s="964" t="str" cm="1">
        <f t="array" ref="Z241">IF(N241="","",IF(R241&lt;&gt;"","",IF(SUMPRODUCT(--(AN18:AN1500=Z17),--(AM18:AM1500&lt;&gt;""),--ISNUMBER(SEARCH(" "&amp;AM18:AM1500&amp;" ",Q241)))&gt;0,Z17,"")))</f>
        <v/>
      </c>
      <c r="AA241" s="964" t="str" cm="1">
        <f t="array" ref="AA241">IF(N241="","",IF(R241&lt;&gt;"","",IF(SUMPRODUCT(--(AN18:AN1500=AA17),--(AM18:AM1500&lt;&gt;""),--ISNUMBER(SEARCH(" "&amp;AM18:AM1500&amp;" ",Q241)))&gt;0,AA17,"")))</f>
        <v/>
      </c>
      <c r="AB241" s="964" t="str" cm="1">
        <f t="array" ref="AB241">IF(N241="","",IF(R241&lt;&gt;"","",IF(SUMPRODUCT(--(AN18:AN1500=AB17),--(AM18:AM1500&lt;&gt;""),--ISNUMBER(SEARCH(" "&amp;AM18:AM1500&amp;" ",Q241)))&gt;0,AB17,"")))</f>
        <v/>
      </c>
      <c r="AC241" s="964" t="str" cm="1">
        <f t="array" ref="AC241">IF(N241="","",IF(R241&lt;&gt;"","",IF(SUMPRODUCT(--(AN18:AN1500=AC17),--(AM18:AM1500&lt;&gt;""),--ISNUMBER(SEARCH(" "&amp;AM18:AM1500&amp;" ",Q241)))&gt;0,AC17,"")))</f>
        <v/>
      </c>
      <c r="AD241" s="964" t="str" cm="1">
        <f t="array" ref="AD241">IF(N241="","",IF(R241&lt;&gt;"","",IF(SUMPRODUCT(--(AN18:AN1500=AD17),--(AM18:AM1500&lt;&gt;""),--ISNUMBER(SEARCH(" "&amp;AM18:AM1500&amp;" ",Q241)))&gt;0,AD17,"")))</f>
        <v/>
      </c>
      <c r="AE241" s="964" t="str" cm="1">
        <f t="array" ref="AE241">IF(N241="","",IF(R241&lt;&gt;"","",IF(SUMPRODUCT(--(AN18:AN1500=AE17),--(AM18:AM1500&lt;&gt;""),--ISNUMBER(SEARCH(" "&amp;AM18:AM1500&amp;" ",Q241)))&gt;0,AE17,"")))</f>
        <v/>
      </c>
      <c r="AF241" s="964" t="str" cm="1">
        <f t="array" ref="AF241">IF(N241="","",IF(R241&lt;&gt;"","",IF(SUMPRODUCT(--(AN18:AN1500=AF17),--(AM18:AM1500&lt;&gt;""),--ISNUMBER(SEARCH(" "&amp;AM18:AM1500&amp;" ",Q241)))&gt;0,AF17,"")))</f>
        <v/>
      </c>
      <c r="AG241" s="964" t="str" cm="1">
        <f t="array" ref="AG241">IF(N241="","",IF(R241&lt;&gt;"","",IF(SUMPRODUCT(--(AN18:AN1500=AG17),--(AM18:AM1500&lt;&gt;""),--ISNUMBER(SEARCH(" "&amp;AM18:AM1500&amp;" ",Q241)))&gt;0,AG17,"")))</f>
        <v/>
      </c>
      <c r="AH241" s="964" t="str" cm="1">
        <f t="array" ref="AH241">IF(N241="","",IF(R241&lt;&gt;"","",IF(SUMPRODUCT(--(AN18:AN1500=AH17),--(AM18:AM1500&lt;&gt;""),--ISNUMBER(SEARCH(" "&amp;AM18:AM1500&amp;" ",Q241)))&gt;0,AH17,"")))</f>
        <v/>
      </c>
      <c r="AI241" s="964" t="str" cm="1">
        <f t="array" ref="AI241">IF(N241="","",IF(R241&lt;&gt;"","",IF(SUMPRODUCT(--(AN18:AN1500=AI17),--(AM18:AM1500&lt;&gt;""),--ISNUMBER(SEARCH(" "&amp;AM18:AM1500&amp;" ",Q241)))&gt;0,AI17,"")))</f>
        <v/>
      </c>
      <c r="AJ241" s="964" t="str" cm="1">
        <f t="array" ref="AJ241">IF(N241="","",IF(R241&lt;&gt;"","",IF(SUMPRODUCT(--(AN18:AN1500=AJ17),--(AM18:AM1500&lt;&gt;""),--ISNUMBER(SEARCH(" "&amp;AM18:AM1500&amp;" ",Q241)))&gt;0,AJ17,"")))</f>
        <v/>
      </c>
      <c r="AK241" s="964" t="str" cm="1">
        <f t="array" ref="AK241">IF(N241="","",IF(T241&lt;&gt;"",AK17,IF(S241&lt;&gt;"","",IF(R241&lt;&gt;"","",IF(SUMPRODUCT(--(AN18:AN1500=AK17),--(AM18:AM1500&lt;&gt;""),--ISNUMBER(SEARCH(" "&amp;AM18:AM1500&amp;" ",Q241)))&gt;0,AK17,"")))))</f>
        <v/>
      </c>
      <c r="AM241" s="964" t="s">
        <v>2259</v>
      </c>
      <c r="AN241" s="964" t="s">
        <v>1962</v>
      </c>
      <c r="AP241" s="964"/>
      <c r="AQ241" s="964"/>
      <c r="AR241" s="964"/>
      <c r="AT241" s="964"/>
      <c r="AU241" s="964"/>
      <c r="AV241" s="964"/>
      <c r="BN241" s="49">
        <v>1</v>
      </c>
    </row>
    <row r="242" spans="1:66" ht="35.1" customHeight="1">
      <c r="A242" s="957" t="str">
        <f>IF(B242="","",COUNTIF(B18:B242,"&lt;&gt;"))</f>
        <v/>
      </c>
      <c r="B242" s="958"/>
      <c r="C242" s="974" t="str">
        <f t="shared" si="54"/>
        <v/>
      </c>
      <c r="D242" s="984" t="str">
        <f t="shared" si="42"/>
        <v/>
      </c>
      <c r="E242" s="961" t="str">
        <f t="shared" si="43"/>
        <v/>
      </c>
      <c r="F242" s="962" t="str">
        <f t="shared" si="44"/>
        <v/>
      </c>
      <c r="G242" s="963" t="str">
        <f>IF(H242="","",COUNTIF(H18:H242,"&lt;&gt;"))</f>
        <v/>
      </c>
      <c r="H242" s="958" t="str" cm="1">
        <f t="array" ref="H242">IF(L242="","",IF(LEN(L242)&lt;=MAX(10,G13),L242,IFERROR(LEFT(L242,LOOKUP(2,1/(MID(L242,ROW(1:500),1)=" ")/(ROW(1:500)&lt;=MAX(10,G13)),ROW(1:500))-1),LEFT(L242,MAX(10,G13)))))</f>
        <v/>
      </c>
      <c r="I242" s="963" t="str">
        <f t="shared" si="45"/>
        <v/>
      </c>
      <c r="J242" s="963" t="str">
        <f t="shared" si="46"/>
        <v/>
      </c>
      <c r="K242" s="964" t="str">
        <f>IF(M241&lt;&gt;"",K241,IF(K241&lt;MAX(A18:A317),K241+1,""))</f>
        <v/>
      </c>
      <c r="L242" s="965" t="str">
        <f>IF(K242="","",IF(M241&lt;&gt;"",M241,INDEX(E18:E317,MATCH(K242,A18:A317,0))))</f>
        <v/>
      </c>
      <c r="M242" s="965" t="str">
        <f t="shared" si="47"/>
        <v/>
      </c>
      <c r="N242" s="966" t="str">
        <f t="shared" si="48"/>
        <v/>
      </c>
      <c r="O242" s="967" t="str">
        <f t="shared" si="49"/>
        <v/>
      </c>
      <c r="P242" s="967" t="str">
        <f t="shared" si="50"/>
        <v/>
      </c>
      <c r="Q242" s="966" t="str">
        <f t="shared" si="51"/>
        <v/>
      </c>
      <c r="R242" s="967" t="str">
        <f>IF(N242="","",IF(COUNTIF(AP18:AP300,TRIM(Q242))&gt;0,"EXCLUSION EXACTE",""))</f>
        <v/>
      </c>
      <c r="S242" s="967" t="str" cm="1">
        <f t="array" ref="S242">IF(N242="","",IF(SUMPRODUCT(--(AP18:AP300&lt;&gt;""),--ISNUMBER(SEARCH(" "&amp;AP18:AP300&amp;" ",Q242)))&gt;0,"BLOQUE MOLLUSQUES",""))</f>
        <v/>
      </c>
      <c r="T242" s="967" t="str" cm="1">
        <f t="array" ref="T242">IF(N242="","",IF(SUMPRODUCT(--(AT18:AT300&lt;&gt;""),--ISNUMBER(SEARCH(" "&amp;AT18:AT300&amp;" ",Q242)))&gt;0,"FORCE MOLLUSQUES",""))</f>
        <v/>
      </c>
      <c r="U242" s="966" t="str">
        <f t="shared" si="52"/>
        <v/>
      </c>
      <c r="V242" s="966" t="str">
        <f t="shared" si="55"/>
        <v/>
      </c>
      <c r="W242" s="991" t="str">
        <f t="shared" si="53"/>
        <v/>
      </c>
      <c r="X242" s="967" t="str" cm="1">
        <f t="array" ref="X242">IF(N242="","",IF(R242&lt;&gt;"","",IF(SUMPRODUCT(--(AN18:AN1500=X17),--(AM18:AM1500&lt;&gt;""),--ISNUMBER(SEARCH(" "&amp;AM18:AM1500&amp;" ",Q242)))&gt;0,X17,"")))</f>
        <v/>
      </c>
      <c r="Y242" s="967" t="str" cm="1">
        <f t="array" ref="Y242">IF(N242="","",IF(R242&lt;&gt;"","",IF(SUMPRODUCT(--(AN18:AN1500=Y17),--(AM18:AM1500&lt;&gt;""),--ISNUMBER(SEARCH(" "&amp;AM18:AM1500&amp;" ",Q242)))&gt;0,Y17,"")))</f>
        <v/>
      </c>
      <c r="Z242" s="967" t="str" cm="1">
        <f t="array" ref="Z242">IF(N242="","",IF(R242&lt;&gt;"","",IF(SUMPRODUCT(--(AN18:AN1500=Z17),--(AM18:AM1500&lt;&gt;""),--ISNUMBER(SEARCH(" "&amp;AM18:AM1500&amp;" ",Q242)))&gt;0,Z17,"")))</f>
        <v/>
      </c>
      <c r="AA242" s="967" t="str" cm="1">
        <f t="array" ref="AA242">IF(N242="","",IF(R242&lt;&gt;"","",IF(SUMPRODUCT(--(AN18:AN1500=AA17),--(AM18:AM1500&lt;&gt;""),--ISNUMBER(SEARCH(" "&amp;AM18:AM1500&amp;" ",Q242)))&gt;0,AA17,"")))</f>
        <v/>
      </c>
      <c r="AB242" s="967" t="str" cm="1">
        <f t="array" ref="AB242">IF(N242="","",IF(R242&lt;&gt;"","",IF(SUMPRODUCT(--(AN18:AN1500=AB17),--(AM18:AM1500&lt;&gt;""),--ISNUMBER(SEARCH(" "&amp;AM18:AM1500&amp;" ",Q242)))&gt;0,AB17,"")))</f>
        <v/>
      </c>
      <c r="AC242" s="967" t="str" cm="1">
        <f t="array" ref="AC242">IF(N242="","",IF(R242&lt;&gt;"","",IF(SUMPRODUCT(--(AN18:AN1500=AC17),--(AM18:AM1500&lt;&gt;""),--ISNUMBER(SEARCH(" "&amp;AM18:AM1500&amp;" ",Q242)))&gt;0,AC17,"")))</f>
        <v/>
      </c>
      <c r="AD242" s="967" t="str" cm="1">
        <f t="array" ref="AD242">IF(N242="","",IF(R242&lt;&gt;"","",IF(SUMPRODUCT(--(AN18:AN1500=AD17),--(AM18:AM1500&lt;&gt;""),--ISNUMBER(SEARCH(" "&amp;AM18:AM1500&amp;" ",Q242)))&gt;0,AD17,"")))</f>
        <v/>
      </c>
      <c r="AE242" s="967" t="str" cm="1">
        <f t="array" ref="AE242">IF(N242="","",IF(R242&lt;&gt;"","",IF(SUMPRODUCT(--(AN18:AN1500=AE17),--(AM18:AM1500&lt;&gt;""),--ISNUMBER(SEARCH(" "&amp;AM18:AM1500&amp;" ",Q242)))&gt;0,AE17,"")))</f>
        <v/>
      </c>
      <c r="AF242" s="967" t="str" cm="1">
        <f t="array" ref="AF242">IF(N242="","",IF(R242&lt;&gt;"","",IF(SUMPRODUCT(--(AN18:AN1500=AF17),--(AM18:AM1500&lt;&gt;""),--ISNUMBER(SEARCH(" "&amp;AM18:AM1500&amp;" ",Q242)))&gt;0,AF17,"")))</f>
        <v/>
      </c>
      <c r="AG242" s="967" t="str" cm="1">
        <f t="array" ref="AG242">IF(N242="","",IF(R242&lt;&gt;"","",IF(SUMPRODUCT(--(AN18:AN1500=AG17),--(AM18:AM1500&lt;&gt;""),--ISNUMBER(SEARCH(" "&amp;AM18:AM1500&amp;" ",Q242)))&gt;0,AG17,"")))</f>
        <v/>
      </c>
      <c r="AH242" s="967" t="str" cm="1">
        <f t="array" ref="AH242">IF(N242="","",IF(R242&lt;&gt;"","",IF(SUMPRODUCT(--(AN18:AN1500=AH17),--(AM18:AM1500&lt;&gt;""),--ISNUMBER(SEARCH(" "&amp;AM18:AM1500&amp;" ",Q242)))&gt;0,AH17,"")))</f>
        <v/>
      </c>
      <c r="AI242" s="967" t="str" cm="1">
        <f t="array" ref="AI242">IF(N242="","",IF(R242&lt;&gt;"","",IF(SUMPRODUCT(--(AN18:AN1500=AI17),--(AM18:AM1500&lt;&gt;""),--ISNUMBER(SEARCH(" "&amp;AM18:AM1500&amp;" ",Q242)))&gt;0,AI17,"")))</f>
        <v/>
      </c>
      <c r="AJ242" s="967" t="str" cm="1">
        <f t="array" ref="AJ242">IF(N242="","",IF(R242&lt;&gt;"","",IF(SUMPRODUCT(--(AN18:AN1500=AJ17),--(AM18:AM1500&lt;&gt;""),--ISNUMBER(SEARCH(" "&amp;AM18:AM1500&amp;" ",Q242)))&gt;0,AJ17,"")))</f>
        <v/>
      </c>
      <c r="AK242" s="967" t="str" cm="1">
        <f t="array" ref="AK242">IF(N242="","",IF(T242&lt;&gt;"",AK17,IF(S242&lt;&gt;"","",IF(R242&lt;&gt;"","",IF(SUMPRODUCT(--(AN18:AN1500=AK17),--(AM18:AM1500&lt;&gt;""),--ISNUMBER(SEARCH(" "&amp;AM18:AM1500&amp;" ",Q242)))&gt;0,AK17,"")))))</f>
        <v/>
      </c>
      <c r="AM242" s="968" t="s">
        <v>2260</v>
      </c>
      <c r="AN242" s="968" t="s">
        <v>1962</v>
      </c>
      <c r="AP242" s="964"/>
      <c r="AQ242" s="964"/>
      <c r="AR242" s="964"/>
      <c r="AT242" s="964"/>
      <c r="AU242" s="964"/>
      <c r="AV242" s="964"/>
      <c r="BN242" s="49">
        <v>1</v>
      </c>
    </row>
    <row r="243" spans="1:66" ht="35.1" customHeight="1">
      <c r="A243" s="973" t="str">
        <f>IF(B243="","",COUNTIF(B18:B243,"&lt;&gt;"))</f>
        <v/>
      </c>
      <c r="B243" s="965"/>
      <c r="C243" s="974" t="str">
        <f t="shared" si="54"/>
        <v/>
      </c>
      <c r="D243" s="984" t="str">
        <f t="shared" si="42"/>
        <v/>
      </c>
      <c r="E243" s="976" t="str">
        <f t="shared" si="43"/>
        <v/>
      </c>
      <c r="F243" s="977" t="str">
        <f t="shared" si="44"/>
        <v/>
      </c>
      <c r="G243" s="964" t="str">
        <f>IF(H243="","",COUNTIF(H18:H243,"&lt;&gt;"))</f>
        <v/>
      </c>
      <c r="H243" s="965" t="str" cm="1">
        <f t="array" ref="H243">IF(L243="","",IF(LEN(L243)&lt;=MAX(10,G13),L243,IFERROR(LEFT(L243,LOOKUP(2,1/(MID(L243,ROW(1:500),1)=" ")/(ROW(1:500)&lt;=MAX(10,G13)),ROW(1:500))-1),LEFT(L243,MAX(10,G13)))))</f>
        <v/>
      </c>
      <c r="I243" s="964" t="str">
        <f t="shared" si="45"/>
        <v/>
      </c>
      <c r="J243" s="964" t="str">
        <f t="shared" si="46"/>
        <v/>
      </c>
      <c r="K243" s="964" t="str">
        <f>IF(M242&lt;&gt;"",K242,IF(K242&lt;MAX(A18:A317),K242+1,""))</f>
        <v/>
      </c>
      <c r="L243" s="965" t="str">
        <f>IF(K243="","",IF(M242&lt;&gt;"",M242,INDEX(E18:E317,MATCH(K243,A18:A317,0))))</f>
        <v/>
      </c>
      <c r="M243" s="965" t="str">
        <f t="shared" si="47"/>
        <v/>
      </c>
      <c r="N243" s="965" t="str">
        <f t="shared" si="48"/>
        <v/>
      </c>
      <c r="O243" s="964" t="str">
        <f t="shared" si="49"/>
        <v/>
      </c>
      <c r="P243" s="964" t="str">
        <f t="shared" si="50"/>
        <v/>
      </c>
      <c r="Q243" s="965" t="str">
        <f t="shared" si="51"/>
        <v/>
      </c>
      <c r="R243" s="964" t="str">
        <f>IF(N243="","",IF(COUNTIF(AP18:AP300,TRIM(Q243))&gt;0,"EXCLUSION EXACTE",""))</f>
        <v/>
      </c>
      <c r="S243" s="964" t="str" cm="1">
        <f t="array" ref="S243">IF(N243="","",IF(SUMPRODUCT(--(AP18:AP300&lt;&gt;""),--ISNUMBER(SEARCH(" "&amp;AP18:AP300&amp;" ",Q243)))&gt;0,"BLOQUE MOLLUSQUES",""))</f>
        <v/>
      </c>
      <c r="T243" s="964" t="str" cm="1">
        <f t="array" ref="T243">IF(N243="","",IF(SUMPRODUCT(--(AT18:AT300&lt;&gt;""),--ISNUMBER(SEARCH(" "&amp;AT18:AT300&amp;" ",Q243)))&gt;0,"FORCE MOLLUSQUES",""))</f>
        <v/>
      </c>
      <c r="U243" s="965" t="str">
        <f t="shared" si="52"/>
        <v/>
      </c>
      <c r="V243" s="965" t="str">
        <f t="shared" si="55"/>
        <v/>
      </c>
      <c r="W243" s="977" t="str">
        <f t="shared" si="53"/>
        <v/>
      </c>
      <c r="X243" s="964" t="str" cm="1">
        <f t="array" ref="X243">IF(N243="","",IF(R243&lt;&gt;"","",IF(SUMPRODUCT(--(AN18:AN1500=X17),--(AM18:AM1500&lt;&gt;""),--ISNUMBER(SEARCH(" "&amp;AM18:AM1500&amp;" ",Q243)))&gt;0,X17,"")))</f>
        <v/>
      </c>
      <c r="Y243" s="964" t="str" cm="1">
        <f t="array" ref="Y243">IF(N243="","",IF(R243&lt;&gt;"","",IF(SUMPRODUCT(--(AN18:AN1500=Y17),--(AM18:AM1500&lt;&gt;""),--ISNUMBER(SEARCH(" "&amp;AM18:AM1500&amp;" ",Q243)))&gt;0,Y17,"")))</f>
        <v/>
      </c>
      <c r="Z243" s="964" t="str" cm="1">
        <f t="array" ref="Z243">IF(N243="","",IF(R243&lt;&gt;"","",IF(SUMPRODUCT(--(AN18:AN1500=Z17),--(AM18:AM1500&lt;&gt;""),--ISNUMBER(SEARCH(" "&amp;AM18:AM1500&amp;" ",Q243)))&gt;0,Z17,"")))</f>
        <v/>
      </c>
      <c r="AA243" s="964" t="str" cm="1">
        <f t="array" ref="AA243">IF(N243="","",IF(R243&lt;&gt;"","",IF(SUMPRODUCT(--(AN18:AN1500=AA17),--(AM18:AM1500&lt;&gt;""),--ISNUMBER(SEARCH(" "&amp;AM18:AM1500&amp;" ",Q243)))&gt;0,AA17,"")))</f>
        <v/>
      </c>
      <c r="AB243" s="964" t="str" cm="1">
        <f t="array" ref="AB243">IF(N243="","",IF(R243&lt;&gt;"","",IF(SUMPRODUCT(--(AN18:AN1500=AB17),--(AM18:AM1500&lt;&gt;""),--ISNUMBER(SEARCH(" "&amp;AM18:AM1500&amp;" ",Q243)))&gt;0,AB17,"")))</f>
        <v/>
      </c>
      <c r="AC243" s="964" t="str" cm="1">
        <f t="array" ref="AC243">IF(N243="","",IF(R243&lt;&gt;"","",IF(SUMPRODUCT(--(AN18:AN1500=AC17),--(AM18:AM1500&lt;&gt;""),--ISNUMBER(SEARCH(" "&amp;AM18:AM1500&amp;" ",Q243)))&gt;0,AC17,"")))</f>
        <v/>
      </c>
      <c r="AD243" s="964" t="str" cm="1">
        <f t="array" ref="AD243">IF(N243="","",IF(R243&lt;&gt;"","",IF(SUMPRODUCT(--(AN18:AN1500=AD17),--(AM18:AM1500&lt;&gt;""),--ISNUMBER(SEARCH(" "&amp;AM18:AM1500&amp;" ",Q243)))&gt;0,AD17,"")))</f>
        <v/>
      </c>
      <c r="AE243" s="964" t="str" cm="1">
        <f t="array" ref="AE243">IF(N243="","",IF(R243&lt;&gt;"","",IF(SUMPRODUCT(--(AN18:AN1500=AE17),--(AM18:AM1500&lt;&gt;""),--ISNUMBER(SEARCH(" "&amp;AM18:AM1500&amp;" ",Q243)))&gt;0,AE17,"")))</f>
        <v/>
      </c>
      <c r="AF243" s="964" t="str" cm="1">
        <f t="array" ref="AF243">IF(N243="","",IF(R243&lt;&gt;"","",IF(SUMPRODUCT(--(AN18:AN1500=AF17),--(AM18:AM1500&lt;&gt;""),--ISNUMBER(SEARCH(" "&amp;AM18:AM1500&amp;" ",Q243)))&gt;0,AF17,"")))</f>
        <v/>
      </c>
      <c r="AG243" s="964" t="str" cm="1">
        <f t="array" ref="AG243">IF(N243="","",IF(R243&lt;&gt;"","",IF(SUMPRODUCT(--(AN18:AN1500=AG17),--(AM18:AM1500&lt;&gt;""),--ISNUMBER(SEARCH(" "&amp;AM18:AM1500&amp;" ",Q243)))&gt;0,AG17,"")))</f>
        <v/>
      </c>
      <c r="AH243" s="964" t="str" cm="1">
        <f t="array" ref="AH243">IF(N243="","",IF(R243&lt;&gt;"","",IF(SUMPRODUCT(--(AN18:AN1500=AH17),--(AM18:AM1500&lt;&gt;""),--ISNUMBER(SEARCH(" "&amp;AM18:AM1500&amp;" ",Q243)))&gt;0,AH17,"")))</f>
        <v/>
      </c>
      <c r="AI243" s="964" t="str" cm="1">
        <f t="array" ref="AI243">IF(N243="","",IF(R243&lt;&gt;"","",IF(SUMPRODUCT(--(AN18:AN1500=AI17),--(AM18:AM1500&lt;&gt;""),--ISNUMBER(SEARCH(" "&amp;AM18:AM1500&amp;" ",Q243)))&gt;0,AI17,"")))</f>
        <v/>
      </c>
      <c r="AJ243" s="964" t="str" cm="1">
        <f t="array" ref="AJ243">IF(N243="","",IF(R243&lt;&gt;"","",IF(SUMPRODUCT(--(AN18:AN1500=AJ17),--(AM18:AM1500&lt;&gt;""),--ISNUMBER(SEARCH(" "&amp;AM18:AM1500&amp;" ",Q243)))&gt;0,AJ17,"")))</f>
        <v/>
      </c>
      <c r="AK243" s="964" t="str" cm="1">
        <f t="array" ref="AK243">IF(N243="","",IF(T243&lt;&gt;"",AK17,IF(S243&lt;&gt;"","",IF(R243&lt;&gt;"","",IF(SUMPRODUCT(--(AN18:AN1500=AK17),--(AM18:AM1500&lt;&gt;""),--ISNUMBER(SEARCH(" "&amp;AM18:AM1500&amp;" ",Q243)))&gt;0,AK17,"")))))</f>
        <v/>
      </c>
      <c r="AM243" s="964" t="s">
        <v>2261</v>
      </c>
      <c r="AN243" s="964" t="s">
        <v>1962</v>
      </c>
      <c r="AP243" s="964"/>
      <c r="AQ243" s="964"/>
      <c r="AR243" s="964"/>
      <c r="AT243" s="964"/>
      <c r="AU243" s="964"/>
      <c r="AV243" s="964"/>
      <c r="BN243" s="49">
        <v>1</v>
      </c>
    </row>
    <row r="244" spans="1:66" ht="35.1" customHeight="1">
      <c r="A244" s="957" t="str">
        <f>IF(B244="","",COUNTIF(B18:B244,"&lt;&gt;"))</f>
        <v/>
      </c>
      <c r="B244" s="958"/>
      <c r="C244" s="974" t="str">
        <f t="shared" si="54"/>
        <v/>
      </c>
      <c r="D244" s="984" t="str">
        <f t="shared" si="42"/>
        <v/>
      </c>
      <c r="E244" s="961" t="str">
        <f t="shared" si="43"/>
        <v/>
      </c>
      <c r="F244" s="962" t="str">
        <f t="shared" si="44"/>
        <v/>
      </c>
      <c r="G244" s="963" t="str">
        <f>IF(H244="","",COUNTIF(H18:H244,"&lt;&gt;"))</f>
        <v/>
      </c>
      <c r="H244" s="958" t="str" cm="1">
        <f t="array" ref="H244">IF(L244="","",IF(LEN(L244)&lt;=MAX(10,G13),L244,IFERROR(LEFT(L244,LOOKUP(2,1/(MID(L244,ROW(1:500),1)=" ")/(ROW(1:500)&lt;=MAX(10,G13)),ROW(1:500))-1),LEFT(L244,MAX(10,G13)))))</f>
        <v/>
      </c>
      <c r="I244" s="963" t="str">
        <f t="shared" si="45"/>
        <v/>
      </c>
      <c r="J244" s="963" t="str">
        <f t="shared" si="46"/>
        <v/>
      </c>
      <c r="K244" s="964" t="str">
        <f>IF(M243&lt;&gt;"",K243,IF(K243&lt;MAX(A18:A317),K243+1,""))</f>
        <v/>
      </c>
      <c r="L244" s="965" t="str">
        <f>IF(K244="","",IF(M243&lt;&gt;"",M243,INDEX(E18:E317,MATCH(K244,A18:A317,0))))</f>
        <v/>
      </c>
      <c r="M244" s="965" t="str">
        <f t="shared" si="47"/>
        <v/>
      </c>
      <c r="N244" s="966" t="str">
        <f t="shared" si="48"/>
        <v/>
      </c>
      <c r="O244" s="967" t="str">
        <f t="shared" si="49"/>
        <v/>
      </c>
      <c r="P244" s="967" t="str">
        <f t="shared" si="50"/>
        <v/>
      </c>
      <c r="Q244" s="966" t="str">
        <f t="shared" si="51"/>
        <v/>
      </c>
      <c r="R244" s="967" t="str">
        <f>IF(N244="","",IF(COUNTIF(AP18:AP300,TRIM(Q244))&gt;0,"EXCLUSION EXACTE",""))</f>
        <v/>
      </c>
      <c r="S244" s="967" t="str" cm="1">
        <f t="array" ref="S244">IF(N244="","",IF(SUMPRODUCT(--(AP18:AP300&lt;&gt;""),--ISNUMBER(SEARCH(" "&amp;AP18:AP300&amp;" ",Q244)))&gt;0,"BLOQUE MOLLUSQUES",""))</f>
        <v/>
      </c>
      <c r="T244" s="967" t="str" cm="1">
        <f t="array" ref="T244">IF(N244="","",IF(SUMPRODUCT(--(AT18:AT300&lt;&gt;""),--ISNUMBER(SEARCH(" "&amp;AT18:AT300&amp;" ",Q244)))&gt;0,"FORCE MOLLUSQUES",""))</f>
        <v/>
      </c>
      <c r="U244" s="966" t="str">
        <f t="shared" si="52"/>
        <v/>
      </c>
      <c r="V244" s="966" t="str">
        <f t="shared" si="55"/>
        <v/>
      </c>
      <c r="W244" s="991" t="str">
        <f t="shared" si="53"/>
        <v/>
      </c>
      <c r="X244" s="967" t="str" cm="1">
        <f t="array" ref="X244">IF(N244="","",IF(R244&lt;&gt;"","",IF(SUMPRODUCT(--(AN18:AN1500=X17),--(AM18:AM1500&lt;&gt;""),--ISNUMBER(SEARCH(" "&amp;AM18:AM1500&amp;" ",Q244)))&gt;0,X17,"")))</f>
        <v/>
      </c>
      <c r="Y244" s="967" t="str" cm="1">
        <f t="array" ref="Y244">IF(N244="","",IF(R244&lt;&gt;"","",IF(SUMPRODUCT(--(AN18:AN1500=Y17),--(AM18:AM1500&lt;&gt;""),--ISNUMBER(SEARCH(" "&amp;AM18:AM1500&amp;" ",Q244)))&gt;0,Y17,"")))</f>
        <v/>
      </c>
      <c r="Z244" s="967" t="str" cm="1">
        <f t="array" ref="Z244">IF(N244="","",IF(R244&lt;&gt;"","",IF(SUMPRODUCT(--(AN18:AN1500=Z17),--(AM18:AM1500&lt;&gt;""),--ISNUMBER(SEARCH(" "&amp;AM18:AM1500&amp;" ",Q244)))&gt;0,Z17,"")))</f>
        <v/>
      </c>
      <c r="AA244" s="967" t="str" cm="1">
        <f t="array" ref="AA244">IF(N244="","",IF(R244&lt;&gt;"","",IF(SUMPRODUCT(--(AN18:AN1500=AA17),--(AM18:AM1500&lt;&gt;""),--ISNUMBER(SEARCH(" "&amp;AM18:AM1500&amp;" ",Q244)))&gt;0,AA17,"")))</f>
        <v/>
      </c>
      <c r="AB244" s="967" t="str" cm="1">
        <f t="array" ref="AB244">IF(N244="","",IF(R244&lt;&gt;"","",IF(SUMPRODUCT(--(AN18:AN1500=AB17),--(AM18:AM1500&lt;&gt;""),--ISNUMBER(SEARCH(" "&amp;AM18:AM1500&amp;" ",Q244)))&gt;0,AB17,"")))</f>
        <v/>
      </c>
      <c r="AC244" s="967" t="str" cm="1">
        <f t="array" ref="AC244">IF(N244="","",IF(R244&lt;&gt;"","",IF(SUMPRODUCT(--(AN18:AN1500=AC17),--(AM18:AM1500&lt;&gt;""),--ISNUMBER(SEARCH(" "&amp;AM18:AM1500&amp;" ",Q244)))&gt;0,AC17,"")))</f>
        <v/>
      </c>
      <c r="AD244" s="967" t="str" cm="1">
        <f t="array" ref="AD244">IF(N244="","",IF(R244&lt;&gt;"","",IF(SUMPRODUCT(--(AN18:AN1500=AD17),--(AM18:AM1500&lt;&gt;""),--ISNUMBER(SEARCH(" "&amp;AM18:AM1500&amp;" ",Q244)))&gt;0,AD17,"")))</f>
        <v/>
      </c>
      <c r="AE244" s="967" t="str" cm="1">
        <f t="array" ref="AE244">IF(N244="","",IF(R244&lt;&gt;"","",IF(SUMPRODUCT(--(AN18:AN1500=AE17),--(AM18:AM1500&lt;&gt;""),--ISNUMBER(SEARCH(" "&amp;AM18:AM1500&amp;" ",Q244)))&gt;0,AE17,"")))</f>
        <v/>
      </c>
      <c r="AF244" s="967" t="str" cm="1">
        <f t="array" ref="AF244">IF(N244="","",IF(R244&lt;&gt;"","",IF(SUMPRODUCT(--(AN18:AN1500=AF17),--(AM18:AM1500&lt;&gt;""),--ISNUMBER(SEARCH(" "&amp;AM18:AM1500&amp;" ",Q244)))&gt;0,AF17,"")))</f>
        <v/>
      </c>
      <c r="AG244" s="967" t="str" cm="1">
        <f t="array" ref="AG244">IF(N244="","",IF(R244&lt;&gt;"","",IF(SUMPRODUCT(--(AN18:AN1500=AG17),--(AM18:AM1500&lt;&gt;""),--ISNUMBER(SEARCH(" "&amp;AM18:AM1500&amp;" ",Q244)))&gt;0,AG17,"")))</f>
        <v/>
      </c>
      <c r="AH244" s="967" t="str" cm="1">
        <f t="array" ref="AH244">IF(N244="","",IF(R244&lt;&gt;"","",IF(SUMPRODUCT(--(AN18:AN1500=AH17),--(AM18:AM1500&lt;&gt;""),--ISNUMBER(SEARCH(" "&amp;AM18:AM1500&amp;" ",Q244)))&gt;0,AH17,"")))</f>
        <v/>
      </c>
      <c r="AI244" s="967" t="str" cm="1">
        <f t="array" ref="AI244">IF(N244="","",IF(R244&lt;&gt;"","",IF(SUMPRODUCT(--(AN18:AN1500=AI17),--(AM18:AM1500&lt;&gt;""),--ISNUMBER(SEARCH(" "&amp;AM18:AM1500&amp;" ",Q244)))&gt;0,AI17,"")))</f>
        <v/>
      </c>
      <c r="AJ244" s="967" t="str" cm="1">
        <f t="array" ref="AJ244">IF(N244="","",IF(R244&lt;&gt;"","",IF(SUMPRODUCT(--(AN18:AN1500=AJ17),--(AM18:AM1500&lt;&gt;""),--ISNUMBER(SEARCH(" "&amp;AM18:AM1500&amp;" ",Q244)))&gt;0,AJ17,"")))</f>
        <v/>
      </c>
      <c r="AK244" s="967" t="str" cm="1">
        <f t="array" ref="AK244">IF(N244="","",IF(T244&lt;&gt;"",AK17,IF(S244&lt;&gt;"","",IF(R244&lt;&gt;"","",IF(SUMPRODUCT(--(AN18:AN1500=AK17),--(AM18:AM1500&lt;&gt;""),--ISNUMBER(SEARCH(" "&amp;AM18:AM1500&amp;" ",Q244)))&gt;0,AK17,"")))))</f>
        <v/>
      </c>
      <c r="AM244" s="968" t="s">
        <v>2262</v>
      </c>
      <c r="AN244" s="968" t="s">
        <v>1962</v>
      </c>
      <c r="AP244" s="964"/>
      <c r="AQ244" s="964"/>
      <c r="AR244" s="964"/>
      <c r="AT244" s="964"/>
      <c r="AU244" s="964"/>
      <c r="AV244" s="964"/>
      <c r="BN244" s="49">
        <v>1</v>
      </c>
    </row>
    <row r="245" spans="1:66" ht="35.1" customHeight="1">
      <c r="A245" s="973" t="str">
        <f>IF(B245="","",COUNTIF(B18:B245,"&lt;&gt;"))</f>
        <v/>
      </c>
      <c r="B245" s="965"/>
      <c r="C245" s="974" t="str">
        <f t="shared" si="54"/>
        <v/>
      </c>
      <c r="D245" s="984" t="str">
        <f t="shared" si="42"/>
        <v/>
      </c>
      <c r="E245" s="976" t="str">
        <f t="shared" si="43"/>
        <v/>
      </c>
      <c r="F245" s="977" t="str">
        <f t="shared" si="44"/>
        <v/>
      </c>
      <c r="G245" s="964" t="str">
        <f>IF(H245="","",COUNTIF(H18:H245,"&lt;&gt;"))</f>
        <v/>
      </c>
      <c r="H245" s="965" t="str" cm="1">
        <f t="array" ref="H245">IF(L245="","",IF(LEN(L245)&lt;=MAX(10,G13),L245,IFERROR(LEFT(L245,LOOKUP(2,1/(MID(L245,ROW(1:500),1)=" ")/(ROW(1:500)&lt;=MAX(10,G13)),ROW(1:500))-1),LEFT(L245,MAX(10,G13)))))</f>
        <v/>
      </c>
      <c r="I245" s="964" t="str">
        <f t="shared" si="45"/>
        <v/>
      </c>
      <c r="J245" s="964" t="str">
        <f t="shared" si="46"/>
        <v/>
      </c>
      <c r="K245" s="964" t="str">
        <f>IF(M244&lt;&gt;"",K244,IF(K244&lt;MAX(A18:A317),K244+1,""))</f>
        <v/>
      </c>
      <c r="L245" s="965" t="str">
        <f>IF(K245="","",IF(M244&lt;&gt;"",M244,INDEX(E18:E317,MATCH(K245,A18:A317,0))))</f>
        <v/>
      </c>
      <c r="M245" s="965" t="str">
        <f t="shared" si="47"/>
        <v/>
      </c>
      <c r="N245" s="965" t="str">
        <f t="shared" si="48"/>
        <v/>
      </c>
      <c r="O245" s="964" t="str">
        <f t="shared" si="49"/>
        <v/>
      </c>
      <c r="P245" s="964" t="str">
        <f t="shared" si="50"/>
        <v/>
      </c>
      <c r="Q245" s="965" t="str">
        <f t="shared" si="51"/>
        <v/>
      </c>
      <c r="R245" s="964" t="str">
        <f>IF(N245="","",IF(COUNTIF(AP18:AP300,TRIM(Q245))&gt;0,"EXCLUSION EXACTE",""))</f>
        <v/>
      </c>
      <c r="S245" s="964" t="str" cm="1">
        <f t="array" ref="S245">IF(N245="","",IF(SUMPRODUCT(--(AP18:AP300&lt;&gt;""),--ISNUMBER(SEARCH(" "&amp;AP18:AP300&amp;" ",Q245)))&gt;0,"BLOQUE MOLLUSQUES",""))</f>
        <v/>
      </c>
      <c r="T245" s="964" t="str" cm="1">
        <f t="array" ref="T245">IF(N245="","",IF(SUMPRODUCT(--(AT18:AT300&lt;&gt;""),--ISNUMBER(SEARCH(" "&amp;AT18:AT300&amp;" ",Q245)))&gt;0,"FORCE MOLLUSQUES",""))</f>
        <v/>
      </c>
      <c r="U245" s="965" t="str">
        <f t="shared" si="52"/>
        <v/>
      </c>
      <c r="V245" s="965" t="str">
        <f t="shared" si="55"/>
        <v/>
      </c>
      <c r="W245" s="977" t="str">
        <f t="shared" si="53"/>
        <v/>
      </c>
      <c r="X245" s="964" t="str" cm="1">
        <f t="array" ref="X245">IF(N245="","",IF(R245&lt;&gt;"","",IF(SUMPRODUCT(--(AN18:AN1500=X17),--(AM18:AM1500&lt;&gt;""),--ISNUMBER(SEARCH(" "&amp;AM18:AM1500&amp;" ",Q245)))&gt;0,X17,"")))</f>
        <v/>
      </c>
      <c r="Y245" s="964" t="str" cm="1">
        <f t="array" ref="Y245">IF(N245="","",IF(R245&lt;&gt;"","",IF(SUMPRODUCT(--(AN18:AN1500=Y17),--(AM18:AM1500&lt;&gt;""),--ISNUMBER(SEARCH(" "&amp;AM18:AM1500&amp;" ",Q245)))&gt;0,Y17,"")))</f>
        <v/>
      </c>
      <c r="Z245" s="964" t="str" cm="1">
        <f t="array" ref="Z245">IF(N245="","",IF(R245&lt;&gt;"","",IF(SUMPRODUCT(--(AN18:AN1500=Z17),--(AM18:AM1500&lt;&gt;""),--ISNUMBER(SEARCH(" "&amp;AM18:AM1500&amp;" ",Q245)))&gt;0,Z17,"")))</f>
        <v/>
      </c>
      <c r="AA245" s="964" t="str" cm="1">
        <f t="array" ref="AA245">IF(N245="","",IF(R245&lt;&gt;"","",IF(SUMPRODUCT(--(AN18:AN1500=AA17),--(AM18:AM1500&lt;&gt;""),--ISNUMBER(SEARCH(" "&amp;AM18:AM1500&amp;" ",Q245)))&gt;0,AA17,"")))</f>
        <v/>
      </c>
      <c r="AB245" s="964" t="str" cm="1">
        <f t="array" ref="AB245">IF(N245="","",IF(R245&lt;&gt;"","",IF(SUMPRODUCT(--(AN18:AN1500=AB17),--(AM18:AM1500&lt;&gt;""),--ISNUMBER(SEARCH(" "&amp;AM18:AM1500&amp;" ",Q245)))&gt;0,AB17,"")))</f>
        <v/>
      </c>
      <c r="AC245" s="964" t="str" cm="1">
        <f t="array" ref="AC245">IF(N245="","",IF(R245&lt;&gt;"","",IF(SUMPRODUCT(--(AN18:AN1500=AC17),--(AM18:AM1500&lt;&gt;""),--ISNUMBER(SEARCH(" "&amp;AM18:AM1500&amp;" ",Q245)))&gt;0,AC17,"")))</f>
        <v/>
      </c>
      <c r="AD245" s="964" t="str" cm="1">
        <f t="array" ref="AD245">IF(N245="","",IF(R245&lt;&gt;"","",IF(SUMPRODUCT(--(AN18:AN1500=AD17),--(AM18:AM1500&lt;&gt;""),--ISNUMBER(SEARCH(" "&amp;AM18:AM1500&amp;" ",Q245)))&gt;0,AD17,"")))</f>
        <v/>
      </c>
      <c r="AE245" s="964" t="str" cm="1">
        <f t="array" ref="AE245">IF(N245="","",IF(R245&lt;&gt;"","",IF(SUMPRODUCT(--(AN18:AN1500=AE17),--(AM18:AM1500&lt;&gt;""),--ISNUMBER(SEARCH(" "&amp;AM18:AM1500&amp;" ",Q245)))&gt;0,AE17,"")))</f>
        <v/>
      </c>
      <c r="AF245" s="964" t="str" cm="1">
        <f t="array" ref="AF245">IF(N245="","",IF(R245&lt;&gt;"","",IF(SUMPRODUCT(--(AN18:AN1500=AF17),--(AM18:AM1500&lt;&gt;""),--ISNUMBER(SEARCH(" "&amp;AM18:AM1500&amp;" ",Q245)))&gt;0,AF17,"")))</f>
        <v/>
      </c>
      <c r="AG245" s="964" t="str" cm="1">
        <f t="array" ref="AG245">IF(N245="","",IF(R245&lt;&gt;"","",IF(SUMPRODUCT(--(AN18:AN1500=AG17),--(AM18:AM1500&lt;&gt;""),--ISNUMBER(SEARCH(" "&amp;AM18:AM1500&amp;" ",Q245)))&gt;0,AG17,"")))</f>
        <v/>
      </c>
      <c r="AH245" s="964" t="str" cm="1">
        <f t="array" ref="AH245">IF(N245="","",IF(R245&lt;&gt;"","",IF(SUMPRODUCT(--(AN18:AN1500=AH17),--(AM18:AM1500&lt;&gt;""),--ISNUMBER(SEARCH(" "&amp;AM18:AM1500&amp;" ",Q245)))&gt;0,AH17,"")))</f>
        <v/>
      </c>
      <c r="AI245" s="964" t="str" cm="1">
        <f t="array" ref="AI245">IF(N245="","",IF(R245&lt;&gt;"","",IF(SUMPRODUCT(--(AN18:AN1500=AI17),--(AM18:AM1500&lt;&gt;""),--ISNUMBER(SEARCH(" "&amp;AM18:AM1500&amp;" ",Q245)))&gt;0,AI17,"")))</f>
        <v/>
      </c>
      <c r="AJ245" s="964" t="str" cm="1">
        <f t="array" ref="AJ245">IF(N245="","",IF(R245&lt;&gt;"","",IF(SUMPRODUCT(--(AN18:AN1500=AJ17),--(AM18:AM1500&lt;&gt;""),--ISNUMBER(SEARCH(" "&amp;AM18:AM1500&amp;" ",Q245)))&gt;0,AJ17,"")))</f>
        <v/>
      </c>
      <c r="AK245" s="964" t="str" cm="1">
        <f t="array" ref="AK245">IF(N245="","",IF(T245&lt;&gt;"",AK17,IF(S245&lt;&gt;"","",IF(R245&lt;&gt;"","",IF(SUMPRODUCT(--(AN18:AN1500=AK17),--(AM18:AM1500&lt;&gt;""),--ISNUMBER(SEARCH(" "&amp;AM18:AM1500&amp;" ",Q245)))&gt;0,AK17,"")))))</f>
        <v/>
      </c>
      <c r="AM245" s="964" t="s">
        <v>2263</v>
      </c>
      <c r="AN245" s="964" t="s">
        <v>1962</v>
      </c>
      <c r="AP245" s="964"/>
      <c r="AQ245" s="964"/>
      <c r="AR245" s="964"/>
      <c r="AT245" s="964"/>
      <c r="AU245" s="964"/>
      <c r="AV245" s="964"/>
      <c r="BN245" s="49">
        <v>1</v>
      </c>
    </row>
    <row r="246" spans="1:66" ht="35.1" customHeight="1">
      <c r="A246" s="957" t="str">
        <f>IF(B246="","",COUNTIF(B18:B246,"&lt;&gt;"))</f>
        <v/>
      </c>
      <c r="B246" s="958"/>
      <c r="C246" s="974" t="str">
        <f t="shared" si="54"/>
        <v/>
      </c>
      <c r="D246" s="984" t="str">
        <f t="shared" si="42"/>
        <v/>
      </c>
      <c r="E246" s="961" t="str">
        <f t="shared" si="43"/>
        <v/>
      </c>
      <c r="F246" s="962" t="str">
        <f t="shared" si="44"/>
        <v/>
      </c>
      <c r="G246" s="963" t="str">
        <f>IF(H246="","",COUNTIF(H18:H246,"&lt;&gt;"))</f>
        <v/>
      </c>
      <c r="H246" s="958" t="str" cm="1">
        <f t="array" ref="H246">IF(L246="","",IF(LEN(L246)&lt;=MAX(10,G13),L246,IFERROR(LEFT(L246,LOOKUP(2,1/(MID(L246,ROW(1:500),1)=" ")/(ROW(1:500)&lt;=MAX(10,G13)),ROW(1:500))-1),LEFT(L246,MAX(10,G13)))))</f>
        <v/>
      </c>
      <c r="I246" s="963" t="str">
        <f t="shared" si="45"/>
        <v/>
      </c>
      <c r="J246" s="963" t="str">
        <f t="shared" si="46"/>
        <v/>
      </c>
      <c r="K246" s="964" t="str">
        <f>IF(M245&lt;&gt;"",K245,IF(K245&lt;MAX(A18:A317),K245+1,""))</f>
        <v/>
      </c>
      <c r="L246" s="965" t="str">
        <f>IF(K246="","",IF(M245&lt;&gt;"",M245,INDEX(E18:E317,MATCH(K246,A18:A317,0))))</f>
        <v/>
      </c>
      <c r="M246" s="965" t="str">
        <f t="shared" si="47"/>
        <v/>
      </c>
      <c r="N246" s="966" t="str">
        <f t="shared" si="48"/>
        <v/>
      </c>
      <c r="O246" s="967" t="str">
        <f t="shared" si="49"/>
        <v/>
      </c>
      <c r="P246" s="967" t="str">
        <f t="shared" si="50"/>
        <v/>
      </c>
      <c r="Q246" s="966" t="str">
        <f t="shared" si="51"/>
        <v/>
      </c>
      <c r="R246" s="967" t="str">
        <f>IF(N246="","",IF(COUNTIF(AP18:AP300,TRIM(Q246))&gt;0,"EXCLUSION EXACTE",""))</f>
        <v/>
      </c>
      <c r="S246" s="967" t="str" cm="1">
        <f t="array" ref="S246">IF(N246="","",IF(SUMPRODUCT(--(AP18:AP300&lt;&gt;""),--ISNUMBER(SEARCH(" "&amp;AP18:AP300&amp;" ",Q246)))&gt;0,"BLOQUE MOLLUSQUES",""))</f>
        <v/>
      </c>
      <c r="T246" s="967" t="str" cm="1">
        <f t="array" ref="T246">IF(N246="","",IF(SUMPRODUCT(--(AT18:AT300&lt;&gt;""),--ISNUMBER(SEARCH(" "&amp;AT18:AT300&amp;" ",Q246)))&gt;0,"FORCE MOLLUSQUES",""))</f>
        <v/>
      </c>
      <c r="U246" s="966" t="str">
        <f t="shared" si="52"/>
        <v/>
      </c>
      <c r="V246" s="966" t="str">
        <f t="shared" si="55"/>
        <v/>
      </c>
      <c r="W246" s="991" t="str">
        <f t="shared" si="53"/>
        <v/>
      </c>
      <c r="X246" s="967" t="str" cm="1">
        <f t="array" ref="X246">IF(N246="","",IF(R246&lt;&gt;"","",IF(SUMPRODUCT(--(AN18:AN1500=X17),--(AM18:AM1500&lt;&gt;""),--ISNUMBER(SEARCH(" "&amp;AM18:AM1500&amp;" ",Q246)))&gt;0,X17,"")))</f>
        <v/>
      </c>
      <c r="Y246" s="967" t="str" cm="1">
        <f t="array" ref="Y246">IF(N246="","",IF(R246&lt;&gt;"","",IF(SUMPRODUCT(--(AN18:AN1500=Y17),--(AM18:AM1500&lt;&gt;""),--ISNUMBER(SEARCH(" "&amp;AM18:AM1500&amp;" ",Q246)))&gt;0,Y17,"")))</f>
        <v/>
      </c>
      <c r="Z246" s="967" t="str" cm="1">
        <f t="array" ref="Z246">IF(N246="","",IF(R246&lt;&gt;"","",IF(SUMPRODUCT(--(AN18:AN1500=Z17),--(AM18:AM1500&lt;&gt;""),--ISNUMBER(SEARCH(" "&amp;AM18:AM1500&amp;" ",Q246)))&gt;0,Z17,"")))</f>
        <v/>
      </c>
      <c r="AA246" s="967" t="str" cm="1">
        <f t="array" ref="AA246">IF(N246="","",IF(R246&lt;&gt;"","",IF(SUMPRODUCT(--(AN18:AN1500=AA17),--(AM18:AM1500&lt;&gt;""),--ISNUMBER(SEARCH(" "&amp;AM18:AM1500&amp;" ",Q246)))&gt;0,AA17,"")))</f>
        <v/>
      </c>
      <c r="AB246" s="967" t="str" cm="1">
        <f t="array" ref="AB246">IF(N246="","",IF(R246&lt;&gt;"","",IF(SUMPRODUCT(--(AN18:AN1500=AB17),--(AM18:AM1500&lt;&gt;""),--ISNUMBER(SEARCH(" "&amp;AM18:AM1500&amp;" ",Q246)))&gt;0,AB17,"")))</f>
        <v/>
      </c>
      <c r="AC246" s="967" t="str" cm="1">
        <f t="array" ref="AC246">IF(N246="","",IF(R246&lt;&gt;"","",IF(SUMPRODUCT(--(AN18:AN1500=AC17),--(AM18:AM1500&lt;&gt;""),--ISNUMBER(SEARCH(" "&amp;AM18:AM1500&amp;" ",Q246)))&gt;0,AC17,"")))</f>
        <v/>
      </c>
      <c r="AD246" s="967" t="str" cm="1">
        <f t="array" ref="AD246">IF(N246="","",IF(R246&lt;&gt;"","",IF(SUMPRODUCT(--(AN18:AN1500=AD17),--(AM18:AM1500&lt;&gt;""),--ISNUMBER(SEARCH(" "&amp;AM18:AM1500&amp;" ",Q246)))&gt;0,AD17,"")))</f>
        <v/>
      </c>
      <c r="AE246" s="967" t="str" cm="1">
        <f t="array" ref="AE246">IF(N246="","",IF(R246&lt;&gt;"","",IF(SUMPRODUCT(--(AN18:AN1500=AE17),--(AM18:AM1500&lt;&gt;""),--ISNUMBER(SEARCH(" "&amp;AM18:AM1500&amp;" ",Q246)))&gt;0,AE17,"")))</f>
        <v/>
      </c>
      <c r="AF246" s="967" t="str" cm="1">
        <f t="array" ref="AF246">IF(N246="","",IF(R246&lt;&gt;"","",IF(SUMPRODUCT(--(AN18:AN1500=AF17),--(AM18:AM1500&lt;&gt;""),--ISNUMBER(SEARCH(" "&amp;AM18:AM1500&amp;" ",Q246)))&gt;0,AF17,"")))</f>
        <v/>
      </c>
      <c r="AG246" s="967" t="str" cm="1">
        <f t="array" ref="AG246">IF(N246="","",IF(R246&lt;&gt;"","",IF(SUMPRODUCT(--(AN18:AN1500=AG17),--(AM18:AM1500&lt;&gt;""),--ISNUMBER(SEARCH(" "&amp;AM18:AM1500&amp;" ",Q246)))&gt;0,AG17,"")))</f>
        <v/>
      </c>
      <c r="AH246" s="967" t="str" cm="1">
        <f t="array" ref="AH246">IF(N246="","",IF(R246&lt;&gt;"","",IF(SUMPRODUCT(--(AN18:AN1500=AH17),--(AM18:AM1500&lt;&gt;""),--ISNUMBER(SEARCH(" "&amp;AM18:AM1500&amp;" ",Q246)))&gt;0,AH17,"")))</f>
        <v/>
      </c>
      <c r="AI246" s="967" t="str" cm="1">
        <f t="array" ref="AI246">IF(N246="","",IF(R246&lt;&gt;"","",IF(SUMPRODUCT(--(AN18:AN1500=AI17),--(AM18:AM1500&lt;&gt;""),--ISNUMBER(SEARCH(" "&amp;AM18:AM1500&amp;" ",Q246)))&gt;0,AI17,"")))</f>
        <v/>
      </c>
      <c r="AJ246" s="967" t="str" cm="1">
        <f t="array" ref="AJ246">IF(N246="","",IF(R246&lt;&gt;"","",IF(SUMPRODUCT(--(AN18:AN1500=AJ17),--(AM18:AM1500&lt;&gt;""),--ISNUMBER(SEARCH(" "&amp;AM18:AM1500&amp;" ",Q246)))&gt;0,AJ17,"")))</f>
        <v/>
      </c>
      <c r="AK246" s="967" t="str" cm="1">
        <f t="array" ref="AK246">IF(N246="","",IF(T246&lt;&gt;"",AK17,IF(S246&lt;&gt;"","",IF(R246&lt;&gt;"","",IF(SUMPRODUCT(--(AN18:AN1500=AK17),--(AM18:AM1500&lt;&gt;""),--ISNUMBER(SEARCH(" "&amp;AM18:AM1500&amp;" ",Q246)))&gt;0,AK17,"")))))</f>
        <v/>
      </c>
      <c r="AM246" s="968" t="s">
        <v>559</v>
      </c>
      <c r="AN246" s="968" t="s">
        <v>1962</v>
      </c>
      <c r="AP246" s="964"/>
      <c r="AQ246" s="964"/>
      <c r="AR246" s="964"/>
      <c r="AT246" s="964"/>
      <c r="AU246" s="964"/>
      <c r="AV246" s="964"/>
      <c r="BN246" s="49">
        <v>1</v>
      </c>
    </row>
    <row r="247" spans="1:66" ht="35.1" customHeight="1">
      <c r="A247" s="973" t="str">
        <f>IF(B247="","",COUNTIF(B18:B247,"&lt;&gt;"))</f>
        <v/>
      </c>
      <c r="B247" s="965"/>
      <c r="C247" s="974" t="str">
        <f t="shared" si="54"/>
        <v/>
      </c>
      <c r="D247" s="984" t="str">
        <f t="shared" si="42"/>
        <v/>
      </c>
      <c r="E247" s="976" t="str">
        <f t="shared" si="43"/>
        <v/>
      </c>
      <c r="F247" s="977" t="str">
        <f t="shared" si="44"/>
        <v/>
      </c>
      <c r="G247" s="964" t="str">
        <f>IF(H247="","",COUNTIF(H18:H247,"&lt;&gt;"))</f>
        <v/>
      </c>
      <c r="H247" s="965" t="str" cm="1">
        <f t="array" ref="H247">IF(L247="","",IF(LEN(L247)&lt;=MAX(10,G13),L247,IFERROR(LEFT(L247,LOOKUP(2,1/(MID(L247,ROW(1:500),1)=" ")/(ROW(1:500)&lt;=MAX(10,G13)),ROW(1:500))-1),LEFT(L247,MAX(10,G13)))))</f>
        <v/>
      </c>
      <c r="I247" s="964" t="str">
        <f t="shared" si="45"/>
        <v/>
      </c>
      <c r="J247" s="964" t="str">
        <f t="shared" si="46"/>
        <v/>
      </c>
      <c r="K247" s="964" t="str">
        <f>IF(M246&lt;&gt;"",K246,IF(K246&lt;MAX(A18:A317),K246+1,""))</f>
        <v/>
      </c>
      <c r="L247" s="965" t="str">
        <f>IF(K247="","",IF(M246&lt;&gt;"",M246,INDEX(E18:E317,MATCH(K247,A18:A317,0))))</f>
        <v/>
      </c>
      <c r="M247" s="965" t="str">
        <f t="shared" si="47"/>
        <v/>
      </c>
      <c r="N247" s="965" t="str">
        <f t="shared" si="48"/>
        <v/>
      </c>
      <c r="O247" s="964" t="str">
        <f t="shared" si="49"/>
        <v/>
      </c>
      <c r="P247" s="964" t="str">
        <f t="shared" si="50"/>
        <v/>
      </c>
      <c r="Q247" s="965" t="str">
        <f t="shared" si="51"/>
        <v/>
      </c>
      <c r="R247" s="964" t="str">
        <f>IF(N247="","",IF(COUNTIF(AP18:AP300,TRIM(Q247))&gt;0,"EXCLUSION EXACTE",""))</f>
        <v/>
      </c>
      <c r="S247" s="964" t="str" cm="1">
        <f t="array" ref="S247">IF(N247="","",IF(SUMPRODUCT(--(AP18:AP300&lt;&gt;""),--ISNUMBER(SEARCH(" "&amp;AP18:AP300&amp;" ",Q247)))&gt;0,"BLOQUE MOLLUSQUES",""))</f>
        <v/>
      </c>
      <c r="T247" s="964" t="str" cm="1">
        <f t="array" ref="T247">IF(N247="","",IF(SUMPRODUCT(--(AT18:AT300&lt;&gt;""),--ISNUMBER(SEARCH(" "&amp;AT18:AT300&amp;" ",Q247)))&gt;0,"FORCE MOLLUSQUES",""))</f>
        <v/>
      </c>
      <c r="U247" s="965" t="str">
        <f t="shared" si="52"/>
        <v/>
      </c>
      <c r="V247" s="965" t="str">
        <f t="shared" si="55"/>
        <v/>
      </c>
      <c r="W247" s="977" t="str">
        <f t="shared" si="53"/>
        <v/>
      </c>
      <c r="X247" s="964" t="str" cm="1">
        <f t="array" ref="X247">IF(N247="","",IF(R247&lt;&gt;"","",IF(SUMPRODUCT(--(AN18:AN1500=X17),--(AM18:AM1500&lt;&gt;""),--ISNUMBER(SEARCH(" "&amp;AM18:AM1500&amp;" ",Q247)))&gt;0,X17,"")))</f>
        <v/>
      </c>
      <c r="Y247" s="964" t="str" cm="1">
        <f t="array" ref="Y247">IF(N247="","",IF(R247&lt;&gt;"","",IF(SUMPRODUCT(--(AN18:AN1500=Y17),--(AM18:AM1500&lt;&gt;""),--ISNUMBER(SEARCH(" "&amp;AM18:AM1500&amp;" ",Q247)))&gt;0,Y17,"")))</f>
        <v/>
      </c>
      <c r="Z247" s="964" t="str" cm="1">
        <f t="array" ref="Z247">IF(N247="","",IF(R247&lt;&gt;"","",IF(SUMPRODUCT(--(AN18:AN1500=Z17),--(AM18:AM1500&lt;&gt;""),--ISNUMBER(SEARCH(" "&amp;AM18:AM1500&amp;" ",Q247)))&gt;0,Z17,"")))</f>
        <v/>
      </c>
      <c r="AA247" s="964" t="str" cm="1">
        <f t="array" ref="AA247">IF(N247="","",IF(R247&lt;&gt;"","",IF(SUMPRODUCT(--(AN18:AN1500=AA17),--(AM18:AM1500&lt;&gt;""),--ISNUMBER(SEARCH(" "&amp;AM18:AM1500&amp;" ",Q247)))&gt;0,AA17,"")))</f>
        <v/>
      </c>
      <c r="AB247" s="964" t="str" cm="1">
        <f t="array" ref="AB247">IF(N247="","",IF(R247&lt;&gt;"","",IF(SUMPRODUCT(--(AN18:AN1500=AB17),--(AM18:AM1500&lt;&gt;""),--ISNUMBER(SEARCH(" "&amp;AM18:AM1500&amp;" ",Q247)))&gt;0,AB17,"")))</f>
        <v/>
      </c>
      <c r="AC247" s="964" t="str" cm="1">
        <f t="array" ref="AC247">IF(N247="","",IF(R247&lt;&gt;"","",IF(SUMPRODUCT(--(AN18:AN1500=AC17),--(AM18:AM1500&lt;&gt;""),--ISNUMBER(SEARCH(" "&amp;AM18:AM1500&amp;" ",Q247)))&gt;0,AC17,"")))</f>
        <v/>
      </c>
      <c r="AD247" s="964" t="str" cm="1">
        <f t="array" ref="AD247">IF(N247="","",IF(R247&lt;&gt;"","",IF(SUMPRODUCT(--(AN18:AN1500=AD17),--(AM18:AM1500&lt;&gt;""),--ISNUMBER(SEARCH(" "&amp;AM18:AM1500&amp;" ",Q247)))&gt;0,AD17,"")))</f>
        <v/>
      </c>
      <c r="AE247" s="964" t="str" cm="1">
        <f t="array" ref="AE247">IF(N247="","",IF(R247&lt;&gt;"","",IF(SUMPRODUCT(--(AN18:AN1500=AE17),--(AM18:AM1500&lt;&gt;""),--ISNUMBER(SEARCH(" "&amp;AM18:AM1500&amp;" ",Q247)))&gt;0,AE17,"")))</f>
        <v/>
      </c>
      <c r="AF247" s="964" t="str" cm="1">
        <f t="array" ref="AF247">IF(N247="","",IF(R247&lt;&gt;"","",IF(SUMPRODUCT(--(AN18:AN1500=AF17),--(AM18:AM1500&lt;&gt;""),--ISNUMBER(SEARCH(" "&amp;AM18:AM1500&amp;" ",Q247)))&gt;0,AF17,"")))</f>
        <v/>
      </c>
      <c r="AG247" s="964" t="str" cm="1">
        <f t="array" ref="AG247">IF(N247="","",IF(R247&lt;&gt;"","",IF(SUMPRODUCT(--(AN18:AN1500=AG17),--(AM18:AM1500&lt;&gt;""),--ISNUMBER(SEARCH(" "&amp;AM18:AM1500&amp;" ",Q247)))&gt;0,AG17,"")))</f>
        <v/>
      </c>
      <c r="AH247" s="964" t="str" cm="1">
        <f t="array" ref="AH247">IF(N247="","",IF(R247&lt;&gt;"","",IF(SUMPRODUCT(--(AN18:AN1500=AH17),--(AM18:AM1500&lt;&gt;""),--ISNUMBER(SEARCH(" "&amp;AM18:AM1500&amp;" ",Q247)))&gt;0,AH17,"")))</f>
        <v/>
      </c>
      <c r="AI247" s="964" t="str" cm="1">
        <f t="array" ref="AI247">IF(N247="","",IF(R247&lt;&gt;"","",IF(SUMPRODUCT(--(AN18:AN1500=AI17),--(AM18:AM1500&lt;&gt;""),--ISNUMBER(SEARCH(" "&amp;AM18:AM1500&amp;" ",Q247)))&gt;0,AI17,"")))</f>
        <v/>
      </c>
      <c r="AJ247" s="964" t="str" cm="1">
        <f t="array" ref="AJ247">IF(N247="","",IF(R247&lt;&gt;"","",IF(SUMPRODUCT(--(AN18:AN1500=AJ17),--(AM18:AM1500&lt;&gt;""),--ISNUMBER(SEARCH(" "&amp;AM18:AM1500&amp;" ",Q247)))&gt;0,AJ17,"")))</f>
        <v/>
      </c>
      <c r="AK247" s="964" t="str" cm="1">
        <f t="array" ref="AK247">IF(N247="","",IF(T247&lt;&gt;"",AK17,IF(S247&lt;&gt;"","",IF(R247&lt;&gt;"","",IF(SUMPRODUCT(--(AN18:AN1500=AK17),--(AM18:AM1500&lt;&gt;""),--ISNUMBER(SEARCH(" "&amp;AM18:AM1500&amp;" ",Q247)))&gt;0,AK17,"")))))</f>
        <v/>
      </c>
      <c r="AM247" s="964" t="s">
        <v>2264</v>
      </c>
      <c r="AN247" s="964" t="s">
        <v>1962</v>
      </c>
      <c r="AP247" s="964"/>
      <c r="AQ247" s="964"/>
      <c r="AR247" s="964"/>
      <c r="AT247" s="964"/>
      <c r="AU247" s="964"/>
      <c r="AV247" s="964"/>
      <c r="BN247" s="49">
        <v>1</v>
      </c>
    </row>
    <row r="248" spans="1:66" ht="35.1" customHeight="1">
      <c r="A248" s="957" t="str">
        <f>IF(B248="","",COUNTIF(B18:B248,"&lt;&gt;"))</f>
        <v/>
      </c>
      <c r="B248" s="958"/>
      <c r="C248" s="974" t="str">
        <f t="shared" si="54"/>
        <v/>
      </c>
      <c r="D248" s="984" t="str">
        <f t="shared" si="42"/>
        <v/>
      </c>
      <c r="E248" s="961" t="str">
        <f t="shared" si="43"/>
        <v/>
      </c>
      <c r="F248" s="962" t="str">
        <f t="shared" si="44"/>
        <v/>
      </c>
      <c r="G248" s="963" t="str">
        <f>IF(H248="","",COUNTIF(H18:H248,"&lt;&gt;"))</f>
        <v/>
      </c>
      <c r="H248" s="958" t="str" cm="1">
        <f t="array" ref="H248">IF(L248="","",IF(LEN(L248)&lt;=MAX(10,G13),L248,IFERROR(LEFT(L248,LOOKUP(2,1/(MID(L248,ROW(1:500),1)=" ")/(ROW(1:500)&lt;=MAX(10,G13)),ROW(1:500))-1),LEFT(L248,MAX(10,G13)))))</f>
        <v/>
      </c>
      <c r="I248" s="963" t="str">
        <f t="shared" si="45"/>
        <v/>
      </c>
      <c r="J248" s="963" t="str">
        <f t="shared" si="46"/>
        <v/>
      </c>
      <c r="K248" s="964" t="str">
        <f>IF(M247&lt;&gt;"",K247,IF(K247&lt;MAX(A18:A317),K247+1,""))</f>
        <v/>
      </c>
      <c r="L248" s="965" t="str">
        <f>IF(K248="","",IF(M247&lt;&gt;"",M247,INDEX(E18:E317,MATCH(K248,A18:A317,0))))</f>
        <v/>
      </c>
      <c r="M248" s="965" t="str">
        <f t="shared" si="47"/>
        <v/>
      </c>
      <c r="N248" s="966" t="str">
        <f t="shared" si="48"/>
        <v/>
      </c>
      <c r="O248" s="967" t="str">
        <f t="shared" si="49"/>
        <v/>
      </c>
      <c r="P248" s="967" t="str">
        <f t="shared" si="50"/>
        <v/>
      </c>
      <c r="Q248" s="966" t="str">
        <f t="shared" si="51"/>
        <v/>
      </c>
      <c r="R248" s="967" t="str">
        <f>IF(N248="","",IF(COUNTIF(AP18:AP300,TRIM(Q248))&gt;0,"EXCLUSION EXACTE",""))</f>
        <v/>
      </c>
      <c r="S248" s="967" t="str" cm="1">
        <f t="array" ref="S248">IF(N248="","",IF(SUMPRODUCT(--(AP18:AP300&lt;&gt;""),--ISNUMBER(SEARCH(" "&amp;AP18:AP300&amp;" ",Q248)))&gt;0,"BLOQUE MOLLUSQUES",""))</f>
        <v/>
      </c>
      <c r="T248" s="967" t="str" cm="1">
        <f t="array" ref="T248">IF(N248="","",IF(SUMPRODUCT(--(AT18:AT300&lt;&gt;""),--ISNUMBER(SEARCH(" "&amp;AT18:AT300&amp;" ",Q248)))&gt;0,"FORCE MOLLUSQUES",""))</f>
        <v/>
      </c>
      <c r="U248" s="966" t="str">
        <f t="shared" si="52"/>
        <v/>
      </c>
      <c r="V248" s="966" t="str">
        <f t="shared" si="55"/>
        <v/>
      </c>
      <c r="W248" s="991" t="str">
        <f t="shared" si="53"/>
        <v/>
      </c>
      <c r="X248" s="967" t="str" cm="1">
        <f t="array" ref="X248">IF(N248="","",IF(R248&lt;&gt;"","",IF(SUMPRODUCT(--(AN18:AN1500=X17),--(AM18:AM1500&lt;&gt;""),--ISNUMBER(SEARCH(" "&amp;AM18:AM1500&amp;" ",Q248)))&gt;0,X17,"")))</f>
        <v/>
      </c>
      <c r="Y248" s="967" t="str" cm="1">
        <f t="array" ref="Y248">IF(N248="","",IF(R248&lt;&gt;"","",IF(SUMPRODUCT(--(AN18:AN1500=Y17),--(AM18:AM1500&lt;&gt;""),--ISNUMBER(SEARCH(" "&amp;AM18:AM1500&amp;" ",Q248)))&gt;0,Y17,"")))</f>
        <v/>
      </c>
      <c r="Z248" s="967" t="str" cm="1">
        <f t="array" ref="Z248">IF(N248="","",IF(R248&lt;&gt;"","",IF(SUMPRODUCT(--(AN18:AN1500=Z17),--(AM18:AM1500&lt;&gt;""),--ISNUMBER(SEARCH(" "&amp;AM18:AM1500&amp;" ",Q248)))&gt;0,Z17,"")))</f>
        <v/>
      </c>
      <c r="AA248" s="967" t="str" cm="1">
        <f t="array" ref="AA248">IF(N248="","",IF(R248&lt;&gt;"","",IF(SUMPRODUCT(--(AN18:AN1500=AA17),--(AM18:AM1500&lt;&gt;""),--ISNUMBER(SEARCH(" "&amp;AM18:AM1500&amp;" ",Q248)))&gt;0,AA17,"")))</f>
        <v/>
      </c>
      <c r="AB248" s="967" t="str" cm="1">
        <f t="array" ref="AB248">IF(N248="","",IF(R248&lt;&gt;"","",IF(SUMPRODUCT(--(AN18:AN1500=AB17),--(AM18:AM1500&lt;&gt;""),--ISNUMBER(SEARCH(" "&amp;AM18:AM1500&amp;" ",Q248)))&gt;0,AB17,"")))</f>
        <v/>
      </c>
      <c r="AC248" s="967" t="str" cm="1">
        <f t="array" ref="AC248">IF(N248="","",IF(R248&lt;&gt;"","",IF(SUMPRODUCT(--(AN18:AN1500=AC17),--(AM18:AM1500&lt;&gt;""),--ISNUMBER(SEARCH(" "&amp;AM18:AM1500&amp;" ",Q248)))&gt;0,AC17,"")))</f>
        <v/>
      </c>
      <c r="AD248" s="967" t="str" cm="1">
        <f t="array" ref="AD248">IF(N248="","",IF(R248&lt;&gt;"","",IF(SUMPRODUCT(--(AN18:AN1500=AD17),--(AM18:AM1500&lt;&gt;""),--ISNUMBER(SEARCH(" "&amp;AM18:AM1500&amp;" ",Q248)))&gt;0,AD17,"")))</f>
        <v/>
      </c>
      <c r="AE248" s="967" t="str" cm="1">
        <f t="array" ref="AE248">IF(N248="","",IF(R248&lt;&gt;"","",IF(SUMPRODUCT(--(AN18:AN1500=AE17),--(AM18:AM1500&lt;&gt;""),--ISNUMBER(SEARCH(" "&amp;AM18:AM1500&amp;" ",Q248)))&gt;0,AE17,"")))</f>
        <v/>
      </c>
      <c r="AF248" s="967" t="str" cm="1">
        <f t="array" ref="AF248">IF(N248="","",IF(R248&lt;&gt;"","",IF(SUMPRODUCT(--(AN18:AN1500=AF17),--(AM18:AM1500&lt;&gt;""),--ISNUMBER(SEARCH(" "&amp;AM18:AM1500&amp;" ",Q248)))&gt;0,AF17,"")))</f>
        <v/>
      </c>
      <c r="AG248" s="967" t="str" cm="1">
        <f t="array" ref="AG248">IF(N248="","",IF(R248&lt;&gt;"","",IF(SUMPRODUCT(--(AN18:AN1500=AG17),--(AM18:AM1500&lt;&gt;""),--ISNUMBER(SEARCH(" "&amp;AM18:AM1500&amp;" ",Q248)))&gt;0,AG17,"")))</f>
        <v/>
      </c>
      <c r="AH248" s="967" t="str" cm="1">
        <f t="array" ref="AH248">IF(N248="","",IF(R248&lt;&gt;"","",IF(SUMPRODUCT(--(AN18:AN1500=AH17),--(AM18:AM1500&lt;&gt;""),--ISNUMBER(SEARCH(" "&amp;AM18:AM1500&amp;" ",Q248)))&gt;0,AH17,"")))</f>
        <v/>
      </c>
      <c r="AI248" s="967" t="str" cm="1">
        <f t="array" ref="AI248">IF(N248="","",IF(R248&lt;&gt;"","",IF(SUMPRODUCT(--(AN18:AN1500=AI17),--(AM18:AM1500&lt;&gt;""),--ISNUMBER(SEARCH(" "&amp;AM18:AM1500&amp;" ",Q248)))&gt;0,AI17,"")))</f>
        <v/>
      </c>
      <c r="AJ248" s="967" t="str" cm="1">
        <f t="array" ref="AJ248">IF(N248="","",IF(R248&lt;&gt;"","",IF(SUMPRODUCT(--(AN18:AN1500=AJ17),--(AM18:AM1500&lt;&gt;""),--ISNUMBER(SEARCH(" "&amp;AM18:AM1500&amp;" ",Q248)))&gt;0,AJ17,"")))</f>
        <v/>
      </c>
      <c r="AK248" s="967" t="str" cm="1">
        <f t="array" ref="AK248">IF(N248="","",IF(T248&lt;&gt;"",AK17,IF(S248&lt;&gt;"","",IF(R248&lt;&gt;"","",IF(SUMPRODUCT(--(AN18:AN1500=AK17),--(AM18:AM1500&lt;&gt;""),--ISNUMBER(SEARCH(" "&amp;AM18:AM1500&amp;" ",Q248)))&gt;0,AK17,"")))))</f>
        <v/>
      </c>
      <c r="AM248" s="968" t="s">
        <v>2265</v>
      </c>
      <c r="AN248" s="968" t="s">
        <v>1962</v>
      </c>
      <c r="AP248" s="964"/>
      <c r="AQ248" s="964"/>
      <c r="AR248" s="964"/>
      <c r="AT248" s="964"/>
      <c r="AU248" s="964"/>
      <c r="AV248" s="964"/>
      <c r="BN248" s="49">
        <v>1</v>
      </c>
    </row>
    <row r="249" spans="1:66" ht="35.1" customHeight="1">
      <c r="A249" s="973" t="str">
        <f>IF(B249="","",COUNTIF(B18:B249,"&lt;&gt;"))</f>
        <v/>
      </c>
      <c r="B249" s="965"/>
      <c r="C249" s="974" t="str">
        <f t="shared" si="54"/>
        <v/>
      </c>
      <c r="D249" s="984" t="str">
        <f t="shared" si="42"/>
        <v/>
      </c>
      <c r="E249" s="976" t="str">
        <f t="shared" si="43"/>
        <v/>
      </c>
      <c r="F249" s="977" t="str">
        <f t="shared" si="44"/>
        <v/>
      </c>
      <c r="G249" s="964" t="str">
        <f>IF(H249="","",COUNTIF(H18:H249,"&lt;&gt;"))</f>
        <v/>
      </c>
      <c r="H249" s="965" t="str" cm="1">
        <f t="array" ref="H249">IF(L249="","",IF(LEN(L249)&lt;=MAX(10,G13),L249,IFERROR(LEFT(L249,LOOKUP(2,1/(MID(L249,ROW(1:500),1)=" ")/(ROW(1:500)&lt;=MAX(10,G13)),ROW(1:500))-1),LEFT(L249,MAX(10,G13)))))</f>
        <v/>
      </c>
      <c r="I249" s="964" t="str">
        <f t="shared" si="45"/>
        <v/>
      </c>
      <c r="J249" s="964" t="str">
        <f t="shared" si="46"/>
        <v/>
      </c>
      <c r="K249" s="964" t="str">
        <f>IF(M248&lt;&gt;"",K248,IF(K248&lt;MAX(A18:A317),K248+1,""))</f>
        <v/>
      </c>
      <c r="L249" s="965" t="str">
        <f>IF(K249="","",IF(M248&lt;&gt;"",M248,INDEX(E18:E317,MATCH(K249,A18:A317,0))))</f>
        <v/>
      </c>
      <c r="M249" s="965" t="str">
        <f t="shared" si="47"/>
        <v/>
      </c>
      <c r="N249" s="965" t="str">
        <f t="shared" si="48"/>
        <v/>
      </c>
      <c r="O249" s="964" t="str">
        <f t="shared" si="49"/>
        <v/>
      </c>
      <c r="P249" s="964" t="str">
        <f t="shared" si="50"/>
        <v/>
      </c>
      <c r="Q249" s="965" t="str">
        <f t="shared" si="51"/>
        <v/>
      </c>
      <c r="R249" s="964" t="str">
        <f>IF(N249="","",IF(COUNTIF(AP18:AP300,TRIM(Q249))&gt;0,"EXCLUSION EXACTE",""))</f>
        <v/>
      </c>
      <c r="S249" s="964" t="str" cm="1">
        <f t="array" ref="S249">IF(N249="","",IF(SUMPRODUCT(--(AP18:AP300&lt;&gt;""),--ISNUMBER(SEARCH(" "&amp;AP18:AP300&amp;" ",Q249)))&gt;0,"BLOQUE MOLLUSQUES",""))</f>
        <v/>
      </c>
      <c r="T249" s="964" t="str" cm="1">
        <f t="array" ref="T249">IF(N249="","",IF(SUMPRODUCT(--(AT18:AT300&lt;&gt;""),--ISNUMBER(SEARCH(" "&amp;AT18:AT300&amp;" ",Q249)))&gt;0,"FORCE MOLLUSQUES",""))</f>
        <v/>
      </c>
      <c r="U249" s="965" t="str">
        <f t="shared" si="52"/>
        <v/>
      </c>
      <c r="V249" s="965" t="str">
        <f t="shared" si="55"/>
        <v/>
      </c>
      <c r="W249" s="977" t="str">
        <f t="shared" si="53"/>
        <v/>
      </c>
      <c r="X249" s="964" t="str" cm="1">
        <f t="array" ref="X249">IF(N249="","",IF(R249&lt;&gt;"","",IF(SUMPRODUCT(--(AN18:AN1500=X17),--(AM18:AM1500&lt;&gt;""),--ISNUMBER(SEARCH(" "&amp;AM18:AM1500&amp;" ",Q249)))&gt;0,X17,"")))</f>
        <v/>
      </c>
      <c r="Y249" s="964" t="str" cm="1">
        <f t="array" ref="Y249">IF(N249="","",IF(R249&lt;&gt;"","",IF(SUMPRODUCT(--(AN18:AN1500=Y17),--(AM18:AM1500&lt;&gt;""),--ISNUMBER(SEARCH(" "&amp;AM18:AM1500&amp;" ",Q249)))&gt;0,Y17,"")))</f>
        <v/>
      </c>
      <c r="Z249" s="964" t="str" cm="1">
        <f t="array" ref="Z249">IF(N249="","",IF(R249&lt;&gt;"","",IF(SUMPRODUCT(--(AN18:AN1500=Z17),--(AM18:AM1500&lt;&gt;""),--ISNUMBER(SEARCH(" "&amp;AM18:AM1500&amp;" ",Q249)))&gt;0,Z17,"")))</f>
        <v/>
      </c>
      <c r="AA249" s="964" t="str" cm="1">
        <f t="array" ref="AA249">IF(N249="","",IF(R249&lt;&gt;"","",IF(SUMPRODUCT(--(AN18:AN1500=AA17),--(AM18:AM1500&lt;&gt;""),--ISNUMBER(SEARCH(" "&amp;AM18:AM1500&amp;" ",Q249)))&gt;0,AA17,"")))</f>
        <v/>
      </c>
      <c r="AB249" s="964" t="str" cm="1">
        <f t="array" ref="AB249">IF(N249="","",IF(R249&lt;&gt;"","",IF(SUMPRODUCT(--(AN18:AN1500=AB17),--(AM18:AM1500&lt;&gt;""),--ISNUMBER(SEARCH(" "&amp;AM18:AM1500&amp;" ",Q249)))&gt;0,AB17,"")))</f>
        <v/>
      </c>
      <c r="AC249" s="964" t="str" cm="1">
        <f t="array" ref="AC249">IF(N249="","",IF(R249&lt;&gt;"","",IF(SUMPRODUCT(--(AN18:AN1500=AC17),--(AM18:AM1500&lt;&gt;""),--ISNUMBER(SEARCH(" "&amp;AM18:AM1500&amp;" ",Q249)))&gt;0,AC17,"")))</f>
        <v/>
      </c>
      <c r="AD249" s="964" t="str" cm="1">
        <f t="array" ref="AD249">IF(N249="","",IF(R249&lt;&gt;"","",IF(SUMPRODUCT(--(AN18:AN1500=AD17),--(AM18:AM1500&lt;&gt;""),--ISNUMBER(SEARCH(" "&amp;AM18:AM1500&amp;" ",Q249)))&gt;0,AD17,"")))</f>
        <v/>
      </c>
      <c r="AE249" s="964" t="str" cm="1">
        <f t="array" ref="AE249">IF(N249="","",IF(R249&lt;&gt;"","",IF(SUMPRODUCT(--(AN18:AN1500=AE17),--(AM18:AM1500&lt;&gt;""),--ISNUMBER(SEARCH(" "&amp;AM18:AM1500&amp;" ",Q249)))&gt;0,AE17,"")))</f>
        <v/>
      </c>
      <c r="AF249" s="964" t="str" cm="1">
        <f t="array" ref="AF249">IF(N249="","",IF(R249&lt;&gt;"","",IF(SUMPRODUCT(--(AN18:AN1500=AF17),--(AM18:AM1500&lt;&gt;""),--ISNUMBER(SEARCH(" "&amp;AM18:AM1500&amp;" ",Q249)))&gt;0,AF17,"")))</f>
        <v/>
      </c>
      <c r="AG249" s="964" t="str" cm="1">
        <f t="array" ref="AG249">IF(N249="","",IF(R249&lt;&gt;"","",IF(SUMPRODUCT(--(AN18:AN1500=AG17),--(AM18:AM1500&lt;&gt;""),--ISNUMBER(SEARCH(" "&amp;AM18:AM1500&amp;" ",Q249)))&gt;0,AG17,"")))</f>
        <v/>
      </c>
      <c r="AH249" s="964" t="str" cm="1">
        <f t="array" ref="AH249">IF(N249="","",IF(R249&lt;&gt;"","",IF(SUMPRODUCT(--(AN18:AN1500=AH17),--(AM18:AM1500&lt;&gt;""),--ISNUMBER(SEARCH(" "&amp;AM18:AM1500&amp;" ",Q249)))&gt;0,AH17,"")))</f>
        <v/>
      </c>
      <c r="AI249" s="964" t="str" cm="1">
        <f t="array" ref="AI249">IF(N249="","",IF(R249&lt;&gt;"","",IF(SUMPRODUCT(--(AN18:AN1500=AI17),--(AM18:AM1500&lt;&gt;""),--ISNUMBER(SEARCH(" "&amp;AM18:AM1500&amp;" ",Q249)))&gt;0,AI17,"")))</f>
        <v/>
      </c>
      <c r="AJ249" s="964" t="str" cm="1">
        <f t="array" ref="AJ249">IF(N249="","",IF(R249&lt;&gt;"","",IF(SUMPRODUCT(--(AN18:AN1500=AJ17),--(AM18:AM1500&lt;&gt;""),--ISNUMBER(SEARCH(" "&amp;AM18:AM1500&amp;" ",Q249)))&gt;0,AJ17,"")))</f>
        <v/>
      </c>
      <c r="AK249" s="964" t="str" cm="1">
        <f t="array" ref="AK249">IF(N249="","",IF(T249&lt;&gt;"",AK17,IF(S249&lt;&gt;"","",IF(R249&lt;&gt;"","",IF(SUMPRODUCT(--(AN18:AN1500=AK17),--(AM18:AM1500&lt;&gt;""),--ISNUMBER(SEARCH(" "&amp;AM18:AM1500&amp;" ",Q249)))&gt;0,AK17,"")))))</f>
        <v/>
      </c>
      <c r="AM249" s="964" t="s">
        <v>2266</v>
      </c>
      <c r="AN249" s="964" t="s">
        <v>1962</v>
      </c>
      <c r="AP249" s="964"/>
      <c r="AQ249" s="964"/>
      <c r="AR249" s="964"/>
      <c r="AT249" s="964"/>
      <c r="AU249" s="964"/>
      <c r="AV249" s="964"/>
      <c r="BN249" s="49">
        <v>1</v>
      </c>
    </row>
    <row r="250" spans="1:66" ht="35.1" customHeight="1">
      <c r="A250" s="957" t="str">
        <f>IF(B250="","",COUNTIF(B18:B250,"&lt;&gt;"))</f>
        <v/>
      </c>
      <c r="B250" s="958"/>
      <c r="C250" s="974" t="str">
        <f t="shared" si="54"/>
        <v/>
      </c>
      <c r="D250" s="984" t="str">
        <f t="shared" si="42"/>
        <v/>
      </c>
      <c r="E250" s="961" t="str">
        <f t="shared" si="43"/>
        <v/>
      </c>
      <c r="F250" s="962" t="str">
        <f t="shared" si="44"/>
        <v/>
      </c>
      <c r="G250" s="963" t="str">
        <f>IF(H250="","",COUNTIF(H18:H250,"&lt;&gt;"))</f>
        <v/>
      </c>
      <c r="H250" s="958" t="str" cm="1">
        <f t="array" ref="H250">IF(L250="","",IF(LEN(L250)&lt;=MAX(10,G13),L250,IFERROR(LEFT(L250,LOOKUP(2,1/(MID(L250,ROW(1:500),1)=" ")/(ROW(1:500)&lt;=MAX(10,G13)),ROW(1:500))-1),LEFT(L250,MAX(10,G13)))))</f>
        <v/>
      </c>
      <c r="I250" s="963" t="str">
        <f t="shared" si="45"/>
        <v/>
      </c>
      <c r="J250" s="963" t="str">
        <f t="shared" si="46"/>
        <v/>
      </c>
      <c r="K250" s="964" t="str">
        <f>IF(M249&lt;&gt;"",K249,IF(K249&lt;MAX(A18:A317),K249+1,""))</f>
        <v/>
      </c>
      <c r="L250" s="965" t="str">
        <f>IF(K250="","",IF(M249&lt;&gt;"",M249,INDEX(E18:E317,MATCH(K250,A18:A317,0))))</f>
        <v/>
      </c>
      <c r="M250" s="965" t="str">
        <f t="shared" si="47"/>
        <v/>
      </c>
      <c r="N250" s="966" t="str">
        <f t="shared" si="48"/>
        <v/>
      </c>
      <c r="O250" s="967" t="str">
        <f t="shared" si="49"/>
        <v/>
      </c>
      <c r="P250" s="967" t="str">
        <f t="shared" si="50"/>
        <v/>
      </c>
      <c r="Q250" s="966" t="str">
        <f t="shared" si="51"/>
        <v/>
      </c>
      <c r="R250" s="967" t="str">
        <f>IF(N250="","",IF(COUNTIF(AP18:AP300,TRIM(Q250))&gt;0,"EXCLUSION EXACTE",""))</f>
        <v/>
      </c>
      <c r="S250" s="967" t="str" cm="1">
        <f t="array" ref="S250">IF(N250="","",IF(SUMPRODUCT(--(AP18:AP300&lt;&gt;""),--ISNUMBER(SEARCH(" "&amp;AP18:AP300&amp;" ",Q250)))&gt;0,"BLOQUE MOLLUSQUES",""))</f>
        <v/>
      </c>
      <c r="T250" s="967" t="str" cm="1">
        <f t="array" ref="T250">IF(N250="","",IF(SUMPRODUCT(--(AT18:AT300&lt;&gt;""),--ISNUMBER(SEARCH(" "&amp;AT18:AT300&amp;" ",Q250)))&gt;0,"FORCE MOLLUSQUES",""))</f>
        <v/>
      </c>
      <c r="U250" s="966" t="str">
        <f t="shared" si="52"/>
        <v/>
      </c>
      <c r="V250" s="966" t="str">
        <f t="shared" si="55"/>
        <v/>
      </c>
      <c r="W250" s="991" t="str">
        <f t="shared" si="53"/>
        <v/>
      </c>
      <c r="X250" s="967" t="str" cm="1">
        <f t="array" ref="X250">IF(N250="","",IF(R250&lt;&gt;"","",IF(SUMPRODUCT(--(AN18:AN1500=X17),--(AM18:AM1500&lt;&gt;""),--ISNUMBER(SEARCH(" "&amp;AM18:AM1500&amp;" ",Q250)))&gt;0,X17,"")))</f>
        <v/>
      </c>
      <c r="Y250" s="967" t="str" cm="1">
        <f t="array" ref="Y250">IF(N250="","",IF(R250&lt;&gt;"","",IF(SUMPRODUCT(--(AN18:AN1500=Y17),--(AM18:AM1500&lt;&gt;""),--ISNUMBER(SEARCH(" "&amp;AM18:AM1500&amp;" ",Q250)))&gt;0,Y17,"")))</f>
        <v/>
      </c>
      <c r="Z250" s="967" t="str" cm="1">
        <f t="array" ref="Z250">IF(N250="","",IF(R250&lt;&gt;"","",IF(SUMPRODUCT(--(AN18:AN1500=Z17),--(AM18:AM1500&lt;&gt;""),--ISNUMBER(SEARCH(" "&amp;AM18:AM1500&amp;" ",Q250)))&gt;0,Z17,"")))</f>
        <v/>
      </c>
      <c r="AA250" s="967" t="str" cm="1">
        <f t="array" ref="AA250">IF(N250="","",IF(R250&lt;&gt;"","",IF(SUMPRODUCT(--(AN18:AN1500=AA17),--(AM18:AM1500&lt;&gt;""),--ISNUMBER(SEARCH(" "&amp;AM18:AM1500&amp;" ",Q250)))&gt;0,AA17,"")))</f>
        <v/>
      </c>
      <c r="AB250" s="967" t="str" cm="1">
        <f t="array" ref="AB250">IF(N250="","",IF(R250&lt;&gt;"","",IF(SUMPRODUCT(--(AN18:AN1500=AB17),--(AM18:AM1500&lt;&gt;""),--ISNUMBER(SEARCH(" "&amp;AM18:AM1500&amp;" ",Q250)))&gt;0,AB17,"")))</f>
        <v/>
      </c>
      <c r="AC250" s="967" t="str" cm="1">
        <f t="array" ref="AC250">IF(N250="","",IF(R250&lt;&gt;"","",IF(SUMPRODUCT(--(AN18:AN1500=AC17),--(AM18:AM1500&lt;&gt;""),--ISNUMBER(SEARCH(" "&amp;AM18:AM1500&amp;" ",Q250)))&gt;0,AC17,"")))</f>
        <v/>
      </c>
      <c r="AD250" s="967" t="str" cm="1">
        <f t="array" ref="AD250">IF(N250="","",IF(R250&lt;&gt;"","",IF(SUMPRODUCT(--(AN18:AN1500=AD17),--(AM18:AM1500&lt;&gt;""),--ISNUMBER(SEARCH(" "&amp;AM18:AM1500&amp;" ",Q250)))&gt;0,AD17,"")))</f>
        <v/>
      </c>
      <c r="AE250" s="967" t="str" cm="1">
        <f t="array" ref="AE250">IF(N250="","",IF(R250&lt;&gt;"","",IF(SUMPRODUCT(--(AN18:AN1500=AE17),--(AM18:AM1500&lt;&gt;""),--ISNUMBER(SEARCH(" "&amp;AM18:AM1500&amp;" ",Q250)))&gt;0,AE17,"")))</f>
        <v/>
      </c>
      <c r="AF250" s="967" t="str" cm="1">
        <f t="array" ref="AF250">IF(N250="","",IF(R250&lt;&gt;"","",IF(SUMPRODUCT(--(AN18:AN1500=AF17),--(AM18:AM1500&lt;&gt;""),--ISNUMBER(SEARCH(" "&amp;AM18:AM1500&amp;" ",Q250)))&gt;0,AF17,"")))</f>
        <v/>
      </c>
      <c r="AG250" s="967" t="str" cm="1">
        <f t="array" ref="AG250">IF(N250="","",IF(R250&lt;&gt;"","",IF(SUMPRODUCT(--(AN18:AN1500=AG17),--(AM18:AM1500&lt;&gt;""),--ISNUMBER(SEARCH(" "&amp;AM18:AM1500&amp;" ",Q250)))&gt;0,AG17,"")))</f>
        <v/>
      </c>
      <c r="AH250" s="967" t="str" cm="1">
        <f t="array" ref="AH250">IF(N250="","",IF(R250&lt;&gt;"","",IF(SUMPRODUCT(--(AN18:AN1500=AH17),--(AM18:AM1500&lt;&gt;""),--ISNUMBER(SEARCH(" "&amp;AM18:AM1500&amp;" ",Q250)))&gt;0,AH17,"")))</f>
        <v/>
      </c>
      <c r="AI250" s="967" t="str" cm="1">
        <f t="array" ref="AI250">IF(N250="","",IF(R250&lt;&gt;"","",IF(SUMPRODUCT(--(AN18:AN1500=AI17),--(AM18:AM1500&lt;&gt;""),--ISNUMBER(SEARCH(" "&amp;AM18:AM1500&amp;" ",Q250)))&gt;0,AI17,"")))</f>
        <v/>
      </c>
      <c r="AJ250" s="967" t="str" cm="1">
        <f t="array" ref="AJ250">IF(N250="","",IF(R250&lt;&gt;"","",IF(SUMPRODUCT(--(AN18:AN1500=AJ17),--(AM18:AM1500&lt;&gt;""),--ISNUMBER(SEARCH(" "&amp;AM18:AM1500&amp;" ",Q250)))&gt;0,AJ17,"")))</f>
        <v/>
      </c>
      <c r="AK250" s="967" t="str" cm="1">
        <f t="array" ref="AK250">IF(N250="","",IF(T250&lt;&gt;"",AK17,IF(S250&lt;&gt;"","",IF(R250&lt;&gt;"","",IF(SUMPRODUCT(--(AN18:AN1500=AK17),--(AM18:AM1500&lt;&gt;""),--ISNUMBER(SEARCH(" "&amp;AM18:AM1500&amp;" ",Q250)))&gt;0,AK17,"")))))</f>
        <v/>
      </c>
      <c r="AM250" s="968" t="s">
        <v>2267</v>
      </c>
      <c r="AN250" s="968" t="s">
        <v>1962</v>
      </c>
      <c r="AP250" s="964"/>
      <c r="AQ250" s="964"/>
      <c r="AR250" s="964"/>
      <c r="AT250" s="964"/>
      <c r="AU250" s="964"/>
      <c r="AV250" s="964"/>
      <c r="BN250" s="49">
        <v>1</v>
      </c>
    </row>
    <row r="251" spans="1:66" ht="35.1" customHeight="1">
      <c r="A251" s="973" t="str">
        <f>IF(B251="","",COUNTIF(B18:B251,"&lt;&gt;"))</f>
        <v/>
      </c>
      <c r="B251" s="965"/>
      <c r="C251" s="974" t="str">
        <f t="shared" si="54"/>
        <v/>
      </c>
      <c r="D251" s="984" t="str">
        <f t="shared" si="42"/>
        <v/>
      </c>
      <c r="E251" s="976" t="str">
        <f t="shared" si="43"/>
        <v/>
      </c>
      <c r="F251" s="977" t="str">
        <f t="shared" si="44"/>
        <v/>
      </c>
      <c r="G251" s="964" t="str">
        <f>IF(H251="","",COUNTIF(H18:H251,"&lt;&gt;"))</f>
        <v/>
      </c>
      <c r="H251" s="965" t="str" cm="1">
        <f t="array" ref="H251">IF(L251="","",IF(LEN(L251)&lt;=MAX(10,G13),L251,IFERROR(LEFT(L251,LOOKUP(2,1/(MID(L251,ROW(1:500),1)=" ")/(ROW(1:500)&lt;=MAX(10,G13)),ROW(1:500))-1),LEFT(L251,MAX(10,G13)))))</f>
        <v/>
      </c>
      <c r="I251" s="964" t="str">
        <f t="shared" si="45"/>
        <v/>
      </c>
      <c r="J251" s="964" t="str">
        <f t="shared" si="46"/>
        <v/>
      </c>
      <c r="K251" s="964" t="str">
        <f>IF(M250&lt;&gt;"",K250,IF(K250&lt;MAX(A18:A317),K250+1,""))</f>
        <v/>
      </c>
      <c r="L251" s="965" t="str">
        <f>IF(K251="","",IF(M250&lt;&gt;"",M250,INDEX(E18:E317,MATCH(K251,A18:A317,0))))</f>
        <v/>
      </c>
      <c r="M251" s="965" t="str">
        <f t="shared" si="47"/>
        <v/>
      </c>
      <c r="N251" s="965" t="str">
        <f t="shared" si="48"/>
        <v/>
      </c>
      <c r="O251" s="964" t="str">
        <f t="shared" si="49"/>
        <v/>
      </c>
      <c r="P251" s="964" t="str">
        <f t="shared" si="50"/>
        <v/>
      </c>
      <c r="Q251" s="965" t="str">
        <f t="shared" si="51"/>
        <v/>
      </c>
      <c r="R251" s="964" t="str">
        <f>IF(N251="","",IF(COUNTIF(AP18:AP300,TRIM(Q251))&gt;0,"EXCLUSION EXACTE",""))</f>
        <v/>
      </c>
      <c r="S251" s="964" t="str" cm="1">
        <f t="array" ref="S251">IF(N251="","",IF(SUMPRODUCT(--(AP18:AP300&lt;&gt;""),--ISNUMBER(SEARCH(" "&amp;AP18:AP300&amp;" ",Q251)))&gt;0,"BLOQUE MOLLUSQUES",""))</f>
        <v/>
      </c>
      <c r="T251" s="964" t="str" cm="1">
        <f t="array" ref="T251">IF(N251="","",IF(SUMPRODUCT(--(AT18:AT300&lt;&gt;""),--ISNUMBER(SEARCH(" "&amp;AT18:AT300&amp;" ",Q251)))&gt;0,"FORCE MOLLUSQUES",""))</f>
        <v/>
      </c>
      <c r="U251" s="965" t="str">
        <f t="shared" si="52"/>
        <v/>
      </c>
      <c r="V251" s="965" t="str">
        <f t="shared" si="55"/>
        <v/>
      </c>
      <c r="W251" s="977" t="str">
        <f t="shared" si="53"/>
        <v/>
      </c>
      <c r="X251" s="964" t="str" cm="1">
        <f t="array" ref="X251">IF(N251="","",IF(R251&lt;&gt;"","",IF(SUMPRODUCT(--(AN18:AN1500=X17),--(AM18:AM1500&lt;&gt;""),--ISNUMBER(SEARCH(" "&amp;AM18:AM1500&amp;" ",Q251)))&gt;0,X17,"")))</f>
        <v/>
      </c>
      <c r="Y251" s="964" t="str" cm="1">
        <f t="array" ref="Y251">IF(N251="","",IF(R251&lt;&gt;"","",IF(SUMPRODUCT(--(AN18:AN1500=Y17),--(AM18:AM1500&lt;&gt;""),--ISNUMBER(SEARCH(" "&amp;AM18:AM1500&amp;" ",Q251)))&gt;0,Y17,"")))</f>
        <v/>
      </c>
      <c r="Z251" s="964" t="str" cm="1">
        <f t="array" ref="Z251">IF(N251="","",IF(R251&lt;&gt;"","",IF(SUMPRODUCT(--(AN18:AN1500=Z17),--(AM18:AM1500&lt;&gt;""),--ISNUMBER(SEARCH(" "&amp;AM18:AM1500&amp;" ",Q251)))&gt;0,Z17,"")))</f>
        <v/>
      </c>
      <c r="AA251" s="964" t="str" cm="1">
        <f t="array" ref="AA251">IF(N251="","",IF(R251&lt;&gt;"","",IF(SUMPRODUCT(--(AN18:AN1500=AA17),--(AM18:AM1500&lt;&gt;""),--ISNUMBER(SEARCH(" "&amp;AM18:AM1500&amp;" ",Q251)))&gt;0,AA17,"")))</f>
        <v/>
      </c>
      <c r="AB251" s="964" t="str" cm="1">
        <f t="array" ref="AB251">IF(N251="","",IF(R251&lt;&gt;"","",IF(SUMPRODUCT(--(AN18:AN1500=AB17),--(AM18:AM1500&lt;&gt;""),--ISNUMBER(SEARCH(" "&amp;AM18:AM1500&amp;" ",Q251)))&gt;0,AB17,"")))</f>
        <v/>
      </c>
      <c r="AC251" s="964" t="str" cm="1">
        <f t="array" ref="AC251">IF(N251="","",IF(R251&lt;&gt;"","",IF(SUMPRODUCT(--(AN18:AN1500=AC17),--(AM18:AM1500&lt;&gt;""),--ISNUMBER(SEARCH(" "&amp;AM18:AM1500&amp;" ",Q251)))&gt;0,AC17,"")))</f>
        <v/>
      </c>
      <c r="AD251" s="964" t="str" cm="1">
        <f t="array" ref="AD251">IF(N251="","",IF(R251&lt;&gt;"","",IF(SUMPRODUCT(--(AN18:AN1500=AD17),--(AM18:AM1500&lt;&gt;""),--ISNUMBER(SEARCH(" "&amp;AM18:AM1500&amp;" ",Q251)))&gt;0,AD17,"")))</f>
        <v/>
      </c>
      <c r="AE251" s="964" t="str" cm="1">
        <f t="array" ref="AE251">IF(N251="","",IF(R251&lt;&gt;"","",IF(SUMPRODUCT(--(AN18:AN1500=AE17),--(AM18:AM1500&lt;&gt;""),--ISNUMBER(SEARCH(" "&amp;AM18:AM1500&amp;" ",Q251)))&gt;0,AE17,"")))</f>
        <v/>
      </c>
      <c r="AF251" s="964" t="str" cm="1">
        <f t="array" ref="AF251">IF(N251="","",IF(R251&lt;&gt;"","",IF(SUMPRODUCT(--(AN18:AN1500=AF17),--(AM18:AM1500&lt;&gt;""),--ISNUMBER(SEARCH(" "&amp;AM18:AM1500&amp;" ",Q251)))&gt;0,AF17,"")))</f>
        <v/>
      </c>
      <c r="AG251" s="964" t="str" cm="1">
        <f t="array" ref="AG251">IF(N251="","",IF(R251&lt;&gt;"","",IF(SUMPRODUCT(--(AN18:AN1500=AG17),--(AM18:AM1500&lt;&gt;""),--ISNUMBER(SEARCH(" "&amp;AM18:AM1500&amp;" ",Q251)))&gt;0,AG17,"")))</f>
        <v/>
      </c>
      <c r="AH251" s="964" t="str" cm="1">
        <f t="array" ref="AH251">IF(N251="","",IF(R251&lt;&gt;"","",IF(SUMPRODUCT(--(AN18:AN1500=AH17),--(AM18:AM1500&lt;&gt;""),--ISNUMBER(SEARCH(" "&amp;AM18:AM1500&amp;" ",Q251)))&gt;0,AH17,"")))</f>
        <v/>
      </c>
      <c r="AI251" s="964" t="str" cm="1">
        <f t="array" ref="AI251">IF(N251="","",IF(R251&lt;&gt;"","",IF(SUMPRODUCT(--(AN18:AN1500=AI17),--(AM18:AM1500&lt;&gt;""),--ISNUMBER(SEARCH(" "&amp;AM18:AM1500&amp;" ",Q251)))&gt;0,AI17,"")))</f>
        <v/>
      </c>
      <c r="AJ251" s="964" t="str" cm="1">
        <f t="array" ref="AJ251">IF(N251="","",IF(R251&lt;&gt;"","",IF(SUMPRODUCT(--(AN18:AN1500=AJ17),--(AM18:AM1500&lt;&gt;""),--ISNUMBER(SEARCH(" "&amp;AM18:AM1500&amp;" ",Q251)))&gt;0,AJ17,"")))</f>
        <v/>
      </c>
      <c r="AK251" s="964" t="str" cm="1">
        <f t="array" ref="AK251">IF(N251="","",IF(T251&lt;&gt;"",AK17,IF(S251&lt;&gt;"","",IF(R251&lt;&gt;"","",IF(SUMPRODUCT(--(AN18:AN1500=AK17),--(AM18:AM1500&lt;&gt;""),--ISNUMBER(SEARCH(" "&amp;AM18:AM1500&amp;" ",Q251)))&gt;0,AK17,"")))))</f>
        <v/>
      </c>
      <c r="AM251" s="964" t="s">
        <v>2268</v>
      </c>
      <c r="AN251" s="964" t="s">
        <v>1962</v>
      </c>
      <c r="AP251" s="964"/>
      <c r="AQ251" s="964"/>
      <c r="AR251" s="964"/>
      <c r="AT251" s="964"/>
      <c r="AU251" s="964"/>
      <c r="AV251" s="964"/>
      <c r="BN251" s="49">
        <v>1</v>
      </c>
    </row>
    <row r="252" spans="1:66" ht="35.1" customHeight="1">
      <c r="A252" s="957" t="str">
        <f>IF(B252="","",COUNTIF(B18:B252,"&lt;&gt;"))</f>
        <v/>
      </c>
      <c r="B252" s="958"/>
      <c r="C252" s="974" t="str">
        <f t="shared" si="54"/>
        <v/>
      </c>
      <c r="D252" s="984" t="str">
        <f t="shared" si="42"/>
        <v/>
      </c>
      <c r="E252" s="961" t="str">
        <f t="shared" si="43"/>
        <v/>
      </c>
      <c r="F252" s="962" t="str">
        <f t="shared" si="44"/>
        <v/>
      </c>
      <c r="G252" s="963" t="str">
        <f>IF(H252="","",COUNTIF(H18:H252,"&lt;&gt;"))</f>
        <v/>
      </c>
      <c r="H252" s="958" t="str" cm="1">
        <f t="array" ref="H252">IF(L252="","",IF(LEN(L252)&lt;=MAX(10,G13),L252,IFERROR(LEFT(L252,LOOKUP(2,1/(MID(L252,ROW(1:500),1)=" ")/(ROW(1:500)&lt;=MAX(10,G13)),ROW(1:500))-1),LEFT(L252,MAX(10,G13)))))</f>
        <v/>
      </c>
      <c r="I252" s="963" t="str">
        <f t="shared" si="45"/>
        <v/>
      </c>
      <c r="J252" s="963" t="str">
        <f t="shared" si="46"/>
        <v/>
      </c>
      <c r="K252" s="964" t="str">
        <f>IF(M251&lt;&gt;"",K251,IF(K251&lt;MAX(A18:A317),K251+1,""))</f>
        <v/>
      </c>
      <c r="L252" s="965" t="str">
        <f>IF(K252="","",IF(M251&lt;&gt;"",M251,INDEX(E18:E317,MATCH(K252,A18:A317,0))))</f>
        <v/>
      </c>
      <c r="M252" s="965" t="str">
        <f t="shared" si="47"/>
        <v/>
      </c>
      <c r="N252" s="966" t="str">
        <f t="shared" si="48"/>
        <v/>
      </c>
      <c r="O252" s="967" t="str">
        <f t="shared" si="49"/>
        <v/>
      </c>
      <c r="P252" s="967" t="str">
        <f t="shared" si="50"/>
        <v/>
      </c>
      <c r="Q252" s="966" t="str">
        <f t="shared" si="51"/>
        <v/>
      </c>
      <c r="R252" s="967" t="str">
        <f>IF(N252="","",IF(COUNTIF(AP18:AP300,TRIM(Q252))&gt;0,"EXCLUSION EXACTE",""))</f>
        <v/>
      </c>
      <c r="S252" s="967" t="str" cm="1">
        <f t="array" ref="S252">IF(N252="","",IF(SUMPRODUCT(--(AP18:AP300&lt;&gt;""),--ISNUMBER(SEARCH(" "&amp;AP18:AP300&amp;" ",Q252)))&gt;0,"BLOQUE MOLLUSQUES",""))</f>
        <v/>
      </c>
      <c r="T252" s="967" t="str" cm="1">
        <f t="array" ref="T252">IF(N252="","",IF(SUMPRODUCT(--(AT18:AT300&lt;&gt;""),--ISNUMBER(SEARCH(" "&amp;AT18:AT300&amp;" ",Q252)))&gt;0,"FORCE MOLLUSQUES",""))</f>
        <v/>
      </c>
      <c r="U252" s="966" t="str">
        <f t="shared" si="52"/>
        <v/>
      </c>
      <c r="V252" s="966" t="str">
        <f t="shared" si="55"/>
        <v/>
      </c>
      <c r="W252" s="991" t="str">
        <f t="shared" si="53"/>
        <v/>
      </c>
      <c r="X252" s="967" t="str" cm="1">
        <f t="array" ref="X252">IF(N252="","",IF(R252&lt;&gt;"","",IF(SUMPRODUCT(--(AN18:AN1500=X17),--(AM18:AM1500&lt;&gt;""),--ISNUMBER(SEARCH(" "&amp;AM18:AM1500&amp;" ",Q252)))&gt;0,X17,"")))</f>
        <v/>
      </c>
      <c r="Y252" s="967" t="str" cm="1">
        <f t="array" ref="Y252">IF(N252="","",IF(R252&lt;&gt;"","",IF(SUMPRODUCT(--(AN18:AN1500=Y17),--(AM18:AM1500&lt;&gt;""),--ISNUMBER(SEARCH(" "&amp;AM18:AM1500&amp;" ",Q252)))&gt;0,Y17,"")))</f>
        <v/>
      </c>
      <c r="Z252" s="967" t="str" cm="1">
        <f t="array" ref="Z252">IF(N252="","",IF(R252&lt;&gt;"","",IF(SUMPRODUCT(--(AN18:AN1500=Z17),--(AM18:AM1500&lt;&gt;""),--ISNUMBER(SEARCH(" "&amp;AM18:AM1500&amp;" ",Q252)))&gt;0,Z17,"")))</f>
        <v/>
      </c>
      <c r="AA252" s="967" t="str" cm="1">
        <f t="array" ref="AA252">IF(N252="","",IF(R252&lt;&gt;"","",IF(SUMPRODUCT(--(AN18:AN1500=AA17),--(AM18:AM1500&lt;&gt;""),--ISNUMBER(SEARCH(" "&amp;AM18:AM1500&amp;" ",Q252)))&gt;0,AA17,"")))</f>
        <v/>
      </c>
      <c r="AB252" s="967" t="str" cm="1">
        <f t="array" ref="AB252">IF(N252="","",IF(R252&lt;&gt;"","",IF(SUMPRODUCT(--(AN18:AN1500=AB17),--(AM18:AM1500&lt;&gt;""),--ISNUMBER(SEARCH(" "&amp;AM18:AM1500&amp;" ",Q252)))&gt;0,AB17,"")))</f>
        <v/>
      </c>
      <c r="AC252" s="967" t="str" cm="1">
        <f t="array" ref="AC252">IF(N252="","",IF(R252&lt;&gt;"","",IF(SUMPRODUCT(--(AN18:AN1500=AC17),--(AM18:AM1500&lt;&gt;""),--ISNUMBER(SEARCH(" "&amp;AM18:AM1500&amp;" ",Q252)))&gt;0,AC17,"")))</f>
        <v/>
      </c>
      <c r="AD252" s="967" t="str" cm="1">
        <f t="array" ref="AD252">IF(N252="","",IF(R252&lt;&gt;"","",IF(SUMPRODUCT(--(AN18:AN1500=AD17),--(AM18:AM1500&lt;&gt;""),--ISNUMBER(SEARCH(" "&amp;AM18:AM1500&amp;" ",Q252)))&gt;0,AD17,"")))</f>
        <v/>
      </c>
      <c r="AE252" s="967" t="str" cm="1">
        <f t="array" ref="AE252">IF(N252="","",IF(R252&lt;&gt;"","",IF(SUMPRODUCT(--(AN18:AN1500=AE17),--(AM18:AM1500&lt;&gt;""),--ISNUMBER(SEARCH(" "&amp;AM18:AM1500&amp;" ",Q252)))&gt;0,AE17,"")))</f>
        <v/>
      </c>
      <c r="AF252" s="967" t="str" cm="1">
        <f t="array" ref="AF252">IF(N252="","",IF(R252&lt;&gt;"","",IF(SUMPRODUCT(--(AN18:AN1500=AF17),--(AM18:AM1500&lt;&gt;""),--ISNUMBER(SEARCH(" "&amp;AM18:AM1500&amp;" ",Q252)))&gt;0,AF17,"")))</f>
        <v/>
      </c>
      <c r="AG252" s="967" t="str" cm="1">
        <f t="array" ref="AG252">IF(N252="","",IF(R252&lt;&gt;"","",IF(SUMPRODUCT(--(AN18:AN1500=AG17),--(AM18:AM1500&lt;&gt;""),--ISNUMBER(SEARCH(" "&amp;AM18:AM1500&amp;" ",Q252)))&gt;0,AG17,"")))</f>
        <v/>
      </c>
      <c r="AH252" s="967" t="str" cm="1">
        <f t="array" ref="AH252">IF(N252="","",IF(R252&lt;&gt;"","",IF(SUMPRODUCT(--(AN18:AN1500=AH17),--(AM18:AM1500&lt;&gt;""),--ISNUMBER(SEARCH(" "&amp;AM18:AM1500&amp;" ",Q252)))&gt;0,AH17,"")))</f>
        <v/>
      </c>
      <c r="AI252" s="967" t="str" cm="1">
        <f t="array" ref="AI252">IF(N252="","",IF(R252&lt;&gt;"","",IF(SUMPRODUCT(--(AN18:AN1500=AI17),--(AM18:AM1500&lt;&gt;""),--ISNUMBER(SEARCH(" "&amp;AM18:AM1500&amp;" ",Q252)))&gt;0,AI17,"")))</f>
        <v/>
      </c>
      <c r="AJ252" s="967" t="str" cm="1">
        <f t="array" ref="AJ252">IF(N252="","",IF(R252&lt;&gt;"","",IF(SUMPRODUCT(--(AN18:AN1500=AJ17),--(AM18:AM1500&lt;&gt;""),--ISNUMBER(SEARCH(" "&amp;AM18:AM1500&amp;" ",Q252)))&gt;0,AJ17,"")))</f>
        <v/>
      </c>
      <c r="AK252" s="967" t="str" cm="1">
        <f t="array" ref="AK252">IF(N252="","",IF(T252&lt;&gt;"",AK17,IF(S252&lt;&gt;"","",IF(R252&lt;&gt;"","",IF(SUMPRODUCT(--(AN18:AN1500=AK17),--(AM18:AM1500&lt;&gt;""),--ISNUMBER(SEARCH(" "&amp;AM18:AM1500&amp;" ",Q252)))&gt;0,AK17,"")))))</f>
        <v/>
      </c>
      <c r="AM252" s="968" t="s">
        <v>2269</v>
      </c>
      <c r="AN252" s="968" t="s">
        <v>1962</v>
      </c>
      <c r="AP252" s="964"/>
      <c r="AQ252" s="964"/>
      <c r="AR252" s="964"/>
      <c r="AT252" s="964"/>
      <c r="AU252" s="964"/>
      <c r="AV252" s="964"/>
      <c r="BN252" s="49">
        <v>1</v>
      </c>
    </row>
    <row r="253" spans="1:66" ht="35.1" customHeight="1">
      <c r="A253" s="973" t="str">
        <f>IF(B253="","",COUNTIF(B18:B253,"&lt;&gt;"))</f>
        <v/>
      </c>
      <c r="B253" s="965"/>
      <c r="C253" s="974" t="str">
        <f t="shared" si="54"/>
        <v/>
      </c>
      <c r="D253" s="984" t="str">
        <f t="shared" si="42"/>
        <v/>
      </c>
      <c r="E253" s="976" t="str">
        <f t="shared" si="43"/>
        <v/>
      </c>
      <c r="F253" s="977" t="str">
        <f t="shared" si="44"/>
        <v/>
      </c>
      <c r="G253" s="964" t="str">
        <f>IF(H253="","",COUNTIF(H18:H253,"&lt;&gt;"))</f>
        <v/>
      </c>
      <c r="H253" s="965" t="str" cm="1">
        <f t="array" ref="H253">IF(L253="","",IF(LEN(L253)&lt;=MAX(10,G13),L253,IFERROR(LEFT(L253,LOOKUP(2,1/(MID(L253,ROW(1:500),1)=" ")/(ROW(1:500)&lt;=MAX(10,G13)),ROW(1:500))-1),LEFT(L253,MAX(10,G13)))))</f>
        <v/>
      </c>
      <c r="I253" s="964" t="str">
        <f t="shared" si="45"/>
        <v/>
      </c>
      <c r="J253" s="964" t="str">
        <f t="shared" si="46"/>
        <v/>
      </c>
      <c r="K253" s="964" t="str">
        <f>IF(M252&lt;&gt;"",K252,IF(K252&lt;MAX(A18:A317),K252+1,""))</f>
        <v/>
      </c>
      <c r="L253" s="965" t="str">
        <f>IF(K253="","",IF(M252&lt;&gt;"",M252,INDEX(E18:E317,MATCH(K253,A18:A317,0))))</f>
        <v/>
      </c>
      <c r="M253" s="965" t="str">
        <f t="shared" si="47"/>
        <v/>
      </c>
      <c r="N253" s="965" t="str">
        <f t="shared" si="48"/>
        <v/>
      </c>
      <c r="O253" s="964" t="str">
        <f t="shared" si="49"/>
        <v/>
      </c>
      <c r="P253" s="964" t="str">
        <f t="shared" si="50"/>
        <v/>
      </c>
      <c r="Q253" s="965" t="str">
        <f t="shared" si="51"/>
        <v/>
      </c>
      <c r="R253" s="964" t="str">
        <f>IF(N253="","",IF(COUNTIF(AP18:AP300,TRIM(Q253))&gt;0,"EXCLUSION EXACTE",""))</f>
        <v/>
      </c>
      <c r="S253" s="964" t="str" cm="1">
        <f t="array" ref="S253">IF(N253="","",IF(SUMPRODUCT(--(AP18:AP300&lt;&gt;""),--ISNUMBER(SEARCH(" "&amp;AP18:AP300&amp;" ",Q253)))&gt;0,"BLOQUE MOLLUSQUES",""))</f>
        <v/>
      </c>
      <c r="T253" s="964" t="str" cm="1">
        <f t="array" ref="T253">IF(N253="","",IF(SUMPRODUCT(--(AT18:AT300&lt;&gt;""),--ISNUMBER(SEARCH(" "&amp;AT18:AT300&amp;" ",Q253)))&gt;0,"FORCE MOLLUSQUES",""))</f>
        <v/>
      </c>
      <c r="U253" s="965" t="str">
        <f t="shared" si="52"/>
        <v/>
      </c>
      <c r="V253" s="965" t="str">
        <f t="shared" si="55"/>
        <v/>
      </c>
      <c r="W253" s="977" t="str">
        <f t="shared" si="53"/>
        <v/>
      </c>
      <c r="X253" s="964" t="str" cm="1">
        <f t="array" ref="X253">IF(N253="","",IF(R253&lt;&gt;"","",IF(SUMPRODUCT(--(AN18:AN1500=X17),--(AM18:AM1500&lt;&gt;""),--ISNUMBER(SEARCH(" "&amp;AM18:AM1500&amp;" ",Q253)))&gt;0,X17,"")))</f>
        <v/>
      </c>
      <c r="Y253" s="964" t="str" cm="1">
        <f t="array" ref="Y253">IF(N253="","",IF(R253&lt;&gt;"","",IF(SUMPRODUCT(--(AN18:AN1500=Y17),--(AM18:AM1500&lt;&gt;""),--ISNUMBER(SEARCH(" "&amp;AM18:AM1500&amp;" ",Q253)))&gt;0,Y17,"")))</f>
        <v/>
      </c>
      <c r="Z253" s="964" t="str" cm="1">
        <f t="array" ref="Z253">IF(N253="","",IF(R253&lt;&gt;"","",IF(SUMPRODUCT(--(AN18:AN1500=Z17),--(AM18:AM1500&lt;&gt;""),--ISNUMBER(SEARCH(" "&amp;AM18:AM1500&amp;" ",Q253)))&gt;0,Z17,"")))</f>
        <v/>
      </c>
      <c r="AA253" s="964" t="str" cm="1">
        <f t="array" ref="AA253">IF(N253="","",IF(R253&lt;&gt;"","",IF(SUMPRODUCT(--(AN18:AN1500=AA17),--(AM18:AM1500&lt;&gt;""),--ISNUMBER(SEARCH(" "&amp;AM18:AM1500&amp;" ",Q253)))&gt;0,AA17,"")))</f>
        <v/>
      </c>
      <c r="AB253" s="964" t="str" cm="1">
        <f t="array" ref="AB253">IF(N253="","",IF(R253&lt;&gt;"","",IF(SUMPRODUCT(--(AN18:AN1500=AB17),--(AM18:AM1500&lt;&gt;""),--ISNUMBER(SEARCH(" "&amp;AM18:AM1500&amp;" ",Q253)))&gt;0,AB17,"")))</f>
        <v/>
      </c>
      <c r="AC253" s="964" t="str" cm="1">
        <f t="array" ref="AC253">IF(N253="","",IF(R253&lt;&gt;"","",IF(SUMPRODUCT(--(AN18:AN1500=AC17),--(AM18:AM1500&lt;&gt;""),--ISNUMBER(SEARCH(" "&amp;AM18:AM1500&amp;" ",Q253)))&gt;0,AC17,"")))</f>
        <v/>
      </c>
      <c r="AD253" s="964" t="str" cm="1">
        <f t="array" ref="AD253">IF(N253="","",IF(R253&lt;&gt;"","",IF(SUMPRODUCT(--(AN18:AN1500=AD17),--(AM18:AM1500&lt;&gt;""),--ISNUMBER(SEARCH(" "&amp;AM18:AM1500&amp;" ",Q253)))&gt;0,AD17,"")))</f>
        <v/>
      </c>
      <c r="AE253" s="964" t="str" cm="1">
        <f t="array" ref="AE253">IF(N253="","",IF(R253&lt;&gt;"","",IF(SUMPRODUCT(--(AN18:AN1500=AE17),--(AM18:AM1500&lt;&gt;""),--ISNUMBER(SEARCH(" "&amp;AM18:AM1500&amp;" ",Q253)))&gt;0,AE17,"")))</f>
        <v/>
      </c>
      <c r="AF253" s="964" t="str" cm="1">
        <f t="array" ref="AF253">IF(N253="","",IF(R253&lt;&gt;"","",IF(SUMPRODUCT(--(AN18:AN1500=AF17),--(AM18:AM1500&lt;&gt;""),--ISNUMBER(SEARCH(" "&amp;AM18:AM1500&amp;" ",Q253)))&gt;0,AF17,"")))</f>
        <v/>
      </c>
      <c r="AG253" s="964" t="str" cm="1">
        <f t="array" ref="AG253">IF(N253="","",IF(R253&lt;&gt;"","",IF(SUMPRODUCT(--(AN18:AN1500=AG17),--(AM18:AM1500&lt;&gt;""),--ISNUMBER(SEARCH(" "&amp;AM18:AM1500&amp;" ",Q253)))&gt;0,AG17,"")))</f>
        <v/>
      </c>
      <c r="AH253" s="964" t="str" cm="1">
        <f t="array" ref="AH253">IF(N253="","",IF(R253&lt;&gt;"","",IF(SUMPRODUCT(--(AN18:AN1500=AH17),--(AM18:AM1500&lt;&gt;""),--ISNUMBER(SEARCH(" "&amp;AM18:AM1500&amp;" ",Q253)))&gt;0,AH17,"")))</f>
        <v/>
      </c>
      <c r="AI253" s="964" t="str" cm="1">
        <f t="array" ref="AI253">IF(N253="","",IF(R253&lt;&gt;"","",IF(SUMPRODUCT(--(AN18:AN1500=AI17),--(AM18:AM1500&lt;&gt;""),--ISNUMBER(SEARCH(" "&amp;AM18:AM1500&amp;" ",Q253)))&gt;0,AI17,"")))</f>
        <v/>
      </c>
      <c r="AJ253" s="964" t="str" cm="1">
        <f t="array" ref="AJ253">IF(N253="","",IF(R253&lt;&gt;"","",IF(SUMPRODUCT(--(AN18:AN1500=AJ17),--(AM18:AM1500&lt;&gt;""),--ISNUMBER(SEARCH(" "&amp;AM18:AM1500&amp;" ",Q253)))&gt;0,AJ17,"")))</f>
        <v/>
      </c>
      <c r="AK253" s="964" t="str" cm="1">
        <f t="array" ref="AK253">IF(N253="","",IF(T253&lt;&gt;"",AK17,IF(S253&lt;&gt;"","",IF(R253&lt;&gt;"","",IF(SUMPRODUCT(--(AN18:AN1500=AK17),--(AM18:AM1500&lt;&gt;""),--ISNUMBER(SEARCH(" "&amp;AM18:AM1500&amp;" ",Q253)))&gt;0,AK17,"")))))</f>
        <v/>
      </c>
      <c r="AM253" s="964" t="s">
        <v>2270</v>
      </c>
      <c r="AN253" s="964" t="s">
        <v>1962</v>
      </c>
      <c r="AP253" s="964"/>
      <c r="AQ253" s="964"/>
      <c r="AR253" s="964"/>
      <c r="AT253" s="964"/>
      <c r="AU253" s="964"/>
      <c r="AV253" s="964"/>
      <c r="BN253" s="49">
        <v>1</v>
      </c>
    </row>
    <row r="254" spans="1:66" ht="35.1" customHeight="1">
      <c r="A254" s="957" t="str">
        <f>IF(B254="","",COUNTIF(B18:B254,"&lt;&gt;"))</f>
        <v/>
      </c>
      <c r="B254" s="958"/>
      <c r="C254" s="974" t="str">
        <f t="shared" si="54"/>
        <v/>
      </c>
      <c r="D254" s="984" t="str">
        <f t="shared" si="42"/>
        <v/>
      </c>
      <c r="E254" s="961" t="str">
        <f t="shared" si="43"/>
        <v/>
      </c>
      <c r="F254" s="962" t="str">
        <f t="shared" si="44"/>
        <v/>
      </c>
      <c r="G254" s="963" t="str">
        <f>IF(H254="","",COUNTIF(H18:H254,"&lt;&gt;"))</f>
        <v/>
      </c>
      <c r="H254" s="958" t="str" cm="1">
        <f t="array" ref="H254">IF(L254="","",IF(LEN(L254)&lt;=MAX(10,G13),L254,IFERROR(LEFT(L254,LOOKUP(2,1/(MID(L254,ROW(1:500),1)=" ")/(ROW(1:500)&lt;=MAX(10,G13)),ROW(1:500))-1),LEFT(L254,MAX(10,G13)))))</f>
        <v/>
      </c>
      <c r="I254" s="963" t="str">
        <f t="shared" si="45"/>
        <v/>
      </c>
      <c r="J254" s="963" t="str">
        <f t="shared" si="46"/>
        <v/>
      </c>
      <c r="K254" s="964" t="str">
        <f>IF(M253&lt;&gt;"",K253,IF(K253&lt;MAX(A18:A317),K253+1,""))</f>
        <v/>
      </c>
      <c r="L254" s="965" t="str">
        <f>IF(K254="","",IF(M253&lt;&gt;"",M253,INDEX(E18:E317,MATCH(K254,A18:A317,0))))</f>
        <v/>
      </c>
      <c r="M254" s="965" t="str">
        <f t="shared" si="47"/>
        <v/>
      </c>
      <c r="N254" s="966" t="str">
        <f t="shared" si="48"/>
        <v/>
      </c>
      <c r="O254" s="967" t="str">
        <f t="shared" si="49"/>
        <v/>
      </c>
      <c r="P254" s="967" t="str">
        <f t="shared" si="50"/>
        <v/>
      </c>
      <c r="Q254" s="966" t="str">
        <f t="shared" si="51"/>
        <v/>
      </c>
      <c r="R254" s="967" t="str">
        <f>IF(N254="","",IF(COUNTIF(AP18:AP300,TRIM(Q254))&gt;0,"EXCLUSION EXACTE",""))</f>
        <v/>
      </c>
      <c r="S254" s="967" t="str" cm="1">
        <f t="array" ref="S254">IF(N254="","",IF(SUMPRODUCT(--(AP18:AP300&lt;&gt;""),--ISNUMBER(SEARCH(" "&amp;AP18:AP300&amp;" ",Q254)))&gt;0,"BLOQUE MOLLUSQUES",""))</f>
        <v/>
      </c>
      <c r="T254" s="967" t="str" cm="1">
        <f t="array" ref="T254">IF(N254="","",IF(SUMPRODUCT(--(AT18:AT300&lt;&gt;""),--ISNUMBER(SEARCH(" "&amp;AT18:AT300&amp;" ",Q254)))&gt;0,"FORCE MOLLUSQUES",""))</f>
        <v/>
      </c>
      <c r="U254" s="966" t="str">
        <f t="shared" si="52"/>
        <v/>
      </c>
      <c r="V254" s="966" t="str">
        <f t="shared" si="55"/>
        <v/>
      </c>
      <c r="W254" s="991" t="str">
        <f t="shared" si="53"/>
        <v/>
      </c>
      <c r="X254" s="967" t="str" cm="1">
        <f t="array" ref="X254">IF(N254="","",IF(R254&lt;&gt;"","",IF(SUMPRODUCT(--(AN18:AN1500=X17),--(AM18:AM1500&lt;&gt;""),--ISNUMBER(SEARCH(" "&amp;AM18:AM1500&amp;" ",Q254)))&gt;0,X17,"")))</f>
        <v/>
      </c>
      <c r="Y254" s="967" t="str" cm="1">
        <f t="array" ref="Y254">IF(N254="","",IF(R254&lt;&gt;"","",IF(SUMPRODUCT(--(AN18:AN1500=Y17),--(AM18:AM1500&lt;&gt;""),--ISNUMBER(SEARCH(" "&amp;AM18:AM1500&amp;" ",Q254)))&gt;0,Y17,"")))</f>
        <v/>
      </c>
      <c r="Z254" s="967" t="str" cm="1">
        <f t="array" ref="Z254">IF(N254="","",IF(R254&lt;&gt;"","",IF(SUMPRODUCT(--(AN18:AN1500=Z17),--(AM18:AM1500&lt;&gt;""),--ISNUMBER(SEARCH(" "&amp;AM18:AM1500&amp;" ",Q254)))&gt;0,Z17,"")))</f>
        <v/>
      </c>
      <c r="AA254" s="967" t="str" cm="1">
        <f t="array" ref="AA254">IF(N254="","",IF(R254&lt;&gt;"","",IF(SUMPRODUCT(--(AN18:AN1500=AA17),--(AM18:AM1500&lt;&gt;""),--ISNUMBER(SEARCH(" "&amp;AM18:AM1500&amp;" ",Q254)))&gt;0,AA17,"")))</f>
        <v/>
      </c>
      <c r="AB254" s="967" t="str" cm="1">
        <f t="array" ref="AB254">IF(N254="","",IF(R254&lt;&gt;"","",IF(SUMPRODUCT(--(AN18:AN1500=AB17),--(AM18:AM1500&lt;&gt;""),--ISNUMBER(SEARCH(" "&amp;AM18:AM1500&amp;" ",Q254)))&gt;0,AB17,"")))</f>
        <v/>
      </c>
      <c r="AC254" s="967" t="str" cm="1">
        <f t="array" ref="AC254">IF(N254="","",IF(R254&lt;&gt;"","",IF(SUMPRODUCT(--(AN18:AN1500=AC17),--(AM18:AM1500&lt;&gt;""),--ISNUMBER(SEARCH(" "&amp;AM18:AM1500&amp;" ",Q254)))&gt;0,AC17,"")))</f>
        <v/>
      </c>
      <c r="AD254" s="967" t="str" cm="1">
        <f t="array" ref="AD254">IF(N254="","",IF(R254&lt;&gt;"","",IF(SUMPRODUCT(--(AN18:AN1500=AD17),--(AM18:AM1500&lt;&gt;""),--ISNUMBER(SEARCH(" "&amp;AM18:AM1500&amp;" ",Q254)))&gt;0,AD17,"")))</f>
        <v/>
      </c>
      <c r="AE254" s="967" t="str" cm="1">
        <f t="array" ref="AE254">IF(N254="","",IF(R254&lt;&gt;"","",IF(SUMPRODUCT(--(AN18:AN1500=AE17),--(AM18:AM1500&lt;&gt;""),--ISNUMBER(SEARCH(" "&amp;AM18:AM1500&amp;" ",Q254)))&gt;0,AE17,"")))</f>
        <v/>
      </c>
      <c r="AF254" s="967" t="str" cm="1">
        <f t="array" ref="AF254">IF(N254="","",IF(R254&lt;&gt;"","",IF(SUMPRODUCT(--(AN18:AN1500=AF17),--(AM18:AM1500&lt;&gt;""),--ISNUMBER(SEARCH(" "&amp;AM18:AM1500&amp;" ",Q254)))&gt;0,AF17,"")))</f>
        <v/>
      </c>
      <c r="AG254" s="967" t="str" cm="1">
        <f t="array" ref="AG254">IF(N254="","",IF(R254&lt;&gt;"","",IF(SUMPRODUCT(--(AN18:AN1500=AG17),--(AM18:AM1500&lt;&gt;""),--ISNUMBER(SEARCH(" "&amp;AM18:AM1500&amp;" ",Q254)))&gt;0,AG17,"")))</f>
        <v/>
      </c>
      <c r="AH254" s="967" t="str" cm="1">
        <f t="array" ref="AH254">IF(N254="","",IF(R254&lt;&gt;"","",IF(SUMPRODUCT(--(AN18:AN1500=AH17),--(AM18:AM1500&lt;&gt;""),--ISNUMBER(SEARCH(" "&amp;AM18:AM1500&amp;" ",Q254)))&gt;0,AH17,"")))</f>
        <v/>
      </c>
      <c r="AI254" s="967" t="str" cm="1">
        <f t="array" ref="AI254">IF(N254="","",IF(R254&lt;&gt;"","",IF(SUMPRODUCT(--(AN18:AN1500=AI17),--(AM18:AM1500&lt;&gt;""),--ISNUMBER(SEARCH(" "&amp;AM18:AM1500&amp;" ",Q254)))&gt;0,AI17,"")))</f>
        <v/>
      </c>
      <c r="AJ254" s="967" t="str" cm="1">
        <f t="array" ref="AJ254">IF(N254="","",IF(R254&lt;&gt;"","",IF(SUMPRODUCT(--(AN18:AN1500=AJ17),--(AM18:AM1500&lt;&gt;""),--ISNUMBER(SEARCH(" "&amp;AM18:AM1500&amp;" ",Q254)))&gt;0,AJ17,"")))</f>
        <v/>
      </c>
      <c r="AK254" s="967" t="str" cm="1">
        <f t="array" ref="AK254">IF(N254="","",IF(T254&lt;&gt;"",AK17,IF(S254&lt;&gt;"","",IF(R254&lt;&gt;"","",IF(SUMPRODUCT(--(AN18:AN1500=AK17),--(AM18:AM1500&lt;&gt;""),--ISNUMBER(SEARCH(" "&amp;AM18:AM1500&amp;" ",Q254)))&gt;0,AK17,"")))))</f>
        <v/>
      </c>
      <c r="AM254" s="968" t="s">
        <v>22</v>
      </c>
      <c r="AN254" s="968" t="s">
        <v>1962</v>
      </c>
      <c r="AP254" s="964"/>
      <c r="AQ254" s="964"/>
      <c r="AR254" s="964"/>
      <c r="AT254" s="964"/>
      <c r="AU254" s="964"/>
      <c r="AV254" s="964"/>
      <c r="BN254" s="49">
        <v>1</v>
      </c>
    </row>
    <row r="255" spans="1:66" ht="35.1" customHeight="1">
      <c r="A255" s="973" t="str">
        <f>IF(B255="","",COUNTIF(B18:B255,"&lt;&gt;"))</f>
        <v/>
      </c>
      <c r="B255" s="965"/>
      <c r="C255" s="974" t="str">
        <f t="shared" si="54"/>
        <v/>
      </c>
      <c r="D255" s="984" t="str">
        <f t="shared" si="42"/>
        <v/>
      </c>
      <c r="E255" s="976" t="str">
        <f t="shared" si="43"/>
        <v/>
      </c>
      <c r="F255" s="977" t="str">
        <f t="shared" si="44"/>
        <v/>
      </c>
      <c r="G255" s="964" t="str">
        <f>IF(H255="","",COUNTIF(H18:H255,"&lt;&gt;"))</f>
        <v/>
      </c>
      <c r="H255" s="965" t="str" cm="1">
        <f t="array" ref="H255">IF(L255="","",IF(LEN(L255)&lt;=MAX(10,G13),L255,IFERROR(LEFT(L255,LOOKUP(2,1/(MID(L255,ROW(1:500),1)=" ")/(ROW(1:500)&lt;=MAX(10,G13)),ROW(1:500))-1),LEFT(L255,MAX(10,G13)))))</f>
        <v/>
      </c>
      <c r="I255" s="964" t="str">
        <f t="shared" si="45"/>
        <v/>
      </c>
      <c r="J255" s="964" t="str">
        <f t="shared" si="46"/>
        <v/>
      </c>
      <c r="K255" s="964" t="str">
        <f>IF(M254&lt;&gt;"",K254,IF(K254&lt;MAX(A18:A317),K254+1,""))</f>
        <v/>
      </c>
      <c r="L255" s="965" t="str">
        <f>IF(K255="","",IF(M254&lt;&gt;"",M254,INDEX(E18:E317,MATCH(K255,A18:A317,0))))</f>
        <v/>
      </c>
      <c r="M255" s="965" t="str">
        <f t="shared" si="47"/>
        <v/>
      </c>
      <c r="N255" s="965" t="str">
        <f t="shared" si="48"/>
        <v/>
      </c>
      <c r="O255" s="964" t="str">
        <f t="shared" si="49"/>
        <v/>
      </c>
      <c r="P255" s="964" t="str">
        <f t="shared" si="50"/>
        <v/>
      </c>
      <c r="Q255" s="965" t="str">
        <f t="shared" si="51"/>
        <v/>
      </c>
      <c r="R255" s="964" t="str">
        <f>IF(N255="","",IF(COUNTIF(AP18:AP300,TRIM(Q255))&gt;0,"EXCLUSION EXACTE",""))</f>
        <v/>
      </c>
      <c r="S255" s="964" t="str" cm="1">
        <f t="array" ref="S255">IF(N255="","",IF(SUMPRODUCT(--(AP18:AP300&lt;&gt;""),--ISNUMBER(SEARCH(" "&amp;AP18:AP300&amp;" ",Q255)))&gt;0,"BLOQUE MOLLUSQUES",""))</f>
        <v/>
      </c>
      <c r="T255" s="964" t="str" cm="1">
        <f t="array" ref="T255">IF(N255="","",IF(SUMPRODUCT(--(AT18:AT300&lt;&gt;""),--ISNUMBER(SEARCH(" "&amp;AT18:AT300&amp;" ",Q255)))&gt;0,"FORCE MOLLUSQUES",""))</f>
        <v/>
      </c>
      <c r="U255" s="965" t="str">
        <f t="shared" si="52"/>
        <v/>
      </c>
      <c r="V255" s="965" t="str">
        <f t="shared" si="55"/>
        <v/>
      </c>
      <c r="W255" s="977" t="str">
        <f t="shared" si="53"/>
        <v/>
      </c>
      <c r="X255" s="964" t="str" cm="1">
        <f t="array" ref="X255">IF(N255="","",IF(R255&lt;&gt;"","",IF(SUMPRODUCT(--(AN18:AN1500=X17),--(AM18:AM1500&lt;&gt;""),--ISNUMBER(SEARCH(" "&amp;AM18:AM1500&amp;" ",Q255)))&gt;0,X17,"")))</f>
        <v/>
      </c>
      <c r="Y255" s="964" t="str" cm="1">
        <f t="array" ref="Y255">IF(N255="","",IF(R255&lt;&gt;"","",IF(SUMPRODUCT(--(AN18:AN1500=Y17),--(AM18:AM1500&lt;&gt;""),--ISNUMBER(SEARCH(" "&amp;AM18:AM1500&amp;" ",Q255)))&gt;0,Y17,"")))</f>
        <v/>
      </c>
      <c r="Z255" s="964" t="str" cm="1">
        <f t="array" ref="Z255">IF(N255="","",IF(R255&lt;&gt;"","",IF(SUMPRODUCT(--(AN18:AN1500=Z17),--(AM18:AM1500&lt;&gt;""),--ISNUMBER(SEARCH(" "&amp;AM18:AM1500&amp;" ",Q255)))&gt;0,Z17,"")))</f>
        <v/>
      </c>
      <c r="AA255" s="964" t="str" cm="1">
        <f t="array" ref="AA255">IF(N255="","",IF(R255&lt;&gt;"","",IF(SUMPRODUCT(--(AN18:AN1500=AA17),--(AM18:AM1500&lt;&gt;""),--ISNUMBER(SEARCH(" "&amp;AM18:AM1500&amp;" ",Q255)))&gt;0,AA17,"")))</f>
        <v/>
      </c>
      <c r="AB255" s="964" t="str" cm="1">
        <f t="array" ref="AB255">IF(N255="","",IF(R255&lt;&gt;"","",IF(SUMPRODUCT(--(AN18:AN1500=AB17),--(AM18:AM1500&lt;&gt;""),--ISNUMBER(SEARCH(" "&amp;AM18:AM1500&amp;" ",Q255)))&gt;0,AB17,"")))</f>
        <v/>
      </c>
      <c r="AC255" s="964" t="str" cm="1">
        <f t="array" ref="AC255">IF(N255="","",IF(R255&lt;&gt;"","",IF(SUMPRODUCT(--(AN18:AN1500=AC17),--(AM18:AM1500&lt;&gt;""),--ISNUMBER(SEARCH(" "&amp;AM18:AM1500&amp;" ",Q255)))&gt;0,AC17,"")))</f>
        <v/>
      </c>
      <c r="AD255" s="964" t="str" cm="1">
        <f t="array" ref="AD255">IF(N255="","",IF(R255&lt;&gt;"","",IF(SUMPRODUCT(--(AN18:AN1500=AD17),--(AM18:AM1500&lt;&gt;""),--ISNUMBER(SEARCH(" "&amp;AM18:AM1500&amp;" ",Q255)))&gt;0,AD17,"")))</f>
        <v/>
      </c>
      <c r="AE255" s="964" t="str" cm="1">
        <f t="array" ref="AE255">IF(N255="","",IF(R255&lt;&gt;"","",IF(SUMPRODUCT(--(AN18:AN1500=AE17),--(AM18:AM1500&lt;&gt;""),--ISNUMBER(SEARCH(" "&amp;AM18:AM1500&amp;" ",Q255)))&gt;0,AE17,"")))</f>
        <v/>
      </c>
      <c r="AF255" s="964" t="str" cm="1">
        <f t="array" ref="AF255">IF(N255="","",IF(R255&lt;&gt;"","",IF(SUMPRODUCT(--(AN18:AN1500=AF17),--(AM18:AM1500&lt;&gt;""),--ISNUMBER(SEARCH(" "&amp;AM18:AM1500&amp;" ",Q255)))&gt;0,AF17,"")))</f>
        <v/>
      </c>
      <c r="AG255" s="964" t="str" cm="1">
        <f t="array" ref="AG255">IF(N255="","",IF(R255&lt;&gt;"","",IF(SUMPRODUCT(--(AN18:AN1500=AG17),--(AM18:AM1500&lt;&gt;""),--ISNUMBER(SEARCH(" "&amp;AM18:AM1500&amp;" ",Q255)))&gt;0,AG17,"")))</f>
        <v/>
      </c>
      <c r="AH255" s="964" t="str" cm="1">
        <f t="array" ref="AH255">IF(N255="","",IF(R255&lt;&gt;"","",IF(SUMPRODUCT(--(AN18:AN1500=AH17),--(AM18:AM1500&lt;&gt;""),--ISNUMBER(SEARCH(" "&amp;AM18:AM1500&amp;" ",Q255)))&gt;0,AH17,"")))</f>
        <v/>
      </c>
      <c r="AI255" s="964" t="str" cm="1">
        <f t="array" ref="AI255">IF(N255="","",IF(R255&lt;&gt;"","",IF(SUMPRODUCT(--(AN18:AN1500=AI17),--(AM18:AM1500&lt;&gt;""),--ISNUMBER(SEARCH(" "&amp;AM18:AM1500&amp;" ",Q255)))&gt;0,AI17,"")))</f>
        <v/>
      </c>
      <c r="AJ255" s="964" t="str" cm="1">
        <f t="array" ref="AJ255">IF(N255="","",IF(R255&lt;&gt;"","",IF(SUMPRODUCT(--(AN18:AN1500=AJ17),--(AM18:AM1500&lt;&gt;""),--ISNUMBER(SEARCH(" "&amp;AM18:AM1500&amp;" ",Q255)))&gt;0,AJ17,"")))</f>
        <v/>
      </c>
      <c r="AK255" s="964" t="str" cm="1">
        <f t="array" ref="AK255">IF(N255="","",IF(T255&lt;&gt;"",AK17,IF(S255&lt;&gt;"","",IF(R255&lt;&gt;"","",IF(SUMPRODUCT(--(AN18:AN1500=AK17),--(AM18:AM1500&lt;&gt;""),--ISNUMBER(SEARCH(" "&amp;AM18:AM1500&amp;" ",Q255)))&gt;0,AK17,"")))))</f>
        <v/>
      </c>
      <c r="AM255" s="964" t="s">
        <v>2271</v>
      </c>
      <c r="AN255" s="964" t="s">
        <v>1962</v>
      </c>
      <c r="AP255" s="964"/>
      <c r="AQ255" s="964"/>
      <c r="AR255" s="964"/>
      <c r="AT255" s="964"/>
      <c r="AU255" s="964"/>
      <c r="AV255" s="964"/>
      <c r="BN255" s="49">
        <v>1</v>
      </c>
    </row>
    <row r="256" spans="1:66" ht="35.1" customHeight="1">
      <c r="A256" s="957" t="str">
        <f>IF(B256="","",COUNTIF(B18:B256,"&lt;&gt;"))</f>
        <v/>
      </c>
      <c r="B256" s="958"/>
      <c r="C256" s="974" t="str">
        <f t="shared" si="54"/>
        <v/>
      </c>
      <c r="D256" s="984" t="str">
        <f t="shared" si="42"/>
        <v/>
      </c>
      <c r="E256" s="961" t="str">
        <f t="shared" si="43"/>
        <v/>
      </c>
      <c r="F256" s="962" t="str">
        <f t="shared" si="44"/>
        <v/>
      </c>
      <c r="G256" s="963" t="str">
        <f>IF(H256="","",COUNTIF(H18:H256,"&lt;&gt;"))</f>
        <v/>
      </c>
      <c r="H256" s="958" t="str" cm="1">
        <f t="array" ref="H256">IF(L256="","",IF(LEN(L256)&lt;=MAX(10,G13),L256,IFERROR(LEFT(L256,LOOKUP(2,1/(MID(L256,ROW(1:500),1)=" ")/(ROW(1:500)&lt;=MAX(10,G13)),ROW(1:500))-1),LEFT(L256,MAX(10,G13)))))</f>
        <v/>
      </c>
      <c r="I256" s="963" t="str">
        <f t="shared" si="45"/>
        <v/>
      </c>
      <c r="J256" s="963" t="str">
        <f t="shared" si="46"/>
        <v/>
      </c>
      <c r="K256" s="964" t="str">
        <f>IF(M255&lt;&gt;"",K255,IF(K255&lt;MAX(A18:A317),K255+1,""))</f>
        <v/>
      </c>
      <c r="L256" s="965" t="str">
        <f>IF(K256="","",IF(M255&lt;&gt;"",M255,INDEX(E18:E317,MATCH(K256,A18:A317,0))))</f>
        <v/>
      </c>
      <c r="M256" s="965" t="str">
        <f t="shared" si="47"/>
        <v/>
      </c>
      <c r="N256" s="966" t="str">
        <f t="shared" si="48"/>
        <v/>
      </c>
      <c r="O256" s="967" t="str">
        <f t="shared" si="49"/>
        <v/>
      </c>
      <c r="P256" s="967" t="str">
        <f t="shared" si="50"/>
        <v/>
      </c>
      <c r="Q256" s="966" t="str">
        <f t="shared" si="51"/>
        <v/>
      </c>
      <c r="R256" s="967" t="str">
        <f>IF(N256="","",IF(COUNTIF(AP18:AP300,TRIM(Q256))&gt;0,"EXCLUSION EXACTE",""))</f>
        <v/>
      </c>
      <c r="S256" s="967" t="str" cm="1">
        <f t="array" ref="S256">IF(N256="","",IF(SUMPRODUCT(--(AP18:AP300&lt;&gt;""),--ISNUMBER(SEARCH(" "&amp;AP18:AP300&amp;" ",Q256)))&gt;0,"BLOQUE MOLLUSQUES",""))</f>
        <v/>
      </c>
      <c r="T256" s="967" t="str" cm="1">
        <f t="array" ref="T256">IF(N256="","",IF(SUMPRODUCT(--(AT18:AT300&lt;&gt;""),--ISNUMBER(SEARCH(" "&amp;AT18:AT300&amp;" ",Q256)))&gt;0,"FORCE MOLLUSQUES",""))</f>
        <v/>
      </c>
      <c r="U256" s="966" t="str">
        <f t="shared" si="52"/>
        <v/>
      </c>
      <c r="V256" s="966" t="str">
        <f t="shared" si="55"/>
        <v/>
      </c>
      <c r="W256" s="991" t="str">
        <f t="shared" si="53"/>
        <v/>
      </c>
      <c r="X256" s="967" t="str" cm="1">
        <f t="array" ref="X256">IF(N256="","",IF(R256&lt;&gt;"","",IF(SUMPRODUCT(--(AN18:AN1500=X17),--(AM18:AM1500&lt;&gt;""),--ISNUMBER(SEARCH(" "&amp;AM18:AM1500&amp;" ",Q256)))&gt;0,X17,"")))</f>
        <v/>
      </c>
      <c r="Y256" s="967" t="str" cm="1">
        <f t="array" ref="Y256">IF(N256="","",IF(R256&lt;&gt;"","",IF(SUMPRODUCT(--(AN18:AN1500=Y17),--(AM18:AM1500&lt;&gt;""),--ISNUMBER(SEARCH(" "&amp;AM18:AM1500&amp;" ",Q256)))&gt;0,Y17,"")))</f>
        <v/>
      </c>
      <c r="Z256" s="967" t="str" cm="1">
        <f t="array" ref="Z256">IF(N256="","",IF(R256&lt;&gt;"","",IF(SUMPRODUCT(--(AN18:AN1500=Z17),--(AM18:AM1500&lt;&gt;""),--ISNUMBER(SEARCH(" "&amp;AM18:AM1500&amp;" ",Q256)))&gt;0,Z17,"")))</f>
        <v/>
      </c>
      <c r="AA256" s="967" t="str" cm="1">
        <f t="array" ref="AA256">IF(N256="","",IF(R256&lt;&gt;"","",IF(SUMPRODUCT(--(AN18:AN1500=AA17),--(AM18:AM1500&lt;&gt;""),--ISNUMBER(SEARCH(" "&amp;AM18:AM1500&amp;" ",Q256)))&gt;0,AA17,"")))</f>
        <v/>
      </c>
      <c r="AB256" s="967" t="str" cm="1">
        <f t="array" ref="AB256">IF(N256="","",IF(R256&lt;&gt;"","",IF(SUMPRODUCT(--(AN18:AN1500=AB17),--(AM18:AM1500&lt;&gt;""),--ISNUMBER(SEARCH(" "&amp;AM18:AM1500&amp;" ",Q256)))&gt;0,AB17,"")))</f>
        <v/>
      </c>
      <c r="AC256" s="967" t="str" cm="1">
        <f t="array" ref="AC256">IF(N256="","",IF(R256&lt;&gt;"","",IF(SUMPRODUCT(--(AN18:AN1500=AC17),--(AM18:AM1500&lt;&gt;""),--ISNUMBER(SEARCH(" "&amp;AM18:AM1500&amp;" ",Q256)))&gt;0,AC17,"")))</f>
        <v/>
      </c>
      <c r="AD256" s="967" t="str" cm="1">
        <f t="array" ref="AD256">IF(N256="","",IF(R256&lt;&gt;"","",IF(SUMPRODUCT(--(AN18:AN1500=AD17),--(AM18:AM1500&lt;&gt;""),--ISNUMBER(SEARCH(" "&amp;AM18:AM1500&amp;" ",Q256)))&gt;0,AD17,"")))</f>
        <v/>
      </c>
      <c r="AE256" s="967" t="str" cm="1">
        <f t="array" ref="AE256">IF(N256="","",IF(R256&lt;&gt;"","",IF(SUMPRODUCT(--(AN18:AN1500=AE17),--(AM18:AM1500&lt;&gt;""),--ISNUMBER(SEARCH(" "&amp;AM18:AM1500&amp;" ",Q256)))&gt;0,AE17,"")))</f>
        <v/>
      </c>
      <c r="AF256" s="967" t="str" cm="1">
        <f t="array" ref="AF256">IF(N256="","",IF(R256&lt;&gt;"","",IF(SUMPRODUCT(--(AN18:AN1500=AF17),--(AM18:AM1500&lt;&gt;""),--ISNUMBER(SEARCH(" "&amp;AM18:AM1500&amp;" ",Q256)))&gt;0,AF17,"")))</f>
        <v/>
      </c>
      <c r="AG256" s="967" t="str" cm="1">
        <f t="array" ref="AG256">IF(N256="","",IF(R256&lt;&gt;"","",IF(SUMPRODUCT(--(AN18:AN1500=AG17),--(AM18:AM1500&lt;&gt;""),--ISNUMBER(SEARCH(" "&amp;AM18:AM1500&amp;" ",Q256)))&gt;0,AG17,"")))</f>
        <v/>
      </c>
      <c r="AH256" s="967" t="str" cm="1">
        <f t="array" ref="AH256">IF(N256="","",IF(R256&lt;&gt;"","",IF(SUMPRODUCT(--(AN18:AN1500=AH17),--(AM18:AM1500&lt;&gt;""),--ISNUMBER(SEARCH(" "&amp;AM18:AM1500&amp;" ",Q256)))&gt;0,AH17,"")))</f>
        <v/>
      </c>
      <c r="AI256" s="967" t="str" cm="1">
        <f t="array" ref="AI256">IF(N256="","",IF(R256&lt;&gt;"","",IF(SUMPRODUCT(--(AN18:AN1500=AI17),--(AM18:AM1500&lt;&gt;""),--ISNUMBER(SEARCH(" "&amp;AM18:AM1500&amp;" ",Q256)))&gt;0,AI17,"")))</f>
        <v/>
      </c>
      <c r="AJ256" s="967" t="str" cm="1">
        <f t="array" ref="AJ256">IF(N256="","",IF(R256&lt;&gt;"","",IF(SUMPRODUCT(--(AN18:AN1500=AJ17),--(AM18:AM1500&lt;&gt;""),--ISNUMBER(SEARCH(" "&amp;AM18:AM1500&amp;" ",Q256)))&gt;0,AJ17,"")))</f>
        <v/>
      </c>
      <c r="AK256" s="967" t="str" cm="1">
        <f t="array" ref="AK256">IF(N256="","",IF(T256&lt;&gt;"",AK17,IF(S256&lt;&gt;"","",IF(R256&lt;&gt;"","",IF(SUMPRODUCT(--(AN18:AN1500=AK17),--(AM18:AM1500&lt;&gt;""),--ISNUMBER(SEARCH(" "&amp;AM18:AM1500&amp;" ",Q256)))&gt;0,AK17,"")))))</f>
        <v/>
      </c>
      <c r="AM256" s="968" t="s">
        <v>2272</v>
      </c>
      <c r="AN256" s="968" t="s">
        <v>1962</v>
      </c>
      <c r="AP256" s="964"/>
      <c r="AQ256" s="964"/>
      <c r="AR256" s="964"/>
      <c r="AT256" s="964"/>
      <c r="AU256" s="964"/>
      <c r="AV256" s="964"/>
      <c r="BN256" s="49">
        <v>1</v>
      </c>
    </row>
    <row r="257" spans="1:66" ht="35.1" customHeight="1">
      <c r="A257" s="973" t="str">
        <f>IF(B257="","",COUNTIF(B18:B257,"&lt;&gt;"))</f>
        <v/>
      </c>
      <c r="B257" s="965"/>
      <c r="C257" s="974" t="str">
        <f t="shared" si="54"/>
        <v/>
      </c>
      <c r="D257" s="984" t="str">
        <f t="shared" si="42"/>
        <v/>
      </c>
      <c r="E257" s="976" t="str">
        <f t="shared" si="43"/>
        <v/>
      </c>
      <c r="F257" s="977" t="str">
        <f t="shared" si="44"/>
        <v/>
      </c>
      <c r="G257" s="964" t="str">
        <f>IF(H257="","",COUNTIF(H18:H257,"&lt;&gt;"))</f>
        <v/>
      </c>
      <c r="H257" s="965" t="str" cm="1">
        <f t="array" ref="H257">IF(L257="","",IF(LEN(L257)&lt;=MAX(10,G13),L257,IFERROR(LEFT(L257,LOOKUP(2,1/(MID(L257,ROW(1:500),1)=" ")/(ROW(1:500)&lt;=MAX(10,G13)),ROW(1:500))-1),LEFT(L257,MAX(10,G13)))))</f>
        <v/>
      </c>
      <c r="I257" s="964" t="str">
        <f t="shared" si="45"/>
        <v/>
      </c>
      <c r="J257" s="964" t="str">
        <f t="shared" si="46"/>
        <v/>
      </c>
      <c r="K257" s="964" t="str">
        <f>IF(M256&lt;&gt;"",K256,IF(K256&lt;MAX(A18:A317),K256+1,""))</f>
        <v/>
      </c>
      <c r="L257" s="965" t="str">
        <f>IF(K257="","",IF(M256&lt;&gt;"",M256,INDEX(E18:E317,MATCH(K257,A18:A317,0))))</f>
        <v/>
      </c>
      <c r="M257" s="965" t="str">
        <f t="shared" si="47"/>
        <v/>
      </c>
      <c r="N257" s="965" t="str">
        <f t="shared" si="48"/>
        <v/>
      </c>
      <c r="O257" s="964" t="str">
        <f t="shared" si="49"/>
        <v/>
      </c>
      <c r="P257" s="964" t="str">
        <f t="shared" si="50"/>
        <v/>
      </c>
      <c r="Q257" s="965" t="str">
        <f t="shared" si="51"/>
        <v/>
      </c>
      <c r="R257" s="964" t="str">
        <f>IF(N257="","",IF(COUNTIF(AP18:AP300,TRIM(Q257))&gt;0,"EXCLUSION EXACTE",""))</f>
        <v/>
      </c>
      <c r="S257" s="964" t="str" cm="1">
        <f t="array" ref="S257">IF(N257="","",IF(SUMPRODUCT(--(AP18:AP300&lt;&gt;""),--ISNUMBER(SEARCH(" "&amp;AP18:AP300&amp;" ",Q257)))&gt;0,"BLOQUE MOLLUSQUES",""))</f>
        <v/>
      </c>
      <c r="T257" s="964" t="str" cm="1">
        <f t="array" ref="T257">IF(N257="","",IF(SUMPRODUCT(--(AT18:AT300&lt;&gt;""),--ISNUMBER(SEARCH(" "&amp;AT18:AT300&amp;" ",Q257)))&gt;0,"FORCE MOLLUSQUES",""))</f>
        <v/>
      </c>
      <c r="U257" s="965" t="str">
        <f t="shared" si="52"/>
        <v/>
      </c>
      <c r="V257" s="965" t="str">
        <f t="shared" si="55"/>
        <v/>
      </c>
      <c r="W257" s="977" t="str">
        <f t="shared" si="53"/>
        <v/>
      </c>
      <c r="X257" s="964" t="str" cm="1">
        <f t="array" ref="X257">IF(N257="","",IF(R257&lt;&gt;"","",IF(SUMPRODUCT(--(AN18:AN1500=X17),--(AM18:AM1500&lt;&gt;""),--ISNUMBER(SEARCH(" "&amp;AM18:AM1500&amp;" ",Q257)))&gt;0,X17,"")))</f>
        <v/>
      </c>
      <c r="Y257" s="964" t="str" cm="1">
        <f t="array" ref="Y257">IF(N257="","",IF(R257&lt;&gt;"","",IF(SUMPRODUCT(--(AN18:AN1500=Y17),--(AM18:AM1500&lt;&gt;""),--ISNUMBER(SEARCH(" "&amp;AM18:AM1500&amp;" ",Q257)))&gt;0,Y17,"")))</f>
        <v/>
      </c>
      <c r="Z257" s="964" t="str" cm="1">
        <f t="array" ref="Z257">IF(N257="","",IF(R257&lt;&gt;"","",IF(SUMPRODUCT(--(AN18:AN1500=Z17),--(AM18:AM1500&lt;&gt;""),--ISNUMBER(SEARCH(" "&amp;AM18:AM1500&amp;" ",Q257)))&gt;0,Z17,"")))</f>
        <v/>
      </c>
      <c r="AA257" s="964" t="str" cm="1">
        <f t="array" ref="AA257">IF(N257="","",IF(R257&lt;&gt;"","",IF(SUMPRODUCT(--(AN18:AN1500=AA17),--(AM18:AM1500&lt;&gt;""),--ISNUMBER(SEARCH(" "&amp;AM18:AM1500&amp;" ",Q257)))&gt;0,AA17,"")))</f>
        <v/>
      </c>
      <c r="AB257" s="964" t="str" cm="1">
        <f t="array" ref="AB257">IF(N257="","",IF(R257&lt;&gt;"","",IF(SUMPRODUCT(--(AN18:AN1500=AB17),--(AM18:AM1500&lt;&gt;""),--ISNUMBER(SEARCH(" "&amp;AM18:AM1500&amp;" ",Q257)))&gt;0,AB17,"")))</f>
        <v/>
      </c>
      <c r="AC257" s="964" t="str" cm="1">
        <f t="array" ref="AC257">IF(N257="","",IF(R257&lt;&gt;"","",IF(SUMPRODUCT(--(AN18:AN1500=AC17),--(AM18:AM1500&lt;&gt;""),--ISNUMBER(SEARCH(" "&amp;AM18:AM1500&amp;" ",Q257)))&gt;0,AC17,"")))</f>
        <v/>
      </c>
      <c r="AD257" s="964" t="str" cm="1">
        <f t="array" ref="AD257">IF(N257="","",IF(R257&lt;&gt;"","",IF(SUMPRODUCT(--(AN18:AN1500=AD17),--(AM18:AM1500&lt;&gt;""),--ISNUMBER(SEARCH(" "&amp;AM18:AM1500&amp;" ",Q257)))&gt;0,AD17,"")))</f>
        <v/>
      </c>
      <c r="AE257" s="964" t="str" cm="1">
        <f t="array" ref="AE257">IF(N257="","",IF(R257&lt;&gt;"","",IF(SUMPRODUCT(--(AN18:AN1500=AE17),--(AM18:AM1500&lt;&gt;""),--ISNUMBER(SEARCH(" "&amp;AM18:AM1500&amp;" ",Q257)))&gt;0,AE17,"")))</f>
        <v/>
      </c>
      <c r="AF257" s="964" t="str" cm="1">
        <f t="array" ref="AF257">IF(N257="","",IF(R257&lt;&gt;"","",IF(SUMPRODUCT(--(AN18:AN1500=AF17),--(AM18:AM1500&lt;&gt;""),--ISNUMBER(SEARCH(" "&amp;AM18:AM1500&amp;" ",Q257)))&gt;0,AF17,"")))</f>
        <v/>
      </c>
      <c r="AG257" s="964" t="str" cm="1">
        <f t="array" ref="AG257">IF(N257="","",IF(R257&lt;&gt;"","",IF(SUMPRODUCT(--(AN18:AN1500=AG17),--(AM18:AM1500&lt;&gt;""),--ISNUMBER(SEARCH(" "&amp;AM18:AM1500&amp;" ",Q257)))&gt;0,AG17,"")))</f>
        <v/>
      </c>
      <c r="AH257" s="964" t="str" cm="1">
        <f t="array" ref="AH257">IF(N257="","",IF(R257&lt;&gt;"","",IF(SUMPRODUCT(--(AN18:AN1500=AH17),--(AM18:AM1500&lt;&gt;""),--ISNUMBER(SEARCH(" "&amp;AM18:AM1500&amp;" ",Q257)))&gt;0,AH17,"")))</f>
        <v/>
      </c>
      <c r="AI257" s="964" t="str" cm="1">
        <f t="array" ref="AI257">IF(N257="","",IF(R257&lt;&gt;"","",IF(SUMPRODUCT(--(AN18:AN1500=AI17),--(AM18:AM1500&lt;&gt;""),--ISNUMBER(SEARCH(" "&amp;AM18:AM1500&amp;" ",Q257)))&gt;0,AI17,"")))</f>
        <v/>
      </c>
      <c r="AJ257" s="964" t="str" cm="1">
        <f t="array" ref="AJ257">IF(N257="","",IF(R257&lt;&gt;"","",IF(SUMPRODUCT(--(AN18:AN1500=AJ17),--(AM18:AM1500&lt;&gt;""),--ISNUMBER(SEARCH(" "&amp;AM18:AM1500&amp;" ",Q257)))&gt;0,AJ17,"")))</f>
        <v/>
      </c>
      <c r="AK257" s="964" t="str" cm="1">
        <f t="array" ref="AK257">IF(N257="","",IF(T257&lt;&gt;"",AK17,IF(S257&lt;&gt;"","",IF(R257&lt;&gt;"","",IF(SUMPRODUCT(--(AN18:AN1500=AK17),--(AM18:AM1500&lt;&gt;""),--ISNUMBER(SEARCH(" "&amp;AM18:AM1500&amp;" ",Q257)))&gt;0,AK17,"")))))</f>
        <v/>
      </c>
      <c r="AM257" s="964" t="s">
        <v>2273</v>
      </c>
      <c r="AN257" s="964" t="s">
        <v>1962</v>
      </c>
      <c r="AP257" s="964"/>
      <c r="AQ257" s="964"/>
      <c r="AR257" s="964"/>
      <c r="AT257" s="964"/>
      <c r="AU257" s="964"/>
      <c r="AV257" s="964"/>
      <c r="BN257" s="49">
        <v>1</v>
      </c>
    </row>
    <row r="258" spans="1:66" ht="35.1" customHeight="1">
      <c r="A258" s="957" t="str">
        <f>IF(B258="","",COUNTIF(B18:B258,"&lt;&gt;"))</f>
        <v/>
      </c>
      <c r="B258" s="958"/>
      <c r="C258" s="974" t="str">
        <f t="shared" si="54"/>
        <v/>
      </c>
      <c r="D258" s="984" t="str">
        <f t="shared" si="42"/>
        <v/>
      </c>
      <c r="E258" s="961" t="str">
        <f t="shared" si="43"/>
        <v/>
      </c>
      <c r="F258" s="962" t="str">
        <f t="shared" si="44"/>
        <v/>
      </c>
      <c r="G258" s="963" t="str">
        <f>IF(H258="","",COUNTIF(H18:H258,"&lt;&gt;"))</f>
        <v/>
      </c>
      <c r="H258" s="958" t="str" cm="1">
        <f t="array" ref="H258">IF(L258="","",IF(LEN(L258)&lt;=MAX(10,G13),L258,IFERROR(LEFT(L258,LOOKUP(2,1/(MID(L258,ROW(1:500),1)=" ")/(ROW(1:500)&lt;=MAX(10,G13)),ROW(1:500))-1),LEFT(L258,MAX(10,G13)))))</f>
        <v/>
      </c>
      <c r="I258" s="963" t="str">
        <f t="shared" si="45"/>
        <v/>
      </c>
      <c r="J258" s="963" t="str">
        <f t="shared" si="46"/>
        <v/>
      </c>
      <c r="K258" s="964" t="str">
        <f>IF(M257&lt;&gt;"",K257,IF(K257&lt;MAX(A18:A317),K257+1,""))</f>
        <v/>
      </c>
      <c r="L258" s="965" t="str">
        <f>IF(K258="","",IF(M257&lt;&gt;"",M257,INDEX(E18:E317,MATCH(K258,A18:A317,0))))</f>
        <v/>
      </c>
      <c r="M258" s="965" t="str">
        <f t="shared" si="47"/>
        <v/>
      </c>
      <c r="N258" s="966" t="str">
        <f t="shared" si="48"/>
        <v/>
      </c>
      <c r="O258" s="967" t="str">
        <f t="shared" si="49"/>
        <v/>
      </c>
      <c r="P258" s="967" t="str">
        <f t="shared" si="50"/>
        <v/>
      </c>
      <c r="Q258" s="966" t="str">
        <f t="shared" si="51"/>
        <v/>
      </c>
      <c r="R258" s="967" t="str">
        <f>IF(N258="","",IF(COUNTIF(AP18:AP300,TRIM(Q258))&gt;0,"EXCLUSION EXACTE",""))</f>
        <v/>
      </c>
      <c r="S258" s="967" t="str" cm="1">
        <f t="array" ref="S258">IF(N258="","",IF(SUMPRODUCT(--(AP18:AP300&lt;&gt;""),--ISNUMBER(SEARCH(" "&amp;AP18:AP300&amp;" ",Q258)))&gt;0,"BLOQUE MOLLUSQUES",""))</f>
        <v/>
      </c>
      <c r="T258" s="967" t="str" cm="1">
        <f t="array" ref="T258">IF(N258="","",IF(SUMPRODUCT(--(AT18:AT300&lt;&gt;""),--ISNUMBER(SEARCH(" "&amp;AT18:AT300&amp;" ",Q258)))&gt;0,"FORCE MOLLUSQUES",""))</f>
        <v/>
      </c>
      <c r="U258" s="966" t="str">
        <f t="shared" si="52"/>
        <v/>
      </c>
      <c r="V258" s="966" t="str">
        <f t="shared" si="55"/>
        <v/>
      </c>
      <c r="W258" s="991" t="str">
        <f t="shared" si="53"/>
        <v/>
      </c>
      <c r="X258" s="967" t="str" cm="1">
        <f t="array" ref="X258">IF(N258="","",IF(R258&lt;&gt;"","",IF(SUMPRODUCT(--(AN18:AN1500=X17),--(AM18:AM1500&lt;&gt;""),--ISNUMBER(SEARCH(" "&amp;AM18:AM1500&amp;" ",Q258)))&gt;0,X17,"")))</f>
        <v/>
      </c>
      <c r="Y258" s="967" t="str" cm="1">
        <f t="array" ref="Y258">IF(N258="","",IF(R258&lt;&gt;"","",IF(SUMPRODUCT(--(AN18:AN1500=Y17),--(AM18:AM1500&lt;&gt;""),--ISNUMBER(SEARCH(" "&amp;AM18:AM1500&amp;" ",Q258)))&gt;0,Y17,"")))</f>
        <v/>
      </c>
      <c r="Z258" s="967" t="str" cm="1">
        <f t="array" ref="Z258">IF(N258="","",IF(R258&lt;&gt;"","",IF(SUMPRODUCT(--(AN18:AN1500=Z17),--(AM18:AM1500&lt;&gt;""),--ISNUMBER(SEARCH(" "&amp;AM18:AM1500&amp;" ",Q258)))&gt;0,Z17,"")))</f>
        <v/>
      </c>
      <c r="AA258" s="967" t="str" cm="1">
        <f t="array" ref="AA258">IF(N258="","",IF(R258&lt;&gt;"","",IF(SUMPRODUCT(--(AN18:AN1500=AA17),--(AM18:AM1500&lt;&gt;""),--ISNUMBER(SEARCH(" "&amp;AM18:AM1500&amp;" ",Q258)))&gt;0,AA17,"")))</f>
        <v/>
      </c>
      <c r="AB258" s="967" t="str" cm="1">
        <f t="array" ref="AB258">IF(N258="","",IF(R258&lt;&gt;"","",IF(SUMPRODUCT(--(AN18:AN1500=AB17),--(AM18:AM1500&lt;&gt;""),--ISNUMBER(SEARCH(" "&amp;AM18:AM1500&amp;" ",Q258)))&gt;0,AB17,"")))</f>
        <v/>
      </c>
      <c r="AC258" s="967" t="str" cm="1">
        <f t="array" ref="AC258">IF(N258="","",IF(R258&lt;&gt;"","",IF(SUMPRODUCT(--(AN18:AN1500=AC17),--(AM18:AM1500&lt;&gt;""),--ISNUMBER(SEARCH(" "&amp;AM18:AM1500&amp;" ",Q258)))&gt;0,AC17,"")))</f>
        <v/>
      </c>
      <c r="AD258" s="967" t="str" cm="1">
        <f t="array" ref="AD258">IF(N258="","",IF(R258&lt;&gt;"","",IF(SUMPRODUCT(--(AN18:AN1500=AD17),--(AM18:AM1500&lt;&gt;""),--ISNUMBER(SEARCH(" "&amp;AM18:AM1500&amp;" ",Q258)))&gt;0,AD17,"")))</f>
        <v/>
      </c>
      <c r="AE258" s="967" t="str" cm="1">
        <f t="array" ref="AE258">IF(N258="","",IF(R258&lt;&gt;"","",IF(SUMPRODUCT(--(AN18:AN1500=AE17),--(AM18:AM1500&lt;&gt;""),--ISNUMBER(SEARCH(" "&amp;AM18:AM1500&amp;" ",Q258)))&gt;0,AE17,"")))</f>
        <v/>
      </c>
      <c r="AF258" s="967" t="str" cm="1">
        <f t="array" ref="AF258">IF(N258="","",IF(R258&lt;&gt;"","",IF(SUMPRODUCT(--(AN18:AN1500=AF17),--(AM18:AM1500&lt;&gt;""),--ISNUMBER(SEARCH(" "&amp;AM18:AM1500&amp;" ",Q258)))&gt;0,AF17,"")))</f>
        <v/>
      </c>
      <c r="AG258" s="967" t="str" cm="1">
        <f t="array" ref="AG258">IF(N258="","",IF(R258&lt;&gt;"","",IF(SUMPRODUCT(--(AN18:AN1500=AG17),--(AM18:AM1500&lt;&gt;""),--ISNUMBER(SEARCH(" "&amp;AM18:AM1500&amp;" ",Q258)))&gt;0,AG17,"")))</f>
        <v/>
      </c>
      <c r="AH258" s="967" t="str" cm="1">
        <f t="array" ref="AH258">IF(N258="","",IF(R258&lt;&gt;"","",IF(SUMPRODUCT(--(AN18:AN1500=AH17),--(AM18:AM1500&lt;&gt;""),--ISNUMBER(SEARCH(" "&amp;AM18:AM1500&amp;" ",Q258)))&gt;0,AH17,"")))</f>
        <v/>
      </c>
      <c r="AI258" s="967" t="str" cm="1">
        <f t="array" ref="AI258">IF(N258="","",IF(R258&lt;&gt;"","",IF(SUMPRODUCT(--(AN18:AN1500=AI17),--(AM18:AM1500&lt;&gt;""),--ISNUMBER(SEARCH(" "&amp;AM18:AM1500&amp;" ",Q258)))&gt;0,AI17,"")))</f>
        <v/>
      </c>
      <c r="AJ258" s="967" t="str" cm="1">
        <f t="array" ref="AJ258">IF(N258="","",IF(R258&lt;&gt;"","",IF(SUMPRODUCT(--(AN18:AN1500=AJ17),--(AM18:AM1500&lt;&gt;""),--ISNUMBER(SEARCH(" "&amp;AM18:AM1500&amp;" ",Q258)))&gt;0,AJ17,"")))</f>
        <v/>
      </c>
      <c r="AK258" s="967" t="str" cm="1">
        <f t="array" ref="AK258">IF(N258="","",IF(T258&lt;&gt;"",AK17,IF(S258&lt;&gt;"","",IF(R258&lt;&gt;"","",IF(SUMPRODUCT(--(AN18:AN1500=AK17),--(AM18:AM1500&lt;&gt;""),--ISNUMBER(SEARCH(" "&amp;AM18:AM1500&amp;" ",Q258)))&gt;0,AK17,"")))))</f>
        <v/>
      </c>
      <c r="AM258" s="968" t="s">
        <v>135</v>
      </c>
      <c r="AN258" s="968" t="s">
        <v>1962</v>
      </c>
      <c r="AP258" s="964"/>
      <c r="AQ258" s="964"/>
      <c r="AR258" s="964"/>
      <c r="AT258" s="964"/>
      <c r="AU258" s="964"/>
      <c r="AV258" s="964"/>
      <c r="BN258" s="49">
        <v>1</v>
      </c>
    </row>
    <row r="259" spans="1:66" ht="35.1" customHeight="1">
      <c r="A259" s="973" t="str">
        <f>IF(B259="","",COUNTIF(B18:B259,"&lt;&gt;"))</f>
        <v/>
      </c>
      <c r="B259" s="965"/>
      <c r="C259" s="974" t="str">
        <f t="shared" si="54"/>
        <v/>
      </c>
      <c r="D259" s="984" t="str">
        <f t="shared" si="42"/>
        <v/>
      </c>
      <c r="E259" s="976" t="str">
        <f t="shared" si="43"/>
        <v/>
      </c>
      <c r="F259" s="977" t="str">
        <f t="shared" si="44"/>
        <v/>
      </c>
      <c r="G259" s="964" t="str">
        <f>IF(H259="","",COUNTIF(H18:H259,"&lt;&gt;"))</f>
        <v/>
      </c>
      <c r="H259" s="965" t="str" cm="1">
        <f t="array" ref="H259">IF(L259="","",IF(LEN(L259)&lt;=MAX(10,G13),L259,IFERROR(LEFT(L259,LOOKUP(2,1/(MID(L259,ROW(1:500),1)=" ")/(ROW(1:500)&lt;=MAX(10,G13)),ROW(1:500))-1),LEFT(L259,MAX(10,G13)))))</f>
        <v/>
      </c>
      <c r="I259" s="964" t="str">
        <f t="shared" si="45"/>
        <v/>
      </c>
      <c r="J259" s="964" t="str">
        <f t="shared" si="46"/>
        <v/>
      </c>
      <c r="K259" s="964" t="str">
        <f>IF(M258&lt;&gt;"",K258,IF(K258&lt;MAX(A18:A317),K258+1,""))</f>
        <v/>
      </c>
      <c r="L259" s="965" t="str">
        <f>IF(K259="","",IF(M258&lt;&gt;"",M258,INDEX(E18:E317,MATCH(K259,A18:A317,0))))</f>
        <v/>
      </c>
      <c r="M259" s="965" t="str">
        <f t="shared" si="47"/>
        <v/>
      </c>
      <c r="N259" s="965" t="str">
        <f t="shared" si="48"/>
        <v/>
      </c>
      <c r="O259" s="964" t="str">
        <f t="shared" si="49"/>
        <v/>
      </c>
      <c r="P259" s="964" t="str">
        <f t="shared" si="50"/>
        <v/>
      </c>
      <c r="Q259" s="965" t="str">
        <f t="shared" si="51"/>
        <v/>
      </c>
      <c r="R259" s="964" t="str">
        <f>IF(N259="","",IF(COUNTIF(AP18:AP300,TRIM(Q259))&gt;0,"EXCLUSION EXACTE",""))</f>
        <v/>
      </c>
      <c r="S259" s="964" t="str" cm="1">
        <f t="array" ref="S259">IF(N259="","",IF(SUMPRODUCT(--(AP18:AP300&lt;&gt;""),--ISNUMBER(SEARCH(" "&amp;AP18:AP300&amp;" ",Q259)))&gt;0,"BLOQUE MOLLUSQUES",""))</f>
        <v/>
      </c>
      <c r="T259" s="964" t="str" cm="1">
        <f t="array" ref="T259">IF(N259="","",IF(SUMPRODUCT(--(AT18:AT300&lt;&gt;""),--ISNUMBER(SEARCH(" "&amp;AT18:AT300&amp;" ",Q259)))&gt;0,"FORCE MOLLUSQUES",""))</f>
        <v/>
      </c>
      <c r="U259" s="965" t="str">
        <f t="shared" si="52"/>
        <v/>
      </c>
      <c r="V259" s="965" t="str">
        <f t="shared" si="55"/>
        <v/>
      </c>
      <c r="W259" s="977" t="str">
        <f t="shared" si="53"/>
        <v/>
      </c>
      <c r="X259" s="964" t="str" cm="1">
        <f t="array" ref="X259">IF(N259="","",IF(R259&lt;&gt;"","",IF(SUMPRODUCT(--(AN18:AN1500=X17),--(AM18:AM1500&lt;&gt;""),--ISNUMBER(SEARCH(" "&amp;AM18:AM1500&amp;" ",Q259)))&gt;0,X17,"")))</f>
        <v/>
      </c>
      <c r="Y259" s="964" t="str" cm="1">
        <f t="array" ref="Y259">IF(N259="","",IF(R259&lt;&gt;"","",IF(SUMPRODUCT(--(AN18:AN1500=Y17),--(AM18:AM1500&lt;&gt;""),--ISNUMBER(SEARCH(" "&amp;AM18:AM1500&amp;" ",Q259)))&gt;0,Y17,"")))</f>
        <v/>
      </c>
      <c r="Z259" s="964" t="str" cm="1">
        <f t="array" ref="Z259">IF(N259="","",IF(R259&lt;&gt;"","",IF(SUMPRODUCT(--(AN18:AN1500=Z17),--(AM18:AM1500&lt;&gt;""),--ISNUMBER(SEARCH(" "&amp;AM18:AM1500&amp;" ",Q259)))&gt;0,Z17,"")))</f>
        <v/>
      </c>
      <c r="AA259" s="964" t="str" cm="1">
        <f t="array" ref="AA259">IF(N259="","",IF(R259&lt;&gt;"","",IF(SUMPRODUCT(--(AN18:AN1500=AA17),--(AM18:AM1500&lt;&gt;""),--ISNUMBER(SEARCH(" "&amp;AM18:AM1500&amp;" ",Q259)))&gt;0,AA17,"")))</f>
        <v/>
      </c>
      <c r="AB259" s="964" t="str" cm="1">
        <f t="array" ref="AB259">IF(N259="","",IF(R259&lt;&gt;"","",IF(SUMPRODUCT(--(AN18:AN1500=AB17),--(AM18:AM1500&lt;&gt;""),--ISNUMBER(SEARCH(" "&amp;AM18:AM1500&amp;" ",Q259)))&gt;0,AB17,"")))</f>
        <v/>
      </c>
      <c r="AC259" s="964" t="str" cm="1">
        <f t="array" ref="AC259">IF(N259="","",IF(R259&lt;&gt;"","",IF(SUMPRODUCT(--(AN18:AN1500=AC17),--(AM18:AM1500&lt;&gt;""),--ISNUMBER(SEARCH(" "&amp;AM18:AM1500&amp;" ",Q259)))&gt;0,AC17,"")))</f>
        <v/>
      </c>
      <c r="AD259" s="964" t="str" cm="1">
        <f t="array" ref="AD259">IF(N259="","",IF(R259&lt;&gt;"","",IF(SUMPRODUCT(--(AN18:AN1500=AD17),--(AM18:AM1500&lt;&gt;""),--ISNUMBER(SEARCH(" "&amp;AM18:AM1500&amp;" ",Q259)))&gt;0,AD17,"")))</f>
        <v/>
      </c>
      <c r="AE259" s="964" t="str" cm="1">
        <f t="array" ref="AE259">IF(N259="","",IF(R259&lt;&gt;"","",IF(SUMPRODUCT(--(AN18:AN1500=AE17),--(AM18:AM1500&lt;&gt;""),--ISNUMBER(SEARCH(" "&amp;AM18:AM1500&amp;" ",Q259)))&gt;0,AE17,"")))</f>
        <v/>
      </c>
      <c r="AF259" s="964" t="str" cm="1">
        <f t="array" ref="AF259">IF(N259="","",IF(R259&lt;&gt;"","",IF(SUMPRODUCT(--(AN18:AN1500=AF17),--(AM18:AM1500&lt;&gt;""),--ISNUMBER(SEARCH(" "&amp;AM18:AM1500&amp;" ",Q259)))&gt;0,AF17,"")))</f>
        <v/>
      </c>
      <c r="AG259" s="964" t="str" cm="1">
        <f t="array" ref="AG259">IF(N259="","",IF(R259&lt;&gt;"","",IF(SUMPRODUCT(--(AN18:AN1500=AG17),--(AM18:AM1500&lt;&gt;""),--ISNUMBER(SEARCH(" "&amp;AM18:AM1500&amp;" ",Q259)))&gt;0,AG17,"")))</f>
        <v/>
      </c>
      <c r="AH259" s="964" t="str" cm="1">
        <f t="array" ref="AH259">IF(N259="","",IF(R259&lt;&gt;"","",IF(SUMPRODUCT(--(AN18:AN1500=AH17),--(AM18:AM1500&lt;&gt;""),--ISNUMBER(SEARCH(" "&amp;AM18:AM1500&amp;" ",Q259)))&gt;0,AH17,"")))</f>
        <v/>
      </c>
      <c r="AI259" s="964" t="str" cm="1">
        <f t="array" ref="AI259">IF(N259="","",IF(R259&lt;&gt;"","",IF(SUMPRODUCT(--(AN18:AN1500=AI17),--(AM18:AM1500&lt;&gt;""),--ISNUMBER(SEARCH(" "&amp;AM18:AM1500&amp;" ",Q259)))&gt;0,AI17,"")))</f>
        <v/>
      </c>
      <c r="AJ259" s="964" t="str" cm="1">
        <f t="array" ref="AJ259">IF(N259="","",IF(R259&lt;&gt;"","",IF(SUMPRODUCT(--(AN18:AN1500=AJ17),--(AM18:AM1500&lt;&gt;""),--ISNUMBER(SEARCH(" "&amp;AM18:AM1500&amp;" ",Q259)))&gt;0,AJ17,"")))</f>
        <v/>
      </c>
      <c r="AK259" s="964" t="str" cm="1">
        <f t="array" ref="AK259">IF(N259="","",IF(T259&lt;&gt;"",AK17,IF(S259&lt;&gt;"","",IF(R259&lt;&gt;"","",IF(SUMPRODUCT(--(AN18:AN1500=AK17),--(AM18:AM1500&lt;&gt;""),--ISNUMBER(SEARCH(" "&amp;AM18:AM1500&amp;" ",Q259)))&gt;0,AK17,"")))))</f>
        <v/>
      </c>
      <c r="AM259" s="964" t="s">
        <v>2274</v>
      </c>
      <c r="AN259" s="964" t="s">
        <v>1962</v>
      </c>
      <c r="AP259" s="964"/>
      <c r="AQ259" s="964"/>
      <c r="AR259" s="964"/>
      <c r="AT259" s="964"/>
      <c r="AU259" s="964"/>
      <c r="AV259" s="964"/>
      <c r="BN259" s="49">
        <v>1</v>
      </c>
    </row>
    <row r="260" spans="1:66" ht="35.1" customHeight="1">
      <c r="A260" s="957" t="str">
        <f>IF(B260="","",COUNTIF(B18:B260,"&lt;&gt;"))</f>
        <v/>
      </c>
      <c r="B260" s="958"/>
      <c r="C260" s="974" t="str">
        <f t="shared" si="54"/>
        <v/>
      </c>
      <c r="D260" s="984" t="str">
        <f t="shared" si="42"/>
        <v/>
      </c>
      <c r="E260" s="961" t="str">
        <f t="shared" si="43"/>
        <v/>
      </c>
      <c r="F260" s="962" t="str">
        <f t="shared" si="44"/>
        <v/>
      </c>
      <c r="G260" s="963" t="str">
        <f>IF(H260="","",COUNTIF(H18:H260,"&lt;&gt;"))</f>
        <v/>
      </c>
      <c r="H260" s="958" t="str" cm="1">
        <f t="array" ref="H260">IF(L260="","",IF(LEN(L260)&lt;=MAX(10,G13),L260,IFERROR(LEFT(L260,LOOKUP(2,1/(MID(L260,ROW(1:500),1)=" ")/(ROW(1:500)&lt;=MAX(10,G13)),ROW(1:500))-1),LEFT(L260,MAX(10,G13)))))</f>
        <v/>
      </c>
      <c r="I260" s="963" t="str">
        <f t="shared" si="45"/>
        <v/>
      </c>
      <c r="J260" s="963" t="str">
        <f t="shared" si="46"/>
        <v/>
      </c>
      <c r="K260" s="964" t="str">
        <f>IF(M259&lt;&gt;"",K259,IF(K259&lt;MAX(A18:A317),K259+1,""))</f>
        <v/>
      </c>
      <c r="L260" s="965" t="str">
        <f>IF(K260="","",IF(M259&lt;&gt;"",M259,INDEX(E18:E317,MATCH(K260,A18:A317,0))))</f>
        <v/>
      </c>
      <c r="M260" s="965" t="str">
        <f t="shared" si="47"/>
        <v/>
      </c>
      <c r="N260" s="966" t="str">
        <f t="shared" si="48"/>
        <v/>
      </c>
      <c r="O260" s="967" t="str">
        <f t="shared" si="49"/>
        <v/>
      </c>
      <c r="P260" s="967" t="str">
        <f t="shared" si="50"/>
        <v/>
      </c>
      <c r="Q260" s="966" t="str">
        <f t="shared" si="51"/>
        <v/>
      </c>
      <c r="R260" s="967" t="str">
        <f>IF(N260="","",IF(COUNTIF(AP18:AP300,TRIM(Q260))&gt;0,"EXCLUSION EXACTE",""))</f>
        <v/>
      </c>
      <c r="S260" s="967" t="str" cm="1">
        <f t="array" ref="S260">IF(N260="","",IF(SUMPRODUCT(--(AP18:AP300&lt;&gt;""),--ISNUMBER(SEARCH(" "&amp;AP18:AP300&amp;" ",Q260)))&gt;0,"BLOQUE MOLLUSQUES",""))</f>
        <v/>
      </c>
      <c r="T260" s="967" t="str" cm="1">
        <f t="array" ref="T260">IF(N260="","",IF(SUMPRODUCT(--(AT18:AT300&lt;&gt;""),--ISNUMBER(SEARCH(" "&amp;AT18:AT300&amp;" ",Q260)))&gt;0,"FORCE MOLLUSQUES",""))</f>
        <v/>
      </c>
      <c r="U260" s="966" t="str">
        <f t="shared" si="52"/>
        <v/>
      </c>
      <c r="V260" s="966" t="str">
        <f t="shared" si="55"/>
        <v/>
      </c>
      <c r="W260" s="991" t="str">
        <f t="shared" si="53"/>
        <v/>
      </c>
      <c r="X260" s="967" t="str" cm="1">
        <f t="array" ref="X260">IF(N260="","",IF(R260&lt;&gt;"","",IF(SUMPRODUCT(--(AN18:AN1500=X17),--(AM18:AM1500&lt;&gt;""),--ISNUMBER(SEARCH(" "&amp;AM18:AM1500&amp;" ",Q260)))&gt;0,X17,"")))</f>
        <v/>
      </c>
      <c r="Y260" s="967" t="str" cm="1">
        <f t="array" ref="Y260">IF(N260="","",IF(R260&lt;&gt;"","",IF(SUMPRODUCT(--(AN18:AN1500=Y17),--(AM18:AM1500&lt;&gt;""),--ISNUMBER(SEARCH(" "&amp;AM18:AM1500&amp;" ",Q260)))&gt;0,Y17,"")))</f>
        <v/>
      </c>
      <c r="Z260" s="967" t="str" cm="1">
        <f t="array" ref="Z260">IF(N260="","",IF(R260&lt;&gt;"","",IF(SUMPRODUCT(--(AN18:AN1500=Z17),--(AM18:AM1500&lt;&gt;""),--ISNUMBER(SEARCH(" "&amp;AM18:AM1500&amp;" ",Q260)))&gt;0,Z17,"")))</f>
        <v/>
      </c>
      <c r="AA260" s="967" t="str" cm="1">
        <f t="array" ref="AA260">IF(N260="","",IF(R260&lt;&gt;"","",IF(SUMPRODUCT(--(AN18:AN1500=AA17),--(AM18:AM1500&lt;&gt;""),--ISNUMBER(SEARCH(" "&amp;AM18:AM1500&amp;" ",Q260)))&gt;0,AA17,"")))</f>
        <v/>
      </c>
      <c r="AB260" s="967" t="str" cm="1">
        <f t="array" ref="AB260">IF(N260="","",IF(R260&lt;&gt;"","",IF(SUMPRODUCT(--(AN18:AN1500=AB17),--(AM18:AM1500&lt;&gt;""),--ISNUMBER(SEARCH(" "&amp;AM18:AM1500&amp;" ",Q260)))&gt;0,AB17,"")))</f>
        <v/>
      </c>
      <c r="AC260" s="967" t="str" cm="1">
        <f t="array" ref="AC260">IF(N260="","",IF(R260&lt;&gt;"","",IF(SUMPRODUCT(--(AN18:AN1500=AC17),--(AM18:AM1500&lt;&gt;""),--ISNUMBER(SEARCH(" "&amp;AM18:AM1500&amp;" ",Q260)))&gt;0,AC17,"")))</f>
        <v/>
      </c>
      <c r="AD260" s="967" t="str" cm="1">
        <f t="array" ref="AD260">IF(N260="","",IF(R260&lt;&gt;"","",IF(SUMPRODUCT(--(AN18:AN1500=AD17),--(AM18:AM1500&lt;&gt;""),--ISNUMBER(SEARCH(" "&amp;AM18:AM1500&amp;" ",Q260)))&gt;0,AD17,"")))</f>
        <v/>
      </c>
      <c r="AE260" s="967" t="str" cm="1">
        <f t="array" ref="AE260">IF(N260="","",IF(R260&lt;&gt;"","",IF(SUMPRODUCT(--(AN18:AN1500=AE17),--(AM18:AM1500&lt;&gt;""),--ISNUMBER(SEARCH(" "&amp;AM18:AM1500&amp;" ",Q260)))&gt;0,AE17,"")))</f>
        <v/>
      </c>
      <c r="AF260" s="967" t="str" cm="1">
        <f t="array" ref="AF260">IF(N260="","",IF(R260&lt;&gt;"","",IF(SUMPRODUCT(--(AN18:AN1500=AF17),--(AM18:AM1500&lt;&gt;""),--ISNUMBER(SEARCH(" "&amp;AM18:AM1500&amp;" ",Q260)))&gt;0,AF17,"")))</f>
        <v/>
      </c>
      <c r="AG260" s="967" t="str" cm="1">
        <f t="array" ref="AG260">IF(N260="","",IF(R260&lt;&gt;"","",IF(SUMPRODUCT(--(AN18:AN1500=AG17),--(AM18:AM1500&lt;&gt;""),--ISNUMBER(SEARCH(" "&amp;AM18:AM1500&amp;" ",Q260)))&gt;0,AG17,"")))</f>
        <v/>
      </c>
      <c r="AH260" s="967" t="str" cm="1">
        <f t="array" ref="AH260">IF(N260="","",IF(R260&lt;&gt;"","",IF(SUMPRODUCT(--(AN18:AN1500=AH17),--(AM18:AM1500&lt;&gt;""),--ISNUMBER(SEARCH(" "&amp;AM18:AM1500&amp;" ",Q260)))&gt;0,AH17,"")))</f>
        <v/>
      </c>
      <c r="AI260" s="967" t="str" cm="1">
        <f t="array" ref="AI260">IF(N260="","",IF(R260&lt;&gt;"","",IF(SUMPRODUCT(--(AN18:AN1500=AI17),--(AM18:AM1500&lt;&gt;""),--ISNUMBER(SEARCH(" "&amp;AM18:AM1500&amp;" ",Q260)))&gt;0,AI17,"")))</f>
        <v/>
      </c>
      <c r="AJ260" s="967" t="str" cm="1">
        <f t="array" ref="AJ260">IF(N260="","",IF(R260&lt;&gt;"","",IF(SUMPRODUCT(--(AN18:AN1500=AJ17),--(AM18:AM1500&lt;&gt;""),--ISNUMBER(SEARCH(" "&amp;AM18:AM1500&amp;" ",Q260)))&gt;0,AJ17,"")))</f>
        <v/>
      </c>
      <c r="AK260" s="967" t="str" cm="1">
        <f t="array" ref="AK260">IF(N260="","",IF(T260&lt;&gt;"",AK17,IF(S260&lt;&gt;"","",IF(R260&lt;&gt;"","",IF(SUMPRODUCT(--(AN18:AN1500=AK17),--(AM18:AM1500&lt;&gt;""),--ISNUMBER(SEARCH(" "&amp;AM18:AM1500&amp;" ",Q260)))&gt;0,AK17,"")))))</f>
        <v/>
      </c>
      <c r="AM260" s="968" t="s">
        <v>2275</v>
      </c>
      <c r="AN260" s="968" t="s">
        <v>1962</v>
      </c>
      <c r="AP260" s="964"/>
      <c r="AQ260" s="964"/>
      <c r="AR260" s="964"/>
      <c r="AT260" s="964"/>
      <c r="AU260" s="964"/>
      <c r="AV260" s="964"/>
      <c r="BN260" s="49">
        <v>1</v>
      </c>
    </row>
    <row r="261" spans="1:66" ht="35.1" customHeight="1">
      <c r="A261" s="973" t="str">
        <f>IF(B261="","",COUNTIF(B18:B261,"&lt;&gt;"))</f>
        <v/>
      </c>
      <c r="B261" s="965"/>
      <c r="C261" s="974" t="str">
        <f t="shared" si="54"/>
        <v/>
      </c>
      <c r="D261" s="984" t="str">
        <f t="shared" si="42"/>
        <v/>
      </c>
      <c r="E261" s="976" t="str">
        <f t="shared" si="43"/>
        <v/>
      </c>
      <c r="F261" s="977" t="str">
        <f t="shared" si="44"/>
        <v/>
      </c>
      <c r="G261" s="964" t="str">
        <f>IF(H261="","",COUNTIF(H18:H261,"&lt;&gt;"))</f>
        <v/>
      </c>
      <c r="H261" s="965" t="str" cm="1">
        <f t="array" ref="H261">IF(L261="","",IF(LEN(L261)&lt;=MAX(10,G13),L261,IFERROR(LEFT(L261,LOOKUP(2,1/(MID(L261,ROW(1:500),1)=" ")/(ROW(1:500)&lt;=MAX(10,G13)),ROW(1:500))-1),LEFT(L261,MAX(10,G13)))))</f>
        <v/>
      </c>
      <c r="I261" s="964" t="str">
        <f t="shared" si="45"/>
        <v/>
      </c>
      <c r="J261" s="964" t="str">
        <f t="shared" si="46"/>
        <v/>
      </c>
      <c r="K261" s="964" t="str">
        <f>IF(M260&lt;&gt;"",K260,IF(K260&lt;MAX(A18:A317),K260+1,""))</f>
        <v/>
      </c>
      <c r="L261" s="965" t="str">
        <f>IF(K261="","",IF(M260&lt;&gt;"",M260,INDEX(E18:E317,MATCH(K261,A18:A317,0))))</f>
        <v/>
      </c>
      <c r="M261" s="965" t="str">
        <f t="shared" si="47"/>
        <v/>
      </c>
      <c r="N261" s="965" t="str">
        <f t="shared" si="48"/>
        <v/>
      </c>
      <c r="O261" s="964" t="str">
        <f t="shared" si="49"/>
        <v/>
      </c>
      <c r="P261" s="964" t="str">
        <f t="shared" si="50"/>
        <v/>
      </c>
      <c r="Q261" s="965" t="str">
        <f t="shared" si="51"/>
        <v/>
      </c>
      <c r="R261" s="964" t="str">
        <f>IF(N261="","",IF(COUNTIF(AP18:AP300,TRIM(Q261))&gt;0,"EXCLUSION EXACTE",""))</f>
        <v/>
      </c>
      <c r="S261" s="964" t="str" cm="1">
        <f t="array" ref="S261">IF(N261="","",IF(SUMPRODUCT(--(AP18:AP300&lt;&gt;""),--ISNUMBER(SEARCH(" "&amp;AP18:AP300&amp;" ",Q261)))&gt;0,"BLOQUE MOLLUSQUES",""))</f>
        <v/>
      </c>
      <c r="T261" s="964" t="str" cm="1">
        <f t="array" ref="T261">IF(N261="","",IF(SUMPRODUCT(--(AT18:AT300&lt;&gt;""),--ISNUMBER(SEARCH(" "&amp;AT18:AT300&amp;" ",Q261)))&gt;0,"FORCE MOLLUSQUES",""))</f>
        <v/>
      </c>
      <c r="U261" s="965" t="str">
        <f t="shared" si="52"/>
        <v/>
      </c>
      <c r="V261" s="965" t="str">
        <f t="shared" si="55"/>
        <v/>
      </c>
      <c r="W261" s="977" t="str">
        <f t="shared" si="53"/>
        <v/>
      </c>
      <c r="X261" s="964" t="str" cm="1">
        <f t="array" ref="X261">IF(N261="","",IF(R261&lt;&gt;"","",IF(SUMPRODUCT(--(AN18:AN1500=X17),--(AM18:AM1500&lt;&gt;""),--ISNUMBER(SEARCH(" "&amp;AM18:AM1500&amp;" ",Q261)))&gt;0,X17,"")))</f>
        <v/>
      </c>
      <c r="Y261" s="964" t="str" cm="1">
        <f t="array" ref="Y261">IF(N261="","",IF(R261&lt;&gt;"","",IF(SUMPRODUCT(--(AN18:AN1500=Y17),--(AM18:AM1500&lt;&gt;""),--ISNUMBER(SEARCH(" "&amp;AM18:AM1500&amp;" ",Q261)))&gt;0,Y17,"")))</f>
        <v/>
      </c>
      <c r="Z261" s="964" t="str" cm="1">
        <f t="array" ref="Z261">IF(N261="","",IF(R261&lt;&gt;"","",IF(SUMPRODUCT(--(AN18:AN1500=Z17),--(AM18:AM1500&lt;&gt;""),--ISNUMBER(SEARCH(" "&amp;AM18:AM1500&amp;" ",Q261)))&gt;0,Z17,"")))</f>
        <v/>
      </c>
      <c r="AA261" s="964" t="str" cm="1">
        <f t="array" ref="AA261">IF(N261="","",IF(R261&lt;&gt;"","",IF(SUMPRODUCT(--(AN18:AN1500=AA17),--(AM18:AM1500&lt;&gt;""),--ISNUMBER(SEARCH(" "&amp;AM18:AM1500&amp;" ",Q261)))&gt;0,AA17,"")))</f>
        <v/>
      </c>
      <c r="AB261" s="964" t="str" cm="1">
        <f t="array" ref="AB261">IF(N261="","",IF(R261&lt;&gt;"","",IF(SUMPRODUCT(--(AN18:AN1500=AB17),--(AM18:AM1500&lt;&gt;""),--ISNUMBER(SEARCH(" "&amp;AM18:AM1500&amp;" ",Q261)))&gt;0,AB17,"")))</f>
        <v/>
      </c>
      <c r="AC261" s="964" t="str" cm="1">
        <f t="array" ref="AC261">IF(N261="","",IF(R261&lt;&gt;"","",IF(SUMPRODUCT(--(AN18:AN1500=AC17),--(AM18:AM1500&lt;&gt;""),--ISNUMBER(SEARCH(" "&amp;AM18:AM1500&amp;" ",Q261)))&gt;0,AC17,"")))</f>
        <v/>
      </c>
      <c r="AD261" s="964" t="str" cm="1">
        <f t="array" ref="AD261">IF(N261="","",IF(R261&lt;&gt;"","",IF(SUMPRODUCT(--(AN18:AN1500=AD17),--(AM18:AM1500&lt;&gt;""),--ISNUMBER(SEARCH(" "&amp;AM18:AM1500&amp;" ",Q261)))&gt;0,AD17,"")))</f>
        <v/>
      </c>
      <c r="AE261" s="964" t="str" cm="1">
        <f t="array" ref="AE261">IF(N261="","",IF(R261&lt;&gt;"","",IF(SUMPRODUCT(--(AN18:AN1500=AE17),--(AM18:AM1500&lt;&gt;""),--ISNUMBER(SEARCH(" "&amp;AM18:AM1500&amp;" ",Q261)))&gt;0,AE17,"")))</f>
        <v/>
      </c>
      <c r="AF261" s="964" t="str" cm="1">
        <f t="array" ref="AF261">IF(N261="","",IF(R261&lt;&gt;"","",IF(SUMPRODUCT(--(AN18:AN1500=AF17),--(AM18:AM1500&lt;&gt;""),--ISNUMBER(SEARCH(" "&amp;AM18:AM1500&amp;" ",Q261)))&gt;0,AF17,"")))</f>
        <v/>
      </c>
      <c r="AG261" s="964" t="str" cm="1">
        <f t="array" ref="AG261">IF(N261="","",IF(R261&lt;&gt;"","",IF(SUMPRODUCT(--(AN18:AN1500=AG17),--(AM18:AM1500&lt;&gt;""),--ISNUMBER(SEARCH(" "&amp;AM18:AM1500&amp;" ",Q261)))&gt;0,AG17,"")))</f>
        <v/>
      </c>
      <c r="AH261" s="964" t="str" cm="1">
        <f t="array" ref="AH261">IF(N261="","",IF(R261&lt;&gt;"","",IF(SUMPRODUCT(--(AN18:AN1500=AH17),--(AM18:AM1500&lt;&gt;""),--ISNUMBER(SEARCH(" "&amp;AM18:AM1500&amp;" ",Q261)))&gt;0,AH17,"")))</f>
        <v/>
      </c>
      <c r="AI261" s="964" t="str" cm="1">
        <f t="array" ref="AI261">IF(N261="","",IF(R261&lt;&gt;"","",IF(SUMPRODUCT(--(AN18:AN1500=AI17),--(AM18:AM1500&lt;&gt;""),--ISNUMBER(SEARCH(" "&amp;AM18:AM1500&amp;" ",Q261)))&gt;0,AI17,"")))</f>
        <v/>
      </c>
      <c r="AJ261" s="964" t="str" cm="1">
        <f t="array" ref="AJ261">IF(N261="","",IF(R261&lt;&gt;"","",IF(SUMPRODUCT(--(AN18:AN1500=AJ17),--(AM18:AM1500&lt;&gt;""),--ISNUMBER(SEARCH(" "&amp;AM18:AM1500&amp;" ",Q261)))&gt;0,AJ17,"")))</f>
        <v/>
      </c>
      <c r="AK261" s="964" t="str" cm="1">
        <f t="array" ref="AK261">IF(N261="","",IF(T261&lt;&gt;"",AK17,IF(S261&lt;&gt;"","",IF(R261&lt;&gt;"","",IF(SUMPRODUCT(--(AN18:AN1500=AK17),--(AM18:AM1500&lt;&gt;""),--ISNUMBER(SEARCH(" "&amp;AM18:AM1500&amp;" ",Q261)))&gt;0,AK17,"")))))</f>
        <v/>
      </c>
      <c r="AM261" s="964" t="s">
        <v>2276</v>
      </c>
      <c r="AN261" s="964" t="s">
        <v>1962</v>
      </c>
      <c r="AP261" s="964"/>
      <c r="AQ261" s="964"/>
      <c r="AR261" s="964"/>
      <c r="AT261" s="964"/>
      <c r="AU261" s="964"/>
      <c r="AV261" s="964"/>
      <c r="BN261" s="49">
        <v>1</v>
      </c>
    </row>
    <row r="262" spans="1:66" ht="35.1" customHeight="1">
      <c r="A262" s="957" t="str">
        <f>IF(B262="","",COUNTIF(B18:B262,"&lt;&gt;"))</f>
        <v/>
      </c>
      <c r="B262" s="958"/>
      <c r="C262" s="974" t="str">
        <f t="shared" si="54"/>
        <v/>
      </c>
      <c r="D262" s="984" t="str">
        <f t="shared" si="42"/>
        <v/>
      </c>
      <c r="E262" s="961" t="str">
        <f t="shared" si="43"/>
        <v/>
      </c>
      <c r="F262" s="962" t="str">
        <f t="shared" si="44"/>
        <v/>
      </c>
      <c r="G262" s="963" t="str">
        <f>IF(H262="","",COUNTIF(H18:H262,"&lt;&gt;"))</f>
        <v/>
      </c>
      <c r="H262" s="958" t="str" cm="1">
        <f t="array" ref="H262">IF(L262="","",IF(LEN(L262)&lt;=MAX(10,G13),L262,IFERROR(LEFT(L262,LOOKUP(2,1/(MID(L262,ROW(1:500),1)=" ")/(ROW(1:500)&lt;=MAX(10,G13)),ROW(1:500))-1),LEFT(L262,MAX(10,G13)))))</f>
        <v/>
      </c>
      <c r="I262" s="963" t="str">
        <f t="shared" si="45"/>
        <v/>
      </c>
      <c r="J262" s="963" t="str">
        <f t="shared" si="46"/>
        <v/>
      </c>
      <c r="K262" s="964" t="str">
        <f>IF(M261&lt;&gt;"",K261,IF(K261&lt;MAX(A18:A317),K261+1,""))</f>
        <v/>
      </c>
      <c r="L262" s="965" t="str">
        <f>IF(K262="","",IF(M261&lt;&gt;"",M261,INDEX(E18:E317,MATCH(K262,A18:A317,0))))</f>
        <v/>
      </c>
      <c r="M262" s="965" t="str">
        <f t="shared" si="47"/>
        <v/>
      </c>
      <c r="N262" s="966" t="str">
        <f t="shared" si="48"/>
        <v/>
      </c>
      <c r="O262" s="967" t="str">
        <f t="shared" si="49"/>
        <v/>
      </c>
      <c r="P262" s="967" t="str">
        <f t="shared" si="50"/>
        <v/>
      </c>
      <c r="Q262" s="966" t="str">
        <f t="shared" si="51"/>
        <v/>
      </c>
      <c r="R262" s="967" t="str">
        <f>IF(N262="","",IF(COUNTIF(AP18:AP300,TRIM(Q262))&gt;0,"EXCLUSION EXACTE",""))</f>
        <v/>
      </c>
      <c r="S262" s="967" t="str" cm="1">
        <f t="array" ref="S262">IF(N262="","",IF(SUMPRODUCT(--(AP18:AP300&lt;&gt;""),--ISNUMBER(SEARCH(" "&amp;AP18:AP300&amp;" ",Q262)))&gt;0,"BLOQUE MOLLUSQUES",""))</f>
        <v/>
      </c>
      <c r="T262" s="967" t="str" cm="1">
        <f t="array" ref="T262">IF(N262="","",IF(SUMPRODUCT(--(AT18:AT300&lt;&gt;""),--ISNUMBER(SEARCH(" "&amp;AT18:AT300&amp;" ",Q262)))&gt;0,"FORCE MOLLUSQUES",""))</f>
        <v/>
      </c>
      <c r="U262" s="966" t="str">
        <f t="shared" si="52"/>
        <v/>
      </c>
      <c r="V262" s="966" t="str">
        <f t="shared" si="55"/>
        <v/>
      </c>
      <c r="W262" s="991" t="str">
        <f t="shared" si="53"/>
        <v/>
      </c>
      <c r="X262" s="967" t="str" cm="1">
        <f t="array" ref="X262">IF(N262="","",IF(R262&lt;&gt;"","",IF(SUMPRODUCT(--(AN18:AN1500=X17),--(AM18:AM1500&lt;&gt;""),--ISNUMBER(SEARCH(" "&amp;AM18:AM1500&amp;" ",Q262)))&gt;0,X17,"")))</f>
        <v/>
      </c>
      <c r="Y262" s="967" t="str" cm="1">
        <f t="array" ref="Y262">IF(N262="","",IF(R262&lt;&gt;"","",IF(SUMPRODUCT(--(AN18:AN1500=Y17),--(AM18:AM1500&lt;&gt;""),--ISNUMBER(SEARCH(" "&amp;AM18:AM1500&amp;" ",Q262)))&gt;0,Y17,"")))</f>
        <v/>
      </c>
      <c r="Z262" s="967" t="str" cm="1">
        <f t="array" ref="Z262">IF(N262="","",IF(R262&lt;&gt;"","",IF(SUMPRODUCT(--(AN18:AN1500=Z17),--(AM18:AM1500&lt;&gt;""),--ISNUMBER(SEARCH(" "&amp;AM18:AM1500&amp;" ",Q262)))&gt;0,Z17,"")))</f>
        <v/>
      </c>
      <c r="AA262" s="967" t="str" cm="1">
        <f t="array" ref="AA262">IF(N262="","",IF(R262&lt;&gt;"","",IF(SUMPRODUCT(--(AN18:AN1500=AA17),--(AM18:AM1500&lt;&gt;""),--ISNUMBER(SEARCH(" "&amp;AM18:AM1500&amp;" ",Q262)))&gt;0,AA17,"")))</f>
        <v/>
      </c>
      <c r="AB262" s="967" t="str" cm="1">
        <f t="array" ref="AB262">IF(N262="","",IF(R262&lt;&gt;"","",IF(SUMPRODUCT(--(AN18:AN1500=AB17),--(AM18:AM1500&lt;&gt;""),--ISNUMBER(SEARCH(" "&amp;AM18:AM1500&amp;" ",Q262)))&gt;0,AB17,"")))</f>
        <v/>
      </c>
      <c r="AC262" s="967" t="str" cm="1">
        <f t="array" ref="AC262">IF(N262="","",IF(R262&lt;&gt;"","",IF(SUMPRODUCT(--(AN18:AN1500=AC17),--(AM18:AM1500&lt;&gt;""),--ISNUMBER(SEARCH(" "&amp;AM18:AM1500&amp;" ",Q262)))&gt;0,AC17,"")))</f>
        <v/>
      </c>
      <c r="AD262" s="967" t="str" cm="1">
        <f t="array" ref="AD262">IF(N262="","",IF(R262&lt;&gt;"","",IF(SUMPRODUCT(--(AN18:AN1500=AD17),--(AM18:AM1500&lt;&gt;""),--ISNUMBER(SEARCH(" "&amp;AM18:AM1500&amp;" ",Q262)))&gt;0,AD17,"")))</f>
        <v/>
      </c>
      <c r="AE262" s="967" t="str" cm="1">
        <f t="array" ref="AE262">IF(N262="","",IF(R262&lt;&gt;"","",IF(SUMPRODUCT(--(AN18:AN1500=AE17),--(AM18:AM1500&lt;&gt;""),--ISNUMBER(SEARCH(" "&amp;AM18:AM1500&amp;" ",Q262)))&gt;0,AE17,"")))</f>
        <v/>
      </c>
      <c r="AF262" s="967" t="str" cm="1">
        <f t="array" ref="AF262">IF(N262="","",IF(R262&lt;&gt;"","",IF(SUMPRODUCT(--(AN18:AN1500=AF17),--(AM18:AM1500&lt;&gt;""),--ISNUMBER(SEARCH(" "&amp;AM18:AM1500&amp;" ",Q262)))&gt;0,AF17,"")))</f>
        <v/>
      </c>
      <c r="AG262" s="967" t="str" cm="1">
        <f t="array" ref="AG262">IF(N262="","",IF(R262&lt;&gt;"","",IF(SUMPRODUCT(--(AN18:AN1500=AG17),--(AM18:AM1500&lt;&gt;""),--ISNUMBER(SEARCH(" "&amp;AM18:AM1500&amp;" ",Q262)))&gt;0,AG17,"")))</f>
        <v/>
      </c>
      <c r="AH262" s="967" t="str" cm="1">
        <f t="array" ref="AH262">IF(N262="","",IF(R262&lt;&gt;"","",IF(SUMPRODUCT(--(AN18:AN1500=AH17),--(AM18:AM1500&lt;&gt;""),--ISNUMBER(SEARCH(" "&amp;AM18:AM1500&amp;" ",Q262)))&gt;0,AH17,"")))</f>
        <v/>
      </c>
      <c r="AI262" s="967" t="str" cm="1">
        <f t="array" ref="AI262">IF(N262="","",IF(R262&lt;&gt;"","",IF(SUMPRODUCT(--(AN18:AN1500=AI17),--(AM18:AM1500&lt;&gt;""),--ISNUMBER(SEARCH(" "&amp;AM18:AM1500&amp;" ",Q262)))&gt;0,AI17,"")))</f>
        <v/>
      </c>
      <c r="AJ262" s="967" t="str" cm="1">
        <f t="array" ref="AJ262">IF(N262="","",IF(R262&lt;&gt;"","",IF(SUMPRODUCT(--(AN18:AN1500=AJ17),--(AM18:AM1500&lt;&gt;""),--ISNUMBER(SEARCH(" "&amp;AM18:AM1500&amp;" ",Q262)))&gt;0,AJ17,"")))</f>
        <v/>
      </c>
      <c r="AK262" s="967" t="str" cm="1">
        <f t="array" ref="AK262">IF(N262="","",IF(T262&lt;&gt;"",AK17,IF(S262&lt;&gt;"","",IF(R262&lt;&gt;"","",IF(SUMPRODUCT(--(AN18:AN1500=AK17),--(AM18:AM1500&lt;&gt;""),--ISNUMBER(SEARCH(" "&amp;AM18:AM1500&amp;" ",Q262)))&gt;0,AK17,"")))))</f>
        <v/>
      </c>
      <c r="AM262" s="968" t="s">
        <v>2277</v>
      </c>
      <c r="AN262" s="968" t="s">
        <v>1962</v>
      </c>
      <c r="AP262" s="964"/>
      <c r="AQ262" s="964"/>
      <c r="AR262" s="964"/>
      <c r="AT262" s="964"/>
      <c r="AU262" s="964"/>
      <c r="AV262" s="964"/>
      <c r="BN262" s="49">
        <v>1</v>
      </c>
    </row>
    <row r="263" spans="1:66" ht="35.1" customHeight="1">
      <c r="A263" s="973" t="str">
        <f>IF(B263="","",COUNTIF(B18:B263,"&lt;&gt;"))</f>
        <v/>
      </c>
      <c r="B263" s="965"/>
      <c r="C263" s="974" t="str">
        <f t="shared" si="54"/>
        <v/>
      </c>
      <c r="D263" s="984" t="str">
        <f t="shared" si="42"/>
        <v/>
      </c>
      <c r="E263" s="976" t="str">
        <f t="shared" si="43"/>
        <v/>
      </c>
      <c r="F263" s="977" t="str">
        <f t="shared" si="44"/>
        <v/>
      </c>
      <c r="G263" s="964" t="str">
        <f>IF(H263="","",COUNTIF(H18:H263,"&lt;&gt;"))</f>
        <v/>
      </c>
      <c r="H263" s="965" t="str" cm="1">
        <f t="array" ref="H263">IF(L263="","",IF(LEN(L263)&lt;=MAX(10,G13),L263,IFERROR(LEFT(L263,LOOKUP(2,1/(MID(L263,ROW(1:500),1)=" ")/(ROW(1:500)&lt;=MAX(10,G13)),ROW(1:500))-1),LEFT(L263,MAX(10,G13)))))</f>
        <v/>
      </c>
      <c r="I263" s="964" t="str">
        <f t="shared" si="45"/>
        <v/>
      </c>
      <c r="J263" s="964" t="str">
        <f t="shared" si="46"/>
        <v/>
      </c>
      <c r="K263" s="964" t="str">
        <f>IF(M262&lt;&gt;"",K262,IF(K262&lt;MAX(A18:A317),K262+1,""))</f>
        <v/>
      </c>
      <c r="L263" s="965" t="str">
        <f>IF(K263="","",IF(M262&lt;&gt;"",M262,INDEX(E18:E317,MATCH(K263,A18:A317,0))))</f>
        <v/>
      </c>
      <c r="M263" s="965" t="str">
        <f t="shared" si="47"/>
        <v/>
      </c>
      <c r="N263" s="965" t="str">
        <f t="shared" si="48"/>
        <v/>
      </c>
      <c r="O263" s="964" t="str">
        <f t="shared" si="49"/>
        <v/>
      </c>
      <c r="P263" s="964" t="str">
        <f t="shared" si="50"/>
        <v/>
      </c>
      <c r="Q263" s="965" t="str">
        <f t="shared" si="51"/>
        <v/>
      </c>
      <c r="R263" s="964" t="str">
        <f>IF(N263="","",IF(COUNTIF(AP18:AP300,TRIM(Q263))&gt;0,"EXCLUSION EXACTE",""))</f>
        <v/>
      </c>
      <c r="S263" s="964" t="str" cm="1">
        <f t="array" ref="S263">IF(N263="","",IF(SUMPRODUCT(--(AP18:AP300&lt;&gt;""),--ISNUMBER(SEARCH(" "&amp;AP18:AP300&amp;" ",Q263)))&gt;0,"BLOQUE MOLLUSQUES",""))</f>
        <v/>
      </c>
      <c r="T263" s="964" t="str" cm="1">
        <f t="array" ref="T263">IF(N263="","",IF(SUMPRODUCT(--(AT18:AT300&lt;&gt;""),--ISNUMBER(SEARCH(" "&amp;AT18:AT300&amp;" ",Q263)))&gt;0,"FORCE MOLLUSQUES",""))</f>
        <v/>
      </c>
      <c r="U263" s="965" t="str">
        <f t="shared" si="52"/>
        <v/>
      </c>
      <c r="V263" s="965" t="str">
        <f t="shared" si="55"/>
        <v/>
      </c>
      <c r="W263" s="977" t="str">
        <f t="shared" si="53"/>
        <v/>
      </c>
      <c r="X263" s="964" t="str" cm="1">
        <f t="array" ref="X263">IF(N263="","",IF(R263&lt;&gt;"","",IF(SUMPRODUCT(--(AN18:AN1500=X17),--(AM18:AM1500&lt;&gt;""),--ISNUMBER(SEARCH(" "&amp;AM18:AM1500&amp;" ",Q263)))&gt;0,X17,"")))</f>
        <v/>
      </c>
      <c r="Y263" s="964" t="str" cm="1">
        <f t="array" ref="Y263">IF(N263="","",IF(R263&lt;&gt;"","",IF(SUMPRODUCT(--(AN18:AN1500=Y17),--(AM18:AM1500&lt;&gt;""),--ISNUMBER(SEARCH(" "&amp;AM18:AM1500&amp;" ",Q263)))&gt;0,Y17,"")))</f>
        <v/>
      </c>
      <c r="Z263" s="964" t="str" cm="1">
        <f t="array" ref="Z263">IF(N263="","",IF(R263&lt;&gt;"","",IF(SUMPRODUCT(--(AN18:AN1500=Z17),--(AM18:AM1500&lt;&gt;""),--ISNUMBER(SEARCH(" "&amp;AM18:AM1500&amp;" ",Q263)))&gt;0,Z17,"")))</f>
        <v/>
      </c>
      <c r="AA263" s="964" t="str" cm="1">
        <f t="array" ref="AA263">IF(N263="","",IF(R263&lt;&gt;"","",IF(SUMPRODUCT(--(AN18:AN1500=AA17),--(AM18:AM1500&lt;&gt;""),--ISNUMBER(SEARCH(" "&amp;AM18:AM1500&amp;" ",Q263)))&gt;0,AA17,"")))</f>
        <v/>
      </c>
      <c r="AB263" s="964" t="str" cm="1">
        <f t="array" ref="AB263">IF(N263="","",IF(R263&lt;&gt;"","",IF(SUMPRODUCT(--(AN18:AN1500=AB17),--(AM18:AM1500&lt;&gt;""),--ISNUMBER(SEARCH(" "&amp;AM18:AM1500&amp;" ",Q263)))&gt;0,AB17,"")))</f>
        <v/>
      </c>
      <c r="AC263" s="964" t="str" cm="1">
        <f t="array" ref="AC263">IF(N263="","",IF(R263&lt;&gt;"","",IF(SUMPRODUCT(--(AN18:AN1500=AC17),--(AM18:AM1500&lt;&gt;""),--ISNUMBER(SEARCH(" "&amp;AM18:AM1500&amp;" ",Q263)))&gt;0,AC17,"")))</f>
        <v/>
      </c>
      <c r="AD263" s="964" t="str" cm="1">
        <f t="array" ref="AD263">IF(N263="","",IF(R263&lt;&gt;"","",IF(SUMPRODUCT(--(AN18:AN1500=AD17),--(AM18:AM1500&lt;&gt;""),--ISNUMBER(SEARCH(" "&amp;AM18:AM1500&amp;" ",Q263)))&gt;0,AD17,"")))</f>
        <v/>
      </c>
      <c r="AE263" s="964" t="str" cm="1">
        <f t="array" ref="AE263">IF(N263="","",IF(R263&lt;&gt;"","",IF(SUMPRODUCT(--(AN18:AN1500=AE17),--(AM18:AM1500&lt;&gt;""),--ISNUMBER(SEARCH(" "&amp;AM18:AM1500&amp;" ",Q263)))&gt;0,AE17,"")))</f>
        <v/>
      </c>
      <c r="AF263" s="964" t="str" cm="1">
        <f t="array" ref="AF263">IF(N263="","",IF(R263&lt;&gt;"","",IF(SUMPRODUCT(--(AN18:AN1500=AF17),--(AM18:AM1500&lt;&gt;""),--ISNUMBER(SEARCH(" "&amp;AM18:AM1500&amp;" ",Q263)))&gt;0,AF17,"")))</f>
        <v/>
      </c>
      <c r="AG263" s="964" t="str" cm="1">
        <f t="array" ref="AG263">IF(N263="","",IF(R263&lt;&gt;"","",IF(SUMPRODUCT(--(AN18:AN1500=AG17),--(AM18:AM1500&lt;&gt;""),--ISNUMBER(SEARCH(" "&amp;AM18:AM1500&amp;" ",Q263)))&gt;0,AG17,"")))</f>
        <v/>
      </c>
      <c r="AH263" s="964" t="str" cm="1">
        <f t="array" ref="AH263">IF(N263="","",IF(R263&lt;&gt;"","",IF(SUMPRODUCT(--(AN18:AN1500=AH17),--(AM18:AM1500&lt;&gt;""),--ISNUMBER(SEARCH(" "&amp;AM18:AM1500&amp;" ",Q263)))&gt;0,AH17,"")))</f>
        <v/>
      </c>
      <c r="AI263" s="964" t="str" cm="1">
        <f t="array" ref="AI263">IF(N263="","",IF(R263&lt;&gt;"","",IF(SUMPRODUCT(--(AN18:AN1500=AI17),--(AM18:AM1500&lt;&gt;""),--ISNUMBER(SEARCH(" "&amp;AM18:AM1500&amp;" ",Q263)))&gt;0,AI17,"")))</f>
        <v/>
      </c>
      <c r="AJ263" s="964" t="str" cm="1">
        <f t="array" ref="AJ263">IF(N263="","",IF(R263&lt;&gt;"","",IF(SUMPRODUCT(--(AN18:AN1500=AJ17),--(AM18:AM1500&lt;&gt;""),--ISNUMBER(SEARCH(" "&amp;AM18:AM1500&amp;" ",Q263)))&gt;0,AJ17,"")))</f>
        <v/>
      </c>
      <c r="AK263" s="964" t="str" cm="1">
        <f t="array" ref="AK263">IF(N263="","",IF(T263&lt;&gt;"",AK17,IF(S263&lt;&gt;"","",IF(R263&lt;&gt;"","",IF(SUMPRODUCT(--(AN18:AN1500=AK17),--(AM18:AM1500&lt;&gt;""),--ISNUMBER(SEARCH(" "&amp;AM18:AM1500&amp;" ",Q263)))&gt;0,AK17,"")))))</f>
        <v/>
      </c>
      <c r="AM263" s="964" t="s">
        <v>2278</v>
      </c>
      <c r="AN263" s="964" t="s">
        <v>1962</v>
      </c>
      <c r="AP263" s="964"/>
      <c r="AQ263" s="964"/>
      <c r="AR263" s="964"/>
      <c r="AT263" s="964"/>
      <c r="AU263" s="964"/>
      <c r="AV263" s="964"/>
      <c r="BN263" s="49">
        <v>1</v>
      </c>
    </row>
    <row r="264" spans="1:66" ht="35.1" customHeight="1">
      <c r="A264" s="957" t="str">
        <f>IF(B264="","",COUNTIF(B18:B264,"&lt;&gt;"))</f>
        <v/>
      </c>
      <c r="B264" s="958"/>
      <c r="C264" s="974" t="str">
        <f t="shared" si="54"/>
        <v/>
      </c>
      <c r="D264" s="984" t="str">
        <f t="shared" si="42"/>
        <v/>
      </c>
      <c r="E264" s="961" t="str">
        <f t="shared" si="43"/>
        <v/>
      </c>
      <c r="F264" s="962" t="str">
        <f t="shared" si="44"/>
        <v/>
      </c>
      <c r="G264" s="963" t="str">
        <f>IF(H264="","",COUNTIF(H18:H264,"&lt;&gt;"))</f>
        <v/>
      </c>
      <c r="H264" s="958" t="str" cm="1">
        <f t="array" ref="H264">IF(L264="","",IF(LEN(L264)&lt;=MAX(10,G13),L264,IFERROR(LEFT(L264,LOOKUP(2,1/(MID(L264,ROW(1:500),1)=" ")/(ROW(1:500)&lt;=MAX(10,G13)),ROW(1:500))-1),LEFT(L264,MAX(10,G13)))))</f>
        <v/>
      </c>
      <c r="I264" s="963" t="str">
        <f t="shared" si="45"/>
        <v/>
      </c>
      <c r="J264" s="963" t="str">
        <f t="shared" si="46"/>
        <v/>
      </c>
      <c r="K264" s="964" t="str">
        <f>IF(M263&lt;&gt;"",K263,IF(K263&lt;MAX(A18:A317),K263+1,""))</f>
        <v/>
      </c>
      <c r="L264" s="965" t="str">
        <f>IF(K264="","",IF(M263&lt;&gt;"",M263,INDEX(E18:E317,MATCH(K264,A18:A317,0))))</f>
        <v/>
      </c>
      <c r="M264" s="965" t="str">
        <f t="shared" si="47"/>
        <v/>
      </c>
      <c r="N264" s="966" t="str">
        <f t="shared" si="48"/>
        <v/>
      </c>
      <c r="O264" s="967" t="str">
        <f t="shared" si="49"/>
        <v/>
      </c>
      <c r="P264" s="967" t="str">
        <f t="shared" si="50"/>
        <v/>
      </c>
      <c r="Q264" s="966" t="str">
        <f t="shared" si="51"/>
        <v/>
      </c>
      <c r="R264" s="967" t="str">
        <f>IF(N264="","",IF(COUNTIF(AP18:AP300,TRIM(Q264))&gt;0,"EXCLUSION EXACTE",""))</f>
        <v/>
      </c>
      <c r="S264" s="967" t="str" cm="1">
        <f t="array" ref="S264">IF(N264="","",IF(SUMPRODUCT(--(AP18:AP300&lt;&gt;""),--ISNUMBER(SEARCH(" "&amp;AP18:AP300&amp;" ",Q264)))&gt;0,"BLOQUE MOLLUSQUES",""))</f>
        <v/>
      </c>
      <c r="T264" s="967" t="str" cm="1">
        <f t="array" ref="T264">IF(N264="","",IF(SUMPRODUCT(--(AT18:AT300&lt;&gt;""),--ISNUMBER(SEARCH(" "&amp;AT18:AT300&amp;" ",Q264)))&gt;0,"FORCE MOLLUSQUES",""))</f>
        <v/>
      </c>
      <c r="U264" s="966" t="str">
        <f t="shared" si="52"/>
        <v/>
      </c>
      <c r="V264" s="966" t="str">
        <f t="shared" si="55"/>
        <v/>
      </c>
      <c r="W264" s="991" t="str">
        <f t="shared" si="53"/>
        <v/>
      </c>
      <c r="X264" s="967" t="str" cm="1">
        <f t="array" ref="X264">IF(N264="","",IF(R264&lt;&gt;"","",IF(SUMPRODUCT(--(AN18:AN1500=X17),--(AM18:AM1500&lt;&gt;""),--ISNUMBER(SEARCH(" "&amp;AM18:AM1500&amp;" ",Q264)))&gt;0,X17,"")))</f>
        <v/>
      </c>
      <c r="Y264" s="967" t="str" cm="1">
        <f t="array" ref="Y264">IF(N264="","",IF(R264&lt;&gt;"","",IF(SUMPRODUCT(--(AN18:AN1500=Y17),--(AM18:AM1500&lt;&gt;""),--ISNUMBER(SEARCH(" "&amp;AM18:AM1500&amp;" ",Q264)))&gt;0,Y17,"")))</f>
        <v/>
      </c>
      <c r="Z264" s="967" t="str" cm="1">
        <f t="array" ref="Z264">IF(N264="","",IF(R264&lt;&gt;"","",IF(SUMPRODUCT(--(AN18:AN1500=Z17),--(AM18:AM1500&lt;&gt;""),--ISNUMBER(SEARCH(" "&amp;AM18:AM1500&amp;" ",Q264)))&gt;0,Z17,"")))</f>
        <v/>
      </c>
      <c r="AA264" s="967" t="str" cm="1">
        <f t="array" ref="AA264">IF(N264="","",IF(R264&lt;&gt;"","",IF(SUMPRODUCT(--(AN18:AN1500=AA17),--(AM18:AM1500&lt;&gt;""),--ISNUMBER(SEARCH(" "&amp;AM18:AM1500&amp;" ",Q264)))&gt;0,AA17,"")))</f>
        <v/>
      </c>
      <c r="AB264" s="967" t="str" cm="1">
        <f t="array" ref="AB264">IF(N264="","",IF(R264&lt;&gt;"","",IF(SUMPRODUCT(--(AN18:AN1500=AB17),--(AM18:AM1500&lt;&gt;""),--ISNUMBER(SEARCH(" "&amp;AM18:AM1500&amp;" ",Q264)))&gt;0,AB17,"")))</f>
        <v/>
      </c>
      <c r="AC264" s="967" t="str" cm="1">
        <f t="array" ref="AC264">IF(N264="","",IF(R264&lt;&gt;"","",IF(SUMPRODUCT(--(AN18:AN1500=AC17),--(AM18:AM1500&lt;&gt;""),--ISNUMBER(SEARCH(" "&amp;AM18:AM1500&amp;" ",Q264)))&gt;0,AC17,"")))</f>
        <v/>
      </c>
      <c r="AD264" s="967" t="str" cm="1">
        <f t="array" ref="AD264">IF(N264="","",IF(R264&lt;&gt;"","",IF(SUMPRODUCT(--(AN18:AN1500=AD17),--(AM18:AM1500&lt;&gt;""),--ISNUMBER(SEARCH(" "&amp;AM18:AM1500&amp;" ",Q264)))&gt;0,AD17,"")))</f>
        <v/>
      </c>
      <c r="AE264" s="967" t="str" cm="1">
        <f t="array" ref="AE264">IF(N264="","",IF(R264&lt;&gt;"","",IF(SUMPRODUCT(--(AN18:AN1500=AE17),--(AM18:AM1500&lt;&gt;""),--ISNUMBER(SEARCH(" "&amp;AM18:AM1500&amp;" ",Q264)))&gt;0,AE17,"")))</f>
        <v/>
      </c>
      <c r="AF264" s="967" t="str" cm="1">
        <f t="array" ref="AF264">IF(N264="","",IF(R264&lt;&gt;"","",IF(SUMPRODUCT(--(AN18:AN1500=AF17),--(AM18:AM1500&lt;&gt;""),--ISNUMBER(SEARCH(" "&amp;AM18:AM1500&amp;" ",Q264)))&gt;0,AF17,"")))</f>
        <v/>
      </c>
      <c r="AG264" s="967" t="str" cm="1">
        <f t="array" ref="AG264">IF(N264="","",IF(R264&lt;&gt;"","",IF(SUMPRODUCT(--(AN18:AN1500=AG17),--(AM18:AM1500&lt;&gt;""),--ISNUMBER(SEARCH(" "&amp;AM18:AM1500&amp;" ",Q264)))&gt;0,AG17,"")))</f>
        <v/>
      </c>
      <c r="AH264" s="967" t="str" cm="1">
        <f t="array" ref="AH264">IF(N264="","",IF(R264&lt;&gt;"","",IF(SUMPRODUCT(--(AN18:AN1500=AH17),--(AM18:AM1500&lt;&gt;""),--ISNUMBER(SEARCH(" "&amp;AM18:AM1500&amp;" ",Q264)))&gt;0,AH17,"")))</f>
        <v/>
      </c>
      <c r="AI264" s="967" t="str" cm="1">
        <f t="array" ref="AI264">IF(N264="","",IF(R264&lt;&gt;"","",IF(SUMPRODUCT(--(AN18:AN1500=AI17),--(AM18:AM1500&lt;&gt;""),--ISNUMBER(SEARCH(" "&amp;AM18:AM1500&amp;" ",Q264)))&gt;0,AI17,"")))</f>
        <v/>
      </c>
      <c r="AJ264" s="967" t="str" cm="1">
        <f t="array" ref="AJ264">IF(N264="","",IF(R264&lt;&gt;"","",IF(SUMPRODUCT(--(AN18:AN1500=AJ17),--(AM18:AM1500&lt;&gt;""),--ISNUMBER(SEARCH(" "&amp;AM18:AM1500&amp;" ",Q264)))&gt;0,AJ17,"")))</f>
        <v/>
      </c>
      <c r="AK264" s="967" t="str" cm="1">
        <f t="array" ref="AK264">IF(N264="","",IF(T264&lt;&gt;"",AK17,IF(S264&lt;&gt;"","",IF(R264&lt;&gt;"","",IF(SUMPRODUCT(--(AN18:AN1500=AK17),--(AM18:AM1500&lt;&gt;""),--ISNUMBER(SEARCH(" "&amp;AM18:AM1500&amp;" ",Q264)))&gt;0,AK17,"")))))</f>
        <v/>
      </c>
      <c r="AM264" s="968" t="s">
        <v>2279</v>
      </c>
      <c r="AN264" s="968" t="s">
        <v>1962</v>
      </c>
      <c r="AP264" s="964"/>
      <c r="AQ264" s="964"/>
      <c r="AR264" s="964"/>
      <c r="AT264" s="964"/>
      <c r="AU264" s="964"/>
      <c r="AV264" s="964"/>
      <c r="BN264" s="49">
        <v>1</v>
      </c>
    </row>
    <row r="265" spans="1:66" ht="35.1" customHeight="1">
      <c r="A265" s="973" t="str">
        <f>IF(B265="","",COUNTIF(B18:B265,"&lt;&gt;"))</f>
        <v/>
      </c>
      <c r="B265" s="965"/>
      <c r="C265" s="974" t="str">
        <f t="shared" si="54"/>
        <v/>
      </c>
      <c r="D265" s="984" t="str">
        <f t="shared" si="42"/>
        <v/>
      </c>
      <c r="E265" s="976" t="str">
        <f t="shared" si="43"/>
        <v/>
      </c>
      <c r="F265" s="977" t="str">
        <f t="shared" si="44"/>
        <v/>
      </c>
      <c r="G265" s="964" t="str">
        <f>IF(H265="","",COUNTIF(H18:H265,"&lt;&gt;"))</f>
        <v/>
      </c>
      <c r="H265" s="965" t="str" cm="1">
        <f t="array" ref="H265">IF(L265="","",IF(LEN(L265)&lt;=MAX(10,G13),L265,IFERROR(LEFT(L265,LOOKUP(2,1/(MID(L265,ROW(1:500),1)=" ")/(ROW(1:500)&lt;=MAX(10,G13)),ROW(1:500))-1),LEFT(L265,MAX(10,G13)))))</f>
        <v/>
      </c>
      <c r="I265" s="964" t="str">
        <f t="shared" si="45"/>
        <v/>
      </c>
      <c r="J265" s="964" t="str">
        <f t="shared" si="46"/>
        <v/>
      </c>
      <c r="K265" s="964" t="str">
        <f>IF(M264&lt;&gt;"",K264,IF(K264&lt;MAX(A18:A317),K264+1,""))</f>
        <v/>
      </c>
      <c r="L265" s="965" t="str">
        <f>IF(K265="","",IF(M264&lt;&gt;"",M264,INDEX(E18:E317,MATCH(K265,A18:A317,0))))</f>
        <v/>
      </c>
      <c r="M265" s="965" t="str">
        <f t="shared" si="47"/>
        <v/>
      </c>
      <c r="N265" s="965" t="str">
        <f t="shared" si="48"/>
        <v/>
      </c>
      <c r="O265" s="964" t="str">
        <f t="shared" si="49"/>
        <v/>
      </c>
      <c r="P265" s="964" t="str">
        <f t="shared" si="50"/>
        <v/>
      </c>
      <c r="Q265" s="965" t="str">
        <f t="shared" si="51"/>
        <v/>
      </c>
      <c r="R265" s="964" t="str">
        <f>IF(N265="","",IF(COUNTIF(AP18:AP300,TRIM(Q265))&gt;0,"EXCLUSION EXACTE",""))</f>
        <v/>
      </c>
      <c r="S265" s="964" t="str" cm="1">
        <f t="array" ref="S265">IF(N265="","",IF(SUMPRODUCT(--(AP18:AP300&lt;&gt;""),--ISNUMBER(SEARCH(" "&amp;AP18:AP300&amp;" ",Q265)))&gt;0,"BLOQUE MOLLUSQUES",""))</f>
        <v/>
      </c>
      <c r="T265" s="964" t="str" cm="1">
        <f t="array" ref="T265">IF(N265="","",IF(SUMPRODUCT(--(AT18:AT300&lt;&gt;""),--ISNUMBER(SEARCH(" "&amp;AT18:AT300&amp;" ",Q265)))&gt;0,"FORCE MOLLUSQUES",""))</f>
        <v/>
      </c>
      <c r="U265" s="965" t="str">
        <f t="shared" si="52"/>
        <v/>
      </c>
      <c r="V265" s="965" t="str">
        <f t="shared" si="55"/>
        <v/>
      </c>
      <c r="W265" s="977" t="str">
        <f t="shared" si="53"/>
        <v/>
      </c>
      <c r="X265" s="964" t="str" cm="1">
        <f t="array" ref="X265">IF(N265="","",IF(R265&lt;&gt;"","",IF(SUMPRODUCT(--(AN18:AN1500=X17),--(AM18:AM1500&lt;&gt;""),--ISNUMBER(SEARCH(" "&amp;AM18:AM1500&amp;" ",Q265)))&gt;0,X17,"")))</f>
        <v/>
      </c>
      <c r="Y265" s="964" t="str" cm="1">
        <f t="array" ref="Y265">IF(N265="","",IF(R265&lt;&gt;"","",IF(SUMPRODUCT(--(AN18:AN1500=Y17),--(AM18:AM1500&lt;&gt;""),--ISNUMBER(SEARCH(" "&amp;AM18:AM1500&amp;" ",Q265)))&gt;0,Y17,"")))</f>
        <v/>
      </c>
      <c r="Z265" s="964" t="str" cm="1">
        <f t="array" ref="Z265">IF(N265="","",IF(R265&lt;&gt;"","",IF(SUMPRODUCT(--(AN18:AN1500=Z17),--(AM18:AM1500&lt;&gt;""),--ISNUMBER(SEARCH(" "&amp;AM18:AM1500&amp;" ",Q265)))&gt;0,Z17,"")))</f>
        <v/>
      </c>
      <c r="AA265" s="964" t="str" cm="1">
        <f t="array" ref="AA265">IF(N265="","",IF(R265&lt;&gt;"","",IF(SUMPRODUCT(--(AN18:AN1500=AA17),--(AM18:AM1500&lt;&gt;""),--ISNUMBER(SEARCH(" "&amp;AM18:AM1500&amp;" ",Q265)))&gt;0,AA17,"")))</f>
        <v/>
      </c>
      <c r="AB265" s="964" t="str" cm="1">
        <f t="array" ref="AB265">IF(N265="","",IF(R265&lt;&gt;"","",IF(SUMPRODUCT(--(AN18:AN1500=AB17),--(AM18:AM1500&lt;&gt;""),--ISNUMBER(SEARCH(" "&amp;AM18:AM1500&amp;" ",Q265)))&gt;0,AB17,"")))</f>
        <v/>
      </c>
      <c r="AC265" s="964" t="str" cm="1">
        <f t="array" ref="AC265">IF(N265="","",IF(R265&lt;&gt;"","",IF(SUMPRODUCT(--(AN18:AN1500=AC17),--(AM18:AM1500&lt;&gt;""),--ISNUMBER(SEARCH(" "&amp;AM18:AM1500&amp;" ",Q265)))&gt;0,AC17,"")))</f>
        <v/>
      </c>
      <c r="AD265" s="964" t="str" cm="1">
        <f t="array" ref="AD265">IF(N265="","",IF(R265&lt;&gt;"","",IF(SUMPRODUCT(--(AN18:AN1500=AD17),--(AM18:AM1500&lt;&gt;""),--ISNUMBER(SEARCH(" "&amp;AM18:AM1500&amp;" ",Q265)))&gt;0,AD17,"")))</f>
        <v/>
      </c>
      <c r="AE265" s="964" t="str" cm="1">
        <f t="array" ref="AE265">IF(N265="","",IF(R265&lt;&gt;"","",IF(SUMPRODUCT(--(AN18:AN1500=AE17),--(AM18:AM1500&lt;&gt;""),--ISNUMBER(SEARCH(" "&amp;AM18:AM1500&amp;" ",Q265)))&gt;0,AE17,"")))</f>
        <v/>
      </c>
      <c r="AF265" s="964" t="str" cm="1">
        <f t="array" ref="AF265">IF(N265="","",IF(R265&lt;&gt;"","",IF(SUMPRODUCT(--(AN18:AN1500=AF17),--(AM18:AM1500&lt;&gt;""),--ISNUMBER(SEARCH(" "&amp;AM18:AM1500&amp;" ",Q265)))&gt;0,AF17,"")))</f>
        <v/>
      </c>
      <c r="AG265" s="964" t="str" cm="1">
        <f t="array" ref="AG265">IF(N265="","",IF(R265&lt;&gt;"","",IF(SUMPRODUCT(--(AN18:AN1500=AG17),--(AM18:AM1500&lt;&gt;""),--ISNUMBER(SEARCH(" "&amp;AM18:AM1500&amp;" ",Q265)))&gt;0,AG17,"")))</f>
        <v/>
      </c>
      <c r="AH265" s="964" t="str" cm="1">
        <f t="array" ref="AH265">IF(N265="","",IF(R265&lt;&gt;"","",IF(SUMPRODUCT(--(AN18:AN1500=AH17),--(AM18:AM1500&lt;&gt;""),--ISNUMBER(SEARCH(" "&amp;AM18:AM1500&amp;" ",Q265)))&gt;0,AH17,"")))</f>
        <v/>
      </c>
      <c r="AI265" s="964" t="str" cm="1">
        <f t="array" ref="AI265">IF(N265="","",IF(R265&lt;&gt;"","",IF(SUMPRODUCT(--(AN18:AN1500=AI17),--(AM18:AM1500&lt;&gt;""),--ISNUMBER(SEARCH(" "&amp;AM18:AM1500&amp;" ",Q265)))&gt;0,AI17,"")))</f>
        <v/>
      </c>
      <c r="AJ265" s="964" t="str" cm="1">
        <f t="array" ref="AJ265">IF(N265="","",IF(R265&lt;&gt;"","",IF(SUMPRODUCT(--(AN18:AN1500=AJ17),--(AM18:AM1500&lt;&gt;""),--ISNUMBER(SEARCH(" "&amp;AM18:AM1500&amp;" ",Q265)))&gt;0,AJ17,"")))</f>
        <v/>
      </c>
      <c r="AK265" s="964" t="str" cm="1">
        <f t="array" ref="AK265">IF(N265="","",IF(T265&lt;&gt;"",AK17,IF(S265&lt;&gt;"","",IF(R265&lt;&gt;"","",IF(SUMPRODUCT(--(AN18:AN1500=AK17),--(AM18:AM1500&lt;&gt;""),--ISNUMBER(SEARCH(" "&amp;AM18:AM1500&amp;" ",Q265)))&gt;0,AK17,"")))))</f>
        <v/>
      </c>
      <c r="AM265" s="964" t="s">
        <v>2280</v>
      </c>
      <c r="AN265" s="964" t="s">
        <v>1962</v>
      </c>
      <c r="AP265" s="964"/>
      <c r="AQ265" s="964"/>
      <c r="AR265" s="964"/>
      <c r="AT265" s="964"/>
      <c r="AU265" s="964"/>
      <c r="AV265" s="964"/>
      <c r="BN265" s="49">
        <v>1</v>
      </c>
    </row>
    <row r="266" spans="1:66" ht="35.1" customHeight="1">
      <c r="A266" s="957" t="str">
        <f>IF(B266="","",COUNTIF(B18:B266,"&lt;&gt;"))</f>
        <v/>
      </c>
      <c r="B266" s="958"/>
      <c r="C266" s="974" t="str">
        <f t="shared" si="54"/>
        <v/>
      </c>
      <c r="D266" s="984" t="str">
        <f t="shared" si="42"/>
        <v/>
      </c>
      <c r="E266" s="961" t="str">
        <f t="shared" si="43"/>
        <v/>
      </c>
      <c r="F266" s="962" t="str">
        <f t="shared" si="44"/>
        <v/>
      </c>
      <c r="G266" s="963" t="str">
        <f>IF(H266="","",COUNTIF(H18:H266,"&lt;&gt;"))</f>
        <v/>
      </c>
      <c r="H266" s="958" t="str" cm="1">
        <f t="array" ref="H266">IF(L266="","",IF(LEN(L266)&lt;=MAX(10,G13),L266,IFERROR(LEFT(L266,LOOKUP(2,1/(MID(L266,ROW(1:500),1)=" ")/(ROW(1:500)&lt;=MAX(10,G13)),ROW(1:500))-1),LEFT(L266,MAX(10,G13)))))</f>
        <v/>
      </c>
      <c r="I266" s="963" t="str">
        <f t="shared" si="45"/>
        <v/>
      </c>
      <c r="J266" s="963" t="str">
        <f t="shared" si="46"/>
        <v/>
      </c>
      <c r="K266" s="964" t="str">
        <f>IF(M265&lt;&gt;"",K265,IF(K265&lt;MAX(A18:A317),K265+1,""))</f>
        <v/>
      </c>
      <c r="L266" s="965" t="str">
        <f>IF(K266="","",IF(M265&lt;&gt;"",M265,INDEX(E18:E317,MATCH(K266,A18:A317,0))))</f>
        <v/>
      </c>
      <c r="M266" s="965" t="str">
        <f t="shared" si="47"/>
        <v/>
      </c>
      <c r="N266" s="966" t="str">
        <f t="shared" si="48"/>
        <v/>
      </c>
      <c r="O266" s="967" t="str">
        <f t="shared" si="49"/>
        <v/>
      </c>
      <c r="P266" s="967" t="str">
        <f t="shared" si="50"/>
        <v/>
      </c>
      <c r="Q266" s="966" t="str">
        <f t="shared" si="51"/>
        <v/>
      </c>
      <c r="R266" s="967" t="str">
        <f>IF(N266="","",IF(COUNTIF(AP18:AP300,TRIM(Q266))&gt;0,"EXCLUSION EXACTE",""))</f>
        <v/>
      </c>
      <c r="S266" s="967" t="str" cm="1">
        <f t="array" ref="S266">IF(N266="","",IF(SUMPRODUCT(--(AP18:AP300&lt;&gt;""),--ISNUMBER(SEARCH(" "&amp;AP18:AP300&amp;" ",Q266)))&gt;0,"BLOQUE MOLLUSQUES",""))</f>
        <v/>
      </c>
      <c r="T266" s="967" t="str" cm="1">
        <f t="array" ref="T266">IF(N266="","",IF(SUMPRODUCT(--(AT18:AT300&lt;&gt;""),--ISNUMBER(SEARCH(" "&amp;AT18:AT300&amp;" ",Q266)))&gt;0,"FORCE MOLLUSQUES",""))</f>
        <v/>
      </c>
      <c r="U266" s="966" t="str">
        <f t="shared" si="52"/>
        <v/>
      </c>
      <c r="V266" s="966" t="str">
        <f t="shared" si="55"/>
        <v/>
      </c>
      <c r="W266" s="991" t="str">
        <f t="shared" si="53"/>
        <v/>
      </c>
      <c r="X266" s="967" t="str" cm="1">
        <f t="array" ref="X266">IF(N266="","",IF(R266&lt;&gt;"","",IF(SUMPRODUCT(--(AN18:AN1500=X17),--(AM18:AM1500&lt;&gt;""),--ISNUMBER(SEARCH(" "&amp;AM18:AM1500&amp;" ",Q266)))&gt;0,X17,"")))</f>
        <v/>
      </c>
      <c r="Y266" s="967" t="str" cm="1">
        <f t="array" ref="Y266">IF(N266="","",IF(R266&lt;&gt;"","",IF(SUMPRODUCT(--(AN18:AN1500=Y17),--(AM18:AM1500&lt;&gt;""),--ISNUMBER(SEARCH(" "&amp;AM18:AM1500&amp;" ",Q266)))&gt;0,Y17,"")))</f>
        <v/>
      </c>
      <c r="Z266" s="967" t="str" cm="1">
        <f t="array" ref="Z266">IF(N266="","",IF(R266&lt;&gt;"","",IF(SUMPRODUCT(--(AN18:AN1500=Z17),--(AM18:AM1500&lt;&gt;""),--ISNUMBER(SEARCH(" "&amp;AM18:AM1500&amp;" ",Q266)))&gt;0,Z17,"")))</f>
        <v/>
      </c>
      <c r="AA266" s="967" t="str" cm="1">
        <f t="array" ref="AA266">IF(N266="","",IF(R266&lt;&gt;"","",IF(SUMPRODUCT(--(AN18:AN1500=AA17),--(AM18:AM1500&lt;&gt;""),--ISNUMBER(SEARCH(" "&amp;AM18:AM1500&amp;" ",Q266)))&gt;0,AA17,"")))</f>
        <v/>
      </c>
      <c r="AB266" s="967" t="str" cm="1">
        <f t="array" ref="AB266">IF(N266="","",IF(R266&lt;&gt;"","",IF(SUMPRODUCT(--(AN18:AN1500=AB17),--(AM18:AM1500&lt;&gt;""),--ISNUMBER(SEARCH(" "&amp;AM18:AM1500&amp;" ",Q266)))&gt;0,AB17,"")))</f>
        <v/>
      </c>
      <c r="AC266" s="967" t="str" cm="1">
        <f t="array" ref="AC266">IF(N266="","",IF(R266&lt;&gt;"","",IF(SUMPRODUCT(--(AN18:AN1500=AC17),--(AM18:AM1500&lt;&gt;""),--ISNUMBER(SEARCH(" "&amp;AM18:AM1500&amp;" ",Q266)))&gt;0,AC17,"")))</f>
        <v/>
      </c>
      <c r="AD266" s="967" t="str" cm="1">
        <f t="array" ref="AD266">IF(N266="","",IF(R266&lt;&gt;"","",IF(SUMPRODUCT(--(AN18:AN1500=AD17),--(AM18:AM1500&lt;&gt;""),--ISNUMBER(SEARCH(" "&amp;AM18:AM1500&amp;" ",Q266)))&gt;0,AD17,"")))</f>
        <v/>
      </c>
      <c r="AE266" s="967" t="str" cm="1">
        <f t="array" ref="AE266">IF(N266="","",IF(R266&lt;&gt;"","",IF(SUMPRODUCT(--(AN18:AN1500=AE17),--(AM18:AM1500&lt;&gt;""),--ISNUMBER(SEARCH(" "&amp;AM18:AM1500&amp;" ",Q266)))&gt;0,AE17,"")))</f>
        <v/>
      </c>
      <c r="AF266" s="967" t="str" cm="1">
        <f t="array" ref="AF266">IF(N266="","",IF(R266&lt;&gt;"","",IF(SUMPRODUCT(--(AN18:AN1500=AF17),--(AM18:AM1500&lt;&gt;""),--ISNUMBER(SEARCH(" "&amp;AM18:AM1500&amp;" ",Q266)))&gt;0,AF17,"")))</f>
        <v/>
      </c>
      <c r="AG266" s="967" t="str" cm="1">
        <f t="array" ref="AG266">IF(N266="","",IF(R266&lt;&gt;"","",IF(SUMPRODUCT(--(AN18:AN1500=AG17),--(AM18:AM1500&lt;&gt;""),--ISNUMBER(SEARCH(" "&amp;AM18:AM1500&amp;" ",Q266)))&gt;0,AG17,"")))</f>
        <v/>
      </c>
      <c r="AH266" s="967" t="str" cm="1">
        <f t="array" ref="AH266">IF(N266="","",IF(R266&lt;&gt;"","",IF(SUMPRODUCT(--(AN18:AN1500=AH17),--(AM18:AM1500&lt;&gt;""),--ISNUMBER(SEARCH(" "&amp;AM18:AM1500&amp;" ",Q266)))&gt;0,AH17,"")))</f>
        <v/>
      </c>
      <c r="AI266" s="967" t="str" cm="1">
        <f t="array" ref="AI266">IF(N266="","",IF(R266&lt;&gt;"","",IF(SUMPRODUCT(--(AN18:AN1500=AI17),--(AM18:AM1500&lt;&gt;""),--ISNUMBER(SEARCH(" "&amp;AM18:AM1500&amp;" ",Q266)))&gt;0,AI17,"")))</f>
        <v/>
      </c>
      <c r="AJ266" s="967" t="str" cm="1">
        <f t="array" ref="AJ266">IF(N266="","",IF(R266&lt;&gt;"","",IF(SUMPRODUCT(--(AN18:AN1500=AJ17),--(AM18:AM1500&lt;&gt;""),--ISNUMBER(SEARCH(" "&amp;AM18:AM1500&amp;" ",Q266)))&gt;0,AJ17,"")))</f>
        <v/>
      </c>
      <c r="AK266" s="967" t="str" cm="1">
        <f t="array" ref="AK266">IF(N266="","",IF(T266&lt;&gt;"",AK17,IF(S266&lt;&gt;"","",IF(R266&lt;&gt;"","",IF(SUMPRODUCT(--(AN18:AN1500=AK17),--(AM18:AM1500&lt;&gt;""),--ISNUMBER(SEARCH(" "&amp;AM18:AM1500&amp;" ",Q266)))&gt;0,AK17,"")))))</f>
        <v/>
      </c>
      <c r="AM266" s="968" t="s">
        <v>217</v>
      </c>
      <c r="AN266" s="968" t="s">
        <v>1962</v>
      </c>
      <c r="AP266" s="964"/>
      <c r="AQ266" s="964"/>
      <c r="AR266" s="964"/>
      <c r="AT266" s="964"/>
      <c r="AU266" s="964"/>
      <c r="AV266" s="964"/>
      <c r="BN266" s="49">
        <v>1</v>
      </c>
    </row>
    <row r="267" spans="1:66" ht="35.1" customHeight="1">
      <c r="A267" s="973" t="str">
        <f>IF(B267="","",COUNTIF(B18:B267,"&lt;&gt;"))</f>
        <v/>
      </c>
      <c r="B267" s="965"/>
      <c r="C267" s="974" t="str">
        <f t="shared" si="54"/>
        <v/>
      </c>
      <c r="D267" s="984" t="str">
        <f t="shared" si="42"/>
        <v/>
      </c>
      <c r="E267" s="976" t="str">
        <f t="shared" si="43"/>
        <v/>
      </c>
      <c r="F267" s="977" t="str">
        <f t="shared" si="44"/>
        <v/>
      </c>
      <c r="G267" s="964" t="str">
        <f>IF(H267="","",COUNTIF(H18:H267,"&lt;&gt;"))</f>
        <v/>
      </c>
      <c r="H267" s="965" t="str" cm="1">
        <f t="array" ref="H267">IF(L267="","",IF(LEN(L267)&lt;=MAX(10,G13),L267,IFERROR(LEFT(L267,LOOKUP(2,1/(MID(L267,ROW(1:500),1)=" ")/(ROW(1:500)&lt;=MAX(10,G13)),ROW(1:500))-1),LEFT(L267,MAX(10,G13)))))</f>
        <v/>
      </c>
      <c r="I267" s="964" t="str">
        <f t="shared" si="45"/>
        <v/>
      </c>
      <c r="J267" s="964" t="str">
        <f t="shared" si="46"/>
        <v/>
      </c>
      <c r="K267" s="964" t="str">
        <f>IF(M266&lt;&gt;"",K266,IF(K266&lt;MAX(A18:A317),K266+1,""))</f>
        <v/>
      </c>
      <c r="L267" s="965" t="str">
        <f>IF(K267="","",IF(M266&lt;&gt;"",M266,INDEX(E18:E317,MATCH(K267,A18:A317,0))))</f>
        <v/>
      </c>
      <c r="M267" s="965" t="str">
        <f t="shared" si="47"/>
        <v/>
      </c>
      <c r="N267" s="965" t="str">
        <f t="shared" si="48"/>
        <v/>
      </c>
      <c r="O267" s="964" t="str">
        <f t="shared" si="49"/>
        <v/>
      </c>
      <c r="P267" s="964" t="str">
        <f t="shared" si="50"/>
        <v/>
      </c>
      <c r="Q267" s="965" t="str">
        <f t="shared" si="51"/>
        <v/>
      </c>
      <c r="R267" s="964" t="str">
        <f>IF(N267="","",IF(COUNTIF(AP18:AP300,TRIM(Q267))&gt;0,"EXCLUSION EXACTE",""))</f>
        <v/>
      </c>
      <c r="S267" s="964" t="str" cm="1">
        <f t="array" ref="S267">IF(N267="","",IF(SUMPRODUCT(--(AP18:AP300&lt;&gt;""),--ISNUMBER(SEARCH(" "&amp;AP18:AP300&amp;" ",Q267)))&gt;0,"BLOQUE MOLLUSQUES",""))</f>
        <v/>
      </c>
      <c r="T267" s="964" t="str" cm="1">
        <f t="array" ref="T267">IF(N267="","",IF(SUMPRODUCT(--(AT18:AT300&lt;&gt;""),--ISNUMBER(SEARCH(" "&amp;AT18:AT300&amp;" ",Q267)))&gt;0,"FORCE MOLLUSQUES",""))</f>
        <v/>
      </c>
      <c r="U267" s="965" t="str">
        <f t="shared" si="52"/>
        <v/>
      </c>
      <c r="V267" s="965" t="str">
        <f t="shared" si="55"/>
        <v/>
      </c>
      <c r="W267" s="977" t="str">
        <f t="shared" si="53"/>
        <v/>
      </c>
      <c r="X267" s="964" t="str" cm="1">
        <f t="array" ref="X267">IF(N267="","",IF(R267&lt;&gt;"","",IF(SUMPRODUCT(--(AN18:AN1500=X17),--(AM18:AM1500&lt;&gt;""),--ISNUMBER(SEARCH(" "&amp;AM18:AM1500&amp;" ",Q267)))&gt;0,X17,"")))</f>
        <v/>
      </c>
      <c r="Y267" s="964" t="str" cm="1">
        <f t="array" ref="Y267">IF(N267="","",IF(R267&lt;&gt;"","",IF(SUMPRODUCT(--(AN18:AN1500=Y17),--(AM18:AM1500&lt;&gt;""),--ISNUMBER(SEARCH(" "&amp;AM18:AM1500&amp;" ",Q267)))&gt;0,Y17,"")))</f>
        <v/>
      </c>
      <c r="Z267" s="964" t="str" cm="1">
        <f t="array" ref="Z267">IF(N267="","",IF(R267&lt;&gt;"","",IF(SUMPRODUCT(--(AN18:AN1500=Z17),--(AM18:AM1500&lt;&gt;""),--ISNUMBER(SEARCH(" "&amp;AM18:AM1500&amp;" ",Q267)))&gt;0,Z17,"")))</f>
        <v/>
      </c>
      <c r="AA267" s="964" t="str" cm="1">
        <f t="array" ref="AA267">IF(N267="","",IF(R267&lt;&gt;"","",IF(SUMPRODUCT(--(AN18:AN1500=AA17),--(AM18:AM1500&lt;&gt;""),--ISNUMBER(SEARCH(" "&amp;AM18:AM1500&amp;" ",Q267)))&gt;0,AA17,"")))</f>
        <v/>
      </c>
      <c r="AB267" s="964" t="str" cm="1">
        <f t="array" ref="AB267">IF(N267="","",IF(R267&lt;&gt;"","",IF(SUMPRODUCT(--(AN18:AN1500=AB17),--(AM18:AM1500&lt;&gt;""),--ISNUMBER(SEARCH(" "&amp;AM18:AM1500&amp;" ",Q267)))&gt;0,AB17,"")))</f>
        <v/>
      </c>
      <c r="AC267" s="964" t="str" cm="1">
        <f t="array" ref="AC267">IF(N267="","",IF(R267&lt;&gt;"","",IF(SUMPRODUCT(--(AN18:AN1500=AC17),--(AM18:AM1500&lt;&gt;""),--ISNUMBER(SEARCH(" "&amp;AM18:AM1500&amp;" ",Q267)))&gt;0,AC17,"")))</f>
        <v/>
      </c>
      <c r="AD267" s="964" t="str" cm="1">
        <f t="array" ref="AD267">IF(N267="","",IF(R267&lt;&gt;"","",IF(SUMPRODUCT(--(AN18:AN1500=AD17),--(AM18:AM1500&lt;&gt;""),--ISNUMBER(SEARCH(" "&amp;AM18:AM1500&amp;" ",Q267)))&gt;0,AD17,"")))</f>
        <v/>
      </c>
      <c r="AE267" s="964" t="str" cm="1">
        <f t="array" ref="AE267">IF(N267="","",IF(R267&lt;&gt;"","",IF(SUMPRODUCT(--(AN18:AN1500=AE17),--(AM18:AM1500&lt;&gt;""),--ISNUMBER(SEARCH(" "&amp;AM18:AM1500&amp;" ",Q267)))&gt;0,AE17,"")))</f>
        <v/>
      </c>
      <c r="AF267" s="964" t="str" cm="1">
        <f t="array" ref="AF267">IF(N267="","",IF(R267&lt;&gt;"","",IF(SUMPRODUCT(--(AN18:AN1500=AF17),--(AM18:AM1500&lt;&gt;""),--ISNUMBER(SEARCH(" "&amp;AM18:AM1500&amp;" ",Q267)))&gt;0,AF17,"")))</f>
        <v/>
      </c>
      <c r="AG267" s="964" t="str" cm="1">
        <f t="array" ref="AG267">IF(N267="","",IF(R267&lt;&gt;"","",IF(SUMPRODUCT(--(AN18:AN1500=AG17),--(AM18:AM1500&lt;&gt;""),--ISNUMBER(SEARCH(" "&amp;AM18:AM1500&amp;" ",Q267)))&gt;0,AG17,"")))</f>
        <v/>
      </c>
      <c r="AH267" s="964" t="str" cm="1">
        <f t="array" ref="AH267">IF(N267="","",IF(R267&lt;&gt;"","",IF(SUMPRODUCT(--(AN18:AN1500=AH17),--(AM18:AM1500&lt;&gt;""),--ISNUMBER(SEARCH(" "&amp;AM18:AM1500&amp;" ",Q267)))&gt;0,AH17,"")))</f>
        <v/>
      </c>
      <c r="AI267" s="964" t="str" cm="1">
        <f t="array" ref="AI267">IF(N267="","",IF(R267&lt;&gt;"","",IF(SUMPRODUCT(--(AN18:AN1500=AI17),--(AM18:AM1500&lt;&gt;""),--ISNUMBER(SEARCH(" "&amp;AM18:AM1500&amp;" ",Q267)))&gt;0,AI17,"")))</f>
        <v/>
      </c>
      <c r="AJ267" s="964" t="str" cm="1">
        <f t="array" ref="AJ267">IF(N267="","",IF(R267&lt;&gt;"","",IF(SUMPRODUCT(--(AN18:AN1500=AJ17),--(AM18:AM1500&lt;&gt;""),--ISNUMBER(SEARCH(" "&amp;AM18:AM1500&amp;" ",Q267)))&gt;0,AJ17,"")))</f>
        <v/>
      </c>
      <c r="AK267" s="964" t="str" cm="1">
        <f t="array" ref="AK267">IF(N267="","",IF(T267&lt;&gt;"",AK17,IF(S267&lt;&gt;"","",IF(R267&lt;&gt;"","",IF(SUMPRODUCT(--(AN18:AN1500=AK17),--(AM18:AM1500&lt;&gt;""),--ISNUMBER(SEARCH(" "&amp;AM18:AM1500&amp;" ",Q267)))&gt;0,AK17,"")))))</f>
        <v/>
      </c>
      <c r="AM267" s="964" t="s">
        <v>2281</v>
      </c>
      <c r="AN267" s="964" t="s">
        <v>1962</v>
      </c>
      <c r="AP267" s="964"/>
      <c r="AQ267" s="964"/>
      <c r="AR267" s="964"/>
      <c r="AT267" s="964"/>
      <c r="AU267" s="964"/>
      <c r="AV267" s="964"/>
      <c r="BN267" s="49">
        <v>1</v>
      </c>
    </row>
    <row r="268" spans="1:66" ht="35.1" customHeight="1">
      <c r="A268" s="957" t="str">
        <f>IF(B268="","",COUNTIF(B18:B268,"&lt;&gt;"))</f>
        <v/>
      </c>
      <c r="B268" s="958"/>
      <c r="C268" s="974" t="str">
        <f t="shared" si="54"/>
        <v/>
      </c>
      <c r="D268" s="984" t="str">
        <f t="shared" si="42"/>
        <v/>
      </c>
      <c r="E268" s="961" t="str">
        <f t="shared" si="43"/>
        <v/>
      </c>
      <c r="F268" s="962" t="str">
        <f t="shared" si="44"/>
        <v/>
      </c>
      <c r="G268" s="963" t="str">
        <f>IF(H268="","",COUNTIF(H18:H268,"&lt;&gt;"))</f>
        <v/>
      </c>
      <c r="H268" s="958" t="str" cm="1">
        <f t="array" ref="H268">IF(L268="","",IF(LEN(L268)&lt;=MAX(10,G13),L268,IFERROR(LEFT(L268,LOOKUP(2,1/(MID(L268,ROW(1:500),1)=" ")/(ROW(1:500)&lt;=MAX(10,G13)),ROW(1:500))-1),LEFT(L268,MAX(10,G13)))))</f>
        <v/>
      </c>
      <c r="I268" s="963" t="str">
        <f t="shared" si="45"/>
        <v/>
      </c>
      <c r="J268" s="963" t="str">
        <f t="shared" si="46"/>
        <v/>
      </c>
      <c r="K268" s="964" t="str">
        <f>IF(M267&lt;&gt;"",K267,IF(K267&lt;MAX(A18:A317),K267+1,""))</f>
        <v/>
      </c>
      <c r="L268" s="965" t="str">
        <f>IF(K268="","",IF(M267&lt;&gt;"",M267,INDEX(E18:E317,MATCH(K268,A18:A317,0))))</f>
        <v/>
      </c>
      <c r="M268" s="965" t="str">
        <f t="shared" si="47"/>
        <v/>
      </c>
      <c r="N268" s="966" t="str">
        <f t="shared" si="48"/>
        <v/>
      </c>
      <c r="O268" s="967" t="str">
        <f t="shared" si="49"/>
        <v/>
      </c>
      <c r="P268" s="967" t="str">
        <f t="shared" si="50"/>
        <v/>
      </c>
      <c r="Q268" s="966" t="str">
        <f t="shared" si="51"/>
        <v/>
      </c>
      <c r="R268" s="967" t="str">
        <f>IF(N268="","",IF(COUNTIF(AP18:AP300,TRIM(Q268))&gt;0,"EXCLUSION EXACTE",""))</f>
        <v/>
      </c>
      <c r="S268" s="967" t="str" cm="1">
        <f t="array" ref="S268">IF(N268="","",IF(SUMPRODUCT(--(AP18:AP300&lt;&gt;""),--ISNUMBER(SEARCH(" "&amp;AP18:AP300&amp;" ",Q268)))&gt;0,"BLOQUE MOLLUSQUES",""))</f>
        <v/>
      </c>
      <c r="T268" s="967" t="str" cm="1">
        <f t="array" ref="T268">IF(N268="","",IF(SUMPRODUCT(--(AT18:AT300&lt;&gt;""),--ISNUMBER(SEARCH(" "&amp;AT18:AT300&amp;" ",Q268)))&gt;0,"FORCE MOLLUSQUES",""))</f>
        <v/>
      </c>
      <c r="U268" s="966" t="str">
        <f t="shared" si="52"/>
        <v/>
      </c>
      <c r="V268" s="966" t="str">
        <f t="shared" si="55"/>
        <v/>
      </c>
      <c r="W268" s="991" t="str">
        <f t="shared" si="53"/>
        <v/>
      </c>
      <c r="X268" s="967" t="str" cm="1">
        <f t="array" ref="X268">IF(N268="","",IF(R268&lt;&gt;"","",IF(SUMPRODUCT(--(AN18:AN1500=X17),--(AM18:AM1500&lt;&gt;""),--ISNUMBER(SEARCH(" "&amp;AM18:AM1500&amp;" ",Q268)))&gt;0,X17,"")))</f>
        <v/>
      </c>
      <c r="Y268" s="967" t="str" cm="1">
        <f t="array" ref="Y268">IF(N268="","",IF(R268&lt;&gt;"","",IF(SUMPRODUCT(--(AN18:AN1500=Y17),--(AM18:AM1500&lt;&gt;""),--ISNUMBER(SEARCH(" "&amp;AM18:AM1500&amp;" ",Q268)))&gt;0,Y17,"")))</f>
        <v/>
      </c>
      <c r="Z268" s="967" t="str" cm="1">
        <f t="array" ref="Z268">IF(N268="","",IF(R268&lt;&gt;"","",IF(SUMPRODUCT(--(AN18:AN1500=Z17),--(AM18:AM1500&lt;&gt;""),--ISNUMBER(SEARCH(" "&amp;AM18:AM1500&amp;" ",Q268)))&gt;0,Z17,"")))</f>
        <v/>
      </c>
      <c r="AA268" s="967" t="str" cm="1">
        <f t="array" ref="AA268">IF(N268="","",IF(R268&lt;&gt;"","",IF(SUMPRODUCT(--(AN18:AN1500=AA17),--(AM18:AM1500&lt;&gt;""),--ISNUMBER(SEARCH(" "&amp;AM18:AM1500&amp;" ",Q268)))&gt;0,AA17,"")))</f>
        <v/>
      </c>
      <c r="AB268" s="967" t="str" cm="1">
        <f t="array" ref="AB268">IF(N268="","",IF(R268&lt;&gt;"","",IF(SUMPRODUCT(--(AN18:AN1500=AB17),--(AM18:AM1500&lt;&gt;""),--ISNUMBER(SEARCH(" "&amp;AM18:AM1500&amp;" ",Q268)))&gt;0,AB17,"")))</f>
        <v/>
      </c>
      <c r="AC268" s="967" t="str" cm="1">
        <f t="array" ref="AC268">IF(N268="","",IF(R268&lt;&gt;"","",IF(SUMPRODUCT(--(AN18:AN1500=AC17),--(AM18:AM1500&lt;&gt;""),--ISNUMBER(SEARCH(" "&amp;AM18:AM1500&amp;" ",Q268)))&gt;0,AC17,"")))</f>
        <v/>
      </c>
      <c r="AD268" s="967" t="str" cm="1">
        <f t="array" ref="AD268">IF(N268="","",IF(R268&lt;&gt;"","",IF(SUMPRODUCT(--(AN18:AN1500=AD17),--(AM18:AM1500&lt;&gt;""),--ISNUMBER(SEARCH(" "&amp;AM18:AM1500&amp;" ",Q268)))&gt;0,AD17,"")))</f>
        <v/>
      </c>
      <c r="AE268" s="967" t="str" cm="1">
        <f t="array" ref="AE268">IF(N268="","",IF(R268&lt;&gt;"","",IF(SUMPRODUCT(--(AN18:AN1500=AE17),--(AM18:AM1500&lt;&gt;""),--ISNUMBER(SEARCH(" "&amp;AM18:AM1500&amp;" ",Q268)))&gt;0,AE17,"")))</f>
        <v/>
      </c>
      <c r="AF268" s="967" t="str" cm="1">
        <f t="array" ref="AF268">IF(N268="","",IF(R268&lt;&gt;"","",IF(SUMPRODUCT(--(AN18:AN1500=AF17),--(AM18:AM1500&lt;&gt;""),--ISNUMBER(SEARCH(" "&amp;AM18:AM1500&amp;" ",Q268)))&gt;0,AF17,"")))</f>
        <v/>
      </c>
      <c r="AG268" s="967" t="str" cm="1">
        <f t="array" ref="AG268">IF(N268="","",IF(R268&lt;&gt;"","",IF(SUMPRODUCT(--(AN18:AN1500=AG17),--(AM18:AM1500&lt;&gt;""),--ISNUMBER(SEARCH(" "&amp;AM18:AM1500&amp;" ",Q268)))&gt;0,AG17,"")))</f>
        <v/>
      </c>
      <c r="AH268" s="967" t="str" cm="1">
        <f t="array" ref="AH268">IF(N268="","",IF(R268&lt;&gt;"","",IF(SUMPRODUCT(--(AN18:AN1500=AH17),--(AM18:AM1500&lt;&gt;""),--ISNUMBER(SEARCH(" "&amp;AM18:AM1500&amp;" ",Q268)))&gt;0,AH17,"")))</f>
        <v/>
      </c>
      <c r="AI268" s="967" t="str" cm="1">
        <f t="array" ref="AI268">IF(N268="","",IF(R268&lt;&gt;"","",IF(SUMPRODUCT(--(AN18:AN1500=AI17),--(AM18:AM1500&lt;&gt;""),--ISNUMBER(SEARCH(" "&amp;AM18:AM1500&amp;" ",Q268)))&gt;0,AI17,"")))</f>
        <v/>
      </c>
      <c r="AJ268" s="967" t="str" cm="1">
        <f t="array" ref="AJ268">IF(N268="","",IF(R268&lt;&gt;"","",IF(SUMPRODUCT(--(AN18:AN1500=AJ17),--(AM18:AM1500&lt;&gt;""),--ISNUMBER(SEARCH(" "&amp;AM18:AM1500&amp;" ",Q268)))&gt;0,AJ17,"")))</f>
        <v/>
      </c>
      <c r="AK268" s="967" t="str" cm="1">
        <f t="array" ref="AK268">IF(N268="","",IF(T268&lt;&gt;"",AK17,IF(S268&lt;&gt;"","",IF(R268&lt;&gt;"","",IF(SUMPRODUCT(--(AN18:AN1500=AK17),--(AM18:AM1500&lt;&gt;""),--ISNUMBER(SEARCH(" "&amp;AM18:AM1500&amp;" ",Q268)))&gt;0,AK17,"")))))</f>
        <v/>
      </c>
      <c r="AM268" s="968" t="s">
        <v>2282</v>
      </c>
      <c r="AN268" s="968" t="s">
        <v>1962</v>
      </c>
      <c r="AP268" s="964"/>
      <c r="AQ268" s="964"/>
      <c r="AR268" s="964"/>
      <c r="AT268" s="964"/>
      <c r="AU268" s="964"/>
      <c r="AV268" s="964"/>
      <c r="BN268" s="49">
        <v>1</v>
      </c>
    </row>
    <row r="269" spans="1:66" ht="35.1" customHeight="1">
      <c r="A269" s="973" t="str">
        <f>IF(B269="","",COUNTIF(B18:B269,"&lt;&gt;"))</f>
        <v/>
      </c>
      <c r="B269" s="965"/>
      <c r="C269" s="974" t="str">
        <f t="shared" si="54"/>
        <v/>
      </c>
      <c r="D269" s="984" t="str">
        <f t="shared" si="42"/>
        <v/>
      </c>
      <c r="E269" s="976" t="str">
        <f t="shared" si="43"/>
        <v/>
      </c>
      <c r="F269" s="977" t="str">
        <f t="shared" si="44"/>
        <v/>
      </c>
      <c r="G269" s="964" t="str">
        <f>IF(H269="","",COUNTIF(H18:H269,"&lt;&gt;"))</f>
        <v/>
      </c>
      <c r="H269" s="965" t="str" cm="1">
        <f t="array" ref="H269">IF(L269="","",IF(LEN(L269)&lt;=MAX(10,G13),L269,IFERROR(LEFT(L269,LOOKUP(2,1/(MID(L269,ROW(1:500),1)=" ")/(ROW(1:500)&lt;=MAX(10,G13)),ROW(1:500))-1),LEFT(L269,MAX(10,G13)))))</f>
        <v/>
      </c>
      <c r="I269" s="964" t="str">
        <f t="shared" si="45"/>
        <v/>
      </c>
      <c r="J269" s="964" t="str">
        <f t="shared" si="46"/>
        <v/>
      </c>
      <c r="K269" s="964" t="str">
        <f>IF(M268&lt;&gt;"",K268,IF(K268&lt;MAX(A18:A317),K268+1,""))</f>
        <v/>
      </c>
      <c r="L269" s="965" t="str">
        <f>IF(K269="","",IF(M268&lt;&gt;"",M268,INDEX(E18:E317,MATCH(K269,A18:A317,0))))</f>
        <v/>
      </c>
      <c r="M269" s="965" t="str">
        <f t="shared" si="47"/>
        <v/>
      </c>
      <c r="N269" s="965" t="str">
        <f t="shared" si="48"/>
        <v/>
      </c>
      <c r="O269" s="964" t="str">
        <f t="shared" si="49"/>
        <v/>
      </c>
      <c r="P269" s="964" t="str">
        <f t="shared" si="50"/>
        <v/>
      </c>
      <c r="Q269" s="965" t="str">
        <f t="shared" si="51"/>
        <v/>
      </c>
      <c r="R269" s="964" t="str">
        <f>IF(N269="","",IF(COUNTIF(AP18:AP300,TRIM(Q269))&gt;0,"EXCLUSION EXACTE",""))</f>
        <v/>
      </c>
      <c r="S269" s="964" t="str" cm="1">
        <f t="array" ref="S269">IF(N269="","",IF(SUMPRODUCT(--(AP18:AP300&lt;&gt;""),--ISNUMBER(SEARCH(" "&amp;AP18:AP300&amp;" ",Q269)))&gt;0,"BLOQUE MOLLUSQUES",""))</f>
        <v/>
      </c>
      <c r="T269" s="964" t="str" cm="1">
        <f t="array" ref="T269">IF(N269="","",IF(SUMPRODUCT(--(AT18:AT300&lt;&gt;""),--ISNUMBER(SEARCH(" "&amp;AT18:AT300&amp;" ",Q269)))&gt;0,"FORCE MOLLUSQUES",""))</f>
        <v/>
      </c>
      <c r="U269" s="965" t="str">
        <f t="shared" si="52"/>
        <v/>
      </c>
      <c r="V269" s="965" t="str">
        <f t="shared" si="55"/>
        <v/>
      </c>
      <c r="W269" s="977" t="str">
        <f t="shared" si="53"/>
        <v/>
      </c>
      <c r="X269" s="964" t="str" cm="1">
        <f t="array" ref="X269">IF(N269="","",IF(R269&lt;&gt;"","",IF(SUMPRODUCT(--(AN18:AN1500=X17),--(AM18:AM1500&lt;&gt;""),--ISNUMBER(SEARCH(" "&amp;AM18:AM1500&amp;" ",Q269)))&gt;0,X17,"")))</f>
        <v/>
      </c>
      <c r="Y269" s="964" t="str" cm="1">
        <f t="array" ref="Y269">IF(N269="","",IF(R269&lt;&gt;"","",IF(SUMPRODUCT(--(AN18:AN1500=Y17),--(AM18:AM1500&lt;&gt;""),--ISNUMBER(SEARCH(" "&amp;AM18:AM1500&amp;" ",Q269)))&gt;0,Y17,"")))</f>
        <v/>
      </c>
      <c r="Z269" s="964" t="str" cm="1">
        <f t="array" ref="Z269">IF(N269="","",IF(R269&lt;&gt;"","",IF(SUMPRODUCT(--(AN18:AN1500=Z17),--(AM18:AM1500&lt;&gt;""),--ISNUMBER(SEARCH(" "&amp;AM18:AM1500&amp;" ",Q269)))&gt;0,Z17,"")))</f>
        <v/>
      </c>
      <c r="AA269" s="964" t="str" cm="1">
        <f t="array" ref="AA269">IF(N269="","",IF(R269&lt;&gt;"","",IF(SUMPRODUCT(--(AN18:AN1500=AA17),--(AM18:AM1500&lt;&gt;""),--ISNUMBER(SEARCH(" "&amp;AM18:AM1500&amp;" ",Q269)))&gt;0,AA17,"")))</f>
        <v/>
      </c>
      <c r="AB269" s="964" t="str" cm="1">
        <f t="array" ref="AB269">IF(N269="","",IF(R269&lt;&gt;"","",IF(SUMPRODUCT(--(AN18:AN1500=AB17),--(AM18:AM1500&lt;&gt;""),--ISNUMBER(SEARCH(" "&amp;AM18:AM1500&amp;" ",Q269)))&gt;0,AB17,"")))</f>
        <v/>
      </c>
      <c r="AC269" s="964" t="str" cm="1">
        <f t="array" ref="AC269">IF(N269="","",IF(R269&lt;&gt;"","",IF(SUMPRODUCT(--(AN18:AN1500=AC17),--(AM18:AM1500&lt;&gt;""),--ISNUMBER(SEARCH(" "&amp;AM18:AM1500&amp;" ",Q269)))&gt;0,AC17,"")))</f>
        <v/>
      </c>
      <c r="AD269" s="964" t="str" cm="1">
        <f t="array" ref="AD269">IF(N269="","",IF(R269&lt;&gt;"","",IF(SUMPRODUCT(--(AN18:AN1500=AD17),--(AM18:AM1500&lt;&gt;""),--ISNUMBER(SEARCH(" "&amp;AM18:AM1500&amp;" ",Q269)))&gt;0,AD17,"")))</f>
        <v/>
      </c>
      <c r="AE269" s="964" t="str" cm="1">
        <f t="array" ref="AE269">IF(N269="","",IF(R269&lt;&gt;"","",IF(SUMPRODUCT(--(AN18:AN1500=AE17),--(AM18:AM1500&lt;&gt;""),--ISNUMBER(SEARCH(" "&amp;AM18:AM1500&amp;" ",Q269)))&gt;0,AE17,"")))</f>
        <v/>
      </c>
      <c r="AF269" s="964" t="str" cm="1">
        <f t="array" ref="AF269">IF(N269="","",IF(R269&lt;&gt;"","",IF(SUMPRODUCT(--(AN18:AN1500=AF17),--(AM18:AM1500&lt;&gt;""),--ISNUMBER(SEARCH(" "&amp;AM18:AM1500&amp;" ",Q269)))&gt;0,AF17,"")))</f>
        <v/>
      </c>
      <c r="AG269" s="964" t="str" cm="1">
        <f t="array" ref="AG269">IF(N269="","",IF(R269&lt;&gt;"","",IF(SUMPRODUCT(--(AN18:AN1500=AG17),--(AM18:AM1500&lt;&gt;""),--ISNUMBER(SEARCH(" "&amp;AM18:AM1500&amp;" ",Q269)))&gt;0,AG17,"")))</f>
        <v/>
      </c>
      <c r="AH269" s="964" t="str" cm="1">
        <f t="array" ref="AH269">IF(N269="","",IF(R269&lt;&gt;"","",IF(SUMPRODUCT(--(AN18:AN1500=AH17),--(AM18:AM1500&lt;&gt;""),--ISNUMBER(SEARCH(" "&amp;AM18:AM1500&amp;" ",Q269)))&gt;0,AH17,"")))</f>
        <v/>
      </c>
      <c r="AI269" s="964" t="str" cm="1">
        <f t="array" ref="AI269">IF(N269="","",IF(R269&lt;&gt;"","",IF(SUMPRODUCT(--(AN18:AN1500=AI17),--(AM18:AM1500&lt;&gt;""),--ISNUMBER(SEARCH(" "&amp;AM18:AM1500&amp;" ",Q269)))&gt;0,AI17,"")))</f>
        <v/>
      </c>
      <c r="AJ269" s="964" t="str" cm="1">
        <f t="array" ref="AJ269">IF(N269="","",IF(R269&lt;&gt;"","",IF(SUMPRODUCT(--(AN18:AN1500=AJ17),--(AM18:AM1500&lt;&gt;""),--ISNUMBER(SEARCH(" "&amp;AM18:AM1500&amp;" ",Q269)))&gt;0,AJ17,"")))</f>
        <v/>
      </c>
      <c r="AK269" s="964" t="str" cm="1">
        <f t="array" ref="AK269">IF(N269="","",IF(T269&lt;&gt;"",AK17,IF(S269&lt;&gt;"","",IF(R269&lt;&gt;"","",IF(SUMPRODUCT(--(AN18:AN1500=AK17),--(AM18:AM1500&lt;&gt;""),--ISNUMBER(SEARCH(" "&amp;AM18:AM1500&amp;" ",Q269)))&gt;0,AK17,"")))))</f>
        <v/>
      </c>
      <c r="AM269" s="964" t="s">
        <v>2283</v>
      </c>
      <c r="AN269" s="964" t="s">
        <v>1962</v>
      </c>
      <c r="AP269" s="964"/>
      <c r="AQ269" s="964"/>
      <c r="AR269" s="964"/>
      <c r="AT269" s="964"/>
      <c r="AU269" s="964"/>
      <c r="AV269" s="964"/>
      <c r="BN269" s="49">
        <v>1</v>
      </c>
    </row>
    <row r="270" spans="1:66" ht="35.1" customHeight="1">
      <c r="A270" s="957" t="str">
        <f>IF(B270="","",COUNTIF(B18:B270,"&lt;&gt;"))</f>
        <v/>
      </c>
      <c r="B270" s="958"/>
      <c r="C270" s="974" t="str">
        <f t="shared" si="54"/>
        <v/>
      </c>
      <c r="D270" s="984" t="str">
        <f t="shared" si="42"/>
        <v/>
      </c>
      <c r="E270" s="961" t="str">
        <f t="shared" si="43"/>
        <v/>
      </c>
      <c r="F270" s="962" t="str">
        <f t="shared" si="44"/>
        <v/>
      </c>
      <c r="G270" s="963" t="str">
        <f>IF(H270="","",COUNTIF(H18:H270,"&lt;&gt;"))</f>
        <v/>
      </c>
      <c r="H270" s="958" t="str" cm="1">
        <f t="array" ref="H270">IF(L270="","",IF(LEN(L270)&lt;=MAX(10,G13),L270,IFERROR(LEFT(L270,LOOKUP(2,1/(MID(L270,ROW(1:500),1)=" ")/(ROW(1:500)&lt;=MAX(10,G13)),ROW(1:500))-1),LEFT(L270,MAX(10,G13)))))</f>
        <v/>
      </c>
      <c r="I270" s="963" t="str">
        <f t="shared" si="45"/>
        <v/>
      </c>
      <c r="J270" s="963" t="str">
        <f t="shared" si="46"/>
        <v/>
      </c>
      <c r="K270" s="964" t="str">
        <f>IF(M269&lt;&gt;"",K269,IF(K269&lt;MAX(A18:A317),K269+1,""))</f>
        <v/>
      </c>
      <c r="L270" s="965" t="str">
        <f>IF(K270="","",IF(M269&lt;&gt;"",M269,INDEX(E18:E317,MATCH(K270,A18:A317,0))))</f>
        <v/>
      </c>
      <c r="M270" s="965" t="str">
        <f t="shared" si="47"/>
        <v/>
      </c>
      <c r="N270" s="966" t="str">
        <f t="shared" si="48"/>
        <v/>
      </c>
      <c r="O270" s="967" t="str">
        <f t="shared" si="49"/>
        <v/>
      </c>
      <c r="P270" s="967" t="str">
        <f t="shared" si="50"/>
        <v/>
      </c>
      <c r="Q270" s="966" t="str">
        <f t="shared" si="51"/>
        <v/>
      </c>
      <c r="R270" s="967" t="str">
        <f>IF(N270="","",IF(COUNTIF(AP18:AP300,TRIM(Q270))&gt;0,"EXCLUSION EXACTE",""))</f>
        <v/>
      </c>
      <c r="S270" s="967" t="str" cm="1">
        <f t="array" ref="S270">IF(N270="","",IF(SUMPRODUCT(--(AP18:AP300&lt;&gt;""),--ISNUMBER(SEARCH(" "&amp;AP18:AP300&amp;" ",Q270)))&gt;0,"BLOQUE MOLLUSQUES",""))</f>
        <v/>
      </c>
      <c r="T270" s="967" t="str" cm="1">
        <f t="array" ref="T270">IF(N270="","",IF(SUMPRODUCT(--(AT18:AT300&lt;&gt;""),--ISNUMBER(SEARCH(" "&amp;AT18:AT300&amp;" ",Q270)))&gt;0,"FORCE MOLLUSQUES",""))</f>
        <v/>
      </c>
      <c r="U270" s="966" t="str">
        <f t="shared" si="52"/>
        <v/>
      </c>
      <c r="V270" s="966" t="str">
        <f t="shared" si="55"/>
        <v/>
      </c>
      <c r="W270" s="991" t="str">
        <f t="shared" si="53"/>
        <v/>
      </c>
      <c r="X270" s="967" t="str" cm="1">
        <f t="array" ref="X270">IF(N270="","",IF(R270&lt;&gt;"","",IF(SUMPRODUCT(--(AN18:AN1500=X17),--(AM18:AM1500&lt;&gt;""),--ISNUMBER(SEARCH(" "&amp;AM18:AM1500&amp;" ",Q270)))&gt;0,X17,"")))</f>
        <v/>
      </c>
      <c r="Y270" s="967" t="str" cm="1">
        <f t="array" ref="Y270">IF(N270="","",IF(R270&lt;&gt;"","",IF(SUMPRODUCT(--(AN18:AN1500=Y17),--(AM18:AM1500&lt;&gt;""),--ISNUMBER(SEARCH(" "&amp;AM18:AM1500&amp;" ",Q270)))&gt;0,Y17,"")))</f>
        <v/>
      </c>
      <c r="Z270" s="967" t="str" cm="1">
        <f t="array" ref="Z270">IF(N270="","",IF(R270&lt;&gt;"","",IF(SUMPRODUCT(--(AN18:AN1500=Z17),--(AM18:AM1500&lt;&gt;""),--ISNUMBER(SEARCH(" "&amp;AM18:AM1500&amp;" ",Q270)))&gt;0,Z17,"")))</f>
        <v/>
      </c>
      <c r="AA270" s="967" t="str" cm="1">
        <f t="array" ref="AA270">IF(N270="","",IF(R270&lt;&gt;"","",IF(SUMPRODUCT(--(AN18:AN1500=AA17),--(AM18:AM1500&lt;&gt;""),--ISNUMBER(SEARCH(" "&amp;AM18:AM1500&amp;" ",Q270)))&gt;0,AA17,"")))</f>
        <v/>
      </c>
      <c r="AB270" s="967" t="str" cm="1">
        <f t="array" ref="AB270">IF(N270="","",IF(R270&lt;&gt;"","",IF(SUMPRODUCT(--(AN18:AN1500=AB17),--(AM18:AM1500&lt;&gt;""),--ISNUMBER(SEARCH(" "&amp;AM18:AM1500&amp;" ",Q270)))&gt;0,AB17,"")))</f>
        <v/>
      </c>
      <c r="AC270" s="967" t="str" cm="1">
        <f t="array" ref="AC270">IF(N270="","",IF(R270&lt;&gt;"","",IF(SUMPRODUCT(--(AN18:AN1500=AC17),--(AM18:AM1500&lt;&gt;""),--ISNUMBER(SEARCH(" "&amp;AM18:AM1500&amp;" ",Q270)))&gt;0,AC17,"")))</f>
        <v/>
      </c>
      <c r="AD270" s="967" t="str" cm="1">
        <f t="array" ref="AD270">IF(N270="","",IF(R270&lt;&gt;"","",IF(SUMPRODUCT(--(AN18:AN1500=AD17),--(AM18:AM1500&lt;&gt;""),--ISNUMBER(SEARCH(" "&amp;AM18:AM1500&amp;" ",Q270)))&gt;0,AD17,"")))</f>
        <v/>
      </c>
      <c r="AE270" s="967" t="str" cm="1">
        <f t="array" ref="AE270">IF(N270="","",IF(R270&lt;&gt;"","",IF(SUMPRODUCT(--(AN18:AN1500=AE17),--(AM18:AM1500&lt;&gt;""),--ISNUMBER(SEARCH(" "&amp;AM18:AM1500&amp;" ",Q270)))&gt;0,AE17,"")))</f>
        <v/>
      </c>
      <c r="AF270" s="967" t="str" cm="1">
        <f t="array" ref="AF270">IF(N270="","",IF(R270&lt;&gt;"","",IF(SUMPRODUCT(--(AN18:AN1500=AF17),--(AM18:AM1500&lt;&gt;""),--ISNUMBER(SEARCH(" "&amp;AM18:AM1500&amp;" ",Q270)))&gt;0,AF17,"")))</f>
        <v/>
      </c>
      <c r="AG270" s="967" t="str" cm="1">
        <f t="array" ref="AG270">IF(N270="","",IF(R270&lt;&gt;"","",IF(SUMPRODUCT(--(AN18:AN1500=AG17),--(AM18:AM1500&lt;&gt;""),--ISNUMBER(SEARCH(" "&amp;AM18:AM1500&amp;" ",Q270)))&gt;0,AG17,"")))</f>
        <v/>
      </c>
      <c r="AH270" s="967" t="str" cm="1">
        <f t="array" ref="AH270">IF(N270="","",IF(R270&lt;&gt;"","",IF(SUMPRODUCT(--(AN18:AN1500=AH17),--(AM18:AM1500&lt;&gt;""),--ISNUMBER(SEARCH(" "&amp;AM18:AM1500&amp;" ",Q270)))&gt;0,AH17,"")))</f>
        <v/>
      </c>
      <c r="AI270" s="967" t="str" cm="1">
        <f t="array" ref="AI270">IF(N270="","",IF(R270&lt;&gt;"","",IF(SUMPRODUCT(--(AN18:AN1500=AI17),--(AM18:AM1500&lt;&gt;""),--ISNUMBER(SEARCH(" "&amp;AM18:AM1500&amp;" ",Q270)))&gt;0,AI17,"")))</f>
        <v/>
      </c>
      <c r="AJ270" s="967" t="str" cm="1">
        <f t="array" ref="AJ270">IF(N270="","",IF(R270&lt;&gt;"","",IF(SUMPRODUCT(--(AN18:AN1500=AJ17),--(AM18:AM1500&lt;&gt;""),--ISNUMBER(SEARCH(" "&amp;AM18:AM1500&amp;" ",Q270)))&gt;0,AJ17,"")))</f>
        <v/>
      </c>
      <c r="AK270" s="967" t="str" cm="1">
        <f t="array" ref="AK270">IF(N270="","",IF(T270&lt;&gt;"",AK17,IF(S270&lt;&gt;"","",IF(R270&lt;&gt;"","",IF(SUMPRODUCT(--(AN18:AN1500=AK17),--(AM18:AM1500&lt;&gt;""),--ISNUMBER(SEARCH(" "&amp;AM18:AM1500&amp;" ",Q270)))&gt;0,AK17,"")))))</f>
        <v/>
      </c>
      <c r="AM270" s="968" t="s">
        <v>2284</v>
      </c>
      <c r="AN270" s="968" t="s">
        <v>1962</v>
      </c>
      <c r="AP270" s="964"/>
      <c r="AQ270" s="964"/>
      <c r="AR270" s="964"/>
      <c r="AT270" s="964"/>
      <c r="AU270" s="964"/>
      <c r="AV270" s="964"/>
      <c r="BN270" s="49">
        <v>1</v>
      </c>
    </row>
    <row r="271" spans="1:66" ht="35.1" customHeight="1">
      <c r="A271" s="973" t="str">
        <f>IF(B271="","",COUNTIF(B18:B271,"&lt;&gt;"))</f>
        <v/>
      </c>
      <c r="B271" s="965"/>
      <c r="C271" s="974" t="str">
        <f t="shared" si="54"/>
        <v/>
      </c>
      <c r="D271" s="984" t="str">
        <f t="shared" si="42"/>
        <v/>
      </c>
      <c r="E271" s="976" t="str">
        <f t="shared" si="43"/>
        <v/>
      </c>
      <c r="F271" s="977" t="str">
        <f t="shared" si="44"/>
        <v/>
      </c>
      <c r="G271" s="964" t="str">
        <f>IF(H271="","",COUNTIF(H18:H271,"&lt;&gt;"))</f>
        <v/>
      </c>
      <c r="H271" s="965" t="str" cm="1">
        <f t="array" ref="H271">IF(L271="","",IF(LEN(L271)&lt;=MAX(10,G13),L271,IFERROR(LEFT(L271,LOOKUP(2,1/(MID(L271,ROW(1:500),1)=" ")/(ROW(1:500)&lt;=MAX(10,G13)),ROW(1:500))-1),LEFT(L271,MAX(10,G13)))))</f>
        <v/>
      </c>
      <c r="I271" s="964" t="str">
        <f t="shared" si="45"/>
        <v/>
      </c>
      <c r="J271" s="964" t="str">
        <f t="shared" si="46"/>
        <v/>
      </c>
      <c r="K271" s="964" t="str">
        <f>IF(M270&lt;&gt;"",K270,IF(K270&lt;MAX(A18:A317),K270+1,""))</f>
        <v/>
      </c>
      <c r="L271" s="965" t="str">
        <f>IF(K271="","",IF(M270&lt;&gt;"",M270,INDEX(E18:E317,MATCH(K271,A18:A317,0))))</f>
        <v/>
      </c>
      <c r="M271" s="965" t="str">
        <f t="shared" si="47"/>
        <v/>
      </c>
      <c r="N271" s="965" t="str">
        <f t="shared" si="48"/>
        <v/>
      </c>
      <c r="O271" s="964" t="str">
        <f t="shared" si="49"/>
        <v/>
      </c>
      <c r="P271" s="964" t="str">
        <f t="shared" si="50"/>
        <v/>
      </c>
      <c r="Q271" s="965" t="str">
        <f t="shared" si="51"/>
        <v/>
      </c>
      <c r="R271" s="964" t="str">
        <f>IF(N271="","",IF(COUNTIF(AP18:AP300,TRIM(Q271))&gt;0,"EXCLUSION EXACTE",""))</f>
        <v/>
      </c>
      <c r="S271" s="964" t="str" cm="1">
        <f t="array" ref="S271">IF(N271="","",IF(SUMPRODUCT(--(AP18:AP300&lt;&gt;""),--ISNUMBER(SEARCH(" "&amp;AP18:AP300&amp;" ",Q271)))&gt;0,"BLOQUE MOLLUSQUES",""))</f>
        <v/>
      </c>
      <c r="T271" s="964" t="str" cm="1">
        <f t="array" ref="T271">IF(N271="","",IF(SUMPRODUCT(--(AT18:AT300&lt;&gt;""),--ISNUMBER(SEARCH(" "&amp;AT18:AT300&amp;" ",Q271)))&gt;0,"FORCE MOLLUSQUES",""))</f>
        <v/>
      </c>
      <c r="U271" s="965" t="str">
        <f t="shared" si="52"/>
        <v/>
      </c>
      <c r="V271" s="965" t="str">
        <f t="shared" si="55"/>
        <v/>
      </c>
      <c r="W271" s="977" t="str">
        <f t="shared" si="53"/>
        <v/>
      </c>
      <c r="X271" s="964" t="str" cm="1">
        <f t="array" ref="X271">IF(N271="","",IF(R271&lt;&gt;"","",IF(SUMPRODUCT(--(AN18:AN1500=X17),--(AM18:AM1500&lt;&gt;""),--ISNUMBER(SEARCH(" "&amp;AM18:AM1500&amp;" ",Q271)))&gt;0,X17,"")))</f>
        <v/>
      </c>
      <c r="Y271" s="964" t="str" cm="1">
        <f t="array" ref="Y271">IF(N271="","",IF(R271&lt;&gt;"","",IF(SUMPRODUCT(--(AN18:AN1500=Y17),--(AM18:AM1500&lt;&gt;""),--ISNUMBER(SEARCH(" "&amp;AM18:AM1500&amp;" ",Q271)))&gt;0,Y17,"")))</f>
        <v/>
      </c>
      <c r="Z271" s="964" t="str" cm="1">
        <f t="array" ref="Z271">IF(N271="","",IF(R271&lt;&gt;"","",IF(SUMPRODUCT(--(AN18:AN1500=Z17),--(AM18:AM1500&lt;&gt;""),--ISNUMBER(SEARCH(" "&amp;AM18:AM1500&amp;" ",Q271)))&gt;0,Z17,"")))</f>
        <v/>
      </c>
      <c r="AA271" s="964" t="str" cm="1">
        <f t="array" ref="AA271">IF(N271="","",IF(R271&lt;&gt;"","",IF(SUMPRODUCT(--(AN18:AN1500=AA17),--(AM18:AM1500&lt;&gt;""),--ISNUMBER(SEARCH(" "&amp;AM18:AM1500&amp;" ",Q271)))&gt;0,AA17,"")))</f>
        <v/>
      </c>
      <c r="AB271" s="964" t="str" cm="1">
        <f t="array" ref="AB271">IF(N271="","",IF(R271&lt;&gt;"","",IF(SUMPRODUCT(--(AN18:AN1500=AB17),--(AM18:AM1500&lt;&gt;""),--ISNUMBER(SEARCH(" "&amp;AM18:AM1500&amp;" ",Q271)))&gt;0,AB17,"")))</f>
        <v/>
      </c>
      <c r="AC271" s="964" t="str" cm="1">
        <f t="array" ref="AC271">IF(N271="","",IF(R271&lt;&gt;"","",IF(SUMPRODUCT(--(AN18:AN1500=AC17),--(AM18:AM1500&lt;&gt;""),--ISNUMBER(SEARCH(" "&amp;AM18:AM1500&amp;" ",Q271)))&gt;0,AC17,"")))</f>
        <v/>
      </c>
      <c r="AD271" s="964" t="str" cm="1">
        <f t="array" ref="AD271">IF(N271="","",IF(R271&lt;&gt;"","",IF(SUMPRODUCT(--(AN18:AN1500=AD17),--(AM18:AM1500&lt;&gt;""),--ISNUMBER(SEARCH(" "&amp;AM18:AM1500&amp;" ",Q271)))&gt;0,AD17,"")))</f>
        <v/>
      </c>
      <c r="AE271" s="964" t="str" cm="1">
        <f t="array" ref="AE271">IF(N271="","",IF(R271&lt;&gt;"","",IF(SUMPRODUCT(--(AN18:AN1500=AE17),--(AM18:AM1500&lt;&gt;""),--ISNUMBER(SEARCH(" "&amp;AM18:AM1500&amp;" ",Q271)))&gt;0,AE17,"")))</f>
        <v/>
      </c>
      <c r="AF271" s="964" t="str" cm="1">
        <f t="array" ref="AF271">IF(N271="","",IF(R271&lt;&gt;"","",IF(SUMPRODUCT(--(AN18:AN1500=AF17),--(AM18:AM1500&lt;&gt;""),--ISNUMBER(SEARCH(" "&amp;AM18:AM1500&amp;" ",Q271)))&gt;0,AF17,"")))</f>
        <v/>
      </c>
      <c r="AG271" s="964" t="str" cm="1">
        <f t="array" ref="AG271">IF(N271="","",IF(R271&lt;&gt;"","",IF(SUMPRODUCT(--(AN18:AN1500=AG17),--(AM18:AM1500&lt;&gt;""),--ISNUMBER(SEARCH(" "&amp;AM18:AM1500&amp;" ",Q271)))&gt;0,AG17,"")))</f>
        <v/>
      </c>
      <c r="AH271" s="964" t="str" cm="1">
        <f t="array" ref="AH271">IF(N271="","",IF(R271&lt;&gt;"","",IF(SUMPRODUCT(--(AN18:AN1500=AH17),--(AM18:AM1500&lt;&gt;""),--ISNUMBER(SEARCH(" "&amp;AM18:AM1500&amp;" ",Q271)))&gt;0,AH17,"")))</f>
        <v/>
      </c>
      <c r="AI271" s="964" t="str" cm="1">
        <f t="array" ref="AI271">IF(N271="","",IF(R271&lt;&gt;"","",IF(SUMPRODUCT(--(AN18:AN1500=AI17),--(AM18:AM1500&lt;&gt;""),--ISNUMBER(SEARCH(" "&amp;AM18:AM1500&amp;" ",Q271)))&gt;0,AI17,"")))</f>
        <v/>
      </c>
      <c r="AJ271" s="964" t="str" cm="1">
        <f t="array" ref="AJ271">IF(N271="","",IF(R271&lt;&gt;"","",IF(SUMPRODUCT(--(AN18:AN1500=AJ17),--(AM18:AM1500&lt;&gt;""),--ISNUMBER(SEARCH(" "&amp;AM18:AM1500&amp;" ",Q271)))&gt;0,AJ17,"")))</f>
        <v/>
      </c>
      <c r="AK271" s="964" t="str" cm="1">
        <f t="array" ref="AK271">IF(N271="","",IF(T271&lt;&gt;"",AK17,IF(S271&lt;&gt;"","",IF(R271&lt;&gt;"","",IF(SUMPRODUCT(--(AN18:AN1500=AK17),--(AM18:AM1500&lt;&gt;""),--ISNUMBER(SEARCH(" "&amp;AM18:AM1500&amp;" ",Q271)))&gt;0,AK17,"")))))</f>
        <v/>
      </c>
      <c r="AM271" s="964" t="s">
        <v>2285</v>
      </c>
      <c r="AN271" s="964" t="s">
        <v>1962</v>
      </c>
      <c r="AP271" s="964"/>
      <c r="AQ271" s="964"/>
      <c r="AR271" s="964"/>
      <c r="AT271" s="964"/>
      <c r="AU271" s="964"/>
      <c r="AV271" s="964"/>
      <c r="BN271" s="49">
        <v>1</v>
      </c>
    </row>
    <row r="272" spans="1:66" ht="35.1" customHeight="1">
      <c r="A272" s="957" t="str">
        <f>IF(B272="","",COUNTIF(B18:B272,"&lt;&gt;"))</f>
        <v/>
      </c>
      <c r="B272" s="958"/>
      <c r="C272" s="974" t="str">
        <f t="shared" si="54"/>
        <v/>
      </c>
      <c r="D272" s="984" t="str">
        <f t="shared" si="42"/>
        <v/>
      </c>
      <c r="E272" s="961" t="str">
        <f t="shared" si="43"/>
        <v/>
      </c>
      <c r="F272" s="962" t="str">
        <f t="shared" si="44"/>
        <v/>
      </c>
      <c r="G272" s="963" t="str">
        <f>IF(H272="","",COUNTIF(H18:H272,"&lt;&gt;"))</f>
        <v/>
      </c>
      <c r="H272" s="958" t="str" cm="1">
        <f t="array" ref="H272">IF(L272="","",IF(LEN(L272)&lt;=MAX(10,G13),L272,IFERROR(LEFT(L272,LOOKUP(2,1/(MID(L272,ROW(1:500),1)=" ")/(ROW(1:500)&lt;=MAX(10,G13)),ROW(1:500))-1),LEFT(L272,MAX(10,G13)))))</f>
        <v/>
      </c>
      <c r="I272" s="963" t="str">
        <f t="shared" si="45"/>
        <v/>
      </c>
      <c r="J272" s="963" t="str">
        <f t="shared" si="46"/>
        <v/>
      </c>
      <c r="K272" s="964" t="str">
        <f>IF(M271&lt;&gt;"",K271,IF(K271&lt;MAX(A18:A317),K271+1,""))</f>
        <v/>
      </c>
      <c r="L272" s="965" t="str">
        <f>IF(K272="","",IF(M271&lt;&gt;"",M271,INDEX(E18:E317,MATCH(K272,A18:A317,0))))</f>
        <v/>
      </c>
      <c r="M272" s="965" t="str">
        <f t="shared" si="47"/>
        <v/>
      </c>
      <c r="N272" s="966" t="str">
        <f t="shared" si="48"/>
        <v/>
      </c>
      <c r="O272" s="967" t="str">
        <f t="shared" si="49"/>
        <v/>
      </c>
      <c r="P272" s="967" t="str">
        <f t="shared" si="50"/>
        <v/>
      </c>
      <c r="Q272" s="966" t="str">
        <f t="shared" si="51"/>
        <v/>
      </c>
      <c r="R272" s="967" t="str">
        <f>IF(N272="","",IF(COUNTIF(AP18:AP300,TRIM(Q272))&gt;0,"EXCLUSION EXACTE",""))</f>
        <v/>
      </c>
      <c r="S272" s="967" t="str" cm="1">
        <f t="array" ref="S272">IF(N272="","",IF(SUMPRODUCT(--(AP18:AP300&lt;&gt;""),--ISNUMBER(SEARCH(" "&amp;AP18:AP300&amp;" ",Q272)))&gt;0,"BLOQUE MOLLUSQUES",""))</f>
        <v/>
      </c>
      <c r="T272" s="967" t="str" cm="1">
        <f t="array" ref="T272">IF(N272="","",IF(SUMPRODUCT(--(AT18:AT300&lt;&gt;""),--ISNUMBER(SEARCH(" "&amp;AT18:AT300&amp;" ",Q272)))&gt;0,"FORCE MOLLUSQUES",""))</f>
        <v/>
      </c>
      <c r="U272" s="966" t="str">
        <f t="shared" si="52"/>
        <v/>
      </c>
      <c r="V272" s="966" t="str">
        <f t="shared" si="55"/>
        <v/>
      </c>
      <c r="W272" s="991" t="str">
        <f t="shared" si="53"/>
        <v/>
      </c>
      <c r="X272" s="967" t="str" cm="1">
        <f t="array" ref="X272">IF(N272="","",IF(R272&lt;&gt;"","",IF(SUMPRODUCT(--(AN18:AN1500=X17),--(AM18:AM1500&lt;&gt;""),--ISNUMBER(SEARCH(" "&amp;AM18:AM1500&amp;" ",Q272)))&gt;0,X17,"")))</f>
        <v/>
      </c>
      <c r="Y272" s="967" t="str" cm="1">
        <f t="array" ref="Y272">IF(N272="","",IF(R272&lt;&gt;"","",IF(SUMPRODUCT(--(AN18:AN1500=Y17),--(AM18:AM1500&lt;&gt;""),--ISNUMBER(SEARCH(" "&amp;AM18:AM1500&amp;" ",Q272)))&gt;0,Y17,"")))</f>
        <v/>
      </c>
      <c r="Z272" s="967" t="str" cm="1">
        <f t="array" ref="Z272">IF(N272="","",IF(R272&lt;&gt;"","",IF(SUMPRODUCT(--(AN18:AN1500=Z17),--(AM18:AM1500&lt;&gt;""),--ISNUMBER(SEARCH(" "&amp;AM18:AM1500&amp;" ",Q272)))&gt;0,Z17,"")))</f>
        <v/>
      </c>
      <c r="AA272" s="967" t="str" cm="1">
        <f t="array" ref="AA272">IF(N272="","",IF(R272&lt;&gt;"","",IF(SUMPRODUCT(--(AN18:AN1500=AA17),--(AM18:AM1500&lt;&gt;""),--ISNUMBER(SEARCH(" "&amp;AM18:AM1500&amp;" ",Q272)))&gt;0,AA17,"")))</f>
        <v/>
      </c>
      <c r="AB272" s="967" t="str" cm="1">
        <f t="array" ref="AB272">IF(N272="","",IF(R272&lt;&gt;"","",IF(SUMPRODUCT(--(AN18:AN1500=AB17),--(AM18:AM1500&lt;&gt;""),--ISNUMBER(SEARCH(" "&amp;AM18:AM1500&amp;" ",Q272)))&gt;0,AB17,"")))</f>
        <v/>
      </c>
      <c r="AC272" s="967" t="str" cm="1">
        <f t="array" ref="AC272">IF(N272="","",IF(R272&lt;&gt;"","",IF(SUMPRODUCT(--(AN18:AN1500=AC17),--(AM18:AM1500&lt;&gt;""),--ISNUMBER(SEARCH(" "&amp;AM18:AM1500&amp;" ",Q272)))&gt;0,AC17,"")))</f>
        <v/>
      </c>
      <c r="AD272" s="967" t="str" cm="1">
        <f t="array" ref="AD272">IF(N272="","",IF(R272&lt;&gt;"","",IF(SUMPRODUCT(--(AN18:AN1500=AD17),--(AM18:AM1500&lt;&gt;""),--ISNUMBER(SEARCH(" "&amp;AM18:AM1500&amp;" ",Q272)))&gt;0,AD17,"")))</f>
        <v/>
      </c>
      <c r="AE272" s="967" t="str" cm="1">
        <f t="array" ref="AE272">IF(N272="","",IF(R272&lt;&gt;"","",IF(SUMPRODUCT(--(AN18:AN1500=AE17),--(AM18:AM1500&lt;&gt;""),--ISNUMBER(SEARCH(" "&amp;AM18:AM1500&amp;" ",Q272)))&gt;0,AE17,"")))</f>
        <v/>
      </c>
      <c r="AF272" s="967" t="str" cm="1">
        <f t="array" ref="AF272">IF(N272="","",IF(R272&lt;&gt;"","",IF(SUMPRODUCT(--(AN18:AN1500=AF17),--(AM18:AM1500&lt;&gt;""),--ISNUMBER(SEARCH(" "&amp;AM18:AM1500&amp;" ",Q272)))&gt;0,AF17,"")))</f>
        <v/>
      </c>
      <c r="AG272" s="967" t="str" cm="1">
        <f t="array" ref="AG272">IF(N272="","",IF(R272&lt;&gt;"","",IF(SUMPRODUCT(--(AN18:AN1500=AG17),--(AM18:AM1500&lt;&gt;""),--ISNUMBER(SEARCH(" "&amp;AM18:AM1500&amp;" ",Q272)))&gt;0,AG17,"")))</f>
        <v/>
      </c>
      <c r="AH272" s="967" t="str" cm="1">
        <f t="array" ref="AH272">IF(N272="","",IF(R272&lt;&gt;"","",IF(SUMPRODUCT(--(AN18:AN1500=AH17),--(AM18:AM1500&lt;&gt;""),--ISNUMBER(SEARCH(" "&amp;AM18:AM1500&amp;" ",Q272)))&gt;0,AH17,"")))</f>
        <v/>
      </c>
      <c r="AI272" s="967" t="str" cm="1">
        <f t="array" ref="AI272">IF(N272="","",IF(R272&lt;&gt;"","",IF(SUMPRODUCT(--(AN18:AN1500=AI17),--(AM18:AM1500&lt;&gt;""),--ISNUMBER(SEARCH(" "&amp;AM18:AM1500&amp;" ",Q272)))&gt;0,AI17,"")))</f>
        <v/>
      </c>
      <c r="AJ272" s="967" t="str" cm="1">
        <f t="array" ref="AJ272">IF(N272="","",IF(R272&lt;&gt;"","",IF(SUMPRODUCT(--(AN18:AN1500=AJ17),--(AM18:AM1500&lt;&gt;""),--ISNUMBER(SEARCH(" "&amp;AM18:AM1500&amp;" ",Q272)))&gt;0,AJ17,"")))</f>
        <v/>
      </c>
      <c r="AK272" s="967" t="str" cm="1">
        <f t="array" ref="AK272">IF(N272="","",IF(T272&lt;&gt;"",AK17,IF(S272&lt;&gt;"","",IF(R272&lt;&gt;"","",IF(SUMPRODUCT(--(AN18:AN1500=AK17),--(AM18:AM1500&lt;&gt;""),--ISNUMBER(SEARCH(" "&amp;AM18:AM1500&amp;" ",Q272)))&gt;0,AK17,"")))))</f>
        <v/>
      </c>
      <c r="AM272" s="968" t="s">
        <v>2286</v>
      </c>
      <c r="AN272" s="968" t="s">
        <v>1962</v>
      </c>
      <c r="AP272" s="964"/>
      <c r="AQ272" s="964"/>
      <c r="AR272" s="964"/>
      <c r="AT272" s="964"/>
      <c r="AU272" s="964"/>
      <c r="AV272" s="964"/>
      <c r="BN272" s="49">
        <v>1</v>
      </c>
    </row>
    <row r="273" spans="1:66" ht="35.1" customHeight="1">
      <c r="A273" s="973" t="str">
        <f>IF(B273="","",COUNTIF(B18:B273,"&lt;&gt;"))</f>
        <v/>
      </c>
      <c r="B273" s="965"/>
      <c r="C273" s="974" t="str">
        <f t="shared" si="54"/>
        <v/>
      </c>
      <c r="D273" s="984" t="str">
        <f t="shared" ref="D273:D336" si="56">U273</f>
        <v/>
      </c>
      <c r="E273" s="976" t="str">
        <f t="shared" si="43"/>
        <v/>
      </c>
      <c r="F273" s="977" t="str">
        <f t="shared" si="44"/>
        <v/>
      </c>
      <c r="G273" s="964" t="str">
        <f>IF(H273="","",COUNTIF(H18:H273,"&lt;&gt;"))</f>
        <v/>
      </c>
      <c r="H273" s="965" t="str" cm="1">
        <f t="array" ref="H273">IF(L273="","",IF(LEN(L273)&lt;=MAX(10,G13),L273,IFERROR(LEFT(L273,LOOKUP(2,1/(MID(L273,ROW(1:500),1)=" ")/(ROW(1:500)&lt;=MAX(10,G13)),ROW(1:500))-1),LEFT(L273,MAX(10,G13)))))</f>
        <v/>
      </c>
      <c r="I273" s="964" t="str">
        <f t="shared" si="45"/>
        <v/>
      </c>
      <c r="J273" s="964" t="str">
        <f t="shared" si="46"/>
        <v/>
      </c>
      <c r="K273" s="964" t="str">
        <f>IF(M272&lt;&gt;"",K272,IF(K272&lt;MAX(A18:A317),K272+1,""))</f>
        <v/>
      </c>
      <c r="L273" s="965" t="str">
        <f>IF(K273="","",IF(M272&lt;&gt;"",M272,INDEX(E18:E317,MATCH(K273,A18:A317,0))))</f>
        <v/>
      </c>
      <c r="M273" s="965" t="str">
        <f t="shared" si="47"/>
        <v/>
      </c>
      <c r="N273" s="965" t="str">
        <f t="shared" si="48"/>
        <v/>
      </c>
      <c r="O273" s="964" t="str">
        <f t="shared" si="49"/>
        <v/>
      </c>
      <c r="P273" s="964" t="str">
        <f t="shared" si="50"/>
        <v/>
      </c>
      <c r="Q273" s="965" t="str">
        <f t="shared" si="51"/>
        <v/>
      </c>
      <c r="R273" s="964" t="str">
        <f>IF(N273="","",IF(COUNTIF(AP18:AP300,TRIM(Q273))&gt;0,"EXCLUSION EXACTE",""))</f>
        <v/>
      </c>
      <c r="S273" s="964" t="str" cm="1">
        <f t="array" ref="S273">IF(N273="","",IF(SUMPRODUCT(--(AP18:AP300&lt;&gt;""),--ISNUMBER(SEARCH(" "&amp;AP18:AP300&amp;" ",Q273)))&gt;0,"BLOQUE MOLLUSQUES",""))</f>
        <v/>
      </c>
      <c r="T273" s="964" t="str" cm="1">
        <f t="array" ref="T273">IF(N273="","",IF(SUMPRODUCT(--(AT18:AT300&lt;&gt;""),--ISNUMBER(SEARCH(" "&amp;AT18:AT300&amp;" ",Q273)))&gt;0,"FORCE MOLLUSQUES",""))</f>
        <v/>
      </c>
      <c r="U273" s="965" t="str">
        <f t="shared" si="52"/>
        <v/>
      </c>
      <c r="V273" s="965" t="str">
        <f t="shared" si="55"/>
        <v/>
      </c>
      <c r="W273" s="977" t="str">
        <f t="shared" si="53"/>
        <v/>
      </c>
      <c r="X273" s="964" t="str" cm="1">
        <f t="array" ref="X273">IF(N273="","",IF(R273&lt;&gt;"","",IF(SUMPRODUCT(--(AN18:AN1500=X17),--(AM18:AM1500&lt;&gt;""),--ISNUMBER(SEARCH(" "&amp;AM18:AM1500&amp;" ",Q273)))&gt;0,X17,"")))</f>
        <v/>
      </c>
      <c r="Y273" s="964" t="str" cm="1">
        <f t="array" ref="Y273">IF(N273="","",IF(R273&lt;&gt;"","",IF(SUMPRODUCT(--(AN18:AN1500=Y17),--(AM18:AM1500&lt;&gt;""),--ISNUMBER(SEARCH(" "&amp;AM18:AM1500&amp;" ",Q273)))&gt;0,Y17,"")))</f>
        <v/>
      </c>
      <c r="Z273" s="964" t="str" cm="1">
        <f t="array" ref="Z273">IF(N273="","",IF(R273&lt;&gt;"","",IF(SUMPRODUCT(--(AN18:AN1500=Z17),--(AM18:AM1500&lt;&gt;""),--ISNUMBER(SEARCH(" "&amp;AM18:AM1500&amp;" ",Q273)))&gt;0,Z17,"")))</f>
        <v/>
      </c>
      <c r="AA273" s="964" t="str" cm="1">
        <f t="array" ref="AA273">IF(N273="","",IF(R273&lt;&gt;"","",IF(SUMPRODUCT(--(AN18:AN1500=AA17),--(AM18:AM1500&lt;&gt;""),--ISNUMBER(SEARCH(" "&amp;AM18:AM1500&amp;" ",Q273)))&gt;0,AA17,"")))</f>
        <v/>
      </c>
      <c r="AB273" s="964" t="str" cm="1">
        <f t="array" ref="AB273">IF(N273="","",IF(R273&lt;&gt;"","",IF(SUMPRODUCT(--(AN18:AN1500=AB17),--(AM18:AM1500&lt;&gt;""),--ISNUMBER(SEARCH(" "&amp;AM18:AM1500&amp;" ",Q273)))&gt;0,AB17,"")))</f>
        <v/>
      </c>
      <c r="AC273" s="964" t="str" cm="1">
        <f t="array" ref="AC273">IF(N273="","",IF(R273&lt;&gt;"","",IF(SUMPRODUCT(--(AN18:AN1500=AC17),--(AM18:AM1500&lt;&gt;""),--ISNUMBER(SEARCH(" "&amp;AM18:AM1500&amp;" ",Q273)))&gt;0,AC17,"")))</f>
        <v/>
      </c>
      <c r="AD273" s="964" t="str" cm="1">
        <f t="array" ref="AD273">IF(N273="","",IF(R273&lt;&gt;"","",IF(SUMPRODUCT(--(AN18:AN1500=AD17),--(AM18:AM1500&lt;&gt;""),--ISNUMBER(SEARCH(" "&amp;AM18:AM1500&amp;" ",Q273)))&gt;0,AD17,"")))</f>
        <v/>
      </c>
      <c r="AE273" s="964" t="str" cm="1">
        <f t="array" ref="AE273">IF(N273="","",IF(R273&lt;&gt;"","",IF(SUMPRODUCT(--(AN18:AN1500=AE17),--(AM18:AM1500&lt;&gt;""),--ISNUMBER(SEARCH(" "&amp;AM18:AM1500&amp;" ",Q273)))&gt;0,AE17,"")))</f>
        <v/>
      </c>
      <c r="AF273" s="964" t="str" cm="1">
        <f t="array" ref="AF273">IF(N273="","",IF(R273&lt;&gt;"","",IF(SUMPRODUCT(--(AN18:AN1500=AF17),--(AM18:AM1500&lt;&gt;""),--ISNUMBER(SEARCH(" "&amp;AM18:AM1500&amp;" ",Q273)))&gt;0,AF17,"")))</f>
        <v/>
      </c>
      <c r="AG273" s="964" t="str" cm="1">
        <f t="array" ref="AG273">IF(N273="","",IF(R273&lt;&gt;"","",IF(SUMPRODUCT(--(AN18:AN1500=AG17),--(AM18:AM1500&lt;&gt;""),--ISNUMBER(SEARCH(" "&amp;AM18:AM1500&amp;" ",Q273)))&gt;0,AG17,"")))</f>
        <v/>
      </c>
      <c r="AH273" s="964" t="str" cm="1">
        <f t="array" ref="AH273">IF(N273="","",IF(R273&lt;&gt;"","",IF(SUMPRODUCT(--(AN18:AN1500=AH17),--(AM18:AM1500&lt;&gt;""),--ISNUMBER(SEARCH(" "&amp;AM18:AM1500&amp;" ",Q273)))&gt;0,AH17,"")))</f>
        <v/>
      </c>
      <c r="AI273" s="964" t="str" cm="1">
        <f t="array" ref="AI273">IF(N273="","",IF(R273&lt;&gt;"","",IF(SUMPRODUCT(--(AN18:AN1500=AI17),--(AM18:AM1500&lt;&gt;""),--ISNUMBER(SEARCH(" "&amp;AM18:AM1500&amp;" ",Q273)))&gt;0,AI17,"")))</f>
        <v/>
      </c>
      <c r="AJ273" s="964" t="str" cm="1">
        <f t="array" ref="AJ273">IF(N273="","",IF(R273&lt;&gt;"","",IF(SUMPRODUCT(--(AN18:AN1500=AJ17),--(AM18:AM1500&lt;&gt;""),--ISNUMBER(SEARCH(" "&amp;AM18:AM1500&amp;" ",Q273)))&gt;0,AJ17,"")))</f>
        <v/>
      </c>
      <c r="AK273" s="964" t="str" cm="1">
        <f t="array" ref="AK273">IF(N273="","",IF(T273&lt;&gt;"",AK17,IF(S273&lt;&gt;"","",IF(R273&lt;&gt;"","",IF(SUMPRODUCT(--(AN18:AN1500=AK17),--(AM18:AM1500&lt;&gt;""),--ISNUMBER(SEARCH(" "&amp;AM18:AM1500&amp;" ",Q273)))&gt;0,AK17,"")))))</f>
        <v/>
      </c>
      <c r="AM273" s="964" t="s">
        <v>2287</v>
      </c>
      <c r="AN273" s="964" t="s">
        <v>1962</v>
      </c>
      <c r="AP273" s="964"/>
      <c r="AQ273" s="964"/>
      <c r="AR273" s="964"/>
      <c r="AT273" s="964"/>
      <c r="AU273" s="964"/>
      <c r="AV273" s="964"/>
      <c r="BN273" s="49">
        <v>1</v>
      </c>
    </row>
    <row r="274" spans="1:66" ht="35.1" customHeight="1">
      <c r="A274" s="957" t="str">
        <f>IF(B274="","",COUNTIF(B18:B274,"&lt;&gt;"))</f>
        <v/>
      </c>
      <c r="B274" s="958"/>
      <c r="C274" s="974" t="str">
        <f t="shared" si="54"/>
        <v/>
      </c>
      <c r="D274" s="984" t="str">
        <f t="shared" si="56"/>
        <v/>
      </c>
      <c r="E274" s="961" t="str">
        <f t="shared" ref="E274:E317" si="57">IF(B274="","",TRIM(SUBSTITUTE(SUBSTITUTE(SUBSTITUTE(CLEAN(B274),CHAR(160)," "),CHAR(10)," "),CHAR(13)," ")))</f>
        <v/>
      </c>
      <c r="F274" s="962" t="str">
        <f t="shared" ref="F274:F317" si="58">IF(E274="","",LEN(E274))</f>
        <v/>
      </c>
      <c r="G274" s="963" t="str">
        <f>IF(H274="","",COUNTIF(H18:H274,"&lt;&gt;"))</f>
        <v/>
      </c>
      <c r="H274" s="958" t="str" cm="1">
        <f t="array" ref="H274">IF(L274="","",IF(LEN(L274)&lt;=MAX(10,G13),L274,IFERROR(LEFT(L274,LOOKUP(2,1/(MID(L274,ROW(1:500),1)=" ")/(ROW(1:500)&lt;=MAX(10,G13)),ROW(1:500))-1),LEFT(L274,MAX(10,G13)))))</f>
        <v/>
      </c>
      <c r="I274" s="963" t="str">
        <f t="shared" ref="I274:I337" si="59">IF(H274="","",LEN(H274))</f>
        <v/>
      </c>
      <c r="J274" s="963" t="str">
        <f t="shared" ref="J274:J337" si="60">IF(H274="","",K274)</f>
        <v/>
      </c>
      <c r="K274" s="964" t="str">
        <f>IF(M273&lt;&gt;"",K273,IF(K273&lt;MAX(A18:A317),K273+1,""))</f>
        <v/>
      </c>
      <c r="L274" s="965" t="str">
        <f>IF(K274="","",IF(M273&lt;&gt;"",M273,INDEX(E18:E317,MATCH(K274,A18:A317,0))))</f>
        <v/>
      </c>
      <c r="M274" s="965" t="str">
        <f t="shared" ref="M274:M337" si="61">IF(L274="","",IF(LEN(L274)&lt;=LEN(H274),"",TRIM(MID(L274,LEN(H274)+1,9999))))</f>
        <v/>
      </c>
      <c r="N274" s="966" t="str">
        <f t="shared" ref="N274:N337" si="62">IF(H274="","",H274)</f>
        <v/>
      </c>
      <c r="O274" s="967" t="str">
        <f t="shared" ref="O274:O337" si="63">IF(N274="","",LOWER(CLEAN(SUBSTITUTE(SUBSTITUTE(SUBSTITUTE(N274,CHAR(160)," "),CHAR(10)," "),CHAR(13)," "))))</f>
        <v/>
      </c>
      <c r="P274" s="967" t="str">
        <f t="shared" ref="P274:P337" si="64">IF(N274="","",SUBSTITUTE(SUBSTITUTE(SUBSTITUTE(SUBSTITUTE(SUBSTITUTE(SUBSTITUTE(SUBSTITUTE(SUBSTITUTE(SUBSTITUTE(SUBSTITUTE(SUBSTITUTE(SUBSTITUTE(SUBSTITUTE(SUBSTITUTE(SUBSTITUTE(SUBSTITUTE(SUBSTITUTE(SUBSTITUTE(SUBSTITUTE(SUBSTITUTE(SUBSTITUTE(SUBSTITUTE(SUBSTITUTE(O274,"à","a"),"â","a"),"ä","a"),"á","a"),"ç","c"),"œ","oe"),"æ","ae"),"é","e"),"è","e"),"ê","e"),"ë","e"),"í","i"),"î","i"),"ï","i"),"ì","i"),"ô","o"),"ö","o"),"ó","o"),"ò","o"),"ù","u"),"û","u"),"ü","u"),"ñ","n"))</f>
        <v/>
      </c>
      <c r="Q274" s="966" t="str">
        <f t="shared" ref="Q274:Q337" si="65">IF(N274="","","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274,"’"," "),"."," "),","," "),";"," "),":"," "),"/"," "),"("," "),")"," "),"-"," "),"_"," "),"!"," "),"?"," "),"*"," "),"["," "),"]"," "),"{"," "),"}"," "),"&lt;"," "),"&gt;"," "),"="," "),"+"," "),"•"," "),"►"," "),"▼"," "),"▲"," "),"◄"," "),"«"," "),"»"," "),"“"," "),"”"," "),CHAR(39)," "),CHAR(34)," "),"  "," "),"  "," "),"  "," "),"  "," "))&amp;" ")</f>
        <v/>
      </c>
      <c r="R274" s="967" t="str">
        <f>IF(N274="","",IF(COUNTIF(AP18:AP300,TRIM(Q274))&gt;0,"EXCLUSION EXACTE",""))</f>
        <v/>
      </c>
      <c r="S274" s="967" t="str" cm="1">
        <f t="array" ref="S274">IF(N274="","",IF(SUMPRODUCT(--(AP18:AP300&lt;&gt;""),--ISNUMBER(SEARCH(" "&amp;AP18:AP300&amp;" ",Q274)))&gt;0,"BLOQUE MOLLUSQUES",""))</f>
        <v/>
      </c>
      <c r="T274" s="967" t="str" cm="1">
        <f t="array" ref="T274">IF(N274="","",IF(SUMPRODUCT(--(AT18:AT300&lt;&gt;""),--ISNUMBER(SEARCH(" "&amp;AT18:AT300&amp;" ",Q274)))&gt;0,"FORCE MOLLUSQUES",""))</f>
        <v/>
      </c>
      <c r="U274" s="966" t="str">
        <f t="shared" ref="U274:U337" si="66">IF(N274="","",IF(COUNTIF(X274:AK274,"⚠*")=0,"",TRIM(X274&amp;" "&amp;Y274&amp;" "&amp;Z274&amp;" "&amp;AA274&amp;" "&amp;AB274&amp;" "&amp;AC274&amp;" "&amp;AD274&amp;" "&amp;AE274&amp;" "&amp;AF274&amp;" "&amp;AG274&amp;" "&amp;AH274&amp;" "&amp;AI274&amp;" "&amp;AJ274&amp;" "&amp;AK274)))</f>
        <v/>
      </c>
      <c r="V274" s="966" t="str">
        <f t="shared" si="55"/>
        <v/>
      </c>
      <c r="W274" s="991" t="str">
        <f t="shared" ref="W274:W337" si="67">IF(N274="","",COUNTIF(X274:AK274,"⚠*"))</f>
        <v/>
      </c>
      <c r="X274" s="967" t="str" cm="1">
        <f t="array" ref="X274">IF(N274="","",IF(R274&lt;&gt;"","",IF(SUMPRODUCT(--(AN18:AN1500=X17),--(AM18:AM1500&lt;&gt;""),--ISNUMBER(SEARCH(" "&amp;AM18:AM1500&amp;" ",Q274)))&gt;0,X17,"")))</f>
        <v/>
      </c>
      <c r="Y274" s="967" t="str" cm="1">
        <f t="array" ref="Y274">IF(N274="","",IF(R274&lt;&gt;"","",IF(SUMPRODUCT(--(AN18:AN1500=Y17),--(AM18:AM1500&lt;&gt;""),--ISNUMBER(SEARCH(" "&amp;AM18:AM1500&amp;" ",Q274)))&gt;0,Y17,"")))</f>
        <v/>
      </c>
      <c r="Z274" s="967" t="str" cm="1">
        <f t="array" ref="Z274">IF(N274="","",IF(R274&lt;&gt;"","",IF(SUMPRODUCT(--(AN18:AN1500=Z17),--(AM18:AM1500&lt;&gt;""),--ISNUMBER(SEARCH(" "&amp;AM18:AM1500&amp;" ",Q274)))&gt;0,Z17,"")))</f>
        <v/>
      </c>
      <c r="AA274" s="967" t="str" cm="1">
        <f t="array" ref="AA274">IF(N274="","",IF(R274&lt;&gt;"","",IF(SUMPRODUCT(--(AN18:AN1500=AA17),--(AM18:AM1500&lt;&gt;""),--ISNUMBER(SEARCH(" "&amp;AM18:AM1500&amp;" ",Q274)))&gt;0,AA17,"")))</f>
        <v/>
      </c>
      <c r="AB274" s="967" t="str" cm="1">
        <f t="array" ref="AB274">IF(N274="","",IF(R274&lt;&gt;"","",IF(SUMPRODUCT(--(AN18:AN1500=AB17),--(AM18:AM1500&lt;&gt;""),--ISNUMBER(SEARCH(" "&amp;AM18:AM1500&amp;" ",Q274)))&gt;0,AB17,"")))</f>
        <v/>
      </c>
      <c r="AC274" s="967" t="str" cm="1">
        <f t="array" ref="AC274">IF(N274="","",IF(R274&lt;&gt;"","",IF(SUMPRODUCT(--(AN18:AN1500=AC17),--(AM18:AM1500&lt;&gt;""),--ISNUMBER(SEARCH(" "&amp;AM18:AM1500&amp;" ",Q274)))&gt;0,AC17,"")))</f>
        <v/>
      </c>
      <c r="AD274" s="967" t="str" cm="1">
        <f t="array" ref="AD274">IF(N274="","",IF(R274&lt;&gt;"","",IF(SUMPRODUCT(--(AN18:AN1500=AD17),--(AM18:AM1500&lt;&gt;""),--ISNUMBER(SEARCH(" "&amp;AM18:AM1500&amp;" ",Q274)))&gt;0,AD17,"")))</f>
        <v/>
      </c>
      <c r="AE274" s="967" t="str" cm="1">
        <f t="array" ref="AE274">IF(N274="","",IF(R274&lt;&gt;"","",IF(SUMPRODUCT(--(AN18:AN1500=AE17),--(AM18:AM1500&lt;&gt;""),--ISNUMBER(SEARCH(" "&amp;AM18:AM1500&amp;" ",Q274)))&gt;0,AE17,"")))</f>
        <v/>
      </c>
      <c r="AF274" s="967" t="str" cm="1">
        <f t="array" ref="AF274">IF(N274="","",IF(R274&lt;&gt;"","",IF(SUMPRODUCT(--(AN18:AN1500=AF17),--(AM18:AM1500&lt;&gt;""),--ISNUMBER(SEARCH(" "&amp;AM18:AM1500&amp;" ",Q274)))&gt;0,AF17,"")))</f>
        <v/>
      </c>
      <c r="AG274" s="967" t="str" cm="1">
        <f t="array" ref="AG274">IF(N274="","",IF(R274&lt;&gt;"","",IF(SUMPRODUCT(--(AN18:AN1500=AG17),--(AM18:AM1500&lt;&gt;""),--ISNUMBER(SEARCH(" "&amp;AM18:AM1500&amp;" ",Q274)))&gt;0,AG17,"")))</f>
        <v/>
      </c>
      <c r="AH274" s="967" t="str" cm="1">
        <f t="array" ref="AH274">IF(N274="","",IF(R274&lt;&gt;"","",IF(SUMPRODUCT(--(AN18:AN1500=AH17),--(AM18:AM1500&lt;&gt;""),--ISNUMBER(SEARCH(" "&amp;AM18:AM1500&amp;" ",Q274)))&gt;0,AH17,"")))</f>
        <v/>
      </c>
      <c r="AI274" s="967" t="str" cm="1">
        <f t="array" ref="AI274">IF(N274="","",IF(R274&lt;&gt;"","",IF(SUMPRODUCT(--(AN18:AN1500=AI17),--(AM18:AM1500&lt;&gt;""),--ISNUMBER(SEARCH(" "&amp;AM18:AM1500&amp;" ",Q274)))&gt;0,AI17,"")))</f>
        <v/>
      </c>
      <c r="AJ274" s="967" t="str" cm="1">
        <f t="array" ref="AJ274">IF(N274="","",IF(R274&lt;&gt;"","",IF(SUMPRODUCT(--(AN18:AN1500=AJ17),--(AM18:AM1500&lt;&gt;""),--ISNUMBER(SEARCH(" "&amp;AM18:AM1500&amp;" ",Q274)))&gt;0,AJ17,"")))</f>
        <v/>
      </c>
      <c r="AK274" s="967" t="str" cm="1">
        <f t="array" ref="AK274">IF(N274="","",IF(T274&lt;&gt;"",AK17,IF(S274&lt;&gt;"","",IF(R274&lt;&gt;"","",IF(SUMPRODUCT(--(AN18:AN1500=AK17),--(AM18:AM1500&lt;&gt;""),--ISNUMBER(SEARCH(" "&amp;AM18:AM1500&amp;" ",Q274)))&gt;0,AK17,"")))))</f>
        <v/>
      </c>
      <c r="AM274" s="968" t="s">
        <v>2288</v>
      </c>
      <c r="AN274" s="968" t="s">
        <v>1962</v>
      </c>
      <c r="AP274" s="964"/>
      <c r="AQ274" s="964"/>
      <c r="AR274" s="964"/>
      <c r="AT274" s="964"/>
      <c r="AU274" s="964"/>
      <c r="AV274" s="964"/>
      <c r="BN274" s="49">
        <v>1</v>
      </c>
    </row>
    <row r="275" spans="1:66" ht="35.1" customHeight="1">
      <c r="A275" s="973" t="str">
        <f>IF(B275="","",COUNTIF(B18:B275,"&lt;&gt;"))</f>
        <v/>
      </c>
      <c r="B275" s="965"/>
      <c r="C275" s="974" t="str">
        <f t="shared" ref="C275:C317" si="68">V275</f>
        <v/>
      </c>
      <c r="D275" s="984" t="str">
        <f t="shared" si="56"/>
        <v/>
      </c>
      <c r="E275" s="976" t="str">
        <f t="shared" si="57"/>
        <v/>
      </c>
      <c r="F275" s="977" t="str">
        <f t="shared" si="58"/>
        <v/>
      </c>
      <c r="G275" s="964" t="str">
        <f>IF(H275="","",COUNTIF(H18:H275,"&lt;&gt;"))</f>
        <v/>
      </c>
      <c r="H275" s="965" t="str" cm="1">
        <f t="array" ref="H275">IF(L275="","",IF(LEN(L275)&lt;=MAX(10,G13),L275,IFERROR(LEFT(L275,LOOKUP(2,1/(MID(L275,ROW(1:500),1)=" ")/(ROW(1:500)&lt;=MAX(10,G13)),ROW(1:500))-1),LEFT(L275,MAX(10,G13)))))</f>
        <v/>
      </c>
      <c r="I275" s="964" t="str">
        <f t="shared" si="59"/>
        <v/>
      </c>
      <c r="J275" s="964" t="str">
        <f t="shared" si="60"/>
        <v/>
      </c>
      <c r="K275" s="964" t="str">
        <f>IF(M274&lt;&gt;"",K274,IF(K274&lt;MAX(A18:A317),K274+1,""))</f>
        <v/>
      </c>
      <c r="L275" s="965" t="str">
        <f>IF(K275="","",IF(M274&lt;&gt;"",M274,INDEX(E18:E317,MATCH(K275,A18:A317,0))))</f>
        <v/>
      </c>
      <c r="M275" s="965" t="str">
        <f t="shared" si="61"/>
        <v/>
      </c>
      <c r="N275" s="965" t="str">
        <f t="shared" si="62"/>
        <v/>
      </c>
      <c r="O275" s="964" t="str">
        <f t="shared" si="63"/>
        <v/>
      </c>
      <c r="P275" s="964" t="str">
        <f t="shared" si="64"/>
        <v/>
      </c>
      <c r="Q275" s="965" t="str">
        <f t="shared" si="65"/>
        <v/>
      </c>
      <c r="R275" s="964" t="str">
        <f>IF(N275="","",IF(COUNTIF(AP18:AP300,TRIM(Q275))&gt;0,"EXCLUSION EXACTE",""))</f>
        <v/>
      </c>
      <c r="S275" s="964" t="str" cm="1">
        <f t="array" ref="S275">IF(N275="","",IF(SUMPRODUCT(--(AP18:AP300&lt;&gt;""),--ISNUMBER(SEARCH(" "&amp;AP18:AP300&amp;" ",Q275)))&gt;0,"BLOQUE MOLLUSQUES",""))</f>
        <v/>
      </c>
      <c r="T275" s="964" t="str" cm="1">
        <f t="array" ref="T275">IF(N275="","",IF(SUMPRODUCT(--(AT18:AT300&lt;&gt;""),--ISNUMBER(SEARCH(" "&amp;AT18:AT300&amp;" ",Q275)))&gt;0,"FORCE MOLLUSQUES",""))</f>
        <v/>
      </c>
      <c r="U275" s="965" t="str">
        <f t="shared" si="66"/>
        <v/>
      </c>
      <c r="V275" s="965" t="str">
        <f t="shared" ref="V275:V338" si="69">IF(N275="","",N275&amp;IF(U275&lt;&gt;""," *",""))</f>
        <v/>
      </c>
      <c r="W275" s="977" t="str">
        <f t="shared" si="67"/>
        <v/>
      </c>
      <c r="X275" s="964" t="str" cm="1">
        <f t="array" ref="X275">IF(N275="","",IF(R275&lt;&gt;"","",IF(SUMPRODUCT(--(AN18:AN1500=X17),--(AM18:AM1500&lt;&gt;""),--ISNUMBER(SEARCH(" "&amp;AM18:AM1500&amp;" ",Q275)))&gt;0,X17,"")))</f>
        <v/>
      </c>
      <c r="Y275" s="964" t="str" cm="1">
        <f t="array" ref="Y275">IF(N275="","",IF(R275&lt;&gt;"","",IF(SUMPRODUCT(--(AN18:AN1500=Y17),--(AM18:AM1500&lt;&gt;""),--ISNUMBER(SEARCH(" "&amp;AM18:AM1500&amp;" ",Q275)))&gt;0,Y17,"")))</f>
        <v/>
      </c>
      <c r="Z275" s="964" t="str" cm="1">
        <f t="array" ref="Z275">IF(N275="","",IF(R275&lt;&gt;"","",IF(SUMPRODUCT(--(AN18:AN1500=Z17),--(AM18:AM1500&lt;&gt;""),--ISNUMBER(SEARCH(" "&amp;AM18:AM1500&amp;" ",Q275)))&gt;0,Z17,"")))</f>
        <v/>
      </c>
      <c r="AA275" s="964" t="str" cm="1">
        <f t="array" ref="AA275">IF(N275="","",IF(R275&lt;&gt;"","",IF(SUMPRODUCT(--(AN18:AN1500=AA17),--(AM18:AM1500&lt;&gt;""),--ISNUMBER(SEARCH(" "&amp;AM18:AM1500&amp;" ",Q275)))&gt;0,AA17,"")))</f>
        <v/>
      </c>
      <c r="AB275" s="964" t="str" cm="1">
        <f t="array" ref="AB275">IF(N275="","",IF(R275&lt;&gt;"","",IF(SUMPRODUCT(--(AN18:AN1500=AB17),--(AM18:AM1500&lt;&gt;""),--ISNUMBER(SEARCH(" "&amp;AM18:AM1500&amp;" ",Q275)))&gt;0,AB17,"")))</f>
        <v/>
      </c>
      <c r="AC275" s="964" t="str" cm="1">
        <f t="array" ref="AC275">IF(N275="","",IF(R275&lt;&gt;"","",IF(SUMPRODUCT(--(AN18:AN1500=AC17),--(AM18:AM1500&lt;&gt;""),--ISNUMBER(SEARCH(" "&amp;AM18:AM1500&amp;" ",Q275)))&gt;0,AC17,"")))</f>
        <v/>
      </c>
      <c r="AD275" s="964" t="str" cm="1">
        <f t="array" ref="AD275">IF(N275="","",IF(R275&lt;&gt;"","",IF(SUMPRODUCT(--(AN18:AN1500=AD17),--(AM18:AM1500&lt;&gt;""),--ISNUMBER(SEARCH(" "&amp;AM18:AM1500&amp;" ",Q275)))&gt;0,AD17,"")))</f>
        <v/>
      </c>
      <c r="AE275" s="964" t="str" cm="1">
        <f t="array" ref="AE275">IF(N275="","",IF(R275&lt;&gt;"","",IF(SUMPRODUCT(--(AN18:AN1500=AE17),--(AM18:AM1500&lt;&gt;""),--ISNUMBER(SEARCH(" "&amp;AM18:AM1500&amp;" ",Q275)))&gt;0,AE17,"")))</f>
        <v/>
      </c>
      <c r="AF275" s="964" t="str" cm="1">
        <f t="array" ref="AF275">IF(N275="","",IF(R275&lt;&gt;"","",IF(SUMPRODUCT(--(AN18:AN1500=AF17),--(AM18:AM1500&lt;&gt;""),--ISNUMBER(SEARCH(" "&amp;AM18:AM1500&amp;" ",Q275)))&gt;0,AF17,"")))</f>
        <v/>
      </c>
      <c r="AG275" s="964" t="str" cm="1">
        <f t="array" ref="AG275">IF(N275="","",IF(R275&lt;&gt;"","",IF(SUMPRODUCT(--(AN18:AN1500=AG17),--(AM18:AM1500&lt;&gt;""),--ISNUMBER(SEARCH(" "&amp;AM18:AM1500&amp;" ",Q275)))&gt;0,AG17,"")))</f>
        <v/>
      </c>
      <c r="AH275" s="964" t="str" cm="1">
        <f t="array" ref="AH275">IF(N275="","",IF(R275&lt;&gt;"","",IF(SUMPRODUCT(--(AN18:AN1500=AH17),--(AM18:AM1500&lt;&gt;""),--ISNUMBER(SEARCH(" "&amp;AM18:AM1500&amp;" ",Q275)))&gt;0,AH17,"")))</f>
        <v/>
      </c>
      <c r="AI275" s="964" t="str" cm="1">
        <f t="array" ref="AI275">IF(N275="","",IF(R275&lt;&gt;"","",IF(SUMPRODUCT(--(AN18:AN1500=AI17),--(AM18:AM1500&lt;&gt;""),--ISNUMBER(SEARCH(" "&amp;AM18:AM1500&amp;" ",Q275)))&gt;0,AI17,"")))</f>
        <v/>
      </c>
      <c r="AJ275" s="964" t="str" cm="1">
        <f t="array" ref="AJ275">IF(N275="","",IF(R275&lt;&gt;"","",IF(SUMPRODUCT(--(AN18:AN1500=AJ17),--(AM18:AM1500&lt;&gt;""),--ISNUMBER(SEARCH(" "&amp;AM18:AM1500&amp;" ",Q275)))&gt;0,AJ17,"")))</f>
        <v/>
      </c>
      <c r="AK275" s="964" t="str" cm="1">
        <f t="array" ref="AK275">IF(N275="","",IF(T275&lt;&gt;"",AK17,IF(S275&lt;&gt;"","",IF(R275&lt;&gt;"","",IF(SUMPRODUCT(--(AN18:AN1500=AK17),--(AM18:AM1500&lt;&gt;""),--ISNUMBER(SEARCH(" "&amp;AM18:AM1500&amp;" ",Q275)))&gt;0,AK17,"")))))</f>
        <v/>
      </c>
      <c r="AM275" s="964" t="s">
        <v>2289</v>
      </c>
      <c r="AN275" s="964" t="s">
        <v>1962</v>
      </c>
      <c r="AP275" s="964"/>
      <c r="AQ275" s="964"/>
      <c r="AR275" s="964"/>
      <c r="AT275" s="964"/>
      <c r="AU275" s="964"/>
      <c r="AV275" s="964"/>
      <c r="BN275" s="49">
        <v>1</v>
      </c>
    </row>
    <row r="276" spans="1:66" ht="35.1" customHeight="1">
      <c r="A276" s="957" t="str">
        <f>IF(B276="","",COUNTIF(B18:B276,"&lt;&gt;"))</f>
        <v/>
      </c>
      <c r="B276" s="958"/>
      <c r="C276" s="974" t="str">
        <f t="shared" si="68"/>
        <v/>
      </c>
      <c r="D276" s="984" t="str">
        <f t="shared" si="56"/>
        <v/>
      </c>
      <c r="E276" s="961" t="str">
        <f t="shared" si="57"/>
        <v/>
      </c>
      <c r="F276" s="962" t="str">
        <f t="shared" si="58"/>
        <v/>
      </c>
      <c r="G276" s="963" t="str">
        <f>IF(H276="","",COUNTIF(H18:H276,"&lt;&gt;"))</f>
        <v/>
      </c>
      <c r="H276" s="958" t="str" cm="1">
        <f t="array" ref="H276">IF(L276="","",IF(LEN(L276)&lt;=MAX(10,G13),L276,IFERROR(LEFT(L276,LOOKUP(2,1/(MID(L276,ROW(1:500),1)=" ")/(ROW(1:500)&lt;=MAX(10,G13)),ROW(1:500))-1),LEFT(L276,MAX(10,G13)))))</f>
        <v/>
      </c>
      <c r="I276" s="963" t="str">
        <f t="shared" si="59"/>
        <v/>
      </c>
      <c r="J276" s="963" t="str">
        <f t="shared" si="60"/>
        <v/>
      </c>
      <c r="K276" s="964" t="str">
        <f>IF(M275&lt;&gt;"",K275,IF(K275&lt;MAX(A18:A317),K275+1,""))</f>
        <v/>
      </c>
      <c r="L276" s="965" t="str">
        <f>IF(K276="","",IF(M275&lt;&gt;"",M275,INDEX(E18:E317,MATCH(K276,A18:A317,0))))</f>
        <v/>
      </c>
      <c r="M276" s="965" t="str">
        <f t="shared" si="61"/>
        <v/>
      </c>
      <c r="N276" s="966" t="str">
        <f t="shared" si="62"/>
        <v/>
      </c>
      <c r="O276" s="967" t="str">
        <f t="shared" si="63"/>
        <v/>
      </c>
      <c r="P276" s="967" t="str">
        <f t="shared" si="64"/>
        <v/>
      </c>
      <c r="Q276" s="966" t="str">
        <f t="shared" si="65"/>
        <v/>
      </c>
      <c r="R276" s="967" t="str">
        <f>IF(N276="","",IF(COUNTIF(AP18:AP300,TRIM(Q276))&gt;0,"EXCLUSION EXACTE",""))</f>
        <v/>
      </c>
      <c r="S276" s="967" t="str" cm="1">
        <f t="array" ref="S276">IF(N276="","",IF(SUMPRODUCT(--(AP18:AP300&lt;&gt;""),--ISNUMBER(SEARCH(" "&amp;AP18:AP300&amp;" ",Q276)))&gt;0,"BLOQUE MOLLUSQUES",""))</f>
        <v/>
      </c>
      <c r="T276" s="967" t="str" cm="1">
        <f t="array" ref="T276">IF(N276="","",IF(SUMPRODUCT(--(AT18:AT300&lt;&gt;""),--ISNUMBER(SEARCH(" "&amp;AT18:AT300&amp;" ",Q276)))&gt;0,"FORCE MOLLUSQUES",""))</f>
        <v/>
      </c>
      <c r="U276" s="966" t="str">
        <f t="shared" si="66"/>
        <v/>
      </c>
      <c r="V276" s="966" t="str">
        <f t="shared" si="69"/>
        <v/>
      </c>
      <c r="W276" s="991" t="str">
        <f t="shared" si="67"/>
        <v/>
      </c>
      <c r="X276" s="967" t="str" cm="1">
        <f t="array" ref="X276">IF(N276="","",IF(R276&lt;&gt;"","",IF(SUMPRODUCT(--(AN18:AN1500=X17),--(AM18:AM1500&lt;&gt;""),--ISNUMBER(SEARCH(" "&amp;AM18:AM1500&amp;" ",Q276)))&gt;0,X17,"")))</f>
        <v/>
      </c>
      <c r="Y276" s="967" t="str" cm="1">
        <f t="array" ref="Y276">IF(N276="","",IF(R276&lt;&gt;"","",IF(SUMPRODUCT(--(AN18:AN1500=Y17),--(AM18:AM1500&lt;&gt;""),--ISNUMBER(SEARCH(" "&amp;AM18:AM1500&amp;" ",Q276)))&gt;0,Y17,"")))</f>
        <v/>
      </c>
      <c r="Z276" s="967" t="str" cm="1">
        <f t="array" ref="Z276">IF(N276="","",IF(R276&lt;&gt;"","",IF(SUMPRODUCT(--(AN18:AN1500=Z17),--(AM18:AM1500&lt;&gt;""),--ISNUMBER(SEARCH(" "&amp;AM18:AM1500&amp;" ",Q276)))&gt;0,Z17,"")))</f>
        <v/>
      </c>
      <c r="AA276" s="967" t="str" cm="1">
        <f t="array" ref="AA276">IF(N276="","",IF(R276&lt;&gt;"","",IF(SUMPRODUCT(--(AN18:AN1500=AA17),--(AM18:AM1500&lt;&gt;""),--ISNUMBER(SEARCH(" "&amp;AM18:AM1500&amp;" ",Q276)))&gt;0,AA17,"")))</f>
        <v/>
      </c>
      <c r="AB276" s="967" t="str" cm="1">
        <f t="array" ref="AB276">IF(N276="","",IF(R276&lt;&gt;"","",IF(SUMPRODUCT(--(AN18:AN1500=AB17),--(AM18:AM1500&lt;&gt;""),--ISNUMBER(SEARCH(" "&amp;AM18:AM1500&amp;" ",Q276)))&gt;0,AB17,"")))</f>
        <v/>
      </c>
      <c r="AC276" s="967" t="str" cm="1">
        <f t="array" ref="AC276">IF(N276="","",IF(R276&lt;&gt;"","",IF(SUMPRODUCT(--(AN18:AN1500=AC17),--(AM18:AM1500&lt;&gt;""),--ISNUMBER(SEARCH(" "&amp;AM18:AM1500&amp;" ",Q276)))&gt;0,AC17,"")))</f>
        <v/>
      </c>
      <c r="AD276" s="967" t="str" cm="1">
        <f t="array" ref="AD276">IF(N276="","",IF(R276&lt;&gt;"","",IF(SUMPRODUCT(--(AN18:AN1500=AD17),--(AM18:AM1500&lt;&gt;""),--ISNUMBER(SEARCH(" "&amp;AM18:AM1500&amp;" ",Q276)))&gt;0,AD17,"")))</f>
        <v/>
      </c>
      <c r="AE276" s="967" t="str" cm="1">
        <f t="array" ref="AE276">IF(N276="","",IF(R276&lt;&gt;"","",IF(SUMPRODUCT(--(AN18:AN1500=AE17),--(AM18:AM1500&lt;&gt;""),--ISNUMBER(SEARCH(" "&amp;AM18:AM1500&amp;" ",Q276)))&gt;0,AE17,"")))</f>
        <v/>
      </c>
      <c r="AF276" s="967" t="str" cm="1">
        <f t="array" ref="AF276">IF(N276="","",IF(R276&lt;&gt;"","",IF(SUMPRODUCT(--(AN18:AN1500=AF17),--(AM18:AM1500&lt;&gt;""),--ISNUMBER(SEARCH(" "&amp;AM18:AM1500&amp;" ",Q276)))&gt;0,AF17,"")))</f>
        <v/>
      </c>
      <c r="AG276" s="967" t="str" cm="1">
        <f t="array" ref="AG276">IF(N276="","",IF(R276&lt;&gt;"","",IF(SUMPRODUCT(--(AN18:AN1500=AG17),--(AM18:AM1500&lt;&gt;""),--ISNUMBER(SEARCH(" "&amp;AM18:AM1500&amp;" ",Q276)))&gt;0,AG17,"")))</f>
        <v/>
      </c>
      <c r="AH276" s="967" t="str" cm="1">
        <f t="array" ref="AH276">IF(N276="","",IF(R276&lt;&gt;"","",IF(SUMPRODUCT(--(AN18:AN1500=AH17),--(AM18:AM1500&lt;&gt;""),--ISNUMBER(SEARCH(" "&amp;AM18:AM1500&amp;" ",Q276)))&gt;0,AH17,"")))</f>
        <v/>
      </c>
      <c r="AI276" s="967" t="str" cm="1">
        <f t="array" ref="AI276">IF(N276="","",IF(R276&lt;&gt;"","",IF(SUMPRODUCT(--(AN18:AN1500=AI17),--(AM18:AM1500&lt;&gt;""),--ISNUMBER(SEARCH(" "&amp;AM18:AM1500&amp;" ",Q276)))&gt;0,AI17,"")))</f>
        <v/>
      </c>
      <c r="AJ276" s="967" t="str" cm="1">
        <f t="array" ref="AJ276">IF(N276="","",IF(R276&lt;&gt;"","",IF(SUMPRODUCT(--(AN18:AN1500=AJ17),--(AM18:AM1500&lt;&gt;""),--ISNUMBER(SEARCH(" "&amp;AM18:AM1500&amp;" ",Q276)))&gt;0,AJ17,"")))</f>
        <v/>
      </c>
      <c r="AK276" s="967" t="str" cm="1">
        <f t="array" ref="AK276">IF(N276="","",IF(T276&lt;&gt;"",AK17,IF(S276&lt;&gt;"","",IF(R276&lt;&gt;"","",IF(SUMPRODUCT(--(AN18:AN1500=AK17),--(AM18:AM1500&lt;&gt;""),--ISNUMBER(SEARCH(" "&amp;AM18:AM1500&amp;" ",Q276)))&gt;0,AK17,"")))))</f>
        <v/>
      </c>
      <c r="AM276" s="968" t="s">
        <v>2290</v>
      </c>
      <c r="AN276" s="968" t="s">
        <v>1962</v>
      </c>
      <c r="AP276" s="964"/>
      <c r="AQ276" s="964"/>
      <c r="AR276" s="964"/>
      <c r="AT276" s="964"/>
      <c r="AU276" s="964"/>
      <c r="AV276" s="964"/>
      <c r="BN276" s="49">
        <v>1</v>
      </c>
    </row>
    <row r="277" spans="1:66" ht="35.1" customHeight="1">
      <c r="A277" s="973" t="str">
        <f>IF(B277="","",COUNTIF(B18:B277,"&lt;&gt;"))</f>
        <v/>
      </c>
      <c r="B277" s="965"/>
      <c r="C277" s="974" t="str">
        <f t="shared" si="68"/>
        <v/>
      </c>
      <c r="D277" s="984" t="str">
        <f t="shared" si="56"/>
        <v/>
      </c>
      <c r="E277" s="976" t="str">
        <f t="shared" si="57"/>
        <v/>
      </c>
      <c r="F277" s="977" t="str">
        <f t="shared" si="58"/>
        <v/>
      </c>
      <c r="G277" s="964" t="str">
        <f>IF(H277="","",COUNTIF(H18:H277,"&lt;&gt;"))</f>
        <v/>
      </c>
      <c r="H277" s="965" t="str" cm="1">
        <f t="array" ref="H277">IF(L277="","",IF(LEN(L277)&lt;=MAX(10,G13),L277,IFERROR(LEFT(L277,LOOKUP(2,1/(MID(L277,ROW(1:500),1)=" ")/(ROW(1:500)&lt;=MAX(10,G13)),ROW(1:500))-1),LEFT(L277,MAX(10,G13)))))</f>
        <v/>
      </c>
      <c r="I277" s="964" t="str">
        <f t="shared" si="59"/>
        <v/>
      </c>
      <c r="J277" s="964" t="str">
        <f t="shared" si="60"/>
        <v/>
      </c>
      <c r="K277" s="964" t="str">
        <f>IF(M276&lt;&gt;"",K276,IF(K276&lt;MAX(A18:A317),K276+1,""))</f>
        <v/>
      </c>
      <c r="L277" s="965" t="str">
        <f>IF(K277="","",IF(M276&lt;&gt;"",M276,INDEX(E18:E317,MATCH(K277,A18:A317,0))))</f>
        <v/>
      </c>
      <c r="M277" s="965" t="str">
        <f t="shared" si="61"/>
        <v/>
      </c>
      <c r="N277" s="965" t="str">
        <f t="shared" si="62"/>
        <v/>
      </c>
      <c r="O277" s="964" t="str">
        <f t="shared" si="63"/>
        <v/>
      </c>
      <c r="P277" s="964" t="str">
        <f t="shared" si="64"/>
        <v/>
      </c>
      <c r="Q277" s="965" t="str">
        <f t="shared" si="65"/>
        <v/>
      </c>
      <c r="R277" s="964" t="str">
        <f>IF(N277="","",IF(COUNTIF(AP18:AP300,TRIM(Q277))&gt;0,"EXCLUSION EXACTE",""))</f>
        <v/>
      </c>
      <c r="S277" s="964" t="str" cm="1">
        <f t="array" ref="S277">IF(N277="","",IF(SUMPRODUCT(--(AP18:AP300&lt;&gt;""),--ISNUMBER(SEARCH(" "&amp;AP18:AP300&amp;" ",Q277)))&gt;0,"BLOQUE MOLLUSQUES",""))</f>
        <v/>
      </c>
      <c r="T277" s="964" t="str" cm="1">
        <f t="array" ref="T277">IF(N277="","",IF(SUMPRODUCT(--(AT18:AT300&lt;&gt;""),--ISNUMBER(SEARCH(" "&amp;AT18:AT300&amp;" ",Q277)))&gt;0,"FORCE MOLLUSQUES",""))</f>
        <v/>
      </c>
      <c r="U277" s="965" t="str">
        <f t="shared" si="66"/>
        <v/>
      </c>
      <c r="V277" s="965" t="str">
        <f t="shared" si="69"/>
        <v/>
      </c>
      <c r="W277" s="977" t="str">
        <f t="shared" si="67"/>
        <v/>
      </c>
      <c r="X277" s="964" t="str" cm="1">
        <f t="array" ref="X277">IF(N277="","",IF(R277&lt;&gt;"","",IF(SUMPRODUCT(--(AN18:AN1500=X17),--(AM18:AM1500&lt;&gt;""),--ISNUMBER(SEARCH(" "&amp;AM18:AM1500&amp;" ",Q277)))&gt;0,X17,"")))</f>
        <v/>
      </c>
      <c r="Y277" s="964" t="str" cm="1">
        <f t="array" ref="Y277">IF(N277="","",IF(R277&lt;&gt;"","",IF(SUMPRODUCT(--(AN18:AN1500=Y17),--(AM18:AM1500&lt;&gt;""),--ISNUMBER(SEARCH(" "&amp;AM18:AM1500&amp;" ",Q277)))&gt;0,Y17,"")))</f>
        <v/>
      </c>
      <c r="Z277" s="964" t="str" cm="1">
        <f t="array" ref="Z277">IF(N277="","",IF(R277&lt;&gt;"","",IF(SUMPRODUCT(--(AN18:AN1500=Z17),--(AM18:AM1500&lt;&gt;""),--ISNUMBER(SEARCH(" "&amp;AM18:AM1500&amp;" ",Q277)))&gt;0,Z17,"")))</f>
        <v/>
      </c>
      <c r="AA277" s="964" t="str" cm="1">
        <f t="array" ref="AA277">IF(N277="","",IF(R277&lt;&gt;"","",IF(SUMPRODUCT(--(AN18:AN1500=AA17),--(AM18:AM1500&lt;&gt;""),--ISNUMBER(SEARCH(" "&amp;AM18:AM1500&amp;" ",Q277)))&gt;0,AA17,"")))</f>
        <v/>
      </c>
      <c r="AB277" s="964" t="str" cm="1">
        <f t="array" ref="AB277">IF(N277="","",IF(R277&lt;&gt;"","",IF(SUMPRODUCT(--(AN18:AN1500=AB17),--(AM18:AM1500&lt;&gt;""),--ISNUMBER(SEARCH(" "&amp;AM18:AM1500&amp;" ",Q277)))&gt;0,AB17,"")))</f>
        <v/>
      </c>
      <c r="AC277" s="964" t="str" cm="1">
        <f t="array" ref="AC277">IF(N277="","",IF(R277&lt;&gt;"","",IF(SUMPRODUCT(--(AN18:AN1500=AC17),--(AM18:AM1500&lt;&gt;""),--ISNUMBER(SEARCH(" "&amp;AM18:AM1500&amp;" ",Q277)))&gt;0,AC17,"")))</f>
        <v/>
      </c>
      <c r="AD277" s="964" t="str" cm="1">
        <f t="array" ref="AD277">IF(N277="","",IF(R277&lt;&gt;"","",IF(SUMPRODUCT(--(AN18:AN1500=AD17),--(AM18:AM1500&lt;&gt;""),--ISNUMBER(SEARCH(" "&amp;AM18:AM1500&amp;" ",Q277)))&gt;0,AD17,"")))</f>
        <v/>
      </c>
      <c r="AE277" s="964" t="str" cm="1">
        <f t="array" ref="AE277">IF(N277="","",IF(R277&lt;&gt;"","",IF(SUMPRODUCT(--(AN18:AN1500=AE17),--(AM18:AM1500&lt;&gt;""),--ISNUMBER(SEARCH(" "&amp;AM18:AM1500&amp;" ",Q277)))&gt;0,AE17,"")))</f>
        <v/>
      </c>
      <c r="AF277" s="964" t="str" cm="1">
        <f t="array" ref="AF277">IF(N277="","",IF(R277&lt;&gt;"","",IF(SUMPRODUCT(--(AN18:AN1500=AF17),--(AM18:AM1500&lt;&gt;""),--ISNUMBER(SEARCH(" "&amp;AM18:AM1500&amp;" ",Q277)))&gt;0,AF17,"")))</f>
        <v/>
      </c>
      <c r="AG277" s="964" t="str" cm="1">
        <f t="array" ref="AG277">IF(N277="","",IF(R277&lt;&gt;"","",IF(SUMPRODUCT(--(AN18:AN1500=AG17),--(AM18:AM1500&lt;&gt;""),--ISNUMBER(SEARCH(" "&amp;AM18:AM1500&amp;" ",Q277)))&gt;0,AG17,"")))</f>
        <v/>
      </c>
      <c r="AH277" s="964" t="str" cm="1">
        <f t="array" ref="AH277">IF(N277="","",IF(R277&lt;&gt;"","",IF(SUMPRODUCT(--(AN18:AN1500=AH17),--(AM18:AM1500&lt;&gt;""),--ISNUMBER(SEARCH(" "&amp;AM18:AM1500&amp;" ",Q277)))&gt;0,AH17,"")))</f>
        <v/>
      </c>
      <c r="AI277" s="964" t="str" cm="1">
        <f t="array" ref="AI277">IF(N277="","",IF(R277&lt;&gt;"","",IF(SUMPRODUCT(--(AN18:AN1500=AI17),--(AM18:AM1500&lt;&gt;""),--ISNUMBER(SEARCH(" "&amp;AM18:AM1500&amp;" ",Q277)))&gt;0,AI17,"")))</f>
        <v/>
      </c>
      <c r="AJ277" s="964" t="str" cm="1">
        <f t="array" ref="AJ277">IF(N277="","",IF(R277&lt;&gt;"","",IF(SUMPRODUCT(--(AN18:AN1500=AJ17),--(AM18:AM1500&lt;&gt;""),--ISNUMBER(SEARCH(" "&amp;AM18:AM1500&amp;" ",Q277)))&gt;0,AJ17,"")))</f>
        <v/>
      </c>
      <c r="AK277" s="964" t="str" cm="1">
        <f t="array" ref="AK277">IF(N277="","",IF(T277&lt;&gt;"",AK17,IF(S277&lt;&gt;"","",IF(R277&lt;&gt;"","",IF(SUMPRODUCT(--(AN18:AN1500=AK17),--(AM18:AM1500&lt;&gt;""),--ISNUMBER(SEARCH(" "&amp;AM18:AM1500&amp;" ",Q277)))&gt;0,AK17,"")))))</f>
        <v/>
      </c>
      <c r="AM277" s="964" t="s">
        <v>2291</v>
      </c>
      <c r="AN277" s="964" t="s">
        <v>1962</v>
      </c>
      <c r="AP277" s="964"/>
      <c r="AQ277" s="964"/>
      <c r="AR277" s="964"/>
      <c r="AT277" s="964"/>
      <c r="AU277" s="964"/>
      <c r="AV277" s="964"/>
      <c r="BN277" s="49">
        <v>1</v>
      </c>
    </row>
    <row r="278" spans="1:66" ht="35.1" customHeight="1">
      <c r="A278" s="957" t="str">
        <f>IF(B278="","",COUNTIF(B18:B278,"&lt;&gt;"))</f>
        <v/>
      </c>
      <c r="B278" s="958"/>
      <c r="C278" s="974" t="str">
        <f t="shared" si="68"/>
        <v/>
      </c>
      <c r="D278" s="984" t="str">
        <f t="shared" si="56"/>
        <v/>
      </c>
      <c r="E278" s="961" t="str">
        <f t="shared" si="57"/>
        <v/>
      </c>
      <c r="F278" s="962" t="str">
        <f t="shared" si="58"/>
        <v/>
      </c>
      <c r="G278" s="963" t="str">
        <f>IF(H278="","",COUNTIF(H18:H278,"&lt;&gt;"))</f>
        <v/>
      </c>
      <c r="H278" s="958" t="str" cm="1">
        <f t="array" ref="H278">IF(L278="","",IF(LEN(L278)&lt;=MAX(10,G13),L278,IFERROR(LEFT(L278,LOOKUP(2,1/(MID(L278,ROW(1:500),1)=" ")/(ROW(1:500)&lt;=MAX(10,G13)),ROW(1:500))-1),LEFT(L278,MAX(10,G13)))))</f>
        <v/>
      </c>
      <c r="I278" s="963" t="str">
        <f t="shared" si="59"/>
        <v/>
      </c>
      <c r="J278" s="963" t="str">
        <f t="shared" si="60"/>
        <v/>
      </c>
      <c r="K278" s="964" t="str">
        <f>IF(M277&lt;&gt;"",K277,IF(K277&lt;MAX(A18:A317),K277+1,""))</f>
        <v/>
      </c>
      <c r="L278" s="965" t="str">
        <f>IF(K278="","",IF(M277&lt;&gt;"",M277,INDEX(E18:E317,MATCH(K278,A18:A317,0))))</f>
        <v/>
      </c>
      <c r="M278" s="965" t="str">
        <f t="shared" si="61"/>
        <v/>
      </c>
      <c r="N278" s="966" t="str">
        <f t="shared" si="62"/>
        <v/>
      </c>
      <c r="O278" s="967" t="str">
        <f t="shared" si="63"/>
        <v/>
      </c>
      <c r="P278" s="967" t="str">
        <f t="shared" si="64"/>
        <v/>
      </c>
      <c r="Q278" s="966" t="str">
        <f t="shared" si="65"/>
        <v/>
      </c>
      <c r="R278" s="967" t="str">
        <f>IF(N278="","",IF(COUNTIF(AP18:AP300,TRIM(Q278))&gt;0,"EXCLUSION EXACTE",""))</f>
        <v/>
      </c>
      <c r="S278" s="967" t="str" cm="1">
        <f t="array" ref="S278">IF(N278="","",IF(SUMPRODUCT(--(AP18:AP300&lt;&gt;""),--ISNUMBER(SEARCH(" "&amp;AP18:AP300&amp;" ",Q278)))&gt;0,"BLOQUE MOLLUSQUES",""))</f>
        <v/>
      </c>
      <c r="T278" s="967" t="str" cm="1">
        <f t="array" ref="T278">IF(N278="","",IF(SUMPRODUCT(--(AT18:AT300&lt;&gt;""),--ISNUMBER(SEARCH(" "&amp;AT18:AT300&amp;" ",Q278)))&gt;0,"FORCE MOLLUSQUES",""))</f>
        <v/>
      </c>
      <c r="U278" s="966" t="str">
        <f t="shared" si="66"/>
        <v/>
      </c>
      <c r="V278" s="966" t="str">
        <f t="shared" si="69"/>
        <v/>
      </c>
      <c r="W278" s="991" t="str">
        <f t="shared" si="67"/>
        <v/>
      </c>
      <c r="X278" s="967" t="str" cm="1">
        <f t="array" ref="X278">IF(N278="","",IF(R278&lt;&gt;"","",IF(SUMPRODUCT(--(AN18:AN1500=X17),--(AM18:AM1500&lt;&gt;""),--ISNUMBER(SEARCH(" "&amp;AM18:AM1500&amp;" ",Q278)))&gt;0,X17,"")))</f>
        <v/>
      </c>
      <c r="Y278" s="967" t="str" cm="1">
        <f t="array" ref="Y278">IF(N278="","",IF(R278&lt;&gt;"","",IF(SUMPRODUCT(--(AN18:AN1500=Y17),--(AM18:AM1500&lt;&gt;""),--ISNUMBER(SEARCH(" "&amp;AM18:AM1500&amp;" ",Q278)))&gt;0,Y17,"")))</f>
        <v/>
      </c>
      <c r="Z278" s="967" t="str" cm="1">
        <f t="array" ref="Z278">IF(N278="","",IF(R278&lt;&gt;"","",IF(SUMPRODUCT(--(AN18:AN1500=Z17),--(AM18:AM1500&lt;&gt;""),--ISNUMBER(SEARCH(" "&amp;AM18:AM1500&amp;" ",Q278)))&gt;0,Z17,"")))</f>
        <v/>
      </c>
      <c r="AA278" s="967" t="str" cm="1">
        <f t="array" ref="AA278">IF(N278="","",IF(R278&lt;&gt;"","",IF(SUMPRODUCT(--(AN18:AN1500=AA17),--(AM18:AM1500&lt;&gt;""),--ISNUMBER(SEARCH(" "&amp;AM18:AM1500&amp;" ",Q278)))&gt;0,AA17,"")))</f>
        <v/>
      </c>
      <c r="AB278" s="967" t="str" cm="1">
        <f t="array" ref="AB278">IF(N278="","",IF(R278&lt;&gt;"","",IF(SUMPRODUCT(--(AN18:AN1500=AB17),--(AM18:AM1500&lt;&gt;""),--ISNUMBER(SEARCH(" "&amp;AM18:AM1500&amp;" ",Q278)))&gt;0,AB17,"")))</f>
        <v/>
      </c>
      <c r="AC278" s="967" t="str" cm="1">
        <f t="array" ref="AC278">IF(N278="","",IF(R278&lt;&gt;"","",IF(SUMPRODUCT(--(AN18:AN1500=AC17),--(AM18:AM1500&lt;&gt;""),--ISNUMBER(SEARCH(" "&amp;AM18:AM1500&amp;" ",Q278)))&gt;0,AC17,"")))</f>
        <v/>
      </c>
      <c r="AD278" s="967" t="str" cm="1">
        <f t="array" ref="AD278">IF(N278="","",IF(R278&lt;&gt;"","",IF(SUMPRODUCT(--(AN18:AN1500=AD17),--(AM18:AM1500&lt;&gt;""),--ISNUMBER(SEARCH(" "&amp;AM18:AM1500&amp;" ",Q278)))&gt;0,AD17,"")))</f>
        <v/>
      </c>
      <c r="AE278" s="967" t="str" cm="1">
        <f t="array" ref="AE278">IF(N278="","",IF(R278&lt;&gt;"","",IF(SUMPRODUCT(--(AN18:AN1500=AE17),--(AM18:AM1500&lt;&gt;""),--ISNUMBER(SEARCH(" "&amp;AM18:AM1500&amp;" ",Q278)))&gt;0,AE17,"")))</f>
        <v/>
      </c>
      <c r="AF278" s="967" t="str" cm="1">
        <f t="array" ref="AF278">IF(N278="","",IF(R278&lt;&gt;"","",IF(SUMPRODUCT(--(AN18:AN1500=AF17),--(AM18:AM1500&lt;&gt;""),--ISNUMBER(SEARCH(" "&amp;AM18:AM1500&amp;" ",Q278)))&gt;0,AF17,"")))</f>
        <v/>
      </c>
      <c r="AG278" s="967" t="str" cm="1">
        <f t="array" ref="AG278">IF(N278="","",IF(R278&lt;&gt;"","",IF(SUMPRODUCT(--(AN18:AN1500=AG17),--(AM18:AM1500&lt;&gt;""),--ISNUMBER(SEARCH(" "&amp;AM18:AM1500&amp;" ",Q278)))&gt;0,AG17,"")))</f>
        <v/>
      </c>
      <c r="AH278" s="967" t="str" cm="1">
        <f t="array" ref="AH278">IF(N278="","",IF(R278&lt;&gt;"","",IF(SUMPRODUCT(--(AN18:AN1500=AH17),--(AM18:AM1500&lt;&gt;""),--ISNUMBER(SEARCH(" "&amp;AM18:AM1500&amp;" ",Q278)))&gt;0,AH17,"")))</f>
        <v/>
      </c>
      <c r="AI278" s="967" t="str" cm="1">
        <f t="array" ref="AI278">IF(N278="","",IF(R278&lt;&gt;"","",IF(SUMPRODUCT(--(AN18:AN1500=AI17),--(AM18:AM1500&lt;&gt;""),--ISNUMBER(SEARCH(" "&amp;AM18:AM1500&amp;" ",Q278)))&gt;0,AI17,"")))</f>
        <v/>
      </c>
      <c r="AJ278" s="967" t="str" cm="1">
        <f t="array" ref="AJ278">IF(N278="","",IF(R278&lt;&gt;"","",IF(SUMPRODUCT(--(AN18:AN1500=AJ17),--(AM18:AM1500&lt;&gt;""),--ISNUMBER(SEARCH(" "&amp;AM18:AM1500&amp;" ",Q278)))&gt;0,AJ17,"")))</f>
        <v/>
      </c>
      <c r="AK278" s="967" t="str" cm="1">
        <f t="array" ref="AK278">IF(N278="","",IF(T278&lt;&gt;"",AK17,IF(S278&lt;&gt;"","",IF(R278&lt;&gt;"","",IF(SUMPRODUCT(--(AN18:AN1500=AK17),--(AM18:AM1500&lt;&gt;""),--ISNUMBER(SEARCH(" "&amp;AM18:AM1500&amp;" ",Q278)))&gt;0,AK17,"")))))</f>
        <v/>
      </c>
      <c r="AM278" s="968" t="s">
        <v>2292</v>
      </c>
      <c r="AN278" s="968" t="s">
        <v>1962</v>
      </c>
      <c r="AP278" s="964"/>
      <c r="AQ278" s="964"/>
      <c r="AR278" s="964"/>
      <c r="AT278" s="964"/>
      <c r="AU278" s="964"/>
      <c r="AV278" s="964"/>
      <c r="BN278" s="49">
        <v>1</v>
      </c>
    </row>
    <row r="279" spans="1:66" ht="35.1" customHeight="1">
      <c r="A279" s="973" t="str">
        <f>IF(B279="","",COUNTIF(B18:B279,"&lt;&gt;"))</f>
        <v/>
      </c>
      <c r="B279" s="965"/>
      <c r="C279" s="974" t="str">
        <f t="shared" si="68"/>
        <v/>
      </c>
      <c r="D279" s="984" t="str">
        <f t="shared" si="56"/>
        <v/>
      </c>
      <c r="E279" s="976" t="str">
        <f t="shared" si="57"/>
        <v/>
      </c>
      <c r="F279" s="977" t="str">
        <f t="shared" si="58"/>
        <v/>
      </c>
      <c r="G279" s="964" t="str">
        <f>IF(H279="","",COUNTIF(H18:H279,"&lt;&gt;"))</f>
        <v/>
      </c>
      <c r="H279" s="965" t="str" cm="1">
        <f t="array" ref="H279">IF(L279="","",IF(LEN(L279)&lt;=MAX(10,G13),L279,IFERROR(LEFT(L279,LOOKUP(2,1/(MID(L279,ROW(1:500),1)=" ")/(ROW(1:500)&lt;=MAX(10,G13)),ROW(1:500))-1),LEFT(L279,MAX(10,G13)))))</f>
        <v/>
      </c>
      <c r="I279" s="964" t="str">
        <f t="shared" si="59"/>
        <v/>
      </c>
      <c r="J279" s="964" t="str">
        <f t="shared" si="60"/>
        <v/>
      </c>
      <c r="K279" s="964" t="str">
        <f>IF(M278&lt;&gt;"",K278,IF(K278&lt;MAX(A18:A317),K278+1,""))</f>
        <v/>
      </c>
      <c r="L279" s="965" t="str">
        <f>IF(K279="","",IF(M278&lt;&gt;"",M278,INDEX(E18:E317,MATCH(K279,A18:A317,0))))</f>
        <v/>
      </c>
      <c r="M279" s="965" t="str">
        <f t="shared" si="61"/>
        <v/>
      </c>
      <c r="N279" s="965" t="str">
        <f t="shared" si="62"/>
        <v/>
      </c>
      <c r="O279" s="964" t="str">
        <f t="shared" si="63"/>
        <v/>
      </c>
      <c r="P279" s="964" t="str">
        <f t="shared" si="64"/>
        <v/>
      </c>
      <c r="Q279" s="965" t="str">
        <f t="shared" si="65"/>
        <v/>
      </c>
      <c r="R279" s="964" t="str">
        <f>IF(N279="","",IF(COUNTIF(AP18:AP300,TRIM(Q279))&gt;0,"EXCLUSION EXACTE",""))</f>
        <v/>
      </c>
      <c r="S279" s="964" t="str" cm="1">
        <f t="array" ref="S279">IF(N279="","",IF(SUMPRODUCT(--(AP18:AP300&lt;&gt;""),--ISNUMBER(SEARCH(" "&amp;AP18:AP300&amp;" ",Q279)))&gt;0,"BLOQUE MOLLUSQUES",""))</f>
        <v/>
      </c>
      <c r="T279" s="964" t="str" cm="1">
        <f t="array" ref="T279">IF(N279="","",IF(SUMPRODUCT(--(AT18:AT300&lt;&gt;""),--ISNUMBER(SEARCH(" "&amp;AT18:AT300&amp;" ",Q279)))&gt;0,"FORCE MOLLUSQUES",""))</f>
        <v/>
      </c>
      <c r="U279" s="965" t="str">
        <f t="shared" si="66"/>
        <v/>
      </c>
      <c r="V279" s="965" t="str">
        <f t="shared" si="69"/>
        <v/>
      </c>
      <c r="W279" s="977" t="str">
        <f t="shared" si="67"/>
        <v/>
      </c>
      <c r="X279" s="964" t="str" cm="1">
        <f t="array" ref="X279">IF(N279="","",IF(R279&lt;&gt;"","",IF(SUMPRODUCT(--(AN18:AN1500=X17),--(AM18:AM1500&lt;&gt;""),--ISNUMBER(SEARCH(" "&amp;AM18:AM1500&amp;" ",Q279)))&gt;0,X17,"")))</f>
        <v/>
      </c>
      <c r="Y279" s="964" t="str" cm="1">
        <f t="array" ref="Y279">IF(N279="","",IF(R279&lt;&gt;"","",IF(SUMPRODUCT(--(AN18:AN1500=Y17),--(AM18:AM1500&lt;&gt;""),--ISNUMBER(SEARCH(" "&amp;AM18:AM1500&amp;" ",Q279)))&gt;0,Y17,"")))</f>
        <v/>
      </c>
      <c r="Z279" s="964" t="str" cm="1">
        <f t="array" ref="Z279">IF(N279="","",IF(R279&lt;&gt;"","",IF(SUMPRODUCT(--(AN18:AN1500=Z17),--(AM18:AM1500&lt;&gt;""),--ISNUMBER(SEARCH(" "&amp;AM18:AM1500&amp;" ",Q279)))&gt;0,Z17,"")))</f>
        <v/>
      </c>
      <c r="AA279" s="964" t="str" cm="1">
        <f t="array" ref="AA279">IF(N279="","",IF(R279&lt;&gt;"","",IF(SUMPRODUCT(--(AN18:AN1500=AA17),--(AM18:AM1500&lt;&gt;""),--ISNUMBER(SEARCH(" "&amp;AM18:AM1500&amp;" ",Q279)))&gt;0,AA17,"")))</f>
        <v/>
      </c>
      <c r="AB279" s="964" t="str" cm="1">
        <f t="array" ref="AB279">IF(N279="","",IF(R279&lt;&gt;"","",IF(SUMPRODUCT(--(AN18:AN1500=AB17),--(AM18:AM1500&lt;&gt;""),--ISNUMBER(SEARCH(" "&amp;AM18:AM1500&amp;" ",Q279)))&gt;0,AB17,"")))</f>
        <v/>
      </c>
      <c r="AC279" s="964" t="str" cm="1">
        <f t="array" ref="AC279">IF(N279="","",IF(R279&lt;&gt;"","",IF(SUMPRODUCT(--(AN18:AN1500=AC17),--(AM18:AM1500&lt;&gt;""),--ISNUMBER(SEARCH(" "&amp;AM18:AM1500&amp;" ",Q279)))&gt;0,AC17,"")))</f>
        <v/>
      </c>
      <c r="AD279" s="964" t="str" cm="1">
        <f t="array" ref="AD279">IF(N279="","",IF(R279&lt;&gt;"","",IF(SUMPRODUCT(--(AN18:AN1500=AD17),--(AM18:AM1500&lt;&gt;""),--ISNUMBER(SEARCH(" "&amp;AM18:AM1500&amp;" ",Q279)))&gt;0,AD17,"")))</f>
        <v/>
      </c>
      <c r="AE279" s="964" t="str" cm="1">
        <f t="array" ref="AE279">IF(N279="","",IF(R279&lt;&gt;"","",IF(SUMPRODUCT(--(AN18:AN1500=AE17),--(AM18:AM1500&lt;&gt;""),--ISNUMBER(SEARCH(" "&amp;AM18:AM1500&amp;" ",Q279)))&gt;0,AE17,"")))</f>
        <v/>
      </c>
      <c r="AF279" s="964" t="str" cm="1">
        <f t="array" ref="AF279">IF(N279="","",IF(R279&lt;&gt;"","",IF(SUMPRODUCT(--(AN18:AN1500=AF17),--(AM18:AM1500&lt;&gt;""),--ISNUMBER(SEARCH(" "&amp;AM18:AM1500&amp;" ",Q279)))&gt;0,AF17,"")))</f>
        <v/>
      </c>
      <c r="AG279" s="964" t="str" cm="1">
        <f t="array" ref="AG279">IF(N279="","",IF(R279&lt;&gt;"","",IF(SUMPRODUCT(--(AN18:AN1500=AG17),--(AM18:AM1500&lt;&gt;""),--ISNUMBER(SEARCH(" "&amp;AM18:AM1500&amp;" ",Q279)))&gt;0,AG17,"")))</f>
        <v/>
      </c>
      <c r="AH279" s="964" t="str" cm="1">
        <f t="array" ref="AH279">IF(N279="","",IF(R279&lt;&gt;"","",IF(SUMPRODUCT(--(AN18:AN1500=AH17),--(AM18:AM1500&lt;&gt;""),--ISNUMBER(SEARCH(" "&amp;AM18:AM1500&amp;" ",Q279)))&gt;0,AH17,"")))</f>
        <v/>
      </c>
      <c r="AI279" s="964" t="str" cm="1">
        <f t="array" ref="AI279">IF(N279="","",IF(R279&lt;&gt;"","",IF(SUMPRODUCT(--(AN18:AN1500=AI17),--(AM18:AM1500&lt;&gt;""),--ISNUMBER(SEARCH(" "&amp;AM18:AM1500&amp;" ",Q279)))&gt;0,AI17,"")))</f>
        <v/>
      </c>
      <c r="AJ279" s="964" t="str" cm="1">
        <f t="array" ref="AJ279">IF(N279="","",IF(R279&lt;&gt;"","",IF(SUMPRODUCT(--(AN18:AN1500=AJ17),--(AM18:AM1500&lt;&gt;""),--ISNUMBER(SEARCH(" "&amp;AM18:AM1500&amp;" ",Q279)))&gt;0,AJ17,"")))</f>
        <v/>
      </c>
      <c r="AK279" s="964" t="str" cm="1">
        <f t="array" ref="AK279">IF(N279="","",IF(T279&lt;&gt;"",AK17,IF(S279&lt;&gt;"","",IF(R279&lt;&gt;"","",IF(SUMPRODUCT(--(AN18:AN1500=AK17),--(AM18:AM1500&lt;&gt;""),--ISNUMBER(SEARCH(" "&amp;AM18:AM1500&amp;" ",Q279)))&gt;0,AK17,"")))))</f>
        <v/>
      </c>
      <c r="AM279" s="964" t="s">
        <v>2293</v>
      </c>
      <c r="AN279" s="964" t="s">
        <v>1962</v>
      </c>
      <c r="AP279" s="964"/>
      <c r="AQ279" s="964"/>
      <c r="AR279" s="964"/>
      <c r="AT279" s="964"/>
      <c r="AU279" s="964"/>
      <c r="AV279" s="964"/>
      <c r="BN279" s="49">
        <v>1</v>
      </c>
    </row>
    <row r="280" spans="1:66" ht="35.1" customHeight="1">
      <c r="A280" s="957" t="str">
        <f>IF(B280="","",COUNTIF(B18:B280,"&lt;&gt;"))</f>
        <v/>
      </c>
      <c r="B280" s="958"/>
      <c r="C280" s="974" t="str">
        <f t="shared" si="68"/>
        <v/>
      </c>
      <c r="D280" s="984" t="str">
        <f t="shared" si="56"/>
        <v/>
      </c>
      <c r="E280" s="961" t="str">
        <f t="shared" si="57"/>
        <v/>
      </c>
      <c r="F280" s="962" t="str">
        <f t="shared" si="58"/>
        <v/>
      </c>
      <c r="G280" s="963" t="str">
        <f>IF(H280="","",COUNTIF(H18:H280,"&lt;&gt;"))</f>
        <v/>
      </c>
      <c r="H280" s="958" t="str" cm="1">
        <f t="array" ref="H280">IF(L280="","",IF(LEN(L280)&lt;=MAX(10,G13),L280,IFERROR(LEFT(L280,LOOKUP(2,1/(MID(L280,ROW(1:500),1)=" ")/(ROW(1:500)&lt;=MAX(10,G13)),ROW(1:500))-1),LEFT(L280,MAX(10,G13)))))</f>
        <v/>
      </c>
      <c r="I280" s="963" t="str">
        <f t="shared" si="59"/>
        <v/>
      </c>
      <c r="J280" s="963" t="str">
        <f t="shared" si="60"/>
        <v/>
      </c>
      <c r="K280" s="964" t="str">
        <f>IF(M279&lt;&gt;"",K279,IF(K279&lt;MAX(A18:A317),K279+1,""))</f>
        <v/>
      </c>
      <c r="L280" s="965" t="str">
        <f>IF(K280="","",IF(M279&lt;&gt;"",M279,INDEX(E18:E317,MATCH(K280,A18:A317,0))))</f>
        <v/>
      </c>
      <c r="M280" s="965" t="str">
        <f t="shared" si="61"/>
        <v/>
      </c>
      <c r="N280" s="966" t="str">
        <f t="shared" si="62"/>
        <v/>
      </c>
      <c r="O280" s="967" t="str">
        <f t="shared" si="63"/>
        <v/>
      </c>
      <c r="P280" s="967" t="str">
        <f t="shared" si="64"/>
        <v/>
      </c>
      <c r="Q280" s="966" t="str">
        <f t="shared" si="65"/>
        <v/>
      </c>
      <c r="R280" s="967" t="str">
        <f>IF(N280="","",IF(COUNTIF(AP18:AP300,TRIM(Q280))&gt;0,"EXCLUSION EXACTE",""))</f>
        <v/>
      </c>
      <c r="S280" s="967" t="str" cm="1">
        <f t="array" ref="S280">IF(N280="","",IF(SUMPRODUCT(--(AP18:AP300&lt;&gt;""),--ISNUMBER(SEARCH(" "&amp;AP18:AP300&amp;" ",Q280)))&gt;0,"BLOQUE MOLLUSQUES",""))</f>
        <v/>
      </c>
      <c r="T280" s="967" t="str" cm="1">
        <f t="array" ref="T280">IF(N280="","",IF(SUMPRODUCT(--(AT18:AT300&lt;&gt;""),--ISNUMBER(SEARCH(" "&amp;AT18:AT300&amp;" ",Q280)))&gt;0,"FORCE MOLLUSQUES",""))</f>
        <v/>
      </c>
      <c r="U280" s="966" t="str">
        <f t="shared" si="66"/>
        <v/>
      </c>
      <c r="V280" s="966" t="str">
        <f t="shared" si="69"/>
        <v/>
      </c>
      <c r="W280" s="991" t="str">
        <f t="shared" si="67"/>
        <v/>
      </c>
      <c r="X280" s="967" t="str" cm="1">
        <f t="array" ref="X280">IF(N280="","",IF(R280&lt;&gt;"","",IF(SUMPRODUCT(--(AN18:AN1500=X17),--(AM18:AM1500&lt;&gt;""),--ISNUMBER(SEARCH(" "&amp;AM18:AM1500&amp;" ",Q280)))&gt;0,X17,"")))</f>
        <v/>
      </c>
      <c r="Y280" s="967" t="str" cm="1">
        <f t="array" ref="Y280">IF(N280="","",IF(R280&lt;&gt;"","",IF(SUMPRODUCT(--(AN18:AN1500=Y17),--(AM18:AM1500&lt;&gt;""),--ISNUMBER(SEARCH(" "&amp;AM18:AM1500&amp;" ",Q280)))&gt;0,Y17,"")))</f>
        <v/>
      </c>
      <c r="Z280" s="967" t="str" cm="1">
        <f t="array" ref="Z280">IF(N280="","",IF(R280&lt;&gt;"","",IF(SUMPRODUCT(--(AN18:AN1500=Z17),--(AM18:AM1500&lt;&gt;""),--ISNUMBER(SEARCH(" "&amp;AM18:AM1500&amp;" ",Q280)))&gt;0,Z17,"")))</f>
        <v/>
      </c>
      <c r="AA280" s="967" t="str" cm="1">
        <f t="array" ref="AA280">IF(N280="","",IF(R280&lt;&gt;"","",IF(SUMPRODUCT(--(AN18:AN1500=AA17),--(AM18:AM1500&lt;&gt;""),--ISNUMBER(SEARCH(" "&amp;AM18:AM1500&amp;" ",Q280)))&gt;0,AA17,"")))</f>
        <v/>
      </c>
      <c r="AB280" s="967" t="str" cm="1">
        <f t="array" ref="AB280">IF(N280="","",IF(R280&lt;&gt;"","",IF(SUMPRODUCT(--(AN18:AN1500=AB17),--(AM18:AM1500&lt;&gt;""),--ISNUMBER(SEARCH(" "&amp;AM18:AM1500&amp;" ",Q280)))&gt;0,AB17,"")))</f>
        <v/>
      </c>
      <c r="AC280" s="967" t="str" cm="1">
        <f t="array" ref="AC280">IF(N280="","",IF(R280&lt;&gt;"","",IF(SUMPRODUCT(--(AN18:AN1500=AC17),--(AM18:AM1500&lt;&gt;""),--ISNUMBER(SEARCH(" "&amp;AM18:AM1500&amp;" ",Q280)))&gt;0,AC17,"")))</f>
        <v/>
      </c>
      <c r="AD280" s="967" t="str" cm="1">
        <f t="array" ref="AD280">IF(N280="","",IF(R280&lt;&gt;"","",IF(SUMPRODUCT(--(AN18:AN1500=AD17),--(AM18:AM1500&lt;&gt;""),--ISNUMBER(SEARCH(" "&amp;AM18:AM1500&amp;" ",Q280)))&gt;0,AD17,"")))</f>
        <v/>
      </c>
      <c r="AE280" s="967" t="str" cm="1">
        <f t="array" ref="AE280">IF(N280="","",IF(R280&lt;&gt;"","",IF(SUMPRODUCT(--(AN18:AN1500=AE17),--(AM18:AM1500&lt;&gt;""),--ISNUMBER(SEARCH(" "&amp;AM18:AM1500&amp;" ",Q280)))&gt;0,AE17,"")))</f>
        <v/>
      </c>
      <c r="AF280" s="967" t="str" cm="1">
        <f t="array" ref="AF280">IF(N280="","",IF(R280&lt;&gt;"","",IF(SUMPRODUCT(--(AN18:AN1500=AF17),--(AM18:AM1500&lt;&gt;""),--ISNUMBER(SEARCH(" "&amp;AM18:AM1500&amp;" ",Q280)))&gt;0,AF17,"")))</f>
        <v/>
      </c>
      <c r="AG280" s="967" t="str" cm="1">
        <f t="array" ref="AG280">IF(N280="","",IF(R280&lt;&gt;"","",IF(SUMPRODUCT(--(AN18:AN1500=AG17),--(AM18:AM1500&lt;&gt;""),--ISNUMBER(SEARCH(" "&amp;AM18:AM1500&amp;" ",Q280)))&gt;0,AG17,"")))</f>
        <v/>
      </c>
      <c r="AH280" s="967" t="str" cm="1">
        <f t="array" ref="AH280">IF(N280="","",IF(R280&lt;&gt;"","",IF(SUMPRODUCT(--(AN18:AN1500=AH17),--(AM18:AM1500&lt;&gt;""),--ISNUMBER(SEARCH(" "&amp;AM18:AM1500&amp;" ",Q280)))&gt;0,AH17,"")))</f>
        <v/>
      </c>
      <c r="AI280" s="967" t="str" cm="1">
        <f t="array" ref="AI280">IF(N280="","",IF(R280&lt;&gt;"","",IF(SUMPRODUCT(--(AN18:AN1500=AI17),--(AM18:AM1500&lt;&gt;""),--ISNUMBER(SEARCH(" "&amp;AM18:AM1500&amp;" ",Q280)))&gt;0,AI17,"")))</f>
        <v/>
      </c>
      <c r="AJ280" s="967" t="str" cm="1">
        <f t="array" ref="AJ280">IF(N280="","",IF(R280&lt;&gt;"","",IF(SUMPRODUCT(--(AN18:AN1500=AJ17),--(AM18:AM1500&lt;&gt;""),--ISNUMBER(SEARCH(" "&amp;AM18:AM1500&amp;" ",Q280)))&gt;0,AJ17,"")))</f>
        <v/>
      </c>
      <c r="AK280" s="967" t="str" cm="1">
        <f t="array" ref="AK280">IF(N280="","",IF(T280&lt;&gt;"",AK17,IF(S280&lt;&gt;"","",IF(R280&lt;&gt;"","",IF(SUMPRODUCT(--(AN18:AN1500=AK17),--(AM18:AM1500&lt;&gt;""),--ISNUMBER(SEARCH(" "&amp;AM18:AM1500&amp;" ",Q280)))&gt;0,AK17,"")))))</f>
        <v/>
      </c>
      <c r="AM280" s="968" t="s">
        <v>2294</v>
      </c>
      <c r="AN280" s="968" t="s">
        <v>1962</v>
      </c>
      <c r="AP280" s="964"/>
      <c r="AQ280" s="964"/>
      <c r="AR280" s="964"/>
      <c r="AT280" s="964"/>
      <c r="AU280" s="964"/>
      <c r="AV280" s="964"/>
      <c r="BN280" s="49">
        <v>1</v>
      </c>
    </row>
    <row r="281" spans="1:66" ht="35.1" customHeight="1">
      <c r="A281" s="973" t="str">
        <f>IF(B281="","",COUNTIF(B18:B281,"&lt;&gt;"))</f>
        <v/>
      </c>
      <c r="B281" s="965"/>
      <c r="C281" s="974" t="str">
        <f t="shared" si="68"/>
        <v/>
      </c>
      <c r="D281" s="984" t="str">
        <f t="shared" si="56"/>
        <v/>
      </c>
      <c r="E281" s="976" t="str">
        <f t="shared" si="57"/>
        <v/>
      </c>
      <c r="F281" s="977" t="str">
        <f t="shared" si="58"/>
        <v/>
      </c>
      <c r="G281" s="964" t="str">
        <f>IF(H281="","",COUNTIF(H18:H281,"&lt;&gt;"))</f>
        <v/>
      </c>
      <c r="H281" s="965" t="str" cm="1">
        <f t="array" ref="H281">IF(L281="","",IF(LEN(L281)&lt;=MAX(10,G13),L281,IFERROR(LEFT(L281,LOOKUP(2,1/(MID(L281,ROW(1:500),1)=" ")/(ROW(1:500)&lt;=MAX(10,G13)),ROW(1:500))-1),LEFT(L281,MAX(10,G13)))))</f>
        <v/>
      </c>
      <c r="I281" s="964" t="str">
        <f t="shared" si="59"/>
        <v/>
      </c>
      <c r="J281" s="964" t="str">
        <f t="shared" si="60"/>
        <v/>
      </c>
      <c r="K281" s="964" t="str">
        <f>IF(M280&lt;&gt;"",K280,IF(K280&lt;MAX(A18:A317),K280+1,""))</f>
        <v/>
      </c>
      <c r="L281" s="965" t="str">
        <f>IF(K281="","",IF(M280&lt;&gt;"",M280,INDEX(E18:E317,MATCH(K281,A18:A317,0))))</f>
        <v/>
      </c>
      <c r="M281" s="965" t="str">
        <f t="shared" si="61"/>
        <v/>
      </c>
      <c r="N281" s="965" t="str">
        <f t="shared" si="62"/>
        <v/>
      </c>
      <c r="O281" s="964" t="str">
        <f t="shared" si="63"/>
        <v/>
      </c>
      <c r="P281" s="964" t="str">
        <f t="shared" si="64"/>
        <v/>
      </c>
      <c r="Q281" s="965" t="str">
        <f t="shared" si="65"/>
        <v/>
      </c>
      <c r="R281" s="964" t="str">
        <f>IF(N281="","",IF(COUNTIF(AP18:AP300,TRIM(Q281))&gt;0,"EXCLUSION EXACTE",""))</f>
        <v/>
      </c>
      <c r="S281" s="964" t="str" cm="1">
        <f t="array" ref="S281">IF(N281="","",IF(SUMPRODUCT(--(AP18:AP300&lt;&gt;""),--ISNUMBER(SEARCH(" "&amp;AP18:AP300&amp;" ",Q281)))&gt;0,"BLOQUE MOLLUSQUES",""))</f>
        <v/>
      </c>
      <c r="T281" s="964" t="str" cm="1">
        <f t="array" ref="T281">IF(N281="","",IF(SUMPRODUCT(--(AT18:AT300&lt;&gt;""),--ISNUMBER(SEARCH(" "&amp;AT18:AT300&amp;" ",Q281)))&gt;0,"FORCE MOLLUSQUES",""))</f>
        <v/>
      </c>
      <c r="U281" s="965" t="str">
        <f t="shared" si="66"/>
        <v/>
      </c>
      <c r="V281" s="965" t="str">
        <f t="shared" si="69"/>
        <v/>
      </c>
      <c r="W281" s="977" t="str">
        <f t="shared" si="67"/>
        <v/>
      </c>
      <c r="X281" s="964" t="str" cm="1">
        <f t="array" ref="X281">IF(N281="","",IF(R281&lt;&gt;"","",IF(SUMPRODUCT(--(AN18:AN1500=X17),--(AM18:AM1500&lt;&gt;""),--ISNUMBER(SEARCH(" "&amp;AM18:AM1500&amp;" ",Q281)))&gt;0,X17,"")))</f>
        <v/>
      </c>
      <c r="Y281" s="964" t="str" cm="1">
        <f t="array" ref="Y281">IF(N281="","",IF(R281&lt;&gt;"","",IF(SUMPRODUCT(--(AN18:AN1500=Y17),--(AM18:AM1500&lt;&gt;""),--ISNUMBER(SEARCH(" "&amp;AM18:AM1500&amp;" ",Q281)))&gt;0,Y17,"")))</f>
        <v/>
      </c>
      <c r="Z281" s="964" t="str" cm="1">
        <f t="array" ref="Z281">IF(N281="","",IF(R281&lt;&gt;"","",IF(SUMPRODUCT(--(AN18:AN1500=Z17),--(AM18:AM1500&lt;&gt;""),--ISNUMBER(SEARCH(" "&amp;AM18:AM1500&amp;" ",Q281)))&gt;0,Z17,"")))</f>
        <v/>
      </c>
      <c r="AA281" s="964" t="str" cm="1">
        <f t="array" ref="AA281">IF(N281="","",IF(R281&lt;&gt;"","",IF(SUMPRODUCT(--(AN18:AN1500=AA17),--(AM18:AM1500&lt;&gt;""),--ISNUMBER(SEARCH(" "&amp;AM18:AM1500&amp;" ",Q281)))&gt;0,AA17,"")))</f>
        <v/>
      </c>
      <c r="AB281" s="964" t="str" cm="1">
        <f t="array" ref="AB281">IF(N281="","",IF(R281&lt;&gt;"","",IF(SUMPRODUCT(--(AN18:AN1500=AB17),--(AM18:AM1500&lt;&gt;""),--ISNUMBER(SEARCH(" "&amp;AM18:AM1500&amp;" ",Q281)))&gt;0,AB17,"")))</f>
        <v/>
      </c>
      <c r="AC281" s="964" t="str" cm="1">
        <f t="array" ref="AC281">IF(N281="","",IF(R281&lt;&gt;"","",IF(SUMPRODUCT(--(AN18:AN1500=AC17),--(AM18:AM1500&lt;&gt;""),--ISNUMBER(SEARCH(" "&amp;AM18:AM1500&amp;" ",Q281)))&gt;0,AC17,"")))</f>
        <v/>
      </c>
      <c r="AD281" s="964" t="str" cm="1">
        <f t="array" ref="AD281">IF(N281="","",IF(R281&lt;&gt;"","",IF(SUMPRODUCT(--(AN18:AN1500=AD17),--(AM18:AM1500&lt;&gt;""),--ISNUMBER(SEARCH(" "&amp;AM18:AM1500&amp;" ",Q281)))&gt;0,AD17,"")))</f>
        <v/>
      </c>
      <c r="AE281" s="964" t="str" cm="1">
        <f t="array" ref="AE281">IF(N281="","",IF(R281&lt;&gt;"","",IF(SUMPRODUCT(--(AN18:AN1500=AE17),--(AM18:AM1500&lt;&gt;""),--ISNUMBER(SEARCH(" "&amp;AM18:AM1500&amp;" ",Q281)))&gt;0,AE17,"")))</f>
        <v/>
      </c>
      <c r="AF281" s="964" t="str" cm="1">
        <f t="array" ref="AF281">IF(N281="","",IF(R281&lt;&gt;"","",IF(SUMPRODUCT(--(AN18:AN1500=AF17),--(AM18:AM1500&lt;&gt;""),--ISNUMBER(SEARCH(" "&amp;AM18:AM1500&amp;" ",Q281)))&gt;0,AF17,"")))</f>
        <v/>
      </c>
      <c r="AG281" s="964" t="str" cm="1">
        <f t="array" ref="AG281">IF(N281="","",IF(R281&lt;&gt;"","",IF(SUMPRODUCT(--(AN18:AN1500=AG17),--(AM18:AM1500&lt;&gt;""),--ISNUMBER(SEARCH(" "&amp;AM18:AM1500&amp;" ",Q281)))&gt;0,AG17,"")))</f>
        <v/>
      </c>
      <c r="AH281" s="964" t="str" cm="1">
        <f t="array" ref="AH281">IF(N281="","",IF(R281&lt;&gt;"","",IF(SUMPRODUCT(--(AN18:AN1500=AH17),--(AM18:AM1500&lt;&gt;""),--ISNUMBER(SEARCH(" "&amp;AM18:AM1500&amp;" ",Q281)))&gt;0,AH17,"")))</f>
        <v/>
      </c>
      <c r="AI281" s="964" t="str" cm="1">
        <f t="array" ref="AI281">IF(N281="","",IF(R281&lt;&gt;"","",IF(SUMPRODUCT(--(AN18:AN1500=AI17),--(AM18:AM1500&lt;&gt;""),--ISNUMBER(SEARCH(" "&amp;AM18:AM1500&amp;" ",Q281)))&gt;0,AI17,"")))</f>
        <v/>
      </c>
      <c r="AJ281" s="964" t="str" cm="1">
        <f t="array" ref="AJ281">IF(N281="","",IF(R281&lt;&gt;"","",IF(SUMPRODUCT(--(AN18:AN1500=AJ17),--(AM18:AM1500&lt;&gt;""),--ISNUMBER(SEARCH(" "&amp;AM18:AM1500&amp;" ",Q281)))&gt;0,AJ17,"")))</f>
        <v/>
      </c>
      <c r="AK281" s="964" t="str" cm="1">
        <f t="array" ref="AK281">IF(N281="","",IF(T281&lt;&gt;"",AK17,IF(S281&lt;&gt;"","",IF(R281&lt;&gt;"","",IF(SUMPRODUCT(--(AN18:AN1500=AK17),--(AM18:AM1500&lt;&gt;""),--ISNUMBER(SEARCH(" "&amp;AM18:AM1500&amp;" ",Q281)))&gt;0,AK17,"")))))</f>
        <v/>
      </c>
      <c r="AM281" s="964" t="s">
        <v>560</v>
      </c>
      <c r="AN281" s="964" t="s">
        <v>1962</v>
      </c>
      <c r="AP281" s="964"/>
      <c r="AQ281" s="964"/>
      <c r="AR281" s="964"/>
      <c r="AT281" s="964"/>
      <c r="AU281" s="964"/>
      <c r="AV281" s="964"/>
      <c r="BN281" s="49">
        <v>1</v>
      </c>
    </row>
    <row r="282" spans="1:66" ht="35.1" customHeight="1">
      <c r="A282" s="957" t="str">
        <f>IF(B282="","",COUNTIF(B18:B282,"&lt;&gt;"))</f>
        <v/>
      </c>
      <c r="B282" s="958"/>
      <c r="C282" s="974" t="str">
        <f t="shared" si="68"/>
        <v/>
      </c>
      <c r="D282" s="984" t="str">
        <f t="shared" si="56"/>
        <v/>
      </c>
      <c r="E282" s="961" t="str">
        <f t="shared" si="57"/>
        <v/>
      </c>
      <c r="F282" s="962" t="str">
        <f t="shared" si="58"/>
        <v/>
      </c>
      <c r="G282" s="963" t="str">
        <f>IF(H282="","",COUNTIF(H18:H282,"&lt;&gt;"))</f>
        <v/>
      </c>
      <c r="H282" s="958" t="str" cm="1">
        <f t="array" ref="H282">IF(L282="","",IF(LEN(L282)&lt;=MAX(10,G13),L282,IFERROR(LEFT(L282,LOOKUP(2,1/(MID(L282,ROW(1:500),1)=" ")/(ROW(1:500)&lt;=MAX(10,G13)),ROW(1:500))-1),LEFT(L282,MAX(10,G13)))))</f>
        <v/>
      </c>
      <c r="I282" s="963" t="str">
        <f t="shared" si="59"/>
        <v/>
      </c>
      <c r="J282" s="963" t="str">
        <f t="shared" si="60"/>
        <v/>
      </c>
      <c r="K282" s="964" t="str">
        <f>IF(M281&lt;&gt;"",K281,IF(K281&lt;MAX(A18:A317),K281+1,""))</f>
        <v/>
      </c>
      <c r="L282" s="965" t="str">
        <f>IF(K282="","",IF(M281&lt;&gt;"",M281,INDEX(E18:E317,MATCH(K282,A18:A317,0))))</f>
        <v/>
      </c>
      <c r="M282" s="965" t="str">
        <f t="shared" si="61"/>
        <v/>
      </c>
      <c r="N282" s="966" t="str">
        <f t="shared" si="62"/>
        <v/>
      </c>
      <c r="O282" s="967" t="str">
        <f t="shared" si="63"/>
        <v/>
      </c>
      <c r="P282" s="967" t="str">
        <f t="shared" si="64"/>
        <v/>
      </c>
      <c r="Q282" s="966" t="str">
        <f t="shared" si="65"/>
        <v/>
      </c>
      <c r="R282" s="967" t="str">
        <f>IF(N282="","",IF(COUNTIF(AP18:AP300,TRIM(Q282))&gt;0,"EXCLUSION EXACTE",""))</f>
        <v/>
      </c>
      <c r="S282" s="967" t="str" cm="1">
        <f t="array" ref="S282">IF(N282="","",IF(SUMPRODUCT(--(AP18:AP300&lt;&gt;""),--ISNUMBER(SEARCH(" "&amp;AP18:AP300&amp;" ",Q282)))&gt;0,"BLOQUE MOLLUSQUES",""))</f>
        <v/>
      </c>
      <c r="T282" s="967" t="str" cm="1">
        <f t="array" ref="T282">IF(N282="","",IF(SUMPRODUCT(--(AT18:AT300&lt;&gt;""),--ISNUMBER(SEARCH(" "&amp;AT18:AT300&amp;" ",Q282)))&gt;0,"FORCE MOLLUSQUES",""))</f>
        <v/>
      </c>
      <c r="U282" s="966" t="str">
        <f t="shared" si="66"/>
        <v/>
      </c>
      <c r="V282" s="966" t="str">
        <f t="shared" si="69"/>
        <v/>
      </c>
      <c r="W282" s="991" t="str">
        <f t="shared" si="67"/>
        <v/>
      </c>
      <c r="X282" s="967" t="str" cm="1">
        <f t="array" ref="X282">IF(N282="","",IF(R282&lt;&gt;"","",IF(SUMPRODUCT(--(AN18:AN1500=X17),--(AM18:AM1500&lt;&gt;""),--ISNUMBER(SEARCH(" "&amp;AM18:AM1500&amp;" ",Q282)))&gt;0,X17,"")))</f>
        <v/>
      </c>
      <c r="Y282" s="967" t="str" cm="1">
        <f t="array" ref="Y282">IF(N282="","",IF(R282&lt;&gt;"","",IF(SUMPRODUCT(--(AN18:AN1500=Y17),--(AM18:AM1500&lt;&gt;""),--ISNUMBER(SEARCH(" "&amp;AM18:AM1500&amp;" ",Q282)))&gt;0,Y17,"")))</f>
        <v/>
      </c>
      <c r="Z282" s="967" t="str" cm="1">
        <f t="array" ref="Z282">IF(N282="","",IF(R282&lt;&gt;"","",IF(SUMPRODUCT(--(AN18:AN1500=Z17),--(AM18:AM1500&lt;&gt;""),--ISNUMBER(SEARCH(" "&amp;AM18:AM1500&amp;" ",Q282)))&gt;0,Z17,"")))</f>
        <v/>
      </c>
      <c r="AA282" s="967" t="str" cm="1">
        <f t="array" ref="AA282">IF(N282="","",IF(R282&lt;&gt;"","",IF(SUMPRODUCT(--(AN18:AN1500=AA17),--(AM18:AM1500&lt;&gt;""),--ISNUMBER(SEARCH(" "&amp;AM18:AM1500&amp;" ",Q282)))&gt;0,AA17,"")))</f>
        <v/>
      </c>
      <c r="AB282" s="967" t="str" cm="1">
        <f t="array" ref="AB282">IF(N282="","",IF(R282&lt;&gt;"","",IF(SUMPRODUCT(--(AN18:AN1500=AB17),--(AM18:AM1500&lt;&gt;""),--ISNUMBER(SEARCH(" "&amp;AM18:AM1500&amp;" ",Q282)))&gt;0,AB17,"")))</f>
        <v/>
      </c>
      <c r="AC282" s="967" t="str" cm="1">
        <f t="array" ref="AC282">IF(N282="","",IF(R282&lt;&gt;"","",IF(SUMPRODUCT(--(AN18:AN1500=AC17),--(AM18:AM1500&lt;&gt;""),--ISNUMBER(SEARCH(" "&amp;AM18:AM1500&amp;" ",Q282)))&gt;0,AC17,"")))</f>
        <v/>
      </c>
      <c r="AD282" s="967" t="str" cm="1">
        <f t="array" ref="AD282">IF(N282="","",IF(R282&lt;&gt;"","",IF(SUMPRODUCT(--(AN18:AN1500=AD17),--(AM18:AM1500&lt;&gt;""),--ISNUMBER(SEARCH(" "&amp;AM18:AM1500&amp;" ",Q282)))&gt;0,AD17,"")))</f>
        <v/>
      </c>
      <c r="AE282" s="967" t="str" cm="1">
        <f t="array" ref="AE282">IF(N282="","",IF(R282&lt;&gt;"","",IF(SUMPRODUCT(--(AN18:AN1500=AE17),--(AM18:AM1500&lt;&gt;""),--ISNUMBER(SEARCH(" "&amp;AM18:AM1500&amp;" ",Q282)))&gt;0,AE17,"")))</f>
        <v/>
      </c>
      <c r="AF282" s="967" t="str" cm="1">
        <f t="array" ref="AF282">IF(N282="","",IF(R282&lt;&gt;"","",IF(SUMPRODUCT(--(AN18:AN1500=AF17),--(AM18:AM1500&lt;&gt;""),--ISNUMBER(SEARCH(" "&amp;AM18:AM1500&amp;" ",Q282)))&gt;0,AF17,"")))</f>
        <v/>
      </c>
      <c r="AG282" s="967" t="str" cm="1">
        <f t="array" ref="AG282">IF(N282="","",IF(R282&lt;&gt;"","",IF(SUMPRODUCT(--(AN18:AN1500=AG17),--(AM18:AM1500&lt;&gt;""),--ISNUMBER(SEARCH(" "&amp;AM18:AM1500&amp;" ",Q282)))&gt;0,AG17,"")))</f>
        <v/>
      </c>
      <c r="AH282" s="967" t="str" cm="1">
        <f t="array" ref="AH282">IF(N282="","",IF(R282&lt;&gt;"","",IF(SUMPRODUCT(--(AN18:AN1500=AH17),--(AM18:AM1500&lt;&gt;""),--ISNUMBER(SEARCH(" "&amp;AM18:AM1500&amp;" ",Q282)))&gt;0,AH17,"")))</f>
        <v/>
      </c>
      <c r="AI282" s="967" t="str" cm="1">
        <f t="array" ref="AI282">IF(N282="","",IF(R282&lt;&gt;"","",IF(SUMPRODUCT(--(AN18:AN1500=AI17),--(AM18:AM1500&lt;&gt;""),--ISNUMBER(SEARCH(" "&amp;AM18:AM1500&amp;" ",Q282)))&gt;0,AI17,"")))</f>
        <v/>
      </c>
      <c r="AJ282" s="967" t="str" cm="1">
        <f t="array" ref="AJ282">IF(N282="","",IF(R282&lt;&gt;"","",IF(SUMPRODUCT(--(AN18:AN1500=AJ17),--(AM18:AM1500&lt;&gt;""),--ISNUMBER(SEARCH(" "&amp;AM18:AM1500&amp;" ",Q282)))&gt;0,AJ17,"")))</f>
        <v/>
      </c>
      <c r="AK282" s="967" t="str" cm="1">
        <f t="array" ref="AK282">IF(N282="","",IF(T282&lt;&gt;"",AK17,IF(S282&lt;&gt;"","",IF(R282&lt;&gt;"","",IF(SUMPRODUCT(--(AN18:AN1500=AK17),--(AM18:AM1500&lt;&gt;""),--ISNUMBER(SEARCH(" "&amp;AM18:AM1500&amp;" ",Q282)))&gt;0,AK17,"")))))</f>
        <v/>
      </c>
      <c r="AM282" s="968" t="s">
        <v>2295</v>
      </c>
      <c r="AN282" s="968" t="s">
        <v>1962</v>
      </c>
      <c r="AP282" s="964"/>
      <c r="AQ282" s="964"/>
      <c r="AR282" s="964"/>
      <c r="AT282" s="964"/>
      <c r="AU282" s="964"/>
      <c r="AV282" s="964"/>
      <c r="BN282" s="49">
        <v>1</v>
      </c>
    </row>
    <row r="283" spans="1:66" ht="35.1" customHeight="1">
      <c r="A283" s="973" t="str">
        <f>IF(B283="","",COUNTIF(B18:B283,"&lt;&gt;"))</f>
        <v/>
      </c>
      <c r="B283" s="965"/>
      <c r="C283" s="974" t="str">
        <f t="shared" si="68"/>
        <v/>
      </c>
      <c r="D283" s="984" t="str">
        <f t="shared" si="56"/>
        <v/>
      </c>
      <c r="E283" s="976" t="str">
        <f t="shared" si="57"/>
        <v/>
      </c>
      <c r="F283" s="977" t="str">
        <f t="shared" si="58"/>
        <v/>
      </c>
      <c r="G283" s="964" t="str">
        <f>IF(H283="","",COUNTIF(H18:H283,"&lt;&gt;"))</f>
        <v/>
      </c>
      <c r="H283" s="965" t="str" cm="1">
        <f t="array" ref="H283">IF(L283="","",IF(LEN(L283)&lt;=MAX(10,G13),L283,IFERROR(LEFT(L283,LOOKUP(2,1/(MID(L283,ROW(1:500),1)=" ")/(ROW(1:500)&lt;=MAX(10,G13)),ROW(1:500))-1),LEFT(L283,MAX(10,G13)))))</f>
        <v/>
      </c>
      <c r="I283" s="964" t="str">
        <f t="shared" si="59"/>
        <v/>
      </c>
      <c r="J283" s="964" t="str">
        <f t="shared" si="60"/>
        <v/>
      </c>
      <c r="K283" s="964" t="str">
        <f>IF(M282&lt;&gt;"",K282,IF(K282&lt;MAX(A18:A317),K282+1,""))</f>
        <v/>
      </c>
      <c r="L283" s="965" t="str">
        <f>IF(K283="","",IF(M282&lt;&gt;"",M282,INDEX(E18:E317,MATCH(K283,A18:A317,0))))</f>
        <v/>
      </c>
      <c r="M283" s="965" t="str">
        <f t="shared" si="61"/>
        <v/>
      </c>
      <c r="N283" s="965" t="str">
        <f t="shared" si="62"/>
        <v/>
      </c>
      <c r="O283" s="964" t="str">
        <f t="shared" si="63"/>
        <v/>
      </c>
      <c r="P283" s="964" t="str">
        <f t="shared" si="64"/>
        <v/>
      </c>
      <c r="Q283" s="965" t="str">
        <f t="shared" si="65"/>
        <v/>
      </c>
      <c r="R283" s="964" t="str">
        <f>IF(N283="","",IF(COUNTIF(AP18:AP300,TRIM(Q283))&gt;0,"EXCLUSION EXACTE",""))</f>
        <v/>
      </c>
      <c r="S283" s="964" t="str" cm="1">
        <f t="array" ref="S283">IF(N283="","",IF(SUMPRODUCT(--(AP18:AP300&lt;&gt;""),--ISNUMBER(SEARCH(" "&amp;AP18:AP300&amp;" ",Q283)))&gt;0,"BLOQUE MOLLUSQUES",""))</f>
        <v/>
      </c>
      <c r="T283" s="964" t="str" cm="1">
        <f t="array" ref="T283">IF(N283="","",IF(SUMPRODUCT(--(AT18:AT300&lt;&gt;""),--ISNUMBER(SEARCH(" "&amp;AT18:AT300&amp;" ",Q283)))&gt;0,"FORCE MOLLUSQUES",""))</f>
        <v/>
      </c>
      <c r="U283" s="965" t="str">
        <f t="shared" si="66"/>
        <v/>
      </c>
      <c r="V283" s="965" t="str">
        <f t="shared" si="69"/>
        <v/>
      </c>
      <c r="W283" s="977" t="str">
        <f t="shared" si="67"/>
        <v/>
      </c>
      <c r="X283" s="964" t="str" cm="1">
        <f t="array" ref="X283">IF(N283="","",IF(R283&lt;&gt;"","",IF(SUMPRODUCT(--(AN18:AN1500=X17),--(AM18:AM1500&lt;&gt;""),--ISNUMBER(SEARCH(" "&amp;AM18:AM1500&amp;" ",Q283)))&gt;0,X17,"")))</f>
        <v/>
      </c>
      <c r="Y283" s="964" t="str" cm="1">
        <f t="array" ref="Y283">IF(N283="","",IF(R283&lt;&gt;"","",IF(SUMPRODUCT(--(AN18:AN1500=Y17),--(AM18:AM1500&lt;&gt;""),--ISNUMBER(SEARCH(" "&amp;AM18:AM1500&amp;" ",Q283)))&gt;0,Y17,"")))</f>
        <v/>
      </c>
      <c r="Z283" s="964" t="str" cm="1">
        <f t="array" ref="Z283">IF(N283="","",IF(R283&lt;&gt;"","",IF(SUMPRODUCT(--(AN18:AN1500=Z17),--(AM18:AM1500&lt;&gt;""),--ISNUMBER(SEARCH(" "&amp;AM18:AM1500&amp;" ",Q283)))&gt;0,Z17,"")))</f>
        <v/>
      </c>
      <c r="AA283" s="964" t="str" cm="1">
        <f t="array" ref="AA283">IF(N283="","",IF(R283&lt;&gt;"","",IF(SUMPRODUCT(--(AN18:AN1500=AA17),--(AM18:AM1500&lt;&gt;""),--ISNUMBER(SEARCH(" "&amp;AM18:AM1500&amp;" ",Q283)))&gt;0,AA17,"")))</f>
        <v/>
      </c>
      <c r="AB283" s="964" t="str" cm="1">
        <f t="array" ref="AB283">IF(N283="","",IF(R283&lt;&gt;"","",IF(SUMPRODUCT(--(AN18:AN1500=AB17),--(AM18:AM1500&lt;&gt;""),--ISNUMBER(SEARCH(" "&amp;AM18:AM1500&amp;" ",Q283)))&gt;0,AB17,"")))</f>
        <v/>
      </c>
      <c r="AC283" s="964" t="str" cm="1">
        <f t="array" ref="AC283">IF(N283="","",IF(R283&lt;&gt;"","",IF(SUMPRODUCT(--(AN18:AN1500=AC17),--(AM18:AM1500&lt;&gt;""),--ISNUMBER(SEARCH(" "&amp;AM18:AM1500&amp;" ",Q283)))&gt;0,AC17,"")))</f>
        <v/>
      </c>
      <c r="AD283" s="964" t="str" cm="1">
        <f t="array" ref="AD283">IF(N283="","",IF(R283&lt;&gt;"","",IF(SUMPRODUCT(--(AN18:AN1500=AD17),--(AM18:AM1500&lt;&gt;""),--ISNUMBER(SEARCH(" "&amp;AM18:AM1500&amp;" ",Q283)))&gt;0,AD17,"")))</f>
        <v/>
      </c>
      <c r="AE283" s="964" t="str" cm="1">
        <f t="array" ref="AE283">IF(N283="","",IF(R283&lt;&gt;"","",IF(SUMPRODUCT(--(AN18:AN1500=AE17),--(AM18:AM1500&lt;&gt;""),--ISNUMBER(SEARCH(" "&amp;AM18:AM1500&amp;" ",Q283)))&gt;0,AE17,"")))</f>
        <v/>
      </c>
      <c r="AF283" s="964" t="str" cm="1">
        <f t="array" ref="AF283">IF(N283="","",IF(R283&lt;&gt;"","",IF(SUMPRODUCT(--(AN18:AN1500=AF17),--(AM18:AM1500&lt;&gt;""),--ISNUMBER(SEARCH(" "&amp;AM18:AM1500&amp;" ",Q283)))&gt;0,AF17,"")))</f>
        <v/>
      </c>
      <c r="AG283" s="964" t="str" cm="1">
        <f t="array" ref="AG283">IF(N283="","",IF(R283&lt;&gt;"","",IF(SUMPRODUCT(--(AN18:AN1500=AG17),--(AM18:AM1500&lt;&gt;""),--ISNUMBER(SEARCH(" "&amp;AM18:AM1500&amp;" ",Q283)))&gt;0,AG17,"")))</f>
        <v/>
      </c>
      <c r="AH283" s="964" t="str" cm="1">
        <f t="array" ref="AH283">IF(N283="","",IF(R283&lt;&gt;"","",IF(SUMPRODUCT(--(AN18:AN1500=AH17),--(AM18:AM1500&lt;&gt;""),--ISNUMBER(SEARCH(" "&amp;AM18:AM1500&amp;" ",Q283)))&gt;0,AH17,"")))</f>
        <v/>
      </c>
      <c r="AI283" s="964" t="str" cm="1">
        <f t="array" ref="AI283">IF(N283="","",IF(R283&lt;&gt;"","",IF(SUMPRODUCT(--(AN18:AN1500=AI17),--(AM18:AM1500&lt;&gt;""),--ISNUMBER(SEARCH(" "&amp;AM18:AM1500&amp;" ",Q283)))&gt;0,AI17,"")))</f>
        <v/>
      </c>
      <c r="AJ283" s="964" t="str" cm="1">
        <f t="array" ref="AJ283">IF(N283="","",IF(R283&lt;&gt;"","",IF(SUMPRODUCT(--(AN18:AN1500=AJ17),--(AM18:AM1500&lt;&gt;""),--ISNUMBER(SEARCH(" "&amp;AM18:AM1500&amp;" ",Q283)))&gt;0,AJ17,"")))</f>
        <v/>
      </c>
      <c r="AK283" s="964" t="str" cm="1">
        <f t="array" ref="AK283">IF(N283="","",IF(T283&lt;&gt;"",AK17,IF(S283&lt;&gt;"","",IF(R283&lt;&gt;"","",IF(SUMPRODUCT(--(AN18:AN1500=AK17),--(AM18:AM1500&lt;&gt;""),--ISNUMBER(SEARCH(" "&amp;AM18:AM1500&amp;" ",Q283)))&gt;0,AK17,"")))))</f>
        <v/>
      </c>
      <c r="AM283" s="964" t="s">
        <v>2296</v>
      </c>
      <c r="AN283" s="964" t="s">
        <v>1962</v>
      </c>
      <c r="AP283" s="964"/>
      <c r="AQ283" s="964"/>
      <c r="AR283" s="964"/>
      <c r="AT283" s="964"/>
      <c r="AU283" s="964"/>
      <c r="AV283" s="964"/>
      <c r="BN283" s="49">
        <v>1</v>
      </c>
    </row>
    <row r="284" spans="1:66" ht="35.1" customHeight="1">
      <c r="A284" s="957" t="str">
        <f>IF(B284="","",COUNTIF(B18:B284,"&lt;&gt;"))</f>
        <v/>
      </c>
      <c r="B284" s="958"/>
      <c r="C284" s="974" t="str">
        <f t="shared" si="68"/>
        <v/>
      </c>
      <c r="D284" s="984" t="str">
        <f t="shared" si="56"/>
        <v/>
      </c>
      <c r="E284" s="961" t="str">
        <f t="shared" si="57"/>
        <v/>
      </c>
      <c r="F284" s="962" t="str">
        <f t="shared" si="58"/>
        <v/>
      </c>
      <c r="G284" s="963" t="str">
        <f>IF(H284="","",COUNTIF(H18:H284,"&lt;&gt;"))</f>
        <v/>
      </c>
      <c r="H284" s="958" t="str" cm="1">
        <f t="array" ref="H284">IF(L284="","",IF(LEN(L284)&lt;=MAX(10,G13),L284,IFERROR(LEFT(L284,LOOKUP(2,1/(MID(L284,ROW(1:500),1)=" ")/(ROW(1:500)&lt;=MAX(10,G13)),ROW(1:500))-1),LEFT(L284,MAX(10,G13)))))</f>
        <v/>
      </c>
      <c r="I284" s="963" t="str">
        <f t="shared" si="59"/>
        <v/>
      </c>
      <c r="J284" s="963" t="str">
        <f t="shared" si="60"/>
        <v/>
      </c>
      <c r="K284" s="964" t="str">
        <f>IF(M283&lt;&gt;"",K283,IF(K283&lt;MAX(A18:A317),K283+1,""))</f>
        <v/>
      </c>
      <c r="L284" s="965" t="str">
        <f>IF(K284="","",IF(M283&lt;&gt;"",M283,INDEX(E18:E317,MATCH(K284,A18:A317,0))))</f>
        <v/>
      </c>
      <c r="M284" s="965" t="str">
        <f t="shared" si="61"/>
        <v/>
      </c>
      <c r="N284" s="966" t="str">
        <f t="shared" si="62"/>
        <v/>
      </c>
      <c r="O284" s="967" t="str">
        <f t="shared" si="63"/>
        <v/>
      </c>
      <c r="P284" s="967" t="str">
        <f t="shared" si="64"/>
        <v/>
      </c>
      <c r="Q284" s="966" t="str">
        <f t="shared" si="65"/>
        <v/>
      </c>
      <c r="R284" s="967" t="str">
        <f>IF(N284="","",IF(COUNTIF(AP18:AP300,TRIM(Q284))&gt;0,"EXCLUSION EXACTE",""))</f>
        <v/>
      </c>
      <c r="S284" s="967" t="str" cm="1">
        <f t="array" ref="S284">IF(N284="","",IF(SUMPRODUCT(--(AP18:AP300&lt;&gt;""),--ISNUMBER(SEARCH(" "&amp;AP18:AP300&amp;" ",Q284)))&gt;0,"BLOQUE MOLLUSQUES",""))</f>
        <v/>
      </c>
      <c r="T284" s="967" t="str" cm="1">
        <f t="array" ref="T284">IF(N284="","",IF(SUMPRODUCT(--(AT18:AT300&lt;&gt;""),--ISNUMBER(SEARCH(" "&amp;AT18:AT300&amp;" ",Q284)))&gt;0,"FORCE MOLLUSQUES",""))</f>
        <v/>
      </c>
      <c r="U284" s="966" t="str">
        <f t="shared" si="66"/>
        <v/>
      </c>
      <c r="V284" s="966" t="str">
        <f t="shared" si="69"/>
        <v/>
      </c>
      <c r="W284" s="991" t="str">
        <f t="shared" si="67"/>
        <v/>
      </c>
      <c r="X284" s="967" t="str" cm="1">
        <f t="array" ref="X284">IF(N284="","",IF(R284&lt;&gt;"","",IF(SUMPRODUCT(--(AN18:AN1500=X17),--(AM18:AM1500&lt;&gt;""),--ISNUMBER(SEARCH(" "&amp;AM18:AM1500&amp;" ",Q284)))&gt;0,X17,"")))</f>
        <v/>
      </c>
      <c r="Y284" s="967" t="str" cm="1">
        <f t="array" ref="Y284">IF(N284="","",IF(R284&lt;&gt;"","",IF(SUMPRODUCT(--(AN18:AN1500=Y17),--(AM18:AM1500&lt;&gt;""),--ISNUMBER(SEARCH(" "&amp;AM18:AM1500&amp;" ",Q284)))&gt;0,Y17,"")))</f>
        <v/>
      </c>
      <c r="Z284" s="967" t="str" cm="1">
        <f t="array" ref="Z284">IF(N284="","",IF(R284&lt;&gt;"","",IF(SUMPRODUCT(--(AN18:AN1500=Z17),--(AM18:AM1500&lt;&gt;""),--ISNUMBER(SEARCH(" "&amp;AM18:AM1500&amp;" ",Q284)))&gt;0,Z17,"")))</f>
        <v/>
      </c>
      <c r="AA284" s="967" t="str" cm="1">
        <f t="array" ref="AA284">IF(N284="","",IF(R284&lt;&gt;"","",IF(SUMPRODUCT(--(AN18:AN1500=AA17),--(AM18:AM1500&lt;&gt;""),--ISNUMBER(SEARCH(" "&amp;AM18:AM1500&amp;" ",Q284)))&gt;0,AA17,"")))</f>
        <v/>
      </c>
      <c r="AB284" s="967" t="str" cm="1">
        <f t="array" ref="AB284">IF(N284="","",IF(R284&lt;&gt;"","",IF(SUMPRODUCT(--(AN18:AN1500=AB17),--(AM18:AM1500&lt;&gt;""),--ISNUMBER(SEARCH(" "&amp;AM18:AM1500&amp;" ",Q284)))&gt;0,AB17,"")))</f>
        <v/>
      </c>
      <c r="AC284" s="967" t="str" cm="1">
        <f t="array" ref="AC284">IF(N284="","",IF(R284&lt;&gt;"","",IF(SUMPRODUCT(--(AN18:AN1500=AC17),--(AM18:AM1500&lt;&gt;""),--ISNUMBER(SEARCH(" "&amp;AM18:AM1500&amp;" ",Q284)))&gt;0,AC17,"")))</f>
        <v/>
      </c>
      <c r="AD284" s="967" t="str" cm="1">
        <f t="array" ref="AD284">IF(N284="","",IF(R284&lt;&gt;"","",IF(SUMPRODUCT(--(AN18:AN1500=AD17),--(AM18:AM1500&lt;&gt;""),--ISNUMBER(SEARCH(" "&amp;AM18:AM1500&amp;" ",Q284)))&gt;0,AD17,"")))</f>
        <v/>
      </c>
      <c r="AE284" s="967" t="str" cm="1">
        <f t="array" ref="AE284">IF(N284="","",IF(R284&lt;&gt;"","",IF(SUMPRODUCT(--(AN18:AN1500=AE17),--(AM18:AM1500&lt;&gt;""),--ISNUMBER(SEARCH(" "&amp;AM18:AM1500&amp;" ",Q284)))&gt;0,AE17,"")))</f>
        <v/>
      </c>
      <c r="AF284" s="967" t="str" cm="1">
        <f t="array" ref="AF284">IF(N284="","",IF(R284&lt;&gt;"","",IF(SUMPRODUCT(--(AN18:AN1500=AF17),--(AM18:AM1500&lt;&gt;""),--ISNUMBER(SEARCH(" "&amp;AM18:AM1500&amp;" ",Q284)))&gt;0,AF17,"")))</f>
        <v/>
      </c>
      <c r="AG284" s="967" t="str" cm="1">
        <f t="array" ref="AG284">IF(N284="","",IF(R284&lt;&gt;"","",IF(SUMPRODUCT(--(AN18:AN1500=AG17),--(AM18:AM1500&lt;&gt;""),--ISNUMBER(SEARCH(" "&amp;AM18:AM1500&amp;" ",Q284)))&gt;0,AG17,"")))</f>
        <v/>
      </c>
      <c r="AH284" s="967" t="str" cm="1">
        <f t="array" ref="AH284">IF(N284="","",IF(R284&lt;&gt;"","",IF(SUMPRODUCT(--(AN18:AN1500=AH17),--(AM18:AM1500&lt;&gt;""),--ISNUMBER(SEARCH(" "&amp;AM18:AM1500&amp;" ",Q284)))&gt;0,AH17,"")))</f>
        <v/>
      </c>
      <c r="AI284" s="967" t="str" cm="1">
        <f t="array" ref="AI284">IF(N284="","",IF(R284&lt;&gt;"","",IF(SUMPRODUCT(--(AN18:AN1500=AI17),--(AM18:AM1500&lt;&gt;""),--ISNUMBER(SEARCH(" "&amp;AM18:AM1500&amp;" ",Q284)))&gt;0,AI17,"")))</f>
        <v/>
      </c>
      <c r="AJ284" s="967" t="str" cm="1">
        <f t="array" ref="AJ284">IF(N284="","",IF(R284&lt;&gt;"","",IF(SUMPRODUCT(--(AN18:AN1500=AJ17),--(AM18:AM1500&lt;&gt;""),--ISNUMBER(SEARCH(" "&amp;AM18:AM1500&amp;" ",Q284)))&gt;0,AJ17,"")))</f>
        <v/>
      </c>
      <c r="AK284" s="967" t="str" cm="1">
        <f t="array" ref="AK284">IF(N284="","",IF(T284&lt;&gt;"",AK17,IF(S284&lt;&gt;"","",IF(R284&lt;&gt;"","",IF(SUMPRODUCT(--(AN18:AN1500=AK17),--(AM18:AM1500&lt;&gt;""),--ISNUMBER(SEARCH(" "&amp;AM18:AM1500&amp;" ",Q284)))&gt;0,AK17,"")))))</f>
        <v/>
      </c>
      <c r="AM284" s="968" t="s">
        <v>561</v>
      </c>
      <c r="AN284" s="968" t="s">
        <v>1962</v>
      </c>
      <c r="AP284" s="964"/>
      <c r="AQ284" s="964"/>
      <c r="AR284" s="964"/>
      <c r="AT284" s="964"/>
      <c r="AU284" s="964"/>
      <c r="AV284" s="964"/>
      <c r="BN284" s="49">
        <v>1</v>
      </c>
    </row>
    <row r="285" spans="1:66" ht="35.1" customHeight="1">
      <c r="A285" s="973" t="str">
        <f>IF(B285="","",COUNTIF(B18:B285,"&lt;&gt;"))</f>
        <v/>
      </c>
      <c r="B285" s="965"/>
      <c r="C285" s="974" t="str">
        <f t="shared" si="68"/>
        <v/>
      </c>
      <c r="D285" s="984" t="str">
        <f t="shared" si="56"/>
        <v/>
      </c>
      <c r="E285" s="976" t="str">
        <f t="shared" si="57"/>
        <v/>
      </c>
      <c r="F285" s="977" t="str">
        <f t="shared" si="58"/>
        <v/>
      </c>
      <c r="G285" s="964" t="str">
        <f>IF(H285="","",COUNTIF(H18:H285,"&lt;&gt;"))</f>
        <v/>
      </c>
      <c r="H285" s="965" t="str" cm="1">
        <f t="array" ref="H285">IF(L285="","",IF(LEN(L285)&lt;=MAX(10,G13),L285,IFERROR(LEFT(L285,LOOKUP(2,1/(MID(L285,ROW(1:500),1)=" ")/(ROW(1:500)&lt;=MAX(10,G13)),ROW(1:500))-1),LEFT(L285,MAX(10,G13)))))</f>
        <v/>
      </c>
      <c r="I285" s="964" t="str">
        <f t="shared" si="59"/>
        <v/>
      </c>
      <c r="J285" s="964" t="str">
        <f t="shared" si="60"/>
        <v/>
      </c>
      <c r="K285" s="964" t="str">
        <f>IF(M284&lt;&gt;"",K284,IF(K284&lt;MAX(A18:A317),K284+1,""))</f>
        <v/>
      </c>
      <c r="L285" s="965" t="str">
        <f>IF(K285="","",IF(M284&lt;&gt;"",M284,INDEX(E18:E317,MATCH(K285,A18:A317,0))))</f>
        <v/>
      </c>
      <c r="M285" s="965" t="str">
        <f t="shared" si="61"/>
        <v/>
      </c>
      <c r="N285" s="965" t="str">
        <f t="shared" si="62"/>
        <v/>
      </c>
      <c r="O285" s="964" t="str">
        <f t="shared" si="63"/>
        <v/>
      </c>
      <c r="P285" s="964" t="str">
        <f t="shared" si="64"/>
        <v/>
      </c>
      <c r="Q285" s="965" t="str">
        <f t="shared" si="65"/>
        <v/>
      </c>
      <c r="R285" s="964" t="str">
        <f>IF(N285="","",IF(COUNTIF(AP18:AP300,TRIM(Q285))&gt;0,"EXCLUSION EXACTE",""))</f>
        <v/>
      </c>
      <c r="S285" s="964" t="str" cm="1">
        <f t="array" ref="S285">IF(N285="","",IF(SUMPRODUCT(--(AP18:AP300&lt;&gt;""),--ISNUMBER(SEARCH(" "&amp;AP18:AP300&amp;" ",Q285)))&gt;0,"BLOQUE MOLLUSQUES",""))</f>
        <v/>
      </c>
      <c r="T285" s="964" t="str" cm="1">
        <f t="array" ref="T285">IF(N285="","",IF(SUMPRODUCT(--(AT18:AT300&lt;&gt;""),--ISNUMBER(SEARCH(" "&amp;AT18:AT300&amp;" ",Q285)))&gt;0,"FORCE MOLLUSQUES",""))</f>
        <v/>
      </c>
      <c r="U285" s="965" t="str">
        <f t="shared" si="66"/>
        <v/>
      </c>
      <c r="V285" s="965" t="str">
        <f t="shared" si="69"/>
        <v/>
      </c>
      <c r="W285" s="977" t="str">
        <f t="shared" si="67"/>
        <v/>
      </c>
      <c r="X285" s="964" t="str" cm="1">
        <f t="array" ref="X285">IF(N285="","",IF(R285&lt;&gt;"","",IF(SUMPRODUCT(--(AN18:AN1500=X17),--(AM18:AM1500&lt;&gt;""),--ISNUMBER(SEARCH(" "&amp;AM18:AM1500&amp;" ",Q285)))&gt;0,X17,"")))</f>
        <v/>
      </c>
      <c r="Y285" s="964" t="str" cm="1">
        <f t="array" ref="Y285">IF(N285="","",IF(R285&lt;&gt;"","",IF(SUMPRODUCT(--(AN18:AN1500=Y17),--(AM18:AM1500&lt;&gt;""),--ISNUMBER(SEARCH(" "&amp;AM18:AM1500&amp;" ",Q285)))&gt;0,Y17,"")))</f>
        <v/>
      </c>
      <c r="Z285" s="964" t="str" cm="1">
        <f t="array" ref="Z285">IF(N285="","",IF(R285&lt;&gt;"","",IF(SUMPRODUCT(--(AN18:AN1500=Z17),--(AM18:AM1500&lt;&gt;""),--ISNUMBER(SEARCH(" "&amp;AM18:AM1500&amp;" ",Q285)))&gt;0,Z17,"")))</f>
        <v/>
      </c>
      <c r="AA285" s="964" t="str" cm="1">
        <f t="array" ref="AA285">IF(N285="","",IF(R285&lt;&gt;"","",IF(SUMPRODUCT(--(AN18:AN1500=AA17),--(AM18:AM1500&lt;&gt;""),--ISNUMBER(SEARCH(" "&amp;AM18:AM1500&amp;" ",Q285)))&gt;0,AA17,"")))</f>
        <v/>
      </c>
      <c r="AB285" s="964" t="str" cm="1">
        <f t="array" ref="AB285">IF(N285="","",IF(R285&lt;&gt;"","",IF(SUMPRODUCT(--(AN18:AN1500=AB17),--(AM18:AM1500&lt;&gt;""),--ISNUMBER(SEARCH(" "&amp;AM18:AM1500&amp;" ",Q285)))&gt;0,AB17,"")))</f>
        <v/>
      </c>
      <c r="AC285" s="964" t="str" cm="1">
        <f t="array" ref="AC285">IF(N285="","",IF(R285&lt;&gt;"","",IF(SUMPRODUCT(--(AN18:AN1500=AC17),--(AM18:AM1500&lt;&gt;""),--ISNUMBER(SEARCH(" "&amp;AM18:AM1500&amp;" ",Q285)))&gt;0,AC17,"")))</f>
        <v/>
      </c>
      <c r="AD285" s="964" t="str" cm="1">
        <f t="array" ref="AD285">IF(N285="","",IF(R285&lt;&gt;"","",IF(SUMPRODUCT(--(AN18:AN1500=AD17),--(AM18:AM1500&lt;&gt;""),--ISNUMBER(SEARCH(" "&amp;AM18:AM1500&amp;" ",Q285)))&gt;0,AD17,"")))</f>
        <v/>
      </c>
      <c r="AE285" s="964" t="str" cm="1">
        <f t="array" ref="AE285">IF(N285="","",IF(R285&lt;&gt;"","",IF(SUMPRODUCT(--(AN18:AN1500=AE17),--(AM18:AM1500&lt;&gt;""),--ISNUMBER(SEARCH(" "&amp;AM18:AM1500&amp;" ",Q285)))&gt;0,AE17,"")))</f>
        <v/>
      </c>
      <c r="AF285" s="964" t="str" cm="1">
        <f t="array" ref="AF285">IF(N285="","",IF(R285&lt;&gt;"","",IF(SUMPRODUCT(--(AN18:AN1500=AF17),--(AM18:AM1500&lt;&gt;""),--ISNUMBER(SEARCH(" "&amp;AM18:AM1500&amp;" ",Q285)))&gt;0,AF17,"")))</f>
        <v/>
      </c>
      <c r="AG285" s="964" t="str" cm="1">
        <f t="array" ref="AG285">IF(N285="","",IF(R285&lt;&gt;"","",IF(SUMPRODUCT(--(AN18:AN1500=AG17),--(AM18:AM1500&lt;&gt;""),--ISNUMBER(SEARCH(" "&amp;AM18:AM1500&amp;" ",Q285)))&gt;0,AG17,"")))</f>
        <v/>
      </c>
      <c r="AH285" s="964" t="str" cm="1">
        <f t="array" ref="AH285">IF(N285="","",IF(R285&lt;&gt;"","",IF(SUMPRODUCT(--(AN18:AN1500=AH17),--(AM18:AM1500&lt;&gt;""),--ISNUMBER(SEARCH(" "&amp;AM18:AM1500&amp;" ",Q285)))&gt;0,AH17,"")))</f>
        <v/>
      </c>
      <c r="AI285" s="964" t="str" cm="1">
        <f t="array" ref="AI285">IF(N285="","",IF(R285&lt;&gt;"","",IF(SUMPRODUCT(--(AN18:AN1500=AI17),--(AM18:AM1500&lt;&gt;""),--ISNUMBER(SEARCH(" "&amp;AM18:AM1500&amp;" ",Q285)))&gt;0,AI17,"")))</f>
        <v/>
      </c>
      <c r="AJ285" s="964" t="str" cm="1">
        <f t="array" ref="AJ285">IF(N285="","",IF(R285&lt;&gt;"","",IF(SUMPRODUCT(--(AN18:AN1500=AJ17),--(AM18:AM1500&lt;&gt;""),--ISNUMBER(SEARCH(" "&amp;AM18:AM1500&amp;" ",Q285)))&gt;0,AJ17,"")))</f>
        <v/>
      </c>
      <c r="AK285" s="964" t="str" cm="1">
        <f t="array" ref="AK285">IF(N285="","",IF(T285&lt;&gt;"",AK17,IF(S285&lt;&gt;"","",IF(R285&lt;&gt;"","",IF(SUMPRODUCT(--(AN18:AN1500=AK17),--(AM18:AM1500&lt;&gt;""),--ISNUMBER(SEARCH(" "&amp;AM18:AM1500&amp;" ",Q285)))&gt;0,AK17,"")))))</f>
        <v/>
      </c>
      <c r="AM285" s="964" t="s">
        <v>183</v>
      </c>
      <c r="AN285" s="964" t="s">
        <v>1962</v>
      </c>
      <c r="AP285" s="964"/>
      <c r="AQ285" s="964"/>
      <c r="AR285" s="964"/>
      <c r="AT285" s="964"/>
      <c r="AU285" s="964"/>
      <c r="AV285" s="964"/>
      <c r="BN285" s="49">
        <v>1</v>
      </c>
    </row>
    <row r="286" spans="1:66" ht="35.1" customHeight="1">
      <c r="A286" s="957" t="str">
        <f>IF(B286="","",COUNTIF(B18:B286,"&lt;&gt;"))</f>
        <v/>
      </c>
      <c r="B286" s="958"/>
      <c r="C286" s="974" t="str">
        <f t="shared" si="68"/>
        <v/>
      </c>
      <c r="D286" s="984" t="str">
        <f t="shared" si="56"/>
        <v/>
      </c>
      <c r="E286" s="961" t="str">
        <f t="shared" si="57"/>
        <v/>
      </c>
      <c r="F286" s="962" t="str">
        <f t="shared" si="58"/>
        <v/>
      </c>
      <c r="G286" s="963" t="str">
        <f>IF(H286="","",COUNTIF(H18:H286,"&lt;&gt;"))</f>
        <v/>
      </c>
      <c r="H286" s="958" t="str" cm="1">
        <f t="array" ref="H286">IF(L286="","",IF(LEN(L286)&lt;=MAX(10,G13),L286,IFERROR(LEFT(L286,LOOKUP(2,1/(MID(L286,ROW(1:500),1)=" ")/(ROW(1:500)&lt;=MAX(10,G13)),ROW(1:500))-1),LEFT(L286,MAX(10,G13)))))</f>
        <v/>
      </c>
      <c r="I286" s="963" t="str">
        <f t="shared" si="59"/>
        <v/>
      </c>
      <c r="J286" s="963" t="str">
        <f t="shared" si="60"/>
        <v/>
      </c>
      <c r="K286" s="964" t="str">
        <f>IF(M285&lt;&gt;"",K285,IF(K285&lt;MAX(A18:A317),K285+1,""))</f>
        <v/>
      </c>
      <c r="L286" s="965" t="str">
        <f>IF(K286="","",IF(M285&lt;&gt;"",M285,INDEX(E18:E317,MATCH(K286,A18:A317,0))))</f>
        <v/>
      </c>
      <c r="M286" s="965" t="str">
        <f t="shared" si="61"/>
        <v/>
      </c>
      <c r="N286" s="966" t="str">
        <f t="shared" si="62"/>
        <v/>
      </c>
      <c r="O286" s="967" t="str">
        <f t="shared" si="63"/>
        <v/>
      </c>
      <c r="P286" s="967" t="str">
        <f t="shared" si="64"/>
        <v/>
      </c>
      <c r="Q286" s="966" t="str">
        <f t="shared" si="65"/>
        <v/>
      </c>
      <c r="R286" s="967" t="str">
        <f>IF(N286="","",IF(COUNTIF(AP18:AP300,TRIM(Q286))&gt;0,"EXCLUSION EXACTE",""))</f>
        <v/>
      </c>
      <c r="S286" s="967" t="str" cm="1">
        <f t="array" ref="S286">IF(N286="","",IF(SUMPRODUCT(--(AP18:AP300&lt;&gt;""),--ISNUMBER(SEARCH(" "&amp;AP18:AP300&amp;" ",Q286)))&gt;0,"BLOQUE MOLLUSQUES",""))</f>
        <v/>
      </c>
      <c r="T286" s="967" t="str" cm="1">
        <f t="array" ref="T286">IF(N286="","",IF(SUMPRODUCT(--(AT18:AT300&lt;&gt;""),--ISNUMBER(SEARCH(" "&amp;AT18:AT300&amp;" ",Q286)))&gt;0,"FORCE MOLLUSQUES",""))</f>
        <v/>
      </c>
      <c r="U286" s="966" t="str">
        <f t="shared" si="66"/>
        <v/>
      </c>
      <c r="V286" s="966" t="str">
        <f t="shared" si="69"/>
        <v/>
      </c>
      <c r="W286" s="991" t="str">
        <f t="shared" si="67"/>
        <v/>
      </c>
      <c r="X286" s="967" t="str" cm="1">
        <f t="array" ref="X286">IF(N286="","",IF(R286&lt;&gt;"","",IF(SUMPRODUCT(--(AN18:AN1500=X17),--(AM18:AM1500&lt;&gt;""),--ISNUMBER(SEARCH(" "&amp;AM18:AM1500&amp;" ",Q286)))&gt;0,X17,"")))</f>
        <v/>
      </c>
      <c r="Y286" s="967" t="str" cm="1">
        <f t="array" ref="Y286">IF(N286="","",IF(R286&lt;&gt;"","",IF(SUMPRODUCT(--(AN18:AN1500=Y17),--(AM18:AM1500&lt;&gt;""),--ISNUMBER(SEARCH(" "&amp;AM18:AM1500&amp;" ",Q286)))&gt;0,Y17,"")))</f>
        <v/>
      </c>
      <c r="Z286" s="967" t="str" cm="1">
        <f t="array" ref="Z286">IF(N286="","",IF(R286&lt;&gt;"","",IF(SUMPRODUCT(--(AN18:AN1500=Z17),--(AM18:AM1500&lt;&gt;""),--ISNUMBER(SEARCH(" "&amp;AM18:AM1500&amp;" ",Q286)))&gt;0,Z17,"")))</f>
        <v/>
      </c>
      <c r="AA286" s="967" t="str" cm="1">
        <f t="array" ref="AA286">IF(N286="","",IF(R286&lt;&gt;"","",IF(SUMPRODUCT(--(AN18:AN1500=AA17),--(AM18:AM1500&lt;&gt;""),--ISNUMBER(SEARCH(" "&amp;AM18:AM1500&amp;" ",Q286)))&gt;0,AA17,"")))</f>
        <v/>
      </c>
      <c r="AB286" s="967" t="str" cm="1">
        <f t="array" ref="AB286">IF(N286="","",IF(R286&lt;&gt;"","",IF(SUMPRODUCT(--(AN18:AN1500=AB17),--(AM18:AM1500&lt;&gt;""),--ISNUMBER(SEARCH(" "&amp;AM18:AM1500&amp;" ",Q286)))&gt;0,AB17,"")))</f>
        <v/>
      </c>
      <c r="AC286" s="967" t="str" cm="1">
        <f t="array" ref="AC286">IF(N286="","",IF(R286&lt;&gt;"","",IF(SUMPRODUCT(--(AN18:AN1500=AC17),--(AM18:AM1500&lt;&gt;""),--ISNUMBER(SEARCH(" "&amp;AM18:AM1500&amp;" ",Q286)))&gt;0,AC17,"")))</f>
        <v/>
      </c>
      <c r="AD286" s="967" t="str" cm="1">
        <f t="array" ref="AD286">IF(N286="","",IF(R286&lt;&gt;"","",IF(SUMPRODUCT(--(AN18:AN1500=AD17),--(AM18:AM1500&lt;&gt;""),--ISNUMBER(SEARCH(" "&amp;AM18:AM1500&amp;" ",Q286)))&gt;0,AD17,"")))</f>
        <v/>
      </c>
      <c r="AE286" s="967" t="str" cm="1">
        <f t="array" ref="AE286">IF(N286="","",IF(R286&lt;&gt;"","",IF(SUMPRODUCT(--(AN18:AN1500=AE17),--(AM18:AM1500&lt;&gt;""),--ISNUMBER(SEARCH(" "&amp;AM18:AM1500&amp;" ",Q286)))&gt;0,AE17,"")))</f>
        <v/>
      </c>
      <c r="AF286" s="967" t="str" cm="1">
        <f t="array" ref="AF286">IF(N286="","",IF(R286&lt;&gt;"","",IF(SUMPRODUCT(--(AN18:AN1500=AF17),--(AM18:AM1500&lt;&gt;""),--ISNUMBER(SEARCH(" "&amp;AM18:AM1500&amp;" ",Q286)))&gt;0,AF17,"")))</f>
        <v/>
      </c>
      <c r="AG286" s="967" t="str" cm="1">
        <f t="array" ref="AG286">IF(N286="","",IF(R286&lt;&gt;"","",IF(SUMPRODUCT(--(AN18:AN1500=AG17),--(AM18:AM1500&lt;&gt;""),--ISNUMBER(SEARCH(" "&amp;AM18:AM1500&amp;" ",Q286)))&gt;0,AG17,"")))</f>
        <v/>
      </c>
      <c r="AH286" s="967" t="str" cm="1">
        <f t="array" ref="AH286">IF(N286="","",IF(R286&lt;&gt;"","",IF(SUMPRODUCT(--(AN18:AN1500=AH17),--(AM18:AM1500&lt;&gt;""),--ISNUMBER(SEARCH(" "&amp;AM18:AM1500&amp;" ",Q286)))&gt;0,AH17,"")))</f>
        <v/>
      </c>
      <c r="AI286" s="967" t="str" cm="1">
        <f t="array" ref="AI286">IF(N286="","",IF(R286&lt;&gt;"","",IF(SUMPRODUCT(--(AN18:AN1500=AI17),--(AM18:AM1500&lt;&gt;""),--ISNUMBER(SEARCH(" "&amp;AM18:AM1500&amp;" ",Q286)))&gt;0,AI17,"")))</f>
        <v/>
      </c>
      <c r="AJ286" s="967" t="str" cm="1">
        <f t="array" ref="AJ286">IF(N286="","",IF(R286&lt;&gt;"","",IF(SUMPRODUCT(--(AN18:AN1500=AJ17),--(AM18:AM1500&lt;&gt;""),--ISNUMBER(SEARCH(" "&amp;AM18:AM1500&amp;" ",Q286)))&gt;0,AJ17,"")))</f>
        <v/>
      </c>
      <c r="AK286" s="967" t="str" cm="1">
        <f t="array" ref="AK286">IF(N286="","",IF(T286&lt;&gt;"",AK17,IF(S286&lt;&gt;"","",IF(R286&lt;&gt;"","",IF(SUMPRODUCT(--(AN18:AN1500=AK17),--(AM18:AM1500&lt;&gt;""),--ISNUMBER(SEARCH(" "&amp;AM18:AM1500&amp;" ",Q286)))&gt;0,AK17,"")))))</f>
        <v/>
      </c>
      <c r="AM286" s="968" t="s">
        <v>2297</v>
      </c>
      <c r="AN286" s="968" t="s">
        <v>1962</v>
      </c>
      <c r="AP286" s="964"/>
      <c r="AQ286" s="964"/>
      <c r="AR286" s="964"/>
      <c r="AT286" s="964"/>
      <c r="AU286" s="964"/>
      <c r="AV286" s="964"/>
      <c r="BN286" s="49">
        <v>1</v>
      </c>
    </row>
    <row r="287" spans="1:66" ht="35.1" customHeight="1">
      <c r="A287" s="973" t="str">
        <f>IF(B287="","",COUNTIF(B18:B287,"&lt;&gt;"))</f>
        <v/>
      </c>
      <c r="B287" s="965"/>
      <c r="C287" s="974" t="str">
        <f t="shared" si="68"/>
        <v/>
      </c>
      <c r="D287" s="984" t="str">
        <f t="shared" si="56"/>
        <v/>
      </c>
      <c r="E287" s="976" t="str">
        <f t="shared" si="57"/>
        <v/>
      </c>
      <c r="F287" s="977" t="str">
        <f t="shared" si="58"/>
        <v/>
      </c>
      <c r="G287" s="964" t="str">
        <f>IF(H287="","",COUNTIF(H18:H287,"&lt;&gt;"))</f>
        <v/>
      </c>
      <c r="H287" s="965" t="str" cm="1">
        <f t="array" ref="H287">IF(L287="","",IF(LEN(L287)&lt;=MAX(10,G13),L287,IFERROR(LEFT(L287,LOOKUP(2,1/(MID(L287,ROW(1:500),1)=" ")/(ROW(1:500)&lt;=MAX(10,G13)),ROW(1:500))-1),LEFT(L287,MAX(10,G13)))))</f>
        <v/>
      </c>
      <c r="I287" s="964" t="str">
        <f t="shared" si="59"/>
        <v/>
      </c>
      <c r="J287" s="964" t="str">
        <f t="shared" si="60"/>
        <v/>
      </c>
      <c r="K287" s="964" t="str">
        <f>IF(M286&lt;&gt;"",K286,IF(K286&lt;MAX(A18:A317),K286+1,""))</f>
        <v/>
      </c>
      <c r="L287" s="965" t="str">
        <f>IF(K287="","",IF(M286&lt;&gt;"",M286,INDEX(E18:E317,MATCH(K287,A18:A317,0))))</f>
        <v/>
      </c>
      <c r="M287" s="965" t="str">
        <f t="shared" si="61"/>
        <v/>
      </c>
      <c r="N287" s="965" t="str">
        <f t="shared" si="62"/>
        <v/>
      </c>
      <c r="O287" s="964" t="str">
        <f t="shared" si="63"/>
        <v/>
      </c>
      <c r="P287" s="964" t="str">
        <f t="shared" si="64"/>
        <v/>
      </c>
      <c r="Q287" s="965" t="str">
        <f t="shared" si="65"/>
        <v/>
      </c>
      <c r="R287" s="964" t="str">
        <f>IF(N287="","",IF(COUNTIF(AP18:AP300,TRIM(Q287))&gt;0,"EXCLUSION EXACTE",""))</f>
        <v/>
      </c>
      <c r="S287" s="964" t="str" cm="1">
        <f t="array" ref="S287">IF(N287="","",IF(SUMPRODUCT(--(AP18:AP300&lt;&gt;""),--ISNUMBER(SEARCH(" "&amp;AP18:AP300&amp;" ",Q287)))&gt;0,"BLOQUE MOLLUSQUES",""))</f>
        <v/>
      </c>
      <c r="T287" s="964" t="str" cm="1">
        <f t="array" ref="T287">IF(N287="","",IF(SUMPRODUCT(--(AT18:AT300&lt;&gt;""),--ISNUMBER(SEARCH(" "&amp;AT18:AT300&amp;" ",Q287)))&gt;0,"FORCE MOLLUSQUES",""))</f>
        <v/>
      </c>
      <c r="U287" s="965" t="str">
        <f t="shared" si="66"/>
        <v/>
      </c>
      <c r="V287" s="965" t="str">
        <f t="shared" si="69"/>
        <v/>
      </c>
      <c r="W287" s="977" t="str">
        <f t="shared" si="67"/>
        <v/>
      </c>
      <c r="X287" s="964" t="str" cm="1">
        <f t="array" ref="X287">IF(N287="","",IF(R287&lt;&gt;"","",IF(SUMPRODUCT(--(AN18:AN1500=X17),--(AM18:AM1500&lt;&gt;""),--ISNUMBER(SEARCH(" "&amp;AM18:AM1500&amp;" ",Q287)))&gt;0,X17,"")))</f>
        <v/>
      </c>
      <c r="Y287" s="964" t="str" cm="1">
        <f t="array" ref="Y287">IF(N287="","",IF(R287&lt;&gt;"","",IF(SUMPRODUCT(--(AN18:AN1500=Y17),--(AM18:AM1500&lt;&gt;""),--ISNUMBER(SEARCH(" "&amp;AM18:AM1500&amp;" ",Q287)))&gt;0,Y17,"")))</f>
        <v/>
      </c>
      <c r="Z287" s="964" t="str" cm="1">
        <f t="array" ref="Z287">IF(N287="","",IF(R287&lt;&gt;"","",IF(SUMPRODUCT(--(AN18:AN1500=Z17),--(AM18:AM1500&lt;&gt;""),--ISNUMBER(SEARCH(" "&amp;AM18:AM1500&amp;" ",Q287)))&gt;0,Z17,"")))</f>
        <v/>
      </c>
      <c r="AA287" s="964" t="str" cm="1">
        <f t="array" ref="AA287">IF(N287="","",IF(R287&lt;&gt;"","",IF(SUMPRODUCT(--(AN18:AN1500=AA17),--(AM18:AM1500&lt;&gt;""),--ISNUMBER(SEARCH(" "&amp;AM18:AM1500&amp;" ",Q287)))&gt;0,AA17,"")))</f>
        <v/>
      </c>
      <c r="AB287" s="964" t="str" cm="1">
        <f t="array" ref="AB287">IF(N287="","",IF(R287&lt;&gt;"","",IF(SUMPRODUCT(--(AN18:AN1500=AB17),--(AM18:AM1500&lt;&gt;""),--ISNUMBER(SEARCH(" "&amp;AM18:AM1500&amp;" ",Q287)))&gt;0,AB17,"")))</f>
        <v/>
      </c>
      <c r="AC287" s="964" t="str" cm="1">
        <f t="array" ref="AC287">IF(N287="","",IF(R287&lt;&gt;"","",IF(SUMPRODUCT(--(AN18:AN1500=AC17),--(AM18:AM1500&lt;&gt;""),--ISNUMBER(SEARCH(" "&amp;AM18:AM1500&amp;" ",Q287)))&gt;0,AC17,"")))</f>
        <v/>
      </c>
      <c r="AD287" s="964" t="str" cm="1">
        <f t="array" ref="AD287">IF(N287="","",IF(R287&lt;&gt;"","",IF(SUMPRODUCT(--(AN18:AN1500=AD17),--(AM18:AM1500&lt;&gt;""),--ISNUMBER(SEARCH(" "&amp;AM18:AM1500&amp;" ",Q287)))&gt;0,AD17,"")))</f>
        <v/>
      </c>
      <c r="AE287" s="964" t="str" cm="1">
        <f t="array" ref="AE287">IF(N287="","",IF(R287&lt;&gt;"","",IF(SUMPRODUCT(--(AN18:AN1500=AE17),--(AM18:AM1500&lt;&gt;""),--ISNUMBER(SEARCH(" "&amp;AM18:AM1500&amp;" ",Q287)))&gt;0,AE17,"")))</f>
        <v/>
      </c>
      <c r="AF287" s="964" t="str" cm="1">
        <f t="array" ref="AF287">IF(N287="","",IF(R287&lt;&gt;"","",IF(SUMPRODUCT(--(AN18:AN1500=AF17),--(AM18:AM1500&lt;&gt;""),--ISNUMBER(SEARCH(" "&amp;AM18:AM1500&amp;" ",Q287)))&gt;0,AF17,"")))</f>
        <v/>
      </c>
      <c r="AG287" s="964" t="str" cm="1">
        <f t="array" ref="AG287">IF(N287="","",IF(R287&lt;&gt;"","",IF(SUMPRODUCT(--(AN18:AN1500=AG17),--(AM18:AM1500&lt;&gt;""),--ISNUMBER(SEARCH(" "&amp;AM18:AM1500&amp;" ",Q287)))&gt;0,AG17,"")))</f>
        <v/>
      </c>
      <c r="AH287" s="964" t="str" cm="1">
        <f t="array" ref="AH287">IF(N287="","",IF(R287&lt;&gt;"","",IF(SUMPRODUCT(--(AN18:AN1500=AH17),--(AM18:AM1500&lt;&gt;""),--ISNUMBER(SEARCH(" "&amp;AM18:AM1500&amp;" ",Q287)))&gt;0,AH17,"")))</f>
        <v/>
      </c>
      <c r="AI287" s="964" t="str" cm="1">
        <f t="array" ref="AI287">IF(N287="","",IF(R287&lt;&gt;"","",IF(SUMPRODUCT(--(AN18:AN1500=AI17),--(AM18:AM1500&lt;&gt;""),--ISNUMBER(SEARCH(" "&amp;AM18:AM1500&amp;" ",Q287)))&gt;0,AI17,"")))</f>
        <v/>
      </c>
      <c r="AJ287" s="964" t="str" cm="1">
        <f t="array" ref="AJ287">IF(N287="","",IF(R287&lt;&gt;"","",IF(SUMPRODUCT(--(AN18:AN1500=AJ17),--(AM18:AM1500&lt;&gt;""),--ISNUMBER(SEARCH(" "&amp;AM18:AM1500&amp;" ",Q287)))&gt;0,AJ17,"")))</f>
        <v/>
      </c>
      <c r="AK287" s="964" t="str" cm="1">
        <f t="array" ref="AK287">IF(N287="","",IF(T287&lt;&gt;"",AK17,IF(S287&lt;&gt;"","",IF(R287&lt;&gt;"","",IF(SUMPRODUCT(--(AN18:AN1500=AK17),--(AM18:AM1500&lt;&gt;""),--ISNUMBER(SEARCH(" "&amp;AM18:AM1500&amp;" ",Q287)))&gt;0,AK17,"")))))</f>
        <v/>
      </c>
      <c r="AM287" s="964" t="s">
        <v>562</v>
      </c>
      <c r="AN287" s="964" t="s">
        <v>1962</v>
      </c>
      <c r="AP287" s="964"/>
      <c r="AQ287" s="964"/>
      <c r="AR287" s="964"/>
      <c r="AT287" s="964"/>
      <c r="AU287" s="964"/>
      <c r="AV287" s="964"/>
      <c r="BN287" s="49">
        <v>1</v>
      </c>
    </row>
    <row r="288" spans="1:66" ht="35.1" customHeight="1">
      <c r="A288" s="957" t="str">
        <f>IF(B288="","",COUNTIF(B18:B288,"&lt;&gt;"))</f>
        <v/>
      </c>
      <c r="B288" s="958"/>
      <c r="C288" s="974" t="str">
        <f t="shared" si="68"/>
        <v/>
      </c>
      <c r="D288" s="984" t="str">
        <f t="shared" si="56"/>
        <v/>
      </c>
      <c r="E288" s="961" t="str">
        <f t="shared" si="57"/>
        <v/>
      </c>
      <c r="F288" s="962" t="str">
        <f t="shared" si="58"/>
        <v/>
      </c>
      <c r="G288" s="963" t="str">
        <f>IF(H288="","",COUNTIF(H18:H288,"&lt;&gt;"))</f>
        <v/>
      </c>
      <c r="H288" s="958" t="str" cm="1">
        <f t="array" ref="H288">IF(L288="","",IF(LEN(L288)&lt;=MAX(10,G13),L288,IFERROR(LEFT(L288,LOOKUP(2,1/(MID(L288,ROW(1:500),1)=" ")/(ROW(1:500)&lt;=MAX(10,G13)),ROW(1:500))-1),LEFT(L288,MAX(10,G13)))))</f>
        <v/>
      </c>
      <c r="I288" s="963" t="str">
        <f t="shared" si="59"/>
        <v/>
      </c>
      <c r="J288" s="963" t="str">
        <f t="shared" si="60"/>
        <v/>
      </c>
      <c r="K288" s="964" t="str">
        <f>IF(M287&lt;&gt;"",K287,IF(K287&lt;MAX(A18:A317),K287+1,""))</f>
        <v/>
      </c>
      <c r="L288" s="965" t="str">
        <f>IF(K288="","",IF(M287&lt;&gt;"",M287,INDEX(E18:E317,MATCH(K288,A18:A317,0))))</f>
        <v/>
      </c>
      <c r="M288" s="965" t="str">
        <f t="shared" si="61"/>
        <v/>
      </c>
      <c r="N288" s="966" t="str">
        <f t="shared" si="62"/>
        <v/>
      </c>
      <c r="O288" s="967" t="str">
        <f t="shared" si="63"/>
        <v/>
      </c>
      <c r="P288" s="967" t="str">
        <f t="shared" si="64"/>
        <v/>
      </c>
      <c r="Q288" s="966" t="str">
        <f t="shared" si="65"/>
        <v/>
      </c>
      <c r="R288" s="967" t="str">
        <f>IF(N288="","",IF(COUNTIF(AP18:AP300,TRIM(Q288))&gt;0,"EXCLUSION EXACTE",""))</f>
        <v/>
      </c>
      <c r="S288" s="967" t="str" cm="1">
        <f t="array" ref="S288">IF(N288="","",IF(SUMPRODUCT(--(AP18:AP300&lt;&gt;""),--ISNUMBER(SEARCH(" "&amp;AP18:AP300&amp;" ",Q288)))&gt;0,"BLOQUE MOLLUSQUES",""))</f>
        <v/>
      </c>
      <c r="T288" s="967" t="str" cm="1">
        <f t="array" ref="T288">IF(N288="","",IF(SUMPRODUCT(--(AT18:AT300&lt;&gt;""),--ISNUMBER(SEARCH(" "&amp;AT18:AT300&amp;" ",Q288)))&gt;0,"FORCE MOLLUSQUES",""))</f>
        <v/>
      </c>
      <c r="U288" s="966" t="str">
        <f t="shared" si="66"/>
        <v/>
      </c>
      <c r="V288" s="966" t="str">
        <f t="shared" si="69"/>
        <v/>
      </c>
      <c r="W288" s="991" t="str">
        <f t="shared" si="67"/>
        <v/>
      </c>
      <c r="X288" s="967" t="str" cm="1">
        <f t="array" ref="X288">IF(N288="","",IF(R288&lt;&gt;"","",IF(SUMPRODUCT(--(AN18:AN1500=X17),--(AM18:AM1500&lt;&gt;""),--ISNUMBER(SEARCH(" "&amp;AM18:AM1500&amp;" ",Q288)))&gt;0,X17,"")))</f>
        <v/>
      </c>
      <c r="Y288" s="967" t="str" cm="1">
        <f t="array" ref="Y288">IF(N288="","",IF(R288&lt;&gt;"","",IF(SUMPRODUCT(--(AN18:AN1500=Y17),--(AM18:AM1500&lt;&gt;""),--ISNUMBER(SEARCH(" "&amp;AM18:AM1500&amp;" ",Q288)))&gt;0,Y17,"")))</f>
        <v/>
      </c>
      <c r="Z288" s="967" t="str" cm="1">
        <f t="array" ref="Z288">IF(N288="","",IF(R288&lt;&gt;"","",IF(SUMPRODUCT(--(AN18:AN1500=Z17),--(AM18:AM1500&lt;&gt;""),--ISNUMBER(SEARCH(" "&amp;AM18:AM1500&amp;" ",Q288)))&gt;0,Z17,"")))</f>
        <v/>
      </c>
      <c r="AA288" s="967" t="str" cm="1">
        <f t="array" ref="AA288">IF(N288="","",IF(R288&lt;&gt;"","",IF(SUMPRODUCT(--(AN18:AN1500=AA17),--(AM18:AM1500&lt;&gt;""),--ISNUMBER(SEARCH(" "&amp;AM18:AM1500&amp;" ",Q288)))&gt;0,AA17,"")))</f>
        <v/>
      </c>
      <c r="AB288" s="967" t="str" cm="1">
        <f t="array" ref="AB288">IF(N288="","",IF(R288&lt;&gt;"","",IF(SUMPRODUCT(--(AN18:AN1500=AB17),--(AM18:AM1500&lt;&gt;""),--ISNUMBER(SEARCH(" "&amp;AM18:AM1500&amp;" ",Q288)))&gt;0,AB17,"")))</f>
        <v/>
      </c>
      <c r="AC288" s="967" t="str" cm="1">
        <f t="array" ref="AC288">IF(N288="","",IF(R288&lt;&gt;"","",IF(SUMPRODUCT(--(AN18:AN1500=AC17),--(AM18:AM1500&lt;&gt;""),--ISNUMBER(SEARCH(" "&amp;AM18:AM1500&amp;" ",Q288)))&gt;0,AC17,"")))</f>
        <v/>
      </c>
      <c r="AD288" s="967" t="str" cm="1">
        <f t="array" ref="AD288">IF(N288="","",IF(R288&lt;&gt;"","",IF(SUMPRODUCT(--(AN18:AN1500=AD17),--(AM18:AM1500&lt;&gt;""),--ISNUMBER(SEARCH(" "&amp;AM18:AM1500&amp;" ",Q288)))&gt;0,AD17,"")))</f>
        <v/>
      </c>
      <c r="AE288" s="967" t="str" cm="1">
        <f t="array" ref="AE288">IF(N288="","",IF(R288&lt;&gt;"","",IF(SUMPRODUCT(--(AN18:AN1500=AE17),--(AM18:AM1500&lt;&gt;""),--ISNUMBER(SEARCH(" "&amp;AM18:AM1500&amp;" ",Q288)))&gt;0,AE17,"")))</f>
        <v/>
      </c>
      <c r="AF288" s="967" t="str" cm="1">
        <f t="array" ref="AF288">IF(N288="","",IF(R288&lt;&gt;"","",IF(SUMPRODUCT(--(AN18:AN1500=AF17),--(AM18:AM1500&lt;&gt;""),--ISNUMBER(SEARCH(" "&amp;AM18:AM1500&amp;" ",Q288)))&gt;0,AF17,"")))</f>
        <v/>
      </c>
      <c r="AG288" s="967" t="str" cm="1">
        <f t="array" ref="AG288">IF(N288="","",IF(R288&lt;&gt;"","",IF(SUMPRODUCT(--(AN18:AN1500=AG17),--(AM18:AM1500&lt;&gt;""),--ISNUMBER(SEARCH(" "&amp;AM18:AM1500&amp;" ",Q288)))&gt;0,AG17,"")))</f>
        <v/>
      </c>
      <c r="AH288" s="967" t="str" cm="1">
        <f t="array" ref="AH288">IF(N288="","",IF(R288&lt;&gt;"","",IF(SUMPRODUCT(--(AN18:AN1500=AH17),--(AM18:AM1500&lt;&gt;""),--ISNUMBER(SEARCH(" "&amp;AM18:AM1500&amp;" ",Q288)))&gt;0,AH17,"")))</f>
        <v/>
      </c>
      <c r="AI288" s="967" t="str" cm="1">
        <f t="array" ref="AI288">IF(N288="","",IF(R288&lt;&gt;"","",IF(SUMPRODUCT(--(AN18:AN1500=AI17),--(AM18:AM1500&lt;&gt;""),--ISNUMBER(SEARCH(" "&amp;AM18:AM1500&amp;" ",Q288)))&gt;0,AI17,"")))</f>
        <v/>
      </c>
      <c r="AJ288" s="967" t="str" cm="1">
        <f t="array" ref="AJ288">IF(N288="","",IF(R288&lt;&gt;"","",IF(SUMPRODUCT(--(AN18:AN1500=AJ17),--(AM18:AM1500&lt;&gt;""),--ISNUMBER(SEARCH(" "&amp;AM18:AM1500&amp;" ",Q288)))&gt;0,AJ17,"")))</f>
        <v/>
      </c>
      <c r="AK288" s="967" t="str" cm="1">
        <f t="array" ref="AK288">IF(N288="","",IF(T288&lt;&gt;"",AK17,IF(S288&lt;&gt;"","",IF(R288&lt;&gt;"","",IF(SUMPRODUCT(--(AN18:AN1500=AK17),--(AM18:AM1500&lt;&gt;""),--ISNUMBER(SEARCH(" "&amp;AM18:AM1500&amp;" ",Q288)))&gt;0,AK17,"")))))</f>
        <v/>
      </c>
      <c r="AM288" s="968" t="s">
        <v>2298</v>
      </c>
      <c r="AN288" s="968" t="s">
        <v>1962</v>
      </c>
      <c r="AP288" s="964"/>
      <c r="AQ288" s="964"/>
      <c r="AR288" s="964"/>
      <c r="AT288" s="964"/>
      <c r="AU288" s="964"/>
      <c r="AV288" s="964"/>
      <c r="BN288" s="49">
        <v>1</v>
      </c>
    </row>
    <row r="289" spans="1:66" ht="35.1" customHeight="1">
      <c r="A289" s="973" t="str">
        <f>IF(B289="","",COUNTIF(B18:B289,"&lt;&gt;"))</f>
        <v/>
      </c>
      <c r="B289" s="965"/>
      <c r="C289" s="974" t="str">
        <f t="shared" si="68"/>
        <v/>
      </c>
      <c r="D289" s="984" t="str">
        <f t="shared" si="56"/>
        <v/>
      </c>
      <c r="E289" s="976" t="str">
        <f t="shared" si="57"/>
        <v/>
      </c>
      <c r="F289" s="977" t="str">
        <f t="shared" si="58"/>
        <v/>
      </c>
      <c r="G289" s="964" t="str">
        <f>IF(H289="","",COUNTIF(H18:H289,"&lt;&gt;"))</f>
        <v/>
      </c>
      <c r="H289" s="965" t="str" cm="1">
        <f t="array" ref="H289">IF(L289="","",IF(LEN(L289)&lt;=MAX(10,G13),L289,IFERROR(LEFT(L289,LOOKUP(2,1/(MID(L289,ROW(1:500),1)=" ")/(ROW(1:500)&lt;=MAX(10,G13)),ROW(1:500))-1),LEFT(L289,MAX(10,G13)))))</f>
        <v/>
      </c>
      <c r="I289" s="964" t="str">
        <f t="shared" si="59"/>
        <v/>
      </c>
      <c r="J289" s="964" t="str">
        <f t="shared" si="60"/>
        <v/>
      </c>
      <c r="K289" s="964" t="str">
        <f>IF(M288&lt;&gt;"",K288,IF(K288&lt;MAX(A18:A317),K288+1,""))</f>
        <v/>
      </c>
      <c r="L289" s="965" t="str">
        <f>IF(K289="","",IF(M288&lt;&gt;"",M288,INDEX(E18:E317,MATCH(K289,A18:A317,0))))</f>
        <v/>
      </c>
      <c r="M289" s="965" t="str">
        <f t="shared" si="61"/>
        <v/>
      </c>
      <c r="N289" s="965" t="str">
        <f t="shared" si="62"/>
        <v/>
      </c>
      <c r="O289" s="964" t="str">
        <f t="shared" si="63"/>
        <v/>
      </c>
      <c r="P289" s="964" t="str">
        <f t="shared" si="64"/>
        <v/>
      </c>
      <c r="Q289" s="965" t="str">
        <f t="shared" si="65"/>
        <v/>
      </c>
      <c r="R289" s="964" t="str">
        <f>IF(N289="","",IF(COUNTIF(AP18:AP300,TRIM(Q289))&gt;0,"EXCLUSION EXACTE",""))</f>
        <v/>
      </c>
      <c r="S289" s="964" t="str" cm="1">
        <f t="array" ref="S289">IF(N289="","",IF(SUMPRODUCT(--(AP18:AP300&lt;&gt;""),--ISNUMBER(SEARCH(" "&amp;AP18:AP300&amp;" ",Q289)))&gt;0,"BLOQUE MOLLUSQUES",""))</f>
        <v/>
      </c>
      <c r="T289" s="964" t="str" cm="1">
        <f t="array" ref="T289">IF(N289="","",IF(SUMPRODUCT(--(AT18:AT300&lt;&gt;""),--ISNUMBER(SEARCH(" "&amp;AT18:AT300&amp;" ",Q289)))&gt;0,"FORCE MOLLUSQUES",""))</f>
        <v/>
      </c>
      <c r="U289" s="965" t="str">
        <f t="shared" si="66"/>
        <v/>
      </c>
      <c r="V289" s="965" t="str">
        <f t="shared" si="69"/>
        <v/>
      </c>
      <c r="W289" s="977" t="str">
        <f t="shared" si="67"/>
        <v/>
      </c>
      <c r="X289" s="964" t="str" cm="1">
        <f t="array" ref="X289">IF(N289="","",IF(R289&lt;&gt;"","",IF(SUMPRODUCT(--(AN18:AN1500=X17),--(AM18:AM1500&lt;&gt;""),--ISNUMBER(SEARCH(" "&amp;AM18:AM1500&amp;" ",Q289)))&gt;0,X17,"")))</f>
        <v/>
      </c>
      <c r="Y289" s="964" t="str" cm="1">
        <f t="array" ref="Y289">IF(N289="","",IF(R289&lt;&gt;"","",IF(SUMPRODUCT(--(AN18:AN1500=Y17),--(AM18:AM1500&lt;&gt;""),--ISNUMBER(SEARCH(" "&amp;AM18:AM1500&amp;" ",Q289)))&gt;0,Y17,"")))</f>
        <v/>
      </c>
      <c r="Z289" s="964" t="str" cm="1">
        <f t="array" ref="Z289">IF(N289="","",IF(R289&lt;&gt;"","",IF(SUMPRODUCT(--(AN18:AN1500=Z17),--(AM18:AM1500&lt;&gt;""),--ISNUMBER(SEARCH(" "&amp;AM18:AM1500&amp;" ",Q289)))&gt;0,Z17,"")))</f>
        <v/>
      </c>
      <c r="AA289" s="964" t="str" cm="1">
        <f t="array" ref="AA289">IF(N289="","",IF(R289&lt;&gt;"","",IF(SUMPRODUCT(--(AN18:AN1500=AA17),--(AM18:AM1500&lt;&gt;""),--ISNUMBER(SEARCH(" "&amp;AM18:AM1500&amp;" ",Q289)))&gt;0,AA17,"")))</f>
        <v/>
      </c>
      <c r="AB289" s="964" t="str" cm="1">
        <f t="array" ref="AB289">IF(N289="","",IF(R289&lt;&gt;"","",IF(SUMPRODUCT(--(AN18:AN1500=AB17),--(AM18:AM1500&lt;&gt;""),--ISNUMBER(SEARCH(" "&amp;AM18:AM1500&amp;" ",Q289)))&gt;0,AB17,"")))</f>
        <v/>
      </c>
      <c r="AC289" s="964" t="str" cm="1">
        <f t="array" ref="AC289">IF(N289="","",IF(R289&lt;&gt;"","",IF(SUMPRODUCT(--(AN18:AN1500=AC17),--(AM18:AM1500&lt;&gt;""),--ISNUMBER(SEARCH(" "&amp;AM18:AM1500&amp;" ",Q289)))&gt;0,AC17,"")))</f>
        <v/>
      </c>
      <c r="AD289" s="964" t="str" cm="1">
        <f t="array" ref="AD289">IF(N289="","",IF(R289&lt;&gt;"","",IF(SUMPRODUCT(--(AN18:AN1500=AD17),--(AM18:AM1500&lt;&gt;""),--ISNUMBER(SEARCH(" "&amp;AM18:AM1500&amp;" ",Q289)))&gt;0,AD17,"")))</f>
        <v/>
      </c>
      <c r="AE289" s="964" t="str" cm="1">
        <f t="array" ref="AE289">IF(N289="","",IF(R289&lt;&gt;"","",IF(SUMPRODUCT(--(AN18:AN1500=AE17),--(AM18:AM1500&lt;&gt;""),--ISNUMBER(SEARCH(" "&amp;AM18:AM1500&amp;" ",Q289)))&gt;0,AE17,"")))</f>
        <v/>
      </c>
      <c r="AF289" s="964" t="str" cm="1">
        <f t="array" ref="AF289">IF(N289="","",IF(R289&lt;&gt;"","",IF(SUMPRODUCT(--(AN18:AN1500=AF17),--(AM18:AM1500&lt;&gt;""),--ISNUMBER(SEARCH(" "&amp;AM18:AM1500&amp;" ",Q289)))&gt;0,AF17,"")))</f>
        <v/>
      </c>
      <c r="AG289" s="964" t="str" cm="1">
        <f t="array" ref="AG289">IF(N289="","",IF(R289&lt;&gt;"","",IF(SUMPRODUCT(--(AN18:AN1500=AG17),--(AM18:AM1500&lt;&gt;""),--ISNUMBER(SEARCH(" "&amp;AM18:AM1500&amp;" ",Q289)))&gt;0,AG17,"")))</f>
        <v/>
      </c>
      <c r="AH289" s="964" t="str" cm="1">
        <f t="array" ref="AH289">IF(N289="","",IF(R289&lt;&gt;"","",IF(SUMPRODUCT(--(AN18:AN1500=AH17),--(AM18:AM1500&lt;&gt;""),--ISNUMBER(SEARCH(" "&amp;AM18:AM1500&amp;" ",Q289)))&gt;0,AH17,"")))</f>
        <v/>
      </c>
      <c r="AI289" s="964" t="str" cm="1">
        <f t="array" ref="AI289">IF(N289="","",IF(R289&lt;&gt;"","",IF(SUMPRODUCT(--(AN18:AN1500=AI17),--(AM18:AM1500&lt;&gt;""),--ISNUMBER(SEARCH(" "&amp;AM18:AM1500&amp;" ",Q289)))&gt;0,AI17,"")))</f>
        <v/>
      </c>
      <c r="AJ289" s="964" t="str" cm="1">
        <f t="array" ref="AJ289">IF(N289="","",IF(R289&lt;&gt;"","",IF(SUMPRODUCT(--(AN18:AN1500=AJ17),--(AM18:AM1500&lt;&gt;""),--ISNUMBER(SEARCH(" "&amp;AM18:AM1500&amp;" ",Q289)))&gt;0,AJ17,"")))</f>
        <v/>
      </c>
      <c r="AK289" s="964" t="str" cm="1">
        <f t="array" ref="AK289">IF(N289="","",IF(T289&lt;&gt;"",AK17,IF(S289&lt;&gt;"","",IF(R289&lt;&gt;"","",IF(SUMPRODUCT(--(AN18:AN1500=AK17),--(AM18:AM1500&lt;&gt;""),--ISNUMBER(SEARCH(" "&amp;AM18:AM1500&amp;" ",Q289)))&gt;0,AK17,"")))))</f>
        <v/>
      </c>
      <c r="AM289" s="964" t="s">
        <v>2299</v>
      </c>
      <c r="AN289" s="964" t="s">
        <v>1962</v>
      </c>
      <c r="AP289" s="964"/>
      <c r="AQ289" s="964"/>
      <c r="AR289" s="964"/>
      <c r="AT289" s="964"/>
      <c r="AU289" s="964"/>
      <c r="AV289" s="964"/>
      <c r="BN289" s="49">
        <v>1</v>
      </c>
    </row>
    <row r="290" spans="1:66" ht="35.1" customHeight="1">
      <c r="A290" s="957" t="str">
        <f>IF(B290="","",COUNTIF(B18:B290,"&lt;&gt;"))</f>
        <v/>
      </c>
      <c r="B290" s="958"/>
      <c r="C290" s="974" t="str">
        <f t="shared" si="68"/>
        <v/>
      </c>
      <c r="D290" s="984" t="str">
        <f t="shared" si="56"/>
        <v/>
      </c>
      <c r="E290" s="961" t="str">
        <f t="shared" si="57"/>
        <v/>
      </c>
      <c r="F290" s="962" t="str">
        <f t="shared" si="58"/>
        <v/>
      </c>
      <c r="G290" s="963" t="str">
        <f>IF(H290="","",COUNTIF(H18:H290,"&lt;&gt;"))</f>
        <v/>
      </c>
      <c r="H290" s="958" t="str" cm="1">
        <f t="array" ref="H290">IF(L290="","",IF(LEN(L290)&lt;=MAX(10,G13),L290,IFERROR(LEFT(L290,LOOKUP(2,1/(MID(L290,ROW(1:500),1)=" ")/(ROW(1:500)&lt;=MAX(10,G13)),ROW(1:500))-1),LEFT(L290,MAX(10,G13)))))</f>
        <v/>
      </c>
      <c r="I290" s="963" t="str">
        <f t="shared" si="59"/>
        <v/>
      </c>
      <c r="J290" s="963" t="str">
        <f t="shared" si="60"/>
        <v/>
      </c>
      <c r="K290" s="964" t="str">
        <f>IF(M289&lt;&gt;"",K289,IF(K289&lt;MAX(A18:A317),K289+1,""))</f>
        <v/>
      </c>
      <c r="L290" s="965" t="str">
        <f>IF(K290="","",IF(M289&lt;&gt;"",M289,INDEX(E18:E317,MATCH(K290,A18:A317,0))))</f>
        <v/>
      </c>
      <c r="M290" s="965" t="str">
        <f t="shared" si="61"/>
        <v/>
      </c>
      <c r="N290" s="966" t="str">
        <f t="shared" si="62"/>
        <v/>
      </c>
      <c r="O290" s="967" t="str">
        <f t="shared" si="63"/>
        <v/>
      </c>
      <c r="P290" s="967" t="str">
        <f t="shared" si="64"/>
        <v/>
      </c>
      <c r="Q290" s="966" t="str">
        <f t="shared" si="65"/>
        <v/>
      </c>
      <c r="R290" s="967" t="str">
        <f>IF(N290="","",IF(COUNTIF(AP18:AP300,TRIM(Q290))&gt;0,"EXCLUSION EXACTE",""))</f>
        <v/>
      </c>
      <c r="S290" s="967" t="str" cm="1">
        <f t="array" ref="S290">IF(N290="","",IF(SUMPRODUCT(--(AP18:AP300&lt;&gt;""),--ISNUMBER(SEARCH(" "&amp;AP18:AP300&amp;" ",Q290)))&gt;0,"BLOQUE MOLLUSQUES",""))</f>
        <v/>
      </c>
      <c r="T290" s="967" t="str" cm="1">
        <f t="array" ref="T290">IF(N290="","",IF(SUMPRODUCT(--(AT18:AT300&lt;&gt;""),--ISNUMBER(SEARCH(" "&amp;AT18:AT300&amp;" ",Q290)))&gt;0,"FORCE MOLLUSQUES",""))</f>
        <v/>
      </c>
      <c r="U290" s="966" t="str">
        <f t="shared" si="66"/>
        <v/>
      </c>
      <c r="V290" s="966" t="str">
        <f t="shared" si="69"/>
        <v/>
      </c>
      <c r="W290" s="991" t="str">
        <f t="shared" si="67"/>
        <v/>
      </c>
      <c r="X290" s="967" t="str" cm="1">
        <f t="array" ref="X290">IF(N290="","",IF(R290&lt;&gt;"","",IF(SUMPRODUCT(--(AN18:AN1500=X17),--(AM18:AM1500&lt;&gt;""),--ISNUMBER(SEARCH(" "&amp;AM18:AM1500&amp;" ",Q290)))&gt;0,X17,"")))</f>
        <v/>
      </c>
      <c r="Y290" s="967" t="str" cm="1">
        <f t="array" ref="Y290">IF(N290="","",IF(R290&lt;&gt;"","",IF(SUMPRODUCT(--(AN18:AN1500=Y17),--(AM18:AM1500&lt;&gt;""),--ISNUMBER(SEARCH(" "&amp;AM18:AM1500&amp;" ",Q290)))&gt;0,Y17,"")))</f>
        <v/>
      </c>
      <c r="Z290" s="967" t="str" cm="1">
        <f t="array" ref="Z290">IF(N290="","",IF(R290&lt;&gt;"","",IF(SUMPRODUCT(--(AN18:AN1500=Z17),--(AM18:AM1500&lt;&gt;""),--ISNUMBER(SEARCH(" "&amp;AM18:AM1500&amp;" ",Q290)))&gt;0,Z17,"")))</f>
        <v/>
      </c>
      <c r="AA290" s="967" t="str" cm="1">
        <f t="array" ref="AA290">IF(N290="","",IF(R290&lt;&gt;"","",IF(SUMPRODUCT(--(AN18:AN1500=AA17),--(AM18:AM1500&lt;&gt;""),--ISNUMBER(SEARCH(" "&amp;AM18:AM1500&amp;" ",Q290)))&gt;0,AA17,"")))</f>
        <v/>
      </c>
      <c r="AB290" s="967" t="str" cm="1">
        <f t="array" ref="AB290">IF(N290="","",IF(R290&lt;&gt;"","",IF(SUMPRODUCT(--(AN18:AN1500=AB17),--(AM18:AM1500&lt;&gt;""),--ISNUMBER(SEARCH(" "&amp;AM18:AM1500&amp;" ",Q290)))&gt;0,AB17,"")))</f>
        <v/>
      </c>
      <c r="AC290" s="967" t="str" cm="1">
        <f t="array" ref="AC290">IF(N290="","",IF(R290&lt;&gt;"","",IF(SUMPRODUCT(--(AN18:AN1500=AC17),--(AM18:AM1500&lt;&gt;""),--ISNUMBER(SEARCH(" "&amp;AM18:AM1500&amp;" ",Q290)))&gt;0,AC17,"")))</f>
        <v/>
      </c>
      <c r="AD290" s="967" t="str" cm="1">
        <f t="array" ref="AD290">IF(N290="","",IF(R290&lt;&gt;"","",IF(SUMPRODUCT(--(AN18:AN1500=AD17),--(AM18:AM1500&lt;&gt;""),--ISNUMBER(SEARCH(" "&amp;AM18:AM1500&amp;" ",Q290)))&gt;0,AD17,"")))</f>
        <v/>
      </c>
      <c r="AE290" s="967" t="str" cm="1">
        <f t="array" ref="AE290">IF(N290="","",IF(R290&lt;&gt;"","",IF(SUMPRODUCT(--(AN18:AN1500=AE17),--(AM18:AM1500&lt;&gt;""),--ISNUMBER(SEARCH(" "&amp;AM18:AM1500&amp;" ",Q290)))&gt;0,AE17,"")))</f>
        <v/>
      </c>
      <c r="AF290" s="967" t="str" cm="1">
        <f t="array" ref="AF290">IF(N290="","",IF(R290&lt;&gt;"","",IF(SUMPRODUCT(--(AN18:AN1500=AF17),--(AM18:AM1500&lt;&gt;""),--ISNUMBER(SEARCH(" "&amp;AM18:AM1500&amp;" ",Q290)))&gt;0,AF17,"")))</f>
        <v/>
      </c>
      <c r="AG290" s="967" t="str" cm="1">
        <f t="array" ref="AG290">IF(N290="","",IF(R290&lt;&gt;"","",IF(SUMPRODUCT(--(AN18:AN1500=AG17),--(AM18:AM1500&lt;&gt;""),--ISNUMBER(SEARCH(" "&amp;AM18:AM1500&amp;" ",Q290)))&gt;0,AG17,"")))</f>
        <v/>
      </c>
      <c r="AH290" s="967" t="str" cm="1">
        <f t="array" ref="AH290">IF(N290="","",IF(R290&lt;&gt;"","",IF(SUMPRODUCT(--(AN18:AN1500=AH17),--(AM18:AM1500&lt;&gt;""),--ISNUMBER(SEARCH(" "&amp;AM18:AM1500&amp;" ",Q290)))&gt;0,AH17,"")))</f>
        <v/>
      </c>
      <c r="AI290" s="967" t="str" cm="1">
        <f t="array" ref="AI290">IF(N290="","",IF(R290&lt;&gt;"","",IF(SUMPRODUCT(--(AN18:AN1500=AI17),--(AM18:AM1500&lt;&gt;""),--ISNUMBER(SEARCH(" "&amp;AM18:AM1500&amp;" ",Q290)))&gt;0,AI17,"")))</f>
        <v/>
      </c>
      <c r="AJ290" s="967" t="str" cm="1">
        <f t="array" ref="AJ290">IF(N290="","",IF(R290&lt;&gt;"","",IF(SUMPRODUCT(--(AN18:AN1500=AJ17),--(AM18:AM1500&lt;&gt;""),--ISNUMBER(SEARCH(" "&amp;AM18:AM1500&amp;" ",Q290)))&gt;0,AJ17,"")))</f>
        <v/>
      </c>
      <c r="AK290" s="967" t="str" cm="1">
        <f t="array" ref="AK290">IF(N290="","",IF(T290&lt;&gt;"",AK17,IF(S290&lt;&gt;"","",IF(R290&lt;&gt;"","",IF(SUMPRODUCT(--(AN18:AN1500=AK17),--(AM18:AM1500&lt;&gt;""),--ISNUMBER(SEARCH(" "&amp;AM18:AM1500&amp;" ",Q290)))&gt;0,AK17,"")))))</f>
        <v/>
      </c>
      <c r="AM290" s="968" t="s">
        <v>2300</v>
      </c>
      <c r="AN290" s="968" t="s">
        <v>1962</v>
      </c>
      <c r="AP290" s="964"/>
      <c r="AQ290" s="964"/>
      <c r="AR290" s="964"/>
      <c r="AT290" s="964"/>
      <c r="AU290" s="964"/>
      <c r="AV290" s="964"/>
      <c r="BN290" s="49">
        <v>1</v>
      </c>
    </row>
    <row r="291" spans="1:66" ht="35.1" customHeight="1">
      <c r="A291" s="973" t="str">
        <f>IF(B291="","",COUNTIF(B18:B291,"&lt;&gt;"))</f>
        <v/>
      </c>
      <c r="B291" s="965"/>
      <c r="C291" s="974" t="str">
        <f t="shared" si="68"/>
        <v/>
      </c>
      <c r="D291" s="984" t="str">
        <f t="shared" si="56"/>
        <v/>
      </c>
      <c r="E291" s="976" t="str">
        <f t="shared" si="57"/>
        <v/>
      </c>
      <c r="F291" s="977" t="str">
        <f t="shared" si="58"/>
        <v/>
      </c>
      <c r="G291" s="964" t="str">
        <f>IF(H291="","",COUNTIF(H18:H291,"&lt;&gt;"))</f>
        <v/>
      </c>
      <c r="H291" s="965" t="str" cm="1">
        <f t="array" ref="H291">IF(L291="","",IF(LEN(L291)&lt;=MAX(10,G13),L291,IFERROR(LEFT(L291,LOOKUP(2,1/(MID(L291,ROW(1:500),1)=" ")/(ROW(1:500)&lt;=MAX(10,G13)),ROW(1:500))-1),LEFT(L291,MAX(10,G13)))))</f>
        <v/>
      </c>
      <c r="I291" s="964" t="str">
        <f t="shared" si="59"/>
        <v/>
      </c>
      <c r="J291" s="964" t="str">
        <f t="shared" si="60"/>
        <v/>
      </c>
      <c r="K291" s="964" t="str">
        <f>IF(M290&lt;&gt;"",K290,IF(K290&lt;MAX(A18:A317),K290+1,""))</f>
        <v/>
      </c>
      <c r="L291" s="965" t="str">
        <f>IF(K291="","",IF(M290&lt;&gt;"",M290,INDEX(E18:E317,MATCH(K291,A18:A317,0))))</f>
        <v/>
      </c>
      <c r="M291" s="965" t="str">
        <f t="shared" si="61"/>
        <v/>
      </c>
      <c r="N291" s="965" t="str">
        <f t="shared" si="62"/>
        <v/>
      </c>
      <c r="O291" s="964" t="str">
        <f t="shared" si="63"/>
        <v/>
      </c>
      <c r="P291" s="964" t="str">
        <f t="shared" si="64"/>
        <v/>
      </c>
      <c r="Q291" s="965" t="str">
        <f t="shared" si="65"/>
        <v/>
      </c>
      <c r="R291" s="964" t="str">
        <f>IF(N291="","",IF(COUNTIF(AP18:AP300,TRIM(Q291))&gt;0,"EXCLUSION EXACTE",""))</f>
        <v/>
      </c>
      <c r="S291" s="964" t="str" cm="1">
        <f t="array" ref="S291">IF(N291="","",IF(SUMPRODUCT(--(AP18:AP300&lt;&gt;""),--ISNUMBER(SEARCH(" "&amp;AP18:AP300&amp;" ",Q291)))&gt;0,"BLOQUE MOLLUSQUES",""))</f>
        <v/>
      </c>
      <c r="T291" s="964" t="str" cm="1">
        <f t="array" ref="T291">IF(N291="","",IF(SUMPRODUCT(--(AT18:AT300&lt;&gt;""),--ISNUMBER(SEARCH(" "&amp;AT18:AT300&amp;" ",Q291)))&gt;0,"FORCE MOLLUSQUES",""))</f>
        <v/>
      </c>
      <c r="U291" s="965" t="str">
        <f t="shared" si="66"/>
        <v/>
      </c>
      <c r="V291" s="965" t="str">
        <f t="shared" si="69"/>
        <v/>
      </c>
      <c r="W291" s="977" t="str">
        <f t="shared" si="67"/>
        <v/>
      </c>
      <c r="X291" s="964" t="str" cm="1">
        <f t="array" ref="X291">IF(N291="","",IF(R291&lt;&gt;"","",IF(SUMPRODUCT(--(AN18:AN1500=X17),--(AM18:AM1500&lt;&gt;""),--ISNUMBER(SEARCH(" "&amp;AM18:AM1500&amp;" ",Q291)))&gt;0,X17,"")))</f>
        <v/>
      </c>
      <c r="Y291" s="964" t="str" cm="1">
        <f t="array" ref="Y291">IF(N291="","",IF(R291&lt;&gt;"","",IF(SUMPRODUCT(--(AN18:AN1500=Y17),--(AM18:AM1500&lt;&gt;""),--ISNUMBER(SEARCH(" "&amp;AM18:AM1500&amp;" ",Q291)))&gt;0,Y17,"")))</f>
        <v/>
      </c>
      <c r="Z291" s="964" t="str" cm="1">
        <f t="array" ref="Z291">IF(N291="","",IF(R291&lt;&gt;"","",IF(SUMPRODUCT(--(AN18:AN1500=Z17),--(AM18:AM1500&lt;&gt;""),--ISNUMBER(SEARCH(" "&amp;AM18:AM1500&amp;" ",Q291)))&gt;0,Z17,"")))</f>
        <v/>
      </c>
      <c r="AA291" s="964" t="str" cm="1">
        <f t="array" ref="AA291">IF(N291="","",IF(R291&lt;&gt;"","",IF(SUMPRODUCT(--(AN18:AN1500=AA17),--(AM18:AM1500&lt;&gt;""),--ISNUMBER(SEARCH(" "&amp;AM18:AM1500&amp;" ",Q291)))&gt;0,AA17,"")))</f>
        <v/>
      </c>
      <c r="AB291" s="964" t="str" cm="1">
        <f t="array" ref="AB291">IF(N291="","",IF(R291&lt;&gt;"","",IF(SUMPRODUCT(--(AN18:AN1500=AB17),--(AM18:AM1500&lt;&gt;""),--ISNUMBER(SEARCH(" "&amp;AM18:AM1500&amp;" ",Q291)))&gt;0,AB17,"")))</f>
        <v/>
      </c>
      <c r="AC291" s="964" t="str" cm="1">
        <f t="array" ref="AC291">IF(N291="","",IF(R291&lt;&gt;"","",IF(SUMPRODUCT(--(AN18:AN1500=AC17),--(AM18:AM1500&lt;&gt;""),--ISNUMBER(SEARCH(" "&amp;AM18:AM1500&amp;" ",Q291)))&gt;0,AC17,"")))</f>
        <v/>
      </c>
      <c r="AD291" s="964" t="str" cm="1">
        <f t="array" ref="AD291">IF(N291="","",IF(R291&lt;&gt;"","",IF(SUMPRODUCT(--(AN18:AN1500=AD17),--(AM18:AM1500&lt;&gt;""),--ISNUMBER(SEARCH(" "&amp;AM18:AM1500&amp;" ",Q291)))&gt;0,AD17,"")))</f>
        <v/>
      </c>
      <c r="AE291" s="964" t="str" cm="1">
        <f t="array" ref="AE291">IF(N291="","",IF(R291&lt;&gt;"","",IF(SUMPRODUCT(--(AN18:AN1500=AE17),--(AM18:AM1500&lt;&gt;""),--ISNUMBER(SEARCH(" "&amp;AM18:AM1500&amp;" ",Q291)))&gt;0,AE17,"")))</f>
        <v/>
      </c>
      <c r="AF291" s="964" t="str" cm="1">
        <f t="array" ref="AF291">IF(N291="","",IF(R291&lt;&gt;"","",IF(SUMPRODUCT(--(AN18:AN1500=AF17),--(AM18:AM1500&lt;&gt;""),--ISNUMBER(SEARCH(" "&amp;AM18:AM1500&amp;" ",Q291)))&gt;0,AF17,"")))</f>
        <v/>
      </c>
      <c r="AG291" s="964" t="str" cm="1">
        <f t="array" ref="AG291">IF(N291="","",IF(R291&lt;&gt;"","",IF(SUMPRODUCT(--(AN18:AN1500=AG17),--(AM18:AM1500&lt;&gt;""),--ISNUMBER(SEARCH(" "&amp;AM18:AM1500&amp;" ",Q291)))&gt;0,AG17,"")))</f>
        <v/>
      </c>
      <c r="AH291" s="964" t="str" cm="1">
        <f t="array" ref="AH291">IF(N291="","",IF(R291&lt;&gt;"","",IF(SUMPRODUCT(--(AN18:AN1500=AH17),--(AM18:AM1500&lt;&gt;""),--ISNUMBER(SEARCH(" "&amp;AM18:AM1500&amp;" ",Q291)))&gt;0,AH17,"")))</f>
        <v/>
      </c>
      <c r="AI291" s="964" t="str" cm="1">
        <f t="array" ref="AI291">IF(N291="","",IF(R291&lt;&gt;"","",IF(SUMPRODUCT(--(AN18:AN1500=AI17),--(AM18:AM1500&lt;&gt;""),--ISNUMBER(SEARCH(" "&amp;AM18:AM1500&amp;" ",Q291)))&gt;0,AI17,"")))</f>
        <v/>
      </c>
      <c r="AJ291" s="964" t="str" cm="1">
        <f t="array" ref="AJ291">IF(N291="","",IF(R291&lt;&gt;"","",IF(SUMPRODUCT(--(AN18:AN1500=AJ17),--(AM18:AM1500&lt;&gt;""),--ISNUMBER(SEARCH(" "&amp;AM18:AM1500&amp;" ",Q291)))&gt;0,AJ17,"")))</f>
        <v/>
      </c>
      <c r="AK291" s="964" t="str" cm="1">
        <f t="array" ref="AK291">IF(N291="","",IF(T291&lt;&gt;"",AK17,IF(S291&lt;&gt;"","",IF(R291&lt;&gt;"","",IF(SUMPRODUCT(--(AN18:AN1500=AK17),--(AM18:AM1500&lt;&gt;""),--ISNUMBER(SEARCH(" "&amp;AM18:AM1500&amp;" ",Q291)))&gt;0,AK17,"")))))</f>
        <v/>
      </c>
      <c r="AM291" s="964" t="s">
        <v>2301</v>
      </c>
      <c r="AN291" s="964" t="s">
        <v>1962</v>
      </c>
      <c r="AP291" s="964"/>
      <c r="AQ291" s="964"/>
      <c r="AR291" s="964"/>
      <c r="AT291" s="964"/>
      <c r="AU291" s="964"/>
      <c r="AV291" s="964"/>
      <c r="BN291" s="49">
        <v>1</v>
      </c>
    </row>
    <row r="292" spans="1:66" ht="35.1" customHeight="1">
      <c r="A292" s="957" t="str">
        <f>IF(B292="","",COUNTIF(B18:B292,"&lt;&gt;"))</f>
        <v/>
      </c>
      <c r="B292" s="958"/>
      <c r="C292" s="974" t="str">
        <f t="shared" si="68"/>
        <v/>
      </c>
      <c r="D292" s="984" t="str">
        <f t="shared" si="56"/>
        <v/>
      </c>
      <c r="E292" s="961" t="str">
        <f t="shared" si="57"/>
        <v/>
      </c>
      <c r="F292" s="962" t="str">
        <f t="shared" si="58"/>
        <v/>
      </c>
      <c r="G292" s="963" t="str">
        <f>IF(H292="","",COUNTIF(H18:H292,"&lt;&gt;"))</f>
        <v/>
      </c>
      <c r="H292" s="958" t="str" cm="1">
        <f t="array" ref="H292">IF(L292="","",IF(LEN(L292)&lt;=MAX(10,G13),L292,IFERROR(LEFT(L292,LOOKUP(2,1/(MID(L292,ROW(1:500),1)=" ")/(ROW(1:500)&lt;=MAX(10,G13)),ROW(1:500))-1),LEFT(L292,MAX(10,G13)))))</f>
        <v/>
      </c>
      <c r="I292" s="963" t="str">
        <f t="shared" si="59"/>
        <v/>
      </c>
      <c r="J292" s="963" t="str">
        <f t="shared" si="60"/>
        <v/>
      </c>
      <c r="K292" s="964" t="str">
        <f>IF(M291&lt;&gt;"",K291,IF(K291&lt;MAX(A18:A317),K291+1,""))</f>
        <v/>
      </c>
      <c r="L292" s="965" t="str">
        <f>IF(K292="","",IF(M291&lt;&gt;"",M291,INDEX(E18:E317,MATCH(K292,A18:A317,0))))</f>
        <v/>
      </c>
      <c r="M292" s="965" t="str">
        <f t="shared" si="61"/>
        <v/>
      </c>
      <c r="N292" s="966" t="str">
        <f t="shared" si="62"/>
        <v/>
      </c>
      <c r="O292" s="967" t="str">
        <f t="shared" si="63"/>
        <v/>
      </c>
      <c r="P292" s="967" t="str">
        <f t="shared" si="64"/>
        <v/>
      </c>
      <c r="Q292" s="966" t="str">
        <f t="shared" si="65"/>
        <v/>
      </c>
      <c r="R292" s="967" t="str">
        <f>IF(N292="","",IF(COUNTIF(AP18:AP300,TRIM(Q292))&gt;0,"EXCLUSION EXACTE",""))</f>
        <v/>
      </c>
      <c r="S292" s="967" t="str" cm="1">
        <f t="array" ref="S292">IF(N292="","",IF(SUMPRODUCT(--(AP18:AP300&lt;&gt;""),--ISNUMBER(SEARCH(" "&amp;AP18:AP300&amp;" ",Q292)))&gt;0,"BLOQUE MOLLUSQUES",""))</f>
        <v/>
      </c>
      <c r="T292" s="967" t="str" cm="1">
        <f t="array" ref="T292">IF(N292="","",IF(SUMPRODUCT(--(AT18:AT300&lt;&gt;""),--ISNUMBER(SEARCH(" "&amp;AT18:AT300&amp;" ",Q292)))&gt;0,"FORCE MOLLUSQUES",""))</f>
        <v/>
      </c>
      <c r="U292" s="966" t="str">
        <f t="shared" si="66"/>
        <v/>
      </c>
      <c r="V292" s="966" t="str">
        <f t="shared" si="69"/>
        <v/>
      </c>
      <c r="W292" s="991" t="str">
        <f t="shared" si="67"/>
        <v/>
      </c>
      <c r="X292" s="967" t="str" cm="1">
        <f t="array" ref="X292">IF(N292="","",IF(R292&lt;&gt;"","",IF(SUMPRODUCT(--(AN18:AN1500=X17),--(AM18:AM1500&lt;&gt;""),--ISNUMBER(SEARCH(" "&amp;AM18:AM1500&amp;" ",Q292)))&gt;0,X17,"")))</f>
        <v/>
      </c>
      <c r="Y292" s="967" t="str" cm="1">
        <f t="array" ref="Y292">IF(N292="","",IF(R292&lt;&gt;"","",IF(SUMPRODUCT(--(AN18:AN1500=Y17),--(AM18:AM1500&lt;&gt;""),--ISNUMBER(SEARCH(" "&amp;AM18:AM1500&amp;" ",Q292)))&gt;0,Y17,"")))</f>
        <v/>
      </c>
      <c r="Z292" s="967" t="str" cm="1">
        <f t="array" ref="Z292">IF(N292="","",IF(R292&lt;&gt;"","",IF(SUMPRODUCT(--(AN18:AN1500=Z17),--(AM18:AM1500&lt;&gt;""),--ISNUMBER(SEARCH(" "&amp;AM18:AM1500&amp;" ",Q292)))&gt;0,Z17,"")))</f>
        <v/>
      </c>
      <c r="AA292" s="967" t="str" cm="1">
        <f t="array" ref="AA292">IF(N292="","",IF(R292&lt;&gt;"","",IF(SUMPRODUCT(--(AN18:AN1500=AA17),--(AM18:AM1500&lt;&gt;""),--ISNUMBER(SEARCH(" "&amp;AM18:AM1500&amp;" ",Q292)))&gt;0,AA17,"")))</f>
        <v/>
      </c>
      <c r="AB292" s="967" t="str" cm="1">
        <f t="array" ref="AB292">IF(N292="","",IF(R292&lt;&gt;"","",IF(SUMPRODUCT(--(AN18:AN1500=AB17),--(AM18:AM1500&lt;&gt;""),--ISNUMBER(SEARCH(" "&amp;AM18:AM1500&amp;" ",Q292)))&gt;0,AB17,"")))</f>
        <v/>
      </c>
      <c r="AC292" s="967" t="str" cm="1">
        <f t="array" ref="AC292">IF(N292="","",IF(R292&lt;&gt;"","",IF(SUMPRODUCT(--(AN18:AN1500=AC17),--(AM18:AM1500&lt;&gt;""),--ISNUMBER(SEARCH(" "&amp;AM18:AM1500&amp;" ",Q292)))&gt;0,AC17,"")))</f>
        <v/>
      </c>
      <c r="AD292" s="967" t="str" cm="1">
        <f t="array" ref="AD292">IF(N292="","",IF(R292&lt;&gt;"","",IF(SUMPRODUCT(--(AN18:AN1500=AD17),--(AM18:AM1500&lt;&gt;""),--ISNUMBER(SEARCH(" "&amp;AM18:AM1500&amp;" ",Q292)))&gt;0,AD17,"")))</f>
        <v/>
      </c>
      <c r="AE292" s="967" t="str" cm="1">
        <f t="array" ref="AE292">IF(N292="","",IF(R292&lt;&gt;"","",IF(SUMPRODUCT(--(AN18:AN1500=AE17),--(AM18:AM1500&lt;&gt;""),--ISNUMBER(SEARCH(" "&amp;AM18:AM1500&amp;" ",Q292)))&gt;0,AE17,"")))</f>
        <v/>
      </c>
      <c r="AF292" s="967" t="str" cm="1">
        <f t="array" ref="AF292">IF(N292="","",IF(R292&lt;&gt;"","",IF(SUMPRODUCT(--(AN18:AN1500=AF17),--(AM18:AM1500&lt;&gt;""),--ISNUMBER(SEARCH(" "&amp;AM18:AM1500&amp;" ",Q292)))&gt;0,AF17,"")))</f>
        <v/>
      </c>
      <c r="AG292" s="967" t="str" cm="1">
        <f t="array" ref="AG292">IF(N292="","",IF(R292&lt;&gt;"","",IF(SUMPRODUCT(--(AN18:AN1500=AG17),--(AM18:AM1500&lt;&gt;""),--ISNUMBER(SEARCH(" "&amp;AM18:AM1500&amp;" ",Q292)))&gt;0,AG17,"")))</f>
        <v/>
      </c>
      <c r="AH292" s="967" t="str" cm="1">
        <f t="array" ref="AH292">IF(N292="","",IF(R292&lt;&gt;"","",IF(SUMPRODUCT(--(AN18:AN1500=AH17),--(AM18:AM1500&lt;&gt;""),--ISNUMBER(SEARCH(" "&amp;AM18:AM1500&amp;" ",Q292)))&gt;0,AH17,"")))</f>
        <v/>
      </c>
      <c r="AI292" s="967" t="str" cm="1">
        <f t="array" ref="AI292">IF(N292="","",IF(R292&lt;&gt;"","",IF(SUMPRODUCT(--(AN18:AN1500=AI17),--(AM18:AM1500&lt;&gt;""),--ISNUMBER(SEARCH(" "&amp;AM18:AM1500&amp;" ",Q292)))&gt;0,AI17,"")))</f>
        <v/>
      </c>
      <c r="AJ292" s="967" t="str" cm="1">
        <f t="array" ref="AJ292">IF(N292="","",IF(R292&lt;&gt;"","",IF(SUMPRODUCT(--(AN18:AN1500=AJ17),--(AM18:AM1500&lt;&gt;""),--ISNUMBER(SEARCH(" "&amp;AM18:AM1500&amp;" ",Q292)))&gt;0,AJ17,"")))</f>
        <v/>
      </c>
      <c r="AK292" s="967" t="str" cm="1">
        <f t="array" ref="AK292">IF(N292="","",IF(T292&lt;&gt;"",AK17,IF(S292&lt;&gt;"","",IF(R292&lt;&gt;"","",IF(SUMPRODUCT(--(AN18:AN1500=AK17),--(AM18:AM1500&lt;&gt;""),--ISNUMBER(SEARCH(" "&amp;AM18:AM1500&amp;" ",Q292)))&gt;0,AK17,"")))))</f>
        <v/>
      </c>
      <c r="AM292" s="968" t="s">
        <v>2302</v>
      </c>
      <c r="AN292" s="968" t="s">
        <v>1962</v>
      </c>
      <c r="AP292" s="964"/>
      <c r="AQ292" s="964"/>
      <c r="AR292" s="964"/>
      <c r="AT292" s="964"/>
      <c r="AU292" s="964"/>
      <c r="AV292" s="964"/>
      <c r="BN292" s="49">
        <v>1</v>
      </c>
    </row>
    <row r="293" spans="1:66" ht="35.1" customHeight="1">
      <c r="A293" s="973" t="str">
        <f>IF(B293="","",COUNTIF(B18:B293,"&lt;&gt;"))</f>
        <v/>
      </c>
      <c r="B293" s="965"/>
      <c r="C293" s="974" t="str">
        <f t="shared" si="68"/>
        <v/>
      </c>
      <c r="D293" s="984" t="str">
        <f t="shared" si="56"/>
        <v/>
      </c>
      <c r="E293" s="976" t="str">
        <f t="shared" si="57"/>
        <v/>
      </c>
      <c r="F293" s="977" t="str">
        <f t="shared" si="58"/>
        <v/>
      </c>
      <c r="G293" s="964" t="str">
        <f>IF(H293="","",COUNTIF(H18:H293,"&lt;&gt;"))</f>
        <v/>
      </c>
      <c r="H293" s="965" t="str" cm="1">
        <f t="array" ref="H293">IF(L293="","",IF(LEN(L293)&lt;=MAX(10,G13),L293,IFERROR(LEFT(L293,LOOKUP(2,1/(MID(L293,ROW(1:500),1)=" ")/(ROW(1:500)&lt;=MAX(10,G13)),ROW(1:500))-1),LEFT(L293,MAX(10,G13)))))</f>
        <v/>
      </c>
      <c r="I293" s="964" t="str">
        <f t="shared" si="59"/>
        <v/>
      </c>
      <c r="J293" s="964" t="str">
        <f t="shared" si="60"/>
        <v/>
      </c>
      <c r="K293" s="964" t="str">
        <f>IF(M292&lt;&gt;"",K292,IF(K292&lt;MAX(A18:A317),K292+1,""))</f>
        <v/>
      </c>
      <c r="L293" s="965" t="str">
        <f>IF(K293="","",IF(M292&lt;&gt;"",M292,INDEX(E18:E317,MATCH(K293,A18:A317,0))))</f>
        <v/>
      </c>
      <c r="M293" s="965" t="str">
        <f t="shared" si="61"/>
        <v/>
      </c>
      <c r="N293" s="965" t="str">
        <f t="shared" si="62"/>
        <v/>
      </c>
      <c r="O293" s="964" t="str">
        <f t="shared" si="63"/>
        <v/>
      </c>
      <c r="P293" s="964" t="str">
        <f t="shared" si="64"/>
        <v/>
      </c>
      <c r="Q293" s="965" t="str">
        <f t="shared" si="65"/>
        <v/>
      </c>
      <c r="R293" s="964" t="str">
        <f>IF(N293="","",IF(COUNTIF(AP18:AP300,TRIM(Q293))&gt;0,"EXCLUSION EXACTE",""))</f>
        <v/>
      </c>
      <c r="S293" s="964" t="str" cm="1">
        <f t="array" ref="S293">IF(N293="","",IF(SUMPRODUCT(--(AP18:AP300&lt;&gt;""),--ISNUMBER(SEARCH(" "&amp;AP18:AP300&amp;" ",Q293)))&gt;0,"BLOQUE MOLLUSQUES",""))</f>
        <v/>
      </c>
      <c r="T293" s="964" t="str" cm="1">
        <f t="array" ref="T293">IF(N293="","",IF(SUMPRODUCT(--(AT18:AT300&lt;&gt;""),--ISNUMBER(SEARCH(" "&amp;AT18:AT300&amp;" ",Q293)))&gt;0,"FORCE MOLLUSQUES",""))</f>
        <v/>
      </c>
      <c r="U293" s="965" t="str">
        <f t="shared" si="66"/>
        <v/>
      </c>
      <c r="V293" s="965" t="str">
        <f t="shared" si="69"/>
        <v/>
      </c>
      <c r="W293" s="977" t="str">
        <f t="shared" si="67"/>
        <v/>
      </c>
      <c r="X293" s="964" t="str" cm="1">
        <f t="array" ref="X293">IF(N293="","",IF(R293&lt;&gt;"","",IF(SUMPRODUCT(--(AN18:AN1500=X17),--(AM18:AM1500&lt;&gt;""),--ISNUMBER(SEARCH(" "&amp;AM18:AM1500&amp;" ",Q293)))&gt;0,X17,"")))</f>
        <v/>
      </c>
      <c r="Y293" s="964" t="str" cm="1">
        <f t="array" ref="Y293">IF(N293="","",IF(R293&lt;&gt;"","",IF(SUMPRODUCT(--(AN18:AN1500=Y17),--(AM18:AM1500&lt;&gt;""),--ISNUMBER(SEARCH(" "&amp;AM18:AM1500&amp;" ",Q293)))&gt;0,Y17,"")))</f>
        <v/>
      </c>
      <c r="Z293" s="964" t="str" cm="1">
        <f t="array" ref="Z293">IF(N293="","",IF(R293&lt;&gt;"","",IF(SUMPRODUCT(--(AN18:AN1500=Z17),--(AM18:AM1500&lt;&gt;""),--ISNUMBER(SEARCH(" "&amp;AM18:AM1500&amp;" ",Q293)))&gt;0,Z17,"")))</f>
        <v/>
      </c>
      <c r="AA293" s="964" t="str" cm="1">
        <f t="array" ref="AA293">IF(N293="","",IF(R293&lt;&gt;"","",IF(SUMPRODUCT(--(AN18:AN1500=AA17),--(AM18:AM1500&lt;&gt;""),--ISNUMBER(SEARCH(" "&amp;AM18:AM1500&amp;" ",Q293)))&gt;0,AA17,"")))</f>
        <v/>
      </c>
      <c r="AB293" s="964" t="str" cm="1">
        <f t="array" ref="AB293">IF(N293="","",IF(R293&lt;&gt;"","",IF(SUMPRODUCT(--(AN18:AN1500=AB17),--(AM18:AM1500&lt;&gt;""),--ISNUMBER(SEARCH(" "&amp;AM18:AM1500&amp;" ",Q293)))&gt;0,AB17,"")))</f>
        <v/>
      </c>
      <c r="AC293" s="964" t="str" cm="1">
        <f t="array" ref="AC293">IF(N293="","",IF(R293&lt;&gt;"","",IF(SUMPRODUCT(--(AN18:AN1500=AC17),--(AM18:AM1500&lt;&gt;""),--ISNUMBER(SEARCH(" "&amp;AM18:AM1500&amp;" ",Q293)))&gt;0,AC17,"")))</f>
        <v/>
      </c>
      <c r="AD293" s="964" t="str" cm="1">
        <f t="array" ref="AD293">IF(N293="","",IF(R293&lt;&gt;"","",IF(SUMPRODUCT(--(AN18:AN1500=AD17),--(AM18:AM1500&lt;&gt;""),--ISNUMBER(SEARCH(" "&amp;AM18:AM1500&amp;" ",Q293)))&gt;0,AD17,"")))</f>
        <v/>
      </c>
      <c r="AE293" s="964" t="str" cm="1">
        <f t="array" ref="AE293">IF(N293="","",IF(R293&lt;&gt;"","",IF(SUMPRODUCT(--(AN18:AN1500=AE17),--(AM18:AM1500&lt;&gt;""),--ISNUMBER(SEARCH(" "&amp;AM18:AM1500&amp;" ",Q293)))&gt;0,AE17,"")))</f>
        <v/>
      </c>
      <c r="AF293" s="964" t="str" cm="1">
        <f t="array" ref="AF293">IF(N293="","",IF(R293&lt;&gt;"","",IF(SUMPRODUCT(--(AN18:AN1500=AF17),--(AM18:AM1500&lt;&gt;""),--ISNUMBER(SEARCH(" "&amp;AM18:AM1500&amp;" ",Q293)))&gt;0,AF17,"")))</f>
        <v/>
      </c>
      <c r="AG293" s="964" t="str" cm="1">
        <f t="array" ref="AG293">IF(N293="","",IF(R293&lt;&gt;"","",IF(SUMPRODUCT(--(AN18:AN1500=AG17),--(AM18:AM1500&lt;&gt;""),--ISNUMBER(SEARCH(" "&amp;AM18:AM1500&amp;" ",Q293)))&gt;0,AG17,"")))</f>
        <v/>
      </c>
      <c r="AH293" s="964" t="str" cm="1">
        <f t="array" ref="AH293">IF(N293="","",IF(R293&lt;&gt;"","",IF(SUMPRODUCT(--(AN18:AN1500=AH17),--(AM18:AM1500&lt;&gt;""),--ISNUMBER(SEARCH(" "&amp;AM18:AM1500&amp;" ",Q293)))&gt;0,AH17,"")))</f>
        <v/>
      </c>
      <c r="AI293" s="964" t="str" cm="1">
        <f t="array" ref="AI293">IF(N293="","",IF(R293&lt;&gt;"","",IF(SUMPRODUCT(--(AN18:AN1500=AI17),--(AM18:AM1500&lt;&gt;""),--ISNUMBER(SEARCH(" "&amp;AM18:AM1500&amp;" ",Q293)))&gt;0,AI17,"")))</f>
        <v/>
      </c>
      <c r="AJ293" s="964" t="str" cm="1">
        <f t="array" ref="AJ293">IF(N293="","",IF(R293&lt;&gt;"","",IF(SUMPRODUCT(--(AN18:AN1500=AJ17),--(AM18:AM1500&lt;&gt;""),--ISNUMBER(SEARCH(" "&amp;AM18:AM1500&amp;" ",Q293)))&gt;0,AJ17,"")))</f>
        <v/>
      </c>
      <c r="AK293" s="964" t="str" cm="1">
        <f t="array" ref="AK293">IF(N293="","",IF(T293&lt;&gt;"",AK17,IF(S293&lt;&gt;"","",IF(R293&lt;&gt;"","",IF(SUMPRODUCT(--(AN18:AN1500=AK17),--(AM18:AM1500&lt;&gt;""),--ISNUMBER(SEARCH(" "&amp;AM18:AM1500&amp;" ",Q293)))&gt;0,AK17,"")))))</f>
        <v/>
      </c>
      <c r="AM293" s="964" t="s">
        <v>2303</v>
      </c>
      <c r="AN293" s="964" t="s">
        <v>1962</v>
      </c>
      <c r="AP293" s="964"/>
      <c r="AQ293" s="964"/>
      <c r="AR293" s="964"/>
      <c r="AT293" s="964"/>
      <c r="AU293" s="964"/>
      <c r="AV293" s="964"/>
      <c r="BN293" s="49">
        <v>1</v>
      </c>
    </row>
    <row r="294" spans="1:66" ht="35.1" customHeight="1">
      <c r="A294" s="957" t="str">
        <f>IF(B294="","",COUNTIF(B18:B294,"&lt;&gt;"))</f>
        <v/>
      </c>
      <c r="B294" s="958"/>
      <c r="C294" s="974" t="str">
        <f t="shared" si="68"/>
        <v/>
      </c>
      <c r="D294" s="984" t="str">
        <f t="shared" si="56"/>
        <v/>
      </c>
      <c r="E294" s="961" t="str">
        <f t="shared" si="57"/>
        <v/>
      </c>
      <c r="F294" s="962" t="str">
        <f t="shared" si="58"/>
        <v/>
      </c>
      <c r="G294" s="963" t="str">
        <f>IF(H294="","",COUNTIF(H18:H294,"&lt;&gt;"))</f>
        <v/>
      </c>
      <c r="H294" s="958" t="str" cm="1">
        <f t="array" ref="H294">IF(L294="","",IF(LEN(L294)&lt;=MAX(10,G13),L294,IFERROR(LEFT(L294,LOOKUP(2,1/(MID(L294,ROW(1:500),1)=" ")/(ROW(1:500)&lt;=MAX(10,G13)),ROW(1:500))-1),LEFT(L294,MAX(10,G13)))))</f>
        <v/>
      </c>
      <c r="I294" s="963" t="str">
        <f t="shared" si="59"/>
        <v/>
      </c>
      <c r="J294" s="963" t="str">
        <f t="shared" si="60"/>
        <v/>
      </c>
      <c r="K294" s="964" t="str">
        <f>IF(M293&lt;&gt;"",K293,IF(K293&lt;MAX(A18:A317),K293+1,""))</f>
        <v/>
      </c>
      <c r="L294" s="965" t="str">
        <f>IF(K294="","",IF(M293&lt;&gt;"",M293,INDEX(E18:E317,MATCH(K294,A18:A317,0))))</f>
        <v/>
      </c>
      <c r="M294" s="965" t="str">
        <f t="shared" si="61"/>
        <v/>
      </c>
      <c r="N294" s="966" t="str">
        <f t="shared" si="62"/>
        <v/>
      </c>
      <c r="O294" s="967" t="str">
        <f t="shared" si="63"/>
        <v/>
      </c>
      <c r="P294" s="967" t="str">
        <f t="shared" si="64"/>
        <v/>
      </c>
      <c r="Q294" s="966" t="str">
        <f t="shared" si="65"/>
        <v/>
      </c>
      <c r="R294" s="967" t="str">
        <f>IF(N294="","",IF(COUNTIF(AP18:AP300,TRIM(Q294))&gt;0,"EXCLUSION EXACTE",""))</f>
        <v/>
      </c>
      <c r="S294" s="967" t="str" cm="1">
        <f t="array" ref="S294">IF(N294="","",IF(SUMPRODUCT(--(AP18:AP300&lt;&gt;""),--ISNUMBER(SEARCH(" "&amp;AP18:AP300&amp;" ",Q294)))&gt;0,"BLOQUE MOLLUSQUES",""))</f>
        <v/>
      </c>
      <c r="T294" s="967" t="str" cm="1">
        <f t="array" ref="T294">IF(N294="","",IF(SUMPRODUCT(--(AT18:AT300&lt;&gt;""),--ISNUMBER(SEARCH(" "&amp;AT18:AT300&amp;" ",Q294)))&gt;0,"FORCE MOLLUSQUES",""))</f>
        <v/>
      </c>
      <c r="U294" s="966" t="str">
        <f t="shared" si="66"/>
        <v/>
      </c>
      <c r="V294" s="966" t="str">
        <f t="shared" si="69"/>
        <v/>
      </c>
      <c r="W294" s="991" t="str">
        <f t="shared" si="67"/>
        <v/>
      </c>
      <c r="X294" s="967" t="str" cm="1">
        <f t="array" ref="X294">IF(N294="","",IF(R294&lt;&gt;"","",IF(SUMPRODUCT(--(AN18:AN1500=X17),--(AM18:AM1500&lt;&gt;""),--ISNUMBER(SEARCH(" "&amp;AM18:AM1500&amp;" ",Q294)))&gt;0,X17,"")))</f>
        <v/>
      </c>
      <c r="Y294" s="967" t="str" cm="1">
        <f t="array" ref="Y294">IF(N294="","",IF(R294&lt;&gt;"","",IF(SUMPRODUCT(--(AN18:AN1500=Y17),--(AM18:AM1500&lt;&gt;""),--ISNUMBER(SEARCH(" "&amp;AM18:AM1500&amp;" ",Q294)))&gt;0,Y17,"")))</f>
        <v/>
      </c>
      <c r="Z294" s="967" t="str" cm="1">
        <f t="array" ref="Z294">IF(N294="","",IF(R294&lt;&gt;"","",IF(SUMPRODUCT(--(AN18:AN1500=Z17),--(AM18:AM1500&lt;&gt;""),--ISNUMBER(SEARCH(" "&amp;AM18:AM1500&amp;" ",Q294)))&gt;0,Z17,"")))</f>
        <v/>
      </c>
      <c r="AA294" s="967" t="str" cm="1">
        <f t="array" ref="AA294">IF(N294="","",IF(R294&lt;&gt;"","",IF(SUMPRODUCT(--(AN18:AN1500=AA17),--(AM18:AM1500&lt;&gt;""),--ISNUMBER(SEARCH(" "&amp;AM18:AM1500&amp;" ",Q294)))&gt;0,AA17,"")))</f>
        <v/>
      </c>
      <c r="AB294" s="967" t="str" cm="1">
        <f t="array" ref="AB294">IF(N294="","",IF(R294&lt;&gt;"","",IF(SUMPRODUCT(--(AN18:AN1500=AB17),--(AM18:AM1500&lt;&gt;""),--ISNUMBER(SEARCH(" "&amp;AM18:AM1500&amp;" ",Q294)))&gt;0,AB17,"")))</f>
        <v/>
      </c>
      <c r="AC294" s="967" t="str" cm="1">
        <f t="array" ref="AC294">IF(N294="","",IF(R294&lt;&gt;"","",IF(SUMPRODUCT(--(AN18:AN1500=AC17),--(AM18:AM1500&lt;&gt;""),--ISNUMBER(SEARCH(" "&amp;AM18:AM1500&amp;" ",Q294)))&gt;0,AC17,"")))</f>
        <v/>
      </c>
      <c r="AD294" s="967" t="str" cm="1">
        <f t="array" ref="AD294">IF(N294="","",IF(R294&lt;&gt;"","",IF(SUMPRODUCT(--(AN18:AN1500=AD17),--(AM18:AM1500&lt;&gt;""),--ISNUMBER(SEARCH(" "&amp;AM18:AM1500&amp;" ",Q294)))&gt;0,AD17,"")))</f>
        <v/>
      </c>
      <c r="AE294" s="967" t="str" cm="1">
        <f t="array" ref="AE294">IF(N294="","",IF(R294&lt;&gt;"","",IF(SUMPRODUCT(--(AN18:AN1500=AE17),--(AM18:AM1500&lt;&gt;""),--ISNUMBER(SEARCH(" "&amp;AM18:AM1500&amp;" ",Q294)))&gt;0,AE17,"")))</f>
        <v/>
      </c>
      <c r="AF294" s="967" t="str" cm="1">
        <f t="array" ref="AF294">IF(N294="","",IF(R294&lt;&gt;"","",IF(SUMPRODUCT(--(AN18:AN1500=AF17),--(AM18:AM1500&lt;&gt;""),--ISNUMBER(SEARCH(" "&amp;AM18:AM1500&amp;" ",Q294)))&gt;0,AF17,"")))</f>
        <v/>
      </c>
      <c r="AG294" s="967" t="str" cm="1">
        <f t="array" ref="AG294">IF(N294="","",IF(R294&lt;&gt;"","",IF(SUMPRODUCT(--(AN18:AN1500=AG17),--(AM18:AM1500&lt;&gt;""),--ISNUMBER(SEARCH(" "&amp;AM18:AM1500&amp;" ",Q294)))&gt;0,AG17,"")))</f>
        <v/>
      </c>
      <c r="AH294" s="967" t="str" cm="1">
        <f t="array" ref="AH294">IF(N294="","",IF(R294&lt;&gt;"","",IF(SUMPRODUCT(--(AN18:AN1500=AH17),--(AM18:AM1500&lt;&gt;""),--ISNUMBER(SEARCH(" "&amp;AM18:AM1500&amp;" ",Q294)))&gt;0,AH17,"")))</f>
        <v/>
      </c>
      <c r="AI294" s="967" t="str" cm="1">
        <f t="array" ref="AI294">IF(N294="","",IF(R294&lt;&gt;"","",IF(SUMPRODUCT(--(AN18:AN1500=AI17),--(AM18:AM1500&lt;&gt;""),--ISNUMBER(SEARCH(" "&amp;AM18:AM1500&amp;" ",Q294)))&gt;0,AI17,"")))</f>
        <v/>
      </c>
      <c r="AJ294" s="967" t="str" cm="1">
        <f t="array" ref="AJ294">IF(N294="","",IF(R294&lt;&gt;"","",IF(SUMPRODUCT(--(AN18:AN1500=AJ17),--(AM18:AM1500&lt;&gt;""),--ISNUMBER(SEARCH(" "&amp;AM18:AM1500&amp;" ",Q294)))&gt;0,AJ17,"")))</f>
        <v/>
      </c>
      <c r="AK294" s="967" t="str" cm="1">
        <f t="array" ref="AK294">IF(N294="","",IF(T294&lt;&gt;"",AK17,IF(S294&lt;&gt;"","",IF(R294&lt;&gt;"","",IF(SUMPRODUCT(--(AN18:AN1500=AK17),--(AM18:AM1500&lt;&gt;""),--ISNUMBER(SEARCH(" "&amp;AM18:AM1500&amp;" ",Q294)))&gt;0,AK17,"")))))</f>
        <v/>
      </c>
      <c r="AM294" s="968" t="s">
        <v>2304</v>
      </c>
      <c r="AN294" s="968" t="s">
        <v>1962</v>
      </c>
      <c r="AP294" s="964"/>
      <c r="AQ294" s="964"/>
      <c r="AR294" s="964"/>
      <c r="AT294" s="964"/>
      <c r="AU294" s="964"/>
      <c r="AV294" s="964"/>
      <c r="BN294" s="49">
        <v>1</v>
      </c>
    </row>
    <row r="295" spans="1:66" ht="35.1" customHeight="1">
      <c r="A295" s="973" t="str">
        <f>IF(B295="","",COUNTIF(B18:B295,"&lt;&gt;"))</f>
        <v/>
      </c>
      <c r="B295" s="965"/>
      <c r="C295" s="974" t="str">
        <f t="shared" si="68"/>
        <v/>
      </c>
      <c r="D295" s="984" t="str">
        <f t="shared" si="56"/>
        <v/>
      </c>
      <c r="E295" s="976" t="str">
        <f t="shared" si="57"/>
        <v/>
      </c>
      <c r="F295" s="977" t="str">
        <f t="shared" si="58"/>
        <v/>
      </c>
      <c r="G295" s="964" t="str">
        <f>IF(H295="","",COUNTIF(H18:H295,"&lt;&gt;"))</f>
        <v/>
      </c>
      <c r="H295" s="965" t="str" cm="1">
        <f t="array" ref="H295">IF(L295="","",IF(LEN(L295)&lt;=MAX(10,G13),L295,IFERROR(LEFT(L295,LOOKUP(2,1/(MID(L295,ROW(1:500),1)=" ")/(ROW(1:500)&lt;=MAX(10,G13)),ROW(1:500))-1),LEFT(L295,MAX(10,G13)))))</f>
        <v/>
      </c>
      <c r="I295" s="964" t="str">
        <f t="shared" si="59"/>
        <v/>
      </c>
      <c r="J295" s="964" t="str">
        <f t="shared" si="60"/>
        <v/>
      </c>
      <c r="K295" s="964" t="str">
        <f>IF(M294&lt;&gt;"",K294,IF(K294&lt;MAX(A18:A317),K294+1,""))</f>
        <v/>
      </c>
      <c r="L295" s="965" t="str">
        <f>IF(K295="","",IF(M294&lt;&gt;"",M294,INDEX(E18:E317,MATCH(K295,A18:A317,0))))</f>
        <v/>
      </c>
      <c r="M295" s="965" t="str">
        <f t="shared" si="61"/>
        <v/>
      </c>
      <c r="N295" s="965" t="str">
        <f t="shared" si="62"/>
        <v/>
      </c>
      <c r="O295" s="964" t="str">
        <f t="shared" si="63"/>
        <v/>
      </c>
      <c r="P295" s="964" t="str">
        <f t="shared" si="64"/>
        <v/>
      </c>
      <c r="Q295" s="965" t="str">
        <f t="shared" si="65"/>
        <v/>
      </c>
      <c r="R295" s="964" t="str">
        <f>IF(N295="","",IF(COUNTIF(AP18:AP300,TRIM(Q295))&gt;0,"EXCLUSION EXACTE",""))</f>
        <v/>
      </c>
      <c r="S295" s="964" t="str" cm="1">
        <f t="array" ref="S295">IF(N295="","",IF(SUMPRODUCT(--(AP18:AP300&lt;&gt;""),--ISNUMBER(SEARCH(" "&amp;AP18:AP300&amp;" ",Q295)))&gt;0,"BLOQUE MOLLUSQUES",""))</f>
        <v/>
      </c>
      <c r="T295" s="964" t="str" cm="1">
        <f t="array" ref="T295">IF(N295="","",IF(SUMPRODUCT(--(AT18:AT300&lt;&gt;""),--ISNUMBER(SEARCH(" "&amp;AT18:AT300&amp;" ",Q295)))&gt;0,"FORCE MOLLUSQUES",""))</f>
        <v/>
      </c>
      <c r="U295" s="965" t="str">
        <f t="shared" si="66"/>
        <v/>
      </c>
      <c r="V295" s="965" t="str">
        <f t="shared" si="69"/>
        <v/>
      </c>
      <c r="W295" s="977" t="str">
        <f t="shared" si="67"/>
        <v/>
      </c>
      <c r="X295" s="964" t="str" cm="1">
        <f t="array" ref="X295">IF(N295="","",IF(R295&lt;&gt;"","",IF(SUMPRODUCT(--(AN18:AN1500=X17),--(AM18:AM1500&lt;&gt;""),--ISNUMBER(SEARCH(" "&amp;AM18:AM1500&amp;" ",Q295)))&gt;0,X17,"")))</f>
        <v/>
      </c>
      <c r="Y295" s="964" t="str" cm="1">
        <f t="array" ref="Y295">IF(N295="","",IF(R295&lt;&gt;"","",IF(SUMPRODUCT(--(AN18:AN1500=Y17),--(AM18:AM1500&lt;&gt;""),--ISNUMBER(SEARCH(" "&amp;AM18:AM1500&amp;" ",Q295)))&gt;0,Y17,"")))</f>
        <v/>
      </c>
      <c r="Z295" s="964" t="str" cm="1">
        <f t="array" ref="Z295">IF(N295="","",IF(R295&lt;&gt;"","",IF(SUMPRODUCT(--(AN18:AN1500=Z17),--(AM18:AM1500&lt;&gt;""),--ISNUMBER(SEARCH(" "&amp;AM18:AM1500&amp;" ",Q295)))&gt;0,Z17,"")))</f>
        <v/>
      </c>
      <c r="AA295" s="964" t="str" cm="1">
        <f t="array" ref="AA295">IF(N295="","",IF(R295&lt;&gt;"","",IF(SUMPRODUCT(--(AN18:AN1500=AA17),--(AM18:AM1500&lt;&gt;""),--ISNUMBER(SEARCH(" "&amp;AM18:AM1500&amp;" ",Q295)))&gt;0,AA17,"")))</f>
        <v/>
      </c>
      <c r="AB295" s="964" t="str" cm="1">
        <f t="array" ref="AB295">IF(N295="","",IF(R295&lt;&gt;"","",IF(SUMPRODUCT(--(AN18:AN1500=AB17),--(AM18:AM1500&lt;&gt;""),--ISNUMBER(SEARCH(" "&amp;AM18:AM1500&amp;" ",Q295)))&gt;0,AB17,"")))</f>
        <v/>
      </c>
      <c r="AC295" s="964" t="str" cm="1">
        <f t="array" ref="AC295">IF(N295="","",IF(R295&lt;&gt;"","",IF(SUMPRODUCT(--(AN18:AN1500=AC17),--(AM18:AM1500&lt;&gt;""),--ISNUMBER(SEARCH(" "&amp;AM18:AM1500&amp;" ",Q295)))&gt;0,AC17,"")))</f>
        <v/>
      </c>
      <c r="AD295" s="964" t="str" cm="1">
        <f t="array" ref="AD295">IF(N295="","",IF(R295&lt;&gt;"","",IF(SUMPRODUCT(--(AN18:AN1500=AD17),--(AM18:AM1500&lt;&gt;""),--ISNUMBER(SEARCH(" "&amp;AM18:AM1500&amp;" ",Q295)))&gt;0,AD17,"")))</f>
        <v/>
      </c>
      <c r="AE295" s="964" t="str" cm="1">
        <f t="array" ref="AE295">IF(N295="","",IF(R295&lt;&gt;"","",IF(SUMPRODUCT(--(AN18:AN1500=AE17),--(AM18:AM1500&lt;&gt;""),--ISNUMBER(SEARCH(" "&amp;AM18:AM1500&amp;" ",Q295)))&gt;0,AE17,"")))</f>
        <v/>
      </c>
      <c r="AF295" s="964" t="str" cm="1">
        <f t="array" ref="AF295">IF(N295="","",IF(R295&lt;&gt;"","",IF(SUMPRODUCT(--(AN18:AN1500=AF17),--(AM18:AM1500&lt;&gt;""),--ISNUMBER(SEARCH(" "&amp;AM18:AM1500&amp;" ",Q295)))&gt;0,AF17,"")))</f>
        <v/>
      </c>
      <c r="AG295" s="964" t="str" cm="1">
        <f t="array" ref="AG295">IF(N295="","",IF(R295&lt;&gt;"","",IF(SUMPRODUCT(--(AN18:AN1500=AG17),--(AM18:AM1500&lt;&gt;""),--ISNUMBER(SEARCH(" "&amp;AM18:AM1500&amp;" ",Q295)))&gt;0,AG17,"")))</f>
        <v/>
      </c>
      <c r="AH295" s="964" t="str" cm="1">
        <f t="array" ref="AH295">IF(N295="","",IF(R295&lt;&gt;"","",IF(SUMPRODUCT(--(AN18:AN1500=AH17),--(AM18:AM1500&lt;&gt;""),--ISNUMBER(SEARCH(" "&amp;AM18:AM1500&amp;" ",Q295)))&gt;0,AH17,"")))</f>
        <v/>
      </c>
      <c r="AI295" s="964" t="str" cm="1">
        <f t="array" ref="AI295">IF(N295="","",IF(R295&lt;&gt;"","",IF(SUMPRODUCT(--(AN18:AN1500=AI17),--(AM18:AM1500&lt;&gt;""),--ISNUMBER(SEARCH(" "&amp;AM18:AM1500&amp;" ",Q295)))&gt;0,AI17,"")))</f>
        <v/>
      </c>
      <c r="AJ295" s="964" t="str" cm="1">
        <f t="array" ref="AJ295">IF(N295="","",IF(R295&lt;&gt;"","",IF(SUMPRODUCT(--(AN18:AN1500=AJ17),--(AM18:AM1500&lt;&gt;""),--ISNUMBER(SEARCH(" "&amp;AM18:AM1500&amp;" ",Q295)))&gt;0,AJ17,"")))</f>
        <v/>
      </c>
      <c r="AK295" s="964" t="str" cm="1">
        <f t="array" ref="AK295">IF(N295="","",IF(T295&lt;&gt;"",AK17,IF(S295&lt;&gt;"","",IF(R295&lt;&gt;"","",IF(SUMPRODUCT(--(AN18:AN1500=AK17),--(AM18:AM1500&lt;&gt;""),--ISNUMBER(SEARCH(" "&amp;AM18:AM1500&amp;" ",Q295)))&gt;0,AK17,"")))))</f>
        <v/>
      </c>
      <c r="AM295" s="964" t="s">
        <v>285</v>
      </c>
      <c r="AN295" s="964" t="s">
        <v>1962</v>
      </c>
      <c r="AP295" s="964"/>
      <c r="AQ295" s="964"/>
      <c r="AR295" s="964"/>
      <c r="AT295" s="964"/>
      <c r="AU295" s="964"/>
      <c r="AV295" s="964"/>
      <c r="BN295" s="49">
        <v>1</v>
      </c>
    </row>
    <row r="296" spans="1:66" ht="35.1" customHeight="1">
      <c r="A296" s="957" t="str">
        <f>IF(B296="","",COUNTIF(B18:B296,"&lt;&gt;"))</f>
        <v/>
      </c>
      <c r="B296" s="958"/>
      <c r="C296" s="974" t="str">
        <f t="shared" si="68"/>
        <v/>
      </c>
      <c r="D296" s="984" t="str">
        <f t="shared" si="56"/>
        <v/>
      </c>
      <c r="E296" s="961" t="str">
        <f t="shared" si="57"/>
        <v/>
      </c>
      <c r="F296" s="962" t="str">
        <f t="shared" si="58"/>
        <v/>
      </c>
      <c r="G296" s="963" t="str">
        <f>IF(H296="","",COUNTIF(H18:H296,"&lt;&gt;"))</f>
        <v/>
      </c>
      <c r="H296" s="958" t="str" cm="1">
        <f t="array" ref="H296">IF(L296="","",IF(LEN(L296)&lt;=MAX(10,G13),L296,IFERROR(LEFT(L296,LOOKUP(2,1/(MID(L296,ROW(1:500),1)=" ")/(ROW(1:500)&lt;=MAX(10,G13)),ROW(1:500))-1),LEFT(L296,MAX(10,G13)))))</f>
        <v/>
      </c>
      <c r="I296" s="963" t="str">
        <f t="shared" si="59"/>
        <v/>
      </c>
      <c r="J296" s="963" t="str">
        <f t="shared" si="60"/>
        <v/>
      </c>
      <c r="K296" s="964" t="str">
        <f>IF(M295&lt;&gt;"",K295,IF(K295&lt;MAX(A18:A317),K295+1,""))</f>
        <v/>
      </c>
      <c r="L296" s="965" t="str">
        <f>IF(K296="","",IF(M295&lt;&gt;"",M295,INDEX(E18:E317,MATCH(K296,A18:A317,0))))</f>
        <v/>
      </c>
      <c r="M296" s="965" t="str">
        <f t="shared" si="61"/>
        <v/>
      </c>
      <c r="N296" s="966" t="str">
        <f t="shared" si="62"/>
        <v/>
      </c>
      <c r="O296" s="967" t="str">
        <f t="shared" si="63"/>
        <v/>
      </c>
      <c r="P296" s="967" t="str">
        <f t="shared" si="64"/>
        <v/>
      </c>
      <c r="Q296" s="966" t="str">
        <f t="shared" si="65"/>
        <v/>
      </c>
      <c r="R296" s="967" t="str">
        <f>IF(N296="","",IF(COUNTIF(AP18:AP300,TRIM(Q296))&gt;0,"EXCLUSION EXACTE",""))</f>
        <v/>
      </c>
      <c r="S296" s="967" t="str" cm="1">
        <f t="array" ref="S296">IF(N296="","",IF(SUMPRODUCT(--(AP18:AP300&lt;&gt;""),--ISNUMBER(SEARCH(" "&amp;AP18:AP300&amp;" ",Q296)))&gt;0,"BLOQUE MOLLUSQUES",""))</f>
        <v/>
      </c>
      <c r="T296" s="967" t="str" cm="1">
        <f t="array" ref="T296">IF(N296="","",IF(SUMPRODUCT(--(AT18:AT300&lt;&gt;""),--ISNUMBER(SEARCH(" "&amp;AT18:AT300&amp;" ",Q296)))&gt;0,"FORCE MOLLUSQUES",""))</f>
        <v/>
      </c>
      <c r="U296" s="966" t="str">
        <f t="shared" si="66"/>
        <v/>
      </c>
      <c r="V296" s="966" t="str">
        <f t="shared" si="69"/>
        <v/>
      </c>
      <c r="W296" s="991" t="str">
        <f t="shared" si="67"/>
        <v/>
      </c>
      <c r="X296" s="967" t="str" cm="1">
        <f t="array" ref="X296">IF(N296="","",IF(R296&lt;&gt;"","",IF(SUMPRODUCT(--(AN18:AN1500=X17),--(AM18:AM1500&lt;&gt;""),--ISNUMBER(SEARCH(" "&amp;AM18:AM1500&amp;" ",Q296)))&gt;0,X17,"")))</f>
        <v/>
      </c>
      <c r="Y296" s="967" t="str" cm="1">
        <f t="array" ref="Y296">IF(N296="","",IF(R296&lt;&gt;"","",IF(SUMPRODUCT(--(AN18:AN1500=Y17),--(AM18:AM1500&lt;&gt;""),--ISNUMBER(SEARCH(" "&amp;AM18:AM1500&amp;" ",Q296)))&gt;0,Y17,"")))</f>
        <v/>
      </c>
      <c r="Z296" s="967" t="str" cm="1">
        <f t="array" ref="Z296">IF(N296="","",IF(R296&lt;&gt;"","",IF(SUMPRODUCT(--(AN18:AN1500=Z17),--(AM18:AM1500&lt;&gt;""),--ISNUMBER(SEARCH(" "&amp;AM18:AM1500&amp;" ",Q296)))&gt;0,Z17,"")))</f>
        <v/>
      </c>
      <c r="AA296" s="967" t="str" cm="1">
        <f t="array" ref="AA296">IF(N296="","",IF(R296&lt;&gt;"","",IF(SUMPRODUCT(--(AN18:AN1500=AA17),--(AM18:AM1500&lt;&gt;""),--ISNUMBER(SEARCH(" "&amp;AM18:AM1500&amp;" ",Q296)))&gt;0,AA17,"")))</f>
        <v/>
      </c>
      <c r="AB296" s="967" t="str" cm="1">
        <f t="array" ref="AB296">IF(N296="","",IF(R296&lt;&gt;"","",IF(SUMPRODUCT(--(AN18:AN1500=AB17),--(AM18:AM1500&lt;&gt;""),--ISNUMBER(SEARCH(" "&amp;AM18:AM1500&amp;" ",Q296)))&gt;0,AB17,"")))</f>
        <v/>
      </c>
      <c r="AC296" s="967" t="str" cm="1">
        <f t="array" ref="AC296">IF(N296="","",IF(R296&lt;&gt;"","",IF(SUMPRODUCT(--(AN18:AN1500=AC17),--(AM18:AM1500&lt;&gt;""),--ISNUMBER(SEARCH(" "&amp;AM18:AM1500&amp;" ",Q296)))&gt;0,AC17,"")))</f>
        <v/>
      </c>
      <c r="AD296" s="967" t="str" cm="1">
        <f t="array" ref="AD296">IF(N296="","",IF(R296&lt;&gt;"","",IF(SUMPRODUCT(--(AN18:AN1500=AD17),--(AM18:AM1500&lt;&gt;""),--ISNUMBER(SEARCH(" "&amp;AM18:AM1500&amp;" ",Q296)))&gt;0,AD17,"")))</f>
        <v/>
      </c>
      <c r="AE296" s="967" t="str" cm="1">
        <f t="array" ref="AE296">IF(N296="","",IF(R296&lt;&gt;"","",IF(SUMPRODUCT(--(AN18:AN1500=AE17),--(AM18:AM1500&lt;&gt;""),--ISNUMBER(SEARCH(" "&amp;AM18:AM1500&amp;" ",Q296)))&gt;0,AE17,"")))</f>
        <v/>
      </c>
      <c r="AF296" s="967" t="str" cm="1">
        <f t="array" ref="AF296">IF(N296="","",IF(R296&lt;&gt;"","",IF(SUMPRODUCT(--(AN18:AN1500=AF17),--(AM18:AM1500&lt;&gt;""),--ISNUMBER(SEARCH(" "&amp;AM18:AM1500&amp;" ",Q296)))&gt;0,AF17,"")))</f>
        <v/>
      </c>
      <c r="AG296" s="967" t="str" cm="1">
        <f t="array" ref="AG296">IF(N296="","",IF(R296&lt;&gt;"","",IF(SUMPRODUCT(--(AN18:AN1500=AG17),--(AM18:AM1500&lt;&gt;""),--ISNUMBER(SEARCH(" "&amp;AM18:AM1500&amp;" ",Q296)))&gt;0,AG17,"")))</f>
        <v/>
      </c>
      <c r="AH296" s="967" t="str" cm="1">
        <f t="array" ref="AH296">IF(N296="","",IF(R296&lt;&gt;"","",IF(SUMPRODUCT(--(AN18:AN1500=AH17),--(AM18:AM1500&lt;&gt;""),--ISNUMBER(SEARCH(" "&amp;AM18:AM1500&amp;" ",Q296)))&gt;0,AH17,"")))</f>
        <v/>
      </c>
      <c r="AI296" s="967" t="str" cm="1">
        <f t="array" ref="AI296">IF(N296="","",IF(R296&lt;&gt;"","",IF(SUMPRODUCT(--(AN18:AN1500=AI17),--(AM18:AM1500&lt;&gt;""),--ISNUMBER(SEARCH(" "&amp;AM18:AM1500&amp;" ",Q296)))&gt;0,AI17,"")))</f>
        <v/>
      </c>
      <c r="AJ296" s="967" t="str" cm="1">
        <f t="array" ref="AJ296">IF(N296="","",IF(R296&lt;&gt;"","",IF(SUMPRODUCT(--(AN18:AN1500=AJ17),--(AM18:AM1500&lt;&gt;""),--ISNUMBER(SEARCH(" "&amp;AM18:AM1500&amp;" ",Q296)))&gt;0,AJ17,"")))</f>
        <v/>
      </c>
      <c r="AK296" s="967" t="str" cm="1">
        <f t="array" ref="AK296">IF(N296="","",IF(T296&lt;&gt;"",AK17,IF(S296&lt;&gt;"","",IF(R296&lt;&gt;"","",IF(SUMPRODUCT(--(AN18:AN1500=AK17),--(AM18:AM1500&lt;&gt;""),--ISNUMBER(SEARCH(" "&amp;AM18:AM1500&amp;" ",Q296)))&gt;0,AK17,"")))))</f>
        <v/>
      </c>
      <c r="AM296" s="968" t="s">
        <v>2171</v>
      </c>
      <c r="AN296" s="968" t="s">
        <v>1962</v>
      </c>
      <c r="AP296" s="964"/>
      <c r="AQ296" s="964"/>
      <c r="AR296" s="964"/>
      <c r="AT296" s="964"/>
      <c r="AU296" s="964"/>
      <c r="AV296" s="964"/>
      <c r="BN296" s="49">
        <v>1</v>
      </c>
    </row>
    <row r="297" spans="1:66" ht="35.1" customHeight="1">
      <c r="A297" s="973" t="str">
        <f>IF(B297="","",COUNTIF(B18:B297,"&lt;&gt;"))</f>
        <v/>
      </c>
      <c r="B297" s="965"/>
      <c r="C297" s="974" t="str">
        <f t="shared" si="68"/>
        <v/>
      </c>
      <c r="D297" s="984" t="str">
        <f t="shared" si="56"/>
        <v/>
      </c>
      <c r="E297" s="976" t="str">
        <f t="shared" si="57"/>
        <v/>
      </c>
      <c r="F297" s="977" t="str">
        <f t="shared" si="58"/>
        <v/>
      </c>
      <c r="G297" s="964" t="str">
        <f>IF(H297="","",COUNTIF(H18:H297,"&lt;&gt;"))</f>
        <v/>
      </c>
      <c r="H297" s="965" t="str" cm="1">
        <f t="array" ref="H297">IF(L297="","",IF(LEN(L297)&lt;=MAX(10,G13),L297,IFERROR(LEFT(L297,LOOKUP(2,1/(MID(L297,ROW(1:500),1)=" ")/(ROW(1:500)&lt;=MAX(10,G13)),ROW(1:500))-1),LEFT(L297,MAX(10,G13)))))</f>
        <v/>
      </c>
      <c r="I297" s="964" t="str">
        <f t="shared" si="59"/>
        <v/>
      </c>
      <c r="J297" s="964" t="str">
        <f t="shared" si="60"/>
        <v/>
      </c>
      <c r="K297" s="964" t="str">
        <f>IF(M296&lt;&gt;"",K296,IF(K296&lt;MAX(A18:A317),K296+1,""))</f>
        <v/>
      </c>
      <c r="L297" s="965" t="str">
        <f>IF(K297="","",IF(M296&lt;&gt;"",M296,INDEX(E18:E317,MATCH(K297,A18:A317,0))))</f>
        <v/>
      </c>
      <c r="M297" s="965" t="str">
        <f t="shared" si="61"/>
        <v/>
      </c>
      <c r="N297" s="965" t="str">
        <f t="shared" si="62"/>
        <v/>
      </c>
      <c r="O297" s="964" t="str">
        <f t="shared" si="63"/>
        <v/>
      </c>
      <c r="P297" s="964" t="str">
        <f t="shared" si="64"/>
        <v/>
      </c>
      <c r="Q297" s="965" t="str">
        <f t="shared" si="65"/>
        <v/>
      </c>
      <c r="R297" s="964" t="str">
        <f>IF(N297="","",IF(COUNTIF(AP18:AP300,TRIM(Q297))&gt;0,"EXCLUSION EXACTE",""))</f>
        <v/>
      </c>
      <c r="S297" s="964" t="str" cm="1">
        <f t="array" ref="S297">IF(N297="","",IF(SUMPRODUCT(--(AP18:AP300&lt;&gt;""),--ISNUMBER(SEARCH(" "&amp;AP18:AP300&amp;" ",Q297)))&gt;0,"BLOQUE MOLLUSQUES",""))</f>
        <v/>
      </c>
      <c r="T297" s="964" t="str" cm="1">
        <f t="array" ref="T297">IF(N297="","",IF(SUMPRODUCT(--(AT18:AT300&lt;&gt;""),--ISNUMBER(SEARCH(" "&amp;AT18:AT300&amp;" ",Q297)))&gt;0,"FORCE MOLLUSQUES",""))</f>
        <v/>
      </c>
      <c r="U297" s="965" t="str">
        <f t="shared" si="66"/>
        <v/>
      </c>
      <c r="V297" s="965" t="str">
        <f t="shared" si="69"/>
        <v/>
      </c>
      <c r="W297" s="977" t="str">
        <f t="shared" si="67"/>
        <v/>
      </c>
      <c r="X297" s="964" t="str" cm="1">
        <f t="array" ref="X297">IF(N297="","",IF(R297&lt;&gt;"","",IF(SUMPRODUCT(--(AN18:AN1500=X17),--(AM18:AM1500&lt;&gt;""),--ISNUMBER(SEARCH(" "&amp;AM18:AM1500&amp;" ",Q297)))&gt;0,X17,"")))</f>
        <v/>
      </c>
      <c r="Y297" s="964" t="str" cm="1">
        <f t="array" ref="Y297">IF(N297="","",IF(R297&lt;&gt;"","",IF(SUMPRODUCT(--(AN18:AN1500=Y17),--(AM18:AM1500&lt;&gt;""),--ISNUMBER(SEARCH(" "&amp;AM18:AM1500&amp;" ",Q297)))&gt;0,Y17,"")))</f>
        <v/>
      </c>
      <c r="Z297" s="964" t="str" cm="1">
        <f t="array" ref="Z297">IF(N297="","",IF(R297&lt;&gt;"","",IF(SUMPRODUCT(--(AN18:AN1500=Z17),--(AM18:AM1500&lt;&gt;""),--ISNUMBER(SEARCH(" "&amp;AM18:AM1500&amp;" ",Q297)))&gt;0,Z17,"")))</f>
        <v/>
      </c>
      <c r="AA297" s="964" t="str" cm="1">
        <f t="array" ref="AA297">IF(N297="","",IF(R297&lt;&gt;"","",IF(SUMPRODUCT(--(AN18:AN1500=AA17),--(AM18:AM1500&lt;&gt;""),--ISNUMBER(SEARCH(" "&amp;AM18:AM1500&amp;" ",Q297)))&gt;0,AA17,"")))</f>
        <v/>
      </c>
      <c r="AB297" s="964" t="str" cm="1">
        <f t="array" ref="AB297">IF(N297="","",IF(R297&lt;&gt;"","",IF(SUMPRODUCT(--(AN18:AN1500=AB17),--(AM18:AM1500&lt;&gt;""),--ISNUMBER(SEARCH(" "&amp;AM18:AM1500&amp;" ",Q297)))&gt;0,AB17,"")))</f>
        <v/>
      </c>
      <c r="AC297" s="964" t="str" cm="1">
        <f t="array" ref="AC297">IF(N297="","",IF(R297&lt;&gt;"","",IF(SUMPRODUCT(--(AN18:AN1500=AC17),--(AM18:AM1500&lt;&gt;""),--ISNUMBER(SEARCH(" "&amp;AM18:AM1500&amp;" ",Q297)))&gt;0,AC17,"")))</f>
        <v/>
      </c>
      <c r="AD297" s="964" t="str" cm="1">
        <f t="array" ref="AD297">IF(N297="","",IF(R297&lt;&gt;"","",IF(SUMPRODUCT(--(AN18:AN1500=AD17),--(AM18:AM1500&lt;&gt;""),--ISNUMBER(SEARCH(" "&amp;AM18:AM1500&amp;" ",Q297)))&gt;0,AD17,"")))</f>
        <v/>
      </c>
      <c r="AE297" s="964" t="str" cm="1">
        <f t="array" ref="AE297">IF(N297="","",IF(R297&lt;&gt;"","",IF(SUMPRODUCT(--(AN18:AN1500=AE17),--(AM18:AM1500&lt;&gt;""),--ISNUMBER(SEARCH(" "&amp;AM18:AM1500&amp;" ",Q297)))&gt;0,AE17,"")))</f>
        <v/>
      </c>
      <c r="AF297" s="964" t="str" cm="1">
        <f t="array" ref="AF297">IF(N297="","",IF(R297&lt;&gt;"","",IF(SUMPRODUCT(--(AN18:AN1500=AF17),--(AM18:AM1500&lt;&gt;""),--ISNUMBER(SEARCH(" "&amp;AM18:AM1500&amp;" ",Q297)))&gt;0,AF17,"")))</f>
        <v/>
      </c>
      <c r="AG297" s="964" t="str" cm="1">
        <f t="array" ref="AG297">IF(N297="","",IF(R297&lt;&gt;"","",IF(SUMPRODUCT(--(AN18:AN1500=AG17),--(AM18:AM1500&lt;&gt;""),--ISNUMBER(SEARCH(" "&amp;AM18:AM1500&amp;" ",Q297)))&gt;0,AG17,"")))</f>
        <v/>
      </c>
      <c r="AH297" s="964" t="str" cm="1">
        <f t="array" ref="AH297">IF(N297="","",IF(R297&lt;&gt;"","",IF(SUMPRODUCT(--(AN18:AN1500=AH17),--(AM18:AM1500&lt;&gt;""),--ISNUMBER(SEARCH(" "&amp;AM18:AM1500&amp;" ",Q297)))&gt;0,AH17,"")))</f>
        <v/>
      </c>
      <c r="AI297" s="964" t="str" cm="1">
        <f t="array" ref="AI297">IF(N297="","",IF(R297&lt;&gt;"","",IF(SUMPRODUCT(--(AN18:AN1500=AI17),--(AM18:AM1500&lt;&gt;""),--ISNUMBER(SEARCH(" "&amp;AM18:AM1500&amp;" ",Q297)))&gt;0,AI17,"")))</f>
        <v/>
      </c>
      <c r="AJ297" s="964" t="str" cm="1">
        <f t="array" ref="AJ297">IF(N297="","",IF(R297&lt;&gt;"","",IF(SUMPRODUCT(--(AN18:AN1500=AJ17),--(AM18:AM1500&lt;&gt;""),--ISNUMBER(SEARCH(" "&amp;AM18:AM1500&amp;" ",Q297)))&gt;0,AJ17,"")))</f>
        <v/>
      </c>
      <c r="AK297" s="964" t="str" cm="1">
        <f t="array" ref="AK297">IF(N297="","",IF(T297&lt;&gt;"",AK17,IF(S297&lt;&gt;"","",IF(R297&lt;&gt;"","",IF(SUMPRODUCT(--(AN18:AN1500=AK17),--(AM18:AM1500&lt;&gt;""),--ISNUMBER(SEARCH(" "&amp;AM18:AM1500&amp;" ",Q297)))&gt;0,AK17,"")))))</f>
        <v/>
      </c>
      <c r="AM297" s="964" t="s">
        <v>2305</v>
      </c>
      <c r="AN297" s="964" t="s">
        <v>1962</v>
      </c>
      <c r="AP297" s="964"/>
      <c r="AQ297" s="964"/>
      <c r="AR297" s="964"/>
      <c r="AT297" s="964"/>
      <c r="AU297" s="964"/>
      <c r="AV297" s="964"/>
      <c r="BN297" s="49">
        <v>1</v>
      </c>
    </row>
    <row r="298" spans="1:66" ht="35.1" customHeight="1">
      <c r="A298" s="957" t="str">
        <f>IF(B298="","",COUNTIF(B18:B298,"&lt;&gt;"))</f>
        <v/>
      </c>
      <c r="B298" s="958"/>
      <c r="C298" s="974" t="str">
        <f t="shared" si="68"/>
        <v/>
      </c>
      <c r="D298" s="984" t="str">
        <f t="shared" si="56"/>
        <v/>
      </c>
      <c r="E298" s="961" t="str">
        <f t="shared" si="57"/>
        <v/>
      </c>
      <c r="F298" s="962" t="str">
        <f t="shared" si="58"/>
        <v/>
      </c>
      <c r="G298" s="963" t="str">
        <f>IF(H298="","",COUNTIF(H18:H298,"&lt;&gt;"))</f>
        <v/>
      </c>
      <c r="H298" s="958" t="str" cm="1">
        <f t="array" ref="H298">IF(L298="","",IF(LEN(L298)&lt;=MAX(10,G13),L298,IFERROR(LEFT(L298,LOOKUP(2,1/(MID(L298,ROW(1:500),1)=" ")/(ROW(1:500)&lt;=MAX(10,G13)),ROW(1:500))-1),LEFT(L298,MAX(10,G13)))))</f>
        <v/>
      </c>
      <c r="I298" s="963" t="str">
        <f t="shared" si="59"/>
        <v/>
      </c>
      <c r="J298" s="963" t="str">
        <f t="shared" si="60"/>
        <v/>
      </c>
      <c r="K298" s="964" t="str">
        <f>IF(M297&lt;&gt;"",K297,IF(K297&lt;MAX(A18:A317),K297+1,""))</f>
        <v/>
      </c>
      <c r="L298" s="965" t="str">
        <f>IF(K298="","",IF(M297&lt;&gt;"",M297,INDEX(E18:E317,MATCH(K298,A18:A317,0))))</f>
        <v/>
      </c>
      <c r="M298" s="965" t="str">
        <f t="shared" si="61"/>
        <v/>
      </c>
      <c r="N298" s="966" t="str">
        <f t="shared" si="62"/>
        <v/>
      </c>
      <c r="O298" s="967" t="str">
        <f t="shared" si="63"/>
        <v/>
      </c>
      <c r="P298" s="967" t="str">
        <f t="shared" si="64"/>
        <v/>
      </c>
      <c r="Q298" s="966" t="str">
        <f t="shared" si="65"/>
        <v/>
      </c>
      <c r="R298" s="967" t="str">
        <f>IF(N298="","",IF(COUNTIF(AP18:AP300,TRIM(Q298))&gt;0,"EXCLUSION EXACTE",""))</f>
        <v/>
      </c>
      <c r="S298" s="967" t="str" cm="1">
        <f t="array" ref="S298">IF(N298="","",IF(SUMPRODUCT(--(AP18:AP300&lt;&gt;""),--ISNUMBER(SEARCH(" "&amp;AP18:AP300&amp;" ",Q298)))&gt;0,"BLOQUE MOLLUSQUES",""))</f>
        <v/>
      </c>
      <c r="T298" s="967" t="str" cm="1">
        <f t="array" ref="T298">IF(N298="","",IF(SUMPRODUCT(--(AT18:AT300&lt;&gt;""),--ISNUMBER(SEARCH(" "&amp;AT18:AT300&amp;" ",Q298)))&gt;0,"FORCE MOLLUSQUES",""))</f>
        <v/>
      </c>
      <c r="U298" s="966" t="str">
        <f t="shared" si="66"/>
        <v/>
      </c>
      <c r="V298" s="966" t="str">
        <f t="shared" si="69"/>
        <v/>
      </c>
      <c r="W298" s="991" t="str">
        <f t="shared" si="67"/>
        <v/>
      </c>
      <c r="X298" s="967" t="str" cm="1">
        <f t="array" ref="X298">IF(N298="","",IF(R298&lt;&gt;"","",IF(SUMPRODUCT(--(AN18:AN1500=X17),--(AM18:AM1500&lt;&gt;""),--ISNUMBER(SEARCH(" "&amp;AM18:AM1500&amp;" ",Q298)))&gt;0,X17,"")))</f>
        <v/>
      </c>
      <c r="Y298" s="967" t="str" cm="1">
        <f t="array" ref="Y298">IF(N298="","",IF(R298&lt;&gt;"","",IF(SUMPRODUCT(--(AN18:AN1500=Y17),--(AM18:AM1500&lt;&gt;""),--ISNUMBER(SEARCH(" "&amp;AM18:AM1500&amp;" ",Q298)))&gt;0,Y17,"")))</f>
        <v/>
      </c>
      <c r="Z298" s="967" t="str" cm="1">
        <f t="array" ref="Z298">IF(N298="","",IF(R298&lt;&gt;"","",IF(SUMPRODUCT(--(AN18:AN1500=Z17),--(AM18:AM1500&lt;&gt;""),--ISNUMBER(SEARCH(" "&amp;AM18:AM1500&amp;" ",Q298)))&gt;0,Z17,"")))</f>
        <v/>
      </c>
      <c r="AA298" s="967" t="str" cm="1">
        <f t="array" ref="AA298">IF(N298="","",IF(R298&lt;&gt;"","",IF(SUMPRODUCT(--(AN18:AN1500=AA17),--(AM18:AM1500&lt;&gt;""),--ISNUMBER(SEARCH(" "&amp;AM18:AM1500&amp;" ",Q298)))&gt;0,AA17,"")))</f>
        <v/>
      </c>
      <c r="AB298" s="967" t="str" cm="1">
        <f t="array" ref="AB298">IF(N298="","",IF(R298&lt;&gt;"","",IF(SUMPRODUCT(--(AN18:AN1500=AB17),--(AM18:AM1500&lt;&gt;""),--ISNUMBER(SEARCH(" "&amp;AM18:AM1500&amp;" ",Q298)))&gt;0,AB17,"")))</f>
        <v/>
      </c>
      <c r="AC298" s="967" t="str" cm="1">
        <f t="array" ref="AC298">IF(N298="","",IF(R298&lt;&gt;"","",IF(SUMPRODUCT(--(AN18:AN1500=AC17),--(AM18:AM1500&lt;&gt;""),--ISNUMBER(SEARCH(" "&amp;AM18:AM1500&amp;" ",Q298)))&gt;0,AC17,"")))</f>
        <v/>
      </c>
      <c r="AD298" s="967" t="str" cm="1">
        <f t="array" ref="AD298">IF(N298="","",IF(R298&lt;&gt;"","",IF(SUMPRODUCT(--(AN18:AN1500=AD17),--(AM18:AM1500&lt;&gt;""),--ISNUMBER(SEARCH(" "&amp;AM18:AM1500&amp;" ",Q298)))&gt;0,AD17,"")))</f>
        <v/>
      </c>
      <c r="AE298" s="967" t="str" cm="1">
        <f t="array" ref="AE298">IF(N298="","",IF(R298&lt;&gt;"","",IF(SUMPRODUCT(--(AN18:AN1500=AE17),--(AM18:AM1500&lt;&gt;""),--ISNUMBER(SEARCH(" "&amp;AM18:AM1500&amp;" ",Q298)))&gt;0,AE17,"")))</f>
        <v/>
      </c>
      <c r="AF298" s="967" t="str" cm="1">
        <f t="array" ref="AF298">IF(N298="","",IF(R298&lt;&gt;"","",IF(SUMPRODUCT(--(AN18:AN1500=AF17),--(AM18:AM1500&lt;&gt;""),--ISNUMBER(SEARCH(" "&amp;AM18:AM1500&amp;" ",Q298)))&gt;0,AF17,"")))</f>
        <v/>
      </c>
      <c r="AG298" s="967" t="str" cm="1">
        <f t="array" ref="AG298">IF(N298="","",IF(R298&lt;&gt;"","",IF(SUMPRODUCT(--(AN18:AN1500=AG17),--(AM18:AM1500&lt;&gt;""),--ISNUMBER(SEARCH(" "&amp;AM18:AM1500&amp;" ",Q298)))&gt;0,AG17,"")))</f>
        <v/>
      </c>
      <c r="AH298" s="967" t="str" cm="1">
        <f t="array" ref="AH298">IF(N298="","",IF(R298&lt;&gt;"","",IF(SUMPRODUCT(--(AN18:AN1500=AH17),--(AM18:AM1500&lt;&gt;""),--ISNUMBER(SEARCH(" "&amp;AM18:AM1500&amp;" ",Q298)))&gt;0,AH17,"")))</f>
        <v/>
      </c>
      <c r="AI298" s="967" t="str" cm="1">
        <f t="array" ref="AI298">IF(N298="","",IF(R298&lt;&gt;"","",IF(SUMPRODUCT(--(AN18:AN1500=AI17),--(AM18:AM1500&lt;&gt;""),--ISNUMBER(SEARCH(" "&amp;AM18:AM1500&amp;" ",Q298)))&gt;0,AI17,"")))</f>
        <v/>
      </c>
      <c r="AJ298" s="967" t="str" cm="1">
        <f t="array" ref="AJ298">IF(N298="","",IF(R298&lt;&gt;"","",IF(SUMPRODUCT(--(AN18:AN1500=AJ17),--(AM18:AM1500&lt;&gt;""),--ISNUMBER(SEARCH(" "&amp;AM18:AM1500&amp;" ",Q298)))&gt;0,AJ17,"")))</f>
        <v/>
      </c>
      <c r="AK298" s="967" t="str" cm="1">
        <f t="array" ref="AK298">IF(N298="","",IF(T298&lt;&gt;"",AK17,IF(S298&lt;&gt;"","",IF(R298&lt;&gt;"","",IF(SUMPRODUCT(--(AN18:AN1500=AK17),--(AM18:AM1500&lt;&gt;""),--ISNUMBER(SEARCH(" "&amp;AM18:AM1500&amp;" ",Q298)))&gt;0,AK17,"")))))</f>
        <v/>
      </c>
      <c r="AM298" s="968" t="s">
        <v>2306</v>
      </c>
      <c r="AN298" s="968" t="s">
        <v>1962</v>
      </c>
      <c r="AP298" s="964"/>
      <c r="AQ298" s="964"/>
      <c r="AR298" s="964"/>
      <c r="AT298" s="964"/>
      <c r="AU298" s="964"/>
      <c r="AV298" s="964"/>
      <c r="BN298" s="49">
        <v>1</v>
      </c>
    </row>
    <row r="299" spans="1:66" ht="35.1" customHeight="1">
      <c r="A299" s="973" t="str">
        <f>IF(B299="","",COUNTIF(B18:B299,"&lt;&gt;"))</f>
        <v/>
      </c>
      <c r="B299" s="965"/>
      <c r="C299" s="974" t="str">
        <f t="shared" si="68"/>
        <v/>
      </c>
      <c r="D299" s="984" t="str">
        <f t="shared" si="56"/>
        <v/>
      </c>
      <c r="E299" s="976" t="str">
        <f t="shared" si="57"/>
        <v/>
      </c>
      <c r="F299" s="977" t="str">
        <f t="shared" si="58"/>
        <v/>
      </c>
      <c r="G299" s="964" t="str">
        <f>IF(H299="","",COUNTIF(H18:H299,"&lt;&gt;"))</f>
        <v/>
      </c>
      <c r="H299" s="965" t="str" cm="1">
        <f t="array" ref="H299">IF(L299="","",IF(LEN(L299)&lt;=MAX(10,G13),L299,IFERROR(LEFT(L299,LOOKUP(2,1/(MID(L299,ROW(1:500),1)=" ")/(ROW(1:500)&lt;=MAX(10,G13)),ROW(1:500))-1),LEFT(L299,MAX(10,G13)))))</f>
        <v/>
      </c>
      <c r="I299" s="964" t="str">
        <f t="shared" si="59"/>
        <v/>
      </c>
      <c r="J299" s="964" t="str">
        <f t="shared" si="60"/>
        <v/>
      </c>
      <c r="K299" s="964" t="str">
        <f>IF(M298&lt;&gt;"",K298,IF(K298&lt;MAX(A18:A317),K298+1,""))</f>
        <v/>
      </c>
      <c r="L299" s="965" t="str">
        <f>IF(K299="","",IF(M298&lt;&gt;"",M298,INDEX(E18:E317,MATCH(K299,A18:A317,0))))</f>
        <v/>
      </c>
      <c r="M299" s="965" t="str">
        <f t="shared" si="61"/>
        <v/>
      </c>
      <c r="N299" s="965" t="str">
        <f t="shared" si="62"/>
        <v/>
      </c>
      <c r="O299" s="964" t="str">
        <f t="shared" si="63"/>
        <v/>
      </c>
      <c r="P299" s="964" t="str">
        <f t="shared" si="64"/>
        <v/>
      </c>
      <c r="Q299" s="965" t="str">
        <f t="shared" si="65"/>
        <v/>
      </c>
      <c r="R299" s="964" t="str">
        <f>IF(N299="","",IF(COUNTIF(AP18:AP300,TRIM(Q299))&gt;0,"EXCLUSION EXACTE",""))</f>
        <v/>
      </c>
      <c r="S299" s="964" t="str" cm="1">
        <f t="array" ref="S299">IF(N299="","",IF(SUMPRODUCT(--(AP18:AP300&lt;&gt;""),--ISNUMBER(SEARCH(" "&amp;AP18:AP300&amp;" ",Q299)))&gt;0,"BLOQUE MOLLUSQUES",""))</f>
        <v/>
      </c>
      <c r="T299" s="964" t="str" cm="1">
        <f t="array" ref="T299">IF(N299="","",IF(SUMPRODUCT(--(AT18:AT300&lt;&gt;""),--ISNUMBER(SEARCH(" "&amp;AT18:AT300&amp;" ",Q299)))&gt;0,"FORCE MOLLUSQUES",""))</f>
        <v/>
      </c>
      <c r="U299" s="965" t="str">
        <f t="shared" si="66"/>
        <v/>
      </c>
      <c r="V299" s="965" t="str">
        <f t="shared" si="69"/>
        <v/>
      </c>
      <c r="W299" s="977" t="str">
        <f t="shared" si="67"/>
        <v/>
      </c>
      <c r="X299" s="964" t="str" cm="1">
        <f t="array" ref="X299">IF(N299="","",IF(R299&lt;&gt;"","",IF(SUMPRODUCT(--(AN18:AN1500=X17),--(AM18:AM1500&lt;&gt;""),--ISNUMBER(SEARCH(" "&amp;AM18:AM1500&amp;" ",Q299)))&gt;0,X17,"")))</f>
        <v/>
      </c>
      <c r="Y299" s="964" t="str" cm="1">
        <f t="array" ref="Y299">IF(N299="","",IF(R299&lt;&gt;"","",IF(SUMPRODUCT(--(AN18:AN1500=Y17),--(AM18:AM1500&lt;&gt;""),--ISNUMBER(SEARCH(" "&amp;AM18:AM1500&amp;" ",Q299)))&gt;0,Y17,"")))</f>
        <v/>
      </c>
      <c r="Z299" s="964" t="str" cm="1">
        <f t="array" ref="Z299">IF(N299="","",IF(R299&lt;&gt;"","",IF(SUMPRODUCT(--(AN18:AN1500=Z17),--(AM18:AM1500&lt;&gt;""),--ISNUMBER(SEARCH(" "&amp;AM18:AM1500&amp;" ",Q299)))&gt;0,Z17,"")))</f>
        <v/>
      </c>
      <c r="AA299" s="964" t="str" cm="1">
        <f t="array" ref="AA299">IF(N299="","",IF(R299&lt;&gt;"","",IF(SUMPRODUCT(--(AN18:AN1500=AA17),--(AM18:AM1500&lt;&gt;""),--ISNUMBER(SEARCH(" "&amp;AM18:AM1500&amp;" ",Q299)))&gt;0,AA17,"")))</f>
        <v/>
      </c>
      <c r="AB299" s="964" t="str" cm="1">
        <f t="array" ref="AB299">IF(N299="","",IF(R299&lt;&gt;"","",IF(SUMPRODUCT(--(AN18:AN1500=AB17),--(AM18:AM1500&lt;&gt;""),--ISNUMBER(SEARCH(" "&amp;AM18:AM1500&amp;" ",Q299)))&gt;0,AB17,"")))</f>
        <v/>
      </c>
      <c r="AC299" s="964" t="str" cm="1">
        <f t="array" ref="AC299">IF(N299="","",IF(R299&lt;&gt;"","",IF(SUMPRODUCT(--(AN18:AN1500=AC17),--(AM18:AM1500&lt;&gt;""),--ISNUMBER(SEARCH(" "&amp;AM18:AM1500&amp;" ",Q299)))&gt;0,AC17,"")))</f>
        <v/>
      </c>
      <c r="AD299" s="964" t="str" cm="1">
        <f t="array" ref="AD299">IF(N299="","",IF(R299&lt;&gt;"","",IF(SUMPRODUCT(--(AN18:AN1500=AD17),--(AM18:AM1500&lt;&gt;""),--ISNUMBER(SEARCH(" "&amp;AM18:AM1500&amp;" ",Q299)))&gt;0,AD17,"")))</f>
        <v/>
      </c>
      <c r="AE299" s="964" t="str" cm="1">
        <f t="array" ref="AE299">IF(N299="","",IF(R299&lt;&gt;"","",IF(SUMPRODUCT(--(AN18:AN1500=AE17),--(AM18:AM1500&lt;&gt;""),--ISNUMBER(SEARCH(" "&amp;AM18:AM1500&amp;" ",Q299)))&gt;0,AE17,"")))</f>
        <v/>
      </c>
      <c r="AF299" s="964" t="str" cm="1">
        <f t="array" ref="AF299">IF(N299="","",IF(R299&lt;&gt;"","",IF(SUMPRODUCT(--(AN18:AN1500=AF17),--(AM18:AM1500&lt;&gt;""),--ISNUMBER(SEARCH(" "&amp;AM18:AM1500&amp;" ",Q299)))&gt;0,AF17,"")))</f>
        <v/>
      </c>
      <c r="AG299" s="964" t="str" cm="1">
        <f t="array" ref="AG299">IF(N299="","",IF(R299&lt;&gt;"","",IF(SUMPRODUCT(--(AN18:AN1500=AG17),--(AM18:AM1500&lt;&gt;""),--ISNUMBER(SEARCH(" "&amp;AM18:AM1500&amp;" ",Q299)))&gt;0,AG17,"")))</f>
        <v/>
      </c>
      <c r="AH299" s="964" t="str" cm="1">
        <f t="array" ref="AH299">IF(N299="","",IF(R299&lt;&gt;"","",IF(SUMPRODUCT(--(AN18:AN1500=AH17),--(AM18:AM1500&lt;&gt;""),--ISNUMBER(SEARCH(" "&amp;AM18:AM1500&amp;" ",Q299)))&gt;0,AH17,"")))</f>
        <v/>
      </c>
      <c r="AI299" s="964" t="str" cm="1">
        <f t="array" ref="AI299">IF(N299="","",IF(R299&lt;&gt;"","",IF(SUMPRODUCT(--(AN18:AN1500=AI17),--(AM18:AM1500&lt;&gt;""),--ISNUMBER(SEARCH(" "&amp;AM18:AM1500&amp;" ",Q299)))&gt;0,AI17,"")))</f>
        <v/>
      </c>
      <c r="AJ299" s="964" t="str" cm="1">
        <f t="array" ref="AJ299">IF(N299="","",IF(R299&lt;&gt;"","",IF(SUMPRODUCT(--(AN18:AN1500=AJ17),--(AM18:AM1500&lt;&gt;""),--ISNUMBER(SEARCH(" "&amp;AM18:AM1500&amp;" ",Q299)))&gt;0,AJ17,"")))</f>
        <v/>
      </c>
      <c r="AK299" s="964" t="str" cm="1">
        <f t="array" ref="AK299">IF(N299="","",IF(T299&lt;&gt;"",AK17,IF(S299&lt;&gt;"","",IF(R299&lt;&gt;"","",IF(SUMPRODUCT(--(AN18:AN1500=AK17),--(AM18:AM1500&lt;&gt;""),--ISNUMBER(SEARCH(" "&amp;AM18:AM1500&amp;" ",Q299)))&gt;0,AK17,"")))))</f>
        <v/>
      </c>
      <c r="AM299" s="964" t="s">
        <v>563</v>
      </c>
      <c r="AN299" s="964" t="s">
        <v>1962</v>
      </c>
      <c r="AP299" s="964"/>
      <c r="AQ299" s="964"/>
      <c r="AR299" s="964"/>
      <c r="AT299" s="964"/>
      <c r="AU299" s="964"/>
      <c r="AV299" s="964"/>
      <c r="BN299" s="49">
        <v>1</v>
      </c>
    </row>
    <row r="300" spans="1:66" ht="35.1" customHeight="1">
      <c r="A300" s="957" t="str">
        <f>IF(B300="","",COUNTIF(B18:B300,"&lt;&gt;"))</f>
        <v/>
      </c>
      <c r="B300" s="958"/>
      <c r="C300" s="974" t="str">
        <f t="shared" si="68"/>
        <v/>
      </c>
      <c r="D300" s="984" t="str">
        <f t="shared" si="56"/>
        <v/>
      </c>
      <c r="E300" s="961" t="str">
        <f t="shared" si="57"/>
        <v/>
      </c>
      <c r="F300" s="962" t="str">
        <f t="shared" si="58"/>
        <v/>
      </c>
      <c r="G300" s="963" t="str">
        <f>IF(H300="","",COUNTIF(H18:H300,"&lt;&gt;"))</f>
        <v/>
      </c>
      <c r="H300" s="958" t="str" cm="1">
        <f t="array" ref="H300">IF(L300="","",IF(LEN(L300)&lt;=MAX(10,G13),L300,IFERROR(LEFT(L300,LOOKUP(2,1/(MID(L300,ROW(1:500),1)=" ")/(ROW(1:500)&lt;=MAX(10,G13)),ROW(1:500))-1),LEFT(L300,MAX(10,G13)))))</f>
        <v/>
      </c>
      <c r="I300" s="963" t="str">
        <f t="shared" si="59"/>
        <v/>
      </c>
      <c r="J300" s="963" t="str">
        <f t="shared" si="60"/>
        <v/>
      </c>
      <c r="K300" s="964" t="str">
        <f>IF(M299&lt;&gt;"",K299,IF(K299&lt;MAX(A18:A317),K299+1,""))</f>
        <v/>
      </c>
      <c r="L300" s="965" t="str">
        <f>IF(K300="","",IF(M299&lt;&gt;"",M299,INDEX(E18:E317,MATCH(K300,A18:A317,0))))</f>
        <v/>
      </c>
      <c r="M300" s="965" t="str">
        <f t="shared" si="61"/>
        <v/>
      </c>
      <c r="N300" s="966" t="str">
        <f t="shared" si="62"/>
        <v/>
      </c>
      <c r="O300" s="967" t="str">
        <f t="shared" si="63"/>
        <v/>
      </c>
      <c r="P300" s="967" t="str">
        <f t="shared" si="64"/>
        <v/>
      </c>
      <c r="Q300" s="966" t="str">
        <f t="shared" si="65"/>
        <v/>
      </c>
      <c r="R300" s="967" t="str">
        <f>IF(N300="","",IF(COUNTIF(AP18:AP300,TRIM(Q300))&gt;0,"EXCLUSION EXACTE",""))</f>
        <v/>
      </c>
      <c r="S300" s="967" t="str" cm="1">
        <f t="array" ref="S300">IF(N300="","",IF(SUMPRODUCT(--(AP18:AP300&lt;&gt;""),--ISNUMBER(SEARCH(" "&amp;AP18:AP300&amp;" ",Q300)))&gt;0,"BLOQUE MOLLUSQUES",""))</f>
        <v/>
      </c>
      <c r="T300" s="967" t="str" cm="1">
        <f t="array" ref="T300">IF(N300="","",IF(SUMPRODUCT(--(AT18:AT300&lt;&gt;""),--ISNUMBER(SEARCH(" "&amp;AT18:AT300&amp;" ",Q300)))&gt;0,"FORCE MOLLUSQUES",""))</f>
        <v/>
      </c>
      <c r="U300" s="966" t="str">
        <f t="shared" si="66"/>
        <v/>
      </c>
      <c r="V300" s="966" t="str">
        <f t="shared" si="69"/>
        <v/>
      </c>
      <c r="W300" s="991" t="str">
        <f t="shared" si="67"/>
        <v/>
      </c>
      <c r="X300" s="967" t="str" cm="1">
        <f t="array" ref="X300">IF(N300="","",IF(R300&lt;&gt;"","",IF(SUMPRODUCT(--(AN18:AN1500=X17),--(AM18:AM1500&lt;&gt;""),--ISNUMBER(SEARCH(" "&amp;AM18:AM1500&amp;" ",Q300)))&gt;0,X17,"")))</f>
        <v/>
      </c>
      <c r="Y300" s="967" t="str" cm="1">
        <f t="array" ref="Y300">IF(N300="","",IF(R300&lt;&gt;"","",IF(SUMPRODUCT(--(AN18:AN1500=Y17),--(AM18:AM1500&lt;&gt;""),--ISNUMBER(SEARCH(" "&amp;AM18:AM1500&amp;" ",Q300)))&gt;0,Y17,"")))</f>
        <v/>
      </c>
      <c r="Z300" s="967" t="str" cm="1">
        <f t="array" ref="Z300">IF(N300="","",IF(R300&lt;&gt;"","",IF(SUMPRODUCT(--(AN18:AN1500=Z17),--(AM18:AM1500&lt;&gt;""),--ISNUMBER(SEARCH(" "&amp;AM18:AM1500&amp;" ",Q300)))&gt;0,Z17,"")))</f>
        <v/>
      </c>
      <c r="AA300" s="967" t="str" cm="1">
        <f t="array" ref="AA300">IF(N300="","",IF(R300&lt;&gt;"","",IF(SUMPRODUCT(--(AN18:AN1500=AA17),--(AM18:AM1500&lt;&gt;""),--ISNUMBER(SEARCH(" "&amp;AM18:AM1500&amp;" ",Q300)))&gt;0,AA17,"")))</f>
        <v/>
      </c>
      <c r="AB300" s="967" t="str" cm="1">
        <f t="array" ref="AB300">IF(N300="","",IF(R300&lt;&gt;"","",IF(SUMPRODUCT(--(AN18:AN1500=AB17),--(AM18:AM1500&lt;&gt;""),--ISNUMBER(SEARCH(" "&amp;AM18:AM1500&amp;" ",Q300)))&gt;0,AB17,"")))</f>
        <v/>
      </c>
      <c r="AC300" s="967" t="str" cm="1">
        <f t="array" ref="AC300">IF(N300="","",IF(R300&lt;&gt;"","",IF(SUMPRODUCT(--(AN18:AN1500=AC17),--(AM18:AM1500&lt;&gt;""),--ISNUMBER(SEARCH(" "&amp;AM18:AM1500&amp;" ",Q300)))&gt;0,AC17,"")))</f>
        <v/>
      </c>
      <c r="AD300" s="967" t="str" cm="1">
        <f t="array" ref="AD300">IF(N300="","",IF(R300&lt;&gt;"","",IF(SUMPRODUCT(--(AN18:AN1500=AD17),--(AM18:AM1500&lt;&gt;""),--ISNUMBER(SEARCH(" "&amp;AM18:AM1500&amp;" ",Q300)))&gt;0,AD17,"")))</f>
        <v/>
      </c>
      <c r="AE300" s="967" t="str" cm="1">
        <f t="array" ref="AE300">IF(N300="","",IF(R300&lt;&gt;"","",IF(SUMPRODUCT(--(AN18:AN1500=AE17),--(AM18:AM1500&lt;&gt;""),--ISNUMBER(SEARCH(" "&amp;AM18:AM1500&amp;" ",Q300)))&gt;0,AE17,"")))</f>
        <v/>
      </c>
      <c r="AF300" s="967" t="str" cm="1">
        <f t="array" ref="AF300">IF(N300="","",IF(R300&lt;&gt;"","",IF(SUMPRODUCT(--(AN18:AN1500=AF17),--(AM18:AM1500&lt;&gt;""),--ISNUMBER(SEARCH(" "&amp;AM18:AM1500&amp;" ",Q300)))&gt;0,AF17,"")))</f>
        <v/>
      </c>
      <c r="AG300" s="967" t="str" cm="1">
        <f t="array" ref="AG300">IF(N300="","",IF(R300&lt;&gt;"","",IF(SUMPRODUCT(--(AN18:AN1500=AG17),--(AM18:AM1500&lt;&gt;""),--ISNUMBER(SEARCH(" "&amp;AM18:AM1500&amp;" ",Q300)))&gt;0,AG17,"")))</f>
        <v/>
      </c>
      <c r="AH300" s="967" t="str" cm="1">
        <f t="array" ref="AH300">IF(N300="","",IF(R300&lt;&gt;"","",IF(SUMPRODUCT(--(AN18:AN1500=AH17),--(AM18:AM1500&lt;&gt;""),--ISNUMBER(SEARCH(" "&amp;AM18:AM1500&amp;" ",Q300)))&gt;0,AH17,"")))</f>
        <v/>
      </c>
      <c r="AI300" s="967" t="str" cm="1">
        <f t="array" ref="AI300">IF(N300="","",IF(R300&lt;&gt;"","",IF(SUMPRODUCT(--(AN18:AN1500=AI17),--(AM18:AM1500&lt;&gt;""),--ISNUMBER(SEARCH(" "&amp;AM18:AM1500&amp;" ",Q300)))&gt;0,AI17,"")))</f>
        <v/>
      </c>
      <c r="AJ300" s="967" t="str" cm="1">
        <f t="array" ref="AJ300">IF(N300="","",IF(R300&lt;&gt;"","",IF(SUMPRODUCT(--(AN18:AN1500=AJ17),--(AM18:AM1500&lt;&gt;""),--ISNUMBER(SEARCH(" "&amp;AM18:AM1500&amp;" ",Q300)))&gt;0,AJ17,"")))</f>
        <v/>
      </c>
      <c r="AK300" s="967" t="str" cm="1">
        <f t="array" ref="AK300">IF(N300="","",IF(T300&lt;&gt;"",AK17,IF(S300&lt;&gt;"","",IF(R300&lt;&gt;"","",IF(SUMPRODUCT(--(AN18:AN1500=AK17),--(AM18:AM1500&lt;&gt;""),--ISNUMBER(SEARCH(" "&amp;AM18:AM1500&amp;" ",Q300)))&gt;0,AK17,"")))))</f>
        <v/>
      </c>
      <c r="AM300" s="968" t="s">
        <v>2307</v>
      </c>
      <c r="AN300" s="968" t="s">
        <v>1962</v>
      </c>
      <c r="AP300" s="964"/>
      <c r="AQ300" s="964"/>
      <c r="AR300" s="964"/>
      <c r="AT300" s="964"/>
      <c r="AU300" s="964"/>
      <c r="AV300" s="964"/>
      <c r="BN300" s="49">
        <v>1</v>
      </c>
    </row>
    <row r="301" spans="1:66" ht="35.1" customHeight="1">
      <c r="A301" s="973" t="str">
        <f>IF(B301="","",COUNTIF(B18:B301,"&lt;&gt;"))</f>
        <v/>
      </c>
      <c r="B301" s="965"/>
      <c r="C301" s="974" t="str">
        <f t="shared" si="68"/>
        <v/>
      </c>
      <c r="D301" s="984" t="str">
        <f t="shared" si="56"/>
        <v/>
      </c>
      <c r="E301" s="976" t="str">
        <f t="shared" si="57"/>
        <v/>
      </c>
      <c r="F301" s="977" t="str">
        <f t="shared" si="58"/>
        <v/>
      </c>
      <c r="G301" s="964" t="str">
        <f>IF(H301="","",COUNTIF(H18:H301,"&lt;&gt;"))</f>
        <v/>
      </c>
      <c r="H301" s="965" t="str" cm="1">
        <f t="array" ref="H301">IF(L301="","",IF(LEN(L301)&lt;=MAX(10,G13),L301,IFERROR(LEFT(L301,LOOKUP(2,1/(MID(L301,ROW(1:500),1)=" ")/(ROW(1:500)&lt;=MAX(10,G13)),ROW(1:500))-1),LEFT(L301,MAX(10,G13)))))</f>
        <v/>
      </c>
      <c r="I301" s="964" t="str">
        <f t="shared" si="59"/>
        <v/>
      </c>
      <c r="J301" s="964" t="str">
        <f t="shared" si="60"/>
        <v/>
      </c>
      <c r="K301" s="964" t="str">
        <f>IF(M300&lt;&gt;"",K300,IF(K300&lt;MAX(A18:A317),K300+1,""))</f>
        <v/>
      </c>
      <c r="L301" s="965" t="str">
        <f>IF(K301="","",IF(M300&lt;&gt;"",M300,INDEX(E18:E317,MATCH(K301,A18:A317,0))))</f>
        <v/>
      </c>
      <c r="M301" s="965" t="str">
        <f t="shared" si="61"/>
        <v/>
      </c>
      <c r="N301" s="965" t="str">
        <f t="shared" si="62"/>
        <v/>
      </c>
      <c r="O301" s="964" t="str">
        <f t="shared" si="63"/>
        <v/>
      </c>
      <c r="P301" s="964" t="str">
        <f t="shared" si="64"/>
        <v/>
      </c>
      <c r="Q301" s="965" t="str">
        <f t="shared" si="65"/>
        <v/>
      </c>
      <c r="R301" s="964" t="str">
        <f>IF(N301="","",IF(COUNTIF(AP18:AP300,TRIM(Q301))&gt;0,"EXCLUSION EXACTE",""))</f>
        <v/>
      </c>
      <c r="S301" s="964" t="str" cm="1">
        <f t="array" ref="S301">IF(N301="","",IF(SUMPRODUCT(--(AP18:AP300&lt;&gt;""),--ISNUMBER(SEARCH(" "&amp;AP18:AP300&amp;" ",Q301)))&gt;0,"BLOQUE MOLLUSQUES",""))</f>
        <v/>
      </c>
      <c r="T301" s="964" t="str" cm="1">
        <f t="array" ref="T301">IF(N301="","",IF(SUMPRODUCT(--(AT18:AT300&lt;&gt;""),--ISNUMBER(SEARCH(" "&amp;AT18:AT300&amp;" ",Q301)))&gt;0,"FORCE MOLLUSQUES",""))</f>
        <v/>
      </c>
      <c r="U301" s="965" t="str">
        <f t="shared" si="66"/>
        <v/>
      </c>
      <c r="V301" s="965" t="str">
        <f t="shared" si="69"/>
        <v/>
      </c>
      <c r="W301" s="977" t="str">
        <f t="shared" si="67"/>
        <v/>
      </c>
      <c r="X301" s="964" t="str" cm="1">
        <f t="array" ref="X301">IF(N301="","",IF(R301&lt;&gt;"","",IF(SUMPRODUCT(--(AN18:AN1500=X17),--(AM18:AM1500&lt;&gt;""),--ISNUMBER(SEARCH(" "&amp;AM18:AM1500&amp;" ",Q301)))&gt;0,X17,"")))</f>
        <v/>
      </c>
      <c r="Y301" s="964" t="str" cm="1">
        <f t="array" ref="Y301">IF(N301="","",IF(R301&lt;&gt;"","",IF(SUMPRODUCT(--(AN18:AN1500=Y17),--(AM18:AM1500&lt;&gt;""),--ISNUMBER(SEARCH(" "&amp;AM18:AM1500&amp;" ",Q301)))&gt;0,Y17,"")))</f>
        <v/>
      </c>
      <c r="Z301" s="964" t="str" cm="1">
        <f t="array" ref="Z301">IF(N301="","",IF(R301&lt;&gt;"","",IF(SUMPRODUCT(--(AN18:AN1500=Z17),--(AM18:AM1500&lt;&gt;""),--ISNUMBER(SEARCH(" "&amp;AM18:AM1500&amp;" ",Q301)))&gt;0,Z17,"")))</f>
        <v/>
      </c>
      <c r="AA301" s="964" t="str" cm="1">
        <f t="array" ref="AA301">IF(N301="","",IF(R301&lt;&gt;"","",IF(SUMPRODUCT(--(AN18:AN1500=AA17),--(AM18:AM1500&lt;&gt;""),--ISNUMBER(SEARCH(" "&amp;AM18:AM1500&amp;" ",Q301)))&gt;0,AA17,"")))</f>
        <v/>
      </c>
      <c r="AB301" s="964" t="str" cm="1">
        <f t="array" ref="AB301">IF(N301="","",IF(R301&lt;&gt;"","",IF(SUMPRODUCT(--(AN18:AN1500=AB17),--(AM18:AM1500&lt;&gt;""),--ISNUMBER(SEARCH(" "&amp;AM18:AM1500&amp;" ",Q301)))&gt;0,AB17,"")))</f>
        <v/>
      </c>
      <c r="AC301" s="964" t="str" cm="1">
        <f t="array" ref="AC301">IF(N301="","",IF(R301&lt;&gt;"","",IF(SUMPRODUCT(--(AN18:AN1500=AC17),--(AM18:AM1500&lt;&gt;""),--ISNUMBER(SEARCH(" "&amp;AM18:AM1500&amp;" ",Q301)))&gt;0,AC17,"")))</f>
        <v/>
      </c>
      <c r="AD301" s="964" t="str" cm="1">
        <f t="array" ref="AD301">IF(N301="","",IF(R301&lt;&gt;"","",IF(SUMPRODUCT(--(AN18:AN1500=AD17),--(AM18:AM1500&lt;&gt;""),--ISNUMBER(SEARCH(" "&amp;AM18:AM1500&amp;" ",Q301)))&gt;0,AD17,"")))</f>
        <v/>
      </c>
      <c r="AE301" s="964" t="str" cm="1">
        <f t="array" ref="AE301">IF(N301="","",IF(R301&lt;&gt;"","",IF(SUMPRODUCT(--(AN18:AN1500=AE17),--(AM18:AM1500&lt;&gt;""),--ISNUMBER(SEARCH(" "&amp;AM18:AM1500&amp;" ",Q301)))&gt;0,AE17,"")))</f>
        <v/>
      </c>
      <c r="AF301" s="964" t="str" cm="1">
        <f t="array" ref="AF301">IF(N301="","",IF(R301&lt;&gt;"","",IF(SUMPRODUCT(--(AN18:AN1500=AF17),--(AM18:AM1500&lt;&gt;""),--ISNUMBER(SEARCH(" "&amp;AM18:AM1500&amp;" ",Q301)))&gt;0,AF17,"")))</f>
        <v/>
      </c>
      <c r="AG301" s="964" t="str" cm="1">
        <f t="array" ref="AG301">IF(N301="","",IF(R301&lt;&gt;"","",IF(SUMPRODUCT(--(AN18:AN1500=AG17),--(AM18:AM1500&lt;&gt;""),--ISNUMBER(SEARCH(" "&amp;AM18:AM1500&amp;" ",Q301)))&gt;0,AG17,"")))</f>
        <v/>
      </c>
      <c r="AH301" s="964" t="str" cm="1">
        <f t="array" ref="AH301">IF(N301="","",IF(R301&lt;&gt;"","",IF(SUMPRODUCT(--(AN18:AN1500=AH17),--(AM18:AM1500&lt;&gt;""),--ISNUMBER(SEARCH(" "&amp;AM18:AM1500&amp;" ",Q301)))&gt;0,AH17,"")))</f>
        <v/>
      </c>
      <c r="AI301" s="964" t="str" cm="1">
        <f t="array" ref="AI301">IF(N301="","",IF(R301&lt;&gt;"","",IF(SUMPRODUCT(--(AN18:AN1500=AI17),--(AM18:AM1500&lt;&gt;""),--ISNUMBER(SEARCH(" "&amp;AM18:AM1500&amp;" ",Q301)))&gt;0,AI17,"")))</f>
        <v/>
      </c>
      <c r="AJ301" s="964" t="str" cm="1">
        <f t="array" ref="AJ301">IF(N301="","",IF(R301&lt;&gt;"","",IF(SUMPRODUCT(--(AN18:AN1500=AJ17),--(AM18:AM1500&lt;&gt;""),--ISNUMBER(SEARCH(" "&amp;AM18:AM1500&amp;" ",Q301)))&gt;0,AJ17,"")))</f>
        <v/>
      </c>
      <c r="AK301" s="964" t="str" cm="1">
        <f t="array" ref="AK301">IF(N301="","",IF(T301&lt;&gt;"",AK17,IF(S301&lt;&gt;"","",IF(R301&lt;&gt;"","",IF(SUMPRODUCT(--(AN18:AN1500=AK17),--(AM18:AM1500&lt;&gt;""),--ISNUMBER(SEARCH(" "&amp;AM18:AM1500&amp;" ",Q301)))&gt;0,AK17,"")))))</f>
        <v/>
      </c>
      <c r="AM301" s="964" t="s">
        <v>2308</v>
      </c>
      <c r="AN301" s="964" t="s">
        <v>1962</v>
      </c>
      <c r="BN301" s="49">
        <v>1</v>
      </c>
    </row>
    <row r="302" spans="1:66" ht="35.1" customHeight="1">
      <c r="A302" s="957" t="str">
        <f>IF(B302="","",COUNTIF(B18:B302,"&lt;&gt;"))</f>
        <v/>
      </c>
      <c r="B302" s="958"/>
      <c r="C302" s="974" t="str">
        <f t="shared" si="68"/>
        <v/>
      </c>
      <c r="D302" s="984" t="str">
        <f t="shared" si="56"/>
        <v/>
      </c>
      <c r="E302" s="961" t="str">
        <f t="shared" si="57"/>
        <v/>
      </c>
      <c r="F302" s="962" t="str">
        <f t="shared" si="58"/>
        <v/>
      </c>
      <c r="G302" s="963" t="str">
        <f>IF(H302="","",COUNTIF(H18:H302,"&lt;&gt;"))</f>
        <v/>
      </c>
      <c r="H302" s="958" t="str" cm="1">
        <f t="array" ref="H302">IF(L302="","",IF(LEN(L302)&lt;=MAX(10,G13),L302,IFERROR(LEFT(L302,LOOKUP(2,1/(MID(L302,ROW(1:500),1)=" ")/(ROW(1:500)&lt;=MAX(10,G13)),ROW(1:500))-1),LEFT(L302,MAX(10,G13)))))</f>
        <v/>
      </c>
      <c r="I302" s="963" t="str">
        <f t="shared" si="59"/>
        <v/>
      </c>
      <c r="J302" s="963" t="str">
        <f t="shared" si="60"/>
        <v/>
      </c>
      <c r="K302" s="964" t="str">
        <f>IF(M301&lt;&gt;"",K301,IF(K301&lt;MAX(A18:A317),K301+1,""))</f>
        <v/>
      </c>
      <c r="L302" s="965" t="str">
        <f>IF(K302="","",IF(M301&lt;&gt;"",M301,INDEX(E18:E317,MATCH(K302,A18:A317,0))))</f>
        <v/>
      </c>
      <c r="M302" s="965" t="str">
        <f t="shared" si="61"/>
        <v/>
      </c>
      <c r="N302" s="966" t="str">
        <f t="shared" si="62"/>
        <v/>
      </c>
      <c r="O302" s="967" t="str">
        <f t="shared" si="63"/>
        <v/>
      </c>
      <c r="P302" s="967" t="str">
        <f t="shared" si="64"/>
        <v/>
      </c>
      <c r="Q302" s="966" t="str">
        <f t="shared" si="65"/>
        <v/>
      </c>
      <c r="R302" s="967" t="str">
        <f>IF(N302="","",IF(COUNTIF(AP18:AP300,TRIM(Q302))&gt;0,"EXCLUSION EXACTE",""))</f>
        <v/>
      </c>
      <c r="S302" s="967" t="str" cm="1">
        <f t="array" ref="S302">IF(N302="","",IF(SUMPRODUCT(--(AP18:AP300&lt;&gt;""),--ISNUMBER(SEARCH(" "&amp;AP18:AP300&amp;" ",Q302)))&gt;0,"BLOQUE MOLLUSQUES",""))</f>
        <v/>
      </c>
      <c r="T302" s="967" t="str" cm="1">
        <f t="array" ref="T302">IF(N302="","",IF(SUMPRODUCT(--(AT18:AT300&lt;&gt;""),--ISNUMBER(SEARCH(" "&amp;AT18:AT300&amp;" ",Q302)))&gt;0,"FORCE MOLLUSQUES",""))</f>
        <v/>
      </c>
      <c r="U302" s="966" t="str">
        <f t="shared" si="66"/>
        <v/>
      </c>
      <c r="V302" s="966" t="str">
        <f t="shared" si="69"/>
        <v/>
      </c>
      <c r="W302" s="991" t="str">
        <f t="shared" si="67"/>
        <v/>
      </c>
      <c r="X302" s="967" t="str" cm="1">
        <f t="array" ref="X302">IF(N302="","",IF(R302&lt;&gt;"","",IF(SUMPRODUCT(--(AN18:AN1500=X17),--(AM18:AM1500&lt;&gt;""),--ISNUMBER(SEARCH(" "&amp;AM18:AM1500&amp;" ",Q302)))&gt;0,X17,"")))</f>
        <v/>
      </c>
      <c r="Y302" s="967" t="str" cm="1">
        <f t="array" ref="Y302">IF(N302="","",IF(R302&lt;&gt;"","",IF(SUMPRODUCT(--(AN18:AN1500=Y17),--(AM18:AM1500&lt;&gt;""),--ISNUMBER(SEARCH(" "&amp;AM18:AM1500&amp;" ",Q302)))&gt;0,Y17,"")))</f>
        <v/>
      </c>
      <c r="Z302" s="967" t="str" cm="1">
        <f t="array" ref="Z302">IF(N302="","",IF(R302&lt;&gt;"","",IF(SUMPRODUCT(--(AN18:AN1500=Z17),--(AM18:AM1500&lt;&gt;""),--ISNUMBER(SEARCH(" "&amp;AM18:AM1500&amp;" ",Q302)))&gt;0,Z17,"")))</f>
        <v/>
      </c>
      <c r="AA302" s="967" t="str" cm="1">
        <f t="array" ref="AA302">IF(N302="","",IF(R302&lt;&gt;"","",IF(SUMPRODUCT(--(AN18:AN1500=AA17),--(AM18:AM1500&lt;&gt;""),--ISNUMBER(SEARCH(" "&amp;AM18:AM1500&amp;" ",Q302)))&gt;0,AA17,"")))</f>
        <v/>
      </c>
      <c r="AB302" s="967" t="str" cm="1">
        <f t="array" ref="AB302">IF(N302="","",IF(R302&lt;&gt;"","",IF(SUMPRODUCT(--(AN18:AN1500=AB17),--(AM18:AM1500&lt;&gt;""),--ISNUMBER(SEARCH(" "&amp;AM18:AM1500&amp;" ",Q302)))&gt;0,AB17,"")))</f>
        <v/>
      </c>
      <c r="AC302" s="967" t="str" cm="1">
        <f t="array" ref="AC302">IF(N302="","",IF(R302&lt;&gt;"","",IF(SUMPRODUCT(--(AN18:AN1500=AC17),--(AM18:AM1500&lt;&gt;""),--ISNUMBER(SEARCH(" "&amp;AM18:AM1500&amp;" ",Q302)))&gt;0,AC17,"")))</f>
        <v/>
      </c>
      <c r="AD302" s="967" t="str" cm="1">
        <f t="array" ref="AD302">IF(N302="","",IF(R302&lt;&gt;"","",IF(SUMPRODUCT(--(AN18:AN1500=AD17),--(AM18:AM1500&lt;&gt;""),--ISNUMBER(SEARCH(" "&amp;AM18:AM1500&amp;" ",Q302)))&gt;0,AD17,"")))</f>
        <v/>
      </c>
      <c r="AE302" s="967" t="str" cm="1">
        <f t="array" ref="AE302">IF(N302="","",IF(R302&lt;&gt;"","",IF(SUMPRODUCT(--(AN18:AN1500=AE17),--(AM18:AM1500&lt;&gt;""),--ISNUMBER(SEARCH(" "&amp;AM18:AM1500&amp;" ",Q302)))&gt;0,AE17,"")))</f>
        <v/>
      </c>
      <c r="AF302" s="967" t="str" cm="1">
        <f t="array" ref="AF302">IF(N302="","",IF(R302&lt;&gt;"","",IF(SUMPRODUCT(--(AN18:AN1500=AF17),--(AM18:AM1500&lt;&gt;""),--ISNUMBER(SEARCH(" "&amp;AM18:AM1500&amp;" ",Q302)))&gt;0,AF17,"")))</f>
        <v/>
      </c>
      <c r="AG302" s="967" t="str" cm="1">
        <f t="array" ref="AG302">IF(N302="","",IF(R302&lt;&gt;"","",IF(SUMPRODUCT(--(AN18:AN1500=AG17),--(AM18:AM1500&lt;&gt;""),--ISNUMBER(SEARCH(" "&amp;AM18:AM1500&amp;" ",Q302)))&gt;0,AG17,"")))</f>
        <v/>
      </c>
      <c r="AH302" s="967" t="str" cm="1">
        <f t="array" ref="AH302">IF(N302="","",IF(R302&lt;&gt;"","",IF(SUMPRODUCT(--(AN18:AN1500=AH17),--(AM18:AM1500&lt;&gt;""),--ISNUMBER(SEARCH(" "&amp;AM18:AM1500&amp;" ",Q302)))&gt;0,AH17,"")))</f>
        <v/>
      </c>
      <c r="AI302" s="967" t="str" cm="1">
        <f t="array" ref="AI302">IF(N302="","",IF(R302&lt;&gt;"","",IF(SUMPRODUCT(--(AN18:AN1500=AI17),--(AM18:AM1500&lt;&gt;""),--ISNUMBER(SEARCH(" "&amp;AM18:AM1500&amp;" ",Q302)))&gt;0,AI17,"")))</f>
        <v/>
      </c>
      <c r="AJ302" s="967" t="str" cm="1">
        <f t="array" ref="AJ302">IF(N302="","",IF(R302&lt;&gt;"","",IF(SUMPRODUCT(--(AN18:AN1500=AJ17),--(AM18:AM1500&lt;&gt;""),--ISNUMBER(SEARCH(" "&amp;AM18:AM1500&amp;" ",Q302)))&gt;0,AJ17,"")))</f>
        <v/>
      </c>
      <c r="AK302" s="967" t="str" cm="1">
        <f t="array" ref="AK302">IF(N302="","",IF(T302&lt;&gt;"",AK17,IF(S302&lt;&gt;"","",IF(R302&lt;&gt;"","",IF(SUMPRODUCT(--(AN18:AN1500=AK17),--(AM18:AM1500&lt;&gt;""),--ISNUMBER(SEARCH(" "&amp;AM18:AM1500&amp;" ",Q302)))&gt;0,AK17,"")))))</f>
        <v/>
      </c>
      <c r="AM302" s="968" t="s">
        <v>2309</v>
      </c>
      <c r="AN302" s="968" t="s">
        <v>1962</v>
      </c>
      <c r="BN302" s="49">
        <v>1</v>
      </c>
    </row>
    <row r="303" spans="1:66" ht="35.1" customHeight="1">
      <c r="A303" s="973" t="str">
        <f>IF(B303="","",COUNTIF(B18:B303,"&lt;&gt;"))</f>
        <v/>
      </c>
      <c r="B303" s="965"/>
      <c r="C303" s="974" t="str">
        <f t="shared" si="68"/>
        <v/>
      </c>
      <c r="D303" s="984" t="str">
        <f t="shared" si="56"/>
        <v/>
      </c>
      <c r="E303" s="976" t="str">
        <f t="shared" si="57"/>
        <v/>
      </c>
      <c r="F303" s="977" t="str">
        <f t="shared" si="58"/>
        <v/>
      </c>
      <c r="G303" s="964" t="str">
        <f>IF(H303="","",COUNTIF(H18:H303,"&lt;&gt;"))</f>
        <v/>
      </c>
      <c r="H303" s="965" t="str" cm="1">
        <f t="array" ref="H303">IF(L303="","",IF(LEN(L303)&lt;=MAX(10,G13),L303,IFERROR(LEFT(L303,LOOKUP(2,1/(MID(L303,ROW(1:500),1)=" ")/(ROW(1:500)&lt;=MAX(10,G13)),ROW(1:500))-1),LEFT(L303,MAX(10,G13)))))</f>
        <v/>
      </c>
      <c r="I303" s="964" t="str">
        <f t="shared" si="59"/>
        <v/>
      </c>
      <c r="J303" s="964" t="str">
        <f t="shared" si="60"/>
        <v/>
      </c>
      <c r="K303" s="964" t="str">
        <f>IF(M302&lt;&gt;"",K302,IF(K302&lt;MAX(A18:A317),K302+1,""))</f>
        <v/>
      </c>
      <c r="L303" s="965" t="str">
        <f>IF(K303="","",IF(M302&lt;&gt;"",M302,INDEX(E18:E317,MATCH(K303,A18:A317,0))))</f>
        <v/>
      </c>
      <c r="M303" s="965" t="str">
        <f t="shared" si="61"/>
        <v/>
      </c>
      <c r="N303" s="965" t="str">
        <f t="shared" si="62"/>
        <v/>
      </c>
      <c r="O303" s="964" t="str">
        <f t="shared" si="63"/>
        <v/>
      </c>
      <c r="P303" s="964" t="str">
        <f t="shared" si="64"/>
        <v/>
      </c>
      <c r="Q303" s="965" t="str">
        <f t="shared" si="65"/>
        <v/>
      </c>
      <c r="R303" s="964" t="str">
        <f>IF(N303="","",IF(COUNTIF(AP18:AP300,TRIM(Q303))&gt;0,"EXCLUSION EXACTE",""))</f>
        <v/>
      </c>
      <c r="S303" s="964" t="str" cm="1">
        <f t="array" ref="S303">IF(N303="","",IF(SUMPRODUCT(--(AP18:AP300&lt;&gt;""),--ISNUMBER(SEARCH(" "&amp;AP18:AP300&amp;" ",Q303)))&gt;0,"BLOQUE MOLLUSQUES",""))</f>
        <v/>
      </c>
      <c r="T303" s="964" t="str" cm="1">
        <f t="array" ref="T303">IF(N303="","",IF(SUMPRODUCT(--(AT18:AT300&lt;&gt;""),--ISNUMBER(SEARCH(" "&amp;AT18:AT300&amp;" ",Q303)))&gt;0,"FORCE MOLLUSQUES",""))</f>
        <v/>
      </c>
      <c r="U303" s="965" t="str">
        <f t="shared" si="66"/>
        <v/>
      </c>
      <c r="V303" s="965" t="str">
        <f t="shared" si="69"/>
        <v/>
      </c>
      <c r="W303" s="977" t="str">
        <f t="shared" si="67"/>
        <v/>
      </c>
      <c r="X303" s="964" t="str" cm="1">
        <f t="array" ref="X303">IF(N303="","",IF(R303&lt;&gt;"","",IF(SUMPRODUCT(--(AN18:AN1500=X17),--(AM18:AM1500&lt;&gt;""),--ISNUMBER(SEARCH(" "&amp;AM18:AM1500&amp;" ",Q303)))&gt;0,X17,"")))</f>
        <v/>
      </c>
      <c r="Y303" s="964" t="str" cm="1">
        <f t="array" ref="Y303">IF(N303="","",IF(R303&lt;&gt;"","",IF(SUMPRODUCT(--(AN18:AN1500=Y17),--(AM18:AM1500&lt;&gt;""),--ISNUMBER(SEARCH(" "&amp;AM18:AM1500&amp;" ",Q303)))&gt;0,Y17,"")))</f>
        <v/>
      </c>
      <c r="Z303" s="964" t="str" cm="1">
        <f t="array" ref="Z303">IF(N303="","",IF(R303&lt;&gt;"","",IF(SUMPRODUCT(--(AN18:AN1500=Z17),--(AM18:AM1500&lt;&gt;""),--ISNUMBER(SEARCH(" "&amp;AM18:AM1500&amp;" ",Q303)))&gt;0,Z17,"")))</f>
        <v/>
      </c>
      <c r="AA303" s="964" t="str" cm="1">
        <f t="array" ref="AA303">IF(N303="","",IF(R303&lt;&gt;"","",IF(SUMPRODUCT(--(AN18:AN1500=AA17),--(AM18:AM1500&lt;&gt;""),--ISNUMBER(SEARCH(" "&amp;AM18:AM1500&amp;" ",Q303)))&gt;0,AA17,"")))</f>
        <v/>
      </c>
      <c r="AB303" s="964" t="str" cm="1">
        <f t="array" ref="AB303">IF(N303="","",IF(R303&lt;&gt;"","",IF(SUMPRODUCT(--(AN18:AN1500=AB17),--(AM18:AM1500&lt;&gt;""),--ISNUMBER(SEARCH(" "&amp;AM18:AM1500&amp;" ",Q303)))&gt;0,AB17,"")))</f>
        <v/>
      </c>
      <c r="AC303" s="964" t="str" cm="1">
        <f t="array" ref="AC303">IF(N303="","",IF(R303&lt;&gt;"","",IF(SUMPRODUCT(--(AN18:AN1500=AC17),--(AM18:AM1500&lt;&gt;""),--ISNUMBER(SEARCH(" "&amp;AM18:AM1500&amp;" ",Q303)))&gt;0,AC17,"")))</f>
        <v/>
      </c>
      <c r="AD303" s="964" t="str" cm="1">
        <f t="array" ref="AD303">IF(N303="","",IF(R303&lt;&gt;"","",IF(SUMPRODUCT(--(AN18:AN1500=AD17),--(AM18:AM1500&lt;&gt;""),--ISNUMBER(SEARCH(" "&amp;AM18:AM1500&amp;" ",Q303)))&gt;0,AD17,"")))</f>
        <v/>
      </c>
      <c r="AE303" s="964" t="str" cm="1">
        <f t="array" ref="AE303">IF(N303="","",IF(R303&lt;&gt;"","",IF(SUMPRODUCT(--(AN18:AN1500=AE17),--(AM18:AM1500&lt;&gt;""),--ISNUMBER(SEARCH(" "&amp;AM18:AM1500&amp;" ",Q303)))&gt;0,AE17,"")))</f>
        <v/>
      </c>
      <c r="AF303" s="964" t="str" cm="1">
        <f t="array" ref="AF303">IF(N303="","",IF(R303&lt;&gt;"","",IF(SUMPRODUCT(--(AN18:AN1500=AF17),--(AM18:AM1500&lt;&gt;""),--ISNUMBER(SEARCH(" "&amp;AM18:AM1500&amp;" ",Q303)))&gt;0,AF17,"")))</f>
        <v/>
      </c>
      <c r="AG303" s="964" t="str" cm="1">
        <f t="array" ref="AG303">IF(N303="","",IF(R303&lt;&gt;"","",IF(SUMPRODUCT(--(AN18:AN1500=AG17),--(AM18:AM1500&lt;&gt;""),--ISNUMBER(SEARCH(" "&amp;AM18:AM1500&amp;" ",Q303)))&gt;0,AG17,"")))</f>
        <v/>
      </c>
      <c r="AH303" s="964" t="str" cm="1">
        <f t="array" ref="AH303">IF(N303="","",IF(R303&lt;&gt;"","",IF(SUMPRODUCT(--(AN18:AN1500=AH17),--(AM18:AM1500&lt;&gt;""),--ISNUMBER(SEARCH(" "&amp;AM18:AM1500&amp;" ",Q303)))&gt;0,AH17,"")))</f>
        <v/>
      </c>
      <c r="AI303" s="964" t="str" cm="1">
        <f t="array" ref="AI303">IF(N303="","",IF(R303&lt;&gt;"","",IF(SUMPRODUCT(--(AN18:AN1500=AI17),--(AM18:AM1500&lt;&gt;""),--ISNUMBER(SEARCH(" "&amp;AM18:AM1500&amp;" ",Q303)))&gt;0,AI17,"")))</f>
        <v/>
      </c>
      <c r="AJ303" s="964" t="str" cm="1">
        <f t="array" ref="AJ303">IF(N303="","",IF(R303&lt;&gt;"","",IF(SUMPRODUCT(--(AN18:AN1500=AJ17),--(AM18:AM1500&lt;&gt;""),--ISNUMBER(SEARCH(" "&amp;AM18:AM1500&amp;" ",Q303)))&gt;0,AJ17,"")))</f>
        <v/>
      </c>
      <c r="AK303" s="964" t="str" cm="1">
        <f t="array" ref="AK303">IF(N303="","",IF(T303&lt;&gt;"",AK17,IF(S303&lt;&gt;"","",IF(R303&lt;&gt;"","",IF(SUMPRODUCT(--(AN18:AN1500=AK17),--(AM18:AM1500&lt;&gt;""),--ISNUMBER(SEARCH(" "&amp;AM18:AM1500&amp;" ",Q303)))&gt;0,AK17,"")))))</f>
        <v/>
      </c>
      <c r="AM303" s="964" t="s">
        <v>2310</v>
      </c>
      <c r="AN303" s="964" t="s">
        <v>1962</v>
      </c>
      <c r="BN303" s="49">
        <v>1</v>
      </c>
    </row>
    <row r="304" spans="1:66" ht="35.1" customHeight="1">
      <c r="A304" s="957" t="str">
        <f>IF(B304="","",COUNTIF(B18:B304,"&lt;&gt;"))</f>
        <v/>
      </c>
      <c r="B304" s="958"/>
      <c r="C304" s="974" t="str">
        <f t="shared" si="68"/>
        <v/>
      </c>
      <c r="D304" s="984" t="str">
        <f t="shared" si="56"/>
        <v/>
      </c>
      <c r="E304" s="961" t="str">
        <f t="shared" si="57"/>
        <v/>
      </c>
      <c r="F304" s="962" t="str">
        <f t="shared" si="58"/>
        <v/>
      </c>
      <c r="G304" s="963" t="str">
        <f>IF(H304="","",COUNTIF(H18:H304,"&lt;&gt;"))</f>
        <v/>
      </c>
      <c r="H304" s="958" t="str" cm="1">
        <f t="array" ref="H304">IF(L304="","",IF(LEN(L304)&lt;=MAX(10,G13),L304,IFERROR(LEFT(L304,LOOKUP(2,1/(MID(L304,ROW(1:500),1)=" ")/(ROW(1:500)&lt;=MAX(10,G13)),ROW(1:500))-1),LEFT(L304,MAX(10,G13)))))</f>
        <v/>
      </c>
      <c r="I304" s="963" t="str">
        <f t="shared" si="59"/>
        <v/>
      </c>
      <c r="J304" s="963" t="str">
        <f t="shared" si="60"/>
        <v/>
      </c>
      <c r="K304" s="964" t="str">
        <f>IF(M303&lt;&gt;"",K303,IF(K303&lt;MAX(A18:A317),K303+1,""))</f>
        <v/>
      </c>
      <c r="L304" s="965" t="str">
        <f>IF(K304="","",IF(M303&lt;&gt;"",M303,INDEX(E18:E317,MATCH(K304,A18:A317,0))))</f>
        <v/>
      </c>
      <c r="M304" s="965" t="str">
        <f t="shared" si="61"/>
        <v/>
      </c>
      <c r="N304" s="966" t="str">
        <f t="shared" si="62"/>
        <v/>
      </c>
      <c r="O304" s="967" t="str">
        <f t="shared" si="63"/>
        <v/>
      </c>
      <c r="P304" s="967" t="str">
        <f t="shared" si="64"/>
        <v/>
      </c>
      <c r="Q304" s="966" t="str">
        <f t="shared" si="65"/>
        <v/>
      </c>
      <c r="R304" s="967" t="str">
        <f>IF(N304="","",IF(COUNTIF(AP18:AP300,TRIM(Q304))&gt;0,"EXCLUSION EXACTE",""))</f>
        <v/>
      </c>
      <c r="S304" s="967" t="str" cm="1">
        <f t="array" ref="S304">IF(N304="","",IF(SUMPRODUCT(--(AP18:AP300&lt;&gt;""),--ISNUMBER(SEARCH(" "&amp;AP18:AP300&amp;" ",Q304)))&gt;0,"BLOQUE MOLLUSQUES",""))</f>
        <v/>
      </c>
      <c r="T304" s="967" t="str" cm="1">
        <f t="array" ref="T304">IF(N304="","",IF(SUMPRODUCT(--(AT18:AT300&lt;&gt;""),--ISNUMBER(SEARCH(" "&amp;AT18:AT300&amp;" ",Q304)))&gt;0,"FORCE MOLLUSQUES",""))</f>
        <v/>
      </c>
      <c r="U304" s="966" t="str">
        <f t="shared" si="66"/>
        <v/>
      </c>
      <c r="V304" s="966" t="str">
        <f t="shared" si="69"/>
        <v/>
      </c>
      <c r="W304" s="991" t="str">
        <f t="shared" si="67"/>
        <v/>
      </c>
      <c r="X304" s="967" t="str" cm="1">
        <f t="array" ref="X304">IF(N304="","",IF(R304&lt;&gt;"","",IF(SUMPRODUCT(--(AN18:AN1500=X17),--(AM18:AM1500&lt;&gt;""),--ISNUMBER(SEARCH(" "&amp;AM18:AM1500&amp;" ",Q304)))&gt;0,X17,"")))</f>
        <v/>
      </c>
      <c r="Y304" s="967" t="str" cm="1">
        <f t="array" ref="Y304">IF(N304="","",IF(R304&lt;&gt;"","",IF(SUMPRODUCT(--(AN18:AN1500=Y17),--(AM18:AM1500&lt;&gt;""),--ISNUMBER(SEARCH(" "&amp;AM18:AM1500&amp;" ",Q304)))&gt;0,Y17,"")))</f>
        <v/>
      </c>
      <c r="Z304" s="967" t="str" cm="1">
        <f t="array" ref="Z304">IF(N304="","",IF(R304&lt;&gt;"","",IF(SUMPRODUCT(--(AN18:AN1500=Z17),--(AM18:AM1500&lt;&gt;""),--ISNUMBER(SEARCH(" "&amp;AM18:AM1500&amp;" ",Q304)))&gt;0,Z17,"")))</f>
        <v/>
      </c>
      <c r="AA304" s="967" t="str" cm="1">
        <f t="array" ref="AA304">IF(N304="","",IF(R304&lt;&gt;"","",IF(SUMPRODUCT(--(AN18:AN1500=AA17),--(AM18:AM1500&lt;&gt;""),--ISNUMBER(SEARCH(" "&amp;AM18:AM1500&amp;" ",Q304)))&gt;0,AA17,"")))</f>
        <v/>
      </c>
      <c r="AB304" s="967" t="str" cm="1">
        <f t="array" ref="AB304">IF(N304="","",IF(R304&lt;&gt;"","",IF(SUMPRODUCT(--(AN18:AN1500=AB17),--(AM18:AM1500&lt;&gt;""),--ISNUMBER(SEARCH(" "&amp;AM18:AM1500&amp;" ",Q304)))&gt;0,AB17,"")))</f>
        <v/>
      </c>
      <c r="AC304" s="967" t="str" cm="1">
        <f t="array" ref="AC304">IF(N304="","",IF(R304&lt;&gt;"","",IF(SUMPRODUCT(--(AN18:AN1500=AC17),--(AM18:AM1500&lt;&gt;""),--ISNUMBER(SEARCH(" "&amp;AM18:AM1500&amp;" ",Q304)))&gt;0,AC17,"")))</f>
        <v/>
      </c>
      <c r="AD304" s="967" t="str" cm="1">
        <f t="array" ref="AD304">IF(N304="","",IF(R304&lt;&gt;"","",IF(SUMPRODUCT(--(AN18:AN1500=AD17),--(AM18:AM1500&lt;&gt;""),--ISNUMBER(SEARCH(" "&amp;AM18:AM1500&amp;" ",Q304)))&gt;0,AD17,"")))</f>
        <v/>
      </c>
      <c r="AE304" s="967" t="str" cm="1">
        <f t="array" ref="AE304">IF(N304="","",IF(R304&lt;&gt;"","",IF(SUMPRODUCT(--(AN18:AN1500=AE17),--(AM18:AM1500&lt;&gt;""),--ISNUMBER(SEARCH(" "&amp;AM18:AM1500&amp;" ",Q304)))&gt;0,AE17,"")))</f>
        <v/>
      </c>
      <c r="AF304" s="967" t="str" cm="1">
        <f t="array" ref="AF304">IF(N304="","",IF(R304&lt;&gt;"","",IF(SUMPRODUCT(--(AN18:AN1500=AF17),--(AM18:AM1500&lt;&gt;""),--ISNUMBER(SEARCH(" "&amp;AM18:AM1500&amp;" ",Q304)))&gt;0,AF17,"")))</f>
        <v/>
      </c>
      <c r="AG304" s="967" t="str" cm="1">
        <f t="array" ref="AG304">IF(N304="","",IF(R304&lt;&gt;"","",IF(SUMPRODUCT(--(AN18:AN1500=AG17),--(AM18:AM1500&lt;&gt;""),--ISNUMBER(SEARCH(" "&amp;AM18:AM1500&amp;" ",Q304)))&gt;0,AG17,"")))</f>
        <v/>
      </c>
      <c r="AH304" s="967" t="str" cm="1">
        <f t="array" ref="AH304">IF(N304="","",IF(R304&lt;&gt;"","",IF(SUMPRODUCT(--(AN18:AN1500=AH17),--(AM18:AM1500&lt;&gt;""),--ISNUMBER(SEARCH(" "&amp;AM18:AM1500&amp;" ",Q304)))&gt;0,AH17,"")))</f>
        <v/>
      </c>
      <c r="AI304" s="967" t="str" cm="1">
        <f t="array" ref="AI304">IF(N304="","",IF(R304&lt;&gt;"","",IF(SUMPRODUCT(--(AN18:AN1500=AI17),--(AM18:AM1500&lt;&gt;""),--ISNUMBER(SEARCH(" "&amp;AM18:AM1500&amp;" ",Q304)))&gt;0,AI17,"")))</f>
        <v/>
      </c>
      <c r="AJ304" s="967" t="str" cm="1">
        <f t="array" ref="AJ304">IF(N304="","",IF(R304&lt;&gt;"","",IF(SUMPRODUCT(--(AN18:AN1500=AJ17),--(AM18:AM1500&lt;&gt;""),--ISNUMBER(SEARCH(" "&amp;AM18:AM1500&amp;" ",Q304)))&gt;0,AJ17,"")))</f>
        <v/>
      </c>
      <c r="AK304" s="967" t="str" cm="1">
        <f t="array" ref="AK304">IF(N304="","",IF(T304&lt;&gt;"",AK17,IF(S304&lt;&gt;"","",IF(R304&lt;&gt;"","",IF(SUMPRODUCT(--(AN18:AN1500=AK17),--(AM18:AM1500&lt;&gt;""),--ISNUMBER(SEARCH(" "&amp;AM18:AM1500&amp;" ",Q304)))&gt;0,AK17,"")))))</f>
        <v/>
      </c>
      <c r="AM304" s="968" t="s">
        <v>2311</v>
      </c>
      <c r="AN304" s="968" t="s">
        <v>1962</v>
      </c>
      <c r="BN304" s="49">
        <v>1</v>
      </c>
    </row>
    <row r="305" spans="1:66" ht="35.1" customHeight="1">
      <c r="A305" s="973" t="str">
        <f>IF(B305="","",COUNTIF(B18:B305,"&lt;&gt;"))</f>
        <v/>
      </c>
      <c r="B305" s="965"/>
      <c r="C305" s="974" t="str">
        <f t="shared" si="68"/>
        <v/>
      </c>
      <c r="D305" s="984" t="str">
        <f t="shared" si="56"/>
        <v/>
      </c>
      <c r="E305" s="976" t="str">
        <f t="shared" si="57"/>
        <v/>
      </c>
      <c r="F305" s="977" t="str">
        <f t="shared" si="58"/>
        <v/>
      </c>
      <c r="G305" s="964" t="str">
        <f>IF(H305="","",COUNTIF(H18:H305,"&lt;&gt;"))</f>
        <v/>
      </c>
      <c r="H305" s="965" t="str" cm="1">
        <f t="array" ref="H305">IF(L305="","",IF(LEN(L305)&lt;=MAX(10,G13),L305,IFERROR(LEFT(L305,LOOKUP(2,1/(MID(L305,ROW(1:500),1)=" ")/(ROW(1:500)&lt;=MAX(10,G13)),ROW(1:500))-1),LEFT(L305,MAX(10,G13)))))</f>
        <v/>
      </c>
      <c r="I305" s="964" t="str">
        <f t="shared" si="59"/>
        <v/>
      </c>
      <c r="J305" s="964" t="str">
        <f t="shared" si="60"/>
        <v/>
      </c>
      <c r="K305" s="964" t="str">
        <f>IF(M304&lt;&gt;"",K304,IF(K304&lt;MAX(A18:A317),K304+1,""))</f>
        <v/>
      </c>
      <c r="L305" s="965" t="str">
        <f>IF(K305="","",IF(M304&lt;&gt;"",M304,INDEX(E18:E317,MATCH(K305,A18:A317,0))))</f>
        <v/>
      </c>
      <c r="M305" s="965" t="str">
        <f t="shared" si="61"/>
        <v/>
      </c>
      <c r="N305" s="965" t="str">
        <f t="shared" si="62"/>
        <v/>
      </c>
      <c r="O305" s="964" t="str">
        <f t="shared" si="63"/>
        <v/>
      </c>
      <c r="P305" s="964" t="str">
        <f t="shared" si="64"/>
        <v/>
      </c>
      <c r="Q305" s="965" t="str">
        <f t="shared" si="65"/>
        <v/>
      </c>
      <c r="R305" s="964" t="str">
        <f>IF(N305="","",IF(COUNTIF(AP18:AP300,TRIM(Q305))&gt;0,"EXCLUSION EXACTE",""))</f>
        <v/>
      </c>
      <c r="S305" s="964" t="str" cm="1">
        <f t="array" ref="S305">IF(N305="","",IF(SUMPRODUCT(--(AP18:AP300&lt;&gt;""),--ISNUMBER(SEARCH(" "&amp;AP18:AP300&amp;" ",Q305)))&gt;0,"BLOQUE MOLLUSQUES",""))</f>
        <v/>
      </c>
      <c r="T305" s="964" t="str" cm="1">
        <f t="array" ref="T305">IF(N305="","",IF(SUMPRODUCT(--(AT18:AT300&lt;&gt;""),--ISNUMBER(SEARCH(" "&amp;AT18:AT300&amp;" ",Q305)))&gt;0,"FORCE MOLLUSQUES",""))</f>
        <v/>
      </c>
      <c r="U305" s="965" t="str">
        <f t="shared" si="66"/>
        <v/>
      </c>
      <c r="V305" s="965" t="str">
        <f t="shared" si="69"/>
        <v/>
      </c>
      <c r="W305" s="977" t="str">
        <f t="shared" si="67"/>
        <v/>
      </c>
      <c r="X305" s="964" t="str" cm="1">
        <f t="array" ref="X305">IF(N305="","",IF(R305&lt;&gt;"","",IF(SUMPRODUCT(--(AN18:AN1500=X17),--(AM18:AM1500&lt;&gt;""),--ISNUMBER(SEARCH(" "&amp;AM18:AM1500&amp;" ",Q305)))&gt;0,X17,"")))</f>
        <v/>
      </c>
      <c r="Y305" s="964" t="str" cm="1">
        <f t="array" ref="Y305">IF(N305="","",IF(R305&lt;&gt;"","",IF(SUMPRODUCT(--(AN18:AN1500=Y17),--(AM18:AM1500&lt;&gt;""),--ISNUMBER(SEARCH(" "&amp;AM18:AM1500&amp;" ",Q305)))&gt;0,Y17,"")))</f>
        <v/>
      </c>
      <c r="Z305" s="964" t="str" cm="1">
        <f t="array" ref="Z305">IF(N305="","",IF(R305&lt;&gt;"","",IF(SUMPRODUCT(--(AN18:AN1500=Z17),--(AM18:AM1500&lt;&gt;""),--ISNUMBER(SEARCH(" "&amp;AM18:AM1500&amp;" ",Q305)))&gt;0,Z17,"")))</f>
        <v/>
      </c>
      <c r="AA305" s="964" t="str" cm="1">
        <f t="array" ref="AA305">IF(N305="","",IF(R305&lt;&gt;"","",IF(SUMPRODUCT(--(AN18:AN1500=AA17),--(AM18:AM1500&lt;&gt;""),--ISNUMBER(SEARCH(" "&amp;AM18:AM1500&amp;" ",Q305)))&gt;0,AA17,"")))</f>
        <v/>
      </c>
      <c r="AB305" s="964" t="str" cm="1">
        <f t="array" ref="AB305">IF(N305="","",IF(R305&lt;&gt;"","",IF(SUMPRODUCT(--(AN18:AN1500=AB17),--(AM18:AM1500&lt;&gt;""),--ISNUMBER(SEARCH(" "&amp;AM18:AM1500&amp;" ",Q305)))&gt;0,AB17,"")))</f>
        <v/>
      </c>
      <c r="AC305" s="964" t="str" cm="1">
        <f t="array" ref="AC305">IF(N305="","",IF(R305&lt;&gt;"","",IF(SUMPRODUCT(--(AN18:AN1500=AC17),--(AM18:AM1500&lt;&gt;""),--ISNUMBER(SEARCH(" "&amp;AM18:AM1500&amp;" ",Q305)))&gt;0,AC17,"")))</f>
        <v/>
      </c>
      <c r="AD305" s="964" t="str" cm="1">
        <f t="array" ref="AD305">IF(N305="","",IF(R305&lt;&gt;"","",IF(SUMPRODUCT(--(AN18:AN1500=AD17),--(AM18:AM1500&lt;&gt;""),--ISNUMBER(SEARCH(" "&amp;AM18:AM1500&amp;" ",Q305)))&gt;0,AD17,"")))</f>
        <v/>
      </c>
      <c r="AE305" s="964" t="str" cm="1">
        <f t="array" ref="AE305">IF(N305="","",IF(R305&lt;&gt;"","",IF(SUMPRODUCT(--(AN18:AN1500=AE17),--(AM18:AM1500&lt;&gt;""),--ISNUMBER(SEARCH(" "&amp;AM18:AM1500&amp;" ",Q305)))&gt;0,AE17,"")))</f>
        <v/>
      </c>
      <c r="AF305" s="964" t="str" cm="1">
        <f t="array" ref="AF305">IF(N305="","",IF(R305&lt;&gt;"","",IF(SUMPRODUCT(--(AN18:AN1500=AF17),--(AM18:AM1500&lt;&gt;""),--ISNUMBER(SEARCH(" "&amp;AM18:AM1500&amp;" ",Q305)))&gt;0,AF17,"")))</f>
        <v/>
      </c>
      <c r="AG305" s="964" t="str" cm="1">
        <f t="array" ref="AG305">IF(N305="","",IF(R305&lt;&gt;"","",IF(SUMPRODUCT(--(AN18:AN1500=AG17),--(AM18:AM1500&lt;&gt;""),--ISNUMBER(SEARCH(" "&amp;AM18:AM1500&amp;" ",Q305)))&gt;0,AG17,"")))</f>
        <v/>
      </c>
      <c r="AH305" s="964" t="str" cm="1">
        <f t="array" ref="AH305">IF(N305="","",IF(R305&lt;&gt;"","",IF(SUMPRODUCT(--(AN18:AN1500=AH17),--(AM18:AM1500&lt;&gt;""),--ISNUMBER(SEARCH(" "&amp;AM18:AM1500&amp;" ",Q305)))&gt;0,AH17,"")))</f>
        <v/>
      </c>
      <c r="AI305" s="964" t="str" cm="1">
        <f t="array" ref="AI305">IF(N305="","",IF(R305&lt;&gt;"","",IF(SUMPRODUCT(--(AN18:AN1500=AI17),--(AM18:AM1500&lt;&gt;""),--ISNUMBER(SEARCH(" "&amp;AM18:AM1500&amp;" ",Q305)))&gt;0,AI17,"")))</f>
        <v/>
      </c>
      <c r="AJ305" s="964" t="str" cm="1">
        <f t="array" ref="AJ305">IF(N305="","",IF(R305&lt;&gt;"","",IF(SUMPRODUCT(--(AN18:AN1500=AJ17),--(AM18:AM1500&lt;&gt;""),--ISNUMBER(SEARCH(" "&amp;AM18:AM1500&amp;" ",Q305)))&gt;0,AJ17,"")))</f>
        <v/>
      </c>
      <c r="AK305" s="964" t="str" cm="1">
        <f t="array" ref="AK305">IF(N305="","",IF(T305&lt;&gt;"",AK17,IF(S305&lt;&gt;"","",IF(R305&lt;&gt;"","",IF(SUMPRODUCT(--(AN18:AN1500=AK17),--(AM18:AM1500&lt;&gt;""),--ISNUMBER(SEARCH(" "&amp;AM18:AM1500&amp;" ",Q305)))&gt;0,AK17,"")))))</f>
        <v/>
      </c>
      <c r="AM305" s="964" t="s">
        <v>2312</v>
      </c>
      <c r="AN305" s="964" t="s">
        <v>1962</v>
      </c>
      <c r="BN305" s="49">
        <v>1</v>
      </c>
    </row>
    <row r="306" spans="1:66" ht="35.1" customHeight="1">
      <c r="A306" s="957" t="str">
        <f>IF(B306="","",COUNTIF(B18:B306,"&lt;&gt;"))</f>
        <v/>
      </c>
      <c r="B306" s="958"/>
      <c r="C306" s="974" t="str">
        <f t="shared" si="68"/>
        <v/>
      </c>
      <c r="D306" s="984" t="str">
        <f t="shared" si="56"/>
        <v/>
      </c>
      <c r="E306" s="961" t="str">
        <f t="shared" si="57"/>
        <v/>
      </c>
      <c r="F306" s="962" t="str">
        <f t="shared" si="58"/>
        <v/>
      </c>
      <c r="G306" s="963" t="str">
        <f>IF(H306="","",COUNTIF(H18:H306,"&lt;&gt;"))</f>
        <v/>
      </c>
      <c r="H306" s="958" t="str" cm="1">
        <f t="array" ref="H306">IF(L306="","",IF(LEN(L306)&lt;=MAX(10,G13),L306,IFERROR(LEFT(L306,LOOKUP(2,1/(MID(L306,ROW(1:500),1)=" ")/(ROW(1:500)&lt;=MAX(10,G13)),ROW(1:500))-1),LEFT(L306,MAX(10,G13)))))</f>
        <v/>
      </c>
      <c r="I306" s="963" t="str">
        <f t="shared" si="59"/>
        <v/>
      </c>
      <c r="J306" s="963" t="str">
        <f t="shared" si="60"/>
        <v/>
      </c>
      <c r="K306" s="964" t="str">
        <f>IF(M305&lt;&gt;"",K305,IF(K305&lt;MAX(A18:A317),K305+1,""))</f>
        <v/>
      </c>
      <c r="L306" s="965" t="str">
        <f>IF(K306="","",IF(M305&lt;&gt;"",M305,INDEX(E18:E317,MATCH(K306,A18:A317,0))))</f>
        <v/>
      </c>
      <c r="M306" s="965" t="str">
        <f t="shared" si="61"/>
        <v/>
      </c>
      <c r="N306" s="966" t="str">
        <f t="shared" si="62"/>
        <v/>
      </c>
      <c r="O306" s="967" t="str">
        <f t="shared" si="63"/>
        <v/>
      </c>
      <c r="P306" s="967" t="str">
        <f t="shared" si="64"/>
        <v/>
      </c>
      <c r="Q306" s="966" t="str">
        <f t="shared" si="65"/>
        <v/>
      </c>
      <c r="R306" s="967" t="str">
        <f>IF(N306="","",IF(COUNTIF(AP18:AP300,TRIM(Q306))&gt;0,"EXCLUSION EXACTE",""))</f>
        <v/>
      </c>
      <c r="S306" s="967" t="str" cm="1">
        <f t="array" ref="S306">IF(N306="","",IF(SUMPRODUCT(--(AP18:AP300&lt;&gt;""),--ISNUMBER(SEARCH(" "&amp;AP18:AP300&amp;" ",Q306)))&gt;0,"BLOQUE MOLLUSQUES",""))</f>
        <v/>
      </c>
      <c r="T306" s="967" t="str" cm="1">
        <f t="array" ref="T306">IF(N306="","",IF(SUMPRODUCT(--(AT18:AT300&lt;&gt;""),--ISNUMBER(SEARCH(" "&amp;AT18:AT300&amp;" ",Q306)))&gt;0,"FORCE MOLLUSQUES",""))</f>
        <v/>
      </c>
      <c r="U306" s="966" t="str">
        <f t="shared" si="66"/>
        <v/>
      </c>
      <c r="V306" s="966" t="str">
        <f t="shared" si="69"/>
        <v/>
      </c>
      <c r="W306" s="991" t="str">
        <f t="shared" si="67"/>
        <v/>
      </c>
      <c r="X306" s="967" t="str" cm="1">
        <f t="array" ref="X306">IF(N306="","",IF(R306&lt;&gt;"","",IF(SUMPRODUCT(--(AN18:AN1500=X17),--(AM18:AM1500&lt;&gt;""),--ISNUMBER(SEARCH(" "&amp;AM18:AM1500&amp;" ",Q306)))&gt;0,X17,"")))</f>
        <v/>
      </c>
      <c r="Y306" s="967" t="str" cm="1">
        <f t="array" ref="Y306">IF(N306="","",IF(R306&lt;&gt;"","",IF(SUMPRODUCT(--(AN18:AN1500=Y17),--(AM18:AM1500&lt;&gt;""),--ISNUMBER(SEARCH(" "&amp;AM18:AM1500&amp;" ",Q306)))&gt;0,Y17,"")))</f>
        <v/>
      </c>
      <c r="Z306" s="967" t="str" cm="1">
        <f t="array" ref="Z306">IF(N306="","",IF(R306&lt;&gt;"","",IF(SUMPRODUCT(--(AN18:AN1500=Z17),--(AM18:AM1500&lt;&gt;""),--ISNUMBER(SEARCH(" "&amp;AM18:AM1500&amp;" ",Q306)))&gt;0,Z17,"")))</f>
        <v/>
      </c>
      <c r="AA306" s="967" t="str" cm="1">
        <f t="array" ref="AA306">IF(N306="","",IF(R306&lt;&gt;"","",IF(SUMPRODUCT(--(AN18:AN1500=AA17),--(AM18:AM1500&lt;&gt;""),--ISNUMBER(SEARCH(" "&amp;AM18:AM1500&amp;" ",Q306)))&gt;0,AA17,"")))</f>
        <v/>
      </c>
      <c r="AB306" s="967" t="str" cm="1">
        <f t="array" ref="AB306">IF(N306="","",IF(R306&lt;&gt;"","",IF(SUMPRODUCT(--(AN18:AN1500=AB17),--(AM18:AM1500&lt;&gt;""),--ISNUMBER(SEARCH(" "&amp;AM18:AM1500&amp;" ",Q306)))&gt;0,AB17,"")))</f>
        <v/>
      </c>
      <c r="AC306" s="967" t="str" cm="1">
        <f t="array" ref="AC306">IF(N306="","",IF(R306&lt;&gt;"","",IF(SUMPRODUCT(--(AN18:AN1500=AC17),--(AM18:AM1500&lt;&gt;""),--ISNUMBER(SEARCH(" "&amp;AM18:AM1500&amp;" ",Q306)))&gt;0,AC17,"")))</f>
        <v/>
      </c>
      <c r="AD306" s="967" t="str" cm="1">
        <f t="array" ref="AD306">IF(N306="","",IF(R306&lt;&gt;"","",IF(SUMPRODUCT(--(AN18:AN1500=AD17),--(AM18:AM1500&lt;&gt;""),--ISNUMBER(SEARCH(" "&amp;AM18:AM1500&amp;" ",Q306)))&gt;0,AD17,"")))</f>
        <v/>
      </c>
      <c r="AE306" s="967" t="str" cm="1">
        <f t="array" ref="AE306">IF(N306="","",IF(R306&lt;&gt;"","",IF(SUMPRODUCT(--(AN18:AN1500=AE17),--(AM18:AM1500&lt;&gt;""),--ISNUMBER(SEARCH(" "&amp;AM18:AM1500&amp;" ",Q306)))&gt;0,AE17,"")))</f>
        <v/>
      </c>
      <c r="AF306" s="967" t="str" cm="1">
        <f t="array" ref="AF306">IF(N306="","",IF(R306&lt;&gt;"","",IF(SUMPRODUCT(--(AN18:AN1500=AF17),--(AM18:AM1500&lt;&gt;""),--ISNUMBER(SEARCH(" "&amp;AM18:AM1500&amp;" ",Q306)))&gt;0,AF17,"")))</f>
        <v/>
      </c>
      <c r="AG306" s="967" t="str" cm="1">
        <f t="array" ref="AG306">IF(N306="","",IF(R306&lt;&gt;"","",IF(SUMPRODUCT(--(AN18:AN1500=AG17),--(AM18:AM1500&lt;&gt;""),--ISNUMBER(SEARCH(" "&amp;AM18:AM1500&amp;" ",Q306)))&gt;0,AG17,"")))</f>
        <v/>
      </c>
      <c r="AH306" s="967" t="str" cm="1">
        <f t="array" ref="AH306">IF(N306="","",IF(R306&lt;&gt;"","",IF(SUMPRODUCT(--(AN18:AN1500=AH17),--(AM18:AM1500&lt;&gt;""),--ISNUMBER(SEARCH(" "&amp;AM18:AM1500&amp;" ",Q306)))&gt;0,AH17,"")))</f>
        <v/>
      </c>
      <c r="AI306" s="967" t="str" cm="1">
        <f t="array" ref="AI306">IF(N306="","",IF(R306&lt;&gt;"","",IF(SUMPRODUCT(--(AN18:AN1500=AI17),--(AM18:AM1500&lt;&gt;""),--ISNUMBER(SEARCH(" "&amp;AM18:AM1500&amp;" ",Q306)))&gt;0,AI17,"")))</f>
        <v/>
      </c>
      <c r="AJ306" s="967" t="str" cm="1">
        <f t="array" ref="AJ306">IF(N306="","",IF(R306&lt;&gt;"","",IF(SUMPRODUCT(--(AN18:AN1500=AJ17),--(AM18:AM1500&lt;&gt;""),--ISNUMBER(SEARCH(" "&amp;AM18:AM1500&amp;" ",Q306)))&gt;0,AJ17,"")))</f>
        <v/>
      </c>
      <c r="AK306" s="967" t="str" cm="1">
        <f t="array" ref="AK306">IF(N306="","",IF(T306&lt;&gt;"",AK17,IF(S306&lt;&gt;"","",IF(R306&lt;&gt;"","",IF(SUMPRODUCT(--(AN18:AN1500=AK17),--(AM18:AM1500&lt;&gt;""),--ISNUMBER(SEARCH(" "&amp;AM18:AM1500&amp;" ",Q306)))&gt;0,AK17,"")))))</f>
        <v/>
      </c>
      <c r="AM306" s="968" t="s">
        <v>2313</v>
      </c>
      <c r="AN306" s="968" t="s">
        <v>1962</v>
      </c>
      <c r="BN306" s="49">
        <v>1</v>
      </c>
    </row>
    <row r="307" spans="1:66" ht="35.1" customHeight="1">
      <c r="A307" s="973" t="str">
        <f>IF(B307="","",COUNTIF(B18:B307,"&lt;&gt;"))</f>
        <v/>
      </c>
      <c r="B307" s="965"/>
      <c r="C307" s="974" t="str">
        <f t="shared" si="68"/>
        <v/>
      </c>
      <c r="D307" s="984" t="str">
        <f t="shared" si="56"/>
        <v/>
      </c>
      <c r="E307" s="976" t="str">
        <f t="shared" si="57"/>
        <v/>
      </c>
      <c r="F307" s="977" t="str">
        <f t="shared" si="58"/>
        <v/>
      </c>
      <c r="G307" s="964" t="str">
        <f>IF(H307="","",COUNTIF(H18:H307,"&lt;&gt;"))</f>
        <v/>
      </c>
      <c r="H307" s="965" t="str" cm="1">
        <f t="array" ref="H307">IF(L307="","",IF(LEN(L307)&lt;=MAX(10,G13),L307,IFERROR(LEFT(L307,LOOKUP(2,1/(MID(L307,ROW(1:500),1)=" ")/(ROW(1:500)&lt;=MAX(10,G13)),ROW(1:500))-1),LEFT(L307,MAX(10,G13)))))</f>
        <v/>
      </c>
      <c r="I307" s="964" t="str">
        <f t="shared" si="59"/>
        <v/>
      </c>
      <c r="J307" s="964" t="str">
        <f t="shared" si="60"/>
        <v/>
      </c>
      <c r="K307" s="964" t="str">
        <f>IF(M306&lt;&gt;"",K306,IF(K306&lt;MAX(A18:A317),K306+1,""))</f>
        <v/>
      </c>
      <c r="L307" s="965" t="str">
        <f>IF(K307="","",IF(M306&lt;&gt;"",M306,INDEX(E18:E317,MATCH(K307,A18:A317,0))))</f>
        <v/>
      </c>
      <c r="M307" s="965" t="str">
        <f t="shared" si="61"/>
        <v/>
      </c>
      <c r="N307" s="965" t="str">
        <f t="shared" si="62"/>
        <v/>
      </c>
      <c r="O307" s="964" t="str">
        <f t="shared" si="63"/>
        <v/>
      </c>
      <c r="P307" s="964" t="str">
        <f t="shared" si="64"/>
        <v/>
      </c>
      <c r="Q307" s="965" t="str">
        <f t="shared" si="65"/>
        <v/>
      </c>
      <c r="R307" s="964" t="str">
        <f>IF(N307="","",IF(COUNTIF(AP18:AP300,TRIM(Q307))&gt;0,"EXCLUSION EXACTE",""))</f>
        <v/>
      </c>
      <c r="S307" s="964" t="str" cm="1">
        <f t="array" ref="S307">IF(N307="","",IF(SUMPRODUCT(--(AP18:AP300&lt;&gt;""),--ISNUMBER(SEARCH(" "&amp;AP18:AP300&amp;" ",Q307)))&gt;0,"BLOQUE MOLLUSQUES",""))</f>
        <v/>
      </c>
      <c r="T307" s="964" t="str" cm="1">
        <f t="array" ref="T307">IF(N307="","",IF(SUMPRODUCT(--(AT18:AT300&lt;&gt;""),--ISNUMBER(SEARCH(" "&amp;AT18:AT300&amp;" ",Q307)))&gt;0,"FORCE MOLLUSQUES",""))</f>
        <v/>
      </c>
      <c r="U307" s="965" t="str">
        <f t="shared" si="66"/>
        <v/>
      </c>
      <c r="V307" s="965" t="str">
        <f t="shared" si="69"/>
        <v/>
      </c>
      <c r="W307" s="977" t="str">
        <f t="shared" si="67"/>
        <v/>
      </c>
      <c r="X307" s="964" t="str" cm="1">
        <f t="array" ref="X307">IF(N307="","",IF(R307&lt;&gt;"","",IF(SUMPRODUCT(--(AN18:AN1500=X17),--(AM18:AM1500&lt;&gt;""),--ISNUMBER(SEARCH(" "&amp;AM18:AM1500&amp;" ",Q307)))&gt;0,X17,"")))</f>
        <v/>
      </c>
      <c r="Y307" s="964" t="str" cm="1">
        <f t="array" ref="Y307">IF(N307="","",IF(R307&lt;&gt;"","",IF(SUMPRODUCT(--(AN18:AN1500=Y17),--(AM18:AM1500&lt;&gt;""),--ISNUMBER(SEARCH(" "&amp;AM18:AM1500&amp;" ",Q307)))&gt;0,Y17,"")))</f>
        <v/>
      </c>
      <c r="Z307" s="964" t="str" cm="1">
        <f t="array" ref="Z307">IF(N307="","",IF(R307&lt;&gt;"","",IF(SUMPRODUCT(--(AN18:AN1500=Z17),--(AM18:AM1500&lt;&gt;""),--ISNUMBER(SEARCH(" "&amp;AM18:AM1500&amp;" ",Q307)))&gt;0,Z17,"")))</f>
        <v/>
      </c>
      <c r="AA307" s="964" t="str" cm="1">
        <f t="array" ref="AA307">IF(N307="","",IF(R307&lt;&gt;"","",IF(SUMPRODUCT(--(AN18:AN1500=AA17),--(AM18:AM1500&lt;&gt;""),--ISNUMBER(SEARCH(" "&amp;AM18:AM1500&amp;" ",Q307)))&gt;0,AA17,"")))</f>
        <v/>
      </c>
      <c r="AB307" s="964" t="str" cm="1">
        <f t="array" ref="AB307">IF(N307="","",IF(R307&lt;&gt;"","",IF(SUMPRODUCT(--(AN18:AN1500=AB17),--(AM18:AM1500&lt;&gt;""),--ISNUMBER(SEARCH(" "&amp;AM18:AM1500&amp;" ",Q307)))&gt;0,AB17,"")))</f>
        <v/>
      </c>
      <c r="AC307" s="964" t="str" cm="1">
        <f t="array" ref="AC307">IF(N307="","",IF(R307&lt;&gt;"","",IF(SUMPRODUCT(--(AN18:AN1500=AC17),--(AM18:AM1500&lt;&gt;""),--ISNUMBER(SEARCH(" "&amp;AM18:AM1500&amp;" ",Q307)))&gt;0,AC17,"")))</f>
        <v/>
      </c>
      <c r="AD307" s="964" t="str" cm="1">
        <f t="array" ref="AD307">IF(N307="","",IF(R307&lt;&gt;"","",IF(SUMPRODUCT(--(AN18:AN1500=AD17),--(AM18:AM1500&lt;&gt;""),--ISNUMBER(SEARCH(" "&amp;AM18:AM1500&amp;" ",Q307)))&gt;0,AD17,"")))</f>
        <v/>
      </c>
      <c r="AE307" s="964" t="str" cm="1">
        <f t="array" ref="AE307">IF(N307="","",IF(R307&lt;&gt;"","",IF(SUMPRODUCT(--(AN18:AN1500=AE17),--(AM18:AM1500&lt;&gt;""),--ISNUMBER(SEARCH(" "&amp;AM18:AM1500&amp;" ",Q307)))&gt;0,AE17,"")))</f>
        <v/>
      </c>
      <c r="AF307" s="964" t="str" cm="1">
        <f t="array" ref="AF307">IF(N307="","",IF(R307&lt;&gt;"","",IF(SUMPRODUCT(--(AN18:AN1500=AF17),--(AM18:AM1500&lt;&gt;""),--ISNUMBER(SEARCH(" "&amp;AM18:AM1500&amp;" ",Q307)))&gt;0,AF17,"")))</f>
        <v/>
      </c>
      <c r="AG307" s="964" t="str" cm="1">
        <f t="array" ref="AG307">IF(N307="","",IF(R307&lt;&gt;"","",IF(SUMPRODUCT(--(AN18:AN1500=AG17),--(AM18:AM1500&lt;&gt;""),--ISNUMBER(SEARCH(" "&amp;AM18:AM1500&amp;" ",Q307)))&gt;0,AG17,"")))</f>
        <v/>
      </c>
      <c r="AH307" s="964" t="str" cm="1">
        <f t="array" ref="AH307">IF(N307="","",IF(R307&lt;&gt;"","",IF(SUMPRODUCT(--(AN18:AN1500=AH17),--(AM18:AM1500&lt;&gt;""),--ISNUMBER(SEARCH(" "&amp;AM18:AM1500&amp;" ",Q307)))&gt;0,AH17,"")))</f>
        <v/>
      </c>
      <c r="AI307" s="964" t="str" cm="1">
        <f t="array" ref="AI307">IF(N307="","",IF(R307&lt;&gt;"","",IF(SUMPRODUCT(--(AN18:AN1500=AI17),--(AM18:AM1500&lt;&gt;""),--ISNUMBER(SEARCH(" "&amp;AM18:AM1500&amp;" ",Q307)))&gt;0,AI17,"")))</f>
        <v/>
      </c>
      <c r="AJ307" s="964" t="str" cm="1">
        <f t="array" ref="AJ307">IF(N307="","",IF(R307&lt;&gt;"","",IF(SUMPRODUCT(--(AN18:AN1500=AJ17),--(AM18:AM1500&lt;&gt;""),--ISNUMBER(SEARCH(" "&amp;AM18:AM1500&amp;" ",Q307)))&gt;0,AJ17,"")))</f>
        <v/>
      </c>
      <c r="AK307" s="964" t="str" cm="1">
        <f t="array" ref="AK307">IF(N307="","",IF(T307&lt;&gt;"",AK17,IF(S307&lt;&gt;"","",IF(R307&lt;&gt;"","",IF(SUMPRODUCT(--(AN18:AN1500=AK17),--(AM18:AM1500&lt;&gt;""),--ISNUMBER(SEARCH(" "&amp;AM18:AM1500&amp;" ",Q307)))&gt;0,AK17,"")))))</f>
        <v/>
      </c>
      <c r="AM307" s="964" t="s">
        <v>2314</v>
      </c>
      <c r="AN307" s="964" t="s">
        <v>1962</v>
      </c>
      <c r="BN307" s="49">
        <v>1</v>
      </c>
    </row>
    <row r="308" spans="1:66" ht="35.1" customHeight="1">
      <c r="A308" s="957" t="str">
        <f>IF(B308="","",COUNTIF(B18:B308,"&lt;&gt;"))</f>
        <v/>
      </c>
      <c r="B308" s="958"/>
      <c r="C308" s="974" t="str">
        <f t="shared" si="68"/>
        <v/>
      </c>
      <c r="D308" s="984" t="str">
        <f t="shared" si="56"/>
        <v/>
      </c>
      <c r="E308" s="961" t="str">
        <f t="shared" si="57"/>
        <v/>
      </c>
      <c r="F308" s="962" t="str">
        <f t="shared" si="58"/>
        <v/>
      </c>
      <c r="G308" s="963" t="str">
        <f>IF(H308="","",COUNTIF(H18:H308,"&lt;&gt;"))</f>
        <v/>
      </c>
      <c r="H308" s="958" t="str" cm="1">
        <f t="array" ref="H308">IF(L308="","",IF(LEN(L308)&lt;=MAX(10,G13),L308,IFERROR(LEFT(L308,LOOKUP(2,1/(MID(L308,ROW(1:500),1)=" ")/(ROW(1:500)&lt;=MAX(10,G13)),ROW(1:500))-1),LEFT(L308,MAX(10,G13)))))</f>
        <v/>
      </c>
      <c r="I308" s="963" t="str">
        <f t="shared" si="59"/>
        <v/>
      </c>
      <c r="J308" s="963" t="str">
        <f t="shared" si="60"/>
        <v/>
      </c>
      <c r="K308" s="964" t="str">
        <f>IF(M307&lt;&gt;"",K307,IF(K307&lt;MAX(A18:A317),K307+1,""))</f>
        <v/>
      </c>
      <c r="L308" s="965" t="str">
        <f>IF(K308="","",IF(M307&lt;&gt;"",M307,INDEX(E18:E317,MATCH(K308,A18:A317,0))))</f>
        <v/>
      </c>
      <c r="M308" s="965" t="str">
        <f t="shared" si="61"/>
        <v/>
      </c>
      <c r="N308" s="966" t="str">
        <f t="shared" si="62"/>
        <v/>
      </c>
      <c r="O308" s="967" t="str">
        <f t="shared" si="63"/>
        <v/>
      </c>
      <c r="P308" s="967" t="str">
        <f t="shared" si="64"/>
        <v/>
      </c>
      <c r="Q308" s="966" t="str">
        <f t="shared" si="65"/>
        <v/>
      </c>
      <c r="R308" s="967" t="str">
        <f>IF(N308="","",IF(COUNTIF(AP18:AP300,TRIM(Q308))&gt;0,"EXCLUSION EXACTE",""))</f>
        <v/>
      </c>
      <c r="S308" s="967" t="str" cm="1">
        <f t="array" ref="S308">IF(N308="","",IF(SUMPRODUCT(--(AP18:AP300&lt;&gt;""),--ISNUMBER(SEARCH(" "&amp;AP18:AP300&amp;" ",Q308)))&gt;0,"BLOQUE MOLLUSQUES",""))</f>
        <v/>
      </c>
      <c r="T308" s="967" t="str" cm="1">
        <f t="array" ref="T308">IF(N308="","",IF(SUMPRODUCT(--(AT18:AT300&lt;&gt;""),--ISNUMBER(SEARCH(" "&amp;AT18:AT300&amp;" ",Q308)))&gt;0,"FORCE MOLLUSQUES",""))</f>
        <v/>
      </c>
      <c r="U308" s="966" t="str">
        <f t="shared" si="66"/>
        <v/>
      </c>
      <c r="V308" s="966" t="str">
        <f t="shared" si="69"/>
        <v/>
      </c>
      <c r="W308" s="991" t="str">
        <f t="shared" si="67"/>
        <v/>
      </c>
      <c r="X308" s="967" t="str" cm="1">
        <f t="array" ref="X308">IF(N308="","",IF(R308&lt;&gt;"","",IF(SUMPRODUCT(--(AN18:AN1500=X17),--(AM18:AM1500&lt;&gt;""),--ISNUMBER(SEARCH(" "&amp;AM18:AM1500&amp;" ",Q308)))&gt;0,X17,"")))</f>
        <v/>
      </c>
      <c r="Y308" s="967" t="str" cm="1">
        <f t="array" ref="Y308">IF(N308="","",IF(R308&lt;&gt;"","",IF(SUMPRODUCT(--(AN18:AN1500=Y17),--(AM18:AM1500&lt;&gt;""),--ISNUMBER(SEARCH(" "&amp;AM18:AM1500&amp;" ",Q308)))&gt;0,Y17,"")))</f>
        <v/>
      </c>
      <c r="Z308" s="967" t="str" cm="1">
        <f t="array" ref="Z308">IF(N308="","",IF(R308&lt;&gt;"","",IF(SUMPRODUCT(--(AN18:AN1500=Z17),--(AM18:AM1500&lt;&gt;""),--ISNUMBER(SEARCH(" "&amp;AM18:AM1500&amp;" ",Q308)))&gt;0,Z17,"")))</f>
        <v/>
      </c>
      <c r="AA308" s="967" t="str" cm="1">
        <f t="array" ref="AA308">IF(N308="","",IF(R308&lt;&gt;"","",IF(SUMPRODUCT(--(AN18:AN1500=AA17),--(AM18:AM1500&lt;&gt;""),--ISNUMBER(SEARCH(" "&amp;AM18:AM1500&amp;" ",Q308)))&gt;0,AA17,"")))</f>
        <v/>
      </c>
      <c r="AB308" s="967" t="str" cm="1">
        <f t="array" ref="AB308">IF(N308="","",IF(R308&lt;&gt;"","",IF(SUMPRODUCT(--(AN18:AN1500=AB17),--(AM18:AM1500&lt;&gt;""),--ISNUMBER(SEARCH(" "&amp;AM18:AM1500&amp;" ",Q308)))&gt;0,AB17,"")))</f>
        <v/>
      </c>
      <c r="AC308" s="967" t="str" cm="1">
        <f t="array" ref="AC308">IF(N308="","",IF(R308&lt;&gt;"","",IF(SUMPRODUCT(--(AN18:AN1500=AC17),--(AM18:AM1500&lt;&gt;""),--ISNUMBER(SEARCH(" "&amp;AM18:AM1500&amp;" ",Q308)))&gt;0,AC17,"")))</f>
        <v/>
      </c>
      <c r="AD308" s="967" t="str" cm="1">
        <f t="array" ref="AD308">IF(N308="","",IF(R308&lt;&gt;"","",IF(SUMPRODUCT(--(AN18:AN1500=AD17),--(AM18:AM1500&lt;&gt;""),--ISNUMBER(SEARCH(" "&amp;AM18:AM1500&amp;" ",Q308)))&gt;0,AD17,"")))</f>
        <v/>
      </c>
      <c r="AE308" s="967" t="str" cm="1">
        <f t="array" ref="AE308">IF(N308="","",IF(R308&lt;&gt;"","",IF(SUMPRODUCT(--(AN18:AN1500=AE17),--(AM18:AM1500&lt;&gt;""),--ISNUMBER(SEARCH(" "&amp;AM18:AM1500&amp;" ",Q308)))&gt;0,AE17,"")))</f>
        <v/>
      </c>
      <c r="AF308" s="967" t="str" cm="1">
        <f t="array" ref="AF308">IF(N308="","",IF(R308&lt;&gt;"","",IF(SUMPRODUCT(--(AN18:AN1500=AF17),--(AM18:AM1500&lt;&gt;""),--ISNUMBER(SEARCH(" "&amp;AM18:AM1500&amp;" ",Q308)))&gt;0,AF17,"")))</f>
        <v/>
      </c>
      <c r="AG308" s="967" t="str" cm="1">
        <f t="array" ref="AG308">IF(N308="","",IF(R308&lt;&gt;"","",IF(SUMPRODUCT(--(AN18:AN1500=AG17),--(AM18:AM1500&lt;&gt;""),--ISNUMBER(SEARCH(" "&amp;AM18:AM1500&amp;" ",Q308)))&gt;0,AG17,"")))</f>
        <v/>
      </c>
      <c r="AH308" s="967" t="str" cm="1">
        <f t="array" ref="AH308">IF(N308="","",IF(R308&lt;&gt;"","",IF(SUMPRODUCT(--(AN18:AN1500=AH17),--(AM18:AM1500&lt;&gt;""),--ISNUMBER(SEARCH(" "&amp;AM18:AM1500&amp;" ",Q308)))&gt;0,AH17,"")))</f>
        <v/>
      </c>
      <c r="AI308" s="967" t="str" cm="1">
        <f t="array" ref="AI308">IF(N308="","",IF(R308&lt;&gt;"","",IF(SUMPRODUCT(--(AN18:AN1500=AI17),--(AM18:AM1500&lt;&gt;""),--ISNUMBER(SEARCH(" "&amp;AM18:AM1500&amp;" ",Q308)))&gt;0,AI17,"")))</f>
        <v/>
      </c>
      <c r="AJ308" s="967" t="str" cm="1">
        <f t="array" ref="AJ308">IF(N308="","",IF(R308&lt;&gt;"","",IF(SUMPRODUCT(--(AN18:AN1500=AJ17),--(AM18:AM1500&lt;&gt;""),--ISNUMBER(SEARCH(" "&amp;AM18:AM1500&amp;" ",Q308)))&gt;0,AJ17,"")))</f>
        <v/>
      </c>
      <c r="AK308" s="967" t="str" cm="1">
        <f t="array" ref="AK308">IF(N308="","",IF(T308&lt;&gt;"",AK17,IF(S308&lt;&gt;"","",IF(R308&lt;&gt;"","",IF(SUMPRODUCT(--(AN18:AN1500=AK17),--(AM18:AM1500&lt;&gt;""),--ISNUMBER(SEARCH(" "&amp;AM18:AM1500&amp;" ",Q308)))&gt;0,AK17,"")))))</f>
        <v/>
      </c>
      <c r="AM308" s="968" t="s">
        <v>2315</v>
      </c>
      <c r="AN308" s="968" t="s">
        <v>1962</v>
      </c>
      <c r="BN308" s="49">
        <v>1</v>
      </c>
    </row>
    <row r="309" spans="1:66" ht="35.1" customHeight="1">
      <c r="A309" s="973" t="str">
        <f>IF(B309="","",COUNTIF(B18:B309,"&lt;&gt;"))</f>
        <v/>
      </c>
      <c r="B309" s="965"/>
      <c r="C309" s="974" t="str">
        <f t="shared" si="68"/>
        <v/>
      </c>
      <c r="D309" s="984" t="str">
        <f t="shared" si="56"/>
        <v/>
      </c>
      <c r="E309" s="976" t="str">
        <f t="shared" si="57"/>
        <v/>
      </c>
      <c r="F309" s="977" t="str">
        <f t="shared" si="58"/>
        <v/>
      </c>
      <c r="G309" s="964" t="str">
        <f>IF(H309="","",COUNTIF(H18:H309,"&lt;&gt;"))</f>
        <v/>
      </c>
      <c r="H309" s="965" t="str" cm="1">
        <f t="array" ref="H309">IF(L309="","",IF(LEN(L309)&lt;=MAX(10,G13),L309,IFERROR(LEFT(L309,LOOKUP(2,1/(MID(L309,ROW(1:500),1)=" ")/(ROW(1:500)&lt;=MAX(10,G13)),ROW(1:500))-1),LEFT(L309,MAX(10,G13)))))</f>
        <v/>
      </c>
      <c r="I309" s="964" t="str">
        <f t="shared" si="59"/>
        <v/>
      </c>
      <c r="J309" s="964" t="str">
        <f t="shared" si="60"/>
        <v/>
      </c>
      <c r="K309" s="964" t="str">
        <f>IF(M308&lt;&gt;"",K308,IF(K308&lt;MAX(A18:A317),K308+1,""))</f>
        <v/>
      </c>
      <c r="L309" s="965" t="str">
        <f>IF(K309="","",IF(M308&lt;&gt;"",M308,INDEX(E18:E317,MATCH(K309,A18:A317,0))))</f>
        <v/>
      </c>
      <c r="M309" s="965" t="str">
        <f t="shared" si="61"/>
        <v/>
      </c>
      <c r="N309" s="965" t="str">
        <f t="shared" si="62"/>
        <v/>
      </c>
      <c r="O309" s="964" t="str">
        <f t="shared" si="63"/>
        <v/>
      </c>
      <c r="P309" s="964" t="str">
        <f t="shared" si="64"/>
        <v/>
      </c>
      <c r="Q309" s="965" t="str">
        <f t="shared" si="65"/>
        <v/>
      </c>
      <c r="R309" s="964" t="str">
        <f>IF(N309="","",IF(COUNTIF(AP18:AP300,TRIM(Q309))&gt;0,"EXCLUSION EXACTE",""))</f>
        <v/>
      </c>
      <c r="S309" s="964" t="str" cm="1">
        <f t="array" ref="S309">IF(N309="","",IF(SUMPRODUCT(--(AP18:AP300&lt;&gt;""),--ISNUMBER(SEARCH(" "&amp;AP18:AP300&amp;" ",Q309)))&gt;0,"BLOQUE MOLLUSQUES",""))</f>
        <v/>
      </c>
      <c r="T309" s="964" t="str" cm="1">
        <f t="array" ref="T309">IF(N309="","",IF(SUMPRODUCT(--(AT18:AT300&lt;&gt;""),--ISNUMBER(SEARCH(" "&amp;AT18:AT300&amp;" ",Q309)))&gt;0,"FORCE MOLLUSQUES",""))</f>
        <v/>
      </c>
      <c r="U309" s="965" t="str">
        <f t="shared" si="66"/>
        <v/>
      </c>
      <c r="V309" s="965" t="str">
        <f t="shared" si="69"/>
        <v/>
      </c>
      <c r="W309" s="977" t="str">
        <f t="shared" si="67"/>
        <v/>
      </c>
      <c r="X309" s="964" t="str" cm="1">
        <f t="array" ref="X309">IF(N309="","",IF(R309&lt;&gt;"","",IF(SUMPRODUCT(--(AN18:AN1500=X17),--(AM18:AM1500&lt;&gt;""),--ISNUMBER(SEARCH(" "&amp;AM18:AM1500&amp;" ",Q309)))&gt;0,X17,"")))</f>
        <v/>
      </c>
      <c r="Y309" s="964" t="str" cm="1">
        <f t="array" ref="Y309">IF(N309="","",IF(R309&lt;&gt;"","",IF(SUMPRODUCT(--(AN18:AN1500=Y17),--(AM18:AM1500&lt;&gt;""),--ISNUMBER(SEARCH(" "&amp;AM18:AM1500&amp;" ",Q309)))&gt;0,Y17,"")))</f>
        <v/>
      </c>
      <c r="Z309" s="964" t="str" cm="1">
        <f t="array" ref="Z309">IF(N309="","",IF(R309&lt;&gt;"","",IF(SUMPRODUCT(--(AN18:AN1500=Z17),--(AM18:AM1500&lt;&gt;""),--ISNUMBER(SEARCH(" "&amp;AM18:AM1500&amp;" ",Q309)))&gt;0,Z17,"")))</f>
        <v/>
      </c>
      <c r="AA309" s="964" t="str" cm="1">
        <f t="array" ref="AA309">IF(N309="","",IF(R309&lt;&gt;"","",IF(SUMPRODUCT(--(AN18:AN1500=AA17),--(AM18:AM1500&lt;&gt;""),--ISNUMBER(SEARCH(" "&amp;AM18:AM1500&amp;" ",Q309)))&gt;0,AA17,"")))</f>
        <v/>
      </c>
      <c r="AB309" s="964" t="str" cm="1">
        <f t="array" ref="AB309">IF(N309="","",IF(R309&lt;&gt;"","",IF(SUMPRODUCT(--(AN18:AN1500=AB17),--(AM18:AM1500&lt;&gt;""),--ISNUMBER(SEARCH(" "&amp;AM18:AM1500&amp;" ",Q309)))&gt;0,AB17,"")))</f>
        <v/>
      </c>
      <c r="AC309" s="964" t="str" cm="1">
        <f t="array" ref="AC309">IF(N309="","",IF(R309&lt;&gt;"","",IF(SUMPRODUCT(--(AN18:AN1500=AC17),--(AM18:AM1500&lt;&gt;""),--ISNUMBER(SEARCH(" "&amp;AM18:AM1500&amp;" ",Q309)))&gt;0,AC17,"")))</f>
        <v/>
      </c>
      <c r="AD309" s="964" t="str" cm="1">
        <f t="array" ref="AD309">IF(N309="","",IF(R309&lt;&gt;"","",IF(SUMPRODUCT(--(AN18:AN1500=AD17),--(AM18:AM1500&lt;&gt;""),--ISNUMBER(SEARCH(" "&amp;AM18:AM1500&amp;" ",Q309)))&gt;0,AD17,"")))</f>
        <v/>
      </c>
      <c r="AE309" s="964" t="str" cm="1">
        <f t="array" ref="AE309">IF(N309="","",IF(R309&lt;&gt;"","",IF(SUMPRODUCT(--(AN18:AN1500=AE17),--(AM18:AM1500&lt;&gt;""),--ISNUMBER(SEARCH(" "&amp;AM18:AM1500&amp;" ",Q309)))&gt;0,AE17,"")))</f>
        <v/>
      </c>
      <c r="AF309" s="964" t="str" cm="1">
        <f t="array" ref="AF309">IF(N309="","",IF(R309&lt;&gt;"","",IF(SUMPRODUCT(--(AN18:AN1500=AF17),--(AM18:AM1500&lt;&gt;""),--ISNUMBER(SEARCH(" "&amp;AM18:AM1500&amp;" ",Q309)))&gt;0,AF17,"")))</f>
        <v/>
      </c>
      <c r="AG309" s="964" t="str" cm="1">
        <f t="array" ref="AG309">IF(N309="","",IF(R309&lt;&gt;"","",IF(SUMPRODUCT(--(AN18:AN1500=AG17),--(AM18:AM1500&lt;&gt;""),--ISNUMBER(SEARCH(" "&amp;AM18:AM1500&amp;" ",Q309)))&gt;0,AG17,"")))</f>
        <v/>
      </c>
      <c r="AH309" s="964" t="str" cm="1">
        <f t="array" ref="AH309">IF(N309="","",IF(R309&lt;&gt;"","",IF(SUMPRODUCT(--(AN18:AN1500=AH17),--(AM18:AM1500&lt;&gt;""),--ISNUMBER(SEARCH(" "&amp;AM18:AM1500&amp;" ",Q309)))&gt;0,AH17,"")))</f>
        <v/>
      </c>
      <c r="AI309" s="964" t="str" cm="1">
        <f t="array" ref="AI309">IF(N309="","",IF(R309&lt;&gt;"","",IF(SUMPRODUCT(--(AN18:AN1500=AI17),--(AM18:AM1500&lt;&gt;""),--ISNUMBER(SEARCH(" "&amp;AM18:AM1500&amp;" ",Q309)))&gt;0,AI17,"")))</f>
        <v/>
      </c>
      <c r="AJ309" s="964" t="str" cm="1">
        <f t="array" ref="AJ309">IF(N309="","",IF(R309&lt;&gt;"","",IF(SUMPRODUCT(--(AN18:AN1500=AJ17),--(AM18:AM1500&lt;&gt;""),--ISNUMBER(SEARCH(" "&amp;AM18:AM1500&amp;" ",Q309)))&gt;0,AJ17,"")))</f>
        <v/>
      </c>
      <c r="AK309" s="964" t="str" cm="1">
        <f t="array" ref="AK309">IF(N309="","",IF(T309&lt;&gt;"",AK17,IF(S309&lt;&gt;"","",IF(R309&lt;&gt;"","",IF(SUMPRODUCT(--(AN18:AN1500=AK17),--(AM18:AM1500&lt;&gt;""),--ISNUMBER(SEARCH(" "&amp;AM18:AM1500&amp;" ",Q309)))&gt;0,AK17,"")))))</f>
        <v/>
      </c>
      <c r="AM309" s="964" t="s">
        <v>2316</v>
      </c>
      <c r="AN309" s="964" t="s">
        <v>1962</v>
      </c>
      <c r="BN309" s="49">
        <v>1</v>
      </c>
    </row>
    <row r="310" spans="1:66" ht="35.1" customHeight="1">
      <c r="A310" s="957" t="str">
        <f>IF(B310="","",COUNTIF(B18:B310,"&lt;&gt;"))</f>
        <v/>
      </c>
      <c r="B310" s="958"/>
      <c r="C310" s="974" t="str">
        <f t="shared" si="68"/>
        <v/>
      </c>
      <c r="D310" s="984" t="str">
        <f t="shared" si="56"/>
        <v/>
      </c>
      <c r="E310" s="961" t="str">
        <f t="shared" si="57"/>
        <v/>
      </c>
      <c r="F310" s="962" t="str">
        <f t="shared" si="58"/>
        <v/>
      </c>
      <c r="G310" s="963" t="str">
        <f>IF(H310="","",COUNTIF(H18:H310,"&lt;&gt;"))</f>
        <v/>
      </c>
      <c r="H310" s="958" t="str" cm="1">
        <f t="array" ref="H310">IF(L310="","",IF(LEN(L310)&lt;=MAX(10,G13),L310,IFERROR(LEFT(L310,LOOKUP(2,1/(MID(L310,ROW(1:500),1)=" ")/(ROW(1:500)&lt;=MAX(10,G13)),ROW(1:500))-1),LEFT(L310,MAX(10,G13)))))</f>
        <v/>
      </c>
      <c r="I310" s="963" t="str">
        <f t="shared" si="59"/>
        <v/>
      </c>
      <c r="J310" s="963" t="str">
        <f t="shared" si="60"/>
        <v/>
      </c>
      <c r="K310" s="964" t="str">
        <f>IF(M309&lt;&gt;"",K309,IF(K309&lt;MAX(A18:A317),K309+1,""))</f>
        <v/>
      </c>
      <c r="L310" s="965" t="str">
        <f>IF(K310="","",IF(M309&lt;&gt;"",M309,INDEX(E18:E317,MATCH(K310,A18:A317,0))))</f>
        <v/>
      </c>
      <c r="M310" s="965" t="str">
        <f t="shared" si="61"/>
        <v/>
      </c>
      <c r="N310" s="966" t="str">
        <f t="shared" si="62"/>
        <v/>
      </c>
      <c r="O310" s="967" t="str">
        <f t="shared" si="63"/>
        <v/>
      </c>
      <c r="P310" s="967" t="str">
        <f t="shared" si="64"/>
        <v/>
      </c>
      <c r="Q310" s="966" t="str">
        <f t="shared" si="65"/>
        <v/>
      </c>
      <c r="R310" s="967" t="str">
        <f>IF(N310="","",IF(COUNTIF(AP18:AP300,TRIM(Q310))&gt;0,"EXCLUSION EXACTE",""))</f>
        <v/>
      </c>
      <c r="S310" s="967" t="str" cm="1">
        <f t="array" ref="S310">IF(N310="","",IF(SUMPRODUCT(--(AP18:AP300&lt;&gt;""),--ISNUMBER(SEARCH(" "&amp;AP18:AP300&amp;" ",Q310)))&gt;0,"BLOQUE MOLLUSQUES",""))</f>
        <v/>
      </c>
      <c r="T310" s="967" t="str" cm="1">
        <f t="array" ref="T310">IF(N310="","",IF(SUMPRODUCT(--(AT18:AT300&lt;&gt;""),--ISNUMBER(SEARCH(" "&amp;AT18:AT300&amp;" ",Q310)))&gt;0,"FORCE MOLLUSQUES",""))</f>
        <v/>
      </c>
      <c r="U310" s="966" t="str">
        <f t="shared" si="66"/>
        <v/>
      </c>
      <c r="V310" s="966" t="str">
        <f t="shared" si="69"/>
        <v/>
      </c>
      <c r="W310" s="991" t="str">
        <f t="shared" si="67"/>
        <v/>
      </c>
      <c r="X310" s="967" t="str" cm="1">
        <f t="array" ref="X310">IF(N310="","",IF(R310&lt;&gt;"","",IF(SUMPRODUCT(--(AN18:AN1500=X17),--(AM18:AM1500&lt;&gt;""),--ISNUMBER(SEARCH(" "&amp;AM18:AM1500&amp;" ",Q310)))&gt;0,X17,"")))</f>
        <v/>
      </c>
      <c r="Y310" s="967" t="str" cm="1">
        <f t="array" ref="Y310">IF(N310="","",IF(R310&lt;&gt;"","",IF(SUMPRODUCT(--(AN18:AN1500=Y17),--(AM18:AM1500&lt;&gt;""),--ISNUMBER(SEARCH(" "&amp;AM18:AM1500&amp;" ",Q310)))&gt;0,Y17,"")))</f>
        <v/>
      </c>
      <c r="Z310" s="967" t="str" cm="1">
        <f t="array" ref="Z310">IF(N310="","",IF(R310&lt;&gt;"","",IF(SUMPRODUCT(--(AN18:AN1500=Z17),--(AM18:AM1500&lt;&gt;""),--ISNUMBER(SEARCH(" "&amp;AM18:AM1500&amp;" ",Q310)))&gt;0,Z17,"")))</f>
        <v/>
      </c>
      <c r="AA310" s="967" t="str" cm="1">
        <f t="array" ref="AA310">IF(N310="","",IF(R310&lt;&gt;"","",IF(SUMPRODUCT(--(AN18:AN1500=AA17),--(AM18:AM1500&lt;&gt;""),--ISNUMBER(SEARCH(" "&amp;AM18:AM1500&amp;" ",Q310)))&gt;0,AA17,"")))</f>
        <v/>
      </c>
      <c r="AB310" s="967" t="str" cm="1">
        <f t="array" ref="AB310">IF(N310="","",IF(R310&lt;&gt;"","",IF(SUMPRODUCT(--(AN18:AN1500=AB17),--(AM18:AM1500&lt;&gt;""),--ISNUMBER(SEARCH(" "&amp;AM18:AM1500&amp;" ",Q310)))&gt;0,AB17,"")))</f>
        <v/>
      </c>
      <c r="AC310" s="967" t="str" cm="1">
        <f t="array" ref="AC310">IF(N310="","",IF(R310&lt;&gt;"","",IF(SUMPRODUCT(--(AN18:AN1500=AC17),--(AM18:AM1500&lt;&gt;""),--ISNUMBER(SEARCH(" "&amp;AM18:AM1500&amp;" ",Q310)))&gt;0,AC17,"")))</f>
        <v/>
      </c>
      <c r="AD310" s="967" t="str" cm="1">
        <f t="array" ref="AD310">IF(N310="","",IF(R310&lt;&gt;"","",IF(SUMPRODUCT(--(AN18:AN1500=AD17),--(AM18:AM1500&lt;&gt;""),--ISNUMBER(SEARCH(" "&amp;AM18:AM1500&amp;" ",Q310)))&gt;0,AD17,"")))</f>
        <v/>
      </c>
      <c r="AE310" s="967" t="str" cm="1">
        <f t="array" ref="AE310">IF(N310="","",IF(R310&lt;&gt;"","",IF(SUMPRODUCT(--(AN18:AN1500=AE17),--(AM18:AM1500&lt;&gt;""),--ISNUMBER(SEARCH(" "&amp;AM18:AM1500&amp;" ",Q310)))&gt;0,AE17,"")))</f>
        <v/>
      </c>
      <c r="AF310" s="967" t="str" cm="1">
        <f t="array" ref="AF310">IF(N310="","",IF(R310&lt;&gt;"","",IF(SUMPRODUCT(--(AN18:AN1500=AF17),--(AM18:AM1500&lt;&gt;""),--ISNUMBER(SEARCH(" "&amp;AM18:AM1500&amp;" ",Q310)))&gt;0,AF17,"")))</f>
        <v/>
      </c>
      <c r="AG310" s="967" t="str" cm="1">
        <f t="array" ref="AG310">IF(N310="","",IF(R310&lt;&gt;"","",IF(SUMPRODUCT(--(AN18:AN1500=AG17),--(AM18:AM1500&lt;&gt;""),--ISNUMBER(SEARCH(" "&amp;AM18:AM1500&amp;" ",Q310)))&gt;0,AG17,"")))</f>
        <v/>
      </c>
      <c r="AH310" s="967" t="str" cm="1">
        <f t="array" ref="AH310">IF(N310="","",IF(R310&lt;&gt;"","",IF(SUMPRODUCT(--(AN18:AN1500=AH17),--(AM18:AM1500&lt;&gt;""),--ISNUMBER(SEARCH(" "&amp;AM18:AM1500&amp;" ",Q310)))&gt;0,AH17,"")))</f>
        <v/>
      </c>
      <c r="AI310" s="967" t="str" cm="1">
        <f t="array" ref="AI310">IF(N310="","",IF(R310&lt;&gt;"","",IF(SUMPRODUCT(--(AN18:AN1500=AI17),--(AM18:AM1500&lt;&gt;""),--ISNUMBER(SEARCH(" "&amp;AM18:AM1500&amp;" ",Q310)))&gt;0,AI17,"")))</f>
        <v/>
      </c>
      <c r="AJ310" s="967" t="str" cm="1">
        <f t="array" ref="AJ310">IF(N310="","",IF(R310&lt;&gt;"","",IF(SUMPRODUCT(--(AN18:AN1500=AJ17),--(AM18:AM1500&lt;&gt;""),--ISNUMBER(SEARCH(" "&amp;AM18:AM1500&amp;" ",Q310)))&gt;0,AJ17,"")))</f>
        <v/>
      </c>
      <c r="AK310" s="967" t="str" cm="1">
        <f t="array" ref="AK310">IF(N310="","",IF(T310&lt;&gt;"",AK17,IF(S310&lt;&gt;"","",IF(R310&lt;&gt;"","",IF(SUMPRODUCT(--(AN18:AN1500=AK17),--(AM18:AM1500&lt;&gt;""),--ISNUMBER(SEARCH(" "&amp;AM18:AM1500&amp;" ",Q310)))&gt;0,AK17,"")))))</f>
        <v/>
      </c>
      <c r="AM310" s="968" t="s">
        <v>2317</v>
      </c>
      <c r="AN310" s="968" t="s">
        <v>1962</v>
      </c>
      <c r="BN310" s="49">
        <v>1</v>
      </c>
    </row>
    <row r="311" spans="1:66" ht="35.1" customHeight="1">
      <c r="A311" s="973" t="str">
        <f>IF(B311="","",COUNTIF(B18:B311,"&lt;&gt;"))</f>
        <v/>
      </c>
      <c r="B311" s="965"/>
      <c r="C311" s="974" t="str">
        <f t="shared" si="68"/>
        <v/>
      </c>
      <c r="D311" s="984" t="str">
        <f t="shared" si="56"/>
        <v/>
      </c>
      <c r="E311" s="976" t="str">
        <f t="shared" si="57"/>
        <v/>
      </c>
      <c r="F311" s="977" t="str">
        <f t="shared" si="58"/>
        <v/>
      </c>
      <c r="G311" s="964" t="str">
        <f>IF(H311="","",COUNTIF(H18:H311,"&lt;&gt;"))</f>
        <v/>
      </c>
      <c r="H311" s="965" t="str" cm="1">
        <f t="array" ref="H311">IF(L311="","",IF(LEN(L311)&lt;=MAX(10,G13),L311,IFERROR(LEFT(L311,LOOKUP(2,1/(MID(L311,ROW(1:500),1)=" ")/(ROW(1:500)&lt;=MAX(10,G13)),ROW(1:500))-1),LEFT(L311,MAX(10,G13)))))</f>
        <v/>
      </c>
      <c r="I311" s="964" t="str">
        <f t="shared" si="59"/>
        <v/>
      </c>
      <c r="J311" s="964" t="str">
        <f t="shared" si="60"/>
        <v/>
      </c>
      <c r="K311" s="964" t="str">
        <f>IF(M310&lt;&gt;"",K310,IF(K310&lt;MAX(A18:A317),K310+1,""))</f>
        <v/>
      </c>
      <c r="L311" s="965" t="str">
        <f>IF(K311="","",IF(M310&lt;&gt;"",M310,INDEX(E18:E317,MATCH(K311,A18:A317,0))))</f>
        <v/>
      </c>
      <c r="M311" s="965" t="str">
        <f t="shared" si="61"/>
        <v/>
      </c>
      <c r="N311" s="965" t="str">
        <f t="shared" si="62"/>
        <v/>
      </c>
      <c r="O311" s="964" t="str">
        <f t="shared" si="63"/>
        <v/>
      </c>
      <c r="P311" s="964" t="str">
        <f t="shared" si="64"/>
        <v/>
      </c>
      <c r="Q311" s="965" t="str">
        <f t="shared" si="65"/>
        <v/>
      </c>
      <c r="R311" s="964" t="str">
        <f>IF(N311="","",IF(COUNTIF(AP18:AP300,TRIM(Q311))&gt;0,"EXCLUSION EXACTE",""))</f>
        <v/>
      </c>
      <c r="S311" s="964" t="str" cm="1">
        <f t="array" ref="S311">IF(N311="","",IF(SUMPRODUCT(--(AP18:AP300&lt;&gt;""),--ISNUMBER(SEARCH(" "&amp;AP18:AP300&amp;" ",Q311)))&gt;0,"BLOQUE MOLLUSQUES",""))</f>
        <v/>
      </c>
      <c r="T311" s="964" t="str" cm="1">
        <f t="array" ref="T311">IF(N311="","",IF(SUMPRODUCT(--(AT18:AT300&lt;&gt;""),--ISNUMBER(SEARCH(" "&amp;AT18:AT300&amp;" ",Q311)))&gt;0,"FORCE MOLLUSQUES",""))</f>
        <v/>
      </c>
      <c r="U311" s="965" t="str">
        <f t="shared" si="66"/>
        <v/>
      </c>
      <c r="V311" s="965" t="str">
        <f t="shared" si="69"/>
        <v/>
      </c>
      <c r="W311" s="977" t="str">
        <f t="shared" si="67"/>
        <v/>
      </c>
      <c r="X311" s="964" t="str" cm="1">
        <f t="array" ref="X311">IF(N311="","",IF(R311&lt;&gt;"","",IF(SUMPRODUCT(--(AN18:AN1500=X17),--(AM18:AM1500&lt;&gt;""),--ISNUMBER(SEARCH(" "&amp;AM18:AM1500&amp;" ",Q311)))&gt;0,X17,"")))</f>
        <v/>
      </c>
      <c r="Y311" s="964" t="str" cm="1">
        <f t="array" ref="Y311">IF(N311="","",IF(R311&lt;&gt;"","",IF(SUMPRODUCT(--(AN18:AN1500=Y17),--(AM18:AM1500&lt;&gt;""),--ISNUMBER(SEARCH(" "&amp;AM18:AM1500&amp;" ",Q311)))&gt;0,Y17,"")))</f>
        <v/>
      </c>
      <c r="Z311" s="964" t="str" cm="1">
        <f t="array" ref="Z311">IF(N311="","",IF(R311&lt;&gt;"","",IF(SUMPRODUCT(--(AN18:AN1500=Z17),--(AM18:AM1500&lt;&gt;""),--ISNUMBER(SEARCH(" "&amp;AM18:AM1500&amp;" ",Q311)))&gt;0,Z17,"")))</f>
        <v/>
      </c>
      <c r="AA311" s="964" t="str" cm="1">
        <f t="array" ref="AA311">IF(N311="","",IF(R311&lt;&gt;"","",IF(SUMPRODUCT(--(AN18:AN1500=AA17),--(AM18:AM1500&lt;&gt;""),--ISNUMBER(SEARCH(" "&amp;AM18:AM1500&amp;" ",Q311)))&gt;0,AA17,"")))</f>
        <v/>
      </c>
      <c r="AB311" s="964" t="str" cm="1">
        <f t="array" ref="AB311">IF(N311="","",IF(R311&lt;&gt;"","",IF(SUMPRODUCT(--(AN18:AN1500=AB17),--(AM18:AM1500&lt;&gt;""),--ISNUMBER(SEARCH(" "&amp;AM18:AM1500&amp;" ",Q311)))&gt;0,AB17,"")))</f>
        <v/>
      </c>
      <c r="AC311" s="964" t="str" cm="1">
        <f t="array" ref="AC311">IF(N311="","",IF(R311&lt;&gt;"","",IF(SUMPRODUCT(--(AN18:AN1500=AC17),--(AM18:AM1500&lt;&gt;""),--ISNUMBER(SEARCH(" "&amp;AM18:AM1500&amp;" ",Q311)))&gt;0,AC17,"")))</f>
        <v/>
      </c>
      <c r="AD311" s="964" t="str" cm="1">
        <f t="array" ref="AD311">IF(N311="","",IF(R311&lt;&gt;"","",IF(SUMPRODUCT(--(AN18:AN1500=AD17),--(AM18:AM1500&lt;&gt;""),--ISNUMBER(SEARCH(" "&amp;AM18:AM1500&amp;" ",Q311)))&gt;0,AD17,"")))</f>
        <v/>
      </c>
      <c r="AE311" s="964" t="str" cm="1">
        <f t="array" ref="AE311">IF(N311="","",IF(R311&lt;&gt;"","",IF(SUMPRODUCT(--(AN18:AN1500=AE17),--(AM18:AM1500&lt;&gt;""),--ISNUMBER(SEARCH(" "&amp;AM18:AM1500&amp;" ",Q311)))&gt;0,AE17,"")))</f>
        <v/>
      </c>
      <c r="AF311" s="964" t="str" cm="1">
        <f t="array" ref="AF311">IF(N311="","",IF(R311&lt;&gt;"","",IF(SUMPRODUCT(--(AN18:AN1500=AF17),--(AM18:AM1500&lt;&gt;""),--ISNUMBER(SEARCH(" "&amp;AM18:AM1500&amp;" ",Q311)))&gt;0,AF17,"")))</f>
        <v/>
      </c>
      <c r="AG311" s="964" t="str" cm="1">
        <f t="array" ref="AG311">IF(N311="","",IF(R311&lt;&gt;"","",IF(SUMPRODUCT(--(AN18:AN1500=AG17),--(AM18:AM1500&lt;&gt;""),--ISNUMBER(SEARCH(" "&amp;AM18:AM1500&amp;" ",Q311)))&gt;0,AG17,"")))</f>
        <v/>
      </c>
      <c r="AH311" s="964" t="str" cm="1">
        <f t="array" ref="AH311">IF(N311="","",IF(R311&lt;&gt;"","",IF(SUMPRODUCT(--(AN18:AN1500=AH17),--(AM18:AM1500&lt;&gt;""),--ISNUMBER(SEARCH(" "&amp;AM18:AM1500&amp;" ",Q311)))&gt;0,AH17,"")))</f>
        <v/>
      </c>
      <c r="AI311" s="964" t="str" cm="1">
        <f t="array" ref="AI311">IF(N311="","",IF(R311&lt;&gt;"","",IF(SUMPRODUCT(--(AN18:AN1500=AI17),--(AM18:AM1500&lt;&gt;""),--ISNUMBER(SEARCH(" "&amp;AM18:AM1500&amp;" ",Q311)))&gt;0,AI17,"")))</f>
        <v/>
      </c>
      <c r="AJ311" s="964" t="str" cm="1">
        <f t="array" ref="AJ311">IF(N311="","",IF(R311&lt;&gt;"","",IF(SUMPRODUCT(--(AN18:AN1500=AJ17),--(AM18:AM1500&lt;&gt;""),--ISNUMBER(SEARCH(" "&amp;AM18:AM1500&amp;" ",Q311)))&gt;0,AJ17,"")))</f>
        <v/>
      </c>
      <c r="AK311" s="964" t="str" cm="1">
        <f t="array" ref="AK311">IF(N311="","",IF(T311&lt;&gt;"",AK17,IF(S311&lt;&gt;"","",IF(R311&lt;&gt;"","",IF(SUMPRODUCT(--(AN18:AN1500=AK17),--(AM18:AM1500&lt;&gt;""),--ISNUMBER(SEARCH(" "&amp;AM18:AM1500&amp;" ",Q311)))&gt;0,AK17,"")))))</f>
        <v/>
      </c>
      <c r="AM311" s="964" t="s">
        <v>2318</v>
      </c>
      <c r="AN311" s="964" t="s">
        <v>1962</v>
      </c>
      <c r="BN311" s="49">
        <v>1</v>
      </c>
    </row>
    <row r="312" spans="1:66" ht="35.1" customHeight="1">
      <c r="A312" s="957" t="str">
        <f>IF(B312="","",COUNTIF(B18:B312,"&lt;&gt;"))</f>
        <v/>
      </c>
      <c r="B312" s="958"/>
      <c r="C312" s="974" t="str">
        <f t="shared" si="68"/>
        <v/>
      </c>
      <c r="D312" s="984" t="str">
        <f t="shared" si="56"/>
        <v/>
      </c>
      <c r="E312" s="961" t="str">
        <f t="shared" si="57"/>
        <v/>
      </c>
      <c r="F312" s="962" t="str">
        <f t="shared" si="58"/>
        <v/>
      </c>
      <c r="G312" s="963" t="str">
        <f>IF(H312="","",COUNTIF(H18:H312,"&lt;&gt;"))</f>
        <v/>
      </c>
      <c r="H312" s="958" t="str" cm="1">
        <f t="array" ref="H312">IF(L312="","",IF(LEN(L312)&lt;=MAX(10,G13),L312,IFERROR(LEFT(L312,LOOKUP(2,1/(MID(L312,ROW(1:500),1)=" ")/(ROW(1:500)&lt;=MAX(10,G13)),ROW(1:500))-1),LEFT(L312,MAX(10,G13)))))</f>
        <v/>
      </c>
      <c r="I312" s="963" t="str">
        <f t="shared" si="59"/>
        <v/>
      </c>
      <c r="J312" s="963" t="str">
        <f t="shared" si="60"/>
        <v/>
      </c>
      <c r="K312" s="964" t="str">
        <f>IF(M311&lt;&gt;"",K311,IF(K311&lt;MAX(A18:A317),K311+1,""))</f>
        <v/>
      </c>
      <c r="L312" s="965" t="str">
        <f>IF(K312="","",IF(M311&lt;&gt;"",M311,INDEX(E18:E317,MATCH(K312,A18:A317,0))))</f>
        <v/>
      </c>
      <c r="M312" s="965" t="str">
        <f t="shared" si="61"/>
        <v/>
      </c>
      <c r="N312" s="966" t="str">
        <f t="shared" si="62"/>
        <v/>
      </c>
      <c r="O312" s="967" t="str">
        <f t="shared" si="63"/>
        <v/>
      </c>
      <c r="P312" s="967" t="str">
        <f t="shared" si="64"/>
        <v/>
      </c>
      <c r="Q312" s="966" t="str">
        <f t="shared" si="65"/>
        <v/>
      </c>
      <c r="R312" s="967" t="str">
        <f>IF(N312="","",IF(COUNTIF(AP18:AP300,TRIM(Q312))&gt;0,"EXCLUSION EXACTE",""))</f>
        <v/>
      </c>
      <c r="S312" s="967" t="str" cm="1">
        <f t="array" ref="S312">IF(N312="","",IF(SUMPRODUCT(--(AP18:AP300&lt;&gt;""),--ISNUMBER(SEARCH(" "&amp;AP18:AP300&amp;" ",Q312)))&gt;0,"BLOQUE MOLLUSQUES",""))</f>
        <v/>
      </c>
      <c r="T312" s="967" t="str" cm="1">
        <f t="array" ref="T312">IF(N312="","",IF(SUMPRODUCT(--(AT18:AT300&lt;&gt;""),--ISNUMBER(SEARCH(" "&amp;AT18:AT300&amp;" ",Q312)))&gt;0,"FORCE MOLLUSQUES",""))</f>
        <v/>
      </c>
      <c r="U312" s="966" t="str">
        <f t="shared" si="66"/>
        <v/>
      </c>
      <c r="V312" s="966" t="str">
        <f t="shared" si="69"/>
        <v/>
      </c>
      <c r="W312" s="991" t="str">
        <f t="shared" si="67"/>
        <v/>
      </c>
      <c r="X312" s="967" t="str" cm="1">
        <f t="array" ref="X312">IF(N312="","",IF(R312&lt;&gt;"","",IF(SUMPRODUCT(--(AN18:AN1500=X17),--(AM18:AM1500&lt;&gt;""),--ISNUMBER(SEARCH(" "&amp;AM18:AM1500&amp;" ",Q312)))&gt;0,X17,"")))</f>
        <v/>
      </c>
      <c r="Y312" s="967" t="str" cm="1">
        <f t="array" ref="Y312">IF(N312="","",IF(R312&lt;&gt;"","",IF(SUMPRODUCT(--(AN18:AN1500=Y17),--(AM18:AM1500&lt;&gt;""),--ISNUMBER(SEARCH(" "&amp;AM18:AM1500&amp;" ",Q312)))&gt;0,Y17,"")))</f>
        <v/>
      </c>
      <c r="Z312" s="967" t="str" cm="1">
        <f t="array" ref="Z312">IF(N312="","",IF(R312&lt;&gt;"","",IF(SUMPRODUCT(--(AN18:AN1500=Z17),--(AM18:AM1500&lt;&gt;""),--ISNUMBER(SEARCH(" "&amp;AM18:AM1500&amp;" ",Q312)))&gt;0,Z17,"")))</f>
        <v/>
      </c>
      <c r="AA312" s="967" t="str" cm="1">
        <f t="array" ref="AA312">IF(N312="","",IF(R312&lt;&gt;"","",IF(SUMPRODUCT(--(AN18:AN1500=AA17),--(AM18:AM1500&lt;&gt;""),--ISNUMBER(SEARCH(" "&amp;AM18:AM1500&amp;" ",Q312)))&gt;0,AA17,"")))</f>
        <v/>
      </c>
      <c r="AB312" s="967" t="str" cm="1">
        <f t="array" ref="AB312">IF(N312="","",IF(R312&lt;&gt;"","",IF(SUMPRODUCT(--(AN18:AN1500=AB17),--(AM18:AM1500&lt;&gt;""),--ISNUMBER(SEARCH(" "&amp;AM18:AM1500&amp;" ",Q312)))&gt;0,AB17,"")))</f>
        <v/>
      </c>
      <c r="AC312" s="967" t="str" cm="1">
        <f t="array" ref="AC312">IF(N312="","",IF(R312&lt;&gt;"","",IF(SUMPRODUCT(--(AN18:AN1500=AC17),--(AM18:AM1500&lt;&gt;""),--ISNUMBER(SEARCH(" "&amp;AM18:AM1500&amp;" ",Q312)))&gt;0,AC17,"")))</f>
        <v/>
      </c>
      <c r="AD312" s="967" t="str" cm="1">
        <f t="array" ref="AD312">IF(N312="","",IF(R312&lt;&gt;"","",IF(SUMPRODUCT(--(AN18:AN1500=AD17),--(AM18:AM1500&lt;&gt;""),--ISNUMBER(SEARCH(" "&amp;AM18:AM1500&amp;" ",Q312)))&gt;0,AD17,"")))</f>
        <v/>
      </c>
      <c r="AE312" s="967" t="str" cm="1">
        <f t="array" ref="AE312">IF(N312="","",IF(R312&lt;&gt;"","",IF(SUMPRODUCT(--(AN18:AN1500=AE17),--(AM18:AM1500&lt;&gt;""),--ISNUMBER(SEARCH(" "&amp;AM18:AM1500&amp;" ",Q312)))&gt;0,AE17,"")))</f>
        <v/>
      </c>
      <c r="AF312" s="967" t="str" cm="1">
        <f t="array" ref="AF312">IF(N312="","",IF(R312&lt;&gt;"","",IF(SUMPRODUCT(--(AN18:AN1500=AF17),--(AM18:AM1500&lt;&gt;""),--ISNUMBER(SEARCH(" "&amp;AM18:AM1500&amp;" ",Q312)))&gt;0,AF17,"")))</f>
        <v/>
      </c>
      <c r="AG312" s="967" t="str" cm="1">
        <f t="array" ref="AG312">IF(N312="","",IF(R312&lt;&gt;"","",IF(SUMPRODUCT(--(AN18:AN1500=AG17),--(AM18:AM1500&lt;&gt;""),--ISNUMBER(SEARCH(" "&amp;AM18:AM1500&amp;" ",Q312)))&gt;0,AG17,"")))</f>
        <v/>
      </c>
      <c r="AH312" s="967" t="str" cm="1">
        <f t="array" ref="AH312">IF(N312="","",IF(R312&lt;&gt;"","",IF(SUMPRODUCT(--(AN18:AN1500=AH17),--(AM18:AM1500&lt;&gt;""),--ISNUMBER(SEARCH(" "&amp;AM18:AM1500&amp;" ",Q312)))&gt;0,AH17,"")))</f>
        <v/>
      </c>
      <c r="AI312" s="967" t="str" cm="1">
        <f t="array" ref="AI312">IF(N312="","",IF(R312&lt;&gt;"","",IF(SUMPRODUCT(--(AN18:AN1500=AI17),--(AM18:AM1500&lt;&gt;""),--ISNUMBER(SEARCH(" "&amp;AM18:AM1500&amp;" ",Q312)))&gt;0,AI17,"")))</f>
        <v/>
      </c>
      <c r="AJ312" s="967" t="str" cm="1">
        <f t="array" ref="AJ312">IF(N312="","",IF(R312&lt;&gt;"","",IF(SUMPRODUCT(--(AN18:AN1500=AJ17),--(AM18:AM1500&lt;&gt;""),--ISNUMBER(SEARCH(" "&amp;AM18:AM1500&amp;" ",Q312)))&gt;0,AJ17,"")))</f>
        <v/>
      </c>
      <c r="AK312" s="967" t="str" cm="1">
        <f t="array" ref="AK312">IF(N312="","",IF(T312&lt;&gt;"",AK17,IF(S312&lt;&gt;"","",IF(R312&lt;&gt;"","",IF(SUMPRODUCT(--(AN18:AN1500=AK17),--(AM18:AM1500&lt;&gt;""),--ISNUMBER(SEARCH(" "&amp;AM18:AM1500&amp;" ",Q312)))&gt;0,AK17,"")))))</f>
        <v/>
      </c>
      <c r="AM312" s="968" t="s">
        <v>2319</v>
      </c>
      <c r="AN312" s="968" t="s">
        <v>1962</v>
      </c>
      <c r="BN312" s="49">
        <v>1</v>
      </c>
    </row>
    <row r="313" spans="1:66" ht="35.1" customHeight="1">
      <c r="A313" s="973" t="str">
        <f>IF(B313="","",COUNTIF(B18:B313,"&lt;&gt;"))</f>
        <v/>
      </c>
      <c r="B313" s="965"/>
      <c r="C313" s="974" t="str">
        <f t="shared" si="68"/>
        <v/>
      </c>
      <c r="D313" s="984" t="str">
        <f t="shared" si="56"/>
        <v/>
      </c>
      <c r="E313" s="976" t="str">
        <f t="shared" si="57"/>
        <v/>
      </c>
      <c r="F313" s="977" t="str">
        <f t="shared" si="58"/>
        <v/>
      </c>
      <c r="G313" s="964" t="str">
        <f>IF(H313="","",COUNTIF(H18:H313,"&lt;&gt;"))</f>
        <v/>
      </c>
      <c r="H313" s="965" t="str" cm="1">
        <f t="array" ref="H313">IF(L313="","",IF(LEN(L313)&lt;=MAX(10,G13),L313,IFERROR(LEFT(L313,LOOKUP(2,1/(MID(L313,ROW(1:500),1)=" ")/(ROW(1:500)&lt;=MAX(10,G13)),ROW(1:500))-1),LEFT(L313,MAX(10,G13)))))</f>
        <v/>
      </c>
      <c r="I313" s="964" t="str">
        <f t="shared" si="59"/>
        <v/>
      </c>
      <c r="J313" s="964" t="str">
        <f t="shared" si="60"/>
        <v/>
      </c>
      <c r="K313" s="964" t="str">
        <f>IF(M312&lt;&gt;"",K312,IF(K312&lt;MAX(A18:A317),K312+1,""))</f>
        <v/>
      </c>
      <c r="L313" s="965" t="str">
        <f>IF(K313="","",IF(M312&lt;&gt;"",M312,INDEX(E18:E317,MATCH(K313,A18:A317,0))))</f>
        <v/>
      </c>
      <c r="M313" s="965" t="str">
        <f t="shared" si="61"/>
        <v/>
      </c>
      <c r="N313" s="965" t="str">
        <f t="shared" si="62"/>
        <v/>
      </c>
      <c r="O313" s="964" t="str">
        <f t="shared" si="63"/>
        <v/>
      </c>
      <c r="P313" s="964" t="str">
        <f t="shared" si="64"/>
        <v/>
      </c>
      <c r="Q313" s="965" t="str">
        <f t="shared" si="65"/>
        <v/>
      </c>
      <c r="R313" s="964" t="str">
        <f>IF(N313="","",IF(COUNTIF(AP18:AP300,TRIM(Q313))&gt;0,"EXCLUSION EXACTE",""))</f>
        <v/>
      </c>
      <c r="S313" s="964" t="str" cm="1">
        <f t="array" ref="S313">IF(N313="","",IF(SUMPRODUCT(--(AP18:AP300&lt;&gt;""),--ISNUMBER(SEARCH(" "&amp;AP18:AP300&amp;" ",Q313)))&gt;0,"BLOQUE MOLLUSQUES",""))</f>
        <v/>
      </c>
      <c r="T313" s="964" t="str" cm="1">
        <f t="array" ref="T313">IF(N313="","",IF(SUMPRODUCT(--(AT18:AT300&lt;&gt;""),--ISNUMBER(SEARCH(" "&amp;AT18:AT300&amp;" ",Q313)))&gt;0,"FORCE MOLLUSQUES",""))</f>
        <v/>
      </c>
      <c r="U313" s="965" t="str">
        <f t="shared" si="66"/>
        <v/>
      </c>
      <c r="V313" s="965" t="str">
        <f t="shared" si="69"/>
        <v/>
      </c>
      <c r="W313" s="977" t="str">
        <f t="shared" si="67"/>
        <v/>
      </c>
      <c r="X313" s="964" t="str" cm="1">
        <f t="array" ref="X313">IF(N313="","",IF(R313&lt;&gt;"","",IF(SUMPRODUCT(--(AN18:AN1500=X17),--(AM18:AM1500&lt;&gt;""),--ISNUMBER(SEARCH(" "&amp;AM18:AM1500&amp;" ",Q313)))&gt;0,X17,"")))</f>
        <v/>
      </c>
      <c r="Y313" s="964" t="str" cm="1">
        <f t="array" ref="Y313">IF(N313="","",IF(R313&lt;&gt;"","",IF(SUMPRODUCT(--(AN18:AN1500=Y17),--(AM18:AM1500&lt;&gt;""),--ISNUMBER(SEARCH(" "&amp;AM18:AM1500&amp;" ",Q313)))&gt;0,Y17,"")))</f>
        <v/>
      </c>
      <c r="Z313" s="964" t="str" cm="1">
        <f t="array" ref="Z313">IF(N313="","",IF(R313&lt;&gt;"","",IF(SUMPRODUCT(--(AN18:AN1500=Z17),--(AM18:AM1500&lt;&gt;""),--ISNUMBER(SEARCH(" "&amp;AM18:AM1500&amp;" ",Q313)))&gt;0,Z17,"")))</f>
        <v/>
      </c>
      <c r="AA313" s="964" t="str" cm="1">
        <f t="array" ref="AA313">IF(N313="","",IF(R313&lt;&gt;"","",IF(SUMPRODUCT(--(AN18:AN1500=AA17),--(AM18:AM1500&lt;&gt;""),--ISNUMBER(SEARCH(" "&amp;AM18:AM1500&amp;" ",Q313)))&gt;0,AA17,"")))</f>
        <v/>
      </c>
      <c r="AB313" s="964" t="str" cm="1">
        <f t="array" ref="AB313">IF(N313="","",IF(R313&lt;&gt;"","",IF(SUMPRODUCT(--(AN18:AN1500=AB17),--(AM18:AM1500&lt;&gt;""),--ISNUMBER(SEARCH(" "&amp;AM18:AM1500&amp;" ",Q313)))&gt;0,AB17,"")))</f>
        <v/>
      </c>
      <c r="AC313" s="964" t="str" cm="1">
        <f t="array" ref="AC313">IF(N313="","",IF(R313&lt;&gt;"","",IF(SUMPRODUCT(--(AN18:AN1500=AC17),--(AM18:AM1500&lt;&gt;""),--ISNUMBER(SEARCH(" "&amp;AM18:AM1500&amp;" ",Q313)))&gt;0,AC17,"")))</f>
        <v/>
      </c>
      <c r="AD313" s="964" t="str" cm="1">
        <f t="array" ref="AD313">IF(N313="","",IF(R313&lt;&gt;"","",IF(SUMPRODUCT(--(AN18:AN1500=AD17),--(AM18:AM1500&lt;&gt;""),--ISNUMBER(SEARCH(" "&amp;AM18:AM1500&amp;" ",Q313)))&gt;0,AD17,"")))</f>
        <v/>
      </c>
      <c r="AE313" s="964" t="str" cm="1">
        <f t="array" ref="AE313">IF(N313="","",IF(R313&lt;&gt;"","",IF(SUMPRODUCT(--(AN18:AN1500=AE17),--(AM18:AM1500&lt;&gt;""),--ISNUMBER(SEARCH(" "&amp;AM18:AM1500&amp;" ",Q313)))&gt;0,AE17,"")))</f>
        <v/>
      </c>
      <c r="AF313" s="964" t="str" cm="1">
        <f t="array" ref="AF313">IF(N313="","",IF(R313&lt;&gt;"","",IF(SUMPRODUCT(--(AN18:AN1500=AF17),--(AM18:AM1500&lt;&gt;""),--ISNUMBER(SEARCH(" "&amp;AM18:AM1500&amp;" ",Q313)))&gt;0,AF17,"")))</f>
        <v/>
      </c>
      <c r="AG313" s="964" t="str" cm="1">
        <f t="array" ref="AG313">IF(N313="","",IF(R313&lt;&gt;"","",IF(SUMPRODUCT(--(AN18:AN1500=AG17),--(AM18:AM1500&lt;&gt;""),--ISNUMBER(SEARCH(" "&amp;AM18:AM1500&amp;" ",Q313)))&gt;0,AG17,"")))</f>
        <v/>
      </c>
      <c r="AH313" s="964" t="str" cm="1">
        <f t="array" ref="AH313">IF(N313="","",IF(R313&lt;&gt;"","",IF(SUMPRODUCT(--(AN18:AN1500=AH17),--(AM18:AM1500&lt;&gt;""),--ISNUMBER(SEARCH(" "&amp;AM18:AM1500&amp;" ",Q313)))&gt;0,AH17,"")))</f>
        <v/>
      </c>
      <c r="AI313" s="964" t="str" cm="1">
        <f t="array" ref="AI313">IF(N313="","",IF(R313&lt;&gt;"","",IF(SUMPRODUCT(--(AN18:AN1500=AI17),--(AM18:AM1500&lt;&gt;""),--ISNUMBER(SEARCH(" "&amp;AM18:AM1500&amp;" ",Q313)))&gt;0,AI17,"")))</f>
        <v/>
      </c>
      <c r="AJ313" s="964" t="str" cm="1">
        <f t="array" ref="AJ313">IF(N313="","",IF(R313&lt;&gt;"","",IF(SUMPRODUCT(--(AN18:AN1500=AJ17),--(AM18:AM1500&lt;&gt;""),--ISNUMBER(SEARCH(" "&amp;AM18:AM1500&amp;" ",Q313)))&gt;0,AJ17,"")))</f>
        <v/>
      </c>
      <c r="AK313" s="964" t="str" cm="1">
        <f t="array" ref="AK313">IF(N313="","",IF(T313&lt;&gt;"",AK17,IF(S313&lt;&gt;"","",IF(R313&lt;&gt;"","",IF(SUMPRODUCT(--(AN18:AN1500=AK17),--(AM18:AM1500&lt;&gt;""),--ISNUMBER(SEARCH(" "&amp;AM18:AM1500&amp;" ",Q313)))&gt;0,AK17,"")))))</f>
        <v/>
      </c>
      <c r="AM313" s="964" t="s">
        <v>2320</v>
      </c>
      <c r="AN313" s="964" t="s">
        <v>1962</v>
      </c>
      <c r="BN313" s="49">
        <v>1</v>
      </c>
    </row>
    <row r="314" spans="1:66" ht="35.1" customHeight="1">
      <c r="A314" s="957" t="str">
        <f>IF(B314="","",COUNTIF(B18:B314,"&lt;&gt;"))</f>
        <v/>
      </c>
      <c r="B314" s="958"/>
      <c r="C314" s="974" t="str">
        <f t="shared" si="68"/>
        <v/>
      </c>
      <c r="D314" s="984" t="str">
        <f t="shared" si="56"/>
        <v/>
      </c>
      <c r="E314" s="961" t="str">
        <f t="shared" si="57"/>
        <v/>
      </c>
      <c r="F314" s="962" t="str">
        <f t="shared" si="58"/>
        <v/>
      </c>
      <c r="G314" s="963" t="str">
        <f>IF(H314="","",COUNTIF(H18:H314,"&lt;&gt;"))</f>
        <v/>
      </c>
      <c r="H314" s="958" t="str" cm="1">
        <f t="array" ref="H314">IF(L314="","",IF(LEN(L314)&lt;=MAX(10,G13),L314,IFERROR(LEFT(L314,LOOKUP(2,1/(MID(L314,ROW(1:500),1)=" ")/(ROW(1:500)&lt;=MAX(10,G13)),ROW(1:500))-1),LEFT(L314,MAX(10,G13)))))</f>
        <v/>
      </c>
      <c r="I314" s="963" t="str">
        <f t="shared" si="59"/>
        <v/>
      </c>
      <c r="J314" s="963" t="str">
        <f t="shared" si="60"/>
        <v/>
      </c>
      <c r="K314" s="964" t="str">
        <f>IF(M313&lt;&gt;"",K313,IF(K313&lt;MAX(A18:A317),K313+1,""))</f>
        <v/>
      </c>
      <c r="L314" s="965" t="str">
        <f>IF(K314="","",IF(M313&lt;&gt;"",M313,INDEX(E18:E317,MATCH(K314,A18:A317,0))))</f>
        <v/>
      </c>
      <c r="M314" s="965" t="str">
        <f t="shared" si="61"/>
        <v/>
      </c>
      <c r="N314" s="966" t="str">
        <f t="shared" si="62"/>
        <v/>
      </c>
      <c r="O314" s="967" t="str">
        <f t="shared" si="63"/>
        <v/>
      </c>
      <c r="P314" s="967" t="str">
        <f t="shared" si="64"/>
        <v/>
      </c>
      <c r="Q314" s="966" t="str">
        <f t="shared" si="65"/>
        <v/>
      </c>
      <c r="R314" s="967" t="str">
        <f>IF(N314="","",IF(COUNTIF(AP18:AP300,TRIM(Q314))&gt;0,"EXCLUSION EXACTE",""))</f>
        <v/>
      </c>
      <c r="S314" s="967" t="str" cm="1">
        <f t="array" ref="S314">IF(N314="","",IF(SUMPRODUCT(--(AP18:AP300&lt;&gt;""),--ISNUMBER(SEARCH(" "&amp;AP18:AP300&amp;" ",Q314)))&gt;0,"BLOQUE MOLLUSQUES",""))</f>
        <v/>
      </c>
      <c r="T314" s="967" t="str" cm="1">
        <f t="array" ref="T314">IF(N314="","",IF(SUMPRODUCT(--(AT18:AT300&lt;&gt;""),--ISNUMBER(SEARCH(" "&amp;AT18:AT300&amp;" ",Q314)))&gt;0,"FORCE MOLLUSQUES",""))</f>
        <v/>
      </c>
      <c r="U314" s="966" t="str">
        <f t="shared" si="66"/>
        <v/>
      </c>
      <c r="V314" s="966" t="str">
        <f t="shared" si="69"/>
        <v/>
      </c>
      <c r="W314" s="991" t="str">
        <f t="shared" si="67"/>
        <v/>
      </c>
      <c r="X314" s="967" t="str" cm="1">
        <f t="array" ref="X314">IF(N314="","",IF(R314&lt;&gt;"","",IF(SUMPRODUCT(--(AN18:AN1500=X17),--(AM18:AM1500&lt;&gt;""),--ISNUMBER(SEARCH(" "&amp;AM18:AM1500&amp;" ",Q314)))&gt;0,X17,"")))</f>
        <v/>
      </c>
      <c r="Y314" s="967" t="str" cm="1">
        <f t="array" ref="Y314">IF(N314="","",IF(R314&lt;&gt;"","",IF(SUMPRODUCT(--(AN18:AN1500=Y17),--(AM18:AM1500&lt;&gt;""),--ISNUMBER(SEARCH(" "&amp;AM18:AM1500&amp;" ",Q314)))&gt;0,Y17,"")))</f>
        <v/>
      </c>
      <c r="Z314" s="967" t="str" cm="1">
        <f t="array" ref="Z314">IF(N314="","",IF(R314&lt;&gt;"","",IF(SUMPRODUCT(--(AN18:AN1500=Z17),--(AM18:AM1500&lt;&gt;""),--ISNUMBER(SEARCH(" "&amp;AM18:AM1500&amp;" ",Q314)))&gt;0,Z17,"")))</f>
        <v/>
      </c>
      <c r="AA314" s="967" t="str" cm="1">
        <f t="array" ref="AA314">IF(N314="","",IF(R314&lt;&gt;"","",IF(SUMPRODUCT(--(AN18:AN1500=AA17),--(AM18:AM1500&lt;&gt;""),--ISNUMBER(SEARCH(" "&amp;AM18:AM1500&amp;" ",Q314)))&gt;0,AA17,"")))</f>
        <v/>
      </c>
      <c r="AB314" s="967" t="str" cm="1">
        <f t="array" ref="AB314">IF(N314="","",IF(R314&lt;&gt;"","",IF(SUMPRODUCT(--(AN18:AN1500=AB17),--(AM18:AM1500&lt;&gt;""),--ISNUMBER(SEARCH(" "&amp;AM18:AM1500&amp;" ",Q314)))&gt;0,AB17,"")))</f>
        <v/>
      </c>
      <c r="AC314" s="967" t="str" cm="1">
        <f t="array" ref="AC314">IF(N314="","",IF(R314&lt;&gt;"","",IF(SUMPRODUCT(--(AN18:AN1500=AC17),--(AM18:AM1500&lt;&gt;""),--ISNUMBER(SEARCH(" "&amp;AM18:AM1500&amp;" ",Q314)))&gt;0,AC17,"")))</f>
        <v/>
      </c>
      <c r="AD314" s="967" t="str" cm="1">
        <f t="array" ref="AD314">IF(N314="","",IF(R314&lt;&gt;"","",IF(SUMPRODUCT(--(AN18:AN1500=AD17),--(AM18:AM1500&lt;&gt;""),--ISNUMBER(SEARCH(" "&amp;AM18:AM1500&amp;" ",Q314)))&gt;0,AD17,"")))</f>
        <v/>
      </c>
      <c r="AE314" s="967" t="str" cm="1">
        <f t="array" ref="AE314">IF(N314="","",IF(R314&lt;&gt;"","",IF(SUMPRODUCT(--(AN18:AN1500=AE17),--(AM18:AM1500&lt;&gt;""),--ISNUMBER(SEARCH(" "&amp;AM18:AM1500&amp;" ",Q314)))&gt;0,AE17,"")))</f>
        <v/>
      </c>
      <c r="AF314" s="967" t="str" cm="1">
        <f t="array" ref="AF314">IF(N314="","",IF(R314&lt;&gt;"","",IF(SUMPRODUCT(--(AN18:AN1500=AF17),--(AM18:AM1500&lt;&gt;""),--ISNUMBER(SEARCH(" "&amp;AM18:AM1500&amp;" ",Q314)))&gt;0,AF17,"")))</f>
        <v/>
      </c>
      <c r="AG314" s="967" t="str" cm="1">
        <f t="array" ref="AG314">IF(N314="","",IF(R314&lt;&gt;"","",IF(SUMPRODUCT(--(AN18:AN1500=AG17),--(AM18:AM1500&lt;&gt;""),--ISNUMBER(SEARCH(" "&amp;AM18:AM1500&amp;" ",Q314)))&gt;0,AG17,"")))</f>
        <v/>
      </c>
      <c r="AH314" s="967" t="str" cm="1">
        <f t="array" ref="AH314">IF(N314="","",IF(R314&lt;&gt;"","",IF(SUMPRODUCT(--(AN18:AN1500=AH17),--(AM18:AM1500&lt;&gt;""),--ISNUMBER(SEARCH(" "&amp;AM18:AM1500&amp;" ",Q314)))&gt;0,AH17,"")))</f>
        <v/>
      </c>
      <c r="AI314" s="967" t="str" cm="1">
        <f t="array" ref="AI314">IF(N314="","",IF(R314&lt;&gt;"","",IF(SUMPRODUCT(--(AN18:AN1500=AI17),--(AM18:AM1500&lt;&gt;""),--ISNUMBER(SEARCH(" "&amp;AM18:AM1500&amp;" ",Q314)))&gt;0,AI17,"")))</f>
        <v/>
      </c>
      <c r="AJ314" s="967" t="str" cm="1">
        <f t="array" ref="AJ314">IF(N314="","",IF(R314&lt;&gt;"","",IF(SUMPRODUCT(--(AN18:AN1500=AJ17),--(AM18:AM1500&lt;&gt;""),--ISNUMBER(SEARCH(" "&amp;AM18:AM1500&amp;" ",Q314)))&gt;0,AJ17,"")))</f>
        <v/>
      </c>
      <c r="AK314" s="967" t="str" cm="1">
        <f t="array" ref="AK314">IF(N314="","",IF(T314&lt;&gt;"",AK17,IF(S314&lt;&gt;"","",IF(R314&lt;&gt;"","",IF(SUMPRODUCT(--(AN18:AN1500=AK17),--(AM18:AM1500&lt;&gt;""),--ISNUMBER(SEARCH(" "&amp;AM18:AM1500&amp;" ",Q314)))&gt;0,AK17,"")))))</f>
        <v/>
      </c>
      <c r="AM314" s="968" t="s">
        <v>2321</v>
      </c>
      <c r="AN314" s="968" t="s">
        <v>1962</v>
      </c>
      <c r="BN314" s="49">
        <v>1</v>
      </c>
    </row>
    <row r="315" spans="1:66" ht="35.1" customHeight="1">
      <c r="A315" s="973" t="str">
        <f>IF(B315="","",COUNTIF(B18:B315,"&lt;&gt;"))</f>
        <v/>
      </c>
      <c r="B315" s="965"/>
      <c r="C315" s="974" t="str">
        <f t="shared" si="68"/>
        <v/>
      </c>
      <c r="D315" s="984" t="str">
        <f t="shared" si="56"/>
        <v/>
      </c>
      <c r="E315" s="976" t="str">
        <f t="shared" si="57"/>
        <v/>
      </c>
      <c r="F315" s="977" t="str">
        <f t="shared" si="58"/>
        <v/>
      </c>
      <c r="G315" s="964" t="str">
        <f>IF(H315="","",COUNTIF(H18:H315,"&lt;&gt;"))</f>
        <v/>
      </c>
      <c r="H315" s="965" t="str" cm="1">
        <f t="array" ref="H315">IF(L315="","",IF(LEN(L315)&lt;=MAX(10,G13),L315,IFERROR(LEFT(L315,LOOKUP(2,1/(MID(L315,ROW(1:500),1)=" ")/(ROW(1:500)&lt;=MAX(10,G13)),ROW(1:500))-1),LEFT(L315,MAX(10,G13)))))</f>
        <v/>
      </c>
      <c r="I315" s="964" t="str">
        <f t="shared" si="59"/>
        <v/>
      </c>
      <c r="J315" s="964" t="str">
        <f t="shared" si="60"/>
        <v/>
      </c>
      <c r="K315" s="964" t="str">
        <f>IF(M314&lt;&gt;"",K314,IF(K314&lt;MAX(A18:A317),K314+1,""))</f>
        <v/>
      </c>
      <c r="L315" s="965" t="str">
        <f>IF(K315="","",IF(M314&lt;&gt;"",M314,INDEX(E18:E317,MATCH(K315,A18:A317,0))))</f>
        <v/>
      </c>
      <c r="M315" s="965" t="str">
        <f t="shared" si="61"/>
        <v/>
      </c>
      <c r="N315" s="965" t="str">
        <f t="shared" si="62"/>
        <v/>
      </c>
      <c r="O315" s="964" t="str">
        <f t="shared" si="63"/>
        <v/>
      </c>
      <c r="P315" s="964" t="str">
        <f t="shared" si="64"/>
        <v/>
      </c>
      <c r="Q315" s="965" t="str">
        <f t="shared" si="65"/>
        <v/>
      </c>
      <c r="R315" s="964" t="str">
        <f>IF(N315="","",IF(COUNTIF(AP18:AP300,TRIM(Q315))&gt;0,"EXCLUSION EXACTE",""))</f>
        <v/>
      </c>
      <c r="S315" s="964" t="str" cm="1">
        <f t="array" ref="S315">IF(N315="","",IF(SUMPRODUCT(--(AP18:AP300&lt;&gt;""),--ISNUMBER(SEARCH(" "&amp;AP18:AP300&amp;" ",Q315)))&gt;0,"BLOQUE MOLLUSQUES",""))</f>
        <v/>
      </c>
      <c r="T315" s="964" t="str" cm="1">
        <f t="array" ref="T315">IF(N315="","",IF(SUMPRODUCT(--(AT18:AT300&lt;&gt;""),--ISNUMBER(SEARCH(" "&amp;AT18:AT300&amp;" ",Q315)))&gt;0,"FORCE MOLLUSQUES",""))</f>
        <v/>
      </c>
      <c r="U315" s="965" t="str">
        <f t="shared" si="66"/>
        <v/>
      </c>
      <c r="V315" s="965" t="str">
        <f t="shared" si="69"/>
        <v/>
      </c>
      <c r="W315" s="977" t="str">
        <f t="shared" si="67"/>
        <v/>
      </c>
      <c r="X315" s="964" t="str" cm="1">
        <f t="array" ref="X315">IF(N315="","",IF(R315&lt;&gt;"","",IF(SUMPRODUCT(--(AN18:AN1500=X17),--(AM18:AM1500&lt;&gt;""),--ISNUMBER(SEARCH(" "&amp;AM18:AM1500&amp;" ",Q315)))&gt;0,X17,"")))</f>
        <v/>
      </c>
      <c r="Y315" s="964" t="str" cm="1">
        <f t="array" ref="Y315">IF(N315="","",IF(R315&lt;&gt;"","",IF(SUMPRODUCT(--(AN18:AN1500=Y17),--(AM18:AM1500&lt;&gt;""),--ISNUMBER(SEARCH(" "&amp;AM18:AM1500&amp;" ",Q315)))&gt;0,Y17,"")))</f>
        <v/>
      </c>
      <c r="Z315" s="964" t="str" cm="1">
        <f t="array" ref="Z315">IF(N315="","",IF(R315&lt;&gt;"","",IF(SUMPRODUCT(--(AN18:AN1500=Z17),--(AM18:AM1500&lt;&gt;""),--ISNUMBER(SEARCH(" "&amp;AM18:AM1500&amp;" ",Q315)))&gt;0,Z17,"")))</f>
        <v/>
      </c>
      <c r="AA315" s="964" t="str" cm="1">
        <f t="array" ref="AA315">IF(N315="","",IF(R315&lt;&gt;"","",IF(SUMPRODUCT(--(AN18:AN1500=AA17),--(AM18:AM1500&lt;&gt;""),--ISNUMBER(SEARCH(" "&amp;AM18:AM1500&amp;" ",Q315)))&gt;0,AA17,"")))</f>
        <v/>
      </c>
      <c r="AB315" s="964" t="str" cm="1">
        <f t="array" ref="AB315">IF(N315="","",IF(R315&lt;&gt;"","",IF(SUMPRODUCT(--(AN18:AN1500=AB17),--(AM18:AM1500&lt;&gt;""),--ISNUMBER(SEARCH(" "&amp;AM18:AM1500&amp;" ",Q315)))&gt;0,AB17,"")))</f>
        <v/>
      </c>
      <c r="AC315" s="964" t="str" cm="1">
        <f t="array" ref="AC315">IF(N315="","",IF(R315&lt;&gt;"","",IF(SUMPRODUCT(--(AN18:AN1500=AC17),--(AM18:AM1500&lt;&gt;""),--ISNUMBER(SEARCH(" "&amp;AM18:AM1500&amp;" ",Q315)))&gt;0,AC17,"")))</f>
        <v/>
      </c>
      <c r="AD315" s="964" t="str" cm="1">
        <f t="array" ref="AD315">IF(N315="","",IF(R315&lt;&gt;"","",IF(SUMPRODUCT(--(AN18:AN1500=AD17),--(AM18:AM1500&lt;&gt;""),--ISNUMBER(SEARCH(" "&amp;AM18:AM1500&amp;" ",Q315)))&gt;0,AD17,"")))</f>
        <v/>
      </c>
      <c r="AE315" s="964" t="str" cm="1">
        <f t="array" ref="AE315">IF(N315="","",IF(R315&lt;&gt;"","",IF(SUMPRODUCT(--(AN18:AN1500=AE17),--(AM18:AM1500&lt;&gt;""),--ISNUMBER(SEARCH(" "&amp;AM18:AM1500&amp;" ",Q315)))&gt;0,AE17,"")))</f>
        <v/>
      </c>
      <c r="AF315" s="964" t="str" cm="1">
        <f t="array" ref="AF315">IF(N315="","",IF(R315&lt;&gt;"","",IF(SUMPRODUCT(--(AN18:AN1500=AF17),--(AM18:AM1500&lt;&gt;""),--ISNUMBER(SEARCH(" "&amp;AM18:AM1500&amp;" ",Q315)))&gt;0,AF17,"")))</f>
        <v/>
      </c>
      <c r="AG315" s="964" t="str" cm="1">
        <f t="array" ref="AG315">IF(N315="","",IF(R315&lt;&gt;"","",IF(SUMPRODUCT(--(AN18:AN1500=AG17),--(AM18:AM1500&lt;&gt;""),--ISNUMBER(SEARCH(" "&amp;AM18:AM1500&amp;" ",Q315)))&gt;0,AG17,"")))</f>
        <v/>
      </c>
      <c r="AH315" s="964" t="str" cm="1">
        <f t="array" ref="AH315">IF(N315="","",IF(R315&lt;&gt;"","",IF(SUMPRODUCT(--(AN18:AN1500=AH17),--(AM18:AM1500&lt;&gt;""),--ISNUMBER(SEARCH(" "&amp;AM18:AM1500&amp;" ",Q315)))&gt;0,AH17,"")))</f>
        <v/>
      </c>
      <c r="AI315" s="964" t="str" cm="1">
        <f t="array" ref="AI315">IF(N315="","",IF(R315&lt;&gt;"","",IF(SUMPRODUCT(--(AN18:AN1500=AI17),--(AM18:AM1500&lt;&gt;""),--ISNUMBER(SEARCH(" "&amp;AM18:AM1500&amp;" ",Q315)))&gt;0,AI17,"")))</f>
        <v/>
      </c>
      <c r="AJ315" s="964" t="str" cm="1">
        <f t="array" ref="AJ315">IF(N315="","",IF(R315&lt;&gt;"","",IF(SUMPRODUCT(--(AN18:AN1500=AJ17),--(AM18:AM1500&lt;&gt;""),--ISNUMBER(SEARCH(" "&amp;AM18:AM1500&amp;" ",Q315)))&gt;0,AJ17,"")))</f>
        <v/>
      </c>
      <c r="AK315" s="964" t="str" cm="1">
        <f t="array" ref="AK315">IF(N315="","",IF(T315&lt;&gt;"",AK17,IF(S315&lt;&gt;"","",IF(R315&lt;&gt;"","",IF(SUMPRODUCT(--(AN18:AN1500=AK17),--(AM18:AM1500&lt;&gt;""),--ISNUMBER(SEARCH(" "&amp;AM18:AM1500&amp;" ",Q315)))&gt;0,AK17,"")))))</f>
        <v/>
      </c>
      <c r="AM315" s="964" t="s">
        <v>2322</v>
      </c>
      <c r="AN315" s="964" t="s">
        <v>1962</v>
      </c>
      <c r="BN315" s="49">
        <v>1</v>
      </c>
    </row>
    <row r="316" spans="1:66" ht="35.1" customHeight="1">
      <c r="A316" s="957" t="str">
        <f>IF(B316="","",COUNTIF(B18:B316,"&lt;&gt;"))</f>
        <v/>
      </c>
      <c r="B316" s="958"/>
      <c r="C316" s="974" t="str">
        <f t="shared" si="68"/>
        <v/>
      </c>
      <c r="D316" s="984" t="str">
        <f t="shared" si="56"/>
        <v/>
      </c>
      <c r="E316" s="961" t="str">
        <f t="shared" si="57"/>
        <v/>
      </c>
      <c r="F316" s="962" t="str">
        <f t="shared" si="58"/>
        <v/>
      </c>
      <c r="G316" s="963" t="str">
        <f>IF(H316="","",COUNTIF(H18:H316,"&lt;&gt;"))</f>
        <v/>
      </c>
      <c r="H316" s="958" t="str" cm="1">
        <f t="array" ref="H316">IF(L316="","",IF(LEN(L316)&lt;=MAX(10,G13),L316,IFERROR(LEFT(L316,LOOKUP(2,1/(MID(L316,ROW(1:500),1)=" ")/(ROW(1:500)&lt;=MAX(10,G13)),ROW(1:500))-1),LEFT(L316,MAX(10,G13)))))</f>
        <v/>
      </c>
      <c r="I316" s="963" t="str">
        <f t="shared" si="59"/>
        <v/>
      </c>
      <c r="J316" s="963" t="str">
        <f t="shared" si="60"/>
        <v/>
      </c>
      <c r="K316" s="964" t="str">
        <f>IF(M315&lt;&gt;"",K315,IF(K315&lt;MAX(A18:A317),K315+1,""))</f>
        <v/>
      </c>
      <c r="L316" s="965" t="str">
        <f>IF(K316="","",IF(M315&lt;&gt;"",M315,INDEX(E18:E317,MATCH(K316,A18:A317,0))))</f>
        <v/>
      </c>
      <c r="M316" s="965" t="str">
        <f t="shared" si="61"/>
        <v/>
      </c>
      <c r="N316" s="966" t="str">
        <f t="shared" si="62"/>
        <v/>
      </c>
      <c r="O316" s="967" t="str">
        <f t="shared" si="63"/>
        <v/>
      </c>
      <c r="P316" s="967" t="str">
        <f t="shared" si="64"/>
        <v/>
      </c>
      <c r="Q316" s="966" t="str">
        <f t="shared" si="65"/>
        <v/>
      </c>
      <c r="R316" s="967" t="str">
        <f>IF(N316="","",IF(COUNTIF(AP18:AP300,TRIM(Q316))&gt;0,"EXCLUSION EXACTE",""))</f>
        <v/>
      </c>
      <c r="S316" s="967" t="str" cm="1">
        <f t="array" ref="S316">IF(N316="","",IF(SUMPRODUCT(--(AP18:AP300&lt;&gt;""),--ISNUMBER(SEARCH(" "&amp;AP18:AP300&amp;" ",Q316)))&gt;0,"BLOQUE MOLLUSQUES",""))</f>
        <v/>
      </c>
      <c r="T316" s="967" t="str" cm="1">
        <f t="array" ref="T316">IF(N316="","",IF(SUMPRODUCT(--(AT18:AT300&lt;&gt;""),--ISNUMBER(SEARCH(" "&amp;AT18:AT300&amp;" ",Q316)))&gt;0,"FORCE MOLLUSQUES",""))</f>
        <v/>
      </c>
      <c r="U316" s="966" t="str">
        <f t="shared" si="66"/>
        <v/>
      </c>
      <c r="V316" s="966" t="str">
        <f t="shared" si="69"/>
        <v/>
      </c>
      <c r="W316" s="991" t="str">
        <f t="shared" si="67"/>
        <v/>
      </c>
      <c r="X316" s="967" t="str" cm="1">
        <f t="array" ref="X316">IF(N316="","",IF(R316&lt;&gt;"","",IF(SUMPRODUCT(--(AN18:AN1500=X17),--(AM18:AM1500&lt;&gt;""),--ISNUMBER(SEARCH(" "&amp;AM18:AM1500&amp;" ",Q316)))&gt;0,X17,"")))</f>
        <v/>
      </c>
      <c r="Y316" s="967" t="str" cm="1">
        <f t="array" ref="Y316">IF(N316="","",IF(R316&lt;&gt;"","",IF(SUMPRODUCT(--(AN18:AN1500=Y17),--(AM18:AM1500&lt;&gt;""),--ISNUMBER(SEARCH(" "&amp;AM18:AM1500&amp;" ",Q316)))&gt;0,Y17,"")))</f>
        <v/>
      </c>
      <c r="Z316" s="967" t="str" cm="1">
        <f t="array" ref="Z316">IF(N316="","",IF(R316&lt;&gt;"","",IF(SUMPRODUCT(--(AN18:AN1500=Z17),--(AM18:AM1500&lt;&gt;""),--ISNUMBER(SEARCH(" "&amp;AM18:AM1500&amp;" ",Q316)))&gt;0,Z17,"")))</f>
        <v/>
      </c>
      <c r="AA316" s="967" t="str" cm="1">
        <f t="array" ref="AA316">IF(N316="","",IF(R316&lt;&gt;"","",IF(SUMPRODUCT(--(AN18:AN1500=AA17),--(AM18:AM1500&lt;&gt;""),--ISNUMBER(SEARCH(" "&amp;AM18:AM1500&amp;" ",Q316)))&gt;0,AA17,"")))</f>
        <v/>
      </c>
      <c r="AB316" s="967" t="str" cm="1">
        <f t="array" ref="AB316">IF(N316="","",IF(R316&lt;&gt;"","",IF(SUMPRODUCT(--(AN18:AN1500=AB17),--(AM18:AM1500&lt;&gt;""),--ISNUMBER(SEARCH(" "&amp;AM18:AM1500&amp;" ",Q316)))&gt;0,AB17,"")))</f>
        <v/>
      </c>
      <c r="AC316" s="967" t="str" cm="1">
        <f t="array" ref="AC316">IF(N316="","",IF(R316&lt;&gt;"","",IF(SUMPRODUCT(--(AN18:AN1500=AC17),--(AM18:AM1500&lt;&gt;""),--ISNUMBER(SEARCH(" "&amp;AM18:AM1500&amp;" ",Q316)))&gt;0,AC17,"")))</f>
        <v/>
      </c>
      <c r="AD316" s="967" t="str" cm="1">
        <f t="array" ref="AD316">IF(N316="","",IF(R316&lt;&gt;"","",IF(SUMPRODUCT(--(AN18:AN1500=AD17),--(AM18:AM1500&lt;&gt;""),--ISNUMBER(SEARCH(" "&amp;AM18:AM1500&amp;" ",Q316)))&gt;0,AD17,"")))</f>
        <v/>
      </c>
      <c r="AE316" s="967" t="str" cm="1">
        <f t="array" ref="AE316">IF(N316="","",IF(R316&lt;&gt;"","",IF(SUMPRODUCT(--(AN18:AN1500=AE17),--(AM18:AM1500&lt;&gt;""),--ISNUMBER(SEARCH(" "&amp;AM18:AM1500&amp;" ",Q316)))&gt;0,AE17,"")))</f>
        <v/>
      </c>
      <c r="AF316" s="967" t="str" cm="1">
        <f t="array" ref="AF316">IF(N316="","",IF(R316&lt;&gt;"","",IF(SUMPRODUCT(--(AN18:AN1500=AF17),--(AM18:AM1500&lt;&gt;""),--ISNUMBER(SEARCH(" "&amp;AM18:AM1500&amp;" ",Q316)))&gt;0,AF17,"")))</f>
        <v/>
      </c>
      <c r="AG316" s="967" t="str" cm="1">
        <f t="array" ref="AG316">IF(N316="","",IF(R316&lt;&gt;"","",IF(SUMPRODUCT(--(AN18:AN1500=AG17),--(AM18:AM1500&lt;&gt;""),--ISNUMBER(SEARCH(" "&amp;AM18:AM1500&amp;" ",Q316)))&gt;0,AG17,"")))</f>
        <v/>
      </c>
      <c r="AH316" s="967" t="str" cm="1">
        <f t="array" ref="AH316">IF(N316="","",IF(R316&lt;&gt;"","",IF(SUMPRODUCT(--(AN18:AN1500=AH17),--(AM18:AM1500&lt;&gt;""),--ISNUMBER(SEARCH(" "&amp;AM18:AM1500&amp;" ",Q316)))&gt;0,AH17,"")))</f>
        <v/>
      </c>
      <c r="AI316" s="967" t="str" cm="1">
        <f t="array" ref="AI316">IF(N316="","",IF(R316&lt;&gt;"","",IF(SUMPRODUCT(--(AN18:AN1500=AI17),--(AM18:AM1500&lt;&gt;""),--ISNUMBER(SEARCH(" "&amp;AM18:AM1500&amp;" ",Q316)))&gt;0,AI17,"")))</f>
        <v/>
      </c>
      <c r="AJ316" s="967" t="str" cm="1">
        <f t="array" ref="AJ316">IF(N316="","",IF(R316&lt;&gt;"","",IF(SUMPRODUCT(--(AN18:AN1500=AJ17),--(AM18:AM1500&lt;&gt;""),--ISNUMBER(SEARCH(" "&amp;AM18:AM1500&amp;" ",Q316)))&gt;0,AJ17,"")))</f>
        <v/>
      </c>
      <c r="AK316" s="967" t="str" cm="1">
        <f t="array" ref="AK316">IF(N316="","",IF(T316&lt;&gt;"",AK17,IF(S316&lt;&gt;"","",IF(R316&lt;&gt;"","",IF(SUMPRODUCT(--(AN18:AN1500=AK17),--(AM18:AM1500&lt;&gt;""),--ISNUMBER(SEARCH(" "&amp;AM18:AM1500&amp;" ",Q316)))&gt;0,AK17,"")))))</f>
        <v/>
      </c>
      <c r="AM316" s="968" t="s">
        <v>2323</v>
      </c>
      <c r="AN316" s="968" t="s">
        <v>1962</v>
      </c>
      <c r="BN316" s="49">
        <v>1</v>
      </c>
    </row>
    <row r="317" spans="1:66" ht="35.1" customHeight="1">
      <c r="A317" s="973" t="str">
        <f>IF(B317="","",COUNTIF(B18:B317,"&lt;&gt;"))</f>
        <v/>
      </c>
      <c r="B317" s="965"/>
      <c r="C317" s="974" t="str">
        <f t="shared" si="68"/>
        <v/>
      </c>
      <c r="D317" s="984" t="str">
        <f t="shared" si="56"/>
        <v/>
      </c>
      <c r="E317" s="976" t="str">
        <f t="shared" si="57"/>
        <v/>
      </c>
      <c r="F317" s="977" t="str">
        <f t="shared" si="58"/>
        <v/>
      </c>
      <c r="G317" s="964" t="str">
        <f>IF(H317="","",COUNTIF(H18:H317,"&lt;&gt;"))</f>
        <v/>
      </c>
      <c r="H317" s="965" t="str" cm="1">
        <f t="array" ref="H317">IF(L317="","",IF(LEN(L317)&lt;=MAX(10,G13),L317,IFERROR(LEFT(L317,LOOKUP(2,1/(MID(L317,ROW(1:500),1)=" ")/(ROW(1:500)&lt;=MAX(10,G13)),ROW(1:500))-1),LEFT(L317,MAX(10,G13)))))</f>
        <v/>
      </c>
      <c r="I317" s="964" t="str">
        <f t="shared" si="59"/>
        <v/>
      </c>
      <c r="J317" s="964" t="str">
        <f t="shared" si="60"/>
        <v/>
      </c>
      <c r="K317" s="964" t="str">
        <f>IF(M316&lt;&gt;"",K316,IF(K316&lt;MAX(A18:A317),K316+1,""))</f>
        <v/>
      </c>
      <c r="L317" s="965" t="str">
        <f>IF(K317="","",IF(M316&lt;&gt;"",M316,INDEX(E18:E317,MATCH(K317,A18:A317,0))))</f>
        <v/>
      </c>
      <c r="M317" s="965" t="str">
        <f t="shared" si="61"/>
        <v/>
      </c>
      <c r="N317" s="965" t="str">
        <f t="shared" si="62"/>
        <v/>
      </c>
      <c r="O317" s="964" t="str">
        <f t="shared" si="63"/>
        <v/>
      </c>
      <c r="P317" s="964" t="str">
        <f t="shared" si="64"/>
        <v/>
      </c>
      <c r="Q317" s="965" t="str">
        <f t="shared" si="65"/>
        <v/>
      </c>
      <c r="R317" s="964" t="str">
        <f>IF(N317="","",IF(COUNTIF(AP18:AP300,TRIM(Q317))&gt;0,"EXCLUSION EXACTE",""))</f>
        <v/>
      </c>
      <c r="S317" s="964" t="str" cm="1">
        <f t="array" ref="S317">IF(N317="","",IF(SUMPRODUCT(--(AP18:AP300&lt;&gt;""),--ISNUMBER(SEARCH(" "&amp;AP18:AP300&amp;" ",Q317)))&gt;0,"BLOQUE MOLLUSQUES",""))</f>
        <v/>
      </c>
      <c r="T317" s="964" t="str" cm="1">
        <f t="array" ref="T317">IF(N317="","",IF(SUMPRODUCT(--(AT18:AT300&lt;&gt;""),--ISNUMBER(SEARCH(" "&amp;AT18:AT300&amp;" ",Q317)))&gt;0,"FORCE MOLLUSQUES",""))</f>
        <v/>
      </c>
      <c r="U317" s="965" t="str">
        <f t="shared" si="66"/>
        <v/>
      </c>
      <c r="V317" s="965" t="str">
        <f t="shared" si="69"/>
        <v/>
      </c>
      <c r="W317" s="977" t="str">
        <f t="shared" si="67"/>
        <v/>
      </c>
      <c r="X317" s="964" t="str" cm="1">
        <f t="array" ref="X317">IF(N317="","",IF(R317&lt;&gt;"","",IF(SUMPRODUCT(--(AN18:AN1500=X17),--(AM18:AM1500&lt;&gt;""),--ISNUMBER(SEARCH(" "&amp;AM18:AM1500&amp;" ",Q317)))&gt;0,X17,"")))</f>
        <v/>
      </c>
      <c r="Y317" s="964" t="str" cm="1">
        <f t="array" ref="Y317">IF(N317="","",IF(R317&lt;&gt;"","",IF(SUMPRODUCT(--(AN18:AN1500=Y17),--(AM18:AM1500&lt;&gt;""),--ISNUMBER(SEARCH(" "&amp;AM18:AM1500&amp;" ",Q317)))&gt;0,Y17,"")))</f>
        <v/>
      </c>
      <c r="Z317" s="964" t="str" cm="1">
        <f t="array" ref="Z317">IF(N317="","",IF(R317&lt;&gt;"","",IF(SUMPRODUCT(--(AN18:AN1500=Z17),--(AM18:AM1500&lt;&gt;""),--ISNUMBER(SEARCH(" "&amp;AM18:AM1500&amp;" ",Q317)))&gt;0,Z17,"")))</f>
        <v/>
      </c>
      <c r="AA317" s="964" t="str" cm="1">
        <f t="array" ref="AA317">IF(N317="","",IF(R317&lt;&gt;"","",IF(SUMPRODUCT(--(AN18:AN1500=AA17),--(AM18:AM1500&lt;&gt;""),--ISNUMBER(SEARCH(" "&amp;AM18:AM1500&amp;" ",Q317)))&gt;0,AA17,"")))</f>
        <v/>
      </c>
      <c r="AB317" s="964" t="str" cm="1">
        <f t="array" ref="AB317">IF(N317="","",IF(R317&lt;&gt;"","",IF(SUMPRODUCT(--(AN18:AN1500=AB17),--(AM18:AM1500&lt;&gt;""),--ISNUMBER(SEARCH(" "&amp;AM18:AM1500&amp;" ",Q317)))&gt;0,AB17,"")))</f>
        <v/>
      </c>
      <c r="AC317" s="964" t="str" cm="1">
        <f t="array" ref="AC317">IF(N317="","",IF(R317&lt;&gt;"","",IF(SUMPRODUCT(--(AN18:AN1500=AC17),--(AM18:AM1500&lt;&gt;""),--ISNUMBER(SEARCH(" "&amp;AM18:AM1500&amp;" ",Q317)))&gt;0,AC17,"")))</f>
        <v/>
      </c>
      <c r="AD317" s="964" t="str" cm="1">
        <f t="array" ref="AD317">IF(N317="","",IF(R317&lt;&gt;"","",IF(SUMPRODUCT(--(AN18:AN1500=AD17),--(AM18:AM1500&lt;&gt;""),--ISNUMBER(SEARCH(" "&amp;AM18:AM1500&amp;" ",Q317)))&gt;0,AD17,"")))</f>
        <v/>
      </c>
      <c r="AE317" s="964" t="str" cm="1">
        <f t="array" ref="AE317">IF(N317="","",IF(R317&lt;&gt;"","",IF(SUMPRODUCT(--(AN18:AN1500=AE17),--(AM18:AM1500&lt;&gt;""),--ISNUMBER(SEARCH(" "&amp;AM18:AM1500&amp;" ",Q317)))&gt;0,AE17,"")))</f>
        <v/>
      </c>
      <c r="AF317" s="964" t="str" cm="1">
        <f t="array" ref="AF317">IF(N317="","",IF(R317&lt;&gt;"","",IF(SUMPRODUCT(--(AN18:AN1500=AF17),--(AM18:AM1500&lt;&gt;""),--ISNUMBER(SEARCH(" "&amp;AM18:AM1500&amp;" ",Q317)))&gt;0,AF17,"")))</f>
        <v/>
      </c>
      <c r="AG317" s="964" t="str" cm="1">
        <f t="array" ref="AG317">IF(N317="","",IF(R317&lt;&gt;"","",IF(SUMPRODUCT(--(AN18:AN1500=AG17),--(AM18:AM1500&lt;&gt;""),--ISNUMBER(SEARCH(" "&amp;AM18:AM1500&amp;" ",Q317)))&gt;0,AG17,"")))</f>
        <v/>
      </c>
      <c r="AH317" s="964" t="str" cm="1">
        <f t="array" ref="AH317">IF(N317="","",IF(R317&lt;&gt;"","",IF(SUMPRODUCT(--(AN18:AN1500=AH17),--(AM18:AM1500&lt;&gt;""),--ISNUMBER(SEARCH(" "&amp;AM18:AM1500&amp;" ",Q317)))&gt;0,AH17,"")))</f>
        <v/>
      </c>
      <c r="AI317" s="964" t="str" cm="1">
        <f t="array" ref="AI317">IF(N317="","",IF(R317&lt;&gt;"","",IF(SUMPRODUCT(--(AN18:AN1500=AI17),--(AM18:AM1500&lt;&gt;""),--ISNUMBER(SEARCH(" "&amp;AM18:AM1500&amp;" ",Q317)))&gt;0,AI17,"")))</f>
        <v/>
      </c>
      <c r="AJ317" s="964" t="str" cm="1">
        <f t="array" ref="AJ317">IF(N317="","",IF(R317&lt;&gt;"","",IF(SUMPRODUCT(--(AN18:AN1500=AJ17),--(AM18:AM1500&lt;&gt;""),--ISNUMBER(SEARCH(" "&amp;AM18:AM1500&amp;" ",Q317)))&gt;0,AJ17,"")))</f>
        <v/>
      </c>
      <c r="AK317" s="964" t="str" cm="1">
        <f t="array" ref="AK317">IF(N317="","",IF(T317&lt;&gt;"",AK17,IF(S317&lt;&gt;"","",IF(R317&lt;&gt;"","",IF(SUMPRODUCT(--(AN18:AN1500=AK17),--(AM18:AM1500&lt;&gt;""),--ISNUMBER(SEARCH(" "&amp;AM18:AM1500&amp;" ",Q317)))&gt;0,AK17,"")))))</f>
        <v/>
      </c>
      <c r="AM317" s="964" t="s">
        <v>2324</v>
      </c>
      <c r="AN317" s="964" t="s">
        <v>1962</v>
      </c>
      <c r="BN317" s="49">
        <v>1</v>
      </c>
    </row>
    <row r="318" spans="1:66" ht="35.1" customHeight="1">
      <c r="C318" s="65"/>
      <c r="D318" s="984" t="str">
        <f t="shared" si="56"/>
        <v/>
      </c>
      <c r="E318" s="982"/>
      <c r="G318" s="963" t="str">
        <f>IF(H318="","",COUNTIF(H18:H318,"&lt;&gt;"))</f>
        <v/>
      </c>
      <c r="H318" s="958" t="str" cm="1">
        <f t="array" ref="H318">IF(L318="","",IF(LEN(L318)&lt;=MAX(10,G13),L318,IFERROR(LEFT(L318,LOOKUP(2,1/(MID(L318,ROW(1:500),1)=" ")/(ROW(1:500)&lt;=MAX(10,G13)),ROW(1:500))-1),LEFT(L318,MAX(10,G13)))))</f>
        <v/>
      </c>
      <c r="I318" s="963" t="str">
        <f t="shared" si="59"/>
        <v/>
      </c>
      <c r="J318" s="963" t="str">
        <f t="shared" si="60"/>
        <v/>
      </c>
      <c r="K318" s="964" t="str">
        <f>IF(M317&lt;&gt;"",K317,IF(K317&lt;MAX(A18:A317),K317+1,""))</f>
        <v/>
      </c>
      <c r="L318" s="965" t="str">
        <f>IF(K318="","",IF(M317&lt;&gt;"",M317,INDEX(E18:E317,MATCH(K318,A18:A317,0))))</f>
        <v/>
      </c>
      <c r="M318" s="965" t="str">
        <f t="shared" si="61"/>
        <v/>
      </c>
      <c r="N318" s="966" t="str">
        <f t="shared" si="62"/>
        <v/>
      </c>
      <c r="O318" s="967" t="str">
        <f t="shared" si="63"/>
        <v/>
      </c>
      <c r="P318" s="967" t="str">
        <f t="shared" si="64"/>
        <v/>
      </c>
      <c r="Q318" s="966" t="str">
        <f t="shared" si="65"/>
        <v/>
      </c>
      <c r="R318" s="967" t="str">
        <f>IF(N318="","",IF(COUNTIF(AP18:AP300,TRIM(Q318))&gt;0,"EXCLUSION EXACTE",""))</f>
        <v/>
      </c>
      <c r="S318" s="967" t="str" cm="1">
        <f t="array" ref="S318">IF(N318="","",IF(SUMPRODUCT(--(AP18:AP300&lt;&gt;""),--ISNUMBER(SEARCH(" "&amp;AP18:AP300&amp;" ",Q318)))&gt;0,"BLOQUE MOLLUSQUES",""))</f>
        <v/>
      </c>
      <c r="T318" s="967" t="str" cm="1">
        <f t="array" ref="T318">IF(N318="","",IF(SUMPRODUCT(--(AT18:AT300&lt;&gt;""),--ISNUMBER(SEARCH(" "&amp;AT18:AT300&amp;" ",Q318)))&gt;0,"FORCE MOLLUSQUES",""))</f>
        <v/>
      </c>
      <c r="U318" s="966" t="str">
        <f t="shared" si="66"/>
        <v/>
      </c>
      <c r="V318" s="966" t="str">
        <f t="shared" si="69"/>
        <v/>
      </c>
      <c r="W318" s="991" t="str">
        <f t="shared" si="67"/>
        <v/>
      </c>
      <c r="X318" s="967" t="str" cm="1">
        <f t="array" ref="X318">IF(N318="","",IF(R318&lt;&gt;"","",IF(SUMPRODUCT(--(AN18:AN1500=X17),--(AM18:AM1500&lt;&gt;""),--ISNUMBER(SEARCH(" "&amp;AM18:AM1500&amp;" ",Q318)))&gt;0,X17,"")))</f>
        <v/>
      </c>
      <c r="Y318" s="967" t="str" cm="1">
        <f t="array" ref="Y318">IF(N318="","",IF(R318&lt;&gt;"","",IF(SUMPRODUCT(--(AN18:AN1500=Y17),--(AM18:AM1500&lt;&gt;""),--ISNUMBER(SEARCH(" "&amp;AM18:AM1500&amp;" ",Q318)))&gt;0,Y17,"")))</f>
        <v/>
      </c>
      <c r="Z318" s="967" t="str" cm="1">
        <f t="array" ref="Z318">IF(N318="","",IF(R318&lt;&gt;"","",IF(SUMPRODUCT(--(AN18:AN1500=Z17),--(AM18:AM1500&lt;&gt;""),--ISNUMBER(SEARCH(" "&amp;AM18:AM1500&amp;" ",Q318)))&gt;0,Z17,"")))</f>
        <v/>
      </c>
      <c r="AA318" s="967" t="str" cm="1">
        <f t="array" ref="AA318">IF(N318="","",IF(R318&lt;&gt;"","",IF(SUMPRODUCT(--(AN18:AN1500=AA17),--(AM18:AM1500&lt;&gt;""),--ISNUMBER(SEARCH(" "&amp;AM18:AM1500&amp;" ",Q318)))&gt;0,AA17,"")))</f>
        <v/>
      </c>
      <c r="AB318" s="967" t="str" cm="1">
        <f t="array" ref="AB318">IF(N318="","",IF(R318&lt;&gt;"","",IF(SUMPRODUCT(--(AN18:AN1500=AB17),--(AM18:AM1500&lt;&gt;""),--ISNUMBER(SEARCH(" "&amp;AM18:AM1500&amp;" ",Q318)))&gt;0,AB17,"")))</f>
        <v/>
      </c>
      <c r="AC318" s="967" t="str" cm="1">
        <f t="array" ref="AC318">IF(N318="","",IF(R318&lt;&gt;"","",IF(SUMPRODUCT(--(AN18:AN1500=AC17),--(AM18:AM1500&lt;&gt;""),--ISNUMBER(SEARCH(" "&amp;AM18:AM1500&amp;" ",Q318)))&gt;0,AC17,"")))</f>
        <v/>
      </c>
      <c r="AD318" s="967" t="str" cm="1">
        <f t="array" ref="AD318">IF(N318="","",IF(R318&lt;&gt;"","",IF(SUMPRODUCT(--(AN18:AN1500=AD17),--(AM18:AM1500&lt;&gt;""),--ISNUMBER(SEARCH(" "&amp;AM18:AM1500&amp;" ",Q318)))&gt;0,AD17,"")))</f>
        <v/>
      </c>
      <c r="AE318" s="967" t="str" cm="1">
        <f t="array" ref="AE318">IF(N318="","",IF(R318&lt;&gt;"","",IF(SUMPRODUCT(--(AN18:AN1500=AE17),--(AM18:AM1500&lt;&gt;""),--ISNUMBER(SEARCH(" "&amp;AM18:AM1500&amp;" ",Q318)))&gt;0,AE17,"")))</f>
        <v/>
      </c>
      <c r="AF318" s="967" t="str" cm="1">
        <f t="array" ref="AF318">IF(N318="","",IF(R318&lt;&gt;"","",IF(SUMPRODUCT(--(AN18:AN1500=AF17),--(AM18:AM1500&lt;&gt;""),--ISNUMBER(SEARCH(" "&amp;AM18:AM1500&amp;" ",Q318)))&gt;0,AF17,"")))</f>
        <v/>
      </c>
      <c r="AG318" s="967" t="str" cm="1">
        <f t="array" ref="AG318">IF(N318="","",IF(R318&lt;&gt;"","",IF(SUMPRODUCT(--(AN18:AN1500=AG17),--(AM18:AM1500&lt;&gt;""),--ISNUMBER(SEARCH(" "&amp;AM18:AM1500&amp;" ",Q318)))&gt;0,AG17,"")))</f>
        <v/>
      </c>
      <c r="AH318" s="967" t="str" cm="1">
        <f t="array" ref="AH318">IF(N318="","",IF(R318&lt;&gt;"","",IF(SUMPRODUCT(--(AN18:AN1500=AH17),--(AM18:AM1500&lt;&gt;""),--ISNUMBER(SEARCH(" "&amp;AM18:AM1500&amp;" ",Q318)))&gt;0,AH17,"")))</f>
        <v/>
      </c>
      <c r="AI318" s="967" t="str" cm="1">
        <f t="array" ref="AI318">IF(N318="","",IF(R318&lt;&gt;"","",IF(SUMPRODUCT(--(AN18:AN1500=AI17),--(AM18:AM1500&lt;&gt;""),--ISNUMBER(SEARCH(" "&amp;AM18:AM1500&amp;" ",Q318)))&gt;0,AI17,"")))</f>
        <v/>
      </c>
      <c r="AJ318" s="967" t="str" cm="1">
        <f t="array" ref="AJ318">IF(N318="","",IF(R318&lt;&gt;"","",IF(SUMPRODUCT(--(AN18:AN1500=AJ17),--(AM18:AM1500&lt;&gt;""),--ISNUMBER(SEARCH(" "&amp;AM18:AM1500&amp;" ",Q318)))&gt;0,AJ17,"")))</f>
        <v/>
      </c>
      <c r="AK318" s="967" t="str" cm="1">
        <f t="array" ref="AK318">IF(N318="","",IF(T318&lt;&gt;"",AK17,IF(S318&lt;&gt;"","",IF(R318&lt;&gt;"","",IF(SUMPRODUCT(--(AN18:AN1500=AK17),--(AM18:AM1500&lt;&gt;""),--ISNUMBER(SEARCH(" "&amp;AM18:AM1500&amp;" ",Q318)))&gt;0,AK17,"")))))</f>
        <v/>
      </c>
      <c r="AM318" s="968" t="s">
        <v>2325</v>
      </c>
      <c r="AN318" s="968" t="s">
        <v>1962</v>
      </c>
      <c r="BN318" s="49">
        <v>1</v>
      </c>
    </row>
    <row r="319" spans="1:66" ht="35.1" customHeight="1">
      <c r="C319" s="65"/>
      <c r="D319" s="984" t="str">
        <f t="shared" si="56"/>
        <v/>
      </c>
      <c r="E319" s="982"/>
      <c r="G319" s="964" t="str">
        <f>IF(H319="","",COUNTIF(H18:H319,"&lt;&gt;"))</f>
        <v/>
      </c>
      <c r="H319" s="965" t="str" cm="1">
        <f t="array" ref="H319">IF(L319="","",IF(LEN(L319)&lt;=MAX(10,G13),L319,IFERROR(LEFT(L319,LOOKUP(2,1/(MID(L319,ROW(1:500),1)=" ")/(ROW(1:500)&lt;=MAX(10,G13)),ROW(1:500))-1),LEFT(L319,MAX(10,G13)))))</f>
        <v/>
      </c>
      <c r="I319" s="964" t="str">
        <f t="shared" si="59"/>
        <v/>
      </c>
      <c r="J319" s="964" t="str">
        <f t="shared" si="60"/>
        <v/>
      </c>
      <c r="K319" s="964" t="str">
        <f>IF(M318&lt;&gt;"",K318,IF(K318&lt;MAX(A18:A317),K318+1,""))</f>
        <v/>
      </c>
      <c r="L319" s="965" t="str">
        <f>IF(K319="","",IF(M318&lt;&gt;"",M318,INDEX(E18:E317,MATCH(K319,A18:A317,0))))</f>
        <v/>
      </c>
      <c r="M319" s="965" t="str">
        <f t="shared" si="61"/>
        <v/>
      </c>
      <c r="N319" s="965" t="str">
        <f t="shared" si="62"/>
        <v/>
      </c>
      <c r="O319" s="964" t="str">
        <f t="shared" si="63"/>
        <v/>
      </c>
      <c r="P319" s="964" t="str">
        <f t="shared" si="64"/>
        <v/>
      </c>
      <c r="Q319" s="965" t="str">
        <f t="shared" si="65"/>
        <v/>
      </c>
      <c r="R319" s="964" t="str">
        <f>IF(N319="","",IF(COUNTIF(AP18:AP300,TRIM(Q319))&gt;0,"EXCLUSION EXACTE",""))</f>
        <v/>
      </c>
      <c r="S319" s="964" t="str" cm="1">
        <f t="array" ref="S319">IF(N319="","",IF(SUMPRODUCT(--(AP18:AP300&lt;&gt;""),--ISNUMBER(SEARCH(" "&amp;AP18:AP300&amp;" ",Q319)))&gt;0,"BLOQUE MOLLUSQUES",""))</f>
        <v/>
      </c>
      <c r="T319" s="964" t="str" cm="1">
        <f t="array" ref="T319">IF(N319="","",IF(SUMPRODUCT(--(AT18:AT300&lt;&gt;""),--ISNUMBER(SEARCH(" "&amp;AT18:AT300&amp;" ",Q319)))&gt;0,"FORCE MOLLUSQUES",""))</f>
        <v/>
      </c>
      <c r="U319" s="965" t="str">
        <f t="shared" si="66"/>
        <v/>
      </c>
      <c r="V319" s="965" t="str">
        <f t="shared" si="69"/>
        <v/>
      </c>
      <c r="W319" s="977" t="str">
        <f t="shared" si="67"/>
        <v/>
      </c>
      <c r="X319" s="964" t="str" cm="1">
        <f t="array" ref="X319">IF(N319="","",IF(R319&lt;&gt;"","",IF(SUMPRODUCT(--(AN18:AN1500=X17),--(AM18:AM1500&lt;&gt;""),--ISNUMBER(SEARCH(" "&amp;AM18:AM1500&amp;" ",Q319)))&gt;0,X17,"")))</f>
        <v/>
      </c>
      <c r="Y319" s="964" t="str" cm="1">
        <f t="array" ref="Y319">IF(N319="","",IF(R319&lt;&gt;"","",IF(SUMPRODUCT(--(AN18:AN1500=Y17),--(AM18:AM1500&lt;&gt;""),--ISNUMBER(SEARCH(" "&amp;AM18:AM1500&amp;" ",Q319)))&gt;0,Y17,"")))</f>
        <v/>
      </c>
      <c r="Z319" s="964" t="str" cm="1">
        <f t="array" ref="Z319">IF(N319="","",IF(R319&lt;&gt;"","",IF(SUMPRODUCT(--(AN18:AN1500=Z17),--(AM18:AM1500&lt;&gt;""),--ISNUMBER(SEARCH(" "&amp;AM18:AM1500&amp;" ",Q319)))&gt;0,Z17,"")))</f>
        <v/>
      </c>
      <c r="AA319" s="964" t="str" cm="1">
        <f t="array" ref="AA319">IF(N319="","",IF(R319&lt;&gt;"","",IF(SUMPRODUCT(--(AN18:AN1500=AA17),--(AM18:AM1500&lt;&gt;""),--ISNUMBER(SEARCH(" "&amp;AM18:AM1500&amp;" ",Q319)))&gt;0,AA17,"")))</f>
        <v/>
      </c>
      <c r="AB319" s="964" t="str" cm="1">
        <f t="array" ref="AB319">IF(N319="","",IF(R319&lt;&gt;"","",IF(SUMPRODUCT(--(AN18:AN1500=AB17),--(AM18:AM1500&lt;&gt;""),--ISNUMBER(SEARCH(" "&amp;AM18:AM1500&amp;" ",Q319)))&gt;0,AB17,"")))</f>
        <v/>
      </c>
      <c r="AC319" s="964" t="str" cm="1">
        <f t="array" ref="AC319">IF(N319="","",IF(R319&lt;&gt;"","",IF(SUMPRODUCT(--(AN18:AN1500=AC17),--(AM18:AM1500&lt;&gt;""),--ISNUMBER(SEARCH(" "&amp;AM18:AM1500&amp;" ",Q319)))&gt;0,AC17,"")))</f>
        <v/>
      </c>
      <c r="AD319" s="964" t="str" cm="1">
        <f t="array" ref="AD319">IF(N319="","",IF(R319&lt;&gt;"","",IF(SUMPRODUCT(--(AN18:AN1500=AD17),--(AM18:AM1500&lt;&gt;""),--ISNUMBER(SEARCH(" "&amp;AM18:AM1500&amp;" ",Q319)))&gt;0,AD17,"")))</f>
        <v/>
      </c>
      <c r="AE319" s="964" t="str" cm="1">
        <f t="array" ref="AE319">IF(N319="","",IF(R319&lt;&gt;"","",IF(SUMPRODUCT(--(AN18:AN1500=AE17),--(AM18:AM1500&lt;&gt;""),--ISNUMBER(SEARCH(" "&amp;AM18:AM1500&amp;" ",Q319)))&gt;0,AE17,"")))</f>
        <v/>
      </c>
      <c r="AF319" s="964" t="str" cm="1">
        <f t="array" ref="AF319">IF(N319="","",IF(R319&lt;&gt;"","",IF(SUMPRODUCT(--(AN18:AN1500=AF17),--(AM18:AM1500&lt;&gt;""),--ISNUMBER(SEARCH(" "&amp;AM18:AM1500&amp;" ",Q319)))&gt;0,AF17,"")))</f>
        <v/>
      </c>
      <c r="AG319" s="964" t="str" cm="1">
        <f t="array" ref="AG319">IF(N319="","",IF(R319&lt;&gt;"","",IF(SUMPRODUCT(--(AN18:AN1500=AG17),--(AM18:AM1500&lt;&gt;""),--ISNUMBER(SEARCH(" "&amp;AM18:AM1500&amp;" ",Q319)))&gt;0,AG17,"")))</f>
        <v/>
      </c>
      <c r="AH319" s="964" t="str" cm="1">
        <f t="array" ref="AH319">IF(N319="","",IF(R319&lt;&gt;"","",IF(SUMPRODUCT(--(AN18:AN1500=AH17),--(AM18:AM1500&lt;&gt;""),--ISNUMBER(SEARCH(" "&amp;AM18:AM1500&amp;" ",Q319)))&gt;0,AH17,"")))</f>
        <v/>
      </c>
      <c r="AI319" s="964" t="str" cm="1">
        <f t="array" ref="AI319">IF(N319="","",IF(R319&lt;&gt;"","",IF(SUMPRODUCT(--(AN18:AN1500=AI17),--(AM18:AM1500&lt;&gt;""),--ISNUMBER(SEARCH(" "&amp;AM18:AM1500&amp;" ",Q319)))&gt;0,AI17,"")))</f>
        <v/>
      </c>
      <c r="AJ319" s="964" t="str" cm="1">
        <f t="array" ref="AJ319">IF(N319="","",IF(R319&lt;&gt;"","",IF(SUMPRODUCT(--(AN18:AN1500=AJ17),--(AM18:AM1500&lt;&gt;""),--ISNUMBER(SEARCH(" "&amp;AM18:AM1500&amp;" ",Q319)))&gt;0,AJ17,"")))</f>
        <v/>
      </c>
      <c r="AK319" s="964" t="str" cm="1">
        <f t="array" ref="AK319">IF(N319="","",IF(T319&lt;&gt;"",AK17,IF(S319&lt;&gt;"","",IF(R319&lt;&gt;"","",IF(SUMPRODUCT(--(AN18:AN1500=AK17),--(AM18:AM1500&lt;&gt;""),--ISNUMBER(SEARCH(" "&amp;AM18:AM1500&amp;" ",Q319)))&gt;0,AK17,"")))))</f>
        <v/>
      </c>
      <c r="AM319" s="964" t="s">
        <v>2326</v>
      </c>
      <c r="AN319" s="964" t="s">
        <v>1962</v>
      </c>
      <c r="BN319" s="49">
        <v>1</v>
      </c>
    </row>
    <row r="320" spans="1:66" ht="35.1" customHeight="1">
      <c r="C320" s="65"/>
      <c r="D320" s="984" t="str">
        <f t="shared" si="56"/>
        <v/>
      </c>
      <c r="E320" s="982"/>
      <c r="G320" s="963" t="str">
        <f>IF(H320="","",COUNTIF(H18:H320,"&lt;&gt;"))</f>
        <v/>
      </c>
      <c r="H320" s="958" t="str" cm="1">
        <f t="array" ref="H320">IF(L320="","",IF(LEN(L320)&lt;=MAX(10,G13),L320,IFERROR(LEFT(L320,LOOKUP(2,1/(MID(L320,ROW(1:500),1)=" ")/(ROW(1:500)&lt;=MAX(10,G13)),ROW(1:500))-1),LEFT(L320,MAX(10,G13)))))</f>
        <v/>
      </c>
      <c r="I320" s="963" t="str">
        <f t="shared" si="59"/>
        <v/>
      </c>
      <c r="J320" s="963" t="str">
        <f t="shared" si="60"/>
        <v/>
      </c>
      <c r="K320" s="964" t="str">
        <f>IF(M319&lt;&gt;"",K319,IF(K319&lt;MAX(A18:A317),K319+1,""))</f>
        <v/>
      </c>
      <c r="L320" s="965" t="str">
        <f>IF(K320="","",IF(M319&lt;&gt;"",M319,INDEX(E18:E317,MATCH(K320,A18:A317,0))))</f>
        <v/>
      </c>
      <c r="M320" s="965" t="str">
        <f t="shared" si="61"/>
        <v/>
      </c>
      <c r="N320" s="966" t="str">
        <f t="shared" si="62"/>
        <v/>
      </c>
      <c r="O320" s="967" t="str">
        <f t="shared" si="63"/>
        <v/>
      </c>
      <c r="P320" s="967" t="str">
        <f t="shared" si="64"/>
        <v/>
      </c>
      <c r="Q320" s="966" t="str">
        <f t="shared" si="65"/>
        <v/>
      </c>
      <c r="R320" s="967" t="str">
        <f>IF(N320="","",IF(COUNTIF(AP18:AP300,TRIM(Q320))&gt;0,"EXCLUSION EXACTE",""))</f>
        <v/>
      </c>
      <c r="S320" s="967" t="str" cm="1">
        <f t="array" ref="S320">IF(N320="","",IF(SUMPRODUCT(--(AP18:AP300&lt;&gt;""),--ISNUMBER(SEARCH(" "&amp;AP18:AP300&amp;" ",Q320)))&gt;0,"BLOQUE MOLLUSQUES",""))</f>
        <v/>
      </c>
      <c r="T320" s="967" t="str" cm="1">
        <f t="array" ref="T320">IF(N320="","",IF(SUMPRODUCT(--(AT18:AT300&lt;&gt;""),--ISNUMBER(SEARCH(" "&amp;AT18:AT300&amp;" ",Q320)))&gt;0,"FORCE MOLLUSQUES",""))</f>
        <v/>
      </c>
      <c r="U320" s="966" t="str">
        <f t="shared" si="66"/>
        <v/>
      </c>
      <c r="V320" s="966" t="str">
        <f t="shared" si="69"/>
        <v/>
      </c>
      <c r="W320" s="991" t="str">
        <f t="shared" si="67"/>
        <v/>
      </c>
      <c r="X320" s="967" t="str" cm="1">
        <f t="array" ref="X320">IF(N320="","",IF(R320&lt;&gt;"","",IF(SUMPRODUCT(--(AN18:AN1500=X17),--(AM18:AM1500&lt;&gt;""),--ISNUMBER(SEARCH(" "&amp;AM18:AM1500&amp;" ",Q320)))&gt;0,X17,"")))</f>
        <v/>
      </c>
      <c r="Y320" s="967" t="str" cm="1">
        <f t="array" ref="Y320">IF(N320="","",IF(R320&lt;&gt;"","",IF(SUMPRODUCT(--(AN18:AN1500=Y17),--(AM18:AM1500&lt;&gt;""),--ISNUMBER(SEARCH(" "&amp;AM18:AM1500&amp;" ",Q320)))&gt;0,Y17,"")))</f>
        <v/>
      </c>
      <c r="Z320" s="967" t="str" cm="1">
        <f t="array" ref="Z320">IF(N320="","",IF(R320&lt;&gt;"","",IF(SUMPRODUCT(--(AN18:AN1500=Z17),--(AM18:AM1500&lt;&gt;""),--ISNUMBER(SEARCH(" "&amp;AM18:AM1500&amp;" ",Q320)))&gt;0,Z17,"")))</f>
        <v/>
      </c>
      <c r="AA320" s="967" t="str" cm="1">
        <f t="array" ref="AA320">IF(N320="","",IF(R320&lt;&gt;"","",IF(SUMPRODUCT(--(AN18:AN1500=AA17),--(AM18:AM1500&lt;&gt;""),--ISNUMBER(SEARCH(" "&amp;AM18:AM1500&amp;" ",Q320)))&gt;0,AA17,"")))</f>
        <v/>
      </c>
      <c r="AB320" s="967" t="str" cm="1">
        <f t="array" ref="AB320">IF(N320="","",IF(R320&lt;&gt;"","",IF(SUMPRODUCT(--(AN18:AN1500=AB17),--(AM18:AM1500&lt;&gt;""),--ISNUMBER(SEARCH(" "&amp;AM18:AM1500&amp;" ",Q320)))&gt;0,AB17,"")))</f>
        <v/>
      </c>
      <c r="AC320" s="967" t="str" cm="1">
        <f t="array" ref="AC320">IF(N320="","",IF(R320&lt;&gt;"","",IF(SUMPRODUCT(--(AN18:AN1500=AC17),--(AM18:AM1500&lt;&gt;""),--ISNUMBER(SEARCH(" "&amp;AM18:AM1500&amp;" ",Q320)))&gt;0,AC17,"")))</f>
        <v/>
      </c>
      <c r="AD320" s="967" t="str" cm="1">
        <f t="array" ref="AD320">IF(N320="","",IF(R320&lt;&gt;"","",IF(SUMPRODUCT(--(AN18:AN1500=AD17),--(AM18:AM1500&lt;&gt;""),--ISNUMBER(SEARCH(" "&amp;AM18:AM1500&amp;" ",Q320)))&gt;0,AD17,"")))</f>
        <v/>
      </c>
      <c r="AE320" s="967" t="str" cm="1">
        <f t="array" ref="AE320">IF(N320="","",IF(R320&lt;&gt;"","",IF(SUMPRODUCT(--(AN18:AN1500=AE17),--(AM18:AM1500&lt;&gt;""),--ISNUMBER(SEARCH(" "&amp;AM18:AM1500&amp;" ",Q320)))&gt;0,AE17,"")))</f>
        <v/>
      </c>
      <c r="AF320" s="967" t="str" cm="1">
        <f t="array" ref="AF320">IF(N320="","",IF(R320&lt;&gt;"","",IF(SUMPRODUCT(--(AN18:AN1500=AF17),--(AM18:AM1500&lt;&gt;""),--ISNUMBER(SEARCH(" "&amp;AM18:AM1500&amp;" ",Q320)))&gt;0,AF17,"")))</f>
        <v/>
      </c>
      <c r="AG320" s="967" t="str" cm="1">
        <f t="array" ref="AG320">IF(N320="","",IF(R320&lt;&gt;"","",IF(SUMPRODUCT(--(AN18:AN1500=AG17),--(AM18:AM1500&lt;&gt;""),--ISNUMBER(SEARCH(" "&amp;AM18:AM1500&amp;" ",Q320)))&gt;0,AG17,"")))</f>
        <v/>
      </c>
      <c r="AH320" s="967" t="str" cm="1">
        <f t="array" ref="AH320">IF(N320="","",IF(R320&lt;&gt;"","",IF(SUMPRODUCT(--(AN18:AN1500=AH17),--(AM18:AM1500&lt;&gt;""),--ISNUMBER(SEARCH(" "&amp;AM18:AM1500&amp;" ",Q320)))&gt;0,AH17,"")))</f>
        <v/>
      </c>
      <c r="AI320" s="967" t="str" cm="1">
        <f t="array" ref="AI320">IF(N320="","",IF(R320&lt;&gt;"","",IF(SUMPRODUCT(--(AN18:AN1500=AI17),--(AM18:AM1500&lt;&gt;""),--ISNUMBER(SEARCH(" "&amp;AM18:AM1500&amp;" ",Q320)))&gt;0,AI17,"")))</f>
        <v/>
      </c>
      <c r="AJ320" s="967" t="str" cm="1">
        <f t="array" ref="AJ320">IF(N320="","",IF(R320&lt;&gt;"","",IF(SUMPRODUCT(--(AN18:AN1500=AJ17),--(AM18:AM1500&lt;&gt;""),--ISNUMBER(SEARCH(" "&amp;AM18:AM1500&amp;" ",Q320)))&gt;0,AJ17,"")))</f>
        <v/>
      </c>
      <c r="AK320" s="967" t="str" cm="1">
        <f t="array" ref="AK320">IF(N320="","",IF(T320&lt;&gt;"",AK17,IF(S320&lt;&gt;"","",IF(R320&lt;&gt;"","",IF(SUMPRODUCT(--(AN18:AN1500=AK17),--(AM18:AM1500&lt;&gt;""),--ISNUMBER(SEARCH(" "&amp;AM18:AM1500&amp;" ",Q320)))&gt;0,AK17,"")))))</f>
        <v/>
      </c>
      <c r="AM320" s="968" t="s">
        <v>2327</v>
      </c>
      <c r="AN320" s="968" t="s">
        <v>1962</v>
      </c>
      <c r="BN320" s="49">
        <v>1</v>
      </c>
    </row>
    <row r="321" spans="3:66" ht="35.1" customHeight="1">
      <c r="C321" s="65"/>
      <c r="D321" s="984" t="str">
        <f t="shared" si="56"/>
        <v/>
      </c>
      <c r="E321" s="982"/>
      <c r="G321" s="964" t="str">
        <f>IF(H321="","",COUNTIF(H18:H321,"&lt;&gt;"))</f>
        <v/>
      </c>
      <c r="H321" s="965" t="str" cm="1">
        <f t="array" ref="H321">IF(L321="","",IF(LEN(L321)&lt;=MAX(10,G13),L321,IFERROR(LEFT(L321,LOOKUP(2,1/(MID(L321,ROW(1:500),1)=" ")/(ROW(1:500)&lt;=MAX(10,G13)),ROW(1:500))-1),LEFT(L321,MAX(10,G13)))))</f>
        <v/>
      </c>
      <c r="I321" s="964" t="str">
        <f t="shared" si="59"/>
        <v/>
      </c>
      <c r="J321" s="964" t="str">
        <f t="shared" si="60"/>
        <v/>
      </c>
      <c r="K321" s="964" t="str">
        <f>IF(M320&lt;&gt;"",K320,IF(K320&lt;MAX(A18:A317),K320+1,""))</f>
        <v/>
      </c>
      <c r="L321" s="965" t="str">
        <f>IF(K321="","",IF(M320&lt;&gt;"",M320,INDEX(E18:E317,MATCH(K321,A18:A317,0))))</f>
        <v/>
      </c>
      <c r="M321" s="965" t="str">
        <f t="shared" si="61"/>
        <v/>
      </c>
      <c r="N321" s="965" t="str">
        <f t="shared" si="62"/>
        <v/>
      </c>
      <c r="O321" s="964" t="str">
        <f t="shared" si="63"/>
        <v/>
      </c>
      <c r="P321" s="964" t="str">
        <f t="shared" si="64"/>
        <v/>
      </c>
      <c r="Q321" s="965" t="str">
        <f t="shared" si="65"/>
        <v/>
      </c>
      <c r="R321" s="964" t="str">
        <f>IF(N321="","",IF(COUNTIF(AP18:AP300,TRIM(Q321))&gt;0,"EXCLUSION EXACTE",""))</f>
        <v/>
      </c>
      <c r="S321" s="964" t="str" cm="1">
        <f t="array" ref="S321">IF(N321="","",IF(SUMPRODUCT(--(AP18:AP300&lt;&gt;""),--ISNUMBER(SEARCH(" "&amp;AP18:AP300&amp;" ",Q321)))&gt;0,"BLOQUE MOLLUSQUES",""))</f>
        <v/>
      </c>
      <c r="T321" s="964" t="str" cm="1">
        <f t="array" ref="T321">IF(N321="","",IF(SUMPRODUCT(--(AT18:AT300&lt;&gt;""),--ISNUMBER(SEARCH(" "&amp;AT18:AT300&amp;" ",Q321)))&gt;0,"FORCE MOLLUSQUES",""))</f>
        <v/>
      </c>
      <c r="U321" s="965" t="str">
        <f t="shared" si="66"/>
        <v/>
      </c>
      <c r="V321" s="965" t="str">
        <f t="shared" si="69"/>
        <v/>
      </c>
      <c r="W321" s="977" t="str">
        <f t="shared" si="67"/>
        <v/>
      </c>
      <c r="X321" s="964" t="str" cm="1">
        <f t="array" ref="X321">IF(N321="","",IF(R321&lt;&gt;"","",IF(SUMPRODUCT(--(AN18:AN1500=X17),--(AM18:AM1500&lt;&gt;""),--ISNUMBER(SEARCH(" "&amp;AM18:AM1500&amp;" ",Q321)))&gt;0,X17,"")))</f>
        <v/>
      </c>
      <c r="Y321" s="964" t="str" cm="1">
        <f t="array" ref="Y321">IF(N321="","",IF(R321&lt;&gt;"","",IF(SUMPRODUCT(--(AN18:AN1500=Y17),--(AM18:AM1500&lt;&gt;""),--ISNUMBER(SEARCH(" "&amp;AM18:AM1500&amp;" ",Q321)))&gt;0,Y17,"")))</f>
        <v/>
      </c>
      <c r="Z321" s="964" t="str" cm="1">
        <f t="array" ref="Z321">IF(N321="","",IF(R321&lt;&gt;"","",IF(SUMPRODUCT(--(AN18:AN1500=Z17),--(AM18:AM1500&lt;&gt;""),--ISNUMBER(SEARCH(" "&amp;AM18:AM1500&amp;" ",Q321)))&gt;0,Z17,"")))</f>
        <v/>
      </c>
      <c r="AA321" s="964" t="str" cm="1">
        <f t="array" ref="AA321">IF(N321="","",IF(R321&lt;&gt;"","",IF(SUMPRODUCT(--(AN18:AN1500=AA17),--(AM18:AM1500&lt;&gt;""),--ISNUMBER(SEARCH(" "&amp;AM18:AM1500&amp;" ",Q321)))&gt;0,AA17,"")))</f>
        <v/>
      </c>
      <c r="AB321" s="964" t="str" cm="1">
        <f t="array" ref="AB321">IF(N321="","",IF(R321&lt;&gt;"","",IF(SUMPRODUCT(--(AN18:AN1500=AB17),--(AM18:AM1500&lt;&gt;""),--ISNUMBER(SEARCH(" "&amp;AM18:AM1500&amp;" ",Q321)))&gt;0,AB17,"")))</f>
        <v/>
      </c>
      <c r="AC321" s="964" t="str" cm="1">
        <f t="array" ref="AC321">IF(N321="","",IF(R321&lt;&gt;"","",IF(SUMPRODUCT(--(AN18:AN1500=AC17),--(AM18:AM1500&lt;&gt;""),--ISNUMBER(SEARCH(" "&amp;AM18:AM1500&amp;" ",Q321)))&gt;0,AC17,"")))</f>
        <v/>
      </c>
      <c r="AD321" s="964" t="str" cm="1">
        <f t="array" ref="AD321">IF(N321="","",IF(R321&lt;&gt;"","",IF(SUMPRODUCT(--(AN18:AN1500=AD17),--(AM18:AM1500&lt;&gt;""),--ISNUMBER(SEARCH(" "&amp;AM18:AM1500&amp;" ",Q321)))&gt;0,AD17,"")))</f>
        <v/>
      </c>
      <c r="AE321" s="964" t="str" cm="1">
        <f t="array" ref="AE321">IF(N321="","",IF(R321&lt;&gt;"","",IF(SUMPRODUCT(--(AN18:AN1500=AE17),--(AM18:AM1500&lt;&gt;""),--ISNUMBER(SEARCH(" "&amp;AM18:AM1500&amp;" ",Q321)))&gt;0,AE17,"")))</f>
        <v/>
      </c>
      <c r="AF321" s="964" t="str" cm="1">
        <f t="array" ref="AF321">IF(N321="","",IF(R321&lt;&gt;"","",IF(SUMPRODUCT(--(AN18:AN1500=AF17),--(AM18:AM1500&lt;&gt;""),--ISNUMBER(SEARCH(" "&amp;AM18:AM1500&amp;" ",Q321)))&gt;0,AF17,"")))</f>
        <v/>
      </c>
      <c r="AG321" s="964" t="str" cm="1">
        <f t="array" ref="AG321">IF(N321="","",IF(R321&lt;&gt;"","",IF(SUMPRODUCT(--(AN18:AN1500=AG17),--(AM18:AM1500&lt;&gt;""),--ISNUMBER(SEARCH(" "&amp;AM18:AM1500&amp;" ",Q321)))&gt;0,AG17,"")))</f>
        <v/>
      </c>
      <c r="AH321" s="964" t="str" cm="1">
        <f t="array" ref="AH321">IF(N321="","",IF(R321&lt;&gt;"","",IF(SUMPRODUCT(--(AN18:AN1500=AH17),--(AM18:AM1500&lt;&gt;""),--ISNUMBER(SEARCH(" "&amp;AM18:AM1500&amp;" ",Q321)))&gt;0,AH17,"")))</f>
        <v/>
      </c>
      <c r="AI321" s="964" t="str" cm="1">
        <f t="array" ref="AI321">IF(N321="","",IF(R321&lt;&gt;"","",IF(SUMPRODUCT(--(AN18:AN1500=AI17),--(AM18:AM1500&lt;&gt;""),--ISNUMBER(SEARCH(" "&amp;AM18:AM1500&amp;" ",Q321)))&gt;0,AI17,"")))</f>
        <v/>
      </c>
      <c r="AJ321" s="964" t="str" cm="1">
        <f t="array" ref="AJ321">IF(N321="","",IF(R321&lt;&gt;"","",IF(SUMPRODUCT(--(AN18:AN1500=AJ17),--(AM18:AM1500&lt;&gt;""),--ISNUMBER(SEARCH(" "&amp;AM18:AM1500&amp;" ",Q321)))&gt;0,AJ17,"")))</f>
        <v/>
      </c>
      <c r="AK321" s="964" t="str" cm="1">
        <f t="array" ref="AK321">IF(N321="","",IF(T321&lt;&gt;"",AK17,IF(S321&lt;&gt;"","",IF(R321&lt;&gt;"","",IF(SUMPRODUCT(--(AN18:AN1500=AK17),--(AM18:AM1500&lt;&gt;""),--ISNUMBER(SEARCH(" "&amp;AM18:AM1500&amp;" ",Q321)))&gt;0,AK17,"")))))</f>
        <v/>
      </c>
      <c r="AM321" s="964" t="s">
        <v>2328</v>
      </c>
      <c r="AN321" s="964" t="s">
        <v>1962</v>
      </c>
      <c r="BN321" s="49">
        <v>1</v>
      </c>
    </row>
    <row r="322" spans="3:66" ht="35.1" customHeight="1">
      <c r="C322" s="65"/>
      <c r="D322" s="984" t="str">
        <f t="shared" si="56"/>
        <v/>
      </c>
      <c r="E322" s="982"/>
      <c r="G322" s="963" t="str">
        <f>IF(H322="","",COUNTIF(H18:H322,"&lt;&gt;"))</f>
        <v/>
      </c>
      <c r="H322" s="958" t="str" cm="1">
        <f t="array" ref="H322">IF(L322="","",IF(LEN(L322)&lt;=MAX(10,G13),L322,IFERROR(LEFT(L322,LOOKUP(2,1/(MID(L322,ROW(1:500),1)=" ")/(ROW(1:500)&lt;=MAX(10,G13)),ROW(1:500))-1),LEFT(L322,MAX(10,G13)))))</f>
        <v/>
      </c>
      <c r="I322" s="963" t="str">
        <f t="shared" si="59"/>
        <v/>
      </c>
      <c r="J322" s="963" t="str">
        <f t="shared" si="60"/>
        <v/>
      </c>
      <c r="K322" s="964" t="str">
        <f>IF(M321&lt;&gt;"",K321,IF(K321&lt;MAX(A18:A317),K321+1,""))</f>
        <v/>
      </c>
      <c r="L322" s="965" t="str">
        <f>IF(K322="","",IF(M321&lt;&gt;"",M321,INDEX(E18:E317,MATCH(K322,A18:A317,0))))</f>
        <v/>
      </c>
      <c r="M322" s="965" t="str">
        <f t="shared" si="61"/>
        <v/>
      </c>
      <c r="N322" s="966" t="str">
        <f t="shared" si="62"/>
        <v/>
      </c>
      <c r="O322" s="967" t="str">
        <f t="shared" si="63"/>
        <v/>
      </c>
      <c r="P322" s="967" t="str">
        <f t="shared" si="64"/>
        <v/>
      </c>
      <c r="Q322" s="966" t="str">
        <f t="shared" si="65"/>
        <v/>
      </c>
      <c r="R322" s="967" t="str">
        <f>IF(N322="","",IF(COUNTIF(AP18:AP300,TRIM(Q322))&gt;0,"EXCLUSION EXACTE",""))</f>
        <v/>
      </c>
      <c r="S322" s="967" t="str" cm="1">
        <f t="array" ref="S322">IF(N322="","",IF(SUMPRODUCT(--(AP18:AP300&lt;&gt;""),--ISNUMBER(SEARCH(" "&amp;AP18:AP300&amp;" ",Q322)))&gt;0,"BLOQUE MOLLUSQUES",""))</f>
        <v/>
      </c>
      <c r="T322" s="967" t="str" cm="1">
        <f t="array" ref="T322">IF(N322="","",IF(SUMPRODUCT(--(AT18:AT300&lt;&gt;""),--ISNUMBER(SEARCH(" "&amp;AT18:AT300&amp;" ",Q322)))&gt;0,"FORCE MOLLUSQUES",""))</f>
        <v/>
      </c>
      <c r="U322" s="966" t="str">
        <f t="shared" si="66"/>
        <v/>
      </c>
      <c r="V322" s="966" t="str">
        <f t="shared" si="69"/>
        <v/>
      </c>
      <c r="W322" s="991" t="str">
        <f t="shared" si="67"/>
        <v/>
      </c>
      <c r="X322" s="967" t="str" cm="1">
        <f t="array" ref="X322">IF(N322="","",IF(R322&lt;&gt;"","",IF(SUMPRODUCT(--(AN18:AN1500=X17),--(AM18:AM1500&lt;&gt;""),--ISNUMBER(SEARCH(" "&amp;AM18:AM1500&amp;" ",Q322)))&gt;0,X17,"")))</f>
        <v/>
      </c>
      <c r="Y322" s="967" t="str" cm="1">
        <f t="array" ref="Y322">IF(N322="","",IF(R322&lt;&gt;"","",IF(SUMPRODUCT(--(AN18:AN1500=Y17),--(AM18:AM1500&lt;&gt;""),--ISNUMBER(SEARCH(" "&amp;AM18:AM1500&amp;" ",Q322)))&gt;0,Y17,"")))</f>
        <v/>
      </c>
      <c r="Z322" s="967" t="str" cm="1">
        <f t="array" ref="Z322">IF(N322="","",IF(R322&lt;&gt;"","",IF(SUMPRODUCT(--(AN18:AN1500=Z17),--(AM18:AM1500&lt;&gt;""),--ISNUMBER(SEARCH(" "&amp;AM18:AM1500&amp;" ",Q322)))&gt;0,Z17,"")))</f>
        <v/>
      </c>
      <c r="AA322" s="967" t="str" cm="1">
        <f t="array" ref="AA322">IF(N322="","",IF(R322&lt;&gt;"","",IF(SUMPRODUCT(--(AN18:AN1500=AA17),--(AM18:AM1500&lt;&gt;""),--ISNUMBER(SEARCH(" "&amp;AM18:AM1500&amp;" ",Q322)))&gt;0,AA17,"")))</f>
        <v/>
      </c>
      <c r="AB322" s="967" t="str" cm="1">
        <f t="array" ref="AB322">IF(N322="","",IF(R322&lt;&gt;"","",IF(SUMPRODUCT(--(AN18:AN1500=AB17),--(AM18:AM1500&lt;&gt;""),--ISNUMBER(SEARCH(" "&amp;AM18:AM1500&amp;" ",Q322)))&gt;0,AB17,"")))</f>
        <v/>
      </c>
      <c r="AC322" s="967" t="str" cm="1">
        <f t="array" ref="AC322">IF(N322="","",IF(R322&lt;&gt;"","",IF(SUMPRODUCT(--(AN18:AN1500=AC17),--(AM18:AM1500&lt;&gt;""),--ISNUMBER(SEARCH(" "&amp;AM18:AM1500&amp;" ",Q322)))&gt;0,AC17,"")))</f>
        <v/>
      </c>
      <c r="AD322" s="967" t="str" cm="1">
        <f t="array" ref="AD322">IF(N322="","",IF(R322&lt;&gt;"","",IF(SUMPRODUCT(--(AN18:AN1500=AD17),--(AM18:AM1500&lt;&gt;""),--ISNUMBER(SEARCH(" "&amp;AM18:AM1500&amp;" ",Q322)))&gt;0,AD17,"")))</f>
        <v/>
      </c>
      <c r="AE322" s="967" t="str" cm="1">
        <f t="array" ref="AE322">IF(N322="","",IF(R322&lt;&gt;"","",IF(SUMPRODUCT(--(AN18:AN1500=AE17),--(AM18:AM1500&lt;&gt;""),--ISNUMBER(SEARCH(" "&amp;AM18:AM1500&amp;" ",Q322)))&gt;0,AE17,"")))</f>
        <v/>
      </c>
      <c r="AF322" s="967" t="str" cm="1">
        <f t="array" ref="AF322">IF(N322="","",IF(R322&lt;&gt;"","",IF(SUMPRODUCT(--(AN18:AN1500=AF17),--(AM18:AM1500&lt;&gt;""),--ISNUMBER(SEARCH(" "&amp;AM18:AM1500&amp;" ",Q322)))&gt;0,AF17,"")))</f>
        <v/>
      </c>
      <c r="AG322" s="967" t="str" cm="1">
        <f t="array" ref="AG322">IF(N322="","",IF(R322&lt;&gt;"","",IF(SUMPRODUCT(--(AN18:AN1500=AG17),--(AM18:AM1500&lt;&gt;""),--ISNUMBER(SEARCH(" "&amp;AM18:AM1500&amp;" ",Q322)))&gt;0,AG17,"")))</f>
        <v/>
      </c>
      <c r="AH322" s="967" t="str" cm="1">
        <f t="array" ref="AH322">IF(N322="","",IF(R322&lt;&gt;"","",IF(SUMPRODUCT(--(AN18:AN1500=AH17),--(AM18:AM1500&lt;&gt;""),--ISNUMBER(SEARCH(" "&amp;AM18:AM1500&amp;" ",Q322)))&gt;0,AH17,"")))</f>
        <v/>
      </c>
      <c r="AI322" s="967" t="str" cm="1">
        <f t="array" ref="AI322">IF(N322="","",IF(R322&lt;&gt;"","",IF(SUMPRODUCT(--(AN18:AN1500=AI17),--(AM18:AM1500&lt;&gt;""),--ISNUMBER(SEARCH(" "&amp;AM18:AM1500&amp;" ",Q322)))&gt;0,AI17,"")))</f>
        <v/>
      </c>
      <c r="AJ322" s="967" t="str" cm="1">
        <f t="array" ref="AJ322">IF(N322="","",IF(R322&lt;&gt;"","",IF(SUMPRODUCT(--(AN18:AN1500=AJ17),--(AM18:AM1500&lt;&gt;""),--ISNUMBER(SEARCH(" "&amp;AM18:AM1500&amp;" ",Q322)))&gt;0,AJ17,"")))</f>
        <v/>
      </c>
      <c r="AK322" s="967" t="str" cm="1">
        <f t="array" ref="AK322">IF(N322="","",IF(T322&lt;&gt;"",AK17,IF(S322&lt;&gt;"","",IF(R322&lt;&gt;"","",IF(SUMPRODUCT(--(AN18:AN1500=AK17),--(AM18:AM1500&lt;&gt;""),--ISNUMBER(SEARCH(" "&amp;AM18:AM1500&amp;" ",Q322)))&gt;0,AK17,"")))))</f>
        <v/>
      </c>
      <c r="AM322" s="968" t="s">
        <v>2329</v>
      </c>
      <c r="AN322" s="968" t="s">
        <v>1962</v>
      </c>
      <c r="BN322" s="49">
        <v>1</v>
      </c>
    </row>
    <row r="323" spans="3:66" ht="35.1" customHeight="1">
      <c r="C323" s="65"/>
      <c r="D323" s="984" t="str">
        <f t="shared" si="56"/>
        <v/>
      </c>
      <c r="E323" s="982"/>
      <c r="G323" s="964" t="str">
        <f>IF(H323="","",COUNTIF(H18:H323,"&lt;&gt;"))</f>
        <v/>
      </c>
      <c r="H323" s="965" t="str" cm="1">
        <f t="array" ref="H323">IF(L323="","",IF(LEN(L323)&lt;=MAX(10,G13),L323,IFERROR(LEFT(L323,LOOKUP(2,1/(MID(L323,ROW(1:500),1)=" ")/(ROW(1:500)&lt;=MAX(10,G13)),ROW(1:500))-1),LEFT(L323,MAX(10,G13)))))</f>
        <v/>
      </c>
      <c r="I323" s="964" t="str">
        <f t="shared" si="59"/>
        <v/>
      </c>
      <c r="J323" s="964" t="str">
        <f t="shared" si="60"/>
        <v/>
      </c>
      <c r="K323" s="964" t="str">
        <f>IF(M322&lt;&gt;"",K322,IF(K322&lt;MAX(A18:A317),K322+1,""))</f>
        <v/>
      </c>
      <c r="L323" s="965" t="str">
        <f>IF(K323="","",IF(M322&lt;&gt;"",M322,INDEX(E18:E317,MATCH(K323,A18:A317,0))))</f>
        <v/>
      </c>
      <c r="M323" s="965" t="str">
        <f t="shared" si="61"/>
        <v/>
      </c>
      <c r="N323" s="965" t="str">
        <f t="shared" si="62"/>
        <v/>
      </c>
      <c r="O323" s="964" t="str">
        <f t="shared" si="63"/>
        <v/>
      </c>
      <c r="P323" s="964" t="str">
        <f t="shared" si="64"/>
        <v/>
      </c>
      <c r="Q323" s="965" t="str">
        <f t="shared" si="65"/>
        <v/>
      </c>
      <c r="R323" s="964" t="str">
        <f>IF(N323="","",IF(COUNTIF(AP18:AP300,TRIM(Q323))&gt;0,"EXCLUSION EXACTE",""))</f>
        <v/>
      </c>
      <c r="S323" s="964" t="str" cm="1">
        <f t="array" ref="S323">IF(N323="","",IF(SUMPRODUCT(--(AP18:AP300&lt;&gt;""),--ISNUMBER(SEARCH(" "&amp;AP18:AP300&amp;" ",Q323)))&gt;0,"BLOQUE MOLLUSQUES",""))</f>
        <v/>
      </c>
      <c r="T323" s="964" t="str" cm="1">
        <f t="array" ref="T323">IF(N323="","",IF(SUMPRODUCT(--(AT18:AT300&lt;&gt;""),--ISNUMBER(SEARCH(" "&amp;AT18:AT300&amp;" ",Q323)))&gt;0,"FORCE MOLLUSQUES",""))</f>
        <v/>
      </c>
      <c r="U323" s="965" t="str">
        <f t="shared" si="66"/>
        <v/>
      </c>
      <c r="V323" s="965" t="str">
        <f t="shared" si="69"/>
        <v/>
      </c>
      <c r="W323" s="977" t="str">
        <f t="shared" si="67"/>
        <v/>
      </c>
      <c r="X323" s="964" t="str" cm="1">
        <f t="array" ref="X323">IF(N323="","",IF(R323&lt;&gt;"","",IF(SUMPRODUCT(--(AN18:AN1500=X17),--(AM18:AM1500&lt;&gt;""),--ISNUMBER(SEARCH(" "&amp;AM18:AM1500&amp;" ",Q323)))&gt;0,X17,"")))</f>
        <v/>
      </c>
      <c r="Y323" s="964" t="str" cm="1">
        <f t="array" ref="Y323">IF(N323="","",IF(R323&lt;&gt;"","",IF(SUMPRODUCT(--(AN18:AN1500=Y17),--(AM18:AM1500&lt;&gt;""),--ISNUMBER(SEARCH(" "&amp;AM18:AM1500&amp;" ",Q323)))&gt;0,Y17,"")))</f>
        <v/>
      </c>
      <c r="Z323" s="964" t="str" cm="1">
        <f t="array" ref="Z323">IF(N323="","",IF(R323&lt;&gt;"","",IF(SUMPRODUCT(--(AN18:AN1500=Z17),--(AM18:AM1500&lt;&gt;""),--ISNUMBER(SEARCH(" "&amp;AM18:AM1500&amp;" ",Q323)))&gt;0,Z17,"")))</f>
        <v/>
      </c>
      <c r="AA323" s="964" t="str" cm="1">
        <f t="array" ref="AA323">IF(N323="","",IF(R323&lt;&gt;"","",IF(SUMPRODUCT(--(AN18:AN1500=AA17),--(AM18:AM1500&lt;&gt;""),--ISNUMBER(SEARCH(" "&amp;AM18:AM1500&amp;" ",Q323)))&gt;0,AA17,"")))</f>
        <v/>
      </c>
      <c r="AB323" s="964" t="str" cm="1">
        <f t="array" ref="AB323">IF(N323="","",IF(R323&lt;&gt;"","",IF(SUMPRODUCT(--(AN18:AN1500=AB17),--(AM18:AM1500&lt;&gt;""),--ISNUMBER(SEARCH(" "&amp;AM18:AM1500&amp;" ",Q323)))&gt;0,AB17,"")))</f>
        <v/>
      </c>
      <c r="AC323" s="964" t="str" cm="1">
        <f t="array" ref="AC323">IF(N323="","",IF(R323&lt;&gt;"","",IF(SUMPRODUCT(--(AN18:AN1500=AC17),--(AM18:AM1500&lt;&gt;""),--ISNUMBER(SEARCH(" "&amp;AM18:AM1500&amp;" ",Q323)))&gt;0,AC17,"")))</f>
        <v/>
      </c>
      <c r="AD323" s="964" t="str" cm="1">
        <f t="array" ref="AD323">IF(N323="","",IF(R323&lt;&gt;"","",IF(SUMPRODUCT(--(AN18:AN1500=AD17),--(AM18:AM1500&lt;&gt;""),--ISNUMBER(SEARCH(" "&amp;AM18:AM1500&amp;" ",Q323)))&gt;0,AD17,"")))</f>
        <v/>
      </c>
      <c r="AE323" s="964" t="str" cm="1">
        <f t="array" ref="AE323">IF(N323="","",IF(R323&lt;&gt;"","",IF(SUMPRODUCT(--(AN18:AN1500=AE17),--(AM18:AM1500&lt;&gt;""),--ISNUMBER(SEARCH(" "&amp;AM18:AM1500&amp;" ",Q323)))&gt;0,AE17,"")))</f>
        <v/>
      </c>
      <c r="AF323" s="964" t="str" cm="1">
        <f t="array" ref="AF323">IF(N323="","",IF(R323&lt;&gt;"","",IF(SUMPRODUCT(--(AN18:AN1500=AF17),--(AM18:AM1500&lt;&gt;""),--ISNUMBER(SEARCH(" "&amp;AM18:AM1500&amp;" ",Q323)))&gt;0,AF17,"")))</f>
        <v/>
      </c>
      <c r="AG323" s="964" t="str" cm="1">
        <f t="array" ref="AG323">IF(N323="","",IF(R323&lt;&gt;"","",IF(SUMPRODUCT(--(AN18:AN1500=AG17),--(AM18:AM1500&lt;&gt;""),--ISNUMBER(SEARCH(" "&amp;AM18:AM1500&amp;" ",Q323)))&gt;0,AG17,"")))</f>
        <v/>
      </c>
      <c r="AH323" s="964" t="str" cm="1">
        <f t="array" ref="AH323">IF(N323="","",IF(R323&lt;&gt;"","",IF(SUMPRODUCT(--(AN18:AN1500=AH17),--(AM18:AM1500&lt;&gt;""),--ISNUMBER(SEARCH(" "&amp;AM18:AM1500&amp;" ",Q323)))&gt;0,AH17,"")))</f>
        <v/>
      </c>
      <c r="AI323" s="964" t="str" cm="1">
        <f t="array" ref="AI323">IF(N323="","",IF(R323&lt;&gt;"","",IF(SUMPRODUCT(--(AN18:AN1500=AI17),--(AM18:AM1500&lt;&gt;""),--ISNUMBER(SEARCH(" "&amp;AM18:AM1500&amp;" ",Q323)))&gt;0,AI17,"")))</f>
        <v/>
      </c>
      <c r="AJ323" s="964" t="str" cm="1">
        <f t="array" ref="AJ323">IF(N323="","",IF(R323&lt;&gt;"","",IF(SUMPRODUCT(--(AN18:AN1500=AJ17),--(AM18:AM1500&lt;&gt;""),--ISNUMBER(SEARCH(" "&amp;AM18:AM1500&amp;" ",Q323)))&gt;0,AJ17,"")))</f>
        <v/>
      </c>
      <c r="AK323" s="964" t="str" cm="1">
        <f t="array" ref="AK323">IF(N323="","",IF(T323&lt;&gt;"",AK17,IF(S323&lt;&gt;"","",IF(R323&lt;&gt;"","",IF(SUMPRODUCT(--(AN18:AN1500=AK17),--(AM18:AM1500&lt;&gt;""),--ISNUMBER(SEARCH(" "&amp;AM18:AM1500&amp;" ",Q323)))&gt;0,AK17,"")))))</f>
        <v/>
      </c>
      <c r="AM323" s="964" t="s">
        <v>2330</v>
      </c>
      <c r="AN323" s="964" t="s">
        <v>1962</v>
      </c>
      <c r="BN323" s="49">
        <v>1</v>
      </c>
    </row>
    <row r="324" spans="3:66" ht="35.1" customHeight="1">
      <c r="C324" s="65"/>
      <c r="D324" s="984" t="str">
        <f t="shared" si="56"/>
        <v/>
      </c>
      <c r="E324" s="982"/>
      <c r="G324" s="963" t="str">
        <f>IF(H324="","",COUNTIF(H18:H324,"&lt;&gt;"))</f>
        <v/>
      </c>
      <c r="H324" s="958" t="str" cm="1">
        <f t="array" ref="H324">IF(L324="","",IF(LEN(L324)&lt;=MAX(10,G13),L324,IFERROR(LEFT(L324,LOOKUP(2,1/(MID(L324,ROW(1:500),1)=" ")/(ROW(1:500)&lt;=MAX(10,G13)),ROW(1:500))-1),LEFT(L324,MAX(10,G13)))))</f>
        <v/>
      </c>
      <c r="I324" s="963" t="str">
        <f t="shared" si="59"/>
        <v/>
      </c>
      <c r="J324" s="963" t="str">
        <f t="shared" si="60"/>
        <v/>
      </c>
      <c r="K324" s="964" t="str">
        <f>IF(M323&lt;&gt;"",K323,IF(K323&lt;MAX(A18:A317),K323+1,""))</f>
        <v/>
      </c>
      <c r="L324" s="965" t="str">
        <f>IF(K324="","",IF(M323&lt;&gt;"",M323,INDEX(E18:E317,MATCH(K324,A18:A317,0))))</f>
        <v/>
      </c>
      <c r="M324" s="965" t="str">
        <f t="shared" si="61"/>
        <v/>
      </c>
      <c r="N324" s="966" t="str">
        <f t="shared" si="62"/>
        <v/>
      </c>
      <c r="O324" s="967" t="str">
        <f t="shared" si="63"/>
        <v/>
      </c>
      <c r="P324" s="967" t="str">
        <f t="shared" si="64"/>
        <v/>
      </c>
      <c r="Q324" s="966" t="str">
        <f t="shared" si="65"/>
        <v/>
      </c>
      <c r="R324" s="967" t="str">
        <f>IF(N324="","",IF(COUNTIF(AP18:AP300,TRIM(Q324))&gt;0,"EXCLUSION EXACTE",""))</f>
        <v/>
      </c>
      <c r="S324" s="967" t="str" cm="1">
        <f t="array" ref="S324">IF(N324="","",IF(SUMPRODUCT(--(AP18:AP300&lt;&gt;""),--ISNUMBER(SEARCH(" "&amp;AP18:AP300&amp;" ",Q324)))&gt;0,"BLOQUE MOLLUSQUES",""))</f>
        <v/>
      </c>
      <c r="T324" s="967" t="str" cm="1">
        <f t="array" ref="T324">IF(N324="","",IF(SUMPRODUCT(--(AT18:AT300&lt;&gt;""),--ISNUMBER(SEARCH(" "&amp;AT18:AT300&amp;" ",Q324)))&gt;0,"FORCE MOLLUSQUES",""))</f>
        <v/>
      </c>
      <c r="U324" s="966" t="str">
        <f t="shared" si="66"/>
        <v/>
      </c>
      <c r="V324" s="966" t="str">
        <f t="shared" si="69"/>
        <v/>
      </c>
      <c r="W324" s="991" t="str">
        <f t="shared" si="67"/>
        <v/>
      </c>
      <c r="X324" s="967" t="str" cm="1">
        <f t="array" ref="X324">IF(N324="","",IF(R324&lt;&gt;"","",IF(SUMPRODUCT(--(AN18:AN1500=X17),--(AM18:AM1500&lt;&gt;""),--ISNUMBER(SEARCH(" "&amp;AM18:AM1500&amp;" ",Q324)))&gt;0,X17,"")))</f>
        <v/>
      </c>
      <c r="Y324" s="967" t="str" cm="1">
        <f t="array" ref="Y324">IF(N324="","",IF(R324&lt;&gt;"","",IF(SUMPRODUCT(--(AN18:AN1500=Y17),--(AM18:AM1500&lt;&gt;""),--ISNUMBER(SEARCH(" "&amp;AM18:AM1500&amp;" ",Q324)))&gt;0,Y17,"")))</f>
        <v/>
      </c>
      <c r="Z324" s="967" t="str" cm="1">
        <f t="array" ref="Z324">IF(N324="","",IF(R324&lt;&gt;"","",IF(SUMPRODUCT(--(AN18:AN1500=Z17),--(AM18:AM1500&lt;&gt;""),--ISNUMBER(SEARCH(" "&amp;AM18:AM1500&amp;" ",Q324)))&gt;0,Z17,"")))</f>
        <v/>
      </c>
      <c r="AA324" s="967" t="str" cm="1">
        <f t="array" ref="AA324">IF(N324="","",IF(R324&lt;&gt;"","",IF(SUMPRODUCT(--(AN18:AN1500=AA17),--(AM18:AM1500&lt;&gt;""),--ISNUMBER(SEARCH(" "&amp;AM18:AM1500&amp;" ",Q324)))&gt;0,AA17,"")))</f>
        <v/>
      </c>
      <c r="AB324" s="967" t="str" cm="1">
        <f t="array" ref="AB324">IF(N324="","",IF(R324&lt;&gt;"","",IF(SUMPRODUCT(--(AN18:AN1500=AB17),--(AM18:AM1500&lt;&gt;""),--ISNUMBER(SEARCH(" "&amp;AM18:AM1500&amp;" ",Q324)))&gt;0,AB17,"")))</f>
        <v/>
      </c>
      <c r="AC324" s="967" t="str" cm="1">
        <f t="array" ref="AC324">IF(N324="","",IF(R324&lt;&gt;"","",IF(SUMPRODUCT(--(AN18:AN1500=AC17),--(AM18:AM1500&lt;&gt;""),--ISNUMBER(SEARCH(" "&amp;AM18:AM1500&amp;" ",Q324)))&gt;0,AC17,"")))</f>
        <v/>
      </c>
      <c r="AD324" s="967" t="str" cm="1">
        <f t="array" ref="AD324">IF(N324="","",IF(R324&lt;&gt;"","",IF(SUMPRODUCT(--(AN18:AN1500=AD17),--(AM18:AM1500&lt;&gt;""),--ISNUMBER(SEARCH(" "&amp;AM18:AM1500&amp;" ",Q324)))&gt;0,AD17,"")))</f>
        <v/>
      </c>
      <c r="AE324" s="967" t="str" cm="1">
        <f t="array" ref="AE324">IF(N324="","",IF(R324&lt;&gt;"","",IF(SUMPRODUCT(--(AN18:AN1500=AE17),--(AM18:AM1500&lt;&gt;""),--ISNUMBER(SEARCH(" "&amp;AM18:AM1500&amp;" ",Q324)))&gt;0,AE17,"")))</f>
        <v/>
      </c>
      <c r="AF324" s="967" t="str" cm="1">
        <f t="array" ref="AF324">IF(N324="","",IF(R324&lt;&gt;"","",IF(SUMPRODUCT(--(AN18:AN1500=AF17),--(AM18:AM1500&lt;&gt;""),--ISNUMBER(SEARCH(" "&amp;AM18:AM1500&amp;" ",Q324)))&gt;0,AF17,"")))</f>
        <v/>
      </c>
      <c r="AG324" s="967" t="str" cm="1">
        <f t="array" ref="AG324">IF(N324="","",IF(R324&lt;&gt;"","",IF(SUMPRODUCT(--(AN18:AN1500=AG17),--(AM18:AM1500&lt;&gt;""),--ISNUMBER(SEARCH(" "&amp;AM18:AM1500&amp;" ",Q324)))&gt;0,AG17,"")))</f>
        <v/>
      </c>
      <c r="AH324" s="967" t="str" cm="1">
        <f t="array" ref="AH324">IF(N324="","",IF(R324&lt;&gt;"","",IF(SUMPRODUCT(--(AN18:AN1500=AH17),--(AM18:AM1500&lt;&gt;""),--ISNUMBER(SEARCH(" "&amp;AM18:AM1500&amp;" ",Q324)))&gt;0,AH17,"")))</f>
        <v/>
      </c>
      <c r="AI324" s="967" t="str" cm="1">
        <f t="array" ref="AI324">IF(N324="","",IF(R324&lt;&gt;"","",IF(SUMPRODUCT(--(AN18:AN1500=AI17),--(AM18:AM1500&lt;&gt;""),--ISNUMBER(SEARCH(" "&amp;AM18:AM1500&amp;" ",Q324)))&gt;0,AI17,"")))</f>
        <v/>
      </c>
      <c r="AJ324" s="967" t="str" cm="1">
        <f t="array" ref="AJ324">IF(N324="","",IF(R324&lt;&gt;"","",IF(SUMPRODUCT(--(AN18:AN1500=AJ17),--(AM18:AM1500&lt;&gt;""),--ISNUMBER(SEARCH(" "&amp;AM18:AM1500&amp;" ",Q324)))&gt;0,AJ17,"")))</f>
        <v/>
      </c>
      <c r="AK324" s="967" t="str" cm="1">
        <f t="array" ref="AK324">IF(N324="","",IF(T324&lt;&gt;"",AK17,IF(S324&lt;&gt;"","",IF(R324&lt;&gt;"","",IF(SUMPRODUCT(--(AN18:AN1500=AK17),--(AM18:AM1500&lt;&gt;""),--ISNUMBER(SEARCH(" "&amp;AM18:AM1500&amp;" ",Q324)))&gt;0,AK17,"")))))</f>
        <v/>
      </c>
      <c r="AM324" s="968" t="s">
        <v>2331</v>
      </c>
      <c r="AN324" s="968" t="s">
        <v>1962</v>
      </c>
      <c r="BN324" s="49">
        <v>1</v>
      </c>
    </row>
    <row r="325" spans="3:66" ht="35.1" customHeight="1">
      <c r="C325" s="65"/>
      <c r="D325" s="984" t="str">
        <f t="shared" si="56"/>
        <v/>
      </c>
      <c r="E325" s="982"/>
      <c r="G325" s="964" t="str">
        <f>IF(H325="","",COUNTIF(H18:H325,"&lt;&gt;"))</f>
        <v/>
      </c>
      <c r="H325" s="965" t="str" cm="1">
        <f t="array" ref="H325">IF(L325="","",IF(LEN(L325)&lt;=MAX(10,G13),L325,IFERROR(LEFT(L325,LOOKUP(2,1/(MID(L325,ROW(1:500),1)=" ")/(ROW(1:500)&lt;=MAX(10,G13)),ROW(1:500))-1),LEFT(L325,MAX(10,G13)))))</f>
        <v/>
      </c>
      <c r="I325" s="964" t="str">
        <f t="shared" si="59"/>
        <v/>
      </c>
      <c r="J325" s="964" t="str">
        <f t="shared" si="60"/>
        <v/>
      </c>
      <c r="K325" s="964" t="str">
        <f>IF(M324&lt;&gt;"",K324,IF(K324&lt;MAX(A18:A317),K324+1,""))</f>
        <v/>
      </c>
      <c r="L325" s="965" t="str">
        <f>IF(K325="","",IF(M324&lt;&gt;"",M324,INDEX(E18:E317,MATCH(K325,A18:A317,0))))</f>
        <v/>
      </c>
      <c r="M325" s="965" t="str">
        <f t="shared" si="61"/>
        <v/>
      </c>
      <c r="N325" s="965" t="str">
        <f t="shared" si="62"/>
        <v/>
      </c>
      <c r="O325" s="964" t="str">
        <f t="shared" si="63"/>
        <v/>
      </c>
      <c r="P325" s="964" t="str">
        <f t="shared" si="64"/>
        <v/>
      </c>
      <c r="Q325" s="965" t="str">
        <f t="shared" si="65"/>
        <v/>
      </c>
      <c r="R325" s="964" t="str">
        <f>IF(N325="","",IF(COUNTIF(AP18:AP300,TRIM(Q325))&gt;0,"EXCLUSION EXACTE",""))</f>
        <v/>
      </c>
      <c r="S325" s="964" t="str" cm="1">
        <f t="array" ref="S325">IF(N325="","",IF(SUMPRODUCT(--(AP18:AP300&lt;&gt;""),--ISNUMBER(SEARCH(" "&amp;AP18:AP300&amp;" ",Q325)))&gt;0,"BLOQUE MOLLUSQUES",""))</f>
        <v/>
      </c>
      <c r="T325" s="964" t="str" cm="1">
        <f t="array" ref="T325">IF(N325="","",IF(SUMPRODUCT(--(AT18:AT300&lt;&gt;""),--ISNUMBER(SEARCH(" "&amp;AT18:AT300&amp;" ",Q325)))&gt;0,"FORCE MOLLUSQUES",""))</f>
        <v/>
      </c>
      <c r="U325" s="965" t="str">
        <f t="shared" si="66"/>
        <v/>
      </c>
      <c r="V325" s="965" t="str">
        <f t="shared" si="69"/>
        <v/>
      </c>
      <c r="W325" s="977" t="str">
        <f t="shared" si="67"/>
        <v/>
      </c>
      <c r="X325" s="964" t="str" cm="1">
        <f t="array" ref="X325">IF(N325="","",IF(R325&lt;&gt;"","",IF(SUMPRODUCT(--(AN18:AN1500=X17),--(AM18:AM1500&lt;&gt;""),--ISNUMBER(SEARCH(" "&amp;AM18:AM1500&amp;" ",Q325)))&gt;0,X17,"")))</f>
        <v/>
      </c>
      <c r="Y325" s="964" t="str" cm="1">
        <f t="array" ref="Y325">IF(N325="","",IF(R325&lt;&gt;"","",IF(SUMPRODUCT(--(AN18:AN1500=Y17),--(AM18:AM1500&lt;&gt;""),--ISNUMBER(SEARCH(" "&amp;AM18:AM1500&amp;" ",Q325)))&gt;0,Y17,"")))</f>
        <v/>
      </c>
      <c r="Z325" s="964" t="str" cm="1">
        <f t="array" ref="Z325">IF(N325="","",IF(R325&lt;&gt;"","",IF(SUMPRODUCT(--(AN18:AN1500=Z17),--(AM18:AM1500&lt;&gt;""),--ISNUMBER(SEARCH(" "&amp;AM18:AM1500&amp;" ",Q325)))&gt;0,Z17,"")))</f>
        <v/>
      </c>
      <c r="AA325" s="964" t="str" cm="1">
        <f t="array" ref="AA325">IF(N325="","",IF(R325&lt;&gt;"","",IF(SUMPRODUCT(--(AN18:AN1500=AA17),--(AM18:AM1500&lt;&gt;""),--ISNUMBER(SEARCH(" "&amp;AM18:AM1500&amp;" ",Q325)))&gt;0,AA17,"")))</f>
        <v/>
      </c>
      <c r="AB325" s="964" t="str" cm="1">
        <f t="array" ref="AB325">IF(N325="","",IF(R325&lt;&gt;"","",IF(SUMPRODUCT(--(AN18:AN1500=AB17),--(AM18:AM1500&lt;&gt;""),--ISNUMBER(SEARCH(" "&amp;AM18:AM1500&amp;" ",Q325)))&gt;0,AB17,"")))</f>
        <v/>
      </c>
      <c r="AC325" s="964" t="str" cm="1">
        <f t="array" ref="AC325">IF(N325="","",IF(R325&lt;&gt;"","",IF(SUMPRODUCT(--(AN18:AN1500=AC17),--(AM18:AM1500&lt;&gt;""),--ISNUMBER(SEARCH(" "&amp;AM18:AM1500&amp;" ",Q325)))&gt;0,AC17,"")))</f>
        <v/>
      </c>
      <c r="AD325" s="964" t="str" cm="1">
        <f t="array" ref="AD325">IF(N325="","",IF(R325&lt;&gt;"","",IF(SUMPRODUCT(--(AN18:AN1500=AD17),--(AM18:AM1500&lt;&gt;""),--ISNUMBER(SEARCH(" "&amp;AM18:AM1500&amp;" ",Q325)))&gt;0,AD17,"")))</f>
        <v/>
      </c>
      <c r="AE325" s="964" t="str" cm="1">
        <f t="array" ref="AE325">IF(N325="","",IF(R325&lt;&gt;"","",IF(SUMPRODUCT(--(AN18:AN1500=AE17),--(AM18:AM1500&lt;&gt;""),--ISNUMBER(SEARCH(" "&amp;AM18:AM1500&amp;" ",Q325)))&gt;0,AE17,"")))</f>
        <v/>
      </c>
      <c r="AF325" s="964" t="str" cm="1">
        <f t="array" ref="AF325">IF(N325="","",IF(R325&lt;&gt;"","",IF(SUMPRODUCT(--(AN18:AN1500=AF17),--(AM18:AM1500&lt;&gt;""),--ISNUMBER(SEARCH(" "&amp;AM18:AM1500&amp;" ",Q325)))&gt;0,AF17,"")))</f>
        <v/>
      </c>
      <c r="AG325" s="964" t="str" cm="1">
        <f t="array" ref="AG325">IF(N325="","",IF(R325&lt;&gt;"","",IF(SUMPRODUCT(--(AN18:AN1500=AG17),--(AM18:AM1500&lt;&gt;""),--ISNUMBER(SEARCH(" "&amp;AM18:AM1500&amp;" ",Q325)))&gt;0,AG17,"")))</f>
        <v/>
      </c>
      <c r="AH325" s="964" t="str" cm="1">
        <f t="array" ref="AH325">IF(N325="","",IF(R325&lt;&gt;"","",IF(SUMPRODUCT(--(AN18:AN1500=AH17),--(AM18:AM1500&lt;&gt;""),--ISNUMBER(SEARCH(" "&amp;AM18:AM1500&amp;" ",Q325)))&gt;0,AH17,"")))</f>
        <v/>
      </c>
      <c r="AI325" s="964" t="str" cm="1">
        <f t="array" ref="AI325">IF(N325="","",IF(R325&lt;&gt;"","",IF(SUMPRODUCT(--(AN18:AN1500=AI17),--(AM18:AM1500&lt;&gt;""),--ISNUMBER(SEARCH(" "&amp;AM18:AM1500&amp;" ",Q325)))&gt;0,AI17,"")))</f>
        <v/>
      </c>
      <c r="AJ325" s="964" t="str" cm="1">
        <f t="array" ref="AJ325">IF(N325="","",IF(R325&lt;&gt;"","",IF(SUMPRODUCT(--(AN18:AN1500=AJ17),--(AM18:AM1500&lt;&gt;""),--ISNUMBER(SEARCH(" "&amp;AM18:AM1500&amp;" ",Q325)))&gt;0,AJ17,"")))</f>
        <v/>
      </c>
      <c r="AK325" s="964" t="str" cm="1">
        <f t="array" ref="AK325">IF(N325="","",IF(T325&lt;&gt;"",AK17,IF(S325&lt;&gt;"","",IF(R325&lt;&gt;"","",IF(SUMPRODUCT(--(AN18:AN1500=AK17),--(AM18:AM1500&lt;&gt;""),--ISNUMBER(SEARCH(" "&amp;AM18:AM1500&amp;" ",Q325)))&gt;0,AK17,"")))))</f>
        <v/>
      </c>
      <c r="AM325" s="964" t="s">
        <v>2332</v>
      </c>
      <c r="AN325" s="964" t="s">
        <v>1962</v>
      </c>
      <c r="BN325" s="49">
        <v>1</v>
      </c>
    </row>
    <row r="326" spans="3:66" ht="35.1" customHeight="1">
      <c r="C326" s="65"/>
      <c r="D326" s="984" t="str">
        <f t="shared" si="56"/>
        <v/>
      </c>
      <c r="E326" s="982"/>
      <c r="G326" s="963" t="str">
        <f>IF(H326="","",COUNTIF(H18:H326,"&lt;&gt;"))</f>
        <v/>
      </c>
      <c r="H326" s="958" t="str" cm="1">
        <f t="array" ref="H326">IF(L326="","",IF(LEN(L326)&lt;=MAX(10,G13),L326,IFERROR(LEFT(L326,LOOKUP(2,1/(MID(L326,ROW(1:500),1)=" ")/(ROW(1:500)&lt;=MAX(10,G13)),ROW(1:500))-1),LEFT(L326,MAX(10,G13)))))</f>
        <v/>
      </c>
      <c r="I326" s="963" t="str">
        <f t="shared" si="59"/>
        <v/>
      </c>
      <c r="J326" s="963" t="str">
        <f t="shared" si="60"/>
        <v/>
      </c>
      <c r="K326" s="964" t="str">
        <f>IF(M325&lt;&gt;"",K325,IF(K325&lt;MAX(A18:A317),K325+1,""))</f>
        <v/>
      </c>
      <c r="L326" s="965" t="str">
        <f>IF(K326="","",IF(M325&lt;&gt;"",M325,INDEX(E18:E317,MATCH(K326,A18:A317,0))))</f>
        <v/>
      </c>
      <c r="M326" s="965" t="str">
        <f t="shared" si="61"/>
        <v/>
      </c>
      <c r="N326" s="966" t="str">
        <f t="shared" si="62"/>
        <v/>
      </c>
      <c r="O326" s="967" t="str">
        <f t="shared" si="63"/>
        <v/>
      </c>
      <c r="P326" s="967" t="str">
        <f t="shared" si="64"/>
        <v/>
      </c>
      <c r="Q326" s="966" t="str">
        <f t="shared" si="65"/>
        <v/>
      </c>
      <c r="R326" s="967" t="str">
        <f>IF(N326="","",IF(COUNTIF(AP18:AP300,TRIM(Q326))&gt;0,"EXCLUSION EXACTE",""))</f>
        <v/>
      </c>
      <c r="S326" s="967" t="str" cm="1">
        <f t="array" ref="S326">IF(N326="","",IF(SUMPRODUCT(--(AP18:AP300&lt;&gt;""),--ISNUMBER(SEARCH(" "&amp;AP18:AP300&amp;" ",Q326)))&gt;0,"BLOQUE MOLLUSQUES",""))</f>
        <v/>
      </c>
      <c r="T326" s="967" t="str" cm="1">
        <f t="array" ref="T326">IF(N326="","",IF(SUMPRODUCT(--(AT18:AT300&lt;&gt;""),--ISNUMBER(SEARCH(" "&amp;AT18:AT300&amp;" ",Q326)))&gt;0,"FORCE MOLLUSQUES",""))</f>
        <v/>
      </c>
      <c r="U326" s="966" t="str">
        <f t="shared" si="66"/>
        <v/>
      </c>
      <c r="V326" s="966" t="str">
        <f t="shared" si="69"/>
        <v/>
      </c>
      <c r="W326" s="991" t="str">
        <f t="shared" si="67"/>
        <v/>
      </c>
      <c r="X326" s="967" t="str" cm="1">
        <f t="array" ref="X326">IF(N326="","",IF(R326&lt;&gt;"","",IF(SUMPRODUCT(--(AN18:AN1500=X17),--(AM18:AM1500&lt;&gt;""),--ISNUMBER(SEARCH(" "&amp;AM18:AM1500&amp;" ",Q326)))&gt;0,X17,"")))</f>
        <v/>
      </c>
      <c r="Y326" s="967" t="str" cm="1">
        <f t="array" ref="Y326">IF(N326="","",IF(R326&lt;&gt;"","",IF(SUMPRODUCT(--(AN18:AN1500=Y17),--(AM18:AM1500&lt;&gt;""),--ISNUMBER(SEARCH(" "&amp;AM18:AM1500&amp;" ",Q326)))&gt;0,Y17,"")))</f>
        <v/>
      </c>
      <c r="Z326" s="967" t="str" cm="1">
        <f t="array" ref="Z326">IF(N326="","",IF(R326&lt;&gt;"","",IF(SUMPRODUCT(--(AN18:AN1500=Z17),--(AM18:AM1500&lt;&gt;""),--ISNUMBER(SEARCH(" "&amp;AM18:AM1500&amp;" ",Q326)))&gt;0,Z17,"")))</f>
        <v/>
      </c>
      <c r="AA326" s="967" t="str" cm="1">
        <f t="array" ref="AA326">IF(N326="","",IF(R326&lt;&gt;"","",IF(SUMPRODUCT(--(AN18:AN1500=AA17),--(AM18:AM1500&lt;&gt;""),--ISNUMBER(SEARCH(" "&amp;AM18:AM1500&amp;" ",Q326)))&gt;0,AA17,"")))</f>
        <v/>
      </c>
      <c r="AB326" s="967" t="str" cm="1">
        <f t="array" ref="AB326">IF(N326="","",IF(R326&lt;&gt;"","",IF(SUMPRODUCT(--(AN18:AN1500=AB17),--(AM18:AM1500&lt;&gt;""),--ISNUMBER(SEARCH(" "&amp;AM18:AM1500&amp;" ",Q326)))&gt;0,AB17,"")))</f>
        <v/>
      </c>
      <c r="AC326" s="967" t="str" cm="1">
        <f t="array" ref="AC326">IF(N326="","",IF(R326&lt;&gt;"","",IF(SUMPRODUCT(--(AN18:AN1500=AC17),--(AM18:AM1500&lt;&gt;""),--ISNUMBER(SEARCH(" "&amp;AM18:AM1500&amp;" ",Q326)))&gt;0,AC17,"")))</f>
        <v/>
      </c>
      <c r="AD326" s="967" t="str" cm="1">
        <f t="array" ref="AD326">IF(N326="","",IF(R326&lt;&gt;"","",IF(SUMPRODUCT(--(AN18:AN1500=AD17),--(AM18:AM1500&lt;&gt;""),--ISNUMBER(SEARCH(" "&amp;AM18:AM1500&amp;" ",Q326)))&gt;0,AD17,"")))</f>
        <v/>
      </c>
      <c r="AE326" s="967" t="str" cm="1">
        <f t="array" ref="AE326">IF(N326="","",IF(R326&lt;&gt;"","",IF(SUMPRODUCT(--(AN18:AN1500=AE17),--(AM18:AM1500&lt;&gt;""),--ISNUMBER(SEARCH(" "&amp;AM18:AM1500&amp;" ",Q326)))&gt;0,AE17,"")))</f>
        <v/>
      </c>
      <c r="AF326" s="967" t="str" cm="1">
        <f t="array" ref="AF326">IF(N326="","",IF(R326&lt;&gt;"","",IF(SUMPRODUCT(--(AN18:AN1500=AF17),--(AM18:AM1500&lt;&gt;""),--ISNUMBER(SEARCH(" "&amp;AM18:AM1500&amp;" ",Q326)))&gt;0,AF17,"")))</f>
        <v/>
      </c>
      <c r="AG326" s="967" t="str" cm="1">
        <f t="array" ref="AG326">IF(N326="","",IF(R326&lt;&gt;"","",IF(SUMPRODUCT(--(AN18:AN1500=AG17),--(AM18:AM1500&lt;&gt;""),--ISNUMBER(SEARCH(" "&amp;AM18:AM1500&amp;" ",Q326)))&gt;0,AG17,"")))</f>
        <v/>
      </c>
      <c r="AH326" s="967" t="str" cm="1">
        <f t="array" ref="AH326">IF(N326="","",IF(R326&lt;&gt;"","",IF(SUMPRODUCT(--(AN18:AN1500=AH17),--(AM18:AM1500&lt;&gt;""),--ISNUMBER(SEARCH(" "&amp;AM18:AM1500&amp;" ",Q326)))&gt;0,AH17,"")))</f>
        <v/>
      </c>
      <c r="AI326" s="967" t="str" cm="1">
        <f t="array" ref="AI326">IF(N326="","",IF(R326&lt;&gt;"","",IF(SUMPRODUCT(--(AN18:AN1500=AI17),--(AM18:AM1500&lt;&gt;""),--ISNUMBER(SEARCH(" "&amp;AM18:AM1500&amp;" ",Q326)))&gt;0,AI17,"")))</f>
        <v/>
      </c>
      <c r="AJ326" s="967" t="str" cm="1">
        <f t="array" ref="AJ326">IF(N326="","",IF(R326&lt;&gt;"","",IF(SUMPRODUCT(--(AN18:AN1500=AJ17),--(AM18:AM1500&lt;&gt;""),--ISNUMBER(SEARCH(" "&amp;AM18:AM1500&amp;" ",Q326)))&gt;0,AJ17,"")))</f>
        <v/>
      </c>
      <c r="AK326" s="967" t="str" cm="1">
        <f t="array" ref="AK326">IF(N326="","",IF(T326&lt;&gt;"",AK17,IF(S326&lt;&gt;"","",IF(R326&lt;&gt;"","",IF(SUMPRODUCT(--(AN18:AN1500=AK17),--(AM18:AM1500&lt;&gt;""),--ISNUMBER(SEARCH(" "&amp;AM18:AM1500&amp;" ",Q326)))&gt;0,AK17,"")))))</f>
        <v/>
      </c>
      <c r="AM326" s="968" t="s">
        <v>564</v>
      </c>
      <c r="AN326" s="968" t="s">
        <v>1962</v>
      </c>
      <c r="BN326" s="49">
        <v>1</v>
      </c>
    </row>
    <row r="327" spans="3:66" ht="35.1" customHeight="1">
      <c r="C327" s="65"/>
      <c r="D327" s="984" t="str">
        <f t="shared" si="56"/>
        <v/>
      </c>
      <c r="E327" s="982"/>
      <c r="G327" s="964" t="str">
        <f>IF(H327="","",COUNTIF(H18:H327,"&lt;&gt;"))</f>
        <v/>
      </c>
      <c r="H327" s="965" t="str" cm="1">
        <f t="array" ref="H327">IF(L327="","",IF(LEN(L327)&lt;=MAX(10,G13),L327,IFERROR(LEFT(L327,LOOKUP(2,1/(MID(L327,ROW(1:500),1)=" ")/(ROW(1:500)&lt;=MAX(10,G13)),ROW(1:500))-1),LEFT(L327,MAX(10,G13)))))</f>
        <v/>
      </c>
      <c r="I327" s="964" t="str">
        <f t="shared" si="59"/>
        <v/>
      </c>
      <c r="J327" s="964" t="str">
        <f t="shared" si="60"/>
        <v/>
      </c>
      <c r="K327" s="964" t="str">
        <f>IF(M326&lt;&gt;"",K326,IF(K326&lt;MAX(A18:A317),K326+1,""))</f>
        <v/>
      </c>
      <c r="L327" s="965" t="str">
        <f>IF(K327="","",IF(M326&lt;&gt;"",M326,INDEX(E18:E317,MATCH(K327,A18:A317,0))))</f>
        <v/>
      </c>
      <c r="M327" s="965" t="str">
        <f t="shared" si="61"/>
        <v/>
      </c>
      <c r="N327" s="965" t="str">
        <f t="shared" si="62"/>
        <v/>
      </c>
      <c r="O327" s="964" t="str">
        <f t="shared" si="63"/>
        <v/>
      </c>
      <c r="P327" s="964" t="str">
        <f t="shared" si="64"/>
        <v/>
      </c>
      <c r="Q327" s="965" t="str">
        <f t="shared" si="65"/>
        <v/>
      </c>
      <c r="R327" s="964" t="str">
        <f>IF(N327="","",IF(COUNTIF(AP18:AP300,TRIM(Q327))&gt;0,"EXCLUSION EXACTE",""))</f>
        <v/>
      </c>
      <c r="S327" s="964" t="str" cm="1">
        <f t="array" ref="S327">IF(N327="","",IF(SUMPRODUCT(--(AP18:AP300&lt;&gt;""),--ISNUMBER(SEARCH(" "&amp;AP18:AP300&amp;" ",Q327)))&gt;0,"BLOQUE MOLLUSQUES",""))</f>
        <v/>
      </c>
      <c r="T327" s="964" t="str" cm="1">
        <f t="array" ref="T327">IF(N327="","",IF(SUMPRODUCT(--(AT18:AT300&lt;&gt;""),--ISNUMBER(SEARCH(" "&amp;AT18:AT300&amp;" ",Q327)))&gt;0,"FORCE MOLLUSQUES",""))</f>
        <v/>
      </c>
      <c r="U327" s="965" t="str">
        <f t="shared" si="66"/>
        <v/>
      </c>
      <c r="V327" s="965" t="str">
        <f t="shared" si="69"/>
        <v/>
      </c>
      <c r="W327" s="977" t="str">
        <f t="shared" si="67"/>
        <v/>
      </c>
      <c r="X327" s="964" t="str" cm="1">
        <f t="array" ref="X327">IF(N327="","",IF(R327&lt;&gt;"","",IF(SUMPRODUCT(--(AN18:AN1500=X17),--(AM18:AM1500&lt;&gt;""),--ISNUMBER(SEARCH(" "&amp;AM18:AM1500&amp;" ",Q327)))&gt;0,X17,"")))</f>
        <v/>
      </c>
      <c r="Y327" s="964" t="str" cm="1">
        <f t="array" ref="Y327">IF(N327="","",IF(R327&lt;&gt;"","",IF(SUMPRODUCT(--(AN18:AN1500=Y17),--(AM18:AM1500&lt;&gt;""),--ISNUMBER(SEARCH(" "&amp;AM18:AM1500&amp;" ",Q327)))&gt;0,Y17,"")))</f>
        <v/>
      </c>
      <c r="Z327" s="964" t="str" cm="1">
        <f t="array" ref="Z327">IF(N327="","",IF(R327&lt;&gt;"","",IF(SUMPRODUCT(--(AN18:AN1500=Z17),--(AM18:AM1500&lt;&gt;""),--ISNUMBER(SEARCH(" "&amp;AM18:AM1500&amp;" ",Q327)))&gt;0,Z17,"")))</f>
        <v/>
      </c>
      <c r="AA327" s="964" t="str" cm="1">
        <f t="array" ref="AA327">IF(N327="","",IF(R327&lt;&gt;"","",IF(SUMPRODUCT(--(AN18:AN1500=AA17),--(AM18:AM1500&lt;&gt;""),--ISNUMBER(SEARCH(" "&amp;AM18:AM1500&amp;" ",Q327)))&gt;0,AA17,"")))</f>
        <v/>
      </c>
      <c r="AB327" s="964" t="str" cm="1">
        <f t="array" ref="AB327">IF(N327="","",IF(R327&lt;&gt;"","",IF(SUMPRODUCT(--(AN18:AN1500=AB17),--(AM18:AM1500&lt;&gt;""),--ISNUMBER(SEARCH(" "&amp;AM18:AM1500&amp;" ",Q327)))&gt;0,AB17,"")))</f>
        <v/>
      </c>
      <c r="AC327" s="964" t="str" cm="1">
        <f t="array" ref="AC327">IF(N327="","",IF(R327&lt;&gt;"","",IF(SUMPRODUCT(--(AN18:AN1500=AC17),--(AM18:AM1500&lt;&gt;""),--ISNUMBER(SEARCH(" "&amp;AM18:AM1500&amp;" ",Q327)))&gt;0,AC17,"")))</f>
        <v/>
      </c>
      <c r="AD327" s="964" t="str" cm="1">
        <f t="array" ref="AD327">IF(N327="","",IF(R327&lt;&gt;"","",IF(SUMPRODUCT(--(AN18:AN1500=AD17),--(AM18:AM1500&lt;&gt;""),--ISNUMBER(SEARCH(" "&amp;AM18:AM1500&amp;" ",Q327)))&gt;0,AD17,"")))</f>
        <v/>
      </c>
      <c r="AE327" s="964" t="str" cm="1">
        <f t="array" ref="AE327">IF(N327="","",IF(R327&lt;&gt;"","",IF(SUMPRODUCT(--(AN18:AN1500=AE17),--(AM18:AM1500&lt;&gt;""),--ISNUMBER(SEARCH(" "&amp;AM18:AM1500&amp;" ",Q327)))&gt;0,AE17,"")))</f>
        <v/>
      </c>
      <c r="AF327" s="964" t="str" cm="1">
        <f t="array" ref="AF327">IF(N327="","",IF(R327&lt;&gt;"","",IF(SUMPRODUCT(--(AN18:AN1500=AF17),--(AM18:AM1500&lt;&gt;""),--ISNUMBER(SEARCH(" "&amp;AM18:AM1500&amp;" ",Q327)))&gt;0,AF17,"")))</f>
        <v/>
      </c>
      <c r="AG327" s="964" t="str" cm="1">
        <f t="array" ref="AG327">IF(N327="","",IF(R327&lt;&gt;"","",IF(SUMPRODUCT(--(AN18:AN1500=AG17),--(AM18:AM1500&lt;&gt;""),--ISNUMBER(SEARCH(" "&amp;AM18:AM1500&amp;" ",Q327)))&gt;0,AG17,"")))</f>
        <v/>
      </c>
      <c r="AH327" s="964" t="str" cm="1">
        <f t="array" ref="AH327">IF(N327="","",IF(R327&lt;&gt;"","",IF(SUMPRODUCT(--(AN18:AN1500=AH17),--(AM18:AM1500&lt;&gt;""),--ISNUMBER(SEARCH(" "&amp;AM18:AM1500&amp;" ",Q327)))&gt;0,AH17,"")))</f>
        <v/>
      </c>
      <c r="AI327" s="964" t="str" cm="1">
        <f t="array" ref="AI327">IF(N327="","",IF(R327&lt;&gt;"","",IF(SUMPRODUCT(--(AN18:AN1500=AI17),--(AM18:AM1500&lt;&gt;""),--ISNUMBER(SEARCH(" "&amp;AM18:AM1500&amp;" ",Q327)))&gt;0,AI17,"")))</f>
        <v/>
      </c>
      <c r="AJ327" s="964" t="str" cm="1">
        <f t="array" ref="AJ327">IF(N327="","",IF(R327&lt;&gt;"","",IF(SUMPRODUCT(--(AN18:AN1500=AJ17),--(AM18:AM1500&lt;&gt;""),--ISNUMBER(SEARCH(" "&amp;AM18:AM1500&amp;" ",Q327)))&gt;0,AJ17,"")))</f>
        <v/>
      </c>
      <c r="AK327" s="964" t="str" cm="1">
        <f t="array" ref="AK327">IF(N327="","",IF(T327&lt;&gt;"",AK17,IF(S327&lt;&gt;"","",IF(R327&lt;&gt;"","",IF(SUMPRODUCT(--(AN18:AN1500=AK17),--(AM18:AM1500&lt;&gt;""),--ISNUMBER(SEARCH(" "&amp;AM18:AM1500&amp;" ",Q327)))&gt;0,AK17,"")))))</f>
        <v/>
      </c>
      <c r="AM327" s="964" t="s">
        <v>2333</v>
      </c>
      <c r="AN327" s="964" t="s">
        <v>1962</v>
      </c>
      <c r="BN327" s="49">
        <v>1</v>
      </c>
    </row>
    <row r="328" spans="3:66" ht="35.1" customHeight="1">
      <c r="C328" s="65"/>
      <c r="D328" s="984" t="str">
        <f t="shared" si="56"/>
        <v/>
      </c>
      <c r="E328" s="982"/>
      <c r="G328" s="963" t="str">
        <f>IF(H328="","",COUNTIF(H18:H328,"&lt;&gt;"))</f>
        <v/>
      </c>
      <c r="H328" s="958" t="str" cm="1">
        <f t="array" ref="H328">IF(L328="","",IF(LEN(L328)&lt;=MAX(10,G13),L328,IFERROR(LEFT(L328,LOOKUP(2,1/(MID(L328,ROW(1:500),1)=" ")/(ROW(1:500)&lt;=MAX(10,G13)),ROW(1:500))-1),LEFT(L328,MAX(10,G13)))))</f>
        <v/>
      </c>
      <c r="I328" s="963" t="str">
        <f t="shared" si="59"/>
        <v/>
      </c>
      <c r="J328" s="963" t="str">
        <f t="shared" si="60"/>
        <v/>
      </c>
      <c r="K328" s="964" t="str">
        <f>IF(M327&lt;&gt;"",K327,IF(K327&lt;MAX(A18:A317),K327+1,""))</f>
        <v/>
      </c>
      <c r="L328" s="965" t="str">
        <f>IF(K328="","",IF(M327&lt;&gt;"",M327,INDEX(E18:E317,MATCH(K328,A18:A317,0))))</f>
        <v/>
      </c>
      <c r="M328" s="965" t="str">
        <f t="shared" si="61"/>
        <v/>
      </c>
      <c r="N328" s="966" t="str">
        <f t="shared" si="62"/>
        <v/>
      </c>
      <c r="O328" s="967" t="str">
        <f t="shared" si="63"/>
        <v/>
      </c>
      <c r="P328" s="967" t="str">
        <f t="shared" si="64"/>
        <v/>
      </c>
      <c r="Q328" s="966" t="str">
        <f t="shared" si="65"/>
        <v/>
      </c>
      <c r="R328" s="967" t="str">
        <f>IF(N328="","",IF(COUNTIF(AP18:AP300,TRIM(Q328))&gt;0,"EXCLUSION EXACTE",""))</f>
        <v/>
      </c>
      <c r="S328" s="967" t="str" cm="1">
        <f t="array" ref="S328">IF(N328="","",IF(SUMPRODUCT(--(AP18:AP300&lt;&gt;""),--ISNUMBER(SEARCH(" "&amp;AP18:AP300&amp;" ",Q328)))&gt;0,"BLOQUE MOLLUSQUES",""))</f>
        <v/>
      </c>
      <c r="T328" s="967" t="str" cm="1">
        <f t="array" ref="T328">IF(N328="","",IF(SUMPRODUCT(--(AT18:AT300&lt;&gt;""),--ISNUMBER(SEARCH(" "&amp;AT18:AT300&amp;" ",Q328)))&gt;0,"FORCE MOLLUSQUES",""))</f>
        <v/>
      </c>
      <c r="U328" s="966" t="str">
        <f t="shared" si="66"/>
        <v/>
      </c>
      <c r="V328" s="966" t="str">
        <f t="shared" si="69"/>
        <v/>
      </c>
      <c r="W328" s="991" t="str">
        <f t="shared" si="67"/>
        <v/>
      </c>
      <c r="X328" s="967" t="str" cm="1">
        <f t="array" ref="X328">IF(N328="","",IF(R328&lt;&gt;"","",IF(SUMPRODUCT(--(AN18:AN1500=X17),--(AM18:AM1500&lt;&gt;""),--ISNUMBER(SEARCH(" "&amp;AM18:AM1500&amp;" ",Q328)))&gt;0,X17,"")))</f>
        <v/>
      </c>
      <c r="Y328" s="967" t="str" cm="1">
        <f t="array" ref="Y328">IF(N328="","",IF(R328&lt;&gt;"","",IF(SUMPRODUCT(--(AN18:AN1500=Y17),--(AM18:AM1500&lt;&gt;""),--ISNUMBER(SEARCH(" "&amp;AM18:AM1500&amp;" ",Q328)))&gt;0,Y17,"")))</f>
        <v/>
      </c>
      <c r="Z328" s="967" t="str" cm="1">
        <f t="array" ref="Z328">IF(N328="","",IF(R328&lt;&gt;"","",IF(SUMPRODUCT(--(AN18:AN1500=Z17),--(AM18:AM1500&lt;&gt;""),--ISNUMBER(SEARCH(" "&amp;AM18:AM1500&amp;" ",Q328)))&gt;0,Z17,"")))</f>
        <v/>
      </c>
      <c r="AA328" s="967" t="str" cm="1">
        <f t="array" ref="AA328">IF(N328="","",IF(R328&lt;&gt;"","",IF(SUMPRODUCT(--(AN18:AN1500=AA17),--(AM18:AM1500&lt;&gt;""),--ISNUMBER(SEARCH(" "&amp;AM18:AM1500&amp;" ",Q328)))&gt;0,AA17,"")))</f>
        <v/>
      </c>
      <c r="AB328" s="967" t="str" cm="1">
        <f t="array" ref="AB328">IF(N328="","",IF(R328&lt;&gt;"","",IF(SUMPRODUCT(--(AN18:AN1500=AB17),--(AM18:AM1500&lt;&gt;""),--ISNUMBER(SEARCH(" "&amp;AM18:AM1500&amp;" ",Q328)))&gt;0,AB17,"")))</f>
        <v/>
      </c>
      <c r="AC328" s="967" t="str" cm="1">
        <f t="array" ref="AC328">IF(N328="","",IF(R328&lt;&gt;"","",IF(SUMPRODUCT(--(AN18:AN1500=AC17),--(AM18:AM1500&lt;&gt;""),--ISNUMBER(SEARCH(" "&amp;AM18:AM1500&amp;" ",Q328)))&gt;0,AC17,"")))</f>
        <v/>
      </c>
      <c r="AD328" s="967" t="str" cm="1">
        <f t="array" ref="AD328">IF(N328="","",IF(R328&lt;&gt;"","",IF(SUMPRODUCT(--(AN18:AN1500=AD17),--(AM18:AM1500&lt;&gt;""),--ISNUMBER(SEARCH(" "&amp;AM18:AM1500&amp;" ",Q328)))&gt;0,AD17,"")))</f>
        <v/>
      </c>
      <c r="AE328" s="967" t="str" cm="1">
        <f t="array" ref="AE328">IF(N328="","",IF(R328&lt;&gt;"","",IF(SUMPRODUCT(--(AN18:AN1500=AE17),--(AM18:AM1500&lt;&gt;""),--ISNUMBER(SEARCH(" "&amp;AM18:AM1500&amp;" ",Q328)))&gt;0,AE17,"")))</f>
        <v/>
      </c>
      <c r="AF328" s="967" t="str" cm="1">
        <f t="array" ref="AF328">IF(N328="","",IF(R328&lt;&gt;"","",IF(SUMPRODUCT(--(AN18:AN1500=AF17),--(AM18:AM1500&lt;&gt;""),--ISNUMBER(SEARCH(" "&amp;AM18:AM1500&amp;" ",Q328)))&gt;0,AF17,"")))</f>
        <v/>
      </c>
      <c r="AG328" s="967" t="str" cm="1">
        <f t="array" ref="AG328">IF(N328="","",IF(R328&lt;&gt;"","",IF(SUMPRODUCT(--(AN18:AN1500=AG17),--(AM18:AM1500&lt;&gt;""),--ISNUMBER(SEARCH(" "&amp;AM18:AM1500&amp;" ",Q328)))&gt;0,AG17,"")))</f>
        <v/>
      </c>
      <c r="AH328" s="967" t="str" cm="1">
        <f t="array" ref="AH328">IF(N328="","",IF(R328&lt;&gt;"","",IF(SUMPRODUCT(--(AN18:AN1500=AH17),--(AM18:AM1500&lt;&gt;""),--ISNUMBER(SEARCH(" "&amp;AM18:AM1500&amp;" ",Q328)))&gt;0,AH17,"")))</f>
        <v/>
      </c>
      <c r="AI328" s="967" t="str" cm="1">
        <f t="array" ref="AI328">IF(N328="","",IF(R328&lt;&gt;"","",IF(SUMPRODUCT(--(AN18:AN1500=AI17),--(AM18:AM1500&lt;&gt;""),--ISNUMBER(SEARCH(" "&amp;AM18:AM1500&amp;" ",Q328)))&gt;0,AI17,"")))</f>
        <v/>
      </c>
      <c r="AJ328" s="967" t="str" cm="1">
        <f t="array" ref="AJ328">IF(N328="","",IF(R328&lt;&gt;"","",IF(SUMPRODUCT(--(AN18:AN1500=AJ17),--(AM18:AM1500&lt;&gt;""),--ISNUMBER(SEARCH(" "&amp;AM18:AM1500&amp;" ",Q328)))&gt;0,AJ17,"")))</f>
        <v/>
      </c>
      <c r="AK328" s="967" t="str" cm="1">
        <f t="array" ref="AK328">IF(N328="","",IF(T328&lt;&gt;"",AK17,IF(S328&lt;&gt;"","",IF(R328&lt;&gt;"","",IF(SUMPRODUCT(--(AN18:AN1500=AK17),--(AM18:AM1500&lt;&gt;""),--ISNUMBER(SEARCH(" "&amp;AM18:AM1500&amp;" ",Q328)))&gt;0,AK17,"")))))</f>
        <v/>
      </c>
      <c r="AM328" s="968" t="s">
        <v>2334</v>
      </c>
      <c r="AN328" s="968" t="s">
        <v>1962</v>
      </c>
      <c r="BN328" s="49">
        <v>1</v>
      </c>
    </row>
    <row r="329" spans="3:66" ht="35.1" customHeight="1">
      <c r="C329" s="65"/>
      <c r="D329" s="984" t="str">
        <f t="shared" si="56"/>
        <v/>
      </c>
      <c r="E329" s="982"/>
      <c r="G329" s="964" t="str">
        <f>IF(H329="","",COUNTIF(H18:H329,"&lt;&gt;"))</f>
        <v/>
      </c>
      <c r="H329" s="965" t="str" cm="1">
        <f t="array" ref="H329">IF(L329="","",IF(LEN(L329)&lt;=MAX(10,G13),L329,IFERROR(LEFT(L329,LOOKUP(2,1/(MID(L329,ROW(1:500),1)=" ")/(ROW(1:500)&lt;=MAX(10,G13)),ROW(1:500))-1),LEFT(L329,MAX(10,G13)))))</f>
        <v/>
      </c>
      <c r="I329" s="964" t="str">
        <f t="shared" si="59"/>
        <v/>
      </c>
      <c r="J329" s="964" t="str">
        <f t="shared" si="60"/>
        <v/>
      </c>
      <c r="K329" s="964" t="str">
        <f>IF(M328&lt;&gt;"",K328,IF(K328&lt;MAX(A18:A317),K328+1,""))</f>
        <v/>
      </c>
      <c r="L329" s="965" t="str">
        <f>IF(K329="","",IF(M328&lt;&gt;"",M328,INDEX(E18:E317,MATCH(K329,A18:A317,0))))</f>
        <v/>
      </c>
      <c r="M329" s="965" t="str">
        <f t="shared" si="61"/>
        <v/>
      </c>
      <c r="N329" s="965" t="str">
        <f t="shared" si="62"/>
        <v/>
      </c>
      <c r="O329" s="964" t="str">
        <f t="shared" si="63"/>
        <v/>
      </c>
      <c r="P329" s="964" t="str">
        <f t="shared" si="64"/>
        <v/>
      </c>
      <c r="Q329" s="965" t="str">
        <f t="shared" si="65"/>
        <v/>
      </c>
      <c r="R329" s="964" t="str">
        <f>IF(N329="","",IF(COUNTIF(AP18:AP300,TRIM(Q329))&gt;0,"EXCLUSION EXACTE",""))</f>
        <v/>
      </c>
      <c r="S329" s="964" t="str" cm="1">
        <f t="array" ref="S329">IF(N329="","",IF(SUMPRODUCT(--(AP18:AP300&lt;&gt;""),--ISNUMBER(SEARCH(" "&amp;AP18:AP300&amp;" ",Q329)))&gt;0,"BLOQUE MOLLUSQUES",""))</f>
        <v/>
      </c>
      <c r="T329" s="964" t="str" cm="1">
        <f t="array" ref="T329">IF(N329="","",IF(SUMPRODUCT(--(AT18:AT300&lt;&gt;""),--ISNUMBER(SEARCH(" "&amp;AT18:AT300&amp;" ",Q329)))&gt;0,"FORCE MOLLUSQUES",""))</f>
        <v/>
      </c>
      <c r="U329" s="965" t="str">
        <f t="shared" si="66"/>
        <v/>
      </c>
      <c r="V329" s="965" t="str">
        <f t="shared" si="69"/>
        <v/>
      </c>
      <c r="W329" s="977" t="str">
        <f t="shared" si="67"/>
        <v/>
      </c>
      <c r="X329" s="964" t="str" cm="1">
        <f t="array" ref="X329">IF(N329="","",IF(R329&lt;&gt;"","",IF(SUMPRODUCT(--(AN18:AN1500=X17),--(AM18:AM1500&lt;&gt;""),--ISNUMBER(SEARCH(" "&amp;AM18:AM1500&amp;" ",Q329)))&gt;0,X17,"")))</f>
        <v/>
      </c>
      <c r="Y329" s="964" t="str" cm="1">
        <f t="array" ref="Y329">IF(N329="","",IF(R329&lt;&gt;"","",IF(SUMPRODUCT(--(AN18:AN1500=Y17),--(AM18:AM1500&lt;&gt;""),--ISNUMBER(SEARCH(" "&amp;AM18:AM1500&amp;" ",Q329)))&gt;0,Y17,"")))</f>
        <v/>
      </c>
      <c r="Z329" s="964" t="str" cm="1">
        <f t="array" ref="Z329">IF(N329="","",IF(R329&lt;&gt;"","",IF(SUMPRODUCT(--(AN18:AN1500=Z17),--(AM18:AM1500&lt;&gt;""),--ISNUMBER(SEARCH(" "&amp;AM18:AM1500&amp;" ",Q329)))&gt;0,Z17,"")))</f>
        <v/>
      </c>
      <c r="AA329" s="964" t="str" cm="1">
        <f t="array" ref="AA329">IF(N329="","",IF(R329&lt;&gt;"","",IF(SUMPRODUCT(--(AN18:AN1500=AA17),--(AM18:AM1500&lt;&gt;""),--ISNUMBER(SEARCH(" "&amp;AM18:AM1500&amp;" ",Q329)))&gt;0,AA17,"")))</f>
        <v/>
      </c>
      <c r="AB329" s="964" t="str" cm="1">
        <f t="array" ref="AB329">IF(N329="","",IF(R329&lt;&gt;"","",IF(SUMPRODUCT(--(AN18:AN1500=AB17),--(AM18:AM1500&lt;&gt;""),--ISNUMBER(SEARCH(" "&amp;AM18:AM1500&amp;" ",Q329)))&gt;0,AB17,"")))</f>
        <v/>
      </c>
      <c r="AC329" s="964" t="str" cm="1">
        <f t="array" ref="AC329">IF(N329="","",IF(R329&lt;&gt;"","",IF(SUMPRODUCT(--(AN18:AN1500=AC17),--(AM18:AM1500&lt;&gt;""),--ISNUMBER(SEARCH(" "&amp;AM18:AM1500&amp;" ",Q329)))&gt;0,AC17,"")))</f>
        <v/>
      </c>
      <c r="AD329" s="964" t="str" cm="1">
        <f t="array" ref="AD329">IF(N329="","",IF(R329&lt;&gt;"","",IF(SUMPRODUCT(--(AN18:AN1500=AD17),--(AM18:AM1500&lt;&gt;""),--ISNUMBER(SEARCH(" "&amp;AM18:AM1500&amp;" ",Q329)))&gt;0,AD17,"")))</f>
        <v/>
      </c>
      <c r="AE329" s="964" t="str" cm="1">
        <f t="array" ref="AE329">IF(N329="","",IF(R329&lt;&gt;"","",IF(SUMPRODUCT(--(AN18:AN1500=AE17),--(AM18:AM1500&lt;&gt;""),--ISNUMBER(SEARCH(" "&amp;AM18:AM1500&amp;" ",Q329)))&gt;0,AE17,"")))</f>
        <v/>
      </c>
      <c r="AF329" s="964" t="str" cm="1">
        <f t="array" ref="AF329">IF(N329="","",IF(R329&lt;&gt;"","",IF(SUMPRODUCT(--(AN18:AN1500=AF17),--(AM18:AM1500&lt;&gt;""),--ISNUMBER(SEARCH(" "&amp;AM18:AM1500&amp;" ",Q329)))&gt;0,AF17,"")))</f>
        <v/>
      </c>
      <c r="AG329" s="964" t="str" cm="1">
        <f t="array" ref="AG329">IF(N329="","",IF(R329&lt;&gt;"","",IF(SUMPRODUCT(--(AN18:AN1500=AG17),--(AM18:AM1500&lt;&gt;""),--ISNUMBER(SEARCH(" "&amp;AM18:AM1500&amp;" ",Q329)))&gt;0,AG17,"")))</f>
        <v/>
      </c>
      <c r="AH329" s="964" t="str" cm="1">
        <f t="array" ref="AH329">IF(N329="","",IF(R329&lt;&gt;"","",IF(SUMPRODUCT(--(AN18:AN1500=AH17),--(AM18:AM1500&lt;&gt;""),--ISNUMBER(SEARCH(" "&amp;AM18:AM1500&amp;" ",Q329)))&gt;0,AH17,"")))</f>
        <v/>
      </c>
      <c r="AI329" s="964" t="str" cm="1">
        <f t="array" ref="AI329">IF(N329="","",IF(R329&lt;&gt;"","",IF(SUMPRODUCT(--(AN18:AN1500=AI17),--(AM18:AM1500&lt;&gt;""),--ISNUMBER(SEARCH(" "&amp;AM18:AM1500&amp;" ",Q329)))&gt;0,AI17,"")))</f>
        <v/>
      </c>
      <c r="AJ329" s="964" t="str" cm="1">
        <f t="array" ref="AJ329">IF(N329="","",IF(R329&lt;&gt;"","",IF(SUMPRODUCT(--(AN18:AN1500=AJ17),--(AM18:AM1500&lt;&gt;""),--ISNUMBER(SEARCH(" "&amp;AM18:AM1500&amp;" ",Q329)))&gt;0,AJ17,"")))</f>
        <v/>
      </c>
      <c r="AK329" s="964" t="str" cm="1">
        <f t="array" ref="AK329">IF(N329="","",IF(T329&lt;&gt;"",AK17,IF(S329&lt;&gt;"","",IF(R329&lt;&gt;"","",IF(SUMPRODUCT(--(AN18:AN1500=AK17),--(AM18:AM1500&lt;&gt;""),--ISNUMBER(SEARCH(" "&amp;AM18:AM1500&amp;" ",Q329)))&gt;0,AK17,"")))))</f>
        <v/>
      </c>
      <c r="AM329" s="964" t="s">
        <v>2335</v>
      </c>
      <c r="AN329" s="964" t="s">
        <v>1962</v>
      </c>
      <c r="BN329" s="49">
        <v>1</v>
      </c>
    </row>
    <row r="330" spans="3:66" ht="35.1" customHeight="1">
      <c r="C330" s="65"/>
      <c r="D330" s="984" t="str">
        <f t="shared" si="56"/>
        <v/>
      </c>
      <c r="E330" s="982"/>
      <c r="G330" s="963" t="str">
        <f>IF(H330="","",COUNTIF(H18:H330,"&lt;&gt;"))</f>
        <v/>
      </c>
      <c r="H330" s="958" t="str" cm="1">
        <f t="array" ref="H330">IF(L330="","",IF(LEN(L330)&lt;=MAX(10,G13),L330,IFERROR(LEFT(L330,LOOKUP(2,1/(MID(L330,ROW(1:500),1)=" ")/(ROW(1:500)&lt;=MAX(10,G13)),ROW(1:500))-1),LEFT(L330,MAX(10,G13)))))</f>
        <v/>
      </c>
      <c r="I330" s="963" t="str">
        <f t="shared" si="59"/>
        <v/>
      </c>
      <c r="J330" s="963" t="str">
        <f t="shared" si="60"/>
        <v/>
      </c>
      <c r="K330" s="964" t="str">
        <f>IF(M329&lt;&gt;"",K329,IF(K329&lt;MAX(A18:A317),K329+1,""))</f>
        <v/>
      </c>
      <c r="L330" s="965" t="str">
        <f>IF(K330="","",IF(M329&lt;&gt;"",M329,INDEX(E18:E317,MATCH(K330,A18:A317,0))))</f>
        <v/>
      </c>
      <c r="M330" s="965" t="str">
        <f t="shared" si="61"/>
        <v/>
      </c>
      <c r="N330" s="966" t="str">
        <f t="shared" si="62"/>
        <v/>
      </c>
      <c r="O330" s="967" t="str">
        <f t="shared" si="63"/>
        <v/>
      </c>
      <c r="P330" s="967" t="str">
        <f t="shared" si="64"/>
        <v/>
      </c>
      <c r="Q330" s="966" t="str">
        <f t="shared" si="65"/>
        <v/>
      </c>
      <c r="R330" s="967" t="str">
        <f>IF(N330="","",IF(COUNTIF(AP18:AP300,TRIM(Q330))&gt;0,"EXCLUSION EXACTE",""))</f>
        <v/>
      </c>
      <c r="S330" s="967" t="str" cm="1">
        <f t="array" ref="S330">IF(N330="","",IF(SUMPRODUCT(--(AP18:AP300&lt;&gt;""),--ISNUMBER(SEARCH(" "&amp;AP18:AP300&amp;" ",Q330)))&gt;0,"BLOQUE MOLLUSQUES",""))</f>
        <v/>
      </c>
      <c r="T330" s="967" t="str" cm="1">
        <f t="array" ref="T330">IF(N330="","",IF(SUMPRODUCT(--(AT18:AT300&lt;&gt;""),--ISNUMBER(SEARCH(" "&amp;AT18:AT300&amp;" ",Q330)))&gt;0,"FORCE MOLLUSQUES",""))</f>
        <v/>
      </c>
      <c r="U330" s="966" t="str">
        <f t="shared" si="66"/>
        <v/>
      </c>
      <c r="V330" s="966" t="str">
        <f t="shared" si="69"/>
        <v/>
      </c>
      <c r="W330" s="991" t="str">
        <f t="shared" si="67"/>
        <v/>
      </c>
      <c r="X330" s="967" t="str" cm="1">
        <f t="array" ref="X330">IF(N330="","",IF(R330&lt;&gt;"","",IF(SUMPRODUCT(--(AN18:AN1500=X17),--(AM18:AM1500&lt;&gt;""),--ISNUMBER(SEARCH(" "&amp;AM18:AM1500&amp;" ",Q330)))&gt;0,X17,"")))</f>
        <v/>
      </c>
      <c r="Y330" s="967" t="str" cm="1">
        <f t="array" ref="Y330">IF(N330="","",IF(R330&lt;&gt;"","",IF(SUMPRODUCT(--(AN18:AN1500=Y17),--(AM18:AM1500&lt;&gt;""),--ISNUMBER(SEARCH(" "&amp;AM18:AM1500&amp;" ",Q330)))&gt;0,Y17,"")))</f>
        <v/>
      </c>
      <c r="Z330" s="967" t="str" cm="1">
        <f t="array" ref="Z330">IF(N330="","",IF(R330&lt;&gt;"","",IF(SUMPRODUCT(--(AN18:AN1500=Z17),--(AM18:AM1500&lt;&gt;""),--ISNUMBER(SEARCH(" "&amp;AM18:AM1500&amp;" ",Q330)))&gt;0,Z17,"")))</f>
        <v/>
      </c>
      <c r="AA330" s="967" t="str" cm="1">
        <f t="array" ref="AA330">IF(N330="","",IF(R330&lt;&gt;"","",IF(SUMPRODUCT(--(AN18:AN1500=AA17),--(AM18:AM1500&lt;&gt;""),--ISNUMBER(SEARCH(" "&amp;AM18:AM1500&amp;" ",Q330)))&gt;0,AA17,"")))</f>
        <v/>
      </c>
      <c r="AB330" s="967" t="str" cm="1">
        <f t="array" ref="AB330">IF(N330="","",IF(R330&lt;&gt;"","",IF(SUMPRODUCT(--(AN18:AN1500=AB17),--(AM18:AM1500&lt;&gt;""),--ISNUMBER(SEARCH(" "&amp;AM18:AM1500&amp;" ",Q330)))&gt;0,AB17,"")))</f>
        <v/>
      </c>
      <c r="AC330" s="967" t="str" cm="1">
        <f t="array" ref="AC330">IF(N330="","",IF(R330&lt;&gt;"","",IF(SUMPRODUCT(--(AN18:AN1500=AC17),--(AM18:AM1500&lt;&gt;""),--ISNUMBER(SEARCH(" "&amp;AM18:AM1500&amp;" ",Q330)))&gt;0,AC17,"")))</f>
        <v/>
      </c>
      <c r="AD330" s="967" t="str" cm="1">
        <f t="array" ref="AD330">IF(N330="","",IF(R330&lt;&gt;"","",IF(SUMPRODUCT(--(AN18:AN1500=AD17),--(AM18:AM1500&lt;&gt;""),--ISNUMBER(SEARCH(" "&amp;AM18:AM1500&amp;" ",Q330)))&gt;0,AD17,"")))</f>
        <v/>
      </c>
      <c r="AE330" s="967" t="str" cm="1">
        <f t="array" ref="AE330">IF(N330="","",IF(R330&lt;&gt;"","",IF(SUMPRODUCT(--(AN18:AN1500=AE17),--(AM18:AM1500&lt;&gt;""),--ISNUMBER(SEARCH(" "&amp;AM18:AM1500&amp;" ",Q330)))&gt;0,AE17,"")))</f>
        <v/>
      </c>
      <c r="AF330" s="967" t="str" cm="1">
        <f t="array" ref="AF330">IF(N330="","",IF(R330&lt;&gt;"","",IF(SUMPRODUCT(--(AN18:AN1500=AF17),--(AM18:AM1500&lt;&gt;""),--ISNUMBER(SEARCH(" "&amp;AM18:AM1500&amp;" ",Q330)))&gt;0,AF17,"")))</f>
        <v/>
      </c>
      <c r="AG330" s="967" t="str" cm="1">
        <f t="array" ref="AG330">IF(N330="","",IF(R330&lt;&gt;"","",IF(SUMPRODUCT(--(AN18:AN1500=AG17),--(AM18:AM1500&lt;&gt;""),--ISNUMBER(SEARCH(" "&amp;AM18:AM1500&amp;" ",Q330)))&gt;0,AG17,"")))</f>
        <v/>
      </c>
      <c r="AH330" s="967" t="str" cm="1">
        <f t="array" ref="AH330">IF(N330="","",IF(R330&lt;&gt;"","",IF(SUMPRODUCT(--(AN18:AN1500=AH17),--(AM18:AM1500&lt;&gt;""),--ISNUMBER(SEARCH(" "&amp;AM18:AM1500&amp;" ",Q330)))&gt;0,AH17,"")))</f>
        <v/>
      </c>
      <c r="AI330" s="967" t="str" cm="1">
        <f t="array" ref="AI330">IF(N330="","",IF(R330&lt;&gt;"","",IF(SUMPRODUCT(--(AN18:AN1500=AI17),--(AM18:AM1500&lt;&gt;""),--ISNUMBER(SEARCH(" "&amp;AM18:AM1500&amp;" ",Q330)))&gt;0,AI17,"")))</f>
        <v/>
      </c>
      <c r="AJ330" s="967" t="str" cm="1">
        <f t="array" ref="AJ330">IF(N330="","",IF(R330&lt;&gt;"","",IF(SUMPRODUCT(--(AN18:AN1500=AJ17),--(AM18:AM1500&lt;&gt;""),--ISNUMBER(SEARCH(" "&amp;AM18:AM1500&amp;" ",Q330)))&gt;0,AJ17,"")))</f>
        <v/>
      </c>
      <c r="AK330" s="967" t="str" cm="1">
        <f t="array" ref="AK330">IF(N330="","",IF(T330&lt;&gt;"",AK17,IF(S330&lt;&gt;"","",IF(R330&lt;&gt;"","",IF(SUMPRODUCT(--(AN18:AN1500=AK17),--(AM18:AM1500&lt;&gt;""),--ISNUMBER(SEARCH(" "&amp;AM18:AM1500&amp;" ",Q330)))&gt;0,AK17,"")))))</f>
        <v/>
      </c>
      <c r="AM330" s="968" t="s">
        <v>2336</v>
      </c>
      <c r="AN330" s="968" t="s">
        <v>1962</v>
      </c>
      <c r="BN330" s="49">
        <v>1</v>
      </c>
    </row>
    <row r="331" spans="3:66" ht="35.1" customHeight="1">
      <c r="C331" s="65"/>
      <c r="D331" s="984" t="str">
        <f t="shared" si="56"/>
        <v/>
      </c>
      <c r="E331" s="982"/>
      <c r="G331" s="964" t="str">
        <f>IF(H331="","",COUNTIF(H18:H331,"&lt;&gt;"))</f>
        <v/>
      </c>
      <c r="H331" s="965" t="str" cm="1">
        <f t="array" ref="H331">IF(L331="","",IF(LEN(L331)&lt;=MAX(10,G13),L331,IFERROR(LEFT(L331,LOOKUP(2,1/(MID(L331,ROW(1:500),1)=" ")/(ROW(1:500)&lt;=MAX(10,G13)),ROW(1:500))-1),LEFT(L331,MAX(10,G13)))))</f>
        <v/>
      </c>
      <c r="I331" s="964" t="str">
        <f t="shared" si="59"/>
        <v/>
      </c>
      <c r="J331" s="964" t="str">
        <f t="shared" si="60"/>
        <v/>
      </c>
      <c r="K331" s="964" t="str">
        <f>IF(M330&lt;&gt;"",K330,IF(K330&lt;MAX(A18:A317),K330+1,""))</f>
        <v/>
      </c>
      <c r="L331" s="965" t="str">
        <f>IF(K331="","",IF(M330&lt;&gt;"",M330,INDEX(E18:E317,MATCH(K331,A18:A317,0))))</f>
        <v/>
      </c>
      <c r="M331" s="965" t="str">
        <f t="shared" si="61"/>
        <v/>
      </c>
      <c r="N331" s="965" t="str">
        <f t="shared" si="62"/>
        <v/>
      </c>
      <c r="O331" s="964" t="str">
        <f t="shared" si="63"/>
        <v/>
      </c>
      <c r="P331" s="964" t="str">
        <f t="shared" si="64"/>
        <v/>
      </c>
      <c r="Q331" s="965" t="str">
        <f t="shared" si="65"/>
        <v/>
      </c>
      <c r="R331" s="964" t="str">
        <f>IF(N331="","",IF(COUNTIF(AP18:AP300,TRIM(Q331))&gt;0,"EXCLUSION EXACTE",""))</f>
        <v/>
      </c>
      <c r="S331" s="964" t="str" cm="1">
        <f t="array" ref="S331">IF(N331="","",IF(SUMPRODUCT(--(AP18:AP300&lt;&gt;""),--ISNUMBER(SEARCH(" "&amp;AP18:AP300&amp;" ",Q331)))&gt;0,"BLOQUE MOLLUSQUES",""))</f>
        <v/>
      </c>
      <c r="T331" s="964" t="str" cm="1">
        <f t="array" ref="T331">IF(N331="","",IF(SUMPRODUCT(--(AT18:AT300&lt;&gt;""),--ISNUMBER(SEARCH(" "&amp;AT18:AT300&amp;" ",Q331)))&gt;0,"FORCE MOLLUSQUES",""))</f>
        <v/>
      </c>
      <c r="U331" s="965" t="str">
        <f t="shared" si="66"/>
        <v/>
      </c>
      <c r="V331" s="965" t="str">
        <f t="shared" si="69"/>
        <v/>
      </c>
      <c r="W331" s="977" t="str">
        <f t="shared" si="67"/>
        <v/>
      </c>
      <c r="X331" s="964" t="str" cm="1">
        <f t="array" ref="X331">IF(N331="","",IF(R331&lt;&gt;"","",IF(SUMPRODUCT(--(AN18:AN1500=X17),--(AM18:AM1500&lt;&gt;""),--ISNUMBER(SEARCH(" "&amp;AM18:AM1500&amp;" ",Q331)))&gt;0,X17,"")))</f>
        <v/>
      </c>
      <c r="Y331" s="964" t="str" cm="1">
        <f t="array" ref="Y331">IF(N331="","",IF(R331&lt;&gt;"","",IF(SUMPRODUCT(--(AN18:AN1500=Y17),--(AM18:AM1500&lt;&gt;""),--ISNUMBER(SEARCH(" "&amp;AM18:AM1500&amp;" ",Q331)))&gt;0,Y17,"")))</f>
        <v/>
      </c>
      <c r="Z331" s="964" t="str" cm="1">
        <f t="array" ref="Z331">IF(N331="","",IF(R331&lt;&gt;"","",IF(SUMPRODUCT(--(AN18:AN1500=Z17),--(AM18:AM1500&lt;&gt;""),--ISNUMBER(SEARCH(" "&amp;AM18:AM1500&amp;" ",Q331)))&gt;0,Z17,"")))</f>
        <v/>
      </c>
      <c r="AA331" s="964" t="str" cm="1">
        <f t="array" ref="AA331">IF(N331="","",IF(R331&lt;&gt;"","",IF(SUMPRODUCT(--(AN18:AN1500=AA17),--(AM18:AM1500&lt;&gt;""),--ISNUMBER(SEARCH(" "&amp;AM18:AM1500&amp;" ",Q331)))&gt;0,AA17,"")))</f>
        <v/>
      </c>
      <c r="AB331" s="964" t="str" cm="1">
        <f t="array" ref="AB331">IF(N331="","",IF(R331&lt;&gt;"","",IF(SUMPRODUCT(--(AN18:AN1500=AB17),--(AM18:AM1500&lt;&gt;""),--ISNUMBER(SEARCH(" "&amp;AM18:AM1500&amp;" ",Q331)))&gt;0,AB17,"")))</f>
        <v/>
      </c>
      <c r="AC331" s="964" t="str" cm="1">
        <f t="array" ref="AC331">IF(N331="","",IF(R331&lt;&gt;"","",IF(SUMPRODUCT(--(AN18:AN1500=AC17),--(AM18:AM1500&lt;&gt;""),--ISNUMBER(SEARCH(" "&amp;AM18:AM1500&amp;" ",Q331)))&gt;0,AC17,"")))</f>
        <v/>
      </c>
      <c r="AD331" s="964" t="str" cm="1">
        <f t="array" ref="AD331">IF(N331="","",IF(R331&lt;&gt;"","",IF(SUMPRODUCT(--(AN18:AN1500=AD17),--(AM18:AM1500&lt;&gt;""),--ISNUMBER(SEARCH(" "&amp;AM18:AM1500&amp;" ",Q331)))&gt;0,AD17,"")))</f>
        <v/>
      </c>
      <c r="AE331" s="964" t="str" cm="1">
        <f t="array" ref="AE331">IF(N331="","",IF(R331&lt;&gt;"","",IF(SUMPRODUCT(--(AN18:AN1500=AE17),--(AM18:AM1500&lt;&gt;""),--ISNUMBER(SEARCH(" "&amp;AM18:AM1500&amp;" ",Q331)))&gt;0,AE17,"")))</f>
        <v/>
      </c>
      <c r="AF331" s="964" t="str" cm="1">
        <f t="array" ref="AF331">IF(N331="","",IF(R331&lt;&gt;"","",IF(SUMPRODUCT(--(AN18:AN1500=AF17),--(AM18:AM1500&lt;&gt;""),--ISNUMBER(SEARCH(" "&amp;AM18:AM1500&amp;" ",Q331)))&gt;0,AF17,"")))</f>
        <v/>
      </c>
      <c r="AG331" s="964" t="str" cm="1">
        <f t="array" ref="AG331">IF(N331="","",IF(R331&lt;&gt;"","",IF(SUMPRODUCT(--(AN18:AN1500=AG17),--(AM18:AM1500&lt;&gt;""),--ISNUMBER(SEARCH(" "&amp;AM18:AM1500&amp;" ",Q331)))&gt;0,AG17,"")))</f>
        <v/>
      </c>
      <c r="AH331" s="964" t="str" cm="1">
        <f t="array" ref="AH331">IF(N331="","",IF(R331&lt;&gt;"","",IF(SUMPRODUCT(--(AN18:AN1500=AH17),--(AM18:AM1500&lt;&gt;""),--ISNUMBER(SEARCH(" "&amp;AM18:AM1500&amp;" ",Q331)))&gt;0,AH17,"")))</f>
        <v/>
      </c>
      <c r="AI331" s="964" t="str" cm="1">
        <f t="array" ref="AI331">IF(N331="","",IF(R331&lt;&gt;"","",IF(SUMPRODUCT(--(AN18:AN1500=AI17),--(AM18:AM1500&lt;&gt;""),--ISNUMBER(SEARCH(" "&amp;AM18:AM1500&amp;" ",Q331)))&gt;0,AI17,"")))</f>
        <v/>
      </c>
      <c r="AJ331" s="964" t="str" cm="1">
        <f t="array" ref="AJ331">IF(N331="","",IF(R331&lt;&gt;"","",IF(SUMPRODUCT(--(AN18:AN1500=AJ17),--(AM18:AM1500&lt;&gt;""),--ISNUMBER(SEARCH(" "&amp;AM18:AM1500&amp;" ",Q331)))&gt;0,AJ17,"")))</f>
        <v/>
      </c>
      <c r="AK331" s="964" t="str" cm="1">
        <f t="array" ref="AK331">IF(N331="","",IF(T331&lt;&gt;"",AK17,IF(S331&lt;&gt;"","",IF(R331&lt;&gt;"","",IF(SUMPRODUCT(--(AN18:AN1500=AK17),--(AM18:AM1500&lt;&gt;""),--ISNUMBER(SEARCH(" "&amp;AM18:AM1500&amp;" ",Q331)))&gt;0,AK17,"")))))</f>
        <v/>
      </c>
      <c r="AM331" s="964" t="s">
        <v>2337</v>
      </c>
      <c r="AN331" s="964" t="s">
        <v>1962</v>
      </c>
      <c r="BN331" s="49">
        <v>1</v>
      </c>
    </row>
    <row r="332" spans="3:66" ht="35.1" customHeight="1">
      <c r="C332" s="65"/>
      <c r="D332" s="984" t="str">
        <f t="shared" si="56"/>
        <v/>
      </c>
      <c r="E332" s="982"/>
      <c r="G332" s="963" t="str">
        <f>IF(H332="","",COUNTIF(H18:H332,"&lt;&gt;"))</f>
        <v/>
      </c>
      <c r="H332" s="958" t="str" cm="1">
        <f t="array" ref="H332">IF(L332="","",IF(LEN(L332)&lt;=MAX(10,G13),L332,IFERROR(LEFT(L332,LOOKUP(2,1/(MID(L332,ROW(1:500),1)=" ")/(ROW(1:500)&lt;=MAX(10,G13)),ROW(1:500))-1),LEFT(L332,MAX(10,G13)))))</f>
        <v/>
      </c>
      <c r="I332" s="963" t="str">
        <f t="shared" si="59"/>
        <v/>
      </c>
      <c r="J332" s="963" t="str">
        <f t="shared" si="60"/>
        <v/>
      </c>
      <c r="K332" s="964" t="str">
        <f>IF(M331&lt;&gt;"",K331,IF(K331&lt;MAX(A18:A317),K331+1,""))</f>
        <v/>
      </c>
      <c r="L332" s="965" t="str">
        <f>IF(K332="","",IF(M331&lt;&gt;"",M331,INDEX(E18:E317,MATCH(K332,A18:A317,0))))</f>
        <v/>
      </c>
      <c r="M332" s="965" t="str">
        <f t="shared" si="61"/>
        <v/>
      </c>
      <c r="N332" s="966" t="str">
        <f t="shared" si="62"/>
        <v/>
      </c>
      <c r="O332" s="967" t="str">
        <f t="shared" si="63"/>
        <v/>
      </c>
      <c r="P332" s="967" t="str">
        <f t="shared" si="64"/>
        <v/>
      </c>
      <c r="Q332" s="966" t="str">
        <f t="shared" si="65"/>
        <v/>
      </c>
      <c r="R332" s="967" t="str">
        <f>IF(N332="","",IF(COUNTIF(AP18:AP300,TRIM(Q332))&gt;0,"EXCLUSION EXACTE",""))</f>
        <v/>
      </c>
      <c r="S332" s="967" t="str" cm="1">
        <f t="array" ref="S332">IF(N332="","",IF(SUMPRODUCT(--(AP18:AP300&lt;&gt;""),--ISNUMBER(SEARCH(" "&amp;AP18:AP300&amp;" ",Q332)))&gt;0,"BLOQUE MOLLUSQUES",""))</f>
        <v/>
      </c>
      <c r="T332" s="967" t="str" cm="1">
        <f t="array" ref="T332">IF(N332="","",IF(SUMPRODUCT(--(AT18:AT300&lt;&gt;""),--ISNUMBER(SEARCH(" "&amp;AT18:AT300&amp;" ",Q332)))&gt;0,"FORCE MOLLUSQUES",""))</f>
        <v/>
      </c>
      <c r="U332" s="966" t="str">
        <f t="shared" si="66"/>
        <v/>
      </c>
      <c r="V332" s="966" t="str">
        <f t="shared" si="69"/>
        <v/>
      </c>
      <c r="W332" s="991" t="str">
        <f t="shared" si="67"/>
        <v/>
      </c>
      <c r="X332" s="967" t="str" cm="1">
        <f t="array" ref="X332">IF(N332="","",IF(R332&lt;&gt;"","",IF(SUMPRODUCT(--(AN18:AN1500=X17),--(AM18:AM1500&lt;&gt;""),--ISNUMBER(SEARCH(" "&amp;AM18:AM1500&amp;" ",Q332)))&gt;0,X17,"")))</f>
        <v/>
      </c>
      <c r="Y332" s="967" t="str" cm="1">
        <f t="array" ref="Y332">IF(N332="","",IF(R332&lt;&gt;"","",IF(SUMPRODUCT(--(AN18:AN1500=Y17),--(AM18:AM1500&lt;&gt;""),--ISNUMBER(SEARCH(" "&amp;AM18:AM1500&amp;" ",Q332)))&gt;0,Y17,"")))</f>
        <v/>
      </c>
      <c r="Z332" s="967" t="str" cm="1">
        <f t="array" ref="Z332">IF(N332="","",IF(R332&lt;&gt;"","",IF(SUMPRODUCT(--(AN18:AN1500=Z17),--(AM18:AM1500&lt;&gt;""),--ISNUMBER(SEARCH(" "&amp;AM18:AM1500&amp;" ",Q332)))&gt;0,Z17,"")))</f>
        <v/>
      </c>
      <c r="AA332" s="967" t="str" cm="1">
        <f t="array" ref="AA332">IF(N332="","",IF(R332&lt;&gt;"","",IF(SUMPRODUCT(--(AN18:AN1500=AA17),--(AM18:AM1500&lt;&gt;""),--ISNUMBER(SEARCH(" "&amp;AM18:AM1500&amp;" ",Q332)))&gt;0,AA17,"")))</f>
        <v/>
      </c>
      <c r="AB332" s="967" t="str" cm="1">
        <f t="array" ref="AB332">IF(N332="","",IF(R332&lt;&gt;"","",IF(SUMPRODUCT(--(AN18:AN1500=AB17),--(AM18:AM1500&lt;&gt;""),--ISNUMBER(SEARCH(" "&amp;AM18:AM1500&amp;" ",Q332)))&gt;0,AB17,"")))</f>
        <v/>
      </c>
      <c r="AC332" s="967" t="str" cm="1">
        <f t="array" ref="AC332">IF(N332="","",IF(R332&lt;&gt;"","",IF(SUMPRODUCT(--(AN18:AN1500=AC17),--(AM18:AM1500&lt;&gt;""),--ISNUMBER(SEARCH(" "&amp;AM18:AM1500&amp;" ",Q332)))&gt;0,AC17,"")))</f>
        <v/>
      </c>
      <c r="AD332" s="967" t="str" cm="1">
        <f t="array" ref="AD332">IF(N332="","",IF(R332&lt;&gt;"","",IF(SUMPRODUCT(--(AN18:AN1500=AD17),--(AM18:AM1500&lt;&gt;""),--ISNUMBER(SEARCH(" "&amp;AM18:AM1500&amp;" ",Q332)))&gt;0,AD17,"")))</f>
        <v/>
      </c>
      <c r="AE332" s="967" t="str" cm="1">
        <f t="array" ref="AE332">IF(N332="","",IF(R332&lt;&gt;"","",IF(SUMPRODUCT(--(AN18:AN1500=AE17),--(AM18:AM1500&lt;&gt;""),--ISNUMBER(SEARCH(" "&amp;AM18:AM1500&amp;" ",Q332)))&gt;0,AE17,"")))</f>
        <v/>
      </c>
      <c r="AF332" s="967" t="str" cm="1">
        <f t="array" ref="AF332">IF(N332="","",IF(R332&lt;&gt;"","",IF(SUMPRODUCT(--(AN18:AN1500=AF17),--(AM18:AM1500&lt;&gt;""),--ISNUMBER(SEARCH(" "&amp;AM18:AM1500&amp;" ",Q332)))&gt;0,AF17,"")))</f>
        <v/>
      </c>
      <c r="AG332" s="967" t="str" cm="1">
        <f t="array" ref="AG332">IF(N332="","",IF(R332&lt;&gt;"","",IF(SUMPRODUCT(--(AN18:AN1500=AG17),--(AM18:AM1500&lt;&gt;""),--ISNUMBER(SEARCH(" "&amp;AM18:AM1500&amp;" ",Q332)))&gt;0,AG17,"")))</f>
        <v/>
      </c>
      <c r="AH332" s="967" t="str" cm="1">
        <f t="array" ref="AH332">IF(N332="","",IF(R332&lt;&gt;"","",IF(SUMPRODUCT(--(AN18:AN1500=AH17),--(AM18:AM1500&lt;&gt;""),--ISNUMBER(SEARCH(" "&amp;AM18:AM1500&amp;" ",Q332)))&gt;0,AH17,"")))</f>
        <v/>
      </c>
      <c r="AI332" s="967" t="str" cm="1">
        <f t="array" ref="AI332">IF(N332="","",IF(R332&lt;&gt;"","",IF(SUMPRODUCT(--(AN18:AN1500=AI17),--(AM18:AM1500&lt;&gt;""),--ISNUMBER(SEARCH(" "&amp;AM18:AM1500&amp;" ",Q332)))&gt;0,AI17,"")))</f>
        <v/>
      </c>
      <c r="AJ332" s="967" t="str" cm="1">
        <f t="array" ref="AJ332">IF(N332="","",IF(R332&lt;&gt;"","",IF(SUMPRODUCT(--(AN18:AN1500=AJ17),--(AM18:AM1500&lt;&gt;""),--ISNUMBER(SEARCH(" "&amp;AM18:AM1500&amp;" ",Q332)))&gt;0,AJ17,"")))</f>
        <v/>
      </c>
      <c r="AK332" s="967" t="str" cm="1">
        <f t="array" ref="AK332">IF(N332="","",IF(T332&lt;&gt;"",AK17,IF(S332&lt;&gt;"","",IF(R332&lt;&gt;"","",IF(SUMPRODUCT(--(AN18:AN1500=AK17),--(AM18:AM1500&lt;&gt;""),--ISNUMBER(SEARCH(" "&amp;AM18:AM1500&amp;" ",Q332)))&gt;0,AK17,"")))))</f>
        <v/>
      </c>
      <c r="AM332" s="968" t="s">
        <v>2338</v>
      </c>
      <c r="AN332" s="968" t="s">
        <v>1962</v>
      </c>
      <c r="BN332" s="49">
        <v>1</v>
      </c>
    </row>
    <row r="333" spans="3:66" ht="35.1" customHeight="1">
      <c r="C333" s="65"/>
      <c r="D333" s="984" t="str">
        <f t="shared" si="56"/>
        <v/>
      </c>
      <c r="E333" s="982"/>
      <c r="G333" s="964" t="str">
        <f>IF(H333="","",COUNTIF(H18:H333,"&lt;&gt;"))</f>
        <v/>
      </c>
      <c r="H333" s="965" t="str" cm="1">
        <f t="array" ref="H333">IF(L333="","",IF(LEN(L333)&lt;=MAX(10,G13),L333,IFERROR(LEFT(L333,LOOKUP(2,1/(MID(L333,ROW(1:500),1)=" ")/(ROW(1:500)&lt;=MAX(10,G13)),ROW(1:500))-1),LEFT(L333,MAX(10,G13)))))</f>
        <v/>
      </c>
      <c r="I333" s="964" t="str">
        <f t="shared" si="59"/>
        <v/>
      </c>
      <c r="J333" s="964" t="str">
        <f t="shared" si="60"/>
        <v/>
      </c>
      <c r="K333" s="964" t="str">
        <f>IF(M332&lt;&gt;"",K332,IF(K332&lt;MAX(A18:A317),K332+1,""))</f>
        <v/>
      </c>
      <c r="L333" s="965" t="str">
        <f>IF(K333="","",IF(M332&lt;&gt;"",M332,INDEX(E18:E317,MATCH(K333,A18:A317,0))))</f>
        <v/>
      </c>
      <c r="M333" s="965" t="str">
        <f t="shared" si="61"/>
        <v/>
      </c>
      <c r="N333" s="965" t="str">
        <f t="shared" si="62"/>
        <v/>
      </c>
      <c r="O333" s="964" t="str">
        <f t="shared" si="63"/>
        <v/>
      </c>
      <c r="P333" s="964" t="str">
        <f t="shared" si="64"/>
        <v/>
      </c>
      <c r="Q333" s="965" t="str">
        <f t="shared" si="65"/>
        <v/>
      </c>
      <c r="R333" s="964" t="str">
        <f>IF(N333="","",IF(COUNTIF(AP18:AP300,TRIM(Q333))&gt;0,"EXCLUSION EXACTE",""))</f>
        <v/>
      </c>
      <c r="S333" s="964" t="str" cm="1">
        <f t="array" ref="S333">IF(N333="","",IF(SUMPRODUCT(--(AP18:AP300&lt;&gt;""),--ISNUMBER(SEARCH(" "&amp;AP18:AP300&amp;" ",Q333)))&gt;0,"BLOQUE MOLLUSQUES",""))</f>
        <v/>
      </c>
      <c r="T333" s="964" t="str" cm="1">
        <f t="array" ref="T333">IF(N333="","",IF(SUMPRODUCT(--(AT18:AT300&lt;&gt;""),--ISNUMBER(SEARCH(" "&amp;AT18:AT300&amp;" ",Q333)))&gt;0,"FORCE MOLLUSQUES",""))</f>
        <v/>
      </c>
      <c r="U333" s="965" t="str">
        <f t="shared" si="66"/>
        <v/>
      </c>
      <c r="V333" s="965" t="str">
        <f t="shared" si="69"/>
        <v/>
      </c>
      <c r="W333" s="977" t="str">
        <f t="shared" si="67"/>
        <v/>
      </c>
      <c r="X333" s="964" t="str" cm="1">
        <f t="array" ref="X333">IF(N333="","",IF(R333&lt;&gt;"","",IF(SUMPRODUCT(--(AN18:AN1500=X17),--(AM18:AM1500&lt;&gt;""),--ISNUMBER(SEARCH(" "&amp;AM18:AM1500&amp;" ",Q333)))&gt;0,X17,"")))</f>
        <v/>
      </c>
      <c r="Y333" s="964" t="str" cm="1">
        <f t="array" ref="Y333">IF(N333="","",IF(R333&lt;&gt;"","",IF(SUMPRODUCT(--(AN18:AN1500=Y17),--(AM18:AM1500&lt;&gt;""),--ISNUMBER(SEARCH(" "&amp;AM18:AM1500&amp;" ",Q333)))&gt;0,Y17,"")))</f>
        <v/>
      </c>
      <c r="Z333" s="964" t="str" cm="1">
        <f t="array" ref="Z333">IF(N333="","",IF(R333&lt;&gt;"","",IF(SUMPRODUCT(--(AN18:AN1500=Z17),--(AM18:AM1500&lt;&gt;""),--ISNUMBER(SEARCH(" "&amp;AM18:AM1500&amp;" ",Q333)))&gt;0,Z17,"")))</f>
        <v/>
      </c>
      <c r="AA333" s="964" t="str" cm="1">
        <f t="array" ref="AA333">IF(N333="","",IF(R333&lt;&gt;"","",IF(SUMPRODUCT(--(AN18:AN1500=AA17),--(AM18:AM1500&lt;&gt;""),--ISNUMBER(SEARCH(" "&amp;AM18:AM1500&amp;" ",Q333)))&gt;0,AA17,"")))</f>
        <v/>
      </c>
      <c r="AB333" s="964" t="str" cm="1">
        <f t="array" ref="AB333">IF(N333="","",IF(R333&lt;&gt;"","",IF(SUMPRODUCT(--(AN18:AN1500=AB17),--(AM18:AM1500&lt;&gt;""),--ISNUMBER(SEARCH(" "&amp;AM18:AM1500&amp;" ",Q333)))&gt;0,AB17,"")))</f>
        <v/>
      </c>
      <c r="AC333" s="964" t="str" cm="1">
        <f t="array" ref="AC333">IF(N333="","",IF(R333&lt;&gt;"","",IF(SUMPRODUCT(--(AN18:AN1500=AC17),--(AM18:AM1500&lt;&gt;""),--ISNUMBER(SEARCH(" "&amp;AM18:AM1500&amp;" ",Q333)))&gt;0,AC17,"")))</f>
        <v/>
      </c>
      <c r="AD333" s="964" t="str" cm="1">
        <f t="array" ref="AD333">IF(N333="","",IF(R333&lt;&gt;"","",IF(SUMPRODUCT(--(AN18:AN1500=AD17),--(AM18:AM1500&lt;&gt;""),--ISNUMBER(SEARCH(" "&amp;AM18:AM1500&amp;" ",Q333)))&gt;0,AD17,"")))</f>
        <v/>
      </c>
      <c r="AE333" s="964" t="str" cm="1">
        <f t="array" ref="AE333">IF(N333="","",IF(R333&lt;&gt;"","",IF(SUMPRODUCT(--(AN18:AN1500=AE17),--(AM18:AM1500&lt;&gt;""),--ISNUMBER(SEARCH(" "&amp;AM18:AM1500&amp;" ",Q333)))&gt;0,AE17,"")))</f>
        <v/>
      </c>
      <c r="AF333" s="964" t="str" cm="1">
        <f t="array" ref="AF333">IF(N333="","",IF(R333&lt;&gt;"","",IF(SUMPRODUCT(--(AN18:AN1500=AF17),--(AM18:AM1500&lt;&gt;""),--ISNUMBER(SEARCH(" "&amp;AM18:AM1500&amp;" ",Q333)))&gt;0,AF17,"")))</f>
        <v/>
      </c>
      <c r="AG333" s="964" t="str" cm="1">
        <f t="array" ref="AG333">IF(N333="","",IF(R333&lt;&gt;"","",IF(SUMPRODUCT(--(AN18:AN1500=AG17),--(AM18:AM1500&lt;&gt;""),--ISNUMBER(SEARCH(" "&amp;AM18:AM1500&amp;" ",Q333)))&gt;0,AG17,"")))</f>
        <v/>
      </c>
      <c r="AH333" s="964" t="str" cm="1">
        <f t="array" ref="AH333">IF(N333="","",IF(R333&lt;&gt;"","",IF(SUMPRODUCT(--(AN18:AN1500=AH17),--(AM18:AM1500&lt;&gt;""),--ISNUMBER(SEARCH(" "&amp;AM18:AM1500&amp;" ",Q333)))&gt;0,AH17,"")))</f>
        <v/>
      </c>
      <c r="AI333" s="964" t="str" cm="1">
        <f t="array" ref="AI333">IF(N333="","",IF(R333&lt;&gt;"","",IF(SUMPRODUCT(--(AN18:AN1500=AI17),--(AM18:AM1500&lt;&gt;""),--ISNUMBER(SEARCH(" "&amp;AM18:AM1500&amp;" ",Q333)))&gt;0,AI17,"")))</f>
        <v/>
      </c>
      <c r="AJ333" s="964" t="str" cm="1">
        <f t="array" ref="AJ333">IF(N333="","",IF(R333&lt;&gt;"","",IF(SUMPRODUCT(--(AN18:AN1500=AJ17),--(AM18:AM1500&lt;&gt;""),--ISNUMBER(SEARCH(" "&amp;AM18:AM1500&amp;" ",Q333)))&gt;0,AJ17,"")))</f>
        <v/>
      </c>
      <c r="AK333" s="964" t="str" cm="1">
        <f t="array" ref="AK333">IF(N333="","",IF(T333&lt;&gt;"",AK17,IF(S333&lt;&gt;"","",IF(R333&lt;&gt;"","",IF(SUMPRODUCT(--(AN18:AN1500=AK17),--(AM18:AM1500&lt;&gt;""),--ISNUMBER(SEARCH(" "&amp;AM18:AM1500&amp;" ",Q333)))&gt;0,AK17,"")))))</f>
        <v/>
      </c>
      <c r="AM333" s="964" t="s">
        <v>2339</v>
      </c>
      <c r="AN333" s="964" t="s">
        <v>1962</v>
      </c>
      <c r="BN333" s="49">
        <v>1</v>
      </c>
    </row>
    <row r="334" spans="3:66" ht="35.1" customHeight="1">
      <c r="C334" s="65"/>
      <c r="D334" s="984" t="str">
        <f t="shared" si="56"/>
        <v/>
      </c>
      <c r="E334" s="982"/>
      <c r="G334" s="963" t="str">
        <f>IF(H334="","",COUNTIF(H18:H334,"&lt;&gt;"))</f>
        <v/>
      </c>
      <c r="H334" s="958" t="str" cm="1">
        <f t="array" ref="H334">IF(L334="","",IF(LEN(L334)&lt;=MAX(10,G13),L334,IFERROR(LEFT(L334,LOOKUP(2,1/(MID(L334,ROW(1:500),1)=" ")/(ROW(1:500)&lt;=MAX(10,G13)),ROW(1:500))-1),LEFT(L334,MAX(10,G13)))))</f>
        <v/>
      </c>
      <c r="I334" s="963" t="str">
        <f t="shared" si="59"/>
        <v/>
      </c>
      <c r="J334" s="963" t="str">
        <f t="shared" si="60"/>
        <v/>
      </c>
      <c r="K334" s="964" t="str">
        <f>IF(M333&lt;&gt;"",K333,IF(K333&lt;MAX(A18:A317),K333+1,""))</f>
        <v/>
      </c>
      <c r="L334" s="965" t="str">
        <f>IF(K334="","",IF(M333&lt;&gt;"",M333,INDEX(E18:E317,MATCH(K334,A18:A317,0))))</f>
        <v/>
      </c>
      <c r="M334" s="965" t="str">
        <f t="shared" si="61"/>
        <v/>
      </c>
      <c r="N334" s="966" t="str">
        <f t="shared" si="62"/>
        <v/>
      </c>
      <c r="O334" s="967" t="str">
        <f t="shared" si="63"/>
        <v/>
      </c>
      <c r="P334" s="967" t="str">
        <f t="shared" si="64"/>
        <v/>
      </c>
      <c r="Q334" s="966" t="str">
        <f t="shared" si="65"/>
        <v/>
      </c>
      <c r="R334" s="967" t="str">
        <f>IF(N334="","",IF(COUNTIF(AP18:AP300,TRIM(Q334))&gt;0,"EXCLUSION EXACTE",""))</f>
        <v/>
      </c>
      <c r="S334" s="967" t="str" cm="1">
        <f t="array" ref="S334">IF(N334="","",IF(SUMPRODUCT(--(AP18:AP300&lt;&gt;""),--ISNUMBER(SEARCH(" "&amp;AP18:AP300&amp;" ",Q334)))&gt;0,"BLOQUE MOLLUSQUES",""))</f>
        <v/>
      </c>
      <c r="T334" s="967" t="str" cm="1">
        <f t="array" ref="T334">IF(N334="","",IF(SUMPRODUCT(--(AT18:AT300&lt;&gt;""),--ISNUMBER(SEARCH(" "&amp;AT18:AT300&amp;" ",Q334)))&gt;0,"FORCE MOLLUSQUES",""))</f>
        <v/>
      </c>
      <c r="U334" s="966" t="str">
        <f t="shared" si="66"/>
        <v/>
      </c>
      <c r="V334" s="966" t="str">
        <f t="shared" si="69"/>
        <v/>
      </c>
      <c r="W334" s="991" t="str">
        <f t="shared" si="67"/>
        <v/>
      </c>
      <c r="X334" s="967" t="str" cm="1">
        <f t="array" ref="X334">IF(N334="","",IF(R334&lt;&gt;"","",IF(SUMPRODUCT(--(AN18:AN1500=X17),--(AM18:AM1500&lt;&gt;""),--ISNUMBER(SEARCH(" "&amp;AM18:AM1500&amp;" ",Q334)))&gt;0,X17,"")))</f>
        <v/>
      </c>
      <c r="Y334" s="967" t="str" cm="1">
        <f t="array" ref="Y334">IF(N334="","",IF(R334&lt;&gt;"","",IF(SUMPRODUCT(--(AN18:AN1500=Y17),--(AM18:AM1500&lt;&gt;""),--ISNUMBER(SEARCH(" "&amp;AM18:AM1500&amp;" ",Q334)))&gt;0,Y17,"")))</f>
        <v/>
      </c>
      <c r="Z334" s="967" t="str" cm="1">
        <f t="array" ref="Z334">IF(N334="","",IF(R334&lt;&gt;"","",IF(SUMPRODUCT(--(AN18:AN1500=Z17),--(AM18:AM1500&lt;&gt;""),--ISNUMBER(SEARCH(" "&amp;AM18:AM1500&amp;" ",Q334)))&gt;0,Z17,"")))</f>
        <v/>
      </c>
      <c r="AA334" s="967" t="str" cm="1">
        <f t="array" ref="AA334">IF(N334="","",IF(R334&lt;&gt;"","",IF(SUMPRODUCT(--(AN18:AN1500=AA17),--(AM18:AM1500&lt;&gt;""),--ISNUMBER(SEARCH(" "&amp;AM18:AM1500&amp;" ",Q334)))&gt;0,AA17,"")))</f>
        <v/>
      </c>
      <c r="AB334" s="967" t="str" cm="1">
        <f t="array" ref="AB334">IF(N334="","",IF(R334&lt;&gt;"","",IF(SUMPRODUCT(--(AN18:AN1500=AB17),--(AM18:AM1500&lt;&gt;""),--ISNUMBER(SEARCH(" "&amp;AM18:AM1500&amp;" ",Q334)))&gt;0,AB17,"")))</f>
        <v/>
      </c>
      <c r="AC334" s="967" t="str" cm="1">
        <f t="array" ref="AC334">IF(N334="","",IF(R334&lt;&gt;"","",IF(SUMPRODUCT(--(AN18:AN1500=AC17),--(AM18:AM1500&lt;&gt;""),--ISNUMBER(SEARCH(" "&amp;AM18:AM1500&amp;" ",Q334)))&gt;0,AC17,"")))</f>
        <v/>
      </c>
      <c r="AD334" s="967" t="str" cm="1">
        <f t="array" ref="AD334">IF(N334="","",IF(R334&lt;&gt;"","",IF(SUMPRODUCT(--(AN18:AN1500=AD17),--(AM18:AM1500&lt;&gt;""),--ISNUMBER(SEARCH(" "&amp;AM18:AM1500&amp;" ",Q334)))&gt;0,AD17,"")))</f>
        <v/>
      </c>
      <c r="AE334" s="967" t="str" cm="1">
        <f t="array" ref="AE334">IF(N334="","",IF(R334&lt;&gt;"","",IF(SUMPRODUCT(--(AN18:AN1500=AE17),--(AM18:AM1500&lt;&gt;""),--ISNUMBER(SEARCH(" "&amp;AM18:AM1500&amp;" ",Q334)))&gt;0,AE17,"")))</f>
        <v/>
      </c>
      <c r="AF334" s="967" t="str" cm="1">
        <f t="array" ref="AF334">IF(N334="","",IF(R334&lt;&gt;"","",IF(SUMPRODUCT(--(AN18:AN1500=AF17),--(AM18:AM1500&lt;&gt;""),--ISNUMBER(SEARCH(" "&amp;AM18:AM1500&amp;" ",Q334)))&gt;0,AF17,"")))</f>
        <v/>
      </c>
      <c r="AG334" s="967" t="str" cm="1">
        <f t="array" ref="AG334">IF(N334="","",IF(R334&lt;&gt;"","",IF(SUMPRODUCT(--(AN18:AN1500=AG17),--(AM18:AM1500&lt;&gt;""),--ISNUMBER(SEARCH(" "&amp;AM18:AM1500&amp;" ",Q334)))&gt;0,AG17,"")))</f>
        <v/>
      </c>
      <c r="AH334" s="967" t="str" cm="1">
        <f t="array" ref="AH334">IF(N334="","",IF(R334&lt;&gt;"","",IF(SUMPRODUCT(--(AN18:AN1500=AH17),--(AM18:AM1500&lt;&gt;""),--ISNUMBER(SEARCH(" "&amp;AM18:AM1500&amp;" ",Q334)))&gt;0,AH17,"")))</f>
        <v/>
      </c>
      <c r="AI334" s="967" t="str" cm="1">
        <f t="array" ref="AI334">IF(N334="","",IF(R334&lt;&gt;"","",IF(SUMPRODUCT(--(AN18:AN1500=AI17),--(AM18:AM1500&lt;&gt;""),--ISNUMBER(SEARCH(" "&amp;AM18:AM1500&amp;" ",Q334)))&gt;0,AI17,"")))</f>
        <v/>
      </c>
      <c r="AJ334" s="967" t="str" cm="1">
        <f t="array" ref="AJ334">IF(N334="","",IF(R334&lt;&gt;"","",IF(SUMPRODUCT(--(AN18:AN1500=AJ17),--(AM18:AM1500&lt;&gt;""),--ISNUMBER(SEARCH(" "&amp;AM18:AM1500&amp;" ",Q334)))&gt;0,AJ17,"")))</f>
        <v/>
      </c>
      <c r="AK334" s="967" t="str" cm="1">
        <f t="array" ref="AK334">IF(N334="","",IF(T334&lt;&gt;"",AK17,IF(S334&lt;&gt;"","",IF(R334&lt;&gt;"","",IF(SUMPRODUCT(--(AN18:AN1500=AK17),--(AM18:AM1500&lt;&gt;""),--ISNUMBER(SEARCH(" "&amp;AM18:AM1500&amp;" ",Q334)))&gt;0,AK17,"")))))</f>
        <v/>
      </c>
      <c r="AM334" s="968" t="s">
        <v>2340</v>
      </c>
      <c r="AN334" s="968" t="s">
        <v>1962</v>
      </c>
      <c r="BN334" s="49">
        <v>1</v>
      </c>
    </row>
    <row r="335" spans="3:66" ht="35.1" customHeight="1">
      <c r="C335" s="65"/>
      <c r="D335" s="984" t="str">
        <f t="shared" si="56"/>
        <v/>
      </c>
      <c r="E335" s="982"/>
      <c r="G335" s="964" t="str">
        <f>IF(H335="","",COUNTIF(H18:H335,"&lt;&gt;"))</f>
        <v/>
      </c>
      <c r="H335" s="965" t="str" cm="1">
        <f t="array" ref="H335">IF(L335="","",IF(LEN(L335)&lt;=MAX(10,G13),L335,IFERROR(LEFT(L335,LOOKUP(2,1/(MID(L335,ROW(1:500),1)=" ")/(ROW(1:500)&lt;=MAX(10,G13)),ROW(1:500))-1),LEFT(L335,MAX(10,G13)))))</f>
        <v/>
      </c>
      <c r="I335" s="964" t="str">
        <f t="shared" si="59"/>
        <v/>
      </c>
      <c r="J335" s="964" t="str">
        <f t="shared" si="60"/>
        <v/>
      </c>
      <c r="K335" s="964" t="str">
        <f>IF(M334&lt;&gt;"",K334,IF(K334&lt;MAX(A18:A317),K334+1,""))</f>
        <v/>
      </c>
      <c r="L335" s="965" t="str">
        <f>IF(K335="","",IF(M334&lt;&gt;"",M334,INDEX(E18:E317,MATCH(K335,A18:A317,0))))</f>
        <v/>
      </c>
      <c r="M335" s="965" t="str">
        <f t="shared" si="61"/>
        <v/>
      </c>
      <c r="N335" s="965" t="str">
        <f t="shared" si="62"/>
        <v/>
      </c>
      <c r="O335" s="964" t="str">
        <f t="shared" si="63"/>
        <v/>
      </c>
      <c r="P335" s="964" t="str">
        <f t="shared" si="64"/>
        <v/>
      </c>
      <c r="Q335" s="965" t="str">
        <f t="shared" si="65"/>
        <v/>
      </c>
      <c r="R335" s="964" t="str">
        <f>IF(N335="","",IF(COUNTIF(AP18:AP300,TRIM(Q335))&gt;0,"EXCLUSION EXACTE",""))</f>
        <v/>
      </c>
      <c r="S335" s="964" t="str" cm="1">
        <f t="array" ref="S335">IF(N335="","",IF(SUMPRODUCT(--(AP18:AP300&lt;&gt;""),--ISNUMBER(SEARCH(" "&amp;AP18:AP300&amp;" ",Q335)))&gt;0,"BLOQUE MOLLUSQUES",""))</f>
        <v/>
      </c>
      <c r="T335" s="964" t="str" cm="1">
        <f t="array" ref="T335">IF(N335="","",IF(SUMPRODUCT(--(AT18:AT300&lt;&gt;""),--ISNUMBER(SEARCH(" "&amp;AT18:AT300&amp;" ",Q335)))&gt;0,"FORCE MOLLUSQUES",""))</f>
        <v/>
      </c>
      <c r="U335" s="965" t="str">
        <f t="shared" si="66"/>
        <v/>
      </c>
      <c r="V335" s="965" t="str">
        <f t="shared" si="69"/>
        <v/>
      </c>
      <c r="W335" s="977" t="str">
        <f t="shared" si="67"/>
        <v/>
      </c>
      <c r="X335" s="964" t="str" cm="1">
        <f t="array" ref="X335">IF(N335="","",IF(R335&lt;&gt;"","",IF(SUMPRODUCT(--(AN18:AN1500=X17),--(AM18:AM1500&lt;&gt;""),--ISNUMBER(SEARCH(" "&amp;AM18:AM1500&amp;" ",Q335)))&gt;0,X17,"")))</f>
        <v/>
      </c>
      <c r="Y335" s="964" t="str" cm="1">
        <f t="array" ref="Y335">IF(N335="","",IF(R335&lt;&gt;"","",IF(SUMPRODUCT(--(AN18:AN1500=Y17),--(AM18:AM1500&lt;&gt;""),--ISNUMBER(SEARCH(" "&amp;AM18:AM1500&amp;" ",Q335)))&gt;0,Y17,"")))</f>
        <v/>
      </c>
      <c r="Z335" s="964" t="str" cm="1">
        <f t="array" ref="Z335">IF(N335="","",IF(R335&lt;&gt;"","",IF(SUMPRODUCT(--(AN18:AN1500=Z17),--(AM18:AM1500&lt;&gt;""),--ISNUMBER(SEARCH(" "&amp;AM18:AM1500&amp;" ",Q335)))&gt;0,Z17,"")))</f>
        <v/>
      </c>
      <c r="AA335" s="964" t="str" cm="1">
        <f t="array" ref="AA335">IF(N335="","",IF(R335&lt;&gt;"","",IF(SUMPRODUCT(--(AN18:AN1500=AA17),--(AM18:AM1500&lt;&gt;""),--ISNUMBER(SEARCH(" "&amp;AM18:AM1500&amp;" ",Q335)))&gt;0,AA17,"")))</f>
        <v/>
      </c>
      <c r="AB335" s="964" t="str" cm="1">
        <f t="array" ref="AB335">IF(N335="","",IF(R335&lt;&gt;"","",IF(SUMPRODUCT(--(AN18:AN1500=AB17),--(AM18:AM1500&lt;&gt;""),--ISNUMBER(SEARCH(" "&amp;AM18:AM1500&amp;" ",Q335)))&gt;0,AB17,"")))</f>
        <v/>
      </c>
      <c r="AC335" s="964" t="str" cm="1">
        <f t="array" ref="AC335">IF(N335="","",IF(R335&lt;&gt;"","",IF(SUMPRODUCT(--(AN18:AN1500=AC17),--(AM18:AM1500&lt;&gt;""),--ISNUMBER(SEARCH(" "&amp;AM18:AM1500&amp;" ",Q335)))&gt;0,AC17,"")))</f>
        <v/>
      </c>
      <c r="AD335" s="964" t="str" cm="1">
        <f t="array" ref="AD335">IF(N335="","",IF(R335&lt;&gt;"","",IF(SUMPRODUCT(--(AN18:AN1500=AD17),--(AM18:AM1500&lt;&gt;""),--ISNUMBER(SEARCH(" "&amp;AM18:AM1500&amp;" ",Q335)))&gt;0,AD17,"")))</f>
        <v/>
      </c>
      <c r="AE335" s="964" t="str" cm="1">
        <f t="array" ref="AE335">IF(N335="","",IF(R335&lt;&gt;"","",IF(SUMPRODUCT(--(AN18:AN1500=AE17),--(AM18:AM1500&lt;&gt;""),--ISNUMBER(SEARCH(" "&amp;AM18:AM1500&amp;" ",Q335)))&gt;0,AE17,"")))</f>
        <v/>
      </c>
      <c r="AF335" s="964" t="str" cm="1">
        <f t="array" ref="AF335">IF(N335="","",IF(R335&lt;&gt;"","",IF(SUMPRODUCT(--(AN18:AN1500=AF17),--(AM18:AM1500&lt;&gt;""),--ISNUMBER(SEARCH(" "&amp;AM18:AM1500&amp;" ",Q335)))&gt;0,AF17,"")))</f>
        <v/>
      </c>
      <c r="AG335" s="964" t="str" cm="1">
        <f t="array" ref="AG335">IF(N335="","",IF(R335&lt;&gt;"","",IF(SUMPRODUCT(--(AN18:AN1500=AG17),--(AM18:AM1500&lt;&gt;""),--ISNUMBER(SEARCH(" "&amp;AM18:AM1500&amp;" ",Q335)))&gt;0,AG17,"")))</f>
        <v/>
      </c>
      <c r="AH335" s="964" t="str" cm="1">
        <f t="array" ref="AH335">IF(N335="","",IF(R335&lt;&gt;"","",IF(SUMPRODUCT(--(AN18:AN1500=AH17),--(AM18:AM1500&lt;&gt;""),--ISNUMBER(SEARCH(" "&amp;AM18:AM1500&amp;" ",Q335)))&gt;0,AH17,"")))</f>
        <v/>
      </c>
      <c r="AI335" s="964" t="str" cm="1">
        <f t="array" ref="AI335">IF(N335="","",IF(R335&lt;&gt;"","",IF(SUMPRODUCT(--(AN18:AN1500=AI17),--(AM18:AM1500&lt;&gt;""),--ISNUMBER(SEARCH(" "&amp;AM18:AM1500&amp;" ",Q335)))&gt;0,AI17,"")))</f>
        <v/>
      </c>
      <c r="AJ335" s="964" t="str" cm="1">
        <f t="array" ref="AJ335">IF(N335="","",IF(R335&lt;&gt;"","",IF(SUMPRODUCT(--(AN18:AN1500=AJ17),--(AM18:AM1500&lt;&gt;""),--ISNUMBER(SEARCH(" "&amp;AM18:AM1500&amp;" ",Q335)))&gt;0,AJ17,"")))</f>
        <v/>
      </c>
      <c r="AK335" s="964" t="str" cm="1">
        <f t="array" ref="AK335">IF(N335="","",IF(T335&lt;&gt;"",AK17,IF(S335&lt;&gt;"","",IF(R335&lt;&gt;"","",IF(SUMPRODUCT(--(AN18:AN1500=AK17),--(AM18:AM1500&lt;&gt;""),--ISNUMBER(SEARCH(" "&amp;AM18:AM1500&amp;" ",Q335)))&gt;0,AK17,"")))))</f>
        <v/>
      </c>
      <c r="AM335" s="964" t="s">
        <v>2341</v>
      </c>
      <c r="AN335" s="964" t="s">
        <v>1962</v>
      </c>
      <c r="BN335" s="49">
        <v>1</v>
      </c>
    </row>
    <row r="336" spans="3:66" ht="35.1" customHeight="1">
      <c r="C336" s="65"/>
      <c r="D336" s="984" t="str">
        <f t="shared" si="56"/>
        <v/>
      </c>
      <c r="E336" s="982"/>
      <c r="G336" s="963" t="str">
        <f>IF(H336="","",COUNTIF(H18:H336,"&lt;&gt;"))</f>
        <v/>
      </c>
      <c r="H336" s="958" t="str" cm="1">
        <f t="array" ref="H336">IF(L336="","",IF(LEN(L336)&lt;=MAX(10,G13),L336,IFERROR(LEFT(L336,LOOKUP(2,1/(MID(L336,ROW(1:500),1)=" ")/(ROW(1:500)&lt;=MAX(10,G13)),ROW(1:500))-1),LEFT(L336,MAX(10,G13)))))</f>
        <v/>
      </c>
      <c r="I336" s="963" t="str">
        <f t="shared" si="59"/>
        <v/>
      </c>
      <c r="J336" s="963" t="str">
        <f t="shared" si="60"/>
        <v/>
      </c>
      <c r="K336" s="964" t="str">
        <f>IF(M335&lt;&gt;"",K335,IF(K335&lt;MAX(A18:A317),K335+1,""))</f>
        <v/>
      </c>
      <c r="L336" s="965" t="str">
        <f>IF(K336="","",IF(M335&lt;&gt;"",M335,INDEX(E18:E317,MATCH(K336,A18:A317,0))))</f>
        <v/>
      </c>
      <c r="M336" s="965" t="str">
        <f t="shared" si="61"/>
        <v/>
      </c>
      <c r="N336" s="966" t="str">
        <f t="shared" si="62"/>
        <v/>
      </c>
      <c r="O336" s="967" t="str">
        <f t="shared" si="63"/>
        <v/>
      </c>
      <c r="P336" s="967" t="str">
        <f t="shared" si="64"/>
        <v/>
      </c>
      <c r="Q336" s="966" t="str">
        <f t="shared" si="65"/>
        <v/>
      </c>
      <c r="R336" s="967" t="str">
        <f>IF(N336="","",IF(COUNTIF(AP18:AP300,TRIM(Q336))&gt;0,"EXCLUSION EXACTE",""))</f>
        <v/>
      </c>
      <c r="S336" s="967" t="str" cm="1">
        <f t="array" ref="S336">IF(N336="","",IF(SUMPRODUCT(--(AP18:AP300&lt;&gt;""),--ISNUMBER(SEARCH(" "&amp;AP18:AP300&amp;" ",Q336)))&gt;0,"BLOQUE MOLLUSQUES",""))</f>
        <v/>
      </c>
      <c r="T336" s="967" t="str" cm="1">
        <f t="array" ref="T336">IF(N336="","",IF(SUMPRODUCT(--(AT18:AT300&lt;&gt;""),--ISNUMBER(SEARCH(" "&amp;AT18:AT300&amp;" ",Q336)))&gt;0,"FORCE MOLLUSQUES",""))</f>
        <v/>
      </c>
      <c r="U336" s="966" t="str">
        <f t="shared" si="66"/>
        <v/>
      </c>
      <c r="V336" s="966" t="str">
        <f t="shared" si="69"/>
        <v/>
      </c>
      <c r="W336" s="991" t="str">
        <f t="shared" si="67"/>
        <v/>
      </c>
      <c r="X336" s="967" t="str" cm="1">
        <f t="array" ref="X336">IF(N336="","",IF(R336&lt;&gt;"","",IF(SUMPRODUCT(--(AN18:AN1500=X17),--(AM18:AM1500&lt;&gt;""),--ISNUMBER(SEARCH(" "&amp;AM18:AM1500&amp;" ",Q336)))&gt;0,X17,"")))</f>
        <v/>
      </c>
      <c r="Y336" s="967" t="str" cm="1">
        <f t="array" ref="Y336">IF(N336="","",IF(R336&lt;&gt;"","",IF(SUMPRODUCT(--(AN18:AN1500=Y17),--(AM18:AM1500&lt;&gt;""),--ISNUMBER(SEARCH(" "&amp;AM18:AM1500&amp;" ",Q336)))&gt;0,Y17,"")))</f>
        <v/>
      </c>
      <c r="Z336" s="967" t="str" cm="1">
        <f t="array" ref="Z336">IF(N336="","",IF(R336&lt;&gt;"","",IF(SUMPRODUCT(--(AN18:AN1500=Z17),--(AM18:AM1500&lt;&gt;""),--ISNUMBER(SEARCH(" "&amp;AM18:AM1500&amp;" ",Q336)))&gt;0,Z17,"")))</f>
        <v/>
      </c>
      <c r="AA336" s="967" t="str" cm="1">
        <f t="array" ref="AA336">IF(N336="","",IF(R336&lt;&gt;"","",IF(SUMPRODUCT(--(AN18:AN1500=AA17),--(AM18:AM1500&lt;&gt;""),--ISNUMBER(SEARCH(" "&amp;AM18:AM1500&amp;" ",Q336)))&gt;0,AA17,"")))</f>
        <v/>
      </c>
      <c r="AB336" s="967" t="str" cm="1">
        <f t="array" ref="AB336">IF(N336="","",IF(R336&lt;&gt;"","",IF(SUMPRODUCT(--(AN18:AN1500=AB17),--(AM18:AM1500&lt;&gt;""),--ISNUMBER(SEARCH(" "&amp;AM18:AM1500&amp;" ",Q336)))&gt;0,AB17,"")))</f>
        <v/>
      </c>
      <c r="AC336" s="967" t="str" cm="1">
        <f t="array" ref="AC336">IF(N336="","",IF(R336&lt;&gt;"","",IF(SUMPRODUCT(--(AN18:AN1500=AC17),--(AM18:AM1500&lt;&gt;""),--ISNUMBER(SEARCH(" "&amp;AM18:AM1500&amp;" ",Q336)))&gt;0,AC17,"")))</f>
        <v/>
      </c>
      <c r="AD336" s="967" t="str" cm="1">
        <f t="array" ref="AD336">IF(N336="","",IF(R336&lt;&gt;"","",IF(SUMPRODUCT(--(AN18:AN1500=AD17),--(AM18:AM1500&lt;&gt;""),--ISNUMBER(SEARCH(" "&amp;AM18:AM1500&amp;" ",Q336)))&gt;0,AD17,"")))</f>
        <v/>
      </c>
      <c r="AE336" s="967" t="str" cm="1">
        <f t="array" ref="AE336">IF(N336="","",IF(R336&lt;&gt;"","",IF(SUMPRODUCT(--(AN18:AN1500=AE17),--(AM18:AM1500&lt;&gt;""),--ISNUMBER(SEARCH(" "&amp;AM18:AM1500&amp;" ",Q336)))&gt;0,AE17,"")))</f>
        <v/>
      </c>
      <c r="AF336" s="967" t="str" cm="1">
        <f t="array" ref="AF336">IF(N336="","",IF(R336&lt;&gt;"","",IF(SUMPRODUCT(--(AN18:AN1500=AF17),--(AM18:AM1500&lt;&gt;""),--ISNUMBER(SEARCH(" "&amp;AM18:AM1500&amp;" ",Q336)))&gt;0,AF17,"")))</f>
        <v/>
      </c>
      <c r="AG336" s="967" t="str" cm="1">
        <f t="array" ref="AG336">IF(N336="","",IF(R336&lt;&gt;"","",IF(SUMPRODUCT(--(AN18:AN1500=AG17),--(AM18:AM1500&lt;&gt;""),--ISNUMBER(SEARCH(" "&amp;AM18:AM1500&amp;" ",Q336)))&gt;0,AG17,"")))</f>
        <v/>
      </c>
      <c r="AH336" s="967" t="str" cm="1">
        <f t="array" ref="AH336">IF(N336="","",IF(R336&lt;&gt;"","",IF(SUMPRODUCT(--(AN18:AN1500=AH17),--(AM18:AM1500&lt;&gt;""),--ISNUMBER(SEARCH(" "&amp;AM18:AM1500&amp;" ",Q336)))&gt;0,AH17,"")))</f>
        <v/>
      </c>
      <c r="AI336" s="967" t="str" cm="1">
        <f t="array" ref="AI336">IF(N336="","",IF(R336&lt;&gt;"","",IF(SUMPRODUCT(--(AN18:AN1500=AI17),--(AM18:AM1500&lt;&gt;""),--ISNUMBER(SEARCH(" "&amp;AM18:AM1500&amp;" ",Q336)))&gt;0,AI17,"")))</f>
        <v/>
      </c>
      <c r="AJ336" s="967" t="str" cm="1">
        <f t="array" ref="AJ336">IF(N336="","",IF(R336&lt;&gt;"","",IF(SUMPRODUCT(--(AN18:AN1500=AJ17),--(AM18:AM1500&lt;&gt;""),--ISNUMBER(SEARCH(" "&amp;AM18:AM1500&amp;" ",Q336)))&gt;0,AJ17,"")))</f>
        <v/>
      </c>
      <c r="AK336" s="967" t="str" cm="1">
        <f t="array" ref="AK336">IF(N336="","",IF(T336&lt;&gt;"",AK17,IF(S336&lt;&gt;"","",IF(R336&lt;&gt;"","",IF(SUMPRODUCT(--(AN18:AN1500=AK17),--(AM18:AM1500&lt;&gt;""),--ISNUMBER(SEARCH(" "&amp;AM18:AM1500&amp;" ",Q336)))&gt;0,AK17,"")))))</f>
        <v/>
      </c>
      <c r="AM336" s="968" t="s">
        <v>167</v>
      </c>
      <c r="AN336" s="968" t="s">
        <v>1962</v>
      </c>
      <c r="BN336" s="49">
        <v>1</v>
      </c>
    </row>
    <row r="337" spans="3:66" ht="35.1" customHeight="1">
      <c r="C337" s="65"/>
      <c r="D337" s="984" t="str">
        <f t="shared" ref="D337:D400" si="70">U337</f>
        <v/>
      </c>
      <c r="E337" s="982"/>
      <c r="G337" s="964" t="str">
        <f>IF(H337="","",COUNTIF(H18:H337,"&lt;&gt;"))</f>
        <v/>
      </c>
      <c r="H337" s="965" t="str" cm="1">
        <f t="array" ref="H337">IF(L337="","",IF(LEN(L337)&lt;=MAX(10,G13),L337,IFERROR(LEFT(L337,LOOKUP(2,1/(MID(L337,ROW(1:500),1)=" ")/(ROW(1:500)&lt;=MAX(10,G13)),ROW(1:500))-1),LEFT(L337,MAX(10,G13)))))</f>
        <v/>
      </c>
      <c r="I337" s="964" t="str">
        <f t="shared" si="59"/>
        <v/>
      </c>
      <c r="J337" s="964" t="str">
        <f t="shared" si="60"/>
        <v/>
      </c>
      <c r="K337" s="964" t="str">
        <f>IF(M336&lt;&gt;"",K336,IF(K336&lt;MAX(A18:A317),K336+1,""))</f>
        <v/>
      </c>
      <c r="L337" s="965" t="str">
        <f>IF(K337="","",IF(M336&lt;&gt;"",M336,INDEX(E18:E317,MATCH(K337,A18:A317,0))))</f>
        <v/>
      </c>
      <c r="M337" s="965" t="str">
        <f t="shared" si="61"/>
        <v/>
      </c>
      <c r="N337" s="965" t="str">
        <f t="shared" si="62"/>
        <v/>
      </c>
      <c r="O337" s="964" t="str">
        <f t="shared" si="63"/>
        <v/>
      </c>
      <c r="P337" s="964" t="str">
        <f t="shared" si="64"/>
        <v/>
      </c>
      <c r="Q337" s="965" t="str">
        <f t="shared" si="65"/>
        <v/>
      </c>
      <c r="R337" s="964" t="str">
        <f>IF(N337="","",IF(COUNTIF(AP18:AP300,TRIM(Q337))&gt;0,"EXCLUSION EXACTE",""))</f>
        <v/>
      </c>
      <c r="S337" s="964" t="str" cm="1">
        <f t="array" ref="S337">IF(N337="","",IF(SUMPRODUCT(--(AP18:AP300&lt;&gt;""),--ISNUMBER(SEARCH(" "&amp;AP18:AP300&amp;" ",Q337)))&gt;0,"BLOQUE MOLLUSQUES",""))</f>
        <v/>
      </c>
      <c r="T337" s="964" t="str" cm="1">
        <f t="array" ref="T337">IF(N337="","",IF(SUMPRODUCT(--(AT18:AT300&lt;&gt;""),--ISNUMBER(SEARCH(" "&amp;AT18:AT300&amp;" ",Q337)))&gt;0,"FORCE MOLLUSQUES",""))</f>
        <v/>
      </c>
      <c r="U337" s="965" t="str">
        <f t="shared" si="66"/>
        <v/>
      </c>
      <c r="V337" s="965" t="str">
        <f t="shared" si="69"/>
        <v/>
      </c>
      <c r="W337" s="977" t="str">
        <f t="shared" si="67"/>
        <v/>
      </c>
      <c r="X337" s="964" t="str" cm="1">
        <f t="array" ref="X337">IF(N337="","",IF(R337&lt;&gt;"","",IF(SUMPRODUCT(--(AN18:AN1500=X17),--(AM18:AM1500&lt;&gt;""),--ISNUMBER(SEARCH(" "&amp;AM18:AM1500&amp;" ",Q337)))&gt;0,X17,"")))</f>
        <v/>
      </c>
      <c r="Y337" s="964" t="str" cm="1">
        <f t="array" ref="Y337">IF(N337="","",IF(R337&lt;&gt;"","",IF(SUMPRODUCT(--(AN18:AN1500=Y17),--(AM18:AM1500&lt;&gt;""),--ISNUMBER(SEARCH(" "&amp;AM18:AM1500&amp;" ",Q337)))&gt;0,Y17,"")))</f>
        <v/>
      </c>
      <c r="Z337" s="964" t="str" cm="1">
        <f t="array" ref="Z337">IF(N337="","",IF(R337&lt;&gt;"","",IF(SUMPRODUCT(--(AN18:AN1500=Z17),--(AM18:AM1500&lt;&gt;""),--ISNUMBER(SEARCH(" "&amp;AM18:AM1500&amp;" ",Q337)))&gt;0,Z17,"")))</f>
        <v/>
      </c>
      <c r="AA337" s="964" t="str" cm="1">
        <f t="array" ref="AA337">IF(N337="","",IF(R337&lt;&gt;"","",IF(SUMPRODUCT(--(AN18:AN1500=AA17),--(AM18:AM1500&lt;&gt;""),--ISNUMBER(SEARCH(" "&amp;AM18:AM1500&amp;" ",Q337)))&gt;0,AA17,"")))</f>
        <v/>
      </c>
      <c r="AB337" s="964" t="str" cm="1">
        <f t="array" ref="AB337">IF(N337="","",IF(R337&lt;&gt;"","",IF(SUMPRODUCT(--(AN18:AN1500=AB17),--(AM18:AM1500&lt;&gt;""),--ISNUMBER(SEARCH(" "&amp;AM18:AM1500&amp;" ",Q337)))&gt;0,AB17,"")))</f>
        <v/>
      </c>
      <c r="AC337" s="964" t="str" cm="1">
        <f t="array" ref="AC337">IF(N337="","",IF(R337&lt;&gt;"","",IF(SUMPRODUCT(--(AN18:AN1500=AC17),--(AM18:AM1500&lt;&gt;""),--ISNUMBER(SEARCH(" "&amp;AM18:AM1500&amp;" ",Q337)))&gt;0,AC17,"")))</f>
        <v/>
      </c>
      <c r="AD337" s="964" t="str" cm="1">
        <f t="array" ref="AD337">IF(N337="","",IF(R337&lt;&gt;"","",IF(SUMPRODUCT(--(AN18:AN1500=AD17),--(AM18:AM1500&lt;&gt;""),--ISNUMBER(SEARCH(" "&amp;AM18:AM1500&amp;" ",Q337)))&gt;0,AD17,"")))</f>
        <v/>
      </c>
      <c r="AE337" s="964" t="str" cm="1">
        <f t="array" ref="AE337">IF(N337="","",IF(R337&lt;&gt;"","",IF(SUMPRODUCT(--(AN18:AN1500=AE17),--(AM18:AM1500&lt;&gt;""),--ISNUMBER(SEARCH(" "&amp;AM18:AM1500&amp;" ",Q337)))&gt;0,AE17,"")))</f>
        <v/>
      </c>
      <c r="AF337" s="964" t="str" cm="1">
        <f t="array" ref="AF337">IF(N337="","",IF(R337&lt;&gt;"","",IF(SUMPRODUCT(--(AN18:AN1500=AF17),--(AM18:AM1500&lt;&gt;""),--ISNUMBER(SEARCH(" "&amp;AM18:AM1500&amp;" ",Q337)))&gt;0,AF17,"")))</f>
        <v/>
      </c>
      <c r="AG337" s="964" t="str" cm="1">
        <f t="array" ref="AG337">IF(N337="","",IF(R337&lt;&gt;"","",IF(SUMPRODUCT(--(AN18:AN1500=AG17),--(AM18:AM1500&lt;&gt;""),--ISNUMBER(SEARCH(" "&amp;AM18:AM1500&amp;" ",Q337)))&gt;0,AG17,"")))</f>
        <v/>
      </c>
      <c r="AH337" s="964" t="str" cm="1">
        <f t="array" ref="AH337">IF(N337="","",IF(R337&lt;&gt;"","",IF(SUMPRODUCT(--(AN18:AN1500=AH17),--(AM18:AM1500&lt;&gt;""),--ISNUMBER(SEARCH(" "&amp;AM18:AM1500&amp;" ",Q337)))&gt;0,AH17,"")))</f>
        <v/>
      </c>
      <c r="AI337" s="964" t="str" cm="1">
        <f t="array" ref="AI337">IF(N337="","",IF(R337&lt;&gt;"","",IF(SUMPRODUCT(--(AN18:AN1500=AI17),--(AM18:AM1500&lt;&gt;""),--ISNUMBER(SEARCH(" "&amp;AM18:AM1500&amp;" ",Q337)))&gt;0,AI17,"")))</f>
        <v/>
      </c>
      <c r="AJ337" s="964" t="str" cm="1">
        <f t="array" ref="AJ337">IF(N337="","",IF(R337&lt;&gt;"","",IF(SUMPRODUCT(--(AN18:AN1500=AJ17),--(AM18:AM1500&lt;&gt;""),--ISNUMBER(SEARCH(" "&amp;AM18:AM1500&amp;" ",Q337)))&gt;0,AJ17,"")))</f>
        <v/>
      </c>
      <c r="AK337" s="964" t="str" cm="1">
        <f t="array" ref="AK337">IF(N337="","",IF(T337&lt;&gt;"",AK17,IF(S337&lt;&gt;"","",IF(R337&lt;&gt;"","",IF(SUMPRODUCT(--(AN18:AN1500=AK17),--(AM18:AM1500&lt;&gt;""),--ISNUMBER(SEARCH(" "&amp;AM18:AM1500&amp;" ",Q337)))&gt;0,AK17,"")))))</f>
        <v/>
      </c>
      <c r="AM337" s="964" t="s">
        <v>2342</v>
      </c>
      <c r="AN337" s="964" t="s">
        <v>1962</v>
      </c>
      <c r="BN337" s="49">
        <v>1</v>
      </c>
    </row>
    <row r="338" spans="3:66" ht="35.1" customHeight="1">
      <c r="C338" s="65"/>
      <c r="D338" s="984" t="str">
        <f t="shared" si="70"/>
        <v/>
      </c>
      <c r="E338" s="982"/>
      <c r="G338" s="963" t="str">
        <f>IF(H338="","",COUNTIF(H18:H338,"&lt;&gt;"))</f>
        <v/>
      </c>
      <c r="H338" s="958" t="str" cm="1">
        <f t="array" ref="H338">IF(L338="","",IF(LEN(L338)&lt;=MAX(10,G13),L338,IFERROR(LEFT(L338,LOOKUP(2,1/(MID(L338,ROW(1:500),1)=" ")/(ROW(1:500)&lt;=MAX(10,G13)),ROW(1:500))-1),LEFT(L338,MAX(10,G13)))))</f>
        <v/>
      </c>
      <c r="I338" s="963" t="str">
        <f t="shared" ref="I338:I401" si="71">IF(H338="","",LEN(H338))</f>
        <v/>
      </c>
      <c r="J338" s="963" t="str">
        <f t="shared" ref="J338:J401" si="72">IF(H338="","",K338)</f>
        <v/>
      </c>
      <c r="K338" s="964" t="str">
        <f>IF(M337&lt;&gt;"",K337,IF(K337&lt;MAX(A18:A317),K337+1,""))</f>
        <v/>
      </c>
      <c r="L338" s="965" t="str">
        <f>IF(K338="","",IF(M337&lt;&gt;"",M337,INDEX(E18:E317,MATCH(K338,A18:A317,0))))</f>
        <v/>
      </c>
      <c r="M338" s="965" t="str">
        <f t="shared" ref="M338:M401" si="73">IF(L338="","",IF(LEN(L338)&lt;=LEN(H338),"",TRIM(MID(L338,LEN(H338)+1,9999))))</f>
        <v/>
      </c>
      <c r="N338" s="966" t="str">
        <f t="shared" ref="N338:N401" si="74">IF(H338="","",H338)</f>
        <v/>
      </c>
      <c r="O338" s="967" t="str">
        <f t="shared" ref="O338:O401" si="75">IF(N338="","",LOWER(CLEAN(SUBSTITUTE(SUBSTITUTE(SUBSTITUTE(N338,CHAR(160)," "),CHAR(10)," "),CHAR(13)," "))))</f>
        <v/>
      </c>
      <c r="P338" s="967" t="str">
        <f t="shared" ref="P338:P401" si="76">IF(N338="","",SUBSTITUTE(SUBSTITUTE(SUBSTITUTE(SUBSTITUTE(SUBSTITUTE(SUBSTITUTE(SUBSTITUTE(SUBSTITUTE(SUBSTITUTE(SUBSTITUTE(SUBSTITUTE(SUBSTITUTE(SUBSTITUTE(SUBSTITUTE(SUBSTITUTE(SUBSTITUTE(SUBSTITUTE(SUBSTITUTE(SUBSTITUTE(SUBSTITUTE(SUBSTITUTE(SUBSTITUTE(SUBSTITUTE(O338,"à","a"),"â","a"),"ä","a"),"á","a"),"ç","c"),"œ","oe"),"æ","ae"),"é","e"),"è","e"),"ê","e"),"ë","e"),"í","i"),"î","i"),"ï","i"),"ì","i"),"ô","o"),"ö","o"),"ó","o"),"ò","o"),"ù","u"),"û","u"),"ü","u"),"ñ","n"))</f>
        <v/>
      </c>
      <c r="Q338" s="966" t="str">
        <f t="shared" ref="Q338:Q401" si="77">IF(N338="","","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338,"’"," "),"."," "),","," "),";"," "),":"," "),"/"," "),"("," "),")"," "),"-"," "),"_"," "),"!"," "),"?"," "),"*"," "),"["," "),"]"," "),"{"," "),"}"," "),"&lt;"," "),"&gt;"," "),"="," "),"+"," "),"•"," "),"►"," "),"▼"," "),"▲"," "),"◄"," "),"«"," "),"»"," "),"“"," "),"”"," "),CHAR(39)," "),CHAR(34)," "),"  "," "),"  "," "),"  "," "),"  "," "))&amp;" ")</f>
        <v/>
      </c>
      <c r="R338" s="967" t="str">
        <f>IF(N338="","",IF(COUNTIF(AP18:AP300,TRIM(Q338))&gt;0,"EXCLUSION EXACTE",""))</f>
        <v/>
      </c>
      <c r="S338" s="967" t="str" cm="1">
        <f t="array" ref="S338">IF(N338="","",IF(SUMPRODUCT(--(AP18:AP300&lt;&gt;""),--ISNUMBER(SEARCH(" "&amp;AP18:AP300&amp;" ",Q338)))&gt;0,"BLOQUE MOLLUSQUES",""))</f>
        <v/>
      </c>
      <c r="T338" s="967" t="str" cm="1">
        <f t="array" ref="T338">IF(N338="","",IF(SUMPRODUCT(--(AT18:AT300&lt;&gt;""),--ISNUMBER(SEARCH(" "&amp;AT18:AT300&amp;" ",Q338)))&gt;0,"FORCE MOLLUSQUES",""))</f>
        <v/>
      </c>
      <c r="U338" s="966" t="str">
        <f t="shared" ref="U338:U401" si="78">IF(N338="","",IF(COUNTIF(X338:AK338,"⚠*")=0,"",TRIM(X338&amp;" "&amp;Y338&amp;" "&amp;Z338&amp;" "&amp;AA338&amp;" "&amp;AB338&amp;" "&amp;AC338&amp;" "&amp;AD338&amp;" "&amp;AE338&amp;" "&amp;AF338&amp;" "&amp;AG338&amp;" "&amp;AH338&amp;" "&amp;AI338&amp;" "&amp;AJ338&amp;" "&amp;AK338)))</f>
        <v/>
      </c>
      <c r="V338" s="966" t="str">
        <f t="shared" si="69"/>
        <v/>
      </c>
      <c r="W338" s="991" t="str">
        <f t="shared" ref="W338:W401" si="79">IF(N338="","",COUNTIF(X338:AK338,"⚠*"))</f>
        <v/>
      </c>
      <c r="X338" s="967" t="str" cm="1">
        <f t="array" ref="X338">IF(N338="","",IF(R338&lt;&gt;"","",IF(SUMPRODUCT(--(AN18:AN1500=X17),--(AM18:AM1500&lt;&gt;""),--ISNUMBER(SEARCH(" "&amp;AM18:AM1500&amp;" ",Q338)))&gt;0,X17,"")))</f>
        <v/>
      </c>
      <c r="Y338" s="967" t="str" cm="1">
        <f t="array" ref="Y338">IF(N338="","",IF(R338&lt;&gt;"","",IF(SUMPRODUCT(--(AN18:AN1500=Y17),--(AM18:AM1500&lt;&gt;""),--ISNUMBER(SEARCH(" "&amp;AM18:AM1500&amp;" ",Q338)))&gt;0,Y17,"")))</f>
        <v/>
      </c>
      <c r="Z338" s="967" t="str" cm="1">
        <f t="array" ref="Z338">IF(N338="","",IF(R338&lt;&gt;"","",IF(SUMPRODUCT(--(AN18:AN1500=Z17),--(AM18:AM1500&lt;&gt;""),--ISNUMBER(SEARCH(" "&amp;AM18:AM1500&amp;" ",Q338)))&gt;0,Z17,"")))</f>
        <v/>
      </c>
      <c r="AA338" s="967" t="str" cm="1">
        <f t="array" ref="AA338">IF(N338="","",IF(R338&lt;&gt;"","",IF(SUMPRODUCT(--(AN18:AN1500=AA17),--(AM18:AM1500&lt;&gt;""),--ISNUMBER(SEARCH(" "&amp;AM18:AM1500&amp;" ",Q338)))&gt;0,AA17,"")))</f>
        <v/>
      </c>
      <c r="AB338" s="967" t="str" cm="1">
        <f t="array" ref="AB338">IF(N338="","",IF(R338&lt;&gt;"","",IF(SUMPRODUCT(--(AN18:AN1500=AB17),--(AM18:AM1500&lt;&gt;""),--ISNUMBER(SEARCH(" "&amp;AM18:AM1500&amp;" ",Q338)))&gt;0,AB17,"")))</f>
        <v/>
      </c>
      <c r="AC338" s="967" t="str" cm="1">
        <f t="array" ref="AC338">IF(N338="","",IF(R338&lt;&gt;"","",IF(SUMPRODUCT(--(AN18:AN1500=AC17),--(AM18:AM1500&lt;&gt;""),--ISNUMBER(SEARCH(" "&amp;AM18:AM1500&amp;" ",Q338)))&gt;0,AC17,"")))</f>
        <v/>
      </c>
      <c r="AD338" s="967" t="str" cm="1">
        <f t="array" ref="AD338">IF(N338="","",IF(R338&lt;&gt;"","",IF(SUMPRODUCT(--(AN18:AN1500=AD17),--(AM18:AM1500&lt;&gt;""),--ISNUMBER(SEARCH(" "&amp;AM18:AM1500&amp;" ",Q338)))&gt;0,AD17,"")))</f>
        <v/>
      </c>
      <c r="AE338" s="967" t="str" cm="1">
        <f t="array" ref="AE338">IF(N338="","",IF(R338&lt;&gt;"","",IF(SUMPRODUCT(--(AN18:AN1500=AE17),--(AM18:AM1500&lt;&gt;""),--ISNUMBER(SEARCH(" "&amp;AM18:AM1500&amp;" ",Q338)))&gt;0,AE17,"")))</f>
        <v/>
      </c>
      <c r="AF338" s="967" t="str" cm="1">
        <f t="array" ref="AF338">IF(N338="","",IF(R338&lt;&gt;"","",IF(SUMPRODUCT(--(AN18:AN1500=AF17),--(AM18:AM1500&lt;&gt;""),--ISNUMBER(SEARCH(" "&amp;AM18:AM1500&amp;" ",Q338)))&gt;0,AF17,"")))</f>
        <v/>
      </c>
      <c r="AG338" s="967" t="str" cm="1">
        <f t="array" ref="AG338">IF(N338="","",IF(R338&lt;&gt;"","",IF(SUMPRODUCT(--(AN18:AN1500=AG17),--(AM18:AM1500&lt;&gt;""),--ISNUMBER(SEARCH(" "&amp;AM18:AM1500&amp;" ",Q338)))&gt;0,AG17,"")))</f>
        <v/>
      </c>
      <c r="AH338" s="967" t="str" cm="1">
        <f t="array" ref="AH338">IF(N338="","",IF(R338&lt;&gt;"","",IF(SUMPRODUCT(--(AN18:AN1500=AH17),--(AM18:AM1500&lt;&gt;""),--ISNUMBER(SEARCH(" "&amp;AM18:AM1500&amp;" ",Q338)))&gt;0,AH17,"")))</f>
        <v/>
      </c>
      <c r="AI338" s="967" t="str" cm="1">
        <f t="array" ref="AI338">IF(N338="","",IF(R338&lt;&gt;"","",IF(SUMPRODUCT(--(AN18:AN1500=AI17),--(AM18:AM1500&lt;&gt;""),--ISNUMBER(SEARCH(" "&amp;AM18:AM1500&amp;" ",Q338)))&gt;0,AI17,"")))</f>
        <v/>
      </c>
      <c r="AJ338" s="967" t="str" cm="1">
        <f t="array" ref="AJ338">IF(N338="","",IF(R338&lt;&gt;"","",IF(SUMPRODUCT(--(AN18:AN1500=AJ17),--(AM18:AM1500&lt;&gt;""),--ISNUMBER(SEARCH(" "&amp;AM18:AM1500&amp;" ",Q338)))&gt;0,AJ17,"")))</f>
        <v/>
      </c>
      <c r="AK338" s="967" t="str" cm="1">
        <f t="array" ref="AK338">IF(N338="","",IF(T338&lt;&gt;"",AK17,IF(S338&lt;&gt;"","",IF(R338&lt;&gt;"","",IF(SUMPRODUCT(--(AN18:AN1500=AK17),--(AM18:AM1500&lt;&gt;""),--ISNUMBER(SEARCH(" "&amp;AM18:AM1500&amp;" ",Q338)))&gt;0,AK17,"")))))</f>
        <v/>
      </c>
      <c r="AM338" s="968" t="s">
        <v>276</v>
      </c>
      <c r="AN338" s="968" t="s">
        <v>1962</v>
      </c>
      <c r="BN338" s="49">
        <v>1</v>
      </c>
    </row>
    <row r="339" spans="3:66" ht="35.1" customHeight="1">
      <c r="C339" s="65"/>
      <c r="D339" s="984" t="str">
        <f t="shared" si="70"/>
        <v/>
      </c>
      <c r="E339" s="982"/>
      <c r="G339" s="964" t="str">
        <f>IF(H339="","",COUNTIF(H18:H339,"&lt;&gt;"))</f>
        <v/>
      </c>
      <c r="H339" s="965" t="str" cm="1">
        <f t="array" ref="H339">IF(L339="","",IF(LEN(L339)&lt;=MAX(10,G13),L339,IFERROR(LEFT(L339,LOOKUP(2,1/(MID(L339,ROW(1:500),1)=" ")/(ROW(1:500)&lt;=MAX(10,G13)),ROW(1:500))-1),LEFT(L339,MAX(10,G13)))))</f>
        <v/>
      </c>
      <c r="I339" s="964" t="str">
        <f t="shared" si="71"/>
        <v/>
      </c>
      <c r="J339" s="964" t="str">
        <f t="shared" si="72"/>
        <v/>
      </c>
      <c r="K339" s="964" t="str">
        <f>IF(M338&lt;&gt;"",K338,IF(K338&lt;MAX(A18:A317),K338+1,""))</f>
        <v/>
      </c>
      <c r="L339" s="965" t="str">
        <f>IF(K339="","",IF(M338&lt;&gt;"",M338,INDEX(E18:E317,MATCH(K339,A18:A317,0))))</f>
        <v/>
      </c>
      <c r="M339" s="965" t="str">
        <f t="shared" si="73"/>
        <v/>
      </c>
      <c r="N339" s="965" t="str">
        <f t="shared" si="74"/>
        <v/>
      </c>
      <c r="O339" s="964" t="str">
        <f t="shared" si="75"/>
        <v/>
      </c>
      <c r="P339" s="964" t="str">
        <f t="shared" si="76"/>
        <v/>
      </c>
      <c r="Q339" s="965" t="str">
        <f t="shared" si="77"/>
        <v/>
      </c>
      <c r="R339" s="964" t="str">
        <f>IF(N339="","",IF(COUNTIF(AP18:AP300,TRIM(Q339))&gt;0,"EXCLUSION EXACTE",""))</f>
        <v/>
      </c>
      <c r="S339" s="964" t="str" cm="1">
        <f t="array" ref="S339">IF(N339="","",IF(SUMPRODUCT(--(AP18:AP300&lt;&gt;""),--ISNUMBER(SEARCH(" "&amp;AP18:AP300&amp;" ",Q339)))&gt;0,"BLOQUE MOLLUSQUES",""))</f>
        <v/>
      </c>
      <c r="T339" s="964" t="str" cm="1">
        <f t="array" ref="T339">IF(N339="","",IF(SUMPRODUCT(--(AT18:AT300&lt;&gt;""),--ISNUMBER(SEARCH(" "&amp;AT18:AT300&amp;" ",Q339)))&gt;0,"FORCE MOLLUSQUES",""))</f>
        <v/>
      </c>
      <c r="U339" s="965" t="str">
        <f t="shared" si="78"/>
        <v/>
      </c>
      <c r="V339" s="965" t="str">
        <f t="shared" ref="V339:V402" si="80">IF(N339="","",N339&amp;IF(U339&lt;&gt;""," *",""))</f>
        <v/>
      </c>
      <c r="W339" s="977" t="str">
        <f t="shared" si="79"/>
        <v/>
      </c>
      <c r="X339" s="964" t="str" cm="1">
        <f t="array" ref="X339">IF(N339="","",IF(R339&lt;&gt;"","",IF(SUMPRODUCT(--(AN18:AN1500=X17),--(AM18:AM1500&lt;&gt;""),--ISNUMBER(SEARCH(" "&amp;AM18:AM1500&amp;" ",Q339)))&gt;0,X17,"")))</f>
        <v/>
      </c>
      <c r="Y339" s="964" t="str" cm="1">
        <f t="array" ref="Y339">IF(N339="","",IF(R339&lt;&gt;"","",IF(SUMPRODUCT(--(AN18:AN1500=Y17),--(AM18:AM1500&lt;&gt;""),--ISNUMBER(SEARCH(" "&amp;AM18:AM1500&amp;" ",Q339)))&gt;0,Y17,"")))</f>
        <v/>
      </c>
      <c r="Z339" s="964" t="str" cm="1">
        <f t="array" ref="Z339">IF(N339="","",IF(R339&lt;&gt;"","",IF(SUMPRODUCT(--(AN18:AN1500=Z17),--(AM18:AM1500&lt;&gt;""),--ISNUMBER(SEARCH(" "&amp;AM18:AM1500&amp;" ",Q339)))&gt;0,Z17,"")))</f>
        <v/>
      </c>
      <c r="AA339" s="964" t="str" cm="1">
        <f t="array" ref="AA339">IF(N339="","",IF(R339&lt;&gt;"","",IF(SUMPRODUCT(--(AN18:AN1500=AA17),--(AM18:AM1500&lt;&gt;""),--ISNUMBER(SEARCH(" "&amp;AM18:AM1500&amp;" ",Q339)))&gt;0,AA17,"")))</f>
        <v/>
      </c>
      <c r="AB339" s="964" t="str" cm="1">
        <f t="array" ref="AB339">IF(N339="","",IF(R339&lt;&gt;"","",IF(SUMPRODUCT(--(AN18:AN1500=AB17),--(AM18:AM1500&lt;&gt;""),--ISNUMBER(SEARCH(" "&amp;AM18:AM1500&amp;" ",Q339)))&gt;0,AB17,"")))</f>
        <v/>
      </c>
      <c r="AC339" s="964" t="str" cm="1">
        <f t="array" ref="AC339">IF(N339="","",IF(R339&lt;&gt;"","",IF(SUMPRODUCT(--(AN18:AN1500=AC17),--(AM18:AM1500&lt;&gt;""),--ISNUMBER(SEARCH(" "&amp;AM18:AM1500&amp;" ",Q339)))&gt;0,AC17,"")))</f>
        <v/>
      </c>
      <c r="AD339" s="964" t="str" cm="1">
        <f t="array" ref="AD339">IF(N339="","",IF(R339&lt;&gt;"","",IF(SUMPRODUCT(--(AN18:AN1500=AD17),--(AM18:AM1500&lt;&gt;""),--ISNUMBER(SEARCH(" "&amp;AM18:AM1500&amp;" ",Q339)))&gt;0,AD17,"")))</f>
        <v/>
      </c>
      <c r="AE339" s="964" t="str" cm="1">
        <f t="array" ref="AE339">IF(N339="","",IF(R339&lt;&gt;"","",IF(SUMPRODUCT(--(AN18:AN1500=AE17),--(AM18:AM1500&lt;&gt;""),--ISNUMBER(SEARCH(" "&amp;AM18:AM1500&amp;" ",Q339)))&gt;0,AE17,"")))</f>
        <v/>
      </c>
      <c r="AF339" s="964" t="str" cm="1">
        <f t="array" ref="AF339">IF(N339="","",IF(R339&lt;&gt;"","",IF(SUMPRODUCT(--(AN18:AN1500=AF17),--(AM18:AM1500&lt;&gt;""),--ISNUMBER(SEARCH(" "&amp;AM18:AM1500&amp;" ",Q339)))&gt;0,AF17,"")))</f>
        <v/>
      </c>
      <c r="AG339" s="964" t="str" cm="1">
        <f t="array" ref="AG339">IF(N339="","",IF(R339&lt;&gt;"","",IF(SUMPRODUCT(--(AN18:AN1500=AG17),--(AM18:AM1500&lt;&gt;""),--ISNUMBER(SEARCH(" "&amp;AM18:AM1500&amp;" ",Q339)))&gt;0,AG17,"")))</f>
        <v/>
      </c>
      <c r="AH339" s="964" t="str" cm="1">
        <f t="array" ref="AH339">IF(N339="","",IF(R339&lt;&gt;"","",IF(SUMPRODUCT(--(AN18:AN1500=AH17),--(AM18:AM1500&lt;&gt;""),--ISNUMBER(SEARCH(" "&amp;AM18:AM1500&amp;" ",Q339)))&gt;0,AH17,"")))</f>
        <v/>
      </c>
      <c r="AI339" s="964" t="str" cm="1">
        <f t="array" ref="AI339">IF(N339="","",IF(R339&lt;&gt;"","",IF(SUMPRODUCT(--(AN18:AN1500=AI17),--(AM18:AM1500&lt;&gt;""),--ISNUMBER(SEARCH(" "&amp;AM18:AM1500&amp;" ",Q339)))&gt;0,AI17,"")))</f>
        <v/>
      </c>
      <c r="AJ339" s="964" t="str" cm="1">
        <f t="array" ref="AJ339">IF(N339="","",IF(R339&lt;&gt;"","",IF(SUMPRODUCT(--(AN18:AN1500=AJ17),--(AM18:AM1500&lt;&gt;""),--ISNUMBER(SEARCH(" "&amp;AM18:AM1500&amp;" ",Q339)))&gt;0,AJ17,"")))</f>
        <v/>
      </c>
      <c r="AK339" s="964" t="str" cm="1">
        <f t="array" ref="AK339">IF(N339="","",IF(T339&lt;&gt;"",AK17,IF(S339&lt;&gt;"","",IF(R339&lt;&gt;"","",IF(SUMPRODUCT(--(AN18:AN1500=AK17),--(AM18:AM1500&lt;&gt;""),--ISNUMBER(SEARCH(" "&amp;AM18:AM1500&amp;" ",Q339)))&gt;0,AK17,"")))))</f>
        <v/>
      </c>
      <c r="AM339" s="964" t="s">
        <v>565</v>
      </c>
      <c r="AN339" s="964" t="s">
        <v>1962</v>
      </c>
      <c r="BN339" s="49">
        <v>1</v>
      </c>
    </row>
    <row r="340" spans="3:66" ht="35.1" customHeight="1">
      <c r="C340" s="65"/>
      <c r="D340" s="984" t="str">
        <f t="shared" si="70"/>
        <v/>
      </c>
      <c r="E340" s="982"/>
      <c r="G340" s="963" t="str">
        <f>IF(H340="","",COUNTIF(H18:H340,"&lt;&gt;"))</f>
        <v/>
      </c>
      <c r="H340" s="958" t="str" cm="1">
        <f t="array" ref="H340">IF(L340="","",IF(LEN(L340)&lt;=MAX(10,G13),L340,IFERROR(LEFT(L340,LOOKUP(2,1/(MID(L340,ROW(1:500),1)=" ")/(ROW(1:500)&lt;=MAX(10,G13)),ROW(1:500))-1),LEFT(L340,MAX(10,G13)))))</f>
        <v/>
      </c>
      <c r="I340" s="963" t="str">
        <f t="shared" si="71"/>
        <v/>
      </c>
      <c r="J340" s="963" t="str">
        <f t="shared" si="72"/>
        <v/>
      </c>
      <c r="K340" s="964" t="str">
        <f>IF(M339&lt;&gt;"",K339,IF(K339&lt;MAX(A18:A317),K339+1,""))</f>
        <v/>
      </c>
      <c r="L340" s="965" t="str">
        <f>IF(K340="","",IF(M339&lt;&gt;"",M339,INDEX(E18:E317,MATCH(K340,A18:A317,0))))</f>
        <v/>
      </c>
      <c r="M340" s="965" t="str">
        <f t="shared" si="73"/>
        <v/>
      </c>
      <c r="N340" s="966" t="str">
        <f t="shared" si="74"/>
        <v/>
      </c>
      <c r="O340" s="967" t="str">
        <f t="shared" si="75"/>
        <v/>
      </c>
      <c r="P340" s="967" t="str">
        <f t="shared" si="76"/>
        <v/>
      </c>
      <c r="Q340" s="966" t="str">
        <f t="shared" si="77"/>
        <v/>
      </c>
      <c r="R340" s="967" t="str">
        <f>IF(N340="","",IF(COUNTIF(AP18:AP300,TRIM(Q340))&gt;0,"EXCLUSION EXACTE",""))</f>
        <v/>
      </c>
      <c r="S340" s="967" t="str" cm="1">
        <f t="array" ref="S340">IF(N340="","",IF(SUMPRODUCT(--(AP18:AP300&lt;&gt;""),--ISNUMBER(SEARCH(" "&amp;AP18:AP300&amp;" ",Q340)))&gt;0,"BLOQUE MOLLUSQUES",""))</f>
        <v/>
      </c>
      <c r="T340" s="967" t="str" cm="1">
        <f t="array" ref="T340">IF(N340="","",IF(SUMPRODUCT(--(AT18:AT300&lt;&gt;""),--ISNUMBER(SEARCH(" "&amp;AT18:AT300&amp;" ",Q340)))&gt;0,"FORCE MOLLUSQUES",""))</f>
        <v/>
      </c>
      <c r="U340" s="966" t="str">
        <f t="shared" si="78"/>
        <v/>
      </c>
      <c r="V340" s="966" t="str">
        <f t="shared" si="80"/>
        <v/>
      </c>
      <c r="W340" s="991" t="str">
        <f t="shared" si="79"/>
        <v/>
      </c>
      <c r="X340" s="967" t="str" cm="1">
        <f t="array" ref="X340">IF(N340="","",IF(R340&lt;&gt;"","",IF(SUMPRODUCT(--(AN18:AN1500=X17),--(AM18:AM1500&lt;&gt;""),--ISNUMBER(SEARCH(" "&amp;AM18:AM1500&amp;" ",Q340)))&gt;0,X17,"")))</f>
        <v/>
      </c>
      <c r="Y340" s="967" t="str" cm="1">
        <f t="array" ref="Y340">IF(N340="","",IF(R340&lt;&gt;"","",IF(SUMPRODUCT(--(AN18:AN1500=Y17),--(AM18:AM1500&lt;&gt;""),--ISNUMBER(SEARCH(" "&amp;AM18:AM1500&amp;" ",Q340)))&gt;0,Y17,"")))</f>
        <v/>
      </c>
      <c r="Z340" s="967" t="str" cm="1">
        <f t="array" ref="Z340">IF(N340="","",IF(R340&lt;&gt;"","",IF(SUMPRODUCT(--(AN18:AN1500=Z17),--(AM18:AM1500&lt;&gt;""),--ISNUMBER(SEARCH(" "&amp;AM18:AM1500&amp;" ",Q340)))&gt;0,Z17,"")))</f>
        <v/>
      </c>
      <c r="AA340" s="967" t="str" cm="1">
        <f t="array" ref="AA340">IF(N340="","",IF(R340&lt;&gt;"","",IF(SUMPRODUCT(--(AN18:AN1500=AA17),--(AM18:AM1500&lt;&gt;""),--ISNUMBER(SEARCH(" "&amp;AM18:AM1500&amp;" ",Q340)))&gt;0,AA17,"")))</f>
        <v/>
      </c>
      <c r="AB340" s="967" t="str" cm="1">
        <f t="array" ref="AB340">IF(N340="","",IF(R340&lt;&gt;"","",IF(SUMPRODUCT(--(AN18:AN1500=AB17),--(AM18:AM1500&lt;&gt;""),--ISNUMBER(SEARCH(" "&amp;AM18:AM1500&amp;" ",Q340)))&gt;0,AB17,"")))</f>
        <v/>
      </c>
      <c r="AC340" s="967" t="str" cm="1">
        <f t="array" ref="AC340">IF(N340="","",IF(R340&lt;&gt;"","",IF(SUMPRODUCT(--(AN18:AN1500=AC17),--(AM18:AM1500&lt;&gt;""),--ISNUMBER(SEARCH(" "&amp;AM18:AM1500&amp;" ",Q340)))&gt;0,AC17,"")))</f>
        <v/>
      </c>
      <c r="AD340" s="967" t="str" cm="1">
        <f t="array" ref="AD340">IF(N340="","",IF(R340&lt;&gt;"","",IF(SUMPRODUCT(--(AN18:AN1500=AD17),--(AM18:AM1500&lt;&gt;""),--ISNUMBER(SEARCH(" "&amp;AM18:AM1500&amp;" ",Q340)))&gt;0,AD17,"")))</f>
        <v/>
      </c>
      <c r="AE340" s="967" t="str" cm="1">
        <f t="array" ref="AE340">IF(N340="","",IF(R340&lt;&gt;"","",IF(SUMPRODUCT(--(AN18:AN1500=AE17),--(AM18:AM1500&lt;&gt;""),--ISNUMBER(SEARCH(" "&amp;AM18:AM1500&amp;" ",Q340)))&gt;0,AE17,"")))</f>
        <v/>
      </c>
      <c r="AF340" s="967" t="str" cm="1">
        <f t="array" ref="AF340">IF(N340="","",IF(R340&lt;&gt;"","",IF(SUMPRODUCT(--(AN18:AN1500=AF17),--(AM18:AM1500&lt;&gt;""),--ISNUMBER(SEARCH(" "&amp;AM18:AM1500&amp;" ",Q340)))&gt;0,AF17,"")))</f>
        <v/>
      </c>
      <c r="AG340" s="967" t="str" cm="1">
        <f t="array" ref="AG340">IF(N340="","",IF(R340&lt;&gt;"","",IF(SUMPRODUCT(--(AN18:AN1500=AG17),--(AM18:AM1500&lt;&gt;""),--ISNUMBER(SEARCH(" "&amp;AM18:AM1500&amp;" ",Q340)))&gt;0,AG17,"")))</f>
        <v/>
      </c>
      <c r="AH340" s="967" t="str" cm="1">
        <f t="array" ref="AH340">IF(N340="","",IF(R340&lt;&gt;"","",IF(SUMPRODUCT(--(AN18:AN1500=AH17),--(AM18:AM1500&lt;&gt;""),--ISNUMBER(SEARCH(" "&amp;AM18:AM1500&amp;" ",Q340)))&gt;0,AH17,"")))</f>
        <v/>
      </c>
      <c r="AI340" s="967" t="str" cm="1">
        <f t="array" ref="AI340">IF(N340="","",IF(R340&lt;&gt;"","",IF(SUMPRODUCT(--(AN18:AN1500=AI17),--(AM18:AM1500&lt;&gt;""),--ISNUMBER(SEARCH(" "&amp;AM18:AM1500&amp;" ",Q340)))&gt;0,AI17,"")))</f>
        <v/>
      </c>
      <c r="AJ340" s="967" t="str" cm="1">
        <f t="array" ref="AJ340">IF(N340="","",IF(R340&lt;&gt;"","",IF(SUMPRODUCT(--(AN18:AN1500=AJ17),--(AM18:AM1500&lt;&gt;""),--ISNUMBER(SEARCH(" "&amp;AM18:AM1500&amp;" ",Q340)))&gt;0,AJ17,"")))</f>
        <v/>
      </c>
      <c r="AK340" s="967" t="str" cm="1">
        <f t="array" ref="AK340">IF(N340="","",IF(T340&lt;&gt;"",AK17,IF(S340&lt;&gt;"","",IF(R340&lt;&gt;"","",IF(SUMPRODUCT(--(AN18:AN1500=AK17),--(AM18:AM1500&lt;&gt;""),--ISNUMBER(SEARCH(" "&amp;AM18:AM1500&amp;" ",Q340)))&gt;0,AK17,"")))))</f>
        <v/>
      </c>
      <c r="AM340" s="968" t="s">
        <v>250</v>
      </c>
      <c r="AN340" s="968" t="s">
        <v>1962</v>
      </c>
      <c r="BN340" s="49">
        <v>1</v>
      </c>
    </row>
    <row r="341" spans="3:66" ht="35.1" customHeight="1">
      <c r="C341" s="65"/>
      <c r="D341" s="984" t="str">
        <f t="shared" si="70"/>
        <v/>
      </c>
      <c r="E341" s="982"/>
      <c r="G341" s="964" t="str">
        <f>IF(H341="","",COUNTIF(H18:H341,"&lt;&gt;"))</f>
        <v/>
      </c>
      <c r="H341" s="965" t="str" cm="1">
        <f t="array" ref="H341">IF(L341="","",IF(LEN(L341)&lt;=MAX(10,G13),L341,IFERROR(LEFT(L341,LOOKUP(2,1/(MID(L341,ROW(1:500),1)=" ")/(ROW(1:500)&lt;=MAX(10,G13)),ROW(1:500))-1),LEFT(L341,MAX(10,G13)))))</f>
        <v/>
      </c>
      <c r="I341" s="964" t="str">
        <f t="shared" si="71"/>
        <v/>
      </c>
      <c r="J341" s="964" t="str">
        <f t="shared" si="72"/>
        <v/>
      </c>
      <c r="K341" s="964" t="str">
        <f>IF(M340&lt;&gt;"",K340,IF(K340&lt;MAX(A18:A317),K340+1,""))</f>
        <v/>
      </c>
      <c r="L341" s="965" t="str">
        <f>IF(K341="","",IF(M340&lt;&gt;"",M340,INDEX(E18:E317,MATCH(K341,A18:A317,0))))</f>
        <v/>
      </c>
      <c r="M341" s="965" t="str">
        <f t="shared" si="73"/>
        <v/>
      </c>
      <c r="N341" s="965" t="str">
        <f t="shared" si="74"/>
        <v/>
      </c>
      <c r="O341" s="964" t="str">
        <f t="shared" si="75"/>
        <v/>
      </c>
      <c r="P341" s="964" t="str">
        <f t="shared" si="76"/>
        <v/>
      </c>
      <c r="Q341" s="965" t="str">
        <f t="shared" si="77"/>
        <v/>
      </c>
      <c r="R341" s="964" t="str">
        <f>IF(N341="","",IF(COUNTIF(AP18:AP300,TRIM(Q341))&gt;0,"EXCLUSION EXACTE",""))</f>
        <v/>
      </c>
      <c r="S341" s="964" t="str" cm="1">
        <f t="array" ref="S341">IF(N341="","",IF(SUMPRODUCT(--(AP18:AP300&lt;&gt;""),--ISNUMBER(SEARCH(" "&amp;AP18:AP300&amp;" ",Q341)))&gt;0,"BLOQUE MOLLUSQUES",""))</f>
        <v/>
      </c>
      <c r="T341" s="964" t="str" cm="1">
        <f t="array" ref="T341">IF(N341="","",IF(SUMPRODUCT(--(AT18:AT300&lt;&gt;""),--ISNUMBER(SEARCH(" "&amp;AT18:AT300&amp;" ",Q341)))&gt;0,"FORCE MOLLUSQUES",""))</f>
        <v/>
      </c>
      <c r="U341" s="965" t="str">
        <f t="shared" si="78"/>
        <v/>
      </c>
      <c r="V341" s="965" t="str">
        <f t="shared" si="80"/>
        <v/>
      </c>
      <c r="W341" s="977" t="str">
        <f t="shared" si="79"/>
        <v/>
      </c>
      <c r="X341" s="964" t="str" cm="1">
        <f t="array" ref="X341">IF(N341="","",IF(R341&lt;&gt;"","",IF(SUMPRODUCT(--(AN18:AN1500=X17),--(AM18:AM1500&lt;&gt;""),--ISNUMBER(SEARCH(" "&amp;AM18:AM1500&amp;" ",Q341)))&gt;0,X17,"")))</f>
        <v/>
      </c>
      <c r="Y341" s="964" t="str" cm="1">
        <f t="array" ref="Y341">IF(N341="","",IF(R341&lt;&gt;"","",IF(SUMPRODUCT(--(AN18:AN1500=Y17),--(AM18:AM1500&lt;&gt;""),--ISNUMBER(SEARCH(" "&amp;AM18:AM1500&amp;" ",Q341)))&gt;0,Y17,"")))</f>
        <v/>
      </c>
      <c r="Z341" s="964" t="str" cm="1">
        <f t="array" ref="Z341">IF(N341="","",IF(R341&lt;&gt;"","",IF(SUMPRODUCT(--(AN18:AN1500=Z17),--(AM18:AM1500&lt;&gt;""),--ISNUMBER(SEARCH(" "&amp;AM18:AM1500&amp;" ",Q341)))&gt;0,Z17,"")))</f>
        <v/>
      </c>
      <c r="AA341" s="964" t="str" cm="1">
        <f t="array" ref="AA341">IF(N341="","",IF(R341&lt;&gt;"","",IF(SUMPRODUCT(--(AN18:AN1500=AA17),--(AM18:AM1500&lt;&gt;""),--ISNUMBER(SEARCH(" "&amp;AM18:AM1500&amp;" ",Q341)))&gt;0,AA17,"")))</f>
        <v/>
      </c>
      <c r="AB341" s="964" t="str" cm="1">
        <f t="array" ref="AB341">IF(N341="","",IF(R341&lt;&gt;"","",IF(SUMPRODUCT(--(AN18:AN1500=AB17),--(AM18:AM1500&lt;&gt;""),--ISNUMBER(SEARCH(" "&amp;AM18:AM1500&amp;" ",Q341)))&gt;0,AB17,"")))</f>
        <v/>
      </c>
      <c r="AC341" s="964" t="str" cm="1">
        <f t="array" ref="AC341">IF(N341="","",IF(R341&lt;&gt;"","",IF(SUMPRODUCT(--(AN18:AN1500=AC17),--(AM18:AM1500&lt;&gt;""),--ISNUMBER(SEARCH(" "&amp;AM18:AM1500&amp;" ",Q341)))&gt;0,AC17,"")))</f>
        <v/>
      </c>
      <c r="AD341" s="964" t="str" cm="1">
        <f t="array" ref="AD341">IF(N341="","",IF(R341&lt;&gt;"","",IF(SUMPRODUCT(--(AN18:AN1500=AD17),--(AM18:AM1500&lt;&gt;""),--ISNUMBER(SEARCH(" "&amp;AM18:AM1500&amp;" ",Q341)))&gt;0,AD17,"")))</f>
        <v/>
      </c>
      <c r="AE341" s="964" t="str" cm="1">
        <f t="array" ref="AE341">IF(N341="","",IF(R341&lt;&gt;"","",IF(SUMPRODUCT(--(AN18:AN1500=AE17),--(AM18:AM1500&lt;&gt;""),--ISNUMBER(SEARCH(" "&amp;AM18:AM1500&amp;" ",Q341)))&gt;0,AE17,"")))</f>
        <v/>
      </c>
      <c r="AF341" s="964" t="str" cm="1">
        <f t="array" ref="AF341">IF(N341="","",IF(R341&lt;&gt;"","",IF(SUMPRODUCT(--(AN18:AN1500=AF17),--(AM18:AM1500&lt;&gt;""),--ISNUMBER(SEARCH(" "&amp;AM18:AM1500&amp;" ",Q341)))&gt;0,AF17,"")))</f>
        <v/>
      </c>
      <c r="AG341" s="964" t="str" cm="1">
        <f t="array" ref="AG341">IF(N341="","",IF(R341&lt;&gt;"","",IF(SUMPRODUCT(--(AN18:AN1500=AG17),--(AM18:AM1500&lt;&gt;""),--ISNUMBER(SEARCH(" "&amp;AM18:AM1500&amp;" ",Q341)))&gt;0,AG17,"")))</f>
        <v/>
      </c>
      <c r="AH341" s="964" t="str" cm="1">
        <f t="array" ref="AH341">IF(N341="","",IF(R341&lt;&gt;"","",IF(SUMPRODUCT(--(AN18:AN1500=AH17),--(AM18:AM1500&lt;&gt;""),--ISNUMBER(SEARCH(" "&amp;AM18:AM1500&amp;" ",Q341)))&gt;0,AH17,"")))</f>
        <v/>
      </c>
      <c r="AI341" s="964" t="str" cm="1">
        <f t="array" ref="AI341">IF(N341="","",IF(R341&lt;&gt;"","",IF(SUMPRODUCT(--(AN18:AN1500=AI17),--(AM18:AM1500&lt;&gt;""),--ISNUMBER(SEARCH(" "&amp;AM18:AM1500&amp;" ",Q341)))&gt;0,AI17,"")))</f>
        <v/>
      </c>
      <c r="AJ341" s="964" t="str" cm="1">
        <f t="array" ref="AJ341">IF(N341="","",IF(R341&lt;&gt;"","",IF(SUMPRODUCT(--(AN18:AN1500=AJ17),--(AM18:AM1500&lt;&gt;""),--ISNUMBER(SEARCH(" "&amp;AM18:AM1500&amp;" ",Q341)))&gt;0,AJ17,"")))</f>
        <v/>
      </c>
      <c r="AK341" s="964" t="str" cm="1">
        <f t="array" ref="AK341">IF(N341="","",IF(T341&lt;&gt;"",AK17,IF(S341&lt;&gt;"","",IF(R341&lt;&gt;"","",IF(SUMPRODUCT(--(AN18:AN1500=AK17),--(AM18:AM1500&lt;&gt;""),--ISNUMBER(SEARCH(" "&amp;AM18:AM1500&amp;" ",Q341)))&gt;0,AK17,"")))))</f>
        <v/>
      </c>
      <c r="AM341" s="964" t="s">
        <v>2343</v>
      </c>
      <c r="AN341" s="964" t="s">
        <v>1962</v>
      </c>
      <c r="BN341" s="49">
        <v>1</v>
      </c>
    </row>
    <row r="342" spans="3:66" ht="35.1" customHeight="1">
      <c r="C342" s="65"/>
      <c r="D342" s="984" t="str">
        <f t="shared" si="70"/>
        <v/>
      </c>
      <c r="E342" s="982"/>
      <c r="G342" s="963" t="str">
        <f>IF(H342="","",COUNTIF(H18:H342,"&lt;&gt;"))</f>
        <v/>
      </c>
      <c r="H342" s="958" t="str" cm="1">
        <f t="array" ref="H342">IF(L342="","",IF(LEN(L342)&lt;=MAX(10,G13),L342,IFERROR(LEFT(L342,LOOKUP(2,1/(MID(L342,ROW(1:500),1)=" ")/(ROW(1:500)&lt;=MAX(10,G13)),ROW(1:500))-1),LEFT(L342,MAX(10,G13)))))</f>
        <v/>
      </c>
      <c r="I342" s="963" t="str">
        <f t="shared" si="71"/>
        <v/>
      </c>
      <c r="J342" s="963" t="str">
        <f t="shared" si="72"/>
        <v/>
      </c>
      <c r="K342" s="964" t="str">
        <f>IF(M341&lt;&gt;"",K341,IF(K341&lt;MAX(A18:A317),K341+1,""))</f>
        <v/>
      </c>
      <c r="L342" s="965" t="str">
        <f>IF(K342="","",IF(M341&lt;&gt;"",M341,INDEX(E18:E317,MATCH(K342,A18:A317,0))))</f>
        <v/>
      </c>
      <c r="M342" s="965" t="str">
        <f t="shared" si="73"/>
        <v/>
      </c>
      <c r="N342" s="966" t="str">
        <f t="shared" si="74"/>
        <v/>
      </c>
      <c r="O342" s="967" t="str">
        <f t="shared" si="75"/>
        <v/>
      </c>
      <c r="P342" s="967" t="str">
        <f t="shared" si="76"/>
        <v/>
      </c>
      <c r="Q342" s="966" t="str">
        <f t="shared" si="77"/>
        <v/>
      </c>
      <c r="R342" s="967" t="str">
        <f>IF(N342="","",IF(COUNTIF(AP18:AP300,TRIM(Q342))&gt;0,"EXCLUSION EXACTE",""))</f>
        <v/>
      </c>
      <c r="S342" s="967" t="str" cm="1">
        <f t="array" ref="S342">IF(N342="","",IF(SUMPRODUCT(--(AP18:AP300&lt;&gt;""),--ISNUMBER(SEARCH(" "&amp;AP18:AP300&amp;" ",Q342)))&gt;0,"BLOQUE MOLLUSQUES",""))</f>
        <v/>
      </c>
      <c r="T342" s="967" t="str" cm="1">
        <f t="array" ref="T342">IF(N342="","",IF(SUMPRODUCT(--(AT18:AT300&lt;&gt;""),--ISNUMBER(SEARCH(" "&amp;AT18:AT300&amp;" ",Q342)))&gt;0,"FORCE MOLLUSQUES",""))</f>
        <v/>
      </c>
      <c r="U342" s="966" t="str">
        <f t="shared" si="78"/>
        <v/>
      </c>
      <c r="V342" s="966" t="str">
        <f t="shared" si="80"/>
        <v/>
      </c>
      <c r="W342" s="991" t="str">
        <f t="shared" si="79"/>
        <v/>
      </c>
      <c r="X342" s="967" t="str" cm="1">
        <f t="array" ref="X342">IF(N342="","",IF(R342&lt;&gt;"","",IF(SUMPRODUCT(--(AN18:AN1500=X17),--(AM18:AM1500&lt;&gt;""),--ISNUMBER(SEARCH(" "&amp;AM18:AM1500&amp;" ",Q342)))&gt;0,X17,"")))</f>
        <v/>
      </c>
      <c r="Y342" s="967" t="str" cm="1">
        <f t="array" ref="Y342">IF(N342="","",IF(R342&lt;&gt;"","",IF(SUMPRODUCT(--(AN18:AN1500=Y17),--(AM18:AM1500&lt;&gt;""),--ISNUMBER(SEARCH(" "&amp;AM18:AM1500&amp;" ",Q342)))&gt;0,Y17,"")))</f>
        <v/>
      </c>
      <c r="Z342" s="967" t="str" cm="1">
        <f t="array" ref="Z342">IF(N342="","",IF(R342&lt;&gt;"","",IF(SUMPRODUCT(--(AN18:AN1500=Z17),--(AM18:AM1500&lt;&gt;""),--ISNUMBER(SEARCH(" "&amp;AM18:AM1500&amp;" ",Q342)))&gt;0,Z17,"")))</f>
        <v/>
      </c>
      <c r="AA342" s="967" t="str" cm="1">
        <f t="array" ref="AA342">IF(N342="","",IF(R342&lt;&gt;"","",IF(SUMPRODUCT(--(AN18:AN1500=AA17),--(AM18:AM1500&lt;&gt;""),--ISNUMBER(SEARCH(" "&amp;AM18:AM1500&amp;" ",Q342)))&gt;0,AA17,"")))</f>
        <v/>
      </c>
      <c r="AB342" s="967" t="str" cm="1">
        <f t="array" ref="AB342">IF(N342="","",IF(R342&lt;&gt;"","",IF(SUMPRODUCT(--(AN18:AN1500=AB17),--(AM18:AM1500&lt;&gt;""),--ISNUMBER(SEARCH(" "&amp;AM18:AM1500&amp;" ",Q342)))&gt;0,AB17,"")))</f>
        <v/>
      </c>
      <c r="AC342" s="967" t="str" cm="1">
        <f t="array" ref="AC342">IF(N342="","",IF(R342&lt;&gt;"","",IF(SUMPRODUCT(--(AN18:AN1500=AC17),--(AM18:AM1500&lt;&gt;""),--ISNUMBER(SEARCH(" "&amp;AM18:AM1500&amp;" ",Q342)))&gt;0,AC17,"")))</f>
        <v/>
      </c>
      <c r="AD342" s="967" t="str" cm="1">
        <f t="array" ref="AD342">IF(N342="","",IF(R342&lt;&gt;"","",IF(SUMPRODUCT(--(AN18:AN1500=AD17),--(AM18:AM1500&lt;&gt;""),--ISNUMBER(SEARCH(" "&amp;AM18:AM1500&amp;" ",Q342)))&gt;0,AD17,"")))</f>
        <v/>
      </c>
      <c r="AE342" s="967" t="str" cm="1">
        <f t="array" ref="AE342">IF(N342="","",IF(R342&lt;&gt;"","",IF(SUMPRODUCT(--(AN18:AN1500=AE17),--(AM18:AM1500&lt;&gt;""),--ISNUMBER(SEARCH(" "&amp;AM18:AM1500&amp;" ",Q342)))&gt;0,AE17,"")))</f>
        <v/>
      </c>
      <c r="AF342" s="967" t="str" cm="1">
        <f t="array" ref="AF342">IF(N342="","",IF(R342&lt;&gt;"","",IF(SUMPRODUCT(--(AN18:AN1500=AF17),--(AM18:AM1500&lt;&gt;""),--ISNUMBER(SEARCH(" "&amp;AM18:AM1500&amp;" ",Q342)))&gt;0,AF17,"")))</f>
        <v/>
      </c>
      <c r="AG342" s="967" t="str" cm="1">
        <f t="array" ref="AG342">IF(N342="","",IF(R342&lt;&gt;"","",IF(SUMPRODUCT(--(AN18:AN1500=AG17),--(AM18:AM1500&lt;&gt;""),--ISNUMBER(SEARCH(" "&amp;AM18:AM1500&amp;" ",Q342)))&gt;0,AG17,"")))</f>
        <v/>
      </c>
      <c r="AH342" s="967" t="str" cm="1">
        <f t="array" ref="AH342">IF(N342="","",IF(R342&lt;&gt;"","",IF(SUMPRODUCT(--(AN18:AN1500=AH17),--(AM18:AM1500&lt;&gt;""),--ISNUMBER(SEARCH(" "&amp;AM18:AM1500&amp;" ",Q342)))&gt;0,AH17,"")))</f>
        <v/>
      </c>
      <c r="AI342" s="967" t="str" cm="1">
        <f t="array" ref="AI342">IF(N342="","",IF(R342&lt;&gt;"","",IF(SUMPRODUCT(--(AN18:AN1500=AI17),--(AM18:AM1500&lt;&gt;""),--ISNUMBER(SEARCH(" "&amp;AM18:AM1500&amp;" ",Q342)))&gt;0,AI17,"")))</f>
        <v/>
      </c>
      <c r="AJ342" s="967" t="str" cm="1">
        <f t="array" ref="AJ342">IF(N342="","",IF(R342&lt;&gt;"","",IF(SUMPRODUCT(--(AN18:AN1500=AJ17),--(AM18:AM1500&lt;&gt;""),--ISNUMBER(SEARCH(" "&amp;AM18:AM1500&amp;" ",Q342)))&gt;0,AJ17,"")))</f>
        <v/>
      </c>
      <c r="AK342" s="967" t="str" cm="1">
        <f t="array" ref="AK342">IF(N342="","",IF(T342&lt;&gt;"",AK17,IF(S342&lt;&gt;"","",IF(R342&lt;&gt;"","",IF(SUMPRODUCT(--(AN18:AN1500=AK17),--(AM18:AM1500&lt;&gt;""),--ISNUMBER(SEARCH(" "&amp;AM18:AM1500&amp;" ",Q342)))&gt;0,AK17,"")))))</f>
        <v/>
      </c>
      <c r="AM342" s="968" t="s">
        <v>2344</v>
      </c>
      <c r="AN342" s="968" t="s">
        <v>1962</v>
      </c>
      <c r="BN342" s="49">
        <v>1</v>
      </c>
    </row>
    <row r="343" spans="3:66" ht="35.1" customHeight="1">
      <c r="C343" s="65"/>
      <c r="D343" s="984" t="str">
        <f t="shared" si="70"/>
        <v/>
      </c>
      <c r="E343" s="982"/>
      <c r="G343" s="964" t="str">
        <f>IF(H343="","",COUNTIF(H18:H343,"&lt;&gt;"))</f>
        <v/>
      </c>
      <c r="H343" s="965" t="str" cm="1">
        <f t="array" ref="H343">IF(L343="","",IF(LEN(L343)&lt;=MAX(10,G13),L343,IFERROR(LEFT(L343,LOOKUP(2,1/(MID(L343,ROW(1:500),1)=" ")/(ROW(1:500)&lt;=MAX(10,G13)),ROW(1:500))-1),LEFT(L343,MAX(10,G13)))))</f>
        <v/>
      </c>
      <c r="I343" s="964" t="str">
        <f t="shared" si="71"/>
        <v/>
      </c>
      <c r="J343" s="964" t="str">
        <f t="shared" si="72"/>
        <v/>
      </c>
      <c r="K343" s="964" t="str">
        <f>IF(M342&lt;&gt;"",K342,IF(K342&lt;MAX(A18:A317),K342+1,""))</f>
        <v/>
      </c>
      <c r="L343" s="965" t="str">
        <f>IF(K343="","",IF(M342&lt;&gt;"",M342,INDEX(E18:E317,MATCH(K343,A18:A317,0))))</f>
        <v/>
      </c>
      <c r="M343" s="965" t="str">
        <f t="shared" si="73"/>
        <v/>
      </c>
      <c r="N343" s="965" t="str">
        <f t="shared" si="74"/>
        <v/>
      </c>
      <c r="O343" s="964" t="str">
        <f t="shared" si="75"/>
        <v/>
      </c>
      <c r="P343" s="964" t="str">
        <f t="shared" si="76"/>
        <v/>
      </c>
      <c r="Q343" s="965" t="str">
        <f t="shared" si="77"/>
        <v/>
      </c>
      <c r="R343" s="964" t="str">
        <f>IF(N343="","",IF(COUNTIF(AP18:AP300,TRIM(Q343))&gt;0,"EXCLUSION EXACTE",""))</f>
        <v/>
      </c>
      <c r="S343" s="964" t="str" cm="1">
        <f t="array" ref="S343">IF(N343="","",IF(SUMPRODUCT(--(AP18:AP300&lt;&gt;""),--ISNUMBER(SEARCH(" "&amp;AP18:AP300&amp;" ",Q343)))&gt;0,"BLOQUE MOLLUSQUES",""))</f>
        <v/>
      </c>
      <c r="T343" s="964" t="str" cm="1">
        <f t="array" ref="T343">IF(N343="","",IF(SUMPRODUCT(--(AT18:AT300&lt;&gt;""),--ISNUMBER(SEARCH(" "&amp;AT18:AT300&amp;" ",Q343)))&gt;0,"FORCE MOLLUSQUES",""))</f>
        <v/>
      </c>
      <c r="U343" s="965" t="str">
        <f t="shared" si="78"/>
        <v/>
      </c>
      <c r="V343" s="965" t="str">
        <f t="shared" si="80"/>
        <v/>
      </c>
      <c r="W343" s="977" t="str">
        <f t="shared" si="79"/>
        <v/>
      </c>
      <c r="X343" s="964" t="str" cm="1">
        <f t="array" ref="X343">IF(N343="","",IF(R343&lt;&gt;"","",IF(SUMPRODUCT(--(AN18:AN1500=X17),--(AM18:AM1500&lt;&gt;""),--ISNUMBER(SEARCH(" "&amp;AM18:AM1500&amp;" ",Q343)))&gt;0,X17,"")))</f>
        <v/>
      </c>
      <c r="Y343" s="964" t="str" cm="1">
        <f t="array" ref="Y343">IF(N343="","",IF(R343&lt;&gt;"","",IF(SUMPRODUCT(--(AN18:AN1500=Y17),--(AM18:AM1500&lt;&gt;""),--ISNUMBER(SEARCH(" "&amp;AM18:AM1500&amp;" ",Q343)))&gt;0,Y17,"")))</f>
        <v/>
      </c>
      <c r="Z343" s="964" t="str" cm="1">
        <f t="array" ref="Z343">IF(N343="","",IF(R343&lt;&gt;"","",IF(SUMPRODUCT(--(AN18:AN1500=Z17),--(AM18:AM1500&lt;&gt;""),--ISNUMBER(SEARCH(" "&amp;AM18:AM1500&amp;" ",Q343)))&gt;0,Z17,"")))</f>
        <v/>
      </c>
      <c r="AA343" s="964" t="str" cm="1">
        <f t="array" ref="AA343">IF(N343="","",IF(R343&lt;&gt;"","",IF(SUMPRODUCT(--(AN18:AN1500=AA17),--(AM18:AM1500&lt;&gt;""),--ISNUMBER(SEARCH(" "&amp;AM18:AM1500&amp;" ",Q343)))&gt;0,AA17,"")))</f>
        <v/>
      </c>
      <c r="AB343" s="964" t="str" cm="1">
        <f t="array" ref="AB343">IF(N343="","",IF(R343&lt;&gt;"","",IF(SUMPRODUCT(--(AN18:AN1500=AB17),--(AM18:AM1500&lt;&gt;""),--ISNUMBER(SEARCH(" "&amp;AM18:AM1500&amp;" ",Q343)))&gt;0,AB17,"")))</f>
        <v/>
      </c>
      <c r="AC343" s="964" t="str" cm="1">
        <f t="array" ref="AC343">IF(N343="","",IF(R343&lt;&gt;"","",IF(SUMPRODUCT(--(AN18:AN1500=AC17),--(AM18:AM1500&lt;&gt;""),--ISNUMBER(SEARCH(" "&amp;AM18:AM1500&amp;" ",Q343)))&gt;0,AC17,"")))</f>
        <v/>
      </c>
      <c r="AD343" s="964" t="str" cm="1">
        <f t="array" ref="AD343">IF(N343="","",IF(R343&lt;&gt;"","",IF(SUMPRODUCT(--(AN18:AN1500=AD17),--(AM18:AM1500&lt;&gt;""),--ISNUMBER(SEARCH(" "&amp;AM18:AM1500&amp;" ",Q343)))&gt;0,AD17,"")))</f>
        <v/>
      </c>
      <c r="AE343" s="964" t="str" cm="1">
        <f t="array" ref="AE343">IF(N343="","",IF(R343&lt;&gt;"","",IF(SUMPRODUCT(--(AN18:AN1500=AE17),--(AM18:AM1500&lt;&gt;""),--ISNUMBER(SEARCH(" "&amp;AM18:AM1500&amp;" ",Q343)))&gt;0,AE17,"")))</f>
        <v/>
      </c>
      <c r="AF343" s="964" t="str" cm="1">
        <f t="array" ref="AF343">IF(N343="","",IF(R343&lt;&gt;"","",IF(SUMPRODUCT(--(AN18:AN1500=AF17),--(AM18:AM1500&lt;&gt;""),--ISNUMBER(SEARCH(" "&amp;AM18:AM1500&amp;" ",Q343)))&gt;0,AF17,"")))</f>
        <v/>
      </c>
      <c r="AG343" s="964" t="str" cm="1">
        <f t="array" ref="AG343">IF(N343="","",IF(R343&lt;&gt;"","",IF(SUMPRODUCT(--(AN18:AN1500=AG17),--(AM18:AM1500&lt;&gt;""),--ISNUMBER(SEARCH(" "&amp;AM18:AM1500&amp;" ",Q343)))&gt;0,AG17,"")))</f>
        <v/>
      </c>
      <c r="AH343" s="964" t="str" cm="1">
        <f t="array" ref="AH343">IF(N343="","",IF(R343&lt;&gt;"","",IF(SUMPRODUCT(--(AN18:AN1500=AH17),--(AM18:AM1500&lt;&gt;""),--ISNUMBER(SEARCH(" "&amp;AM18:AM1500&amp;" ",Q343)))&gt;0,AH17,"")))</f>
        <v/>
      </c>
      <c r="AI343" s="964" t="str" cm="1">
        <f t="array" ref="AI343">IF(N343="","",IF(R343&lt;&gt;"","",IF(SUMPRODUCT(--(AN18:AN1500=AI17),--(AM18:AM1500&lt;&gt;""),--ISNUMBER(SEARCH(" "&amp;AM18:AM1500&amp;" ",Q343)))&gt;0,AI17,"")))</f>
        <v/>
      </c>
      <c r="AJ343" s="964" t="str" cm="1">
        <f t="array" ref="AJ343">IF(N343="","",IF(R343&lt;&gt;"","",IF(SUMPRODUCT(--(AN18:AN1500=AJ17),--(AM18:AM1500&lt;&gt;""),--ISNUMBER(SEARCH(" "&amp;AM18:AM1500&amp;" ",Q343)))&gt;0,AJ17,"")))</f>
        <v/>
      </c>
      <c r="AK343" s="964" t="str" cm="1">
        <f t="array" ref="AK343">IF(N343="","",IF(T343&lt;&gt;"",AK17,IF(S343&lt;&gt;"","",IF(R343&lt;&gt;"","",IF(SUMPRODUCT(--(AN18:AN1500=AK17),--(AM18:AM1500&lt;&gt;""),--ISNUMBER(SEARCH(" "&amp;AM18:AM1500&amp;" ",Q343)))&gt;0,AK17,"")))))</f>
        <v/>
      </c>
      <c r="AM343" s="964" t="s">
        <v>2345</v>
      </c>
      <c r="AN343" s="964" t="s">
        <v>1962</v>
      </c>
      <c r="BN343" s="49">
        <v>1</v>
      </c>
    </row>
    <row r="344" spans="3:66" ht="35.1" customHeight="1">
      <c r="C344" s="65"/>
      <c r="D344" s="984" t="str">
        <f t="shared" si="70"/>
        <v/>
      </c>
      <c r="E344" s="982"/>
      <c r="G344" s="963" t="str">
        <f>IF(H344="","",COUNTIF(H18:H344,"&lt;&gt;"))</f>
        <v/>
      </c>
      <c r="H344" s="958" t="str" cm="1">
        <f t="array" ref="H344">IF(L344="","",IF(LEN(L344)&lt;=MAX(10,G13),L344,IFERROR(LEFT(L344,LOOKUP(2,1/(MID(L344,ROW(1:500),1)=" ")/(ROW(1:500)&lt;=MAX(10,G13)),ROW(1:500))-1),LEFT(L344,MAX(10,G13)))))</f>
        <v/>
      </c>
      <c r="I344" s="963" t="str">
        <f t="shared" si="71"/>
        <v/>
      </c>
      <c r="J344" s="963" t="str">
        <f t="shared" si="72"/>
        <v/>
      </c>
      <c r="K344" s="964" t="str">
        <f>IF(M343&lt;&gt;"",K343,IF(K343&lt;MAX(A18:A317),K343+1,""))</f>
        <v/>
      </c>
      <c r="L344" s="965" t="str">
        <f>IF(K344="","",IF(M343&lt;&gt;"",M343,INDEX(E18:E317,MATCH(K344,A18:A317,0))))</f>
        <v/>
      </c>
      <c r="M344" s="965" t="str">
        <f t="shared" si="73"/>
        <v/>
      </c>
      <c r="N344" s="966" t="str">
        <f t="shared" si="74"/>
        <v/>
      </c>
      <c r="O344" s="967" t="str">
        <f t="shared" si="75"/>
        <v/>
      </c>
      <c r="P344" s="967" t="str">
        <f t="shared" si="76"/>
        <v/>
      </c>
      <c r="Q344" s="966" t="str">
        <f t="shared" si="77"/>
        <v/>
      </c>
      <c r="R344" s="967" t="str">
        <f>IF(N344="","",IF(COUNTIF(AP18:AP300,TRIM(Q344))&gt;0,"EXCLUSION EXACTE",""))</f>
        <v/>
      </c>
      <c r="S344" s="967" t="str" cm="1">
        <f t="array" ref="S344">IF(N344="","",IF(SUMPRODUCT(--(AP18:AP300&lt;&gt;""),--ISNUMBER(SEARCH(" "&amp;AP18:AP300&amp;" ",Q344)))&gt;0,"BLOQUE MOLLUSQUES",""))</f>
        <v/>
      </c>
      <c r="T344" s="967" t="str" cm="1">
        <f t="array" ref="T344">IF(N344="","",IF(SUMPRODUCT(--(AT18:AT300&lt;&gt;""),--ISNUMBER(SEARCH(" "&amp;AT18:AT300&amp;" ",Q344)))&gt;0,"FORCE MOLLUSQUES",""))</f>
        <v/>
      </c>
      <c r="U344" s="966" t="str">
        <f t="shared" si="78"/>
        <v/>
      </c>
      <c r="V344" s="966" t="str">
        <f t="shared" si="80"/>
        <v/>
      </c>
      <c r="W344" s="991" t="str">
        <f t="shared" si="79"/>
        <v/>
      </c>
      <c r="X344" s="967" t="str" cm="1">
        <f t="array" ref="X344">IF(N344="","",IF(R344&lt;&gt;"","",IF(SUMPRODUCT(--(AN18:AN1500=X17),--(AM18:AM1500&lt;&gt;""),--ISNUMBER(SEARCH(" "&amp;AM18:AM1500&amp;" ",Q344)))&gt;0,X17,"")))</f>
        <v/>
      </c>
      <c r="Y344" s="967" t="str" cm="1">
        <f t="array" ref="Y344">IF(N344="","",IF(R344&lt;&gt;"","",IF(SUMPRODUCT(--(AN18:AN1500=Y17),--(AM18:AM1500&lt;&gt;""),--ISNUMBER(SEARCH(" "&amp;AM18:AM1500&amp;" ",Q344)))&gt;0,Y17,"")))</f>
        <v/>
      </c>
      <c r="Z344" s="967" t="str" cm="1">
        <f t="array" ref="Z344">IF(N344="","",IF(R344&lt;&gt;"","",IF(SUMPRODUCT(--(AN18:AN1500=Z17),--(AM18:AM1500&lt;&gt;""),--ISNUMBER(SEARCH(" "&amp;AM18:AM1500&amp;" ",Q344)))&gt;0,Z17,"")))</f>
        <v/>
      </c>
      <c r="AA344" s="967" t="str" cm="1">
        <f t="array" ref="AA344">IF(N344="","",IF(R344&lt;&gt;"","",IF(SUMPRODUCT(--(AN18:AN1500=AA17),--(AM18:AM1500&lt;&gt;""),--ISNUMBER(SEARCH(" "&amp;AM18:AM1500&amp;" ",Q344)))&gt;0,AA17,"")))</f>
        <v/>
      </c>
      <c r="AB344" s="967" t="str" cm="1">
        <f t="array" ref="AB344">IF(N344="","",IF(R344&lt;&gt;"","",IF(SUMPRODUCT(--(AN18:AN1500=AB17),--(AM18:AM1500&lt;&gt;""),--ISNUMBER(SEARCH(" "&amp;AM18:AM1500&amp;" ",Q344)))&gt;0,AB17,"")))</f>
        <v/>
      </c>
      <c r="AC344" s="967" t="str" cm="1">
        <f t="array" ref="AC344">IF(N344="","",IF(R344&lt;&gt;"","",IF(SUMPRODUCT(--(AN18:AN1500=AC17),--(AM18:AM1500&lt;&gt;""),--ISNUMBER(SEARCH(" "&amp;AM18:AM1500&amp;" ",Q344)))&gt;0,AC17,"")))</f>
        <v/>
      </c>
      <c r="AD344" s="967" t="str" cm="1">
        <f t="array" ref="AD344">IF(N344="","",IF(R344&lt;&gt;"","",IF(SUMPRODUCT(--(AN18:AN1500=AD17),--(AM18:AM1500&lt;&gt;""),--ISNUMBER(SEARCH(" "&amp;AM18:AM1500&amp;" ",Q344)))&gt;0,AD17,"")))</f>
        <v/>
      </c>
      <c r="AE344" s="967" t="str" cm="1">
        <f t="array" ref="AE344">IF(N344="","",IF(R344&lt;&gt;"","",IF(SUMPRODUCT(--(AN18:AN1500=AE17),--(AM18:AM1500&lt;&gt;""),--ISNUMBER(SEARCH(" "&amp;AM18:AM1500&amp;" ",Q344)))&gt;0,AE17,"")))</f>
        <v/>
      </c>
      <c r="AF344" s="967" t="str" cm="1">
        <f t="array" ref="AF344">IF(N344="","",IF(R344&lt;&gt;"","",IF(SUMPRODUCT(--(AN18:AN1500=AF17),--(AM18:AM1500&lt;&gt;""),--ISNUMBER(SEARCH(" "&amp;AM18:AM1500&amp;" ",Q344)))&gt;0,AF17,"")))</f>
        <v/>
      </c>
      <c r="AG344" s="967" t="str" cm="1">
        <f t="array" ref="AG344">IF(N344="","",IF(R344&lt;&gt;"","",IF(SUMPRODUCT(--(AN18:AN1500=AG17),--(AM18:AM1500&lt;&gt;""),--ISNUMBER(SEARCH(" "&amp;AM18:AM1500&amp;" ",Q344)))&gt;0,AG17,"")))</f>
        <v/>
      </c>
      <c r="AH344" s="967" t="str" cm="1">
        <f t="array" ref="AH344">IF(N344="","",IF(R344&lt;&gt;"","",IF(SUMPRODUCT(--(AN18:AN1500=AH17),--(AM18:AM1500&lt;&gt;""),--ISNUMBER(SEARCH(" "&amp;AM18:AM1500&amp;" ",Q344)))&gt;0,AH17,"")))</f>
        <v/>
      </c>
      <c r="AI344" s="967" t="str" cm="1">
        <f t="array" ref="AI344">IF(N344="","",IF(R344&lt;&gt;"","",IF(SUMPRODUCT(--(AN18:AN1500=AI17),--(AM18:AM1500&lt;&gt;""),--ISNUMBER(SEARCH(" "&amp;AM18:AM1500&amp;" ",Q344)))&gt;0,AI17,"")))</f>
        <v/>
      </c>
      <c r="AJ344" s="967" t="str" cm="1">
        <f t="array" ref="AJ344">IF(N344="","",IF(R344&lt;&gt;"","",IF(SUMPRODUCT(--(AN18:AN1500=AJ17),--(AM18:AM1500&lt;&gt;""),--ISNUMBER(SEARCH(" "&amp;AM18:AM1500&amp;" ",Q344)))&gt;0,AJ17,"")))</f>
        <v/>
      </c>
      <c r="AK344" s="967" t="str" cm="1">
        <f t="array" ref="AK344">IF(N344="","",IF(T344&lt;&gt;"",AK17,IF(S344&lt;&gt;"","",IF(R344&lt;&gt;"","",IF(SUMPRODUCT(--(AN18:AN1500=AK17),--(AM18:AM1500&lt;&gt;""),--ISNUMBER(SEARCH(" "&amp;AM18:AM1500&amp;" ",Q344)))&gt;0,AK17,"")))))</f>
        <v/>
      </c>
      <c r="AM344" s="968" t="s">
        <v>2346</v>
      </c>
      <c r="AN344" s="968" t="s">
        <v>1962</v>
      </c>
      <c r="BN344" s="49">
        <v>1</v>
      </c>
    </row>
    <row r="345" spans="3:66" ht="35.1" customHeight="1">
      <c r="C345" s="65"/>
      <c r="D345" s="984" t="str">
        <f t="shared" si="70"/>
        <v/>
      </c>
      <c r="E345" s="982"/>
      <c r="G345" s="964" t="str">
        <f>IF(H345="","",COUNTIF(H18:H345,"&lt;&gt;"))</f>
        <v/>
      </c>
      <c r="H345" s="965" t="str" cm="1">
        <f t="array" ref="H345">IF(L345="","",IF(LEN(L345)&lt;=MAX(10,G13),L345,IFERROR(LEFT(L345,LOOKUP(2,1/(MID(L345,ROW(1:500),1)=" ")/(ROW(1:500)&lt;=MAX(10,G13)),ROW(1:500))-1),LEFT(L345,MAX(10,G13)))))</f>
        <v/>
      </c>
      <c r="I345" s="964" t="str">
        <f t="shared" si="71"/>
        <v/>
      </c>
      <c r="J345" s="964" t="str">
        <f t="shared" si="72"/>
        <v/>
      </c>
      <c r="K345" s="964" t="str">
        <f>IF(M344&lt;&gt;"",K344,IF(K344&lt;MAX(A18:A317),K344+1,""))</f>
        <v/>
      </c>
      <c r="L345" s="965" t="str">
        <f>IF(K345="","",IF(M344&lt;&gt;"",M344,INDEX(E18:E317,MATCH(K345,A18:A317,0))))</f>
        <v/>
      </c>
      <c r="M345" s="965" t="str">
        <f t="shared" si="73"/>
        <v/>
      </c>
      <c r="N345" s="965" t="str">
        <f t="shared" si="74"/>
        <v/>
      </c>
      <c r="O345" s="964" t="str">
        <f t="shared" si="75"/>
        <v/>
      </c>
      <c r="P345" s="964" t="str">
        <f t="shared" si="76"/>
        <v/>
      </c>
      <c r="Q345" s="965" t="str">
        <f t="shared" si="77"/>
        <v/>
      </c>
      <c r="R345" s="964" t="str">
        <f>IF(N345="","",IF(COUNTIF(AP18:AP300,TRIM(Q345))&gt;0,"EXCLUSION EXACTE",""))</f>
        <v/>
      </c>
      <c r="S345" s="964" t="str" cm="1">
        <f t="array" ref="S345">IF(N345="","",IF(SUMPRODUCT(--(AP18:AP300&lt;&gt;""),--ISNUMBER(SEARCH(" "&amp;AP18:AP300&amp;" ",Q345)))&gt;0,"BLOQUE MOLLUSQUES",""))</f>
        <v/>
      </c>
      <c r="T345" s="964" t="str" cm="1">
        <f t="array" ref="T345">IF(N345="","",IF(SUMPRODUCT(--(AT18:AT300&lt;&gt;""),--ISNUMBER(SEARCH(" "&amp;AT18:AT300&amp;" ",Q345)))&gt;0,"FORCE MOLLUSQUES",""))</f>
        <v/>
      </c>
      <c r="U345" s="965" t="str">
        <f t="shared" si="78"/>
        <v/>
      </c>
      <c r="V345" s="965" t="str">
        <f t="shared" si="80"/>
        <v/>
      </c>
      <c r="W345" s="977" t="str">
        <f t="shared" si="79"/>
        <v/>
      </c>
      <c r="X345" s="964" t="str" cm="1">
        <f t="array" ref="X345">IF(N345="","",IF(R345&lt;&gt;"","",IF(SUMPRODUCT(--(AN18:AN1500=X17),--(AM18:AM1500&lt;&gt;""),--ISNUMBER(SEARCH(" "&amp;AM18:AM1500&amp;" ",Q345)))&gt;0,X17,"")))</f>
        <v/>
      </c>
      <c r="Y345" s="964" t="str" cm="1">
        <f t="array" ref="Y345">IF(N345="","",IF(R345&lt;&gt;"","",IF(SUMPRODUCT(--(AN18:AN1500=Y17),--(AM18:AM1500&lt;&gt;""),--ISNUMBER(SEARCH(" "&amp;AM18:AM1500&amp;" ",Q345)))&gt;0,Y17,"")))</f>
        <v/>
      </c>
      <c r="Z345" s="964" t="str" cm="1">
        <f t="array" ref="Z345">IF(N345="","",IF(R345&lt;&gt;"","",IF(SUMPRODUCT(--(AN18:AN1500=Z17),--(AM18:AM1500&lt;&gt;""),--ISNUMBER(SEARCH(" "&amp;AM18:AM1500&amp;" ",Q345)))&gt;0,Z17,"")))</f>
        <v/>
      </c>
      <c r="AA345" s="964" t="str" cm="1">
        <f t="array" ref="AA345">IF(N345="","",IF(R345&lt;&gt;"","",IF(SUMPRODUCT(--(AN18:AN1500=AA17),--(AM18:AM1500&lt;&gt;""),--ISNUMBER(SEARCH(" "&amp;AM18:AM1500&amp;" ",Q345)))&gt;0,AA17,"")))</f>
        <v/>
      </c>
      <c r="AB345" s="964" t="str" cm="1">
        <f t="array" ref="AB345">IF(N345="","",IF(R345&lt;&gt;"","",IF(SUMPRODUCT(--(AN18:AN1500=AB17),--(AM18:AM1500&lt;&gt;""),--ISNUMBER(SEARCH(" "&amp;AM18:AM1500&amp;" ",Q345)))&gt;0,AB17,"")))</f>
        <v/>
      </c>
      <c r="AC345" s="964" t="str" cm="1">
        <f t="array" ref="AC345">IF(N345="","",IF(R345&lt;&gt;"","",IF(SUMPRODUCT(--(AN18:AN1500=AC17),--(AM18:AM1500&lt;&gt;""),--ISNUMBER(SEARCH(" "&amp;AM18:AM1500&amp;" ",Q345)))&gt;0,AC17,"")))</f>
        <v/>
      </c>
      <c r="AD345" s="964" t="str" cm="1">
        <f t="array" ref="AD345">IF(N345="","",IF(R345&lt;&gt;"","",IF(SUMPRODUCT(--(AN18:AN1500=AD17),--(AM18:AM1500&lt;&gt;""),--ISNUMBER(SEARCH(" "&amp;AM18:AM1500&amp;" ",Q345)))&gt;0,AD17,"")))</f>
        <v/>
      </c>
      <c r="AE345" s="964" t="str" cm="1">
        <f t="array" ref="AE345">IF(N345="","",IF(R345&lt;&gt;"","",IF(SUMPRODUCT(--(AN18:AN1500=AE17),--(AM18:AM1500&lt;&gt;""),--ISNUMBER(SEARCH(" "&amp;AM18:AM1500&amp;" ",Q345)))&gt;0,AE17,"")))</f>
        <v/>
      </c>
      <c r="AF345" s="964" t="str" cm="1">
        <f t="array" ref="AF345">IF(N345="","",IF(R345&lt;&gt;"","",IF(SUMPRODUCT(--(AN18:AN1500=AF17),--(AM18:AM1500&lt;&gt;""),--ISNUMBER(SEARCH(" "&amp;AM18:AM1500&amp;" ",Q345)))&gt;0,AF17,"")))</f>
        <v/>
      </c>
      <c r="AG345" s="964" t="str" cm="1">
        <f t="array" ref="AG345">IF(N345="","",IF(R345&lt;&gt;"","",IF(SUMPRODUCT(--(AN18:AN1500=AG17),--(AM18:AM1500&lt;&gt;""),--ISNUMBER(SEARCH(" "&amp;AM18:AM1500&amp;" ",Q345)))&gt;0,AG17,"")))</f>
        <v/>
      </c>
      <c r="AH345" s="964" t="str" cm="1">
        <f t="array" ref="AH345">IF(N345="","",IF(R345&lt;&gt;"","",IF(SUMPRODUCT(--(AN18:AN1500=AH17),--(AM18:AM1500&lt;&gt;""),--ISNUMBER(SEARCH(" "&amp;AM18:AM1500&amp;" ",Q345)))&gt;0,AH17,"")))</f>
        <v/>
      </c>
      <c r="AI345" s="964" t="str" cm="1">
        <f t="array" ref="AI345">IF(N345="","",IF(R345&lt;&gt;"","",IF(SUMPRODUCT(--(AN18:AN1500=AI17),--(AM18:AM1500&lt;&gt;""),--ISNUMBER(SEARCH(" "&amp;AM18:AM1500&amp;" ",Q345)))&gt;0,AI17,"")))</f>
        <v/>
      </c>
      <c r="AJ345" s="964" t="str" cm="1">
        <f t="array" ref="AJ345">IF(N345="","",IF(R345&lt;&gt;"","",IF(SUMPRODUCT(--(AN18:AN1500=AJ17),--(AM18:AM1500&lt;&gt;""),--ISNUMBER(SEARCH(" "&amp;AM18:AM1500&amp;" ",Q345)))&gt;0,AJ17,"")))</f>
        <v/>
      </c>
      <c r="AK345" s="964" t="str" cm="1">
        <f t="array" ref="AK345">IF(N345="","",IF(T345&lt;&gt;"",AK17,IF(S345&lt;&gt;"","",IF(R345&lt;&gt;"","",IF(SUMPRODUCT(--(AN18:AN1500=AK17),--(AM18:AM1500&lt;&gt;""),--ISNUMBER(SEARCH(" "&amp;AM18:AM1500&amp;" ",Q345)))&gt;0,AK17,"")))))</f>
        <v/>
      </c>
      <c r="AM345" s="964" t="s">
        <v>2347</v>
      </c>
      <c r="AN345" s="964" t="s">
        <v>1962</v>
      </c>
      <c r="BN345" s="49">
        <v>1</v>
      </c>
    </row>
    <row r="346" spans="3:66" ht="35.1" customHeight="1">
      <c r="C346" s="65"/>
      <c r="D346" s="984" t="str">
        <f t="shared" si="70"/>
        <v/>
      </c>
      <c r="E346" s="982"/>
      <c r="G346" s="963" t="str">
        <f>IF(H346="","",COUNTIF(H18:H346,"&lt;&gt;"))</f>
        <v/>
      </c>
      <c r="H346" s="958" t="str" cm="1">
        <f t="array" ref="H346">IF(L346="","",IF(LEN(L346)&lt;=MAX(10,G13),L346,IFERROR(LEFT(L346,LOOKUP(2,1/(MID(L346,ROW(1:500),1)=" ")/(ROW(1:500)&lt;=MAX(10,G13)),ROW(1:500))-1),LEFT(L346,MAX(10,G13)))))</f>
        <v/>
      </c>
      <c r="I346" s="963" t="str">
        <f t="shared" si="71"/>
        <v/>
      </c>
      <c r="J346" s="963" t="str">
        <f t="shared" si="72"/>
        <v/>
      </c>
      <c r="K346" s="964" t="str">
        <f>IF(M345&lt;&gt;"",K345,IF(K345&lt;MAX(A18:A317),K345+1,""))</f>
        <v/>
      </c>
      <c r="L346" s="965" t="str">
        <f>IF(K346="","",IF(M345&lt;&gt;"",M345,INDEX(E18:E317,MATCH(K346,A18:A317,0))))</f>
        <v/>
      </c>
      <c r="M346" s="965" t="str">
        <f t="shared" si="73"/>
        <v/>
      </c>
      <c r="N346" s="966" t="str">
        <f t="shared" si="74"/>
        <v/>
      </c>
      <c r="O346" s="967" t="str">
        <f t="shared" si="75"/>
        <v/>
      </c>
      <c r="P346" s="967" t="str">
        <f t="shared" si="76"/>
        <v/>
      </c>
      <c r="Q346" s="966" t="str">
        <f t="shared" si="77"/>
        <v/>
      </c>
      <c r="R346" s="967" t="str">
        <f>IF(N346="","",IF(COUNTIF(AP18:AP300,TRIM(Q346))&gt;0,"EXCLUSION EXACTE",""))</f>
        <v/>
      </c>
      <c r="S346" s="967" t="str" cm="1">
        <f t="array" ref="S346">IF(N346="","",IF(SUMPRODUCT(--(AP18:AP300&lt;&gt;""),--ISNUMBER(SEARCH(" "&amp;AP18:AP300&amp;" ",Q346)))&gt;0,"BLOQUE MOLLUSQUES",""))</f>
        <v/>
      </c>
      <c r="T346" s="967" t="str" cm="1">
        <f t="array" ref="T346">IF(N346="","",IF(SUMPRODUCT(--(AT18:AT300&lt;&gt;""),--ISNUMBER(SEARCH(" "&amp;AT18:AT300&amp;" ",Q346)))&gt;0,"FORCE MOLLUSQUES",""))</f>
        <v/>
      </c>
      <c r="U346" s="966" t="str">
        <f t="shared" si="78"/>
        <v/>
      </c>
      <c r="V346" s="966" t="str">
        <f t="shared" si="80"/>
        <v/>
      </c>
      <c r="W346" s="991" t="str">
        <f t="shared" si="79"/>
        <v/>
      </c>
      <c r="X346" s="967" t="str" cm="1">
        <f t="array" ref="X346">IF(N346="","",IF(R346&lt;&gt;"","",IF(SUMPRODUCT(--(AN18:AN1500=X17),--(AM18:AM1500&lt;&gt;""),--ISNUMBER(SEARCH(" "&amp;AM18:AM1500&amp;" ",Q346)))&gt;0,X17,"")))</f>
        <v/>
      </c>
      <c r="Y346" s="967" t="str" cm="1">
        <f t="array" ref="Y346">IF(N346="","",IF(R346&lt;&gt;"","",IF(SUMPRODUCT(--(AN18:AN1500=Y17),--(AM18:AM1500&lt;&gt;""),--ISNUMBER(SEARCH(" "&amp;AM18:AM1500&amp;" ",Q346)))&gt;0,Y17,"")))</f>
        <v/>
      </c>
      <c r="Z346" s="967" t="str" cm="1">
        <f t="array" ref="Z346">IF(N346="","",IF(R346&lt;&gt;"","",IF(SUMPRODUCT(--(AN18:AN1500=Z17),--(AM18:AM1500&lt;&gt;""),--ISNUMBER(SEARCH(" "&amp;AM18:AM1500&amp;" ",Q346)))&gt;0,Z17,"")))</f>
        <v/>
      </c>
      <c r="AA346" s="967" t="str" cm="1">
        <f t="array" ref="AA346">IF(N346="","",IF(R346&lt;&gt;"","",IF(SUMPRODUCT(--(AN18:AN1500=AA17),--(AM18:AM1500&lt;&gt;""),--ISNUMBER(SEARCH(" "&amp;AM18:AM1500&amp;" ",Q346)))&gt;0,AA17,"")))</f>
        <v/>
      </c>
      <c r="AB346" s="967" t="str" cm="1">
        <f t="array" ref="AB346">IF(N346="","",IF(R346&lt;&gt;"","",IF(SUMPRODUCT(--(AN18:AN1500=AB17),--(AM18:AM1500&lt;&gt;""),--ISNUMBER(SEARCH(" "&amp;AM18:AM1500&amp;" ",Q346)))&gt;0,AB17,"")))</f>
        <v/>
      </c>
      <c r="AC346" s="967" t="str" cm="1">
        <f t="array" ref="AC346">IF(N346="","",IF(R346&lt;&gt;"","",IF(SUMPRODUCT(--(AN18:AN1500=AC17),--(AM18:AM1500&lt;&gt;""),--ISNUMBER(SEARCH(" "&amp;AM18:AM1500&amp;" ",Q346)))&gt;0,AC17,"")))</f>
        <v/>
      </c>
      <c r="AD346" s="967" t="str" cm="1">
        <f t="array" ref="AD346">IF(N346="","",IF(R346&lt;&gt;"","",IF(SUMPRODUCT(--(AN18:AN1500=AD17),--(AM18:AM1500&lt;&gt;""),--ISNUMBER(SEARCH(" "&amp;AM18:AM1500&amp;" ",Q346)))&gt;0,AD17,"")))</f>
        <v/>
      </c>
      <c r="AE346" s="967" t="str" cm="1">
        <f t="array" ref="AE346">IF(N346="","",IF(R346&lt;&gt;"","",IF(SUMPRODUCT(--(AN18:AN1500=AE17),--(AM18:AM1500&lt;&gt;""),--ISNUMBER(SEARCH(" "&amp;AM18:AM1500&amp;" ",Q346)))&gt;0,AE17,"")))</f>
        <v/>
      </c>
      <c r="AF346" s="967" t="str" cm="1">
        <f t="array" ref="AF346">IF(N346="","",IF(R346&lt;&gt;"","",IF(SUMPRODUCT(--(AN18:AN1500=AF17),--(AM18:AM1500&lt;&gt;""),--ISNUMBER(SEARCH(" "&amp;AM18:AM1500&amp;" ",Q346)))&gt;0,AF17,"")))</f>
        <v/>
      </c>
      <c r="AG346" s="967" t="str" cm="1">
        <f t="array" ref="AG346">IF(N346="","",IF(R346&lt;&gt;"","",IF(SUMPRODUCT(--(AN18:AN1500=AG17),--(AM18:AM1500&lt;&gt;""),--ISNUMBER(SEARCH(" "&amp;AM18:AM1500&amp;" ",Q346)))&gt;0,AG17,"")))</f>
        <v/>
      </c>
      <c r="AH346" s="967" t="str" cm="1">
        <f t="array" ref="AH346">IF(N346="","",IF(R346&lt;&gt;"","",IF(SUMPRODUCT(--(AN18:AN1500=AH17),--(AM18:AM1500&lt;&gt;""),--ISNUMBER(SEARCH(" "&amp;AM18:AM1500&amp;" ",Q346)))&gt;0,AH17,"")))</f>
        <v/>
      </c>
      <c r="AI346" s="967" t="str" cm="1">
        <f t="array" ref="AI346">IF(N346="","",IF(R346&lt;&gt;"","",IF(SUMPRODUCT(--(AN18:AN1500=AI17),--(AM18:AM1500&lt;&gt;""),--ISNUMBER(SEARCH(" "&amp;AM18:AM1500&amp;" ",Q346)))&gt;0,AI17,"")))</f>
        <v/>
      </c>
      <c r="AJ346" s="967" t="str" cm="1">
        <f t="array" ref="AJ346">IF(N346="","",IF(R346&lt;&gt;"","",IF(SUMPRODUCT(--(AN18:AN1500=AJ17),--(AM18:AM1500&lt;&gt;""),--ISNUMBER(SEARCH(" "&amp;AM18:AM1500&amp;" ",Q346)))&gt;0,AJ17,"")))</f>
        <v/>
      </c>
      <c r="AK346" s="967" t="str" cm="1">
        <f t="array" ref="AK346">IF(N346="","",IF(T346&lt;&gt;"",AK17,IF(S346&lt;&gt;"","",IF(R346&lt;&gt;"","",IF(SUMPRODUCT(--(AN18:AN1500=AK17),--(AM18:AM1500&lt;&gt;""),--ISNUMBER(SEARCH(" "&amp;AM18:AM1500&amp;" ",Q346)))&gt;0,AK17,"")))))</f>
        <v/>
      </c>
      <c r="AM346" s="968" t="s">
        <v>2348</v>
      </c>
      <c r="AN346" s="968" t="s">
        <v>1962</v>
      </c>
      <c r="BN346" s="49">
        <v>1</v>
      </c>
    </row>
    <row r="347" spans="3:66" ht="35.1" customHeight="1">
      <c r="C347" s="65"/>
      <c r="D347" s="984" t="str">
        <f t="shared" si="70"/>
        <v/>
      </c>
      <c r="E347" s="982"/>
      <c r="G347" s="964" t="str">
        <f>IF(H347="","",COUNTIF(H18:H347,"&lt;&gt;"))</f>
        <v/>
      </c>
      <c r="H347" s="965" t="str" cm="1">
        <f t="array" ref="H347">IF(L347="","",IF(LEN(L347)&lt;=MAX(10,G13),L347,IFERROR(LEFT(L347,LOOKUP(2,1/(MID(L347,ROW(1:500),1)=" ")/(ROW(1:500)&lt;=MAX(10,G13)),ROW(1:500))-1),LEFT(L347,MAX(10,G13)))))</f>
        <v/>
      </c>
      <c r="I347" s="964" t="str">
        <f t="shared" si="71"/>
        <v/>
      </c>
      <c r="J347" s="964" t="str">
        <f t="shared" si="72"/>
        <v/>
      </c>
      <c r="K347" s="964" t="str">
        <f>IF(M346&lt;&gt;"",K346,IF(K346&lt;MAX(A18:A317),K346+1,""))</f>
        <v/>
      </c>
      <c r="L347" s="965" t="str">
        <f>IF(K347="","",IF(M346&lt;&gt;"",M346,INDEX(E18:E317,MATCH(K347,A18:A317,0))))</f>
        <v/>
      </c>
      <c r="M347" s="965" t="str">
        <f t="shared" si="73"/>
        <v/>
      </c>
      <c r="N347" s="965" t="str">
        <f t="shared" si="74"/>
        <v/>
      </c>
      <c r="O347" s="964" t="str">
        <f t="shared" si="75"/>
        <v/>
      </c>
      <c r="P347" s="964" t="str">
        <f t="shared" si="76"/>
        <v/>
      </c>
      <c r="Q347" s="965" t="str">
        <f t="shared" si="77"/>
        <v/>
      </c>
      <c r="R347" s="964" t="str">
        <f>IF(N347="","",IF(COUNTIF(AP18:AP300,TRIM(Q347))&gt;0,"EXCLUSION EXACTE",""))</f>
        <v/>
      </c>
      <c r="S347" s="964" t="str" cm="1">
        <f t="array" ref="S347">IF(N347="","",IF(SUMPRODUCT(--(AP18:AP300&lt;&gt;""),--ISNUMBER(SEARCH(" "&amp;AP18:AP300&amp;" ",Q347)))&gt;0,"BLOQUE MOLLUSQUES",""))</f>
        <v/>
      </c>
      <c r="T347" s="964" t="str" cm="1">
        <f t="array" ref="T347">IF(N347="","",IF(SUMPRODUCT(--(AT18:AT300&lt;&gt;""),--ISNUMBER(SEARCH(" "&amp;AT18:AT300&amp;" ",Q347)))&gt;0,"FORCE MOLLUSQUES",""))</f>
        <v/>
      </c>
      <c r="U347" s="965" t="str">
        <f t="shared" si="78"/>
        <v/>
      </c>
      <c r="V347" s="965" t="str">
        <f t="shared" si="80"/>
        <v/>
      </c>
      <c r="W347" s="977" t="str">
        <f t="shared" si="79"/>
        <v/>
      </c>
      <c r="X347" s="964" t="str" cm="1">
        <f t="array" ref="X347">IF(N347="","",IF(R347&lt;&gt;"","",IF(SUMPRODUCT(--(AN18:AN1500=X17),--(AM18:AM1500&lt;&gt;""),--ISNUMBER(SEARCH(" "&amp;AM18:AM1500&amp;" ",Q347)))&gt;0,X17,"")))</f>
        <v/>
      </c>
      <c r="Y347" s="964" t="str" cm="1">
        <f t="array" ref="Y347">IF(N347="","",IF(R347&lt;&gt;"","",IF(SUMPRODUCT(--(AN18:AN1500=Y17),--(AM18:AM1500&lt;&gt;""),--ISNUMBER(SEARCH(" "&amp;AM18:AM1500&amp;" ",Q347)))&gt;0,Y17,"")))</f>
        <v/>
      </c>
      <c r="Z347" s="964" t="str" cm="1">
        <f t="array" ref="Z347">IF(N347="","",IF(R347&lt;&gt;"","",IF(SUMPRODUCT(--(AN18:AN1500=Z17),--(AM18:AM1500&lt;&gt;""),--ISNUMBER(SEARCH(" "&amp;AM18:AM1500&amp;" ",Q347)))&gt;0,Z17,"")))</f>
        <v/>
      </c>
      <c r="AA347" s="964" t="str" cm="1">
        <f t="array" ref="AA347">IF(N347="","",IF(R347&lt;&gt;"","",IF(SUMPRODUCT(--(AN18:AN1500=AA17),--(AM18:AM1500&lt;&gt;""),--ISNUMBER(SEARCH(" "&amp;AM18:AM1500&amp;" ",Q347)))&gt;0,AA17,"")))</f>
        <v/>
      </c>
      <c r="AB347" s="964" t="str" cm="1">
        <f t="array" ref="AB347">IF(N347="","",IF(R347&lt;&gt;"","",IF(SUMPRODUCT(--(AN18:AN1500=AB17),--(AM18:AM1500&lt;&gt;""),--ISNUMBER(SEARCH(" "&amp;AM18:AM1500&amp;" ",Q347)))&gt;0,AB17,"")))</f>
        <v/>
      </c>
      <c r="AC347" s="964" t="str" cm="1">
        <f t="array" ref="AC347">IF(N347="","",IF(R347&lt;&gt;"","",IF(SUMPRODUCT(--(AN18:AN1500=AC17),--(AM18:AM1500&lt;&gt;""),--ISNUMBER(SEARCH(" "&amp;AM18:AM1500&amp;" ",Q347)))&gt;0,AC17,"")))</f>
        <v/>
      </c>
      <c r="AD347" s="964" t="str" cm="1">
        <f t="array" ref="AD347">IF(N347="","",IF(R347&lt;&gt;"","",IF(SUMPRODUCT(--(AN18:AN1500=AD17),--(AM18:AM1500&lt;&gt;""),--ISNUMBER(SEARCH(" "&amp;AM18:AM1500&amp;" ",Q347)))&gt;0,AD17,"")))</f>
        <v/>
      </c>
      <c r="AE347" s="964" t="str" cm="1">
        <f t="array" ref="AE347">IF(N347="","",IF(R347&lt;&gt;"","",IF(SUMPRODUCT(--(AN18:AN1500=AE17),--(AM18:AM1500&lt;&gt;""),--ISNUMBER(SEARCH(" "&amp;AM18:AM1500&amp;" ",Q347)))&gt;0,AE17,"")))</f>
        <v/>
      </c>
      <c r="AF347" s="964" t="str" cm="1">
        <f t="array" ref="AF347">IF(N347="","",IF(R347&lt;&gt;"","",IF(SUMPRODUCT(--(AN18:AN1500=AF17),--(AM18:AM1500&lt;&gt;""),--ISNUMBER(SEARCH(" "&amp;AM18:AM1500&amp;" ",Q347)))&gt;0,AF17,"")))</f>
        <v/>
      </c>
      <c r="AG347" s="964" t="str" cm="1">
        <f t="array" ref="AG347">IF(N347="","",IF(R347&lt;&gt;"","",IF(SUMPRODUCT(--(AN18:AN1500=AG17),--(AM18:AM1500&lt;&gt;""),--ISNUMBER(SEARCH(" "&amp;AM18:AM1500&amp;" ",Q347)))&gt;0,AG17,"")))</f>
        <v/>
      </c>
      <c r="AH347" s="964" t="str" cm="1">
        <f t="array" ref="AH347">IF(N347="","",IF(R347&lt;&gt;"","",IF(SUMPRODUCT(--(AN18:AN1500=AH17),--(AM18:AM1500&lt;&gt;""),--ISNUMBER(SEARCH(" "&amp;AM18:AM1500&amp;" ",Q347)))&gt;0,AH17,"")))</f>
        <v/>
      </c>
      <c r="AI347" s="964" t="str" cm="1">
        <f t="array" ref="AI347">IF(N347="","",IF(R347&lt;&gt;"","",IF(SUMPRODUCT(--(AN18:AN1500=AI17),--(AM18:AM1500&lt;&gt;""),--ISNUMBER(SEARCH(" "&amp;AM18:AM1500&amp;" ",Q347)))&gt;0,AI17,"")))</f>
        <v/>
      </c>
      <c r="AJ347" s="964" t="str" cm="1">
        <f t="array" ref="AJ347">IF(N347="","",IF(R347&lt;&gt;"","",IF(SUMPRODUCT(--(AN18:AN1500=AJ17),--(AM18:AM1500&lt;&gt;""),--ISNUMBER(SEARCH(" "&amp;AM18:AM1500&amp;" ",Q347)))&gt;0,AJ17,"")))</f>
        <v/>
      </c>
      <c r="AK347" s="964" t="str" cm="1">
        <f t="array" ref="AK347">IF(N347="","",IF(T347&lt;&gt;"",AK17,IF(S347&lt;&gt;"","",IF(R347&lt;&gt;"","",IF(SUMPRODUCT(--(AN18:AN1500=AK17),--(AM18:AM1500&lt;&gt;""),--ISNUMBER(SEARCH(" "&amp;AM18:AM1500&amp;" ",Q347)))&gt;0,AK17,"")))))</f>
        <v/>
      </c>
      <c r="AM347" s="964" t="s">
        <v>566</v>
      </c>
      <c r="AN347" s="964" t="s">
        <v>1962</v>
      </c>
      <c r="BN347" s="49">
        <v>1</v>
      </c>
    </row>
    <row r="348" spans="3:66" ht="35.1" customHeight="1">
      <c r="C348" s="65"/>
      <c r="D348" s="984" t="str">
        <f t="shared" si="70"/>
        <v/>
      </c>
      <c r="E348" s="982"/>
      <c r="G348" s="963" t="str">
        <f>IF(H348="","",COUNTIF(H18:H348,"&lt;&gt;"))</f>
        <v/>
      </c>
      <c r="H348" s="958" t="str" cm="1">
        <f t="array" ref="H348">IF(L348="","",IF(LEN(L348)&lt;=MAX(10,G13),L348,IFERROR(LEFT(L348,LOOKUP(2,1/(MID(L348,ROW(1:500),1)=" ")/(ROW(1:500)&lt;=MAX(10,G13)),ROW(1:500))-1),LEFT(L348,MAX(10,G13)))))</f>
        <v/>
      </c>
      <c r="I348" s="963" t="str">
        <f t="shared" si="71"/>
        <v/>
      </c>
      <c r="J348" s="963" t="str">
        <f t="shared" si="72"/>
        <v/>
      </c>
      <c r="K348" s="964" t="str">
        <f>IF(M347&lt;&gt;"",K347,IF(K347&lt;MAX(A18:A317),K347+1,""))</f>
        <v/>
      </c>
      <c r="L348" s="965" t="str">
        <f>IF(K348="","",IF(M347&lt;&gt;"",M347,INDEX(E18:E317,MATCH(K348,A18:A317,0))))</f>
        <v/>
      </c>
      <c r="M348" s="965" t="str">
        <f t="shared" si="73"/>
        <v/>
      </c>
      <c r="N348" s="966" t="str">
        <f t="shared" si="74"/>
        <v/>
      </c>
      <c r="O348" s="967" t="str">
        <f t="shared" si="75"/>
        <v/>
      </c>
      <c r="P348" s="967" t="str">
        <f t="shared" si="76"/>
        <v/>
      </c>
      <c r="Q348" s="966" t="str">
        <f t="shared" si="77"/>
        <v/>
      </c>
      <c r="R348" s="967" t="str">
        <f>IF(N348="","",IF(COUNTIF(AP18:AP300,TRIM(Q348))&gt;0,"EXCLUSION EXACTE",""))</f>
        <v/>
      </c>
      <c r="S348" s="967" t="str" cm="1">
        <f t="array" ref="S348">IF(N348="","",IF(SUMPRODUCT(--(AP18:AP300&lt;&gt;""),--ISNUMBER(SEARCH(" "&amp;AP18:AP300&amp;" ",Q348)))&gt;0,"BLOQUE MOLLUSQUES",""))</f>
        <v/>
      </c>
      <c r="T348" s="967" t="str" cm="1">
        <f t="array" ref="T348">IF(N348="","",IF(SUMPRODUCT(--(AT18:AT300&lt;&gt;""),--ISNUMBER(SEARCH(" "&amp;AT18:AT300&amp;" ",Q348)))&gt;0,"FORCE MOLLUSQUES",""))</f>
        <v/>
      </c>
      <c r="U348" s="966" t="str">
        <f t="shared" si="78"/>
        <v/>
      </c>
      <c r="V348" s="966" t="str">
        <f t="shared" si="80"/>
        <v/>
      </c>
      <c r="W348" s="991" t="str">
        <f t="shared" si="79"/>
        <v/>
      </c>
      <c r="X348" s="967" t="str" cm="1">
        <f t="array" ref="X348">IF(N348="","",IF(R348&lt;&gt;"","",IF(SUMPRODUCT(--(AN18:AN1500=X17),--(AM18:AM1500&lt;&gt;""),--ISNUMBER(SEARCH(" "&amp;AM18:AM1500&amp;" ",Q348)))&gt;0,X17,"")))</f>
        <v/>
      </c>
      <c r="Y348" s="967" t="str" cm="1">
        <f t="array" ref="Y348">IF(N348="","",IF(R348&lt;&gt;"","",IF(SUMPRODUCT(--(AN18:AN1500=Y17),--(AM18:AM1500&lt;&gt;""),--ISNUMBER(SEARCH(" "&amp;AM18:AM1500&amp;" ",Q348)))&gt;0,Y17,"")))</f>
        <v/>
      </c>
      <c r="Z348" s="967" t="str" cm="1">
        <f t="array" ref="Z348">IF(N348="","",IF(R348&lt;&gt;"","",IF(SUMPRODUCT(--(AN18:AN1500=Z17),--(AM18:AM1500&lt;&gt;""),--ISNUMBER(SEARCH(" "&amp;AM18:AM1500&amp;" ",Q348)))&gt;0,Z17,"")))</f>
        <v/>
      </c>
      <c r="AA348" s="967" t="str" cm="1">
        <f t="array" ref="AA348">IF(N348="","",IF(R348&lt;&gt;"","",IF(SUMPRODUCT(--(AN18:AN1500=AA17),--(AM18:AM1500&lt;&gt;""),--ISNUMBER(SEARCH(" "&amp;AM18:AM1500&amp;" ",Q348)))&gt;0,AA17,"")))</f>
        <v/>
      </c>
      <c r="AB348" s="967" t="str" cm="1">
        <f t="array" ref="AB348">IF(N348="","",IF(R348&lt;&gt;"","",IF(SUMPRODUCT(--(AN18:AN1500=AB17),--(AM18:AM1500&lt;&gt;""),--ISNUMBER(SEARCH(" "&amp;AM18:AM1500&amp;" ",Q348)))&gt;0,AB17,"")))</f>
        <v/>
      </c>
      <c r="AC348" s="967" t="str" cm="1">
        <f t="array" ref="AC348">IF(N348="","",IF(R348&lt;&gt;"","",IF(SUMPRODUCT(--(AN18:AN1500=AC17),--(AM18:AM1500&lt;&gt;""),--ISNUMBER(SEARCH(" "&amp;AM18:AM1500&amp;" ",Q348)))&gt;0,AC17,"")))</f>
        <v/>
      </c>
      <c r="AD348" s="967" t="str" cm="1">
        <f t="array" ref="AD348">IF(N348="","",IF(R348&lt;&gt;"","",IF(SUMPRODUCT(--(AN18:AN1500=AD17),--(AM18:AM1500&lt;&gt;""),--ISNUMBER(SEARCH(" "&amp;AM18:AM1500&amp;" ",Q348)))&gt;0,AD17,"")))</f>
        <v/>
      </c>
      <c r="AE348" s="967" t="str" cm="1">
        <f t="array" ref="AE348">IF(N348="","",IF(R348&lt;&gt;"","",IF(SUMPRODUCT(--(AN18:AN1500=AE17),--(AM18:AM1500&lt;&gt;""),--ISNUMBER(SEARCH(" "&amp;AM18:AM1500&amp;" ",Q348)))&gt;0,AE17,"")))</f>
        <v/>
      </c>
      <c r="AF348" s="967" t="str" cm="1">
        <f t="array" ref="AF348">IF(N348="","",IF(R348&lt;&gt;"","",IF(SUMPRODUCT(--(AN18:AN1500=AF17),--(AM18:AM1500&lt;&gt;""),--ISNUMBER(SEARCH(" "&amp;AM18:AM1500&amp;" ",Q348)))&gt;0,AF17,"")))</f>
        <v/>
      </c>
      <c r="AG348" s="967" t="str" cm="1">
        <f t="array" ref="AG348">IF(N348="","",IF(R348&lt;&gt;"","",IF(SUMPRODUCT(--(AN18:AN1500=AG17),--(AM18:AM1500&lt;&gt;""),--ISNUMBER(SEARCH(" "&amp;AM18:AM1500&amp;" ",Q348)))&gt;0,AG17,"")))</f>
        <v/>
      </c>
      <c r="AH348" s="967" t="str" cm="1">
        <f t="array" ref="AH348">IF(N348="","",IF(R348&lt;&gt;"","",IF(SUMPRODUCT(--(AN18:AN1500=AH17),--(AM18:AM1500&lt;&gt;""),--ISNUMBER(SEARCH(" "&amp;AM18:AM1500&amp;" ",Q348)))&gt;0,AH17,"")))</f>
        <v/>
      </c>
      <c r="AI348" s="967" t="str" cm="1">
        <f t="array" ref="AI348">IF(N348="","",IF(R348&lt;&gt;"","",IF(SUMPRODUCT(--(AN18:AN1500=AI17),--(AM18:AM1500&lt;&gt;""),--ISNUMBER(SEARCH(" "&amp;AM18:AM1500&amp;" ",Q348)))&gt;0,AI17,"")))</f>
        <v/>
      </c>
      <c r="AJ348" s="967" t="str" cm="1">
        <f t="array" ref="AJ348">IF(N348="","",IF(R348&lt;&gt;"","",IF(SUMPRODUCT(--(AN18:AN1500=AJ17),--(AM18:AM1500&lt;&gt;""),--ISNUMBER(SEARCH(" "&amp;AM18:AM1500&amp;" ",Q348)))&gt;0,AJ17,"")))</f>
        <v/>
      </c>
      <c r="AK348" s="967" t="str" cm="1">
        <f t="array" ref="AK348">IF(N348="","",IF(T348&lt;&gt;"",AK17,IF(S348&lt;&gt;"","",IF(R348&lt;&gt;"","",IF(SUMPRODUCT(--(AN18:AN1500=AK17),--(AM18:AM1500&lt;&gt;""),--ISNUMBER(SEARCH(" "&amp;AM18:AM1500&amp;" ",Q348)))&gt;0,AK17,"")))))</f>
        <v/>
      </c>
      <c r="AM348" s="968" t="s">
        <v>2349</v>
      </c>
      <c r="AN348" s="968" t="s">
        <v>1962</v>
      </c>
      <c r="BN348" s="49">
        <v>1</v>
      </c>
    </row>
    <row r="349" spans="3:66" ht="35.1" customHeight="1">
      <c r="C349" s="65"/>
      <c r="D349" s="984" t="str">
        <f t="shared" si="70"/>
        <v/>
      </c>
      <c r="E349" s="982"/>
      <c r="G349" s="964" t="str">
        <f>IF(H349="","",COUNTIF(H18:H349,"&lt;&gt;"))</f>
        <v/>
      </c>
      <c r="H349" s="965" t="str" cm="1">
        <f t="array" ref="H349">IF(L349="","",IF(LEN(L349)&lt;=MAX(10,G13),L349,IFERROR(LEFT(L349,LOOKUP(2,1/(MID(L349,ROW(1:500),1)=" ")/(ROW(1:500)&lt;=MAX(10,G13)),ROW(1:500))-1),LEFT(L349,MAX(10,G13)))))</f>
        <v/>
      </c>
      <c r="I349" s="964" t="str">
        <f t="shared" si="71"/>
        <v/>
      </c>
      <c r="J349" s="964" t="str">
        <f t="shared" si="72"/>
        <v/>
      </c>
      <c r="K349" s="964" t="str">
        <f>IF(M348&lt;&gt;"",K348,IF(K348&lt;MAX(A18:A317),K348+1,""))</f>
        <v/>
      </c>
      <c r="L349" s="965" t="str">
        <f>IF(K349="","",IF(M348&lt;&gt;"",M348,INDEX(E18:E317,MATCH(K349,A18:A317,0))))</f>
        <v/>
      </c>
      <c r="M349" s="965" t="str">
        <f t="shared" si="73"/>
        <v/>
      </c>
      <c r="N349" s="965" t="str">
        <f t="shared" si="74"/>
        <v/>
      </c>
      <c r="O349" s="964" t="str">
        <f t="shared" si="75"/>
        <v/>
      </c>
      <c r="P349" s="964" t="str">
        <f t="shared" si="76"/>
        <v/>
      </c>
      <c r="Q349" s="965" t="str">
        <f t="shared" si="77"/>
        <v/>
      </c>
      <c r="R349" s="964" t="str">
        <f>IF(N349="","",IF(COUNTIF(AP18:AP300,TRIM(Q349))&gt;0,"EXCLUSION EXACTE",""))</f>
        <v/>
      </c>
      <c r="S349" s="964" t="str" cm="1">
        <f t="array" ref="S349">IF(N349="","",IF(SUMPRODUCT(--(AP18:AP300&lt;&gt;""),--ISNUMBER(SEARCH(" "&amp;AP18:AP300&amp;" ",Q349)))&gt;0,"BLOQUE MOLLUSQUES",""))</f>
        <v/>
      </c>
      <c r="T349" s="964" t="str" cm="1">
        <f t="array" ref="T349">IF(N349="","",IF(SUMPRODUCT(--(AT18:AT300&lt;&gt;""),--ISNUMBER(SEARCH(" "&amp;AT18:AT300&amp;" ",Q349)))&gt;0,"FORCE MOLLUSQUES",""))</f>
        <v/>
      </c>
      <c r="U349" s="965" t="str">
        <f t="shared" si="78"/>
        <v/>
      </c>
      <c r="V349" s="965" t="str">
        <f t="shared" si="80"/>
        <v/>
      </c>
      <c r="W349" s="977" t="str">
        <f t="shared" si="79"/>
        <v/>
      </c>
      <c r="X349" s="964" t="str" cm="1">
        <f t="array" ref="X349">IF(N349="","",IF(R349&lt;&gt;"","",IF(SUMPRODUCT(--(AN18:AN1500=X17),--(AM18:AM1500&lt;&gt;""),--ISNUMBER(SEARCH(" "&amp;AM18:AM1500&amp;" ",Q349)))&gt;0,X17,"")))</f>
        <v/>
      </c>
      <c r="Y349" s="964" t="str" cm="1">
        <f t="array" ref="Y349">IF(N349="","",IF(R349&lt;&gt;"","",IF(SUMPRODUCT(--(AN18:AN1500=Y17),--(AM18:AM1500&lt;&gt;""),--ISNUMBER(SEARCH(" "&amp;AM18:AM1500&amp;" ",Q349)))&gt;0,Y17,"")))</f>
        <v/>
      </c>
      <c r="Z349" s="964" t="str" cm="1">
        <f t="array" ref="Z349">IF(N349="","",IF(R349&lt;&gt;"","",IF(SUMPRODUCT(--(AN18:AN1500=Z17),--(AM18:AM1500&lt;&gt;""),--ISNUMBER(SEARCH(" "&amp;AM18:AM1500&amp;" ",Q349)))&gt;0,Z17,"")))</f>
        <v/>
      </c>
      <c r="AA349" s="964" t="str" cm="1">
        <f t="array" ref="AA349">IF(N349="","",IF(R349&lt;&gt;"","",IF(SUMPRODUCT(--(AN18:AN1500=AA17),--(AM18:AM1500&lt;&gt;""),--ISNUMBER(SEARCH(" "&amp;AM18:AM1500&amp;" ",Q349)))&gt;0,AA17,"")))</f>
        <v/>
      </c>
      <c r="AB349" s="964" t="str" cm="1">
        <f t="array" ref="AB349">IF(N349="","",IF(R349&lt;&gt;"","",IF(SUMPRODUCT(--(AN18:AN1500=AB17),--(AM18:AM1500&lt;&gt;""),--ISNUMBER(SEARCH(" "&amp;AM18:AM1500&amp;" ",Q349)))&gt;0,AB17,"")))</f>
        <v/>
      </c>
      <c r="AC349" s="964" t="str" cm="1">
        <f t="array" ref="AC349">IF(N349="","",IF(R349&lt;&gt;"","",IF(SUMPRODUCT(--(AN18:AN1500=AC17),--(AM18:AM1500&lt;&gt;""),--ISNUMBER(SEARCH(" "&amp;AM18:AM1500&amp;" ",Q349)))&gt;0,AC17,"")))</f>
        <v/>
      </c>
      <c r="AD349" s="964" t="str" cm="1">
        <f t="array" ref="AD349">IF(N349="","",IF(R349&lt;&gt;"","",IF(SUMPRODUCT(--(AN18:AN1500=AD17),--(AM18:AM1500&lt;&gt;""),--ISNUMBER(SEARCH(" "&amp;AM18:AM1500&amp;" ",Q349)))&gt;0,AD17,"")))</f>
        <v/>
      </c>
      <c r="AE349" s="964" t="str" cm="1">
        <f t="array" ref="AE349">IF(N349="","",IF(R349&lt;&gt;"","",IF(SUMPRODUCT(--(AN18:AN1500=AE17),--(AM18:AM1500&lt;&gt;""),--ISNUMBER(SEARCH(" "&amp;AM18:AM1500&amp;" ",Q349)))&gt;0,AE17,"")))</f>
        <v/>
      </c>
      <c r="AF349" s="964" t="str" cm="1">
        <f t="array" ref="AF349">IF(N349="","",IF(R349&lt;&gt;"","",IF(SUMPRODUCT(--(AN18:AN1500=AF17),--(AM18:AM1500&lt;&gt;""),--ISNUMBER(SEARCH(" "&amp;AM18:AM1500&amp;" ",Q349)))&gt;0,AF17,"")))</f>
        <v/>
      </c>
      <c r="AG349" s="964" t="str" cm="1">
        <f t="array" ref="AG349">IF(N349="","",IF(R349&lt;&gt;"","",IF(SUMPRODUCT(--(AN18:AN1500=AG17),--(AM18:AM1500&lt;&gt;""),--ISNUMBER(SEARCH(" "&amp;AM18:AM1500&amp;" ",Q349)))&gt;0,AG17,"")))</f>
        <v/>
      </c>
      <c r="AH349" s="964" t="str" cm="1">
        <f t="array" ref="AH349">IF(N349="","",IF(R349&lt;&gt;"","",IF(SUMPRODUCT(--(AN18:AN1500=AH17),--(AM18:AM1500&lt;&gt;""),--ISNUMBER(SEARCH(" "&amp;AM18:AM1500&amp;" ",Q349)))&gt;0,AH17,"")))</f>
        <v/>
      </c>
      <c r="AI349" s="964" t="str" cm="1">
        <f t="array" ref="AI349">IF(N349="","",IF(R349&lt;&gt;"","",IF(SUMPRODUCT(--(AN18:AN1500=AI17),--(AM18:AM1500&lt;&gt;""),--ISNUMBER(SEARCH(" "&amp;AM18:AM1500&amp;" ",Q349)))&gt;0,AI17,"")))</f>
        <v/>
      </c>
      <c r="AJ349" s="964" t="str" cm="1">
        <f t="array" ref="AJ349">IF(N349="","",IF(R349&lt;&gt;"","",IF(SUMPRODUCT(--(AN18:AN1500=AJ17),--(AM18:AM1500&lt;&gt;""),--ISNUMBER(SEARCH(" "&amp;AM18:AM1500&amp;" ",Q349)))&gt;0,AJ17,"")))</f>
        <v/>
      </c>
      <c r="AK349" s="964" t="str" cm="1">
        <f t="array" ref="AK349">IF(N349="","",IF(T349&lt;&gt;"",AK17,IF(S349&lt;&gt;"","",IF(R349&lt;&gt;"","",IF(SUMPRODUCT(--(AN18:AN1500=AK17),--(AM18:AM1500&lt;&gt;""),--ISNUMBER(SEARCH(" "&amp;AM18:AM1500&amp;" ",Q349)))&gt;0,AK17,"")))))</f>
        <v/>
      </c>
      <c r="AM349" s="964" t="s">
        <v>2350</v>
      </c>
      <c r="AN349" s="964" t="s">
        <v>1962</v>
      </c>
      <c r="BN349" s="49">
        <v>1</v>
      </c>
    </row>
    <row r="350" spans="3:66" ht="35.1" customHeight="1">
      <c r="C350" s="65"/>
      <c r="D350" s="984" t="str">
        <f t="shared" si="70"/>
        <v/>
      </c>
      <c r="E350" s="982"/>
      <c r="G350" s="963" t="str">
        <f>IF(H350="","",COUNTIF(H18:H350,"&lt;&gt;"))</f>
        <v/>
      </c>
      <c r="H350" s="958" t="str" cm="1">
        <f t="array" ref="H350">IF(L350="","",IF(LEN(L350)&lt;=MAX(10,G13),L350,IFERROR(LEFT(L350,LOOKUP(2,1/(MID(L350,ROW(1:500),1)=" ")/(ROW(1:500)&lt;=MAX(10,G13)),ROW(1:500))-1),LEFT(L350,MAX(10,G13)))))</f>
        <v/>
      </c>
      <c r="I350" s="963" t="str">
        <f t="shared" si="71"/>
        <v/>
      </c>
      <c r="J350" s="963" t="str">
        <f t="shared" si="72"/>
        <v/>
      </c>
      <c r="K350" s="964" t="str">
        <f>IF(M349&lt;&gt;"",K349,IF(K349&lt;MAX(A18:A317),K349+1,""))</f>
        <v/>
      </c>
      <c r="L350" s="965" t="str">
        <f>IF(K350="","",IF(M349&lt;&gt;"",M349,INDEX(E18:E317,MATCH(K350,A18:A317,0))))</f>
        <v/>
      </c>
      <c r="M350" s="965" t="str">
        <f t="shared" si="73"/>
        <v/>
      </c>
      <c r="N350" s="966" t="str">
        <f t="shared" si="74"/>
        <v/>
      </c>
      <c r="O350" s="967" t="str">
        <f t="shared" si="75"/>
        <v/>
      </c>
      <c r="P350" s="967" t="str">
        <f t="shared" si="76"/>
        <v/>
      </c>
      <c r="Q350" s="966" t="str">
        <f t="shared" si="77"/>
        <v/>
      </c>
      <c r="R350" s="967" t="str">
        <f>IF(N350="","",IF(COUNTIF(AP18:AP300,TRIM(Q350))&gt;0,"EXCLUSION EXACTE",""))</f>
        <v/>
      </c>
      <c r="S350" s="967" t="str" cm="1">
        <f t="array" ref="S350">IF(N350="","",IF(SUMPRODUCT(--(AP18:AP300&lt;&gt;""),--ISNUMBER(SEARCH(" "&amp;AP18:AP300&amp;" ",Q350)))&gt;0,"BLOQUE MOLLUSQUES",""))</f>
        <v/>
      </c>
      <c r="T350" s="967" t="str" cm="1">
        <f t="array" ref="T350">IF(N350="","",IF(SUMPRODUCT(--(AT18:AT300&lt;&gt;""),--ISNUMBER(SEARCH(" "&amp;AT18:AT300&amp;" ",Q350)))&gt;0,"FORCE MOLLUSQUES",""))</f>
        <v/>
      </c>
      <c r="U350" s="966" t="str">
        <f t="shared" si="78"/>
        <v/>
      </c>
      <c r="V350" s="966" t="str">
        <f t="shared" si="80"/>
        <v/>
      </c>
      <c r="W350" s="991" t="str">
        <f t="shared" si="79"/>
        <v/>
      </c>
      <c r="X350" s="967" t="str" cm="1">
        <f t="array" ref="X350">IF(N350="","",IF(R350&lt;&gt;"","",IF(SUMPRODUCT(--(AN18:AN1500=X17),--(AM18:AM1500&lt;&gt;""),--ISNUMBER(SEARCH(" "&amp;AM18:AM1500&amp;" ",Q350)))&gt;0,X17,"")))</f>
        <v/>
      </c>
      <c r="Y350" s="967" t="str" cm="1">
        <f t="array" ref="Y350">IF(N350="","",IF(R350&lt;&gt;"","",IF(SUMPRODUCT(--(AN18:AN1500=Y17),--(AM18:AM1500&lt;&gt;""),--ISNUMBER(SEARCH(" "&amp;AM18:AM1500&amp;" ",Q350)))&gt;0,Y17,"")))</f>
        <v/>
      </c>
      <c r="Z350" s="967" t="str" cm="1">
        <f t="array" ref="Z350">IF(N350="","",IF(R350&lt;&gt;"","",IF(SUMPRODUCT(--(AN18:AN1500=Z17),--(AM18:AM1500&lt;&gt;""),--ISNUMBER(SEARCH(" "&amp;AM18:AM1500&amp;" ",Q350)))&gt;0,Z17,"")))</f>
        <v/>
      </c>
      <c r="AA350" s="967" t="str" cm="1">
        <f t="array" ref="AA350">IF(N350="","",IF(R350&lt;&gt;"","",IF(SUMPRODUCT(--(AN18:AN1500=AA17),--(AM18:AM1500&lt;&gt;""),--ISNUMBER(SEARCH(" "&amp;AM18:AM1500&amp;" ",Q350)))&gt;0,AA17,"")))</f>
        <v/>
      </c>
      <c r="AB350" s="967" t="str" cm="1">
        <f t="array" ref="AB350">IF(N350="","",IF(R350&lt;&gt;"","",IF(SUMPRODUCT(--(AN18:AN1500=AB17),--(AM18:AM1500&lt;&gt;""),--ISNUMBER(SEARCH(" "&amp;AM18:AM1500&amp;" ",Q350)))&gt;0,AB17,"")))</f>
        <v/>
      </c>
      <c r="AC350" s="967" t="str" cm="1">
        <f t="array" ref="AC350">IF(N350="","",IF(R350&lt;&gt;"","",IF(SUMPRODUCT(--(AN18:AN1500=AC17),--(AM18:AM1500&lt;&gt;""),--ISNUMBER(SEARCH(" "&amp;AM18:AM1500&amp;" ",Q350)))&gt;0,AC17,"")))</f>
        <v/>
      </c>
      <c r="AD350" s="967" t="str" cm="1">
        <f t="array" ref="AD350">IF(N350="","",IF(R350&lt;&gt;"","",IF(SUMPRODUCT(--(AN18:AN1500=AD17),--(AM18:AM1500&lt;&gt;""),--ISNUMBER(SEARCH(" "&amp;AM18:AM1500&amp;" ",Q350)))&gt;0,AD17,"")))</f>
        <v/>
      </c>
      <c r="AE350" s="967" t="str" cm="1">
        <f t="array" ref="AE350">IF(N350="","",IF(R350&lt;&gt;"","",IF(SUMPRODUCT(--(AN18:AN1500=AE17),--(AM18:AM1500&lt;&gt;""),--ISNUMBER(SEARCH(" "&amp;AM18:AM1500&amp;" ",Q350)))&gt;0,AE17,"")))</f>
        <v/>
      </c>
      <c r="AF350" s="967" t="str" cm="1">
        <f t="array" ref="AF350">IF(N350="","",IF(R350&lt;&gt;"","",IF(SUMPRODUCT(--(AN18:AN1500=AF17),--(AM18:AM1500&lt;&gt;""),--ISNUMBER(SEARCH(" "&amp;AM18:AM1500&amp;" ",Q350)))&gt;0,AF17,"")))</f>
        <v/>
      </c>
      <c r="AG350" s="967" t="str" cm="1">
        <f t="array" ref="AG350">IF(N350="","",IF(R350&lt;&gt;"","",IF(SUMPRODUCT(--(AN18:AN1500=AG17),--(AM18:AM1500&lt;&gt;""),--ISNUMBER(SEARCH(" "&amp;AM18:AM1500&amp;" ",Q350)))&gt;0,AG17,"")))</f>
        <v/>
      </c>
      <c r="AH350" s="967" t="str" cm="1">
        <f t="array" ref="AH350">IF(N350="","",IF(R350&lt;&gt;"","",IF(SUMPRODUCT(--(AN18:AN1500=AH17),--(AM18:AM1500&lt;&gt;""),--ISNUMBER(SEARCH(" "&amp;AM18:AM1500&amp;" ",Q350)))&gt;0,AH17,"")))</f>
        <v/>
      </c>
      <c r="AI350" s="967" t="str" cm="1">
        <f t="array" ref="AI350">IF(N350="","",IF(R350&lt;&gt;"","",IF(SUMPRODUCT(--(AN18:AN1500=AI17),--(AM18:AM1500&lt;&gt;""),--ISNUMBER(SEARCH(" "&amp;AM18:AM1500&amp;" ",Q350)))&gt;0,AI17,"")))</f>
        <v/>
      </c>
      <c r="AJ350" s="967" t="str" cm="1">
        <f t="array" ref="AJ350">IF(N350="","",IF(R350&lt;&gt;"","",IF(SUMPRODUCT(--(AN18:AN1500=AJ17),--(AM18:AM1500&lt;&gt;""),--ISNUMBER(SEARCH(" "&amp;AM18:AM1500&amp;" ",Q350)))&gt;0,AJ17,"")))</f>
        <v/>
      </c>
      <c r="AK350" s="967" t="str" cm="1">
        <f t="array" ref="AK350">IF(N350="","",IF(T350&lt;&gt;"",AK17,IF(S350&lt;&gt;"","",IF(R350&lt;&gt;"","",IF(SUMPRODUCT(--(AN18:AN1500=AK17),--(AM18:AM1500&lt;&gt;""),--ISNUMBER(SEARCH(" "&amp;AM18:AM1500&amp;" ",Q350)))&gt;0,AK17,"")))))</f>
        <v/>
      </c>
      <c r="AM350" s="968" t="s">
        <v>2351</v>
      </c>
      <c r="AN350" s="968" t="s">
        <v>1962</v>
      </c>
      <c r="BN350" s="49">
        <v>1</v>
      </c>
    </row>
    <row r="351" spans="3:66" ht="35.1" customHeight="1">
      <c r="C351" s="65"/>
      <c r="D351" s="984" t="str">
        <f t="shared" si="70"/>
        <v/>
      </c>
      <c r="E351" s="982"/>
      <c r="G351" s="964" t="str">
        <f>IF(H351="","",COUNTIF(H18:H351,"&lt;&gt;"))</f>
        <v/>
      </c>
      <c r="H351" s="965" t="str" cm="1">
        <f t="array" ref="H351">IF(L351="","",IF(LEN(L351)&lt;=MAX(10,G13),L351,IFERROR(LEFT(L351,LOOKUP(2,1/(MID(L351,ROW(1:500),1)=" ")/(ROW(1:500)&lt;=MAX(10,G13)),ROW(1:500))-1),LEFT(L351,MAX(10,G13)))))</f>
        <v/>
      </c>
      <c r="I351" s="964" t="str">
        <f t="shared" si="71"/>
        <v/>
      </c>
      <c r="J351" s="964" t="str">
        <f t="shared" si="72"/>
        <v/>
      </c>
      <c r="K351" s="964" t="str">
        <f>IF(M350&lt;&gt;"",K350,IF(K350&lt;MAX(A18:A317),K350+1,""))</f>
        <v/>
      </c>
      <c r="L351" s="965" t="str">
        <f>IF(K351="","",IF(M350&lt;&gt;"",M350,INDEX(E18:E317,MATCH(K351,A18:A317,0))))</f>
        <v/>
      </c>
      <c r="M351" s="965" t="str">
        <f t="shared" si="73"/>
        <v/>
      </c>
      <c r="N351" s="965" t="str">
        <f t="shared" si="74"/>
        <v/>
      </c>
      <c r="O351" s="964" t="str">
        <f t="shared" si="75"/>
        <v/>
      </c>
      <c r="P351" s="964" t="str">
        <f t="shared" si="76"/>
        <v/>
      </c>
      <c r="Q351" s="965" t="str">
        <f t="shared" si="77"/>
        <v/>
      </c>
      <c r="R351" s="964" t="str">
        <f>IF(N351="","",IF(COUNTIF(AP18:AP300,TRIM(Q351))&gt;0,"EXCLUSION EXACTE",""))</f>
        <v/>
      </c>
      <c r="S351" s="964" t="str" cm="1">
        <f t="array" ref="S351">IF(N351="","",IF(SUMPRODUCT(--(AP18:AP300&lt;&gt;""),--ISNUMBER(SEARCH(" "&amp;AP18:AP300&amp;" ",Q351)))&gt;0,"BLOQUE MOLLUSQUES",""))</f>
        <v/>
      </c>
      <c r="T351" s="964" t="str" cm="1">
        <f t="array" ref="T351">IF(N351="","",IF(SUMPRODUCT(--(AT18:AT300&lt;&gt;""),--ISNUMBER(SEARCH(" "&amp;AT18:AT300&amp;" ",Q351)))&gt;0,"FORCE MOLLUSQUES",""))</f>
        <v/>
      </c>
      <c r="U351" s="965" t="str">
        <f t="shared" si="78"/>
        <v/>
      </c>
      <c r="V351" s="965" t="str">
        <f t="shared" si="80"/>
        <v/>
      </c>
      <c r="W351" s="977" t="str">
        <f t="shared" si="79"/>
        <v/>
      </c>
      <c r="X351" s="964" t="str" cm="1">
        <f t="array" ref="X351">IF(N351="","",IF(R351&lt;&gt;"","",IF(SUMPRODUCT(--(AN18:AN1500=X17),--(AM18:AM1500&lt;&gt;""),--ISNUMBER(SEARCH(" "&amp;AM18:AM1500&amp;" ",Q351)))&gt;0,X17,"")))</f>
        <v/>
      </c>
      <c r="Y351" s="964" t="str" cm="1">
        <f t="array" ref="Y351">IF(N351="","",IF(R351&lt;&gt;"","",IF(SUMPRODUCT(--(AN18:AN1500=Y17),--(AM18:AM1500&lt;&gt;""),--ISNUMBER(SEARCH(" "&amp;AM18:AM1500&amp;" ",Q351)))&gt;0,Y17,"")))</f>
        <v/>
      </c>
      <c r="Z351" s="964" t="str" cm="1">
        <f t="array" ref="Z351">IF(N351="","",IF(R351&lt;&gt;"","",IF(SUMPRODUCT(--(AN18:AN1500=Z17),--(AM18:AM1500&lt;&gt;""),--ISNUMBER(SEARCH(" "&amp;AM18:AM1500&amp;" ",Q351)))&gt;0,Z17,"")))</f>
        <v/>
      </c>
      <c r="AA351" s="964" t="str" cm="1">
        <f t="array" ref="AA351">IF(N351="","",IF(R351&lt;&gt;"","",IF(SUMPRODUCT(--(AN18:AN1500=AA17),--(AM18:AM1500&lt;&gt;""),--ISNUMBER(SEARCH(" "&amp;AM18:AM1500&amp;" ",Q351)))&gt;0,AA17,"")))</f>
        <v/>
      </c>
      <c r="AB351" s="964" t="str" cm="1">
        <f t="array" ref="AB351">IF(N351="","",IF(R351&lt;&gt;"","",IF(SUMPRODUCT(--(AN18:AN1500=AB17),--(AM18:AM1500&lt;&gt;""),--ISNUMBER(SEARCH(" "&amp;AM18:AM1500&amp;" ",Q351)))&gt;0,AB17,"")))</f>
        <v/>
      </c>
      <c r="AC351" s="964" t="str" cm="1">
        <f t="array" ref="AC351">IF(N351="","",IF(R351&lt;&gt;"","",IF(SUMPRODUCT(--(AN18:AN1500=AC17),--(AM18:AM1500&lt;&gt;""),--ISNUMBER(SEARCH(" "&amp;AM18:AM1500&amp;" ",Q351)))&gt;0,AC17,"")))</f>
        <v/>
      </c>
      <c r="AD351" s="964" t="str" cm="1">
        <f t="array" ref="AD351">IF(N351="","",IF(R351&lt;&gt;"","",IF(SUMPRODUCT(--(AN18:AN1500=AD17),--(AM18:AM1500&lt;&gt;""),--ISNUMBER(SEARCH(" "&amp;AM18:AM1500&amp;" ",Q351)))&gt;0,AD17,"")))</f>
        <v/>
      </c>
      <c r="AE351" s="964" t="str" cm="1">
        <f t="array" ref="AE351">IF(N351="","",IF(R351&lt;&gt;"","",IF(SUMPRODUCT(--(AN18:AN1500=AE17),--(AM18:AM1500&lt;&gt;""),--ISNUMBER(SEARCH(" "&amp;AM18:AM1500&amp;" ",Q351)))&gt;0,AE17,"")))</f>
        <v/>
      </c>
      <c r="AF351" s="964" t="str" cm="1">
        <f t="array" ref="AF351">IF(N351="","",IF(R351&lt;&gt;"","",IF(SUMPRODUCT(--(AN18:AN1500=AF17),--(AM18:AM1500&lt;&gt;""),--ISNUMBER(SEARCH(" "&amp;AM18:AM1500&amp;" ",Q351)))&gt;0,AF17,"")))</f>
        <v/>
      </c>
      <c r="AG351" s="964" t="str" cm="1">
        <f t="array" ref="AG351">IF(N351="","",IF(R351&lt;&gt;"","",IF(SUMPRODUCT(--(AN18:AN1500=AG17),--(AM18:AM1500&lt;&gt;""),--ISNUMBER(SEARCH(" "&amp;AM18:AM1500&amp;" ",Q351)))&gt;0,AG17,"")))</f>
        <v/>
      </c>
      <c r="AH351" s="964" t="str" cm="1">
        <f t="array" ref="AH351">IF(N351="","",IF(R351&lt;&gt;"","",IF(SUMPRODUCT(--(AN18:AN1500=AH17),--(AM18:AM1500&lt;&gt;""),--ISNUMBER(SEARCH(" "&amp;AM18:AM1500&amp;" ",Q351)))&gt;0,AH17,"")))</f>
        <v/>
      </c>
      <c r="AI351" s="964" t="str" cm="1">
        <f t="array" ref="AI351">IF(N351="","",IF(R351&lt;&gt;"","",IF(SUMPRODUCT(--(AN18:AN1500=AI17),--(AM18:AM1500&lt;&gt;""),--ISNUMBER(SEARCH(" "&amp;AM18:AM1500&amp;" ",Q351)))&gt;0,AI17,"")))</f>
        <v/>
      </c>
      <c r="AJ351" s="964" t="str" cm="1">
        <f t="array" ref="AJ351">IF(N351="","",IF(R351&lt;&gt;"","",IF(SUMPRODUCT(--(AN18:AN1500=AJ17),--(AM18:AM1500&lt;&gt;""),--ISNUMBER(SEARCH(" "&amp;AM18:AM1500&amp;" ",Q351)))&gt;0,AJ17,"")))</f>
        <v/>
      </c>
      <c r="AK351" s="964" t="str" cm="1">
        <f t="array" ref="AK351">IF(N351="","",IF(T351&lt;&gt;"",AK17,IF(S351&lt;&gt;"","",IF(R351&lt;&gt;"","",IF(SUMPRODUCT(--(AN18:AN1500=AK17),--(AM18:AM1500&lt;&gt;""),--ISNUMBER(SEARCH(" "&amp;AM18:AM1500&amp;" ",Q351)))&gt;0,AK17,"")))))</f>
        <v/>
      </c>
      <c r="AM351" s="964" t="s">
        <v>2352</v>
      </c>
      <c r="AN351" s="964" t="s">
        <v>1962</v>
      </c>
      <c r="BN351" s="49">
        <v>1</v>
      </c>
    </row>
    <row r="352" spans="3:66" ht="35.1" customHeight="1">
      <c r="C352" s="65"/>
      <c r="D352" s="984" t="str">
        <f t="shared" si="70"/>
        <v/>
      </c>
      <c r="E352" s="982"/>
      <c r="G352" s="963" t="str">
        <f>IF(H352="","",COUNTIF(H18:H352,"&lt;&gt;"))</f>
        <v/>
      </c>
      <c r="H352" s="958" t="str" cm="1">
        <f t="array" ref="H352">IF(L352="","",IF(LEN(L352)&lt;=MAX(10,G13),L352,IFERROR(LEFT(L352,LOOKUP(2,1/(MID(L352,ROW(1:500),1)=" ")/(ROW(1:500)&lt;=MAX(10,G13)),ROW(1:500))-1),LEFT(L352,MAX(10,G13)))))</f>
        <v/>
      </c>
      <c r="I352" s="963" t="str">
        <f t="shared" si="71"/>
        <v/>
      </c>
      <c r="J352" s="963" t="str">
        <f t="shared" si="72"/>
        <v/>
      </c>
      <c r="K352" s="964" t="str">
        <f>IF(M351&lt;&gt;"",K351,IF(K351&lt;MAX(A18:A317),K351+1,""))</f>
        <v/>
      </c>
      <c r="L352" s="965" t="str">
        <f>IF(K352="","",IF(M351&lt;&gt;"",M351,INDEX(E18:E317,MATCH(K352,A18:A317,0))))</f>
        <v/>
      </c>
      <c r="M352" s="965" t="str">
        <f t="shared" si="73"/>
        <v/>
      </c>
      <c r="N352" s="966" t="str">
        <f t="shared" si="74"/>
        <v/>
      </c>
      <c r="O352" s="967" t="str">
        <f t="shared" si="75"/>
        <v/>
      </c>
      <c r="P352" s="967" t="str">
        <f t="shared" si="76"/>
        <v/>
      </c>
      <c r="Q352" s="966" t="str">
        <f t="shared" si="77"/>
        <v/>
      </c>
      <c r="R352" s="967" t="str">
        <f>IF(N352="","",IF(COUNTIF(AP18:AP300,TRIM(Q352))&gt;0,"EXCLUSION EXACTE",""))</f>
        <v/>
      </c>
      <c r="S352" s="967" t="str" cm="1">
        <f t="array" ref="S352">IF(N352="","",IF(SUMPRODUCT(--(AP18:AP300&lt;&gt;""),--ISNUMBER(SEARCH(" "&amp;AP18:AP300&amp;" ",Q352)))&gt;0,"BLOQUE MOLLUSQUES",""))</f>
        <v/>
      </c>
      <c r="T352" s="967" t="str" cm="1">
        <f t="array" ref="T352">IF(N352="","",IF(SUMPRODUCT(--(AT18:AT300&lt;&gt;""),--ISNUMBER(SEARCH(" "&amp;AT18:AT300&amp;" ",Q352)))&gt;0,"FORCE MOLLUSQUES",""))</f>
        <v/>
      </c>
      <c r="U352" s="966" t="str">
        <f t="shared" si="78"/>
        <v/>
      </c>
      <c r="V352" s="966" t="str">
        <f t="shared" si="80"/>
        <v/>
      </c>
      <c r="W352" s="991" t="str">
        <f t="shared" si="79"/>
        <v/>
      </c>
      <c r="X352" s="967" t="str" cm="1">
        <f t="array" ref="X352">IF(N352="","",IF(R352&lt;&gt;"","",IF(SUMPRODUCT(--(AN18:AN1500=X17),--(AM18:AM1500&lt;&gt;""),--ISNUMBER(SEARCH(" "&amp;AM18:AM1500&amp;" ",Q352)))&gt;0,X17,"")))</f>
        <v/>
      </c>
      <c r="Y352" s="967" t="str" cm="1">
        <f t="array" ref="Y352">IF(N352="","",IF(R352&lt;&gt;"","",IF(SUMPRODUCT(--(AN18:AN1500=Y17),--(AM18:AM1500&lt;&gt;""),--ISNUMBER(SEARCH(" "&amp;AM18:AM1500&amp;" ",Q352)))&gt;0,Y17,"")))</f>
        <v/>
      </c>
      <c r="Z352" s="967" t="str" cm="1">
        <f t="array" ref="Z352">IF(N352="","",IF(R352&lt;&gt;"","",IF(SUMPRODUCT(--(AN18:AN1500=Z17),--(AM18:AM1500&lt;&gt;""),--ISNUMBER(SEARCH(" "&amp;AM18:AM1500&amp;" ",Q352)))&gt;0,Z17,"")))</f>
        <v/>
      </c>
      <c r="AA352" s="967" t="str" cm="1">
        <f t="array" ref="AA352">IF(N352="","",IF(R352&lt;&gt;"","",IF(SUMPRODUCT(--(AN18:AN1500=AA17),--(AM18:AM1500&lt;&gt;""),--ISNUMBER(SEARCH(" "&amp;AM18:AM1500&amp;" ",Q352)))&gt;0,AA17,"")))</f>
        <v/>
      </c>
      <c r="AB352" s="967" t="str" cm="1">
        <f t="array" ref="AB352">IF(N352="","",IF(R352&lt;&gt;"","",IF(SUMPRODUCT(--(AN18:AN1500=AB17),--(AM18:AM1500&lt;&gt;""),--ISNUMBER(SEARCH(" "&amp;AM18:AM1500&amp;" ",Q352)))&gt;0,AB17,"")))</f>
        <v/>
      </c>
      <c r="AC352" s="967" t="str" cm="1">
        <f t="array" ref="AC352">IF(N352="","",IF(R352&lt;&gt;"","",IF(SUMPRODUCT(--(AN18:AN1500=AC17),--(AM18:AM1500&lt;&gt;""),--ISNUMBER(SEARCH(" "&amp;AM18:AM1500&amp;" ",Q352)))&gt;0,AC17,"")))</f>
        <v/>
      </c>
      <c r="AD352" s="967" t="str" cm="1">
        <f t="array" ref="AD352">IF(N352="","",IF(R352&lt;&gt;"","",IF(SUMPRODUCT(--(AN18:AN1500=AD17),--(AM18:AM1500&lt;&gt;""),--ISNUMBER(SEARCH(" "&amp;AM18:AM1500&amp;" ",Q352)))&gt;0,AD17,"")))</f>
        <v/>
      </c>
      <c r="AE352" s="967" t="str" cm="1">
        <f t="array" ref="AE352">IF(N352="","",IF(R352&lt;&gt;"","",IF(SUMPRODUCT(--(AN18:AN1500=AE17),--(AM18:AM1500&lt;&gt;""),--ISNUMBER(SEARCH(" "&amp;AM18:AM1500&amp;" ",Q352)))&gt;0,AE17,"")))</f>
        <v/>
      </c>
      <c r="AF352" s="967" t="str" cm="1">
        <f t="array" ref="AF352">IF(N352="","",IF(R352&lt;&gt;"","",IF(SUMPRODUCT(--(AN18:AN1500=AF17),--(AM18:AM1500&lt;&gt;""),--ISNUMBER(SEARCH(" "&amp;AM18:AM1500&amp;" ",Q352)))&gt;0,AF17,"")))</f>
        <v/>
      </c>
      <c r="AG352" s="967" t="str" cm="1">
        <f t="array" ref="AG352">IF(N352="","",IF(R352&lt;&gt;"","",IF(SUMPRODUCT(--(AN18:AN1500=AG17),--(AM18:AM1500&lt;&gt;""),--ISNUMBER(SEARCH(" "&amp;AM18:AM1500&amp;" ",Q352)))&gt;0,AG17,"")))</f>
        <v/>
      </c>
      <c r="AH352" s="967" t="str" cm="1">
        <f t="array" ref="AH352">IF(N352="","",IF(R352&lt;&gt;"","",IF(SUMPRODUCT(--(AN18:AN1500=AH17),--(AM18:AM1500&lt;&gt;""),--ISNUMBER(SEARCH(" "&amp;AM18:AM1500&amp;" ",Q352)))&gt;0,AH17,"")))</f>
        <v/>
      </c>
      <c r="AI352" s="967" t="str" cm="1">
        <f t="array" ref="AI352">IF(N352="","",IF(R352&lt;&gt;"","",IF(SUMPRODUCT(--(AN18:AN1500=AI17),--(AM18:AM1500&lt;&gt;""),--ISNUMBER(SEARCH(" "&amp;AM18:AM1500&amp;" ",Q352)))&gt;0,AI17,"")))</f>
        <v/>
      </c>
      <c r="AJ352" s="967" t="str" cm="1">
        <f t="array" ref="AJ352">IF(N352="","",IF(R352&lt;&gt;"","",IF(SUMPRODUCT(--(AN18:AN1500=AJ17),--(AM18:AM1500&lt;&gt;""),--ISNUMBER(SEARCH(" "&amp;AM18:AM1500&amp;" ",Q352)))&gt;0,AJ17,"")))</f>
        <v/>
      </c>
      <c r="AK352" s="967" t="str" cm="1">
        <f t="array" ref="AK352">IF(N352="","",IF(T352&lt;&gt;"",AK17,IF(S352&lt;&gt;"","",IF(R352&lt;&gt;"","",IF(SUMPRODUCT(--(AN18:AN1500=AK17),--(AM18:AM1500&lt;&gt;""),--ISNUMBER(SEARCH(" "&amp;AM18:AM1500&amp;" ",Q352)))&gt;0,AK17,"")))))</f>
        <v/>
      </c>
      <c r="AM352" s="968" t="s">
        <v>2353</v>
      </c>
      <c r="AN352" s="968" t="s">
        <v>1962</v>
      </c>
      <c r="BN352" s="49">
        <v>1</v>
      </c>
    </row>
    <row r="353" spans="3:66" ht="35.1" customHeight="1">
      <c r="C353" s="65"/>
      <c r="D353" s="984" t="str">
        <f t="shared" si="70"/>
        <v/>
      </c>
      <c r="E353" s="982"/>
      <c r="G353" s="964" t="str">
        <f>IF(H353="","",COUNTIF(H18:H353,"&lt;&gt;"))</f>
        <v/>
      </c>
      <c r="H353" s="965" t="str" cm="1">
        <f t="array" ref="H353">IF(L353="","",IF(LEN(L353)&lt;=MAX(10,G13),L353,IFERROR(LEFT(L353,LOOKUP(2,1/(MID(L353,ROW(1:500),1)=" ")/(ROW(1:500)&lt;=MAX(10,G13)),ROW(1:500))-1),LEFT(L353,MAX(10,G13)))))</f>
        <v/>
      </c>
      <c r="I353" s="964" t="str">
        <f t="shared" si="71"/>
        <v/>
      </c>
      <c r="J353" s="964" t="str">
        <f t="shared" si="72"/>
        <v/>
      </c>
      <c r="K353" s="964" t="str">
        <f>IF(M352&lt;&gt;"",K352,IF(K352&lt;MAX(A18:A317),K352+1,""))</f>
        <v/>
      </c>
      <c r="L353" s="965" t="str">
        <f>IF(K353="","",IF(M352&lt;&gt;"",M352,INDEX(E18:E317,MATCH(K353,A18:A317,0))))</f>
        <v/>
      </c>
      <c r="M353" s="965" t="str">
        <f t="shared" si="73"/>
        <v/>
      </c>
      <c r="N353" s="965" t="str">
        <f t="shared" si="74"/>
        <v/>
      </c>
      <c r="O353" s="964" t="str">
        <f t="shared" si="75"/>
        <v/>
      </c>
      <c r="P353" s="964" t="str">
        <f t="shared" si="76"/>
        <v/>
      </c>
      <c r="Q353" s="965" t="str">
        <f t="shared" si="77"/>
        <v/>
      </c>
      <c r="R353" s="964" t="str">
        <f>IF(N353="","",IF(COUNTIF(AP18:AP300,TRIM(Q353))&gt;0,"EXCLUSION EXACTE",""))</f>
        <v/>
      </c>
      <c r="S353" s="964" t="str" cm="1">
        <f t="array" ref="S353">IF(N353="","",IF(SUMPRODUCT(--(AP18:AP300&lt;&gt;""),--ISNUMBER(SEARCH(" "&amp;AP18:AP300&amp;" ",Q353)))&gt;0,"BLOQUE MOLLUSQUES",""))</f>
        <v/>
      </c>
      <c r="T353" s="964" t="str" cm="1">
        <f t="array" ref="T353">IF(N353="","",IF(SUMPRODUCT(--(AT18:AT300&lt;&gt;""),--ISNUMBER(SEARCH(" "&amp;AT18:AT300&amp;" ",Q353)))&gt;0,"FORCE MOLLUSQUES",""))</f>
        <v/>
      </c>
      <c r="U353" s="965" t="str">
        <f t="shared" si="78"/>
        <v/>
      </c>
      <c r="V353" s="965" t="str">
        <f t="shared" si="80"/>
        <v/>
      </c>
      <c r="W353" s="977" t="str">
        <f t="shared" si="79"/>
        <v/>
      </c>
      <c r="X353" s="964" t="str" cm="1">
        <f t="array" ref="X353">IF(N353="","",IF(R353&lt;&gt;"","",IF(SUMPRODUCT(--(AN18:AN1500=X17),--(AM18:AM1500&lt;&gt;""),--ISNUMBER(SEARCH(" "&amp;AM18:AM1500&amp;" ",Q353)))&gt;0,X17,"")))</f>
        <v/>
      </c>
      <c r="Y353" s="964" t="str" cm="1">
        <f t="array" ref="Y353">IF(N353="","",IF(R353&lt;&gt;"","",IF(SUMPRODUCT(--(AN18:AN1500=Y17),--(AM18:AM1500&lt;&gt;""),--ISNUMBER(SEARCH(" "&amp;AM18:AM1500&amp;" ",Q353)))&gt;0,Y17,"")))</f>
        <v/>
      </c>
      <c r="Z353" s="964" t="str" cm="1">
        <f t="array" ref="Z353">IF(N353="","",IF(R353&lt;&gt;"","",IF(SUMPRODUCT(--(AN18:AN1500=Z17),--(AM18:AM1500&lt;&gt;""),--ISNUMBER(SEARCH(" "&amp;AM18:AM1500&amp;" ",Q353)))&gt;0,Z17,"")))</f>
        <v/>
      </c>
      <c r="AA353" s="964" t="str" cm="1">
        <f t="array" ref="AA353">IF(N353="","",IF(R353&lt;&gt;"","",IF(SUMPRODUCT(--(AN18:AN1500=AA17),--(AM18:AM1500&lt;&gt;""),--ISNUMBER(SEARCH(" "&amp;AM18:AM1500&amp;" ",Q353)))&gt;0,AA17,"")))</f>
        <v/>
      </c>
      <c r="AB353" s="964" t="str" cm="1">
        <f t="array" ref="AB353">IF(N353="","",IF(R353&lt;&gt;"","",IF(SUMPRODUCT(--(AN18:AN1500=AB17),--(AM18:AM1500&lt;&gt;""),--ISNUMBER(SEARCH(" "&amp;AM18:AM1500&amp;" ",Q353)))&gt;0,AB17,"")))</f>
        <v/>
      </c>
      <c r="AC353" s="964" t="str" cm="1">
        <f t="array" ref="AC353">IF(N353="","",IF(R353&lt;&gt;"","",IF(SUMPRODUCT(--(AN18:AN1500=AC17),--(AM18:AM1500&lt;&gt;""),--ISNUMBER(SEARCH(" "&amp;AM18:AM1500&amp;" ",Q353)))&gt;0,AC17,"")))</f>
        <v/>
      </c>
      <c r="AD353" s="964" t="str" cm="1">
        <f t="array" ref="AD353">IF(N353="","",IF(R353&lt;&gt;"","",IF(SUMPRODUCT(--(AN18:AN1500=AD17),--(AM18:AM1500&lt;&gt;""),--ISNUMBER(SEARCH(" "&amp;AM18:AM1500&amp;" ",Q353)))&gt;0,AD17,"")))</f>
        <v/>
      </c>
      <c r="AE353" s="964" t="str" cm="1">
        <f t="array" ref="AE353">IF(N353="","",IF(R353&lt;&gt;"","",IF(SUMPRODUCT(--(AN18:AN1500=AE17),--(AM18:AM1500&lt;&gt;""),--ISNUMBER(SEARCH(" "&amp;AM18:AM1500&amp;" ",Q353)))&gt;0,AE17,"")))</f>
        <v/>
      </c>
      <c r="AF353" s="964" t="str" cm="1">
        <f t="array" ref="AF353">IF(N353="","",IF(R353&lt;&gt;"","",IF(SUMPRODUCT(--(AN18:AN1500=AF17),--(AM18:AM1500&lt;&gt;""),--ISNUMBER(SEARCH(" "&amp;AM18:AM1500&amp;" ",Q353)))&gt;0,AF17,"")))</f>
        <v/>
      </c>
      <c r="AG353" s="964" t="str" cm="1">
        <f t="array" ref="AG353">IF(N353="","",IF(R353&lt;&gt;"","",IF(SUMPRODUCT(--(AN18:AN1500=AG17),--(AM18:AM1500&lt;&gt;""),--ISNUMBER(SEARCH(" "&amp;AM18:AM1500&amp;" ",Q353)))&gt;0,AG17,"")))</f>
        <v/>
      </c>
      <c r="AH353" s="964" t="str" cm="1">
        <f t="array" ref="AH353">IF(N353="","",IF(R353&lt;&gt;"","",IF(SUMPRODUCT(--(AN18:AN1500=AH17),--(AM18:AM1500&lt;&gt;""),--ISNUMBER(SEARCH(" "&amp;AM18:AM1500&amp;" ",Q353)))&gt;0,AH17,"")))</f>
        <v/>
      </c>
      <c r="AI353" s="964" t="str" cm="1">
        <f t="array" ref="AI353">IF(N353="","",IF(R353&lt;&gt;"","",IF(SUMPRODUCT(--(AN18:AN1500=AI17),--(AM18:AM1500&lt;&gt;""),--ISNUMBER(SEARCH(" "&amp;AM18:AM1500&amp;" ",Q353)))&gt;0,AI17,"")))</f>
        <v/>
      </c>
      <c r="AJ353" s="964" t="str" cm="1">
        <f t="array" ref="AJ353">IF(N353="","",IF(R353&lt;&gt;"","",IF(SUMPRODUCT(--(AN18:AN1500=AJ17),--(AM18:AM1500&lt;&gt;""),--ISNUMBER(SEARCH(" "&amp;AM18:AM1500&amp;" ",Q353)))&gt;0,AJ17,"")))</f>
        <v/>
      </c>
      <c r="AK353" s="964" t="str" cm="1">
        <f t="array" ref="AK353">IF(N353="","",IF(T353&lt;&gt;"",AK17,IF(S353&lt;&gt;"","",IF(R353&lt;&gt;"","",IF(SUMPRODUCT(--(AN18:AN1500=AK17),--(AM18:AM1500&lt;&gt;""),--ISNUMBER(SEARCH(" "&amp;AM18:AM1500&amp;" ",Q353)))&gt;0,AK17,"")))))</f>
        <v/>
      </c>
      <c r="AM353" s="964" t="s">
        <v>2354</v>
      </c>
      <c r="AN353" s="964" t="s">
        <v>1962</v>
      </c>
      <c r="BN353" s="49">
        <v>1</v>
      </c>
    </row>
    <row r="354" spans="3:66" ht="35.1" customHeight="1">
      <c r="C354" s="65"/>
      <c r="D354" s="984" t="str">
        <f t="shared" si="70"/>
        <v/>
      </c>
      <c r="E354" s="982"/>
      <c r="G354" s="963" t="str">
        <f>IF(H354="","",COUNTIF(H18:H354,"&lt;&gt;"))</f>
        <v/>
      </c>
      <c r="H354" s="958" t="str" cm="1">
        <f t="array" ref="H354">IF(L354="","",IF(LEN(L354)&lt;=MAX(10,G13),L354,IFERROR(LEFT(L354,LOOKUP(2,1/(MID(L354,ROW(1:500),1)=" ")/(ROW(1:500)&lt;=MAX(10,G13)),ROW(1:500))-1),LEFT(L354,MAX(10,G13)))))</f>
        <v/>
      </c>
      <c r="I354" s="963" t="str">
        <f t="shared" si="71"/>
        <v/>
      </c>
      <c r="J354" s="963" t="str">
        <f t="shared" si="72"/>
        <v/>
      </c>
      <c r="K354" s="964" t="str">
        <f>IF(M353&lt;&gt;"",K353,IF(K353&lt;MAX(A18:A317),K353+1,""))</f>
        <v/>
      </c>
      <c r="L354" s="965" t="str">
        <f>IF(K354="","",IF(M353&lt;&gt;"",M353,INDEX(E18:E317,MATCH(K354,A18:A317,0))))</f>
        <v/>
      </c>
      <c r="M354" s="965" t="str">
        <f t="shared" si="73"/>
        <v/>
      </c>
      <c r="N354" s="966" t="str">
        <f t="shared" si="74"/>
        <v/>
      </c>
      <c r="O354" s="967" t="str">
        <f t="shared" si="75"/>
        <v/>
      </c>
      <c r="P354" s="967" t="str">
        <f t="shared" si="76"/>
        <v/>
      </c>
      <c r="Q354" s="966" t="str">
        <f t="shared" si="77"/>
        <v/>
      </c>
      <c r="R354" s="967" t="str">
        <f>IF(N354="","",IF(COUNTIF(AP18:AP300,TRIM(Q354))&gt;0,"EXCLUSION EXACTE",""))</f>
        <v/>
      </c>
      <c r="S354" s="967" t="str" cm="1">
        <f t="array" ref="S354">IF(N354="","",IF(SUMPRODUCT(--(AP18:AP300&lt;&gt;""),--ISNUMBER(SEARCH(" "&amp;AP18:AP300&amp;" ",Q354)))&gt;0,"BLOQUE MOLLUSQUES",""))</f>
        <v/>
      </c>
      <c r="T354" s="967" t="str" cm="1">
        <f t="array" ref="T354">IF(N354="","",IF(SUMPRODUCT(--(AT18:AT300&lt;&gt;""),--ISNUMBER(SEARCH(" "&amp;AT18:AT300&amp;" ",Q354)))&gt;0,"FORCE MOLLUSQUES",""))</f>
        <v/>
      </c>
      <c r="U354" s="966" t="str">
        <f t="shared" si="78"/>
        <v/>
      </c>
      <c r="V354" s="966" t="str">
        <f t="shared" si="80"/>
        <v/>
      </c>
      <c r="W354" s="991" t="str">
        <f t="shared" si="79"/>
        <v/>
      </c>
      <c r="X354" s="967" t="str" cm="1">
        <f t="array" ref="X354">IF(N354="","",IF(R354&lt;&gt;"","",IF(SUMPRODUCT(--(AN18:AN1500=X17),--(AM18:AM1500&lt;&gt;""),--ISNUMBER(SEARCH(" "&amp;AM18:AM1500&amp;" ",Q354)))&gt;0,X17,"")))</f>
        <v/>
      </c>
      <c r="Y354" s="967" t="str" cm="1">
        <f t="array" ref="Y354">IF(N354="","",IF(R354&lt;&gt;"","",IF(SUMPRODUCT(--(AN18:AN1500=Y17),--(AM18:AM1500&lt;&gt;""),--ISNUMBER(SEARCH(" "&amp;AM18:AM1500&amp;" ",Q354)))&gt;0,Y17,"")))</f>
        <v/>
      </c>
      <c r="Z354" s="967" t="str" cm="1">
        <f t="array" ref="Z354">IF(N354="","",IF(R354&lt;&gt;"","",IF(SUMPRODUCT(--(AN18:AN1500=Z17),--(AM18:AM1500&lt;&gt;""),--ISNUMBER(SEARCH(" "&amp;AM18:AM1500&amp;" ",Q354)))&gt;0,Z17,"")))</f>
        <v/>
      </c>
      <c r="AA354" s="967" t="str" cm="1">
        <f t="array" ref="AA354">IF(N354="","",IF(R354&lt;&gt;"","",IF(SUMPRODUCT(--(AN18:AN1500=AA17),--(AM18:AM1500&lt;&gt;""),--ISNUMBER(SEARCH(" "&amp;AM18:AM1500&amp;" ",Q354)))&gt;0,AA17,"")))</f>
        <v/>
      </c>
      <c r="AB354" s="967" t="str" cm="1">
        <f t="array" ref="AB354">IF(N354="","",IF(R354&lt;&gt;"","",IF(SUMPRODUCT(--(AN18:AN1500=AB17),--(AM18:AM1500&lt;&gt;""),--ISNUMBER(SEARCH(" "&amp;AM18:AM1500&amp;" ",Q354)))&gt;0,AB17,"")))</f>
        <v/>
      </c>
      <c r="AC354" s="967" t="str" cm="1">
        <f t="array" ref="AC354">IF(N354="","",IF(R354&lt;&gt;"","",IF(SUMPRODUCT(--(AN18:AN1500=AC17),--(AM18:AM1500&lt;&gt;""),--ISNUMBER(SEARCH(" "&amp;AM18:AM1500&amp;" ",Q354)))&gt;0,AC17,"")))</f>
        <v/>
      </c>
      <c r="AD354" s="967" t="str" cm="1">
        <f t="array" ref="AD354">IF(N354="","",IF(R354&lt;&gt;"","",IF(SUMPRODUCT(--(AN18:AN1500=AD17),--(AM18:AM1500&lt;&gt;""),--ISNUMBER(SEARCH(" "&amp;AM18:AM1500&amp;" ",Q354)))&gt;0,AD17,"")))</f>
        <v/>
      </c>
      <c r="AE354" s="967" t="str" cm="1">
        <f t="array" ref="AE354">IF(N354="","",IF(R354&lt;&gt;"","",IF(SUMPRODUCT(--(AN18:AN1500=AE17),--(AM18:AM1500&lt;&gt;""),--ISNUMBER(SEARCH(" "&amp;AM18:AM1500&amp;" ",Q354)))&gt;0,AE17,"")))</f>
        <v/>
      </c>
      <c r="AF354" s="967" t="str" cm="1">
        <f t="array" ref="AF354">IF(N354="","",IF(R354&lt;&gt;"","",IF(SUMPRODUCT(--(AN18:AN1500=AF17),--(AM18:AM1500&lt;&gt;""),--ISNUMBER(SEARCH(" "&amp;AM18:AM1500&amp;" ",Q354)))&gt;0,AF17,"")))</f>
        <v/>
      </c>
      <c r="AG354" s="967" t="str" cm="1">
        <f t="array" ref="AG354">IF(N354="","",IF(R354&lt;&gt;"","",IF(SUMPRODUCT(--(AN18:AN1500=AG17),--(AM18:AM1500&lt;&gt;""),--ISNUMBER(SEARCH(" "&amp;AM18:AM1500&amp;" ",Q354)))&gt;0,AG17,"")))</f>
        <v/>
      </c>
      <c r="AH354" s="967" t="str" cm="1">
        <f t="array" ref="AH354">IF(N354="","",IF(R354&lt;&gt;"","",IF(SUMPRODUCT(--(AN18:AN1500=AH17),--(AM18:AM1500&lt;&gt;""),--ISNUMBER(SEARCH(" "&amp;AM18:AM1500&amp;" ",Q354)))&gt;0,AH17,"")))</f>
        <v/>
      </c>
      <c r="AI354" s="967" t="str" cm="1">
        <f t="array" ref="AI354">IF(N354="","",IF(R354&lt;&gt;"","",IF(SUMPRODUCT(--(AN18:AN1500=AI17),--(AM18:AM1500&lt;&gt;""),--ISNUMBER(SEARCH(" "&amp;AM18:AM1500&amp;" ",Q354)))&gt;0,AI17,"")))</f>
        <v/>
      </c>
      <c r="AJ354" s="967" t="str" cm="1">
        <f t="array" ref="AJ354">IF(N354="","",IF(R354&lt;&gt;"","",IF(SUMPRODUCT(--(AN18:AN1500=AJ17),--(AM18:AM1500&lt;&gt;""),--ISNUMBER(SEARCH(" "&amp;AM18:AM1500&amp;" ",Q354)))&gt;0,AJ17,"")))</f>
        <v/>
      </c>
      <c r="AK354" s="967" t="str" cm="1">
        <f t="array" ref="AK354">IF(N354="","",IF(T354&lt;&gt;"",AK17,IF(S354&lt;&gt;"","",IF(R354&lt;&gt;"","",IF(SUMPRODUCT(--(AN18:AN1500=AK17),--(AM18:AM1500&lt;&gt;""),--ISNUMBER(SEARCH(" "&amp;AM18:AM1500&amp;" ",Q354)))&gt;0,AK17,"")))))</f>
        <v/>
      </c>
      <c r="AM354" s="968" t="s">
        <v>2172</v>
      </c>
      <c r="AN354" s="968" t="s">
        <v>1962</v>
      </c>
      <c r="BN354" s="49">
        <v>1</v>
      </c>
    </row>
    <row r="355" spans="3:66" ht="35.1" customHeight="1">
      <c r="C355" s="65"/>
      <c r="D355" s="984" t="str">
        <f t="shared" si="70"/>
        <v/>
      </c>
      <c r="E355" s="982"/>
      <c r="G355" s="964" t="str">
        <f>IF(H355="","",COUNTIF(H18:H355,"&lt;&gt;"))</f>
        <v/>
      </c>
      <c r="H355" s="965" t="str" cm="1">
        <f t="array" ref="H355">IF(L355="","",IF(LEN(L355)&lt;=MAX(10,G13),L355,IFERROR(LEFT(L355,LOOKUP(2,1/(MID(L355,ROW(1:500),1)=" ")/(ROW(1:500)&lt;=MAX(10,G13)),ROW(1:500))-1),LEFT(L355,MAX(10,G13)))))</f>
        <v/>
      </c>
      <c r="I355" s="964" t="str">
        <f t="shared" si="71"/>
        <v/>
      </c>
      <c r="J355" s="964" t="str">
        <f t="shared" si="72"/>
        <v/>
      </c>
      <c r="K355" s="964" t="str">
        <f>IF(M354&lt;&gt;"",K354,IF(K354&lt;MAX(A18:A317),K354+1,""))</f>
        <v/>
      </c>
      <c r="L355" s="965" t="str">
        <f>IF(K355="","",IF(M354&lt;&gt;"",M354,INDEX(E18:E317,MATCH(K355,A18:A317,0))))</f>
        <v/>
      </c>
      <c r="M355" s="965" t="str">
        <f t="shared" si="73"/>
        <v/>
      </c>
      <c r="N355" s="965" t="str">
        <f t="shared" si="74"/>
        <v/>
      </c>
      <c r="O355" s="964" t="str">
        <f t="shared" si="75"/>
        <v/>
      </c>
      <c r="P355" s="964" t="str">
        <f t="shared" si="76"/>
        <v/>
      </c>
      <c r="Q355" s="965" t="str">
        <f t="shared" si="77"/>
        <v/>
      </c>
      <c r="R355" s="964" t="str">
        <f>IF(N355="","",IF(COUNTIF(AP18:AP300,TRIM(Q355))&gt;0,"EXCLUSION EXACTE",""))</f>
        <v/>
      </c>
      <c r="S355" s="964" t="str" cm="1">
        <f t="array" ref="S355">IF(N355="","",IF(SUMPRODUCT(--(AP18:AP300&lt;&gt;""),--ISNUMBER(SEARCH(" "&amp;AP18:AP300&amp;" ",Q355)))&gt;0,"BLOQUE MOLLUSQUES",""))</f>
        <v/>
      </c>
      <c r="T355" s="964" t="str" cm="1">
        <f t="array" ref="T355">IF(N355="","",IF(SUMPRODUCT(--(AT18:AT300&lt;&gt;""),--ISNUMBER(SEARCH(" "&amp;AT18:AT300&amp;" ",Q355)))&gt;0,"FORCE MOLLUSQUES",""))</f>
        <v/>
      </c>
      <c r="U355" s="965" t="str">
        <f t="shared" si="78"/>
        <v/>
      </c>
      <c r="V355" s="965" t="str">
        <f t="shared" si="80"/>
        <v/>
      </c>
      <c r="W355" s="977" t="str">
        <f t="shared" si="79"/>
        <v/>
      </c>
      <c r="X355" s="964" t="str" cm="1">
        <f t="array" ref="X355">IF(N355="","",IF(R355&lt;&gt;"","",IF(SUMPRODUCT(--(AN18:AN1500=X17),--(AM18:AM1500&lt;&gt;""),--ISNUMBER(SEARCH(" "&amp;AM18:AM1500&amp;" ",Q355)))&gt;0,X17,"")))</f>
        <v/>
      </c>
      <c r="Y355" s="964" t="str" cm="1">
        <f t="array" ref="Y355">IF(N355="","",IF(R355&lt;&gt;"","",IF(SUMPRODUCT(--(AN18:AN1500=Y17),--(AM18:AM1500&lt;&gt;""),--ISNUMBER(SEARCH(" "&amp;AM18:AM1500&amp;" ",Q355)))&gt;0,Y17,"")))</f>
        <v/>
      </c>
      <c r="Z355" s="964" t="str" cm="1">
        <f t="array" ref="Z355">IF(N355="","",IF(R355&lt;&gt;"","",IF(SUMPRODUCT(--(AN18:AN1500=Z17),--(AM18:AM1500&lt;&gt;""),--ISNUMBER(SEARCH(" "&amp;AM18:AM1500&amp;" ",Q355)))&gt;0,Z17,"")))</f>
        <v/>
      </c>
      <c r="AA355" s="964" t="str" cm="1">
        <f t="array" ref="AA355">IF(N355="","",IF(R355&lt;&gt;"","",IF(SUMPRODUCT(--(AN18:AN1500=AA17),--(AM18:AM1500&lt;&gt;""),--ISNUMBER(SEARCH(" "&amp;AM18:AM1500&amp;" ",Q355)))&gt;0,AA17,"")))</f>
        <v/>
      </c>
      <c r="AB355" s="964" t="str" cm="1">
        <f t="array" ref="AB355">IF(N355="","",IF(R355&lt;&gt;"","",IF(SUMPRODUCT(--(AN18:AN1500=AB17),--(AM18:AM1500&lt;&gt;""),--ISNUMBER(SEARCH(" "&amp;AM18:AM1500&amp;" ",Q355)))&gt;0,AB17,"")))</f>
        <v/>
      </c>
      <c r="AC355" s="964" t="str" cm="1">
        <f t="array" ref="AC355">IF(N355="","",IF(R355&lt;&gt;"","",IF(SUMPRODUCT(--(AN18:AN1500=AC17),--(AM18:AM1500&lt;&gt;""),--ISNUMBER(SEARCH(" "&amp;AM18:AM1500&amp;" ",Q355)))&gt;0,AC17,"")))</f>
        <v/>
      </c>
      <c r="AD355" s="964" t="str" cm="1">
        <f t="array" ref="AD355">IF(N355="","",IF(R355&lt;&gt;"","",IF(SUMPRODUCT(--(AN18:AN1500=AD17),--(AM18:AM1500&lt;&gt;""),--ISNUMBER(SEARCH(" "&amp;AM18:AM1500&amp;" ",Q355)))&gt;0,AD17,"")))</f>
        <v/>
      </c>
      <c r="AE355" s="964" t="str" cm="1">
        <f t="array" ref="AE355">IF(N355="","",IF(R355&lt;&gt;"","",IF(SUMPRODUCT(--(AN18:AN1500=AE17),--(AM18:AM1500&lt;&gt;""),--ISNUMBER(SEARCH(" "&amp;AM18:AM1500&amp;" ",Q355)))&gt;0,AE17,"")))</f>
        <v/>
      </c>
      <c r="AF355" s="964" t="str" cm="1">
        <f t="array" ref="AF355">IF(N355="","",IF(R355&lt;&gt;"","",IF(SUMPRODUCT(--(AN18:AN1500=AF17),--(AM18:AM1500&lt;&gt;""),--ISNUMBER(SEARCH(" "&amp;AM18:AM1500&amp;" ",Q355)))&gt;0,AF17,"")))</f>
        <v/>
      </c>
      <c r="AG355" s="964" t="str" cm="1">
        <f t="array" ref="AG355">IF(N355="","",IF(R355&lt;&gt;"","",IF(SUMPRODUCT(--(AN18:AN1500=AG17),--(AM18:AM1500&lt;&gt;""),--ISNUMBER(SEARCH(" "&amp;AM18:AM1500&amp;" ",Q355)))&gt;0,AG17,"")))</f>
        <v/>
      </c>
      <c r="AH355" s="964" t="str" cm="1">
        <f t="array" ref="AH355">IF(N355="","",IF(R355&lt;&gt;"","",IF(SUMPRODUCT(--(AN18:AN1500=AH17),--(AM18:AM1500&lt;&gt;""),--ISNUMBER(SEARCH(" "&amp;AM18:AM1500&amp;" ",Q355)))&gt;0,AH17,"")))</f>
        <v/>
      </c>
      <c r="AI355" s="964" t="str" cm="1">
        <f t="array" ref="AI355">IF(N355="","",IF(R355&lt;&gt;"","",IF(SUMPRODUCT(--(AN18:AN1500=AI17),--(AM18:AM1500&lt;&gt;""),--ISNUMBER(SEARCH(" "&amp;AM18:AM1500&amp;" ",Q355)))&gt;0,AI17,"")))</f>
        <v/>
      </c>
      <c r="AJ355" s="964" t="str" cm="1">
        <f t="array" ref="AJ355">IF(N355="","",IF(R355&lt;&gt;"","",IF(SUMPRODUCT(--(AN18:AN1500=AJ17),--(AM18:AM1500&lt;&gt;""),--ISNUMBER(SEARCH(" "&amp;AM18:AM1500&amp;" ",Q355)))&gt;0,AJ17,"")))</f>
        <v/>
      </c>
      <c r="AK355" s="964" t="str" cm="1">
        <f t="array" ref="AK355">IF(N355="","",IF(T355&lt;&gt;"",AK17,IF(S355&lt;&gt;"","",IF(R355&lt;&gt;"","",IF(SUMPRODUCT(--(AN18:AN1500=AK17),--(AM18:AM1500&lt;&gt;""),--ISNUMBER(SEARCH(" "&amp;AM18:AM1500&amp;" ",Q355)))&gt;0,AK17,"")))))</f>
        <v/>
      </c>
      <c r="AM355" s="964" t="s">
        <v>2355</v>
      </c>
      <c r="AN355" s="964" t="s">
        <v>1962</v>
      </c>
      <c r="BN355" s="49">
        <v>1</v>
      </c>
    </row>
    <row r="356" spans="3:66" ht="35.1" customHeight="1">
      <c r="C356" s="65"/>
      <c r="D356" s="984" t="str">
        <f t="shared" si="70"/>
        <v/>
      </c>
      <c r="E356" s="982"/>
      <c r="G356" s="963" t="str">
        <f>IF(H356="","",COUNTIF(H18:H356,"&lt;&gt;"))</f>
        <v/>
      </c>
      <c r="H356" s="958" t="str" cm="1">
        <f t="array" ref="H356">IF(L356="","",IF(LEN(L356)&lt;=MAX(10,G13),L356,IFERROR(LEFT(L356,LOOKUP(2,1/(MID(L356,ROW(1:500),1)=" ")/(ROW(1:500)&lt;=MAX(10,G13)),ROW(1:500))-1),LEFT(L356,MAX(10,G13)))))</f>
        <v/>
      </c>
      <c r="I356" s="963" t="str">
        <f t="shared" si="71"/>
        <v/>
      </c>
      <c r="J356" s="963" t="str">
        <f t="shared" si="72"/>
        <v/>
      </c>
      <c r="K356" s="964" t="str">
        <f>IF(M355&lt;&gt;"",K355,IF(K355&lt;MAX(A18:A317),K355+1,""))</f>
        <v/>
      </c>
      <c r="L356" s="965" t="str">
        <f>IF(K356="","",IF(M355&lt;&gt;"",M355,INDEX(E18:E317,MATCH(K356,A18:A317,0))))</f>
        <v/>
      </c>
      <c r="M356" s="965" t="str">
        <f t="shared" si="73"/>
        <v/>
      </c>
      <c r="N356" s="966" t="str">
        <f t="shared" si="74"/>
        <v/>
      </c>
      <c r="O356" s="967" t="str">
        <f t="shared" si="75"/>
        <v/>
      </c>
      <c r="P356" s="967" t="str">
        <f t="shared" si="76"/>
        <v/>
      </c>
      <c r="Q356" s="966" t="str">
        <f t="shared" si="77"/>
        <v/>
      </c>
      <c r="R356" s="967" t="str">
        <f>IF(N356="","",IF(COUNTIF(AP18:AP300,TRIM(Q356))&gt;0,"EXCLUSION EXACTE",""))</f>
        <v/>
      </c>
      <c r="S356" s="967" t="str" cm="1">
        <f t="array" ref="S356">IF(N356="","",IF(SUMPRODUCT(--(AP18:AP300&lt;&gt;""),--ISNUMBER(SEARCH(" "&amp;AP18:AP300&amp;" ",Q356)))&gt;0,"BLOQUE MOLLUSQUES",""))</f>
        <v/>
      </c>
      <c r="T356" s="967" t="str" cm="1">
        <f t="array" ref="T356">IF(N356="","",IF(SUMPRODUCT(--(AT18:AT300&lt;&gt;""),--ISNUMBER(SEARCH(" "&amp;AT18:AT300&amp;" ",Q356)))&gt;0,"FORCE MOLLUSQUES",""))</f>
        <v/>
      </c>
      <c r="U356" s="966" t="str">
        <f t="shared" si="78"/>
        <v/>
      </c>
      <c r="V356" s="966" t="str">
        <f t="shared" si="80"/>
        <v/>
      </c>
      <c r="W356" s="991" t="str">
        <f t="shared" si="79"/>
        <v/>
      </c>
      <c r="X356" s="967" t="str" cm="1">
        <f t="array" ref="X356">IF(N356="","",IF(R356&lt;&gt;"","",IF(SUMPRODUCT(--(AN18:AN1500=X17),--(AM18:AM1500&lt;&gt;""),--ISNUMBER(SEARCH(" "&amp;AM18:AM1500&amp;" ",Q356)))&gt;0,X17,"")))</f>
        <v/>
      </c>
      <c r="Y356" s="967" t="str" cm="1">
        <f t="array" ref="Y356">IF(N356="","",IF(R356&lt;&gt;"","",IF(SUMPRODUCT(--(AN18:AN1500=Y17),--(AM18:AM1500&lt;&gt;""),--ISNUMBER(SEARCH(" "&amp;AM18:AM1500&amp;" ",Q356)))&gt;0,Y17,"")))</f>
        <v/>
      </c>
      <c r="Z356" s="967" t="str" cm="1">
        <f t="array" ref="Z356">IF(N356="","",IF(R356&lt;&gt;"","",IF(SUMPRODUCT(--(AN18:AN1500=Z17),--(AM18:AM1500&lt;&gt;""),--ISNUMBER(SEARCH(" "&amp;AM18:AM1500&amp;" ",Q356)))&gt;0,Z17,"")))</f>
        <v/>
      </c>
      <c r="AA356" s="967" t="str" cm="1">
        <f t="array" ref="AA356">IF(N356="","",IF(R356&lt;&gt;"","",IF(SUMPRODUCT(--(AN18:AN1500=AA17),--(AM18:AM1500&lt;&gt;""),--ISNUMBER(SEARCH(" "&amp;AM18:AM1500&amp;" ",Q356)))&gt;0,AA17,"")))</f>
        <v/>
      </c>
      <c r="AB356" s="967" t="str" cm="1">
        <f t="array" ref="AB356">IF(N356="","",IF(R356&lt;&gt;"","",IF(SUMPRODUCT(--(AN18:AN1500=AB17),--(AM18:AM1500&lt;&gt;""),--ISNUMBER(SEARCH(" "&amp;AM18:AM1500&amp;" ",Q356)))&gt;0,AB17,"")))</f>
        <v/>
      </c>
      <c r="AC356" s="967" t="str" cm="1">
        <f t="array" ref="AC356">IF(N356="","",IF(R356&lt;&gt;"","",IF(SUMPRODUCT(--(AN18:AN1500=AC17),--(AM18:AM1500&lt;&gt;""),--ISNUMBER(SEARCH(" "&amp;AM18:AM1500&amp;" ",Q356)))&gt;0,AC17,"")))</f>
        <v/>
      </c>
      <c r="AD356" s="967" t="str" cm="1">
        <f t="array" ref="AD356">IF(N356="","",IF(R356&lt;&gt;"","",IF(SUMPRODUCT(--(AN18:AN1500=AD17),--(AM18:AM1500&lt;&gt;""),--ISNUMBER(SEARCH(" "&amp;AM18:AM1500&amp;" ",Q356)))&gt;0,AD17,"")))</f>
        <v/>
      </c>
      <c r="AE356" s="967" t="str" cm="1">
        <f t="array" ref="AE356">IF(N356="","",IF(R356&lt;&gt;"","",IF(SUMPRODUCT(--(AN18:AN1500=AE17),--(AM18:AM1500&lt;&gt;""),--ISNUMBER(SEARCH(" "&amp;AM18:AM1500&amp;" ",Q356)))&gt;0,AE17,"")))</f>
        <v/>
      </c>
      <c r="AF356" s="967" t="str" cm="1">
        <f t="array" ref="AF356">IF(N356="","",IF(R356&lt;&gt;"","",IF(SUMPRODUCT(--(AN18:AN1500=AF17),--(AM18:AM1500&lt;&gt;""),--ISNUMBER(SEARCH(" "&amp;AM18:AM1500&amp;" ",Q356)))&gt;0,AF17,"")))</f>
        <v/>
      </c>
      <c r="AG356" s="967" t="str" cm="1">
        <f t="array" ref="AG356">IF(N356="","",IF(R356&lt;&gt;"","",IF(SUMPRODUCT(--(AN18:AN1500=AG17),--(AM18:AM1500&lt;&gt;""),--ISNUMBER(SEARCH(" "&amp;AM18:AM1500&amp;" ",Q356)))&gt;0,AG17,"")))</f>
        <v/>
      </c>
      <c r="AH356" s="967" t="str" cm="1">
        <f t="array" ref="AH356">IF(N356="","",IF(R356&lt;&gt;"","",IF(SUMPRODUCT(--(AN18:AN1500=AH17),--(AM18:AM1500&lt;&gt;""),--ISNUMBER(SEARCH(" "&amp;AM18:AM1500&amp;" ",Q356)))&gt;0,AH17,"")))</f>
        <v/>
      </c>
      <c r="AI356" s="967" t="str" cm="1">
        <f t="array" ref="AI356">IF(N356="","",IF(R356&lt;&gt;"","",IF(SUMPRODUCT(--(AN18:AN1500=AI17),--(AM18:AM1500&lt;&gt;""),--ISNUMBER(SEARCH(" "&amp;AM18:AM1500&amp;" ",Q356)))&gt;0,AI17,"")))</f>
        <v/>
      </c>
      <c r="AJ356" s="967" t="str" cm="1">
        <f t="array" ref="AJ356">IF(N356="","",IF(R356&lt;&gt;"","",IF(SUMPRODUCT(--(AN18:AN1500=AJ17),--(AM18:AM1500&lt;&gt;""),--ISNUMBER(SEARCH(" "&amp;AM18:AM1500&amp;" ",Q356)))&gt;0,AJ17,"")))</f>
        <v/>
      </c>
      <c r="AK356" s="967" t="str" cm="1">
        <f t="array" ref="AK356">IF(N356="","",IF(T356&lt;&gt;"",AK17,IF(S356&lt;&gt;"","",IF(R356&lt;&gt;"","",IF(SUMPRODUCT(--(AN18:AN1500=AK17),--(AM18:AM1500&lt;&gt;""),--ISNUMBER(SEARCH(" "&amp;AM18:AM1500&amp;" ",Q356)))&gt;0,AK17,"")))))</f>
        <v/>
      </c>
      <c r="AM356" s="968" t="s">
        <v>2356</v>
      </c>
      <c r="AN356" s="968" t="s">
        <v>1962</v>
      </c>
      <c r="BN356" s="49">
        <v>1</v>
      </c>
    </row>
    <row r="357" spans="3:66" ht="35.1" customHeight="1">
      <c r="C357" s="65"/>
      <c r="D357" s="984" t="str">
        <f t="shared" si="70"/>
        <v/>
      </c>
      <c r="E357" s="982"/>
      <c r="G357" s="964" t="str">
        <f>IF(H357="","",COUNTIF(H18:H357,"&lt;&gt;"))</f>
        <v/>
      </c>
      <c r="H357" s="965" t="str" cm="1">
        <f t="array" ref="H357">IF(L357="","",IF(LEN(L357)&lt;=MAX(10,G13),L357,IFERROR(LEFT(L357,LOOKUP(2,1/(MID(L357,ROW(1:500),1)=" ")/(ROW(1:500)&lt;=MAX(10,G13)),ROW(1:500))-1),LEFT(L357,MAX(10,G13)))))</f>
        <v/>
      </c>
      <c r="I357" s="964" t="str">
        <f t="shared" si="71"/>
        <v/>
      </c>
      <c r="J357" s="964" t="str">
        <f t="shared" si="72"/>
        <v/>
      </c>
      <c r="K357" s="964" t="str">
        <f>IF(M356&lt;&gt;"",K356,IF(K356&lt;MAX(A18:A317),K356+1,""))</f>
        <v/>
      </c>
      <c r="L357" s="965" t="str">
        <f>IF(K357="","",IF(M356&lt;&gt;"",M356,INDEX(E18:E317,MATCH(K357,A18:A317,0))))</f>
        <v/>
      </c>
      <c r="M357" s="965" t="str">
        <f t="shared" si="73"/>
        <v/>
      </c>
      <c r="N357" s="965" t="str">
        <f t="shared" si="74"/>
        <v/>
      </c>
      <c r="O357" s="964" t="str">
        <f t="shared" si="75"/>
        <v/>
      </c>
      <c r="P357" s="964" t="str">
        <f t="shared" si="76"/>
        <v/>
      </c>
      <c r="Q357" s="965" t="str">
        <f t="shared" si="77"/>
        <v/>
      </c>
      <c r="R357" s="964" t="str">
        <f>IF(N357="","",IF(COUNTIF(AP18:AP300,TRIM(Q357))&gt;0,"EXCLUSION EXACTE",""))</f>
        <v/>
      </c>
      <c r="S357" s="964" t="str" cm="1">
        <f t="array" ref="S357">IF(N357="","",IF(SUMPRODUCT(--(AP18:AP300&lt;&gt;""),--ISNUMBER(SEARCH(" "&amp;AP18:AP300&amp;" ",Q357)))&gt;0,"BLOQUE MOLLUSQUES",""))</f>
        <v/>
      </c>
      <c r="T357" s="964" t="str" cm="1">
        <f t="array" ref="T357">IF(N357="","",IF(SUMPRODUCT(--(AT18:AT300&lt;&gt;""),--ISNUMBER(SEARCH(" "&amp;AT18:AT300&amp;" ",Q357)))&gt;0,"FORCE MOLLUSQUES",""))</f>
        <v/>
      </c>
      <c r="U357" s="965" t="str">
        <f t="shared" si="78"/>
        <v/>
      </c>
      <c r="V357" s="965" t="str">
        <f t="shared" si="80"/>
        <v/>
      </c>
      <c r="W357" s="977" t="str">
        <f t="shared" si="79"/>
        <v/>
      </c>
      <c r="X357" s="964" t="str" cm="1">
        <f t="array" ref="X357">IF(N357="","",IF(R357&lt;&gt;"","",IF(SUMPRODUCT(--(AN18:AN1500=X17),--(AM18:AM1500&lt;&gt;""),--ISNUMBER(SEARCH(" "&amp;AM18:AM1500&amp;" ",Q357)))&gt;0,X17,"")))</f>
        <v/>
      </c>
      <c r="Y357" s="964" t="str" cm="1">
        <f t="array" ref="Y357">IF(N357="","",IF(R357&lt;&gt;"","",IF(SUMPRODUCT(--(AN18:AN1500=Y17),--(AM18:AM1500&lt;&gt;""),--ISNUMBER(SEARCH(" "&amp;AM18:AM1500&amp;" ",Q357)))&gt;0,Y17,"")))</f>
        <v/>
      </c>
      <c r="Z357" s="964" t="str" cm="1">
        <f t="array" ref="Z357">IF(N357="","",IF(R357&lt;&gt;"","",IF(SUMPRODUCT(--(AN18:AN1500=Z17),--(AM18:AM1500&lt;&gt;""),--ISNUMBER(SEARCH(" "&amp;AM18:AM1500&amp;" ",Q357)))&gt;0,Z17,"")))</f>
        <v/>
      </c>
      <c r="AA357" s="964" t="str" cm="1">
        <f t="array" ref="AA357">IF(N357="","",IF(R357&lt;&gt;"","",IF(SUMPRODUCT(--(AN18:AN1500=AA17),--(AM18:AM1500&lt;&gt;""),--ISNUMBER(SEARCH(" "&amp;AM18:AM1500&amp;" ",Q357)))&gt;0,AA17,"")))</f>
        <v/>
      </c>
      <c r="AB357" s="964" t="str" cm="1">
        <f t="array" ref="AB357">IF(N357="","",IF(R357&lt;&gt;"","",IF(SUMPRODUCT(--(AN18:AN1500=AB17),--(AM18:AM1500&lt;&gt;""),--ISNUMBER(SEARCH(" "&amp;AM18:AM1500&amp;" ",Q357)))&gt;0,AB17,"")))</f>
        <v/>
      </c>
      <c r="AC357" s="964" t="str" cm="1">
        <f t="array" ref="AC357">IF(N357="","",IF(R357&lt;&gt;"","",IF(SUMPRODUCT(--(AN18:AN1500=AC17),--(AM18:AM1500&lt;&gt;""),--ISNUMBER(SEARCH(" "&amp;AM18:AM1500&amp;" ",Q357)))&gt;0,AC17,"")))</f>
        <v/>
      </c>
      <c r="AD357" s="964" t="str" cm="1">
        <f t="array" ref="AD357">IF(N357="","",IF(R357&lt;&gt;"","",IF(SUMPRODUCT(--(AN18:AN1500=AD17),--(AM18:AM1500&lt;&gt;""),--ISNUMBER(SEARCH(" "&amp;AM18:AM1500&amp;" ",Q357)))&gt;0,AD17,"")))</f>
        <v/>
      </c>
      <c r="AE357" s="964" t="str" cm="1">
        <f t="array" ref="AE357">IF(N357="","",IF(R357&lt;&gt;"","",IF(SUMPRODUCT(--(AN18:AN1500=AE17),--(AM18:AM1500&lt;&gt;""),--ISNUMBER(SEARCH(" "&amp;AM18:AM1500&amp;" ",Q357)))&gt;0,AE17,"")))</f>
        <v/>
      </c>
      <c r="AF357" s="964" t="str" cm="1">
        <f t="array" ref="AF357">IF(N357="","",IF(R357&lt;&gt;"","",IF(SUMPRODUCT(--(AN18:AN1500=AF17),--(AM18:AM1500&lt;&gt;""),--ISNUMBER(SEARCH(" "&amp;AM18:AM1500&amp;" ",Q357)))&gt;0,AF17,"")))</f>
        <v/>
      </c>
      <c r="AG357" s="964" t="str" cm="1">
        <f t="array" ref="AG357">IF(N357="","",IF(R357&lt;&gt;"","",IF(SUMPRODUCT(--(AN18:AN1500=AG17),--(AM18:AM1500&lt;&gt;""),--ISNUMBER(SEARCH(" "&amp;AM18:AM1500&amp;" ",Q357)))&gt;0,AG17,"")))</f>
        <v/>
      </c>
      <c r="AH357" s="964" t="str" cm="1">
        <f t="array" ref="AH357">IF(N357="","",IF(R357&lt;&gt;"","",IF(SUMPRODUCT(--(AN18:AN1500=AH17),--(AM18:AM1500&lt;&gt;""),--ISNUMBER(SEARCH(" "&amp;AM18:AM1500&amp;" ",Q357)))&gt;0,AH17,"")))</f>
        <v/>
      </c>
      <c r="AI357" s="964" t="str" cm="1">
        <f t="array" ref="AI357">IF(N357="","",IF(R357&lt;&gt;"","",IF(SUMPRODUCT(--(AN18:AN1500=AI17),--(AM18:AM1500&lt;&gt;""),--ISNUMBER(SEARCH(" "&amp;AM18:AM1500&amp;" ",Q357)))&gt;0,AI17,"")))</f>
        <v/>
      </c>
      <c r="AJ357" s="964" t="str" cm="1">
        <f t="array" ref="AJ357">IF(N357="","",IF(R357&lt;&gt;"","",IF(SUMPRODUCT(--(AN18:AN1500=AJ17),--(AM18:AM1500&lt;&gt;""),--ISNUMBER(SEARCH(" "&amp;AM18:AM1500&amp;" ",Q357)))&gt;0,AJ17,"")))</f>
        <v/>
      </c>
      <c r="AK357" s="964" t="str" cm="1">
        <f t="array" ref="AK357">IF(N357="","",IF(T357&lt;&gt;"",AK17,IF(S357&lt;&gt;"","",IF(R357&lt;&gt;"","",IF(SUMPRODUCT(--(AN18:AN1500=AK17),--(AM18:AM1500&lt;&gt;""),--ISNUMBER(SEARCH(" "&amp;AM18:AM1500&amp;" ",Q357)))&gt;0,AK17,"")))))</f>
        <v/>
      </c>
      <c r="AM357" s="964" t="s">
        <v>2357</v>
      </c>
      <c r="AN357" s="964" t="s">
        <v>1962</v>
      </c>
      <c r="BN357" s="49">
        <v>1</v>
      </c>
    </row>
    <row r="358" spans="3:66" ht="35.1" customHeight="1">
      <c r="C358" s="65"/>
      <c r="D358" s="984" t="str">
        <f t="shared" si="70"/>
        <v/>
      </c>
      <c r="E358" s="982"/>
      <c r="G358" s="963" t="str">
        <f>IF(H358="","",COUNTIF(H18:H358,"&lt;&gt;"))</f>
        <v/>
      </c>
      <c r="H358" s="958" t="str" cm="1">
        <f t="array" ref="H358">IF(L358="","",IF(LEN(L358)&lt;=MAX(10,G13),L358,IFERROR(LEFT(L358,LOOKUP(2,1/(MID(L358,ROW(1:500),1)=" ")/(ROW(1:500)&lt;=MAX(10,G13)),ROW(1:500))-1),LEFT(L358,MAX(10,G13)))))</f>
        <v/>
      </c>
      <c r="I358" s="963" t="str">
        <f t="shared" si="71"/>
        <v/>
      </c>
      <c r="J358" s="963" t="str">
        <f t="shared" si="72"/>
        <v/>
      </c>
      <c r="K358" s="964" t="str">
        <f>IF(M357&lt;&gt;"",K357,IF(K357&lt;MAX(A18:A317),K357+1,""))</f>
        <v/>
      </c>
      <c r="L358" s="965" t="str">
        <f>IF(K358="","",IF(M357&lt;&gt;"",M357,INDEX(E18:E317,MATCH(K358,A18:A317,0))))</f>
        <v/>
      </c>
      <c r="M358" s="965" t="str">
        <f t="shared" si="73"/>
        <v/>
      </c>
      <c r="N358" s="966" t="str">
        <f t="shared" si="74"/>
        <v/>
      </c>
      <c r="O358" s="967" t="str">
        <f t="shared" si="75"/>
        <v/>
      </c>
      <c r="P358" s="967" t="str">
        <f t="shared" si="76"/>
        <v/>
      </c>
      <c r="Q358" s="966" t="str">
        <f t="shared" si="77"/>
        <v/>
      </c>
      <c r="R358" s="967" t="str">
        <f>IF(N358="","",IF(COUNTIF(AP18:AP300,TRIM(Q358))&gt;0,"EXCLUSION EXACTE",""))</f>
        <v/>
      </c>
      <c r="S358" s="967" t="str" cm="1">
        <f t="array" ref="S358">IF(N358="","",IF(SUMPRODUCT(--(AP18:AP300&lt;&gt;""),--ISNUMBER(SEARCH(" "&amp;AP18:AP300&amp;" ",Q358)))&gt;0,"BLOQUE MOLLUSQUES",""))</f>
        <v/>
      </c>
      <c r="T358" s="967" t="str" cm="1">
        <f t="array" ref="T358">IF(N358="","",IF(SUMPRODUCT(--(AT18:AT300&lt;&gt;""),--ISNUMBER(SEARCH(" "&amp;AT18:AT300&amp;" ",Q358)))&gt;0,"FORCE MOLLUSQUES",""))</f>
        <v/>
      </c>
      <c r="U358" s="966" t="str">
        <f t="shared" si="78"/>
        <v/>
      </c>
      <c r="V358" s="966" t="str">
        <f t="shared" si="80"/>
        <v/>
      </c>
      <c r="W358" s="991" t="str">
        <f t="shared" si="79"/>
        <v/>
      </c>
      <c r="X358" s="967" t="str" cm="1">
        <f t="array" ref="X358">IF(N358="","",IF(R358&lt;&gt;"","",IF(SUMPRODUCT(--(AN18:AN1500=X17),--(AM18:AM1500&lt;&gt;""),--ISNUMBER(SEARCH(" "&amp;AM18:AM1500&amp;" ",Q358)))&gt;0,X17,"")))</f>
        <v/>
      </c>
      <c r="Y358" s="967" t="str" cm="1">
        <f t="array" ref="Y358">IF(N358="","",IF(R358&lt;&gt;"","",IF(SUMPRODUCT(--(AN18:AN1500=Y17),--(AM18:AM1500&lt;&gt;""),--ISNUMBER(SEARCH(" "&amp;AM18:AM1500&amp;" ",Q358)))&gt;0,Y17,"")))</f>
        <v/>
      </c>
      <c r="Z358" s="967" t="str" cm="1">
        <f t="array" ref="Z358">IF(N358="","",IF(R358&lt;&gt;"","",IF(SUMPRODUCT(--(AN18:AN1500=Z17),--(AM18:AM1500&lt;&gt;""),--ISNUMBER(SEARCH(" "&amp;AM18:AM1500&amp;" ",Q358)))&gt;0,Z17,"")))</f>
        <v/>
      </c>
      <c r="AA358" s="967" t="str" cm="1">
        <f t="array" ref="AA358">IF(N358="","",IF(R358&lt;&gt;"","",IF(SUMPRODUCT(--(AN18:AN1500=AA17),--(AM18:AM1500&lt;&gt;""),--ISNUMBER(SEARCH(" "&amp;AM18:AM1500&amp;" ",Q358)))&gt;0,AA17,"")))</f>
        <v/>
      </c>
      <c r="AB358" s="967" t="str" cm="1">
        <f t="array" ref="AB358">IF(N358="","",IF(R358&lt;&gt;"","",IF(SUMPRODUCT(--(AN18:AN1500=AB17),--(AM18:AM1500&lt;&gt;""),--ISNUMBER(SEARCH(" "&amp;AM18:AM1500&amp;" ",Q358)))&gt;0,AB17,"")))</f>
        <v/>
      </c>
      <c r="AC358" s="967" t="str" cm="1">
        <f t="array" ref="AC358">IF(N358="","",IF(R358&lt;&gt;"","",IF(SUMPRODUCT(--(AN18:AN1500=AC17),--(AM18:AM1500&lt;&gt;""),--ISNUMBER(SEARCH(" "&amp;AM18:AM1500&amp;" ",Q358)))&gt;0,AC17,"")))</f>
        <v/>
      </c>
      <c r="AD358" s="967" t="str" cm="1">
        <f t="array" ref="AD358">IF(N358="","",IF(R358&lt;&gt;"","",IF(SUMPRODUCT(--(AN18:AN1500=AD17),--(AM18:AM1500&lt;&gt;""),--ISNUMBER(SEARCH(" "&amp;AM18:AM1500&amp;" ",Q358)))&gt;0,AD17,"")))</f>
        <v/>
      </c>
      <c r="AE358" s="967" t="str" cm="1">
        <f t="array" ref="AE358">IF(N358="","",IF(R358&lt;&gt;"","",IF(SUMPRODUCT(--(AN18:AN1500=AE17),--(AM18:AM1500&lt;&gt;""),--ISNUMBER(SEARCH(" "&amp;AM18:AM1500&amp;" ",Q358)))&gt;0,AE17,"")))</f>
        <v/>
      </c>
      <c r="AF358" s="967" t="str" cm="1">
        <f t="array" ref="AF358">IF(N358="","",IF(R358&lt;&gt;"","",IF(SUMPRODUCT(--(AN18:AN1500=AF17),--(AM18:AM1500&lt;&gt;""),--ISNUMBER(SEARCH(" "&amp;AM18:AM1500&amp;" ",Q358)))&gt;0,AF17,"")))</f>
        <v/>
      </c>
      <c r="AG358" s="967" t="str" cm="1">
        <f t="array" ref="AG358">IF(N358="","",IF(R358&lt;&gt;"","",IF(SUMPRODUCT(--(AN18:AN1500=AG17),--(AM18:AM1500&lt;&gt;""),--ISNUMBER(SEARCH(" "&amp;AM18:AM1500&amp;" ",Q358)))&gt;0,AG17,"")))</f>
        <v/>
      </c>
      <c r="AH358" s="967" t="str" cm="1">
        <f t="array" ref="AH358">IF(N358="","",IF(R358&lt;&gt;"","",IF(SUMPRODUCT(--(AN18:AN1500=AH17),--(AM18:AM1500&lt;&gt;""),--ISNUMBER(SEARCH(" "&amp;AM18:AM1500&amp;" ",Q358)))&gt;0,AH17,"")))</f>
        <v/>
      </c>
      <c r="AI358" s="967" t="str" cm="1">
        <f t="array" ref="AI358">IF(N358="","",IF(R358&lt;&gt;"","",IF(SUMPRODUCT(--(AN18:AN1500=AI17),--(AM18:AM1500&lt;&gt;""),--ISNUMBER(SEARCH(" "&amp;AM18:AM1500&amp;" ",Q358)))&gt;0,AI17,"")))</f>
        <v/>
      </c>
      <c r="AJ358" s="967" t="str" cm="1">
        <f t="array" ref="AJ358">IF(N358="","",IF(R358&lt;&gt;"","",IF(SUMPRODUCT(--(AN18:AN1500=AJ17),--(AM18:AM1500&lt;&gt;""),--ISNUMBER(SEARCH(" "&amp;AM18:AM1500&amp;" ",Q358)))&gt;0,AJ17,"")))</f>
        <v/>
      </c>
      <c r="AK358" s="967" t="str" cm="1">
        <f t="array" ref="AK358">IF(N358="","",IF(T358&lt;&gt;"",AK17,IF(S358&lt;&gt;"","",IF(R358&lt;&gt;"","",IF(SUMPRODUCT(--(AN18:AN1500=AK17),--(AM18:AM1500&lt;&gt;""),--ISNUMBER(SEARCH(" "&amp;AM18:AM1500&amp;" ",Q358)))&gt;0,AK17,"")))))</f>
        <v/>
      </c>
      <c r="AM358" s="968" t="s">
        <v>2358</v>
      </c>
      <c r="AN358" s="968" t="s">
        <v>1962</v>
      </c>
      <c r="BN358" s="49">
        <v>1</v>
      </c>
    </row>
    <row r="359" spans="3:66" ht="35.1" customHeight="1">
      <c r="C359" s="65"/>
      <c r="D359" s="984" t="str">
        <f t="shared" si="70"/>
        <v/>
      </c>
      <c r="E359" s="982"/>
      <c r="G359" s="964" t="str">
        <f>IF(H359="","",COUNTIF(H18:H359,"&lt;&gt;"))</f>
        <v/>
      </c>
      <c r="H359" s="965" t="str" cm="1">
        <f t="array" ref="H359">IF(L359="","",IF(LEN(L359)&lt;=MAX(10,G13),L359,IFERROR(LEFT(L359,LOOKUP(2,1/(MID(L359,ROW(1:500),1)=" ")/(ROW(1:500)&lt;=MAX(10,G13)),ROW(1:500))-1),LEFT(L359,MAX(10,G13)))))</f>
        <v/>
      </c>
      <c r="I359" s="964" t="str">
        <f t="shared" si="71"/>
        <v/>
      </c>
      <c r="J359" s="964" t="str">
        <f t="shared" si="72"/>
        <v/>
      </c>
      <c r="K359" s="964" t="str">
        <f>IF(M358&lt;&gt;"",K358,IF(K358&lt;MAX(A18:A317),K358+1,""))</f>
        <v/>
      </c>
      <c r="L359" s="965" t="str">
        <f>IF(K359="","",IF(M358&lt;&gt;"",M358,INDEX(E18:E317,MATCH(K359,A18:A317,0))))</f>
        <v/>
      </c>
      <c r="M359" s="965" t="str">
        <f t="shared" si="73"/>
        <v/>
      </c>
      <c r="N359" s="965" t="str">
        <f t="shared" si="74"/>
        <v/>
      </c>
      <c r="O359" s="964" t="str">
        <f t="shared" si="75"/>
        <v/>
      </c>
      <c r="P359" s="964" t="str">
        <f t="shared" si="76"/>
        <v/>
      </c>
      <c r="Q359" s="965" t="str">
        <f t="shared" si="77"/>
        <v/>
      </c>
      <c r="R359" s="964" t="str">
        <f>IF(N359="","",IF(COUNTIF(AP18:AP300,TRIM(Q359))&gt;0,"EXCLUSION EXACTE",""))</f>
        <v/>
      </c>
      <c r="S359" s="964" t="str" cm="1">
        <f t="array" ref="S359">IF(N359="","",IF(SUMPRODUCT(--(AP18:AP300&lt;&gt;""),--ISNUMBER(SEARCH(" "&amp;AP18:AP300&amp;" ",Q359)))&gt;0,"BLOQUE MOLLUSQUES",""))</f>
        <v/>
      </c>
      <c r="T359" s="964" t="str" cm="1">
        <f t="array" ref="T359">IF(N359="","",IF(SUMPRODUCT(--(AT18:AT300&lt;&gt;""),--ISNUMBER(SEARCH(" "&amp;AT18:AT300&amp;" ",Q359)))&gt;0,"FORCE MOLLUSQUES",""))</f>
        <v/>
      </c>
      <c r="U359" s="965" t="str">
        <f t="shared" si="78"/>
        <v/>
      </c>
      <c r="V359" s="965" t="str">
        <f t="shared" si="80"/>
        <v/>
      </c>
      <c r="W359" s="977" t="str">
        <f t="shared" si="79"/>
        <v/>
      </c>
      <c r="X359" s="964" t="str" cm="1">
        <f t="array" ref="X359">IF(N359="","",IF(R359&lt;&gt;"","",IF(SUMPRODUCT(--(AN18:AN1500=X17),--(AM18:AM1500&lt;&gt;""),--ISNUMBER(SEARCH(" "&amp;AM18:AM1500&amp;" ",Q359)))&gt;0,X17,"")))</f>
        <v/>
      </c>
      <c r="Y359" s="964" t="str" cm="1">
        <f t="array" ref="Y359">IF(N359="","",IF(R359&lt;&gt;"","",IF(SUMPRODUCT(--(AN18:AN1500=Y17),--(AM18:AM1500&lt;&gt;""),--ISNUMBER(SEARCH(" "&amp;AM18:AM1500&amp;" ",Q359)))&gt;0,Y17,"")))</f>
        <v/>
      </c>
      <c r="Z359" s="964" t="str" cm="1">
        <f t="array" ref="Z359">IF(N359="","",IF(R359&lt;&gt;"","",IF(SUMPRODUCT(--(AN18:AN1500=Z17),--(AM18:AM1500&lt;&gt;""),--ISNUMBER(SEARCH(" "&amp;AM18:AM1500&amp;" ",Q359)))&gt;0,Z17,"")))</f>
        <v/>
      </c>
      <c r="AA359" s="964" t="str" cm="1">
        <f t="array" ref="AA359">IF(N359="","",IF(R359&lt;&gt;"","",IF(SUMPRODUCT(--(AN18:AN1500=AA17),--(AM18:AM1500&lt;&gt;""),--ISNUMBER(SEARCH(" "&amp;AM18:AM1500&amp;" ",Q359)))&gt;0,AA17,"")))</f>
        <v/>
      </c>
      <c r="AB359" s="964" t="str" cm="1">
        <f t="array" ref="AB359">IF(N359="","",IF(R359&lt;&gt;"","",IF(SUMPRODUCT(--(AN18:AN1500=AB17),--(AM18:AM1500&lt;&gt;""),--ISNUMBER(SEARCH(" "&amp;AM18:AM1500&amp;" ",Q359)))&gt;0,AB17,"")))</f>
        <v/>
      </c>
      <c r="AC359" s="964" t="str" cm="1">
        <f t="array" ref="AC359">IF(N359="","",IF(R359&lt;&gt;"","",IF(SUMPRODUCT(--(AN18:AN1500=AC17),--(AM18:AM1500&lt;&gt;""),--ISNUMBER(SEARCH(" "&amp;AM18:AM1500&amp;" ",Q359)))&gt;0,AC17,"")))</f>
        <v/>
      </c>
      <c r="AD359" s="964" t="str" cm="1">
        <f t="array" ref="AD359">IF(N359="","",IF(R359&lt;&gt;"","",IF(SUMPRODUCT(--(AN18:AN1500=AD17),--(AM18:AM1500&lt;&gt;""),--ISNUMBER(SEARCH(" "&amp;AM18:AM1500&amp;" ",Q359)))&gt;0,AD17,"")))</f>
        <v/>
      </c>
      <c r="AE359" s="964" t="str" cm="1">
        <f t="array" ref="AE359">IF(N359="","",IF(R359&lt;&gt;"","",IF(SUMPRODUCT(--(AN18:AN1500=AE17),--(AM18:AM1500&lt;&gt;""),--ISNUMBER(SEARCH(" "&amp;AM18:AM1500&amp;" ",Q359)))&gt;0,AE17,"")))</f>
        <v/>
      </c>
      <c r="AF359" s="964" t="str" cm="1">
        <f t="array" ref="AF359">IF(N359="","",IF(R359&lt;&gt;"","",IF(SUMPRODUCT(--(AN18:AN1500=AF17),--(AM18:AM1500&lt;&gt;""),--ISNUMBER(SEARCH(" "&amp;AM18:AM1500&amp;" ",Q359)))&gt;0,AF17,"")))</f>
        <v/>
      </c>
      <c r="AG359" s="964" t="str" cm="1">
        <f t="array" ref="AG359">IF(N359="","",IF(R359&lt;&gt;"","",IF(SUMPRODUCT(--(AN18:AN1500=AG17),--(AM18:AM1500&lt;&gt;""),--ISNUMBER(SEARCH(" "&amp;AM18:AM1500&amp;" ",Q359)))&gt;0,AG17,"")))</f>
        <v/>
      </c>
      <c r="AH359" s="964" t="str" cm="1">
        <f t="array" ref="AH359">IF(N359="","",IF(R359&lt;&gt;"","",IF(SUMPRODUCT(--(AN18:AN1500=AH17),--(AM18:AM1500&lt;&gt;""),--ISNUMBER(SEARCH(" "&amp;AM18:AM1500&amp;" ",Q359)))&gt;0,AH17,"")))</f>
        <v/>
      </c>
      <c r="AI359" s="964" t="str" cm="1">
        <f t="array" ref="AI359">IF(N359="","",IF(R359&lt;&gt;"","",IF(SUMPRODUCT(--(AN18:AN1500=AI17),--(AM18:AM1500&lt;&gt;""),--ISNUMBER(SEARCH(" "&amp;AM18:AM1500&amp;" ",Q359)))&gt;0,AI17,"")))</f>
        <v/>
      </c>
      <c r="AJ359" s="964" t="str" cm="1">
        <f t="array" ref="AJ359">IF(N359="","",IF(R359&lt;&gt;"","",IF(SUMPRODUCT(--(AN18:AN1500=AJ17),--(AM18:AM1500&lt;&gt;""),--ISNUMBER(SEARCH(" "&amp;AM18:AM1500&amp;" ",Q359)))&gt;0,AJ17,"")))</f>
        <v/>
      </c>
      <c r="AK359" s="964" t="str" cm="1">
        <f t="array" ref="AK359">IF(N359="","",IF(T359&lt;&gt;"",AK17,IF(S359&lt;&gt;"","",IF(R359&lt;&gt;"","",IF(SUMPRODUCT(--(AN18:AN1500=AK17),--(AM18:AM1500&lt;&gt;""),--ISNUMBER(SEARCH(" "&amp;AM18:AM1500&amp;" ",Q359)))&gt;0,AK17,"")))))</f>
        <v/>
      </c>
      <c r="AM359" s="964" t="s">
        <v>2359</v>
      </c>
      <c r="AN359" s="964" t="s">
        <v>1962</v>
      </c>
      <c r="BN359" s="49">
        <v>1</v>
      </c>
    </row>
    <row r="360" spans="3:66" ht="35.1" customHeight="1">
      <c r="C360" s="65"/>
      <c r="D360" s="984" t="str">
        <f t="shared" si="70"/>
        <v/>
      </c>
      <c r="E360" s="982"/>
      <c r="G360" s="963" t="str">
        <f>IF(H360="","",COUNTIF(H18:H360,"&lt;&gt;"))</f>
        <v/>
      </c>
      <c r="H360" s="958" t="str" cm="1">
        <f t="array" ref="H360">IF(L360="","",IF(LEN(L360)&lt;=MAX(10,G13),L360,IFERROR(LEFT(L360,LOOKUP(2,1/(MID(L360,ROW(1:500),1)=" ")/(ROW(1:500)&lt;=MAX(10,G13)),ROW(1:500))-1),LEFT(L360,MAX(10,G13)))))</f>
        <v/>
      </c>
      <c r="I360" s="963" t="str">
        <f t="shared" si="71"/>
        <v/>
      </c>
      <c r="J360" s="963" t="str">
        <f t="shared" si="72"/>
        <v/>
      </c>
      <c r="K360" s="964" t="str">
        <f>IF(M359&lt;&gt;"",K359,IF(K359&lt;MAX(A18:A317),K359+1,""))</f>
        <v/>
      </c>
      <c r="L360" s="965" t="str">
        <f>IF(K360="","",IF(M359&lt;&gt;"",M359,INDEX(E18:E317,MATCH(K360,A18:A317,0))))</f>
        <v/>
      </c>
      <c r="M360" s="965" t="str">
        <f t="shared" si="73"/>
        <v/>
      </c>
      <c r="N360" s="966" t="str">
        <f t="shared" si="74"/>
        <v/>
      </c>
      <c r="O360" s="967" t="str">
        <f t="shared" si="75"/>
        <v/>
      </c>
      <c r="P360" s="967" t="str">
        <f t="shared" si="76"/>
        <v/>
      </c>
      <c r="Q360" s="966" t="str">
        <f t="shared" si="77"/>
        <v/>
      </c>
      <c r="R360" s="967" t="str">
        <f>IF(N360="","",IF(COUNTIF(AP18:AP300,TRIM(Q360))&gt;0,"EXCLUSION EXACTE",""))</f>
        <v/>
      </c>
      <c r="S360" s="967" t="str" cm="1">
        <f t="array" ref="S360">IF(N360="","",IF(SUMPRODUCT(--(AP18:AP300&lt;&gt;""),--ISNUMBER(SEARCH(" "&amp;AP18:AP300&amp;" ",Q360)))&gt;0,"BLOQUE MOLLUSQUES",""))</f>
        <v/>
      </c>
      <c r="T360" s="967" t="str" cm="1">
        <f t="array" ref="T360">IF(N360="","",IF(SUMPRODUCT(--(AT18:AT300&lt;&gt;""),--ISNUMBER(SEARCH(" "&amp;AT18:AT300&amp;" ",Q360)))&gt;0,"FORCE MOLLUSQUES",""))</f>
        <v/>
      </c>
      <c r="U360" s="966" t="str">
        <f t="shared" si="78"/>
        <v/>
      </c>
      <c r="V360" s="966" t="str">
        <f t="shared" si="80"/>
        <v/>
      </c>
      <c r="W360" s="991" t="str">
        <f t="shared" si="79"/>
        <v/>
      </c>
      <c r="X360" s="967" t="str" cm="1">
        <f t="array" ref="X360">IF(N360="","",IF(R360&lt;&gt;"","",IF(SUMPRODUCT(--(AN18:AN1500=X17),--(AM18:AM1500&lt;&gt;""),--ISNUMBER(SEARCH(" "&amp;AM18:AM1500&amp;" ",Q360)))&gt;0,X17,"")))</f>
        <v/>
      </c>
      <c r="Y360" s="967" t="str" cm="1">
        <f t="array" ref="Y360">IF(N360="","",IF(R360&lt;&gt;"","",IF(SUMPRODUCT(--(AN18:AN1500=Y17),--(AM18:AM1500&lt;&gt;""),--ISNUMBER(SEARCH(" "&amp;AM18:AM1500&amp;" ",Q360)))&gt;0,Y17,"")))</f>
        <v/>
      </c>
      <c r="Z360" s="967" t="str" cm="1">
        <f t="array" ref="Z360">IF(N360="","",IF(R360&lt;&gt;"","",IF(SUMPRODUCT(--(AN18:AN1500=Z17),--(AM18:AM1500&lt;&gt;""),--ISNUMBER(SEARCH(" "&amp;AM18:AM1500&amp;" ",Q360)))&gt;0,Z17,"")))</f>
        <v/>
      </c>
      <c r="AA360" s="967" t="str" cm="1">
        <f t="array" ref="AA360">IF(N360="","",IF(R360&lt;&gt;"","",IF(SUMPRODUCT(--(AN18:AN1500=AA17),--(AM18:AM1500&lt;&gt;""),--ISNUMBER(SEARCH(" "&amp;AM18:AM1500&amp;" ",Q360)))&gt;0,AA17,"")))</f>
        <v/>
      </c>
      <c r="AB360" s="967" t="str" cm="1">
        <f t="array" ref="AB360">IF(N360="","",IF(R360&lt;&gt;"","",IF(SUMPRODUCT(--(AN18:AN1500=AB17),--(AM18:AM1500&lt;&gt;""),--ISNUMBER(SEARCH(" "&amp;AM18:AM1500&amp;" ",Q360)))&gt;0,AB17,"")))</f>
        <v/>
      </c>
      <c r="AC360" s="967" t="str" cm="1">
        <f t="array" ref="AC360">IF(N360="","",IF(R360&lt;&gt;"","",IF(SUMPRODUCT(--(AN18:AN1500=AC17),--(AM18:AM1500&lt;&gt;""),--ISNUMBER(SEARCH(" "&amp;AM18:AM1500&amp;" ",Q360)))&gt;0,AC17,"")))</f>
        <v/>
      </c>
      <c r="AD360" s="967" t="str" cm="1">
        <f t="array" ref="AD360">IF(N360="","",IF(R360&lt;&gt;"","",IF(SUMPRODUCT(--(AN18:AN1500=AD17),--(AM18:AM1500&lt;&gt;""),--ISNUMBER(SEARCH(" "&amp;AM18:AM1500&amp;" ",Q360)))&gt;0,AD17,"")))</f>
        <v/>
      </c>
      <c r="AE360" s="967" t="str" cm="1">
        <f t="array" ref="AE360">IF(N360="","",IF(R360&lt;&gt;"","",IF(SUMPRODUCT(--(AN18:AN1500=AE17),--(AM18:AM1500&lt;&gt;""),--ISNUMBER(SEARCH(" "&amp;AM18:AM1500&amp;" ",Q360)))&gt;0,AE17,"")))</f>
        <v/>
      </c>
      <c r="AF360" s="967" t="str" cm="1">
        <f t="array" ref="AF360">IF(N360="","",IF(R360&lt;&gt;"","",IF(SUMPRODUCT(--(AN18:AN1500=AF17),--(AM18:AM1500&lt;&gt;""),--ISNUMBER(SEARCH(" "&amp;AM18:AM1500&amp;" ",Q360)))&gt;0,AF17,"")))</f>
        <v/>
      </c>
      <c r="AG360" s="967" t="str" cm="1">
        <f t="array" ref="AG360">IF(N360="","",IF(R360&lt;&gt;"","",IF(SUMPRODUCT(--(AN18:AN1500=AG17),--(AM18:AM1500&lt;&gt;""),--ISNUMBER(SEARCH(" "&amp;AM18:AM1500&amp;" ",Q360)))&gt;0,AG17,"")))</f>
        <v/>
      </c>
      <c r="AH360" s="967" t="str" cm="1">
        <f t="array" ref="AH360">IF(N360="","",IF(R360&lt;&gt;"","",IF(SUMPRODUCT(--(AN18:AN1500=AH17),--(AM18:AM1500&lt;&gt;""),--ISNUMBER(SEARCH(" "&amp;AM18:AM1500&amp;" ",Q360)))&gt;0,AH17,"")))</f>
        <v/>
      </c>
      <c r="AI360" s="967" t="str" cm="1">
        <f t="array" ref="AI360">IF(N360="","",IF(R360&lt;&gt;"","",IF(SUMPRODUCT(--(AN18:AN1500=AI17),--(AM18:AM1500&lt;&gt;""),--ISNUMBER(SEARCH(" "&amp;AM18:AM1500&amp;" ",Q360)))&gt;0,AI17,"")))</f>
        <v/>
      </c>
      <c r="AJ360" s="967" t="str" cm="1">
        <f t="array" ref="AJ360">IF(N360="","",IF(R360&lt;&gt;"","",IF(SUMPRODUCT(--(AN18:AN1500=AJ17),--(AM18:AM1500&lt;&gt;""),--ISNUMBER(SEARCH(" "&amp;AM18:AM1500&amp;" ",Q360)))&gt;0,AJ17,"")))</f>
        <v/>
      </c>
      <c r="AK360" s="967" t="str" cm="1">
        <f t="array" ref="AK360">IF(N360="","",IF(T360&lt;&gt;"",AK17,IF(S360&lt;&gt;"","",IF(R360&lt;&gt;"","",IF(SUMPRODUCT(--(AN18:AN1500=AK17),--(AM18:AM1500&lt;&gt;""),--ISNUMBER(SEARCH(" "&amp;AM18:AM1500&amp;" ",Q360)))&gt;0,AK17,"")))))</f>
        <v/>
      </c>
      <c r="AM360" s="968" t="s">
        <v>2360</v>
      </c>
      <c r="AN360" s="968" t="s">
        <v>1962</v>
      </c>
      <c r="BN360" s="49">
        <v>1</v>
      </c>
    </row>
    <row r="361" spans="3:66" ht="35.1" customHeight="1">
      <c r="C361" s="65"/>
      <c r="D361" s="984" t="str">
        <f t="shared" si="70"/>
        <v/>
      </c>
      <c r="E361" s="982"/>
      <c r="G361" s="964" t="str">
        <f>IF(H361="","",COUNTIF(H18:H361,"&lt;&gt;"))</f>
        <v/>
      </c>
      <c r="H361" s="965" t="str" cm="1">
        <f t="array" ref="H361">IF(L361="","",IF(LEN(L361)&lt;=MAX(10,G13),L361,IFERROR(LEFT(L361,LOOKUP(2,1/(MID(L361,ROW(1:500),1)=" ")/(ROW(1:500)&lt;=MAX(10,G13)),ROW(1:500))-1),LEFT(L361,MAX(10,G13)))))</f>
        <v/>
      </c>
      <c r="I361" s="964" t="str">
        <f t="shared" si="71"/>
        <v/>
      </c>
      <c r="J361" s="964" t="str">
        <f t="shared" si="72"/>
        <v/>
      </c>
      <c r="K361" s="964" t="str">
        <f>IF(M360&lt;&gt;"",K360,IF(K360&lt;MAX(A18:A317),K360+1,""))</f>
        <v/>
      </c>
      <c r="L361" s="965" t="str">
        <f>IF(K361="","",IF(M360&lt;&gt;"",M360,INDEX(E18:E317,MATCH(K361,A18:A317,0))))</f>
        <v/>
      </c>
      <c r="M361" s="965" t="str">
        <f t="shared" si="73"/>
        <v/>
      </c>
      <c r="N361" s="965" t="str">
        <f t="shared" si="74"/>
        <v/>
      </c>
      <c r="O361" s="964" t="str">
        <f t="shared" si="75"/>
        <v/>
      </c>
      <c r="P361" s="964" t="str">
        <f t="shared" si="76"/>
        <v/>
      </c>
      <c r="Q361" s="965" t="str">
        <f t="shared" si="77"/>
        <v/>
      </c>
      <c r="R361" s="964" t="str">
        <f>IF(N361="","",IF(COUNTIF(AP18:AP300,TRIM(Q361))&gt;0,"EXCLUSION EXACTE",""))</f>
        <v/>
      </c>
      <c r="S361" s="964" t="str" cm="1">
        <f t="array" ref="S361">IF(N361="","",IF(SUMPRODUCT(--(AP18:AP300&lt;&gt;""),--ISNUMBER(SEARCH(" "&amp;AP18:AP300&amp;" ",Q361)))&gt;0,"BLOQUE MOLLUSQUES",""))</f>
        <v/>
      </c>
      <c r="T361" s="964" t="str" cm="1">
        <f t="array" ref="T361">IF(N361="","",IF(SUMPRODUCT(--(AT18:AT300&lt;&gt;""),--ISNUMBER(SEARCH(" "&amp;AT18:AT300&amp;" ",Q361)))&gt;0,"FORCE MOLLUSQUES",""))</f>
        <v/>
      </c>
      <c r="U361" s="965" t="str">
        <f t="shared" si="78"/>
        <v/>
      </c>
      <c r="V361" s="965" t="str">
        <f t="shared" si="80"/>
        <v/>
      </c>
      <c r="W361" s="977" t="str">
        <f t="shared" si="79"/>
        <v/>
      </c>
      <c r="X361" s="964" t="str" cm="1">
        <f t="array" ref="X361">IF(N361="","",IF(R361&lt;&gt;"","",IF(SUMPRODUCT(--(AN18:AN1500=X17),--(AM18:AM1500&lt;&gt;""),--ISNUMBER(SEARCH(" "&amp;AM18:AM1500&amp;" ",Q361)))&gt;0,X17,"")))</f>
        <v/>
      </c>
      <c r="Y361" s="964" t="str" cm="1">
        <f t="array" ref="Y361">IF(N361="","",IF(R361&lt;&gt;"","",IF(SUMPRODUCT(--(AN18:AN1500=Y17),--(AM18:AM1500&lt;&gt;""),--ISNUMBER(SEARCH(" "&amp;AM18:AM1500&amp;" ",Q361)))&gt;0,Y17,"")))</f>
        <v/>
      </c>
      <c r="Z361" s="964" t="str" cm="1">
        <f t="array" ref="Z361">IF(N361="","",IF(R361&lt;&gt;"","",IF(SUMPRODUCT(--(AN18:AN1500=Z17),--(AM18:AM1500&lt;&gt;""),--ISNUMBER(SEARCH(" "&amp;AM18:AM1500&amp;" ",Q361)))&gt;0,Z17,"")))</f>
        <v/>
      </c>
      <c r="AA361" s="964" t="str" cm="1">
        <f t="array" ref="AA361">IF(N361="","",IF(R361&lt;&gt;"","",IF(SUMPRODUCT(--(AN18:AN1500=AA17),--(AM18:AM1500&lt;&gt;""),--ISNUMBER(SEARCH(" "&amp;AM18:AM1500&amp;" ",Q361)))&gt;0,AA17,"")))</f>
        <v/>
      </c>
      <c r="AB361" s="964" t="str" cm="1">
        <f t="array" ref="AB361">IF(N361="","",IF(R361&lt;&gt;"","",IF(SUMPRODUCT(--(AN18:AN1500=AB17),--(AM18:AM1500&lt;&gt;""),--ISNUMBER(SEARCH(" "&amp;AM18:AM1500&amp;" ",Q361)))&gt;0,AB17,"")))</f>
        <v/>
      </c>
      <c r="AC361" s="964" t="str" cm="1">
        <f t="array" ref="AC361">IF(N361="","",IF(R361&lt;&gt;"","",IF(SUMPRODUCT(--(AN18:AN1500=AC17),--(AM18:AM1500&lt;&gt;""),--ISNUMBER(SEARCH(" "&amp;AM18:AM1500&amp;" ",Q361)))&gt;0,AC17,"")))</f>
        <v/>
      </c>
      <c r="AD361" s="964" t="str" cm="1">
        <f t="array" ref="AD361">IF(N361="","",IF(R361&lt;&gt;"","",IF(SUMPRODUCT(--(AN18:AN1500=AD17),--(AM18:AM1500&lt;&gt;""),--ISNUMBER(SEARCH(" "&amp;AM18:AM1500&amp;" ",Q361)))&gt;0,AD17,"")))</f>
        <v/>
      </c>
      <c r="AE361" s="964" t="str" cm="1">
        <f t="array" ref="AE361">IF(N361="","",IF(R361&lt;&gt;"","",IF(SUMPRODUCT(--(AN18:AN1500=AE17),--(AM18:AM1500&lt;&gt;""),--ISNUMBER(SEARCH(" "&amp;AM18:AM1500&amp;" ",Q361)))&gt;0,AE17,"")))</f>
        <v/>
      </c>
      <c r="AF361" s="964" t="str" cm="1">
        <f t="array" ref="AF361">IF(N361="","",IF(R361&lt;&gt;"","",IF(SUMPRODUCT(--(AN18:AN1500=AF17),--(AM18:AM1500&lt;&gt;""),--ISNUMBER(SEARCH(" "&amp;AM18:AM1500&amp;" ",Q361)))&gt;0,AF17,"")))</f>
        <v/>
      </c>
      <c r="AG361" s="964" t="str" cm="1">
        <f t="array" ref="AG361">IF(N361="","",IF(R361&lt;&gt;"","",IF(SUMPRODUCT(--(AN18:AN1500=AG17),--(AM18:AM1500&lt;&gt;""),--ISNUMBER(SEARCH(" "&amp;AM18:AM1500&amp;" ",Q361)))&gt;0,AG17,"")))</f>
        <v/>
      </c>
      <c r="AH361" s="964" t="str" cm="1">
        <f t="array" ref="AH361">IF(N361="","",IF(R361&lt;&gt;"","",IF(SUMPRODUCT(--(AN18:AN1500=AH17),--(AM18:AM1500&lt;&gt;""),--ISNUMBER(SEARCH(" "&amp;AM18:AM1500&amp;" ",Q361)))&gt;0,AH17,"")))</f>
        <v/>
      </c>
      <c r="AI361" s="964" t="str" cm="1">
        <f t="array" ref="AI361">IF(N361="","",IF(R361&lt;&gt;"","",IF(SUMPRODUCT(--(AN18:AN1500=AI17),--(AM18:AM1500&lt;&gt;""),--ISNUMBER(SEARCH(" "&amp;AM18:AM1500&amp;" ",Q361)))&gt;0,AI17,"")))</f>
        <v/>
      </c>
      <c r="AJ361" s="964" t="str" cm="1">
        <f t="array" ref="AJ361">IF(N361="","",IF(R361&lt;&gt;"","",IF(SUMPRODUCT(--(AN18:AN1500=AJ17),--(AM18:AM1500&lt;&gt;""),--ISNUMBER(SEARCH(" "&amp;AM18:AM1500&amp;" ",Q361)))&gt;0,AJ17,"")))</f>
        <v/>
      </c>
      <c r="AK361" s="964" t="str" cm="1">
        <f t="array" ref="AK361">IF(N361="","",IF(T361&lt;&gt;"",AK17,IF(S361&lt;&gt;"","",IF(R361&lt;&gt;"","",IF(SUMPRODUCT(--(AN18:AN1500=AK17),--(AM18:AM1500&lt;&gt;""),--ISNUMBER(SEARCH(" "&amp;AM18:AM1500&amp;" ",Q361)))&gt;0,AK17,"")))))</f>
        <v/>
      </c>
      <c r="AM361" s="964" t="s">
        <v>2361</v>
      </c>
      <c r="AN361" s="964" t="s">
        <v>1962</v>
      </c>
      <c r="BN361" s="49">
        <v>1</v>
      </c>
    </row>
    <row r="362" spans="3:66" ht="35.1" customHeight="1">
      <c r="C362" s="65"/>
      <c r="D362" s="984" t="str">
        <f t="shared" si="70"/>
        <v/>
      </c>
      <c r="E362" s="982"/>
      <c r="G362" s="963" t="str">
        <f>IF(H362="","",COUNTIF(H18:H362,"&lt;&gt;"))</f>
        <v/>
      </c>
      <c r="H362" s="958" t="str" cm="1">
        <f t="array" ref="H362">IF(L362="","",IF(LEN(L362)&lt;=MAX(10,G13),L362,IFERROR(LEFT(L362,LOOKUP(2,1/(MID(L362,ROW(1:500),1)=" ")/(ROW(1:500)&lt;=MAX(10,G13)),ROW(1:500))-1),LEFT(L362,MAX(10,G13)))))</f>
        <v/>
      </c>
      <c r="I362" s="963" t="str">
        <f t="shared" si="71"/>
        <v/>
      </c>
      <c r="J362" s="963" t="str">
        <f t="shared" si="72"/>
        <v/>
      </c>
      <c r="K362" s="964" t="str">
        <f>IF(M361&lt;&gt;"",K361,IF(K361&lt;MAX(A18:A317),K361+1,""))</f>
        <v/>
      </c>
      <c r="L362" s="965" t="str">
        <f>IF(K362="","",IF(M361&lt;&gt;"",M361,INDEX(E18:E317,MATCH(K362,A18:A317,0))))</f>
        <v/>
      </c>
      <c r="M362" s="965" t="str">
        <f t="shared" si="73"/>
        <v/>
      </c>
      <c r="N362" s="966" t="str">
        <f t="shared" si="74"/>
        <v/>
      </c>
      <c r="O362" s="967" t="str">
        <f t="shared" si="75"/>
        <v/>
      </c>
      <c r="P362" s="967" t="str">
        <f t="shared" si="76"/>
        <v/>
      </c>
      <c r="Q362" s="966" t="str">
        <f t="shared" si="77"/>
        <v/>
      </c>
      <c r="R362" s="967" t="str">
        <f>IF(N362="","",IF(COUNTIF(AP18:AP300,TRIM(Q362))&gt;0,"EXCLUSION EXACTE",""))</f>
        <v/>
      </c>
      <c r="S362" s="967" t="str" cm="1">
        <f t="array" ref="S362">IF(N362="","",IF(SUMPRODUCT(--(AP18:AP300&lt;&gt;""),--ISNUMBER(SEARCH(" "&amp;AP18:AP300&amp;" ",Q362)))&gt;0,"BLOQUE MOLLUSQUES",""))</f>
        <v/>
      </c>
      <c r="T362" s="967" t="str" cm="1">
        <f t="array" ref="T362">IF(N362="","",IF(SUMPRODUCT(--(AT18:AT300&lt;&gt;""),--ISNUMBER(SEARCH(" "&amp;AT18:AT300&amp;" ",Q362)))&gt;0,"FORCE MOLLUSQUES",""))</f>
        <v/>
      </c>
      <c r="U362" s="966" t="str">
        <f t="shared" si="78"/>
        <v/>
      </c>
      <c r="V362" s="966" t="str">
        <f t="shared" si="80"/>
        <v/>
      </c>
      <c r="W362" s="991" t="str">
        <f t="shared" si="79"/>
        <v/>
      </c>
      <c r="X362" s="967" t="str" cm="1">
        <f t="array" ref="X362">IF(N362="","",IF(R362&lt;&gt;"","",IF(SUMPRODUCT(--(AN18:AN1500=X17),--(AM18:AM1500&lt;&gt;""),--ISNUMBER(SEARCH(" "&amp;AM18:AM1500&amp;" ",Q362)))&gt;0,X17,"")))</f>
        <v/>
      </c>
      <c r="Y362" s="967" t="str" cm="1">
        <f t="array" ref="Y362">IF(N362="","",IF(R362&lt;&gt;"","",IF(SUMPRODUCT(--(AN18:AN1500=Y17),--(AM18:AM1500&lt;&gt;""),--ISNUMBER(SEARCH(" "&amp;AM18:AM1500&amp;" ",Q362)))&gt;0,Y17,"")))</f>
        <v/>
      </c>
      <c r="Z362" s="967" t="str" cm="1">
        <f t="array" ref="Z362">IF(N362="","",IF(R362&lt;&gt;"","",IF(SUMPRODUCT(--(AN18:AN1500=Z17),--(AM18:AM1500&lt;&gt;""),--ISNUMBER(SEARCH(" "&amp;AM18:AM1500&amp;" ",Q362)))&gt;0,Z17,"")))</f>
        <v/>
      </c>
      <c r="AA362" s="967" t="str" cm="1">
        <f t="array" ref="AA362">IF(N362="","",IF(R362&lt;&gt;"","",IF(SUMPRODUCT(--(AN18:AN1500=AA17),--(AM18:AM1500&lt;&gt;""),--ISNUMBER(SEARCH(" "&amp;AM18:AM1500&amp;" ",Q362)))&gt;0,AA17,"")))</f>
        <v/>
      </c>
      <c r="AB362" s="967" t="str" cm="1">
        <f t="array" ref="AB362">IF(N362="","",IF(R362&lt;&gt;"","",IF(SUMPRODUCT(--(AN18:AN1500=AB17),--(AM18:AM1500&lt;&gt;""),--ISNUMBER(SEARCH(" "&amp;AM18:AM1500&amp;" ",Q362)))&gt;0,AB17,"")))</f>
        <v/>
      </c>
      <c r="AC362" s="967" t="str" cm="1">
        <f t="array" ref="AC362">IF(N362="","",IF(R362&lt;&gt;"","",IF(SUMPRODUCT(--(AN18:AN1500=AC17),--(AM18:AM1500&lt;&gt;""),--ISNUMBER(SEARCH(" "&amp;AM18:AM1500&amp;" ",Q362)))&gt;0,AC17,"")))</f>
        <v/>
      </c>
      <c r="AD362" s="967" t="str" cm="1">
        <f t="array" ref="AD362">IF(N362="","",IF(R362&lt;&gt;"","",IF(SUMPRODUCT(--(AN18:AN1500=AD17),--(AM18:AM1500&lt;&gt;""),--ISNUMBER(SEARCH(" "&amp;AM18:AM1500&amp;" ",Q362)))&gt;0,AD17,"")))</f>
        <v/>
      </c>
      <c r="AE362" s="967" t="str" cm="1">
        <f t="array" ref="AE362">IF(N362="","",IF(R362&lt;&gt;"","",IF(SUMPRODUCT(--(AN18:AN1500=AE17),--(AM18:AM1500&lt;&gt;""),--ISNUMBER(SEARCH(" "&amp;AM18:AM1500&amp;" ",Q362)))&gt;0,AE17,"")))</f>
        <v/>
      </c>
      <c r="AF362" s="967" t="str" cm="1">
        <f t="array" ref="AF362">IF(N362="","",IF(R362&lt;&gt;"","",IF(SUMPRODUCT(--(AN18:AN1500=AF17),--(AM18:AM1500&lt;&gt;""),--ISNUMBER(SEARCH(" "&amp;AM18:AM1500&amp;" ",Q362)))&gt;0,AF17,"")))</f>
        <v/>
      </c>
      <c r="AG362" s="967" t="str" cm="1">
        <f t="array" ref="AG362">IF(N362="","",IF(R362&lt;&gt;"","",IF(SUMPRODUCT(--(AN18:AN1500=AG17),--(AM18:AM1500&lt;&gt;""),--ISNUMBER(SEARCH(" "&amp;AM18:AM1500&amp;" ",Q362)))&gt;0,AG17,"")))</f>
        <v/>
      </c>
      <c r="AH362" s="967" t="str" cm="1">
        <f t="array" ref="AH362">IF(N362="","",IF(R362&lt;&gt;"","",IF(SUMPRODUCT(--(AN18:AN1500=AH17),--(AM18:AM1500&lt;&gt;""),--ISNUMBER(SEARCH(" "&amp;AM18:AM1500&amp;" ",Q362)))&gt;0,AH17,"")))</f>
        <v/>
      </c>
      <c r="AI362" s="967" t="str" cm="1">
        <f t="array" ref="AI362">IF(N362="","",IF(R362&lt;&gt;"","",IF(SUMPRODUCT(--(AN18:AN1500=AI17),--(AM18:AM1500&lt;&gt;""),--ISNUMBER(SEARCH(" "&amp;AM18:AM1500&amp;" ",Q362)))&gt;0,AI17,"")))</f>
        <v/>
      </c>
      <c r="AJ362" s="967" t="str" cm="1">
        <f t="array" ref="AJ362">IF(N362="","",IF(R362&lt;&gt;"","",IF(SUMPRODUCT(--(AN18:AN1500=AJ17),--(AM18:AM1500&lt;&gt;""),--ISNUMBER(SEARCH(" "&amp;AM18:AM1500&amp;" ",Q362)))&gt;0,AJ17,"")))</f>
        <v/>
      </c>
      <c r="AK362" s="967" t="str" cm="1">
        <f t="array" ref="AK362">IF(N362="","",IF(T362&lt;&gt;"",AK17,IF(S362&lt;&gt;"","",IF(R362&lt;&gt;"","",IF(SUMPRODUCT(--(AN18:AN1500=AK17),--(AM18:AM1500&lt;&gt;""),--ISNUMBER(SEARCH(" "&amp;AM18:AM1500&amp;" ",Q362)))&gt;0,AK17,"")))))</f>
        <v/>
      </c>
      <c r="AM362" s="968" t="s">
        <v>2362</v>
      </c>
      <c r="AN362" s="968" t="s">
        <v>1962</v>
      </c>
      <c r="BN362" s="49">
        <v>1</v>
      </c>
    </row>
    <row r="363" spans="3:66" ht="35.1" customHeight="1">
      <c r="C363" s="65"/>
      <c r="D363" s="984" t="str">
        <f t="shared" si="70"/>
        <v/>
      </c>
      <c r="E363" s="982"/>
      <c r="G363" s="964" t="str">
        <f>IF(H363="","",COUNTIF(H18:H363,"&lt;&gt;"))</f>
        <v/>
      </c>
      <c r="H363" s="965" t="str" cm="1">
        <f t="array" ref="H363">IF(L363="","",IF(LEN(L363)&lt;=MAX(10,G13),L363,IFERROR(LEFT(L363,LOOKUP(2,1/(MID(L363,ROW(1:500),1)=" ")/(ROW(1:500)&lt;=MAX(10,G13)),ROW(1:500))-1),LEFT(L363,MAX(10,G13)))))</f>
        <v/>
      </c>
      <c r="I363" s="964" t="str">
        <f t="shared" si="71"/>
        <v/>
      </c>
      <c r="J363" s="964" t="str">
        <f t="shared" si="72"/>
        <v/>
      </c>
      <c r="K363" s="964" t="str">
        <f>IF(M362&lt;&gt;"",K362,IF(K362&lt;MAX(A18:A317),K362+1,""))</f>
        <v/>
      </c>
      <c r="L363" s="965" t="str">
        <f>IF(K363="","",IF(M362&lt;&gt;"",M362,INDEX(E18:E317,MATCH(K363,A18:A317,0))))</f>
        <v/>
      </c>
      <c r="M363" s="965" t="str">
        <f t="shared" si="73"/>
        <v/>
      </c>
      <c r="N363" s="965" t="str">
        <f t="shared" si="74"/>
        <v/>
      </c>
      <c r="O363" s="964" t="str">
        <f t="shared" si="75"/>
        <v/>
      </c>
      <c r="P363" s="964" t="str">
        <f t="shared" si="76"/>
        <v/>
      </c>
      <c r="Q363" s="965" t="str">
        <f t="shared" si="77"/>
        <v/>
      </c>
      <c r="R363" s="964" t="str">
        <f>IF(N363="","",IF(COUNTIF(AP18:AP300,TRIM(Q363))&gt;0,"EXCLUSION EXACTE",""))</f>
        <v/>
      </c>
      <c r="S363" s="964" t="str" cm="1">
        <f t="array" ref="S363">IF(N363="","",IF(SUMPRODUCT(--(AP18:AP300&lt;&gt;""),--ISNUMBER(SEARCH(" "&amp;AP18:AP300&amp;" ",Q363)))&gt;0,"BLOQUE MOLLUSQUES",""))</f>
        <v/>
      </c>
      <c r="T363" s="964" t="str" cm="1">
        <f t="array" ref="T363">IF(N363="","",IF(SUMPRODUCT(--(AT18:AT300&lt;&gt;""),--ISNUMBER(SEARCH(" "&amp;AT18:AT300&amp;" ",Q363)))&gt;0,"FORCE MOLLUSQUES",""))</f>
        <v/>
      </c>
      <c r="U363" s="965" t="str">
        <f t="shared" si="78"/>
        <v/>
      </c>
      <c r="V363" s="965" t="str">
        <f t="shared" si="80"/>
        <v/>
      </c>
      <c r="W363" s="977" t="str">
        <f t="shared" si="79"/>
        <v/>
      </c>
      <c r="X363" s="964" t="str" cm="1">
        <f t="array" ref="X363">IF(N363="","",IF(R363&lt;&gt;"","",IF(SUMPRODUCT(--(AN18:AN1500=X17),--(AM18:AM1500&lt;&gt;""),--ISNUMBER(SEARCH(" "&amp;AM18:AM1500&amp;" ",Q363)))&gt;0,X17,"")))</f>
        <v/>
      </c>
      <c r="Y363" s="964" t="str" cm="1">
        <f t="array" ref="Y363">IF(N363="","",IF(R363&lt;&gt;"","",IF(SUMPRODUCT(--(AN18:AN1500=Y17),--(AM18:AM1500&lt;&gt;""),--ISNUMBER(SEARCH(" "&amp;AM18:AM1500&amp;" ",Q363)))&gt;0,Y17,"")))</f>
        <v/>
      </c>
      <c r="Z363" s="964" t="str" cm="1">
        <f t="array" ref="Z363">IF(N363="","",IF(R363&lt;&gt;"","",IF(SUMPRODUCT(--(AN18:AN1500=Z17),--(AM18:AM1500&lt;&gt;""),--ISNUMBER(SEARCH(" "&amp;AM18:AM1500&amp;" ",Q363)))&gt;0,Z17,"")))</f>
        <v/>
      </c>
      <c r="AA363" s="964" t="str" cm="1">
        <f t="array" ref="AA363">IF(N363="","",IF(R363&lt;&gt;"","",IF(SUMPRODUCT(--(AN18:AN1500=AA17),--(AM18:AM1500&lt;&gt;""),--ISNUMBER(SEARCH(" "&amp;AM18:AM1500&amp;" ",Q363)))&gt;0,AA17,"")))</f>
        <v/>
      </c>
      <c r="AB363" s="964" t="str" cm="1">
        <f t="array" ref="AB363">IF(N363="","",IF(R363&lt;&gt;"","",IF(SUMPRODUCT(--(AN18:AN1500=AB17),--(AM18:AM1500&lt;&gt;""),--ISNUMBER(SEARCH(" "&amp;AM18:AM1500&amp;" ",Q363)))&gt;0,AB17,"")))</f>
        <v/>
      </c>
      <c r="AC363" s="964" t="str" cm="1">
        <f t="array" ref="AC363">IF(N363="","",IF(R363&lt;&gt;"","",IF(SUMPRODUCT(--(AN18:AN1500=AC17),--(AM18:AM1500&lt;&gt;""),--ISNUMBER(SEARCH(" "&amp;AM18:AM1500&amp;" ",Q363)))&gt;0,AC17,"")))</f>
        <v/>
      </c>
      <c r="AD363" s="964" t="str" cm="1">
        <f t="array" ref="AD363">IF(N363="","",IF(R363&lt;&gt;"","",IF(SUMPRODUCT(--(AN18:AN1500=AD17),--(AM18:AM1500&lt;&gt;""),--ISNUMBER(SEARCH(" "&amp;AM18:AM1500&amp;" ",Q363)))&gt;0,AD17,"")))</f>
        <v/>
      </c>
      <c r="AE363" s="964" t="str" cm="1">
        <f t="array" ref="AE363">IF(N363="","",IF(R363&lt;&gt;"","",IF(SUMPRODUCT(--(AN18:AN1500=AE17),--(AM18:AM1500&lt;&gt;""),--ISNUMBER(SEARCH(" "&amp;AM18:AM1500&amp;" ",Q363)))&gt;0,AE17,"")))</f>
        <v/>
      </c>
      <c r="AF363" s="964" t="str" cm="1">
        <f t="array" ref="AF363">IF(N363="","",IF(R363&lt;&gt;"","",IF(SUMPRODUCT(--(AN18:AN1500=AF17),--(AM18:AM1500&lt;&gt;""),--ISNUMBER(SEARCH(" "&amp;AM18:AM1500&amp;" ",Q363)))&gt;0,AF17,"")))</f>
        <v/>
      </c>
      <c r="AG363" s="964" t="str" cm="1">
        <f t="array" ref="AG363">IF(N363="","",IF(R363&lt;&gt;"","",IF(SUMPRODUCT(--(AN18:AN1500=AG17),--(AM18:AM1500&lt;&gt;""),--ISNUMBER(SEARCH(" "&amp;AM18:AM1500&amp;" ",Q363)))&gt;0,AG17,"")))</f>
        <v/>
      </c>
      <c r="AH363" s="964" t="str" cm="1">
        <f t="array" ref="AH363">IF(N363="","",IF(R363&lt;&gt;"","",IF(SUMPRODUCT(--(AN18:AN1500=AH17),--(AM18:AM1500&lt;&gt;""),--ISNUMBER(SEARCH(" "&amp;AM18:AM1500&amp;" ",Q363)))&gt;0,AH17,"")))</f>
        <v/>
      </c>
      <c r="AI363" s="964" t="str" cm="1">
        <f t="array" ref="AI363">IF(N363="","",IF(R363&lt;&gt;"","",IF(SUMPRODUCT(--(AN18:AN1500=AI17),--(AM18:AM1500&lt;&gt;""),--ISNUMBER(SEARCH(" "&amp;AM18:AM1500&amp;" ",Q363)))&gt;0,AI17,"")))</f>
        <v/>
      </c>
      <c r="AJ363" s="964" t="str" cm="1">
        <f t="array" ref="AJ363">IF(N363="","",IF(R363&lt;&gt;"","",IF(SUMPRODUCT(--(AN18:AN1500=AJ17),--(AM18:AM1500&lt;&gt;""),--ISNUMBER(SEARCH(" "&amp;AM18:AM1500&amp;" ",Q363)))&gt;0,AJ17,"")))</f>
        <v/>
      </c>
      <c r="AK363" s="964" t="str" cm="1">
        <f t="array" ref="AK363">IF(N363="","",IF(T363&lt;&gt;"",AK17,IF(S363&lt;&gt;"","",IF(R363&lt;&gt;"","",IF(SUMPRODUCT(--(AN18:AN1500=AK17),--(AM18:AM1500&lt;&gt;""),--ISNUMBER(SEARCH(" "&amp;AM18:AM1500&amp;" ",Q363)))&gt;0,AK17,"")))))</f>
        <v/>
      </c>
      <c r="AM363" s="964" t="s">
        <v>2363</v>
      </c>
      <c r="AN363" s="964" t="s">
        <v>1962</v>
      </c>
      <c r="BN363" s="49">
        <v>1</v>
      </c>
    </row>
    <row r="364" spans="3:66" ht="35.1" customHeight="1">
      <c r="C364" s="65"/>
      <c r="D364" s="984" t="str">
        <f t="shared" si="70"/>
        <v/>
      </c>
      <c r="E364" s="982"/>
      <c r="G364" s="963" t="str">
        <f>IF(H364="","",COUNTIF(H18:H364,"&lt;&gt;"))</f>
        <v/>
      </c>
      <c r="H364" s="958" t="str" cm="1">
        <f t="array" ref="H364">IF(L364="","",IF(LEN(L364)&lt;=MAX(10,G13),L364,IFERROR(LEFT(L364,LOOKUP(2,1/(MID(L364,ROW(1:500),1)=" ")/(ROW(1:500)&lt;=MAX(10,G13)),ROW(1:500))-1),LEFT(L364,MAX(10,G13)))))</f>
        <v/>
      </c>
      <c r="I364" s="963" t="str">
        <f t="shared" si="71"/>
        <v/>
      </c>
      <c r="J364" s="963" t="str">
        <f t="shared" si="72"/>
        <v/>
      </c>
      <c r="K364" s="964" t="str">
        <f>IF(M363&lt;&gt;"",K363,IF(K363&lt;MAX(A18:A317),K363+1,""))</f>
        <v/>
      </c>
      <c r="L364" s="965" t="str">
        <f>IF(K364="","",IF(M363&lt;&gt;"",M363,INDEX(E18:E317,MATCH(K364,A18:A317,0))))</f>
        <v/>
      </c>
      <c r="M364" s="965" t="str">
        <f t="shared" si="73"/>
        <v/>
      </c>
      <c r="N364" s="966" t="str">
        <f t="shared" si="74"/>
        <v/>
      </c>
      <c r="O364" s="967" t="str">
        <f t="shared" si="75"/>
        <v/>
      </c>
      <c r="P364" s="967" t="str">
        <f t="shared" si="76"/>
        <v/>
      </c>
      <c r="Q364" s="966" t="str">
        <f t="shared" si="77"/>
        <v/>
      </c>
      <c r="R364" s="967" t="str">
        <f>IF(N364="","",IF(COUNTIF(AP18:AP300,TRIM(Q364))&gt;0,"EXCLUSION EXACTE",""))</f>
        <v/>
      </c>
      <c r="S364" s="967" t="str" cm="1">
        <f t="array" ref="S364">IF(N364="","",IF(SUMPRODUCT(--(AP18:AP300&lt;&gt;""),--ISNUMBER(SEARCH(" "&amp;AP18:AP300&amp;" ",Q364)))&gt;0,"BLOQUE MOLLUSQUES",""))</f>
        <v/>
      </c>
      <c r="T364" s="967" t="str" cm="1">
        <f t="array" ref="T364">IF(N364="","",IF(SUMPRODUCT(--(AT18:AT300&lt;&gt;""),--ISNUMBER(SEARCH(" "&amp;AT18:AT300&amp;" ",Q364)))&gt;0,"FORCE MOLLUSQUES",""))</f>
        <v/>
      </c>
      <c r="U364" s="966" t="str">
        <f t="shared" si="78"/>
        <v/>
      </c>
      <c r="V364" s="966" t="str">
        <f t="shared" si="80"/>
        <v/>
      </c>
      <c r="W364" s="991" t="str">
        <f t="shared" si="79"/>
        <v/>
      </c>
      <c r="X364" s="967" t="str" cm="1">
        <f t="array" ref="X364">IF(N364="","",IF(R364&lt;&gt;"","",IF(SUMPRODUCT(--(AN18:AN1500=X17),--(AM18:AM1500&lt;&gt;""),--ISNUMBER(SEARCH(" "&amp;AM18:AM1500&amp;" ",Q364)))&gt;0,X17,"")))</f>
        <v/>
      </c>
      <c r="Y364" s="967" t="str" cm="1">
        <f t="array" ref="Y364">IF(N364="","",IF(R364&lt;&gt;"","",IF(SUMPRODUCT(--(AN18:AN1500=Y17),--(AM18:AM1500&lt;&gt;""),--ISNUMBER(SEARCH(" "&amp;AM18:AM1500&amp;" ",Q364)))&gt;0,Y17,"")))</f>
        <v/>
      </c>
      <c r="Z364" s="967" t="str" cm="1">
        <f t="array" ref="Z364">IF(N364="","",IF(R364&lt;&gt;"","",IF(SUMPRODUCT(--(AN18:AN1500=Z17),--(AM18:AM1500&lt;&gt;""),--ISNUMBER(SEARCH(" "&amp;AM18:AM1500&amp;" ",Q364)))&gt;0,Z17,"")))</f>
        <v/>
      </c>
      <c r="AA364" s="967" t="str" cm="1">
        <f t="array" ref="AA364">IF(N364="","",IF(R364&lt;&gt;"","",IF(SUMPRODUCT(--(AN18:AN1500=AA17),--(AM18:AM1500&lt;&gt;""),--ISNUMBER(SEARCH(" "&amp;AM18:AM1500&amp;" ",Q364)))&gt;0,AA17,"")))</f>
        <v/>
      </c>
      <c r="AB364" s="967" t="str" cm="1">
        <f t="array" ref="AB364">IF(N364="","",IF(R364&lt;&gt;"","",IF(SUMPRODUCT(--(AN18:AN1500=AB17),--(AM18:AM1500&lt;&gt;""),--ISNUMBER(SEARCH(" "&amp;AM18:AM1500&amp;" ",Q364)))&gt;0,AB17,"")))</f>
        <v/>
      </c>
      <c r="AC364" s="967" t="str" cm="1">
        <f t="array" ref="AC364">IF(N364="","",IF(R364&lt;&gt;"","",IF(SUMPRODUCT(--(AN18:AN1500=AC17),--(AM18:AM1500&lt;&gt;""),--ISNUMBER(SEARCH(" "&amp;AM18:AM1500&amp;" ",Q364)))&gt;0,AC17,"")))</f>
        <v/>
      </c>
      <c r="AD364" s="967" t="str" cm="1">
        <f t="array" ref="AD364">IF(N364="","",IF(R364&lt;&gt;"","",IF(SUMPRODUCT(--(AN18:AN1500=AD17),--(AM18:AM1500&lt;&gt;""),--ISNUMBER(SEARCH(" "&amp;AM18:AM1500&amp;" ",Q364)))&gt;0,AD17,"")))</f>
        <v/>
      </c>
      <c r="AE364" s="967" t="str" cm="1">
        <f t="array" ref="AE364">IF(N364="","",IF(R364&lt;&gt;"","",IF(SUMPRODUCT(--(AN18:AN1500=AE17),--(AM18:AM1500&lt;&gt;""),--ISNUMBER(SEARCH(" "&amp;AM18:AM1500&amp;" ",Q364)))&gt;0,AE17,"")))</f>
        <v/>
      </c>
      <c r="AF364" s="967" t="str" cm="1">
        <f t="array" ref="AF364">IF(N364="","",IF(R364&lt;&gt;"","",IF(SUMPRODUCT(--(AN18:AN1500=AF17),--(AM18:AM1500&lt;&gt;""),--ISNUMBER(SEARCH(" "&amp;AM18:AM1500&amp;" ",Q364)))&gt;0,AF17,"")))</f>
        <v/>
      </c>
      <c r="AG364" s="967" t="str" cm="1">
        <f t="array" ref="AG364">IF(N364="","",IF(R364&lt;&gt;"","",IF(SUMPRODUCT(--(AN18:AN1500=AG17),--(AM18:AM1500&lt;&gt;""),--ISNUMBER(SEARCH(" "&amp;AM18:AM1500&amp;" ",Q364)))&gt;0,AG17,"")))</f>
        <v/>
      </c>
      <c r="AH364" s="967" t="str" cm="1">
        <f t="array" ref="AH364">IF(N364="","",IF(R364&lt;&gt;"","",IF(SUMPRODUCT(--(AN18:AN1500=AH17),--(AM18:AM1500&lt;&gt;""),--ISNUMBER(SEARCH(" "&amp;AM18:AM1500&amp;" ",Q364)))&gt;0,AH17,"")))</f>
        <v/>
      </c>
      <c r="AI364" s="967" t="str" cm="1">
        <f t="array" ref="AI364">IF(N364="","",IF(R364&lt;&gt;"","",IF(SUMPRODUCT(--(AN18:AN1500=AI17),--(AM18:AM1500&lt;&gt;""),--ISNUMBER(SEARCH(" "&amp;AM18:AM1500&amp;" ",Q364)))&gt;0,AI17,"")))</f>
        <v/>
      </c>
      <c r="AJ364" s="967" t="str" cm="1">
        <f t="array" ref="AJ364">IF(N364="","",IF(R364&lt;&gt;"","",IF(SUMPRODUCT(--(AN18:AN1500=AJ17),--(AM18:AM1500&lt;&gt;""),--ISNUMBER(SEARCH(" "&amp;AM18:AM1500&amp;" ",Q364)))&gt;0,AJ17,"")))</f>
        <v/>
      </c>
      <c r="AK364" s="967" t="str" cm="1">
        <f t="array" ref="AK364">IF(N364="","",IF(T364&lt;&gt;"",AK17,IF(S364&lt;&gt;"","",IF(R364&lt;&gt;"","",IF(SUMPRODUCT(--(AN18:AN1500=AK17),--(AM18:AM1500&lt;&gt;""),--ISNUMBER(SEARCH(" "&amp;AM18:AM1500&amp;" ",Q364)))&gt;0,AK17,"")))))</f>
        <v/>
      </c>
      <c r="AM364" s="968" t="s">
        <v>2364</v>
      </c>
      <c r="AN364" s="968" t="s">
        <v>1962</v>
      </c>
      <c r="BN364" s="49">
        <v>1</v>
      </c>
    </row>
    <row r="365" spans="3:66" ht="35.1" customHeight="1">
      <c r="C365" s="65"/>
      <c r="D365" s="984" t="str">
        <f t="shared" si="70"/>
        <v/>
      </c>
      <c r="E365" s="982"/>
      <c r="G365" s="964" t="str">
        <f>IF(H365="","",COUNTIF(H18:H365,"&lt;&gt;"))</f>
        <v/>
      </c>
      <c r="H365" s="965" t="str" cm="1">
        <f t="array" ref="H365">IF(L365="","",IF(LEN(L365)&lt;=MAX(10,G13),L365,IFERROR(LEFT(L365,LOOKUP(2,1/(MID(L365,ROW(1:500),1)=" ")/(ROW(1:500)&lt;=MAX(10,G13)),ROW(1:500))-1),LEFT(L365,MAX(10,G13)))))</f>
        <v/>
      </c>
      <c r="I365" s="964" t="str">
        <f t="shared" si="71"/>
        <v/>
      </c>
      <c r="J365" s="964" t="str">
        <f t="shared" si="72"/>
        <v/>
      </c>
      <c r="K365" s="964" t="str">
        <f>IF(M364&lt;&gt;"",K364,IF(K364&lt;MAX(A18:A317),K364+1,""))</f>
        <v/>
      </c>
      <c r="L365" s="965" t="str">
        <f>IF(K365="","",IF(M364&lt;&gt;"",M364,INDEX(E18:E317,MATCH(K365,A18:A317,0))))</f>
        <v/>
      </c>
      <c r="M365" s="965" t="str">
        <f t="shared" si="73"/>
        <v/>
      </c>
      <c r="N365" s="965" t="str">
        <f t="shared" si="74"/>
        <v/>
      </c>
      <c r="O365" s="964" t="str">
        <f t="shared" si="75"/>
        <v/>
      </c>
      <c r="P365" s="964" t="str">
        <f t="shared" si="76"/>
        <v/>
      </c>
      <c r="Q365" s="965" t="str">
        <f t="shared" si="77"/>
        <v/>
      </c>
      <c r="R365" s="964" t="str">
        <f>IF(N365="","",IF(COUNTIF(AP18:AP300,TRIM(Q365))&gt;0,"EXCLUSION EXACTE",""))</f>
        <v/>
      </c>
      <c r="S365" s="964" t="str" cm="1">
        <f t="array" ref="S365">IF(N365="","",IF(SUMPRODUCT(--(AP18:AP300&lt;&gt;""),--ISNUMBER(SEARCH(" "&amp;AP18:AP300&amp;" ",Q365)))&gt;0,"BLOQUE MOLLUSQUES",""))</f>
        <v/>
      </c>
      <c r="T365" s="964" t="str" cm="1">
        <f t="array" ref="T365">IF(N365="","",IF(SUMPRODUCT(--(AT18:AT300&lt;&gt;""),--ISNUMBER(SEARCH(" "&amp;AT18:AT300&amp;" ",Q365)))&gt;0,"FORCE MOLLUSQUES",""))</f>
        <v/>
      </c>
      <c r="U365" s="965" t="str">
        <f t="shared" si="78"/>
        <v/>
      </c>
      <c r="V365" s="965" t="str">
        <f t="shared" si="80"/>
        <v/>
      </c>
      <c r="W365" s="977" t="str">
        <f t="shared" si="79"/>
        <v/>
      </c>
      <c r="X365" s="964" t="str" cm="1">
        <f t="array" ref="X365">IF(N365="","",IF(R365&lt;&gt;"","",IF(SUMPRODUCT(--(AN18:AN1500=X17),--(AM18:AM1500&lt;&gt;""),--ISNUMBER(SEARCH(" "&amp;AM18:AM1500&amp;" ",Q365)))&gt;0,X17,"")))</f>
        <v/>
      </c>
      <c r="Y365" s="964" t="str" cm="1">
        <f t="array" ref="Y365">IF(N365="","",IF(R365&lt;&gt;"","",IF(SUMPRODUCT(--(AN18:AN1500=Y17),--(AM18:AM1500&lt;&gt;""),--ISNUMBER(SEARCH(" "&amp;AM18:AM1500&amp;" ",Q365)))&gt;0,Y17,"")))</f>
        <v/>
      </c>
      <c r="Z365" s="964" t="str" cm="1">
        <f t="array" ref="Z365">IF(N365="","",IF(R365&lt;&gt;"","",IF(SUMPRODUCT(--(AN18:AN1500=Z17),--(AM18:AM1500&lt;&gt;""),--ISNUMBER(SEARCH(" "&amp;AM18:AM1500&amp;" ",Q365)))&gt;0,Z17,"")))</f>
        <v/>
      </c>
      <c r="AA365" s="964" t="str" cm="1">
        <f t="array" ref="AA365">IF(N365="","",IF(R365&lt;&gt;"","",IF(SUMPRODUCT(--(AN18:AN1500=AA17),--(AM18:AM1500&lt;&gt;""),--ISNUMBER(SEARCH(" "&amp;AM18:AM1500&amp;" ",Q365)))&gt;0,AA17,"")))</f>
        <v/>
      </c>
      <c r="AB365" s="964" t="str" cm="1">
        <f t="array" ref="AB365">IF(N365="","",IF(R365&lt;&gt;"","",IF(SUMPRODUCT(--(AN18:AN1500=AB17),--(AM18:AM1500&lt;&gt;""),--ISNUMBER(SEARCH(" "&amp;AM18:AM1500&amp;" ",Q365)))&gt;0,AB17,"")))</f>
        <v/>
      </c>
      <c r="AC365" s="964" t="str" cm="1">
        <f t="array" ref="AC365">IF(N365="","",IF(R365&lt;&gt;"","",IF(SUMPRODUCT(--(AN18:AN1500=AC17),--(AM18:AM1500&lt;&gt;""),--ISNUMBER(SEARCH(" "&amp;AM18:AM1500&amp;" ",Q365)))&gt;0,AC17,"")))</f>
        <v/>
      </c>
      <c r="AD365" s="964" t="str" cm="1">
        <f t="array" ref="AD365">IF(N365="","",IF(R365&lt;&gt;"","",IF(SUMPRODUCT(--(AN18:AN1500=AD17),--(AM18:AM1500&lt;&gt;""),--ISNUMBER(SEARCH(" "&amp;AM18:AM1500&amp;" ",Q365)))&gt;0,AD17,"")))</f>
        <v/>
      </c>
      <c r="AE365" s="964" t="str" cm="1">
        <f t="array" ref="AE365">IF(N365="","",IF(R365&lt;&gt;"","",IF(SUMPRODUCT(--(AN18:AN1500=AE17),--(AM18:AM1500&lt;&gt;""),--ISNUMBER(SEARCH(" "&amp;AM18:AM1500&amp;" ",Q365)))&gt;0,AE17,"")))</f>
        <v/>
      </c>
      <c r="AF365" s="964" t="str" cm="1">
        <f t="array" ref="AF365">IF(N365="","",IF(R365&lt;&gt;"","",IF(SUMPRODUCT(--(AN18:AN1500=AF17),--(AM18:AM1500&lt;&gt;""),--ISNUMBER(SEARCH(" "&amp;AM18:AM1500&amp;" ",Q365)))&gt;0,AF17,"")))</f>
        <v/>
      </c>
      <c r="AG365" s="964" t="str" cm="1">
        <f t="array" ref="AG365">IF(N365="","",IF(R365&lt;&gt;"","",IF(SUMPRODUCT(--(AN18:AN1500=AG17),--(AM18:AM1500&lt;&gt;""),--ISNUMBER(SEARCH(" "&amp;AM18:AM1500&amp;" ",Q365)))&gt;0,AG17,"")))</f>
        <v/>
      </c>
      <c r="AH365" s="964" t="str" cm="1">
        <f t="array" ref="AH365">IF(N365="","",IF(R365&lt;&gt;"","",IF(SUMPRODUCT(--(AN18:AN1500=AH17),--(AM18:AM1500&lt;&gt;""),--ISNUMBER(SEARCH(" "&amp;AM18:AM1500&amp;" ",Q365)))&gt;0,AH17,"")))</f>
        <v/>
      </c>
      <c r="AI365" s="964" t="str" cm="1">
        <f t="array" ref="AI365">IF(N365="","",IF(R365&lt;&gt;"","",IF(SUMPRODUCT(--(AN18:AN1500=AI17),--(AM18:AM1500&lt;&gt;""),--ISNUMBER(SEARCH(" "&amp;AM18:AM1500&amp;" ",Q365)))&gt;0,AI17,"")))</f>
        <v/>
      </c>
      <c r="AJ365" s="964" t="str" cm="1">
        <f t="array" ref="AJ365">IF(N365="","",IF(R365&lt;&gt;"","",IF(SUMPRODUCT(--(AN18:AN1500=AJ17),--(AM18:AM1500&lt;&gt;""),--ISNUMBER(SEARCH(" "&amp;AM18:AM1500&amp;" ",Q365)))&gt;0,AJ17,"")))</f>
        <v/>
      </c>
      <c r="AK365" s="964" t="str" cm="1">
        <f t="array" ref="AK365">IF(N365="","",IF(T365&lt;&gt;"",AK17,IF(S365&lt;&gt;"","",IF(R365&lt;&gt;"","",IF(SUMPRODUCT(--(AN18:AN1500=AK17),--(AM18:AM1500&lt;&gt;""),--ISNUMBER(SEARCH(" "&amp;AM18:AM1500&amp;" ",Q365)))&gt;0,AK17,"")))))</f>
        <v/>
      </c>
      <c r="AM365" s="964" t="s">
        <v>2365</v>
      </c>
      <c r="AN365" s="964" t="s">
        <v>1962</v>
      </c>
      <c r="BN365" s="49">
        <v>1</v>
      </c>
    </row>
    <row r="366" spans="3:66" ht="35.1" customHeight="1">
      <c r="C366" s="65"/>
      <c r="D366" s="984" t="str">
        <f t="shared" si="70"/>
        <v/>
      </c>
      <c r="E366" s="982"/>
      <c r="G366" s="963" t="str">
        <f>IF(H366="","",COUNTIF(H18:H366,"&lt;&gt;"))</f>
        <v/>
      </c>
      <c r="H366" s="958" t="str" cm="1">
        <f t="array" ref="H366">IF(L366="","",IF(LEN(L366)&lt;=MAX(10,G13),L366,IFERROR(LEFT(L366,LOOKUP(2,1/(MID(L366,ROW(1:500),1)=" ")/(ROW(1:500)&lt;=MAX(10,G13)),ROW(1:500))-1),LEFT(L366,MAX(10,G13)))))</f>
        <v/>
      </c>
      <c r="I366" s="963" t="str">
        <f t="shared" si="71"/>
        <v/>
      </c>
      <c r="J366" s="963" t="str">
        <f t="shared" si="72"/>
        <v/>
      </c>
      <c r="K366" s="964" t="str">
        <f>IF(M365&lt;&gt;"",K365,IF(K365&lt;MAX(A18:A317),K365+1,""))</f>
        <v/>
      </c>
      <c r="L366" s="965" t="str">
        <f>IF(K366="","",IF(M365&lt;&gt;"",M365,INDEX(E18:E317,MATCH(K366,A18:A317,0))))</f>
        <v/>
      </c>
      <c r="M366" s="965" t="str">
        <f t="shared" si="73"/>
        <v/>
      </c>
      <c r="N366" s="966" t="str">
        <f t="shared" si="74"/>
        <v/>
      </c>
      <c r="O366" s="967" t="str">
        <f t="shared" si="75"/>
        <v/>
      </c>
      <c r="P366" s="967" t="str">
        <f t="shared" si="76"/>
        <v/>
      </c>
      <c r="Q366" s="966" t="str">
        <f t="shared" si="77"/>
        <v/>
      </c>
      <c r="R366" s="967" t="str">
        <f>IF(N366="","",IF(COUNTIF(AP18:AP300,TRIM(Q366))&gt;0,"EXCLUSION EXACTE",""))</f>
        <v/>
      </c>
      <c r="S366" s="967" t="str" cm="1">
        <f t="array" ref="S366">IF(N366="","",IF(SUMPRODUCT(--(AP18:AP300&lt;&gt;""),--ISNUMBER(SEARCH(" "&amp;AP18:AP300&amp;" ",Q366)))&gt;0,"BLOQUE MOLLUSQUES",""))</f>
        <v/>
      </c>
      <c r="T366" s="967" t="str" cm="1">
        <f t="array" ref="T366">IF(N366="","",IF(SUMPRODUCT(--(AT18:AT300&lt;&gt;""),--ISNUMBER(SEARCH(" "&amp;AT18:AT300&amp;" ",Q366)))&gt;0,"FORCE MOLLUSQUES",""))</f>
        <v/>
      </c>
      <c r="U366" s="966" t="str">
        <f t="shared" si="78"/>
        <v/>
      </c>
      <c r="V366" s="966" t="str">
        <f t="shared" si="80"/>
        <v/>
      </c>
      <c r="W366" s="991" t="str">
        <f t="shared" si="79"/>
        <v/>
      </c>
      <c r="X366" s="967" t="str" cm="1">
        <f t="array" ref="X366">IF(N366="","",IF(R366&lt;&gt;"","",IF(SUMPRODUCT(--(AN18:AN1500=X17),--(AM18:AM1500&lt;&gt;""),--ISNUMBER(SEARCH(" "&amp;AM18:AM1500&amp;" ",Q366)))&gt;0,X17,"")))</f>
        <v/>
      </c>
      <c r="Y366" s="967" t="str" cm="1">
        <f t="array" ref="Y366">IF(N366="","",IF(R366&lt;&gt;"","",IF(SUMPRODUCT(--(AN18:AN1500=Y17),--(AM18:AM1500&lt;&gt;""),--ISNUMBER(SEARCH(" "&amp;AM18:AM1500&amp;" ",Q366)))&gt;0,Y17,"")))</f>
        <v/>
      </c>
      <c r="Z366" s="967" t="str" cm="1">
        <f t="array" ref="Z366">IF(N366="","",IF(R366&lt;&gt;"","",IF(SUMPRODUCT(--(AN18:AN1500=Z17),--(AM18:AM1500&lt;&gt;""),--ISNUMBER(SEARCH(" "&amp;AM18:AM1500&amp;" ",Q366)))&gt;0,Z17,"")))</f>
        <v/>
      </c>
      <c r="AA366" s="967" t="str" cm="1">
        <f t="array" ref="AA366">IF(N366="","",IF(R366&lt;&gt;"","",IF(SUMPRODUCT(--(AN18:AN1500=AA17),--(AM18:AM1500&lt;&gt;""),--ISNUMBER(SEARCH(" "&amp;AM18:AM1500&amp;" ",Q366)))&gt;0,AA17,"")))</f>
        <v/>
      </c>
      <c r="AB366" s="967" t="str" cm="1">
        <f t="array" ref="AB366">IF(N366="","",IF(R366&lt;&gt;"","",IF(SUMPRODUCT(--(AN18:AN1500=AB17),--(AM18:AM1500&lt;&gt;""),--ISNUMBER(SEARCH(" "&amp;AM18:AM1500&amp;" ",Q366)))&gt;0,AB17,"")))</f>
        <v/>
      </c>
      <c r="AC366" s="967" t="str" cm="1">
        <f t="array" ref="AC366">IF(N366="","",IF(R366&lt;&gt;"","",IF(SUMPRODUCT(--(AN18:AN1500=AC17),--(AM18:AM1500&lt;&gt;""),--ISNUMBER(SEARCH(" "&amp;AM18:AM1500&amp;" ",Q366)))&gt;0,AC17,"")))</f>
        <v/>
      </c>
      <c r="AD366" s="967" t="str" cm="1">
        <f t="array" ref="AD366">IF(N366="","",IF(R366&lt;&gt;"","",IF(SUMPRODUCT(--(AN18:AN1500=AD17),--(AM18:AM1500&lt;&gt;""),--ISNUMBER(SEARCH(" "&amp;AM18:AM1500&amp;" ",Q366)))&gt;0,AD17,"")))</f>
        <v/>
      </c>
      <c r="AE366" s="967" t="str" cm="1">
        <f t="array" ref="AE366">IF(N366="","",IF(R366&lt;&gt;"","",IF(SUMPRODUCT(--(AN18:AN1500=AE17),--(AM18:AM1500&lt;&gt;""),--ISNUMBER(SEARCH(" "&amp;AM18:AM1500&amp;" ",Q366)))&gt;0,AE17,"")))</f>
        <v/>
      </c>
      <c r="AF366" s="967" t="str" cm="1">
        <f t="array" ref="AF366">IF(N366="","",IF(R366&lt;&gt;"","",IF(SUMPRODUCT(--(AN18:AN1500=AF17),--(AM18:AM1500&lt;&gt;""),--ISNUMBER(SEARCH(" "&amp;AM18:AM1500&amp;" ",Q366)))&gt;0,AF17,"")))</f>
        <v/>
      </c>
      <c r="AG366" s="967" t="str" cm="1">
        <f t="array" ref="AG366">IF(N366="","",IF(R366&lt;&gt;"","",IF(SUMPRODUCT(--(AN18:AN1500=AG17),--(AM18:AM1500&lt;&gt;""),--ISNUMBER(SEARCH(" "&amp;AM18:AM1500&amp;" ",Q366)))&gt;0,AG17,"")))</f>
        <v/>
      </c>
      <c r="AH366" s="967" t="str" cm="1">
        <f t="array" ref="AH366">IF(N366="","",IF(R366&lt;&gt;"","",IF(SUMPRODUCT(--(AN18:AN1500=AH17),--(AM18:AM1500&lt;&gt;""),--ISNUMBER(SEARCH(" "&amp;AM18:AM1500&amp;" ",Q366)))&gt;0,AH17,"")))</f>
        <v/>
      </c>
      <c r="AI366" s="967" t="str" cm="1">
        <f t="array" ref="AI366">IF(N366="","",IF(R366&lt;&gt;"","",IF(SUMPRODUCT(--(AN18:AN1500=AI17),--(AM18:AM1500&lt;&gt;""),--ISNUMBER(SEARCH(" "&amp;AM18:AM1500&amp;" ",Q366)))&gt;0,AI17,"")))</f>
        <v/>
      </c>
      <c r="AJ366" s="967" t="str" cm="1">
        <f t="array" ref="AJ366">IF(N366="","",IF(R366&lt;&gt;"","",IF(SUMPRODUCT(--(AN18:AN1500=AJ17),--(AM18:AM1500&lt;&gt;""),--ISNUMBER(SEARCH(" "&amp;AM18:AM1500&amp;" ",Q366)))&gt;0,AJ17,"")))</f>
        <v/>
      </c>
      <c r="AK366" s="967" t="str" cm="1">
        <f t="array" ref="AK366">IF(N366="","",IF(T366&lt;&gt;"",AK17,IF(S366&lt;&gt;"","",IF(R366&lt;&gt;"","",IF(SUMPRODUCT(--(AN18:AN1500=AK17),--(AM18:AM1500&lt;&gt;""),--ISNUMBER(SEARCH(" "&amp;AM18:AM1500&amp;" ",Q366)))&gt;0,AK17,"")))))</f>
        <v/>
      </c>
      <c r="AM366" s="968" t="s">
        <v>2366</v>
      </c>
      <c r="AN366" s="968" t="s">
        <v>1962</v>
      </c>
      <c r="BN366" s="49">
        <v>1</v>
      </c>
    </row>
    <row r="367" spans="3:66" ht="35.1" customHeight="1">
      <c r="C367" s="65"/>
      <c r="D367" s="984" t="str">
        <f t="shared" si="70"/>
        <v/>
      </c>
      <c r="E367" s="982"/>
      <c r="G367" s="964" t="str">
        <f>IF(H367="","",COUNTIF(H18:H367,"&lt;&gt;"))</f>
        <v/>
      </c>
      <c r="H367" s="965" t="str" cm="1">
        <f t="array" ref="H367">IF(L367="","",IF(LEN(L367)&lt;=MAX(10,G13),L367,IFERROR(LEFT(L367,LOOKUP(2,1/(MID(L367,ROW(1:500),1)=" ")/(ROW(1:500)&lt;=MAX(10,G13)),ROW(1:500))-1),LEFT(L367,MAX(10,G13)))))</f>
        <v/>
      </c>
      <c r="I367" s="964" t="str">
        <f t="shared" si="71"/>
        <v/>
      </c>
      <c r="J367" s="964" t="str">
        <f t="shared" si="72"/>
        <v/>
      </c>
      <c r="K367" s="964" t="str">
        <f>IF(M366&lt;&gt;"",K366,IF(K366&lt;MAX(A18:A317),K366+1,""))</f>
        <v/>
      </c>
      <c r="L367" s="965" t="str">
        <f>IF(K367="","",IF(M366&lt;&gt;"",M366,INDEX(E18:E317,MATCH(K367,A18:A317,0))))</f>
        <v/>
      </c>
      <c r="M367" s="965" t="str">
        <f t="shared" si="73"/>
        <v/>
      </c>
      <c r="N367" s="965" t="str">
        <f t="shared" si="74"/>
        <v/>
      </c>
      <c r="O367" s="964" t="str">
        <f t="shared" si="75"/>
        <v/>
      </c>
      <c r="P367" s="964" t="str">
        <f t="shared" si="76"/>
        <v/>
      </c>
      <c r="Q367" s="965" t="str">
        <f t="shared" si="77"/>
        <v/>
      </c>
      <c r="R367" s="964" t="str">
        <f>IF(N367="","",IF(COUNTIF(AP18:AP300,TRIM(Q367))&gt;0,"EXCLUSION EXACTE",""))</f>
        <v/>
      </c>
      <c r="S367" s="964" t="str" cm="1">
        <f t="array" ref="S367">IF(N367="","",IF(SUMPRODUCT(--(AP18:AP300&lt;&gt;""),--ISNUMBER(SEARCH(" "&amp;AP18:AP300&amp;" ",Q367)))&gt;0,"BLOQUE MOLLUSQUES",""))</f>
        <v/>
      </c>
      <c r="T367" s="964" t="str" cm="1">
        <f t="array" ref="T367">IF(N367="","",IF(SUMPRODUCT(--(AT18:AT300&lt;&gt;""),--ISNUMBER(SEARCH(" "&amp;AT18:AT300&amp;" ",Q367)))&gt;0,"FORCE MOLLUSQUES",""))</f>
        <v/>
      </c>
      <c r="U367" s="965" t="str">
        <f t="shared" si="78"/>
        <v/>
      </c>
      <c r="V367" s="965" t="str">
        <f t="shared" si="80"/>
        <v/>
      </c>
      <c r="W367" s="977" t="str">
        <f t="shared" si="79"/>
        <v/>
      </c>
      <c r="X367" s="964" t="str" cm="1">
        <f t="array" ref="X367">IF(N367="","",IF(R367&lt;&gt;"","",IF(SUMPRODUCT(--(AN18:AN1500=X17),--(AM18:AM1500&lt;&gt;""),--ISNUMBER(SEARCH(" "&amp;AM18:AM1500&amp;" ",Q367)))&gt;0,X17,"")))</f>
        <v/>
      </c>
      <c r="Y367" s="964" t="str" cm="1">
        <f t="array" ref="Y367">IF(N367="","",IF(R367&lt;&gt;"","",IF(SUMPRODUCT(--(AN18:AN1500=Y17),--(AM18:AM1500&lt;&gt;""),--ISNUMBER(SEARCH(" "&amp;AM18:AM1500&amp;" ",Q367)))&gt;0,Y17,"")))</f>
        <v/>
      </c>
      <c r="Z367" s="964" t="str" cm="1">
        <f t="array" ref="Z367">IF(N367="","",IF(R367&lt;&gt;"","",IF(SUMPRODUCT(--(AN18:AN1500=Z17),--(AM18:AM1500&lt;&gt;""),--ISNUMBER(SEARCH(" "&amp;AM18:AM1500&amp;" ",Q367)))&gt;0,Z17,"")))</f>
        <v/>
      </c>
      <c r="AA367" s="964" t="str" cm="1">
        <f t="array" ref="AA367">IF(N367="","",IF(R367&lt;&gt;"","",IF(SUMPRODUCT(--(AN18:AN1500=AA17),--(AM18:AM1500&lt;&gt;""),--ISNUMBER(SEARCH(" "&amp;AM18:AM1500&amp;" ",Q367)))&gt;0,AA17,"")))</f>
        <v/>
      </c>
      <c r="AB367" s="964" t="str" cm="1">
        <f t="array" ref="AB367">IF(N367="","",IF(R367&lt;&gt;"","",IF(SUMPRODUCT(--(AN18:AN1500=AB17),--(AM18:AM1500&lt;&gt;""),--ISNUMBER(SEARCH(" "&amp;AM18:AM1500&amp;" ",Q367)))&gt;0,AB17,"")))</f>
        <v/>
      </c>
      <c r="AC367" s="964" t="str" cm="1">
        <f t="array" ref="AC367">IF(N367="","",IF(R367&lt;&gt;"","",IF(SUMPRODUCT(--(AN18:AN1500=AC17),--(AM18:AM1500&lt;&gt;""),--ISNUMBER(SEARCH(" "&amp;AM18:AM1500&amp;" ",Q367)))&gt;0,AC17,"")))</f>
        <v/>
      </c>
      <c r="AD367" s="964" t="str" cm="1">
        <f t="array" ref="AD367">IF(N367="","",IF(R367&lt;&gt;"","",IF(SUMPRODUCT(--(AN18:AN1500=AD17),--(AM18:AM1500&lt;&gt;""),--ISNUMBER(SEARCH(" "&amp;AM18:AM1500&amp;" ",Q367)))&gt;0,AD17,"")))</f>
        <v/>
      </c>
      <c r="AE367" s="964" t="str" cm="1">
        <f t="array" ref="AE367">IF(N367="","",IF(R367&lt;&gt;"","",IF(SUMPRODUCT(--(AN18:AN1500=AE17),--(AM18:AM1500&lt;&gt;""),--ISNUMBER(SEARCH(" "&amp;AM18:AM1500&amp;" ",Q367)))&gt;0,AE17,"")))</f>
        <v/>
      </c>
      <c r="AF367" s="964" t="str" cm="1">
        <f t="array" ref="AF367">IF(N367="","",IF(R367&lt;&gt;"","",IF(SUMPRODUCT(--(AN18:AN1500=AF17),--(AM18:AM1500&lt;&gt;""),--ISNUMBER(SEARCH(" "&amp;AM18:AM1500&amp;" ",Q367)))&gt;0,AF17,"")))</f>
        <v/>
      </c>
      <c r="AG367" s="964" t="str" cm="1">
        <f t="array" ref="AG367">IF(N367="","",IF(R367&lt;&gt;"","",IF(SUMPRODUCT(--(AN18:AN1500=AG17),--(AM18:AM1500&lt;&gt;""),--ISNUMBER(SEARCH(" "&amp;AM18:AM1500&amp;" ",Q367)))&gt;0,AG17,"")))</f>
        <v/>
      </c>
      <c r="AH367" s="964" t="str" cm="1">
        <f t="array" ref="AH367">IF(N367="","",IF(R367&lt;&gt;"","",IF(SUMPRODUCT(--(AN18:AN1500=AH17),--(AM18:AM1500&lt;&gt;""),--ISNUMBER(SEARCH(" "&amp;AM18:AM1500&amp;" ",Q367)))&gt;0,AH17,"")))</f>
        <v/>
      </c>
      <c r="AI367" s="964" t="str" cm="1">
        <f t="array" ref="AI367">IF(N367="","",IF(R367&lt;&gt;"","",IF(SUMPRODUCT(--(AN18:AN1500=AI17),--(AM18:AM1500&lt;&gt;""),--ISNUMBER(SEARCH(" "&amp;AM18:AM1500&amp;" ",Q367)))&gt;0,AI17,"")))</f>
        <v/>
      </c>
      <c r="AJ367" s="964" t="str" cm="1">
        <f t="array" ref="AJ367">IF(N367="","",IF(R367&lt;&gt;"","",IF(SUMPRODUCT(--(AN18:AN1500=AJ17),--(AM18:AM1500&lt;&gt;""),--ISNUMBER(SEARCH(" "&amp;AM18:AM1500&amp;" ",Q367)))&gt;0,AJ17,"")))</f>
        <v/>
      </c>
      <c r="AK367" s="964" t="str" cm="1">
        <f t="array" ref="AK367">IF(N367="","",IF(T367&lt;&gt;"",AK17,IF(S367&lt;&gt;"","",IF(R367&lt;&gt;"","",IF(SUMPRODUCT(--(AN18:AN1500=AK17),--(AM18:AM1500&lt;&gt;""),--ISNUMBER(SEARCH(" "&amp;AM18:AM1500&amp;" ",Q367)))&gt;0,AK17,"")))))</f>
        <v/>
      </c>
      <c r="AM367" s="964" t="s">
        <v>2367</v>
      </c>
      <c r="AN367" s="964" t="s">
        <v>1962</v>
      </c>
      <c r="BN367" s="49">
        <v>1</v>
      </c>
    </row>
    <row r="368" spans="3:66" ht="35.1" customHeight="1">
      <c r="C368" s="65"/>
      <c r="D368" s="984" t="str">
        <f t="shared" si="70"/>
        <v/>
      </c>
      <c r="E368" s="982"/>
      <c r="G368" s="963" t="str">
        <f>IF(H368="","",COUNTIF(H18:H368,"&lt;&gt;"))</f>
        <v/>
      </c>
      <c r="H368" s="958" t="str" cm="1">
        <f t="array" ref="H368">IF(L368="","",IF(LEN(L368)&lt;=MAX(10,G13),L368,IFERROR(LEFT(L368,LOOKUP(2,1/(MID(L368,ROW(1:500),1)=" ")/(ROW(1:500)&lt;=MAX(10,G13)),ROW(1:500))-1),LEFT(L368,MAX(10,G13)))))</f>
        <v/>
      </c>
      <c r="I368" s="963" t="str">
        <f t="shared" si="71"/>
        <v/>
      </c>
      <c r="J368" s="963" t="str">
        <f t="shared" si="72"/>
        <v/>
      </c>
      <c r="K368" s="964" t="str">
        <f>IF(M367&lt;&gt;"",K367,IF(K367&lt;MAX(A18:A317),K367+1,""))</f>
        <v/>
      </c>
      <c r="L368" s="965" t="str">
        <f>IF(K368="","",IF(M367&lt;&gt;"",M367,INDEX(E18:E317,MATCH(K368,A18:A317,0))))</f>
        <v/>
      </c>
      <c r="M368" s="965" t="str">
        <f t="shared" si="73"/>
        <v/>
      </c>
      <c r="N368" s="966" t="str">
        <f t="shared" si="74"/>
        <v/>
      </c>
      <c r="O368" s="967" t="str">
        <f t="shared" si="75"/>
        <v/>
      </c>
      <c r="P368" s="967" t="str">
        <f t="shared" si="76"/>
        <v/>
      </c>
      <c r="Q368" s="966" t="str">
        <f t="shared" si="77"/>
        <v/>
      </c>
      <c r="R368" s="967" t="str">
        <f>IF(N368="","",IF(COUNTIF(AP18:AP300,TRIM(Q368))&gt;0,"EXCLUSION EXACTE",""))</f>
        <v/>
      </c>
      <c r="S368" s="967" t="str" cm="1">
        <f t="array" ref="S368">IF(N368="","",IF(SUMPRODUCT(--(AP18:AP300&lt;&gt;""),--ISNUMBER(SEARCH(" "&amp;AP18:AP300&amp;" ",Q368)))&gt;0,"BLOQUE MOLLUSQUES",""))</f>
        <v/>
      </c>
      <c r="T368" s="967" t="str" cm="1">
        <f t="array" ref="T368">IF(N368="","",IF(SUMPRODUCT(--(AT18:AT300&lt;&gt;""),--ISNUMBER(SEARCH(" "&amp;AT18:AT300&amp;" ",Q368)))&gt;0,"FORCE MOLLUSQUES",""))</f>
        <v/>
      </c>
      <c r="U368" s="966" t="str">
        <f t="shared" si="78"/>
        <v/>
      </c>
      <c r="V368" s="966" t="str">
        <f t="shared" si="80"/>
        <v/>
      </c>
      <c r="W368" s="991" t="str">
        <f t="shared" si="79"/>
        <v/>
      </c>
      <c r="X368" s="967" t="str" cm="1">
        <f t="array" ref="X368">IF(N368="","",IF(R368&lt;&gt;"","",IF(SUMPRODUCT(--(AN18:AN1500=X17),--(AM18:AM1500&lt;&gt;""),--ISNUMBER(SEARCH(" "&amp;AM18:AM1500&amp;" ",Q368)))&gt;0,X17,"")))</f>
        <v/>
      </c>
      <c r="Y368" s="967" t="str" cm="1">
        <f t="array" ref="Y368">IF(N368="","",IF(R368&lt;&gt;"","",IF(SUMPRODUCT(--(AN18:AN1500=Y17),--(AM18:AM1500&lt;&gt;""),--ISNUMBER(SEARCH(" "&amp;AM18:AM1500&amp;" ",Q368)))&gt;0,Y17,"")))</f>
        <v/>
      </c>
      <c r="Z368" s="967" t="str" cm="1">
        <f t="array" ref="Z368">IF(N368="","",IF(R368&lt;&gt;"","",IF(SUMPRODUCT(--(AN18:AN1500=Z17),--(AM18:AM1500&lt;&gt;""),--ISNUMBER(SEARCH(" "&amp;AM18:AM1500&amp;" ",Q368)))&gt;0,Z17,"")))</f>
        <v/>
      </c>
      <c r="AA368" s="967" t="str" cm="1">
        <f t="array" ref="AA368">IF(N368="","",IF(R368&lt;&gt;"","",IF(SUMPRODUCT(--(AN18:AN1500=AA17),--(AM18:AM1500&lt;&gt;""),--ISNUMBER(SEARCH(" "&amp;AM18:AM1500&amp;" ",Q368)))&gt;0,AA17,"")))</f>
        <v/>
      </c>
      <c r="AB368" s="967" t="str" cm="1">
        <f t="array" ref="AB368">IF(N368="","",IF(R368&lt;&gt;"","",IF(SUMPRODUCT(--(AN18:AN1500=AB17),--(AM18:AM1500&lt;&gt;""),--ISNUMBER(SEARCH(" "&amp;AM18:AM1500&amp;" ",Q368)))&gt;0,AB17,"")))</f>
        <v/>
      </c>
      <c r="AC368" s="967" t="str" cm="1">
        <f t="array" ref="AC368">IF(N368="","",IF(R368&lt;&gt;"","",IF(SUMPRODUCT(--(AN18:AN1500=AC17),--(AM18:AM1500&lt;&gt;""),--ISNUMBER(SEARCH(" "&amp;AM18:AM1500&amp;" ",Q368)))&gt;0,AC17,"")))</f>
        <v/>
      </c>
      <c r="AD368" s="967" t="str" cm="1">
        <f t="array" ref="AD368">IF(N368="","",IF(R368&lt;&gt;"","",IF(SUMPRODUCT(--(AN18:AN1500=AD17),--(AM18:AM1500&lt;&gt;""),--ISNUMBER(SEARCH(" "&amp;AM18:AM1500&amp;" ",Q368)))&gt;0,AD17,"")))</f>
        <v/>
      </c>
      <c r="AE368" s="967" t="str" cm="1">
        <f t="array" ref="AE368">IF(N368="","",IF(R368&lt;&gt;"","",IF(SUMPRODUCT(--(AN18:AN1500=AE17),--(AM18:AM1500&lt;&gt;""),--ISNUMBER(SEARCH(" "&amp;AM18:AM1500&amp;" ",Q368)))&gt;0,AE17,"")))</f>
        <v/>
      </c>
      <c r="AF368" s="967" t="str" cm="1">
        <f t="array" ref="AF368">IF(N368="","",IF(R368&lt;&gt;"","",IF(SUMPRODUCT(--(AN18:AN1500=AF17),--(AM18:AM1500&lt;&gt;""),--ISNUMBER(SEARCH(" "&amp;AM18:AM1500&amp;" ",Q368)))&gt;0,AF17,"")))</f>
        <v/>
      </c>
      <c r="AG368" s="967" t="str" cm="1">
        <f t="array" ref="AG368">IF(N368="","",IF(R368&lt;&gt;"","",IF(SUMPRODUCT(--(AN18:AN1500=AG17),--(AM18:AM1500&lt;&gt;""),--ISNUMBER(SEARCH(" "&amp;AM18:AM1500&amp;" ",Q368)))&gt;0,AG17,"")))</f>
        <v/>
      </c>
      <c r="AH368" s="967" t="str" cm="1">
        <f t="array" ref="AH368">IF(N368="","",IF(R368&lt;&gt;"","",IF(SUMPRODUCT(--(AN18:AN1500=AH17),--(AM18:AM1500&lt;&gt;""),--ISNUMBER(SEARCH(" "&amp;AM18:AM1500&amp;" ",Q368)))&gt;0,AH17,"")))</f>
        <v/>
      </c>
      <c r="AI368" s="967" t="str" cm="1">
        <f t="array" ref="AI368">IF(N368="","",IF(R368&lt;&gt;"","",IF(SUMPRODUCT(--(AN18:AN1500=AI17),--(AM18:AM1500&lt;&gt;""),--ISNUMBER(SEARCH(" "&amp;AM18:AM1500&amp;" ",Q368)))&gt;0,AI17,"")))</f>
        <v/>
      </c>
      <c r="AJ368" s="967" t="str" cm="1">
        <f t="array" ref="AJ368">IF(N368="","",IF(R368&lt;&gt;"","",IF(SUMPRODUCT(--(AN18:AN1500=AJ17),--(AM18:AM1500&lt;&gt;""),--ISNUMBER(SEARCH(" "&amp;AM18:AM1500&amp;" ",Q368)))&gt;0,AJ17,"")))</f>
        <v/>
      </c>
      <c r="AK368" s="967" t="str" cm="1">
        <f t="array" ref="AK368">IF(N368="","",IF(T368&lt;&gt;"",AK17,IF(S368&lt;&gt;"","",IF(R368&lt;&gt;"","",IF(SUMPRODUCT(--(AN18:AN1500=AK17),--(AM18:AM1500&lt;&gt;""),--ISNUMBER(SEARCH(" "&amp;AM18:AM1500&amp;" ",Q368)))&gt;0,AK17,"")))))</f>
        <v/>
      </c>
      <c r="AM368" s="968" t="s">
        <v>2368</v>
      </c>
      <c r="AN368" s="968" t="s">
        <v>1962</v>
      </c>
      <c r="BN368" s="49">
        <v>1</v>
      </c>
    </row>
    <row r="369" spans="3:66" ht="35.1" customHeight="1">
      <c r="C369" s="65"/>
      <c r="D369" s="984" t="str">
        <f t="shared" si="70"/>
        <v/>
      </c>
      <c r="E369" s="982"/>
      <c r="G369" s="964" t="str">
        <f>IF(H369="","",COUNTIF(H18:H369,"&lt;&gt;"))</f>
        <v/>
      </c>
      <c r="H369" s="965" t="str" cm="1">
        <f t="array" ref="H369">IF(L369="","",IF(LEN(L369)&lt;=MAX(10,G13),L369,IFERROR(LEFT(L369,LOOKUP(2,1/(MID(L369,ROW(1:500),1)=" ")/(ROW(1:500)&lt;=MAX(10,G13)),ROW(1:500))-1),LEFT(L369,MAX(10,G13)))))</f>
        <v/>
      </c>
      <c r="I369" s="964" t="str">
        <f t="shared" si="71"/>
        <v/>
      </c>
      <c r="J369" s="964" t="str">
        <f t="shared" si="72"/>
        <v/>
      </c>
      <c r="K369" s="964" t="str">
        <f>IF(M368&lt;&gt;"",K368,IF(K368&lt;MAX(A18:A317),K368+1,""))</f>
        <v/>
      </c>
      <c r="L369" s="965" t="str">
        <f>IF(K369="","",IF(M368&lt;&gt;"",M368,INDEX(E18:E317,MATCH(K369,A18:A317,0))))</f>
        <v/>
      </c>
      <c r="M369" s="965" t="str">
        <f t="shared" si="73"/>
        <v/>
      </c>
      <c r="N369" s="965" t="str">
        <f t="shared" si="74"/>
        <v/>
      </c>
      <c r="O369" s="964" t="str">
        <f t="shared" si="75"/>
        <v/>
      </c>
      <c r="P369" s="964" t="str">
        <f t="shared" si="76"/>
        <v/>
      </c>
      <c r="Q369" s="965" t="str">
        <f t="shared" si="77"/>
        <v/>
      </c>
      <c r="R369" s="964" t="str">
        <f>IF(N369="","",IF(COUNTIF(AP18:AP300,TRIM(Q369))&gt;0,"EXCLUSION EXACTE",""))</f>
        <v/>
      </c>
      <c r="S369" s="964" t="str" cm="1">
        <f t="array" ref="S369">IF(N369="","",IF(SUMPRODUCT(--(AP18:AP300&lt;&gt;""),--ISNUMBER(SEARCH(" "&amp;AP18:AP300&amp;" ",Q369)))&gt;0,"BLOQUE MOLLUSQUES",""))</f>
        <v/>
      </c>
      <c r="T369" s="964" t="str" cm="1">
        <f t="array" ref="T369">IF(N369="","",IF(SUMPRODUCT(--(AT18:AT300&lt;&gt;""),--ISNUMBER(SEARCH(" "&amp;AT18:AT300&amp;" ",Q369)))&gt;0,"FORCE MOLLUSQUES",""))</f>
        <v/>
      </c>
      <c r="U369" s="965" t="str">
        <f t="shared" si="78"/>
        <v/>
      </c>
      <c r="V369" s="965" t="str">
        <f t="shared" si="80"/>
        <v/>
      </c>
      <c r="W369" s="977" t="str">
        <f t="shared" si="79"/>
        <v/>
      </c>
      <c r="X369" s="964" t="str" cm="1">
        <f t="array" ref="X369">IF(N369="","",IF(R369&lt;&gt;"","",IF(SUMPRODUCT(--(AN18:AN1500=X17),--(AM18:AM1500&lt;&gt;""),--ISNUMBER(SEARCH(" "&amp;AM18:AM1500&amp;" ",Q369)))&gt;0,X17,"")))</f>
        <v/>
      </c>
      <c r="Y369" s="964" t="str" cm="1">
        <f t="array" ref="Y369">IF(N369="","",IF(R369&lt;&gt;"","",IF(SUMPRODUCT(--(AN18:AN1500=Y17),--(AM18:AM1500&lt;&gt;""),--ISNUMBER(SEARCH(" "&amp;AM18:AM1500&amp;" ",Q369)))&gt;0,Y17,"")))</f>
        <v/>
      </c>
      <c r="Z369" s="964" t="str" cm="1">
        <f t="array" ref="Z369">IF(N369="","",IF(R369&lt;&gt;"","",IF(SUMPRODUCT(--(AN18:AN1500=Z17),--(AM18:AM1500&lt;&gt;""),--ISNUMBER(SEARCH(" "&amp;AM18:AM1500&amp;" ",Q369)))&gt;0,Z17,"")))</f>
        <v/>
      </c>
      <c r="AA369" s="964" t="str" cm="1">
        <f t="array" ref="AA369">IF(N369="","",IF(R369&lt;&gt;"","",IF(SUMPRODUCT(--(AN18:AN1500=AA17),--(AM18:AM1500&lt;&gt;""),--ISNUMBER(SEARCH(" "&amp;AM18:AM1500&amp;" ",Q369)))&gt;0,AA17,"")))</f>
        <v/>
      </c>
      <c r="AB369" s="964" t="str" cm="1">
        <f t="array" ref="AB369">IF(N369="","",IF(R369&lt;&gt;"","",IF(SUMPRODUCT(--(AN18:AN1500=AB17),--(AM18:AM1500&lt;&gt;""),--ISNUMBER(SEARCH(" "&amp;AM18:AM1500&amp;" ",Q369)))&gt;0,AB17,"")))</f>
        <v/>
      </c>
      <c r="AC369" s="964" t="str" cm="1">
        <f t="array" ref="AC369">IF(N369="","",IF(R369&lt;&gt;"","",IF(SUMPRODUCT(--(AN18:AN1500=AC17),--(AM18:AM1500&lt;&gt;""),--ISNUMBER(SEARCH(" "&amp;AM18:AM1500&amp;" ",Q369)))&gt;0,AC17,"")))</f>
        <v/>
      </c>
      <c r="AD369" s="964" t="str" cm="1">
        <f t="array" ref="AD369">IF(N369="","",IF(R369&lt;&gt;"","",IF(SUMPRODUCT(--(AN18:AN1500=AD17),--(AM18:AM1500&lt;&gt;""),--ISNUMBER(SEARCH(" "&amp;AM18:AM1500&amp;" ",Q369)))&gt;0,AD17,"")))</f>
        <v/>
      </c>
      <c r="AE369" s="964" t="str" cm="1">
        <f t="array" ref="AE369">IF(N369="","",IF(R369&lt;&gt;"","",IF(SUMPRODUCT(--(AN18:AN1500=AE17),--(AM18:AM1500&lt;&gt;""),--ISNUMBER(SEARCH(" "&amp;AM18:AM1500&amp;" ",Q369)))&gt;0,AE17,"")))</f>
        <v/>
      </c>
      <c r="AF369" s="964" t="str" cm="1">
        <f t="array" ref="AF369">IF(N369="","",IF(R369&lt;&gt;"","",IF(SUMPRODUCT(--(AN18:AN1500=AF17),--(AM18:AM1500&lt;&gt;""),--ISNUMBER(SEARCH(" "&amp;AM18:AM1500&amp;" ",Q369)))&gt;0,AF17,"")))</f>
        <v/>
      </c>
      <c r="AG369" s="964" t="str" cm="1">
        <f t="array" ref="AG369">IF(N369="","",IF(R369&lt;&gt;"","",IF(SUMPRODUCT(--(AN18:AN1500=AG17),--(AM18:AM1500&lt;&gt;""),--ISNUMBER(SEARCH(" "&amp;AM18:AM1500&amp;" ",Q369)))&gt;0,AG17,"")))</f>
        <v/>
      </c>
      <c r="AH369" s="964" t="str" cm="1">
        <f t="array" ref="AH369">IF(N369="","",IF(R369&lt;&gt;"","",IF(SUMPRODUCT(--(AN18:AN1500=AH17),--(AM18:AM1500&lt;&gt;""),--ISNUMBER(SEARCH(" "&amp;AM18:AM1500&amp;" ",Q369)))&gt;0,AH17,"")))</f>
        <v/>
      </c>
      <c r="AI369" s="964" t="str" cm="1">
        <f t="array" ref="AI369">IF(N369="","",IF(R369&lt;&gt;"","",IF(SUMPRODUCT(--(AN18:AN1500=AI17),--(AM18:AM1500&lt;&gt;""),--ISNUMBER(SEARCH(" "&amp;AM18:AM1500&amp;" ",Q369)))&gt;0,AI17,"")))</f>
        <v/>
      </c>
      <c r="AJ369" s="964" t="str" cm="1">
        <f t="array" ref="AJ369">IF(N369="","",IF(R369&lt;&gt;"","",IF(SUMPRODUCT(--(AN18:AN1500=AJ17),--(AM18:AM1500&lt;&gt;""),--ISNUMBER(SEARCH(" "&amp;AM18:AM1500&amp;" ",Q369)))&gt;0,AJ17,"")))</f>
        <v/>
      </c>
      <c r="AK369" s="964" t="str" cm="1">
        <f t="array" ref="AK369">IF(N369="","",IF(T369&lt;&gt;"",AK17,IF(S369&lt;&gt;"","",IF(R369&lt;&gt;"","",IF(SUMPRODUCT(--(AN18:AN1500=AK17),--(AM18:AM1500&lt;&gt;""),--ISNUMBER(SEARCH(" "&amp;AM18:AM1500&amp;" ",Q369)))&gt;0,AK17,"")))))</f>
        <v/>
      </c>
      <c r="AM369" s="964" t="s">
        <v>2369</v>
      </c>
      <c r="AN369" s="964" t="s">
        <v>1962</v>
      </c>
      <c r="BN369" s="49">
        <v>1</v>
      </c>
    </row>
    <row r="370" spans="3:66" ht="35.1" customHeight="1">
      <c r="C370" s="65"/>
      <c r="D370" s="984" t="str">
        <f t="shared" si="70"/>
        <v/>
      </c>
      <c r="E370" s="982"/>
      <c r="G370" s="963" t="str">
        <f>IF(H370="","",COUNTIF(H18:H370,"&lt;&gt;"))</f>
        <v/>
      </c>
      <c r="H370" s="958" t="str" cm="1">
        <f t="array" ref="H370">IF(L370="","",IF(LEN(L370)&lt;=MAX(10,G13),L370,IFERROR(LEFT(L370,LOOKUP(2,1/(MID(L370,ROW(1:500),1)=" ")/(ROW(1:500)&lt;=MAX(10,G13)),ROW(1:500))-1),LEFT(L370,MAX(10,G13)))))</f>
        <v/>
      </c>
      <c r="I370" s="963" t="str">
        <f t="shared" si="71"/>
        <v/>
      </c>
      <c r="J370" s="963" t="str">
        <f t="shared" si="72"/>
        <v/>
      </c>
      <c r="K370" s="964" t="str">
        <f>IF(M369&lt;&gt;"",K369,IF(K369&lt;MAX(A18:A317),K369+1,""))</f>
        <v/>
      </c>
      <c r="L370" s="965" t="str">
        <f>IF(K370="","",IF(M369&lt;&gt;"",M369,INDEX(E18:E317,MATCH(K370,A18:A317,0))))</f>
        <v/>
      </c>
      <c r="M370" s="965" t="str">
        <f t="shared" si="73"/>
        <v/>
      </c>
      <c r="N370" s="966" t="str">
        <f t="shared" si="74"/>
        <v/>
      </c>
      <c r="O370" s="967" t="str">
        <f t="shared" si="75"/>
        <v/>
      </c>
      <c r="P370" s="967" t="str">
        <f t="shared" si="76"/>
        <v/>
      </c>
      <c r="Q370" s="966" t="str">
        <f t="shared" si="77"/>
        <v/>
      </c>
      <c r="R370" s="967" t="str">
        <f>IF(N370="","",IF(COUNTIF(AP18:AP300,TRIM(Q370))&gt;0,"EXCLUSION EXACTE",""))</f>
        <v/>
      </c>
      <c r="S370" s="967" t="str" cm="1">
        <f t="array" ref="S370">IF(N370="","",IF(SUMPRODUCT(--(AP18:AP300&lt;&gt;""),--ISNUMBER(SEARCH(" "&amp;AP18:AP300&amp;" ",Q370)))&gt;0,"BLOQUE MOLLUSQUES",""))</f>
        <v/>
      </c>
      <c r="T370" s="967" t="str" cm="1">
        <f t="array" ref="T370">IF(N370="","",IF(SUMPRODUCT(--(AT18:AT300&lt;&gt;""),--ISNUMBER(SEARCH(" "&amp;AT18:AT300&amp;" ",Q370)))&gt;0,"FORCE MOLLUSQUES",""))</f>
        <v/>
      </c>
      <c r="U370" s="966" t="str">
        <f t="shared" si="78"/>
        <v/>
      </c>
      <c r="V370" s="966" t="str">
        <f t="shared" si="80"/>
        <v/>
      </c>
      <c r="W370" s="991" t="str">
        <f t="shared" si="79"/>
        <v/>
      </c>
      <c r="X370" s="967" t="str" cm="1">
        <f t="array" ref="X370">IF(N370="","",IF(R370&lt;&gt;"","",IF(SUMPRODUCT(--(AN18:AN1500=X17),--(AM18:AM1500&lt;&gt;""),--ISNUMBER(SEARCH(" "&amp;AM18:AM1500&amp;" ",Q370)))&gt;0,X17,"")))</f>
        <v/>
      </c>
      <c r="Y370" s="967" t="str" cm="1">
        <f t="array" ref="Y370">IF(N370="","",IF(R370&lt;&gt;"","",IF(SUMPRODUCT(--(AN18:AN1500=Y17),--(AM18:AM1500&lt;&gt;""),--ISNUMBER(SEARCH(" "&amp;AM18:AM1500&amp;" ",Q370)))&gt;0,Y17,"")))</f>
        <v/>
      </c>
      <c r="Z370" s="967" t="str" cm="1">
        <f t="array" ref="Z370">IF(N370="","",IF(R370&lt;&gt;"","",IF(SUMPRODUCT(--(AN18:AN1500=Z17),--(AM18:AM1500&lt;&gt;""),--ISNUMBER(SEARCH(" "&amp;AM18:AM1500&amp;" ",Q370)))&gt;0,Z17,"")))</f>
        <v/>
      </c>
      <c r="AA370" s="967" t="str" cm="1">
        <f t="array" ref="AA370">IF(N370="","",IF(R370&lt;&gt;"","",IF(SUMPRODUCT(--(AN18:AN1500=AA17),--(AM18:AM1500&lt;&gt;""),--ISNUMBER(SEARCH(" "&amp;AM18:AM1500&amp;" ",Q370)))&gt;0,AA17,"")))</f>
        <v/>
      </c>
      <c r="AB370" s="967" t="str" cm="1">
        <f t="array" ref="AB370">IF(N370="","",IF(R370&lt;&gt;"","",IF(SUMPRODUCT(--(AN18:AN1500=AB17),--(AM18:AM1500&lt;&gt;""),--ISNUMBER(SEARCH(" "&amp;AM18:AM1500&amp;" ",Q370)))&gt;0,AB17,"")))</f>
        <v/>
      </c>
      <c r="AC370" s="967" t="str" cm="1">
        <f t="array" ref="AC370">IF(N370="","",IF(R370&lt;&gt;"","",IF(SUMPRODUCT(--(AN18:AN1500=AC17),--(AM18:AM1500&lt;&gt;""),--ISNUMBER(SEARCH(" "&amp;AM18:AM1500&amp;" ",Q370)))&gt;0,AC17,"")))</f>
        <v/>
      </c>
      <c r="AD370" s="967" t="str" cm="1">
        <f t="array" ref="AD370">IF(N370="","",IF(R370&lt;&gt;"","",IF(SUMPRODUCT(--(AN18:AN1500=AD17),--(AM18:AM1500&lt;&gt;""),--ISNUMBER(SEARCH(" "&amp;AM18:AM1500&amp;" ",Q370)))&gt;0,AD17,"")))</f>
        <v/>
      </c>
      <c r="AE370" s="967" t="str" cm="1">
        <f t="array" ref="AE370">IF(N370="","",IF(R370&lt;&gt;"","",IF(SUMPRODUCT(--(AN18:AN1500=AE17),--(AM18:AM1500&lt;&gt;""),--ISNUMBER(SEARCH(" "&amp;AM18:AM1500&amp;" ",Q370)))&gt;0,AE17,"")))</f>
        <v/>
      </c>
      <c r="AF370" s="967" t="str" cm="1">
        <f t="array" ref="AF370">IF(N370="","",IF(R370&lt;&gt;"","",IF(SUMPRODUCT(--(AN18:AN1500=AF17),--(AM18:AM1500&lt;&gt;""),--ISNUMBER(SEARCH(" "&amp;AM18:AM1500&amp;" ",Q370)))&gt;0,AF17,"")))</f>
        <v/>
      </c>
      <c r="AG370" s="967" t="str" cm="1">
        <f t="array" ref="AG370">IF(N370="","",IF(R370&lt;&gt;"","",IF(SUMPRODUCT(--(AN18:AN1500=AG17),--(AM18:AM1500&lt;&gt;""),--ISNUMBER(SEARCH(" "&amp;AM18:AM1500&amp;" ",Q370)))&gt;0,AG17,"")))</f>
        <v/>
      </c>
      <c r="AH370" s="967" t="str" cm="1">
        <f t="array" ref="AH370">IF(N370="","",IF(R370&lt;&gt;"","",IF(SUMPRODUCT(--(AN18:AN1500=AH17),--(AM18:AM1500&lt;&gt;""),--ISNUMBER(SEARCH(" "&amp;AM18:AM1500&amp;" ",Q370)))&gt;0,AH17,"")))</f>
        <v/>
      </c>
      <c r="AI370" s="967" t="str" cm="1">
        <f t="array" ref="AI370">IF(N370="","",IF(R370&lt;&gt;"","",IF(SUMPRODUCT(--(AN18:AN1500=AI17),--(AM18:AM1500&lt;&gt;""),--ISNUMBER(SEARCH(" "&amp;AM18:AM1500&amp;" ",Q370)))&gt;0,AI17,"")))</f>
        <v/>
      </c>
      <c r="AJ370" s="967" t="str" cm="1">
        <f t="array" ref="AJ370">IF(N370="","",IF(R370&lt;&gt;"","",IF(SUMPRODUCT(--(AN18:AN1500=AJ17),--(AM18:AM1500&lt;&gt;""),--ISNUMBER(SEARCH(" "&amp;AM18:AM1500&amp;" ",Q370)))&gt;0,AJ17,"")))</f>
        <v/>
      </c>
      <c r="AK370" s="967" t="str" cm="1">
        <f t="array" ref="AK370">IF(N370="","",IF(T370&lt;&gt;"",AK17,IF(S370&lt;&gt;"","",IF(R370&lt;&gt;"","",IF(SUMPRODUCT(--(AN18:AN1500=AK17),--(AM18:AM1500&lt;&gt;""),--ISNUMBER(SEARCH(" "&amp;AM18:AM1500&amp;" ",Q370)))&gt;0,AK17,"")))))</f>
        <v/>
      </c>
      <c r="AM370" s="968" t="s">
        <v>567</v>
      </c>
      <c r="AN370" s="968" t="s">
        <v>1962</v>
      </c>
      <c r="BN370" s="49">
        <v>1</v>
      </c>
    </row>
    <row r="371" spans="3:66" ht="35.1" customHeight="1">
      <c r="C371" s="65"/>
      <c r="D371" s="984" t="str">
        <f t="shared" si="70"/>
        <v/>
      </c>
      <c r="E371" s="982"/>
      <c r="G371" s="964" t="str">
        <f>IF(H371="","",COUNTIF(H18:H371,"&lt;&gt;"))</f>
        <v/>
      </c>
      <c r="H371" s="965" t="str" cm="1">
        <f t="array" ref="H371">IF(L371="","",IF(LEN(L371)&lt;=MAX(10,G13),L371,IFERROR(LEFT(L371,LOOKUP(2,1/(MID(L371,ROW(1:500),1)=" ")/(ROW(1:500)&lt;=MAX(10,G13)),ROW(1:500))-1),LEFT(L371,MAX(10,G13)))))</f>
        <v/>
      </c>
      <c r="I371" s="964" t="str">
        <f t="shared" si="71"/>
        <v/>
      </c>
      <c r="J371" s="964" t="str">
        <f t="shared" si="72"/>
        <v/>
      </c>
      <c r="K371" s="964" t="str">
        <f>IF(M370&lt;&gt;"",K370,IF(K370&lt;MAX(A18:A317),K370+1,""))</f>
        <v/>
      </c>
      <c r="L371" s="965" t="str">
        <f>IF(K371="","",IF(M370&lt;&gt;"",M370,INDEX(E18:E317,MATCH(K371,A18:A317,0))))</f>
        <v/>
      </c>
      <c r="M371" s="965" t="str">
        <f t="shared" si="73"/>
        <v/>
      </c>
      <c r="N371" s="965" t="str">
        <f t="shared" si="74"/>
        <v/>
      </c>
      <c r="O371" s="964" t="str">
        <f t="shared" si="75"/>
        <v/>
      </c>
      <c r="P371" s="964" t="str">
        <f t="shared" si="76"/>
        <v/>
      </c>
      <c r="Q371" s="965" t="str">
        <f t="shared" si="77"/>
        <v/>
      </c>
      <c r="R371" s="964" t="str">
        <f>IF(N371="","",IF(COUNTIF(AP18:AP300,TRIM(Q371))&gt;0,"EXCLUSION EXACTE",""))</f>
        <v/>
      </c>
      <c r="S371" s="964" t="str" cm="1">
        <f t="array" ref="S371">IF(N371="","",IF(SUMPRODUCT(--(AP18:AP300&lt;&gt;""),--ISNUMBER(SEARCH(" "&amp;AP18:AP300&amp;" ",Q371)))&gt;0,"BLOQUE MOLLUSQUES",""))</f>
        <v/>
      </c>
      <c r="T371" s="964" t="str" cm="1">
        <f t="array" ref="T371">IF(N371="","",IF(SUMPRODUCT(--(AT18:AT300&lt;&gt;""),--ISNUMBER(SEARCH(" "&amp;AT18:AT300&amp;" ",Q371)))&gt;0,"FORCE MOLLUSQUES",""))</f>
        <v/>
      </c>
      <c r="U371" s="965" t="str">
        <f t="shared" si="78"/>
        <v/>
      </c>
      <c r="V371" s="965" t="str">
        <f t="shared" si="80"/>
        <v/>
      </c>
      <c r="W371" s="977" t="str">
        <f t="shared" si="79"/>
        <v/>
      </c>
      <c r="X371" s="964" t="str" cm="1">
        <f t="array" ref="X371">IF(N371="","",IF(R371&lt;&gt;"","",IF(SUMPRODUCT(--(AN18:AN1500=X17),--(AM18:AM1500&lt;&gt;""),--ISNUMBER(SEARCH(" "&amp;AM18:AM1500&amp;" ",Q371)))&gt;0,X17,"")))</f>
        <v/>
      </c>
      <c r="Y371" s="964" t="str" cm="1">
        <f t="array" ref="Y371">IF(N371="","",IF(R371&lt;&gt;"","",IF(SUMPRODUCT(--(AN18:AN1500=Y17),--(AM18:AM1500&lt;&gt;""),--ISNUMBER(SEARCH(" "&amp;AM18:AM1500&amp;" ",Q371)))&gt;0,Y17,"")))</f>
        <v/>
      </c>
      <c r="Z371" s="964" t="str" cm="1">
        <f t="array" ref="Z371">IF(N371="","",IF(R371&lt;&gt;"","",IF(SUMPRODUCT(--(AN18:AN1500=Z17),--(AM18:AM1500&lt;&gt;""),--ISNUMBER(SEARCH(" "&amp;AM18:AM1500&amp;" ",Q371)))&gt;0,Z17,"")))</f>
        <v/>
      </c>
      <c r="AA371" s="964" t="str" cm="1">
        <f t="array" ref="AA371">IF(N371="","",IF(R371&lt;&gt;"","",IF(SUMPRODUCT(--(AN18:AN1500=AA17),--(AM18:AM1500&lt;&gt;""),--ISNUMBER(SEARCH(" "&amp;AM18:AM1500&amp;" ",Q371)))&gt;0,AA17,"")))</f>
        <v/>
      </c>
      <c r="AB371" s="964" t="str" cm="1">
        <f t="array" ref="AB371">IF(N371="","",IF(R371&lt;&gt;"","",IF(SUMPRODUCT(--(AN18:AN1500=AB17),--(AM18:AM1500&lt;&gt;""),--ISNUMBER(SEARCH(" "&amp;AM18:AM1500&amp;" ",Q371)))&gt;0,AB17,"")))</f>
        <v/>
      </c>
      <c r="AC371" s="964" t="str" cm="1">
        <f t="array" ref="AC371">IF(N371="","",IF(R371&lt;&gt;"","",IF(SUMPRODUCT(--(AN18:AN1500=AC17),--(AM18:AM1500&lt;&gt;""),--ISNUMBER(SEARCH(" "&amp;AM18:AM1500&amp;" ",Q371)))&gt;0,AC17,"")))</f>
        <v/>
      </c>
      <c r="AD371" s="964" t="str" cm="1">
        <f t="array" ref="AD371">IF(N371="","",IF(R371&lt;&gt;"","",IF(SUMPRODUCT(--(AN18:AN1500=AD17),--(AM18:AM1500&lt;&gt;""),--ISNUMBER(SEARCH(" "&amp;AM18:AM1500&amp;" ",Q371)))&gt;0,AD17,"")))</f>
        <v/>
      </c>
      <c r="AE371" s="964" t="str" cm="1">
        <f t="array" ref="AE371">IF(N371="","",IF(R371&lt;&gt;"","",IF(SUMPRODUCT(--(AN18:AN1500=AE17),--(AM18:AM1500&lt;&gt;""),--ISNUMBER(SEARCH(" "&amp;AM18:AM1500&amp;" ",Q371)))&gt;0,AE17,"")))</f>
        <v/>
      </c>
      <c r="AF371" s="964" t="str" cm="1">
        <f t="array" ref="AF371">IF(N371="","",IF(R371&lt;&gt;"","",IF(SUMPRODUCT(--(AN18:AN1500=AF17),--(AM18:AM1500&lt;&gt;""),--ISNUMBER(SEARCH(" "&amp;AM18:AM1500&amp;" ",Q371)))&gt;0,AF17,"")))</f>
        <v/>
      </c>
      <c r="AG371" s="964" t="str" cm="1">
        <f t="array" ref="AG371">IF(N371="","",IF(R371&lt;&gt;"","",IF(SUMPRODUCT(--(AN18:AN1500=AG17),--(AM18:AM1500&lt;&gt;""),--ISNUMBER(SEARCH(" "&amp;AM18:AM1500&amp;" ",Q371)))&gt;0,AG17,"")))</f>
        <v/>
      </c>
      <c r="AH371" s="964" t="str" cm="1">
        <f t="array" ref="AH371">IF(N371="","",IF(R371&lt;&gt;"","",IF(SUMPRODUCT(--(AN18:AN1500=AH17),--(AM18:AM1500&lt;&gt;""),--ISNUMBER(SEARCH(" "&amp;AM18:AM1500&amp;" ",Q371)))&gt;0,AH17,"")))</f>
        <v/>
      </c>
      <c r="AI371" s="964" t="str" cm="1">
        <f t="array" ref="AI371">IF(N371="","",IF(R371&lt;&gt;"","",IF(SUMPRODUCT(--(AN18:AN1500=AI17),--(AM18:AM1500&lt;&gt;""),--ISNUMBER(SEARCH(" "&amp;AM18:AM1500&amp;" ",Q371)))&gt;0,AI17,"")))</f>
        <v/>
      </c>
      <c r="AJ371" s="964" t="str" cm="1">
        <f t="array" ref="AJ371">IF(N371="","",IF(R371&lt;&gt;"","",IF(SUMPRODUCT(--(AN18:AN1500=AJ17),--(AM18:AM1500&lt;&gt;""),--ISNUMBER(SEARCH(" "&amp;AM18:AM1500&amp;" ",Q371)))&gt;0,AJ17,"")))</f>
        <v/>
      </c>
      <c r="AK371" s="964" t="str" cm="1">
        <f t="array" ref="AK371">IF(N371="","",IF(T371&lt;&gt;"",AK17,IF(S371&lt;&gt;"","",IF(R371&lt;&gt;"","",IF(SUMPRODUCT(--(AN18:AN1500=AK17),--(AM18:AM1500&lt;&gt;""),--ISNUMBER(SEARCH(" "&amp;AM18:AM1500&amp;" ",Q371)))&gt;0,AK17,"")))))</f>
        <v/>
      </c>
      <c r="AM371" s="964" t="s">
        <v>2370</v>
      </c>
      <c r="AN371" s="964" t="s">
        <v>1962</v>
      </c>
      <c r="BN371" s="49">
        <v>1</v>
      </c>
    </row>
    <row r="372" spans="3:66" ht="35.1" customHeight="1">
      <c r="C372" s="65"/>
      <c r="D372" s="984" t="str">
        <f t="shared" si="70"/>
        <v/>
      </c>
      <c r="E372" s="982"/>
      <c r="G372" s="963" t="str">
        <f>IF(H372="","",COUNTIF(H18:H372,"&lt;&gt;"))</f>
        <v/>
      </c>
      <c r="H372" s="958" t="str" cm="1">
        <f t="array" ref="H372">IF(L372="","",IF(LEN(L372)&lt;=MAX(10,G13),L372,IFERROR(LEFT(L372,LOOKUP(2,1/(MID(L372,ROW(1:500),1)=" ")/(ROW(1:500)&lt;=MAX(10,G13)),ROW(1:500))-1),LEFT(L372,MAX(10,G13)))))</f>
        <v/>
      </c>
      <c r="I372" s="963" t="str">
        <f t="shared" si="71"/>
        <v/>
      </c>
      <c r="J372" s="963" t="str">
        <f t="shared" si="72"/>
        <v/>
      </c>
      <c r="K372" s="964" t="str">
        <f>IF(M371&lt;&gt;"",K371,IF(K371&lt;MAX(A18:A317),K371+1,""))</f>
        <v/>
      </c>
      <c r="L372" s="965" t="str">
        <f>IF(K372="","",IF(M371&lt;&gt;"",M371,INDEX(E18:E317,MATCH(K372,A18:A317,0))))</f>
        <v/>
      </c>
      <c r="M372" s="965" t="str">
        <f t="shared" si="73"/>
        <v/>
      </c>
      <c r="N372" s="966" t="str">
        <f t="shared" si="74"/>
        <v/>
      </c>
      <c r="O372" s="967" t="str">
        <f t="shared" si="75"/>
        <v/>
      </c>
      <c r="P372" s="967" t="str">
        <f t="shared" si="76"/>
        <v/>
      </c>
      <c r="Q372" s="966" t="str">
        <f t="shared" si="77"/>
        <v/>
      </c>
      <c r="R372" s="967" t="str">
        <f>IF(N372="","",IF(COUNTIF(AP18:AP300,TRIM(Q372))&gt;0,"EXCLUSION EXACTE",""))</f>
        <v/>
      </c>
      <c r="S372" s="967" t="str" cm="1">
        <f t="array" ref="S372">IF(N372="","",IF(SUMPRODUCT(--(AP18:AP300&lt;&gt;""),--ISNUMBER(SEARCH(" "&amp;AP18:AP300&amp;" ",Q372)))&gt;0,"BLOQUE MOLLUSQUES",""))</f>
        <v/>
      </c>
      <c r="T372" s="967" t="str" cm="1">
        <f t="array" ref="T372">IF(N372="","",IF(SUMPRODUCT(--(AT18:AT300&lt;&gt;""),--ISNUMBER(SEARCH(" "&amp;AT18:AT300&amp;" ",Q372)))&gt;0,"FORCE MOLLUSQUES",""))</f>
        <v/>
      </c>
      <c r="U372" s="966" t="str">
        <f t="shared" si="78"/>
        <v/>
      </c>
      <c r="V372" s="966" t="str">
        <f t="shared" si="80"/>
        <v/>
      </c>
      <c r="W372" s="991" t="str">
        <f t="shared" si="79"/>
        <v/>
      </c>
      <c r="X372" s="967" t="str" cm="1">
        <f t="array" ref="X372">IF(N372="","",IF(R372&lt;&gt;"","",IF(SUMPRODUCT(--(AN18:AN1500=X17),--(AM18:AM1500&lt;&gt;""),--ISNUMBER(SEARCH(" "&amp;AM18:AM1500&amp;" ",Q372)))&gt;0,X17,"")))</f>
        <v/>
      </c>
      <c r="Y372" s="967" t="str" cm="1">
        <f t="array" ref="Y372">IF(N372="","",IF(R372&lt;&gt;"","",IF(SUMPRODUCT(--(AN18:AN1500=Y17),--(AM18:AM1500&lt;&gt;""),--ISNUMBER(SEARCH(" "&amp;AM18:AM1500&amp;" ",Q372)))&gt;0,Y17,"")))</f>
        <v/>
      </c>
      <c r="Z372" s="967" t="str" cm="1">
        <f t="array" ref="Z372">IF(N372="","",IF(R372&lt;&gt;"","",IF(SUMPRODUCT(--(AN18:AN1500=Z17),--(AM18:AM1500&lt;&gt;""),--ISNUMBER(SEARCH(" "&amp;AM18:AM1500&amp;" ",Q372)))&gt;0,Z17,"")))</f>
        <v/>
      </c>
      <c r="AA372" s="967" t="str" cm="1">
        <f t="array" ref="AA372">IF(N372="","",IF(R372&lt;&gt;"","",IF(SUMPRODUCT(--(AN18:AN1500=AA17),--(AM18:AM1500&lt;&gt;""),--ISNUMBER(SEARCH(" "&amp;AM18:AM1500&amp;" ",Q372)))&gt;0,AA17,"")))</f>
        <v/>
      </c>
      <c r="AB372" s="967" t="str" cm="1">
        <f t="array" ref="AB372">IF(N372="","",IF(R372&lt;&gt;"","",IF(SUMPRODUCT(--(AN18:AN1500=AB17),--(AM18:AM1500&lt;&gt;""),--ISNUMBER(SEARCH(" "&amp;AM18:AM1500&amp;" ",Q372)))&gt;0,AB17,"")))</f>
        <v/>
      </c>
      <c r="AC372" s="967" t="str" cm="1">
        <f t="array" ref="AC372">IF(N372="","",IF(R372&lt;&gt;"","",IF(SUMPRODUCT(--(AN18:AN1500=AC17),--(AM18:AM1500&lt;&gt;""),--ISNUMBER(SEARCH(" "&amp;AM18:AM1500&amp;" ",Q372)))&gt;0,AC17,"")))</f>
        <v/>
      </c>
      <c r="AD372" s="967" t="str" cm="1">
        <f t="array" ref="AD372">IF(N372="","",IF(R372&lt;&gt;"","",IF(SUMPRODUCT(--(AN18:AN1500=AD17),--(AM18:AM1500&lt;&gt;""),--ISNUMBER(SEARCH(" "&amp;AM18:AM1500&amp;" ",Q372)))&gt;0,AD17,"")))</f>
        <v/>
      </c>
      <c r="AE372" s="967" t="str" cm="1">
        <f t="array" ref="AE372">IF(N372="","",IF(R372&lt;&gt;"","",IF(SUMPRODUCT(--(AN18:AN1500=AE17),--(AM18:AM1500&lt;&gt;""),--ISNUMBER(SEARCH(" "&amp;AM18:AM1500&amp;" ",Q372)))&gt;0,AE17,"")))</f>
        <v/>
      </c>
      <c r="AF372" s="967" t="str" cm="1">
        <f t="array" ref="AF372">IF(N372="","",IF(R372&lt;&gt;"","",IF(SUMPRODUCT(--(AN18:AN1500=AF17),--(AM18:AM1500&lt;&gt;""),--ISNUMBER(SEARCH(" "&amp;AM18:AM1500&amp;" ",Q372)))&gt;0,AF17,"")))</f>
        <v/>
      </c>
      <c r="AG372" s="967" t="str" cm="1">
        <f t="array" ref="AG372">IF(N372="","",IF(R372&lt;&gt;"","",IF(SUMPRODUCT(--(AN18:AN1500=AG17),--(AM18:AM1500&lt;&gt;""),--ISNUMBER(SEARCH(" "&amp;AM18:AM1500&amp;" ",Q372)))&gt;0,AG17,"")))</f>
        <v/>
      </c>
      <c r="AH372" s="967" t="str" cm="1">
        <f t="array" ref="AH372">IF(N372="","",IF(R372&lt;&gt;"","",IF(SUMPRODUCT(--(AN18:AN1500=AH17),--(AM18:AM1500&lt;&gt;""),--ISNUMBER(SEARCH(" "&amp;AM18:AM1500&amp;" ",Q372)))&gt;0,AH17,"")))</f>
        <v/>
      </c>
      <c r="AI372" s="967" t="str" cm="1">
        <f t="array" ref="AI372">IF(N372="","",IF(R372&lt;&gt;"","",IF(SUMPRODUCT(--(AN18:AN1500=AI17),--(AM18:AM1500&lt;&gt;""),--ISNUMBER(SEARCH(" "&amp;AM18:AM1500&amp;" ",Q372)))&gt;0,AI17,"")))</f>
        <v/>
      </c>
      <c r="AJ372" s="967" t="str" cm="1">
        <f t="array" ref="AJ372">IF(N372="","",IF(R372&lt;&gt;"","",IF(SUMPRODUCT(--(AN18:AN1500=AJ17),--(AM18:AM1500&lt;&gt;""),--ISNUMBER(SEARCH(" "&amp;AM18:AM1500&amp;" ",Q372)))&gt;0,AJ17,"")))</f>
        <v/>
      </c>
      <c r="AK372" s="967" t="str" cm="1">
        <f t="array" ref="AK372">IF(N372="","",IF(T372&lt;&gt;"",AK17,IF(S372&lt;&gt;"","",IF(R372&lt;&gt;"","",IF(SUMPRODUCT(--(AN18:AN1500=AK17),--(AM18:AM1500&lt;&gt;""),--ISNUMBER(SEARCH(" "&amp;AM18:AM1500&amp;" ",Q372)))&gt;0,AK17,"")))))</f>
        <v/>
      </c>
      <c r="AM372" s="968" t="s">
        <v>2371</v>
      </c>
      <c r="AN372" s="968" t="s">
        <v>1962</v>
      </c>
      <c r="BN372" s="49">
        <v>1</v>
      </c>
    </row>
    <row r="373" spans="3:66" ht="35.1" customHeight="1">
      <c r="C373" s="65"/>
      <c r="D373" s="984" t="str">
        <f t="shared" si="70"/>
        <v/>
      </c>
      <c r="E373" s="982"/>
      <c r="G373" s="964" t="str">
        <f>IF(H373="","",COUNTIF(H18:H373,"&lt;&gt;"))</f>
        <v/>
      </c>
      <c r="H373" s="965" t="str" cm="1">
        <f t="array" ref="H373">IF(L373="","",IF(LEN(L373)&lt;=MAX(10,G13),L373,IFERROR(LEFT(L373,LOOKUP(2,1/(MID(L373,ROW(1:500),1)=" ")/(ROW(1:500)&lt;=MAX(10,G13)),ROW(1:500))-1),LEFT(L373,MAX(10,G13)))))</f>
        <v/>
      </c>
      <c r="I373" s="964" t="str">
        <f t="shared" si="71"/>
        <v/>
      </c>
      <c r="J373" s="964" t="str">
        <f t="shared" si="72"/>
        <v/>
      </c>
      <c r="K373" s="964" t="str">
        <f>IF(M372&lt;&gt;"",K372,IF(K372&lt;MAX(A18:A317),K372+1,""))</f>
        <v/>
      </c>
      <c r="L373" s="965" t="str">
        <f>IF(K373="","",IF(M372&lt;&gt;"",M372,INDEX(E18:E317,MATCH(K373,A18:A317,0))))</f>
        <v/>
      </c>
      <c r="M373" s="965" t="str">
        <f t="shared" si="73"/>
        <v/>
      </c>
      <c r="N373" s="965" t="str">
        <f t="shared" si="74"/>
        <v/>
      </c>
      <c r="O373" s="964" t="str">
        <f t="shared" si="75"/>
        <v/>
      </c>
      <c r="P373" s="964" t="str">
        <f t="shared" si="76"/>
        <v/>
      </c>
      <c r="Q373" s="965" t="str">
        <f t="shared" si="77"/>
        <v/>
      </c>
      <c r="R373" s="964" t="str">
        <f>IF(N373="","",IF(COUNTIF(AP18:AP300,TRIM(Q373))&gt;0,"EXCLUSION EXACTE",""))</f>
        <v/>
      </c>
      <c r="S373" s="964" t="str" cm="1">
        <f t="array" ref="S373">IF(N373="","",IF(SUMPRODUCT(--(AP18:AP300&lt;&gt;""),--ISNUMBER(SEARCH(" "&amp;AP18:AP300&amp;" ",Q373)))&gt;0,"BLOQUE MOLLUSQUES",""))</f>
        <v/>
      </c>
      <c r="T373" s="964" t="str" cm="1">
        <f t="array" ref="T373">IF(N373="","",IF(SUMPRODUCT(--(AT18:AT300&lt;&gt;""),--ISNUMBER(SEARCH(" "&amp;AT18:AT300&amp;" ",Q373)))&gt;0,"FORCE MOLLUSQUES",""))</f>
        <v/>
      </c>
      <c r="U373" s="965" t="str">
        <f t="shared" si="78"/>
        <v/>
      </c>
      <c r="V373" s="965" t="str">
        <f t="shared" si="80"/>
        <v/>
      </c>
      <c r="W373" s="977" t="str">
        <f t="shared" si="79"/>
        <v/>
      </c>
      <c r="X373" s="964" t="str" cm="1">
        <f t="array" ref="X373">IF(N373="","",IF(R373&lt;&gt;"","",IF(SUMPRODUCT(--(AN18:AN1500=X17),--(AM18:AM1500&lt;&gt;""),--ISNUMBER(SEARCH(" "&amp;AM18:AM1500&amp;" ",Q373)))&gt;0,X17,"")))</f>
        <v/>
      </c>
      <c r="Y373" s="964" t="str" cm="1">
        <f t="array" ref="Y373">IF(N373="","",IF(R373&lt;&gt;"","",IF(SUMPRODUCT(--(AN18:AN1500=Y17),--(AM18:AM1500&lt;&gt;""),--ISNUMBER(SEARCH(" "&amp;AM18:AM1500&amp;" ",Q373)))&gt;0,Y17,"")))</f>
        <v/>
      </c>
      <c r="Z373" s="964" t="str" cm="1">
        <f t="array" ref="Z373">IF(N373="","",IF(R373&lt;&gt;"","",IF(SUMPRODUCT(--(AN18:AN1500=Z17),--(AM18:AM1500&lt;&gt;""),--ISNUMBER(SEARCH(" "&amp;AM18:AM1500&amp;" ",Q373)))&gt;0,Z17,"")))</f>
        <v/>
      </c>
      <c r="AA373" s="964" t="str" cm="1">
        <f t="array" ref="AA373">IF(N373="","",IF(R373&lt;&gt;"","",IF(SUMPRODUCT(--(AN18:AN1500=AA17),--(AM18:AM1500&lt;&gt;""),--ISNUMBER(SEARCH(" "&amp;AM18:AM1500&amp;" ",Q373)))&gt;0,AA17,"")))</f>
        <v/>
      </c>
      <c r="AB373" s="964" t="str" cm="1">
        <f t="array" ref="AB373">IF(N373="","",IF(R373&lt;&gt;"","",IF(SUMPRODUCT(--(AN18:AN1500=AB17),--(AM18:AM1500&lt;&gt;""),--ISNUMBER(SEARCH(" "&amp;AM18:AM1500&amp;" ",Q373)))&gt;0,AB17,"")))</f>
        <v/>
      </c>
      <c r="AC373" s="964" t="str" cm="1">
        <f t="array" ref="AC373">IF(N373="","",IF(R373&lt;&gt;"","",IF(SUMPRODUCT(--(AN18:AN1500=AC17),--(AM18:AM1500&lt;&gt;""),--ISNUMBER(SEARCH(" "&amp;AM18:AM1500&amp;" ",Q373)))&gt;0,AC17,"")))</f>
        <v/>
      </c>
      <c r="AD373" s="964" t="str" cm="1">
        <f t="array" ref="AD373">IF(N373="","",IF(R373&lt;&gt;"","",IF(SUMPRODUCT(--(AN18:AN1500=AD17),--(AM18:AM1500&lt;&gt;""),--ISNUMBER(SEARCH(" "&amp;AM18:AM1500&amp;" ",Q373)))&gt;0,AD17,"")))</f>
        <v/>
      </c>
      <c r="AE373" s="964" t="str" cm="1">
        <f t="array" ref="AE373">IF(N373="","",IF(R373&lt;&gt;"","",IF(SUMPRODUCT(--(AN18:AN1500=AE17),--(AM18:AM1500&lt;&gt;""),--ISNUMBER(SEARCH(" "&amp;AM18:AM1500&amp;" ",Q373)))&gt;0,AE17,"")))</f>
        <v/>
      </c>
      <c r="AF373" s="964" t="str" cm="1">
        <f t="array" ref="AF373">IF(N373="","",IF(R373&lt;&gt;"","",IF(SUMPRODUCT(--(AN18:AN1500=AF17),--(AM18:AM1500&lt;&gt;""),--ISNUMBER(SEARCH(" "&amp;AM18:AM1500&amp;" ",Q373)))&gt;0,AF17,"")))</f>
        <v/>
      </c>
      <c r="AG373" s="964" t="str" cm="1">
        <f t="array" ref="AG373">IF(N373="","",IF(R373&lt;&gt;"","",IF(SUMPRODUCT(--(AN18:AN1500=AG17),--(AM18:AM1500&lt;&gt;""),--ISNUMBER(SEARCH(" "&amp;AM18:AM1500&amp;" ",Q373)))&gt;0,AG17,"")))</f>
        <v/>
      </c>
      <c r="AH373" s="964" t="str" cm="1">
        <f t="array" ref="AH373">IF(N373="","",IF(R373&lt;&gt;"","",IF(SUMPRODUCT(--(AN18:AN1500=AH17),--(AM18:AM1500&lt;&gt;""),--ISNUMBER(SEARCH(" "&amp;AM18:AM1500&amp;" ",Q373)))&gt;0,AH17,"")))</f>
        <v/>
      </c>
      <c r="AI373" s="964" t="str" cm="1">
        <f t="array" ref="AI373">IF(N373="","",IF(R373&lt;&gt;"","",IF(SUMPRODUCT(--(AN18:AN1500=AI17),--(AM18:AM1500&lt;&gt;""),--ISNUMBER(SEARCH(" "&amp;AM18:AM1500&amp;" ",Q373)))&gt;0,AI17,"")))</f>
        <v/>
      </c>
      <c r="AJ373" s="964" t="str" cm="1">
        <f t="array" ref="AJ373">IF(N373="","",IF(R373&lt;&gt;"","",IF(SUMPRODUCT(--(AN18:AN1500=AJ17),--(AM18:AM1500&lt;&gt;""),--ISNUMBER(SEARCH(" "&amp;AM18:AM1500&amp;" ",Q373)))&gt;0,AJ17,"")))</f>
        <v/>
      </c>
      <c r="AK373" s="964" t="str" cm="1">
        <f t="array" ref="AK373">IF(N373="","",IF(T373&lt;&gt;"",AK17,IF(S373&lt;&gt;"","",IF(R373&lt;&gt;"","",IF(SUMPRODUCT(--(AN18:AN1500=AK17),--(AM18:AM1500&lt;&gt;""),--ISNUMBER(SEARCH(" "&amp;AM18:AM1500&amp;" ",Q373)))&gt;0,AK17,"")))))</f>
        <v/>
      </c>
      <c r="AM373" s="964" t="s">
        <v>2372</v>
      </c>
      <c r="AN373" s="964" t="s">
        <v>1962</v>
      </c>
      <c r="BN373" s="49">
        <v>1</v>
      </c>
    </row>
    <row r="374" spans="3:66" ht="35.1" customHeight="1">
      <c r="C374" s="65"/>
      <c r="D374" s="984" t="str">
        <f t="shared" si="70"/>
        <v/>
      </c>
      <c r="E374" s="982"/>
      <c r="G374" s="963" t="str">
        <f>IF(H374="","",COUNTIF(H18:H374,"&lt;&gt;"))</f>
        <v/>
      </c>
      <c r="H374" s="958" t="str" cm="1">
        <f t="array" ref="H374">IF(L374="","",IF(LEN(L374)&lt;=MAX(10,G13),L374,IFERROR(LEFT(L374,LOOKUP(2,1/(MID(L374,ROW(1:500),1)=" ")/(ROW(1:500)&lt;=MAX(10,G13)),ROW(1:500))-1),LEFT(L374,MAX(10,G13)))))</f>
        <v/>
      </c>
      <c r="I374" s="963" t="str">
        <f t="shared" si="71"/>
        <v/>
      </c>
      <c r="J374" s="963" t="str">
        <f t="shared" si="72"/>
        <v/>
      </c>
      <c r="K374" s="964" t="str">
        <f>IF(M373&lt;&gt;"",K373,IF(K373&lt;MAX(A18:A317),K373+1,""))</f>
        <v/>
      </c>
      <c r="L374" s="965" t="str">
        <f>IF(K374="","",IF(M373&lt;&gt;"",M373,INDEX(E18:E317,MATCH(K374,A18:A317,0))))</f>
        <v/>
      </c>
      <c r="M374" s="965" t="str">
        <f t="shared" si="73"/>
        <v/>
      </c>
      <c r="N374" s="966" t="str">
        <f t="shared" si="74"/>
        <v/>
      </c>
      <c r="O374" s="967" t="str">
        <f t="shared" si="75"/>
        <v/>
      </c>
      <c r="P374" s="967" t="str">
        <f t="shared" si="76"/>
        <v/>
      </c>
      <c r="Q374" s="966" t="str">
        <f t="shared" si="77"/>
        <v/>
      </c>
      <c r="R374" s="967" t="str">
        <f>IF(N374="","",IF(COUNTIF(AP18:AP300,TRIM(Q374))&gt;0,"EXCLUSION EXACTE",""))</f>
        <v/>
      </c>
      <c r="S374" s="967" t="str" cm="1">
        <f t="array" ref="S374">IF(N374="","",IF(SUMPRODUCT(--(AP18:AP300&lt;&gt;""),--ISNUMBER(SEARCH(" "&amp;AP18:AP300&amp;" ",Q374)))&gt;0,"BLOQUE MOLLUSQUES",""))</f>
        <v/>
      </c>
      <c r="T374" s="967" t="str" cm="1">
        <f t="array" ref="T374">IF(N374="","",IF(SUMPRODUCT(--(AT18:AT300&lt;&gt;""),--ISNUMBER(SEARCH(" "&amp;AT18:AT300&amp;" ",Q374)))&gt;0,"FORCE MOLLUSQUES",""))</f>
        <v/>
      </c>
      <c r="U374" s="966" t="str">
        <f t="shared" si="78"/>
        <v/>
      </c>
      <c r="V374" s="966" t="str">
        <f t="shared" si="80"/>
        <v/>
      </c>
      <c r="W374" s="991" t="str">
        <f t="shared" si="79"/>
        <v/>
      </c>
      <c r="X374" s="967" t="str" cm="1">
        <f t="array" ref="X374">IF(N374="","",IF(R374&lt;&gt;"","",IF(SUMPRODUCT(--(AN18:AN1500=X17),--(AM18:AM1500&lt;&gt;""),--ISNUMBER(SEARCH(" "&amp;AM18:AM1500&amp;" ",Q374)))&gt;0,X17,"")))</f>
        <v/>
      </c>
      <c r="Y374" s="967" t="str" cm="1">
        <f t="array" ref="Y374">IF(N374="","",IF(R374&lt;&gt;"","",IF(SUMPRODUCT(--(AN18:AN1500=Y17),--(AM18:AM1500&lt;&gt;""),--ISNUMBER(SEARCH(" "&amp;AM18:AM1500&amp;" ",Q374)))&gt;0,Y17,"")))</f>
        <v/>
      </c>
      <c r="Z374" s="967" t="str" cm="1">
        <f t="array" ref="Z374">IF(N374="","",IF(R374&lt;&gt;"","",IF(SUMPRODUCT(--(AN18:AN1500=Z17),--(AM18:AM1500&lt;&gt;""),--ISNUMBER(SEARCH(" "&amp;AM18:AM1500&amp;" ",Q374)))&gt;0,Z17,"")))</f>
        <v/>
      </c>
      <c r="AA374" s="967" t="str" cm="1">
        <f t="array" ref="AA374">IF(N374="","",IF(R374&lt;&gt;"","",IF(SUMPRODUCT(--(AN18:AN1500=AA17),--(AM18:AM1500&lt;&gt;""),--ISNUMBER(SEARCH(" "&amp;AM18:AM1500&amp;" ",Q374)))&gt;0,AA17,"")))</f>
        <v/>
      </c>
      <c r="AB374" s="967" t="str" cm="1">
        <f t="array" ref="AB374">IF(N374="","",IF(R374&lt;&gt;"","",IF(SUMPRODUCT(--(AN18:AN1500=AB17),--(AM18:AM1500&lt;&gt;""),--ISNUMBER(SEARCH(" "&amp;AM18:AM1500&amp;" ",Q374)))&gt;0,AB17,"")))</f>
        <v/>
      </c>
      <c r="AC374" s="967" t="str" cm="1">
        <f t="array" ref="AC374">IF(N374="","",IF(R374&lt;&gt;"","",IF(SUMPRODUCT(--(AN18:AN1500=AC17),--(AM18:AM1500&lt;&gt;""),--ISNUMBER(SEARCH(" "&amp;AM18:AM1500&amp;" ",Q374)))&gt;0,AC17,"")))</f>
        <v/>
      </c>
      <c r="AD374" s="967" t="str" cm="1">
        <f t="array" ref="AD374">IF(N374="","",IF(R374&lt;&gt;"","",IF(SUMPRODUCT(--(AN18:AN1500=AD17),--(AM18:AM1500&lt;&gt;""),--ISNUMBER(SEARCH(" "&amp;AM18:AM1500&amp;" ",Q374)))&gt;0,AD17,"")))</f>
        <v/>
      </c>
      <c r="AE374" s="967" t="str" cm="1">
        <f t="array" ref="AE374">IF(N374="","",IF(R374&lt;&gt;"","",IF(SUMPRODUCT(--(AN18:AN1500=AE17),--(AM18:AM1500&lt;&gt;""),--ISNUMBER(SEARCH(" "&amp;AM18:AM1500&amp;" ",Q374)))&gt;0,AE17,"")))</f>
        <v/>
      </c>
      <c r="AF374" s="967" t="str" cm="1">
        <f t="array" ref="AF374">IF(N374="","",IF(R374&lt;&gt;"","",IF(SUMPRODUCT(--(AN18:AN1500=AF17),--(AM18:AM1500&lt;&gt;""),--ISNUMBER(SEARCH(" "&amp;AM18:AM1500&amp;" ",Q374)))&gt;0,AF17,"")))</f>
        <v/>
      </c>
      <c r="AG374" s="967" t="str" cm="1">
        <f t="array" ref="AG374">IF(N374="","",IF(R374&lt;&gt;"","",IF(SUMPRODUCT(--(AN18:AN1500=AG17),--(AM18:AM1500&lt;&gt;""),--ISNUMBER(SEARCH(" "&amp;AM18:AM1500&amp;" ",Q374)))&gt;0,AG17,"")))</f>
        <v/>
      </c>
      <c r="AH374" s="967" t="str" cm="1">
        <f t="array" ref="AH374">IF(N374="","",IF(R374&lt;&gt;"","",IF(SUMPRODUCT(--(AN18:AN1500=AH17),--(AM18:AM1500&lt;&gt;""),--ISNUMBER(SEARCH(" "&amp;AM18:AM1500&amp;" ",Q374)))&gt;0,AH17,"")))</f>
        <v/>
      </c>
      <c r="AI374" s="967" t="str" cm="1">
        <f t="array" ref="AI374">IF(N374="","",IF(R374&lt;&gt;"","",IF(SUMPRODUCT(--(AN18:AN1500=AI17),--(AM18:AM1500&lt;&gt;""),--ISNUMBER(SEARCH(" "&amp;AM18:AM1500&amp;" ",Q374)))&gt;0,AI17,"")))</f>
        <v/>
      </c>
      <c r="AJ374" s="967" t="str" cm="1">
        <f t="array" ref="AJ374">IF(N374="","",IF(R374&lt;&gt;"","",IF(SUMPRODUCT(--(AN18:AN1500=AJ17),--(AM18:AM1500&lt;&gt;""),--ISNUMBER(SEARCH(" "&amp;AM18:AM1500&amp;" ",Q374)))&gt;0,AJ17,"")))</f>
        <v/>
      </c>
      <c r="AK374" s="967" t="str" cm="1">
        <f t="array" ref="AK374">IF(N374="","",IF(T374&lt;&gt;"",AK17,IF(S374&lt;&gt;"","",IF(R374&lt;&gt;"","",IF(SUMPRODUCT(--(AN18:AN1500=AK17),--(AM18:AM1500&lt;&gt;""),--ISNUMBER(SEARCH(" "&amp;AM18:AM1500&amp;" ",Q374)))&gt;0,AK17,"")))))</f>
        <v/>
      </c>
      <c r="AM374" s="968" t="s">
        <v>208</v>
      </c>
      <c r="AN374" s="968" t="s">
        <v>1962</v>
      </c>
      <c r="BN374" s="49">
        <v>1</v>
      </c>
    </row>
    <row r="375" spans="3:66" ht="35.1" customHeight="1">
      <c r="C375" s="65"/>
      <c r="D375" s="984" t="str">
        <f t="shared" si="70"/>
        <v/>
      </c>
      <c r="E375" s="982"/>
      <c r="G375" s="964" t="str">
        <f>IF(H375="","",COUNTIF(H18:H375,"&lt;&gt;"))</f>
        <v/>
      </c>
      <c r="H375" s="965" t="str" cm="1">
        <f t="array" ref="H375">IF(L375="","",IF(LEN(L375)&lt;=MAX(10,G13),L375,IFERROR(LEFT(L375,LOOKUP(2,1/(MID(L375,ROW(1:500),1)=" ")/(ROW(1:500)&lt;=MAX(10,G13)),ROW(1:500))-1),LEFT(L375,MAX(10,G13)))))</f>
        <v/>
      </c>
      <c r="I375" s="964" t="str">
        <f t="shared" si="71"/>
        <v/>
      </c>
      <c r="J375" s="964" t="str">
        <f t="shared" si="72"/>
        <v/>
      </c>
      <c r="K375" s="964" t="str">
        <f>IF(M374&lt;&gt;"",K374,IF(K374&lt;MAX(A18:A317),K374+1,""))</f>
        <v/>
      </c>
      <c r="L375" s="965" t="str">
        <f>IF(K375="","",IF(M374&lt;&gt;"",M374,INDEX(E18:E317,MATCH(K375,A18:A317,0))))</f>
        <v/>
      </c>
      <c r="M375" s="965" t="str">
        <f t="shared" si="73"/>
        <v/>
      </c>
      <c r="N375" s="965" t="str">
        <f t="shared" si="74"/>
        <v/>
      </c>
      <c r="O375" s="964" t="str">
        <f t="shared" si="75"/>
        <v/>
      </c>
      <c r="P375" s="964" t="str">
        <f t="shared" si="76"/>
        <v/>
      </c>
      <c r="Q375" s="965" t="str">
        <f t="shared" si="77"/>
        <v/>
      </c>
      <c r="R375" s="964" t="str">
        <f>IF(N375="","",IF(COUNTIF(AP18:AP300,TRIM(Q375))&gt;0,"EXCLUSION EXACTE",""))</f>
        <v/>
      </c>
      <c r="S375" s="964" t="str" cm="1">
        <f t="array" ref="S375">IF(N375="","",IF(SUMPRODUCT(--(AP18:AP300&lt;&gt;""),--ISNUMBER(SEARCH(" "&amp;AP18:AP300&amp;" ",Q375)))&gt;0,"BLOQUE MOLLUSQUES",""))</f>
        <v/>
      </c>
      <c r="T375" s="964" t="str" cm="1">
        <f t="array" ref="T375">IF(N375="","",IF(SUMPRODUCT(--(AT18:AT300&lt;&gt;""),--ISNUMBER(SEARCH(" "&amp;AT18:AT300&amp;" ",Q375)))&gt;0,"FORCE MOLLUSQUES",""))</f>
        <v/>
      </c>
      <c r="U375" s="965" t="str">
        <f t="shared" si="78"/>
        <v/>
      </c>
      <c r="V375" s="965" t="str">
        <f t="shared" si="80"/>
        <v/>
      </c>
      <c r="W375" s="977" t="str">
        <f t="shared" si="79"/>
        <v/>
      </c>
      <c r="X375" s="964" t="str" cm="1">
        <f t="array" ref="X375">IF(N375="","",IF(R375&lt;&gt;"","",IF(SUMPRODUCT(--(AN18:AN1500=X17),--(AM18:AM1500&lt;&gt;""),--ISNUMBER(SEARCH(" "&amp;AM18:AM1500&amp;" ",Q375)))&gt;0,X17,"")))</f>
        <v/>
      </c>
      <c r="Y375" s="964" t="str" cm="1">
        <f t="array" ref="Y375">IF(N375="","",IF(R375&lt;&gt;"","",IF(SUMPRODUCT(--(AN18:AN1500=Y17),--(AM18:AM1500&lt;&gt;""),--ISNUMBER(SEARCH(" "&amp;AM18:AM1500&amp;" ",Q375)))&gt;0,Y17,"")))</f>
        <v/>
      </c>
      <c r="Z375" s="964" t="str" cm="1">
        <f t="array" ref="Z375">IF(N375="","",IF(R375&lt;&gt;"","",IF(SUMPRODUCT(--(AN18:AN1500=Z17),--(AM18:AM1500&lt;&gt;""),--ISNUMBER(SEARCH(" "&amp;AM18:AM1500&amp;" ",Q375)))&gt;0,Z17,"")))</f>
        <v/>
      </c>
      <c r="AA375" s="964" t="str" cm="1">
        <f t="array" ref="AA375">IF(N375="","",IF(R375&lt;&gt;"","",IF(SUMPRODUCT(--(AN18:AN1500=AA17),--(AM18:AM1500&lt;&gt;""),--ISNUMBER(SEARCH(" "&amp;AM18:AM1500&amp;" ",Q375)))&gt;0,AA17,"")))</f>
        <v/>
      </c>
      <c r="AB375" s="964" t="str" cm="1">
        <f t="array" ref="AB375">IF(N375="","",IF(R375&lt;&gt;"","",IF(SUMPRODUCT(--(AN18:AN1500=AB17),--(AM18:AM1500&lt;&gt;""),--ISNUMBER(SEARCH(" "&amp;AM18:AM1500&amp;" ",Q375)))&gt;0,AB17,"")))</f>
        <v/>
      </c>
      <c r="AC375" s="964" t="str" cm="1">
        <f t="array" ref="AC375">IF(N375="","",IF(R375&lt;&gt;"","",IF(SUMPRODUCT(--(AN18:AN1500=AC17),--(AM18:AM1500&lt;&gt;""),--ISNUMBER(SEARCH(" "&amp;AM18:AM1500&amp;" ",Q375)))&gt;0,AC17,"")))</f>
        <v/>
      </c>
      <c r="AD375" s="964" t="str" cm="1">
        <f t="array" ref="AD375">IF(N375="","",IF(R375&lt;&gt;"","",IF(SUMPRODUCT(--(AN18:AN1500=AD17),--(AM18:AM1500&lt;&gt;""),--ISNUMBER(SEARCH(" "&amp;AM18:AM1500&amp;" ",Q375)))&gt;0,AD17,"")))</f>
        <v/>
      </c>
      <c r="AE375" s="964" t="str" cm="1">
        <f t="array" ref="AE375">IF(N375="","",IF(R375&lt;&gt;"","",IF(SUMPRODUCT(--(AN18:AN1500=AE17),--(AM18:AM1500&lt;&gt;""),--ISNUMBER(SEARCH(" "&amp;AM18:AM1500&amp;" ",Q375)))&gt;0,AE17,"")))</f>
        <v/>
      </c>
      <c r="AF375" s="964" t="str" cm="1">
        <f t="array" ref="AF375">IF(N375="","",IF(R375&lt;&gt;"","",IF(SUMPRODUCT(--(AN18:AN1500=AF17),--(AM18:AM1500&lt;&gt;""),--ISNUMBER(SEARCH(" "&amp;AM18:AM1500&amp;" ",Q375)))&gt;0,AF17,"")))</f>
        <v/>
      </c>
      <c r="AG375" s="964" t="str" cm="1">
        <f t="array" ref="AG375">IF(N375="","",IF(R375&lt;&gt;"","",IF(SUMPRODUCT(--(AN18:AN1500=AG17),--(AM18:AM1500&lt;&gt;""),--ISNUMBER(SEARCH(" "&amp;AM18:AM1500&amp;" ",Q375)))&gt;0,AG17,"")))</f>
        <v/>
      </c>
      <c r="AH375" s="964" t="str" cm="1">
        <f t="array" ref="AH375">IF(N375="","",IF(R375&lt;&gt;"","",IF(SUMPRODUCT(--(AN18:AN1500=AH17),--(AM18:AM1500&lt;&gt;""),--ISNUMBER(SEARCH(" "&amp;AM18:AM1500&amp;" ",Q375)))&gt;0,AH17,"")))</f>
        <v/>
      </c>
      <c r="AI375" s="964" t="str" cm="1">
        <f t="array" ref="AI375">IF(N375="","",IF(R375&lt;&gt;"","",IF(SUMPRODUCT(--(AN18:AN1500=AI17),--(AM18:AM1500&lt;&gt;""),--ISNUMBER(SEARCH(" "&amp;AM18:AM1500&amp;" ",Q375)))&gt;0,AI17,"")))</f>
        <v/>
      </c>
      <c r="AJ375" s="964" t="str" cm="1">
        <f t="array" ref="AJ375">IF(N375="","",IF(R375&lt;&gt;"","",IF(SUMPRODUCT(--(AN18:AN1500=AJ17),--(AM18:AM1500&lt;&gt;""),--ISNUMBER(SEARCH(" "&amp;AM18:AM1500&amp;" ",Q375)))&gt;0,AJ17,"")))</f>
        <v/>
      </c>
      <c r="AK375" s="964" t="str" cm="1">
        <f t="array" ref="AK375">IF(N375="","",IF(T375&lt;&gt;"",AK17,IF(S375&lt;&gt;"","",IF(R375&lt;&gt;"","",IF(SUMPRODUCT(--(AN18:AN1500=AK17),--(AM18:AM1500&lt;&gt;""),--ISNUMBER(SEARCH(" "&amp;AM18:AM1500&amp;" ",Q375)))&gt;0,AK17,"")))))</f>
        <v/>
      </c>
      <c r="AM375" s="964" t="s">
        <v>568</v>
      </c>
      <c r="AN375" s="964" t="s">
        <v>1962</v>
      </c>
      <c r="BN375" s="49">
        <v>1</v>
      </c>
    </row>
    <row r="376" spans="3:66" ht="35.1" customHeight="1">
      <c r="C376" s="65"/>
      <c r="D376" s="984" t="str">
        <f t="shared" si="70"/>
        <v/>
      </c>
      <c r="E376" s="982"/>
      <c r="G376" s="963" t="str">
        <f>IF(H376="","",COUNTIF(H18:H376,"&lt;&gt;"))</f>
        <v/>
      </c>
      <c r="H376" s="958" t="str" cm="1">
        <f t="array" ref="H376">IF(L376="","",IF(LEN(L376)&lt;=MAX(10,G13),L376,IFERROR(LEFT(L376,LOOKUP(2,1/(MID(L376,ROW(1:500),1)=" ")/(ROW(1:500)&lt;=MAX(10,G13)),ROW(1:500))-1),LEFT(L376,MAX(10,G13)))))</f>
        <v/>
      </c>
      <c r="I376" s="963" t="str">
        <f t="shared" si="71"/>
        <v/>
      </c>
      <c r="J376" s="963" t="str">
        <f t="shared" si="72"/>
        <v/>
      </c>
      <c r="K376" s="964" t="str">
        <f>IF(M375&lt;&gt;"",K375,IF(K375&lt;MAX(A18:A317),K375+1,""))</f>
        <v/>
      </c>
      <c r="L376" s="965" t="str">
        <f>IF(K376="","",IF(M375&lt;&gt;"",M375,INDEX(E18:E317,MATCH(K376,A18:A317,0))))</f>
        <v/>
      </c>
      <c r="M376" s="965" t="str">
        <f t="shared" si="73"/>
        <v/>
      </c>
      <c r="N376" s="966" t="str">
        <f t="shared" si="74"/>
        <v/>
      </c>
      <c r="O376" s="967" t="str">
        <f t="shared" si="75"/>
        <v/>
      </c>
      <c r="P376" s="967" t="str">
        <f t="shared" si="76"/>
        <v/>
      </c>
      <c r="Q376" s="966" t="str">
        <f t="shared" si="77"/>
        <v/>
      </c>
      <c r="R376" s="967" t="str">
        <f>IF(N376="","",IF(COUNTIF(AP18:AP300,TRIM(Q376))&gt;0,"EXCLUSION EXACTE",""))</f>
        <v/>
      </c>
      <c r="S376" s="967" t="str" cm="1">
        <f t="array" ref="S376">IF(N376="","",IF(SUMPRODUCT(--(AP18:AP300&lt;&gt;""),--ISNUMBER(SEARCH(" "&amp;AP18:AP300&amp;" ",Q376)))&gt;0,"BLOQUE MOLLUSQUES",""))</f>
        <v/>
      </c>
      <c r="T376" s="967" t="str" cm="1">
        <f t="array" ref="T376">IF(N376="","",IF(SUMPRODUCT(--(AT18:AT300&lt;&gt;""),--ISNUMBER(SEARCH(" "&amp;AT18:AT300&amp;" ",Q376)))&gt;0,"FORCE MOLLUSQUES",""))</f>
        <v/>
      </c>
      <c r="U376" s="966" t="str">
        <f t="shared" si="78"/>
        <v/>
      </c>
      <c r="V376" s="966" t="str">
        <f t="shared" si="80"/>
        <v/>
      </c>
      <c r="W376" s="991" t="str">
        <f t="shared" si="79"/>
        <v/>
      </c>
      <c r="X376" s="967" t="str" cm="1">
        <f t="array" ref="X376">IF(N376="","",IF(R376&lt;&gt;"","",IF(SUMPRODUCT(--(AN18:AN1500=X17),--(AM18:AM1500&lt;&gt;""),--ISNUMBER(SEARCH(" "&amp;AM18:AM1500&amp;" ",Q376)))&gt;0,X17,"")))</f>
        <v/>
      </c>
      <c r="Y376" s="967" t="str" cm="1">
        <f t="array" ref="Y376">IF(N376="","",IF(R376&lt;&gt;"","",IF(SUMPRODUCT(--(AN18:AN1500=Y17),--(AM18:AM1500&lt;&gt;""),--ISNUMBER(SEARCH(" "&amp;AM18:AM1500&amp;" ",Q376)))&gt;0,Y17,"")))</f>
        <v/>
      </c>
      <c r="Z376" s="967" t="str" cm="1">
        <f t="array" ref="Z376">IF(N376="","",IF(R376&lt;&gt;"","",IF(SUMPRODUCT(--(AN18:AN1500=Z17),--(AM18:AM1500&lt;&gt;""),--ISNUMBER(SEARCH(" "&amp;AM18:AM1500&amp;" ",Q376)))&gt;0,Z17,"")))</f>
        <v/>
      </c>
      <c r="AA376" s="967" t="str" cm="1">
        <f t="array" ref="AA376">IF(N376="","",IF(R376&lt;&gt;"","",IF(SUMPRODUCT(--(AN18:AN1500=AA17),--(AM18:AM1500&lt;&gt;""),--ISNUMBER(SEARCH(" "&amp;AM18:AM1500&amp;" ",Q376)))&gt;0,AA17,"")))</f>
        <v/>
      </c>
      <c r="AB376" s="967" t="str" cm="1">
        <f t="array" ref="AB376">IF(N376="","",IF(R376&lt;&gt;"","",IF(SUMPRODUCT(--(AN18:AN1500=AB17),--(AM18:AM1500&lt;&gt;""),--ISNUMBER(SEARCH(" "&amp;AM18:AM1500&amp;" ",Q376)))&gt;0,AB17,"")))</f>
        <v/>
      </c>
      <c r="AC376" s="967" t="str" cm="1">
        <f t="array" ref="AC376">IF(N376="","",IF(R376&lt;&gt;"","",IF(SUMPRODUCT(--(AN18:AN1500=AC17),--(AM18:AM1500&lt;&gt;""),--ISNUMBER(SEARCH(" "&amp;AM18:AM1500&amp;" ",Q376)))&gt;0,AC17,"")))</f>
        <v/>
      </c>
      <c r="AD376" s="967" t="str" cm="1">
        <f t="array" ref="AD376">IF(N376="","",IF(R376&lt;&gt;"","",IF(SUMPRODUCT(--(AN18:AN1500=AD17),--(AM18:AM1500&lt;&gt;""),--ISNUMBER(SEARCH(" "&amp;AM18:AM1500&amp;" ",Q376)))&gt;0,AD17,"")))</f>
        <v/>
      </c>
      <c r="AE376" s="967" t="str" cm="1">
        <f t="array" ref="AE376">IF(N376="","",IF(R376&lt;&gt;"","",IF(SUMPRODUCT(--(AN18:AN1500=AE17),--(AM18:AM1500&lt;&gt;""),--ISNUMBER(SEARCH(" "&amp;AM18:AM1500&amp;" ",Q376)))&gt;0,AE17,"")))</f>
        <v/>
      </c>
      <c r="AF376" s="967" t="str" cm="1">
        <f t="array" ref="AF376">IF(N376="","",IF(R376&lt;&gt;"","",IF(SUMPRODUCT(--(AN18:AN1500=AF17),--(AM18:AM1500&lt;&gt;""),--ISNUMBER(SEARCH(" "&amp;AM18:AM1500&amp;" ",Q376)))&gt;0,AF17,"")))</f>
        <v/>
      </c>
      <c r="AG376" s="967" t="str" cm="1">
        <f t="array" ref="AG376">IF(N376="","",IF(R376&lt;&gt;"","",IF(SUMPRODUCT(--(AN18:AN1500=AG17),--(AM18:AM1500&lt;&gt;""),--ISNUMBER(SEARCH(" "&amp;AM18:AM1500&amp;" ",Q376)))&gt;0,AG17,"")))</f>
        <v/>
      </c>
      <c r="AH376" s="967" t="str" cm="1">
        <f t="array" ref="AH376">IF(N376="","",IF(R376&lt;&gt;"","",IF(SUMPRODUCT(--(AN18:AN1500=AH17),--(AM18:AM1500&lt;&gt;""),--ISNUMBER(SEARCH(" "&amp;AM18:AM1500&amp;" ",Q376)))&gt;0,AH17,"")))</f>
        <v/>
      </c>
      <c r="AI376" s="967" t="str" cm="1">
        <f t="array" ref="AI376">IF(N376="","",IF(R376&lt;&gt;"","",IF(SUMPRODUCT(--(AN18:AN1500=AI17),--(AM18:AM1500&lt;&gt;""),--ISNUMBER(SEARCH(" "&amp;AM18:AM1500&amp;" ",Q376)))&gt;0,AI17,"")))</f>
        <v/>
      </c>
      <c r="AJ376" s="967" t="str" cm="1">
        <f t="array" ref="AJ376">IF(N376="","",IF(R376&lt;&gt;"","",IF(SUMPRODUCT(--(AN18:AN1500=AJ17),--(AM18:AM1500&lt;&gt;""),--ISNUMBER(SEARCH(" "&amp;AM18:AM1500&amp;" ",Q376)))&gt;0,AJ17,"")))</f>
        <v/>
      </c>
      <c r="AK376" s="967" t="str" cm="1">
        <f t="array" ref="AK376">IF(N376="","",IF(T376&lt;&gt;"",AK17,IF(S376&lt;&gt;"","",IF(R376&lt;&gt;"","",IF(SUMPRODUCT(--(AN18:AN1500=AK17),--(AM18:AM1500&lt;&gt;""),--ISNUMBER(SEARCH(" "&amp;AM18:AM1500&amp;" ",Q376)))&gt;0,AK17,"")))))</f>
        <v/>
      </c>
      <c r="AM376" s="968" t="s">
        <v>569</v>
      </c>
      <c r="AN376" s="968" t="s">
        <v>1962</v>
      </c>
      <c r="BN376" s="49">
        <v>1</v>
      </c>
    </row>
    <row r="377" spans="3:66" ht="35.1" customHeight="1">
      <c r="C377" s="65"/>
      <c r="D377" s="984" t="str">
        <f t="shared" si="70"/>
        <v/>
      </c>
      <c r="E377" s="982"/>
      <c r="G377" s="964" t="str">
        <f>IF(H377="","",COUNTIF(H18:H377,"&lt;&gt;"))</f>
        <v/>
      </c>
      <c r="H377" s="965" t="str" cm="1">
        <f t="array" ref="H377">IF(L377="","",IF(LEN(L377)&lt;=MAX(10,G13),L377,IFERROR(LEFT(L377,LOOKUP(2,1/(MID(L377,ROW(1:500),1)=" ")/(ROW(1:500)&lt;=MAX(10,G13)),ROW(1:500))-1),LEFT(L377,MAX(10,G13)))))</f>
        <v/>
      </c>
      <c r="I377" s="964" t="str">
        <f t="shared" si="71"/>
        <v/>
      </c>
      <c r="J377" s="964" t="str">
        <f t="shared" si="72"/>
        <v/>
      </c>
      <c r="K377" s="964" t="str">
        <f>IF(M376&lt;&gt;"",K376,IF(K376&lt;MAX(A18:A317),K376+1,""))</f>
        <v/>
      </c>
      <c r="L377" s="965" t="str">
        <f>IF(K377="","",IF(M376&lt;&gt;"",M376,INDEX(E18:E317,MATCH(K377,A18:A317,0))))</f>
        <v/>
      </c>
      <c r="M377" s="965" t="str">
        <f t="shared" si="73"/>
        <v/>
      </c>
      <c r="N377" s="965" t="str">
        <f t="shared" si="74"/>
        <v/>
      </c>
      <c r="O377" s="964" t="str">
        <f t="shared" si="75"/>
        <v/>
      </c>
      <c r="P377" s="964" t="str">
        <f t="shared" si="76"/>
        <v/>
      </c>
      <c r="Q377" s="965" t="str">
        <f t="shared" si="77"/>
        <v/>
      </c>
      <c r="R377" s="964" t="str">
        <f>IF(N377="","",IF(COUNTIF(AP18:AP300,TRIM(Q377))&gt;0,"EXCLUSION EXACTE",""))</f>
        <v/>
      </c>
      <c r="S377" s="964" t="str" cm="1">
        <f t="array" ref="S377">IF(N377="","",IF(SUMPRODUCT(--(AP18:AP300&lt;&gt;""),--ISNUMBER(SEARCH(" "&amp;AP18:AP300&amp;" ",Q377)))&gt;0,"BLOQUE MOLLUSQUES",""))</f>
        <v/>
      </c>
      <c r="T377" s="964" t="str" cm="1">
        <f t="array" ref="T377">IF(N377="","",IF(SUMPRODUCT(--(AT18:AT300&lt;&gt;""),--ISNUMBER(SEARCH(" "&amp;AT18:AT300&amp;" ",Q377)))&gt;0,"FORCE MOLLUSQUES",""))</f>
        <v/>
      </c>
      <c r="U377" s="965" t="str">
        <f t="shared" si="78"/>
        <v/>
      </c>
      <c r="V377" s="965" t="str">
        <f t="shared" si="80"/>
        <v/>
      </c>
      <c r="W377" s="977" t="str">
        <f t="shared" si="79"/>
        <v/>
      </c>
      <c r="X377" s="964" t="str" cm="1">
        <f t="array" ref="X377">IF(N377="","",IF(R377&lt;&gt;"","",IF(SUMPRODUCT(--(AN18:AN1500=X17),--(AM18:AM1500&lt;&gt;""),--ISNUMBER(SEARCH(" "&amp;AM18:AM1500&amp;" ",Q377)))&gt;0,X17,"")))</f>
        <v/>
      </c>
      <c r="Y377" s="964" t="str" cm="1">
        <f t="array" ref="Y377">IF(N377="","",IF(R377&lt;&gt;"","",IF(SUMPRODUCT(--(AN18:AN1500=Y17),--(AM18:AM1500&lt;&gt;""),--ISNUMBER(SEARCH(" "&amp;AM18:AM1500&amp;" ",Q377)))&gt;0,Y17,"")))</f>
        <v/>
      </c>
      <c r="Z377" s="964" t="str" cm="1">
        <f t="array" ref="Z377">IF(N377="","",IF(R377&lt;&gt;"","",IF(SUMPRODUCT(--(AN18:AN1500=Z17),--(AM18:AM1500&lt;&gt;""),--ISNUMBER(SEARCH(" "&amp;AM18:AM1500&amp;" ",Q377)))&gt;0,Z17,"")))</f>
        <v/>
      </c>
      <c r="AA377" s="964" t="str" cm="1">
        <f t="array" ref="AA377">IF(N377="","",IF(R377&lt;&gt;"","",IF(SUMPRODUCT(--(AN18:AN1500=AA17),--(AM18:AM1500&lt;&gt;""),--ISNUMBER(SEARCH(" "&amp;AM18:AM1500&amp;" ",Q377)))&gt;0,AA17,"")))</f>
        <v/>
      </c>
      <c r="AB377" s="964" t="str" cm="1">
        <f t="array" ref="AB377">IF(N377="","",IF(R377&lt;&gt;"","",IF(SUMPRODUCT(--(AN18:AN1500=AB17),--(AM18:AM1500&lt;&gt;""),--ISNUMBER(SEARCH(" "&amp;AM18:AM1500&amp;" ",Q377)))&gt;0,AB17,"")))</f>
        <v/>
      </c>
      <c r="AC377" s="964" t="str" cm="1">
        <f t="array" ref="AC377">IF(N377="","",IF(R377&lt;&gt;"","",IF(SUMPRODUCT(--(AN18:AN1500=AC17),--(AM18:AM1500&lt;&gt;""),--ISNUMBER(SEARCH(" "&amp;AM18:AM1500&amp;" ",Q377)))&gt;0,AC17,"")))</f>
        <v/>
      </c>
      <c r="AD377" s="964" t="str" cm="1">
        <f t="array" ref="AD377">IF(N377="","",IF(R377&lt;&gt;"","",IF(SUMPRODUCT(--(AN18:AN1500=AD17),--(AM18:AM1500&lt;&gt;""),--ISNUMBER(SEARCH(" "&amp;AM18:AM1500&amp;" ",Q377)))&gt;0,AD17,"")))</f>
        <v/>
      </c>
      <c r="AE377" s="964" t="str" cm="1">
        <f t="array" ref="AE377">IF(N377="","",IF(R377&lt;&gt;"","",IF(SUMPRODUCT(--(AN18:AN1500=AE17),--(AM18:AM1500&lt;&gt;""),--ISNUMBER(SEARCH(" "&amp;AM18:AM1500&amp;" ",Q377)))&gt;0,AE17,"")))</f>
        <v/>
      </c>
      <c r="AF377" s="964" t="str" cm="1">
        <f t="array" ref="AF377">IF(N377="","",IF(R377&lt;&gt;"","",IF(SUMPRODUCT(--(AN18:AN1500=AF17),--(AM18:AM1500&lt;&gt;""),--ISNUMBER(SEARCH(" "&amp;AM18:AM1500&amp;" ",Q377)))&gt;0,AF17,"")))</f>
        <v/>
      </c>
      <c r="AG377" s="964" t="str" cm="1">
        <f t="array" ref="AG377">IF(N377="","",IF(R377&lt;&gt;"","",IF(SUMPRODUCT(--(AN18:AN1500=AG17),--(AM18:AM1500&lt;&gt;""),--ISNUMBER(SEARCH(" "&amp;AM18:AM1500&amp;" ",Q377)))&gt;0,AG17,"")))</f>
        <v/>
      </c>
      <c r="AH377" s="964" t="str" cm="1">
        <f t="array" ref="AH377">IF(N377="","",IF(R377&lt;&gt;"","",IF(SUMPRODUCT(--(AN18:AN1500=AH17),--(AM18:AM1500&lt;&gt;""),--ISNUMBER(SEARCH(" "&amp;AM18:AM1500&amp;" ",Q377)))&gt;0,AH17,"")))</f>
        <v/>
      </c>
      <c r="AI377" s="964" t="str" cm="1">
        <f t="array" ref="AI377">IF(N377="","",IF(R377&lt;&gt;"","",IF(SUMPRODUCT(--(AN18:AN1500=AI17),--(AM18:AM1500&lt;&gt;""),--ISNUMBER(SEARCH(" "&amp;AM18:AM1500&amp;" ",Q377)))&gt;0,AI17,"")))</f>
        <v/>
      </c>
      <c r="AJ377" s="964" t="str" cm="1">
        <f t="array" ref="AJ377">IF(N377="","",IF(R377&lt;&gt;"","",IF(SUMPRODUCT(--(AN18:AN1500=AJ17),--(AM18:AM1500&lt;&gt;""),--ISNUMBER(SEARCH(" "&amp;AM18:AM1500&amp;" ",Q377)))&gt;0,AJ17,"")))</f>
        <v/>
      </c>
      <c r="AK377" s="964" t="str" cm="1">
        <f t="array" ref="AK377">IF(N377="","",IF(T377&lt;&gt;"",AK17,IF(S377&lt;&gt;"","",IF(R377&lt;&gt;"","",IF(SUMPRODUCT(--(AN18:AN1500=AK17),--(AM18:AM1500&lt;&gt;""),--ISNUMBER(SEARCH(" "&amp;AM18:AM1500&amp;" ",Q377)))&gt;0,AK17,"")))))</f>
        <v/>
      </c>
      <c r="AM377" s="964" t="s">
        <v>2373</v>
      </c>
      <c r="AN377" s="964" t="s">
        <v>1962</v>
      </c>
      <c r="BN377" s="49">
        <v>1</v>
      </c>
    </row>
    <row r="378" spans="3:66" ht="35.1" customHeight="1">
      <c r="C378" s="65"/>
      <c r="D378" s="984" t="str">
        <f t="shared" si="70"/>
        <v/>
      </c>
      <c r="E378" s="982"/>
      <c r="G378" s="963" t="str">
        <f>IF(H378="","",COUNTIF(H18:H378,"&lt;&gt;"))</f>
        <v/>
      </c>
      <c r="H378" s="958" t="str" cm="1">
        <f t="array" ref="H378">IF(L378="","",IF(LEN(L378)&lt;=MAX(10,G13),L378,IFERROR(LEFT(L378,LOOKUP(2,1/(MID(L378,ROW(1:500),1)=" ")/(ROW(1:500)&lt;=MAX(10,G13)),ROW(1:500))-1),LEFT(L378,MAX(10,G13)))))</f>
        <v/>
      </c>
      <c r="I378" s="963" t="str">
        <f t="shared" si="71"/>
        <v/>
      </c>
      <c r="J378" s="963" t="str">
        <f t="shared" si="72"/>
        <v/>
      </c>
      <c r="K378" s="964" t="str">
        <f>IF(M377&lt;&gt;"",K377,IF(K377&lt;MAX(A18:A317),K377+1,""))</f>
        <v/>
      </c>
      <c r="L378" s="965" t="str">
        <f>IF(K378="","",IF(M377&lt;&gt;"",M377,INDEX(E18:E317,MATCH(K378,A18:A317,0))))</f>
        <v/>
      </c>
      <c r="M378" s="965" t="str">
        <f t="shared" si="73"/>
        <v/>
      </c>
      <c r="N378" s="966" t="str">
        <f t="shared" si="74"/>
        <v/>
      </c>
      <c r="O378" s="967" t="str">
        <f t="shared" si="75"/>
        <v/>
      </c>
      <c r="P378" s="967" t="str">
        <f t="shared" si="76"/>
        <v/>
      </c>
      <c r="Q378" s="966" t="str">
        <f t="shared" si="77"/>
        <v/>
      </c>
      <c r="R378" s="967" t="str">
        <f>IF(N378="","",IF(COUNTIF(AP18:AP300,TRIM(Q378))&gt;0,"EXCLUSION EXACTE",""))</f>
        <v/>
      </c>
      <c r="S378" s="967" t="str" cm="1">
        <f t="array" ref="S378">IF(N378="","",IF(SUMPRODUCT(--(AP18:AP300&lt;&gt;""),--ISNUMBER(SEARCH(" "&amp;AP18:AP300&amp;" ",Q378)))&gt;0,"BLOQUE MOLLUSQUES",""))</f>
        <v/>
      </c>
      <c r="T378" s="967" t="str" cm="1">
        <f t="array" ref="T378">IF(N378="","",IF(SUMPRODUCT(--(AT18:AT300&lt;&gt;""),--ISNUMBER(SEARCH(" "&amp;AT18:AT300&amp;" ",Q378)))&gt;0,"FORCE MOLLUSQUES",""))</f>
        <v/>
      </c>
      <c r="U378" s="966" t="str">
        <f t="shared" si="78"/>
        <v/>
      </c>
      <c r="V378" s="966" t="str">
        <f t="shared" si="80"/>
        <v/>
      </c>
      <c r="W378" s="991" t="str">
        <f t="shared" si="79"/>
        <v/>
      </c>
      <c r="X378" s="967" t="str" cm="1">
        <f t="array" ref="X378">IF(N378="","",IF(R378&lt;&gt;"","",IF(SUMPRODUCT(--(AN18:AN1500=X17),--(AM18:AM1500&lt;&gt;""),--ISNUMBER(SEARCH(" "&amp;AM18:AM1500&amp;" ",Q378)))&gt;0,X17,"")))</f>
        <v/>
      </c>
      <c r="Y378" s="967" t="str" cm="1">
        <f t="array" ref="Y378">IF(N378="","",IF(R378&lt;&gt;"","",IF(SUMPRODUCT(--(AN18:AN1500=Y17),--(AM18:AM1500&lt;&gt;""),--ISNUMBER(SEARCH(" "&amp;AM18:AM1500&amp;" ",Q378)))&gt;0,Y17,"")))</f>
        <v/>
      </c>
      <c r="Z378" s="967" t="str" cm="1">
        <f t="array" ref="Z378">IF(N378="","",IF(R378&lt;&gt;"","",IF(SUMPRODUCT(--(AN18:AN1500=Z17),--(AM18:AM1500&lt;&gt;""),--ISNUMBER(SEARCH(" "&amp;AM18:AM1500&amp;" ",Q378)))&gt;0,Z17,"")))</f>
        <v/>
      </c>
      <c r="AA378" s="967" t="str" cm="1">
        <f t="array" ref="AA378">IF(N378="","",IF(R378&lt;&gt;"","",IF(SUMPRODUCT(--(AN18:AN1500=AA17),--(AM18:AM1500&lt;&gt;""),--ISNUMBER(SEARCH(" "&amp;AM18:AM1500&amp;" ",Q378)))&gt;0,AA17,"")))</f>
        <v/>
      </c>
      <c r="AB378" s="967" t="str" cm="1">
        <f t="array" ref="AB378">IF(N378="","",IF(R378&lt;&gt;"","",IF(SUMPRODUCT(--(AN18:AN1500=AB17),--(AM18:AM1500&lt;&gt;""),--ISNUMBER(SEARCH(" "&amp;AM18:AM1500&amp;" ",Q378)))&gt;0,AB17,"")))</f>
        <v/>
      </c>
      <c r="AC378" s="967" t="str" cm="1">
        <f t="array" ref="AC378">IF(N378="","",IF(R378&lt;&gt;"","",IF(SUMPRODUCT(--(AN18:AN1500=AC17),--(AM18:AM1500&lt;&gt;""),--ISNUMBER(SEARCH(" "&amp;AM18:AM1500&amp;" ",Q378)))&gt;0,AC17,"")))</f>
        <v/>
      </c>
      <c r="AD378" s="967" t="str" cm="1">
        <f t="array" ref="AD378">IF(N378="","",IF(R378&lt;&gt;"","",IF(SUMPRODUCT(--(AN18:AN1500=AD17),--(AM18:AM1500&lt;&gt;""),--ISNUMBER(SEARCH(" "&amp;AM18:AM1500&amp;" ",Q378)))&gt;0,AD17,"")))</f>
        <v/>
      </c>
      <c r="AE378" s="967" t="str" cm="1">
        <f t="array" ref="AE378">IF(N378="","",IF(R378&lt;&gt;"","",IF(SUMPRODUCT(--(AN18:AN1500=AE17),--(AM18:AM1500&lt;&gt;""),--ISNUMBER(SEARCH(" "&amp;AM18:AM1500&amp;" ",Q378)))&gt;0,AE17,"")))</f>
        <v/>
      </c>
      <c r="AF378" s="967" t="str" cm="1">
        <f t="array" ref="AF378">IF(N378="","",IF(R378&lt;&gt;"","",IF(SUMPRODUCT(--(AN18:AN1500=AF17),--(AM18:AM1500&lt;&gt;""),--ISNUMBER(SEARCH(" "&amp;AM18:AM1500&amp;" ",Q378)))&gt;0,AF17,"")))</f>
        <v/>
      </c>
      <c r="AG378" s="967" t="str" cm="1">
        <f t="array" ref="AG378">IF(N378="","",IF(R378&lt;&gt;"","",IF(SUMPRODUCT(--(AN18:AN1500=AG17),--(AM18:AM1500&lt;&gt;""),--ISNUMBER(SEARCH(" "&amp;AM18:AM1500&amp;" ",Q378)))&gt;0,AG17,"")))</f>
        <v/>
      </c>
      <c r="AH378" s="967" t="str" cm="1">
        <f t="array" ref="AH378">IF(N378="","",IF(R378&lt;&gt;"","",IF(SUMPRODUCT(--(AN18:AN1500=AH17),--(AM18:AM1500&lt;&gt;""),--ISNUMBER(SEARCH(" "&amp;AM18:AM1500&amp;" ",Q378)))&gt;0,AH17,"")))</f>
        <v/>
      </c>
      <c r="AI378" s="967" t="str" cm="1">
        <f t="array" ref="AI378">IF(N378="","",IF(R378&lt;&gt;"","",IF(SUMPRODUCT(--(AN18:AN1500=AI17),--(AM18:AM1500&lt;&gt;""),--ISNUMBER(SEARCH(" "&amp;AM18:AM1500&amp;" ",Q378)))&gt;0,AI17,"")))</f>
        <v/>
      </c>
      <c r="AJ378" s="967" t="str" cm="1">
        <f t="array" ref="AJ378">IF(N378="","",IF(R378&lt;&gt;"","",IF(SUMPRODUCT(--(AN18:AN1500=AJ17),--(AM18:AM1500&lt;&gt;""),--ISNUMBER(SEARCH(" "&amp;AM18:AM1500&amp;" ",Q378)))&gt;0,AJ17,"")))</f>
        <v/>
      </c>
      <c r="AK378" s="967" t="str" cm="1">
        <f t="array" ref="AK378">IF(N378="","",IF(T378&lt;&gt;"",AK17,IF(S378&lt;&gt;"","",IF(R378&lt;&gt;"","",IF(SUMPRODUCT(--(AN18:AN1500=AK17),--(AM18:AM1500&lt;&gt;""),--ISNUMBER(SEARCH(" "&amp;AM18:AM1500&amp;" ",Q378)))&gt;0,AK17,"")))))</f>
        <v/>
      </c>
      <c r="AM378" s="968" t="s">
        <v>2174</v>
      </c>
      <c r="AN378" s="968" t="s">
        <v>1597</v>
      </c>
      <c r="BN378" s="49">
        <v>1</v>
      </c>
    </row>
    <row r="379" spans="3:66" ht="35.1" customHeight="1">
      <c r="C379" s="65"/>
      <c r="D379" s="984" t="str">
        <f t="shared" si="70"/>
        <v/>
      </c>
      <c r="E379" s="982"/>
      <c r="G379" s="964" t="str">
        <f>IF(H379="","",COUNTIF(H18:H379,"&lt;&gt;"))</f>
        <v/>
      </c>
      <c r="H379" s="965" t="str" cm="1">
        <f t="array" ref="H379">IF(L379="","",IF(LEN(L379)&lt;=MAX(10,G13),L379,IFERROR(LEFT(L379,LOOKUP(2,1/(MID(L379,ROW(1:500),1)=" ")/(ROW(1:500)&lt;=MAX(10,G13)),ROW(1:500))-1),LEFT(L379,MAX(10,G13)))))</f>
        <v/>
      </c>
      <c r="I379" s="964" t="str">
        <f t="shared" si="71"/>
        <v/>
      </c>
      <c r="J379" s="964" t="str">
        <f t="shared" si="72"/>
        <v/>
      </c>
      <c r="K379" s="964" t="str">
        <f>IF(M378&lt;&gt;"",K378,IF(K378&lt;MAX(A18:A317),K378+1,""))</f>
        <v/>
      </c>
      <c r="L379" s="965" t="str">
        <f>IF(K379="","",IF(M378&lt;&gt;"",M378,INDEX(E18:E317,MATCH(K379,A18:A317,0))))</f>
        <v/>
      </c>
      <c r="M379" s="965" t="str">
        <f t="shared" si="73"/>
        <v/>
      </c>
      <c r="N379" s="965" t="str">
        <f t="shared" si="74"/>
        <v/>
      </c>
      <c r="O379" s="964" t="str">
        <f t="shared" si="75"/>
        <v/>
      </c>
      <c r="P379" s="964" t="str">
        <f t="shared" si="76"/>
        <v/>
      </c>
      <c r="Q379" s="965" t="str">
        <f t="shared" si="77"/>
        <v/>
      </c>
      <c r="R379" s="964" t="str">
        <f>IF(N379="","",IF(COUNTIF(AP18:AP300,TRIM(Q379))&gt;0,"EXCLUSION EXACTE",""))</f>
        <v/>
      </c>
      <c r="S379" s="964" t="str" cm="1">
        <f t="array" ref="S379">IF(N379="","",IF(SUMPRODUCT(--(AP18:AP300&lt;&gt;""),--ISNUMBER(SEARCH(" "&amp;AP18:AP300&amp;" ",Q379)))&gt;0,"BLOQUE MOLLUSQUES",""))</f>
        <v/>
      </c>
      <c r="T379" s="964" t="str" cm="1">
        <f t="array" ref="T379">IF(N379="","",IF(SUMPRODUCT(--(AT18:AT300&lt;&gt;""),--ISNUMBER(SEARCH(" "&amp;AT18:AT300&amp;" ",Q379)))&gt;0,"FORCE MOLLUSQUES",""))</f>
        <v/>
      </c>
      <c r="U379" s="965" t="str">
        <f t="shared" si="78"/>
        <v/>
      </c>
      <c r="V379" s="965" t="str">
        <f t="shared" si="80"/>
        <v/>
      </c>
      <c r="W379" s="977" t="str">
        <f t="shared" si="79"/>
        <v/>
      </c>
      <c r="X379" s="964" t="str" cm="1">
        <f t="array" ref="X379">IF(N379="","",IF(R379&lt;&gt;"","",IF(SUMPRODUCT(--(AN18:AN1500=X17),--(AM18:AM1500&lt;&gt;""),--ISNUMBER(SEARCH(" "&amp;AM18:AM1500&amp;" ",Q379)))&gt;0,X17,"")))</f>
        <v/>
      </c>
      <c r="Y379" s="964" t="str" cm="1">
        <f t="array" ref="Y379">IF(N379="","",IF(R379&lt;&gt;"","",IF(SUMPRODUCT(--(AN18:AN1500=Y17),--(AM18:AM1500&lt;&gt;""),--ISNUMBER(SEARCH(" "&amp;AM18:AM1500&amp;" ",Q379)))&gt;0,Y17,"")))</f>
        <v/>
      </c>
      <c r="Z379" s="964" t="str" cm="1">
        <f t="array" ref="Z379">IF(N379="","",IF(R379&lt;&gt;"","",IF(SUMPRODUCT(--(AN18:AN1500=Z17),--(AM18:AM1500&lt;&gt;""),--ISNUMBER(SEARCH(" "&amp;AM18:AM1500&amp;" ",Q379)))&gt;0,Z17,"")))</f>
        <v/>
      </c>
      <c r="AA379" s="964" t="str" cm="1">
        <f t="array" ref="AA379">IF(N379="","",IF(R379&lt;&gt;"","",IF(SUMPRODUCT(--(AN18:AN1500=AA17),--(AM18:AM1500&lt;&gt;""),--ISNUMBER(SEARCH(" "&amp;AM18:AM1500&amp;" ",Q379)))&gt;0,AA17,"")))</f>
        <v/>
      </c>
      <c r="AB379" s="964" t="str" cm="1">
        <f t="array" ref="AB379">IF(N379="","",IF(R379&lt;&gt;"","",IF(SUMPRODUCT(--(AN18:AN1500=AB17),--(AM18:AM1500&lt;&gt;""),--ISNUMBER(SEARCH(" "&amp;AM18:AM1500&amp;" ",Q379)))&gt;0,AB17,"")))</f>
        <v/>
      </c>
      <c r="AC379" s="964" t="str" cm="1">
        <f t="array" ref="AC379">IF(N379="","",IF(R379&lt;&gt;"","",IF(SUMPRODUCT(--(AN18:AN1500=AC17),--(AM18:AM1500&lt;&gt;""),--ISNUMBER(SEARCH(" "&amp;AM18:AM1500&amp;" ",Q379)))&gt;0,AC17,"")))</f>
        <v/>
      </c>
      <c r="AD379" s="964" t="str" cm="1">
        <f t="array" ref="AD379">IF(N379="","",IF(R379&lt;&gt;"","",IF(SUMPRODUCT(--(AN18:AN1500=AD17),--(AM18:AM1500&lt;&gt;""),--ISNUMBER(SEARCH(" "&amp;AM18:AM1500&amp;" ",Q379)))&gt;0,AD17,"")))</f>
        <v/>
      </c>
      <c r="AE379" s="964" t="str" cm="1">
        <f t="array" ref="AE379">IF(N379="","",IF(R379&lt;&gt;"","",IF(SUMPRODUCT(--(AN18:AN1500=AE17),--(AM18:AM1500&lt;&gt;""),--ISNUMBER(SEARCH(" "&amp;AM18:AM1500&amp;" ",Q379)))&gt;0,AE17,"")))</f>
        <v/>
      </c>
      <c r="AF379" s="964" t="str" cm="1">
        <f t="array" ref="AF379">IF(N379="","",IF(R379&lt;&gt;"","",IF(SUMPRODUCT(--(AN18:AN1500=AF17),--(AM18:AM1500&lt;&gt;""),--ISNUMBER(SEARCH(" "&amp;AM18:AM1500&amp;" ",Q379)))&gt;0,AF17,"")))</f>
        <v/>
      </c>
      <c r="AG379" s="964" t="str" cm="1">
        <f t="array" ref="AG379">IF(N379="","",IF(R379&lt;&gt;"","",IF(SUMPRODUCT(--(AN18:AN1500=AG17),--(AM18:AM1500&lt;&gt;""),--ISNUMBER(SEARCH(" "&amp;AM18:AM1500&amp;" ",Q379)))&gt;0,AG17,"")))</f>
        <v/>
      </c>
      <c r="AH379" s="964" t="str" cm="1">
        <f t="array" ref="AH379">IF(N379="","",IF(R379&lt;&gt;"","",IF(SUMPRODUCT(--(AN18:AN1500=AH17),--(AM18:AM1500&lt;&gt;""),--ISNUMBER(SEARCH(" "&amp;AM18:AM1500&amp;" ",Q379)))&gt;0,AH17,"")))</f>
        <v/>
      </c>
      <c r="AI379" s="964" t="str" cm="1">
        <f t="array" ref="AI379">IF(N379="","",IF(R379&lt;&gt;"","",IF(SUMPRODUCT(--(AN18:AN1500=AI17),--(AM18:AM1500&lt;&gt;""),--ISNUMBER(SEARCH(" "&amp;AM18:AM1500&amp;" ",Q379)))&gt;0,AI17,"")))</f>
        <v/>
      </c>
      <c r="AJ379" s="964" t="str" cm="1">
        <f t="array" ref="AJ379">IF(N379="","",IF(R379&lt;&gt;"","",IF(SUMPRODUCT(--(AN18:AN1500=AJ17),--(AM18:AM1500&lt;&gt;""),--ISNUMBER(SEARCH(" "&amp;AM18:AM1500&amp;" ",Q379)))&gt;0,AJ17,"")))</f>
        <v/>
      </c>
      <c r="AK379" s="964" t="str" cm="1">
        <f t="array" ref="AK379">IF(N379="","",IF(T379&lt;&gt;"",AK17,IF(S379&lt;&gt;"","",IF(R379&lt;&gt;"","",IF(SUMPRODUCT(--(AN18:AN1500=AK17),--(AM18:AM1500&lt;&gt;""),--ISNUMBER(SEARCH(" "&amp;AM18:AM1500&amp;" ",Q379)))&gt;0,AK17,"")))))</f>
        <v/>
      </c>
      <c r="AM379" s="964" t="s">
        <v>572</v>
      </c>
      <c r="AN379" s="964" t="s">
        <v>1597</v>
      </c>
      <c r="BN379" s="49">
        <v>1</v>
      </c>
    </row>
    <row r="380" spans="3:66" ht="35.1" customHeight="1">
      <c r="C380" s="65"/>
      <c r="D380" s="984" t="str">
        <f t="shared" si="70"/>
        <v/>
      </c>
      <c r="E380" s="982"/>
      <c r="G380" s="963" t="str">
        <f>IF(H380="","",COUNTIF(H18:H380,"&lt;&gt;"))</f>
        <v/>
      </c>
      <c r="H380" s="958" t="str" cm="1">
        <f t="array" ref="H380">IF(L380="","",IF(LEN(L380)&lt;=MAX(10,G13),L380,IFERROR(LEFT(L380,LOOKUP(2,1/(MID(L380,ROW(1:500),1)=" ")/(ROW(1:500)&lt;=MAX(10,G13)),ROW(1:500))-1),LEFT(L380,MAX(10,G13)))))</f>
        <v/>
      </c>
      <c r="I380" s="963" t="str">
        <f t="shared" si="71"/>
        <v/>
      </c>
      <c r="J380" s="963" t="str">
        <f t="shared" si="72"/>
        <v/>
      </c>
      <c r="K380" s="964" t="str">
        <f>IF(M379&lt;&gt;"",K379,IF(K379&lt;MAX(A18:A317),K379+1,""))</f>
        <v/>
      </c>
      <c r="L380" s="965" t="str">
        <f>IF(K380="","",IF(M379&lt;&gt;"",M379,INDEX(E18:E317,MATCH(K380,A18:A317,0))))</f>
        <v/>
      </c>
      <c r="M380" s="965" t="str">
        <f t="shared" si="73"/>
        <v/>
      </c>
      <c r="N380" s="966" t="str">
        <f t="shared" si="74"/>
        <v/>
      </c>
      <c r="O380" s="967" t="str">
        <f t="shared" si="75"/>
        <v/>
      </c>
      <c r="P380" s="967" t="str">
        <f t="shared" si="76"/>
        <v/>
      </c>
      <c r="Q380" s="966" t="str">
        <f t="shared" si="77"/>
        <v/>
      </c>
      <c r="R380" s="967" t="str">
        <f>IF(N380="","",IF(COUNTIF(AP18:AP300,TRIM(Q380))&gt;0,"EXCLUSION EXACTE",""))</f>
        <v/>
      </c>
      <c r="S380" s="967" t="str" cm="1">
        <f t="array" ref="S380">IF(N380="","",IF(SUMPRODUCT(--(AP18:AP300&lt;&gt;""),--ISNUMBER(SEARCH(" "&amp;AP18:AP300&amp;" ",Q380)))&gt;0,"BLOQUE MOLLUSQUES",""))</f>
        <v/>
      </c>
      <c r="T380" s="967" t="str" cm="1">
        <f t="array" ref="T380">IF(N380="","",IF(SUMPRODUCT(--(AT18:AT300&lt;&gt;""),--ISNUMBER(SEARCH(" "&amp;AT18:AT300&amp;" ",Q380)))&gt;0,"FORCE MOLLUSQUES",""))</f>
        <v/>
      </c>
      <c r="U380" s="966" t="str">
        <f t="shared" si="78"/>
        <v/>
      </c>
      <c r="V380" s="966" t="str">
        <f t="shared" si="80"/>
        <v/>
      </c>
      <c r="W380" s="991" t="str">
        <f t="shared" si="79"/>
        <v/>
      </c>
      <c r="X380" s="967" t="str" cm="1">
        <f t="array" ref="X380">IF(N380="","",IF(R380&lt;&gt;"","",IF(SUMPRODUCT(--(AN18:AN1500=X17),--(AM18:AM1500&lt;&gt;""),--ISNUMBER(SEARCH(" "&amp;AM18:AM1500&amp;" ",Q380)))&gt;0,X17,"")))</f>
        <v/>
      </c>
      <c r="Y380" s="967" t="str" cm="1">
        <f t="array" ref="Y380">IF(N380="","",IF(R380&lt;&gt;"","",IF(SUMPRODUCT(--(AN18:AN1500=Y17),--(AM18:AM1500&lt;&gt;""),--ISNUMBER(SEARCH(" "&amp;AM18:AM1500&amp;" ",Q380)))&gt;0,Y17,"")))</f>
        <v/>
      </c>
      <c r="Z380" s="967" t="str" cm="1">
        <f t="array" ref="Z380">IF(N380="","",IF(R380&lt;&gt;"","",IF(SUMPRODUCT(--(AN18:AN1500=Z17),--(AM18:AM1500&lt;&gt;""),--ISNUMBER(SEARCH(" "&amp;AM18:AM1500&amp;" ",Q380)))&gt;0,Z17,"")))</f>
        <v/>
      </c>
      <c r="AA380" s="967" t="str" cm="1">
        <f t="array" ref="AA380">IF(N380="","",IF(R380&lt;&gt;"","",IF(SUMPRODUCT(--(AN18:AN1500=AA17),--(AM18:AM1500&lt;&gt;""),--ISNUMBER(SEARCH(" "&amp;AM18:AM1500&amp;" ",Q380)))&gt;0,AA17,"")))</f>
        <v/>
      </c>
      <c r="AB380" s="967" t="str" cm="1">
        <f t="array" ref="AB380">IF(N380="","",IF(R380&lt;&gt;"","",IF(SUMPRODUCT(--(AN18:AN1500=AB17),--(AM18:AM1500&lt;&gt;""),--ISNUMBER(SEARCH(" "&amp;AM18:AM1500&amp;" ",Q380)))&gt;0,AB17,"")))</f>
        <v/>
      </c>
      <c r="AC380" s="967" t="str" cm="1">
        <f t="array" ref="AC380">IF(N380="","",IF(R380&lt;&gt;"","",IF(SUMPRODUCT(--(AN18:AN1500=AC17),--(AM18:AM1500&lt;&gt;""),--ISNUMBER(SEARCH(" "&amp;AM18:AM1500&amp;" ",Q380)))&gt;0,AC17,"")))</f>
        <v/>
      </c>
      <c r="AD380" s="967" t="str" cm="1">
        <f t="array" ref="AD380">IF(N380="","",IF(R380&lt;&gt;"","",IF(SUMPRODUCT(--(AN18:AN1500=AD17),--(AM18:AM1500&lt;&gt;""),--ISNUMBER(SEARCH(" "&amp;AM18:AM1500&amp;" ",Q380)))&gt;0,AD17,"")))</f>
        <v/>
      </c>
      <c r="AE380" s="967" t="str" cm="1">
        <f t="array" ref="AE380">IF(N380="","",IF(R380&lt;&gt;"","",IF(SUMPRODUCT(--(AN18:AN1500=AE17),--(AM18:AM1500&lt;&gt;""),--ISNUMBER(SEARCH(" "&amp;AM18:AM1500&amp;" ",Q380)))&gt;0,AE17,"")))</f>
        <v/>
      </c>
      <c r="AF380" s="967" t="str" cm="1">
        <f t="array" ref="AF380">IF(N380="","",IF(R380&lt;&gt;"","",IF(SUMPRODUCT(--(AN18:AN1500=AF17),--(AM18:AM1500&lt;&gt;""),--ISNUMBER(SEARCH(" "&amp;AM18:AM1500&amp;" ",Q380)))&gt;0,AF17,"")))</f>
        <v/>
      </c>
      <c r="AG380" s="967" t="str" cm="1">
        <f t="array" ref="AG380">IF(N380="","",IF(R380&lt;&gt;"","",IF(SUMPRODUCT(--(AN18:AN1500=AG17),--(AM18:AM1500&lt;&gt;""),--ISNUMBER(SEARCH(" "&amp;AM18:AM1500&amp;" ",Q380)))&gt;0,AG17,"")))</f>
        <v/>
      </c>
      <c r="AH380" s="967" t="str" cm="1">
        <f t="array" ref="AH380">IF(N380="","",IF(R380&lt;&gt;"","",IF(SUMPRODUCT(--(AN18:AN1500=AH17),--(AM18:AM1500&lt;&gt;""),--ISNUMBER(SEARCH(" "&amp;AM18:AM1500&amp;" ",Q380)))&gt;0,AH17,"")))</f>
        <v/>
      </c>
      <c r="AI380" s="967" t="str" cm="1">
        <f t="array" ref="AI380">IF(N380="","",IF(R380&lt;&gt;"","",IF(SUMPRODUCT(--(AN18:AN1500=AI17),--(AM18:AM1500&lt;&gt;""),--ISNUMBER(SEARCH(" "&amp;AM18:AM1500&amp;" ",Q380)))&gt;0,AI17,"")))</f>
        <v/>
      </c>
      <c r="AJ380" s="967" t="str" cm="1">
        <f t="array" ref="AJ380">IF(N380="","",IF(R380&lt;&gt;"","",IF(SUMPRODUCT(--(AN18:AN1500=AJ17),--(AM18:AM1500&lt;&gt;""),--ISNUMBER(SEARCH(" "&amp;AM18:AM1500&amp;" ",Q380)))&gt;0,AJ17,"")))</f>
        <v/>
      </c>
      <c r="AK380" s="967" t="str" cm="1">
        <f t="array" ref="AK380">IF(N380="","",IF(T380&lt;&gt;"",AK17,IF(S380&lt;&gt;"","",IF(R380&lt;&gt;"","",IF(SUMPRODUCT(--(AN18:AN1500=AK17),--(AM18:AM1500&lt;&gt;""),--ISNUMBER(SEARCH(" "&amp;AM18:AM1500&amp;" ",Q380)))&gt;0,AK17,"")))))</f>
        <v/>
      </c>
      <c r="AM380" s="968" t="s">
        <v>2374</v>
      </c>
      <c r="AN380" s="968" t="s">
        <v>1597</v>
      </c>
      <c r="BN380" s="49">
        <v>1</v>
      </c>
    </row>
    <row r="381" spans="3:66" ht="35.1" customHeight="1">
      <c r="C381" s="65"/>
      <c r="D381" s="984" t="str">
        <f t="shared" si="70"/>
        <v/>
      </c>
      <c r="E381" s="982"/>
      <c r="G381" s="964" t="str">
        <f>IF(H381="","",COUNTIF(H18:H381,"&lt;&gt;"))</f>
        <v/>
      </c>
      <c r="H381" s="965" t="str" cm="1">
        <f t="array" ref="H381">IF(L381="","",IF(LEN(L381)&lt;=MAX(10,G13),L381,IFERROR(LEFT(L381,LOOKUP(2,1/(MID(L381,ROW(1:500),1)=" ")/(ROW(1:500)&lt;=MAX(10,G13)),ROW(1:500))-1),LEFT(L381,MAX(10,G13)))))</f>
        <v/>
      </c>
      <c r="I381" s="964" t="str">
        <f t="shared" si="71"/>
        <v/>
      </c>
      <c r="J381" s="964" t="str">
        <f t="shared" si="72"/>
        <v/>
      </c>
      <c r="K381" s="964" t="str">
        <f>IF(M380&lt;&gt;"",K380,IF(K380&lt;MAX(A18:A317),K380+1,""))</f>
        <v/>
      </c>
      <c r="L381" s="965" t="str">
        <f>IF(K381="","",IF(M380&lt;&gt;"",M380,INDEX(E18:E317,MATCH(K381,A18:A317,0))))</f>
        <v/>
      </c>
      <c r="M381" s="965" t="str">
        <f t="shared" si="73"/>
        <v/>
      </c>
      <c r="N381" s="965" t="str">
        <f t="shared" si="74"/>
        <v/>
      </c>
      <c r="O381" s="964" t="str">
        <f t="shared" si="75"/>
        <v/>
      </c>
      <c r="P381" s="964" t="str">
        <f t="shared" si="76"/>
        <v/>
      </c>
      <c r="Q381" s="965" t="str">
        <f t="shared" si="77"/>
        <v/>
      </c>
      <c r="R381" s="964" t="str">
        <f>IF(N381="","",IF(COUNTIF(AP18:AP300,TRIM(Q381))&gt;0,"EXCLUSION EXACTE",""))</f>
        <v/>
      </c>
      <c r="S381" s="964" t="str" cm="1">
        <f t="array" ref="S381">IF(N381="","",IF(SUMPRODUCT(--(AP18:AP300&lt;&gt;""),--ISNUMBER(SEARCH(" "&amp;AP18:AP300&amp;" ",Q381)))&gt;0,"BLOQUE MOLLUSQUES",""))</f>
        <v/>
      </c>
      <c r="T381" s="964" t="str" cm="1">
        <f t="array" ref="T381">IF(N381="","",IF(SUMPRODUCT(--(AT18:AT300&lt;&gt;""),--ISNUMBER(SEARCH(" "&amp;AT18:AT300&amp;" ",Q381)))&gt;0,"FORCE MOLLUSQUES",""))</f>
        <v/>
      </c>
      <c r="U381" s="965" t="str">
        <f t="shared" si="78"/>
        <v/>
      </c>
      <c r="V381" s="965" t="str">
        <f t="shared" si="80"/>
        <v/>
      </c>
      <c r="W381" s="977" t="str">
        <f t="shared" si="79"/>
        <v/>
      </c>
      <c r="X381" s="964" t="str" cm="1">
        <f t="array" ref="X381">IF(N381="","",IF(R381&lt;&gt;"","",IF(SUMPRODUCT(--(AN18:AN1500=X17),--(AM18:AM1500&lt;&gt;""),--ISNUMBER(SEARCH(" "&amp;AM18:AM1500&amp;" ",Q381)))&gt;0,X17,"")))</f>
        <v/>
      </c>
      <c r="Y381" s="964" t="str" cm="1">
        <f t="array" ref="Y381">IF(N381="","",IF(R381&lt;&gt;"","",IF(SUMPRODUCT(--(AN18:AN1500=Y17),--(AM18:AM1500&lt;&gt;""),--ISNUMBER(SEARCH(" "&amp;AM18:AM1500&amp;" ",Q381)))&gt;0,Y17,"")))</f>
        <v/>
      </c>
      <c r="Z381" s="964" t="str" cm="1">
        <f t="array" ref="Z381">IF(N381="","",IF(R381&lt;&gt;"","",IF(SUMPRODUCT(--(AN18:AN1500=Z17),--(AM18:AM1500&lt;&gt;""),--ISNUMBER(SEARCH(" "&amp;AM18:AM1500&amp;" ",Q381)))&gt;0,Z17,"")))</f>
        <v/>
      </c>
      <c r="AA381" s="964" t="str" cm="1">
        <f t="array" ref="AA381">IF(N381="","",IF(R381&lt;&gt;"","",IF(SUMPRODUCT(--(AN18:AN1500=AA17),--(AM18:AM1500&lt;&gt;""),--ISNUMBER(SEARCH(" "&amp;AM18:AM1500&amp;" ",Q381)))&gt;0,AA17,"")))</f>
        <v/>
      </c>
      <c r="AB381" s="964" t="str" cm="1">
        <f t="array" ref="AB381">IF(N381="","",IF(R381&lt;&gt;"","",IF(SUMPRODUCT(--(AN18:AN1500=AB17),--(AM18:AM1500&lt;&gt;""),--ISNUMBER(SEARCH(" "&amp;AM18:AM1500&amp;" ",Q381)))&gt;0,AB17,"")))</f>
        <v/>
      </c>
      <c r="AC381" s="964" t="str" cm="1">
        <f t="array" ref="AC381">IF(N381="","",IF(R381&lt;&gt;"","",IF(SUMPRODUCT(--(AN18:AN1500=AC17),--(AM18:AM1500&lt;&gt;""),--ISNUMBER(SEARCH(" "&amp;AM18:AM1500&amp;" ",Q381)))&gt;0,AC17,"")))</f>
        <v/>
      </c>
      <c r="AD381" s="964" t="str" cm="1">
        <f t="array" ref="AD381">IF(N381="","",IF(R381&lt;&gt;"","",IF(SUMPRODUCT(--(AN18:AN1500=AD17),--(AM18:AM1500&lt;&gt;""),--ISNUMBER(SEARCH(" "&amp;AM18:AM1500&amp;" ",Q381)))&gt;0,AD17,"")))</f>
        <v/>
      </c>
      <c r="AE381" s="964" t="str" cm="1">
        <f t="array" ref="AE381">IF(N381="","",IF(R381&lt;&gt;"","",IF(SUMPRODUCT(--(AN18:AN1500=AE17),--(AM18:AM1500&lt;&gt;""),--ISNUMBER(SEARCH(" "&amp;AM18:AM1500&amp;" ",Q381)))&gt;0,AE17,"")))</f>
        <v/>
      </c>
      <c r="AF381" s="964" t="str" cm="1">
        <f t="array" ref="AF381">IF(N381="","",IF(R381&lt;&gt;"","",IF(SUMPRODUCT(--(AN18:AN1500=AF17),--(AM18:AM1500&lt;&gt;""),--ISNUMBER(SEARCH(" "&amp;AM18:AM1500&amp;" ",Q381)))&gt;0,AF17,"")))</f>
        <v/>
      </c>
      <c r="AG381" s="964" t="str" cm="1">
        <f t="array" ref="AG381">IF(N381="","",IF(R381&lt;&gt;"","",IF(SUMPRODUCT(--(AN18:AN1500=AG17),--(AM18:AM1500&lt;&gt;""),--ISNUMBER(SEARCH(" "&amp;AM18:AM1500&amp;" ",Q381)))&gt;0,AG17,"")))</f>
        <v/>
      </c>
      <c r="AH381" s="964" t="str" cm="1">
        <f t="array" ref="AH381">IF(N381="","",IF(R381&lt;&gt;"","",IF(SUMPRODUCT(--(AN18:AN1500=AH17),--(AM18:AM1500&lt;&gt;""),--ISNUMBER(SEARCH(" "&amp;AM18:AM1500&amp;" ",Q381)))&gt;0,AH17,"")))</f>
        <v/>
      </c>
      <c r="AI381" s="964" t="str" cm="1">
        <f t="array" ref="AI381">IF(N381="","",IF(R381&lt;&gt;"","",IF(SUMPRODUCT(--(AN18:AN1500=AI17),--(AM18:AM1500&lt;&gt;""),--ISNUMBER(SEARCH(" "&amp;AM18:AM1500&amp;" ",Q381)))&gt;0,AI17,"")))</f>
        <v/>
      </c>
      <c r="AJ381" s="964" t="str" cm="1">
        <f t="array" ref="AJ381">IF(N381="","",IF(R381&lt;&gt;"","",IF(SUMPRODUCT(--(AN18:AN1500=AJ17),--(AM18:AM1500&lt;&gt;""),--ISNUMBER(SEARCH(" "&amp;AM18:AM1500&amp;" ",Q381)))&gt;0,AJ17,"")))</f>
        <v/>
      </c>
      <c r="AK381" s="964" t="str" cm="1">
        <f t="array" ref="AK381">IF(N381="","",IF(T381&lt;&gt;"",AK17,IF(S381&lt;&gt;"","",IF(R381&lt;&gt;"","",IF(SUMPRODUCT(--(AN18:AN1500=AK17),--(AM18:AM1500&lt;&gt;""),--ISNUMBER(SEARCH(" "&amp;AM18:AM1500&amp;" ",Q381)))&gt;0,AK17,"")))))</f>
        <v/>
      </c>
      <c r="AM381" s="964" t="s">
        <v>2375</v>
      </c>
      <c r="AN381" s="964" t="s">
        <v>1597</v>
      </c>
      <c r="BN381" s="49">
        <v>1</v>
      </c>
    </row>
    <row r="382" spans="3:66" ht="35.1" customHeight="1">
      <c r="C382" s="65"/>
      <c r="D382" s="984" t="str">
        <f t="shared" si="70"/>
        <v/>
      </c>
      <c r="E382" s="982"/>
      <c r="G382" s="963" t="str">
        <f>IF(H382="","",COUNTIF(H18:H382,"&lt;&gt;"))</f>
        <v/>
      </c>
      <c r="H382" s="958" t="str" cm="1">
        <f t="array" ref="H382">IF(L382="","",IF(LEN(L382)&lt;=MAX(10,G13),L382,IFERROR(LEFT(L382,LOOKUP(2,1/(MID(L382,ROW(1:500),1)=" ")/(ROW(1:500)&lt;=MAX(10,G13)),ROW(1:500))-1),LEFT(L382,MAX(10,G13)))))</f>
        <v/>
      </c>
      <c r="I382" s="963" t="str">
        <f t="shared" si="71"/>
        <v/>
      </c>
      <c r="J382" s="963" t="str">
        <f t="shared" si="72"/>
        <v/>
      </c>
      <c r="K382" s="964" t="str">
        <f>IF(M381&lt;&gt;"",K381,IF(K381&lt;MAX(A18:A317),K381+1,""))</f>
        <v/>
      </c>
      <c r="L382" s="965" t="str">
        <f>IF(K382="","",IF(M381&lt;&gt;"",M381,INDEX(E18:E317,MATCH(K382,A18:A317,0))))</f>
        <v/>
      </c>
      <c r="M382" s="965" t="str">
        <f t="shared" si="73"/>
        <v/>
      </c>
      <c r="N382" s="966" t="str">
        <f t="shared" si="74"/>
        <v/>
      </c>
      <c r="O382" s="967" t="str">
        <f t="shared" si="75"/>
        <v/>
      </c>
      <c r="P382" s="967" t="str">
        <f t="shared" si="76"/>
        <v/>
      </c>
      <c r="Q382" s="966" t="str">
        <f t="shared" si="77"/>
        <v/>
      </c>
      <c r="R382" s="967" t="str">
        <f>IF(N382="","",IF(COUNTIF(AP18:AP300,TRIM(Q382))&gt;0,"EXCLUSION EXACTE",""))</f>
        <v/>
      </c>
      <c r="S382" s="967" t="str" cm="1">
        <f t="array" ref="S382">IF(N382="","",IF(SUMPRODUCT(--(AP18:AP300&lt;&gt;""),--ISNUMBER(SEARCH(" "&amp;AP18:AP300&amp;" ",Q382)))&gt;0,"BLOQUE MOLLUSQUES",""))</f>
        <v/>
      </c>
      <c r="T382" s="967" t="str" cm="1">
        <f t="array" ref="T382">IF(N382="","",IF(SUMPRODUCT(--(AT18:AT300&lt;&gt;""),--ISNUMBER(SEARCH(" "&amp;AT18:AT300&amp;" ",Q382)))&gt;0,"FORCE MOLLUSQUES",""))</f>
        <v/>
      </c>
      <c r="U382" s="966" t="str">
        <f t="shared" si="78"/>
        <v/>
      </c>
      <c r="V382" s="966" t="str">
        <f t="shared" si="80"/>
        <v/>
      </c>
      <c r="W382" s="991" t="str">
        <f t="shared" si="79"/>
        <v/>
      </c>
      <c r="X382" s="967" t="str" cm="1">
        <f t="array" ref="X382">IF(N382="","",IF(R382&lt;&gt;"","",IF(SUMPRODUCT(--(AN18:AN1500=X17),--(AM18:AM1500&lt;&gt;""),--ISNUMBER(SEARCH(" "&amp;AM18:AM1500&amp;" ",Q382)))&gt;0,X17,"")))</f>
        <v/>
      </c>
      <c r="Y382" s="967" t="str" cm="1">
        <f t="array" ref="Y382">IF(N382="","",IF(R382&lt;&gt;"","",IF(SUMPRODUCT(--(AN18:AN1500=Y17),--(AM18:AM1500&lt;&gt;""),--ISNUMBER(SEARCH(" "&amp;AM18:AM1500&amp;" ",Q382)))&gt;0,Y17,"")))</f>
        <v/>
      </c>
      <c r="Z382" s="967" t="str" cm="1">
        <f t="array" ref="Z382">IF(N382="","",IF(R382&lt;&gt;"","",IF(SUMPRODUCT(--(AN18:AN1500=Z17),--(AM18:AM1500&lt;&gt;""),--ISNUMBER(SEARCH(" "&amp;AM18:AM1500&amp;" ",Q382)))&gt;0,Z17,"")))</f>
        <v/>
      </c>
      <c r="AA382" s="967" t="str" cm="1">
        <f t="array" ref="AA382">IF(N382="","",IF(R382&lt;&gt;"","",IF(SUMPRODUCT(--(AN18:AN1500=AA17),--(AM18:AM1500&lt;&gt;""),--ISNUMBER(SEARCH(" "&amp;AM18:AM1500&amp;" ",Q382)))&gt;0,AA17,"")))</f>
        <v/>
      </c>
      <c r="AB382" s="967" t="str" cm="1">
        <f t="array" ref="AB382">IF(N382="","",IF(R382&lt;&gt;"","",IF(SUMPRODUCT(--(AN18:AN1500=AB17),--(AM18:AM1500&lt;&gt;""),--ISNUMBER(SEARCH(" "&amp;AM18:AM1500&amp;" ",Q382)))&gt;0,AB17,"")))</f>
        <v/>
      </c>
      <c r="AC382" s="967" t="str" cm="1">
        <f t="array" ref="AC382">IF(N382="","",IF(R382&lt;&gt;"","",IF(SUMPRODUCT(--(AN18:AN1500=AC17),--(AM18:AM1500&lt;&gt;""),--ISNUMBER(SEARCH(" "&amp;AM18:AM1500&amp;" ",Q382)))&gt;0,AC17,"")))</f>
        <v/>
      </c>
      <c r="AD382" s="967" t="str" cm="1">
        <f t="array" ref="AD382">IF(N382="","",IF(R382&lt;&gt;"","",IF(SUMPRODUCT(--(AN18:AN1500=AD17),--(AM18:AM1500&lt;&gt;""),--ISNUMBER(SEARCH(" "&amp;AM18:AM1500&amp;" ",Q382)))&gt;0,AD17,"")))</f>
        <v/>
      </c>
      <c r="AE382" s="967" t="str" cm="1">
        <f t="array" ref="AE382">IF(N382="","",IF(R382&lt;&gt;"","",IF(SUMPRODUCT(--(AN18:AN1500=AE17),--(AM18:AM1500&lt;&gt;""),--ISNUMBER(SEARCH(" "&amp;AM18:AM1500&amp;" ",Q382)))&gt;0,AE17,"")))</f>
        <v/>
      </c>
      <c r="AF382" s="967" t="str" cm="1">
        <f t="array" ref="AF382">IF(N382="","",IF(R382&lt;&gt;"","",IF(SUMPRODUCT(--(AN18:AN1500=AF17),--(AM18:AM1500&lt;&gt;""),--ISNUMBER(SEARCH(" "&amp;AM18:AM1500&amp;" ",Q382)))&gt;0,AF17,"")))</f>
        <v/>
      </c>
      <c r="AG382" s="967" t="str" cm="1">
        <f t="array" ref="AG382">IF(N382="","",IF(R382&lt;&gt;"","",IF(SUMPRODUCT(--(AN18:AN1500=AG17),--(AM18:AM1500&lt;&gt;""),--ISNUMBER(SEARCH(" "&amp;AM18:AM1500&amp;" ",Q382)))&gt;0,AG17,"")))</f>
        <v/>
      </c>
      <c r="AH382" s="967" t="str" cm="1">
        <f t="array" ref="AH382">IF(N382="","",IF(R382&lt;&gt;"","",IF(SUMPRODUCT(--(AN18:AN1500=AH17),--(AM18:AM1500&lt;&gt;""),--ISNUMBER(SEARCH(" "&amp;AM18:AM1500&amp;" ",Q382)))&gt;0,AH17,"")))</f>
        <v/>
      </c>
      <c r="AI382" s="967" t="str" cm="1">
        <f t="array" ref="AI382">IF(N382="","",IF(R382&lt;&gt;"","",IF(SUMPRODUCT(--(AN18:AN1500=AI17),--(AM18:AM1500&lt;&gt;""),--ISNUMBER(SEARCH(" "&amp;AM18:AM1500&amp;" ",Q382)))&gt;0,AI17,"")))</f>
        <v/>
      </c>
      <c r="AJ382" s="967" t="str" cm="1">
        <f t="array" ref="AJ382">IF(N382="","",IF(R382&lt;&gt;"","",IF(SUMPRODUCT(--(AN18:AN1500=AJ17),--(AM18:AM1500&lt;&gt;""),--ISNUMBER(SEARCH(" "&amp;AM18:AM1500&amp;" ",Q382)))&gt;0,AJ17,"")))</f>
        <v/>
      </c>
      <c r="AK382" s="967" t="str" cm="1">
        <f t="array" ref="AK382">IF(N382="","",IF(T382&lt;&gt;"",AK17,IF(S382&lt;&gt;"","",IF(R382&lt;&gt;"","",IF(SUMPRODUCT(--(AN18:AN1500=AK17),--(AM18:AM1500&lt;&gt;""),--ISNUMBER(SEARCH(" "&amp;AM18:AM1500&amp;" ",Q382)))&gt;0,AK17,"")))))</f>
        <v/>
      </c>
      <c r="AM382" s="968" t="s">
        <v>2376</v>
      </c>
      <c r="AN382" s="968" t="s">
        <v>1597</v>
      </c>
      <c r="BN382" s="49">
        <v>1</v>
      </c>
    </row>
    <row r="383" spans="3:66" ht="35.1" customHeight="1">
      <c r="C383" s="65"/>
      <c r="D383" s="984" t="str">
        <f t="shared" si="70"/>
        <v/>
      </c>
      <c r="E383" s="982"/>
      <c r="G383" s="964" t="str">
        <f>IF(H383="","",COUNTIF(H18:H383,"&lt;&gt;"))</f>
        <v/>
      </c>
      <c r="H383" s="965" t="str" cm="1">
        <f t="array" ref="H383">IF(L383="","",IF(LEN(L383)&lt;=MAX(10,G13),L383,IFERROR(LEFT(L383,LOOKUP(2,1/(MID(L383,ROW(1:500),1)=" ")/(ROW(1:500)&lt;=MAX(10,G13)),ROW(1:500))-1),LEFT(L383,MAX(10,G13)))))</f>
        <v/>
      </c>
      <c r="I383" s="964" t="str">
        <f t="shared" si="71"/>
        <v/>
      </c>
      <c r="J383" s="964" t="str">
        <f t="shared" si="72"/>
        <v/>
      </c>
      <c r="K383" s="964" t="str">
        <f>IF(M382&lt;&gt;"",K382,IF(K382&lt;MAX(A18:A317),K382+1,""))</f>
        <v/>
      </c>
      <c r="L383" s="965" t="str">
        <f>IF(K383="","",IF(M382&lt;&gt;"",M382,INDEX(E18:E317,MATCH(K383,A18:A317,0))))</f>
        <v/>
      </c>
      <c r="M383" s="965" t="str">
        <f t="shared" si="73"/>
        <v/>
      </c>
      <c r="N383" s="965" t="str">
        <f t="shared" si="74"/>
        <v/>
      </c>
      <c r="O383" s="964" t="str">
        <f t="shared" si="75"/>
        <v/>
      </c>
      <c r="P383" s="964" t="str">
        <f t="shared" si="76"/>
        <v/>
      </c>
      <c r="Q383" s="965" t="str">
        <f t="shared" si="77"/>
        <v/>
      </c>
      <c r="R383" s="964" t="str">
        <f>IF(N383="","",IF(COUNTIF(AP18:AP300,TRIM(Q383))&gt;0,"EXCLUSION EXACTE",""))</f>
        <v/>
      </c>
      <c r="S383" s="964" t="str" cm="1">
        <f t="array" ref="S383">IF(N383="","",IF(SUMPRODUCT(--(AP18:AP300&lt;&gt;""),--ISNUMBER(SEARCH(" "&amp;AP18:AP300&amp;" ",Q383)))&gt;0,"BLOQUE MOLLUSQUES",""))</f>
        <v/>
      </c>
      <c r="T383" s="964" t="str" cm="1">
        <f t="array" ref="T383">IF(N383="","",IF(SUMPRODUCT(--(AT18:AT300&lt;&gt;""),--ISNUMBER(SEARCH(" "&amp;AT18:AT300&amp;" ",Q383)))&gt;0,"FORCE MOLLUSQUES",""))</f>
        <v/>
      </c>
      <c r="U383" s="965" t="str">
        <f t="shared" si="78"/>
        <v/>
      </c>
      <c r="V383" s="965" t="str">
        <f t="shared" si="80"/>
        <v/>
      </c>
      <c r="W383" s="977" t="str">
        <f t="shared" si="79"/>
        <v/>
      </c>
      <c r="X383" s="964" t="str" cm="1">
        <f t="array" ref="X383">IF(N383="","",IF(R383&lt;&gt;"","",IF(SUMPRODUCT(--(AN18:AN1500=X17),--(AM18:AM1500&lt;&gt;""),--ISNUMBER(SEARCH(" "&amp;AM18:AM1500&amp;" ",Q383)))&gt;0,X17,"")))</f>
        <v/>
      </c>
      <c r="Y383" s="964" t="str" cm="1">
        <f t="array" ref="Y383">IF(N383="","",IF(R383&lt;&gt;"","",IF(SUMPRODUCT(--(AN18:AN1500=Y17),--(AM18:AM1500&lt;&gt;""),--ISNUMBER(SEARCH(" "&amp;AM18:AM1500&amp;" ",Q383)))&gt;0,Y17,"")))</f>
        <v/>
      </c>
      <c r="Z383" s="964" t="str" cm="1">
        <f t="array" ref="Z383">IF(N383="","",IF(R383&lt;&gt;"","",IF(SUMPRODUCT(--(AN18:AN1500=Z17),--(AM18:AM1500&lt;&gt;""),--ISNUMBER(SEARCH(" "&amp;AM18:AM1500&amp;" ",Q383)))&gt;0,Z17,"")))</f>
        <v/>
      </c>
      <c r="AA383" s="964" t="str" cm="1">
        <f t="array" ref="AA383">IF(N383="","",IF(R383&lt;&gt;"","",IF(SUMPRODUCT(--(AN18:AN1500=AA17),--(AM18:AM1500&lt;&gt;""),--ISNUMBER(SEARCH(" "&amp;AM18:AM1500&amp;" ",Q383)))&gt;0,AA17,"")))</f>
        <v/>
      </c>
      <c r="AB383" s="964" t="str" cm="1">
        <f t="array" ref="AB383">IF(N383="","",IF(R383&lt;&gt;"","",IF(SUMPRODUCT(--(AN18:AN1500=AB17),--(AM18:AM1500&lt;&gt;""),--ISNUMBER(SEARCH(" "&amp;AM18:AM1500&amp;" ",Q383)))&gt;0,AB17,"")))</f>
        <v/>
      </c>
      <c r="AC383" s="964" t="str" cm="1">
        <f t="array" ref="AC383">IF(N383="","",IF(R383&lt;&gt;"","",IF(SUMPRODUCT(--(AN18:AN1500=AC17),--(AM18:AM1500&lt;&gt;""),--ISNUMBER(SEARCH(" "&amp;AM18:AM1500&amp;" ",Q383)))&gt;0,AC17,"")))</f>
        <v/>
      </c>
      <c r="AD383" s="964" t="str" cm="1">
        <f t="array" ref="AD383">IF(N383="","",IF(R383&lt;&gt;"","",IF(SUMPRODUCT(--(AN18:AN1500=AD17),--(AM18:AM1500&lt;&gt;""),--ISNUMBER(SEARCH(" "&amp;AM18:AM1500&amp;" ",Q383)))&gt;0,AD17,"")))</f>
        <v/>
      </c>
      <c r="AE383" s="964" t="str" cm="1">
        <f t="array" ref="AE383">IF(N383="","",IF(R383&lt;&gt;"","",IF(SUMPRODUCT(--(AN18:AN1500=AE17),--(AM18:AM1500&lt;&gt;""),--ISNUMBER(SEARCH(" "&amp;AM18:AM1500&amp;" ",Q383)))&gt;0,AE17,"")))</f>
        <v/>
      </c>
      <c r="AF383" s="964" t="str" cm="1">
        <f t="array" ref="AF383">IF(N383="","",IF(R383&lt;&gt;"","",IF(SUMPRODUCT(--(AN18:AN1500=AF17),--(AM18:AM1500&lt;&gt;""),--ISNUMBER(SEARCH(" "&amp;AM18:AM1500&amp;" ",Q383)))&gt;0,AF17,"")))</f>
        <v/>
      </c>
      <c r="AG383" s="964" t="str" cm="1">
        <f t="array" ref="AG383">IF(N383="","",IF(R383&lt;&gt;"","",IF(SUMPRODUCT(--(AN18:AN1500=AG17),--(AM18:AM1500&lt;&gt;""),--ISNUMBER(SEARCH(" "&amp;AM18:AM1500&amp;" ",Q383)))&gt;0,AG17,"")))</f>
        <v/>
      </c>
      <c r="AH383" s="964" t="str" cm="1">
        <f t="array" ref="AH383">IF(N383="","",IF(R383&lt;&gt;"","",IF(SUMPRODUCT(--(AN18:AN1500=AH17),--(AM18:AM1500&lt;&gt;""),--ISNUMBER(SEARCH(" "&amp;AM18:AM1500&amp;" ",Q383)))&gt;0,AH17,"")))</f>
        <v/>
      </c>
      <c r="AI383" s="964" t="str" cm="1">
        <f t="array" ref="AI383">IF(N383="","",IF(R383&lt;&gt;"","",IF(SUMPRODUCT(--(AN18:AN1500=AI17),--(AM18:AM1500&lt;&gt;""),--ISNUMBER(SEARCH(" "&amp;AM18:AM1500&amp;" ",Q383)))&gt;0,AI17,"")))</f>
        <v/>
      </c>
      <c r="AJ383" s="964" t="str" cm="1">
        <f t="array" ref="AJ383">IF(N383="","",IF(R383&lt;&gt;"","",IF(SUMPRODUCT(--(AN18:AN1500=AJ17),--(AM18:AM1500&lt;&gt;""),--ISNUMBER(SEARCH(" "&amp;AM18:AM1500&amp;" ",Q383)))&gt;0,AJ17,"")))</f>
        <v/>
      </c>
      <c r="AK383" s="964" t="str" cm="1">
        <f t="array" ref="AK383">IF(N383="","",IF(T383&lt;&gt;"",AK17,IF(S383&lt;&gt;"","",IF(R383&lt;&gt;"","",IF(SUMPRODUCT(--(AN18:AN1500=AK17),--(AM18:AM1500&lt;&gt;""),--ISNUMBER(SEARCH(" "&amp;AM18:AM1500&amp;" ",Q383)))&gt;0,AK17,"")))))</f>
        <v/>
      </c>
      <c r="AM383" s="964" t="s">
        <v>2377</v>
      </c>
      <c r="AN383" s="964" t="s">
        <v>1597</v>
      </c>
      <c r="BN383" s="49">
        <v>1</v>
      </c>
    </row>
    <row r="384" spans="3:66" ht="35.1" customHeight="1">
      <c r="C384" s="65"/>
      <c r="D384" s="984" t="str">
        <f t="shared" si="70"/>
        <v/>
      </c>
      <c r="E384" s="982"/>
      <c r="G384" s="963" t="str">
        <f>IF(H384="","",COUNTIF(H18:H384,"&lt;&gt;"))</f>
        <v/>
      </c>
      <c r="H384" s="958" t="str" cm="1">
        <f t="array" ref="H384">IF(L384="","",IF(LEN(L384)&lt;=MAX(10,G13),L384,IFERROR(LEFT(L384,LOOKUP(2,1/(MID(L384,ROW(1:500),1)=" ")/(ROW(1:500)&lt;=MAX(10,G13)),ROW(1:500))-1),LEFT(L384,MAX(10,G13)))))</f>
        <v/>
      </c>
      <c r="I384" s="963" t="str">
        <f t="shared" si="71"/>
        <v/>
      </c>
      <c r="J384" s="963" t="str">
        <f t="shared" si="72"/>
        <v/>
      </c>
      <c r="K384" s="964" t="str">
        <f>IF(M383&lt;&gt;"",K383,IF(K383&lt;MAX(A18:A317),K383+1,""))</f>
        <v/>
      </c>
      <c r="L384" s="965" t="str">
        <f>IF(K384="","",IF(M383&lt;&gt;"",M383,INDEX(E18:E317,MATCH(K384,A18:A317,0))))</f>
        <v/>
      </c>
      <c r="M384" s="965" t="str">
        <f t="shared" si="73"/>
        <v/>
      </c>
      <c r="N384" s="966" t="str">
        <f t="shared" si="74"/>
        <v/>
      </c>
      <c r="O384" s="967" t="str">
        <f t="shared" si="75"/>
        <v/>
      </c>
      <c r="P384" s="967" t="str">
        <f t="shared" si="76"/>
        <v/>
      </c>
      <c r="Q384" s="966" t="str">
        <f t="shared" si="77"/>
        <v/>
      </c>
      <c r="R384" s="967" t="str">
        <f>IF(N384="","",IF(COUNTIF(AP18:AP300,TRIM(Q384))&gt;0,"EXCLUSION EXACTE",""))</f>
        <v/>
      </c>
      <c r="S384" s="967" t="str" cm="1">
        <f t="array" ref="S384">IF(N384="","",IF(SUMPRODUCT(--(AP18:AP300&lt;&gt;""),--ISNUMBER(SEARCH(" "&amp;AP18:AP300&amp;" ",Q384)))&gt;0,"BLOQUE MOLLUSQUES",""))</f>
        <v/>
      </c>
      <c r="T384" s="967" t="str" cm="1">
        <f t="array" ref="T384">IF(N384="","",IF(SUMPRODUCT(--(AT18:AT300&lt;&gt;""),--ISNUMBER(SEARCH(" "&amp;AT18:AT300&amp;" ",Q384)))&gt;0,"FORCE MOLLUSQUES",""))</f>
        <v/>
      </c>
      <c r="U384" s="966" t="str">
        <f t="shared" si="78"/>
        <v/>
      </c>
      <c r="V384" s="966" t="str">
        <f t="shared" si="80"/>
        <v/>
      </c>
      <c r="W384" s="991" t="str">
        <f t="shared" si="79"/>
        <v/>
      </c>
      <c r="X384" s="967" t="str" cm="1">
        <f t="array" ref="X384">IF(N384="","",IF(R384&lt;&gt;"","",IF(SUMPRODUCT(--(AN18:AN1500=X17),--(AM18:AM1500&lt;&gt;""),--ISNUMBER(SEARCH(" "&amp;AM18:AM1500&amp;" ",Q384)))&gt;0,X17,"")))</f>
        <v/>
      </c>
      <c r="Y384" s="967" t="str" cm="1">
        <f t="array" ref="Y384">IF(N384="","",IF(R384&lt;&gt;"","",IF(SUMPRODUCT(--(AN18:AN1500=Y17),--(AM18:AM1500&lt;&gt;""),--ISNUMBER(SEARCH(" "&amp;AM18:AM1500&amp;" ",Q384)))&gt;0,Y17,"")))</f>
        <v/>
      </c>
      <c r="Z384" s="967" t="str" cm="1">
        <f t="array" ref="Z384">IF(N384="","",IF(R384&lt;&gt;"","",IF(SUMPRODUCT(--(AN18:AN1500=Z17),--(AM18:AM1500&lt;&gt;""),--ISNUMBER(SEARCH(" "&amp;AM18:AM1500&amp;" ",Q384)))&gt;0,Z17,"")))</f>
        <v/>
      </c>
      <c r="AA384" s="967" t="str" cm="1">
        <f t="array" ref="AA384">IF(N384="","",IF(R384&lt;&gt;"","",IF(SUMPRODUCT(--(AN18:AN1500=AA17),--(AM18:AM1500&lt;&gt;""),--ISNUMBER(SEARCH(" "&amp;AM18:AM1500&amp;" ",Q384)))&gt;0,AA17,"")))</f>
        <v/>
      </c>
      <c r="AB384" s="967" t="str" cm="1">
        <f t="array" ref="AB384">IF(N384="","",IF(R384&lt;&gt;"","",IF(SUMPRODUCT(--(AN18:AN1500=AB17),--(AM18:AM1500&lt;&gt;""),--ISNUMBER(SEARCH(" "&amp;AM18:AM1500&amp;" ",Q384)))&gt;0,AB17,"")))</f>
        <v/>
      </c>
      <c r="AC384" s="967" t="str" cm="1">
        <f t="array" ref="AC384">IF(N384="","",IF(R384&lt;&gt;"","",IF(SUMPRODUCT(--(AN18:AN1500=AC17),--(AM18:AM1500&lt;&gt;""),--ISNUMBER(SEARCH(" "&amp;AM18:AM1500&amp;" ",Q384)))&gt;0,AC17,"")))</f>
        <v/>
      </c>
      <c r="AD384" s="967" t="str" cm="1">
        <f t="array" ref="AD384">IF(N384="","",IF(R384&lt;&gt;"","",IF(SUMPRODUCT(--(AN18:AN1500=AD17),--(AM18:AM1500&lt;&gt;""),--ISNUMBER(SEARCH(" "&amp;AM18:AM1500&amp;" ",Q384)))&gt;0,AD17,"")))</f>
        <v/>
      </c>
      <c r="AE384" s="967" t="str" cm="1">
        <f t="array" ref="AE384">IF(N384="","",IF(R384&lt;&gt;"","",IF(SUMPRODUCT(--(AN18:AN1500=AE17),--(AM18:AM1500&lt;&gt;""),--ISNUMBER(SEARCH(" "&amp;AM18:AM1500&amp;" ",Q384)))&gt;0,AE17,"")))</f>
        <v/>
      </c>
      <c r="AF384" s="967" t="str" cm="1">
        <f t="array" ref="AF384">IF(N384="","",IF(R384&lt;&gt;"","",IF(SUMPRODUCT(--(AN18:AN1500=AF17),--(AM18:AM1500&lt;&gt;""),--ISNUMBER(SEARCH(" "&amp;AM18:AM1500&amp;" ",Q384)))&gt;0,AF17,"")))</f>
        <v/>
      </c>
      <c r="AG384" s="967" t="str" cm="1">
        <f t="array" ref="AG384">IF(N384="","",IF(R384&lt;&gt;"","",IF(SUMPRODUCT(--(AN18:AN1500=AG17),--(AM18:AM1500&lt;&gt;""),--ISNUMBER(SEARCH(" "&amp;AM18:AM1500&amp;" ",Q384)))&gt;0,AG17,"")))</f>
        <v/>
      </c>
      <c r="AH384" s="967" t="str" cm="1">
        <f t="array" ref="AH384">IF(N384="","",IF(R384&lt;&gt;"","",IF(SUMPRODUCT(--(AN18:AN1500=AH17),--(AM18:AM1500&lt;&gt;""),--ISNUMBER(SEARCH(" "&amp;AM18:AM1500&amp;" ",Q384)))&gt;0,AH17,"")))</f>
        <v/>
      </c>
      <c r="AI384" s="967" t="str" cm="1">
        <f t="array" ref="AI384">IF(N384="","",IF(R384&lt;&gt;"","",IF(SUMPRODUCT(--(AN18:AN1500=AI17),--(AM18:AM1500&lt;&gt;""),--ISNUMBER(SEARCH(" "&amp;AM18:AM1500&amp;" ",Q384)))&gt;0,AI17,"")))</f>
        <v/>
      </c>
      <c r="AJ384" s="967" t="str" cm="1">
        <f t="array" ref="AJ384">IF(N384="","",IF(R384&lt;&gt;"","",IF(SUMPRODUCT(--(AN18:AN1500=AJ17),--(AM18:AM1500&lt;&gt;""),--ISNUMBER(SEARCH(" "&amp;AM18:AM1500&amp;" ",Q384)))&gt;0,AJ17,"")))</f>
        <v/>
      </c>
      <c r="AK384" s="967" t="str" cm="1">
        <f t="array" ref="AK384">IF(N384="","",IF(T384&lt;&gt;"",AK17,IF(S384&lt;&gt;"","",IF(R384&lt;&gt;"","",IF(SUMPRODUCT(--(AN18:AN1500=AK17),--(AM18:AM1500&lt;&gt;""),--ISNUMBER(SEARCH(" "&amp;AM18:AM1500&amp;" ",Q384)))&gt;0,AK17,"")))))</f>
        <v/>
      </c>
      <c r="AM384" s="968" t="s">
        <v>2176</v>
      </c>
      <c r="AN384" s="968" t="s">
        <v>1597</v>
      </c>
      <c r="BN384" s="49">
        <v>1</v>
      </c>
    </row>
    <row r="385" spans="3:66" ht="35.1" customHeight="1">
      <c r="C385" s="65"/>
      <c r="D385" s="984" t="str">
        <f t="shared" si="70"/>
        <v/>
      </c>
      <c r="E385" s="982"/>
      <c r="G385" s="964" t="str">
        <f>IF(H385="","",COUNTIF(H18:H385,"&lt;&gt;"))</f>
        <v/>
      </c>
      <c r="H385" s="965" t="str" cm="1">
        <f t="array" ref="H385">IF(L385="","",IF(LEN(L385)&lt;=MAX(10,G13),L385,IFERROR(LEFT(L385,LOOKUP(2,1/(MID(L385,ROW(1:500),1)=" ")/(ROW(1:500)&lt;=MAX(10,G13)),ROW(1:500))-1),LEFT(L385,MAX(10,G13)))))</f>
        <v/>
      </c>
      <c r="I385" s="964" t="str">
        <f t="shared" si="71"/>
        <v/>
      </c>
      <c r="J385" s="964" t="str">
        <f t="shared" si="72"/>
        <v/>
      </c>
      <c r="K385" s="964" t="str">
        <f>IF(M384&lt;&gt;"",K384,IF(K384&lt;MAX(A18:A317),K384+1,""))</f>
        <v/>
      </c>
      <c r="L385" s="965" t="str">
        <f>IF(K385="","",IF(M384&lt;&gt;"",M384,INDEX(E18:E317,MATCH(K385,A18:A317,0))))</f>
        <v/>
      </c>
      <c r="M385" s="965" t="str">
        <f t="shared" si="73"/>
        <v/>
      </c>
      <c r="N385" s="965" t="str">
        <f t="shared" si="74"/>
        <v/>
      </c>
      <c r="O385" s="964" t="str">
        <f t="shared" si="75"/>
        <v/>
      </c>
      <c r="P385" s="964" t="str">
        <f t="shared" si="76"/>
        <v/>
      </c>
      <c r="Q385" s="965" t="str">
        <f t="shared" si="77"/>
        <v/>
      </c>
      <c r="R385" s="964" t="str">
        <f>IF(N385="","",IF(COUNTIF(AP18:AP300,TRIM(Q385))&gt;0,"EXCLUSION EXACTE",""))</f>
        <v/>
      </c>
      <c r="S385" s="964" t="str" cm="1">
        <f t="array" ref="S385">IF(N385="","",IF(SUMPRODUCT(--(AP18:AP300&lt;&gt;""),--ISNUMBER(SEARCH(" "&amp;AP18:AP300&amp;" ",Q385)))&gt;0,"BLOQUE MOLLUSQUES",""))</f>
        <v/>
      </c>
      <c r="T385" s="964" t="str" cm="1">
        <f t="array" ref="T385">IF(N385="","",IF(SUMPRODUCT(--(AT18:AT300&lt;&gt;""),--ISNUMBER(SEARCH(" "&amp;AT18:AT300&amp;" ",Q385)))&gt;0,"FORCE MOLLUSQUES",""))</f>
        <v/>
      </c>
      <c r="U385" s="965" t="str">
        <f t="shared" si="78"/>
        <v/>
      </c>
      <c r="V385" s="965" t="str">
        <f t="shared" si="80"/>
        <v/>
      </c>
      <c r="W385" s="977" t="str">
        <f t="shared" si="79"/>
        <v/>
      </c>
      <c r="X385" s="964" t="str" cm="1">
        <f t="array" ref="X385">IF(N385="","",IF(R385&lt;&gt;"","",IF(SUMPRODUCT(--(AN18:AN1500=X17),--(AM18:AM1500&lt;&gt;""),--ISNUMBER(SEARCH(" "&amp;AM18:AM1500&amp;" ",Q385)))&gt;0,X17,"")))</f>
        <v/>
      </c>
      <c r="Y385" s="964" t="str" cm="1">
        <f t="array" ref="Y385">IF(N385="","",IF(R385&lt;&gt;"","",IF(SUMPRODUCT(--(AN18:AN1500=Y17),--(AM18:AM1500&lt;&gt;""),--ISNUMBER(SEARCH(" "&amp;AM18:AM1500&amp;" ",Q385)))&gt;0,Y17,"")))</f>
        <v/>
      </c>
      <c r="Z385" s="964" t="str" cm="1">
        <f t="array" ref="Z385">IF(N385="","",IF(R385&lt;&gt;"","",IF(SUMPRODUCT(--(AN18:AN1500=Z17),--(AM18:AM1500&lt;&gt;""),--ISNUMBER(SEARCH(" "&amp;AM18:AM1500&amp;" ",Q385)))&gt;0,Z17,"")))</f>
        <v/>
      </c>
      <c r="AA385" s="964" t="str" cm="1">
        <f t="array" ref="AA385">IF(N385="","",IF(R385&lt;&gt;"","",IF(SUMPRODUCT(--(AN18:AN1500=AA17),--(AM18:AM1500&lt;&gt;""),--ISNUMBER(SEARCH(" "&amp;AM18:AM1500&amp;" ",Q385)))&gt;0,AA17,"")))</f>
        <v/>
      </c>
      <c r="AB385" s="964" t="str" cm="1">
        <f t="array" ref="AB385">IF(N385="","",IF(R385&lt;&gt;"","",IF(SUMPRODUCT(--(AN18:AN1500=AB17),--(AM18:AM1500&lt;&gt;""),--ISNUMBER(SEARCH(" "&amp;AM18:AM1500&amp;" ",Q385)))&gt;0,AB17,"")))</f>
        <v/>
      </c>
      <c r="AC385" s="964" t="str" cm="1">
        <f t="array" ref="AC385">IF(N385="","",IF(R385&lt;&gt;"","",IF(SUMPRODUCT(--(AN18:AN1500=AC17),--(AM18:AM1500&lt;&gt;""),--ISNUMBER(SEARCH(" "&amp;AM18:AM1500&amp;" ",Q385)))&gt;0,AC17,"")))</f>
        <v/>
      </c>
      <c r="AD385" s="964" t="str" cm="1">
        <f t="array" ref="AD385">IF(N385="","",IF(R385&lt;&gt;"","",IF(SUMPRODUCT(--(AN18:AN1500=AD17),--(AM18:AM1500&lt;&gt;""),--ISNUMBER(SEARCH(" "&amp;AM18:AM1500&amp;" ",Q385)))&gt;0,AD17,"")))</f>
        <v/>
      </c>
      <c r="AE385" s="964" t="str" cm="1">
        <f t="array" ref="AE385">IF(N385="","",IF(R385&lt;&gt;"","",IF(SUMPRODUCT(--(AN18:AN1500=AE17),--(AM18:AM1500&lt;&gt;""),--ISNUMBER(SEARCH(" "&amp;AM18:AM1500&amp;" ",Q385)))&gt;0,AE17,"")))</f>
        <v/>
      </c>
      <c r="AF385" s="964" t="str" cm="1">
        <f t="array" ref="AF385">IF(N385="","",IF(R385&lt;&gt;"","",IF(SUMPRODUCT(--(AN18:AN1500=AF17),--(AM18:AM1500&lt;&gt;""),--ISNUMBER(SEARCH(" "&amp;AM18:AM1500&amp;" ",Q385)))&gt;0,AF17,"")))</f>
        <v/>
      </c>
      <c r="AG385" s="964" t="str" cm="1">
        <f t="array" ref="AG385">IF(N385="","",IF(R385&lt;&gt;"","",IF(SUMPRODUCT(--(AN18:AN1500=AG17),--(AM18:AM1500&lt;&gt;""),--ISNUMBER(SEARCH(" "&amp;AM18:AM1500&amp;" ",Q385)))&gt;0,AG17,"")))</f>
        <v/>
      </c>
      <c r="AH385" s="964" t="str" cm="1">
        <f t="array" ref="AH385">IF(N385="","",IF(R385&lt;&gt;"","",IF(SUMPRODUCT(--(AN18:AN1500=AH17),--(AM18:AM1500&lt;&gt;""),--ISNUMBER(SEARCH(" "&amp;AM18:AM1500&amp;" ",Q385)))&gt;0,AH17,"")))</f>
        <v/>
      </c>
      <c r="AI385" s="964" t="str" cm="1">
        <f t="array" ref="AI385">IF(N385="","",IF(R385&lt;&gt;"","",IF(SUMPRODUCT(--(AN18:AN1500=AI17),--(AM18:AM1500&lt;&gt;""),--ISNUMBER(SEARCH(" "&amp;AM18:AM1500&amp;" ",Q385)))&gt;0,AI17,"")))</f>
        <v/>
      </c>
      <c r="AJ385" s="964" t="str" cm="1">
        <f t="array" ref="AJ385">IF(N385="","",IF(R385&lt;&gt;"","",IF(SUMPRODUCT(--(AN18:AN1500=AJ17),--(AM18:AM1500&lt;&gt;""),--ISNUMBER(SEARCH(" "&amp;AM18:AM1500&amp;" ",Q385)))&gt;0,AJ17,"")))</f>
        <v/>
      </c>
      <c r="AK385" s="964" t="str" cm="1">
        <f t="array" ref="AK385">IF(N385="","",IF(T385&lt;&gt;"",AK17,IF(S385&lt;&gt;"","",IF(R385&lt;&gt;"","",IF(SUMPRODUCT(--(AN18:AN1500=AK17),--(AM18:AM1500&lt;&gt;""),--ISNUMBER(SEARCH(" "&amp;AM18:AM1500&amp;" ",Q385)))&gt;0,AK17,"")))))</f>
        <v/>
      </c>
      <c r="AM385" s="964" t="s">
        <v>2177</v>
      </c>
      <c r="AN385" s="964" t="s">
        <v>1597</v>
      </c>
      <c r="BN385" s="49">
        <v>1</v>
      </c>
    </row>
    <row r="386" spans="3:66" ht="35.1" customHeight="1">
      <c r="C386" s="65"/>
      <c r="D386" s="984" t="str">
        <f t="shared" si="70"/>
        <v/>
      </c>
      <c r="E386" s="982"/>
      <c r="G386" s="963" t="str">
        <f>IF(H386="","",COUNTIF(H18:H386,"&lt;&gt;"))</f>
        <v/>
      </c>
      <c r="H386" s="958" t="str" cm="1">
        <f t="array" ref="H386">IF(L386="","",IF(LEN(L386)&lt;=MAX(10,G13),L386,IFERROR(LEFT(L386,LOOKUP(2,1/(MID(L386,ROW(1:500),1)=" ")/(ROW(1:500)&lt;=MAX(10,G13)),ROW(1:500))-1),LEFT(L386,MAX(10,G13)))))</f>
        <v/>
      </c>
      <c r="I386" s="963" t="str">
        <f t="shared" si="71"/>
        <v/>
      </c>
      <c r="J386" s="963" t="str">
        <f t="shared" si="72"/>
        <v/>
      </c>
      <c r="K386" s="964" t="str">
        <f>IF(M385&lt;&gt;"",K385,IF(K385&lt;MAX(A18:A317),K385+1,""))</f>
        <v/>
      </c>
      <c r="L386" s="965" t="str">
        <f>IF(K386="","",IF(M385&lt;&gt;"",M385,INDEX(E18:E317,MATCH(K386,A18:A317,0))))</f>
        <v/>
      </c>
      <c r="M386" s="965" t="str">
        <f t="shared" si="73"/>
        <v/>
      </c>
      <c r="N386" s="966" t="str">
        <f t="shared" si="74"/>
        <v/>
      </c>
      <c r="O386" s="967" t="str">
        <f t="shared" si="75"/>
        <v/>
      </c>
      <c r="P386" s="967" t="str">
        <f t="shared" si="76"/>
        <v/>
      </c>
      <c r="Q386" s="966" t="str">
        <f t="shared" si="77"/>
        <v/>
      </c>
      <c r="R386" s="967" t="str">
        <f>IF(N386="","",IF(COUNTIF(AP18:AP300,TRIM(Q386))&gt;0,"EXCLUSION EXACTE",""))</f>
        <v/>
      </c>
      <c r="S386" s="967" t="str" cm="1">
        <f t="array" ref="S386">IF(N386="","",IF(SUMPRODUCT(--(AP18:AP300&lt;&gt;""),--ISNUMBER(SEARCH(" "&amp;AP18:AP300&amp;" ",Q386)))&gt;0,"BLOQUE MOLLUSQUES",""))</f>
        <v/>
      </c>
      <c r="T386" s="967" t="str" cm="1">
        <f t="array" ref="T386">IF(N386="","",IF(SUMPRODUCT(--(AT18:AT300&lt;&gt;""),--ISNUMBER(SEARCH(" "&amp;AT18:AT300&amp;" ",Q386)))&gt;0,"FORCE MOLLUSQUES",""))</f>
        <v/>
      </c>
      <c r="U386" s="966" t="str">
        <f t="shared" si="78"/>
        <v/>
      </c>
      <c r="V386" s="966" t="str">
        <f t="shared" si="80"/>
        <v/>
      </c>
      <c r="W386" s="991" t="str">
        <f t="shared" si="79"/>
        <v/>
      </c>
      <c r="X386" s="967" t="str" cm="1">
        <f t="array" ref="X386">IF(N386="","",IF(R386&lt;&gt;"","",IF(SUMPRODUCT(--(AN18:AN1500=X17),--(AM18:AM1500&lt;&gt;""),--ISNUMBER(SEARCH(" "&amp;AM18:AM1500&amp;" ",Q386)))&gt;0,X17,"")))</f>
        <v/>
      </c>
      <c r="Y386" s="967" t="str" cm="1">
        <f t="array" ref="Y386">IF(N386="","",IF(R386&lt;&gt;"","",IF(SUMPRODUCT(--(AN18:AN1500=Y17),--(AM18:AM1500&lt;&gt;""),--ISNUMBER(SEARCH(" "&amp;AM18:AM1500&amp;" ",Q386)))&gt;0,Y17,"")))</f>
        <v/>
      </c>
      <c r="Z386" s="967" t="str" cm="1">
        <f t="array" ref="Z386">IF(N386="","",IF(R386&lt;&gt;"","",IF(SUMPRODUCT(--(AN18:AN1500=Z17),--(AM18:AM1500&lt;&gt;""),--ISNUMBER(SEARCH(" "&amp;AM18:AM1500&amp;" ",Q386)))&gt;0,Z17,"")))</f>
        <v/>
      </c>
      <c r="AA386" s="967" t="str" cm="1">
        <f t="array" ref="AA386">IF(N386="","",IF(R386&lt;&gt;"","",IF(SUMPRODUCT(--(AN18:AN1500=AA17),--(AM18:AM1500&lt;&gt;""),--ISNUMBER(SEARCH(" "&amp;AM18:AM1500&amp;" ",Q386)))&gt;0,AA17,"")))</f>
        <v/>
      </c>
      <c r="AB386" s="967" t="str" cm="1">
        <f t="array" ref="AB386">IF(N386="","",IF(R386&lt;&gt;"","",IF(SUMPRODUCT(--(AN18:AN1500=AB17),--(AM18:AM1500&lt;&gt;""),--ISNUMBER(SEARCH(" "&amp;AM18:AM1500&amp;" ",Q386)))&gt;0,AB17,"")))</f>
        <v/>
      </c>
      <c r="AC386" s="967" t="str" cm="1">
        <f t="array" ref="AC386">IF(N386="","",IF(R386&lt;&gt;"","",IF(SUMPRODUCT(--(AN18:AN1500=AC17),--(AM18:AM1500&lt;&gt;""),--ISNUMBER(SEARCH(" "&amp;AM18:AM1500&amp;" ",Q386)))&gt;0,AC17,"")))</f>
        <v/>
      </c>
      <c r="AD386" s="967" t="str" cm="1">
        <f t="array" ref="AD386">IF(N386="","",IF(R386&lt;&gt;"","",IF(SUMPRODUCT(--(AN18:AN1500=AD17),--(AM18:AM1500&lt;&gt;""),--ISNUMBER(SEARCH(" "&amp;AM18:AM1500&amp;" ",Q386)))&gt;0,AD17,"")))</f>
        <v/>
      </c>
      <c r="AE386" s="967" t="str" cm="1">
        <f t="array" ref="AE386">IF(N386="","",IF(R386&lt;&gt;"","",IF(SUMPRODUCT(--(AN18:AN1500=AE17),--(AM18:AM1500&lt;&gt;""),--ISNUMBER(SEARCH(" "&amp;AM18:AM1500&amp;" ",Q386)))&gt;0,AE17,"")))</f>
        <v/>
      </c>
      <c r="AF386" s="967" t="str" cm="1">
        <f t="array" ref="AF386">IF(N386="","",IF(R386&lt;&gt;"","",IF(SUMPRODUCT(--(AN18:AN1500=AF17),--(AM18:AM1500&lt;&gt;""),--ISNUMBER(SEARCH(" "&amp;AM18:AM1500&amp;" ",Q386)))&gt;0,AF17,"")))</f>
        <v/>
      </c>
      <c r="AG386" s="967" t="str" cm="1">
        <f t="array" ref="AG386">IF(N386="","",IF(R386&lt;&gt;"","",IF(SUMPRODUCT(--(AN18:AN1500=AG17),--(AM18:AM1500&lt;&gt;""),--ISNUMBER(SEARCH(" "&amp;AM18:AM1500&amp;" ",Q386)))&gt;0,AG17,"")))</f>
        <v/>
      </c>
      <c r="AH386" s="967" t="str" cm="1">
        <f t="array" ref="AH386">IF(N386="","",IF(R386&lt;&gt;"","",IF(SUMPRODUCT(--(AN18:AN1500=AH17),--(AM18:AM1500&lt;&gt;""),--ISNUMBER(SEARCH(" "&amp;AM18:AM1500&amp;" ",Q386)))&gt;0,AH17,"")))</f>
        <v/>
      </c>
      <c r="AI386" s="967" t="str" cm="1">
        <f t="array" ref="AI386">IF(N386="","",IF(R386&lt;&gt;"","",IF(SUMPRODUCT(--(AN18:AN1500=AI17),--(AM18:AM1500&lt;&gt;""),--ISNUMBER(SEARCH(" "&amp;AM18:AM1500&amp;" ",Q386)))&gt;0,AI17,"")))</f>
        <v/>
      </c>
      <c r="AJ386" s="967" t="str" cm="1">
        <f t="array" ref="AJ386">IF(N386="","",IF(R386&lt;&gt;"","",IF(SUMPRODUCT(--(AN18:AN1500=AJ17),--(AM18:AM1500&lt;&gt;""),--ISNUMBER(SEARCH(" "&amp;AM18:AM1500&amp;" ",Q386)))&gt;0,AJ17,"")))</f>
        <v/>
      </c>
      <c r="AK386" s="967" t="str" cm="1">
        <f t="array" ref="AK386">IF(N386="","",IF(T386&lt;&gt;"",AK17,IF(S386&lt;&gt;"","",IF(R386&lt;&gt;"","",IF(SUMPRODUCT(--(AN18:AN1500=AK17),--(AM18:AM1500&lt;&gt;""),--ISNUMBER(SEARCH(" "&amp;AM18:AM1500&amp;" ",Q386)))&gt;0,AK17,"")))))</f>
        <v/>
      </c>
      <c r="AM386" s="968" t="s">
        <v>2178</v>
      </c>
      <c r="AN386" s="968" t="s">
        <v>1597</v>
      </c>
      <c r="BN386" s="49">
        <v>1</v>
      </c>
    </row>
    <row r="387" spans="3:66" ht="35.1" customHeight="1">
      <c r="C387" s="65"/>
      <c r="D387" s="984" t="str">
        <f t="shared" si="70"/>
        <v/>
      </c>
      <c r="E387" s="982"/>
      <c r="G387" s="964" t="str">
        <f>IF(H387="","",COUNTIF(H18:H387,"&lt;&gt;"))</f>
        <v/>
      </c>
      <c r="H387" s="965" t="str" cm="1">
        <f t="array" ref="H387">IF(L387="","",IF(LEN(L387)&lt;=MAX(10,G13),L387,IFERROR(LEFT(L387,LOOKUP(2,1/(MID(L387,ROW(1:500),1)=" ")/(ROW(1:500)&lt;=MAX(10,G13)),ROW(1:500))-1),LEFT(L387,MAX(10,G13)))))</f>
        <v/>
      </c>
      <c r="I387" s="964" t="str">
        <f t="shared" si="71"/>
        <v/>
      </c>
      <c r="J387" s="964" t="str">
        <f t="shared" si="72"/>
        <v/>
      </c>
      <c r="K387" s="964" t="str">
        <f>IF(M386&lt;&gt;"",K386,IF(K386&lt;MAX(A18:A317),K386+1,""))</f>
        <v/>
      </c>
      <c r="L387" s="965" t="str">
        <f>IF(K387="","",IF(M386&lt;&gt;"",M386,INDEX(E18:E317,MATCH(K387,A18:A317,0))))</f>
        <v/>
      </c>
      <c r="M387" s="965" t="str">
        <f t="shared" si="73"/>
        <v/>
      </c>
      <c r="N387" s="965" t="str">
        <f t="shared" si="74"/>
        <v/>
      </c>
      <c r="O387" s="964" t="str">
        <f t="shared" si="75"/>
        <v/>
      </c>
      <c r="P387" s="964" t="str">
        <f t="shared" si="76"/>
        <v/>
      </c>
      <c r="Q387" s="965" t="str">
        <f t="shared" si="77"/>
        <v/>
      </c>
      <c r="R387" s="964" t="str">
        <f>IF(N387="","",IF(COUNTIF(AP18:AP300,TRIM(Q387))&gt;0,"EXCLUSION EXACTE",""))</f>
        <v/>
      </c>
      <c r="S387" s="964" t="str" cm="1">
        <f t="array" ref="S387">IF(N387="","",IF(SUMPRODUCT(--(AP18:AP300&lt;&gt;""),--ISNUMBER(SEARCH(" "&amp;AP18:AP300&amp;" ",Q387)))&gt;0,"BLOQUE MOLLUSQUES",""))</f>
        <v/>
      </c>
      <c r="T387" s="964" t="str" cm="1">
        <f t="array" ref="T387">IF(N387="","",IF(SUMPRODUCT(--(AT18:AT300&lt;&gt;""),--ISNUMBER(SEARCH(" "&amp;AT18:AT300&amp;" ",Q387)))&gt;0,"FORCE MOLLUSQUES",""))</f>
        <v/>
      </c>
      <c r="U387" s="965" t="str">
        <f t="shared" si="78"/>
        <v/>
      </c>
      <c r="V387" s="965" t="str">
        <f t="shared" si="80"/>
        <v/>
      </c>
      <c r="W387" s="977" t="str">
        <f t="shared" si="79"/>
        <v/>
      </c>
      <c r="X387" s="964" t="str" cm="1">
        <f t="array" ref="X387">IF(N387="","",IF(R387&lt;&gt;"","",IF(SUMPRODUCT(--(AN18:AN1500=X17),--(AM18:AM1500&lt;&gt;""),--ISNUMBER(SEARCH(" "&amp;AM18:AM1500&amp;" ",Q387)))&gt;0,X17,"")))</f>
        <v/>
      </c>
      <c r="Y387" s="964" t="str" cm="1">
        <f t="array" ref="Y387">IF(N387="","",IF(R387&lt;&gt;"","",IF(SUMPRODUCT(--(AN18:AN1500=Y17),--(AM18:AM1500&lt;&gt;""),--ISNUMBER(SEARCH(" "&amp;AM18:AM1500&amp;" ",Q387)))&gt;0,Y17,"")))</f>
        <v/>
      </c>
      <c r="Z387" s="964" t="str" cm="1">
        <f t="array" ref="Z387">IF(N387="","",IF(R387&lt;&gt;"","",IF(SUMPRODUCT(--(AN18:AN1500=Z17),--(AM18:AM1500&lt;&gt;""),--ISNUMBER(SEARCH(" "&amp;AM18:AM1500&amp;" ",Q387)))&gt;0,Z17,"")))</f>
        <v/>
      </c>
      <c r="AA387" s="964" t="str" cm="1">
        <f t="array" ref="AA387">IF(N387="","",IF(R387&lt;&gt;"","",IF(SUMPRODUCT(--(AN18:AN1500=AA17),--(AM18:AM1500&lt;&gt;""),--ISNUMBER(SEARCH(" "&amp;AM18:AM1500&amp;" ",Q387)))&gt;0,AA17,"")))</f>
        <v/>
      </c>
      <c r="AB387" s="964" t="str" cm="1">
        <f t="array" ref="AB387">IF(N387="","",IF(R387&lt;&gt;"","",IF(SUMPRODUCT(--(AN18:AN1500=AB17),--(AM18:AM1500&lt;&gt;""),--ISNUMBER(SEARCH(" "&amp;AM18:AM1500&amp;" ",Q387)))&gt;0,AB17,"")))</f>
        <v/>
      </c>
      <c r="AC387" s="964" t="str" cm="1">
        <f t="array" ref="AC387">IF(N387="","",IF(R387&lt;&gt;"","",IF(SUMPRODUCT(--(AN18:AN1500=AC17),--(AM18:AM1500&lt;&gt;""),--ISNUMBER(SEARCH(" "&amp;AM18:AM1500&amp;" ",Q387)))&gt;0,AC17,"")))</f>
        <v/>
      </c>
      <c r="AD387" s="964" t="str" cm="1">
        <f t="array" ref="AD387">IF(N387="","",IF(R387&lt;&gt;"","",IF(SUMPRODUCT(--(AN18:AN1500=AD17),--(AM18:AM1500&lt;&gt;""),--ISNUMBER(SEARCH(" "&amp;AM18:AM1500&amp;" ",Q387)))&gt;0,AD17,"")))</f>
        <v/>
      </c>
      <c r="AE387" s="964" t="str" cm="1">
        <f t="array" ref="AE387">IF(N387="","",IF(R387&lt;&gt;"","",IF(SUMPRODUCT(--(AN18:AN1500=AE17),--(AM18:AM1500&lt;&gt;""),--ISNUMBER(SEARCH(" "&amp;AM18:AM1500&amp;" ",Q387)))&gt;0,AE17,"")))</f>
        <v/>
      </c>
      <c r="AF387" s="964" t="str" cm="1">
        <f t="array" ref="AF387">IF(N387="","",IF(R387&lt;&gt;"","",IF(SUMPRODUCT(--(AN18:AN1500=AF17),--(AM18:AM1500&lt;&gt;""),--ISNUMBER(SEARCH(" "&amp;AM18:AM1500&amp;" ",Q387)))&gt;0,AF17,"")))</f>
        <v/>
      </c>
      <c r="AG387" s="964" t="str" cm="1">
        <f t="array" ref="AG387">IF(N387="","",IF(R387&lt;&gt;"","",IF(SUMPRODUCT(--(AN18:AN1500=AG17),--(AM18:AM1500&lt;&gt;""),--ISNUMBER(SEARCH(" "&amp;AM18:AM1500&amp;" ",Q387)))&gt;0,AG17,"")))</f>
        <v/>
      </c>
      <c r="AH387" s="964" t="str" cm="1">
        <f t="array" ref="AH387">IF(N387="","",IF(R387&lt;&gt;"","",IF(SUMPRODUCT(--(AN18:AN1500=AH17),--(AM18:AM1500&lt;&gt;""),--ISNUMBER(SEARCH(" "&amp;AM18:AM1500&amp;" ",Q387)))&gt;0,AH17,"")))</f>
        <v/>
      </c>
      <c r="AI387" s="964" t="str" cm="1">
        <f t="array" ref="AI387">IF(N387="","",IF(R387&lt;&gt;"","",IF(SUMPRODUCT(--(AN18:AN1500=AI17),--(AM18:AM1500&lt;&gt;""),--ISNUMBER(SEARCH(" "&amp;AM18:AM1500&amp;" ",Q387)))&gt;0,AI17,"")))</f>
        <v/>
      </c>
      <c r="AJ387" s="964" t="str" cm="1">
        <f t="array" ref="AJ387">IF(N387="","",IF(R387&lt;&gt;"","",IF(SUMPRODUCT(--(AN18:AN1500=AJ17),--(AM18:AM1500&lt;&gt;""),--ISNUMBER(SEARCH(" "&amp;AM18:AM1500&amp;" ",Q387)))&gt;0,AJ17,"")))</f>
        <v/>
      </c>
      <c r="AK387" s="964" t="str" cm="1">
        <f t="array" ref="AK387">IF(N387="","",IF(T387&lt;&gt;"",AK17,IF(S387&lt;&gt;"","",IF(R387&lt;&gt;"","",IF(SUMPRODUCT(--(AN18:AN1500=AK17),--(AM18:AM1500&lt;&gt;""),--ISNUMBER(SEARCH(" "&amp;AM18:AM1500&amp;" ",Q387)))&gt;0,AK17,"")))))</f>
        <v/>
      </c>
      <c r="AM387" s="964" t="s">
        <v>2179</v>
      </c>
      <c r="AN387" s="964" t="s">
        <v>1597</v>
      </c>
      <c r="BN387" s="49">
        <v>1</v>
      </c>
    </row>
    <row r="388" spans="3:66" ht="35.1" customHeight="1">
      <c r="C388" s="65"/>
      <c r="D388" s="984" t="str">
        <f t="shared" si="70"/>
        <v/>
      </c>
      <c r="E388" s="982"/>
      <c r="G388" s="963" t="str">
        <f>IF(H388="","",COUNTIF(H18:H388,"&lt;&gt;"))</f>
        <v/>
      </c>
      <c r="H388" s="958" t="str" cm="1">
        <f t="array" ref="H388">IF(L388="","",IF(LEN(L388)&lt;=MAX(10,G13),L388,IFERROR(LEFT(L388,LOOKUP(2,1/(MID(L388,ROW(1:500),1)=" ")/(ROW(1:500)&lt;=MAX(10,G13)),ROW(1:500))-1),LEFT(L388,MAX(10,G13)))))</f>
        <v/>
      </c>
      <c r="I388" s="963" t="str">
        <f t="shared" si="71"/>
        <v/>
      </c>
      <c r="J388" s="963" t="str">
        <f t="shared" si="72"/>
        <v/>
      </c>
      <c r="K388" s="964" t="str">
        <f>IF(M387&lt;&gt;"",K387,IF(K387&lt;MAX(A18:A317),K387+1,""))</f>
        <v/>
      </c>
      <c r="L388" s="965" t="str">
        <f>IF(K388="","",IF(M387&lt;&gt;"",M387,INDEX(E18:E317,MATCH(K388,A18:A317,0))))</f>
        <v/>
      </c>
      <c r="M388" s="965" t="str">
        <f t="shared" si="73"/>
        <v/>
      </c>
      <c r="N388" s="966" t="str">
        <f t="shared" si="74"/>
        <v/>
      </c>
      <c r="O388" s="967" t="str">
        <f t="shared" si="75"/>
        <v/>
      </c>
      <c r="P388" s="967" t="str">
        <f t="shared" si="76"/>
        <v/>
      </c>
      <c r="Q388" s="966" t="str">
        <f t="shared" si="77"/>
        <v/>
      </c>
      <c r="R388" s="967" t="str">
        <f>IF(N388="","",IF(COUNTIF(AP18:AP300,TRIM(Q388))&gt;0,"EXCLUSION EXACTE",""))</f>
        <v/>
      </c>
      <c r="S388" s="967" t="str" cm="1">
        <f t="array" ref="S388">IF(N388="","",IF(SUMPRODUCT(--(AP18:AP300&lt;&gt;""),--ISNUMBER(SEARCH(" "&amp;AP18:AP300&amp;" ",Q388)))&gt;0,"BLOQUE MOLLUSQUES",""))</f>
        <v/>
      </c>
      <c r="T388" s="967" t="str" cm="1">
        <f t="array" ref="T388">IF(N388="","",IF(SUMPRODUCT(--(AT18:AT300&lt;&gt;""),--ISNUMBER(SEARCH(" "&amp;AT18:AT300&amp;" ",Q388)))&gt;0,"FORCE MOLLUSQUES",""))</f>
        <v/>
      </c>
      <c r="U388" s="966" t="str">
        <f t="shared" si="78"/>
        <v/>
      </c>
      <c r="V388" s="966" t="str">
        <f t="shared" si="80"/>
        <v/>
      </c>
      <c r="W388" s="991" t="str">
        <f t="shared" si="79"/>
        <v/>
      </c>
      <c r="X388" s="967" t="str" cm="1">
        <f t="array" ref="X388">IF(N388="","",IF(R388&lt;&gt;"","",IF(SUMPRODUCT(--(AN18:AN1500=X17),--(AM18:AM1500&lt;&gt;""),--ISNUMBER(SEARCH(" "&amp;AM18:AM1500&amp;" ",Q388)))&gt;0,X17,"")))</f>
        <v/>
      </c>
      <c r="Y388" s="967" t="str" cm="1">
        <f t="array" ref="Y388">IF(N388="","",IF(R388&lt;&gt;"","",IF(SUMPRODUCT(--(AN18:AN1500=Y17),--(AM18:AM1500&lt;&gt;""),--ISNUMBER(SEARCH(" "&amp;AM18:AM1500&amp;" ",Q388)))&gt;0,Y17,"")))</f>
        <v/>
      </c>
      <c r="Z388" s="967" t="str" cm="1">
        <f t="array" ref="Z388">IF(N388="","",IF(R388&lt;&gt;"","",IF(SUMPRODUCT(--(AN18:AN1500=Z17),--(AM18:AM1500&lt;&gt;""),--ISNUMBER(SEARCH(" "&amp;AM18:AM1500&amp;" ",Q388)))&gt;0,Z17,"")))</f>
        <v/>
      </c>
      <c r="AA388" s="967" t="str" cm="1">
        <f t="array" ref="AA388">IF(N388="","",IF(R388&lt;&gt;"","",IF(SUMPRODUCT(--(AN18:AN1500=AA17),--(AM18:AM1500&lt;&gt;""),--ISNUMBER(SEARCH(" "&amp;AM18:AM1500&amp;" ",Q388)))&gt;0,AA17,"")))</f>
        <v/>
      </c>
      <c r="AB388" s="967" t="str" cm="1">
        <f t="array" ref="AB388">IF(N388="","",IF(R388&lt;&gt;"","",IF(SUMPRODUCT(--(AN18:AN1500=AB17),--(AM18:AM1500&lt;&gt;""),--ISNUMBER(SEARCH(" "&amp;AM18:AM1500&amp;" ",Q388)))&gt;0,AB17,"")))</f>
        <v/>
      </c>
      <c r="AC388" s="967" t="str" cm="1">
        <f t="array" ref="AC388">IF(N388="","",IF(R388&lt;&gt;"","",IF(SUMPRODUCT(--(AN18:AN1500=AC17),--(AM18:AM1500&lt;&gt;""),--ISNUMBER(SEARCH(" "&amp;AM18:AM1500&amp;" ",Q388)))&gt;0,AC17,"")))</f>
        <v/>
      </c>
      <c r="AD388" s="967" t="str" cm="1">
        <f t="array" ref="AD388">IF(N388="","",IF(R388&lt;&gt;"","",IF(SUMPRODUCT(--(AN18:AN1500=AD17),--(AM18:AM1500&lt;&gt;""),--ISNUMBER(SEARCH(" "&amp;AM18:AM1500&amp;" ",Q388)))&gt;0,AD17,"")))</f>
        <v/>
      </c>
      <c r="AE388" s="967" t="str" cm="1">
        <f t="array" ref="AE388">IF(N388="","",IF(R388&lt;&gt;"","",IF(SUMPRODUCT(--(AN18:AN1500=AE17),--(AM18:AM1500&lt;&gt;""),--ISNUMBER(SEARCH(" "&amp;AM18:AM1500&amp;" ",Q388)))&gt;0,AE17,"")))</f>
        <v/>
      </c>
      <c r="AF388" s="967" t="str" cm="1">
        <f t="array" ref="AF388">IF(N388="","",IF(R388&lt;&gt;"","",IF(SUMPRODUCT(--(AN18:AN1500=AF17),--(AM18:AM1500&lt;&gt;""),--ISNUMBER(SEARCH(" "&amp;AM18:AM1500&amp;" ",Q388)))&gt;0,AF17,"")))</f>
        <v/>
      </c>
      <c r="AG388" s="967" t="str" cm="1">
        <f t="array" ref="AG388">IF(N388="","",IF(R388&lt;&gt;"","",IF(SUMPRODUCT(--(AN18:AN1500=AG17),--(AM18:AM1500&lt;&gt;""),--ISNUMBER(SEARCH(" "&amp;AM18:AM1500&amp;" ",Q388)))&gt;0,AG17,"")))</f>
        <v/>
      </c>
      <c r="AH388" s="967" t="str" cm="1">
        <f t="array" ref="AH388">IF(N388="","",IF(R388&lt;&gt;"","",IF(SUMPRODUCT(--(AN18:AN1500=AH17),--(AM18:AM1500&lt;&gt;""),--ISNUMBER(SEARCH(" "&amp;AM18:AM1500&amp;" ",Q388)))&gt;0,AH17,"")))</f>
        <v/>
      </c>
      <c r="AI388" s="967" t="str" cm="1">
        <f t="array" ref="AI388">IF(N388="","",IF(R388&lt;&gt;"","",IF(SUMPRODUCT(--(AN18:AN1500=AI17),--(AM18:AM1500&lt;&gt;""),--ISNUMBER(SEARCH(" "&amp;AM18:AM1500&amp;" ",Q388)))&gt;0,AI17,"")))</f>
        <v/>
      </c>
      <c r="AJ388" s="967" t="str" cm="1">
        <f t="array" ref="AJ388">IF(N388="","",IF(R388&lt;&gt;"","",IF(SUMPRODUCT(--(AN18:AN1500=AJ17),--(AM18:AM1500&lt;&gt;""),--ISNUMBER(SEARCH(" "&amp;AM18:AM1500&amp;" ",Q388)))&gt;0,AJ17,"")))</f>
        <v/>
      </c>
      <c r="AK388" s="967" t="str" cm="1">
        <f t="array" ref="AK388">IF(N388="","",IF(T388&lt;&gt;"",AK17,IF(S388&lt;&gt;"","",IF(R388&lt;&gt;"","",IF(SUMPRODUCT(--(AN18:AN1500=AK17),--(AM18:AM1500&lt;&gt;""),--ISNUMBER(SEARCH(" "&amp;AM18:AM1500&amp;" ",Q388)))&gt;0,AK17,"")))))</f>
        <v/>
      </c>
      <c r="AM388" s="968" t="s">
        <v>232</v>
      </c>
      <c r="AN388" s="968" t="s">
        <v>1597</v>
      </c>
      <c r="BN388" s="49">
        <v>1</v>
      </c>
    </row>
    <row r="389" spans="3:66" ht="35.1" customHeight="1">
      <c r="C389" s="65"/>
      <c r="D389" s="984" t="str">
        <f t="shared" si="70"/>
        <v/>
      </c>
      <c r="E389" s="982"/>
      <c r="G389" s="964" t="str">
        <f>IF(H389="","",COUNTIF(H18:H389,"&lt;&gt;"))</f>
        <v/>
      </c>
      <c r="H389" s="965" t="str" cm="1">
        <f t="array" ref="H389">IF(L389="","",IF(LEN(L389)&lt;=MAX(10,G13),L389,IFERROR(LEFT(L389,LOOKUP(2,1/(MID(L389,ROW(1:500),1)=" ")/(ROW(1:500)&lt;=MAX(10,G13)),ROW(1:500))-1),LEFT(L389,MAX(10,G13)))))</f>
        <v/>
      </c>
      <c r="I389" s="964" t="str">
        <f t="shared" si="71"/>
        <v/>
      </c>
      <c r="J389" s="964" t="str">
        <f t="shared" si="72"/>
        <v/>
      </c>
      <c r="K389" s="964" t="str">
        <f>IF(M388&lt;&gt;"",K388,IF(K388&lt;MAX(A18:A317),K388+1,""))</f>
        <v/>
      </c>
      <c r="L389" s="965" t="str">
        <f>IF(K389="","",IF(M388&lt;&gt;"",M388,INDEX(E18:E317,MATCH(K389,A18:A317,0))))</f>
        <v/>
      </c>
      <c r="M389" s="965" t="str">
        <f t="shared" si="73"/>
        <v/>
      </c>
      <c r="N389" s="965" t="str">
        <f t="shared" si="74"/>
        <v/>
      </c>
      <c r="O389" s="964" t="str">
        <f t="shared" si="75"/>
        <v/>
      </c>
      <c r="P389" s="964" t="str">
        <f t="shared" si="76"/>
        <v/>
      </c>
      <c r="Q389" s="965" t="str">
        <f t="shared" si="77"/>
        <v/>
      </c>
      <c r="R389" s="964" t="str">
        <f>IF(N389="","",IF(COUNTIF(AP18:AP300,TRIM(Q389))&gt;0,"EXCLUSION EXACTE",""))</f>
        <v/>
      </c>
      <c r="S389" s="964" t="str" cm="1">
        <f t="array" ref="S389">IF(N389="","",IF(SUMPRODUCT(--(AP18:AP300&lt;&gt;""),--ISNUMBER(SEARCH(" "&amp;AP18:AP300&amp;" ",Q389)))&gt;0,"BLOQUE MOLLUSQUES",""))</f>
        <v/>
      </c>
      <c r="T389" s="964" t="str" cm="1">
        <f t="array" ref="T389">IF(N389="","",IF(SUMPRODUCT(--(AT18:AT300&lt;&gt;""),--ISNUMBER(SEARCH(" "&amp;AT18:AT300&amp;" ",Q389)))&gt;0,"FORCE MOLLUSQUES",""))</f>
        <v/>
      </c>
      <c r="U389" s="965" t="str">
        <f t="shared" si="78"/>
        <v/>
      </c>
      <c r="V389" s="965" t="str">
        <f t="shared" si="80"/>
        <v/>
      </c>
      <c r="W389" s="977" t="str">
        <f t="shared" si="79"/>
        <v/>
      </c>
      <c r="X389" s="964" t="str" cm="1">
        <f t="array" ref="X389">IF(N389="","",IF(R389&lt;&gt;"","",IF(SUMPRODUCT(--(AN18:AN1500=X17),--(AM18:AM1500&lt;&gt;""),--ISNUMBER(SEARCH(" "&amp;AM18:AM1500&amp;" ",Q389)))&gt;0,X17,"")))</f>
        <v/>
      </c>
      <c r="Y389" s="964" t="str" cm="1">
        <f t="array" ref="Y389">IF(N389="","",IF(R389&lt;&gt;"","",IF(SUMPRODUCT(--(AN18:AN1500=Y17),--(AM18:AM1500&lt;&gt;""),--ISNUMBER(SEARCH(" "&amp;AM18:AM1500&amp;" ",Q389)))&gt;0,Y17,"")))</f>
        <v/>
      </c>
      <c r="Z389" s="964" t="str" cm="1">
        <f t="array" ref="Z389">IF(N389="","",IF(R389&lt;&gt;"","",IF(SUMPRODUCT(--(AN18:AN1500=Z17),--(AM18:AM1500&lt;&gt;""),--ISNUMBER(SEARCH(" "&amp;AM18:AM1500&amp;" ",Q389)))&gt;0,Z17,"")))</f>
        <v/>
      </c>
      <c r="AA389" s="964" t="str" cm="1">
        <f t="array" ref="AA389">IF(N389="","",IF(R389&lt;&gt;"","",IF(SUMPRODUCT(--(AN18:AN1500=AA17),--(AM18:AM1500&lt;&gt;""),--ISNUMBER(SEARCH(" "&amp;AM18:AM1500&amp;" ",Q389)))&gt;0,AA17,"")))</f>
        <v/>
      </c>
      <c r="AB389" s="964" t="str" cm="1">
        <f t="array" ref="AB389">IF(N389="","",IF(R389&lt;&gt;"","",IF(SUMPRODUCT(--(AN18:AN1500=AB17),--(AM18:AM1500&lt;&gt;""),--ISNUMBER(SEARCH(" "&amp;AM18:AM1500&amp;" ",Q389)))&gt;0,AB17,"")))</f>
        <v/>
      </c>
      <c r="AC389" s="964" t="str" cm="1">
        <f t="array" ref="AC389">IF(N389="","",IF(R389&lt;&gt;"","",IF(SUMPRODUCT(--(AN18:AN1500=AC17),--(AM18:AM1500&lt;&gt;""),--ISNUMBER(SEARCH(" "&amp;AM18:AM1500&amp;" ",Q389)))&gt;0,AC17,"")))</f>
        <v/>
      </c>
      <c r="AD389" s="964" t="str" cm="1">
        <f t="array" ref="AD389">IF(N389="","",IF(R389&lt;&gt;"","",IF(SUMPRODUCT(--(AN18:AN1500=AD17),--(AM18:AM1500&lt;&gt;""),--ISNUMBER(SEARCH(" "&amp;AM18:AM1500&amp;" ",Q389)))&gt;0,AD17,"")))</f>
        <v/>
      </c>
      <c r="AE389" s="964" t="str" cm="1">
        <f t="array" ref="AE389">IF(N389="","",IF(R389&lt;&gt;"","",IF(SUMPRODUCT(--(AN18:AN1500=AE17),--(AM18:AM1500&lt;&gt;""),--ISNUMBER(SEARCH(" "&amp;AM18:AM1500&amp;" ",Q389)))&gt;0,AE17,"")))</f>
        <v/>
      </c>
      <c r="AF389" s="964" t="str" cm="1">
        <f t="array" ref="AF389">IF(N389="","",IF(R389&lt;&gt;"","",IF(SUMPRODUCT(--(AN18:AN1500=AF17),--(AM18:AM1500&lt;&gt;""),--ISNUMBER(SEARCH(" "&amp;AM18:AM1500&amp;" ",Q389)))&gt;0,AF17,"")))</f>
        <v/>
      </c>
      <c r="AG389" s="964" t="str" cm="1">
        <f t="array" ref="AG389">IF(N389="","",IF(R389&lt;&gt;"","",IF(SUMPRODUCT(--(AN18:AN1500=AG17),--(AM18:AM1500&lt;&gt;""),--ISNUMBER(SEARCH(" "&amp;AM18:AM1500&amp;" ",Q389)))&gt;0,AG17,"")))</f>
        <v/>
      </c>
      <c r="AH389" s="964" t="str" cm="1">
        <f t="array" ref="AH389">IF(N389="","",IF(R389&lt;&gt;"","",IF(SUMPRODUCT(--(AN18:AN1500=AH17),--(AM18:AM1500&lt;&gt;""),--ISNUMBER(SEARCH(" "&amp;AM18:AM1500&amp;" ",Q389)))&gt;0,AH17,"")))</f>
        <v/>
      </c>
      <c r="AI389" s="964" t="str" cm="1">
        <f t="array" ref="AI389">IF(N389="","",IF(R389&lt;&gt;"","",IF(SUMPRODUCT(--(AN18:AN1500=AI17),--(AM18:AM1500&lt;&gt;""),--ISNUMBER(SEARCH(" "&amp;AM18:AM1500&amp;" ",Q389)))&gt;0,AI17,"")))</f>
        <v/>
      </c>
      <c r="AJ389" s="964" t="str" cm="1">
        <f t="array" ref="AJ389">IF(N389="","",IF(R389&lt;&gt;"","",IF(SUMPRODUCT(--(AN18:AN1500=AJ17),--(AM18:AM1500&lt;&gt;""),--ISNUMBER(SEARCH(" "&amp;AM18:AM1500&amp;" ",Q389)))&gt;0,AJ17,"")))</f>
        <v/>
      </c>
      <c r="AK389" s="964" t="str" cm="1">
        <f t="array" ref="AK389">IF(N389="","",IF(T389&lt;&gt;"",AK17,IF(S389&lt;&gt;"","",IF(R389&lt;&gt;"","",IF(SUMPRODUCT(--(AN18:AN1500=AK17),--(AM18:AM1500&lt;&gt;""),--ISNUMBER(SEARCH(" "&amp;AM18:AM1500&amp;" ",Q389)))&gt;0,AK17,"")))))</f>
        <v/>
      </c>
      <c r="AM389" s="964" t="s">
        <v>2378</v>
      </c>
      <c r="AN389" s="964" t="s">
        <v>1597</v>
      </c>
      <c r="BN389" s="49">
        <v>1</v>
      </c>
    </row>
    <row r="390" spans="3:66" ht="35.1" customHeight="1">
      <c r="C390" s="65"/>
      <c r="D390" s="984" t="str">
        <f t="shared" si="70"/>
        <v/>
      </c>
      <c r="E390" s="982"/>
      <c r="G390" s="963" t="str">
        <f>IF(H390="","",COUNTIF(H18:H390,"&lt;&gt;"))</f>
        <v/>
      </c>
      <c r="H390" s="958" t="str" cm="1">
        <f t="array" ref="H390">IF(L390="","",IF(LEN(L390)&lt;=MAX(10,G13),L390,IFERROR(LEFT(L390,LOOKUP(2,1/(MID(L390,ROW(1:500),1)=" ")/(ROW(1:500)&lt;=MAX(10,G13)),ROW(1:500))-1),LEFT(L390,MAX(10,G13)))))</f>
        <v/>
      </c>
      <c r="I390" s="963" t="str">
        <f t="shared" si="71"/>
        <v/>
      </c>
      <c r="J390" s="963" t="str">
        <f t="shared" si="72"/>
        <v/>
      </c>
      <c r="K390" s="964" t="str">
        <f>IF(M389&lt;&gt;"",K389,IF(K389&lt;MAX(A18:A317),K389+1,""))</f>
        <v/>
      </c>
      <c r="L390" s="965" t="str">
        <f>IF(K390="","",IF(M389&lt;&gt;"",M389,INDEX(E18:E317,MATCH(K390,A18:A317,0))))</f>
        <v/>
      </c>
      <c r="M390" s="965" t="str">
        <f t="shared" si="73"/>
        <v/>
      </c>
      <c r="N390" s="966" t="str">
        <f t="shared" si="74"/>
        <v/>
      </c>
      <c r="O390" s="967" t="str">
        <f t="shared" si="75"/>
        <v/>
      </c>
      <c r="P390" s="967" t="str">
        <f t="shared" si="76"/>
        <v/>
      </c>
      <c r="Q390" s="966" t="str">
        <f t="shared" si="77"/>
        <v/>
      </c>
      <c r="R390" s="967" t="str">
        <f>IF(N390="","",IF(COUNTIF(AP18:AP300,TRIM(Q390))&gt;0,"EXCLUSION EXACTE",""))</f>
        <v/>
      </c>
      <c r="S390" s="967" t="str" cm="1">
        <f t="array" ref="S390">IF(N390="","",IF(SUMPRODUCT(--(AP18:AP300&lt;&gt;""),--ISNUMBER(SEARCH(" "&amp;AP18:AP300&amp;" ",Q390)))&gt;0,"BLOQUE MOLLUSQUES",""))</f>
        <v/>
      </c>
      <c r="T390" s="967" t="str" cm="1">
        <f t="array" ref="T390">IF(N390="","",IF(SUMPRODUCT(--(AT18:AT300&lt;&gt;""),--ISNUMBER(SEARCH(" "&amp;AT18:AT300&amp;" ",Q390)))&gt;0,"FORCE MOLLUSQUES",""))</f>
        <v/>
      </c>
      <c r="U390" s="966" t="str">
        <f t="shared" si="78"/>
        <v/>
      </c>
      <c r="V390" s="966" t="str">
        <f t="shared" si="80"/>
        <v/>
      </c>
      <c r="W390" s="991" t="str">
        <f t="shared" si="79"/>
        <v/>
      </c>
      <c r="X390" s="967" t="str" cm="1">
        <f t="array" ref="X390">IF(N390="","",IF(R390&lt;&gt;"","",IF(SUMPRODUCT(--(AN18:AN1500=X17),--(AM18:AM1500&lt;&gt;""),--ISNUMBER(SEARCH(" "&amp;AM18:AM1500&amp;" ",Q390)))&gt;0,X17,"")))</f>
        <v/>
      </c>
      <c r="Y390" s="967" t="str" cm="1">
        <f t="array" ref="Y390">IF(N390="","",IF(R390&lt;&gt;"","",IF(SUMPRODUCT(--(AN18:AN1500=Y17),--(AM18:AM1500&lt;&gt;""),--ISNUMBER(SEARCH(" "&amp;AM18:AM1500&amp;" ",Q390)))&gt;0,Y17,"")))</f>
        <v/>
      </c>
      <c r="Z390" s="967" t="str" cm="1">
        <f t="array" ref="Z390">IF(N390="","",IF(R390&lt;&gt;"","",IF(SUMPRODUCT(--(AN18:AN1500=Z17),--(AM18:AM1500&lt;&gt;""),--ISNUMBER(SEARCH(" "&amp;AM18:AM1500&amp;" ",Q390)))&gt;0,Z17,"")))</f>
        <v/>
      </c>
      <c r="AA390" s="967" t="str" cm="1">
        <f t="array" ref="AA390">IF(N390="","",IF(R390&lt;&gt;"","",IF(SUMPRODUCT(--(AN18:AN1500=AA17),--(AM18:AM1500&lt;&gt;""),--ISNUMBER(SEARCH(" "&amp;AM18:AM1500&amp;" ",Q390)))&gt;0,AA17,"")))</f>
        <v/>
      </c>
      <c r="AB390" s="967" t="str" cm="1">
        <f t="array" ref="AB390">IF(N390="","",IF(R390&lt;&gt;"","",IF(SUMPRODUCT(--(AN18:AN1500=AB17),--(AM18:AM1500&lt;&gt;""),--ISNUMBER(SEARCH(" "&amp;AM18:AM1500&amp;" ",Q390)))&gt;0,AB17,"")))</f>
        <v/>
      </c>
      <c r="AC390" s="967" t="str" cm="1">
        <f t="array" ref="AC390">IF(N390="","",IF(R390&lt;&gt;"","",IF(SUMPRODUCT(--(AN18:AN1500=AC17),--(AM18:AM1500&lt;&gt;""),--ISNUMBER(SEARCH(" "&amp;AM18:AM1500&amp;" ",Q390)))&gt;0,AC17,"")))</f>
        <v/>
      </c>
      <c r="AD390" s="967" t="str" cm="1">
        <f t="array" ref="AD390">IF(N390="","",IF(R390&lt;&gt;"","",IF(SUMPRODUCT(--(AN18:AN1500=AD17),--(AM18:AM1500&lt;&gt;""),--ISNUMBER(SEARCH(" "&amp;AM18:AM1500&amp;" ",Q390)))&gt;0,AD17,"")))</f>
        <v/>
      </c>
      <c r="AE390" s="967" t="str" cm="1">
        <f t="array" ref="AE390">IF(N390="","",IF(R390&lt;&gt;"","",IF(SUMPRODUCT(--(AN18:AN1500=AE17),--(AM18:AM1500&lt;&gt;""),--ISNUMBER(SEARCH(" "&amp;AM18:AM1500&amp;" ",Q390)))&gt;0,AE17,"")))</f>
        <v/>
      </c>
      <c r="AF390" s="967" t="str" cm="1">
        <f t="array" ref="AF390">IF(N390="","",IF(R390&lt;&gt;"","",IF(SUMPRODUCT(--(AN18:AN1500=AF17),--(AM18:AM1500&lt;&gt;""),--ISNUMBER(SEARCH(" "&amp;AM18:AM1500&amp;" ",Q390)))&gt;0,AF17,"")))</f>
        <v/>
      </c>
      <c r="AG390" s="967" t="str" cm="1">
        <f t="array" ref="AG390">IF(N390="","",IF(R390&lt;&gt;"","",IF(SUMPRODUCT(--(AN18:AN1500=AG17),--(AM18:AM1500&lt;&gt;""),--ISNUMBER(SEARCH(" "&amp;AM18:AM1500&amp;" ",Q390)))&gt;0,AG17,"")))</f>
        <v/>
      </c>
      <c r="AH390" s="967" t="str" cm="1">
        <f t="array" ref="AH390">IF(N390="","",IF(R390&lt;&gt;"","",IF(SUMPRODUCT(--(AN18:AN1500=AH17),--(AM18:AM1500&lt;&gt;""),--ISNUMBER(SEARCH(" "&amp;AM18:AM1500&amp;" ",Q390)))&gt;0,AH17,"")))</f>
        <v/>
      </c>
      <c r="AI390" s="967" t="str" cm="1">
        <f t="array" ref="AI390">IF(N390="","",IF(R390&lt;&gt;"","",IF(SUMPRODUCT(--(AN18:AN1500=AI17),--(AM18:AM1500&lt;&gt;""),--ISNUMBER(SEARCH(" "&amp;AM18:AM1500&amp;" ",Q390)))&gt;0,AI17,"")))</f>
        <v/>
      </c>
      <c r="AJ390" s="967" t="str" cm="1">
        <f t="array" ref="AJ390">IF(N390="","",IF(R390&lt;&gt;"","",IF(SUMPRODUCT(--(AN18:AN1500=AJ17),--(AM18:AM1500&lt;&gt;""),--ISNUMBER(SEARCH(" "&amp;AM18:AM1500&amp;" ",Q390)))&gt;0,AJ17,"")))</f>
        <v/>
      </c>
      <c r="AK390" s="967" t="str" cm="1">
        <f t="array" ref="AK390">IF(N390="","",IF(T390&lt;&gt;"",AK17,IF(S390&lt;&gt;"","",IF(R390&lt;&gt;"","",IF(SUMPRODUCT(--(AN18:AN1500=AK17),--(AM18:AM1500&lt;&gt;""),--ISNUMBER(SEARCH(" "&amp;AM18:AM1500&amp;" ",Q390)))&gt;0,AK17,"")))))</f>
        <v/>
      </c>
      <c r="AM390" s="968" t="s">
        <v>2379</v>
      </c>
      <c r="AN390" s="968" t="s">
        <v>1597</v>
      </c>
      <c r="BN390" s="49">
        <v>1</v>
      </c>
    </row>
    <row r="391" spans="3:66" ht="35.1" customHeight="1">
      <c r="C391" s="65"/>
      <c r="D391" s="984" t="str">
        <f t="shared" si="70"/>
        <v/>
      </c>
      <c r="E391" s="982"/>
      <c r="G391" s="964" t="str">
        <f>IF(H391="","",COUNTIF(H18:H391,"&lt;&gt;"))</f>
        <v/>
      </c>
      <c r="H391" s="965" t="str" cm="1">
        <f t="array" ref="H391">IF(L391="","",IF(LEN(L391)&lt;=MAX(10,G13),L391,IFERROR(LEFT(L391,LOOKUP(2,1/(MID(L391,ROW(1:500),1)=" ")/(ROW(1:500)&lt;=MAX(10,G13)),ROW(1:500))-1),LEFT(L391,MAX(10,G13)))))</f>
        <v/>
      </c>
      <c r="I391" s="964" t="str">
        <f t="shared" si="71"/>
        <v/>
      </c>
      <c r="J391" s="964" t="str">
        <f t="shared" si="72"/>
        <v/>
      </c>
      <c r="K391" s="964" t="str">
        <f>IF(M390&lt;&gt;"",K390,IF(K390&lt;MAX(A18:A317),K390+1,""))</f>
        <v/>
      </c>
      <c r="L391" s="965" t="str">
        <f>IF(K391="","",IF(M390&lt;&gt;"",M390,INDEX(E18:E317,MATCH(K391,A18:A317,0))))</f>
        <v/>
      </c>
      <c r="M391" s="965" t="str">
        <f t="shared" si="73"/>
        <v/>
      </c>
      <c r="N391" s="965" t="str">
        <f t="shared" si="74"/>
        <v/>
      </c>
      <c r="O391" s="964" t="str">
        <f t="shared" si="75"/>
        <v/>
      </c>
      <c r="P391" s="964" t="str">
        <f t="shared" si="76"/>
        <v/>
      </c>
      <c r="Q391" s="965" t="str">
        <f t="shared" si="77"/>
        <v/>
      </c>
      <c r="R391" s="964" t="str">
        <f>IF(N391="","",IF(COUNTIF(AP18:AP300,TRIM(Q391))&gt;0,"EXCLUSION EXACTE",""))</f>
        <v/>
      </c>
      <c r="S391" s="964" t="str" cm="1">
        <f t="array" ref="S391">IF(N391="","",IF(SUMPRODUCT(--(AP18:AP300&lt;&gt;""),--ISNUMBER(SEARCH(" "&amp;AP18:AP300&amp;" ",Q391)))&gt;0,"BLOQUE MOLLUSQUES",""))</f>
        <v/>
      </c>
      <c r="T391" s="964" t="str" cm="1">
        <f t="array" ref="T391">IF(N391="","",IF(SUMPRODUCT(--(AT18:AT300&lt;&gt;""),--ISNUMBER(SEARCH(" "&amp;AT18:AT300&amp;" ",Q391)))&gt;0,"FORCE MOLLUSQUES",""))</f>
        <v/>
      </c>
      <c r="U391" s="965" t="str">
        <f t="shared" si="78"/>
        <v/>
      </c>
      <c r="V391" s="965" t="str">
        <f t="shared" si="80"/>
        <v/>
      </c>
      <c r="W391" s="977" t="str">
        <f t="shared" si="79"/>
        <v/>
      </c>
      <c r="X391" s="964" t="str" cm="1">
        <f t="array" ref="X391">IF(N391="","",IF(R391&lt;&gt;"","",IF(SUMPRODUCT(--(AN18:AN1500=X17),--(AM18:AM1500&lt;&gt;""),--ISNUMBER(SEARCH(" "&amp;AM18:AM1500&amp;" ",Q391)))&gt;0,X17,"")))</f>
        <v/>
      </c>
      <c r="Y391" s="964" t="str" cm="1">
        <f t="array" ref="Y391">IF(N391="","",IF(R391&lt;&gt;"","",IF(SUMPRODUCT(--(AN18:AN1500=Y17),--(AM18:AM1500&lt;&gt;""),--ISNUMBER(SEARCH(" "&amp;AM18:AM1500&amp;" ",Q391)))&gt;0,Y17,"")))</f>
        <v/>
      </c>
      <c r="Z391" s="964" t="str" cm="1">
        <f t="array" ref="Z391">IF(N391="","",IF(R391&lt;&gt;"","",IF(SUMPRODUCT(--(AN18:AN1500=Z17),--(AM18:AM1500&lt;&gt;""),--ISNUMBER(SEARCH(" "&amp;AM18:AM1500&amp;" ",Q391)))&gt;0,Z17,"")))</f>
        <v/>
      </c>
      <c r="AA391" s="964" t="str" cm="1">
        <f t="array" ref="AA391">IF(N391="","",IF(R391&lt;&gt;"","",IF(SUMPRODUCT(--(AN18:AN1500=AA17),--(AM18:AM1500&lt;&gt;""),--ISNUMBER(SEARCH(" "&amp;AM18:AM1500&amp;" ",Q391)))&gt;0,AA17,"")))</f>
        <v/>
      </c>
      <c r="AB391" s="964" t="str" cm="1">
        <f t="array" ref="AB391">IF(N391="","",IF(R391&lt;&gt;"","",IF(SUMPRODUCT(--(AN18:AN1500=AB17),--(AM18:AM1500&lt;&gt;""),--ISNUMBER(SEARCH(" "&amp;AM18:AM1500&amp;" ",Q391)))&gt;0,AB17,"")))</f>
        <v/>
      </c>
      <c r="AC391" s="964" t="str" cm="1">
        <f t="array" ref="AC391">IF(N391="","",IF(R391&lt;&gt;"","",IF(SUMPRODUCT(--(AN18:AN1500=AC17),--(AM18:AM1500&lt;&gt;""),--ISNUMBER(SEARCH(" "&amp;AM18:AM1500&amp;" ",Q391)))&gt;0,AC17,"")))</f>
        <v/>
      </c>
      <c r="AD391" s="964" t="str" cm="1">
        <f t="array" ref="AD391">IF(N391="","",IF(R391&lt;&gt;"","",IF(SUMPRODUCT(--(AN18:AN1500=AD17),--(AM18:AM1500&lt;&gt;""),--ISNUMBER(SEARCH(" "&amp;AM18:AM1500&amp;" ",Q391)))&gt;0,AD17,"")))</f>
        <v/>
      </c>
      <c r="AE391" s="964" t="str" cm="1">
        <f t="array" ref="AE391">IF(N391="","",IF(R391&lt;&gt;"","",IF(SUMPRODUCT(--(AN18:AN1500=AE17),--(AM18:AM1500&lt;&gt;""),--ISNUMBER(SEARCH(" "&amp;AM18:AM1500&amp;" ",Q391)))&gt;0,AE17,"")))</f>
        <v/>
      </c>
      <c r="AF391" s="964" t="str" cm="1">
        <f t="array" ref="AF391">IF(N391="","",IF(R391&lt;&gt;"","",IF(SUMPRODUCT(--(AN18:AN1500=AF17),--(AM18:AM1500&lt;&gt;""),--ISNUMBER(SEARCH(" "&amp;AM18:AM1500&amp;" ",Q391)))&gt;0,AF17,"")))</f>
        <v/>
      </c>
      <c r="AG391" s="964" t="str" cm="1">
        <f t="array" ref="AG391">IF(N391="","",IF(R391&lt;&gt;"","",IF(SUMPRODUCT(--(AN18:AN1500=AG17),--(AM18:AM1500&lt;&gt;""),--ISNUMBER(SEARCH(" "&amp;AM18:AM1500&amp;" ",Q391)))&gt;0,AG17,"")))</f>
        <v/>
      </c>
      <c r="AH391" s="964" t="str" cm="1">
        <f t="array" ref="AH391">IF(N391="","",IF(R391&lt;&gt;"","",IF(SUMPRODUCT(--(AN18:AN1500=AH17),--(AM18:AM1500&lt;&gt;""),--ISNUMBER(SEARCH(" "&amp;AM18:AM1500&amp;" ",Q391)))&gt;0,AH17,"")))</f>
        <v/>
      </c>
      <c r="AI391" s="964" t="str" cm="1">
        <f t="array" ref="AI391">IF(N391="","",IF(R391&lt;&gt;"","",IF(SUMPRODUCT(--(AN18:AN1500=AI17),--(AM18:AM1500&lt;&gt;""),--ISNUMBER(SEARCH(" "&amp;AM18:AM1500&amp;" ",Q391)))&gt;0,AI17,"")))</f>
        <v/>
      </c>
      <c r="AJ391" s="964" t="str" cm="1">
        <f t="array" ref="AJ391">IF(N391="","",IF(R391&lt;&gt;"","",IF(SUMPRODUCT(--(AN18:AN1500=AJ17),--(AM18:AM1500&lt;&gt;""),--ISNUMBER(SEARCH(" "&amp;AM18:AM1500&amp;" ",Q391)))&gt;0,AJ17,"")))</f>
        <v/>
      </c>
      <c r="AK391" s="964" t="str" cm="1">
        <f t="array" ref="AK391">IF(N391="","",IF(T391&lt;&gt;"",AK17,IF(S391&lt;&gt;"","",IF(R391&lt;&gt;"","",IF(SUMPRODUCT(--(AN18:AN1500=AK17),--(AM18:AM1500&lt;&gt;""),--ISNUMBER(SEARCH(" "&amp;AM18:AM1500&amp;" ",Q391)))&gt;0,AK17,"")))))</f>
        <v/>
      </c>
      <c r="AM391" s="964" t="s">
        <v>2182</v>
      </c>
      <c r="AN391" s="964" t="s">
        <v>1597</v>
      </c>
      <c r="BN391" s="49">
        <v>1</v>
      </c>
    </row>
    <row r="392" spans="3:66" ht="35.1" customHeight="1">
      <c r="C392" s="65"/>
      <c r="D392" s="984" t="str">
        <f t="shared" si="70"/>
        <v/>
      </c>
      <c r="E392" s="982"/>
      <c r="G392" s="963" t="str">
        <f>IF(H392="","",COUNTIF(H18:H392,"&lt;&gt;"))</f>
        <v/>
      </c>
      <c r="H392" s="958" t="str" cm="1">
        <f t="array" ref="H392">IF(L392="","",IF(LEN(L392)&lt;=MAX(10,G13),L392,IFERROR(LEFT(L392,LOOKUP(2,1/(MID(L392,ROW(1:500),1)=" ")/(ROW(1:500)&lt;=MAX(10,G13)),ROW(1:500))-1),LEFT(L392,MAX(10,G13)))))</f>
        <v/>
      </c>
      <c r="I392" s="963" t="str">
        <f t="shared" si="71"/>
        <v/>
      </c>
      <c r="J392" s="963" t="str">
        <f t="shared" si="72"/>
        <v/>
      </c>
      <c r="K392" s="964" t="str">
        <f>IF(M391&lt;&gt;"",K391,IF(K391&lt;MAX(A18:A317),K391+1,""))</f>
        <v/>
      </c>
      <c r="L392" s="965" t="str">
        <f>IF(K392="","",IF(M391&lt;&gt;"",M391,INDEX(E18:E317,MATCH(K392,A18:A317,0))))</f>
        <v/>
      </c>
      <c r="M392" s="965" t="str">
        <f t="shared" si="73"/>
        <v/>
      </c>
      <c r="N392" s="966" t="str">
        <f t="shared" si="74"/>
        <v/>
      </c>
      <c r="O392" s="967" t="str">
        <f t="shared" si="75"/>
        <v/>
      </c>
      <c r="P392" s="967" t="str">
        <f t="shared" si="76"/>
        <v/>
      </c>
      <c r="Q392" s="966" t="str">
        <f t="shared" si="77"/>
        <v/>
      </c>
      <c r="R392" s="967" t="str">
        <f>IF(N392="","",IF(COUNTIF(AP18:AP300,TRIM(Q392))&gt;0,"EXCLUSION EXACTE",""))</f>
        <v/>
      </c>
      <c r="S392" s="967" t="str" cm="1">
        <f t="array" ref="S392">IF(N392="","",IF(SUMPRODUCT(--(AP18:AP300&lt;&gt;""),--ISNUMBER(SEARCH(" "&amp;AP18:AP300&amp;" ",Q392)))&gt;0,"BLOQUE MOLLUSQUES",""))</f>
        <v/>
      </c>
      <c r="T392" s="967" t="str" cm="1">
        <f t="array" ref="T392">IF(N392="","",IF(SUMPRODUCT(--(AT18:AT300&lt;&gt;""),--ISNUMBER(SEARCH(" "&amp;AT18:AT300&amp;" ",Q392)))&gt;0,"FORCE MOLLUSQUES",""))</f>
        <v/>
      </c>
      <c r="U392" s="966" t="str">
        <f t="shared" si="78"/>
        <v/>
      </c>
      <c r="V392" s="966" t="str">
        <f t="shared" si="80"/>
        <v/>
      </c>
      <c r="W392" s="991" t="str">
        <f t="shared" si="79"/>
        <v/>
      </c>
      <c r="X392" s="967" t="str" cm="1">
        <f t="array" ref="X392">IF(N392="","",IF(R392&lt;&gt;"","",IF(SUMPRODUCT(--(AN18:AN1500=X17),--(AM18:AM1500&lt;&gt;""),--ISNUMBER(SEARCH(" "&amp;AM18:AM1500&amp;" ",Q392)))&gt;0,X17,"")))</f>
        <v/>
      </c>
      <c r="Y392" s="967" t="str" cm="1">
        <f t="array" ref="Y392">IF(N392="","",IF(R392&lt;&gt;"","",IF(SUMPRODUCT(--(AN18:AN1500=Y17),--(AM18:AM1500&lt;&gt;""),--ISNUMBER(SEARCH(" "&amp;AM18:AM1500&amp;" ",Q392)))&gt;0,Y17,"")))</f>
        <v/>
      </c>
      <c r="Z392" s="967" t="str" cm="1">
        <f t="array" ref="Z392">IF(N392="","",IF(R392&lt;&gt;"","",IF(SUMPRODUCT(--(AN18:AN1500=Z17),--(AM18:AM1500&lt;&gt;""),--ISNUMBER(SEARCH(" "&amp;AM18:AM1500&amp;" ",Q392)))&gt;0,Z17,"")))</f>
        <v/>
      </c>
      <c r="AA392" s="967" t="str" cm="1">
        <f t="array" ref="AA392">IF(N392="","",IF(R392&lt;&gt;"","",IF(SUMPRODUCT(--(AN18:AN1500=AA17),--(AM18:AM1500&lt;&gt;""),--ISNUMBER(SEARCH(" "&amp;AM18:AM1500&amp;" ",Q392)))&gt;0,AA17,"")))</f>
        <v/>
      </c>
      <c r="AB392" s="967" t="str" cm="1">
        <f t="array" ref="AB392">IF(N392="","",IF(R392&lt;&gt;"","",IF(SUMPRODUCT(--(AN18:AN1500=AB17),--(AM18:AM1500&lt;&gt;""),--ISNUMBER(SEARCH(" "&amp;AM18:AM1500&amp;" ",Q392)))&gt;0,AB17,"")))</f>
        <v/>
      </c>
      <c r="AC392" s="967" t="str" cm="1">
        <f t="array" ref="AC392">IF(N392="","",IF(R392&lt;&gt;"","",IF(SUMPRODUCT(--(AN18:AN1500=AC17),--(AM18:AM1500&lt;&gt;""),--ISNUMBER(SEARCH(" "&amp;AM18:AM1500&amp;" ",Q392)))&gt;0,AC17,"")))</f>
        <v/>
      </c>
      <c r="AD392" s="967" t="str" cm="1">
        <f t="array" ref="AD392">IF(N392="","",IF(R392&lt;&gt;"","",IF(SUMPRODUCT(--(AN18:AN1500=AD17),--(AM18:AM1500&lt;&gt;""),--ISNUMBER(SEARCH(" "&amp;AM18:AM1500&amp;" ",Q392)))&gt;0,AD17,"")))</f>
        <v/>
      </c>
      <c r="AE392" s="967" t="str" cm="1">
        <f t="array" ref="AE392">IF(N392="","",IF(R392&lt;&gt;"","",IF(SUMPRODUCT(--(AN18:AN1500=AE17),--(AM18:AM1500&lt;&gt;""),--ISNUMBER(SEARCH(" "&amp;AM18:AM1500&amp;" ",Q392)))&gt;0,AE17,"")))</f>
        <v/>
      </c>
      <c r="AF392" s="967" t="str" cm="1">
        <f t="array" ref="AF392">IF(N392="","",IF(R392&lt;&gt;"","",IF(SUMPRODUCT(--(AN18:AN1500=AF17),--(AM18:AM1500&lt;&gt;""),--ISNUMBER(SEARCH(" "&amp;AM18:AM1500&amp;" ",Q392)))&gt;0,AF17,"")))</f>
        <v/>
      </c>
      <c r="AG392" s="967" t="str" cm="1">
        <f t="array" ref="AG392">IF(N392="","",IF(R392&lt;&gt;"","",IF(SUMPRODUCT(--(AN18:AN1500=AG17),--(AM18:AM1500&lt;&gt;""),--ISNUMBER(SEARCH(" "&amp;AM18:AM1500&amp;" ",Q392)))&gt;0,AG17,"")))</f>
        <v/>
      </c>
      <c r="AH392" s="967" t="str" cm="1">
        <f t="array" ref="AH392">IF(N392="","",IF(R392&lt;&gt;"","",IF(SUMPRODUCT(--(AN18:AN1500=AH17),--(AM18:AM1500&lt;&gt;""),--ISNUMBER(SEARCH(" "&amp;AM18:AM1500&amp;" ",Q392)))&gt;0,AH17,"")))</f>
        <v/>
      </c>
      <c r="AI392" s="967" t="str" cm="1">
        <f t="array" ref="AI392">IF(N392="","",IF(R392&lt;&gt;"","",IF(SUMPRODUCT(--(AN18:AN1500=AI17),--(AM18:AM1500&lt;&gt;""),--ISNUMBER(SEARCH(" "&amp;AM18:AM1500&amp;" ",Q392)))&gt;0,AI17,"")))</f>
        <v/>
      </c>
      <c r="AJ392" s="967" t="str" cm="1">
        <f t="array" ref="AJ392">IF(N392="","",IF(R392&lt;&gt;"","",IF(SUMPRODUCT(--(AN18:AN1500=AJ17),--(AM18:AM1500&lt;&gt;""),--ISNUMBER(SEARCH(" "&amp;AM18:AM1500&amp;" ",Q392)))&gt;0,AJ17,"")))</f>
        <v/>
      </c>
      <c r="AK392" s="967" t="str" cm="1">
        <f t="array" ref="AK392">IF(N392="","",IF(T392&lt;&gt;"",AK17,IF(S392&lt;&gt;"","",IF(R392&lt;&gt;"","",IF(SUMPRODUCT(--(AN18:AN1500=AK17),--(AM18:AM1500&lt;&gt;""),--ISNUMBER(SEARCH(" "&amp;AM18:AM1500&amp;" ",Q392)))&gt;0,AK17,"")))))</f>
        <v/>
      </c>
      <c r="AM392" s="968" t="s">
        <v>2380</v>
      </c>
      <c r="AN392" s="968" t="s">
        <v>1597</v>
      </c>
      <c r="BN392" s="49">
        <v>1</v>
      </c>
    </row>
    <row r="393" spans="3:66" ht="35.1" customHeight="1">
      <c r="C393" s="65"/>
      <c r="D393" s="984" t="str">
        <f t="shared" si="70"/>
        <v/>
      </c>
      <c r="E393" s="982"/>
      <c r="G393" s="964" t="str">
        <f>IF(H393="","",COUNTIF(H18:H393,"&lt;&gt;"))</f>
        <v/>
      </c>
      <c r="H393" s="965" t="str" cm="1">
        <f t="array" ref="H393">IF(L393="","",IF(LEN(L393)&lt;=MAX(10,G13),L393,IFERROR(LEFT(L393,LOOKUP(2,1/(MID(L393,ROW(1:500),1)=" ")/(ROW(1:500)&lt;=MAX(10,G13)),ROW(1:500))-1),LEFT(L393,MAX(10,G13)))))</f>
        <v/>
      </c>
      <c r="I393" s="964" t="str">
        <f t="shared" si="71"/>
        <v/>
      </c>
      <c r="J393" s="964" t="str">
        <f t="shared" si="72"/>
        <v/>
      </c>
      <c r="K393" s="964" t="str">
        <f>IF(M392&lt;&gt;"",K392,IF(K392&lt;MAX(A18:A317),K392+1,""))</f>
        <v/>
      </c>
      <c r="L393" s="965" t="str">
        <f>IF(K393="","",IF(M392&lt;&gt;"",M392,INDEX(E18:E317,MATCH(K393,A18:A317,0))))</f>
        <v/>
      </c>
      <c r="M393" s="965" t="str">
        <f t="shared" si="73"/>
        <v/>
      </c>
      <c r="N393" s="965" t="str">
        <f t="shared" si="74"/>
        <v/>
      </c>
      <c r="O393" s="964" t="str">
        <f t="shared" si="75"/>
        <v/>
      </c>
      <c r="P393" s="964" t="str">
        <f t="shared" si="76"/>
        <v/>
      </c>
      <c r="Q393" s="965" t="str">
        <f t="shared" si="77"/>
        <v/>
      </c>
      <c r="R393" s="964" t="str">
        <f>IF(N393="","",IF(COUNTIF(AP18:AP300,TRIM(Q393))&gt;0,"EXCLUSION EXACTE",""))</f>
        <v/>
      </c>
      <c r="S393" s="964" t="str" cm="1">
        <f t="array" ref="S393">IF(N393="","",IF(SUMPRODUCT(--(AP18:AP300&lt;&gt;""),--ISNUMBER(SEARCH(" "&amp;AP18:AP300&amp;" ",Q393)))&gt;0,"BLOQUE MOLLUSQUES",""))</f>
        <v/>
      </c>
      <c r="T393" s="964" t="str" cm="1">
        <f t="array" ref="T393">IF(N393="","",IF(SUMPRODUCT(--(AT18:AT300&lt;&gt;""),--ISNUMBER(SEARCH(" "&amp;AT18:AT300&amp;" ",Q393)))&gt;0,"FORCE MOLLUSQUES",""))</f>
        <v/>
      </c>
      <c r="U393" s="965" t="str">
        <f t="shared" si="78"/>
        <v/>
      </c>
      <c r="V393" s="965" t="str">
        <f t="shared" si="80"/>
        <v/>
      </c>
      <c r="W393" s="977" t="str">
        <f t="shared" si="79"/>
        <v/>
      </c>
      <c r="X393" s="964" t="str" cm="1">
        <f t="array" ref="X393">IF(N393="","",IF(R393&lt;&gt;"","",IF(SUMPRODUCT(--(AN18:AN1500=X17),--(AM18:AM1500&lt;&gt;""),--ISNUMBER(SEARCH(" "&amp;AM18:AM1500&amp;" ",Q393)))&gt;0,X17,"")))</f>
        <v/>
      </c>
      <c r="Y393" s="964" t="str" cm="1">
        <f t="array" ref="Y393">IF(N393="","",IF(R393&lt;&gt;"","",IF(SUMPRODUCT(--(AN18:AN1500=Y17),--(AM18:AM1500&lt;&gt;""),--ISNUMBER(SEARCH(" "&amp;AM18:AM1500&amp;" ",Q393)))&gt;0,Y17,"")))</f>
        <v/>
      </c>
      <c r="Z393" s="964" t="str" cm="1">
        <f t="array" ref="Z393">IF(N393="","",IF(R393&lt;&gt;"","",IF(SUMPRODUCT(--(AN18:AN1500=Z17),--(AM18:AM1500&lt;&gt;""),--ISNUMBER(SEARCH(" "&amp;AM18:AM1500&amp;" ",Q393)))&gt;0,Z17,"")))</f>
        <v/>
      </c>
      <c r="AA393" s="964" t="str" cm="1">
        <f t="array" ref="AA393">IF(N393="","",IF(R393&lt;&gt;"","",IF(SUMPRODUCT(--(AN18:AN1500=AA17),--(AM18:AM1500&lt;&gt;""),--ISNUMBER(SEARCH(" "&amp;AM18:AM1500&amp;" ",Q393)))&gt;0,AA17,"")))</f>
        <v/>
      </c>
      <c r="AB393" s="964" t="str" cm="1">
        <f t="array" ref="AB393">IF(N393="","",IF(R393&lt;&gt;"","",IF(SUMPRODUCT(--(AN18:AN1500=AB17),--(AM18:AM1500&lt;&gt;""),--ISNUMBER(SEARCH(" "&amp;AM18:AM1500&amp;" ",Q393)))&gt;0,AB17,"")))</f>
        <v/>
      </c>
      <c r="AC393" s="964" t="str" cm="1">
        <f t="array" ref="AC393">IF(N393="","",IF(R393&lt;&gt;"","",IF(SUMPRODUCT(--(AN18:AN1500=AC17),--(AM18:AM1500&lt;&gt;""),--ISNUMBER(SEARCH(" "&amp;AM18:AM1500&amp;" ",Q393)))&gt;0,AC17,"")))</f>
        <v/>
      </c>
      <c r="AD393" s="964" t="str" cm="1">
        <f t="array" ref="AD393">IF(N393="","",IF(R393&lt;&gt;"","",IF(SUMPRODUCT(--(AN18:AN1500=AD17),--(AM18:AM1500&lt;&gt;""),--ISNUMBER(SEARCH(" "&amp;AM18:AM1500&amp;" ",Q393)))&gt;0,AD17,"")))</f>
        <v/>
      </c>
      <c r="AE393" s="964" t="str" cm="1">
        <f t="array" ref="AE393">IF(N393="","",IF(R393&lt;&gt;"","",IF(SUMPRODUCT(--(AN18:AN1500=AE17),--(AM18:AM1500&lt;&gt;""),--ISNUMBER(SEARCH(" "&amp;AM18:AM1500&amp;" ",Q393)))&gt;0,AE17,"")))</f>
        <v/>
      </c>
      <c r="AF393" s="964" t="str" cm="1">
        <f t="array" ref="AF393">IF(N393="","",IF(R393&lt;&gt;"","",IF(SUMPRODUCT(--(AN18:AN1500=AF17),--(AM18:AM1500&lt;&gt;""),--ISNUMBER(SEARCH(" "&amp;AM18:AM1500&amp;" ",Q393)))&gt;0,AF17,"")))</f>
        <v/>
      </c>
      <c r="AG393" s="964" t="str" cm="1">
        <f t="array" ref="AG393">IF(N393="","",IF(R393&lt;&gt;"","",IF(SUMPRODUCT(--(AN18:AN1500=AG17),--(AM18:AM1500&lt;&gt;""),--ISNUMBER(SEARCH(" "&amp;AM18:AM1500&amp;" ",Q393)))&gt;0,AG17,"")))</f>
        <v/>
      </c>
      <c r="AH393" s="964" t="str" cm="1">
        <f t="array" ref="AH393">IF(N393="","",IF(R393&lt;&gt;"","",IF(SUMPRODUCT(--(AN18:AN1500=AH17),--(AM18:AM1500&lt;&gt;""),--ISNUMBER(SEARCH(" "&amp;AM18:AM1500&amp;" ",Q393)))&gt;0,AH17,"")))</f>
        <v/>
      </c>
      <c r="AI393" s="964" t="str" cm="1">
        <f t="array" ref="AI393">IF(N393="","",IF(R393&lt;&gt;"","",IF(SUMPRODUCT(--(AN18:AN1500=AI17),--(AM18:AM1500&lt;&gt;""),--ISNUMBER(SEARCH(" "&amp;AM18:AM1500&amp;" ",Q393)))&gt;0,AI17,"")))</f>
        <v/>
      </c>
      <c r="AJ393" s="964" t="str" cm="1">
        <f t="array" ref="AJ393">IF(N393="","",IF(R393&lt;&gt;"","",IF(SUMPRODUCT(--(AN18:AN1500=AJ17),--(AM18:AM1500&lt;&gt;""),--ISNUMBER(SEARCH(" "&amp;AM18:AM1500&amp;" ",Q393)))&gt;0,AJ17,"")))</f>
        <v/>
      </c>
      <c r="AK393" s="964" t="str" cm="1">
        <f t="array" ref="AK393">IF(N393="","",IF(T393&lt;&gt;"",AK17,IF(S393&lt;&gt;"","",IF(R393&lt;&gt;"","",IF(SUMPRODUCT(--(AN18:AN1500=AK17),--(AM18:AM1500&lt;&gt;""),--ISNUMBER(SEARCH(" "&amp;AM18:AM1500&amp;" ",Q393)))&gt;0,AK17,"")))))</f>
        <v/>
      </c>
      <c r="AM393" s="964" t="s">
        <v>2381</v>
      </c>
      <c r="AN393" s="964" t="s">
        <v>1597</v>
      </c>
      <c r="BN393" s="49">
        <v>1</v>
      </c>
    </row>
    <row r="394" spans="3:66" ht="35.1" customHeight="1">
      <c r="C394" s="65"/>
      <c r="D394" s="984" t="str">
        <f t="shared" si="70"/>
        <v/>
      </c>
      <c r="E394" s="982"/>
      <c r="G394" s="963" t="str">
        <f>IF(H394="","",COUNTIF(H18:H394,"&lt;&gt;"))</f>
        <v/>
      </c>
      <c r="H394" s="958" t="str" cm="1">
        <f t="array" ref="H394">IF(L394="","",IF(LEN(L394)&lt;=MAX(10,G13),L394,IFERROR(LEFT(L394,LOOKUP(2,1/(MID(L394,ROW(1:500),1)=" ")/(ROW(1:500)&lt;=MAX(10,G13)),ROW(1:500))-1),LEFT(L394,MAX(10,G13)))))</f>
        <v/>
      </c>
      <c r="I394" s="963" t="str">
        <f t="shared" si="71"/>
        <v/>
      </c>
      <c r="J394" s="963" t="str">
        <f t="shared" si="72"/>
        <v/>
      </c>
      <c r="K394" s="964" t="str">
        <f>IF(M393&lt;&gt;"",K393,IF(K393&lt;MAX(A18:A317),K393+1,""))</f>
        <v/>
      </c>
      <c r="L394" s="965" t="str">
        <f>IF(K394="","",IF(M393&lt;&gt;"",M393,INDEX(E18:E317,MATCH(K394,A18:A317,0))))</f>
        <v/>
      </c>
      <c r="M394" s="965" t="str">
        <f t="shared" si="73"/>
        <v/>
      </c>
      <c r="N394" s="966" t="str">
        <f t="shared" si="74"/>
        <v/>
      </c>
      <c r="O394" s="967" t="str">
        <f t="shared" si="75"/>
        <v/>
      </c>
      <c r="P394" s="967" t="str">
        <f t="shared" si="76"/>
        <v/>
      </c>
      <c r="Q394" s="966" t="str">
        <f t="shared" si="77"/>
        <v/>
      </c>
      <c r="R394" s="967" t="str">
        <f>IF(N394="","",IF(COUNTIF(AP18:AP300,TRIM(Q394))&gt;0,"EXCLUSION EXACTE",""))</f>
        <v/>
      </c>
      <c r="S394" s="967" t="str" cm="1">
        <f t="array" ref="S394">IF(N394="","",IF(SUMPRODUCT(--(AP18:AP300&lt;&gt;""),--ISNUMBER(SEARCH(" "&amp;AP18:AP300&amp;" ",Q394)))&gt;0,"BLOQUE MOLLUSQUES",""))</f>
        <v/>
      </c>
      <c r="T394" s="967" t="str" cm="1">
        <f t="array" ref="T394">IF(N394="","",IF(SUMPRODUCT(--(AT18:AT300&lt;&gt;""),--ISNUMBER(SEARCH(" "&amp;AT18:AT300&amp;" ",Q394)))&gt;0,"FORCE MOLLUSQUES",""))</f>
        <v/>
      </c>
      <c r="U394" s="966" t="str">
        <f t="shared" si="78"/>
        <v/>
      </c>
      <c r="V394" s="966" t="str">
        <f t="shared" si="80"/>
        <v/>
      </c>
      <c r="W394" s="991" t="str">
        <f t="shared" si="79"/>
        <v/>
      </c>
      <c r="X394" s="967" t="str" cm="1">
        <f t="array" ref="X394">IF(N394="","",IF(R394&lt;&gt;"","",IF(SUMPRODUCT(--(AN18:AN1500=X17),--(AM18:AM1500&lt;&gt;""),--ISNUMBER(SEARCH(" "&amp;AM18:AM1500&amp;" ",Q394)))&gt;0,X17,"")))</f>
        <v/>
      </c>
      <c r="Y394" s="967" t="str" cm="1">
        <f t="array" ref="Y394">IF(N394="","",IF(R394&lt;&gt;"","",IF(SUMPRODUCT(--(AN18:AN1500=Y17),--(AM18:AM1500&lt;&gt;""),--ISNUMBER(SEARCH(" "&amp;AM18:AM1500&amp;" ",Q394)))&gt;0,Y17,"")))</f>
        <v/>
      </c>
      <c r="Z394" s="967" t="str" cm="1">
        <f t="array" ref="Z394">IF(N394="","",IF(R394&lt;&gt;"","",IF(SUMPRODUCT(--(AN18:AN1500=Z17),--(AM18:AM1500&lt;&gt;""),--ISNUMBER(SEARCH(" "&amp;AM18:AM1500&amp;" ",Q394)))&gt;0,Z17,"")))</f>
        <v/>
      </c>
      <c r="AA394" s="967" t="str" cm="1">
        <f t="array" ref="AA394">IF(N394="","",IF(R394&lt;&gt;"","",IF(SUMPRODUCT(--(AN18:AN1500=AA17),--(AM18:AM1500&lt;&gt;""),--ISNUMBER(SEARCH(" "&amp;AM18:AM1500&amp;" ",Q394)))&gt;0,AA17,"")))</f>
        <v/>
      </c>
      <c r="AB394" s="967" t="str" cm="1">
        <f t="array" ref="AB394">IF(N394="","",IF(R394&lt;&gt;"","",IF(SUMPRODUCT(--(AN18:AN1500=AB17),--(AM18:AM1500&lt;&gt;""),--ISNUMBER(SEARCH(" "&amp;AM18:AM1500&amp;" ",Q394)))&gt;0,AB17,"")))</f>
        <v/>
      </c>
      <c r="AC394" s="967" t="str" cm="1">
        <f t="array" ref="AC394">IF(N394="","",IF(R394&lt;&gt;"","",IF(SUMPRODUCT(--(AN18:AN1500=AC17),--(AM18:AM1500&lt;&gt;""),--ISNUMBER(SEARCH(" "&amp;AM18:AM1500&amp;" ",Q394)))&gt;0,AC17,"")))</f>
        <v/>
      </c>
      <c r="AD394" s="967" t="str" cm="1">
        <f t="array" ref="AD394">IF(N394="","",IF(R394&lt;&gt;"","",IF(SUMPRODUCT(--(AN18:AN1500=AD17),--(AM18:AM1500&lt;&gt;""),--ISNUMBER(SEARCH(" "&amp;AM18:AM1500&amp;" ",Q394)))&gt;0,AD17,"")))</f>
        <v/>
      </c>
      <c r="AE394" s="967" t="str" cm="1">
        <f t="array" ref="AE394">IF(N394="","",IF(R394&lt;&gt;"","",IF(SUMPRODUCT(--(AN18:AN1500=AE17),--(AM18:AM1500&lt;&gt;""),--ISNUMBER(SEARCH(" "&amp;AM18:AM1500&amp;" ",Q394)))&gt;0,AE17,"")))</f>
        <v/>
      </c>
      <c r="AF394" s="967" t="str" cm="1">
        <f t="array" ref="AF394">IF(N394="","",IF(R394&lt;&gt;"","",IF(SUMPRODUCT(--(AN18:AN1500=AF17),--(AM18:AM1500&lt;&gt;""),--ISNUMBER(SEARCH(" "&amp;AM18:AM1500&amp;" ",Q394)))&gt;0,AF17,"")))</f>
        <v/>
      </c>
      <c r="AG394" s="967" t="str" cm="1">
        <f t="array" ref="AG394">IF(N394="","",IF(R394&lt;&gt;"","",IF(SUMPRODUCT(--(AN18:AN1500=AG17),--(AM18:AM1500&lt;&gt;""),--ISNUMBER(SEARCH(" "&amp;AM18:AM1500&amp;" ",Q394)))&gt;0,AG17,"")))</f>
        <v/>
      </c>
      <c r="AH394" s="967" t="str" cm="1">
        <f t="array" ref="AH394">IF(N394="","",IF(R394&lt;&gt;"","",IF(SUMPRODUCT(--(AN18:AN1500=AH17),--(AM18:AM1500&lt;&gt;""),--ISNUMBER(SEARCH(" "&amp;AM18:AM1500&amp;" ",Q394)))&gt;0,AH17,"")))</f>
        <v/>
      </c>
      <c r="AI394" s="967" t="str" cm="1">
        <f t="array" ref="AI394">IF(N394="","",IF(R394&lt;&gt;"","",IF(SUMPRODUCT(--(AN18:AN1500=AI17),--(AM18:AM1500&lt;&gt;""),--ISNUMBER(SEARCH(" "&amp;AM18:AM1500&amp;" ",Q394)))&gt;0,AI17,"")))</f>
        <v/>
      </c>
      <c r="AJ394" s="967" t="str" cm="1">
        <f t="array" ref="AJ394">IF(N394="","",IF(R394&lt;&gt;"","",IF(SUMPRODUCT(--(AN18:AN1500=AJ17),--(AM18:AM1500&lt;&gt;""),--ISNUMBER(SEARCH(" "&amp;AM18:AM1500&amp;" ",Q394)))&gt;0,AJ17,"")))</f>
        <v/>
      </c>
      <c r="AK394" s="967" t="str" cm="1">
        <f t="array" ref="AK394">IF(N394="","",IF(T394&lt;&gt;"",AK17,IF(S394&lt;&gt;"","",IF(R394&lt;&gt;"","",IF(SUMPRODUCT(--(AN18:AN1500=AK17),--(AM18:AM1500&lt;&gt;""),--ISNUMBER(SEARCH(" "&amp;AM18:AM1500&amp;" ",Q394)))&gt;0,AK17,"")))))</f>
        <v/>
      </c>
      <c r="AM394" s="968" t="s">
        <v>2382</v>
      </c>
      <c r="AN394" s="968" t="s">
        <v>1597</v>
      </c>
      <c r="BN394" s="49">
        <v>1</v>
      </c>
    </row>
    <row r="395" spans="3:66" ht="35.1" customHeight="1">
      <c r="C395" s="65"/>
      <c r="D395" s="984" t="str">
        <f t="shared" si="70"/>
        <v/>
      </c>
      <c r="E395" s="982"/>
      <c r="G395" s="964" t="str">
        <f>IF(H395="","",COUNTIF(H18:H395,"&lt;&gt;"))</f>
        <v/>
      </c>
      <c r="H395" s="965" t="str" cm="1">
        <f t="array" ref="H395">IF(L395="","",IF(LEN(L395)&lt;=MAX(10,G13),L395,IFERROR(LEFT(L395,LOOKUP(2,1/(MID(L395,ROW(1:500),1)=" ")/(ROW(1:500)&lt;=MAX(10,G13)),ROW(1:500))-1),LEFT(L395,MAX(10,G13)))))</f>
        <v/>
      </c>
      <c r="I395" s="964" t="str">
        <f t="shared" si="71"/>
        <v/>
      </c>
      <c r="J395" s="964" t="str">
        <f t="shared" si="72"/>
        <v/>
      </c>
      <c r="K395" s="964" t="str">
        <f>IF(M394&lt;&gt;"",K394,IF(K394&lt;MAX(A18:A317),K394+1,""))</f>
        <v/>
      </c>
      <c r="L395" s="965" t="str">
        <f>IF(K395="","",IF(M394&lt;&gt;"",M394,INDEX(E18:E317,MATCH(K395,A18:A317,0))))</f>
        <v/>
      </c>
      <c r="M395" s="965" t="str">
        <f t="shared" si="73"/>
        <v/>
      </c>
      <c r="N395" s="965" t="str">
        <f t="shared" si="74"/>
        <v/>
      </c>
      <c r="O395" s="964" t="str">
        <f t="shared" si="75"/>
        <v/>
      </c>
      <c r="P395" s="964" t="str">
        <f t="shared" si="76"/>
        <v/>
      </c>
      <c r="Q395" s="965" t="str">
        <f t="shared" si="77"/>
        <v/>
      </c>
      <c r="R395" s="964" t="str">
        <f>IF(N395="","",IF(COUNTIF(AP18:AP300,TRIM(Q395))&gt;0,"EXCLUSION EXACTE",""))</f>
        <v/>
      </c>
      <c r="S395" s="964" t="str" cm="1">
        <f t="array" ref="S395">IF(N395="","",IF(SUMPRODUCT(--(AP18:AP300&lt;&gt;""),--ISNUMBER(SEARCH(" "&amp;AP18:AP300&amp;" ",Q395)))&gt;0,"BLOQUE MOLLUSQUES",""))</f>
        <v/>
      </c>
      <c r="T395" s="964" t="str" cm="1">
        <f t="array" ref="T395">IF(N395="","",IF(SUMPRODUCT(--(AT18:AT300&lt;&gt;""),--ISNUMBER(SEARCH(" "&amp;AT18:AT300&amp;" ",Q395)))&gt;0,"FORCE MOLLUSQUES",""))</f>
        <v/>
      </c>
      <c r="U395" s="965" t="str">
        <f t="shared" si="78"/>
        <v/>
      </c>
      <c r="V395" s="965" t="str">
        <f t="shared" si="80"/>
        <v/>
      </c>
      <c r="W395" s="977" t="str">
        <f t="shared" si="79"/>
        <v/>
      </c>
      <c r="X395" s="964" t="str" cm="1">
        <f t="array" ref="X395">IF(N395="","",IF(R395&lt;&gt;"","",IF(SUMPRODUCT(--(AN18:AN1500=X17),--(AM18:AM1500&lt;&gt;""),--ISNUMBER(SEARCH(" "&amp;AM18:AM1500&amp;" ",Q395)))&gt;0,X17,"")))</f>
        <v/>
      </c>
      <c r="Y395" s="964" t="str" cm="1">
        <f t="array" ref="Y395">IF(N395="","",IF(R395&lt;&gt;"","",IF(SUMPRODUCT(--(AN18:AN1500=Y17),--(AM18:AM1500&lt;&gt;""),--ISNUMBER(SEARCH(" "&amp;AM18:AM1500&amp;" ",Q395)))&gt;0,Y17,"")))</f>
        <v/>
      </c>
      <c r="Z395" s="964" t="str" cm="1">
        <f t="array" ref="Z395">IF(N395="","",IF(R395&lt;&gt;"","",IF(SUMPRODUCT(--(AN18:AN1500=Z17),--(AM18:AM1500&lt;&gt;""),--ISNUMBER(SEARCH(" "&amp;AM18:AM1500&amp;" ",Q395)))&gt;0,Z17,"")))</f>
        <v/>
      </c>
      <c r="AA395" s="964" t="str" cm="1">
        <f t="array" ref="AA395">IF(N395="","",IF(R395&lt;&gt;"","",IF(SUMPRODUCT(--(AN18:AN1500=AA17),--(AM18:AM1500&lt;&gt;""),--ISNUMBER(SEARCH(" "&amp;AM18:AM1500&amp;" ",Q395)))&gt;0,AA17,"")))</f>
        <v/>
      </c>
      <c r="AB395" s="964" t="str" cm="1">
        <f t="array" ref="AB395">IF(N395="","",IF(R395&lt;&gt;"","",IF(SUMPRODUCT(--(AN18:AN1500=AB17),--(AM18:AM1500&lt;&gt;""),--ISNUMBER(SEARCH(" "&amp;AM18:AM1500&amp;" ",Q395)))&gt;0,AB17,"")))</f>
        <v/>
      </c>
      <c r="AC395" s="964" t="str" cm="1">
        <f t="array" ref="AC395">IF(N395="","",IF(R395&lt;&gt;"","",IF(SUMPRODUCT(--(AN18:AN1500=AC17),--(AM18:AM1500&lt;&gt;""),--ISNUMBER(SEARCH(" "&amp;AM18:AM1500&amp;" ",Q395)))&gt;0,AC17,"")))</f>
        <v/>
      </c>
      <c r="AD395" s="964" t="str" cm="1">
        <f t="array" ref="AD395">IF(N395="","",IF(R395&lt;&gt;"","",IF(SUMPRODUCT(--(AN18:AN1500=AD17),--(AM18:AM1500&lt;&gt;""),--ISNUMBER(SEARCH(" "&amp;AM18:AM1500&amp;" ",Q395)))&gt;0,AD17,"")))</f>
        <v/>
      </c>
      <c r="AE395" s="964" t="str" cm="1">
        <f t="array" ref="AE395">IF(N395="","",IF(R395&lt;&gt;"","",IF(SUMPRODUCT(--(AN18:AN1500=AE17),--(AM18:AM1500&lt;&gt;""),--ISNUMBER(SEARCH(" "&amp;AM18:AM1500&amp;" ",Q395)))&gt;0,AE17,"")))</f>
        <v/>
      </c>
      <c r="AF395" s="964" t="str" cm="1">
        <f t="array" ref="AF395">IF(N395="","",IF(R395&lt;&gt;"","",IF(SUMPRODUCT(--(AN18:AN1500=AF17),--(AM18:AM1500&lt;&gt;""),--ISNUMBER(SEARCH(" "&amp;AM18:AM1500&amp;" ",Q395)))&gt;0,AF17,"")))</f>
        <v/>
      </c>
      <c r="AG395" s="964" t="str" cm="1">
        <f t="array" ref="AG395">IF(N395="","",IF(R395&lt;&gt;"","",IF(SUMPRODUCT(--(AN18:AN1500=AG17),--(AM18:AM1500&lt;&gt;""),--ISNUMBER(SEARCH(" "&amp;AM18:AM1500&amp;" ",Q395)))&gt;0,AG17,"")))</f>
        <v/>
      </c>
      <c r="AH395" s="964" t="str" cm="1">
        <f t="array" ref="AH395">IF(N395="","",IF(R395&lt;&gt;"","",IF(SUMPRODUCT(--(AN18:AN1500=AH17),--(AM18:AM1500&lt;&gt;""),--ISNUMBER(SEARCH(" "&amp;AM18:AM1500&amp;" ",Q395)))&gt;0,AH17,"")))</f>
        <v/>
      </c>
      <c r="AI395" s="964" t="str" cm="1">
        <f t="array" ref="AI395">IF(N395="","",IF(R395&lt;&gt;"","",IF(SUMPRODUCT(--(AN18:AN1500=AI17),--(AM18:AM1500&lt;&gt;""),--ISNUMBER(SEARCH(" "&amp;AM18:AM1500&amp;" ",Q395)))&gt;0,AI17,"")))</f>
        <v/>
      </c>
      <c r="AJ395" s="964" t="str" cm="1">
        <f t="array" ref="AJ395">IF(N395="","",IF(R395&lt;&gt;"","",IF(SUMPRODUCT(--(AN18:AN1500=AJ17),--(AM18:AM1500&lt;&gt;""),--ISNUMBER(SEARCH(" "&amp;AM18:AM1500&amp;" ",Q395)))&gt;0,AJ17,"")))</f>
        <v/>
      </c>
      <c r="AK395" s="964" t="str" cm="1">
        <f t="array" ref="AK395">IF(N395="","",IF(T395&lt;&gt;"",AK17,IF(S395&lt;&gt;"","",IF(R395&lt;&gt;"","",IF(SUMPRODUCT(--(AN18:AN1500=AK17),--(AM18:AM1500&lt;&gt;""),--ISNUMBER(SEARCH(" "&amp;AM18:AM1500&amp;" ",Q395)))&gt;0,AK17,"")))))</f>
        <v/>
      </c>
      <c r="AM395" s="964" t="s">
        <v>2383</v>
      </c>
      <c r="AN395" s="964" t="s">
        <v>1597</v>
      </c>
      <c r="BN395" s="49">
        <v>1</v>
      </c>
    </row>
    <row r="396" spans="3:66" ht="35.1" customHeight="1">
      <c r="C396" s="65"/>
      <c r="D396" s="984" t="str">
        <f t="shared" si="70"/>
        <v/>
      </c>
      <c r="E396" s="982"/>
      <c r="G396" s="963" t="str">
        <f>IF(H396="","",COUNTIF(H18:H396,"&lt;&gt;"))</f>
        <v/>
      </c>
      <c r="H396" s="958" t="str" cm="1">
        <f t="array" ref="H396">IF(L396="","",IF(LEN(L396)&lt;=MAX(10,G13),L396,IFERROR(LEFT(L396,LOOKUP(2,1/(MID(L396,ROW(1:500),1)=" ")/(ROW(1:500)&lt;=MAX(10,G13)),ROW(1:500))-1),LEFT(L396,MAX(10,G13)))))</f>
        <v/>
      </c>
      <c r="I396" s="963" t="str">
        <f t="shared" si="71"/>
        <v/>
      </c>
      <c r="J396" s="963" t="str">
        <f t="shared" si="72"/>
        <v/>
      </c>
      <c r="K396" s="964" t="str">
        <f>IF(M395&lt;&gt;"",K395,IF(K395&lt;MAX(A18:A317),K395+1,""))</f>
        <v/>
      </c>
      <c r="L396" s="965" t="str">
        <f>IF(K396="","",IF(M395&lt;&gt;"",M395,INDEX(E18:E317,MATCH(K396,A18:A317,0))))</f>
        <v/>
      </c>
      <c r="M396" s="965" t="str">
        <f t="shared" si="73"/>
        <v/>
      </c>
      <c r="N396" s="966" t="str">
        <f t="shared" si="74"/>
        <v/>
      </c>
      <c r="O396" s="967" t="str">
        <f t="shared" si="75"/>
        <v/>
      </c>
      <c r="P396" s="967" t="str">
        <f t="shared" si="76"/>
        <v/>
      </c>
      <c r="Q396" s="966" t="str">
        <f t="shared" si="77"/>
        <v/>
      </c>
      <c r="R396" s="967" t="str">
        <f>IF(N396="","",IF(COUNTIF(AP18:AP300,TRIM(Q396))&gt;0,"EXCLUSION EXACTE",""))</f>
        <v/>
      </c>
      <c r="S396" s="967" t="str" cm="1">
        <f t="array" ref="S396">IF(N396="","",IF(SUMPRODUCT(--(AP18:AP300&lt;&gt;""),--ISNUMBER(SEARCH(" "&amp;AP18:AP300&amp;" ",Q396)))&gt;0,"BLOQUE MOLLUSQUES",""))</f>
        <v/>
      </c>
      <c r="T396" s="967" t="str" cm="1">
        <f t="array" ref="T396">IF(N396="","",IF(SUMPRODUCT(--(AT18:AT300&lt;&gt;""),--ISNUMBER(SEARCH(" "&amp;AT18:AT300&amp;" ",Q396)))&gt;0,"FORCE MOLLUSQUES",""))</f>
        <v/>
      </c>
      <c r="U396" s="966" t="str">
        <f t="shared" si="78"/>
        <v/>
      </c>
      <c r="V396" s="966" t="str">
        <f t="shared" si="80"/>
        <v/>
      </c>
      <c r="W396" s="991" t="str">
        <f t="shared" si="79"/>
        <v/>
      </c>
      <c r="X396" s="967" t="str" cm="1">
        <f t="array" ref="X396">IF(N396="","",IF(R396&lt;&gt;"","",IF(SUMPRODUCT(--(AN18:AN1500=X17),--(AM18:AM1500&lt;&gt;""),--ISNUMBER(SEARCH(" "&amp;AM18:AM1500&amp;" ",Q396)))&gt;0,X17,"")))</f>
        <v/>
      </c>
      <c r="Y396" s="967" t="str" cm="1">
        <f t="array" ref="Y396">IF(N396="","",IF(R396&lt;&gt;"","",IF(SUMPRODUCT(--(AN18:AN1500=Y17),--(AM18:AM1500&lt;&gt;""),--ISNUMBER(SEARCH(" "&amp;AM18:AM1500&amp;" ",Q396)))&gt;0,Y17,"")))</f>
        <v/>
      </c>
      <c r="Z396" s="967" t="str" cm="1">
        <f t="array" ref="Z396">IF(N396="","",IF(R396&lt;&gt;"","",IF(SUMPRODUCT(--(AN18:AN1500=Z17),--(AM18:AM1500&lt;&gt;""),--ISNUMBER(SEARCH(" "&amp;AM18:AM1500&amp;" ",Q396)))&gt;0,Z17,"")))</f>
        <v/>
      </c>
      <c r="AA396" s="967" t="str" cm="1">
        <f t="array" ref="AA396">IF(N396="","",IF(R396&lt;&gt;"","",IF(SUMPRODUCT(--(AN18:AN1500=AA17),--(AM18:AM1500&lt;&gt;""),--ISNUMBER(SEARCH(" "&amp;AM18:AM1500&amp;" ",Q396)))&gt;0,AA17,"")))</f>
        <v/>
      </c>
      <c r="AB396" s="967" t="str" cm="1">
        <f t="array" ref="AB396">IF(N396="","",IF(R396&lt;&gt;"","",IF(SUMPRODUCT(--(AN18:AN1500=AB17),--(AM18:AM1500&lt;&gt;""),--ISNUMBER(SEARCH(" "&amp;AM18:AM1500&amp;" ",Q396)))&gt;0,AB17,"")))</f>
        <v/>
      </c>
      <c r="AC396" s="967" t="str" cm="1">
        <f t="array" ref="AC396">IF(N396="","",IF(R396&lt;&gt;"","",IF(SUMPRODUCT(--(AN18:AN1500=AC17),--(AM18:AM1500&lt;&gt;""),--ISNUMBER(SEARCH(" "&amp;AM18:AM1500&amp;" ",Q396)))&gt;0,AC17,"")))</f>
        <v/>
      </c>
      <c r="AD396" s="967" t="str" cm="1">
        <f t="array" ref="AD396">IF(N396="","",IF(R396&lt;&gt;"","",IF(SUMPRODUCT(--(AN18:AN1500=AD17),--(AM18:AM1500&lt;&gt;""),--ISNUMBER(SEARCH(" "&amp;AM18:AM1500&amp;" ",Q396)))&gt;0,AD17,"")))</f>
        <v/>
      </c>
      <c r="AE396" s="967" t="str" cm="1">
        <f t="array" ref="AE396">IF(N396="","",IF(R396&lt;&gt;"","",IF(SUMPRODUCT(--(AN18:AN1500=AE17),--(AM18:AM1500&lt;&gt;""),--ISNUMBER(SEARCH(" "&amp;AM18:AM1500&amp;" ",Q396)))&gt;0,AE17,"")))</f>
        <v/>
      </c>
      <c r="AF396" s="967" t="str" cm="1">
        <f t="array" ref="AF396">IF(N396="","",IF(R396&lt;&gt;"","",IF(SUMPRODUCT(--(AN18:AN1500=AF17),--(AM18:AM1500&lt;&gt;""),--ISNUMBER(SEARCH(" "&amp;AM18:AM1500&amp;" ",Q396)))&gt;0,AF17,"")))</f>
        <v/>
      </c>
      <c r="AG396" s="967" t="str" cm="1">
        <f t="array" ref="AG396">IF(N396="","",IF(R396&lt;&gt;"","",IF(SUMPRODUCT(--(AN18:AN1500=AG17),--(AM18:AM1500&lt;&gt;""),--ISNUMBER(SEARCH(" "&amp;AM18:AM1500&amp;" ",Q396)))&gt;0,AG17,"")))</f>
        <v/>
      </c>
      <c r="AH396" s="967" t="str" cm="1">
        <f t="array" ref="AH396">IF(N396="","",IF(R396&lt;&gt;"","",IF(SUMPRODUCT(--(AN18:AN1500=AH17),--(AM18:AM1500&lt;&gt;""),--ISNUMBER(SEARCH(" "&amp;AM18:AM1500&amp;" ",Q396)))&gt;0,AH17,"")))</f>
        <v/>
      </c>
      <c r="AI396" s="967" t="str" cm="1">
        <f t="array" ref="AI396">IF(N396="","",IF(R396&lt;&gt;"","",IF(SUMPRODUCT(--(AN18:AN1500=AI17),--(AM18:AM1500&lt;&gt;""),--ISNUMBER(SEARCH(" "&amp;AM18:AM1500&amp;" ",Q396)))&gt;0,AI17,"")))</f>
        <v/>
      </c>
      <c r="AJ396" s="967" t="str" cm="1">
        <f t="array" ref="AJ396">IF(N396="","",IF(R396&lt;&gt;"","",IF(SUMPRODUCT(--(AN18:AN1500=AJ17),--(AM18:AM1500&lt;&gt;""),--ISNUMBER(SEARCH(" "&amp;AM18:AM1500&amp;" ",Q396)))&gt;0,AJ17,"")))</f>
        <v/>
      </c>
      <c r="AK396" s="967" t="str" cm="1">
        <f t="array" ref="AK396">IF(N396="","",IF(T396&lt;&gt;"",AK17,IF(S396&lt;&gt;"","",IF(R396&lt;&gt;"","",IF(SUMPRODUCT(--(AN18:AN1500=AK17),--(AM18:AM1500&lt;&gt;""),--ISNUMBER(SEARCH(" "&amp;AM18:AM1500&amp;" ",Q396)))&gt;0,AK17,"")))))</f>
        <v/>
      </c>
      <c r="AM396" s="968" t="s">
        <v>2384</v>
      </c>
      <c r="AN396" s="968" t="s">
        <v>1597</v>
      </c>
      <c r="BN396" s="49">
        <v>1</v>
      </c>
    </row>
    <row r="397" spans="3:66" ht="35.1" customHeight="1">
      <c r="C397" s="65"/>
      <c r="D397" s="984" t="str">
        <f t="shared" si="70"/>
        <v/>
      </c>
      <c r="E397" s="982"/>
      <c r="G397" s="964" t="str">
        <f>IF(H397="","",COUNTIF(H18:H397,"&lt;&gt;"))</f>
        <v/>
      </c>
      <c r="H397" s="965" t="str" cm="1">
        <f t="array" ref="H397">IF(L397="","",IF(LEN(L397)&lt;=MAX(10,G13),L397,IFERROR(LEFT(L397,LOOKUP(2,1/(MID(L397,ROW(1:500),1)=" ")/(ROW(1:500)&lt;=MAX(10,G13)),ROW(1:500))-1),LEFT(L397,MAX(10,G13)))))</f>
        <v/>
      </c>
      <c r="I397" s="964" t="str">
        <f t="shared" si="71"/>
        <v/>
      </c>
      <c r="J397" s="964" t="str">
        <f t="shared" si="72"/>
        <v/>
      </c>
      <c r="K397" s="964" t="str">
        <f>IF(M396&lt;&gt;"",K396,IF(K396&lt;MAX(A18:A317),K396+1,""))</f>
        <v/>
      </c>
      <c r="L397" s="965" t="str">
        <f>IF(K397="","",IF(M396&lt;&gt;"",M396,INDEX(E18:E317,MATCH(K397,A18:A317,0))))</f>
        <v/>
      </c>
      <c r="M397" s="965" t="str">
        <f t="shared" si="73"/>
        <v/>
      </c>
      <c r="N397" s="965" t="str">
        <f t="shared" si="74"/>
        <v/>
      </c>
      <c r="O397" s="964" t="str">
        <f t="shared" si="75"/>
        <v/>
      </c>
      <c r="P397" s="964" t="str">
        <f t="shared" si="76"/>
        <v/>
      </c>
      <c r="Q397" s="965" t="str">
        <f t="shared" si="77"/>
        <v/>
      </c>
      <c r="R397" s="964" t="str">
        <f>IF(N397="","",IF(COUNTIF(AP18:AP300,TRIM(Q397))&gt;0,"EXCLUSION EXACTE",""))</f>
        <v/>
      </c>
      <c r="S397" s="964" t="str" cm="1">
        <f t="array" ref="S397">IF(N397="","",IF(SUMPRODUCT(--(AP18:AP300&lt;&gt;""),--ISNUMBER(SEARCH(" "&amp;AP18:AP300&amp;" ",Q397)))&gt;0,"BLOQUE MOLLUSQUES",""))</f>
        <v/>
      </c>
      <c r="T397" s="964" t="str" cm="1">
        <f t="array" ref="T397">IF(N397="","",IF(SUMPRODUCT(--(AT18:AT300&lt;&gt;""),--ISNUMBER(SEARCH(" "&amp;AT18:AT300&amp;" ",Q397)))&gt;0,"FORCE MOLLUSQUES",""))</f>
        <v/>
      </c>
      <c r="U397" s="965" t="str">
        <f t="shared" si="78"/>
        <v/>
      </c>
      <c r="V397" s="965" t="str">
        <f t="shared" si="80"/>
        <v/>
      </c>
      <c r="W397" s="977" t="str">
        <f t="shared" si="79"/>
        <v/>
      </c>
      <c r="X397" s="964" t="str" cm="1">
        <f t="array" ref="X397">IF(N397="","",IF(R397&lt;&gt;"","",IF(SUMPRODUCT(--(AN18:AN1500=X17),--(AM18:AM1500&lt;&gt;""),--ISNUMBER(SEARCH(" "&amp;AM18:AM1500&amp;" ",Q397)))&gt;0,X17,"")))</f>
        <v/>
      </c>
      <c r="Y397" s="964" t="str" cm="1">
        <f t="array" ref="Y397">IF(N397="","",IF(R397&lt;&gt;"","",IF(SUMPRODUCT(--(AN18:AN1500=Y17),--(AM18:AM1500&lt;&gt;""),--ISNUMBER(SEARCH(" "&amp;AM18:AM1500&amp;" ",Q397)))&gt;0,Y17,"")))</f>
        <v/>
      </c>
      <c r="Z397" s="964" t="str" cm="1">
        <f t="array" ref="Z397">IF(N397="","",IF(R397&lt;&gt;"","",IF(SUMPRODUCT(--(AN18:AN1500=Z17),--(AM18:AM1500&lt;&gt;""),--ISNUMBER(SEARCH(" "&amp;AM18:AM1500&amp;" ",Q397)))&gt;0,Z17,"")))</f>
        <v/>
      </c>
      <c r="AA397" s="964" t="str" cm="1">
        <f t="array" ref="AA397">IF(N397="","",IF(R397&lt;&gt;"","",IF(SUMPRODUCT(--(AN18:AN1500=AA17),--(AM18:AM1500&lt;&gt;""),--ISNUMBER(SEARCH(" "&amp;AM18:AM1500&amp;" ",Q397)))&gt;0,AA17,"")))</f>
        <v/>
      </c>
      <c r="AB397" s="964" t="str" cm="1">
        <f t="array" ref="AB397">IF(N397="","",IF(R397&lt;&gt;"","",IF(SUMPRODUCT(--(AN18:AN1500=AB17),--(AM18:AM1500&lt;&gt;""),--ISNUMBER(SEARCH(" "&amp;AM18:AM1500&amp;" ",Q397)))&gt;0,AB17,"")))</f>
        <v/>
      </c>
      <c r="AC397" s="964" t="str" cm="1">
        <f t="array" ref="AC397">IF(N397="","",IF(R397&lt;&gt;"","",IF(SUMPRODUCT(--(AN18:AN1500=AC17),--(AM18:AM1500&lt;&gt;""),--ISNUMBER(SEARCH(" "&amp;AM18:AM1500&amp;" ",Q397)))&gt;0,AC17,"")))</f>
        <v/>
      </c>
      <c r="AD397" s="964" t="str" cm="1">
        <f t="array" ref="AD397">IF(N397="","",IF(R397&lt;&gt;"","",IF(SUMPRODUCT(--(AN18:AN1500=AD17),--(AM18:AM1500&lt;&gt;""),--ISNUMBER(SEARCH(" "&amp;AM18:AM1500&amp;" ",Q397)))&gt;0,AD17,"")))</f>
        <v/>
      </c>
      <c r="AE397" s="964" t="str" cm="1">
        <f t="array" ref="AE397">IF(N397="","",IF(R397&lt;&gt;"","",IF(SUMPRODUCT(--(AN18:AN1500=AE17),--(AM18:AM1500&lt;&gt;""),--ISNUMBER(SEARCH(" "&amp;AM18:AM1500&amp;" ",Q397)))&gt;0,AE17,"")))</f>
        <v/>
      </c>
      <c r="AF397" s="964" t="str" cm="1">
        <f t="array" ref="AF397">IF(N397="","",IF(R397&lt;&gt;"","",IF(SUMPRODUCT(--(AN18:AN1500=AF17),--(AM18:AM1500&lt;&gt;""),--ISNUMBER(SEARCH(" "&amp;AM18:AM1500&amp;" ",Q397)))&gt;0,AF17,"")))</f>
        <v/>
      </c>
      <c r="AG397" s="964" t="str" cm="1">
        <f t="array" ref="AG397">IF(N397="","",IF(R397&lt;&gt;"","",IF(SUMPRODUCT(--(AN18:AN1500=AG17),--(AM18:AM1500&lt;&gt;""),--ISNUMBER(SEARCH(" "&amp;AM18:AM1500&amp;" ",Q397)))&gt;0,AG17,"")))</f>
        <v/>
      </c>
      <c r="AH397" s="964" t="str" cm="1">
        <f t="array" ref="AH397">IF(N397="","",IF(R397&lt;&gt;"","",IF(SUMPRODUCT(--(AN18:AN1500=AH17),--(AM18:AM1500&lt;&gt;""),--ISNUMBER(SEARCH(" "&amp;AM18:AM1500&amp;" ",Q397)))&gt;0,AH17,"")))</f>
        <v/>
      </c>
      <c r="AI397" s="964" t="str" cm="1">
        <f t="array" ref="AI397">IF(N397="","",IF(R397&lt;&gt;"","",IF(SUMPRODUCT(--(AN18:AN1500=AI17),--(AM18:AM1500&lt;&gt;""),--ISNUMBER(SEARCH(" "&amp;AM18:AM1500&amp;" ",Q397)))&gt;0,AI17,"")))</f>
        <v/>
      </c>
      <c r="AJ397" s="964" t="str" cm="1">
        <f t="array" ref="AJ397">IF(N397="","",IF(R397&lt;&gt;"","",IF(SUMPRODUCT(--(AN18:AN1500=AJ17),--(AM18:AM1500&lt;&gt;""),--ISNUMBER(SEARCH(" "&amp;AM18:AM1500&amp;" ",Q397)))&gt;0,AJ17,"")))</f>
        <v/>
      </c>
      <c r="AK397" s="964" t="str" cm="1">
        <f t="array" ref="AK397">IF(N397="","",IF(T397&lt;&gt;"",AK17,IF(S397&lt;&gt;"","",IF(R397&lt;&gt;"","",IF(SUMPRODUCT(--(AN18:AN1500=AK17),--(AM18:AM1500&lt;&gt;""),--ISNUMBER(SEARCH(" "&amp;AM18:AM1500&amp;" ",Q397)))&gt;0,AK17,"")))))</f>
        <v/>
      </c>
      <c r="AM397" s="964" t="s">
        <v>2385</v>
      </c>
      <c r="AN397" s="964" t="s">
        <v>1597</v>
      </c>
      <c r="BN397" s="49">
        <v>1</v>
      </c>
    </row>
    <row r="398" spans="3:66" ht="35.1" customHeight="1">
      <c r="C398" s="65"/>
      <c r="D398" s="984" t="str">
        <f t="shared" si="70"/>
        <v/>
      </c>
      <c r="E398" s="982"/>
      <c r="G398" s="963" t="str">
        <f>IF(H398="","",COUNTIF(H18:H398,"&lt;&gt;"))</f>
        <v/>
      </c>
      <c r="H398" s="958" t="str" cm="1">
        <f t="array" ref="H398">IF(L398="","",IF(LEN(L398)&lt;=MAX(10,G13),L398,IFERROR(LEFT(L398,LOOKUP(2,1/(MID(L398,ROW(1:500),1)=" ")/(ROW(1:500)&lt;=MAX(10,G13)),ROW(1:500))-1),LEFT(L398,MAX(10,G13)))))</f>
        <v/>
      </c>
      <c r="I398" s="963" t="str">
        <f t="shared" si="71"/>
        <v/>
      </c>
      <c r="J398" s="963" t="str">
        <f t="shared" si="72"/>
        <v/>
      </c>
      <c r="K398" s="964" t="str">
        <f>IF(M397&lt;&gt;"",K397,IF(K397&lt;MAX(A18:A317),K397+1,""))</f>
        <v/>
      </c>
      <c r="L398" s="965" t="str">
        <f>IF(K398="","",IF(M397&lt;&gt;"",M397,INDEX(E18:E317,MATCH(K398,A18:A317,0))))</f>
        <v/>
      </c>
      <c r="M398" s="965" t="str">
        <f t="shared" si="73"/>
        <v/>
      </c>
      <c r="N398" s="966" t="str">
        <f t="shared" si="74"/>
        <v/>
      </c>
      <c r="O398" s="967" t="str">
        <f t="shared" si="75"/>
        <v/>
      </c>
      <c r="P398" s="967" t="str">
        <f t="shared" si="76"/>
        <v/>
      </c>
      <c r="Q398" s="966" t="str">
        <f t="shared" si="77"/>
        <v/>
      </c>
      <c r="R398" s="967" t="str">
        <f>IF(N398="","",IF(COUNTIF(AP18:AP300,TRIM(Q398))&gt;0,"EXCLUSION EXACTE",""))</f>
        <v/>
      </c>
      <c r="S398" s="967" t="str" cm="1">
        <f t="array" ref="S398">IF(N398="","",IF(SUMPRODUCT(--(AP18:AP300&lt;&gt;""),--ISNUMBER(SEARCH(" "&amp;AP18:AP300&amp;" ",Q398)))&gt;0,"BLOQUE MOLLUSQUES",""))</f>
        <v/>
      </c>
      <c r="T398" s="967" t="str" cm="1">
        <f t="array" ref="T398">IF(N398="","",IF(SUMPRODUCT(--(AT18:AT300&lt;&gt;""),--ISNUMBER(SEARCH(" "&amp;AT18:AT300&amp;" ",Q398)))&gt;0,"FORCE MOLLUSQUES",""))</f>
        <v/>
      </c>
      <c r="U398" s="966" t="str">
        <f t="shared" si="78"/>
        <v/>
      </c>
      <c r="V398" s="966" t="str">
        <f t="shared" si="80"/>
        <v/>
      </c>
      <c r="W398" s="991" t="str">
        <f t="shared" si="79"/>
        <v/>
      </c>
      <c r="X398" s="967" t="str" cm="1">
        <f t="array" ref="X398">IF(N398="","",IF(R398&lt;&gt;"","",IF(SUMPRODUCT(--(AN18:AN1500=X17),--(AM18:AM1500&lt;&gt;""),--ISNUMBER(SEARCH(" "&amp;AM18:AM1500&amp;" ",Q398)))&gt;0,X17,"")))</f>
        <v/>
      </c>
      <c r="Y398" s="967" t="str" cm="1">
        <f t="array" ref="Y398">IF(N398="","",IF(R398&lt;&gt;"","",IF(SUMPRODUCT(--(AN18:AN1500=Y17),--(AM18:AM1500&lt;&gt;""),--ISNUMBER(SEARCH(" "&amp;AM18:AM1500&amp;" ",Q398)))&gt;0,Y17,"")))</f>
        <v/>
      </c>
      <c r="Z398" s="967" t="str" cm="1">
        <f t="array" ref="Z398">IF(N398="","",IF(R398&lt;&gt;"","",IF(SUMPRODUCT(--(AN18:AN1500=Z17),--(AM18:AM1500&lt;&gt;""),--ISNUMBER(SEARCH(" "&amp;AM18:AM1500&amp;" ",Q398)))&gt;0,Z17,"")))</f>
        <v/>
      </c>
      <c r="AA398" s="967" t="str" cm="1">
        <f t="array" ref="AA398">IF(N398="","",IF(R398&lt;&gt;"","",IF(SUMPRODUCT(--(AN18:AN1500=AA17),--(AM18:AM1500&lt;&gt;""),--ISNUMBER(SEARCH(" "&amp;AM18:AM1500&amp;" ",Q398)))&gt;0,AA17,"")))</f>
        <v/>
      </c>
      <c r="AB398" s="967" t="str" cm="1">
        <f t="array" ref="AB398">IF(N398="","",IF(R398&lt;&gt;"","",IF(SUMPRODUCT(--(AN18:AN1500=AB17),--(AM18:AM1500&lt;&gt;""),--ISNUMBER(SEARCH(" "&amp;AM18:AM1500&amp;" ",Q398)))&gt;0,AB17,"")))</f>
        <v/>
      </c>
      <c r="AC398" s="967" t="str" cm="1">
        <f t="array" ref="AC398">IF(N398="","",IF(R398&lt;&gt;"","",IF(SUMPRODUCT(--(AN18:AN1500=AC17),--(AM18:AM1500&lt;&gt;""),--ISNUMBER(SEARCH(" "&amp;AM18:AM1500&amp;" ",Q398)))&gt;0,AC17,"")))</f>
        <v/>
      </c>
      <c r="AD398" s="967" t="str" cm="1">
        <f t="array" ref="AD398">IF(N398="","",IF(R398&lt;&gt;"","",IF(SUMPRODUCT(--(AN18:AN1500=AD17),--(AM18:AM1500&lt;&gt;""),--ISNUMBER(SEARCH(" "&amp;AM18:AM1500&amp;" ",Q398)))&gt;0,AD17,"")))</f>
        <v/>
      </c>
      <c r="AE398" s="967" t="str" cm="1">
        <f t="array" ref="AE398">IF(N398="","",IF(R398&lt;&gt;"","",IF(SUMPRODUCT(--(AN18:AN1500=AE17),--(AM18:AM1500&lt;&gt;""),--ISNUMBER(SEARCH(" "&amp;AM18:AM1500&amp;" ",Q398)))&gt;0,AE17,"")))</f>
        <v/>
      </c>
      <c r="AF398" s="967" t="str" cm="1">
        <f t="array" ref="AF398">IF(N398="","",IF(R398&lt;&gt;"","",IF(SUMPRODUCT(--(AN18:AN1500=AF17),--(AM18:AM1500&lt;&gt;""),--ISNUMBER(SEARCH(" "&amp;AM18:AM1500&amp;" ",Q398)))&gt;0,AF17,"")))</f>
        <v/>
      </c>
      <c r="AG398" s="967" t="str" cm="1">
        <f t="array" ref="AG398">IF(N398="","",IF(R398&lt;&gt;"","",IF(SUMPRODUCT(--(AN18:AN1500=AG17),--(AM18:AM1500&lt;&gt;""),--ISNUMBER(SEARCH(" "&amp;AM18:AM1500&amp;" ",Q398)))&gt;0,AG17,"")))</f>
        <v/>
      </c>
      <c r="AH398" s="967" t="str" cm="1">
        <f t="array" ref="AH398">IF(N398="","",IF(R398&lt;&gt;"","",IF(SUMPRODUCT(--(AN18:AN1500=AH17),--(AM18:AM1500&lt;&gt;""),--ISNUMBER(SEARCH(" "&amp;AM18:AM1500&amp;" ",Q398)))&gt;0,AH17,"")))</f>
        <v/>
      </c>
      <c r="AI398" s="967" t="str" cm="1">
        <f t="array" ref="AI398">IF(N398="","",IF(R398&lt;&gt;"","",IF(SUMPRODUCT(--(AN18:AN1500=AI17),--(AM18:AM1500&lt;&gt;""),--ISNUMBER(SEARCH(" "&amp;AM18:AM1500&amp;" ",Q398)))&gt;0,AI17,"")))</f>
        <v/>
      </c>
      <c r="AJ398" s="967" t="str" cm="1">
        <f t="array" ref="AJ398">IF(N398="","",IF(R398&lt;&gt;"","",IF(SUMPRODUCT(--(AN18:AN1500=AJ17),--(AM18:AM1500&lt;&gt;""),--ISNUMBER(SEARCH(" "&amp;AM18:AM1500&amp;" ",Q398)))&gt;0,AJ17,"")))</f>
        <v/>
      </c>
      <c r="AK398" s="967" t="str" cm="1">
        <f t="array" ref="AK398">IF(N398="","",IF(T398&lt;&gt;"",AK17,IF(S398&lt;&gt;"","",IF(R398&lt;&gt;"","",IF(SUMPRODUCT(--(AN18:AN1500=AK17),--(AM18:AM1500&lt;&gt;""),--ISNUMBER(SEARCH(" "&amp;AM18:AM1500&amp;" ",Q398)))&gt;0,AK17,"")))))</f>
        <v/>
      </c>
      <c r="AM398" s="968" t="s">
        <v>2165</v>
      </c>
      <c r="AN398" s="968" t="s">
        <v>1597</v>
      </c>
      <c r="BN398" s="49">
        <v>1</v>
      </c>
    </row>
    <row r="399" spans="3:66" ht="35.1" customHeight="1">
      <c r="C399" s="65"/>
      <c r="D399" s="984" t="str">
        <f t="shared" si="70"/>
        <v/>
      </c>
      <c r="E399" s="982"/>
      <c r="G399" s="964" t="str">
        <f>IF(H399="","",COUNTIF(H18:H399,"&lt;&gt;"))</f>
        <v/>
      </c>
      <c r="H399" s="965" t="str" cm="1">
        <f t="array" ref="H399">IF(L399="","",IF(LEN(L399)&lt;=MAX(10,G13),L399,IFERROR(LEFT(L399,LOOKUP(2,1/(MID(L399,ROW(1:500),1)=" ")/(ROW(1:500)&lt;=MAX(10,G13)),ROW(1:500))-1),LEFT(L399,MAX(10,G13)))))</f>
        <v/>
      </c>
      <c r="I399" s="964" t="str">
        <f t="shared" si="71"/>
        <v/>
      </c>
      <c r="J399" s="964" t="str">
        <f t="shared" si="72"/>
        <v/>
      </c>
      <c r="K399" s="964" t="str">
        <f>IF(M398&lt;&gt;"",K398,IF(K398&lt;MAX(A18:A317),K398+1,""))</f>
        <v/>
      </c>
      <c r="L399" s="965" t="str">
        <f>IF(K399="","",IF(M398&lt;&gt;"",M398,INDEX(E18:E317,MATCH(K399,A18:A317,0))))</f>
        <v/>
      </c>
      <c r="M399" s="965" t="str">
        <f t="shared" si="73"/>
        <v/>
      </c>
      <c r="N399" s="965" t="str">
        <f t="shared" si="74"/>
        <v/>
      </c>
      <c r="O399" s="964" t="str">
        <f t="shared" si="75"/>
        <v/>
      </c>
      <c r="P399" s="964" t="str">
        <f t="shared" si="76"/>
        <v/>
      </c>
      <c r="Q399" s="965" t="str">
        <f t="shared" si="77"/>
        <v/>
      </c>
      <c r="R399" s="964" t="str">
        <f>IF(N399="","",IF(COUNTIF(AP18:AP300,TRIM(Q399))&gt;0,"EXCLUSION EXACTE",""))</f>
        <v/>
      </c>
      <c r="S399" s="964" t="str" cm="1">
        <f t="array" ref="S399">IF(N399="","",IF(SUMPRODUCT(--(AP18:AP300&lt;&gt;""),--ISNUMBER(SEARCH(" "&amp;AP18:AP300&amp;" ",Q399)))&gt;0,"BLOQUE MOLLUSQUES",""))</f>
        <v/>
      </c>
      <c r="T399" s="964" t="str" cm="1">
        <f t="array" ref="T399">IF(N399="","",IF(SUMPRODUCT(--(AT18:AT300&lt;&gt;""),--ISNUMBER(SEARCH(" "&amp;AT18:AT300&amp;" ",Q399)))&gt;0,"FORCE MOLLUSQUES",""))</f>
        <v/>
      </c>
      <c r="U399" s="965" t="str">
        <f t="shared" si="78"/>
        <v/>
      </c>
      <c r="V399" s="965" t="str">
        <f t="shared" si="80"/>
        <v/>
      </c>
      <c r="W399" s="977" t="str">
        <f t="shared" si="79"/>
        <v/>
      </c>
      <c r="X399" s="964" t="str" cm="1">
        <f t="array" ref="X399">IF(N399="","",IF(R399&lt;&gt;"","",IF(SUMPRODUCT(--(AN18:AN1500=X17),--(AM18:AM1500&lt;&gt;""),--ISNUMBER(SEARCH(" "&amp;AM18:AM1500&amp;" ",Q399)))&gt;0,X17,"")))</f>
        <v/>
      </c>
      <c r="Y399" s="964" t="str" cm="1">
        <f t="array" ref="Y399">IF(N399="","",IF(R399&lt;&gt;"","",IF(SUMPRODUCT(--(AN18:AN1500=Y17),--(AM18:AM1500&lt;&gt;""),--ISNUMBER(SEARCH(" "&amp;AM18:AM1500&amp;" ",Q399)))&gt;0,Y17,"")))</f>
        <v/>
      </c>
      <c r="Z399" s="964" t="str" cm="1">
        <f t="array" ref="Z399">IF(N399="","",IF(R399&lt;&gt;"","",IF(SUMPRODUCT(--(AN18:AN1500=Z17),--(AM18:AM1500&lt;&gt;""),--ISNUMBER(SEARCH(" "&amp;AM18:AM1500&amp;" ",Q399)))&gt;0,Z17,"")))</f>
        <v/>
      </c>
      <c r="AA399" s="964" t="str" cm="1">
        <f t="array" ref="AA399">IF(N399="","",IF(R399&lt;&gt;"","",IF(SUMPRODUCT(--(AN18:AN1500=AA17),--(AM18:AM1500&lt;&gt;""),--ISNUMBER(SEARCH(" "&amp;AM18:AM1500&amp;" ",Q399)))&gt;0,AA17,"")))</f>
        <v/>
      </c>
      <c r="AB399" s="964" t="str" cm="1">
        <f t="array" ref="AB399">IF(N399="","",IF(R399&lt;&gt;"","",IF(SUMPRODUCT(--(AN18:AN1500=AB17),--(AM18:AM1500&lt;&gt;""),--ISNUMBER(SEARCH(" "&amp;AM18:AM1500&amp;" ",Q399)))&gt;0,AB17,"")))</f>
        <v/>
      </c>
      <c r="AC399" s="964" t="str" cm="1">
        <f t="array" ref="AC399">IF(N399="","",IF(R399&lt;&gt;"","",IF(SUMPRODUCT(--(AN18:AN1500=AC17),--(AM18:AM1500&lt;&gt;""),--ISNUMBER(SEARCH(" "&amp;AM18:AM1500&amp;" ",Q399)))&gt;0,AC17,"")))</f>
        <v/>
      </c>
      <c r="AD399" s="964" t="str" cm="1">
        <f t="array" ref="AD399">IF(N399="","",IF(R399&lt;&gt;"","",IF(SUMPRODUCT(--(AN18:AN1500=AD17),--(AM18:AM1500&lt;&gt;""),--ISNUMBER(SEARCH(" "&amp;AM18:AM1500&amp;" ",Q399)))&gt;0,AD17,"")))</f>
        <v/>
      </c>
      <c r="AE399" s="964" t="str" cm="1">
        <f t="array" ref="AE399">IF(N399="","",IF(R399&lt;&gt;"","",IF(SUMPRODUCT(--(AN18:AN1500=AE17),--(AM18:AM1500&lt;&gt;""),--ISNUMBER(SEARCH(" "&amp;AM18:AM1500&amp;" ",Q399)))&gt;0,AE17,"")))</f>
        <v/>
      </c>
      <c r="AF399" s="964" t="str" cm="1">
        <f t="array" ref="AF399">IF(N399="","",IF(R399&lt;&gt;"","",IF(SUMPRODUCT(--(AN18:AN1500=AF17),--(AM18:AM1500&lt;&gt;""),--ISNUMBER(SEARCH(" "&amp;AM18:AM1500&amp;" ",Q399)))&gt;0,AF17,"")))</f>
        <v/>
      </c>
      <c r="AG399" s="964" t="str" cm="1">
        <f t="array" ref="AG399">IF(N399="","",IF(R399&lt;&gt;"","",IF(SUMPRODUCT(--(AN18:AN1500=AG17),--(AM18:AM1500&lt;&gt;""),--ISNUMBER(SEARCH(" "&amp;AM18:AM1500&amp;" ",Q399)))&gt;0,AG17,"")))</f>
        <v/>
      </c>
      <c r="AH399" s="964" t="str" cm="1">
        <f t="array" ref="AH399">IF(N399="","",IF(R399&lt;&gt;"","",IF(SUMPRODUCT(--(AN18:AN1500=AH17),--(AM18:AM1500&lt;&gt;""),--ISNUMBER(SEARCH(" "&amp;AM18:AM1500&amp;" ",Q399)))&gt;0,AH17,"")))</f>
        <v/>
      </c>
      <c r="AI399" s="964" t="str" cm="1">
        <f t="array" ref="AI399">IF(N399="","",IF(R399&lt;&gt;"","",IF(SUMPRODUCT(--(AN18:AN1500=AI17),--(AM18:AM1500&lt;&gt;""),--ISNUMBER(SEARCH(" "&amp;AM18:AM1500&amp;" ",Q399)))&gt;0,AI17,"")))</f>
        <v/>
      </c>
      <c r="AJ399" s="964" t="str" cm="1">
        <f t="array" ref="AJ399">IF(N399="","",IF(R399&lt;&gt;"","",IF(SUMPRODUCT(--(AN18:AN1500=AJ17),--(AM18:AM1500&lt;&gt;""),--ISNUMBER(SEARCH(" "&amp;AM18:AM1500&amp;" ",Q399)))&gt;0,AJ17,"")))</f>
        <v/>
      </c>
      <c r="AK399" s="964" t="str" cm="1">
        <f t="array" ref="AK399">IF(N399="","",IF(T399&lt;&gt;"",AK17,IF(S399&lt;&gt;"","",IF(R399&lt;&gt;"","",IF(SUMPRODUCT(--(AN18:AN1500=AK17),--(AM18:AM1500&lt;&gt;""),--ISNUMBER(SEARCH(" "&amp;AM18:AM1500&amp;" ",Q399)))&gt;0,AK17,"")))))</f>
        <v/>
      </c>
      <c r="AM399" s="964" t="s">
        <v>2386</v>
      </c>
      <c r="AN399" s="964" t="s">
        <v>1597</v>
      </c>
      <c r="BN399" s="49">
        <v>1</v>
      </c>
    </row>
    <row r="400" spans="3:66" ht="35.1" customHeight="1">
      <c r="C400" s="65"/>
      <c r="D400" s="984" t="str">
        <f t="shared" si="70"/>
        <v/>
      </c>
      <c r="E400" s="982"/>
      <c r="G400" s="963" t="str">
        <f>IF(H400="","",COUNTIF(H18:H400,"&lt;&gt;"))</f>
        <v/>
      </c>
      <c r="H400" s="958" t="str" cm="1">
        <f t="array" ref="H400">IF(L400="","",IF(LEN(L400)&lt;=MAX(10,G13),L400,IFERROR(LEFT(L400,LOOKUP(2,1/(MID(L400,ROW(1:500),1)=" ")/(ROW(1:500)&lt;=MAX(10,G13)),ROW(1:500))-1),LEFT(L400,MAX(10,G13)))))</f>
        <v/>
      </c>
      <c r="I400" s="963" t="str">
        <f t="shared" si="71"/>
        <v/>
      </c>
      <c r="J400" s="963" t="str">
        <f t="shared" si="72"/>
        <v/>
      </c>
      <c r="K400" s="964" t="str">
        <f>IF(M399&lt;&gt;"",K399,IF(K399&lt;MAX(A18:A317),K399+1,""))</f>
        <v/>
      </c>
      <c r="L400" s="965" t="str">
        <f>IF(K400="","",IF(M399&lt;&gt;"",M399,INDEX(E18:E317,MATCH(K400,A18:A317,0))))</f>
        <v/>
      </c>
      <c r="M400" s="965" t="str">
        <f t="shared" si="73"/>
        <v/>
      </c>
      <c r="N400" s="966" t="str">
        <f t="shared" si="74"/>
        <v/>
      </c>
      <c r="O400" s="967" t="str">
        <f t="shared" si="75"/>
        <v/>
      </c>
      <c r="P400" s="967" t="str">
        <f t="shared" si="76"/>
        <v/>
      </c>
      <c r="Q400" s="966" t="str">
        <f t="shared" si="77"/>
        <v/>
      </c>
      <c r="R400" s="967" t="str">
        <f>IF(N400="","",IF(COUNTIF(AP18:AP300,TRIM(Q400))&gt;0,"EXCLUSION EXACTE",""))</f>
        <v/>
      </c>
      <c r="S400" s="967" t="str" cm="1">
        <f t="array" ref="S400">IF(N400="","",IF(SUMPRODUCT(--(AP18:AP300&lt;&gt;""),--ISNUMBER(SEARCH(" "&amp;AP18:AP300&amp;" ",Q400)))&gt;0,"BLOQUE MOLLUSQUES",""))</f>
        <v/>
      </c>
      <c r="T400" s="967" t="str" cm="1">
        <f t="array" ref="T400">IF(N400="","",IF(SUMPRODUCT(--(AT18:AT300&lt;&gt;""),--ISNUMBER(SEARCH(" "&amp;AT18:AT300&amp;" ",Q400)))&gt;0,"FORCE MOLLUSQUES",""))</f>
        <v/>
      </c>
      <c r="U400" s="966" t="str">
        <f t="shared" si="78"/>
        <v/>
      </c>
      <c r="V400" s="966" t="str">
        <f t="shared" si="80"/>
        <v/>
      </c>
      <c r="W400" s="991" t="str">
        <f t="shared" si="79"/>
        <v/>
      </c>
      <c r="X400" s="967" t="str" cm="1">
        <f t="array" ref="X400">IF(N400="","",IF(R400&lt;&gt;"","",IF(SUMPRODUCT(--(AN18:AN1500=X17),--(AM18:AM1500&lt;&gt;""),--ISNUMBER(SEARCH(" "&amp;AM18:AM1500&amp;" ",Q400)))&gt;0,X17,"")))</f>
        <v/>
      </c>
      <c r="Y400" s="967" t="str" cm="1">
        <f t="array" ref="Y400">IF(N400="","",IF(R400&lt;&gt;"","",IF(SUMPRODUCT(--(AN18:AN1500=Y17),--(AM18:AM1500&lt;&gt;""),--ISNUMBER(SEARCH(" "&amp;AM18:AM1500&amp;" ",Q400)))&gt;0,Y17,"")))</f>
        <v/>
      </c>
      <c r="Z400" s="967" t="str" cm="1">
        <f t="array" ref="Z400">IF(N400="","",IF(R400&lt;&gt;"","",IF(SUMPRODUCT(--(AN18:AN1500=Z17),--(AM18:AM1500&lt;&gt;""),--ISNUMBER(SEARCH(" "&amp;AM18:AM1500&amp;" ",Q400)))&gt;0,Z17,"")))</f>
        <v/>
      </c>
      <c r="AA400" s="967" t="str" cm="1">
        <f t="array" ref="AA400">IF(N400="","",IF(R400&lt;&gt;"","",IF(SUMPRODUCT(--(AN18:AN1500=AA17),--(AM18:AM1500&lt;&gt;""),--ISNUMBER(SEARCH(" "&amp;AM18:AM1500&amp;" ",Q400)))&gt;0,AA17,"")))</f>
        <v/>
      </c>
      <c r="AB400" s="967" t="str" cm="1">
        <f t="array" ref="AB400">IF(N400="","",IF(R400&lt;&gt;"","",IF(SUMPRODUCT(--(AN18:AN1500=AB17),--(AM18:AM1500&lt;&gt;""),--ISNUMBER(SEARCH(" "&amp;AM18:AM1500&amp;" ",Q400)))&gt;0,AB17,"")))</f>
        <v/>
      </c>
      <c r="AC400" s="967" t="str" cm="1">
        <f t="array" ref="AC400">IF(N400="","",IF(R400&lt;&gt;"","",IF(SUMPRODUCT(--(AN18:AN1500=AC17),--(AM18:AM1500&lt;&gt;""),--ISNUMBER(SEARCH(" "&amp;AM18:AM1500&amp;" ",Q400)))&gt;0,AC17,"")))</f>
        <v/>
      </c>
      <c r="AD400" s="967" t="str" cm="1">
        <f t="array" ref="AD400">IF(N400="","",IF(R400&lt;&gt;"","",IF(SUMPRODUCT(--(AN18:AN1500=AD17),--(AM18:AM1500&lt;&gt;""),--ISNUMBER(SEARCH(" "&amp;AM18:AM1500&amp;" ",Q400)))&gt;0,AD17,"")))</f>
        <v/>
      </c>
      <c r="AE400" s="967" t="str" cm="1">
        <f t="array" ref="AE400">IF(N400="","",IF(R400&lt;&gt;"","",IF(SUMPRODUCT(--(AN18:AN1500=AE17),--(AM18:AM1500&lt;&gt;""),--ISNUMBER(SEARCH(" "&amp;AM18:AM1500&amp;" ",Q400)))&gt;0,AE17,"")))</f>
        <v/>
      </c>
      <c r="AF400" s="967" t="str" cm="1">
        <f t="array" ref="AF400">IF(N400="","",IF(R400&lt;&gt;"","",IF(SUMPRODUCT(--(AN18:AN1500=AF17),--(AM18:AM1500&lt;&gt;""),--ISNUMBER(SEARCH(" "&amp;AM18:AM1500&amp;" ",Q400)))&gt;0,AF17,"")))</f>
        <v/>
      </c>
      <c r="AG400" s="967" t="str" cm="1">
        <f t="array" ref="AG400">IF(N400="","",IF(R400&lt;&gt;"","",IF(SUMPRODUCT(--(AN18:AN1500=AG17),--(AM18:AM1500&lt;&gt;""),--ISNUMBER(SEARCH(" "&amp;AM18:AM1500&amp;" ",Q400)))&gt;0,AG17,"")))</f>
        <v/>
      </c>
      <c r="AH400" s="967" t="str" cm="1">
        <f t="array" ref="AH400">IF(N400="","",IF(R400&lt;&gt;"","",IF(SUMPRODUCT(--(AN18:AN1500=AH17),--(AM18:AM1500&lt;&gt;""),--ISNUMBER(SEARCH(" "&amp;AM18:AM1500&amp;" ",Q400)))&gt;0,AH17,"")))</f>
        <v/>
      </c>
      <c r="AI400" s="967" t="str" cm="1">
        <f t="array" ref="AI400">IF(N400="","",IF(R400&lt;&gt;"","",IF(SUMPRODUCT(--(AN18:AN1500=AI17),--(AM18:AM1500&lt;&gt;""),--ISNUMBER(SEARCH(" "&amp;AM18:AM1500&amp;" ",Q400)))&gt;0,AI17,"")))</f>
        <v/>
      </c>
      <c r="AJ400" s="967" t="str" cm="1">
        <f t="array" ref="AJ400">IF(N400="","",IF(R400&lt;&gt;"","",IF(SUMPRODUCT(--(AN18:AN1500=AJ17),--(AM18:AM1500&lt;&gt;""),--ISNUMBER(SEARCH(" "&amp;AM18:AM1500&amp;" ",Q400)))&gt;0,AJ17,"")))</f>
        <v/>
      </c>
      <c r="AK400" s="967" t="str" cm="1">
        <f t="array" ref="AK400">IF(N400="","",IF(T400&lt;&gt;"",AK17,IF(S400&lt;&gt;"","",IF(R400&lt;&gt;"","",IF(SUMPRODUCT(--(AN18:AN1500=AK17),--(AM18:AM1500&lt;&gt;""),--ISNUMBER(SEARCH(" "&amp;AM18:AM1500&amp;" ",Q400)))&gt;0,AK17,"")))))</f>
        <v/>
      </c>
      <c r="AM400" s="968" t="s">
        <v>2387</v>
      </c>
      <c r="AN400" s="968" t="s">
        <v>1597</v>
      </c>
      <c r="BN400" s="49">
        <v>1</v>
      </c>
    </row>
    <row r="401" spans="3:66" ht="35.1" customHeight="1">
      <c r="C401" s="65"/>
      <c r="D401" s="984" t="str">
        <f t="shared" ref="D401:D464" si="81">U401</f>
        <v/>
      </c>
      <c r="E401" s="982"/>
      <c r="G401" s="964" t="str">
        <f>IF(H401="","",COUNTIF(H18:H401,"&lt;&gt;"))</f>
        <v/>
      </c>
      <c r="H401" s="965" t="str" cm="1">
        <f t="array" ref="H401">IF(L401="","",IF(LEN(L401)&lt;=MAX(10,G13),L401,IFERROR(LEFT(L401,LOOKUP(2,1/(MID(L401,ROW(1:500),1)=" ")/(ROW(1:500)&lt;=MAX(10,G13)),ROW(1:500))-1),LEFT(L401,MAX(10,G13)))))</f>
        <v/>
      </c>
      <c r="I401" s="964" t="str">
        <f t="shared" si="71"/>
        <v/>
      </c>
      <c r="J401" s="964" t="str">
        <f t="shared" si="72"/>
        <v/>
      </c>
      <c r="K401" s="964" t="str">
        <f>IF(M400&lt;&gt;"",K400,IF(K400&lt;MAX(A18:A317),K400+1,""))</f>
        <v/>
      </c>
      <c r="L401" s="965" t="str">
        <f>IF(K401="","",IF(M400&lt;&gt;"",M400,INDEX(E18:E317,MATCH(K401,A18:A317,0))))</f>
        <v/>
      </c>
      <c r="M401" s="965" t="str">
        <f t="shared" si="73"/>
        <v/>
      </c>
      <c r="N401" s="965" t="str">
        <f t="shared" si="74"/>
        <v/>
      </c>
      <c r="O401" s="964" t="str">
        <f t="shared" si="75"/>
        <v/>
      </c>
      <c r="P401" s="964" t="str">
        <f t="shared" si="76"/>
        <v/>
      </c>
      <c r="Q401" s="965" t="str">
        <f t="shared" si="77"/>
        <v/>
      </c>
      <c r="R401" s="964" t="str">
        <f>IF(N401="","",IF(COUNTIF(AP18:AP300,TRIM(Q401))&gt;0,"EXCLUSION EXACTE",""))</f>
        <v/>
      </c>
      <c r="S401" s="964" t="str" cm="1">
        <f t="array" ref="S401">IF(N401="","",IF(SUMPRODUCT(--(AP18:AP300&lt;&gt;""),--ISNUMBER(SEARCH(" "&amp;AP18:AP300&amp;" ",Q401)))&gt;0,"BLOQUE MOLLUSQUES",""))</f>
        <v/>
      </c>
      <c r="T401" s="964" t="str" cm="1">
        <f t="array" ref="T401">IF(N401="","",IF(SUMPRODUCT(--(AT18:AT300&lt;&gt;""),--ISNUMBER(SEARCH(" "&amp;AT18:AT300&amp;" ",Q401)))&gt;0,"FORCE MOLLUSQUES",""))</f>
        <v/>
      </c>
      <c r="U401" s="965" t="str">
        <f t="shared" si="78"/>
        <v/>
      </c>
      <c r="V401" s="965" t="str">
        <f t="shared" si="80"/>
        <v/>
      </c>
      <c r="W401" s="977" t="str">
        <f t="shared" si="79"/>
        <v/>
      </c>
      <c r="X401" s="964" t="str" cm="1">
        <f t="array" ref="X401">IF(N401="","",IF(R401&lt;&gt;"","",IF(SUMPRODUCT(--(AN18:AN1500=X17),--(AM18:AM1500&lt;&gt;""),--ISNUMBER(SEARCH(" "&amp;AM18:AM1500&amp;" ",Q401)))&gt;0,X17,"")))</f>
        <v/>
      </c>
      <c r="Y401" s="964" t="str" cm="1">
        <f t="array" ref="Y401">IF(N401="","",IF(R401&lt;&gt;"","",IF(SUMPRODUCT(--(AN18:AN1500=Y17),--(AM18:AM1500&lt;&gt;""),--ISNUMBER(SEARCH(" "&amp;AM18:AM1500&amp;" ",Q401)))&gt;0,Y17,"")))</f>
        <v/>
      </c>
      <c r="Z401" s="964" t="str" cm="1">
        <f t="array" ref="Z401">IF(N401="","",IF(R401&lt;&gt;"","",IF(SUMPRODUCT(--(AN18:AN1500=Z17),--(AM18:AM1500&lt;&gt;""),--ISNUMBER(SEARCH(" "&amp;AM18:AM1500&amp;" ",Q401)))&gt;0,Z17,"")))</f>
        <v/>
      </c>
      <c r="AA401" s="964" t="str" cm="1">
        <f t="array" ref="AA401">IF(N401="","",IF(R401&lt;&gt;"","",IF(SUMPRODUCT(--(AN18:AN1500=AA17),--(AM18:AM1500&lt;&gt;""),--ISNUMBER(SEARCH(" "&amp;AM18:AM1500&amp;" ",Q401)))&gt;0,AA17,"")))</f>
        <v/>
      </c>
      <c r="AB401" s="964" t="str" cm="1">
        <f t="array" ref="AB401">IF(N401="","",IF(R401&lt;&gt;"","",IF(SUMPRODUCT(--(AN18:AN1500=AB17),--(AM18:AM1500&lt;&gt;""),--ISNUMBER(SEARCH(" "&amp;AM18:AM1500&amp;" ",Q401)))&gt;0,AB17,"")))</f>
        <v/>
      </c>
      <c r="AC401" s="964" t="str" cm="1">
        <f t="array" ref="AC401">IF(N401="","",IF(R401&lt;&gt;"","",IF(SUMPRODUCT(--(AN18:AN1500=AC17),--(AM18:AM1500&lt;&gt;""),--ISNUMBER(SEARCH(" "&amp;AM18:AM1500&amp;" ",Q401)))&gt;0,AC17,"")))</f>
        <v/>
      </c>
      <c r="AD401" s="964" t="str" cm="1">
        <f t="array" ref="AD401">IF(N401="","",IF(R401&lt;&gt;"","",IF(SUMPRODUCT(--(AN18:AN1500=AD17),--(AM18:AM1500&lt;&gt;""),--ISNUMBER(SEARCH(" "&amp;AM18:AM1500&amp;" ",Q401)))&gt;0,AD17,"")))</f>
        <v/>
      </c>
      <c r="AE401" s="964" t="str" cm="1">
        <f t="array" ref="AE401">IF(N401="","",IF(R401&lt;&gt;"","",IF(SUMPRODUCT(--(AN18:AN1500=AE17),--(AM18:AM1500&lt;&gt;""),--ISNUMBER(SEARCH(" "&amp;AM18:AM1500&amp;" ",Q401)))&gt;0,AE17,"")))</f>
        <v/>
      </c>
      <c r="AF401" s="964" t="str" cm="1">
        <f t="array" ref="AF401">IF(N401="","",IF(R401&lt;&gt;"","",IF(SUMPRODUCT(--(AN18:AN1500=AF17),--(AM18:AM1500&lt;&gt;""),--ISNUMBER(SEARCH(" "&amp;AM18:AM1500&amp;" ",Q401)))&gt;0,AF17,"")))</f>
        <v/>
      </c>
      <c r="AG401" s="964" t="str" cm="1">
        <f t="array" ref="AG401">IF(N401="","",IF(R401&lt;&gt;"","",IF(SUMPRODUCT(--(AN18:AN1500=AG17),--(AM18:AM1500&lt;&gt;""),--ISNUMBER(SEARCH(" "&amp;AM18:AM1500&amp;" ",Q401)))&gt;0,AG17,"")))</f>
        <v/>
      </c>
      <c r="AH401" s="964" t="str" cm="1">
        <f t="array" ref="AH401">IF(N401="","",IF(R401&lt;&gt;"","",IF(SUMPRODUCT(--(AN18:AN1500=AH17),--(AM18:AM1500&lt;&gt;""),--ISNUMBER(SEARCH(" "&amp;AM18:AM1500&amp;" ",Q401)))&gt;0,AH17,"")))</f>
        <v/>
      </c>
      <c r="AI401" s="964" t="str" cm="1">
        <f t="array" ref="AI401">IF(N401="","",IF(R401&lt;&gt;"","",IF(SUMPRODUCT(--(AN18:AN1500=AI17),--(AM18:AM1500&lt;&gt;""),--ISNUMBER(SEARCH(" "&amp;AM18:AM1500&amp;" ",Q401)))&gt;0,AI17,"")))</f>
        <v/>
      </c>
      <c r="AJ401" s="964" t="str" cm="1">
        <f t="array" ref="AJ401">IF(N401="","",IF(R401&lt;&gt;"","",IF(SUMPRODUCT(--(AN18:AN1500=AJ17),--(AM18:AM1500&lt;&gt;""),--ISNUMBER(SEARCH(" "&amp;AM18:AM1500&amp;" ",Q401)))&gt;0,AJ17,"")))</f>
        <v/>
      </c>
      <c r="AK401" s="964" t="str" cm="1">
        <f t="array" ref="AK401">IF(N401="","",IF(T401&lt;&gt;"",AK17,IF(S401&lt;&gt;"","",IF(R401&lt;&gt;"","",IF(SUMPRODUCT(--(AN18:AN1500=AK17),--(AM18:AM1500&lt;&gt;""),--ISNUMBER(SEARCH(" "&amp;AM18:AM1500&amp;" ",Q401)))&gt;0,AK17,"")))))</f>
        <v/>
      </c>
      <c r="AM401" s="964" t="s">
        <v>2388</v>
      </c>
      <c r="AN401" s="964" t="s">
        <v>1597</v>
      </c>
      <c r="BN401" s="49">
        <v>1</v>
      </c>
    </row>
    <row r="402" spans="3:66" ht="35.1" customHeight="1">
      <c r="C402" s="65"/>
      <c r="D402" s="984" t="str">
        <f t="shared" si="81"/>
        <v/>
      </c>
      <c r="E402" s="982"/>
      <c r="G402" s="963" t="str">
        <f>IF(H402="","",COUNTIF(H18:H402,"&lt;&gt;"))</f>
        <v/>
      </c>
      <c r="H402" s="958" t="str" cm="1">
        <f t="array" ref="H402">IF(L402="","",IF(LEN(L402)&lt;=MAX(10,G13),L402,IFERROR(LEFT(L402,LOOKUP(2,1/(MID(L402,ROW(1:500),1)=" ")/(ROW(1:500)&lt;=MAX(10,G13)),ROW(1:500))-1),LEFT(L402,MAX(10,G13)))))</f>
        <v/>
      </c>
      <c r="I402" s="963" t="str">
        <f t="shared" ref="I402:I465" si="82">IF(H402="","",LEN(H402))</f>
        <v/>
      </c>
      <c r="J402" s="963" t="str">
        <f t="shared" ref="J402:J465" si="83">IF(H402="","",K402)</f>
        <v/>
      </c>
      <c r="K402" s="964" t="str">
        <f>IF(M401&lt;&gt;"",K401,IF(K401&lt;MAX(A18:A317),K401+1,""))</f>
        <v/>
      </c>
      <c r="L402" s="965" t="str">
        <f>IF(K402="","",IF(M401&lt;&gt;"",M401,INDEX(E18:E317,MATCH(K402,A18:A317,0))))</f>
        <v/>
      </c>
      <c r="M402" s="965" t="str">
        <f t="shared" ref="M402:M465" si="84">IF(L402="","",IF(LEN(L402)&lt;=LEN(H402),"",TRIM(MID(L402,LEN(H402)+1,9999))))</f>
        <v/>
      </c>
      <c r="N402" s="966" t="str">
        <f t="shared" ref="N402:N465" si="85">IF(H402="","",H402)</f>
        <v/>
      </c>
      <c r="O402" s="967" t="str">
        <f t="shared" ref="O402:O465" si="86">IF(N402="","",LOWER(CLEAN(SUBSTITUTE(SUBSTITUTE(SUBSTITUTE(N402,CHAR(160)," "),CHAR(10)," "),CHAR(13)," "))))</f>
        <v/>
      </c>
      <c r="P402" s="967" t="str">
        <f t="shared" ref="P402:P465" si="87">IF(N402="","",SUBSTITUTE(SUBSTITUTE(SUBSTITUTE(SUBSTITUTE(SUBSTITUTE(SUBSTITUTE(SUBSTITUTE(SUBSTITUTE(SUBSTITUTE(SUBSTITUTE(SUBSTITUTE(SUBSTITUTE(SUBSTITUTE(SUBSTITUTE(SUBSTITUTE(SUBSTITUTE(SUBSTITUTE(SUBSTITUTE(SUBSTITUTE(SUBSTITUTE(SUBSTITUTE(SUBSTITUTE(SUBSTITUTE(O402,"à","a"),"â","a"),"ä","a"),"á","a"),"ç","c"),"œ","oe"),"æ","ae"),"é","e"),"è","e"),"ê","e"),"ë","e"),"í","i"),"î","i"),"ï","i"),"ì","i"),"ô","o"),"ö","o"),"ó","o"),"ò","o"),"ù","u"),"û","u"),"ü","u"),"ñ","n"))</f>
        <v/>
      </c>
      <c r="Q402" s="966" t="str">
        <f t="shared" ref="Q402:Q465" si="88">IF(N402="","","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402,"’"," "),"."," "),","," "),";"," "),":"," "),"/"," "),"("," "),")"," "),"-"," "),"_"," "),"!"," "),"?"," "),"*"," "),"["," "),"]"," "),"{"," "),"}"," "),"&lt;"," "),"&gt;"," "),"="," "),"+"," "),"•"," "),"►"," "),"▼"," "),"▲"," "),"◄"," "),"«"," "),"»"," "),"“"," "),"”"," "),CHAR(39)," "),CHAR(34)," "),"  "," "),"  "," "),"  "," "),"  "," "))&amp;" ")</f>
        <v/>
      </c>
      <c r="R402" s="967" t="str">
        <f>IF(N402="","",IF(COUNTIF(AP18:AP300,TRIM(Q402))&gt;0,"EXCLUSION EXACTE",""))</f>
        <v/>
      </c>
      <c r="S402" s="967" t="str" cm="1">
        <f t="array" ref="S402">IF(N402="","",IF(SUMPRODUCT(--(AP18:AP300&lt;&gt;""),--ISNUMBER(SEARCH(" "&amp;AP18:AP300&amp;" ",Q402)))&gt;0,"BLOQUE MOLLUSQUES",""))</f>
        <v/>
      </c>
      <c r="T402" s="967" t="str" cm="1">
        <f t="array" ref="T402">IF(N402="","",IF(SUMPRODUCT(--(AT18:AT300&lt;&gt;""),--ISNUMBER(SEARCH(" "&amp;AT18:AT300&amp;" ",Q402)))&gt;0,"FORCE MOLLUSQUES",""))</f>
        <v/>
      </c>
      <c r="U402" s="966" t="str">
        <f t="shared" ref="U402:U465" si="89">IF(N402="","",IF(COUNTIF(X402:AK402,"⚠*")=0,"",TRIM(X402&amp;" "&amp;Y402&amp;" "&amp;Z402&amp;" "&amp;AA402&amp;" "&amp;AB402&amp;" "&amp;AC402&amp;" "&amp;AD402&amp;" "&amp;AE402&amp;" "&amp;AF402&amp;" "&amp;AG402&amp;" "&amp;AH402&amp;" "&amp;AI402&amp;" "&amp;AJ402&amp;" "&amp;AK402)))</f>
        <v/>
      </c>
      <c r="V402" s="966" t="str">
        <f t="shared" si="80"/>
        <v/>
      </c>
      <c r="W402" s="991" t="str">
        <f t="shared" ref="W402:W465" si="90">IF(N402="","",COUNTIF(X402:AK402,"⚠*"))</f>
        <v/>
      </c>
      <c r="X402" s="967" t="str" cm="1">
        <f t="array" ref="X402">IF(N402="","",IF(R402&lt;&gt;"","",IF(SUMPRODUCT(--(AN18:AN1500=X17),--(AM18:AM1500&lt;&gt;""),--ISNUMBER(SEARCH(" "&amp;AM18:AM1500&amp;" ",Q402)))&gt;0,X17,"")))</f>
        <v/>
      </c>
      <c r="Y402" s="967" t="str" cm="1">
        <f t="array" ref="Y402">IF(N402="","",IF(R402&lt;&gt;"","",IF(SUMPRODUCT(--(AN18:AN1500=Y17),--(AM18:AM1500&lt;&gt;""),--ISNUMBER(SEARCH(" "&amp;AM18:AM1500&amp;" ",Q402)))&gt;0,Y17,"")))</f>
        <v/>
      </c>
      <c r="Z402" s="967" t="str" cm="1">
        <f t="array" ref="Z402">IF(N402="","",IF(R402&lt;&gt;"","",IF(SUMPRODUCT(--(AN18:AN1500=Z17),--(AM18:AM1500&lt;&gt;""),--ISNUMBER(SEARCH(" "&amp;AM18:AM1500&amp;" ",Q402)))&gt;0,Z17,"")))</f>
        <v/>
      </c>
      <c r="AA402" s="967" t="str" cm="1">
        <f t="array" ref="AA402">IF(N402="","",IF(R402&lt;&gt;"","",IF(SUMPRODUCT(--(AN18:AN1500=AA17),--(AM18:AM1500&lt;&gt;""),--ISNUMBER(SEARCH(" "&amp;AM18:AM1500&amp;" ",Q402)))&gt;0,AA17,"")))</f>
        <v/>
      </c>
      <c r="AB402" s="967" t="str" cm="1">
        <f t="array" ref="AB402">IF(N402="","",IF(R402&lt;&gt;"","",IF(SUMPRODUCT(--(AN18:AN1500=AB17),--(AM18:AM1500&lt;&gt;""),--ISNUMBER(SEARCH(" "&amp;AM18:AM1500&amp;" ",Q402)))&gt;0,AB17,"")))</f>
        <v/>
      </c>
      <c r="AC402" s="967" t="str" cm="1">
        <f t="array" ref="AC402">IF(N402="","",IF(R402&lt;&gt;"","",IF(SUMPRODUCT(--(AN18:AN1500=AC17),--(AM18:AM1500&lt;&gt;""),--ISNUMBER(SEARCH(" "&amp;AM18:AM1500&amp;" ",Q402)))&gt;0,AC17,"")))</f>
        <v/>
      </c>
      <c r="AD402" s="967" t="str" cm="1">
        <f t="array" ref="AD402">IF(N402="","",IF(R402&lt;&gt;"","",IF(SUMPRODUCT(--(AN18:AN1500=AD17),--(AM18:AM1500&lt;&gt;""),--ISNUMBER(SEARCH(" "&amp;AM18:AM1500&amp;" ",Q402)))&gt;0,AD17,"")))</f>
        <v/>
      </c>
      <c r="AE402" s="967" t="str" cm="1">
        <f t="array" ref="AE402">IF(N402="","",IF(R402&lt;&gt;"","",IF(SUMPRODUCT(--(AN18:AN1500=AE17),--(AM18:AM1500&lt;&gt;""),--ISNUMBER(SEARCH(" "&amp;AM18:AM1500&amp;" ",Q402)))&gt;0,AE17,"")))</f>
        <v/>
      </c>
      <c r="AF402" s="967" t="str" cm="1">
        <f t="array" ref="AF402">IF(N402="","",IF(R402&lt;&gt;"","",IF(SUMPRODUCT(--(AN18:AN1500=AF17),--(AM18:AM1500&lt;&gt;""),--ISNUMBER(SEARCH(" "&amp;AM18:AM1500&amp;" ",Q402)))&gt;0,AF17,"")))</f>
        <v/>
      </c>
      <c r="AG402" s="967" t="str" cm="1">
        <f t="array" ref="AG402">IF(N402="","",IF(R402&lt;&gt;"","",IF(SUMPRODUCT(--(AN18:AN1500=AG17),--(AM18:AM1500&lt;&gt;""),--ISNUMBER(SEARCH(" "&amp;AM18:AM1500&amp;" ",Q402)))&gt;0,AG17,"")))</f>
        <v/>
      </c>
      <c r="AH402" s="967" t="str" cm="1">
        <f t="array" ref="AH402">IF(N402="","",IF(R402&lt;&gt;"","",IF(SUMPRODUCT(--(AN18:AN1500=AH17),--(AM18:AM1500&lt;&gt;""),--ISNUMBER(SEARCH(" "&amp;AM18:AM1500&amp;" ",Q402)))&gt;0,AH17,"")))</f>
        <v/>
      </c>
      <c r="AI402" s="967" t="str" cm="1">
        <f t="array" ref="AI402">IF(N402="","",IF(R402&lt;&gt;"","",IF(SUMPRODUCT(--(AN18:AN1500=AI17),--(AM18:AM1500&lt;&gt;""),--ISNUMBER(SEARCH(" "&amp;AM18:AM1500&amp;" ",Q402)))&gt;0,AI17,"")))</f>
        <v/>
      </c>
      <c r="AJ402" s="967" t="str" cm="1">
        <f t="array" ref="AJ402">IF(N402="","",IF(R402&lt;&gt;"","",IF(SUMPRODUCT(--(AN18:AN1500=AJ17),--(AM18:AM1500&lt;&gt;""),--ISNUMBER(SEARCH(" "&amp;AM18:AM1500&amp;" ",Q402)))&gt;0,AJ17,"")))</f>
        <v/>
      </c>
      <c r="AK402" s="967" t="str" cm="1">
        <f t="array" ref="AK402">IF(N402="","",IF(T402&lt;&gt;"",AK17,IF(S402&lt;&gt;"","",IF(R402&lt;&gt;"","",IF(SUMPRODUCT(--(AN18:AN1500=AK17),--(AM18:AM1500&lt;&gt;""),--ISNUMBER(SEARCH(" "&amp;AM18:AM1500&amp;" ",Q402)))&gt;0,AK17,"")))))</f>
        <v/>
      </c>
      <c r="AM402" s="968" t="s">
        <v>2389</v>
      </c>
      <c r="AN402" s="968" t="s">
        <v>1597</v>
      </c>
      <c r="BN402" s="49">
        <v>1</v>
      </c>
    </row>
    <row r="403" spans="3:66" ht="35.1" customHeight="1">
      <c r="C403" s="65"/>
      <c r="D403" s="984" t="str">
        <f t="shared" si="81"/>
        <v/>
      </c>
      <c r="E403" s="982"/>
      <c r="G403" s="964" t="str">
        <f>IF(H403="","",COUNTIF(H18:H403,"&lt;&gt;"))</f>
        <v/>
      </c>
      <c r="H403" s="965" t="str" cm="1">
        <f t="array" ref="H403">IF(L403="","",IF(LEN(L403)&lt;=MAX(10,G13),L403,IFERROR(LEFT(L403,LOOKUP(2,1/(MID(L403,ROW(1:500),1)=" ")/(ROW(1:500)&lt;=MAX(10,G13)),ROW(1:500))-1),LEFT(L403,MAX(10,G13)))))</f>
        <v/>
      </c>
      <c r="I403" s="964" t="str">
        <f t="shared" si="82"/>
        <v/>
      </c>
      <c r="J403" s="964" t="str">
        <f t="shared" si="83"/>
        <v/>
      </c>
      <c r="K403" s="964" t="str">
        <f>IF(M402&lt;&gt;"",K402,IF(K402&lt;MAX(A18:A317),K402+1,""))</f>
        <v/>
      </c>
      <c r="L403" s="965" t="str">
        <f>IF(K403="","",IF(M402&lt;&gt;"",M402,INDEX(E18:E317,MATCH(K403,A18:A317,0))))</f>
        <v/>
      </c>
      <c r="M403" s="965" t="str">
        <f t="shared" si="84"/>
        <v/>
      </c>
      <c r="N403" s="965" t="str">
        <f t="shared" si="85"/>
        <v/>
      </c>
      <c r="O403" s="964" t="str">
        <f t="shared" si="86"/>
        <v/>
      </c>
      <c r="P403" s="964" t="str">
        <f t="shared" si="87"/>
        <v/>
      </c>
      <c r="Q403" s="965" t="str">
        <f t="shared" si="88"/>
        <v/>
      </c>
      <c r="R403" s="964" t="str">
        <f>IF(N403="","",IF(COUNTIF(AP18:AP300,TRIM(Q403))&gt;0,"EXCLUSION EXACTE",""))</f>
        <v/>
      </c>
      <c r="S403" s="964" t="str" cm="1">
        <f t="array" ref="S403">IF(N403="","",IF(SUMPRODUCT(--(AP18:AP300&lt;&gt;""),--ISNUMBER(SEARCH(" "&amp;AP18:AP300&amp;" ",Q403)))&gt;0,"BLOQUE MOLLUSQUES",""))</f>
        <v/>
      </c>
      <c r="T403" s="964" t="str" cm="1">
        <f t="array" ref="T403">IF(N403="","",IF(SUMPRODUCT(--(AT18:AT300&lt;&gt;""),--ISNUMBER(SEARCH(" "&amp;AT18:AT300&amp;" ",Q403)))&gt;0,"FORCE MOLLUSQUES",""))</f>
        <v/>
      </c>
      <c r="U403" s="965" t="str">
        <f t="shared" si="89"/>
        <v/>
      </c>
      <c r="V403" s="965" t="str">
        <f t="shared" ref="V403:V466" si="91">IF(N403="","",N403&amp;IF(U403&lt;&gt;""," *",""))</f>
        <v/>
      </c>
      <c r="W403" s="977" t="str">
        <f t="shared" si="90"/>
        <v/>
      </c>
      <c r="X403" s="964" t="str" cm="1">
        <f t="array" ref="X403">IF(N403="","",IF(R403&lt;&gt;"","",IF(SUMPRODUCT(--(AN18:AN1500=X17),--(AM18:AM1500&lt;&gt;""),--ISNUMBER(SEARCH(" "&amp;AM18:AM1500&amp;" ",Q403)))&gt;0,X17,"")))</f>
        <v/>
      </c>
      <c r="Y403" s="964" t="str" cm="1">
        <f t="array" ref="Y403">IF(N403="","",IF(R403&lt;&gt;"","",IF(SUMPRODUCT(--(AN18:AN1500=Y17),--(AM18:AM1500&lt;&gt;""),--ISNUMBER(SEARCH(" "&amp;AM18:AM1500&amp;" ",Q403)))&gt;0,Y17,"")))</f>
        <v/>
      </c>
      <c r="Z403" s="964" t="str" cm="1">
        <f t="array" ref="Z403">IF(N403="","",IF(R403&lt;&gt;"","",IF(SUMPRODUCT(--(AN18:AN1500=Z17),--(AM18:AM1500&lt;&gt;""),--ISNUMBER(SEARCH(" "&amp;AM18:AM1500&amp;" ",Q403)))&gt;0,Z17,"")))</f>
        <v/>
      </c>
      <c r="AA403" s="964" t="str" cm="1">
        <f t="array" ref="AA403">IF(N403="","",IF(R403&lt;&gt;"","",IF(SUMPRODUCT(--(AN18:AN1500=AA17),--(AM18:AM1500&lt;&gt;""),--ISNUMBER(SEARCH(" "&amp;AM18:AM1500&amp;" ",Q403)))&gt;0,AA17,"")))</f>
        <v/>
      </c>
      <c r="AB403" s="964" t="str" cm="1">
        <f t="array" ref="AB403">IF(N403="","",IF(R403&lt;&gt;"","",IF(SUMPRODUCT(--(AN18:AN1500=AB17),--(AM18:AM1500&lt;&gt;""),--ISNUMBER(SEARCH(" "&amp;AM18:AM1500&amp;" ",Q403)))&gt;0,AB17,"")))</f>
        <v/>
      </c>
      <c r="AC403" s="964" t="str" cm="1">
        <f t="array" ref="AC403">IF(N403="","",IF(R403&lt;&gt;"","",IF(SUMPRODUCT(--(AN18:AN1500=AC17),--(AM18:AM1500&lt;&gt;""),--ISNUMBER(SEARCH(" "&amp;AM18:AM1500&amp;" ",Q403)))&gt;0,AC17,"")))</f>
        <v/>
      </c>
      <c r="AD403" s="964" t="str" cm="1">
        <f t="array" ref="AD403">IF(N403="","",IF(R403&lt;&gt;"","",IF(SUMPRODUCT(--(AN18:AN1500=AD17),--(AM18:AM1500&lt;&gt;""),--ISNUMBER(SEARCH(" "&amp;AM18:AM1500&amp;" ",Q403)))&gt;0,AD17,"")))</f>
        <v/>
      </c>
      <c r="AE403" s="964" t="str" cm="1">
        <f t="array" ref="AE403">IF(N403="","",IF(R403&lt;&gt;"","",IF(SUMPRODUCT(--(AN18:AN1500=AE17),--(AM18:AM1500&lt;&gt;""),--ISNUMBER(SEARCH(" "&amp;AM18:AM1500&amp;" ",Q403)))&gt;0,AE17,"")))</f>
        <v/>
      </c>
      <c r="AF403" s="964" t="str" cm="1">
        <f t="array" ref="AF403">IF(N403="","",IF(R403&lt;&gt;"","",IF(SUMPRODUCT(--(AN18:AN1500=AF17),--(AM18:AM1500&lt;&gt;""),--ISNUMBER(SEARCH(" "&amp;AM18:AM1500&amp;" ",Q403)))&gt;0,AF17,"")))</f>
        <v/>
      </c>
      <c r="AG403" s="964" t="str" cm="1">
        <f t="array" ref="AG403">IF(N403="","",IF(R403&lt;&gt;"","",IF(SUMPRODUCT(--(AN18:AN1500=AG17),--(AM18:AM1500&lt;&gt;""),--ISNUMBER(SEARCH(" "&amp;AM18:AM1500&amp;" ",Q403)))&gt;0,AG17,"")))</f>
        <v/>
      </c>
      <c r="AH403" s="964" t="str" cm="1">
        <f t="array" ref="AH403">IF(N403="","",IF(R403&lt;&gt;"","",IF(SUMPRODUCT(--(AN18:AN1500=AH17),--(AM18:AM1500&lt;&gt;""),--ISNUMBER(SEARCH(" "&amp;AM18:AM1500&amp;" ",Q403)))&gt;0,AH17,"")))</f>
        <v/>
      </c>
      <c r="AI403" s="964" t="str" cm="1">
        <f t="array" ref="AI403">IF(N403="","",IF(R403&lt;&gt;"","",IF(SUMPRODUCT(--(AN18:AN1500=AI17),--(AM18:AM1500&lt;&gt;""),--ISNUMBER(SEARCH(" "&amp;AM18:AM1500&amp;" ",Q403)))&gt;0,AI17,"")))</f>
        <v/>
      </c>
      <c r="AJ403" s="964" t="str" cm="1">
        <f t="array" ref="AJ403">IF(N403="","",IF(R403&lt;&gt;"","",IF(SUMPRODUCT(--(AN18:AN1500=AJ17),--(AM18:AM1500&lt;&gt;""),--ISNUMBER(SEARCH(" "&amp;AM18:AM1500&amp;" ",Q403)))&gt;0,AJ17,"")))</f>
        <v/>
      </c>
      <c r="AK403" s="964" t="str" cm="1">
        <f t="array" ref="AK403">IF(N403="","",IF(T403&lt;&gt;"",AK17,IF(S403&lt;&gt;"","",IF(R403&lt;&gt;"","",IF(SUMPRODUCT(--(AN18:AN1500=AK17),--(AM18:AM1500&lt;&gt;""),--ISNUMBER(SEARCH(" "&amp;AM18:AM1500&amp;" ",Q403)))&gt;0,AK17,"")))))</f>
        <v/>
      </c>
      <c r="AM403" s="964" t="s">
        <v>2390</v>
      </c>
      <c r="AN403" s="964" t="s">
        <v>1597</v>
      </c>
      <c r="BN403" s="49">
        <v>1</v>
      </c>
    </row>
    <row r="404" spans="3:66" ht="35.1" customHeight="1">
      <c r="C404" s="65"/>
      <c r="D404" s="984" t="str">
        <f t="shared" si="81"/>
        <v/>
      </c>
      <c r="E404" s="982"/>
      <c r="G404" s="963" t="str">
        <f>IF(H404="","",COUNTIF(H18:H404,"&lt;&gt;"))</f>
        <v/>
      </c>
      <c r="H404" s="958" t="str" cm="1">
        <f t="array" ref="H404">IF(L404="","",IF(LEN(L404)&lt;=MAX(10,G13),L404,IFERROR(LEFT(L404,LOOKUP(2,1/(MID(L404,ROW(1:500),1)=" ")/(ROW(1:500)&lt;=MAX(10,G13)),ROW(1:500))-1),LEFT(L404,MAX(10,G13)))))</f>
        <v/>
      </c>
      <c r="I404" s="963" t="str">
        <f t="shared" si="82"/>
        <v/>
      </c>
      <c r="J404" s="963" t="str">
        <f t="shared" si="83"/>
        <v/>
      </c>
      <c r="K404" s="964" t="str">
        <f>IF(M403&lt;&gt;"",K403,IF(K403&lt;MAX(A18:A317),K403+1,""))</f>
        <v/>
      </c>
      <c r="L404" s="965" t="str">
        <f>IF(K404="","",IF(M403&lt;&gt;"",M403,INDEX(E18:E317,MATCH(K404,A18:A317,0))))</f>
        <v/>
      </c>
      <c r="M404" s="965" t="str">
        <f t="shared" si="84"/>
        <v/>
      </c>
      <c r="N404" s="966" t="str">
        <f t="shared" si="85"/>
        <v/>
      </c>
      <c r="O404" s="967" t="str">
        <f t="shared" si="86"/>
        <v/>
      </c>
      <c r="P404" s="967" t="str">
        <f t="shared" si="87"/>
        <v/>
      </c>
      <c r="Q404" s="966" t="str">
        <f t="shared" si="88"/>
        <v/>
      </c>
      <c r="R404" s="967" t="str">
        <f>IF(N404="","",IF(COUNTIF(AP18:AP300,TRIM(Q404))&gt;0,"EXCLUSION EXACTE",""))</f>
        <v/>
      </c>
      <c r="S404" s="967" t="str" cm="1">
        <f t="array" ref="S404">IF(N404="","",IF(SUMPRODUCT(--(AP18:AP300&lt;&gt;""),--ISNUMBER(SEARCH(" "&amp;AP18:AP300&amp;" ",Q404)))&gt;0,"BLOQUE MOLLUSQUES",""))</f>
        <v/>
      </c>
      <c r="T404" s="967" t="str" cm="1">
        <f t="array" ref="T404">IF(N404="","",IF(SUMPRODUCT(--(AT18:AT300&lt;&gt;""),--ISNUMBER(SEARCH(" "&amp;AT18:AT300&amp;" ",Q404)))&gt;0,"FORCE MOLLUSQUES",""))</f>
        <v/>
      </c>
      <c r="U404" s="966" t="str">
        <f t="shared" si="89"/>
        <v/>
      </c>
      <c r="V404" s="966" t="str">
        <f t="shared" si="91"/>
        <v/>
      </c>
      <c r="W404" s="991" t="str">
        <f t="shared" si="90"/>
        <v/>
      </c>
      <c r="X404" s="967" t="str" cm="1">
        <f t="array" ref="X404">IF(N404="","",IF(R404&lt;&gt;"","",IF(SUMPRODUCT(--(AN18:AN1500=X17),--(AM18:AM1500&lt;&gt;""),--ISNUMBER(SEARCH(" "&amp;AM18:AM1500&amp;" ",Q404)))&gt;0,X17,"")))</f>
        <v/>
      </c>
      <c r="Y404" s="967" t="str" cm="1">
        <f t="array" ref="Y404">IF(N404="","",IF(R404&lt;&gt;"","",IF(SUMPRODUCT(--(AN18:AN1500=Y17),--(AM18:AM1500&lt;&gt;""),--ISNUMBER(SEARCH(" "&amp;AM18:AM1500&amp;" ",Q404)))&gt;0,Y17,"")))</f>
        <v/>
      </c>
      <c r="Z404" s="967" t="str" cm="1">
        <f t="array" ref="Z404">IF(N404="","",IF(R404&lt;&gt;"","",IF(SUMPRODUCT(--(AN18:AN1500=Z17),--(AM18:AM1500&lt;&gt;""),--ISNUMBER(SEARCH(" "&amp;AM18:AM1500&amp;" ",Q404)))&gt;0,Z17,"")))</f>
        <v/>
      </c>
      <c r="AA404" s="967" t="str" cm="1">
        <f t="array" ref="AA404">IF(N404="","",IF(R404&lt;&gt;"","",IF(SUMPRODUCT(--(AN18:AN1500=AA17),--(AM18:AM1500&lt;&gt;""),--ISNUMBER(SEARCH(" "&amp;AM18:AM1500&amp;" ",Q404)))&gt;0,AA17,"")))</f>
        <v/>
      </c>
      <c r="AB404" s="967" t="str" cm="1">
        <f t="array" ref="AB404">IF(N404="","",IF(R404&lt;&gt;"","",IF(SUMPRODUCT(--(AN18:AN1500=AB17),--(AM18:AM1500&lt;&gt;""),--ISNUMBER(SEARCH(" "&amp;AM18:AM1500&amp;" ",Q404)))&gt;0,AB17,"")))</f>
        <v/>
      </c>
      <c r="AC404" s="967" t="str" cm="1">
        <f t="array" ref="AC404">IF(N404="","",IF(R404&lt;&gt;"","",IF(SUMPRODUCT(--(AN18:AN1500=AC17),--(AM18:AM1500&lt;&gt;""),--ISNUMBER(SEARCH(" "&amp;AM18:AM1500&amp;" ",Q404)))&gt;0,AC17,"")))</f>
        <v/>
      </c>
      <c r="AD404" s="967" t="str" cm="1">
        <f t="array" ref="AD404">IF(N404="","",IF(R404&lt;&gt;"","",IF(SUMPRODUCT(--(AN18:AN1500=AD17),--(AM18:AM1500&lt;&gt;""),--ISNUMBER(SEARCH(" "&amp;AM18:AM1500&amp;" ",Q404)))&gt;0,AD17,"")))</f>
        <v/>
      </c>
      <c r="AE404" s="967" t="str" cm="1">
        <f t="array" ref="AE404">IF(N404="","",IF(R404&lt;&gt;"","",IF(SUMPRODUCT(--(AN18:AN1500=AE17),--(AM18:AM1500&lt;&gt;""),--ISNUMBER(SEARCH(" "&amp;AM18:AM1500&amp;" ",Q404)))&gt;0,AE17,"")))</f>
        <v/>
      </c>
      <c r="AF404" s="967" t="str" cm="1">
        <f t="array" ref="AF404">IF(N404="","",IF(R404&lt;&gt;"","",IF(SUMPRODUCT(--(AN18:AN1500=AF17),--(AM18:AM1500&lt;&gt;""),--ISNUMBER(SEARCH(" "&amp;AM18:AM1500&amp;" ",Q404)))&gt;0,AF17,"")))</f>
        <v/>
      </c>
      <c r="AG404" s="967" t="str" cm="1">
        <f t="array" ref="AG404">IF(N404="","",IF(R404&lt;&gt;"","",IF(SUMPRODUCT(--(AN18:AN1500=AG17),--(AM18:AM1500&lt;&gt;""),--ISNUMBER(SEARCH(" "&amp;AM18:AM1500&amp;" ",Q404)))&gt;0,AG17,"")))</f>
        <v/>
      </c>
      <c r="AH404" s="967" t="str" cm="1">
        <f t="array" ref="AH404">IF(N404="","",IF(R404&lt;&gt;"","",IF(SUMPRODUCT(--(AN18:AN1500=AH17),--(AM18:AM1500&lt;&gt;""),--ISNUMBER(SEARCH(" "&amp;AM18:AM1500&amp;" ",Q404)))&gt;0,AH17,"")))</f>
        <v/>
      </c>
      <c r="AI404" s="967" t="str" cm="1">
        <f t="array" ref="AI404">IF(N404="","",IF(R404&lt;&gt;"","",IF(SUMPRODUCT(--(AN18:AN1500=AI17),--(AM18:AM1500&lt;&gt;""),--ISNUMBER(SEARCH(" "&amp;AM18:AM1500&amp;" ",Q404)))&gt;0,AI17,"")))</f>
        <v/>
      </c>
      <c r="AJ404" s="967" t="str" cm="1">
        <f t="array" ref="AJ404">IF(N404="","",IF(R404&lt;&gt;"","",IF(SUMPRODUCT(--(AN18:AN1500=AJ17),--(AM18:AM1500&lt;&gt;""),--ISNUMBER(SEARCH(" "&amp;AM18:AM1500&amp;" ",Q404)))&gt;0,AJ17,"")))</f>
        <v/>
      </c>
      <c r="AK404" s="967" t="str" cm="1">
        <f t="array" ref="AK404">IF(N404="","",IF(T404&lt;&gt;"",AK17,IF(S404&lt;&gt;"","",IF(R404&lt;&gt;"","",IF(SUMPRODUCT(--(AN18:AN1500=AK17),--(AM18:AM1500&lt;&gt;""),--ISNUMBER(SEARCH(" "&amp;AM18:AM1500&amp;" ",Q404)))&gt;0,AK17,"")))))</f>
        <v/>
      </c>
      <c r="AM404" s="968" t="s">
        <v>2391</v>
      </c>
      <c r="AN404" s="968" t="s">
        <v>1597</v>
      </c>
      <c r="BN404" s="49">
        <v>1</v>
      </c>
    </row>
    <row r="405" spans="3:66" ht="35.1" customHeight="1">
      <c r="C405" s="65"/>
      <c r="D405" s="984" t="str">
        <f t="shared" si="81"/>
        <v/>
      </c>
      <c r="E405" s="982"/>
      <c r="G405" s="964" t="str">
        <f>IF(H405="","",COUNTIF(H18:H405,"&lt;&gt;"))</f>
        <v/>
      </c>
      <c r="H405" s="965" t="str" cm="1">
        <f t="array" ref="H405">IF(L405="","",IF(LEN(L405)&lt;=MAX(10,G13),L405,IFERROR(LEFT(L405,LOOKUP(2,1/(MID(L405,ROW(1:500),1)=" ")/(ROW(1:500)&lt;=MAX(10,G13)),ROW(1:500))-1),LEFT(L405,MAX(10,G13)))))</f>
        <v/>
      </c>
      <c r="I405" s="964" t="str">
        <f t="shared" si="82"/>
        <v/>
      </c>
      <c r="J405" s="964" t="str">
        <f t="shared" si="83"/>
        <v/>
      </c>
      <c r="K405" s="964" t="str">
        <f>IF(M404&lt;&gt;"",K404,IF(K404&lt;MAX(A18:A317),K404+1,""))</f>
        <v/>
      </c>
      <c r="L405" s="965" t="str">
        <f>IF(K405="","",IF(M404&lt;&gt;"",M404,INDEX(E18:E317,MATCH(K405,A18:A317,0))))</f>
        <v/>
      </c>
      <c r="M405" s="965" t="str">
        <f t="shared" si="84"/>
        <v/>
      </c>
      <c r="N405" s="965" t="str">
        <f t="shared" si="85"/>
        <v/>
      </c>
      <c r="O405" s="964" t="str">
        <f t="shared" si="86"/>
        <v/>
      </c>
      <c r="P405" s="964" t="str">
        <f t="shared" si="87"/>
        <v/>
      </c>
      <c r="Q405" s="965" t="str">
        <f t="shared" si="88"/>
        <v/>
      </c>
      <c r="R405" s="964" t="str">
        <f>IF(N405="","",IF(COUNTIF(AP18:AP300,TRIM(Q405))&gt;0,"EXCLUSION EXACTE",""))</f>
        <v/>
      </c>
      <c r="S405" s="964" t="str" cm="1">
        <f t="array" ref="S405">IF(N405="","",IF(SUMPRODUCT(--(AP18:AP300&lt;&gt;""),--ISNUMBER(SEARCH(" "&amp;AP18:AP300&amp;" ",Q405)))&gt;0,"BLOQUE MOLLUSQUES",""))</f>
        <v/>
      </c>
      <c r="T405" s="964" t="str" cm="1">
        <f t="array" ref="T405">IF(N405="","",IF(SUMPRODUCT(--(AT18:AT300&lt;&gt;""),--ISNUMBER(SEARCH(" "&amp;AT18:AT300&amp;" ",Q405)))&gt;0,"FORCE MOLLUSQUES",""))</f>
        <v/>
      </c>
      <c r="U405" s="965" t="str">
        <f t="shared" si="89"/>
        <v/>
      </c>
      <c r="V405" s="965" t="str">
        <f t="shared" si="91"/>
        <v/>
      </c>
      <c r="W405" s="977" t="str">
        <f t="shared" si="90"/>
        <v/>
      </c>
      <c r="X405" s="964" t="str" cm="1">
        <f t="array" ref="X405">IF(N405="","",IF(R405&lt;&gt;"","",IF(SUMPRODUCT(--(AN18:AN1500=X17),--(AM18:AM1500&lt;&gt;""),--ISNUMBER(SEARCH(" "&amp;AM18:AM1500&amp;" ",Q405)))&gt;0,X17,"")))</f>
        <v/>
      </c>
      <c r="Y405" s="964" t="str" cm="1">
        <f t="array" ref="Y405">IF(N405="","",IF(R405&lt;&gt;"","",IF(SUMPRODUCT(--(AN18:AN1500=Y17),--(AM18:AM1500&lt;&gt;""),--ISNUMBER(SEARCH(" "&amp;AM18:AM1500&amp;" ",Q405)))&gt;0,Y17,"")))</f>
        <v/>
      </c>
      <c r="Z405" s="964" t="str" cm="1">
        <f t="array" ref="Z405">IF(N405="","",IF(R405&lt;&gt;"","",IF(SUMPRODUCT(--(AN18:AN1500=Z17),--(AM18:AM1500&lt;&gt;""),--ISNUMBER(SEARCH(" "&amp;AM18:AM1500&amp;" ",Q405)))&gt;0,Z17,"")))</f>
        <v/>
      </c>
      <c r="AA405" s="964" t="str" cm="1">
        <f t="array" ref="AA405">IF(N405="","",IF(R405&lt;&gt;"","",IF(SUMPRODUCT(--(AN18:AN1500=AA17),--(AM18:AM1500&lt;&gt;""),--ISNUMBER(SEARCH(" "&amp;AM18:AM1500&amp;" ",Q405)))&gt;0,AA17,"")))</f>
        <v/>
      </c>
      <c r="AB405" s="964" t="str" cm="1">
        <f t="array" ref="AB405">IF(N405="","",IF(R405&lt;&gt;"","",IF(SUMPRODUCT(--(AN18:AN1500=AB17),--(AM18:AM1500&lt;&gt;""),--ISNUMBER(SEARCH(" "&amp;AM18:AM1500&amp;" ",Q405)))&gt;0,AB17,"")))</f>
        <v/>
      </c>
      <c r="AC405" s="964" t="str" cm="1">
        <f t="array" ref="AC405">IF(N405="","",IF(R405&lt;&gt;"","",IF(SUMPRODUCT(--(AN18:AN1500=AC17),--(AM18:AM1500&lt;&gt;""),--ISNUMBER(SEARCH(" "&amp;AM18:AM1500&amp;" ",Q405)))&gt;0,AC17,"")))</f>
        <v/>
      </c>
      <c r="AD405" s="964" t="str" cm="1">
        <f t="array" ref="AD405">IF(N405="","",IF(R405&lt;&gt;"","",IF(SUMPRODUCT(--(AN18:AN1500=AD17),--(AM18:AM1500&lt;&gt;""),--ISNUMBER(SEARCH(" "&amp;AM18:AM1500&amp;" ",Q405)))&gt;0,AD17,"")))</f>
        <v/>
      </c>
      <c r="AE405" s="964" t="str" cm="1">
        <f t="array" ref="AE405">IF(N405="","",IF(R405&lt;&gt;"","",IF(SUMPRODUCT(--(AN18:AN1500=AE17),--(AM18:AM1500&lt;&gt;""),--ISNUMBER(SEARCH(" "&amp;AM18:AM1500&amp;" ",Q405)))&gt;0,AE17,"")))</f>
        <v/>
      </c>
      <c r="AF405" s="964" t="str" cm="1">
        <f t="array" ref="AF405">IF(N405="","",IF(R405&lt;&gt;"","",IF(SUMPRODUCT(--(AN18:AN1500=AF17),--(AM18:AM1500&lt;&gt;""),--ISNUMBER(SEARCH(" "&amp;AM18:AM1500&amp;" ",Q405)))&gt;0,AF17,"")))</f>
        <v/>
      </c>
      <c r="AG405" s="964" t="str" cm="1">
        <f t="array" ref="AG405">IF(N405="","",IF(R405&lt;&gt;"","",IF(SUMPRODUCT(--(AN18:AN1500=AG17),--(AM18:AM1500&lt;&gt;""),--ISNUMBER(SEARCH(" "&amp;AM18:AM1500&amp;" ",Q405)))&gt;0,AG17,"")))</f>
        <v/>
      </c>
      <c r="AH405" s="964" t="str" cm="1">
        <f t="array" ref="AH405">IF(N405="","",IF(R405&lt;&gt;"","",IF(SUMPRODUCT(--(AN18:AN1500=AH17),--(AM18:AM1500&lt;&gt;""),--ISNUMBER(SEARCH(" "&amp;AM18:AM1500&amp;" ",Q405)))&gt;0,AH17,"")))</f>
        <v/>
      </c>
      <c r="AI405" s="964" t="str" cm="1">
        <f t="array" ref="AI405">IF(N405="","",IF(R405&lt;&gt;"","",IF(SUMPRODUCT(--(AN18:AN1500=AI17),--(AM18:AM1500&lt;&gt;""),--ISNUMBER(SEARCH(" "&amp;AM18:AM1500&amp;" ",Q405)))&gt;0,AI17,"")))</f>
        <v/>
      </c>
      <c r="AJ405" s="964" t="str" cm="1">
        <f t="array" ref="AJ405">IF(N405="","",IF(R405&lt;&gt;"","",IF(SUMPRODUCT(--(AN18:AN1500=AJ17),--(AM18:AM1500&lt;&gt;""),--ISNUMBER(SEARCH(" "&amp;AM18:AM1500&amp;" ",Q405)))&gt;0,AJ17,"")))</f>
        <v/>
      </c>
      <c r="AK405" s="964" t="str" cm="1">
        <f t="array" ref="AK405">IF(N405="","",IF(T405&lt;&gt;"",AK17,IF(S405&lt;&gt;"","",IF(R405&lt;&gt;"","",IF(SUMPRODUCT(--(AN18:AN1500=AK17),--(AM18:AM1500&lt;&gt;""),--ISNUMBER(SEARCH(" "&amp;AM18:AM1500&amp;" ",Q405)))&gt;0,AK17,"")))))</f>
        <v/>
      </c>
      <c r="AM405" s="964" t="s">
        <v>2392</v>
      </c>
      <c r="AN405" s="964" t="s">
        <v>1597</v>
      </c>
      <c r="BN405" s="49">
        <v>1</v>
      </c>
    </row>
    <row r="406" spans="3:66" ht="35.1" customHeight="1">
      <c r="C406" s="65"/>
      <c r="D406" s="984" t="str">
        <f t="shared" si="81"/>
        <v/>
      </c>
      <c r="E406" s="982"/>
      <c r="G406" s="963" t="str">
        <f>IF(H406="","",COUNTIF(H18:H406,"&lt;&gt;"))</f>
        <v/>
      </c>
      <c r="H406" s="958" t="str" cm="1">
        <f t="array" ref="H406">IF(L406="","",IF(LEN(L406)&lt;=MAX(10,G13),L406,IFERROR(LEFT(L406,LOOKUP(2,1/(MID(L406,ROW(1:500),1)=" ")/(ROW(1:500)&lt;=MAX(10,G13)),ROW(1:500))-1),LEFT(L406,MAX(10,G13)))))</f>
        <v/>
      </c>
      <c r="I406" s="963" t="str">
        <f t="shared" si="82"/>
        <v/>
      </c>
      <c r="J406" s="963" t="str">
        <f t="shared" si="83"/>
        <v/>
      </c>
      <c r="K406" s="964" t="str">
        <f>IF(M405&lt;&gt;"",K405,IF(K405&lt;MAX(A18:A317),K405+1,""))</f>
        <v/>
      </c>
      <c r="L406" s="965" t="str">
        <f>IF(K406="","",IF(M405&lt;&gt;"",M405,INDEX(E18:E317,MATCH(K406,A18:A317,0))))</f>
        <v/>
      </c>
      <c r="M406" s="965" t="str">
        <f t="shared" si="84"/>
        <v/>
      </c>
      <c r="N406" s="966" t="str">
        <f t="shared" si="85"/>
        <v/>
      </c>
      <c r="O406" s="967" t="str">
        <f t="shared" si="86"/>
        <v/>
      </c>
      <c r="P406" s="967" t="str">
        <f t="shared" si="87"/>
        <v/>
      </c>
      <c r="Q406" s="966" t="str">
        <f t="shared" si="88"/>
        <v/>
      </c>
      <c r="R406" s="967" t="str">
        <f>IF(N406="","",IF(COUNTIF(AP18:AP300,TRIM(Q406))&gt;0,"EXCLUSION EXACTE",""))</f>
        <v/>
      </c>
      <c r="S406" s="967" t="str" cm="1">
        <f t="array" ref="S406">IF(N406="","",IF(SUMPRODUCT(--(AP18:AP300&lt;&gt;""),--ISNUMBER(SEARCH(" "&amp;AP18:AP300&amp;" ",Q406)))&gt;0,"BLOQUE MOLLUSQUES",""))</f>
        <v/>
      </c>
      <c r="T406" s="967" t="str" cm="1">
        <f t="array" ref="T406">IF(N406="","",IF(SUMPRODUCT(--(AT18:AT300&lt;&gt;""),--ISNUMBER(SEARCH(" "&amp;AT18:AT300&amp;" ",Q406)))&gt;0,"FORCE MOLLUSQUES",""))</f>
        <v/>
      </c>
      <c r="U406" s="966" t="str">
        <f t="shared" si="89"/>
        <v/>
      </c>
      <c r="V406" s="966" t="str">
        <f t="shared" si="91"/>
        <v/>
      </c>
      <c r="W406" s="991" t="str">
        <f t="shared" si="90"/>
        <v/>
      </c>
      <c r="X406" s="967" t="str" cm="1">
        <f t="array" ref="X406">IF(N406="","",IF(R406&lt;&gt;"","",IF(SUMPRODUCT(--(AN18:AN1500=X17),--(AM18:AM1500&lt;&gt;""),--ISNUMBER(SEARCH(" "&amp;AM18:AM1500&amp;" ",Q406)))&gt;0,X17,"")))</f>
        <v/>
      </c>
      <c r="Y406" s="967" t="str" cm="1">
        <f t="array" ref="Y406">IF(N406="","",IF(R406&lt;&gt;"","",IF(SUMPRODUCT(--(AN18:AN1500=Y17),--(AM18:AM1500&lt;&gt;""),--ISNUMBER(SEARCH(" "&amp;AM18:AM1500&amp;" ",Q406)))&gt;0,Y17,"")))</f>
        <v/>
      </c>
      <c r="Z406" s="967" t="str" cm="1">
        <f t="array" ref="Z406">IF(N406="","",IF(R406&lt;&gt;"","",IF(SUMPRODUCT(--(AN18:AN1500=Z17),--(AM18:AM1500&lt;&gt;""),--ISNUMBER(SEARCH(" "&amp;AM18:AM1500&amp;" ",Q406)))&gt;0,Z17,"")))</f>
        <v/>
      </c>
      <c r="AA406" s="967" t="str" cm="1">
        <f t="array" ref="AA406">IF(N406="","",IF(R406&lt;&gt;"","",IF(SUMPRODUCT(--(AN18:AN1500=AA17),--(AM18:AM1500&lt;&gt;""),--ISNUMBER(SEARCH(" "&amp;AM18:AM1500&amp;" ",Q406)))&gt;0,AA17,"")))</f>
        <v/>
      </c>
      <c r="AB406" s="967" t="str" cm="1">
        <f t="array" ref="AB406">IF(N406="","",IF(R406&lt;&gt;"","",IF(SUMPRODUCT(--(AN18:AN1500=AB17),--(AM18:AM1500&lt;&gt;""),--ISNUMBER(SEARCH(" "&amp;AM18:AM1500&amp;" ",Q406)))&gt;0,AB17,"")))</f>
        <v/>
      </c>
      <c r="AC406" s="967" t="str" cm="1">
        <f t="array" ref="AC406">IF(N406="","",IF(R406&lt;&gt;"","",IF(SUMPRODUCT(--(AN18:AN1500=AC17),--(AM18:AM1500&lt;&gt;""),--ISNUMBER(SEARCH(" "&amp;AM18:AM1500&amp;" ",Q406)))&gt;0,AC17,"")))</f>
        <v/>
      </c>
      <c r="AD406" s="967" t="str" cm="1">
        <f t="array" ref="AD406">IF(N406="","",IF(R406&lt;&gt;"","",IF(SUMPRODUCT(--(AN18:AN1500=AD17),--(AM18:AM1500&lt;&gt;""),--ISNUMBER(SEARCH(" "&amp;AM18:AM1500&amp;" ",Q406)))&gt;0,AD17,"")))</f>
        <v/>
      </c>
      <c r="AE406" s="967" t="str" cm="1">
        <f t="array" ref="AE406">IF(N406="","",IF(R406&lt;&gt;"","",IF(SUMPRODUCT(--(AN18:AN1500=AE17),--(AM18:AM1500&lt;&gt;""),--ISNUMBER(SEARCH(" "&amp;AM18:AM1500&amp;" ",Q406)))&gt;0,AE17,"")))</f>
        <v/>
      </c>
      <c r="AF406" s="967" t="str" cm="1">
        <f t="array" ref="AF406">IF(N406="","",IF(R406&lt;&gt;"","",IF(SUMPRODUCT(--(AN18:AN1500=AF17),--(AM18:AM1500&lt;&gt;""),--ISNUMBER(SEARCH(" "&amp;AM18:AM1500&amp;" ",Q406)))&gt;0,AF17,"")))</f>
        <v/>
      </c>
      <c r="AG406" s="967" t="str" cm="1">
        <f t="array" ref="AG406">IF(N406="","",IF(R406&lt;&gt;"","",IF(SUMPRODUCT(--(AN18:AN1500=AG17),--(AM18:AM1500&lt;&gt;""),--ISNUMBER(SEARCH(" "&amp;AM18:AM1500&amp;" ",Q406)))&gt;0,AG17,"")))</f>
        <v/>
      </c>
      <c r="AH406" s="967" t="str" cm="1">
        <f t="array" ref="AH406">IF(N406="","",IF(R406&lt;&gt;"","",IF(SUMPRODUCT(--(AN18:AN1500=AH17),--(AM18:AM1500&lt;&gt;""),--ISNUMBER(SEARCH(" "&amp;AM18:AM1500&amp;" ",Q406)))&gt;0,AH17,"")))</f>
        <v/>
      </c>
      <c r="AI406" s="967" t="str" cm="1">
        <f t="array" ref="AI406">IF(N406="","",IF(R406&lt;&gt;"","",IF(SUMPRODUCT(--(AN18:AN1500=AI17),--(AM18:AM1500&lt;&gt;""),--ISNUMBER(SEARCH(" "&amp;AM18:AM1500&amp;" ",Q406)))&gt;0,AI17,"")))</f>
        <v/>
      </c>
      <c r="AJ406" s="967" t="str" cm="1">
        <f t="array" ref="AJ406">IF(N406="","",IF(R406&lt;&gt;"","",IF(SUMPRODUCT(--(AN18:AN1500=AJ17),--(AM18:AM1500&lt;&gt;""),--ISNUMBER(SEARCH(" "&amp;AM18:AM1500&amp;" ",Q406)))&gt;0,AJ17,"")))</f>
        <v/>
      </c>
      <c r="AK406" s="967" t="str" cm="1">
        <f t="array" ref="AK406">IF(N406="","",IF(T406&lt;&gt;"",AK17,IF(S406&lt;&gt;"","",IF(R406&lt;&gt;"","",IF(SUMPRODUCT(--(AN18:AN1500=AK17),--(AM18:AM1500&lt;&gt;""),--ISNUMBER(SEARCH(" "&amp;AM18:AM1500&amp;" ",Q406)))&gt;0,AK17,"")))))</f>
        <v/>
      </c>
      <c r="AM406" s="968" t="s">
        <v>2188</v>
      </c>
      <c r="AN406" s="968" t="s">
        <v>1597</v>
      </c>
      <c r="BN406" s="49">
        <v>1</v>
      </c>
    </row>
    <row r="407" spans="3:66" ht="35.1" customHeight="1">
      <c r="C407" s="65"/>
      <c r="D407" s="984" t="str">
        <f t="shared" si="81"/>
        <v/>
      </c>
      <c r="E407" s="982"/>
      <c r="G407" s="964" t="str">
        <f>IF(H407="","",COUNTIF(H18:H407,"&lt;&gt;"))</f>
        <v/>
      </c>
      <c r="H407" s="965" t="str" cm="1">
        <f t="array" ref="H407">IF(L407="","",IF(LEN(L407)&lt;=MAX(10,G13),L407,IFERROR(LEFT(L407,LOOKUP(2,1/(MID(L407,ROW(1:500),1)=" ")/(ROW(1:500)&lt;=MAX(10,G13)),ROW(1:500))-1),LEFT(L407,MAX(10,G13)))))</f>
        <v/>
      </c>
      <c r="I407" s="964" t="str">
        <f t="shared" si="82"/>
        <v/>
      </c>
      <c r="J407" s="964" t="str">
        <f t="shared" si="83"/>
        <v/>
      </c>
      <c r="K407" s="964" t="str">
        <f>IF(M406&lt;&gt;"",K406,IF(K406&lt;MAX(A18:A317),K406+1,""))</f>
        <v/>
      </c>
      <c r="L407" s="965" t="str">
        <f>IF(K407="","",IF(M406&lt;&gt;"",M406,INDEX(E18:E317,MATCH(K407,A18:A317,0))))</f>
        <v/>
      </c>
      <c r="M407" s="965" t="str">
        <f t="shared" si="84"/>
        <v/>
      </c>
      <c r="N407" s="965" t="str">
        <f t="shared" si="85"/>
        <v/>
      </c>
      <c r="O407" s="964" t="str">
        <f t="shared" si="86"/>
        <v/>
      </c>
      <c r="P407" s="964" t="str">
        <f t="shared" si="87"/>
        <v/>
      </c>
      <c r="Q407" s="965" t="str">
        <f t="shared" si="88"/>
        <v/>
      </c>
      <c r="R407" s="964" t="str">
        <f>IF(N407="","",IF(COUNTIF(AP18:AP300,TRIM(Q407))&gt;0,"EXCLUSION EXACTE",""))</f>
        <v/>
      </c>
      <c r="S407" s="964" t="str" cm="1">
        <f t="array" ref="S407">IF(N407="","",IF(SUMPRODUCT(--(AP18:AP300&lt;&gt;""),--ISNUMBER(SEARCH(" "&amp;AP18:AP300&amp;" ",Q407)))&gt;0,"BLOQUE MOLLUSQUES",""))</f>
        <v/>
      </c>
      <c r="T407" s="964" t="str" cm="1">
        <f t="array" ref="T407">IF(N407="","",IF(SUMPRODUCT(--(AT18:AT300&lt;&gt;""),--ISNUMBER(SEARCH(" "&amp;AT18:AT300&amp;" ",Q407)))&gt;0,"FORCE MOLLUSQUES",""))</f>
        <v/>
      </c>
      <c r="U407" s="965" t="str">
        <f t="shared" si="89"/>
        <v/>
      </c>
      <c r="V407" s="965" t="str">
        <f t="shared" si="91"/>
        <v/>
      </c>
      <c r="W407" s="977" t="str">
        <f t="shared" si="90"/>
        <v/>
      </c>
      <c r="X407" s="964" t="str" cm="1">
        <f t="array" ref="X407">IF(N407="","",IF(R407&lt;&gt;"","",IF(SUMPRODUCT(--(AN18:AN1500=X17),--(AM18:AM1500&lt;&gt;""),--ISNUMBER(SEARCH(" "&amp;AM18:AM1500&amp;" ",Q407)))&gt;0,X17,"")))</f>
        <v/>
      </c>
      <c r="Y407" s="964" t="str" cm="1">
        <f t="array" ref="Y407">IF(N407="","",IF(R407&lt;&gt;"","",IF(SUMPRODUCT(--(AN18:AN1500=Y17),--(AM18:AM1500&lt;&gt;""),--ISNUMBER(SEARCH(" "&amp;AM18:AM1500&amp;" ",Q407)))&gt;0,Y17,"")))</f>
        <v/>
      </c>
      <c r="Z407" s="964" t="str" cm="1">
        <f t="array" ref="Z407">IF(N407="","",IF(R407&lt;&gt;"","",IF(SUMPRODUCT(--(AN18:AN1500=Z17),--(AM18:AM1500&lt;&gt;""),--ISNUMBER(SEARCH(" "&amp;AM18:AM1500&amp;" ",Q407)))&gt;0,Z17,"")))</f>
        <v/>
      </c>
      <c r="AA407" s="964" t="str" cm="1">
        <f t="array" ref="AA407">IF(N407="","",IF(R407&lt;&gt;"","",IF(SUMPRODUCT(--(AN18:AN1500=AA17),--(AM18:AM1500&lt;&gt;""),--ISNUMBER(SEARCH(" "&amp;AM18:AM1500&amp;" ",Q407)))&gt;0,AA17,"")))</f>
        <v/>
      </c>
      <c r="AB407" s="964" t="str" cm="1">
        <f t="array" ref="AB407">IF(N407="","",IF(R407&lt;&gt;"","",IF(SUMPRODUCT(--(AN18:AN1500=AB17),--(AM18:AM1500&lt;&gt;""),--ISNUMBER(SEARCH(" "&amp;AM18:AM1500&amp;" ",Q407)))&gt;0,AB17,"")))</f>
        <v/>
      </c>
      <c r="AC407" s="964" t="str" cm="1">
        <f t="array" ref="AC407">IF(N407="","",IF(R407&lt;&gt;"","",IF(SUMPRODUCT(--(AN18:AN1500=AC17),--(AM18:AM1500&lt;&gt;""),--ISNUMBER(SEARCH(" "&amp;AM18:AM1500&amp;" ",Q407)))&gt;0,AC17,"")))</f>
        <v/>
      </c>
      <c r="AD407" s="964" t="str" cm="1">
        <f t="array" ref="AD407">IF(N407="","",IF(R407&lt;&gt;"","",IF(SUMPRODUCT(--(AN18:AN1500=AD17),--(AM18:AM1500&lt;&gt;""),--ISNUMBER(SEARCH(" "&amp;AM18:AM1500&amp;" ",Q407)))&gt;0,AD17,"")))</f>
        <v/>
      </c>
      <c r="AE407" s="964" t="str" cm="1">
        <f t="array" ref="AE407">IF(N407="","",IF(R407&lt;&gt;"","",IF(SUMPRODUCT(--(AN18:AN1500=AE17),--(AM18:AM1500&lt;&gt;""),--ISNUMBER(SEARCH(" "&amp;AM18:AM1500&amp;" ",Q407)))&gt;0,AE17,"")))</f>
        <v/>
      </c>
      <c r="AF407" s="964" t="str" cm="1">
        <f t="array" ref="AF407">IF(N407="","",IF(R407&lt;&gt;"","",IF(SUMPRODUCT(--(AN18:AN1500=AF17),--(AM18:AM1500&lt;&gt;""),--ISNUMBER(SEARCH(" "&amp;AM18:AM1500&amp;" ",Q407)))&gt;0,AF17,"")))</f>
        <v/>
      </c>
      <c r="AG407" s="964" t="str" cm="1">
        <f t="array" ref="AG407">IF(N407="","",IF(R407&lt;&gt;"","",IF(SUMPRODUCT(--(AN18:AN1500=AG17),--(AM18:AM1500&lt;&gt;""),--ISNUMBER(SEARCH(" "&amp;AM18:AM1500&amp;" ",Q407)))&gt;0,AG17,"")))</f>
        <v/>
      </c>
      <c r="AH407" s="964" t="str" cm="1">
        <f t="array" ref="AH407">IF(N407="","",IF(R407&lt;&gt;"","",IF(SUMPRODUCT(--(AN18:AN1500=AH17),--(AM18:AM1500&lt;&gt;""),--ISNUMBER(SEARCH(" "&amp;AM18:AM1500&amp;" ",Q407)))&gt;0,AH17,"")))</f>
        <v/>
      </c>
      <c r="AI407" s="964" t="str" cm="1">
        <f t="array" ref="AI407">IF(N407="","",IF(R407&lt;&gt;"","",IF(SUMPRODUCT(--(AN18:AN1500=AI17),--(AM18:AM1500&lt;&gt;""),--ISNUMBER(SEARCH(" "&amp;AM18:AM1500&amp;" ",Q407)))&gt;0,AI17,"")))</f>
        <v/>
      </c>
      <c r="AJ407" s="964" t="str" cm="1">
        <f t="array" ref="AJ407">IF(N407="","",IF(R407&lt;&gt;"","",IF(SUMPRODUCT(--(AN18:AN1500=AJ17),--(AM18:AM1500&lt;&gt;""),--ISNUMBER(SEARCH(" "&amp;AM18:AM1500&amp;" ",Q407)))&gt;0,AJ17,"")))</f>
        <v/>
      </c>
      <c r="AK407" s="964" t="str" cm="1">
        <f t="array" ref="AK407">IF(N407="","",IF(T407&lt;&gt;"",AK17,IF(S407&lt;&gt;"","",IF(R407&lt;&gt;"","",IF(SUMPRODUCT(--(AN18:AN1500=AK17),--(AM18:AM1500&lt;&gt;""),--ISNUMBER(SEARCH(" "&amp;AM18:AM1500&amp;" ",Q407)))&gt;0,AK17,"")))))</f>
        <v/>
      </c>
      <c r="AM407" s="964" t="s">
        <v>2189</v>
      </c>
      <c r="AN407" s="964" t="s">
        <v>1597</v>
      </c>
      <c r="BN407" s="49">
        <v>1</v>
      </c>
    </row>
    <row r="408" spans="3:66" ht="35.1" customHeight="1">
      <c r="C408" s="65"/>
      <c r="D408" s="984" t="str">
        <f t="shared" si="81"/>
        <v/>
      </c>
      <c r="E408" s="982"/>
      <c r="G408" s="963" t="str">
        <f>IF(H408="","",COUNTIF(H18:H408,"&lt;&gt;"))</f>
        <v/>
      </c>
      <c r="H408" s="958" t="str" cm="1">
        <f t="array" ref="H408">IF(L408="","",IF(LEN(L408)&lt;=MAX(10,G13),L408,IFERROR(LEFT(L408,LOOKUP(2,1/(MID(L408,ROW(1:500),1)=" ")/(ROW(1:500)&lt;=MAX(10,G13)),ROW(1:500))-1),LEFT(L408,MAX(10,G13)))))</f>
        <v/>
      </c>
      <c r="I408" s="963" t="str">
        <f t="shared" si="82"/>
        <v/>
      </c>
      <c r="J408" s="963" t="str">
        <f t="shared" si="83"/>
        <v/>
      </c>
      <c r="K408" s="964" t="str">
        <f>IF(M407&lt;&gt;"",K407,IF(K407&lt;MAX(A18:A317),K407+1,""))</f>
        <v/>
      </c>
      <c r="L408" s="965" t="str">
        <f>IF(K408="","",IF(M407&lt;&gt;"",M407,INDEX(E18:E317,MATCH(K408,A18:A317,0))))</f>
        <v/>
      </c>
      <c r="M408" s="965" t="str">
        <f t="shared" si="84"/>
        <v/>
      </c>
      <c r="N408" s="966" t="str">
        <f t="shared" si="85"/>
        <v/>
      </c>
      <c r="O408" s="967" t="str">
        <f t="shared" si="86"/>
        <v/>
      </c>
      <c r="P408" s="967" t="str">
        <f t="shared" si="87"/>
        <v/>
      </c>
      <c r="Q408" s="966" t="str">
        <f t="shared" si="88"/>
        <v/>
      </c>
      <c r="R408" s="967" t="str">
        <f>IF(N408="","",IF(COUNTIF(AP18:AP300,TRIM(Q408))&gt;0,"EXCLUSION EXACTE",""))</f>
        <v/>
      </c>
      <c r="S408" s="967" t="str" cm="1">
        <f t="array" ref="S408">IF(N408="","",IF(SUMPRODUCT(--(AP18:AP300&lt;&gt;""),--ISNUMBER(SEARCH(" "&amp;AP18:AP300&amp;" ",Q408)))&gt;0,"BLOQUE MOLLUSQUES",""))</f>
        <v/>
      </c>
      <c r="T408" s="967" t="str" cm="1">
        <f t="array" ref="T408">IF(N408="","",IF(SUMPRODUCT(--(AT18:AT300&lt;&gt;""),--ISNUMBER(SEARCH(" "&amp;AT18:AT300&amp;" ",Q408)))&gt;0,"FORCE MOLLUSQUES",""))</f>
        <v/>
      </c>
      <c r="U408" s="966" t="str">
        <f t="shared" si="89"/>
        <v/>
      </c>
      <c r="V408" s="966" t="str">
        <f t="shared" si="91"/>
        <v/>
      </c>
      <c r="W408" s="991" t="str">
        <f t="shared" si="90"/>
        <v/>
      </c>
      <c r="X408" s="967" t="str" cm="1">
        <f t="array" ref="X408">IF(N408="","",IF(R408&lt;&gt;"","",IF(SUMPRODUCT(--(AN18:AN1500=X17),--(AM18:AM1500&lt;&gt;""),--ISNUMBER(SEARCH(" "&amp;AM18:AM1500&amp;" ",Q408)))&gt;0,X17,"")))</f>
        <v/>
      </c>
      <c r="Y408" s="967" t="str" cm="1">
        <f t="array" ref="Y408">IF(N408="","",IF(R408&lt;&gt;"","",IF(SUMPRODUCT(--(AN18:AN1500=Y17),--(AM18:AM1500&lt;&gt;""),--ISNUMBER(SEARCH(" "&amp;AM18:AM1500&amp;" ",Q408)))&gt;0,Y17,"")))</f>
        <v/>
      </c>
      <c r="Z408" s="967" t="str" cm="1">
        <f t="array" ref="Z408">IF(N408="","",IF(R408&lt;&gt;"","",IF(SUMPRODUCT(--(AN18:AN1500=Z17),--(AM18:AM1500&lt;&gt;""),--ISNUMBER(SEARCH(" "&amp;AM18:AM1500&amp;" ",Q408)))&gt;0,Z17,"")))</f>
        <v/>
      </c>
      <c r="AA408" s="967" t="str" cm="1">
        <f t="array" ref="AA408">IF(N408="","",IF(R408&lt;&gt;"","",IF(SUMPRODUCT(--(AN18:AN1500=AA17),--(AM18:AM1500&lt;&gt;""),--ISNUMBER(SEARCH(" "&amp;AM18:AM1500&amp;" ",Q408)))&gt;0,AA17,"")))</f>
        <v/>
      </c>
      <c r="AB408" s="967" t="str" cm="1">
        <f t="array" ref="AB408">IF(N408="","",IF(R408&lt;&gt;"","",IF(SUMPRODUCT(--(AN18:AN1500=AB17),--(AM18:AM1500&lt;&gt;""),--ISNUMBER(SEARCH(" "&amp;AM18:AM1500&amp;" ",Q408)))&gt;0,AB17,"")))</f>
        <v/>
      </c>
      <c r="AC408" s="967" t="str" cm="1">
        <f t="array" ref="AC408">IF(N408="","",IF(R408&lt;&gt;"","",IF(SUMPRODUCT(--(AN18:AN1500=AC17),--(AM18:AM1500&lt;&gt;""),--ISNUMBER(SEARCH(" "&amp;AM18:AM1500&amp;" ",Q408)))&gt;0,AC17,"")))</f>
        <v/>
      </c>
      <c r="AD408" s="967" t="str" cm="1">
        <f t="array" ref="AD408">IF(N408="","",IF(R408&lt;&gt;"","",IF(SUMPRODUCT(--(AN18:AN1500=AD17),--(AM18:AM1500&lt;&gt;""),--ISNUMBER(SEARCH(" "&amp;AM18:AM1500&amp;" ",Q408)))&gt;0,AD17,"")))</f>
        <v/>
      </c>
      <c r="AE408" s="967" t="str" cm="1">
        <f t="array" ref="AE408">IF(N408="","",IF(R408&lt;&gt;"","",IF(SUMPRODUCT(--(AN18:AN1500=AE17),--(AM18:AM1500&lt;&gt;""),--ISNUMBER(SEARCH(" "&amp;AM18:AM1500&amp;" ",Q408)))&gt;0,AE17,"")))</f>
        <v/>
      </c>
      <c r="AF408" s="967" t="str" cm="1">
        <f t="array" ref="AF408">IF(N408="","",IF(R408&lt;&gt;"","",IF(SUMPRODUCT(--(AN18:AN1500=AF17),--(AM18:AM1500&lt;&gt;""),--ISNUMBER(SEARCH(" "&amp;AM18:AM1500&amp;" ",Q408)))&gt;0,AF17,"")))</f>
        <v/>
      </c>
      <c r="AG408" s="967" t="str" cm="1">
        <f t="array" ref="AG408">IF(N408="","",IF(R408&lt;&gt;"","",IF(SUMPRODUCT(--(AN18:AN1500=AG17),--(AM18:AM1500&lt;&gt;""),--ISNUMBER(SEARCH(" "&amp;AM18:AM1500&amp;" ",Q408)))&gt;0,AG17,"")))</f>
        <v/>
      </c>
      <c r="AH408" s="967" t="str" cm="1">
        <f t="array" ref="AH408">IF(N408="","",IF(R408&lt;&gt;"","",IF(SUMPRODUCT(--(AN18:AN1500=AH17),--(AM18:AM1500&lt;&gt;""),--ISNUMBER(SEARCH(" "&amp;AM18:AM1500&amp;" ",Q408)))&gt;0,AH17,"")))</f>
        <v/>
      </c>
      <c r="AI408" s="967" t="str" cm="1">
        <f t="array" ref="AI408">IF(N408="","",IF(R408&lt;&gt;"","",IF(SUMPRODUCT(--(AN18:AN1500=AI17),--(AM18:AM1500&lt;&gt;""),--ISNUMBER(SEARCH(" "&amp;AM18:AM1500&amp;" ",Q408)))&gt;0,AI17,"")))</f>
        <v/>
      </c>
      <c r="AJ408" s="967" t="str" cm="1">
        <f t="array" ref="AJ408">IF(N408="","",IF(R408&lt;&gt;"","",IF(SUMPRODUCT(--(AN18:AN1500=AJ17),--(AM18:AM1500&lt;&gt;""),--ISNUMBER(SEARCH(" "&amp;AM18:AM1500&amp;" ",Q408)))&gt;0,AJ17,"")))</f>
        <v/>
      </c>
      <c r="AK408" s="967" t="str" cm="1">
        <f t="array" ref="AK408">IF(N408="","",IF(T408&lt;&gt;"",AK17,IF(S408&lt;&gt;"","",IF(R408&lt;&gt;"","",IF(SUMPRODUCT(--(AN18:AN1500=AK17),--(AM18:AM1500&lt;&gt;""),--ISNUMBER(SEARCH(" "&amp;AM18:AM1500&amp;" ",Q408)))&gt;0,AK17,"")))))</f>
        <v/>
      </c>
      <c r="AM408" s="968" t="s">
        <v>2190</v>
      </c>
      <c r="AN408" s="968" t="s">
        <v>1597</v>
      </c>
      <c r="BN408" s="49">
        <v>1</v>
      </c>
    </row>
    <row r="409" spans="3:66" ht="35.1" customHeight="1">
      <c r="C409" s="65"/>
      <c r="D409" s="984" t="str">
        <f t="shared" si="81"/>
        <v/>
      </c>
      <c r="E409" s="982"/>
      <c r="G409" s="964" t="str">
        <f>IF(H409="","",COUNTIF(H18:H409,"&lt;&gt;"))</f>
        <v/>
      </c>
      <c r="H409" s="965" t="str" cm="1">
        <f t="array" ref="H409">IF(L409="","",IF(LEN(L409)&lt;=MAX(10,G13),L409,IFERROR(LEFT(L409,LOOKUP(2,1/(MID(L409,ROW(1:500),1)=" ")/(ROW(1:500)&lt;=MAX(10,G13)),ROW(1:500))-1),LEFT(L409,MAX(10,G13)))))</f>
        <v/>
      </c>
      <c r="I409" s="964" t="str">
        <f t="shared" si="82"/>
        <v/>
      </c>
      <c r="J409" s="964" t="str">
        <f t="shared" si="83"/>
        <v/>
      </c>
      <c r="K409" s="964" t="str">
        <f>IF(M408&lt;&gt;"",K408,IF(K408&lt;MAX(A18:A317),K408+1,""))</f>
        <v/>
      </c>
      <c r="L409" s="965" t="str">
        <f>IF(K409="","",IF(M408&lt;&gt;"",M408,INDEX(E18:E317,MATCH(K409,A18:A317,0))))</f>
        <v/>
      </c>
      <c r="M409" s="965" t="str">
        <f t="shared" si="84"/>
        <v/>
      </c>
      <c r="N409" s="965" t="str">
        <f t="shared" si="85"/>
        <v/>
      </c>
      <c r="O409" s="964" t="str">
        <f t="shared" si="86"/>
        <v/>
      </c>
      <c r="P409" s="964" t="str">
        <f t="shared" si="87"/>
        <v/>
      </c>
      <c r="Q409" s="965" t="str">
        <f t="shared" si="88"/>
        <v/>
      </c>
      <c r="R409" s="964" t="str">
        <f>IF(N409="","",IF(COUNTIF(AP18:AP300,TRIM(Q409))&gt;0,"EXCLUSION EXACTE",""))</f>
        <v/>
      </c>
      <c r="S409" s="964" t="str" cm="1">
        <f t="array" ref="S409">IF(N409="","",IF(SUMPRODUCT(--(AP18:AP300&lt;&gt;""),--ISNUMBER(SEARCH(" "&amp;AP18:AP300&amp;" ",Q409)))&gt;0,"BLOQUE MOLLUSQUES",""))</f>
        <v/>
      </c>
      <c r="T409" s="964" t="str" cm="1">
        <f t="array" ref="T409">IF(N409="","",IF(SUMPRODUCT(--(AT18:AT300&lt;&gt;""),--ISNUMBER(SEARCH(" "&amp;AT18:AT300&amp;" ",Q409)))&gt;0,"FORCE MOLLUSQUES",""))</f>
        <v/>
      </c>
      <c r="U409" s="965" t="str">
        <f t="shared" si="89"/>
        <v/>
      </c>
      <c r="V409" s="965" t="str">
        <f t="shared" si="91"/>
        <v/>
      </c>
      <c r="W409" s="977" t="str">
        <f t="shared" si="90"/>
        <v/>
      </c>
      <c r="X409" s="964" t="str" cm="1">
        <f t="array" ref="X409">IF(N409="","",IF(R409&lt;&gt;"","",IF(SUMPRODUCT(--(AN18:AN1500=X17),--(AM18:AM1500&lt;&gt;""),--ISNUMBER(SEARCH(" "&amp;AM18:AM1500&amp;" ",Q409)))&gt;0,X17,"")))</f>
        <v/>
      </c>
      <c r="Y409" s="964" t="str" cm="1">
        <f t="array" ref="Y409">IF(N409="","",IF(R409&lt;&gt;"","",IF(SUMPRODUCT(--(AN18:AN1500=Y17),--(AM18:AM1500&lt;&gt;""),--ISNUMBER(SEARCH(" "&amp;AM18:AM1500&amp;" ",Q409)))&gt;0,Y17,"")))</f>
        <v/>
      </c>
      <c r="Z409" s="964" t="str" cm="1">
        <f t="array" ref="Z409">IF(N409="","",IF(R409&lt;&gt;"","",IF(SUMPRODUCT(--(AN18:AN1500=Z17),--(AM18:AM1500&lt;&gt;""),--ISNUMBER(SEARCH(" "&amp;AM18:AM1500&amp;" ",Q409)))&gt;0,Z17,"")))</f>
        <v/>
      </c>
      <c r="AA409" s="964" t="str" cm="1">
        <f t="array" ref="AA409">IF(N409="","",IF(R409&lt;&gt;"","",IF(SUMPRODUCT(--(AN18:AN1500=AA17),--(AM18:AM1500&lt;&gt;""),--ISNUMBER(SEARCH(" "&amp;AM18:AM1500&amp;" ",Q409)))&gt;0,AA17,"")))</f>
        <v/>
      </c>
      <c r="AB409" s="964" t="str" cm="1">
        <f t="array" ref="AB409">IF(N409="","",IF(R409&lt;&gt;"","",IF(SUMPRODUCT(--(AN18:AN1500=AB17),--(AM18:AM1500&lt;&gt;""),--ISNUMBER(SEARCH(" "&amp;AM18:AM1500&amp;" ",Q409)))&gt;0,AB17,"")))</f>
        <v/>
      </c>
      <c r="AC409" s="964" t="str" cm="1">
        <f t="array" ref="AC409">IF(N409="","",IF(R409&lt;&gt;"","",IF(SUMPRODUCT(--(AN18:AN1500=AC17),--(AM18:AM1500&lt;&gt;""),--ISNUMBER(SEARCH(" "&amp;AM18:AM1500&amp;" ",Q409)))&gt;0,AC17,"")))</f>
        <v/>
      </c>
      <c r="AD409" s="964" t="str" cm="1">
        <f t="array" ref="AD409">IF(N409="","",IF(R409&lt;&gt;"","",IF(SUMPRODUCT(--(AN18:AN1500=AD17),--(AM18:AM1500&lt;&gt;""),--ISNUMBER(SEARCH(" "&amp;AM18:AM1500&amp;" ",Q409)))&gt;0,AD17,"")))</f>
        <v/>
      </c>
      <c r="AE409" s="964" t="str" cm="1">
        <f t="array" ref="AE409">IF(N409="","",IF(R409&lt;&gt;"","",IF(SUMPRODUCT(--(AN18:AN1500=AE17),--(AM18:AM1500&lt;&gt;""),--ISNUMBER(SEARCH(" "&amp;AM18:AM1500&amp;" ",Q409)))&gt;0,AE17,"")))</f>
        <v/>
      </c>
      <c r="AF409" s="964" t="str" cm="1">
        <f t="array" ref="AF409">IF(N409="","",IF(R409&lt;&gt;"","",IF(SUMPRODUCT(--(AN18:AN1500=AF17),--(AM18:AM1500&lt;&gt;""),--ISNUMBER(SEARCH(" "&amp;AM18:AM1500&amp;" ",Q409)))&gt;0,AF17,"")))</f>
        <v/>
      </c>
      <c r="AG409" s="964" t="str" cm="1">
        <f t="array" ref="AG409">IF(N409="","",IF(R409&lt;&gt;"","",IF(SUMPRODUCT(--(AN18:AN1500=AG17),--(AM18:AM1500&lt;&gt;""),--ISNUMBER(SEARCH(" "&amp;AM18:AM1500&amp;" ",Q409)))&gt;0,AG17,"")))</f>
        <v/>
      </c>
      <c r="AH409" s="964" t="str" cm="1">
        <f t="array" ref="AH409">IF(N409="","",IF(R409&lt;&gt;"","",IF(SUMPRODUCT(--(AN18:AN1500=AH17),--(AM18:AM1500&lt;&gt;""),--ISNUMBER(SEARCH(" "&amp;AM18:AM1500&amp;" ",Q409)))&gt;0,AH17,"")))</f>
        <v/>
      </c>
      <c r="AI409" s="964" t="str" cm="1">
        <f t="array" ref="AI409">IF(N409="","",IF(R409&lt;&gt;"","",IF(SUMPRODUCT(--(AN18:AN1500=AI17),--(AM18:AM1500&lt;&gt;""),--ISNUMBER(SEARCH(" "&amp;AM18:AM1500&amp;" ",Q409)))&gt;0,AI17,"")))</f>
        <v/>
      </c>
      <c r="AJ409" s="964" t="str" cm="1">
        <f t="array" ref="AJ409">IF(N409="","",IF(R409&lt;&gt;"","",IF(SUMPRODUCT(--(AN18:AN1500=AJ17),--(AM18:AM1500&lt;&gt;""),--ISNUMBER(SEARCH(" "&amp;AM18:AM1500&amp;" ",Q409)))&gt;0,AJ17,"")))</f>
        <v/>
      </c>
      <c r="AK409" s="964" t="str" cm="1">
        <f t="array" ref="AK409">IF(N409="","",IF(T409&lt;&gt;"",AK17,IF(S409&lt;&gt;"","",IF(R409&lt;&gt;"","",IF(SUMPRODUCT(--(AN18:AN1500=AK17),--(AM18:AM1500&lt;&gt;""),--ISNUMBER(SEARCH(" "&amp;AM18:AM1500&amp;" ",Q409)))&gt;0,AK17,"")))))</f>
        <v/>
      </c>
      <c r="AM409" s="964" t="s">
        <v>573</v>
      </c>
      <c r="AN409" s="964" t="s">
        <v>1597</v>
      </c>
      <c r="BN409" s="49">
        <v>1</v>
      </c>
    </row>
    <row r="410" spans="3:66" ht="35.1" customHeight="1">
      <c r="C410" s="65"/>
      <c r="D410" s="984" t="str">
        <f t="shared" si="81"/>
        <v/>
      </c>
      <c r="E410" s="982"/>
      <c r="G410" s="963" t="str">
        <f>IF(H410="","",COUNTIF(H18:H410,"&lt;&gt;"))</f>
        <v/>
      </c>
      <c r="H410" s="958" t="str" cm="1">
        <f t="array" ref="H410">IF(L410="","",IF(LEN(L410)&lt;=MAX(10,G13),L410,IFERROR(LEFT(L410,LOOKUP(2,1/(MID(L410,ROW(1:500),1)=" ")/(ROW(1:500)&lt;=MAX(10,G13)),ROW(1:500))-1),LEFT(L410,MAX(10,G13)))))</f>
        <v/>
      </c>
      <c r="I410" s="963" t="str">
        <f t="shared" si="82"/>
        <v/>
      </c>
      <c r="J410" s="963" t="str">
        <f t="shared" si="83"/>
        <v/>
      </c>
      <c r="K410" s="964" t="str">
        <f>IF(M409&lt;&gt;"",K409,IF(K409&lt;MAX(A18:A317),K409+1,""))</f>
        <v/>
      </c>
      <c r="L410" s="965" t="str">
        <f>IF(K410="","",IF(M409&lt;&gt;"",M409,INDEX(E18:E317,MATCH(K410,A18:A317,0))))</f>
        <v/>
      </c>
      <c r="M410" s="965" t="str">
        <f t="shared" si="84"/>
        <v/>
      </c>
      <c r="N410" s="966" t="str">
        <f t="shared" si="85"/>
        <v/>
      </c>
      <c r="O410" s="967" t="str">
        <f t="shared" si="86"/>
        <v/>
      </c>
      <c r="P410" s="967" t="str">
        <f t="shared" si="87"/>
        <v/>
      </c>
      <c r="Q410" s="966" t="str">
        <f t="shared" si="88"/>
        <v/>
      </c>
      <c r="R410" s="967" t="str">
        <f>IF(N410="","",IF(COUNTIF(AP18:AP300,TRIM(Q410))&gt;0,"EXCLUSION EXACTE",""))</f>
        <v/>
      </c>
      <c r="S410" s="967" t="str" cm="1">
        <f t="array" ref="S410">IF(N410="","",IF(SUMPRODUCT(--(AP18:AP300&lt;&gt;""),--ISNUMBER(SEARCH(" "&amp;AP18:AP300&amp;" ",Q410)))&gt;0,"BLOQUE MOLLUSQUES",""))</f>
        <v/>
      </c>
      <c r="T410" s="967" t="str" cm="1">
        <f t="array" ref="T410">IF(N410="","",IF(SUMPRODUCT(--(AT18:AT300&lt;&gt;""),--ISNUMBER(SEARCH(" "&amp;AT18:AT300&amp;" ",Q410)))&gt;0,"FORCE MOLLUSQUES",""))</f>
        <v/>
      </c>
      <c r="U410" s="966" t="str">
        <f t="shared" si="89"/>
        <v/>
      </c>
      <c r="V410" s="966" t="str">
        <f t="shared" si="91"/>
        <v/>
      </c>
      <c r="W410" s="991" t="str">
        <f t="shared" si="90"/>
        <v/>
      </c>
      <c r="X410" s="967" t="str" cm="1">
        <f t="array" ref="X410">IF(N410="","",IF(R410&lt;&gt;"","",IF(SUMPRODUCT(--(AN18:AN1500=X17),--(AM18:AM1500&lt;&gt;""),--ISNUMBER(SEARCH(" "&amp;AM18:AM1500&amp;" ",Q410)))&gt;0,X17,"")))</f>
        <v/>
      </c>
      <c r="Y410" s="967" t="str" cm="1">
        <f t="array" ref="Y410">IF(N410="","",IF(R410&lt;&gt;"","",IF(SUMPRODUCT(--(AN18:AN1500=Y17),--(AM18:AM1500&lt;&gt;""),--ISNUMBER(SEARCH(" "&amp;AM18:AM1500&amp;" ",Q410)))&gt;0,Y17,"")))</f>
        <v/>
      </c>
      <c r="Z410" s="967" t="str" cm="1">
        <f t="array" ref="Z410">IF(N410="","",IF(R410&lt;&gt;"","",IF(SUMPRODUCT(--(AN18:AN1500=Z17),--(AM18:AM1500&lt;&gt;""),--ISNUMBER(SEARCH(" "&amp;AM18:AM1500&amp;" ",Q410)))&gt;0,Z17,"")))</f>
        <v/>
      </c>
      <c r="AA410" s="967" t="str" cm="1">
        <f t="array" ref="AA410">IF(N410="","",IF(R410&lt;&gt;"","",IF(SUMPRODUCT(--(AN18:AN1500=AA17),--(AM18:AM1500&lt;&gt;""),--ISNUMBER(SEARCH(" "&amp;AM18:AM1500&amp;" ",Q410)))&gt;0,AA17,"")))</f>
        <v/>
      </c>
      <c r="AB410" s="967" t="str" cm="1">
        <f t="array" ref="AB410">IF(N410="","",IF(R410&lt;&gt;"","",IF(SUMPRODUCT(--(AN18:AN1500=AB17),--(AM18:AM1500&lt;&gt;""),--ISNUMBER(SEARCH(" "&amp;AM18:AM1500&amp;" ",Q410)))&gt;0,AB17,"")))</f>
        <v/>
      </c>
      <c r="AC410" s="967" t="str" cm="1">
        <f t="array" ref="AC410">IF(N410="","",IF(R410&lt;&gt;"","",IF(SUMPRODUCT(--(AN18:AN1500=AC17),--(AM18:AM1500&lt;&gt;""),--ISNUMBER(SEARCH(" "&amp;AM18:AM1500&amp;" ",Q410)))&gt;0,AC17,"")))</f>
        <v/>
      </c>
      <c r="AD410" s="967" t="str" cm="1">
        <f t="array" ref="AD410">IF(N410="","",IF(R410&lt;&gt;"","",IF(SUMPRODUCT(--(AN18:AN1500=AD17),--(AM18:AM1500&lt;&gt;""),--ISNUMBER(SEARCH(" "&amp;AM18:AM1500&amp;" ",Q410)))&gt;0,AD17,"")))</f>
        <v/>
      </c>
      <c r="AE410" s="967" t="str" cm="1">
        <f t="array" ref="AE410">IF(N410="","",IF(R410&lt;&gt;"","",IF(SUMPRODUCT(--(AN18:AN1500=AE17),--(AM18:AM1500&lt;&gt;""),--ISNUMBER(SEARCH(" "&amp;AM18:AM1500&amp;" ",Q410)))&gt;0,AE17,"")))</f>
        <v/>
      </c>
      <c r="AF410" s="967" t="str" cm="1">
        <f t="array" ref="AF410">IF(N410="","",IF(R410&lt;&gt;"","",IF(SUMPRODUCT(--(AN18:AN1500=AF17),--(AM18:AM1500&lt;&gt;""),--ISNUMBER(SEARCH(" "&amp;AM18:AM1500&amp;" ",Q410)))&gt;0,AF17,"")))</f>
        <v/>
      </c>
      <c r="AG410" s="967" t="str" cm="1">
        <f t="array" ref="AG410">IF(N410="","",IF(R410&lt;&gt;"","",IF(SUMPRODUCT(--(AN18:AN1500=AG17),--(AM18:AM1500&lt;&gt;""),--ISNUMBER(SEARCH(" "&amp;AM18:AM1500&amp;" ",Q410)))&gt;0,AG17,"")))</f>
        <v/>
      </c>
      <c r="AH410" s="967" t="str" cm="1">
        <f t="array" ref="AH410">IF(N410="","",IF(R410&lt;&gt;"","",IF(SUMPRODUCT(--(AN18:AN1500=AH17),--(AM18:AM1500&lt;&gt;""),--ISNUMBER(SEARCH(" "&amp;AM18:AM1500&amp;" ",Q410)))&gt;0,AH17,"")))</f>
        <v/>
      </c>
      <c r="AI410" s="967" t="str" cm="1">
        <f t="array" ref="AI410">IF(N410="","",IF(R410&lt;&gt;"","",IF(SUMPRODUCT(--(AN18:AN1500=AI17),--(AM18:AM1500&lt;&gt;""),--ISNUMBER(SEARCH(" "&amp;AM18:AM1500&amp;" ",Q410)))&gt;0,AI17,"")))</f>
        <v/>
      </c>
      <c r="AJ410" s="967" t="str" cm="1">
        <f t="array" ref="AJ410">IF(N410="","",IF(R410&lt;&gt;"","",IF(SUMPRODUCT(--(AN18:AN1500=AJ17),--(AM18:AM1500&lt;&gt;""),--ISNUMBER(SEARCH(" "&amp;AM18:AM1500&amp;" ",Q410)))&gt;0,AJ17,"")))</f>
        <v/>
      </c>
      <c r="AK410" s="967" t="str" cm="1">
        <f t="array" ref="AK410">IF(N410="","",IF(T410&lt;&gt;"",AK17,IF(S410&lt;&gt;"","",IF(R410&lt;&gt;"","",IF(SUMPRODUCT(--(AN18:AN1500=AK17),--(AM18:AM1500&lt;&gt;""),--ISNUMBER(SEARCH(" "&amp;AM18:AM1500&amp;" ",Q410)))&gt;0,AK17,"")))))</f>
        <v/>
      </c>
      <c r="AM410" s="968" t="s">
        <v>2192</v>
      </c>
      <c r="AN410" s="968" t="s">
        <v>1597</v>
      </c>
      <c r="BN410" s="49">
        <v>1</v>
      </c>
    </row>
    <row r="411" spans="3:66" ht="35.1" customHeight="1">
      <c r="C411" s="65"/>
      <c r="D411" s="984" t="str">
        <f t="shared" si="81"/>
        <v/>
      </c>
      <c r="E411" s="982"/>
      <c r="G411" s="964" t="str">
        <f>IF(H411="","",COUNTIF(H18:H411,"&lt;&gt;"))</f>
        <v/>
      </c>
      <c r="H411" s="965" t="str" cm="1">
        <f t="array" ref="H411">IF(L411="","",IF(LEN(L411)&lt;=MAX(10,G13),L411,IFERROR(LEFT(L411,LOOKUP(2,1/(MID(L411,ROW(1:500),1)=" ")/(ROW(1:500)&lt;=MAX(10,G13)),ROW(1:500))-1),LEFT(L411,MAX(10,G13)))))</f>
        <v/>
      </c>
      <c r="I411" s="964" t="str">
        <f t="shared" si="82"/>
        <v/>
      </c>
      <c r="J411" s="964" t="str">
        <f t="shared" si="83"/>
        <v/>
      </c>
      <c r="K411" s="964" t="str">
        <f>IF(M410&lt;&gt;"",K410,IF(K410&lt;MAX(A18:A317),K410+1,""))</f>
        <v/>
      </c>
      <c r="L411" s="965" t="str">
        <f>IF(K411="","",IF(M410&lt;&gt;"",M410,INDEX(E18:E317,MATCH(K411,A18:A317,0))))</f>
        <v/>
      </c>
      <c r="M411" s="965" t="str">
        <f t="shared" si="84"/>
        <v/>
      </c>
      <c r="N411" s="965" t="str">
        <f t="shared" si="85"/>
        <v/>
      </c>
      <c r="O411" s="964" t="str">
        <f t="shared" si="86"/>
        <v/>
      </c>
      <c r="P411" s="964" t="str">
        <f t="shared" si="87"/>
        <v/>
      </c>
      <c r="Q411" s="965" t="str">
        <f t="shared" si="88"/>
        <v/>
      </c>
      <c r="R411" s="964" t="str">
        <f>IF(N411="","",IF(COUNTIF(AP18:AP300,TRIM(Q411))&gt;0,"EXCLUSION EXACTE",""))</f>
        <v/>
      </c>
      <c r="S411" s="964" t="str" cm="1">
        <f t="array" ref="S411">IF(N411="","",IF(SUMPRODUCT(--(AP18:AP300&lt;&gt;""),--ISNUMBER(SEARCH(" "&amp;AP18:AP300&amp;" ",Q411)))&gt;0,"BLOQUE MOLLUSQUES",""))</f>
        <v/>
      </c>
      <c r="T411" s="964" t="str" cm="1">
        <f t="array" ref="T411">IF(N411="","",IF(SUMPRODUCT(--(AT18:AT300&lt;&gt;""),--ISNUMBER(SEARCH(" "&amp;AT18:AT300&amp;" ",Q411)))&gt;0,"FORCE MOLLUSQUES",""))</f>
        <v/>
      </c>
      <c r="U411" s="965" t="str">
        <f t="shared" si="89"/>
        <v/>
      </c>
      <c r="V411" s="965" t="str">
        <f t="shared" si="91"/>
        <v/>
      </c>
      <c r="W411" s="977" t="str">
        <f t="shared" si="90"/>
        <v/>
      </c>
      <c r="X411" s="964" t="str" cm="1">
        <f t="array" ref="X411">IF(N411="","",IF(R411&lt;&gt;"","",IF(SUMPRODUCT(--(AN18:AN1500=X17),--(AM18:AM1500&lt;&gt;""),--ISNUMBER(SEARCH(" "&amp;AM18:AM1500&amp;" ",Q411)))&gt;0,X17,"")))</f>
        <v/>
      </c>
      <c r="Y411" s="964" t="str" cm="1">
        <f t="array" ref="Y411">IF(N411="","",IF(R411&lt;&gt;"","",IF(SUMPRODUCT(--(AN18:AN1500=Y17),--(AM18:AM1500&lt;&gt;""),--ISNUMBER(SEARCH(" "&amp;AM18:AM1500&amp;" ",Q411)))&gt;0,Y17,"")))</f>
        <v/>
      </c>
      <c r="Z411" s="964" t="str" cm="1">
        <f t="array" ref="Z411">IF(N411="","",IF(R411&lt;&gt;"","",IF(SUMPRODUCT(--(AN18:AN1500=Z17),--(AM18:AM1500&lt;&gt;""),--ISNUMBER(SEARCH(" "&amp;AM18:AM1500&amp;" ",Q411)))&gt;0,Z17,"")))</f>
        <v/>
      </c>
      <c r="AA411" s="964" t="str" cm="1">
        <f t="array" ref="AA411">IF(N411="","",IF(R411&lt;&gt;"","",IF(SUMPRODUCT(--(AN18:AN1500=AA17),--(AM18:AM1500&lt;&gt;""),--ISNUMBER(SEARCH(" "&amp;AM18:AM1500&amp;" ",Q411)))&gt;0,AA17,"")))</f>
        <v/>
      </c>
      <c r="AB411" s="964" t="str" cm="1">
        <f t="array" ref="AB411">IF(N411="","",IF(R411&lt;&gt;"","",IF(SUMPRODUCT(--(AN18:AN1500=AB17),--(AM18:AM1500&lt;&gt;""),--ISNUMBER(SEARCH(" "&amp;AM18:AM1500&amp;" ",Q411)))&gt;0,AB17,"")))</f>
        <v/>
      </c>
      <c r="AC411" s="964" t="str" cm="1">
        <f t="array" ref="AC411">IF(N411="","",IF(R411&lt;&gt;"","",IF(SUMPRODUCT(--(AN18:AN1500=AC17),--(AM18:AM1500&lt;&gt;""),--ISNUMBER(SEARCH(" "&amp;AM18:AM1500&amp;" ",Q411)))&gt;0,AC17,"")))</f>
        <v/>
      </c>
      <c r="AD411" s="964" t="str" cm="1">
        <f t="array" ref="AD411">IF(N411="","",IF(R411&lt;&gt;"","",IF(SUMPRODUCT(--(AN18:AN1500=AD17),--(AM18:AM1500&lt;&gt;""),--ISNUMBER(SEARCH(" "&amp;AM18:AM1500&amp;" ",Q411)))&gt;0,AD17,"")))</f>
        <v/>
      </c>
      <c r="AE411" s="964" t="str" cm="1">
        <f t="array" ref="AE411">IF(N411="","",IF(R411&lt;&gt;"","",IF(SUMPRODUCT(--(AN18:AN1500=AE17),--(AM18:AM1500&lt;&gt;""),--ISNUMBER(SEARCH(" "&amp;AM18:AM1500&amp;" ",Q411)))&gt;0,AE17,"")))</f>
        <v/>
      </c>
      <c r="AF411" s="964" t="str" cm="1">
        <f t="array" ref="AF411">IF(N411="","",IF(R411&lt;&gt;"","",IF(SUMPRODUCT(--(AN18:AN1500=AF17),--(AM18:AM1500&lt;&gt;""),--ISNUMBER(SEARCH(" "&amp;AM18:AM1500&amp;" ",Q411)))&gt;0,AF17,"")))</f>
        <v/>
      </c>
      <c r="AG411" s="964" t="str" cm="1">
        <f t="array" ref="AG411">IF(N411="","",IF(R411&lt;&gt;"","",IF(SUMPRODUCT(--(AN18:AN1500=AG17),--(AM18:AM1500&lt;&gt;""),--ISNUMBER(SEARCH(" "&amp;AM18:AM1500&amp;" ",Q411)))&gt;0,AG17,"")))</f>
        <v/>
      </c>
      <c r="AH411" s="964" t="str" cm="1">
        <f t="array" ref="AH411">IF(N411="","",IF(R411&lt;&gt;"","",IF(SUMPRODUCT(--(AN18:AN1500=AH17),--(AM18:AM1500&lt;&gt;""),--ISNUMBER(SEARCH(" "&amp;AM18:AM1500&amp;" ",Q411)))&gt;0,AH17,"")))</f>
        <v/>
      </c>
      <c r="AI411" s="964" t="str" cm="1">
        <f t="array" ref="AI411">IF(N411="","",IF(R411&lt;&gt;"","",IF(SUMPRODUCT(--(AN18:AN1500=AI17),--(AM18:AM1500&lt;&gt;""),--ISNUMBER(SEARCH(" "&amp;AM18:AM1500&amp;" ",Q411)))&gt;0,AI17,"")))</f>
        <v/>
      </c>
      <c r="AJ411" s="964" t="str" cm="1">
        <f t="array" ref="AJ411">IF(N411="","",IF(R411&lt;&gt;"","",IF(SUMPRODUCT(--(AN18:AN1500=AJ17),--(AM18:AM1500&lt;&gt;""),--ISNUMBER(SEARCH(" "&amp;AM18:AM1500&amp;" ",Q411)))&gt;0,AJ17,"")))</f>
        <v/>
      </c>
      <c r="AK411" s="964" t="str" cm="1">
        <f t="array" ref="AK411">IF(N411="","",IF(T411&lt;&gt;"",AK17,IF(S411&lt;&gt;"","",IF(R411&lt;&gt;"","",IF(SUMPRODUCT(--(AN18:AN1500=AK17),--(AM18:AM1500&lt;&gt;""),--ISNUMBER(SEARCH(" "&amp;AM18:AM1500&amp;" ",Q411)))&gt;0,AK17,"")))))</f>
        <v/>
      </c>
      <c r="AM411" s="964" t="s">
        <v>2193</v>
      </c>
      <c r="AN411" s="964" t="s">
        <v>1597</v>
      </c>
      <c r="BN411" s="49">
        <v>1</v>
      </c>
    </row>
    <row r="412" spans="3:66" ht="35.1" customHeight="1">
      <c r="C412" s="65"/>
      <c r="D412" s="984" t="str">
        <f t="shared" si="81"/>
        <v/>
      </c>
      <c r="E412" s="982"/>
      <c r="G412" s="963" t="str">
        <f>IF(H412="","",COUNTIF(H18:H412,"&lt;&gt;"))</f>
        <v/>
      </c>
      <c r="H412" s="958" t="str" cm="1">
        <f t="array" ref="H412">IF(L412="","",IF(LEN(L412)&lt;=MAX(10,G13),L412,IFERROR(LEFT(L412,LOOKUP(2,1/(MID(L412,ROW(1:500),1)=" ")/(ROW(1:500)&lt;=MAX(10,G13)),ROW(1:500))-1),LEFT(L412,MAX(10,G13)))))</f>
        <v/>
      </c>
      <c r="I412" s="963" t="str">
        <f t="shared" si="82"/>
        <v/>
      </c>
      <c r="J412" s="963" t="str">
        <f t="shared" si="83"/>
        <v/>
      </c>
      <c r="K412" s="964" t="str">
        <f>IF(M411&lt;&gt;"",K411,IF(K411&lt;MAX(A18:A317),K411+1,""))</f>
        <v/>
      </c>
      <c r="L412" s="965" t="str">
        <f>IF(K412="","",IF(M411&lt;&gt;"",M411,INDEX(E18:E317,MATCH(K412,A18:A317,0))))</f>
        <v/>
      </c>
      <c r="M412" s="965" t="str">
        <f t="shared" si="84"/>
        <v/>
      </c>
      <c r="N412" s="966" t="str">
        <f t="shared" si="85"/>
        <v/>
      </c>
      <c r="O412" s="967" t="str">
        <f t="shared" si="86"/>
        <v/>
      </c>
      <c r="P412" s="967" t="str">
        <f t="shared" si="87"/>
        <v/>
      </c>
      <c r="Q412" s="966" t="str">
        <f t="shared" si="88"/>
        <v/>
      </c>
      <c r="R412" s="967" t="str">
        <f>IF(N412="","",IF(COUNTIF(AP18:AP300,TRIM(Q412))&gt;0,"EXCLUSION EXACTE",""))</f>
        <v/>
      </c>
      <c r="S412" s="967" t="str" cm="1">
        <f t="array" ref="S412">IF(N412="","",IF(SUMPRODUCT(--(AP18:AP300&lt;&gt;""),--ISNUMBER(SEARCH(" "&amp;AP18:AP300&amp;" ",Q412)))&gt;0,"BLOQUE MOLLUSQUES",""))</f>
        <v/>
      </c>
      <c r="T412" s="967" t="str" cm="1">
        <f t="array" ref="T412">IF(N412="","",IF(SUMPRODUCT(--(AT18:AT300&lt;&gt;""),--ISNUMBER(SEARCH(" "&amp;AT18:AT300&amp;" ",Q412)))&gt;0,"FORCE MOLLUSQUES",""))</f>
        <v/>
      </c>
      <c r="U412" s="966" t="str">
        <f t="shared" si="89"/>
        <v/>
      </c>
      <c r="V412" s="966" t="str">
        <f t="shared" si="91"/>
        <v/>
      </c>
      <c r="W412" s="991" t="str">
        <f t="shared" si="90"/>
        <v/>
      </c>
      <c r="X412" s="967" t="str" cm="1">
        <f t="array" ref="X412">IF(N412="","",IF(R412&lt;&gt;"","",IF(SUMPRODUCT(--(AN18:AN1500=X17),--(AM18:AM1500&lt;&gt;""),--ISNUMBER(SEARCH(" "&amp;AM18:AM1500&amp;" ",Q412)))&gt;0,X17,"")))</f>
        <v/>
      </c>
      <c r="Y412" s="967" t="str" cm="1">
        <f t="array" ref="Y412">IF(N412="","",IF(R412&lt;&gt;"","",IF(SUMPRODUCT(--(AN18:AN1500=Y17),--(AM18:AM1500&lt;&gt;""),--ISNUMBER(SEARCH(" "&amp;AM18:AM1500&amp;" ",Q412)))&gt;0,Y17,"")))</f>
        <v/>
      </c>
      <c r="Z412" s="967" t="str" cm="1">
        <f t="array" ref="Z412">IF(N412="","",IF(R412&lt;&gt;"","",IF(SUMPRODUCT(--(AN18:AN1500=Z17),--(AM18:AM1500&lt;&gt;""),--ISNUMBER(SEARCH(" "&amp;AM18:AM1500&amp;" ",Q412)))&gt;0,Z17,"")))</f>
        <v/>
      </c>
      <c r="AA412" s="967" t="str" cm="1">
        <f t="array" ref="AA412">IF(N412="","",IF(R412&lt;&gt;"","",IF(SUMPRODUCT(--(AN18:AN1500=AA17),--(AM18:AM1500&lt;&gt;""),--ISNUMBER(SEARCH(" "&amp;AM18:AM1500&amp;" ",Q412)))&gt;0,AA17,"")))</f>
        <v/>
      </c>
      <c r="AB412" s="967" t="str" cm="1">
        <f t="array" ref="AB412">IF(N412="","",IF(R412&lt;&gt;"","",IF(SUMPRODUCT(--(AN18:AN1500=AB17),--(AM18:AM1500&lt;&gt;""),--ISNUMBER(SEARCH(" "&amp;AM18:AM1500&amp;" ",Q412)))&gt;0,AB17,"")))</f>
        <v/>
      </c>
      <c r="AC412" s="967" t="str" cm="1">
        <f t="array" ref="AC412">IF(N412="","",IF(R412&lt;&gt;"","",IF(SUMPRODUCT(--(AN18:AN1500=AC17),--(AM18:AM1500&lt;&gt;""),--ISNUMBER(SEARCH(" "&amp;AM18:AM1500&amp;" ",Q412)))&gt;0,AC17,"")))</f>
        <v/>
      </c>
      <c r="AD412" s="967" t="str" cm="1">
        <f t="array" ref="AD412">IF(N412="","",IF(R412&lt;&gt;"","",IF(SUMPRODUCT(--(AN18:AN1500=AD17),--(AM18:AM1500&lt;&gt;""),--ISNUMBER(SEARCH(" "&amp;AM18:AM1500&amp;" ",Q412)))&gt;0,AD17,"")))</f>
        <v/>
      </c>
      <c r="AE412" s="967" t="str" cm="1">
        <f t="array" ref="AE412">IF(N412="","",IF(R412&lt;&gt;"","",IF(SUMPRODUCT(--(AN18:AN1500=AE17),--(AM18:AM1500&lt;&gt;""),--ISNUMBER(SEARCH(" "&amp;AM18:AM1500&amp;" ",Q412)))&gt;0,AE17,"")))</f>
        <v/>
      </c>
      <c r="AF412" s="967" t="str" cm="1">
        <f t="array" ref="AF412">IF(N412="","",IF(R412&lt;&gt;"","",IF(SUMPRODUCT(--(AN18:AN1500=AF17),--(AM18:AM1500&lt;&gt;""),--ISNUMBER(SEARCH(" "&amp;AM18:AM1500&amp;" ",Q412)))&gt;0,AF17,"")))</f>
        <v/>
      </c>
      <c r="AG412" s="967" t="str" cm="1">
        <f t="array" ref="AG412">IF(N412="","",IF(R412&lt;&gt;"","",IF(SUMPRODUCT(--(AN18:AN1500=AG17),--(AM18:AM1500&lt;&gt;""),--ISNUMBER(SEARCH(" "&amp;AM18:AM1500&amp;" ",Q412)))&gt;0,AG17,"")))</f>
        <v/>
      </c>
      <c r="AH412" s="967" t="str" cm="1">
        <f t="array" ref="AH412">IF(N412="","",IF(R412&lt;&gt;"","",IF(SUMPRODUCT(--(AN18:AN1500=AH17),--(AM18:AM1500&lt;&gt;""),--ISNUMBER(SEARCH(" "&amp;AM18:AM1500&amp;" ",Q412)))&gt;0,AH17,"")))</f>
        <v/>
      </c>
      <c r="AI412" s="967" t="str" cm="1">
        <f t="array" ref="AI412">IF(N412="","",IF(R412&lt;&gt;"","",IF(SUMPRODUCT(--(AN18:AN1500=AI17),--(AM18:AM1500&lt;&gt;""),--ISNUMBER(SEARCH(" "&amp;AM18:AM1500&amp;" ",Q412)))&gt;0,AI17,"")))</f>
        <v/>
      </c>
      <c r="AJ412" s="967" t="str" cm="1">
        <f t="array" ref="AJ412">IF(N412="","",IF(R412&lt;&gt;"","",IF(SUMPRODUCT(--(AN18:AN1500=AJ17),--(AM18:AM1500&lt;&gt;""),--ISNUMBER(SEARCH(" "&amp;AM18:AM1500&amp;" ",Q412)))&gt;0,AJ17,"")))</f>
        <v/>
      </c>
      <c r="AK412" s="967" t="str" cm="1">
        <f t="array" ref="AK412">IF(N412="","",IF(T412&lt;&gt;"",AK17,IF(S412&lt;&gt;"","",IF(R412&lt;&gt;"","",IF(SUMPRODUCT(--(AN18:AN1500=AK17),--(AM18:AM1500&lt;&gt;""),--ISNUMBER(SEARCH(" "&amp;AM18:AM1500&amp;" ",Q412)))&gt;0,AK17,"")))))</f>
        <v/>
      </c>
      <c r="AM412" s="968" t="s">
        <v>2194</v>
      </c>
      <c r="AN412" s="968" t="s">
        <v>1597</v>
      </c>
      <c r="BN412" s="49">
        <v>1</v>
      </c>
    </row>
    <row r="413" spans="3:66" ht="35.1" customHeight="1">
      <c r="C413" s="65"/>
      <c r="D413" s="984" t="str">
        <f t="shared" si="81"/>
        <v/>
      </c>
      <c r="E413" s="982"/>
      <c r="G413" s="964" t="str">
        <f>IF(H413="","",COUNTIF(H18:H413,"&lt;&gt;"))</f>
        <v/>
      </c>
      <c r="H413" s="965" t="str" cm="1">
        <f t="array" ref="H413">IF(L413="","",IF(LEN(L413)&lt;=MAX(10,G13),L413,IFERROR(LEFT(L413,LOOKUP(2,1/(MID(L413,ROW(1:500),1)=" ")/(ROW(1:500)&lt;=MAX(10,G13)),ROW(1:500))-1),LEFT(L413,MAX(10,G13)))))</f>
        <v/>
      </c>
      <c r="I413" s="964" t="str">
        <f t="shared" si="82"/>
        <v/>
      </c>
      <c r="J413" s="964" t="str">
        <f t="shared" si="83"/>
        <v/>
      </c>
      <c r="K413" s="964" t="str">
        <f>IF(M412&lt;&gt;"",K412,IF(K412&lt;MAX(A18:A317),K412+1,""))</f>
        <v/>
      </c>
      <c r="L413" s="965" t="str">
        <f>IF(K413="","",IF(M412&lt;&gt;"",M412,INDEX(E18:E317,MATCH(K413,A18:A317,0))))</f>
        <v/>
      </c>
      <c r="M413" s="965" t="str">
        <f t="shared" si="84"/>
        <v/>
      </c>
      <c r="N413" s="965" t="str">
        <f t="shared" si="85"/>
        <v/>
      </c>
      <c r="O413" s="964" t="str">
        <f t="shared" si="86"/>
        <v/>
      </c>
      <c r="P413" s="964" t="str">
        <f t="shared" si="87"/>
        <v/>
      </c>
      <c r="Q413" s="965" t="str">
        <f t="shared" si="88"/>
        <v/>
      </c>
      <c r="R413" s="964" t="str">
        <f>IF(N413="","",IF(COUNTIF(AP18:AP300,TRIM(Q413))&gt;0,"EXCLUSION EXACTE",""))</f>
        <v/>
      </c>
      <c r="S413" s="964" t="str" cm="1">
        <f t="array" ref="S413">IF(N413="","",IF(SUMPRODUCT(--(AP18:AP300&lt;&gt;""),--ISNUMBER(SEARCH(" "&amp;AP18:AP300&amp;" ",Q413)))&gt;0,"BLOQUE MOLLUSQUES",""))</f>
        <v/>
      </c>
      <c r="T413" s="964" t="str" cm="1">
        <f t="array" ref="T413">IF(N413="","",IF(SUMPRODUCT(--(AT18:AT300&lt;&gt;""),--ISNUMBER(SEARCH(" "&amp;AT18:AT300&amp;" ",Q413)))&gt;0,"FORCE MOLLUSQUES",""))</f>
        <v/>
      </c>
      <c r="U413" s="965" t="str">
        <f t="shared" si="89"/>
        <v/>
      </c>
      <c r="V413" s="965" t="str">
        <f t="shared" si="91"/>
        <v/>
      </c>
      <c r="W413" s="977" t="str">
        <f t="shared" si="90"/>
        <v/>
      </c>
      <c r="X413" s="964" t="str" cm="1">
        <f t="array" ref="X413">IF(N413="","",IF(R413&lt;&gt;"","",IF(SUMPRODUCT(--(AN18:AN1500=X17),--(AM18:AM1500&lt;&gt;""),--ISNUMBER(SEARCH(" "&amp;AM18:AM1500&amp;" ",Q413)))&gt;0,X17,"")))</f>
        <v/>
      </c>
      <c r="Y413" s="964" t="str" cm="1">
        <f t="array" ref="Y413">IF(N413="","",IF(R413&lt;&gt;"","",IF(SUMPRODUCT(--(AN18:AN1500=Y17),--(AM18:AM1500&lt;&gt;""),--ISNUMBER(SEARCH(" "&amp;AM18:AM1500&amp;" ",Q413)))&gt;0,Y17,"")))</f>
        <v/>
      </c>
      <c r="Z413" s="964" t="str" cm="1">
        <f t="array" ref="Z413">IF(N413="","",IF(R413&lt;&gt;"","",IF(SUMPRODUCT(--(AN18:AN1500=Z17),--(AM18:AM1500&lt;&gt;""),--ISNUMBER(SEARCH(" "&amp;AM18:AM1500&amp;" ",Q413)))&gt;0,Z17,"")))</f>
        <v/>
      </c>
      <c r="AA413" s="964" t="str" cm="1">
        <f t="array" ref="AA413">IF(N413="","",IF(R413&lt;&gt;"","",IF(SUMPRODUCT(--(AN18:AN1500=AA17),--(AM18:AM1500&lt;&gt;""),--ISNUMBER(SEARCH(" "&amp;AM18:AM1500&amp;" ",Q413)))&gt;0,AA17,"")))</f>
        <v/>
      </c>
      <c r="AB413" s="964" t="str" cm="1">
        <f t="array" ref="AB413">IF(N413="","",IF(R413&lt;&gt;"","",IF(SUMPRODUCT(--(AN18:AN1500=AB17),--(AM18:AM1500&lt;&gt;""),--ISNUMBER(SEARCH(" "&amp;AM18:AM1500&amp;" ",Q413)))&gt;0,AB17,"")))</f>
        <v/>
      </c>
      <c r="AC413" s="964" t="str" cm="1">
        <f t="array" ref="AC413">IF(N413="","",IF(R413&lt;&gt;"","",IF(SUMPRODUCT(--(AN18:AN1500=AC17),--(AM18:AM1500&lt;&gt;""),--ISNUMBER(SEARCH(" "&amp;AM18:AM1500&amp;" ",Q413)))&gt;0,AC17,"")))</f>
        <v/>
      </c>
      <c r="AD413" s="964" t="str" cm="1">
        <f t="array" ref="AD413">IF(N413="","",IF(R413&lt;&gt;"","",IF(SUMPRODUCT(--(AN18:AN1500=AD17),--(AM18:AM1500&lt;&gt;""),--ISNUMBER(SEARCH(" "&amp;AM18:AM1500&amp;" ",Q413)))&gt;0,AD17,"")))</f>
        <v/>
      </c>
      <c r="AE413" s="964" t="str" cm="1">
        <f t="array" ref="AE413">IF(N413="","",IF(R413&lt;&gt;"","",IF(SUMPRODUCT(--(AN18:AN1500=AE17),--(AM18:AM1500&lt;&gt;""),--ISNUMBER(SEARCH(" "&amp;AM18:AM1500&amp;" ",Q413)))&gt;0,AE17,"")))</f>
        <v/>
      </c>
      <c r="AF413" s="964" t="str" cm="1">
        <f t="array" ref="AF413">IF(N413="","",IF(R413&lt;&gt;"","",IF(SUMPRODUCT(--(AN18:AN1500=AF17),--(AM18:AM1500&lt;&gt;""),--ISNUMBER(SEARCH(" "&amp;AM18:AM1500&amp;" ",Q413)))&gt;0,AF17,"")))</f>
        <v/>
      </c>
      <c r="AG413" s="964" t="str" cm="1">
        <f t="array" ref="AG413">IF(N413="","",IF(R413&lt;&gt;"","",IF(SUMPRODUCT(--(AN18:AN1500=AG17),--(AM18:AM1500&lt;&gt;""),--ISNUMBER(SEARCH(" "&amp;AM18:AM1500&amp;" ",Q413)))&gt;0,AG17,"")))</f>
        <v/>
      </c>
      <c r="AH413" s="964" t="str" cm="1">
        <f t="array" ref="AH413">IF(N413="","",IF(R413&lt;&gt;"","",IF(SUMPRODUCT(--(AN18:AN1500=AH17),--(AM18:AM1500&lt;&gt;""),--ISNUMBER(SEARCH(" "&amp;AM18:AM1500&amp;" ",Q413)))&gt;0,AH17,"")))</f>
        <v/>
      </c>
      <c r="AI413" s="964" t="str" cm="1">
        <f t="array" ref="AI413">IF(N413="","",IF(R413&lt;&gt;"","",IF(SUMPRODUCT(--(AN18:AN1500=AI17),--(AM18:AM1500&lt;&gt;""),--ISNUMBER(SEARCH(" "&amp;AM18:AM1500&amp;" ",Q413)))&gt;0,AI17,"")))</f>
        <v/>
      </c>
      <c r="AJ413" s="964" t="str" cm="1">
        <f t="array" ref="AJ413">IF(N413="","",IF(R413&lt;&gt;"","",IF(SUMPRODUCT(--(AN18:AN1500=AJ17),--(AM18:AM1500&lt;&gt;""),--ISNUMBER(SEARCH(" "&amp;AM18:AM1500&amp;" ",Q413)))&gt;0,AJ17,"")))</f>
        <v/>
      </c>
      <c r="AK413" s="964" t="str" cm="1">
        <f t="array" ref="AK413">IF(N413="","",IF(T413&lt;&gt;"",AK17,IF(S413&lt;&gt;"","",IF(R413&lt;&gt;"","",IF(SUMPRODUCT(--(AN18:AN1500=AK17),--(AM18:AM1500&lt;&gt;""),--ISNUMBER(SEARCH(" "&amp;AM18:AM1500&amp;" ",Q413)))&gt;0,AK17,"")))))</f>
        <v/>
      </c>
      <c r="AM413" s="964" t="s">
        <v>2195</v>
      </c>
      <c r="AN413" s="964" t="s">
        <v>1597</v>
      </c>
      <c r="BN413" s="49">
        <v>1</v>
      </c>
    </row>
    <row r="414" spans="3:66" ht="35.1" customHeight="1">
      <c r="C414" s="65"/>
      <c r="D414" s="984" t="str">
        <f t="shared" si="81"/>
        <v/>
      </c>
      <c r="E414" s="982"/>
      <c r="G414" s="963" t="str">
        <f>IF(H414="","",COUNTIF(H18:H414,"&lt;&gt;"))</f>
        <v/>
      </c>
      <c r="H414" s="958" t="str" cm="1">
        <f t="array" ref="H414">IF(L414="","",IF(LEN(L414)&lt;=MAX(10,G13),L414,IFERROR(LEFT(L414,LOOKUP(2,1/(MID(L414,ROW(1:500),1)=" ")/(ROW(1:500)&lt;=MAX(10,G13)),ROW(1:500))-1),LEFT(L414,MAX(10,G13)))))</f>
        <v/>
      </c>
      <c r="I414" s="963" t="str">
        <f t="shared" si="82"/>
        <v/>
      </c>
      <c r="J414" s="963" t="str">
        <f t="shared" si="83"/>
        <v/>
      </c>
      <c r="K414" s="964" t="str">
        <f>IF(M413&lt;&gt;"",K413,IF(K413&lt;MAX(A18:A317),K413+1,""))</f>
        <v/>
      </c>
      <c r="L414" s="965" t="str">
        <f>IF(K414="","",IF(M413&lt;&gt;"",M413,INDEX(E18:E317,MATCH(K414,A18:A317,0))))</f>
        <v/>
      </c>
      <c r="M414" s="965" t="str">
        <f t="shared" si="84"/>
        <v/>
      </c>
      <c r="N414" s="966" t="str">
        <f t="shared" si="85"/>
        <v/>
      </c>
      <c r="O414" s="967" t="str">
        <f t="shared" si="86"/>
        <v/>
      </c>
      <c r="P414" s="967" t="str">
        <f t="shared" si="87"/>
        <v/>
      </c>
      <c r="Q414" s="966" t="str">
        <f t="shared" si="88"/>
        <v/>
      </c>
      <c r="R414" s="967" t="str">
        <f>IF(N414="","",IF(COUNTIF(AP18:AP300,TRIM(Q414))&gt;0,"EXCLUSION EXACTE",""))</f>
        <v/>
      </c>
      <c r="S414" s="967" t="str" cm="1">
        <f t="array" ref="S414">IF(N414="","",IF(SUMPRODUCT(--(AP18:AP300&lt;&gt;""),--ISNUMBER(SEARCH(" "&amp;AP18:AP300&amp;" ",Q414)))&gt;0,"BLOQUE MOLLUSQUES",""))</f>
        <v/>
      </c>
      <c r="T414" s="967" t="str" cm="1">
        <f t="array" ref="T414">IF(N414="","",IF(SUMPRODUCT(--(AT18:AT300&lt;&gt;""),--ISNUMBER(SEARCH(" "&amp;AT18:AT300&amp;" ",Q414)))&gt;0,"FORCE MOLLUSQUES",""))</f>
        <v/>
      </c>
      <c r="U414" s="966" t="str">
        <f t="shared" si="89"/>
        <v/>
      </c>
      <c r="V414" s="966" t="str">
        <f t="shared" si="91"/>
        <v/>
      </c>
      <c r="W414" s="991" t="str">
        <f t="shared" si="90"/>
        <v/>
      </c>
      <c r="X414" s="967" t="str" cm="1">
        <f t="array" ref="X414">IF(N414="","",IF(R414&lt;&gt;"","",IF(SUMPRODUCT(--(AN18:AN1500=X17),--(AM18:AM1500&lt;&gt;""),--ISNUMBER(SEARCH(" "&amp;AM18:AM1500&amp;" ",Q414)))&gt;0,X17,"")))</f>
        <v/>
      </c>
      <c r="Y414" s="967" t="str" cm="1">
        <f t="array" ref="Y414">IF(N414="","",IF(R414&lt;&gt;"","",IF(SUMPRODUCT(--(AN18:AN1500=Y17),--(AM18:AM1500&lt;&gt;""),--ISNUMBER(SEARCH(" "&amp;AM18:AM1500&amp;" ",Q414)))&gt;0,Y17,"")))</f>
        <v/>
      </c>
      <c r="Z414" s="967" t="str" cm="1">
        <f t="array" ref="Z414">IF(N414="","",IF(R414&lt;&gt;"","",IF(SUMPRODUCT(--(AN18:AN1500=Z17),--(AM18:AM1500&lt;&gt;""),--ISNUMBER(SEARCH(" "&amp;AM18:AM1500&amp;" ",Q414)))&gt;0,Z17,"")))</f>
        <v/>
      </c>
      <c r="AA414" s="967" t="str" cm="1">
        <f t="array" ref="AA414">IF(N414="","",IF(R414&lt;&gt;"","",IF(SUMPRODUCT(--(AN18:AN1500=AA17),--(AM18:AM1500&lt;&gt;""),--ISNUMBER(SEARCH(" "&amp;AM18:AM1500&amp;" ",Q414)))&gt;0,AA17,"")))</f>
        <v/>
      </c>
      <c r="AB414" s="967" t="str" cm="1">
        <f t="array" ref="AB414">IF(N414="","",IF(R414&lt;&gt;"","",IF(SUMPRODUCT(--(AN18:AN1500=AB17),--(AM18:AM1500&lt;&gt;""),--ISNUMBER(SEARCH(" "&amp;AM18:AM1500&amp;" ",Q414)))&gt;0,AB17,"")))</f>
        <v/>
      </c>
      <c r="AC414" s="967" t="str" cm="1">
        <f t="array" ref="AC414">IF(N414="","",IF(R414&lt;&gt;"","",IF(SUMPRODUCT(--(AN18:AN1500=AC17),--(AM18:AM1500&lt;&gt;""),--ISNUMBER(SEARCH(" "&amp;AM18:AM1500&amp;" ",Q414)))&gt;0,AC17,"")))</f>
        <v/>
      </c>
      <c r="AD414" s="967" t="str" cm="1">
        <f t="array" ref="AD414">IF(N414="","",IF(R414&lt;&gt;"","",IF(SUMPRODUCT(--(AN18:AN1500=AD17),--(AM18:AM1500&lt;&gt;""),--ISNUMBER(SEARCH(" "&amp;AM18:AM1500&amp;" ",Q414)))&gt;0,AD17,"")))</f>
        <v/>
      </c>
      <c r="AE414" s="967" t="str" cm="1">
        <f t="array" ref="AE414">IF(N414="","",IF(R414&lt;&gt;"","",IF(SUMPRODUCT(--(AN18:AN1500=AE17),--(AM18:AM1500&lt;&gt;""),--ISNUMBER(SEARCH(" "&amp;AM18:AM1500&amp;" ",Q414)))&gt;0,AE17,"")))</f>
        <v/>
      </c>
      <c r="AF414" s="967" t="str" cm="1">
        <f t="array" ref="AF414">IF(N414="","",IF(R414&lt;&gt;"","",IF(SUMPRODUCT(--(AN18:AN1500=AF17),--(AM18:AM1500&lt;&gt;""),--ISNUMBER(SEARCH(" "&amp;AM18:AM1500&amp;" ",Q414)))&gt;0,AF17,"")))</f>
        <v/>
      </c>
      <c r="AG414" s="967" t="str" cm="1">
        <f t="array" ref="AG414">IF(N414="","",IF(R414&lt;&gt;"","",IF(SUMPRODUCT(--(AN18:AN1500=AG17),--(AM18:AM1500&lt;&gt;""),--ISNUMBER(SEARCH(" "&amp;AM18:AM1500&amp;" ",Q414)))&gt;0,AG17,"")))</f>
        <v/>
      </c>
      <c r="AH414" s="967" t="str" cm="1">
        <f t="array" ref="AH414">IF(N414="","",IF(R414&lt;&gt;"","",IF(SUMPRODUCT(--(AN18:AN1500=AH17),--(AM18:AM1500&lt;&gt;""),--ISNUMBER(SEARCH(" "&amp;AM18:AM1500&amp;" ",Q414)))&gt;0,AH17,"")))</f>
        <v/>
      </c>
      <c r="AI414" s="967" t="str" cm="1">
        <f t="array" ref="AI414">IF(N414="","",IF(R414&lt;&gt;"","",IF(SUMPRODUCT(--(AN18:AN1500=AI17),--(AM18:AM1500&lt;&gt;""),--ISNUMBER(SEARCH(" "&amp;AM18:AM1500&amp;" ",Q414)))&gt;0,AI17,"")))</f>
        <v/>
      </c>
      <c r="AJ414" s="967" t="str" cm="1">
        <f t="array" ref="AJ414">IF(N414="","",IF(R414&lt;&gt;"","",IF(SUMPRODUCT(--(AN18:AN1500=AJ17),--(AM18:AM1500&lt;&gt;""),--ISNUMBER(SEARCH(" "&amp;AM18:AM1500&amp;" ",Q414)))&gt;0,AJ17,"")))</f>
        <v/>
      </c>
      <c r="AK414" s="967" t="str" cm="1">
        <f t="array" ref="AK414">IF(N414="","",IF(T414&lt;&gt;"",AK17,IF(S414&lt;&gt;"","",IF(R414&lt;&gt;"","",IF(SUMPRODUCT(--(AN18:AN1500=AK17),--(AM18:AM1500&lt;&gt;""),--ISNUMBER(SEARCH(" "&amp;AM18:AM1500&amp;" ",Q414)))&gt;0,AK17,"")))))</f>
        <v/>
      </c>
      <c r="AM414" s="968" t="s">
        <v>2393</v>
      </c>
      <c r="AN414" s="968" t="s">
        <v>1597</v>
      </c>
      <c r="BN414" s="49">
        <v>1</v>
      </c>
    </row>
    <row r="415" spans="3:66" ht="35.1" customHeight="1">
      <c r="C415" s="65"/>
      <c r="D415" s="984" t="str">
        <f t="shared" si="81"/>
        <v/>
      </c>
      <c r="E415" s="982"/>
      <c r="G415" s="964" t="str">
        <f>IF(H415="","",COUNTIF(H18:H415,"&lt;&gt;"))</f>
        <v/>
      </c>
      <c r="H415" s="965" t="str" cm="1">
        <f t="array" ref="H415">IF(L415="","",IF(LEN(L415)&lt;=MAX(10,G13),L415,IFERROR(LEFT(L415,LOOKUP(2,1/(MID(L415,ROW(1:500),1)=" ")/(ROW(1:500)&lt;=MAX(10,G13)),ROW(1:500))-1),LEFT(L415,MAX(10,G13)))))</f>
        <v/>
      </c>
      <c r="I415" s="964" t="str">
        <f t="shared" si="82"/>
        <v/>
      </c>
      <c r="J415" s="964" t="str">
        <f t="shared" si="83"/>
        <v/>
      </c>
      <c r="K415" s="964" t="str">
        <f>IF(M414&lt;&gt;"",K414,IF(K414&lt;MAX(A18:A317),K414+1,""))</f>
        <v/>
      </c>
      <c r="L415" s="965" t="str">
        <f>IF(K415="","",IF(M414&lt;&gt;"",M414,INDEX(E18:E317,MATCH(K415,A18:A317,0))))</f>
        <v/>
      </c>
      <c r="M415" s="965" t="str">
        <f t="shared" si="84"/>
        <v/>
      </c>
      <c r="N415" s="965" t="str">
        <f t="shared" si="85"/>
        <v/>
      </c>
      <c r="O415" s="964" t="str">
        <f t="shared" si="86"/>
        <v/>
      </c>
      <c r="P415" s="964" t="str">
        <f t="shared" si="87"/>
        <v/>
      </c>
      <c r="Q415" s="965" t="str">
        <f t="shared" si="88"/>
        <v/>
      </c>
      <c r="R415" s="964" t="str">
        <f>IF(N415="","",IF(COUNTIF(AP18:AP300,TRIM(Q415))&gt;0,"EXCLUSION EXACTE",""))</f>
        <v/>
      </c>
      <c r="S415" s="964" t="str" cm="1">
        <f t="array" ref="S415">IF(N415="","",IF(SUMPRODUCT(--(AP18:AP300&lt;&gt;""),--ISNUMBER(SEARCH(" "&amp;AP18:AP300&amp;" ",Q415)))&gt;0,"BLOQUE MOLLUSQUES",""))</f>
        <v/>
      </c>
      <c r="T415" s="964" t="str" cm="1">
        <f t="array" ref="T415">IF(N415="","",IF(SUMPRODUCT(--(AT18:AT300&lt;&gt;""),--ISNUMBER(SEARCH(" "&amp;AT18:AT300&amp;" ",Q415)))&gt;0,"FORCE MOLLUSQUES",""))</f>
        <v/>
      </c>
      <c r="U415" s="965" t="str">
        <f t="shared" si="89"/>
        <v/>
      </c>
      <c r="V415" s="965" t="str">
        <f t="shared" si="91"/>
        <v/>
      </c>
      <c r="W415" s="977" t="str">
        <f t="shared" si="90"/>
        <v/>
      </c>
      <c r="X415" s="964" t="str" cm="1">
        <f t="array" ref="X415">IF(N415="","",IF(R415&lt;&gt;"","",IF(SUMPRODUCT(--(AN18:AN1500=X17),--(AM18:AM1500&lt;&gt;""),--ISNUMBER(SEARCH(" "&amp;AM18:AM1500&amp;" ",Q415)))&gt;0,X17,"")))</f>
        <v/>
      </c>
      <c r="Y415" s="964" t="str" cm="1">
        <f t="array" ref="Y415">IF(N415="","",IF(R415&lt;&gt;"","",IF(SUMPRODUCT(--(AN18:AN1500=Y17),--(AM18:AM1500&lt;&gt;""),--ISNUMBER(SEARCH(" "&amp;AM18:AM1500&amp;" ",Q415)))&gt;0,Y17,"")))</f>
        <v/>
      </c>
      <c r="Z415" s="964" t="str" cm="1">
        <f t="array" ref="Z415">IF(N415="","",IF(R415&lt;&gt;"","",IF(SUMPRODUCT(--(AN18:AN1500=Z17),--(AM18:AM1500&lt;&gt;""),--ISNUMBER(SEARCH(" "&amp;AM18:AM1500&amp;" ",Q415)))&gt;0,Z17,"")))</f>
        <v/>
      </c>
      <c r="AA415" s="964" t="str" cm="1">
        <f t="array" ref="AA415">IF(N415="","",IF(R415&lt;&gt;"","",IF(SUMPRODUCT(--(AN18:AN1500=AA17),--(AM18:AM1500&lt;&gt;""),--ISNUMBER(SEARCH(" "&amp;AM18:AM1500&amp;" ",Q415)))&gt;0,AA17,"")))</f>
        <v/>
      </c>
      <c r="AB415" s="964" t="str" cm="1">
        <f t="array" ref="AB415">IF(N415="","",IF(R415&lt;&gt;"","",IF(SUMPRODUCT(--(AN18:AN1500=AB17),--(AM18:AM1500&lt;&gt;""),--ISNUMBER(SEARCH(" "&amp;AM18:AM1500&amp;" ",Q415)))&gt;0,AB17,"")))</f>
        <v/>
      </c>
      <c r="AC415" s="964" t="str" cm="1">
        <f t="array" ref="AC415">IF(N415="","",IF(R415&lt;&gt;"","",IF(SUMPRODUCT(--(AN18:AN1500=AC17),--(AM18:AM1500&lt;&gt;""),--ISNUMBER(SEARCH(" "&amp;AM18:AM1500&amp;" ",Q415)))&gt;0,AC17,"")))</f>
        <v/>
      </c>
      <c r="AD415" s="964" t="str" cm="1">
        <f t="array" ref="AD415">IF(N415="","",IF(R415&lt;&gt;"","",IF(SUMPRODUCT(--(AN18:AN1500=AD17),--(AM18:AM1500&lt;&gt;""),--ISNUMBER(SEARCH(" "&amp;AM18:AM1500&amp;" ",Q415)))&gt;0,AD17,"")))</f>
        <v/>
      </c>
      <c r="AE415" s="964" t="str" cm="1">
        <f t="array" ref="AE415">IF(N415="","",IF(R415&lt;&gt;"","",IF(SUMPRODUCT(--(AN18:AN1500=AE17),--(AM18:AM1500&lt;&gt;""),--ISNUMBER(SEARCH(" "&amp;AM18:AM1500&amp;" ",Q415)))&gt;0,AE17,"")))</f>
        <v/>
      </c>
      <c r="AF415" s="964" t="str" cm="1">
        <f t="array" ref="AF415">IF(N415="","",IF(R415&lt;&gt;"","",IF(SUMPRODUCT(--(AN18:AN1500=AF17),--(AM18:AM1500&lt;&gt;""),--ISNUMBER(SEARCH(" "&amp;AM18:AM1500&amp;" ",Q415)))&gt;0,AF17,"")))</f>
        <v/>
      </c>
      <c r="AG415" s="964" t="str" cm="1">
        <f t="array" ref="AG415">IF(N415="","",IF(R415&lt;&gt;"","",IF(SUMPRODUCT(--(AN18:AN1500=AG17),--(AM18:AM1500&lt;&gt;""),--ISNUMBER(SEARCH(" "&amp;AM18:AM1500&amp;" ",Q415)))&gt;0,AG17,"")))</f>
        <v/>
      </c>
      <c r="AH415" s="964" t="str" cm="1">
        <f t="array" ref="AH415">IF(N415="","",IF(R415&lt;&gt;"","",IF(SUMPRODUCT(--(AN18:AN1500=AH17),--(AM18:AM1500&lt;&gt;""),--ISNUMBER(SEARCH(" "&amp;AM18:AM1500&amp;" ",Q415)))&gt;0,AH17,"")))</f>
        <v/>
      </c>
      <c r="AI415" s="964" t="str" cm="1">
        <f t="array" ref="AI415">IF(N415="","",IF(R415&lt;&gt;"","",IF(SUMPRODUCT(--(AN18:AN1500=AI17),--(AM18:AM1500&lt;&gt;""),--ISNUMBER(SEARCH(" "&amp;AM18:AM1500&amp;" ",Q415)))&gt;0,AI17,"")))</f>
        <v/>
      </c>
      <c r="AJ415" s="964" t="str" cm="1">
        <f t="array" ref="AJ415">IF(N415="","",IF(R415&lt;&gt;"","",IF(SUMPRODUCT(--(AN18:AN1500=AJ17),--(AM18:AM1500&lt;&gt;""),--ISNUMBER(SEARCH(" "&amp;AM18:AM1500&amp;" ",Q415)))&gt;0,AJ17,"")))</f>
        <v/>
      </c>
      <c r="AK415" s="964" t="str" cm="1">
        <f t="array" ref="AK415">IF(N415="","",IF(T415&lt;&gt;"",AK17,IF(S415&lt;&gt;"","",IF(R415&lt;&gt;"","",IF(SUMPRODUCT(--(AN18:AN1500=AK17),--(AM18:AM1500&lt;&gt;""),--ISNUMBER(SEARCH(" "&amp;AM18:AM1500&amp;" ",Q415)))&gt;0,AK17,"")))))</f>
        <v/>
      </c>
      <c r="AM415" s="964" t="s">
        <v>2196</v>
      </c>
      <c r="AN415" s="964" t="s">
        <v>1597</v>
      </c>
      <c r="BN415" s="49">
        <v>1</v>
      </c>
    </row>
    <row r="416" spans="3:66" ht="35.1" customHeight="1">
      <c r="C416" s="65"/>
      <c r="D416" s="984" t="str">
        <f t="shared" si="81"/>
        <v/>
      </c>
      <c r="E416" s="982"/>
      <c r="G416" s="963" t="str">
        <f>IF(H416="","",COUNTIF(H18:H416,"&lt;&gt;"))</f>
        <v/>
      </c>
      <c r="H416" s="958" t="str" cm="1">
        <f t="array" ref="H416">IF(L416="","",IF(LEN(L416)&lt;=MAX(10,G13),L416,IFERROR(LEFT(L416,LOOKUP(2,1/(MID(L416,ROW(1:500),1)=" ")/(ROW(1:500)&lt;=MAX(10,G13)),ROW(1:500))-1),LEFT(L416,MAX(10,G13)))))</f>
        <v/>
      </c>
      <c r="I416" s="963" t="str">
        <f t="shared" si="82"/>
        <v/>
      </c>
      <c r="J416" s="963" t="str">
        <f t="shared" si="83"/>
        <v/>
      </c>
      <c r="K416" s="964" t="str">
        <f>IF(M415&lt;&gt;"",K415,IF(K415&lt;MAX(A18:A317),K415+1,""))</f>
        <v/>
      </c>
      <c r="L416" s="965" t="str">
        <f>IF(K416="","",IF(M415&lt;&gt;"",M415,INDEX(E18:E317,MATCH(K416,A18:A317,0))))</f>
        <v/>
      </c>
      <c r="M416" s="965" t="str">
        <f t="shared" si="84"/>
        <v/>
      </c>
      <c r="N416" s="966" t="str">
        <f t="shared" si="85"/>
        <v/>
      </c>
      <c r="O416" s="967" t="str">
        <f t="shared" si="86"/>
        <v/>
      </c>
      <c r="P416" s="967" t="str">
        <f t="shared" si="87"/>
        <v/>
      </c>
      <c r="Q416" s="966" t="str">
        <f t="shared" si="88"/>
        <v/>
      </c>
      <c r="R416" s="967" t="str">
        <f>IF(N416="","",IF(COUNTIF(AP18:AP300,TRIM(Q416))&gt;0,"EXCLUSION EXACTE",""))</f>
        <v/>
      </c>
      <c r="S416" s="967" t="str" cm="1">
        <f t="array" ref="S416">IF(N416="","",IF(SUMPRODUCT(--(AP18:AP300&lt;&gt;""),--ISNUMBER(SEARCH(" "&amp;AP18:AP300&amp;" ",Q416)))&gt;0,"BLOQUE MOLLUSQUES",""))</f>
        <v/>
      </c>
      <c r="T416" s="967" t="str" cm="1">
        <f t="array" ref="T416">IF(N416="","",IF(SUMPRODUCT(--(AT18:AT300&lt;&gt;""),--ISNUMBER(SEARCH(" "&amp;AT18:AT300&amp;" ",Q416)))&gt;0,"FORCE MOLLUSQUES",""))</f>
        <v/>
      </c>
      <c r="U416" s="966" t="str">
        <f t="shared" si="89"/>
        <v/>
      </c>
      <c r="V416" s="966" t="str">
        <f t="shared" si="91"/>
        <v/>
      </c>
      <c r="W416" s="991" t="str">
        <f t="shared" si="90"/>
        <v/>
      </c>
      <c r="X416" s="967" t="str" cm="1">
        <f t="array" ref="X416">IF(N416="","",IF(R416&lt;&gt;"","",IF(SUMPRODUCT(--(AN18:AN1500=X17),--(AM18:AM1500&lt;&gt;""),--ISNUMBER(SEARCH(" "&amp;AM18:AM1500&amp;" ",Q416)))&gt;0,X17,"")))</f>
        <v/>
      </c>
      <c r="Y416" s="967" t="str" cm="1">
        <f t="array" ref="Y416">IF(N416="","",IF(R416&lt;&gt;"","",IF(SUMPRODUCT(--(AN18:AN1500=Y17),--(AM18:AM1500&lt;&gt;""),--ISNUMBER(SEARCH(" "&amp;AM18:AM1500&amp;" ",Q416)))&gt;0,Y17,"")))</f>
        <v/>
      </c>
      <c r="Z416" s="967" t="str" cm="1">
        <f t="array" ref="Z416">IF(N416="","",IF(R416&lt;&gt;"","",IF(SUMPRODUCT(--(AN18:AN1500=Z17),--(AM18:AM1500&lt;&gt;""),--ISNUMBER(SEARCH(" "&amp;AM18:AM1500&amp;" ",Q416)))&gt;0,Z17,"")))</f>
        <v/>
      </c>
      <c r="AA416" s="967" t="str" cm="1">
        <f t="array" ref="AA416">IF(N416="","",IF(R416&lt;&gt;"","",IF(SUMPRODUCT(--(AN18:AN1500=AA17),--(AM18:AM1500&lt;&gt;""),--ISNUMBER(SEARCH(" "&amp;AM18:AM1500&amp;" ",Q416)))&gt;0,AA17,"")))</f>
        <v/>
      </c>
      <c r="AB416" s="967" t="str" cm="1">
        <f t="array" ref="AB416">IF(N416="","",IF(R416&lt;&gt;"","",IF(SUMPRODUCT(--(AN18:AN1500=AB17),--(AM18:AM1500&lt;&gt;""),--ISNUMBER(SEARCH(" "&amp;AM18:AM1500&amp;" ",Q416)))&gt;0,AB17,"")))</f>
        <v/>
      </c>
      <c r="AC416" s="967" t="str" cm="1">
        <f t="array" ref="AC416">IF(N416="","",IF(R416&lt;&gt;"","",IF(SUMPRODUCT(--(AN18:AN1500=AC17),--(AM18:AM1500&lt;&gt;""),--ISNUMBER(SEARCH(" "&amp;AM18:AM1500&amp;" ",Q416)))&gt;0,AC17,"")))</f>
        <v/>
      </c>
      <c r="AD416" s="967" t="str" cm="1">
        <f t="array" ref="AD416">IF(N416="","",IF(R416&lt;&gt;"","",IF(SUMPRODUCT(--(AN18:AN1500=AD17),--(AM18:AM1500&lt;&gt;""),--ISNUMBER(SEARCH(" "&amp;AM18:AM1500&amp;" ",Q416)))&gt;0,AD17,"")))</f>
        <v/>
      </c>
      <c r="AE416" s="967" t="str" cm="1">
        <f t="array" ref="AE416">IF(N416="","",IF(R416&lt;&gt;"","",IF(SUMPRODUCT(--(AN18:AN1500=AE17),--(AM18:AM1500&lt;&gt;""),--ISNUMBER(SEARCH(" "&amp;AM18:AM1500&amp;" ",Q416)))&gt;0,AE17,"")))</f>
        <v/>
      </c>
      <c r="AF416" s="967" t="str" cm="1">
        <f t="array" ref="AF416">IF(N416="","",IF(R416&lt;&gt;"","",IF(SUMPRODUCT(--(AN18:AN1500=AF17),--(AM18:AM1500&lt;&gt;""),--ISNUMBER(SEARCH(" "&amp;AM18:AM1500&amp;" ",Q416)))&gt;0,AF17,"")))</f>
        <v/>
      </c>
      <c r="AG416" s="967" t="str" cm="1">
        <f t="array" ref="AG416">IF(N416="","",IF(R416&lt;&gt;"","",IF(SUMPRODUCT(--(AN18:AN1500=AG17),--(AM18:AM1500&lt;&gt;""),--ISNUMBER(SEARCH(" "&amp;AM18:AM1500&amp;" ",Q416)))&gt;0,AG17,"")))</f>
        <v/>
      </c>
      <c r="AH416" s="967" t="str" cm="1">
        <f t="array" ref="AH416">IF(N416="","",IF(R416&lt;&gt;"","",IF(SUMPRODUCT(--(AN18:AN1500=AH17),--(AM18:AM1500&lt;&gt;""),--ISNUMBER(SEARCH(" "&amp;AM18:AM1500&amp;" ",Q416)))&gt;0,AH17,"")))</f>
        <v/>
      </c>
      <c r="AI416" s="967" t="str" cm="1">
        <f t="array" ref="AI416">IF(N416="","",IF(R416&lt;&gt;"","",IF(SUMPRODUCT(--(AN18:AN1500=AI17),--(AM18:AM1500&lt;&gt;""),--ISNUMBER(SEARCH(" "&amp;AM18:AM1500&amp;" ",Q416)))&gt;0,AI17,"")))</f>
        <v/>
      </c>
      <c r="AJ416" s="967" t="str" cm="1">
        <f t="array" ref="AJ416">IF(N416="","",IF(R416&lt;&gt;"","",IF(SUMPRODUCT(--(AN18:AN1500=AJ17),--(AM18:AM1500&lt;&gt;""),--ISNUMBER(SEARCH(" "&amp;AM18:AM1500&amp;" ",Q416)))&gt;0,AJ17,"")))</f>
        <v/>
      </c>
      <c r="AK416" s="967" t="str" cm="1">
        <f t="array" ref="AK416">IF(N416="","",IF(T416&lt;&gt;"",AK17,IF(S416&lt;&gt;"","",IF(R416&lt;&gt;"","",IF(SUMPRODUCT(--(AN18:AN1500=AK17),--(AM18:AM1500&lt;&gt;""),--ISNUMBER(SEARCH(" "&amp;AM18:AM1500&amp;" ",Q416)))&gt;0,AK17,"")))))</f>
        <v/>
      </c>
      <c r="AM416" s="968" t="s">
        <v>2197</v>
      </c>
      <c r="AN416" s="968" t="s">
        <v>1597</v>
      </c>
      <c r="BN416" s="49">
        <v>1</v>
      </c>
    </row>
    <row r="417" spans="3:66" ht="35.1" customHeight="1">
      <c r="C417" s="65"/>
      <c r="D417" s="984" t="str">
        <f t="shared" si="81"/>
        <v/>
      </c>
      <c r="E417" s="982"/>
      <c r="G417" s="964" t="str">
        <f>IF(H417="","",COUNTIF(H18:H417,"&lt;&gt;"))</f>
        <v/>
      </c>
      <c r="H417" s="965" t="str" cm="1">
        <f t="array" ref="H417">IF(L417="","",IF(LEN(L417)&lt;=MAX(10,G13),L417,IFERROR(LEFT(L417,LOOKUP(2,1/(MID(L417,ROW(1:500),1)=" ")/(ROW(1:500)&lt;=MAX(10,G13)),ROW(1:500))-1),LEFT(L417,MAX(10,G13)))))</f>
        <v/>
      </c>
      <c r="I417" s="964" t="str">
        <f t="shared" si="82"/>
        <v/>
      </c>
      <c r="J417" s="964" t="str">
        <f t="shared" si="83"/>
        <v/>
      </c>
      <c r="K417" s="964" t="str">
        <f>IF(M416&lt;&gt;"",K416,IF(K416&lt;MAX(A18:A317),K416+1,""))</f>
        <v/>
      </c>
      <c r="L417" s="965" t="str">
        <f>IF(K417="","",IF(M416&lt;&gt;"",M416,INDEX(E18:E317,MATCH(K417,A18:A317,0))))</f>
        <v/>
      </c>
      <c r="M417" s="965" t="str">
        <f t="shared" si="84"/>
        <v/>
      </c>
      <c r="N417" s="965" t="str">
        <f t="shared" si="85"/>
        <v/>
      </c>
      <c r="O417" s="964" t="str">
        <f t="shared" si="86"/>
        <v/>
      </c>
      <c r="P417" s="964" t="str">
        <f t="shared" si="87"/>
        <v/>
      </c>
      <c r="Q417" s="965" t="str">
        <f t="shared" si="88"/>
        <v/>
      </c>
      <c r="R417" s="964" t="str">
        <f>IF(N417="","",IF(COUNTIF(AP18:AP300,TRIM(Q417))&gt;0,"EXCLUSION EXACTE",""))</f>
        <v/>
      </c>
      <c r="S417" s="964" t="str" cm="1">
        <f t="array" ref="S417">IF(N417="","",IF(SUMPRODUCT(--(AP18:AP300&lt;&gt;""),--ISNUMBER(SEARCH(" "&amp;AP18:AP300&amp;" ",Q417)))&gt;0,"BLOQUE MOLLUSQUES",""))</f>
        <v/>
      </c>
      <c r="T417" s="964" t="str" cm="1">
        <f t="array" ref="T417">IF(N417="","",IF(SUMPRODUCT(--(AT18:AT300&lt;&gt;""),--ISNUMBER(SEARCH(" "&amp;AT18:AT300&amp;" ",Q417)))&gt;0,"FORCE MOLLUSQUES",""))</f>
        <v/>
      </c>
      <c r="U417" s="965" t="str">
        <f t="shared" si="89"/>
        <v/>
      </c>
      <c r="V417" s="965" t="str">
        <f t="shared" si="91"/>
        <v/>
      </c>
      <c r="W417" s="977" t="str">
        <f t="shared" si="90"/>
        <v/>
      </c>
      <c r="X417" s="964" t="str" cm="1">
        <f t="array" ref="X417">IF(N417="","",IF(R417&lt;&gt;"","",IF(SUMPRODUCT(--(AN18:AN1500=X17),--(AM18:AM1500&lt;&gt;""),--ISNUMBER(SEARCH(" "&amp;AM18:AM1500&amp;" ",Q417)))&gt;0,X17,"")))</f>
        <v/>
      </c>
      <c r="Y417" s="964" t="str" cm="1">
        <f t="array" ref="Y417">IF(N417="","",IF(R417&lt;&gt;"","",IF(SUMPRODUCT(--(AN18:AN1500=Y17),--(AM18:AM1500&lt;&gt;""),--ISNUMBER(SEARCH(" "&amp;AM18:AM1500&amp;" ",Q417)))&gt;0,Y17,"")))</f>
        <v/>
      </c>
      <c r="Z417" s="964" t="str" cm="1">
        <f t="array" ref="Z417">IF(N417="","",IF(R417&lt;&gt;"","",IF(SUMPRODUCT(--(AN18:AN1500=Z17),--(AM18:AM1500&lt;&gt;""),--ISNUMBER(SEARCH(" "&amp;AM18:AM1500&amp;" ",Q417)))&gt;0,Z17,"")))</f>
        <v/>
      </c>
      <c r="AA417" s="964" t="str" cm="1">
        <f t="array" ref="AA417">IF(N417="","",IF(R417&lt;&gt;"","",IF(SUMPRODUCT(--(AN18:AN1500=AA17),--(AM18:AM1500&lt;&gt;""),--ISNUMBER(SEARCH(" "&amp;AM18:AM1500&amp;" ",Q417)))&gt;0,AA17,"")))</f>
        <v/>
      </c>
      <c r="AB417" s="964" t="str" cm="1">
        <f t="array" ref="AB417">IF(N417="","",IF(R417&lt;&gt;"","",IF(SUMPRODUCT(--(AN18:AN1500=AB17),--(AM18:AM1500&lt;&gt;""),--ISNUMBER(SEARCH(" "&amp;AM18:AM1500&amp;" ",Q417)))&gt;0,AB17,"")))</f>
        <v/>
      </c>
      <c r="AC417" s="964" t="str" cm="1">
        <f t="array" ref="AC417">IF(N417="","",IF(R417&lt;&gt;"","",IF(SUMPRODUCT(--(AN18:AN1500=AC17),--(AM18:AM1500&lt;&gt;""),--ISNUMBER(SEARCH(" "&amp;AM18:AM1500&amp;" ",Q417)))&gt;0,AC17,"")))</f>
        <v/>
      </c>
      <c r="AD417" s="964" t="str" cm="1">
        <f t="array" ref="AD417">IF(N417="","",IF(R417&lt;&gt;"","",IF(SUMPRODUCT(--(AN18:AN1500=AD17),--(AM18:AM1500&lt;&gt;""),--ISNUMBER(SEARCH(" "&amp;AM18:AM1500&amp;" ",Q417)))&gt;0,AD17,"")))</f>
        <v/>
      </c>
      <c r="AE417" s="964" t="str" cm="1">
        <f t="array" ref="AE417">IF(N417="","",IF(R417&lt;&gt;"","",IF(SUMPRODUCT(--(AN18:AN1500=AE17),--(AM18:AM1500&lt;&gt;""),--ISNUMBER(SEARCH(" "&amp;AM18:AM1500&amp;" ",Q417)))&gt;0,AE17,"")))</f>
        <v/>
      </c>
      <c r="AF417" s="964" t="str" cm="1">
        <f t="array" ref="AF417">IF(N417="","",IF(R417&lt;&gt;"","",IF(SUMPRODUCT(--(AN18:AN1500=AF17),--(AM18:AM1500&lt;&gt;""),--ISNUMBER(SEARCH(" "&amp;AM18:AM1500&amp;" ",Q417)))&gt;0,AF17,"")))</f>
        <v/>
      </c>
      <c r="AG417" s="964" t="str" cm="1">
        <f t="array" ref="AG417">IF(N417="","",IF(R417&lt;&gt;"","",IF(SUMPRODUCT(--(AN18:AN1500=AG17),--(AM18:AM1500&lt;&gt;""),--ISNUMBER(SEARCH(" "&amp;AM18:AM1500&amp;" ",Q417)))&gt;0,AG17,"")))</f>
        <v/>
      </c>
      <c r="AH417" s="964" t="str" cm="1">
        <f t="array" ref="AH417">IF(N417="","",IF(R417&lt;&gt;"","",IF(SUMPRODUCT(--(AN18:AN1500=AH17),--(AM18:AM1500&lt;&gt;""),--ISNUMBER(SEARCH(" "&amp;AM18:AM1500&amp;" ",Q417)))&gt;0,AH17,"")))</f>
        <v/>
      </c>
      <c r="AI417" s="964" t="str" cm="1">
        <f t="array" ref="AI417">IF(N417="","",IF(R417&lt;&gt;"","",IF(SUMPRODUCT(--(AN18:AN1500=AI17),--(AM18:AM1500&lt;&gt;""),--ISNUMBER(SEARCH(" "&amp;AM18:AM1500&amp;" ",Q417)))&gt;0,AI17,"")))</f>
        <v/>
      </c>
      <c r="AJ417" s="964" t="str" cm="1">
        <f t="array" ref="AJ417">IF(N417="","",IF(R417&lt;&gt;"","",IF(SUMPRODUCT(--(AN18:AN1500=AJ17),--(AM18:AM1500&lt;&gt;""),--ISNUMBER(SEARCH(" "&amp;AM18:AM1500&amp;" ",Q417)))&gt;0,AJ17,"")))</f>
        <v/>
      </c>
      <c r="AK417" s="964" t="str" cm="1">
        <f t="array" ref="AK417">IF(N417="","",IF(T417&lt;&gt;"",AK17,IF(S417&lt;&gt;"","",IF(R417&lt;&gt;"","",IF(SUMPRODUCT(--(AN18:AN1500=AK17),--(AM18:AM1500&lt;&gt;""),--ISNUMBER(SEARCH(" "&amp;AM18:AM1500&amp;" ",Q417)))&gt;0,AK17,"")))))</f>
        <v/>
      </c>
      <c r="AM417" s="964" t="s">
        <v>2198</v>
      </c>
      <c r="AN417" s="964" t="s">
        <v>1597</v>
      </c>
      <c r="BN417" s="49">
        <v>1</v>
      </c>
    </row>
    <row r="418" spans="3:66" ht="35.1" customHeight="1">
      <c r="C418" s="65"/>
      <c r="D418" s="984" t="str">
        <f t="shared" si="81"/>
        <v/>
      </c>
      <c r="E418" s="982"/>
      <c r="G418" s="963" t="str">
        <f>IF(H418="","",COUNTIF(H18:H418,"&lt;&gt;"))</f>
        <v/>
      </c>
      <c r="H418" s="958" t="str" cm="1">
        <f t="array" ref="H418">IF(L418="","",IF(LEN(L418)&lt;=MAX(10,G13),L418,IFERROR(LEFT(L418,LOOKUP(2,1/(MID(L418,ROW(1:500),1)=" ")/(ROW(1:500)&lt;=MAX(10,G13)),ROW(1:500))-1),LEFT(L418,MAX(10,G13)))))</f>
        <v/>
      </c>
      <c r="I418" s="963" t="str">
        <f t="shared" si="82"/>
        <v/>
      </c>
      <c r="J418" s="963" t="str">
        <f t="shared" si="83"/>
        <v/>
      </c>
      <c r="K418" s="964" t="str">
        <f>IF(M417&lt;&gt;"",K417,IF(K417&lt;MAX(A18:A317),K417+1,""))</f>
        <v/>
      </c>
      <c r="L418" s="965" t="str">
        <f>IF(K418="","",IF(M417&lt;&gt;"",M417,INDEX(E18:E317,MATCH(K418,A18:A317,0))))</f>
        <v/>
      </c>
      <c r="M418" s="965" t="str">
        <f t="shared" si="84"/>
        <v/>
      </c>
      <c r="N418" s="966" t="str">
        <f t="shared" si="85"/>
        <v/>
      </c>
      <c r="O418" s="967" t="str">
        <f t="shared" si="86"/>
        <v/>
      </c>
      <c r="P418" s="967" t="str">
        <f t="shared" si="87"/>
        <v/>
      </c>
      <c r="Q418" s="966" t="str">
        <f t="shared" si="88"/>
        <v/>
      </c>
      <c r="R418" s="967" t="str">
        <f>IF(N418="","",IF(COUNTIF(AP18:AP300,TRIM(Q418))&gt;0,"EXCLUSION EXACTE",""))</f>
        <v/>
      </c>
      <c r="S418" s="967" t="str" cm="1">
        <f t="array" ref="S418">IF(N418="","",IF(SUMPRODUCT(--(AP18:AP300&lt;&gt;""),--ISNUMBER(SEARCH(" "&amp;AP18:AP300&amp;" ",Q418)))&gt;0,"BLOQUE MOLLUSQUES",""))</f>
        <v/>
      </c>
      <c r="T418" s="967" t="str" cm="1">
        <f t="array" ref="T418">IF(N418="","",IF(SUMPRODUCT(--(AT18:AT300&lt;&gt;""),--ISNUMBER(SEARCH(" "&amp;AT18:AT300&amp;" ",Q418)))&gt;0,"FORCE MOLLUSQUES",""))</f>
        <v/>
      </c>
      <c r="U418" s="966" t="str">
        <f t="shared" si="89"/>
        <v/>
      </c>
      <c r="V418" s="966" t="str">
        <f t="shared" si="91"/>
        <v/>
      </c>
      <c r="W418" s="991" t="str">
        <f t="shared" si="90"/>
        <v/>
      </c>
      <c r="X418" s="967" t="str" cm="1">
        <f t="array" ref="X418">IF(N418="","",IF(R418&lt;&gt;"","",IF(SUMPRODUCT(--(AN18:AN1500=X17),--(AM18:AM1500&lt;&gt;""),--ISNUMBER(SEARCH(" "&amp;AM18:AM1500&amp;" ",Q418)))&gt;0,X17,"")))</f>
        <v/>
      </c>
      <c r="Y418" s="967" t="str" cm="1">
        <f t="array" ref="Y418">IF(N418="","",IF(R418&lt;&gt;"","",IF(SUMPRODUCT(--(AN18:AN1500=Y17),--(AM18:AM1500&lt;&gt;""),--ISNUMBER(SEARCH(" "&amp;AM18:AM1500&amp;" ",Q418)))&gt;0,Y17,"")))</f>
        <v/>
      </c>
      <c r="Z418" s="967" t="str" cm="1">
        <f t="array" ref="Z418">IF(N418="","",IF(R418&lt;&gt;"","",IF(SUMPRODUCT(--(AN18:AN1500=Z17),--(AM18:AM1500&lt;&gt;""),--ISNUMBER(SEARCH(" "&amp;AM18:AM1500&amp;" ",Q418)))&gt;0,Z17,"")))</f>
        <v/>
      </c>
      <c r="AA418" s="967" t="str" cm="1">
        <f t="array" ref="AA418">IF(N418="","",IF(R418&lt;&gt;"","",IF(SUMPRODUCT(--(AN18:AN1500=AA17),--(AM18:AM1500&lt;&gt;""),--ISNUMBER(SEARCH(" "&amp;AM18:AM1500&amp;" ",Q418)))&gt;0,AA17,"")))</f>
        <v/>
      </c>
      <c r="AB418" s="967" t="str" cm="1">
        <f t="array" ref="AB418">IF(N418="","",IF(R418&lt;&gt;"","",IF(SUMPRODUCT(--(AN18:AN1500=AB17),--(AM18:AM1500&lt;&gt;""),--ISNUMBER(SEARCH(" "&amp;AM18:AM1500&amp;" ",Q418)))&gt;0,AB17,"")))</f>
        <v/>
      </c>
      <c r="AC418" s="967" t="str" cm="1">
        <f t="array" ref="AC418">IF(N418="","",IF(R418&lt;&gt;"","",IF(SUMPRODUCT(--(AN18:AN1500=AC17),--(AM18:AM1500&lt;&gt;""),--ISNUMBER(SEARCH(" "&amp;AM18:AM1500&amp;" ",Q418)))&gt;0,AC17,"")))</f>
        <v/>
      </c>
      <c r="AD418" s="967" t="str" cm="1">
        <f t="array" ref="AD418">IF(N418="","",IF(R418&lt;&gt;"","",IF(SUMPRODUCT(--(AN18:AN1500=AD17),--(AM18:AM1500&lt;&gt;""),--ISNUMBER(SEARCH(" "&amp;AM18:AM1500&amp;" ",Q418)))&gt;0,AD17,"")))</f>
        <v/>
      </c>
      <c r="AE418" s="967" t="str" cm="1">
        <f t="array" ref="AE418">IF(N418="","",IF(R418&lt;&gt;"","",IF(SUMPRODUCT(--(AN18:AN1500=AE17),--(AM18:AM1500&lt;&gt;""),--ISNUMBER(SEARCH(" "&amp;AM18:AM1500&amp;" ",Q418)))&gt;0,AE17,"")))</f>
        <v/>
      </c>
      <c r="AF418" s="967" t="str" cm="1">
        <f t="array" ref="AF418">IF(N418="","",IF(R418&lt;&gt;"","",IF(SUMPRODUCT(--(AN18:AN1500=AF17),--(AM18:AM1500&lt;&gt;""),--ISNUMBER(SEARCH(" "&amp;AM18:AM1500&amp;" ",Q418)))&gt;0,AF17,"")))</f>
        <v/>
      </c>
      <c r="AG418" s="967" t="str" cm="1">
        <f t="array" ref="AG418">IF(N418="","",IF(R418&lt;&gt;"","",IF(SUMPRODUCT(--(AN18:AN1500=AG17),--(AM18:AM1500&lt;&gt;""),--ISNUMBER(SEARCH(" "&amp;AM18:AM1500&amp;" ",Q418)))&gt;0,AG17,"")))</f>
        <v/>
      </c>
      <c r="AH418" s="967" t="str" cm="1">
        <f t="array" ref="AH418">IF(N418="","",IF(R418&lt;&gt;"","",IF(SUMPRODUCT(--(AN18:AN1500=AH17),--(AM18:AM1500&lt;&gt;""),--ISNUMBER(SEARCH(" "&amp;AM18:AM1500&amp;" ",Q418)))&gt;0,AH17,"")))</f>
        <v/>
      </c>
      <c r="AI418" s="967" t="str" cm="1">
        <f t="array" ref="AI418">IF(N418="","",IF(R418&lt;&gt;"","",IF(SUMPRODUCT(--(AN18:AN1500=AI17),--(AM18:AM1500&lt;&gt;""),--ISNUMBER(SEARCH(" "&amp;AM18:AM1500&amp;" ",Q418)))&gt;0,AI17,"")))</f>
        <v/>
      </c>
      <c r="AJ418" s="967" t="str" cm="1">
        <f t="array" ref="AJ418">IF(N418="","",IF(R418&lt;&gt;"","",IF(SUMPRODUCT(--(AN18:AN1500=AJ17),--(AM18:AM1500&lt;&gt;""),--ISNUMBER(SEARCH(" "&amp;AM18:AM1500&amp;" ",Q418)))&gt;0,AJ17,"")))</f>
        <v/>
      </c>
      <c r="AK418" s="967" t="str" cm="1">
        <f t="array" ref="AK418">IF(N418="","",IF(T418&lt;&gt;"",AK17,IF(S418&lt;&gt;"","",IF(R418&lt;&gt;"","",IF(SUMPRODUCT(--(AN18:AN1500=AK17),--(AM18:AM1500&lt;&gt;""),--ISNUMBER(SEARCH(" "&amp;AM18:AM1500&amp;" ",Q418)))&gt;0,AK17,"")))))</f>
        <v/>
      </c>
      <c r="AM418" s="968" t="s">
        <v>2199</v>
      </c>
      <c r="AN418" s="968" t="s">
        <v>1597</v>
      </c>
      <c r="BN418" s="49">
        <v>1</v>
      </c>
    </row>
    <row r="419" spans="3:66" ht="35.1" customHeight="1">
      <c r="C419" s="65"/>
      <c r="D419" s="984" t="str">
        <f t="shared" si="81"/>
        <v/>
      </c>
      <c r="E419" s="982"/>
      <c r="G419" s="964" t="str">
        <f>IF(H419="","",COUNTIF(H18:H419,"&lt;&gt;"))</f>
        <v/>
      </c>
      <c r="H419" s="965" t="str" cm="1">
        <f t="array" ref="H419">IF(L419="","",IF(LEN(L419)&lt;=MAX(10,G13),L419,IFERROR(LEFT(L419,LOOKUP(2,1/(MID(L419,ROW(1:500),1)=" ")/(ROW(1:500)&lt;=MAX(10,G13)),ROW(1:500))-1),LEFT(L419,MAX(10,G13)))))</f>
        <v/>
      </c>
      <c r="I419" s="964" t="str">
        <f t="shared" si="82"/>
        <v/>
      </c>
      <c r="J419" s="964" t="str">
        <f t="shared" si="83"/>
        <v/>
      </c>
      <c r="K419" s="964" t="str">
        <f>IF(M418&lt;&gt;"",K418,IF(K418&lt;MAX(A18:A317),K418+1,""))</f>
        <v/>
      </c>
      <c r="L419" s="965" t="str">
        <f>IF(K419="","",IF(M418&lt;&gt;"",M418,INDEX(E18:E317,MATCH(K419,A18:A317,0))))</f>
        <v/>
      </c>
      <c r="M419" s="965" t="str">
        <f t="shared" si="84"/>
        <v/>
      </c>
      <c r="N419" s="965" t="str">
        <f t="shared" si="85"/>
        <v/>
      </c>
      <c r="O419" s="964" t="str">
        <f t="shared" si="86"/>
        <v/>
      </c>
      <c r="P419" s="964" t="str">
        <f t="shared" si="87"/>
        <v/>
      </c>
      <c r="Q419" s="965" t="str">
        <f t="shared" si="88"/>
        <v/>
      </c>
      <c r="R419" s="964" t="str">
        <f>IF(N419="","",IF(COUNTIF(AP18:AP300,TRIM(Q419))&gt;0,"EXCLUSION EXACTE",""))</f>
        <v/>
      </c>
      <c r="S419" s="964" t="str" cm="1">
        <f t="array" ref="S419">IF(N419="","",IF(SUMPRODUCT(--(AP18:AP300&lt;&gt;""),--ISNUMBER(SEARCH(" "&amp;AP18:AP300&amp;" ",Q419)))&gt;0,"BLOQUE MOLLUSQUES",""))</f>
        <v/>
      </c>
      <c r="T419" s="964" t="str" cm="1">
        <f t="array" ref="T419">IF(N419="","",IF(SUMPRODUCT(--(AT18:AT300&lt;&gt;""),--ISNUMBER(SEARCH(" "&amp;AT18:AT300&amp;" ",Q419)))&gt;0,"FORCE MOLLUSQUES",""))</f>
        <v/>
      </c>
      <c r="U419" s="965" t="str">
        <f t="shared" si="89"/>
        <v/>
      </c>
      <c r="V419" s="965" t="str">
        <f t="shared" si="91"/>
        <v/>
      </c>
      <c r="W419" s="977" t="str">
        <f t="shared" si="90"/>
        <v/>
      </c>
      <c r="X419" s="964" t="str" cm="1">
        <f t="array" ref="X419">IF(N419="","",IF(R419&lt;&gt;"","",IF(SUMPRODUCT(--(AN18:AN1500=X17),--(AM18:AM1500&lt;&gt;""),--ISNUMBER(SEARCH(" "&amp;AM18:AM1500&amp;" ",Q419)))&gt;0,X17,"")))</f>
        <v/>
      </c>
      <c r="Y419" s="964" t="str" cm="1">
        <f t="array" ref="Y419">IF(N419="","",IF(R419&lt;&gt;"","",IF(SUMPRODUCT(--(AN18:AN1500=Y17),--(AM18:AM1500&lt;&gt;""),--ISNUMBER(SEARCH(" "&amp;AM18:AM1500&amp;" ",Q419)))&gt;0,Y17,"")))</f>
        <v/>
      </c>
      <c r="Z419" s="964" t="str" cm="1">
        <f t="array" ref="Z419">IF(N419="","",IF(R419&lt;&gt;"","",IF(SUMPRODUCT(--(AN18:AN1500=Z17),--(AM18:AM1500&lt;&gt;""),--ISNUMBER(SEARCH(" "&amp;AM18:AM1500&amp;" ",Q419)))&gt;0,Z17,"")))</f>
        <v/>
      </c>
      <c r="AA419" s="964" t="str" cm="1">
        <f t="array" ref="AA419">IF(N419="","",IF(R419&lt;&gt;"","",IF(SUMPRODUCT(--(AN18:AN1500=AA17),--(AM18:AM1500&lt;&gt;""),--ISNUMBER(SEARCH(" "&amp;AM18:AM1500&amp;" ",Q419)))&gt;0,AA17,"")))</f>
        <v/>
      </c>
      <c r="AB419" s="964" t="str" cm="1">
        <f t="array" ref="AB419">IF(N419="","",IF(R419&lt;&gt;"","",IF(SUMPRODUCT(--(AN18:AN1500=AB17),--(AM18:AM1500&lt;&gt;""),--ISNUMBER(SEARCH(" "&amp;AM18:AM1500&amp;" ",Q419)))&gt;0,AB17,"")))</f>
        <v/>
      </c>
      <c r="AC419" s="964" t="str" cm="1">
        <f t="array" ref="AC419">IF(N419="","",IF(R419&lt;&gt;"","",IF(SUMPRODUCT(--(AN18:AN1500=AC17),--(AM18:AM1500&lt;&gt;""),--ISNUMBER(SEARCH(" "&amp;AM18:AM1500&amp;" ",Q419)))&gt;0,AC17,"")))</f>
        <v/>
      </c>
      <c r="AD419" s="964" t="str" cm="1">
        <f t="array" ref="AD419">IF(N419="","",IF(R419&lt;&gt;"","",IF(SUMPRODUCT(--(AN18:AN1500=AD17),--(AM18:AM1500&lt;&gt;""),--ISNUMBER(SEARCH(" "&amp;AM18:AM1500&amp;" ",Q419)))&gt;0,AD17,"")))</f>
        <v/>
      </c>
      <c r="AE419" s="964" t="str" cm="1">
        <f t="array" ref="AE419">IF(N419="","",IF(R419&lt;&gt;"","",IF(SUMPRODUCT(--(AN18:AN1500=AE17),--(AM18:AM1500&lt;&gt;""),--ISNUMBER(SEARCH(" "&amp;AM18:AM1500&amp;" ",Q419)))&gt;0,AE17,"")))</f>
        <v/>
      </c>
      <c r="AF419" s="964" t="str" cm="1">
        <f t="array" ref="AF419">IF(N419="","",IF(R419&lt;&gt;"","",IF(SUMPRODUCT(--(AN18:AN1500=AF17),--(AM18:AM1500&lt;&gt;""),--ISNUMBER(SEARCH(" "&amp;AM18:AM1500&amp;" ",Q419)))&gt;0,AF17,"")))</f>
        <v/>
      </c>
      <c r="AG419" s="964" t="str" cm="1">
        <f t="array" ref="AG419">IF(N419="","",IF(R419&lt;&gt;"","",IF(SUMPRODUCT(--(AN18:AN1500=AG17),--(AM18:AM1500&lt;&gt;""),--ISNUMBER(SEARCH(" "&amp;AM18:AM1500&amp;" ",Q419)))&gt;0,AG17,"")))</f>
        <v/>
      </c>
      <c r="AH419" s="964" t="str" cm="1">
        <f t="array" ref="AH419">IF(N419="","",IF(R419&lt;&gt;"","",IF(SUMPRODUCT(--(AN18:AN1500=AH17),--(AM18:AM1500&lt;&gt;""),--ISNUMBER(SEARCH(" "&amp;AM18:AM1500&amp;" ",Q419)))&gt;0,AH17,"")))</f>
        <v/>
      </c>
      <c r="AI419" s="964" t="str" cm="1">
        <f t="array" ref="AI419">IF(N419="","",IF(R419&lt;&gt;"","",IF(SUMPRODUCT(--(AN18:AN1500=AI17),--(AM18:AM1500&lt;&gt;""),--ISNUMBER(SEARCH(" "&amp;AM18:AM1500&amp;" ",Q419)))&gt;0,AI17,"")))</f>
        <v/>
      </c>
      <c r="AJ419" s="964" t="str" cm="1">
        <f t="array" ref="AJ419">IF(N419="","",IF(R419&lt;&gt;"","",IF(SUMPRODUCT(--(AN18:AN1500=AJ17),--(AM18:AM1500&lt;&gt;""),--ISNUMBER(SEARCH(" "&amp;AM18:AM1500&amp;" ",Q419)))&gt;0,AJ17,"")))</f>
        <v/>
      </c>
      <c r="AK419" s="964" t="str" cm="1">
        <f t="array" ref="AK419">IF(N419="","",IF(T419&lt;&gt;"",AK17,IF(S419&lt;&gt;"","",IF(R419&lt;&gt;"","",IF(SUMPRODUCT(--(AN18:AN1500=AK17),--(AM18:AM1500&lt;&gt;""),--ISNUMBER(SEARCH(" "&amp;AM18:AM1500&amp;" ",Q419)))&gt;0,AK17,"")))))</f>
        <v/>
      </c>
      <c r="AM419" s="964" t="s">
        <v>2394</v>
      </c>
      <c r="AN419" s="964" t="s">
        <v>1597</v>
      </c>
      <c r="BN419" s="49">
        <v>1</v>
      </c>
    </row>
    <row r="420" spans="3:66" ht="35.1" customHeight="1">
      <c r="C420" s="65"/>
      <c r="D420" s="984" t="str">
        <f t="shared" si="81"/>
        <v/>
      </c>
      <c r="E420" s="982"/>
      <c r="G420" s="963" t="str">
        <f>IF(H420="","",COUNTIF(H18:H420,"&lt;&gt;"))</f>
        <v/>
      </c>
      <c r="H420" s="958" t="str" cm="1">
        <f t="array" ref="H420">IF(L420="","",IF(LEN(L420)&lt;=MAX(10,G13),L420,IFERROR(LEFT(L420,LOOKUP(2,1/(MID(L420,ROW(1:500),1)=" ")/(ROW(1:500)&lt;=MAX(10,G13)),ROW(1:500))-1),LEFT(L420,MAX(10,G13)))))</f>
        <v/>
      </c>
      <c r="I420" s="963" t="str">
        <f t="shared" si="82"/>
        <v/>
      </c>
      <c r="J420" s="963" t="str">
        <f t="shared" si="83"/>
        <v/>
      </c>
      <c r="K420" s="964" t="str">
        <f>IF(M419&lt;&gt;"",K419,IF(K419&lt;MAX(A18:A317),K419+1,""))</f>
        <v/>
      </c>
      <c r="L420" s="965" t="str">
        <f>IF(K420="","",IF(M419&lt;&gt;"",M419,INDEX(E18:E317,MATCH(K420,A18:A317,0))))</f>
        <v/>
      </c>
      <c r="M420" s="965" t="str">
        <f t="shared" si="84"/>
        <v/>
      </c>
      <c r="N420" s="966" t="str">
        <f t="shared" si="85"/>
        <v/>
      </c>
      <c r="O420" s="967" t="str">
        <f t="shared" si="86"/>
        <v/>
      </c>
      <c r="P420" s="967" t="str">
        <f t="shared" si="87"/>
        <v/>
      </c>
      <c r="Q420" s="966" t="str">
        <f t="shared" si="88"/>
        <v/>
      </c>
      <c r="R420" s="967" t="str">
        <f>IF(N420="","",IF(COUNTIF(AP18:AP300,TRIM(Q420))&gt;0,"EXCLUSION EXACTE",""))</f>
        <v/>
      </c>
      <c r="S420" s="967" t="str" cm="1">
        <f t="array" ref="S420">IF(N420="","",IF(SUMPRODUCT(--(AP18:AP300&lt;&gt;""),--ISNUMBER(SEARCH(" "&amp;AP18:AP300&amp;" ",Q420)))&gt;0,"BLOQUE MOLLUSQUES",""))</f>
        <v/>
      </c>
      <c r="T420" s="967" t="str" cm="1">
        <f t="array" ref="T420">IF(N420="","",IF(SUMPRODUCT(--(AT18:AT300&lt;&gt;""),--ISNUMBER(SEARCH(" "&amp;AT18:AT300&amp;" ",Q420)))&gt;0,"FORCE MOLLUSQUES",""))</f>
        <v/>
      </c>
      <c r="U420" s="966" t="str">
        <f t="shared" si="89"/>
        <v/>
      </c>
      <c r="V420" s="966" t="str">
        <f t="shared" si="91"/>
        <v/>
      </c>
      <c r="W420" s="991" t="str">
        <f t="shared" si="90"/>
        <v/>
      </c>
      <c r="X420" s="967" t="str" cm="1">
        <f t="array" ref="X420">IF(N420="","",IF(R420&lt;&gt;"","",IF(SUMPRODUCT(--(AN18:AN1500=X17),--(AM18:AM1500&lt;&gt;""),--ISNUMBER(SEARCH(" "&amp;AM18:AM1500&amp;" ",Q420)))&gt;0,X17,"")))</f>
        <v/>
      </c>
      <c r="Y420" s="967" t="str" cm="1">
        <f t="array" ref="Y420">IF(N420="","",IF(R420&lt;&gt;"","",IF(SUMPRODUCT(--(AN18:AN1500=Y17),--(AM18:AM1500&lt;&gt;""),--ISNUMBER(SEARCH(" "&amp;AM18:AM1500&amp;" ",Q420)))&gt;0,Y17,"")))</f>
        <v/>
      </c>
      <c r="Z420" s="967" t="str" cm="1">
        <f t="array" ref="Z420">IF(N420="","",IF(R420&lt;&gt;"","",IF(SUMPRODUCT(--(AN18:AN1500=Z17),--(AM18:AM1500&lt;&gt;""),--ISNUMBER(SEARCH(" "&amp;AM18:AM1500&amp;" ",Q420)))&gt;0,Z17,"")))</f>
        <v/>
      </c>
      <c r="AA420" s="967" t="str" cm="1">
        <f t="array" ref="AA420">IF(N420="","",IF(R420&lt;&gt;"","",IF(SUMPRODUCT(--(AN18:AN1500=AA17),--(AM18:AM1500&lt;&gt;""),--ISNUMBER(SEARCH(" "&amp;AM18:AM1500&amp;" ",Q420)))&gt;0,AA17,"")))</f>
        <v/>
      </c>
      <c r="AB420" s="967" t="str" cm="1">
        <f t="array" ref="AB420">IF(N420="","",IF(R420&lt;&gt;"","",IF(SUMPRODUCT(--(AN18:AN1500=AB17),--(AM18:AM1500&lt;&gt;""),--ISNUMBER(SEARCH(" "&amp;AM18:AM1500&amp;" ",Q420)))&gt;0,AB17,"")))</f>
        <v/>
      </c>
      <c r="AC420" s="967" t="str" cm="1">
        <f t="array" ref="AC420">IF(N420="","",IF(R420&lt;&gt;"","",IF(SUMPRODUCT(--(AN18:AN1500=AC17),--(AM18:AM1500&lt;&gt;""),--ISNUMBER(SEARCH(" "&amp;AM18:AM1500&amp;" ",Q420)))&gt;0,AC17,"")))</f>
        <v/>
      </c>
      <c r="AD420" s="967" t="str" cm="1">
        <f t="array" ref="AD420">IF(N420="","",IF(R420&lt;&gt;"","",IF(SUMPRODUCT(--(AN18:AN1500=AD17),--(AM18:AM1500&lt;&gt;""),--ISNUMBER(SEARCH(" "&amp;AM18:AM1500&amp;" ",Q420)))&gt;0,AD17,"")))</f>
        <v/>
      </c>
      <c r="AE420" s="967" t="str" cm="1">
        <f t="array" ref="AE420">IF(N420="","",IF(R420&lt;&gt;"","",IF(SUMPRODUCT(--(AN18:AN1500=AE17),--(AM18:AM1500&lt;&gt;""),--ISNUMBER(SEARCH(" "&amp;AM18:AM1500&amp;" ",Q420)))&gt;0,AE17,"")))</f>
        <v/>
      </c>
      <c r="AF420" s="967" t="str" cm="1">
        <f t="array" ref="AF420">IF(N420="","",IF(R420&lt;&gt;"","",IF(SUMPRODUCT(--(AN18:AN1500=AF17),--(AM18:AM1500&lt;&gt;""),--ISNUMBER(SEARCH(" "&amp;AM18:AM1500&amp;" ",Q420)))&gt;0,AF17,"")))</f>
        <v/>
      </c>
      <c r="AG420" s="967" t="str" cm="1">
        <f t="array" ref="AG420">IF(N420="","",IF(R420&lt;&gt;"","",IF(SUMPRODUCT(--(AN18:AN1500=AG17),--(AM18:AM1500&lt;&gt;""),--ISNUMBER(SEARCH(" "&amp;AM18:AM1500&amp;" ",Q420)))&gt;0,AG17,"")))</f>
        <v/>
      </c>
      <c r="AH420" s="967" t="str" cm="1">
        <f t="array" ref="AH420">IF(N420="","",IF(R420&lt;&gt;"","",IF(SUMPRODUCT(--(AN18:AN1500=AH17),--(AM18:AM1500&lt;&gt;""),--ISNUMBER(SEARCH(" "&amp;AM18:AM1500&amp;" ",Q420)))&gt;0,AH17,"")))</f>
        <v/>
      </c>
      <c r="AI420" s="967" t="str" cm="1">
        <f t="array" ref="AI420">IF(N420="","",IF(R420&lt;&gt;"","",IF(SUMPRODUCT(--(AN18:AN1500=AI17),--(AM18:AM1500&lt;&gt;""),--ISNUMBER(SEARCH(" "&amp;AM18:AM1500&amp;" ",Q420)))&gt;0,AI17,"")))</f>
        <v/>
      </c>
      <c r="AJ420" s="967" t="str" cm="1">
        <f t="array" ref="AJ420">IF(N420="","",IF(R420&lt;&gt;"","",IF(SUMPRODUCT(--(AN18:AN1500=AJ17),--(AM18:AM1500&lt;&gt;""),--ISNUMBER(SEARCH(" "&amp;AM18:AM1500&amp;" ",Q420)))&gt;0,AJ17,"")))</f>
        <v/>
      </c>
      <c r="AK420" s="967" t="str" cm="1">
        <f t="array" ref="AK420">IF(N420="","",IF(T420&lt;&gt;"",AK17,IF(S420&lt;&gt;"","",IF(R420&lt;&gt;"","",IF(SUMPRODUCT(--(AN18:AN1500=AK17),--(AM18:AM1500&lt;&gt;""),--ISNUMBER(SEARCH(" "&amp;AM18:AM1500&amp;" ",Q420)))&gt;0,AK17,"")))))</f>
        <v/>
      </c>
      <c r="AM420" s="968" t="s">
        <v>2395</v>
      </c>
      <c r="AN420" s="968" t="s">
        <v>1597</v>
      </c>
      <c r="BN420" s="49">
        <v>1</v>
      </c>
    </row>
    <row r="421" spans="3:66" ht="35.1" customHeight="1">
      <c r="C421" s="65"/>
      <c r="D421" s="984" t="str">
        <f t="shared" si="81"/>
        <v/>
      </c>
      <c r="E421" s="982"/>
      <c r="G421" s="964" t="str">
        <f>IF(H421="","",COUNTIF(H18:H421,"&lt;&gt;"))</f>
        <v/>
      </c>
      <c r="H421" s="965" t="str" cm="1">
        <f t="array" ref="H421">IF(L421="","",IF(LEN(L421)&lt;=MAX(10,G13),L421,IFERROR(LEFT(L421,LOOKUP(2,1/(MID(L421,ROW(1:500),1)=" ")/(ROW(1:500)&lt;=MAX(10,G13)),ROW(1:500))-1),LEFT(L421,MAX(10,G13)))))</f>
        <v/>
      </c>
      <c r="I421" s="964" t="str">
        <f t="shared" si="82"/>
        <v/>
      </c>
      <c r="J421" s="964" t="str">
        <f t="shared" si="83"/>
        <v/>
      </c>
      <c r="K421" s="964" t="str">
        <f>IF(M420&lt;&gt;"",K420,IF(K420&lt;MAX(A18:A317),K420+1,""))</f>
        <v/>
      </c>
      <c r="L421" s="965" t="str">
        <f>IF(K421="","",IF(M420&lt;&gt;"",M420,INDEX(E18:E317,MATCH(K421,A18:A317,0))))</f>
        <v/>
      </c>
      <c r="M421" s="965" t="str">
        <f t="shared" si="84"/>
        <v/>
      </c>
      <c r="N421" s="965" t="str">
        <f t="shared" si="85"/>
        <v/>
      </c>
      <c r="O421" s="964" t="str">
        <f t="shared" si="86"/>
        <v/>
      </c>
      <c r="P421" s="964" t="str">
        <f t="shared" si="87"/>
        <v/>
      </c>
      <c r="Q421" s="965" t="str">
        <f t="shared" si="88"/>
        <v/>
      </c>
      <c r="R421" s="964" t="str">
        <f>IF(N421="","",IF(COUNTIF(AP18:AP300,TRIM(Q421))&gt;0,"EXCLUSION EXACTE",""))</f>
        <v/>
      </c>
      <c r="S421" s="964" t="str" cm="1">
        <f t="array" ref="S421">IF(N421="","",IF(SUMPRODUCT(--(AP18:AP300&lt;&gt;""),--ISNUMBER(SEARCH(" "&amp;AP18:AP300&amp;" ",Q421)))&gt;0,"BLOQUE MOLLUSQUES",""))</f>
        <v/>
      </c>
      <c r="T421" s="964" t="str" cm="1">
        <f t="array" ref="T421">IF(N421="","",IF(SUMPRODUCT(--(AT18:AT300&lt;&gt;""),--ISNUMBER(SEARCH(" "&amp;AT18:AT300&amp;" ",Q421)))&gt;0,"FORCE MOLLUSQUES",""))</f>
        <v/>
      </c>
      <c r="U421" s="965" t="str">
        <f t="shared" si="89"/>
        <v/>
      </c>
      <c r="V421" s="965" t="str">
        <f t="shared" si="91"/>
        <v/>
      </c>
      <c r="W421" s="977" t="str">
        <f t="shared" si="90"/>
        <v/>
      </c>
      <c r="X421" s="964" t="str" cm="1">
        <f t="array" ref="X421">IF(N421="","",IF(R421&lt;&gt;"","",IF(SUMPRODUCT(--(AN18:AN1500=X17),--(AM18:AM1500&lt;&gt;""),--ISNUMBER(SEARCH(" "&amp;AM18:AM1500&amp;" ",Q421)))&gt;0,X17,"")))</f>
        <v/>
      </c>
      <c r="Y421" s="964" t="str" cm="1">
        <f t="array" ref="Y421">IF(N421="","",IF(R421&lt;&gt;"","",IF(SUMPRODUCT(--(AN18:AN1500=Y17),--(AM18:AM1500&lt;&gt;""),--ISNUMBER(SEARCH(" "&amp;AM18:AM1500&amp;" ",Q421)))&gt;0,Y17,"")))</f>
        <v/>
      </c>
      <c r="Z421" s="964" t="str" cm="1">
        <f t="array" ref="Z421">IF(N421="","",IF(R421&lt;&gt;"","",IF(SUMPRODUCT(--(AN18:AN1500=Z17),--(AM18:AM1500&lt;&gt;""),--ISNUMBER(SEARCH(" "&amp;AM18:AM1500&amp;" ",Q421)))&gt;0,Z17,"")))</f>
        <v/>
      </c>
      <c r="AA421" s="964" t="str" cm="1">
        <f t="array" ref="AA421">IF(N421="","",IF(R421&lt;&gt;"","",IF(SUMPRODUCT(--(AN18:AN1500=AA17),--(AM18:AM1500&lt;&gt;""),--ISNUMBER(SEARCH(" "&amp;AM18:AM1500&amp;" ",Q421)))&gt;0,AA17,"")))</f>
        <v/>
      </c>
      <c r="AB421" s="964" t="str" cm="1">
        <f t="array" ref="AB421">IF(N421="","",IF(R421&lt;&gt;"","",IF(SUMPRODUCT(--(AN18:AN1500=AB17),--(AM18:AM1500&lt;&gt;""),--ISNUMBER(SEARCH(" "&amp;AM18:AM1500&amp;" ",Q421)))&gt;0,AB17,"")))</f>
        <v/>
      </c>
      <c r="AC421" s="964" t="str" cm="1">
        <f t="array" ref="AC421">IF(N421="","",IF(R421&lt;&gt;"","",IF(SUMPRODUCT(--(AN18:AN1500=AC17),--(AM18:AM1500&lt;&gt;""),--ISNUMBER(SEARCH(" "&amp;AM18:AM1500&amp;" ",Q421)))&gt;0,AC17,"")))</f>
        <v/>
      </c>
      <c r="AD421" s="964" t="str" cm="1">
        <f t="array" ref="AD421">IF(N421="","",IF(R421&lt;&gt;"","",IF(SUMPRODUCT(--(AN18:AN1500=AD17),--(AM18:AM1500&lt;&gt;""),--ISNUMBER(SEARCH(" "&amp;AM18:AM1500&amp;" ",Q421)))&gt;0,AD17,"")))</f>
        <v/>
      </c>
      <c r="AE421" s="964" t="str" cm="1">
        <f t="array" ref="AE421">IF(N421="","",IF(R421&lt;&gt;"","",IF(SUMPRODUCT(--(AN18:AN1500=AE17),--(AM18:AM1500&lt;&gt;""),--ISNUMBER(SEARCH(" "&amp;AM18:AM1500&amp;" ",Q421)))&gt;0,AE17,"")))</f>
        <v/>
      </c>
      <c r="AF421" s="964" t="str" cm="1">
        <f t="array" ref="AF421">IF(N421="","",IF(R421&lt;&gt;"","",IF(SUMPRODUCT(--(AN18:AN1500=AF17),--(AM18:AM1500&lt;&gt;""),--ISNUMBER(SEARCH(" "&amp;AM18:AM1500&amp;" ",Q421)))&gt;0,AF17,"")))</f>
        <v/>
      </c>
      <c r="AG421" s="964" t="str" cm="1">
        <f t="array" ref="AG421">IF(N421="","",IF(R421&lt;&gt;"","",IF(SUMPRODUCT(--(AN18:AN1500=AG17),--(AM18:AM1500&lt;&gt;""),--ISNUMBER(SEARCH(" "&amp;AM18:AM1500&amp;" ",Q421)))&gt;0,AG17,"")))</f>
        <v/>
      </c>
      <c r="AH421" s="964" t="str" cm="1">
        <f t="array" ref="AH421">IF(N421="","",IF(R421&lt;&gt;"","",IF(SUMPRODUCT(--(AN18:AN1500=AH17),--(AM18:AM1500&lt;&gt;""),--ISNUMBER(SEARCH(" "&amp;AM18:AM1500&amp;" ",Q421)))&gt;0,AH17,"")))</f>
        <v/>
      </c>
      <c r="AI421" s="964" t="str" cm="1">
        <f t="array" ref="AI421">IF(N421="","",IF(R421&lt;&gt;"","",IF(SUMPRODUCT(--(AN18:AN1500=AI17),--(AM18:AM1500&lt;&gt;""),--ISNUMBER(SEARCH(" "&amp;AM18:AM1500&amp;" ",Q421)))&gt;0,AI17,"")))</f>
        <v/>
      </c>
      <c r="AJ421" s="964" t="str" cm="1">
        <f t="array" ref="AJ421">IF(N421="","",IF(R421&lt;&gt;"","",IF(SUMPRODUCT(--(AN18:AN1500=AJ17),--(AM18:AM1500&lt;&gt;""),--ISNUMBER(SEARCH(" "&amp;AM18:AM1500&amp;" ",Q421)))&gt;0,AJ17,"")))</f>
        <v/>
      </c>
      <c r="AK421" s="964" t="str" cm="1">
        <f t="array" ref="AK421">IF(N421="","",IF(T421&lt;&gt;"",AK17,IF(S421&lt;&gt;"","",IF(R421&lt;&gt;"","",IF(SUMPRODUCT(--(AN18:AN1500=AK17),--(AM18:AM1500&lt;&gt;""),--ISNUMBER(SEARCH(" "&amp;AM18:AM1500&amp;" ",Q421)))&gt;0,AK17,"")))))</f>
        <v/>
      </c>
      <c r="AM421" s="964" t="s">
        <v>2396</v>
      </c>
      <c r="AN421" s="964" t="s">
        <v>1597</v>
      </c>
      <c r="BN421" s="49">
        <v>1</v>
      </c>
    </row>
    <row r="422" spans="3:66" ht="35.1" customHeight="1">
      <c r="C422" s="65"/>
      <c r="D422" s="984" t="str">
        <f t="shared" si="81"/>
        <v/>
      </c>
      <c r="E422" s="982"/>
      <c r="G422" s="963" t="str">
        <f>IF(H422="","",COUNTIF(H18:H422,"&lt;&gt;"))</f>
        <v/>
      </c>
      <c r="H422" s="958" t="str" cm="1">
        <f t="array" ref="H422">IF(L422="","",IF(LEN(L422)&lt;=MAX(10,G13),L422,IFERROR(LEFT(L422,LOOKUP(2,1/(MID(L422,ROW(1:500),1)=" ")/(ROW(1:500)&lt;=MAX(10,G13)),ROW(1:500))-1),LEFT(L422,MAX(10,G13)))))</f>
        <v/>
      </c>
      <c r="I422" s="963" t="str">
        <f t="shared" si="82"/>
        <v/>
      </c>
      <c r="J422" s="963" t="str">
        <f t="shared" si="83"/>
        <v/>
      </c>
      <c r="K422" s="964" t="str">
        <f>IF(M421&lt;&gt;"",K421,IF(K421&lt;MAX(A18:A317),K421+1,""))</f>
        <v/>
      </c>
      <c r="L422" s="965" t="str">
        <f>IF(K422="","",IF(M421&lt;&gt;"",M421,INDEX(E18:E317,MATCH(K422,A18:A317,0))))</f>
        <v/>
      </c>
      <c r="M422" s="965" t="str">
        <f t="shared" si="84"/>
        <v/>
      </c>
      <c r="N422" s="966" t="str">
        <f t="shared" si="85"/>
        <v/>
      </c>
      <c r="O422" s="967" t="str">
        <f t="shared" si="86"/>
        <v/>
      </c>
      <c r="P422" s="967" t="str">
        <f t="shared" si="87"/>
        <v/>
      </c>
      <c r="Q422" s="966" t="str">
        <f t="shared" si="88"/>
        <v/>
      </c>
      <c r="R422" s="967" t="str">
        <f>IF(N422="","",IF(COUNTIF(AP18:AP300,TRIM(Q422))&gt;0,"EXCLUSION EXACTE",""))</f>
        <v/>
      </c>
      <c r="S422" s="967" t="str" cm="1">
        <f t="array" ref="S422">IF(N422="","",IF(SUMPRODUCT(--(AP18:AP300&lt;&gt;""),--ISNUMBER(SEARCH(" "&amp;AP18:AP300&amp;" ",Q422)))&gt;0,"BLOQUE MOLLUSQUES",""))</f>
        <v/>
      </c>
      <c r="T422" s="967" t="str" cm="1">
        <f t="array" ref="T422">IF(N422="","",IF(SUMPRODUCT(--(AT18:AT300&lt;&gt;""),--ISNUMBER(SEARCH(" "&amp;AT18:AT300&amp;" ",Q422)))&gt;0,"FORCE MOLLUSQUES",""))</f>
        <v/>
      </c>
      <c r="U422" s="966" t="str">
        <f t="shared" si="89"/>
        <v/>
      </c>
      <c r="V422" s="966" t="str">
        <f t="shared" si="91"/>
        <v/>
      </c>
      <c r="W422" s="991" t="str">
        <f t="shared" si="90"/>
        <v/>
      </c>
      <c r="X422" s="967" t="str" cm="1">
        <f t="array" ref="X422">IF(N422="","",IF(R422&lt;&gt;"","",IF(SUMPRODUCT(--(AN18:AN1500=X17),--(AM18:AM1500&lt;&gt;""),--ISNUMBER(SEARCH(" "&amp;AM18:AM1500&amp;" ",Q422)))&gt;0,X17,"")))</f>
        <v/>
      </c>
      <c r="Y422" s="967" t="str" cm="1">
        <f t="array" ref="Y422">IF(N422="","",IF(R422&lt;&gt;"","",IF(SUMPRODUCT(--(AN18:AN1500=Y17),--(AM18:AM1500&lt;&gt;""),--ISNUMBER(SEARCH(" "&amp;AM18:AM1500&amp;" ",Q422)))&gt;0,Y17,"")))</f>
        <v/>
      </c>
      <c r="Z422" s="967" t="str" cm="1">
        <f t="array" ref="Z422">IF(N422="","",IF(R422&lt;&gt;"","",IF(SUMPRODUCT(--(AN18:AN1500=Z17),--(AM18:AM1500&lt;&gt;""),--ISNUMBER(SEARCH(" "&amp;AM18:AM1500&amp;" ",Q422)))&gt;0,Z17,"")))</f>
        <v/>
      </c>
      <c r="AA422" s="967" t="str" cm="1">
        <f t="array" ref="AA422">IF(N422="","",IF(R422&lt;&gt;"","",IF(SUMPRODUCT(--(AN18:AN1500=AA17),--(AM18:AM1500&lt;&gt;""),--ISNUMBER(SEARCH(" "&amp;AM18:AM1500&amp;" ",Q422)))&gt;0,AA17,"")))</f>
        <v/>
      </c>
      <c r="AB422" s="967" t="str" cm="1">
        <f t="array" ref="AB422">IF(N422="","",IF(R422&lt;&gt;"","",IF(SUMPRODUCT(--(AN18:AN1500=AB17),--(AM18:AM1500&lt;&gt;""),--ISNUMBER(SEARCH(" "&amp;AM18:AM1500&amp;" ",Q422)))&gt;0,AB17,"")))</f>
        <v/>
      </c>
      <c r="AC422" s="967" t="str" cm="1">
        <f t="array" ref="AC422">IF(N422="","",IF(R422&lt;&gt;"","",IF(SUMPRODUCT(--(AN18:AN1500=AC17),--(AM18:AM1500&lt;&gt;""),--ISNUMBER(SEARCH(" "&amp;AM18:AM1500&amp;" ",Q422)))&gt;0,AC17,"")))</f>
        <v/>
      </c>
      <c r="AD422" s="967" t="str" cm="1">
        <f t="array" ref="AD422">IF(N422="","",IF(R422&lt;&gt;"","",IF(SUMPRODUCT(--(AN18:AN1500=AD17),--(AM18:AM1500&lt;&gt;""),--ISNUMBER(SEARCH(" "&amp;AM18:AM1500&amp;" ",Q422)))&gt;0,AD17,"")))</f>
        <v/>
      </c>
      <c r="AE422" s="967" t="str" cm="1">
        <f t="array" ref="AE422">IF(N422="","",IF(R422&lt;&gt;"","",IF(SUMPRODUCT(--(AN18:AN1500=AE17),--(AM18:AM1500&lt;&gt;""),--ISNUMBER(SEARCH(" "&amp;AM18:AM1500&amp;" ",Q422)))&gt;0,AE17,"")))</f>
        <v/>
      </c>
      <c r="AF422" s="967" t="str" cm="1">
        <f t="array" ref="AF422">IF(N422="","",IF(R422&lt;&gt;"","",IF(SUMPRODUCT(--(AN18:AN1500=AF17),--(AM18:AM1500&lt;&gt;""),--ISNUMBER(SEARCH(" "&amp;AM18:AM1500&amp;" ",Q422)))&gt;0,AF17,"")))</f>
        <v/>
      </c>
      <c r="AG422" s="967" t="str" cm="1">
        <f t="array" ref="AG422">IF(N422="","",IF(R422&lt;&gt;"","",IF(SUMPRODUCT(--(AN18:AN1500=AG17),--(AM18:AM1500&lt;&gt;""),--ISNUMBER(SEARCH(" "&amp;AM18:AM1500&amp;" ",Q422)))&gt;0,AG17,"")))</f>
        <v/>
      </c>
      <c r="AH422" s="967" t="str" cm="1">
        <f t="array" ref="AH422">IF(N422="","",IF(R422&lt;&gt;"","",IF(SUMPRODUCT(--(AN18:AN1500=AH17),--(AM18:AM1500&lt;&gt;""),--ISNUMBER(SEARCH(" "&amp;AM18:AM1500&amp;" ",Q422)))&gt;0,AH17,"")))</f>
        <v/>
      </c>
      <c r="AI422" s="967" t="str" cm="1">
        <f t="array" ref="AI422">IF(N422="","",IF(R422&lt;&gt;"","",IF(SUMPRODUCT(--(AN18:AN1500=AI17),--(AM18:AM1500&lt;&gt;""),--ISNUMBER(SEARCH(" "&amp;AM18:AM1500&amp;" ",Q422)))&gt;0,AI17,"")))</f>
        <v/>
      </c>
      <c r="AJ422" s="967" t="str" cm="1">
        <f t="array" ref="AJ422">IF(N422="","",IF(R422&lt;&gt;"","",IF(SUMPRODUCT(--(AN18:AN1500=AJ17),--(AM18:AM1500&lt;&gt;""),--ISNUMBER(SEARCH(" "&amp;AM18:AM1500&amp;" ",Q422)))&gt;0,AJ17,"")))</f>
        <v/>
      </c>
      <c r="AK422" s="967" t="str" cm="1">
        <f t="array" ref="AK422">IF(N422="","",IF(T422&lt;&gt;"",AK17,IF(S422&lt;&gt;"","",IF(R422&lt;&gt;"","",IF(SUMPRODUCT(--(AN18:AN1500=AK17),--(AM18:AM1500&lt;&gt;""),--ISNUMBER(SEARCH(" "&amp;AM18:AM1500&amp;" ",Q422)))&gt;0,AK17,"")))))</f>
        <v/>
      </c>
      <c r="AM422" s="968" t="s">
        <v>2397</v>
      </c>
      <c r="AN422" s="968" t="s">
        <v>1597</v>
      </c>
      <c r="BN422" s="49">
        <v>1</v>
      </c>
    </row>
    <row r="423" spans="3:66" ht="35.1" customHeight="1">
      <c r="C423" s="65"/>
      <c r="D423" s="984" t="str">
        <f t="shared" si="81"/>
        <v/>
      </c>
      <c r="E423" s="982"/>
      <c r="G423" s="964" t="str">
        <f>IF(H423="","",COUNTIF(H18:H423,"&lt;&gt;"))</f>
        <v/>
      </c>
      <c r="H423" s="965" t="str" cm="1">
        <f t="array" ref="H423">IF(L423="","",IF(LEN(L423)&lt;=MAX(10,G13),L423,IFERROR(LEFT(L423,LOOKUP(2,1/(MID(L423,ROW(1:500),1)=" ")/(ROW(1:500)&lt;=MAX(10,G13)),ROW(1:500))-1),LEFT(L423,MAX(10,G13)))))</f>
        <v/>
      </c>
      <c r="I423" s="964" t="str">
        <f t="shared" si="82"/>
        <v/>
      </c>
      <c r="J423" s="964" t="str">
        <f t="shared" si="83"/>
        <v/>
      </c>
      <c r="K423" s="964" t="str">
        <f>IF(M422&lt;&gt;"",K422,IF(K422&lt;MAX(A18:A317),K422+1,""))</f>
        <v/>
      </c>
      <c r="L423" s="965" t="str">
        <f>IF(K423="","",IF(M422&lt;&gt;"",M422,INDEX(E18:E317,MATCH(K423,A18:A317,0))))</f>
        <v/>
      </c>
      <c r="M423" s="965" t="str">
        <f t="shared" si="84"/>
        <v/>
      </c>
      <c r="N423" s="965" t="str">
        <f t="shared" si="85"/>
        <v/>
      </c>
      <c r="O423" s="964" t="str">
        <f t="shared" si="86"/>
        <v/>
      </c>
      <c r="P423" s="964" t="str">
        <f t="shared" si="87"/>
        <v/>
      </c>
      <c r="Q423" s="965" t="str">
        <f t="shared" si="88"/>
        <v/>
      </c>
      <c r="R423" s="964" t="str">
        <f>IF(N423="","",IF(COUNTIF(AP18:AP300,TRIM(Q423))&gt;0,"EXCLUSION EXACTE",""))</f>
        <v/>
      </c>
      <c r="S423" s="964" t="str" cm="1">
        <f t="array" ref="S423">IF(N423="","",IF(SUMPRODUCT(--(AP18:AP300&lt;&gt;""),--ISNUMBER(SEARCH(" "&amp;AP18:AP300&amp;" ",Q423)))&gt;0,"BLOQUE MOLLUSQUES",""))</f>
        <v/>
      </c>
      <c r="T423" s="964" t="str" cm="1">
        <f t="array" ref="T423">IF(N423="","",IF(SUMPRODUCT(--(AT18:AT300&lt;&gt;""),--ISNUMBER(SEARCH(" "&amp;AT18:AT300&amp;" ",Q423)))&gt;0,"FORCE MOLLUSQUES",""))</f>
        <v/>
      </c>
      <c r="U423" s="965" t="str">
        <f t="shared" si="89"/>
        <v/>
      </c>
      <c r="V423" s="965" t="str">
        <f t="shared" si="91"/>
        <v/>
      </c>
      <c r="W423" s="977" t="str">
        <f t="shared" si="90"/>
        <v/>
      </c>
      <c r="X423" s="964" t="str" cm="1">
        <f t="array" ref="X423">IF(N423="","",IF(R423&lt;&gt;"","",IF(SUMPRODUCT(--(AN18:AN1500=X17),--(AM18:AM1500&lt;&gt;""),--ISNUMBER(SEARCH(" "&amp;AM18:AM1500&amp;" ",Q423)))&gt;0,X17,"")))</f>
        <v/>
      </c>
      <c r="Y423" s="964" t="str" cm="1">
        <f t="array" ref="Y423">IF(N423="","",IF(R423&lt;&gt;"","",IF(SUMPRODUCT(--(AN18:AN1500=Y17),--(AM18:AM1500&lt;&gt;""),--ISNUMBER(SEARCH(" "&amp;AM18:AM1500&amp;" ",Q423)))&gt;0,Y17,"")))</f>
        <v/>
      </c>
      <c r="Z423" s="964" t="str" cm="1">
        <f t="array" ref="Z423">IF(N423="","",IF(R423&lt;&gt;"","",IF(SUMPRODUCT(--(AN18:AN1500=Z17),--(AM18:AM1500&lt;&gt;""),--ISNUMBER(SEARCH(" "&amp;AM18:AM1500&amp;" ",Q423)))&gt;0,Z17,"")))</f>
        <v/>
      </c>
      <c r="AA423" s="964" t="str" cm="1">
        <f t="array" ref="AA423">IF(N423="","",IF(R423&lt;&gt;"","",IF(SUMPRODUCT(--(AN18:AN1500=AA17),--(AM18:AM1500&lt;&gt;""),--ISNUMBER(SEARCH(" "&amp;AM18:AM1500&amp;" ",Q423)))&gt;0,AA17,"")))</f>
        <v/>
      </c>
      <c r="AB423" s="964" t="str" cm="1">
        <f t="array" ref="AB423">IF(N423="","",IF(R423&lt;&gt;"","",IF(SUMPRODUCT(--(AN18:AN1500=AB17),--(AM18:AM1500&lt;&gt;""),--ISNUMBER(SEARCH(" "&amp;AM18:AM1500&amp;" ",Q423)))&gt;0,AB17,"")))</f>
        <v/>
      </c>
      <c r="AC423" s="964" t="str" cm="1">
        <f t="array" ref="AC423">IF(N423="","",IF(R423&lt;&gt;"","",IF(SUMPRODUCT(--(AN18:AN1500=AC17),--(AM18:AM1500&lt;&gt;""),--ISNUMBER(SEARCH(" "&amp;AM18:AM1500&amp;" ",Q423)))&gt;0,AC17,"")))</f>
        <v/>
      </c>
      <c r="AD423" s="964" t="str" cm="1">
        <f t="array" ref="AD423">IF(N423="","",IF(R423&lt;&gt;"","",IF(SUMPRODUCT(--(AN18:AN1500=AD17),--(AM18:AM1500&lt;&gt;""),--ISNUMBER(SEARCH(" "&amp;AM18:AM1500&amp;" ",Q423)))&gt;0,AD17,"")))</f>
        <v/>
      </c>
      <c r="AE423" s="964" t="str" cm="1">
        <f t="array" ref="AE423">IF(N423="","",IF(R423&lt;&gt;"","",IF(SUMPRODUCT(--(AN18:AN1500=AE17),--(AM18:AM1500&lt;&gt;""),--ISNUMBER(SEARCH(" "&amp;AM18:AM1500&amp;" ",Q423)))&gt;0,AE17,"")))</f>
        <v/>
      </c>
      <c r="AF423" s="964" t="str" cm="1">
        <f t="array" ref="AF423">IF(N423="","",IF(R423&lt;&gt;"","",IF(SUMPRODUCT(--(AN18:AN1500=AF17),--(AM18:AM1500&lt;&gt;""),--ISNUMBER(SEARCH(" "&amp;AM18:AM1500&amp;" ",Q423)))&gt;0,AF17,"")))</f>
        <v/>
      </c>
      <c r="AG423" s="964" t="str" cm="1">
        <f t="array" ref="AG423">IF(N423="","",IF(R423&lt;&gt;"","",IF(SUMPRODUCT(--(AN18:AN1500=AG17),--(AM18:AM1500&lt;&gt;""),--ISNUMBER(SEARCH(" "&amp;AM18:AM1500&amp;" ",Q423)))&gt;0,AG17,"")))</f>
        <v/>
      </c>
      <c r="AH423" s="964" t="str" cm="1">
        <f t="array" ref="AH423">IF(N423="","",IF(R423&lt;&gt;"","",IF(SUMPRODUCT(--(AN18:AN1500=AH17),--(AM18:AM1500&lt;&gt;""),--ISNUMBER(SEARCH(" "&amp;AM18:AM1500&amp;" ",Q423)))&gt;0,AH17,"")))</f>
        <v/>
      </c>
      <c r="AI423" s="964" t="str" cm="1">
        <f t="array" ref="AI423">IF(N423="","",IF(R423&lt;&gt;"","",IF(SUMPRODUCT(--(AN18:AN1500=AI17),--(AM18:AM1500&lt;&gt;""),--ISNUMBER(SEARCH(" "&amp;AM18:AM1500&amp;" ",Q423)))&gt;0,AI17,"")))</f>
        <v/>
      </c>
      <c r="AJ423" s="964" t="str" cm="1">
        <f t="array" ref="AJ423">IF(N423="","",IF(R423&lt;&gt;"","",IF(SUMPRODUCT(--(AN18:AN1500=AJ17),--(AM18:AM1500&lt;&gt;""),--ISNUMBER(SEARCH(" "&amp;AM18:AM1500&amp;" ",Q423)))&gt;0,AJ17,"")))</f>
        <v/>
      </c>
      <c r="AK423" s="964" t="str" cm="1">
        <f t="array" ref="AK423">IF(N423="","",IF(T423&lt;&gt;"",AK17,IF(S423&lt;&gt;"","",IF(R423&lt;&gt;"","",IF(SUMPRODUCT(--(AN18:AN1500=AK17),--(AM18:AM1500&lt;&gt;""),--ISNUMBER(SEARCH(" "&amp;AM18:AM1500&amp;" ",Q423)))&gt;0,AK17,"")))))</f>
        <v/>
      </c>
      <c r="AM423" s="964" t="s">
        <v>2200</v>
      </c>
      <c r="AN423" s="964" t="s">
        <v>1597</v>
      </c>
      <c r="BN423" s="49">
        <v>1</v>
      </c>
    </row>
    <row r="424" spans="3:66" ht="35.1" customHeight="1">
      <c r="C424" s="65"/>
      <c r="D424" s="984" t="str">
        <f t="shared" si="81"/>
        <v/>
      </c>
      <c r="E424" s="982"/>
      <c r="G424" s="963" t="str">
        <f>IF(H424="","",COUNTIF(H18:H424,"&lt;&gt;"))</f>
        <v/>
      </c>
      <c r="H424" s="958" t="str" cm="1">
        <f t="array" ref="H424">IF(L424="","",IF(LEN(L424)&lt;=MAX(10,G13),L424,IFERROR(LEFT(L424,LOOKUP(2,1/(MID(L424,ROW(1:500),1)=" ")/(ROW(1:500)&lt;=MAX(10,G13)),ROW(1:500))-1),LEFT(L424,MAX(10,G13)))))</f>
        <v/>
      </c>
      <c r="I424" s="963" t="str">
        <f t="shared" si="82"/>
        <v/>
      </c>
      <c r="J424" s="963" t="str">
        <f t="shared" si="83"/>
        <v/>
      </c>
      <c r="K424" s="964" t="str">
        <f>IF(M423&lt;&gt;"",K423,IF(K423&lt;MAX(A18:A317),K423+1,""))</f>
        <v/>
      </c>
      <c r="L424" s="965" t="str">
        <f>IF(K424="","",IF(M423&lt;&gt;"",M423,INDEX(E18:E317,MATCH(K424,A18:A317,0))))</f>
        <v/>
      </c>
      <c r="M424" s="965" t="str">
        <f t="shared" si="84"/>
        <v/>
      </c>
      <c r="N424" s="966" t="str">
        <f t="shared" si="85"/>
        <v/>
      </c>
      <c r="O424" s="967" t="str">
        <f t="shared" si="86"/>
        <v/>
      </c>
      <c r="P424" s="967" t="str">
        <f t="shared" si="87"/>
        <v/>
      </c>
      <c r="Q424" s="966" t="str">
        <f t="shared" si="88"/>
        <v/>
      </c>
      <c r="R424" s="967" t="str">
        <f>IF(N424="","",IF(COUNTIF(AP18:AP300,TRIM(Q424))&gt;0,"EXCLUSION EXACTE",""))</f>
        <v/>
      </c>
      <c r="S424" s="967" t="str" cm="1">
        <f t="array" ref="S424">IF(N424="","",IF(SUMPRODUCT(--(AP18:AP300&lt;&gt;""),--ISNUMBER(SEARCH(" "&amp;AP18:AP300&amp;" ",Q424)))&gt;0,"BLOQUE MOLLUSQUES",""))</f>
        <v/>
      </c>
      <c r="T424" s="967" t="str" cm="1">
        <f t="array" ref="T424">IF(N424="","",IF(SUMPRODUCT(--(AT18:AT300&lt;&gt;""),--ISNUMBER(SEARCH(" "&amp;AT18:AT300&amp;" ",Q424)))&gt;0,"FORCE MOLLUSQUES",""))</f>
        <v/>
      </c>
      <c r="U424" s="966" t="str">
        <f t="shared" si="89"/>
        <v/>
      </c>
      <c r="V424" s="966" t="str">
        <f t="shared" si="91"/>
        <v/>
      </c>
      <c r="W424" s="991" t="str">
        <f t="shared" si="90"/>
        <v/>
      </c>
      <c r="X424" s="967" t="str" cm="1">
        <f t="array" ref="X424">IF(N424="","",IF(R424&lt;&gt;"","",IF(SUMPRODUCT(--(AN18:AN1500=X17),--(AM18:AM1500&lt;&gt;""),--ISNUMBER(SEARCH(" "&amp;AM18:AM1500&amp;" ",Q424)))&gt;0,X17,"")))</f>
        <v/>
      </c>
      <c r="Y424" s="967" t="str" cm="1">
        <f t="array" ref="Y424">IF(N424="","",IF(R424&lt;&gt;"","",IF(SUMPRODUCT(--(AN18:AN1500=Y17),--(AM18:AM1500&lt;&gt;""),--ISNUMBER(SEARCH(" "&amp;AM18:AM1500&amp;" ",Q424)))&gt;0,Y17,"")))</f>
        <v/>
      </c>
      <c r="Z424" s="967" t="str" cm="1">
        <f t="array" ref="Z424">IF(N424="","",IF(R424&lt;&gt;"","",IF(SUMPRODUCT(--(AN18:AN1500=Z17),--(AM18:AM1500&lt;&gt;""),--ISNUMBER(SEARCH(" "&amp;AM18:AM1500&amp;" ",Q424)))&gt;0,Z17,"")))</f>
        <v/>
      </c>
      <c r="AA424" s="967" t="str" cm="1">
        <f t="array" ref="AA424">IF(N424="","",IF(R424&lt;&gt;"","",IF(SUMPRODUCT(--(AN18:AN1500=AA17),--(AM18:AM1500&lt;&gt;""),--ISNUMBER(SEARCH(" "&amp;AM18:AM1500&amp;" ",Q424)))&gt;0,AA17,"")))</f>
        <v/>
      </c>
      <c r="AB424" s="967" t="str" cm="1">
        <f t="array" ref="AB424">IF(N424="","",IF(R424&lt;&gt;"","",IF(SUMPRODUCT(--(AN18:AN1500=AB17),--(AM18:AM1500&lt;&gt;""),--ISNUMBER(SEARCH(" "&amp;AM18:AM1500&amp;" ",Q424)))&gt;0,AB17,"")))</f>
        <v/>
      </c>
      <c r="AC424" s="967" t="str" cm="1">
        <f t="array" ref="AC424">IF(N424="","",IF(R424&lt;&gt;"","",IF(SUMPRODUCT(--(AN18:AN1500=AC17),--(AM18:AM1500&lt;&gt;""),--ISNUMBER(SEARCH(" "&amp;AM18:AM1500&amp;" ",Q424)))&gt;0,AC17,"")))</f>
        <v/>
      </c>
      <c r="AD424" s="967" t="str" cm="1">
        <f t="array" ref="AD424">IF(N424="","",IF(R424&lt;&gt;"","",IF(SUMPRODUCT(--(AN18:AN1500=AD17),--(AM18:AM1500&lt;&gt;""),--ISNUMBER(SEARCH(" "&amp;AM18:AM1500&amp;" ",Q424)))&gt;0,AD17,"")))</f>
        <v/>
      </c>
      <c r="AE424" s="967" t="str" cm="1">
        <f t="array" ref="AE424">IF(N424="","",IF(R424&lt;&gt;"","",IF(SUMPRODUCT(--(AN18:AN1500=AE17),--(AM18:AM1500&lt;&gt;""),--ISNUMBER(SEARCH(" "&amp;AM18:AM1500&amp;" ",Q424)))&gt;0,AE17,"")))</f>
        <v/>
      </c>
      <c r="AF424" s="967" t="str" cm="1">
        <f t="array" ref="AF424">IF(N424="","",IF(R424&lt;&gt;"","",IF(SUMPRODUCT(--(AN18:AN1500=AF17),--(AM18:AM1500&lt;&gt;""),--ISNUMBER(SEARCH(" "&amp;AM18:AM1500&amp;" ",Q424)))&gt;0,AF17,"")))</f>
        <v/>
      </c>
      <c r="AG424" s="967" t="str" cm="1">
        <f t="array" ref="AG424">IF(N424="","",IF(R424&lt;&gt;"","",IF(SUMPRODUCT(--(AN18:AN1500=AG17),--(AM18:AM1500&lt;&gt;""),--ISNUMBER(SEARCH(" "&amp;AM18:AM1500&amp;" ",Q424)))&gt;0,AG17,"")))</f>
        <v/>
      </c>
      <c r="AH424" s="967" t="str" cm="1">
        <f t="array" ref="AH424">IF(N424="","",IF(R424&lt;&gt;"","",IF(SUMPRODUCT(--(AN18:AN1500=AH17),--(AM18:AM1500&lt;&gt;""),--ISNUMBER(SEARCH(" "&amp;AM18:AM1500&amp;" ",Q424)))&gt;0,AH17,"")))</f>
        <v/>
      </c>
      <c r="AI424" s="967" t="str" cm="1">
        <f t="array" ref="AI424">IF(N424="","",IF(R424&lt;&gt;"","",IF(SUMPRODUCT(--(AN18:AN1500=AI17),--(AM18:AM1500&lt;&gt;""),--ISNUMBER(SEARCH(" "&amp;AM18:AM1500&amp;" ",Q424)))&gt;0,AI17,"")))</f>
        <v/>
      </c>
      <c r="AJ424" s="967" t="str" cm="1">
        <f t="array" ref="AJ424">IF(N424="","",IF(R424&lt;&gt;"","",IF(SUMPRODUCT(--(AN18:AN1500=AJ17),--(AM18:AM1500&lt;&gt;""),--ISNUMBER(SEARCH(" "&amp;AM18:AM1500&amp;" ",Q424)))&gt;0,AJ17,"")))</f>
        <v/>
      </c>
      <c r="AK424" s="967" t="str" cm="1">
        <f t="array" ref="AK424">IF(N424="","",IF(T424&lt;&gt;"",AK17,IF(S424&lt;&gt;"","",IF(R424&lt;&gt;"","",IF(SUMPRODUCT(--(AN18:AN1500=AK17),--(AM18:AM1500&lt;&gt;""),--ISNUMBER(SEARCH(" "&amp;AM18:AM1500&amp;" ",Q424)))&gt;0,AK17,"")))))</f>
        <v/>
      </c>
      <c r="AM424" s="968" t="s">
        <v>2201</v>
      </c>
      <c r="AN424" s="968" t="s">
        <v>1597</v>
      </c>
      <c r="BN424" s="49">
        <v>1</v>
      </c>
    </row>
    <row r="425" spans="3:66" ht="35.1" customHeight="1">
      <c r="C425" s="65"/>
      <c r="D425" s="984" t="str">
        <f t="shared" si="81"/>
        <v/>
      </c>
      <c r="E425" s="982"/>
      <c r="G425" s="964" t="str">
        <f>IF(H425="","",COUNTIF(H18:H425,"&lt;&gt;"))</f>
        <v/>
      </c>
      <c r="H425" s="965" t="str" cm="1">
        <f t="array" ref="H425">IF(L425="","",IF(LEN(L425)&lt;=MAX(10,G13),L425,IFERROR(LEFT(L425,LOOKUP(2,1/(MID(L425,ROW(1:500),1)=" ")/(ROW(1:500)&lt;=MAX(10,G13)),ROW(1:500))-1),LEFT(L425,MAX(10,G13)))))</f>
        <v/>
      </c>
      <c r="I425" s="964" t="str">
        <f t="shared" si="82"/>
        <v/>
      </c>
      <c r="J425" s="964" t="str">
        <f t="shared" si="83"/>
        <v/>
      </c>
      <c r="K425" s="964" t="str">
        <f>IF(M424&lt;&gt;"",K424,IF(K424&lt;MAX(A18:A317),K424+1,""))</f>
        <v/>
      </c>
      <c r="L425" s="965" t="str">
        <f>IF(K425="","",IF(M424&lt;&gt;"",M424,INDEX(E18:E317,MATCH(K425,A18:A317,0))))</f>
        <v/>
      </c>
      <c r="M425" s="965" t="str">
        <f t="shared" si="84"/>
        <v/>
      </c>
      <c r="N425" s="965" t="str">
        <f t="shared" si="85"/>
        <v/>
      </c>
      <c r="O425" s="964" t="str">
        <f t="shared" si="86"/>
        <v/>
      </c>
      <c r="P425" s="964" t="str">
        <f t="shared" si="87"/>
        <v/>
      </c>
      <c r="Q425" s="965" t="str">
        <f t="shared" si="88"/>
        <v/>
      </c>
      <c r="R425" s="964" t="str">
        <f>IF(N425="","",IF(COUNTIF(AP18:AP300,TRIM(Q425))&gt;0,"EXCLUSION EXACTE",""))</f>
        <v/>
      </c>
      <c r="S425" s="964" t="str" cm="1">
        <f t="array" ref="S425">IF(N425="","",IF(SUMPRODUCT(--(AP18:AP300&lt;&gt;""),--ISNUMBER(SEARCH(" "&amp;AP18:AP300&amp;" ",Q425)))&gt;0,"BLOQUE MOLLUSQUES",""))</f>
        <v/>
      </c>
      <c r="T425" s="964" t="str" cm="1">
        <f t="array" ref="T425">IF(N425="","",IF(SUMPRODUCT(--(AT18:AT300&lt;&gt;""),--ISNUMBER(SEARCH(" "&amp;AT18:AT300&amp;" ",Q425)))&gt;0,"FORCE MOLLUSQUES",""))</f>
        <v/>
      </c>
      <c r="U425" s="965" t="str">
        <f t="shared" si="89"/>
        <v/>
      </c>
      <c r="V425" s="965" t="str">
        <f t="shared" si="91"/>
        <v/>
      </c>
      <c r="W425" s="977" t="str">
        <f t="shared" si="90"/>
        <v/>
      </c>
      <c r="X425" s="964" t="str" cm="1">
        <f t="array" ref="X425">IF(N425="","",IF(R425&lt;&gt;"","",IF(SUMPRODUCT(--(AN18:AN1500=X17),--(AM18:AM1500&lt;&gt;""),--ISNUMBER(SEARCH(" "&amp;AM18:AM1500&amp;" ",Q425)))&gt;0,X17,"")))</f>
        <v/>
      </c>
      <c r="Y425" s="964" t="str" cm="1">
        <f t="array" ref="Y425">IF(N425="","",IF(R425&lt;&gt;"","",IF(SUMPRODUCT(--(AN18:AN1500=Y17),--(AM18:AM1500&lt;&gt;""),--ISNUMBER(SEARCH(" "&amp;AM18:AM1500&amp;" ",Q425)))&gt;0,Y17,"")))</f>
        <v/>
      </c>
      <c r="Z425" s="964" t="str" cm="1">
        <f t="array" ref="Z425">IF(N425="","",IF(R425&lt;&gt;"","",IF(SUMPRODUCT(--(AN18:AN1500=Z17),--(AM18:AM1500&lt;&gt;""),--ISNUMBER(SEARCH(" "&amp;AM18:AM1500&amp;" ",Q425)))&gt;0,Z17,"")))</f>
        <v/>
      </c>
      <c r="AA425" s="964" t="str" cm="1">
        <f t="array" ref="AA425">IF(N425="","",IF(R425&lt;&gt;"","",IF(SUMPRODUCT(--(AN18:AN1500=AA17),--(AM18:AM1500&lt;&gt;""),--ISNUMBER(SEARCH(" "&amp;AM18:AM1500&amp;" ",Q425)))&gt;0,AA17,"")))</f>
        <v/>
      </c>
      <c r="AB425" s="964" t="str" cm="1">
        <f t="array" ref="AB425">IF(N425="","",IF(R425&lt;&gt;"","",IF(SUMPRODUCT(--(AN18:AN1500=AB17),--(AM18:AM1500&lt;&gt;""),--ISNUMBER(SEARCH(" "&amp;AM18:AM1500&amp;" ",Q425)))&gt;0,AB17,"")))</f>
        <v/>
      </c>
      <c r="AC425" s="964" t="str" cm="1">
        <f t="array" ref="AC425">IF(N425="","",IF(R425&lt;&gt;"","",IF(SUMPRODUCT(--(AN18:AN1500=AC17),--(AM18:AM1500&lt;&gt;""),--ISNUMBER(SEARCH(" "&amp;AM18:AM1500&amp;" ",Q425)))&gt;0,AC17,"")))</f>
        <v/>
      </c>
      <c r="AD425" s="964" t="str" cm="1">
        <f t="array" ref="AD425">IF(N425="","",IF(R425&lt;&gt;"","",IF(SUMPRODUCT(--(AN18:AN1500=AD17),--(AM18:AM1500&lt;&gt;""),--ISNUMBER(SEARCH(" "&amp;AM18:AM1500&amp;" ",Q425)))&gt;0,AD17,"")))</f>
        <v/>
      </c>
      <c r="AE425" s="964" t="str" cm="1">
        <f t="array" ref="AE425">IF(N425="","",IF(R425&lt;&gt;"","",IF(SUMPRODUCT(--(AN18:AN1500=AE17),--(AM18:AM1500&lt;&gt;""),--ISNUMBER(SEARCH(" "&amp;AM18:AM1500&amp;" ",Q425)))&gt;0,AE17,"")))</f>
        <v/>
      </c>
      <c r="AF425" s="964" t="str" cm="1">
        <f t="array" ref="AF425">IF(N425="","",IF(R425&lt;&gt;"","",IF(SUMPRODUCT(--(AN18:AN1500=AF17),--(AM18:AM1500&lt;&gt;""),--ISNUMBER(SEARCH(" "&amp;AM18:AM1500&amp;" ",Q425)))&gt;0,AF17,"")))</f>
        <v/>
      </c>
      <c r="AG425" s="964" t="str" cm="1">
        <f t="array" ref="AG425">IF(N425="","",IF(R425&lt;&gt;"","",IF(SUMPRODUCT(--(AN18:AN1500=AG17),--(AM18:AM1500&lt;&gt;""),--ISNUMBER(SEARCH(" "&amp;AM18:AM1500&amp;" ",Q425)))&gt;0,AG17,"")))</f>
        <v/>
      </c>
      <c r="AH425" s="964" t="str" cm="1">
        <f t="array" ref="AH425">IF(N425="","",IF(R425&lt;&gt;"","",IF(SUMPRODUCT(--(AN18:AN1500=AH17),--(AM18:AM1500&lt;&gt;""),--ISNUMBER(SEARCH(" "&amp;AM18:AM1500&amp;" ",Q425)))&gt;0,AH17,"")))</f>
        <v/>
      </c>
      <c r="AI425" s="964" t="str" cm="1">
        <f t="array" ref="AI425">IF(N425="","",IF(R425&lt;&gt;"","",IF(SUMPRODUCT(--(AN18:AN1500=AI17),--(AM18:AM1500&lt;&gt;""),--ISNUMBER(SEARCH(" "&amp;AM18:AM1500&amp;" ",Q425)))&gt;0,AI17,"")))</f>
        <v/>
      </c>
      <c r="AJ425" s="964" t="str" cm="1">
        <f t="array" ref="AJ425">IF(N425="","",IF(R425&lt;&gt;"","",IF(SUMPRODUCT(--(AN18:AN1500=AJ17),--(AM18:AM1500&lt;&gt;""),--ISNUMBER(SEARCH(" "&amp;AM18:AM1500&amp;" ",Q425)))&gt;0,AJ17,"")))</f>
        <v/>
      </c>
      <c r="AK425" s="964" t="str" cm="1">
        <f t="array" ref="AK425">IF(N425="","",IF(T425&lt;&gt;"",AK17,IF(S425&lt;&gt;"","",IF(R425&lt;&gt;"","",IF(SUMPRODUCT(--(AN18:AN1500=AK17),--(AM18:AM1500&lt;&gt;""),--ISNUMBER(SEARCH(" "&amp;AM18:AM1500&amp;" ",Q425)))&gt;0,AK17,"")))))</f>
        <v/>
      </c>
      <c r="AM425" s="964" t="s">
        <v>2202</v>
      </c>
      <c r="AN425" s="964" t="s">
        <v>1597</v>
      </c>
      <c r="BN425" s="49">
        <v>1</v>
      </c>
    </row>
    <row r="426" spans="3:66" ht="35.1" customHeight="1">
      <c r="C426" s="65"/>
      <c r="D426" s="984" t="str">
        <f t="shared" si="81"/>
        <v/>
      </c>
      <c r="E426" s="982"/>
      <c r="G426" s="963" t="str">
        <f>IF(H426="","",COUNTIF(H18:H426,"&lt;&gt;"))</f>
        <v/>
      </c>
      <c r="H426" s="958" t="str" cm="1">
        <f t="array" ref="H426">IF(L426="","",IF(LEN(L426)&lt;=MAX(10,G13),L426,IFERROR(LEFT(L426,LOOKUP(2,1/(MID(L426,ROW(1:500),1)=" ")/(ROW(1:500)&lt;=MAX(10,G13)),ROW(1:500))-1),LEFT(L426,MAX(10,G13)))))</f>
        <v/>
      </c>
      <c r="I426" s="963" t="str">
        <f t="shared" si="82"/>
        <v/>
      </c>
      <c r="J426" s="963" t="str">
        <f t="shared" si="83"/>
        <v/>
      </c>
      <c r="K426" s="964" t="str">
        <f>IF(M425&lt;&gt;"",K425,IF(K425&lt;MAX(A18:A317),K425+1,""))</f>
        <v/>
      </c>
      <c r="L426" s="965" t="str">
        <f>IF(K426="","",IF(M425&lt;&gt;"",M425,INDEX(E18:E317,MATCH(K426,A18:A317,0))))</f>
        <v/>
      </c>
      <c r="M426" s="965" t="str">
        <f t="shared" si="84"/>
        <v/>
      </c>
      <c r="N426" s="966" t="str">
        <f t="shared" si="85"/>
        <v/>
      </c>
      <c r="O426" s="967" t="str">
        <f t="shared" si="86"/>
        <v/>
      </c>
      <c r="P426" s="967" t="str">
        <f t="shared" si="87"/>
        <v/>
      </c>
      <c r="Q426" s="966" t="str">
        <f t="shared" si="88"/>
        <v/>
      </c>
      <c r="R426" s="967" t="str">
        <f>IF(N426="","",IF(COUNTIF(AP18:AP300,TRIM(Q426))&gt;0,"EXCLUSION EXACTE",""))</f>
        <v/>
      </c>
      <c r="S426" s="967" t="str" cm="1">
        <f t="array" ref="S426">IF(N426="","",IF(SUMPRODUCT(--(AP18:AP300&lt;&gt;""),--ISNUMBER(SEARCH(" "&amp;AP18:AP300&amp;" ",Q426)))&gt;0,"BLOQUE MOLLUSQUES",""))</f>
        <v/>
      </c>
      <c r="T426" s="967" t="str" cm="1">
        <f t="array" ref="T426">IF(N426="","",IF(SUMPRODUCT(--(AT18:AT300&lt;&gt;""),--ISNUMBER(SEARCH(" "&amp;AT18:AT300&amp;" ",Q426)))&gt;0,"FORCE MOLLUSQUES",""))</f>
        <v/>
      </c>
      <c r="U426" s="966" t="str">
        <f t="shared" si="89"/>
        <v/>
      </c>
      <c r="V426" s="966" t="str">
        <f t="shared" si="91"/>
        <v/>
      </c>
      <c r="W426" s="991" t="str">
        <f t="shared" si="90"/>
        <v/>
      </c>
      <c r="X426" s="967" t="str" cm="1">
        <f t="array" ref="X426">IF(N426="","",IF(R426&lt;&gt;"","",IF(SUMPRODUCT(--(AN18:AN1500=X17),--(AM18:AM1500&lt;&gt;""),--ISNUMBER(SEARCH(" "&amp;AM18:AM1500&amp;" ",Q426)))&gt;0,X17,"")))</f>
        <v/>
      </c>
      <c r="Y426" s="967" t="str" cm="1">
        <f t="array" ref="Y426">IF(N426="","",IF(R426&lt;&gt;"","",IF(SUMPRODUCT(--(AN18:AN1500=Y17),--(AM18:AM1500&lt;&gt;""),--ISNUMBER(SEARCH(" "&amp;AM18:AM1500&amp;" ",Q426)))&gt;0,Y17,"")))</f>
        <v/>
      </c>
      <c r="Z426" s="967" t="str" cm="1">
        <f t="array" ref="Z426">IF(N426="","",IF(R426&lt;&gt;"","",IF(SUMPRODUCT(--(AN18:AN1500=Z17),--(AM18:AM1500&lt;&gt;""),--ISNUMBER(SEARCH(" "&amp;AM18:AM1500&amp;" ",Q426)))&gt;0,Z17,"")))</f>
        <v/>
      </c>
      <c r="AA426" s="967" t="str" cm="1">
        <f t="array" ref="AA426">IF(N426="","",IF(R426&lt;&gt;"","",IF(SUMPRODUCT(--(AN18:AN1500=AA17),--(AM18:AM1500&lt;&gt;""),--ISNUMBER(SEARCH(" "&amp;AM18:AM1500&amp;" ",Q426)))&gt;0,AA17,"")))</f>
        <v/>
      </c>
      <c r="AB426" s="967" t="str" cm="1">
        <f t="array" ref="AB426">IF(N426="","",IF(R426&lt;&gt;"","",IF(SUMPRODUCT(--(AN18:AN1500=AB17),--(AM18:AM1500&lt;&gt;""),--ISNUMBER(SEARCH(" "&amp;AM18:AM1500&amp;" ",Q426)))&gt;0,AB17,"")))</f>
        <v/>
      </c>
      <c r="AC426" s="967" t="str" cm="1">
        <f t="array" ref="AC426">IF(N426="","",IF(R426&lt;&gt;"","",IF(SUMPRODUCT(--(AN18:AN1500=AC17),--(AM18:AM1500&lt;&gt;""),--ISNUMBER(SEARCH(" "&amp;AM18:AM1500&amp;" ",Q426)))&gt;0,AC17,"")))</f>
        <v/>
      </c>
      <c r="AD426" s="967" t="str" cm="1">
        <f t="array" ref="AD426">IF(N426="","",IF(R426&lt;&gt;"","",IF(SUMPRODUCT(--(AN18:AN1500=AD17),--(AM18:AM1500&lt;&gt;""),--ISNUMBER(SEARCH(" "&amp;AM18:AM1500&amp;" ",Q426)))&gt;0,AD17,"")))</f>
        <v/>
      </c>
      <c r="AE426" s="967" t="str" cm="1">
        <f t="array" ref="AE426">IF(N426="","",IF(R426&lt;&gt;"","",IF(SUMPRODUCT(--(AN18:AN1500=AE17),--(AM18:AM1500&lt;&gt;""),--ISNUMBER(SEARCH(" "&amp;AM18:AM1500&amp;" ",Q426)))&gt;0,AE17,"")))</f>
        <v/>
      </c>
      <c r="AF426" s="967" t="str" cm="1">
        <f t="array" ref="AF426">IF(N426="","",IF(R426&lt;&gt;"","",IF(SUMPRODUCT(--(AN18:AN1500=AF17),--(AM18:AM1500&lt;&gt;""),--ISNUMBER(SEARCH(" "&amp;AM18:AM1500&amp;" ",Q426)))&gt;0,AF17,"")))</f>
        <v/>
      </c>
      <c r="AG426" s="967" t="str" cm="1">
        <f t="array" ref="AG426">IF(N426="","",IF(R426&lt;&gt;"","",IF(SUMPRODUCT(--(AN18:AN1500=AG17),--(AM18:AM1500&lt;&gt;""),--ISNUMBER(SEARCH(" "&amp;AM18:AM1500&amp;" ",Q426)))&gt;0,AG17,"")))</f>
        <v/>
      </c>
      <c r="AH426" s="967" t="str" cm="1">
        <f t="array" ref="AH426">IF(N426="","",IF(R426&lt;&gt;"","",IF(SUMPRODUCT(--(AN18:AN1500=AH17),--(AM18:AM1500&lt;&gt;""),--ISNUMBER(SEARCH(" "&amp;AM18:AM1500&amp;" ",Q426)))&gt;0,AH17,"")))</f>
        <v/>
      </c>
      <c r="AI426" s="967" t="str" cm="1">
        <f t="array" ref="AI426">IF(N426="","",IF(R426&lt;&gt;"","",IF(SUMPRODUCT(--(AN18:AN1500=AI17),--(AM18:AM1500&lt;&gt;""),--ISNUMBER(SEARCH(" "&amp;AM18:AM1500&amp;" ",Q426)))&gt;0,AI17,"")))</f>
        <v/>
      </c>
      <c r="AJ426" s="967" t="str" cm="1">
        <f t="array" ref="AJ426">IF(N426="","",IF(R426&lt;&gt;"","",IF(SUMPRODUCT(--(AN18:AN1500=AJ17),--(AM18:AM1500&lt;&gt;""),--ISNUMBER(SEARCH(" "&amp;AM18:AM1500&amp;" ",Q426)))&gt;0,AJ17,"")))</f>
        <v/>
      </c>
      <c r="AK426" s="967" t="str" cm="1">
        <f t="array" ref="AK426">IF(N426="","",IF(T426&lt;&gt;"",AK17,IF(S426&lt;&gt;"","",IF(R426&lt;&gt;"","",IF(SUMPRODUCT(--(AN18:AN1500=AK17),--(AM18:AM1500&lt;&gt;""),--ISNUMBER(SEARCH(" "&amp;AM18:AM1500&amp;" ",Q426)))&gt;0,AK17,"")))))</f>
        <v/>
      </c>
      <c r="AM426" s="968" t="s">
        <v>2203</v>
      </c>
      <c r="AN426" s="968" t="s">
        <v>1597</v>
      </c>
      <c r="BN426" s="49">
        <v>1</v>
      </c>
    </row>
    <row r="427" spans="3:66" ht="35.1" customHeight="1">
      <c r="C427" s="65"/>
      <c r="D427" s="984" t="str">
        <f t="shared" si="81"/>
        <v/>
      </c>
      <c r="E427" s="982"/>
      <c r="G427" s="964" t="str">
        <f>IF(H427="","",COUNTIF(H18:H427,"&lt;&gt;"))</f>
        <v/>
      </c>
      <c r="H427" s="965" t="str" cm="1">
        <f t="array" ref="H427">IF(L427="","",IF(LEN(L427)&lt;=MAX(10,G13),L427,IFERROR(LEFT(L427,LOOKUP(2,1/(MID(L427,ROW(1:500),1)=" ")/(ROW(1:500)&lt;=MAX(10,G13)),ROW(1:500))-1),LEFT(L427,MAX(10,G13)))))</f>
        <v/>
      </c>
      <c r="I427" s="964" t="str">
        <f t="shared" si="82"/>
        <v/>
      </c>
      <c r="J427" s="964" t="str">
        <f t="shared" si="83"/>
        <v/>
      </c>
      <c r="K427" s="964" t="str">
        <f>IF(M426&lt;&gt;"",K426,IF(K426&lt;MAX(A18:A317),K426+1,""))</f>
        <v/>
      </c>
      <c r="L427" s="965" t="str">
        <f>IF(K427="","",IF(M426&lt;&gt;"",M426,INDEX(E18:E317,MATCH(K427,A18:A317,0))))</f>
        <v/>
      </c>
      <c r="M427" s="965" t="str">
        <f t="shared" si="84"/>
        <v/>
      </c>
      <c r="N427" s="965" t="str">
        <f t="shared" si="85"/>
        <v/>
      </c>
      <c r="O427" s="964" t="str">
        <f t="shared" si="86"/>
        <v/>
      </c>
      <c r="P427" s="964" t="str">
        <f t="shared" si="87"/>
        <v/>
      </c>
      <c r="Q427" s="965" t="str">
        <f t="shared" si="88"/>
        <v/>
      </c>
      <c r="R427" s="964" t="str">
        <f>IF(N427="","",IF(COUNTIF(AP18:AP300,TRIM(Q427))&gt;0,"EXCLUSION EXACTE",""))</f>
        <v/>
      </c>
      <c r="S427" s="964" t="str" cm="1">
        <f t="array" ref="S427">IF(N427="","",IF(SUMPRODUCT(--(AP18:AP300&lt;&gt;""),--ISNUMBER(SEARCH(" "&amp;AP18:AP300&amp;" ",Q427)))&gt;0,"BLOQUE MOLLUSQUES",""))</f>
        <v/>
      </c>
      <c r="T427" s="964" t="str" cm="1">
        <f t="array" ref="T427">IF(N427="","",IF(SUMPRODUCT(--(AT18:AT300&lt;&gt;""),--ISNUMBER(SEARCH(" "&amp;AT18:AT300&amp;" ",Q427)))&gt;0,"FORCE MOLLUSQUES",""))</f>
        <v/>
      </c>
      <c r="U427" s="965" t="str">
        <f t="shared" si="89"/>
        <v/>
      </c>
      <c r="V427" s="965" t="str">
        <f t="shared" si="91"/>
        <v/>
      </c>
      <c r="W427" s="977" t="str">
        <f t="shared" si="90"/>
        <v/>
      </c>
      <c r="X427" s="964" t="str" cm="1">
        <f t="array" ref="X427">IF(N427="","",IF(R427&lt;&gt;"","",IF(SUMPRODUCT(--(AN18:AN1500=X17),--(AM18:AM1500&lt;&gt;""),--ISNUMBER(SEARCH(" "&amp;AM18:AM1500&amp;" ",Q427)))&gt;0,X17,"")))</f>
        <v/>
      </c>
      <c r="Y427" s="964" t="str" cm="1">
        <f t="array" ref="Y427">IF(N427="","",IF(R427&lt;&gt;"","",IF(SUMPRODUCT(--(AN18:AN1500=Y17),--(AM18:AM1500&lt;&gt;""),--ISNUMBER(SEARCH(" "&amp;AM18:AM1500&amp;" ",Q427)))&gt;0,Y17,"")))</f>
        <v/>
      </c>
      <c r="Z427" s="964" t="str" cm="1">
        <f t="array" ref="Z427">IF(N427="","",IF(R427&lt;&gt;"","",IF(SUMPRODUCT(--(AN18:AN1500=Z17),--(AM18:AM1500&lt;&gt;""),--ISNUMBER(SEARCH(" "&amp;AM18:AM1500&amp;" ",Q427)))&gt;0,Z17,"")))</f>
        <v/>
      </c>
      <c r="AA427" s="964" t="str" cm="1">
        <f t="array" ref="AA427">IF(N427="","",IF(R427&lt;&gt;"","",IF(SUMPRODUCT(--(AN18:AN1500=AA17),--(AM18:AM1500&lt;&gt;""),--ISNUMBER(SEARCH(" "&amp;AM18:AM1500&amp;" ",Q427)))&gt;0,AA17,"")))</f>
        <v/>
      </c>
      <c r="AB427" s="964" t="str" cm="1">
        <f t="array" ref="AB427">IF(N427="","",IF(R427&lt;&gt;"","",IF(SUMPRODUCT(--(AN18:AN1500=AB17),--(AM18:AM1500&lt;&gt;""),--ISNUMBER(SEARCH(" "&amp;AM18:AM1500&amp;" ",Q427)))&gt;0,AB17,"")))</f>
        <v/>
      </c>
      <c r="AC427" s="964" t="str" cm="1">
        <f t="array" ref="AC427">IF(N427="","",IF(R427&lt;&gt;"","",IF(SUMPRODUCT(--(AN18:AN1500=AC17),--(AM18:AM1500&lt;&gt;""),--ISNUMBER(SEARCH(" "&amp;AM18:AM1500&amp;" ",Q427)))&gt;0,AC17,"")))</f>
        <v/>
      </c>
      <c r="AD427" s="964" t="str" cm="1">
        <f t="array" ref="AD427">IF(N427="","",IF(R427&lt;&gt;"","",IF(SUMPRODUCT(--(AN18:AN1500=AD17),--(AM18:AM1500&lt;&gt;""),--ISNUMBER(SEARCH(" "&amp;AM18:AM1500&amp;" ",Q427)))&gt;0,AD17,"")))</f>
        <v/>
      </c>
      <c r="AE427" s="964" t="str" cm="1">
        <f t="array" ref="AE427">IF(N427="","",IF(R427&lt;&gt;"","",IF(SUMPRODUCT(--(AN18:AN1500=AE17),--(AM18:AM1500&lt;&gt;""),--ISNUMBER(SEARCH(" "&amp;AM18:AM1500&amp;" ",Q427)))&gt;0,AE17,"")))</f>
        <v/>
      </c>
      <c r="AF427" s="964" t="str" cm="1">
        <f t="array" ref="AF427">IF(N427="","",IF(R427&lt;&gt;"","",IF(SUMPRODUCT(--(AN18:AN1500=AF17),--(AM18:AM1500&lt;&gt;""),--ISNUMBER(SEARCH(" "&amp;AM18:AM1500&amp;" ",Q427)))&gt;0,AF17,"")))</f>
        <v/>
      </c>
      <c r="AG427" s="964" t="str" cm="1">
        <f t="array" ref="AG427">IF(N427="","",IF(R427&lt;&gt;"","",IF(SUMPRODUCT(--(AN18:AN1500=AG17),--(AM18:AM1500&lt;&gt;""),--ISNUMBER(SEARCH(" "&amp;AM18:AM1500&amp;" ",Q427)))&gt;0,AG17,"")))</f>
        <v/>
      </c>
      <c r="AH427" s="964" t="str" cm="1">
        <f t="array" ref="AH427">IF(N427="","",IF(R427&lt;&gt;"","",IF(SUMPRODUCT(--(AN18:AN1500=AH17),--(AM18:AM1500&lt;&gt;""),--ISNUMBER(SEARCH(" "&amp;AM18:AM1500&amp;" ",Q427)))&gt;0,AH17,"")))</f>
        <v/>
      </c>
      <c r="AI427" s="964" t="str" cm="1">
        <f t="array" ref="AI427">IF(N427="","",IF(R427&lt;&gt;"","",IF(SUMPRODUCT(--(AN18:AN1500=AI17),--(AM18:AM1500&lt;&gt;""),--ISNUMBER(SEARCH(" "&amp;AM18:AM1500&amp;" ",Q427)))&gt;0,AI17,"")))</f>
        <v/>
      </c>
      <c r="AJ427" s="964" t="str" cm="1">
        <f t="array" ref="AJ427">IF(N427="","",IF(R427&lt;&gt;"","",IF(SUMPRODUCT(--(AN18:AN1500=AJ17),--(AM18:AM1500&lt;&gt;""),--ISNUMBER(SEARCH(" "&amp;AM18:AM1500&amp;" ",Q427)))&gt;0,AJ17,"")))</f>
        <v/>
      </c>
      <c r="AK427" s="964" t="str" cm="1">
        <f t="array" ref="AK427">IF(N427="","",IF(T427&lt;&gt;"",AK17,IF(S427&lt;&gt;"","",IF(R427&lt;&gt;"","",IF(SUMPRODUCT(--(AN18:AN1500=AK17),--(AM18:AM1500&lt;&gt;""),--ISNUMBER(SEARCH(" "&amp;AM18:AM1500&amp;" ",Q427)))&gt;0,AK17,"")))))</f>
        <v/>
      </c>
      <c r="AM427" s="964" t="s">
        <v>2398</v>
      </c>
      <c r="AN427" s="964" t="s">
        <v>1597</v>
      </c>
      <c r="BN427" s="49">
        <v>1</v>
      </c>
    </row>
    <row r="428" spans="3:66" ht="35.1" customHeight="1">
      <c r="C428" s="65"/>
      <c r="D428" s="984" t="str">
        <f t="shared" si="81"/>
        <v/>
      </c>
      <c r="E428" s="982"/>
      <c r="G428" s="963" t="str">
        <f>IF(H428="","",COUNTIF(H18:H428,"&lt;&gt;"))</f>
        <v/>
      </c>
      <c r="H428" s="958" t="str" cm="1">
        <f t="array" ref="H428">IF(L428="","",IF(LEN(L428)&lt;=MAX(10,G13),L428,IFERROR(LEFT(L428,LOOKUP(2,1/(MID(L428,ROW(1:500),1)=" ")/(ROW(1:500)&lt;=MAX(10,G13)),ROW(1:500))-1),LEFT(L428,MAX(10,G13)))))</f>
        <v/>
      </c>
      <c r="I428" s="963" t="str">
        <f t="shared" si="82"/>
        <v/>
      </c>
      <c r="J428" s="963" t="str">
        <f t="shared" si="83"/>
        <v/>
      </c>
      <c r="K428" s="964" t="str">
        <f>IF(M427&lt;&gt;"",K427,IF(K427&lt;MAX(A18:A317),K427+1,""))</f>
        <v/>
      </c>
      <c r="L428" s="965" t="str">
        <f>IF(K428="","",IF(M427&lt;&gt;"",M427,INDEX(E18:E317,MATCH(K428,A18:A317,0))))</f>
        <v/>
      </c>
      <c r="M428" s="965" t="str">
        <f t="shared" si="84"/>
        <v/>
      </c>
      <c r="N428" s="966" t="str">
        <f t="shared" si="85"/>
        <v/>
      </c>
      <c r="O428" s="967" t="str">
        <f t="shared" si="86"/>
        <v/>
      </c>
      <c r="P428" s="967" t="str">
        <f t="shared" si="87"/>
        <v/>
      </c>
      <c r="Q428" s="966" t="str">
        <f t="shared" si="88"/>
        <v/>
      </c>
      <c r="R428" s="967" t="str">
        <f>IF(N428="","",IF(COUNTIF(AP18:AP300,TRIM(Q428))&gt;0,"EXCLUSION EXACTE",""))</f>
        <v/>
      </c>
      <c r="S428" s="967" t="str" cm="1">
        <f t="array" ref="S428">IF(N428="","",IF(SUMPRODUCT(--(AP18:AP300&lt;&gt;""),--ISNUMBER(SEARCH(" "&amp;AP18:AP300&amp;" ",Q428)))&gt;0,"BLOQUE MOLLUSQUES",""))</f>
        <v/>
      </c>
      <c r="T428" s="967" t="str" cm="1">
        <f t="array" ref="T428">IF(N428="","",IF(SUMPRODUCT(--(AT18:AT300&lt;&gt;""),--ISNUMBER(SEARCH(" "&amp;AT18:AT300&amp;" ",Q428)))&gt;0,"FORCE MOLLUSQUES",""))</f>
        <v/>
      </c>
      <c r="U428" s="966" t="str">
        <f t="shared" si="89"/>
        <v/>
      </c>
      <c r="V428" s="966" t="str">
        <f t="shared" si="91"/>
        <v/>
      </c>
      <c r="W428" s="991" t="str">
        <f t="shared" si="90"/>
        <v/>
      </c>
      <c r="X428" s="967" t="str" cm="1">
        <f t="array" ref="X428">IF(N428="","",IF(R428&lt;&gt;"","",IF(SUMPRODUCT(--(AN18:AN1500=X17),--(AM18:AM1500&lt;&gt;""),--ISNUMBER(SEARCH(" "&amp;AM18:AM1500&amp;" ",Q428)))&gt;0,X17,"")))</f>
        <v/>
      </c>
      <c r="Y428" s="967" t="str" cm="1">
        <f t="array" ref="Y428">IF(N428="","",IF(R428&lt;&gt;"","",IF(SUMPRODUCT(--(AN18:AN1500=Y17),--(AM18:AM1500&lt;&gt;""),--ISNUMBER(SEARCH(" "&amp;AM18:AM1500&amp;" ",Q428)))&gt;0,Y17,"")))</f>
        <v/>
      </c>
      <c r="Z428" s="967" t="str" cm="1">
        <f t="array" ref="Z428">IF(N428="","",IF(R428&lt;&gt;"","",IF(SUMPRODUCT(--(AN18:AN1500=Z17),--(AM18:AM1500&lt;&gt;""),--ISNUMBER(SEARCH(" "&amp;AM18:AM1500&amp;" ",Q428)))&gt;0,Z17,"")))</f>
        <v/>
      </c>
      <c r="AA428" s="967" t="str" cm="1">
        <f t="array" ref="AA428">IF(N428="","",IF(R428&lt;&gt;"","",IF(SUMPRODUCT(--(AN18:AN1500=AA17),--(AM18:AM1500&lt;&gt;""),--ISNUMBER(SEARCH(" "&amp;AM18:AM1500&amp;" ",Q428)))&gt;0,AA17,"")))</f>
        <v/>
      </c>
      <c r="AB428" s="967" t="str" cm="1">
        <f t="array" ref="AB428">IF(N428="","",IF(R428&lt;&gt;"","",IF(SUMPRODUCT(--(AN18:AN1500=AB17),--(AM18:AM1500&lt;&gt;""),--ISNUMBER(SEARCH(" "&amp;AM18:AM1500&amp;" ",Q428)))&gt;0,AB17,"")))</f>
        <v/>
      </c>
      <c r="AC428" s="967" t="str" cm="1">
        <f t="array" ref="AC428">IF(N428="","",IF(R428&lt;&gt;"","",IF(SUMPRODUCT(--(AN18:AN1500=AC17),--(AM18:AM1500&lt;&gt;""),--ISNUMBER(SEARCH(" "&amp;AM18:AM1500&amp;" ",Q428)))&gt;0,AC17,"")))</f>
        <v/>
      </c>
      <c r="AD428" s="967" t="str" cm="1">
        <f t="array" ref="AD428">IF(N428="","",IF(R428&lt;&gt;"","",IF(SUMPRODUCT(--(AN18:AN1500=AD17),--(AM18:AM1500&lt;&gt;""),--ISNUMBER(SEARCH(" "&amp;AM18:AM1500&amp;" ",Q428)))&gt;0,AD17,"")))</f>
        <v/>
      </c>
      <c r="AE428" s="967" t="str" cm="1">
        <f t="array" ref="AE428">IF(N428="","",IF(R428&lt;&gt;"","",IF(SUMPRODUCT(--(AN18:AN1500=AE17),--(AM18:AM1500&lt;&gt;""),--ISNUMBER(SEARCH(" "&amp;AM18:AM1500&amp;" ",Q428)))&gt;0,AE17,"")))</f>
        <v/>
      </c>
      <c r="AF428" s="967" t="str" cm="1">
        <f t="array" ref="AF428">IF(N428="","",IF(R428&lt;&gt;"","",IF(SUMPRODUCT(--(AN18:AN1500=AF17),--(AM18:AM1500&lt;&gt;""),--ISNUMBER(SEARCH(" "&amp;AM18:AM1500&amp;" ",Q428)))&gt;0,AF17,"")))</f>
        <v/>
      </c>
      <c r="AG428" s="967" t="str" cm="1">
        <f t="array" ref="AG428">IF(N428="","",IF(R428&lt;&gt;"","",IF(SUMPRODUCT(--(AN18:AN1500=AG17),--(AM18:AM1500&lt;&gt;""),--ISNUMBER(SEARCH(" "&amp;AM18:AM1500&amp;" ",Q428)))&gt;0,AG17,"")))</f>
        <v/>
      </c>
      <c r="AH428" s="967" t="str" cm="1">
        <f t="array" ref="AH428">IF(N428="","",IF(R428&lt;&gt;"","",IF(SUMPRODUCT(--(AN18:AN1500=AH17),--(AM18:AM1500&lt;&gt;""),--ISNUMBER(SEARCH(" "&amp;AM18:AM1500&amp;" ",Q428)))&gt;0,AH17,"")))</f>
        <v/>
      </c>
      <c r="AI428" s="967" t="str" cm="1">
        <f t="array" ref="AI428">IF(N428="","",IF(R428&lt;&gt;"","",IF(SUMPRODUCT(--(AN18:AN1500=AI17),--(AM18:AM1500&lt;&gt;""),--ISNUMBER(SEARCH(" "&amp;AM18:AM1500&amp;" ",Q428)))&gt;0,AI17,"")))</f>
        <v/>
      </c>
      <c r="AJ428" s="967" t="str" cm="1">
        <f t="array" ref="AJ428">IF(N428="","",IF(R428&lt;&gt;"","",IF(SUMPRODUCT(--(AN18:AN1500=AJ17),--(AM18:AM1500&lt;&gt;""),--ISNUMBER(SEARCH(" "&amp;AM18:AM1500&amp;" ",Q428)))&gt;0,AJ17,"")))</f>
        <v/>
      </c>
      <c r="AK428" s="967" t="str" cm="1">
        <f t="array" ref="AK428">IF(N428="","",IF(T428&lt;&gt;"",AK17,IF(S428&lt;&gt;"","",IF(R428&lt;&gt;"","",IF(SUMPRODUCT(--(AN18:AN1500=AK17),--(AM18:AM1500&lt;&gt;""),--ISNUMBER(SEARCH(" "&amp;AM18:AM1500&amp;" ",Q428)))&gt;0,AK17,"")))))</f>
        <v/>
      </c>
      <c r="AM428" s="968" t="s">
        <v>2399</v>
      </c>
      <c r="AN428" s="968" t="s">
        <v>1597</v>
      </c>
      <c r="BN428" s="49">
        <v>1</v>
      </c>
    </row>
    <row r="429" spans="3:66" ht="35.1" customHeight="1">
      <c r="C429" s="65"/>
      <c r="D429" s="984" t="str">
        <f t="shared" si="81"/>
        <v/>
      </c>
      <c r="E429" s="982"/>
      <c r="G429" s="964" t="str">
        <f>IF(H429="","",COUNTIF(H18:H429,"&lt;&gt;"))</f>
        <v/>
      </c>
      <c r="H429" s="965" t="str" cm="1">
        <f t="array" ref="H429">IF(L429="","",IF(LEN(L429)&lt;=MAX(10,G13),L429,IFERROR(LEFT(L429,LOOKUP(2,1/(MID(L429,ROW(1:500),1)=" ")/(ROW(1:500)&lt;=MAX(10,G13)),ROW(1:500))-1),LEFT(L429,MAX(10,G13)))))</f>
        <v/>
      </c>
      <c r="I429" s="964" t="str">
        <f t="shared" si="82"/>
        <v/>
      </c>
      <c r="J429" s="964" t="str">
        <f t="shared" si="83"/>
        <v/>
      </c>
      <c r="K429" s="964" t="str">
        <f>IF(M428&lt;&gt;"",K428,IF(K428&lt;MAX(A18:A317),K428+1,""))</f>
        <v/>
      </c>
      <c r="L429" s="965" t="str">
        <f>IF(K429="","",IF(M428&lt;&gt;"",M428,INDEX(E18:E317,MATCH(K429,A18:A317,0))))</f>
        <v/>
      </c>
      <c r="M429" s="965" t="str">
        <f t="shared" si="84"/>
        <v/>
      </c>
      <c r="N429" s="965" t="str">
        <f t="shared" si="85"/>
        <v/>
      </c>
      <c r="O429" s="964" t="str">
        <f t="shared" si="86"/>
        <v/>
      </c>
      <c r="P429" s="964" t="str">
        <f t="shared" si="87"/>
        <v/>
      </c>
      <c r="Q429" s="965" t="str">
        <f t="shared" si="88"/>
        <v/>
      </c>
      <c r="R429" s="964" t="str">
        <f>IF(N429="","",IF(COUNTIF(AP18:AP300,TRIM(Q429))&gt;0,"EXCLUSION EXACTE",""))</f>
        <v/>
      </c>
      <c r="S429" s="964" t="str" cm="1">
        <f t="array" ref="S429">IF(N429="","",IF(SUMPRODUCT(--(AP18:AP300&lt;&gt;""),--ISNUMBER(SEARCH(" "&amp;AP18:AP300&amp;" ",Q429)))&gt;0,"BLOQUE MOLLUSQUES",""))</f>
        <v/>
      </c>
      <c r="T429" s="964" t="str" cm="1">
        <f t="array" ref="T429">IF(N429="","",IF(SUMPRODUCT(--(AT18:AT300&lt;&gt;""),--ISNUMBER(SEARCH(" "&amp;AT18:AT300&amp;" ",Q429)))&gt;0,"FORCE MOLLUSQUES",""))</f>
        <v/>
      </c>
      <c r="U429" s="965" t="str">
        <f t="shared" si="89"/>
        <v/>
      </c>
      <c r="V429" s="965" t="str">
        <f t="shared" si="91"/>
        <v/>
      </c>
      <c r="W429" s="977" t="str">
        <f t="shared" si="90"/>
        <v/>
      </c>
      <c r="X429" s="964" t="str" cm="1">
        <f t="array" ref="X429">IF(N429="","",IF(R429&lt;&gt;"","",IF(SUMPRODUCT(--(AN18:AN1500=X17),--(AM18:AM1500&lt;&gt;""),--ISNUMBER(SEARCH(" "&amp;AM18:AM1500&amp;" ",Q429)))&gt;0,X17,"")))</f>
        <v/>
      </c>
      <c r="Y429" s="964" t="str" cm="1">
        <f t="array" ref="Y429">IF(N429="","",IF(R429&lt;&gt;"","",IF(SUMPRODUCT(--(AN18:AN1500=Y17),--(AM18:AM1500&lt;&gt;""),--ISNUMBER(SEARCH(" "&amp;AM18:AM1500&amp;" ",Q429)))&gt;0,Y17,"")))</f>
        <v/>
      </c>
      <c r="Z429" s="964" t="str" cm="1">
        <f t="array" ref="Z429">IF(N429="","",IF(R429&lt;&gt;"","",IF(SUMPRODUCT(--(AN18:AN1500=Z17),--(AM18:AM1500&lt;&gt;""),--ISNUMBER(SEARCH(" "&amp;AM18:AM1500&amp;" ",Q429)))&gt;0,Z17,"")))</f>
        <v/>
      </c>
      <c r="AA429" s="964" t="str" cm="1">
        <f t="array" ref="AA429">IF(N429="","",IF(R429&lt;&gt;"","",IF(SUMPRODUCT(--(AN18:AN1500=AA17),--(AM18:AM1500&lt;&gt;""),--ISNUMBER(SEARCH(" "&amp;AM18:AM1500&amp;" ",Q429)))&gt;0,AA17,"")))</f>
        <v/>
      </c>
      <c r="AB429" s="964" t="str" cm="1">
        <f t="array" ref="AB429">IF(N429="","",IF(R429&lt;&gt;"","",IF(SUMPRODUCT(--(AN18:AN1500=AB17),--(AM18:AM1500&lt;&gt;""),--ISNUMBER(SEARCH(" "&amp;AM18:AM1500&amp;" ",Q429)))&gt;0,AB17,"")))</f>
        <v/>
      </c>
      <c r="AC429" s="964" t="str" cm="1">
        <f t="array" ref="AC429">IF(N429="","",IF(R429&lt;&gt;"","",IF(SUMPRODUCT(--(AN18:AN1500=AC17),--(AM18:AM1500&lt;&gt;""),--ISNUMBER(SEARCH(" "&amp;AM18:AM1500&amp;" ",Q429)))&gt;0,AC17,"")))</f>
        <v/>
      </c>
      <c r="AD429" s="964" t="str" cm="1">
        <f t="array" ref="AD429">IF(N429="","",IF(R429&lt;&gt;"","",IF(SUMPRODUCT(--(AN18:AN1500=AD17),--(AM18:AM1500&lt;&gt;""),--ISNUMBER(SEARCH(" "&amp;AM18:AM1500&amp;" ",Q429)))&gt;0,AD17,"")))</f>
        <v/>
      </c>
      <c r="AE429" s="964" t="str" cm="1">
        <f t="array" ref="AE429">IF(N429="","",IF(R429&lt;&gt;"","",IF(SUMPRODUCT(--(AN18:AN1500=AE17),--(AM18:AM1500&lt;&gt;""),--ISNUMBER(SEARCH(" "&amp;AM18:AM1500&amp;" ",Q429)))&gt;0,AE17,"")))</f>
        <v/>
      </c>
      <c r="AF429" s="964" t="str" cm="1">
        <f t="array" ref="AF429">IF(N429="","",IF(R429&lt;&gt;"","",IF(SUMPRODUCT(--(AN18:AN1500=AF17),--(AM18:AM1500&lt;&gt;""),--ISNUMBER(SEARCH(" "&amp;AM18:AM1500&amp;" ",Q429)))&gt;0,AF17,"")))</f>
        <v/>
      </c>
      <c r="AG429" s="964" t="str" cm="1">
        <f t="array" ref="AG429">IF(N429="","",IF(R429&lt;&gt;"","",IF(SUMPRODUCT(--(AN18:AN1500=AG17),--(AM18:AM1500&lt;&gt;""),--ISNUMBER(SEARCH(" "&amp;AM18:AM1500&amp;" ",Q429)))&gt;0,AG17,"")))</f>
        <v/>
      </c>
      <c r="AH429" s="964" t="str" cm="1">
        <f t="array" ref="AH429">IF(N429="","",IF(R429&lt;&gt;"","",IF(SUMPRODUCT(--(AN18:AN1500=AH17),--(AM18:AM1500&lt;&gt;""),--ISNUMBER(SEARCH(" "&amp;AM18:AM1500&amp;" ",Q429)))&gt;0,AH17,"")))</f>
        <v/>
      </c>
      <c r="AI429" s="964" t="str" cm="1">
        <f t="array" ref="AI429">IF(N429="","",IF(R429&lt;&gt;"","",IF(SUMPRODUCT(--(AN18:AN1500=AI17),--(AM18:AM1500&lt;&gt;""),--ISNUMBER(SEARCH(" "&amp;AM18:AM1500&amp;" ",Q429)))&gt;0,AI17,"")))</f>
        <v/>
      </c>
      <c r="AJ429" s="964" t="str" cm="1">
        <f t="array" ref="AJ429">IF(N429="","",IF(R429&lt;&gt;"","",IF(SUMPRODUCT(--(AN18:AN1500=AJ17),--(AM18:AM1500&lt;&gt;""),--ISNUMBER(SEARCH(" "&amp;AM18:AM1500&amp;" ",Q429)))&gt;0,AJ17,"")))</f>
        <v/>
      </c>
      <c r="AK429" s="964" t="str" cm="1">
        <f t="array" ref="AK429">IF(N429="","",IF(T429&lt;&gt;"",AK17,IF(S429&lt;&gt;"","",IF(R429&lt;&gt;"","",IF(SUMPRODUCT(--(AN18:AN1500=AK17),--(AM18:AM1500&lt;&gt;""),--ISNUMBER(SEARCH(" "&amp;AM18:AM1500&amp;" ",Q429)))&gt;0,AK17,"")))))</f>
        <v/>
      </c>
      <c r="AM429" s="964" t="s">
        <v>574</v>
      </c>
      <c r="AN429" s="964" t="s">
        <v>1597</v>
      </c>
      <c r="BN429" s="49">
        <v>1</v>
      </c>
    </row>
    <row r="430" spans="3:66" ht="35.1" customHeight="1">
      <c r="C430" s="65"/>
      <c r="D430" s="984" t="str">
        <f t="shared" si="81"/>
        <v/>
      </c>
      <c r="E430" s="982"/>
      <c r="G430" s="963" t="str">
        <f>IF(H430="","",COUNTIF(H18:H430,"&lt;&gt;"))</f>
        <v/>
      </c>
      <c r="H430" s="958" t="str" cm="1">
        <f t="array" ref="H430">IF(L430="","",IF(LEN(L430)&lt;=MAX(10,G13),L430,IFERROR(LEFT(L430,LOOKUP(2,1/(MID(L430,ROW(1:500),1)=" ")/(ROW(1:500)&lt;=MAX(10,G13)),ROW(1:500))-1),LEFT(L430,MAX(10,G13)))))</f>
        <v/>
      </c>
      <c r="I430" s="963" t="str">
        <f t="shared" si="82"/>
        <v/>
      </c>
      <c r="J430" s="963" t="str">
        <f t="shared" si="83"/>
        <v/>
      </c>
      <c r="K430" s="964" t="str">
        <f>IF(M429&lt;&gt;"",K429,IF(K429&lt;MAX(A18:A317),K429+1,""))</f>
        <v/>
      </c>
      <c r="L430" s="965" t="str">
        <f>IF(K430="","",IF(M429&lt;&gt;"",M429,INDEX(E18:E317,MATCH(K430,A18:A317,0))))</f>
        <v/>
      </c>
      <c r="M430" s="965" t="str">
        <f t="shared" si="84"/>
        <v/>
      </c>
      <c r="N430" s="966" t="str">
        <f t="shared" si="85"/>
        <v/>
      </c>
      <c r="O430" s="967" t="str">
        <f t="shared" si="86"/>
        <v/>
      </c>
      <c r="P430" s="967" t="str">
        <f t="shared" si="87"/>
        <v/>
      </c>
      <c r="Q430" s="966" t="str">
        <f t="shared" si="88"/>
        <v/>
      </c>
      <c r="R430" s="967" t="str">
        <f>IF(N430="","",IF(COUNTIF(AP18:AP300,TRIM(Q430))&gt;0,"EXCLUSION EXACTE",""))</f>
        <v/>
      </c>
      <c r="S430" s="967" t="str" cm="1">
        <f t="array" ref="S430">IF(N430="","",IF(SUMPRODUCT(--(AP18:AP300&lt;&gt;""),--ISNUMBER(SEARCH(" "&amp;AP18:AP300&amp;" ",Q430)))&gt;0,"BLOQUE MOLLUSQUES",""))</f>
        <v/>
      </c>
      <c r="T430" s="967" t="str" cm="1">
        <f t="array" ref="T430">IF(N430="","",IF(SUMPRODUCT(--(AT18:AT300&lt;&gt;""),--ISNUMBER(SEARCH(" "&amp;AT18:AT300&amp;" ",Q430)))&gt;0,"FORCE MOLLUSQUES",""))</f>
        <v/>
      </c>
      <c r="U430" s="966" t="str">
        <f t="shared" si="89"/>
        <v/>
      </c>
      <c r="V430" s="966" t="str">
        <f t="shared" si="91"/>
        <v/>
      </c>
      <c r="W430" s="991" t="str">
        <f t="shared" si="90"/>
        <v/>
      </c>
      <c r="X430" s="967" t="str" cm="1">
        <f t="array" ref="X430">IF(N430="","",IF(R430&lt;&gt;"","",IF(SUMPRODUCT(--(AN18:AN1500=X17),--(AM18:AM1500&lt;&gt;""),--ISNUMBER(SEARCH(" "&amp;AM18:AM1500&amp;" ",Q430)))&gt;0,X17,"")))</f>
        <v/>
      </c>
      <c r="Y430" s="967" t="str" cm="1">
        <f t="array" ref="Y430">IF(N430="","",IF(R430&lt;&gt;"","",IF(SUMPRODUCT(--(AN18:AN1500=Y17),--(AM18:AM1500&lt;&gt;""),--ISNUMBER(SEARCH(" "&amp;AM18:AM1500&amp;" ",Q430)))&gt;0,Y17,"")))</f>
        <v/>
      </c>
      <c r="Z430" s="967" t="str" cm="1">
        <f t="array" ref="Z430">IF(N430="","",IF(R430&lt;&gt;"","",IF(SUMPRODUCT(--(AN18:AN1500=Z17),--(AM18:AM1500&lt;&gt;""),--ISNUMBER(SEARCH(" "&amp;AM18:AM1500&amp;" ",Q430)))&gt;0,Z17,"")))</f>
        <v/>
      </c>
      <c r="AA430" s="967" t="str" cm="1">
        <f t="array" ref="AA430">IF(N430="","",IF(R430&lt;&gt;"","",IF(SUMPRODUCT(--(AN18:AN1500=AA17),--(AM18:AM1500&lt;&gt;""),--ISNUMBER(SEARCH(" "&amp;AM18:AM1500&amp;" ",Q430)))&gt;0,AA17,"")))</f>
        <v/>
      </c>
      <c r="AB430" s="967" t="str" cm="1">
        <f t="array" ref="AB430">IF(N430="","",IF(R430&lt;&gt;"","",IF(SUMPRODUCT(--(AN18:AN1500=AB17),--(AM18:AM1500&lt;&gt;""),--ISNUMBER(SEARCH(" "&amp;AM18:AM1500&amp;" ",Q430)))&gt;0,AB17,"")))</f>
        <v/>
      </c>
      <c r="AC430" s="967" t="str" cm="1">
        <f t="array" ref="AC430">IF(N430="","",IF(R430&lt;&gt;"","",IF(SUMPRODUCT(--(AN18:AN1500=AC17),--(AM18:AM1500&lt;&gt;""),--ISNUMBER(SEARCH(" "&amp;AM18:AM1500&amp;" ",Q430)))&gt;0,AC17,"")))</f>
        <v/>
      </c>
      <c r="AD430" s="967" t="str" cm="1">
        <f t="array" ref="AD430">IF(N430="","",IF(R430&lt;&gt;"","",IF(SUMPRODUCT(--(AN18:AN1500=AD17),--(AM18:AM1500&lt;&gt;""),--ISNUMBER(SEARCH(" "&amp;AM18:AM1500&amp;" ",Q430)))&gt;0,AD17,"")))</f>
        <v/>
      </c>
      <c r="AE430" s="967" t="str" cm="1">
        <f t="array" ref="AE430">IF(N430="","",IF(R430&lt;&gt;"","",IF(SUMPRODUCT(--(AN18:AN1500=AE17),--(AM18:AM1500&lt;&gt;""),--ISNUMBER(SEARCH(" "&amp;AM18:AM1500&amp;" ",Q430)))&gt;0,AE17,"")))</f>
        <v/>
      </c>
      <c r="AF430" s="967" t="str" cm="1">
        <f t="array" ref="AF430">IF(N430="","",IF(R430&lt;&gt;"","",IF(SUMPRODUCT(--(AN18:AN1500=AF17),--(AM18:AM1500&lt;&gt;""),--ISNUMBER(SEARCH(" "&amp;AM18:AM1500&amp;" ",Q430)))&gt;0,AF17,"")))</f>
        <v/>
      </c>
      <c r="AG430" s="967" t="str" cm="1">
        <f t="array" ref="AG430">IF(N430="","",IF(R430&lt;&gt;"","",IF(SUMPRODUCT(--(AN18:AN1500=AG17),--(AM18:AM1500&lt;&gt;""),--ISNUMBER(SEARCH(" "&amp;AM18:AM1500&amp;" ",Q430)))&gt;0,AG17,"")))</f>
        <v/>
      </c>
      <c r="AH430" s="967" t="str" cm="1">
        <f t="array" ref="AH430">IF(N430="","",IF(R430&lt;&gt;"","",IF(SUMPRODUCT(--(AN18:AN1500=AH17),--(AM18:AM1500&lt;&gt;""),--ISNUMBER(SEARCH(" "&amp;AM18:AM1500&amp;" ",Q430)))&gt;0,AH17,"")))</f>
        <v/>
      </c>
      <c r="AI430" s="967" t="str" cm="1">
        <f t="array" ref="AI430">IF(N430="","",IF(R430&lt;&gt;"","",IF(SUMPRODUCT(--(AN18:AN1500=AI17),--(AM18:AM1500&lt;&gt;""),--ISNUMBER(SEARCH(" "&amp;AM18:AM1500&amp;" ",Q430)))&gt;0,AI17,"")))</f>
        <v/>
      </c>
      <c r="AJ430" s="967" t="str" cm="1">
        <f t="array" ref="AJ430">IF(N430="","",IF(R430&lt;&gt;"","",IF(SUMPRODUCT(--(AN18:AN1500=AJ17),--(AM18:AM1500&lt;&gt;""),--ISNUMBER(SEARCH(" "&amp;AM18:AM1500&amp;" ",Q430)))&gt;0,AJ17,"")))</f>
        <v/>
      </c>
      <c r="AK430" s="967" t="str" cm="1">
        <f t="array" ref="AK430">IF(N430="","",IF(T430&lt;&gt;"",AK17,IF(S430&lt;&gt;"","",IF(R430&lt;&gt;"","",IF(SUMPRODUCT(--(AN18:AN1500=AK17),--(AM18:AM1500&lt;&gt;""),--ISNUMBER(SEARCH(" "&amp;AM18:AM1500&amp;" ",Q430)))&gt;0,AK17,"")))))</f>
        <v/>
      </c>
      <c r="AM430" s="968" t="s">
        <v>575</v>
      </c>
      <c r="AN430" s="968" t="s">
        <v>1597</v>
      </c>
      <c r="BN430" s="49">
        <v>1</v>
      </c>
    </row>
    <row r="431" spans="3:66" ht="35.1" customHeight="1">
      <c r="C431" s="65"/>
      <c r="D431" s="984" t="str">
        <f t="shared" si="81"/>
        <v/>
      </c>
      <c r="E431" s="982"/>
      <c r="G431" s="964" t="str">
        <f>IF(H431="","",COUNTIF(H18:H431,"&lt;&gt;"))</f>
        <v/>
      </c>
      <c r="H431" s="965" t="str" cm="1">
        <f t="array" ref="H431">IF(L431="","",IF(LEN(L431)&lt;=MAX(10,G13),L431,IFERROR(LEFT(L431,LOOKUP(2,1/(MID(L431,ROW(1:500),1)=" ")/(ROW(1:500)&lt;=MAX(10,G13)),ROW(1:500))-1),LEFT(L431,MAX(10,G13)))))</f>
        <v/>
      </c>
      <c r="I431" s="964" t="str">
        <f t="shared" si="82"/>
        <v/>
      </c>
      <c r="J431" s="964" t="str">
        <f t="shared" si="83"/>
        <v/>
      </c>
      <c r="K431" s="964" t="str">
        <f>IF(M430&lt;&gt;"",K430,IF(K430&lt;MAX(A18:A317),K430+1,""))</f>
        <v/>
      </c>
      <c r="L431" s="965" t="str">
        <f>IF(K431="","",IF(M430&lt;&gt;"",M430,INDEX(E18:E317,MATCH(K431,A18:A317,0))))</f>
        <v/>
      </c>
      <c r="M431" s="965" t="str">
        <f t="shared" si="84"/>
        <v/>
      </c>
      <c r="N431" s="965" t="str">
        <f t="shared" si="85"/>
        <v/>
      </c>
      <c r="O431" s="964" t="str">
        <f t="shared" si="86"/>
        <v/>
      </c>
      <c r="P431" s="964" t="str">
        <f t="shared" si="87"/>
        <v/>
      </c>
      <c r="Q431" s="965" t="str">
        <f t="shared" si="88"/>
        <v/>
      </c>
      <c r="R431" s="964" t="str">
        <f>IF(N431="","",IF(COUNTIF(AP18:AP300,TRIM(Q431))&gt;0,"EXCLUSION EXACTE",""))</f>
        <v/>
      </c>
      <c r="S431" s="964" t="str" cm="1">
        <f t="array" ref="S431">IF(N431="","",IF(SUMPRODUCT(--(AP18:AP300&lt;&gt;""),--ISNUMBER(SEARCH(" "&amp;AP18:AP300&amp;" ",Q431)))&gt;0,"BLOQUE MOLLUSQUES",""))</f>
        <v/>
      </c>
      <c r="T431" s="964" t="str" cm="1">
        <f t="array" ref="T431">IF(N431="","",IF(SUMPRODUCT(--(AT18:AT300&lt;&gt;""),--ISNUMBER(SEARCH(" "&amp;AT18:AT300&amp;" ",Q431)))&gt;0,"FORCE MOLLUSQUES",""))</f>
        <v/>
      </c>
      <c r="U431" s="965" t="str">
        <f t="shared" si="89"/>
        <v/>
      </c>
      <c r="V431" s="965" t="str">
        <f t="shared" si="91"/>
        <v/>
      </c>
      <c r="W431" s="977" t="str">
        <f t="shared" si="90"/>
        <v/>
      </c>
      <c r="X431" s="964" t="str" cm="1">
        <f t="array" ref="X431">IF(N431="","",IF(R431&lt;&gt;"","",IF(SUMPRODUCT(--(AN18:AN1500=X17),--(AM18:AM1500&lt;&gt;""),--ISNUMBER(SEARCH(" "&amp;AM18:AM1500&amp;" ",Q431)))&gt;0,X17,"")))</f>
        <v/>
      </c>
      <c r="Y431" s="964" t="str" cm="1">
        <f t="array" ref="Y431">IF(N431="","",IF(R431&lt;&gt;"","",IF(SUMPRODUCT(--(AN18:AN1500=Y17),--(AM18:AM1500&lt;&gt;""),--ISNUMBER(SEARCH(" "&amp;AM18:AM1500&amp;" ",Q431)))&gt;0,Y17,"")))</f>
        <v/>
      </c>
      <c r="Z431" s="964" t="str" cm="1">
        <f t="array" ref="Z431">IF(N431="","",IF(R431&lt;&gt;"","",IF(SUMPRODUCT(--(AN18:AN1500=Z17),--(AM18:AM1500&lt;&gt;""),--ISNUMBER(SEARCH(" "&amp;AM18:AM1500&amp;" ",Q431)))&gt;0,Z17,"")))</f>
        <v/>
      </c>
      <c r="AA431" s="964" t="str" cm="1">
        <f t="array" ref="AA431">IF(N431="","",IF(R431&lt;&gt;"","",IF(SUMPRODUCT(--(AN18:AN1500=AA17),--(AM18:AM1500&lt;&gt;""),--ISNUMBER(SEARCH(" "&amp;AM18:AM1500&amp;" ",Q431)))&gt;0,AA17,"")))</f>
        <v/>
      </c>
      <c r="AB431" s="964" t="str" cm="1">
        <f t="array" ref="AB431">IF(N431="","",IF(R431&lt;&gt;"","",IF(SUMPRODUCT(--(AN18:AN1500=AB17),--(AM18:AM1500&lt;&gt;""),--ISNUMBER(SEARCH(" "&amp;AM18:AM1500&amp;" ",Q431)))&gt;0,AB17,"")))</f>
        <v/>
      </c>
      <c r="AC431" s="964" t="str" cm="1">
        <f t="array" ref="AC431">IF(N431="","",IF(R431&lt;&gt;"","",IF(SUMPRODUCT(--(AN18:AN1500=AC17),--(AM18:AM1500&lt;&gt;""),--ISNUMBER(SEARCH(" "&amp;AM18:AM1500&amp;" ",Q431)))&gt;0,AC17,"")))</f>
        <v/>
      </c>
      <c r="AD431" s="964" t="str" cm="1">
        <f t="array" ref="AD431">IF(N431="","",IF(R431&lt;&gt;"","",IF(SUMPRODUCT(--(AN18:AN1500=AD17),--(AM18:AM1500&lt;&gt;""),--ISNUMBER(SEARCH(" "&amp;AM18:AM1500&amp;" ",Q431)))&gt;0,AD17,"")))</f>
        <v/>
      </c>
      <c r="AE431" s="964" t="str" cm="1">
        <f t="array" ref="AE431">IF(N431="","",IF(R431&lt;&gt;"","",IF(SUMPRODUCT(--(AN18:AN1500=AE17),--(AM18:AM1500&lt;&gt;""),--ISNUMBER(SEARCH(" "&amp;AM18:AM1500&amp;" ",Q431)))&gt;0,AE17,"")))</f>
        <v/>
      </c>
      <c r="AF431" s="964" t="str" cm="1">
        <f t="array" ref="AF431">IF(N431="","",IF(R431&lt;&gt;"","",IF(SUMPRODUCT(--(AN18:AN1500=AF17),--(AM18:AM1500&lt;&gt;""),--ISNUMBER(SEARCH(" "&amp;AM18:AM1500&amp;" ",Q431)))&gt;0,AF17,"")))</f>
        <v/>
      </c>
      <c r="AG431" s="964" t="str" cm="1">
        <f t="array" ref="AG431">IF(N431="","",IF(R431&lt;&gt;"","",IF(SUMPRODUCT(--(AN18:AN1500=AG17),--(AM18:AM1500&lt;&gt;""),--ISNUMBER(SEARCH(" "&amp;AM18:AM1500&amp;" ",Q431)))&gt;0,AG17,"")))</f>
        <v/>
      </c>
      <c r="AH431" s="964" t="str" cm="1">
        <f t="array" ref="AH431">IF(N431="","",IF(R431&lt;&gt;"","",IF(SUMPRODUCT(--(AN18:AN1500=AH17),--(AM18:AM1500&lt;&gt;""),--ISNUMBER(SEARCH(" "&amp;AM18:AM1500&amp;" ",Q431)))&gt;0,AH17,"")))</f>
        <v/>
      </c>
      <c r="AI431" s="964" t="str" cm="1">
        <f t="array" ref="AI431">IF(N431="","",IF(R431&lt;&gt;"","",IF(SUMPRODUCT(--(AN18:AN1500=AI17),--(AM18:AM1500&lt;&gt;""),--ISNUMBER(SEARCH(" "&amp;AM18:AM1500&amp;" ",Q431)))&gt;0,AI17,"")))</f>
        <v/>
      </c>
      <c r="AJ431" s="964" t="str" cm="1">
        <f t="array" ref="AJ431">IF(N431="","",IF(R431&lt;&gt;"","",IF(SUMPRODUCT(--(AN18:AN1500=AJ17),--(AM18:AM1500&lt;&gt;""),--ISNUMBER(SEARCH(" "&amp;AM18:AM1500&amp;" ",Q431)))&gt;0,AJ17,"")))</f>
        <v/>
      </c>
      <c r="AK431" s="964" t="str" cm="1">
        <f t="array" ref="AK431">IF(N431="","",IF(T431&lt;&gt;"",AK17,IF(S431&lt;&gt;"","",IF(R431&lt;&gt;"","",IF(SUMPRODUCT(--(AN18:AN1500=AK17),--(AM18:AM1500&lt;&gt;""),--ISNUMBER(SEARCH(" "&amp;AM18:AM1500&amp;" ",Q431)))&gt;0,AK17,"")))))</f>
        <v/>
      </c>
      <c r="AM431" s="964" t="s">
        <v>141</v>
      </c>
      <c r="AN431" s="964" t="s">
        <v>1597</v>
      </c>
      <c r="BN431" s="49">
        <v>1</v>
      </c>
    </row>
    <row r="432" spans="3:66" ht="35.1" customHeight="1">
      <c r="C432" s="65"/>
      <c r="D432" s="984" t="str">
        <f t="shared" si="81"/>
        <v/>
      </c>
      <c r="E432" s="982"/>
      <c r="G432" s="963" t="str">
        <f>IF(H432="","",COUNTIF(H18:H432,"&lt;&gt;"))</f>
        <v/>
      </c>
      <c r="H432" s="958" t="str" cm="1">
        <f t="array" ref="H432">IF(L432="","",IF(LEN(L432)&lt;=MAX(10,G13),L432,IFERROR(LEFT(L432,LOOKUP(2,1/(MID(L432,ROW(1:500),1)=" ")/(ROW(1:500)&lt;=MAX(10,G13)),ROW(1:500))-1),LEFT(L432,MAX(10,G13)))))</f>
        <v/>
      </c>
      <c r="I432" s="963" t="str">
        <f t="shared" si="82"/>
        <v/>
      </c>
      <c r="J432" s="963" t="str">
        <f t="shared" si="83"/>
        <v/>
      </c>
      <c r="K432" s="964" t="str">
        <f>IF(M431&lt;&gt;"",K431,IF(K431&lt;MAX(A18:A317),K431+1,""))</f>
        <v/>
      </c>
      <c r="L432" s="965" t="str">
        <f>IF(K432="","",IF(M431&lt;&gt;"",M431,INDEX(E18:E317,MATCH(K432,A18:A317,0))))</f>
        <v/>
      </c>
      <c r="M432" s="965" t="str">
        <f t="shared" si="84"/>
        <v/>
      </c>
      <c r="N432" s="966" t="str">
        <f t="shared" si="85"/>
        <v/>
      </c>
      <c r="O432" s="967" t="str">
        <f t="shared" si="86"/>
        <v/>
      </c>
      <c r="P432" s="967" t="str">
        <f t="shared" si="87"/>
        <v/>
      </c>
      <c r="Q432" s="966" t="str">
        <f t="shared" si="88"/>
        <v/>
      </c>
      <c r="R432" s="967" t="str">
        <f>IF(N432="","",IF(COUNTIF(AP18:AP300,TRIM(Q432))&gt;0,"EXCLUSION EXACTE",""))</f>
        <v/>
      </c>
      <c r="S432" s="967" t="str" cm="1">
        <f t="array" ref="S432">IF(N432="","",IF(SUMPRODUCT(--(AP18:AP300&lt;&gt;""),--ISNUMBER(SEARCH(" "&amp;AP18:AP300&amp;" ",Q432)))&gt;0,"BLOQUE MOLLUSQUES",""))</f>
        <v/>
      </c>
      <c r="T432" s="967" t="str" cm="1">
        <f t="array" ref="T432">IF(N432="","",IF(SUMPRODUCT(--(AT18:AT300&lt;&gt;""),--ISNUMBER(SEARCH(" "&amp;AT18:AT300&amp;" ",Q432)))&gt;0,"FORCE MOLLUSQUES",""))</f>
        <v/>
      </c>
      <c r="U432" s="966" t="str">
        <f t="shared" si="89"/>
        <v/>
      </c>
      <c r="V432" s="966" t="str">
        <f t="shared" si="91"/>
        <v/>
      </c>
      <c r="W432" s="991" t="str">
        <f t="shared" si="90"/>
        <v/>
      </c>
      <c r="X432" s="967" t="str" cm="1">
        <f t="array" ref="X432">IF(N432="","",IF(R432&lt;&gt;"","",IF(SUMPRODUCT(--(AN18:AN1500=X17),--(AM18:AM1500&lt;&gt;""),--ISNUMBER(SEARCH(" "&amp;AM18:AM1500&amp;" ",Q432)))&gt;0,X17,"")))</f>
        <v/>
      </c>
      <c r="Y432" s="967" t="str" cm="1">
        <f t="array" ref="Y432">IF(N432="","",IF(R432&lt;&gt;"","",IF(SUMPRODUCT(--(AN18:AN1500=Y17),--(AM18:AM1500&lt;&gt;""),--ISNUMBER(SEARCH(" "&amp;AM18:AM1500&amp;" ",Q432)))&gt;0,Y17,"")))</f>
        <v/>
      </c>
      <c r="Z432" s="967" t="str" cm="1">
        <f t="array" ref="Z432">IF(N432="","",IF(R432&lt;&gt;"","",IF(SUMPRODUCT(--(AN18:AN1500=Z17),--(AM18:AM1500&lt;&gt;""),--ISNUMBER(SEARCH(" "&amp;AM18:AM1500&amp;" ",Q432)))&gt;0,Z17,"")))</f>
        <v/>
      </c>
      <c r="AA432" s="967" t="str" cm="1">
        <f t="array" ref="AA432">IF(N432="","",IF(R432&lt;&gt;"","",IF(SUMPRODUCT(--(AN18:AN1500=AA17),--(AM18:AM1500&lt;&gt;""),--ISNUMBER(SEARCH(" "&amp;AM18:AM1500&amp;" ",Q432)))&gt;0,AA17,"")))</f>
        <v/>
      </c>
      <c r="AB432" s="967" t="str" cm="1">
        <f t="array" ref="AB432">IF(N432="","",IF(R432&lt;&gt;"","",IF(SUMPRODUCT(--(AN18:AN1500=AB17),--(AM18:AM1500&lt;&gt;""),--ISNUMBER(SEARCH(" "&amp;AM18:AM1500&amp;" ",Q432)))&gt;0,AB17,"")))</f>
        <v/>
      </c>
      <c r="AC432" s="967" t="str" cm="1">
        <f t="array" ref="AC432">IF(N432="","",IF(R432&lt;&gt;"","",IF(SUMPRODUCT(--(AN18:AN1500=AC17),--(AM18:AM1500&lt;&gt;""),--ISNUMBER(SEARCH(" "&amp;AM18:AM1500&amp;" ",Q432)))&gt;0,AC17,"")))</f>
        <v/>
      </c>
      <c r="AD432" s="967" t="str" cm="1">
        <f t="array" ref="AD432">IF(N432="","",IF(R432&lt;&gt;"","",IF(SUMPRODUCT(--(AN18:AN1500=AD17),--(AM18:AM1500&lt;&gt;""),--ISNUMBER(SEARCH(" "&amp;AM18:AM1500&amp;" ",Q432)))&gt;0,AD17,"")))</f>
        <v/>
      </c>
      <c r="AE432" s="967" t="str" cm="1">
        <f t="array" ref="AE432">IF(N432="","",IF(R432&lt;&gt;"","",IF(SUMPRODUCT(--(AN18:AN1500=AE17),--(AM18:AM1500&lt;&gt;""),--ISNUMBER(SEARCH(" "&amp;AM18:AM1500&amp;" ",Q432)))&gt;0,AE17,"")))</f>
        <v/>
      </c>
      <c r="AF432" s="967" t="str" cm="1">
        <f t="array" ref="AF432">IF(N432="","",IF(R432&lt;&gt;"","",IF(SUMPRODUCT(--(AN18:AN1500=AF17),--(AM18:AM1500&lt;&gt;""),--ISNUMBER(SEARCH(" "&amp;AM18:AM1500&amp;" ",Q432)))&gt;0,AF17,"")))</f>
        <v/>
      </c>
      <c r="AG432" s="967" t="str" cm="1">
        <f t="array" ref="AG432">IF(N432="","",IF(R432&lt;&gt;"","",IF(SUMPRODUCT(--(AN18:AN1500=AG17),--(AM18:AM1500&lt;&gt;""),--ISNUMBER(SEARCH(" "&amp;AM18:AM1500&amp;" ",Q432)))&gt;0,AG17,"")))</f>
        <v/>
      </c>
      <c r="AH432" s="967" t="str" cm="1">
        <f t="array" ref="AH432">IF(N432="","",IF(R432&lt;&gt;"","",IF(SUMPRODUCT(--(AN18:AN1500=AH17),--(AM18:AM1500&lt;&gt;""),--ISNUMBER(SEARCH(" "&amp;AM18:AM1500&amp;" ",Q432)))&gt;0,AH17,"")))</f>
        <v/>
      </c>
      <c r="AI432" s="967" t="str" cm="1">
        <f t="array" ref="AI432">IF(N432="","",IF(R432&lt;&gt;"","",IF(SUMPRODUCT(--(AN18:AN1500=AI17),--(AM18:AM1500&lt;&gt;""),--ISNUMBER(SEARCH(" "&amp;AM18:AM1500&amp;" ",Q432)))&gt;0,AI17,"")))</f>
        <v/>
      </c>
      <c r="AJ432" s="967" t="str" cm="1">
        <f t="array" ref="AJ432">IF(N432="","",IF(R432&lt;&gt;"","",IF(SUMPRODUCT(--(AN18:AN1500=AJ17),--(AM18:AM1500&lt;&gt;""),--ISNUMBER(SEARCH(" "&amp;AM18:AM1500&amp;" ",Q432)))&gt;0,AJ17,"")))</f>
        <v/>
      </c>
      <c r="AK432" s="967" t="str" cm="1">
        <f t="array" ref="AK432">IF(N432="","",IF(T432&lt;&gt;"",AK17,IF(S432&lt;&gt;"","",IF(R432&lt;&gt;"","",IF(SUMPRODUCT(--(AN18:AN1500=AK17),--(AM18:AM1500&lt;&gt;""),--ISNUMBER(SEARCH(" "&amp;AM18:AM1500&amp;" ",Q432)))&gt;0,AK17,"")))))</f>
        <v/>
      </c>
      <c r="AM432" s="968" t="s">
        <v>2400</v>
      </c>
      <c r="AN432" s="968" t="s">
        <v>1597</v>
      </c>
      <c r="BN432" s="49">
        <v>1</v>
      </c>
    </row>
    <row r="433" spans="3:66" ht="35.1" customHeight="1">
      <c r="C433" s="65"/>
      <c r="D433" s="984" t="str">
        <f t="shared" si="81"/>
        <v/>
      </c>
      <c r="E433" s="982"/>
      <c r="G433" s="964" t="str">
        <f>IF(H433="","",COUNTIF(H18:H433,"&lt;&gt;"))</f>
        <v/>
      </c>
      <c r="H433" s="965" t="str" cm="1">
        <f t="array" ref="H433">IF(L433="","",IF(LEN(L433)&lt;=MAX(10,G13),L433,IFERROR(LEFT(L433,LOOKUP(2,1/(MID(L433,ROW(1:500),1)=" ")/(ROW(1:500)&lt;=MAX(10,G13)),ROW(1:500))-1),LEFT(L433,MAX(10,G13)))))</f>
        <v/>
      </c>
      <c r="I433" s="964" t="str">
        <f t="shared" si="82"/>
        <v/>
      </c>
      <c r="J433" s="964" t="str">
        <f t="shared" si="83"/>
        <v/>
      </c>
      <c r="K433" s="964" t="str">
        <f>IF(M432&lt;&gt;"",K432,IF(K432&lt;MAX(A18:A317),K432+1,""))</f>
        <v/>
      </c>
      <c r="L433" s="965" t="str">
        <f>IF(K433="","",IF(M432&lt;&gt;"",M432,INDEX(E18:E317,MATCH(K433,A18:A317,0))))</f>
        <v/>
      </c>
      <c r="M433" s="965" t="str">
        <f t="shared" si="84"/>
        <v/>
      </c>
      <c r="N433" s="965" t="str">
        <f t="shared" si="85"/>
        <v/>
      </c>
      <c r="O433" s="964" t="str">
        <f t="shared" si="86"/>
        <v/>
      </c>
      <c r="P433" s="964" t="str">
        <f t="shared" si="87"/>
        <v/>
      </c>
      <c r="Q433" s="965" t="str">
        <f t="shared" si="88"/>
        <v/>
      </c>
      <c r="R433" s="964" t="str">
        <f>IF(N433="","",IF(COUNTIF(AP18:AP300,TRIM(Q433))&gt;0,"EXCLUSION EXACTE",""))</f>
        <v/>
      </c>
      <c r="S433" s="964" t="str" cm="1">
        <f t="array" ref="S433">IF(N433="","",IF(SUMPRODUCT(--(AP18:AP300&lt;&gt;""),--ISNUMBER(SEARCH(" "&amp;AP18:AP300&amp;" ",Q433)))&gt;0,"BLOQUE MOLLUSQUES",""))</f>
        <v/>
      </c>
      <c r="T433" s="964" t="str" cm="1">
        <f t="array" ref="T433">IF(N433="","",IF(SUMPRODUCT(--(AT18:AT300&lt;&gt;""),--ISNUMBER(SEARCH(" "&amp;AT18:AT300&amp;" ",Q433)))&gt;0,"FORCE MOLLUSQUES",""))</f>
        <v/>
      </c>
      <c r="U433" s="965" t="str">
        <f t="shared" si="89"/>
        <v/>
      </c>
      <c r="V433" s="965" t="str">
        <f t="shared" si="91"/>
        <v/>
      </c>
      <c r="W433" s="977" t="str">
        <f t="shared" si="90"/>
        <v/>
      </c>
      <c r="X433" s="964" t="str" cm="1">
        <f t="array" ref="X433">IF(N433="","",IF(R433&lt;&gt;"","",IF(SUMPRODUCT(--(AN18:AN1500=X17),--(AM18:AM1500&lt;&gt;""),--ISNUMBER(SEARCH(" "&amp;AM18:AM1500&amp;" ",Q433)))&gt;0,X17,"")))</f>
        <v/>
      </c>
      <c r="Y433" s="964" t="str" cm="1">
        <f t="array" ref="Y433">IF(N433="","",IF(R433&lt;&gt;"","",IF(SUMPRODUCT(--(AN18:AN1500=Y17),--(AM18:AM1500&lt;&gt;""),--ISNUMBER(SEARCH(" "&amp;AM18:AM1500&amp;" ",Q433)))&gt;0,Y17,"")))</f>
        <v/>
      </c>
      <c r="Z433" s="964" t="str" cm="1">
        <f t="array" ref="Z433">IF(N433="","",IF(R433&lt;&gt;"","",IF(SUMPRODUCT(--(AN18:AN1500=Z17),--(AM18:AM1500&lt;&gt;""),--ISNUMBER(SEARCH(" "&amp;AM18:AM1500&amp;" ",Q433)))&gt;0,Z17,"")))</f>
        <v/>
      </c>
      <c r="AA433" s="964" t="str" cm="1">
        <f t="array" ref="AA433">IF(N433="","",IF(R433&lt;&gt;"","",IF(SUMPRODUCT(--(AN18:AN1500=AA17),--(AM18:AM1500&lt;&gt;""),--ISNUMBER(SEARCH(" "&amp;AM18:AM1500&amp;" ",Q433)))&gt;0,AA17,"")))</f>
        <v/>
      </c>
      <c r="AB433" s="964" t="str" cm="1">
        <f t="array" ref="AB433">IF(N433="","",IF(R433&lt;&gt;"","",IF(SUMPRODUCT(--(AN18:AN1500=AB17),--(AM18:AM1500&lt;&gt;""),--ISNUMBER(SEARCH(" "&amp;AM18:AM1500&amp;" ",Q433)))&gt;0,AB17,"")))</f>
        <v/>
      </c>
      <c r="AC433" s="964" t="str" cm="1">
        <f t="array" ref="AC433">IF(N433="","",IF(R433&lt;&gt;"","",IF(SUMPRODUCT(--(AN18:AN1500=AC17),--(AM18:AM1500&lt;&gt;""),--ISNUMBER(SEARCH(" "&amp;AM18:AM1500&amp;" ",Q433)))&gt;0,AC17,"")))</f>
        <v/>
      </c>
      <c r="AD433" s="964" t="str" cm="1">
        <f t="array" ref="AD433">IF(N433="","",IF(R433&lt;&gt;"","",IF(SUMPRODUCT(--(AN18:AN1500=AD17),--(AM18:AM1500&lt;&gt;""),--ISNUMBER(SEARCH(" "&amp;AM18:AM1500&amp;" ",Q433)))&gt;0,AD17,"")))</f>
        <v/>
      </c>
      <c r="AE433" s="964" t="str" cm="1">
        <f t="array" ref="AE433">IF(N433="","",IF(R433&lt;&gt;"","",IF(SUMPRODUCT(--(AN18:AN1500=AE17),--(AM18:AM1500&lt;&gt;""),--ISNUMBER(SEARCH(" "&amp;AM18:AM1500&amp;" ",Q433)))&gt;0,AE17,"")))</f>
        <v/>
      </c>
      <c r="AF433" s="964" t="str" cm="1">
        <f t="array" ref="AF433">IF(N433="","",IF(R433&lt;&gt;"","",IF(SUMPRODUCT(--(AN18:AN1500=AF17),--(AM18:AM1500&lt;&gt;""),--ISNUMBER(SEARCH(" "&amp;AM18:AM1500&amp;" ",Q433)))&gt;0,AF17,"")))</f>
        <v/>
      </c>
      <c r="AG433" s="964" t="str" cm="1">
        <f t="array" ref="AG433">IF(N433="","",IF(R433&lt;&gt;"","",IF(SUMPRODUCT(--(AN18:AN1500=AG17),--(AM18:AM1500&lt;&gt;""),--ISNUMBER(SEARCH(" "&amp;AM18:AM1500&amp;" ",Q433)))&gt;0,AG17,"")))</f>
        <v/>
      </c>
      <c r="AH433" s="964" t="str" cm="1">
        <f t="array" ref="AH433">IF(N433="","",IF(R433&lt;&gt;"","",IF(SUMPRODUCT(--(AN18:AN1500=AH17),--(AM18:AM1500&lt;&gt;""),--ISNUMBER(SEARCH(" "&amp;AM18:AM1500&amp;" ",Q433)))&gt;0,AH17,"")))</f>
        <v/>
      </c>
      <c r="AI433" s="964" t="str" cm="1">
        <f t="array" ref="AI433">IF(N433="","",IF(R433&lt;&gt;"","",IF(SUMPRODUCT(--(AN18:AN1500=AI17),--(AM18:AM1500&lt;&gt;""),--ISNUMBER(SEARCH(" "&amp;AM18:AM1500&amp;" ",Q433)))&gt;0,AI17,"")))</f>
        <v/>
      </c>
      <c r="AJ433" s="964" t="str" cm="1">
        <f t="array" ref="AJ433">IF(N433="","",IF(R433&lt;&gt;"","",IF(SUMPRODUCT(--(AN18:AN1500=AJ17),--(AM18:AM1500&lt;&gt;""),--ISNUMBER(SEARCH(" "&amp;AM18:AM1500&amp;" ",Q433)))&gt;0,AJ17,"")))</f>
        <v/>
      </c>
      <c r="AK433" s="964" t="str" cm="1">
        <f t="array" ref="AK433">IF(N433="","",IF(T433&lt;&gt;"",AK17,IF(S433&lt;&gt;"","",IF(R433&lt;&gt;"","",IF(SUMPRODUCT(--(AN18:AN1500=AK17),--(AM18:AM1500&lt;&gt;""),--ISNUMBER(SEARCH(" "&amp;AM18:AM1500&amp;" ",Q433)))&gt;0,AK17,"")))))</f>
        <v/>
      </c>
      <c r="AM433" s="964" t="s">
        <v>2401</v>
      </c>
      <c r="AN433" s="964" t="s">
        <v>1597</v>
      </c>
      <c r="BN433" s="49">
        <v>1</v>
      </c>
    </row>
    <row r="434" spans="3:66" ht="35.1" customHeight="1">
      <c r="C434" s="65"/>
      <c r="D434" s="984" t="str">
        <f t="shared" si="81"/>
        <v/>
      </c>
      <c r="E434" s="982"/>
      <c r="G434" s="963" t="str">
        <f>IF(H434="","",COUNTIF(H18:H434,"&lt;&gt;"))</f>
        <v/>
      </c>
      <c r="H434" s="958" t="str" cm="1">
        <f t="array" ref="H434">IF(L434="","",IF(LEN(L434)&lt;=MAX(10,G13),L434,IFERROR(LEFT(L434,LOOKUP(2,1/(MID(L434,ROW(1:500),1)=" ")/(ROW(1:500)&lt;=MAX(10,G13)),ROW(1:500))-1),LEFT(L434,MAX(10,G13)))))</f>
        <v/>
      </c>
      <c r="I434" s="963" t="str">
        <f t="shared" si="82"/>
        <v/>
      </c>
      <c r="J434" s="963" t="str">
        <f t="shared" si="83"/>
        <v/>
      </c>
      <c r="K434" s="964" t="str">
        <f>IF(M433&lt;&gt;"",K433,IF(K433&lt;MAX(A18:A317),K433+1,""))</f>
        <v/>
      </c>
      <c r="L434" s="965" t="str">
        <f>IF(K434="","",IF(M433&lt;&gt;"",M433,INDEX(E18:E317,MATCH(K434,A18:A317,0))))</f>
        <v/>
      </c>
      <c r="M434" s="965" t="str">
        <f t="shared" si="84"/>
        <v/>
      </c>
      <c r="N434" s="966" t="str">
        <f t="shared" si="85"/>
        <v/>
      </c>
      <c r="O434" s="967" t="str">
        <f t="shared" si="86"/>
        <v/>
      </c>
      <c r="P434" s="967" t="str">
        <f t="shared" si="87"/>
        <v/>
      </c>
      <c r="Q434" s="966" t="str">
        <f t="shared" si="88"/>
        <v/>
      </c>
      <c r="R434" s="967" t="str">
        <f>IF(N434="","",IF(COUNTIF(AP18:AP300,TRIM(Q434))&gt;0,"EXCLUSION EXACTE",""))</f>
        <v/>
      </c>
      <c r="S434" s="967" t="str" cm="1">
        <f t="array" ref="S434">IF(N434="","",IF(SUMPRODUCT(--(AP18:AP300&lt;&gt;""),--ISNUMBER(SEARCH(" "&amp;AP18:AP300&amp;" ",Q434)))&gt;0,"BLOQUE MOLLUSQUES",""))</f>
        <v/>
      </c>
      <c r="T434" s="967" t="str" cm="1">
        <f t="array" ref="T434">IF(N434="","",IF(SUMPRODUCT(--(AT18:AT300&lt;&gt;""),--ISNUMBER(SEARCH(" "&amp;AT18:AT300&amp;" ",Q434)))&gt;0,"FORCE MOLLUSQUES",""))</f>
        <v/>
      </c>
      <c r="U434" s="966" t="str">
        <f t="shared" si="89"/>
        <v/>
      </c>
      <c r="V434" s="966" t="str">
        <f t="shared" si="91"/>
        <v/>
      </c>
      <c r="W434" s="991" t="str">
        <f t="shared" si="90"/>
        <v/>
      </c>
      <c r="X434" s="967" t="str" cm="1">
        <f t="array" ref="X434">IF(N434="","",IF(R434&lt;&gt;"","",IF(SUMPRODUCT(--(AN18:AN1500=X17),--(AM18:AM1500&lt;&gt;""),--ISNUMBER(SEARCH(" "&amp;AM18:AM1500&amp;" ",Q434)))&gt;0,X17,"")))</f>
        <v/>
      </c>
      <c r="Y434" s="967" t="str" cm="1">
        <f t="array" ref="Y434">IF(N434="","",IF(R434&lt;&gt;"","",IF(SUMPRODUCT(--(AN18:AN1500=Y17),--(AM18:AM1500&lt;&gt;""),--ISNUMBER(SEARCH(" "&amp;AM18:AM1500&amp;" ",Q434)))&gt;0,Y17,"")))</f>
        <v/>
      </c>
      <c r="Z434" s="967" t="str" cm="1">
        <f t="array" ref="Z434">IF(N434="","",IF(R434&lt;&gt;"","",IF(SUMPRODUCT(--(AN18:AN1500=Z17),--(AM18:AM1500&lt;&gt;""),--ISNUMBER(SEARCH(" "&amp;AM18:AM1500&amp;" ",Q434)))&gt;0,Z17,"")))</f>
        <v/>
      </c>
      <c r="AA434" s="967" t="str" cm="1">
        <f t="array" ref="AA434">IF(N434="","",IF(R434&lt;&gt;"","",IF(SUMPRODUCT(--(AN18:AN1500=AA17),--(AM18:AM1500&lt;&gt;""),--ISNUMBER(SEARCH(" "&amp;AM18:AM1500&amp;" ",Q434)))&gt;0,AA17,"")))</f>
        <v/>
      </c>
      <c r="AB434" s="967" t="str" cm="1">
        <f t="array" ref="AB434">IF(N434="","",IF(R434&lt;&gt;"","",IF(SUMPRODUCT(--(AN18:AN1500=AB17),--(AM18:AM1500&lt;&gt;""),--ISNUMBER(SEARCH(" "&amp;AM18:AM1500&amp;" ",Q434)))&gt;0,AB17,"")))</f>
        <v/>
      </c>
      <c r="AC434" s="967" t="str" cm="1">
        <f t="array" ref="AC434">IF(N434="","",IF(R434&lt;&gt;"","",IF(SUMPRODUCT(--(AN18:AN1500=AC17),--(AM18:AM1500&lt;&gt;""),--ISNUMBER(SEARCH(" "&amp;AM18:AM1500&amp;" ",Q434)))&gt;0,AC17,"")))</f>
        <v/>
      </c>
      <c r="AD434" s="967" t="str" cm="1">
        <f t="array" ref="AD434">IF(N434="","",IF(R434&lt;&gt;"","",IF(SUMPRODUCT(--(AN18:AN1500=AD17),--(AM18:AM1500&lt;&gt;""),--ISNUMBER(SEARCH(" "&amp;AM18:AM1500&amp;" ",Q434)))&gt;0,AD17,"")))</f>
        <v/>
      </c>
      <c r="AE434" s="967" t="str" cm="1">
        <f t="array" ref="AE434">IF(N434="","",IF(R434&lt;&gt;"","",IF(SUMPRODUCT(--(AN18:AN1500=AE17),--(AM18:AM1500&lt;&gt;""),--ISNUMBER(SEARCH(" "&amp;AM18:AM1500&amp;" ",Q434)))&gt;0,AE17,"")))</f>
        <v/>
      </c>
      <c r="AF434" s="967" t="str" cm="1">
        <f t="array" ref="AF434">IF(N434="","",IF(R434&lt;&gt;"","",IF(SUMPRODUCT(--(AN18:AN1500=AF17),--(AM18:AM1500&lt;&gt;""),--ISNUMBER(SEARCH(" "&amp;AM18:AM1500&amp;" ",Q434)))&gt;0,AF17,"")))</f>
        <v/>
      </c>
      <c r="AG434" s="967" t="str" cm="1">
        <f t="array" ref="AG434">IF(N434="","",IF(R434&lt;&gt;"","",IF(SUMPRODUCT(--(AN18:AN1500=AG17),--(AM18:AM1500&lt;&gt;""),--ISNUMBER(SEARCH(" "&amp;AM18:AM1500&amp;" ",Q434)))&gt;0,AG17,"")))</f>
        <v/>
      </c>
      <c r="AH434" s="967" t="str" cm="1">
        <f t="array" ref="AH434">IF(N434="","",IF(R434&lt;&gt;"","",IF(SUMPRODUCT(--(AN18:AN1500=AH17),--(AM18:AM1500&lt;&gt;""),--ISNUMBER(SEARCH(" "&amp;AM18:AM1500&amp;" ",Q434)))&gt;0,AH17,"")))</f>
        <v/>
      </c>
      <c r="AI434" s="967" t="str" cm="1">
        <f t="array" ref="AI434">IF(N434="","",IF(R434&lt;&gt;"","",IF(SUMPRODUCT(--(AN18:AN1500=AI17),--(AM18:AM1500&lt;&gt;""),--ISNUMBER(SEARCH(" "&amp;AM18:AM1500&amp;" ",Q434)))&gt;0,AI17,"")))</f>
        <v/>
      </c>
      <c r="AJ434" s="967" t="str" cm="1">
        <f t="array" ref="AJ434">IF(N434="","",IF(R434&lt;&gt;"","",IF(SUMPRODUCT(--(AN18:AN1500=AJ17),--(AM18:AM1500&lt;&gt;""),--ISNUMBER(SEARCH(" "&amp;AM18:AM1500&amp;" ",Q434)))&gt;0,AJ17,"")))</f>
        <v/>
      </c>
      <c r="AK434" s="967" t="str" cm="1">
        <f t="array" ref="AK434">IF(N434="","",IF(T434&lt;&gt;"",AK17,IF(S434&lt;&gt;"","",IF(R434&lt;&gt;"","",IF(SUMPRODUCT(--(AN18:AN1500=AK17),--(AM18:AM1500&lt;&gt;""),--ISNUMBER(SEARCH(" "&amp;AM18:AM1500&amp;" ",Q434)))&gt;0,AK17,"")))))</f>
        <v/>
      </c>
      <c r="AM434" s="968" t="s">
        <v>2402</v>
      </c>
      <c r="AN434" s="968" t="s">
        <v>1597</v>
      </c>
      <c r="BN434" s="49">
        <v>1</v>
      </c>
    </row>
    <row r="435" spans="3:66" ht="35.1" customHeight="1">
      <c r="C435" s="65"/>
      <c r="D435" s="984" t="str">
        <f t="shared" si="81"/>
        <v/>
      </c>
      <c r="E435" s="982"/>
      <c r="G435" s="964" t="str">
        <f>IF(H435="","",COUNTIF(H18:H435,"&lt;&gt;"))</f>
        <v/>
      </c>
      <c r="H435" s="965" t="str" cm="1">
        <f t="array" ref="H435">IF(L435="","",IF(LEN(L435)&lt;=MAX(10,G13),L435,IFERROR(LEFT(L435,LOOKUP(2,1/(MID(L435,ROW(1:500),1)=" ")/(ROW(1:500)&lt;=MAX(10,G13)),ROW(1:500))-1),LEFT(L435,MAX(10,G13)))))</f>
        <v/>
      </c>
      <c r="I435" s="964" t="str">
        <f t="shared" si="82"/>
        <v/>
      </c>
      <c r="J435" s="964" t="str">
        <f t="shared" si="83"/>
        <v/>
      </c>
      <c r="K435" s="964" t="str">
        <f>IF(M434&lt;&gt;"",K434,IF(K434&lt;MAX(A18:A317),K434+1,""))</f>
        <v/>
      </c>
      <c r="L435" s="965" t="str">
        <f>IF(K435="","",IF(M434&lt;&gt;"",M434,INDEX(E18:E317,MATCH(K435,A18:A317,0))))</f>
        <v/>
      </c>
      <c r="M435" s="965" t="str">
        <f t="shared" si="84"/>
        <v/>
      </c>
      <c r="N435" s="965" t="str">
        <f t="shared" si="85"/>
        <v/>
      </c>
      <c r="O435" s="964" t="str">
        <f t="shared" si="86"/>
        <v/>
      </c>
      <c r="P435" s="964" t="str">
        <f t="shared" si="87"/>
        <v/>
      </c>
      <c r="Q435" s="965" t="str">
        <f t="shared" si="88"/>
        <v/>
      </c>
      <c r="R435" s="964" t="str">
        <f>IF(N435="","",IF(COUNTIF(AP18:AP300,TRIM(Q435))&gt;0,"EXCLUSION EXACTE",""))</f>
        <v/>
      </c>
      <c r="S435" s="964" t="str" cm="1">
        <f t="array" ref="S435">IF(N435="","",IF(SUMPRODUCT(--(AP18:AP300&lt;&gt;""),--ISNUMBER(SEARCH(" "&amp;AP18:AP300&amp;" ",Q435)))&gt;0,"BLOQUE MOLLUSQUES",""))</f>
        <v/>
      </c>
      <c r="T435" s="964" t="str" cm="1">
        <f t="array" ref="T435">IF(N435="","",IF(SUMPRODUCT(--(AT18:AT300&lt;&gt;""),--ISNUMBER(SEARCH(" "&amp;AT18:AT300&amp;" ",Q435)))&gt;0,"FORCE MOLLUSQUES",""))</f>
        <v/>
      </c>
      <c r="U435" s="965" t="str">
        <f t="shared" si="89"/>
        <v/>
      </c>
      <c r="V435" s="965" t="str">
        <f t="shared" si="91"/>
        <v/>
      </c>
      <c r="W435" s="977" t="str">
        <f t="shared" si="90"/>
        <v/>
      </c>
      <c r="X435" s="964" t="str" cm="1">
        <f t="array" ref="X435">IF(N435="","",IF(R435&lt;&gt;"","",IF(SUMPRODUCT(--(AN18:AN1500=X17),--(AM18:AM1500&lt;&gt;""),--ISNUMBER(SEARCH(" "&amp;AM18:AM1500&amp;" ",Q435)))&gt;0,X17,"")))</f>
        <v/>
      </c>
      <c r="Y435" s="964" t="str" cm="1">
        <f t="array" ref="Y435">IF(N435="","",IF(R435&lt;&gt;"","",IF(SUMPRODUCT(--(AN18:AN1500=Y17),--(AM18:AM1500&lt;&gt;""),--ISNUMBER(SEARCH(" "&amp;AM18:AM1500&amp;" ",Q435)))&gt;0,Y17,"")))</f>
        <v/>
      </c>
      <c r="Z435" s="964" t="str" cm="1">
        <f t="array" ref="Z435">IF(N435="","",IF(R435&lt;&gt;"","",IF(SUMPRODUCT(--(AN18:AN1500=Z17),--(AM18:AM1500&lt;&gt;""),--ISNUMBER(SEARCH(" "&amp;AM18:AM1500&amp;" ",Q435)))&gt;0,Z17,"")))</f>
        <v/>
      </c>
      <c r="AA435" s="964" t="str" cm="1">
        <f t="array" ref="AA435">IF(N435="","",IF(R435&lt;&gt;"","",IF(SUMPRODUCT(--(AN18:AN1500=AA17),--(AM18:AM1500&lt;&gt;""),--ISNUMBER(SEARCH(" "&amp;AM18:AM1500&amp;" ",Q435)))&gt;0,AA17,"")))</f>
        <v/>
      </c>
      <c r="AB435" s="964" t="str" cm="1">
        <f t="array" ref="AB435">IF(N435="","",IF(R435&lt;&gt;"","",IF(SUMPRODUCT(--(AN18:AN1500=AB17),--(AM18:AM1500&lt;&gt;""),--ISNUMBER(SEARCH(" "&amp;AM18:AM1500&amp;" ",Q435)))&gt;0,AB17,"")))</f>
        <v/>
      </c>
      <c r="AC435" s="964" t="str" cm="1">
        <f t="array" ref="AC435">IF(N435="","",IF(R435&lt;&gt;"","",IF(SUMPRODUCT(--(AN18:AN1500=AC17),--(AM18:AM1500&lt;&gt;""),--ISNUMBER(SEARCH(" "&amp;AM18:AM1500&amp;" ",Q435)))&gt;0,AC17,"")))</f>
        <v/>
      </c>
      <c r="AD435" s="964" t="str" cm="1">
        <f t="array" ref="AD435">IF(N435="","",IF(R435&lt;&gt;"","",IF(SUMPRODUCT(--(AN18:AN1500=AD17),--(AM18:AM1500&lt;&gt;""),--ISNUMBER(SEARCH(" "&amp;AM18:AM1500&amp;" ",Q435)))&gt;0,AD17,"")))</f>
        <v/>
      </c>
      <c r="AE435" s="964" t="str" cm="1">
        <f t="array" ref="AE435">IF(N435="","",IF(R435&lt;&gt;"","",IF(SUMPRODUCT(--(AN18:AN1500=AE17),--(AM18:AM1500&lt;&gt;""),--ISNUMBER(SEARCH(" "&amp;AM18:AM1500&amp;" ",Q435)))&gt;0,AE17,"")))</f>
        <v/>
      </c>
      <c r="AF435" s="964" t="str" cm="1">
        <f t="array" ref="AF435">IF(N435="","",IF(R435&lt;&gt;"","",IF(SUMPRODUCT(--(AN18:AN1500=AF17),--(AM18:AM1500&lt;&gt;""),--ISNUMBER(SEARCH(" "&amp;AM18:AM1500&amp;" ",Q435)))&gt;0,AF17,"")))</f>
        <v/>
      </c>
      <c r="AG435" s="964" t="str" cm="1">
        <f t="array" ref="AG435">IF(N435="","",IF(R435&lt;&gt;"","",IF(SUMPRODUCT(--(AN18:AN1500=AG17),--(AM18:AM1500&lt;&gt;""),--ISNUMBER(SEARCH(" "&amp;AM18:AM1500&amp;" ",Q435)))&gt;0,AG17,"")))</f>
        <v/>
      </c>
      <c r="AH435" s="964" t="str" cm="1">
        <f t="array" ref="AH435">IF(N435="","",IF(R435&lt;&gt;"","",IF(SUMPRODUCT(--(AN18:AN1500=AH17),--(AM18:AM1500&lt;&gt;""),--ISNUMBER(SEARCH(" "&amp;AM18:AM1500&amp;" ",Q435)))&gt;0,AH17,"")))</f>
        <v/>
      </c>
      <c r="AI435" s="964" t="str" cm="1">
        <f t="array" ref="AI435">IF(N435="","",IF(R435&lt;&gt;"","",IF(SUMPRODUCT(--(AN18:AN1500=AI17),--(AM18:AM1500&lt;&gt;""),--ISNUMBER(SEARCH(" "&amp;AM18:AM1500&amp;" ",Q435)))&gt;0,AI17,"")))</f>
        <v/>
      </c>
      <c r="AJ435" s="964" t="str" cm="1">
        <f t="array" ref="AJ435">IF(N435="","",IF(R435&lt;&gt;"","",IF(SUMPRODUCT(--(AN18:AN1500=AJ17),--(AM18:AM1500&lt;&gt;""),--ISNUMBER(SEARCH(" "&amp;AM18:AM1500&amp;" ",Q435)))&gt;0,AJ17,"")))</f>
        <v/>
      </c>
      <c r="AK435" s="964" t="str" cm="1">
        <f t="array" ref="AK435">IF(N435="","",IF(T435&lt;&gt;"",AK17,IF(S435&lt;&gt;"","",IF(R435&lt;&gt;"","",IF(SUMPRODUCT(--(AN18:AN1500=AK17),--(AM18:AM1500&lt;&gt;""),--ISNUMBER(SEARCH(" "&amp;AM18:AM1500&amp;" ",Q435)))&gt;0,AK17,"")))))</f>
        <v/>
      </c>
      <c r="AM435" s="964" t="s">
        <v>2403</v>
      </c>
      <c r="AN435" s="964" t="s">
        <v>1597</v>
      </c>
      <c r="BN435" s="49">
        <v>1</v>
      </c>
    </row>
    <row r="436" spans="3:66" ht="35.1" customHeight="1">
      <c r="C436" s="65"/>
      <c r="D436" s="984" t="str">
        <f t="shared" si="81"/>
        <v/>
      </c>
      <c r="E436" s="982"/>
      <c r="G436" s="963" t="str">
        <f>IF(H436="","",COUNTIF(H18:H436,"&lt;&gt;"))</f>
        <v/>
      </c>
      <c r="H436" s="958" t="str" cm="1">
        <f t="array" ref="H436">IF(L436="","",IF(LEN(L436)&lt;=MAX(10,G13),L436,IFERROR(LEFT(L436,LOOKUP(2,1/(MID(L436,ROW(1:500),1)=" ")/(ROW(1:500)&lt;=MAX(10,G13)),ROW(1:500))-1),LEFT(L436,MAX(10,G13)))))</f>
        <v/>
      </c>
      <c r="I436" s="963" t="str">
        <f t="shared" si="82"/>
        <v/>
      </c>
      <c r="J436" s="963" t="str">
        <f t="shared" si="83"/>
        <v/>
      </c>
      <c r="K436" s="964" t="str">
        <f>IF(M435&lt;&gt;"",K435,IF(K435&lt;MAX(A18:A317),K435+1,""))</f>
        <v/>
      </c>
      <c r="L436" s="965" t="str">
        <f>IF(K436="","",IF(M435&lt;&gt;"",M435,INDEX(E18:E317,MATCH(K436,A18:A317,0))))</f>
        <v/>
      </c>
      <c r="M436" s="965" t="str">
        <f t="shared" si="84"/>
        <v/>
      </c>
      <c r="N436" s="966" t="str">
        <f t="shared" si="85"/>
        <v/>
      </c>
      <c r="O436" s="967" t="str">
        <f t="shared" si="86"/>
        <v/>
      </c>
      <c r="P436" s="967" t="str">
        <f t="shared" si="87"/>
        <v/>
      </c>
      <c r="Q436" s="966" t="str">
        <f t="shared" si="88"/>
        <v/>
      </c>
      <c r="R436" s="967" t="str">
        <f>IF(N436="","",IF(COUNTIF(AP18:AP300,TRIM(Q436))&gt;0,"EXCLUSION EXACTE",""))</f>
        <v/>
      </c>
      <c r="S436" s="967" t="str" cm="1">
        <f t="array" ref="S436">IF(N436="","",IF(SUMPRODUCT(--(AP18:AP300&lt;&gt;""),--ISNUMBER(SEARCH(" "&amp;AP18:AP300&amp;" ",Q436)))&gt;0,"BLOQUE MOLLUSQUES",""))</f>
        <v/>
      </c>
      <c r="T436" s="967" t="str" cm="1">
        <f t="array" ref="T436">IF(N436="","",IF(SUMPRODUCT(--(AT18:AT300&lt;&gt;""),--ISNUMBER(SEARCH(" "&amp;AT18:AT300&amp;" ",Q436)))&gt;0,"FORCE MOLLUSQUES",""))</f>
        <v/>
      </c>
      <c r="U436" s="966" t="str">
        <f t="shared" si="89"/>
        <v/>
      </c>
      <c r="V436" s="966" t="str">
        <f t="shared" si="91"/>
        <v/>
      </c>
      <c r="W436" s="991" t="str">
        <f t="shared" si="90"/>
        <v/>
      </c>
      <c r="X436" s="967" t="str" cm="1">
        <f t="array" ref="X436">IF(N436="","",IF(R436&lt;&gt;"","",IF(SUMPRODUCT(--(AN18:AN1500=X17),--(AM18:AM1500&lt;&gt;""),--ISNUMBER(SEARCH(" "&amp;AM18:AM1500&amp;" ",Q436)))&gt;0,X17,"")))</f>
        <v/>
      </c>
      <c r="Y436" s="967" t="str" cm="1">
        <f t="array" ref="Y436">IF(N436="","",IF(R436&lt;&gt;"","",IF(SUMPRODUCT(--(AN18:AN1500=Y17),--(AM18:AM1500&lt;&gt;""),--ISNUMBER(SEARCH(" "&amp;AM18:AM1500&amp;" ",Q436)))&gt;0,Y17,"")))</f>
        <v/>
      </c>
      <c r="Z436" s="967" t="str" cm="1">
        <f t="array" ref="Z436">IF(N436="","",IF(R436&lt;&gt;"","",IF(SUMPRODUCT(--(AN18:AN1500=Z17),--(AM18:AM1500&lt;&gt;""),--ISNUMBER(SEARCH(" "&amp;AM18:AM1500&amp;" ",Q436)))&gt;0,Z17,"")))</f>
        <v/>
      </c>
      <c r="AA436" s="967" t="str" cm="1">
        <f t="array" ref="AA436">IF(N436="","",IF(R436&lt;&gt;"","",IF(SUMPRODUCT(--(AN18:AN1500=AA17),--(AM18:AM1500&lt;&gt;""),--ISNUMBER(SEARCH(" "&amp;AM18:AM1500&amp;" ",Q436)))&gt;0,AA17,"")))</f>
        <v/>
      </c>
      <c r="AB436" s="967" t="str" cm="1">
        <f t="array" ref="AB436">IF(N436="","",IF(R436&lt;&gt;"","",IF(SUMPRODUCT(--(AN18:AN1500=AB17),--(AM18:AM1500&lt;&gt;""),--ISNUMBER(SEARCH(" "&amp;AM18:AM1500&amp;" ",Q436)))&gt;0,AB17,"")))</f>
        <v/>
      </c>
      <c r="AC436" s="967" t="str" cm="1">
        <f t="array" ref="AC436">IF(N436="","",IF(R436&lt;&gt;"","",IF(SUMPRODUCT(--(AN18:AN1500=AC17),--(AM18:AM1500&lt;&gt;""),--ISNUMBER(SEARCH(" "&amp;AM18:AM1500&amp;" ",Q436)))&gt;0,AC17,"")))</f>
        <v/>
      </c>
      <c r="AD436" s="967" t="str" cm="1">
        <f t="array" ref="AD436">IF(N436="","",IF(R436&lt;&gt;"","",IF(SUMPRODUCT(--(AN18:AN1500=AD17),--(AM18:AM1500&lt;&gt;""),--ISNUMBER(SEARCH(" "&amp;AM18:AM1500&amp;" ",Q436)))&gt;0,AD17,"")))</f>
        <v/>
      </c>
      <c r="AE436" s="967" t="str" cm="1">
        <f t="array" ref="AE436">IF(N436="","",IF(R436&lt;&gt;"","",IF(SUMPRODUCT(--(AN18:AN1500=AE17),--(AM18:AM1500&lt;&gt;""),--ISNUMBER(SEARCH(" "&amp;AM18:AM1500&amp;" ",Q436)))&gt;0,AE17,"")))</f>
        <v/>
      </c>
      <c r="AF436" s="967" t="str" cm="1">
        <f t="array" ref="AF436">IF(N436="","",IF(R436&lt;&gt;"","",IF(SUMPRODUCT(--(AN18:AN1500=AF17),--(AM18:AM1500&lt;&gt;""),--ISNUMBER(SEARCH(" "&amp;AM18:AM1500&amp;" ",Q436)))&gt;0,AF17,"")))</f>
        <v/>
      </c>
      <c r="AG436" s="967" t="str" cm="1">
        <f t="array" ref="AG436">IF(N436="","",IF(R436&lt;&gt;"","",IF(SUMPRODUCT(--(AN18:AN1500=AG17),--(AM18:AM1500&lt;&gt;""),--ISNUMBER(SEARCH(" "&amp;AM18:AM1500&amp;" ",Q436)))&gt;0,AG17,"")))</f>
        <v/>
      </c>
      <c r="AH436" s="967" t="str" cm="1">
        <f t="array" ref="AH436">IF(N436="","",IF(R436&lt;&gt;"","",IF(SUMPRODUCT(--(AN18:AN1500=AH17),--(AM18:AM1500&lt;&gt;""),--ISNUMBER(SEARCH(" "&amp;AM18:AM1500&amp;" ",Q436)))&gt;0,AH17,"")))</f>
        <v/>
      </c>
      <c r="AI436" s="967" t="str" cm="1">
        <f t="array" ref="AI436">IF(N436="","",IF(R436&lt;&gt;"","",IF(SUMPRODUCT(--(AN18:AN1500=AI17),--(AM18:AM1500&lt;&gt;""),--ISNUMBER(SEARCH(" "&amp;AM18:AM1500&amp;" ",Q436)))&gt;0,AI17,"")))</f>
        <v/>
      </c>
      <c r="AJ436" s="967" t="str" cm="1">
        <f t="array" ref="AJ436">IF(N436="","",IF(R436&lt;&gt;"","",IF(SUMPRODUCT(--(AN18:AN1500=AJ17),--(AM18:AM1500&lt;&gt;""),--ISNUMBER(SEARCH(" "&amp;AM18:AM1500&amp;" ",Q436)))&gt;0,AJ17,"")))</f>
        <v/>
      </c>
      <c r="AK436" s="967" t="str" cm="1">
        <f t="array" ref="AK436">IF(N436="","",IF(T436&lt;&gt;"",AK17,IF(S436&lt;&gt;"","",IF(R436&lt;&gt;"","",IF(SUMPRODUCT(--(AN18:AN1500=AK17),--(AM18:AM1500&lt;&gt;""),--ISNUMBER(SEARCH(" "&amp;AM18:AM1500&amp;" ",Q436)))&gt;0,AK17,"")))))</f>
        <v/>
      </c>
      <c r="AM436" s="968" t="s">
        <v>2206</v>
      </c>
      <c r="AN436" s="968" t="s">
        <v>1597</v>
      </c>
      <c r="BN436" s="49">
        <v>1</v>
      </c>
    </row>
    <row r="437" spans="3:66" ht="35.1" customHeight="1">
      <c r="C437" s="65"/>
      <c r="D437" s="984" t="str">
        <f t="shared" si="81"/>
        <v/>
      </c>
      <c r="E437" s="982"/>
      <c r="G437" s="964" t="str">
        <f>IF(H437="","",COUNTIF(H18:H437,"&lt;&gt;"))</f>
        <v/>
      </c>
      <c r="H437" s="965" t="str" cm="1">
        <f t="array" ref="H437">IF(L437="","",IF(LEN(L437)&lt;=MAX(10,G13),L437,IFERROR(LEFT(L437,LOOKUP(2,1/(MID(L437,ROW(1:500),1)=" ")/(ROW(1:500)&lt;=MAX(10,G13)),ROW(1:500))-1),LEFT(L437,MAX(10,G13)))))</f>
        <v/>
      </c>
      <c r="I437" s="964" t="str">
        <f t="shared" si="82"/>
        <v/>
      </c>
      <c r="J437" s="964" t="str">
        <f t="shared" si="83"/>
        <v/>
      </c>
      <c r="K437" s="964" t="str">
        <f>IF(M436&lt;&gt;"",K436,IF(K436&lt;MAX(A18:A317),K436+1,""))</f>
        <v/>
      </c>
      <c r="L437" s="965" t="str">
        <f>IF(K437="","",IF(M436&lt;&gt;"",M436,INDEX(E18:E317,MATCH(K437,A18:A317,0))))</f>
        <v/>
      </c>
      <c r="M437" s="965" t="str">
        <f t="shared" si="84"/>
        <v/>
      </c>
      <c r="N437" s="965" t="str">
        <f t="shared" si="85"/>
        <v/>
      </c>
      <c r="O437" s="964" t="str">
        <f t="shared" si="86"/>
        <v/>
      </c>
      <c r="P437" s="964" t="str">
        <f t="shared" si="87"/>
        <v/>
      </c>
      <c r="Q437" s="965" t="str">
        <f t="shared" si="88"/>
        <v/>
      </c>
      <c r="R437" s="964" t="str">
        <f>IF(N437="","",IF(COUNTIF(AP18:AP300,TRIM(Q437))&gt;0,"EXCLUSION EXACTE",""))</f>
        <v/>
      </c>
      <c r="S437" s="964" t="str" cm="1">
        <f t="array" ref="S437">IF(N437="","",IF(SUMPRODUCT(--(AP18:AP300&lt;&gt;""),--ISNUMBER(SEARCH(" "&amp;AP18:AP300&amp;" ",Q437)))&gt;0,"BLOQUE MOLLUSQUES",""))</f>
        <v/>
      </c>
      <c r="T437" s="964" t="str" cm="1">
        <f t="array" ref="T437">IF(N437="","",IF(SUMPRODUCT(--(AT18:AT300&lt;&gt;""),--ISNUMBER(SEARCH(" "&amp;AT18:AT300&amp;" ",Q437)))&gt;0,"FORCE MOLLUSQUES",""))</f>
        <v/>
      </c>
      <c r="U437" s="965" t="str">
        <f t="shared" si="89"/>
        <v/>
      </c>
      <c r="V437" s="965" t="str">
        <f t="shared" si="91"/>
        <v/>
      </c>
      <c r="W437" s="977" t="str">
        <f t="shared" si="90"/>
        <v/>
      </c>
      <c r="X437" s="964" t="str" cm="1">
        <f t="array" ref="X437">IF(N437="","",IF(R437&lt;&gt;"","",IF(SUMPRODUCT(--(AN18:AN1500=X17),--(AM18:AM1500&lt;&gt;""),--ISNUMBER(SEARCH(" "&amp;AM18:AM1500&amp;" ",Q437)))&gt;0,X17,"")))</f>
        <v/>
      </c>
      <c r="Y437" s="964" t="str" cm="1">
        <f t="array" ref="Y437">IF(N437="","",IF(R437&lt;&gt;"","",IF(SUMPRODUCT(--(AN18:AN1500=Y17),--(AM18:AM1500&lt;&gt;""),--ISNUMBER(SEARCH(" "&amp;AM18:AM1500&amp;" ",Q437)))&gt;0,Y17,"")))</f>
        <v/>
      </c>
      <c r="Z437" s="964" t="str" cm="1">
        <f t="array" ref="Z437">IF(N437="","",IF(R437&lt;&gt;"","",IF(SUMPRODUCT(--(AN18:AN1500=Z17),--(AM18:AM1500&lt;&gt;""),--ISNUMBER(SEARCH(" "&amp;AM18:AM1500&amp;" ",Q437)))&gt;0,Z17,"")))</f>
        <v/>
      </c>
      <c r="AA437" s="964" t="str" cm="1">
        <f t="array" ref="AA437">IF(N437="","",IF(R437&lt;&gt;"","",IF(SUMPRODUCT(--(AN18:AN1500=AA17),--(AM18:AM1500&lt;&gt;""),--ISNUMBER(SEARCH(" "&amp;AM18:AM1500&amp;" ",Q437)))&gt;0,AA17,"")))</f>
        <v/>
      </c>
      <c r="AB437" s="964" t="str" cm="1">
        <f t="array" ref="AB437">IF(N437="","",IF(R437&lt;&gt;"","",IF(SUMPRODUCT(--(AN18:AN1500=AB17),--(AM18:AM1500&lt;&gt;""),--ISNUMBER(SEARCH(" "&amp;AM18:AM1500&amp;" ",Q437)))&gt;0,AB17,"")))</f>
        <v/>
      </c>
      <c r="AC437" s="964" t="str" cm="1">
        <f t="array" ref="AC437">IF(N437="","",IF(R437&lt;&gt;"","",IF(SUMPRODUCT(--(AN18:AN1500=AC17),--(AM18:AM1500&lt;&gt;""),--ISNUMBER(SEARCH(" "&amp;AM18:AM1500&amp;" ",Q437)))&gt;0,AC17,"")))</f>
        <v/>
      </c>
      <c r="AD437" s="964" t="str" cm="1">
        <f t="array" ref="AD437">IF(N437="","",IF(R437&lt;&gt;"","",IF(SUMPRODUCT(--(AN18:AN1500=AD17),--(AM18:AM1500&lt;&gt;""),--ISNUMBER(SEARCH(" "&amp;AM18:AM1500&amp;" ",Q437)))&gt;0,AD17,"")))</f>
        <v/>
      </c>
      <c r="AE437" s="964" t="str" cm="1">
        <f t="array" ref="AE437">IF(N437="","",IF(R437&lt;&gt;"","",IF(SUMPRODUCT(--(AN18:AN1500=AE17),--(AM18:AM1500&lt;&gt;""),--ISNUMBER(SEARCH(" "&amp;AM18:AM1500&amp;" ",Q437)))&gt;0,AE17,"")))</f>
        <v/>
      </c>
      <c r="AF437" s="964" t="str" cm="1">
        <f t="array" ref="AF437">IF(N437="","",IF(R437&lt;&gt;"","",IF(SUMPRODUCT(--(AN18:AN1500=AF17),--(AM18:AM1500&lt;&gt;""),--ISNUMBER(SEARCH(" "&amp;AM18:AM1500&amp;" ",Q437)))&gt;0,AF17,"")))</f>
        <v/>
      </c>
      <c r="AG437" s="964" t="str" cm="1">
        <f t="array" ref="AG437">IF(N437="","",IF(R437&lt;&gt;"","",IF(SUMPRODUCT(--(AN18:AN1500=AG17),--(AM18:AM1500&lt;&gt;""),--ISNUMBER(SEARCH(" "&amp;AM18:AM1500&amp;" ",Q437)))&gt;0,AG17,"")))</f>
        <v/>
      </c>
      <c r="AH437" s="964" t="str" cm="1">
        <f t="array" ref="AH437">IF(N437="","",IF(R437&lt;&gt;"","",IF(SUMPRODUCT(--(AN18:AN1500=AH17),--(AM18:AM1500&lt;&gt;""),--ISNUMBER(SEARCH(" "&amp;AM18:AM1500&amp;" ",Q437)))&gt;0,AH17,"")))</f>
        <v/>
      </c>
      <c r="AI437" s="964" t="str" cm="1">
        <f t="array" ref="AI437">IF(N437="","",IF(R437&lt;&gt;"","",IF(SUMPRODUCT(--(AN18:AN1500=AI17),--(AM18:AM1500&lt;&gt;""),--ISNUMBER(SEARCH(" "&amp;AM18:AM1500&amp;" ",Q437)))&gt;0,AI17,"")))</f>
        <v/>
      </c>
      <c r="AJ437" s="964" t="str" cm="1">
        <f t="array" ref="AJ437">IF(N437="","",IF(R437&lt;&gt;"","",IF(SUMPRODUCT(--(AN18:AN1500=AJ17),--(AM18:AM1500&lt;&gt;""),--ISNUMBER(SEARCH(" "&amp;AM18:AM1500&amp;" ",Q437)))&gt;0,AJ17,"")))</f>
        <v/>
      </c>
      <c r="AK437" s="964" t="str" cm="1">
        <f t="array" ref="AK437">IF(N437="","",IF(T437&lt;&gt;"",AK17,IF(S437&lt;&gt;"","",IF(R437&lt;&gt;"","",IF(SUMPRODUCT(--(AN18:AN1500=AK17),--(AM18:AM1500&lt;&gt;""),--ISNUMBER(SEARCH(" "&amp;AM18:AM1500&amp;" ",Q437)))&gt;0,AK17,"")))))</f>
        <v/>
      </c>
      <c r="AM437" s="964" t="s">
        <v>2207</v>
      </c>
      <c r="AN437" s="964" t="s">
        <v>1597</v>
      </c>
      <c r="BN437" s="49">
        <v>1</v>
      </c>
    </row>
    <row r="438" spans="3:66" ht="35.1" customHeight="1">
      <c r="C438" s="65"/>
      <c r="D438" s="984" t="str">
        <f t="shared" si="81"/>
        <v/>
      </c>
      <c r="E438" s="982"/>
      <c r="G438" s="963" t="str">
        <f>IF(H438="","",COUNTIF(H18:H438,"&lt;&gt;"))</f>
        <v/>
      </c>
      <c r="H438" s="958" t="str" cm="1">
        <f t="array" ref="H438">IF(L438="","",IF(LEN(L438)&lt;=MAX(10,G13),L438,IFERROR(LEFT(L438,LOOKUP(2,1/(MID(L438,ROW(1:500),1)=" ")/(ROW(1:500)&lt;=MAX(10,G13)),ROW(1:500))-1),LEFT(L438,MAX(10,G13)))))</f>
        <v/>
      </c>
      <c r="I438" s="963" t="str">
        <f t="shared" si="82"/>
        <v/>
      </c>
      <c r="J438" s="963" t="str">
        <f t="shared" si="83"/>
        <v/>
      </c>
      <c r="K438" s="964" t="str">
        <f>IF(M437&lt;&gt;"",K437,IF(K437&lt;MAX(A18:A317),K437+1,""))</f>
        <v/>
      </c>
      <c r="L438" s="965" t="str">
        <f>IF(K438="","",IF(M437&lt;&gt;"",M437,INDEX(E18:E317,MATCH(K438,A18:A317,0))))</f>
        <v/>
      </c>
      <c r="M438" s="965" t="str">
        <f t="shared" si="84"/>
        <v/>
      </c>
      <c r="N438" s="966" t="str">
        <f t="shared" si="85"/>
        <v/>
      </c>
      <c r="O438" s="967" t="str">
        <f t="shared" si="86"/>
        <v/>
      </c>
      <c r="P438" s="967" t="str">
        <f t="shared" si="87"/>
        <v/>
      </c>
      <c r="Q438" s="966" t="str">
        <f t="shared" si="88"/>
        <v/>
      </c>
      <c r="R438" s="967" t="str">
        <f>IF(N438="","",IF(COUNTIF(AP18:AP300,TRIM(Q438))&gt;0,"EXCLUSION EXACTE",""))</f>
        <v/>
      </c>
      <c r="S438" s="967" t="str" cm="1">
        <f t="array" ref="S438">IF(N438="","",IF(SUMPRODUCT(--(AP18:AP300&lt;&gt;""),--ISNUMBER(SEARCH(" "&amp;AP18:AP300&amp;" ",Q438)))&gt;0,"BLOQUE MOLLUSQUES",""))</f>
        <v/>
      </c>
      <c r="T438" s="967" t="str" cm="1">
        <f t="array" ref="T438">IF(N438="","",IF(SUMPRODUCT(--(AT18:AT300&lt;&gt;""),--ISNUMBER(SEARCH(" "&amp;AT18:AT300&amp;" ",Q438)))&gt;0,"FORCE MOLLUSQUES",""))</f>
        <v/>
      </c>
      <c r="U438" s="966" t="str">
        <f t="shared" si="89"/>
        <v/>
      </c>
      <c r="V438" s="966" t="str">
        <f t="shared" si="91"/>
        <v/>
      </c>
      <c r="W438" s="991" t="str">
        <f t="shared" si="90"/>
        <v/>
      </c>
      <c r="X438" s="967" t="str" cm="1">
        <f t="array" ref="X438">IF(N438="","",IF(R438&lt;&gt;"","",IF(SUMPRODUCT(--(AN18:AN1500=X17),--(AM18:AM1500&lt;&gt;""),--ISNUMBER(SEARCH(" "&amp;AM18:AM1500&amp;" ",Q438)))&gt;0,X17,"")))</f>
        <v/>
      </c>
      <c r="Y438" s="967" t="str" cm="1">
        <f t="array" ref="Y438">IF(N438="","",IF(R438&lt;&gt;"","",IF(SUMPRODUCT(--(AN18:AN1500=Y17),--(AM18:AM1500&lt;&gt;""),--ISNUMBER(SEARCH(" "&amp;AM18:AM1500&amp;" ",Q438)))&gt;0,Y17,"")))</f>
        <v/>
      </c>
      <c r="Z438" s="967" t="str" cm="1">
        <f t="array" ref="Z438">IF(N438="","",IF(R438&lt;&gt;"","",IF(SUMPRODUCT(--(AN18:AN1500=Z17),--(AM18:AM1500&lt;&gt;""),--ISNUMBER(SEARCH(" "&amp;AM18:AM1500&amp;" ",Q438)))&gt;0,Z17,"")))</f>
        <v/>
      </c>
      <c r="AA438" s="967" t="str" cm="1">
        <f t="array" ref="AA438">IF(N438="","",IF(R438&lt;&gt;"","",IF(SUMPRODUCT(--(AN18:AN1500=AA17),--(AM18:AM1500&lt;&gt;""),--ISNUMBER(SEARCH(" "&amp;AM18:AM1500&amp;" ",Q438)))&gt;0,AA17,"")))</f>
        <v/>
      </c>
      <c r="AB438" s="967" t="str" cm="1">
        <f t="array" ref="AB438">IF(N438="","",IF(R438&lt;&gt;"","",IF(SUMPRODUCT(--(AN18:AN1500=AB17),--(AM18:AM1500&lt;&gt;""),--ISNUMBER(SEARCH(" "&amp;AM18:AM1500&amp;" ",Q438)))&gt;0,AB17,"")))</f>
        <v/>
      </c>
      <c r="AC438" s="967" t="str" cm="1">
        <f t="array" ref="AC438">IF(N438="","",IF(R438&lt;&gt;"","",IF(SUMPRODUCT(--(AN18:AN1500=AC17),--(AM18:AM1500&lt;&gt;""),--ISNUMBER(SEARCH(" "&amp;AM18:AM1500&amp;" ",Q438)))&gt;0,AC17,"")))</f>
        <v/>
      </c>
      <c r="AD438" s="967" t="str" cm="1">
        <f t="array" ref="AD438">IF(N438="","",IF(R438&lt;&gt;"","",IF(SUMPRODUCT(--(AN18:AN1500=AD17),--(AM18:AM1500&lt;&gt;""),--ISNUMBER(SEARCH(" "&amp;AM18:AM1500&amp;" ",Q438)))&gt;0,AD17,"")))</f>
        <v/>
      </c>
      <c r="AE438" s="967" t="str" cm="1">
        <f t="array" ref="AE438">IF(N438="","",IF(R438&lt;&gt;"","",IF(SUMPRODUCT(--(AN18:AN1500=AE17),--(AM18:AM1500&lt;&gt;""),--ISNUMBER(SEARCH(" "&amp;AM18:AM1500&amp;" ",Q438)))&gt;0,AE17,"")))</f>
        <v/>
      </c>
      <c r="AF438" s="967" t="str" cm="1">
        <f t="array" ref="AF438">IF(N438="","",IF(R438&lt;&gt;"","",IF(SUMPRODUCT(--(AN18:AN1500=AF17),--(AM18:AM1500&lt;&gt;""),--ISNUMBER(SEARCH(" "&amp;AM18:AM1500&amp;" ",Q438)))&gt;0,AF17,"")))</f>
        <v/>
      </c>
      <c r="AG438" s="967" t="str" cm="1">
        <f t="array" ref="AG438">IF(N438="","",IF(R438&lt;&gt;"","",IF(SUMPRODUCT(--(AN18:AN1500=AG17),--(AM18:AM1500&lt;&gt;""),--ISNUMBER(SEARCH(" "&amp;AM18:AM1500&amp;" ",Q438)))&gt;0,AG17,"")))</f>
        <v/>
      </c>
      <c r="AH438" s="967" t="str" cm="1">
        <f t="array" ref="AH438">IF(N438="","",IF(R438&lt;&gt;"","",IF(SUMPRODUCT(--(AN18:AN1500=AH17),--(AM18:AM1500&lt;&gt;""),--ISNUMBER(SEARCH(" "&amp;AM18:AM1500&amp;" ",Q438)))&gt;0,AH17,"")))</f>
        <v/>
      </c>
      <c r="AI438" s="967" t="str" cm="1">
        <f t="array" ref="AI438">IF(N438="","",IF(R438&lt;&gt;"","",IF(SUMPRODUCT(--(AN18:AN1500=AI17),--(AM18:AM1500&lt;&gt;""),--ISNUMBER(SEARCH(" "&amp;AM18:AM1500&amp;" ",Q438)))&gt;0,AI17,"")))</f>
        <v/>
      </c>
      <c r="AJ438" s="967" t="str" cm="1">
        <f t="array" ref="AJ438">IF(N438="","",IF(R438&lt;&gt;"","",IF(SUMPRODUCT(--(AN18:AN1500=AJ17),--(AM18:AM1500&lt;&gt;""),--ISNUMBER(SEARCH(" "&amp;AM18:AM1500&amp;" ",Q438)))&gt;0,AJ17,"")))</f>
        <v/>
      </c>
      <c r="AK438" s="967" t="str" cm="1">
        <f t="array" ref="AK438">IF(N438="","",IF(T438&lt;&gt;"",AK17,IF(S438&lt;&gt;"","",IF(R438&lt;&gt;"","",IF(SUMPRODUCT(--(AN18:AN1500=AK17),--(AM18:AM1500&lt;&gt;""),--ISNUMBER(SEARCH(" "&amp;AM18:AM1500&amp;" ",Q438)))&gt;0,AK17,"")))))</f>
        <v/>
      </c>
      <c r="AM438" s="968" t="s">
        <v>2208</v>
      </c>
      <c r="AN438" s="968" t="s">
        <v>1597</v>
      </c>
      <c r="BN438" s="49">
        <v>1</v>
      </c>
    </row>
    <row r="439" spans="3:66" ht="35.1" customHeight="1">
      <c r="C439" s="65"/>
      <c r="D439" s="984" t="str">
        <f t="shared" si="81"/>
        <v/>
      </c>
      <c r="E439" s="982"/>
      <c r="G439" s="964" t="str">
        <f>IF(H439="","",COUNTIF(H18:H439,"&lt;&gt;"))</f>
        <v/>
      </c>
      <c r="H439" s="965" t="str" cm="1">
        <f t="array" ref="H439">IF(L439="","",IF(LEN(L439)&lt;=MAX(10,G13),L439,IFERROR(LEFT(L439,LOOKUP(2,1/(MID(L439,ROW(1:500),1)=" ")/(ROW(1:500)&lt;=MAX(10,G13)),ROW(1:500))-1),LEFT(L439,MAX(10,G13)))))</f>
        <v/>
      </c>
      <c r="I439" s="964" t="str">
        <f t="shared" si="82"/>
        <v/>
      </c>
      <c r="J439" s="964" t="str">
        <f t="shared" si="83"/>
        <v/>
      </c>
      <c r="K439" s="964" t="str">
        <f>IF(M438&lt;&gt;"",K438,IF(K438&lt;MAX(A18:A317),K438+1,""))</f>
        <v/>
      </c>
      <c r="L439" s="965" t="str">
        <f>IF(K439="","",IF(M438&lt;&gt;"",M438,INDEX(E18:E317,MATCH(K439,A18:A317,0))))</f>
        <v/>
      </c>
      <c r="M439" s="965" t="str">
        <f t="shared" si="84"/>
        <v/>
      </c>
      <c r="N439" s="965" t="str">
        <f t="shared" si="85"/>
        <v/>
      </c>
      <c r="O439" s="964" t="str">
        <f t="shared" si="86"/>
        <v/>
      </c>
      <c r="P439" s="964" t="str">
        <f t="shared" si="87"/>
        <v/>
      </c>
      <c r="Q439" s="965" t="str">
        <f t="shared" si="88"/>
        <v/>
      </c>
      <c r="R439" s="964" t="str">
        <f>IF(N439="","",IF(COUNTIF(AP18:AP300,TRIM(Q439))&gt;0,"EXCLUSION EXACTE",""))</f>
        <v/>
      </c>
      <c r="S439" s="964" t="str" cm="1">
        <f t="array" ref="S439">IF(N439="","",IF(SUMPRODUCT(--(AP18:AP300&lt;&gt;""),--ISNUMBER(SEARCH(" "&amp;AP18:AP300&amp;" ",Q439)))&gt;0,"BLOQUE MOLLUSQUES",""))</f>
        <v/>
      </c>
      <c r="T439" s="964" t="str" cm="1">
        <f t="array" ref="T439">IF(N439="","",IF(SUMPRODUCT(--(AT18:AT300&lt;&gt;""),--ISNUMBER(SEARCH(" "&amp;AT18:AT300&amp;" ",Q439)))&gt;0,"FORCE MOLLUSQUES",""))</f>
        <v/>
      </c>
      <c r="U439" s="965" t="str">
        <f t="shared" si="89"/>
        <v/>
      </c>
      <c r="V439" s="965" t="str">
        <f t="shared" si="91"/>
        <v/>
      </c>
      <c r="W439" s="977" t="str">
        <f t="shared" si="90"/>
        <v/>
      </c>
      <c r="X439" s="964" t="str" cm="1">
        <f t="array" ref="X439">IF(N439="","",IF(R439&lt;&gt;"","",IF(SUMPRODUCT(--(AN18:AN1500=X17),--(AM18:AM1500&lt;&gt;""),--ISNUMBER(SEARCH(" "&amp;AM18:AM1500&amp;" ",Q439)))&gt;0,X17,"")))</f>
        <v/>
      </c>
      <c r="Y439" s="964" t="str" cm="1">
        <f t="array" ref="Y439">IF(N439="","",IF(R439&lt;&gt;"","",IF(SUMPRODUCT(--(AN18:AN1500=Y17),--(AM18:AM1500&lt;&gt;""),--ISNUMBER(SEARCH(" "&amp;AM18:AM1500&amp;" ",Q439)))&gt;0,Y17,"")))</f>
        <v/>
      </c>
      <c r="Z439" s="964" t="str" cm="1">
        <f t="array" ref="Z439">IF(N439="","",IF(R439&lt;&gt;"","",IF(SUMPRODUCT(--(AN18:AN1500=Z17),--(AM18:AM1500&lt;&gt;""),--ISNUMBER(SEARCH(" "&amp;AM18:AM1500&amp;" ",Q439)))&gt;0,Z17,"")))</f>
        <v/>
      </c>
      <c r="AA439" s="964" t="str" cm="1">
        <f t="array" ref="AA439">IF(N439="","",IF(R439&lt;&gt;"","",IF(SUMPRODUCT(--(AN18:AN1500=AA17),--(AM18:AM1500&lt;&gt;""),--ISNUMBER(SEARCH(" "&amp;AM18:AM1500&amp;" ",Q439)))&gt;0,AA17,"")))</f>
        <v/>
      </c>
      <c r="AB439" s="964" t="str" cm="1">
        <f t="array" ref="AB439">IF(N439="","",IF(R439&lt;&gt;"","",IF(SUMPRODUCT(--(AN18:AN1500=AB17),--(AM18:AM1500&lt;&gt;""),--ISNUMBER(SEARCH(" "&amp;AM18:AM1500&amp;" ",Q439)))&gt;0,AB17,"")))</f>
        <v/>
      </c>
      <c r="AC439" s="964" t="str" cm="1">
        <f t="array" ref="AC439">IF(N439="","",IF(R439&lt;&gt;"","",IF(SUMPRODUCT(--(AN18:AN1500=AC17),--(AM18:AM1500&lt;&gt;""),--ISNUMBER(SEARCH(" "&amp;AM18:AM1500&amp;" ",Q439)))&gt;0,AC17,"")))</f>
        <v/>
      </c>
      <c r="AD439" s="964" t="str" cm="1">
        <f t="array" ref="AD439">IF(N439="","",IF(R439&lt;&gt;"","",IF(SUMPRODUCT(--(AN18:AN1500=AD17),--(AM18:AM1500&lt;&gt;""),--ISNUMBER(SEARCH(" "&amp;AM18:AM1500&amp;" ",Q439)))&gt;0,AD17,"")))</f>
        <v/>
      </c>
      <c r="AE439" s="964" t="str" cm="1">
        <f t="array" ref="AE439">IF(N439="","",IF(R439&lt;&gt;"","",IF(SUMPRODUCT(--(AN18:AN1500=AE17),--(AM18:AM1500&lt;&gt;""),--ISNUMBER(SEARCH(" "&amp;AM18:AM1500&amp;" ",Q439)))&gt;0,AE17,"")))</f>
        <v/>
      </c>
      <c r="AF439" s="964" t="str" cm="1">
        <f t="array" ref="AF439">IF(N439="","",IF(R439&lt;&gt;"","",IF(SUMPRODUCT(--(AN18:AN1500=AF17),--(AM18:AM1500&lt;&gt;""),--ISNUMBER(SEARCH(" "&amp;AM18:AM1500&amp;" ",Q439)))&gt;0,AF17,"")))</f>
        <v/>
      </c>
      <c r="AG439" s="964" t="str" cm="1">
        <f t="array" ref="AG439">IF(N439="","",IF(R439&lt;&gt;"","",IF(SUMPRODUCT(--(AN18:AN1500=AG17),--(AM18:AM1500&lt;&gt;""),--ISNUMBER(SEARCH(" "&amp;AM18:AM1500&amp;" ",Q439)))&gt;0,AG17,"")))</f>
        <v/>
      </c>
      <c r="AH439" s="964" t="str" cm="1">
        <f t="array" ref="AH439">IF(N439="","",IF(R439&lt;&gt;"","",IF(SUMPRODUCT(--(AN18:AN1500=AH17),--(AM18:AM1500&lt;&gt;""),--ISNUMBER(SEARCH(" "&amp;AM18:AM1500&amp;" ",Q439)))&gt;0,AH17,"")))</f>
        <v/>
      </c>
      <c r="AI439" s="964" t="str" cm="1">
        <f t="array" ref="AI439">IF(N439="","",IF(R439&lt;&gt;"","",IF(SUMPRODUCT(--(AN18:AN1500=AI17),--(AM18:AM1500&lt;&gt;""),--ISNUMBER(SEARCH(" "&amp;AM18:AM1500&amp;" ",Q439)))&gt;0,AI17,"")))</f>
        <v/>
      </c>
      <c r="AJ439" s="964" t="str" cm="1">
        <f t="array" ref="AJ439">IF(N439="","",IF(R439&lt;&gt;"","",IF(SUMPRODUCT(--(AN18:AN1500=AJ17),--(AM18:AM1500&lt;&gt;""),--ISNUMBER(SEARCH(" "&amp;AM18:AM1500&amp;" ",Q439)))&gt;0,AJ17,"")))</f>
        <v/>
      </c>
      <c r="AK439" s="964" t="str" cm="1">
        <f t="array" ref="AK439">IF(N439="","",IF(T439&lt;&gt;"",AK17,IF(S439&lt;&gt;"","",IF(R439&lt;&gt;"","",IF(SUMPRODUCT(--(AN18:AN1500=AK17),--(AM18:AM1500&lt;&gt;""),--ISNUMBER(SEARCH(" "&amp;AM18:AM1500&amp;" ",Q439)))&gt;0,AK17,"")))))</f>
        <v/>
      </c>
      <c r="AM439" s="964" t="s">
        <v>2404</v>
      </c>
      <c r="AN439" s="964" t="s">
        <v>1597</v>
      </c>
      <c r="BN439" s="49">
        <v>1</v>
      </c>
    </row>
    <row r="440" spans="3:66" ht="35.1" customHeight="1">
      <c r="C440" s="65"/>
      <c r="D440" s="984" t="str">
        <f t="shared" si="81"/>
        <v/>
      </c>
      <c r="E440" s="982"/>
      <c r="G440" s="963" t="str">
        <f>IF(H440="","",COUNTIF(H18:H440,"&lt;&gt;"))</f>
        <v/>
      </c>
      <c r="H440" s="958" t="str" cm="1">
        <f t="array" ref="H440">IF(L440="","",IF(LEN(L440)&lt;=MAX(10,G13),L440,IFERROR(LEFT(L440,LOOKUP(2,1/(MID(L440,ROW(1:500),1)=" ")/(ROW(1:500)&lt;=MAX(10,G13)),ROW(1:500))-1),LEFT(L440,MAX(10,G13)))))</f>
        <v/>
      </c>
      <c r="I440" s="963" t="str">
        <f t="shared" si="82"/>
        <v/>
      </c>
      <c r="J440" s="963" t="str">
        <f t="shared" si="83"/>
        <v/>
      </c>
      <c r="K440" s="964" t="str">
        <f>IF(M439&lt;&gt;"",K439,IF(K439&lt;MAX(A18:A317),K439+1,""))</f>
        <v/>
      </c>
      <c r="L440" s="965" t="str">
        <f>IF(K440="","",IF(M439&lt;&gt;"",M439,INDEX(E18:E317,MATCH(K440,A18:A317,0))))</f>
        <v/>
      </c>
      <c r="M440" s="965" t="str">
        <f t="shared" si="84"/>
        <v/>
      </c>
      <c r="N440" s="966" t="str">
        <f t="shared" si="85"/>
        <v/>
      </c>
      <c r="O440" s="967" t="str">
        <f t="shared" si="86"/>
        <v/>
      </c>
      <c r="P440" s="967" t="str">
        <f t="shared" si="87"/>
        <v/>
      </c>
      <c r="Q440" s="966" t="str">
        <f t="shared" si="88"/>
        <v/>
      </c>
      <c r="R440" s="967" t="str">
        <f>IF(N440="","",IF(COUNTIF(AP18:AP300,TRIM(Q440))&gt;0,"EXCLUSION EXACTE",""))</f>
        <v/>
      </c>
      <c r="S440" s="967" t="str" cm="1">
        <f t="array" ref="S440">IF(N440="","",IF(SUMPRODUCT(--(AP18:AP300&lt;&gt;""),--ISNUMBER(SEARCH(" "&amp;AP18:AP300&amp;" ",Q440)))&gt;0,"BLOQUE MOLLUSQUES",""))</f>
        <v/>
      </c>
      <c r="T440" s="967" t="str" cm="1">
        <f t="array" ref="T440">IF(N440="","",IF(SUMPRODUCT(--(AT18:AT300&lt;&gt;""),--ISNUMBER(SEARCH(" "&amp;AT18:AT300&amp;" ",Q440)))&gt;0,"FORCE MOLLUSQUES",""))</f>
        <v/>
      </c>
      <c r="U440" s="966" t="str">
        <f t="shared" si="89"/>
        <v/>
      </c>
      <c r="V440" s="966" t="str">
        <f t="shared" si="91"/>
        <v/>
      </c>
      <c r="W440" s="991" t="str">
        <f t="shared" si="90"/>
        <v/>
      </c>
      <c r="X440" s="967" t="str" cm="1">
        <f t="array" ref="X440">IF(N440="","",IF(R440&lt;&gt;"","",IF(SUMPRODUCT(--(AN18:AN1500=X17),--(AM18:AM1500&lt;&gt;""),--ISNUMBER(SEARCH(" "&amp;AM18:AM1500&amp;" ",Q440)))&gt;0,X17,"")))</f>
        <v/>
      </c>
      <c r="Y440" s="967" t="str" cm="1">
        <f t="array" ref="Y440">IF(N440="","",IF(R440&lt;&gt;"","",IF(SUMPRODUCT(--(AN18:AN1500=Y17),--(AM18:AM1500&lt;&gt;""),--ISNUMBER(SEARCH(" "&amp;AM18:AM1500&amp;" ",Q440)))&gt;0,Y17,"")))</f>
        <v/>
      </c>
      <c r="Z440" s="967" t="str" cm="1">
        <f t="array" ref="Z440">IF(N440="","",IF(R440&lt;&gt;"","",IF(SUMPRODUCT(--(AN18:AN1500=Z17),--(AM18:AM1500&lt;&gt;""),--ISNUMBER(SEARCH(" "&amp;AM18:AM1500&amp;" ",Q440)))&gt;0,Z17,"")))</f>
        <v/>
      </c>
      <c r="AA440" s="967" t="str" cm="1">
        <f t="array" ref="AA440">IF(N440="","",IF(R440&lt;&gt;"","",IF(SUMPRODUCT(--(AN18:AN1500=AA17),--(AM18:AM1500&lt;&gt;""),--ISNUMBER(SEARCH(" "&amp;AM18:AM1500&amp;" ",Q440)))&gt;0,AA17,"")))</f>
        <v/>
      </c>
      <c r="AB440" s="967" t="str" cm="1">
        <f t="array" ref="AB440">IF(N440="","",IF(R440&lt;&gt;"","",IF(SUMPRODUCT(--(AN18:AN1500=AB17),--(AM18:AM1500&lt;&gt;""),--ISNUMBER(SEARCH(" "&amp;AM18:AM1500&amp;" ",Q440)))&gt;0,AB17,"")))</f>
        <v/>
      </c>
      <c r="AC440" s="967" t="str" cm="1">
        <f t="array" ref="AC440">IF(N440="","",IF(R440&lt;&gt;"","",IF(SUMPRODUCT(--(AN18:AN1500=AC17),--(AM18:AM1500&lt;&gt;""),--ISNUMBER(SEARCH(" "&amp;AM18:AM1500&amp;" ",Q440)))&gt;0,AC17,"")))</f>
        <v/>
      </c>
      <c r="AD440" s="967" t="str" cm="1">
        <f t="array" ref="AD440">IF(N440="","",IF(R440&lt;&gt;"","",IF(SUMPRODUCT(--(AN18:AN1500=AD17),--(AM18:AM1500&lt;&gt;""),--ISNUMBER(SEARCH(" "&amp;AM18:AM1500&amp;" ",Q440)))&gt;0,AD17,"")))</f>
        <v/>
      </c>
      <c r="AE440" s="967" t="str" cm="1">
        <f t="array" ref="AE440">IF(N440="","",IF(R440&lt;&gt;"","",IF(SUMPRODUCT(--(AN18:AN1500=AE17),--(AM18:AM1500&lt;&gt;""),--ISNUMBER(SEARCH(" "&amp;AM18:AM1500&amp;" ",Q440)))&gt;0,AE17,"")))</f>
        <v/>
      </c>
      <c r="AF440" s="967" t="str" cm="1">
        <f t="array" ref="AF440">IF(N440="","",IF(R440&lt;&gt;"","",IF(SUMPRODUCT(--(AN18:AN1500=AF17),--(AM18:AM1500&lt;&gt;""),--ISNUMBER(SEARCH(" "&amp;AM18:AM1500&amp;" ",Q440)))&gt;0,AF17,"")))</f>
        <v/>
      </c>
      <c r="AG440" s="967" t="str" cm="1">
        <f t="array" ref="AG440">IF(N440="","",IF(R440&lt;&gt;"","",IF(SUMPRODUCT(--(AN18:AN1500=AG17),--(AM18:AM1500&lt;&gt;""),--ISNUMBER(SEARCH(" "&amp;AM18:AM1500&amp;" ",Q440)))&gt;0,AG17,"")))</f>
        <v/>
      </c>
      <c r="AH440" s="967" t="str" cm="1">
        <f t="array" ref="AH440">IF(N440="","",IF(R440&lt;&gt;"","",IF(SUMPRODUCT(--(AN18:AN1500=AH17),--(AM18:AM1500&lt;&gt;""),--ISNUMBER(SEARCH(" "&amp;AM18:AM1500&amp;" ",Q440)))&gt;0,AH17,"")))</f>
        <v/>
      </c>
      <c r="AI440" s="967" t="str" cm="1">
        <f t="array" ref="AI440">IF(N440="","",IF(R440&lt;&gt;"","",IF(SUMPRODUCT(--(AN18:AN1500=AI17),--(AM18:AM1500&lt;&gt;""),--ISNUMBER(SEARCH(" "&amp;AM18:AM1500&amp;" ",Q440)))&gt;0,AI17,"")))</f>
        <v/>
      </c>
      <c r="AJ440" s="967" t="str" cm="1">
        <f t="array" ref="AJ440">IF(N440="","",IF(R440&lt;&gt;"","",IF(SUMPRODUCT(--(AN18:AN1500=AJ17),--(AM18:AM1500&lt;&gt;""),--ISNUMBER(SEARCH(" "&amp;AM18:AM1500&amp;" ",Q440)))&gt;0,AJ17,"")))</f>
        <v/>
      </c>
      <c r="AK440" s="967" t="str" cm="1">
        <f t="array" ref="AK440">IF(N440="","",IF(T440&lt;&gt;"",AK17,IF(S440&lt;&gt;"","",IF(R440&lt;&gt;"","",IF(SUMPRODUCT(--(AN18:AN1500=AK17),--(AM18:AM1500&lt;&gt;""),--ISNUMBER(SEARCH(" "&amp;AM18:AM1500&amp;" ",Q440)))&gt;0,AK17,"")))))</f>
        <v/>
      </c>
      <c r="AM440" s="968" t="s">
        <v>576</v>
      </c>
      <c r="AN440" s="968" t="s">
        <v>1597</v>
      </c>
      <c r="BN440" s="49">
        <v>1</v>
      </c>
    </row>
    <row r="441" spans="3:66" ht="35.1" customHeight="1">
      <c r="C441" s="65"/>
      <c r="D441" s="984" t="str">
        <f t="shared" si="81"/>
        <v/>
      </c>
      <c r="E441" s="982"/>
      <c r="G441" s="964" t="str">
        <f>IF(H441="","",COUNTIF(H18:H441,"&lt;&gt;"))</f>
        <v/>
      </c>
      <c r="H441" s="965" t="str" cm="1">
        <f t="array" ref="H441">IF(L441="","",IF(LEN(L441)&lt;=MAX(10,G13),L441,IFERROR(LEFT(L441,LOOKUP(2,1/(MID(L441,ROW(1:500),1)=" ")/(ROW(1:500)&lt;=MAX(10,G13)),ROW(1:500))-1),LEFT(L441,MAX(10,G13)))))</f>
        <v/>
      </c>
      <c r="I441" s="964" t="str">
        <f t="shared" si="82"/>
        <v/>
      </c>
      <c r="J441" s="964" t="str">
        <f t="shared" si="83"/>
        <v/>
      </c>
      <c r="K441" s="964" t="str">
        <f>IF(M440&lt;&gt;"",K440,IF(K440&lt;MAX(A18:A317),K440+1,""))</f>
        <v/>
      </c>
      <c r="L441" s="965" t="str">
        <f>IF(K441="","",IF(M440&lt;&gt;"",M440,INDEX(E18:E317,MATCH(K441,A18:A317,0))))</f>
        <v/>
      </c>
      <c r="M441" s="965" t="str">
        <f t="shared" si="84"/>
        <v/>
      </c>
      <c r="N441" s="965" t="str">
        <f t="shared" si="85"/>
        <v/>
      </c>
      <c r="O441" s="964" t="str">
        <f t="shared" si="86"/>
        <v/>
      </c>
      <c r="P441" s="964" t="str">
        <f t="shared" si="87"/>
        <v/>
      </c>
      <c r="Q441" s="965" t="str">
        <f t="shared" si="88"/>
        <v/>
      </c>
      <c r="R441" s="964" t="str">
        <f>IF(N441="","",IF(COUNTIF(AP18:AP300,TRIM(Q441))&gt;0,"EXCLUSION EXACTE",""))</f>
        <v/>
      </c>
      <c r="S441" s="964" t="str" cm="1">
        <f t="array" ref="S441">IF(N441="","",IF(SUMPRODUCT(--(AP18:AP300&lt;&gt;""),--ISNUMBER(SEARCH(" "&amp;AP18:AP300&amp;" ",Q441)))&gt;0,"BLOQUE MOLLUSQUES",""))</f>
        <v/>
      </c>
      <c r="T441" s="964" t="str" cm="1">
        <f t="array" ref="T441">IF(N441="","",IF(SUMPRODUCT(--(AT18:AT300&lt;&gt;""),--ISNUMBER(SEARCH(" "&amp;AT18:AT300&amp;" ",Q441)))&gt;0,"FORCE MOLLUSQUES",""))</f>
        <v/>
      </c>
      <c r="U441" s="965" t="str">
        <f t="shared" si="89"/>
        <v/>
      </c>
      <c r="V441" s="965" t="str">
        <f t="shared" si="91"/>
        <v/>
      </c>
      <c r="W441" s="977" t="str">
        <f t="shared" si="90"/>
        <v/>
      </c>
      <c r="X441" s="964" t="str" cm="1">
        <f t="array" ref="X441">IF(N441="","",IF(R441&lt;&gt;"","",IF(SUMPRODUCT(--(AN18:AN1500=X17),--(AM18:AM1500&lt;&gt;""),--ISNUMBER(SEARCH(" "&amp;AM18:AM1500&amp;" ",Q441)))&gt;0,X17,"")))</f>
        <v/>
      </c>
      <c r="Y441" s="964" t="str" cm="1">
        <f t="array" ref="Y441">IF(N441="","",IF(R441&lt;&gt;"","",IF(SUMPRODUCT(--(AN18:AN1500=Y17),--(AM18:AM1500&lt;&gt;""),--ISNUMBER(SEARCH(" "&amp;AM18:AM1500&amp;" ",Q441)))&gt;0,Y17,"")))</f>
        <v/>
      </c>
      <c r="Z441" s="964" t="str" cm="1">
        <f t="array" ref="Z441">IF(N441="","",IF(R441&lt;&gt;"","",IF(SUMPRODUCT(--(AN18:AN1500=Z17),--(AM18:AM1500&lt;&gt;""),--ISNUMBER(SEARCH(" "&amp;AM18:AM1500&amp;" ",Q441)))&gt;0,Z17,"")))</f>
        <v/>
      </c>
      <c r="AA441" s="964" t="str" cm="1">
        <f t="array" ref="AA441">IF(N441="","",IF(R441&lt;&gt;"","",IF(SUMPRODUCT(--(AN18:AN1500=AA17),--(AM18:AM1500&lt;&gt;""),--ISNUMBER(SEARCH(" "&amp;AM18:AM1500&amp;" ",Q441)))&gt;0,AA17,"")))</f>
        <v/>
      </c>
      <c r="AB441" s="964" t="str" cm="1">
        <f t="array" ref="AB441">IF(N441="","",IF(R441&lt;&gt;"","",IF(SUMPRODUCT(--(AN18:AN1500=AB17),--(AM18:AM1500&lt;&gt;""),--ISNUMBER(SEARCH(" "&amp;AM18:AM1500&amp;" ",Q441)))&gt;0,AB17,"")))</f>
        <v/>
      </c>
      <c r="AC441" s="964" t="str" cm="1">
        <f t="array" ref="AC441">IF(N441="","",IF(R441&lt;&gt;"","",IF(SUMPRODUCT(--(AN18:AN1500=AC17),--(AM18:AM1500&lt;&gt;""),--ISNUMBER(SEARCH(" "&amp;AM18:AM1500&amp;" ",Q441)))&gt;0,AC17,"")))</f>
        <v/>
      </c>
      <c r="AD441" s="964" t="str" cm="1">
        <f t="array" ref="AD441">IF(N441="","",IF(R441&lt;&gt;"","",IF(SUMPRODUCT(--(AN18:AN1500=AD17),--(AM18:AM1500&lt;&gt;""),--ISNUMBER(SEARCH(" "&amp;AM18:AM1500&amp;" ",Q441)))&gt;0,AD17,"")))</f>
        <v/>
      </c>
      <c r="AE441" s="964" t="str" cm="1">
        <f t="array" ref="AE441">IF(N441="","",IF(R441&lt;&gt;"","",IF(SUMPRODUCT(--(AN18:AN1500=AE17),--(AM18:AM1500&lt;&gt;""),--ISNUMBER(SEARCH(" "&amp;AM18:AM1500&amp;" ",Q441)))&gt;0,AE17,"")))</f>
        <v/>
      </c>
      <c r="AF441" s="964" t="str" cm="1">
        <f t="array" ref="AF441">IF(N441="","",IF(R441&lt;&gt;"","",IF(SUMPRODUCT(--(AN18:AN1500=AF17),--(AM18:AM1500&lt;&gt;""),--ISNUMBER(SEARCH(" "&amp;AM18:AM1500&amp;" ",Q441)))&gt;0,AF17,"")))</f>
        <v/>
      </c>
      <c r="AG441" s="964" t="str" cm="1">
        <f t="array" ref="AG441">IF(N441="","",IF(R441&lt;&gt;"","",IF(SUMPRODUCT(--(AN18:AN1500=AG17),--(AM18:AM1500&lt;&gt;""),--ISNUMBER(SEARCH(" "&amp;AM18:AM1500&amp;" ",Q441)))&gt;0,AG17,"")))</f>
        <v/>
      </c>
      <c r="AH441" s="964" t="str" cm="1">
        <f t="array" ref="AH441">IF(N441="","",IF(R441&lt;&gt;"","",IF(SUMPRODUCT(--(AN18:AN1500=AH17),--(AM18:AM1500&lt;&gt;""),--ISNUMBER(SEARCH(" "&amp;AM18:AM1500&amp;" ",Q441)))&gt;0,AH17,"")))</f>
        <v/>
      </c>
      <c r="AI441" s="964" t="str" cm="1">
        <f t="array" ref="AI441">IF(N441="","",IF(R441&lt;&gt;"","",IF(SUMPRODUCT(--(AN18:AN1500=AI17),--(AM18:AM1500&lt;&gt;""),--ISNUMBER(SEARCH(" "&amp;AM18:AM1500&amp;" ",Q441)))&gt;0,AI17,"")))</f>
        <v/>
      </c>
      <c r="AJ441" s="964" t="str" cm="1">
        <f t="array" ref="AJ441">IF(N441="","",IF(R441&lt;&gt;"","",IF(SUMPRODUCT(--(AN18:AN1500=AJ17),--(AM18:AM1500&lt;&gt;""),--ISNUMBER(SEARCH(" "&amp;AM18:AM1500&amp;" ",Q441)))&gt;0,AJ17,"")))</f>
        <v/>
      </c>
      <c r="AK441" s="964" t="str" cm="1">
        <f t="array" ref="AK441">IF(N441="","",IF(T441&lt;&gt;"",AK17,IF(S441&lt;&gt;"","",IF(R441&lt;&gt;"","",IF(SUMPRODUCT(--(AN18:AN1500=AK17),--(AM18:AM1500&lt;&gt;""),--ISNUMBER(SEARCH(" "&amp;AM18:AM1500&amp;" ",Q441)))&gt;0,AK17,"")))))</f>
        <v/>
      </c>
      <c r="AM441" s="964" t="s">
        <v>2405</v>
      </c>
      <c r="AN441" s="964" t="s">
        <v>1597</v>
      </c>
      <c r="BN441" s="49">
        <v>1</v>
      </c>
    </row>
    <row r="442" spans="3:66" ht="35.1" customHeight="1">
      <c r="C442" s="65"/>
      <c r="D442" s="984" t="str">
        <f t="shared" si="81"/>
        <v/>
      </c>
      <c r="E442" s="982"/>
      <c r="G442" s="963" t="str">
        <f>IF(H442="","",COUNTIF(H18:H442,"&lt;&gt;"))</f>
        <v/>
      </c>
      <c r="H442" s="958" t="str" cm="1">
        <f t="array" ref="H442">IF(L442="","",IF(LEN(L442)&lt;=MAX(10,G13),L442,IFERROR(LEFT(L442,LOOKUP(2,1/(MID(L442,ROW(1:500),1)=" ")/(ROW(1:500)&lt;=MAX(10,G13)),ROW(1:500))-1),LEFT(L442,MAX(10,G13)))))</f>
        <v/>
      </c>
      <c r="I442" s="963" t="str">
        <f t="shared" si="82"/>
        <v/>
      </c>
      <c r="J442" s="963" t="str">
        <f t="shared" si="83"/>
        <v/>
      </c>
      <c r="K442" s="964" t="str">
        <f>IF(M441&lt;&gt;"",K441,IF(K441&lt;MAX(A18:A317),K441+1,""))</f>
        <v/>
      </c>
      <c r="L442" s="965" t="str">
        <f>IF(K442="","",IF(M441&lt;&gt;"",M441,INDEX(E18:E317,MATCH(K442,A18:A317,0))))</f>
        <v/>
      </c>
      <c r="M442" s="965" t="str">
        <f t="shared" si="84"/>
        <v/>
      </c>
      <c r="N442" s="966" t="str">
        <f t="shared" si="85"/>
        <v/>
      </c>
      <c r="O442" s="967" t="str">
        <f t="shared" si="86"/>
        <v/>
      </c>
      <c r="P442" s="967" t="str">
        <f t="shared" si="87"/>
        <v/>
      </c>
      <c r="Q442" s="966" t="str">
        <f t="shared" si="88"/>
        <v/>
      </c>
      <c r="R442" s="967" t="str">
        <f>IF(N442="","",IF(COUNTIF(AP18:AP300,TRIM(Q442))&gt;0,"EXCLUSION EXACTE",""))</f>
        <v/>
      </c>
      <c r="S442" s="967" t="str" cm="1">
        <f t="array" ref="S442">IF(N442="","",IF(SUMPRODUCT(--(AP18:AP300&lt;&gt;""),--ISNUMBER(SEARCH(" "&amp;AP18:AP300&amp;" ",Q442)))&gt;0,"BLOQUE MOLLUSQUES",""))</f>
        <v/>
      </c>
      <c r="T442" s="967" t="str" cm="1">
        <f t="array" ref="T442">IF(N442="","",IF(SUMPRODUCT(--(AT18:AT300&lt;&gt;""),--ISNUMBER(SEARCH(" "&amp;AT18:AT300&amp;" ",Q442)))&gt;0,"FORCE MOLLUSQUES",""))</f>
        <v/>
      </c>
      <c r="U442" s="966" t="str">
        <f t="shared" si="89"/>
        <v/>
      </c>
      <c r="V442" s="966" t="str">
        <f t="shared" si="91"/>
        <v/>
      </c>
      <c r="W442" s="991" t="str">
        <f t="shared" si="90"/>
        <v/>
      </c>
      <c r="X442" s="967" t="str" cm="1">
        <f t="array" ref="X442">IF(N442="","",IF(R442&lt;&gt;"","",IF(SUMPRODUCT(--(AN18:AN1500=X17),--(AM18:AM1500&lt;&gt;""),--ISNUMBER(SEARCH(" "&amp;AM18:AM1500&amp;" ",Q442)))&gt;0,X17,"")))</f>
        <v/>
      </c>
      <c r="Y442" s="967" t="str" cm="1">
        <f t="array" ref="Y442">IF(N442="","",IF(R442&lt;&gt;"","",IF(SUMPRODUCT(--(AN18:AN1500=Y17),--(AM18:AM1500&lt;&gt;""),--ISNUMBER(SEARCH(" "&amp;AM18:AM1500&amp;" ",Q442)))&gt;0,Y17,"")))</f>
        <v/>
      </c>
      <c r="Z442" s="967" t="str" cm="1">
        <f t="array" ref="Z442">IF(N442="","",IF(R442&lt;&gt;"","",IF(SUMPRODUCT(--(AN18:AN1500=Z17),--(AM18:AM1500&lt;&gt;""),--ISNUMBER(SEARCH(" "&amp;AM18:AM1500&amp;" ",Q442)))&gt;0,Z17,"")))</f>
        <v/>
      </c>
      <c r="AA442" s="967" t="str" cm="1">
        <f t="array" ref="AA442">IF(N442="","",IF(R442&lt;&gt;"","",IF(SUMPRODUCT(--(AN18:AN1500=AA17),--(AM18:AM1500&lt;&gt;""),--ISNUMBER(SEARCH(" "&amp;AM18:AM1500&amp;" ",Q442)))&gt;0,AA17,"")))</f>
        <v/>
      </c>
      <c r="AB442" s="967" t="str" cm="1">
        <f t="array" ref="AB442">IF(N442="","",IF(R442&lt;&gt;"","",IF(SUMPRODUCT(--(AN18:AN1500=AB17),--(AM18:AM1500&lt;&gt;""),--ISNUMBER(SEARCH(" "&amp;AM18:AM1500&amp;" ",Q442)))&gt;0,AB17,"")))</f>
        <v/>
      </c>
      <c r="AC442" s="967" t="str" cm="1">
        <f t="array" ref="AC442">IF(N442="","",IF(R442&lt;&gt;"","",IF(SUMPRODUCT(--(AN18:AN1500=AC17),--(AM18:AM1500&lt;&gt;""),--ISNUMBER(SEARCH(" "&amp;AM18:AM1500&amp;" ",Q442)))&gt;0,AC17,"")))</f>
        <v/>
      </c>
      <c r="AD442" s="967" t="str" cm="1">
        <f t="array" ref="AD442">IF(N442="","",IF(R442&lt;&gt;"","",IF(SUMPRODUCT(--(AN18:AN1500=AD17),--(AM18:AM1500&lt;&gt;""),--ISNUMBER(SEARCH(" "&amp;AM18:AM1500&amp;" ",Q442)))&gt;0,AD17,"")))</f>
        <v/>
      </c>
      <c r="AE442" s="967" t="str" cm="1">
        <f t="array" ref="AE442">IF(N442="","",IF(R442&lt;&gt;"","",IF(SUMPRODUCT(--(AN18:AN1500=AE17),--(AM18:AM1500&lt;&gt;""),--ISNUMBER(SEARCH(" "&amp;AM18:AM1500&amp;" ",Q442)))&gt;0,AE17,"")))</f>
        <v/>
      </c>
      <c r="AF442" s="967" t="str" cm="1">
        <f t="array" ref="AF442">IF(N442="","",IF(R442&lt;&gt;"","",IF(SUMPRODUCT(--(AN18:AN1500=AF17),--(AM18:AM1500&lt;&gt;""),--ISNUMBER(SEARCH(" "&amp;AM18:AM1500&amp;" ",Q442)))&gt;0,AF17,"")))</f>
        <v/>
      </c>
      <c r="AG442" s="967" t="str" cm="1">
        <f t="array" ref="AG442">IF(N442="","",IF(R442&lt;&gt;"","",IF(SUMPRODUCT(--(AN18:AN1500=AG17),--(AM18:AM1500&lt;&gt;""),--ISNUMBER(SEARCH(" "&amp;AM18:AM1500&amp;" ",Q442)))&gt;0,AG17,"")))</f>
        <v/>
      </c>
      <c r="AH442" s="967" t="str" cm="1">
        <f t="array" ref="AH442">IF(N442="","",IF(R442&lt;&gt;"","",IF(SUMPRODUCT(--(AN18:AN1500=AH17),--(AM18:AM1500&lt;&gt;""),--ISNUMBER(SEARCH(" "&amp;AM18:AM1500&amp;" ",Q442)))&gt;0,AH17,"")))</f>
        <v/>
      </c>
      <c r="AI442" s="967" t="str" cm="1">
        <f t="array" ref="AI442">IF(N442="","",IF(R442&lt;&gt;"","",IF(SUMPRODUCT(--(AN18:AN1500=AI17),--(AM18:AM1500&lt;&gt;""),--ISNUMBER(SEARCH(" "&amp;AM18:AM1500&amp;" ",Q442)))&gt;0,AI17,"")))</f>
        <v/>
      </c>
      <c r="AJ442" s="967" t="str" cm="1">
        <f t="array" ref="AJ442">IF(N442="","",IF(R442&lt;&gt;"","",IF(SUMPRODUCT(--(AN18:AN1500=AJ17),--(AM18:AM1500&lt;&gt;""),--ISNUMBER(SEARCH(" "&amp;AM18:AM1500&amp;" ",Q442)))&gt;0,AJ17,"")))</f>
        <v/>
      </c>
      <c r="AK442" s="967" t="str" cm="1">
        <f t="array" ref="AK442">IF(N442="","",IF(T442&lt;&gt;"",AK17,IF(S442&lt;&gt;"","",IF(R442&lt;&gt;"","",IF(SUMPRODUCT(--(AN18:AN1500=AK17),--(AM18:AM1500&lt;&gt;""),--ISNUMBER(SEARCH(" "&amp;AM18:AM1500&amp;" ",Q442)))&gt;0,AK17,"")))))</f>
        <v/>
      </c>
      <c r="AM442" s="968" t="s">
        <v>2210</v>
      </c>
      <c r="AN442" s="968" t="s">
        <v>1597</v>
      </c>
      <c r="BN442" s="49">
        <v>1</v>
      </c>
    </row>
    <row r="443" spans="3:66" ht="35.1" customHeight="1">
      <c r="C443" s="65"/>
      <c r="D443" s="984" t="str">
        <f t="shared" si="81"/>
        <v/>
      </c>
      <c r="E443" s="982"/>
      <c r="G443" s="964" t="str">
        <f>IF(H443="","",COUNTIF(H18:H443,"&lt;&gt;"))</f>
        <v/>
      </c>
      <c r="H443" s="965" t="str" cm="1">
        <f t="array" ref="H443">IF(L443="","",IF(LEN(L443)&lt;=MAX(10,G13),L443,IFERROR(LEFT(L443,LOOKUP(2,1/(MID(L443,ROW(1:500),1)=" ")/(ROW(1:500)&lt;=MAX(10,G13)),ROW(1:500))-1),LEFT(L443,MAX(10,G13)))))</f>
        <v/>
      </c>
      <c r="I443" s="964" t="str">
        <f t="shared" si="82"/>
        <v/>
      </c>
      <c r="J443" s="964" t="str">
        <f t="shared" si="83"/>
        <v/>
      </c>
      <c r="K443" s="964" t="str">
        <f>IF(M442&lt;&gt;"",K442,IF(K442&lt;MAX(A18:A317),K442+1,""))</f>
        <v/>
      </c>
      <c r="L443" s="965" t="str">
        <f>IF(K443="","",IF(M442&lt;&gt;"",M442,INDEX(E18:E317,MATCH(K443,A18:A317,0))))</f>
        <v/>
      </c>
      <c r="M443" s="965" t="str">
        <f t="shared" si="84"/>
        <v/>
      </c>
      <c r="N443" s="965" t="str">
        <f t="shared" si="85"/>
        <v/>
      </c>
      <c r="O443" s="964" t="str">
        <f t="shared" si="86"/>
        <v/>
      </c>
      <c r="P443" s="964" t="str">
        <f t="shared" si="87"/>
        <v/>
      </c>
      <c r="Q443" s="965" t="str">
        <f t="shared" si="88"/>
        <v/>
      </c>
      <c r="R443" s="964" t="str">
        <f>IF(N443="","",IF(COUNTIF(AP18:AP300,TRIM(Q443))&gt;0,"EXCLUSION EXACTE",""))</f>
        <v/>
      </c>
      <c r="S443" s="964" t="str" cm="1">
        <f t="array" ref="S443">IF(N443="","",IF(SUMPRODUCT(--(AP18:AP300&lt;&gt;""),--ISNUMBER(SEARCH(" "&amp;AP18:AP300&amp;" ",Q443)))&gt;0,"BLOQUE MOLLUSQUES",""))</f>
        <v/>
      </c>
      <c r="T443" s="964" t="str" cm="1">
        <f t="array" ref="T443">IF(N443="","",IF(SUMPRODUCT(--(AT18:AT300&lt;&gt;""),--ISNUMBER(SEARCH(" "&amp;AT18:AT300&amp;" ",Q443)))&gt;0,"FORCE MOLLUSQUES",""))</f>
        <v/>
      </c>
      <c r="U443" s="965" t="str">
        <f t="shared" si="89"/>
        <v/>
      </c>
      <c r="V443" s="965" t="str">
        <f t="shared" si="91"/>
        <v/>
      </c>
      <c r="W443" s="977" t="str">
        <f t="shared" si="90"/>
        <v/>
      </c>
      <c r="X443" s="964" t="str" cm="1">
        <f t="array" ref="X443">IF(N443="","",IF(R443&lt;&gt;"","",IF(SUMPRODUCT(--(AN18:AN1500=X17),--(AM18:AM1500&lt;&gt;""),--ISNUMBER(SEARCH(" "&amp;AM18:AM1500&amp;" ",Q443)))&gt;0,X17,"")))</f>
        <v/>
      </c>
      <c r="Y443" s="964" t="str" cm="1">
        <f t="array" ref="Y443">IF(N443="","",IF(R443&lt;&gt;"","",IF(SUMPRODUCT(--(AN18:AN1500=Y17),--(AM18:AM1500&lt;&gt;""),--ISNUMBER(SEARCH(" "&amp;AM18:AM1500&amp;" ",Q443)))&gt;0,Y17,"")))</f>
        <v/>
      </c>
      <c r="Z443" s="964" t="str" cm="1">
        <f t="array" ref="Z443">IF(N443="","",IF(R443&lt;&gt;"","",IF(SUMPRODUCT(--(AN18:AN1500=Z17),--(AM18:AM1500&lt;&gt;""),--ISNUMBER(SEARCH(" "&amp;AM18:AM1500&amp;" ",Q443)))&gt;0,Z17,"")))</f>
        <v/>
      </c>
      <c r="AA443" s="964" t="str" cm="1">
        <f t="array" ref="AA443">IF(N443="","",IF(R443&lt;&gt;"","",IF(SUMPRODUCT(--(AN18:AN1500=AA17),--(AM18:AM1500&lt;&gt;""),--ISNUMBER(SEARCH(" "&amp;AM18:AM1500&amp;" ",Q443)))&gt;0,AA17,"")))</f>
        <v/>
      </c>
      <c r="AB443" s="964" t="str" cm="1">
        <f t="array" ref="AB443">IF(N443="","",IF(R443&lt;&gt;"","",IF(SUMPRODUCT(--(AN18:AN1500=AB17),--(AM18:AM1500&lt;&gt;""),--ISNUMBER(SEARCH(" "&amp;AM18:AM1500&amp;" ",Q443)))&gt;0,AB17,"")))</f>
        <v/>
      </c>
      <c r="AC443" s="964" t="str" cm="1">
        <f t="array" ref="AC443">IF(N443="","",IF(R443&lt;&gt;"","",IF(SUMPRODUCT(--(AN18:AN1500=AC17),--(AM18:AM1500&lt;&gt;""),--ISNUMBER(SEARCH(" "&amp;AM18:AM1500&amp;" ",Q443)))&gt;0,AC17,"")))</f>
        <v/>
      </c>
      <c r="AD443" s="964" t="str" cm="1">
        <f t="array" ref="AD443">IF(N443="","",IF(R443&lt;&gt;"","",IF(SUMPRODUCT(--(AN18:AN1500=AD17),--(AM18:AM1500&lt;&gt;""),--ISNUMBER(SEARCH(" "&amp;AM18:AM1500&amp;" ",Q443)))&gt;0,AD17,"")))</f>
        <v/>
      </c>
      <c r="AE443" s="964" t="str" cm="1">
        <f t="array" ref="AE443">IF(N443="","",IF(R443&lt;&gt;"","",IF(SUMPRODUCT(--(AN18:AN1500=AE17),--(AM18:AM1500&lt;&gt;""),--ISNUMBER(SEARCH(" "&amp;AM18:AM1500&amp;" ",Q443)))&gt;0,AE17,"")))</f>
        <v/>
      </c>
      <c r="AF443" s="964" t="str" cm="1">
        <f t="array" ref="AF443">IF(N443="","",IF(R443&lt;&gt;"","",IF(SUMPRODUCT(--(AN18:AN1500=AF17),--(AM18:AM1500&lt;&gt;""),--ISNUMBER(SEARCH(" "&amp;AM18:AM1500&amp;" ",Q443)))&gt;0,AF17,"")))</f>
        <v/>
      </c>
      <c r="AG443" s="964" t="str" cm="1">
        <f t="array" ref="AG443">IF(N443="","",IF(R443&lt;&gt;"","",IF(SUMPRODUCT(--(AN18:AN1500=AG17),--(AM18:AM1500&lt;&gt;""),--ISNUMBER(SEARCH(" "&amp;AM18:AM1500&amp;" ",Q443)))&gt;0,AG17,"")))</f>
        <v/>
      </c>
      <c r="AH443" s="964" t="str" cm="1">
        <f t="array" ref="AH443">IF(N443="","",IF(R443&lt;&gt;"","",IF(SUMPRODUCT(--(AN18:AN1500=AH17),--(AM18:AM1500&lt;&gt;""),--ISNUMBER(SEARCH(" "&amp;AM18:AM1500&amp;" ",Q443)))&gt;0,AH17,"")))</f>
        <v/>
      </c>
      <c r="AI443" s="964" t="str" cm="1">
        <f t="array" ref="AI443">IF(N443="","",IF(R443&lt;&gt;"","",IF(SUMPRODUCT(--(AN18:AN1500=AI17),--(AM18:AM1500&lt;&gt;""),--ISNUMBER(SEARCH(" "&amp;AM18:AM1500&amp;" ",Q443)))&gt;0,AI17,"")))</f>
        <v/>
      </c>
      <c r="AJ443" s="964" t="str" cm="1">
        <f t="array" ref="AJ443">IF(N443="","",IF(R443&lt;&gt;"","",IF(SUMPRODUCT(--(AN18:AN1500=AJ17),--(AM18:AM1500&lt;&gt;""),--ISNUMBER(SEARCH(" "&amp;AM18:AM1500&amp;" ",Q443)))&gt;0,AJ17,"")))</f>
        <v/>
      </c>
      <c r="AK443" s="964" t="str" cm="1">
        <f t="array" ref="AK443">IF(N443="","",IF(T443&lt;&gt;"",AK17,IF(S443&lt;&gt;"","",IF(R443&lt;&gt;"","",IF(SUMPRODUCT(--(AN18:AN1500=AK17),--(AM18:AM1500&lt;&gt;""),--ISNUMBER(SEARCH(" "&amp;AM18:AM1500&amp;" ",Q443)))&gt;0,AK17,"")))))</f>
        <v/>
      </c>
      <c r="AM443" s="964" t="s">
        <v>2211</v>
      </c>
      <c r="AN443" s="964" t="s">
        <v>1597</v>
      </c>
      <c r="BN443" s="49">
        <v>1</v>
      </c>
    </row>
    <row r="444" spans="3:66" ht="35.1" customHeight="1">
      <c r="C444" s="65"/>
      <c r="D444" s="984" t="str">
        <f t="shared" si="81"/>
        <v/>
      </c>
      <c r="E444" s="982"/>
      <c r="G444" s="963" t="str">
        <f>IF(H444="","",COUNTIF(H18:H444,"&lt;&gt;"))</f>
        <v/>
      </c>
      <c r="H444" s="958" t="str" cm="1">
        <f t="array" ref="H444">IF(L444="","",IF(LEN(L444)&lt;=MAX(10,G13),L444,IFERROR(LEFT(L444,LOOKUP(2,1/(MID(L444,ROW(1:500),1)=" ")/(ROW(1:500)&lt;=MAX(10,G13)),ROW(1:500))-1),LEFT(L444,MAX(10,G13)))))</f>
        <v/>
      </c>
      <c r="I444" s="963" t="str">
        <f t="shared" si="82"/>
        <v/>
      </c>
      <c r="J444" s="963" t="str">
        <f t="shared" si="83"/>
        <v/>
      </c>
      <c r="K444" s="964" t="str">
        <f>IF(M443&lt;&gt;"",K443,IF(K443&lt;MAX(A18:A317),K443+1,""))</f>
        <v/>
      </c>
      <c r="L444" s="965" t="str">
        <f>IF(K444="","",IF(M443&lt;&gt;"",M443,INDEX(E18:E317,MATCH(K444,A18:A317,0))))</f>
        <v/>
      </c>
      <c r="M444" s="965" t="str">
        <f t="shared" si="84"/>
        <v/>
      </c>
      <c r="N444" s="966" t="str">
        <f t="shared" si="85"/>
        <v/>
      </c>
      <c r="O444" s="967" t="str">
        <f t="shared" si="86"/>
        <v/>
      </c>
      <c r="P444" s="967" t="str">
        <f t="shared" si="87"/>
        <v/>
      </c>
      <c r="Q444" s="966" t="str">
        <f t="shared" si="88"/>
        <v/>
      </c>
      <c r="R444" s="967" t="str">
        <f>IF(N444="","",IF(COUNTIF(AP18:AP300,TRIM(Q444))&gt;0,"EXCLUSION EXACTE",""))</f>
        <v/>
      </c>
      <c r="S444" s="967" t="str" cm="1">
        <f t="array" ref="S444">IF(N444="","",IF(SUMPRODUCT(--(AP18:AP300&lt;&gt;""),--ISNUMBER(SEARCH(" "&amp;AP18:AP300&amp;" ",Q444)))&gt;0,"BLOQUE MOLLUSQUES",""))</f>
        <v/>
      </c>
      <c r="T444" s="967" t="str" cm="1">
        <f t="array" ref="T444">IF(N444="","",IF(SUMPRODUCT(--(AT18:AT300&lt;&gt;""),--ISNUMBER(SEARCH(" "&amp;AT18:AT300&amp;" ",Q444)))&gt;0,"FORCE MOLLUSQUES",""))</f>
        <v/>
      </c>
      <c r="U444" s="966" t="str">
        <f t="shared" si="89"/>
        <v/>
      </c>
      <c r="V444" s="966" t="str">
        <f t="shared" si="91"/>
        <v/>
      </c>
      <c r="W444" s="991" t="str">
        <f t="shared" si="90"/>
        <v/>
      </c>
      <c r="X444" s="967" t="str" cm="1">
        <f t="array" ref="X444">IF(N444="","",IF(R444&lt;&gt;"","",IF(SUMPRODUCT(--(AN18:AN1500=X17),--(AM18:AM1500&lt;&gt;""),--ISNUMBER(SEARCH(" "&amp;AM18:AM1500&amp;" ",Q444)))&gt;0,X17,"")))</f>
        <v/>
      </c>
      <c r="Y444" s="967" t="str" cm="1">
        <f t="array" ref="Y444">IF(N444="","",IF(R444&lt;&gt;"","",IF(SUMPRODUCT(--(AN18:AN1500=Y17),--(AM18:AM1500&lt;&gt;""),--ISNUMBER(SEARCH(" "&amp;AM18:AM1500&amp;" ",Q444)))&gt;0,Y17,"")))</f>
        <v/>
      </c>
      <c r="Z444" s="967" t="str" cm="1">
        <f t="array" ref="Z444">IF(N444="","",IF(R444&lt;&gt;"","",IF(SUMPRODUCT(--(AN18:AN1500=Z17),--(AM18:AM1500&lt;&gt;""),--ISNUMBER(SEARCH(" "&amp;AM18:AM1500&amp;" ",Q444)))&gt;0,Z17,"")))</f>
        <v/>
      </c>
      <c r="AA444" s="967" t="str" cm="1">
        <f t="array" ref="AA444">IF(N444="","",IF(R444&lt;&gt;"","",IF(SUMPRODUCT(--(AN18:AN1500=AA17),--(AM18:AM1500&lt;&gt;""),--ISNUMBER(SEARCH(" "&amp;AM18:AM1500&amp;" ",Q444)))&gt;0,AA17,"")))</f>
        <v/>
      </c>
      <c r="AB444" s="967" t="str" cm="1">
        <f t="array" ref="AB444">IF(N444="","",IF(R444&lt;&gt;"","",IF(SUMPRODUCT(--(AN18:AN1500=AB17),--(AM18:AM1500&lt;&gt;""),--ISNUMBER(SEARCH(" "&amp;AM18:AM1500&amp;" ",Q444)))&gt;0,AB17,"")))</f>
        <v/>
      </c>
      <c r="AC444" s="967" t="str" cm="1">
        <f t="array" ref="AC444">IF(N444="","",IF(R444&lt;&gt;"","",IF(SUMPRODUCT(--(AN18:AN1500=AC17),--(AM18:AM1500&lt;&gt;""),--ISNUMBER(SEARCH(" "&amp;AM18:AM1500&amp;" ",Q444)))&gt;0,AC17,"")))</f>
        <v/>
      </c>
      <c r="AD444" s="967" t="str" cm="1">
        <f t="array" ref="AD444">IF(N444="","",IF(R444&lt;&gt;"","",IF(SUMPRODUCT(--(AN18:AN1500=AD17),--(AM18:AM1500&lt;&gt;""),--ISNUMBER(SEARCH(" "&amp;AM18:AM1500&amp;" ",Q444)))&gt;0,AD17,"")))</f>
        <v/>
      </c>
      <c r="AE444" s="967" t="str" cm="1">
        <f t="array" ref="AE444">IF(N444="","",IF(R444&lt;&gt;"","",IF(SUMPRODUCT(--(AN18:AN1500=AE17),--(AM18:AM1500&lt;&gt;""),--ISNUMBER(SEARCH(" "&amp;AM18:AM1500&amp;" ",Q444)))&gt;0,AE17,"")))</f>
        <v/>
      </c>
      <c r="AF444" s="967" t="str" cm="1">
        <f t="array" ref="AF444">IF(N444="","",IF(R444&lt;&gt;"","",IF(SUMPRODUCT(--(AN18:AN1500=AF17),--(AM18:AM1500&lt;&gt;""),--ISNUMBER(SEARCH(" "&amp;AM18:AM1500&amp;" ",Q444)))&gt;0,AF17,"")))</f>
        <v/>
      </c>
      <c r="AG444" s="967" t="str" cm="1">
        <f t="array" ref="AG444">IF(N444="","",IF(R444&lt;&gt;"","",IF(SUMPRODUCT(--(AN18:AN1500=AG17),--(AM18:AM1500&lt;&gt;""),--ISNUMBER(SEARCH(" "&amp;AM18:AM1500&amp;" ",Q444)))&gt;0,AG17,"")))</f>
        <v/>
      </c>
      <c r="AH444" s="967" t="str" cm="1">
        <f t="array" ref="AH444">IF(N444="","",IF(R444&lt;&gt;"","",IF(SUMPRODUCT(--(AN18:AN1500=AH17),--(AM18:AM1500&lt;&gt;""),--ISNUMBER(SEARCH(" "&amp;AM18:AM1500&amp;" ",Q444)))&gt;0,AH17,"")))</f>
        <v/>
      </c>
      <c r="AI444" s="967" t="str" cm="1">
        <f t="array" ref="AI444">IF(N444="","",IF(R444&lt;&gt;"","",IF(SUMPRODUCT(--(AN18:AN1500=AI17),--(AM18:AM1500&lt;&gt;""),--ISNUMBER(SEARCH(" "&amp;AM18:AM1500&amp;" ",Q444)))&gt;0,AI17,"")))</f>
        <v/>
      </c>
      <c r="AJ444" s="967" t="str" cm="1">
        <f t="array" ref="AJ444">IF(N444="","",IF(R444&lt;&gt;"","",IF(SUMPRODUCT(--(AN18:AN1500=AJ17),--(AM18:AM1500&lt;&gt;""),--ISNUMBER(SEARCH(" "&amp;AM18:AM1500&amp;" ",Q444)))&gt;0,AJ17,"")))</f>
        <v/>
      </c>
      <c r="AK444" s="967" t="str" cm="1">
        <f t="array" ref="AK444">IF(N444="","",IF(T444&lt;&gt;"",AK17,IF(S444&lt;&gt;"","",IF(R444&lt;&gt;"","",IF(SUMPRODUCT(--(AN18:AN1500=AK17),--(AM18:AM1500&lt;&gt;""),--ISNUMBER(SEARCH(" "&amp;AM18:AM1500&amp;" ",Q444)))&gt;0,AK17,"")))))</f>
        <v/>
      </c>
      <c r="AM444" s="968" t="s">
        <v>2214</v>
      </c>
      <c r="AN444" s="968" t="s">
        <v>1597</v>
      </c>
      <c r="BN444" s="49">
        <v>1</v>
      </c>
    </row>
    <row r="445" spans="3:66" ht="35.1" customHeight="1">
      <c r="C445" s="65"/>
      <c r="D445" s="984" t="str">
        <f t="shared" si="81"/>
        <v/>
      </c>
      <c r="E445" s="982"/>
      <c r="G445" s="964" t="str">
        <f>IF(H445="","",COUNTIF(H18:H445,"&lt;&gt;"))</f>
        <v/>
      </c>
      <c r="H445" s="965" t="str" cm="1">
        <f t="array" ref="H445">IF(L445="","",IF(LEN(L445)&lt;=MAX(10,G13),L445,IFERROR(LEFT(L445,LOOKUP(2,1/(MID(L445,ROW(1:500),1)=" ")/(ROW(1:500)&lt;=MAX(10,G13)),ROW(1:500))-1),LEFT(L445,MAX(10,G13)))))</f>
        <v/>
      </c>
      <c r="I445" s="964" t="str">
        <f t="shared" si="82"/>
        <v/>
      </c>
      <c r="J445" s="964" t="str">
        <f t="shared" si="83"/>
        <v/>
      </c>
      <c r="K445" s="964" t="str">
        <f>IF(M444&lt;&gt;"",K444,IF(K444&lt;MAX(A18:A317),K444+1,""))</f>
        <v/>
      </c>
      <c r="L445" s="965" t="str">
        <f>IF(K445="","",IF(M444&lt;&gt;"",M444,INDEX(E18:E317,MATCH(K445,A18:A317,0))))</f>
        <v/>
      </c>
      <c r="M445" s="965" t="str">
        <f t="shared" si="84"/>
        <v/>
      </c>
      <c r="N445" s="965" t="str">
        <f t="shared" si="85"/>
        <v/>
      </c>
      <c r="O445" s="964" t="str">
        <f t="shared" si="86"/>
        <v/>
      </c>
      <c r="P445" s="964" t="str">
        <f t="shared" si="87"/>
        <v/>
      </c>
      <c r="Q445" s="965" t="str">
        <f t="shared" si="88"/>
        <v/>
      </c>
      <c r="R445" s="964" t="str">
        <f>IF(N445="","",IF(COUNTIF(AP18:AP300,TRIM(Q445))&gt;0,"EXCLUSION EXACTE",""))</f>
        <v/>
      </c>
      <c r="S445" s="964" t="str" cm="1">
        <f t="array" ref="S445">IF(N445="","",IF(SUMPRODUCT(--(AP18:AP300&lt;&gt;""),--ISNUMBER(SEARCH(" "&amp;AP18:AP300&amp;" ",Q445)))&gt;0,"BLOQUE MOLLUSQUES",""))</f>
        <v/>
      </c>
      <c r="T445" s="964" t="str" cm="1">
        <f t="array" ref="T445">IF(N445="","",IF(SUMPRODUCT(--(AT18:AT300&lt;&gt;""),--ISNUMBER(SEARCH(" "&amp;AT18:AT300&amp;" ",Q445)))&gt;0,"FORCE MOLLUSQUES",""))</f>
        <v/>
      </c>
      <c r="U445" s="965" t="str">
        <f t="shared" si="89"/>
        <v/>
      </c>
      <c r="V445" s="965" t="str">
        <f t="shared" si="91"/>
        <v/>
      </c>
      <c r="W445" s="977" t="str">
        <f t="shared" si="90"/>
        <v/>
      </c>
      <c r="X445" s="964" t="str" cm="1">
        <f t="array" ref="X445">IF(N445="","",IF(R445&lt;&gt;"","",IF(SUMPRODUCT(--(AN18:AN1500=X17),--(AM18:AM1500&lt;&gt;""),--ISNUMBER(SEARCH(" "&amp;AM18:AM1500&amp;" ",Q445)))&gt;0,X17,"")))</f>
        <v/>
      </c>
      <c r="Y445" s="964" t="str" cm="1">
        <f t="array" ref="Y445">IF(N445="","",IF(R445&lt;&gt;"","",IF(SUMPRODUCT(--(AN18:AN1500=Y17),--(AM18:AM1500&lt;&gt;""),--ISNUMBER(SEARCH(" "&amp;AM18:AM1500&amp;" ",Q445)))&gt;0,Y17,"")))</f>
        <v/>
      </c>
      <c r="Z445" s="964" t="str" cm="1">
        <f t="array" ref="Z445">IF(N445="","",IF(R445&lt;&gt;"","",IF(SUMPRODUCT(--(AN18:AN1500=Z17),--(AM18:AM1500&lt;&gt;""),--ISNUMBER(SEARCH(" "&amp;AM18:AM1500&amp;" ",Q445)))&gt;0,Z17,"")))</f>
        <v/>
      </c>
      <c r="AA445" s="964" t="str" cm="1">
        <f t="array" ref="AA445">IF(N445="","",IF(R445&lt;&gt;"","",IF(SUMPRODUCT(--(AN18:AN1500=AA17),--(AM18:AM1500&lt;&gt;""),--ISNUMBER(SEARCH(" "&amp;AM18:AM1500&amp;" ",Q445)))&gt;0,AA17,"")))</f>
        <v/>
      </c>
      <c r="AB445" s="964" t="str" cm="1">
        <f t="array" ref="AB445">IF(N445="","",IF(R445&lt;&gt;"","",IF(SUMPRODUCT(--(AN18:AN1500=AB17),--(AM18:AM1500&lt;&gt;""),--ISNUMBER(SEARCH(" "&amp;AM18:AM1500&amp;" ",Q445)))&gt;0,AB17,"")))</f>
        <v/>
      </c>
      <c r="AC445" s="964" t="str" cm="1">
        <f t="array" ref="AC445">IF(N445="","",IF(R445&lt;&gt;"","",IF(SUMPRODUCT(--(AN18:AN1500=AC17),--(AM18:AM1500&lt;&gt;""),--ISNUMBER(SEARCH(" "&amp;AM18:AM1500&amp;" ",Q445)))&gt;0,AC17,"")))</f>
        <v/>
      </c>
      <c r="AD445" s="964" t="str" cm="1">
        <f t="array" ref="AD445">IF(N445="","",IF(R445&lt;&gt;"","",IF(SUMPRODUCT(--(AN18:AN1500=AD17),--(AM18:AM1500&lt;&gt;""),--ISNUMBER(SEARCH(" "&amp;AM18:AM1500&amp;" ",Q445)))&gt;0,AD17,"")))</f>
        <v/>
      </c>
      <c r="AE445" s="964" t="str" cm="1">
        <f t="array" ref="AE445">IF(N445="","",IF(R445&lt;&gt;"","",IF(SUMPRODUCT(--(AN18:AN1500=AE17),--(AM18:AM1500&lt;&gt;""),--ISNUMBER(SEARCH(" "&amp;AM18:AM1500&amp;" ",Q445)))&gt;0,AE17,"")))</f>
        <v/>
      </c>
      <c r="AF445" s="964" t="str" cm="1">
        <f t="array" ref="AF445">IF(N445="","",IF(R445&lt;&gt;"","",IF(SUMPRODUCT(--(AN18:AN1500=AF17),--(AM18:AM1500&lt;&gt;""),--ISNUMBER(SEARCH(" "&amp;AM18:AM1500&amp;" ",Q445)))&gt;0,AF17,"")))</f>
        <v/>
      </c>
      <c r="AG445" s="964" t="str" cm="1">
        <f t="array" ref="AG445">IF(N445="","",IF(R445&lt;&gt;"","",IF(SUMPRODUCT(--(AN18:AN1500=AG17),--(AM18:AM1500&lt;&gt;""),--ISNUMBER(SEARCH(" "&amp;AM18:AM1500&amp;" ",Q445)))&gt;0,AG17,"")))</f>
        <v/>
      </c>
      <c r="AH445" s="964" t="str" cm="1">
        <f t="array" ref="AH445">IF(N445="","",IF(R445&lt;&gt;"","",IF(SUMPRODUCT(--(AN18:AN1500=AH17),--(AM18:AM1500&lt;&gt;""),--ISNUMBER(SEARCH(" "&amp;AM18:AM1500&amp;" ",Q445)))&gt;0,AH17,"")))</f>
        <v/>
      </c>
      <c r="AI445" s="964" t="str" cm="1">
        <f t="array" ref="AI445">IF(N445="","",IF(R445&lt;&gt;"","",IF(SUMPRODUCT(--(AN18:AN1500=AI17),--(AM18:AM1500&lt;&gt;""),--ISNUMBER(SEARCH(" "&amp;AM18:AM1500&amp;" ",Q445)))&gt;0,AI17,"")))</f>
        <v/>
      </c>
      <c r="AJ445" s="964" t="str" cm="1">
        <f t="array" ref="AJ445">IF(N445="","",IF(R445&lt;&gt;"","",IF(SUMPRODUCT(--(AN18:AN1500=AJ17),--(AM18:AM1500&lt;&gt;""),--ISNUMBER(SEARCH(" "&amp;AM18:AM1500&amp;" ",Q445)))&gt;0,AJ17,"")))</f>
        <v/>
      </c>
      <c r="AK445" s="964" t="str" cm="1">
        <f t="array" ref="AK445">IF(N445="","",IF(T445&lt;&gt;"",AK17,IF(S445&lt;&gt;"","",IF(R445&lt;&gt;"","",IF(SUMPRODUCT(--(AN18:AN1500=AK17),--(AM18:AM1500&lt;&gt;""),--ISNUMBER(SEARCH(" "&amp;AM18:AM1500&amp;" ",Q445)))&gt;0,AK17,"")))))</f>
        <v/>
      </c>
      <c r="AM445" s="964" t="s">
        <v>2215</v>
      </c>
      <c r="AN445" s="964" t="s">
        <v>1597</v>
      </c>
      <c r="BN445" s="49">
        <v>1</v>
      </c>
    </row>
    <row r="446" spans="3:66" ht="35.1" customHeight="1">
      <c r="C446" s="65"/>
      <c r="D446" s="984" t="str">
        <f t="shared" si="81"/>
        <v/>
      </c>
      <c r="E446" s="982"/>
      <c r="G446" s="963" t="str">
        <f>IF(H446="","",COUNTIF(H18:H446,"&lt;&gt;"))</f>
        <v/>
      </c>
      <c r="H446" s="958" t="str" cm="1">
        <f t="array" ref="H446">IF(L446="","",IF(LEN(L446)&lt;=MAX(10,G13),L446,IFERROR(LEFT(L446,LOOKUP(2,1/(MID(L446,ROW(1:500),1)=" ")/(ROW(1:500)&lt;=MAX(10,G13)),ROW(1:500))-1),LEFT(L446,MAX(10,G13)))))</f>
        <v/>
      </c>
      <c r="I446" s="963" t="str">
        <f t="shared" si="82"/>
        <v/>
      </c>
      <c r="J446" s="963" t="str">
        <f t="shared" si="83"/>
        <v/>
      </c>
      <c r="K446" s="964" t="str">
        <f>IF(M445&lt;&gt;"",K445,IF(K445&lt;MAX(A18:A317),K445+1,""))</f>
        <v/>
      </c>
      <c r="L446" s="965" t="str">
        <f>IF(K446="","",IF(M445&lt;&gt;"",M445,INDEX(E18:E317,MATCH(K446,A18:A317,0))))</f>
        <v/>
      </c>
      <c r="M446" s="965" t="str">
        <f t="shared" si="84"/>
        <v/>
      </c>
      <c r="N446" s="966" t="str">
        <f t="shared" si="85"/>
        <v/>
      </c>
      <c r="O446" s="967" t="str">
        <f t="shared" si="86"/>
        <v/>
      </c>
      <c r="P446" s="967" t="str">
        <f t="shared" si="87"/>
        <v/>
      </c>
      <c r="Q446" s="966" t="str">
        <f t="shared" si="88"/>
        <v/>
      </c>
      <c r="R446" s="967" t="str">
        <f>IF(N446="","",IF(COUNTIF(AP18:AP300,TRIM(Q446))&gt;0,"EXCLUSION EXACTE",""))</f>
        <v/>
      </c>
      <c r="S446" s="967" t="str" cm="1">
        <f t="array" ref="S446">IF(N446="","",IF(SUMPRODUCT(--(AP18:AP300&lt;&gt;""),--ISNUMBER(SEARCH(" "&amp;AP18:AP300&amp;" ",Q446)))&gt;0,"BLOQUE MOLLUSQUES",""))</f>
        <v/>
      </c>
      <c r="T446" s="967" t="str" cm="1">
        <f t="array" ref="T446">IF(N446="","",IF(SUMPRODUCT(--(AT18:AT300&lt;&gt;""),--ISNUMBER(SEARCH(" "&amp;AT18:AT300&amp;" ",Q446)))&gt;0,"FORCE MOLLUSQUES",""))</f>
        <v/>
      </c>
      <c r="U446" s="966" t="str">
        <f t="shared" si="89"/>
        <v/>
      </c>
      <c r="V446" s="966" t="str">
        <f t="shared" si="91"/>
        <v/>
      </c>
      <c r="W446" s="991" t="str">
        <f t="shared" si="90"/>
        <v/>
      </c>
      <c r="X446" s="967" t="str" cm="1">
        <f t="array" ref="X446">IF(N446="","",IF(R446&lt;&gt;"","",IF(SUMPRODUCT(--(AN18:AN1500=X17),--(AM18:AM1500&lt;&gt;""),--ISNUMBER(SEARCH(" "&amp;AM18:AM1500&amp;" ",Q446)))&gt;0,X17,"")))</f>
        <v/>
      </c>
      <c r="Y446" s="967" t="str" cm="1">
        <f t="array" ref="Y446">IF(N446="","",IF(R446&lt;&gt;"","",IF(SUMPRODUCT(--(AN18:AN1500=Y17),--(AM18:AM1500&lt;&gt;""),--ISNUMBER(SEARCH(" "&amp;AM18:AM1500&amp;" ",Q446)))&gt;0,Y17,"")))</f>
        <v/>
      </c>
      <c r="Z446" s="967" t="str" cm="1">
        <f t="array" ref="Z446">IF(N446="","",IF(R446&lt;&gt;"","",IF(SUMPRODUCT(--(AN18:AN1500=Z17),--(AM18:AM1500&lt;&gt;""),--ISNUMBER(SEARCH(" "&amp;AM18:AM1500&amp;" ",Q446)))&gt;0,Z17,"")))</f>
        <v/>
      </c>
      <c r="AA446" s="967" t="str" cm="1">
        <f t="array" ref="AA446">IF(N446="","",IF(R446&lt;&gt;"","",IF(SUMPRODUCT(--(AN18:AN1500=AA17),--(AM18:AM1500&lt;&gt;""),--ISNUMBER(SEARCH(" "&amp;AM18:AM1500&amp;" ",Q446)))&gt;0,AA17,"")))</f>
        <v/>
      </c>
      <c r="AB446" s="967" t="str" cm="1">
        <f t="array" ref="AB446">IF(N446="","",IF(R446&lt;&gt;"","",IF(SUMPRODUCT(--(AN18:AN1500=AB17),--(AM18:AM1500&lt;&gt;""),--ISNUMBER(SEARCH(" "&amp;AM18:AM1500&amp;" ",Q446)))&gt;0,AB17,"")))</f>
        <v/>
      </c>
      <c r="AC446" s="967" t="str" cm="1">
        <f t="array" ref="AC446">IF(N446="","",IF(R446&lt;&gt;"","",IF(SUMPRODUCT(--(AN18:AN1500=AC17),--(AM18:AM1500&lt;&gt;""),--ISNUMBER(SEARCH(" "&amp;AM18:AM1500&amp;" ",Q446)))&gt;0,AC17,"")))</f>
        <v/>
      </c>
      <c r="AD446" s="967" t="str" cm="1">
        <f t="array" ref="AD446">IF(N446="","",IF(R446&lt;&gt;"","",IF(SUMPRODUCT(--(AN18:AN1500=AD17),--(AM18:AM1500&lt;&gt;""),--ISNUMBER(SEARCH(" "&amp;AM18:AM1500&amp;" ",Q446)))&gt;0,AD17,"")))</f>
        <v/>
      </c>
      <c r="AE446" s="967" t="str" cm="1">
        <f t="array" ref="AE446">IF(N446="","",IF(R446&lt;&gt;"","",IF(SUMPRODUCT(--(AN18:AN1500=AE17),--(AM18:AM1500&lt;&gt;""),--ISNUMBER(SEARCH(" "&amp;AM18:AM1500&amp;" ",Q446)))&gt;0,AE17,"")))</f>
        <v/>
      </c>
      <c r="AF446" s="967" t="str" cm="1">
        <f t="array" ref="AF446">IF(N446="","",IF(R446&lt;&gt;"","",IF(SUMPRODUCT(--(AN18:AN1500=AF17),--(AM18:AM1500&lt;&gt;""),--ISNUMBER(SEARCH(" "&amp;AM18:AM1500&amp;" ",Q446)))&gt;0,AF17,"")))</f>
        <v/>
      </c>
      <c r="AG446" s="967" t="str" cm="1">
        <f t="array" ref="AG446">IF(N446="","",IF(R446&lt;&gt;"","",IF(SUMPRODUCT(--(AN18:AN1500=AG17),--(AM18:AM1500&lt;&gt;""),--ISNUMBER(SEARCH(" "&amp;AM18:AM1500&amp;" ",Q446)))&gt;0,AG17,"")))</f>
        <v/>
      </c>
      <c r="AH446" s="967" t="str" cm="1">
        <f t="array" ref="AH446">IF(N446="","",IF(R446&lt;&gt;"","",IF(SUMPRODUCT(--(AN18:AN1500=AH17),--(AM18:AM1500&lt;&gt;""),--ISNUMBER(SEARCH(" "&amp;AM18:AM1500&amp;" ",Q446)))&gt;0,AH17,"")))</f>
        <v/>
      </c>
      <c r="AI446" s="967" t="str" cm="1">
        <f t="array" ref="AI446">IF(N446="","",IF(R446&lt;&gt;"","",IF(SUMPRODUCT(--(AN18:AN1500=AI17),--(AM18:AM1500&lt;&gt;""),--ISNUMBER(SEARCH(" "&amp;AM18:AM1500&amp;" ",Q446)))&gt;0,AI17,"")))</f>
        <v/>
      </c>
      <c r="AJ446" s="967" t="str" cm="1">
        <f t="array" ref="AJ446">IF(N446="","",IF(R446&lt;&gt;"","",IF(SUMPRODUCT(--(AN18:AN1500=AJ17),--(AM18:AM1500&lt;&gt;""),--ISNUMBER(SEARCH(" "&amp;AM18:AM1500&amp;" ",Q446)))&gt;0,AJ17,"")))</f>
        <v/>
      </c>
      <c r="AK446" s="967" t="str" cm="1">
        <f t="array" ref="AK446">IF(N446="","",IF(T446&lt;&gt;"",AK17,IF(S446&lt;&gt;"","",IF(R446&lt;&gt;"","",IF(SUMPRODUCT(--(AN18:AN1500=AK17),--(AM18:AM1500&lt;&gt;""),--ISNUMBER(SEARCH(" "&amp;AM18:AM1500&amp;" ",Q446)))&gt;0,AK17,"")))))</f>
        <v/>
      </c>
      <c r="AM446" s="968" t="s">
        <v>2216</v>
      </c>
      <c r="AN446" s="968" t="s">
        <v>1597</v>
      </c>
      <c r="BN446" s="49">
        <v>1</v>
      </c>
    </row>
    <row r="447" spans="3:66" ht="35.1" customHeight="1">
      <c r="C447" s="65"/>
      <c r="D447" s="984" t="str">
        <f t="shared" si="81"/>
        <v/>
      </c>
      <c r="E447" s="982"/>
      <c r="G447" s="964" t="str">
        <f>IF(H447="","",COUNTIF(H18:H447,"&lt;&gt;"))</f>
        <v/>
      </c>
      <c r="H447" s="965" t="str" cm="1">
        <f t="array" ref="H447">IF(L447="","",IF(LEN(L447)&lt;=MAX(10,G13),L447,IFERROR(LEFT(L447,LOOKUP(2,1/(MID(L447,ROW(1:500),1)=" ")/(ROW(1:500)&lt;=MAX(10,G13)),ROW(1:500))-1),LEFT(L447,MAX(10,G13)))))</f>
        <v/>
      </c>
      <c r="I447" s="964" t="str">
        <f t="shared" si="82"/>
        <v/>
      </c>
      <c r="J447" s="964" t="str">
        <f t="shared" si="83"/>
        <v/>
      </c>
      <c r="K447" s="964" t="str">
        <f>IF(M446&lt;&gt;"",K446,IF(K446&lt;MAX(A18:A317),K446+1,""))</f>
        <v/>
      </c>
      <c r="L447" s="965" t="str">
        <f>IF(K447="","",IF(M446&lt;&gt;"",M446,INDEX(E18:E317,MATCH(K447,A18:A317,0))))</f>
        <v/>
      </c>
      <c r="M447" s="965" t="str">
        <f t="shared" si="84"/>
        <v/>
      </c>
      <c r="N447" s="965" t="str">
        <f t="shared" si="85"/>
        <v/>
      </c>
      <c r="O447" s="964" t="str">
        <f t="shared" si="86"/>
        <v/>
      </c>
      <c r="P447" s="964" t="str">
        <f t="shared" si="87"/>
        <v/>
      </c>
      <c r="Q447" s="965" t="str">
        <f t="shared" si="88"/>
        <v/>
      </c>
      <c r="R447" s="964" t="str">
        <f>IF(N447="","",IF(COUNTIF(AP18:AP300,TRIM(Q447))&gt;0,"EXCLUSION EXACTE",""))</f>
        <v/>
      </c>
      <c r="S447" s="964" t="str" cm="1">
        <f t="array" ref="S447">IF(N447="","",IF(SUMPRODUCT(--(AP18:AP300&lt;&gt;""),--ISNUMBER(SEARCH(" "&amp;AP18:AP300&amp;" ",Q447)))&gt;0,"BLOQUE MOLLUSQUES",""))</f>
        <v/>
      </c>
      <c r="T447" s="964" t="str" cm="1">
        <f t="array" ref="T447">IF(N447="","",IF(SUMPRODUCT(--(AT18:AT300&lt;&gt;""),--ISNUMBER(SEARCH(" "&amp;AT18:AT300&amp;" ",Q447)))&gt;0,"FORCE MOLLUSQUES",""))</f>
        <v/>
      </c>
      <c r="U447" s="965" t="str">
        <f t="shared" si="89"/>
        <v/>
      </c>
      <c r="V447" s="965" t="str">
        <f t="shared" si="91"/>
        <v/>
      </c>
      <c r="W447" s="977" t="str">
        <f t="shared" si="90"/>
        <v/>
      </c>
      <c r="X447" s="964" t="str" cm="1">
        <f t="array" ref="X447">IF(N447="","",IF(R447&lt;&gt;"","",IF(SUMPRODUCT(--(AN18:AN1500=X17),--(AM18:AM1500&lt;&gt;""),--ISNUMBER(SEARCH(" "&amp;AM18:AM1500&amp;" ",Q447)))&gt;0,X17,"")))</f>
        <v/>
      </c>
      <c r="Y447" s="964" t="str" cm="1">
        <f t="array" ref="Y447">IF(N447="","",IF(R447&lt;&gt;"","",IF(SUMPRODUCT(--(AN18:AN1500=Y17),--(AM18:AM1500&lt;&gt;""),--ISNUMBER(SEARCH(" "&amp;AM18:AM1500&amp;" ",Q447)))&gt;0,Y17,"")))</f>
        <v/>
      </c>
      <c r="Z447" s="964" t="str" cm="1">
        <f t="array" ref="Z447">IF(N447="","",IF(R447&lt;&gt;"","",IF(SUMPRODUCT(--(AN18:AN1500=Z17),--(AM18:AM1500&lt;&gt;""),--ISNUMBER(SEARCH(" "&amp;AM18:AM1500&amp;" ",Q447)))&gt;0,Z17,"")))</f>
        <v/>
      </c>
      <c r="AA447" s="964" t="str" cm="1">
        <f t="array" ref="AA447">IF(N447="","",IF(R447&lt;&gt;"","",IF(SUMPRODUCT(--(AN18:AN1500=AA17),--(AM18:AM1500&lt;&gt;""),--ISNUMBER(SEARCH(" "&amp;AM18:AM1500&amp;" ",Q447)))&gt;0,AA17,"")))</f>
        <v/>
      </c>
      <c r="AB447" s="964" t="str" cm="1">
        <f t="array" ref="AB447">IF(N447="","",IF(R447&lt;&gt;"","",IF(SUMPRODUCT(--(AN18:AN1500=AB17),--(AM18:AM1500&lt;&gt;""),--ISNUMBER(SEARCH(" "&amp;AM18:AM1500&amp;" ",Q447)))&gt;0,AB17,"")))</f>
        <v/>
      </c>
      <c r="AC447" s="964" t="str" cm="1">
        <f t="array" ref="AC447">IF(N447="","",IF(R447&lt;&gt;"","",IF(SUMPRODUCT(--(AN18:AN1500=AC17),--(AM18:AM1500&lt;&gt;""),--ISNUMBER(SEARCH(" "&amp;AM18:AM1500&amp;" ",Q447)))&gt;0,AC17,"")))</f>
        <v/>
      </c>
      <c r="AD447" s="964" t="str" cm="1">
        <f t="array" ref="AD447">IF(N447="","",IF(R447&lt;&gt;"","",IF(SUMPRODUCT(--(AN18:AN1500=AD17),--(AM18:AM1500&lt;&gt;""),--ISNUMBER(SEARCH(" "&amp;AM18:AM1500&amp;" ",Q447)))&gt;0,AD17,"")))</f>
        <v/>
      </c>
      <c r="AE447" s="964" t="str" cm="1">
        <f t="array" ref="AE447">IF(N447="","",IF(R447&lt;&gt;"","",IF(SUMPRODUCT(--(AN18:AN1500=AE17),--(AM18:AM1500&lt;&gt;""),--ISNUMBER(SEARCH(" "&amp;AM18:AM1500&amp;" ",Q447)))&gt;0,AE17,"")))</f>
        <v/>
      </c>
      <c r="AF447" s="964" t="str" cm="1">
        <f t="array" ref="AF447">IF(N447="","",IF(R447&lt;&gt;"","",IF(SUMPRODUCT(--(AN18:AN1500=AF17),--(AM18:AM1500&lt;&gt;""),--ISNUMBER(SEARCH(" "&amp;AM18:AM1500&amp;" ",Q447)))&gt;0,AF17,"")))</f>
        <v/>
      </c>
      <c r="AG447" s="964" t="str" cm="1">
        <f t="array" ref="AG447">IF(N447="","",IF(R447&lt;&gt;"","",IF(SUMPRODUCT(--(AN18:AN1500=AG17),--(AM18:AM1500&lt;&gt;""),--ISNUMBER(SEARCH(" "&amp;AM18:AM1500&amp;" ",Q447)))&gt;0,AG17,"")))</f>
        <v/>
      </c>
      <c r="AH447" s="964" t="str" cm="1">
        <f t="array" ref="AH447">IF(N447="","",IF(R447&lt;&gt;"","",IF(SUMPRODUCT(--(AN18:AN1500=AH17),--(AM18:AM1500&lt;&gt;""),--ISNUMBER(SEARCH(" "&amp;AM18:AM1500&amp;" ",Q447)))&gt;0,AH17,"")))</f>
        <v/>
      </c>
      <c r="AI447" s="964" t="str" cm="1">
        <f t="array" ref="AI447">IF(N447="","",IF(R447&lt;&gt;"","",IF(SUMPRODUCT(--(AN18:AN1500=AI17),--(AM18:AM1500&lt;&gt;""),--ISNUMBER(SEARCH(" "&amp;AM18:AM1500&amp;" ",Q447)))&gt;0,AI17,"")))</f>
        <v/>
      </c>
      <c r="AJ447" s="964" t="str" cm="1">
        <f t="array" ref="AJ447">IF(N447="","",IF(R447&lt;&gt;"","",IF(SUMPRODUCT(--(AN18:AN1500=AJ17),--(AM18:AM1500&lt;&gt;""),--ISNUMBER(SEARCH(" "&amp;AM18:AM1500&amp;" ",Q447)))&gt;0,AJ17,"")))</f>
        <v/>
      </c>
      <c r="AK447" s="964" t="str" cm="1">
        <f t="array" ref="AK447">IF(N447="","",IF(T447&lt;&gt;"",AK17,IF(S447&lt;&gt;"","",IF(R447&lt;&gt;"","",IF(SUMPRODUCT(--(AN18:AN1500=AK17),--(AM18:AM1500&lt;&gt;""),--ISNUMBER(SEARCH(" "&amp;AM18:AM1500&amp;" ",Q447)))&gt;0,AK17,"")))))</f>
        <v/>
      </c>
      <c r="AM447" s="964" t="s">
        <v>2406</v>
      </c>
      <c r="AN447" s="964" t="s">
        <v>1597</v>
      </c>
      <c r="BN447" s="49">
        <v>1</v>
      </c>
    </row>
    <row r="448" spans="3:66" ht="35.1" customHeight="1">
      <c r="C448" s="65"/>
      <c r="D448" s="984" t="str">
        <f t="shared" si="81"/>
        <v/>
      </c>
      <c r="E448" s="982"/>
      <c r="G448" s="963" t="str">
        <f>IF(H448="","",COUNTIF(H18:H448,"&lt;&gt;"))</f>
        <v/>
      </c>
      <c r="H448" s="958" t="str" cm="1">
        <f t="array" ref="H448">IF(L448="","",IF(LEN(L448)&lt;=MAX(10,G13),L448,IFERROR(LEFT(L448,LOOKUP(2,1/(MID(L448,ROW(1:500),1)=" ")/(ROW(1:500)&lt;=MAX(10,G13)),ROW(1:500))-1),LEFT(L448,MAX(10,G13)))))</f>
        <v/>
      </c>
      <c r="I448" s="963" t="str">
        <f t="shared" si="82"/>
        <v/>
      </c>
      <c r="J448" s="963" t="str">
        <f t="shared" si="83"/>
        <v/>
      </c>
      <c r="K448" s="964" t="str">
        <f>IF(M447&lt;&gt;"",K447,IF(K447&lt;MAX(A18:A317),K447+1,""))</f>
        <v/>
      </c>
      <c r="L448" s="965" t="str">
        <f>IF(K448="","",IF(M447&lt;&gt;"",M447,INDEX(E18:E317,MATCH(K448,A18:A317,0))))</f>
        <v/>
      </c>
      <c r="M448" s="965" t="str">
        <f t="shared" si="84"/>
        <v/>
      </c>
      <c r="N448" s="966" t="str">
        <f t="shared" si="85"/>
        <v/>
      </c>
      <c r="O448" s="967" t="str">
        <f t="shared" si="86"/>
        <v/>
      </c>
      <c r="P448" s="967" t="str">
        <f t="shared" si="87"/>
        <v/>
      </c>
      <c r="Q448" s="966" t="str">
        <f t="shared" si="88"/>
        <v/>
      </c>
      <c r="R448" s="967" t="str">
        <f>IF(N448="","",IF(COUNTIF(AP18:AP300,TRIM(Q448))&gt;0,"EXCLUSION EXACTE",""))</f>
        <v/>
      </c>
      <c r="S448" s="967" t="str" cm="1">
        <f t="array" ref="S448">IF(N448="","",IF(SUMPRODUCT(--(AP18:AP300&lt;&gt;""),--ISNUMBER(SEARCH(" "&amp;AP18:AP300&amp;" ",Q448)))&gt;0,"BLOQUE MOLLUSQUES",""))</f>
        <v/>
      </c>
      <c r="T448" s="967" t="str" cm="1">
        <f t="array" ref="T448">IF(N448="","",IF(SUMPRODUCT(--(AT18:AT300&lt;&gt;""),--ISNUMBER(SEARCH(" "&amp;AT18:AT300&amp;" ",Q448)))&gt;0,"FORCE MOLLUSQUES",""))</f>
        <v/>
      </c>
      <c r="U448" s="966" t="str">
        <f t="shared" si="89"/>
        <v/>
      </c>
      <c r="V448" s="966" t="str">
        <f t="shared" si="91"/>
        <v/>
      </c>
      <c r="W448" s="991" t="str">
        <f t="shared" si="90"/>
        <v/>
      </c>
      <c r="X448" s="967" t="str" cm="1">
        <f t="array" ref="X448">IF(N448="","",IF(R448&lt;&gt;"","",IF(SUMPRODUCT(--(AN18:AN1500=X17),--(AM18:AM1500&lt;&gt;""),--ISNUMBER(SEARCH(" "&amp;AM18:AM1500&amp;" ",Q448)))&gt;0,X17,"")))</f>
        <v/>
      </c>
      <c r="Y448" s="967" t="str" cm="1">
        <f t="array" ref="Y448">IF(N448="","",IF(R448&lt;&gt;"","",IF(SUMPRODUCT(--(AN18:AN1500=Y17),--(AM18:AM1500&lt;&gt;""),--ISNUMBER(SEARCH(" "&amp;AM18:AM1500&amp;" ",Q448)))&gt;0,Y17,"")))</f>
        <v/>
      </c>
      <c r="Z448" s="967" t="str" cm="1">
        <f t="array" ref="Z448">IF(N448="","",IF(R448&lt;&gt;"","",IF(SUMPRODUCT(--(AN18:AN1500=Z17),--(AM18:AM1500&lt;&gt;""),--ISNUMBER(SEARCH(" "&amp;AM18:AM1500&amp;" ",Q448)))&gt;0,Z17,"")))</f>
        <v/>
      </c>
      <c r="AA448" s="967" t="str" cm="1">
        <f t="array" ref="AA448">IF(N448="","",IF(R448&lt;&gt;"","",IF(SUMPRODUCT(--(AN18:AN1500=AA17),--(AM18:AM1500&lt;&gt;""),--ISNUMBER(SEARCH(" "&amp;AM18:AM1500&amp;" ",Q448)))&gt;0,AA17,"")))</f>
        <v/>
      </c>
      <c r="AB448" s="967" t="str" cm="1">
        <f t="array" ref="AB448">IF(N448="","",IF(R448&lt;&gt;"","",IF(SUMPRODUCT(--(AN18:AN1500=AB17),--(AM18:AM1500&lt;&gt;""),--ISNUMBER(SEARCH(" "&amp;AM18:AM1500&amp;" ",Q448)))&gt;0,AB17,"")))</f>
        <v/>
      </c>
      <c r="AC448" s="967" t="str" cm="1">
        <f t="array" ref="AC448">IF(N448="","",IF(R448&lt;&gt;"","",IF(SUMPRODUCT(--(AN18:AN1500=AC17),--(AM18:AM1500&lt;&gt;""),--ISNUMBER(SEARCH(" "&amp;AM18:AM1500&amp;" ",Q448)))&gt;0,AC17,"")))</f>
        <v/>
      </c>
      <c r="AD448" s="967" t="str" cm="1">
        <f t="array" ref="AD448">IF(N448="","",IF(R448&lt;&gt;"","",IF(SUMPRODUCT(--(AN18:AN1500=AD17),--(AM18:AM1500&lt;&gt;""),--ISNUMBER(SEARCH(" "&amp;AM18:AM1500&amp;" ",Q448)))&gt;0,AD17,"")))</f>
        <v/>
      </c>
      <c r="AE448" s="967" t="str" cm="1">
        <f t="array" ref="AE448">IF(N448="","",IF(R448&lt;&gt;"","",IF(SUMPRODUCT(--(AN18:AN1500=AE17),--(AM18:AM1500&lt;&gt;""),--ISNUMBER(SEARCH(" "&amp;AM18:AM1500&amp;" ",Q448)))&gt;0,AE17,"")))</f>
        <v/>
      </c>
      <c r="AF448" s="967" t="str" cm="1">
        <f t="array" ref="AF448">IF(N448="","",IF(R448&lt;&gt;"","",IF(SUMPRODUCT(--(AN18:AN1500=AF17),--(AM18:AM1500&lt;&gt;""),--ISNUMBER(SEARCH(" "&amp;AM18:AM1500&amp;" ",Q448)))&gt;0,AF17,"")))</f>
        <v/>
      </c>
      <c r="AG448" s="967" t="str" cm="1">
        <f t="array" ref="AG448">IF(N448="","",IF(R448&lt;&gt;"","",IF(SUMPRODUCT(--(AN18:AN1500=AG17),--(AM18:AM1500&lt;&gt;""),--ISNUMBER(SEARCH(" "&amp;AM18:AM1500&amp;" ",Q448)))&gt;0,AG17,"")))</f>
        <v/>
      </c>
      <c r="AH448" s="967" t="str" cm="1">
        <f t="array" ref="AH448">IF(N448="","",IF(R448&lt;&gt;"","",IF(SUMPRODUCT(--(AN18:AN1500=AH17),--(AM18:AM1500&lt;&gt;""),--ISNUMBER(SEARCH(" "&amp;AM18:AM1500&amp;" ",Q448)))&gt;0,AH17,"")))</f>
        <v/>
      </c>
      <c r="AI448" s="967" t="str" cm="1">
        <f t="array" ref="AI448">IF(N448="","",IF(R448&lt;&gt;"","",IF(SUMPRODUCT(--(AN18:AN1500=AI17),--(AM18:AM1500&lt;&gt;""),--ISNUMBER(SEARCH(" "&amp;AM18:AM1500&amp;" ",Q448)))&gt;0,AI17,"")))</f>
        <v/>
      </c>
      <c r="AJ448" s="967" t="str" cm="1">
        <f t="array" ref="AJ448">IF(N448="","",IF(R448&lt;&gt;"","",IF(SUMPRODUCT(--(AN18:AN1500=AJ17),--(AM18:AM1500&lt;&gt;""),--ISNUMBER(SEARCH(" "&amp;AM18:AM1500&amp;" ",Q448)))&gt;0,AJ17,"")))</f>
        <v/>
      </c>
      <c r="AK448" s="967" t="str" cm="1">
        <f t="array" ref="AK448">IF(N448="","",IF(T448&lt;&gt;"",AK17,IF(S448&lt;&gt;"","",IF(R448&lt;&gt;"","",IF(SUMPRODUCT(--(AN18:AN1500=AK17),--(AM18:AM1500&lt;&gt;""),--ISNUMBER(SEARCH(" "&amp;AM18:AM1500&amp;" ",Q448)))&gt;0,AK17,"")))))</f>
        <v/>
      </c>
      <c r="AM448" s="968" t="s">
        <v>554</v>
      </c>
      <c r="AN448" s="968" t="s">
        <v>1597</v>
      </c>
      <c r="BN448" s="49">
        <v>1</v>
      </c>
    </row>
    <row r="449" spans="3:66" ht="35.1" customHeight="1">
      <c r="C449" s="65"/>
      <c r="D449" s="984" t="str">
        <f t="shared" si="81"/>
        <v/>
      </c>
      <c r="E449" s="982"/>
      <c r="G449" s="964" t="str">
        <f>IF(H449="","",COUNTIF(H18:H449,"&lt;&gt;"))</f>
        <v/>
      </c>
      <c r="H449" s="965" t="str" cm="1">
        <f t="array" ref="H449">IF(L449="","",IF(LEN(L449)&lt;=MAX(10,G13),L449,IFERROR(LEFT(L449,LOOKUP(2,1/(MID(L449,ROW(1:500),1)=" ")/(ROW(1:500)&lt;=MAX(10,G13)),ROW(1:500))-1),LEFT(L449,MAX(10,G13)))))</f>
        <v/>
      </c>
      <c r="I449" s="964" t="str">
        <f t="shared" si="82"/>
        <v/>
      </c>
      <c r="J449" s="964" t="str">
        <f t="shared" si="83"/>
        <v/>
      </c>
      <c r="K449" s="964" t="str">
        <f>IF(M448&lt;&gt;"",K448,IF(K448&lt;MAX(A18:A317),K448+1,""))</f>
        <v/>
      </c>
      <c r="L449" s="965" t="str">
        <f>IF(K449="","",IF(M448&lt;&gt;"",M448,INDEX(E18:E317,MATCH(K449,A18:A317,0))))</f>
        <v/>
      </c>
      <c r="M449" s="965" t="str">
        <f t="shared" si="84"/>
        <v/>
      </c>
      <c r="N449" s="965" t="str">
        <f t="shared" si="85"/>
        <v/>
      </c>
      <c r="O449" s="964" t="str">
        <f t="shared" si="86"/>
        <v/>
      </c>
      <c r="P449" s="964" t="str">
        <f t="shared" si="87"/>
        <v/>
      </c>
      <c r="Q449" s="965" t="str">
        <f t="shared" si="88"/>
        <v/>
      </c>
      <c r="R449" s="964" t="str">
        <f>IF(N449="","",IF(COUNTIF(AP18:AP300,TRIM(Q449))&gt;0,"EXCLUSION EXACTE",""))</f>
        <v/>
      </c>
      <c r="S449" s="964" t="str" cm="1">
        <f t="array" ref="S449">IF(N449="","",IF(SUMPRODUCT(--(AP18:AP300&lt;&gt;""),--ISNUMBER(SEARCH(" "&amp;AP18:AP300&amp;" ",Q449)))&gt;0,"BLOQUE MOLLUSQUES",""))</f>
        <v/>
      </c>
      <c r="T449" s="964" t="str" cm="1">
        <f t="array" ref="T449">IF(N449="","",IF(SUMPRODUCT(--(AT18:AT300&lt;&gt;""),--ISNUMBER(SEARCH(" "&amp;AT18:AT300&amp;" ",Q449)))&gt;0,"FORCE MOLLUSQUES",""))</f>
        <v/>
      </c>
      <c r="U449" s="965" t="str">
        <f t="shared" si="89"/>
        <v/>
      </c>
      <c r="V449" s="965" t="str">
        <f t="shared" si="91"/>
        <v/>
      </c>
      <c r="W449" s="977" t="str">
        <f t="shared" si="90"/>
        <v/>
      </c>
      <c r="X449" s="964" t="str" cm="1">
        <f t="array" ref="X449">IF(N449="","",IF(R449&lt;&gt;"","",IF(SUMPRODUCT(--(AN18:AN1500=X17),--(AM18:AM1500&lt;&gt;""),--ISNUMBER(SEARCH(" "&amp;AM18:AM1500&amp;" ",Q449)))&gt;0,X17,"")))</f>
        <v/>
      </c>
      <c r="Y449" s="964" t="str" cm="1">
        <f t="array" ref="Y449">IF(N449="","",IF(R449&lt;&gt;"","",IF(SUMPRODUCT(--(AN18:AN1500=Y17),--(AM18:AM1500&lt;&gt;""),--ISNUMBER(SEARCH(" "&amp;AM18:AM1500&amp;" ",Q449)))&gt;0,Y17,"")))</f>
        <v/>
      </c>
      <c r="Z449" s="964" t="str" cm="1">
        <f t="array" ref="Z449">IF(N449="","",IF(R449&lt;&gt;"","",IF(SUMPRODUCT(--(AN18:AN1500=Z17),--(AM18:AM1500&lt;&gt;""),--ISNUMBER(SEARCH(" "&amp;AM18:AM1500&amp;" ",Q449)))&gt;0,Z17,"")))</f>
        <v/>
      </c>
      <c r="AA449" s="964" t="str" cm="1">
        <f t="array" ref="AA449">IF(N449="","",IF(R449&lt;&gt;"","",IF(SUMPRODUCT(--(AN18:AN1500=AA17),--(AM18:AM1500&lt;&gt;""),--ISNUMBER(SEARCH(" "&amp;AM18:AM1500&amp;" ",Q449)))&gt;0,AA17,"")))</f>
        <v/>
      </c>
      <c r="AB449" s="964" t="str" cm="1">
        <f t="array" ref="AB449">IF(N449="","",IF(R449&lt;&gt;"","",IF(SUMPRODUCT(--(AN18:AN1500=AB17),--(AM18:AM1500&lt;&gt;""),--ISNUMBER(SEARCH(" "&amp;AM18:AM1500&amp;" ",Q449)))&gt;0,AB17,"")))</f>
        <v/>
      </c>
      <c r="AC449" s="964" t="str" cm="1">
        <f t="array" ref="AC449">IF(N449="","",IF(R449&lt;&gt;"","",IF(SUMPRODUCT(--(AN18:AN1500=AC17),--(AM18:AM1500&lt;&gt;""),--ISNUMBER(SEARCH(" "&amp;AM18:AM1500&amp;" ",Q449)))&gt;0,AC17,"")))</f>
        <v/>
      </c>
      <c r="AD449" s="964" t="str" cm="1">
        <f t="array" ref="AD449">IF(N449="","",IF(R449&lt;&gt;"","",IF(SUMPRODUCT(--(AN18:AN1500=AD17),--(AM18:AM1500&lt;&gt;""),--ISNUMBER(SEARCH(" "&amp;AM18:AM1500&amp;" ",Q449)))&gt;0,AD17,"")))</f>
        <v/>
      </c>
      <c r="AE449" s="964" t="str" cm="1">
        <f t="array" ref="AE449">IF(N449="","",IF(R449&lt;&gt;"","",IF(SUMPRODUCT(--(AN18:AN1500=AE17),--(AM18:AM1500&lt;&gt;""),--ISNUMBER(SEARCH(" "&amp;AM18:AM1500&amp;" ",Q449)))&gt;0,AE17,"")))</f>
        <v/>
      </c>
      <c r="AF449" s="964" t="str" cm="1">
        <f t="array" ref="AF449">IF(N449="","",IF(R449&lt;&gt;"","",IF(SUMPRODUCT(--(AN18:AN1500=AF17),--(AM18:AM1500&lt;&gt;""),--ISNUMBER(SEARCH(" "&amp;AM18:AM1500&amp;" ",Q449)))&gt;0,AF17,"")))</f>
        <v/>
      </c>
      <c r="AG449" s="964" t="str" cm="1">
        <f t="array" ref="AG449">IF(N449="","",IF(R449&lt;&gt;"","",IF(SUMPRODUCT(--(AN18:AN1500=AG17),--(AM18:AM1500&lt;&gt;""),--ISNUMBER(SEARCH(" "&amp;AM18:AM1500&amp;" ",Q449)))&gt;0,AG17,"")))</f>
        <v/>
      </c>
      <c r="AH449" s="964" t="str" cm="1">
        <f t="array" ref="AH449">IF(N449="","",IF(R449&lt;&gt;"","",IF(SUMPRODUCT(--(AN18:AN1500=AH17),--(AM18:AM1500&lt;&gt;""),--ISNUMBER(SEARCH(" "&amp;AM18:AM1500&amp;" ",Q449)))&gt;0,AH17,"")))</f>
        <v/>
      </c>
      <c r="AI449" s="964" t="str" cm="1">
        <f t="array" ref="AI449">IF(N449="","",IF(R449&lt;&gt;"","",IF(SUMPRODUCT(--(AN18:AN1500=AI17),--(AM18:AM1500&lt;&gt;""),--ISNUMBER(SEARCH(" "&amp;AM18:AM1500&amp;" ",Q449)))&gt;0,AI17,"")))</f>
        <v/>
      </c>
      <c r="AJ449" s="964" t="str" cm="1">
        <f t="array" ref="AJ449">IF(N449="","",IF(R449&lt;&gt;"","",IF(SUMPRODUCT(--(AN18:AN1500=AJ17),--(AM18:AM1500&lt;&gt;""),--ISNUMBER(SEARCH(" "&amp;AM18:AM1500&amp;" ",Q449)))&gt;0,AJ17,"")))</f>
        <v/>
      </c>
      <c r="AK449" s="964" t="str" cm="1">
        <f t="array" ref="AK449">IF(N449="","",IF(T449&lt;&gt;"",AK17,IF(S449&lt;&gt;"","",IF(R449&lt;&gt;"","",IF(SUMPRODUCT(--(AN18:AN1500=AK17),--(AM18:AM1500&lt;&gt;""),--ISNUMBER(SEARCH(" "&amp;AM18:AM1500&amp;" ",Q449)))&gt;0,AK17,"")))))</f>
        <v/>
      </c>
      <c r="AM449" s="964" t="s">
        <v>2217</v>
      </c>
      <c r="AN449" s="964" t="s">
        <v>1597</v>
      </c>
      <c r="BN449" s="49">
        <v>1</v>
      </c>
    </row>
    <row r="450" spans="3:66" ht="35.1" customHeight="1">
      <c r="C450" s="65"/>
      <c r="D450" s="984" t="str">
        <f t="shared" si="81"/>
        <v/>
      </c>
      <c r="E450" s="982"/>
      <c r="G450" s="963" t="str">
        <f>IF(H450="","",COUNTIF(H18:H450,"&lt;&gt;"))</f>
        <v/>
      </c>
      <c r="H450" s="958" t="str" cm="1">
        <f t="array" ref="H450">IF(L450="","",IF(LEN(L450)&lt;=MAX(10,G13),L450,IFERROR(LEFT(L450,LOOKUP(2,1/(MID(L450,ROW(1:500),1)=" ")/(ROW(1:500)&lt;=MAX(10,G13)),ROW(1:500))-1),LEFT(L450,MAX(10,G13)))))</f>
        <v/>
      </c>
      <c r="I450" s="963" t="str">
        <f t="shared" si="82"/>
        <v/>
      </c>
      <c r="J450" s="963" t="str">
        <f t="shared" si="83"/>
        <v/>
      </c>
      <c r="K450" s="964" t="str">
        <f>IF(M449&lt;&gt;"",K449,IF(K449&lt;MAX(A18:A317),K449+1,""))</f>
        <v/>
      </c>
      <c r="L450" s="965" t="str">
        <f>IF(K450="","",IF(M449&lt;&gt;"",M449,INDEX(E18:E317,MATCH(K450,A18:A317,0))))</f>
        <v/>
      </c>
      <c r="M450" s="965" t="str">
        <f t="shared" si="84"/>
        <v/>
      </c>
      <c r="N450" s="966" t="str">
        <f t="shared" si="85"/>
        <v/>
      </c>
      <c r="O450" s="967" t="str">
        <f t="shared" si="86"/>
        <v/>
      </c>
      <c r="P450" s="967" t="str">
        <f t="shared" si="87"/>
        <v/>
      </c>
      <c r="Q450" s="966" t="str">
        <f t="shared" si="88"/>
        <v/>
      </c>
      <c r="R450" s="967" t="str">
        <f>IF(N450="","",IF(COUNTIF(AP18:AP300,TRIM(Q450))&gt;0,"EXCLUSION EXACTE",""))</f>
        <v/>
      </c>
      <c r="S450" s="967" t="str" cm="1">
        <f t="array" ref="S450">IF(N450="","",IF(SUMPRODUCT(--(AP18:AP300&lt;&gt;""),--ISNUMBER(SEARCH(" "&amp;AP18:AP300&amp;" ",Q450)))&gt;0,"BLOQUE MOLLUSQUES",""))</f>
        <v/>
      </c>
      <c r="T450" s="967" t="str" cm="1">
        <f t="array" ref="T450">IF(N450="","",IF(SUMPRODUCT(--(AT18:AT300&lt;&gt;""),--ISNUMBER(SEARCH(" "&amp;AT18:AT300&amp;" ",Q450)))&gt;0,"FORCE MOLLUSQUES",""))</f>
        <v/>
      </c>
      <c r="U450" s="966" t="str">
        <f t="shared" si="89"/>
        <v/>
      </c>
      <c r="V450" s="966" t="str">
        <f t="shared" si="91"/>
        <v/>
      </c>
      <c r="W450" s="991" t="str">
        <f t="shared" si="90"/>
        <v/>
      </c>
      <c r="X450" s="967" t="str" cm="1">
        <f t="array" ref="X450">IF(N450="","",IF(R450&lt;&gt;"","",IF(SUMPRODUCT(--(AN18:AN1500=X17),--(AM18:AM1500&lt;&gt;""),--ISNUMBER(SEARCH(" "&amp;AM18:AM1500&amp;" ",Q450)))&gt;0,X17,"")))</f>
        <v/>
      </c>
      <c r="Y450" s="967" t="str" cm="1">
        <f t="array" ref="Y450">IF(N450="","",IF(R450&lt;&gt;"","",IF(SUMPRODUCT(--(AN18:AN1500=Y17),--(AM18:AM1500&lt;&gt;""),--ISNUMBER(SEARCH(" "&amp;AM18:AM1500&amp;" ",Q450)))&gt;0,Y17,"")))</f>
        <v/>
      </c>
      <c r="Z450" s="967" t="str" cm="1">
        <f t="array" ref="Z450">IF(N450="","",IF(R450&lt;&gt;"","",IF(SUMPRODUCT(--(AN18:AN1500=Z17),--(AM18:AM1500&lt;&gt;""),--ISNUMBER(SEARCH(" "&amp;AM18:AM1500&amp;" ",Q450)))&gt;0,Z17,"")))</f>
        <v/>
      </c>
      <c r="AA450" s="967" t="str" cm="1">
        <f t="array" ref="AA450">IF(N450="","",IF(R450&lt;&gt;"","",IF(SUMPRODUCT(--(AN18:AN1500=AA17),--(AM18:AM1500&lt;&gt;""),--ISNUMBER(SEARCH(" "&amp;AM18:AM1500&amp;" ",Q450)))&gt;0,AA17,"")))</f>
        <v/>
      </c>
      <c r="AB450" s="967" t="str" cm="1">
        <f t="array" ref="AB450">IF(N450="","",IF(R450&lt;&gt;"","",IF(SUMPRODUCT(--(AN18:AN1500=AB17),--(AM18:AM1500&lt;&gt;""),--ISNUMBER(SEARCH(" "&amp;AM18:AM1500&amp;" ",Q450)))&gt;0,AB17,"")))</f>
        <v/>
      </c>
      <c r="AC450" s="967" t="str" cm="1">
        <f t="array" ref="AC450">IF(N450="","",IF(R450&lt;&gt;"","",IF(SUMPRODUCT(--(AN18:AN1500=AC17),--(AM18:AM1500&lt;&gt;""),--ISNUMBER(SEARCH(" "&amp;AM18:AM1500&amp;" ",Q450)))&gt;0,AC17,"")))</f>
        <v/>
      </c>
      <c r="AD450" s="967" t="str" cm="1">
        <f t="array" ref="AD450">IF(N450="","",IF(R450&lt;&gt;"","",IF(SUMPRODUCT(--(AN18:AN1500=AD17),--(AM18:AM1500&lt;&gt;""),--ISNUMBER(SEARCH(" "&amp;AM18:AM1500&amp;" ",Q450)))&gt;0,AD17,"")))</f>
        <v/>
      </c>
      <c r="AE450" s="967" t="str" cm="1">
        <f t="array" ref="AE450">IF(N450="","",IF(R450&lt;&gt;"","",IF(SUMPRODUCT(--(AN18:AN1500=AE17),--(AM18:AM1500&lt;&gt;""),--ISNUMBER(SEARCH(" "&amp;AM18:AM1500&amp;" ",Q450)))&gt;0,AE17,"")))</f>
        <v/>
      </c>
      <c r="AF450" s="967" t="str" cm="1">
        <f t="array" ref="AF450">IF(N450="","",IF(R450&lt;&gt;"","",IF(SUMPRODUCT(--(AN18:AN1500=AF17),--(AM18:AM1500&lt;&gt;""),--ISNUMBER(SEARCH(" "&amp;AM18:AM1500&amp;" ",Q450)))&gt;0,AF17,"")))</f>
        <v/>
      </c>
      <c r="AG450" s="967" t="str" cm="1">
        <f t="array" ref="AG450">IF(N450="","",IF(R450&lt;&gt;"","",IF(SUMPRODUCT(--(AN18:AN1500=AG17),--(AM18:AM1500&lt;&gt;""),--ISNUMBER(SEARCH(" "&amp;AM18:AM1500&amp;" ",Q450)))&gt;0,AG17,"")))</f>
        <v/>
      </c>
      <c r="AH450" s="967" t="str" cm="1">
        <f t="array" ref="AH450">IF(N450="","",IF(R450&lt;&gt;"","",IF(SUMPRODUCT(--(AN18:AN1500=AH17),--(AM18:AM1500&lt;&gt;""),--ISNUMBER(SEARCH(" "&amp;AM18:AM1500&amp;" ",Q450)))&gt;0,AH17,"")))</f>
        <v/>
      </c>
      <c r="AI450" s="967" t="str" cm="1">
        <f t="array" ref="AI450">IF(N450="","",IF(R450&lt;&gt;"","",IF(SUMPRODUCT(--(AN18:AN1500=AI17),--(AM18:AM1500&lt;&gt;""),--ISNUMBER(SEARCH(" "&amp;AM18:AM1500&amp;" ",Q450)))&gt;0,AI17,"")))</f>
        <v/>
      </c>
      <c r="AJ450" s="967" t="str" cm="1">
        <f t="array" ref="AJ450">IF(N450="","",IF(R450&lt;&gt;"","",IF(SUMPRODUCT(--(AN18:AN1500=AJ17),--(AM18:AM1500&lt;&gt;""),--ISNUMBER(SEARCH(" "&amp;AM18:AM1500&amp;" ",Q450)))&gt;0,AJ17,"")))</f>
        <v/>
      </c>
      <c r="AK450" s="967" t="str" cm="1">
        <f t="array" ref="AK450">IF(N450="","",IF(T450&lt;&gt;"",AK17,IF(S450&lt;&gt;"","",IF(R450&lt;&gt;"","",IF(SUMPRODUCT(--(AN18:AN1500=AK17),--(AM18:AM1500&lt;&gt;""),--ISNUMBER(SEARCH(" "&amp;AM18:AM1500&amp;" ",Q450)))&gt;0,AK17,"")))))</f>
        <v/>
      </c>
      <c r="AM450" s="968" t="s">
        <v>2407</v>
      </c>
      <c r="AN450" s="968" t="s">
        <v>1597</v>
      </c>
      <c r="BN450" s="49">
        <v>1</v>
      </c>
    </row>
    <row r="451" spans="3:66" ht="35.1" customHeight="1">
      <c r="C451" s="65"/>
      <c r="D451" s="984" t="str">
        <f t="shared" si="81"/>
        <v/>
      </c>
      <c r="E451" s="982"/>
      <c r="G451" s="964" t="str">
        <f>IF(H451="","",COUNTIF(H18:H451,"&lt;&gt;"))</f>
        <v/>
      </c>
      <c r="H451" s="965" t="str" cm="1">
        <f t="array" ref="H451">IF(L451="","",IF(LEN(L451)&lt;=MAX(10,G13),L451,IFERROR(LEFT(L451,LOOKUP(2,1/(MID(L451,ROW(1:500),1)=" ")/(ROW(1:500)&lt;=MAX(10,G13)),ROW(1:500))-1),LEFT(L451,MAX(10,G13)))))</f>
        <v/>
      </c>
      <c r="I451" s="964" t="str">
        <f t="shared" si="82"/>
        <v/>
      </c>
      <c r="J451" s="964" t="str">
        <f t="shared" si="83"/>
        <v/>
      </c>
      <c r="K451" s="964" t="str">
        <f>IF(M450&lt;&gt;"",K450,IF(K450&lt;MAX(A18:A317),K450+1,""))</f>
        <v/>
      </c>
      <c r="L451" s="965" t="str">
        <f>IF(K451="","",IF(M450&lt;&gt;"",M450,INDEX(E18:E317,MATCH(K451,A18:A317,0))))</f>
        <v/>
      </c>
      <c r="M451" s="965" t="str">
        <f t="shared" si="84"/>
        <v/>
      </c>
      <c r="N451" s="965" t="str">
        <f t="shared" si="85"/>
        <v/>
      </c>
      <c r="O451" s="964" t="str">
        <f t="shared" si="86"/>
        <v/>
      </c>
      <c r="P451" s="964" t="str">
        <f t="shared" si="87"/>
        <v/>
      </c>
      <c r="Q451" s="965" t="str">
        <f t="shared" si="88"/>
        <v/>
      </c>
      <c r="R451" s="964" t="str">
        <f>IF(N451="","",IF(COUNTIF(AP18:AP300,TRIM(Q451))&gt;0,"EXCLUSION EXACTE",""))</f>
        <v/>
      </c>
      <c r="S451" s="964" t="str" cm="1">
        <f t="array" ref="S451">IF(N451="","",IF(SUMPRODUCT(--(AP18:AP300&lt;&gt;""),--ISNUMBER(SEARCH(" "&amp;AP18:AP300&amp;" ",Q451)))&gt;0,"BLOQUE MOLLUSQUES",""))</f>
        <v/>
      </c>
      <c r="T451" s="964" t="str" cm="1">
        <f t="array" ref="T451">IF(N451="","",IF(SUMPRODUCT(--(AT18:AT300&lt;&gt;""),--ISNUMBER(SEARCH(" "&amp;AT18:AT300&amp;" ",Q451)))&gt;0,"FORCE MOLLUSQUES",""))</f>
        <v/>
      </c>
      <c r="U451" s="965" t="str">
        <f t="shared" si="89"/>
        <v/>
      </c>
      <c r="V451" s="965" t="str">
        <f t="shared" si="91"/>
        <v/>
      </c>
      <c r="W451" s="977" t="str">
        <f t="shared" si="90"/>
        <v/>
      </c>
      <c r="X451" s="964" t="str" cm="1">
        <f t="array" ref="X451">IF(N451="","",IF(R451&lt;&gt;"","",IF(SUMPRODUCT(--(AN18:AN1500=X17),--(AM18:AM1500&lt;&gt;""),--ISNUMBER(SEARCH(" "&amp;AM18:AM1500&amp;" ",Q451)))&gt;0,X17,"")))</f>
        <v/>
      </c>
      <c r="Y451" s="964" t="str" cm="1">
        <f t="array" ref="Y451">IF(N451="","",IF(R451&lt;&gt;"","",IF(SUMPRODUCT(--(AN18:AN1500=Y17),--(AM18:AM1500&lt;&gt;""),--ISNUMBER(SEARCH(" "&amp;AM18:AM1500&amp;" ",Q451)))&gt;0,Y17,"")))</f>
        <v/>
      </c>
      <c r="Z451" s="964" t="str" cm="1">
        <f t="array" ref="Z451">IF(N451="","",IF(R451&lt;&gt;"","",IF(SUMPRODUCT(--(AN18:AN1500=Z17),--(AM18:AM1500&lt;&gt;""),--ISNUMBER(SEARCH(" "&amp;AM18:AM1500&amp;" ",Q451)))&gt;0,Z17,"")))</f>
        <v/>
      </c>
      <c r="AA451" s="964" t="str" cm="1">
        <f t="array" ref="AA451">IF(N451="","",IF(R451&lt;&gt;"","",IF(SUMPRODUCT(--(AN18:AN1500=AA17),--(AM18:AM1500&lt;&gt;""),--ISNUMBER(SEARCH(" "&amp;AM18:AM1500&amp;" ",Q451)))&gt;0,AA17,"")))</f>
        <v/>
      </c>
      <c r="AB451" s="964" t="str" cm="1">
        <f t="array" ref="AB451">IF(N451="","",IF(R451&lt;&gt;"","",IF(SUMPRODUCT(--(AN18:AN1500=AB17),--(AM18:AM1500&lt;&gt;""),--ISNUMBER(SEARCH(" "&amp;AM18:AM1500&amp;" ",Q451)))&gt;0,AB17,"")))</f>
        <v/>
      </c>
      <c r="AC451" s="964" t="str" cm="1">
        <f t="array" ref="AC451">IF(N451="","",IF(R451&lt;&gt;"","",IF(SUMPRODUCT(--(AN18:AN1500=AC17),--(AM18:AM1500&lt;&gt;""),--ISNUMBER(SEARCH(" "&amp;AM18:AM1500&amp;" ",Q451)))&gt;0,AC17,"")))</f>
        <v/>
      </c>
      <c r="AD451" s="964" t="str" cm="1">
        <f t="array" ref="AD451">IF(N451="","",IF(R451&lt;&gt;"","",IF(SUMPRODUCT(--(AN18:AN1500=AD17),--(AM18:AM1500&lt;&gt;""),--ISNUMBER(SEARCH(" "&amp;AM18:AM1500&amp;" ",Q451)))&gt;0,AD17,"")))</f>
        <v/>
      </c>
      <c r="AE451" s="964" t="str" cm="1">
        <f t="array" ref="AE451">IF(N451="","",IF(R451&lt;&gt;"","",IF(SUMPRODUCT(--(AN18:AN1500=AE17),--(AM18:AM1500&lt;&gt;""),--ISNUMBER(SEARCH(" "&amp;AM18:AM1500&amp;" ",Q451)))&gt;0,AE17,"")))</f>
        <v/>
      </c>
      <c r="AF451" s="964" t="str" cm="1">
        <f t="array" ref="AF451">IF(N451="","",IF(R451&lt;&gt;"","",IF(SUMPRODUCT(--(AN18:AN1500=AF17),--(AM18:AM1500&lt;&gt;""),--ISNUMBER(SEARCH(" "&amp;AM18:AM1500&amp;" ",Q451)))&gt;0,AF17,"")))</f>
        <v/>
      </c>
      <c r="AG451" s="964" t="str" cm="1">
        <f t="array" ref="AG451">IF(N451="","",IF(R451&lt;&gt;"","",IF(SUMPRODUCT(--(AN18:AN1500=AG17),--(AM18:AM1500&lt;&gt;""),--ISNUMBER(SEARCH(" "&amp;AM18:AM1500&amp;" ",Q451)))&gt;0,AG17,"")))</f>
        <v/>
      </c>
      <c r="AH451" s="964" t="str" cm="1">
        <f t="array" ref="AH451">IF(N451="","",IF(R451&lt;&gt;"","",IF(SUMPRODUCT(--(AN18:AN1500=AH17),--(AM18:AM1500&lt;&gt;""),--ISNUMBER(SEARCH(" "&amp;AM18:AM1500&amp;" ",Q451)))&gt;0,AH17,"")))</f>
        <v/>
      </c>
      <c r="AI451" s="964" t="str" cm="1">
        <f t="array" ref="AI451">IF(N451="","",IF(R451&lt;&gt;"","",IF(SUMPRODUCT(--(AN18:AN1500=AI17),--(AM18:AM1500&lt;&gt;""),--ISNUMBER(SEARCH(" "&amp;AM18:AM1500&amp;" ",Q451)))&gt;0,AI17,"")))</f>
        <v/>
      </c>
      <c r="AJ451" s="964" t="str" cm="1">
        <f t="array" ref="AJ451">IF(N451="","",IF(R451&lt;&gt;"","",IF(SUMPRODUCT(--(AN18:AN1500=AJ17),--(AM18:AM1500&lt;&gt;""),--ISNUMBER(SEARCH(" "&amp;AM18:AM1500&amp;" ",Q451)))&gt;0,AJ17,"")))</f>
        <v/>
      </c>
      <c r="AK451" s="964" t="str" cm="1">
        <f t="array" ref="AK451">IF(N451="","",IF(T451&lt;&gt;"",AK17,IF(S451&lt;&gt;"","",IF(R451&lt;&gt;"","",IF(SUMPRODUCT(--(AN18:AN1500=AK17),--(AM18:AM1500&lt;&gt;""),--ISNUMBER(SEARCH(" "&amp;AM18:AM1500&amp;" ",Q451)))&gt;0,AK17,"")))))</f>
        <v/>
      </c>
      <c r="AM451" s="964" t="s">
        <v>2218</v>
      </c>
      <c r="AN451" s="964" t="s">
        <v>1597</v>
      </c>
      <c r="BN451" s="49">
        <v>1</v>
      </c>
    </row>
    <row r="452" spans="3:66" ht="35.1" customHeight="1">
      <c r="C452" s="65"/>
      <c r="D452" s="984" t="str">
        <f t="shared" si="81"/>
        <v/>
      </c>
      <c r="E452" s="982"/>
      <c r="G452" s="963" t="str">
        <f>IF(H452="","",COUNTIF(H18:H452,"&lt;&gt;"))</f>
        <v/>
      </c>
      <c r="H452" s="958" t="str" cm="1">
        <f t="array" ref="H452">IF(L452="","",IF(LEN(L452)&lt;=MAX(10,G13),L452,IFERROR(LEFT(L452,LOOKUP(2,1/(MID(L452,ROW(1:500),1)=" ")/(ROW(1:500)&lt;=MAX(10,G13)),ROW(1:500))-1),LEFT(L452,MAX(10,G13)))))</f>
        <v/>
      </c>
      <c r="I452" s="963" t="str">
        <f t="shared" si="82"/>
        <v/>
      </c>
      <c r="J452" s="963" t="str">
        <f t="shared" si="83"/>
        <v/>
      </c>
      <c r="K452" s="964" t="str">
        <f>IF(M451&lt;&gt;"",K451,IF(K451&lt;MAX(A18:A317),K451+1,""))</f>
        <v/>
      </c>
      <c r="L452" s="965" t="str">
        <f>IF(K452="","",IF(M451&lt;&gt;"",M451,INDEX(E18:E317,MATCH(K452,A18:A317,0))))</f>
        <v/>
      </c>
      <c r="M452" s="965" t="str">
        <f t="shared" si="84"/>
        <v/>
      </c>
      <c r="N452" s="966" t="str">
        <f t="shared" si="85"/>
        <v/>
      </c>
      <c r="O452" s="967" t="str">
        <f t="shared" si="86"/>
        <v/>
      </c>
      <c r="P452" s="967" t="str">
        <f t="shared" si="87"/>
        <v/>
      </c>
      <c r="Q452" s="966" t="str">
        <f t="shared" si="88"/>
        <v/>
      </c>
      <c r="R452" s="967" t="str">
        <f>IF(N452="","",IF(COUNTIF(AP18:AP300,TRIM(Q452))&gt;0,"EXCLUSION EXACTE",""))</f>
        <v/>
      </c>
      <c r="S452" s="967" t="str" cm="1">
        <f t="array" ref="S452">IF(N452="","",IF(SUMPRODUCT(--(AP18:AP300&lt;&gt;""),--ISNUMBER(SEARCH(" "&amp;AP18:AP300&amp;" ",Q452)))&gt;0,"BLOQUE MOLLUSQUES",""))</f>
        <v/>
      </c>
      <c r="T452" s="967" t="str" cm="1">
        <f t="array" ref="T452">IF(N452="","",IF(SUMPRODUCT(--(AT18:AT300&lt;&gt;""),--ISNUMBER(SEARCH(" "&amp;AT18:AT300&amp;" ",Q452)))&gt;0,"FORCE MOLLUSQUES",""))</f>
        <v/>
      </c>
      <c r="U452" s="966" t="str">
        <f t="shared" si="89"/>
        <v/>
      </c>
      <c r="V452" s="966" t="str">
        <f t="shared" si="91"/>
        <v/>
      </c>
      <c r="W452" s="991" t="str">
        <f t="shared" si="90"/>
        <v/>
      </c>
      <c r="X452" s="967" t="str" cm="1">
        <f t="array" ref="X452">IF(N452="","",IF(R452&lt;&gt;"","",IF(SUMPRODUCT(--(AN18:AN1500=X17),--(AM18:AM1500&lt;&gt;""),--ISNUMBER(SEARCH(" "&amp;AM18:AM1500&amp;" ",Q452)))&gt;0,X17,"")))</f>
        <v/>
      </c>
      <c r="Y452" s="967" t="str" cm="1">
        <f t="array" ref="Y452">IF(N452="","",IF(R452&lt;&gt;"","",IF(SUMPRODUCT(--(AN18:AN1500=Y17),--(AM18:AM1500&lt;&gt;""),--ISNUMBER(SEARCH(" "&amp;AM18:AM1500&amp;" ",Q452)))&gt;0,Y17,"")))</f>
        <v/>
      </c>
      <c r="Z452" s="967" t="str" cm="1">
        <f t="array" ref="Z452">IF(N452="","",IF(R452&lt;&gt;"","",IF(SUMPRODUCT(--(AN18:AN1500=Z17),--(AM18:AM1500&lt;&gt;""),--ISNUMBER(SEARCH(" "&amp;AM18:AM1500&amp;" ",Q452)))&gt;0,Z17,"")))</f>
        <v/>
      </c>
      <c r="AA452" s="967" t="str" cm="1">
        <f t="array" ref="AA452">IF(N452="","",IF(R452&lt;&gt;"","",IF(SUMPRODUCT(--(AN18:AN1500=AA17),--(AM18:AM1500&lt;&gt;""),--ISNUMBER(SEARCH(" "&amp;AM18:AM1500&amp;" ",Q452)))&gt;0,AA17,"")))</f>
        <v/>
      </c>
      <c r="AB452" s="967" t="str" cm="1">
        <f t="array" ref="AB452">IF(N452="","",IF(R452&lt;&gt;"","",IF(SUMPRODUCT(--(AN18:AN1500=AB17),--(AM18:AM1500&lt;&gt;""),--ISNUMBER(SEARCH(" "&amp;AM18:AM1500&amp;" ",Q452)))&gt;0,AB17,"")))</f>
        <v/>
      </c>
      <c r="AC452" s="967" t="str" cm="1">
        <f t="array" ref="AC452">IF(N452="","",IF(R452&lt;&gt;"","",IF(SUMPRODUCT(--(AN18:AN1500=AC17),--(AM18:AM1500&lt;&gt;""),--ISNUMBER(SEARCH(" "&amp;AM18:AM1500&amp;" ",Q452)))&gt;0,AC17,"")))</f>
        <v/>
      </c>
      <c r="AD452" s="967" t="str" cm="1">
        <f t="array" ref="AD452">IF(N452="","",IF(R452&lt;&gt;"","",IF(SUMPRODUCT(--(AN18:AN1500=AD17),--(AM18:AM1500&lt;&gt;""),--ISNUMBER(SEARCH(" "&amp;AM18:AM1500&amp;" ",Q452)))&gt;0,AD17,"")))</f>
        <v/>
      </c>
      <c r="AE452" s="967" t="str" cm="1">
        <f t="array" ref="AE452">IF(N452="","",IF(R452&lt;&gt;"","",IF(SUMPRODUCT(--(AN18:AN1500=AE17),--(AM18:AM1500&lt;&gt;""),--ISNUMBER(SEARCH(" "&amp;AM18:AM1500&amp;" ",Q452)))&gt;0,AE17,"")))</f>
        <v/>
      </c>
      <c r="AF452" s="967" t="str" cm="1">
        <f t="array" ref="AF452">IF(N452="","",IF(R452&lt;&gt;"","",IF(SUMPRODUCT(--(AN18:AN1500=AF17),--(AM18:AM1500&lt;&gt;""),--ISNUMBER(SEARCH(" "&amp;AM18:AM1500&amp;" ",Q452)))&gt;0,AF17,"")))</f>
        <v/>
      </c>
      <c r="AG452" s="967" t="str" cm="1">
        <f t="array" ref="AG452">IF(N452="","",IF(R452&lt;&gt;"","",IF(SUMPRODUCT(--(AN18:AN1500=AG17),--(AM18:AM1500&lt;&gt;""),--ISNUMBER(SEARCH(" "&amp;AM18:AM1500&amp;" ",Q452)))&gt;0,AG17,"")))</f>
        <v/>
      </c>
      <c r="AH452" s="967" t="str" cm="1">
        <f t="array" ref="AH452">IF(N452="","",IF(R452&lt;&gt;"","",IF(SUMPRODUCT(--(AN18:AN1500=AH17),--(AM18:AM1500&lt;&gt;""),--ISNUMBER(SEARCH(" "&amp;AM18:AM1500&amp;" ",Q452)))&gt;0,AH17,"")))</f>
        <v/>
      </c>
      <c r="AI452" s="967" t="str" cm="1">
        <f t="array" ref="AI452">IF(N452="","",IF(R452&lt;&gt;"","",IF(SUMPRODUCT(--(AN18:AN1500=AI17),--(AM18:AM1500&lt;&gt;""),--ISNUMBER(SEARCH(" "&amp;AM18:AM1500&amp;" ",Q452)))&gt;0,AI17,"")))</f>
        <v/>
      </c>
      <c r="AJ452" s="967" t="str" cm="1">
        <f t="array" ref="AJ452">IF(N452="","",IF(R452&lt;&gt;"","",IF(SUMPRODUCT(--(AN18:AN1500=AJ17),--(AM18:AM1500&lt;&gt;""),--ISNUMBER(SEARCH(" "&amp;AM18:AM1500&amp;" ",Q452)))&gt;0,AJ17,"")))</f>
        <v/>
      </c>
      <c r="AK452" s="967" t="str" cm="1">
        <f t="array" ref="AK452">IF(N452="","",IF(T452&lt;&gt;"",AK17,IF(S452&lt;&gt;"","",IF(R452&lt;&gt;"","",IF(SUMPRODUCT(--(AN18:AN1500=AK17),--(AM18:AM1500&lt;&gt;""),--ISNUMBER(SEARCH(" "&amp;AM18:AM1500&amp;" ",Q452)))&gt;0,AK17,"")))))</f>
        <v/>
      </c>
      <c r="AM452" s="968" t="s">
        <v>2219</v>
      </c>
      <c r="AN452" s="968" t="s">
        <v>1597</v>
      </c>
      <c r="BN452" s="49">
        <v>1</v>
      </c>
    </row>
    <row r="453" spans="3:66" ht="35.1" customHeight="1">
      <c r="C453" s="65"/>
      <c r="D453" s="984" t="str">
        <f t="shared" si="81"/>
        <v/>
      </c>
      <c r="E453" s="982"/>
      <c r="G453" s="964" t="str">
        <f>IF(H453="","",COUNTIF(H18:H453,"&lt;&gt;"))</f>
        <v/>
      </c>
      <c r="H453" s="965" t="str" cm="1">
        <f t="array" ref="H453">IF(L453="","",IF(LEN(L453)&lt;=MAX(10,G13),L453,IFERROR(LEFT(L453,LOOKUP(2,1/(MID(L453,ROW(1:500),1)=" ")/(ROW(1:500)&lt;=MAX(10,G13)),ROW(1:500))-1),LEFT(L453,MAX(10,G13)))))</f>
        <v/>
      </c>
      <c r="I453" s="964" t="str">
        <f t="shared" si="82"/>
        <v/>
      </c>
      <c r="J453" s="964" t="str">
        <f t="shared" si="83"/>
        <v/>
      </c>
      <c r="K453" s="964" t="str">
        <f>IF(M452&lt;&gt;"",K452,IF(K452&lt;MAX(A18:A317),K452+1,""))</f>
        <v/>
      </c>
      <c r="L453" s="965" t="str">
        <f>IF(K453="","",IF(M452&lt;&gt;"",M452,INDEX(E18:E317,MATCH(K453,A18:A317,0))))</f>
        <v/>
      </c>
      <c r="M453" s="965" t="str">
        <f t="shared" si="84"/>
        <v/>
      </c>
      <c r="N453" s="965" t="str">
        <f t="shared" si="85"/>
        <v/>
      </c>
      <c r="O453" s="964" t="str">
        <f t="shared" si="86"/>
        <v/>
      </c>
      <c r="P453" s="964" t="str">
        <f t="shared" si="87"/>
        <v/>
      </c>
      <c r="Q453" s="965" t="str">
        <f t="shared" si="88"/>
        <v/>
      </c>
      <c r="R453" s="964" t="str">
        <f>IF(N453="","",IF(COUNTIF(AP18:AP300,TRIM(Q453))&gt;0,"EXCLUSION EXACTE",""))</f>
        <v/>
      </c>
      <c r="S453" s="964" t="str" cm="1">
        <f t="array" ref="S453">IF(N453="","",IF(SUMPRODUCT(--(AP18:AP300&lt;&gt;""),--ISNUMBER(SEARCH(" "&amp;AP18:AP300&amp;" ",Q453)))&gt;0,"BLOQUE MOLLUSQUES",""))</f>
        <v/>
      </c>
      <c r="T453" s="964" t="str" cm="1">
        <f t="array" ref="T453">IF(N453="","",IF(SUMPRODUCT(--(AT18:AT300&lt;&gt;""),--ISNUMBER(SEARCH(" "&amp;AT18:AT300&amp;" ",Q453)))&gt;0,"FORCE MOLLUSQUES",""))</f>
        <v/>
      </c>
      <c r="U453" s="965" t="str">
        <f t="shared" si="89"/>
        <v/>
      </c>
      <c r="V453" s="965" t="str">
        <f t="shared" si="91"/>
        <v/>
      </c>
      <c r="W453" s="977" t="str">
        <f t="shared" si="90"/>
        <v/>
      </c>
      <c r="X453" s="964" t="str" cm="1">
        <f t="array" ref="X453">IF(N453="","",IF(R453&lt;&gt;"","",IF(SUMPRODUCT(--(AN18:AN1500=X17),--(AM18:AM1500&lt;&gt;""),--ISNUMBER(SEARCH(" "&amp;AM18:AM1500&amp;" ",Q453)))&gt;0,X17,"")))</f>
        <v/>
      </c>
      <c r="Y453" s="964" t="str" cm="1">
        <f t="array" ref="Y453">IF(N453="","",IF(R453&lt;&gt;"","",IF(SUMPRODUCT(--(AN18:AN1500=Y17),--(AM18:AM1500&lt;&gt;""),--ISNUMBER(SEARCH(" "&amp;AM18:AM1500&amp;" ",Q453)))&gt;0,Y17,"")))</f>
        <v/>
      </c>
      <c r="Z453" s="964" t="str" cm="1">
        <f t="array" ref="Z453">IF(N453="","",IF(R453&lt;&gt;"","",IF(SUMPRODUCT(--(AN18:AN1500=Z17),--(AM18:AM1500&lt;&gt;""),--ISNUMBER(SEARCH(" "&amp;AM18:AM1500&amp;" ",Q453)))&gt;0,Z17,"")))</f>
        <v/>
      </c>
      <c r="AA453" s="964" t="str" cm="1">
        <f t="array" ref="AA453">IF(N453="","",IF(R453&lt;&gt;"","",IF(SUMPRODUCT(--(AN18:AN1500=AA17),--(AM18:AM1500&lt;&gt;""),--ISNUMBER(SEARCH(" "&amp;AM18:AM1500&amp;" ",Q453)))&gt;0,AA17,"")))</f>
        <v/>
      </c>
      <c r="AB453" s="964" t="str" cm="1">
        <f t="array" ref="AB453">IF(N453="","",IF(R453&lt;&gt;"","",IF(SUMPRODUCT(--(AN18:AN1500=AB17),--(AM18:AM1500&lt;&gt;""),--ISNUMBER(SEARCH(" "&amp;AM18:AM1500&amp;" ",Q453)))&gt;0,AB17,"")))</f>
        <v/>
      </c>
      <c r="AC453" s="964" t="str" cm="1">
        <f t="array" ref="AC453">IF(N453="","",IF(R453&lt;&gt;"","",IF(SUMPRODUCT(--(AN18:AN1500=AC17),--(AM18:AM1500&lt;&gt;""),--ISNUMBER(SEARCH(" "&amp;AM18:AM1500&amp;" ",Q453)))&gt;0,AC17,"")))</f>
        <v/>
      </c>
      <c r="AD453" s="964" t="str" cm="1">
        <f t="array" ref="AD453">IF(N453="","",IF(R453&lt;&gt;"","",IF(SUMPRODUCT(--(AN18:AN1500=AD17),--(AM18:AM1500&lt;&gt;""),--ISNUMBER(SEARCH(" "&amp;AM18:AM1500&amp;" ",Q453)))&gt;0,AD17,"")))</f>
        <v/>
      </c>
      <c r="AE453" s="964" t="str" cm="1">
        <f t="array" ref="AE453">IF(N453="","",IF(R453&lt;&gt;"","",IF(SUMPRODUCT(--(AN18:AN1500=AE17),--(AM18:AM1500&lt;&gt;""),--ISNUMBER(SEARCH(" "&amp;AM18:AM1500&amp;" ",Q453)))&gt;0,AE17,"")))</f>
        <v/>
      </c>
      <c r="AF453" s="964" t="str" cm="1">
        <f t="array" ref="AF453">IF(N453="","",IF(R453&lt;&gt;"","",IF(SUMPRODUCT(--(AN18:AN1500=AF17),--(AM18:AM1500&lt;&gt;""),--ISNUMBER(SEARCH(" "&amp;AM18:AM1500&amp;" ",Q453)))&gt;0,AF17,"")))</f>
        <v/>
      </c>
      <c r="AG453" s="964" t="str" cm="1">
        <f t="array" ref="AG453">IF(N453="","",IF(R453&lt;&gt;"","",IF(SUMPRODUCT(--(AN18:AN1500=AG17),--(AM18:AM1500&lt;&gt;""),--ISNUMBER(SEARCH(" "&amp;AM18:AM1500&amp;" ",Q453)))&gt;0,AG17,"")))</f>
        <v/>
      </c>
      <c r="AH453" s="964" t="str" cm="1">
        <f t="array" ref="AH453">IF(N453="","",IF(R453&lt;&gt;"","",IF(SUMPRODUCT(--(AN18:AN1500=AH17),--(AM18:AM1500&lt;&gt;""),--ISNUMBER(SEARCH(" "&amp;AM18:AM1500&amp;" ",Q453)))&gt;0,AH17,"")))</f>
        <v/>
      </c>
      <c r="AI453" s="964" t="str" cm="1">
        <f t="array" ref="AI453">IF(N453="","",IF(R453&lt;&gt;"","",IF(SUMPRODUCT(--(AN18:AN1500=AI17),--(AM18:AM1500&lt;&gt;""),--ISNUMBER(SEARCH(" "&amp;AM18:AM1500&amp;" ",Q453)))&gt;0,AI17,"")))</f>
        <v/>
      </c>
      <c r="AJ453" s="964" t="str" cm="1">
        <f t="array" ref="AJ453">IF(N453="","",IF(R453&lt;&gt;"","",IF(SUMPRODUCT(--(AN18:AN1500=AJ17),--(AM18:AM1500&lt;&gt;""),--ISNUMBER(SEARCH(" "&amp;AM18:AM1500&amp;" ",Q453)))&gt;0,AJ17,"")))</f>
        <v/>
      </c>
      <c r="AK453" s="964" t="str" cm="1">
        <f t="array" ref="AK453">IF(N453="","",IF(T453&lt;&gt;"",AK17,IF(S453&lt;&gt;"","",IF(R453&lt;&gt;"","",IF(SUMPRODUCT(--(AN18:AN1500=AK17),--(AM18:AM1500&lt;&gt;""),--ISNUMBER(SEARCH(" "&amp;AM18:AM1500&amp;" ",Q453)))&gt;0,AK17,"")))))</f>
        <v/>
      </c>
      <c r="AM453" s="964" t="s">
        <v>2220</v>
      </c>
      <c r="AN453" s="964" t="s">
        <v>1597</v>
      </c>
      <c r="BN453" s="49">
        <v>1</v>
      </c>
    </row>
    <row r="454" spans="3:66" ht="35.1" customHeight="1">
      <c r="C454" s="65"/>
      <c r="D454" s="984" t="str">
        <f t="shared" si="81"/>
        <v/>
      </c>
      <c r="E454" s="982"/>
      <c r="G454" s="963" t="str">
        <f>IF(H454="","",COUNTIF(H18:H454,"&lt;&gt;"))</f>
        <v/>
      </c>
      <c r="H454" s="958" t="str" cm="1">
        <f t="array" ref="H454">IF(L454="","",IF(LEN(L454)&lt;=MAX(10,G13),L454,IFERROR(LEFT(L454,LOOKUP(2,1/(MID(L454,ROW(1:500),1)=" ")/(ROW(1:500)&lt;=MAX(10,G13)),ROW(1:500))-1),LEFT(L454,MAX(10,G13)))))</f>
        <v/>
      </c>
      <c r="I454" s="963" t="str">
        <f t="shared" si="82"/>
        <v/>
      </c>
      <c r="J454" s="963" t="str">
        <f t="shared" si="83"/>
        <v/>
      </c>
      <c r="K454" s="964" t="str">
        <f>IF(M453&lt;&gt;"",K453,IF(K453&lt;MAX(A18:A317),K453+1,""))</f>
        <v/>
      </c>
      <c r="L454" s="965" t="str">
        <f>IF(K454="","",IF(M453&lt;&gt;"",M453,INDEX(E18:E317,MATCH(K454,A18:A317,0))))</f>
        <v/>
      </c>
      <c r="M454" s="965" t="str">
        <f t="shared" si="84"/>
        <v/>
      </c>
      <c r="N454" s="966" t="str">
        <f t="shared" si="85"/>
        <v/>
      </c>
      <c r="O454" s="967" t="str">
        <f t="shared" si="86"/>
        <v/>
      </c>
      <c r="P454" s="967" t="str">
        <f t="shared" si="87"/>
        <v/>
      </c>
      <c r="Q454" s="966" t="str">
        <f t="shared" si="88"/>
        <v/>
      </c>
      <c r="R454" s="967" t="str">
        <f>IF(N454="","",IF(COUNTIF(AP18:AP300,TRIM(Q454))&gt;0,"EXCLUSION EXACTE",""))</f>
        <v/>
      </c>
      <c r="S454" s="967" t="str" cm="1">
        <f t="array" ref="S454">IF(N454="","",IF(SUMPRODUCT(--(AP18:AP300&lt;&gt;""),--ISNUMBER(SEARCH(" "&amp;AP18:AP300&amp;" ",Q454)))&gt;0,"BLOQUE MOLLUSQUES",""))</f>
        <v/>
      </c>
      <c r="T454" s="967" t="str" cm="1">
        <f t="array" ref="T454">IF(N454="","",IF(SUMPRODUCT(--(AT18:AT300&lt;&gt;""),--ISNUMBER(SEARCH(" "&amp;AT18:AT300&amp;" ",Q454)))&gt;0,"FORCE MOLLUSQUES",""))</f>
        <v/>
      </c>
      <c r="U454" s="966" t="str">
        <f t="shared" si="89"/>
        <v/>
      </c>
      <c r="V454" s="966" t="str">
        <f t="shared" si="91"/>
        <v/>
      </c>
      <c r="W454" s="991" t="str">
        <f t="shared" si="90"/>
        <v/>
      </c>
      <c r="X454" s="967" t="str" cm="1">
        <f t="array" ref="X454">IF(N454="","",IF(R454&lt;&gt;"","",IF(SUMPRODUCT(--(AN18:AN1500=X17),--(AM18:AM1500&lt;&gt;""),--ISNUMBER(SEARCH(" "&amp;AM18:AM1500&amp;" ",Q454)))&gt;0,X17,"")))</f>
        <v/>
      </c>
      <c r="Y454" s="967" t="str" cm="1">
        <f t="array" ref="Y454">IF(N454="","",IF(R454&lt;&gt;"","",IF(SUMPRODUCT(--(AN18:AN1500=Y17),--(AM18:AM1500&lt;&gt;""),--ISNUMBER(SEARCH(" "&amp;AM18:AM1500&amp;" ",Q454)))&gt;0,Y17,"")))</f>
        <v/>
      </c>
      <c r="Z454" s="967" t="str" cm="1">
        <f t="array" ref="Z454">IF(N454="","",IF(R454&lt;&gt;"","",IF(SUMPRODUCT(--(AN18:AN1500=Z17),--(AM18:AM1500&lt;&gt;""),--ISNUMBER(SEARCH(" "&amp;AM18:AM1500&amp;" ",Q454)))&gt;0,Z17,"")))</f>
        <v/>
      </c>
      <c r="AA454" s="967" t="str" cm="1">
        <f t="array" ref="AA454">IF(N454="","",IF(R454&lt;&gt;"","",IF(SUMPRODUCT(--(AN18:AN1500=AA17),--(AM18:AM1500&lt;&gt;""),--ISNUMBER(SEARCH(" "&amp;AM18:AM1500&amp;" ",Q454)))&gt;0,AA17,"")))</f>
        <v/>
      </c>
      <c r="AB454" s="967" t="str" cm="1">
        <f t="array" ref="AB454">IF(N454="","",IF(R454&lt;&gt;"","",IF(SUMPRODUCT(--(AN18:AN1500=AB17),--(AM18:AM1500&lt;&gt;""),--ISNUMBER(SEARCH(" "&amp;AM18:AM1500&amp;" ",Q454)))&gt;0,AB17,"")))</f>
        <v/>
      </c>
      <c r="AC454" s="967" t="str" cm="1">
        <f t="array" ref="AC454">IF(N454="","",IF(R454&lt;&gt;"","",IF(SUMPRODUCT(--(AN18:AN1500=AC17),--(AM18:AM1500&lt;&gt;""),--ISNUMBER(SEARCH(" "&amp;AM18:AM1500&amp;" ",Q454)))&gt;0,AC17,"")))</f>
        <v/>
      </c>
      <c r="AD454" s="967" t="str" cm="1">
        <f t="array" ref="AD454">IF(N454="","",IF(R454&lt;&gt;"","",IF(SUMPRODUCT(--(AN18:AN1500=AD17),--(AM18:AM1500&lt;&gt;""),--ISNUMBER(SEARCH(" "&amp;AM18:AM1500&amp;" ",Q454)))&gt;0,AD17,"")))</f>
        <v/>
      </c>
      <c r="AE454" s="967" t="str" cm="1">
        <f t="array" ref="AE454">IF(N454="","",IF(R454&lt;&gt;"","",IF(SUMPRODUCT(--(AN18:AN1500=AE17),--(AM18:AM1500&lt;&gt;""),--ISNUMBER(SEARCH(" "&amp;AM18:AM1500&amp;" ",Q454)))&gt;0,AE17,"")))</f>
        <v/>
      </c>
      <c r="AF454" s="967" t="str" cm="1">
        <f t="array" ref="AF454">IF(N454="","",IF(R454&lt;&gt;"","",IF(SUMPRODUCT(--(AN18:AN1500=AF17),--(AM18:AM1500&lt;&gt;""),--ISNUMBER(SEARCH(" "&amp;AM18:AM1500&amp;" ",Q454)))&gt;0,AF17,"")))</f>
        <v/>
      </c>
      <c r="AG454" s="967" t="str" cm="1">
        <f t="array" ref="AG454">IF(N454="","",IF(R454&lt;&gt;"","",IF(SUMPRODUCT(--(AN18:AN1500=AG17),--(AM18:AM1500&lt;&gt;""),--ISNUMBER(SEARCH(" "&amp;AM18:AM1500&amp;" ",Q454)))&gt;0,AG17,"")))</f>
        <v/>
      </c>
      <c r="AH454" s="967" t="str" cm="1">
        <f t="array" ref="AH454">IF(N454="","",IF(R454&lt;&gt;"","",IF(SUMPRODUCT(--(AN18:AN1500=AH17),--(AM18:AM1500&lt;&gt;""),--ISNUMBER(SEARCH(" "&amp;AM18:AM1500&amp;" ",Q454)))&gt;0,AH17,"")))</f>
        <v/>
      </c>
      <c r="AI454" s="967" t="str" cm="1">
        <f t="array" ref="AI454">IF(N454="","",IF(R454&lt;&gt;"","",IF(SUMPRODUCT(--(AN18:AN1500=AI17),--(AM18:AM1500&lt;&gt;""),--ISNUMBER(SEARCH(" "&amp;AM18:AM1500&amp;" ",Q454)))&gt;0,AI17,"")))</f>
        <v/>
      </c>
      <c r="AJ454" s="967" t="str" cm="1">
        <f t="array" ref="AJ454">IF(N454="","",IF(R454&lt;&gt;"","",IF(SUMPRODUCT(--(AN18:AN1500=AJ17),--(AM18:AM1500&lt;&gt;""),--ISNUMBER(SEARCH(" "&amp;AM18:AM1500&amp;" ",Q454)))&gt;0,AJ17,"")))</f>
        <v/>
      </c>
      <c r="AK454" s="967" t="str" cm="1">
        <f t="array" ref="AK454">IF(N454="","",IF(T454&lt;&gt;"",AK17,IF(S454&lt;&gt;"","",IF(R454&lt;&gt;"","",IF(SUMPRODUCT(--(AN18:AN1500=AK17),--(AM18:AM1500&lt;&gt;""),--ISNUMBER(SEARCH(" "&amp;AM18:AM1500&amp;" ",Q454)))&gt;0,AK17,"")))))</f>
        <v/>
      </c>
      <c r="AM454" s="968" t="s">
        <v>2408</v>
      </c>
      <c r="AN454" s="968" t="s">
        <v>1597</v>
      </c>
      <c r="BN454" s="49">
        <v>1</v>
      </c>
    </row>
    <row r="455" spans="3:66" ht="35.1" customHeight="1">
      <c r="C455" s="65"/>
      <c r="D455" s="984" t="str">
        <f t="shared" si="81"/>
        <v/>
      </c>
      <c r="E455" s="982"/>
      <c r="G455" s="964" t="str">
        <f>IF(H455="","",COUNTIF(H18:H455,"&lt;&gt;"))</f>
        <v/>
      </c>
      <c r="H455" s="965" t="str" cm="1">
        <f t="array" ref="H455">IF(L455="","",IF(LEN(L455)&lt;=MAX(10,G13),L455,IFERROR(LEFT(L455,LOOKUP(2,1/(MID(L455,ROW(1:500),1)=" ")/(ROW(1:500)&lt;=MAX(10,G13)),ROW(1:500))-1),LEFT(L455,MAX(10,G13)))))</f>
        <v/>
      </c>
      <c r="I455" s="964" t="str">
        <f t="shared" si="82"/>
        <v/>
      </c>
      <c r="J455" s="964" t="str">
        <f t="shared" si="83"/>
        <v/>
      </c>
      <c r="K455" s="964" t="str">
        <f>IF(M454&lt;&gt;"",K454,IF(K454&lt;MAX(A18:A317),K454+1,""))</f>
        <v/>
      </c>
      <c r="L455" s="965" t="str">
        <f>IF(K455="","",IF(M454&lt;&gt;"",M454,INDEX(E18:E317,MATCH(K455,A18:A317,0))))</f>
        <v/>
      </c>
      <c r="M455" s="965" t="str">
        <f t="shared" si="84"/>
        <v/>
      </c>
      <c r="N455" s="965" t="str">
        <f t="shared" si="85"/>
        <v/>
      </c>
      <c r="O455" s="964" t="str">
        <f t="shared" si="86"/>
        <v/>
      </c>
      <c r="P455" s="964" t="str">
        <f t="shared" si="87"/>
        <v/>
      </c>
      <c r="Q455" s="965" t="str">
        <f t="shared" si="88"/>
        <v/>
      </c>
      <c r="R455" s="964" t="str">
        <f>IF(N455="","",IF(COUNTIF(AP18:AP300,TRIM(Q455))&gt;0,"EXCLUSION EXACTE",""))</f>
        <v/>
      </c>
      <c r="S455" s="964" t="str" cm="1">
        <f t="array" ref="S455">IF(N455="","",IF(SUMPRODUCT(--(AP18:AP300&lt;&gt;""),--ISNUMBER(SEARCH(" "&amp;AP18:AP300&amp;" ",Q455)))&gt;0,"BLOQUE MOLLUSQUES",""))</f>
        <v/>
      </c>
      <c r="T455" s="964" t="str" cm="1">
        <f t="array" ref="T455">IF(N455="","",IF(SUMPRODUCT(--(AT18:AT300&lt;&gt;""),--ISNUMBER(SEARCH(" "&amp;AT18:AT300&amp;" ",Q455)))&gt;0,"FORCE MOLLUSQUES",""))</f>
        <v/>
      </c>
      <c r="U455" s="965" t="str">
        <f t="shared" si="89"/>
        <v/>
      </c>
      <c r="V455" s="965" t="str">
        <f t="shared" si="91"/>
        <v/>
      </c>
      <c r="W455" s="977" t="str">
        <f t="shared" si="90"/>
        <v/>
      </c>
      <c r="X455" s="964" t="str" cm="1">
        <f t="array" ref="X455">IF(N455="","",IF(R455&lt;&gt;"","",IF(SUMPRODUCT(--(AN18:AN1500=X17),--(AM18:AM1500&lt;&gt;""),--ISNUMBER(SEARCH(" "&amp;AM18:AM1500&amp;" ",Q455)))&gt;0,X17,"")))</f>
        <v/>
      </c>
      <c r="Y455" s="964" t="str" cm="1">
        <f t="array" ref="Y455">IF(N455="","",IF(R455&lt;&gt;"","",IF(SUMPRODUCT(--(AN18:AN1500=Y17),--(AM18:AM1500&lt;&gt;""),--ISNUMBER(SEARCH(" "&amp;AM18:AM1500&amp;" ",Q455)))&gt;0,Y17,"")))</f>
        <v/>
      </c>
      <c r="Z455" s="964" t="str" cm="1">
        <f t="array" ref="Z455">IF(N455="","",IF(R455&lt;&gt;"","",IF(SUMPRODUCT(--(AN18:AN1500=Z17),--(AM18:AM1500&lt;&gt;""),--ISNUMBER(SEARCH(" "&amp;AM18:AM1500&amp;" ",Q455)))&gt;0,Z17,"")))</f>
        <v/>
      </c>
      <c r="AA455" s="964" t="str" cm="1">
        <f t="array" ref="AA455">IF(N455="","",IF(R455&lt;&gt;"","",IF(SUMPRODUCT(--(AN18:AN1500=AA17),--(AM18:AM1500&lt;&gt;""),--ISNUMBER(SEARCH(" "&amp;AM18:AM1500&amp;" ",Q455)))&gt;0,AA17,"")))</f>
        <v/>
      </c>
      <c r="AB455" s="964" t="str" cm="1">
        <f t="array" ref="AB455">IF(N455="","",IF(R455&lt;&gt;"","",IF(SUMPRODUCT(--(AN18:AN1500=AB17),--(AM18:AM1500&lt;&gt;""),--ISNUMBER(SEARCH(" "&amp;AM18:AM1500&amp;" ",Q455)))&gt;0,AB17,"")))</f>
        <v/>
      </c>
      <c r="AC455" s="964" t="str" cm="1">
        <f t="array" ref="AC455">IF(N455="","",IF(R455&lt;&gt;"","",IF(SUMPRODUCT(--(AN18:AN1500=AC17),--(AM18:AM1500&lt;&gt;""),--ISNUMBER(SEARCH(" "&amp;AM18:AM1500&amp;" ",Q455)))&gt;0,AC17,"")))</f>
        <v/>
      </c>
      <c r="AD455" s="964" t="str" cm="1">
        <f t="array" ref="AD455">IF(N455="","",IF(R455&lt;&gt;"","",IF(SUMPRODUCT(--(AN18:AN1500=AD17),--(AM18:AM1500&lt;&gt;""),--ISNUMBER(SEARCH(" "&amp;AM18:AM1500&amp;" ",Q455)))&gt;0,AD17,"")))</f>
        <v/>
      </c>
      <c r="AE455" s="964" t="str" cm="1">
        <f t="array" ref="AE455">IF(N455="","",IF(R455&lt;&gt;"","",IF(SUMPRODUCT(--(AN18:AN1500=AE17),--(AM18:AM1500&lt;&gt;""),--ISNUMBER(SEARCH(" "&amp;AM18:AM1500&amp;" ",Q455)))&gt;0,AE17,"")))</f>
        <v/>
      </c>
      <c r="AF455" s="964" t="str" cm="1">
        <f t="array" ref="AF455">IF(N455="","",IF(R455&lt;&gt;"","",IF(SUMPRODUCT(--(AN18:AN1500=AF17),--(AM18:AM1500&lt;&gt;""),--ISNUMBER(SEARCH(" "&amp;AM18:AM1500&amp;" ",Q455)))&gt;0,AF17,"")))</f>
        <v/>
      </c>
      <c r="AG455" s="964" t="str" cm="1">
        <f t="array" ref="AG455">IF(N455="","",IF(R455&lt;&gt;"","",IF(SUMPRODUCT(--(AN18:AN1500=AG17),--(AM18:AM1500&lt;&gt;""),--ISNUMBER(SEARCH(" "&amp;AM18:AM1500&amp;" ",Q455)))&gt;0,AG17,"")))</f>
        <v/>
      </c>
      <c r="AH455" s="964" t="str" cm="1">
        <f t="array" ref="AH455">IF(N455="","",IF(R455&lt;&gt;"","",IF(SUMPRODUCT(--(AN18:AN1500=AH17),--(AM18:AM1500&lt;&gt;""),--ISNUMBER(SEARCH(" "&amp;AM18:AM1500&amp;" ",Q455)))&gt;0,AH17,"")))</f>
        <v/>
      </c>
      <c r="AI455" s="964" t="str" cm="1">
        <f t="array" ref="AI455">IF(N455="","",IF(R455&lt;&gt;"","",IF(SUMPRODUCT(--(AN18:AN1500=AI17),--(AM18:AM1500&lt;&gt;""),--ISNUMBER(SEARCH(" "&amp;AM18:AM1500&amp;" ",Q455)))&gt;0,AI17,"")))</f>
        <v/>
      </c>
      <c r="AJ455" s="964" t="str" cm="1">
        <f t="array" ref="AJ455">IF(N455="","",IF(R455&lt;&gt;"","",IF(SUMPRODUCT(--(AN18:AN1500=AJ17),--(AM18:AM1500&lt;&gt;""),--ISNUMBER(SEARCH(" "&amp;AM18:AM1500&amp;" ",Q455)))&gt;0,AJ17,"")))</f>
        <v/>
      </c>
      <c r="AK455" s="964" t="str" cm="1">
        <f t="array" ref="AK455">IF(N455="","",IF(T455&lt;&gt;"",AK17,IF(S455&lt;&gt;"","",IF(R455&lt;&gt;"","",IF(SUMPRODUCT(--(AN18:AN1500=AK17),--(AM18:AM1500&lt;&gt;""),--ISNUMBER(SEARCH(" "&amp;AM18:AM1500&amp;" ",Q455)))&gt;0,AK17,"")))))</f>
        <v/>
      </c>
      <c r="AM455" s="964" t="s">
        <v>577</v>
      </c>
      <c r="AN455" s="964" t="s">
        <v>1597</v>
      </c>
      <c r="BN455" s="49">
        <v>1</v>
      </c>
    </row>
    <row r="456" spans="3:66" ht="35.1" customHeight="1">
      <c r="C456" s="65"/>
      <c r="D456" s="984" t="str">
        <f t="shared" si="81"/>
        <v/>
      </c>
      <c r="E456" s="982"/>
      <c r="G456" s="963" t="str">
        <f>IF(H456="","",COUNTIF(H18:H456,"&lt;&gt;"))</f>
        <v/>
      </c>
      <c r="H456" s="958" t="str" cm="1">
        <f t="array" ref="H456">IF(L456="","",IF(LEN(L456)&lt;=MAX(10,G13),L456,IFERROR(LEFT(L456,LOOKUP(2,1/(MID(L456,ROW(1:500),1)=" ")/(ROW(1:500)&lt;=MAX(10,G13)),ROW(1:500))-1),LEFT(L456,MAX(10,G13)))))</f>
        <v/>
      </c>
      <c r="I456" s="963" t="str">
        <f t="shared" si="82"/>
        <v/>
      </c>
      <c r="J456" s="963" t="str">
        <f t="shared" si="83"/>
        <v/>
      </c>
      <c r="K456" s="964" t="str">
        <f>IF(M455&lt;&gt;"",K455,IF(K455&lt;MAX(A18:A317),K455+1,""))</f>
        <v/>
      </c>
      <c r="L456" s="965" t="str">
        <f>IF(K456="","",IF(M455&lt;&gt;"",M455,INDEX(E18:E317,MATCH(K456,A18:A317,0))))</f>
        <v/>
      </c>
      <c r="M456" s="965" t="str">
        <f t="shared" si="84"/>
        <v/>
      </c>
      <c r="N456" s="966" t="str">
        <f t="shared" si="85"/>
        <v/>
      </c>
      <c r="O456" s="967" t="str">
        <f t="shared" si="86"/>
        <v/>
      </c>
      <c r="P456" s="967" t="str">
        <f t="shared" si="87"/>
        <v/>
      </c>
      <c r="Q456" s="966" t="str">
        <f t="shared" si="88"/>
        <v/>
      </c>
      <c r="R456" s="967" t="str">
        <f>IF(N456="","",IF(COUNTIF(AP18:AP300,TRIM(Q456))&gt;0,"EXCLUSION EXACTE",""))</f>
        <v/>
      </c>
      <c r="S456" s="967" t="str" cm="1">
        <f t="array" ref="S456">IF(N456="","",IF(SUMPRODUCT(--(AP18:AP300&lt;&gt;""),--ISNUMBER(SEARCH(" "&amp;AP18:AP300&amp;" ",Q456)))&gt;0,"BLOQUE MOLLUSQUES",""))</f>
        <v/>
      </c>
      <c r="T456" s="967" t="str" cm="1">
        <f t="array" ref="T456">IF(N456="","",IF(SUMPRODUCT(--(AT18:AT300&lt;&gt;""),--ISNUMBER(SEARCH(" "&amp;AT18:AT300&amp;" ",Q456)))&gt;0,"FORCE MOLLUSQUES",""))</f>
        <v/>
      </c>
      <c r="U456" s="966" t="str">
        <f t="shared" si="89"/>
        <v/>
      </c>
      <c r="V456" s="966" t="str">
        <f t="shared" si="91"/>
        <v/>
      </c>
      <c r="W456" s="991" t="str">
        <f t="shared" si="90"/>
        <v/>
      </c>
      <c r="X456" s="967" t="str" cm="1">
        <f t="array" ref="X456">IF(N456="","",IF(R456&lt;&gt;"","",IF(SUMPRODUCT(--(AN18:AN1500=X17),--(AM18:AM1500&lt;&gt;""),--ISNUMBER(SEARCH(" "&amp;AM18:AM1500&amp;" ",Q456)))&gt;0,X17,"")))</f>
        <v/>
      </c>
      <c r="Y456" s="967" t="str" cm="1">
        <f t="array" ref="Y456">IF(N456="","",IF(R456&lt;&gt;"","",IF(SUMPRODUCT(--(AN18:AN1500=Y17),--(AM18:AM1500&lt;&gt;""),--ISNUMBER(SEARCH(" "&amp;AM18:AM1500&amp;" ",Q456)))&gt;0,Y17,"")))</f>
        <v/>
      </c>
      <c r="Z456" s="967" t="str" cm="1">
        <f t="array" ref="Z456">IF(N456="","",IF(R456&lt;&gt;"","",IF(SUMPRODUCT(--(AN18:AN1500=Z17),--(AM18:AM1500&lt;&gt;""),--ISNUMBER(SEARCH(" "&amp;AM18:AM1500&amp;" ",Q456)))&gt;0,Z17,"")))</f>
        <v/>
      </c>
      <c r="AA456" s="967" t="str" cm="1">
        <f t="array" ref="AA456">IF(N456="","",IF(R456&lt;&gt;"","",IF(SUMPRODUCT(--(AN18:AN1500=AA17),--(AM18:AM1500&lt;&gt;""),--ISNUMBER(SEARCH(" "&amp;AM18:AM1500&amp;" ",Q456)))&gt;0,AA17,"")))</f>
        <v/>
      </c>
      <c r="AB456" s="967" t="str" cm="1">
        <f t="array" ref="AB456">IF(N456="","",IF(R456&lt;&gt;"","",IF(SUMPRODUCT(--(AN18:AN1500=AB17),--(AM18:AM1500&lt;&gt;""),--ISNUMBER(SEARCH(" "&amp;AM18:AM1500&amp;" ",Q456)))&gt;0,AB17,"")))</f>
        <v/>
      </c>
      <c r="AC456" s="967" t="str" cm="1">
        <f t="array" ref="AC456">IF(N456="","",IF(R456&lt;&gt;"","",IF(SUMPRODUCT(--(AN18:AN1500=AC17),--(AM18:AM1500&lt;&gt;""),--ISNUMBER(SEARCH(" "&amp;AM18:AM1500&amp;" ",Q456)))&gt;0,AC17,"")))</f>
        <v/>
      </c>
      <c r="AD456" s="967" t="str" cm="1">
        <f t="array" ref="AD456">IF(N456="","",IF(R456&lt;&gt;"","",IF(SUMPRODUCT(--(AN18:AN1500=AD17),--(AM18:AM1500&lt;&gt;""),--ISNUMBER(SEARCH(" "&amp;AM18:AM1500&amp;" ",Q456)))&gt;0,AD17,"")))</f>
        <v/>
      </c>
      <c r="AE456" s="967" t="str" cm="1">
        <f t="array" ref="AE456">IF(N456="","",IF(R456&lt;&gt;"","",IF(SUMPRODUCT(--(AN18:AN1500=AE17),--(AM18:AM1500&lt;&gt;""),--ISNUMBER(SEARCH(" "&amp;AM18:AM1500&amp;" ",Q456)))&gt;0,AE17,"")))</f>
        <v/>
      </c>
      <c r="AF456" s="967" t="str" cm="1">
        <f t="array" ref="AF456">IF(N456="","",IF(R456&lt;&gt;"","",IF(SUMPRODUCT(--(AN18:AN1500=AF17),--(AM18:AM1500&lt;&gt;""),--ISNUMBER(SEARCH(" "&amp;AM18:AM1500&amp;" ",Q456)))&gt;0,AF17,"")))</f>
        <v/>
      </c>
      <c r="AG456" s="967" t="str" cm="1">
        <f t="array" ref="AG456">IF(N456="","",IF(R456&lt;&gt;"","",IF(SUMPRODUCT(--(AN18:AN1500=AG17),--(AM18:AM1500&lt;&gt;""),--ISNUMBER(SEARCH(" "&amp;AM18:AM1500&amp;" ",Q456)))&gt;0,AG17,"")))</f>
        <v/>
      </c>
      <c r="AH456" s="967" t="str" cm="1">
        <f t="array" ref="AH456">IF(N456="","",IF(R456&lt;&gt;"","",IF(SUMPRODUCT(--(AN18:AN1500=AH17),--(AM18:AM1500&lt;&gt;""),--ISNUMBER(SEARCH(" "&amp;AM18:AM1500&amp;" ",Q456)))&gt;0,AH17,"")))</f>
        <v/>
      </c>
      <c r="AI456" s="967" t="str" cm="1">
        <f t="array" ref="AI456">IF(N456="","",IF(R456&lt;&gt;"","",IF(SUMPRODUCT(--(AN18:AN1500=AI17),--(AM18:AM1500&lt;&gt;""),--ISNUMBER(SEARCH(" "&amp;AM18:AM1500&amp;" ",Q456)))&gt;0,AI17,"")))</f>
        <v/>
      </c>
      <c r="AJ456" s="967" t="str" cm="1">
        <f t="array" ref="AJ456">IF(N456="","",IF(R456&lt;&gt;"","",IF(SUMPRODUCT(--(AN18:AN1500=AJ17),--(AM18:AM1500&lt;&gt;""),--ISNUMBER(SEARCH(" "&amp;AM18:AM1500&amp;" ",Q456)))&gt;0,AJ17,"")))</f>
        <v/>
      </c>
      <c r="AK456" s="967" t="str" cm="1">
        <f t="array" ref="AK456">IF(N456="","",IF(T456&lt;&gt;"",AK17,IF(S456&lt;&gt;"","",IF(R456&lt;&gt;"","",IF(SUMPRODUCT(--(AN18:AN1500=AK17),--(AM18:AM1500&lt;&gt;""),--ISNUMBER(SEARCH(" "&amp;AM18:AM1500&amp;" ",Q456)))&gt;0,AK17,"")))))</f>
        <v/>
      </c>
      <c r="AM456" s="968" t="s">
        <v>222</v>
      </c>
      <c r="AN456" s="968" t="s">
        <v>1597</v>
      </c>
      <c r="BN456" s="49">
        <v>1</v>
      </c>
    </row>
    <row r="457" spans="3:66" ht="35.1" customHeight="1">
      <c r="C457" s="65"/>
      <c r="D457" s="984" t="str">
        <f t="shared" si="81"/>
        <v/>
      </c>
      <c r="E457" s="982"/>
      <c r="G457" s="964" t="str">
        <f>IF(H457="","",COUNTIF(H18:H457,"&lt;&gt;"))</f>
        <v/>
      </c>
      <c r="H457" s="965" t="str" cm="1">
        <f t="array" ref="H457">IF(L457="","",IF(LEN(L457)&lt;=MAX(10,G13),L457,IFERROR(LEFT(L457,LOOKUP(2,1/(MID(L457,ROW(1:500),1)=" ")/(ROW(1:500)&lt;=MAX(10,G13)),ROW(1:500))-1),LEFT(L457,MAX(10,G13)))))</f>
        <v/>
      </c>
      <c r="I457" s="964" t="str">
        <f t="shared" si="82"/>
        <v/>
      </c>
      <c r="J457" s="964" t="str">
        <f t="shared" si="83"/>
        <v/>
      </c>
      <c r="K457" s="964" t="str">
        <f>IF(M456&lt;&gt;"",K456,IF(K456&lt;MAX(A18:A317),K456+1,""))</f>
        <v/>
      </c>
      <c r="L457" s="965" t="str">
        <f>IF(K457="","",IF(M456&lt;&gt;"",M456,INDEX(E18:E317,MATCH(K457,A18:A317,0))))</f>
        <v/>
      </c>
      <c r="M457" s="965" t="str">
        <f t="shared" si="84"/>
        <v/>
      </c>
      <c r="N457" s="965" t="str">
        <f t="shared" si="85"/>
        <v/>
      </c>
      <c r="O457" s="964" t="str">
        <f t="shared" si="86"/>
        <v/>
      </c>
      <c r="P457" s="964" t="str">
        <f t="shared" si="87"/>
        <v/>
      </c>
      <c r="Q457" s="965" t="str">
        <f t="shared" si="88"/>
        <v/>
      </c>
      <c r="R457" s="964" t="str">
        <f>IF(N457="","",IF(COUNTIF(AP18:AP300,TRIM(Q457))&gt;0,"EXCLUSION EXACTE",""))</f>
        <v/>
      </c>
      <c r="S457" s="964" t="str" cm="1">
        <f t="array" ref="S457">IF(N457="","",IF(SUMPRODUCT(--(AP18:AP300&lt;&gt;""),--ISNUMBER(SEARCH(" "&amp;AP18:AP300&amp;" ",Q457)))&gt;0,"BLOQUE MOLLUSQUES",""))</f>
        <v/>
      </c>
      <c r="T457" s="964" t="str" cm="1">
        <f t="array" ref="T457">IF(N457="","",IF(SUMPRODUCT(--(AT18:AT300&lt;&gt;""),--ISNUMBER(SEARCH(" "&amp;AT18:AT300&amp;" ",Q457)))&gt;0,"FORCE MOLLUSQUES",""))</f>
        <v/>
      </c>
      <c r="U457" s="965" t="str">
        <f t="shared" si="89"/>
        <v/>
      </c>
      <c r="V457" s="965" t="str">
        <f t="shared" si="91"/>
        <v/>
      </c>
      <c r="W457" s="977" t="str">
        <f t="shared" si="90"/>
        <v/>
      </c>
      <c r="X457" s="964" t="str" cm="1">
        <f t="array" ref="X457">IF(N457="","",IF(R457&lt;&gt;"","",IF(SUMPRODUCT(--(AN18:AN1500=X17),--(AM18:AM1500&lt;&gt;""),--ISNUMBER(SEARCH(" "&amp;AM18:AM1500&amp;" ",Q457)))&gt;0,X17,"")))</f>
        <v/>
      </c>
      <c r="Y457" s="964" t="str" cm="1">
        <f t="array" ref="Y457">IF(N457="","",IF(R457&lt;&gt;"","",IF(SUMPRODUCT(--(AN18:AN1500=Y17),--(AM18:AM1500&lt;&gt;""),--ISNUMBER(SEARCH(" "&amp;AM18:AM1500&amp;" ",Q457)))&gt;0,Y17,"")))</f>
        <v/>
      </c>
      <c r="Z457" s="964" t="str" cm="1">
        <f t="array" ref="Z457">IF(N457="","",IF(R457&lt;&gt;"","",IF(SUMPRODUCT(--(AN18:AN1500=Z17),--(AM18:AM1500&lt;&gt;""),--ISNUMBER(SEARCH(" "&amp;AM18:AM1500&amp;" ",Q457)))&gt;0,Z17,"")))</f>
        <v/>
      </c>
      <c r="AA457" s="964" t="str" cm="1">
        <f t="array" ref="AA457">IF(N457="","",IF(R457&lt;&gt;"","",IF(SUMPRODUCT(--(AN18:AN1500=AA17),--(AM18:AM1500&lt;&gt;""),--ISNUMBER(SEARCH(" "&amp;AM18:AM1500&amp;" ",Q457)))&gt;0,AA17,"")))</f>
        <v/>
      </c>
      <c r="AB457" s="964" t="str" cm="1">
        <f t="array" ref="AB457">IF(N457="","",IF(R457&lt;&gt;"","",IF(SUMPRODUCT(--(AN18:AN1500=AB17),--(AM18:AM1500&lt;&gt;""),--ISNUMBER(SEARCH(" "&amp;AM18:AM1500&amp;" ",Q457)))&gt;0,AB17,"")))</f>
        <v/>
      </c>
      <c r="AC457" s="964" t="str" cm="1">
        <f t="array" ref="AC457">IF(N457="","",IF(R457&lt;&gt;"","",IF(SUMPRODUCT(--(AN18:AN1500=AC17),--(AM18:AM1500&lt;&gt;""),--ISNUMBER(SEARCH(" "&amp;AM18:AM1500&amp;" ",Q457)))&gt;0,AC17,"")))</f>
        <v/>
      </c>
      <c r="AD457" s="964" t="str" cm="1">
        <f t="array" ref="AD457">IF(N457="","",IF(R457&lt;&gt;"","",IF(SUMPRODUCT(--(AN18:AN1500=AD17),--(AM18:AM1500&lt;&gt;""),--ISNUMBER(SEARCH(" "&amp;AM18:AM1500&amp;" ",Q457)))&gt;0,AD17,"")))</f>
        <v/>
      </c>
      <c r="AE457" s="964" t="str" cm="1">
        <f t="array" ref="AE457">IF(N457="","",IF(R457&lt;&gt;"","",IF(SUMPRODUCT(--(AN18:AN1500=AE17),--(AM18:AM1500&lt;&gt;""),--ISNUMBER(SEARCH(" "&amp;AM18:AM1500&amp;" ",Q457)))&gt;0,AE17,"")))</f>
        <v/>
      </c>
      <c r="AF457" s="964" t="str" cm="1">
        <f t="array" ref="AF457">IF(N457="","",IF(R457&lt;&gt;"","",IF(SUMPRODUCT(--(AN18:AN1500=AF17),--(AM18:AM1500&lt;&gt;""),--ISNUMBER(SEARCH(" "&amp;AM18:AM1500&amp;" ",Q457)))&gt;0,AF17,"")))</f>
        <v/>
      </c>
      <c r="AG457" s="964" t="str" cm="1">
        <f t="array" ref="AG457">IF(N457="","",IF(R457&lt;&gt;"","",IF(SUMPRODUCT(--(AN18:AN1500=AG17),--(AM18:AM1500&lt;&gt;""),--ISNUMBER(SEARCH(" "&amp;AM18:AM1500&amp;" ",Q457)))&gt;0,AG17,"")))</f>
        <v/>
      </c>
      <c r="AH457" s="964" t="str" cm="1">
        <f t="array" ref="AH457">IF(N457="","",IF(R457&lt;&gt;"","",IF(SUMPRODUCT(--(AN18:AN1500=AH17),--(AM18:AM1500&lt;&gt;""),--ISNUMBER(SEARCH(" "&amp;AM18:AM1500&amp;" ",Q457)))&gt;0,AH17,"")))</f>
        <v/>
      </c>
      <c r="AI457" s="964" t="str" cm="1">
        <f t="array" ref="AI457">IF(N457="","",IF(R457&lt;&gt;"","",IF(SUMPRODUCT(--(AN18:AN1500=AI17),--(AM18:AM1500&lt;&gt;""),--ISNUMBER(SEARCH(" "&amp;AM18:AM1500&amp;" ",Q457)))&gt;0,AI17,"")))</f>
        <v/>
      </c>
      <c r="AJ457" s="964" t="str" cm="1">
        <f t="array" ref="AJ457">IF(N457="","",IF(R457&lt;&gt;"","",IF(SUMPRODUCT(--(AN18:AN1500=AJ17),--(AM18:AM1500&lt;&gt;""),--ISNUMBER(SEARCH(" "&amp;AM18:AM1500&amp;" ",Q457)))&gt;0,AJ17,"")))</f>
        <v/>
      </c>
      <c r="AK457" s="964" t="str" cm="1">
        <f t="array" ref="AK457">IF(N457="","",IF(T457&lt;&gt;"",AK17,IF(S457&lt;&gt;"","",IF(R457&lt;&gt;"","",IF(SUMPRODUCT(--(AN18:AN1500=AK17),--(AM18:AM1500&lt;&gt;""),--ISNUMBER(SEARCH(" "&amp;AM18:AM1500&amp;" ",Q457)))&gt;0,AK17,"")))))</f>
        <v/>
      </c>
      <c r="AM457" s="964" t="s">
        <v>2409</v>
      </c>
      <c r="AN457" s="964" t="s">
        <v>1597</v>
      </c>
      <c r="BN457" s="49">
        <v>1</v>
      </c>
    </row>
    <row r="458" spans="3:66" ht="35.1" customHeight="1">
      <c r="C458" s="65"/>
      <c r="D458" s="984" t="str">
        <f t="shared" si="81"/>
        <v/>
      </c>
      <c r="E458" s="982"/>
      <c r="G458" s="963" t="str">
        <f>IF(H458="","",COUNTIF(H18:H458,"&lt;&gt;"))</f>
        <v/>
      </c>
      <c r="H458" s="958" t="str" cm="1">
        <f t="array" ref="H458">IF(L458="","",IF(LEN(L458)&lt;=MAX(10,G13),L458,IFERROR(LEFT(L458,LOOKUP(2,1/(MID(L458,ROW(1:500),1)=" ")/(ROW(1:500)&lt;=MAX(10,G13)),ROW(1:500))-1),LEFT(L458,MAX(10,G13)))))</f>
        <v/>
      </c>
      <c r="I458" s="963" t="str">
        <f t="shared" si="82"/>
        <v/>
      </c>
      <c r="J458" s="963" t="str">
        <f t="shared" si="83"/>
        <v/>
      </c>
      <c r="K458" s="964" t="str">
        <f>IF(M457&lt;&gt;"",K457,IF(K457&lt;MAX(A18:A317),K457+1,""))</f>
        <v/>
      </c>
      <c r="L458" s="965" t="str">
        <f>IF(K458="","",IF(M457&lt;&gt;"",M457,INDEX(E18:E317,MATCH(K458,A18:A317,0))))</f>
        <v/>
      </c>
      <c r="M458" s="965" t="str">
        <f t="shared" si="84"/>
        <v/>
      </c>
      <c r="N458" s="966" t="str">
        <f t="shared" si="85"/>
        <v/>
      </c>
      <c r="O458" s="967" t="str">
        <f t="shared" si="86"/>
        <v/>
      </c>
      <c r="P458" s="967" t="str">
        <f t="shared" si="87"/>
        <v/>
      </c>
      <c r="Q458" s="966" t="str">
        <f t="shared" si="88"/>
        <v/>
      </c>
      <c r="R458" s="967" t="str">
        <f>IF(N458="","",IF(COUNTIF(AP18:AP300,TRIM(Q458))&gt;0,"EXCLUSION EXACTE",""))</f>
        <v/>
      </c>
      <c r="S458" s="967" t="str" cm="1">
        <f t="array" ref="S458">IF(N458="","",IF(SUMPRODUCT(--(AP18:AP300&lt;&gt;""),--ISNUMBER(SEARCH(" "&amp;AP18:AP300&amp;" ",Q458)))&gt;0,"BLOQUE MOLLUSQUES",""))</f>
        <v/>
      </c>
      <c r="T458" s="967" t="str" cm="1">
        <f t="array" ref="T458">IF(N458="","",IF(SUMPRODUCT(--(AT18:AT300&lt;&gt;""),--ISNUMBER(SEARCH(" "&amp;AT18:AT300&amp;" ",Q458)))&gt;0,"FORCE MOLLUSQUES",""))</f>
        <v/>
      </c>
      <c r="U458" s="966" t="str">
        <f t="shared" si="89"/>
        <v/>
      </c>
      <c r="V458" s="966" t="str">
        <f t="shared" si="91"/>
        <v/>
      </c>
      <c r="W458" s="991" t="str">
        <f t="shared" si="90"/>
        <v/>
      </c>
      <c r="X458" s="967" t="str" cm="1">
        <f t="array" ref="X458">IF(N458="","",IF(R458&lt;&gt;"","",IF(SUMPRODUCT(--(AN18:AN1500=X17),--(AM18:AM1500&lt;&gt;""),--ISNUMBER(SEARCH(" "&amp;AM18:AM1500&amp;" ",Q458)))&gt;0,X17,"")))</f>
        <v/>
      </c>
      <c r="Y458" s="967" t="str" cm="1">
        <f t="array" ref="Y458">IF(N458="","",IF(R458&lt;&gt;"","",IF(SUMPRODUCT(--(AN18:AN1500=Y17),--(AM18:AM1500&lt;&gt;""),--ISNUMBER(SEARCH(" "&amp;AM18:AM1500&amp;" ",Q458)))&gt;0,Y17,"")))</f>
        <v/>
      </c>
      <c r="Z458" s="967" t="str" cm="1">
        <f t="array" ref="Z458">IF(N458="","",IF(R458&lt;&gt;"","",IF(SUMPRODUCT(--(AN18:AN1500=Z17),--(AM18:AM1500&lt;&gt;""),--ISNUMBER(SEARCH(" "&amp;AM18:AM1500&amp;" ",Q458)))&gt;0,Z17,"")))</f>
        <v/>
      </c>
      <c r="AA458" s="967" t="str" cm="1">
        <f t="array" ref="AA458">IF(N458="","",IF(R458&lt;&gt;"","",IF(SUMPRODUCT(--(AN18:AN1500=AA17),--(AM18:AM1500&lt;&gt;""),--ISNUMBER(SEARCH(" "&amp;AM18:AM1500&amp;" ",Q458)))&gt;0,AA17,"")))</f>
        <v/>
      </c>
      <c r="AB458" s="967" t="str" cm="1">
        <f t="array" ref="AB458">IF(N458="","",IF(R458&lt;&gt;"","",IF(SUMPRODUCT(--(AN18:AN1500=AB17),--(AM18:AM1500&lt;&gt;""),--ISNUMBER(SEARCH(" "&amp;AM18:AM1500&amp;" ",Q458)))&gt;0,AB17,"")))</f>
        <v/>
      </c>
      <c r="AC458" s="967" t="str" cm="1">
        <f t="array" ref="AC458">IF(N458="","",IF(R458&lt;&gt;"","",IF(SUMPRODUCT(--(AN18:AN1500=AC17),--(AM18:AM1500&lt;&gt;""),--ISNUMBER(SEARCH(" "&amp;AM18:AM1500&amp;" ",Q458)))&gt;0,AC17,"")))</f>
        <v/>
      </c>
      <c r="AD458" s="967" t="str" cm="1">
        <f t="array" ref="AD458">IF(N458="","",IF(R458&lt;&gt;"","",IF(SUMPRODUCT(--(AN18:AN1500=AD17),--(AM18:AM1500&lt;&gt;""),--ISNUMBER(SEARCH(" "&amp;AM18:AM1500&amp;" ",Q458)))&gt;0,AD17,"")))</f>
        <v/>
      </c>
      <c r="AE458" s="967" t="str" cm="1">
        <f t="array" ref="AE458">IF(N458="","",IF(R458&lt;&gt;"","",IF(SUMPRODUCT(--(AN18:AN1500=AE17),--(AM18:AM1500&lt;&gt;""),--ISNUMBER(SEARCH(" "&amp;AM18:AM1500&amp;" ",Q458)))&gt;0,AE17,"")))</f>
        <v/>
      </c>
      <c r="AF458" s="967" t="str" cm="1">
        <f t="array" ref="AF458">IF(N458="","",IF(R458&lt;&gt;"","",IF(SUMPRODUCT(--(AN18:AN1500=AF17),--(AM18:AM1500&lt;&gt;""),--ISNUMBER(SEARCH(" "&amp;AM18:AM1500&amp;" ",Q458)))&gt;0,AF17,"")))</f>
        <v/>
      </c>
      <c r="AG458" s="967" t="str" cm="1">
        <f t="array" ref="AG458">IF(N458="","",IF(R458&lt;&gt;"","",IF(SUMPRODUCT(--(AN18:AN1500=AG17),--(AM18:AM1500&lt;&gt;""),--ISNUMBER(SEARCH(" "&amp;AM18:AM1500&amp;" ",Q458)))&gt;0,AG17,"")))</f>
        <v/>
      </c>
      <c r="AH458" s="967" t="str" cm="1">
        <f t="array" ref="AH458">IF(N458="","",IF(R458&lt;&gt;"","",IF(SUMPRODUCT(--(AN18:AN1500=AH17),--(AM18:AM1500&lt;&gt;""),--ISNUMBER(SEARCH(" "&amp;AM18:AM1500&amp;" ",Q458)))&gt;0,AH17,"")))</f>
        <v/>
      </c>
      <c r="AI458" s="967" t="str" cm="1">
        <f t="array" ref="AI458">IF(N458="","",IF(R458&lt;&gt;"","",IF(SUMPRODUCT(--(AN18:AN1500=AI17),--(AM18:AM1500&lt;&gt;""),--ISNUMBER(SEARCH(" "&amp;AM18:AM1500&amp;" ",Q458)))&gt;0,AI17,"")))</f>
        <v/>
      </c>
      <c r="AJ458" s="967" t="str" cm="1">
        <f t="array" ref="AJ458">IF(N458="","",IF(R458&lt;&gt;"","",IF(SUMPRODUCT(--(AN18:AN1500=AJ17),--(AM18:AM1500&lt;&gt;""),--ISNUMBER(SEARCH(" "&amp;AM18:AM1500&amp;" ",Q458)))&gt;0,AJ17,"")))</f>
        <v/>
      </c>
      <c r="AK458" s="967" t="str" cm="1">
        <f t="array" ref="AK458">IF(N458="","",IF(T458&lt;&gt;"",AK17,IF(S458&lt;&gt;"","",IF(R458&lt;&gt;"","",IF(SUMPRODUCT(--(AN18:AN1500=AK17),--(AM18:AM1500&lt;&gt;""),--ISNUMBER(SEARCH(" "&amp;AM18:AM1500&amp;" ",Q458)))&gt;0,AK17,"")))))</f>
        <v/>
      </c>
      <c r="AM458" s="968" t="s">
        <v>2410</v>
      </c>
      <c r="AN458" s="968" t="s">
        <v>1597</v>
      </c>
      <c r="BN458" s="49">
        <v>1</v>
      </c>
    </row>
    <row r="459" spans="3:66" ht="35.1" customHeight="1">
      <c r="C459" s="65"/>
      <c r="D459" s="984" t="str">
        <f t="shared" si="81"/>
        <v/>
      </c>
      <c r="E459" s="982"/>
      <c r="G459" s="964" t="str">
        <f>IF(H459="","",COUNTIF(H18:H459,"&lt;&gt;"))</f>
        <v/>
      </c>
      <c r="H459" s="965" t="str" cm="1">
        <f t="array" ref="H459">IF(L459="","",IF(LEN(L459)&lt;=MAX(10,G13),L459,IFERROR(LEFT(L459,LOOKUP(2,1/(MID(L459,ROW(1:500),1)=" ")/(ROW(1:500)&lt;=MAX(10,G13)),ROW(1:500))-1),LEFT(L459,MAX(10,G13)))))</f>
        <v/>
      </c>
      <c r="I459" s="964" t="str">
        <f t="shared" si="82"/>
        <v/>
      </c>
      <c r="J459" s="964" t="str">
        <f t="shared" si="83"/>
        <v/>
      </c>
      <c r="K459" s="964" t="str">
        <f>IF(M458&lt;&gt;"",K458,IF(K458&lt;MAX(A18:A317),K458+1,""))</f>
        <v/>
      </c>
      <c r="L459" s="965" t="str">
        <f>IF(K459="","",IF(M458&lt;&gt;"",M458,INDEX(E18:E317,MATCH(K459,A18:A317,0))))</f>
        <v/>
      </c>
      <c r="M459" s="965" t="str">
        <f t="shared" si="84"/>
        <v/>
      </c>
      <c r="N459" s="965" t="str">
        <f t="shared" si="85"/>
        <v/>
      </c>
      <c r="O459" s="964" t="str">
        <f t="shared" si="86"/>
        <v/>
      </c>
      <c r="P459" s="964" t="str">
        <f t="shared" si="87"/>
        <v/>
      </c>
      <c r="Q459" s="965" t="str">
        <f t="shared" si="88"/>
        <v/>
      </c>
      <c r="R459" s="964" t="str">
        <f>IF(N459="","",IF(COUNTIF(AP18:AP300,TRIM(Q459))&gt;0,"EXCLUSION EXACTE",""))</f>
        <v/>
      </c>
      <c r="S459" s="964" t="str" cm="1">
        <f t="array" ref="S459">IF(N459="","",IF(SUMPRODUCT(--(AP18:AP300&lt;&gt;""),--ISNUMBER(SEARCH(" "&amp;AP18:AP300&amp;" ",Q459)))&gt;0,"BLOQUE MOLLUSQUES",""))</f>
        <v/>
      </c>
      <c r="T459" s="964" t="str" cm="1">
        <f t="array" ref="T459">IF(N459="","",IF(SUMPRODUCT(--(AT18:AT300&lt;&gt;""),--ISNUMBER(SEARCH(" "&amp;AT18:AT300&amp;" ",Q459)))&gt;0,"FORCE MOLLUSQUES",""))</f>
        <v/>
      </c>
      <c r="U459" s="965" t="str">
        <f t="shared" si="89"/>
        <v/>
      </c>
      <c r="V459" s="965" t="str">
        <f t="shared" si="91"/>
        <v/>
      </c>
      <c r="W459" s="977" t="str">
        <f t="shared" si="90"/>
        <v/>
      </c>
      <c r="X459" s="964" t="str" cm="1">
        <f t="array" ref="X459">IF(N459="","",IF(R459&lt;&gt;"","",IF(SUMPRODUCT(--(AN18:AN1500=X17),--(AM18:AM1500&lt;&gt;""),--ISNUMBER(SEARCH(" "&amp;AM18:AM1500&amp;" ",Q459)))&gt;0,X17,"")))</f>
        <v/>
      </c>
      <c r="Y459" s="964" t="str" cm="1">
        <f t="array" ref="Y459">IF(N459="","",IF(R459&lt;&gt;"","",IF(SUMPRODUCT(--(AN18:AN1500=Y17),--(AM18:AM1500&lt;&gt;""),--ISNUMBER(SEARCH(" "&amp;AM18:AM1500&amp;" ",Q459)))&gt;0,Y17,"")))</f>
        <v/>
      </c>
      <c r="Z459" s="964" t="str" cm="1">
        <f t="array" ref="Z459">IF(N459="","",IF(R459&lt;&gt;"","",IF(SUMPRODUCT(--(AN18:AN1500=Z17),--(AM18:AM1500&lt;&gt;""),--ISNUMBER(SEARCH(" "&amp;AM18:AM1500&amp;" ",Q459)))&gt;0,Z17,"")))</f>
        <v/>
      </c>
      <c r="AA459" s="964" t="str" cm="1">
        <f t="array" ref="AA459">IF(N459="","",IF(R459&lt;&gt;"","",IF(SUMPRODUCT(--(AN18:AN1500=AA17),--(AM18:AM1500&lt;&gt;""),--ISNUMBER(SEARCH(" "&amp;AM18:AM1500&amp;" ",Q459)))&gt;0,AA17,"")))</f>
        <v/>
      </c>
      <c r="AB459" s="964" t="str" cm="1">
        <f t="array" ref="AB459">IF(N459="","",IF(R459&lt;&gt;"","",IF(SUMPRODUCT(--(AN18:AN1500=AB17),--(AM18:AM1500&lt;&gt;""),--ISNUMBER(SEARCH(" "&amp;AM18:AM1500&amp;" ",Q459)))&gt;0,AB17,"")))</f>
        <v/>
      </c>
      <c r="AC459" s="964" t="str" cm="1">
        <f t="array" ref="AC459">IF(N459="","",IF(R459&lt;&gt;"","",IF(SUMPRODUCT(--(AN18:AN1500=AC17),--(AM18:AM1500&lt;&gt;""),--ISNUMBER(SEARCH(" "&amp;AM18:AM1500&amp;" ",Q459)))&gt;0,AC17,"")))</f>
        <v/>
      </c>
      <c r="AD459" s="964" t="str" cm="1">
        <f t="array" ref="AD459">IF(N459="","",IF(R459&lt;&gt;"","",IF(SUMPRODUCT(--(AN18:AN1500=AD17),--(AM18:AM1500&lt;&gt;""),--ISNUMBER(SEARCH(" "&amp;AM18:AM1500&amp;" ",Q459)))&gt;0,AD17,"")))</f>
        <v/>
      </c>
      <c r="AE459" s="964" t="str" cm="1">
        <f t="array" ref="AE459">IF(N459="","",IF(R459&lt;&gt;"","",IF(SUMPRODUCT(--(AN18:AN1500=AE17),--(AM18:AM1500&lt;&gt;""),--ISNUMBER(SEARCH(" "&amp;AM18:AM1500&amp;" ",Q459)))&gt;0,AE17,"")))</f>
        <v/>
      </c>
      <c r="AF459" s="964" t="str" cm="1">
        <f t="array" ref="AF459">IF(N459="","",IF(R459&lt;&gt;"","",IF(SUMPRODUCT(--(AN18:AN1500=AF17),--(AM18:AM1500&lt;&gt;""),--ISNUMBER(SEARCH(" "&amp;AM18:AM1500&amp;" ",Q459)))&gt;0,AF17,"")))</f>
        <v/>
      </c>
      <c r="AG459" s="964" t="str" cm="1">
        <f t="array" ref="AG459">IF(N459="","",IF(R459&lt;&gt;"","",IF(SUMPRODUCT(--(AN18:AN1500=AG17),--(AM18:AM1500&lt;&gt;""),--ISNUMBER(SEARCH(" "&amp;AM18:AM1500&amp;" ",Q459)))&gt;0,AG17,"")))</f>
        <v/>
      </c>
      <c r="AH459" s="964" t="str" cm="1">
        <f t="array" ref="AH459">IF(N459="","",IF(R459&lt;&gt;"","",IF(SUMPRODUCT(--(AN18:AN1500=AH17),--(AM18:AM1500&lt;&gt;""),--ISNUMBER(SEARCH(" "&amp;AM18:AM1500&amp;" ",Q459)))&gt;0,AH17,"")))</f>
        <v/>
      </c>
      <c r="AI459" s="964" t="str" cm="1">
        <f t="array" ref="AI459">IF(N459="","",IF(R459&lt;&gt;"","",IF(SUMPRODUCT(--(AN18:AN1500=AI17),--(AM18:AM1500&lt;&gt;""),--ISNUMBER(SEARCH(" "&amp;AM18:AM1500&amp;" ",Q459)))&gt;0,AI17,"")))</f>
        <v/>
      </c>
      <c r="AJ459" s="964" t="str" cm="1">
        <f t="array" ref="AJ459">IF(N459="","",IF(R459&lt;&gt;"","",IF(SUMPRODUCT(--(AN18:AN1500=AJ17),--(AM18:AM1500&lt;&gt;""),--ISNUMBER(SEARCH(" "&amp;AM18:AM1500&amp;" ",Q459)))&gt;0,AJ17,"")))</f>
        <v/>
      </c>
      <c r="AK459" s="964" t="str" cm="1">
        <f t="array" ref="AK459">IF(N459="","",IF(T459&lt;&gt;"",AK17,IF(S459&lt;&gt;"","",IF(R459&lt;&gt;"","",IF(SUMPRODUCT(--(AN18:AN1500=AK17),--(AM18:AM1500&lt;&gt;""),--ISNUMBER(SEARCH(" "&amp;AM18:AM1500&amp;" ",Q459)))&gt;0,AK17,"")))))</f>
        <v/>
      </c>
      <c r="AM459" s="964" t="s">
        <v>2411</v>
      </c>
      <c r="AN459" s="964" t="s">
        <v>1597</v>
      </c>
      <c r="BN459" s="49">
        <v>1</v>
      </c>
    </row>
    <row r="460" spans="3:66" ht="35.1" customHeight="1">
      <c r="C460" s="65"/>
      <c r="D460" s="984" t="str">
        <f t="shared" si="81"/>
        <v/>
      </c>
      <c r="E460" s="982"/>
      <c r="G460" s="963" t="str">
        <f>IF(H460="","",COUNTIF(H18:H460,"&lt;&gt;"))</f>
        <v/>
      </c>
      <c r="H460" s="958" t="str" cm="1">
        <f t="array" ref="H460">IF(L460="","",IF(LEN(L460)&lt;=MAX(10,G13),L460,IFERROR(LEFT(L460,LOOKUP(2,1/(MID(L460,ROW(1:500),1)=" ")/(ROW(1:500)&lt;=MAX(10,G13)),ROW(1:500))-1),LEFT(L460,MAX(10,G13)))))</f>
        <v/>
      </c>
      <c r="I460" s="963" t="str">
        <f t="shared" si="82"/>
        <v/>
      </c>
      <c r="J460" s="963" t="str">
        <f t="shared" si="83"/>
        <v/>
      </c>
      <c r="K460" s="964" t="str">
        <f>IF(M459&lt;&gt;"",K459,IF(K459&lt;MAX(A18:A317),K459+1,""))</f>
        <v/>
      </c>
      <c r="L460" s="965" t="str">
        <f>IF(K460="","",IF(M459&lt;&gt;"",M459,INDEX(E18:E317,MATCH(K460,A18:A317,0))))</f>
        <v/>
      </c>
      <c r="M460" s="965" t="str">
        <f t="shared" si="84"/>
        <v/>
      </c>
      <c r="N460" s="966" t="str">
        <f t="shared" si="85"/>
        <v/>
      </c>
      <c r="O460" s="967" t="str">
        <f t="shared" si="86"/>
        <v/>
      </c>
      <c r="P460" s="967" t="str">
        <f t="shared" si="87"/>
        <v/>
      </c>
      <c r="Q460" s="966" t="str">
        <f t="shared" si="88"/>
        <v/>
      </c>
      <c r="R460" s="967" t="str">
        <f>IF(N460="","",IF(COUNTIF(AP18:AP300,TRIM(Q460))&gt;0,"EXCLUSION EXACTE",""))</f>
        <v/>
      </c>
      <c r="S460" s="967" t="str" cm="1">
        <f t="array" ref="S460">IF(N460="","",IF(SUMPRODUCT(--(AP18:AP300&lt;&gt;""),--ISNUMBER(SEARCH(" "&amp;AP18:AP300&amp;" ",Q460)))&gt;0,"BLOQUE MOLLUSQUES",""))</f>
        <v/>
      </c>
      <c r="T460" s="967" t="str" cm="1">
        <f t="array" ref="T460">IF(N460="","",IF(SUMPRODUCT(--(AT18:AT300&lt;&gt;""),--ISNUMBER(SEARCH(" "&amp;AT18:AT300&amp;" ",Q460)))&gt;0,"FORCE MOLLUSQUES",""))</f>
        <v/>
      </c>
      <c r="U460" s="966" t="str">
        <f t="shared" si="89"/>
        <v/>
      </c>
      <c r="V460" s="966" t="str">
        <f t="shared" si="91"/>
        <v/>
      </c>
      <c r="W460" s="991" t="str">
        <f t="shared" si="90"/>
        <v/>
      </c>
      <c r="X460" s="967" t="str" cm="1">
        <f t="array" ref="X460">IF(N460="","",IF(R460&lt;&gt;"","",IF(SUMPRODUCT(--(AN18:AN1500=X17),--(AM18:AM1500&lt;&gt;""),--ISNUMBER(SEARCH(" "&amp;AM18:AM1500&amp;" ",Q460)))&gt;0,X17,"")))</f>
        <v/>
      </c>
      <c r="Y460" s="967" t="str" cm="1">
        <f t="array" ref="Y460">IF(N460="","",IF(R460&lt;&gt;"","",IF(SUMPRODUCT(--(AN18:AN1500=Y17),--(AM18:AM1500&lt;&gt;""),--ISNUMBER(SEARCH(" "&amp;AM18:AM1500&amp;" ",Q460)))&gt;0,Y17,"")))</f>
        <v/>
      </c>
      <c r="Z460" s="967" t="str" cm="1">
        <f t="array" ref="Z460">IF(N460="","",IF(R460&lt;&gt;"","",IF(SUMPRODUCT(--(AN18:AN1500=Z17),--(AM18:AM1500&lt;&gt;""),--ISNUMBER(SEARCH(" "&amp;AM18:AM1500&amp;" ",Q460)))&gt;0,Z17,"")))</f>
        <v/>
      </c>
      <c r="AA460" s="967" t="str" cm="1">
        <f t="array" ref="AA460">IF(N460="","",IF(R460&lt;&gt;"","",IF(SUMPRODUCT(--(AN18:AN1500=AA17),--(AM18:AM1500&lt;&gt;""),--ISNUMBER(SEARCH(" "&amp;AM18:AM1500&amp;" ",Q460)))&gt;0,AA17,"")))</f>
        <v/>
      </c>
      <c r="AB460" s="967" t="str" cm="1">
        <f t="array" ref="AB460">IF(N460="","",IF(R460&lt;&gt;"","",IF(SUMPRODUCT(--(AN18:AN1500=AB17),--(AM18:AM1500&lt;&gt;""),--ISNUMBER(SEARCH(" "&amp;AM18:AM1500&amp;" ",Q460)))&gt;0,AB17,"")))</f>
        <v/>
      </c>
      <c r="AC460" s="967" t="str" cm="1">
        <f t="array" ref="AC460">IF(N460="","",IF(R460&lt;&gt;"","",IF(SUMPRODUCT(--(AN18:AN1500=AC17),--(AM18:AM1500&lt;&gt;""),--ISNUMBER(SEARCH(" "&amp;AM18:AM1500&amp;" ",Q460)))&gt;0,AC17,"")))</f>
        <v/>
      </c>
      <c r="AD460" s="967" t="str" cm="1">
        <f t="array" ref="AD460">IF(N460="","",IF(R460&lt;&gt;"","",IF(SUMPRODUCT(--(AN18:AN1500=AD17),--(AM18:AM1500&lt;&gt;""),--ISNUMBER(SEARCH(" "&amp;AM18:AM1500&amp;" ",Q460)))&gt;0,AD17,"")))</f>
        <v/>
      </c>
      <c r="AE460" s="967" t="str" cm="1">
        <f t="array" ref="AE460">IF(N460="","",IF(R460&lt;&gt;"","",IF(SUMPRODUCT(--(AN18:AN1500=AE17),--(AM18:AM1500&lt;&gt;""),--ISNUMBER(SEARCH(" "&amp;AM18:AM1500&amp;" ",Q460)))&gt;0,AE17,"")))</f>
        <v/>
      </c>
      <c r="AF460" s="967" t="str" cm="1">
        <f t="array" ref="AF460">IF(N460="","",IF(R460&lt;&gt;"","",IF(SUMPRODUCT(--(AN18:AN1500=AF17),--(AM18:AM1500&lt;&gt;""),--ISNUMBER(SEARCH(" "&amp;AM18:AM1500&amp;" ",Q460)))&gt;0,AF17,"")))</f>
        <v/>
      </c>
      <c r="AG460" s="967" t="str" cm="1">
        <f t="array" ref="AG460">IF(N460="","",IF(R460&lt;&gt;"","",IF(SUMPRODUCT(--(AN18:AN1500=AG17),--(AM18:AM1500&lt;&gt;""),--ISNUMBER(SEARCH(" "&amp;AM18:AM1500&amp;" ",Q460)))&gt;0,AG17,"")))</f>
        <v/>
      </c>
      <c r="AH460" s="967" t="str" cm="1">
        <f t="array" ref="AH460">IF(N460="","",IF(R460&lt;&gt;"","",IF(SUMPRODUCT(--(AN18:AN1500=AH17),--(AM18:AM1500&lt;&gt;""),--ISNUMBER(SEARCH(" "&amp;AM18:AM1500&amp;" ",Q460)))&gt;0,AH17,"")))</f>
        <v/>
      </c>
      <c r="AI460" s="967" t="str" cm="1">
        <f t="array" ref="AI460">IF(N460="","",IF(R460&lt;&gt;"","",IF(SUMPRODUCT(--(AN18:AN1500=AI17),--(AM18:AM1500&lt;&gt;""),--ISNUMBER(SEARCH(" "&amp;AM18:AM1500&amp;" ",Q460)))&gt;0,AI17,"")))</f>
        <v/>
      </c>
      <c r="AJ460" s="967" t="str" cm="1">
        <f t="array" ref="AJ460">IF(N460="","",IF(R460&lt;&gt;"","",IF(SUMPRODUCT(--(AN18:AN1500=AJ17),--(AM18:AM1500&lt;&gt;""),--ISNUMBER(SEARCH(" "&amp;AM18:AM1500&amp;" ",Q460)))&gt;0,AJ17,"")))</f>
        <v/>
      </c>
      <c r="AK460" s="967" t="str" cm="1">
        <f t="array" ref="AK460">IF(N460="","",IF(T460&lt;&gt;"",AK17,IF(S460&lt;&gt;"","",IF(R460&lt;&gt;"","",IF(SUMPRODUCT(--(AN18:AN1500=AK17),--(AM18:AM1500&lt;&gt;""),--ISNUMBER(SEARCH(" "&amp;AM18:AM1500&amp;" ",Q460)))&gt;0,AK17,"")))))</f>
        <v/>
      </c>
      <c r="AM460" s="968" t="s">
        <v>2412</v>
      </c>
      <c r="AN460" s="968" t="s">
        <v>1597</v>
      </c>
      <c r="BN460" s="49">
        <v>1</v>
      </c>
    </row>
    <row r="461" spans="3:66" ht="35.1" customHeight="1">
      <c r="C461" s="65"/>
      <c r="D461" s="984" t="str">
        <f t="shared" si="81"/>
        <v/>
      </c>
      <c r="E461" s="982"/>
      <c r="G461" s="964" t="str">
        <f>IF(H461="","",COUNTIF(H18:H461,"&lt;&gt;"))</f>
        <v/>
      </c>
      <c r="H461" s="965" t="str" cm="1">
        <f t="array" ref="H461">IF(L461="","",IF(LEN(L461)&lt;=MAX(10,G13),L461,IFERROR(LEFT(L461,LOOKUP(2,1/(MID(L461,ROW(1:500),1)=" ")/(ROW(1:500)&lt;=MAX(10,G13)),ROW(1:500))-1),LEFT(L461,MAX(10,G13)))))</f>
        <v/>
      </c>
      <c r="I461" s="964" t="str">
        <f t="shared" si="82"/>
        <v/>
      </c>
      <c r="J461" s="964" t="str">
        <f t="shared" si="83"/>
        <v/>
      </c>
      <c r="K461" s="964" t="str">
        <f>IF(M460&lt;&gt;"",K460,IF(K460&lt;MAX(A18:A317),K460+1,""))</f>
        <v/>
      </c>
      <c r="L461" s="965" t="str">
        <f>IF(K461="","",IF(M460&lt;&gt;"",M460,INDEX(E18:E317,MATCH(K461,A18:A317,0))))</f>
        <v/>
      </c>
      <c r="M461" s="965" t="str">
        <f t="shared" si="84"/>
        <v/>
      </c>
      <c r="N461" s="965" t="str">
        <f t="shared" si="85"/>
        <v/>
      </c>
      <c r="O461" s="964" t="str">
        <f t="shared" si="86"/>
        <v/>
      </c>
      <c r="P461" s="964" t="str">
        <f t="shared" si="87"/>
        <v/>
      </c>
      <c r="Q461" s="965" t="str">
        <f t="shared" si="88"/>
        <v/>
      </c>
      <c r="R461" s="964" t="str">
        <f>IF(N461="","",IF(COUNTIF(AP18:AP300,TRIM(Q461))&gt;0,"EXCLUSION EXACTE",""))</f>
        <v/>
      </c>
      <c r="S461" s="964" t="str" cm="1">
        <f t="array" ref="S461">IF(N461="","",IF(SUMPRODUCT(--(AP18:AP300&lt;&gt;""),--ISNUMBER(SEARCH(" "&amp;AP18:AP300&amp;" ",Q461)))&gt;0,"BLOQUE MOLLUSQUES",""))</f>
        <v/>
      </c>
      <c r="T461" s="964" t="str" cm="1">
        <f t="array" ref="T461">IF(N461="","",IF(SUMPRODUCT(--(AT18:AT300&lt;&gt;""),--ISNUMBER(SEARCH(" "&amp;AT18:AT300&amp;" ",Q461)))&gt;0,"FORCE MOLLUSQUES",""))</f>
        <v/>
      </c>
      <c r="U461" s="965" t="str">
        <f t="shared" si="89"/>
        <v/>
      </c>
      <c r="V461" s="965" t="str">
        <f t="shared" si="91"/>
        <v/>
      </c>
      <c r="W461" s="977" t="str">
        <f t="shared" si="90"/>
        <v/>
      </c>
      <c r="X461" s="964" t="str" cm="1">
        <f t="array" ref="X461">IF(N461="","",IF(R461&lt;&gt;"","",IF(SUMPRODUCT(--(AN18:AN1500=X17),--(AM18:AM1500&lt;&gt;""),--ISNUMBER(SEARCH(" "&amp;AM18:AM1500&amp;" ",Q461)))&gt;0,X17,"")))</f>
        <v/>
      </c>
      <c r="Y461" s="964" t="str" cm="1">
        <f t="array" ref="Y461">IF(N461="","",IF(R461&lt;&gt;"","",IF(SUMPRODUCT(--(AN18:AN1500=Y17),--(AM18:AM1500&lt;&gt;""),--ISNUMBER(SEARCH(" "&amp;AM18:AM1500&amp;" ",Q461)))&gt;0,Y17,"")))</f>
        <v/>
      </c>
      <c r="Z461" s="964" t="str" cm="1">
        <f t="array" ref="Z461">IF(N461="","",IF(R461&lt;&gt;"","",IF(SUMPRODUCT(--(AN18:AN1500=Z17),--(AM18:AM1500&lt;&gt;""),--ISNUMBER(SEARCH(" "&amp;AM18:AM1500&amp;" ",Q461)))&gt;0,Z17,"")))</f>
        <v/>
      </c>
      <c r="AA461" s="964" t="str" cm="1">
        <f t="array" ref="AA461">IF(N461="","",IF(R461&lt;&gt;"","",IF(SUMPRODUCT(--(AN18:AN1500=AA17),--(AM18:AM1500&lt;&gt;""),--ISNUMBER(SEARCH(" "&amp;AM18:AM1500&amp;" ",Q461)))&gt;0,AA17,"")))</f>
        <v/>
      </c>
      <c r="AB461" s="964" t="str" cm="1">
        <f t="array" ref="AB461">IF(N461="","",IF(R461&lt;&gt;"","",IF(SUMPRODUCT(--(AN18:AN1500=AB17),--(AM18:AM1500&lt;&gt;""),--ISNUMBER(SEARCH(" "&amp;AM18:AM1500&amp;" ",Q461)))&gt;0,AB17,"")))</f>
        <v/>
      </c>
      <c r="AC461" s="964" t="str" cm="1">
        <f t="array" ref="AC461">IF(N461="","",IF(R461&lt;&gt;"","",IF(SUMPRODUCT(--(AN18:AN1500=AC17),--(AM18:AM1500&lt;&gt;""),--ISNUMBER(SEARCH(" "&amp;AM18:AM1500&amp;" ",Q461)))&gt;0,AC17,"")))</f>
        <v/>
      </c>
      <c r="AD461" s="964" t="str" cm="1">
        <f t="array" ref="AD461">IF(N461="","",IF(R461&lt;&gt;"","",IF(SUMPRODUCT(--(AN18:AN1500=AD17),--(AM18:AM1500&lt;&gt;""),--ISNUMBER(SEARCH(" "&amp;AM18:AM1500&amp;" ",Q461)))&gt;0,AD17,"")))</f>
        <v/>
      </c>
      <c r="AE461" s="964" t="str" cm="1">
        <f t="array" ref="AE461">IF(N461="","",IF(R461&lt;&gt;"","",IF(SUMPRODUCT(--(AN18:AN1500=AE17),--(AM18:AM1500&lt;&gt;""),--ISNUMBER(SEARCH(" "&amp;AM18:AM1500&amp;" ",Q461)))&gt;0,AE17,"")))</f>
        <v/>
      </c>
      <c r="AF461" s="964" t="str" cm="1">
        <f t="array" ref="AF461">IF(N461="","",IF(R461&lt;&gt;"","",IF(SUMPRODUCT(--(AN18:AN1500=AF17),--(AM18:AM1500&lt;&gt;""),--ISNUMBER(SEARCH(" "&amp;AM18:AM1500&amp;" ",Q461)))&gt;0,AF17,"")))</f>
        <v/>
      </c>
      <c r="AG461" s="964" t="str" cm="1">
        <f t="array" ref="AG461">IF(N461="","",IF(R461&lt;&gt;"","",IF(SUMPRODUCT(--(AN18:AN1500=AG17),--(AM18:AM1500&lt;&gt;""),--ISNUMBER(SEARCH(" "&amp;AM18:AM1500&amp;" ",Q461)))&gt;0,AG17,"")))</f>
        <v/>
      </c>
      <c r="AH461" s="964" t="str" cm="1">
        <f t="array" ref="AH461">IF(N461="","",IF(R461&lt;&gt;"","",IF(SUMPRODUCT(--(AN18:AN1500=AH17),--(AM18:AM1500&lt;&gt;""),--ISNUMBER(SEARCH(" "&amp;AM18:AM1500&amp;" ",Q461)))&gt;0,AH17,"")))</f>
        <v/>
      </c>
      <c r="AI461" s="964" t="str" cm="1">
        <f t="array" ref="AI461">IF(N461="","",IF(R461&lt;&gt;"","",IF(SUMPRODUCT(--(AN18:AN1500=AI17),--(AM18:AM1500&lt;&gt;""),--ISNUMBER(SEARCH(" "&amp;AM18:AM1500&amp;" ",Q461)))&gt;0,AI17,"")))</f>
        <v/>
      </c>
      <c r="AJ461" s="964" t="str" cm="1">
        <f t="array" ref="AJ461">IF(N461="","",IF(R461&lt;&gt;"","",IF(SUMPRODUCT(--(AN18:AN1500=AJ17),--(AM18:AM1500&lt;&gt;""),--ISNUMBER(SEARCH(" "&amp;AM18:AM1500&amp;" ",Q461)))&gt;0,AJ17,"")))</f>
        <v/>
      </c>
      <c r="AK461" s="964" t="str" cm="1">
        <f t="array" ref="AK461">IF(N461="","",IF(T461&lt;&gt;"",AK17,IF(S461&lt;&gt;"","",IF(R461&lt;&gt;"","",IF(SUMPRODUCT(--(AN18:AN1500=AK17),--(AM18:AM1500&lt;&gt;""),--ISNUMBER(SEARCH(" "&amp;AM18:AM1500&amp;" ",Q461)))&gt;0,AK17,"")))))</f>
        <v/>
      </c>
      <c r="AM461" s="964" t="s">
        <v>2413</v>
      </c>
      <c r="AN461" s="964" t="s">
        <v>1597</v>
      </c>
      <c r="BN461" s="49">
        <v>1</v>
      </c>
    </row>
    <row r="462" spans="3:66" ht="35.1" customHeight="1">
      <c r="C462" s="65"/>
      <c r="D462" s="984" t="str">
        <f t="shared" si="81"/>
        <v/>
      </c>
      <c r="E462" s="982"/>
      <c r="G462" s="963" t="str">
        <f>IF(H462="","",COUNTIF(H18:H462,"&lt;&gt;"))</f>
        <v/>
      </c>
      <c r="H462" s="958" t="str" cm="1">
        <f t="array" ref="H462">IF(L462="","",IF(LEN(L462)&lt;=MAX(10,G13),L462,IFERROR(LEFT(L462,LOOKUP(2,1/(MID(L462,ROW(1:500),1)=" ")/(ROW(1:500)&lt;=MAX(10,G13)),ROW(1:500))-1),LEFT(L462,MAX(10,G13)))))</f>
        <v/>
      </c>
      <c r="I462" s="963" t="str">
        <f t="shared" si="82"/>
        <v/>
      </c>
      <c r="J462" s="963" t="str">
        <f t="shared" si="83"/>
        <v/>
      </c>
      <c r="K462" s="964" t="str">
        <f>IF(M461&lt;&gt;"",K461,IF(K461&lt;MAX(A18:A317),K461+1,""))</f>
        <v/>
      </c>
      <c r="L462" s="965" t="str">
        <f>IF(K462="","",IF(M461&lt;&gt;"",M461,INDEX(E18:E317,MATCH(K462,A18:A317,0))))</f>
        <v/>
      </c>
      <c r="M462" s="965" t="str">
        <f t="shared" si="84"/>
        <v/>
      </c>
      <c r="N462" s="966" t="str">
        <f t="shared" si="85"/>
        <v/>
      </c>
      <c r="O462" s="967" t="str">
        <f t="shared" si="86"/>
        <v/>
      </c>
      <c r="P462" s="967" t="str">
        <f t="shared" si="87"/>
        <v/>
      </c>
      <c r="Q462" s="966" t="str">
        <f t="shared" si="88"/>
        <v/>
      </c>
      <c r="R462" s="967" t="str">
        <f>IF(N462="","",IF(COUNTIF(AP18:AP300,TRIM(Q462))&gt;0,"EXCLUSION EXACTE",""))</f>
        <v/>
      </c>
      <c r="S462" s="967" t="str" cm="1">
        <f t="array" ref="S462">IF(N462="","",IF(SUMPRODUCT(--(AP18:AP300&lt;&gt;""),--ISNUMBER(SEARCH(" "&amp;AP18:AP300&amp;" ",Q462)))&gt;0,"BLOQUE MOLLUSQUES",""))</f>
        <v/>
      </c>
      <c r="T462" s="967" t="str" cm="1">
        <f t="array" ref="T462">IF(N462="","",IF(SUMPRODUCT(--(AT18:AT300&lt;&gt;""),--ISNUMBER(SEARCH(" "&amp;AT18:AT300&amp;" ",Q462)))&gt;0,"FORCE MOLLUSQUES",""))</f>
        <v/>
      </c>
      <c r="U462" s="966" t="str">
        <f t="shared" si="89"/>
        <v/>
      </c>
      <c r="V462" s="966" t="str">
        <f t="shared" si="91"/>
        <v/>
      </c>
      <c r="W462" s="991" t="str">
        <f t="shared" si="90"/>
        <v/>
      </c>
      <c r="X462" s="967" t="str" cm="1">
        <f t="array" ref="X462">IF(N462="","",IF(R462&lt;&gt;"","",IF(SUMPRODUCT(--(AN18:AN1500=X17),--(AM18:AM1500&lt;&gt;""),--ISNUMBER(SEARCH(" "&amp;AM18:AM1500&amp;" ",Q462)))&gt;0,X17,"")))</f>
        <v/>
      </c>
      <c r="Y462" s="967" t="str" cm="1">
        <f t="array" ref="Y462">IF(N462="","",IF(R462&lt;&gt;"","",IF(SUMPRODUCT(--(AN18:AN1500=Y17),--(AM18:AM1500&lt;&gt;""),--ISNUMBER(SEARCH(" "&amp;AM18:AM1500&amp;" ",Q462)))&gt;0,Y17,"")))</f>
        <v/>
      </c>
      <c r="Z462" s="967" t="str" cm="1">
        <f t="array" ref="Z462">IF(N462="","",IF(R462&lt;&gt;"","",IF(SUMPRODUCT(--(AN18:AN1500=Z17),--(AM18:AM1500&lt;&gt;""),--ISNUMBER(SEARCH(" "&amp;AM18:AM1500&amp;" ",Q462)))&gt;0,Z17,"")))</f>
        <v/>
      </c>
      <c r="AA462" s="967" t="str" cm="1">
        <f t="array" ref="AA462">IF(N462="","",IF(R462&lt;&gt;"","",IF(SUMPRODUCT(--(AN18:AN1500=AA17),--(AM18:AM1500&lt;&gt;""),--ISNUMBER(SEARCH(" "&amp;AM18:AM1500&amp;" ",Q462)))&gt;0,AA17,"")))</f>
        <v/>
      </c>
      <c r="AB462" s="967" t="str" cm="1">
        <f t="array" ref="AB462">IF(N462="","",IF(R462&lt;&gt;"","",IF(SUMPRODUCT(--(AN18:AN1500=AB17),--(AM18:AM1500&lt;&gt;""),--ISNUMBER(SEARCH(" "&amp;AM18:AM1500&amp;" ",Q462)))&gt;0,AB17,"")))</f>
        <v/>
      </c>
      <c r="AC462" s="967" t="str" cm="1">
        <f t="array" ref="AC462">IF(N462="","",IF(R462&lt;&gt;"","",IF(SUMPRODUCT(--(AN18:AN1500=AC17),--(AM18:AM1500&lt;&gt;""),--ISNUMBER(SEARCH(" "&amp;AM18:AM1500&amp;" ",Q462)))&gt;0,AC17,"")))</f>
        <v/>
      </c>
      <c r="AD462" s="967" t="str" cm="1">
        <f t="array" ref="AD462">IF(N462="","",IF(R462&lt;&gt;"","",IF(SUMPRODUCT(--(AN18:AN1500=AD17),--(AM18:AM1500&lt;&gt;""),--ISNUMBER(SEARCH(" "&amp;AM18:AM1500&amp;" ",Q462)))&gt;0,AD17,"")))</f>
        <v/>
      </c>
      <c r="AE462" s="967" t="str" cm="1">
        <f t="array" ref="AE462">IF(N462="","",IF(R462&lt;&gt;"","",IF(SUMPRODUCT(--(AN18:AN1500=AE17),--(AM18:AM1500&lt;&gt;""),--ISNUMBER(SEARCH(" "&amp;AM18:AM1500&amp;" ",Q462)))&gt;0,AE17,"")))</f>
        <v/>
      </c>
      <c r="AF462" s="967" t="str" cm="1">
        <f t="array" ref="AF462">IF(N462="","",IF(R462&lt;&gt;"","",IF(SUMPRODUCT(--(AN18:AN1500=AF17),--(AM18:AM1500&lt;&gt;""),--ISNUMBER(SEARCH(" "&amp;AM18:AM1500&amp;" ",Q462)))&gt;0,AF17,"")))</f>
        <v/>
      </c>
      <c r="AG462" s="967" t="str" cm="1">
        <f t="array" ref="AG462">IF(N462="","",IF(R462&lt;&gt;"","",IF(SUMPRODUCT(--(AN18:AN1500=AG17),--(AM18:AM1500&lt;&gt;""),--ISNUMBER(SEARCH(" "&amp;AM18:AM1500&amp;" ",Q462)))&gt;0,AG17,"")))</f>
        <v/>
      </c>
      <c r="AH462" s="967" t="str" cm="1">
        <f t="array" ref="AH462">IF(N462="","",IF(R462&lt;&gt;"","",IF(SUMPRODUCT(--(AN18:AN1500=AH17),--(AM18:AM1500&lt;&gt;""),--ISNUMBER(SEARCH(" "&amp;AM18:AM1500&amp;" ",Q462)))&gt;0,AH17,"")))</f>
        <v/>
      </c>
      <c r="AI462" s="967" t="str" cm="1">
        <f t="array" ref="AI462">IF(N462="","",IF(R462&lt;&gt;"","",IF(SUMPRODUCT(--(AN18:AN1500=AI17),--(AM18:AM1500&lt;&gt;""),--ISNUMBER(SEARCH(" "&amp;AM18:AM1500&amp;" ",Q462)))&gt;0,AI17,"")))</f>
        <v/>
      </c>
      <c r="AJ462" s="967" t="str" cm="1">
        <f t="array" ref="AJ462">IF(N462="","",IF(R462&lt;&gt;"","",IF(SUMPRODUCT(--(AN18:AN1500=AJ17),--(AM18:AM1500&lt;&gt;""),--ISNUMBER(SEARCH(" "&amp;AM18:AM1500&amp;" ",Q462)))&gt;0,AJ17,"")))</f>
        <v/>
      </c>
      <c r="AK462" s="967" t="str" cm="1">
        <f t="array" ref="AK462">IF(N462="","",IF(T462&lt;&gt;"",AK17,IF(S462&lt;&gt;"","",IF(R462&lt;&gt;"","",IF(SUMPRODUCT(--(AN18:AN1500=AK17),--(AM18:AM1500&lt;&gt;""),--ISNUMBER(SEARCH(" "&amp;AM18:AM1500&amp;" ",Q462)))&gt;0,AK17,"")))))</f>
        <v/>
      </c>
      <c r="AM462" s="968" t="s">
        <v>2414</v>
      </c>
      <c r="AN462" s="968" t="s">
        <v>1597</v>
      </c>
      <c r="BN462" s="49">
        <v>1</v>
      </c>
    </row>
    <row r="463" spans="3:66" ht="35.1" customHeight="1">
      <c r="C463" s="65"/>
      <c r="D463" s="984" t="str">
        <f t="shared" si="81"/>
        <v/>
      </c>
      <c r="E463" s="982"/>
      <c r="G463" s="964" t="str">
        <f>IF(H463="","",COUNTIF(H18:H463,"&lt;&gt;"))</f>
        <v/>
      </c>
      <c r="H463" s="965" t="str" cm="1">
        <f t="array" ref="H463">IF(L463="","",IF(LEN(L463)&lt;=MAX(10,G13),L463,IFERROR(LEFT(L463,LOOKUP(2,1/(MID(L463,ROW(1:500),1)=" ")/(ROW(1:500)&lt;=MAX(10,G13)),ROW(1:500))-1),LEFT(L463,MAX(10,G13)))))</f>
        <v/>
      </c>
      <c r="I463" s="964" t="str">
        <f t="shared" si="82"/>
        <v/>
      </c>
      <c r="J463" s="964" t="str">
        <f t="shared" si="83"/>
        <v/>
      </c>
      <c r="K463" s="964" t="str">
        <f>IF(M462&lt;&gt;"",K462,IF(K462&lt;MAX(A18:A317),K462+1,""))</f>
        <v/>
      </c>
      <c r="L463" s="965" t="str">
        <f>IF(K463="","",IF(M462&lt;&gt;"",M462,INDEX(E18:E317,MATCH(K463,A18:A317,0))))</f>
        <v/>
      </c>
      <c r="M463" s="965" t="str">
        <f t="shared" si="84"/>
        <v/>
      </c>
      <c r="N463" s="965" t="str">
        <f t="shared" si="85"/>
        <v/>
      </c>
      <c r="O463" s="964" t="str">
        <f t="shared" si="86"/>
        <v/>
      </c>
      <c r="P463" s="964" t="str">
        <f t="shared" si="87"/>
        <v/>
      </c>
      <c r="Q463" s="965" t="str">
        <f t="shared" si="88"/>
        <v/>
      </c>
      <c r="R463" s="964" t="str">
        <f>IF(N463="","",IF(COUNTIF(AP18:AP300,TRIM(Q463))&gt;0,"EXCLUSION EXACTE",""))</f>
        <v/>
      </c>
      <c r="S463" s="964" t="str" cm="1">
        <f t="array" ref="S463">IF(N463="","",IF(SUMPRODUCT(--(AP18:AP300&lt;&gt;""),--ISNUMBER(SEARCH(" "&amp;AP18:AP300&amp;" ",Q463)))&gt;0,"BLOQUE MOLLUSQUES",""))</f>
        <v/>
      </c>
      <c r="T463" s="964" t="str" cm="1">
        <f t="array" ref="T463">IF(N463="","",IF(SUMPRODUCT(--(AT18:AT300&lt;&gt;""),--ISNUMBER(SEARCH(" "&amp;AT18:AT300&amp;" ",Q463)))&gt;0,"FORCE MOLLUSQUES",""))</f>
        <v/>
      </c>
      <c r="U463" s="965" t="str">
        <f t="shared" si="89"/>
        <v/>
      </c>
      <c r="V463" s="965" t="str">
        <f t="shared" si="91"/>
        <v/>
      </c>
      <c r="W463" s="977" t="str">
        <f t="shared" si="90"/>
        <v/>
      </c>
      <c r="X463" s="964" t="str" cm="1">
        <f t="array" ref="X463">IF(N463="","",IF(R463&lt;&gt;"","",IF(SUMPRODUCT(--(AN18:AN1500=X17),--(AM18:AM1500&lt;&gt;""),--ISNUMBER(SEARCH(" "&amp;AM18:AM1500&amp;" ",Q463)))&gt;0,X17,"")))</f>
        <v/>
      </c>
      <c r="Y463" s="964" t="str" cm="1">
        <f t="array" ref="Y463">IF(N463="","",IF(R463&lt;&gt;"","",IF(SUMPRODUCT(--(AN18:AN1500=Y17),--(AM18:AM1500&lt;&gt;""),--ISNUMBER(SEARCH(" "&amp;AM18:AM1500&amp;" ",Q463)))&gt;0,Y17,"")))</f>
        <v/>
      </c>
      <c r="Z463" s="964" t="str" cm="1">
        <f t="array" ref="Z463">IF(N463="","",IF(R463&lt;&gt;"","",IF(SUMPRODUCT(--(AN18:AN1500=Z17),--(AM18:AM1500&lt;&gt;""),--ISNUMBER(SEARCH(" "&amp;AM18:AM1500&amp;" ",Q463)))&gt;0,Z17,"")))</f>
        <v/>
      </c>
      <c r="AA463" s="964" t="str" cm="1">
        <f t="array" ref="AA463">IF(N463="","",IF(R463&lt;&gt;"","",IF(SUMPRODUCT(--(AN18:AN1500=AA17),--(AM18:AM1500&lt;&gt;""),--ISNUMBER(SEARCH(" "&amp;AM18:AM1500&amp;" ",Q463)))&gt;0,AA17,"")))</f>
        <v/>
      </c>
      <c r="AB463" s="964" t="str" cm="1">
        <f t="array" ref="AB463">IF(N463="","",IF(R463&lt;&gt;"","",IF(SUMPRODUCT(--(AN18:AN1500=AB17),--(AM18:AM1500&lt;&gt;""),--ISNUMBER(SEARCH(" "&amp;AM18:AM1500&amp;" ",Q463)))&gt;0,AB17,"")))</f>
        <v/>
      </c>
      <c r="AC463" s="964" t="str" cm="1">
        <f t="array" ref="AC463">IF(N463="","",IF(R463&lt;&gt;"","",IF(SUMPRODUCT(--(AN18:AN1500=AC17),--(AM18:AM1500&lt;&gt;""),--ISNUMBER(SEARCH(" "&amp;AM18:AM1500&amp;" ",Q463)))&gt;0,AC17,"")))</f>
        <v/>
      </c>
      <c r="AD463" s="964" t="str" cm="1">
        <f t="array" ref="AD463">IF(N463="","",IF(R463&lt;&gt;"","",IF(SUMPRODUCT(--(AN18:AN1500=AD17),--(AM18:AM1500&lt;&gt;""),--ISNUMBER(SEARCH(" "&amp;AM18:AM1500&amp;" ",Q463)))&gt;0,AD17,"")))</f>
        <v/>
      </c>
      <c r="AE463" s="964" t="str" cm="1">
        <f t="array" ref="AE463">IF(N463="","",IF(R463&lt;&gt;"","",IF(SUMPRODUCT(--(AN18:AN1500=AE17),--(AM18:AM1500&lt;&gt;""),--ISNUMBER(SEARCH(" "&amp;AM18:AM1500&amp;" ",Q463)))&gt;0,AE17,"")))</f>
        <v/>
      </c>
      <c r="AF463" s="964" t="str" cm="1">
        <f t="array" ref="AF463">IF(N463="","",IF(R463&lt;&gt;"","",IF(SUMPRODUCT(--(AN18:AN1500=AF17),--(AM18:AM1500&lt;&gt;""),--ISNUMBER(SEARCH(" "&amp;AM18:AM1500&amp;" ",Q463)))&gt;0,AF17,"")))</f>
        <v/>
      </c>
      <c r="AG463" s="964" t="str" cm="1">
        <f t="array" ref="AG463">IF(N463="","",IF(R463&lt;&gt;"","",IF(SUMPRODUCT(--(AN18:AN1500=AG17),--(AM18:AM1500&lt;&gt;""),--ISNUMBER(SEARCH(" "&amp;AM18:AM1500&amp;" ",Q463)))&gt;0,AG17,"")))</f>
        <v/>
      </c>
      <c r="AH463" s="964" t="str" cm="1">
        <f t="array" ref="AH463">IF(N463="","",IF(R463&lt;&gt;"","",IF(SUMPRODUCT(--(AN18:AN1500=AH17),--(AM18:AM1500&lt;&gt;""),--ISNUMBER(SEARCH(" "&amp;AM18:AM1500&amp;" ",Q463)))&gt;0,AH17,"")))</f>
        <v/>
      </c>
      <c r="AI463" s="964" t="str" cm="1">
        <f t="array" ref="AI463">IF(N463="","",IF(R463&lt;&gt;"","",IF(SUMPRODUCT(--(AN18:AN1500=AI17),--(AM18:AM1500&lt;&gt;""),--ISNUMBER(SEARCH(" "&amp;AM18:AM1500&amp;" ",Q463)))&gt;0,AI17,"")))</f>
        <v/>
      </c>
      <c r="AJ463" s="964" t="str" cm="1">
        <f t="array" ref="AJ463">IF(N463="","",IF(R463&lt;&gt;"","",IF(SUMPRODUCT(--(AN18:AN1500=AJ17),--(AM18:AM1500&lt;&gt;""),--ISNUMBER(SEARCH(" "&amp;AM18:AM1500&amp;" ",Q463)))&gt;0,AJ17,"")))</f>
        <v/>
      </c>
      <c r="AK463" s="964" t="str" cm="1">
        <f t="array" ref="AK463">IF(N463="","",IF(T463&lt;&gt;"",AK17,IF(S463&lt;&gt;"","",IF(R463&lt;&gt;"","",IF(SUMPRODUCT(--(AN18:AN1500=AK17),--(AM18:AM1500&lt;&gt;""),--ISNUMBER(SEARCH(" "&amp;AM18:AM1500&amp;" ",Q463)))&gt;0,AK17,"")))))</f>
        <v/>
      </c>
      <c r="AM463" s="964" t="s">
        <v>254</v>
      </c>
      <c r="AN463" s="964" t="s">
        <v>1597</v>
      </c>
      <c r="BN463" s="49">
        <v>1</v>
      </c>
    </row>
    <row r="464" spans="3:66" ht="35.1" customHeight="1">
      <c r="C464" s="65"/>
      <c r="D464" s="984" t="str">
        <f t="shared" si="81"/>
        <v/>
      </c>
      <c r="E464" s="982"/>
      <c r="G464" s="963" t="str">
        <f>IF(H464="","",COUNTIF(H18:H464,"&lt;&gt;"))</f>
        <v/>
      </c>
      <c r="H464" s="958" t="str" cm="1">
        <f t="array" ref="H464">IF(L464="","",IF(LEN(L464)&lt;=MAX(10,G13),L464,IFERROR(LEFT(L464,LOOKUP(2,1/(MID(L464,ROW(1:500),1)=" ")/(ROW(1:500)&lt;=MAX(10,G13)),ROW(1:500))-1),LEFT(L464,MAX(10,G13)))))</f>
        <v/>
      </c>
      <c r="I464" s="963" t="str">
        <f t="shared" si="82"/>
        <v/>
      </c>
      <c r="J464" s="963" t="str">
        <f t="shared" si="83"/>
        <v/>
      </c>
      <c r="K464" s="964" t="str">
        <f>IF(M463&lt;&gt;"",K463,IF(K463&lt;MAX(A18:A317),K463+1,""))</f>
        <v/>
      </c>
      <c r="L464" s="965" t="str">
        <f>IF(K464="","",IF(M463&lt;&gt;"",M463,INDEX(E18:E317,MATCH(K464,A18:A317,0))))</f>
        <v/>
      </c>
      <c r="M464" s="965" t="str">
        <f t="shared" si="84"/>
        <v/>
      </c>
      <c r="N464" s="966" t="str">
        <f t="shared" si="85"/>
        <v/>
      </c>
      <c r="O464" s="967" t="str">
        <f t="shared" si="86"/>
        <v/>
      </c>
      <c r="P464" s="967" t="str">
        <f t="shared" si="87"/>
        <v/>
      </c>
      <c r="Q464" s="966" t="str">
        <f t="shared" si="88"/>
        <v/>
      </c>
      <c r="R464" s="967" t="str">
        <f>IF(N464="","",IF(COUNTIF(AP18:AP300,TRIM(Q464))&gt;0,"EXCLUSION EXACTE",""))</f>
        <v/>
      </c>
      <c r="S464" s="967" t="str" cm="1">
        <f t="array" ref="S464">IF(N464="","",IF(SUMPRODUCT(--(AP18:AP300&lt;&gt;""),--ISNUMBER(SEARCH(" "&amp;AP18:AP300&amp;" ",Q464)))&gt;0,"BLOQUE MOLLUSQUES",""))</f>
        <v/>
      </c>
      <c r="T464" s="967" t="str" cm="1">
        <f t="array" ref="T464">IF(N464="","",IF(SUMPRODUCT(--(AT18:AT300&lt;&gt;""),--ISNUMBER(SEARCH(" "&amp;AT18:AT300&amp;" ",Q464)))&gt;0,"FORCE MOLLUSQUES",""))</f>
        <v/>
      </c>
      <c r="U464" s="966" t="str">
        <f t="shared" si="89"/>
        <v/>
      </c>
      <c r="V464" s="966" t="str">
        <f t="shared" si="91"/>
        <v/>
      </c>
      <c r="W464" s="991" t="str">
        <f t="shared" si="90"/>
        <v/>
      </c>
      <c r="X464" s="967" t="str" cm="1">
        <f t="array" ref="X464">IF(N464="","",IF(R464&lt;&gt;"","",IF(SUMPRODUCT(--(AN18:AN1500=X17),--(AM18:AM1500&lt;&gt;""),--ISNUMBER(SEARCH(" "&amp;AM18:AM1500&amp;" ",Q464)))&gt;0,X17,"")))</f>
        <v/>
      </c>
      <c r="Y464" s="967" t="str" cm="1">
        <f t="array" ref="Y464">IF(N464="","",IF(R464&lt;&gt;"","",IF(SUMPRODUCT(--(AN18:AN1500=Y17),--(AM18:AM1500&lt;&gt;""),--ISNUMBER(SEARCH(" "&amp;AM18:AM1500&amp;" ",Q464)))&gt;0,Y17,"")))</f>
        <v/>
      </c>
      <c r="Z464" s="967" t="str" cm="1">
        <f t="array" ref="Z464">IF(N464="","",IF(R464&lt;&gt;"","",IF(SUMPRODUCT(--(AN18:AN1500=Z17),--(AM18:AM1500&lt;&gt;""),--ISNUMBER(SEARCH(" "&amp;AM18:AM1500&amp;" ",Q464)))&gt;0,Z17,"")))</f>
        <v/>
      </c>
      <c r="AA464" s="967" t="str" cm="1">
        <f t="array" ref="AA464">IF(N464="","",IF(R464&lt;&gt;"","",IF(SUMPRODUCT(--(AN18:AN1500=AA17),--(AM18:AM1500&lt;&gt;""),--ISNUMBER(SEARCH(" "&amp;AM18:AM1500&amp;" ",Q464)))&gt;0,AA17,"")))</f>
        <v/>
      </c>
      <c r="AB464" s="967" t="str" cm="1">
        <f t="array" ref="AB464">IF(N464="","",IF(R464&lt;&gt;"","",IF(SUMPRODUCT(--(AN18:AN1500=AB17),--(AM18:AM1500&lt;&gt;""),--ISNUMBER(SEARCH(" "&amp;AM18:AM1500&amp;" ",Q464)))&gt;0,AB17,"")))</f>
        <v/>
      </c>
      <c r="AC464" s="967" t="str" cm="1">
        <f t="array" ref="AC464">IF(N464="","",IF(R464&lt;&gt;"","",IF(SUMPRODUCT(--(AN18:AN1500=AC17),--(AM18:AM1500&lt;&gt;""),--ISNUMBER(SEARCH(" "&amp;AM18:AM1500&amp;" ",Q464)))&gt;0,AC17,"")))</f>
        <v/>
      </c>
      <c r="AD464" s="967" t="str" cm="1">
        <f t="array" ref="AD464">IF(N464="","",IF(R464&lt;&gt;"","",IF(SUMPRODUCT(--(AN18:AN1500=AD17),--(AM18:AM1500&lt;&gt;""),--ISNUMBER(SEARCH(" "&amp;AM18:AM1500&amp;" ",Q464)))&gt;0,AD17,"")))</f>
        <v/>
      </c>
      <c r="AE464" s="967" t="str" cm="1">
        <f t="array" ref="AE464">IF(N464="","",IF(R464&lt;&gt;"","",IF(SUMPRODUCT(--(AN18:AN1500=AE17),--(AM18:AM1500&lt;&gt;""),--ISNUMBER(SEARCH(" "&amp;AM18:AM1500&amp;" ",Q464)))&gt;0,AE17,"")))</f>
        <v/>
      </c>
      <c r="AF464" s="967" t="str" cm="1">
        <f t="array" ref="AF464">IF(N464="","",IF(R464&lt;&gt;"","",IF(SUMPRODUCT(--(AN18:AN1500=AF17),--(AM18:AM1500&lt;&gt;""),--ISNUMBER(SEARCH(" "&amp;AM18:AM1500&amp;" ",Q464)))&gt;0,AF17,"")))</f>
        <v/>
      </c>
      <c r="AG464" s="967" t="str" cm="1">
        <f t="array" ref="AG464">IF(N464="","",IF(R464&lt;&gt;"","",IF(SUMPRODUCT(--(AN18:AN1500=AG17),--(AM18:AM1500&lt;&gt;""),--ISNUMBER(SEARCH(" "&amp;AM18:AM1500&amp;" ",Q464)))&gt;0,AG17,"")))</f>
        <v/>
      </c>
      <c r="AH464" s="967" t="str" cm="1">
        <f t="array" ref="AH464">IF(N464="","",IF(R464&lt;&gt;"","",IF(SUMPRODUCT(--(AN18:AN1500=AH17),--(AM18:AM1500&lt;&gt;""),--ISNUMBER(SEARCH(" "&amp;AM18:AM1500&amp;" ",Q464)))&gt;0,AH17,"")))</f>
        <v/>
      </c>
      <c r="AI464" s="967" t="str" cm="1">
        <f t="array" ref="AI464">IF(N464="","",IF(R464&lt;&gt;"","",IF(SUMPRODUCT(--(AN18:AN1500=AI17),--(AM18:AM1500&lt;&gt;""),--ISNUMBER(SEARCH(" "&amp;AM18:AM1500&amp;" ",Q464)))&gt;0,AI17,"")))</f>
        <v/>
      </c>
      <c r="AJ464" s="967" t="str" cm="1">
        <f t="array" ref="AJ464">IF(N464="","",IF(R464&lt;&gt;"","",IF(SUMPRODUCT(--(AN18:AN1500=AJ17),--(AM18:AM1500&lt;&gt;""),--ISNUMBER(SEARCH(" "&amp;AM18:AM1500&amp;" ",Q464)))&gt;0,AJ17,"")))</f>
        <v/>
      </c>
      <c r="AK464" s="967" t="str" cm="1">
        <f t="array" ref="AK464">IF(N464="","",IF(T464&lt;&gt;"",AK17,IF(S464&lt;&gt;"","",IF(R464&lt;&gt;"","",IF(SUMPRODUCT(--(AN18:AN1500=AK17),--(AM18:AM1500&lt;&gt;""),--ISNUMBER(SEARCH(" "&amp;AM18:AM1500&amp;" ",Q464)))&gt;0,AK17,"")))))</f>
        <v/>
      </c>
      <c r="AM464" s="968" t="s">
        <v>2415</v>
      </c>
      <c r="AN464" s="968" t="s">
        <v>1597</v>
      </c>
      <c r="BN464" s="49">
        <v>1</v>
      </c>
    </row>
    <row r="465" spans="3:66" ht="35.1" customHeight="1">
      <c r="C465" s="65"/>
      <c r="D465" s="984" t="str">
        <f t="shared" ref="D465:D528" si="92">U465</f>
        <v/>
      </c>
      <c r="E465" s="982"/>
      <c r="G465" s="964" t="str">
        <f>IF(H465="","",COUNTIF(H18:H465,"&lt;&gt;"))</f>
        <v/>
      </c>
      <c r="H465" s="965" t="str" cm="1">
        <f t="array" ref="H465">IF(L465="","",IF(LEN(L465)&lt;=MAX(10,G13),L465,IFERROR(LEFT(L465,LOOKUP(2,1/(MID(L465,ROW(1:500),1)=" ")/(ROW(1:500)&lt;=MAX(10,G13)),ROW(1:500))-1),LEFT(L465,MAX(10,G13)))))</f>
        <v/>
      </c>
      <c r="I465" s="964" t="str">
        <f t="shared" si="82"/>
        <v/>
      </c>
      <c r="J465" s="964" t="str">
        <f t="shared" si="83"/>
        <v/>
      </c>
      <c r="K465" s="964" t="str">
        <f>IF(M464&lt;&gt;"",K464,IF(K464&lt;MAX(A18:A317),K464+1,""))</f>
        <v/>
      </c>
      <c r="L465" s="965" t="str">
        <f>IF(K465="","",IF(M464&lt;&gt;"",M464,INDEX(E18:E317,MATCH(K465,A18:A317,0))))</f>
        <v/>
      </c>
      <c r="M465" s="965" t="str">
        <f t="shared" si="84"/>
        <v/>
      </c>
      <c r="N465" s="965" t="str">
        <f t="shared" si="85"/>
        <v/>
      </c>
      <c r="O465" s="964" t="str">
        <f t="shared" si="86"/>
        <v/>
      </c>
      <c r="P465" s="964" t="str">
        <f t="shared" si="87"/>
        <v/>
      </c>
      <c r="Q465" s="965" t="str">
        <f t="shared" si="88"/>
        <v/>
      </c>
      <c r="R465" s="964" t="str">
        <f>IF(N465="","",IF(COUNTIF(AP18:AP300,TRIM(Q465))&gt;0,"EXCLUSION EXACTE",""))</f>
        <v/>
      </c>
      <c r="S465" s="964" t="str" cm="1">
        <f t="array" ref="S465">IF(N465="","",IF(SUMPRODUCT(--(AP18:AP300&lt;&gt;""),--ISNUMBER(SEARCH(" "&amp;AP18:AP300&amp;" ",Q465)))&gt;0,"BLOQUE MOLLUSQUES",""))</f>
        <v/>
      </c>
      <c r="T465" s="964" t="str" cm="1">
        <f t="array" ref="T465">IF(N465="","",IF(SUMPRODUCT(--(AT18:AT300&lt;&gt;""),--ISNUMBER(SEARCH(" "&amp;AT18:AT300&amp;" ",Q465)))&gt;0,"FORCE MOLLUSQUES",""))</f>
        <v/>
      </c>
      <c r="U465" s="965" t="str">
        <f t="shared" si="89"/>
        <v/>
      </c>
      <c r="V465" s="965" t="str">
        <f t="shared" si="91"/>
        <v/>
      </c>
      <c r="W465" s="977" t="str">
        <f t="shared" si="90"/>
        <v/>
      </c>
      <c r="X465" s="964" t="str" cm="1">
        <f t="array" ref="X465">IF(N465="","",IF(R465&lt;&gt;"","",IF(SUMPRODUCT(--(AN18:AN1500=X17),--(AM18:AM1500&lt;&gt;""),--ISNUMBER(SEARCH(" "&amp;AM18:AM1500&amp;" ",Q465)))&gt;0,X17,"")))</f>
        <v/>
      </c>
      <c r="Y465" s="964" t="str" cm="1">
        <f t="array" ref="Y465">IF(N465="","",IF(R465&lt;&gt;"","",IF(SUMPRODUCT(--(AN18:AN1500=Y17),--(AM18:AM1500&lt;&gt;""),--ISNUMBER(SEARCH(" "&amp;AM18:AM1500&amp;" ",Q465)))&gt;0,Y17,"")))</f>
        <v/>
      </c>
      <c r="Z465" s="964" t="str" cm="1">
        <f t="array" ref="Z465">IF(N465="","",IF(R465&lt;&gt;"","",IF(SUMPRODUCT(--(AN18:AN1500=Z17),--(AM18:AM1500&lt;&gt;""),--ISNUMBER(SEARCH(" "&amp;AM18:AM1500&amp;" ",Q465)))&gt;0,Z17,"")))</f>
        <v/>
      </c>
      <c r="AA465" s="964" t="str" cm="1">
        <f t="array" ref="AA465">IF(N465="","",IF(R465&lt;&gt;"","",IF(SUMPRODUCT(--(AN18:AN1500=AA17),--(AM18:AM1500&lt;&gt;""),--ISNUMBER(SEARCH(" "&amp;AM18:AM1500&amp;" ",Q465)))&gt;0,AA17,"")))</f>
        <v/>
      </c>
      <c r="AB465" s="964" t="str" cm="1">
        <f t="array" ref="AB465">IF(N465="","",IF(R465&lt;&gt;"","",IF(SUMPRODUCT(--(AN18:AN1500=AB17),--(AM18:AM1500&lt;&gt;""),--ISNUMBER(SEARCH(" "&amp;AM18:AM1500&amp;" ",Q465)))&gt;0,AB17,"")))</f>
        <v/>
      </c>
      <c r="AC465" s="964" t="str" cm="1">
        <f t="array" ref="AC465">IF(N465="","",IF(R465&lt;&gt;"","",IF(SUMPRODUCT(--(AN18:AN1500=AC17),--(AM18:AM1500&lt;&gt;""),--ISNUMBER(SEARCH(" "&amp;AM18:AM1500&amp;" ",Q465)))&gt;0,AC17,"")))</f>
        <v/>
      </c>
      <c r="AD465" s="964" t="str" cm="1">
        <f t="array" ref="AD465">IF(N465="","",IF(R465&lt;&gt;"","",IF(SUMPRODUCT(--(AN18:AN1500=AD17),--(AM18:AM1500&lt;&gt;""),--ISNUMBER(SEARCH(" "&amp;AM18:AM1500&amp;" ",Q465)))&gt;0,AD17,"")))</f>
        <v/>
      </c>
      <c r="AE465" s="964" t="str" cm="1">
        <f t="array" ref="AE465">IF(N465="","",IF(R465&lt;&gt;"","",IF(SUMPRODUCT(--(AN18:AN1500=AE17),--(AM18:AM1500&lt;&gt;""),--ISNUMBER(SEARCH(" "&amp;AM18:AM1500&amp;" ",Q465)))&gt;0,AE17,"")))</f>
        <v/>
      </c>
      <c r="AF465" s="964" t="str" cm="1">
        <f t="array" ref="AF465">IF(N465="","",IF(R465&lt;&gt;"","",IF(SUMPRODUCT(--(AN18:AN1500=AF17),--(AM18:AM1500&lt;&gt;""),--ISNUMBER(SEARCH(" "&amp;AM18:AM1500&amp;" ",Q465)))&gt;0,AF17,"")))</f>
        <v/>
      </c>
      <c r="AG465" s="964" t="str" cm="1">
        <f t="array" ref="AG465">IF(N465="","",IF(R465&lt;&gt;"","",IF(SUMPRODUCT(--(AN18:AN1500=AG17),--(AM18:AM1500&lt;&gt;""),--ISNUMBER(SEARCH(" "&amp;AM18:AM1500&amp;" ",Q465)))&gt;0,AG17,"")))</f>
        <v/>
      </c>
      <c r="AH465" s="964" t="str" cm="1">
        <f t="array" ref="AH465">IF(N465="","",IF(R465&lt;&gt;"","",IF(SUMPRODUCT(--(AN18:AN1500=AH17),--(AM18:AM1500&lt;&gt;""),--ISNUMBER(SEARCH(" "&amp;AM18:AM1500&amp;" ",Q465)))&gt;0,AH17,"")))</f>
        <v/>
      </c>
      <c r="AI465" s="964" t="str" cm="1">
        <f t="array" ref="AI465">IF(N465="","",IF(R465&lt;&gt;"","",IF(SUMPRODUCT(--(AN18:AN1500=AI17),--(AM18:AM1500&lt;&gt;""),--ISNUMBER(SEARCH(" "&amp;AM18:AM1500&amp;" ",Q465)))&gt;0,AI17,"")))</f>
        <v/>
      </c>
      <c r="AJ465" s="964" t="str" cm="1">
        <f t="array" ref="AJ465">IF(N465="","",IF(R465&lt;&gt;"","",IF(SUMPRODUCT(--(AN18:AN1500=AJ17),--(AM18:AM1500&lt;&gt;""),--ISNUMBER(SEARCH(" "&amp;AM18:AM1500&amp;" ",Q465)))&gt;0,AJ17,"")))</f>
        <v/>
      </c>
      <c r="AK465" s="964" t="str" cm="1">
        <f t="array" ref="AK465">IF(N465="","",IF(T465&lt;&gt;"",AK17,IF(S465&lt;&gt;"","",IF(R465&lt;&gt;"","",IF(SUMPRODUCT(--(AN18:AN1500=AK17),--(AM18:AM1500&lt;&gt;""),--ISNUMBER(SEARCH(" "&amp;AM18:AM1500&amp;" ",Q465)))&gt;0,AK17,"")))))</f>
        <v/>
      </c>
      <c r="AM465" s="964" t="s">
        <v>578</v>
      </c>
      <c r="AN465" s="964" t="s">
        <v>1597</v>
      </c>
      <c r="BN465" s="49">
        <v>1</v>
      </c>
    </row>
    <row r="466" spans="3:66" ht="35.1" customHeight="1">
      <c r="C466" s="65"/>
      <c r="D466" s="984" t="str">
        <f t="shared" si="92"/>
        <v/>
      </c>
      <c r="E466" s="982"/>
      <c r="G466" s="963" t="str">
        <f>IF(H466="","",COUNTIF(H18:H466,"&lt;&gt;"))</f>
        <v/>
      </c>
      <c r="H466" s="958" t="str" cm="1">
        <f t="array" ref="H466">IF(L466="","",IF(LEN(L466)&lt;=MAX(10,G13),L466,IFERROR(LEFT(L466,LOOKUP(2,1/(MID(L466,ROW(1:500),1)=" ")/(ROW(1:500)&lt;=MAX(10,G13)),ROW(1:500))-1),LEFT(L466,MAX(10,G13)))))</f>
        <v/>
      </c>
      <c r="I466" s="963" t="str">
        <f t="shared" ref="I466:I529" si="93">IF(H466="","",LEN(H466))</f>
        <v/>
      </c>
      <c r="J466" s="963" t="str">
        <f t="shared" ref="J466:J529" si="94">IF(H466="","",K466)</f>
        <v/>
      </c>
      <c r="K466" s="964" t="str">
        <f>IF(M465&lt;&gt;"",K465,IF(K465&lt;MAX(A18:A317),K465+1,""))</f>
        <v/>
      </c>
      <c r="L466" s="965" t="str">
        <f>IF(K466="","",IF(M465&lt;&gt;"",M465,INDEX(E18:E317,MATCH(K466,A18:A317,0))))</f>
        <v/>
      </c>
      <c r="M466" s="965" t="str">
        <f t="shared" ref="M466:M529" si="95">IF(L466="","",IF(LEN(L466)&lt;=LEN(H466),"",TRIM(MID(L466,LEN(H466)+1,9999))))</f>
        <v/>
      </c>
      <c r="N466" s="966" t="str">
        <f t="shared" ref="N466:N529" si="96">IF(H466="","",H466)</f>
        <v/>
      </c>
      <c r="O466" s="967" t="str">
        <f t="shared" ref="O466:O529" si="97">IF(N466="","",LOWER(CLEAN(SUBSTITUTE(SUBSTITUTE(SUBSTITUTE(N466,CHAR(160)," "),CHAR(10)," "),CHAR(13)," "))))</f>
        <v/>
      </c>
      <c r="P466" s="967" t="str">
        <f t="shared" ref="P466:P529" si="98">IF(N466="","",SUBSTITUTE(SUBSTITUTE(SUBSTITUTE(SUBSTITUTE(SUBSTITUTE(SUBSTITUTE(SUBSTITUTE(SUBSTITUTE(SUBSTITUTE(SUBSTITUTE(SUBSTITUTE(SUBSTITUTE(SUBSTITUTE(SUBSTITUTE(SUBSTITUTE(SUBSTITUTE(SUBSTITUTE(SUBSTITUTE(SUBSTITUTE(SUBSTITUTE(SUBSTITUTE(SUBSTITUTE(SUBSTITUTE(O466,"à","a"),"â","a"),"ä","a"),"á","a"),"ç","c"),"œ","oe"),"æ","ae"),"é","e"),"è","e"),"ê","e"),"ë","e"),"í","i"),"î","i"),"ï","i"),"ì","i"),"ô","o"),"ö","o"),"ó","o"),"ò","o"),"ù","u"),"û","u"),"ü","u"),"ñ","n"))</f>
        <v/>
      </c>
      <c r="Q466" s="966" t="str">
        <f t="shared" ref="Q466:Q529" si="99">IF(N466="","","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466,"’"," "),"."," "),","," "),";"," "),":"," "),"/"," "),"("," "),")"," "),"-"," "),"_"," "),"!"," "),"?"," "),"*"," "),"["," "),"]"," "),"{"," "),"}"," "),"&lt;"," "),"&gt;"," "),"="," "),"+"," "),"•"," "),"►"," "),"▼"," "),"▲"," "),"◄"," "),"«"," "),"»"," "),"“"," "),"”"," "),CHAR(39)," "),CHAR(34)," "),"  "," "),"  "," "),"  "," "),"  "," "))&amp;" ")</f>
        <v/>
      </c>
      <c r="R466" s="967" t="str">
        <f>IF(N466="","",IF(COUNTIF(AP18:AP300,TRIM(Q466))&gt;0,"EXCLUSION EXACTE",""))</f>
        <v/>
      </c>
      <c r="S466" s="967" t="str" cm="1">
        <f t="array" ref="S466">IF(N466="","",IF(SUMPRODUCT(--(AP18:AP300&lt;&gt;""),--ISNUMBER(SEARCH(" "&amp;AP18:AP300&amp;" ",Q466)))&gt;0,"BLOQUE MOLLUSQUES",""))</f>
        <v/>
      </c>
      <c r="T466" s="967" t="str" cm="1">
        <f t="array" ref="T466">IF(N466="","",IF(SUMPRODUCT(--(AT18:AT300&lt;&gt;""),--ISNUMBER(SEARCH(" "&amp;AT18:AT300&amp;" ",Q466)))&gt;0,"FORCE MOLLUSQUES",""))</f>
        <v/>
      </c>
      <c r="U466" s="966" t="str">
        <f t="shared" ref="U466:U529" si="100">IF(N466="","",IF(COUNTIF(X466:AK466,"⚠*")=0,"",TRIM(X466&amp;" "&amp;Y466&amp;" "&amp;Z466&amp;" "&amp;AA466&amp;" "&amp;AB466&amp;" "&amp;AC466&amp;" "&amp;AD466&amp;" "&amp;AE466&amp;" "&amp;AF466&amp;" "&amp;AG466&amp;" "&amp;AH466&amp;" "&amp;AI466&amp;" "&amp;AJ466&amp;" "&amp;AK466)))</f>
        <v/>
      </c>
      <c r="V466" s="966" t="str">
        <f t="shared" si="91"/>
        <v/>
      </c>
      <c r="W466" s="991" t="str">
        <f t="shared" ref="W466:W529" si="101">IF(N466="","",COUNTIF(X466:AK466,"⚠*"))</f>
        <v/>
      </c>
      <c r="X466" s="967" t="str" cm="1">
        <f t="array" ref="X466">IF(N466="","",IF(R466&lt;&gt;"","",IF(SUMPRODUCT(--(AN18:AN1500=X17),--(AM18:AM1500&lt;&gt;""),--ISNUMBER(SEARCH(" "&amp;AM18:AM1500&amp;" ",Q466)))&gt;0,X17,"")))</f>
        <v/>
      </c>
      <c r="Y466" s="967" t="str" cm="1">
        <f t="array" ref="Y466">IF(N466="","",IF(R466&lt;&gt;"","",IF(SUMPRODUCT(--(AN18:AN1500=Y17),--(AM18:AM1500&lt;&gt;""),--ISNUMBER(SEARCH(" "&amp;AM18:AM1500&amp;" ",Q466)))&gt;0,Y17,"")))</f>
        <v/>
      </c>
      <c r="Z466" s="967" t="str" cm="1">
        <f t="array" ref="Z466">IF(N466="","",IF(R466&lt;&gt;"","",IF(SUMPRODUCT(--(AN18:AN1500=Z17),--(AM18:AM1500&lt;&gt;""),--ISNUMBER(SEARCH(" "&amp;AM18:AM1500&amp;" ",Q466)))&gt;0,Z17,"")))</f>
        <v/>
      </c>
      <c r="AA466" s="967" t="str" cm="1">
        <f t="array" ref="AA466">IF(N466="","",IF(R466&lt;&gt;"","",IF(SUMPRODUCT(--(AN18:AN1500=AA17),--(AM18:AM1500&lt;&gt;""),--ISNUMBER(SEARCH(" "&amp;AM18:AM1500&amp;" ",Q466)))&gt;0,AA17,"")))</f>
        <v/>
      </c>
      <c r="AB466" s="967" t="str" cm="1">
        <f t="array" ref="AB466">IF(N466="","",IF(R466&lt;&gt;"","",IF(SUMPRODUCT(--(AN18:AN1500=AB17),--(AM18:AM1500&lt;&gt;""),--ISNUMBER(SEARCH(" "&amp;AM18:AM1500&amp;" ",Q466)))&gt;0,AB17,"")))</f>
        <v/>
      </c>
      <c r="AC466" s="967" t="str" cm="1">
        <f t="array" ref="AC466">IF(N466="","",IF(R466&lt;&gt;"","",IF(SUMPRODUCT(--(AN18:AN1500=AC17),--(AM18:AM1500&lt;&gt;""),--ISNUMBER(SEARCH(" "&amp;AM18:AM1500&amp;" ",Q466)))&gt;0,AC17,"")))</f>
        <v/>
      </c>
      <c r="AD466" s="967" t="str" cm="1">
        <f t="array" ref="AD466">IF(N466="","",IF(R466&lt;&gt;"","",IF(SUMPRODUCT(--(AN18:AN1500=AD17),--(AM18:AM1500&lt;&gt;""),--ISNUMBER(SEARCH(" "&amp;AM18:AM1500&amp;" ",Q466)))&gt;0,AD17,"")))</f>
        <v/>
      </c>
      <c r="AE466" s="967" t="str" cm="1">
        <f t="array" ref="AE466">IF(N466="","",IF(R466&lt;&gt;"","",IF(SUMPRODUCT(--(AN18:AN1500=AE17),--(AM18:AM1500&lt;&gt;""),--ISNUMBER(SEARCH(" "&amp;AM18:AM1500&amp;" ",Q466)))&gt;0,AE17,"")))</f>
        <v/>
      </c>
      <c r="AF466" s="967" t="str" cm="1">
        <f t="array" ref="AF466">IF(N466="","",IF(R466&lt;&gt;"","",IF(SUMPRODUCT(--(AN18:AN1500=AF17),--(AM18:AM1500&lt;&gt;""),--ISNUMBER(SEARCH(" "&amp;AM18:AM1500&amp;" ",Q466)))&gt;0,AF17,"")))</f>
        <v/>
      </c>
      <c r="AG466" s="967" t="str" cm="1">
        <f t="array" ref="AG466">IF(N466="","",IF(R466&lt;&gt;"","",IF(SUMPRODUCT(--(AN18:AN1500=AG17),--(AM18:AM1500&lt;&gt;""),--ISNUMBER(SEARCH(" "&amp;AM18:AM1500&amp;" ",Q466)))&gt;0,AG17,"")))</f>
        <v/>
      </c>
      <c r="AH466" s="967" t="str" cm="1">
        <f t="array" ref="AH466">IF(N466="","",IF(R466&lt;&gt;"","",IF(SUMPRODUCT(--(AN18:AN1500=AH17),--(AM18:AM1500&lt;&gt;""),--ISNUMBER(SEARCH(" "&amp;AM18:AM1500&amp;" ",Q466)))&gt;0,AH17,"")))</f>
        <v/>
      </c>
      <c r="AI466" s="967" t="str" cm="1">
        <f t="array" ref="AI466">IF(N466="","",IF(R466&lt;&gt;"","",IF(SUMPRODUCT(--(AN18:AN1500=AI17),--(AM18:AM1500&lt;&gt;""),--ISNUMBER(SEARCH(" "&amp;AM18:AM1500&amp;" ",Q466)))&gt;0,AI17,"")))</f>
        <v/>
      </c>
      <c r="AJ466" s="967" t="str" cm="1">
        <f t="array" ref="AJ466">IF(N466="","",IF(R466&lt;&gt;"","",IF(SUMPRODUCT(--(AN18:AN1500=AJ17),--(AM18:AM1500&lt;&gt;""),--ISNUMBER(SEARCH(" "&amp;AM18:AM1500&amp;" ",Q466)))&gt;0,AJ17,"")))</f>
        <v/>
      </c>
      <c r="AK466" s="967" t="str" cm="1">
        <f t="array" ref="AK466">IF(N466="","",IF(T466&lt;&gt;"",AK17,IF(S466&lt;&gt;"","",IF(R466&lt;&gt;"","",IF(SUMPRODUCT(--(AN18:AN1500=AK17),--(AM18:AM1500&lt;&gt;""),--ISNUMBER(SEARCH(" "&amp;AM18:AM1500&amp;" ",Q466)))&gt;0,AK17,"")))))</f>
        <v/>
      </c>
      <c r="AM466" s="968" t="s">
        <v>2416</v>
      </c>
      <c r="AN466" s="968" t="s">
        <v>1597</v>
      </c>
      <c r="BN466" s="49">
        <v>1</v>
      </c>
    </row>
    <row r="467" spans="3:66" ht="35.1" customHeight="1">
      <c r="C467" s="65"/>
      <c r="D467" s="984" t="str">
        <f t="shared" si="92"/>
        <v/>
      </c>
      <c r="E467" s="982"/>
      <c r="G467" s="964" t="str">
        <f>IF(H467="","",COUNTIF(H18:H467,"&lt;&gt;"))</f>
        <v/>
      </c>
      <c r="H467" s="965" t="str" cm="1">
        <f t="array" ref="H467">IF(L467="","",IF(LEN(L467)&lt;=MAX(10,G13),L467,IFERROR(LEFT(L467,LOOKUP(2,1/(MID(L467,ROW(1:500),1)=" ")/(ROW(1:500)&lt;=MAX(10,G13)),ROW(1:500))-1),LEFT(L467,MAX(10,G13)))))</f>
        <v/>
      </c>
      <c r="I467" s="964" t="str">
        <f t="shared" si="93"/>
        <v/>
      </c>
      <c r="J467" s="964" t="str">
        <f t="shared" si="94"/>
        <v/>
      </c>
      <c r="K467" s="964" t="str">
        <f>IF(M466&lt;&gt;"",K466,IF(K466&lt;MAX(A18:A317),K466+1,""))</f>
        <v/>
      </c>
      <c r="L467" s="965" t="str">
        <f>IF(K467="","",IF(M466&lt;&gt;"",M466,INDEX(E18:E317,MATCH(K467,A18:A317,0))))</f>
        <v/>
      </c>
      <c r="M467" s="965" t="str">
        <f t="shared" si="95"/>
        <v/>
      </c>
      <c r="N467" s="965" t="str">
        <f t="shared" si="96"/>
        <v/>
      </c>
      <c r="O467" s="964" t="str">
        <f t="shared" si="97"/>
        <v/>
      </c>
      <c r="P467" s="964" t="str">
        <f t="shared" si="98"/>
        <v/>
      </c>
      <c r="Q467" s="965" t="str">
        <f t="shared" si="99"/>
        <v/>
      </c>
      <c r="R467" s="964" t="str">
        <f>IF(N467="","",IF(COUNTIF(AP18:AP300,TRIM(Q467))&gt;0,"EXCLUSION EXACTE",""))</f>
        <v/>
      </c>
      <c r="S467" s="964" t="str" cm="1">
        <f t="array" ref="S467">IF(N467="","",IF(SUMPRODUCT(--(AP18:AP300&lt;&gt;""),--ISNUMBER(SEARCH(" "&amp;AP18:AP300&amp;" ",Q467)))&gt;0,"BLOQUE MOLLUSQUES",""))</f>
        <v/>
      </c>
      <c r="T467" s="964" t="str" cm="1">
        <f t="array" ref="T467">IF(N467="","",IF(SUMPRODUCT(--(AT18:AT300&lt;&gt;""),--ISNUMBER(SEARCH(" "&amp;AT18:AT300&amp;" ",Q467)))&gt;0,"FORCE MOLLUSQUES",""))</f>
        <v/>
      </c>
      <c r="U467" s="965" t="str">
        <f t="shared" si="100"/>
        <v/>
      </c>
      <c r="V467" s="965" t="str">
        <f t="shared" ref="V467:V530" si="102">IF(N467="","",N467&amp;IF(U467&lt;&gt;""," *",""))</f>
        <v/>
      </c>
      <c r="W467" s="977" t="str">
        <f t="shared" si="101"/>
        <v/>
      </c>
      <c r="X467" s="964" t="str" cm="1">
        <f t="array" ref="X467">IF(N467="","",IF(R467&lt;&gt;"","",IF(SUMPRODUCT(--(AN18:AN1500=X17),--(AM18:AM1500&lt;&gt;""),--ISNUMBER(SEARCH(" "&amp;AM18:AM1500&amp;" ",Q467)))&gt;0,X17,"")))</f>
        <v/>
      </c>
      <c r="Y467" s="964" t="str" cm="1">
        <f t="array" ref="Y467">IF(N467="","",IF(R467&lt;&gt;"","",IF(SUMPRODUCT(--(AN18:AN1500=Y17),--(AM18:AM1500&lt;&gt;""),--ISNUMBER(SEARCH(" "&amp;AM18:AM1500&amp;" ",Q467)))&gt;0,Y17,"")))</f>
        <v/>
      </c>
      <c r="Z467" s="964" t="str" cm="1">
        <f t="array" ref="Z467">IF(N467="","",IF(R467&lt;&gt;"","",IF(SUMPRODUCT(--(AN18:AN1500=Z17),--(AM18:AM1500&lt;&gt;""),--ISNUMBER(SEARCH(" "&amp;AM18:AM1500&amp;" ",Q467)))&gt;0,Z17,"")))</f>
        <v/>
      </c>
      <c r="AA467" s="964" t="str" cm="1">
        <f t="array" ref="AA467">IF(N467="","",IF(R467&lt;&gt;"","",IF(SUMPRODUCT(--(AN18:AN1500=AA17),--(AM18:AM1500&lt;&gt;""),--ISNUMBER(SEARCH(" "&amp;AM18:AM1500&amp;" ",Q467)))&gt;0,AA17,"")))</f>
        <v/>
      </c>
      <c r="AB467" s="964" t="str" cm="1">
        <f t="array" ref="AB467">IF(N467="","",IF(R467&lt;&gt;"","",IF(SUMPRODUCT(--(AN18:AN1500=AB17),--(AM18:AM1500&lt;&gt;""),--ISNUMBER(SEARCH(" "&amp;AM18:AM1500&amp;" ",Q467)))&gt;0,AB17,"")))</f>
        <v/>
      </c>
      <c r="AC467" s="964" t="str" cm="1">
        <f t="array" ref="AC467">IF(N467="","",IF(R467&lt;&gt;"","",IF(SUMPRODUCT(--(AN18:AN1500=AC17),--(AM18:AM1500&lt;&gt;""),--ISNUMBER(SEARCH(" "&amp;AM18:AM1500&amp;" ",Q467)))&gt;0,AC17,"")))</f>
        <v/>
      </c>
      <c r="AD467" s="964" t="str" cm="1">
        <f t="array" ref="AD467">IF(N467="","",IF(R467&lt;&gt;"","",IF(SUMPRODUCT(--(AN18:AN1500=AD17),--(AM18:AM1500&lt;&gt;""),--ISNUMBER(SEARCH(" "&amp;AM18:AM1500&amp;" ",Q467)))&gt;0,AD17,"")))</f>
        <v/>
      </c>
      <c r="AE467" s="964" t="str" cm="1">
        <f t="array" ref="AE467">IF(N467="","",IF(R467&lt;&gt;"","",IF(SUMPRODUCT(--(AN18:AN1500=AE17),--(AM18:AM1500&lt;&gt;""),--ISNUMBER(SEARCH(" "&amp;AM18:AM1500&amp;" ",Q467)))&gt;0,AE17,"")))</f>
        <v/>
      </c>
      <c r="AF467" s="964" t="str" cm="1">
        <f t="array" ref="AF467">IF(N467="","",IF(R467&lt;&gt;"","",IF(SUMPRODUCT(--(AN18:AN1500=AF17),--(AM18:AM1500&lt;&gt;""),--ISNUMBER(SEARCH(" "&amp;AM18:AM1500&amp;" ",Q467)))&gt;0,AF17,"")))</f>
        <v/>
      </c>
      <c r="AG467" s="964" t="str" cm="1">
        <f t="array" ref="AG467">IF(N467="","",IF(R467&lt;&gt;"","",IF(SUMPRODUCT(--(AN18:AN1500=AG17),--(AM18:AM1500&lt;&gt;""),--ISNUMBER(SEARCH(" "&amp;AM18:AM1500&amp;" ",Q467)))&gt;0,AG17,"")))</f>
        <v/>
      </c>
      <c r="AH467" s="964" t="str" cm="1">
        <f t="array" ref="AH467">IF(N467="","",IF(R467&lt;&gt;"","",IF(SUMPRODUCT(--(AN18:AN1500=AH17),--(AM18:AM1500&lt;&gt;""),--ISNUMBER(SEARCH(" "&amp;AM18:AM1500&amp;" ",Q467)))&gt;0,AH17,"")))</f>
        <v/>
      </c>
      <c r="AI467" s="964" t="str" cm="1">
        <f t="array" ref="AI467">IF(N467="","",IF(R467&lt;&gt;"","",IF(SUMPRODUCT(--(AN18:AN1500=AI17),--(AM18:AM1500&lt;&gt;""),--ISNUMBER(SEARCH(" "&amp;AM18:AM1500&amp;" ",Q467)))&gt;0,AI17,"")))</f>
        <v/>
      </c>
      <c r="AJ467" s="964" t="str" cm="1">
        <f t="array" ref="AJ467">IF(N467="","",IF(R467&lt;&gt;"","",IF(SUMPRODUCT(--(AN18:AN1500=AJ17),--(AM18:AM1500&lt;&gt;""),--ISNUMBER(SEARCH(" "&amp;AM18:AM1500&amp;" ",Q467)))&gt;0,AJ17,"")))</f>
        <v/>
      </c>
      <c r="AK467" s="964" t="str" cm="1">
        <f t="array" ref="AK467">IF(N467="","",IF(T467&lt;&gt;"",AK17,IF(S467&lt;&gt;"","",IF(R467&lt;&gt;"","",IF(SUMPRODUCT(--(AN18:AN1500=AK17),--(AM18:AM1500&lt;&gt;""),--ISNUMBER(SEARCH(" "&amp;AM18:AM1500&amp;" ",Q467)))&gt;0,AK17,"")))))</f>
        <v/>
      </c>
      <c r="AM467" s="964" t="s">
        <v>2417</v>
      </c>
      <c r="AN467" s="964" t="s">
        <v>1597</v>
      </c>
      <c r="BN467" s="49">
        <v>1</v>
      </c>
    </row>
    <row r="468" spans="3:66" ht="35.1" customHeight="1">
      <c r="C468" s="65"/>
      <c r="D468" s="984" t="str">
        <f t="shared" si="92"/>
        <v/>
      </c>
      <c r="E468" s="982"/>
      <c r="G468" s="963" t="str">
        <f>IF(H468="","",COUNTIF(H18:H468,"&lt;&gt;"))</f>
        <v/>
      </c>
      <c r="H468" s="958" t="str" cm="1">
        <f t="array" ref="H468">IF(L468="","",IF(LEN(L468)&lt;=MAX(10,G13),L468,IFERROR(LEFT(L468,LOOKUP(2,1/(MID(L468,ROW(1:500),1)=" ")/(ROW(1:500)&lt;=MAX(10,G13)),ROW(1:500))-1),LEFT(L468,MAX(10,G13)))))</f>
        <v/>
      </c>
      <c r="I468" s="963" t="str">
        <f t="shared" si="93"/>
        <v/>
      </c>
      <c r="J468" s="963" t="str">
        <f t="shared" si="94"/>
        <v/>
      </c>
      <c r="K468" s="964" t="str">
        <f>IF(M467&lt;&gt;"",K467,IF(K467&lt;MAX(A18:A317),K467+1,""))</f>
        <v/>
      </c>
      <c r="L468" s="965" t="str">
        <f>IF(K468="","",IF(M467&lt;&gt;"",M467,INDEX(E18:E317,MATCH(K468,A18:A317,0))))</f>
        <v/>
      </c>
      <c r="M468" s="965" t="str">
        <f t="shared" si="95"/>
        <v/>
      </c>
      <c r="N468" s="966" t="str">
        <f t="shared" si="96"/>
        <v/>
      </c>
      <c r="O468" s="967" t="str">
        <f t="shared" si="97"/>
        <v/>
      </c>
      <c r="P468" s="967" t="str">
        <f t="shared" si="98"/>
        <v/>
      </c>
      <c r="Q468" s="966" t="str">
        <f t="shared" si="99"/>
        <v/>
      </c>
      <c r="R468" s="967" t="str">
        <f>IF(N468="","",IF(COUNTIF(AP18:AP300,TRIM(Q468))&gt;0,"EXCLUSION EXACTE",""))</f>
        <v/>
      </c>
      <c r="S468" s="967" t="str" cm="1">
        <f t="array" ref="S468">IF(N468="","",IF(SUMPRODUCT(--(AP18:AP300&lt;&gt;""),--ISNUMBER(SEARCH(" "&amp;AP18:AP300&amp;" ",Q468)))&gt;0,"BLOQUE MOLLUSQUES",""))</f>
        <v/>
      </c>
      <c r="T468" s="967" t="str" cm="1">
        <f t="array" ref="T468">IF(N468="","",IF(SUMPRODUCT(--(AT18:AT300&lt;&gt;""),--ISNUMBER(SEARCH(" "&amp;AT18:AT300&amp;" ",Q468)))&gt;0,"FORCE MOLLUSQUES",""))</f>
        <v/>
      </c>
      <c r="U468" s="966" t="str">
        <f t="shared" si="100"/>
        <v/>
      </c>
      <c r="V468" s="966" t="str">
        <f t="shared" si="102"/>
        <v/>
      </c>
      <c r="W468" s="991" t="str">
        <f t="shared" si="101"/>
        <v/>
      </c>
      <c r="X468" s="967" t="str" cm="1">
        <f t="array" ref="X468">IF(N468="","",IF(R468&lt;&gt;"","",IF(SUMPRODUCT(--(AN18:AN1500=X17),--(AM18:AM1500&lt;&gt;""),--ISNUMBER(SEARCH(" "&amp;AM18:AM1500&amp;" ",Q468)))&gt;0,X17,"")))</f>
        <v/>
      </c>
      <c r="Y468" s="967" t="str" cm="1">
        <f t="array" ref="Y468">IF(N468="","",IF(R468&lt;&gt;"","",IF(SUMPRODUCT(--(AN18:AN1500=Y17),--(AM18:AM1500&lt;&gt;""),--ISNUMBER(SEARCH(" "&amp;AM18:AM1500&amp;" ",Q468)))&gt;0,Y17,"")))</f>
        <v/>
      </c>
      <c r="Z468" s="967" t="str" cm="1">
        <f t="array" ref="Z468">IF(N468="","",IF(R468&lt;&gt;"","",IF(SUMPRODUCT(--(AN18:AN1500=Z17),--(AM18:AM1500&lt;&gt;""),--ISNUMBER(SEARCH(" "&amp;AM18:AM1500&amp;" ",Q468)))&gt;0,Z17,"")))</f>
        <v/>
      </c>
      <c r="AA468" s="967" t="str" cm="1">
        <f t="array" ref="AA468">IF(N468="","",IF(R468&lt;&gt;"","",IF(SUMPRODUCT(--(AN18:AN1500=AA17),--(AM18:AM1500&lt;&gt;""),--ISNUMBER(SEARCH(" "&amp;AM18:AM1500&amp;" ",Q468)))&gt;0,AA17,"")))</f>
        <v/>
      </c>
      <c r="AB468" s="967" t="str" cm="1">
        <f t="array" ref="AB468">IF(N468="","",IF(R468&lt;&gt;"","",IF(SUMPRODUCT(--(AN18:AN1500=AB17),--(AM18:AM1500&lt;&gt;""),--ISNUMBER(SEARCH(" "&amp;AM18:AM1500&amp;" ",Q468)))&gt;0,AB17,"")))</f>
        <v/>
      </c>
      <c r="AC468" s="967" t="str" cm="1">
        <f t="array" ref="AC468">IF(N468="","",IF(R468&lt;&gt;"","",IF(SUMPRODUCT(--(AN18:AN1500=AC17),--(AM18:AM1500&lt;&gt;""),--ISNUMBER(SEARCH(" "&amp;AM18:AM1500&amp;" ",Q468)))&gt;0,AC17,"")))</f>
        <v/>
      </c>
      <c r="AD468" s="967" t="str" cm="1">
        <f t="array" ref="AD468">IF(N468="","",IF(R468&lt;&gt;"","",IF(SUMPRODUCT(--(AN18:AN1500=AD17),--(AM18:AM1500&lt;&gt;""),--ISNUMBER(SEARCH(" "&amp;AM18:AM1500&amp;" ",Q468)))&gt;0,AD17,"")))</f>
        <v/>
      </c>
      <c r="AE468" s="967" t="str" cm="1">
        <f t="array" ref="AE468">IF(N468="","",IF(R468&lt;&gt;"","",IF(SUMPRODUCT(--(AN18:AN1500=AE17),--(AM18:AM1500&lt;&gt;""),--ISNUMBER(SEARCH(" "&amp;AM18:AM1500&amp;" ",Q468)))&gt;0,AE17,"")))</f>
        <v/>
      </c>
      <c r="AF468" s="967" t="str" cm="1">
        <f t="array" ref="AF468">IF(N468="","",IF(R468&lt;&gt;"","",IF(SUMPRODUCT(--(AN18:AN1500=AF17),--(AM18:AM1500&lt;&gt;""),--ISNUMBER(SEARCH(" "&amp;AM18:AM1500&amp;" ",Q468)))&gt;0,AF17,"")))</f>
        <v/>
      </c>
      <c r="AG468" s="967" t="str" cm="1">
        <f t="array" ref="AG468">IF(N468="","",IF(R468&lt;&gt;"","",IF(SUMPRODUCT(--(AN18:AN1500=AG17),--(AM18:AM1500&lt;&gt;""),--ISNUMBER(SEARCH(" "&amp;AM18:AM1500&amp;" ",Q468)))&gt;0,AG17,"")))</f>
        <v/>
      </c>
      <c r="AH468" s="967" t="str" cm="1">
        <f t="array" ref="AH468">IF(N468="","",IF(R468&lt;&gt;"","",IF(SUMPRODUCT(--(AN18:AN1500=AH17),--(AM18:AM1500&lt;&gt;""),--ISNUMBER(SEARCH(" "&amp;AM18:AM1500&amp;" ",Q468)))&gt;0,AH17,"")))</f>
        <v/>
      </c>
      <c r="AI468" s="967" t="str" cm="1">
        <f t="array" ref="AI468">IF(N468="","",IF(R468&lt;&gt;"","",IF(SUMPRODUCT(--(AN18:AN1500=AI17),--(AM18:AM1500&lt;&gt;""),--ISNUMBER(SEARCH(" "&amp;AM18:AM1500&amp;" ",Q468)))&gt;0,AI17,"")))</f>
        <v/>
      </c>
      <c r="AJ468" s="967" t="str" cm="1">
        <f t="array" ref="AJ468">IF(N468="","",IF(R468&lt;&gt;"","",IF(SUMPRODUCT(--(AN18:AN1500=AJ17),--(AM18:AM1500&lt;&gt;""),--ISNUMBER(SEARCH(" "&amp;AM18:AM1500&amp;" ",Q468)))&gt;0,AJ17,"")))</f>
        <v/>
      </c>
      <c r="AK468" s="967" t="str" cm="1">
        <f t="array" ref="AK468">IF(N468="","",IF(T468&lt;&gt;"",AK17,IF(S468&lt;&gt;"","",IF(R468&lt;&gt;"","",IF(SUMPRODUCT(--(AN18:AN1500=AK17),--(AM18:AM1500&lt;&gt;""),--ISNUMBER(SEARCH(" "&amp;AM18:AM1500&amp;" ",Q468)))&gt;0,AK17,"")))))</f>
        <v/>
      </c>
      <c r="AM468" s="968" t="s">
        <v>2418</v>
      </c>
      <c r="AN468" s="968" t="s">
        <v>1597</v>
      </c>
      <c r="BN468" s="49">
        <v>1</v>
      </c>
    </row>
    <row r="469" spans="3:66" ht="35.1" customHeight="1">
      <c r="C469" s="65"/>
      <c r="D469" s="984" t="str">
        <f t="shared" si="92"/>
        <v/>
      </c>
      <c r="E469" s="982"/>
      <c r="G469" s="964" t="str">
        <f>IF(H469="","",COUNTIF(H18:H469,"&lt;&gt;"))</f>
        <v/>
      </c>
      <c r="H469" s="965" t="str" cm="1">
        <f t="array" ref="H469">IF(L469="","",IF(LEN(L469)&lt;=MAX(10,G13),L469,IFERROR(LEFT(L469,LOOKUP(2,1/(MID(L469,ROW(1:500),1)=" ")/(ROW(1:500)&lt;=MAX(10,G13)),ROW(1:500))-1),LEFT(L469,MAX(10,G13)))))</f>
        <v/>
      </c>
      <c r="I469" s="964" t="str">
        <f t="shared" si="93"/>
        <v/>
      </c>
      <c r="J469" s="964" t="str">
        <f t="shared" si="94"/>
        <v/>
      </c>
      <c r="K469" s="964" t="str">
        <f>IF(M468&lt;&gt;"",K468,IF(K468&lt;MAX(A18:A317),K468+1,""))</f>
        <v/>
      </c>
      <c r="L469" s="965" t="str">
        <f>IF(K469="","",IF(M468&lt;&gt;"",M468,INDEX(E18:E317,MATCH(K469,A18:A317,0))))</f>
        <v/>
      </c>
      <c r="M469" s="965" t="str">
        <f t="shared" si="95"/>
        <v/>
      </c>
      <c r="N469" s="965" t="str">
        <f t="shared" si="96"/>
        <v/>
      </c>
      <c r="O469" s="964" t="str">
        <f t="shared" si="97"/>
        <v/>
      </c>
      <c r="P469" s="964" t="str">
        <f t="shared" si="98"/>
        <v/>
      </c>
      <c r="Q469" s="965" t="str">
        <f t="shared" si="99"/>
        <v/>
      </c>
      <c r="R469" s="964" t="str">
        <f>IF(N469="","",IF(COUNTIF(AP18:AP300,TRIM(Q469))&gt;0,"EXCLUSION EXACTE",""))</f>
        <v/>
      </c>
      <c r="S469" s="964" t="str" cm="1">
        <f t="array" ref="S469">IF(N469="","",IF(SUMPRODUCT(--(AP18:AP300&lt;&gt;""),--ISNUMBER(SEARCH(" "&amp;AP18:AP300&amp;" ",Q469)))&gt;0,"BLOQUE MOLLUSQUES",""))</f>
        <v/>
      </c>
      <c r="T469" s="964" t="str" cm="1">
        <f t="array" ref="T469">IF(N469="","",IF(SUMPRODUCT(--(AT18:AT300&lt;&gt;""),--ISNUMBER(SEARCH(" "&amp;AT18:AT300&amp;" ",Q469)))&gt;0,"FORCE MOLLUSQUES",""))</f>
        <v/>
      </c>
      <c r="U469" s="965" t="str">
        <f t="shared" si="100"/>
        <v/>
      </c>
      <c r="V469" s="965" t="str">
        <f t="shared" si="102"/>
        <v/>
      </c>
      <c r="W469" s="977" t="str">
        <f t="shared" si="101"/>
        <v/>
      </c>
      <c r="X469" s="964" t="str" cm="1">
        <f t="array" ref="X469">IF(N469="","",IF(R469&lt;&gt;"","",IF(SUMPRODUCT(--(AN18:AN1500=X17),--(AM18:AM1500&lt;&gt;""),--ISNUMBER(SEARCH(" "&amp;AM18:AM1500&amp;" ",Q469)))&gt;0,X17,"")))</f>
        <v/>
      </c>
      <c r="Y469" s="964" t="str" cm="1">
        <f t="array" ref="Y469">IF(N469="","",IF(R469&lt;&gt;"","",IF(SUMPRODUCT(--(AN18:AN1500=Y17),--(AM18:AM1500&lt;&gt;""),--ISNUMBER(SEARCH(" "&amp;AM18:AM1500&amp;" ",Q469)))&gt;0,Y17,"")))</f>
        <v/>
      </c>
      <c r="Z469" s="964" t="str" cm="1">
        <f t="array" ref="Z469">IF(N469="","",IF(R469&lt;&gt;"","",IF(SUMPRODUCT(--(AN18:AN1500=Z17),--(AM18:AM1500&lt;&gt;""),--ISNUMBER(SEARCH(" "&amp;AM18:AM1500&amp;" ",Q469)))&gt;0,Z17,"")))</f>
        <v/>
      </c>
      <c r="AA469" s="964" t="str" cm="1">
        <f t="array" ref="AA469">IF(N469="","",IF(R469&lt;&gt;"","",IF(SUMPRODUCT(--(AN18:AN1500=AA17),--(AM18:AM1500&lt;&gt;""),--ISNUMBER(SEARCH(" "&amp;AM18:AM1500&amp;" ",Q469)))&gt;0,AA17,"")))</f>
        <v/>
      </c>
      <c r="AB469" s="964" t="str" cm="1">
        <f t="array" ref="AB469">IF(N469="","",IF(R469&lt;&gt;"","",IF(SUMPRODUCT(--(AN18:AN1500=AB17),--(AM18:AM1500&lt;&gt;""),--ISNUMBER(SEARCH(" "&amp;AM18:AM1500&amp;" ",Q469)))&gt;0,AB17,"")))</f>
        <v/>
      </c>
      <c r="AC469" s="964" t="str" cm="1">
        <f t="array" ref="AC469">IF(N469="","",IF(R469&lt;&gt;"","",IF(SUMPRODUCT(--(AN18:AN1500=AC17),--(AM18:AM1500&lt;&gt;""),--ISNUMBER(SEARCH(" "&amp;AM18:AM1500&amp;" ",Q469)))&gt;0,AC17,"")))</f>
        <v/>
      </c>
      <c r="AD469" s="964" t="str" cm="1">
        <f t="array" ref="AD469">IF(N469="","",IF(R469&lt;&gt;"","",IF(SUMPRODUCT(--(AN18:AN1500=AD17),--(AM18:AM1500&lt;&gt;""),--ISNUMBER(SEARCH(" "&amp;AM18:AM1500&amp;" ",Q469)))&gt;0,AD17,"")))</f>
        <v/>
      </c>
      <c r="AE469" s="964" t="str" cm="1">
        <f t="array" ref="AE469">IF(N469="","",IF(R469&lt;&gt;"","",IF(SUMPRODUCT(--(AN18:AN1500=AE17),--(AM18:AM1500&lt;&gt;""),--ISNUMBER(SEARCH(" "&amp;AM18:AM1500&amp;" ",Q469)))&gt;0,AE17,"")))</f>
        <v/>
      </c>
      <c r="AF469" s="964" t="str" cm="1">
        <f t="array" ref="AF469">IF(N469="","",IF(R469&lt;&gt;"","",IF(SUMPRODUCT(--(AN18:AN1500=AF17),--(AM18:AM1500&lt;&gt;""),--ISNUMBER(SEARCH(" "&amp;AM18:AM1500&amp;" ",Q469)))&gt;0,AF17,"")))</f>
        <v/>
      </c>
      <c r="AG469" s="964" t="str" cm="1">
        <f t="array" ref="AG469">IF(N469="","",IF(R469&lt;&gt;"","",IF(SUMPRODUCT(--(AN18:AN1500=AG17),--(AM18:AM1500&lt;&gt;""),--ISNUMBER(SEARCH(" "&amp;AM18:AM1500&amp;" ",Q469)))&gt;0,AG17,"")))</f>
        <v/>
      </c>
      <c r="AH469" s="964" t="str" cm="1">
        <f t="array" ref="AH469">IF(N469="","",IF(R469&lt;&gt;"","",IF(SUMPRODUCT(--(AN18:AN1500=AH17),--(AM18:AM1500&lt;&gt;""),--ISNUMBER(SEARCH(" "&amp;AM18:AM1500&amp;" ",Q469)))&gt;0,AH17,"")))</f>
        <v/>
      </c>
      <c r="AI469" s="964" t="str" cm="1">
        <f t="array" ref="AI469">IF(N469="","",IF(R469&lt;&gt;"","",IF(SUMPRODUCT(--(AN18:AN1500=AI17),--(AM18:AM1500&lt;&gt;""),--ISNUMBER(SEARCH(" "&amp;AM18:AM1500&amp;" ",Q469)))&gt;0,AI17,"")))</f>
        <v/>
      </c>
      <c r="AJ469" s="964" t="str" cm="1">
        <f t="array" ref="AJ469">IF(N469="","",IF(R469&lt;&gt;"","",IF(SUMPRODUCT(--(AN18:AN1500=AJ17),--(AM18:AM1500&lt;&gt;""),--ISNUMBER(SEARCH(" "&amp;AM18:AM1500&amp;" ",Q469)))&gt;0,AJ17,"")))</f>
        <v/>
      </c>
      <c r="AK469" s="964" t="str" cm="1">
        <f t="array" ref="AK469">IF(N469="","",IF(T469&lt;&gt;"",AK17,IF(S469&lt;&gt;"","",IF(R469&lt;&gt;"","",IF(SUMPRODUCT(--(AN18:AN1500=AK17),--(AM18:AM1500&lt;&gt;""),--ISNUMBER(SEARCH(" "&amp;AM18:AM1500&amp;" ",Q469)))&gt;0,AK17,"")))))</f>
        <v/>
      </c>
      <c r="AM469" s="964" t="s">
        <v>2223</v>
      </c>
      <c r="AN469" s="964" t="s">
        <v>1597</v>
      </c>
      <c r="BN469" s="49">
        <v>1</v>
      </c>
    </row>
    <row r="470" spans="3:66" ht="35.1" customHeight="1">
      <c r="C470" s="65"/>
      <c r="D470" s="984" t="str">
        <f t="shared" si="92"/>
        <v/>
      </c>
      <c r="E470" s="982"/>
      <c r="G470" s="963" t="str">
        <f>IF(H470="","",COUNTIF(H18:H470,"&lt;&gt;"))</f>
        <v/>
      </c>
      <c r="H470" s="958" t="str" cm="1">
        <f t="array" ref="H470">IF(L470="","",IF(LEN(L470)&lt;=MAX(10,G13),L470,IFERROR(LEFT(L470,LOOKUP(2,1/(MID(L470,ROW(1:500),1)=" ")/(ROW(1:500)&lt;=MAX(10,G13)),ROW(1:500))-1),LEFT(L470,MAX(10,G13)))))</f>
        <v/>
      </c>
      <c r="I470" s="963" t="str">
        <f t="shared" si="93"/>
        <v/>
      </c>
      <c r="J470" s="963" t="str">
        <f t="shared" si="94"/>
        <v/>
      </c>
      <c r="K470" s="964" t="str">
        <f>IF(M469&lt;&gt;"",K469,IF(K469&lt;MAX(A18:A317),K469+1,""))</f>
        <v/>
      </c>
      <c r="L470" s="965" t="str">
        <f>IF(K470="","",IF(M469&lt;&gt;"",M469,INDEX(E18:E317,MATCH(K470,A18:A317,0))))</f>
        <v/>
      </c>
      <c r="M470" s="965" t="str">
        <f t="shared" si="95"/>
        <v/>
      </c>
      <c r="N470" s="966" t="str">
        <f t="shared" si="96"/>
        <v/>
      </c>
      <c r="O470" s="967" t="str">
        <f t="shared" si="97"/>
        <v/>
      </c>
      <c r="P470" s="967" t="str">
        <f t="shared" si="98"/>
        <v/>
      </c>
      <c r="Q470" s="966" t="str">
        <f t="shared" si="99"/>
        <v/>
      </c>
      <c r="R470" s="967" t="str">
        <f>IF(N470="","",IF(COUNTIF(AP18:AP300,TRIM(Q470))&gt;0,"EXCLUSION EXACTE",""))</f>
        <v/>
      </c>
      <c r="S470" s="967" t="str" cm="1">
        <f t="array" ref="S470">IF(N470="","",IF(SUMPRODUCT(--(AP18:AP300&lt;&gt;""),--ISNUMBER(SEARCH(" "&amp;AP18:AP300&amp;" ",Q470)))&gt;0,"BLOQUE MOLLUSQUES",""))</f>
        <v/>
      </c>
      <c r="T470" s="967" t="str" cm="1">
        <f t="array" ref="T470">IF(N470="","",IF(SUMPRODUCT(--(AT18:AT300&lt;&gt;""),--ISNUMBER(SEARCH(" "&amp;AT18:AT300&amp;" ",Q470)))&gt;0,"FORCE MOLLUSQUES",""))</f>
        <v/>
      </c>
      <c r="U470" s="966" t="str">
        <f t="shared" si="100"/>
        <v/>
      </c>
      <c r="V470" s="966" t="str">
        <f t="shared" si="102"/>
        <v/>
      </c>
      <c r="W470" s="991" t="str">
        <f t="shared" si="101"/>
        <v/>
      </c>
      <c r="X470" s="967" t="str" cm="1">
        <f t="array" ref="X470">IF(N470="","",IF(R470&lt;&gt;"","",IF(SUMPRODUCT(--(AN18:AN1500=X17),--(AM18:AM1500&lt;&gt;""),--ISNUMBER(SEARCH(" "&amp;AM18:AM1500&amp;" ",Q470)))&gt;0,X17,"")))</f>
        <v/>
      </c>
      <c r="Y470" s="967" t="str" cm="1">
        <f t="array" ref="Y470">IF(N470="","",IF(R470&lt;&gt;"","",IF(SUMPRODUCT(--(AN18:AN1500=Y17),--(AM18:AM1500&lt;&gt;""),--ISNUMBER(SEARCH(" "&amp;AM18:AM1500&amp;" ",Q470)))&gt;0,Y17,"")))</f>
        <v/>
      </c>
      <c r="Z470" s="967" t="str" cm="1">
        <f t="array" ref="Z470">IF(N470="","",IF(R470&lt;&gt;"","",IF(SUMPRODUCT(--(AN18:AN1500=Z17),--(AM18:AM1500&lt;&gt;""),--ISNUMBER(SEARCH(" "&amp;AM18:AM1500&amp;" ",Q470)))&gt;0,Z17,"")))</f>
        <v/>
      </c>
      <c r="AA470" s="967" t="str" cm="1">
        <f t="array" ref="AA470">IF(N470="","",IF(R470&lt;&gt;"","",IF(SUMPRODUCT(--(AN18:AN1500=AA17),--(AM18:AM1500&lt;&gt;""),--ISNUMBER(SEARCH(" "&amp;AM18:AM1500&amp;" ",Q470)))&gt;0,AA17,"")))</f>
        <v/>
      </c>
      <c r="AB470" s="967" t="str" cm="1">
        <f t="array" ref="AB470">IF(N470="","",IF(R470&lt;&gt;"","",IF(SUMPRODUCT(--(AN18:AN1500=AB17),--(AM18:AM1500&lt;&gt;""),--ISNUMBER(SEARCH(" "&amp;AM18:AM1500&amp;" ",Q470)))&gt;0,AB17,"")))</f>
        <v/>
      </c>
      <c r="AC470" s="967" t="str" cm="1">
        <f t="array" ref="AC470">IF(N470="","",IF(R470&lt;&gt;"","",IF(SUMPRODUCT(--(AN18:AN1500=AC17),--(AM18:AM1500&lt;&gt;""),--ISNUMBER(SEARCH(" "&amp;AM18:AM1500&amp;" ",Q470)))&gt;0,AC17,"")))</f>
        <v/>
      </c>
      <c r="AD470" s="967" t="str" cm="1">
        <f t="array" ref="AD470">IF(N470="","",IF(R470&lt;&gt;"","",IF(SUMPRODUCT(--(AN18:AN1500=AD17),--(AM18:AM1500&lt;&gt;""),--ISNUMBER(SEARCH(" "&amp;AM18:AM1500&amp;" ",Q470)))&gt;0,AD17,"")))</f>
        <v/>
      </c>
      <c r="AE470" s="967" t="str" cm="1">
        <f t="array" ref="AE470">IF(N470="","",IF(R470&lt;&gt;"","",IF(SUMPRODUCT(--(AN18:AN1500=AE17),--(AM18:AM1500&lt;&gt;""),--ISNUMBER(SEARCH(" "&amp;AM18:AM1500&amp;" ",Q470)))&gt;0,AE17,"")))</f>
        <v/>
      </c>
      <c r="AF470" s="967" t="str" cm="1">
        <f t="array" ref="AF470">IF(N470="","",IF(R470&lt;&gt;"","",IF(SUMPRODUCT(--(AN18:AN1500=AF17),--(AM18:AM1500&lt;&gt;""),--ISNUMBER(SEARCH(" "&amp;AM18:AM1500&amp;" ",Q470)))&gt;0,AF17,"")))</f>
        <v/>
      </c>
      <c r="AG470" s="967" t="str" cm="1">
        <f t="array" ref="AG470">IF(N470="","",IF(R470&lt;&gt;"","",IF(SUMPRODUCT(--(AN18:AN1500=AG17),--(AM18:AM1500&lt;&gt;""),--ISNUMBER(SEARCH(" "&amp;AM18:AM1500&amp;" ",Q470)))&gt;0,AG17,"")))</f>
        <v/>
      </c>
      <c r="AH470" s="967" t="str" cm="1">
        <f t="array" ref="AH470">IF(N470="","",IF(R470&lt;&gt;"","",IF(SUMPRODUCT(--(AN18:AN1500=AH17),--(AM18:AM1500&lt;&gt;""),--ISNUMBER(SEARCH(" "&amp;AM18:AM1500&amp;" ",Q470)))&gt;0,AH17,"")))</f>
        <v/>
      </c>
      <c r="AI470" s="967" t="str" cm="1">
        <f t="array" ref="AI470">IF(N470="","",IF(R470&lt;&gt;"","",IF(SUMPRODUCT(--(AN18:AN1500=AI17),--(AM18:AM1500&lt;&gt;""),--ISNUMBER(SEARCH(" "&amp;AM18:AM1500&amp;" ",Q470)))&gt;0,AI17,"")))</f>
        <v/>
      </c>
      <c r="AJ470" s="967" t="str" cm="1">
        <f t="array" ref="AJ470">IF(N470="","",IF(R470&lt;&gt;"","",IF(SUMPRODUCT(--(AN18:AN1500=AJ17),--(AM18:AM1500&lt;&gt;""),--ISNUMBER(SEARCH(" "&amp;AM18:AM1500&amp;" ",Q470)))&gt;0,AJ17,"")))</f>
        <v/>
      </c>
      <c r="AK470" s="967" t="str" cm="1">
        <f t="array" ref="AK470">IF(N470="","",IF(T470&lt;&gt;"",AK17,IF(S470&lt;&gt;"","",IF(R470&lt;&gt;"","",IF(SUMPRODUCT(--(AN18:AN1500=AK17),--(AM18:AM1500&lt;&gt;""),--ISNUMBER(SEARCH(" "&amp;AM18:AM1500&amp;" ",Q470)))&gt;0,AK17,"")))))</f>
        <v/>
      </c>
      <c r="AM470" s="968" t="s">
        <v>2224</v>
      </c>
      <c r="AN470" s="968" t="s">
        <v>1597</v>
      </c>
      <c r="BN470" s="49">
        <v>1</v>
      </c>
    </row>
    <row r="471" spans="3:66" ht="35.1" customHeight="1">
      <c r="C471" s="65"/>
      <c r="D471" s="984" t="str">
        <f t="shared" si="92"/>
        <v/>
      </c>
      <c r="E471" s="982"/>
      <c r="G471" s="964" t="str">
        <f>IF(H471="","",COUNTIF(H18:H471,"&lt;&gt;"))</f>
        <v/>
      </c>
      <c r="H471" s="965" t="str" cm="1">
        <f t="array" ref="H471">IF(L471="","",IF(LEN(L471)&lt;=MAX(10,G13),L471,IFERROR(LEFT(L471,LOOKUP(2,1/(MID(L471,ROW(1:500),1)=" ")/(ROW(1:500)&lt;=MAX(10,G13)),ROW(1:500))-1),LEFT(L471,MAX(10,G13)))))</f>
        <v/>
      </c>
      <c r="I471" s="964" t="str">
        <f t="shared" si="93"/>
        <v/>
      </c>
      <c r="J471" s="964" t="str">
        <f t="shared" si="94"/>
        <v/>
      </c>
      <c r="K471" s="964" t="str">
        <f>IF(M470&lt;&gt;"",K470,IF(K470&lt;MAX(A18:A317),K470+1,""))</f>
        <v/>
      </c>
      <c r="L471" s="965" t="str">
        <f>IF(K471="","",IF(M470&lt;&gt;"",M470,INDEX(E18:E317,MATCH(K471,A18:A317,0))))</f>
        <v/>
      </c>
      <c r="M471" s="965" t="str">
        <f t="shared" si="95"/>
        <v/>
      </c>
      <c r="N471" s="965" t="str">
        <f t="shared" si="96"/>
        <v/>
      </c>
      <c r="O471" s="964" t="str">
        <f t="shared" si="97"/>
        <v/>
      </c>
      <c r="P471" s="964" t="str">
        <f t="shared" si="98"/>
        <v/>
      </c>
      <c r="Q471" s="965" t="str">
        <f t="shared" si="99"/>
        <v/>
      </c>
      <c r="R471" s="964" t="str">
        <f>IF(N471="","",IF(COUNTIF(AP18:AP300,TRIM(Q471))&gt;0,"EXCLUSION EXACTE",""))</f>
        <v/>
      </c>
      <c r="S471" s="964" t="str" cm="1">
        <f t="array" ref="S471">IF(N471="","",IF(SUMPRODUCT(--(AP18:AP300&lt;&gt;""),--ISNUMBER(SEARCH(" "&amp;AP18:AP300&amp;" ",Q471)))&gt;0,"BLOQUE MOLLUSQUES",""))</f>
        <v/>
      </c>
      <c r="T471" s="964" t="str" cm="1">
        <f t="array" ref="T471">IF(N471="","",IF(SUMPRODUCT(--(AT18:AT300&lt;&gt;""),--ISNUMBER(SEARCH(" "&amp;AT18:AT300&amp;" ",Q471)))&gt;0,"FORCE MOLLUSQUES",""))</f>
        <v/>
      </c>
      <c r="U471" s="965" t="str">
        <f t="shared" si="100"/>
        <v/>
      </c>
      <c r="V471" s="965" t="str">
        <f t="shared" si="102"/>
        <v/>
      </c>
      <c r="W471" s="977" t="str">
        <f t="shared" si="101"/>
        <v/>
      </c>
      <c r="X471" s="964" t="str" cm="1">
        <f t="array" ref="X471">IF(N471="","",IF(R471&lt;&gt;"","",IF(SUMPRODUCT(--(AN18:AN1500=X17),--(AM18:AM1500&lt;&gt;""),--ISNUMBER(SEARCH(" "&amp;AM18:AM1500&amp;" ",Q471)))&gt;0,X17,"")))</f>
        <v/>
      </c>
      <c r="Y471" s="964" t="str" cm="1">
        <f t="array" ref="Y471">IF(N471="","",IF(R471&lt;&gt;"","",IF(SUMPRODUCT(--(AN18:AN1500=Y17),--(AM18:AM1500&lt;&gt;""),--ISNUMBER(SEARCH(" "&amp;AM18:AM1500&amp;" ",Q471)))&gt;0,Y17,"")))</f>
        <v/>
      </c>
      <c r="Z471" s="964" t="str" cm="1">
        <f t="array" ref="Z471">IF(N471="","",IF(R471&lt;&gt;"","",IF(SUMPRODUCT(--(AN18:AN1500=Z17),--(AM18:AM1500&lt;&gt;""),--ISNUMBER(SEARCH(" "&amp;AM18:AM1500&amp;" ",Q471)))&gt;0,Z17,"")))</f>
        <v/>
      </c>
      <c r="AA471" s="964" t="str" cm="1">
        <f t="array" ref="AA471">IF(N471="","",IF(R471&lt;&gt;"","",IF(SUMPRODUCT(--(AN18:AN1500=AA17),--(AM18:AM1500&lt;&gt;""),--ISNUMBER(SEARCH(" "&amp;AM18:AM1500&amp;" ",Q471)))&gt;0,AA17,"")))</f>
        <v/>
      </c>
      <c r="AB471" s="964" t="str" cm="1">
        <f t="array" ref="AB471">IF(N471="","",IF(R471&lt;&gt;"","",IF(SUMPRODUCT(--(AN18:AN1500=AB17),--(AM18:AM1500&lt;&gt;""),--ISNUMBER(SEARCH(" "&amp;AM18:AM1500&amp;" ",Q471)))&gt;0,AB17,"")))</f>
        <v/>
      </c>
      <c r="AC471" s="964" t="str" cm="1">
        <f t="array" ref="AC471">IF(N471="","",IF(R471&lt;&gt;"","",IF(SUMPRODUCT(--(AN18:AN1500=AC17),--(AM18:AM1500&lt;&gt;""),--ISNUMBER(SEARCH(" "&amp;AM18:AM1500&amp;" ",Q471)))&gt;0,AC17,"")))</f>
        <v/>
      </c>
      <c r="AD471" s="964" t="str" cm="1">
        <f t="array" ref="AD471">IF(N471="","",IF(R471&lt;&gt;"","",IF(SUMPRODUCT(--(AN18:AN1500=AD17),--(AM18:AM1500&lt;&gt;""),--ISNUMBER(SEARCH(" "&amp;AM18:AM1500&amp;" ",Q471)))&gt;0,AD17,"")))</f>
        <v/>
      </c>
      <c r="AE471" s="964" t="str" cm="1">
        <f t="array" ref="AE471">IF(N471="","",IF(R471&lt;&gt;"","",IF(SUMPRODUCT(--(AN18:AN1500=AE17),--(AM18:AM1500&lt;&gt;""),--ISNUMBER(SEARCH(" "&amp;AM18:AM1500&amp;" ",Q471)))&gt;0,AE17,"")))</f>
        <v/>
      </c>
      <c r="AF471" s="964" t="str" cm="1">
        <f t="array" ref="AF471">IF(N471="","",IF(R471&lt;&gt;"","",IF(SUMPRODUCT(--(AN18:AN1500=AF17),--(AM18:AM1500&lt;&gt;""),--ISNUMBER(SEARCH(" "&amp;AM18:AM1500&amp;" ",Q471)))&gt;0,AF17,"")))</f>
        <v/>
      </c>
      <c r="AG471" s="964" t="str" cm="1">
        <f t="array" ref="AG471">IF(N471="","",IF(R471&lt;&gt;"","",IF(SUMPRODUCT(--(AN18:AN1500=AG17),--(AM18:AM1500&lt;&gt;""),--ISNUMBER(SEARCH(" "&amp;AM18:AM1500&amp;" ",Q471)))&gt;0,AG17,"")))</f>
        <v/>
      </c>
      <c r="AH471" s="964" t="str" cm="1">
        <f t="array" ref="AH471">IF(N471="","",IF(R471&lt;&gt;"","",IF(SUMPRODUCT(--(AN18:AN1500=AH17),--(AM18:AM1500&lt;&gt;""),--ISNUMBER(SEARCH(" "&amp;AM18:AM1500&amp;" ",Q471)))&gt;0,AH17,"")))</f>
        <v/>
      </c>
      <c r="AI471" s="964" t="str" cm="1">
        <f t="array" ref="AI471">IF(N471="","",IF(R471&lt;&gt;"","",IF(SUMPRODUCT(--(AN18:AN1500=AI17),--(AM18:AM1500&lt;&gt;""),--ISNUMBER(SEARCH(" "&amp;AM18:AM1500&amp;" ",Q471)))&gt;0,AI17,"")))</f>
        <v/>
      </c>
      <c r="AJ471" s="964" t="str" cm="1">
        <f t="array" ref="AJ471">IF(N471="","",IF(R471&lt;&gt;"","",IF(SUMPRODUCT(--(AN18:AN1500=AJ17),--(AM18:AM1500&lt;&gt;""),--ISNUMBER(SEARCH(" "&amp;AM18:AM1500&amp;" ",Q471)))&gt;0,AJ17,"")))</f>
        <v/>
      </c>
      <c r="AK471" s="964" t="str" cm="1">
        <f t="array" ref="AK471">IF(N471="","",IF(T471&lt;&gt;"",AK17,IF(S471&lt;&gt;"","",IF(R471&lt;&gt;"","",IF(SUMPRODUCT(--(AN18:AN1500=AK17),--(AM18:AM1500&lt;&gt;""),--ISNUMBER(SEARCH(" "&amp;AM18:AM1500&amp;" ",Q471)))&gt;0,AK17,"")))))</f>
        <v/>
      </c>
      <c r="AM471" s="964" t="s">
        <v>2225</v>
      </c>
      <c r="AN471" s="964" t="s">
        <v>1597</v>
      </c>
      <c r="BN471" s="49">
        <v>1</v>
      </c>
    </row>
    <row r="472" spans="3:66" ht="35.1" customHeight="1">
      <c r="C472" s="65"/>
      <c r="D472" s="984" t="str">
        <f t="shared" si="92"/>
        <v/>
      </c>
      <c r="E472" s="982"/>
      <c r="G472" s="963" t="str">
        <f>IF(H472="","",COUNTIF(H18:H472,"&lt;&gt;"))</f>
        <v/>
      </c>
      <c r="H472" s="958" t="str" cm="1">
        <f t="array" ref="H472">IF(L472="","",IF(LEN(L472)&lt;=MAX(10,G13),L472,IFERROR(LEFT(L472,LOOKUP(2,1/(MID(L472,ROW(1:500),1)=" ")/(ROW(1:500)&lt;=MAX(10,G13)),ROW(1:500))-1),LEFT(L472,MAX(10,G13)))))</f>
        <v/>
      </c>
      <c r="I472" s="963" t="str">
        <f t="shared" si="93"/>
        <v/>
      </c>
      <c r="J472" s="963" t="str">
        <f t="shared" si="94"/>
        <v/>
      </c>
      <c r="K472" s="964" t="str">
        <f>IF(M471&lt;&gt;"",K471,IF(K471&lt;MAX(A18:A317),K471+1,""))</f>
        <v/>
      </c>
      <c r="L472" s="965" t="str">
        <f>IF(K472="","",IF(M471&lt;&gt;"",M471,INDEX(E18:E317,MATCH(K472,A18:A317,0))))</f>
        <v/>
      </c>
      <c r="M472" s="965" t="str">
        <f t="shared" si="95"/>
        <v/>
      </c>
      <c r="N472" s="966" t="str">
        <f t="shared" si="96"/>
        <v/>
      </c>
      <c r="O472" s="967" t="str">
        <f t="shared" si="97"/>
        <v/>
      </c>
      <c r="P472" s="967" t="str">
        <f t="shared" si="98"/>
        <v/>
      </c>
      <c r="Q472" s="966" t="str">
        <f t="shared" si="99"/>
        <v/>
      </c>
      <c r="R472" s="967" t="str">
        <f>IF(N472="","",IF(COUNTIF(AP18:AP300,TRIM(Q472))&gt;0,"EXCLUSION EXACTE",""))</f>
        <v/>
      </c>
      <c r="S472" s="967" t="str" cm="1">
        <f t="array" ref="S472">IF(N472="","",IF(SUMPRODUCT(--(AP18:AP300&lt;&gt;""),--ISNUMBER(SEARCH(" "&amp;AP18:AP300&amp;" ",Q472)))&gt;0,"BLOQUE MOLLUSQUES",""))</f>
        <v/>
      </c>
      <c r="T472" s="967" t="str" cm="1">
        <f t="array" ref="T472">IF(N472="","",IF(SUMPRODUCT(--(AT18:AT300&lt;&gt;""),--ISNUMBER(SEARCH(" "&amp;AT18:AT300&amp;" ",Q472)))&gt;0,"FORCE MOLLUSQUES",""))</f>
        <v/>
      </c>
      <c r="U472" s="966" t="str">
        <f t="shared" si="100"/>
        <v/>
      </c>
      <c r="V472" s="966" t="str">
        <f t="shared" si="102"/>
        <v/>
      </c>
      <c r="W472" s="991" t="str">
        <f t="shared" si="101"/>
        <v/>
      </c>
      <c r="X472" s="967" t="str" cm="1">
        <f t="array" ref="X472">IF(N472="","",IF(R472&lt;&gt;"","",IF(SUMPRODUCT(--(AN18:AN1500=X17),--(AM18:AM1500&lt;&gt;""),--ISNUMBER(SEARCH(" "&amp;AM18:AM1500&amp;" ",Q472)))&gt;0,X17,"")))</f>
        <v/>
      </c>
      <c r="Y472" s="967" t="str" cm="1">
        <f t="array" ref="Y472">IF(N472="","",IF(R472&lt;&gt;"","",IF(SUMPRODUCT(--(AN18:AN1500=Y17),--(AM18:AM1500&lt;&gt;""),--ISNUMBER(SEARCH(" "&amp;AM18:AM1500&amp;" ",Q472)))&gt;0,Y17,"")))</f>
        <v/>
      </c>
      <c r="Z472" s="967" t="str" cm="1">
        <f t="array" ref="Z472">IF(N472="","",IF(R472&lt;&gt;"","",IF(SUMPRODUCT(--(AN18:AN1500=Z17),--(AM18:AM1500&lt;&gt;""),--ISNUMBER(SEARCH(" "&amp;AM18:AM1500&amp;" ",Q472)))&gt;0,Z17,"")))</f>
        <v/>
      </c>
      <c r="AA472" s="967" t="str" cm="1">
        <f t="array" ref="AA472">IF(N472="","",IF(R472&lt;&gt;"","",IF(SUMPRODUCT(--(AN18:AN1500=AA17),--(AM18:AM1500&lt;&gt;""),--ISNUMBER(SEARCH(" "&amp;AM18:AM1500&amp;" ",Q472)))&gt;0,AA17,"")))</f>
        <v/>
      </c>
      <c r="AB472" s="967" t="str" cm="1">
        <f t="array" ref="AB472">IF(N472="","",IF(R472&lt;&gt;"","",IF(SUMPRODUCT(--(AN18:AN1500=AB17),--(AM18:AM1500&lt;&gt;""),--ISNUMBER(SEARCH(" "&amp;AM18:AM1500&amp;" ",Q472)))&gt;0,AB17,"")))</f>
        <v/>
      </c>
      <c r="AC472" s="967" t="str" cm="1">
        <f t="array" ref="AC472">IF(N472="","",IF(R472&lt;&gt;"","",IF(SUMPRODUCT(--(AN18:AN1500=AC17),--(AM18:AM1500&lt;&gt;""),--ISNUMBER(SEARCH(" "&amp;AM18:AM1500&amp;" ",Q472)))&gt;0,AC17,"")))</f>
        <v/>
      </c>
      <c r="AD472" s="967" t="str" cm="1">
        <f t="array" ref="AD472">IF(N472="","",IF(R472&lt;&gt;"","",IF(SUMPRODUCT(--(AN18:AN1500=AD17),--(AM18:AM1500&lt;&gt;""),--ISNUMBER(SEARCH(" "&amp;AM18:AM1500&amp;" ",Q472)))&gt;0,AD17,"")))</f>
        <v/>
      </c>
      <c r="AE472" s="967" t="str" cm="1">
        <f t="array" ref="AE472">IF(N472="","",IF(R472&lt;&gt;"","",IF(SUMPRODUCT(--(AN18:AN1500=AE17),--(AM18:AM1500&lt;&gt;""),--ISNUMBER(SEARCH(" "&amp;AM18:AM1500&amp;" ",Q472)))&gt;0,AE17,"")))</f>
        <v/>
      </c>
      <c r="AF472" s="967" t="str" cm="1">
        <f t="array" ref="AF472">IF(N472="","",IF(R472&lt;&gt;"","",IF(SUMPRODUCT(--(AN18:AN1500=AF17),--(AM18:AM1500&lt;&gt;""),--ISNUMBER(SEARCH(" "&amp;AM18:AM1500&amp;" ",Q472)))&gt;0,AF17,"")))</f>
        <v/>
      </c>
      <c r="AG472" s="967" t="str" cm="1">
        <f t="array" ref="AG472">IF(N472="","",IF(R472&lt;&gt;"","",IF(SUMPRODUCT(--(AN18:AN1500=AG17),--(AM18:AM1500&lt;&gt;""),--ISNUMBER(SEARCH(" "&amp;AM18:AM1500&amp;" ",Q472)))&gt;0,AG17,"")))</f>
        <v/>
      </c>
      <c r="AH472" s="967" t="str" cm="1">
        <f t="array" ref="AH472">IF(N472="","",IF(R472&lt;&gt;"","",IF(SUMPRODUCT(--(AN18:AN1500=AH17),--(AM18:AM1500&lt;&gt;""),--ISNUMBER(SEARCH(" "&amp;AM18:AM1500&amp;" ",Q472)))&gt;0,AH17,"")))</f>
        <v/>
      </c>
      <c r="AI472" s="967" t="str" cm="1">
        <f t="array" ref="AI472">IF(N472="","",IF(R472&lt;&gt;"","",IF(SUMPRODUCT(--(AN18:AN1500=AI17),--(AM18:AM1500&lt;&gt;""),--ISNUMBER(SEARCH(" "&amp;AM18:AM1500&amp;" ",Q472)))&gt;0,AI17,"")))</f>
        <v/>
      </c>
      <c r="AJ472" s="967" t="str" cm="1">
        <f t="array" ref="AJ472">IF(N472="","",IF(R472&lt;&gt;"","",IF(SUMPRODUCT(--(AN18:AN1500=AJ17),--(AM18:AM1500&lt;&gt;""),--ISNUMBER(SEARCH(" "&amp;AM18:AM1500&amp;" ",Q472)))&gt;0,AJ17,"")))</f>
        <v/>
      </c>
      <c r="AK472" s="967" t="str" cm="1">
        <f t="array" ref="AK472">IF(N472="","",IF(T472&lt;&gt;"",AK17,IF(S472&lt;&gt;"","",IF(R472&lt;&gt;"","",IF(SUMPRODUCT(--(AN18:AN1500=AK17),--(AM18:AM1500&lt;&gt;""),--ISNUMBER(SEARCH(" "&amp;AM18:AM1500&amp;" ",Q472)))&gt;0,AK17,"")))))</f>
        <v/>
      </c>
      <c r="AM472" s="968" t="s">
        <v>2226</v>
      </c>
      <c r="AN472" s="968" t="s">
        <v>1597</v>
      </c>
      <c r="BN472" s="49">
        <v>1</v>
      </c>
    </row>
    <row r="473" spans="3:66" ht="35.1" customHeight="1">
      <c r="C473" s="65"/>
      <c r="D473" s="984" t="str">
        <f t="shared" si="92"/>
        <v/>
      </c>
      <c r="E473" s="982"/>
      <c r="G473" s="964" t="str">
        <f>IF(H473="","",COUNTIF(H18:H473,"&lt;&gt;"))</f>
        <v/>
      </c>
      <c r="H473" s="965" t="str" cm="1">
        <f t="array" ref="H473">IF(L473="","",IF(LEN(L473)&lt;=MAX(10,G13),L473,IFERROR(LEFT(L473,LOOKUP(2,1/(MID(L473,ROW(1:500),1)=" ")/(ROW(1:500)&lt;=MAX(10,G13)),ROW(1:500))-1),LEFT(L473,MAX(10,G13)))))</f>
        <v/>
      </c>
      <c r="I473" s="964" t="str">
        <f t="shared" si="93"/>
        <v/>
      </c>
      <c r="J473" s="964" t="str">
        <f t="shared" si="94"/>
        <v/>
      </c>
      <c r="K473" s="964" t="str">
        <f>IF(M472&lt;&gt;"",K472,IF(K472&lt;MAX(A18:A317),K472+1,""))</f>
        <v/>
      </c>
      <c r="L473" s="965" t="str">
        <f>IF(K473="","",IF(M472&lt;&gt;"",M472,INDEX(E18:E317,MATCH(K473,A18:A317,0))))</f>
        <v/>
      </c>
      <c r="M473" s="965" t="str">
        <f t="shared" si="95"/>
        <v/>
      </c>
      <c r="N473" s="965" t="str">
        <f t="shared" si="96"/>
        <v/>
      </c>
      <c r="O473" s="964" t="str">
        <f t="shared" si="97"/>
        <v/>
      </c>
      <c r="P473" s="964" t="str">
        <f t="shared" si="98"/>
        <v/>
      </c>
      <c r="Q473" s="965" t="str">
        <f t="shared" si="99"/>
        <v/>
      </c>
      <c r="R473" s="964" t="str">
        <f>IF(N473="","",IF(COUNTIF(AP18:AP300,TRIM(Q473))&gt;0,"EXCLUSION EXACTE",""))</f>
        <v/>
      </c>
      <c r="S473" s="964" t="str" cm="1">
        <f t="array" ref="S473">IF(N473="","",IF(SUMPRODUCT(--(AP18:AP300&lt;&gt;""),--ISNUMBER(SEARCH(" "&amp;AP18:AP300&amp;" ",Q473)))&gt;0,"BLOQUE MOLLUSQUES",""))</f>
        <v/>
      </c>
      <c r="T473" s="964" t="str" cm="1">
        <f t="array" ref="T473">IF(N473="","",IF(SUMPRODUCT(--(AT18:AT300&lt;&gt;""),--ISNUMBER(SEARCH(" "&amp;AT18:AT300&amp;" ",Q473)))&gt;0,"FORCE MOLLUSQUES",""))</f>
        <v/>
      </c>
      <c r="U473" s="965" t="str">
        <f t="shared" si="100"/>
        <v/>
      </c>
      <c r="V473" s="965" t="str">
        <f t="shared" si="102"/>
        <v/>
      </c>
      <c r="W473" s="977" t="str">
        <f t="shared" si="101"/>
        <v/>
      </c>
      <c r="X473" s="964" t="str" cm="1">
        <f t="array" ref="X473">IF(N473="","",IF(R473&lt;&gt;"","",IF(SUMPRODUCT(--(AN18:AN1500=X17),--(AM18:AM1500&lt;&gt;""),--ISNUMBER(SEARCH(" "&amp;AM18:AM1500&amp;" ",Q473)))&gt;0,X17,"")))</f>
        <v/>
      </c>
      <c r="Y473" s="964" t="str" cm="1">
        <f t="array" ref="Y473">IF(N473="","",IF(R473&lt;&gt;"","",IF(SUMPRODUCT(--(AN18:AN1500=Y17),--(AM18:AM1500&lt;&gt;""),--ISNUMBER(SEARCH(" "&amp;AM18:AM1500&amp;" ",Q473)))&gt;0,Y17,"")))</f>
        <v/>
      </c>
      <c r="Z473" s="964" t="str" cm="1">
        <f t="array" ref="Z473">IF(N473="","",IF(R473&lt;&gt;"","",IF(SUMPRODUCT(--(AN18:AN1500=Z17),--(AM18:AM1500&lt;&gt;""),--ISNUMBER(SEARCH(" "&amp;AM18:AM1500&amp;" ",Q473)))&gt;0,Z17,"")))</f>
        <v/>
      </c>
      <c r="AA473" s="964" t="str" cm="1">
        <f t="array" ref="AA473">IF(N473="","",IF(R473&lt;&gt;"","",IF(SUMPRODUCT(--(AN18:AN1500=AA17),--(AM18:AM1500&lt;&gt;""),--ISNUMBER(SEARCH(" "&amp;AM18:AM1500&amp;" ",Q473)))&gt;0,AA17,"")))</f>
        <v/>
      </c>
      <c r="AB473" s="964" t="str" cm="1">
        <f t="array" ref="AB473">IF(N473="","",IF(R473&lt;&gt;"","",IF(SUMPRODUCT(--(AN18:AN1500=AB17),--(AM18:AM1500&lt;&gt;""),--ISNUMBER(SEARCH(" "&amp;AM18:AM1500&amp;" ",Q473)))&gt;0,AB17,"")))</f>
        <v/>
      </c>
      <c r="AC473" s="964" t="str" cm="1">
        <f t="array" ref="AC473">IF(N473="","",IF(R473&lt;&gt;"","",IF(SUMPRODUCT(--(AN18:AN1500=AC17),--(AM18:AM1500&lt;&gt;""),--ISNUMBER(SEARCH(" "&amp;AM18:AM1500&amp;" ",Q473)))&gt;0,AC17,"")))</f>
        <v/>
      </c>
      <c r="AD473" s="964" t="str" cm="1">
        <f t="array" ref="AD473">IF(N473="","",IF(R473&lt;&gt;"","",IF(SUMPRODUCT(--(AN18:AN1500=AD17),--(AM18:AM1500&lt;&gt;""),--ISNUMBER(SEARCH(" "&amp;AM18:AM1500&amp;" ",Q473)))&gt;0,AD17,"")))</f>
        <v/>
      </c>
      <c r="AE473" s="964" t="str" cm="1">
        <f t="array" ref="AE473">IF(N473="","",IF(R473&lt;&gt;"","",IF(SUMPRODUCT(--(AN18:AN1500=AE17),--(AM18:AM1500&lt;&gt;""),--ISNUMBER(SEARCH(" "&amp;AM18:AM1500&amp;" ",Q473)))&gt;0,AE17,"")))</f>
        <v/>
      </c>
      <c r="AF473" s="964" t="str" cm="1">
        <f t="array" ref="AF473">IF(N473="","",IF(R473&lt;&gt;"","",IF(SUMPRODUCT(--(AN18:AN1500=AF17),--(AM18:AM1500&lt;&gt;""),--ISNUMBER(SEARCH(" "&amp;AM18:AM1500&amp;" ",Q473)))&gt;0,AF17,"")))</f>
        <v/>
      </c>
      <c r="AG473" s="964" t="str" cm="1">
        <f t="array" ref="AG473">IF(N473="","",IF(R473&lt;&gt;"","",IF(SUMPRODUCT(--(AN18:AN1500=AG17),--(AM18:AM1500&lt;&gt;""),--ISNUMBER(SEARCH(" "&amp;AM18:AM1500&amp;" ",Q473)))&gt;0,AG17,"")))</f>
        <v/>
      </c>
      <c r="AH473" s="964" t="str" cm="1">
        <f t="array" ref="AH473">IF(N473="","",IF(R473&lt;&gt;"","",IF(SUMPRODUCT(--(AN18:AN1500=AH17),--(AM18:AM1500&lt;&gt;""),--ISNUMBER(SEARCH(" "&amp;AM18:AM1500&amp;" ",Q473)))&gt;0,AH17,"")))</f>
        <v/>
      </c>
      <c r="AI473" s="964" t="str" cm="1">
        <f t="array" ref="AI473">IF(N473="","",IF(R473&lt;&gt;"","",IF(SUMPRODUCT(--(AN18:AN1500=AI17),--(AM18:AM1500&lt;&gt;""),--ISNUMBER(SEARCH(" "&amp;AM18:AM1500&amp;" ",Q473)))&gt;0,AI17,"")))</f>
        <v/>
      </c>
      <c r="AJ473" s="964" t="str" cm="1">
        <f t="array" ref="AJ473">IF(N473="","",IF(R473&lt;&gt;"","",IF(SUMPRODUCT(--(AN18:AN1500=AJ17),--(AM18:AM1500&lt;&gt;""),--ISNUMBER(SEARCH(" "&amp;AM18:AM1500&amp;" ",Q473)))&gt;0,AJ17,"")))</f>
        <v/>
      </c>
      <c r="AK473" s="964" t="str" cm="1">
        <f t="array" ref="AK473">IF(N473="","",IF(T473&lt;&gt;"",AK17,IF(S473&lt;&gt;"","",IF(R473&lt;&gt;"","",IF(SUMPRODUCT(--(AN18:AN1500=AK17),--(AM18:AM1500&lt;&gt;""),--ISNUMBER(SEARCH(" "&amp;AM18:AM1500&amp;" ",Q473)))&gt;0,AK17,"")))))</f>
        <v/>
      </c>
      <c r="AM473" s="964" t="s">
        <v>2227</v>
      </c>
      <c r="AN473" s="964" t="s">
        <v>1597</v>
      </c>
      <c r="BN473" s="49">
        <v>1</v>
      </c>
    </row>
    <row r="474" spans="3:66" ht="35.1" customHeight="1">
      <c r="C474" s="65"/>
      <c r="D474" s="984" t="str">
        <f t="shared" si="92"/>
        <v/>
      </c>
      <c r="E474" s="982"/>
      <c r="G474" s="963" t="str">
        <f>IF(H474="","",COUNTIF(H18:H474,"&lt;&gt;"))</f>
        <v/>
      </c>
      <c r="H474" s="958" t="str" cm="1">
        <f t="array" ref="H474">IF(L474="","",IF(LEN(L474)&lt;=MAX(10,G13),L474,IFERROR(LEFT(L474,LOOKUP(2,1/(MID(L474,ROW(1:500),1)=" ")/(ROW(1:500)&lt;=MAX(10,G13)),ROW(1:500))-1),LEFT(L474,MAX(10,G13)))))</f>
        <v/>
      </c>
      <c r="I474" s="963" t="str">
        <f t="shared" si="93"/>
        <v/>
      </c>
      <c r="J474" s="963" t="str">
        <f t="shared" si="94"/>
        <v/>
      </c>
      <c r="K474" s="964" t="str">
        <f>IF(M473&lt;&gt;"",K473,IF(K473&lt;MAX(A18:A317),K473+1,""))</f>
        <v/>
      </c>
      <c r="L474" s="965" t="str">
        <f>IF(K474="","",IF(M473&lt;&gt;"",M473,INDEX(E18:E317,MATCH(K474,A18:A317,0))))</f>
        <v/>
      </c>
      <c r="M474" s="965" t="str">
        <f t="shared" si="95"/>
        <v/>
      </c>
      <c r="N474" s="966" t="str">
        <f t="shared" si="96"/>
        <v/>
      </c>
      <c r="O474" s="967" t="str">
        <f t="shared" si="97"/>
        <v/>
      </c>
      <c r="P474" s="967" t="str">
        <f t="shared" si="98"/>
        <v/>
      </c>
      <c r="Q474" s="966" t="str">
        <f t="shared" si="99"/>
        <v/>
      </c>
      <c r="R474" s="967" t="str">
        <f>IF(N474="","",IF(COUNTIF(AP18:AP300,TRIM(Q474))&gt;0,"EXCLUSION EXACTE",""))</f>
        <v/>
      </c>
      <c r="S474" s="967" t="str" cm="1">
        <f t="array" ref="S474">IF(N474="","",IF(SUMPRODUCT(--(AP18:AP300&lt;&gt;""),--ISNUMBER(SEARCH(" "&amp;AP18:AP300&amp;" ",Q474)))&gt;0,"BLOQUE MOLLUSQUES",""))</f>
        <v/>
      </c>
      <c r="T474" s="967" t="str" cm="1">
        <f t="array" ref="T474">IF(N474="","",IF(SUMPRODUCT(--(AT18:AT300&lt;&gt;""),--ISNUMBER(SEARCH(" "&amp;AT18:AT300&amp;" ",Q474)))&gt;0,"FORCE MOLLUSQUES",""))</f>
        <v/>
      </c>
      <c r="U474" s="966" t="str">
        <f t="shared" si="100"/>
        <v/>
      </c>
      <c r="V474" s="966" t="str">
        <f t="shared" si="102"/>
        <v/>
      </c>
      <c r="W474" s="991" t="str">
        <f t="shared" si="101"/>
        <v/>
      </c>
      <c r="X474" s="967" t="str" cm="1">
        <f t="array" ref="X474">IF(N474="","",IF(R474&lt;&gt;"","",IF(SUMPRODUCT(--(AN18:AN1500=X17),--(AM18:AM1500&lt;&gt;""),--ISNUMBER(SEARCH(" "&amp;AM18:AM1500&amp;" ",Q474)))&gt;0,X17,"")))</f>
        <v/>
      </c>
      <c r="Y474" s="967" t="str" cm="1">
        <f t="array" ref="Y474">IF(N474="","",IF(R474&lt;&gt;"","",IF(SUMPRODUCT(--(AN18:AN1500=Y17),--(AM18:AM1500&lt;&gt;""),--ISNUMBER(SEARCH(" "&amp;AM18:AM1500&amp;" ",Q474)))&gt;0,Y17,"")))</f>
        <v/>
      </c>
      <c r="Z474" s="967" t="str" cm="1">
        <f t="array" ref="Z474">IF(N474="","",IF(R474&lt;&gt;"","",IF(SUMPRODUCT(--(AN18:AN1500=Z17),--(AM18:AM1500&lt;&gt;""),--ISNUMBER(SEARCH(" "&amp;AM18:AM1500&amp;" ",Q474)))&gt;0,Z17,"")))</f>
        <v/>
      </c>
      <c r="AA474" s="967" t="str" cm="1">
        <f t="array" ref="AA474">IF(N474="","",IF(R474&lt;&gt;"","",IF(SUMPRODUCT(--(AN18:AN1500=AA17),--(AM18:AM1500&lt;&gt;""),--ISNUMBER(SEARCH(" "&amp;AM18:AM1500&amp;" ",Q474)))&gt;0,AA17,"")))</f>
        <v/>
      </c>
      <c r="AB474" s="967" t="str" cm="1">
        <f t="array" ref="AB474">IF(N474="","",IF(R474&lt;&gt;"","",IF(SUMPRODUCT(--(AN18:AN1500=AB17),--(AM18:AM1500&lt;&gt;""),--ISNUMBER(SEARCH(" "&amp;AM18:AM1500&amp;" ",Q474)))&gt;0,AB17,"")))</f>
        <v/>
      </c>
      <c r="AC474" s="967" t="str" cm="1">
        <f t="array" ref="AC474">IF(N474="","",IF(R474&lt;&gt;"","",IF(SUMPRODUCT(--(AN18:AN1500=AC17),--(AM18:AM1500&lt;&gt;""),--ISNUMBER(SEARCH(" "&amp;AM18:AM1500&amp;" ",Q474)))&gt;0,AC17,"")))</f>
        <v/>
      </c>
      <c r="AD474" s="967" t="str" cm="1">
        <f t="array" ref="AD474">IF(N474="","",IF(R474&lt;&gt;"","",IF(SUMPRODUCT(--(AN18:AN1500=AD17),--(AM18:AM1500&lt;&gt;""),--ISNUMBER(SEARCH(" "&amp;AM18:AM1500&amp;" ",Q474)))&gt;0,AD17,"")))</f>
        <v/>
      </c>
      <c r="AE474" s="967" t="str" cm="1">
        <f t="array" ref="AE474">IF(N474="","",IF(R474&lt;&gt;"","",IF(SUMPRODUCT(--(AN18:AN1500=AE17),--(AM18:AM1500&lt;&gt;""),--ISNUMBER(SEARCH(" "&amp;AM18:AM1500&amp;" ",Q474)))&gt;0,AE17,"")))</f>
        <v/>
      </c>
      <c r="AF474" s="967" t="str" cm="1">
        <f t="array" ref="AF474">IF(N474="","",IF(R474&lt;&gt;"","",IF(SUMPRODUCT(--(AN18:AN1500=AF17),--(AM18:AM1500&lt;&gt;""),--ISNUMBER(SEARCH(" "&amp;AM18:AM1500&amp;" ",Q474)))&gt;0,AF17,"")))</f>
        <v/>
      </c>
      <c r="AG474" s="967" t="str" cm="1">
        <f t="array" ref="AG474">IF(N474="","",IF(R474&lt;&gt;"","",IF(SUMPRODUCT(--(AN18:AN1500=AG17),--(AM18:AM1500&lt;&gt;""),--ISNUMBER(SEARCH(" "&amp;AM18:AM1500&amp;" ",Q474)))&gt;0,AG17,"")))</f>
        <v/>
      </c>
      <c r="AH474" s="967" t="str" cm="1">
        <f t="array" ref="AH474">IF(N474="","",IF(R474&lt;&gt;"","",IF(SUMPRODUCT(--(AN18:AN1500=AH17),--(AM18:AM1500&lt;&gt;""),--ISNUMBER(SEARCH(" "&amp;AM18:AM1500&amp;" ",Q474)))&gt;0,AH17,"")))</f>
        <v/>
      </c>
      <c r="AI474" s="967" t="str" cm="1">
        <f t="array" ref="AI474">IF(N474="","",IF(R474&lt;&gt;"","",IF(SUMPRODUCT(--(AN18:AN1500=AI17),--(AM18:AM1500&lt;&gt;""),--ISNUMBER(SEARCH(" "&amp;AM18:AM1500&amp;" ",Q474)))&gt;0,AI17,"")))</f>
        <v/>
      </c>
      <c r="AJ474" s="967" t="str" cm="1">
        <f t="array" ref="AJ474">IF(N474="","",IF(R474&lt;&gt;"","",IF(SUMPRODUCT(--(AN18:AN1500=AJ17),--(AM18:AM1500&lt;&gt;""),--ISNUMBER(SEARCH(" "&amp;AM18:AM1500&amp;" ",Q474)))&gt;0,AJ17,"")))</f>
        <v/>
      </c>
      <c r="AK474" s="967" t="str" cm="1">
        <f t="array" ref="AK474">IF(N474="","",IF(T474&lt;&gt;"",AK17,IF(S474&lt;&gt;"","",IF(R474&lt;&gt;"","",IF(SUMPRODUCT(--(AN18:AN1500=AK17),--(AM18:AM1500&lt;&gt;""),--ISNUMBER(SEARCH(" "&amp;AM18:AM1500&amp;" ",Q474)))&gt;0,AK17,"")))))</f>
        <v/>
      </c>
      <c r="AM474" s="968" t="s">
        <v>2228</v>
      </c>
      <c r="AN474" s="968" t="s">
        <v>1597</v>
      </c>
      <c r="BN474" s="49">
        <v>1</v>
      </c>
    </row>
    <row r="475" spans="3:66" ht="35.1" customHeight="1">
      <c r="C475" s="65"/>
      <c r="D475" s="984" t="str">
        <f t="shared" si="92"/>
        <v/>
      </c>
      <c r="E475" s="982"/>
      <c r="G475" s="964" t="str">
        <f>IF(H475="","",COUNTIF(H18:H475,"&lt;&gt;"))</f>
        <v/>
      </c>
      <c r="H475" s="965" t="str" cm="1">
        <f t="array" ref="H475">IF(L475="","",IF(LEN(L475)&lt;=MAX(10,G13),L475,IFERROR(LEFT(L475,LOOKUP(2,1/(MID(L475,ROW(1:500),1)=" ")/(ROW(1:500)&lt;=MAX(10,G13)),ROW(1:500))-1),LEFT(L475,MAX(10,G13)))))</f>
        <v/>
      </c>
      <c r="I475" s="964" t="str">
        <f t="shared" si="93"/>
        <v/>
      </c>
      <c r="J475" s="964" t="str">
        <f t="shared" si="94"/>
        <v/>
      </c>
      <c r="K475" s="964" t="str">
        <f>IF(M474&lt;&gt;"",K474,IF(K474&lt;MAX(A18:A317),K474+1,""))</f>
        <v/>
      </c>
      <c r="L475" s="965" t="str">
        <f>IF(K475="","",IF(M474&lt;&gt;"",M474,INDEX(E18:E317,MATCH(K475,A18:A317,0))))</f>
        <v/>
      </c>
      <c r="M475" s="965" t="str">
        <f t="shared" si="95"/>
        <v/>
      </c>
      <c r="N475" s="965" t="str">
        <f t="shared" si="96"/>
        <v/>
      </c>
      <c r="O475" s="964" t="str">
        <f t="shared" si="97"/>
        <v/>
      </c>
      <c r="P475" s="964" t="str">
        <f t="shared" si="98"/>
        <v/>
      </c>
      <c r="Q475" s="965" t="str">
        <f t="shared" si="99"/>
        <v/>
      </c>
      <c r="R475" s="964" t="str">
        <f>IF(N475="","",IF(COUNTIF(AP18:AP300,TRIM(Q475))&gt;0,"EXCLUSION EXACTE",""))</f>
        <v/>
      </c>
      <c r="S475" s="964" t="str" cm="1">
        <f t="array" ref="S475">IF(N475="","",IF(SUMPRODUCT(--(AP18:AP300&lt;&gt;""),--ISNUMBER(SEARCH(" "&amp;AP18:AP300&amp;" ",Q475)))&gt;0,"BLOQUE MOLLUSQUES",""))</f>
        <v/>
      </c>
      <c r="T475" s="964" t="str" cm="1">
        <f t="array" ref="T475">IF(N475="","",IF(SUMPRODUCT(--(AT18:AT300&lt;&gt;""),--ISNUMBER(SEARCH(" "&amp;AT18:AT300&amp;" ",Q475)))&gt;0,"FORCE MOLLUSQUES",""))</f>
        <v/>
      </c>
      <c r="U475" s="965" t="str">
        <f t="shared" si="100"/>
        <v/>
      </c>
      <c r="V475" s="965" t="str">
        <f t="shared" si="102"/>
        <v/>
      </c>
      <c r="W475" s="977" t="str">
        <f t="shared" si="101"/>
        <v/>
      </c>
      <c r="X475" s="964" t="str" cm="1">
        <f t="array" ref="X475">IF(N475="","",IF(R475&lt;&gt;"","",IF(SUMPRODUCT(--(AN18:AN1500=X17),--(AM18:AM1500&lt;&gt;""),--ISNUMBER(SEARCH(" "&amp;AM18:AM1500&amp;" ",Q475)))&gt;0,X17,"")))</f>
        <v/>
      </c>
      <c r="Y475" s="964" t="str" cm="1">
        <f t="array" ref="Y475">IF(N475="","",IF(R475&lt;&gt;"","",IF(SUMPRODUCT(--(AN18:AN1500=Y17),--(AM18:AM1500&lt;&gt;""),--ISNUMBER(SEARCH(" "&amp;AM18:AM1500&amp;" ",Q475)))&gt;0,Y17,"")))</f>
        <v/>
      </c>
      <c r="Z475" s="964" t="str" cm="1">
        <f t="array" ref="Z475">IF(N475="","",IF(R475&lt;&gt;"","",IF(SUMPRODUCT(--(AN18:AN1500=Z17),--(AM18:AM1500&lt;&gt;""),--ISNUMBER(SEARCH(" "&amp;AM18:AM1500&amp;" ",Q475)))&gt;0,Z17,"")))</f>
        <v/>
      </c>
      <c r="AA475" s="964" t="str" cm="1">
        <f t="array" ref="AA475">IF(N475="","",IF(R475&lt;&gt;"","",IF(SUMPRODUCT(--(AN18:AN1500=AA17),--(AM18:AM1500&lt;&gt;""),--ISNUMBER(SEARCH(" "&amp;AM18:AM1500&amp;" ",Q475)))&gt;0,AA17,"")))</f>
        <v/>
      </c>
      <c r="AB475" s="964" t="str" cm="1">
        <f t="array" ref="AB475">IF(N475="","",IF(R475&lt;&gt;"","",IF(SUMPRODUCT(--(AN18:AN1500=AB17),--(AM18:AM1500&lt;&gt;""),--ISNUMBER(SEARCH(" "&amp;AM18:AM1500&amp;" ",Q475)))&gt;0,AB17,"")))</f>
        <v/>
      </c>
      <c r="AC475" s="964" t="str" cm="1">
        <f t="array" ref="AC475">IF(N475="","",IF(R475&lt;&gt;"","",IF(SUMPRODUCT(--(AN18:AN1500=AC17),--(AM18:AM1500&lt;&gt;""),--ISNUMBER(SEARCH(" "&amp;AM18:AM1500&amp;" ",Q475)))&gt;0,AC17,"")))</f>
        <v/>
      </c>
      <c r="AD475" s="964" t="str" cm="1">
        <f t="array" ref="AD475">IF(N475="","",IF(R475&lt;&gt;"","",IF(SUMPRODUCT(--(AN18:AN1500=AD17),--(AM18:AM1500&lt;&gt;""),--ISNUMBER(SEARCH(" "&amp;AM18:AM1500&amp;" ",Q475)))&gt;0,AD17,"")))</f>
        <v/>
      </c>
      <c r="AE475" s="964" t="str" cm="1">
        <f t="array" ref="AE475">IF(N475="","",IF(R475&lt;&gt;"","",IF(SUMPRODUCT(--(AN18:AN1500=AE17),--(AM18:AM1500&lt;&gt;""),--ISNUMBER(SEARCH(" "&amp;AM18:AM1500&amp;" ",Q475)))&gt;0,AE17,"")))</f>
        <v/>
      </c>
      <c r="AF475" s="964" t="str" cm="1">
        <f t="array" ref="AF475">IF(N475="","",IF(R475&lt;&gt;"","",IF(SUMPRODUCT(--(AN18:AN1500=AF17),--(AM18:AM1500&lt;&gt;""),--ISNUMBER(SEARCH(" "&amp;AM18:AM1500&amp;" ",Q475)))&gt;0,AF17,"")))</f>
        <v/>
      </c>
      <c r="AG475" s="964" t="str" cm="1">
        <f t="array" ref="AG475">IF(N475="","",IF(R475&lt;&gt;"","",IF(SUMPRODUCT(--(AN18:AN1500=AG17),--(AM18:AM1500&lt;&gt;""),--ISNUMBER(SEARCH(" "&amp;AM18:AM1500&amp;" ",Q475)))&gt;0,AG17,"")))</f>
        <v/>
      </c>
      <c r="AH475" s="964" t="str" cm="1">
        <f t="array" ref="AH475">IF(N475="","",IF(R475&lt;&gt;"","",IF(SUMPRODUCT(--(AN18:AN1500=AH17),--(AM18:AM1500&lt;&gt;""),--ISNUMBER(SEARCH(" "&amp;AM18:AM1500&amp;" ",Q475)))&gt;0,AH17,"")))</f>
        <v/>
      </c>
      <c r="AI475" s="964" t="str" cm="1">
        <f t="array" ref="AI475">IF(N475="","",IF(R475&lt;&gt;"","",IF(SUMPRODUCT(--(AN18:AN1500=AI17),--(AM18:AM1500&lt;&gt;""),--ISNUMBER(SEARCH(" "&amp;AM18:AM1500&amp;" ",Q475)))&gt;0,AI17,"")))</f>
        <v/>
      </c>
      <c r="AJ475" s="964" t="str" cm="1">
        <f t="array" ref="AJ475">IF(N475="","",IF(R475&lt;&gt;"","",IF(SUMPRODUCT(--(AN18:AN1500=AJ17),--(AM18:AM1500&lt;&gt;""),--ISNUMBER(SEARCH(" "&amp;AM18:AM1500&amp;" ",Q475)))&gt;0,AJ17,"")))</f>
        <v/>
      </c>
      <c r="AK475" s="964" t="str" cm="1">
        <f t="array" ref="AK475">IF(N475="","",IF(T475&lt;&gt;"",AK17,IF(S475&lt;&gt;"","",IF(R475&lt;&gt;"","",IF(SUMPRODUCT(--(AN18:AN1500=AK17),--(AM18:AM1500&lt;&gt;""),--ISNUMBER(SEARCH(" "&amp;AM18:AM1500&amp;" ",Q475)))&gt;0,AK17,"")))))</f>
        <v/>
      </c>
      <c r="AM475" s="964" t="s">
        <v>2229</v>
      </c>
      <c r="AN475" s="964" t="s">
        <v>1597</v>
      </c>
      <c r="BN475" s="49">
        <v>1</v>
      </c>
    </row>
    <row r="476" spans="3:66" ht="35.1" customHeight="1">
      <c r="C476" s="65"/>
      <c r="D476" s="984" t="str">
        <f t="shared" si="92"/>
        <v/>
      </c>
      <c r="E476" s="982"/>
      <c r="G476" s="963" t="str">
        <f>IF(H476="","",COUNTIF(H18:H476,"&lt;&gt;"))</f>
        <v/>
      </c>
      <c r="H476" s="958" t="str" cm="1">
        <f t="array" ref="H476">IF(L476="","",IF(LEN(L476)&lt;=MAX(10,G13),L476,IFERROR(LEFT(L476,LOOKUP(2,1/(MID(L476,ROW(1:500),1)=" ")/(ROW(1:500)&lt;=MAX(10,G13)),ROW(1:500))-1),LEFT(L476,MAX(10,G13)))))</f>
        <v/>
      </c>
      <c r="I476" s="963" t="str">
        <f t="shared" si="93"/>
        <v/>
      </c>
      <c r="J476" s="963" t="str">
        <f t="shared" si="94"/>
        <v/>
      </c>
      <c r="K476" s="964" t="str">
        <f>IF(M475&lt;&gt;"",K475,IF(K475&lt;MAX(A18:A317),K475+1,""))</f>
        <v/>
      </c>
      <c r="L476" s="965" t="str">
        <f>IF(K476="","",IF(M475&lt;&gt;"",M475,INDEX(E18:E317,MATCH(K476,A18:A317,0))))</f>
        <v/>
      </c>
      <c r="M476" s="965" t="str">
        <f t="shared" si="95"/>
        <v/>
      </c>
      <c r="N476" s="966" t="str">
        <f t="shared" si="96"/>
        <v/>
      </c>
      <c r="O476" s="967" t="str">
        <f t="shared" si="97"/>
        <v/>
      </c>
      <c r="P476" s="967" t="str">
        <f t="shared" si="98"/>
        <v/>
      </c>
      <c r="Q476" s="966" t="str">
        <f t="shared" si="99"/>
        <v/>
      </c>
      <c r="R476" s="967" t="str">
        <f>IF(N476="","",IF(COUNTIF(AP18:AP300,TRIM(Q476))&gt;0,"EXCLUSION EXACTE",""))</f>
        <v/>
      </c>
      <c r="S476" s="967" t="str" cm="1">
        <f t="array" ref="S476">IF(N476="","",IF(SUMPRODUCT(--(AP18:AP300&lt;&gt;""),--ISNUMBER(SEARCH(" "&amp;AP18:AP300&amp;" ",Q476)))&gt;0,"BLOQUE MOLLUSQUES",""))</f>
        <v/>
      </c>
      <c r="T476" s="967" t="str" cm="1">
        <f t="array" ref="T476">IF(N476="","",IF(SUMPRODUCT(--(AT18:AT300&lt;&gt;""),--ISNUMBER(SEARCH(" "&amp;AT18:AT300&amp;" ",Q476)))&gt;0,"FORCE MOLLUSQUES",""))</f>
        <v/>
      </c>
      <c r="U476" s="966" t="str">
        <f t="shared" si="100"/>
        <v/>
      </c>
      <c r="V476" s="966" t="str">
        <f t="shared" si="102"/>
        <v/>
      </c>
      <c r="W476" s="991" t="str">
        <f t="shared" si="101"/>
        <v/>
      </c>
      <c r="X476" s="967" t="str" cm="1">
        <f t="array" ref="X476">IF(N476="","",IF(R476&lt;&gt;"","",IF(SUMPRODUCT(--(AN18:AN1500=X17),--(AM18:AM1500&lt;&gt;""),--ISNUMBER(SEARCH(" "&amp;AM18:AM1500&amp;" ",Q476)))&gt;0,X17,"")))</f>
        <v/>
      </c>
      <c r="Y476" s="967" t="str" cm="1">
        <f t="array" ref="Y476">IF(N476="","",IF(R476&lt;&gt;"","",IF(SUMPRODUCT(--(AN18:AN1500=Y17),--(AM18:AM1500&lt;&gt;""),--ISNUMBER(SEARCH(" "&amp;AM18:AM1500&amp;" ",Q476)))&gt;0,Y17,"")))</f>
        <v/>
      </c>
      <c r="Z476" s="967" t="str" cm="1">
        <f t="array" ref="Z476">IF(N476="","",IF(R476&lt;&gt;"","",IF(SUMPRODUCT(--(AN18:AN1500=Z17),--(AM18:AM1500&lt;&gt;""),--ISNUMBER(SEARCH(" "&amp;AM18:AM1500&amp;" ",Q476)))&gt;0,Z17,"")))</f>
        <v/>
      </c>
      <c r="AA476" s="967" t="str" cm="1">
        <f t="array" ref="AA476">IF(N476="","",IF(R476&lt;&gt;"","",IF(SUMPRODUCT(--(AN18:AN1500=AA17),--(AM18:AM1500&lt;&gt;""),--ISNUMBER(SEARCH(" "&amp;AM18:AM1500&amp;" ",Q476)))&gt;0,AA17,"")))</f>
        <v/>
      </c>
      <c r="AB476" s="967" t="str" cm="1">
        <f t="array" ref="AB476">IF(N476="","",IF(R476&lt;&gt;"","",IF(SUMPRODUCT(--(AN18:AN1500=AB17),--(AM18:AM1500&lt;&gt;""),--ISNUMBER(SEARCH(" "&amp;AM18:AM1500&amp;" ",Q476)))&gt;0,AB17,"")))</f>
        <v/>
      </c>
      <c r="AC476" s="967" t="str" cm="1">
        <f t="array" ref="AC476">IF(N476="","",IF(R476&lt;&gt;"","",IF(SUMPRODUCT(--(AN18:AN1500=AC17),--(AM18:AM1500&lt;&gt;""),--ISNUMBER(SEARCH(" "&amp;AM18:AM1500&amp;" ",Q476)))&gt;0,AC17,"")))</f>
        <v/>
      </c>
      <c r="AD476" s="967" t="str" cm="1">
        <f t="array" ref="AD476">IF(N476="","",IF(R476&lt;&gt;"","",IF(SUMPRODUCT(--(AN18:AN1500=AD17),--(AM18:AM1500&lt;&gt;""),--ISNUMBER(SEARCH(" "&amp;AM18:AM1500&amp;" ",Q476)))&gt;0,AD17,"")))</f>
        <v/>
      </c>
      <c r="AE476" s="967" t="str" cm="1">
        <f t="array" ref="AE476">IF(N476="","",IF(R476&lt;&gt;"","",IF(SUMPRODUCT(--(AN18:AN1500=AE17),--(AM18:AM1500&lt;&gt;""),--ISNUMBER(SEARCH(" "&amp;AM18:AM1500&amp;" ",Q476)))&gt;0,AE17,"")))</f>
        <v/>
      </c>
      <c r="AF476" s="967" t="str" cm="1">
        <f t="array" ref="AF476">IF(N476="","",IF(R476&lt;&gt;"","",IF(SUMPRODUCT(--(AN18:AN1500=AF17),--(AM18:AM1500&lt;&gt;""),--ISNUMBER(SEARCH(" "&amp;AM18:AM1500&amp;" ",Q476)))&gt;0,AF17,"")))</f>
        <v/>
      </c>
      <c r="AG476" s="967" t="str" cm="1">
        <f t="array" ref="AG476">IF(N476="","",IF(R476&lt;&gt;"","",IF(SUMPRODUCT(--(AN18:AN1500=AG17),--(AM18:AM1500&lt;&gt;""),--ISNUMBER(SEARCH(" "&amp;AM18:AM1500&amp;" ",Q476)))&gt;0,AG17,"")))</f>
        <v/>
      </c>
      <c r="AH476" s="967" t="str" cm="1">
        <f t="array" ref="AH476">IF(N476="","",IF(R476&lt;&gt;"","",IF(SUMPRODUCT(--(AN18:AN1500=AH17),--(AM18:AM1500&lt;&gt;""),--ISNUMBER(SEARCH(" "&amp;AM18:AM1500&amp;" ",Q476)))&gt;0,AH17,"")))</f>
        <v/>
      </c>
      <c r="AI476" s="967" t="str" cm="1">
        <f t="array" ref="AI476">IF(N476="","",IF(R476&lt;&gt;"","",IF(SUMPRODUCT(--(AN18:AN1500=AI17),--(AM18:AM1500&lt;&gt;""),--ISNUMBER(SEARCH(" "&amp;AM18:AM1500&amp;" ",Q476)))&gt;0,AI17,"")))</f>
        <v/>
      </c>
      <c r="AJ476" s="967" t="str" cm="1">
        <f t="array" ref="AJ476">IF(N476="","",IF(R476&lt;&gt;"","",IF(SUMPRODUCT(--(AN18:AN1500=AJ17),--(AM18:AM1500&lt;&gt;""),--ISNUMBER(SEARCH(" "&amp;AM18:AM1500&amp;" ",Q476)))&gt;0,AJ17,"")))</f>
        <v/>
      </c>
      <c r="AK476" s="967" t="str" cm="1">
        <f t="array" ref="AK476">IF(N476="","",IF(T476&lt;&gt;"",AK17,IF(S476&lt;&gt;"","",IF(R476&lt;&gt;"","",IF(SUMPRODUCT(--(AN18:AN1500=AK17),--(AM18:AM1500&lt;&gt;""),--ISNUMBER(SEARCH(" "&amp;AM18:AM1500&amp;" ",Q476)))&gt;0,AK17,"")))))</f>
        <v/>
      </c>
      <c r="AM476" s="968" t="s">
        <v>2230</v>
      </c>
      <c r="AN476" s="968" t="s">
        <v>1597</v>
      </c>
      <c r="BN476" s="49">
        <v>1</v>
      </c>
    </row>
    <row r="477" spans="3:66" ht="35.1" customHeight="1">
      <c r="C477" s="65"/>
      <c r="D477" s="984" t="str">
        <f t="shared" si="92"/>
        <v/>
      </c>
      <c r="E477" s="982"/>
      <c r="G477" s="964" t="str">
        <f>IF(H477="","",COUNTIF(H18:H477,"&lt;&gt;"))</f>
        <v/>
      </c>
      <c r="H477" s="965" t="str" cm="1">
        <f t="array" ref="H477">IF(L477="","",IF(LEN(L477)&lt;=MAX(10,G13),L477,IFERROR(LEFT(L477,LOOKUP(2,1/(MID(L477,ROW(1:500),1)=" ")/(ROW(1:500)&lt;=MAX(10,G13)),ROW(1:500))-1),LEFT(L477,MAX(10,G13)))))</f>
        <v/>
      </c>
      <c r="I477" s="964" t="str">
        <f t="shared" si="93"/>
        <v/>
      </c>
      <c r="J477" s="964" t="str">
        <f t="shared" si="94"/>
        <v/>
      </c>
      <c r="K477" s="964" t="str">
        <f>IF(M476&lt;&gt;"",K476,IF(K476&lt;MAX(A18:A317),K476+1,""))</f>
        <v/>
      </c>
      <c r="L477" s="965" t="str">
        <f>IF(K477="","",IF(M476&lt;&gt;"",M476,INDEX(E18:E317,MATCH(K477,A18:A317,0))))</f>
        <v/>
      </c>
      <c r="M477" s="965" t="str">
        <f t="shared" si="95"/>
        <v/>
      </c>
      <c r="N477" s="965" t="str">
        <f t="shared" si="96"/>
        <v/>
      </c>
      <c r="O477" s="964" t="str">
        <f t="shared" si="97"/>
        <v/>
      </c>
      <c r="P477" s="964" t="str">
        <f t="shared" si="98"/>
        <v/>
      </c>
      <c r="Q477" s="965" t="str">
        <f t="shared" si="99"/>
        <v/>
      </c>
      <c r="R477" s="964" t="str">
        <f>IF(N477="","",IF(COUNTIF(AP18:AP300,TRIM(Q477))&gt;0,"EXCLUSION EXACTE",""))</f>
        <v/>
      </c>
      <c r="S477" s="964" t="str" cm="1">
        <f t="array" ref="S477">IF(N477="","",IF(SUMPRODUCT(--(AP18:AP300&lt;&gt;""),--ISNUMBER(SEARCH(" "&amp;AP18:AP300&amp;" ",Q477)))&gt;0,"BLOQUE MOLLUSQUES",""))</f>
        <v/>
      </c>
      <c r="T477" s="964" t="str" cm="1">
        <f t="array" ref="T477">IF(N477="","",IF(SUMPRODUCT(--(AT18:AT300&lt;&gt;""),--ISNUMBER(SEARCH(" "&amp;AT18:AT300&amp;" ",Q477)))&gt;0,"FORCE MOLLUSQUES",""))</f>
        <v/>
      </c>
      <c r="U477" s="965" t="str">
        <f t="shared" si="100"/>
        <v/>
      </c>
      <c r="V477" s="965" t="str">
        <f t="shared" si="102"/>
        <v/>
      </c>
      <c r="W477" s="977" t="str">
        <f t="shared" si="101"/>
        <v/>
      </c>
      <c r="X477" s="964" t="str" cm="1">
        <f t="array" ref="X477">IF(N477="","",IF(R477&lt;&gt;"","",IF(SUMPRODUCT(--(AN18:AN1500=X17),--(AM18:AM1500&lt;&gt;""),--ISNUMBER(SEARCH(" "&amp;AM18:AM1500&amp;" ",Q477)))&gt;0,X17,"")))</f>
        <v/>
      </c>
      <c r="Y477" s="964" t="str" cm="1">
        <f t="array" ref="Y477">IF(N477="","",IF(R477&lt;&gt;"","",IF(SUMPRODUCT(--(AN18:AN1500=Y17),--(AM18:AM1500&lt;&gt;""),--ISNUMBER(SEARCH(" "&amp;AM18:AM1500&amp;" ",Q477)))&gt;0,Y17,"")))</f>
        <v/>
      </c>
      <c r="Z477" s="964" t="str" cm="1">
        <f t="array" ref="Z477">IF(N477="","",IF(R477&lt;&gt;"","",IF(SUMPRODUCT(--(AN18:AN1500=Z17),--(AM18:AM1500&lt;&gt;""),--ISNUMBER(SEARCH(" "&amp;AM18:AM1500&amp;" ",Q477)))&gt;0,Z17,"")))</f>
        <v/>
      </c>
      <c r="AA477" s="964" t="str" cm="1">
        <f t="array" ref="AA477">IF(N477="","",IF(R477&lt;&gt;"","",IF(SUMPRODUCT(--(AN18:AN1500=AA17),--(AM18:AM1500&lt;&gt;""),--ISNUMBER(SEARCH(" "&amp;AM18:AM1500&amp;" ",Q477)))&gt;0,AA17,"")))</f>
        <v/>
      </c>
      <c r="AB477" s="964" t="str" cm="1">
        <f t="array" ref="AB477">IF(N477="","",IF(R477&lt;&gt;"","",IF(SUMPRODUCT(--(AN18:AN1500=AB17),--(AM18:AM1500&lt;&gt;""),--ISNUMBER(SEARCH(" "&amp;AM18:AM1500&amp;" ",Q477)))&gt;0,AB17,"")))</f>
        <v/>
      </c>
      <c r="AC477" s="964" t="str" cm="1">
        <f t="array" ref="AC477">IF(N477="","",IF(R477&lt;&gt;"","",IF(SUMPRODUCT(--(AN18:AN1500=AC17),--(AM18:AM1500&lt;&gt;""),--ISNUMBER(SEARCH(" "&amp;AM18:AM1500&amp;" ",Q477)))&gt;0,AC17,"")))</f>
        <v/>
      </c>
      <c r="AD477" s="964" t="str" cm="1">
        <f t="array" ref="AD477">IF(N477="","",IF(R477&lt;&gt;"","",IF(SUMPRODUCT(--(AN18:AN1500=AD17),--(AM18:AM1500&lt;&gt;""),--ISNUMBER(SEARCH(" "&amp;AM18:AM1500&amp;" ",Q477)))&gt;0,AD17,"")))</f>
        <v/>
      </c>
      <c r="AE477" s="964" t="str" cm="1">
        <f t="array" ref="AE477">IF(N477="","",IF(R477&lt;&gt;"","",IF(SUMPRODUCT(--(AN18:AN1500=AE17),--(AM18:AM1500&lt;&gt;""),--ISNUMBER(SEARCH(" "&amp;AM18:AM1500&amp;" ",Q477)))&gt;0,AE17,"")))</f>
        <v/>
      </c>
      <c r="AF477" s="964" t="str" cm="1">
        <f t="array" ref="AF477">IF(N477="","",IF(R477&lt;&gt;"","",IF(SUMPRODUCT(--(AN18:AN1500=AF17),--(AM18:AM1500&lt;&gt;""),--ISNUMBER(SEARCH(" "&amp;AM18:AM1500&amp;" ",Q477)))&gt;0,AF17,"")))</f>
        <v/>
      </c>
      <c r="AG477" s="964" t="str" cm="1">
        <f t="array" ref="AG477">IF(N477="","",IF(R477&lt;&gt;"","",IF(SUMPRODUCT(--(AN18:AN1500=AG17),--(AM18:AM1500&lt;&gt;""),--ISNUMBER(SEARCH(" "&amp;AM18:AM1500&amp;" ",Q477)))&gt;0,AG17,"")))</f>
        <v/>
      </c>
      <c r="AH477" s="964" t="str" cm="1">
        <f t="array" ref="AH477">IF(N477="","",IF(R477&lt;&gt;"","",IF(SUMPRODUCT(--(AN18:AN1500=AH17),--(AM18:AM1500&lt;&gt;""),--ISNUMBER(SEARCH(" "&amp;AM18:AM1500&amp;" ",Q477)))&gt;0,AH17,"")))</f>
        <v/>
      </c>
      <c r="AI477" s="964" t="str" cm="1">
        <f t="array" ref="AI477">IF(N477="","",IF(R477&lt;&gt;"","",IF(SUMPRODUCT(--(AN18:AN1500=AI17),--(AM18:AM1500&lt;&gt;""),--ISNUMBER(SEARCH(" "&amp;AM18:AM1500&amp;" ",Q477)))&gt;0,AI17,"")))</f>
        <v/>
      </c>
      <c r="AJ477" s="964" t="str" cm="1">
        <f t="array" ref="AJ477">IF(N477="","",IF(R477&lt;&gt;"","",IF(SUMPRODUCT(--(AN18:AN1500=AJ17),--(AM18:AM1500&lt;&gt;""),--ISNUMBER(SEARCH(" "&amp;AM18:AM1500&amp;" ",Q477)))&gt;0,AJ17,"")))</f>
        <v/>
      </c>
      <c r="AK477" s="964" t="str" cm="1">
        <f t="array" ref="AK477">IF(N477="","",IF(T477&lt;&gt;"",AK17,IF(S477&lt;&gt;"","",IF(R477&lt;&gt;"","",IF(SUMPRODUCT(--(AN18:AN1500=AK17),--(AM18:AM1500&lt;&gt;""),--ISNUMBER(SEARCH(" "&amp;AM18:AM1500&amp;" ",Q477)))&gt;0,AK17,"")))))</f>
        <v/>
      </c>
      <c r="AM477" s="964" t="s">
        <v>2231</v>
      </c>
      <c r="AN477" s="964" t="s">
        <v>1597</v>
      </c>
      <c r="BN477" s="49">
        <v>1</v>
      </c>
    </row>
    <row r="478" spans="3:66" ht="35.1" customHeight="1">
      <c r="C478" s="65"/>
      <c r="D478" s="984" t="str">
        <f t="shared" si="92"/>
        <v/>
      </c>
      <c r="E478" s="982"/>
      <c r="G478" s="963" t="str">
        <f>IF(H478="","",COUNTIF(H18:H478,"&lt;&gt;"))</f>
        <v/>
      </c>
      <c r="H478" s="958" t="str" cm="1">
        <f t="array" ref="H478">IF(L478="","",IF(LEN(L478)&lt;=MAX(10,G13),L478,IFERROR(LEFT(L478,LOOKUP(2,1/(MID(L478,ROW(1:500),1)=" ")/(ROW(1:500)&lt;=MAX(10,G13)),ROW(1:500))-1),LEFT(L478,MAX(10,G13)))))</f>
        <v/>
      </c>
      <c r="I478" s="963" t="str">
        <f t="shared" si="93"/>
        <v/>
      </c>
      <c r="J478" s="963" t="str">
        <f t="shared" si="94"/>
        <v/>
      </c>
      <c r="K478" s="964" t="str">
        <f>IF(M477&lt;&gt;"",K477,IF(K477&lt;MAX(A18:A317),K477+1,""))</f>
        <v/>
      </c>
      <c r="L478" s="965" t="str">
        <f>IF(K478="","",IF(M477&lt;&gt;"",M477,INDEX(E18:E317,MATCH(K478,A18:A317,0))))</f>
        <v/>
      </c>
      <c r="M478" s="965" t="str">
        <f t="shared" si="95"/>
        <v/>
      </c>
      <c r="N478" s="966" t="str">
        <f t="shared" si="96"/>
        <v/>
      </c>
      <c r="O478" s="967" t="str">
        <f t="shared" si="97"/>
        <v/>
      </c>
      <c r="P478" s="967" t="str">
        <f t="shared" si="98"/>
        <v/>
      </c>
      <c r="Q478" s="966" t="str">
        <f t="shared" si="99"/>
        <v/>
      </c>
      <c r="R478" s="967" t="str">
        <f>IF(N478="","",IF(COUNTIF(AP18:AP300,TRIM(Q478))&gt;0,"EXCLUSION EXACTE",""))</f>
        <v/>
      </c>
      <c r="S478" s="967" t="str" cm="1">
        <f t="array" ref="S478">IF(N478="","",IF(SUMPRODUCT(--(AP18:AP300&lt;&gt;""),--ISNUMBER(SEARCH(" "&amp;AP18:AP300&amp;" ",Q478)))&gt;0,"BLOQUE MOLLUSQUES",""))</f>
        <v/>
      </c>
      <c r="T478" s="967" t="str" cm="1">
        <f t="array" ref="T478">IF(N478="","",IF(SUMPRODUCT(--(AT18:AT300&lt;&gt;""),--ISNUMBER(SEARCH(" "&amp;AT18:AT300&amp;" ",Q478)))&gt;0,"FORCE MOLLUSQUES",""))</f>
        <v/>
      </c>
      <c r="U478" s="966" t="str">
        <f t="shared" si="100"/>
        <v/>
      </c>
      <c r="V478" s="966" t="str">
        <f t="shared" si="102"/>
        <v/>
      </c>
      <c r="W478" s="991" t="str">
        <f t="shared" si="101"/>
        <v/>
      </c>
      <c r="X478" s="967" t="str" cm="1">
        <f t="array" ref="X478">IF(N478="","",IF(R478&lt;&gt;"","",IF(SUMPRODUCT(--(AN18:AN1500=X17),--(AM18:AM1500&lt;&gt;""),--ISNUMBER(SEARCH(" "&amp;AM18:AM1500&amp;" ",Q478)))&gt;0,X17,"")))</f>
        <v/>
      </c>
      <c r="Y478" s="967" t="str" cm="1">
        <f t="array" ref="Y478">IF(N478="","",IF(R478&lt;&gt;"","",IF(SUMPRODUCT(--(AN18:AN1500=Y17),--(AM18:AM1500&lt;&gt;""),--ISNUMBER(SEARCH(" "&amp;AM18:AM1500&amp;" ",Q478)))&gt;0,Y17,"")))</f>
        <v/>
      </c>
      <c r="Z478" s="967" t="str" cm="1">
        <f t="array" ref="Z478">IF(N478="","",IF(R478&lt;&gt;"","",IF(SUMPRODUCT(--(AN18:AN1500=Z17),--(AM18:AM1500&lt;&gt;""),--ISNUMBER(SEARCH(" "&amp;AM18:AM1500&amp;" ",Q478)))&gt;0,Z17,"")))</f>
        <v/>
      </c>
      <c r="AA478" s="967" t="str" cm="1">
        <f t="array" ref="AA478">IF(N478="","",IF(R478&lt;&gt;"","",IF(SUMPRODUCT(--(AN18:AN1500=AA17),--(AM18:AM1500&lt;&gt;""),--ISNUMBER(SEARCH(" "&amp;AM18:AM1500&amp;" ",Q478)))&gt;0,AA17,"")))</f>
        <v/>
      </c>
      <c r="AB478" s="967" t="str" cm="1">
        <f t="array" ref="AB478">IF(N478="","",IF(R478&lt;&gt;"","",IF(SUMPRODUCT(--(AN18:AN1500=AB17),--(AM18:AM1500&lt;&gt;""),--ISNUMBER(SEARCH(" "&amp;AM18:AM1500&amp;" ",Q478)))&gt;0,AB17,"")))</f>
        <v/>
      </c>
      <c r="AC478" s="967" t="str" cm="1">
        <f t="array" ref="AC478">IF(N478="","",IF(R478&lt;&gt;"","",IF(SUMPRODUCT(--(AN18:AN1500=AC17),--(AM18:AM1500&lt;&gt;""),--ISNUMBER(SEARCH(" "&amp;AM18:AM1500&amp;" ",Q478)))&gt;0,AC17,"")))</f>
        <v/>
      </c>
      <c r="AD478" s="967" t="str" cm="1">
        <f t="array" ref="AD478">IF(N478="","",IF(R478&lt;&gt;"","",IF(SUMPRODUCT(--(AN18:AN1500=AD17),--(AM18:AM1500&lt;&gt;""),--ISNUMBER(SEARCH(" "&amp;AM18:AM1500&amp;" ",Q478)))&gt;0,AD17,"")))</f>
        <v/>
      </c>
      <c r="AE478" s="967" t="str" cm="1">
        <f t="array" ref="AE478">IF(N478="","",IF(R478&lt;&gt;"","",IF(SUMPRODUCT(--(AN18:AN1500=AE17),--(AM18:AM1500&lt;&gt;""),--ISNUMBER(SEARCH(" "&amp;AM18:AM1500&amp;" ",Q478)))&gt;0,AE17,"")))</f>
        <v/>
      </c>
      <c r="AF478" s="967" t="str" cm="1">
        <f t="array" ref="AF478">IF(N478="","",IF(R478&lt;&gt;"","",IF(SUMPRODUCT(--(AN18:AN1500=AF17),--(AM18:AM1500&lt;&gt;""),--ISNUMBER(SEARCH(" "&amp;AM18:AM1500&amp;" ",Q478)))&gt;0,AF17,"")))</f>
        <v/>
      </c>
      <c r="AG478" s="967" t="str" cm="1">
        <f t="array" ref="AG478">IF(N478="","",IF(R478&lt;&gt;"","",IF(SUMPRODUCT(--(AN18:AN1500=AG17),--(AM18:AM1500&lt;&gt;""),--ISNUMBER(SEARCH(" "&amp;AM18:AM1500&amp;" ",Q478)))&gt;0,AG17,"")))</f>
        <v/>
      </c>
      <c r="AH478" s="967" t="str" cm="1">
        <f t="array" ref="AH478">IF(N478="","",IF(R478&lt;&gt;"","",IF(SUMPRODUCT(--(AN18:AN1500=AH17),--(AM18:AM1500&lt;&gt;""),--ISNUMBER(SEARCH(" "&amp;AM18:AM1500&amp;" ",Q478)))&gt;0,AH17,"")))</f>
        <v/>
      </c>
      <c r="AI478" s="967" t="str" cm="1">
        <f t="array" ref="AI478">IF(N478="","",IF(R478&lt;&gt;"","",IF(SUMPRODUCT(--(AN18:AN1500=AI17),--(AM18:AM1500&lt;&gt;""),--ISNUMBER(SEARCH(" "&amp;AM18:AM1500&amp;" ",Q478)))&gt;0,AI17,"")))</f>
        <v/>
      </c>
      <c r="AJ478" s="967" t="str" cm="1">
        <f t="array" ref="AJ478">IF(N478="","",IF(R478&lt;&gt;"","",IF(SUMPRODUCT(--(AN18:AN1500=AJ17),--(AM18:AM1500&lt;&gt;""),--ISNUMBER(SEARCH(" "&amp;AM18:AM1500&amp;" ",Q478)))&gt;0,AJ17,"")))</f>
        <v/>
      </c>
      <c r="AK478" s="967" t="str" cm="1">
        <f t="array" ref="AK478">IF(N478="","",IF(T478&lt;&gt;"",AK17,IF(S478&lt;&gt;"","",IF(R478&lt;&gt;"","",IF(SUMPRODUCT(--(AN18:AN1500=AK17),--(AM18:AM1500&lt;&gt;""),--ISNUMBER(SEARCH(" "&amp;AM18:AM1500&amp;" ",Q478)))&gt;0,AK17,"")))))</f>
        <v/>
      </c>
      <c r="AM478" s="968" t="s">
        <v>2232</v>
      </c>
      <c r="AN478" s="968" t="s">
        <v>1597</v>
      </c>
      <c r="BN478" s="49">
        <v>1</v>
      </c>
    </row>
    <row r="479" spans="3:66" ht="35.1" customHeight="1">
      <c r="C479" s="65"/>
      <c r="D479" s="984" t="str">
        <f t="shared" si="92"/>
        <v/>
      </c>
      <c r="E479" s="982"/>
      <c r="G479" s="964" t="str">
        <f>IF(H479="","",COUNTIF(H18:H479,"&lt;&gt;"))</f>
        <v/>
      </c>
      <c r="H479" s="965" t="str" cm="1">
        <f t="array" ref="H479">IF(L479="","",IF(LEN(L479)&lt;=MAX(10,G13),L479,IFERROR(LEFT(L479,LOOKUP(2,1/(MID(L479,ROW(1:500),1)=" ")/(ROW(1:500)&lt;=MAX(10,G13)),ROW(1:500))-1),LEFT(L479,MAX(10,G13)))))</f>
        <v/>
      </c>
      <c r="I479" s="964" t="str">
        <f t="shared" si="93"/>
        <v/>
      </c>
      <c r="J479" s="964" t="str">
        <f t="shared" si="94"/>
        <v/>
      </c>
      <c r="K479" s="964" t="str">
        <f>IF(M478&lt;&gt;"",K478,IF(K478&lt;MAX(A18:A317),K478+1,""))</f>
        <v/>
      </c>
      <c r="L479" s="965" t="str">
        <f>IF(K479="","",IF(M478&lt;&gt;"",M478,INDEX(E18:E317,MATCH(K479,A18:A317,0))))</f>
        <v/>
      </c>
      <c r="M479" s="965" t="str">
        <f t="shared" si="95"/>
        <v/>
      </c>
      <c r="N479" s="965" t="str">
        <f t="shared" si="96"/>
        <v/>
      </c>
      <c r="O479" s="964" t="str">
        <f t="shared" si="97"/>
        <v/>
      </c>
      <c r="P479" s="964" t="str">
        <f t="shared" si="98"/>
        <v/>
      </c>
      <c r="Q479" s="965" t="str">
        <f t="shared" si="99"/>
        <v/>
      </c>
      <c r="R479" s="964" t="str">
        <f>IF(N479="","",IF(COUNTIF(AP18:AP300,TRIM(Q479))&gt;0,"EXCLUSION EXACTE",""))</f>
        <v/>
      </c>
      <c r="S479" s="964" t="str" cm="1">
        <f t="array" ref="S479">IF(N479="","",IF(SUMPRODUCT(--(AP18:AP300&lt;&gt;""),--ISNUMBER(SEARCH(" "&amp;AP18:AP300&amp;" ",Q479)))&gt;0,"BLOQUE MOLLUSQUES",""))</f>
        <v/>
      </c>
      <c r="T479" s="964" t="str" cm="1">
        <f t="array" ref="T479">IF(N479="","",IF(SUMPRODUCT(--(AT18:AT300&lt;&gt;""),--ISNUMBER(SEARCH(" "&amp;AT18:AT300&amp;" ",Q479)))&gt;0,"FORCE MOLLUSQUES",""))</f>
        <v/>
      </c>
      <c r="U479" s="965" t="str">
        <f t="shared" si="100"/>
        <v/>
      </c>
      <c r="V479" s="965" t="str">
        <f t="shared" si="102"/>
        <v/>
      </c>
      <c r="W479" s="977" t="str">
        <f t="shared" si="101"/>
        <v/>
      </c>
      <c r="X479" s="964" t="str" cm="1">
        <f t="array" ref="X479">IF(N479="","",IF(R479&lt;&gt;"","",IF(SUMPRODUCT(--(AN18:AN1500=X17),--(AM18:AM1500&lt;&gt;""),--ISNUMBER(SEARCH(" "&amp;AM18:AM1500&amp;" ",Q479)))&gt;0,X17,"")))</f>
        <v/>
      </c>
      <c r="Y479" s="964" t="str" cm="1">
        <f t="array" ref="Y479">IF(N479="","",IF(R479&lt;&gt;"","",IF(SUMPRODUCT(--(AN18:AN1500=Y17),--(AM18:AM1500&lt;&gt;""),--ISNUMBER(SEARCH(" "&amp;AM18:AM1500&amp;" ",Q479)))&gt;0,Y17,"")))</f>
        <v/>
      </c>
      <c r="Z479" s="964" t="str" cm="1">
        <f t="array" ref="Z479">IF(N479="","",IF(R479&lt;&gt;"","",IF(SUMPRODUCT(--(AN18:AN1500=Z17),--(AM18:AM1500&lt;&gt;""),--ISNUMBER(SEARCH(" "&amp;AM18:AM1500&amp;" ",Q479)))&gt;0,Z17,"")))</f>
        <v/>
      </c>
      <c r="AA479" s="964" t="str" cm="1">
        <f t="array" ref="AA479">IF(N479="","",IF(R479&lt;&gt;"","",IF(SUMPRODUCT(--(AN18:AN1500=AA17),--(AM18:AM1500&lt;&gt;""),--ISNUMBER(SEARCH(" "&amp;AM18:AM1500&amp;" ",Q479)))&gt;0,AA17,"")))</f>
        <v/>
      </c>
      <c r="AB479" s="964" t="str" cm="1">
        <f t="array" ref="AB479">IF(N479="","",IF(R479&lt;&gt;"","",IF(SUMPRODUCT(--(AN18:AN1500=AB17),--(AM18:AM1500&lt;&gt;""),--ISNUMBER(SEARCH(" "&amp;AM18:AM1500&amp;" ",Q479)))&gt;0,AB17,"")))</f>
        <v/>
      </c>
      <c r="AC479" s="964" t="str" cm="1">
        <f t="array" ref="AC479">IF(N479="","",IF(R479&lt;&gt;"","",IF(SUMPRODUCT(--(AN18:AN1500=AC17),--(AM18:AM1500&lt;&gt;""),--ISNUMBER(SEARCH(" "&amp;AM18:AM1500&amp;" ",Q479)))&gt;0,AC17,"")))</f>
        <v/>
      </c>
      <c r="AD479" s="964" t="str" cm="1">
        <f t="array" ref="AD479">IF(N479="","",IF(R479&lt;&gt;"","",IF(SUMPRODUCT(--(AN18:AN1500=AD17),--(AM18:AM1500&lt;&gt;""),--ISNUMBER(SEARCH(" "&amp;AM18:AM1500&amp;" ",Q479)))&gt;0,AD17,"")))</f>
        <v/>
      </c>
      <c r="AE479" s="964" t="str" cm="1">
        <f t="array" ref="AE479">IF(N479="","",IF(R479&lt;&gt;"","",IF(SUMPRODUCT(--(AN18:AN1500=AE17),--(AM18:AM1500&lt;&gt;""),--ISNUMBER(SEARCH(" "&amp;AM18:AM1500&amp;" ",Q479)))&gt;0,AE17,"")))</f>
        <v/>
      </c>
      <c r="AF479" s="964" t="str" cm="1">
        <f t="array" ref="AF479">IF(N479="","",IF(R479&lt;&gt;"","",IF(SUMPRODUCT(--(AN18:AN1500=AF17),--(AM18:AM1500&lt;&gt;""),--ISNUMBER(SEARCH(" "&amp;AM18:AM1500&amp;" ",Q479)))&gt;0,AF17,"")))</f>
        <v/>
      </c>
      <c r="AG479" s="964" t="str" cm="1">
        <f t="array" ref="AG479">IF(N479="","",IF(R479&lt;&gt;"","",IF(SUMPRODUCT(--(AN18:AN1500=AG17),--(AM18:AM1500&lt;&gt;""),--ISNUMBER(SEARCH(" "&amp;AM18:AM1500&amp;" ",Q479)))&gt;0,AG17,"")))</f>
        <v/>
      </c>
      <c r="AH479" s="964" t="str" cm="1">
        <f t="array" ref="AH479">IF(N479="","",IF(R479&lt;&gt;"","",IF(SUMPRODUCT(--(AN18:AN1500=AH17),--(AM18:AM1500&lt;&gt;""),--ISNUMBER(SEARCH(" "&amp;AM18:AM1500&amp;" ",Q479)))&gt;0,AH17,"")))</f>
        <v/>
      </c>
      <c r="AI479" s="964" t="str" cm="1">
        <f t="array" ref="AI479">IF(N479="","",IF(R479&lt;&gt;"","",IF(SUMPRODUCT(--(AN18:AN1500=AI17),--(AM18:AM1500&lt;&gt;""),--ISNUMBER(SEARCH(" "&amp;AM18:AM1500&amp;" ",Q479)))&gt;0,AI17,"")))</f>
        <v/>
      </c>
      <c r="AJ479" s="964" t="str" cm="1">
        <f t="array" ref="AJ479">IF(N479="","",IF(R479&lt;&gt;"","",IF(SUMPRODUCT(--(AN18:AN1500=AJ17),--(AM18:AM1500&lt;&gt;""),--ISNUMBER(SEARCH(" "&amp;AM18:AM1500&amp;" ",Q479)))&gt;0,AJ17,"")))</f>
        <v/>
      </c>
      <c r="AK479" s="964" t="str" cm="1">
        <f t="array" ref="AK479">IF(N479="","",IF(T479&lt;&gt;"",AK17,IF(S479&lt;&gt;"","",IF(R479&lt;&gt;"","",IF(SUMPRODUCT(--(AN18:AN1500=AK17),--(AM18:AM1500&lt;&gt;""),--ISNUMBER(SEARCH(" "&amp;AM18:AM1500&amp;" ",Q479)))&gt;0,AK17,"")))))</f>
        <v/>
      </c>
      <c r="AM479" s="964" t="s">
        <v>2233</v>
      </c>
      <c r="AN479" s="964" t="s">
        <v>1597</v>
      </c>
      <c r="BN479" s="49">
        <v>1</v>
      </c>
    </row>
    <row r="480" spans="3:66" ht="35.1" customHeight="1">
      <c r="C480" s="65"/>
      <c r="D480" s="984" t="str">
        <f t="shared" si="92"/>
        <v/>
      </c>
      <c r="E480" s="982"/>
      <c r="G480" s="963" t="str">
        <f>IF(H480="","",COUNTIF(H18:H480,"&lt;&gt;"))</f>
        <v/>
      </c>
      <c r="H480" s="958" t="str" cm="1">
        <f t="array" ref="H480">IF(L480="","",IF(LEN(L480)&lt;=MAX(10,G13),L480,IFERROR(LEFT(L480,LOOKUP(2,1/(MID(L480,ROW(1:500),1)=" ")/(ROW(1:500)&lt;=MAX(10,G13)),ROW(1:500))-1),LEFT(L480,MAX(10,G13)))))</f>
        <v/>
      </c>
      <c r="I480" s="963" t="str">
        <f t="shared" si="93"/>
        <v/>
      </c>
      <c r="J480" s="963" t="str">
        <f t="shared" si="94"/>
        <v/>
      </c>
      <c r="K480" s="964" t="str">
        <f>IF(M479&lt;&gt;"",K479,IF(K479&lt;MAX(A18:A317),K479+1,""))</f>
        <v/>
      </c>
      <c r="L480" s="965" t="str">
        <f>IF(K480="","",IF(M479&lt;&gt;"",M479,INDEX(E18:E317,MATCH(K480,A18:A317,0))))</f>
        <v/>
      </c>
      <c r="M480" s="965" t="str">
        <f t="shared" si="95"/>
        <v/>
      </c>
      <c r="N480" s="966" t="str">
        <f t="shared" si="96"/>
        <v/>
      </c>
      <c r="O480" s="967" t="str">
        <f t="shared" si="97"/>
        <v/>
      </c>
      <c r="P480" s="967" t="str">
        <f t="shared" si="98"/>
        <v/>
      </c>
      <c r="Q480" s="966" t="str">
        <f t="shared" si="99"/>
        <v/>
      </c>
      <c r="R480" s="967" t="str">
        <f>IF(N480="","",IF(COUNTIF(AP18:AP300,TRIM(Q480))&gt;0,"EXCLUSION EXACTE",""))</f>
        <v/>
      </c>
      <c r="S480" s="967" t="str" cm="1">
        <f t="array" ref="S480">IF(N480="","",IF(SUMPRODUCT(--(AP18:AP300&lt;&gt;""),--ISNUMBER(SEARCH(" "&amp;AP18:AP300&amp;" ",Q480)))&gt;0,"BLOQUE MOLLUSQUES",""))</f>
        <v/>
      </c>
      <c r="T480" s="967" t="str" cm="1">
        <f t="array" ref="T480">IF(N480="","",IF(SUMPRODUCT(--(AT18:AT300&lt;&gt;""),--ISNUMBER(SEARCH(" "&amp;AT18:AT300&amp;" ",Q480)))&gt;0,"FORCE MOLLUSQUES",""))</f>
        <v/>
      </c>
      <c r="U480" s="966" t="str">
        <f t="shared" si="100"/>
        <v/>
      </c>
      <c r="V480" s="966" t="str">
        <f t="shared" si="102"/>
        <v/>
      </c>
      <c r="W480" s="991" t="str">
        <f t="shared" si="101"/>
        <v/>
      </c>
      <c r="X480" s="967" t="str" cm="1">
        <f t="array" ref="X480">IF(N480="","",IF(R480&lt;&gt;"","",IF(SUMPRODUCT(--(AN18:AN1500=X17),--(AM18:AM1500&lt;&gt;""),--ISNUMBER(SEARCH(" "&amp;AM18:AM1500&amp;" ",Q480)))&gt;0,X17,"")))</f>
        <v/>
      </c>
      <c r="Y480" s="967" t="str" cm="1">
        <f t="array" ref="Y480">IF(N480="","",IF(R480&lt;&gt;"","",IF(SUMPRODUCT(--(AN18:AN1500=Y17),--(AM18:AM1500&lt;&gt;""),--ISNUMBER(SEARCH(" "&amp;AM18:AM1500&amp;" ",Q480)))&gt;0,Y17,"")))</f>
        <v/>
      </c>
      <c r="Z480" s="967" t="str" cm="1">
        <f t="array" ref="Z480">IF(N480="","",IF(R480&lt;&gt;"","",IF(SUMPRODUCT(--(AN18:AN1500=Z17),--(AM18:AM1500&lt;&gt;""),--ISNUMBER(SEARCH(" "&amp;AM18:AM1500&amp;" ",Q480)))&gt;0,Z17,"")))</f>
        <v/>
      </c>
      <c r="AA480" s="967" t="str" cm="1">
        <f t="array" ref="AA480">IF(N480="","",IF(R480&lt;&gt;"","",IF(SUMPRODUCT(--(AN18:AN1500=AA17),--(AM18:AM1500&lt;&gt;""),--ISNUMBER(SEARCH(" "&amp;AM18:AM1500&amp;" ",Q480)))&gt;0,AA17,"")))</f>
        <v/>
      </c>
      <c r="AB480" s="967" t="str" cm="1">
        <f t="array" ref="AB480">IF(N480="","",IF(R480&lt;&gt;"","",IF(SUMPRODUCT(--(AN18:AN1500=AB17),--(AM18:AM1500&lt;&gt;""),--ISNUMBER(SEARCH(" "&amp;AM18:AM1500&amp;" ",Q480)))&gt;0,AB17,"")))</f>
        <v/>
      </c>
      <c r="AC480" s="967" t="str" cm="1">
        <f t="array" ref="AC480">IF(N480="","",IF(R480&lt;&gt;"","",IF(SUMPRODUCT(--(AN18:AN1500=AC17),--(AM18:AM1500&lt;&gt;""),--ISNUMBER(SEARCH(" "&amp;AM18:AM1500&amp;" ",Q480)))&gt;0,AC17,"")))</f>
        <v/>
      </c>
      <c r="AD480" s="967" t="str" cm="1">
        <f t="array" ref="AD480">IF(N480="","",IF(R480&lt;&gt;"","",IF(SUMPRODUCT(--(AN18:AN1500=AD17),--(AM18:AM1500&lt;&gt;""),--ISNUMBER(SEARCH(" "&amp;AM18:AM1500&amp;" ",Q480)))&gt;0,AD17,"")))</f>
        <v/>
      </c>
      <c r="AE480" s="967" t="str" cm="1">
        <f t="array" ref="AE480">IF(N480="","",IF(R480&lt;&gt;"","",IF(SUMPRODUCT(--(AN18:AN1500=AE17),--(AM18:AM1500&lt;&gt;""),--ISNUMBER(SEARCH(" "&amp;AM18:AM1500&amp;" ",Q480)))&gt;0,AE17,"")))</f>
        <v/>
      </c>
      <c r="AF480" s="967" t="str" cm="1">
        <f t="array" ref="AF480">IF(N480="","",IF(R480&lt;&gt;"","",IF(SUMPRODUCT(--(AN18:AN1500=AF17),--(AM18:AM1500&lt;&gt;""),--ISNUMBER(SEARCH(" "&amp;AM18:AM1500&amp;" ",Q480)))&gt;0,AF17,"")))</f>
        <v/>
      </c>
      <c r="AG480" s="967" t="str" cm="1">
        <f t="array" ref="AG480">IF(N480="","",IF(R480&lt;&gt;"","",IF(SUMPRODUCT(--(AN18:AN1500=AG17),--(AM18:AM1500&lt;&gt;""),--ISNUMBER(SEARCH(" "&amp;AM18:AM1500&amp;" ",Q480)))&gt;0,AG17,"")))</f>
        <v/>
      </c>
      <c r="AH480" s="967" t="str" cm="1">
        <f t="array" ref="AH480">IF(N480="","",IF(R480&lt;&gt;"","",IF(SUMPRODUCT(--(AN18:AN1500=AH17),--(AM18:AM1500&lt;&gt;""),--ISNUMBER(SEARCH(" "&amp;AM18:AM1500&amp;" ",Q480)))&gt;0,AH17,"")))</f>
        <v/>
      </c>
      <c r="AI480" s="967" t="str" cm="1">
        <f t="array" ref="AI480">IF(N480="","",IF(R480&lt;&gt;"","",IF(SUMPRODUCT(--(AN18:AN1500=AI17),--(AM18:AM1500&lt;&gt;""),--ISNUMBER(SEARCH(" "&amp;AM18:AM1500&amp;" ",Q480)))&gt;0,AI17,"")))</f>
        <v/>
      </c>
      <c r="AJ480" s="967" t="str" cm="1">
        <f t="array" ref="AJ480">IF(N480="","",IF(R480&lt;&gt;"","",IF(SUMPRODUCT(--(AN18:AN1500=AJ17),--(AM18:AM1500&lt;&gt;""),--ISNUMBER(SEARCH(" "&amp;AM18:AM1500&amp;" ",Q480)))&gt;0,AJ17,"")))</f>
        <v/>
      </c>
      <c r="AK480" s="967" t="str" cm="1">
        <f t="array" ref="AK480">IF(N480="","",IF(T480&lt;&gt;"",AK17,IF(S480&lt;&gt;"","",IF(R480&lt;&gt;"","",IF(SUMPRODUCT(--(AN18:AN1500=AK17),--(AM18:AM1500&lt;&gt;""),--ISNUMBER(SEARCH(" "&amp;AM18:AM1500&amp;" ",Q480)))&gt;0,AK17,"")))))</f>
        <v/>
      </c>
      <c r="AM480" s="968" t="s">
        <v>2419</v>
      </c>
      <c r="AN480" s="968" t="s">
        <v>1597</v>
      </c>
      <c r="BN480" s="49">
        <v>1</v>
      </c>
    </row>
    <row r="481" spans="3:66" ht="35.1" customHeight="1">
      <c r="C481" s="65"/>
      <c r="D481" s="984" t="str">
        <f t="shared" si="92"/>
        <v/>
      </c>
      <c r="E481" s="982"/>
      <c r="G481" s="964" t="str">
        <f>IF(H481="","",COUNTIF(H18:H481,"&lt;&gt;"))</f>
        <v/>
      </c>
      <c r="H481" s="965" t="str" cm="1">
        <f t="array" ref="H481">IF(L481="","",IF(LEN(L481)&lt;=MAX(10,G13),L481,IFERROR(LEFT(L481,LOOKUP(2,1/(MID(L481,ROW(1:500),1)=" ")/(ROW(1:500)&lt;=MAX(10,G13)),ROW(1:500))-1),LEFT(L481,MAX(10,G13)))))</f>
        <v/>
      </c>
      <c r="I481" s="964" t="str">
        <f t="shared" si="93"/>
        <v/>
      </c>
      <c r="J481" s="964" t="str">
        <f t="shared" si="94"/>
        <v/>
      </c>
      <c r="K481" s="964" t="str">
        <f>IF(M480&lt;&gt;"",K480,IF(K480&lt;MAX(A18:A317),K480+1,""))</f>
        <v/>
      </c>
      <c r="L481" s="965" t="str">
        <f>IF(K481="","",IF(M480&lt;&gt;"",M480,INDEX(E18:E317,MATCH(K481,A18:A317,0))))</f>
        <v/>
      </c>
      <c r="M481" s="965" t="str">
        <f t="shared" si="95"/>
        <v/>
      </c>
      <c r="N481" s="965" t="str">
        <f t="shared" si="96"/>
        <v/>
      </c>
      <c r="O481" s="964" t="str">
        <f t="shared" si="97"/>
        <v/>
      </c>
      <c r="P481" s="964" t="str">
        <f t="shared" si="98"/>
        <v/>
      </c>
      <c r="Q481" s="965" t="str">
        <f t="shared" si="99"/>
        <v/>
      </c>
      <c r="R481" s="964" t="str">
        <f>IF(N481="","",IF(COUNTIF(AP18:AP300,TRIM(Q481))&gt;0,"EXCLUSION EXACTE",""))</f>
        <v/>
      </c>
      <c r="S481" s="964" t="str" cm="1">
        <f t="array" ref="S481">IF(N481="","",IF(SUMPRODUCT(--(AP18:AP300&lt;&gt;""),--ISNUMBER(SEARCH(" "&amp;AP18:AP300&amp;" ",Q481)))&gt;0,"BLOQUE MOLLUSQUES",""))</f>
        <v/>
      </c>
      <c r="T481" s="964" t="str" cm="1">
        <f t="array" ref="T481">IF(N481="","",IF(SUMPRODUCT(--(AT18:AT300&lt;&gt;""),--ISNUMBER(SEARCH(" "&amp;AT18:AT300&amp;" ",Q481)))&gt;0,"FORCE MOLLUSQUES",""))</f>
        <v/>
      </c>
      <c r="U481" s="965" t="str">
        <f t="shared" si="100"/>
        <v/>
      </c>
      <c r="V481" s="965" t="str">
        <f t="shared" si="102"/>
        <v/>
      </c>
      <c r="W481" s="977" t="str">
        <f t="shared" si="101"/>
        <v/>
      </c>
      <c r="X481" s="964" t="str" cm="1">
        <f t="array" ref="X481">IF(N481="","",IF(R481&lt;&gt;"","",IF(SUMPRODUCT(--(AN18:AN1500=X17),--(AM18:AM1500&lt;&gt;""),--ISNUMBER(SEARCH(" "&amp;AM18:AM1500&amp;" ",Q481)))&gt;0,X17,"")))</f>
        <v/>
      </c>
      <c r="Y481" s="964" t="str" cm="1">
        <f t="array" ref="Y481">IF(N481="","",IF(R481&lt;&gt;"","",IF(SUMPRODUCT(--(AN18:AN1500=Y17),--(AM18:AM1500&lt;&gt;""),--ISNUMBER(SEARCH(" "&amp;AM18:AM1500&amp;" ",Q481)))&gt;0,Y17,"")))</f>
        <v/>
      </c>
      <c r="Z481" s="964" t="str" cm="1">
        <f t="array" ref="Z481">IF(N481="","",IF(R481&lt;&gt;"","",IF(SUMPRODUCT(--(AN18:AN1500=Z17),--(AM18:AM1500&lt;&gt;""),--ISNUMBER(SEARCH(" "&amp;AM18:AM1500&amp;" ",Q481)))&gt;0,Z17,"")))</f>
        <v/>
      </c>
      <c r="AA481" s="964" t="str" cm="1">
        <f t="array" ref="AA481">IF(N481="","",IF(R481&lt;&gt;"","",IF(SUMPRODUCT(--(AN18:AN1500=AA17),--(AM18:AM1500&lt;&gt;""),--ISNUMBER(SEARCH(" "&amp;AM18:AM1500&amp;" ",Q481)))&gt;0,AA17,"")))</f>
        <v/>
      </c>
      <c r="AB481" s="964" t="str" cm="1">
        <f t="array" ref="AB481">IF(N481="","",IF(R481&lt;&gt;"","",IF(SUMPRODUCT(--(AN18:AN1500=AB17),--(AM18:AM1500&lt;&gt;""),--ISNUMBER(SEARCH(" "&amp;AM18:AM1500&amp;" ",Q481)))&gt;0,AB17,"")))</f>
        <v/>
      </c>
      <c r="AC481" s="964" t="str" cm="1">
        <f t="array" ref="AC481">IF(N481="","",IF(R481&lt;&gt;"","",IF(SUMPRODUCT(--(AN18:AN1500=AC17),--(AM18:AM1500&lt;&gt;""),--ISNUMBER(SEARCH(" "&amp;AM18:AM1500&amp;" ",Q481)))&gt;0,AC17,"")))</f>
        <v/>
      </c>
      <c r="AD481" s="964" t="str" cm="1">
        <f t="array" ref="AD481">IF(N481="","",IF(R481&lt;&gt;"","",IF(SUMPRODUCT(--(AN18:AN1500=AD17),--(AM18:AM1500&lt;&gt;""),--ISNUMBER(SEARCH(" "&amp;AM18:AM1500&amp;" ",Q481)))&gt;0,AD17,"")))</f>
        <v/>
      </c>
      <c r="AE481" s="964" t="str" cm="1">
        <f t="array" ref="AE481">IF(N481="","",IF(R481&lt;&gt;"","",IF(SUMPRODUCT(--(AN18:AN1500=AE17),--(AM18:AM1500&lt;&gt;""),--ISNUMBER(SEARCH(" "&amp;AM18:AM1500&amp;" ",Q481)))&gt;0,AE17,"")))</f>
        <v/>
      </c>
      <c r="AF481" s="964" t="str" cm="1">
        <f t="array" ref="AF481">IF(N481="","",IF(R481&lt;&gt;"","",IF(SUMPRODUCT(--(AN18:AN1500=AF17),--(AM18:AM1500&lt;&gt;""),--ISNUMBER(SEARCH(" "&amp;AM18:AM1500&amp;" ",Q481)))&gt;0,AF17,"")))</f>
        <v/>
      </c>
      <c r="AG481" s="964" t="str" cm="1">
        <f t="array" ref="AG481">IF(N481="","",IF(R481&lt;&gt;"","",IF(SUMPRODUCT(--(AN18:AN1500=AG17),--(AM18:AM1500&lt;&gt;""),--ISNUMBER(SEARCH(" "&amp;AM18:AM1500&amp;" ",Q481)))&gt;0,AG17,"")))</f>
        <v/>
      </c>
      <c r="AH481" s="964" t="str" cm="1">
        <f t="array" ref="AH481">IF(N481="","",IF(R481&lt;&gt;"","",IF(SUMPRODUCT(--(AN18:AN1500=AH17),--(AM18:AM1500&lt;&gt;""),--ISNUMBER(SEARCH(" "&amp;AM18:AM1500&amp;" ",Q481)))&gt;0,AH17,"")))</f>
        <v/>
      </c>
      <c r="AI481" s="964" t="str" cm="1">
        <f t="array" ref="AI481">IF(N481="","",IF(R481&lt;&gt;"","",IF(SUMPRODUCT(--(AN18:AN1500=AI17),--(AM18:AM1500&lt;&gt;""),--ISNUMBER(SEARCH(" "&amp;AM18:AM1500&amp;" ",Q481)))&gt;0,AI17,"")))</f>
        <v/>
      </c>
      <c r="AJ481" s="964" t="str" cm="1">
        <f t="array" ref="AJ481">IF(N481="","",IF(R481&lt;&gt;"","",IF(SUMPRODUCT(--(AN18:AN1500=AJ17),--(AM18:AM1500&lt;&gt;""),--ISNUMBER(SEARCH(" "&amp;AM18:AM1500&amp;" ",Q481)))&gt;0,AJ17,"")))</f>
        <v/>
      </c>
      <c r="AK481" s="964" t="str" cm="1">
        <f t="array" ref="AK481">IF(N481="","",IF(T481&lt;&gt;"",AK17,IF(S481&lt;&gt;"","",IF(R481&lt;&gt;"","",IF(SUMPRODUCT(--(AN18:AN1500=AK17),--(AM18:AM1500&lt;&gt;""),--ISNUMBER(SEARCH(" "&amp;AM18:AM1500&amp;" ",Q481)))&gt;0,AK17,"")))))</f>
        <v/>
      </c>
      <c r="AM481" s="964" t="s">
        <v>2234</v>
      </c>
      <c r="AN481" s="964" t="s">
        <v>1597</v>
      </c>
      <c r="BN481" s="49">
        <v>1</v>
      </c>
    </row>
    <row r="482" spans="3:66" ht="35.1" customHeight="1">
      <c r="C482" s="65"/>
      <c r="D482" s="984" t="str">
        <f t="shared" si="92"/>
        <v/>
      </c>
      <c r="E482" s="982"/>
      <c r="G482" s="963" t="str">
        <f>IF(H482="","",COUNTIF(H18:H482,"&lt;&gt;"))</f>
        <v/>
      </c>
      <c r="H482" s="958" t="str" cm="1">
        <f t="array" ref="H482">IF(L482="","",IF(LEN(L482)&lt;=MAX(10,G13),L482,IFERROR(LEFT(L482,LOOKUP(2,1/(MID(L482,ROW(1:500),1)=" ")/(ROW(1:500)&lt;=MAX(10,G13)),ROW(1:500))-1),LEFT(L482,MAX(10,G13)))))</f>
        <v/>
      </c>
      <c r="I482" s="963" t="str">
        <f t="shared" si="93"/>
        <v/>
      </c>
      <c r="J482" s="963" t="str">
        <f t="shared" si="94"/>
        <v/>
      </c>
      <c r="K482" s="964" t="str">
        <f>IF(M481&lt;&gt;"",K481,IF(K481&lt;MAX(A18:A317),K481+1,""))</f>
        <v/>
      </c>
      <c r="L482" s="965" t="str">
        <f>IF(K482="","",IF(M481&lt;&gt;"",M481,INDEX(E18:E317,MATCH(K482,A18:A317,0))))</f>
        <v/>
      </c>
      <c r="M482" s="965" t="str">
        <f t="shared" si="95"/>
        <v/>
      </c>
      <c r="N482" s="966" t="str">
        <f t="shared" si="96"/>
        <v/>
      </c>
      <c r="O482" s="967" t="str">
        <f t="shared" si="97"/>
        <v/>
      </c>
      <c r="P482" s="967" t="str">
        <f t="shared" si="98"/>
        <v/>
      </c>
      <c r="Q482" s="966" t="str">
        <f t="shared" si="99"/>
        <v/>
      </c>
      <c r="R482" s="967" t="str">
        <f>IF(N482="","",IF(COUNTIF(AP18:AP300,TRIM(Q482))&gt;0,"EXCLUSION EXACTE",""))</f>
        <v/>
      </c>
      <c r="S482" s="967" t="str" cm="1">
        <f t="array" ref="S482">IF(N482="","",IF(SUMPRODUCT(--(AP18:AP300&lt;&gt;""),--ISNUMBER(SEARCH(" "&amp;AP18:AP300&amp;" ",Q482)))&gt;0,"BLOQUE MOLLUSQUES",""))</f>
        <v/>
      </c>
      <c r="T482" s="967" t="str" cm="1">
        <f t="array" ref="T482">IF(N482="","",IF(SUMPRODUCT(--(AT18:AT300&lt;&gt;""),--ISNUMBER(SEARCH(" "&amp;AT18:AT300&amp;" ",Q482)))&gt;0,"FORCE MOLLUSQUES",""))</f>
        <v/>
      </c>
      <c r="U482" s="966" t="str">
        <f t="shared" si="100"/>
        <v/>
      </c>
      <c r="V482" s="966" t="str">
        <f t="shared" si="102"/>
        <v/>
      </c>
      <c r="W482" s="991" t="str">
        <f t="shared" si="101"/>
        <v/>
      </c>
      <c r="X482" s="967" t="str" cm="1">
        <f t="array" ref="X482">IF(N482="","",IF(R482&lt;&gt;"","",IF(SUMPRODUCT(--(AN18:AN1500=X17),--(AM18:AM1500&lt;&gt;""),--ISNUMBER(SEARCH(" "&amp;AM18:AM1500&amp;" ",Q482)))&gt;0,X17,"")))</f>
        <v/>
      </c>
      <c r="Y482" s="967" t="str" cm="1">
        <f t="array" ref="Y482">IF(N482="","",IF(R482&lt;&gt;"","",IF(SUMPRODUCT(--(AN18:AN1500=Y17),--(AM18:AM1500&lt;&gt;""),--ISNUMBER(SEARCH(" "&amp;AM18:AM1500&amp;" ",Q482)))&gt;0,Y17,"")))</f>
        <v/>
      </c>
      <c r="Z482" s="967" t="str" cm="1">
        <f t="array" ref="Z482">IF(N482="","",IF(R482&lt;&gt;"","",IF(SUMPRODUCT(--(AN18:AN1500=Z17),--(AM18:AM1500&lt;&gt;""),--ISNUMBER(SEARCH(" "&amp;AM18:AM1500&amp;" ",Q482)))&gt;0,Z17,"")))</f>
        <v/>
      </c>
      <c r="AA482" s="967" t="str" cm="1">
        <f t="array" ref="AA482">IF(N482="","",IF(R482&lt;&gt;"","",IF(SUMPRODUCT(--(AN18:AN1500=AA17),--(AM18:AM1500&lt;&gt;""),--ISNUMBER(SEARCH(" "&amp;AM18:AM1500&amp;" ",Q482)))&gt;0,AA17,"")))</f>
        <v/>
      </c>
      <c r="AB482" s="967" t="str" cm="1">
        <f t="array" ref="AB482">IF(N482="","",IF(R482&lt;&gt;"","",IF(SUMPRODUCT(--(AN18:AN1500=AB17),--(AM18:AM1500&lt;&gt;""),--ISNUMBER(SEARCH(" "&amp;AM18:AM1500&amp;" ",Q482)))&gt;0,AB17,"")))</f>
        <v/>
      </c>
      <c r="AC482" s="967" t="str" cm="1">
        <f t="array" ref="AC482">IF(N482="","",IF(R482&lt;&gt;"","",IF(SUMPRODUCT(--(AN18:AN1500=AC17),--(AM18:AM1500&lt;&gt;""),--ISNUMBER(SEARCH(" "&amp;AM18:AM1500&amp;" ",Q482)))&gt;0,AC17,"")))</f>
        <v/>
      </c>
      <c r="AD482" s="967" t="str" cm="1">
        <f t="array" ref="AD482">IF(N482="","",IF(R482&lt;&gt;"","",IF(SUMPRODUCT(--(AN18:AN1500=AD17),--(AM18:AM1500&lt;&gt;""),--ISNUMBER(SEARCH(" "&amp;AM18:AM1500&amp;" ",Q482)))&gt;0,AD17,"")))</f>
        <v/>
      </c>
      <c r="AE482" s="967" t="str" cm="1">
        <f t="array" ref="AE482">IF(N482="","",IF(R482&lt;&gt;"","",IF(SUMPRODUCT(--(AN18:AN1500=AE17),--(AM18:AM1500&lt;&gt;""),--ISNUMBER(SEARCH(" "&amp;AM18:AM1500&amp;" ",Q482)))&gt;0,AE17,"")))</f>
        <v/>
      </c>
      <c r="AF482" s="967" t="str" cm="1">
        <f t="array" ref="AF482">IF(N482="","",IF(R482&lt;&gt;"","",IF(SUMPRODUCT(--(AN18:AN1500=AF17),--(AM18:AM1500&lt;&gt;""),--ISNUMBER(SEARCH(" "&amp;AM18:AM1500&amp;" ",Q482)))&gt;0,AF17,"")))</f>
        <v/>
      </c>
      <c r="AG482" s="967" t="str" cm="1">
        <f t="array" ref="AG482">IF(N482="","",IF(R482&lt;&gt;"","",IF(SUMPRODUCT(--(AN18:AN1500=AG17),--(AM18:AM1500&lt;&gt;""),--ISNUMBER(SEARCH(" "&amp;AM18:AM1500&amp;" ",Q482)))&gt;0,AG17,"")))</f>
        <v/>
      </c>
      <c r="AH482" s="967" t="str" cm="1">
        <f t="array" ref="AH482">IF(N482="","",IF(R482&lt;&gt;"","",IF(SUMPRODUCT(--(AN18:AN1500=AH17),--(AM18:AM1500&lt;&gt;""),--ISNUMBER(SEARCH(" "&amp;AM18:AM1500&amp;" ",Q482)))&gt;0,AH17,"")))</f>
        <v/>
      </c>
      <c r="AI482" s="967" t="str" cm="1">
        <f t="array" ref="AI482">IF(N482="","",IF(R482&lt;&gt;"","",IF(SUMPRODUCT(--(AN18:AN1500=AI17),--(AM18:AM1500&lt;&gt;""),--ISNUMBER(SEARCH(" "&amp;AM18:AM1500&amp;" ",Q482)))&gt;0,AI17,"")))</f>
        <v/>
      </c>
      <c r="AJ482" s="967" t="str" cm="1">
        <f t="array" ref="AJ482">IF(N482="","",IF(R482&lt;&gt;"","",IF(SUMPRODUCT(--(AN18:AN1500=AJ17),--(AM18:AM1500&lt;&gt;""),--ISNUMBER(SEARCH(" "&amp;AM18:AM1500&amp;" ",Q482)))&gt;0,AJ17,"")))</f>
        <v/>
      </c>
      <c r="AK482" s="967" t="str" cm="1">
        <f t="array" ref="AK482">IF(N482="","",IF(T482&lt;&gt;"",AK17,IF(S482&lt;&gt;"","",IF(R482&lt;&gt;"","",IF(SUMPRODUCT(--(AN18:AN1500=AK17),--(AM18:AM1500&lt;&gt;""),--ISNUMBER(SEARCH(" "&amp;AM18:AM1500&amp;" ",Q482)))&gt;0,AK17,"")))))</f>
        <v/>
      </c>
      <c r="AM482" s="968" t="s">
        <v>2235</v>
      </c>
      <c r="AN482" s="968" t="s">
        <v>1597</v>
      </c>
      <c r="BN482" s="49">
        <v>1</v>
      </c>
    </row>
    <row r="483" spans="3:66" ht="35.1" customHeight="1">
      <c r="C483" s="65"/>
      <c r="D483" s="984" t="str">
        <f t="shared" si="92"/>
        <v/>
      </c>
      <c r="E483" s="982"/>
      <c r="G483" s="964" t="str">
        <f>IF(H483="","",COUNTIF(H18:H483,"&lt;&gt;"))</f>
        <v/>
      </c>
      <c r="H483" s="965" t="str" cm="1">
        <f t="array" ref="H483">IF(L483="","",IF(LEN(L483)&lt;=MAX(10,G13),L483,IFERROR(LEFT(L483,LOOKUP(2,1/(MID(L483,ROW(1:500),1)=" ")/(ROW(1:500)&lt;=MAX(10,G13)),ROW(1:500))-1),LEFT(L483,MAX(10,G13)))))</f>
        <v/>
      </c>
      <c r="I483" s="964" t="str">
        <f t="shared" si="93"/>
        <v/>
      </c>
      <c r="J483" s="964" t="str">
        <f t="shared" si="94"/>
        <v/>
      </c>
      <c r="K483" s="964" t="str">
        <f>IF(M482&lt;&gt;"",K482,IF(K482&lt;MAX(A18:A317),K482+1,""))</f>
        <v/>
      </c>
      <c r="L483" s="965" t="str">
        <f>IF(K483="","",IF(M482&lt;&gt;"",M482,INDEX(E18:E317,MATCH(K483,A18:A317,0))))</f>
        <v/>
      </c>
      <c r="M483" s="965" t="str">
        <f t="shared" si="95"/>
        <v/>
      </c>
      <c r="N483" s="965" t="str">
        <f t="shared" si="96"/>
        <v/>
      </c>
      <c r="O483" s="964" t="str">
        <f t="shared" si="97"/>
        <v/>
      </c>
      <c r="P483" s="964" t="str">
        <f t="shared" si="98"/>
        <v/>
      </c>
      <c r="Q483" s="965" t="str">
        <f t="shared" si="99"/>
        <v/>
      </c>
      <c r="R483" s="964" t="str">
        <f>IF(N483="","",IF(COUNTIF(AP18:AP300,TRIM(Q483))&gt;0,"EXCLUSION EXACTE",""))</f>
        <v/>
      </c>
      <c r="S483" s="964" t="str" cm="1">
        <f t="array" ref="S483">IF(N483="","",IF(SUMPRODUCT(--(AP18:AP300&lt;&gt;""),--ISNUMBER(SEARCH(" "&amp;AP18:AP300&amp;" ",Q483)))&gt;0,"BLOQUE MOLLUSQUES",""))</f>
        <v/>
      </c>
      <c r="T483" s="964" t="str" cm="1">
        <f t="array" ref="T483">IF(N483="","",IF(SUMPRODUCT(--(AT18:AT300&lt;&gt;""),--ISNUMBER(SEARCH(" "&amp;AT18:AT300&amp;" ",Q483)))&gt;0,"FORCE MOLLUSQUES",""))</f>
        <v/>
      </c>
      <c r="U483" s="965" t="str">
        <f t="shared" si="100"/>
        <v/>
      </c>
      <c r="V483" s="965" t="str">
        <f t="shared" si="102"/>
        <v/>
      </c>
      <c r="W483" s="977" t="str">
        <f t="shared" si="101"/>
        <v/>
      </c>
      <c r="X483" s="964" t="str" cm="1">
        <f t="array" ref="X483">IF(N483="","",IF(R483&lt;&gt;"","",IF(SUMPRODUCT(--(AN18:AN1500=X17),--(AM18:AM1500&lt;&gt;""),--ISNUMBER(SEARCH(" "&amp;AM18:AM1500&amp;" ",Q483)))&gt;0,X17,"")))</f>
        <v/>
      </c>
      <c r="Y483" s="964" t="str" cm="1">
        <f t="array" ref="Y483">IF(N483="","",IF(R483&lt;&gt;"","",IF(SUMPRODUCT(--(AN18:AN1500=Y17),--(AM18:AM1500&lt;&gt;""),--ISNUMBER(SEARCH(" "&amp;AM18:AM1500&amp;" ",Q483)))&gt;0,Y17,"")))</f>
        <v/>
      </c>
      <c r="Z483" s="964" t="str" cm="1">
        <f t="array" ref="Z483">IF(N483="","",IF(R483&lt;&gt;"","",IF(SUMPRODUCT(--(AN18:AN1500=Z17),--(AM18:AM1500&lt;&gt;""),--ISNUMBER(SEARCH(" "&amp;AM18:AM1500&amp;" ",Q483)))&gt;0,Z17,"")))</f>
        <v/>
      </c>
      <c r="AA483" s="964" t="str" cm="1">
        <f t="array" ref="AA483">IF(N483="","",IF(R483&lt;&gt;"","",IF(SUMPRODUCT(--(AN18:AN1500=AA17),--(AM18:AM1500&lt;&gt;""),--ISNUMBER(SEARCH(" "&amp;AM18:AM1500&amp;" ",Q483)))&gt;0,AA17,"")))</f>
        <v/>
      </c>
      <c r="AB483" s="964" t="str" cm="1">
        <f t="array" ref="AB483">IF(N483="","",IF(R483&lt;&gt;"","",IF(SUMPRODUCT(--(AN18:AN1500=AB17),--(AM18:AM1500&lt;&gt;""),--ISNUMBER(SEARCH(" "&amp;AM18:AM1500&amp;" ",Q483)))&gt;0,AB17,"")))</f>
        <v/>
      </c>
      <c r="AC483" s="964" t="str" cm="1">
        <f t="array" ref="AC483">IF(N483="","",IF(R483&lt;&gt;"","",IF(SUMPRODUCT(--(AN18:AN1500=AC17),--(AM18:AM1500&lt;&gt;""),--ISNUMBER(SEARCH(" "&amp;AM18:AM1500&amp;" ",Q483)))&gt;0,AC17,"")))</f>
        <v/>
      </c>
      <c r="AD483" s="964" t="str" cm="1">
        <f t="array" ref="AD483">IF(N483="","",IF(R483&lt;&gt;"","",IF(SUMPRODUCT(--(AN18:AN1500=AD17),--(AM18:AM1500&lt;&gt;""),--ISNUMBER(SEARCH(" "&amp;AM18:AM1500&amp;" ",Q483)))&gt;0,AD17,"")))</f>
        <v/>
      </c>
      <c r="AE483" s="964" t="str" cm="1">
        <f t="array" ref="AE483">IF(N483="","",IF(R483&lt;&gt;"","",IF(SUMPRODUCT(--(AN18:AN1500=AE17),--(AM18:AM1500&lt;&gt;""),--ISNUMBER(SEARCH(" "&amp;AM18:AM1500&amp;" ",Q483)))&gt;0,AE17,"")))</f>
        <v/>
      </c>
      <c r="AF483" s="964" t="str" cm="1">
        <f t="array" ref="AF483">IF(N483="","",IF(R483&lt;&gt;"","",IF(SUMPRODUCT(--(AN18:AN1500=AF17),--(AM18:AM1500&lt;&gt;""),--ISNUMBER(SEARCH(" "&amp;AM18:AM1500&amp;" ",Q483)))&gt;0,AF17,"")))</f>
        <v/>
      </c>
      <c r="AG483" s="964" t="str" cm="1">
        <f t="array" ref="AG483">IF(N483="","",IF(R483&lt;&gt;"","",IF(SUMPRODUCT(--(AN18:AN1500=AG17),--(AM18:AM1500&lt;&gt;""),--ISNUMBER(SEARCH(" "&amp;AM18:AM1500&amp;" ",Q483)))&gt;0,AG17,"")))</f>
        <v/>
      </c>
      <c r="AH483" s="964" t="str" cm="1">
        <f t="array" ref="AH483">IF(N483="","",IF(R483&lt;&gt;"","",IF(SUMPRODUCT(--(AN18:AN1500=AH17),--(AM18:AM1500&lt;&gt;""),--ISNUMBER(SEARCH(" "&amp;AM18:AM1500&amp;" ",Q483)))&gt;0,AH17,"")))</f>
        <v/>
      </c>
      <c r="AI483" s="964" t="str" cm="1">
        <f t="array" ref="AI483">IF(N483="","",IF(R483&lt;&gt;"","",IF(SUMPRODUCT(--(AN18:AN1500=AI17),--(AM18:AM1500&lt;&gt;""),--ISNUMBER(SEARCH(" "&amp;AM18:AM1500&amp;" ",Q483)))&gt;0,AI17,"")))</f>
        <v/>
      </c>
      <c r="AJ483" s="964" t="str" cm="1">
        <f t="array" ref="AJ483">IF(N483="","",IF(R483&lt;&gt;"","",IF(SUMPRODUCT(--(AN18:AN1500=AJ17),--(AM18:AM1500&lt;&gt;""),--ISNUMBER(SEARCH(" "&amp;AM18:AM1500&amp;" ",Q483)))&gt;0,AJ17,"")))</f>
        <v/>
      </c>
      <c r="AK483" s="964" t="str" cm="1">
        <f t="array" ref="AK483">IF(N483="","",IF(T483&lt;&gt;"",AK17,IF(S483&lt;&gt;"","",IF(R483&lt;&gt;"","",IF(SUMPRODUCT(--(AN18:AN1500=AK17),--(AM18:AM1500&lt;&gt;""),--ISNUMBER(SEARCH(" "&amp;AM18:AM1500&amp;" ",Q483)))&gt;0,AK17,"")))))</f>
        <v/>
      </c>
      <c r="AM483" s="964" t="s">
        <v>2236</v>
      </c>
      <c r="AN483" s="964" t="s">
        <v>1597</v>
      </c>
      <c r="BN483" s="49">
        <v>1</v>
      </c>
    </row>
    <row r="484" spans="3:66" ht="35.1" customHeight="1">
      <c r="C484" s="65"/>
      <c r="D484" s="984" t="str">
        <f t="shared" si="92"/>
        <v/>
      </c>
      <c r="E484" s="982"/>
      <c r="G484" s="963" t="str">
        <f>IF(H484="","",COUNTIF(H18:H484,"&lt;&gt;"))</f>
        <v/>
      </c>
      <c r="H484" s="958" t="str" cm="1">
        <f t="array" ref="H484">IF(L484="","",IF(LEN(L484)&lt;=MAX(10,G13),L484,IFERROR(LEFT(L484,LOOKUP(2,1/(MID(L484,ROW(1:500),1)=" ")/(ROW(1:500)&lt;=MAX(10,G13)),ROW(1:500))-1),LEFT(L484,MAX(10,G13)))))</f>
        <v/>
      </c>
      <c r="I484" s="963" t="str">
        <f t="shared" si="93"/>
        <v/>
      </c>
      <c r="J484" s="963" t="str">
        <f t="shared" si="94"/>
        <v/>
      </c>
      <c r="K484" s="964" t="str">
        <f>IF(M483&lt;&gt;"",K483,IF(K483&lt;MAX(A18:A317),K483+1,""))</f>
        <v/>
      </c>
      <c r="L484" s="965" t="str">
        <f>IF(K484="","",IF(M483&lt;&gt;"",M483,INDEX(E18:E317,MATCH(K484,A18:A317,0))))</f>
        <v/>
      </c>
      <c r="M484" s="965" t="str">
        <f t="shared" si="95"/>
        <v/>
      </c>
      <c r="N484" s="966" t="str">
        <f t="shared" si="96"/>
        <v/>
      </c>
      <c r="O484" s="967" t="str">
        <f t="shared" si="97"/>
        <v/>
      </c>
      <c r="P484" s="967" t="str">
        <f t="shared" si="98"/>
        <v/>
      </c>
      <c r="Q484" s="966" t="str">
        <f t="shared" si="99"/>
        <v/>
      </c>
      <c r="R484" s="967" t="str">
        <f>IF(N484="","",IF(COUNTIF(AP18:AP300,TRIM(Q484))&gt;0,"EXCLUSION EXACTE",""))</f>
        <v/>
      </c>
      <c r="S484" s="967" t="str" cm="1">
        <f t="array" ref="S484">IF(N484="","",IF(SUMPRODUCT(--(AP18:AP300&lt;&gt;""),--ISNUMBER(SEARCH(" "&amp;AP18:AP300&amp;" ",Q484)))&gt;0,"BLOQUE MOLLUSQUES",""))</f>
        <v/>
      </c>
      <c r="T484" s="967" t="str" cm="1">
        <f t="array" ref="T484">IF(N484="","",IF(SUMPRODUCT(--(AT18:AT300&lt;&gt;""),--ISNUMBER(SEARCH(" "&amp;AT18:AT300&amp;" ",Q484)))&gt;0,"FORCE MOLLUSQUES",""))</f>
        <v/>
      </c>
      <c r="U484" s="966" t="str">
        <f t="shared" si="100"/>
        <v/>
      </c>
      <c r="V484" s="966" t="str">
        <f t="shared" si="102"/>
        <v/>
      </c>
      <c r="W484" s="991" t="str">
        <f t="shared" si="101"/>
        <v/>
      </c>
      <c r="X484" s="967" t="str" cm="1">
        <f t="array" ref="X484">IF(N484="","",IF(R484&lt;&gt;"","",IF(SUMPRODUCT(--(AN18:AN1500=X17),--(AM18:AM1500&lt;&gt;""),--ISNUMBER(SEARCH(" "&amp;AM18:AM1500&amp;" ",Q484)))&gt;0,X17,"")))</f>
        <v/>
      </c>
      <c r="Y484" s="967" t="str" cm="1">
        <f t="array" ref="Y484">IF(N484="","",IF(R484&lt;&gt;"","",IF(SUMPRODUCT(--(AN18:AN1500=Y17),--(AM18:AM1500&lt;&gt;""),--ISNUMBER(SEARCH(" "&amp;AM18:AM1500&amp;" ",Q484)))&gt;0,Y17,"")))</f>
        <v/>
      </c>
      <c r="Z484" s="967" t="str" cm="1">
        <f t="array" ref="Z484">IF(N484="","",IF(R484&lt;&gt;"","",IF(SUMPRODUCT(--(AN18:AN1500=Z17),--(AM18:AM1500&lt;&gt;""),--ISNUMBER(SEARCH(" "&amp;AM18:AM1500&amp;" ",Q484)))&gt;0,Z17,"")))</f>
        <v/>
      </c>
      <c r="AA484" s="967" t="str" cm="1">
        <f t="array" ref="AA484">IF(N484="","",IF(R484&lt;&gt;"","",IF(SUMPRODUCT(--(AN18:AN1500=AA17),--(AM18:AM1500&lt;&gt;""),--ISNUMBER(SEARCH(" "&amp;AM18:AM1500&amp;" ",Q484)))&gt;0,AA17,"")))</f>
        <v/>
      </c>
      <c r="AB484" s="967" t="str" cm="1">
        <f t="array" ref="AB484">IF(N484="","",IF(R484&lt;&gt;"","",IF(SUMPRODUCT(--(AN18:AN1500=AB17),--(AM18:AM1500&lt;&gt;""),--ISNUMBER(SEARCH(" "&amp;AM18:AM1500&amp;" ",Q484)))&gt;0,AB17,"")))</f>
        <v/>
      </c>
      <c r="AC484" s="967" t="str" cm="1">
        <f t="array" ref="AC484">IF(N484="","",IF(R484&lt;&gt;"","",IF(SUMPRODUCT(--(AN18:AN1500=AC17),--(AM18:AM1500&lt;&gt;""),--ISNUMBER(SEARCH(" "&amp;AM18:AM1500&amp;" ",Q484)))&gt;0,AC17,"")))</f>
        <v/>
      </c>
      <c r="AD484" s="967" t="str" cm="1">
        <f t="array" ref="AD484">IF(N484="","",IF(R484&lt;&gt;"","",IF(SUMPRODUCT(--(AN18:AN1500=AD17),--(AM18:AM1500&lt;&gt;""),--ISNUMBER(SEARCH(" "&amp;AM18:AM1500&amp;" ",Q484)))&gt;0,AD17,"")))</f>
        <v/>
      </c>
      <c r="AE484" s="967" t="str" cm="1">
        <f t="array" ref="AE484">IF(N484="","",IF(R484&lt;&gt;"","",IF(SUMPRODUCT(--(AN18:AN1500=AE17),--(AM18:AM1500&lt;&gt;""),--ISNUMBER(SEARCH(" "&amp;AM18:AM1500&amp;" ",Q484)))&gt;0,AE17,"")))</f>
        <v/>
      </c>
      <c r="AF484" s="967" t="str" cm="1">
        <f t="array" ref="AF484">IF(N484="","",IF(R484&lt;&gt;"","",IF(SUMPRODUCT(--(AN18:AN1500=AF17),--(AM18:AM1500&lt;&gt;""),--ISNUMBER(SEARCH(" "&amp;AM18:AM1500&amp;" ",Q484)))&gt;0,AF17,"")))</f>
        <v/>
      </c>
      <c r="AG484" s="967" t="str" cm="1">
        <f t="array" ref="AG484">IF(N484="","",IF(R484&lt;&gt;"","",IF(SUMPRODUCT(--(AN18:AN1500=AG17),--(AM18:AM1500&lt;&gt;""),--ISNUMBER(SEARCH(" "&amp;AM18:AM1500&amp;" ",Q484)))&gt;0,AG17,"")))</f>
        <v/>
      </c>
      <c r="AH484" s="967" t="str" cm="1">
        <f t="array" ref="AH484">IF(N484="","",IF(R484&lt;&gt;"","",IF(SUMPRODUCT(--(AN18:AN1500=AH17),--(AM18:AM1500&lt;&gt;""),--ISNUMBER(SEARCH(" "&amp;AM18:AM1500&amp;" ",Q484)))&gt;0,AH17,"")))</f>
        <v/>
      </c>
      <c r="AI484" s="967" t="str" cm="1">
        <f t="array" ref="AI484">IF(N484="","",IF(R484&lt;&gt;"","",IF(SUMPRODUCT(--(AN18:AN1500=AI17),--(AM18:AM1500&lt;&gt;""),--ISNUMBER(SEARCH(" "&amp;AM18:AM1500&amp;" ",Q484)))&gt;0,AI17,"")))</f>
        <v/>
      </c>
      <c r="AJ484" s="967" t="str" cm="1">
        <f t="array" ref="AJ484">IF(N484="","",IF(R484&lt;&gt;"","",IF(SUMPRODUCT(--(AN18:AN1500=AJ17),--(AM18:AM1500&lt;&gt;""),--ISNUMBER(SEARCH(" "&amp;AM18:AM1500&amp;" ",Q484)))&gt;0,AJ17,"")))</f>
        <v/>
      </c>
      <c r="AK484" s="967" t="str" cm="1">
        <f t="array" ref="AK484">IF(N484="","",IF(T484&lt;&gt;"",AK17,IF(S484&lt;&gt;"","",IF(R484&lt;&gt;"","",IF(SUMPRODUCT(--(AN18:AN1500=AK17),--(AM18:AM1500&lt;&gt;""),--ISNUMBER(SEARCH(" "&amp;AM18:AM1500&amp;" ",Q484)))&gt;0,AK17,"")))))</f>
        <v/>
      </c>
      <c r="AM484" s="968" t="s">
        <v>2238</v>
      </c>
      <c r="AN484" s="968" t="s">
        <v>1597</v>
      </c>
      <c r="BN484" s="49">
        <v>1</v>
      </c>
    </row>
    <row r="485" spans="3:66" ht="35.1" customHeight="1">
      <c r="C485" s="65"/>
      <c r="D485" s="984" t="str">
        <f t="shared" si="92"/>
        <v/>
      </c>
      <c r="E485" s="982"/>
      <c r="G485" s="964" t="str">
        <f>IF(H485="","",COUNTIF(H18:H485,"&lt;&gt;"))</f>
        <v/>
      </c>
      <c r="H485" s="965" t="str" cm="1">
        <f t="array" ref="H485">IF(L485="","",IF(LEN(L485)&lt;=MAX(10,G13),L485,IFERROR(LEFT(L485,LOOKUP(2,1/(MID(L485,ROW(1:500),1)=" ")/(ROW(1:500)&lt;=MAX(10,G13)),ROW(1:500))-1),LEFT(L485,MAX(10,G13)))))</f>
        <v/>
      </c>
      <c r="I485" s="964" t="str">
        <f t="shared" si="93"/>
        <v/>
      </c>
      <c r="J485" s="964" t="str">
        <f t="shared" si="94"/>
        <v/>
      </c>
      <c r="K485" s="964" t="str">
        <f>IF(M484&lt;&gt;"",K484,IF(K484&lt;MAX(A18:A317),K484+1,""))</f>
        <v/>
      </c>
      <c r="L485" s="965" t="str">
        <f>IF(K485="","",IF(M484&lt;&gt;"",M484,INDEX(E18:E317,MATCH(K485,A18:A317,0))))</f>
        <v/>
      </c>
      <c r="M485" s="965" t="str">
        <f t="shared" si="95"/>
        <v/>
      </c>
      <c r="N485" s="965" t="str">
        <f t="shared" si="96"/>
        <v/>
      </c>
      <c r="O485" s="964" t="str">
        <f t="shared" si="97"/>
        <v/>
      </c>
      <c r="P485" s="964" t="str">
        <f t="shared" si="98"/>
        <v/>
      </c>
      <c r="Q485" s="965" t="str">
        <f t="shared" si="99"/>
        <v/>
      </c>
      <c r="R485" s="964" t="str">
        <f>IF(N485="","",IF(COUNTIF(AP18:AP300,TRIM(Q485))&gt;0,"EXCLUSION EXACTE",""))</f>
        <v/>
      </c>
      <c r="S485" s="964" t="str" cm="1">
        <f t="array" ref="S485">IF(N485="","",IF(SUMPRODUCT(--(AP18:AP300&lt;&gt;""),--ISNUMBER(SEARCH(" "&amp;AP18:AP300&amp;" ",Q485)))&gt;0,"BLOQUE MOLLUSQUES",""))</f>
        <v/>
      </c>
      <c r="T485" s="964" t="str" cm="1">
        <f t="array" ref="T485">IF(N485="","",IF(SUMPRODUCT(--(AT18:AT300&lt;&gt;""),--ISNUMBER(SEARCH(" "&amp;AT18:AT300&amp;" ",Q485)))&gt;0,"FORCE MOLLUSQUES",""))</f>
        <v/>
      </c>
      <c r="U485" s="965" t="str">
        <f t="shared" si="100"/>
        <v/>
      </c>
      <c r="V485" s="965" t="str">
        <f t="shared" si="102"/>
        <v/>
      </c>
      <c r="W485" s="977" t="str">
        <f t="shared" si="101"/>
        <v/>
      </c>
      <c r="X485" s="964" t="str" cm="1">
        <f t="array" ref="X485">IF(N485="","",IF(R485&lt;&gt;"","",IF(SUMPRODUCT(--(AN18:AN1500=X17),--(AM18:AM1500&lt;&gt;""),--ISNUMBER(SEARCH(" "&amp;AM18:AM1500&amp;" ",Q485)))&gt;0,X17,"")))</f>
        <v/>
      </c>
      <c r="Y485" s="964" t="str" cm="1">
        <f t="array" ref="Y485">IF(N485="","",IF(R485&lt;&gt;"","",IF(SUMPRODUCT(--(AN18:AN1500=Y17),--(AM18:AM1500&lt;&gt;""),--ISNUMBER(SEARCH(" "&amp;AM18:AM1500&amp;" ",Q485)))&gt;0,Y17,"")))</f>
        <v/>
      </c>
      <c r="Z485" s="964" t="str" cm="1">
        <f t="array" ref="Z485">IF(N485="","",IF(R485&lt;&gt;"","",IF(SUMPRODUCT(--(AN18:AN1500=Z17),--(AM18:AM1500&lt;&gt;""),--ISNUMBER(SEARCH(" "&amp;AM18:AM1500&amp;" ",Q485)))&gt;0,Z17,"")))</f>
        <v/>
      </c>
      <c r="AA485" s="964" t="str" cm="1">
        <f t="array" ref="AA485">IF(N485="","",IF(R485&lt;&gt;"","",IF(SUMPRODUCT(--(AN18:AN1500=AA17),--(AM18:AM1500&lt;&gt;""),--ISNUMBER(SEARCH(" "&amp;AM18:AM1500&amp;" ",Q485)))&gt;0,AA17,"")))</f>
        <v/>
      </c>
      <c r="AB485" s="964" t="str" cm="1">
        <f t="array" ref="AB485">IF(N485="","",IF(R485&lt;&gt;"","",IF(SUMPRODUCT(--(AN18:AN1500=AB17),--(AM18:AM1500&lt;&gt;""),--ISNUMBER(SEARCH(" "&amp;AM18:AM1500&amp;" ",Q485)))&gt;0,AB17,"")))</f>
        <v/>
      </c>
      <c r="AC485" s="964" t="str" cm="1">
        <f t="array" ref="AC485">IF(N485="","",IF(R485&lt;&gt;"","",IF(SUMPRODUCT(--(AN18:AN1500=AC17),--(AM18:AM1500&lt;&gt;""),--ISNUMBER(SEARCH(" "&amp;AM18:AM1500&amp;" ",Q485)))&gt;0,AC17,"")))</f>
        <v/>
      </c>
      <c r="AD485" s="964" t="str" cm="1">
        <f t="array" ref="AD485">IF(N485="","",IF(R485&lt;&gt;"","",IF(SUMPRODUCT(--(AN18:AN1500=AD17),--(AM18:AM1500&lt;&gt;""),--ISNUMBER(SEARCH(" "&amp;AM18:AM1500&amp;" ",Q485)))&gt;0,AD17,"")))</f>
        <v/>
      </c>
      <c r="AE485" s="964" t="str" cm="1">
        <f t="array" ref="AE485">IF(N485="","",IF(R485&lt;&gt;"","",IF(SUMPRODUCT(--(AN18:AN1500=AE17),--(AM18:AM1500&lt;&gt;""),--ISNUMBER(SEARCH(" "&amp;AM18:AM1500&amp;" ",Q485)))&gt;0,AE17,"")))</f>
        <v/>
      </c>
      <c r="AF485" s="964" t="str" cm="1">
        <f t="array" ref="AF485">IF(N485="","",IF(R485&lt;&gt;"","",IF(SUMPRODUCT(--(AN18:AN1500=AF17),--(AM18:AM1500&lt;&gt;""),--ISNUMBER(SEARCH(" "&amp;AM18:AM1500&amp;" ",Q485)))&gt;0,AF17,"")))</f>
        <v/>
      </c>
      <c r="AG485" s="964" t="str" cm="1">
        <f t="array" ref="AG485">IF(N485="","",IF(R485&lt;&gt;"","",IF(SUMPRODUCT(--(AN18:AN1500=AG17),--(AM18:AM1500&lt;&gt;""),--ISNUMBER(SEARCH(" "&amp;AM18:AM1500&amp;" ",Q485)))&gt;0,AG17,"")))</f>
        <v/>
      </c>
      <c r="AH485" s="964" t="str" cm="1">
        <f t="array" ref="AH485">IF(N485="","",IF(R485&lt;&gt;"","",IF(SUMPRODUCT(--(AN18:AN1500=AH17),--(AM18:AM1500&lt;&gt;""),--ISNUMBER(SEARCH(" "&amp;AM18:AM1500&amp;" ",Q485)))&gt;0,AH17,"")))</f>
        <v/>
      </c>
      <c r="AI485" s="964" t="str" cm="1">
        <f t="array" ref="AI485">IF(N485="","",IF(R485&lt;&gt;"","",IF(SUMPRODUCT(--(AN18:AN1500=AI17),--(AM18:AM1500&lt;&gt;""),--ISNUMBER(SEARCH(" "&amp;AM18:AM1500&amp;" ",Q485)))&gt;0,AI17,"")))</f>
        <v/>
      </c>
      <c r="AJ485" s="964" t="str" cm="1">
        <f t="array" ref="AJ485">IF(N485="","",IF(R485&lt;&gt;"","",IF(SUMPRODUCT(--(AN18:AN1500=AJ17),--(AM18:AM1500&lt;&gt;""),--ISNUMBER(SEARCH(" "&amp;AM18:AM1500&amp;" ",Q485)))&gt;0,AJ17,"")))</f>
        <v/>
      </c>
      <c r="AK485" s="964" t="str" cm="1">
        <f t="array" ref="AK485">IF(N485="","",IF(T485&lt;&gt;"",AK17,IF(S485&lt;&gt;"","",IF(R485&lt;&gt;"","",IF(SUMPRODUCT(--(AN18:AN1500=AK17),--(AM18:AM1500&lt;&gt;""),--ISNUMBER(SEARCH(" "&amp;AM18:AM1500&amp;" ",Q485)))&gt;0,AK17,"")))))</f>
        <v/>
      </c>
      <c r="AM485" s="964" t="s">
        <v>2239</v>
      </c>
      <c r="AN485" s="964" t="s">
        <v>1597</v>
      </c>
      <c r="BN485" s="49">
        <v>1</v>
      </c>
    </row>
    <row r="486" spans="3:66" ht="35.1" customHeight="1">
      <c r="C486" s="65"/>
      <c r="D486" s="984" t="str">
        <f t="shared" si="92"/>
        <v/>
      </c>
      <c r="E486" s="982"/>
      <c r="G486" s="963" t="str">
        <f>IF(H486="","",COUNTIF(H18:H486,"&lt;&gt;"))</f>
        <v/>
      </c>
      <c r="H486" s="958" t="str" cm="1">
        <f t="array" ref="H486">IF(L486="","",IF(LEN(L486)&lt;=MAX(10,G13),L486,IFERROR(LEFT(L486,LOOKUP(2,1/(MID(L486,ROW(1:500),1)=" ")/(ROW(1:500)&lt;=MAX(10,G13)),ROW(1:500))-1),LEFT(L486,MAX(10,G13)))))</f>
        <v/>
      </c>
      <c r="I486" s="963" t="str">
        <f t="shared" si="93"/>
        <v/>
      </c>
      <c r="J486" s="963" t="str">
        <f t="shared" si="94"/>
        <v/>
      </c>
      <c r="K486" s="964" t="str">
        <f>IF(M485&lt;&gt;"",K485,IF(K485&lt;MAX(A18:A317),K485+1,""))</f>
        <v/>
      </c>
      <c r="L486" s="965" t="str">
        <f>IF(K486="","",IF(M485&lt;&gt;"",M485,INDEX(E18:E317,MATCH(K486,A18:A317,0))))</f>
        <v/>
      </c>
      <c r="M486" s="965" t="str">
        <f t="shared" si="95"/>
        <v/>
      </c>
      <c r="N486" s="966" t="str">
        <f t="shared" si="96"/>
        <v/>
      </c>
      <c r="O486" s="967" t="str">
        <f t="shared" si="97"/>
        <v/>
      </c>
      <c r="P486" s="967" t="str">
        <f t="shared" si="98"/>
        <v/>
      </c>
      <c r="Q486" s="966" t="str">
        <f t="shared" si="99"/>
        <v/>
      </c>
      <c r="R486" s="967" t="str">
        <f>IF(N486="","",IF(COUNTIF(AP18:AP300,TRIM(Q486))&gt;0,"EXCLUSION EXACTE",""))</f>
        <v/>
      </c>
      <c r="S486" s="967" t="str" cm="1">
        <f t="array" ref="S486">IF(N486="","",IF(SUMPRODUCT(--(AP18:AP300&lt;&gt;""),--ISNUMBER(SEARCH(" "&amp;AP18:AP300&amp;" ",Q486)))&gt;0,"BLOQUE MOLLUSQUES",""))</f>
        <v/>
      </c>
      <c r="T486" s="967" t="str" cm="1">
        <f t="array" ref="T486">IF(N486="","",IF(SUMPRODUCT(--(AT18:AT300&lt;&gt;""),--ISNUMBER(SEARCH(" "&amp;AT18:AT300&amp;" ",Q486)))&gt;0,"FORCE MOLLUSQUES",""))</f>
        <v/>
      </c>
      <c r="U486" s="966" t="str">
        <f t="shared" si="100"/>
        <v/>
      </c>
      <c r="V486" s="966" t="str">
        <f t="shared" si="102"/>
        <v/>
      </c>
      <c r="W486" s="991" t="str">
        <f t="shared" si="101"/>
        <v/>
      </c>
      <c r="X486" s="967" t="str" cm="1">
        <f t="array" ref="X486">IF(N486="","",IF(R486&lt;&gt;"","",IF(SUMPRODUCT(--(AN18:AN1500=X17),--(AM18:AM1500&lt;&gt;""),--ISNUMBER(SEARCH(" "&amp;AM18:AM1500&amp;" ",Q486)))&gt;0,X17,"")))</f>
        <v/>
      </c>
      <c r="Y486" s="967" t="str" cm="1">
        <f t="array" ref="Y486">IF(N486="","",IF(R486&lt;&gt;"","",IF(SUMPRODUCT(--(AN18:AN1500=Y17),--(AM18:AM1500&lt;&gt;""),--ISNUMBER(SEARCH(" "&amp;AM18:AM1500&amp;" ",Q486)))&gt;0,Y17,"")))</f>
        <v/>
      </c>
      <c r="Z486" s="967" t="str" cm="1">
        <f t="array" ref="Z486">IF(N486="","",IF(R486&lt;&gt;"","",IF(SUMPRODUCT(--(AN18:AN1500=Z17),--(AM18:AM1500&lt;&gt;""),--ISNUMBER(SEARCH(" "&amp;AM18:AM1500&amp;" ",Q486)))&gt;0,Z17,"")))</f>
        <v/>
      </c>
      <c r="AA486" s="967" t="str" cm="1">
        <f t="array" ref="AA486">IF(N486="","",IF(R486&lt;&gt;"","",IF(SUMPRODUCT(--(AN18:AN1500=AA17),--(AM18:AM1500&lt;&gt;""),--ISNUMBER(SEARCH(" "&amp;AM18:AM1500&amp;" ",Q486)))&gt;0,AA17,"")))</f>
        <v/>
      </c>
      <c r="AB486" s="967" t="str" cm="1">
        <f t="array" ref="AB486">IF(N486="","",IF(R486&lt;&gt;"","",IF(SUMPRODUCT(--(AN18:AN1500=AB17),--(AM18:AM1500&lt;&gt;""),--ISNUMBER(SEARCH(" "&amp;AM18:AM1500&amp;" ",Q486)))&gt;0,AB17,"")))</f>
        <v/>
      </c>
      <c r="AC486" s="967" t="str" cm="1">
        <f t="array" ref="AC486">IF(N486="","",IF(R486&lt;&gt;"","",IF(SUMPRODUCT(--(AN18:AN1500=AC17),--(AM18:AM1500&lt;&gt;""),--ISNUMBER(SEARCH(" "&amp;AM18:AM1500&amp;" ",Q486)))&gt;0,AC17,"")))</f>
        <v/>
      </c>
      <c r="AD486" s="967" t="str" cm="1">
        <f t="array" ref="AD486">IF(N486="","",IF(R486&lt;&gt;"","",IF(SUMPRODUCT(--(AN18:AN1500=AD17),--(AM18:AM1500&lt;&gt;""),--ISNUMBER(SEARCH(" "&amp;AM18:AM1500&amp;" ",Q486)))&gt;0,AD17,"")))</f>
        <v/>
      </c>
      <c r="AE486" s="967" t="str" cm="1">
        <f t="array" ref="AE486">IF(N486="","",IF(R486&lt;&gt;"","",IF(SUMPRODUCT(--(AN18:AN1500=AE17),--(AM18:AM1500&lt;&gt;""),--ISNUMBER(SEARCH(" "&amp;AM18:AM1500&amp;" ",Q486)))&gt;0,AE17,"")))</f>
        <v/>
      </c>
      <c r="AF486" s="967" t="str" cm="1">
        <f t="array" ref="AF486">IF(N486="","",IF(R486&lt;&gt;"","",IF(SUMPRODUCT(--(AN18:AN1500=AF17),--(AM18:AM1500&lt;&gt;""),--ISNUMBER(SEARCH(" "&amp;AM18:AM1500&amp;" ",Q486)))&gt;0,AF17,"")))</f>
        <v/>
      </c>
      <c r="AG486" s="967" t="str" cm="1">
        <f t="array" ref="AG486">IF(N486="","",IF(R486&lt;&gt;"","",IF(SUMPRODUCT(--(AN18:AN1500=AG17),--(AM18:AM1500&lt;&gt;""),--ISNUMBER(SEARCH(" "&amp;AM18:AM1500&amp;" ",Q486)))&gt;0,AG17,"")))</f>
        <v/>
      </c>
      <c r="AH486" s="967" t="str" cm="1">
        <f t="array" ref="AH486">IF(N486="","",IF(R486&lt;&gt;"","",IF(SUMPRODUCT(--(AN18:AN1500=AH17),--(AM18:AM1500&lt;&gt;""),--ISNUMBER(SEARCH(" "&amp;AM18:AM1500&amp;" ",Q486)))&gt;0,AH17,"")))</f>
        <v/>
      </c>
      <c r="AI486" s="967" t="str" cm="1">
        <f t="array" ref="AI486">IF(N486="","",IF(R486&lt;&gt;"","",IF(SUMPRODUCT(--(AN18:AN1500=AI17),--(AM18:AM1500&lt;&gt;""),--ISNUMBER(SEARCH(" "&amp;AM18:AM1500&amp;" ",Q486)))&gt;0,AI17,"")))</f>
        <v/>
      </c>
      <c r="AJ486" s="967" t="str" cm="1">
        <f t="array" ref="AJ486">IF(N486="","",IF(R486&lt;&gt;"","",IF(SUMPRODUCT(--(AN18:AN1500=AJ17),--(AM18:AM1500&lt;&gt;""),--ISNUMBER(SEARCH(" "&amp;AM18:AM1500&amp;" ",Q486)))&gt;0,AJ17,"")))</f>
        <v/>
      </c>
      <c r="AK486" s="967" t="str" cm="1">
        <f t="array" ref="AK486">IF(N486="","",IF(T486&lt;&gt;"",AK17,IF(S486&lt;&gt;"","",IF(R486&lt;&gt;"","",IF(SUMPRODUCT(--(AN18:AN1500=AK17),--(AM18:AM1500&lt;&gt;""),--ISNUMBER(SEARCH(" "&amp;AM18:AM1500&amp;" ",Q486)))&gt;0,AK17,"")))))</f>
        <v/>
      </c>
      <c r="AM486" s="968" t="s">
        <v>2420</v>
      </c>
      <c r="AN486" s="968" t="s">
        <v>1597</v>
      </c>
      <c r="BN486" s="49">
        <v>1</v>
      </c>
    </row>
    <row r="487" spans="3:66" ht="35.1" customHeight="1">
      <c r="C487" s="65"/>
      <c r="D487" s="984" t="str">
        <f t="shared" si="92"/>
        <v/>
      </c>
      <c r="E487" s="982"/>
      <c r="G487" s="964" t="str">
        <f>IF(H487="","",COUNTIF(H18:H487,"&lt;&gt;"))</f>
        <v/>
      </c>
      <c r="H487" s="965" t="str" cm="1">
        <f t="array" ref="H487">IF(L487="","",IF(LEN(L487)&lt;=MAX(10,G13),L487,IFERROR(LEFT(L487,LOOKUP(2,1/(MID(L487,ROW(1:500),1)=" ")/(ROW(1:500)&lt;=MAX(10,G13)),ROW(1:500))-1),LEFT(L487,MAX(10,G13)))))</f>
        <v/>
      </c>
      <c r="I487" s="964" t="str">
        <f t="shared" si="93"/>
        <v/>
      </c>
      <c r="J487" s="964" t="str">
        <f t="shared" si="94"/>
        <v/>
      </c>
      <c r="K487" s="964" t="str">
        <f>IF(M486&lt;&gt;"",K486,IF(K486&lt;MAX(A18:A317),K486+1,""))</f>
        <v/>
      </c>
      <c r="L487" s="965" t="str">
        <f>IF(K487="","",IF(M486&lt;&gt;"",M486,INDEX(E18:E317,MATCH(K487,A18:A317,0))))</f>
        <v/>
      </c>
      <c r="M487" s="965" t="str">
        <f t="shared" si="95"/>
        <v/>
      </c>
      <c r="N487" s="965" t="str">
        <f t="shared" si="96"/>
        <v/>
      </c>
      <c r="O487" s="964" t="str">
        <f t="shared" si="97"/>
        <v/>
      </c>
      <c r="P487" s="964" t="str">
        <f t="shared" si="98"/>
        <v/>
      </c>
      <c r="Q487" s="965" t="str">
        <f t="shared" si="99"/>
        <v/>
      </c>
      <c r="R487" s="964" t="str">
        <f>IF(N487="","",IF(COUNTIF(AP18:AP300,TRIM(Q487))&gt;0,"EXCLUSION EXACTE",""))</f>
        <v/>
      </c>
      <c r="S487" s="964" t="str" cm="1">
        <f t="array" ref="S487">IF(N487="","",IF(SUMPRODUCT(--(AP18:AP300&lt;&gt;""),--ISNUMBER(SEARCH(" "&amp;AP18:AP300&amp;" ",Q487)))&gt;0,"BLOQUE MOLLUSQUES",""))</f>
        <v/>
      </c>
      <c r="T487" s="964" t="str" cm="1">
        <f t="array" ref="T487">IF(N487="","",IF(SUMPRODUCT(--(AT18:AT300&lt;&gt;""),--ISNUMBER(SEARCH(" "&amp;AT18:AT300&amp;" ",Q487)))&gt;0,"FORCE MOLLUSQUES",""))</f>
        <v/>
      </c>
      <c r="U487" s="965" t="str">
        <f t="shared" si="100"/>
        <v/>
      </c>
      <c r="V487" s="965" t="str">
        <f t="shared" si="102"/>
        <v/>
      </c>
      <c r="W487" s="977" t="str">
        <f t="shared" si="101"/>
        <v/>
      </c>
      <c r="X487" s="964" t="str" cm="1">
        <f t="array" ref="X487">IF(N487="","",IF(R487&lt;&gt;"","",IF(SUMPRODUCT(--(AN18:AN1500=X17),--(AM18:AM1500&lt;&gt;""),--ISNUMBER(SEARCH(" "&amp;AM18:AM1500&amp;" ",Q487)))&gt;0,X17,"")))</f>
        <v/>
      </c>
      <c r="Y487" s="964" t="str" cm="1">
        <f t="array" ref="Y487">IF(N487="","",IF(R487&lt;&gt;"","",IF(SUMPRODUCT(--(AN18:AN1500=Y17),--(AM18:AM1500&lt;&gt;""),--ISNUMBER(SEARCH(" "&amp;AM18:AM1500&amp;" ",Q487)))&gt;0,Y17,"")))</f>
        <v/>
      </c>
      <c r="Z487" s="964" t="str" cm="1">
        <f t="array" ref="Z487">IF(N487="","",IF(R487&lt;&gt;"","",IF(SUMPRODUCT(--(AN18:AN1500=Z17),--(AM18:AM1500&lt;&gt;""),--ISNUMBER(SEARCH(" "&amp;AM18:AM1500&amp;" ",Q487)))&gt;0,Z17,"")))</f>
        <v/>
      </c>
      <c r="AA487" s="964" t="str" cm="1">
        <f t="array" ref="AA487">IF(N487="","",IF(R487&lt;&gt;"","",IF(SUMPRODUCT(--(AN18:AN1500=AA17),--(AM18:AM1500&lt;&gt;""),--ISNUMBER(SEARCH(" "&amp;AM18:AM1500&amp;" ",Q487)))&gt;0,AA17,"")))</f>
        <v/>
      </c>
      <c r="AB487" s="964" t="str" cm="1">
        <f t="array" ref="AB487">IF(N487="","",IF(R487&lt;&gt;"","",IF(SUMPRODUCT(--(AN18:AN1500=AB17),--(AM18:AM1500&lt;&gt;""),--ISNUMBER(SEARCH(" "&amp;AM18:AM1500&amp;" ",Q487)))&gt;0,AB17,"")))</f>
        <v/>
      </c>
      <c r="AC487" s="964" t="str" cm="1">
        <f t="array" ref="AC487">IF(N487="","",IF(R487&lt;&gt;"","",IF(SUMPRODUCT(--(AN18:AN1500=AC17),--(AM18:AM1500&lt;&gt;""),--ISNUMBER(SEARCH(" "&amp;AM18:AM1500&amp;" ",Q487)))&gt;0,AC17,"")))</f>
        <v/>
      </c>
      <c r="AD487" s="964" t="str" cm="1">
        <f t="array" ref="AD487">IF(N487="","",IF(R487&lt;&gt;"","",IF(SUMPRODUCT(--(AN18:AN1500=AD17),--(AM18:AM1500&lt;&gt;""),--ISNUMBER(SEARCH(" "&amp;AM18:AM1500&amp;" ",Q487)))&gt;0,AD17,"")))</f>
        <v/>
      </c>
      <c r="AE487" s="964" t="str" cm="1">
        <f t="array" ref="AE487">IF(N487="","",IF(R487&lt;&gt;"","",IF(SUMPRODUCT(--(AN18:AN1500=AE17),--(AM18:AM1500&lt;&gt;""),--ISNUMBER(SEARCH(" "&amp;AM18:AM1500&amp;" ",Q487)))&gt;0,AE17,"")))</f>
        <v/>
      </c>
      <c r="AF487" s="964" t="str" cm="1">
        <f t="array" ref="AF487">IF(N487="","",IF(R487&lt;&gt;"","",IF(SUMPRODUCT(--(AN18:AN1500=AF17),--(AM18:AM1500&lt;&gt;""),--ISNUMBER(SEARCH(" "&amp;AM18:AM1500&amp;" ",Q487)))&gt;0,AF17,"")))</f>
        <v/>
      </c>
      <c r="AG487" s="964" t="str" cm="1">
        <f t="array" ref="AG487">IF(N487="","",IF(R487&lt;&gt;"","",IF(SUMPRODUCT(--(AN18:AN1500=AG17),--(AM18:AM1500&lt;&gt;""),--ISNUMBER(SEARCH(" "&amp;AM18:AM1500&amp;" ",Q487)))&gt;0,AG17,"")))</f>
        <v/>
      </c>
      <c r="AH487" s="964" t="str" cm="1">
        <f t="array" ref="AH487">IF(N487="","",IF(R487&lt;&gt;"","",IF(SUMPRODUCT(--(AN18:AN1500=AH17),--(AM18:AM1500&lt;&gt;""),--ISNUMBER(SEARCH(" "&amp;AM18:AM1500&amp;" ",Q487)))&gt;0,AH17,"")))</f>
        <v/>
      </c>
      <c r="AI487" s="964" t="str" cm="1">
        <f t="array" ref="AI487">IF(N487="","",IF(R487&lt;&gt;"","",IF(SUMPRODUCT(--(AN18:AN1500=AI17),--(AM18:AM1500&lt;&gt;""),--ISNUMBER(SEARCH(" "&amp;AM18:AM1500&amp;" ",Q487)))&gt;0,AI17,"")))</f>
        <v/>
      </c>
      <c r="AJ487" s="964" t="str" cm="1">
        <f t="array" ref="AJ487">IF(N487="","",IF(R487&lt;&gt;"","",IF(SUMPRODUCT(--(AN18:AN1500=AJ17),--(AM18:AM1500&lt;&gt;""),--ISNUMBER(SEARCH(" "&amp;AM18:AM1500&amp;" ",Q487)))&gt;0,AJ17,"")))</f>
        <v/>
      </c>
      <c r="AK487" s="964" t="str" cm="1">
        <f t="array" ref="AK487">IF(N487="","",IF(T487&lt;&gt;"",AK17,IF(S487&lt;&gt;"","",IF(R487&lt;&gt;"","",IF(SUMPRODUCT(--(AN18:AN1500=AK17),--(AM18:AM1500&lt;&gt;""),--ISNUMBER(SEARCH(" "&amp;AM18:AM1500&amp;" ",Q487)))&gt;0,AK17,"")))))</f>
        <v/>
      </c>
      <c r="AM487" s="964" t="s">
        <v>2421</v>
      </c>
      <c r="AN487" s="964" t="s">
        <v>1597</v>
      </c>
      <c r="BN487" s="49">
        <v>1</v>
      </c>
    </row>
    <row r="488" spans="3:66" ht="35.1" customHeight="1">
      <c r="C488" s="65"/>
      <c r="D488" s="984" t="str">
        <f t="shared" si="92"/>
        <v/>
      </c>
      <c r="E488" s="982"/>
      <c r="G488" s="963" t="str">
        <f>IF(H488="","",COUNTIF(H18:H488,"&lt;&gt;"))</f>
        <v/>
      </c>
      <c r="H488" s="958" t="str" cm="1">
        <f t="array" ref="H488">IF(L488="","",IF(LEN(L488)&lt;=MAX(10,G13),L488,IFERROR(LEFT(L488,LOOKUP(2,1/(MID(L488,ROW(1:500),1)=" ")/(ROW(1:500)&lt;=MAX(10,G13)),ROW(1:500))-1),LEFT(L488,MAX(10,G13)))))</f>
        <v/>
      </c>
      <c r="I488" s="963" t="str">
        <f t="shared" si="93"/>
        <v/>
      </c>
      <c r="J488" s="963" t="str">
        <f t="shared" si="94"/>
        <v/>
      </c>
      <c r="K488" s="964" t="str">
        <f>IF(M487&lt;&gt;"",K487,IF(K487&lt;MAX(A18:A317),K487+1,""))</f>
        <v/>
      </c>
      <c r="L488" s="965" t="str">
        <f>IF(K488="","",IF(M487&lt;&gt;"",M487,INDEX(E18:E317,MATCH(K488,A18:A317,0))))</f>
        <v/>
      </c>
      <c r="M488" s="965" t="str">
        <f t="shared" si="95"/>
        <v/>
      </c>
      <c r="N488" s="966" t="str">
        <f t="shared" si="96"/>
        <v/>
      </c>
      <c r="O488" s="967" t="str">
        <f t="shared" si="97"/>
        <v/>
      </c>
      <c r="P488" s="967" t="str">
        <f t="shared" si="98"/>
        <v/>
      </c>
      <c r="Q488" s="966" t="str">
        <f t="shared" si="99"/>
        <v/>
      </c>
      <c r="R488" s="967" t="str">
        <f>IF(N488="","",IF(COUNTIF(AP18:AP300,TRIM(Q488))&gt;0,"EXCLUSION EXACTE",""))</f>
        <v/>
      </c>
      <c r="S488" s="967" t="str" cm="1">
        <f t="array" ref="S488">IF(N488="","",IF(SUMPRODUCT(--(AP18:AP300&lt;&gt;""),--ISNUMBER(SEARCH(" "&amp;AP18:AP300&amp;" ",Q488)))&gt;0,"BLOQUE MOLLUSQUES",""))</f>
        <v/>
      </c>
      <c r="T488" s="967" t="str" cm="1">
        <f t="array" ref="T488">IF(N488="","",IF(SUMPRODUCT(--(AT18:AT300&lt;&gt;""),--ISNUMBER(SEARCH(" "&amp;AT18:AT300&amp;" ",Q488)))&gt;0,"FORCE MOLLUSQUES",""))</f>
        <v/>
      </c>
      <c r="U488" s="966" t="str">
        <f t="shared" si="100"/>
        <v/>
      </c>
      <c r="V488" s="966" t="str">
        <f t="shared" si="102"/>
        <v/>
      </c>
      <c r="W488" s="991" t="str">
        <f t="shared" si="101"/>
        <v/>
      </c>
      <c r="X488" s="967" t="str" cm="1">
        <f t="array" ref="X488">IF(N488="","",IF(R488&lt;&gt;"","",IF(SUMPRODUCT(--(AN18:AN1500=X17),--(AM18:AM1500&lt;&gt;""),--ISNUMBER(SEARCH(" "&amp;AM18:AM1500&amp;" ",Q488)))&gt;0,X17,"")))</f>
        <v/>
      </c>
      <c r="Y488" s="967" t="str" cm="1">
        <f t="array" ref="Y488">IF(N488="","",IF(R488&lt;&gt;"","",IF(SUMPRODUCT(--(AN18:AN1500=Y17),--(AM18:AM1500&lt;&gt;""),--ISNUMBER(SEARCH(" "&amp;AM18:AM1500&amp;" ",Q488)))&gt;0,Y17,"")))</f>
        <v/>
      </c>
      <c r="Z488" s="967" t="str" cm="1">
        <f t="array" ref="Z488">IF(N488="","",IF(R488&lt;&gt;"","",IF(SUMPRODUCT(--(AN18:AN1500=Z17),--(AM18:AM1500&lt;&gt;""),--ISNUMBER(SEARCH(" "&amp;AM18:AM1500&amp;" ",Q488)))&gt;0,Z17,"")))</f>
        <v/>
      </c>
      <c r="AA488" s="967" t="str" cm="1">
        <f t="array" ref="AA488">IF(N488="","",IF(R488&lt;&gt;"","",IF(SUMPRODUCT(--(AN18:AN1500=AA17),--(AM18:AM1500&lt;&gt;""),--ISNUMBER(SEARCH(" "&amp;AM18:AM1500&amp;" ",Q488)))&gt;0,AA17,"")))</f>
        <v/>
      </c>
      <c r="AB488" s="967" t="str" cm="1">
        <f t="array" ref="AB488">IF(N488="","",IF(R488&lt;&gt;"","",IF(SUMPRODUCT(--(AN18:AN1500=AB17),--(AM18:AM1500&lt;&gt;""),--ISNUMBER(SEARCH(" "&amp;AM18:AM1500&amp;" ",Q488)))&gt;0,AB17,"")))</f>
        <v/>
      </c>
      <c r="AC488" s="967" t="str" cm="1">
        <f t="array" ref="AC488">IF(N488="","",IF(R488&lt;&gt;"","",IF(SUMPRODUCT(--(AN18:AN1500=AC17),--(AM18:AM1500&lt;&gt;""),--ISNUMBER(SEARCH(" "&amp;AM18:AM1500&amp;" ",Q488)))&gt;0,AC17,"")))</f>
        <v/>
      </c>
      <c r="AD488" s="967" t="str" cm="1">
        <f t="array" ref="AD488">IF(N488="","",IF(R488&lt;&gt;"","",IF(SUMPRODUCT(--(AN18:AN1500=AD17),--(AM18:AM1500&lt;&gt;""),--ISNUMBER(SEARCH(" "&amp;AM18:AM1500&amp;" ",Q488)))&gt;0,AD17,"")))</f>
        <v/>
      </c>
      <c r="AE488" s="967" t="str" cm="1">
        <f t="array" ref="AE488">IF(N488="","",IF(R488&lt;&gt;"","",IF(SUMPRODUCT(--(AN18:AN1500=AE17),--(AM18:AM1500&lt;&gt;""),--ISNUMBER(SEARCH(" "&amp;AM18:AM1500&amp;" ",Q488)))&gt;0,AE17,"")))</f>
        <v/>
      </c>
      <c r="AF488" s="967" t="str" cm="1">
        <f t="array" ref="AF488">IF(N488="","",IF(R488&lt;&gt;"","",IF(SUMPRODUCT(--(AN18:AN1500=AF17),--(AM18:AM1500&lt;&gt;""),--ISNUMBER(SEARCH(" "&amp;AM18:AM1500&amp;" ",Q488)))&gt;0,AF17,"")))</f>
        <v/>
      </c>
      <c r="AG488" s="967" t="str" cm="1">
        <f t="array" ref="AG488">IF(N488="","",IF(R488&lt;&gt;"","",IF(SUMPRODUCT(--(AN18:AN1500=AG17),--(AM18:AM1500&lt;&gt;""),--ISNUMBER(SEARCH(" "&amp;AM18:AM1500&amp;" ",Q488)))&gt;0,AG17,"")))</f>
        <v/>
      </c>
      <c r="AH488" s="967" t="str" cm="1">
        <f t="array" ref="AH488">IF(N488="","",IF(R488&lt;&gt;"","",IF(SUMPRODUCT(--(AN18:AN1500=AH17),--(AM18:AM1500&lt;&gt;""),--ISNUMBER(SEARCH(" "&amp;AM18:AM1500&amp;" ",Q488)))&gt;0,AH17,"")))</f>
        <v/>
      </c>
      <c r="AI488" s="967" t="str" cm="1">
        <f t="array" ref="AI488">IF(N488="","",IF(R488&lt;&gt;"","",IF(SUMPRODUCT(--(AN18:AN1500=AI17),--(AM18:AM1500&lt;&gt;""),--ISNUMBER(SEARCH(" "&amp;AM18:AM1500&amp;" ",Q488)))&gt;0,AI17,"")))</f>
        <v/>
      </c>
      <c r="AJ488" s="967" t="str" cm="1">
        <f t="array" ref="AJ488">IF(N488="","",IF(R488&lt;&gt;"","",IF(SUMPRODUCT(--(AN18:AN1500=AJ17),--(AM18:AM1500&lt;&gt;""),--ISNUMBER(SEARCH(" "&amp;AM18:AM1500&amp;" ",Q488)))&gt;0,AJ17,"")))</f>
        <v/>
      </c>
      <c r="AK488" s="967" t="str" cm="1">
        <f t="array" ref="AK488">IF(N488="","",IF(T488&lt;&gt;"",AK17,IF(S488&lt;&gt;"","",IF(R488&lt;&gt;"","",IF(SUMPRODUCT(--(AN18:AN1500=AK17),--(AM18:AM1500&lt;&gt;""),--ISNUMBER(SEARCH(" "&amp;AM18:AM1500&amp;" ",Q488)))&gt;0,AK17,"")))))</f>
        <v/>
      </c>
      <c r="AM488" s="968" t="s">
        <v>2240</v>
      </c>
      <c r="AN488" s="968" t="s">
        <v>1597</v>
      </c>
      <c r="BN488" s="49">
        <v>1</v>
      </c>
    </row>
    <row r="489" spans="3:66" ht="35.1" customHeight="1">
      <c r="C489" s="65"/>
      <c r="D489" s="984" t="str">
        <f t="shared" si="92"/>
        <v/>
      </c>
      <c r="E489" s="982"/>
      <c r="G489" s="964" t="str">
        <f>IF(H489="","",COUNTIF(H18:H489,"&lt;&gt;"))</f>
        <v/>
      </c>
      <c r="H489" s="965" t="str" cm="1">
        <f t="array" ref="H489">IF(L489="","",IF(LEN(L489)&lt;=MAX(10,G13),L489,IFERROR(LEFT(L489,LOOKUP(2,1/(MID(L489,ROW(1:500),1)=" ")/(ROW(1:500)&lt;=MAX(10,G13)),ROW(1:500))-1),LEFT(L489,MAX(10,G13)))))</f>
        <v/>
      </c>
      <c r="I489" s="964" t="str">
        <f t="shared" si="93"/>
        <v/>
      </c>
      <c r="J489" s="964" t="str">
        <f t="shared" si="94"/>
        <v/>
      </c>
      <c r="K489" s="964" t="str">
        <f>IF(M488&lt;&gt;"",K488,IF(K488&lt;MAX(A18:A317),K488+1,""))</f>
        <v/>
      </c>
      <c r="L489" s="965" t="str">
        <f>IF(K489="","",IF(M488&lt;&gt;"",M488,INDEX(E18:E317,MATCH(K489,A18:A317,0))))</f>
        <v/>
      </c>
      <c r="M489" s="965" t="str">
        <f t="shared" si="95"/>
        <v/>
      </c>
      <c r="N489" s="965" t="str">
        <f t="shared" si="96"/>
        <v/>
      </c>
      <c r="O489" s="964" t="str">
        <f t="shared" si="97"/>
        <v/>
      </c>
      <c r="P489" s="964" t="str">
        <f t="shared" si="98"/>
        <v/>
      </c>
      <c r="Q489" s="965" t="str">
        <f t="shared" si="99"/>
        <v/>
      </c>
      <c r="R489" s="964" t="str">
        <f>IF(N489="","",IF(COUNTIF(AP18:AP300,TRIM(Q489))&gt;0,"EXCLUSION EXACTE",""))</f>
        <v/>
      </c>
      <c r="S489" s="964" t="str" cm="1">
        <f t="array" ref="S489">IF(N489="","",IF(SUMPRODUCT(--(AP18:AP300&lt;&gt;""),--ISNUMBER(SEARCH(" "&amp;AP18:AP300&amp;" ",Q489)))&gt;0,"BLOQUE MOLLUSQUES",""))</f>
        <v/>
      </c>
      <c r="T489" s="964" t="str" cm="1">
        <f t="array" ref="T489">IF(N489="","",IF(SUMPRODUCT(--(AT18:AT300&lt;&gt;""),--ISNUMBER(SEARCH(" "&amp;AT18:AT300&amp;" ",Q489)))&gt;0,"FORCE MOLLUSQUES",""))</f>
        <v/>
      </c>
      <c r="U489" s="965" t="str">
        <f t="shared" si="100"/>
        <v/>
      </c>
      <c r="V489" s="965" t="str">
        <f t="shared" si="102"/>
        <v/>
      </c>
      <c r="W489" s="977" t="str">
        <f t="shared" si="101"/>
        <v/>
      </c>
      <c r="X489" s="964" t="str" cm="1">
        <f t="array" ref="X489">IF(N489="","",IF(R489&lt;&gt;"","",IF(SUMPRODUCT(--(AN18:AN1500=X17),--(AM18:AM1500&lt;&gt;""),--ISNUMBER(SEARCH(" "&amp;AM18:AM1500&amp;" ",Q489)))&gt;0,X17,"")))</f>
        <v/>
      </c>
      <c r="Y489" s="964" t="str" cm="1">
        <f t="array" ref="Y489">IF(N489="","",IF(R489&lt;&gt;"","",IF(SUMPRODUCT(--(AN18:AN1500=Y17),--(AM18:AM1500&lt;&gt;""),--ISNUMBER(SEARCH(" "&amp;AM18:AM1500&amp;" ",Q489)))&gt;0,Y17,"")))</f>
        <v/>
      </c>
      <c r="Z489" s="964" t="str" cm="1">
        <f t="array" ref="Z489">IF(N489="","",IF(R489&lt;&gt;"","",IF(SUMPRODUCT(--(AN18:AN1500=Z17),--(AM18:AM1500&lt;&gt;""),--ISNUMBER(SEARCH(" "&amp;AM18:AM1500&amp;" ",Q489)))&gt;0,Z17,"")))</f>
        <v/>
      </c>
      <c r="AA489" s="964" t="str" cm="1">
        <f t="array" ref="AA489">IF(N489="","",IF(R489&lt;&gt;"","",IF(SUMPRODUCT(--(AN18:AN1500=AA17),--(AM18:AM1500&lt;&gt;""),--ISNUMBER(SEARCH(" "&amp;AM18:AM1500&amp;" ",Q489)))&gt;0,AA17,"")))</f>
        <v/>
      </c>
      <c r="AB489" s="964" t="str" cm="1">
        <f t="array" ref="AB489">IF(N489="","",IF(R489&lt;&gt;"","",IF(SUMPRODUCT(--(AN18:AN1500=AB17),--(AM18:AM1500&lt;&gt;""),--ISNUMBER(SEARCH(" "&amp;AM18:AM1500&amp;" ",Q489)))&gt;0,AB17,"")))</f>
        <v/>
      </c>
      <c r="AC489" s="964" t="str" cm="1">
        <f t="array" ref="AC489">IF(N489="","",IF(R489&lt;&gt;"","",IF(SUMPRODUCT(--(AN18:AN1500=AC17),--(AM18:AM1500&lt;&gt;""),--ISNUMBER(SEARCH(" "&amp;AM18:AM1500&amp;" ",Q489)))&gt;0,AC17,"")))</f>
        <v/>
      </c>
      <c r="AD489" s="964" t="str" cm="1">
        <f t="array" ref="AD489">IF(N489="","",IF(R489&lt;&gt;"","",IF(SUMPRODUCT(--(AN18:AN1500=AD17),--(AM18:AM1500&lt;&gt;""),--ISNUMBER(SEARCH(" "&amp;AM18:AM1500&amp;" ",Q489)))&gt;0,AD17,"")))</f>
        <v/>
      </c>
      <c r="AE489" s="964" t="str" cm="1">
        <f t="array" ref="AE489">IF(N489="","",IF(R489&lt;&gt;"","",IF(SUMPRODUCT(--(AN18:AN1500=AE17),--(AM18:AM1500&lt;&gt;""),--ISNUMBER(SEARCH(" "&amp;AM18:AM1500&amp;" ",Q489)))&gt;0,AE17,"")))</f>
        <v/>
      </c>
      <c r="AF489" s="964" t="str" cm="1">
        <f t="array" ref="AF489">IF(N489="","",IF(R489&lt;&gt;"","",IF(SUMPRODUCT(--(AN18:AN1500=AF17),--(AM18:AM1500&lt;&gt;""),--ISNUMBER(SEARCH(" "&amp;AM18:AM1500&amp;" ",Q489)))&gt;0,AF17,"")))</f>
        <v/>
      </c>
      <c r="AG489" s="964" t="str" cm="1">
        <f t="array" ref="AG489">IF(N489="","",IF(R489&lt;&gt;"","",IF(SUMPRODUCT(--(AN18:AN1500=AG17),--(AM18:AM1500&lt;&gt;""),--ISNUMBER(SEARCH(" "&amp;AM18:AM1500&amp;" ",Q489)))&gt;0,AG17,"")))</f>
        <v/>
      </c>
      <c r="AH489" s="964" t="str" cm="1">
        <f t="array" ref="AH489">IF(N489="","",IF(R489&lt;&gt;"","",IF(SUMPRODUCT(--(AN18:AN1500=AH17),--(AM18:AM1500&lt;&gt;""),--ISNUMBER(SEARCH(" "&amp;AM18:AM1500&amp;" ",Q489)))&gt;0,AH17,"")))</f>
        <v/>
      </c>
      <c r="AI489" s="964" t="str" cm="1">
        <f t="array" ref="AI489">IF(N489="","",IF(R489&lt;&gt;"","",IF(SUMPRODUCT(--(AN18:AN1500=AI17),--(AM18:AM1500&lt;&gt;""),--ISNUMBER(SEARCH(" "&amp;AM18:AM1500&amp;" ",Q489)))&gt;0,AI17,"")))</f>
        <v/>
      </c>
      <c r="AJ489" s="964" t="str" cm="1">
        <f t="array" ref="AJ489">IF(N489="","",IF(R489&lt;&gt;"","",IF(SUMPRODUCT(--(AN18:AN1500=AJ17),--(AM18:AM1500&lt;&gt;""),--ISNUMBER(SEARCH(" "&amp;AM18:AM1500&amp;" ",Q489)))&gt;0,AJ17,"")))</f>
        <v/>
      </c>
      <c r="AK489" s="964" t="str" cm="1">
        <f t="array" ref="AK489">IF(N489="","",IF(T489&lt;&gt;"",AK17,IF(S489&lt;&gt;"","",IF(R489&lt;&gt;"","",IF(SUMPRODUCT(--(AN18:AN1500=AK17),--(AM18:AM1500&lt;&gt;""),--ISNUMBER(SEARCH(" "&amp;AM18:AM1500&amp;" ",Q489)))&gt;0,AK17,"")))))</f>
        <v/>
      </c>
      <c r="AM489" s="964" t="s">
        <v>2241</v>
      </c>
      <c r="AN489" s="964" t="s">
        <v>1597</v>
      </c>
      <c r="BN489" s="49">
        <v>1</v>
      </c>
    </row>
    <row r="490" spans="3:66" ht="35.1" customHeight="1">
      <c r="C490" s="65"/>
      <c r="D490" s="984" t="str">
        <f t="shared" si="92"/>
        <v/>
      </c>
      <c r="E490" s="982"/>
      <c r="G490" s="963" t="str">
        <f>IF(H490="","",COUNTIF(H18:H490,"&lt;&gt;"))</f>
        <v/>
      </c>
      <c r="H490" s="958" t="str" cm="1">
        <f t="array" ref="H490">IF(L490="","",IF(LEN(L490)&lt;=MAX(10,G13),L490,IFERROR(LEFT(L490,LOOKUP(2,1/(MID(L490,ROW(1:500),1)=" ")/(ROW(1:500)&lt;=MAX(10,G13)),ROW(1:500))-1),LEFT(L490,MAX(10,G13)))))</f>
        <v/>
      </c>
      <c r="I490" s="963" t="str">
        <f t="shared" si="93"/>
        <v/>
      </c>
      <c r="J490" s="963" t="str">
        <f t="shared" si="94"/>
        <v/>
      </c>
      <c r="K490" s="964" t="str">
        <f>IF(M489&lt;&gt;"",K489,IF(K489&lt;MAX(A18:A317),K489+1,""))</f>
        <v/>
      </c>
      <c r="L490" s="965" t="str">
        <f>IF(K490="","",IF(M489&lt;&gt;"",M489,INDEX(E18:E317,MATCH(K490,A18:A317,0))))</f>
        <v/>
      </c>
      <c r="M490" s="965" t="str">
        <f t="shared" si="95"/>
        <v/>
      </c>
      <c r="N490" s="966" t="str">
        <f t="shared" si="96"/>
        <v/>
      </c>
      <c r="O490" s="967" t="str">
        <f t="shared" si="97"/>
        <v/>
      </c>
      <c r="P490" s="967" t="str">
        <f t="shared" si="98"/>
        <v/>
      </c>
      <c r="Q490" s="966" t="str">
        <f t="shared" si="99"/>
        <v/>
      </c>
      <c r="R490" s="967" t="str">
        <f>IF(N490="","",IF(COUNTIF(AP18:AP300,TRIM(Q490))&gt;0,"EXCLUSION EXACTE",""))</f>
        <v/>
      </c>
      <c r="S490" s="967" t="str" cm="1">
        <f t="array" ref="S490">IF(N490="","",IF(SUMPRODUCT(--(AP18:AP300&lt;&gt;""),--ISNUMBER(SEARCH(" "&amp;AP18:AP300&amp;" ",Q490)))&gt;0,"BLOQUE MOLLUSQUES",""))</f>
        <v/>
      </c>
      <c r="T490" s="967" t="str" cm="1">
        <f t="array" ref="T490">IF(N490="","",IF(SUMPRODUCT(--(AT18:AT300&lt;&gt;""),--ISNUMBER(SEARCH(" "&amp;AT18:AT300&amp;" ",Q490)))&gt;0,"FORCE MOLLUSQUES",""))</f>
        <v/>
      </c>
      <c r="U490" s="966" t="str">
        <f t="shared" si="100"/>
        <v/>
      </c>
      <c r="V490" s="966" t="str">
        <f t="shared" si="102"/>
        <v/>
      </c>
      <c r="W490" s="991" t="str">
        <f t="shared" si="101"/>
        <v/>
      </c>
      <c r="X490" s="967" t="str" cm="1">
        <f t="array" ref="X490">IF(N490="","",IF(R490&lt;&gt;"","",IF(SUMPRODUCT(--(AN18:AN1500=X17),--(AM18:AM1500&lt;&gt;""),--ISNUMBER(SEARCH(" "&amp;AM18:AM1500&amp;" ",Q490)))&gt;0,X17,"")))</f>
        <v/>
      </c>
      <c r="Y490" s="967" t="str" cm="1">
        <f t="array" ref="Y490">IF(N490="","",IF(R490&lt;&gt;"","",IF(SUMPRODUCT(--(AN18:AN1500=Y17),--(AM18:AM1500&lt;&gt;""),--ISNUMBER(SEARCH(" "&amp;AM18:AM1500&amp;" ",Q490)))&gt;0,Y17,"")))</f>
        <v/>
      </c>
      <c r="Z490" s="967" t="str" cm="1">
        <f t="array" ref="Z490">IF(N490="","",IF(R490&lt;&gt;"","",IF(SUMPRODUCT(--(AN18:AN1500=Z17),--(AM18:AM1500&lt;&gt;""),--ISNUMBER(SEARCH(" "&amp;AM18:AM1500&amp;" ",Q490)))&gt;0,Z17,"")))</f>
        <v/>
      </c>
      <c r="AA490" s="967" t="str" cm="1">
        <f t="array" ref="AA490">IF(N490="","",IF(R490&lt;&gt;"","",IF(SUMPRODUCT(--(AN18:AN1500=AA17),--(AM18:AM1500&lt;&gt;""),--ISNUMBER(SEARCH(" "&amp;AM18:AM1500&amp;" ",Q490)))&gt;0,AA17,"")))</f>
        <v/>
      </c>
      <c r="AB490" s="967" t="str" cm="1">
        <f t="array" ref="AB490">IF(N490="","",IF(R490&lt;&gt;"","",IF(SUMPRODUCT(--(AN18:AN1500=AB17),--(AM18:AM1500&lt;&gt;""),--ISNUMBER(SEARCH(" "&amp;AM18:AM1500&amp;" ",Q490)))&gt;0,AB17,"")))</f>
        <v/>
      </c>
      <c r="AC490" s="967" t="str" cm="1">
        <f t="array" ref="AC490">IF(N490="","",IF(R490&lt;&gt;"","",IF(SUMPRODUCT(--(AN18:AN1500=AC17),--(AM18:AM1500&lt;&gt;""),--ISNUMBER(SEARCH(" "&amp;AM18:AM1500&amp;" ",Q490)))&gt;0,AC17,"")))</f>
        <v/>
      </c>
      <c r="AD490" s="967" t="str" cm="1">
        <f t="array" ref="AD490">IF(N490="","",IF(R490&lt;&gt;"","",IF(SUMPRODUCT(--(AN18:AN1500=AD17),--(AM18:AM1500&lt;&gt;""),--ISNUMBER(SEARCH(" "&amp;AM18:AM1500&amp;" ",Q490)))&gt;0,AD17,"")))</f>
        <v/>
      </c>
      <c r="AE490" s="967" t="str" cm="1">
        <f t="array" ref="AE490">IF(N490="","",IF(R490&lt;&gt;"","",IF(SUMPRODUCT(--(AN18:AN1500=AE17),--(AM18:AM1500&lt;&gt;""),--ISNUMBER(SEARCH(" "&amp;AM18:AM1500&amp;" ",Q490)))&gt;0,AE17,"")))</f>
        <v/>
      </c>
      <c r="AF490" s="967" t="str" cm="1">
        <f t="array" ref="AF490">IF(N490="","",IF(R490&lt;&gt;"","",IF(SUMPRODUCT(--(AN18:AN1500=AF17),--(AM18:AM1500&lt;&gt;""),--ISNUMBER(SEARCH(" "&amp;AM18:AM1500&amp;" ",Q490)))&gt;0,AF17,"")))</f>
        <v/>
      </c>
      <c r="AG490" s="967" t="str" cm="1">
        <f t="array" ref="AG490">IF(N490="","",IF(R490&lt;&gt;"","",IF(SUMPRODUCT(--(AN18:AN1500=AG17),--(AM18:AM1500&lt;&gt;""),--ISNUMBER(SEARCH(" "&amp;AM18:AM1500&amp;" ",Q490)))&gt;0,AG17,"")))</f>
        <v/>
      </c>
      <c r="AH490" s="967" t="str" cm="1">
        <f t="array" ref="AH490">IF(N490="","",IF(R490&lt;&gt;"","",IF(SUMPRODUCT(--(AN18:AN1500=AH17),--(AM18:AM1500&lt;&gt;""),--ISNUMBER(SEARCH(" "&amp;AM18:AM1500&amp;" ",Q490)))&gt;0,AH17,"")))</f>
        <v/>
      </c>
      <c r="AI490" s="967" t="str" cm="1">
        <f t="array" ref="AI490">IF(N490="","",IF(R490&lt;&gt;"","",IF(SUMPRODUCT(--(AN18:AN1500=AI17),--(AM18:AM1500&lt;&gt;""),--ISNUMBER(SEARCH(" "&amp;AM18:AM1500&amp;" ",Q490)))&gt;0,AI17,"")))</f>
        <v/>
      </c>
      <c r="AJ490" s="967" t="str" cm="1">
        <f t="array" ref="AJ490">IF(N490="","",IF(R490&lt;&gt;"","",IF(SUMPRODUCT(--(AN18:AN1500=AJ17),--(AM18:AM1500&lt;&gt;""),--ISNUMBER(SEARCH(" "&amp;AM18:AM1500&amp;" ",Q490)))&gt;0,AJ17,"")))</f>
        <v/>
      </c>
      <c r="AK490" s="967" t="str" cm="1">
        <f t="array" ref="AK490">IF(N490="","",IF(T490&lt;&gt;"",AK17,IF(S490&lt;&gt;"","",IF(R490&lt;&gt;"","",IF(SUMPRODUCT(--(AN18:AN1500=AK17),--(AM18:AM1500&lt;&gt;""),--ISNUMBER(SEARCH(" "&amp;AM18:AM1500&amp;" ",Q490)))&gt;0,AK17,"")))))</f>
        <v/>
      </c>
      <c r="AM490" s="968" t="s">
        <v>2422</v>
      </c>
      <c r="AN490" s="968" t="s">
        <v>1597</v>
      </c>
      <c r="BN490" s="49">
        <v>1</v>
      </c>
    </row>
    <row r="491" spans="3:66" ht="35.1" customHeight="1">
      <c r="C491" s="65"/>
      <c r="D491" s="984" t="str">
        <f t="shared" si="92"/>
        <v/>
      </c>
      <c r="E491" s="982"/>
      <c r="G491" s="964" t="str">
        <f>IF(H491="","",COUNTIF(H18:H491,"&lt;&gt;"))</f>
        <v/>
      </c>
      <c r="H491" s="965" t="str" cm="1">
        <f t="array" ref="H491">IF(L491="","",IF(LEN(L491)&lt;=MAX(10,G13),L491,IFERROR(LEFT(L491,LOOKUP(2,1/(MID(L491,ROW(1:500),1)=" ")/(ROW(1:500)&lt;=MAX(10,G13)),ROW(1:500))-1),LEFT(L491,MAX(10,G13)))))</f>
        <v/>
      </c>
      <c r="I491" s="964" t="str">
        <f t="shared" si="93"/>
        <v/>
      </c>
      <c r="J491" s="964" t="str">
        <f t="shared" si="94"/>
        <v/>
      </c>
      <c r="K491" s="964" t="str">
        <f>IF(M490&lt;&gt;"",K490,IF(K490&lt;MAX(A18:A317),K490+1,""))</f>
        <v/>
      </c>
      <c r="L491" s="965" t="str">
        <f>IF(K491="","",IF(M490&lt;&gt;"",M490,INDEX(E18:E317,MATCH(K491,A18:A317,0))))</f>
        <v/>
      </c>
      <c r="M491" s="965" t="str">
        <f t="shared" si="95"/>
        <v/>
      </c>
      <c r="N491" s="965" t="str">
        <f t="shared" si="96"/>
        <v/>
      </c>
      <c r="O491" s="964" t="str">
        <f t="shared" si="97"/>
        <v/>
      </c>
      <c r="P491" s="964" t="str">
        <f t="shared" si="98"/>
        <v/>
      </c>
      <c r="Q491" s="965" t="str">
        <f t="shared" si="99"/>
        <v/>
      </c>
      <c r="R491" s="964" t="str">
        <f>IF(N491="","",IF(COUNTIF(AP18:AP300,TRIM(Q491))&gt;0,"EXCLUSION EXACTE",""))</f>
        <v/>
      </c>
      <c r="S491" s="964" t="str" cm="1">
        <f t="array" ref="S491">IF(N491="","",IF(SUMPRODUCT(--(AP18:AP300&lt;&gt;""),--ISNUMBER(SEARCH(" "&amp;AP18:AP300&amp;" ",Q491)))&gt;0,"BLOQUE MOLLUSQUES",""))</f>
        <v/>
      </c>
      <c r="T491" s="964" t="str" cm="1">
        <f t="array" ref="T491">IF(N491="","",IF(SUMPRODUCT(--(AT18:AT300&lt;&gt;""),--ISNUMBER(SEARCH(" "&amp;AT18:AT300&amp;" ",Q491)))&gt;0,"FORCE MOLLUSQUES",""))</f>
        <v/>
      </c>
      <c r="U491" s="965" t="str">
        <f t="shared" si="100"/>
        <v/>
      </c>
      <c r="V491" s="965" t="str">
        <f t="shared" si="102"/>
        <v/>
      </c>
      <c r="W491" s="977" t="str">
        <f t="shared" si="101"/>
        <v/>
      </c>
      <c r="X491" s="964" t="str" cm="1">
        <f t="array" ref="X491">IF(N491="","",IF(R491&lt;&gt;"","",IF(SUMPRODUCT(--(AN18:AN1500=X17),--(AM18:AM1500&lt;&gt;""),--ISNUMBER(SEARCH(" "&amp;AM18:AM1500&amp;" ",Q491)))&gt;0,X17,"")))</f>
        <v/>
      </c>
      <c r="Y491" s="964" t="str" cm="1">
        <f t="array" ref="Y491">IF(N491="","",IF(R491&lt;&gt;"","",IF(SUMPRODUCT(--(AN18:AN1500=Y17),--(AM18:AM1500&lt;&gt;""),--ISNUMBER(SEARCH(" "&amp;AM18:AM1500&amp;" ",Q491)))&gt;0,Y17,"")))</f>
        <v/>
      </c>
      <c r="Z491" s="964" t="str" cm="1">
        <f t="array" ref="Z491">IF(N491="","",IF(R491&lt;&gt;"","",IF(SUMPRODUCT(--(AN18:AN1500=Z17),--(AM18:AM1500&lt;&gt;""),--ISNUMBER(SEARCH(" "&amp;AM18:AM1500&amp;" ",Q491)))&gt;0,Z17,"")))</f>
        <v/>
      </c>
      <c r="AA491" s="964" t="str" cm="1">
        <f t="array" ref="AA491">IF(N491="","",IF(R491&lt;&gt;"","",IF(SUMPRODUCT(--(AN18:AN1500=AA17),--(AM18:AM1500&lt;&gt;""),--ISNUMBER(SEARCH(" "&amp;AM18:AM1500&amp;" ",Q491)))&gt;0,AA17,"")))</f>
        <v/>
      </c>
      <c r="AB491" s="964" t="str" cm="1">
        <f t="array" ref="AB491">IF(N491="","",IF(R491&lt;&gt;"","",IF(SUMPRODUCT(--(AN18:AN1500=AB17),--(AM18:AM1500&lt;&gt;""),--ISNUMBER(SEARCH(" "&amp;AM18:AM1500&amp;" ",Q491)))&gt;0,AB17,"")))</f>
        <v/>
      </c>
      <c r="AC491" s="964" t="str" cm="1">
        <f t="array" ref="AC491">IF(N491="","",IF(R491&lt;&gt;"","",IF(SUMPRODUCT(--(AN18:AN1500=AC17),--(AM18:AM1500&lt;&gt;""),--ISNUMBER(SEARCH(" "&amp;AM18:AM1500&amp;" ",Q491)))&gt;0,AC17,"")))</f>
        <v/>
      </c>
      <c r="AD491" s="964" t="str" cm="1">
        <f t="array" ref="AD491">IF(N491="","",IF(R491&lt;&gt;"","",IF(SUMPRODUCT(--(AN18:AN1500=AD17),--(AM18:AM1500&lt;&gt;""),--ISNUMBER(SEARCH(" "&amp;AM18:AM1500&amp;" ",Q491)))&gt;0,AD17,"")))</f>
        <v/>
      </c>
      <c r="AE491" s="964" t="str" cm="1">
        <f t="array" ref="AE491">IF(N491="","",IF(R491&lt;&gt;"","",IF(SUMPRODUCT(--(AN18:AN1500=AE17),--(AM18:AM1500&lt;&gt;""),--ISNUMBER(SEARCH(" "&amp;AM18:AM1500&amp;" ",Q491)))&gt;0,AE17,"")))</f>
        <v/>
      </c>
      <c r="AF491" s="964" t="str" cm="1">
        <f t="array" ref="AF491">IF(N491="","",IF(R491&lt;&gt;"","",IF(SUMPRODUCT(--(AN18:AN1500=AF17),--(AM18:AM1500&lt;&gt;""),--ISNUMBER(SEARCH(" "&amp;AM18:AM1500&amp;" ",Q491)))&gt;0,AF17,"")))</f>
        <v/>
      </c>
      <c r="AG491" s="964" t="str" cm="1">
        <f t="array" ref="AG491">IF(N491="","",IF(R491&lt;&gt;"","",IF(SUMPRODUCT(--(AN18:AN1500=AG17),--(AM18:AM1500&lt;&gt;""),--ISNUMBER(SEARCH(" "&amp;AM18:AM1500&amp;" ",Q491)))&gt;0,AG17,"")))</f>
        <v/>
      </c>
      <c r="AH491" s="964" t="str" cm="1">
        <f t="array" ref="AH491">IF(N491="","",IF(R491&lt;&gt;"","",IF(SUMPRODUCT(--(AN18:AN1500=AH17),--(AM18:AM1500&lt;&gt;""),--ISNUMBER(SEARCH(" "&amp;AM18:AM1500&amp;" ",Q491)))&gt;0,AH17,"")))</f>
        <v/>
      </c>
      <c r="AI491" s="964" t="str" cm="1">
        <f t="array" ref="AI491">IF(N491="","",IF(R491&lt;&gt;"","",IF(SUMPRODUCT(--(AN18:AN1500=AI17),--(AM18:AM1500&lt;&gt;""),--ISNUMBER(SEARCH(" "&amp;AM18:AM1500&amp;" ",Q491)))&gt;0,AI17,"")))</f>
        <v/>
      </c>
      <c r="AJ491" s="964" t="str" cm="1">
        <f t="array" ref="AJ491">IF(N491="","",IF(R491&lt;&gt;"","",IF(SUMPRODUCT(--(AN18:AN1500=AJ17),--(AM18:AM1500&lt;&gt;""),--ISNUMBER(SEARCH(" "&amp;AM18:AM1500&amp;" ",Q491)))&gt;0,AJ17,"")))</f>
        <v/>
      </c>
      <c r="AK491" s="964" t="str" cm="1">
        <f t="array" ref="AK491">IF(N491="","",IF(T491&lt;&gt;"",AK17,IF(S491&lt;&gt;"","",IF(R491&lt;&gt;"","",IF(SUMPRODUCT(--(AN18:AN1500=AK17),--(AM18:AM1500&lt;&gt;""),--ISNUMBER(SEARCH(" "&amp;AM18:AM1500&amp;" ",Q491)))&gt;0,AK17,"")))))</f>
        <v/>
      </c>
      <c r="AM491" s="964" t="s">
        <v>2423</v>
      </c>
      <c r="AN491" s="964" t="s">
        <v>1597</v>
      </c>
      <c r="BN491" s="49">
        <v>1</v>
      </c>
    </row>
    <row r="492" spans="3:66" ht="35.1" customHeight="1">
      <c r="C492" s="65"/>
      <c r="D492" s="984" t="str">
        <f t="shared" si="92"/>
        <v/>
      </c>
      <c r="E492" s="982"/>
      <c r="G492" s="963" t="str">
        <f>IF(H492="","",COUNTIF(H18:H492,"&lt;&gt;"))</f>
        <v/>
      </c>
      <c r="H492" s="958" t="str" cm="1">
        <f t="array" ref="H492">IF(L492="","",IF(LEN(L492)&lt;=MAX(10,G13),L492,IFERROR(LEFT(L492,LOOKUP(2,1/(MID(L492,ROW(1:500),1)=" ")/(ROW(1:500)&lt;=MAX(10,G13)),ROW(1:500))-1),LEFT(L492,MAX(10,G13)))))</f>
        <v/>
      </c>
      <c r="I492" s="963" t="str">
        <f t="shared" si="93"/>
        <v/>
      </c>
      <c r="J492" s="963" t="str">
        <f t="shared" si="94"/>
        <v/>
      </c>
      <c r="K492" s="964" t="str">
        <f>IF(M491&lt;&gt;"",K491,IF(K491&lt;MAX(A18:A317),K491+1,""))</f>
        <v/>
      </c>
      <c r="L492" s="965" t="str">
        <f>IF(K492="","",IF(M491&lt;&gt;"",M491,INDEX(E18:E317,MATCH(K492,A18:A317,0))))</f>
        <v/>
      </c>
      <c r="M492" s="965" t="str">
        <f t="shared" si="95"/>
        <v/>
      </c>
      <c r="N492" s="966" t="str">
        <f t="shared" si="96"/>
        <v/>
      </c>
      <c r="O492" s="967" t="str">
        <f t="shared" si="97"/>
        <v/>
      </c>
      <c r="P492" s="967" t="str">
        <f t="shared" si="98"/>
        <v/>
      </c>
      <c r="Q492" s="966" t="str">
        <f t="shared" si="99"/>
        <v/>
      </c>
      <c r="R492" s="967" t="str">
        <f>IF(N492="","",IF(COUNTIF(AP18:AP300,TRIM(Q492))&gt;0,"EXCLUSION EXACTE",""))</f>
        <v/>
      </c>
      <c r="S492" s="967" t="str" cm="1">
        <f t="array" ref="S492">IF(N492="","",IF(SUMPRODUCT(--(AP18:AP300&lt;&gt;""),--ISNUMBER(SEARCH(" "&amp;AP18:AP300&amp;" ",Q492)))&gt;0,"BLOQUE MOLLUSQUES",""))</f>
        <v/>
      </c>
      <c r="T492" s="967" t="str" cm="1">
        <f t="array" ref="T492">IF(N492="","",IF(SUMPRODUCT(--(AT18:AT300&lt;&gt;""),--ISNUMBER(SEARCH(" "&amp;AT18:AT300&amp;" ",Q492)))&gt;0,"FORCE MOLLUSQUES",""))</f>
        <v/>
      </c>
      <c r="U492" s="966" t="str">
        <f t="shared" si="100"/>
        <v/>
      </c>
      <c r="V492" s="966" t="str">
        <f t="shared" si="102"/>
        <v/>
      </c>
      <c r="W492" s="991" t="str">
        <f t="shared" si="101"/>
        <v/>
      </c>
      <c r="X492" s="967" t="str" cm="1">
        <f t="array" ref="X492">IF(N492="","",IF(R492&lt;&gt;"","",IF(SUMPRODUCT(--(AN18:AN1500=X17),--(AM18:AM1500&lt;&gt;""),--ISNUMBER(SEARCH(" "&amp;AM18:AM1500&amp;" ",Q492)))&gt;0,X17,"")))</f>
        <v/>
      </c>
      <c r="Y492" s="967" t="str" cm="1">
        <f t="array" ref="Y492">IF(N492="","",IF(R492&lt;&gt;"","",IF(SUMPRODUCT(--(AN18:AN1500=Y17),--(AM18:AM1500&lt;&gt;""),--ISNUMBER(SEARCH(" "&amp;AM18:AM1500&amp;" ",Q492)))&gt;0,Y17,"")))</f>
        <v/>
      </c>
      <c r="Z492" s="967" t="str" cm="1">
        <f t="array" ref="Z492">IF(N492="","",IF(R492&lt;&gt;"","",IF(SUMPRODUCT(--(AN18:AN1500=Z17),--(AM18:AM1500&lt;&gt;""),--ISNUMBER(SEARCH(" "&amp;AM18:AM1500&amp;" ",Q492)))&gt;0,Z17,"")))</f>
        <v/>
      </c>
      <c r="AA492" s="967" t="str" cm="1">
        <f t="array" ref="AA492">IF(N492="","",IF(R492&lt;&gt;"","",IF(SUMPRODUCT(--(AN18:AN1500=AA17),--(AM18:AM1500&lt;&gt;""),--ISNUMBER(SEARCH(" "&amp;AM18:AM1500&amp;" ",Q492)))&gt;0,AA17,"")))</f>
        <v/>
      </c>
      <c r="AB492" s="967" t="str" cm="1">
        <f t="array" ref="AB492">IF(N492="","",IF(R492&lt;&gt;"","",IF(SUMPRODUCT(--(AN18:AN1500=AB17),--(AM18:AM1500&lt;&gt;""),--ISNUMBER(SEARCH(" "&amp;AM18:AM1500&amp;" ",Q492)))&gt;0,AB17,"")))</f>
        <v/>
      </c>
      <c r="AC492" s="967" t="str" cm="1">
        <f t="array" ref="AC492">IF(N492="","",IF(R492&lt;&gt;"","",IF(SUMPRODUCT(--(AN18:AN1500=AC17),--(AM18:AM1500&lt;&gt;""),--ISNUMBER(SEARCH(" "&amp;AM18:AM1500&amp;" ",Q492)))&gt;0,AC17,"")))</f>
        <v/>
      </c>
      <c r="AD492" s="967" t="str" cm="1">
        <f t="array" ref="AD492">IF(N492="","",IF(R492&lt;&gt;"","",IF(SUMPRODUCT(--(AN18:AN1500=AD17),--(AM18:AM1500&lt;&gt;""),--ISNUMBER(SEARCH(" "&amp;AM18:AM1500&amp;" ",Q492)))&gt;0,AD17,"")))</f>
        <v/>
      </c>
      <c r="AE492" s="967" t="str" cm="1">
        <f t="array" ref="AE492">IF(N492="","",IF(R492&lt;&gt;"","",IF(SUMPRODUCT(--(AN18:AN1500=AE17),--(AM18:AM1500&lt;&gt;""),--ISNUMBER(SEARCH(" "&amp;AM18:AM1500&amp;" ",Q492)))&gt;0,AE17,"")))</f>
        <v/>
      </c>
      <c r="AF492" s="967" t="str" cm="1">
        <f t="array" ref="AF492">IF(N492="","",IF(R492&lt;&gt;"","",IF(SUMPRODUCT(--(AN18:AN1500=AF17),--(AM18:AM1500&lt;&gt;""),--ISNUMBER(SEARCH(" "&amp;AM18:AM1500&amp;" ",Q492)))&gt;0,AF17,"")))</f>
        <v/>
      </c>
      <c r="AG492" s="967" t="str" cm="1">
        <f t="array" ref="AG492">IF(N492="","",IF(R492&lt;&gt;"","",IF(SUMPRODUCT(--(AN18:AN1500=AG17),--(AM18:AM1500&lt;&gt;""),--ISNUMBER(SEARCH(" "&amp;AM18:AM1500&amp;" ",Q492)))&gt;0,AG17,"")))</f>
        <v/>
      </c>
      <c r="AH492" s="967" t="str" cm="1">
        <f t="array" ref="AH492">IF(N492="","",IF(R492&lt;&gt;"","",IF(SUMPRODUCT(--(AN18:AN1500=AH17),--(AM18:AM1500&lt;&gt;""),--ISNUMBER(SEARCH(" "&amp;AM18:AM1500&amp;" ",Q492)))&gt;0,AH17,"")))</f>
        <v/>
      </c>
      <c r="AI492" s="967" t="str" cm="1">
        <f t="array" ref="AI492">IF(N492="","",IF(R492&lt;&gt;"","",IF(SUMPRODUCT(--(AN18:AN1500=AI17),--(AM18:AM1500&lt;&gt;""),--ISNUMBER(SEARCH(" "&amp;AM18:AM1500&amp;" ",Q492)))&gt;0,AI17,"")))</f>
        <v/>
      </c>
      <c r="AJ492" s="967" t="str" cm="1">
        <f t="array" ref="AJ492">IF(N492="","",IF(R492&lt;&gt;"","",IF(SUMPRODUCT(--(AN18:AN1500=AJ17),--(AM18:AM1500&lt;&gt;""),--ISNUMBER(SEARCH(" "&amp;AM18:AM1500&amp;" ",Q492)))&gt;0,AJ17,"")))</f>
        <v/>
      </c>
      <c r="AK492" s="967" t="str" cm="1">
        <f t="array" ref="AK492">IF(N492="","",IF(T492&lt;&gt;"",AK17,IF(S492&lt;&gt;"","",IF(R492&lt;&gt;"","",IF(SUMPRODUCT(--(AN18:AN1500=AK17),--(AM18:AM1500&lt;&gt;""),--ISNUMBER(SEARCH(" "&amp;AM18:AM1500&amp;" ",Q492)))&gt;0,AK17,"")))))</f>
        <v/>
      </c>
      <c r="AM492" s="968" t="s">
        <v>2242</v>
      </c>
      <c r="AN492" s="968" t="s">
        <v>1597</v>
      </c>
      <c r="BN492" s="49">
        <v>1</v>
      </c>
    </row>
    <row r="493" spans="3:66" ht="35.1" customHeight="1">
      <c r="C493" s="65"/>
      <c r="D493" s="984" t="str">
        <f t="shared" si="92"/>
        <v/>
      </c>
      <c r="E493" s="982"/>
      <c r="G493" s="964" t="str">
        <f>IF(H493="","",COUNTIF(H18:H493,"&lt;&gt;"))</f>
        <v/>
      </c>
      <c r="H493" s="965" t="str" cm="1">
        <f t="array" ref="H493">IF(L493="","",IF(LEN(L493)&lt;=MAX(10,G13),L493,IFERROR(LEFT(L493,LOOKUP(2,1/(MID(L493,ROW(1:500),1)=" ")/(ROW(1:500)&lt;=MAX(10,G13)),ROW(1:500))-1),LEFT(L493,MAX(10,G13)))))</f>
        <v/>
      </c>
      <c r="I493" s="964" t="str">
        <f t="shared" si="93"/>
        <v/>
      </c>
      <c r="J493" s="964" t="str">
        <f t="shared" si="94"/>
        <v/>
      </c>
      <c r="K493" s="964" t="str">
        <f>IF(M492&lt;&gt;"",K492,IF(K492&lt;MAX(A18:A317),K492+1,""))</f>
        <v/>
      </c>
      <c r="L493" s="965" t="str">
        <f>IF(K493="","",IF(M492&lt;&gt;"",M492,INDEX(E18:E317,MATCH(K493,A18:A317,0))))</f>
        <v/>
      </c>
      <c r="M493" s="965" t="str">
        <f t="shared" si="95"/>
        <v/>
      </c>
      <c r="N493" s="965" t="str">
        <f t="shared" si="96"/>
        <v/>
      </c>
      <c r="O493" s="964" t="str">
        <f t="shared" si="97"/>
        <v/>
      </c>
      <c r="P493" s="964" t="str">
        <f t="shared" si="98"/>
        <v/>
      </c>
      <c r="Q493" s="965" t="str">
        <f t="shared" si="99"/>
        <v/>
      </c>
      <c r="R493" s="964" t="str">
        <f>IF(N493="","",IF(COUNTIF(AP18:AP300,TRIM(Q493))&gt;0,"EXCLUSION EXACTE",""))</f>
        <v/>
      </c>
      <c r="S493" s="964" t="str" cm="1">
        <f t="array" ref="S493">IF(N493="","",IF(SUMPRODUCT(--(AP18:AP300&lt;&gt;""),--ISNUMBER(SEARCH(" "&amp;AP18:AP300&amp;" ",Q493)))&gt;0,"BLOQUE MOLLUSQUES",""))</f>
        <v/>
      </c>
      <c r="T493" s="964" t="str" cm="1">
        <f t="array" ref="T493">IF(N493="","",IF(SUMPRODUCT(--(AT18:AT300&lt;&gt;""),--ISNUMBER(SEARCH(" "&amp;AT18:AT300&amp;" ",Q493)))&gt;0,"FORCE MOLLUSQUES",""))</f>
        <v/>
      </c>
      <c r="U493" s="965" t="str">
        <f t="shared" si="100"/>
        <v/>
      </c>
      <c r="V493" s="965" t="str">
        <f t="shared" si="102"/>
        <v/>
      </c>
      <c r="W493" s="977" t="str">
        <f t="shared" si="101"/>
        <v/>
      </c>
      <c r="X493" s="964" t="str" cm="1">
        <f t="array" ref="X493">IF(N493="","",IF(R493&lt;&gt;"","",IF(SUMPRODUCT(--(AN18:AN1500=X17),--(AM18:AM1500&lt;&gt;""),--ISNUMBER(SEARCH(" "&amp;AM18:AM1500&amp;" ",Q493)))&gt;0,X17,"")))</f>
        <v/>
      </c>
      <c r="Y493" s="964" t="str" cm="1">
        <f t="array" ref="Y493">IF(N493="","",IF(R493&lt;&gt;"","",IF(SUMPRODUCT(--(AN18:AN1500=Y17),--(AM18:AM1500&lt;&gt;""),--ISNUMBER(SEARCH(" "&amp;AM18:AM1500&amp;" ",Q493)))&gt;0,Y17,"")))</f>
        <v/>
      </c>
      <c r="Z493" s="964" t="str" cm="1">
        <f t="array" ref="Z493">IF(N493="","",IF(R493&lt;&gt;"","",IF(SUMPRODUCT(--(AN18:AN1500=Z17),--(AM18:AM1500&lt;&gt;""),--ISNUMBER(SEARCH(" "&amp;AM18:AM1500&amp;" ",Q493)))&gt;0,Z17,"")))</f>
        <v/>
      </c>
      <c r="AA493" s="964" t="str" cm="1">
        <f t="array" ref="AA493">IF(N493="","",IF(R493&lt;&gt;"","",IF(SUMPRODUCT(--(AN18:AN1500=AA17),--(AM18:AM1500&lt;&gt;""),--ISNUMBER(SEARCH(" "&amp;AM18:AM1500&amp;" ",Q493)))&gt;0,AA17,"")))</f>
        <v/>
      </c>
      <c r="AB493" s="964" t="str" cm="1">
        <f t="array" ref="AB493">IF(N493="","",IF(R493&lt;&gt;"","",IF(SUMPRODUCT(--(AN18:AN1500=AB17),--(AM18:AM1500&lt;&gt;""),--ISNUMBER(SEARCH(" "&amp;AM18:AM1500&amp;" ",Q493)))&gt;0,AB17,"")))</f>
        <v/>
      </c>
      <c r="AC493" s="964" t="str" cm="1">
        <f t="array" ref="AC493">IF(N493="","",IF(R493&lt;&gt;"","",IF(SUMPRODUCT(--(AN18:AN1500=AC17),--(AM18:AM1500&lt;&gt;""),--ISNUMBER(SEARCH(" "&amp;AM18:AM1500&amp;" ",Q493)))&gt;0,AC17,"")))</f>
        <v/>
      </c>
      <c r="AD493" s="964" t="str" cm="1">
        <f t="array" ref="AD493">IF(N493="","",IF(R493&lt;&gt;"","",IF(SUMPRODUCT(--(AN18:AN1500=AD17),--(AM18:AM1500&lt;&gt;""),--ISNUMBER(SEARCH(" "&amp;AM18:AM1500&amp;" ",Q493)))&gt;0,AD17,"")))</f>
        <v/>
      </c>
      <c r="AE493" s="964" t="str" cm="1">
        <f t="array" ref="AE493">IF(N493="","",IF(R493&lt;&gt;"","",IF(SUMPRODUCT(--(AN18:AN1500=AE17),--(AM18:AM1500&lt;&gt;""),--ISNUMBER(SEARCH(" "&amp;AM18:AM1500&amp;" ",Q493)))&gt;0,AE17,"")))</f>
        <v/>
      </c>
      <c r="AF493" s="964" t="str" cm="1">
        <f t="array" ref="AF493">IF(N493="","",IF(R493&lt;&gt;"","",IF(SUMPRODUCT(--(AN18:AN1500=AF17),--(AM18:AM1500&lt;&gt;""),--ISNUMBER(SEARCH(" "&amp;AM18:AM1500&amp;" ",Q493)))&gt;0,AF17,"")))</f>
        <v/>
      </c>
      <c r="AG493" s="964" t="str" cm="1">
        <f t="array" ref="AG493">IF(N493="","",IF(R493&lt;&gt;"","",IF(SUMPRODUCT(--(AN18:AN1500=AG17),--(AM18:AM1500&lt;&gt;""),--ISNUMBER(SEARCH(" "&amp;AM18:AM1500&amp;" ",Q493)))&gt;0,AG17,"")))</f>
        <v/>
      </c>
      <c r="AH493" s="964" t="str" cm="1">
        <f t="array" ref="AH493">IF(N493="","",IF(R493&lt;&gt;"","",IF(SUMPRODUCT(--(AN18:AN1500=AH17),--(AM18:AM1500&lt;&gt;""),--ISNUMBER(SEARCH(" "&amp;AM18:AM1500&amp;" ",Q493)))&gt;0,AH17,"")))</f>
        <v/>
      </c>
      <c r="AI493" s="964" t="str" cm="1">
        <f t="array" ref="AI493">IF(N493="","",IF(R493&lt;&gt;"","",IF(SUMPRODUCT(--(AN18:AN1500=AI17),--(AM18:AM1500&lt;&gt;""),--ISNUMBER(SEARCH(" "&amp;AM18:AM1500&amp;" ",Q493)))&gt;0,AI17,"")))</f>
        <v/>
      </c>
      <c r="AJ493" s="964" t="str" cm="1">
        <f t="array" ref="AJ493">IF(N493="","",IF(R493&lt;&gt;"","",IF(SUMPRODUCT(--(AN18:AN1500=AJ17),--(AM18:AM1500&lt;&gt;""),--ISNUMBER(SEARCH(" "&amp;AM18:AM1500&amp;" ",Q493)))&gt;0,AJ17,"")))</f>
        <v/>
      </c>
      <c r="AK493" s="964" t="str" cm="1">
        <f t="array" ref="AK493">IF(N493="","",IF(T493&lt;&gt;"",AK17,IF(S493&lt;&gt;"","",IF(R493&lt;&gt;"","",IF(SUMPRODUCT(--(AN18:AN1500=AK17),--(AM18:AM1500&lt;&gt;""),--ISNUMBER(SEARCH(" "&amp;AM18:AM1500&amp;" ",Q493)))&gt;0,AK17,"")))))</f>
        <v/>
      </c>
      <c r="AM493" s="964" t="s">
        <v>2424</v>
      </c>
      <c r="AN493" s="964" t="s">
        <v>1597</v>
      </c>
      <c r="BN493" s="49">
        <v>1</v>
      </c>
    </row>
    <row r="494" spans="3:66" ht="35.1" customHeight="1">
      <c r="C494" s="65"/>
      <c r="D494" s="984" t="str">
        <f t="shared" si="92"/>
        <v/>
      </c>
      <c r="E494" s="982"/>
      <c r="G494" s="963" t="str">
        <f>IF(H494="","",COUNTIF(H18:H494,"&lt;&gt;"))</f>
        <v/>
      </c>
      <c r="H494" s="958" t="str" cm="1">
        <f t="array" ref="H494">IF(L494="","",IF(LEN(L494)&lt;=MAX(10,G13),L494,IFERROR(LEFT(L494,LOOKUP(2,1/(MID(L494,ROW(1:500),1)=" ")/(ROW(1:500)&lt;=MAX(10,G13)),ROW(1:500))-1),LEFT(L494,MAX(10,G13)))))</f>
        <v/>
      </c>
      <c r="I494" s="963" t="str">
        <f t="shared" si="93"/>
        <v/>
      </c>
      <c r="J494" s="963" t="str">
        <f t="shared" si="94"/>
        <v/>
      </c>
      <c r="K494" s="964" t="str">
        <f>IF(M493&lt;&gt;"",K493,IF(K493&lt;MAX(A18:A317),K493+1,""))</f>
        <v/>
      </c>
      <c r="L494" s="965" t="str">
        <f>IF(K494="","",IF(M493&lt;&gt;"",M493,INDEX(E18:E317,MATCH(K494,A18:A317,0))))</f>
        <v/>
      </c>
      <c r="M494" s="965" t="str">
        <f t="shared" si="95"/>
        <v/>
      </c>
      <c r="N494" s="966" t="str">
        <f t="shared" si="96"/>
        <v/>
      </c>
      <c r="O494" s="967" t="str">
        <f t="shared" si="97"/>
        <v/>
      </c>
      <c r="P494" s="967" t="str">
        <f t="shared" si="98"/>
        <v/>
      </c>
      <c r="Q494" s="966" t="str">
        <f t="shared" si="99"/>
        <v/>
      </c>
      <c r="R494" s="967" t="str">
        <f>IF(N494="","",IF(COUNTIF(AP18:AP300,TRIM(Q494))&gt;0,"EXCLUSION EXACTE",""))</f>
        <v/>
      </c>
      <c r="S494" s="967" t="str" cm="1">
        <f t="array" ref="S494">IF(N494="","",IF(SUMPRODUCT(--(AP18:AP300&lt;&gt;""),--ISNUMBER(SEARCH(" "&amp;AP18:AP300&amp;" ",Q494)))&gt;0,"BLOQUE MOLLUSQUES",""))</f>
        <v/>
      </c>
      <c r="T494" s="967" t="str" cm="1">
        <f t="array" ref="T494">IF(N494="","",IF(SUMPRODUCT(--(AT18:AT300&lt;&gt;""),--ISNUMBER(SEARCH(" "&amp;AT18:AT300&amp;" ",Q494)))&gt;0,"FORCE MOLLUSQUES",""))</f>
        <v/>
      </c>
      <c r="U494" s="966" t="str">
        <f t="shared" si="100"/>
        <v/>
      </c>
      <c r="V494" s="966" t="str">
        <f t="shared" si="102"/>
        <v/>
      </c>
      <c r="W494" s="991" t="str">
        <f t="shared" si="101"/>
        <v/>
      </c>
      <c r="X494" s="967" t="str" cm="1">
        <f t="array" ref="X494">IF(N494="","",IF(R494&lt;&gt;"","",IF(SUMPRODUCT(--(AN18:AN1500=X17),--(AM18:AM1500&lt;&gt;""),--ISNUMBER(SEARCH(" "&amp;AM18:AM1500&amp;" ",Q494)))&gt;0,X17,"")))</f>
        <v/>
      </c>
      <c r="Y494" s="967" t="str" cm="1">
        <f t="array" ref="Y494">IF(N494="","",IF(R494&lt;&gt;"","",IF(SUMPRODUCT(--(AN18:AN1500=Y17),--(AM18:AM1500&lt;&gt;""),--ISNUMBER(SEARCH(" "&amp;AM18:AM1500&amp;" ",Q494)))&gt;0,Y17,"")))</f>
        <v/>
      </c>
      <c r="Z494" s="967" t="str" cm="1">
        <f t="array" ref="Z494">IF(N494="","",IF(R494&lt;&gt;"","",IF(SUMPRODUCT(--(AN18:AN1500=Z17),--(AM18:AM1500&lt;&gt;""),--ISNUMBER(SEARCH(" "&amp;AM18:AM1500&amp;" ",Q494)))&gt;0,Z17,"")))</f>
        <v/>
      </c>
      <c r="AA494" s="967" t="str" cm="1">
        <f t="array" ref="AA494">IF(N494="","",IF(R494&lt;&gt;"","",IF(SUMPRODUCT(--(AN18:AN1500=AA17),--(AM18:AM1500&lt;&gt;""),--ISNUMBER(SEARCH(" "&amp;AM18:AM1500&amp;" ",Q494)))&gt;0,AA17,"")))</f>
        <v/>
      </c>
      <c r="AB494" s="967" t="str" cm="1">
        <f t="array" ref="AB494">IF(N494="","",IF(R494&lt;&gt;"","",IF(SUMPRODUCT(--(AN18:AN1500=AB17),--(AM18:AM1500&lt;&gt;""),--ISNUMBER(SEARCH(" "&amp;AM18:AM1500&amp;" ",Q494)))&gt;0,AB17,"")))</f>
        <v/>
      </c>
      <c r="AC494" s="967" t="str" cm="1">
        <f t="array" ref="AC494">IF(N494="","",IF(R494&lt;&gt;"","",IF(SUMPRODUCT(--(AN18:AN1500=AC17),--(AM18:AM1500&lt;&gt;""),--ISNUMBER(SEARCH(" "&amp;AM18:AM1500&amp;" ",Q494)))&gt;0,AC17,"")))</f>
        <v/>
      </c>
      <c r="AD494" s="967" t="str" cm="1">
        <f t="array" ref="AD494">IF(N494="","",IF(R494&lt;&gt;"","",IF(SUMPRODUCT(--(AN18:AN1500=AD17),--(AM18:AM1500&lt;&gt;""),--ISNUMBER(SEARCH(" "&amp;AM18:AM1500&amp;" ",Q494)))&gt;0,AD17,"")))</f>
        <v/>
      </c>
      <c r="AE494" s="967" t="str" cm="1">
        <f t="array" ref="AE494">IF(N494="","",IF(R494&lt;&gt;"","",IF(SUMPRODUCT(--(AN18:AN1500=AE17),--(AM18:AM1500&lt;&gt;""),--ISNUMBER(SEARCH(" "&amp;AM18:AM1500&amp;" ",Q494)))&gt;0,AE17,"")))</f>
        <v/>
      </c>
      <c r="AF494" s="967" t="str" cm="1">
        <f t="array" ref="AF494">IF(N494="","",IF(R494&lt;&gt;"","",IF(SUMPRODUCT(--(AN18:AN1500=AF17),--(AM18:AM1500&lt;&gt;""),--ISNUMBER(SEARCH(" "&amp;AM18:AM1500&amp;" ",Q494)))&gt;0,AF17,"")))</f>
        <v/>
      </c>
      <c r="AG494" s="967" t="str" cm="1">
        <f t="array" ref="AG494">IF(N494="","",IF(R494&lt;&gt;"","",IF(SUMPRODUCT(--(AN18:AN1500=AG17),--(AM18:AM1500&lt;&gt;""),--ISNUMBER(SEARCH(" "&amp;AM18:AM1500&amp;" ",Q494)))&gt;0,AG17,"")))</f>
        <v/>
      </c>
      <c r="AH494" s="967" t="str" cm="1">
        <f t="array" ref="AH494">IF(N494="","",IF(R494&lt;&gt;"","",IF(SUMPRODUCT(--(AN18:AN1500=AH17),--(AM18:AM1500&lt;&gt;""),--ISNUMBER(SEARCH(" "&amp;AM18:AM1500&amp;" ",Q494)))&gt;0,AH17,"")))</f>
        <v/>
      </c>
      <c r="AI494" s="967" t="str" cm="1">
        <f t="array" ref="AI494">IF(N494="","",IF(R494&lt;&gt;"","",IF(SUMPRODUCT(--(AN18:AN1500=AI17),--(AM18:AM1500&lt;&gt;""),--ISNUMBER(SEARCH(" "&amp;AM18:AM1500&amp;" ",Q494)))&gt;0,AI17,"")))</f>
        <v/>
      </c>
      <c r="AJ494" s="967" t="str" cm="1">
        <f t="array" ref="AJ494">IF(N494="","",IF(R494&lt;&gt;"","",IF(SUMPRODUCT(--(AN18:AN1500=AJ17),--(AM18:AM1500&lt;&gt;""),--ISNUMBER(SEARCH(" "&amp;AM18:AM1500&amp;" ",Q494)))&gt;0,AJ17,"")))</f>
        <v/>
      </c>
      <c r="AK494" s="967" t="str" cm="1">
        <f t="array" ref="AK494">IF(N494="","",IF(T494&lt;&gt;"",AK17,IF(S494&lt;&gt;"","",IF(R494&lt;&gt;"","",IF(SUMPRODUCT(--(AN18:AN1500=AK17),--(AM18:AM1500&lt;&gt;""),--ISNUMBER(SEARCH(" "&amp;AM18:AM1500&amp;" ",Q494)))&gt;0,AK17,"")))))</f>
        <v/>
      </c>
      <c r="AM494" s="968" t="s">
        <v>2246</v>
      </c>
      <c r="AN494" s="968" t="s">
        <v>1597</v>
      </c>
      <c r="BN494" s="49">
        <v>1</v>
      </c>
    </row>
    <row r="495" spans="3:66" ht="35.1" customHeight="1">
      <c r="C495" s="65"/>
      <c r="D495" s="984" t="str">
        <f t="shared" si="92"/>
        <v/>
      </c>
      <c r="E495" s="982"/>
      <c r="G495" s="964" t="str">
        <f>IF(H495="","",COUNTIF(H18:H495,"&lt;&gt;"))</f>
        <v/>
      </c>
      <c r="H495" s="965" t="str" cm="1">
        <f t="array" ref="H495">IF(L495="","",IF(LEN(L495)&lt;=MAX(10,G13),L495,IFERROR(LEFT(L495,LOOKUP(2,1/(MID(L495,ROW(1:500),1)=" ")/(ROW(1:500)&lt;=MAX(10,G13)),ROW(1:500))-1),LEFT(L495,MAX(10,G13)))))</f>
        <v/>
      </c>
      <c r="I495" s="964" t="str">
        <f t="shared" si="93"/>
        <v/>
      </c>
      <c r="J495" s="964" t="str">
        <f t="shared" si="94"/>
        <v/>
      </c>
      <c r="K495" s="964" t="str">
        <f>IF(M494&lt;&gt;"",K494,IF(K494&lt;MAX(A18:A317),K494+1,""))</f>
        <v/>
      </c>
      <c r="L495" s="965" t="str">
        <f>IF(K495="","",IF(M494&lt;&gt;"",M494,INDEX(E18:E317,MATCH(K495,A18:A317,0))))</f>
        <v/>
      </c>
      <c r="M495" s="965" t="str">
        <f t="shared" si="95"/>
        <v/>
      </c>
      <c r="N495" s="965" t="str">
        <f t="shared" si="96"/>
        <v/>
      </c>
      <c r="O495" s="964" t="str">
        <f t="shared" si="97"/>
        <v/>
      </c>
      <c r="P495" s="964" t="str">
        <f t="shared" si="98"/>
        <v/>
      </c>
      <c r="Q495" s="965" t="str">
        <f t="shared" si="99"/>
        <v/>
      </c>
      <c r="R495" s="964" t="str">
        <f>IF(N495="","",IF(COUNTIF(AP18:AP300,TRIM(Q495))&gt;0,"EXCLUSION EXACTE",""))</f>
        <v/>
      </c>
      <c r="S495" s="964" t="str" cm="1">
        <f t="array" ref="S495">IF(N495="","",IF(SUMPRODUCT(--(AP18:AP300&lt;&gt;""),--ISNUMBER(SEARCH(" "&amp;AP18:AP300&amp;" ",Q495)))&gt;0,"BLOQUE MOLLUSQUES",""))</f>
        <v/>
      </c>
      <c r="T495" s="964" t="str" cm="1">
        <f t="array" ref="T495">IF(N495="","",IF(SUMPRODUCT(--(AT18:AT300&lt;&gt;""),--ISNUMBER(SEARCH(" "&amp;AT18:AT300&amp;" ",Q495)))&gt;0,"FORCE MOLLUSQUES",""))</f>
        <v/>
      </c>
      <c r="U495" s="965" t="str">
        <f t="shared" si="100"/>
        <v/>
      </c>
      <c r="V495" s="965" t="str">
        <f t="shared" si="102"/>
        <v/>
      </c>
      <c r="W495" s="977" t="str">
        <f t="shared" si="101"/>
        <v/>
      </c>
      <c r="X495" s="964" t="str" cm="1">
        <f t="array" ref="X495">IF(N495="","",IF(R495&lt;&gt;"","",IF(SUMPRODUCT(--(AN18:AN1500=X17),--(AM18:AM1500&lt;&gt;""),--ISNUMBER(SEARCH(" "&amp;AM18:AM1500&amp;" ",Q495)))&gt;0,X17,"")))</f>
        <v/>
      </c>
      <c r="Y495" s="964" t="str" cm="1">
        <f t="array" ref="Y495">IF(N495="","",IF(R495&lt;&gt;"","",IF(SUMPRODUCT(--(AN18:AN1500=Y17),--(AM18:AM1500&lt;&gt;""),--ISNUMBER(SEARCH(" "&amp;AM18:AM1500&amp;" ",Q495)))&gt;0,Y17,"")))</f>
        <v/>
      </c>
      <c r="Z495" s="964" t="str" cm="1">
        <f t="array" ref="Z495">IF(N495="","",IF(R495&lt;&gt;"","",IF(SUMPRODUCT(--(AN18:AN1500=Z17),--(AM18:AM1500&lt;&gt;""),--ISNUMBER(SEARCH(" "&amp;AM18:AM1500&amp;" ",Q495)))&gt;0,Z17,"")))</f>
        <v/>
      </c>
      <c r="AA495" s="964" t="str" cm="1">
        <f t="array" ref="AA495">IF(N495="","",IF(R495&lt;&gt;"","",IF(SUMPRODUCT(--(AN18:AN1500=AA17),--(AM18:AM1500&lt;&gt;""),--ISNUMBER(SEARCH(" "&amp;AM18:AM1500&amp;" ",Q495)))&gt;0,AA17,"")))</f>
        <v/>
      </c>
      <c r="AB495" s="964" t="str" cm="1">
        <f t="array" ref="AB495">IF(N495="","",IF(R495&lt;&gt;"","",IF(SUMPRODUCT(--(AN18:AN1500=AB17),--(AM18:AM1500&lt;&gt;""),--ISNUMBER(SEARCH(" "&amp;AM18:AM1500&amp;" ",Q495)))&gt;0,AB17,"")))</f>
        <v/>
      </c>
      <c r="AC495" s="964" t="str" cm="1">
        <f t="array" ref="AC495">IF(N495="","",IF(R495&lt;&gt;"","",IF(SUMPRODUCT(--(AN18:AN1500=AC17),--(AM18:AM1500&lt;&gt;""),--ISNUMBER(SEARCH(" "&amp;AM18:AM1500&amp;" ",Q495)))&gt;0,AC17,"")))</f>
        <v/>
      </c>
      <c r="AD495" s="964" t="str" cm="1">
        <f t="array" ref="AD495">IF(N495="","",IF(R495&lt;&gt;"","",IF(SUMPRODUCT(--(AN18:AN1500=AD17),--(AM18:AM1500&lt;&gt;""),--ISNUMBER(SEARCH(" "&amp;AM18:AM1500&amp;" ",Q495)))&gt;0,AD17,"")))</f>
        <v/>
      </c>
      <c r="AE495" s="964" t="str" cm="1">
        <f t="array" ref="AE495">IF(N495="","",IF(R495&lt;&gt;"","",IF(SUMPRODUCT(--(AN18:AN1500=AE17),--(AM18:AM1500&lt;&gt;""),--ISNUMBER(SEARCH(" "&amp;AM18:AM1500&amp;" ",Q495)))&gt;0,AE17,"")))</f>
        <v/>
      </c>
      <c r="AF495" s="964" t="str" cm="1">
        <f t="array" ref="AF495">IF(N495="","",IF(R495&lt;&gt;"","",IF(SUMPRODUCT(--(AN18:AN1500=AF17),--(AM18:AM1500&lt;&gt;""),--ISNUMBER(SEARCH(" "&amp;AM18:AM1500&amp;" ",Q495)))&gt;0,AF17,"")))</f>
        <v/>
      </c>
      <c r="AG495" s="964" t="str" cm="1">
        <f t="array" ref="AG495">IF(N495="","",IF(R495&lt;&gt;"","",IF(SUMPRODUCT(--(AN18:AN1500=AG17),--(AM18:AM1500&lt;&gt;""),--ISNUMBER(SEARCH(" "&amp;AM18:AM1500&amp;" ",Q495)))&gt;0,AG17,"")))</f>
        <v/>
      </c>
      <c r="AH495" s="964" t="str" cm="1">
        <f t="array" ref="AH495">IF(N495="","",IF(R495&lt;&gt;"","",IF(SUMPRODUCT(--(AN18:AN1500=AH17),--(AM18:AM1500&lt;&gt;""),--ISNUMBER(SEARCH(" "&amp;AM18:AM1500&amp;" ",Q495)))&gt;0,AH17,"")))</f>
        <v/>
      </c>
      <c r="AI495" s="964" t="str" cm="1">
        <f t="array" ref="AI495">IF(N495="","",IF(R495&lt;&gt;"","",IF(SUMPRODUCT(--(AN18:AN1500=AI17),--(AM18:AM1500&lt;&gt;""),--ISNUMBER(SEARCH(" "&amp;AM18:AM1500&amp;" ",Q495)))&gt;0,AI17,"")))</f>
        <v/>
      </c>
      <c r="AJ495" s="964" t="str" cm="1">
        <f t="array" ref="AJ495">IF(N495="","",IF(R495&lt;&gt;"","",IF(SUMPRODUCT(--(AN18:AN1500=AJ17),--(AM18:AM1500&lt;&gt;""),--ISNUMBER(SEARCH(" "&amp;AM18:AM1500&amp;" ",Q495)))&gt;0,AJ17,"")))</f>
        <v/>
      </c>
      <c r="AK495" s="964" t="str" cm="1">
        <f t="array" ref="AK495">IF(N495="","",IF(T495&lt;&gt;"",AK17,IF(S495&lt;&gt;"","",IF(R495&lt;&gt;"","",IF(SUMPRODUCT(--(AN18:AN1500=AK17),--(AM18:AM1500&lt;&gt;""),--ISNUMBER(SEARCH(" "&amp;AM18:AM1500&amp;" ",Q495)))&gt;0,AK17,"")))))</f>
        <v/>
      </c>
      <c r="AM495" s="964" t="s">
        <v>2247</v>
      </c>
      <c r="AN495" s="964" t="s">
        <v>1597</v>
      </c>
      <c r="BN495" s="49">
        <v>1</v>
      </c>
    </row>
    <row r="496" spans="3:66" ht="35.1" customHeight="1">
      <c r="C496" s="65"/>
      <c r="D496" s="984" t="str">
        <f t="shared" si="92"/>
        <v/>
      </c>
      <c r="E496" s="982"/>
      <c r="G496" s="963" t="str">
        <f>IF(H496="","",COUNTIF(H18:H496,"&lt;&gt;"))</f>
        <v/>
      </c>
      <c r="H496" s="958" t="str" cm="1">
        <f t="array" ref="H496">IF(L496="","",IF(LEN(L496)&lt;=MAX(10,G13),L496,IFERROR(LEFT(L496,LOOKUP(2,1/(MID(L496,ROW(1:500),1)=" ")/(ROW(1:500)&lt;=MAX(10,G13)),ROW(1:500))-1),LEFT(L496,MAX(10,G13)))))</f>
        <v/>
      </c>
      <c r="I496" s="963" t="str">
        <f t="shared" si="93"/>
        <v/>
      </c>
      <c r="J496" s="963" t="str">
        <f t="shared" si="94"/>
        <v/>
      </c>
      <c r="K496" s="964" t="str">
        <f>IF(M495&lt;&gt;"",K495,IF(K495&lt;MAX(A18:A317),K495+1,""))</f>
        <v/>
      </c>
      <c r="L496" s="965" t="str">
        <f>IF(K496="","",IF(M495&lt;&gt;"",M495,INDEX(E18:E317,MATCH(K496,A18:A317,0))))</f>
        <v/>
      </c>
      <c r="M496" s="965" t="str">
        <f t="shared" si="95"/>
        <v/>
      </c>
      <c r="N496" s="966" t="str">
        <f t="shared" si="96"/>
        <v/>
      </c>
      <c r="O496" s="967" t="str">
        <f t="shared" si="97"/>
        <v/>
      </c>
      <c r="P496" s="967" t="str">
        <f t="shared" si="98"/>
        <v/>
      </c>
      <c r="Q496" s="966" t="str">
        <f t="shared" si="99"/>
        <v/>
      </c>
      <c r="R496" s="967" t="str">
        <f>IF(N496="","",IF(COUNTIF(AP18:AP300,TRIM(Q496))&gt;0,"EXCLUSION EXACTE",""))</f>
        <v/>
      </c>
      <c r="S496" s="967" t="str" cm="1">
        <f t="array" ref="S496">IF(N496="","",IF(SUMPRODUCT(--(AP18:AP300&lt;&gt;""),--ISNUMBER(SEARCH(" "&amp;AP18:AP300&amp;" ",Q496)))&gt;0,"BLOQUE MOLLUSQUES",""))</f>
        <v/>
      </c>
      <c r="T496" s="967" t="str" cm="1">
        <f t="array" ref="T496">IF(N496="","",IF(SUMPRODUCT(--(AT18:AT300&lt;&gt;""),--ISNUMBER(SEARCH(" "&amp;AT18:AT300&amp;" ",Q496)))&gt;0,"FORCE MOLLUSQUES",""))</f>
        <v/>
      </c>
      <c r="U496" s="966" t="str">
        <f t="shared" si="100"/>
        <v/>
      </c>
      <c r="V496" s="966" t="str">
        <f t="shared" si="102"/>
        <v/>
      </c>
      <c r="W496" s="991" t="str">
        <f t="shared" si="101"/>
        <v/>
      </c>
      <c r="X496" s="967" t="str" cm="1">
        <f t="array" ref="X496">IF(N496="","",IF(R496&lt;&gt;"","",IF(SUMPRODUCT(--(AN18:AN1500=X17),--(AM18:AM1500&lt;&gt;""),--ISNUMBER(SEARCH(" "&amp;AM18:AM1500&amp;" ",Q496)))&gt;0,X17,"")))</f>
        <v/>
      </c>
      <c r="Y496" s="967" t="str" cm="1">
        <f t="array" ref="Y496">IF(N496="","",IF(R496&lt;&gt;"","",IF(SUMPRODUCT(--(AN18:AN1500=Y17),--(AM18:AM1500&lt;&gt;""),--ISNUMBER(SEARCH(" "&amp;AM18:AM1500&amp;" ",Q496)))&gt;0,Y17,"")))</f>
        <v/>
      </c>
      <c r="Z496" s="967" t="str" cm="1">
        <f t="array" ref="Z496">IF(N496="","",IF(R496&lt;&gt;"","",IF(SUMPRODUCT(--(AN18:AN1500=Z17),--(AM18:AM1500&lt;&gt;""),--ISNUMBER(SEARCH(" "&amp;AM18:AM1500&amp;" ",Q496)))&gt;0,Z17,"")))</f>
        <v/>
      </c>
      <c r="AA496" s="967" t="str" cm="1">
        <f t="array" ref="AA496">IF(N496="","",IF(R496&lt;&gt;"","",IF(SUMPRODUCT(--(AN18:AN1500=AA17),--(AM18:AM1500&lt;&gt;""),--ISNUMBER(SEARCH(" "&amp;AM18:AM1500&amp;" ",Q496)))&gt;0,AA17,"")))</f>
        <v/>
      </c>
      <c r="AB496" s="967" t="str" cm="1">
        <f t="array" ref="AB496">IF(N496="","",IF(R496&lt;&gt;"","",IF(SUMPRODUCT(--(AN18:AN1500=AB17),--(AM18:AM1500&lt;&gt;""),--ISNUMBER(SEARCH(" "&amp;AM18:AM1500&amp;" ",Q496)))&gt;0,AB17,"")))</f>
        <v/>
      </c>
      <c r="AC496" s="967" t="str" cm="1">
        <f t="array" ref="AC496">IF(N496="","",IF(R496&lt;&gt;"","",IF(SUMPRODUCT(--(AN18:AN1500=AC17),--(AM18:AM1500&lt;&gt;""),--ISNUMBER(SEARCH(" "&amp;AM18:AM1500&amp;" ",Q496)))&gt;0,AC17,"")))</f>
        <v/>
      </c>
      <c r="AD496" s="967" t="str" cm="1">
        <f t="array" ref="AD496">IF(N496="","",IF(R496&lt;&gt;"","",IF(SUMPRODUCT(--(AN18:AN1500=AD17),--(AM18:AM1500&lt;&gt;""),--ISNUMBER(SEARCH(" "&amp;AM18:AM1500&amp;" ",Q496)))&gt;0,AD17,"")))</f>
        <v/>
      </c>
      <c r="AE496" s="967" t="str" cm="1">
        <f t="array" ref="AE496">IF(N496="","",IF(R496&lt;&gt;"","",IF(SUMPRODUCT(--(AN18:AN1500=AE17),--(AM18:AM1500&lt;&gt;""),--ISNUMBER(SEARCH(" "&amp;AM18:AM1500&amp;" ",Q496)))&gt;0,AE17,"")))</f>
        <v/>
      </c>
      <c r="AF496" s="967" t="str" cm="1">
        <f t="array" ref="AF496">IF(N496="","",IF(R496&lt;&gt;"","",IF(SUMPRODUCT(--(AN18:AN1500=AF17),--(AM18:AM1500&lt;&gt;""),--ISNUMBER(SEARCH(" "&amp;AM18:AM1500&amp;" ",Q496)))&gt;0,AF17,"")))</f>
        <v/>
      </c>
      <c r="AG496" s="967" t="str" cm="1">
        <f t="array" ref="AG496">IF(N496="","",IF(R496&lt;&gt;"","",IF(SUMPRODUCT(--(AN18:AN1500=AG17),--(AM18:AM1500&lt;&gt;""),--ISNUMBER(SEARCH(" "&amp;AM18:AM1500&amp;" ",Q496)))&gt;0,AG17,"")))</f>
        <v/>
      </c>
      <c r="AH496" s="967" t="str" cm="1">
        <f t="array" ref="AH496">IF(N496="","",IF(R496&lt;&gt;"","",IF(SUMPRODUCT(--(AN18:AN1500=AH17),--(AM18:AM1500&lt;&gt;""),--ISNUMBER(SEARCH(" "&amp;AM18:AM1500&amp;" ",Q496)))&gt;0,AH17,"")))</f>
        <v/>
      </c>
      <c r="AI496" s="967" t="str" cm="1">
        <f t="array" ref="AI496">IF(N496="","",IF(R496&lt;&gt;"","",IF(SUMPRODUCT(--(AN18:AN1500=AI17),--(AM18:AM1500&lt;&gt;""),--ISNUMBER(SEARCH(" "&amp;AM18:AM1500&amp;" ",Q496)))&gt;0,AI17,"")))</f>
        <v/>
      </c>
      <c r="AJ496" s="967" t="str" cm="1">
        <f t="array" ref="AJ496">IF(N496="","",IF(R496&lt;&gt;"","",IF(SUMPRODUCT(--(AN18:AN1500=AJ17),--(AM18:AM1500&lt;&gt;""),--ISNUMBER(SEARCH(" "&amp;AM18:AM1500&amp;" ",Q496)))&gt;0,AJ17,"")))</f>
        <v/>
      </c>
      <c r="AK496" s="967" t="str" cm="1">
        <f t="array" ref="AK496">IF(N496="","",IF(T496&lt;&gt;"",AK17,IF(S496&lt;&gt;"","",IF(R496&lt;&gt;"","",IF(SUMPRODUCT(--(AN18:AN1500=AK17),--(AM18:AM1500&lt;&gt;""),--ISNUMBER(SEARCH(" "&amp;AM18:AM1500&amp;" ",Q496)))&gt;0,AK17,"")))))</f>
        <v/>
      </c>
      <c r="AM496" s="968" t="s">
        <v>2248</v>
      </c>
      <c r="AN496" s="968" t="s">
        <v>1597</v>
      </c>
      <c r="BN496" s="49">
        <v>1</v>
      </c>
    </row>
    <row r="497" spans="3:66" ht="35.1" customHeight="1">
      <c r="C497" s="65"/>
      <c r="D497" s="984" t="str">
        <f t="shared" si="92"/>
        <v/>
      </c>
      <c r="E497" s="982"/>
      <c r="G497" s="964" t="str">
        <f>IF(H497="","",COUNTIF(H18:H497,"&lt;&gt;"))</f>
        <v/>
      </c>
      <c r="H497" s="965" t="str" cm="1">
        <f t="array" ref="H497">IF(L497="","",IF(LEN(L497)&lt;=MAX(10,G13),L497,IFERROR(LEFT(L497,LOOKUP(2,1/(MID(L497,ROW(1:500),1)=" ")/(ROW(1:500)&lt;=MAX(10,G13)),ROW(1:500))-1),LEFT(L497,MAX(10,G13)))))</f>
        <v/>
      </c>
      <c r="I497" s="964" t="str">
        <f t="shared" si="93"/>
        <v/>
      </c>
      <c r="J497" s="964" t="str">
        <f t="shared" si="94"/>
        <v/>
      </c>
      <c r="K497" s="964" t="str">
        <f>IF(M496&lt;&gt;"",K496,IF(K496&lt;MAX(A18:A317),K496+1,""))</f>
        <v/>
      </c>
      <c r="L497" s="965" t="str">
        <f>IF(K497="","",IF(M496&lt;&gt;"",M496,INDEX(E18:E317,MATCH(K497,A18:A317,0))))</f>
        <v/>
      </c>
      <c r="M497" s="965" t="str">
        <f t="shared" si="95"/>
        <v/>
      </c>
      <c r="N497" s="965" t="str">
        <f t="shared" si="96"/>
        <v/>
      </c>
      <c r="O497" s="964" t="str">
        <f t="shared" si="97"/>
        <v/>
      </c>
      <c r="P497" s="964" t="str">
        <f t="shared" si="98"/>
        <v/>
      </c>
      <c r="Q497" s="965" t="str">
        <f t="shared" si="99"/>
        <v/>
      </c>
      <c r="R497" s="964" t="str">
        <f>IF(N497="","",IF(COUNTIF(AP18:AP300,TRIM(Q497))&gt;0,"EXCLUSION EXACTE",""))</f>
        <v/>
      </c>
      <c r="S497" s="964" t="str" cm="1">
        <f t="array" ref="S497">IF(N497="","",IF(SUMPRODUCT(--(AP18:AP300&lt;&gt;""),--ISNUMBER(SEARCH(" "&amp;AP18:AP300&amp;" ",Q497)))&gt;0,"BLOQUE MOLLUSQUES",""))</f>
        <v/>
      </c>
      <c r="T497" s="964" t="str" cm="1">
        <f t="array" ref="T497">IF(N497="","",IF(SUMPRODUCT(--(AT18:AT300&lt;&gt;""),--ISNUMBER(SEARCH(" "&amp;AT18:AT300&amp;" ",Q497)))&gt;0,"FORCE MOLLUSQUES",""))</f>
        <v/>
      </c>
      <c r="U497" s="965" t="str">
        <f t="shared" si="100"/>
        <v/>
      </c>
      <c r="V497" s="965" t="str">
        <f t="shared" si="102"/>
        <v/>
      </c>
      <c r="W497" s="977" t="str">
        <f t="shared" si="101"/>
        <v/>
      </c>
      <c r="X497" s="964" t="str" cm="1">
        <f t="array" ref="X497">IF(N497="","",IF(R497&lt;&gt;"","",IF(SUMPRODUCT(--(AN18:AN1500=X17),--(AM18:AM1500&lt;&gt;""),--ISNUMBER(SEARCH(" "&amp;AM18:AM1500&amp;" ",Q497)))&gt;0,X17,"")))</f>
        <v/>
      </c>
      <c r="Y497" s="964" t="str" cm="1">
        <f t="array" ref="Y497">IF(N497="","",IF(R497&lt;&gt;"","",IF(SUMPRODUCT(--(AN18:AN1500=Y17),--(AM18:AM1500&lt;&gt;""),--ISNUMBER(SEARCH(" "&amp;AM18:AM1500&amp;" ",Q497)))&gt;0,Y17,"")))</f>
        <v/>
      </c>
      <c r="Z497" s="964" t="str" cm="1">
        <f t="array" ref="Z497">IF(N497="","",IF(R497&lt;&gt;"","",IF(SUMPRODUCT(--(AN18:AN1500=Z17),--(AM18:AM1500&lt;&gt;""),--ISNUMBER(SEARCH(" "&amp;AM18:AM1500&amp;" ",Q497)))&gt;0,Z17,"")))</f>
        <v/>
      </c>
      <c r="AA497" s="964" t="str" cm="1">
        <f t="array" ref="AA497">IF(N497="","",IF(R497&lt;&gt;"","",IF(SUMPRODUCT(--(AN18:AN1500=AA17),--(AM18:AM1500&lt;&gt;""),--ISNUMBER(SEARCH(" "&amp;AM18:AM1500&amp;" ",Q497)))&gt;0,AA17,"")))</f>
        <v/>
      </c>
      <c r="AB497" s="964" t="str" cm="1">
        <f t="array" ref="AB497">IF(N497="","",IF(R497&lt;&gt;"","",IF(SUMPRODUCT(--(AN18:AN1500=AB17),--(AM18:AM1500&lt;&gt;""),--ISNUMBER(SEARCH(" "&amp;AM18:AM1500&amp;" ",Q497)))&gt;0,AB17,"")))</f>
        <v/>
      </c>
      <c r="AC497" s="964" t="str" cm="1">
        <f t="array" ref="AC497">IF(N497="","",IF(R497&lt;&gt;"","",IF(SUMPRODUCT(--(AN18:AN1500=AC17),--(AM18:AM1500&lt;&gt;""),--ISNUMBER(SEARCH(" "&amp;AM18:AM1500&amp;" ",Q497)))&gt;0,AC17,"")))</f>
        <v/>
      </c>
      <c r="AD497" s="964" t="str" cm="1">
        <f t="array" ref="AD497">IF(N497="","",IF(R497&lt;&gt;"","",IF(SUMPRODUCT(--(AN18:AN1500=AD17),--(AM18:AM1500&lt;&gt;""),--ISNUMBER(SEARCH(" "&amp;AM18:AM1500&amp;" ",Q497)))&gt;0,AD17,"")))</f>
        <v/>
      </c>
      <c r="AE497" s="964" t="str" cm="1">
        <f t="array" ref="AE497">IF(N497="","",IF(R497&lt;&gt;"","",IF(SUMPRODUCT(--(AN18:AN1500=AE17),--(AM18:AM1500&lt;&gt;""),--ISNUMBER(SEARCH(" "&amp;AM18:AM1500&amp;" ",Q497)))&gt;0,AE17,"")))</f>
        <v/>
      </c>
      <c r="AF497" s="964" t="str" cm="1">
        <f t="array" ref="AF497">IF(N497="","",IF(R497&lt;&gt;"","",IF(SUMPRODUCT(--(AN18:AN1500=AF17),--(AM18:AM1500&lt;&gt;""),--ISNUMBER(SEARCH(" "&amp;AM18:AM1500&amp;" ",Q497)))&gt;0,AF17,"")))</f>
        <v/>
      </c>
      <c r="AG497" s="964" t="str" cm="1">
        <f t="array" ref="AG497">IF(N497="","",IF(R497&lt;&gt;"","",IF(SUMPRODUCT(--(AN18:AN1500=AG17),--(AM18:AM1500&lt;&gt;""),--ISNUMBER(SEARCH(" "&amp;AM18:AM1500&amp;" ",Q497)))&gt;0,AG17,"")))</f>
        <v/>
      </c>
      <c r="AH497" s="964" t="str" cm="1">
        <f t="array" ref="AH497">IF(N497="","",IF(R497&lt;&gt;"","",IF(SUMPRODUCT(--(AN18:AN1500=AH17),--(AM18:AM1500&lt;&gt;""),--ISNUMBER(SEARCH(" "&amp;AM18:AM1500&amp;" ",Q497)))&gt;0,AH17,"")))</f>
        <v/>
      </c>
      <c r="AI497" s="964" t="str" cm="1">
        <f t="array" ref="AI497">IF(N497="","",IF(R497&lt;&gt;"","",IF(SUMPRODUCT(--(AN18:AN1500=AI17),--(AM18:AM1500&lt;&gt;""),--ISNUMBER(SEARCH(" "&amp;AM18:AM1500&amp;" ",Q497)))&gt;0,AI17,"")))</f>
        <v/>
      </c>
      <c r="AJ497" s="964" t="str" cm="1">
        <f t="array" ref="AJ497">IF(N497="","",IF(R497&lt;&gt;"","",IF(SUMPRODUCT(--(AN18:AN1500=AJ17),--(AM18:AM1500&lt;&gt;""),--ISNUMBER(SEARCH(" "&amp;AM18:AM1500&amp;" ",Q497)))&gt;0,AJ17,"")))</f>
        <v/>
      </c>
      <c r="AK497" s="964" t="str" cm="1">
        <f t="array" ref="AK497">IF(N497="","",IF(T497&lt;&gt;"",AK17,IF(S497&lt;&gt;"","",IF(R497&lt;&gt;"","",IF(SUMPRODUCT(--(AN18:AN1500=AK17),--(AM18:AM1500&lt;&gt;""),--ISNUMBER(SEARCH(" "&amp;AM18:AM1500&amp;" ",Q497)))&gt;0,AK17,"")))))</f>
        <v/>
      </c>
      <c r="AM497" s="964" t="s">
        <v>2249</v>
      </c>
      <c r="AN497" s="964" t="s">
        <v>1597</v>
      </c>
      <c r="BN497" s="49">
        <v>1</v>
      </c>
    </row>
    <row r="498" spans="3:66" ht="35.1" customHeight="1">
      <c r="C498" s="65"/>
      <c r="D498" s="984" t="str">
        <f t="shared" si="92"/>
        <v/>
      </c>
      <c r="E498" s="982"/>
      <c r="G498" s="963" t="str">
        <f>IF(H498="","",COUNTIF(H18:H498,"&lt;&gt;"))</f>
        <v/>
      </c>
      <c r="H498" s="958" t="str" cm="1">
        <f t="array" ref="H498">IF(L498="","",IF(LEN(L498)&lt;=MAX(10,G13),L498,IFERROR(LEFT(L498,LOOKUP(2,1/(MID(L498,ROW(1:500),1)=" ")/(ROW(1:500)&lt;=MAX(10,G13)),ROW(1:500))-1),LEFT(L498,MAX(10,G13)))))</f>
        <v/>
      </c>
      <c r="I498" s="963" t="str">
        <f t="shared" si="93"/>
        <v/>
      </c>
      <c r="J498" s="963" t="str">
        <f t="shared" si="94"/>
        <v/>
      </c>
      <c r="K498" s="964" t="str">
        <f>IF(M497&lt;&gt;"",K497,IF(K497&lt;MAX(A18:A317),K497+1,""))</f>
        <v/>
      </c>
      <c r="L498" s="965" t="str">
        <f>IF(K498="","",IF(M497&lt;&gt;"",M497,INDEX(E18:E317,MATCH(K498,A18:A317,0))))</f>
        <v/>
      </c>
      <c r="M498" s="965" t="str">
        <f t="shared" si="95"/>
        <v/>
      </c>
      <c r="N498" s="966" t="str">
        <f t="shared" si="96"/>
        <v/>
      </c>
      <c r="O498" s="967" t="str">
        <f t="shared" si="97"/>
        <v/>
      </c>
      <c r="P498" s="967" t="str">
        <f t="shared" si="98"/>
        <v/>
      </c>
      <c r="Q498" s="966" t="str">
        <f t="shared" si="99"/>
        <v/>
      </c>
      <c r="R498" s="967" t="str">
        <f>IF(N498="","",IF(COUNTIF(AP18:AP300,TRIM(Q498))&gt;0,"EXCLUSION EXACTE",""))</f>
        <v/>
      </c>
      <c r="S498" s="967" t="str" cm="1">
        <f t="array" ref="S498">IF(N498="","",IF(SUMPRODUCT(--(AP18:AP300&lt;&gt;""),--ISNUMBER(SEARCH(" "&amp;AP18:AP300&amp;" ",Q498)))&gt;0,"BLOQUE MOLLUSQUES",""))</f>
        <v/>
      </c>
      <c r="T498" s="967" t="str" cm="1">
        <f t="array" ref="T498">IF(N498="","",IF(SUMPRODUCT(--(AT18:AT300&lt;&gt;""),--ISNUMBER(SEARCH(" "&amp;AT18:AT300&amp;" ",Q498)))&gt;0,"FORCE MOLLUSQUES",""))</f>
        <v/>
      </c>
      <c r="U498" s="966" t="str">
        <f t="shared" si="100"/>
        <v/>
      </c>
      <c r="V498" s="966" t="str">
        <f t="shared" si="102"/>
        <v/>
      </c>
      <c r="W498" s="991" t="str">
        <f t="shared" si="101"/>
        <v/>
      </c>
      <c r="X498" s="967" t="str" cm="1">
        <f t="array" ref="X498">IF(N498="","",IF(R498&lt;&gt;"","",IF(SUMPRODUCT(--(AN18:AN1500=X17),--(AM18:AM1500&lt;&gt;""),--ISNUMBER(SEARCH(" "&amp;AM18:AM1500&amp;" ",Q498)))&gt;0,X17,"")))</f>
        <v/>
      </c>
      <c r="Y498" s="967" t="str" cm="1">
        <f t="array" ref="Y498">IF(N498="","",IF(R498&lt;&gt;"","",IF(SUMPRODUCT(--(AN18:AN1500=Y17),--(AM18:AM1500&lt;&gt;""),--ISNUMBER(SEARCH(" "&amp;AM18:AM1500&amp;" ",Q498)))&gt;0,Y17,"")))</f>
        <v/>
      </c>
      <c r="Z498" s="967" t="str" cm="1">
        <f t="array" ref="Z498">IF(N498="","",IF(R498&lt;&gt;"","",IF(SUMPRODUCT(--(AN18:AN1500=Z17),--(AM18:AM1500&lt;&gt;""),--ISNUMBER(SEARCH(" "&amp;AM18:AM1500&amp;" ",Q498)))&gt;0,Z17,"")))</f>
        <v/>
      </c>
      <c r="AA498" s="967" t="str" cm="1">
        <f t="array" ref="AA498">IF(N498="","",IF(R498&lt;&gt;"","",IF(SUMPRODUCT(--(AN18:AN1500=AA17),--(AM18:AM1500&lt;&gt;""),--ISNUMBER(SEARCH(" "&amp;AM18:AM1500&amp;" ",Q498)))&gt;0,AA17,"")))</f>
        <v/>
      </c>
      <c r="AB498" s="967" t="str" cm="1">
        <f t="array" ref="AB498">IF(N498="","",IF(R498&lt;&gt;"","",IF(SUMPRODUCT(--(AN18:AN1500=AB17),--(AM18:AM1500&lt;&gt;""),--ISNUMBER(SEARCH(" "&amp;AM18:AM1500&amp;" ",Q498)))&gt;0,AB17,"")))</f>
        <v/>
      </c>
      <c r="AC498" s="967" t="str" cm="1">
        <f t="array" ref="AC498">IF(N498="","",IF(R498&lt;&gt;"","",IF(SUMPRODUCT(--(AN18:AN1500=AC17),--(AM18:AM1500&lt;&gt;""),--ISNUMBER(SEARCH(" "&amp;AM18:AM1500&amp;" ",Q498)))&gt;0,AC17,"")))</f>
        <v/>
      </c>
      <c r="AD498" s="967" t="str" cm="1">
        <f t="array" ref="AD498">IF(N498="","",IF(R498&lt;&gt;"","",IF(SUMPRODUCT(--(AN18:AN1500=AD17),--(AM18:AM1500&lt;&gt;""),--ISNUMBER(SEARCH(" "&amp;AM18:AM1500&amp;" ",Q498)))&gt;0,AD17,"")))</f>
        <v/>
      </c>
      <c r="AE498" s="967" t="str" cm="1">
        <f t="array" ref="AE498">IF(N498="","",IF(R498&lt;&gt;"","",IF(SUMPRODUCT(--(AN18:AN1500=AE17),--(AM18:AM1500&lt;&gt;""),--ISNUMBER(SEARCH(" "&amp;AM18:AM1500&amp;" ",Q498)))&gt;0,AE17,"")))</f>
        <v/>
      </c>
      <c r="AF498" s="967" t="str" cm="1">
        <f t="array" ref="AF498">IF(N498="","",IF(R498&lt;&gt;"","",IF(SUMPRODUCT(--(AN18:AN1500=AF17),--(AM18:AM1500&lt;&gt;""),--ISNUMBER(SEARCH(" "&amp;AM18:AM1500&amp;" ",Q498)))&gt;0,AF17,"")))</f>
        <v/>
      </c>
      <c r="AG498" s="967" t="str" cm="1">
        <f t="array" ref="AG498">IF(N498="","",IF(R498&lt;&gt;"","",IF(SUMPRODUCT(--(AN18:AN1500=AG17),--(AM18:AM1500&lt;&gt;""),--ISNUMBER(SEARCH(" "&amp;AM18:AM1500&amp;" ",Q498)))&gt;0,AG17,"")))</f>
        <v/>
      </c>
      <c r="AH498" s="967" t="str" cm="1">
        <f t="array" ref="AH498">IF(N498="","",IF(R498&lt;&gt;"","",IF(SUMPRODUCT(--(AN18:AN1500=AH17),--(AM18:AM1500&lt;&gt;""),--ISNUMBER(SEARCH(" "&amp;AM18:AM1500&amp;" ",Q498)))&gt;0,AH17,"")))</f>
        <v/>
      </c>
      <c r="AI498" s="967" t="str" cm="1">
        <f t="array" ref="AI498">IF(N498="","",IF(R498&lt;&gt;"","",IF(SUMPRODUCT(--(AN18:AN1500=AI17),--(AM18:AM1500&lt;&gt;""),--ISNUMBER(SEARCH(" "&amp;AM18:AM1500&amp;" ",Q498)))&gt;0,AI17,"")))</f>
        <v/>
      </c>
      <c r="AJ498" s="967" t="str" cm="1">
        <f t="array" ref="AJ498">IF(N498="","",IF(R498&lt;&gt;"","",IF(SUMPRODUCT(--(AN18:AN1500=AJ17),--(AM18:AM1500&lt;&gt;""),--ISNUMBER(SEARCH(" "&amp;AM18:AM1500&amp;" ",Q498)))&gt;0,AJ17,"")))</f>
        <v/>
      </c>
      <c r="AK498" s="967" t="str" cm="1">
        <f t="array" ref="AK498">IF(N498="","",IF(T498&lt;&gt;"",AK17,IF(S498&lt;&gt;"","",IF(R498&lt;&gt;"","",IF(SUMPRODUCT(--(AN18:AN1500=AK17),--(AM18:AM1500&lt;&gt;""),--ISNUMBER(SEARCH(" "&amp;AM18:AM1500&amp;" ",Q498)))&gt;0,AK17,"")))))</f>
        <v/>
      </c>
      <c r="AM498" s="968" t="s">
        <v>2167</v>
      </c>
      <c r="AN498" s="968" t="s">
        <v>1597</v>
      </c>
      <c r="BN498" s="49">
        <v>1</v>
      </c>
    </row>
    <row r="499" spans="3:66" ht="35.1" customHeight="1">
      <c r="C499" s="65"/>
      <c r="D499" s="984" t="str">
        <f t="shared" si="92"/>
        <v/>
      </c>
      <c r="E499" s="982"/>
      <c r="G499" s="964" t="str">
        <f>IF(H499="","",COUNTIF(H18:H499,"&lt;&gt;"))</f>
        <v/>
      </c>
      <c r="H499" s="965" t="str" cm="1">
        <f t="array" ref="H499">IF(L499="","",IF(LEN(L499)&lt;=MAX(10,G13),L499,IFERROR(LEFT(L499,LOOKUP(2,1/(MID(L499,ROW(1:500),1)=" ")/(ROW(1:500)&lt;=MAX(10,G13)),ROW(1:500))-1),LEFT(L499,MAX(10,G13)))))</f>
        <v/>
      </c>
      <c r="I499" s="964" t="str">
        <f t="shared" si="93"/>
        <v/>
      </c>
      <c r="J499" s="964" t="str">
        <f t="shared" si="94"/>
        <v/>
      </c>
      <c r="K499" s="964" t="str">
        <f>IF(M498&lt;&gt;"",K498,IF(K498&lt;MAX(A18:A317),K498+1,""))</f>
        <v/>
      </c>
      <c r="L499" s="965" t="str">
        <f>IF(K499="","",IF(M498&lt;&gt;"",M498,INDEX(E18:E317,MATCH(K499,A18:A317,0))))</f>
        <v/>
      </c>
      <c r="M499" s="965" t="str">
        <f t="shared" si="95"/>
        <v/>
      </c>
      <c r="N499" s="965" t="str">
        <f t="shared" si="96"/>
        <v/>
      </c>
      <c r="O499" s="964" t="str">
        <f t="shared" si="97"/>
        <v/>
      </c>
      <c r="P499" s="964" t="str">
        <f t="shared" si="98"/>
        <v/>
      </c>
      <c r="Q499" s="965" t="str">
        <f t="shared" si="99"/>
        <v/>
      </c>
      <c r="R499" s="964" t="str">
        <f>IF(N499="","",IF(COUNTIF(AP18:AP300,TRIM(Q499))&gt;0,"EXCLUSION EXACTE",""))</f>
        <v/>
      </c>
      <c r="S499" s="964" t="str" cm="1">
        <f t="array" ref="S499">IF(N499="","",IF(SUMPRODUCT(--(AP18:AP300&lt;&gt;""),--ISNUMBER(SEARCH(" "&amp;AP18:AP300&amp;" ",Q499)))&gt;0,"BLOQUE MOLLUSQUES",""))</f>
        <v/>
      </c>
      <c r="T499" s="964" t="str" cm="1">
        <f t="array" ref="T499">IF(N499="","",IF(SUMPRODUCT(--(AT18:AT300&lt;&gt;""),--ISNUMBER(SEARCH(" "&amp;AT18:AT300&amp;" ",Q499)))&gt;0,"FORCE MOLLUSQUES",""))</f>
        <v/>
      </c>
      <c r="U499" s="965" t="str">
        <f t="shared" si="100"/>
        <v/>
      </c>
      <c r="V499" s="965" t="str">
        <f t="shared" si="102"/>
        <v/>
      </c>
      <c r="W499" s="977" t="str">
        <f t="shared" si="101"/>
        <v/>
      </c>
      <c r="X499" s="964" t="str" cm="1">
        <f t="array" ref="X499">IF(N499="","",IF(R499&lt;&gt;"","",IF(SUMPRODUCT(--(AN18:AN1500=X17),--(AM18:AM1500&lt;&gt;""),--ISNUMBER(SEARCH(" "&amp;AM18:AM1500&amp;" ",Q499)))&gt;0,X17,"")))</f>
        <v/>
      </c>
      <c r="Y499" s="964" t="str" cm="1">
        <f t="array" ref="Y499">IF(N499="","",IF(R499&lt;&gt;"","",IF(SUMPRODUCT(--(AN18:AN1500=Y17),--(AM18:AM1500&lt;&gt;""),--ISNUMBER(SEARCH(" "&amp;AM18:AM1500&amp;" ",Q499)))&gt;0,Y17,"")))</f>
        <v/>
      </c>
      <c r="Z499" s="964" t="str" cm="1">
        <f t="array" ref="Z499">IF(N499="","",IF(R499&lt;&gt;"","",IF(SUMPRODUCT(--(AN18:AN1500=Z17),--(AM18:AM1500&lt;&gt;""),--ISNUMBER(SEARCH(" "&amp;AM18:AM1500&amp;" ",Q499)))&gt;0,Z17,"")))</f>
        <v/>
      </c>
      <c r="AA499" s="964" t="str" cm="1">
        <f t="array" ref="AA499">IF(N499="","",IF(R499&lt;&gt;"","",IF(SUMPRODUCT(--(AN18:AN1500=AA17),--(AM18:AM1500&lt;&gt;""),--ISNUMBER(SEARCH(" "&amp;AM18:AM1500&amp;" ",Q499)))&gt;0,AA17,"")))</f>
        <v/>
      </c>
      <c r="AB499" s="964" t="str" cm="1">
        <f t="array" ref="AB499">IF(N499="","",IF(R499&lt;&gt;"","",IF(SUMPRODUCT(--(AN18:AN1500=AB17),--(AM18:AM1500&lt;&gt;""),--ISNUMBER(SEARCH(" "&amp;AM18:AM1500&amp;" ",Q499)))&gt;0,AB17,"")))</f>
        <v/>
      </c>
      <c r="AC499" s="964" t="str" cm="1">
        <f t="array" ref="AC499">IF(N499="","",IF(R499&lt;&gt;"","",IF(SUMPRODUCT(--(AN18:AN1500=AC17),--(AM18:AM1500&lt;&gt;""),--ISNUMBER(SEARCH(" "&amp;AM18:AM1500&amp;" ",Q499)))&gt;0,AC17,"")))</f>
        <v/>
      </c>
      <c r="AD499" s="964" t="str" cm="1">
        <f t="array" ref="AD499">IF(N499="","",IF(R499&lt;&gt;"","",IF(SUMPRODUCT(--(AN18:AN1500=AD17),--(AM18:AM1500&lt;&gt;""),--ISNUMBER(SEARCH(" "&amp;AM18:AM1500&amp;" ",Q499)))&gt;0,AD17,"")))</f>
        <v/>
      </c>
      <c r="AE499" s="964" t="str" cm="1">
        <f t="array" ref="AE499">IF(N499="","",IF(R499&lt;&gt;"","",IF(SUMPRODUCT(--(AN18:AN1500=AE17),--(AM18:AM1500&lt;&gt;""),--ISNUMBER(SEARCH(" "&amp;AM18:AM1500&amp;" ",Q499)))&gt;0,AE17,"")))</f>
        <v/>
      </c>
      <c r="AF499" s="964" t="str" cm="1">
        <f t="array" ref="AF499">IF(N499="","",IF(R499&lt;&gt;"","",IF(SUMPRODUCT(--(AN18:AN1500=AF17),--(AM18:AM1500&lt;&gt;""),--ISNUMBER(SEARCH(" "&amp;AM18:AM1500&amp;" ",Q499)))&gt;0,AF17,"")))</f>
        <v/>
      </c>
      <c r="AG499" s="964" t="str" cm="1">
        <f t="array" ref="AG499">IF(N499="","",IF(R499&lt;&gt;"","",IF(SUMPRODUCT(--(AN18:AN1500=AG17),--(AM18:AM1500&lt;&gt;""),--ISNUMBER(SEARCH(" "&amp;AM18:AM1500&amp;" ",Q499)))&gt;0,AG17,"")))</f>
        <v/>
      </c>
      <c r="AH499" s="964" t="str" cm="1">
        <f t="array" ref="AH499">IF(N499="","",IF(R499&lt;&gt;"","",IF(SUMPRODUCT(--(AN18:AN1500=AH17),--(AM18:AM1500&lt;&gt;""),--ISNUMBER(SEARCH(" "&amp;AM18:AM1500&amp;" ",Q499)))&gt;0,AH17,"")))</f>
        <v/>
      </c>
      <c r="AI499" s="964" t="str" cm="1">
        <f t="array" ref="AI499">IF(N499="","",IF(R499&lt;&gt;"","",IF(SUMPRODUCT(--(AN18:AN1500=AI17),--(AM18:AM1500&lt;&gt;""),--ISNUMBER(SEARCH(" "&amp;AM18:AM1500&amp;" ",Q499)))&gt;0,AI17,"")))</f>
        <v/>
      </c>
      <c r="AJ499" s="964" t="str" cm="1">
        <f t="array" ref="AJ499">IF(N499="","",IF(R499&lt;&gt;"","",IF(SUMPRODUCT(--(AN18:AN1500=AJ17),--(AM18:AM1500&lt;&gt;""),--ISNUMBER(SEARCH(" "&amp;AM18:AM1500&amp;" ",Q499)))&gt;0,AJ17,"")))</f>
        <v/>
      </c>
      <c r="AK499" s="964" t="str" cm="1">
        <f t="array" ref="AK499">IF(N499="","",IF(T499&lt;&gt;"",AK17,IF(S499&lt;&gt;"","",IF(R499&lt;&gt;"","",IF(SUMPRODUCT(--(AN18:AN1500=AK17),--(AM18:AM1500&lt;&gt;""),--ISNUMBER(SEARCH(" "&amp;AM18:AM1500&amp;" ",Q499)))&gt;0,AK17,"")))))</f>
        <v/>
      </c>
      <c r="AM499" s="964" t="s">
        <v>2168</v>
      </c>
      <c r="AN499" s="964" t="s">
        <v>1597</v>
      </c>
      <c r="BN499" s="49">
        <v>1</v>
      </c>
    </row>
    <row r="500" spans="3:66" ht="35.1" customHeight="1">
      <c r="C500" s="65"/>
      <c r="D500" s="984" t="str">
        <f t="shared" si="92"/>
        <v/>
      </c>
      <c r="E500" s="982"/>
      <c r="G500" s="963" t="str">
        <f>IF(H500="","",COUNTIF(H18:H500,"&lt;&gt;"))</f>
        <v/>
      </c>
      <c r="H500" s="958" t="str" cm="1">
        <f t="array" ref="H500">IF(L500="","",IF(LEN(L500)&lt;=MAX(10,G13),L500,IFERROR(LEFT(L500,LOOKUP(2,1/(MID(L500,ROW(1:500),1)=" ")/(ROW(1:500)&lt;=MAX(10,G13)),ROW(1:500))-1),LEFT(L500,MAX(10,G13)))))</f>
        <v/>
      </c>
      <c r="I500" s="963" t="str">
        <f t="shared" si="93"/>
        <v/>
      </c>
      <c r="J500" s="963" t="str">
        <f t="shared" si="94"/>
        <v/>
      </c>
      <c r="K500" s="964" t="str">
        <f>IF(M499&lt;&gt;"",K499,IF(K499&lt;MAX(A18:A317),K499+1,""))</f>
        <v/>
      </c>
      <c r="L500" s="965" t="str">
        <f>IF(K500="","",IF(M499&lt;&gt;"",M499,INDEX(E18:E317,MATCH(K500,A18:A317,0))))</f>
        <v/>
      </c>
      <c r="M500" s="965" t="str">
        <f t="shared" si="95"/>
        <v/>
      </c>
      <c r="N500" s="966" t="str">
        <f t="shared" si="96"/>
        <v/>
      </c>
      <c r="O500" s="967" t="str">
        <f t="shared" si="97"/>
        <v/>
      </c>
      <c r="P500" s="967" t="str">
        <f t="shared" si="98"/>
        <v/>
      </c>
      <c r="Q500" s="966" t="str">
        <f t="shared" si="99"/>
        <v/>
      </c>
      <c r="R500" s="967" t="str">
        <f>IF(N500="","",IF(COUNTIF(AP18:AP300,TRIM(Q500))&gt;0,"EXCLUSION EXACTE",""))</f>
        <v/>
      </c>
      <c r="S500" s="967" t="str" cm="1">
        <f t="array" ref="S500">IF(N500="","",IF(SUMPRODUCT(--(AP18:AP300&lt;&gt;""),--ISNUMBER(SEARCH(" "&amp;AP18:AP300&amp;" ",Q500)))&gt;0,"BLOQUE MOLLUSQUES",""))</f>
        <v/>
      </c>
      <c r="T500" s="967" t="str" cm="1">
        <f t="array" ref="T500">IF(N500="","",IF(SUMPRODUCT(--(AT18:AT300&lt;&gt;""),--ISNUMBER(SEARCH(" "&amp;AT18:AT300&amp;" ",Q500)))&gt;0,"FORCE MOLLUSQUES",""))</f>
        <v/>
      </c>
      <c r="U500" s="966" t="str">
        <f t="shared" si="100"/>
        <v/>
      </c>
      <c r="V500" s="966" t="str">
        <f t="shared" si="102"/>
        <v/>
      </c>
      <c r="W500" s="991" t="str">
        <f t="shared" si="101"/>
        <v/>
      </c>
      <c r="X500" s="967" t="str" cm="1">
        <f t="array" ref="X500">IF(N500="","",IF(R500&lt;&gt;"","",IF(SUMPRODUCT(--(AN18:AN1500=X17),--(AM18:AM1500&lt;&gt;""),--ISNUMBER(SEARCH(" "&amp;AM18:AM1500&amp;" ",Q500)))&gt;0,X17,"")))</f>
        <v/>
      </c>
      <c r="Y500" s="967" t="str" cm="1">
        <f t="array" ref="Y500">IF(N500="","",IF(R500&lt;&gt;"","",IF(SUMPRODUCT(--(AN18:AN1500=Y17),--(AM18:AM1500&lt;&gt;""),--ISNUMBER(SEARCH(" "&amp;AM18:AM1500&amp;" ",Q500)))&gt;0,Y17,"")))</f>
        <v/>
      </c>
      <c r="Z500" s="967" t="str" cm="1">
        <f t="array" ref="Z500">IF(N500="","",IF(R500&lt;&gt;"","",IF(SUMPRODUCT(--(AN18:AN1500=Z17),--(AM18:AM1500&lt;&gt;""),--ISNUMBER(SEARCH(" "&amp;AM18:AM1500&amp;" ",Q500)))&gt;0,Z17,"")))</f>
        <v/>
      </c>
      <c r="AA500" s="967" t="str" cm="1">
        <f t="array" ref="AA500">IF(N500="","",IF(R500&lt;&gt;"","",IF(SUMPRODUCT(--(AN18:AN1500=AA17),--(AM18:AM1500&lt;&gt;""),--ISNUMBER(SEARCH(" "&amp;AM18:AM1500&amp;" ",Q500)))&gt;0,AA17,"")))</f>
        <v/>
      </c>
      <c r="AB500" s="967" t="str" cm="1">
        <f t="array" ref="AB500">IF(N500="","",IF(R500&lt;&gt;"","",IF(SUMPRODUCT(--(AN18:AN1500=AB17),--(AM18:AM1500&lt;&gt;""),--ISNUMBER(SEARCH(" "&amp;AM18:AM1500&amp;" ",Q500)))&gt;0,AB17,"")))</f>
        <v/>
      </c>
      <c r="AC500" s="967" t="str" cm="1">
        <f t="array" ref="AC500">IF(N500="","",IF(R500&lt;&gt;"","",IF(SUMPRODUCT(--(AN18:AN1500=AC17),--(AM18:AM1500&lt;&gt;""),--ISNUMBER(SEARCH(" "&amp;AM18:AM1500&amp;" ",Q500)))&gt;0,AC17,"")))</f>
        <v/>
      </c>
      <c r="AD500" s="967" t="str" cm="1">
        <f t="array" ref="AD500">IF(N500="","",IF(R500&lt;&gt;"","",IF(SUMPRODUCT(--(AN18:AN1500=AD17),--(AM18:AM1500&lt;&gt;""),--ISNUMBER(SEARCH(" "&amp;AM18:AM1500&amp;" ",Q500)))&gt;0,AD17,"")))</f>
        <v/>
      </c>
      <c r="AE500" s="967" t="str" cm="1">
        <f t="array" ref="AE500">IF(N500="","",IF(R500&lt;&gt;"","",IF(SUMPRODUCT(--(AN18:AN1500=AE17),--(AM18:AM1500&lt;&gt;""),--ISNUMBER(SEARCH(" "&amp;AM18:AM1500&amp;" ",Q500)))&gt;0,AE17,"")))</f>
        <v/>
      </c>
      <c r="AF500" s="967" t="str" cm="1">
        <f t="array" ref="AF500">IF(N500="","",IF(R500&lt;&gt;"","",IF(SUMPRODUCT(--(AN18:AN1500=AF17),--(AM18:AM1500&lt;&gt;""),--ISNUMBER(SEARCH(" "&amp;AM18:AM1500&amp;" ",Q500)))&gt;0,AF17,"")))</f>
        <v/>
      </c>
      <c r="AG500" s="967" t="str" cm="1">
        <f t="array" ref="AG500">IF(N500="","",IF(R500&lt;&gt;"","",IF(SUMPRODUCT(--(AN18:AN1500=AG17),--(AM18:AM1500&lt;&gt;""),--ISNUMBER(SEARCH(" "&amp;AM18:AM1500&amp;" ",Q500)))&gt;0,AG17,"")))</f>
        <v/>
      </c>
      <c r="AH500" s="967" t="str" cm="1">
        <f t="array" ref="AH500">IF(N500="","",IF(R500&lt;&gt;"","",IF(SUMPRODUCT(--(AN18:AN1500=AH17),--(AM18:AM1500&lt;&gt;""),--ISNUMBER(SEARCH(" "&amp;AM18:AM1500&amp;" ",Q500)))&gt;0,AH17,"")))</f>
        <v/>
      </c>
      <c r="AI500" s="967" t="str" cm="1">
        <f t="array" ref="AI500">IF(N500="","",IF(R500&lt;&gt;"","",IF(SUMPRODUCT(--(AN18:AN1500=AI17),--(AM18:AM1500&lt;&gt;""),--ISNUMBER(SEARCH(" "&amp;AM18:AM1500&amp;" ",Q500)))&gt;0,AI17,"")))</f>
        <v/>
      </c>
      <c r="AJ500" s="967" t="str" cm="1">
        <f t="array" ref="AJ500">IF(N500="","",IF(R500&lt;&gt;"","",IF(SUMPRODUCT(--(AN18:AN1500=AJ17),--(AM18:AM1500&lt;&gt;""),--ISNUMBER(SEARCH(" "&amp;AM18:AM1500&amp;" ",Q500)))&gt;0,AJ17,"")))</f>
        <v/>
      </c>
      <c r="AK500" s="967" t="str" cm="1">
        <f t="array" ref="AK500">IF(N500="","",IF(T500&lt;&gt;"",AK17,IF(S500&lt;&gt;"","",IF(R500&lt;&gt;"","",IF(SUMPRODUCT(--(AN18:AN1500=AK17),--(AM18:AM1500&lt;&gt;""),--ISNUMBER(SEARCH(" "&amp;AM18:AM1500&amp;" ",Q500)))&gt;0,AK17,"")))))</f>
        <v/>
      </c>
      <c r="AM500" s="968" t="s">
        <v>2251</v>
      </c>
      <c r="AN500" s="968" t="s">
        <v>1597</v>
      </c>
      <c r="BN500" s="49">
        <v>1</v>
      </c>
    </row>
    <row r="501" spans="3:66" ht="35.1" customHeight="1">
      <c r="C501" s="65"/>
      <c r="D501" s="984" t="str">
        <f t="shared" si="92"/>
        <v/>
      </c>
      <c r="E501" s="982"/>
      <c r="G501" s="964" t="str">
        <f>IF(H501="","",COUNTIF(H18:H501,"&lt;&gt;"))</f>
        <v/>
      </c>
      <c r="H501" s="965" t="str" cm="1">
        <f t="array" ref="H501">IF(L501="","",IF(LEN(L501)&lt;=MAX(10,G13),L501,IFERROR(LEFT(L501,LOOKUP(2,1/(MID(L501,ROW(1:500),1)=" ")/(ROW(1:500)&lt;=MAX(10,G13)),ROW(1:500))-1),LEFT(L501,MAX(10,G13)))))</f>
        <v/>
      </c>
      <c r="I501" s="964" t="str">
        <f t="shared" si="93"/>
        <v/>
      </c>
      <c r="J501" s="964" t="str">
        <f t="shared" si="94"/>
        <v/>
      </c>
      <c r="K501" s="964" t="str">
        <f>IF(M500&lt;&gt;"",K500,IF(K500&lt;MAX(A18:A317),K500+1,""))</f>
        <v/>
      </c>
      <c r="L501" s="965" t="str">
        <f>IF(K501="","",IF(M500&lt;&gt;"",M500,INDEX(E18:E317,MATCH(K501,A18:A317,0))))</f>
        <v/>
      </c>
      <c r="M501" s="965" t="str">
        <f t="shared" si="95"/>
        <v/>
      </c>
      <c r="N501" s="965" t="str">
        <f t="shared" si="96"/>
        <v/>
      </c>
      <c r="O501" s="964" t="str">
        <f t="shared" si="97"/>
        <v/>
      </c>
      <c r="P501" s="964" t="str">
        <f t="shared" si="98"/>
        <v/>
      </c>
      <c r="Q501" s="965" t="str">
        <f t="shared" si="99"/>
        <v/>
      </c>
      <c r="R501" s="964" t="str">
        <f>IF(N501="","",IF(COUNTIF(AP18:AP300,TRIM(Q501))&gt;0,"EXCLUSION EXACTE",""))</f>
        <v/>
      </c>
      <c r="S501" s="964" t="str" cm="1">
        <f t="array" ref="S501">IF(N501="","",IF(SUMPRODUCT(--(AP18:AP300&lt;&gt;""),--ISNUMBER(SEARCH(" "&amp;AP18:AP300&amp;" ",Q501)))&gt;0,"BLOQUE MOLLUSQUES",""))</f>
        <v/>
      </c>
      <c r="T501" s="964" t="str" cm="1">
        <f t="array" ref="T501">IF(N501="","",IF(SUMPRODUCT(--(AT18:AT300&lt;&gt;""),--ISNUMBER(SEARCH(" "&amp;AT18:AT300&amp;" ",Q501)))&gt;0,"FORCE MOLLUSQUES",""))</f>
        <v/>
      </c>
      <c r="U501" s="965" t="str">
        <f t="shared" si="100"/>
        <v/>
      </c>
      <c r="V501" s="965" t="str">
        <f t="shared" si="102"/>
        <v/>
      </c>
      <c r="W501" s="977" t="str">
        <f t="shared" si="101"/>
        <v/>
      </c>
      <c r="X501" s="964" t="str" cm="1">
        <f t="array" ref="X501">IF(N501="","",IF(R501&lt;&gt;"","",IF(SUMPRODUCT(--(AN18:AN1500=X17),--(AM18:AM1500&lt;&gt;""),--ISNUMBER(SEARCH(" "&amp;AM18:AM1500&amp;" ",Q501)))&gt;0,X17,"")))</f>
        <v/>
      </c>
      <c r="Y501" s="964" t="str" cm="1">
        <f t="array" ref="Y501">IF(N501="","",IF(R501&lt;&gt;"","",IF(SUMPRODUCT(--(AN18:AN1500=Y17),--(AM18:AM1500&lt;&gt;""),--ISNUMBER(SEARCH(" "&amp;AM18:AM1500&amp;" ",Q501)))&gt;0,Y17,"")))</f>
        <v/>
      </c>
      <c r="Z501" s="964" t="str" cm="1">
        <f t="array" ref="Z501">IF(N501="","",IF(R501&lt;&gt;"","",IF(SUMPRODUCT(--(AN18:AN1500=Z17),--(AM18:AM1500&lt;&gt;""),--ISNUMBER(SEARCH(" "&amp;AM18:AM1500&amp;" ",Q501)))&gt;0,Z17,"")))</f>
        <v/>
      </c>
      <c r="AA501" s="964" t="str" cm="1">
        <f t="array" ref="AA501">IF(N501="","",IF(R501&lt;&gt;"","",IF(SUMPRODUCT(--(AN18:AN1500=AA17),--(AM18:AM1500&lt;&gt;""),--ISNUMBER(SEARCH(" "&amp;AM18:AM1500&amp;" ",Q501)))&gt;0,AA17,"")))</f>
        <v/>
      </c>
      <c r="AB501" s="964" t="str" cm="1">
        <f t="array" ref="AB501">IF(N501="","",IF(R501&lt;&gt;"","",IF(SUMPRODUCT(--(AN18:AN1500=AB17),--(AM18:AM1500&lt;&gt;""),--ISNUMBER(SEARCH(" "&amp;AM18:AM1500&amp;" ",Q501)))&gt;0,AB17,"")))</f>
        <v/>
      </c>
      <c r="AC501" s="964" t="str" cm="1">
        <f t="array" ref="AC501">IF(N501="","",IF(R501&lt;&gt;"","",IF(SUMPRODUCT(--(AN18:AN1500=AC17),--(AM18:AM1500&lt;&gt;""),--ISNUMBER(SEARCH(" "&amp;AM18:AM1500&amp;" ",Q501)))&gt;0,AC17,"")))</f>
        <v/>
      </c>
      <c r="AD501" s="964" t="str" cm="1">
        <f t="array" ref="AD501">IF(N501="","",IF(R501&lt;&gt;"","",IF(SUMPRODUCT(--(AN18:AN1500=AD17),--(AM18:AM1500&lt;&gt;""),--ISNUMBER(SEARCH(" "&amp;AM18:AM1500&amp;" ",Q501)))&gt;0,AD17,"")))</f>
        <v/>
      </c>
      <c r="AE501" s="964" t="str" cm="1">
        <f t="array" ref="AE501">IF(N501="","",IF(R501&lt;&gt;"","",IF(SUMPRODUCT(--(AN18:AN1500=AE17),--(AM18:AM1500&lt;&gt;""),--ISNUMBER(SEARCH(" "&amp;AM18:AM1500&amp;" ",Q501)))&gt;0,AE17,"")))</f>
        <v/>
      </c>
      <c r="AF501" s="964" t="str" cm="1">
        <f t="array" ref="AF501">IF(N501="","",IF(R501&lt;&gt;"","",IF(SUMPRODUCT(--(AN18:AN1500=AF17),--(AM18:AM1500&lt;&gt;""),--ISNUMBER(SEARCH(" "&amp;AM18:AM1500&amp;" ",Q501)))&gt;0,AF17,"")))</f>
        <v/>
      </c>
      <c r="AG501" s="964" t="str" cm="1">
        <f t="array" ref="AG501">IF(N501="","",IF(R501&lt;&gt;"","",IF(SUMPRODUCT(--(AN18:AN1500=AG17),--(AM18:AM1500&lt;&gt;""),--ISNUMBER(SEARCH(" "&amp;AM18:AM1500&amp;" ",Q501)))&gt;0,AG17,"")))</f>
        <v/>
      </c>
      <c r="AH501" s="964" t="str" cm="1">
        <f t="array" ref="AH501">IF(N501="","",IF(R501&lt;&gt;"","",IF(SUMPRODUCT(--(AN18:AN1500=AH17),--(AM18:AM1500&lt;&gt;""),--ISNUMBER(SEARCH(" "&amp;AM18:AM1500&amp;" ",Q501)))&gt;0,AH17,"")))</f>
        <v/>
      </c>
      <c r="AI501" s="964" t="str" cm="1">
        <f t="array" ref="AI501">IF(N501="","",IF(R501&lt;&gt;"","",IF(SUMPRODUCT(--(AN18:AN1500=AI17),--(AM18:AM1500&lt;&gt;""),--ISNUMBER(SEARCH(" "&amp;AM18:AM1500&amp;" ",Q501)))&gt;0,AI17,"")))</f>
        <v/>
      </c>
      <c r="AJ501" s="964" t="str" cm="1">
        <f t="array" ref="AJ501">IF(N501="","",IF(R501&lt;&gt;"","",IF(SUMPRODUCT(--(AN18:AN1500=AJ17),--(AM18:AM1500&lt;&gt;""),--ISNUMBER(SEARCH(" "&amp;AM18:AM1500&amp;" ",Q501)))&gt;0,AJ17,"")))</f>
        <v/>
      </c>
      <c r="AK501" s="964" t="str" cm="1">
        <f t="array" ref="AK501">IF(N501="","",IF(T501&lt;&gt;"",AK17,IF(S501&lt;&gt;"","",IF(R501&lt;&gt;"","",IF(SUMPRODUCT(--(AN18:AN1500=AK17),--(AM18:AM1500&lt;&gt;""),--ISNUMBER(SEARCH(" "&amp;AM18:AM1500&amp;" ",Q501)))&gt;0,AK17,"")))))</f>
        <v/>
      </c>
      <c r="AM501" s="964" t="s">
        <v>2252</v>
      </c>
      <c r="AN501" s="964" t="s">
        <v>1597</v>
      </c>
      <c r="BN501" s="49">
        <v>1</v>
      </c>
    </row>
    <row r="502" spans="3:66" ht="35.1" customHeight="1">
      <c r="C502" s="65"/>
      <c r="D502" s="984" t="str">
        <f t="shared" si="92"/>
        <v/>
      </c>
      <c r="E502" s="982"/>
      <c r="G502" s="963" t="str">
        <f>IF(H502="","",COUNTIF(H18:H502,"&lt;&gt;"))</f>
        <v/>
      </c>
      <c r="H502" s="958" t="str" cm="1">
        <f t="array" ref="H502">IF(L502="","",IF(LEN(L502)&lt;=MAX(10,G13),L502,IFERROR(LEFT(L502,LOOKUP(2,1/(MID(L502,ROW(1:500),1)=" ")/(ROW(1:500)&lt;=MAX(10,G13)),ROW(1:500))-1),LEFT(L502,MAX(10,G13)))))</f>
        <v/>
      </c>
      <c r="I502" s="963" t="str">
        <f t="shared" si="93"/>
        <v/>
      </c>
      <c r="J502" s="963" t="str">
        <f t="shared" si="94"/>
        <v/>
      </c>
      <c r="K502" s="964" t="str">
        <f>IF(M501&lt;&gt;"",K501,IF(K501&lt;MAX(A18:A317),K501+1,""))</f>
        <v/>
      </c>
      <c r="L502" s="965" t="str">
        <f>IF(K502="","",IF(M501&lt;&gt;"",M501,INDEX(E18:E317,MATCH(K502,A18:A317,0))))</f>
        <v/>
      </c>
      <c r="M502" s="965" t="str">
        <f t="shared" si="95"/>
        <v/>
      </c>
      <c r="N502" s="966" t="str">
        <f t="shared" si="96"/>
        <v/>
      </c>
      <c r="O502" s="967" t="str">
        <f t="shared" si="97"/>
        <v/>
      </c>
      <c r="P502" s="967" t="str">
        <f t="shared" si="98"/>
        <v/>
      </c>
      <c r="Q502" s="966" t="str">
        <f t="shared" si="99"/>
        <v/>
      </c>
      <c r="R502" s="967" t="str">
        <f>IF(N502="","",IF(COUNTIF(AP18:AP300,TRIM(Q502))&gt;0,"EXCLUSION EXACTE",""))</f>
        <v/>
      </c>
      <c r="S502" s="967" t="str" cm="1">
        <f t="array" ref="S502">IF(N502="","",IF(SUMPRODUCT(--(AP18:AP300&lt;&gt;""),--ISNUMBER(SEARCH(" "&amp;AP18:AP300&amp;" ",Q502)))&gt;0,"BLOQUE MOLLUSQUES",""))</f>
        <v/>
      </c>
      <c r="T502" s="967" t="str" cm="1">
        <f t="array" ref="T502">IF(N502="","",IF(SUMPRODUCT(--(AT18:AT300&lt;&gt;""),--ISNUMBER(SEARCH(" "&amp;AT18:AT300&amp;" ",Q502)))&gt;0,"FORCE MOLLUSQUES",""))</f>
        <v/>
      </c>
      <c r="U502" s="966" t="str">
        <f t="shared" si="100"/>
        <v/>
      </c>
      <c r="V502" s="966" t="str">
        <f t="shared" si="102"/>
        <v/>
      </c>
      <c r="W502" s="991" t="str">
        <f t="shared" si="101"/>
        <v/>
      </c>
      <c r="X502" s="967" t="str" cm="1">
        <f t="array" ref="X502">IF(N502="","",IF(R502&lt;&gt;"","",IF(SUMPRODUCT(--(AN18:AN1500=X17),--(AM18:AM1500&lt;&gt;""),--ISNUMBER(SEARCH(" "&amp;AM18:AM1500&amp;" ",Q502)))&gt;0,X17,"")))</f>
        <v/>
      </c>
      <c r="Y502" s="967" t="str" cm="1">
        <f t="array" ref="Y502">IF(N502="","",IF(R502&lt;&gt;"","",IF(SUMPRODUCT(--(AN18:AN1500=Y17),--(AM18:AM1500&lt;&gt;""),--ISNUMBER(SEARCH(" "&amp;AM18:AM1500&amp;" ",Q502)))&gt;0,Y17,"")))</f>
        <v/>
      </c>
      <c r="Z502" s="967" t="str" cm="1">
        <f t="array" ref="Z502">IF(N502="","",IF(R502&lt;&gt;"","",IF(SUMPRODUCT(--(AN18:AN1500=Z17),--(AM18:AM1500&lt;&gt;""),--ISNUMBER(SEARCH(" "&amp;AM18:AM1500&amp;" ",Q502)))&gt;0,Z17,"")))</f>
        <v/>
      </c>
      <c r="AA502" s="967" t="str" cm="1">
        <f t="array" ref="AA502">IF(N502="","",IF(R502&lt;&gt;"","",IF(SUMPRODUCT(--(AN18:AN1500=AA17),--(AM18:AM1500&lt;&gt;""),--ISNUMBER(SEARCH(" "&amp;AM18:AM1500&amp;" ",Q502)))&gt;0,AA17,"")))</f>
        <v/>
      </c>
      <c r="AB502" s="967" t="str" cm="1">
        <f t="array" ref="AB502">IF(N502="","",IF(R502&lt;&gt;"","",IF(SUMPRODUCT(--(AN18:AN1500=AB17),--(AM18:AM1500&lt;&gt;""),--ISNUMBER(SEARCH(" "&amp;AM18:AM1500&amp;" ",Q502)))&gt;0,AB17,"")))</f>
        <v/>
      </c>
      <c r="AC502" s="967" t="str" cm="1">
        <f t="array" ref="AC502">IF(N502="","",IF(R502&lt;&gt;"","",IF(SUMPRODUCT(--(AN18:AN1500=AC17),--(AM18:AM1500&lt;&gt;""),--ISNUMBER(SEARCH(" "&amp;AM18:AM1500&amp;" ",Q502)))&gt;0,AC17,"")))</f>
        <v/>
      </c>
      <c r="AD502" s="967" t="str" cm="1">
        <f t="array" ref="AD502">IF(N502="","",IF(R502&lt;&gt;"","",IF(SUMPRODUCT(--(AN18:AN1500=AD17),--(AM18:AM1500&lt;&gt;""),--ISNUMBER(SEARCH(" "&amp;AM18:AM1500&amp;" ",Q502)))&gt;0,AD17,"")))</f>
        <v/>
      </c>
      <c r="AE502" s="967" t="str" cm="1">
        <f t="array" ref="AE502">IF(N502="","",IF(R502&lt;&gt;"","",IF(SUMPRODUCT(--(AN18:AN1500=AE17),--(AM18:AM1500&lt;&gt;""),--ISNUMBER(SEARCH(" "&amp;AM18:AM1500&amp;" ",Q502)))&gt;0,AE17,"")))</f>
        <v/>
      </c>
      <c r="AF502" s="967" t="str" cm="1">
        <f t="array" ref="AF502">IF(N502="","",IF(R502&lt;&gt;"","",IF(SUMPRODUCT(--(AN18:AN1500=AF17),--(AM18:AM1500&lt;&gt;""),--ISNUMBER(SEARCH(" "&amp;AM18:AM1500&amp;" ",Q502)))&gt;0,AF17,"")))</f>
        <v/>
      </c>
      <c r="AG502" s="967" t="str" cm="1">
        <f t="array" ref="AG502">IF(N502="","",IF(R502&lt;&gt;"","",IF(SUMPRODUCT(--(AN18:AN1500=AG17),--(AM18:AM1500&lt;&gt;""),--ISNUMBER(SEARCH(" "&amp;AM18:AM1500&amp;" ",Q502)))&gt;0,AG17,"")))</f>
        <v/>
      </c>
      <c r="AH502" s="967" t="str" cm="1">
        <f t="array" ref="AH502">IF(N502="","",IF(R502&lt;&gt;"","",IF(SUMPRODUCT(--(AN18:AN1500=AH17),--(AM18:AM1500&lt;&gt;""),--ISNUMBER(SEARCH(" "&amp;AM18:AM1500&amp;" ",Q502)))&gt;0,AH17,"")))</f>
        <v/>
      </c>
      <c r="AI502" s="967" t="str" cm="1">
        <f t="array" ref="AI502">IF(N502="","",IF(R502&lt;&gt;"","",IF(SUMPRODUCT(--(AN18:AN1500=AI17),--(AM18:AM1500&lt;&gt;""),--ISNUMBER(SEARCH(" "&amp;AM18:AM1500&amp;" ",Q502)))&gt;0,AI17,"")))</f>
        <v/>
      </c>
      <c r="AJ502" s="967" t="str" cm="1">
        <f t="array" ref="AJ502">IF(N502="","",IF(R502&lt;&gt;"","",IF(SUMPRODUCT(--(AN18:AN1500=AJ17),--(AM18:AM1500&lt;&gt;""),--ISNUMBER(SEARCH(" "&amp;AM18:AM1500&amp;" ",Q502)))&gt;0,AJ17,"")))</f>
        <v/>
      </c>
      <c r="AK502" s="967" t="str" cm="1">
        <f t="array" ref="AK502">IF(N502="","",IF(T502&lt;&gt;"",AK17,IF(S502&lt;&gt;"","",IF(R502&lt;&gt;"","",IF(SUMPRODUCT(--(AN18:AN1500=AK17),--(AM18:AM1500&lt;&gt;""),--ISNUMBER(SEARCH(" "&amp;AM18:AM1500&amp;" ",Q502)))&gt;0,AK17,"")))))</f>
        <v/>
      </c>
      <c r="AM502" s="968" t="s">
        <v>2253</v>
      </c>
      <c r="AN502" s="968" t="s">
        <v>1597</v>
      </c>
      <c r="BN502" s="49">
        <v>1</v>
      </c>
    </row>
    <row r="503" spans="3:66" ht="35.1" customHeight="1">
      <c r="C503" s="65"/>
      <c r="D503" s="984" t="str">
        <f t="shared" si="92"/>
        <v/>
      </c>
      <c r="E503" s="982"/>
      <c r="G503" s="964" t="str">
        <f>IF(H503="","",COUNTIF(H18:H503,"&lt;&gt;"))</f>
        <v/>
      </c>
      <c r="H503" s="965" t="str" cm="1">
        <f t="array" ref="H503">IF(L503="","",IF(LEN(L503)&lt;=MAX(10,G13),L503,IFERROR(LEFT(L503,LOOKUP(2,1/(MID(L503,ROW(1:500),1)=" ")/(ROW(1:500)&lt;=MAX(10,G13)),ROW(1:500))-1),LEFT(L503,MAX(10,G13)))))</f>
        <v/>
      </c>
      <c r="I503" s="964" t="str">
        <f t="shared" si="93"/>
        <v/>
      </c>
      <c r="J503" s="964" t="str">
        <f t="shared" si="94"/>
        <v/>
      </c>
      <c r="K503" s="964" t="str">
        <f>IF(M502&lt;&gt;"",K502,IF(K502&lt;MAX(A18:A317),K502+1,""))</f>
        <v/>
      </c>
      <c r="L503" s="965" t="str">
        <f>IF(K503="","",IF(M502&lt;&gt;"",M502,INDEX(E18:E317,MATCH(K503,A18:A317,0))))</f>
        <v/>
      </c>
      <c r="M503" s="965" t="str">
        <f t="shared" si="95"/>
        <v/>
      </c>
      <c r="N503" s="965" t="str">
        <f t="shared" si="96"/>
        <v/>
      </c>
      <c r="O503" s="964" t="str">
        <f t="shared" si="97"/>
        <v/>
      </c>
      <c r="P503" s="964" t="str">
        <f t="shared" si="98"/>
        <v/>
      </c>
      <c r="Q503" s="965" t="str">
        <f t="shared" si="99"/>
        <v/>
      </c>
      <c r="R503" s="964" t="str">
        <f>IF(N503="","",IF(COUNTIF(AP18:AP300,TRIM(Q503))&gt;0,"EXCLUSION EXACTE",""))</f>
        <v/>
      </c>
      <c r="S503" s="964" t="str" cm="1">
        <f t="array" ref="S503">IF(N503="","",IF(SUMPRODUCT(--(AP18:AP300&lt;&gt;""),--ISNUMBER(SEARCH(" "&amp;AP18:AP300&amp;" ",Q503)))&gt;0,"BLOQUE MOLLUSQUES",""))</f>
        <v/>
      </c>
      <c r="T503" s="964" t="str" cm="1">
        <f t="array" ref="T503">IF(N503="","",IF(SUMPRODUCT(--(AT18:AT300&lt;&gt;""),--ISNUMBER(SEARCH(" "&amp;AT18:AT300&amp;" ",Q503)))&gt;0,"FORCE MOLLUSQUES",""))</f>
        <v/>
      </c>
      <c r="U503" s="965" t="str">
        <f t="shared" si="100"/>
        <v/>
      </c>
      <c r="V503" s="965" t="str">
        <f t="shared" si="102"/>
        <v/>
      </c>
      <c r="W503" s="977" t="str">
        <f t="shared" si="101"/>
        <v/>
      </c>
      <c r="X503" s="964" t="str" cm="1">
        <f t="array" ref="X503">IF(N503="","",IF(R503&lt;&gt;"","",IF(SUMPRODUCT(--(AN18:AN1500=X17),--(AM18:AM1500&lt;&gt;""),--ISNUMBER(SEARCH(" "&amp;AM18:AM1500&amp;" ",Q503)))&gt;0,X17,"")))</f>
        <v/>
      </c>
      <c r="Y503" s="964" t="str" cm="1">
        <f t="array" ref="Y503">IF(N503="","",IF(R503&lt;&gt;"","",IF(SUMPRODUCT(--(AN18:AN1500=Y17),--(AM18:AM1500&lt;&gt;""),--ISNUMBER(SEARCH(" "&amp;AM18:AM1500&amp;" ",Q503)))&gt;0,Y17,"")))</f>
        <v/>
      </c>
      <c r="Z503" s="964" t="str" cm="1">
        <f t="array" ref="Z503">IF(N503="","",IF(R503&lt;&gt;"","",IF(SUMPRODUCT(--(AN18:AN1500=Z17),--(AM18:AM1500&lt;&gt;""),--ISNUMBER(SEARCH(" "&amp;AM18:AM1500&amp;" ",Q503)))&gt;0,Z17,"")))</f>
        <v/>
      </c>
      <c r="AA503" s="964" t="str" cm="1">
        <f t="array" ref="AA503">IF(N503="","",IF(R503&lt;&gt;"","",IF(SUMPRODUCT(--(AN18:AN1500=AA17),--(AM18:AM1500&lt;&gt;""),--ISNUMBER(SEARCH(" "&amp;AM18:AM1500&amp;" ",Q503)))&gt;0,AA17,"")))</f>
        <v/>
      </c>
      <c r="AB503" s="964" t="str" cm="1">
        <f t="array" ref="AB503">IF(N503="","",IF(R503&lt;&gt;"","",IF(SUMPRODUCT(--(AN18:AN1500=AB17),--(AM18:AM1500&lt;&gt;""),--ISNUMBER(SEARCH(" "&amp;AM18:AM1500&amp;" ",Q503)))&gt;0,AB17,"")))</f>
        <v/>
      </c>
      <c r="AC503" s="964" t="str" cm="1">
        <f t="array" ref="AC503">IF(N503="","",IF(R503&lt;&gt;"","",IF(SUMPRODUCT(--(AN18:AN1500=AC17),--(AM18:AM1500&lt;&gt;""),--ISNUMBER(SEARCH(" "&amp;AM18:AM1500&amp;" ",Q503)))&gt;0,AC17,"")))</f>
        <v/>
      </c>
      <c r="AD503" s="964" t="str" cm="1">
        <f t="array" ref="AD503">IF(N503="","",IF(R503&lt;&gt;"","",IF(SUMPRODUCT(--(AN18:AN1500=AD17),--(AM18:AM1500&lt;&gt;""),--ISNUMBER(SEARCH(" "&amp;AM18:AM1500&amp;" ",Q503)))&gt;0,AD17,"")))</f>
        <v/>
      </c>
      <c r="AE503" s="964" t="str" cm="1">
        <f t="array" ref="AE503">IF(N503="","",IF(R503&lt;&gt;"","",IF(SUMPRODUCT(--(AN18:AN1500=AE17),--(AM18:AM1500&lt;&gt;""),--ISNUMBER(SEARCH(" "&amp;AM18:AM1500&amp;" ",Q503)))&gt;0,AE17,"")))</f>
        <v/>
      </c>
      <c r="AF503" s="964" t="str" cm="1">
        <f t="array" ref="AF503">IF(N503="","",IF(R503&lt;&gt;"","",IF(SUMPRODUCT(--(AN18:AN1500=AF17),--(AM18:AM1500&lt;&gt;""),--ISNUMBER(SEARCH(" "&amp;AM18:AM1500&amp;" ",Q503)))&gt;0,AF17,"")))</f>
        <v/>
      </c>
      <c r="AG503" s="964" t="str" cm="1">
        <f t="array" ref="AG503">IF(N503="","",IF(R503&lt;&gt;"","",IF(SUMPRODUCT(--(AN18:AN1500=AG17),--(AM18:AM1500&lt;&gt;""),--ISNUMBER(SEARCH(" "&amp;AM18:AM1500&amp;" ",Q503)))&gt;0,AG17,"")))</f>
        <v/>
      </c>
      <c r="AH503" s="964" t="str" cm="1">
        <f t="array" ref="AH503">IF(N503="","",IF(R503&lt;&gt;"","",IF(SUMPRODUCT(--(AN18:AN1500=AH17),--(AM18:AM1500&lt;&gt;""),--ISNUMBER(SEARCH(" "&amp;AM18:AM1500&amp;" ",Q503)))&gt;0,AH17,"")))</f>
        <v/>
      </c>
      <c r="AI503" s="964" t="str" cm="1">
        <f t="array" ref="AI503">IF(N503="","",IF(R503&lt;&gt;"","",IF(SUMPRODUCT(--(AN18:AN1500=AI17),--(AM18:AM1500&lt;&gt;""),--ISNUMBER(SEARCH(" "&amp;AM18:AM1500&amp;" ",Q503)))&gt;0,AI17,"")))</f>
        <v/>
      </c>
      <c r="AJ503" s="964" t="str" cm="1">
        <f t="array" ref="AJ503">IF(N503="","",IF(R503&lt;&gt;"","",IF(SUMPRODUCT(--(AN18:AN1500=AJ17),--(AM18:AM1500&lt;&gt;""),--ISNUMBER(SEARCH(" "&amp;AM18:AM1500&amp;" ",Q503)))&gt;0,AJ17,"")))</f>
        <v/>
      </c>
      <c r="AK503" s="964" t="str" cm="1">
        <f t="array" ref="AK503">IF(N503="","",IF(T503&lt;&gt;"",AK17,IF(S503&lt;&gt;"","",IF(R503&lt;&gt;"","",IF(SUMPRODUCT(--(AN18:AN1500=AK17),--(AM18:AM1500&lt;&gt;""),--ISNUMBER(SEARCH(" "&amp;AM18:AM1500&amp;" ",Q503)))&gt;0,AK17,"")))))</f>
        <v/>
      </c>
      <c r="AM503" s="964" t="s">
        <v>2425</v>
      </c>
      <c r="AN503" s="964" t="s">
        <v>1597</v>
      </c>
      <c r="BN503" s="49">
        <v>1</v>
      </c>
    </row>
    <row r="504" spans="3:66" ht="35.1" customHeight="1">
      <c r="C504" s="65"/>
      <c r="D504" s="984" t="str">
        <f t="shared" si="92"/>
        <v/>
      </c>
      <c r="E504" s="982"/>
      <c r="G504" s="963" t="str">
        <f>IF(H504="","",COUNTIF(H18:H504,"&lt;&gt;"))</f>
        <v/>
      </c>
      <c r="H504" s="958" t="str" cm="1">
        <f t="array" ref="H504">IF(L504="","",IF(LEN(L504)&lt;=MAX(10,G13),L504,IFERROR(LEFT(L504,LOOKUP(2,1/(MID(L504,ROW(1:500),1)=" ")/(ROW(1:500)&lt;=MAX(10,G13)),ROW(1:500))-1),LEFT(L504,MAX(10,G13)))))</f>
        <v/>
      </c>
      <c r="I504" s="963" t="str">
        <f t="shared" si="93"/>
        <v/>
      </c>
      <c r="J504" s="963" t="str">
        <f t="shared" si="94"/>
        <v/>
      </c>
      <c r="K504" s="964" t="str">
        <f>IF(M503&lt;&gt;"",K503,IF(K503&lt;MAX(A18:A317),K503+1,""))</f>
        <v/>
      </c>
      <c r="L504" s="965" t="str">
        <f>IF(K504="","",IF(M503&lt;&gt;"",M503,INDEX(E18:E317,MATCH(K504,A18:A317,0))))</f>
        <v/>
      </c>
      <c r="M504" s="965" t="str">
        <f t="shared" si="95"/>
        <v/>
      </c>
      <c r="N504" s="966" t="str">
        <f t="shared" si="96"/>
        <v/>
      </c>
      <c r="O504" s="967" t="str">
        <f t="shared" si="97"/>
        <v/>
      </c>
      <c r="P504" s="967" t="str">
        <f t="shared" si="98"/>
        <v/>
      </c>
      <c r="Q504" s="966" t="str">
        <f t="shared" si="99"/>
        <v/>
      </c>
      <c r="R504" s="967" t="str">
        <f>IF(N504="","",IF(COUNTIF(AP18:AP300,TRIM(Q504))&gt;0,"EXCLUSION EXACTE",""))</f>
        <v/>
      </c>
      <c r="S504" s="967" t="str" cm="1">
        <f t="array" ref="S504">IF(N504="","",IF(SUMPRODUCT(--(AP18:AP300&lt;&gt;""),--ISNUMBER(SEARCH(" "&amp;AP18:AP300&amp;" ",Q504)))&gt;0,"BLOQUE MOLLUSQUES",""))</f>
        <v/>
      </c>
      <c r="T504" s="967" t="str" cm="1">
        <f t="array" ref="T504">IF(N504="","",IF(SUMPRODUCT(--(AT18:AT300&lt;&gt;""),--ISNUMBER(SEARCH(" "&amp;AT18:AT300&amp;" ",Q504)))&gt;0,"FORCE MOLLUSQUES",""))</f>
        <v/>
      </c>
      <c r="U504" s="966" t="str">
        <f t="shared" si="100"/>
        <v/>
      </c>
      <c r="V504" s="966" t="str">
        <f t="shared" si="102"/>
        <v/>
      </c>
      <c r="W504" s="991" t="str">
        <f t="shared" si="101"/>
        <v/>
      </c>
      <c r="X504" s="967" t="str" cm="1">
        <f t="array" ref="X504">IF(N504="","",IF(R504&lt;&gt;"","",IF(SUMPRODUCT(--(AN18:AN1500=X17),--(AM18:AM1500&lt;&gt;""),--ISNUMBER(SEARCH(" "&amp;AM18:AM1500&amp;" ",Q504)))&gt;0,X17,"")))</f>
        <v/>
      </c>
      <c r="Y504" s="967" t="str" cm="1">
        <f t="array" ref="Y504">IF(N504="","",IF(R504&lt;&gt;"","",IF(SUMPRODUCT(--(AN18:AN1500=Y17),--(AM18:AM1500&lt;&gt;""),--ISNUMBER(SEARCH(" "&amp;AM18:AM1500&amp;" ",Q504)))&gt;0,Y17,"")))</f>
        <v/>
      </c>
      <c r="Z504" s="967" t="str" cm="1">
        <f t="array" ref="Z504">IF(N504="","",IF(R504&lt;&gt;"","",IF(SUMPRODUCT(--(AN18:AN1500=Z17),--(AM18:AM1500&lt;&gt;""),--ISNUMBER(SEARCH(" "&amp;AM18:AM1500&amp;" ",Q504)))&gt;0,Z17,"")))</f>
        <v/>
      </c>
      <c r="AA504" s="967" t="str" cm="1">
        <f t="array" ref="AA504">IF(N504="","",IF(R504&lt;&gt;"","",IF(SUMPRODUCT(--(AN18:AN1500=AA17),--(AM18:AM1500&lt;&gt;""),--ISNUMBER(SEARCH(" "&amp;AM18:AM1500&amp;" ",Q504)))&gt;0,AA17,"")))</f>
        <v/>
      </c>
      <c r="AB504" s="967" t="str" cm="1">
        <f t="array" ref="AB504">IF(N504="","",IF(R504&lt;&gt;"","",IF(SUMPRODUCT(--(AN18:AN1500=AB17),--(AM18:AM1500&lt;&gt;""),--ISNUMBER(SEARCH(" "&amp;AM18:AM1500&amp;" ",Q504)))&gt;0,AB17,"")))</f>
        <v/>
      </c>
      <c r="AC504" s="967" t="str" cm="1">
        <f t="array" ref="AC504">IF(N504="","",IF(R504&lt;&gt;"","",IF(SUMPRODUCT(--(AN18:AN1500=AC17),--(AM18:AM1500&lt;&gt;""),--ISNUMBER(SEARCH(" "&amp;AM18:AM1500&amp;" ",Q504)))&gt;0,AC17,"")))</f>
        <v/>
      </c>
      <c r="AD504" s="967" t="str" cm="1">
        <f t="array" ref="AD504">IF(N504="","",IF(R504&lt;&gt;"","",IF(SUMPRODUCT(--(AN18:AN1500=AD17),--(AM18:AM1500&lt;&gt;""),--ISNUMBER(SEARCH(" "&amp;AM18:AM1500&amp;" ",Q504)))&gt;0,AD17,"")))</f>
        <v/>
      </c>
      <c r="AE504" s="967" t="str" cm="1">
        <f t="array" ref="AE504">IF(N504="","",IF(R504&lt;&gt;"","",IF(SUMPRODUCT(--(AN18:AN1500=AE17),--(AM18:AM1500&lt;&gt;""),--ISNUMBER(SEARCH(" "&amp;AM18:AM1500&amp;" ",Q504)))&gt;0,AE17,"")))</f>
        <v/>
      </c>
      <c r="AF504" s="967" t="str" cm="1">
        <f t="array" ref="AF504">IF(N504="","",IF(R504&lt;&gt;"","",IF(SUMPRODUCT(--(AN18:AN1500=AF17),--(AM18:AM1500&lt;&gt;""),--ISNUMBER(SEARCH(" "&amp;AM18:AM1500&amp;" ",Q504)))&gt;0,AF17,"")))</f>
        <v/>
      </c>
      <c r="AG504" s="967" t="str" cm="1">
        <f t="array" ref="AG504">IF(N504="","",IF(R504&lt;&gt;"","",IF(SUMPRODUCT(--(AN18:AN1500=AG17),--(AM18:AM1500&lt;&gt;""),--ISNUMBER(SEARCH(" "&amp;AM18:AM1500&amp;" ",Q504)))&gt;0,AG17,"")))</f>
        <v/>
      </c>
      <c r="AH504" s="967" t="str" cm="1">
        <f t="array" ref="AH504">IF(N504="","",IF(R504&lt;&gt;"","",IF(SUMPRODUCT(--(AN18:AN1500=AH17),--(AM18:AM1500&lt;&gt;""),--ISNUMBER(SEARCH(" "&amp;AM18:AM1500&amp;" ",Q504)))&gt;0,AH17,"")))</f>
        <v/>
      </c>
      <c r="AI504" s="967" t="str" cm="1">
        <f t="array" ref="AI504">IF(N504="","",IF(R504&lt;&gt;"","",IF(SUMPRODUCT(--(AN18:AN1500=AI17),--(AM18:AM1500&lt;&gt;""),--ISNUMBER(SEARCH(" "&amp;AM18:AM1500&amp;" ",Q504)))&gt;0,AI17,"")))</f>
        <v/>
      </c>
      <c r="AJ504" s="967" t="str" cm="1">
        <f t="array" ref="AJ504">IF(N504="","",IF(R504&lt;&gt;"","",IF(SUMPRODUCT(--(AN18:AN1500=AJ17),--(AM18:AM1500&lt;&gt;""),--ISNUMBER(SEARCH(" "&amp;AM18:AM1500&amp;" ",Q504)))&gt;0,AJ17,"")))</f>
        <v/>
      </c>
      <c r="AK504" s="967" t="str" cm="1">
        <f t="array" ref="AK504">IF(N504="","",IF(T504&lt;&gt;"",AK17,IF(S504&lt;&gt;"","",IF(R504&lt;&gt;"","",IF(SUMPRODUCT(--(AN18:AN1500=AK17),--(AM18:AM1500&lt;&gt;""),--ISNUMBER(SEARCH(" "&amp;AM18:AM1500&amp;" ",Q504)))&gt;0,AK17,"")))))</f>
        <v/>
      </c>
      <c r="AM504" s="968" t="s">
        <v>2254</v>
      </c>
      <c r="AN504" s="968" t="s">
        <v>1597</v>
      </c>
      <c r="BN504" s="49">
        <v>1</v>
      </c>
    </row>
    <row r="505" spans="3:66" ht="35.1" customHeight="1">
      <c r="C505" s="65"/>
      <c r="D505" s="984" t="str">
        <f t="shared" si="92"/>
        <v/>
      </c>
      <c r="E505" s="982"/>
      <c r="G505" s="964" t="str">
        <f>IF(H505="","",COUNTIF(H18:H505,"&lt;&gt;"))</f>
        <v/>
      </c>
      <c r="H505" s="965" t="str" cm="1">
        <f t="array" ref="H505">IF(L505="","",IF(LEN(L505)&lt;=MAX(10,G13),L505,IFERROR(LEFT(L505,LOOKUP(2,1/(MID(L505,ROW(1:500),1)=" ")/(ROW(1:500)&lt;=MAX(10,G13)),ROW(1:500))-1),LEFT(L505,MAX(10,G13)))))</f>
        <v/>
      </c>
      <c r="I505" s="964" t="str">
        <f t="shared" si="93"/>
        <v/>
      </c>
      <c r="J505" s="964" t="str">
        <f t="shared" si="94"/>
        <v/>
      </c>
      <c r="K505" s="964" t="str">
        <f>IF(M504&lt;&gt;"",K504,IF(K504&lt;MAX(A18:A317),K504+1,""))</f>
        <v/>
      </c>
      <c r="L505" s="965" t="str">
        <f>IF(K505="","",IF(M504&lt;&gt;"",M504,INDEX(E18:E317,MATCH(K505,A18:A317,0))))</f>
        <v/>
      </c>
      <c r="M505" s="965" t="str">
        <f t="shared" si="95"/>
        <v/>
      </c>
      <c r="N505" s="965" t="str">
        <f t="shared" si="96"/>
        <v/>
      </c>
      <c r="O505" s="964" t="str">
        <f t="shared" si="97"/>
        <v/>
      </c>
      <c r="P505" s="964" t="str">
        <f t="shared" si="98"/>
        <v/>
      </c>
      <c r="Q505" s="965" t="str">
        <f t="shared" si="99"/>
        <v/>
      </c>
      <c r="R505" s="964" t="str">
        <f>IF(N505="","",IF(COUNTIF(AP18:AP300,TRIM(Q505))&gt;0,"EXCLUSION EXACTE",""))</f>
        <v/>
      </c>
      <c r="S505" s="964" t="str" cm="1">
        <f t="array" ref="S505">IF(N505="","",IF(SUMPRODUCT(--(AP18:AP300&lt;&gt;""),--ISNUMBER(SEARCH(" "&amp;AP18:AP300&amp;" ",Q505)))&gt;0,"BLOQUE MOLLUSQUES",""))</f>
        <v/>
      </c>
      <c r="T505" s="964" t="str" cm="1">
        <f t="array" ref="T505">IF(N505="","",IF(SUMPRODUCT(--(AT18:AT300&lt;&gt;""),--ISNUMBER(SEARCH(" "&amp;AT18:AT300&amp;" ",Q505)))&gt;0,"FORCE MOLLUSQUES",""))</f>
        <v/>
      </c>
      <c r="U505" s="965" t="str">
        <f t="shared" si="100"/>
        <v/>
      </c>
      <c r="V505" s="965" t="str">
        <f t="shared" si="102"/>
        <v/>
      </c>
      <c r="W505" s="977" t="str">
        <f t="shared" si="101"/>
        <v/>
      </c>
      <c r="X505" s="964" t="str" cm="1">
        <f t="array" ref="X505">IF(N505="","",IF(R505&lt;&gt;"","",IF(SUMPRODUCT(--(AN18:AN1500=X17),--(AM18:AM1500&lt;&gt;""),--ISNUMBER(SEARCH(" "&amp;AM18:AM1500&amp;" ",Q505)))&gt;0,X17,"")))</f>
        <v/>
      </c>
      <c r="Y505" s="964" t="str" cm="1">
        <f t="array" ref="Y505">IF(N505="","",IF(R505&lt;&gt;"","",IF(SUMPRODUCT(--(AN18:AN1500=Y17),--(AM18:AM1500&lt;&gt;""),--ISNUMBER(SEARCH(" "&amp;AM18:AM1500&amp;" ",Q505)))&gt;0,Y17,"")))</f>
        <v/>
      </c>
      <c r="Z505" s="964" t="str" cm="1">
        <f t="array" ref="Z505">IF(N505="","",IF(R505&lt;&gt;"","",IF(SUMPRODUCT(--(AN18:AN1500=Z17),--(AM18:AM1500&lt;&gt;""),--ISNUMBER(SEARCH(" "&amp;AM18:AM1500&amp;" ",Q505)))&gt;0,Z17,"")))</f>
        <v/>
      </c>
      <c r="AA505" s="964" t="str" cm="1">
        <f t="array" ref="AA505">IF(N505="","",IF(R505&lt;&gt;"","",IF(SUMPRODUCT(--(AN18:AN1500=AA17),--(AM18:AM1500&lt;&gt;""),--ISNUMBER(SEARCH(" "&amp;AM18:AM1500&amp;" ",Q505)))&gt;0,AA17,"")))</f>
        <v/>
      </c>
      <c r="AB505" s="964" t="str" cm="1">
        <f t="array" ref="AB505">IF(N505="","",IF(R505&lt;&gt;"","",IF(SUMPRODUCT(--(AN18:AN1500=AB17),--(AM18:AM1500&lt;&gt;""),--ISNUMBER(SEARCH(" "&amp;AM18:AM1500&amp;" ",Q505)))&gt;0,AB17,"")))</f>
        <v/>
      </c>
      <c r="AC505" s="964" t="str" cm="1">
        <f t="array" ref="AC505">IF(N505="","",IF(R505&lt;&gt;"","",IF(SUMPRODUCT(--(AN18:AN1500=AC17),--(AM18:AM1500&lt;&gt;""),--ISNUMBER(SEARCH(" "&amp;AM18:AM1500&amp;" ",Q505)))&gt;0,AC17,"")))</f>
        <v/>
      </c>
      <c r="AD505" s="964" t="str" cm="1">
        <f t="array" ref="AD505">IF(N505="","",IF(R505&lt;&gt;"","",IF(SUMPRODUCT(--(AN18:AN1500=AD17),--(AM18:AM1500&lt;&gt;""),--ISNUMBER(SEARCH(" "&amp;AM18:AM1500&amp;" ",Q505)))&gt;0,AD17,"")))</f>
        <v/>
      </c>
      <c r="AE505" s="964" t="str" cm="1">
        <f t="array" ref="AE505">IF(N505="","",IF(R505&lt;&gt;"","",IF(SUMPRODUCT(--(AN18:AN1500=AE17),--(AM18:AM1500&lt;&gt;""),--ISNUMBER(SEARCH(" "&amp;AM18:AM1500&amp;" ",Q505)))&gt;0,AE17,"")))</f>
        <v/>
      </c>
      <c r="AF505" s="964" t="str" cm="1">
        <f t="array" ref="AF505">IF(N505="","",IF(R505&lt;&gt;"","",IF(SUMPRODUCT(--(AN18:AN1500=AF17),--(AM18:AM1500&lt;&gt;""),--ISNUMBER(SEARCH(" "&amp;AM18:AM1500&amp;" ",Q505)))&gt;0,AF17,"")))</f>
        <v/>
      </c>
      <c r="AG505" s="964" t="str" cm="1">
        <f t="array" ref="AG505">IF(N505="","",IF(R505&lt;&gt;"","",IF(SUMPRODUCT(--(AN18:AN1500=AG17),--(AM18:AM1500&lt;&gt;""),--ISNUMBER(SEARCH(" "&amp;AM18:AM1500&amp;" ",Q505)))&gt;0,AG17,"")))</f>
        <v/>
      </c>
      <c r="AH505" s="964" t="str" cm="1">
        <f t="array" ref="AH505">IF(N505="","",IF(R505&lt;&gt;"","",IF(SUMPRODUCT(--(AN18:AN1500=AH17),--(AM18:AM1500&lt;&gt;""),--ISNUMBER(SEARCH(" "&amp;AM18:AM1500&amp;" ",Q505)))&gt;0,AH17,"")))</f>
        <v/>
      </c>
      <c r="AI505" s="964" t="str" cm="1">
        <f t="array" ref="AI505">IF(N505="","",IF(R505&lt;&gt;"","",IF(SUMPRODUCT(--(AN18:AN1500=AI17),--(AM18:AM1500&lt;&gt;""),--ISNUMBER(SEARCH(" "&amp;AM18:AM1500&amp;" ",Q505)))&gt;0,AI17,"")))</f>
        <v/>
      </c>
      <c r="AJ505" s="964" t="str" cm="1">
        <f t="array" ref="AJ505">IF(N505="","",IF(R505&lt;&gt;"","",IF(SUMPRODUCT(--(AN18:AN1500=AJ17),--(AM18:AM1500&lt;&gt;""),--ISNUMBER(SEARCH(" "&amp;AM18:AM1500&amp;" ",Q505)))&gt;0,AJ17,"")))</f>
        <v/>
      </c>
      <c r="AK505" s="964" t="str" cm="1">
        <f t="array" ref="AK505">IF(N505="","",IF(T505&lt;&gt;"",AK17,IF(S505&lt;&gt;"","",IF(R505&lt;&gt;"","",IF(SUMPRODUCT(--(AN18:AN1500=AK17),--(AM18:AM1500&lt;&gt;""),--ISNUMBER(SEARCH(" "&amp;AM18:AM1500&amp;" ",Q505)))&gt;0,AK17,"")))))</f>
        <v/>
      </c>
      <c r="AM505" s="964" t="s">
        <v>2426</v>
      </c>
      <c r="AN505" s="964" t="s">
        <v>1597</v>
      </c>
      <c r="BN505" s="49">
        <v>1</v>
      </c>
    </row>
    <row r="506" spans="3:66" ht="35.1" customHeight="1">
      <c r="C506" s="65"/>
      <c r="D506" s="984" t="str">
        <f t="shared" si="92"/>
        <v/>
      </c>
      <c r="E506" s="982"/>
      <c r="G506" s="963" t="str">
        <f>IF(H506="","",COUNTIF(H18:H506,"&lt;&gt;"))</f>
        <v/>
      </c>
      <c r="H506" s="958" t="str" cm="1">
        <f t="array" ref="H506">IF(L506="","",IF(LEN(L506)&lt;=MAX(10,G13),L506,IFERROR(LEFT(L506,LOOKUP(2,1/(MID(L506,ROW(1:500),1)=" ")/(ROW(1:500)&lt;=MAX(10,G13)),ROW(1:500))-1),LEFT(L506,MAX(10,G13)))))</f>
        <v/>
      </c>
      <c r="I506" s="963" t="str">
        <f t="shared" si="93"/>
        <v/>
      </c>
      <c r="J506" s="963" t="str">
        <f t="shared" si="94"/>
        <v/>
      </c>
      <c r="K506" s="964" t="str">
        <f>IF(M505&lt;&gt;"",K505,IF(K505&lt;MAX(A18:A317),K505+1,""))</f>
        <v/>
      </c>
      <c r="L506" s="965" t="str">
        <f>IF(K506="","",IF(M505&lt;&gt;"",M505,INDEX(E18:E317,MATCH(K506,A18:A317,0))))</f>
        <v/>
      </c>
      <c r="M506" s="965" t="str">
        <f t="shared" si="95"/>
        <v/>
      </c>
      <c r="N506" s="966" t="str">
        <f t="shared" si="96"/>
        <v/>
      </c>
      <c r="O506" s="967" t="str">
        <f t="shared" si="97"/>
        <v/>
      </c>
      <c r="P506" s="967" t="str">
        <f t="shared" si="98"/>
        <v/>
      </c>
      <c r="Q506" s="966" t="str">
        <f t="shared" si="99"/>
        <v/>
      </c>
      <c r="R506" s="967" t="str">
        <f>IF(N506="","",IF(COUNTIF(AP18:AP300,TRIM(Q506))&gt;0,"EXCLUSION EXACTE",""))</f>
        <v/>
      </c>
      <c r="S506" s="967" t="str" cm="1">
        <f t="array" ref="S506">IF(N506="","",IF(SUMPRODUCT(--(AP18:AP300&lt;&gt;""),--ISNUMBER(SEARCH(" "&amp;AP18:AP300&amp;" ",Q506)))&gt;0,"BLOQUE MOLLUSQUES",""))</f>
        <v/>
      </c>
      <c r="T506" s="967" t="str" cm="1">
        <f t="array" ref="T506">IF(N506="","",IF(SUMPRODUCT(--(AT18:AT300&lt;&gt;""),--ISNUMBER(SEARCH(" "&amp;AT18:AT300&amp;" ",Q506)))&gt;0,"FORCE MOLLUSQUES",""))</f>
        <v/>
      </c>
      <c r="U506" s="966" t="str">
        <f t="shared" si="100"/>
        <v/>
      </c>
      <c r="V506" s="966" t="str">
        <f t="shared" si="102"/>
        <v/>
      </c>
      <c r="W506" s="991" t="str">
        <f t="shared" si="101"/>
        <v/>
      </c>
      <c r="X506" s="967" t="str" cm="1">
        <f t="array" ref="X506">IF(N506="","",IF(R506&lt;&gt;"","",IF(SUMPRODUCT(--(AN18:AN1500=X17),--(AM18:AM1500&lt;&gt;""),--ISNUMBER(SEARCH(" "&amp;AM18:AM1500&amp;" ",Q506)))&gt;0,X17,"")))</f>
        <v/>
      </c>
      <c r="Y506" s="967" t="str" cm="1">
        <f t="array" ref="Y506">IF(N506="","",IF(R506&lt;&gt;"","",IF(SUMPRODUCT(--(AN18:AN1500=Y17),--(AM18:AM1500&lt;&gt;""),--ISNUMBER(SEARCH(" "&amp;AM18:AM1500&amp;" ",Q506)))&gt;0,Y17,"")))</f>
        <v/>
      </c>
      <c r="Z506" s="967" t="str" cm="1">
        <f t="array" ref="Z506">IF(N506="","",IF(R506&lt;&gt;"","",IF(SUMPRODUCT(--(AN18:AN1500=Z17),--(AM18:AM1500&lt;&gt;""),--ISNUMBER(SEARCH(" "&amp;AM18:AM1500&amp;" ",Q506)))&gt;0,Z17,"")))</f>
        <v/>
      </c>
      <c r="AA506" s="967" t="str" cm="1">
        <f t="array" ref="AA506">IF(N506="","",IF(R506&lt;&gt;"","",IF(SUMPRODUCT(--(AN18:AN1500=AA17),--(AM18:AM1500&lt;&gt;""),--ISNUMBER(SEARCH(" "&amp;AM18:AM1500&amp;" ",Q506)))&gt;0,AA17,"")))</f>
        <v/>
      </c>
      <c r="AB506" s="967" t="str" cm="1">
        <f t="array" ref="AB506">IF(N506="","",IF(R506&lt;&gt;"","",IF(SUMPRODUCT(--(AN18:AN1500=AB17),--(AM18:AM1500&lt;&gt;""),--ISNUMBER(SEARCH(" "&amp;AM18:AM1500&amp;" ",Q506)))&gt;0,AB17,"")))</f>
        <v/>
      </c>
      <c r="AC506" s="967" t="str" cm="1">
        <f t="array" ref="AC506">IF(N506="","",IF(R506&lt;&gt;"","",IF(SUMPRODUCT(--(AN18:AN1500=AC17),--(AM18:AM1500&lt;&gt;""),--ISNUMBER(SEARCH(" "&amp;AM18:AM1500&amp;" ",Q506)))&gt;0,AC17,"")))</f>
        <v/>
      </c>
      <c r="AD506" s="967" t="str" cm="1">
        <f t="array" ref="AD506">IF(N506="","",IF(R506&lt;&gt;"","",IF(SUMPRODUCT(--(AN18:AN1500=AD17),--(AM18:AM1500&lt;&gt;""),--ISNUMBER(SEARCH(" "&amp;AM18:AM1500&amp;" ",Q506)))&gt;0,AD17,"")))</f>
        <v/>
      </c>
      <c r="AE506" s="967" t="str" cm="1">
        <f t="array" ref="AE506">IF(N506="","",IF(R506&lt;&gt;"","",IF(SUMPRODUCT(--(AN18:AN1500=AE17),--(AM18:AM1500&lt;&gt;""),--ISNUMBER(SEARCH(" "&amp;AM18:AM1500&amp;" ",Q506)))&gt;0,AE17,"")))</f>
        <v/>
      </c>
      <c r="AF506" s="967" t="str" cm="1">
        <f t="array" ref="AF506">IF(N506="","",IF(R506&lt;&gt;"","",IF(SUMPRODUCT(--(AN18:AN1500=AF17),--(AM18:AM1500&lt;&gt;""),--ISNUMBER(SEARCH(" "&amp;AM18:AM1500&amp;" ",Q506)))&gt;0,AF17,"")))</f>
        <v/>
      </c>
      <c r="AG506" s="967" t="str" cm="1">
        <f t="array" ref="AG506">IF(N506="","",IF(R506&lt;&gt;"","",IF(SUMPRODUCT(--(AN18:AN1500=AG17),--(AM18:AM1500&lt;&gt;""),--ISNUMBER(SEARCH(" "&amp;AM18:AM1500&amp;" ",Q506)))&gt;0,AG17,"")))</f>
        <v/>
      </c>
      <c r="AH506" s="967" t="str" cm="1">
        <f t="array" ref="AH506">IF(N506="","",IF(R506&lt;&gt;"","",IF(SUMPRODUCT(--(AN18:AN1500=AH17),--(AM18:AM1500&lt;&gt;""),--ISNUMBER(SEARCH(" "&amp;AM18:AM1500&amp;" ",Q506)))&gt;0,AH17,"")))</f>
        <v/>
      </c>
      <c r="AI506" s="967" t="str" cm="1">
        <f t="array" ref="AI506">IF(N506="","",IF(R506&lt;&gt;"","",IF(SUMPRODUCT(--(AN18:AN1500=AI17),--(AM18:AM1500&lt;&gt;""),--ISNUMBER(SEARCH(" "&amp;AM18:AM1500&amp;" ",Q506)))&gt;0,AI17,"")))</f>
        <v/>
      </c>
      <c r="AJ506" s="967" t="str" cm="1">
        <f t="array" ref="AJ506">IF(N506="","",IF(R506&lt;&gt;"","",IF(SUMPRODUCT(--(AN18:AN1500=AJ17),--(AM18:AM1500&lt;&gt;""),--ISNUMBER(SEARCH(" "&amp;AM18:AM1500&amp;" ",Q506)))&gt;0,AJ17,"")))</f>
        <v/>
      </c>
      <c r="AK506" s="967" t="str" cm="1">
        <f t="array" ref="AK506">IF(N506="","",IF(T506&lt;&gt;"",AK17,IF(S506&lt;&gt;"","",IF(R506&lt;&gt;"","",IF(SUMPRODUCT(--(AN18:AN1500=AK17),--(AM18:AM1500&lt;&gt;""),--ISNUMBER(SEARCH(" "&amp;AM18:AM1500&amp;" ",Q506)))&gt;0,AK17,"")))))</f>
        <v/>
      </c>
      <c r="AM506" s="968" t="s">
        <v>2255</v>
      </c>
      <c r="AN506" s="968" t="s">
        <v>1597</v>
      </c>
      <c r="BN506" s="49">
        <v>1</v>
      </c>
    </row>
    <row r="507" spans="3:66" ht="35.1" customHeight="1">
      <c r="C507" s="65"/>
      <c r="D507" s="984" t="str">
        <f t="shared" si="92"/>
        <v/>
      </c>
      <c r="E507" s="982"/>
      <c r="G507" s="964" t="str">
        <f>IF(H507="","",COUNTIF(H18:H507,"&lt;&gt;"))</f>
        <v/>
      </c>
      <c r="H507" s="965" t="str" cm="1">
        <f t="array" ref="H507">IF(L507="","",IF(LEN(L507)&lt;=MAX(10,G13),L507,IFERROR(LEFT(L507,LOOKUP(2,1/(MID(L507,ROW(1:500),1)=" ")/(ROW(1:500)&lt;=MAX(10,G13)),ROW(1:500))-1),LEFT(L507,MAX(10,G13)))))</f>
        <v/>
      </c>
      <c r="I507" s="964" t="str">
        <f t="shared" si="93"/>
        <v/>
      </c>
      <c r="J507" s="964" t="str">
        <f t="shared" si="94"/>
        <v/>
      </c>
      <c r="K507" s="964" t="str">
        <f>IF(M506&lt;&gt;"",K506,IF(K506&lt;MAX(A18:A317),K506+1,""))</f>
        <v/>
      </c>
      <c r="L507" s="965" t="str">
        <f>IF(K507="","",IF(M506&lt;&gt;"",M506,INDEX(E18:E317,MATCH(K507,A18:A317,0))))</f>
        <v/>
      </c>
      <c r="M507" s="965" t="str">
        <f t="shared" si="95"/>
        <v/>
      </c>
      <c r="N507" s="965" t="str">
        <f t="shared" si="96"/>
        <v/>
      </c>
      <c r="O507" s="964" t="str">
        <f t="shared" si="97"/>
        <v/>
      </c>
      <c r="P507" s="964" t="str">
        <f t="shared" si="98"/>
        <v/>
      </c>
      <c r="Q507" s="965" t="str">
        <f t="shared" si="99"/>
        <v/>
      </c>
      <c r="R507" s="964" t="str">
        <f>IF(N507="","",IF(COUNTIF(AP18:AP300,TRIM(Q507))&gt;0,"EXCLUSION EXACTE",""))</f>
        <v/>
      </c>
      <c r="S507" s="964" t="str" cm="1">
        <f t="array" ref="S507">IF(N507="","",IF(SUMPRODUCT(--(AP18:AP300&lt;&gt;""),--ISNUMBER(SEARCH(" "&amp;AP18:AP300&amp;" ",Q507)))&gt;0,"BLOQUE MOLLUSQUES",""))</f>
        <v/>
      </c>
      <c r="T507" s="964" t="str" cm="1">
        <f t="array" ref="T507">IF(N507="","",IF(SUMPRODUCT(--(AT18:AT300&lt;&gt;""),--ISNUMBER(SEARCH(" "&amp;AT18:AT300&amp;" ",Q507)))&gt;0,"FORCE MOLLUSQUES",""))</f>
        <v/>
      </c>
      <c r="U507" s="965" t="str">
        <f t="shared" si="100"/>
        <v/>
      </c>
      <c r="V507" s="965" t="str">
        <f t="shared" si="102"/>
        <v/>
      </c>
      <c r="W507" s="977" t="str">
        <f t="shared" si="101"/>
        <v/>
      </c>
      <c r="X507" s="964" t="str" cm="1">
        <f t="array" ref="X507">IF(N507="","",IF(R507&lt;&gt;"","",IF(SUMPRODUCT(--(AN18:AN1500=X17),--(AM18:AM1500&lt;&gt;""),--ISNUMBER(SEARCH(" "&amp;AM18:AM1500&amp;" ",Q507)))&gt;0,X17,"")))</f>
        <v/>
      </c>
      <c r="Y507" s="964" t="str" cm="1">
        <f t="array" ref="Y507">IF(N507="","",IF(R507&lt;&gt;"","",IF(SUMPRODUCT(--(AN18:AN1500=Y17),--(AM18:AM1500&lt;&gt;""),--ISNUMBER(SEARCH(" "&amp;AM18:AM1500&amp;" ",Q507)))&gt;0,Y17,"")))</f>
        <v/>
      </c>
      <c r="Z507" s="964" t="str" cm="1">
        <f t="array" ref="Z507">IF(N507="","",IF(R507&lt;&gt;"","",IF(SUMPRODUCT(--(AN18:AN1500=Z17),--(AM18:AM1500&lt;&gt;""),--ISNUMBER(SEARCH(" "&amp;AM18:AM1500&amp;" ",Q507)))&gt;0,Z17,"")))</f>
        <v/>
      </c>
      <c r="AA507" s="964" t="str" cm="1">
        <f t="array" ref="AA507">IF(N507="","",IF(R507&lt;&gt;"","",IF(SUMPRODUCT(--(AN18:AN1500=AA17),--(AM18:AM1500&lt;&gt;""),--ISNUMBER(SEARCH(" "&amp;AM18:AM1500&amp;" ",Q507)))&gt;0,AA17,"")))</f>
        <v/>
      </c>
      <c r="AB507" s="964" t="str" cm="1">
        <f t="array" ref="AB507">IF(N507="","",IF(R507&lt;&gt;"","",IF(SUMPRODUCT(--(AN18:AN1500=AB17),--(AM18:AM1500&lt;&gt;""),--ISNUMBER(SEARCH(" "&amp;AM18:AM1500&amp;" ",Q507)))&gt;0,AB17,"")))</f>
        <v/>
      </c>
      <c r="AC507" s="964" t="str" cm="1">
        <f t="array" ref="AC507">IF(N507="","",IF(R507&lt;&gt;"","",IF(SUMPRODUCT(--(AN18:AN1500=AC17),--(AM18:AM1500&lt;&gt;""),--ISNUMBER(SEARCH(" "&amp;AM18:AM1500&amp;" ",Q507)))&gt;0,AC17,"")))</f>
        <v/>
      </c>
      <c r="AD507" s="964" t="str" cm="1">
        <f t="array" ref="AD507">IF(N507="","",IF(R507&lt;&gt;"","",IF(SUMPRODUCT(--(AN18:AN1500=AD17),--(AM18:AM1500&lt;&gt;""),--ISNUMBER(SEARCH(" "&amp;AM18:AM1500&amp;" ",Q507)))&gt;0,AD17,"")))</f>
        <v/>
      </c>
      <c r="AE507" s="964" t="str" cm="1">
        <f t="array" ref="AE507">IF(N507="","",IF(R507&lt;&gt;"","",IF(SUMPRODUCT(--(AN18:AN1500=AE17),--(AM18:AM1500&lt;&gt;""),--ISNUMBER(SEARCH(" "&amp;AM18:AM1500&amp;" ",Q507)))&gt;0,AE17,"")))</f>
        <v/>
      </c>
      <c r="AF507" s="964" t="str" cm="1">
        <f t="array" ref="AF507">IF(N507="","",IF(R507&lt;&gt;"","",IF(SUMPRODUCT(--(AN18:AN1500=AF17),--(AM18:AM1500&lt;&gt;""),--ISNUMBER(SEARCH(" "&amp;AM18:AM1500&amp;" ",Q507)))&gt;0,AF17,"")))</f>
        <v/>
      </c>
      <c r="AG507" s="964" t="str" cm="1">
        <f t="array" ref="AG507">IF(N507="","",IF(R507&lt;&gt;"","",IF(SUMPRODUCT(--(AN18:AN1500=AG17),--(AM18:AM1500&lt;&gt;""),--ISNUMBER(SEARCH(" "&amp;AM18:AM1500&amp;" ",Q507)))&gt;0,AG17,"")))</f>
        <v/>
      </c>
      <c r="AH507" s="964" t="str" cm="1">
        <f t="array" ref="AH507">IF(N507="","",IF(R507&lt;&gt;"","",IF(SUMPRODUCT(--(AN18:AN1500=AH17),--(AM18:AM1500&lt;&gt;""),--ISNUMBER(SEARCH(" "&amp;AM18:AM1500&amp;" ",Q507)))&gt;0,AH17,"")))</f>
        <v/>
      </c>
      <c r="AI507" s="964" t="str" cm="1">
        <f t="array" ref="AI507">IF(N507="","",IF(R507&lt;&gt;"","",IF(SUMPRODUCT(--(AN18:AN1500=AI17),--(AM18:AM1500&lt;&gt;""),--ISNUMBER(SEARCH(" "&amp;AM18:AM1500&amp;" ",Q507)))&gt;0,AI17,"")))</f>
        <v/>
      </c>
      <c r="AJ507" s="964" t="str" cm="1">
        <f t="array" ref="AJ507">IF(N507="","",IF(R507&lt;&gt;"","",IF(SUMPRODUCT(--(AN18:AN1500=AJ17),--(AM18:AM1500&lt;&gt;""),--ISNUMBER(SEARCH(" "&amp;AM18:AM1500&amp;" ",Q507)))&gt;0,AJ17,"")))</f>
        <v/>
      </c>
      <c r="AK507" s="964" t="str" cm="1">
        <f t="array" ref="AK507">IF(N507="","",IF(T507&lt;&gt;"",AK17,IF(S507&lt;&gt;"","",IF(R507&lt;&gt;"","",IF(SUMPRODUCT(--(AN18:AN1500=AK17),--(AM18:AM1500&lt;&gt;""),--ISNUMBER(SEARCH(" "&amp;AM18:AM1500&amp;" ",Q507)))&gt;0,AK17,"")))))</f>
        <v/>
      </c>
      <c r="AM507" s="964" t="s">
        <v>2427</v>
      </c>
      <c r="AN507" s="964" t="s">
        <v>1597</v>
      </c>
      <c r="BN507" s="49">
        <v>1</v>
      </c>
    </row>
    <row r="508" spans="3:66" ht="35.1" customHeight="1">
      <c r="C508" s="65"/>
      <c r="D508" s="984" t="str">
        <f t="shared" si="92"/>
        <v/>
      </c>
      <c r="E508" s="982"/>
      <c r="G508" s="963" t="str">
        <f>IF(H508="","",COUNTIF(H18:H508,"&lt;&gt;"))</f>
        <v/>
      </c>
      <c r="H508" s="958" t="str" cm="1">
        <f t="array" ref="H508">IF(L508="","",IF(LEN(L508)&lt;=MAX(10,G13),L508,IFERROR(LEFT(L508,LOOKUP(2,1/(MID(L508,ROW(1:500),1)=" ")/(ROW(1:500)&lt;=MAX(10,G13)),ROW(1:500))-1),LEFT(L508,MAX(10,G13)))))</f>
        <v/>
      </c>
      <c r="I508" s="963" t="str">
        <f t="shared" si="93"/>
        <v/>
      </c>
      <c r="J508" s="963" t="str">
        <f t="shared" si="94"/>
        <v/>
      </c>
      <c r="K508" s="964" t="str">
        <f>IF(M507&lt;&gt;"",K507,IF(K507&lt;MAX(A18:A317),K507+1,""))</f>
        <v/>
      </c>
      <c r="L508" s="965" t="str">
        <f>IF(K508="","",IF(M507&lt;&gt;"",M507,INDEX(E18:E317,MATCH(K508,A18:A317,0))))</f>
        <v/>
      </c>
      <c r="M508" s="965" t="str">
        <f t="shared" si="95"/>
        <v/>
      </c>
      <c r="N508" s="966" t="str">
        <f t="shared" si="96"/>
        <v/>
      </c>
      <c r="O508" s="967" t="str">
        <f t="shared" si="97"/>
        <v/>
      </c>
      <c r="P508" s="967" t="str">
        <f t="shared" si="98"/>
        <v/>
      </c>
      <c r="Q508" s="966" t="str">
        <f t="shared" si="99"/>
        <v/>
      </c>
      <c r="R508" s="967" t="str">
        <f>IF(N508="","",IF(COUNTIF(AP18:AP300,TRIM(Q508))&gt;0,"EXCLUSION EXACTE",""))</f>
        <v/>
      </c>
      <c r="S508" s="967" t="str" cm="1">
        <f t="array" ref="S508">IF(N508="","",IF(SUMPRODUCT(--(AP18:AP300&lt;&gt;""),--ISNUMBER(SEARCH(" "&amp;AP18:AP300&amp;" ",Q508)))&gt;0,"BLOQUE MOLLUSQUES",""))</f>
        <v/>
      </c>
      <c r="T508" s="967" t="str" cm="1">
        <f t="array" ref="T508">IF(N508="","",IF(SUMPRODUCT(--(AT18:AT300&lt;&gt;""),--ISNUMBER(SEARCH(" "&amp;AT18:AT300&amp;" ",Q508)))&gt;0,"FORCE MOLLUSQUES",""))</f>
        <v/>
      </c>
      <c r="U508" s="966" t="str">
        <f t="shared" si="100"/>
        <v/>
      </c>
      <c r="V508" s="966" t="str">
        <f t="shared" si="102"/>
        <v/>
      </c>
      <c r="W508" s="991" t="str">
        <f t="shared" si="101"/>
        <v/>
      </c>
      <c r="X508" s="967" t="str" cm="1">
        <f t="array" ref="X508">IF(N508="","",IF(R508&lt;&gt;"","",IF(SUMPRODUCT(--(AN18:AN1500=X17),--(AM18:AM1500&lt;&gt;""),--ISNUMBER(SEARCH(" "&amp;AM18:AM1500&amp;" ",Q508)))&gt;0,X17,"")))</f>
        <v/>
      </c>
      <c r="Y508" s="967" t="str" cm="1">
        <f t="array" ref="Y508">IF(N508="","",IF(R508&lt;&gt;"","",IF(SUMPRODUCT(--(AN18:AN1500=Y17),--(AM18:AM1500&lt;&gt;""),--ISNUMBER(SEARCH(" "&amp;AM18:AM1500&amp;" ",Q508)))&gt;0,Y17,"")))</f>
        <v/>
      </c>
      <c r="Z508" s="967" t="str" cm="1">
        <f t="array" ref="Z508">IF(N508="","",IF(R508&lt;&gt;"","",IF(SUMPRODUCT(--(AN18:AN1500=Z17),--(AM18:AM1500&lt;&gt;""),--ISNUMBER(SEARCH(" "&amp;AM18:AM1500&amp;" ",Q508)))&gt;0,Z17,"")))</f>
        <v/>
      </c>
      <c r="AA508" s="967" t="str" cm="1">
        <f t="array" ref="AA508">IF(N508="","",IF(R508&lt;&gt;"","",IF(SUMPRODUCT(--(AN18:AN1500=AA17),--(AM18:AM1500&lt;&gt;""),--ISNUMBER(SEARCH(" "&amp;AM18:AM1500&amp;" ",Q508)))&gt;0,AA17,"")))</f>
        <v/>
      </c>
      <c r="AB508" s="967" t="str" cm="1">
        <f t="array" ref="AB508">IF(N508="","",IF(R508&lt;&gt;"","",IF(SUMPRODUCT(--(AN18:AN1500=AB17),--(AM18:AM1500&lt;&gt;""),--ISNUMBER(SEARCH(" "&amp;AM18:AM1500&amp;" ",Q508)))&gt;0,AB17,"")))</f>
        <v/>
      </c>
      <c r="AC508" s="967" t="str" cm="1">
        <f t="array" ref="AC508">IF(N508="","",IF(R508&lt;&gt;"","",IF(SUMPRODUCT(--(AN18:AN1500=AC17),--(AM18:AM1500&lt;&gt;""),--ISNUMBER(SEARCH(" "&amp;AM18:AM1500&amp;" ",Q508)))&gt;0,AC17,"")))</f>
        <v/>
      </c>
      <c r="AD508" s="967" t="str" cm="1">
        <f t="array" ref="AD508">IF(N508="","",IF(R508&lt;&gt;"","",IF(SUMPRODUCT(--(AN18:AN1500=AD17),--(AM18:AM1500&lt;&gt;""),--ISNUMBER(SEARCH(" "&amp;AM18:AM1500&amp;" ",Q508)))&gt;0,AD17,"")))</f>
        <v/>
      </c>
      <c r="AE508" s="967" t="str" cm="1">
        <f t="array" ref="AE508">IF(N508="","",IF(R508&lt;&gt;"","",IF(SUMPRODUCT(--(AN18:AN1500=AE17),--(AM18:AM1500&lt;&gt;""),--ISNUMBER(SEARCH(" "&amp;AM18:AM1500&amp;" ",Q508)))&gt;0,AE17,"")))</f>
        <v/>
      </c>
      <c r="AF508" s="967" t="str" cm="1">
        <f t="array" ref="AF508">IF(N508="","",IF(R508&lt;&gt;"","",IF(SUMPRODUCT(--(AN18:AN1500=AF17),--(AM18:AM1500&lt;&gt;""),--ISNUMBER(SEARCH(" "&amp;AM18:AM1500&amp;" ",Q508)))&gt;0,AF17,"")))</f>
        <v/>
      </c>
      <c r="AG508" s="967" t="str" cm="1">
        <f t="array" ref="AG508">IF(N508="","",IF(R508&lt;&gt;"","",IF(SUMPRODUCT(--(AN18:AN1500=AG17),--(AM18:AM1500&lt;&gt;""),--ISNUMBER(SEARCH(" "&amp;AM18:AM1500&amp;" ",Q508)))&gt;0,AG17,"")))</f>
        <v/>
      </c>
      <c r="AH508" s="967" t="str" cm="1">
        <f t="array" ref="AH508">IF(N508="","",IF(R508&lt;&gt;"","",IF(SUMPRODUCT(--(AN18:AN1500=AH17),--(AM18:AM1500&lt;&gt;""),--ISNUMBER(SEARCH(" "&amp;AM18:AM1500&amp;" ",Q508)))&gt;0,AH17,"")))</f>
        <v/>
      </c>
      <c r="AI508" s="967" t="str" cm="1">
        <f t="array" ref="AI508">IF(N508="","",IF(R508&lt;&gt;"","",IF(SUMPRODUCT(--(AN18:AN1500=AI17),--(AM18:AM1500&lt;&gt;""),--ISNUMBER(SEARCH(" "&amp;AM18:AM1500&amp;" ",Q508)))&gt;0,AI17,"")))</f>
        <v/>
      </c>
      <c r="AJ508" s="967" t="str" cm="1">
        <f t="array" ref="AJ508">IF(N508="","",IF(R508&lt;&gt;"","",IF(SUMPRODUCT(--(AN18:AN1500=AJ17),--(AM18:AM1500&lt;&gt;""),--ISNUMBER(SEARCH(" "&amp;AM18:AM1500&amp;" ",Q508)))&gt;0,AJ17,"")))</f>
        <v/>
      </c>
      <c r="AK508" s="967" t="str" cm="1">
        <f t="array" ref="AK508">IF(N508="","",IF(T508&lt;&gt;"",AK17,IF(S508&lt;&gt;"","",IF(R508&lt;&gt;"","",IF(SUMPRODUCT(--(AN18:AN1500=AK17),--(AM18:AM1500&lt;&gt;""),--ISNUMBER(SEARCH(" "&amp;AM18:AM1500&amp;" ",Q508)))&gt;0,AK17,"")))))</f>
        <v/>
      </c>
      <c r="AM508" s="968" t="s">
        <v>2169</v>
      </c>
      <c r="AN508" s="968" t="s">
        <v>1597</v>
      </c>
      <c r="BN508" s="49">
        <v>1</v>
      </c>
    </row>
    <row r="509" spans="3:66" ht="35.1" customHeight="1">
      <c r="C509" s="65"/>
      <c r="D509" s="984" t="str">
        <f t="shared" si="92"/>
        <v/>
      </c>
      <c r="E509" s="982"/>
      <c r="G509" s="964" t="str">
        <f>IF(H509="","",COUNTIF(H18:H509,"&lt;&gt;"))</f>
        <v/>
      </c>
      <c r="H509" s="965" t="str" cm="1">
        <f t="array" ref="H509">IF(L509="","",IF(LEN(L509)&lt;=MAX(10,G13),L509,IFERROR(LEFT(L509,LOOKUP(2,1/(MID(L509,ROW(1:500),1)=" ")/(ROW(1:500)&lt;=MAX(10,G13)),ROW(1:500))-1),LEFT(L509,MAX(10,G13)))))</f>
        <v/>
      </c>
      <c r="I509" s="964" t="str">
        <f t="shared" si="93"/>
        <v/>
      </c>
      <c r="J509" s="964" t="str">
        <f t="shared" si="94"/>
        <v/>
      </c>
      <c r="K509" s="964" t="str">
        <f>IF(M508&lt;&gt;"",K508,IF(K508&lt;MAX(A18:A317),K508+1,""))</f>
        <v/>
      </c>
      <c r="L509" s="965" t="str">
        <f>IF(K509="","",IF(M508&lt;&gt;"",M508,INDEX(E18:E317,MATCH(K509,A18:A317,0))))</f>
        <v/>
      </c>
      <c r="M509" s="965" t="str">
        <f t="shared" si="95"/>
        <v/>
      </c>
      <c r="N509" s="965" t="str">
        <f t="shared" si="96"/>
        <v/>
      </c>
      <c r="O509" s="964" t="str">
        <f t="shared" si="97"/>
        <v/>
      </c>
      <c r="P509" s="964" t="str">
        <f t="shared" si="98"/>
        <v/>
      </c>
      <c r="Q509" s="965" t="str">
        <f t="shared" si="99"/>
        <v/>
      </c>
      <c r="R509" s="964" t="str">
        <f>IF(N509="","",IF(COUNTIF(AP18:AP300,TRIM(Q509))&gt;0,"EXCLUSION EXACTE",""))</f>
        <v/>
      </c>
      <c r="S509" s="964" t="str" cm="1">
        <f t="array" ref="S509">IF(N509="","",IF(SUMPRODUCT(--(AP18:AP300&lt;&gt;""),--ISNUMBER(SEARCH(" "&amp;AP18:AP300&amp;" ",Q509)))&gt;0,"BLOQUE MOLLUSQUES",""))</f>
        <v/>
      </c>
      <c r="T509" s="964" t="str" cm="1">
        <f t="array" ref="T509">IF(N509="","",IF(SUMPRODUCT(--(AT18:AT300&lt;&gt;""),--ISNUMBER(SEARCH(" "&amp;AT18:AT300&amp;" ",Q509)))&gt;0,"FORCE MOLLUSQUES",""))</f>
        <v/>
      </c>
      <c r="U509" s="965" t="str">
        <f t="shared" si="100"/>
        <v/>
      </c>
      <c r="V509" s="965" t="str">
        <f t="shared" si="102"/>
        <v/>
      </c>
      <c r="W509" s="977" t="str">
        <f t="shared" si="101"/>
        <v/>
      </c>
      <c r="X509" s="964" t="str" cm="1">
        <f t="array" ref="X509">IF(N509="","",IF(R509&lt;&gt;"","",IF(SUMPRODUCT(--(AN18:AN1500=X17),--(AM18:AM1500&lt;&gt;""),--ISNUMBER(SEARCH(" "&amp;AM18:AM1500&amp;" ",Q509)))&gt;0,X17,"")))</f>
        <v/>
      </c>
      <c r="Y509" s="964" t="str" cm="1">
        <f t="array" ref="Y509">IF(N509="","",IF(R509&lt;&gt;"","",IF(SUMPRODUCT(--(AN18:AN1500=Y17),--(AM18:AM1500&lt;&gt;""),--ISNUMBER(SEARCH(" "&amp;AM18:AM1500&amp;" ",Q509)))&gt;0,Y17,"")))</f>
        <v/>
      </c>
      <c r="Z509" s="964" t="str" cm="1">
        <f t="array" ref="Z509">IF(N509="","",IF(R509&lt;&gt;"","",IF(SUMPRODUCT(--(AN18:AN1500=Z17),--(AM18:AM1500&lt;&gt;""),--ISNUMBER(SEARCH(" "&amp;AM18:AM1500&amp;" ",Q509)))&gt;0,Z17,"")))</f>
        <v/>
      </c>
      <c r="AA509" s="964" t="str" cm="1">
        <f t="array" ref="AA509">IF(N509="","",IF(R509&lt;&gt;"","",IF(SUMPRODUCT(--(AN18:AN1500=AA17),--(AM18:AM1500&lt;&gt;""),--ISNUMBER(SEARCH(" "&amp;AM18:AM1500&amp;" ",Q509)))&gt;0,AA17,"")))</f>
        <v/>
      </c>
      <c r="AB509" s="964" t="str" cm="1">
        <f t="array" ref="AB509">IF(N509="","",IF(R509&lt;&gt;"","",IF(SUMPRODUCT(--(AN18:AN1500=AB17),--(AM18:AM1500&lt;&gt;""),--ISNUMBER(SEARCH(" "&amp;AM18:AM1500&amp;" ",Q509)))&gt;0,AB17,"")))</f>
        <v/>
      </c>
      <c r="AC509" s="964" t="str" cm="1">
        <f t="array" ref="AC509">IF(N509="","",IF(R509&lt;&gt;"","",IF(SUMPRODUCT(--(AN18:AN1500=AC17),--(AM18:AM1500&lt;&gt;""),--ISNUMBER(SEARCH(" "&amp;AM18:AM1500&amp;" ",Q509)))&gt;0,AC17,"")))</f>
        <v/>
      </c>
      <c r="AD509" s="964" t="str" cm="1">
        <f t="array" ref="AD509">IF(N509="","",IF(R509&lt;&gt;"","",IF(SUMPRODUCT(--(AN18:AN1500=AD17),--(AM18:AM1500&lt;&gt;""),--ISNUMBER(SEARCH(" "&amp;AM18:AM1500&amp;" ",Q509)))&gt;0,AD17,"")))</f>
        <v/>
      </c>
      <c r="AE509" s="964" t="str" cm="1">
        <f t="array" ref="AE509">IF(N509="","",IF(R509&lt;&gt;"","",IF(SUMPRODUCT(--(AN18:AN1500=AE17),--(AM18:AM1500&lt;&gt;""),--ISNUMBER(SEARCH(" "&amp;AM18:AM1500&amp;" ",Q509)))&gt;0,AE17,"")))</f>
        <v/>
      </c>
      <c r="AF509" s="964" t="str" cm="1">
        <f t="array" ref="AF509">IF(N509="","",IF(R509&lt;&gt;"","",IF(SUMPRODUCT(--(AN18:AN1500=AF17),--(AM18:AM1500&lt;&gt;""),--ISNUMBER(SEARCH(" "&amp;AM18:AM1500&amp;" ",Q509)))&gt;0,AF17,"")))</f>
        <v/>
      </c>
      <c r="AG509" s="964" t="str" cm="1">
        <f t="array" ref="AG509">IF(N509="","",IF(R509&lt;&gt;"","",IF(SUMPRODUCT(--(AN18:AN1500=AG17),--(AM18:AM1500&lt;&gt;""),--ISNUMBER(SEARCH(" "&amp;AM18:AM1500&amp;" ",Q509)))&gt;0,AG17,"")))</f>
        <v/>
      </c>
      <c r="AH509" s="964" t="str" cm="1">
        <f t="array" ref="AH509">IF(N509="","",IF(R509&lt;&gt;"","",IF(SUMPRODUCT(--(AN18:AN1500=AH17),--(AM18:AM1500&lt;&gt;""),--ISNUMBER(SEARCH(" "&amp;AM18:AM1500&amp;" ",Q509)))&gt;0,AH17,"")))</f>
        <v/>
      </c>
      <c r="AI509" s="964" t="str" cm="1">
        <f t="array" ref="AI509">IF(N509="","",IF(R509&lt;&gt;"","",IF(SUMPRODUCT(--(AN18:AN1500=AI17),--(AM18:AM1500&lt;&gt;""),--ISNUMBER(SEARCH(" "&amp;AM18:AM1500&amp;" ",Q509)))&gt;0,AI17,"")))</f>
        <v/>
      </c>
      <c r="AJ509" s="964" t="str" cm="1">
        <f t="array" ref="AJ509">IF(N509="","",IF(R509&lt;&gt;"","",IF(SUMPRODUCT(--(AN18:AN1500=AJ17),--(AM18:AM1500&lt;&gt;""),--ISNUMBER(SEARCH(" "&amp;AM18:AM1500&amp;" ",Q509)))&gt;0,AJ17,"")))</f>
        <v/>
      </c>
      <c r="AK509" s="964" t="str" cm="1">
        <f t="array" ref="AK509">IF(N509="","",IF(T509&lt;&gt;"",AK17,IF(S509&lt;&gt;"","",IF(R509&lt;&gt;"","",IF(SUMPRODUCT(--(AN18:AN1500=AK17),--(AM18:AM1500&lt;&gt;""),--ISNUMBER(SEARCH(" "&amp;AM18:AM1500&amp;" ",Q509)))&gt;0,AK17,"")))))</f>
        <v/>
      </c>
      <c r="AM509" s="964" t="s">
        <v>2256</v>
      </c>
      <c r="AN509" s="964" t="s">
        <v>1597</v>
      </c>
      <c r="BN509" s="49">
        <v>1</v>
      </c>
    </row>
    <row r="510" spans="3:66" ht="35.1" customHeight="1">
      <c r="C510" s="65"/>
      <c r="D510" s="984" t="str">
        <f t="shared" si="92"/>
        <v/>
      </c>
      <c r="E510" s="982"/>
      <c r="G510" s="963" t="str">
        <f>IF(H510="","",COUNTIF(H18:H510,"&lt;&gt;"))</f>
        <v/>
      </c>
      <c r="H510" s="958" t="str" cm="1">
        <f t="array" ref="H510">IF(L510="","",IF(LEN(L510)&lt;=MAX(10,G13),L510,IFERROR(LEFT(L510,LOOKUP(2,1/(MID(L510,ROW(1:500),1)=" ")/(ROW(1:500)&lt;=MAX(10,G13)),ROW(1:500))-1),LEFT(L510,MAX(10,G13)))))</f>
        <v/>
      </c>
      <c r="I510" s="963" t="str">
        <f t="shared" si="93"/>
        <v/>
      </c>
      <c r="J510" s="963" t="str">
        <f t="shared" si="94"/>
        <v/>
      </c>
      <c r="K510" s="964" t="str">
        <f>IF(M509&lt;&gt;"",K509,IF(K509&lt;MAX(A18:A317),K509+1,""))</f>
        <v/>
      </c>
      <c r="L510" s="965" t="str">
        <f>IF(K510="","",IF(M509&lt;&gt;"",M509,INDEX(E18:E317,MATCH(K510,A18:A317,0))))</f>
        <v/>
      </c>
      <c r="M510" s="965" t="str">
        <f t="shared" si="95"/>
        <v/>
      </c>
      <c r="N510" s="966" t="str">
        <f t="shared" si="96"/>
        <v/>
      </c>
      <c r="O510" s="967" t="str">
        <f t="shared" si="97"/>
        <v/>
      </c>
      <c r="P510" s="967" t="str">
        <f t="shared" si="98"/>
        <v/>
      </c>
      <c r="Q510" s="966" t="str">
        <f t="shared" si="99"/>
        <v/>
      </c>
      <c r="R510" s="967" t="str">
        <f>IF(N510="","",IF(COUNTIF(AP18:AP300,TRIM(Q510))&gt;0,"EXCLUSION EXACTE",""))</f>
        <v/>
      </c>
      <c r="S510" s="967" t="str" cm="1">
        <f t="array" ref="S510">IF(N510="","",IF(SUMPRODUCT(--(AP18:AP300&lt;&gt;""),--ISNUMBER(SEARCH(" "&amp;AP18:AP300&amp;" ",Q510)))&gt;0,"BLOQUE MOLLUSQUES",""))</f>
        <v/>
      </c>
      <c r="T510" s="967" t="str" cm="1">
        <f t="array" ref="T510">IF(N510="","",IF(SUMPRODUCT(--(AT18:AT300&lt;&gt;""),--ISNUMBER(SEARCH(" "&amp;AT18:AT300&amp;" ",Q510)))&gt;0,"FORCE MOLLUSQUES",""))</f>
        <v/>
      </c>
      <c r="U510" s="966" t="str">
        <f t="shared" si="100"/>
        <v/>
      </c>
      <c r="V510" s="966" t="str">
        <f t="shared" si="102"/>
        <v/>
      </c>
      <c r="W510" s="991" t="str">
        <f t="shared" si="101"/>
        <v/>
      </c>
      <c r="X510" s="967" t="str" cm="1">
        <f t="array" ref="X510">IF(N510="","",IF(R510&lt;&gt;"","",IF(SUMPRODUCT(--(AN18:AN1500=X17),--(AM18:AM1500&lt;&gt;""),--ISNUMBER(SEARCH(" "&amp;AM18:AM1500&amp;" ",Q510)))&gt;0,X17,"")))</f>
        <v/>
      </c>
      <c r="Y510" s="967" t="str" cm="1">
        <f t="array" ref="Y510">IF(N510="","",IF(R510&lt;&gt;"","",IF(SUMPRODUCT(--(AN18:AN1500=Y17),--(AM18:AM1500&lt;&gt;""),--ISNUMBER(SEARCH(" "&amp;AM18:AM1500&amp;" ",Q510)))&gt;0,Y17,"")))</f>
        <v/>
      </c>
      <c r="Z510" s="967" t="str" cm="1">
        <f t="array" ref="Z510">IF(N510="","",IF(R510&lt;&gt;"","",IF(SUMPRODUCT(--(AN18:AN1500=Z17),--(AM18:AM1500&lt;&gt;""),--ISNUMBER(SEARCH(" "&amp;AM18:AM1500&amp;" ",Q510)))&gt;0,Z17,"")))</f>
        <v/>
      </c>
      <c r="AA510" s="967" t="str" cm="1">
        <f t="array" ref="AA510">IF(N510="","",IF(R510&lt;&gt;"","",IF(SUMPRODUCT(--(AN18:AN1500=AA17),--(AM18:AM1500&lt;&gt;""),--ISNUMBER(SEARCH(" "&amp;AM18:AM1500&amp;" ",Q510)))&gt;0,AA17,"")))</f>
        <v/>
      </c>
      <c r="AB510" s="967" t="str" cm="1">
        <f t="array" ref="AB510">IF(N510="","",IF(R510&lt;&gt;"","",IF(SUMPRODUCT(--(AN18:AN1500=AB17),--(AM18:AM1500&lt;&gt;""),--ISNUMBER(SEARCH(" "&amp;AM18:AM1500&amp;" ",Q510)))&gt;0,AB17,"")))</f>
        <v/>
      </c>
      <c r="AC510" s="967" t="str" cm="1">
        <f t="array" ref="AC510">IF(N510="","",IF(R510&lt;&gt;"","",IF(SUMPRODUCT(--(AN18:AN1500=AC17),--(AM18:AM1500&lt;&gt;""),--ISNUMBER(SEARCH(" "&amp;AM18:AM1500&amp;" ",Q510)))&gt;0,AC17,"")))</f>
        <v/>
      </c>
      <c r="AD510" s="967" t="str" cm="1">
        <f t="array" ref="AD510">IF(N510="","",IF(R510&lt;&gt;"","",IF(SUMPRODUCT(--(AN18:AN1500=AD17),--(AM18:AM1500&lt;&gt;""),--ISNUMBER(SEARCH(" "&amp;AM18:AM1500&amp;" ",Q510)))&gt;0,AD17,"")))</f>
        <v/>
      </c>
      <c r="AE510" s="967" t="str" cm="1">
        <f t="array" ref="AE510">IF(N510="","",IF(R510&lt;&gt;"","",IF(SUMPRODUCT(--(AN18:AN1500=AE17),--(AM18:AM1500&lt;&gt;""),--ISNUMBER(SEARCH(" "&amp;AM18:AM1500&amp;" ",Q510)))&gt;0,AE17,"")))</f>
        <v/>
      </c>
      <c r="AF510" s="967" t="str" cm="1">
        <f t="array" ref="AF510">IF(N510="","",IF(R510&lt;&gt;"","",IF(SUMPRODUCT(--(AN18:AN1500=AF17),--(AM18:AM1500&lt;&gt;""),--ISNUMBER(SEARCH(" "&amp;AM18:AM1500&amp;" ",Q510)))&gt;0,AF17,"")))</f>
        <v/>
      </c>
      <c r="AG510" s="967" t="str" cm="1">
        <f t="array" ref="AG510">IF(N510="","",IF(R510&lt;&gt;"","",IF(SUMPRODUCT(--(AN18:AN1500=AG17),--(AM18:AM1500&lt;&gt;""),--ISNUMBER(SEARCH(" "&amp;AM18:AM1500&amp;" ",Q510)))&gt;0,AG17,"")))</f>
        <v/>
      </c>
      <c r="AH510" s="967" t="str" cm="1">
        <f t="array" ref="AH510">IF(N510="","",IF(R510&lt;&gt;"","",IF(SUMPRODUCT(--(AN18:AN1500=AH17),--(AM18:AM1500&lt;&gt;""),--ISNUMBER(SEARCH(" "&amp;AM18:AM1500&amp;" ",Q510)))&gt;0,AH17,"")))</f>
        <v/>
      </c>
      <c r="AI510" s="967" t="str" cm="1">
        <f t="array" ref="AI510">IF(N510="","",IF(R510&lt;&gt;"","",IF(SUMPRODUCT(--(AN18:AN1500=AI17),--(AM18:AM1500&lt;&gt;""),--ISNUMBER(SEARCH(" "&amp;AM18:AM1500&amp;" ",Q510)))&gt;0,AI17,"")))</f>
        <v/>
      </c>
      <c r="AJ510" s="967" t="str" cm="1">
        <f t="array" ref="AJ510">IF(N510="","",IF(R510&lt;&gt;"","",IF(SUMPRODUCT(--(AN18:AN1500=AJ17),--(AM18:AM1500&lt;&gt;""),--ISNUMBER(SEARCH(" "&amp;AM18:AM1500&amp;" ",Q510)))&gt;0,AJ17,"")))</f>
        <v/>
      </c>
      <c r="AK510" s="967" t="str" cm="1">
        <f t="array" ref="AK510">IF(N510="","",IF(T510&lt;&gt;"",AK17,IF(S510&lt;&gt;"","",IF(R510&lt;&gt;"","",IF(SUMPRODUCT(--(AN18:AN1500=AK17),--(AM18:AM1500&lt;&gt;""),--ISNUMBER(SEARCH(" "&amp;AM18:AM1500&amp;" ",Q510)))&gt;0,AK17,"")))))</f>
        <v/>
      </c>
      <c r="AM510" s="968" t="s">
        <v>2257</v>
      </c>
      <c r="AN510" s="968" t="s">
        <v>1597</v>
      </c>
      <c r="BN510" s="49">
        <v>1</v>
      </c>
    </row>
    <row r="511" spans="3:66" ht="35.1" customHeight="1">
      <c r="C511" s="65"/>
      <c r="D511" s="984" t="str">
        <f t="shared" si="92"/>
        <v/>
      </c>
      <c r="E511" s="982"/>
      <c r="G511" s="964" t="str">
        <f>IF(H511="","",COUNTIF(H18:H511,"&lt;&gt;"))</f>
        <v/>
      </c>
      <c r="H511" s="965" t="str" cm="1">
        <f t="array" ref="H511">IF(L511="","",IF(LEN(L511)&lt;=MAX(10,G13),L511,IFERROR(LEFT(L511,LOOKUP(2,1/(MID(L511,ROW(1:500),1)=" ")/(ROW(1:500)&lt;=MAX(10,G13)),ROW(1:500))-1),LEFT(L511,MAX(10,G13)))))</f>
        <v/>
      </c>
      <c r="I511" s="964" t="str">
        <f t="shared" si="93"/>
        <v/>
      </c>
      <c r="J511" s="964" t="str">
        <f t="shared" si="94"/>
        <v/>
      </c>
      <c r="K511" s="964" t="str">
        <f>IF(M510&lt;&gt;"",K510,IF(K510&lt;MAX(A18:A317),K510+1,""))</f>
        <v/>
      </c>
      <c r="L511" s="965" t="str">
        <f>IF(K511="","",IF(M510&lt;&gt;"",M510,INDEX(E18:E317,MATCH(K511,A18:A317,0))))</f>
        <v/>
      </c>
      <c r="M511" s="965" t="str">
        <f t="shared" si="95"/>
        <v/>
      </c>
      <c r="N511" s="965" t="str">
        <f t="shared" si="96"/>
        <v/>
      </c>
      <c r="O511" s="964" t="str">
        <f t="shared" si="97"/>
        <v/>
      </c>
      <c r="P511" s="964" t="str">
        <f t="shared" si="98"/>
        <v/>
      </c>
      <c r="Q511" s="965" t="str">
        <f t="shared" si="99"/>
        <v/>
      </c>
      <c r="R511" s="964" t="str">
        <f>IF(N511="","",IF(COUNTIF(AP18:AP300,TRIM(Q511))&gt;0,"EXCLUSION EXACTE",""))</f>
        <v/>
      </c>
      <c r="S511" s="964" t="str" cm="1">
        <f t="array" ref="S511">IF(N511="","",IF(SUMPRODUCT(--(AP18:AP300&lt;&gt;""),--ISNUMBER(SEARCH(" "&amp;AP18:AP300&amp;" ",Q511)))&gt;0,"BLOQUE MOLLUSQUES",""))</f>
        <v/>
      </c>
      <c r="T511" s="964" t="str" cm="1">
        <f t="array" ref="T511">IF(N511="","",IF(SUMPRODUCT(--(AT18:AT300&lt;&gt;""),--ISNUMBER(SEARCH(" "&amp;AT18:AT300&amp;" ",Q511)))&gt;0,"FORCE MOLLUSQUES",""))</f>
        <v/>
      </c>
      <c r="U511" s="965" t="str">
        <f t="shared" si="100"/>
        <v/>
      </c>
      <c r="V511" s="965" t="str">
        <f t="shared" si="102"/>
        <v/>
      </c>
      <c r="W511" s="977" t="str">
        <f t="shared" si="101"/>
        <v/>
      </c>
      <c r="X511" s="964" t="str" cm="1">
        <f t="array" ref="X511">IF(N511="","",IF(R511&lt;&gt;"","",IF(SUMPRODUCT(--(AN18:AN1500=X17),--(AM18:AM1500&lt;&gt;""),--ISNUMBER(SEARCH(" "&amp;AM18:AM1500&amp;" ",Q511)))&gt;0,X17,"")))</f>
        <v/>
      </c>
      <c r="Y511" s="964" t="str" cm="1">
        <f t="array" ref="Y511">IF(N511="","",IF(R511&lt;&gt;"","",IF(SUMPRODUCT(--(AN18:AN1500=Y17),--(AM18:AM1500&lt;&gt;""),--ISNUMBER(SEARCH(" "&amp;AM18:AM1500&amp;" ",Q511)))&gt;0,Y17,"")))</f>
        <v/>
      </c>
      <c r="Z511" s="964" t="str" cm="1">
        <f t="array" ref="Z511">IF(N511="","",IF(R511&lt;&gt;"","",IF(SUMPRODUCT(--(AN18:AN1500=Z17),--(AM18:AM1500&lt;&gt;""),--ISNUMBER(SEARCH(" "&amp;AM18:AM1500&amp;" ",Q511)))&gt;0,Z17,"")))</f>
        <v/>
      </c>
      <c r="AA511" s="964" t="str" cm="1">
        <f t="array" ref="AA511">IF(N511="","",IF(R511&lt;&gt;"","",IF(SUMPRODUCT(--(AN18:AN1500=AA17),--(AM18:AM1500&lt;&gt;""),--ISNUMBER(SEARCH(" "&amp;AM18:AM1500&amp;" ",Q511)))&gt;0,AA17,"")))</f>
        <v/>
      </c>
      <c r="AB511" s="964" t="str" cm="1">
        <f t="array" ref="AB511">IF(N511="","",IF(R511&lt;&gt;"","",IF(SUMPRODUCT(--(AN18:AN1500=AB17),--(AM18:AM1500&lt;&gt;""),--ISNUMBER(SEARCH(" "&amp;AM18:AM1500&amp;" ",Q511)))&gt;0,AB17,"")))</f>
        <v/>
      </c>
      <c r="AC511" s="964" t="str" cm="1">
        <f t="array" ref="AC511">IF(N511="","",IF(R511&lt;&gt;"","",IF(SUMPRODUCT(--(AN18:AN1500=AC17),--(AM18:AM1500&lt;&gt;""),--ISNUMBER(SEARCH(" "&amp;AM18:AM1500&amp;" ",Q511)))&gt;0,AC17,"")))</f>
        <v/>
      </c>
      <c r="AD511" s="964" t="str" cm="1">
        <f t="array" ref="AD511">IF(N511="","",IF(R511&lt;&gt;"","",IF(SUMPRODUCT(--(AN18:AN1500=AD17),--(AM18:AM1500&lt;&gt;""),--ISNUMBER(SEARCH(" "&amp;AM18:AM1500&amp;" ",Q511)))&gt;0,AD17,"")))</f>
        <v/>
      </c>
      <c r="AE511" s="964" t="str" cm="1">
        <f t="array" ref="AE511">IF(N511="","",IF(R511&lt;&gt;"","",IF(SUMPRODUCT(--(AN18:AN1500=AE17),--(AM18:AM1500&lt;&gt;""),--ISNUMBER(SEARCH(" "&amp;AM18:AM1500&amp;" ",Q511)))&gt;0,AE17,"")))</f>
        <v/>
      </c>
      <c r="AF511" s="964" t="str" cm="1">
        <f t="array" ref="AF511">IF(N511="","",IF(R511&lt;&gt;"","",IF(SUMPRODUCT(--(AN18:AN1500=AF17),--(AM18:AM1500&lt;&gt;""),--ISNUMBER(SEARCH(" "&amp;AM18:AM1500&amp;" ",Q511)))&gt;0,AF17,"")))</f>
        <v/>
      </c>
      <c r="AG511" s="964" t="str" cm="1">
        <f t="array" ref="AG511">IF(N511="","",IF(R511&lt;&gt;"","",IF(SUMPRODUCT(--(AN18:AN1500=AG17),--(AM18:AM1500&lt;&gt;""),--ISNUMBER(SEARCH(" "&amp;AM18:AM1500&amp;" ",Q511)))&gt;0,AG17,"")))</f>
        <v/>
      </c>
      <c r="AH511" s="964" t="str" cm="1">
        <f t="array" ref="AH511">IF(N511="","",IF(R511&lt;&gt;"","",IF(SUMPRODUCT(--(AN18:AN1500=AH17),--(AM18:AM1500&lt;&gt;""),--ISNUMBER(SEARCH(" "&amp;AM18:AM1500&amp;" ",Q511)))&gt;0,AH17,"")))</f>
        <v/>
      </c>
      <c r="AI511" s="964" t="str" cm="1">
        <f t="array" ref="AI511">IF(N511="","",IF(R511&lt;&gt;"","",IF(SUMPRODUCT(--(AN18:AN1500=AI17),--(AM18:AM1500&lt;&gt;""),--ISNUMBER(SEARCH(" "&amp;AM18:AM1500&amp;" ",Q511)))&gt;0,AI17,"")))</f>
        <v/>
      </c>
      <c r="AJ511" s="964" t="str" cm="1">
        <f t="array" ref="AJ511">IF(N511="","",IF(R511&lt;&gt;"","",IF(SUMPRODUCT(--(AN18:AN1500=AJ17),--(AM18:AM1500&lt;&gt;""),--ISNUMBER(SEARCH(" "&amp;AM18:AM1500&amp;" ",Q511)))&gt;0,AJ17,"")))</f>
        <v/>
      </c>
      <c r="AK511" s="964" t="str" cm="1">
        <f t="array" ref="AK511">IF(N511="","",IF(T511&lt;&gt;"",AK17,IF(S511&lt;&gt;"","",IF(R511&lt;&gt;"","",IF(SUMPRODUCT(--(AN18:AN1500=AK17),--(AM18:AM1500&lt;&gt;""),--ISNUMBER(SEARCH(" "&amp;AM18:AM1500&amp;" ",Q511)))&gt;0,AK17,"")))))</f>
        <v/>
      </c>
      <c r="AM511" s="964" t="s">
        <v>2258</v>
      </c>
      <c r="AN511" s="964" t="s">
        <v>1597</v>
      </c>
      <c r="BN511" s="49">
        <v>1</v>
      </c>
    </row>
    <row r="512" spans="3:66" ht="35.1" customHeight="1">
      <c r="C512" s="65"/>
      <c r="D512" s="984" t="str">
        <f t="shared" si="92"/>
        <v/>
      </c>
      <c r="E512" s="982"/>
      <c r="G512" s="963" t="str">
        <f>IF(H512="","",COUNTIF(H18:H512,"&lt;&gt;"))</f>
        <v/>
      </c>
      <c r="H512" s="958" t="str" cm="1">
        <f t="array" ref="H512">IF(L512="","",IF(LEN(L512)&lt;=MAX(10,G13),L512,IFERROR(LEFT(L512,LOOKUP(2,1/(MID(L512,ROW(1:500),1)=" ")/(ROW(1:500)&lt;=MAX(10,G13)),ROW(1:500))-1),LEFT(L512,MAX(10,G13)))))</f>
        <v/>
      </c>
      <c r="I512" s="963" t="str">
        <f t="shared" si="93"/>
        <v/>
      </c>
      <c r="J512" s="963" t="str">
        <f t="shared" si="94"/>
        <v/>
      </c>
      <c r="K512" s="964" t="str">
        <f>IF(M511&lt;&gt;"",K511,IF(K511&lt;MAX(A18:A317),K511+1,""))</f>
        <v/>
      </c>
      <c r="L512" s="965" t="str">
        <f>IF(K512="","",IF(M511&lt;&gt;"",M511,INDEX(E18:E317,MATCH(K512,A18:A317,0))))</f>
        <v/>
      </c>
      <c r="M512" s="965" t="str">
        <f t="shared" si="95"/>
        <v/>
      </c>
      <c r="N512" s="966" t="str">
        <f t="shared" si="96"/>
        <v/>
      </c>
      <c r="O512" s="967" t="str">
        <f t="shared" si="97"/>
        <v/>
      </c>
      <c r="P512" s="967" t="str">
        <f t="shared" si="98"/>
        <v/>
      </c>
      <c r="Q512" s="966" t="str">
        <f t="shared" si="99"/>
        <v/>
      </c>
      <c r="R512" s="967" t="str">
        <f>IF(N512="","",IF(COUNTIF(AP18:AP300,TRIM(Q512))&gt;0,"EXCLUSION EXACTE",""))</f>
        <v/>
      </c>
      <c r="S512" s="967" t="str" cm="1">
        <f t="array" ref="S512">IF(N512="","",IF(SUMPRODUCT(--(AP18:AP300&lt;&gt;""),--ISNUMBER(SEARCH(" "&amp;AP18:AP300&amp;" ",Q512)))&gt;0,"BLOQUE MOLLUSQUES",""))</f>
        <v/>
      </c>
      <c r="T512" s="967" t="str" cm="1">
        <f t="array" ref="T512">IF(N512="","",IF(SUMPRODUCT(--(AT18:AT300&lt;&gt;""),--ISNUMBER(SEARCH(" "&amp;AT18:AT300&amp;" ",Q512)))&gt;0,"FORCE MOLLUSQUES",""))</f>
        <v/>
      </c>
      <c r="U512" s="966" t="str">
        <f t="shared" si="100"/>
        <v/>
      </c>
      <c r="V512" s="966" t="str">
        <f t="shared" si="102"/>
        <v/>
      </c>
      <c r="W512" s="991" t="str">
        <f t="shared" si="101"/>
        <v/>
      </c>
      <c r="X512" s="967" t="str" cm="1">
        <f t="array" ref="X512">IF(N512="","",IF(R512&lt;&gt;"","",IF(SUMPRODUCT(--(AN18:AN1500=X17),--(AM18:AM1500&lt;&gt;""),--ISNUMBER(SEARCH(" "&amp;AM18:AM1500&amp;" ",Q512)))&gt;0,X17,"")))</f>
        <v/>
      </c>
      <c r="Y512" s="967" t="str" cm="1">
        <f t="array" ref="Y512">IF(N512="","",IF(R512&lt;&gt;"","",IF(SUMPRODUCT(--(AN18:AN1500=Y17),--(AM18:AM1500&lt;&gt;""),--ISNUMBER(SEARCH(" "&amp;AM18:AM1500&amp;" ",Q512)))&gt;0,Y17,"")))</f>
        <v/>
      </c>
      <c r="Z512" s="967" t="str" cm="1">
        <f t="array" ref="Z512">IF(N512="","",IF(R512&lt;&gt;"","",IF(SUMPRODUCT(--(AN18:AN1500=Z17),--(AM18:AM1500&lt;&gt;""),--ISNUMBER(SEARCH(" "&amp;AM18:AM1500&amp;" ",Q512)))&gt;0,Z17,"")))</f>
        <v/>
      </c>
      <c r="AA512" s="967" t="str" cm="1">
        <f t="array" ref="AA512">IF(N512="","",IF(R512&lt;&gt;"","",IF(SUMPRODUCT(--(AN18:AN1500=AA17),--(AM18:AM1500&lt;&gt;""),--ISNUMBER(SEARCH(" "&amp;AM18:AM1500&amp;" ",Q512)))&gt;0,AA17,"")))</f>
        <v/>
      </c>
      <c r="AB512" s="967" t="str" cm="1">
        <f t="array" ref="AB512">IF(N512="","",IF(R512&lt;&gt;"","",IF(SUMPRODUCT(--(AN18:AN1500=AB17),--(AM18:AM1500&lt;&gt;""),--ISNUMBER(SEARCH(" "&amp;AM18:AM1500&amp;" ",Q512)))&gt;0,AB17,"")))</f>
        <v/>
      </c>
      <c r="AC512" s="967" t="str" cm="1">
        <f t="array" ref="AC512">IF(N512="","",IF(R512&lt;&gt;"","",IF(SUMPRODUCT(--(AN18:AN1500=AC17),--(AM18:AM1500&lt;&gt;""),--ISNUMBER(SEARCH(" "&amp;AM18:AM1500&amp;" ",Q512)))&gt;0,AC17,"")))</f>
        <v/>
      </c>
      <c r="AD512" s="967" t="str" cm="1">
        <f t="array" ref="AD512">IF(N512="","",IF(R512&lt;&gt;"","",IF(SUMPRODUCT(--(AN18:AN1500=AD17),--(AM18:AM1500&lt;&gt;""),--ISNUMBER(SEARCH(" "&amp;AM18:AM1500&amp;" ",Q512)))&gt;0,AD17,"")))</f>
        <v/>
      </c>
      <c r="AE512" s="967" t="str" cm="1">
        <f t="array" ref="AE512">IF(N512="","",IF(R512&lt;&gt;"","",IF(SUMPRODUCT(--(AN18:AN1500=AE17),--(AM18:AM1500&lt;&gt;""),--ISNUMBER(SEARCH(" "&amp;AM18:AM1500&amp;" ",Q512)))&gt;0,AE17,"")))</f>
        <v/>
      </c>
      <c r="AF512" s="967" t="str" cm="1">
        <f t="array" ref="AF512">IF(N512="","",IF(R512&lt;&gt;"","",IF(SUMPRODUCT(--(AN18:AN1500=AF17),--(AM18:AM1500&lt;&gt;""),--ISNUMBER(SEARCH(" "&amp;AM18:AM1500&amp;" ",Q512)))&gt;0,AF17,"")))</f>
        <v/>
      </c>
      <c r="AG512" s="967" t="str" cm="1">
        <f t="array" ref="AG512">IF(N512="","",IF(R512&lt;&gt;"","",IF(SUMPRODUCT(--(AN18:AN1500=AG17),--(AM18:AM1500&lt;&gt;""),--ISNUMBER(SEARCH(" "&amp;AM18:AM1500&amp;" ",Q512)))&gt;0,AG17,"")))</f>
        <v/>
      </c>
      <c r="AH512" s="967" t="str" cm="1">
        <f t="array" ref="AH512">IF(N512="","",IF(R512&lt;&gt;"","",IF(SUMPRODUCT(--(AN18:AN1500=AH17),--(AM18:AM1500&lt;&gt;""),--ISNUMBER(SEARCH(" "&amp;AM18:AM1500&amp;" ",Q512)))&gt;0,AH17,"")))</f>
        <v/>
      </c>
      <c r="AI512" s="967" t="str" cm="1">
        <f t="array" ref="AI512">IF(N512="","",IF(R512&lt;&gt;"","",IF(SUMPRODUCT(--(AN18:AN1500=AI17),--(AM18:AM1500&lt;&gt;""),--ISNUMBER(SEARCH(" "&amp;AM18:AM1500&amp;" ",Q512)))&gt;0,AI17,"")))</f>
        <v/>
      </c>
      <c r="AJ512" s="967" t="str" cm="1">
        <f t="array" ref="AJ512">IF(N512="","",IF(R512&lt;&gt;"","",IF(SUMPRODUCT(--(AN18:AN1500=AJ17),--(AM18:AM1500&lt;&gt;""),--ISNUMBER(SEARCH(" "&amp;AM18:AM1500&amp;" ",Q512)))&gt;0,AJ17,"")))</f>
        <v/>
      </c>
      <c r="AK512" s="967" t="str" cm="1">
        <f t="array" ref="AK512">IF(N512="","",IF(T512&lt;&gt;"",AK17,IF(S512&lt;&gt;"","",IF(R512&lt;&gt;"","",IF(SUMPRODUCT(--(AN18:AN1500=AK17),--(AM18:AM1500&lt;&gt;""),--ISNUMBER(SEARCH(" "&amp;AM18:AM1500&amp;" ",Q512)))&gt;0,AK17,"")))))</f>
        <v/>
      </c>
      <c r="AM512" s="968" t="s">
        <v>248</v>
      </c>
      <c r="AN512" s="968" t="s">
        <v>1597</v>
      </c>
      <c r="BN512" s="49">
        <v>1</v>
      </c>
    </row>
    <row r="513" spans="3:66" ht="35.1" customHeight="1">
      <c r="C513" s="65"/>
      <c r="D513" s="984" t="str">
        <f t="shared" si="92"/>
        <v/>
      </c>
      <c r="E513" s="982"/>
      <c r="G513" s="964" t="str">
        <f>IF(H513="","",COUNTIF(H18:H513,"&lt;&gt;"))</f>
        <v/>
      </c>
      <c r="H513" s="965" t="str" cm="1">
        <f t="array" ref="H513">IF(L513="","",IF(LEN(L513)&lt;=MAX(10,G13),L513,IFERROR(LEFT(L513,LOOKUP(2,1/(MID(L513,ROW(1:500),1)=" ")/(ROW(1:500)&lt;=MAX(10,G13)),ROW(1:500))-1),LEFT(L513,MAX(10,G13)))))</f>
        <v/>
      </c>
      <c r="I513" s="964" t="str">
        <f t="shared" si="93"/>
        <v/>
      </c>
      <c r="J513" s="964" t="str">
        <f t="shared" si="94"/>
        <v/>
      </c>
      <c r="K513" s="964" t="str">
        <f>IF(M512&lt;&gt;"",K512,IF(K512&lt;MAX(A18:A317),K512+1,""))</f>
        <v/>
      </c>
      <c r="L513" s="965" t="str">
        <f>IF(K513="","",IF(M512&lt;&gt;"",M512,INDEX(E18:E317,MATCH(K513,A18:A317,0))))</f>
        <v/>
      </c>
      <c r="M513" s="965" t="str">
        <f t="shared" si="95"/>
        <v/>
      </c>
      <c r="N513" s="965" t="str">
        <f t="shared" si="96"/>
        <v/>
      </c>
      <c r="O513" s="964" t="str">
        <f t="shared" si="97"/>
        <v/>
      </c>
      <c r="P513" s="964" t="str">
        <f t="shared" si="98"/>
        <v/>
      </c>
      <c r="Q513" s="965" t="str">
        <f t="shared" si="99"/>
        <v/>
      </c>
      <c r="R513" s="964" t="str">
        <f>IF(N513="","",IF(COUNTIF(AP18:AP300,TRIM(Q513))&gt;0,"EXCLUSION EXACTE",""))</f>
        <v/>
      </c>
      <c r="S513" s="964" t="str" cm="1">
        <f t="array" ref="S513">IF(N513="","",IF(SUMPRODUCT(--(AP18:AP300&lt;&gt;""),--ISNUMBER(SEARCH(" "&amp;AP18:AP300&amp;" ",Q513)))&gt;0,"BLOQUE MOLLUSQUES",""))</f>
        <v/>
      </c>
      <c r="T513" s="964" t="str" cm="1">
        <f t="array" ref="T513">IF(N513="","",IF(SUMPRODUCT(--(AT18:AT300&lt;&gt;""),--ISNUMBER(SEARCH(" "&amp;AT18:AT300&amp;" ",Q513)))&gt;0,"FORCE MOLLUSQUES",""))</f>
        <v/>
      </c>
      <c r="U513" s="965" t="str">
        <f t="shared" si="100"/>
        <v/>
      </c>
      <c r="V513" s="965" t="str">
        <f t="shared" si="102"/>
        <v/>
      </c>
      <c r="W513" s="977" t="str">
        <f t="shared" si="101"/>
        <v/>
      </c>
      <c r="X513" s="964" t="str" cm="1">
        <f t="array" ref="X513">IF(N513="","",IF(R513&lt;&gt;"","",IF(SUMPRODUCT(--(AN18:AN1500=X17),--(AM18:AM1500&lt;&gt;""),--ISNUMBER(SEARCH(" "&amp;AM18:AM1500&amp;" ",Q513)))&gt;0,X17,"")))</f>
        <v/>
      </c>
      <c r="Y513" s="964" t="str" cm="1">
        <f t="array" ref="Y513">IF(N513="","",IF(R513&lt;&gt;"","",IF(SUMPRODUCT(--(AN18:AN1500=Y17),--(AM18:AM1500&lt;&gt;""),--ISNUMBER(SEARCH(" "&amp;AM18:AM1500&amp;" ",Q513)))&gt;0,Y17,"")))</f>
        <v/>
      </c>
      <c r="Z513" s="964" t="str" cm="1">
        <f t="array" ref="Z513">IF(N513="","",IF(R513&lt;&gt;"","",IF(SUMPRODUCT(--(AN18:AN1500=Z17),--(AM18:AM1500&lt;&gt;""),--ISNUMBER(SEARCH(" "&amp;AM18:AM1500&amp;" ",Q513)))&gt;0,Z17,"")))</f>
        <v/>
      </c>
      <c r="AA513" s="964" t="str" cm="1">
        <f t="array" ref="AA513">IF(N513="","",IF(R513&lt;&gt;"","",IF(SUMPRODUCT(--(AN18:AN1500=AA17),--(AM18:AM1500&lt;&gt;""),--ISNUMBER(SEARCH(" "&amp;AM18:AM1500&amp;" ",Q513)))&gt;0,AA17,"")))</f>
        <v/>
      </c>
      <c r="AB513" s="964" t="str" cm="1">
        <f t="array" ref="AB513">IF(N513="","",IF(R513&lt;&gt;"","",IF(SUMPRODUCT(--(AN18:AN1500=AB17),--(AM18:AM1500&lt;&gt;""),--ISNUMBER(SEARCH(" "&amp;AM18:AM1500&amp;" ",Q513)))&gt;0,AB17,"")))</f>
        <v/>
      </c>
      <c r="AC513" s="964" t="str" cm="1">
        <f t="array" ref="AC513">IF(N513="","",IF(R513&lt;&gt;"","",IF(SUMPRODUCT(--(AN18:AN1500=AC17),--(AM18:AM1500&lt;&gt;""),--ISNUMBER(SEARCH(" "&amp;AM18:AM1500&amp;" ",Q513)))&gt;0,AC17,"")))</f>
        <v/>
      </c>
      <c r="AD513" s="964" t="str" cm="1">
        <f t="array" ref="AD513">IF(N513="","",IF(R513&lt;&gt;"","",IF(SUMPRODUCT(--(AN18:AN1500=AD17),--(AM18:AM1500&lt;&gt;""),--ISNUMBER(SEARCH(" "&amp;AM18:AM1500&amp;" ",Q513)))&gt;0,AD17,"")))</f>
        <v/>
      </c>
      <c r="AE513" s="964" t="str" cm="1">
        <f t="array" ref="AE513">IF(N513="","",IF(R513&lt;&gt;"","",IF(SUMPRODUCT(--(AN18:AN1500=AE17),--(AM18:AM1500&lt;&gt;""),--ISNUMBER(SEARCH(" "&amp;AM18:AM1500&amp;" ",Q513)))&gt;0,AE17,"")))</f>
        <v/>
      </c>
      <c r="AF513" s="964" t="str" cm="1">
        <f t="array" ref="AF513">IF(N513="","",IF(R513&lt;&gt;"","",IF(SUMPRODUCT(--(AN18:AN1500=AF17),--(AM18:AM1500&lt;&gt;""),--ISNUMBER(SEARCH(" "&amp;AM18:AM1500&amp;" ",Q513)))&gt;0,AF17,"")))</f>
        <v/>
      </c>
      <c r="AG513" s="964" t="str" cm="1">
        <f t="array" ref="AG513">IF(N513="","",IF(R513&lt;&gt;"","",IF(SUMPRODUCT(--(AN18:AN1500=AG17),--(AM18:AM1500&lt;&gt;""),--ISNUMBER(SEARCH(" "&amp;AM18:AM1500&amp;" ",Q513)))&gt;0,AG17,"")))</f>
        <v/>
      </c>
      <c r="AH513" s="964" t="str" cm="1">
        <f t="array" ref="AH513">IF(N513="","",IF(R513&lt;&gt;"","",IF(SUMPRODUCT(--(AN18:AN1500=AH17),--(AM18:AM1500&lt;&gt;""),--ISNUMBER(SEARCH(" "&amp;AM18:AM1500&amp;" ",Q513)))&gt;0,AH17,"")))</f>
        <v/>
      </c>
      <c r="AI513" s="964" t="str" cm="1">
        <f t="array" ref="AI513">IF(N513="","",IF(R513&lt;&gt;"","",IF(SUMPRODUCT(--(AN18:AN1500=AI17),--(AM18:AM1500&lt;&gt;""),--ISNUMBER(SEARCH(" "&amp;AM18:AM1500&amp;" ",Q513)))&gt;0,AI17,"")))</f>
        <v/>
      </c>
      <c r="AJ513" s="964" t="str" cm="1">
        <f t="array" ref="AJ513">IF(N513="","",IF(R513&lt;&gt;"","",IF(SUMPRODUCT(--(AN18:AN1500=AJ17),--(AM18:AM1500&lt;&gt;""),--ISNUMBER(SEARCH(" "&amp;AM18:AM1500&amp;" ",Q513)))&gt;0,AJ17,"")))</f>
        <v/>
      </c>
      <c r="AK513" s="964" t="str" cm="1">
        <f t="array" ref="AK513">IF(N513="","",IF(T513&lt;&gt;"",AK17,IF(S513&lt;&gt;"","",IF(R513&lt;&gt;"","",IF(SUMPRODUCT(--(AN18:AN1500=AK17),--(AM18:AM1500&lt;&gt;""),--ISNUMBER(SEARCH(" "&amp;AM18:AM1500&amp;" ",Q513)))&gt;0,AK17,"")))))</f>
        <v/>
      </c>
      <c r="AM513" s="964" t="s">
        <v>2428</v>
      </c>
      <c r="AN513" s="964" t="s">
        <v>1597</v>
      </c>
      <c r="BN513" s="49">
        <v>1</v>
      </c>
    </row>
    <row r="514" spans="3:66" ht="35.1" customHeight="1">
      <c r="C514" s="65"/>
      <c r="D514" s="984" t="str">
        <f t="shared" si="92"/>
        <v/>
      </c>
      <c r="E514" s="982"/>
      <c r="G514" s="963" t="str">
        <f>IF(H514="","",COUNTIF(H18:H514,"&lt;&gt;"))</f>
        <v/>
      </c>
      <c r="H514" s="958" t="str" cm="1">
        <f t="array" ref="H514">IF(L514="","",IF(LEN(L514)&lt;=MAX(10,G13),L514,IFERROR(LEFT(L514,LOOKUP(2,1/(MID(L514,ROW(1:500),1)=" ")/(ROW(1:500)&lt;=MAX(10,G13)),ROW(1:500))-1),LEFT(L514,MAX(10,G13)))))</f>
        <v/>
      </c>
      <c r="I514" s="963" t="str">
        <f t="shared" si="93"/>
        <v/>
      </c>
      <c r="J514" s="963" t="str">
        <f t="shared" si="94"/>
        <v/>
      </c>
      <c r="K514" s="964" t="str">
        <f>IF(M513&lt;&gt;"",K513,IF(K513&lt;MAX(A18:A317),K513+1,""))</f>
        <v/>
      </c>
      <c r="L514" s="965" t="str">
        <f>IF(K514="","",IF(M513&lt;&gt;"",M513,INDEX(E18:E317,MATCH(K514,A18:A317,0))))</f>
        <v/>
      </c>
      <c r="M514" s="965" t="str">
        <f t="shared" si="95"/>
        <v/>
      </c>
      <c r="N514" s="966" t="str">
        <f t="shared" si="96"/>
        <v/>
      </c>
      <c r="O514" s="967" t="str">
        <f t="shared" si="97"/>
        <v/>
      </c>
      <c r="P514" s="967" t="str">
        <f t="shared" si="98"/>
        <v/>
      </c>
      <c r="Q514" s="966" t="str">
        <f t="shared" si="99"/>
        <v/>
      </c>
      <c r="R514" s="967" t="str">
        <f>IF(N514="","",IF(COUNTIF(AP18:AP300,TRIM(Q514))&gt;0,"EXCLUSION EXACTE",""))</f>
        <v/>
      </c>
      <c r="S514" s="967" t="str" cm="1">
        <f t="array" ref="S514">IF(N514="","",IF(SUMPRODUCT(--(AP18:AP300&lt;&gt;""),--ISNUMBER(SEARCH(" "&amp;AP18:AP300&amp;" ",Q514)))&gt;0,"BLOQUE MOLLUSQUES",""))</f>
        <v/>
      </c>
      <c r="T514" s="967" t="str" cm="1">
        <f t="array" ref="T514">IF(N514="","",IF(SUMPRODUCT(--(AT18:AT300&lt;&gt;""),--ISNUMBER(SEARCH(" "&amp;AT18:AT300&amp;" ",Q514)))&gt;0,"FORCE MOLLUSQUES",""))</f>
        <v/>
      </c>
      <c r="U514" s="966" t="str">
        <f t="shared" si="100"/>
        <v/>
      </c>
      <c r="V514" s="966" t="str">
        <f t="shared" si="102"/>
        <v/>
      </c>
      <c r="W514" s="991" t="str">
        <f t="shared" si="101"/>
        <v/>
      </c>
      <c r="X514" s="967" t="str" cm="1">
        <f t="array" ref="X514">IF(N514="","",IF(R514&lt;&gt;"","",IF(SUMPRODUCT(--(AN18:AN1500=X17),--(AM18:AM1500&lt;&gt;""),--ISNUMBER(SEARCH(" "&amp;AM18:AM1500&amp;" ",Q514)))&gt;0,X17,"")))</f>
        <v/>
      </c>
      <c r="Y514" s="967" t="str" cm="1">
        <f t="array" ref="Y514">IF(N514="","",IF(R514&lt;&gt;"","",IF(SUMPRODUCT(--(AN18:AN1500=Y17),--(AM18:AM1500&lt;&gt;""),--ISNUMBER(SEARCH(" "&amp;AM18:AM1500&amp;" ",Q514)))&gt;0,Y17,"")))</f>
        <v/>
      </c>
      <c r="Z514" s="967" t="str" cm="1">
        <f t="array" ref="Z514">IF(N514="","",IF(R514&lt;&gt;"","",IF(SUMPRODUCT(--(AN18:AN1500=Z17),--(AM18:AM1500&lt;&gt;""),--ISNUMBER(SEARCH(" "&amp;AM18:AM1500&amp;" ",Q514)))&gt;0,Z17,"")))</f>
        <v/>
      </c>
      <c r="AA514" s="967" t="str" cm="1">
        <f t="array" ref="AA514">IF(N514="","",IF(R514&lt;&gt;"","",IF(SUMPRODUCT(--(AN18:AN1500=AA17),--(AM18:AM1500&lt;&gt;""),--ISNUMBER(SEARCH(" "&amp;AM18:AM1500&amp;" ",Q514)))&gt;0,AA17,"")))</f>
        <v/>
      </c>
      <c r="AB514" s="967" t="str" cm="1">
        <f t="array" ref="AB514">IF(N514="","",IF(R514&lt;&gt;"","",IF(SUMPRODUCT(--(AN18:AN1500=AB17),--(AM18:AM1500&lt;&gt;""),--ISNUMBER(SEARCH(" "&amp;AM18:AM1500&amp;" ",Q514)))&gt;0,AB17,"")))</f>
        <v/>
      </c>
      <c r="AC514" s="967" t="str" cm="1">
        <f t="array" ref="AC514">IF(N514="","",IF(R514&lt;&gt;"","",IF(SUMPRODUCT(--(AN18:AN1500=AC17),--(AM18:AM1500&lt;&gt;""),--ISNUMBER(SEARCH(" "&amp;AM18:AM1500&amp;" ",Q514)))&gt;0,AC17,"")))</f>
        <v/>
      </c>
      <c r="AD514" s="967" t="str" cm="1">
        <f t="array" ref="AD514">IF(N514="","",IF(R514&lt;&gt;"","",IF(SUMPRODUCT(--(AN18:AN1500=AD17),--(AM18:AM1500&lt;&gt;""),--ISNUMBER(SEARCH(" "&amp;AM18:AM1500&amp;" ",Q514)))&gt;0,AD17,"")))</f>
        <v/>
      </c>
      <c r="AE514" s="967" t="str" cm="1">
        <f t="array" ref="AE514">IF(N514="","",IF(R514&lt;&gt;"","",IF(SUMPRODUCT(--(AN18:AN1500=AE17),--(AM18:AM1500&lt;&gt;""),--ISNUMBER(SEARCH(" "&amp;AM18:AM1500&amp;" ",Q514)))&gt;0,AE17,"")))</f>
        <v/>
      </c>
      <c r="AF514" s="967" t="str" cm="1">
        <f t="array" ref="AF514">IF(N514="","",IF(R514&lt;&gt;"","",IF(SUMPRODUCT(--(AN18:AN1500=AF17),--(AM18:AM1500&lt;&gt;""),--ISNUMBER(SEARCH(" "&amp;AM18:AM1500&amp;" ",Q514)))&gt;0,AF17,"")))</f>
        <v/>
      </c>
      <c r="AG514" s="967" t="str" cm="1">
        <f t="array" ref="AG514">IF(N514="","",IF(R514&lt;&gt;"","",IF(SUMPRODUCT(--(AN18:AN1500=AG17),--(AM18:AM1500&lt;&gt;""),--ISNUMBER(SEARCH(" "&amp;AM18:AM1500&amp;" ",Q514)))&gt;0,AG17,"")))</f>
        <v/>
      </c>
      <c r="AH514" s="967" t="str" cm="1">
        <f t="array" ref="AH514">IF(N514="","",IF(R514&lt;&gt;"","",IF(SUMPRODUCT(--(AN18:AN1500=AH17),--(AM18:AM1500&lt;&gt;""),--ISNUMBER(SEARCH(" "&amp;AM18:AM1500&amp;" ",Q514)))&gt;0,AH17,"")))</f>
        <v/>
      </c>
      <c r="AI514" s="967" t="str" cm="1">
        <f t="array" ref="AI514">IF(N514="","",IF(R514&lt;&gt;"","",IF(SUMPRODUCT(--(AN18:AN1500=AI17),--(AM18:AM1500&lt;&gt;""),--ISNUMBER(SEARCH(" "&amp;AM18:AM1500&amp;" ",Q514)))&gt;0,AI17,"")))</f>
        <v/>
      </c>
      <c r="AJ514" s="967" t="str" cm="1">
        <f t="array" ref="AJ514">IF(N514="","",IF(R514&lt;&gt;"","",IF(SUMPRODUCT(--(AN18:AN1500=AJ17),--(AM18:AM1500&lt;&gt;""),--ISNUMBER(SEARCH(" "&amp;AM18:AM1500&amp;" ",Q514)))&gt;0,AJ17,"")))</f>
        <v/>
      </c>
      <c r="AK514" s="967" t="str" cm="1">
        <f t="array" ref="AK514">IF(N514="","",IF(T514&lt;&gt;"",AK17,IF(S514&lt;&gt;"","",IF(R514&lt;&gt;"","",IF(SUMPRODUCT(--(AN18:AN1500=AK17),--(AM18:AM1500&lt;&gt;""),--ISNUMBER(SEARCH(" "&amp;AM18:AM1500&amp;" ",Q514)))&gt;0,AK17,"")))))</f>
        <v/>
      </c>
      <c r="AM514" s="968" t="s">
        <v>2429</v>
      </c>
      <c r="AN514" s="968" t="s">
        <v>1597</v>
      </c>
      <c r="BN514" s="49">
        <v>1</v>
      </c>
    </row>
    <row r="515" spans="3:66" ht="35.1" customHeight="1">
      <c r="C515" s="65"/>
      <c r="D515" s="984" t="str">
        <f t="shared" si="92"/>
        <v/>
      </c>
      <c r="E515" s="982"/>
      <c r="G515" s="964" t="str">
        <f>IF(H515="","",COUNTIF(H18:H515,"&lt;&gt;"))</f>
        <v/>
      </c>
      <c r="H515" s="965" t="str" cm="1">
        <f t="array" ref="H515">IF(L515="","",IF(LEN(L515)&lt;=MAX(10,G13),L515,IFERROR(LEFT(L515,LOOKUP(2,1/(MID(L515,ROW(1:500),1)=" ")/(ROW(1:500)&lt;=MAX(10,G13)),ROW(1:500))-1),LEFT(L515,MAX(10,G13)))))</f>
        <v/>
      </c>
      <c r="I515" s="964" t="str">
        <f t="shared" si="93"/>
        <v/>
      </c>
      <c r="J515" s="964" t="str">
        <f t="shared" si="94"/>
        <v/>
      </c>
      <c r="K515" s="964" t="str">
        <f>IF(M514&lt;&gt;"",K514,IF(K514&lt;MAX(A18:A317),K514+1,""))</f>
        <v/>
      </c>
      <c r="L515" s="965" t="str">
        <f>IF(K515="","",IF(M514&lt;&gt;"",M514,INDEX(E18:E317,MATCH(K515,A18:A317,0))))</f>
        <v/>
      </c>
      <c r="M515" s="965" t="str">
        <f t="shared" si="95"/>
        <v/>
      </c>
      <c r="N515" s="965" t="str">
        <f t="shared" si="96"/>
        <v/>
      </c>
      <c r="O515" s="964" t="str">
        <f t="shared" si="97"/>
        <v/>
      </c>
      <c r="P515" s="964" t="str">
        <f t="shared" si="98"/>
        <v/>
      </c>
      <c r="Q515" s="965" t="str">
        <f t="shared" si="99"/>
        <v/>
      </c>
      <c r="R515" s="964" t="str">
        <f>IF(N515="","",IF(COUNTIF(AP18:AP300,TRIM(Q515))&gt;0,"EXCLUSION EXACTE",""))</f>
        <v/>
      </c>
      <c r="S515" s="964" t="str" cm="1">
        <f t="array" ref="S515">IF(N515="","",IF(SUMPRODUCT(--(AP18:AP300&lt;&gt;""),--ISNUMBER(SEARCH(" "&amp;AP18:AP300&amp;" ",Q515)))&gt;0,"BLOQUE MOLLUSQUES",""))</f>
        <v/>
      </c>
      <c r="T515" s="964" t="str" cm="1">
        <f t="array" ref="T515">IF(N515="","",IF(SUMPRODUCT(--(AT18:AT300&lt;&gt;""),--ISNUMBER(SEARCH(" "&amp;AT18:AT300&amp;" ",Q515)))&gt;0,"FORCE MOLLUSQUES",""))</f>
        <v/>
      </c>
      <c r="U515" s="965" t="str">
        <f t="shared" si="100"/>
        <v/>
      </c>
      <c r="V515" s="965" t="str">
        <f t="shared" si="102"/>
        <v/>
      </c>
      <c r="W515" s="977" t="str">
        <f t="shared" si="101"/>
        <v/>
      </c>
      <c r="X515" s="964" t="str" cm="1">
        <f t="array" ref="X515">IF(N515="","",IF(R515&lt;&gt;"","",IF(SUMPRODUCT(--(AN18:AN1500=X17),--(AM18:AM1500&lt;&gt;""),--ISNUMBER(SEARCH(" "&amp;AM18:AM1500&amp;" ",Q515)))&gt;0,X17,"")))</f>
        <v/>
      </c>
      <c r="Y515" s="964" t="str" cm="1">
        <f t="array" ref="Y515">IF(N515="","",IF(R515&lt;&gt;"","",IF(SUMPRODUCT(--(AN18:AN1500=Y17),--(AM18:AM1500&lt;&gt;""),--ISNUMBER(SEARCH(" "&amp;AM18:AM1500&amp;" ",Q515)))&gt;0,Y17,"")))</f>
        <v/>
      </c>
      <c r="Z515" s="964" t="str" cm="1">
        <f t="array" ref="Z515">IF(N515="","",IF(R515&lt;&gt;"","",IF(SUMPRODUCT(--(AN18:AN1500=Z17),--(AM18:AM1500&lt;&gt;""),--ISNUMBER(SEARCH(" "&amp;AM18:AM1500&amp;" ",Q515)))&gt;0,Z17,"")))</f>
        <v/>
      </c>
      <c r="AA515" s="964" t="str" cm="1">
        <f t="array" ref="AA515">IF(N515="","",IF(R515&lt;&gt;"","",IF(SUMPRODUCT(--(AN18:AN1500=AA17),--(AM18:AM1500&lt;&gt;""),--ISNUMBER(SEARCH(" "&amp;AM18:AM1500&amp;" ",Q515)))&gt;0,AA17,"")))</f>
        <v/>
      </c>
      <c r="AB515" s="964" t="str" cm="1">
        <f t="array" ref="AB515">IF(N515="","",IF(R515&lt;&gt;"","",IF(SUMPRODUCT(--(AN18:AN1500=AB17),--(AM18:AM1500&lt;&gt;""),--ISNUMBER(SEARCH(" "&amp;AM18:AM1500&amp;" ",Q515)))&gt;0,AB17,"")))</f>
        <v/>
      </c>
      <c r="AC515" s="964" t="str" cm="1">
        <f t="array" ref="AC515">IF(N515="","",IF(R515&lt;&gt;"","",IF(SUMPRODUCT(--(AN18:AN1500=AC17),--(AM18:AM1500&lt;&gt;""),--ISNUMBER(SEARCH(" "&amp;AM18:AM1500&amp;" ",Q515)))&gt;0,AC17,"")))</f>
        <v/>
      </c>
      <c r="AD515" s="964" t="str" cm="1">
        <f t="array" ref="AD515">IF(N515="","",IF(R515&lt;&gt;"","",IF(SUMPRODUCT(--(AN18:AN1500=AD17),--(AM18:AM1500&lt;&gt;""),--ISNUMBER(SEARCH(" "&amp;AM18:AM1500&amp;" ",Q515)))&gt;0,AD17,"")))</f>
        <v/>
      </c>
      <c r="AE515" s="964" t="str" cm="1">
        <f t="array" ref="AE515">IF(N515="","",IF(R515&lt;&gt;"","",IF(SUMPRODUCT(--(AN18:AN1500=AE17),--(AM18:AM1500&lt;&gt;""),--ISNUMBER(SEARCH(" "&amp;AM18:AM1500&amp;" ",Q515)))&gt;0,AE17,"")))</f>
        <v/>
      </c>
      <c r="AF515" s="964" t="str" cm="1">
        <f t="array" ref="AF515">IF(N515="","",IF(R515&lt;&gt;"","",IF(SUMPRODUCT(--(AN18:AN1500=AF17),--(AM18:AM1500&lt;&gt;""),--ISNUMBER(SEARCH(" "&amp;AM18:AM1500&amp;" ",Q515)))&gt;0,AF17,"")))</f>
        <v/>
      </c>
      <c r="AG515" s="964" t="str" cm="1">
        <f t="array" ref="AG515">IF(N515="","",IF(R515&lt;&gt;"","",IF(SUMPRODUCT(--(AN18:AN1500=AG17),--(AM18:AM1500&lt;&gt;""),--ISNUMBER(SEARCH(" "&amp;AM18:AM1500&amp;" ",Q515)))&gt;0,AG17,"")))</f>
        <v/>
      </c>
      <c r="AH515" s="964" t="str" cm="1">
        <f t="array" ref="AH515">IF(N515="","",IF(R515&lt;&gt;"","",IF(SUMPRODUCT(--(AN18:AN1500=AH17),--(AM18:AM1500&lt;&gt;""),--ISNUMBER(SEARCH(" "&amp;AM18:AM1500&amp;" ",Q515)))&gt;0,AH17,"")))</f>
        <v/>
      </c>
      <c r="AI515" s="964" t="str" cm="1">
        <f t="array" ref="AI515">IF(N515="","",IF(R515&lt;&gt;"","",IF(SUMPRODUCT(--(AN18:AN1500=AI17),--(AM18:AM1500&lt;&gt;""),--ISNUMBER(SEARCH(" "&amp;AM18:AM1500&amp;" ",Q515)))&gt;0,AI17,"")))</f>
        <v/>
      </c>
      <c r="AJ515" s="964" t="str" cm="1">
        <f t="array" ref="AJ515">IF(N515="","",IF(R515&lt;&gt;"","",IF(SUMPRODUCT(--(AN18:AN1500=AJ17),--(AM18:AM1500&lt;&gt;""),--ISNUMBER(SEARCH(" "&amp;AM18:AM1500&amp;" ",Q515)))&gt;0,AJ17,"")))</f>
        <v/>
      </c>
      <c r="AK515" s="964" t="str" cm="1">
        <f t="array" ref="AK515">IF(N515="","",IF(T515&lt;&gt;"",AK17,IF(S515&lt;&gt;"","",IF(R515&lt;&gt;"","",IF(SUMPRODUCT(--(AN18:AN1500=AK17),--(AM18:AM1500&lt;&gt;""),--ISNUMBER(SEARCH(" "&amp;AM18:AM1500&amp;" ",Q515)))&gt;0,AK17,"")))))</f>
        <v/>
      </c>
      <c r="AM515" s="964" t="s">
        <v>2430</v>
      </c>
      <c r="AN515" s="964" t="s">
        <v>1597</v>
      </c>
      <c r="BN515" s="49">
        <v>1</v>
      </c>
    </row>
    <row r="516" spans="3:66" ht="35.1" customHeight="1">
      <c r="C516" s="65"/>
      <c r="D516" s="984" t="str">
        <f t="shared" si="92"/>
        <v/>
      </c>
      <c r="E516" s="982"/>
      <c r="G516" s="963" t="str">
        <f>IF(H516="","",COUNTIF(H18:H516,"&lt;&gt;"))</f>
        <v/>
      </c>
      <c r="H516" s="958" t="str" cm="1">
        <f t="array" ref="H516">IF(L516="","",IF(LEN(L516)&lt;=MAX(10,G13),L516,IFERROR(LEFT(L516,LOOKUP(2,1/(MID(L516,ROW(1:500),1)=" ")/(ROW(1:500)&lt;=MAX(10,G13)),ROW(1:500))-1),LEFT(L516,MAX(10,G13)))))</f>
        <v/>
      </c>
      <c r="I516" s="963" t="str">
        <f t="shared" si="93"/>
        <v/>
      </c>
      <c r="J516" s="963" t="str">
        <f t="shared" si="94"/>
        <v/>
      </c>
      <c r="K516" s="964" t="str">
        <f>IF(M515&lt;&gt;"",K515,IF(K515&lt;MAX(A18:A317),K515+1,""))</f>
        <v/>
      </c>
      <c r="L516" s="965" t="str">
        <f>IF(K516="","",IF(M515&lt;&gt;"",M515,INDEX(E18:E317,MATCH(K516,A18:A317,0))))</f>
        <v/>
      </c>
      <c r="M516" s="965" t="str">
        <f t="shared" si="95"/>
        <v/>
      </c>
      <c r="N516" s="966" t="str">
        <f t="shared" si="96"/>
        <v/>
      </c>
      <c r="O516" s="967" t="str">
        <f t="shared" si="97"/>
        <v/>
      </c>
      <c r="P516" s="967" t="str">
        <f t="shared" si="98"/>
        <v/>
      </c>
      <c r="Q516" s="966" t="str">
        <f t="shared" si="99"/>
        <v/>
      </c>
      <c r="R516" s="967" t="str">
        <f>IF(N516="","",IF(COUNTIF(AP18:AP300,TRIM(Q516))&gt;0,"EXCLUSION EXACTE",""))</f>
        <v/>
      </c>
      <c r="S516" s="967" t="str" cm="1">
        <f t="array" ref="S516">IF(N516="","",IF(SUMPRODUCT(--(AP18:AP300&lt;&gt;""),--ISNUMBER(SEARCH(" "&amp;AP18:AP300&amp;" ",Q516)))&gt;0,"BLOQUE MOLLUSQUES",""))</f>
        <v/>
      </c>
      <c r="T516" s="967" t="str" cm="1">
        <f t="array" ref="T516">IF(N516="","",IF(SUMPRODUCT(--(AT18:AT300&lt;&gt;""),--ISNUMBER(SEARCH(" "&amp;AT18:AT300&amp;" ",Q516)))&gt;0,"FORCE MOLLUSQUES",""))</f>
        <v/>
      </c>
      <c r="U516" s="966" t="str">
        <f t="shared" si="100"/>
        <v/>
      </c>
      <c r="V516" s="966" t="str">
        <f t="shared" si="102"/>
        <v/>
      </c>
      <c r="W516" s="991" t="str">
        <f t="shared" si="101"/>
        <v/>
      </c>
      <c r="X516" s="967" t="str" cm="1">
        <f t="array" ref="X516">IF(N516="","",IF(R516&lt;&gt;"","",IF(SUMPRODUCT(--(AN18:AN1500=X17),--(AM18:AM1500&lt;&gt;""),--ISNUMBER(SEARCH(" "&amp;AM18:AM1500&amp;" ",Q516)))&gt;0,X17,"")))</f>
        <v/>
      </c>
      <c r="Y516" s="967" t="str" cm="1">
        <f t="array" ref="Y516">IF(N516="","",IF(R516&lt;&gt;"","",IF(SUMPRODUCT(--(AN18:AN1500=Y17),--(AM18:AM1500&lt;&gt;""),--ISNUMBER(SEARCH(" "&amp;AM18:AM1500&amp;" ",Q516)))&gt;0,Y17,"")))</f>
        <v/>
      </c>
      <c r="Z516" s="967" t="str" cm="1">
        <f t="array" ref="Z516">IF(N516="","",IF(R516&lt;&gt;"","",IF(SUMPRODUCT(--(AN18:AN1500=Z17),--(AM18:AM1500&lt;&gt;""),--ISNUMBER(SEARCH(" "&amp;AM18:AM1500&amp;" ",Q516)))&gt;0,Z17,"")))</f>
        <v/>
      </c>
      <c r="AA516" s="967" t="str" cm="1">
        <f t="array" ref="AA516">IF(N516="","",IF(R516&lt;&gt;"","",IF(SUMPRODUCT(--(AN18:AN1500=AA17),--(AM18:AM1500&lt;&gt;""),--ISNUMBER(SEARCH(" "&amp;AM18:AM1500&amp;" ",Q516)))&gt;0,AA17,"")))</f>
        <v/>
      </c>
      <c r="AB516" s="967" t="str" cm="1">
        <f t="array" ref="AB516">IF(N516="","",IF(R516&lt;&gt;"","",IF(SUMPRODUCT(--(AN18:AN1500=AB17),--(AM18:AM1500&lt;&gt;""),--ISNUMBER(SEARCH(" "&amp;AM18:AM1500&amp;" ",Q516)))&gt;0,AB17,"")))</f>
        <v/>
      </c>
      <c r="AC516" s="967" t="str" cm="1">
        <f t="array" ref="AC516">IF(N516="","",IF(R516&lt;&gt;"","",IF(SUMPRODUCT(--(AN18:AN1500=AC17),--(AM18:AM1500&lt;&gt;""),--ISNUMBER(SEARCH(" "&amp;AM18:AM1500&amp;" ",Q516)))&gt;0,AC17,"")))</f>
        <v/>
      </c>
      <c r="AD516" s="967" t="str" cm="1">
        <f t="array" ref="AD516">IF(N516="","",IF(R516&lt;&gt;"","",IF(SUMPRODUCT(--(AN18:AN1500=AD17),--(AM18:AM1500&lt;&gt;""),--ISNUMBER(SEARCH(" "&amp;AM18:AM1500&amp;" ",Q516)))&gt;0,AD17,"")))</f>
        <v/>
      </c>
      <c r="AE516" s="967" t="str" cm="1">
        <f t="array" ref="AE516">IF(N516="","",IF(R516&lt;&gt;"","",IF(SUMPRODUCT(--(AN18:AN1500=AE17),--(AM18:AM1500&lt;&gt;""),--ISNUMBER(SEARCH(" "&amp;AM18:AM1500&amp;" ",Q516)))&gt;0,AE17,"")))</f>
        <v/>
      </c>
      <c r="AF516" s="967" t="str" cm="1">
        <f t="array" ref="AF516">IF(N516="","",IF(R516&lt;&gt;"","",IF(SUMPRODUCT(--(AN18:AN1500=AF17),--(AM18:AM1500&lt;&gt;""),--ISNUMBER(SEARCH(" "&amp;AM18:AM1500&amp;" ",Q516)))&gt;0,AF17,"")))</f>
        <v/>
      </c>
      <c r="AG516" s="967" t="str" cm="1">
        <f t="array" ref="AG516">IF(N516="","",IF(R516&lt;&gt;"","",IF(SUMPRODUCT(--(AN18:AN1500=AG17),--(AM18:AM1500&lt;&gt;""),--ISNUMBER(SEARCH(" "&amp;AM18:AM1500&amp;" ",Q516)))&gt;0,AG17,"")))</f>
        <v/>
      </c>
      <c r="AH516" s="967" t="str" cm="1">
        <f t="array" ref="AH516">IF(N516="","",IF(R516&lt;&gt;"","",IF(SUMPRODUCT(--(AN18:AN1500=AH17),--(AM18:AM1500&lt;&gt;""),--ISNUMBER(SEARCH(" "&amp;AM18:AM1500&amp;" ",Q516)))&gt;0,AH17,"")))</f>
        <v/>
      </c>
      <c r="AI516" s="967" t="str" cm="1">
        <f t="array" ref="AI516">IF(N516="","",IF(R516&lt;&gt;"","",IF(SUMPRODUCT(--(AN18:AN1500=AI17),--(AM18:AM1500&lt;&gt;""),--ISNUMBER(SEARCH(" "&amp;AM18:AM1500&amp;" ",Q516)))&gt;0,AI17,"")))</f>
        <v/>
      </c>
      <c r="AJ516" s="967" t="str" cm="1">
        <f t="array" ref="AJ516">IF(N516="","",IF(R516&lt;&gt;"","",IF(SUMPRODUCT(--(AN18:AN1500=AJ17),--(AM18:AM1500&lt;&gt;""),--ISNUMBER(SEARCH(" "&amp;AM18:AM1500&amp;" ",Q516)))&gt;0,AJ17,"")))</f>
        <v/>
      </c>
      <c r="AK516" s="967" t="str" cm="1">
        <f t="array" ref="AK516">IF(N516="","",IF(T516&lt;&gt;"",AK17,IF(S516&lt;&gt;"","",IF(R516&lt;&gt;"","",IF(SUMPRODUCT(--(AN18:AN1500=AK17),--(AM18:AM1500&lt;&gt;""),--ISNUMBER(SEARCH(" "&amp;AM18:AM1500&amp;" ",Q516)))&gt;0,AK17,"")))))</f>
        <v/>
      </c>
      <c r="AM516" s="968" t="s">
        <v>2431</v>
      </c>
      <c r="AN516" s="968" t="s">
        <v>1597</v>
      </c>
      <c r="BN516" s="49">
        <v>1</v>
      </c>
    </row>
    <row r="517" spans="3:66" ht="35.1" customHeight="1">
      <c r="C517" s="65"/>
      <c r="D517" s="984" t="str">
        <f t="shared" si="92"/>
        <v/>
      </c>
      <c r="E517" s="982"/>
      <c r="G517" s="964" t="str">
        <f>IF(H517="","",COUNTIF(H18:H517,"&lt;&gt;"))</f>
        <v/>
      </c>
      <c r="H517" s="965" t="str" cm="1">
        <f t="array" ref="H517">IF(L517="","",IF(LEN(L517)&lt;=MAX(10,G13),L517,IFERROR(LEFT(L517,LOOKUP(2,1/(MID(L517,ROW(1:500),1)=" ")/(ROW(1:500)&lt;=MAX(10,G13)),ROW(1:500))-1),LEFT(L517,MAX(10,G13)))))</f>
        <v/>
      </c>
      <c r="I517" s="964" t="str">
        <f t="shared" si="93"/>
        <v/>
      </c>
      <c r="J517" s="964" t="str">
        <f t="shared" si="94"/>
        <v/>
      </c>
      <c r="K517" s="964" t="str">
        <f>IF(M516&lt;&gt;"",K516,IF(K516&lt;MAX(A18:A317),K516+1,""))</f>
        <v/>
      </c>
      <c r="L517" s="965" t="str">
        <f>IF(K517="","",IF(M516&lt;&gt;"",M516,INDEX(E18:E317,MATCH(K517,A18:A317,0))))</f>
        <v/>
      </c>
      <c r="M517" s="965" t="str">
        <f t="shared" si="95"/>
        <v/>
      </c>
      <c r="N517" s="965" t="str">
        <f t="shared" si="96"/>
        <v/>
      </c>
      <c r="O517" s="964" t="str">
        <f t="shared" si="97"/>
        <v/>
      </c>
      <c r="P517" s="964" t="str">
        <f t="shared" si="98"/>
        <v/>
      </c>
      <c r="Q517" s="965" t="str">
        <f t="shared" si="99"/>
        <v/>
      </c>
      <c r="R517" s="964" t="str">
        <f>IF(N517="","",IF(COUNTIF(AP18:AP300,TRIM(Q517))&gt;0,"EXCLUSION EXACTE",""))</f>
        <v/>
      </c>
      <c r="S517" s="964" t="str" cm="1">
        <f t="array" ref="S517">IF(N517="","",IF(SUMPRODUCT(--(AP18:AP300&lt;&gt;""),--ISNUMBER(SEARCH(" "&amp;AP18:AP300&amp;" ",Q517)))&gt;0,"BLOQUE MOLLUSQUES",""))</f>
        <v/>
      </c>
      <c r="T517" s="964" t="str" cm="1">
        <f t="array" ref="T517">IF(N517="","",IF(SUMPRODUCT(--(AT18:AT300&lt;&gt;""),--ISNUMBER(SEARCH(" "&amp;AT18:AT300&amp;" ",Q517)))&gt;0,"FORCE MOLLUSQUES",""))</f>
        <v/>
      </c>
      <c r="U517" s="965" t="str">
        <f t="shared" si="100"/>
        <v/>
      </c>
      <c r="V517" s="965" t="str">
        <f t="shared" si="102"/>
        <v/>
      </c>
      <c r="W517" s="977" t="str">
        <f t="shared" si="101"/>
        <v/>
      </c>
      <c r="X517" s="964" t="str" cm="1">
        <f t="array" ref="X517">IF(N517="","",IF(R517&lt;&gt;"","",IF(SUMPRODUCT(--(AN18:AN1500=X17),--(AM18:AM1500&lt;&gt;""),--ISNUMBER(SEARCH(" "&amp;AM18:AM1500&amp;" ",Q517)))&gt;0,X17,"")))</f>
        <v/>
      </c>
      <c r="Y517" s="964" t="str" cm="1">
        <f t="array" ref="Y517">IF(N517="","",IF(R517&lt;&gt;"","",IF(SUMPRODUCT(--(AN18:AN1500=Y17),--(AM18:AM1500&lt;&gt;""),--ISNUMBER(SEARCH(" "&amp;AM18:AM1500&amp;" ",Q517)))&gt;0,Y17,"")))</f>
        <v/>
      </c>
      <c r="Z517" s="964" t="str" cm="1">
        <f t="array" ref="Z517">IF(N517="","",IF(R517&lt;&gt;"","",IF(SUMPRODUCT(--(AN18:AN1500=Z17),--(AM18:AM1500&lt;&gt;""),--ISNUMBER(SEARCH(" "&amp;AM18:AM1500&amp;" ",Q517)))&gt;0,Z17,"")))</f>
        <v/>
      </c>
      <c r="AA517" s="964" t="str" cm="1">
        <f t="array" ref="AA517">IF(N517="","",IF(R517&lt;&gt;"","",IF(SUMPRODUCT(--(AN18:AN1500=AA17),--(AM18:AM1500&lt;&gt;""),--ISNUMBER(SEARCH(" "&amp;AM18:AM1500&amp;" ",Q517)))&gt;0,AA17,"")))</f>
        <v/>
      </c>
      <c r="AB517" s="964" t="str" cm="1">
        <f t="array" ref="AB517">IF(N517="","",IF(R517&lt;&gt;"","",IF(SUMPRODUCT(--(AN18:AN1500=AB17),--(AM18:AM1500&lt;&gt;""),--ISNUMBER(SEARCH(" "&amp;AM18:AM1500&amp;" ",Q517)))&gt;0,AB17,"")))</f>
        <v/>
      </c>
      <c r="AC517" s="964" t="str" cm="1">
        <f t="array" ref="AC517">IF(N517="","",IF(R517&lt;&gt;"","",IF(SUMPRODUCT(--(AN18:AN1500=AC17),--(AM18:AM1500&lt;&gt;""),--ISNUMBER(SEARCH(" "&amp;AM18:AM1500&amp;" ",Q517)))&gt;0,AC17,"")))</f>
        <v/>
      </c>
      <c r="AD517" s="964" t="str" cm="1">
        <f t="array" ref="AD517">IF(N517="","",IF(R517&lt;&gt;"","",IF(SUMPRODUCT(--(AN18:AN1500=AD17),--(AM18:AM1500&lt;&gt;""),--ISNUMBER(SEARCH(" "&amp;AM18:AM1500&amp;" ",Q517)))&gt;0,AD17,"")))</f>
        <v/>
      </c>
      <c r="AE517" s="964" t="str" cm="1">
        <f t="array" ref="AE517">IF(N517="","",IF(R517&lt;&gt;"","",IF(SUMPRODUCT(--(AN18:AN1500=AE17),--(AM18:AM1500&lt;&gt;""),--ISNUMBER(SEARCH(" "&amp;AM18:AM1500&amp;" ",Q517)))&gt;0,AE17,"")))</f>
        <v/>
      </c>
      <c r="AF517" s="964" t="str" cm="1">
        <f t="array" ref="AF517">IF(N517="","",IF(R517&lt;&gt;"","",IF(SUMPRODUCT(--(AN18:AN1500=AF17),--(AM18:AM1500&lt;&gt;""),--ISNUMBER(SEARCH(" "&amp;AM18:AM1500&amp;" ",Q517)))&gt;0,AF17,"")))</f>
        <v/>
      </c>
      <c r="AG517" s="964" t="str" cm="1">
        <f t="array" ref="AG517">IF(N517="","",IF(R517&lt;&gt;"","",IF(SUMPRODUCT(--(AN18:AN1500=AG17),--(AM18:AM1500&lt;&gt;""),--ISNUMBER(SEARCH(" "&amp;AM18:AM1500&amp;" ",Q517)))&gt;0,AG17,"")))</f>
        <v/>
      </c>
      <c r="AH517" s="964" t="str" cm="1">
        <f t="array" ref="AH517">IF(N517="","",IF(R517&lt;&gt;"","",IF(SUMPRODUCT(--(AN18:AN1500=AH17),--(AM18:AM1500&lt;&gt;""),--ISNUMBER(SEARCH(" "&amp;AM18:AM1500&amp;" ",Q517)))&gt;0,AH17,"")))</f>
        <v/>
      </c>
      <c r="AI517" s="964" t="str" cm="1">
        <f t="array" ref="AI517">IF(N517="","",IF(R517&lt;&gt;"","",IF(SUMPRODUCT(--(AN18:AN1500=AI17),--(AM18:AM1500&lt;&gt;""),--ISNUMBER(SEARCH(" "&amp;AM18:AM1500&amp;" ",Q517)))&gt;0,AI17,"")))</f>
        <v/>
      </c>
      <c r="AJ517" s="964" t="str" cm="1">
        <f t="array" ref="AJ517">IF(N517="","",IF(R517&lt;&gt;"","",IF(SUMPRODUCT(--(AN18:AN1500=AJ17),--(AM18:AM1500&lt;&gt;""),--ISNUMBER(SEARCH(" "&amp;AM18:AM1500&amp;" ",Q517)))&gt;0,AJ17,"")))</f>
        <v/>
      </c>
      <c r="AK517" s="964" t="str" cm="1">
        <f t="array" ref="AK517">IF(N517="","",IF(T517&lt;&gt;"",AK17,IF(S517&lt;&gt;"","",IF(R517&lt;&gt;"","",IF(SUMPRODUCT(--(AN18:AN1500=AK17),--(AM18:AM1500&lt;&gt;""),--ISNUMBER(SEARCH(" "&amp;AM18:AM1500&amp;" ",Q517)))&gt;0,AK17,"")))))</f>
        <v/>
      </c>
      <c r="AM517" s="964" t="s">
        <v>2261</v>
      </c>
      <c r="AN517" s="964" t="s">
        <v>1597</v>
      </c>
      <c r="BN517" s="49">
        <v>1</v>
      </c>
    </row>
    <row r="518" spans="3:66" ht="35.1" customHeight="1">
      <c r="C518" s="65"/>
      <c r="D518" s="984" t="str">
        <f t="shared" si="92"/>
        <v/>
      </c>
      <c r="E518" s="982"/>
      <c r="G518" s="963" t="str">
        <f>IF(H518="","",COUNTIF(H18:H518,"&lt;&gt;"))</f>
        <v/>
      </c>
      <c r="H518" s="958" t="str" cm="1">
        <f t="array" ref="H518">IF(L518="","",IF(LEN(L518)&lt;=MAX(10,G13),L518,IFERROR(LEFT(L518,LOOKUP(2,1/(MID(L518,ROW(1:500),1)=" ")/(ROW(1:500)&lt;=MAX(10,G13)),ROW(1:500))-1),LEFT(L518,MAX(10,G13)))))</f>
        <v/>
      </c>
      <c r="I518" s="963" t="str">
        <f t="shared" si="93"/>
        <v/>
      </c>
      <c r="J518" s="963" t="str">
        <f t="shared" si="94"/>
        <v/>
      </c>
      <c r="K518" s="964" t="str">
        <f>IF(M517&lt;&gt;"",K517,IF(K517&lt;MAX(A18:A317),K517+1,""))</f>
        <v/>
      </c>
      <c r="L518" s="965" t="str">
        <f>IF(K518="","",IF(M517&lt;&gt;"",M517,INDEX(E18:E317,MATCH(K518,A18:A317,0))))</f>
        <v/>
      </c>
      <c r="M518" s="965" t="str">
        <f t="shared" si="95"/>
        <v/>
      </c>
      <c r="N518" s="966" t="str">
        <f t="shared" si="96"/>
        <v/>
      </c>
      <c r="O518" s="967" t="str">
        <f t="shared" si="97"/>
        <v/>
      </c>
      <c r="P518" s="967" t="str">
        <f t="shared" si="98"/>
        <v/>
      </c>
      <c r="Q518" s="966" t="str">
        <f t="shared" si="99"/>
        <v/>
      </c>
      <c r="R518" s="967" t="str">
        <f>IF(N518="","",IF(COUNTIF(AP18:AP300,TRIM(Q518))&gt;0,"EXCLUSION EXACTE",""))</f>
        <v/>
      </c>
      <c r="S518" s="967" t="str" cm="1">
        <f t="array" ref="S518">IF(N518="","",IF(SUMPRODUCT(--(AP18:AP300&lt;&gt;""),--ISNUMBER(SEARCH(" "&amp;AP18:AP300&amp;" ",Q518)))&gt;0,"BLOQUE MOLLUSQUES",""))</f>
        <v/>
      </c>
      <c r="T518" s="967" t="str" cm="1">
        <f t="array" ref="T518">IF(N518="","",IF(SUMPRODUCT(--(AT18:AT300&lt;&gt;""),--ISNUMBER(SEARCH(" "&amp;AT18:AT300&amp;" ",Q518)))&gt;0,"FORCE MOLLUSQUES",""))</f>
        <v/>
      </c>
      <c r="U518" s="966" t="str">
        <f t="shared" si="100"/>
        <v/>
      </c>
      <c r="V518" s="966" t="str">
        <f t="shared" si="102"/>
        <v/>
      </c>
      <c r="W518" s="991" t="str">
        <f t="shared" si="101"/>
        <v/>
      </c>
      <c r="X518" s="967" t="str" cm="1">
        <f t="array" ref="X518">IF(N518="","",IF(R518&lt;&gt;"","",IF(SUMPRODUCT(--(AN18:AN1500=X17),--(AM18:AM1500&lt;&gt;""),--ISNUMBER(SEARCH(" "&amp;AM18:AM1500&amp;" ",Q518)))&gt;0,X17,"")))</f>
        <v/>
      </c>
      <c r="Y518" s="967" t="str" cm="1">
        <f t="array" ref="Y518">IF(N518="","",IF(R518&lt;&gt;"","",IF(SUMPRODUCT(--(AN18:AN1500=Y17),--(AM18:AM1500&lt;&gt;""),--ISNUMBER(SEARCH(" "&amp;AM18:AM1500&amp;" ",Q518)))&gt;0,Y17,"")))</f>
        <v/>
      </c>
      <c r="Z518" s="967" t="str" cm="1">
        <f t="array" ref="Z518">IF(N518="","",IF(R518&lt;&gt;"","",IF(SUMPRODUCT(--(AN18:AN1500=Z17),--(AM18:AM1500&lt;&gt;""),--ISNUMBER(SEARCH(" "&amp;AM18:AM1500&amp;" ",Q518)))&gt;0,Z17,"")))</f>
        <v/>
      </c>
      <c r="AA518" s="967" t="str" cm="1">
        <f t="array" ref="AA518">IF(N518="","",IF(R518&lt;&gt;"","",IF(SUMPRODUCT(--(AN18:AN1500=AA17),--(AM18:AM1500&lt;&gt;""),--ISNUMBER(SEARCH(" "&amp;AM18:AM1500&amp;" ",Q518)))&gt;0,AA17,"")))</f>
        <v/>
      </c>
      <c r="AB518" s="967" t="str" cm="1">
        <f t="array" ref="AB518">IF(N518="","",IF(R518&lt;&gt;"","",IF(SUMPRODUCT(--(AN18:AN1500=AB17),--(AM18:AM1500&lt;&gt;""),--ISNUMBER(SEARCH(" "&amp;AM18:AM1500&amp;" ",Q518)))&gt;0,AB17,"")))</f>
        <v/>
      </c>
      <c r="AC518" s="967" t="str" cm="1">
        <f t="array" ref="AC518">IF(N518="","",IF(R518&lt;&gt;"","",IF(SUMPRODUCT(--(AN18:AN1500=AC17),--(AM18:AM1500&lt;&gt;""),--ISNUMBER(SEARCH(" "&amp;AM18:AM1500&amp;" ",Q518)))&gt;0,AC17,"")))</f>
        <v/>
      </c>
      <c r="AD518" s="967" t="str" cm="1">
        <f t="array" ref="AD518">IF(N518="","",IF(R518&lt;&gt;"","",IF(SUMPRODUCT(--(AN18:AN1500=AD17),--(AM18:AM1500&lt;&gt;""),--ISNUMBER(SEARCH(" "&amp;AM18:AM1500&amp;" ",Q518)))&gt;0,AD17,"")))</f>
        <v/>
      </c>
      <c r="AE518" s="967" t="str" cm="1">
        <f t="array" ref="AE518">IF(N518="","",IF(R518&lt;&gt;"","",IF(SUMPRODUCT(--(AN18:AN1500=AE17),--(AM18:AM1500&lt;&gt;""),--ISNUMBER(SEARCH(" "&amp;AM18:AM1500&amp;" ",Q518)))&gt;0,AE17,"")))</f>
        <v/>
      </c>
      <c r="AF518" s="967" t="str" cm="1">
        <f t="array" ref="AF518">IF(N518="","",IF(R518&lt;&gt;"","",IF(SUMPRODUCT(--(AN18:AN1500=AF17),--(AM18:AM1500&lt;&gt;""),--ISNUMBER(SEARCH(" "&amp;AM18:AM1500&amp;" ",Q518)))&gt;0,AF17,"")))</f>
        <v/>
      </c>
      <c r="AG518" s="967" t="str" cm="1">
        <f t="array" ref="AG518">IF(N518="","",IF(R518&lt;&gt;"","",IF(SUMPRODUCT(--(AN18:AN1500=AG17),--(AM18:AM1500&lt;&gt;""),--ISNUMBER(SEARCH(" "&amp;AM18:AM1500&amp;" ",Q518)))&gt;0,AG17,"")))</f>
        <v/>
      </c>
      <c r="AH518" s="967" t="str" cm="1">
        <f t="array" ref="AH518">IF(N518="","",IF(R518&lt;&gt;"","",IF(SUMPRODUCT(--(AN18:AN1500=AH17),--(AM18:AM1500&lt;&gt;""),--ISNUMBER(SEARCH(" "&amp;AM18:AM1500&amp;" ",Q518)))&gt;0,AH17,"")))</f>
        <v/>
      </c>
      <c r="AI518" s="967" t="str" cm="1">
        <f t="array" ref="AI518">IF(N518="","",IF(R518&lt;&gt;"","",IF(SUMPRODUCT(--(AN18:AN1500=AI17),--(AM18:AM1500&lt;&gt;""),--ISNUMBER(SEARCH(" "&amp;AM18:AM1500&amp;" ",Q518)))&gt;0,AI17,"")))</f>
        <v/>
      </c>
      <c r="AJ518" s="967" t="str" cm="1">
        <f t="array" ref="AJ518">IF(N518="","",IF(R518&lt;&gt;"","",IF(SUMPRODUCT(--(AN18:AN1500=AJ17),--(AM18:AM1500&lt;&gt;""),--ISNUMBER(SEARCH(" "&amp;AM18:AM1500&amp;" ",Q518)))&gt;0,AJ17,"")))</f>
        <v/>
      </c>
      <c r="AK518" s="967" t="str" cm="1">
        <f t="array" ref="AK518">IF(N518="","",IF(T518&lt;&gt;"",AK17,IF(S518&lt;&gt;"","",IF(R518&lt;&gt;"","",IF(SUMPRODUCT(--(AN18:AN1500=AK17),--(AM18:AM1500&lt;&gt;""),--ISNUMBER(SEARCH(" "&amp;AM18:AM1500&amp;" ",Q518)))&gt;0,AK17,"")))))</f>
        <v/>
      </c>
      <c r="AM518" s="968" t="s">
        <v>2262</v>
      </c>
      <c r="AN518" s="968" t="s">
        <v>1597</v>
      </c>
      <c r="BN518" s="49">
        <v>1</v>
      </c>
    </row>
    <row r="519" spans="3:66" ht="35.1" customHeight="1">
      <c r="C519" s="65"/>
      <c r="D519" s="984" t="str">
        <f t="shared" si="92"/>
        <v/>
      </c>
      <c r="E519" s="982"/>
      <c r="G519" s="964" t="str">
        <f>IF(H519="","",COUNTIF(H18:H519,"&lt;&gt;"))</f>
        <v/>
      </c>
      <c r="H519" s="965" t="str" cm="1">
        <f t="array" ref="H519">IF(L519="","",IF(LEN(L519)&lt;=MAX(10,G13),L519,IFERROR(LEFT(L519,LOOKUP(2,1/(MID(L519,ROW(1:500),1)=" ")/(ROW(1:500)&lt;=MAX(10,G13)),ROW(1:500))-1),LEFT(L519,MAX(10,G13)))))</f>
        <v/>
      </c>
      <c r="I519" s="964" t="str">
        <f t="shared" si="93"/>
        <v/>
      </c>
      <c r="J519" s="964" t="str">
        <f t="shared" si="94"/>
        <v/>
      </c>
      <c r="K519" s="964" t="str">
        <f>IF(M518&lt;&gt;"",K518,IF(K518&lt;MAX(A18:A317),K518+1,""))</f>
        <v/>
      </c>
      <c r="L519" s="965" t="str">
        <f>IF(K519="","",IF(M518&lt;&gt;"",M518,INDEX(E18:E317,MATCH(K519,A18:A317,0))))</f>
        <v/>
      </c>
      <c r="M519" s="965" t="str">
        <f t="shared" si="95"/>
        <v/>
      </c>
      <c r="N519" s="965" t="str">
        <f t="shared" si="96"/>
        <v/>
      </c>
      <c r="O519" s="964" t="str">
        <f t="shared" si="97"/>
        <v/>
      </c>
      <c r="P519" s="964" t="str">
        <f t="shared" si="98"/>
        <v/>
      </c>
      <c r="Q519" s="965" t="str">
        <f t="shared" si="99"/>
        <v/>
      </c>
      <c r="R519" s="964" t="str">
        <f>IF(N519="","",IF(COUNTIF(AP18:AP300,TRIM(Q519))&gt;0,"EXCLUSION EXACTE",""))</f>
        <v/>
      </c>
      <c r="S519" s="964" t="str" cm="1">
        <f t="array" ref="S519">IF(N519="","",IF(SUMPRODUCT(--(AP18:AP300&lt;&gt;""),--ISNUMBER(SEARCH(" "&amp;AP18:AP300&amp;" ",Q519)))&gt;0,"BLOQUE MOLLUSQUES",""))</f>
        <v/>
      </c>
      <c r="T519" s="964" t="str" cm="1">
        <f t="array" ref="T519">IF(N519="","",IF(SUMPRODUCT(--(AT18:AT300&lt;&gt;""),--ISNUMBER(SEARCH(" "&amp;AT18:AT300&amp;" ",Q519)))&gt;0,"FORCE MOLLUSQUES",""))</f>
        <v/>
      </c>
      <c r="U519" s="965" t="str">
        <f t="shared" si="100"/>
        <v/>
      </c>
      <c r="V519" s="965" t="str">
        <f t="shared" si="102"/>
        <v/>
      </c>
      <c r="W519" s="977" t="str">
        <f t="shared" si="101"/>
        <v/>
      </c>
      <c r="X519" s="964" t="str" cm="1">
        <f t="array" ref="X519">IF(N519="","",IF(R519&lt;&gt;"","",IF(SUMPRODUCT(--(AN18:AN1500=X17),--(AM18:AM1500&lt;&gt;""),--ISNUMBER(SEARCH(" "&amp;AM18:AM1500&amp;" ",Q519)))&gt;0,X17,"")))</f>
        <v/>
      </c>
      <c r="Y519" s="964" t="str" cm="1">
        <f t="array" ref="Y519">IF(N519="","",IF(R519&lt;&gt;"","",IF(SUMPRODUCT(--(AN18:AN1500=Y17),--(AM18:AM1500&lt;&gt;""),--ISNUMBER(SEARCH(" "&amp;AM18:AM1500&amp;" ",Q519)))&gt;0,Y17,"")))</f>
        <v/>
      </c>
      <c r="Z519" s="964" t="str" cm="1">
        <f t="array" ref="Z519">IF(N519="","",IF(R519&lt;&gt;"","",IF(SUMPRODUCT(--(AN18:AN1500=Z17),--(AM18:AM1500&lt;&gt;""),--ISNUMBER(SEARCH(" "&amp;AM18:AM1500&amp;" ",Q519)))&gt;0,Z17,"")))</f>
        <v/>
      </c>
      <c r="AA519" s="964" t="str" cm="1">
        <f t="array" ref="AA519">IF(N519="","",IF(R519&lt;&gt;"","",IF(SUMPRODUCT(--(AN18:AN1500=AA17),--(AM18:AM1500&lt;&gt;""),--ISNUMBER(SEARCH(" "&amp;AM18:AM1500&amp;" ",Q519)))&gt;0,AA17,"")))</f>
        <v/>
      </c>
      <c r="AB519" s="964" t="str" cm="1">
        <f t="array" ref="AB519">IF(N519="","",IF(R519&lt;&gt;"","",IF(SUMPRODUCT(--(AN18:AN1500=AB17),--(AM18:AM1500&lt;&gt;""),--ISNUMBER(SEARCH(" "&amp;AM18:AM1500&amp;" ",Q519)))&gt;0,AB17,"")))</f>
        <v/>
      </c>
      <c r="AC519" s="964" t="str" cm="1">
        <f t="array" ref="AC519">IF(N519="","",IF(R519&lt;&gt;"","",IF(SUMPRODUCT(--(AN18:AN1500=AC17),--(AM18:AM1500&lt;&gt;""),--ISNUMBER(SEARCH(" "&amp;AM18:AM1500&amp;" ",Q519)))&gt;0,AC17,"")))</f>
        <v/>
      </c>
      <c r="AD519" s="964" t="str" cm="1">
        <f t="array" ref="AD519">IF(N519="","",IF(R519&lt;&gt;"","",IF(SUMPRODUCT(--(AN18:AN1500=AD17),--(AM18:AM1500&lt;&gt;""),--ISNUMBER(SEARCH(" "&amp;AM18:AM1500&amp;" ",Q519)))&gt;0,AD17,"")))</f>
        <v/>
      </c>
      <c r="AE519" s="964" t="str" cm="1">
        <f t="array" ref="AE519">IF(N519="","",IF(R519&lt;&gt;"","",IF(SUMPRODUCT(--(AN18:AN1500=AE17),--(AM18:AM1500&lt;&gt;""),--ISNUMBER(SEARCH(" "&amp;AM18:AM1500&amp;" ",Q519)))&gt;0,AE17,"")))</f>
        <v/>
      </c>
      <c r="AF519" s="964" t="str" cm="1">
        <f t="array" ref="AF519">IF(N519="","",IF(R519&lt;&gt;"","",IF(SUMPRODUCT(--(AN18:AN1500=AF17),--(AM18:AM1500&lt;&gt;""),--ISNUMBER(SEARCH(" "&amp;AM18:AM1500&amp;" ",Q519)))&gt;0,AF17,"")))</f>
        <v/>
      </c>
      <c r="AG519" s="964" t="str" cm="1">
        <f t="array" ref="AG519">IF(N519="","",IF(R519&lt;&gt;"","",IF(SUMPRODUCT(--(AN18:AN1500=AG17),--(AM18:AM1500&lt;&gt;""),--ISNUMBER(SEARCH(" "&amp;AM18:AM1500&amp;" ",Q519)))&gt;0,AG17,"")))</f>
        <v/>
      </c>
      <c r="AH519" s="964" t="str" cm="1">
        <f t="array" ref="AH519">IF(N519="","",IF(R519&lt;&gt;"","",IF(SUMPRODUCT(--(AN18:AN1500=AH17),--(AM18:AM1500&lt;&gt;""),--ISNUMBER(SEARCH(" "&amp;AM18:AM1500&amp;" ",Q519)))&gt;0,AH17,"")))</f>
        <v/>
      </c>
      <c r="AI519" s="964" t="str" cm="1">
        <f t="array" ref="AI519">IF(N519="","",IF(R519&lt;&gt;"","",IF(SUMPRODUCT(--(AN18:AN1500=AI17),--(AM18:AM1500&lt;&gt;""),--ISNUMBER(SEARCH(" "&amp;AM18:AM1500&amp;" ",Q519)))&gt;0,AI17,"")))</f>
        <v/>
      </c>
      <c r="AJ519" s="964" t="str" cm="1">
        <f t="array" ref="AJ519">IF(N519="","",IF(R519&lt;&gt;"","",IF(SUMPRODUCT(--(AN18:AN1500=AJ17),--(AM18:AM1500&lt;&gt;""),--ISNUMBER(SEARCH(" "&amp;AM18:AM1500&amp;" ",Q519)))&gt;0,AJ17,"")))</f>
        <v/>
      </c>
      <c r="AK519" s="964" t="str" cm="1">
        <f t="array" ref="AK519">IF(N519="","",IF(T519&lt;&gt;"",AK17,IF(S519&lt;&gt;"","",IF(R519&lt;&gt;"","",IF(SUMPRODUCT(--(AN18:AN1500=AK17),--(AM18:AM1500&lt;&gt;""),--ISNUMBER(SEARCH(" "&amp;AM18:AM1500&amp;" ",Q519)))&gt;0,AK17,"")))))</f>
        <v/>
      </c>
      <c r="AM519" s="964" t="s">
        <v>2263</v>
      </c>
      <c r="AN519" s="964" t="s">
        <v>1597</v>
      </c>
      <c r="BN519" s="49">
        <v>1</v>
      </c>
    </row>
    <row r="520" spans="3:66" ht="35.1" customHeight="1">
      <c r="C520" s="65"/>
      <c r="D520" s="984" t="str">
        <f t="shared" si="92"/>
        <v/>
      </c>
      <c r="E520" s="982"/>
      <c r="G520" s="963" t="str">
        <f>IF(H520="","",COUNTIF(H18:H520,"&lt;&gt;"))</f>
        <v/>
      </c>
      <c r="H520" s="958" t="str" cm="1">
        <f t="array" ref="H520">IF(L520="","",IF(LEN(L520)&lt;=MAX(10,G13),L520,IFERROR(LEFT(L520,LOOKUP(2,1/(MID(L520,ROW(1:500),1)=" ")/(ROW(1:500)&lt;=MAX(10,G13)),ROW(1:500))-1),LEFT(L520,MAX(10,G13)))))</f>
        <v/>
      </c>
      <c r="I520" s="963" t="str">
        <f t="shared" si="93"/>
        <v/>
      </c>
      <c r="J520" s="963" t="str">
        <f t="shared" si="94"/>
        <v/>
      </c>
      <c r="K520" s="964" t="str">
        <f>IF(M519&lt;&gt;"",K519,IF(K519&lt;MAX(A18:A317),K519+1,""))</f>
        <v/>
      </c>
      <c r="L520" s="965" t="str">
        <f>IF(K520="","",IF(M519&lt;&gt;"",M519,INDEX(E18:E317,MATCH(K520,A18:A317,0))))</f>
        <v/>
      </c>
      <c r="M520" s="965" t="str">
        <f t="shared" si="95"/>
        <v/>
      </c>
      <c r="N520" s="966" t="str">
        <f t="shared" si="96"/>
        <v/>
      </c>
      <c r="O520" s="967" t="str">
        <f t="shared" si="97"/>
        <v/>
      </c>
      <c r="P520" s="967" t="str">
        <f t="shared" si="98"/>
        <v/>
      </c>
      <c r="Q520" s="966" t="str">
        <f t="shared" si="99"/>
        <v/>
      </c>
      <c r="R520" s="967" t="str">
        <f>IF(N520="","",IF(COUNTIF(AP18:AP300,TRIM(Q520))&gt;0,"EXCLUSION EXACTE",""))</f>
        <v/>
      </c>
      <c r="S520" s="967" t="str" cm="1">
        <f t="array" ref="S520">IF(N520="","",IF(SUMPRODUCT(--(AP18:AP300&lt;&gt;""),--ISNUMBER(SEARCH(" "&amp;AP18:AP300&amp;" ",Q520)))&gt;0,"BLOQUE MOLLUSQUES",""))</f>
        <v/>
      </c>
      <c r="T520" s="967" t="str" cm="1">
        <f t="array" ref="T520">IF(N520="","",IF(SUMPRODUCT(--(AT18:AT300&lt;&gt;""),--ISNUMBER(SEARCH(" "&amp;AT18:AT300&amp;" ",Q520)))&gt;0,"FORCE MOLLUSQUES",""))</f>
        <v/>
      </c>
      <c r="U520" s="966" t="str">
        <f t="shared" si="100"/>
        <v/>
      </c>
      <c r="V520" s="966" t="str">
        <f t="shared" si="102"/>
        <v/>
      </c>
      <c r="W520" s="991" t="str">
        <f t="shared" si="101"/>
        <v/>
      </c>
      <c r="X520" s="967" t="str" cm="1">
        <f t="array" ref="X520">IF(N520="","",IF(R520&lt;&gt;"","",IF(SUMPRODUCT(--(AN18:AN1500=X17),--(AM18:AM1500&lt;&gt;""),--ISNUMBER(SEARCH(" "&amp;AM18:AM1500&amp;" ",Q520)))&gt;0,X17,"")))</f>
        <v/>
      </c>
      <c r="Y520" s="967" t="str" cm="1">
        <f t="array" ref="Y520">IF(N520="","",IF(R520&lt;&gt;"","",IF(SUMPRODUCT(--(AN18:AN1500=Y17),--(AM18:AM1500&lt;&gt;""),--ISNUMBER(SEARCH(" "&amp;AM18:AM1500&amp;" ",Q520)))&gt;0,Y17,"")))</f>
        <v/>
      </c>
      <c r="Z520" s="967" t="str" cm="1">
        <f t="array" ref="Z520">IF(N520="","",IF(R520&lt;&gt;"","",IF(SUMPRODUCT(--(AN18:AN1500=Z17),--(AM18:AM1500&lt;&gt;""),--ISNUMBER(SEARCH(" "&amp;AM18:AM1500&amp;" ",Q520)))&gt;0,Z17,"")))</f>
        <v/>
      </c>
      <c r="AA520" s="967" t="str" cm="1">
        <f t="array" ref="AA520">IF(N520="","",IF(R520&lt;&gt;"","",IF(SUMPRODUCT(--(AN18:AN1500=AA17),--(AM18:AM1500&lt;&gt;""),--ISNUMBER(SEARCH(" "&amp;AM18:AM1500&amp;" ",Q520)))&gt;0,AA17,"")))</f>
        <v/>
      </c>
      <c r="AB520" s="967" t="str" cm="1">
        <f t="array" ref="AB520">IF(N520="","",IF(R520&lt;&gt;"","",IF(SUMPRODUCT(--(AN18:AN1500=AB17),--(AM18:AM1500&lt;&gt;""),--ISNUMBER(SEARCH(" "&amp;AM18:AM1500&amp;" ",Q520)))&gt;0,AB17,"")))</f>
        <v/>
      </c>
      <c r="AC520" s="967" t="str" cm="1">
        <f t="array" ref="AC520">IF(N520="","",IF(R520&lt;&gt;"","",IF(SUMPRODUCT(--(AN18:AN1500=AC17),--(AM18:AM1500&lt;&gt;""),--ISNUMBER(SEARCH(" "&amp;AM18:AM1500&amp;" ",Q520)))&gt;0,AC17,"")))</f>
        <v/>
      </c>
      <c r="AD520" s="967" t="str" cm="1">
        <f t="array" ref="AD520">IF(N520="","",IF(R520&lt;&gt;"","",IF(SUMPRODUCT(--(AN18:AN1500=AD17),--(AM18:AM1500&lt;&gt;""),--ISNUMBER(SEARCH(" "&amp;AM18:AM1500&amp;" ",Q520)))&gt;0,AD17,"")))</f>
        <v/>
      </c>
      <c r="AE520" s="967" t="str" cm="1">
        <f t="array" ref="AE520">IF(N520="","",IF(R520&lt;&gt;"","",IF(SUMPRODUCT(--(AN18:AN1500=AE17),--(AM18:AM1500&lt;&gt;""),--ISNUMBER(SEARCH(" "&amp;AM18:AM1500&amp;" ",Q520)))&gt;0,AE17,"")))</f>
        <v/>
      </c>
      <c r="AF520" s="967" t="str" cm="1">
        <f t="array" ref="AF520">IF(N520="","",IF(R520&lt;&gt;"","",IF(SUMPRODUCT(--(AN18:AN1500=AF17),--(AM18:AM1500&lt;&gt;""),--ISNUMBER(SEARCH(" "&amp;AM18:AM1500&amp;" ",Q520)))&gt;0,AF17,"")))</f>
        <v/>
      </c>
      <c r="AG520" s="967" t="str" cm="1">
        <f t="array" ref="AG520">IF(N520="","",IF(R520&lt;&gt;"","",IF(SUMPRODUCT(--(AN18:AN1500=AG17),--(AM18:AM1500&lt;&gt;""),--ISNUMBER(SEARCH(" "&amp;AM18:AM1500&amp;" ",Q520)))&gt;0,AG17,"")))</f>
        <v/>
      </c>
      <c r="AH520" s="967" t="str" cm="1">
        <f t="array" ref="AH520">IF(N520="","",IF(R520&lt;&gt;"","",IF(SUMPRODUCT(--(AN18:AN1500=AH17),--(AM18:AM1500&lt;&gt;""),--ISNUMBER(SEARCH(" "&amp;AM18:AM1500&amp;" ",Q520)))&gt;0,AH17,"")))</f>
        <v/>
      </c>
      <c r="AI520" s="967" t="str" cm="1">
        <f t="array" ref="AI520">IF(N520="","",IF(R520&lt;&gt;"","",IF(SUMPRODUCT(--(AN18:AN1500=AI17),--(AM18:AM1500&lt;&gt;""),--ISNUMBER(SEARCH(" "&amp;AM18:AM1500&amp;" ",Q520)))&gt;0,AI17,"")))</f>
        <v/>
      </c>
      <c r="AJ520" s="967" t="str" cm="1">
        <f t="array" ref="AJ520">IF(N520="","",IF(R520&lt;&gt;"","",IF(SUMPRODUCT(--(AN18:AN1500=AJ17),--(AM18:AM1500&lt;&gt;""),--ISNUMBER(SEARCH(" "&amp;AM18:AM1500&amp;" ",Q520)))&gt;0,AJ17,"")))</f>
        <v/>
      </c>
      <c r="AK520" s="967" t="str" cm="1">
        <f t="array" ref="AK520">IF(N520="","",IF(T520&lt;&gt;"",AK17,IF(S520&lt;&gt;"","",IF(R520&lt;&gt;"","",IF(SUMPRODUCT(--(AN18:AN1500=AK17),--(AM18:AM1500&lt;&gt;""),--ISNUMBER(SEARCH(" "&amp;AM18:AM1500&amp;" ",Q520)))&gt;0,AK17,"")))))</f>
        <v/>
      </c>
      <c r="AM520" s="968" t="s">
        <v>2264</v>
      </c>
      <c r="AN520" s="968" t="s">
        <v>1597</v>
      </c>
      <c r="BN520" s="49">
        <v>1</v>
      </c>
    </row>
    <row r="521" spans="3:66" ht="35.1" customHeight="1">
      <c r="C521" s="65"/>
      <c r="D521" s="984" t="str">
        <f t="shared" si="92"/>
        <v/>
      </c>
      <c r="E521" s="982"/>
      <c r="G521" s="964" t="str">
        <f>IF(H521="","",COUNTIF(H18:H521,"&lt;&gt;"))</f>
        <v/>
      </c>
      <c r="H521" s="965" t="str" cm="1">
        <f t="array" ref="H521">IF(L521="","",IF(LEN(L521)&lt;=MAX(10,G13),L521,IFERROR(LEFT(L521,LOOKUP(2,1/(MID(L521,ROW(1:500),1)=" ")/(ROW(1:500)&lt;=MAX(10,G13)),ROW(1:500))-1),LEFT(L521,MAX(10,G13)))))</f>
        <v/>
      </c>
      <c r="I521" s="964" t="str">
        <f t="shared" si="93"/>
        <v/>
      </c>
      <c r="J521" s="964" t="str">
        <f t="shared" si="94"/>
        <v/>
      </c>
      <c r="K521" s="964" t="str">
        <f>IF(M520&lt;&gt;"",K520,IF(K520&lt;MAX(A18:A317),K520+1,""))</f>
        <v/>
      </c>
      <c r="L521" s="965" t="str">
        <f>IF(K521="","",IF(M520&lt;&gt;"",M520,INDEX(E18:E317,MATCH(K521,A18:A317,0))))</f>
        <v/>
      </c>
      <c r="M521" s="965" t="str">
        <f t="shared" si="95"/>
        <v/>
      </c>
      <c r="N521" s="965" t="str">
        <f t="shared" si="96"/>
        <v/>
      </c>
      <c r="O521" s="964" t="str">
        <f t="shared" si="97"/>
        <v/>
      </c>
      <c r="P521" s="964" t="str">
        <f t="shared" si="98"/>
        <v/>
      </c>
      <c r="Q521" s="965" t="str">
        <f t="shared" si="99"/>
        <v/>
      </c>
      <c r="R521" s="964" t="str">
        <f>IF(N521="","",IF(COUNTIF(AP18:AP300,TRIM(Q521))&gt;0,"EXCLUSION EXACTE",""))</f>
        <v/>
      </c>
      <c r="S521" s="964" t="str" cm="1">
        <f t="array" ref="S521">IF(N521="","",IF(SUMPRODUCT(--(AP18:AP300&lt;&gt;""),--ISNUMBER(SEARCH(" "&amp;AP18:AP300&amp;" ",Q521)))&gt;0,"BLOQUE MOLLUSQUES",""))</f>
        <v/>
      </c>
      <c r="T521" s="964" t="str" cm="1">
        <f t="array" ref="T521">IF(N521="","",IF(SUMPRODUCT(--(AT18:AT300&lt;&gt;""),--ISNUMBER(SEARCH(" "&amp;AT18:AT300&amp;" ",Q521)))&gt;0,"FORCE MOLLUSQUES",""))</f>
        <v/>
      </c>
      <c r="U521" s="965" t="str">
        <f t="shared" si="100"/>
        <v/>
      </c>
      <c r="V521" s="965" t="str">
        <f t="shared" si="102"/>
        <v/>
      </c>
      <c r="W521" s="977" t="str">
        <f t="shared" si="101"/>
        <v/>
      </c>
      <c r="X521" s="964" t="str" cm="1">
        <f t="array" ref="X521">IF(N521="","",IF(R521&lt;&gt;"","",IF(SUMPRODUCT(--(AN18:AN1500=X17),--(AM18:AM1500&lt;&gt;""),--ISNUMBER(SEARCH(" "&amp;AM18:AM1500&amp;" ",Q521)))&gt;0,X17,"")))</f>
        <v/>
      </c>
      <c r="Y521" s="964" t="str" cm="1">
        <f t="array" ref="Y521">IF(N521="","",IF(R521&lt;&gt;"","",IF(SUMPRODUCT(--(AN18:AN1500=Y17),--(AM18:AM1500&lt;&gt;""),--ISNUMBER(SEARCH(" "&amp;AM18:AM1500&amp;" ",Q521)))&gt;0,Y17,"")))</f>
        <v/>
      </c>
      <c r="Z521" s="964" t="str" cm="1">
        <f t="array" ref="Z521">IF(N521="","",IF(R521&lt;&gt;"","",IF(SUMPRODUCT(--(AN18:AN1500=Z17),--(AM18:AM1500&lt;&gt;""),--ISNUMBER(SEARCH(" "&amp;AM18:AM1500&amp;" ",Q521)))&gt;0,Z17,"")))</f>
        <v/>
      </c>
      <c r="AA521" s="964" t="str" cm="1">
        <f t="array" ref="AA521">IF(N521="","",IF(R521&lt;&gt;"","",IF(SUMPRODUCT(--(AN18:AN1500=AA17),--(AM18:AM1500&lt;&gt;""),--ISNUMBER(SEARCH(" "&amp;AM18:AM1500&amp;" ",Q521)))&gt;0,AA17,"")))</f>
        <v/>
      </c>
      <c r="AB521" s="964" t="str" cm="1">
        <f t="array" ref="AB521">IF(N521="","",IF(R521&lt;&gt;"","",IF(SUMPRODUCT(--(AN18:AN1500=AB17),--(AM18:AM1500&lt;&gt;""),--ISNUMBER(SEARCH(" "&amp;AM18:AM1500&amp;" ",Q521)))&gt;0,AB17,"")))</f>
        <v/>
      </c>
      <c r="AC521" s="964" t="str" cm="1">
        <f t="array" ref="AC521">IF(N521="","",IF(R521&lt;&gt;"","",IF(SUMPRODUCT(--(AN18:AN1500=AC17),--(AM18:AM1500&lt;&gt;""),--ISNUMBER(SEARCH(" "&amp;AM18:AM1500&amp;" ",Q521)))&gt;0,AC17,"")))</f>
        <v/>
      </c>
      <c r="AD521" s="964" t="str" cm="1">
        <f t="array" ref="AD521">IF(N521="","",IF(R521&lt;&gt;"","",IF(SUMPRODUCT(--(AN18:AN1500=AD17),--(AM18:AM1500&lt;&gt;""),--ISNUMBER(SEARCH(" "&amp;AM18:AM1500&amp;" ",Q521)))&gt;0,AD17,"")))</f>
        <v/>
      </c>
      <c r="AE521" s="964" t="str" cm="1">
        <f t="array" ref="AE521">IF(N521="","",IF(R521&lt;&gt;"","",IF(SUMPRODUCT(--(AN18:AN1500=AE17),--(AM18:AM1500&lt;&gt;""),--ISNUMBER(SEARCH(" "&amp;AM18:AM1500&amp;" ",Q521)))&gt;0,AE17,"")))</f>
        <v/>
      </c>
      <c r="AF521" s="964" t="str" cm="1">
        <f t="array" ref="AF521">IF(N521="","",IF(R521&lt;&gt;"","",IF(SUMPRODUCT(--(AN18:AN1500=AF17),--(AM18:AM1500&lt;&gt;""),--ISNUMBER(SEARCH(" "&amp;AM18:AM1500&amp;" ",Q521)))&gt;0,AF17,"")))</f>
        <v/>
      </c>
      <c r="AG521" s="964" t="str" cm="1">
        <f t="array" ref="AG521">IF(N521="","",IF(R521&lt;&gt;"","",IF(SUMPRODUCT(--(AN18:AN1500=AG17),--(AM18:AM1500&lt;&gt;""),--ISNUMBER(SEARCH(" "&amp;AM18:AM1500&amp;" ",Q521)))&gt;0,AG17,"")))</f>
        <v/>
      </c>
      <c r="AH521" s="964" t="str" cm="1">
        <f t="array" ref="AH521">IF(N521="","",IF(R521&lt;&gt;"","",IF(SUMPRODUCT(--(AN18:AN1500=AH17),--(AM18:AM1500&lt;&gt;""),--ISNUMBER(SEARCH(" "&amp;AM18:AM1500&amp;" ",Q521)))&gt;0,AH17,"")))</f>
        <v/>
      </c>
      <c r="AI521" s="964" t="str" cm="1">
        <f t="array" ref="AI521">IF(N521="","",IF(R521&lt;&gt;"","",IF(SUMPRODUCT(--(AN18:AN1500=AI17),--(AM18:AM1500&lt;&gt;""),--ISNUMBER(SEARCH(" "&amp;AM18:AM1500&amp;" ",Q521)))&gt;0,AI17,"")))</f>
        <v/>
      </c>
      <c r="AJ521" s="964" t="str" cm="1">
        <f t="array" ref="AJ521">IF(N521="","",IF(R521&lt;&gt;"","",IF(SUMPRODUCT(--(AN18:AN1500=AJ17),--(AM18:AM1500&lt;&gt;""),--ISNUMBER(SEARCH(" "&amp;AM18:AM1500&amp;" ",Q521)))&gt;0,AJ17,"")))</f>
        <v/>
      </c>
      <c r="AK521" s="964" t="str" cm="1">
        <f t="array" ref="AK521">IF(N521="","",IF(T521&lt;&gt;"",AK17,IF(S521&lt;&gt;"","",IF(R521&lt;&gt;"","",IF(SUMPRODUCT(--(AN18:AN1500=AK17),--(AM18:AM1500&lt;&gt;""),--ISNUMBER(SEARCH(" "&amp;AM18:AM1500&amp;" ",Q521)))&gt;0,AK17,"")))))</f>
        <v/>
      </c>
      <c r="AM521" s="964" t="s">
        <v>2265</v>
      </c>
      <c r="AN521" s="964" t="s">
        <v>1597</v>
      </c>
      <c r="BN521" s="49">
        <v>1</v>
      </c>
    </row>
    <row r="522" spans="3:66" ht="35.1" customHeight="1">
      <c r="C522" s="65"/>
      <c r="D522" s="984" t="str">
        <f t="shared" si="92"/>
        <v/>
      </c>
      <c r="E522" s="982"/>
      <c r="G522" s="963" t="str">
        <f>IF(H522="","",COUNTIF(H18:H522,"&lt;&gt;"))</f>
        <v/>
      </c>
      <c r="H522" s="958" t="str" cm="1">
        <f t="array" ref="H522">IF(L522="","",IF(LEN(L522)&lt;=MAX(10,G13),L522,IFERROR(LEFT(L522,LOOKUP(2,1/(MID(L522,ROW(1:500),1)=" ")/(ROW(1:500)&lt;=MAX(10,G13)),ROW(1:500))-1),LEFT(L522,MAX(10,G13)))))</f>
        <v/>
      </c>
      <c r="I522" s="963" t="str">
        <f t="shared" si="93"/>
        <v/>
      </c>
      <c r="J522" s="963" t="str">
        <f t="shared" si="94"/>
        <v/>
      </c>
      <c r="K522" s="964" t="str">
        <f>IF(M521&lt;&gt;"",K521,IF(K521&lt;MAX(A18:A317),K521+1,""))</f>
        <v/>
      </c>
      <c r="L522" s="965" t="str">
        <f>IF(K522="","",IF(M521&lt;&gt;"",M521,INDEX(E18:E317,MATCH(K522,A18:A317,0))))</f>
        <v/>
      </c>
      <c r="M522" s="965" t="str">
        <f t="shared" si="95"/>
        <v/>
      </c>
      <c r="N522" s="966" t="str">
        <f t="shared" si="96"/>
        <v/>
      </c>
      <c r="O522" s="967" t="str">
        <f t="shared" si="97"/>
        <v/>
      </c>
      <c r="P522" s="967" t="str">
        <f t="shared" si="98"/>
        <v/>
      </c>
      <c r="Q522" s="966" t="str">
        <f t="shared" si="99"/>
        <v/>
      </c>
      <c r="R522" s="967" t="str">
        <f>IF(N522="","",IF(COUNTIF(AP18:AP300,TRIM(Q522))&gt;0,"EXCLUSION EXACTE",""))</f>
        <v/>
      </c>
      <c r="S522" s="967" t="str" cm="1">
        <f t="array" ref="S522">IF(N522="","",IF(SUMPRODUCT(--(AP18:AP300&lt;&gt;""),--ISNUMBER(SEARCH(" "&amp;AP18:AP300&amp;" ",Q522)))&gt;0,"BLOQUE MOLLUSQUES",""))</f>
        <v/>
      </c>
      <c r="T522" s="967" t="str" cm="1">
        <f t="array" ref="T522">IF(N522="","",IF(SUMPRODUCT(--(AT18:AT300&lt;&gt;""),--ISNUMBER(SEARCH(" "&amp;AT18:AT300&amp;" ",Q522)))&gt;0,"FORCE MOLLUSQUES",""))</f>
        <v/>
      </c>
      <c r="U522" s="966" t="str">
        <f t="shared" si="100"/>
        <v/>
      </c>
      <c r="V522" s="966" t="str">
        <f t="shared" si="102"/>
        <v/>
      </c>
      <c r="W522" s="991" t="str">
        <f t="shared" si="101"/>
        <v/>
      </c>
      <c r="X522" s="967" t="str" cm="1">
        <f t="array" ref="X522">IF(N522="","",IF(R522&lt;&gt;"","",IF(SUMPRODUCT(--(AN18:AN1500=X17),--(AM18:AM1500&lt;&gt;""),--ISNUMBER(SEARCH(" "&amp;AM18:AM1500&amp;" ",Q522)))&gt;0,X17,"")))</f>
        <v/>
      </c>
      <c r="Y522" s="967" t="str" cm="1">
        <f t="array" ref="Y522">IF(N522="","",IF(R522&lt;&gt;"","",IF(SUMPRODUCT(--(AN18:AN1500=Y17),--(AM18:AM1500&lt;&gt;""),--ISNUMBER(SEARCH(" "&amp;AM18:AM1500&amp;" ",Q522)))&gt;0,Y17,"")))</f>
        <v/>
      </c>
      <c r="Z522" s="967" t="str" cm="1">
        <f t="array" ref="Z522">IF(N522="","",IF(R522&lt;&gt;"","",IF(SUMPRODUCT(--(AN18:AN1500=Z17),--(AM18:AM1500&lt;&gt;""),--ISNUMBER(SEARCH(" "&amp;AM18:AM1500&amp;" ",Q522)))&gt;0,Z17,"")))</f>
        <v/>
      </c>
      <c r="AA522" s="967" t="str" cm="1">
        <f t="array" ref="AA522">IF(N522="","",IF(R522&lt;&gt;"","",IF(SUMPRODUCT(--(AN18:AN1500=AA17),--(AM18:AM1500&lt;&gt;""),--ISNUMBER(SEARCH(" "&amp;AM18:AM1500&amp;" ",Q522)))&gt;0,AA17,"")))</f>
        <v/>
      </c>
      <c r="AB522" s="967" t="str" cm="1">
        <f t="array" ref="AB522">IF(N522="","",IF(R522&lt;&gt;"","",IF(SUMPRODUCT(--(AN18:AN1500=AB17),--(AM18:AM1500&lt;&gt;""),--ISNUMBER(SEARCH(" "&amp;AM18:AM1500&amp;" ",Q522)))&gt;0,AB17,"")))</f>
        <v/>
      </c>
      <c r="AC522" s="967" t="str" cm="1">
        <f t="array" ref="AC522">IF(N522="","",IF(R522&lt;&gt;"","",IF(SUMPRODUCT(--(AN18:AN1500=AC17),--(AM18:AM1500&lt;&gt;""),--ISNUMBER(SEARCH(" "&amp;AM18:AM1500&amp;" ",Q522)))&gt;0,AC17,"")))</f>
        <v/>
      </c>
      <c r="AD522" s="967" t="str" cm="1">
        <f t="array" ref="AD522">IF(N522="","",IF(R522&lt;&gt;"","",IF(SUMPRODUCT(--(AN18:AN1500=AD17),--(AM18:AM1500&lt;&gt;""),--ISNUMBER(SEARCH(" "&amp;AM18:AM1500&amp;" ",Q522)))&gt;0,AD17,"")))</f>
        <v/>
      </c>
      <c r="AE522" s="967" t="str" cm="1">
        <f t="array" ref="AE522">IF(N522="","",IF(R522&lt;&gt;"","",IF(SUMPRODUCT(--(AN18:AN1500=AE17),--(AM18:AM1500&lt;&gt;""),--ISNUMBER(SEARCH(" "&amp;AM18:AM1500&amp;" ",Q522)))&gt;0,AE17,"")))</f>
        <v/>
      </c>
      <c r="AF522" s="967" t="str" cm="1">
        <f t="array" ref="AF522">IF(N522="","",IF(R522&lt;&gt;"","",IF(SUMPRODUCT(--(AN18:AN1500=AF17),--(AM18:AM1500&lt;&gt;""),--ISNUMBER(SEARCH(" "&amp;AM18:AM1500&amp;" ",Q522)))&gt;0,AF17,"")))</f>
        <v/>
      </c>
      <c r="AG522" s="967" t="str" cm="1">
        <f t="array" ref="AG522">IF(N522="","",IF(R522&lt;&gt;"","",IF(SUMPRODUCT(--(AN18:AN1500=AG17),--(AM18:AM1500&lt;&gt;""),--ISNUMBER(SEARCH(" "&amp;AM18:AM1500&amp;" ",Q522)))&gt;0,AG17,"")))</f>
        <v/>
      </c>
      <c r="AH522" s="967" t="str" cm="1">
        <f t="array" ref="AH522">IF(N522="","",IF(R522&lt;&gt;"","",IF(SUMPRODUCT(--(AN18:AN1500=AH17),--(AM18:AM1500&lt;&gt;""),--ISNUMBER(SEARCH(" "&amp;AM18:AM1500&amp;" ",Q522)))&gt;0,AH17,"")))</f>
        <v/>
      </c>
      <c r="AI522" s="967" t="str" cm="1">
        <f t="array" ref="AI522">IF(N522="","",IF(R522&lt;&gt;"","",IF(SUMPRODUCT(--(AN18:AN1500=AI17),--(AM18:AM1500&lt;&gt;""),--ISNUMBER(SEARCH(" "&amp;AM18:AM1500&amp;" ",Q522)))&gt;0,AI17,"")))</f>
        <v/>
      </c>
      <c r="AJ522" s="967" t="str" cm="1">
        <f t="array" ref="AJ522">IF(N522="","",IF(R522&lt;&gt;"","",IF(SUMPRODUCT(--(AN18:AN1500=AJ17),--(AM18:AM1500&lt;&gt;""),--ISNUMBER(SEARCH(" "&amp;AM18:AM1500&amp;" ",Q522)))&gt;0,AJ17,"")))</f>
        <v/>
      </c>
      <c r="AK522" s="967" t="str" cm="1">
        <f t="array" ref="AK522">IF(N522="","",IF(T522&lt;&gt;"",AK17,IF(S522&lt;&gt;"","",IF(R522&lt;&gt;"","",IF(SUMPRODUCT(--(AN18:AN1500=AK17),--(AM18:AM1500&lt;&gt;""),--ISNUMBER(SEARCH(" "&amp;AM18:AM1500&amp;" ",Q522)))&gt;0,AK17,"")))))</f>
        <v/>
      </c>
      <c r="AM522" s="968" t="s">
        <v>2432</v>
      </c>
      <c r="AN522" s="968" t="s">
        <v>1597</v>
      </c>
      <c r="BN522" s="49">
        <v>1</v>
      </c>
    </row>
    <row r="523" spans="3:66" ht="35.1" customHeight="1">
      <c r="C523" s="65"/>
      <c r="D523" s="984" t="str">
        <f t="shared" si="92"/>
        <v/>
      </c>
      <c r="E523" s="982"/>
      <c r="G523" s="964" t="str">
        <f>IF(H523="","",COUNTIF(H18:H523,"&lt;&gt;"))</f>
        <v/>
      </c>
      <c r="H523" s="965" t="str" cm="1">
        <f t="array" ref="H523">IF(L523="","",IF(LEN(L523)&lt;=MAX(10,G13),L523,IFERROR(LEFT(L523,LOOKUP(2,1/(MID(L523,ROW(1:500),1)=" ")/(ROW(1:500)&lt;=MAX(10,G13)),ROW(1:500))-1),LEFT(L523,MAX(10,G13)))))</f>
        <v/>
      </c>
      <c r="I523" s="964" t="str">
        <f t="shared" si="93"/>
        <v/>
      </c>
      <c r="J523" s="964" t="str">
        <f t="shared" si="94"/>
        <v/>
      </c>
      <c r="K523" s="964" t="str">
        <f>IF(M522&lt;&gt;"",K522,IF(K522&lt;MAX(A18:A317),K522+1,""))</f>
        <v/>
      </c>
      <c r="L523" s="965" t="str">
        <f>IF(K523="","",IF(M522&lt;&gt;"",M522,INDEX(E18:E317,MATCH(K523,A18:A317,0))))</f>
        <v/>
      </c>
      <c r="M523" s="965" t="str">
        <f t="shared" si="95"/>
        <v/>
      </c>
      <c r="N523" s="965" t="str">
        <f t="shared" si="96"/>
        <v/>
      </c>
      <c r="O523" s="964" t="str">
        <f t="shared" si="97"/>
        <v/>
      </c>
      <c r="P523" s="964" t="str">
        <f t="shared" si="98"/>
        <v/>
      </c>
      <c r="Q523" s="965" t="str">
        <f t="shared" si="99"/>
        <v/>
      </c>
      <c r="R523" s="964" t="str">
        <f>IF(N523="","",IF(COUNTIF(AP18:AP300,TRIM(Q523))&gt;0,"EXCLUSION EXACTE",""))</f>
        <v/>
      </c>
      <c r="S523" s="964" t="str" cm="1">
        <f t="array" ref="S523">IF(N523="","",IF(SUMPRODUCT(--(AP18:AP300&lt;&gt;""),--ISNUMBER(SEARCH(" "&amp;AP18:AP300&amp;" ",Q523)))&gt;0,"BLOQUE MOLLUSQUES",""))</f>
        <v/>
      </c>
      <c r="T523" s="964" t="str" cm="1">
        <f t="array" ref="T523">IF(N523="","",IF(SUMPRODUCT(--(AT18:AT300&lt;&gt;""),--ISNUMBER(SEARCH(" "&amp;AT18:AT300&amp;" ",Q523)))&gt;0,"FORCE MOLLUSQUES",""))</f>
        <v/>
      </c>
      <c r="U523" s="965" t="str">
        <f t="shared" si="100"/>
        <v/>
      </c>
      <c r="V523" s="965" t="str">
        <f t="shared" si="102"/>
        <v/>
      </c>
      <c r="W523" s="977" t="str">
        <f t="shared" si="101"/>
        <v/>
      </c>
      <c r="X523" s="964" t="str" cm="1">
        <f t="array" ref="X523">IF(N523="","",IF(R523&lt;&gt;"","",IF(SUMPRODUCT(--(AN18:AN1500=X17),--(AM18:AM1500&lt;&gt;""),--ISNUMBER(SEARCH(" "&amp;AM18:AM1500&amp;" ",Q523)))&gt;0,X17,"")))</f>
        <v/>
      </c>
      <c r="Y523" s="964" t="str" cm="1">
        <f t="array" ref="Y523">IF(N523="","",IF(R523&lt;&gt;"","",IF(SUMPRODUCT(--(AN18:AN1500=Y17),--(AM18:AM1500&lt;&gt;""),--ISNUMBER(SEARCH(" "&amp;AM18:AM1500&amp;" ",Q523)))&gt;0,Y17,"")))</f>
        <v/>
      </c>
      <c r="Z523" s="964" t="str" cm="1">
        <f t="array" ref="Z523">IF(N523="","",IF(R523&lt;&gt;"","",IF(SUMPRODUCT(--(AN18:AN1500=Z17),--(AM18:AM1500&lt;&gt;""),--ISNUMBER(SEARCH(" "&amp;AM18:AM1500&amp;" ",Q523)))&gt;0,Z17,"")))</f>
        <v/>
      </c>
      <c r="AA523" s="964" t="str" cm="1">
        <f t="array" ref="AA523">IF(N523="","",IF(R523&lt;&gt;"","",IF(SUMPRODUCT(--(AN18:AN1500=AA17),--(AM18:AM1500&lt;&gt;""),--ISNUMBER(SEARCH(" "&amp;AM18:AM1500&amp;" ",Q523)))&gt;0,AA17,"")))</f>
        <v/>
      </c>
      <c r="AB523" s="964" t="str" cm="1">
        <f t="array" ref="AB523">IF(N523="","",IF(R523&lt;&gt;"","",IF(SUMPRODUCT(--(AN18:AN1500=AB17),--(AM18:AM1500&lt;&gt;""),--ISNUMBER(SEARCH(" "&amp;AM18:AM1500&amp;" ",Q523)))&gt;0,AB17,"")))</f>
        <v/>
      </c>
      <c r="AC523" s="964" t="str" cm="1">
        <f t="array" ref="AC523">IF(N523="","",IF(R523&lt;&gt;"","",IF(SUMPRODUCT(--(AN18:AN1500=AC17),--(AM18:AM1500&lt;&gt;""),--ISNUMBER(SEARCH(" "&amp;AM18:AM1500&amp;" ",Q523)))&gt;0,AC17,"")))</f>
        <v/>
      </c>
      <c r="AD523" s="964" t="str" cm="1">
        <f t="array" ref="AD523">IF(N523="","",IF(R523&lt;&gt;"","",IF(SUMPRODUCT(--(AN18:AN1500=AD17),--(AM18:AM1500&lt;&gt;""),--ISNUMBER(SEARCH(" "&amp;AM18:AM1500&amp;" ",Q523)))&gt;0,AD17,"")))</f>
        <v/>
      </c>
      <c r="AE523" s="964" t="str" cm="1">
        <f t="array" ref="AE523">IF(N523="","",IF(R523&lt;&gt;"","",IF(SUMPRODUCT(--(AN18:AN1500=AE17),--(AM18:AM1500&lt;&gt;""),--ISNUMBER(SEARCH(" "&amp;AM18:AM1500&amp;" ",Q523)))&gt;0,AE17,"")))</f>
        <v/>
      </c>
      <c r="AF523" s="964" t="str" cm="1">
        <f t="array" ref="AF523">IF(N523="","",IF(R523&lt;&gt;"","",IF(SUMPRODUCT(--(AN18:AN1500=AF17),--(AM18:AM1500&lt;&gt;""),--ISNUMBER(SEARCH(" "&amp;AM18:AM1500&amp;" ",Q523)))&gt;0,AF17,"")))</f>
        <v/>
      </c>
      <c r="AG523" s="964" t="str" cm="1">
        <f t="array" ref="AG523">IF(N523="","",IF(R523&lt;&gt;"","",IF(SUMPRODUCT(--(AN18:AN1500=AG17),--(AM18:AM1500&lt;&gt;""),--ISNUMBER(SEARCH(" "&amp;AM18:AM1500&amp;" ",Q523)))&gt;0,AG17,"")))</f>
        <v/>
      </c>
      <c r="AH523" s="964" t="str" cm="1">
        <f t="array" ref="AH523">IF(N523="","",IF(R523&lt;&gt;"","",IF(SUMPRODUCT(--(AN18:AN1500=AH17),--(AM18:AM1500&lt;&gt;""),--ISNUMBER(SEARCH(" "&amp;AM18:AM1500&amp;" ",Q523)))&gt;0,AH17,"")))</f>
        <v/>
      </c>
      <c r="AI523" s="964" t="str" cm="1">
        <f t="array" ref="AI523">IF(N523="","",IF(R523&lt;&gt;"","",IF(SUMPRODUCT(--(AN18:AN1500=AI17),--(AM18:AM1500&lt;&gt;""),--ISNUMBER(SEARCH(" "&amp;AM18:AM1500&amp;" ",Q523)))&gt;0,AI17,"")))</f>
        <v/>
      </c>
      <c r="AJ523" s="964" t="str" cm="1">
        <f t="array" ref="AJ523">IF(N523="","",IF(R523&lt;&gt;"","",IF(SUMPRODUCT(--(AN18:AN1500=AJ17),--(AM18:AM1500&lt;&gt;""),--ISNUMBER(SEARCH(" "&amp;AM18:AM1500&amp;" ",Q523)))&gt;0,AJ17,"")))</f>
        <v/>
      </c>
      <c r="AK523" s="964" t="str" cm="1">
        <f t="array" ref="AK523">IF(N523="","",IF(T523&lt;&gt;"",AK17,IF(S523&lt;&gt;"","",IF(R523&lt;&gt;"","",IF(SUMPRODUCT(--(AN18:AN1500=AK17),--(AM18:AM1500&lt;&gt;""),--ISNUMBER(SEARCH(" "&amp;AM18:AM1500&amp;" ",Q523)))&gt;0,AK17,"")))))</f>
        <v/>
      </c>
      <c r="AM523" s="964" t="s">
        <v>2266</v>
      </c>
      <c r="AN523" s="964" t="s">
        <v>1597</v>
      </c>
      <c r="BN523" s="49">
        <v>1</v>
      </c>
    </row>
    <row r="524" spans="3:66" ht="35.1" customHeight="1">
      <c r="C524" s="65"/>
      <c r="D524" s="984" t="str">
        <f t="shared" si="92"/>
        <v/>
      </c>
      <c r="E524" s="982"/>
      <c r="G524" s="963" t="str">
        <f>IF(H524="","",COUNTIF(H18:H524,"&lt;&gt;"))</f>
        <v/>
      </c>
      <c r="H524" s="958" t="str" cm="1">
        <f t="array" ref="H524">IF(L524="","",IF(LEN(L524)&lt;=MAX(10,G13),L524,IFERROR(LEFT(L524,LOOKUP(2,1/(MID(L524,ROW(1:500),1)=" ")/(ROW(1:500)&lt;=MAX(10,G13)),ROW(1:500))-1),LEFT(L524,MAX(10,G13)))))</f>
        <v/>
      </c>
      <c r="I524" s="963" t="str">
        <f t="shared" si="93"/>
        <v/>
      </c>
      <c r="J524" s="963" t="str">
        <f t="shared" si="94"/>
        <v/>
      </c>
      <c r="K524" s="964" t="str">
        <f>IF(M523&lt;&gt;"",K523,IF(K523&lt;MAX(A18:A317),K523+1,""))</f>
        <v/>
      </c>
      <c r="L524" s="965" t="str">
        <f>IF(K524="","",IF(M523&lt;&gt;"",M523,INDEX(E18:E317,MATCH(K524,A18:A317,0))))</f>
        <v/>
      </c>
      <c r="M524" s="965" t="str">
        <f t="shared" si="95"/>
        <v/>
      </c>
      <c r="N524" s="966" t="str">
        <f t="shared" si="96"/>
        <v/>
      </c>
      <c r="O524" s="967" t="str">
        <f t="shared" si="97"/>
        <v/>
      </c>
      <c r="P524" s="967" t="str">
        <f t="shared" si="98"/>
        <v/>
      </c>
      <c r="Q524" s="966" t="str">
        <f t="shared" si="99"/>
        <v/>
      </c>
      <c r="R524" s="967" t="str">
        <f>IF(N524="","",IF(COUNTIF(AP18:AP300,TRIM(Q524))&gt;0,"EXCLUSION EXACTE",""))</f>
        <v/>
      </c>
      <c r="S524" s="967" t="str" cm="1">
        <f t="array" ref="S524">IF(N524="","",IF(SUMPRODUCT(--(AP18:AP300&lt;&gt;""),--ISNUMBER(SEARCH(" "&amp;AP18:AP300&amp;" ",Q524)))&gt;0,"BLOQUE MOLLUSQUES",""))</f>
        <v/>
      </c>
      <c r="T524" s="967" t="str" cm="1">
        <f t="array" ref="T524">IF(N524="","",IF(SUMPRODUCT(--(AT18:AT300&lt;&gt;""),--ISNUMBER(SEARCH(" "&amp;AT18:AT300&amp;" ",Q524)))&gt;0,"FORCE MOLLUSQUES",""))</f>
        <v/>
      </c>
      <c r="U524" s="966" t="str">
        <f t="shared" si="100"/>
        <v/>
      </c>
      <c r="V524" s="966" t="str">
        <f t="shared" si="102"/>
        <v/>
      </c>
      <c r="W524" s="991" t="str">
        <f t="shared" si="101"/>
        <v/>
      </c>
      <c r="X524" s="967" t="str" cm="1">
        <f t="array" ref="X524">IF(N524="","",IF(R524&lt;&gt;"","",IF(SUMPRODUCT(--(AN18:AN1500=X17),--(AM18:AM1500&lt;&gt;""),--ISNUMBER(SEARCH(" "&amp;AM18:AM1500&amp;" ",Q524)))&gt;0,X17,"")))</f>
        <v/>
      </c>
      <c r="Y524" s="967" t="str" cm="1">
        <f t="array" ref="Y524">IF(N524="","",IF(R524&lt;&gt;"","",IF(SUMPRODUCT(--(AN18:AN1500=Y17),--(AM18:AM1500&lt;&gt;""),--ISNUMBER(SEARCH(" "&amp;AM18:AM1500&amp;" ",Q524)))&gt;0,Y17,"")))</f>
        <v/>
      </c>
      <c r="Z524" s="967" t="str" cm="1">
        <f t="array" ref="Z524">IF(N524="","",IF(R524&lt;&gt;"","",IF(SUMPRODUCT(--(AN18:AN1500=Z17),--(AM18:AM1500&lt;&gt;""),--ISNUMBER(SEARCH(" "&amp;AM18:AM1500&amp;" ",Q524)))&gt;0,Z17,"")))</f>
        <v/>
      </c>
      <c r="AA524" s="967" t="str" cm="1">
        <f t="array" ref="AA524">IF(N524="","",IF(R524&lt;&gt;"","",IF(SUMPRODUCT(--(AN18:AN1500=AA17),--(AM18:AM1500&lt;&gt;""),--ISNUMBER(SEARCH(" "&amp;AM18:AM1500&amp;" ",Q524)))&gt;0,AA17,"")))</f>
        <v/>
      </c>
      <c r="AB524" s="967" t="str" cm="1">
        <f t="array" ref="AB524">IF(N524="","",IF(R524&lt;&gt;"","",IF(SUMPRODUCT(--(AN18:AN1500=AB17),--(AM18:AM1500&lt;&gt;""),--ISNUMBER(SEARCH(" "&amp;AM18:AM1500&amp;" ",Q524)))&gt;0,AB17,"")))</f>
        <v/>
      </c>
      <c r="AC524" s="967" t="str" cm="1">
        <f t="array" ref="AC524">IF(N524="","",IF(R524&lt;&gt;"","",IF(SUMPRODUCT(--(AN18:AN1500=AC17),--(AM18:AM1500&lt;&gt;""),--ISNUMBER(SEARCH(" "&amp;AM18:AM1500&amp;" ",Q524)))&gt;0,AC17,"")))</f>
        <v/>
      </c>
      <c r="AD524" s="967" t="str" cm="1">
        <f t="array" ref="AD524">IF(N524="","",IF(R524&lt;&gt;"","",IF(SUMPRODUCT(--(AN18:AN1500=AD17),--(AM18:AM1500&lt;&gt;""),--ISNUMBER(SEARCH(" "&amp;AM18:AM1500&amp;" ",Q524)))&gt;0,AD17,"")))</f>
        <v/>
      </c>
      <c r="AE524" s="967" t="str" cm="1">
        <f t="array" ref="AE524">IF(N524="","",IF(R524&lt;&gt;"","",IF(SUMPRODUCT(--(AN18:AN1500=AE17),--(AM18:AM1500&lt;&gt;""),--ISNUMBER(SEARCH(" "&amp;AM18:AM1500&amp;" ",Q524)))&gt;0,AE17,"")))</f>
        <v/>
      </c>
      <c r="AF524" s="967" t="str" cm="1">
        <f t="array" ref="AF524">IF(N524="","",IF(R524&lt;&gt;"","",IF(SUMPRODUCT(--(AN18:AN1500=AF17),--(AM18:AM1500&lt;&gt;""),--ISNUMBER(SEARCH(" "&amp;AM18:AM1500&amp;" ",Q524)))&gt;0,AF17,"")))</f>
        <v/>
      </c>
      <c r="AG524" s="967" t="str" cm="1">
        <f t="array" ref="AG524">IF(N524="","",IF(R524&lt;&gt;"","",IF(SUMPRODUCT(--(AN18:AN1500=AG17),--(AM18:AM1500&lt;&gt;""),--ISNUMBER(SEARCH(" "&amp;AM18:AM1500&amp;" ",Q524)))&gt;0,AG17,"")))</f>
        <v/>
      </c>
      <c r="AH524" s="967" t="str" cm="1">
        <f t="array" ref="AH524">IF(N524="","",IF(R524&lt;&gt;"","",IF(SUMPRODUCT(--(AN18:AN1500=AH17),--(AM18:AM1500&lt;&gt;""),--ISNUMBER(SEARCH(" "&amp;AM18:AM1500&amp;" ",Q524)))&gt;0,AH17,"")))</f>
        <v/>
      </c>
      <c r="AI524" s="967" t="str" cm="1">
        <f t="array" ref="AI524">IF(N524="","",IF(R524&lt;&gt;"","",IF(SUMPRODUCT(--(AN18:AN1500=AI17),--(AM18:AM1500&lt;&gt;""),--ISNUMBER(SEARCH(" "&amp;AM18:AM1500&amp;" ",Q524)))&gt;0,AI17,"")))</f>
        <v/>
      </c>
      <c r="AJ524" s="967" t="str" cm="1">
        <f t="array" ref="AJ524">IF(N524="","",IF(R524&lt;&gt;"","",IF(SUMPRODUCT(--(AN18:AN1500=AJ17),--(AM18:AM1500&lt;&gt;""),--ISNUMBER(SEARCH(" "&amp;AM18:AM1500&amp;" ",Q524)))&gt;0,AJ17,"")))</f>
        <v/>
      </c>
      <c r="AK524" s="967" t="str" cm="1">
        <f t="array" ref="AK524">IF(N524="","",IF(T524&lt;&gt;"",AK17,IF(S524&lt;&gt;"","",IF(R524&lt;&gt;"","",IF(SUMPRODUCT(--(AN18:AN1500=AK17),--(AM18:AM1500&lt;&gt;""),--ISNUMBER(SEARCH(" "&amp;AM18:AM1500&amp;" ",Q524)))&gt;0,AK17,"")))))</f>
        <v/>
      </c>
      <c r="AM524" s="968" t="s">
        <v>2267</v>
      </c>
      <c r="AN524" s="968" t="s">
        <v>1597</v>
      </c>
      <c r="BN524" s="49">
        <v>1</v>
      </c>
    </row>
    <row r="525" spans="3:66" ht="35.1" customHeight="1">
      <c r="C525" s="65"/>
      <c r="D525" s="984" t="str">
        <f t="shared" si="92"/>
        <v/>
      </c>
      <c r="E525" s="982"/>
      <c r="G525" s="964" t="str">
        <f>IF(H525="","",COUNTIF(H18:H525,"&lt;&gt;"))</f>
        <v/>
      </c>
      <c r="H525" s="965" t="str" cm="1">
        <f t="array" ref="H525">IF(L525="","",IF(LEN(L525)&lt;=MAX(10,G13),L525,IFERROR(LEFT(L525,LOOKUP(2,1/(MID(L525,ROW(1:500),1)=" ")/(ROW(1:500)&lt;=MAX(10,G13)),ROW(1:500))-1),LEFT(L525,MAX(10,G13)))))</f>
        <v/>
      </c>
      <c r="I525" s="964" t="str">
        <f t="shared" si="93"/>
        <v/>
      </c>
      <c r="J525" s="964" t="str">
        <f t="shared" si="94"/>
        <v/>
      </c>
      <c r="K525" s="964" t="str">
        <f>IF(M524&lt;&gt;"",K524,IF(K524&lt;MAX(A18:A317),K524+1,""))</f>
        <v/>
      </c>
      <c r="L525" s="965" t="str">
        <f>IF(K525="","",IF(M524&lt;&gt;"",M524,INDEX(E18:E317,MATCH(K525,A18:A317,0))))</f>
        <v/>
      </c>
      <c r="M525" s="965" t="str">
        <f t="shared" si="95"/>
        <v/>
      </c>
      <c r="N525" s="965" t="str">
        <f t="shared" si="96"/>
        <v/>
      </c>
      <c r="O525" s="964" t="str">
        <f t="shared" si="97"/>
        <v/>
      </c>
      <c r="P525" s="964" t="str">
        <f t="shared" si="98"/>
        <v/>
      </c>
      <c r="Q525" s="965" t="str">
        <f t="shared" si="99"/>
        <v/>
      </c>
      <c r="R525" s="964" t="str">
        <f>IF(N525="","",IF(COUNTIF(AP18:AP300,TRIM(Q525))&gt;0,"EXCLUSION EXACTE",""))</f>
        <v/>
      </c>
      <c r="S525" s="964" t="str" cm="1">
        <f t="array" ref="S525">IF(N525="","",IF(SUMPRODUCT(--(AP18:AP300&lt;&gt;""),--ISNUMBER(SEARCH(" "&amp;AP18:AP300&amp;" ",Q525)))&gt;0,"BLOQUE MOLLUSQUES",""))</f>
        <v/>
      </c>
      <c r="T525" s="964" t="str" cm="1">
        <f t="array" ref="T525">IF(N525="","",IF(SUMPRODUCT(--(AT18:AT300&lt;&gt;""),--ISNUMBER(SEARCH(" "&amp;AT18:AT300&amp;" ",Q525)))&gt;0,"FORCE MOLLUSQUES",""))</f>
        <v/>
      </c>
      <c r="U525" s="965" t="str">
        <f t="shared" si="100"/>
        <v/>
      </c>
      <c r="V525" s="965" t="str">
        <f t="shared" si="102"/>
        <v/>
      </c>
      <c r="W525" s="977" t="str">
        <f t="shared" si="101"/>
        <v/>
      </c>
      <c r="X525" s="964" t="str" cm="1">
        <f t="array" ref="X525">IF(N525="","",IF(R525&lt;&gt;"","",IF(SUMPRODUCT(--(AN18:AN1500=X17),--(AM18:AM1500&lt;&gt;""),--ISNUMBER(SEARCH(" "&amp;AM18:AM1500&amp;" ",Q525)))&gt;0,X17,"")))</f>
        <v/>
      </c>
      <c r="Y525" s="964" t="str" cm="1">
        <f t="array" ref="Y525">IF(N525="","",IF(R525&lt;&gt;"","",IF(SUMPRODUCT(--(AN18:AN1500=Y17),--(AM18:AM1500&lt;&gt;""),--ISNUMBER(SEARCH(" "&amp;AM18:AM1500&amp;" ",Q525)))&gt;0,Y17,"")))</f>
        <v/>
      </c>
      <c r="Z525" s="964" t="str" cm="1">
        <f t="array" ref="Z525">IF(N525="","",IF(R525&lt;&gt;"","",IF(SUMPRODUCT(--(AN18:AN1500=Z17),--(AM18:AM1500&lt;&gt;""),--ISNUMBER(SEARCH(" "&amp;AM18:AM1500&amp;" ",Q525)))&gt;0,Z17,"")))</f>
        <v/>
      </c>
      <c r="AA525" s="964" t="str" cm="1">
        <f t="array" ref="AA525">IF(N525="","",IF(R525&lt;&gt;"","",IF(SUMPRODUCT(--(AN18:AN1500=AA17),--(AM18:AM1500&lt;&gt;""),--ISNUMBER(SEARCH(" "&amp;AM18:AM1500&amp;" ",Q525)))&gt;0,AA17,"")))</f>
        <v/>
      </c>
      <c r="AB525" s="964" t="str" cm="1">
        <f t="array" ref="AB525">IF(N525="","",IF(R525&lt;&gt;"","",IF(SUMPRODUCT(--(AN18:AN1500=AB17),--(AM18:AM1500&lt;&gt;""),--ISNUMBER(SEARCH(" "&amp;AM18:AM1500&amp;" ",Q525)))&gt;0,AB17,"")))</f>
        <v/>
      </c>
      <c r="AC525" s="964" t="str" cm="1">
        <f t="array" ref="AC525">IF(N525="","",IF(R525&lt;&gt;"","",IF(SUMPRODUCT(--(AN18:AN1500=AC17),--(AM18:AM1500&lt;&gt;""),--ISNUMBER(SEARCH(" "&amp;AM18:AM1500&amp;" ",Q525)))&gt;0,AC17,"")))</f>
        <v/>
      </c>
      <c r="AD525" s="964" t="str" cm="1">
        <f t="array" ref="AD525">IF(N525="","",IF(R525&lt;&gt;"","",IF(SUMPRODUCT(--(AN18:AN1500=AD17),--(AM18:AM1500&lt;&gt;""),--ISNUMBER(SEARCH(" "&amp;AM18:AM1500&amp;" ",Q525)))&gt;0,AD17,"")))</f>
        <v/>
      </c>
      <c r="AE525" s="964" t="str" cm="1">
        <f t="array" ref="AE525">IF(N525="","",IF(R525&lt;&gt;"","",IF(SUMPRODUCT(--(AN18:AN1500=AE17),--(AM18:AM1500&lt;&gt;""),--ISNUMBER(SEARCH(" "&amp;AM18:AM1500&amp;" ",Q525)))&gt;0,AE17,"")))</f>
        <v/>
      </c>
      <c r="AF525" s="964" t="str" cm="1">
        <f t="array" ref="AF525">IF(N525="","",IF(R525&lt;&gt;"","",IF(SUMPRODUCT(--(AN18:AN1500=AF17),--(AM18:AM1500&lt;&gt;""),--ISNUMBER(SEARCH(" "&amp;AM18:AM1500&amp;" ",Q525)))&gt;0,AF17,"")))</f>
        <v/>
      </c>
      <c r="AG525" s="964" t="str" cm="1">
        <f t="array" ref="AG525">IF(N525="","",IF(R525&lt;&gt;"","",IF(SUMPRODUCT(--(AN18:AN1500=AG17),--(AM18:AM1500&lt;&gt;""),--ISNUMBER(SEARCH(" "&amp;AM18:AM1500&amp;" ",Q525)))&gt;0,AG17,"")))</f>
        <v/>
      </c>
      <c r="AH525" s="964" t="str" cm="1">
        <f t="array" ref="AH525">IF(N525="","",IF(R525&lt;&gt;"","",IF(SUMPRODUCT(--(AN18:AN1500=AH17),--(AM18:AM1500&lt;&gt;""),--ISNUMBER(SEARCH(" "&amp;AM18:AM1500&amp;" ",Q525)))&gt;0,AH17,"")))</f>
        <v/>
      </c>
      <c r="AI525" s="964" t="str" cm="1">
        <f t="array" ref="AI525">IF(N525="","",IF(R525&lt;&gt;"","",IF(SUMPRODUCT(--(AN18:AN1500=AI17),--(AM18:AM1500&lt;&gt;""),--ISNUMBER(SEARCH(" "&amp;AM18:AM1500&amp;" ",Q525)))&gt;0,AI17,"")))</f>
        <v/>
      </c>
      <c r="AJ525" s="964" t="str" cm="1">
        <f t="array" ref="AJ525">IF(N525="","",IF(R525&lt;&gt;"","",IF(SUMPRODUCT(--(AN18:AN1500=AJ17),--(AM18:AM1500&lt;&gt;""),--ISNUMBER(SEARCH(" "&amp;AM18:AM1500&amp;" ",Q525)))&gt;0,AJ17,"")))</f>
        <v/>
      </c>
      <c r="AK525" s="964" t="str" cm="1">
        <f t="array" ref="AK525">IF(N525="","",IF(T525&lt;&gt;"",AK17,IF(S525&lt;&gt;"","",IF(R525&lt;&gt;"","",IF(SUMPRODUCT(--(AN18:AN1500=AK17),--(AM18:AM1500&lt;&gt;""),--ISNUMBER(SEARCH(" "&amp;AM18:AM1500&amp;" ",Q525)))&gt;0,AK17,"")))))</f>
        <v/>
      </c>
      <c r="AM525" s="964" t="s">
        <v>2268</v>
      </c>
      <c r="AN525" s="964" t="s">
        <v>1597</v>
      </c>
      <c r="BN525" s="49">
        <v>1</v>
      </c>
    </row>
    <row r="526" spans="3:66" ht="35.1" customHeight="1">
      <c r="C526" s="65"/>
      <c r="D526" s="984" t="str">
        <f t="shared" si="92"/>
        <v/>
      </c>
      <c r="E526" s="982"/>
      <c r="G526" s="963" t="str">
        <f>IF(H526="","",COUNTIF(H18:H526,"&lt;&gt;"))</f>
        <v/>
      </c>
      <c r="H526" s="958" t="str" cm="1">
        <f t="array" ref="H526">IF(L526="","",IF(LEN(L526)&lt;=MAX(10,G13),L526,IFERROR(LEFT(L526,LOOKUP(2,1/(MID(L526,ROW(1:500),1)=" ")/(ROW(1:500)&lt;=MAX(10,G13)),ROW(1:500))-1),LEFT(L526,MAX(10,G13)))))</f>
        <v/>
      </c>
      <c r="I526" s="963" t="str">
        <f t="shared" si="93"/>
        <v/>
      </c>
      <c r="J526" s="963" t="str">
        <f t="shared" si="94"/>
        <v/>
      </c>
      <c r="K526" s="964" t="str">
        <f>IF(M525&lt;&gt;"",K525,IF(K525&lt;MAX(A18:A317),K525+1,""))</f>
        <v/>
      </c>
      <c r="L526" s="965" t="str">
        <f>IF(K526="","",IF(M525&lt;&gt;"",M525,INDEX(E18:E317,MATCH(K526,A18:A317,0))))</f>
        <v/>
      </c>
      <c r="M526" s="965" t="str">
        <f t="shared" si="95"/>
        <v/>
      </c>
      <c r="N526" s="966" t="str">
        <f t="shared" si="96"/>
        <v/>
      </c>
      <c r="O526" s="967" t="str">
        <f t="shared" si="97"/>
        <v/>
      </c>
      <c r="P526" s="967" t="str">
        <f t="shared" si="98"/>
        <v/>
      </c>
      <c r="Q526" s="966" t="str">
        <f t="shared" si="99"/>
        <v/>
      </c>
      <c r="R526" s="967" t="str">
        <f>IF(N526="","",IF(COUNTIF(AP18:AP300,TRIM(Q526))&gt;0,"EXCLUSION EXACTE",""))</f>
        <v/>
      </c>
      <c r="S526" s="967" t="str" cm="1">
        <f t="array" ref="S526">IF(N526="","",IF(SUMPRODUCT(--(AP18:AP300&lt;&gt;""),--ISNUMBER(SEARCH(" "&amp;AP18:AP300&amp;" ",Q526)))&gt;0,"BLOQUE MOLLUSQUES",""))</f>
        <v/>
      </c>
      <c r="T526" s="967" t="str" cm="1">
        <f t="array" ref="T526">IF(N526="","",IF(SUMPRODUCT(--(AT18:AT300&lt;&gt;""),--ISNUMBER(SEARCH(" "&amp;AT18:AT300&amp;" ",Q526)))&gt;0,"FORCE MOLLUSQUES",""))</f>
        <v/>
      </c>
      <c r="U526" s="966" t="str">
        <f t="shared" si="100"/>
        <v/>
      </c>
      <c r="V526" s="966" t="str">
        <f t="shared" si="102"/>
        <v/>
      </c>
      <c r="W526" s="991" t="str">
        <f t="shared" si="101"/>
        <v/>
      </c>
      <c r="X526" s="967" t="str" cm="1">
        <f t="array" ref="X526">IF(N526="","",IF(R526&lt;&gt;"","",IF(SUMPRODUCT(--(AN18:AN1500=X17),--(AM18:AM1500&lt;&gt;""),--ISNUMBER(SEARCH(" "&amp;AM18:AM1500&amp;" ",Q526)))&gt;0,X17,"")))</f>
        <v/>
      </c>
      <c r="Y526" s="967" t="str" cm="1">
        <f t="array" ref="Y526">IF(N526="","",IF(R526&lt;&gt;"","",IF(SUMPRODUCT(--(AN18:AN1500=Y17),--(AM18:AM1500&lt;&gt;""),--ISNUMBER(SEARCH(" "&amp;AM18:AM1500&amp;" ",Q526)))&gt;0,Y17,"")))</f>
        <v/>
      </c>
      <c r="Z526" s="967" t="str" cm="1">
        <f t="array" ref="Z526">IF(N526="","",IF(R526&lt;&gt;"","",IF(SUMPRODUCT(--(AN18:AN1500=Z17),--(AM18:AM1500&lt;&gt;""),--ISNUMBER(SEARCH(" "&amp;AM18:AM1500&amp;" ",Q526)))&gt;0,Z17,"")))</f>
        <v/>
      </c>
      <c r="AA526" s="967" t="str" cm="1">
        <f t="array" ref="AA526">IF(N526="","",IF(R526&lt;&gt;"","",IF(SUMPRODUCT(--(AN18:AN1500=AA17),--(AM18:AM1500&lt;&gt;""),--ISNUMBER(SEARCH(" "&amp;AM18:AM1500&amp;" ",Q526)))&gt;0,AA17,"")))</f>
        <v/>
      </c>
      <c r="AB526" s="967" t="str" cm="1">
        <f t="array" ref="AB526">IF(N526="","",IF(R526&lt;&gt;"","",IF(SUMPRODUCT(--(AN18:AN1500=AB17),--(AM18:AM1500&lt;&gt;""),--ISNUMBER(SEARCH(" "&amp;AM18:AM1500&amp;" ",Q526)))&gt;0,AB17,"")))</f>
        <v/>
      </c>
      <c r="AC526" s="967" t="str" cm="1">
        <f t="array" ref="AC526">IF(N526="","",IF(R526&lt;&gt;"","",IF(SUMPRODUCT(--(AN18:AN1500=AC17),--(AM18:AM1500&lt;&gt;""),--ISNUMBER(SEARCH(" "&amp;AM18:AM1500&amp;" ",Q526)))&gt;0,AC17,"")))</f>
        <v/>
      </c>
      <c r="AD526" s="967" t="str" cm="1">
        <f t="array" ref="AD526">IF(N526="","",IF(R526&lt;&gt;"","",IF(SUMPRODUCT(--(AN18:AN1500=AD17),--(AM18:AM1500&lt;&gt;""),--ISNUMBER(SEARCH(" "&amp;AM18:AM1500&amp;" ",Q526)))&gt;0,AD17,"")))</f>
        <v/>
      </c>
      <c r="AE526" s="967" t="str" cm="1">
        <f t="array" ref="AE526">IF(N526="","",IF(R526&lt;&gt;"","",IF(SUMPRODUCT(--(AN18:AN1500=AE17),--(AM18:AM1500&lt;&gt;""),--ISNUMBER(SEARCH(" "&amp;AM18:AM1500&amp;" ",Q526)))&gt;0,AE17,"")))</f>
        <v/>
      </c>
      <c r="AF526" s="967" t="str" cm="1">
        <f t="array" ref="AF526">IF(N526="","",IF(R526&lt;&gt;"","",IF(SUMPRODUCT(--(AN18:AN1500=AF17),--(AM18:AM1500&lt;&gt;""),--ISNUMBER(SEARCH(" "&amp;AM18:AM1500&amp;" ",Q526)))&gt;0,AF17,"")))</f>
        <v/>
      </c>
      <c r="AG526" s="967" t="str" cm="1">
        <f t="array" ref="AG526">IF(N526="","",IF(R526&lt;&gt;"","",IF(SUMPRODUCT(--(AN18:AN1500=AG17),--(AM18:AM1500&lt;&gt;""),--ISNUMBER(SEARCH(" "&amp;AM18:AM1500&amp;" ",Q526)))&gt;0,AG17,"")))</f>
        <v/>
      </c>
      <c r="AH526" s="967" t="str" cm="1">
        <f t="array" ref="AH526">IF(N526="","",IF(R526&lt;&gt;"","",IF(SUMPRODUCT(--(AN18:AN1500=AH17),--(AM18:AM1500&lt;&gt;""),--ISNUMBER(SEARCH(" "&amp;AM18:AM1500&amp;" ",Q526)))&gt;0,AH17,"")))</f>
        <v/>
      </c>
      <c r="AI526" s="967" t="str" cm="1">
        <f t="array" ref="AI526">IF(N526="","",IF(R526&lt;&gt;"","",IF(SUMPRODUCT(--(AN18:AN1500=AI17),--(AM18:AM1500&lt;&gt;""),--ISNUMBER(SEARCH(" "&amp;AM18:AM1500&amp;" ",Q526)))&gt;0,AI17,"")))</f>
        <v/>
      </c>
      <c r="AJ526" s="967" t="str" cm="1">
        <f t="array" ref="AJ526">IF(N526="","",IF(R526&lt;&gt;"","",IF(SUMPRODUCT(--(AN18:AN1500=AJ17),--(AM18:AM1500&lt;&gt;""),--ISNUMBER(SEARCH(" "&amp;AM18:AM1500&amp;" ",Q526)))&gt;0,AJ17,"")))</f>
        <v/>
      </c>
      <c r="AK526" s="967" t="str" cm="1">
        <f t="array" ref="AK526">IF(N526="","",IF(T526&lt;&gt;"",AK17,IF(S526&lt;&gt;"","",IF(R526&lt;&gt;"","",IF(SUMPRODUCT(--(AN18:AN1500=AK17),--(AM18:AM1500&lt;&gt;""),--ISNUMBER(SEARCH(" "&amp;AM18:AM1500&amp;" ",Q526)))&gt;0,AK17,"")))))</f>
        <v/>
      </c>
      <c r="AM526" s="968" t="s">
        <v>2269</v>
      </c>
      <c r="AN526" s="968" t="s">
        <v>1597</v>
      </c>
      <c r="BN526" s="49">
        <v>1</v>
      </c>
    </row>
    <row r="527" spans="3:66" ht="35.1" customHeight="1">
      <c r="C527" s="65"/>
      <c r="D527" s="984" t="str">
        <f t="shared" si="92"/>
        <v/>
      </c>
      <c r="E527" s="982"/>
      <c r="G527" s="964" t="str">
        <f>IF(H527="","",COUNTIF(H18:H527,"&lt;&gt;"))</f>
        <v/>
      </c>
      <c r="H527" s="965" t="str" cm="1">
        <f t="array" ref="H527">IF(L527="","",IF(LEN(L527)&lt;=MAX(10,G13),L527,IFERROR(LEFT(L527,LOOKUP(2,1/(MID(L527,ROW(1:500),1)=" ")/(ROW(1:500)&lt;=MAX(10,G13)),ROW(1:500))-1),LEFT(L527,MAX(10,G13)))))</f>
        <v/>
      </c>
      <c r="I527" s="964" t="str">
        <f t="shared" si="93"/>
        <v/>
      </c>
      <c r="J527" s="964" t="str">
        <f t="shared" si="94"/>
        <v/>
      </c>
      <c r="K527" s="964" t="str">
        <f>IF(M526&lt;&gt;"",K526,IF(K526&lt;MAX(A18:A317),K526+1,""))</f>
        <v/>
      </c>
      <c r="L527" s="965" t="str">
        <f>IF(K527="","",IF(M526&lt;&gt;"",M526,INDEX(E18:E317,MATCH(K527,A18:A317,0))))</f>
        <v/>
      </c>
      <c r="M527" s="965" t="str">
        <f t="shared" si="95"/>
        <v/>
      </c>
      <c r="N527" s="965" t="str">
        <f t="shared" si="96"/>
        <v/>
      </c>
      <c r="O527" s="964" t="str">
        <f t="shared" si="97"/>
        <v/>
      </c>
      <c r="P527" s="964" t="str">
        <f t="shared" si="98"/>
        <v/>
      </c>
      <c r="Q527" s="965" t="str">
        <f t="shared" si="99"/>
        <v/>
      </c>
      <c r="R527" s="964" t="str">
        <f>IF(N527="","",IF(COUNTIF(AP18:AP300,TRIM(Q527))&gt;0,"EXCLUSION EXACTE",""))</f>
        <v/>
      </c>
      <c r="S527" s="964" t="str" cm="1">
        <f t="array" ref="S527">IF(N527="","",IF(SUMPRODUCT(--(AP18:AP300&lt;&gt;""),--ISNUMBER(SEARCH(" "&amp;AP18:AP300&amp;" ",Q527)))&gt;0,"BLOQUE MOLLUSQUES",""))</f>
        <v/>
      </c>
      <c r="T527" s="964" t="str" cm="1">
        <f t="array" ref="T527">IF(N527="","",IF(SUMPRODUCT(--(AT18:AT300&lt;&gt;""),--ISNUMBER(SEARCH(" "&amp;AT18:AT300&amp;" ",Q527)))&gt;0,"FORCE MOLLUSQUES",""))</f>
        <v/>
      </c>
      <c r="U527" s="965" t="str">
        <f t="shared" si="100"/>
        <v/>
      </c>
      <c r="V527" s="965" t="str">
        <f t="shared" si="102"/>
        <v/>
      </c>
      <c r="W527" s="977" t="str">
        <f t="shared" si="101"/>
        <v/>
      </c>
      <c r="X527" s="964" t="str" cm="1">
        <f t="array" ref="X527">IF(N527="","",IF(R527&lt;&gt;"","",IF(SUMPRODUCT(--(AN18:AN1500=X17),--(AM18:AM1500&lt;&gt;""),--ISNUMBER(SEARCH(" "&amp;AM18:AM1500&amp;" ",Q527)))&gt;0,X17,"")))</f>
        <v/>
      </c>
      <c r="Y527" s="964" t="str" cm="1">
        <f t="array" ref="Y527">IF(N527="","",IF(R527&lt;&gt;"","",IF(SUMPRODUCT(--(AN18:AN1500=Y17),--(AM18:AM1500&lt;&gt;""),--ISNUMBER(SEARCH(" "&amp;AM18:AM1500&amp;" ",Q527)))&gt;0,Y17,"")))</f>
        <v/>
      </c>
      <c r="Z527" s="964" t="str" cm="1">
        <f t="array" ref="Z527">IF(N527="","",IF(R527&lt;&gt;"","",IF(SUMPRODUCT(--(AN18:AN1500=Z17),--(AM18:AM1500&lt;&gt;""),--ISNUMBER(SEARCH(" "&amp;AM18:AM1500&amp;" ",Q527)))&gt;0,Z17,"")))</f>
        <v/>
      </c>
      <c r="AA527" s="964" t="str" cm="1">
        <f t="array" ref="AA527">IF(N527="","",IF(R527&lt;&gt;"","",IF(SUMPRODUCT(--(AN18:AN1500=AA17),--(AM18:AM1500&lt;&gt;""),--ISNUMBER(SEARCH(" "&amp;AM18:AM1500&amp;" ",Q527)))&gt;0,AA17,"")))</f>
        <v/>
      </c>
      <c r="AB527" s="964" t="str" cm="1">
        <f t="array" ref="AB527">IF(N527="","",IF(R527&lt;&gt;"","",IF(SUMPRODUCT(--(AN18:AN1500=AB17),--(AM18:AM1500&lt;&gt;""),--ISNUMBER(SEARCH(" "&amp;AM18:AM1500&amp;" ",Q527)))&gt;0,AB17,"")))</f>
        <v/>
      </c>
      <c r="AC527" s="964" t="str" cm="1">
        <f t="array" ref="AC527">IF(N527="","",IF(R527&lt;&gt;"","",IF(SUMPRODUCT(--(AN18:AN1500=AC17),--(AM18:AM1500&lt;&gt;""),--ISNUMBER(SEARCH(" "&amp;AM18:AM1500&amp;" ",Q527)))&gt;0,AC17,"")))</f>
        <v/>
      </c>
      <c r="AD527" s="964" t="str" cm="1">
        <f t="array" ref="AD527">IF(N527="","",IF(R527&lt;&gt;"","",IF(SUMPRODUCT(--(AN18:AN1500=AD17),--(AM18:AM1500&lt;&gt;""),--ISNUMBER(SEARCH(" "&amp;AM18:AM1500&amp;" ",Q527)))&gt;0,AD17,"")))</f>
        <v/>
      </c>
      <c r="AE527" s="964" t="str" cm="1">
        <f t="array" ref="AE527">IF(N527="","",IF(R527&lt;&gt;"","",IF(SUMPRODUCT(--(AN18:AN1500=AE17),--(AM18:AM1500&lt;&gt;""),--ISNUMBER(SEARCH(" "&amp;AM18:AM1500&amp;" ",Q527)))&gt;0,AE17,"")))</f>
        <v/>
      </c>
      <c r="AF527" s="964" t="str" cm="1">
        <f t="array" ref="AF527">IF(N527="","",IF(R527&lt;&gt;"","",IF(SUMPRODUCT(--(AN18:AN1500=AF17),--(AM18:AM1500&lt;&gt;""),--ISNUMBER(SEARCH(" "&amp;AM18:AM1500&amp;" ",Q527)))&gt;0,AF17,"")))</f>
        <v/>
      </c>
      <c r="AG527" s="964" t="str" cm="1">
        <f t="array" ref="AG527">IF(N527="","",IF(R527&lt;&gt;"","",IF(SUMPRODUCT(--(AN18:AN1500=AG17),--(AM18:AM1500&lt;&gt;""),--ISNUMBER(SEARCH(" "&amp;AM18:AM1500&amp;" ",Q527)))&gt;0,AG17,"")))</f>
        <v/>
      </c>
      <c r="AH527" s="964" t="str" cm="1">
        <f t="array" ref="AH527">IF(N527="","",IF(R527&lt;&gt;"","",IF(SUMPRODUCT(--(AN18:AN1500=AH17),--(AM18:AM1500&lt;&gt;""),--ISNUMBER(SEARCH(" "&amp;AM18:AM1500&amp;" ",Q527)))&gt;0,AH17,"")))</f>
        <v/>
      </c>
      <c r="AI527" s="964" t="str" cm="1">
        <f t="array" ref="AI527">IF(N527="","",IF(R527&lt;&gt;"","",IF(SUMPRODUCT(--(AN18:AN1500=AI17),--(AM18:AM1500&lt;&gt;""),--ISNUMBER(SEARCH(" "&amp;AM18:AM1500&amp;" ",Q527)))&gt;0,AI17,"")))</f>
        <v/>
      </c>
      <c r="AJ527" s="964" t="str" cm="1">
        <f t="array" ref="AJ527">IF(N527="","",IF(R527&lt;&gt;"","",IF(SUMPRODUCT(--(AN18:AN1500=AJ17),--(AM18:AM1500&lt;&gt;""),--ISNUMBER(SEARCH(" "&amp;AM18:AM1500&amp;" ",Q527)))&gt;0,AJ17,"")))</f>
        <v/>
      </c>
      <c r="AK527" s="964" t="str" cm="1">
        <f t="array" ref="AK527">IF(N527="","",IF(T527&lt;&gt;"",AK17,IF(S527&lt;&gt;"","",IF(R527&lt;&gt;"","",IF(SUMPRODUCT(--(AN18:AN1500=AK17),--(AM18:AM1500&lt;&gt;""),--ISNUMBER(SEARCH(" "&amp;AM18:AM1500&amp;" ",Q527)))&gt;0,AK17,"")))))</f>
        <v/>
      </c>
      <c r="AM527" s="964" t="s">
        <v>2433</v>
      </c>
      <c r="AN527" s="964" t="s">
        <v>1597</v>
      </c>
      <c r="BN527" s="49">
        <v>1</v>
      </c>
    </row>
    <row r="528" spans="3:66" ht="35.1" customHeight="1">
      <c r="C528" s="65"/>
      <c r="D528" s="984" t="str">
        <f t="shared" si="92"/>
        <v/>
      </c>
      <c r="E528" s="982"/>
      <c r="G528" s="963" t="str">
        <f>IF(H528="","",COUNTIF(H18:H528,"&lt;&gt;"))</f>
        <v/>
      </c>
      <c r="H528" s="958" t="str" cm="1">
        <f t="array" ref="H528">IF(L528="","",IF(LEN(L528)&lt;=MAX(10,G13),L528,IFERROR(LEFT(L528,LOOKUP(2,1/(MID(L528,ROW(1:500),1)=" ")/(ROW(1:500)&lt;=MAX(10,G13)),ROW(1:500))-1),LEFT(L528,MAX(10,G13)))))</f>
        <v/>
      </c>
      <c r="I528" s="963" t="str">
        <f t="shared" si="93"/>
        <v/>
      </c>
      <c r="J528" s="963" t="str">
        <f t="shared" si="94"/>
        <v/>
      </c>
      <c r="K528" s="964" t="str">
        <f>IF(M527&lt;&gt;"",K527,IF(K527&lt;MAX(A18:A317),K527+1,""))</f>
        <v/>
      </c>
      <c r="L528" s="965" t="str">
        <f>IF(K528="","",IF(M527&lt;&gt;"",M527,INDEX(E18:E317,MATCH(K528,A18:A317,0))))</f>
        <v/>
      </c>
      <c r="M528" s="965" t="str">
        <f t="shared" si="95"/>
        <v/>
      </c>
      <c r="N528" s="966" t="str">
        <f t="shared" si="96"/>
        <v/>
      </c>
      <c r="O528" s="967" t="str">
        <f t="shared" si="97"/>
        <v/>
      </c>
      <c r="P528" s="967" t="str">
        <f t="shared" si="98"/>
        <v/>
      </c>
      <c r="Q528" s="966" t="str">
        <f t="shared" si="99"/>
        <v/>
      </c>
      <c r="R528" s="967" t="str">
        <f>IF(N528="","",IF(COUNTIF(AP18:AP300,TRIM(Q528))&gt;0,"EXCLUSION EXACTE",""))</f>
        <v/>
      </c>
      <c r="S528" s="967" t="str" cm="1">
        <f t="array" ref="S528">IF(N528="","",IF(SUMPRODUCT(--(AP18:AP300&lt;&gt;""),--ISNUMBER(SEARCH(" "&amp;AP18:AP300&amp;" ",Q528)))&gt;0,"BLOQUE MOLLUSQUES",""))</f>
        <v/>
      </c>
      <c r="T528" s="967" t="str" cm="1">
        <f t="array" ref="T528">IF(N528="","",IF(SUMPRODUCT(--(AT18:AT300&lt;&gt;""),--ISNUMBER(SEARCH(" "&amp;AT18:AT300&amp;" ",Q528)))&gt;0,"FORCE MOLLUSQUES",""))</f>
        <v/>
      </c>
      <c r="U528" s="966" t="str">
        <f t="shared" si="100"/>
        <v/>
      </c>
      <c r="V528" s="966" t="str">
        <f t="shared" si="102"/>
        <v/>
      </c>
      <c r="W528" s="991" t="str">
        <f t="shared" si="101"/>
        <v/>
      </c>
      <c r="X528" s="967" t="str" cm="1">
        <f t="array" ref="X528">IF(N528="","",IF(R528&lt;&gt;"","",IF(SUMPRODUCT(--(AN18:AN1500=X17),--(AM18:AM1500&lt;&gt;""),--ISNUMBER(SEARCH(" "&amp;AM18:AM1500&amp;" ",Q528)))&gt;0,X17,"")))</f>
        <v/>
      </c>
      <c r="Y528" s="967" t="str" cm="1">
        <f t="array" ref="Y528">IF(N528="","",IF(R528&lt;&gt;"","",IF(SUMPRODUCT(--(AN18:AN1500=Y17),--(AM18:AM1500&lt;&gt;""),--ISNUMBER(SEARCH(" "&amp;AM18:AM1500&amp;" ",Q528)))&gt;0,Y17,"")))</f>
        <v/>
      </c>
      <c r="Z528" s="967" t="str" cm="1">
        <f t="array" ref="Z528">IF(N528="","",IF(R528&lt;&gt;"","",IF(SUMPRODUCT(--(AN18:AN1500=Z17),--(AM18:AM1500&lt;&gt;""),--ISNUMBER(SEARCH(" "&amp;AM18:AM1500&amp;" ",Q528)))&gt;0,Z17,"")))</f>
        <v/>
      </c>
      <c r="AA528" s="967" t="str" cm="1">
        <f t="array" ref="AA528">IF(N528="","",IF(R528&lt;&gt;"","",IF(SUMPRODUCT(--(AN18:AN1500=AA17),--(AM18:AM1500&lt;&gt;""),--ISNUMBER(SEARCH(" "&amp;AM18:AM1500&amp;" ",Q528)))&gt;0,AA17,"")))</f>
        <v/>
      </c>
      <c r="AB528" s="967" t="str" cm="1">
        <f t="array" ref="AB528">IF(N528="","",IF(R528&lt;&gt;"","",IF(SUMPRODUCT(--(AN18:AN1500=AB17),--(AM18:AM1500&lt;&gt;""),--ISNUMBER(SEARCH(" "&amp;AM18:AM1500&amp;" ",Q528)))&gt;0,AB17,"")))</f>
        <v/>
      </c>
      <c r="AC528" s="967" t="str" cm="1">
        <f t="array" ref="AC528">IF(N528="","",IF(R528&lt;&gt;"","",IF(SUMPRODUCT(--(AN18:AN1500=AC17),--(AM18:AM1500&lt;&gt;""),--ISNUMBER(SEARCH(" "&amp;AM18:AM1500&amp;" ",Q528)))&gt;0,AC17,"")))</f>
        <v/>
      </c>
      <c r="AD528" s="967" t="str" cm="1">
        <f t="array" ref="AD528">IF(N528="","",IF(R528&lt;&gt;"","",IF(SUMPRODUCT(--(AN18:AN1500=AD17),--(AM18:AM1500&lt;&gt;""),--ISNUMBER(SEARCH(" "&amp;AM18:AM1500&amp;" ",Q528)))&gt;0,AD17,"")))</f>
        <v/>
      </c>
      <c r="AE528" s="967" t="str" cm="1">
        <f t="array" ref="AE528">IF(N528="","",IF(R528&lt;&gt;"","",IF(SUMPRODUCT(--(AN18:AN1500=AE17),--(AM18:AM1500&lt;&gt;""),--ISNUMBER(SEARCH(" "&amp;AM18:AM1500&amp;" ",Q528)))&gt;0,AE17,"")))</f>
        <v/>
      </c>
      <c r="AF528" s="967" t="str" cm="1">
        <f t="array" ref="AF528">IF(N528="","",IF(R528&lt;&gt;"","",IF(SUMPRODUCT(--(AN18:AN1500=AF17),--(AM18:AM1500&lt;&gt;""),--ISNUMBER(SEARCH(" "&amp;AM18:AM1500&amp;" ",Q528)))&gt;0,AF17,"")))</f>
        <v/>
      </c>
      <c r="AG528" s="967" t="str" cm="1">
        <f t="array" ref="AG528">IF(N528="","",IF(R528&lt;&gt;"","",IF(SUMPRODUCT(--(AN18:AN1500=AG17),--(AM18:AM1500&lt;&gt;""),--ISNUMBER(SEARCH(" "&amp;AM18:AM1500&amp;" ",Q528)))&gt;0,AG17,"")))</f>
        <v/>
      </c>
      <c r="AH528" s="967" t="str" cm="1">
        <f t="array" ref="AH528">IF(N528="","",IF(R528&lt;&gt;"","",IF(SUMPRODUCT(--(AN18:AN1500=AH17),--(AM18:AM1500&lt;&gt;""),--ISNUMBER(SEARCH(" "&amp;AM18:AM1500&amp;" ",Q528)))&gt;0,AH17,"")))</f>
        <v/>
      </c>
      <c r="AI528" s="967" t="str" cm="1">
        <f t="array" ref="AI528">IF(N528="","",IF(R528&lt;&gt;"","",IF(SUMPRODUCT(--(AN18:AN1500=AI17),--(AM18:AM1500&lt;&gt;""),--ISNUMBER(SEARCH(" "&amp;AM18:AM1500&amp;" ",Q528)))&gt;0,AI17,"")))</f>
        <v/>
      </c>
      <c r="AJ528" s="967" t="str" cm="1">
        <f t="array" ref="AJ528">IF(N528="","",IF(R528&lt;&gt;"","",IF(SUMPRODUCT(--(AN18:AN1500=AJ17),--(AM18:AM1500&lt;&gt;""),--ISNUMBER(SEARCH(" "&amp;AM18:AM1500&amp;" ",Q528)))&gt;0,AJ17,"")))</f>
        <v/>
      </c>
      <c r="AK528" s="967" t="str" cm="1">
        <f t="array" ref="AK528">IF(N528="","",IF(T528&lt;&gt;"",AK17,IF(S528&lt;&gt;"","",IF(R528&lt;&gt;"","",IF(SUMPRODUCT(--(AN18:AN1500=AK17),--(AM18:AM1500&lt;&gt;""),--ISNUMBER(SEARCH(" "&amp;AM18:AM1500&amp;" ",Q528)))&gt;0,AK17,"")))))</f>
        <v/>
      </c>
      <c r="AM528" s="968" t="s">
        <v>2434</v>
      </c>
      <c r="AN528" s="968" t="s">
        <v>1597</v>
      </c>
      <c r="BN528" s="49">
        <v>1</v>
      </c>
    </row>
    <row r="529" spans="3:66" ht="35.1" customHeight="1">
      <c r="C529" s="65"/>
      <c r="D529" s="984" t="str">
        <f t="shared" ref="D529:D592" si="103">U529</f>
        <v/>
      </c>
      <c r="E529" s="982"/>
      <c r="G529" s="964" t="str">
        <f>IF(H529="","",COUNTIF(H18:H529,"&lt;&gt;"))</f>
        <v/>
      </c>
      <c r="H529" s="965" t="str" cm="1">
        <f t="array" ref="H529">IF(L529="","",IF(LEN(L529)&lt;=MAX(10,G13),L529,IFERROR(LEFT(L529,LOOKUP(2,1/(MID(L529,ROW(1:500),1)=" ")/(ROW(1:500)&lt;=MAX(10,G13)),ROW(1:500))-1),LEFT(L529,MAX(10,G13)))))</f>
        <v/>
      </c>
      <c r="I529" s="964" t="str">
        <f t="shared" si="93"/>
        <v/>
      </c>
      <c r="J529" s="964" t="str">
        <f t="shared" si="94"/>
        <v/>
      </c>
      <c r="K529" s="964" t="str">
        <f>IF(M528&lt;&gt;"",K528,IF(K528&lt;MAX(A18:A317),K528+1,""))</f>
        <v/>
      </c>
      <c r="L529" s="965" t="str">
        <f>IF(K529="","",IF(M528&lt;&gt;"",M528,INDEX(E18:E317,MATCH(K529,A18:A317,0))))</f>
        <v/>
      </c>
      <c r="M529" s="965" t="str">
        <f t="shared" si="95"/>
        <v/>
      </c>
      <c r="N529" s="965" t="str">
        <f t="shared" si="96"/>
        <v/>
      </c>
      <c r="O529" s="964" t="str">
        <f t="shared" si="97"/>
        <v/>
      </c>
      <c r="P529" s="964" t="str">
        <f t="shared" si="98"/>
        <v/>
      </c>
      <c r="Q529" s="965" t="str">
        <f t="shared" si="99"/>
        <v/>
      </c>
      <c r="R529" s="964" t="str">
        <f>IF(N529="","",IF(COUNTIF(AP18:AP300,TRIM(Q529))&gt;0,"EXCLUSION EXACTE",""))</f>
        <v/>
      </c>
      <c r="S529" s="964" t="str" cm="1">
        <f t="array" ref="S529">IF(N529="","",IF(SUMPRODUCT(--(AP18:AP300&lt;&gt;""),--ISNUMBER(SEARCH(" "&amp;AP18:AP300&amp;" ",Q529)))&gt;0,"BLOQUE MOLLUSQUES",""))</f>
        <v/>
      </c>
      <c r="T529" s="964" t="str" cm="1">
        <f t="array" ref="T529">IF(N529="","",IF(SUMPRODUCT(--(AT18:AT300&lt;&gt;""),--ISNUMBER(SEARCH(" "&amp;AT18:AT300&amp;" ",Q529)))&gt;0,"FORCE MOLLUSQUES",""))</f>
        <v/>
      </c>
      <c r="U529" s="965" t="str">
        <f t="shared" si="100"/>
        <v/>
      </c>
      <c r="V529" s="965" t="str">
        <f t="shared" si="102"/>
        <v/>
      </c>
      <c r="W529" s="977" t="str">
        <f t="shared" si="101"/>
        <v/>
      </c>
      <c r="X529" s="964" t="str" cm="1">
        <f t="array" ref="X529">IF(N529="","",IF(R529&lt;&gt;"","",IF(SUMPRODUCT(--(AN18:AN1500=X17),--(AM18:AM1500&lt;&gt;""),--ISNUMBER(SEARCH(" "&amp;AM18:AM1500&amp;" ",Q529)))&gt;0,X17,"")))</f>
        <v/>
      </c>
      <c r="Y529" s="964" t="str" cm="1">
        <f t="array" ref="Y529">IF(N529="","",IF(R529&lt;&gt;"","",IF(SUMPRODUCT(--(AN18:AN1500=Y17),--(AM18:AM1500&lt;&gt;""),--ISNUMBER(SEARCH(" "&amp;AM18:AM1500&amp;" ",Q529)))&gt;0,Y17,"")))</f>
        <v/>
      </c>
      <c r="Z529" s="964" t="str" cm="1">
        <f t="array" ref="Z529">IF(N529="","",IF(R529&lt;&gt;"","",IF(SUMPRODUCT(--(AN18:AN1500=Z17),--(AM18:AM1500&lt;&gt;""),--ISNUMBER(SEARCH(" "&amp;AM18:AM1500&amp;" ",Q529)))&gt;0,Z17,"")))</f>
        <v/>
      </c>
      <c r="AA529" s="964" t="str" cm="1">
        <f t="array" ref="AA529">IF(N529="","",IF(R529&lt;&gt;"","",IF(SUMPRODUCT(--(AN18:AN1500=AA17),--(AM18:AM1500&lt;&gt;""),--ISNUMBER(SEARCH(" "&amp;AM18:AM1500&amp;" ",Q529)))&gt;0,AA17,"")))</f>
        <v/>
      </c>
      <c r="AB529" s="964" t="str" cm="1">
        <f t="array" ref="AB529">IF(N529="","",IF(R529&lt;&gt;"","",IF(SUMPRODUCT(--(AN18:AN1500=AB17),--(AM18:AM1500&lt;&gt;""),--ISNUMBER(SEARCH(" "&amp;AM18:AM1500&amp;" ",Q529)))&gt;0,AB17,"")))</f>
        <v/>
      </c>
      <c r="AC529" s="964" t="str" cm="1">
        <f t="array" ref="AC529">IF(N529="","",IF(R529&lt;&gt;"","",IF(SUMPRODUCT(--(AN18:AN1500=AC17),--(AM18:AM1500&lt;&gt;""),--ISNUMBER(SEARCH(" "&amp;AM18:AM1500&amp;" ",Q529)))&gt;0,AC17,"")))</f>
        <v/>
      </c>
      <c r="AD529" s="964" t="str" cm="1">
        <f t="array" ref="AD529">IF(N529="","",IF(R529&lt;&gt;"","",IF(SUMPRODUCT(--(AN18:AN1500=AD17),--(AM18:AM1500&lt;&gt;""),--ISNUMBER(SEARCH(" "&amp;AM18:AM1500&amp;" ",Q529)))&gt;0,AD17,"")))</f>
        <v/>
      </c>
      <c r="AE529" s="964" t="str" cm="1">
        <f t="array" ref="AE529">IF(N529="","",IF(R529&lt;&gt;"","",IF(SUMPRODUCT(--(AN18:AN1500=AE17),--(AM18:AM1500&lt;&gt;""),--ISNUMBER(SEARCH(" "&amp;AM18:AM1500&amp;" ",Q529)))&gt;0,AE17,"")))</f>
        <v/>
      </c>
      <c r="AF529" s="964" t="str" cm="1">
        <f t="array" ref="AF529">IF(N529="","",IF(R529&lt;&gt;"","",IF(SUMPRODUCT(--(AN18:AN1500=AF17),--(AM18:AM1500&lt;&gt;""),--ISNUMBER(SEARCH(" "&amp;AM18:AM1500&amp;" ",Q529)))&gt;0,AF17,"")))</f>
        <v/>
      </c>
      <c r="AG529" s="964" t="str" cm="1">
        <f t="array" ref="AG529">IF(N529="","",IF(R529&lt;&gt;"","",IF(SUMPRODUCT(--(AN18:AN1500=AG17),--(AM18:AM1500&lt;&gt;""),--ISNUMBER(SEARCH(" "&amp;AM18:AM1500&amp;" ",Q529)))&gt;0,AG17,"")))</f>
        <v/>
      </c>
      <c r="AH529" s="964" t="str" cm="1">
        <f t="array" ref="AH529">IF(N529="","",IF(R529&lt;&gt;"","",IF(SUMPRODUCT(--(AN18:AN1500=AH17),--(AM18:AM1500&lt;&gt;""),--ISNUMBER(SEARCH(" "&amp;AM18:AM1500&amp;" ",Q529)))&gt;0,AH17,"")))</f>
        <v/>
      </c>
      <c r="AI529" s="964" t="str" cm="1">
        <f t="array" ref="AI529">IF(N529="","",IF(R529&lt;&gt;"","",IF(SUMPRODUCT(--(AN18:AN1500=AI17),--(AM18:AM1500&lt;&gt;""),--ISNUMBER(SEARCH(" "&amp;AM18:AM1500&amp;" ",Q529)))&gt;0,AI17,"")))</f>
        <v/>
      </c>
      <c r="AJ529" s="964" t="str" cm="1">
        <f t="array" ref="AJ529">IF(N529="","",IF(R529&lt;&gt;"","",IF(SUMPRODUCT(--(AN18:AN1500=AJ17),--(AM18:AM1500&lt;&gt;""),--ISNUMBER(SEARCH(" "&amp;AM18:AM1500&amp;" ",Q529)))&gt;0,AJ17,"")))</f>
        <v/>
      </c>
      <c r="AK529" s="964" t="str" cm="1">
        <f t="array" ref="AK529">IF(N529="","",IF(T529&lt;&gt;"",AK17,IF(S529&lt;&gt;"","",IF(R529&lt;&gt;"","",IF(SUMPRODUCT(--(AN18:AN1500=AK17),--(AM18:AM1500&lt;&gt;""),--ISNUMBER(SEARCH(" "&amp;AM18:AM1500&amp;" ",Q529)))&gt;0,AK17,"")))))</f>
        <v/>
      </c>
      <c r="AM529" s="964" t="s">
        <v>2435</v>
      </c>
      <c r="AN529" s="964" t="s">
        <v>1597</v>
      </c>
      <c r="BN529" s="49">
        <v>1</v>
      </c>
    </row>
    <row r="530" spans="3:66" ht="35.1" customHeight="1">
      <c r="C530" s="65"/>
      <c r="D530" s="984" t="str">
        <f t="shared" si="103"/>
        <v/>
      </c>
      <c r="E530" s="982"/>
      <c r="G530" s="963" t="str">
        <f>IF(H530="","",COUNTIF(H18:H530,"&lt;&gt;"))</f>
        <v/>
      </c>
      <c r="H530" s="958" t="str" cm="1">
        <f t="array" ref="H530">IF(L530="","",IF(LEN(L530)&lt;=MAX(10,G13),L530,IFERROR(LEFT(L530,LOOKUP(2,1/(MID(L530,ROW(1:500),1)=" ")/(ROW(1:500)&lt;=MAX(10,G13)),ROW(1:500))-1),LEFT(L530,MAX(10,G13)))))</f>
        <v/>
      </c>
      <c r="I530" s="963" t="str">
        <f t="shared" ref="I530:I593" si="104">IF(H530="","",LEN(H530))</f>
        <v/>
      </c>
      <c r="J530" s="963" t="str">
        <f t="shared" ref="J530:J593" si="105">IF(H530="","",K530)</f>
        <v/>
      </c>
      <c r="K530" s="964" t="str">
        <f>IF(M529&lt;&gt;"",K529,IF(K529&lt;MAX(A18:A317),K529+1,""))</f>
        <v/>
      </c>
      <c r="L530" s="965" t="str">
        <f>IF(K530="","",IF(M529&lt;&gt;"",M529,INDEX(E18:E317,MATCH(K530,A18:A317,0))))</f>
        <v/>
      </c>
      <c r="M530" s="965" t="str">
        <f t="shared" ref="M530:M593" si="106">IF(L530="","",IF(LEN(L530)&lt;=LEN(H530),"",TRIM(MID(L530,LEN(H530)+1,9999))))</f>
        <v/>
      </c>
      <c r="N530" s="966" t="str">
        <f t="shared" ref="N530:N593" si="107">IF(H530="","",H530)</f>
        <v/>
      </c>
      <c r="O530" s="967" t="str">
        <f t="shared" ref="O530:O593" si="108">IF(N530="","",LOWER(CLEAN(SUBSTITUTE(SUBSTITUTE(SUBSTITUTE(N530,CHAR(160)," "),CHAR(10)," "),CHAR(13)," "))))</f>
        <v/>
      </c>
      <c r="P530" s="967" t="str">
        <f t="shared" ref="P530:P593" si="109">IF(N530="","",SUBSTITUTE(SUBSTITUTE(SUBSTITUTE(SUBSTITUTE(SUBSTITUTE(SUBSTITUTE(SUBSTITUTE(SUBSTITUTE(SUBSTITUTE(SUBSTITUTE(SUBSTITUTE(SUBSTITUTE(SUBSTITUTE(SUBSTITUTE(SUBSTITUTE(SUBSTITUTE(SUBSTITUTE(SUBSTITUTE(SUBSTITUTE(SUBSTITUTE(SUBSTITUTE(SUBSTITUTE(SUBSTITUTE(O530,"à","a"),"â","a"),"ä","a"),"á","a"),"ç","c"),"œ","oe"),"æ","ae"),"é","e"),"è","e"),"ê","e"),"ë","e"),"í","i"),"î","i"),"ï","i"),"ì","i"),"ô","o"),"ö","o"),"ó","o"),"ò","o"),"ù","u"),"û","u"),"ü","u"),"ñ","n"))</f>
        <v/>
      </c>
      <c r="Q530" s="966" t="str">
        <f t="shared" ref="Q530:Q593" si="110">IF(N530="","","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530,"’"," "),"."," "),","," "),";"," "),":"," "),"/"," "),"("," "),")"," "),"-"," "),"_"," "),"!"," "),"?"," "),"*"," "),"["," "),"]"," "),"{"," "),"}"," "),"&lt;"," "),"&gt;"," "),"="," "),"+"," "),"•"," "),"►"," "),"▼"," "),"▲"," "),"◄"," "),"«"," "),"»"," "),"“"," "),"”"," "),CHAR(39)," "),CHAR(34)," "),"  "," "),"  "," "),"  "," "),"  "," "))&amp;" ")</f>
        <v/>
      </c>
      <c r="R530" s="967" t="str">
        <f>IF(N530="","",IF(COUNTIF(AP18:AP300,TRIM(Q530))&gt;0,"EXCLUSION EXACTE",""))</f>
        <v/>
      </c>
      <c r="S530" s="967" t="str" cm="1">
        <f t="array" ref="S530">IF(N530="","",IF(SUMPRODUCT(--(AP18:AP300&lt;&gt;""),--ISNUMBER(SEARCH(" "&amp;AP18:AP300&amp;" ",Q530)))&gt;0,"BLOQUE MOLLUSQUES",""))</f>
        <v/>
      </c>
      <c r="T530" s="967" t="str" cm="1">
        <f t="array" ref="T530">IF(N530="","",IF(SUMPRODUCT(--(AT18:AT300&lt;&gt;""),--ISNUMBER(SEARCH(" "&amp;AT18:AT300&amp;" ",Q530)))&gt;0,"FORCE MOLLUSQUES",""))</f>
        <v/>
      </c>
      <c r="U530" s="966" t="str">
        <f t="shared" ref="U530:U593" si="111">IF(N530="","",IF(COUNTIF(X530:AK530,"⚠*")=0,"",TRIM(X530&amp;" "&amp;Y530&amp;" "&amp;Z530&amp;" "&amp;AA530&amp;" "&amp;AB530&amp;" "&amp;AC530&amp;" "&amp;AD530&amp;" "&amp;AE530&amp;" "&amp;AF530&amp;" "&amp;AG530&amp;" "&amp;AH530&amp;" "&amp;AI530&amp;" "&amp;AJ530&amp;" "&amp;AK530)))</f>
        <v/>
      </c>
      <c r="V530" s="966" t="str">
        <f t="shared" si="102"/>
        <v/>
      </c>
      <c r="W530" s="991" t="str">
        <f t="shared" ref="W530:W593" si="112">IF(N530="","",COUNTIF(X530:AK530,"⚠*"))</f>
        <v/>
      </c>
      <c r="X530" s="967" t="str" cm="1">
        <f t="array" ref="X530">IF(N530="","",IF(R530&lt;&gt;"","",IF(SUMPRODUCT(--(AN18:AN1500=X17),--(AM18:AM1500&lt;&gt;""),--ISNUMBER(SEARCH(" "&amp;AM18:AM1500&amp;" ",Q530)))&gt;0,X17,"")))</f>
        <v/>
      </c>
      <c r="Y530" s="967" t="str" cm="1">
        <f t="array" ref="Y530">IF(N530="","",IF(R530&lt;&gt;"","",IF(SUMPRODUCT(--(AN18:AN1500=Y17),--(AM18:AM1500&lt;&gt;""),--ISNUMBER(SEARCH(" "&amp;AM18:AM1500&amp;" ",Q530)))&gt;0,Y17,"")))</f>
        <v/>
      </c>
      <c r="Z530" s="967" t="str" cm="1">
        <f t="array" ref="Z530">IF(N530="","",IF(R530&lt;&gt;"","",IF(SUMPRODUCT(--(AN18:AN1500=Z17),--(AM18:AM1500&lt;&gt;""),--ISNUMBER(SEARCH(" "&amp;AM18:AM1500&amp;" ",Q530)))&gt;0,Z17,"")))</f>
        <v/>
      </c>
      <c r="AA530" s="967" t="str" cm="1">
        <f t="array" ref="AA530">IF(N530="","",IF(R530&lt;&gt;"","",IF(SUMPRODUCT(--(AN18:AN1500=AA17),--(AM18:AM1500&lt;&gt;""),--ISNUMBER(SEARCH(" "&amp;AM18:AM1500&amp;" ",Q530)))&gt;0,AA17,"")))</f>
        <v/>
      </c>
      <c r="AB530" s="967" t="str" cm="1">
        <f t="array" ref="AB530">IF(N530="","",IF(R530&lt;&gt;"","",IF(SUMPRODUCT(--(AN18:AN1500=AB17),--(AM18:AM1500&lt;&gt;""),--ISNUMBER(SEARCH(" "&amp;AM18:AM1500&amp;" ",Q530)))&gt;0,AB17,"")))</f>
        <v/>
      </c>
      <c r="AC530" s="967" t="str" cm="1">
        <f t="array" ref="AC530">IF(N530="","",IF(R530&lt;&gt;"","",IF(SUMPRODUCT(--(AN18:AN1500=AC17),--(AM18:AM1500&lt;&gt;""),--ISNUMBER(SEARCH(" "&amp;AM18:AM1500&amp;" ",Q530)))&gt;0,AC17,"")))</f>
        <v/>
      </c>
      <c r="AD530" s="967" t="str" cm="1">
        <f t="array" ref="AD530">IF(N530="","",IF(R530&lt;&gt;"","",IF(SUMPRODUCT(--(AN18:AN1500=AD17),--(AM18:AM1500&lt;&gt;""),--ISNUMBER(SEARCH(" "&amp;AM18:AM1500&amp;" ",Q530)))&gt;0,AD17,"")))</f>
        <v/>
      </c>
      <c r="AE530" s="967" t="str" cm="1">
        <f t="array" ref="AE530">IF(N530="","",IF(R530&lt;&gt;"","",IF(SUMPRODUCT(--(AN18:AN1500=AE17),--(AM18:AM1500&lt;&gt;""),--ISNUMBER(SEARCH(" "&amp;AM18:AM1500&amp;" ",Q530)))&gt;0,AE17,"")))</f>
        <v/>
      </c>
      <c r="AF530" s="967" t="str" cm="1">
        <f t="array" ref="AF530">IF(N530="","",IF(R530&lt;&gt;"","",IF(SUMPRODUCT(--(AN18:AN1500=AF17),--(AM18:AM1500&lt;&gt;""),--ISNUMBER(SEARCH(" "&amp;AM18:AM1500&amp;" ",Q530)))&gt;0,AF17,"")))</f>
        <v/>
      </c>
      <c r="AG530" s="967" t="str" cm="1">
        <f t="array" ref="AG530">IF(N530="","",IF(R530&lt;&gt;"","",IF(SUMPRODUCT(--(AN18:AN1500=AG17),--(AM18:AM1500&lt;&gt;""),--ISNUMBER(SEARCH(" "&amp;AM18:AM1500&amp;" ",Q530)))&gt;0,AG17,"")))</f>
        <v/>
      </c>
      <c r="AH530" s="967" t="str" cm="1">
        <f t="array" ref="AH530">IF(N530="","",IF(R530&lt;&gt;"","",IF(SUMPRODUCT(--(AN18:AN1500=AH17),--(AM18:AM1500&lt;&gt;""),--ISNUMBER(SEARCH(" "&amp;AM18:AM1500&amp;" ",Q530)))&gt;0,AH17,"")))</f>
        <v/>
      </c>
      <c r="AI530" s="967" t="str" cm="1">
        <f t="array" ref="AI530">IF(N530="","",IF(R530&lt;&gt;"","",IF(SUMPRODUCT(--(AN18:AN1500=AI17),--(AM18:AM1500&lt;&gt;""),--ISNUMBER(SEARCH(" "&amp;AM18:AM1500&amp;" ",Q530)))&gt;0,AI17,"")))</f>
        <v/>
      </c>
      <c r="AJ530" s="967" t="str" cm="1">
        <f t="array" ref="AJ530">IF(N530="","",IF(R530&lt;&gt;"","",IF(SUMPRODUCT(--(AN18:AN1500=AJ17),--(AM18:AM1500&lt;&gt;""),--ISNUMBER(SEARCH(" "&amp;AM18:AM1500&amp;" ",Q530)))&gt;0,AJ17,"")))</f>
        <v/>
      </c>
      <c r="AK530" s="967" t="str" cm="1">
        <f t="array" ref="AK530">IF(N530="","",IF(T530&lt;&gt;"",AK17,IF(S530&lt;&gt;"","",IF(R530&lt;&gt;"","",IF(SUMPRODUCT(--(AN18:AN1500=AK17),--(AM18:AM1500&lt;&gt;""),--ISNUMBER(SEARCH(" "&amp;AM18:AM1500&amp;" ",Q530)))&gt;0,AK17,"")))))</f>
        <v/>
      </c>
      <c r="AM530" s="968" t="s">
        <v>2273</v>
      </c>
      <c r="AN530" s="968" t="s">
        <v>1597</v>
      </c>
      <c r="BN530" s="49">
        <v>1</v>
      </c>
    </row>
    <row r="531" spans="3:66" ht="35.1" customHeight="1">
      <c r="C531" s="65"/>
      <c r="D531" s="984" t="str">
        <f t="shared" si="103"/>
        <v/>
      </c>
      <c r="E531" s="982"/>
      <c r="G531" s="964" t="str">
        <f>IF(H531="","",COUNTIF(H18:H531,"&lt;&gt;"))</f>
        <v/>
      </c>
      <c r="H531" s="965" t="str" cm="1">
        <f t="array" ref="H531">IF(L531="","",IF(LEN(L531)&lt;=MAX(10,G13),L531,IFERROR(LEFT(L531,LOOKUP(2,1/(MID(L531,ROW(1:500),1)=" ")/(ROW(1:500)&lt;=MAX(10,G13)),ROW(1:500))-1),LEFT(L531,MAX(10,G13)))))</f>
        <v/>
      </c>
      <c r="I531" s="964" t="str">
        <f t="shared" si="104"/>
        <v/>
      </c>
      <c r="J531" s="964" t="str">
        <f t="shared" si="105"/>
        <v/>
      </c>
      <c r="K531" s="964" t="str">
        <f>IF(M530&lt;&gt;"",K530,IF(K530&lt;MAX(A18:A317),K530+1,""))</f>
        <v/>
      </c>
      <c r="L531" s="965" t="str">
        <f>IF(K531="","",IF(M530&lt;&gt;"",M530,INDEX(E18:E317,MATCH(K531,A18:A317,0))))</f>
        <v/>
      </c>
      <c r="M531" s="965" t="str">
        <f t="shared" si="106"/>
        <v/>
      </c>
      <c r="N531" s="965" t="str">
        <f t="shared" si="107"/>
        <v/>
      </c>
      <c r="O531" s="964" t="str">
        <f t="shared" si="108"/>
        <v/>
      </c>
      <c r="P531" s="964" t="str">
        <f t="shared" si="109"/>
        <v/>
      </c>
      <c r="Q531" s="965" t="str">
        <f t="shared" si="110"/>
        <v/>
      </c>
      <c r="R531" s="964" t="str">
        <f>IF(N531="","",IF(COUNTIF(AP18:AP300,TRIM(Q531))&gt;0,"EXCLUSION EXACTE",""))</f>
        <v/>
      </c>
      <c r="S531" s="964" t="str" cm="1">
        <f t="array" ref="S531">IF(N531="","",IF(SUMPRODUCT(--(AP18:AP300&lt;&gt;""),--ISNUMBER(SEARCH(" "&amp;AP18:AP300&amp;" ",Q531)))&gt;0,"BLOQUE MOLLUSQUES",""))</f>
        <v/>
      </c>
      <c r="T531" s="964" t="str" cm="1">
        <f t="array" ref="T531">IF(N531="","",IF(SUMPRODUCT(--(AT18:AT300&lt;&gt;""),--ISNUMBER(SEARCH(" "&amp;AT18:AT300&amp;" ",Q531)))&gt;0,"FORCE MOLLUSQUES",""))</f>
        <v/>
      </c>
      <c r="U531" s="965" t="str">
        <f t="shared" si="111"/>
        <v/>
      </c>
      <c r="V531" s="965" t="str">
        <f t="shared" ref="V531:V594" si="113">IF(N531="","",N531&amp;IF(U531&lt;&gt;""," *",""))</f>
        <v/>
      </c>
      <c r="W531" s="977" t="str">
        <f t="shared" si="112"/>
        <v/>
      </c>
      <c r="X531" s="964" t="str" cm="1">
        <f t="array" ref="X531">IF(N531="","",IF(R531&lt;&gt;"","",IF(SUMPRODUCT(--(AN18:AN1500=X17),--(AM18:AM1500&lt;&gt;""),--ISNUMBER(SEARCH(" "&amp;AM18:AM1500&amp;" ",Q531)))&gt;0,X17,"")))</f>
        <v/>
      </c>
      <c r="Y531" s="964" t="str" cm="1">
        <f t="array" ref="Y531">IF(N531="","",IF(R531&lt;&gt;"","",IF(SUMPRODUCT(--(AN18:AN1500=Y17),--(AM18:AM1500&lt;&gt;""),--ISNUMBER(SEARCH(" "&amp;AM18:AM1500&amp;" ",Q531)))&gt;0,Y17,"")))</f>
        <v/>
      </c>
      <c r="Z531" s="964" t="str" cm="1">
        <f t="array" ref="Z531">IF(N531="","",IF(R531&lt;&gt;"","",IF(SUMPRODUCT(--(AN18:AN1500=Z17),--(AM18:AM1500&lt;&gt;""),--ISNUMBER(SEARCH(" "&amp;AM18:AM1500&amp;" ",Q531)))&gt;0,Z17,"")))</f>
        <v/>
      </c>
      <c r="AA531" s="964" t="str" cm="1">
        <f t="array" ref="AA531">IF(N531="","",IF(R531&lt;&gt;"","",IF(SUMPRODUCT(--(AN18:AN1500=AA17),--(AM18:AM1500&lt;&gt;""),--ISNUMBER(SEARCH(" "&amp;AM18:AM1500&amp;" ",Q531)))&gt;0,AA17,"")))</f>
        <v/>
      </c>
      <c r="AB531" s="964" t="str" cm="1">
        <f t="array" ref="AB531">IF(N531="","",IF(R531&lt;&gt;"","",IF(SUMPRODUCT(--(AN18:AN1500=AB17),--(AM18:AM1500&lt;&gt;""),--ISNUMBER(SEARCH(" "&amp;AM18:AM1500&amp;" ",Q531)))&gt;0,AB17,"")))</f>
        <v/>
      </c>
      <c r="AC531" s="964" t="str" cm="1">
        <f t="array" ref="AC531">IF(N531="","",IF(R531&lt;&gt;"","",IF(SUMPRODUCT(--(AN18:AN1500=AC17),--(AM18:AM1500&lt;&gt;""),--ISNUMBER(SEARCH(" "&amp;AM18:AM1500&amp;" ",Q531)))&gt;0,AC17,"")))</f>
        <v/>
      </c>
      <c r="AD531" s="964" t="str" cm="1">
        <f t="array" ref="AD531">IF(N531="","",IF(R531&lt;&gt;"","",IF(SUMPRODUCT(--(AN18:AN1500=AD17),--(AM18:AM1500&lt;&gt;""),--ISNUMBER(SEARCH(" "&amp;AM18:AM1500&amp;" ",Q531)))&gt;0,AD17,"")))</f>
        <v/>
      </c>
      <c r="AE531" s="964" t="str" cm="1">
        <f t="array" ref="AE531">IF(N531="","",IF(R531&lt;&gt;"","",IF(SUMPRODUCT(--(AN18:AN1500=AE17),--(AM18:AM1500&lt;&gt;""),--ISNUMBER(SEARCH(" "&amp;AM18:AM1500&amp;" ",Q531)))&gt;0,AE17,"")))</f>
        <v/>
      </c>
      <c r="AF531" s="964" t="str" cm="1">
        <f t="array" ref="AF531">IF(N531="","",IF(R531&lt;&gt;"","",IF(SUMPRODUCT(--(AN18:AN1500=AF17),--(AM18:AM1500&lt;&gt;""),--ISNUMBER(SEARCH(" "&amp;AM18:AM1500&amp;" ",Q531)))&gt;0,AF17,"")))</f>
        <v/>
      </c>
      <c r="AG531" s="964" t="str" cm="1">
        <f t="array" ref="AG531">IF(N531="","",IF(R531&lt;&gt;"","",IF(SUMPRODUCT(--(AN18:AN1500=AG17),--(AM18:AM1500&lt;&gt;""),--ISNUMBER(SEARCH(" "&amp;AM18:AM1500&amp;" ",Q531)))&gt;0,AG17,"")))</f>
        <v/>
      </c>
      <c r="AH531" s="964" t="str" cm="1">
        <f t="array" ref="AH531">IF(N531="","",IF(R531&lt;&gt;"","",IF(SUMPRODUCT(--(AN18:AN1500=AH17),--(AM18:AM1500&lt;&gt;""),--ISNUMBER(SEARCH(" "&amp;AM18:AM1500&amp;" ",Q531)))&gt;0,AH17,"")))</f>
        <v/>
      </c>
      <c r="AI531" s="964" t="str" cm="1">
        <f t="array" ref="AI531">IF(N531="","",IF(R531&lt;&gt;"","",IF(SUMPRODUCT(--(AN18:AN1500=AI17),--(AM18:AM1500&lt;&gt;""),--ISNUMBER(SEARCH(" "&amp;AM18:AM1500&amp;" ",Q531)))&gt;0,AI17,"")))</f>
        <v/>
      </c>
      <c r="AJ531" s="964" t="str" cm="1">
        <f t="array" ref="AJ531">IF(N531="","",IF(R531&lt;&gt;"","",IF(SUMPRODUCT(--(AN18:AN1500=AJ17),--(AM18:AM1500&lt;&gt;""),--ISNUMBER(SEARCH(" "&amp;AM18:AM1500&amp;" ",Q531)))&gt;0,AJ17,"")))</f>
        <v/>
      </c>
      <c r="AK531" s="964" t="str" cm="1">
        <f t="array" ref="AK531">IF(N531="","",IF(T531&lt;&gt;"",AK17,IF(S531&lt;&gt;"","",IF(R531&lt;&gt;"","",IF(SUMPRODUCT(--(AN18:AN1500=AK17),--(AM18:AM1500&lt;&gt;""),--ISNUMBER(SEARCH(" "&amp;AM18:AM1500&amp;" ",Q531)))&gt;0,AK17,"")))))</f>
        <v/>
      </c>
      <c r="AM531" s="964" t="s">
        <v>2436</v>
      </c>
      <c r="AN531" s="964" t="s">
        <v>1597</v>
      </c>
      <c r="BN531" s="49">
        <v>1</v>
      </c>
    </row>
    <row r="532" spans="3:66" ht="35.1" customHeight="1">
      <c r="C532" s="65"/>
      <c r="D532" s="984" t="str">
        <f t="shared" si="103"/>
        <v/>
      </c>
      <c r="E532" s="982"/>
      <c r="G532" s="963" t="str">
        <f>IF(H532="","",COUNTIF(H18:H532,"&lt;&gt;"))</f>
        <v/>
      </c>
      <c r="H532" s="958" t="str" cm="1">
        <f t="array" ref="H532">IF(L532="","",IF(LEN(L532)&lt;=MAX(10,G13),L532,IFERROR(LEFT(L532,LOOKUP(2,1/(MID(L532,ROW(1:500),1)=" ")/(ROW(1:500)&lt;=MAX(10,G13)),ROW(1:500))-1),LEFT(L532,MAX(10,G13)))))</f>
        <v/>
      </c>
      <c r="I532" s="963" t="str">
        <f t="shared" si="104"/>
        <v/>
      </c>
      <c r="J532" s="963" t="str">
        <f t="shared" si="105"/>
        <v/>
      </c>
      <c r="K532" s="964" t="str">
        <f>IF(M531&lt;&gt;"",K531,IF(K531&lt;MAX(A18:A317),K531+1,""))</f>
        <v/>
      </c>
      <c r="L532" s="965" t="str">
        <f>IF(K532="","",IF(M531&lt;&gt;"",M531,INDEX(E18:E317,MATCH(K532,A18:A317,0))))</f>
        <v/>
      </c>
      <c r="M532" s="965" t="str">
        <f t="shared" si="106"/>
        <v/>
      </c>
      <c r="N532" s="966" t="str">
        <f t="shared" si="107"/>
        <v/>
      </c>
      <c r="O532" s="967" t="str">
        <f t="shared" si="108"/>
        <v/>
      </c>
      <c r="P532" s="967" t="str">
        <f t="shared" si="109"/>
        <v/>
      </c>
      <c r="Q532" s="966" t="str">
        <f t="shared" si="110"/>
        <v/>
      </c>
      <c r="R532" s="967" t="str">
        <f>IF(N532="","",IF(COUNTIF(AP18:AP300,TRIM(Q532))&gt;0,"EXCLUSION EXACTE",""))</f>
        <v/>
      </c>
      <c r="S532" s="967" t="str" cm="1">
        <f t="array" ref="S532">IF(N532="","",IF(SUMPRODUCT(--(AP18:AP300&lt;&gt;""),--ISNUMBER(SEARCH(" "&amp;AP18:AP300&amp;" ",Q532)))&gt;0,"BLOQUE MOLLUSQUES",""))</f>
        <v/>
      </c>
      <c r="T532" s="967" t="str" cm="1">
        <f t="array" ref="T532">IF(N532="","",IF(SUMPRODUCT(--(AT18:AT300&lt;&gt;""),--ISNUMBER(SEARCH(" "&amp;AT18:AT300&amp;" ",Q532)))&gt;0,"FORCE MOLLUSQUES",""))</f>
        <v/>
      </c>
      <c r="U532" s="966" t="str">
        <f t="shared" si="111"/>
        <v/>
      </c>
      <c r="V532" s="966" t="str">
        <f t="shared" si="113"/>
        <v/>
      </c>
      <c r="W532" s="991" t="str">
        <f t="shared" si="112"/>
        <v/>
      </c>
      <c r="X532" s="967" t="str" cm="1">
        <f t="array" ref="X532">IF(N532="","",IF(R532&lt;&gt;"","",IF(SUMPRODUCT(--(AN18:AN1500=X17),--(AM18:AM1500&lt;&gt;""),--ISNUMBER(SEARCH(" "&amp;AM18:AM1500&amp;" ",Q532)))&gt;0,X17,"")))</f>
        <v/>
      </c>
      <c r="Y532" s="967" t="str" cm="1">
        <f t="array" ref="Y532">IF(N532="","",IF(R532&lt;&gt;"","",IF(SUMPRODUCT(--(AN18:AN1500=Y17),--(AM18:AM1500&lt;&gt;""),--ISNUMBER(SEARCH(" "&amp;AM18:AM1500&amp;" ",Q532)))&gt;0,Y17,"")))</f>
        <v/>
      </c>
      <c r="Z532" s="967" t="str" cm="1">
        <f t="array" ref="Z532">IF(N532="","",IF(R532&lt;&gt;"","",IF(SUMPRODUCT(--(AN18:AN1500=Z17),--(AM18:AM1500&lt;&gt;""),--ISNUMBER(SEARCH(" "&amp;AM18:AM1500&amp;" ",Q532)))&gt;0,Z17,"")))</f>
        <v/>
      </c>
      <c r="AA532" s="967" t="str" cm="1">
        <f t="array" ref="AA532">IF(N532="","",IF(R532&lt;&gt;"","",IF(SUMPRODUCT(--(AN18:AN1500=AA17),--(AM18:AM1500&lt;&gt;""),--ISNUMBER(SEARCH(" "&amp;AM18:AM1500&amp;" ",Q532)))&gt;0,AA17,"")))</f>
        <v/>
      </c>
      <c r="AB532" s="967" t="str" cm="1">
        <f t="array" ref="AB532">IF(N532="","",IF(R532&lt;&gt;"","",IF(SUMPRODUCT(--(AN18:AN1500=AB17),--(AM18:AM1500&lt;&gt;""),--ISNUMBER(SEARCH(" "&amp;AM18:AM1500&amp;" ",Q532)))&gt;0,AB17,"")))</f>
        <v/>
      </c>
      <c r="AC532" s="967" t="str" cm="1">
        <f t="array" ref="AC532">IF(N532="","",IF(R532&lt;&gt;"","",IF(SUMPRODUCT(--(AN18:AN1500=AC17),--(AM18:AM1500&lt;&gt;""),--ISNUMBER(SEARCH(" "&amp;AM18:AM1500&amp;" ",Q532)))&gt;0,AC17,"")))</f>
        <v/>
      </c>
      <c r="AD532" s="967" t="str" cm="1">
        <f t="array" ref="AD532">IF(N532="","",IF(R532&lt;&gt;"","",IF(SUMPRODUCT(--(AN18:AN1500=AD17),--(AM18:AM1500&lt;&gt;""),--ISNUMBER(SEARCH(" "&amp;AM18:AM1500&amp;" ",Q532)))&gt;0,AD17,"")))</f>
        <v/>
      </c>
      <c r="AE532" s="967" t="str" cm="1">
        <f t="array" ref="AE532">IF(N532="","",IF(R532&lt;&gt;"","",IF(SUMPRODUCT(--(AN18:AN1500=AE17),--(AM18:AM1500&lt;&gt;""),--ISNUMBER(SEARCH(" "&amp;AM18:AM1500&amp;" ",Q532)))&gt;0,AE17,"")))</f>
        <v/>
      </c>
      <c r="AF532" s="967" t="str" cm="1">
        <f t="array" ref="AF532">IF(N532="","",IF(R532&lt;&gt;"","",IF(SUMPRODUCT(--(AN18:AN1500=AF17),--(AM18:AM1500&lt;&gt;""),--ISNUMBER(SEARCH(" "&amp;AM18:AM1500&amp;" ",Q532)))&gt;0,AF17,"")))</f>
        <v/>
      </c>
      <c r="AG532" s="967" t="str" cm="1">
        <f t="array" ref="AG532">IF(N532="","",IF(R532&lt;&gt;"","",IF(SUMPRODUCT(--(AN18:AN1500=AG17),--(AM18:AM1500&lt;&gt;""),--ISNUMBER(SEARCH(" "&amp;AM18:AM1500&amp;" ",Q532)))&gt;0,AG17,"")))</f>
        <v/>
      </c>
      <c r="AH532" s="967" t="str" cm="1">
        <f t="array" ref="AH532">IF(N532="","",IF(R532&lt;&gt;"","",IF(SUMPRODUCT(--(AN18:AN1500=AH17),--(AM18:AM1500&lt;&gt;""),--ISNUMBER(SEARCH(" "&amp;AM18:AM1500&amp;" ",Q532)))&gt;0,AH17,"")))</f>
        <v/>
      </c>
      <c r="AI532" s="967" t="str" cm="1">
        <f t="array" ref="AI532">IF(N532="","",IF(R532&lt;&gt;"","",IF(SUMPRODUCT(--(AN18:AN1500=AI17),--(AM18:AM1500&lt;&gt;""),--ISNUMBER(SEARCH(" "&amp;AM18:AM1500&amp;" ",Q532)))&gt;0,AI17,"")))</f>
        <v/>
      </c>
      <c r="AJ532" s="967" t="str" cm="1">
        <f t="array" ref="AJ532">IF(N532="","",IF(R532&lt;&gt;"","",IF(SUMPRODUCT(--(AN18:AN1500=AJ17),--(AM18:AM1500&lt;&gt;""),--ISNUMBER(SEARCH(" "&amp;AM18:AM1500&amp;" ",Q532)))&gt;0,AJ17,"")))</f>
        <v/>
      </c>
      <c r="AK532" s="967" t="str" cm="1">
        <f t="array" ref="AK532">IF(N532="","",IF(T532&lt;&gt;"",AK17,IF(S532&lt;&gt;"","",IF(R532&lt;&gt;"","",IF(SUMPRODUCT(--(AN18:AN1500=AK17),--(AM18:AM1500&lt;&gt;""),--ISNUMBER(SEARCH(" "&amp;AM18:AM1500&amp;" ",Q532)))&gt;0,AK17,"")))))</f>
        <v/>
      </c>
      <c r="AM532" s="968" t="s">
        <v>2437</v>
      </c>
      <c r="AN532" s="968" t="s">
        <v>1597</v>
      </c>
      <c r="BN532" s="49">
        <v>1</v>
      </c>
    </row>
    <row r="533" spans="3:66" ht="35.1" customHeight="1">
      <c r="C533" s="65"/>
      <c r="D533" s="984" t="str">
        <f t="shared" si="103"/>
        <v/>
      </c>
      <c r="E533" s="982"/>
      <c r="G533" s="964" t="str">
        <f>IF(H533="","",COUNTIF(H18:H533,"&lt;&gt;"))</f>
        <v/>
      </c>
      <c r="H533" s="965" t="str" cm="1">
        <f t="array" ref="H533">IF(L533="","",IF(LEN(L533)&lt;=MAX(10,G13),L533,IFERROR(LEFT(L533,LOOKUP(2,1/(MID(L533,ROW(1:500),1)=" ")/(ROW(1:500)&lt;=MAX(10,G13)),ROW(1:500))-1),LEFT(L533,MAX(10,G13)))))</f>
        <v/>
      </c>
      <c r="I533" s="964" t="str">
        <f t="shared" si="104"/>
        <v/>
      </c>
      <c r="J533" s="964" t="str">
        <f t="shared" si="105"/>
        <v/>
      </c>
      <c r="K533" s="964" t="str">
        <f>IF(M532&lt;&gt;"",K532,IF(K532&lt;MAX(A18:A317),K532+1,""))</f>
        <v/>
      </c>
      <c r="L533" s="965" t="str">
        <f>IF(K533="","",IF(M532&lt;&gt;"",M532,INDEX(E18:E317,MATCH(K533,A18:A317,0))))</f>
        <v/>
      </c>
      <c r="M533" s="965" t="str">
        <f t="shared" si="106"/>
        <v/>
      </c>
      <c r="N533" s="965" t="str">
        <f t="shared" si="107"/>
        <v/>
      </c>
      <c r="O533" s="964" t="str">
        <f t="shared" si="108"/>
        <v/>
      </c>
      <c r="P533" s="964" t="str">
        <f t="shared" si="109"/>
        <v/>
      </c>
      <c r="Q533" s="965" t="str">
        <f t="shared" si="110"/>
        <v/>
      </c>
      <c r="R533" s="964" t="str">
        <f>IF(N533="","",IF(COUNTIF(AP18:AP300,TRIM(Q533))&gt;0,"EXCLUSION EXACTE",""))</f>
        <v/>
      </c>
      <c r="S533" s="964" t="str" cm="1">
        <f t="array" ref="S533">IF(N533="","",IF(SUMPRODUCT(--(AP18:AP300&lt;&gt;""),--ISNUMBER(SEARCH(" "&amp;AP18:AP300&amp;" ",Q533)))&gt;0,"BLOQUE MOLLUSQUES",""))</f>
        <v/>
      </c>
      <c r="T533" s="964" t="str" cm="1">
        <f t="array" ref="T533">IF(N533="","",IF(SUMPRODUCT(--(AT18:AT300&lt;&gt;""),--ISNUMBER(SEARCH(" "&amp;AT18:AT300&amp;" ",Q533)))&gt;0,"FORCE MOLLUSQUES",""))</f>
        <v/>
      </c>
      <c r="U533" s="965" t="str">
        <f t="shared" si="111"/>
        <v/>
      </c>
      <c r="V533" s="965" t="str">
        <f t="shared" si="113"/>
        <v/>
      </c>
      <c r="W533" s="977" t="str">
        <f t="shared" si="112"/>
        <v/>
      </c>
      <c r="X533" s="964" t="str" cm="1">
        <f t="array" ref="X533">IF(N533="","",IF(R533&lt;&gt;"","",IF(SUMPRODUCT(--(AN18:AN1500=X17),--(AM18:AM1500&lt;&gt;""),--ISNUMBER(SEARCH(" "&amp;AM18:AM1500&amp;" ",Q533)))&gt;0,X17,"")))</f>
        <v/>
      </c>
      <c r="Y533" s="964" t="str" cm="1">
        <f t="array" ref="Y533">IF(N533="","",IF(R533&lt;&gt;"","",IF(SUMPRODUCT(--(AN18:AN1500=Y17),--(AM18:AM1500&lt;&gt;""),--ISNUMBER(SEARCH(" "&amp;AM18:AM1500&amp;" ",Q533)))&gt;0,Y17,"")))</f>
        <v/>
      </c>
      <c r="Z533" s="964" t="str" cm="1">
        <f t="array" ref="Z533">IF(N533="","",IF(R533&lt;&gt;"","",IF(SUMPRODUCT(--(AN18:AN1500=Z17),--(AM18:AM1500&lt;&gt;""),--ISNUMBER(SEARCH(" "&amp;AM18:AM1500&amp;" ",Q533)))&gt;0,Z17,"")))</f>
        <v/>
      </c>
      <c r="AA533" s="964" t="str" cm="1">
        <f t="array" ref="AA533">IF(N533="","",IF(R533&lt;&gt;"","",IF(SUMPRODUCT(--(AN18:AN1500=AA17),--(AM18:AM1500&lt;&gt;""),--ISNUMBER(SEARCH(" "&amp;AM18:AM1500&amp;" ",Q533)))&gt;0,AA17,"")))</f>
        <v/>
      </c>
      <c r="AB533" s="964" t="str" cm="1">
        <f t="array" ref="AB533">IF(N533="","",IF(R533&lt;&gt;"","",IF(SUMPRODUCT(--(AN18:AN1500=AB17),--(AM18:AM1500&lt;&gt;""),--ISNUMBER(SEARCH(" "&amp;AM18:AM1500&amp;" ",Q533)))&gt;0,AB17,"")))</f>
        <v/>
      </c>
      <c r="AC533" s="964" t="str" cm="1">
        <f t="array" ref="AC533">IF(N533="","",IF(R533&lt;&gt;"","",IF(SUMPRODUCT(--(AN18:AN1500=AC17),--(AM18:AM1500&lt;&gt;""),--ISNUMBER(SEARCH(" "&amp;AM18:AM1500&amp;" ",Q533)))&gt;0,AC17,"")))</f>
        <v/>
      </c>
      <c r="AD533" s="964" t="str" cm="1">
        <f t="array" ref="AD533">IF(N533="","",IF(R533&lt;&gt;"","",IF(SUMPRODUCT(--(AN18:AN1500=AD17),--(AM18:AM1500&lt;&gt;""),--ISNUMBER(SEARCH(" "&amp;AM18:AM1500&amp;" ",Q533)))&gt;0,AD17,"")))</f>
        <v/>
      </c>
      <c r="AE533" s="964" t="str" cm="1">
        <f t="array" ref="AE533">IF(N533="","",IF(R533&lt;&gt;"","",IF(SUMPRODUCT(--(AN18:AN1500=AE17),--(AM18:AM1500&lt;&gt;""),--ISNUMBER(SEARCH(" "&amp;AM18:AM1500&amp;" ",Q533)))&gt;0,AE17,"")))</f>
        <v/>
      </c>
      <c r="AF533" s="964" t="str" cm="1">
        <f t="array" ref="AF533">IF(N533="","",IF(R533&lt;&gt;"","",IF(SUMPRODUCT(--(AN18:AN1500=AF17),--(AM18:AM1500&lt;&gt;""),--ISNUMBER(SEARCH(" "&amp;AM18:AM1500&amp;" ",Q533)))&gt;0,AF17,"")))</f>
        <v/>
      </c>
      <c r="AG533" s="964" t="str" cm="1">
        <f t="array" ref="AG533">IF(N533="","",IF(R533&lt;&gt;"","",IF(SUMPRODUCT(--(AN18:AN1500=AG17),--(AM18:AM1500&lt;&gt;""),--ISNUMBER(SEARCH(" "&amp;AM18:AM1500&amp;" ",Q533)))&gt;0,AG17,"")))</f>
        <v/>
      </c>
      <c r="AH533" s="964" t="str" cm="1">
        <f t="array" ref="AH533">IF(N533="","",IF(R533&lt;&gt;"","",IF(SUMPRODUCT(--(AN18:AN1500=AH17),--(AM18:AM1500&lt;&gt;""),--ISNUMBER(SEARCH(" "&amp;AM18:AM1500&amp;" ",Q533)))&gt;0,AH17,"")))</f>
        <v/>
      </c>
      <c r="AI533" s="964" t="str" cm="1">
        <f t="array" ref="AI533">IF(N533="","",IF(R533&lt;&gt;"","",IF(SUMPRODUCT(--(AN18:AN1500=AI17),--(AM18:AM1500&lt;&gt;""),--ISNUMBER(SEARCH(" "&amp;AM18:AM1500&amp;" ",Q533)))&gt;0,AI17,"")))</f>
        <v/>
      </c>
      <c r="AJ533" s="964" t="str" cm="1">
        <f t="array" ref="AJ533">IF(N533="","",IF(R533&lt;&gt;"","",IF(SUMPRODUCT(--(AN18:AN1500=AJ17),--(AM18:AM1500&lt;&gt;""),--ISNUMBER(SEARCH(" "&amp;AM18:AM1500&amp;" ",Q533)))&gt;0,AJ17,"")))</f>
        <v/>
      </c>
      <c r="AK533" s="964" t="str" cm="1">
        <f t="array" ref="AK533">IF(N533="","",IF(T533&lt;&gt;"",AK17,IF(S533&lt;&gt;"","",IF(R533&lt;&gt;"","",IF(SUMPRODUCT(--(AN18:AN1500=AK17),--(AM18:AM1500&lt;&gt;""),--ISNUMBER(SEARCH(" "&amp;AM18:AM1500&amp;" ",Q533)))&gt;0,AK17,"")))))</f>
        <v/>
      </c>
      <c r="AM533" s="964" t="s">
        <v>2438</v>
      </c>
      <c r="AN533" s="964" t="s">
        <v>1597</v>
      </c>
      <c r="BN533" s="49">
        <v>1</v>
      </c>
    </row>
    <row r="534" spans="3:66" ht="35.1" customHeight="1">
      <c r="C534" s="65"/>
      <c r="D534" s="984" t="str">
        <f t="shared" si="103"/>
        <v/>
      </c>
      <c r="E534" s="982"/>
      <c r="G534" s="963" t="str">
        <f>IF(H534="","",COUNTIF(H18:H534,"&lt;&gt;"))</f>
        <v/>
      </c>
      <c r="H534" s="958" t="str" cm="1">
        <f t="array" ref="H534">IF(L534="","",IF(LEN(L534)&lt;=MAX(10,G13),L534,IFERROR(LEFT(L534,LOOKUP(2,1/(MID(L534,ROW(1:500),1)=" ")/(ROW(1:500)&lt;=MAX(10,G13)),ROW(1:500))-1),LEFT(L534,MAX(10,G13)))))</f>
        <v/>
      </c>
      <c r="I534" s="963" t="str">
        <f t="shared" si="104"/>
        <v/>
      </c>
      <c r="J534" s="963" t="str">
        <f t="shared" si="105"/>
        <v/>
      </c>
      <c r="K534" s="964" t="str">
        <f>IF(M533&lt;&gt;"",K533,IF(K533&lt;MAX(A18:A317),K533+1,""))</f>
        <v/>
      </c>
      <c r="L534" s="965" t="str">
        <f>IF(K534="","",IF(M533&lt;&gt;"",M533,INDEX(E18:E317,MATCH(K534,A18:A317,0))))</f>
        <v/>
      </c>
      <c r="M534" s="965" t="str">
        <f t="shared" si="106"/>
        <v/>
      </c>
      <c r="N534" s="966" t="str">
        <f t="shared" si="107"/>
        <v/>
      </c>
      <c r="O534" s="967" t="str">
        <f t="shared" si="108"/>
        <v/>
      </c>
      <c r="P534" s="967" t="str">
        <f t="shared" si="109"/>
        <v/>
      </c>
      <c r="Q534" s="966" t="str">
        <f t="shared" si="110"/>
        <v/>
      </c>
      <c r="R534" s="967" t="str">
        <f>IF(N534="","",IF(COUNTIF(AP18:AP300,TRIM(Q534))&gt;0,"EXCLUSION EXACTE",""))</f>
        <v/>
      </c>
      <c r="S534" s="967" t="str" cm="1">
        <f t="array" ref="S534">IF(N534="","",IF(SUMPRODUCT(--(AP18:AP300&lt;&gt;""),--ISNUMBER(SEARCH(" "&amp;AP18:AP300&amp;" ",Q534)))&gt;0,"BLOQUE MOLLUSQUES",""))</f>
        <v/>
      </c>
      <c r="T534" s="967" t="str" cm="1">
        <f t="array" ref="T534">IF(N534="","",IF(SUMPRODUCT(--(AT18:AT300&lt;&gt;""),--ISNUMBER(SEARCH(" "&amp;AT18:AT300&amp;" ",Q534)))&gt;0,"FORCE MOLLUSQUES",""))</f>
        <v/>
      </c>
      <c r="U534" s="966" t="str">
        <f t="shared" si="111"/>
        <v/>
      </c>
      <c r="V534" s="966" t="str">
        <f t="shared" si="113"/>
        <v/>
      </c>
      <c r="W534" s="991" t="str">
        <f t="shared" si="112"/>
        <v/>
      </c>
      <c r="X534" s="967" t="str" cm="1">
        <f t="array" ref="X534">IF(N534="","",IF(R534&lt;&gt;"","",IF(SUMPRODUCT(--(AN18:AN1500=X17),--(AM18:AM1500&lt;&gt;""),--ISNUMBER(SEARCH(" "&amp;AM18:AM1500&amp;" ",Q534)))&gt;0,X17,"")))</f>
        <v/>
      </c>
      <c r="Y534" s="967" t="str" cm="1">
        <f t="array" ref="Y534">IF(N534="","",IF(R534&lt;&gt;"","",IF(SUMPRODUCT(--(AN18:AN1500=Y17),--(AM18:AM1500&lt;&gt;""),--ISNUMBER(SEARCH(" "&amp;AM18:AM1500&amp;" ",Q534)))&gt;0,Y17,"")))</f>
        <v/>
      </c>
      <c r="Z534" s="967" t="str" cm="1">
        <f t="array" ref="Z534">IF(N534="","",IF(R534&lt;&gt;"","",IF(SUMPRODUCT(--(AN18:AN1500=Z17),--(AM18:AM1500&lt;&gt;""),--ISNUMBER(SEARCH(" "&amp;AM18:AM1500&amp;" ",Q534)))&gt;0,Z17,"")))</f>
        <v/>
      </c>
      <c r="AA534" s="967" t="str" cm="1">
        <f t="array" ref="AA534">IF(N534="","",IF(R534&lt;&gt;"","",IF(SUMPRODUCT(--(AN18:AN1500=AA17),--(AM18:AM1500&lt;&gt;""),--ISNUMBER(SEARCH(" "&amp;AM18:AM1500&amp;" ",Q534)))&gt;0,AA17,"")))</f>
        <v/>
      </c>
      <c r="AB534" s="967" t="str" cm="1">
        <f t="array" ref="AB534">IF(N534="","",IF(R534&lt;&gt;"","",IF(SUMPRODUCT(--(AN18:AN1500=AB17),--(AM18:AM1500&lt;&gt;""),--ISNUMBER(SEARCH(" "&amp;AM18:AM1500&amp;" ",Q534)))&gt;0,AB17,"")))</f>
        <v/>
      </c>
      <c r="AC534" s="967" t="str" cm="1">
        <f t="array" ref="AC534">IF(N534="","",IF(R534&lt;&gt;"","",IF(SUMPRODUCT(--(AN18:AN1500=AC17),--(AM18:AM1500&lt;&gt;""),--ISNUMBER(SEARCH(" "&amp;AM18:AM1500&amp;" ",Q534)))&gt;0,AC17,"")))</f>
        <v/>
      </c>
      <c r="AD534" s="967" t="str" cm="1">
        <f t="array" ref="AD534">IF(N534="","",IF(R534&lt;&gt;"","",IF(SUMPRODUCT(--(AN18:AN1500=AD17),--(AM18:AM1500&lt;&gt;""),--ISNUMBER(SEARCH(" "&amp;AM18:AM1500&amp;" ",Q534)))&gt;0,AD17,"")))</f>
        <v/>
      </c>
      <c r="AE534" s="967" t="str" cm="1">
        <f t="array" ref="AE534">IF(N534="","",IF(R534&lt;&gt;"","",IF(SUMPRODUCT(--(AN18:AN1500=AE17),--(AM18:AM1500&lt;&gt;""),--ISNUMBER(SEARCH(" "&amp;AM18:AM1500&amp;" ",Q534)))&gt;0,AE17,"")))</f>
        <v/>
      </c>
      <c r="AF534" s="967" t="str" cm="1">
        <f t="array" ref="AF534">IF(N534="","",IF(R534&lt;&gt;"","",IF(SUMPRODUCT(--(AN18:AN1500=AF17),--(AM18:AM1500&lt;&gt;""),--ISNUMBER(SEARCH(" "&amp;AM18:AM1500&amp;" ",Q534)))&gt;0,AF17,"")))</f>
        <v/>
      </c>
      <c r="AG534" s="967" t="str" cm="1">
        <f t="array" ref="AG534">IF(N534="","",IF(R534&lt;&gt;"","",IF(SUMPRODUCT(--(AN18:AN1500=AG17),--(AM18:AM1500&lt;&gt;""),--ISNUMBER(SEARCH(" "&amp;AM18:AM1500&amp;" ",Q534)))&gt;0,AG17,"")))</f>
        <v/>
      </c>
      <c r="AH534" s="967" t="str" cm="1">
        <f t="array" ref="AH534">IF(N534="","",IF(R534&lt;&gt;"","",IF(SUMPRODUCT(--(AN18:AN1500=AH17),--(AM18:AM1500&lt;&gt;""),--ISNUMBER(SEARCH(" "&amp;AM18:AM1500&amp;" ",Q534)))&gt;0,AH17,"")))</f>
        <v/>
      </c>
      <c r="AI534" s="967" t="str" cm="1">
        <f t="array" ref="AI534">IF(N534="","",IF(R534&lt;&gt;"","",IF(SUMPRODUCT(--(AN18:AN1500=AI17),--(AM18:AM1500&lt;&gt;""),--ISNUMBER(SEARCH(" "&amp;AM18:AM1500&amp;" ",Q534)))&gt;0,AI17,"")))</f>
        <v/>
      </c>
      <c r="AJ534" s="967" t="str" cm="1">
        <f t="array" ref="AJ534">IF(N534="","",IF(R534&lt;&gt;"","",IF(SUMPRODUCT(--(AN18:AN1500=AJ17),--(AM18:AM1500&lt;&gt;""),--ISNUMBER(SEARCH(" "&amp;AM18:AM1500&amp;" ",Q534)))&gt;0,AJ17,"")))</f>
        <v/>
      </c>
      <c r="AK534" s="967" t="str" cm="1">
        <f t="array" ref="AK534">IF(N534="","",IF(T534&lt;&gt;"",AK17,IF(S534&lt;&gt;"","",IF(R534&lt;&gt;"","",IF(SUMPRODUCT(--(AN18:AN1500=AK17),--(AM18:AM1500&lt;&gt;""),--ISNUMBER(SEARCH(" "&amp;AM18:AM1500&amp;" ",Q534)))&gt;0,AK17,"")))))</f>
        <v/>
      </c>
      <c r="AM534" s="968" t="s">
        <v>2439</v>
      </c>
      <c r="AN534" s="968" t="s">
        <v>1597</v>
      </c>
      <c r="BN534" s="49">
        <v>1</v>
      </c>
    </row>
    <row r="535" spans="3:66" ht="35.1" customHeight="1">
      <c r="C535" s="65"/>
      <c r="D535" s="984" t="str">
        <f t="shared" si="103"/>
        <v/>
      </c>
      <c r="E535" s="982"/>
      <c r="G535" s="964" t="str">
        <f>IF(H535="","",COUNTIF(H18:H535,"&lt;&gt;"))</f>
        <v/>
      </c>
      <c r="H535" s="965" t="str" cm="1">
        <f t="array" ref="H535">IF(L535="","",IF(LEN(L535)&lt;=MAX(10,G13),L535,IFERROR(LEFT(L535,LOOKUP(2,1/(MID(L535,ROW(1:500),1)=" ")/(ROW(1:500)&lt;=MAX(10,G13)),ROW(1:500))-1),LEFT(L535,MAX(10,G13)))))</f>
        <v/>
      </c>
      <c r="I535" s="964" t="str">
        <f t="shared" si="104"/>
        <v/>
      </c>
      <c r="J535" s="964" t="str">
        <f t="shared" si="105"/>
        <v/>
      </c>
      <c r="K535" s="964" t="str">
        <f>IF(M534&lt;&gt;"",K534,IF(K534&lt;MAX(A18:A317),K534+1,""))</f>
        <v/>
      </c>
      <c r="L535" s="965" t="str">
        <f>IF(K535="","",IF(M534&lt;&gt;"",M534,INDEX(E18:E317,MATCH(K535,A18:A317,0))))</f>
        <v/>
      </c>
      <c r="M535" s="965" t="str">
        <f t="shared" si="106"/>
        <v/>
      </c>
      <c r="N535" s="965" t="str">
        <f t="shared" si="107"/>
        <v/>
      </c>
      <c r="O535" s="964" t="str">
        <f t="shared" si="108"/>
        <v/>
      </c>
      <c r="P535" s="964" t="str">
        <f t="shared" si="109"/>
        <v/>
      </c>
      <c r="Q535" s="965" t="str">
        <f t="shared" si="110"/>
        <v/>
      </c>
      <c r="R535" s="964" t="str">
        <f>IF(N535="","",IF(COUNTIF(AP18:AP300,TRIM(Q535))&gt;0,"EXCLUSION EXACTE",""))</f>
        <v/>
      </c>
      <c r="S535" s="964" t="str" cm="1">
        <f t="array" ref="S535">IF(N535="","",IF(SUMPRODUCT(--(AP18:AP300&lt;&gt;""),--ISNUMBER(SEARCH(" "&amp;AP18:AP300&amp;" ",Q535)))&gt;0,"BLOQUE MOLLUSQUES",""))</f>
        <v/>
      </c>
      <c r="T535" s="964" t="str" cm="1">
        <f t="array" ref="T535">IF(N535="","",IF(SUMPRODUCT(--(AT18:AT300&lt;&gt;""),--ISNUMBER(SEARCH(" "&amp;AT18:AT300&amp;" ",Q535)))&gt;0,"FORCE MOLLUSQUES",""))</f>
        <v/>
      </c>
      <c r="U535" s="965" t="str">
        <f t="shared" si="111"/>
        <v/>
      </c>
      <c r="V535" s="965" t="str">
        <f t="shared" si="113"/>
        <v/>
      </c>
      <c r="W535" s="977" t="str">
        <f t="shared" si="112"/>
        <v/>
      </c>
      <c r="X535" s="964" t="str" cm="1">
        <f t="array" ref="X535">IF(N535="","",IF(R535&lt;&gt;"","",IF(SUMPRODUCT(--(AN18:AN1500=X17),--(AM18:AM1500&lt;&gt;""),--ISNUMBER(SEARCH(" "&amp;AM18:AM1500&amp;" ",Q535)))&gt;0,X17,"")))</f>
        <v/>
      </c>
      <c r="Y535" s="964" t="str" cm="1">
        <f t="array" ref="Y535">IF(N535="","",IF(R535&lt;&gt;"","",IF(SUMPRODUCT(--(AN18:AN1500=Y17),--(AM18:AM1500&lt;&gt;""),--ISNUMBER(SEARCH(" "&amp;AM18:AM1500&amp;" ",Q535)))&gt;0,Y17,"")))</f>
        <v/>
      </c>
      <c r="Z535" s="964" t="str" cm="1">
        <f t="array" ref="Z535">IF(N535="","",IF(R535&lt;&gt;"","",IF(SUMPRODUCT(--(AN18:AN1500=Z17),--(AM18:AM1500&lt;&gt;""),--ISNUMBER(SEARCH(" "&amp;AM18:AM1500&amp;" ",Q535)))&gt;0,Z17,"")))</f>
        <v/>
      </c>
      <c r="AA535" s="964" t="str" cm="1">
        <f t="array" ref="AA535">IF(N535="","",IF(R535&lt;&gt;"","",IF(SUMPRODUCT(--(AN18:AN1500=AA17),--(AM18:AM1500&lt;&gt;""),--ISNUMBER(SEARCH(" "&amp;AM18:AM1500&amp;" ",Q535)))&gt;0,AA17,"")))</f>
        <v/>
      </c>
      <c r="AB535" s="964" t="str" cm="1">
        <f t="array" ref="AB535">IF(N535="","",IF(R535&lt;&gt;"","",IF(SUMPRODUCT(--(AN18:AN1500=AB17),--(AM18:AM1500&lt;&gt;""),--ISNUMBER(SEARCH(" "&amp;AM18:AM1500&amp;" ",Q535)))&gt;0,AB17,"")))</f>
        <v/>
      </c>
      <c r="AC535" s="964" t="str" cm="1">
        <f t="array" ref="AC535">IF(N535="","",IF(R535&lt;&gt;"","",IF(SUMPRODUCT(--(AN18:AN1500=AC17),--(AM18:AM1500&lt;&gt;""),--ISNUMBER(SEARCH(" "&amp;AM18:AM1500&amp;" ",Q535)))&gt;0,AC17,"")))</f>
        <v/>
      </c>
      <c r="AD535" s="964" t="str" cm="1">
        <f t="array" ref="AD535">IF(N535="","",IF(R535&lt;&gt;"","",IF(SUMPRODUCT(--(AN18:AN1500=AD17),--(AM18:AM1500&lt;&gt;""),--ISNUMBER(SEARCH(" "&amp;AM18:AM1500&amp;" ",Q535)))&gt;0,AD17,"")))</f>
        <v/>
      </c>
      <c r="AE535" s="964" t="str" cm="1">
        <f t="array" ref="AE535">IF(N535="","",IF(R535&lt;&gt;"","",IF(SUMPRODUCT(--(AN18:AN1500=AE17),--(AM18:AM1500&lt;&gt;""),--ISNUMBER(SEARCH(" "&amp;AM18:AM1500&amp;" ",Q535)))&gt;0,AE17,"")))</f>
        <v/>
      </c>
      <c r="AF535" s="964" t="str" cm="1">
        <f t="array" ref="AF535">IF(N535="","",IF(R535&lt;&gt;"","",IF(SUMPRODUCT(--(AN18:AN1500=AF17),--(AM18:AM1500&lt;&gt;""),--ISNUMBER(SEARCH(" "&amp;AM18:AM1500&amp;" ",Q535)))&gt;0,AF17,"")))</f>
        <v/>
      </c>
      <c r="AG535" s="964" t="str" cm="1">
        <f t="array" ref="AG535">IF(N535="","",IF(R535&lt;&gt;"","",IF(SUMPRODUCT(--(AN18:AN1500=AG17),--(AM18:AM1500&lt;&gt;""),--ISNUMBER(SEARCH(" "&amp;AM18:AM1500&amp;" ",Q535)))&gt;0,AG17,"")))</f>
        <v/>
      </c>
      <c r="AH535" s="964" t="str" cm="1">
        <f t="array" ref="AH535">IF(N535="","",IF(R535&lt;&gt;"","",IF(SUMPRODUCT(--(AN18:AN1500=AH17),--(AM18:AM1500&lt;&gt;""),--ISNUMBER(SEARCH(" "&amp;AM18:AM1500&amp;" ",Q535)))&gt;0,AH17,"")))</f>
        <v/>
      </c>
      <c r="AI535" s="964" t="str" cm="1">
        <f t="array" ref="AI535">IF(N535="","",IF(R535&lt;&gt;"","",IF(SUMPRODUCT(--(AN18:AN1500=AI17),--(AM18:AM1500&lt;&gt;""),--ISNUMBER(SEARCH(" "&amp;AM18:AM1500&amp;" ",Q535)))&gt;0,AI17,"")))</f>
        <v/>
      </c>
      <c r="AJ535" s="964" t="str" cm="1">
        <f t="array" ref="AJ535">IF(N535="","",IF(R535&lt;&gt;"","",IF(SUMPRODUCT(--(AN18:AN1500=AJ17),--(AM18:AM1500&lt;&gt;""),--ISNUMBER(SEARCH(" "&amp;AM18:AM1500&amp;" ",Q535)))&gt;0,AJ17,"")))</f>
        <v/>
      </c>
      <c r="AK535" s="964" t="str" cm="1">
        <f t="array" ref="AK535">IF(N535="","",IF(T535&lt;&gt;"",AK17,IF(S535&lt;&gt;"","",IF(R535&lt;&gt;"","",IF(SUMPRODUCT(--(AN18:AN1500=AK17),--(AM18:AM1500&lt;&gt;""),--ISNUMBER(SEARCH(" "&amp;AM18:AM1500&amp;" ",Q535)))&gt;0,AK17,"")))))</f>
        <v/>
      </c>
      <c r="AM535" s="964" t="s">
        <v>2440</v>
      </c>
      <c r="AN535" s="964" t="s">
        <v>1597</v>
      </c>
      <c r="BN535" s="49">
        <v>1</v>
      </c>
    </row>
    <row r="536" spans="3:66" ht="35.1" customHeight="1">
      <c r="C536" s="65"/>
      <c r="D536" s="984" t="str">
        <f t="shared" si="103"/>
        <v/>
      </c>
      <c r="E536" s="982"/>
      <c r="G536" s="963" t="str">
        <f>IF(H536="","",COUNTIF(H18:H536,"&lt;&gt;"))</f>
        <v/>
      </c>
      <c r="H536" s="958" t="str" cm="1">
        <f t="array" ref="H536">IF(L536="","",IF(LEN(L536)&lt;=MAX(10,G13),L536,IFERROR(LEFT(L536,LOOKUP(2,1/(MID(L536,ROW(1:500),1)=" ")/(ROW(1:500)&lt;=MAX(10,G13)),ROW(1:500))-1),LEFT(L536,MAX(10,G13)))))</f>
        <v/>
      </c>
      <c r="I536" s="963" t="str">
        <f t="shared" si="104"/>
        <v/>
      </c>
      <c r="J536" s="963" t="str">
        <f t="shared" si="105"/>
        <v/>
      </c>
      <c r="K536" s="964" t="str">
        <f>IF(M535&lt;&gt;"",K535,IF(K535&lt;MAX(A18:A317),K535+1,""))</f>
        <v/>
      </c>
      <c r="L536" s="965" t="str">
        <f>IF(K536="","",IF(M535&lt;&gt;"",M535,INDEX(E18:E317,MATCH(K536,A18:A317,0))))</f>
        <v/>
      </c>
      <c r="M536" s="965" t="str">
        <f t="shared" si="106"/>
        <v/>
      </c>
      <c r="N536" s="966" t="str">
        <f t="shared" si="107"/>
        <v/>
      </c>
      <c r="O536" s="967" t="str">
        <f t="shared" si="108"/>
        <v/>
      </c>
      <c r="P536" s="967" t="str">
        <f t="shared" si="109"/>
        <v/>
      </c>
      <c r="Q536" s="966" t="str">
        <f t="shared" si="110"/>
        <v/>
      </c>
      <c r="R536" s="967" t="str">
        <f>IF(N536="","",IF(COUNTIF(AP18:AP300,TRIM(Q536))&gt;0,"EXCLUSION EXACTE",""))</f>
        <v/>
      </c>
      <c r="S536" s="967" t="str" cm="1">
        <f t="array" ref="S536">IF(N536="","",IF(SUMPRODUCT(--(AP18:AP300&lt;&gt;""),--ISNUMBER(SEARCH(" "&amp;AP18:AP300&amp;" ",Q536)))&gt;0,"BLOQUE MOLLUSQUES",""))</f>
        <v/>
      </c>
      <c r="T536" s="967" t="str" cm="1">
        <f t="array" ref="T536">IF(N536="","",IF(SUMPRODUCT(--(AT18:AT300&lt;&gt;""),--ISNUMBER(SEARCH(" "&amp;AT18:AT300&amp;" ",Q536)))&gt;0,"FORCE MOLLUSQUES",""))</f>
        <v/>
      </c>
      <c r="U536" s="966" t="str">
        <f t="shared" si="111"/>
        <v/>
      </c>
      <c r="V536" s="966" t="str">
        <f t="shared" si="113"/>
        <v/>
      </c>
      <c r="W536" s="991" t="str">
        <f t="shared" si="112"/>
        <v/>
      </c>
      <c r="X536" s="967" t="str" cm="1">
        <f t="array" ref="X536">IF(N536="","",IF(R536&lt;&gt;"","",IF(SUMPRODUCT(--(AN18:AN1500=X17),--(AM18:AM1500&lt;&gt;""),--ISNUMBER(SEARCH(" "&amp;AM18:AM1500&amp;" ",Q536)))&gt;0,X17,"")))</f>
        <v/>
      </c>
      <c r="Y536" s="967" t="str" cm="1">
        <f t="array" ref="Y536">IF(N536="","",IF(R536&lt;&gt;"","",IF(SUMPRODUCT(--(AN18:AN1500=Y17),--(AM18:AM1500&lt;&gt;""),--ISNUMBER(SEARCH(" "&amp;AM18:AM1500&amp;" ",Q536)))&gt;0,Y17,"")))</f>
        <v/>
      </c>
      <c r="Z536" s="967" t="str" cm="1">
        <f t="array" ref="Z536">IF(N536="","",IF(R536&lt;&gt;"","",IF(SUMPRODUCT(--(AN18:AN1500=Z17),--(AM18:AM1500&lt;&gt;""),--ISNUMBER(SEARCH(" "&amp;AM18:AM1500&amp;" ",Q536)))&gt;0,Z17,"")))</f>
        <v/>
      </c>
      <c r="AA536" s="967" t="str" cm="1">
        <f t="array" ref="AA536">IF(N536="","",IF(R536&lt;&gt;"","",IF(SUMPRODUCT(--(AN18:AN1500=AA17),--(AM18:AM1500&lt;&gt;""),--ISNUMBER(SEARCH(" "&amp;AM18:AM1500&amp;" ",Q536)))&gt;0,AA17,"")))</f>
        <v/>
      </c>
      <c r="AB536" s="967" t="str" cm="1">
        <f t="array" ref="AB536">IF(N536="","",IF(R536&lt;&gt;"","",IF(SUMPRODUCT(--(AN18:AN1500=AB17),--(AM18:AM1500&lt;&gt;""),--ISNUMBER(SEARCH(" "&amp;AM18:AM1500&amp;" ",Q536)))&gt;0,AB17,"")))</f>
        <v/>
      </c>
      <c r="AC536" s="967" t="str" cm="1">
        <f t="array" ref="AC536">IF(N536="","",IF(R536&lt;&gt;"","",IF(SUMPRODUCT(--(AN18:AN1500=AC17),--(AM18:AM1500&lt;&gt;""),--ISNUMBER(SEARCH(" "&amp;AM18:AM1500&amp;" ",Q536)))&gt;0,AC17,"")))</f>
        <v/>
      </c>
      <c r="AD536" s="967" t="str" cm="1">
        <f t="array" ref="AD536">IF(N536="","",IF(R536&lt;&gt;"","",IF(SUMPRODUCT(--(AN18:AN1500=AD17),--(AM18:AM1500&lt;&gt;""),--ISNUMBER(SEARCH(" "&amp;AM18:AM1500&amp;" ",Q536)))&gt;0,AD17,"")))</f>
        <v/>
      </c>
      <c r="AE536" s="967" t="str" cm="1">
        <f t="array" ref="AE536">IF(N536="","",IF(R536&lt;&gt;"","",IF(SUMPRODUCT(--(AN18:AN1500=AE17),--(AM18:AM1500&lt;&gt;""),--ISNUMBER(SEARCH(" "&amp;AM18:AM1500&amp;" ",Q536)))&gt;0,AE17,"")))</f>
        <v/>
      </c>
      <c r="AF536" s="967" t="str" cm="1">
        <f t="array" ref="AF536">IF(N536="","",IF(R536&lt;&gt;"","",IF(SUMPRODUCT(--(AN18:AN1500=AF17),--(AM18:AM1500&lt;&gt;""),--ISNUMBER(SEARCH(" "&amp;AM18:AM1500&amp;" ",Q536)))&gt;0,AF17,"")))</f>
        <v/>
      </c>
      <c r="AG536" s="967" t="str" cm="1">
        <f t="array" ref="AG536">IF(N536="","",IF(R536&lt;&gt;"","",IF(SUMPRODUCT(--(AN18:AN1500=AG17),--(AM18:AM1500&lt;&gt;""),--ISNUMBER(SEARCH(" "&amp;AM18:AM1500&amp;" ",Q536)))&gt;0,AG17,"")))</f>
        <v/>
      </c>
      <c r="AH536" s="967" t="str" cm="1">
        <f t="array" ref="AH536">IF(N536="","",IF(R536&lt;&gt;"","",IF(SUMPRODUCT(--(AN18:AN1500=AH17),--(AM18:AM1500&lt;&gt;""),--ISNUMBER(SEARCH(" "&amp;AM18:AM1500&amp;" ",Q536)))&gt;0,AH17,"")))</f>
        <v/>
      </c>
      <c r="AI536" s="967" t="str" cm="1">
        <f t="array" ref="AI536">IF(N536="","",IF(R536&lt;&gt;"","",IF(SUMPRODUCT(--(AN18:AN1500=AI17),--(AM18:AM1500&lt;&gt;""),--ISNUMBER(SEARCH(" "&amp;AM18:AM1500&amp;" ",Q536)))&gt;0,AI17,"")))</f>
        <v/>
      </c>
      <c r="AJ536" s="967" t="str" cm="1">
        <f t="array" ref="AJ536">IF(N536="","",IF(R536&lt;&gt;"","",IF(SUMPRODUCT(--(AN18:AN1500=AJ17),--(AM18:AM1500&lt;&gt;""),--ISNUMBER(SEARCH(" "&amp;AM18:AM1500&amp;" ",Q536)))&gt;0,AJ17,"")))</f>
        <v/>
      </c>
      <c r="AK536" s="967" t="str" cm="1">
        <f t="array" ref="AK536">IF(N536="","",IF(T536&lt;&gt;"",AK17,IF(S536&lt;&gt;"","",IF(R536&lt;&gt;"","",IF(SUMPRODUCT(--(AN18:AN1500=AK17),--(AM18:AM1500&lt;&gt;""),--ISNUMBER(SEARCH(" "&amp;AM18:AM1500&amp;" ",Q536)))&gt;0,AK17,"")))))</f>
        <v/>
      </c>
      <c r="AM536" s="968" t="s">
        <v>2441</v>
      </c>
      <c r="AN536" s="968" t="s">
        <v>1597</v>
      </c>
      <c r="BN536" s="49">
        <v>1</v>
      </c>
    </row>
    <row r="537" spans="3:66" ht="35.1" customHeight="1">
      <c r="C537" s="65"/>
      <c r="D537" s="984" t="str">
        <f t="shared" si="103"/>
        <v/>
      </c>
      <c r="E537" s="982"/>
      <c r="G537" s="964" t="str">
        <f>IF(H537="","",COUNTIF(H18:H537,"&lt;&gt;"))</f>
        <v/>
      </c>
      <c r="H537" s="965" t="str" cm="1">
        <f t="array" ref="H537">IF(L537="","",IF(LEN(L537)&lt;=MAX(10,G13),L537,IFERROR(LEFT(L537,LOOKUP(2,1/(MID(L537,ROW(1:500),1)=" ")/(ROW(1:500)&lt;=MAX(10,G13)),ROW(1:500))-1),LEFT(L537,MAX(10,G13)))))</f>
        <v/>
      </c>
      <c r="I537" s="964" t="str">
        <f t="shared" si="104"/>
        <v/>
      </c>
      <c r="J537" s="964" t="str">
        <f t="shared" si="105"/>
        <v/>
      </c>
      <c r="K537" s="964" t="str">
        <f>IF(M536&lt;&gt;"",K536,IF(K536&lt;MAX(A18:A317),K536+1,""))</f>
        <v/>
      </c>
      <c r="L537" s="965" t="str">
        <f>IF(K537="","",IF(M536&lt;&gt;"",M536,INDEX(E18:E317,MATCH(K537,A18:A317,0))))</f>
        <v/>
      </c>
      <c r="M537" s="965" t="str">
        <f t="shared" si="106"/>
        <v/>
      </c>
      <c r="N537" s="965" t="str">
        <f t="shared" si="107"/>
        <v/>
      </c>
      <c r="O537" s="964" t="str">
        <f t="shared" si="108"/>
        <v/>
      </c>
      <c r="P537" s="964" t="str">
        <f t="shared" si="109"/>
        <v/>
      </c>
      <c r="Q537" s="965" t="str">
        <f t="shared" si="110"/>
        <v/>
      </c>
      <c r="R537" s="964" t="str">
        <f>IF(N537="","",IF(COUNTIF(AP18:AP300,TRIM(Q537))&gt;0,"EXCLUSION EXACTE",""))</f>
        <v/>
      </c>
      <c r="S537" s="964" t="str" cm="1">
        <f t="array" ref="S537">IF(N537="","",IF(SUMPRODUCT(--(AP18:AP300&lt;&gt;""),--ISNUMBER(SEARCH(" "&amp;AP18:AP300&amp;" ",Q537)))&gt;0,"BLOQUE MOLLUSQUES",""))</f>
        <v/>
      </c>
      <c r="T537" s="964" t="str" cm="1">
        <f t="array" ref="T537">IF(N537="","",IF(SUMPRODUCT(--(AT18:AT300&lt;&gt;""),--ISNUMBER(SEARCH(" "&amp;AT18:AT300&amp;" ",Q537)))&gt;0,"FORCE MOLLUSQUES",""))</f>
        <v/>
      </c>
      <c r="U537" s="965" t="str">
        <f t="shared" si="111"/>
        <v/>
      </c>
      <c r="V537" s="965" t="str">
        <f t="shared" si="113"/>
        <v/>
      </c>
      <c r="W537" s="977" t="str">
        <f t="shared" si="112"/>
        <v/>
      </c>
      <c r="X537" s="964" t="str" cm="1">
        <f t="array" ref="X537">IF(N537="","",IF(R537&lt;&gt;"","",IF(SUMPRODUCT(--(AN18:AN1500=X17),--(AM18:AM1500&lt;&gt;""),--ISNUMBER(SEARCH(" "&amp;AM18:AM1500&amp;" ",Q537)))&gt;0,X17,"")))</f>
        <v/>
      </c>
      <c r="Y537" s="964" t="str" cm="1">
        <f t="array" ref="Y537">IF(N537="","",IF(R537&lt;&gt;"","",IF(SUMPRODUCT(--(AN18:AN1500=Y17),--(AM18:AM1500&lt;&gt;""),--ISNUMBER(SEARCH(" "&amp;AM18:AM1500&amp;" ",Q537)))&gt;0,Y17,"")))</f>
        <v/>
      </c>
      <c r="Z537" s="964" t="str" cm="1">
        <f t="array" ref="Z537">IF(N537="","",IF(R537&lt;&gt;"","",IF(SUMPRODUCT(--(AN18:AN1500=Z17),--(AM18:AM1500&lt;&gt;""),--ISNUMBER(SEARCH(" "&amp;AM18:AM1500&amp;" ",Q537)))&gt;0,Z17,"")))</f>
        <v/>
      </c>
      <c r="AA537" s="964" t="str" cm="1">
        <f t="array" ref="AA537">IF(N537="","",IF(R537&lt;&gt;"","",IF(SUMPRODUCT(--(AN18:AN1500=AA17),--(AM18:AM1500&lt;&gt;""),--ISNUMBER(SEARCH(" "&amp;AM18:AM1500&amp;" ",Q537)))&gt;0,AA17,"")))</f>
        <v/>
      </c>
      <c r="AB537" s="964" t="str" cm="1">
        <f t="array" ref="AB537">IF(N537="","",IF(R537&lt;&gt;"","",IF(SUMPRODUCT(--(AN18:AN1500=AB17),--(AM18:AM1500&lt;&gt;""),--ISNUMBER(SEARCH(" "&amp;AM18:AM1500&amp;" ",Q537)))&gt;0,AB17,"")))</f>
        <v/>
      </c>
      <c r="AC537" s="964" t="str" cm="1">
        <f t="array" ref="AC537">IF(N537="","",IF(R537&lt;&gt;"","",IF(SUMPRODUCT(--(AN18:AN1500=AC17),--(AM18:AM1500&lt;&gt;""),--ISNUMBER(SEARCH(" "&amp;AM18:AM1500&amp;" ",Q537)))&gt;0,AC17,"")))</f>
        <v/>
      </c>
      <c r="AD537" s="964" t="str" cm="1">
        <f t="array" ref="AD537">IF(N537="","",IF(R537&lt;&gt;"","",IF(SUMPRODUCT(--(AN18:AN1500=AD17),--(AM18:AM1500&lt;&gt;""),--ISNUMBER(SEARCH(" "&amp;AM18:AM1500&amp;" ",Q537)))&gt;0,AD17,"")))</f>
        <v/>
      </c>
      <c r="AE537" s="964" t="str" cm="1">
        <f t="array" ref="AE537">IF(N537="","",IF(R537&lt;&gt;"","",IF(SUMPRODUCT(--(AN18:AN1500=AE17),--(AM18:AM1500&lt;&gt;""),--ISNUMBER(SEARCH(" "&amp;AM18:AM1500&amp;" ",Q537)))&gt;0,AE17,"")))</f>
        <v/>
      </c>
      <c r="AF537" s="964" t="str" cm="1">
        <f t="array" ref="AF537">IF(N537="","",IF(R537&lt;&gt;"","",IF(SUMPRODUCT(--(AN18:AN1500=AF17),--(AM18:AM1500&lt;&gt;""),--ISNUMBER(SEARCH(" "&amp;AM18:AM1500&amp;" ",Q537)))&gt;0,AF17,"")))</f>
        <v/>
      </c>
      <c r="AG537" s="964" t="str" cm="1">
        <f t="array" ref="AG537">IF(N537="","",IF(R537&lt;&gt;"","",IF(SUMPRODUCT(--(AN18:AN1500=AG17),--(AM18:AM1500&lt;&gt;""),--ISNUMBER(SEARCH(" "&amp;AM18:AM1500&amp;" ",Q537)))&gt;0,AG17,"")))</f>
        <v/>
      </c>
      <c r="AH537" s="964" t="str" cm="1">
        <f t="array" ref="AH537">IF(N537="","",IF(R537&lt;&gt;"","",IF(SUMPRODUCT(--(AN18:AN1500=AH17),--(AM18:AM1500&lt;&gt;""),--ISNUMBER(SEARCH(" "&amp;AM18:AM1500&amp;" ",Q537)))&gt;0,AH17,"")))</f>
        <v/>
      </c>
      <c r="AI537" s="964" t="str" cm="1">
        <f t="array" ref="AI537">IF(N537="","",IF(R537&lt;&gt;"","",IF(SUMPRODUCT(--(AN18:AN1500=AI17),--(AM18:AM1500&lt;&gt;""),--ISNUMBER(SEARCH(" "&amp;AM18:AM1500&amp;" ",Q537)))&gt;0,AI17,"")))</f>
        <v/>
      </c>
      <c r="AJ537" s="964" t="str" cm="1">
        <f t="array" ref="AJ537">IF(N537="","",IF(R537&lt;&gt;"","",IF(SUMPRODUCT(--(AN18:AN1500=AJ17),--(AM18:AM1500&lt;&gt;""),--ISNUMBER(SEARCH(" "&amp;AM18:AM1500&amp;" ",Q537)))&gt;0,AJ17,"")))</f>
        <v/>
      </c>
      <c r="AK537" s="964" t="str" cm="1">
        <f t="array" ref="AK537">IF(N537="","",IF(T537&lt;&gt;"",AK17,IF(S537&lt;&gt;"","",IF(R537&lt;&gt;"","",IF(SUMPRODUCT(--(AN18:AN1500=AK17),--(AM18:AM1500&lt;&gt;""),--ISNUMBER(SEARCH(" "&amp;AM18:AM1500&amp;" ",Q537)))&gt;0,AK17,"")))))</f>
        <v/>
      </c>
      <c r="AM537" s="964" t="s">
        <v>2274</v>
      </c>
      <c r="AN537" s="964" t="s">
        <v>1597</v>
      </c>
      <c r="BN537" s="49">
        <v>1</v>
      </c>
    </row>
    <row r="538" spans="3:66" ht="35.1" customHeight="1">
      <c r="C538" s="65"/>
      <c r="D538" s="984" t="str">
        <f t="shared" si="103"/>
        <v/>
      </c>
      <c r="E538" s="982"/>
      <c r="G538" s="963" t="str">
        <f>IF(H538="","",COUNTIF(H18:H538,"&lt;&gt;"))</f>
        <v/>
      </c>
      <c r="H538" s="958" t="str" cm="1">
        <f t="array" ref="H538">IF(L538="","",IF(LEN(L538)&lt;=MAX(10,G13),L538,IFERROR(LEFT(L538,LOOKUP(2,1/(MID(L538,ROW(1:500),1)=" ")/(ROW(1:500)&lt;=MAX(10,G13)),ROW(1:500))-1),LEFT(L538,MAX(10,G13)))))</f>
        <v/>
      </c>
      <c r="I538" s="963" t="str">
        <f t="shared" si="104"/>
        <v/>
      </c>
      <c r="J538" s="963" t="str">
        <f t="shared" si="105"/>
        <v/>
      </c>
      <c r="K538" s="964" t="str">
        <f>IF(M537&lt;&gt;"",K537,IF(K537&lt;MAX(A18:A317),K537+1,""))</f>
        <v/>
      </c>
      <c r="L538" s="965" t="str">
        <f>IF(K538="","",IF(M537&lt;&gt;"",M537,INDEX(E18:E317,MATCH(K538,A18:A317,0))))</f>
        <v/>
      </c>
      <c r="M538" s="965" t="str">
        <f t="shared" si="106"/>
        <v/>
      </c>
      <c r="N538" s="966" t="str">
        <f t="shared" si="107"/>
        <v/>
      </c>
      <c r="O538" s="967" t="str">
        <f t="shared" si="108"/>
        <v/>
      </c>
      <c r="P538" s="967" t="str">
        <f t="shared" si="109"/>
        <v/>
      </c>
      <c r="Q538" s="966" t="str">
        <f t="shared" si="110"/>
        <v/>
      </c>
      <c r="R538" s="967" t="str">
        <f>IF(N538="","",IF(COUNTIF(AP18:AP300,TRIM(Q538))&gt;0,"EXCLUSION EXACTE",""))</f>
        <v/>
      </c>
      <c r="S538" s="967" t="str" cm="1">
        <f t="array" ref="S538">IF(N538="","",IF(SUMPRODUCT(--(AP18:AP300&lt;&gt;""),--ISNUMBER(SEARCH(" "&amp;AP18:AP300&amp;" ",Q538)))&gt;0,"BLOQUE MOLLUSQUES",""))</f>
        <v/>
      </c>
      <c r="T538" s="967" t="str" cm="1">
        <f t="array" ref="T538">IF(N538="","",IF(SUMPRODUCT(--(AT18:AT300&lt;&gt;""),--ISNUMBER(SEARCH(" "&amp;AT18:AT300&amp;" ",Q538)))&gt;0,"FORCE MOLLUSQUES",""))</f>
        <v/>
      </c>
      <c r="U538" s="966" t="str">
        <f t="shared" si="111"/>
        <v/>
      </c>
      <c r="V538" s="966" t="str">
        <f t="shared" si="113"/>
        <v/>
      </c>
      <c r="W538" s="991" t="str">
        <f t="shared" si="112"/>
        <v/>
      </c>
      <c r="X538" s="967" t="str" cm="1">
        <f t="array" ref="X538">IF(N538="","",IF(R538&lt;&gt;"","",IF(SUMPRODUCT(--(AN18:AN1500=X17),--(AM18:AM1500&lt;&gt;""),--ISNUMBER(SEARCH(" "&amp;AM18:AM1500&amp;" ",Q538)))&gt;0,X17,"")))</f>
        <v/>
      </c>
      <c r="Y538" s="967" t="str" cm="1">
        <f t="array" ref="Y538">IF(N538="","",IF(R538&lt;&gt;"","",IF(SUMPRODUCT(--(AN18:AN1500=Y17),--(AM18:AM1500&lt;&gt;""),--ISNUMBER(SEARCH(" "&amp;AM18:AM1500&amp;" ",Q538)))&gt;0,Y17,"")))</f>
        <v/>
      </c>
      <c r="Z538" s="967" t="str" cm="1">
        <f t="array" ref="Z538">IF(N538="","",IF(R538&lt;&gt;"","",IF(SUMPRODUCT(--(AN18:AN1500=Z17),--(AM18:AM1500&lt;&gt;""),--ISNUMBER(SEARCH(" "&amp;AM18:AM1500&amp;" ",Q538)))&gt;0,Z17,"")))</f>
        <v/>
      </c>
      <c r="AA538" s="967" t="str" cm="1">
        <f t="array" ref="AA538">IF(N538="","",IF(R538&lt;&gt;"","",IF(SUMPRODUCT(--(AN18:AN1500=AA17),--(AM18:AM1500&lt;&gt;""),--ISNUMBER(SEARCH(" "&amp;AM18:AM1500&amp;" ",Q538)))&gt;0,AA17,"")))</f>
        <v/>
      </c>
      <c r="AB538" s="967" t="str" cm="1">
        <f t="array" ref="AB538">IF(N538="","",IF(R538&lt;&gt;"","",IF(SUMPRODUCT(--(AN18:AN1500=AB17),--(AM18:AM1500&lt;&gt;""),--ISNUMBER(SEARCH(" "&amp;AM18:AM1500&amp;" ",Q538)))&gt;0,AB17,"")))</f>
        <v/>
      </c>
      <c r="AC538" s="967" t="str" cm="1">
        <f t="array" ref="AC538">IF(N538="","",IF(R538&lt;&gt;"","",IF(SUMPRODUCT(--(AN18:AN1500=AC17),--(AM18:AM1500&lt;&gt;""),--ISNUMBER(SEARCH(" "&amp;AM18:AM1500&amp;" ",Q538)))&gt;0,AC17,"")))</f>
        <v/>
      </c>
      <c r="AD538" s="967" t="str" cm="1">
        <f t="array" ref="AD538">IF(N538="","",IF(R538&lt;&gt;"","",IF(SUMPRODUCT(--(AN18:AN1500=AD17),--(AM18:AM1500&lt;&gt;""),--ISNUMBER(SEARCH(" "&amp;AM18:AM1500&amp;" ",Q538)))&gt;0,AD17,"")))</f>
        <v/>
      </c>
      <c r="AE538" s="967" t="str" cm="1">
        <f t="array" ref="AE538">IF(N538="","",IF(R538&lt;&gt;"","",IF(SUMPRODUCT(--(AN18:AN1500=AE17),--(AM18:AM1500&lt;&gt;""),--ISNUMBER(SEARCH(" "&amp;AM18:AM1500&amp;" ",Q538)))&gt;0,AE17,"")))</f>
        <v/>
      </c>
      <c r="AF538" s="967" t="str" cm="1">
        <f t="array" ref="AF538">IF(N538="","",IF(R538&lt;&gt;"","",IF(SUMPRODUCT(--(AN18:AN1500=AF17),--(AM18:AM1500&lt;&gt;""),--ISNUMBER(SEARCH(" "&amp;AM18:AM1500&amp;" ",Q538)))&gt;0,AF17,"")))</f>
        <v/>
      </c>
      <c r="AG538" s="967" t="str" cm="1">
        <f t="array" ref="AG538">IF(N538="","",IF(R538&lt;&gt;"","",IF(SUMPRODUCT(--(AN18:AN1500=AG17),--(AM18:AM1500&lt;&gt;""),--ISNUMBER(SEARCH(" "&amp;AM18:AM1500&amp;" ",Q538)))&gt;0,AG17,"")))</f>
        <v/>
      </c>
      <c r="AH538" s="967" t="str" cm="1">
        <f t="array" ref="AH538">IF(N538="","",IF(R538&lt;&gt;"","",IF(SUMPRODUCT(--(AN18:AN1500=AH17),--(AM18:AM1500&lt;&gt;""),--ISNUMBER(SEARCH(" "&amp;AM18:AM1500&amp;" ",Q538)))&gt;0,AH17,"")))</f>
        <v/>
      </c>
      <c r="AI538" s="967" t="str" cm="1">
        <f t="array" ref="AI538">IF(N538="","",IF(R538&lt;&gt;"","",IF(SUMPRODUCT(--(AN18:AN1500=AI17),--(AM18:AM1500&lt;&gt;""),--ISNUMBER(SEARCH(" "&amp;AM18:AM1500&amp;" ",Q538)))&gt;0,AI17,"")))</f>
        <v/>
      </c>
      <c r="AJ538" s="967" t="str" cm="1">
        <f t="array" ref="AJ538">IF(N538="","",IF(R538&lt;&gt;"","",IF(SUMPRODUCT(--(AN18:AN1500=AJ17),--(AM18:AM1500&lt;&gt;""),--ISNUMBER(SEARCH(" "&amp;AM18:AM1500&amp;" ",Q538)))&gt;0,AJ17,"")))</f>
        <v/>
      </c>
      <c r="AK538" s="967" t="str" cm="1">
        <f t="array" ref="AK538">IF(N538="","",IF(T538&lt;&gt;"",AK17,IF(S538&lt;&gt;"","",IF(R538&lt;&gt;"","",IF(SUMPRODUCT(--(AN18:AN1500=AK17),--(AM18:AM1500&lt;&gt;""),--ISNUMBER(SEARCH(" "&amp;AM18:AM1500&amp;" ",Q538)))&gt;0,AK17,"")))))</f>
        <v/>
      </c>
      <c r="AM538" s="968" t="s">
        <v>2442</v>
      </c>
      <c r="AN538" s="968" t="s">
        <v>1597</v>
      </c>
      <c r="BN538" s="49">
        <v>1</v>
      </c>
    </row>
    <row r="539" spans="3:66" ht="35.1" customHeight="1">
      <c r="C539" s="65"/>
      <c r="D539" s="984" t="str">
        <f t="shared" si="103"/>
        <v/>
      </c>
      <c r="E539" s="982"/>
      <c r="G539" s="964" t="str">
        <f>IF(H539="","",COUNTIF(H18:H539,"&lt;&gt;"))</f>
        <v/>
      </c>
      <c r="H539" s="965" t="str" cm="1">
        <f t="array" ref="H539">IF(L539="","",IF(LEN(L539)&lt;=MAX(10,G13),L539,IFERROR(LEFT(L539,LOOKUP(2,1/(MID(L539,ROW(1:500),1)=" ")/(ROW(1:500)&lt;=MAX(10,G13)),ROW(1:500))-1),LEFT(L539,MAX(10,G13)))))</f>
        <v/>
      </c>
      <c r="I539" s="964" t="str">
        <f t="shared" si="104"/>
        <v/>
      </c>
      <c r="J539" s="964" t="str">
        <f t="shared" si="105"/>
        <v/>
      </c>
      <c r="K539" s="964" t="str">
        <f>IF(M538&lt;&gt;"",K538,IF(K538&lt;MAX(A18:A317),K538+1,""))</f>
        <v/>
      </c>
      <c r="L539" s="965" t="str">
        <f>IF(K539="","",IF(M538&lt;&gt;"",M538,INDEX(E18:E317,MATCH(K539,A18:A317,0))))</f>
        <v/>
      </c>
      <c r="M539" s="965" t="str">
        <f t="shared" si="106"/>
        <v/>
      </c>
      <c r="N539" s="965" t="str">
        <f t="shared" si="107"/>
        <v/>
      </c>
      <c r="O539" s="964" t="str">
        <f t="shared" si="108"/>
        <v/>
      </c>
      <c r="P539" s="964" t="str">
        <f t="shared" si="109"/>
        <v/>
      </c>
      <c r="Q539" s="965" t="str">
        <f t="shared" si="110"/>
        <v/>
      </c>
      <c r="R539" s="964" t="str">
        <f>IF(N539="","",IF(COUNTIF(AP18:AP300,TRIM(Q539))&gt;0,"EXCLUSION EXACTE",""))</f>
        <v/>
      </c>
      <c r="S539" s="964" t="str" cm="1">
        <f t="array" ref="S539">IF(N539="","",IF(SUMPRODUCT(--(AP18:AP300&lt;&gt;""),--ISNUMBER(SEARCH(" "&amp;AP18:AP300&amp;" ",Q539)))&gt;0,"BLOQUE MOLLUSQUES",""))</f>
        <v/>
      </c>
      <c r="T539" s="964" t="str" cm="1">
        <f t="array" ref="T539">IF(N539="","",IF(SUMPRODUCT(--(AT18:AT300&lt;&gt;""),--ISNUMBER(SEARCH(" "&amp;AT18:AT300&amp;" ",Q539)))&gt;0,"FORCE MOLLUSQUES",""))</f>
        <v/>
      </c>
      <c r="U539" s="965" t="str">
        <f t="shared" si="111"/>
        <v/>
      </c>
      <c r="V539" s="965" t="str">
        <f t="shared" si="113"/>
        <v/>
      </c>
      <c r="W539" s="977" t="str">
        <f t="shared" si="112"/>
        <v/>
      </c>
      <c r="X539" s="964" t="str" cm="1">
        <f t="array" ref="X539">IF(N539="","",IF(R539&lt;&gt;"","",IF(SUMPRODUCT(--(AN18:AN1500=X17),--(AM18:AM1500&lt;&gt;""),--ISNUMBER(SEARCH(" "&amp;AM18:AM1500&amp;" ",Q539)))&gt;0,X17,"")))</f>
        <v/>
      </c>
      <c r="Y539" s="964" t="str" cm="1">
        <f t="array" ref="Y539">IF(N539="","",IF(R539&lt;&gt;"","",IF(SUMPRODUCT(--(AN18:AN1500=Y17),--(AM18:AM1500&lt;&gt;""),--ISNUMBER(SEARCH(" "&amp;AM18:AM1500&amp;" ",Q539)))&gt;0,Y17,"")))</f>
        <v/>
      </c>
      <c r="Z539" s="964" t="str" cm="1">
        <f t="array" ref="Z539">IF(N539="","",IF(R539&lt;&gt;"","",IF(SUMPRODUCT(--(AN18:AN1500=Z17),--(AM18:AM1500&lt;&gt;""),--ISNUMBER(SEARCH(" "&amp;AM18:AM1500&amp;" ",Q539)))&gt;0,Z17,"")))</f>
        <v/>
      </c>
      <c r="AA539" s="964" t="str" cm="1">
        <f t="array" ref="AA539">IF(N539="","",IF(R539&lt;&gt;"","",IF(SUMPRODUCT(--(AN18:AN1500=AA17),--(AM18:AM1500&lt;&gt;""),--ISNUMBER(SEARCH(" "&amp;AM18:AM1500&amp;" ",Q539)))&gt;0,AA17,"")))</f>
        <v/>
      </c>
      <c r="AB539" s="964" t="str" cm="1">
        <f t="array" ref="AB539">IF(N539="","",IF(R539&lt;&gt;"","",IF(SUMPRODUCT(--(AN18:AN1500=AB17),--(AM18:AM1500&lt;&gt;""),--ISNUMBER(SEARCH(" "&amp;AM18:AM1500&amp;" ",Q539)))&gt;0,AB17,"")))</f>
        <v/>
      </c>
      <c r="AC539" s="964" t="str" cm="1">
        <f t="array" ref="AC539">IF(N539="","",IF(R539&lt;&gt;"","",IF(SUMPRODUCT(--(AN18:AN1500=AC17),--(AM18:AM1500&lt;&gt;""),--ISNUMBER(SEARCH(" "&amp;AM18:AM1500&amp;" ",Q539)))&gt;0,AC17,"")))</f>
        <v/>
      </c>
      <c r="AD539" s="964" t="str" cm="1">
        <f t="array" ref="AD539">IF(N539="","",IF(R539&lt;&gt;"","",IF(SUMPRODUCT(--(AN18:AN1500=AD17),--(AM18:AM1500&lt;&gt;""),--ISNUMBER(SEARCH(" "&amp;AM18:AM1500&amp;" ",Q539)))&gt;0,AD17,"")))</f>
        <v/>
      </c>
      <c r="AE539" s="964" t="str" cm="1">
        <f t="array" ref="AE539">IF(N539="","",IF(R539&lt;&gt;"","",IF(SUMPRODUCT(--(AN18:AN1500=AE17),--(AM18:AM1500&lt;&gt;""),--ISNUMBER(SEARCH(" "&amp;AM18:AM1500&amp;" ",Q539)))&gt;0,AE17,"")))</f>
        <v/>
      </c>
      <c r="AF539" s="964" t="str" cm="1">
        <f t="array" ref="AF539">IF(N539="","",IF(R539&lt;&gt;"","",IF(SUMPRODUCT(--(AN18:AN1500=AF17),--(AM18:AM1500&lt;&gt;""),--ISNUMBER(SEARCH(" "&amp;AM18:AM1500&amp;" ",Q539)))&gt;0,AF17,"")))</f>
        <v/>
      </c>
      <c r="AG539" s="964" t="str" cm="1">
        <f t="array" ref="AG539">IF(N539="","",IF(R539&lt;&gt;"","",IF(SUMPRODUCT(--(AN18:AN1500=AG17),--(AM18:AM1500&lt;&gt;""),--ISNUMBER(SEARCH(" "&amp;AM18:AM1500&amp;" ",Q539)))&gt;0,AG17,"")))</f>
        <v/>
      </c>
      <c r="AH539" s="964" t="str" cm="1">
        <f t="array" ref="AH539">IF(N539="","",IF(R539&lt;&gt;"","",IF(SUMPRODUCT(--(AN18:AN1500=AH17),--(AM18:AM1500&lt;&gt;""),--ISNUMBER(SEARCH(" "&amp;AM18:AM1500&amp;" ",Q539)))&gt;0,AH17,"")))</f>
        <v/>
      </c>
      <c r="AI539" s="964" t="str" cm="1">
        <f t="array" ref="AI539">IF(N539="","",IF(R539&lt;&gt;"","",IF(SUMPRODUCT(--(AN18:AN1500=AI17),--(AM18:AM1500&lt;&gt;""),--ISNUMBER(SEARCH(" "&amp;AM18:AM1500&amp;" ",Q539)))&gt;0,AI17,"")))</f>
        <v/>
      </c>
      <c r="AJ539" s="964" t="str" cm="1">
        <f t="array" ref="AJ539">IF(N539="","",IF(R539&lt;&gt;"","",IF(SUMPRODUCT(--(AN18:AN1500=AJ17),--(AM18:AM1500&lt;&gt;""),--ISNUMBER(SEARCH(" "&amp;AM18:AM1500&amp;" ",Q539)))&gt;0,AJ17,"")))</f>
        <v/>
      </c>
      <c r="AK539" s="964" t="str" cm="1">
        <f t="array" ref="AK539">IF(N539="","",IF(T539&lt;&gt;"",AK17,IF(S539&lt;&gt;"","",IF(R539&lt;&gt;"","",IF(SUMPRODUCT(--(AN18:AN1500=AK17),--(AM18:AM1500&lt;&gt;""),--ISNUMBER(SEARCH(" "&amp;AM18:AM1500&amp;" ",Q539)))&gt;0,AK17,"")))))</f>
        <v/>
      </c>
      <c r="AM539" s="964" t="s">
        <v>2443</v>
      </c>
      <c r="AN539" s="964" t="s">
        <v>1597</v>
      </c>
      <c r="BN539" s="49">
        <v>1</v>
      </c>
    </row>
    <row r="540" spans="3:66" ht="35.1" customHeight="1">
      <c r="C540" s="65"/>
      <c r="D540" s="984" t="str">
        <f t="shared" si="103"/>
        <v/>
      </c>
      <c r="E540" s="982"/>
      <c r="G540" s="963" t="str">
        <f>IF(H540="","",COUNTIF(H18:H540,"&lt;&gt;"))</f>
        <v/>
      </c>
      <c r="H540" s="958" t="str" cm="1">
        <f t="array" ref="H540">IF(L540="","",IF(LEN(L540)&lt;=MAX(10,G13),L540,IFERROR(LEFT(L540,LOOKUP(2,1/(MID(L540,ROW(1:500),1)=" ")/(ROW(1:500)&lt;=MAX(10,G13)),ROW(1:500))-1),LEFT(L540,MAX(10,G13)))))</f>
        <v/>
      </c>
      <c r="I540" s="963" t="str">
        <f t="shared" si="104"/>
        <v/>
      </c>
      <c r="J540" s="963" t="str">
        <f t="shared" si="105"/>
        <v/>
      </c>
      <c r="K540" s="964" t="str">
        <f>IF(M539&lt;&gt;"",K539,IF(K539&lt;MAX(A18:A317),K539+1,""))</f>
        <v/>
      </c>
      <c r="L540" s="965" t="str">
        <f>IF(K540="","",IF(M539&lt;&gt;"",M539,INDEX(E18:E317,MATCH(K540,A18:A317,0))))</f>
        <v/>
      </c>
      <c r="M540" s="965" t="str">
        <f t="shared" si="106"/>
        <v/>
      </c>
      <c r="N540" s="966" t="str">
        <f t="shared" si="107"/>
        <v/>
      </c>
      <c r="O540" s="967" t="str">
        <f t="shared" si="108"/>
        <v/>
      </c>
      <c r="P540" s="967" t="str">
        <f t="shared" si="109"/>
        <v/>
      </c>
      <c r="Q540" s="966" t="str">
        <f t="shared" si="110"/>
        <v/>
      </c>
      <c r="R540" s="967" t="str">
        <f>IF(N540="","",IF(COUNTIF(AP18:AP300,TRIM(Q540))&gt;0,"EXCLUSION EXACTE",""))</f>
        <v/>
      </c>
      <c r="S540" s="967" t="str" cm="1">
        <f t="array" ref="S540">IF(N540="","",IF(SUMPRODUCT(--(AP18:AP300&lt;&gt;""),--ISNUMBER(SEARCH(" "&amp;AP18:AP300&amp;" ",Q540)))&gt;0,"BLOQUE MOLLUSQUES",""))</f>
        <v/>
      </c>
      <c r="T540" s="967" t="str" cm="1">
        <f t="array" ref="T540">IF(N540="","",IF(SUMPRODUCT(--(AT18:AT300&lt;&gt;""),--ISNUMBER(SEARCH(" "&amp;AT18:AT300&amp;" ",Q540)))&gt;0,"FORCE MOLLUSQUES",""))</f>
        <v/>
      </c>
      <c r="U540" s="966" t="str">
        <f t="shared" si="111"/>
        <v/>
      </c>
      <c r="V540" s="966" t="str">
        <f t="shared" si="113"/>
        <v/>
      </c>
      <c r="W540" s="991" t="str">
        <f t="shared" si="112"/>
        <v/>
      </c>
      <c r="X540" s="967" t="str" cm="1">
        <f t="array" ref="X540">IF(N540="","",IF(R540&lt;&gt;"","",IF(SUMPRODUCT(--(AN18:AN1500=X17),--(AM18:AM1500&lt;&gt;""),--ISNUMBER(SEARCH(" "&amp;AM18:AM1500&amp;" ",Q540)))&gt;0,X17,"")))</f>
        <v/>
      </c>
      <c r="Y540" s="967" t="str" cm="1">
        <f t="array" ref="Y540">IF(N540="","",IF(R540&lt;&gt;"","",IF(SUMPRODUCT(--(AN18:AN1500=Y17),--(AM18:AM1500&lt;&gt;""),--ISNUMBER(SEARCH(" "&amp;AM18:AM1500&amp;" ",Q540)))&gt;0,Y17,"")))</f>
        <v/>
      </c>
      <c r="Z540" s="967" t="str" cm="1">
        <f t="array" ref="Z540">IF(N540="","",IF(R540&lt;&gt;"","",IF(SUMPRODUCT(--(AN18:AN1500=Z17),--(AM18:AM1500&lt;&gt;""),--ISNUMBER(SEARCH(" "&amp;AM18:AM1500&amp;" ",Q540)))&gt;0,Z17,"")))</f>
        <v/>
      </c>
      <c r="AA540" s="967" t="str" cm="1">
        <f t="array" ref="AA540">IF(N540="","",IF(R540&lt;&gt;"","",IF(SUMPRODUCT(--(AN18:AN1500=AA17),--(AM18:AM1500&lt;&gt;""),--ISNUMBER(SEARCH(" "&amp;AM18:AM1500&amp;" ",Q540)))&gt;0,AA17,"")))</f>
        <v/>
      </c>
      <c r="AB540" s="967" t="str" cm="1">
        <f t="array" ref="AB540">IF(N540="","",IF(R540&lt;&gt;"","",IF(SUMPRODUCT(--(AN18:AN1500=AB17),--(AM18:AM1500&lt;&gt;""),--ISNUMBER(SEARCH(" "&amp;AM18:AM1500&amp;" ",Q540)))&gt;0,AB17,"")))</f>
        <v/>
      </c>
      <c r="AC540" s="967" t="str" cm="1">
        <f t="array" ref="AC540">IF(N540="","",IF(R540&lt;&gt;"","",IF(SUMPRODUCT(--(AN18:AN1500=AC17),--(AM18:AM1500&lt;&gt;""),--ISNUMBER(SEARCH(" "&amp;AM18:AM1500&amp;" ",Q540)))&gt;0,AC17,"")))</f>
        <v/>
      </c>
      <c r="AD540" s="967" t="str" cm="1">
        <f t="array" ref="AD540">IF(N540="","",IF(R540&lt;&gt;"","",IF(SUMPRODUCT(--(AN18:AN1500=AD17),--(AM18:AM1500&lt;&gt;""),--ISNUMBER(SEARCH(" "&amp;AM18:AM1500&amp;" ",Q540)))&gt;0,AD17,"")))</f>
        <v/>
      </c>
      <c r="AE540" s="967" t="str" cm="1">
        <f t="array" ref="AE540">IF(N540="","",IF(R540&lt;&gt;"","",IF(SUMPRODUCT(--(AN18:AN1500=AE17),--(AM18:AM1500&lt;&gt;""),--ISNUMBER(SEARCH(" "&amp;AM18:AM1500&amp;" ",Q540)))&gt;0,AE17,"")))</f>
        <v/>
      </c>
      <c r="AF540" s="967" t="str" cm="1">
        <f t="array" ref="AF540">IF(N540="","",IF(R540&lt;&gt;"","",IF(SUMPRODUCT(--(AN18:AN1500=AF17),--(AM18:AM1500&lt;&gt;""),--ISNUMBER(SEARCH(" "&amp;AM18:AM1500&amp;" ",Q540)))&gt;0,AF17,"")))</f>
        <v/>
      </c>
      <c r="AG540" s="967" t="str" cm="1">
        <f t="array" ref="AG540">IF(N540="","",IF(R540&lt;&gt;"","",IF(SUMPRODUCT(--(AN18:AN1500=AG17),--(AM18:AM1500&lt;&gt;""),--ISNUMBER(SEARCH(" "&amp;AM18:AM1500&amp;" ",Q540)))&gt;0,AG17,"")))</f>
        <v/>
      </c>
      <c r="AH540" s="967" t="str" cm="1">
        <f t="array" ref="AH540">IF(N540="","",IF(R540&lt;&gt;"","",IF(SUMPRODUCT(--(AN18:AN1500=AH17),--(AM18:AM1500&lt;&gt;""),--ISNUMBER(SEARCH(" "&amp;AM18:AM1500&amp;" ",Q540)))&gt;0,AH17,"")))</f>
        <v/>
      </c>
      <c r="AI540" s="967" t="str" cm="1">
        <f t="array" ref="AI540">IF(N540="","",IF(R540&lt;&gt;"","",IF(SUMPRODUCT(--(AN18:AN1500=AI17),--(AM18:AM1500&lt;&gt;""),--ISNUMBER(SEARCH(" "&amp;AM18:AM1500&amp;" ",Q540)))&gt;0,AI17,"")))</f>
        <v/>
      </c>
      <c r="AJ540" s="967" t="str" cm="1">
        <f t="array" ref="AJ540">IF(N540="","",IF(R540&lt;&gt;"","",IF(SUMPRODUCT(--(AN18:AN1500=AJ17),--(AM18:AM1500&lt;&gt;""),--ISNUMBER(SEARCH(" "&amp;AM18:AM1500&amp;" ",Q540)))&gt;0,AJ17,"")))</f>
        <v/>
      </c>
      <c r="AK540" s="967" t="str" cm="1">
        <f t="array" ref="AK540">IF(N540="","",IF(T540&lt;&gt;"",AK17,IF(S540&lt;&gt;"","",IF(R540&lt;&gt;"","",IF(SUMPRODUCT(--(AN18:AN1500=AK17),--(AM18:AM1500&lt;&gt;""),--ISNUMBER(SEARCH(" "&amp;AM18:AM1500&amp;" ",Q540)))&gt;0,AK17,"")))))</f>
        <v/>
      </c>
      <c r="AM540" s="968" t="s">
        <v>2444</v>
      </c>
      <c r="AN540" s="968" t="s">
        <v>1597</v>
      </c>
      <c r="BN540" s="49">
        <v>1</v>
      </c>
    </row>
    <row r="541" spans="3:66" ht="35.1" customHeight="1">
      <c r="C541" s="65"/>
      <c r="D541" s="984" t="str">
        <f t="shared" si="103"/>
        <v/>
      </c>
      <c r="E541" s="982"/>
      <c r="G541" s="964" t="str">
        <f>IF(H541="","",COUNTIF(H18:H541,"&lt;&gt;"))</f>
        <v/>
      </c>
      <c r="H541" s="965" t="str" cm="1">
        <f t="array" ref="H541">IF(L541="","",IF(LEN(L541)&lt;=MAX(10,G13),L541,IFERROR(LEFT(L541,LOOKUP(2,1/(MID(L541,ROW(1:500),1)=" ")/(ROW(1:500)&lt;=MAX(10,G13)),ROW(1:500))-1),LEFT(L541,MAX(10,G13)))))</f>
        <v/>
      </c>
      <c r="I541" s="964" t="str">
        <f t="shared" si="104"/>
        <v/>
      </c>
      <c r="J541" s="964" t="str">
        <f t="shared" si="105"/>
        <v/>
      </c>
      <c r="K541" s="964" t="str">
        <f>IF(M540&lt;&gt;"",K540,IF(K540&lt;MAX(A18:A317),K540+1,""))</f>
        <v/>
      </c>
      <c r="L541" s="965" t="str">
        <f>IF(K541="","",IF(M540&lt;&gt;"",M540,INDEX(E18:E317,MATCH(K541,A18:A317,0))))</f>
        <v/>
      </c>
      <c r="M541" s="965" t="str">
        <f t="shared" si="106"/>
        <v/>
      </c>
      <c r="N541" s="965" t="str">
        <f t="shared" si="107"/>
        <v/>
      </c>
      <c r="O541" s="964" t="str">
        <f t="shared" si="108"/>
        <v/>
      </c>
      <c r="P541" s="964" t="str">
        <f t="shared" si="109"/>
        <v/>
      </c>
      <c r="Q541" s="965" t="str">
        <f t="shared" si="110"/>
        <v/>
      </c>
      <c r="R541" s="964" t="str">
        <f>IF(N541="","",IF(COUNTIF(AP18:AP300,TRIM(Q541))&gt;0,"EXCLUSION EXACTE",""))</f>
        <v/>
      </c>
      <c r="S541" s="964" t="str" cm="1">
        <f t="array" ref="S541">IF(N541="","",IF(SUMPRODUCT(--(AP18:AP300&lt;&gt;""),--ISNUMBER(SEARCH(" "&amp;AP18:AP300&amp;" ",Q541)))&gt;0,"BLOQUE MOLLUSQUES",""))</f>
        <v/>
      </c>
      <c r="T541" s="964" t="str" cm="1">
        <f t="array" ref="T541">IF(N541="","",IF(SUMPRODUCT(--(AT18:AT300&lt;&gt;""),--ISNUMBER(SEARCH(" "&amp;AT18:AT300&amp;" ",Q541)))&gt;0,"FORCE MOLLUSQUES",""))</f>
        <v/>
      </c>
      <c r="U541" s="965" t="str">
        <f t="shared" si="111"/>
        <v/>
      </c>
      <c r="V541" s="965" t="str">
        <f t="shared" si="113"/>
        <v/>
      </c>
      <c r="W541" s="977" t="str">
        <f t="shared" si="112"/>
        <v/>
      </c>
      <c r="X541" s="964" t="str" cm="1">
        <f t="array" ref="X541">IF(N541="","",IF(R541&lt;&gt;"","",IF(SUMPRODUCT(--(AN18:AN1500=X17),--(AM18:AM1500&lt;&gt;""),--ISNUMBER(SEARCH(" "&amp;AM18:AM1500&amp;" ",Q541)))&gt;0,X17,"")))</f>
        <v/>
      </c>
      <c r="Y541" s="964" t="str" cm="1">
        <f t="array" ref="Y541">IF(N541="","",IF(R541&lt;&gt;"","",IF(SUMPRODUCT(--(AN18:AN1500=Y17),--(AM18:AM1500&lt;&gt;""),--ISNUMBER(SEARCH(" "&amp;AM18:AM1500&amp;" ",Q541)))&gt;0,Y17,"")))</f>
        <v/>
      </c>
      <c r="Z541" s="964" t="str" cm="1">
        <f t="array" ref="Z541">IF(N541="","",IF(R541&lt;&gt;"","",IF(SUMPRODUCT(--(AN18:AN1500=Z17),--(AM18:AM1500&lt;&gt;""),--ISNUMBER(SEARCH(" "&amp;AM18:AM1500&amp;" ",Q541)))&gt;0,Z17,"")))</f>
        <v/>
      </c>
      <c r="AA541" s="964" t="str" cm="1">
        <f t="array" ref="AA541">IF(N541="","",IF(R541&lt;&gt;"","",IF(SUMPRODUCT(--(AN18:AN1500=AA17),--(AM18:AM1500&lt;&gt;""),--ISNUMBER(SEARCH(" "&amp;AM18:AM1500&amp;" ",Q541)))&gt;0,AA17,"")))</f>
        <v/>
      </c>
      <c r="AB541" s="964" t="str" cm="1">
        <f t="array" ref="AB541">IF(N541="","",IF(R541&lt;&gt;"","",IF(SUMPRODUCT(--(AN18:AN1500=AB17),--(AM18:AM1500&lt;&gt;""),--ISNUMBER(SEARCH(" "&amp;AM18:AM1500&amp;" ",Q541)))&gt;0,AB17,"")))</f>
        <v/>
      </c>
      <c r="AC541" s="964" t="str" cm="1">
        <f t="array" ref="AC541">IF(N541="","",IF(R541&lt;&gt;"","",IF(SUMPRODUCT(--(AN18:AN1500=AC17),--(AM18:AM1500&lt;&gt;""),--ISNUMBER(SEARCH(" "&amp;AM18:AM1500&amp;" ",Q541)))&gt;0,AC17,"")))</f>
        <v/>
      </c>
      <c r="AD541" s="964" t="str" cm="1">
        <f t="array" ref="AD541">IF(N541="","",IF(R541&lt;&gt;"","",IF(SUMPRODUCT(--(AN18:AN1500=AD17),--(AM18:AM1500&lt;&gt;""),--ISNUMBER(SEARCH(" "&amp;AM18:AM1500&amp;" ",Q541)))&gt;0,AD17,"")))</f>
        <v/>
      </c>
      <c r="AE541" s="964" t="str" cm="1">
        <f t="array" ref="AE541">IF(N541="","",IF(R541&lt;&gt;"","",IF(SUMPRODUCT(--(AN18:AN1500=AE17),--(AM18:AM1500&lt;&gt;""),--ISNUMBER(SEARCH(" "&amp;AM18:AM1500&amp;" ",Q541)))&gt;0,AE17,"")))</f>
        <v/>
      </c>
      <c r="AF541" s="964" t="str" cm="1">
        <f t="array" ref="AF541">IF(N541="","",IF(R541&lt;&gt;"","",IF(SUMPRODUCT(--(AN18:AN1500=AF17),--(AM18:AM1500&lt;&gt;""),--ISNUMBER(SEARCH(" "&amp;AM18:AM1500&amp;" ",Q541)))&gt;0,AF17,"")))</f>
        <v/>
      </c>
      <c r="AG541" s="964" t="str" cm="1">
        <f t="array" ref="AG541">IF(N541="","",IF(R541&lt;&gt;"","",IF(SUMPRODUCT(--(AN18:AN1500=AG17),--(AM18:AM1500&lt;&gt;""),--ISNUMBER(SEARCH(" "&amp;AM18:AM1500&amp;" ",Q541)))&gt;0,AG17,"")))</f>
        <v/>
      </c>
      <c r="AH541" s="964" t="str" cm="1">
        <f t="array" ref="AH541">IF(N541="","",IF(R541&lt;&gt;"","",IF(SUMPRODUCT(--(AN18:AN1500=AH17),--(AM18:AM1500&lt;&gt;""),--ISNUMBER(SEARCH(" "&amp;AM18:AM1500&amp;" ",Q541)))&gt;0,AH17,"")))</f>
        <v/>
      </c>
      <c r="AI541" s="964" t="str" cm="1">
        <f t="array" ref="AI541">IF(N541="","",IF(R541&lt;&gt;"","",IF(SUMPRODUCT(--(AN18:AN1500=AI17),--(AM18:AM1500&lt;&gt;""),--ISNUMBER(SEARCH(" "&amp;AM18:AM1500&amp;" ",Q541)))&gt;0,AI17,"")))</f>
        <v/>
      </c>
      <c r="AJ541" s="964" t="str" cm="1">
        <f t="array" ref="AJ541">IF(N541="","",IF(R541&lt;&gt;"","",IF(SUMPRODUCT(--(AN18:AN1500=AJ17),--(AM18:AM1500&lt;&gt;""),--ISNUMBER(SEARCH(" "&amp;AM18:AM1500&amp;" ",Q541)))&gt;0,AJ17,"")))</f>
        <v/>
      </c>
      <c r="AK541" s="964" t="str" cm="1">
        <f t="array" ref="AK541">IF(N541="","",IF(T541&lt;&gt;"",AK17,IF(S541&lt;&gt;"","",IF(R541&lt;&gt;"","",IF(SUMPRODUCT(--(AN18:AN1500=AK17),--(AM18:AM1500&lt;&gt;""),--ISNUMBER(SEARCH(" "&amp;AM18:AM1500&amp;" ",Q541)))&gt;0,AK17,"")))))</f>
        <v/>
      </c>
      <c r="AM541" s="964" t="s">
        <v>2445</v>
      </c>
      <c r="AN541" s="964" t="s">
        <v>1597</v>
      </c>
      <c r="BN541" s="49">
        <v>1</v>
      </c>
    </row>
    <row r="542" spans="3:66" ht="35.1" customHeight="1">
      <c r="C542" s="65"/>
      <c r="D542" s="984" t="str">
        <f t="shared" si="103"/>
        <v/>
      </c>
      <c r="E542" s="982"/>
      <c r="G542" s="963" t="str">
        <f>IF(H542="","",COUNTIF(H18:H542,"&lt;&gt;"))</f>
        <v/>
      </c>
      <c r="H542" s="958" t="str" cm="1">
        <f t="array" ref="H542">IF(L542="","",IF(LEN(L542)&lt;=MAX(10,G13),L542,IFERROR(LEFT(L542,LOOKUP(2,1/(MID(L542,ROW(1:500),1)=" ")/(ROW(1:500)&lt;=MAX(10,G13)),ROW(1:500))-1),LEFT(L542,MAX(10,G13)))))</f>
        <v/>
      </c>
      <c r="I542" s="963" t="str">
        <f t="shared" si="104"/>
        <v/>
      </c>
      <c r="J542" s="963" t="str">
        <f t="shared" si="105"/>
        <v/>
      </c>
      <c r="K542" s="964" t="str">
        <f>IF(M541&lt;&gt;"",K541,IF(K541&lt;MAX(A18:A317),K541+1,""))</f>
        <v/>
      </c>
      <c r="L542" s="965" t="str">
        <f>IF(K542="","",IF(M541&lt;&gt;"",M541,INDEX(E18:E317,MATCH(K542,A18:A317,0))))</f>
        <v/>
      </c>
      <c r="M542" s="965" t="str">
        <f t="shared" si="106"/>
        <v/>
      </c>
      <c r="N542" s="966" t="str">
        <f t="shared" si="107"/>
        <v/>
      </c>
      <c r="O542" s="967" t="str">
        <f t="shared" si="108"/>
        <v/>
      </c>
      <c r="P542" s="967" t="str">
        <f t="shared" si="109"/>
        <v/>
      </c>
      <c r="Q542" s="966" t="str">
        <f t="shared" si="110"/>
        <v/>
      </c>
      <c r="R542" s="967" t="str">
        <f>IF(N542="","",IF(COUNTIF(AP18:AP300,TRIM(Q542))&gt;0,"EXCLUSION EXACTE",""))</f>
        <v/>
      </c>
      <c r="S542" s="967" t="str" cm="1">
        <f t="array" ref="S542">IF(N542="","",IF(SUMPRODUCT(--(AP18:AP300&lt;&gt;""),--ISNUMBER(SEARCH(" "&amp;AP18:AP300&amp;" ",Q542)))&gt;0,"BLOQUE MOLLUSQUES",""))</f>
        <v/>
      </c>
      <c r="T542" s="967" t="str" cm="1">
        <f t="array" ref="T542">IF(N542="","",IF(SUMPRODUCT(--(AT18:AT300&lt;&gt;""),--ISNUMBER(SEARCH(" "&amp;AT18:AT300&amp;" ",Q542)))&gt;0,"FORCE MOLLUSQUES",""))</f>
        <v/>
      </c>
      <c r="U542" s="966" t="str">
        <f t="shared" si="111"/>
        <v/>
      </c>
      <c r="V542" s="966" t="str">
        <f t="shared" si="113"/>
        <v/>
      </c>
      <c r="W542" s="991" t="str">
        <f t="shared" si="112"/>
        <v/>
      </c>
      <c r="X542" s="967" t="str" cm="1">
        <f t="array" ref="X542">IF(N542="","",IF(R542&lt;&gt;"","",IF(SUMPRODUCT(--(AN18:AN1500=X17),--(AM18:AM1500&lt;&gt;""),--ISNUMBER(SEARCH(" "&amp;AM18:AM1500&amp;" ",Q542)))&gt;0,X17,"")))</f>
        <v/>
      </c>
      <c r="Y542" s="967" t="str" cm="1">
        <f t="array" ref="Y542">IF(N542="","",IF(R542&lt;&gt;"","",IF(SUMPRODUCT(--(AN18:AN1500=Y17),--(AM18:AM1500&lt;&gt;""),--ISNUMBER(SEARCH(" "&amp;AM18:AM1500&amp;" ",Q542)))&gt;0,Y17,"")))</f>
        <v/>
      </c>
      <c r="Z542" s="967" t="str" cm="1">
        <f t="array" ref="Z542">IF(N542="","",IF(R542&lt;&gt;"","",IF(SUMPRODUCT(--(AN18:AN1500=Z17),--(AM18:AM1500&lt;&gt;""),--ISNUMBER(SEARCH(" "&amp;AM18:AM1500&amp;" ",Q542)))&gt;0,Z17,"")))</f>
        <v/>
      </c>
      <c r="AA542" s="967" t="str" cm="1">
        <f t="array" ref="AA542">IF(N542="","",IF(R542&lt;&gt;"","",IF(SUMPRODUCT(--(AN18:AN1500=AA17),--(AM18:AM1500&lt;&gt;""),--ISNUMBER(SEARCH(" "&amp;AM18:AM1500&amp;" ",Q542)))&gt;0,AA17,"")))</f>
        <v/>
      </c>
      <c r="AB542" s="967" t="str" cm="1">
        <f t="array" ref="AB542">IF(N542="","",IF(R542&lt;&gt;"","",IF(SUMPRODUCT(--(AN18:AN1500=AB17),--(AM18:AM1500&lt;&gt;""),--ISNUMBER(SEARCH(" "&amp;AM18:AM1500&amp;" ",Q542)))&gt;0,AB17,"")))</f>
        <v/>
      </c>
      <c r="AC542" s="967" t="str" cm="1">
        <f t="array" ref="AC542">IF(N542="","",IF(R542&lt;&gt;"","",IF(SUMPRODUCT(--(AN18:AN1500=AC17),--(AM18:AM1500&lt;&gt;""),--ISNUMBER(SEARCH(" "&amp;AM18:AM1500&amp;" ",Q542)))&gt;0,AC17,"")))</f>
        <v/>
      </c>
      <c r="AD542" s="967" t="str" cm="1">
        <f t="array" ref="AD542">IF(N542="","",IF(R542&lt;&gt;"","",IF(SUMPRODUCT(--(AN18:AN1500=AD17),--(AM18:AM1500&lt;&gt;""),--ISNUMBER(SEARCH(" "&amp;AM18:AM1500&amp;" ",Q542)))&gt;0,AD17,"")))</f>
        <v/>
      </c>
      <c r="AE542" s="967" t="str" cm="1">
        <f t="array" ref="AE542">IF(N542="","",IF(R542&lt;&gt;"","",IF(SUMPRODUCT(--(AN18:AN1500=AE17),--(AM18:AM1500&lt;&gt;""),--ISNUMBER(SEARCH(" "&amp;AM18:AM1500&amp;" ",Q542)))&gt;0,AE17,"")))</f>
        <v/>
      </c>
      <c r="AF542" s="967" t="str" cm="1">
        <f t="array" ref="AF542">IF(N542="","",IF(R542&lt;&gt;"","",IF(SUMPRODUCT(--(AN18:AN1500=AF17),--(AM18:AM1500&lt;&gt;""),--ISNUMBER(SEARCH(" "&amp;AM18:AM1500&amp;" ",Q542)))&gt;0,AF17,"")))</f>
        <v/>
      </c>
      <c r="AG542" s="967" t="str" cm="1">
        <f t="array" ref="AG542">IF(N542="","",IF(R542&lt;&gt;"","",IF(SUMPRODUCT(--(AN18:AN1500=AG17),--(AM18:AM1500&lt;&gt;""),--ISNUMBER(SEARCH(" "&amp;AM18:AM1500&amp;" ",Q542)))&gt;0,AG17,"")))</f>
        <v/>
      </c>
      <c r="AH542" s="967" t="str" cm="1">
        <f t="array" ref="AH542">IF(N542="","",IF(R542&lt;&gt;"","",IF(SUMPRODUCT(--(AN18:AN1500=AH17),--(AM18:AM1500&lt;&gt;""),--ISNUMBER(SEARCH(" "&amp;AM18:AM1500&amp;" ",Q542)))&gt;0,AH17,"")))</f>
        <v/>
      </c>
      <c r="AI542" s="967" t="str" cm="1">
        <f t="array" ref="AI542">IF(N542="","",IF(R542&lt;&gt;"","",IF(SUMPRODUCT(--(AN18:AN1500=AI17),--(AM18:AM1500&lt;&gt;""),--ISNUMBER(SEARCH(" "&amp;AM18:AM1500&amp;" ",Q542)))&gt;0,AI17,"")))</f>
        <v/>
      </c>
      <c r="AJ542" s="967" t="str" cm="1">
        <f t="array" ref="AJ542">IF(N542="","",IF(R542&lt;&gt;"","",IF(SUMPRODUCT(--(AN18:AN1500=AJ17),--(AM18:AM1500&lt;&gt;""),--ISNUMBER(SEARCH(" "&amp;AM18:AM1500&amp;" ",Q542)))&gt;0,AJ17,"")))</f>
        <v/>
      </c>
      <c r="AK542" s="967" t="str" cm="1">
        <f t="array" ref="AK542">IF(N542="","",IF(T542&lt;&gt;"",AK17,IF(S542&lt;&gt;"","",IF(R542&lt;&gt;"","",IF(SUMPRODUCT(--(AN18:AN1500=AK17),--(AM18:AM1500&lt;&gt;""),--ISNUMBER(SEARCH(" "&amp;AM18:AM1500&amp;" ",Q542)))&gt;0,AK17,"")))))</f>
        <v/>
      </c>
      <c r="AM542" s="968" t="s">
        <v>126</v>
      </c>
      <c r="AN542" s="968" t="s">
        <v>1597</v>
      </c>
      <c r="BN542" s="49">
        <v>1</v>
      </c>
    </row>
    <row r="543" spans="3:66" ht="35.1" customHeight="1">
      <c r="C543" s="65"/>
      <c r="D543" s="984" t="str">
        <f t="shared" si="103"/>
        <v/>
      </c>
      <c r="E543" s="982"/>
      <c r="G543" s="964" t="str">
        <f>IF(H543="","",COUNTIF(H18:H543,"&lt;&gt;"))</f>
        <v/>
      </c>
      <c r="H543" s="965" t="str" cm="1">
        <f t="array" ref="H543">IF(L543="","",IF(LEN(L543)&lt;=MAX(10,G13),L543,IFERROR(LEFT(L543,LOOKUP(2,1/(MID(L543,ROW(1:500),1)=" ")/(ROW(1:500)&lt;=MAX(10,G13)),ROW(1:500))-1),LEFT(L543,MAX(10,G13)))))</f>
        <v/>
      </c>
      <c r="I543" s="964" t="str">
        <f t="shared" si="104"/>
        <v/>
      </c>
      <c r="J543" s="964" t="str">
        <f t="shared" si="105"/>
        <v/>
      </c>
      <c r="K543" s="964" t="str">
        <f>IF(M542&lt;&gt;"",K542,IF(K542&lt;MAX(A18:A317),K542+1,""))</f>
        <v/>
      </c>
      <c r="L543" s="965" t="str">
        <f>IF(K543="","",IF(M542&lt;&gt;"",M542,INDEX(E18:E317,MATCH(K543,A18:A317,0))))</f>
        <v/>
      </c>
      <c r="M543" s="965" t="str">
        <f t="shared" si="106"/>
        <v/>
      </c>
      <c r="N543" s="965" t="str">
        <f t="shared" si="107"/>
        <v/>
      </c>
      <c r="O543" s="964" t="str">
        <f t="shared" si="108"/>
        <v/>
      </c>
      <c r="P543" s="964" t="str">
        <f t="shared" si="109"/>
        <v/>
      </c>
      <c r="Q543" s="965" t="str">
        <f t="shared" si="110"/>
        <v/>
      </c>
      <c r="R543" s="964" t="str">
        <f>IF(N543="","",IF(COUNTIF(AP18:AP300,TRIM(Q543))&gt;0,"EXCLUSION EXACTE",""))</f>
        <v/>
      </c>
      <c r="S543" s="964" t="str" cm="1">
        <f t="array" ref="S543">IF(N543="","",IF(SUMPRODUCT(--(AP18:AP300&lt;&gt;""),--ISNUMBER(SEARCH(" "&amp;AP18:AP300&amp;" ",Q543)))&gt;0,"BLOQUE MOLLUSQUES",""))</f>
        <v/>
      </c>
      <c r="T543" s="964" t="str" cm="1">
        <f t="array" ref="T543">IF(N543="","",IF(SUMPRODUCT(--(AT18:AT300&lt;&gt;""),--ISNUMBER(SEARCH(" "&amp;AT18:AT300&amp;" ",Q543)))&gt;0,"FORCE MOLLUSQUES",""))</f>
        <v/>
      </c>
      <c r="U543" s="965" t="str">
        <f t="shared" si="111"/>
        <v/>
      </c>
      <c r="V543" s="965" t="str">
        <f t="shared" si="113"/>
        <v/>
      </c>
      <c r="W543" s="977" t="str">
        <f t="shared" si="112"/>
        <v/>
      </c>
      <c r="X543" s="964" t="str" cm="1">
        <f t="array" ref="X543">IF(N543="","",IF(R543&lt;&gt;"","",IF(SUMPRODUCT(--(AN18:AN1500=X17),--(AM18:AM1500&lt;&gt;""),--ISNUMBER(SEARCH(" "&amp;AM18:AM1500&amp;" ",Q543)))&gt;0,X17,"")))</f>
        <v/>
      </c>
      <c r="Y543" s="964" t="str" cm="1">
        <f t="array" ref="Y543">IF(N543="","",IF(R543&lt;&gt;"","",IF(SUMPRODUCT(--(AN18:AN1500=Y17),--(AM18:AM1500&lt;&gt;""),--ISNUMBER(SEARCH(" "&amp;AM18:AM1500&amp;" ",Q543)))&gt;0,Y17,"")))</f>
        <v/>
      </c>
      <c r="Z543" s="964" t="str" cm="1">
        <f t="array" ref="Z543">IF(N543="","",IF(R543&lt;&gt;"","",IF(SUMPRODUCT(--(AN18:AN1500=Z17),--(AM18:AM1500&lt;&gt;""),--ISNUMBER(SEARCH(" "&amp;AM18:AM1500&amp;" ",Q543)))&gt;0,Z17,"")))</f>
        <v/>
      </c>
      <c r="AA543" s="964" t="str" cm="1">
        <f t="array" ref="AA543">IF(N543="","",IF(R543&lt;&gt;"","",IF(SUMPRODUCT(--(AN18:AN1500=AA17),--(AM18:AM1500&lt;&gt;""),--ISNUMBER(SEARCH(" "&amp;AM18:AM1500&amp;" ",Q543)))&gt;0,AA17,"")))</f>
        <v/>
      </c>
      <c r="AB543" s="964" t="str" cm="1">
        <f t="array" ref="AB543">IF(N543="","",IF(R543&lt;&gt;"","",IF(SUMPRODUCT(--(AN18:AN1500=AB17),--(AM18:AM1500&lt;&gt;""),--ISNUMBER(SEARCH(" "&amp;AM18:AM1500&amp;" ",Q543)))&gt;0,AB17,"")))</f>
        <v/>
      </c>
      <c r="AC543" s="964" t="str" cm="1">
        <f t="array" ref="AC543">IF(N543="","",IF(R543&lt;&gt;"","",IF(SUMPRODUCT(--(AN18:AN1500=AC17),--(AM18:AM1500&lt;&gt;""),--ISNUMBER(SEARCH(" "&amp;AM18:AM1500&amp;" ",Q543)))&gt;0,AC17,"")))</f>
        <v/>
      </c>
      <c r="AD543" s="964" t="str" cm="1">
        <f t="array" ref="AD543">IF(N543="","",IF(R543&lt;&gt;"","",IF(SUMPRODUCT(--(AN18:AN1500=AD17),--(AM18:AM1500&lt;&gt;""),--ISNUMBER(SEARCH(" "&amp;AM18:AM1500&amp;" ",Q543)))&gt;0,AD17,"")))</f>
        <v/>
      </c>
      <c r="AE543" s="964" t="str" cm="1">
        <f t="array" ref="AE543">IF(N543="","",IF(R543&lt;&gt;"","",IF(SUMPRODUCT(--(AN18:AN1500=AE17),--(AM18:AM1500&lt;&gt;""),--ISNUMBER(SEARCH(" "&amp;AM18:AM1500&amp;" ",Q543)))&gt;0,AE17,"")))</f>
        <v/>
      </c>
      <c r="AF543" s="964" t="str" cm="1">
        <f t="array" ref="AF543">IF(N543="","",IF(R543&lt;&gt;"","",IF(SUMPRODUCT(--(AN18:AN1500=AF17),--(AM18:AM1500&lt;&gt;""),--ISNUMBER(SEARCH(" "&amp;AM18:AM1500&amp;" ",Q543)))&gt;0,AF17,"")))</f>
        <v/>
      </c>
      <c r="AG543" s="964" t="str" cm="1">
        <f t="array" ref="AG543">IF(N543="","",IF(R543&lt;&gt;"","",IF(SUMPRODUCT(--(AN18:AN1500=AG17),--(AM18:AM1500&lt;&gt;""),--ISNUMBER(SEARCH(" "&amp;AM18:AM1500&amp;" ",Q543)))&gt;0,AG17,"")))</f>
        <v/>
      </c>
      <c r="AH543" s="964" t="str" cm="1">
        <f t="array" ref="AH543">IF(N543="","",IF(R543&lt;&gt;"","",IF(SUMPRODUCT(--(AN18:AN1500=AH17),--(AM18:AM1500&lt;&gt;""),--ISNUMBER(SEARCH(" "&amp;AM18:AM1500&amp;" ",Q543)))&gt;0,AH17,"")))</f>
        <v/>
      </c>
      <c r="AI543" s="964" t="str" cm="1">
        <f t="array" ref="AI543">IF(N543="","",IF(R543&lt;&gt;"","",IF(SUMPRODUCT(--(AN18:AN1500=AI17),--(AM18:AM1500&lt;&gt;""),--ISNUMBER(SEARCH(" "&amp;AM18:AM1500&amp;" ",Q543)))&gt;0,AI17,"")))</f>
        <v/>
      </c>
      <c r="AJ543" s="964" t="str" cm="1">
        <f t="array" ref="AJ543">IF(N543="","",IF(R543&lt;&gt;"","",IF(SUMPRODUCT(--(AN18:AN1500=AJ17),--(AM18:AM1500&lt;&gt;""),--ISNUMBER(SEARCH(" "&amp;AM18:AM1500&amp;" ",Q543)))&gt;0,AJ17,"")))</f>
        <v/>
      </c>
      <c r="AK543" s="964" t="str" cm="1">
        <f t="array" ref="AK543">IF(N543="","",IF(T543&lt;&gt;"",AK17,IF(S543&lt;&gt;"","",IF(R543&lt;&gt;"","",IF(SUMPRODUCT(--(AN18:AN1500=AK17),--(AM18:AM1500&lt;&gt;""),--ISNUMBER(SEARCH(" "&amp;AM18:AM1500&amp;" ",Q543)))&gt;0,AK17,"")))))</f>
        <v/>
      </c>
      <c r="AM543" s="964" t="s">
        <v>107</v>
      </c>
      <c r="AN543" s="964" t="s">
        <v>1597</v>
      </c>
      <c r="BN543" s="49">
        <v>1</v>
      </c>
    </row>
    <row r="544" spans="3:66" ht="35.1" customHeight="1">
      <c r="C544" s="65"/>
      <c r="D544" s="984" t="str">
        <f t="shared" si="103"/>
        <v/>
      </c>
      <c r="E544" s="982"/>
      <c r="G544" s="963" t="str">
        <f>IF(H544="","",COUNTIF(H18:H544,"&lt;&gt;"))</f>
        <v/>
      </c>
      <c r="H544" s="958" t="str" cm="1">
        <f t="array" ref="H544">IF(L544="","",IF(LEN(L544)&lt;=MAX(10,G13),L544,IFERROR(LEFT(L544,LOOKUP(2,1/(MID(L544,ROW(1:500),1)=" ")/(ROW(1:500)&lt;=MAX(10,G13)),ROW(1:500))-1),LEFT(L544,MAX(10,G13)))))</f>
        <v/>
      </c>
      <c r="I544" s="963" t="str">
        <f t="shared" si="104"/>
        <v/>
      </c>
      <c r="J544" s="963" t="str">
        <f t="shared" si="105"/>
        <v/>
      </c>
      <c r="K544" s="964" t="str">
        <f>IF(M543&lt;&gt;"",K543,IF(K543&lt;MAX(A18:A317),K543+1,""))</f>
        <v/>
      </c>
      <c r="L544" s="965" t="str">
        <f>IF(K544="","",IF(M543&lt;&gt;"",M543,INDEX(E18:E317,MATCH(K544,A18:A317,0))))</f>
        <v/>
      </c>
      <c r="M544" s="965" t="str">
        <f t="shared" si="106"/>
        <v/>
      </c>
      <c r="N544" s="966" t="str">
        <f t="shared" si="107"/>
        <v/>
      </c>
      <c r="O544" s="967" t="str">
        <f t="shared" si="108"/>
        <v/>
      </c>
      <c r="P544" s="967" t="str">
        <f t="shared" si="109"/>
        <v/>
      </c>
      <c r="Q544" s="966" t="str">
        <f t="shared" si="110"/>
        <v/>
      </c>
      <c r="R544" s="967" t="str">
        <f>IF(N544="","",IF(COUNTIF(AP18:AP300,TRIM(Q544))&gt;0,"EXCLUSION EXACTE",""))</f>
        <v/>
      </c>
      <c r="S544" s="967" t="str" cm="1">
        <f t="array" ref="S544">IF(N544="","",IF(SUMPRODUCT(--(AP18:AP300&lt;&gt;""),--ISNUMBER(SEARCH(" "&amp;AP18:AP300&amp;" ",Q544)))&gt;0,"BLOQUE MOLLUSQUES",""))</f>
        <v/>
      </c>
      <c r="T544" s="967" t="str" cm="1">
        <f t="array" ref="T544">IF(N544="","",IF(SUMPRODUCT(--(AT18:AT300&lt;&gt;""),--ISNUMBER(SEARCH(" "&amp;AT18:AT300&amp;" ",Q544)))&gt;0,"FORCE MOLLUSQUES",""))</f>
        <v/>
      </c>
      <c r="U544" s="966" t="str">
        <f t="shared" si="111"/>
        <v/>
      </c>
      <c r="V544" s="966" t="str">
        <f t="shared" si="113"/>
        <v/>
      </c>
      <c r="W544" s="991" t="str">
        <f t="shared" si="112"/>
        <v/>
      </c>
      <c r="X544" s="967" t="str" cm="1">
        <f t="array" ref="X544">IF(N544="","",IF(R544&lt;&gt;"","",IF(SUMPRODUCT(--(AN18:AN1500=X17),--(AM18:AM1500&lt;&gt;""),--ISNUMBER(SEARCH(" "&amp;AM18:AM1500&amp;" ",Q544)))&gt;0,X17,"")))</f>
        <v/>
      </c>
      <c r="Y544" s="967" t="str" cm="1">
        <f t="array" ref="Y544">IF(N544="","",IF(R544&lt;&gt;"","",IF(SUMPRODUCT(--(AN18:AN1500=Y17),--(AM18:AM1500&lt;&gt;""),--ISNUMBER(SEARCH(" "&amp;AM18:AM1500&amp;" ",Q544)))&gt;0,Y17,"")))</f>
        <v/>
      </c>
      <c r="Z544" s="967" t="str" cm="1">
        <f t="array" ref="Z544">IF(N544="","",IF(R544&lt;&gt;"","",IF(SUMPRODUCT(--(AN18:AN1500=Z17),--(AM18:AM1500&lt;&gt;""),--ISNUMBER(SEARCH(" "&amp;AM18:AM1500&amp;" ",Q544)))&gt;0,Z17,"")))</f>
        <v/>
      </c>
      <c r="AA544" s="967" t="str" cm="1">
        <f t="array" ref="AA544">IF(N544="","",IF(R544&lt;&gt;"","",IF(SUMPRODUCT(--(AN18:AN1500=AA17),--(AM18:AM1500&lt;&gt;""),--ISNUMBER(SEARCH(" "&amp;AM18:AM1500&amp;" ",Q544)))&gt;0,AA17,"")))</f>
        <v/>
      </c>
      <c r="AB544" s="967" t="str" cm="1">
        <f t="array" ref="AB544">IF(N544="","",IF(R544&lt;&gt;"","",IF(SUMPRODUCT(--(AN18:AN1500=AB17),--(AM18:AM1500&lt;&gt;""),--ISNUMBER(SEARCH(" "&amp;AM18:AM1500&amp;" ",Q544)))&gt;0,AB17,"")))</f>
        <v/>
      </c>
      <c r="AC544" s="967" t="str" cm="1">
        <f t="array" ref="AC544">IF(N544="","",IF(R544&lt;&gt;"","",IF(SUMPRODUCT(--(AN18:AN1500=AC17),--(AM18:AM1500&lt;&gt;""),--ISNUMBER(SEARCH(" "&amp;AM18:AM1500&amp;" ",Q544)))&gt;0,AC17,"")))</f>
        <v/>
      </c>
      <c r="AD544" s="967" t="str" cm="1">
        <f t="array" ref="AD544">IF(N544="","",IF(R544&lt;&gt;"","",IF(SUMPRODUCT(--(AN18:AN1500=AD17),--(AM18:AM1500&lt;&gt;""),--ISNUMBER(SEARCH(" "&amp;AM18:AM1500&amp;" ",Q544)))&gt;0,AD17,"")))</f>
        <v/>
      </c>
      <c r="AE544" s="967" t="str" cm="1">
        <f t="array" ref="AE544">IF(N544="","",IF(R544&lt;&gt;"","",IF(SUMPRODUCT(--(AN18:AN1500=AE17),--(AM18:AM1500&lt;&gt;""),--ISNUMBER(SEARCH(" "&amp;AM18:AM1500&amp;" ",Q544)))&gt;0,AE17,"")))</f>
        <v/>
      </c>
      <c r="AF544" s="967" t="str" cm="1">
        <f t="array" ref="AF544">IF(N544="","",IF(R544&lt;&gt;"","",IF(SUMPRODUCT(--(AN18:AN1500=AF17),--(AM18:AM1500&lt;&gt;""),--ISNUMBER(SEARCH(" "&amp;AM18:AM1500&amp;" ",Q544)))&gt;0,AF17,"")))</f>
        <v/>
      </c>
      <c r="AG544" s="967" t="str" cm="1">
        <f t="array" ref="AG544">IF(N544="","",IF(R544&lt;&gt;"","",IF(SUMPRODUCT(--(AN18:AN1500=AG17),--(AM18:AM1500&lt;&gt;""),--ISNUMBER(SEARCH(" "&amp;AM18:AM1500&amp;" ",Q544)))&gt;0,AG17,"")))</f>
        <v/>
      </c>
      <c r="AH544" s="967" t="str" cm="1">
        <f t="array" ref="AH544">IF(N544="","",IF(R544&lt;&gt;"","",IF(SUMPRODUCT(--(AN18:AN1500=AH17),--(AM18:AM1500&lt;&gt;""),--ISNUMBER(SEARCH(" "&amp;AM18:AM1500&amp;" ",Q544)))&gt;0,AH17,"")))</f>
        <v/>
      </c>
      <c r="AI544" s="967" t="str" cm="1">
        <f t="array" ref="AI544">IF(N544="","",IF(R544&lt;&gt;"","",IF(SUMPRODUCT(--(AN18:AN1500=AI17),--(AM18:AM1500&lt;&gt;""),--ISNUMBER(SEARCH(" "&amp;AM18:AM1500&amp;" ",Q544)))&gt;0,AI17,"")))</f>
        <v/>
      </c>
      <c r="AJ544" s="967" t="str" cm="1">
        <f t="array" ref="AJ544">IF(N544="","",IF(R544&lt;&gt;"","",IF(SUMPRODUCT(--(AN18:AN1500=AJ17),--(AM18:AM1500&lt;&gt;""),--ISNUMBER(SEARCH(" "&amp;AM18:AM1500&amp;" ",Q544)))&gt;0,AJ17,"")))</f>
        <v/>
      </c>
      <c r="AK544" s="967" t="str" cm="1">
        <f t="array" ref="AK544">IF(N544="","",IF(T544&lt;&gt;"",AK17,IF(S544&lt;&gt;"","",IF(R544&lt;&gt;"","",IF(SUMPRODUCT(--(AN18:AN1500=AK17),--(AM18:AM1500&lt;&gt;""),--ISNUMBER(SEARCH(" "&amp;AM18:AM1500&amp;" ",Q544)))&gt;0,AK17,"")))))</f>
        <v/>
      </c>
      <c r="AM544" s="968" t="s">
        <v>31</v>
      </c>
      <c r="AN544" s="968" t="s">
        <v>1597</v>
      </c>
      <c r="BN544" s="49">
        <v>1</v>
      </c>
    </row>
    <row r="545" spans="3:66" ht="35.1" customHeight="1">
      <c r="C545" s="65"/>
      <c r="D545" s="984" t="str">
        <f t="shared" si="103"/>
        <v/>
      </c>
      <c r="E545" s="982"/>
      <c r="G545" s="964" t="str">
        <f>IF(H545="","",COUNTIF(H18:H545,"&lt;&gt;"))</f>
        <v/>
      </c>
      <c r="H545" s="965" t="str" cm="1">
        <f t="array" ref="H545">IF(L545="","",IF(LEN(L545)&lt;=MAX(10,G13),L545,IFERROR(LEFT(L545,LOOKUP(2,1/(MID(L545,ROW(1:500),1)=" ")/(ROW(1:500)&lt;=MAX(10,G13)),ROW(1:500))-1),LEFT(L545,MAX(10,G13)))))</f>
        <v/>
      </c>
      <c r="I545" s="964" t="str">
        <f t="shared" si="104"/>
        <v/>
      </c>
      <c r="J545" s="964" t="str">
        <f t="shared" si="105"/>
        <v/>
      </c>
      <c r="K545" s="964" t="str">
        <f>IF(M544&lt;&gt;"",K544,IF(K544&lt;MAX(A18:A317),K544+1,""))</f>
        <v/>
      </c>
      <c r="L545" s="965" t="str">
        <f>IF(K545="","",IF(M544&lt;&gt;"",M544,INDEX(E18:E317,MATCH(K545,A18:A317,0))))</f>
        <v/>
      </c>
      <c r="M545" s="965" t="str">
        <f t="shared" si="106"/>
        <v/>
      </c>
      <c r="N545" s="965" t="str">
        <f t="shared" si="107"/>
        <v/>
      </c>
      <c r="O545" s="964" t="str">
        <f t="shared" si="108"/>
        <v/>
      </c>
      <c r="P545" s="964" t="str">
        <f t="shared" si="109"/>
        <v/>
      </c>
      <c r="Q545" s="965" t="str">
        <f t="shared" si="110"/>
        <v/>
      </c>
      <c r="R545" s="964" t="str">
        <f>IF(N545="","",IF(COUNTIF(AP18:AP300,TRIM(Q545))&gt;0,"EXCLUSION EXACTE",""))</f>
        <v/>
      </c>
      <c r="S545" s="964" t="str" cm="1">
        <f t="array" ref="S545">IF(N545="","",IF(SUMPRODUCT(--(AP18:AP300&lt;&gt;""),--ISNUMBER(SEARCH(" "&amp;AP18:AP300&amp;" ",Q545)))&gt;0,"BLOQUE MOLLUSQUES",""))</f>
        <v/>
      </c>
      <c r="T545" s="964" t="str" cm="1">
        <f t="array" ref="T545">IF(N545="","",IF(SUMPRODUCT(--(AT18:AT300&lt;&gt;""),--ISNUMBER(SEARCH(" "&amp;AT18:AT300&amp;" ",Q545)))&gt;0,"FORCE MOLLUSQUES",""))</f>
        <v/>
      </c>
      <c r="U545" s="965" t="str">
        <f t="shared" si="111"/>
        <v/>
      </c>
      <c r="V545" s="965" t="str">
        <f t="shared" si="113"/>
        <v/>
      </c>
      <c r="W545" s="977" t="str">
        <f t="shared" si="112"/>
        <v/>
      </c>
      <c r="X545" s="964" t="str" cm="1">
        <f t="array" ref="X545">IF(N545="","",IF(R545&lt;&gt;"","",IF(SUMPRODUCT(--(AN18:AN1500=X17),--(AM18:AM1500&lt;&gt;""),--ISNUMBER(SEARCH(" "&amp;AM18:AM1500&amp;" ",Q545)))&gt;0,X17,"")))</f>
        <v/>
      </c>
      <c r="Y545" s="964" t="str" cm="1">
        <f t="array" ref="Y545">IF(N545="","",IF(R545&lt;&gt;"","",IF(SUMPRODUCT(--(AN18:AN1500=Y17),--(AM18:AM1500&lt;&gt;""),--ISNUMBER(SEARCH(" "&amp;AM18:AM1500&amp;" ",Q545)))&gt;0,Y17,"")))</f>
        <v/>
      </c>
      <c r="Z545" s="964" t="str" cm="1">
        <f t="array" ref="Z545">IF(N545="","",IF(R545&lt;&gt;"","",IF(SUMPRODUCT(--(AN18:AN1500=Z17),--(AM18:AM1500&lt;&gt;""),--ISNUMBER(SEARCH(" "&amp;AM18:AM1500&amp;" ",Q545)))&gt;0,Z17,"")))</f>
        <v/>
      </c>
      <c r="AA545" s="964" t="str" cm="1">
        <f t="array" ref="AA545">IF(N545="","",IF(R545&lt;&gt;"","",IF(SUMPRODUCT(--(AN18:AN1500=AA17),--(AM18:AM1500&lt;&gt;""),--ISNUMBER(SEARCH(" "&amp;AM18:AM1500&amp;" ",Q545)))&gt;0,AA17,"")))</f>
        <v/>
      </c>
      <c r="AB545" s="964" t="str" cm="1">
        <f t="array" ref="AB545">IF(N545="","",IF(R545&lt;&gt;"","",IF(SUMPRODUCT(--(AN18:AN1500=AB17),--(AM18:AM1500&lt;&gt;""),--ISNUMBER(SEARCH(" "&amp;AM18:AM1500&amp;" ",Q545)))&gt;0,AB17,"")))</f>
        <v/>
      </c>
      <c r="AC545" s="964" t="str" cm="1">
        <f t="array" ref="AC545">IF(N545="","",IF(R545&lt;&gt;"","",IF(SUMPRODUCT(--(AN18:AN1500=AC17),--(AM18:AM1500&lt;&gt;""),--ISNUMBER(SEARCH(" "&amp;AM18:AM1500&amp;" ",Q545)))&gt;0,AC17,"")))</f>
        <v/>
      </c>
      <c r="AD545" s="964" t="str" cm="1">
        <f t="array" ref="AD545">IF(N545="","",IF(R545&lt;&gt;"","",IF(SUMPRODUCT(--(AN18:AN1500=AD17),--(AM18:AM1500&lt;&gt;""),--ISNUMBER(SEARCH(" "&amp;AM18:AM1500&amp;" ",Q545)))&gt;0,AD17,"")))</f>
        <v/>
      </c>
      <c r="AE545" s="964" t="str" cm="1">
        <f t="array" ref="AE545">IF(N545="","",IF(R545&lt;&gt;"","",IF(SUMPRODUCT(--(AN18:AN1500=AE17),--(AM18:AM1500&lt;&gt;""),--ISNUMBER(SEARCH(" "&amp;AM18:AM1500&amp;" ",Q545)))&gt;0,AE17,"")))</f>
        <v/>
      </c>
      <c r="AF545" s="964" t="str" cm="1">
        <f t="array" ref="AF545">IF(N545="","",IF(R545&lt;&gt;"","",IF(SUMPRODUCT(--(AN18:AN1500=AF17),--(AM18:AM1500&lt;&gt;""),--ISNUMBER(SEARCH(" "&amp;AM18:AM1500&amp;" ",Q545)))&gt;0,AF17,"")))</f>
        <v/>
      </c>
      <c r="AG545" s="964" t="str" cm="1">
        <f t="array" ref="AG545">IF(N545="","",IF(R545&lt;&gt;"","",IF(SUMPRODUCT(--(AN18:AN1500=AG17),--(AM18:AM1500&lt;&gt;""),--ISNUMBER(SEARCH(" "&amp;AM18:AM1500&amp;" ",Q545)))&gt;0,AG17,"")))</f>
        <v/>
      </c>
      <c r="AH545" s="964" t="str" cm="1">
        <f t="array" ref="AH545">IF(N545="","",IF(R545&lt;&gt;"","",IF(SUMPRODUCT(--(AN18:AN1500=AH17),--(AM18:AM1500&lt;&gt;""),--ISNUMBER(SEARCH(" "&amp;AM18:AM1500&amp;" ",Q545)))&gt;0,AH17,"")))</f>
        <v/>
      </c>
      <c r="AI545" s="964" t="str" cm="1">
        <f t="array" ref="AI545">IF(N545="","",IF(R545&lt;&gt;"","",IF(SUMPRODUCT(--(AN18:AN1500=AI17),--(AM18:AM1500&lt;&gt;""),--ISNUMBER(SEARCH(" "&amp;AM18:AM1500&amp;" ",Q545)))&gt;0,AI17,"")))</f>
        <v/>
      </c>
      <c r="AJ545" s="964" t="str" cm="1">
        <f t="array" ref="AJ545">IF(N545="","",IF(R545&lt;&gt;"","",IF(SUMPRODUCT(--(AN18:AN1500=AJ17),--(AM18:AM1500&lt;&gt;""),--ISNUMBER(SEARCH(" "&amp;AM18:AM1500&amp;" ",Q545)))&gt;0,AJ17,"")))</f>
        <v/>
      </c>
      <c r="AK545" s="964" t="str" cm="1">
        <f t="array" ref="AK545">IF(N545="","",IF(T545&lt;&gt;"",AK17,IF(S545&lt;&gt;"","",IF(R545&lt;&gt;"","",IF(SUMPRODUCT(--(AN18:AN1500=AK17),--(AM18:AM1500&lt;&gt;""),--ISNUMBER(SEARCH(" "&amp;AM18:AM1500&amp;" ",Q545)))&gt;0,AK17,"")))))</f>
        <v/>
      </c>
      <c r="AM545" s="964" t="s">
        <v>2446</v>
      </c>
      <c r="AN545" s="964" t="s">
        <v>1597</v>
      </c>
      <c r="BN545" s="49">
        <v>1</v>
      </c>
    </row>
    <row r="546" spans="3:66" ht="35.1" customHeight="1">
      <c r="C546" s="65"/>
      <c r="D546" s="984" t="str">
        <f t="shared" si="103"/>
        <v/>
      </c>
      <c r="E546" s="982"/>
      <c r="G546" s="963" t="str">
        <f>IF(H546="","",COUNTIF(H18:H546,"&lt;&gt;"))</f>
        <v/>
      </c>
      <c r="H546" s="958" t="str" cm="1">
        <f t="array" ref="H546">IF(L546="","",IF(LEN(L546)&lt;=MAX(10,G13),L546,IFERROR(LEFT(L546,LOOKUP(2,1/(MID(L546,ROW(1:500),1)=" ")/(ROW(1:500)&lt;=MAX(10,G13)),ROW(1:500))-1),LEFT(L546,MAX(10,G13)))))</f>
        <v/>
      </c>
      <c r="I546" s="963" t="str">
        <f t="shared" si="104"/>
        <v/>
      </c>
      <c r="J546" s="963" t="str">
        <f t="shared" si="105"/>
        <v/>
      </c>
      <c r="K546" s="964" t="str">
        <f>IF(M545&lt;&gt;"",K545,IF(K545&lt;MAX(A18:A317),K545+1,""))</f>
        <v/>
      </c>
      <c r="L546" s="965" t="str">
        <f>IF(K546="","",IF(M545&lt;&gt;"",M545,INDEX(E18:E317,MATCH(K546,A18:A317,0))))</f>
        <v/>
      </c>
      <c r="M546" s="965" t="str">
        <f t="shared" si="106"/>
        <v/>
      </c>
      <c r="N546" s="966" t="str">
        <f t="shared" si="107"/>
        <v/>
      </c>
      <c r="O546" s="967" t="str">
        <f t="shared" si="108"/>
        <v/>
      </c>
      <c r="P546" s="967" t="str">
        <f t="shared" si="109"/>
        <v/>
      </c>
      <c r="Q546" s="966" t="str">
        <f t="shared" si="110"/>
        <v/>
      </c>
      <c r="R546" s="967" t="str">
        <f>IF(N546="","",IF(COUNTIF(AP18:AP300,TRIM(Q546))&gt;0,"EXCLUSION EXACTE",""))</f>
        <v/>
      </c>
      <c r="S546" s="967" t="str" cm="1">
        <f t="array" ref="S546">IF(N546="","",IF(SUMPRODUCT(--(AP18:AP300&lt;&gt;""),--ISNUMBER(SEARCH(" "&amp;AP18:AP300&amp;" ",Q546)))&gt;0,"BLOQUE MOLLUSQUES",""))</f>
        <v/>
      </c>
      <c r="T546" s="967" t="str" cm="1">
        <f t="array" ref="T546">IF(N546="","",IF(SUMPRODUCT(--(AT18:AT300&lt;&gt;""),--ISNUMBER(SEARCH(" "&amp;AT18:AT300&amp;" ",Q546)))&gt;0,"FORCE MOLLUSQUES",""))</f>
        <v/>
      </c>
      <c r="U546" s="966" t="str">
        <f t="shared" si="111"/>
        <v/>
      </c>
      <c r="V546" s="966" t="str">
        <f t="shared" si="113"/>
        <v/>
      </c>
      <c r="W546" s="991" t="str">
        <f t="shared" si="112"/>
        <v/>
      </c>
      <c r="X546" s="967" t="str" cm="1">
        <f t="array" ref="X546">IF(N546="","",IF(R546&lt;&gt;"","",IF(SUMPRODUCT(--(AN18:AN1500=X17),--(AM18:AM1500&lt;&gt;""),--ISNUMBER(SEARCH(" "&amp;AM18:AM1500&amp;" ",Q546)))&gt;0,X17,"")))</f>
        <v/>
      </c>
      <c r="Y546" s="967" t="str" cm="1">
        <f t="array" ref="Y546">IF(N546="","",IF(R546&lt;&gt;"","",IF(SUMPRODUCT(--(AN18:AN1500=Y17),--(AM18:AM1500&lt;&gt;""),--ISNUMBER(SEARCH(" "&amp;AM18:AM1500&amp;" ",Q546)))&gt;0,Y17,"")))</f>
        <v/>
      </c>
      <c r="Z546" s="967" t="str" cm="1">
        <f t="array" ref="Z546">IF(N546="","",IF(R546&lt;&gt;"","",IF(SUMPRODUCT(--(AN18:AN1500=Z17),--(AM18:AM1500&lt;&gt;""),--ISNUMBER(SEARCH(" "&amp;AM18:AM1500&amp;" ",Q546)))&gt;0,Z17,"")))</f>
        <v/>
      </c>
      <c r="AA546" s="967" t="str" cm="1">
        <f t="array" ref="AA546">IF(N546="","",IF(R546&lt;&gt;"","",IF(SUMPRODUCT(--(AN18:AN1500=AA17),--(AM18:AM1500&lt;&gt;""),--ISNUMBER(SEARCH(" "&amp;AM18:AM1500&amp;" ",Q546)))&gt;0,AA17,"")))</f>
        <v/>
      </c>
      <c r="AB546" s="967" t="str" cm="1">
        <f t="array" ref="AB546">IF(N546="","",IF(R546&lt;&gt;"","",IF(SUMPRODUCT(--(AN18:AN1500=AB17),--(AM18:AM1500&lt;&gt;""),--ISNUMBER(SEARCH(" "&amp;AM18:AM1500&amp;" ",Q546)))&gt;0,AB17,"")))</f>
        <v/>
      </c>
      <c r="AC546" s="967" t="str" cm="1">
        <f t="array" ref="AC546">IF(N546="","",IF(R546&lt;&gt;"","",IF(SUMPRODUCT(--(AN18:AN1500=AC17),--(AM18:AM1500&lt;&gt;""),--ISNUMBER(SEARCH(" "&amp;AM18:AM1500&amp;" ",Q546)))&gt;0,AC17,"")))</f>
        <v/>
      </c>
      <c r="AD546" s="967" t="str" cm="1">
        <f t="array" ref="AD546">IF(N546="","",IF(R546&lt;&gt;"","",IF(SUMPRODUCT(--(AN18:AN1500=AD17),--(AM18:AM1500&lt;&gt;""),--ISNUMBER(SEARCH(" "&amp;AM18:AM1500&amp;" ",Q546)))&gt;0,AD17,"")))</f>
        <v/>
      </c>
      <c r="AE546" s="967" t="str" cm="1">
        <f t="array" ref="AE546">IF(N546="","",IF(R546&lt;&gt;"","",IF(SUMPRODUCT(--(AN18:AN1500=AE17),--(AM18:AM1500&lt;&gt;""),--ISNUMBER(SEARCH(" "&amp;AM18:AM1500&amp;" ",Q546)))&gt;0,AE17,"")))</f>
        <v/>
      </c>
      <c r="AF546" s="967" t="str" cm="1">
        <f t="array" ref="AF546">IF(N546="","",IF(R546&lt;&gt;"","",IF(SUMPRODUCT(--(AN18:AN1500=AF17),--(AM18:AM1500&lt;&gt;""),--ISNUMBER(SEARCH(" "&amp;AM18:AM1500&amp;" ",Q546)))&gt;0,AF17,"")))</f>
        <v/>
      </c>
      <c r="AG546" s="967" t="str" cm="1">
        <f t="array" ref="AG546">IF(N546="","",IF(R546&lt;&gt;"","",IF(SUMPRODUCT(--(AN18:AN1500=AG17),--(AM18:AM1500&lt;&gt;""),--ISNUMBER(SEARCH(" "&amp;AM18:AM1500&amp;" ",Q546)))&gt;0,AG17,"")))</f>
        <v/>
      </c>
      <c r="AH546" s="967" t="str" cm="1">
        <f t="array" ref="AH546">IF(N546="","",IF(R546&lt;&gt;"","",IF(SUMPRODUCT(--(AN18:AN1500=AH17),--(AM18:AM1500&lt;&gt;""),--ISNUMBER(SEARCH(" "&amp;AM18:AM1500&amp;" ",Q546)))&gt;0,AH17,"")))</f>
        <v/>
      </c>
      <c r="AI546" s="967" t="str" cm="1">
        <f t="array" ref="AI546">IF(N546="","",IF(R546&lt;&gt;"","",IF(SUMPRODUCT(--(AN18:AN1500=AI17),--(AM18:AM1500&lt;&gt;""),--ISNUMBER(SEARCH(" "&amp;AM18:AM1500&amp;" ",Q546)))&gt;0,AI17,"")))</f>
        <v/>
      </c>
      <c r="AJ546" s="967" t="str" cm="1">
        <f t="array" ref="AJ546">IF(N546="","",IF(R546&lt;&gt;"","",IF(SUMPRODUCT(--(AN18:AN1500=AJ17),--(AM18:AM1500&lt;&gt;""),--ISNUMBER(SEARCH(" "&amp;AM18:AM1500&amp;" ",Q546)))&gt;0,AJ17,"")))</f>
        <v/>
      </c>
      <c r="AK546" s="967" t="str" cm="1">
        <f t="array" ref="AK546">IF(N546="","",IF(T546&lt;&gt;"",AK17,IF(S546&lt;&gt;"","",IF(R546&lt;&gt;"","",IF(SUMPRODUCT(--(AN18:AN1500=AK17),--(AM18:AM1500&lt;&gt;""),--ISNUMBER(SEARCH(" "&amp;AM18:AM1500&amp;" ",Q546)))&gt;0,AK17,"")))))</f>
        <v/>
      </c>
      <c r="AM546" s="968" t="s">
        <v>2447</v>
      </c>
      <c r="AN546" s="968" t="s">
        <v>1597</v>
      </c>
      <c r="BN546" s="49">
        <v>1</v>
      </c>
    </row>
    <row r="547" spans="3:66" ht="35.1" customHeight="1">
      <c r="C547" s="65"/>
      <c r="D547" s="984" t="str">
        <f t="shared" si="103"/>
        <v/>
      </c>
      <c r="E547" s="982"/>
      <c r="G547" s="964" t="str">
        <f>IF(H547="","",COUNTIF(H18:H547,"&lt;&gt;"))</f>
        <v/>
      </c>
      <c r="H547" s="965" t="str" cm="1">
        <f t="array" ref="H547">IF(L547="","",IF(LEN(L547)&lt;=MAX(10,G13),L547,IFERROR(LEFT(L547,LOOKUP(2,1/(MID(L547,ROW(1:500),1)=" ")/(ROW(1:500)&lt;=MAX(10,G13)),ROW(1:500))-1),LEFT(L547,MAX(10,G13)))))</f>
        <v/>
      </c>
      <c r="I547" s="964" t="str">
        <f t="shared" si="104"/>
        <v/>
      </c>
      <c r="J547" s="964" t="str">
        <f t="shared" si="105"/>
        <v/>
      </c>
      <c r="K547" s="964" t="str">
        <f>IF(M546&lt;&gt;"",K546,IF(K546&lt;MAX(A18:A317),K546+1,""))</f>
        <v/>
      </c>
      <c r="L547" s="965" t="str">
        <f>IF(K547="","",IF(M546&lt;&gt;"",M546,INDEX(E18:E317,MATCH(K547,A18:A317,0))))</f>
        <v/>
      </c>
      <c r="M547" s="965" t="str">
        <f t="shared" si="106"/>
        <v/>
      </c>
      <c r="N547" s="965" t="str">
        <f t="shared" si="107"/>
        <v/>
      </c>
      <c r="O547" s="964" t="str">
        <f t="shared" si="108"/>
        <v/>
      </c>
      <c r="P547" s="964" t="str">
        <f t="shared" si="109"/>
        <v/>
      </c>
      <c r="Q547" s="965" t="str">
        <f t="shared" si="110"/>
        <v/>
      </c>
      <c r="R547" s="964" t="str">
        <f>IF(N547="","",IF(COUNTIF(AP18:AP300,TRIM(Q547))&gt;0,"EXCLUSION EXACTE",""))</f>
        <v/>
      </c>
      <c r="S547" s="964" t="str" cm="1">
        <f t="array" ref="S547">IF(N547="","",IF(SUMPRODUCT(--(AP18:AP300&lt;&gt;""),--ISNUMBER(SEARCH(" "&amp;AP18:AP300&amp;" ",Q547)))&gt;0,"BLOQUE MOLLUSQUES",""))</f>
        <v/>
      </c>
      <c r="T547" s="964" t="str" cm="1">
        <f t="array" ref="T547">IF(N547="","",IF(SUMPRODUCT(--(AT18:AT300&lt;&gt;""),--ISNUMBER(SEARCH(" "&amp;AT18:AT300&amp;" ",Q547)))&gt;0,"FORCE MOLLUSQUES",""))</f>
        <v/>
      </c>
      <c r="U547" s="965" t="str">
        <f t="shared" si="111"/>
        <v/>
      </c>
      <c r="V547" s="965" t="str">
        <f t="shared" si="113"/>
        <v/>
      </c>
      <c r="W547" s="977" t="str">
        <f t="shared" si="112"/>
        <v/>
      </c>
      <c r="X547" s="964" t="str" cm="1">
        <f t="array" ref="X547">IF(N547="","",IF(R547&lt;&gt;"","",IF(SUMPRODUCT(--(AN18:AN1500=X17),--(AM18:AM1500&lt;&gt;""),--ISNUMBER(SEARCH(" "&amp;AM18:AM1500&amp;" ",Q547)))&gt;0,X17,"")))</f>
        <v/>
      </c>
      <c r="Y547" s="964" t="str" cm="1">
        <f t="array" ref="Y547">IF(N547="","",IF(R547&lt;&gt;"","",IF(SUMPRODUCT(--(AN18:AN1500=Y17),--(AM18:AM1500&lt;&gt;""),--ISNUMBER(SEARCH(" "&amp;AM18:AM1500&amp;" ",Q547)))&gt;0,Y17,"")))</f>
        <v/>
      </c>
      <c r="Z547" s="964" t="str" cm="1">
        <f t="array" ref="Z547">IF(N547="","",IF(R547&lt;&gt;"","",IF(SUMPRODUCT(--(AN18:AN1500=Z17),--(AM18:AM1500&lt;&gt;""),--ISNUMBER(SEARCH(" "&amp;AM18:AM1500&amp;" ",Q547)))&gt;0,Z17,"")))</f>
        <v/>
      </c>
      <c r="AA547" s="964" t="str" cm="1">
        <f t="array" ref="AA547">IF(N547="","",IF(R547&lt;&gt;"","",IF(SUMPRODUCT(--(AN18:AN1500=AA17),--(AM18:AM1500&lt;&gt;""),--ISNUMBER(SEARCH(" "&amp;AM18:AM1500&amp;" ",Q547)))&gt;0,AA17,"")))</f>
        <v/>
      </c>
      <c r="AB547" s="964" t="str" cm="1">
        <f t="array" ref="AB547">IF(N547="","",IF(R547&lt;&gt;"","",IF(SUMPRODUCT(--(AN18:AN1500=AB17),--(AM18:AM1500&lt;&gt;""),--ISNUMBER(SEARCH(" "&amp;AM18:AM1500&amp;" ",Q547)))&gt;0,AB17,"")))</f>
        <v/>
      </c>
      <c r="AC547" s="964" t="str" cm="1">
        <f t="array" ref="AC547">IF(N547="","",IF(R547&lt;&gt;"","",IF(SUMPRODUCT(--(AN18:AN1500=AC17),--(AM18:AM1500&lt;&gt;""),--ISNUMBER(SEARCH(" "&amp;AM18:AM1500&amp;" ",Q547)))&gt;0,AC17,"")))</f>
        <v/>
      </c>
      <c r="AD547" s="964" t="str" cm="1">
        <f t="array" ref="AD547">IF(N547="","",IF(R547&lt;&gt;"","",IF(SUMPRODUCT(--(AN18:AN1500=AD17),--(AM18:AM1500&lt;&gt;""),--ISNUMBER(SEARCH(" "&amp;AM18:AM1500&amp;" ",Q547)))&gt;0,AD17,"")))</f>
        <v/>
      </c>
      <c r="AE547" s="964" t="str" cm="1">
        <f t="array" ref="AE547">IF(N547="","",IF(R547&lt;&gt;"","",IF(SUMPRODUCT(--(AN18:AN1500=AE17),--(AM18:AM1500&lt;&gt;""),--ISNUMBER(SEARCH(" "&amp;AM18:AM1500&amp;" ",Q547)))&gt;0,AE17,"")))</f>
        <v/>
      </c>
      <c r="AF547" s="964" t="str" cm="1">
        <f t="array" ref="AF547">IF(N547="","",IF(R547&lt;&gt;"","",IF(SUMPRODUCT(--(AN18:AN1500=AF17),--(AM18:AM1500&lt;&gt;""),--ISNUMBER(SEARCH(" "&amp;AM18:AM1500&amp;" ",Q547)))&gt;0,AF17,"")))</f>
        <v/>
      </c>
      <c r="AG547" s="964" t="str" cm="1">
        <f t="array" ref="AG547">IF(N547="","",IF(R547&lt;&gt;"","",IF(SUMPRODUCT(--(AN18:AN1500=AG17),--(AM18:AM1500&lt;&gt;""),--ISNUMBER(SEARCH(" "&amp;AM18:AM1500&amp;" ",Q547)))&gt;0,AG17,"")))</f>
        <v/>
      </c>
      <c r="AH547" s="964" t="str" cm="1">
        <f t="array" ref="AH547">IF(N547="","",IF(R547&lt;&gt;"","",IF(SUMPRODUCT(--(AN18:AN1500=AH17),--(AM18:AM1500&lt;&gt;""),--ISNUMBER(SEARCH(" "&amp;AM18:AM1500&amp;" ",Q547)))&gt;0,AH17,"")))</f>
        <v/>
      </c>
      <c r="AI547" s="964" t="str" cm="1">
        <f t="array" ref="AI547">IF(N547="","",IF(R547&lt;&gt;"","",IF(SUMPRODUCT(--(AN18:AN1500=AI17),--(AM18:AM1500&lt;&gt;""),--ISNUMBER(SEARCH(" "&amp;AM18:AM1500&amp;" ",Q547)))&gt;0,AI17,"")))</f>
        <v/>
      </c>
      <c r="AJ547" s="964" t="str" cm="1">
        <f t="array" ref="AJ547">IF(N547="","",IF(R547&lt;&gt;"","",IF(SUMPRODUCT(--(AN18:AN1500=AJ17),--(AM18:AM1500&lt;&gt;""),--ISNUMBER(SEARCH(" "&amp;AM18:AM1500&amp;" ",Q547)))&gt;0,AJ17,"")))</f>
        <v/>
      </c>
      <c r="AK547" s="964" t="str" cm="1">
        <f t="array" ref="AK547">IF(N547="","",IF(T547&lt;&gt;"",AK17,IF(S547&lt;&gt;"","",IF(R547&lt;&gt;"","",IF(SUMPRODUCT(--(AN18:AN1500=AK17),--(AM18:AM1500&lt;&gt;""),--ISNUMBER(SEARCH(" "&amp;AM18:AM1500&amp;" ",Q547)))&gt;0,AK17,"")))))</f>
        <v/>
      </c>
      <c r="AM547" s="964" t="s">
        <v>2275</v>
      </c>
      <c r="AN547" s="964" t="s">
        <v>1597</v>
      </c>
      <c r="BN547" s="49">
        <v>1</v>
      </c>
    </row>
    <row r="548" spans="3:66" ht="35.1" customHeight="1">
      <c r="C548" s="65"/>
      <c r="D548" s="984" t="str">
        <f t="shared" si="103"/>
        <v/>
      </c>
      <c r="E548" s="982"/>
      <c r="G548" s="963" t="str">
        <f>IF(H548="","",COUNTIF(H18:H548,"&lt;&gt;"))</f>
        <v/>
      </c>
      <c r="H548" s="958" t="str" cm="1">
        <f t="array" ref="H548">IF(L548="","",IF(LEN(L548)&lt;=MAX(10,G13),L548,IFERROR(LEFT(L548,LOOKUP(2,1/(MID(L548,ROW(1:500),1)=" ")/(ROW(1:500)&lt;=MAX(10,G13)),ROW(1:500))-1),LEFT(L548,MAX(10,G13)))))</f>
        <v/>
      </c>
      <c r="I548" s="963" t="str">
        <f t="shared" si="104"/>
        <v/>
      </c>
      <c r="J548" s="963" t="str">
        <f t="shared" si="105"/>
        <v/>
      </c>
      <c r="K548" s="964" t="str">
        <f>IF(M547&lt;&gt;"",K547,IF(K547&lt;MAX(A18:A317),K547+1,""))</f>
        <v/>
      </c>
      <c r="L548" s="965" t="str">
        <f>IF(K548="","",IF(M547&lt;&gt;"",M547,INDEX(E18:E317,MATCH(K548,A18:A317,0))))</f>
        <v/>
      </c>
      <c r="M548" s="965" t="str">
        <f t="shared" si="106"/>
        <v/>
      </c>
      <c r="N548" s="966" t="str">
        <f t="shared" si="107"/>
        <v/>
      </c>
      <c r="O548" s="967" t="str">
        <f t="shared" si="108"/>
        <v/>
      </c>
      <c r="P548" s="967" t="str">
        <f t="shared" si="109"/>
        <v/>
      </c>
      <c r="Q548" s="966" t="str">
        <f t="shared" si="110"/>
        <v/>
      </c>
      <c r="R548" s="967" t="str">
        <f>IF(N548="","",IF(COUNTIF(AP18:AP300,TRIM(Q548))&gt;0,"EXCLUSION EXACTE",""))</f>
        <v/>
      </c>
      <c r="S548" s="967" t="str" cm="1">
        <f t="array" ref="S548">IF(N548="","",IF(SUMPRODUCT(--(AP18:AP300&lt;&gt;""),--ISNUMBER(SEARCH(" "&amp;AP18:AP300&amp;" ",Q548)))&gt;0,"BLOQUE MOLLUSQUES",""))</f>
        <v/>
      </c>
      <c r="T548" s="967" t="str" cm="1">
        <f t="array" ref="T548">IF(N548="","",IF(SUMPRODUCT(--(AT18:AT300&lt;&gt;""),--ISNUMBER(SEARCH(" "&amp;AT18:AT300&amp;" ",Q548)))&gt;0,"FORCE MOLLUSQUES",""))</f>
        <v/>
      </c>
      <c r="U548" s="966" t="str">
        <f t="shared" si="111"/>
        <v/>
      </c>
      <c r="V548" s="966" t="str">
        <f t="shared" si="113"/>
        <v/>
      </c>
      <c r="W548" s="991" t="str">
        <f t="shared" si="112"/>
        <v/>
      </c>
      <c r="X548" s="967" t="str" cm="1">
        <f t="array" ref="X548">IF(N548="","",IF(R548&lt;&gt;"","",IF(SUMPRODUCT(--(AN18:AN1500=X17),--(AM18:AM1500&lt;&gt;""),--ISNUMBER(SEARCH(" "&amp;AM18:AM1500&amp;" ",Q548)))&gt;0,X17,"")))</f>
        <v/>
      </c>
      <c r="Y548" s="967" t="str" cm="1">
        <f t="array" ref="Y548">IF(N548="","",IF(R548&lt;&gt;"","",IF(SUMPRODUCT(--(AN18:AN1500=Y17),--(AM18:AM1500&lt;&gt;""),--ISNUMBER(SEARCH(" "&amp;AM18:AM1500&amp;" ",Q548)))&gt;0,Y17,"")))</f>
        <v/>
      </c>
      <c r="Z548" s="967" t="str" cm="1">
        <f t="array" ref="Z548">IF(N548="","",IF(R548&lt;&gt;"","",IF(SUMPRODUCT(--(AN18:AN1500=Z17),--(AM18:AM1500&lt;&gt;""),--ISNUMBER(SEARCH(" "&amp;AM18:AM1500&amp;" ",Q548)))&gt;0,Z17,"")))</f>
        <v/>
      </c>
      <c r="AA548" s="967" t="str" cm="1">
        <f t="array" ref="AA548">IF(N548="","",IF(R548&lt;&gt;"","",IF(SUMPRODUCT(--(AN18:AN1500=AA17),--(AM18:AM1500&lt;&gt;""),--ISNUMBER(SEARCH(" "&amp;AM18:AM1500&amp;" ",Q548)))&gt;0,AA17,"")))</f>
        <v/>
      </c>
      <c r="AB548" s="967" t="str" cm="1">
        <f t="array" ref="AB548">IF(N548="","",IF(R548&lt;&gt;"","",IF(SUMPRODUCT(--(AN18:AN1500=AB17),--(AM18:AM1500&lt;&gt;""),--ISNUMBER(SEARCH(" "&amp;AM18:AM1500&amp;" ",Q548)))&gt;0,AB17,"")))</f>
        <v/>
      </c>
      <c r="AC548" s="967" t="str" cm="1">
        <f t="array" ref="AC548">IF(N548="","",IF(R548&lt;&gt;"","",IF(SUMPRODUCT(--(AN18:AN1500=AC17),--(AM18:AM1500&lt;&gt;""),--ISNUMBER(SEARCH(" "&amp;AM18:AM1500&amp;" ",Q548)))&gt;0,AC17,"")))</f>
        <v/>
      </c>
      <c r="AD548" s="967" t="str" cm="1">
        <f t="array" ref="AD548">IF(N548="","",IF(R548&lt;&gt;"","",IF(SUMPRODUCT(--(AN18:AN1500=AD17),--(AM18:AM1500&lt;&gt;""),--ISNUMBER(SEARCH(" "&amp;AM18:AM1500&amp;" ",Q548)))&gt;0,AD17,"")))</f>
        <v/>
      </c>
      <c r="AE548" s="967" t="str" cm="1">
        <f t="array" ref="AE548">IF(N548="","",IF(R548&lt;&gt;"","",IF(SUMPRODUCT(--(AN18:AN1500=AE17),--(AM18:AM1500&lt;&gt;""),--ISNUMBER(SEARCH(" "&amp;AM18:AM1500&amp;" ",Q548)))&gt;0,AE17,"")))</f>
        <v/>
      </c>
      <c r="AF548" s="967" t="str" cm="1">
        <f t="array" ref="AF548">IF(N548="","",IF(R548&lt;&gt;"","",IF(SUMPRODUCT(--(AN18:AN1500=AF17),--(AM18:AM1500&lt;&gt;""),--ISNUMBER(SEARCH(" "&amp;AM18:AM1500&amp;" ",Q548)))&gt;0,AF17,"")))</f>
        <v/>
      </c>
      <c r="AG548" s="967" t="str" cm="1">
        <f t="array" ref="AG548">IF(N548="","",IF(R548&lt;&gt;"","",IF(SUMPRODUCT(--(AN18:AN1500=AG17),--(AM18:AM1500&lt;&gt;""),--ISNUMBER(SEARCH(" "&amp;AM18:AM1500&amp;" ",Q548)))&gt;0,AG17,"")))</f>
        <v/>
      </c>
      <c r="AH548" s="967" t="str" cm="1">
        <f t="array" ref="AH548">IF(N548="","",IF(R548&lt;&gt;"","",IF(SUMPRODUCT(--(AN18:AN1500=AH17),--(AM18:AM1500&lt;&gt;""),--ISNUMBER(SEARCH(" "&amp;AM18:AM1500&amp;" ",Q548)))&gt;0,AH17,"")))</f>
        <v/>
      </c>
      <c r="AI548" s="967" t="str" cm="1">
        <f t="array" ref="AI548">IF(N548="","",IF(R548&lt;&gt;"","",IF(SUMPRODUCT(--(AN18:AN1500=AI17),--(AM18:AM1500&lt;&gt;""),--ISNUMBER(SEARCH(" "&amp;AM18:AM1500&amp;" ",Q548)))&gt;0,AI17,"")))</f>
        <v/>
      </c>
      <c r="AJ548" s="967" t="str" cm="1">
        <f t="array" ref="AJ548">IF(N548="","",IF(R548&lt;&gt;"","",IF(SUMPRODUCT(--(AN18:AN1500=AJ17),--(AM18:AM1500&lt;&gt;""),--ISNUMBER(SEARCH(" "&amp;AM18:AM1500&amp;" ",Q548)))&gt;0,AJ17,"")))</f>
        <v/>
      </c>
      <c r="AK548" s="967" t="str" cm="1">
        <f t="array" ref="AK548">IF(N548="","",IF(T548&lt;&gt;"",AK17,IF(S548&lt;&gt;"","",IF(R548&lt;&gt;"","",IF(SUMPRODUCT(--(AN18:AN1500=AK17),--(AM18:AM1500&lt;&gt;""),--ISNUMBER(SEARCH(" "&amp;AM18:AM1500&amp;" ",Q548)))&gt;0,AK17,"")))))</f>
        <v/>
      </c>
      <c r="AM548" s="968" t="s">
        <v>2276</v>
      </c>
      <c r="AN548" s="968" t="s">
        <v>1597</v>
      </c>
      <c r="BN548" s="49">
        <v>1</v>
      </c>
    </row>
    <row r="549" spans="3:66" ht="35.1" customHeight="1">
      <c r="C549" s="65"/>
      <c r="D549" s="984" t="str">
        <f t="shared" si="103"/>
        <v/>
      </c>
      <c r="E549" s="982"/>
      <c r="G549" s="964" t="str">
        <f>IF(H549="","",COUNTIF(H18:H549,"&lt;&gt;"))</f>
        <v/>
      </c>
      <c r="H549" s="965" t="str" cm="1">
        <f t="array" ref="H549">IF(L549="","",IF(LEN(L549)&lt;=MAX(10,G13),L549,IFERROR(LEFT(L549,LOOKUP(2,1/(MID(L549,ROW(1:500),1)=" ")/(ROW(1:500)&lt;=MAX(10,G13)),ROW(1:500))-1),LEFT(L549,MAX(10,G13)))))</f>
        <v/>
      </c>
      <c r="I549" s="964" t="str">
        <f t="shared" si="104"/>
        <v/>
      </c>
      <c r="J549" s="964" t="str">
        <f t="shared" si="105"/>
        <v/>
      </c>
      <c r="K549" s="964" t="str">
        <f>IF(M548&lt;&gt;"",K548,IF(K548&lt;MAX(A18:A317),K548+1,""))</f>
        <v/>
      </c>
      <c r="L549" s="965" t="str">
        <f>IF(K549="","",IF(M548&lt;&gt;"",M548,INDEX(E18:E317,MATCH(K549,A18:A317,0))))</f>
        <v/>
      </c>
      <c r="M549" s="965" t="str">
        <f t="shared" si="106"/>
        <v/>
      </c>
      <c r="N549" s="965" t="str">
        <f t="shared" si="107"/>
        <v/>
      </c>
      <c r="O549" s="964" t="str">
        <f t="shared" si="108"/>
        <v/>
      </c>
      <c r="P549" s="964" t="str">
        <f t="shared" si="109"/>
        <v/>
      </c>
      <c r="Q549" s="965" t="str">
        <f t="shared" si="110"/>
        <v/>
      </c>
      <c r="R549" s="964" t="str">
        <f>IF(N549="","",IF(COUNTIF(AP18:AP300,TRIM(Q549))&gt;0,"EXCLUSION EXACTE",""))</f>
        <v/>
      </c>
      <c r="S549" s="964" t="str" cm="1">
        <f t="array" ref="S549">IF(N549="","",IF(SUMPRODUCT(--(AP18:AP300&lt;&gt;""),--ISNUMBER(SEARCH(" "&amp;AP18:AP300&amp;" ",Q549)))&gt;0,"BLOQUE MOLLUSQUES",""))</f>
        <v/>
      </c>
      <c r="T549" s="964" t="str" cm="1">
        <f t="array" ref="T549">IF(N549="","",IF(SUMPRODUCT(--(AT18:AT300&lt;&gt;""),--ISNUMBER(SEARCH(" "&amp;AT18:AT300&amp;" ",Q549)))&gt;0,"FORCE MOLLUSQUES",""))</f>
        <v/>
      </c>
      <c r="U549" s="965" t="str">
        <f t="shared" si="111"/>
        <v/>
      </c>
      <c r="V549" s="965" t="str">
        <f t="shared" si="113"/>
        <v/>
      </c>
      <c r="W549" s="977" t="str">
        <f t="shared" si="112"/>
        <v/>
      </c>
      <c r="X549" s="964" t="str" cm="1">
        <f t="array" ref="X549">IF(N549="","",IF(R549&lt;&gt;"","",IF(SUMPRODUCT(--(AN18:AN1500=X17),--(AM18:AM1500&lt;&gt;""),--ISNUMBER(SEARCH(" "&amp;AM18:AM1500&amp;" ",Q549)))&gt;0,X17,"")))</f>
        <v/>
      </c>
      <c r="Y549" s="964" t="str" cm="1">
        <f t="array" ref="Y549">IF(N549="","",IF(R549&lt;&gt;"","",IF(SUMPRODUCT(--(AN18:AN1500=Y17),--(AM18:AM1500&lt;&gt;""),--ISNUMBER(SEARCH(" "&amp;AM18:AM1500&amp;" ",Q549)))&gt;0,Y17,"")))</f>
        <v/>
      </c>
      <c r="Z549" s="964" t="str" cm="1">
        <f t="array" ref="Z549">IF(N549="","",IF(R549&lt;&gt;"","",IF(SUMPRODUCT(--(AN18:AN1500=Z17),--(AM18:AM1500&lt;&gt;""),--ISNUMBER(SEARCH(" "&amp;AM18:AM1500&amp;" ",Q549)))&gt;0,Z17,"")))</f>
        <v/>
      </c>
      <c r="AA549" s="964" t="str" cm="1">
        <f t="array" ref="AA549">IF(N549="","",IF(R549&lt;&gt;"","",IF(SUMPRODUCT(--(AN18:AN1500=AA17),--(AM18:AM1500&lt;&gt;""),--ISNUMBER(SEARCH(" "&amp;AM18:AM1500&amp;" ",Q549)))&gt;0,AA17,"")))</f>
        <v/>
      </c>
      <c r="AB549" s="964" t="str" cm="1">
        <f t="array" ref="AB549">IF(N549="","",IF(R549&lt;&gt;"","",IF(SUMPRODUCT(--(AN18:AN1500=AB17),--(AM18:AM1500&lt;&gt;""),--ISNUMBER(SEARCH(" "&amp;AM18:AM1500&amp;" ",Q549)))&gt;0,AB17,"")))</f>
        <v/>
      </c>
      <c r="AC549" s="964" t="str" cm="1">
        <f t="array" ref="AC549">IF(N549="","",IF(R549&lt;&gt;"","",IF(SUMPRODUCT(--(AN18:AN1500=AC17),--(AM18:AM1500&lt;&gt;""),--ISNUMBER(SEARCH(" "&amp;AM18:AM1500&amp;" ",Q549)))&gt;0,AC17,"")))</f>
        <v/>
      </c>
      <c r="AD549" s="964" t="str" cm="1">
        <f t="array" ref="AD549">IF(N549="","",IF(R549&lt;&gt;"","",IF(SUMPRODUCT(--(AN18:AN1500=AD17),--(AM18:AM1500&lt;&gt;""),--ISNUMBER(SEARCH(" "&amp;AM18:AM1500&amp;" ",Q549)))&gt;0,AD17,"")))</f>
        <v/>
      </c>
      <c r="AE549" s="964" t="str" cm="1">
        <f t="array" ref="AE549">IF(N549="","",IF(R549&lt;&gt;"","",IF(SUMPRODUCT(--(AN18:AN1500=AE17),--(AM18:AM1500&lt;&gt;""),--ISNUMBER(SEARCH(" "&amp;AM18:AM1500&amp;" ",Q549)))&gt;0,AE17,"")))</f>
        <v/>
      </c>
      <c r="AF549" s="964" t="str" cm="1">
        <f t="array" ref="AF549">IF(N549="","",IF(R549&lt;&gt;"","",IF(SUMPRODUCT(--(AN18:AN1500=AF17),--(AM18:AM1500&lt;&gt;""),--ISNUMBER(SEARCH(" "&amp;AM18:AM1500&amp;" ",Q549)))&gt;0,AF17,"")))</f>
        <v/>
      </c>
      <c r="AG549" s="964" t="str" cm="1">
        <f t="array" ref="AG549">IF(N549="","",IF(R549&lt;&gt;"","",IF(SUMPRODUCT(--(AN18:AN1500=AG17),--(AM18:AM1500&lt;&gt;""),--ISNUMBER(SEARCH(" "&amp;AM18:AM1500&amp;" ",Q549)))&gt;0,AG17,"")))</f>
        <v/>
      </c>
      <c r="AH549" s="964" t="str" cm="1">
        <f t="array" ref="AH549">IF(N549="","",IF(R549&lt;&gt;"","",IF(SUMPRODUCT(--(AN18:AN1500=AH17),--(AM18:AM1500&lt;&gt;""),--ISNUMBER(SEARCH(" "&amp;AM18:AM1500&amp;" ",Q549)))&gt;0,AH17,"")))</f>
        <v/>
      </c>
      <c r="AI549" s="964" t="str" cm="1">
        <f t="array" ref="AI549">IF(N549="","",IF(R549&lt;&gt;"","",IF(SUMPRODUCT(--(AN18:AN1500=AI17),--(AM18:AM1500&lt;&gt;""),--ISNUMBER(SEARCH(" "&amp;AM18:AM1500&amp;" ",Q549)))&gt;0,AI17,"")))</f>
        <v/>
      </c>
      <c r="AJ549" s="964" t="str" cm="1">
        <f t="array" ref="AJ549">IF(N549="","",IF(R549&lt;&gt;"","",IF(SUMPRODUCT(--(AN18:AN1500=AJ17),--(AM18:AM1500&lt;&gt;""),--ISNUMBER(SEARCH(" "&amp;AM18:AM1500&amp;" ",Q549)))&gt;0,AJ17,"")))</f>
        <v/>
      </c>
      <c r="AK549" s="964" t="str" cm="1">
        <f t="array" ref="AK549">IF(N549="","",IF(T549&lt;&gt;"",AK17,IF(S549&lt;&gt;"","",IF(R549&lt;&gt;"","",IF(SUMPRODUCT(--(AN18:AN1500=AK17),--(AM18:AM1500&lt;&gt;""),--ISNUMBER(SEARCH(" "&amp;AM18:AM1500&amp;" ",Q549)))&gt;0,AK17,"")))))</f>
        <v/>
      </c>
      <c r="AM549" s="964" t="s">
        <v>2277</v>
      </c>
      <c r="AN549" s="964" t="s">
        <v>1597</v>
      </c>
      <c r="BN549" s="49">
        <v>1</v>
      </c>
    </row>
    <row r="550" spans="3:66" ht="35.1" customHeight="1">
      <c r="C550" s="65"/>
      <c r="D550" s="984" t="str">
        <f t="shared" si="103"/>
        <v/>
      </c>
      <c r="E550" s="982"/>
      <c r="G550" s="963" t="str">
        <f>IF(H550="","",COUNTIF(H18:H550,"&lt;&gt;"))</f>
        <v/>
      </c>
      <c r="H550" s="958" t="str" cm="1">
        <f t="array" ref="H550">IF(L550="","",IF(LEN(L550)&lt;=MAX(10,G13),L550,IFERROR(LEFT(L550,LOOKUP(2,1/(MID(L550,ROW(1:500),1)=" ")/(ROW(1:500)&lt;=MAX(10,G13)),ROW(1:500))-1),LEFT(L550,MAX(10,G13)))))</f>
        <v/>
      </c>
      <c r="I550" s="963" t="str">
        <f t="shared" si="104"/>
        <v/>
      </c>
      <c r="J550" s="963" t="str">
        <f t="shared" si="105"/>
        <v/>
      </c>
      <c r="K550" s="964" t="str">
        <f>IF(M549&lt;&gt;"",K549,IF(K549&lt;MAX(A18:A317),K549+1,""))</f>
        <v/>
      </c>
      <c r="L550" s="965" t="str">
        <f>IF(K550="","",IF(M549&lt;&gt;"",M549,INDEX(E18:E317,MATCH(K550,A18:A317,0))))</f>
        <v/>
      </c>
      <c r="M550" s="965" t="str">
        <f t="shared" si="106"/>
        <v/>
      </c>
      <c r="N550" s="966" t="str">
        <f t="shared" si="107"/>
        <v/>
      </c>
      <c r="O550" s="967" t="str">
        <f t="shared" si="108"/>
        <v/>
      </c>
      <c r="P550" s="967" t="str">
        <f t="shared" si="109"/>
        <v/>
      </c>
      <c r="Q550" s="966" t="str">
        <f t="shared" si="110"/>
        <v/>
      </c>
      <c r="R550" s="967" t="str">
        <f>IF(N550="","",IF(COUNTIF(AP18:AP300,TRIM(Q550))&gt;0,"EXCLUSION EXACTE",""))</f>
        <v/>
      </c>
      <c r="S550" s="967" t="str" cm="1">
        <f t="array" ref="S550">IF(N550="","",IF(SUMPRODUCT(--(AP18:AP300&lt;&gt;""),--ISNUMBER(SEARCH(" "&amp;AP18:AP300&amp;" ",Q550)))&gt;0,"BLOQUE MOLLUSQUES",""))</f>
        <v/>
      </c>
      <c r="T550" s="967" t="str" cm="1">
        <f t="array" ref="T550">IF(N550="","",IF(SUMPRODUCT(--(AT18:AT300&lt;&gt;""),--ISNUMBER(SEARCH(" "&amp;AT18:AT300&amp;" ",Q550)))&gt;0,"FORCE MOLLUSQUES",""))</f>
        <v/>
      </c>
      <c r="U550" s="966" t="str">
        <f t="shared" si="111"/>
        <v/>
      </c>
      <c r="V550" s="966" t="str">
        <f t="shared" si="113"/>
        <v/>
      </c>
      <c r="W550" s="991" t="str">
        <f t="shared" si="112"/>
        <v/>
      </c>
      <c r="X550" s="967" t="str" cm="1">
        <f t="array" ref="X550">IF(N550="","",IF(R550&lt;&gt;"","",IF(SUMPRODUCT(--(AN18:AN1500=X17),--(AM18:AM1500&lt;&gt;""),--ISNUMBER(SEARCH(" "&amp;AM18:AM1500&amp;" ",Q550)))&gt;0,X17,"")))</f>
        <v/>
      </c>
      <c r="Y550" s="967" t="str" cm="1">
        <f t="array" ref="Y550">IF(N550="","",IF(R550&lt;&gt;"","",IF(SUMPRODUCT(--(AN18:AN1500=Y17),--(AM18:AM1500&lt;&gt;""),--ISNUMBER(SEARCH(" "&amp;AM18:AM1500&amp;" ",Q550)))&gt;0,Y17,"")))</f>
        <v/>
      </c>
      <c r="Z550" s="967" t="str" cm="1">
        <f t="array" ref="Z550">IF(N550="","",IF(R550&lt;&gt;"","",IF(SUMPRODUCT(--(AN18:AN1500=Z17),--(AM18:AM1500&lt;&gt;""),--ISNUMBER(SEARCH(" "&amp;AM18:AM1500&amp;" ",Q550)))&gt;0,Z17,"")))</f>
        <v/>
      </c>
      <c r="AA550" s="967" t="str" cm="1">
        <f t="array" ref="AA550">IF(N550="","",IF(R550&lt;&gt;"","",IF(SUMPRODUCT(--(AN18:AN1500=AA17),--(AM18:AM1500&lt;&gt;""),--ISNUMBER(SEARCH(" "&amp;AM18:AM1500&amp;" ",Q550)))&gt;0,AA17,"")))</f>
        <v/>
      </c>
      <c r="AB550" s="967" t="str" cm="1">
        <f t="array" ref="AB550">IF(N550="","",IF(R550&lt;&gt;"","",IF(SUMPRODUCT(--(AN18:AN1500=AB17),--(AM18:AM1500&lt;&gt;""),--ISNUMBER(SEARCH(" "&amp;AM18:AM1500&amp;" ",Q550)))&gt;0,AB17,"")))</f>
        <v/>
      </c>
      <c r="AC550" s="967" t="str" cm="1">
        <f t="array" ref="AC550">IF(N550="","",IF(R550&lt;&gt;"","",IF(SUMPRODUCT(--(AN18:AN1500=AC17),--(AM18:AM1500&lt;&gt;""),--ISNUMBER(SEARCH(" "&amp;AM18:AM1500&amp;" ",Q550)))&gt;0,AC17,"")))</f>
        <v/>
      </c>
      <c r="AD550" s="967" t="str" cm="1">
        <f t="array" ref="AD550">IF(N550="","",IF(R550&lt;&gt;"","",IF(SUMPRODUCT(--(AN18:AN1500=AD17),--(AM18:AM1500&lt;&gt;""),--ISNUMBER(SEARCH(" "&amp;AM18:AM1500&amp;" ",Q550)))&gt;0,AD17,"")))</f>
        <v/>
      </c>
      <c r="AE550" s="967" t="str" cm="1">
        <f t="array" ref="AE550">IF(N550="","",IF(R550&lt;&gt;"","",IF(SUMPRODUCT(--(AN18:AN1500=AE17),--(AM18:AM1500&lt;&gt;""),--ISNUMBER(SEARCH(" "&amp;AM18:AM1500&amp;" ",Q550)))&gt;0,AE17,"")))</f>
        <v/>
      </c>
      <c r="AF550" s="967" t="str" cm="1">
        <f t="array" ref="AF550">IF(N550="","",IF(R550&lt;&gt;"","",IF(SUMPRODUCT(--(AN18:AN1500=AF17),--(AM18:AM1500&lt;&gt;""),--ISNUMBER(SEARCH(" "&amp;AM18:AM1500&amp;" ",Q550)))&gt;0,AF17,"")))</f>
        <v/>
      </c>
      <c r="AG550" s="967" t="str" cm="1">
        <f t="array" ref="AG550">IF(N550="","",IF(R550&lt;&gt;"","",IF(SUMPRODUCT(--(AN18:AN1500=AG17),--(AM18:AM1500&lt;&gt;""),--ISNUMBER(SEARCH(" "&amp;AM18:AM1500&amp;" ",Q550)))&gt;0,AG17,"")))</f>
        <v/>
      </c>
      <c r="AH550" s="967" t="str" cm="1">
        <f t="array" ref="AH550">IF(N550="","",IF(R550&lt;&gt;"","",IF(SUMPRODUCT(--(AN18:AN1500=AH17),--(AM18:AM1500&lt;&gt;""),--ISNUMBER(SEARCH(" "&amp;AM18:AM1500&amp;" ",Q550)))&gt;0,AH17,"")))</f>
        <v/>
      </c>
      <c r="AI550" s="967" t="str" cm="1">
        <f t="array" ref="AI550">IF(N550="","",IF(R550&lt;&gt;"","",IF(SUMPRODUCT(--(AN18:AN1500=AI17),--(AM18:AM1500&lt;&gt;""),--ISNUMBER(SEARCH(" "&amp;AM18:AM1500&amp;" ",Q550)))&gt;0,AI17,"")))</f>
        <v/>
      </c>
      <c r="AJ550" s="967" t="str" cm="1">
        <f t="array" ref="AJ550">IF(N550="","",IF(R550&lt;&gt;"","",IF(SUMPRODUCT(--(AN18:AN1500=AJ17),--(AM18:AM1500&lt;&gt;""),--ISNUMBER(SEARCH(" "&amp;AM18:AM1500&amp;" ",Q550)))&gt;0,AJ17,"")))</f>
        <v/>
      </c>
      <c r="AK550" s="967" t="str" cm="1">
        <f t="array" ref="AK550">IF(N550="","",IF(T550&lt;&gt;"",AK17,IF(S550&lt;&gt;"","",IF(R550&lt;&gt;"","",IF(SUMPRODUCT(--(AN18:AN1500=AK17),--(AM18:AM1500&lt;&gt;""),--ISNUMBER(SEARCH(" "&amp;AM18:AM1500&amp;" ",Q550)))&gt;0,AK17,"")))))</f>
        <v/>
      </c>
      <c r="AM550" s="968" t="s">
        <v>2278</v>
      </c>
      <c r="AN550" s="968" t="s">
        <v>1597</v>
      </c>
      <c r="BN550" s="49">
        <v>1</v>
      </c>
    </row>
    <row r="551" spans="3:66" ht="35.1" customHeight="1">
      <c r="C551" s="65"/>
      <c r="D551" s="984" t="str">
        <f t="shared" si="103"/>
        <v/>
      </c>
      <c r="E551" s="982"/>
      <c r="G551" s="964" t="str">
        <f>IF(H551="","",COUNTIF(H18:H551,"&lt;&gt;"))</f>
        <v/>
      </c>
      <c r="H551" s="965" t="str" cm="1">
        <f t="array" ref="H551">IF(L551="","",IF(LEN(L551)&lt;=MAX(10,G13),L551,IFERROR(LEFT(L551,LOOKUP(2,1/(MID(L551,ROW(1:500),1)=" ")/(ROW(1:500)&lt;=MAX(10,G13)),ROW(1:500))-1),LEFT(L551,MAX(10,G13)))))</f>
        <v/>
      </c>
      <c r="I551" s="964" t="str">
        <f t="shared" si="104"/>
        <v/>
      </c>
      <c r="J551" s="964" t="str">
        <f t="shared" si="105"/>
        <v/>
      </c>
      <c r="K551" s="964" t="str">
        <f>IF(M550&lt;&gt;"",K550,IF(K550&lt;MAX(A18:A317),K550+1,""))</f>
        <v/>
      </c>
      <c r="L551" s="965" t="str">
        <f>IF(K551="","",IF(M550&lt;&gt;"",M550,INDEX(E18:E317,MATCH(K551,A18:A317,0))))</f>
        <v/>
      </c>
      <c r="M551" s="965" t="str">
        <f t="shared" si="106"/>
        <v/>
      </c>
      <c r="N551" s="965" t="str">
        <f t="shared" si="107"/>
        <v/>
      </c>
      <c r="O551" s="964" t="str">
        <f t="shared" si="108"/>
        <v/>
      </c>
      <c r="P551" s="964" t="str">
        <f t="shared" si="109"/>
        <v/>
      </c>
      <c r="Q551" s="965" t="str">
        <f t="shared" si="110"/>
        <v/>
      </c>
      <c r="R551" s="964" t="str">
        <f>IF(N551="","",IF(COUNTIF(AP18:AP300,TRIM(Q551))&gt;0,"EXCLUSION EXACTE",""))</f>
        <v/>
      </c>
      <c r="S551" s="964" t="str" cm="1">
        <f t="array" ref="S551">IF(N551="","",IF(SUMPRODUCT(--(AP18:AP300&lt;&gt;""),--ISNUMBER(SEARCH(" "&amp;AP18:AP300&amp;" ",Q551)))&gt;0,"BLOQUE MOLLUSQUES",""))</f>
        <v/>
      </c>
      <c r="T551" s="964" t="str" cm="1">
        <f t="array" ref="T551">IF(N551="","",IF(SUMPRODUCT(--(AT18:AT300&lt;&gt;""),--ISNUMBER(SEARCH(" "&amp;AT18:AT300&amp;" ",Q551)))&gt;0,"FORCE MOLLUSQUES",""))</f>
        <v/>
      </c>
      <c r="U551" s="965" t="str">
        <f t="shared" si="111"/>
        <v/>
      </c>
      <c r="V551" s="965" t="str">
        <f t="shared" si="113"/>
        <v/>
      </c>
      <c r="W551" s="977" t="str">
        <f t="shared" si="112"/>
        <v/>
      </c>
      <c r="X551" s="964" t="str" cm="1">
        <f t="array" ref="X551">IF(N551="","",IF(R551&lt;&gt;"","",IF(SUMPRODUCT(--(AN18:AN1500=X17),--(AM18:AM1500&lt;&gt;""),--ISNUMBER(SEARCH(" "&amp;AM18:AM1500&amp;" ",Q551)))&gt;0,X17,"")))</f>
        <v/>
      </c>
      <c r="Y551" s="964" t="str" cm="1">
        <f t="array" ref="Y551">IF(N551="","",IF(R551&lt;&gt;"","",IF(SUMPRODUCT(--(AN18:AN1500=Y17),--(AM18:AM1500&lt;&gt;""),--ISNUMBER(SEARCH(" "&amp;AM18:AM1500&amp;" ",Q551)))&gt;0,Y17,"")))</f>
        <v/>
      </c>
      <c r="Z551" s="964" t="str" cm="1">
        <f t="array" ref="Z551">IF(N551="","",IF(R551&lt;&gt;"","",IF(SUMPRODUCT(--(AN18:AN1500=Z17),--(AM18:AM1500&lt;&gt;""),--ISNUMBER(SEARCH(" "&amp;AM18:AM1500&amp;" ",Q551)))&gt;0,Z17,"")))</f>
        <v/>
      </c>
      <c r="AA551" s="964" t="str" cm="1">
        <f t="array" ref="AA551">IF(N551="","",IF(R551&lt;&gt;"","",IF(SUMPRODUCT(--(AN18:AN1500=AA17),--(AM18:AM1500&lt;&gt;""),--ISNUMBER(SEARCH(" "&amp;AM18:AM1500&amp;" ",Q551)))&gt;0,AA17,"")))</f>
        <v/>
      </c>
      <c r="AB551" s="964" t="str" cm="1">
        <f t="array" ref="AB551">IF(N551="","",IF(R551&lt;&gt;"","",IF(SUMPRODUCT(--(AN18:AN1500=AB17),--(AM18:AM1500&lt;&gt;""),--ISNUMBER(SEARCH(" "&amp;AM18:AM1500&amp;" ",Q551)))&gt;0,AB17,"")))</f>
        <v/>
      </c>
      <c r="AC551" s="964" t="str" cm="1">
        <f t="array" ref="AC551">IF(N551="","",IF(R551&lt;&gt;"","",IF(SUMPRODUCT(--(AN18:AN1500=AC17),--(AM18:AM1500&lt;&gt;""),--ISNUMBER(SEARCH(" "&amp;AM18:AM1500&amp;" ",Q551)))&gt;0,AC17,"")))</f>
        <v/>
      </c>
      <c r="AD551" s="964" t="str" cm="1">
        <f t="array" ref="AD551">IF(N551="","",IF(R551&lt;&gt;"","",IF(SUMPRODUCT(--(AN18:AN1500=AD17),--(AM18:AM1500&lt;&gt;""),--ISNUMBER(SEARCH(" "&amp;AM18:AM1500&amp;" ",Q551)))&gt;0,AD17,"")))</f>
        <v/>
      </c>
      <c r="AE551" s="964" t="str" cm="1">
        <f t="array" ref="AE551">IF(N551="","",IF(R551&lt;&gt;"","",IF(SUMPRODUCT(--(AN18:AN1500=AE17),--(AM18:AM1500&lt;&gt;""),--ISNUMBER(SEARCH(" "&amp;AM18:AM1500&amp;" ",Q551)))&gt;0,AE17,"")))</f>
        <v/>
      </c>
      <c r="AF551" s="964" t="str" cm="1">
        <f t="array" ref="AF551">IF(N551="","",IF(R551&lt;&gt;"","",IF(SUMPRODUCT(--(AN18:AN1500=AF17),--(AM18:AM1500&lt;&gt;""),--ISNUMBER(SEARCH(" "&amp;AM18:AM1500&amp;" ",Q551)))&gt;0,AF17,"")))</f>
        <v/>
      </c>
      <c r="AG551" s="964" t="str" cm="1">
        <f t="array" ref="AG551">IF(N551="","",IF(R551&lt;&gt;"","",IF(SUMPRODUCT(--(AN18:AN1500=AG17),--(AM18:AM1500&lt;&gt;""),--ISNUMBER(SEARCH(" "&amp;AM18:AM1500&amp;" ",Q551)))&gt;0,AG17,"")))</f>
        <v/>
      </c>
      <c r="AH551" s="964" t="str" cm="1">
        <f t="array" ref="AH551">IF(N551="","",IF(R551&lt;&gt;"","",IF(SUMPRODUCT(--(AN18:AN1500=AH17),--(AM18:AM1500&lt;&gt;""),--ISNUMBER(SEARCH(" "&amp;AM18:AM1500&amp;" ",Q551)))&gt;0,AH17,"")))</f>
        <v/>
      </c>
      <c r="AI551" s="964" t="str" cm="1">
        <f t="array" ref="AI551">IF(N551="","",IF(R551&lt;&gt;"","",IF(SUMPRODUCT(--(AN18:AN1500=AI17),--(AM18:AM1500&lt;&gt;""),--ISNUMBER(SEARCH(" "&amp;AM18:AM1500&amp;" ",Q551)))&gt;0,AI17,"")))</f>
        <v/>
      </c>
      <c r="AJ551" s="964" t="str" cm="1">
        <f t="array" ref="AJ551">IF(N551="","",IF(R551&lt;&gt;"","",IF(SUMPRODUCT(--(AN18:AN1500=AJ17),--(AM18:AM1500&lt;&gt;""),--ISNUMBER(SEARCH(" "&amp;AM18:AM1500&amp;" ",Q551)))&gt;0,AJ17,"")))</f>
        <v/>
      </c>
      <c r="AK551" s="964" t="str" cm="1">
        <f t="array" ref="AK551">IF(N551="","",IF(T551&lt;&gt;"",AK17,IF(S551&lt;&gt;"","",IF(R551&lt;&gt;"","",IF(SUMPRODUCT(--(AN18:AN1500=AK17),--(AM18:AM1500&lt;&gt;""),--ISNUMBER(SEARCH(" "&amp;AM18:AM1500&amp;" ",Q551)))&gt;0,AK17,"")))))</f>
        <v/>
      </c>
      <c r="AM551" s="964" t="s">
        <v>2448</v>
      </c>
      <c r="AN551" s="964" t="s">
        <v>1597</v>
      </c>
      <c r="BN551" s="49">
        <v>1</v>
      </c>
    </row>
    <row r="552" spans="3:66" ht="35.1" customHeight="1">
      <c r="C552" s="65"/>
      <c r="D552" s="984" t="str">
        <f t="shared" si="103"/>
        <v/>
      </c>
      <c r="E552" s="982"/>
      <c r="G552" s="963" t="str">
        <f>IF(H552="","",COUNTIF(H18:H552,"&lt;&gt;"))</f>
        <v/>
      </c>
      <c r="H552" s="958" t="str" cm="1">
        <f t="array" ref="H552">IF(L552="","",IF(LEN(L552)&lt;=MAX(10,G13),L552,IFERROR(LEFT(L552,LOOKUP(2,1/(MID(L552,ROW(1:500),1)=" ")/(ROW(1:500)&lt;=MAX(10,G13)),ROW(1:500))-1),LEFT(L552,MAX(10,G13)))))</f>
        <v/>
      </c>
      <c r="I552" s="963" t="str">
        <f t="shared" si="104"/>
        <v/>
      </c>
      <c r="J552" s="963" t="str">
        <f t="shared" si="105"/>
        <v/>
      </c>
      <c r="K552" s="964" t="str">
        <f>IF(M551&lt;&gt;"",K551,IF(K551&lt;MAX(A18:A317),K551+1,""))</f>
        <v/>
      </c>
      <c r="L552" s="965" t="str">
        <f>IF(K552="","",IF(M551&lt;&gt;"",M551,INDEX(E18:E317,MATCH(K552,A18:A317,0))))</f>
        <v/>
      </c>
      <c r="M552" s="965" t="str">
        <f t="shared" si="106"/>
        <v/>
      </c>
      <c r="N552" s="966" t="str">
        <f t="shared" si="107"/>
        <v/>
      </c>
      <c r="O552" s="967" t="str">
        <f t="shared" si="108"/>
        <v/>
      </c>
      <c r="P552" s="967" t="str">
        <f t="shared" si="109"/>
        <v/>
      </c>
      <c r="Q552" s="966" t="str">
        <f t="shared" si="110"/>
        <v/>
      </c>
      <c r="R552" s="967" t="str">
        <f>IF(N552="","",IF(COUNTIF(AP18:AP300,TRIM(Q552))&gt;0,"EXCLUSION EXACTE",""))</f>
        <v/>
      </c>
      <c r="S552" s="967" t="str" cm="1">
        <f t="array" ref="S552">IF(N552="","",IF(SUMPRODUCT(--(AP18:AP300&lt;&gt;""),--ISNUMBER(SEARCH(" "&amp;AP18:AP300&amp;" ",Q552)))&gt;0,"BLOQUE MOLLUSQUES",""))</f>
        <v/>
      </c>
      <c r="T552" s="967" t="str" cm="1">
        <f t="array" ref="T552">IF(N552="","",IF(SUMPRODUCT(--(AT18:AT300&lt;&gt;""),--ISNUMBER(SEARCH(" "&amp;AT18:AT300&amp;" ",Q552)))&gt;0,"FORCE MOLLUSQUES",""))</f>
        <v/>
      </c>
      <c r="U552" s="966" t="str">
        <f t="shared" si="111"/>
        <v/>
      </c>
      <c r="V552" s="966" t="str">
        <f t="shared" si="113"/>
        <v/>
      </c>
      <c r="W552" s="991" t="str">
        <f t="shared" si="112"/>
        <v/>
      </c>
      <c r="X552" s="967" t="str" cm="1">
        <f t="array" ref="X552">IF(N552="","",IF(R552&lt;&gt;"","",IF(SUMPRODUCT(--(AN18:AN1500=X17),--(AM18:AM1500&lt;&gt;""),--ISNUMBER(SEARCH(" "&amp;AM18:AM1500&amp;" ",Q552)))&gt;0,X17,"")))</f>
        <v/>
      </c>
      <c r="Y552" s="967" t="str" cm="1">
        <f t="array" ref="Y552">IF(N552="","",IF(R552&lt;&gt;"","",IF(SUMPRODUCT(--(AN18:AN1500=Y17),--(AM18:AM1500&lt;&gt;""),--ISNUMBER(SEARCH(" "&amp;AM18:AM1500&amp;" ",Q552)))&gt;0,Y17,"")))</f>
        <v/>
      </c>
      <c r="Z552" s="967" t="str" cm="1">
        <f t="array" ref="Z552">IF(N552="","",IF(R552&lt;&gt;"","",IF(SUMPRODUCT(--(AN18:AN1500=Z17),--(AM18:AM1500&lt;&gt;""),--ISNUMBER(SEARCH(" "&amp;AM18:AM1500&amp;" ",Q552)))&gt;0,Z17,"")))</f>
        <v/>
      </c>
      <c r="AA552" s="967" t="str" cm="1">
        <f t="array" ref="AA552">IF(N552="","",IF(R552&lt;&gt;"","",IF(SUMPRODUCT(--(AN18:AN1500=AA17),--(AM18:AM1500&lt;&gt;""),--ISNUMBER(SEARCH(" "&amp;AM18:AM1500&amp;" ",Q552)))&gt;0,AA17,"")))</f>
        <v/>
      </c>
      <c r="AB552" s="967" t="str" cm="1">
        <f t="array" ref="AB552">IF(N552="","",IF(R552&lt;&gt;"","",IF(SUMPRODUCT(--(AN18:AN1500=AB17),--(AM18:AM1500&lt;&gt;""),--ISNUMBER(SEARCH(" "&amp;AM18:AM1500&amp;" ",Q552)))&gt;0,AB17,"")))</f>
        <v/>
      </c>
      <c r="AC552" s="967" t="str" cm="1">
        <f t="array" ref="AC552">IF(N552="","",IF(R552&lt;&gt;"","",IF(SUMPRODUCT(--(AN18:AN1500=AC17),--(AM18:AM1500&lt;&gt;""),--ISNUMBER(SEARCH(" "&amp;AM18:AM1500&amp;" ",Q552)))&gt;0,AC17,"")))</f>
        <v/>
      </c>
      <c r="AD552" s="967" t="str" cm="1">
        <f t="array" ref="AD552">IF(N552="","",IF(R552&lt;&gt;"","",IF(SUMPRODUCT(--(AN18:AN1500=AD17),--(AM18:AM1500&lt;&gt;""),--ISNUMBER(SEARCH(" "&amp;AM18:AM1500&amp;" ",Q552)))&gt;0,AD17,"")))</f>
        <v/>
      </c>
      <c r="AE552" s="967" t="str" cm="1">
        <f t="array" ref="AE552">IF(N552="","",IF(R552&lt;&gt;"","",IF(SUMPRODUCT(--(AN18:AN1500=AE17),--(AM18:AM1500&lt;&gt;""),--ISNUMBER(SEARCH(" "&amp;AM18:AM1500&amp;" ",Q552)))&gt;0,AE17,"")))</f>
        <v/>
      </c>
      <c r="AF552" s="967" t="str" cm="1">
        <f t="array" ref="AF552">IF(N552="","",IF(R552&lt;&gt;"","",IF(SUMPRODUCT(--(AN18:AN1500=AF17),--(AM18:AM1500&lt;&gt;""),--ISNUMBER(SEARCH(" "&amp;AM18:AM1500&amp;" ",Q552)))&gt;0,AF17,"")))</f>
        <v/>
      </c>
      <c r="AG552" s="967" t="str" cm="1">
        <f t="array" ref="AG552">IF(N552="","",IF(R552&lt;&gt;"","",IF(SUMPRODUCT(--(AN18:AN1500=AG17),--(AM18:AM1500&lt;&gt;""),--ISNUMBER(SEARCH(" "&amp;AM18:AM1500&amp;" ",Q552)))&gt;0,AG17,"")))</f>
        <v/>
      </c>
      <c r="AH552" s="967" t="str" cm="1">
        <f t="array" ref="AH552">IF(N552="","",IF(R552&lt;&gt;"","",IF(SUMPRODUCT(--(AN18:AN1500=AH17),--(AM18:AM1500&lt;&gt;""),--ISNUMBER(SEARCH(" "&amp;AM18:AM1500&amp;" ",Q552)))&gt;0,AH17,"")))</f>
        <v/>
      </c>
      <c r="AI552" s="967" t="str" cm="1">
        <f t="array" ref="AI552">IF(N552="","",IF(R552&lt;&gt;"","",IF(SUMPRODUCT(--(AN18:AN1500=AI17),--(AM18:AM1500&lt;&gt;""),--ISNUMBER(SEARCH(" "&amp;AM18:AM1500&amp;" ",Q552)))&gt;0,AI17,"")))</f>
        <v/>
      </c>
      <c r="AJ552" s="967" t="str" cm="1">
        <f t="array" ref="AJ552">IF(N552="","",IF(R552&lt;&gt;"","",IF(SUMPRODUCT(--(AN18:AN1500=AJ17),--(AM18:AM1500&lt;&gt;""),--ISNUMBER(SEARCH(" "&amp;AM18:AM1500&amp;" ",Q552)))&gt;0,AJ17,"")))</f>
        <v/>
      </c>
      <c r="AK552" s="967" t="str" cm="1">
        <f t="array" ref="AK552">IF(N552="","",IF(T552&lt;&gt;"",AK17,IF(S552&lt;&gt;"","",IF(R552&lt;&gt;"","",IF(SUMPRODUCT(--(AN18:AN1500=AK17),--(AM18:AM1500&lt;&gt;""),--ISNUMBER(SEARCH(" "&amp;AM18:AM1500&amp;" ",Q552)))&gt;0,AK17,"")))))</f>
        <v/>
      </c>
      <c r="AM552" s="968" t="s">
        <v>2449</v>
      </c>
      <c r="AN552" s="968" t="s">
        <v>1597</v>
      </c>
      <c r="BN552" s="49">
        <v>1</v>
      </c>
    </row>
    <row r="553" spans="3:66" ht="35.1" customHeight="1">
      <c r="C553" s="65"/>
      <c r="D553" s="984" t="str">
        <f t="shared" si="103"/>
        <v/>
      </c>
      <c r="E553" s="982"/>
      <c r="G553" s="964" t="str">
        <f>IF(H553="","",COUNTIF(H18:H553,"&lt;&gt;"))</f>
        <v/>
      </c>
      <c r="H553" s="965" t="str" cm="1">
        <f t="array" ref="H553">IF(L553="","",IF(LEN(L553)&lt;=MAX(10,G13),L553,IFERROR(LEFT(L553,LOOKUP(2,1/(MID(L553,ROW(1:500),1)=" ")/(ROW(1:500)&lt;=MAX(10,G13)),ROW(1:500))-1),LEFT(L553,MAX(10,G13)))))</f>
        <v/>
      </c>
      <c r="I553" s="964" t="str">
        <f t="shared" si="104"/>
        <v/>
      </c>
      <c r="J553" s="964" t="str">
        <f t="shared" si="105"/>
        <v/>
      </c>
      <c r="K553" s="964" t="str">
        <f>IF(M552&lt;&gt;"",K552,IF(K552&lt;MAX(A18:A317),K552+1,""))</f>
        <v/>
      </c>
      <c r="L553" s="965" t="str">
        <f>IF(K553="","",IF(M552&lt;&gt;"",M552,INDEX(E18:E317,MATCH(K553,A18:A317,0))))</f>
        <v/>
      </c>
      <c r="M553" s="965" t="str">
        <f t="shared" si="106"/>
        <v/>
      </c>
      <c r="N553" s="965" t="str">
        <f t="shared" si="107"/>
        <v/>
      </c>
      <c r="O553" s="964" t="str">
        <f t="shared" si="108"/>
        <v/>
      </c>
      <c r="P553" s="964" t="str">
        <f t="shared" si="109"/>
        <v/>
      </c>
      <c r="Q553" s="965" t="str">
        <f t="shared" si="110"/>
        <v/>
      </c>
      <c r="R553" s="964" t="str">
        <f>IF(N553="","",IF(COUNTIF(AP18:AP300,TRIM(Q553))&gt;0,"EXCLUSION EXACTE",""))</f>
        <v/>
      </c>
      <c r="S553" s="964" t="str" cm="1">
        <f t="array" ref="S553">IF(N553="","",IF(SUMPRODUCT(--(AP18:AP300&lt;&gt;""),--ISNUMBER(SEARCH(" "&amp;AP18:AP300&amp;" ",Q553)))&gt;0,"BLOQUE MOLLUSQUES",""))</f>
        <v/>
      </c>
      <c r="T553" s="964" t="str" cm="1">
        <f t="array" ref="T553">IF(N553="","",IF(SUMPRODUCT(--(AT18:AT300&lt;&gt;""),--ISNUMBER(SEARCH(" "&amp;AT18:AT300&amp;" ",Q553)))&gt;0,"FORCE MOLLUSQUES",""))</f>
        <v/>
      </c>
      <c r="U553" s="965" t="str">
        <f t="shared" si="111"/>
        <v/>
      </c>
      <c r="V553" s="965" t="str">
        <f t="shared" si="113"/>
        <v/>
      </c>
      <c r="W553" s="977" t="str">
        <f t="shared" si="112"/>
        <v/>
      </c>
      <c r="X553" s="964" t="str" cm="1">
        <f t="array" ref="X553">IF(N553="","",IF(R553&lt;&gt;"","",IF(SUMPRODUCT(--(AN18:AN1500=X17),--(AM18:AM1500&lt;&gt;""),--ISNUMBER(SEARCH(" "&amp;AM18:AM1500&amp;" ",Q553)))&gt;0,X17,"")))</f>
        <v/>
      </c>
      <c r="Y553" s="964" t="str" cm="1">
        <f t="array" ref="Y553">IF(N553="","",IF(R553&lt;&gt;"","",IF(SUMPRODUCT(--(AN18:AN1500=Y17),--(AM18:AM1500&lt;&gt;""),--ISNUMBER(SEARCH(" "&amp;AM18:AM1500&amp;" ",Q553)))&gt;0,Y17,"")))</f>
        <v/>
      </c>
      <c r="Z553" s="964" t="str" cm="1">
        <f t="array" ref="Z553">IF(N553="","",IF(R553&lt;&gt;"","",IF(SUMPRODUCT(--(AN18:AN1500=Z17),--(AM18:AM1500&lt;&gt;""),--ISNUMBER(SEARCH(" "&amp;AM18:AM1500&amp;" ",Q553)))&gt;0,Z17,"")))</f>
        <v/>
      </c>
      <c r="AA553" s="964" t="str" cm="1">
        <f t="array" ref="AA553">IF(N553="","",IF(R553&lt;&gt;"","",IF(SUMPRODUCT(--(AN18:AN1500=AA17),--(AM18:AM1500&lt;&gt;""),--ISNUMBER(SEARCH(" "&amp;AM18:AM1500&amp;" ",Q553)))&gt;0,AA17,"")))</f>
        <v/>
      </c>
      <c r="AB553" s="964" t="str" cm="1">
        <f t="array" ref="AB553">IF(N553="","",IF(R553&lt;&gt;"","",IF(SUMPRODUCT(--(AN18:AN1500=AB17),--(AM18:AM1500&lt;&gt;""),--ISNUMBER(SEARCH(" "&amp;AM18:AM1500&amp;" ",Q553)))&gt;0,AB17,"")))</f>
        <v/>
      </c>
      <c r="AC553" s="964" t="str" cm="1">
        <f t="array" ref="AC553">IF(N553="","",IF(R553&lt;&gt;"","",IF(SUMPRODUCT(--(AN18:AN1500=AC17),--(AM18:AM1500&lt;&gt;""),--ISNUMBER(SEARCH(" "&amp;AM18:AM1500&amp;" ",Q553)))&gt;0,AC17,"")))</f>
        <v/>
      </c>
      <c r="AD553" s="964" t="str" cm="1">
        <f t="array" ref="AD553">IF(N553="","",IF(R553&lt;&gt;"","",IF(SUMPRODUCT(--(AN18:AN1500=AD17),--(AM18:AM1500&lt;&gt;""),--ISNUMBER(SEARCH(" "&amp;AM18:AM1500&amp;" ",Q553)))&gt;0,AD17,"")))</f>
        <v/>
      </c>
      <c r="AE553" s="964" t="str" cm="1">
        <f t="array" ref="AE553">IF(N553="","",IF(R553&lt;&gt;"","",IF(SUMPRODUCT(--(AN18:AN1500=AE17),--(AM18:AM1500&lt;&gt;""),--ISNUMBER(SEARCH(" "&amp;AM18:AM1500&amp;" ",Q553)))&gt;0,AE17,"")))</f>
        <v/>
      </c>
      <c r="AF553" s="964" t="str" cm="1">
        <f t="array" ref="AF553">IF(N553="","",IF(R553&lt;&gt;"","",IF(SUMPRODUCT(--(AN18:AN1500=AF17),--(AM18:AM1500&lt;&gt;""),--ISNUMBER(SEARCH(" "&amp;AM18:AM1500&amp;" ",Q553)))&gt;0,AF17,"")))</f>
        <v/>
      </c>
      <c r="AG553" s="964" t="str" cm="1">
        <f t="array" ref="AG553">IF(N553="","",IF(R553&lt;&gt;"","",IF(SUMPRODUCT(--(AN18:AN1500=AG17),--(AM18:AM1500&lt;&gt;""),--ISNUMBER(SEARCH(" "&amp;AM18:AM1500&amp;" ",Q553)))&gt;0,AG17,"")))</f>
        <v/>
      </c>
      <c r="AH553" s="964" t="str" cm="1">
        <f t="array" ref="AH553">IF(N553="","",IF(R553&lt;&gt;"","",IF(SUMPRODUCT(--(AN18:AN1500=AH17),--(AM18:AM1500&lt;&gt;""),--ISNUMBER(SEARCH(" "&amp;AM18:AM1500&amp;" ",Q553)))&gt;0,AH17,"")))</f>
        <v/>
      </c>
      <c r="AI553" s="964" t="str" cm="1">
        <f t="array" ref="AI553">IF(N553="","",IF(R553&lt;&gt;"","",IF(SUMPRODUCT(--(AN18:AN1500=AI17),--(AM18:AM1500&lt;&gt;""),--ISNUMBER(SEARCH(" "&amp;AM18:AM1500&amp;" ",Q553)))&gt;0,AI17,"")))</f>
        <v/>
      </c>
      <c r="AJ553" s="964" t="str" cm="1">
        <f t="array" ref="AJ553">IF(N553="","",IF(R553&lt;&gt;"","",IF(SUMPRODUCT(--(AN18:AN1500=AJ17),--(AM18:AM1500&lt;&gt;""),--ISNUMBER(SEARCH(" "&amp;AM18:AM1500&amp;" ",Q553)))&gt;0,AJ17,"")))</f>
        <v/>
      </c>
      <c r="AK553" s="964" t="str" cm="1">
        <f t="array" ref="AK553">IF(N553="","",IF(T553&lt;&gt;"",AK17,IF(S553&lt;&gt;"","",IF(R553&lt;&gt;"","",IF(SUMPRODUCT(--(AN18:AN1500=AK17),--(AM18:AM1500&lt;&gt;""),--ISNUMBER(SEARCH(" "&amp;AM18:AM1500&amp;" ",Q553)))&gt;0,AK17,"")))))</f>
        <v/>
      </c>
      <c r="AM553" s="964" t="s">
        <v>2450</v>
      </c>
      <c r="AN553" s="964" t="s">
        <v>1597</v>
      </c>
      <c r="BN553" s="49">
        <v>1</v>
      </c>
    </row>
    <row r="554" spans="3:66" ht="35.1" customHeight="1">
      <c r="C554" s="65"/>
      <c r="D554" s="984" t="str">
        <f t="shared" si="103"/>
        <v/>
      </c>
      <c r="E554" s="982"/>
      <c r="G554" s="963" t="str">
        <f>IF(H554="","",COUNTIF(H18:H554,"&lt;&gt;"))</f>
        <v/>
      </c>
      <c r="H554" s="958" t="str" cm="1">
        <f t="array" ref="H554">IF(L554="","",IF(LEN(L554)&lt;=MAX(10,G13),L554,IFERROR(LEFT(L554,LOOKUP(2,1/(MID(L554,ROW(1:500),1)=" ")/(ROW(1:500)&lt;=MAX(10,G13)),ROW(1:500))-1),LEFT(L554,MAX(10,G13)))))</f>
        <v/>
      </c>
      <c r="I554" s="963" t="str">
        <f t="shared" si="104"/>
        <v/>
      </c>
      <c r="J554" s="963" t="str">
        <f t="shared" si="105"/>
        <v/>
      </c>
      <c r="K554" s="964" t="str">
        <f>IF(M553&lt;&gt;"",K553,IF(K553&lt;MAX(A18:A317),K553+1,""))</f>
        <v/>
      </c>
      <c r="L554" s="965" t="str">
        <f>IF(K554="","",IF(M553&lt;&gt;"",M553,INDEX(E18:E317,MATCH(K554,A18:A317,0))))</f>
        <v/>
      </c>
      <c r="M554" s="965" t="str">
        <f t="shared" si="106"/>
        <v/>
      </c>
      <c r="N554" s="966" t="str">
        <f t="shared" si="107"/>
        <v/>
      </c>
      <c r="O554" s="967" t="str">
        <f t="shared" si="108"/>
        <v/>
      </c>
      <c r="P554" s="967" t="str">
        <f t="shared" si="109"/>
        <v/>
      </c>
      <c r="Q554" s="966" t="str">
        <f t="shared" si="110"/>
        <v/>
      </c>
      <c r="R554" s="967" t="str">
        <f>IF(N554="","",IF(COUNTIF(AP18:AP300,TRIM(Q554))&gt;0,"EXCLUSION EXACTE",""))</f>
        <v/>
      </c>
      <c r="S554" s="967" t="str" cm="1">
        <f t="array" ref="S554">IF(N554="","",IF(SUMPRODUCT(--(AP18:AP300&lt;&gt;""),--ISNUMBER(SEARCH(" "&amp;AP18:AP300&amp;" ",Q554)))&gt;0,"BLOQUE MOLLUSQUES",""))</f>
        <v/>
      </c>
      <c r="T554" s="967" t="str" cm="1">
        <f t="array" ref="T554">IF(N554="","",IF(SUMPRODUCT(--(AT18:AT300&lt;&gt;""),--ISNUMBER(SEARCH(" "&amp;AT18:AT300&amp;" ",Q554)))&gt;0,"FORCE MOLLUSQUES",""))</f>
        <v/>
      </c>
      <c r="U554" s="966" t="str">
        <f t="shared" si="111"/>
        <v/>
      </c>
      <c r="V554" s="966" t="str">
        <f t="shared" si="113"/>
        <v/>
      </c>
      <c r="W554" s="991" t="str">
        <f t="shared" si="112"/>
        <v/>
      </c>
      <c r="X554" s="967" t="str" cm="1">
        <f t="array" ref="X554">IF(N554="","",IF(R554&lt;&gt;"","",IF(SUMPRODUCT(--(AN18:AN1500=X17),--(AM18:AM1500&lt;&gt;""),--ISNUMBER(SEARCH(" "&amp;AM18:AM1500&amp;" ",Q554)))&gt;0,X17,"")))</f>
        <v/>
      </c>
      <c r="Y554" s="967" t="str" cm="1">
        <f t="array" ref="Y554">IF(N554="","",IF(R554&lt;&gt;"","",IF(SUMPRODUCT(--(AN18:AN1500=Y17),--(AM18:AM1500&lt;&gt;""),--ISNUMBER(SEARCH(" "&amp;AM18:AM1500&amp;" ",Q554)))&gt;0,Y17,"")))</f>
        <v/>
      </c>
      <c r="Z554" s="967" t="str" cm="1">
        <f t="array" ref="Z554">IF(N554="","",IF(R554&lt;&gt;"","",IF(SUMPRODUCT(--(AN18:AN1500=Z17),--(AM18:AM1500&lt;&gt;""),--ISNUMBER(SEARCH(" "&amp;AM18:AM1500&amp;" ",Q554)))&gt;0,Z17,"")))</f>
        <v/>
      </c>
      <c r="AA554" s="967" t="str" cm="1">
        <f t="array" ref="AA554">IF(N554="","",IF(R554&lt;&gt;"","",IF(SUMPRODUCT(--(AN18:AN1500=AA17),--(AM18:AM1500&lt;&gt;""),--ISNUMBER(SEARCH(" "&amp;AM18:AM1500&amp;" ",Q554)))&gt;0,AA17,"")))</f>
        <v/>
      </c>
      <c r="AB554" s="967" t="str" cm="1">
        <f t="array" ref="AB554">IF(N554="","",IF(R554&lt;&gt;"","",IF(SUMPRODUCT(--(AN18:AN1500=AB17),--(AM18:AM1500&lt;&gt;""),--ISNUMBER(SEARCH(" "&amp;AM18:AM1500&amp;" ",Q554)))&gt;0,AB17,"")))</f>
        <v/>
      </c>
      <c r="AC554" s="967" t="str" cm="1">
        <f t="array" ref="AC554">IF(N554="","",IF(R554&lt;&gt;"","",IF(SUMPRODUCT(--(AN18:AN1500=AC17),--(AM18:AM1500&lt;&gt;""),--ISNUMBER(SEARCH(" "&amp;AM18:AM1500&amp;" ",Q554)))&gt;0,AC17,"")))</f>
        <v/>
      </c>
      <c r="AD554" s="967" t="str" cm="1">
        <f t="array" ref="AD554">IF(N554="","",IF(R554&lt;&gt;"","",IF(SUMPRODUCT(--(AN18:AN1500=AD17),--(AM18:AM1500&lt;&gt;""),--ISNUMBER(SEARCH(" "&amp;AM18:AM1500&amp;" ",Q554)))&gt;0,AD17,"")))</f>
        <v/>
      </c>
      <c r="AE554" s="967" t="str" cm="1">
        <f t="array" ref="AE554">IF(N554="","",IF(R554&lt;&gt;"","",IF(SUMPRODUCT(--(AN18:AN1500=AE17),--(AM18:AM1500&lt;&gt;""),--ISNUMBER(SEARCH(" "&amp;AM18:AM1500&amp;" ",Q554)))&gt;0,AE17,"")))</f>
        <v/>
      </c>
      <c r="AF554" s="967" t="str" cm="1">
        <f t="array" ref="AF554">IF(N554="","",IF(R554&lt;&gt;"","",IF(SUMPRODUCT(--(AN18:AN1500=AF17),--(AM18:AM1500&lt;&gt;""),--ISNUMBER(SEARCH(" "&amp;AM18:AM1500&amp;" ",Q554)))&gt;0,AF17,"")))</f>
        <v/>
      </c>
      <c r="AG554" s="967" t="str" cm="1">
        <f t="array" ref="AG554">IF(N554="","",IF(R554&lt;&gt;"","",IF(SUMPRODUCT(--(AN18:AN1500=AG17),--(AM18:AM1500&lt;&gt;""),--ISNUMBER(SEARCH(" "&amp;AM18:AM1500&amp;" ",Q554)))&gt;0,AG17,"")))</f>
        <v/>
      </c>
      <c r="AH554" s="967" t="str" cm="1">
        <f t="array" ref="AH554">IF(N554="","",IF(R554&lt;&gt;"","",IF(SUMPRODUCT(--(AN18:AN1500=AH17),--(AM18:AM1500&lt;&gt;""),--ISNUMBER(SEARCH(" "&amp;AM18:AM1500&amp;" ",Q554)))&gt;0,AH17,"")))</f>
        <v/>
      </c>
      <c r="AI554" s="967" t="str" cm="1">
        <f t="array" ref="AI554">IF(N554="","",IF(R554&lt;&gt;"","",IF(SUMPRODUCT(--(AN18:AN1500=AI17),--(AM18:AM1500&lt;&gt;""),--ISNUMBER(SEARCH(" "&amp;AM18:AM1500&amp;" ",Q554)))&gt;0,AI17,"")))</f>
        <v/>
      </c>
      <c r="AJ554" s="967" t="str" cm="1">
        <f t="array" ref="AJ554">IF(N554="","",IF(R554&lt;&gt;"","",IF(SUMPRODUCT(--(AN18:AN1500=AJ17),--(AM18:AM1500&lt;&gt;""),--ISNUMBER(SEARCH(" "&amp;AM18:AM1500&amp;" ",Q554)))&gt;0,AJ17,"")))</f>
        <v/>
      </c>
      <c r="AK554" s="967" t="str" cm="1">
        <f t="array" ref="AK554">IF(N554="","",IF(T554&lt;&gt;"",AK17,IF(S554&lt;&gt;"","",IF(R554&lt;&gt;"","",IF(SUMPRODUCT(--(AN18:AN1500=AK17),--(AM18:AM1500&lt;&gt;""),--ISNUMBER(SEARCH(" "&amp;AM18:AM1500&amp;" ",Q554)))&gt;0,AK17,"")))))</f>
        <v/>
      </c>
      <c r="AM554" s="968" t="s">
        <v>2280</v>
      </c>
      <c r="AN554" s="968" t="s">
        <v>1597</v>
      </c>
      <c r="BN554" s="49">
        <v>1</v>
      </c>
    </row>
    <row r="555" spans="3:66" ht="35.1" customHeight="1">
      <c r="C555" s="65"/>
      <c r="D555" s="984" t="str">
        <f t="shared" si="103"/>
        <v/>
      </c>
      <c r="E555" s="982"/>
      <c r="G555" s="964" t="str">
        <f>IF(H555="","",COUNTIF(H18:H555,"&lt;&gt;"))</f>
        <v/>
      </c>
      <c r="H555" s="965" t="str" cm="1">
        <f t="array" ref="H555">IF(L555="","",IF(LEN(L555)&lt;=MAX(10,G13),L555,IFERROR(LEFT(L555,LOOKUP(2,1/(MID(L555,ROW(1:500),1)=" ")/(ROW(1:500)&lt;=MAX(10,G13)),ROW(1:500))-1),LEFT(L555,MAX(10,G13)))))</f>
        <v/>
      </c>
      <c r="I555" s="964" t="str">
        <f t="shared" si="104"/>
        <v/>
      </c>
      <c r="J555" s="964" t="str">
        <f t="shared" si="105"/>
        <v/>
      </c>
      <c r="K555" s="964" t="str">
        <f>IF(M554&lt;&gt;"",K554,IF(K554&lt;MAX(A18:A317),K554+1,""))</f>
        <v/>
      </c>
      <c r="L555" s="965" t="str">
        <f>IF(K555="","",IF(M554&lt;&gt;"",M554,INDEX(E18:E317,MATCH(K555,A18:A317,0))))</f>
        <v/>
      </c>
      <c r="M555" s="965" t="str">
        <f t="shared" si="106"/>
        <v/>
      </c>
      <c r="N555" s="965" t="str">
        <f t="shared" si="107"/>
        <v/>
      </c>
      <c r="O555" s="964" t="str">
        <f t="shared" si="108"/>
        <v/>
      </c>
      <c r="P555" s="964" t="str">
        <f t="shared" si="109"/>
        <v/>
      </c>
      <c r="Q555" s="965" t="str">
        <f t="shared" si="110"/>
        <v/>
      </c>
      <c r="R555" s="964" t="str">
        <f>IF(N555="","",IF(COUNTIF(AP18:AP300,TRIM(Q555))&gt;0,"EXCLUSION EXACTE",""))</f>
        <v/>
      </c>
      <c r="S555" s="964" t="str" cm="1">
        <f t="array" ref="S555">IF(N555="","",IF(SUMPRODUCT(--(AP18:AP300&lt;&gt;""),--ISNUMBER(SEARCH(" "&amp;AP18:AP300&amp;" ",Q555)))&gt;0,"BLOQUE MOLLUSQUES",""))</f>
        <v/>
      </c>
      <c r="T555" s="964" t="str" cm="1">
        <f t="array" ref="T555">IF(N555="","",IF(SUMPRODUCT(--(AT18:AT300&lt;&gt;""),--ISNUMBER(SEARCH(" "&amp;AT18:AT300&amp;" ",Q555)))&gt;0,"FORCE MOLLUSQUES",""))</f>
        <v/>
      </c>
      <c r="U555" s="965" t="str">
        <f t="shared" si="111"/>
        <v/>
      </c>
      <c r="V555" s="965" t="str">
        <f t="shared" si="113"/>
        <v/>
      </c>
      <c r="W555" s="977" t="str">
        <f t="shared" si="112"/>
        <v/>
      </c>
      <c r="X555" s="964" t="str" cm="1">
        <f t="array" ref="X555">IF(N555="","",IF(R555&lt;&gt;"","",IF(SUMPRODUCT(--(AN18:AN1500=X17),--(AM18:AM1500&lt;&gt;""),--ISNUMBER(SEARCH(" "&amp;AM18:AM1500&amp;" ",Q555)))&gt;0,X17,"")))</f>
        <v/>
      </c>
      <c r="Y555" s="964" t="str" cm="1">
        <f t="array" ref="Y555">IF(N555="","",IF(R555&lt;&gt;"","",IF(SUMPRODUCT(--(AN18:AN1500=Y17),--(AM18:AM1500&lt;&gt;""),--ISNUMBER(SEARCH(" "&amp;AM18:AM1500&amp;" ",Q555)))&gt;0,Y17,"")))</f>
        <v/>
      </c>
      <c r="Z555" s="964" t="str" cm="1">
        <f t="array" ref="Z555">IF(N555="","",IF(R555&lt;&gt;"","",IF(SUMPRODUCT(--(AN18:AN1500=Z17),--(AM18:AM1500&lt;&gt;""),--ISNUMBER(SEARCH(" "&amp;AM18:AM1500&amp;" ",Q555)))&gt;0,Z17,"")))</f>
        <v/>
      </c>
      <c r="AA555" s="964" t="str" cm="1">
        <f t="array" ref="AA555">IF(N555="","",IF(R555&lt;&gt;"","",IF(SUMPRODUCT(--(AN18:AN1500=AA17),--(AM18:AM1500&lt;&gt;""),--ISNUMBER(SEARCH(" "&amp;AM18:AM1500&amp;" ",Q555)))&gt;0,AA17,"")))</f>
        <v/>
      </c>
      <c r="AB555" s="964" t="str" cm="1">
        <f t="array" ref="AB555">IF(N555="","",IF(R555&lt;&gt;"","",IF(SUMPRODUCT(--(AN18:AN1500=AB17),--(AM18:AM1500&lt;&gt;""),--ISNUMBER(SEARCH(" "&amp;AM18:AM1500&amp;" ",Q555)))&gt;0,AB17,"")))</f>
        <v/>
      </c>
      <c r="AC555" s="964" t="str" cm="1">
        <f t="array" ref="AC555">IF(N555="","",IF(R555&lt;&gt;"","",IF(SUMPRODUCT(--(AN18:AN1500=AC17),--(AM18:AM1500&lt;&gt;""),--ISNUMBER(SEARCH(" "&amp;AM18:AM1500&amp;" ",Q555)))&gt;0,AC17,"")))</f>
        <v/>
      </c>
      <c r="AD555" s="964" t="str" cm="1">
        <f t="array" ref="AD555">IF(N555="","",IF(R555&lt;&gt;"","",IF(SUMPRODUCT(--(AN18:AN1500=AD17),--(AM18:AM1500&lt;&gt;""),--ISNUMBER(SEARCH(" "&amp;AM18:AM1500&amp;" ",Q555)))&gt;0,AD17,"")))</f>
        <v/>
      </c>
      <c r="AE555" s="964" t="str" cm="1">
        <f t="array" ref="AE555">IF(N555="","",IF(R555&lt;&gt;"","",IF(SUMPRODUCT(--(AN18:AN1500=AE17),--(AM18:AM1500&lt;&gt;""),--ISNUMBER(SEARCH(" "&amp;AM18:AM1500&amp;" ",Q555)))&gt;0,AE17,"")))</f>
        <v/>
      </c>
      <c r="AF555" s="964" t="str" cm="1">
        <f t="array" ref="AF555">IF(N555="","",IF(R555&lt;&gt;"","",IF(SUMPRODUCT(--(AN18:AN1500=AF17),--(AM18:AM1500&lt;&gt;""),--ISNUMBER(SEARCH(" "&amp;AM18:AM1500&amp;" ",Q555)))&gt;0,AF17,"")))</f>
        <v/>
      </c>
      <c r="AG555" s="964" t="str" cm="1">
        <f t="array" ref="AG555">IF(N555="","",IF(R555&lt;&gt;"","",IF(SUMPRODUCT(--(AN18:AN1500=AG17),--(AM18:AM1500&lt;&gt;""),--ISNUMBER(SEARCH(" "&amp;AM18:AM1500&amp;" ",Q555)))&gt;0,AG17,"")))</f>
        <v/>
      </c>
      <c r="AH555" s="964" t="str" cm="1">
        <f t="array" ref="AH555">IF(N555="","",IF(R555&lt;&gt;"","",IF(SUMPRODUCT(--(AN18:AN1500=AH17),--(AM18:AM1500&lt;&gt;""),--ISNUMBER(SEARCH(" "&amp;AM18:AM1500&amp;" ",Q555)))&gt;0,AH17,"")))</f>
        <v/>
      </c>
      <c r="AI555" s="964" t="str" cm="1">
        <f t="array" ref="AI555">IF(N555="","",IF(R555&lt;&gt;"","",IF(SUMPRODUCT(--(AN18:AN1500=AI17),--(AM18:AM1500&lt;&gt;""),--ISNUMBER(SEARCH(" "&amp;AM18:AM1500&amp;" ",Q555)))&gt;0,AI17,"")))</f>
        <v/>
      </c>
      <c r="AJ555" s="964" t="str" cm="1">
        <f t="array" ref="AJ555">IF(N555="","",IF(R555&lt;&gt;"","",IF(SUMPRODUCT(--(AN18:AN1500=AJ17),--(AM18:AM1500&lt;&gt;""),--ISNUMBER(SEARCH(" "&amp;AM18:AM1500&amp;" ",Q555)))&gt;0,AJ17,"")))</f>
        <v/>
      </c>
      <c r="AK555" s="964" t="str" cm="1">
        <f t="array" ref="AK555">IF(N555="","",IF(T555&lt;&gt;"",AK17,IF(S555&lt;&gt;"","",IF(R555&lt;&gt;"","",IF(SUMPRODUCT(--(AN18:AN1500=AK17),--(AM18:AM1500&lt;&gt;""),--ISNUMBER(SEARCH(" "&amp;AM18:AM1500&amp;" ",Q555)))&gt;0,AK17,"")))))</f>
        <v/>
      </c>
      <c r="AM555" s="964" t="s">
        <v>2281</v>
      </c>
      <c r="AN555" s="964" t="s">
        <v>1597</v>
      </c>
      <c r="BN555" s="49">
        <v>1</v>
      </c>
    </row>
    <row r="556" spans="3:66" ht="35.1" customHeight="1">
      <c r="C556" s="65"/>
      <c r="D556" s="984" t="str">
        <f t="shared" si="103"/>
        <v/>
      </c>
      <c r="E556" s="982"/>
      <c r="G556" s="963" t="str">
        <f>IF(H556="","",COUNTIF(H18:H556,"&lt;&gt;"))</f>
        <v/>
      </c>
      <c r="H556" s="958" t="str" cm="1">
        <f t="array" ref="H556">IF(L556="","",IF(LEN(L556)&lt;=MAX(10,G13),L556,IFERROR(LEFT(L556,LOOKUP(2,1/(MID(L556,ROW(1:500),1)=" ")/(ROW(1:500)&lt;=MAX(10,G13)),ROW(1:500))-1),LEFT(L556,MAX(10,G13)))))</f>
        <v/>
      </c>
      <c r="I556" s="963" t="str">
        <f t="shared" si="104"/>
        <v/>
      </c>
      <c r="J556" s="963" t="str">
        <f t="shared" si="105"/>
        <v/>
      </c>
      <c r="K556" s="964" t="str">
        <f>IF(M555&lt;&gt;"",K555,IF(K555&lt;MAX(A18:A317),K555+1,""))</f>
        <v/>
      </c>
      <c r="L556" s="965" t="str">
        <f>IF(K556="","",IF(M555&lt;&gt;"",M555,INDEX(E18:E317,MATCH(K556,A18:A317,0))))</f>
        <v/>
      </c>
      <c r="M556" s="965" t="str">
        <f t="shared" si="106"/>
        <v/>
      </c>
      <c r="N556" s="966" t="str">
        <f t="shared" si="107"/>
        <v/>
      </c>
      <c r="O556" s="967" t="str">
        <f t="shared" si="108"/>
        <v/>
      </c>
      <c r="P556" s="967" t="str">
        <f t="shared" si="109"/>
        <v/>
      </c>
      <c r="Q556" s="966" t="str">
        <f t="shared" si="110"/>
        <v/>
      </c>
      <c r="R556" s="967" t="str">
        <f>IF(N556="","",IF(COUNTIF(AP18:AP300,TRIM(Q556))&gt;0,"EXCLUSION EXACTE",""))</f>
        <v/>
      </c>
      <c r="S556" s="967" t="str" cm="1">
        <f t="array" ref="S556">IF(N556="","",IF(SUMPRODUCT(--(AP18:AP300&lt;&gt;""),--ISNUMBER(SEARCH(" "&amp;AP18:AP300&amp;" ",Q556)))&gt;0,"BLOQUE MOLLUSQUES",""))</f>
        <v/>
      </c>
      <c r="T556" s="967" t="str" cm="1">
        <f t="array" ref="T556">IF(N556="","",IF(SUMPRODUCT(--(AT18:AT300&lt;&gt;""),--ISNUMBER(SEARCH(" "&amp;AT18:AT300&amp;" ",Q556)))&gt;0,"FORCE MOLLUSQUES",""))</f>
        <v/>
      </c>
      <c r="U556" s="966" t="str">
        <f t="shared" si="111"/>
        <v/>
      </c>
      <c r="V556" s="966" t="str">
        <f t="shared" si="113"/>
        <v/>
      </c>
      <c r="W556" s="991" t="str">
        <f t="shared" si="112"/>
        <v/>
      </c>
      <c r="X556" s="967" t="str" cm="1">
        <f t="array" ref="X556">IF(N556="","",IF(R556&lt;&gt;"","",IF(SUMPRODUCT(--(AN18:AN1500=X17),--(AM18:AM1500&lt;&gt;""),--ISNUMBER(SEARCH(" "&amp;AM18:AM1500&amp;" ",Q556)))&gt;0,X17,"")))</f>
        <v/>
      </c>
      <c r="Y556" s="967" t="str" cm="1">
        <f t="array" ref="Y556">IF(N556="","",IF(R556&lt;&gt;"","",IF(SUMPRODUCT(--(AN18:AN1500=Y17),--(AM18:AM1500&lt;&gt;""),--ISNUMBER(SEARCH(" "&amp;AM18:AM1500&amp;" ",Q556)))&gt;0,Y17,"")))</f>
        <v/>
      </c>
      <c r="Z556" s="967" t="str" cm="1">
        <f t="array" ref="Z556">IF(N556="","",IF(R556&lt;&gt;"","",IF(SUMPRODUCT(--(AN18:AN1500=Z17),--(AM18:AM1500&lt;&gt;""),--ISNUMBER(SEARCH(" "&amp;AM18:AM1500&amp;" ",Q556)))&gt;0,Z17,"")))</f>
        <v/>
      </c>
      <c r="AA556" s="967" t="str" cm="1">
        <f t="array" ref="AA556">IF(N556="","",IF(R556&lt;&gt;"","",IF(SUMPRODUCT(--(AN18:AN1500=AA17),--(AM18:AM1500&lt;&gt;""),--ISNUMBER(SEARCH(" "&amp;AM18:AM1500&amp;" ",Q556)))&gt;0,AA17,"")))</f>
        <v/>
      </c>
      <c r="AB556" s="967" t="str" cm="1">
        <f t="array" ref="AB556">IF(N556="","",IF(R556&lt;&gt;"","",IF(SUMPRODUCT(--(AN18:AN1500=AB17),--(AM18:AM1500&lt;&gt;""),--ISNUMBER(SEARCH(" "&amp;AM18:AM1500&amp;" ",Q556)))&gt;0,AB17,"")))</f>
        <v/>
      </c>
      <c r="AC556" s="967" t="str" cm="1">
        <f t="array" ref="AC556">IF(N556="","",IF(R556&lt;&gt;"","",IF(SUMPRODUCT(--(AN18:AN1500=AC17),--(AM18:AM1500&lt;&gt;""),--ISNUMBER(SEARCH(" "&amp;AM18:AM1500&amp;" ",Q556)))&gt;0,AC17,"")))</f>
        <v/>
      </c>
      <c r="AD556" s="967" t="str" cm="1">
        <f t="array" ref="AD556">IF(N556="","",IF(R556&lt;&gt;"","",IF(SUMPRODUCT(--(AN18:AN1500=AD17),--(AM18:AM1500&lt;&gt;""),--ISNUMBER(SEARCH(" "&amp;AM18:AM1500&amp;" ",Q556)))&gt;0,AD17,"")))</f>
        <v/>
      </c>
      <c r="AE556" s="967" t="str" cm="1">
        <f t="array" ref="AE556">IF(N556="","",IF(R556&lt;&gt;"","",IF(SUMPRODUCT(--(AN18:AN1500=AE17),--(AM18:AM1500&lt;&gt;""),--ISNUMBER(SEARCH(" "&amp;AM18:AM1500&amp;" ",Q556)))&gt;0,AE17,"")))</f>
        <v/>
      </c>
      <c r="AF556" s="967" t="str" cm="1">
        <f t="array" ref="AF556">IF(N556="","",IF(R556&lt;&gt;"","",IF(SUMPRODUCT(--(AN18:AN1500=AF17),--(AM18:AM1500&lt;&gt;""),--ISNUMBER(SEARCH(" "&amp;AM18:AM1500&amp;" ",Q556)))&gt;0,AF17,"")))</f>
        <v/>
      </c>
      <c r="AG556" s="967" t="str" cm="1">
        <f t="array" ref="AG556">IF(N556="","",IF(R556&lt;&gt;"","",IF(SUMPRODUCT(--(AN18:AN1500=AG17),--(AM18:AM1500&lt;&gt;""),--ISNUMBER(SEARCH(" "&amp;AM18:AM1500&amp;" ",Q556)))&gt;0,AG17,"")))</f>
        <v/>
      </c>
      <c r="AH556" s="967" t="str" cm="1">
        <f t="array" ref="AH556">IF(N556="","",IF(R556&lt;&gt;"","",IF(SUMPRODUCT(--(AN18:AN1500=AH17),--(AM18:AM1500&lt;&gt;""),--ISNUMBER(SEARCH(" "&amp;AM18:AM1500&amp;" ",Q556)))&gt;0,AH17,"")))</f>
        <v/>
      </c>
      <c r="AI556" s="967" t="str" cm="1">
        <f t="array" ref="AI556">IF(N556="","",IF(R556&lt;&gt;"","",IF(SUMPRODUCT(--(AN18:AN1500=AI17),--(AM18:AM1500&lt;&gt;""),--ISNUMBER(SEARCH(" "&amp;AM18:AM1500&amp;" ",Q556)))&gt;0,AI17,"")))</f>
        <v/>
      </c>
      <c r="AJ556" s="967" t="str" cm="1">
        <f t="array" ref="AJ556">IF(N556="","",IF(R556&lt;&gt;"","",IF(SUMPRODUCT(--(AN18:AN1500=AJ17),--(AM18:AM1500&lt;&gt;""),--ISNUMBER(SEARCH(" "&amp;AM18:AM1500&amp;" ",Q556)))&gt;0,AJ17,"")))</f>
        <v/>
      </c>
      <c r="AK556" s="967" t="str" cm="1">
        <f t="array" ref="AK556">IF(N556="","",IF(T556&lt;&gt;"",AK17,IF(S556&lt;&gt;"","",IF(R556&lt;&gt;"","",IF(SUMPRODUCT(--(AN18:AN1500=AK17),--(AM18:AM1500&lt;&gt;""),--ISNUMBER(SEARCH(" "&amp;AM18:AM1500&amp;" ",Q556)))&gt;0,AK17,"")))))</f>
        <v/>
      </c>
      <c r="AM556" s="968" t="s">
        <v>2282</v>
      </c>
      <c r="AN556" s="968" t="s">
        <v>1597</v>
      </c>
      <c r="BN556" s="49">
        <v>1</v>
      </c>
    </row>
    <row r="557" spans="3:66" ht="35.1" customHeight="1">
      <c r="C557" s="65"/>
      <c r="D557" s="984" t="str">
        <f t="shared" si="103"/>
        <v/>
      </c>
      <c r="E557" s="982"/>
      <c r="G557" s="964" t="str">
        <f>IF(H557="","",COUNTIF(H18:H557,"&lt;&gt;"))</f>
        <v/>
      </c>
      <c r="H557" s="965" t="str" cm="1">
        <f t="array" ref="H557">IF(L557="","",IF(LEN(L557)&lt;=MAX(10,G13),L557,IFERROR(LEFT(L557,LOOKUP(2,1/(MID(L557,ROW(1:500),1)=" ")/(ROW(1:500)&lt;=MAX(10,G13)),ROW(1:500))-1),LEFT(L557,MAX(10,G13)))))</f>
        <v/>
      </c>
      <c r="I557" s="964" t="str">
        <f t="shared" si="104"/>
        <v/>
      </c>
      <c r="J557" s="964" t="str">
        <f t="shared" si="105"/>
        <v/>
      </c>
      <c r="K557" s="964" t="str">
        <f>IF(M556&lt;&gt;"",K556,IF(K556&lt;MAX(A18:A317),K556+1,""))</f>
        <v/>
      </c>
      <c r="L557" s="965" t="str">
        <f>IF(K557="","",IF(M556&lt;&gt;"",M556,INDEX(E18:E317,MATCH(K557,A18:A317,0))))</f>
        <v/>
      </c>
      <c r="M557" s="965" t="str">
        <f t="shared" si="106"/>
        <v/>
      </c>
      <c r="N557" s="965" t="str">
        <f t="shared" si="107"/>
        <v/>
      </c>
      <c r="O557" s="964" t="str">
        <f t="shared" si="108"/>
        <v/>
      </c>
      <c r="P557" s="964" t="str">
        <f t="shared" si="109"/>
        <v/>
      </c>
      <c r="Q557" s="965" t="str">
        <f t="shared" si="110"/>
        <v/>
      </c>
      <c r="R557" s="964" t="str">
        <f>IF(N557="","",IF(COUNTIF(AP18:AP300,TRIM(Q557))&gt;0,"EXCLUSION EXACTE",""))</f>
        <v/>
      </c>
      <c r="S557" s="964" t="str" cm="1">
        <f t="array" ref="S557">IF(N557="","",IF(SUMPRODUCT(--(AP18:AP300&lt;&gt;""),--ISNUMBER(SEARCH(" "&amp;AP18:AP300&amp;" ",Q557)))&gt;0,"BLOQUE MOLLUSQUES",""))</f>
        <v/>
      </c>
      <c r="T557" s="964" t="str" cm="1">
        <f t="array" ref="T557">IF(N557="","",IF(SUMPRODUCT(--(AT18:AT300&lt;&gt;""),--ISNUMBER(SEARCH(" "&amp;AT18:AT300&amp;" ",Q557)))&gt;0,"FORCE MOLLUSQUES",""))</f>
        <v/>
      </c>
      <c r="U557" s="965" t="str">
        <f t="shared" si="111"/>
        <v/>
      </c>
      <c r="V557" s="965" t="str">
        <f t="shared" si="113"/>
        <v/>
      </c>
      <c r="W557" s="977" t="str">
        <f t="shared" si="112"/>
        <v/>
      </c>
      <c r="X557" s="964" t="str" cm="1">
        <f t="array" ref="X557">IF(N557="","",IF(R557&lt;&gt;"","",IF(SUMPRODUCT(--(AN18:AN1500=X17),--(AM18:AM1500&lt;&gt;""),--ISNUMBER(SEARCH(" "&amp;AM18:AM1500&amp;" ",Q557)))&gt;0,X17,"")))</f>
        <v/>
      </c>
      <c r="Y557" s="964" t="str" cm="1">
        <f t="array" ref="Y557">IF(N557="","",IF(R557&lt;&gt;"","",IF(SUMPRODUCT(--(AN18:AN1500=Y17),--(AM18:AM1500&lt;&gt;""),--ISNUMBER(SEARCH(" "&amp;AM18:AM1500&amp;" ",Q557)))&gt;0,Y17,"")))</f>
        <v/>
      </c>
      <c r="Z557" s="964" t="str" cm="1">
        <f t="array" ref="Z557">IF(N557="","",IF(R557&lt;&gt;"","",IF(SUMPRODUCT(--(AN18:AN1500=Z17),--(AM18:AM1500&lt;&gt;""),--ISNUMBER(SEARCH(" "&amp;AM18:AM1500&amp;" ",Q557)))&gt;0,Z17,"")))</f>
        <v/>
      </c>
      <c r="AA557" s="964" t="str" cm="1">
        <f t="array" ref="AA557">IF(N557="","",IF(R557&lt;&gt;"","",IF(SUMPRODUCT(--(AN18:AN1500=AA17),--(AM18:AM1500&lt;&gt;""),--ISNUMBER(SEARCH(" "&amp;AM18:AM1500&amp;" ",Q557)))&gt;0,AA17,"")))</f>
        <v/>
      </c>
      <c r="AB557" s="964" t="str" cm="1">
        <f t="array" ref="AB557">IF(N557="","",IF(R557&lt;&gt;"","",IF(SUMPRODUCT(--(AN18:AN1500=AB17),--(AM18:AM1500&lt;&gt;""),--ISNUMBER(SEARCH(" "&amp;AM18:AM1500&amp;" ",Q557)))&gt;0,AB17,"")))</f>
        <v/>
      </c>
      <c r="AC557" s="964" t="str" cm="1">
        <f t="array" ref="AC557">IF(N557="","",IF(R557&lt;&gt;"","",IF(SUMPRODUCT(--(AN18:AN1500=AC17),--(AM18:AM1500&lt;&gt;""),--ISNUMBER(SEARCH(" "&amp;AM18:AM1500&amp;" ",Q557)))&gt;0,AC17,"")))</f>
        <v/>
      </c>
      <c r="AD557" s="964" t="str" cm="1">
        <f t="array" ref="AD557">IF(N557="","",IF(R557&lt;&gt;"","",IF(SUMPRODUCT(--(AN18:AN1500=AD17),--(AM18:AM1500&lt;&gt;""),--ISNUMBER(SEARCH(" "&amp;AM18:AM1500&amp;" ",Q557)))&gt;0,AD17,"")))</f>
        <v/>
      </c>
      <c r="AE557" s="964" t="str" cm="1">
        <f t="array" ref="AE557">IF(N557="","",IF(R557&lt;&gt;"","",IF(SUMPRODUCT(--(AN18:AN1500=AE17),--(AM18:AM1500&lt;&gt;""),--ISNUMBER(SEARCH(" "&amp;AM18:AM1500&amp;" ",Q557)))&gt;0,AE17,"")))</f>
        <v/>
      </c>
      <c r="AF557" s="964" t="str" cm="1">
        <f t="array" ref="AF557">IF(N557="","",IF(R557&lt;&gt;"","",IF(SUMPRODUCT(--(AN18:AN1500=AF17),--(AM18:AM1500&lt;&gt;""),--ISNUMBER(SEARCH(" "&amp;AM18:AM1500&amp;" ",Q557)))&gt;0,AF17,"")))</f>
        <v/>
      </c>
      <c r="AG557" s="964" t="str" cm="1">
        <f t="array" ref="AG557">IF(N557="","",IF(R557&lt;&gt;"","",IF(SUMPRODUCT(--(AN18:AN1500=AG17),--(AM18:AM1500&lt;&gt;""),--ISNUMBER(SEARCH(" "&amp;AM18:AM1500&amp;" ",Q557)))&gt;0,AG17,"")))</f>
        <v/>
      </c>
      <c r="AH557" s="964" t="str" cm="1">
        <f t="array" ref="AH557">IF(N557="","",IF(R557&lt;&gt;"","",IF(SUMPRODUCT(--(AN18:AN1500=AH17),--(AM18:AM1500&lt;&gt;""),--ISNUMBER(SEARCH(" "&amp;AM18:AM1500&amp;" ",Q557)))&gt;0,AH17,"")))</f>
        <v/>
      </c>
      <c r="AI557" s="964" t="str" cm="1">
        <f t="array" ref="AI557">IF(N557="","",IF(R557&lt;&gt;"","",IF(SUMPRODUCT(--(AN18:AN1500=AI17),--(AM18:AM1500&lt;&gt;""),--ISNUMBER(SEARCH(" "&amp;AM18:AM1500&amp;" ",Q557)))&gt;0,AI17,"")))</f>
        <v/>
      </c>
      <c r="AJ557" s="964" t="str" cm="1">
        <f t="array" ref="AJ557">IF(N557="","",IF(R557&lt;&gt;"","",IF(SUMPRODUCT(--(AN18:AN1500=AJ17),--(AM18:AM1500&lt;&gt;""),--ISNUMBER(SEARCH(" "&amp;AM18:AM1500&amp;" ",Q557)))&gt;0,AJ17,"")))</f>
        <v/>
      </c>
      <c r="AK557" s="964" t="str" cm="1">
        <f t="array" ref="AK557">IF(N557="","",IF(T557&lt;&gt;"",AK17,IF(S557&lt;&gt;"","",IF(R557&lt;&gt;"","",IF(SUMPRODUCT(--(AN18:AN1500=AK17),--(AM18:AM1500&lt;&gt;""),--ISNUMBER(SEARCH(" "&amp;AM18:AM1500&amp;" ",Q557)))&gt;0,AK17,"")))))</f>
        <v/>
      </c>
      <c r="AM557" s="964" t="s">
        <v>580</v>
      </c>
      <c r="AN557" s="964" t="s">
        <v>1597</v>
      </c>
      <c r="BN557" s="49">
        <v>1</v>
      </c>
    </row>
    <row r="558" spans="3:66" ht="35.1" customHeight="1">
      <c r="C558" s="65"/>
      <c r="D558" s="984" t="str">
        <f t="shared" si="103"/>
        <v/>
      </c>
      <c r="E558" s="982"/>
      <c r="G558" s="963" t="str">
        <f>IF(H558="","",COUNTIF(H18:H558,"&lt;&gt;"))</f>
        <v/>
      </c>
      <c r="H558" s="958" t="str" cm="1">
        <f t="array" ref="H558">IF(L558="","",IF(LEN(L558)&lt;=MAX(10,G13),L558,IFERROR(LEFT(L558,LOOKUP(2,1/(MID(L558,ROW(1:500),1)=" ")/(ROW(1:500)&lt;=MAX(10,G13)),ROW(1:500))-1),LEFT(L558,MAX(10,G13)))))</f>
        <v/>
      </c>
      <c r="I558" s="963" t="str">
        <f t="shared" si="104"/>
        <v/>
      </c>
      <c r="J558" s="963" t="str">
        <f t="shared" si="105"/>
        <v/>
      </c>
      <c r="K558" s="964" t="str">
        <f>IF(M557&lt;&gt;"",K557,IF(K557&lt;MAX(A18:A317),K557+1,""))</f>
        <v/>
      </c>
      <c r="L558" s="965" t="str">
        <f>IF(K558="","",IF(M557&lt;&gt;"",M557,INDEX(E18:E317,MATCH(K558,A18:A317,0))))</f>
        <v/>
      </c>
      <c r="M558" s="965" t="str">
        <f t="shared" si="106"/>
        <v/>
      </c>
      <c r="N558" s="966" t="str">
        <f t="shared" si="107"/>
        <v/>
      </c>
      <c r="O558" s="967" t="str">
        <f t="shared" si="108"/>
        <v/>
      </c>
      <c r="P558" s="967" t="str">
        <f t="shared" si="109"/>
        <v/>
      </c>
      <c r="Q558" s="966" t="str">
        <f t="shared" si="110"/>
        <v/>
      </c>
      <c r="R558" s="967" t="str">
        <f>IF(N558="","",IF(COUNTIF(AP18:AP300,TRIM(Q558))&gt;0,"EXCLUSION EXACTE",""))</f>
        <v/>
      </c>
      <c r="S558" s="967" t="str" cm="1">
        <f t="array" ref="S558">IF(N558="","",IF(SUMPRODUCT(--(AP18:AP300&lt;&gt;""),--ISNUMBER(SEARCH(" "&amp;AP18:AP300&amp;" ",Q558)))&gt;0,"BLOQUE MOLLUSQUES",""))</f>
        <v/>
      </c>
      <c r="T558" s="967" t="str" cm="1">
        <f t="array" ref="T558">IF(N558="","",IF(SUMPRODUCT(--(AT18:AT300&lt;&gt;""),--ISNUMBER(SEARCH(" "&amp;AT18:AT300&amp;" ",Q558)))&gt;0,"FORCE MOLLUSQUES",""))</f>
        <v/>
      </c>
      <c r="U558" s="966" t="str">
        <f t="shared" si="111"/>
        <v/>
      </c>
      <c r="V558" s="966" t="str">
        <f t="shared" si="113"/>
        <v/>
      </c>
      <c r="W558" s="991" t="str">
        <f t="shared" si="112"/>
        <v/>
      </c>
      <c r="X558" s="967" t="str" cm="1">
        <f t="array" ref="X558">IF(N558="","",IF(R558&lt;&gt;"","",IF(SUMPRODUCT(--(AN18:AN1500=X17),--(AM18:AM1500&lt;&gt;""),--ISNUMBER(SEARCH(" "&amp;AM18:AM1500&amp;" ",Q558)))&gt;0,X17,"")))</f>
        <v/>
      </c>
      <c r="Y558" s="967" t="str" cm="1">
        <f t="array" ref="Y558">IF(N558="","",IF(R558&lt;&gt;"","",IF(SUMPRODUCT(--(AN18:AN1500=Y17),--(AM18:AM1500&lt;&gt;""),--ISNUMBER(SEARCH(" "&amp;AM18:AM1500&amp;" ",Q558)))&gt;0,Y17,"")))</f>
        <v/>
      </c>
      <c r="Z558" s="967" t="str" cm="1">
        <f t="array" ref="Z558">IF(N558="","",IF(R558&lt;&gt;"","",IF(SUMPRODUCT(--(AN18:AN1500=Z17),--(AM18:AM1500&lt;&gt;""),--ISNUMBER(SEARCH(" "&amp;AM18:AM1500&amp;" ",Q558)))&gt;0,Z17,"")))</f>
        <v/>
      </c>
      <c r="AA558" s="967" t="str" cm="1">
        <f t="array" ref="AA558">IF(N558="","",IF(R558&lt;&gt;"","",IF(SUMPRODUCT(--(AN18:AN1500=AA17),--(AM18:AM1500&lt;&gt;""),--ISNUMBER(SEARCH(" "&amp;AM18:AM1500&amp;" ",Q558)))&gt;0,AA17,"")))</f>
        <v/>
      </c>
      <c r="AB558" s="967" t="str" cm="1">
        <f t="array" ref="AB558">IF(N558="","",IF(R558&lt;&gt;"","",IF(SUMPRODUCT(--(AN18:AN1500=AB17),--(AM18:AM1500&lt;&gt;""),--ISNUMBER(SEARCH(" "&amp;AM18:AM1500&amp;" ",Q558)))&gt;0,AB17,"")))</f>
        <v/>
      </c>
      <c r="AC558" s="967" t="str" cm="1">
        <f t="array" ref="AC558">IF(N558="","",IF(R558&lt;&gt;"","",IF(SUMPRODUCT(--(AN18:AN1500=AC17),--(AM18:AM1500&lt;&gt;""),--ISNUMBER(SEARCH(" "&amp;AM18:AM1500&amp;" ",Q558)))&gt;0,AC17,"")))</f>
        <v/>
      </c>
      <c r="AD558" s="967" t="str" cm="1">
        <f t="array" ref="AD558">IF(N558="","",IF(R558&lt;&gt;"","",IF(SUMPRODUCT(--(AN18:AN1500=AD17),--(AM18:AM1500&lt;&gt;""),--ISNUMBER(SEARCH(" "&amp;AM18:AM1500&amp;" ",Q558)))&gt;0,AD17,"")))</f>
        <v/>
      </c>
      <c r="AE558" s="967" t="str" cm="1">
        <f t="array" ref="AE558">IF(N558="","",IF(R558&lt;&gt;"","",IF(SUMPRODUCT(--(AN18:AN1500=AE17),--(AM18:AM1500&lt;&gt;""),--ISNUMBER(SEARCH(" "&amp;AM18:AM1500&amp;" ",Q558)))&gt;0,AE17,"")))</f>
        <v/>
      </c>
      <c r="AF558" s="967" t="str" cm="1">
        <f t="array" ref="AF558">IF(N558="","",IF(R558&lt;&gt;"","",IF(SUMPRODUCT(--(AN18:AN1500=AF17),--(AM18:AM1500&lt;&gt;""),--ISNUMBER(SEARCH(" "&amp;AM18:AM1500&amp;" ",Q558)))&gt;0,AF17,"")))</f>
        <v/>
      </c>
      <c r="AG558" s="967" t="str" cm="1">
        <f t="array" ref="AG558">IF(N558="","",IF(R558&lt;&gt;"","",IF(SUMPRODUCT(--(AN18:AN1500=AG17),--(AM18:AM1500&lt;&gt;""),--ISNUMBER(SEARCH(" "&amp;AM18:AM1500&amp;" ",Q558)))&gt;0,AG17,"")))</f>
        <v/>
      </c>
      <c r="AH558" s="967" t="str" cm="1">
        <f t="array" ref="AH558">IF(N558="","",IF(R558&lt;&gt;"","",IF(SUMPRODUCT(--(AN18:AN1500=AH17),--(AM18:AM1500&lt;&gt;""),--ISNUMBER(SEARCH(" "&amp;AM18:AM1500&amp;" ",Q558)))&gt;0,AH17,"")))</f>
        <v/>
      </c>
      <c r="AI558" s="967" t="str" cm="1">
        <f t="array" ref="AI558">IF(N558="","",IF(R558&lt;&gt;"","",IF(SUMPRODUCT(--(AN18:AN1500=AI17),--(AM18:AM1500&lt;&gt;""),--ISNUMBER(SEARCH(" "&amp;AM18:AM1500&amp;" ",Q558)))&gt;0,AI17,"")))</f>
        <v/>
      </c>
      <c r="AJ558" s="967" t="str" cm="1">
        <f t="array" ref="AJ558">IF(N558="","",IF(R558&lt;&gt;"","",IF(SUMPRODUCT(--(AN18:AN1500=AJ17),--(AM18:AM1500&lt;&gt;""),--ISNUMBER(SEARCH(" "&amp;AM18:AM1500&amp;" ",Q558)))&gt;0,AJ17,"")))</f>
        <v/>
      </c>
      <c r="AK558" s="967" t="str" cm="1">
        <f t="array" ref="AK558">IF(N558="","",IF(T558&lt;&gt;"",AK17,IF(S558&lt;&gt;"","",IF(R558&lt;&gt;"","",IF(SUMPRODUCT(--(AN18:AN1500=AK17),--(AM18:AM1500&lt;&gt;""),--ISNUMBER(SEARCH(" "&amp;AM18:AM1500&amp;" ",Q558)))&gt;0,AK17,"")))))</f>
        <v/>
      </c>
      <c r="AM558" s="968" t="s">
        <v>2283</v>
      </c>
      <c r="AN558" s="968" t="s">
        <v>1597</v>
      </c>
      <c r="BN558" s="49">
        <v>1</v>
      </c>
    </row>
    <row r="559" spans="3:66" ht="35.1" customHeight="1">
      <c r="C559" s="65"/>
      <c r="D559" s="984" t="str">
        <f t="shared" si="103"/>
        <v/>
      </c>
      <c r="E559" s="982"/>
      <c r="G559" s="964" t="str">
        <f>IF(H559="","",COUNTIF(H18:H559,"&lt;&gt;"))</f>
        <v/>
      </c>
      <c r="H559" s="965" t="str" cm="1">
        <f t="array" ref="H559">IF(L559="","",IF(LEN(L559)&lt;=MAX(10,G13),L559,IFERROR(LEFT(L559,LOOKUP(2,1/(MID(L559,ROW(1:500),1)=" ")/(ROW(1:500)&lt;=MAX(10,G13)),ROW(1:500))-1),LEFT(L559,MAX(10,G13)))))</f>
        <v/>
      </c>
      <c r="I559" s="964" t="str">
        <f t="shared" si="104"/>
        <v/>
      </c>
      <c r="J559" s="964" t="str">
        <f t="shared" si="105"/>
        <v/>
      </c>
      <c r="K559" s="964" t="str">
        <f>IF(M558&lt;&gt;"",K558,IF(K558&lt;MAX(A18:A317),K558+1,""))</f>
        <v/>
      </c>
      <c r="L559" s="965" t="str">
        <f>IF(K559="","",IF(M558&lt;&gt;"",M558,INDEX(E18:E317,MATCH(K559,A18:A317,0))))</f>
        <v/>
      </c>
      <c r="M559" s="965" t="str">
        <f t="shared" si="106"/>
        <v/>
      </c>
      <c r="N559" s="965" t="str">
        <f t="shared" si="107"/>
        <v/>
      </c>
      <c r="O559" s="964" t="str">
        <f t="shared" si="108"/>
        <v/>
      </c>
      <c r="P559" s="964" t="str">
        <f t="shared" si="109"/>
        <v/>
      </c>
      <c r="Q559" s="965" t="str">
        <f t="shared" si="110"/>
        <v/>
      </c>
      <c r="R559" s="964" t="str">
        <f>IF(N559="","",IF(COUNTIF(AP18:AP300,TRIM(Q559))&gt;0,"EXCLUSION EXACTE",""))</f>
        <v/>
      </c>
      <c r="S559" s="964" t="str" cm="1">
        <f t="array" ref="S559">IF(N559="","",IF(SUMPRODUCT(--(AP18:AP300&lt;&gt;""),--ISNUMBER(SEARCH(" "&amp;AP18:AP300&amp;" ",Q559)))&gt;0,"BLOQUE MOLLUSQUES",""))</f>
        <v/>
      </c>
      <c r="T559" s="964" t="str" cm="1">
        <f t="array" ref="T559">IF(N559="","",IF(SUMPRODUCT(--(AT18:AT300&lt;&gt;""),--ISNUMBER(SEARCH(" "&amp;AT18:AT300&amp;" ",Q559)))&gt;0,"FORCE MOLLUSQUES",""))</f>
        <v/>
      </c>
      <c r="U559" s="965" t="str">
        <f t="shared" si="111"/>
        <v/>
      </c>
      <c r="V559" s="965" t="str">
        <f t="shared" si="113"/>
        <v/>
      </c>
      <c r="W559" s="977" t="str">
        <f t="shared" si="112"/>
        <v/>
      </c>
      <c r="X559" s="964" t="str" cm="1">
        <f t="array" ref="X559">IF(N559="","",IF(R559&lt;&gt;"","",IF(SUMPRODUCT(--(AN18:AN1500=X17),--(AM18:AM1500&lt;&gt;""),--ISNUMBER(SEARCH(" "&amp;AM18:AM1500&amp;" ",Q559)))&gt;0,X17,"")))</f>
        <v/>
      </c>
      <c r="Y559" s="964" t="str" cm="1">
        <f t="array" ref="Y559">IF(N559="","",IF(R559&lt;&gt;"","",IF(SUMPRODUCT(--(AN18:AN1500=Y17),--(AM18:AM1500&lt;&gt;""),--ISNUMBER(SEARCH(" "&amp;AM18:AM1500&amp;" ",Q559)))&gt;0,Y17,"")))</f>
        <v/>
      </c>
      <c r="Z559" s="964" t="str" cm="1">
        <f t="array" ref="Z559">IF(N559="","",IF(R559&lt;&gt;"","",IF(SUMPRODUCT(--(AN18:AN1500=Z17),--(AM18:AM1500&lt;&gt;""),--ISNUMBER(SEARCH(" "&amp;AM18:AM1500&amp;" ",Q559)))&gt;0,Z17,"")))</f>
        <v/>
      </c>
      <c r="AA559" s="964" t="str" cm="1">
        <f t="array" ref="AA559">IF(N559="","",IF(R559&lt;&gt;"","",IF(SUMPRODUCT(--(AN18:AN1500=AA17),--(AM18:AM1500&lt;&gt;""),--ISNUMBER(SEARCH(" "&amp;AM18:AM1500&amp;" ",Q559)))&gt;0,AA17,"")))</f>
        <v/>
      </c>
      <c r="AB559" s="964" t="str" cm="1">
        <f t="array" ref="AB559">IF(N559="","",IF(R559&lt;&gt;"","",IF(SUMPRODUCT(--(AN18:AN1500=AB17),--(AM18:AM1500&lt;&gt;""),--ISNUMBER(SEARCH(" "&amp;AM18:AM1500&amp;" ",Q559)))&gt;0,AB17,"")))</f>
        <v/>
      </c>
      <c r="AC559" s="964" t="str" cm="1">
        <f t="array" ref="AC559">IF(N559="","",IF(R559&lt;&gt;"","",IF(SUMPRODUCT(--(AN18:AN1500=AC17),--(AM18:AM1500&lt;&gt;""),--ISNUMBER(SEARCH(" "&amp;AM18:AM1500&amp;" ",Q559)))&gt;0,AC17,"")))</f>
        <v/>
      </c>
      <c r="AD559" s="964" t="str" cm="1">
        <f t="array" ref="AD559">IF(N559="","",IF(R559&lt;&gt;"","",IF(SUMPRODUCT(--(AN18:AN1500=AD17),--(AM18:AM1500&lt;&gt;""),--ISNUMBER(SEARCH(" "&amp;AM18:AM1500&amp;" ",Q559)))&gt;0,AD17,"")))</f>
        <v/>
      </c>
      <c r="AE559" s="964" t="str" cm="1">
        <f t="array" ref="AE559">IF(N559="","",IF(R559&lt;&gt;"","",IF(SUMPRODUCT(--(AN18:AN1500=AE17),--(AM18:AM1500&lt;&gt;""),--ISNUMBER(SEARCH(" "&amp;AM18:AM1500&amp;" ",Q559)))&gt;0,AE17,"")))</f>
        <v/>
      </c>
      <c r="AF559" s="964" t="str" cm="1">
        <f t="array" ref="AF559">IF(N559="","",IF(R559&lt;&gt;"","",IF(SUMPRODUCT(--(AN18:AN1500=AF17),--(AM18:AM1500&lt;&gt;""),--ISNUMBER(SEARCH(" "&amp;AM18:AM1500&amp;" ",Q559)))&gt;0,AF17,"")))</f>
        <v/>
      </c>
      <c r="AG559" s="964" t="str" cm="1">
        <f t="array" ref="AG559">IF(N559="","",IF(R559&lt;&gt;"","",IF(SUMPRODUCT(--(AN18:AN1500=AG17),--(AM18:AM1500&lt;&gt;""),--ISNUMBER(SEARCH(" "&amp;AM18:AM1500&amp;" ",Q559)))&gt;0,AG17,"")))</f>
        <v/>
      </c>
      <c r="AH559" s="964" t="str" cm="1">
        <f t="array" ref="AH559">IF(N559="","",IF(R559&lt;&gt;"","",IF(SUMPRODUCT(--(AN18:AN1500=AH17),--(AM18:AM1500&lt;&gt;""),--ISNUMBER(SEARCH(" "&amp;AM18:AM1500&amp;" ",Q559)))&gt;0,AH17,"")))</f>
        <v/>
      </c>
      <c r="AI559" s="964" t="str" cm="1">
        <f t="array" ref="AI559">IF(N559="","",IF(R559&lt;&gt;"","",IF(SUMPRODUCT(--(AN18:AN1500=AI17),--(AM18:AM1500&lt;&gt;""),--ISNUMBER(SEARCH(" "&amp;AM18:AM1500&amp;" ",Q559)))&gt;0,AI17,"")))</f>
        <v/>
      </c>
      <c r="AJ559" s="964" t="str" cm="1">
        <f t="array" ref="AJ559">IF(N559="","",IF(R559&lt;&gt;"","",IF(SUMPRODUCT(--(AN18:AN1500=AJ17),--(AM18:AM1500&lt;&gt;""),--ISNUMBER(SEARCH(" "&amp;AM18:AM1500&amp;" ",Q559)))&gt;0,AJ17,"")))</f>
        <v/>
      </c>
      <c r="AK559" s="964" t="str" cm="1">
        <f t="array" ref="AK559">IF(N559="","",IF(T559&lt;&gt;"",AK17,IF(S559&lt;&gt;"","",IF(R559&lt;&gt;"","",IF(SUMPRODUCT(--(AN18:AN1500=AK17),--(AM18:AM1500&lt;&gt;""),--ISNUMBER(SEARCH(" "&amp;AM18:AM1500&amp;" ",Q559)))&gt;0,AK17,"")))))</f>
        <v/>
      </c>
      <c r="AM559" s="964" t="s">
        <v>2284</v>
      </c>
      <c r="AN559" s="964" t="s">
        <v>1597</v>
      </c>
      <c r="BN559" s="49">
        <v>1</v>
      </c>
    </row>
    <row r="560" spans="3:66" ht="35.1" customHeight="1">
      <c r="C560" s="65"/>
      <c r="D560" s="984" t="str">
        <f t="shared" si="103"/>
        <v/>
      </c>
      <c r="E560" s="982"/>
      <c r="G560" s="963" t="str">
        <f>IF(H560="","",COUNTIF(H18:H560,"&lt;&gt;"))</f>
        <v/>
      </c>
      <c r="H560" s="958" t="str" cm="1">
        <f t="array" ref="H560">IF(L560="","",IF(LEN(L560)&lt;=MAX(10,G13),L560,IFERROR(LEFT(L560,LOOKUP(2,1/(MID(L560,ROW(1:500),1)=" ")/(ROW(1:500)&lt;=MAX(10,G13)),ROW(1:500))-1),LEFT(L560,MAX(10,G13)))))</f>
        <v/>
      </c>
      <c r="I560" s="963" t="str">
        <f t="shared" si="104"/>
        <v/>
      </c>
      <c r="J560" s="963" t="str">
        <f t="shared" si="105"/>
        <v/>
      </c>
      <c r="K560" s="964" t="str">
        <f>IF(M559&lt;&gt;"",K559,IF(K559&lt;MAX(A18:A317),K559+1,""))</f>
        <v/>
      </c>
      <c r="L560" s="965" t="str">
        <f>IF(K560="","",IF(M559&lt;&gt;"",M559,INDEX(E18:E317,MATCH(K560,A18:A317,0))))</f>
        <v/>
      </c>
      <c r="M560" s="965" t="str">
        <f t="shared" si="106"/>
        <v/>
      </c>
      <c r="N560" s="966" t="str">
        <f t="shared" si="107"/>
        <v/>
      </c>
      <c r="O560" s="967" t="str">
        <f t="shared" si="108"/>
        <v/>
      </c>
      <c r="P560" s="967" t="str">
        <f t="shared" si="109"/>
        <v/>
      </c>
      <c r="Q560" s="966" t="str">
        <f t="shared" si="110"/>
        <v/>
      </c>
      <c r="R560" s="967" t="str">
        <f>IF(N560="","",IF(COUNTIF(AP18:AP300,TRIM(Q560))&gt;0,"EXCLUSION EXACTE",""))</f>
        <v/>
      </c>
      <c r="S560" s="967" t="str" cm="1">
        <f t="array" ref="S560">IF(N560="","",IF(SUMPRODUCT(--(AP18:AP300&lt;&gt;""),--ISNUMBER(SEARCH(" "&amp;AP18:AP300&amp;" ",Q560)))&gt;0,"BLOQUE MOLLUSQUES",""))</f>
        <v/>
      </c>
      <c r="T560" s="967" t="str" cm="1">
        <f t="array" ref="T560">IF(N560="","",IF(SUMPRODUCT(--(AT18:AT300&lt;&gt;""),--ISNUMBER(SEARCH(" "&amp;AT18:AT300&amp;" ",Q560)))&gt;0,"FORCE MOLLUSQUES",""))</f>
        <v/>
      </c>
      <c r="U560" s="966" t="str">
        <f t="shared" si="111"/>
        <v/>
      </c>
      <c r="V560" s="966" t="str">
        <f t="shared" si="113"/>
        <v/>
      </c>
      <c r="W560" s="991" t="str">
        <f t="shared" si="112"/>
        <v/>
      </c>
      <c r="X560" s="967" t="str" cm="1">
        <f t="array" ref="X560">IF(N560="","",IF(R560&lt;&gt;"","",IF(SUMPRODUCT(--(AN18:AN1500=X17),--(AM18:AM1500&lt;&gt;""),--ISNUMBER(SEARCH(" "&amp;AM18:AM1500&amp;" ",Q560)))&gt;0,X17,"")))</f>
        <v/>
      </c>
      <c r="Y560" s="967" t="str" cm="1">
        <f t="array" ref="Y560">IF(N560="","",IF(R560&lt;&gt;"","",IF(SUMPRODUCT(--(AN18:AN1500=Y17),--(AM18:AM1500&lt;&gt;""),--ISNUMBER(SEARCH(" "&amp;AM18:AM1500&amp;" ",Q560)))&gt;0,Y17,"")))</f>
        <v/>
      </c>
      <c r="Z560" s="967" t="str" cm="1">
        <f t="array" ref="Z560">IF(N560="","",IF(R560&lt;&gt;"","",IF(SUMPRODUCT(--(AN18:AN1500=Z17),--(AM18:AM1500&lt;&gt;""),--ISNUMBER(SEARCH(" "&amp;AM18:AM1500&amp;" ",Q560)))&gt;0,Z17,"")))</f>
        <v/>
      </c>
      <c r="AA560" s="967" t="str" cm="1">
        <f t="array" ref="AA560">IF(N560="","",IF(R560&lt;&gt;"","",IF(SUMPRODUCT(--(AN18:AN1500=AA17),--(AM18:AM1500&lt;&gt;""),--ISNUMBER(SEARCH(" "&amp;AM18:AM1500&amp;" ",Q560)))&gt;0,AA17,"")))</f>
        <v/>
      </c>
      <c r="AB560" s="967" t="str" cm="1">
        <f t="array" ref="AB560">IF(N560="","",IF(R560&lt;&gt;"","",IF(SUMPRODUCT(--(AN18:AN1500=AB17),--(AM18:AM1500&lt;&gt;""),--ISNUMBER(SEARCH(" "&amp;AM18:AM1500&amp;" ",Q560)))&gt;0,AB17,"")))</f>
        <v/>
      </c>
      <c r="AC560" s="967" t="str" cm="1">
        <f t="array" ref="AC560">IF(N560="","",IF(R560&lt;&gt;"","",IF(SUMPRODUCT(--(AN18:AN1500=AC17),--(AM18:AM1500&lt;&gt;""),--ISNUMBER(SEARCH(" "&amp;AM18:AM1500&amp;" ",Q560)))&gt;0,AC17,"")))</f>
        <v/>
      </c>
      <c r="AD560" s="967" t="str" cm="1">
        <f t="array" ref="AD560">IF(N560="","",IF(R560&lt;&gt;"","",IF(SUMPRODUCT(--(AN18:AN1500=AD17),--(AM18:AM1500&lt;&gt;""),--ISNUMBER(SEARCH(" "&amp;AM18:AM1500&amp;" ",Q560)))&gt;0,AD17,"")))</f>
        <v/>
      </c>
      <c r="AE560" s="967" t="str" cm="1">
        <f t="array" ref="AE560">IF(N560="","",IF(R560&lt;&gt;"","",IF(SUMPRODUCT(--(AN18:AN1500=AE17),--(AM18:AM1500&lt;&gt;""),--ISNUMBER(SEARCH(" "&amp;AM18:AM1500&amp;" ",Q560)))&gt;0,AE17,"")))</f>
        <v/>
      </c>
      <c r="AF560" s="967" t="str" cm="1">
        <f t="array" ref="AF560">IF(N560="","",IF(R560&lt;&gt;"","",IF(SUMPRODUCT(--(AN18:AN1500=AF17),--(AM18:AM1500&lt;&gt;""),--ISNUMBER(SEARCH(" "&amp;AM18:AM1500&amp;" ",Q560)))&gt;0,AF17,"")))</f>
        <v/>
      </c>
      <c r="AG560" s="967" t="str" cm="1">
        <f t="array" ref="AG560">IF(N560="","",IF(R560&lt;&gt;"","",IF(SUMPRODUCT(--(AN18:AN1500=AG17),--(AM18:AM1500&lt;&gt;""),--ISNUMBER(SEARCH(" "&amp;AM18:AM1500&amp;" ",Q560)))&gt;0,AG17,"")))</f>
        <v/>
      </c>
      <c r="AH560" s="967" t="str" cm="1">
        <f t="array" ref="AH560">IF(N560="","",IF(R560&lt;&gt;"","",IF(SUMPRODUCT(--(AN18:AN1500=AH17),--(AM18:AM1500&lt;&gt;""),--ISNUMBER(SEARCH(" "&amp;AM18:AM1500&amp;" ",Q560)))&gt;0,AH17,"")))</f>
        <v/>
      </c>
      <c r="AI560" s="967" t="str" cm="1">
        <f t="array" ref="AI560">IF(N560="","",IF(R560&lt;&gt;"","",IF(SUMPRODUCT(--(AN18:AN1500=AI17),--(AM18:AM1500&lt;&gt;""),--ISNUMBER(SEARCH(" "&amp;AM18:AM1500&amp;" ",Q560)))&gt;0,AI17,"")))</f>
        <v/>
      </c>
      <c r="AJ560" s="967" t="str" cm="1">
        <f t="array" ref="AJ560">IF(N560="","",IF(R560&lt;&gt;"","",IF(SUMPRODUCT(--(AN18:AN1500=AJ17),--(AM18:AM1500&lt;&gt;""),--ISNUMBER(SEARCH(" "&amp;AM18:AM1500&amp;" ",Q560)))&gt;0,AJ17,"")))</f>
        <v/>
      </c>
      <c r="AK560" s="967" t="str" cm="1">
        <f t="array" ref="AK560">IF(N560="","",IF(T560&lt;&gt;"",AK17,IF(S560&lt;&gt;"","",IF(R560&lt;&gt;"","",IF(SUMPRODUCT(--(AN18:AN1500=AK17),--(AM18:AM1500&lt;&gt;""),--ISNUMBER(SEARCH(" "&amp;AM18:AM1500&amp;" ",Q560)))&gt;0,AK17,"")))))</f>
        <v/>
      </c>
      <c r="AM560" s="968" t="s">
        <v>2285</v>
      </c>
      <c r="AN560" s="968" t="s">
        <v>1597</v>
      </c>
      <c r="BN560" s="49">
        <v>1</v>
      </c>
    </row>
    <row r="561" spans="3:66" ht="35.1" customHeight="1">
      <c r="C561" s="65"/>
      <c r="D561" s="984" t="str">
        <f t="shared" si="103"/>
        <v/>
      </c>
      <c r="E561" s="982"/>
      <c r="G561" s="964" t="str">
        <f>IF(H561="","",COUNTIF(H18:H561,"&lt;&gt;"))</f>
        <v/>
      </c>
      <c r="H561" s="965" t="str" cm="1">
        <f t="array" ref="H561">IF(L561="","",IF(LEN(L561)&lt;=MAX(10,G13),L561,IFERROR(LEFT(L561,LOOKUP(2,1/(MID(L561,ROW(1:500),1)=" ")/(ROW(1:500)&lt;=MAX(10,G13)),ROW(1:500))-1),LEFT(L561,MAX(10,G13)))))</f>
        <v/>
      </c>
      <c r="I561" s="964" t="str">
        <f t="shared" si="104"/>
        <v/>
      </c>
      <c r="J561" s="964" t="str">
        <f t="shared" si="105"/>
        <v/>
      </c>
      <c r="K561" s="964" t="str">
        <f>IF(M560&lt;&gt;"",K560,IF(K560&lt;MAX(A18:A317),K560+1,""))</f>
        <v/>
      </c>
      <c r="L561" s="965" t="str">
        <f>IF(K561="","",IF(M560&lt;&gt;"",M560,INDEX(E18:E317,MATCH(K561,A18:A317,0))))</f>
        <v/>
      </c>
      <c r="M561" s="965" t="str">
        <f t="shared" si="106"/>
        <v/>
      </c>
      <c r="N561" s="965" t="str">
        <f t="shared" si="107"/>
        <v/>
      </c>
      <c r="O561" s="964" t="str">
        <f t="shared" si="108"/>
        <v/>
      </c>
      <c r="P561" s="964" t="str">
        <f t="shared" si="109"/>
        <v/>
      </c>
      <c r="Q561" s="965" t="str">
        <f t="shared" si="110"/>
        <v/>
      </c>
      <c r="R561" s="964" t="str">
        <f>IF(N561="","",IF(COUNTIF(AP18:AP300,TRIM(Q561))&gt;0,"EXCLUSION EXACTE",""))</f>
        <v/>
      </c>
      <c r="S561" s="964" t="str" cm="1">
        <f t="array" ref="S561">IF(N561="","",IF(SUMPRODUCT(--(AP18:AP300&lt;&gt;""),--ISNUMBER(SEARCH(" "&amp;AP18:AP300&amp;" ",Q561)))&gt;0,"BLOQUE MOLLUSQUES",""))</f>
        <v/>
      </c>
      <c r="T561" s="964" t="str" cm="1">
        <f t="array" ref="T561">IF(N561="","",IF(SUMPRODUCT(--(AT18:AT300&lt;&gt;""),--ISNUMBER(SEARCH(" "&amp;AT18:AT300&amp;" ",Q561)))&gt;0,"FORCE MOLLUSQUES",""))</f>
        <v/>
      </c>
      <c r="U561" s="965" t="str">
        <f t="shared" si="111"/>
        <v/>
      </c>
      <c r="V561" s="965" t="str">
        <f t="shared" si="113"/>
        <v/>
      </c>
      <c r="W561" s="977" t="str">
        <f t="shared" si="112"/>
        <v/>
      </c>
      <c r="X561" s="964" t="str" cm="1">
        <f t="array" ref="X561">IF(N561="","",IF(R561&lt;&gt;"","",IF(SUMPRODUCT(--(AN18:AN1500=X17),--(AM18:AM1500&lt;&gt;""),--ISNUMBER(SEARCH(" "&amp;AM18:AM1500&amp;" ",Q561)))&gt;0,X17,"")))</f>
        <v/>
      </c>
      <c r="Y561" s="964" t="str" cm="1">
        <f t="array" ref="Y561">IF(N561="","",IF(R561&lt;&gt;"","",IF(SUMPRODUCT(--(AN18:AN1500=Y17),--(AM18:AM1500&lt;&gt;""),--ISNUMBER(SEARCH(" "&amp;AM18:AM1500&amp;" ",Q561)))&gt;0,Y17,"")))</f>
        <v/>
      </c>
      <c r="Z561" s="964" t="str" cm="1">
        <f t="array" ref="Z561">IF(N561="","",IF(R561&lt;&gt;"","",IF(SUMPRODUCT(--(AN18:AN1500=Z17),--(AM18:AM1500&lt;&gt;""),--ISNUMBER(SEARCH(" "&amp;AM18:AM1500&amp;" ",Q561)))&gt;0,Z17,"")))</f>
        <v/>
      </c>
      <c r="AA561" s="964" t="str" cm="1">
        <f t="array" ref="AA561">IF(N561="","",IF(R561&lt;&gt;"","",IF(SUMPRODUCT(--(AN18:AN1500=AA17),--(AM18:AM1500&lt;&gt;""),--ISNUMBER(SEARCH(" "&amp;AM18:AM1500&amp;" ",Q561)))&gt;0,AA17,"")))</f>
        <v/>
      </c>
      <c r="AB561" s="964" t="str" cm="1">
        <f t="array" ref="AB561">IF(N561="","",IF(R561&lt;&gt;"","",IF(SUMPRODUCT(--(AN18:AN1500=AB17),--(AM18:AM1500&lt;&gt;""),--ISNUMBER(SEARCH(" "&amp;AM18:AM1500&amp;" ",Q561)))&gt;0,AB17,"")))</f>
        <v/>
      </c>
      <c r="AC561" s="964" t="str" cm="1">
        <f t="array" ref="AC561">IF(N561="","",IF(R561&lt;&gt;"","",IF(SUMPRODUCT(--(AN18:AN1500=AC17),--(AM18:AM1500&lt;&gt;""),--ISNUMBER(SEARCH(" "&amp;AM18:AM1500&amp;" ",Q561)))&gt;0,AC17,"")))</f>
        <v/>
      </c>
      <c r="AD561" s="964" t="str" cm="1">
        <f t="array" ref="AD561">IF(N561="","",IF(R561&lt;&gt;"","",IF(SUMPRODUCT(--(AN18:AN1500=AD17),--(AM18:AM1500&lt;&gt;""),--ISNUMBER(SEARCH(" "&amp;AM18:AM1500&amp;" ",Q561)))&gt;0,AD17,"")))</f>
        <v/>
      </c>
      <c r="AE561" s="964" t="str" cm="1">
        <f t="array" ref="AE561">IF(N561="","",IF(R561&lt;&gt;"","",IF(SUMPRODUCT(--(AN18:AN1500=AE17),--(AM18:AM1500&lt;&gt;""),--ISNUMBER(SEARCH(" "&amp;AM18:AM1500&amp;" ",Q561)))&gt;0,AE17,"")))</f>
        <v/>
      </c>
      <c r="AF561" s="964" t="str" cm="1">
        <f t="array" ref="AF561">IF(N561="","",IF(R561&lt;&gt;"","",IF(SUMPRODUCT(--(AN18:AN1500=AF17),--(AM18:AM1500&lt;&gt;""),--ISNUMBER(SEARCH(" "&amp;AM18:AM1500&amp;" ",Q561)))&gt;0,AF17,"")))</f>
        <v/>
      </c>
      <c r="AG561" s="964" t="str" cm="1">
        <f t="array" ref="AG561">IF(N561="","",IF(R561&lt;&gt;"","",IF(SUMPRODUCT(--(AN18:AN1500=AG17),--(AM18:AM1500&lt;&gt;""),--ISNUMBER(SEARCH(" "&amp;AM18:AM1500&amp;" ",Q561)))&gt;0,AG17,"")))</f>
        <v/>
      </c>
      <c r="AH561" s="964" t="str" cm="1">
        <f t="array" ref="AH561">IF(N561="","",IF(R561&lt;&gt;"","",IF(SUMPRODUCT(--(AN18:AN1500=AH17),--(AM18:AM1500&lt;&gt;""),--ISNUMBER(SEARCH(" "&amp;AM18:AM1500&amp;" ",Q561)))&gt;0,AH17,"")))</f>
        <v/>
      </c>
      <c r="AI561" s="964" t="str" cm="1">
        <f t="array" ref="AI561">IF(N561="","",IF(R561&lt;&gt;"","",IF(SUMPRODUCT(--(AN18:AN1500=AI17),--(AM18:AM1500&lt;&gt;""),--ISNUMBER(SEARCH(" "&amp;AM18:AM1500&amp;" ",Q561)))&gt;0,AI17,"")))</f>
        <v/>
      </c>
      <c r="AJ561" s="964" t="str" cm="1">
        <f t="array" ref="AJ561">IF(N561="","",IF(R561&lt;&gt;"","",IF(SUMPRODUCT(--(AN18:AN1500=AJ17),--(AM18:AM1500&lt;&gt;""),--ISNUMBER(SEARCH(" "&amp;AM18:AM1500&amp;" ",Q561)))&gt;0,AJ17,"")))</f>
        <v/>
      </c>
      <c r="AK561" s="964" t="str" cm="1">
        <f t="array" ref="AK561">IF(N561="","",IF(T561&lt;&gt;"",AK17,IF(S561&lt;&gt;"","",IF(R561&lt;&gt;"","",IF(SUMPRODUCT(--(AN18:AN1500=AK17),--(AM18:AM1500&lt;&gt;""),--ISNUMBER(SEARCH(" "&amp;AM18:AM1500&amp;" ",Q561)))&gt;0,AK17,"")))))</f>
        <v/>
      </c>
      <c r="AM561" s="964" t="s">
        <v>2286</v>
      </c>
      <c r="AN561" s="964" t="s">
        <v>1597</v>
      </c>
      <c r="BN561" s="49">
        <v>1</v>
      </c>
    </row>
    <row r="562" spans="3:66" ht="35.1" customHeight="1">
      <c r="C562" s="65"/>
      <c r="D562" s="984" t="str">
        <f t="shared" si="103"/>
        <v/>
      </c>
      <c r="E562" s="982"/>
      <c r="G562" s="963" t="str">
        <f>IF(H562="","",COUNTIF(H18:H562,"&lt;&gt;"))</f>
        <v/>
      </c>
      <c r="H562" s="958" t="str" cm="1">
        <f t="array" ref="H562">IF(L562="","",IF(LEN(L562)&lt;=MAX(10,G13),L562,IFERROR(LEFT(L562,LOOKUP(2,1/(MID(L562,ROW(1:500),1)=" ")/(ROW(1:500)&lt;=MAX(10,G13)),ROW(1:500))-1),LEFT(L562,MAX(10,G13)))))</f>
        <v/>
      </c>
      <c r="I562" s="963" t="str">
        <f t="shared" si="104"/>
        <v/>
      </c>
      <c r="J562" s="963" t="str">
        <f t="shared" si="105"/>
        <v/>
      </c>
      <c r="K562" s="964" t="str">
        <f>IF(M561&lt;&gt;"",K561,IF(K561&lt;MAX(A18:A317),K561+1,""))</f>
        <v/>
      </c>
      <c r="L562" s="965" t="str">
        <f>IF(K562="","",IF(M561&lt;&gt;"",M561,INDEX(E18:E317,MATCH(K562,A18:A317,0))))</f>
        <v/>
      </c>
      <c r="M562" s="965" t="str">
        <f t="shared" si="106"/>
        <v/>
      </c>
      <c r="N562" s="966" t="str">
        <f t="shared" si="107"/>
        <v/>
      </c>
      <c r="O562" s="967" t="str">
        <f t="shared" si="108"/>
        <v/>
      </c>
      <c r="P562" s="967" t="str">
        <f t="shared" si="109"/>
        <v/>
      </c>
      <c r="Q562" s="966" t="str">
        <f t="shared" si="110"/>
        <v/>
      </c>
      <c r="R562" s="967" t="str">
        <f>IF(N562="","",IF(COUNTIF(AP18:AP300,TRIM(Q562))&gt;0,"EXCLUSION EXACTE",""))</f>
        <v/>
      </c>
      <c r="S562" s="967" t="str" cm="1">
        <f t="array" ref="S562">IF(N562="","",IF(SUMPRODUCT(--(AP18:AP300&lt;&gt;""),--ISNUMBER(SEARCH(" "&amp;AP18:AP300&amp;" ",Q562)))&gt;0,"BLOQUE MOLLUSQUES",""))</f>
        <v/>
      </c>
      <c r="T562" s="967" t="str" cm="1">
        <f t="array" ref="T562">IF(N562="","",IF(SUMPRODUCT(--(AT18:AT300&lt;&gt;""),--ISNUMBER(SEARCH(" "&amp;AT18:AT300&amp;" ",Q562)))&gt;0,"FORCE MOLLUSQUES",""))</f>
        <v/>
      </c>
      <c r="U562" s="966" t="str">
        <f t="shared" si="111"/>
        <v/>
      </c>
      <c r="V562" s="966" t="str">
        <f t="shared" si="113"/>
        <v/>
      </c>
      <c r="W562" s="991" t="str">
        <f t="shared" si="112"/>
        <v/>
      </c>
      <c r="X562" s="967" t="str" cm="1">
        <f t="array" ref="X562">IF(N562="","",IF(R562&lt;&gt;"","",IF(SUMPRODUCT(--(AN18:AN1500=X17),--(AM18:AM1500&lt;&gt;""),--ISNUMBER(SEARCH(" "&amp;AM18:AM1500&amp;" ",Q562)))&gt;0,X17,"")))</f>
        <v/>
      </c>
      <c r="Y562" s="967" t="str" cm="1">
        <f t="array" ref="Y562">IF(N562="","",IF(R562&lt;&gt;"","",IF(SUMPRODUCT(--(AN18:AN1500=Y17),--(AM18:AM1500&lt;&gt;""),--ISNUMBER(SEARCH(" "&amp;AM18:AM1500&amp;" ",Q562)))&gt;0,Y17,"")))</f>
        <v/>
      </c>
      <c r="Z562" s="967" t="str" cm="1">
        <f t="array" ref="Z562">IF(N562="","",IF(R562&lt;&gt;"","",IF(SUMPRODUCT(--(AN18:AN1500=Z17),--(AM18:AM1500&lt;&gt;""),--ISNUMBER(SEARCH(" "&amp;AM18:AM1500&amp;" ",Q562)))&gt;0,Z17,"")))</f>
        <v/>
      </c>
      <c r="AA562" s="967" t="str" cm="1">
        <f t="array" ref="AA562">IF(N562="","",IF(R562&lt;&gt;"","",IF(SUMPRODUCT(--(AN18:AN1500=AA17),--(AM18:AM1500&lt;&gt;""),--ISNUMBER(SEARCH(" "&amp;AM18:AM1500&amp;" ",Q562)))&gt;0,AA17,"")))</f>
        <v/>
      </c>
      <c r="AB562" s="967" t="str" cm="1">
        <f t="array" ref="AB562">IF(N562="","",IF(R562&lt;&gt;"","",IF(SUMPRODUCT(--(AN18:AN1500=AB17),--(AM18:AM1500&lt;&gt;""),--ISNUMBER(SEARCH(" "&amp;AM18:AM1500&amp;" ",Q562)))&gt;0,AB17,"")))</f>
        <v/>
      </c>
      <c r="AC562" s="967" t="str" cm="1">
        <f t="array" ref="AC562">IF(N562="","",IF(R562&lt;&gt;"","",IF(SUMPRODUCT(--(AN18:AN1500=AC17),--(AM18:AM1500&lt;&gt;""),--ISNUMBER(SEARCH(" "&amp;AM18:AM1500&amp;" ",Q562)))&gt;0,AC17,"")))</f>
        <v/>
      </c>
      <c r="AD562" s="967" t="str" cm="1">
        <f t="array" ref="AD562">IF(N562="","",IF(R562&lt;&gt;"","",IF(SUMPRODUCT(--(AN18:AN1500=AD17),--(AM18:AM1500&lt;&gt;""),--ISNUMBER(SEARCH(" "&amp;AM18:AM1500&amp;" ",Q562)))&gt;0,AD17,"")))</f>
        <v/>
      </c>
      <c r="AE562" s="967" t="str" cm="1">
        <f t="array" ref="AE562">IF(N562="","",IF(R562&lt;&gt;"","",IF(SUMPRODUCT(--(AN18:AN1500=AE17),--(AM18:AM1500&lt;&gt;""),--ISNUMBER(SEARCH(" "&amp;AM18:AM1500&amp;" ",Q562)))&gt;0,AE17,"")))</f>
        <v/>
      </c>
      <c r="AF562" s="967" t="str" cm="1">
        <f t="array" ref="AF562">IF(N562="","",IF(R562&lt;&gt;"","",IF(SUMPRODUCT(--(AN18:AN1500=AF17),--(AM18:AM1500&lt;&gt;""),--ISNUMBER(SEARCH(" "&amp;AM18:AM1500&amp;" ",Q562)))&gt;0,AF17,"")))</f>
        <v/>
      </c>
      <c r="AG562" s="967" t="str" cm="1">
        <f t="array" ref="AG562">IF(N562="","",IF(R562&lt;&gt;"","",IF(SUMPRODUCT(--(AN18:AN1500=AG17),--(AM18:AM1500&lt;&gt;""),--ISNUMBER(SEARCH(" "&amp;AM18:AM1500&amp;" ",Q562)))&gt;0,AG17,"")))</f>
        <v/>
      </c>
      <c r="AH562" s="967" t="str" cm="1">
        <f t="array" ref="AH562">IF(N562="","",IF(R562&lt;&gt;"","",IF(SUMPRODUCT(--(AN18:AN1500=AH17),--(AM18:AM1500&lt;&gt;""),--ISNUMBER(SEARCH(" "&amp;AM18:AM1500&amp;" ",Q562)))&gt;0,AH17,"")))</f>
        <v/>
      </c>
      <c r="AI562" s="967" t="str" cm="1">
        <f t="array" ref="AI562">IF(N562="","",IF(R562&lt;&gt;"","",IF(SUMPRODUCT(--(AN18:AN1500=AI17),--(AM18:AM1500&lt;&gt;""),--ISNUMBER(SEARCH(" "&amp;AM18:AM1500&amp;" ",Q562)))&gt;0,AI17,"")))</f>
        <v/>
      </c>
      <c r="AJ562" s="967" t="str" cm="1">
        <f t="array" ref="AJ562">IF(N562="","",IF(R562&lt;&gt;"","",IF(SUMPRODUCT(--(AN18:AN1500=AJ17),--(AM18:AM1500&lt;&gt;""),--ISNUMBER(SEARCH(" "&amp;AM18:AM1500&amp;" ",Q562)))&gt;0,AJ17,"")))</f>
        <v/>
      </c>
      <c r="AK562" s="967" t="str" cm="1">
        <f t="array" ref="AK562">IF(N562="","",IF(T562&lt;&gt;"",AK17,IF(S562&lt;&gt;"","",IF(R562&lt;&gt;"","",IF(SUMPRODUCT(--(AN18:AN1500=AK17),--(AM18:AM1500&lt;&gt;""),--ISNUMBER(SEARCH(" "&amp;AM18:AM1500&amp;" ",Q562)))&gt;0,AK17,"")))))</f>
        <v/>
      </c>
      <c r="AM562" s="968" t="s">
        <v>2451</v>
      </c>
      <c r="AN562" s="968" t="s">
        <v>1597</v>
      </c>
      <c r="BN562" s="49">
        <v>1</v>
      </c>
    </row>
    <row r="563" spans="3:66" ht="35.1" customHeight="1">
      <c r="C563" s="65"/>
      <c r="D563" s="984" t="str">
        <f t="shared" si="103"/>
        <v/>
      </c>
      <c r="E563" s="982"/>
      <c r="G563" s="964" t="str">
        <f>IF(H563="","",COUNTIF(H18:H563,"&lt;&gt;"))</f>
        <v/>
      </c>
      <c r="H563" s="965" t="str" cm="1">
        <f t="array" ref="H563">IF(L563="","",IF(LEN(L563)&lt;=MAX(10,G13),L563,IFERROR(LEFT(L563,LOOKUP(2,1/(MID(L563,ROW(1:500),1)=" ")/(ROW(1:500)&lt;=MAX(10,G13)),ROW(1:500))-1),LEFT(L563,MAX(10,G13)))))</f>
        <v/>
      </c>
      <c r="I563" s="964" t="str">
        <f t="shared" si="104"/>
        <v/>
      </c>
      <c r="J563" s="964" t="str">
        <f t="shared" si="105"/>
        <v/>
      </c>
      <c r="K563" s="964" t="str">
        <f>IF(M562&lt;&gt;"",K562,IF(K562&lt;MAX(A18:A317),K562+1,""))</f>
        <v/>
      </c>
      <c r="L563" s="965" t="str">
        <f>IF(K563="","",IF(M562&lt;&gt;"",M562,INDEX(E18:E317,MATCH(K563,A18:A317,0))))</f>
        <v/>
      </c>
      <c r="M563" s="965" t="str">
        <f t="shared" si="106"/>
        <v/>
      </c>
      <c r="N563" s="965" t="str">
        <f t="shared" si="107"/>
        <v/>
      </c>
      <c r="O563" s="964" t="str">
        <f t="shared" si="108"/>
        <v/>
      </c>
      <c r="P563" s="964" t="str">
        <f t="shared" si="109"/>
        <v/>
      </c>
      <c r="Q563" s="965" t="str">
        <f t="shared" si="110"/>
        <v/>
      </c>
      <c r="R563" s="964" t="str">
        <f>IF(N563="","",IF(COUNTIF(AP18:AP300,TRIM(Q563))&gt;0,"EXCLUSION EXACTE",""))</f>
        <v/>
      </c>
      <c r="S563" s="964" t="str" cm="1">
        <f t="array" ref="S563">IF(N563="","",IF(SUMPRODUCT(--(AP18:AP300&lt;&gt;""),--ISNUMBER(SEARCH(" "&amp;AP18:AP300&amp;" ",Q563)))&gt;0,"BLOQUE MOLLUSQUES",""))</f>
        <v/>
      </c>
      <c r="T563" s="964" t="str" cm="1">
        <f t="array" ref="T563">IF(N563="","",IF(SUMPRODUCT(--(AT18:AT300&lt;&gt;""),--ISNUMBER(SEARCH(" "&amp;AT18:AT300&amp;" ",Q563)))&gt;0,"FORCE MOLLUSQUES",""))</f>
        <v/>
      </c>
      <c r="U563" s="965" t="str">
        <f t="shared" si="111"/>
        <v/>
      </c>
      <c r="V563" s="965" t="str">
        <f t="shared" si="113"/>
        <v/>
      </c>
      <c r="W563" s="977" t="str">
        <f t="shared" si="112"/>
        <v/>
      </c>
      <c r="X563" s="964" t="str" cm="1">
        <f t="array" ref="X563">IF(N563="","",IF(R563&lt;&gt;"","",IF(SUMPRODUCT(--(AN18:AN1500=X17),--(AM18:AM1500&lt;&gt;""),--ISNUMBER(SEARCH(" "&amp;AM18:AM1500&amp;" ",Q563)))&gt;0,X17,"")))</f>
        <v/>
      </c>
      <c r="Y563" s="964" t="str" cm="1">
        <f t="array" ref="Y563">IF(N563="","",IF(R563&lt;&gt;"","",IF(SUMPRODUCT(--(AN18:AN1500=Y17),--(AM18:AM1500&lt;&gt;""),--ISNUMBER(SEARCH(" "&amp;AM18:AM1500&amp;" ",Q563)))&gt;0,Y17,"")))</f>
        <v/>
      </c>
      <c r="Z563" s="964" t="str" cm="1">
        <f t="array" ref="Z563">IF(N563="","",IF(R563&lt;&gt;"","",IF(SUMPRODUCT(--(AN18:AN1500=Z17),--(AM18:AM1500&lt;&gt;""),--ISNUMBER(SEARCH(" "&amp;AM18:AM1500&amp;" ",Q563)))&gt;0,Z17,"")))</f>
        <v/>
      </c>
      <c r="AA563" s="964" t="str" cm="1">
        <f t="array" ref="AA563">IF(N563="","",IF(R563&lt;&gt;"","",IF(SUMPRODUCT(--(AN18:AN1500=AA17),--(AM18:AM1500&lt;&gt;""),--ISNUMBER(SEARCH(" "&amp;AM18:AM1500&amp;" ",Q563)))&gt;0,AA17,"")))</f>
        <v/>
      </c>
      <c r="AB563" s="964" t="str" cm="1">
        <f t="array" ref="AB563">IF(N563="","",IF(R563&lt;&gt;"","",IF(SUMPRODUCT(--(AN18:AN1500=AB17),--(AM18:AM1500&lt;&gt;""),--ISNUMBER(SEARCH(" "&amp;AM18:AM1500&amp;" ",Q563)))&gt;0,AB17,"")))</f>
        <v/>
      </c>
      <c r="AC563" s="964" t="str" cm="1">
        <f t="array" ref="AC563">IF(N563="","",IF(R563&lt;&gt;"","",IF(SUMPRODUCT(--(AN18:AN1500=AC17),--(AM18:AM1500&lt;&gt;""),--ISNUMBER(SEARCH(" "&amp;AM18:AM1500&amp;" ",Q563)))&gt;0,AC17,"")))</f>
        <v/>
      </c>
      <c r="AD563" s="964" t="str" cm="1">
        <f t="array" ref="AD563">IF(N563="","",IF(R563&lt;&gt;"","",IF(SUMPRODUCT(--(AN18:AN1500=AD17),--(AM18:AM1500&lt;&gt;""),--ISNUMBER(SEARCH(" "&amp;AM18:AM1500&amp;" ",Q563)))&gt;0,AD17,"")))</f>
        <v/>
      </c>
      <c r="AE563" s="964" t="str" cm="1">
        <f t="array" ref="AE563">IF(N563="","",IF(R563&lt;&gt;"","",IF(SUMPRODUCT(--(AN18:AN1500=AE17),--(AM18:AM1500&lt;&gt;""),--ISNUMBER(SEARCH(" "&amp;AM18:AM1500&amp;" ",Q563)))&gt;0,AE17,"")))</f>
        <v/>
      </c>
      <c r="AF563" s="964" t="str" cm="1">
        <f t="array" ref="AF563">IF(N563="","",IF(R563&lt;&gt;"","",IF(SUMPRODUCT(--(AN18:AN1500=AF17),--(AM18:AM1500&lt;&gt;""),--ISNUMBER(SEARCH(" "&amp;AM18:AM1500&amp;" ",Q563)))&gt;0,AF17,"")))</f>
        <v/>
      </c>
      <c r="AG563" s="964" t="str" cm="1">
        <f t="array" ref="AG563">IF(N563="","",IF(R563&lt;&gt;"","",IF(SUMPRODUCT(--(AN18:AN1500=AG17),--(AM18:AM1500&lt;&gt;""),--ISNUMBER(SEARCH(" "&amp;AM18:AM1500&amp;" ",Q563)))&gt;0,AG17,"")))</f>
        <v/>
      </c>
      <c r="AH563" s="964" t="str" cm="1">
        <f t="array" ref="AH563">IF(N563="","",IF(R563&lt;&gt;"","",IF(SUMPRODUCT(--(AN18:AN1500=AH17),--(AM18:AM1500&lt;&gt;""),--ISNUMBER(SEARCH(" "&amp;AM18:AM1500&amp;" ",Q563)))&gt;0,AH17,"")))</f>
        <v/>
      </c>
      <c r="AI563" s="964" t="str" cm="1">
        <f t="array" ref="AI563">IF(N563="","",IF(R563&lt;&gt;"","",IF(SUMPRODUCT(--(AN18:AN1500=AI17),--(AM18:AM1500&lt;&gt;""),--ISNUMBER(SEARCH(" "&amp;AM18:AM1500&amp;" ",Q563)))&gt;0,AI17,"")))</f>
        <v/>
      </c>
      <c r="AJ563" s="964" t="str" cm="1">
        <f t="array" ref="AJ563">IF(N563="","",IF(R563&lt;&gt;"","",IF(SUMPRODUCT(--(AN18:AN1500=AJ17),--(AM18:AM1500&lt;&gt;""),--ISNUMBER(SEARCH(" "&amp;AM18:AM1500&amp;" ",Q563)))&gt;0,AJ17,"")))</f>
        <v/>
      </c>
      <c r="AK563" s="964" t="str" cm="1">
        <f t="array" ref="AK563">IF(N563="","",IF(T563&lt;&gt;"",AK17,IF(S563&lt;&gt;"","",IF(R563&lt;&gt;"","",IF(SUMPRODUCT(--(AN18:AN1500=AK17),--(AM18:AM1500&lt;&gt;""),--ISNUMBER(SEARCH(" "&amp;AM18:AM1500&amp;" ",Q563)))&gt;0,AK17,"")))))</f>
        <v/>
      </c>
      <c r="AM563" s="964" t="s">
        <v>2452</v>
      </c>
      <c r="AN563" s="964" t="s">
        <v>1597</v>
      </c>
      <c r="BN563" s="49">
        <v>1</v>
      </c>
    </row>
    <row r="564" spans="3:66" ht="35.1" customHeight="1">
      <c r="C564" s="65"/>
      <c r="D564" s="984" t="str">
        <f t="shared" si="103"/>
        <v/>
      </c>
      <c r="E564" s="982"/>
      <c r="G564" s="963" t="str">
        <f>IF(H564="","",COUNTIF(H18:H564,"&lt;&gt;"))</f>
        <v/>
      </c>
      <c r="H564" s="958" t="str" cm="1">
        <f t="array" ref="H564">IF(L564="","",IF(LEN(L564)&lt;=MAX(10,G13),L564,IFERROR(LEFT(L564,LOOKUP(2,1/(MID(L564,ROW(1:500),1)=" ")/(ROW(1:500)&lt;=MAX(10,G13)),ROW(1:500))-1),LEFT(L564,MAX(10,G13)))))</f>
        <v/>
      </c>
      <c r="I564" s="963" t="str">
        <f t="shared" si="104"/>
        <v/>
      </c>
      <c r="J564" s="963" t="str">
        <f t="shared" si="105"/>
        <v/>
      </c>
      <c r="K564" s="964" t="str">
        <f>IF(M563&lt;&gt;"",K563,IF(K563&lt;MAX(A18:A317),K563+1,""))</f>
        <v/>
      </c>
      <c r="L564" s="965" t="str">
        <f>IF(K564="","",IF(M563&lt;&gt;"",M563,INDEX(E18:E317,MATCH(K564,A18:A317,0))))</f>
        <v/>
      </c>
      <c r="M564" s="965" t="str">
        <f t="shared" si="106"/>
        <v/>
      </c>
      <c r="N564" s="966" t="str">
        <f t="shared" si="107"/>
        <v/>
      </c>
      <c r="O564" s="967" t="str">
        <f t="shared" si="108"/>
        <v/>
      </c>
      <c r="P564" s="967" t="str">
        <f t="shared" si="109"/>
        <v/>
      </c>
      <c r="Q564" s="966" t="str">
        <f t="shared" si="110"/>
        <v/>
      </c>
      <c r="R564" s="967" t="str">
        <f>IF(N564="","",IF(COUNTIF(AP18:AP300,TRIM(Q564))&gt;0,"EXCLUSION EXACTE",""))</f>
        <v/>
      </c>
      <c r="S564" s="967" t="str" cm="1">
        <f t="array" ref="S564">IF(N564="","",IF(SUMPRODUCT(--(AP18:AP300&lt;&gt;""),--ISNUMBER(SEARCH(" "&amp;AP18:AP300&amp;" ",Q564)))&gt;0,"BLOQUE MOLLUSQUES",""))</f>
        <v/>
      </c>
      <c r="T564" s="967" t="str" cm="1">
        <f t="array" ref="T564">IF(N564="","",IF(SUMPRODUCT(--(AT18:AT300&lt;&gt;""),--ISNUMBER(SEARCH(" "&amp;AT18:AT300&amp;" ",Q564)))&gt;0,"FORCE MOLLUSQUES",""))</f>
        <v/>
      </c>
      <c r="U564" s="966" t="str">
        <f t="shared" si="111"/>
        <v/>
      </c>
      <c r="V564" s="966" t="str">
        <f t="shared" si="113"/>
        <v/>
      </c>
      <c r="W564" s="991" t="str">
        <f t="shared" si="112"/>
        <v/>
      </c>
      <c r="X564" s="967" t="str" cm="1">
        <f t="array" ref="X564">IF(N564="","",IF(R564&lt;&gt;"","",IF(SUMPRODUCT(--(AN18:AN1500=X17),--(AM18:AM1500&lt;&gt;""),--ISNUMBER(SEARCH(" "&amp;AM18:AM1500&amp;" ",Q564)))&gt;0,X17,"")))</f>
        <v/>
      </c>
      <c r="Y564" s="967" t="str" cm="1">
        <f t="array" ref="Y564">IF(N564="","",IF(R564&lt;&gt;"","",IF(SUMPRODUCT(--(AN18:AN1500=Y17),--(AM18:AM1500&lt;&gt;""),--ISNUMBER(SEARCH(" "&amp;AM18:AM1500&amp;" ",Q564)))&gt;0,Y17,"")))</f>
        <v/>
      </c>
      <c r="Z564" s="967" t="str" cm="1">
        <f t="array" ref="Z564">IF(N564="","",IF(R564&lt;&gt;"","",IF(SUMPRODUCT(--(AN18:AN1500=Z17),--(AM18:AM1500&lt;&gt;""),--ISNUMBER(SEARCH(" "&amp;AM18:AM1500&amp;" ",Q564)))&gt;0,Z17,"")))</f>
        <v/>
      </c>
      <c r="AA564" s="967" t="str" cm="1">
        <f t="array" ref="AA564">IF(N564="","",IF(R564&lt;&gt;"","",IF(SUMPRODUCT(--(AN18:AN1500=AA17),--(AM18:AM1500&lt;&gt;""),--ISNUMBER(SEARCH(" "&amp;AM18:AM1500&amp;" ",Q564)))&gt;0,AA17,"")))</f>
        <v/>
      </c>
      <c r="AB564" s="967" t="str" cm="1">
        <f t="array" ref="AB564">IF(N564="","",IF(R564&lt;&gt;"","",IF(SUMPRODUCT(--(AN18:AN1500=AB17),--(AM18:AM1500&lt;&gt;""),--ISNUMBER(SEARCH(" "&amp;AM18:AM1500&amp;" ",Q564)))&gt;0,AB17,"")))</f>
        <v/>
      </c>
      <c r="AC564" s="967" t="str" cm="1">
        <f t="array" ref="AC564">IF(N564="","",IF(R564&lt;&gt;"","",IF(SUMPRODUCT(--(AN18:AN1500=AC17),--(AM18:AM1500&lt;&gt;""),--ISNUMBER(SEARCH(" "&amp;AM18:AM1500&amp;" ",Q564)))&gt;0,AC17,"")))</f>
        <v/>
      </c>
      <c r="AD564" s="967" t="str" cm="1">
        <f t="array" ref="AD564">IF(N564="","",IF(R564&lt;&gt;"","",IF(SUMPRODUCT(--(AN18:AN1500=AD17),--(AM18:AM1500&lt;&gt;""),--ISNUMBER(SEARCH(" "&amp;AM18:AM1500&amp;" ",Q564)))&gt;0,AD17,"")))</f>
        <v/>
      </c>
      <c r="AE564" s="967" t="str" cm="1">
        <f t="array" ref="AE564">IF(N564="","",IF(R564&lt;&gt;"","",IF(SUMPRODUCT(--(AN18:AN1500=AE17),--(AM18:AM1500&lt;&gt;""),--ISNUMBER(SEARCH(" "&amp;AM18:AM1500&amp;" ",Q564)))&gt;0,AE17,"")))</f>
        <v/>
      </c>
      <c r="AF564" s="967" t="str" cm="1">
        <f t="array" ref="AF564">IF(N564="","",IF(R564&lt;&gt;"","",IF(SUMPRODUCT(--(AN18:AN1500=AF17),--(AM18:AM1500&lt;&gt;""),--ISNUMBER(SEARCH(" "&amp;AM18:AM1500&amp;" ",Q564)))&gt;0,AF17,"")))</f>
        <v/>
      </c>
      <c r="AG564" s="967" t="str" cm="1">
        <f t="array" ref="AG564">IF(N564="","",IF(R564&lt;&gt;"","",IF(SUMPRODUCT(--(AN18:AN1500=AG17),--(AM18:AM1500&lt;&gt;""),--ISNUMBER(SEARCH(" "&amp;AM18:AM1500&amp;" ",Q564)))&gt;0,AG17,"")))</f>
        <v/>
      </c>
      <c r="AH564" s="967" t="str" cm="1">
        <f t="array" ref="AH564">IF(N564="","",IF(R564&lt;&gt;"","",IF(SUMPRODUCT(--(AN18:AN1500=AH17),--(AM18:AM1500&lt;&gt;""),--ISNUMBER(SEARCH(" "&amp;AM18:AM1500&amp;" ",Q564)))&gt;0,AH17,"")))</f>
        <v/>
      </c>
      <c r="AI564" s="967" t="str" cm="1">
        <f t="array" ref="AI564">IF(N564="","",IF(R564&lt;&gt;"","",IF(SUMPRODUCT(--(AN18:AN1500=AI17),--(AM18:AM1500&lt;&gt;""),--ISNUMBER(SEARCH(" "&amp;AM18:AM1500&amp;" ",Q564)))&gt;0,AI17,"")))</f>
        <v/>
      </c>
      <c r="AJ564" s="967" t="str" cm="1">
        <f t="array" ref="AJ564">IF(N564="","",IF(R564&lt;&gt;"","",IF(SUMPRODUCT(--(AN18:AN1500=AJ17),--(AM18:AM1500&lt;&gt;""),--ISNUMBER(SEARCH(" "&amp;AM18:AM1500&amp;" ",Q564)))&gt;0,AJ17,"")))</f>
        <v/>
      </c>
      <c r="AK564" s="967" t="str" cm="1">
        <f t="array" ref="AK564">IF(N564="","",IF(T564&lt;&gt;"",AK17,IF(S564&lt;&gt;"","",IF(R564&lt;&gt;"","",IF(SUMPRODUCT(--(AN18:AN1500=AK17),--(AM18:AM1500&lt;&gt;""),--ISNUMBER(SEARCH(" "&amp;AM18:AM1500&amp;" ",Q564)))&gt;0,AK17,"")))))</f>
        <v/>
      </c>
      <c r="AM564" s="968" t="s">
        <v>2453</v>
      </c>
      <c r="AN564" s="968" t="s">
        <v>1597</v>
      </c>
      <c r="BN564" s="49">
        <v>1</v>
      </c>
    </row>
    <row r="565" spans="3:66" ht="35.1" customHeight="1">
      <c r="C565" s="65"/>
      <c r="D565" s="984" t="str">
        <f t="shared" si="103"/>
        <v/>
      </c>
      <c r="E565" s="982"/>
      <c r="G565" s="964" t="str">
        <f>IF(H565="","",COUNTIF(H18:H565,"&lt;&gt;"))</f>
        <v/>
      </c>
      <c r="H565" s="965" t="str" cm="1">
        <f t="array" ref="H565">IF(L565="","",IF(LEN(L565)&lt;=MAX(10,G13),L565,IFERROR(LEFT(L565,LOOKUP(2,1/(MID(L565,ROW(1:500),1)=" ")/(ROW(1:500)&lt;=MAX(10,G13)),ROW(1:500))-1),LEFT(L565,MAX(10,G13)))))</f>
        <v/>
      </c>
      <c r="I565" s="964" t="str">
        <f t="shared" si="104"/>
        <v/>
      </c>
      <c r="J565" s="964" t="str">
        <f t="shared" si="105"/>
        <v/>
      </c>
      <c r="K565" s="964" t="str">
        <f>IF(M564&lt;&gt;"",K564,IF(K564&lt;MAX(A18:A317),K564+1,""))</f>
        <v/>
      </c>
      <c r="L565" s="965" t="str">
        <f>IF(K565="","",IF(M564&lt;&gt;"",M564,INDEX(E18:E317,MATCH(K565,A18:A317,0))))</f>
        <v/>
      </c>
      <c r="M565" s="965" t="str">
        <f t="shared" si="106"/>
        <v/>
      </c>
      <c r="N565" s="965" t="str">
        <f t="shared" si="107"/>
        <v/>
      </c>
      <c r="O565" s="964" t="str">
        <f t="shared" si="108"/>
        <v/>
      </c>
      <c r="P565" s="964" t="str">
        <f t="shared" si="109"/>
        <v/>
      </c>
      <c r="Q565" s="965" t="str">
        <f t="shared" si="110"/>
        <v/>
      </c>
      <c r="R565" s="964" t="str">
        <f>IF(N565="","",IF(COUNTIF(AP18:AP300,TRIM(Q565))&gt;0,"EXCLUSION EXACTE",""))</f>
        <v/>
      </c>
      <c r="S565" s="964" t="str" cm="1">
        <f t="array" ref="S565">IF(N565="","",IF(SUMPRODUCT(--(AP18:AP300&lt;&gt;""),--ISNUMBER(SEARCH(" "&amp;AP18:AP300&amp;" ",Q565)))&gt;0,"BLOQUE MOLLUSQUES",""))</f>
        <v/>
      </c>
      <c r="T565" s="964" t="str" cm="1">
        <f t="array" ref="T565">IF(N565="","",IF(SUMPRODUCT(--(AT18:AT300&lt;&gt;""),--ISNUMBER(SEARCH(" "&amp;AT18:AT300&amp;" ",Q565)))&gt;0,"FORCE MOLLUSQUES",""))</f>
        <v/>
      </c>
      <c r="U565" s="965" t="str">
        <f t="shared" si="111"/>
        <v/>
      </c>
      <c r="V565" s="965" t="str">
        <f t="shared" si="113"/>
        <v/>
      </c>
      <c r="W565" s="977" t="str">
        <f t="shared" si="112"/>
        <v/>
      </c>
      <c r="X565" s="964" t="str" cm="1">
        <f t="array" ref="X565">IF(N565="","",IF(R565&lt;&gt;"","",IF(SUMPRODUCT(--(AN18:AN1500=X17),--(AM18:AM1500&lt;&gt;""),--ISNUMBER(SEARCH(" "&amp;AM18:AM1500&amp;" ",Q565)))&gt;0,X17,"")))</f>
        <v/>
      </c>
      <c r="Y565" s="964" t="str" cm="1">
        <f t="array" ref="Y565">IF(N565="","",IF(R565&lt;&gt;"","",IF(SUMPRODUCT(--(AN18:AN1500=Y17),--(AM18:AM1500&lt;&gt;""),--ISNUMBER(SEARCH(" "&amp;AM18:AM1500&amp;" ",Q565)))&gt;0,Y17,"")))</f>
        <v/>
      </c>
      <c r="Z565" s="964" t="str" cm="1">
        <f t="array" ref="Z565">IF(N565="","",IF(R565&lt;&gt;"","",IF(SUMPRODUCT(--(AN18:AN1500=Z17),--(AM18:AM1500&lt;&gt;""),--ISNUMBER(SEARCH(" "&amp;AM18:AM1500&amp;" ",Q565)))&gt;0,Z17,"")))</f>
        <v/>
      </c>
      <c r="AA565" s="964" t="str" cm="1">
        <f t="array" ref="AA565">IF(N565="","",IF(R565&lt;&gt;"","",IF(SUMPRODUCT(--(AN18:AN1500=AA17),--(AM18:AM1500&lt;&gt;""),--ISNUMBER(SEARCH(" "&amp;AM18:AM1500&amp;" ",Q565)))&gt;0,AA17,"")))</f>
        <v/>
      </c>
      <c r="AB565" s="964" t="str" cm="1">
        <f t="array" ref="AB565">IF(N565="","",IF(R565&lt;&gt;"","",IF(SUMPRODUCT(--(AN18:AN1500=AB17),--(AM18:AM1500&lt;&gt;""),--ISNUMBER(SEARCH(" "&amp;AM18:AM1500&amp;" ",Q565)))&gt;0,AB17,"")))</f>
        <v/>
      </c>
      <c r="AC565" s="964" t="str" cm="1">
        <f t="array" ref="AC565">IF(N565="","",IF(R565&lt;&gt;"","",IF(SUMPRODUCT(--(AN18:AN1500=AC17),--(AM18:AM1500&lt;&gt;""),--ISNUMBER(SEARCH(" "&amp;AM18:AM1500&amp;" ",Q565)))&gt;0,AC17,"")))</f>
        <v/>
      </c>
      <c r="AD565" s="964" t="str" cm="1">
        <f t="array" ref="AD565">IF(N565="","",IF(R565&lt;&gt;"","",IF(SUMPRODUCT(--(AN18:AN1500=AD17),--(AM18:AM1500&lt;&gt;""),--ISNUMBER(SEARCH(" "&amp;AM18:AM1500&amp;" ",Q565)))&gt;0,AD17,"")))</f>
        <v/>
      </c>
      <c r="AE565" s="964" t="str" cm="1">
        <f t="array" ref="AE565">IF(N565="","",IF(R565&lt;&gt;"","",IF(SUMPRODUCT(--(AN18:AN1500=AE17),--(AM18:AM1500&lt;&gt;""),--ISNUMBER(SEARCH(" "&amp;AM18:AM1500&amp;" ",Q565)))&gt;0,AE17,"")))</f>
        <v/>
      </c>
      <c r="AF565" s="964" t="str" cm="1">
        <f t="array" ref="AF565">IF(N565="","",IF(R565&lt;&gt;"","",IF(SUMPRODUCT(--(AN18:AN1500=AF17),--(AM18:AM1500&lt;&gt;""),--ISNUMBER(SEARCH(" "&amp;AM18:AM1500&amp;" ",Q565)))&gt;0,AF17,"")))</f>
        <v/>
      </c>
      <c r="AG565" s="964" t="str" cm="1">
        <f t="array" ref="AG565">IF(N565="","",IF(R565&lt;&gt;"","",IF(SUMPRODUCT(--(AN18:AN1500=AG17),--(AM18:AM1500&lt;&gt;""),--ISNUMBER(SEARCH(" "&amp;AM18:AM1500&amp;" ",Q565)))&gt;0,AG17,"")))</f>
        <v/>
      </c>
      <c r="AH565" s="964" t="str" cm="1">
        <f t="array" ref="AH565">IF(N565="","",IF(R565&lt;&gt;"","",IF(SUMPRODUCT(--(AN18:AN1500=AH17),--(AM18:AM1500&lt;&gt;""),--ISNUMBER(SEARCH(" "&amp;AM18:AM1500&amp;" ",Q565)))&gt;0,AH17,"")))</f>
        <v/>
      </c>
      <c r="AI565" s="964" t="str" cm="1">
        <f t="array" ref="AI565">IF(N565="","",IF(R565&lt;&gt;"","",IF(SUMPRODUCT(--(AN18:AN1500=AI17),--(AM18:AM1500&lt;&gt;""),--ISNUMBER(SEARCH(" "&amp;AM18:AM1500&amp;" ",Q565)))&gt;0,AI17,"")))</f>
        <v/>
      </c>
      <c r="AJ565" s="964" t="str" cm="1">
        <f t="array" ref="AJ565">IF(N565="","",IF(R565&lt;&gt;"","",IF(SUMPRODUCT(--(AN18:AN1500=AJ17),--(AM18:AM1500&lt;&gt;""),--ISNUMBER(SEARCH(" "&amp;AM18:AM1500&amp;" ",Q565)))&gt;0,AJ17,"")))</f>
        <v/>
      </c>
      <c r="AK565" s="964" t="str" cm="1">
        <f t="array" ref="AK565">IF(N565="","",IF(T565&lt;&gt;"",AK17,IF(S565&lt;&gt;"","",IF(R565&lt;&gt;"","",IF(SUMPRODUCT(--(AN18:AN1500=AK17),--(AM18:AM1500&lt;&gt;""),--ISNUMBER(SEARCH(" "&amp;AM18:AM1500&amp;" ",Q565)))&gt;0,AK17,"")))))</f>
        <v/>
      </c>
      <c r="AM565" s="964" t="s">
        <v>2287</v>
      </c>
      <c r="AN565" s="964" t="s">
        <v>1597</v>
      </c>
      <c r="BN565" s="49">
        <v>1</v>
      </c>
    </row>
    <row r="566" spans="3:66" ht="35.1" customHeight="1">
      <c r="C566" s="65"/>
      <c r="D566" s="984" t="str">
        <f t="shared" si="103"/>
        <v/>
      </c>
      <c r="E566" s="982"/>
      <c r="G566" s="963" t="str">
        <f>IF(H566="","",COUNTIF(H18:H566,"&lt;&gt;"))</f>
        <v/>
      </c>
      <c r="H566" s="958" t="str" cm="1">
        <f t="array" ref="H566">IF(L566="","",IF(LEN(L566)&lt;=MAX(10,G13),L566,IFERROR(LEFT(L566,LOOKUP(2,1/(MID(L566,ROW(1:500),1)=" ")/(ROW(1:500)&lt;=MAX(10,G13)),ROW(1:500))-1),LEFT(L566,MAX(10,G13)))))</f>
        <v/>
      </c>
      <c r="I566" s="963" t="str">
        <f t="shared" si="104"/>
        <v/>
      </c>
      <c r="J566" s="963" t="str">
        <f t="shared" si="105"/>
        <v/>
      </c>
      <c r="K566" s="964" t="str">
        <f>IF(M565&lt;&gt;"",K565,IF(K565&lt;MAX(A18:A317),K565+1,""))</f>
        <v/>
      </c>
      <c r="L566" s="965" t="str">
        <f>IF(K566="","",IF(M565&lt;&gt;"",M565,INDEX(E18:E317,MATCH(K566,A18:A317,0))))</f>
        <v/>
      </c>
      <c r="M566" s="965" t="str">
        <f t="shared" si="106"/>
        <v/>
      </c>
      <c r="N566" s="966" t="str">
        <f t="shared" si="107"/>
        <v/>
      </c>
      <c r="O566" s="967" t="str">
        <f t="shared" si="108"/>
        <v/>
      </c>
      <c r="P566" s="967" t="str">
        <f t="shared" si="109"/>
        <v/>
      </c>
      <c r="Q566" s="966" t="str">
        <f t="shared" si="110"/>
        <v/>
      </c>
      <c r="R566" s="967" t="str">
        <f>IF(N566="","",IF(COUNTIF(AP18:AP300,TRIM(Q566))&gt;0,"EXCLUSION EXACTE",""))</f>
        <v/>
      </c>
      <c r="S566" s="967" t="str" cm="1">
        <f t="array" ref="S566">IF(N566="","",IF(SUMPRODUCT(--(AP18:AP300&lt;&gt;""),--ISNUMBER(SEARCH(" "&amp;AP18:AP300&amp;" ",Q566)))&gt;0,"BLOQUE MOLLUSQUES",""))</f>
        <v/>
      </c>
      <c r="T566" s="967" t="str" cm="1">
        <f t="array" ref="T566">IF(N566="","",IF(SUMPRODUCT(--(AT18:AT300&lt;&gt;""),--ISNUMBER(SEARCH(" "&amp;AT18:AT300&amp;" ",Q566)))&gt;0,"FORCE MOLLUSQUES",""))</f>
        <v/>
      </c>
      <c r="U566" s="966" t="str">
        <f t="shared" si="111"/>
        <v/>
      </c>
      <c r="V566" s="966" t="str">
        <f t="shared" si="113"/>
        <v/>
      </c>
      <c r="W566" s="991" t="str">
        <f t="shared" si="112"/>
        <v/>
      </c>
      <c r="X566" s="967" t="str" cm="1">
        <f t="array" ref="X566">IF(N566="","",IF(R566&lt;&gt;"","",IF(SUMPRODUCT(--(AN18:AN1500=X17),--(AM18:AM1500&lt;&gt;""),--ISNUMBER(SEARCH(" "&amp;AM18:AM1500&amp;" ",Q566)))&gt;0,X17,"")))</f>
        <v/>
      </c>
      <c r="Y566" s="967" t="str" cm="1">
        <f t="array" ref="Y566">IF(N566="","",IF(R566&lt;&gt;"","",IF(SUMPRODUCT(--(AN18:AN1500=Y17),--(AM18:AM1500&lt;&gt;""),--ISNUMBER(SEARCH(" "&amp;AM18:AM1500&amp;" ",Q566)))&gt;0,Y17,"")))</f>
        <v/>
      </c>
      <c r="Z566" s="967" t="str" cm="1">
        <f t="array" ref="Z566">IF(N566="","",IF(R566&lt;&gt;"","",IF(SUMPRODUCT(--(AN18:AN1500=Z17),--(AM18:AM1500&lt;&gt;""),--ISNUMBER(SEARCH(" "&amp;AM18:AM1500&amp;" ",Q566)))&gt;0,Z17,"")))</f>
        <v/>
      </c>
      <c r="AA566" s="967" t="str" cm="1">
        <f t="array" ref="AA566">IF(N566="","",IF(R566&lt;&gt;"","",IF(SUMPRODUCT(--(AN18:AN1500=AA17),--(AM18:AM1500&lt;&gt;""),--ISNUMBER(SEARCH(" "&amp;AM18:AM1500&amp;" ",Q566)))&gt;0,AA17,"")))</f>
        <v/>
      </c>
      <c r="AB566" s="967" t="str" cm="1">
        <f t="array" ref="AB566">IF(N566="","",IF(R566&lt;&gt;"","",IF(SUMPRODUCT(--(AN18:AN1500=AB17),--(AM18:AM1500&lt;&gt;""),--ISNUMBER(SEARCH(" "&amp;AM18:AM1500&amp;" ",Q566)))&gt;0,AB17,"")))</f>
        <v/>
      </c>
      <c r="AC566" s="967" t="str" cm="1">
        <f t="array" ref="AC566">IF(N566="","",IF(R566&lt;&gt;"","",IF(SUMPRODUCT(--(AN18:AN1500=AC17),--(AM18:AM1500&lt;&gt;""),--ISNUMBER(SEARCH(" "&amp;AM18:AM1500&amp;" ",Q566)))&gt;0,AC17,"")))</f>
        <v/>
      </c>
      <c r="AD566" s="967" t="str" cm="1">
        <f t="array" ref="AD566">IF(N566="","",IF(R566&lt;&gt;"","",IF(SUMPRODUCT(--(AN18:AN1500=AD17),--(AM18:AM1500&lt;&gt;""),--ISNUMBER(SEARCH(" "&amp;AM18:AM1500&amp;" ",Q566)))&gt;0,AD17,"")))</f>
        <v/>
      </c>
      <c r="AE566" s="967" t="str" cm="1">
        <f t="array" ref="AE566">IF(N566="","",IF(R566&lt;&gt;"","",IF(SUMPRODUCT(--(AN18:AN1500=AE17),--(AM18:AM1500&lt;&gt;""),--ISNUMBER(SEARCH(" "&amp;AM18:AM1500&amp;" ",Q566)))&gt;0,AE17,"")))</f>
        <v/>
      </c>
      <c r="AF566" s="967" t="str" cm="1">
        <f t="array" ref="AF566">IF(N566="","",IF(R566&lt;&gt;"","",IF(SUMPRODUCT(--(AN18:AN1500=AF17),--(AM18:AM1500&lt;&gt;""),--ISNUMBER(SEARCH(" "&amp;AM18:AM1500&amp;" ",Q566)))&gt;0,AF17,"")))</f>
        <v/>
      </c>
      <c r="AG566" s="967" t="str" cm="1">
        <f t="array" ref="AG566">IF(N566="","",IF(R566&lt;&gt;"","",IF(SUMPRODUCT(--(AN18:AN1500=AG17),--(AM18:AM1500&lt;&gt;""),--ISNUMBER(SEARCH(" "&amp;AM18:AM1500&amp;" ",Q566)))&gt;0,AG17,"")))</f>
        <v/>
      </c>
      <c r="AH566" s="967" t="str" cm="1">
        <f t="array" ref="AH566">IF(N566="","",IF(R566&lt;&gt;"","",IF(SUMPRODUCT(--(AN18:AN1500=AH17),--(AM18:AM1500&lt;&gt;""),--ISNUMBER(SEARCH(" "&amp;AM18:AM1500&amp;" ",Q566)))&gt;0,AH17,"")))</f>
        <v/>
      </c>
      <c r="AI566" s="967" t="str" cm="1">
        <f t="array" ref="AI566">IF(N566="","",IF(R566&lt;&gt;"","",IF(SUMPRODUCT(--(AN18:AN1500=AI17),--(AM18:AM1500&lt;&gt;""),--ISNUMBER(SEARCH(" "&amp;AM18:AM1500&amp;" ",Q566)))&gt;0,AI17,"")))</f>
        <v/>
      </c>
      <c r="AJ566" s="967" t="str" cm="1">
        <f t="array" ref="AJ566">IF(N566="","",IF(R566&lt;&gt;"","",IF(SUMPRODUCT(--(AN18:AN1500=AJ17),--(AM18:AM1500&lt;&gt;""),--ISNUMBER(SEARCH(" "&amp;AM18:AM1500&amp;" ",Q566)))&gt;0,AJ17,"")))</f>
        <v/>
      </c>
      <c r="AK566" s="967" t="str" cm="1">
        <f t="array" ref="AK566">IF(N566="","",IF(T566&lt;&gt;"",AK17,IF(S566&lt;&gt;"","",IF(R566&lt;&gt;"","",IF(SUMPRODUCT(--(AN18:AN1500=AK17),--(AM18:AM1500&lt;&gt;""),--ISNUMBER(SEARCH(" "&amp;AM18:AM1500&amp;" ",Q566)))&gt;0,AK17,"")))))</f>
        <v/>
      </c>
      <c r="AM566" s="968" t="s">
        <v>2454</v>
      </c>
      <c r="AN566" s="968" t="s">
        <v>1597</v>
      </c>
      <c r="BN566" s="49">
        <v>1</v>
      </c>
    </row>
    <row r="567" spans="3:66" ht="35.1" customHeight="1">
      <c r="C567" s="65"/>
      <c r="D567" s="984" t="str">
        <f t="shared" si="103"/>
        <v/>
      </c>
      <c r="E567" s="982"/>
      <c r="G567" s="964" t="str">
        <f>IF(H567="","",COUNTIF(H18:H567,"&lt;&gt;"))</f>
        <v/>
      </c>
      <c r="H567" s="965" t="str" cm="1">
        <f t="array" ref="H567">IF(L567="","",IF(LEN(L567)&lt;=MAX(10,G13),L567,IFERROR(LEFT(L567,LOOKUP(2,1/(MID(L567,ROW(1:500),1)=" ")/(ROW(1:500)&lt;=MAX(10,G13)),ROW(1:500))-1),LEFT(L567,MAX(10,G13)))))</f>
        <v/>
      </c>
      <c r="I567" s="964" t="str">
        <f t="shared" si="104"/>
        <v/>
      </c>
      <c r="J567" s="964" t="str">
        <f t="shared" si="105"/>
        <v/>
      </c>
      <c r="K567" s="964" t="str">
        <f>IF(M566&lt;&gt;"",K566,IF(K566&lt;MAX(A18:A317),K566+1,""))</f>
        <v/>
      </c>
      <c r="L567" s="965" t="str">
        <f>IF(K567="","",IF(M566&lt;&gt;"",M566,INDEX(E18:E317,MATCH(K567,A18:A317,0))))</f>
        <v/>
      </c>
      <c r="M567" s="965" t="str">
        <f t="shared" si="106"/>
        <v/>
      </c>
      <c r="N567" s="965" t="str">
        <f t="shared" si="107"/>
        <v/>
      </c>
      <c r="O567" s="964" t="str">
        <f t="shared" si="108"/>
        <v/>
      </c>
      <c r="P567" s="964" t="str">
        <f t="shared" si="109"/>
        <v/>
      </c>
      <c r="Q567" s="965" t="str">
        <f t="shared" si="110"/>
        <v/>
      </c>
      <c r="R567" s="964" t="str">
        <f>IF(N567="","",IF(COUNTIF(AP18:AP300,TRIM(Q567))&gt;0,"EXCLUSION EXACTE",""))</f>
        <v/>
      </c>
      <c r="S567" s="964" t="str" cm="1">
        <f t="array" ref="S567">IF(N567="","",IF(SUMPRODUCT(--(AP18:AP300&lt;&gt;""),--ISNUMBER(SEARCH(" "&amp;AP18:AP300&amp;" ",Q567)))&gt;0,"BLOQUE MOLLUSQUES",""))</f>
        <v/>
      </c>
      <c r="T567" s="964" t="str" cm="1">
        <f t="array" ref="T567">IF(N567="","",IF(SUMPRODUCT(--(AT18:AT300&lt;&gt;""),--ISNUMBER(SEARCH(" "&amp;AT18:AT300&amp;" ",Q567)))&gt;0,"FORCE MOLLUSQUES",""))</f>
        <v/>
      </c>
      <c r="U567" s="965" t="str">
        <f t="shared" si="111"/>
        <v/>
      </c>
      <c r="V567" s="965" t="str">
        <f t="shared" si="113"/>
        <v/>
      </c>
      <c r="W567" s="977" t="str">
        <f t="shared" si="112"/>
        <v/>
      </c>
      <c r="X567" s="964" t="str" cm="1">
        <f t="array" ref="X567">IF(N567="","",IF(R567&lt;&gt;"","",IF(SUMPRODUCT(--(AN18:AN1500=X17),--(AM18:AM1500&lt;&gt;""),--ISNUMBER(SEARCH(" "&amp;AM18:AM1500&amp;" ",Q567)))&gt;0,X17,"")))</f>
        <v/>
      </c>
      <c r="Y567" s="964" t="str" cm="1">
        <f t="array" ref="Y567">IF(N567="","",IF(R567&lt;&gt;"","",IF(SUMPRODUCT(--(AN18:AN1500=Y17),--(AM18:AM1500&lt;&gt;""),--ISNUMBER(SEARCH(" "&amp;AM18:AM1500&amp;" ",Q567)))&gt;0,Y17,"")))</f>
        <v/>
      </c>
      <c r="Z567" s="964" t="str" cm="1">
        <f t="array" ref="Z567">IF(N567="","",IF(R567&lt;&gt;"","",IF(SUMPRODUCT(--(AN18:AN1500=Z17),--(AM18:AM1500&lt;&gt;""),--ISNUMBER(SEARCH(" "&amp;AM18:AM1500&amp;" ",Q567)))&gt;0,Z17,"")))</f>
        <v/>
      </c>
      <c r="AA567" s="964" t="str" cm="1">
        <f t="array" ref="AA567">IF(N567="","",IF(R567&lt;&gt;"","",IF(SUMPRODUCT(--(AN18:AN1500=AA17),--(AM18:AM1500&lt;&gt;""),--ISNUMBER(SEARCH(" "&amp;AM18:AM1500&amp;" ",Q567)))&gt;0,AA17,"")))</f>
        <v/>
      </c>
      <c r="AB567" s="964" t="str" cm="1">
        <f t="array" ref="AB567">IF(N567="","",IF(R567&lt;&gt;"","",IF(SUMPRODUCT(--(AN18:AN1500=AB17),--(AM18:AM1500&lt;&gt;""),--ISNUMBER(SEARCH(" "&amp;AM18:AM1500&amp;" ",Q567)))&gt;0,AB17,"")))</f>
        <v/>
      </c>
      <c r="AC567" s="964" t="str" cm="1">
        <f t="array" ref="AC567">IF(N567="","",IF(R567&lt;&gt;"","",IF(SUMPRODUCT(--(AN18:AN1500=AC17),--(AM18:AM1500&lt;&gt;""),--ISNUMBER(SEARCH(" "&amp;AM18:AM1500&amp;" ",Q567)))&gt;0,AC17,"")))</f>
        <v/>
      </c>
      <c r="AD567" s="964" t="str" cm="1">
        <f t="array" ref="AD567">IF(N567="","",IF(R567&lt;&gt;"","",IF(SUMPRODUCT(--(AN18:AN1500=AD17),--(AM18:AM1500&lt;&gt;""),--ISNUMBER(SEARCH(" "&amp;AM18:AM1500&amp;" ",Q567)))&gt;0,AD17,"")))</f>
        <v/>
      </c>
      <c r="AE567" s="964" t="str" cm="1">
        <f t="array" ref="AE567">IF(N567="","",IF(R567&lt;&gt;"","",IF(SUMPRODUCT(--(AN18:AN1500=AE17),--(AM18:AM1500&lt;&gt;""),--ISNUMBER(SEARCH(" "&amp;AM18:AM1500&amp;" ",Q567)))&gt;0,AE17,"")))</f>
        <v/>
      </c>
      <c r="AF567" s="964" t="str" cm="1">
        <f t="array" ref="AF567">IF(N567="","",IF(R567&lt;&gt;"","",IF(SUMPRODUCT(--(AN18:AN1500=AF17),--(AM18:AM1500&lt;&gt;""),--ISNUMBER(SEARCH(" "&amp;AM18:AM1500&amp;" ",Q567)))&gt;0,AF17,"")))</f>
        <v/>
      </c>
      <c r="AG567" s="964" t="str" cm="1">
        <f t="array" ref="AG567">IF(N567="","",IF(R567&lt;&gt;"","",IF(SUMPRODUCT(--(AN18:AN1500=AG17),--(AM18:AM1500&lt;&gt;""),--ISNUMBER(SEARCH(" "&amp;AM18:AM1500&amp;" ",Q567)))&gt;0,AG17,"")))</f>
        <v/>
      </c>
      <c r="AH567" s="964" t="str" cm="1">
        <f t="array" ref="AH567">IF(N567="","",IF(R567&lt;&gt;"","",IF(SUMPRODUCT(--(AN18:AN1500=AH17),--(AM18:AM1500&lt;&gt;""),--ISNUMBER(SEARCH(" "&amp;AM18:AM1500&amp;" ",Q567)))&gt;0,AH17,"")))</f>
        <v/>
      </c>
      <c r="AI567" s="964" t="str" cm="1">
        <f t="array" ref="AI567">IF(N567="","",IF(R567&lt;&gt;"","",IF(SUMPRODUCT(--(AN18:AN1500=AI17),--(AM18:AM1500&lt;&gt;""),--ISNUMBER(SEARCH(" "&amp;AM18:AM1500&amp;" ",Q567)))&gt;0,AI17,"")))</f>
        <v/>
      </c>
      <c r="AJ567" s="964" t="str" cm="1">
        <f t="array" ref="AJ567">IF(N567="","",IF(R567&lt;&gt;"","",IF(SUMPRODUCT(--(AN18:AN1500=AJ17),--(AM18:AM1500&lt;&gt;""),--ISNUMBER(SEARCH(" "&amp;AM18:AM1500&amp;" ",Q567)))&gt;0,AJ17,"")))</f>
        <v/>
      </c>
      <c r="AK567" s="964" t="str" cm="1">
        <f t="array" ref="AK567">IF(N567="","",IF(T567&lt;&gt;"",AK17,IF(S567&lt;&gt;"","",IF(R567&lt;&gt;"","",IF(SUMPRODUCT(--(AN18:AN1500=AK17),--(AM18:AM1500&lt;&gt;""),--ISNUMBER(SEARCH(" "&amp;AM18:AM1500&amp;" ",Q567)))&gt;0,AK17,"")))))</f>
        <v/>
      </c>
      <c r="AM567" s="964" t="s">
        <v>2455</v>
      </c>
      <c r="AN567" s="964" t="s">
        <v>1597</v>
      </c>
      <c r="BN567" s="49">
        <v>1</v>
      </c>
    </row>
    <row r="568" spans="3:66" ht="35.1" customHeight="1">
      <c r="C568" s="65"/>
      <c r="D568" s="984" t="str">
        <f t="shared" si="103"/>
        <v/>
      </c>
      <c r="E568" s="982"/>
      <c r="G568" s="963" t="str">
        <f>IF(H568="","",COUNTIF(H18:H568,"&lt;&gt;"))</f>
        <v/>
      </c>
      <c r="H568" s="958" t="str" cm="1">
        <f t="array" ref="H568">IF(L568="","",IF(LEN(L568)&lt;=MAX(10,G13),L568,IFERROR(LEFT(L568,LOOKUP(2,1/(MID(L568,ROW(1:500),1)=" ")/(ROW(1:500)&lt;=MAX(10,G13)),ROW(1:500))-1),LEFT(L568,MAX(10,G13)))))</f>
        <v/>
      </c>
      <c r="I568" s="963" t="str">
        <f t="shared" si="104"/>
        <v/>
      </c>
      <c r="J568" s="963" t="str">
        <f t="shared" si="105"/>
        <v/>
      </c>
      <c r="K568" s="964" t="str">
        <f>IF(M567&lt;&gt;"",K567,IF(K567&lt;MAX(A18:A317),K567+1,""))</f>
        <v/>
      </c>
      <c r="L568" s="965" t="str">
        <f>IF(K568="","",IF(M567&lt;&gt;"",M567,INDEX(E18:E317,MATCH(K568,A18:A317,0))))</f>
        <v/>
      </c>
      <c r="M568" s="965" t="str">
        <f t="shared" si="106"/>
        <v/>
      </c>
      <c r="N568" s="966" t="str">
        <f t="shared" si="107"/>
        <v/>
      </c>
      <c r="O568" s="967" t="str">
        <f t="shared" si="108"/>
        <v/>
      </c>
      <c r="P568" s="967" t="str">
        <f t="shared" si="109"/>
        <v/>
      </c>
      <c r="Q568" s="966" t="str">
        <f t="shared" si="110"/>
        <v/>
      </c>
      <c r="R568" s="967" t="str">
        <f>IF(N568="","",IF(COUNTIF(AP18:AP300,TRIM(Q568))&gt;0,"EXCLUSION EXACTE",""))</f>
        <v/>
      </c>
      <c r="S568" s="967" t="str" cm="1">
        <f t="array" ref="S568">IF(N568="","",IF(SUMPRODUCT(--(AP18:AP300&lt;&gt;""),--ISNUMBER(SEARCH(" "&amp;AP18:AP300&amp;" ",Q568)))&gt;0,"BLOQUE MOLLUSQUES",""))</f>
        <v/>
      </c>
      <c r="T568" s="967" t="str" cm="1">
        <f t="array" ref="T568">IF(N568="","",IF(SUMPRODUCT(--(AT18:AT300&lt;&gt;""),--ISNUMBER(SEARCH(" "&amp;AT18:AT300&amp;" ",Q568)))&gt;0,"FORCE MOLLUSQUES",""))</f>
        <v/>
      </c>
      <c r="U568" s="966" t="str">
        <f t="shared" si="111"/>
        <v/>
      </c>
      <c r="V568" s="966" t="str">
        <f t="shared" si="113"/>
        <v/>
      </c>
      <c r="W568" s="991" t="str">
        <f t="shared" si="112"/>
        <v/>
      </c>
      <c r="X568" s="967" t="str" cm="1">
        <f t="array" ref="X568">IF(N568="","",IF(R568&lt;&gt;"","",IF(SUMPRODUCT(--(AN18:AN1500=X17),--(AM18:AM1500&lt;&gt;""),--ISNUMBER(SEARCH(" "&amp;AM18:AM1500&amp;" ",Q568)))&gt;0,X17,"")))</f>
        <v/>
      </c>
      <c r="Y568" s="967" t="str" cm="1">
        <f t="array" ref="Y568">IF(N568="","",IF(R568&lt;&gt;"","",IF(SUMPRODUCT(--(AN18:AN1500=Y17),--(AM18:AM1500&lt;&gt;""),--ISNUMBER(SEARCH(" "&amp;AM18:AM1500&amp;" ",Q568)))&gt;0,Y17,"")))</f>
        <v/>
      </c>
      <c r="Z568" s="967" t="str" cm="1">
        <f t="array" ref="Z568">IF(N568="","",IF(R568&lt;&gt;"","",IF(SUMPRODUCT(--(AN18:AN1500=Z17),--(AM18:AM1500&lt;&gt;""),--ISNUMBER(SEARCH(" "&amp;AM18:AM1500&amp;" ",Q568)))&gt;0,Z17,"")))</f>
        <v/>
      </c>
      <c r="AA568" s="967" t="str" cm="1">
        <f t="array" ref="AA568">IF(N568="","",IF(R568&lt;&gt;"","",IF(SUMPRODUCT(--(AN18:AN1500=AA17),--(AM18:AM1500&lt;&gt;""),--ISNUMBER(SEARCH(" "&amp;AM18:AM1500&amp;" ",Q568)))&gt;0,AA17,"")))</f>
        <v/>
      </c>
      <c r="AB568" s="967" t="str" cm="1">
        <f t="array" ref="AB568">IF(N568="","",IF(R568&lt;&gt;"","",IF(SUMPRODUCT(--(AN18:AN1500=AB17),--(AM18:AM1500&lt;&gt;""),--ISNUMBER(SEARCH(" "&amp;AM18:AM1500&amp;" ",Q568)))&gt;0,AB17,"")))</f>
        <v/>
      </c>
      <c r="AC568" s="967" t="str" cm="1">
        <f t="array" ref="AC568">IF(N568="","",IF(R568&lt;&gt;"","",IF(SUMPRODUCT(--(AN18:AN1500=AC17),--(AM18:AM1500&lt;&gt;""),--ISNUMBER(SEARCH(" "&amp;AM18:AM1500&amp;" ",Q568)))&gt;0,AC17,"")))</f>
        <v/>
      </c>
      <c r="AD568" s="967" t="str" cm="1">
        <f t="array" ref="AD568">IF(N568="","",IF(R568&lt;&gt;"","",IF(SUMPRODUCT(--(AN18:AN1500=AD17),--(AM18:AM1500&lt;&gt;""),--ISNUMBER(SEARCH(" "&amp;AM18:AM1500&amp;" ",Q568)))&gt;0,AD17,"")))</f>
        <v/>
      </c>
      <c r="AE568" s="967" t="str" cm="1">
        <f t="array" ref="AE568">IF(N568="","",IF(R568&lt;&gt;"","",IF(SUMPRODUCT(--(AN18:AN1500=AE17),--(AM18:AM1500&lt;&gt;""),--ISNUMBER(SEARCH(" "&amp;AM18:AM1500&amp;" ",Q568)))&gt;0,AE17,"")))</f>
        <v/>
      </c>
      <c r="AF568" s="967" t="str" cm="1">
        <f t="array" ref="AF568">IF(N568="","",IF(R568&lt;&gt;"","",IF(SUMPRODUCT(--(AN18:AN1500=AF17),--(AM18:AM1500&lt;&gt;""),--ISNUMBER(SEARCH(" "&amp;AM18:AM1500&amp;" ",Q568)))&gt;0,AF17,"")))</f>
        <v/>
      </c>
      <c r="AG568" s="967" t="str" cm="1">
        <f t="array" ref="AG568">IF(N568="","",IF(R568&lt;&gt;"","",IF(SUMPRODUCT(--(AN18:AN1500=AG17),--(AM18:AM1500&lt;&gt;""),--ISNUMBER(SEARCH(" "&amp;AM18:AM1500&amp;" ",Q568)))&gt;0,AG17,"")))</f>
        <v/>
      </c>
      <c r="AH568" s="967" t="str" cm="1">
        <f t="array" ref="AH568">IF(N568="","",IF(R568&lt;&gt;"","",IF(SUMPRODUCT(--(AN18:AN1500=AH17),--(AM18:AM1500&lt;&gt;""),--ISNUMBER(SEARCH(" "&amp;AM18:AM1500&amp;" ",Q568)))&gt;0,AH17,"")))</f>
        <v/>
      </c>
      <c r="AI568" s="967" t="str" cm="1">
        <f t="array" ref="AI568">IF(N568="","",IF(R568&lt;&gt;"","",IF(SUMPRODUCT(--(AN18:AN1500=AI17),--(AM18:AM1500&lt;&gt;""),--ISNUMBER(SEARCH(" "&amp;AM18:AM1500&amp;" ",Q568)))&gt;0,AI17,"")))</f>
        <v/>
      </c>
      <c r="AJ568" s="967" t="str" cm="1">
        <f t="array" ref="AJ568">IF(N568="","",IF(R568&lt;&gt;"","",IF(SUMPRODUCT(--(AN18:AN1500=AJ17),--(AM18:AM1500&lt;&gt;""),--ISNUMBER(SEARCH(" "&amp;AM18:AM1500&amp;" ",Q568)))&gt;0,AJ17,"")))</f>
        <v/>
      </c>
      <c r="AK568" s="967" t="str" cm="1">
        <f t="array" ref="AK568">IF(N568="","",IF(T568&lt;&gt;"",AK17,IF(S568&lt;&gt;"","",IF(R568&lt;&gt;"","",IF(SUMPRODUCT(--(AN18:AN1500=AK17),--(AM18:AM1500&lt;&gt;""),--ISNUMBER(SEARCH(" "&amp;AM18:AM1500&amp;" ",Q568)))&gt;0,AK17,"")))))</f>
        <v/>
      </c>
      <c r="AM568" s="968" t="s">
        <v>2456</v>
      </c>
      <c r="AN568" s="968" t="s">
        <v>1597</v>
      </c>
      <c r="BN568" s="49">
        <v>1</v>
      </c>
    </row>
    <row r="569" spans="3:66" ht="35.1" customHeight="1">
      <c r="C569" s="65"/>
      <c r="D569" s="984" t="str">
        <f t="shared" si="103"/>
        <v/>
      </c>
      <c r="E569" s="982"/>
      <c r="G569" s="964" t="str">
        <f>IF(H569="","",COUNTIF(H18:H569,"&lt;&gt;"))</f>
        <v/>
      </c>
      <c r="H569" s="965" t="str" cm="1">
        <f t="array" ref="H569">IF(L569="","",IF(LEN(L569)&lt;=MAX(10,G13),L569,IFERROR(LEFT(L569,LOOKUP(2,1/(MID(L569,ROW(1:500),1)=" ")/(ROW(1:500)&lt;=MAX(10,G13)),ROW(1:500))-1),LEFT(L569,MAX(10,G13)))))</f>
        <v/>
      </c>
      <c r="I569" s="964" t="str">
        <f t="shared" si="104"/>
        <v/>
      </c>
      <c r="J569" s="964" t="str">
        <f t="shared" si="105"/>
        <v/>
      </c>
      <c r="K569" s="964" t="str">
        <f>IF(M568&lt;&gt;"",K568,IF(K568&lt;MAX(A18:A317),K568+1,""))</f>
        <v/>
      </c>
      <c r="L569" s="965" t="str">
        <f>IF(K569="","",IF(M568&lt;&gt;"",M568,INDEX(E18:E317,MATCH(K569,A18:A317,0))))</f>
        <v/>
      </c>
      <c r="M569" s="965" t="str">
        <f t="shared" si="106"/>
        <v/>
      </c>
      <c r="N569" s="965" t="str">
        <f t="shared" si="107"/>
        <v/>
      </c>
      <c r="O569" s="964" t="str">
        <f t="shared" si="108"/>
        <v/>
      </c>
      <c r="P569" s="964" t="str">
        <f t="shared" si="109"/>
        <v/>
      </c>
      <c r="Q569" s="965" t="str">
        <f t="shared" si="110"/>
        <v/>
      </c>
      <c r="R569" s="964" t="str">
        <f>IF(N569="","",IF(COUNTIF(AP18:AP300,TRIM(Q569))&gt;0,"EXCLUSION EXACTE",""))</f>
        <v/>
      </c>
      <c r="S569" s="964" t="str" cm="1">
        <f t="array" ref="S569">IF(N569="","",IF(SUMPRODUCT(--(AP18:AP300&lt;&gt;""),--ISNUMBER(SEARCH(" "&amp;AP18:AP300&amp;" ",Q569)))&gt;0,"BLOQUE MOLLUSQUES",""))</f>
        <v/>
      </c>
      <c r="T569" s="964" t="str" cm="1">
        <f t="array" ref="T569">IF(N569="","",IF(SUMPRODUCT(--(AT18:AT300&lt;&gt;""),--ISNUMBER(SEARCH(" "&amp;AT18:AT300&amp;" ",Q569)))&gt;0,"FORCE MOLLUSQUES",""))</f>
        <v/>
      </c>
      <c r="U569" s="965" t="str">
        <f t="shared" si="111"/>
        <v/>
      </c>
      <c r="V569" s="965" t="str">
        <f t="shared" si="113"/>
        <v/>
      </c>
      <c r="W569" s="977" t="str">
        <f t="shared" si="112"/>
        <v/>
      </c>
      <c r="X569" s="964" t="str" cm="1">
        <f t="array" ref="X569">IF(N569="","",IF(R569&lt;&gt;"","",IF(SUMPRODUCT(--(AN18:AN1500=X17),--(AM18:AM1500&lt;&gt;""),--ISNUMBER(SEARCH(" "&amp;AM18:AM1500&amp;" ",Q569)))&gt;0,X17,"")))</f>
        <v/>
      </c>
      <c r="Y569" s="964" t="str" cm="1">
        <f t="array" ref="Y569">IF(N569="","",IF(R569&lt;&gt;"","",IF(SUMPRODUCT(--(AN18:AN1500=Y17),--(AM18:AM1500&lt;&gt;""),--ISNUMBER(SEARCH(" "&amp;AM18:AM1500&amp;" ",Q569)))&gt;0,Y17,"")))</f>
        <v/>
      </c>
      <c r="Z569" s="964" t="str" cm="1">
        <f t="array" ref="Z569">IF(N569="","",IF(R569&lt;&gt;"","",IF(SUMPRODUCT(--(AN18:AN1500=Z17),--(AM18:AM1500&lt;&gt;""),--ISNUMBER(SEARCH(" "&amp;AM18:AM1500&amp;" ",Q569)))&gt;0,Z17,"")))</f>
        <v/>
      </c>
      <c r="AA569" s="964" t="str" cm="1">
        <f t="array" ref="AA569">IF(N569="","",IF(R569&lt;&gt;"","",IF(SUMPRODUCT(--(AN18:AN1500=AA17),--(AM18:AM1500&lt;&gt;""),--ISNUMBER(SEARCH(" "&amp;AM18:AM1500&amp;" ",Q569)))&gt;0,AA17,"")))</f>
        <v/>
      </c>
      <c r="AB569" s="964" t="str" cm="1">
        <f t="array" ref="AB569">IF(N569="","",IF(R569&lt;&gt;"","",IF(SUMPRODUCT(--(AN18:AN1500=AB17),--(AM18:AM1500&lt;&gt;""),--ISNUMBER(SEARCH(" "&amp;AM18:AM1500&amp;" ",Q569)))&gt;0,AB17,"")))</f>
        <v/>
      </c>
      <c r="AC569" s="964" t="str" cm="1">
        <f t="array" ref="AC569">IF(N569="","",IF(R569&lt;&gt;"","",IF(SUMPRODUCT(--(AN18:AN1500=AC17),--(AM18:AM1500&lt;&gt;""),--ISNUMBER(SEARCH(" "&amp;AM18:AM1500&amp;" ",Q569)))&gt;0,AC17,"")))</f>
        <v/>
      </c>
      <c r="AD569" s="964" t="str" cm="1">
        <f t="array" ref="AD569">IF(N569="","",IF(R569&lt;&gt;"","",IF(SUMPRODUCT(--(AN18:AN1500=AD17),--(AM18:AM1500&lt;&gt;""),--ISNUMBER(SEARCH(" "&amp;AM18:AM1500&amp;" ",Q569)))&gt;0,AD17,"")))</f>
        <v/>
      </c>
      <c r="AE569" s="964" t="str" cm="1">
        <f t="array" ref="AE569">IF(N569="","",IF(R569&lt;&gt;"","",IF(SUMPRODUCT(--(AN18:AN1500=AE17),--(AM18:AM1500&lt;&gt;""),--ISNUMBER(SEARCH(" "&amp;AM18:AM1500&amp;" ",Q569)))&gt;0,AE17,"")))</f>
        <v/>
      </c>
      <c r="AF569" s="964" t="str" cm="1">
        <f t="array" ref="AF569">IF(N569="","",IF(R569&lt;&gt;"","",IF(SUMPRODUCT(--(AN18:AN1500=AF17),--(AM18:AM1500&lt;&gt;""),--ISNUMBER(SEARCH(" "&amp;AM18:AM1500&amp;" ",Q569)))&gt;0,AF17,"")))</f>
        <v/>
      </c>
      <c r="AG569" s="964" t="str" cm="1">
        <f t="array" ref="AG569">IF(N569="","",IF(R569&lt;&gt;"","",IF(SUMPRODUCT(--(AN18:AN1500=AG17),--(AM18:AM1500&lt;&gt;""),--ISNUMBER(SEARCH(" "&amp;AM18:AM1500&amp;" ",Q569)))&gt;0,AG17,"")))</f>
        <v/>
      </c>
      <c r="AH569" s="964" t="str" cm="1">
        <f t="array" ref="AH569">IF(N569="","",IF(R569&lt;&gt;"","",IF(SUMPRODUCT(--(AN18:AN1500=AH17),--(AM18:AM1500&lt;&gt;""),--ISNUMBER(SEARCH(" "&amp;AM18:AM1500&amp;" ",Q569)))&gt;0,AH17,"")))</f>
        <v/>
      </c>
      <c r="AI569" s="964" t="str" cm="1">
        <f t="array" ref="AI569">IF(N569="","",IF(R569&lt;&gt;"","",IF(SUMPRODUCT(--(AN18:AN1500=AI17),--(AM18:AM1500&lt;&gt;""),--ISNUMBER(SEARCH(" "&amp;AM18:AM1500&amp;" ",Q569)))&gt;0,AI17,"")))</f>
        <v/>
      </c>
      <c r="AJ569" s="964" t="str" cm="1">
        <f t="array" ref="AJ569">IF(N569="","",IF(R569&lt;&gt;"","",IF(SUMPRODUCT(--(AN18:AN1500=AJ17),--(AM18:AM1500&lt;&gt;""),--ISNUMBER(SEARCH(" "&amp;AM18:AM1500&amp;" ",Q569)))&gt;0,AJ17,"")))</f>
        <v/>
      </c>
      <c r="AK569" s="964" t="str" cm="1">
        <f t="array" ref="AK569">IF(N569="","",IF(T569&lt;&gt;"",AK17,IF(S569&lt;&gt;"","",IF(R569&lt;&gt;"","",IF(SUMPRODUCT(--(AN18:AN1500=AK17),--(AM18:AM1500&lt;&gt;""),--ISNUMBER(SEARCH(" "&amp;AM18:AM1500&amp;" ",Q569)))&gt;0,AK17,"")))))</f>
        <v/>
      </c>
      <c r="AM569" s="964" t="s">
        <v>2288</v>
      </c>
      <c r="AN569" s="964" t="s">
        <v>1597</v>
      </c>
      <c r="BN569" s="49">
        <v>1</v>
      </c>
    </row>
    <row r="570" spans="3:66" ht="35.1" customHeight="1">
      <c r="C570" s="65"/>
      <c r="D570" s="984" t="str">
        <f t="shared" si="103"/>
        <v/>
      </c>
      <c r="E570" s="982"/>
      <c r="G570" s="963" t="str">
        <f>IF(H570="","",COUNTIF(H18:H570,"&lt;&gt;"))</f>
        <v/>
      </c>
      <c r="H570" s="958" t="str" cm="1">
        <f t="array" ref="H570">IF(L570="","",IF(LEN(L570)&lt;=MAX(10,G13),L570,IFERROR(LEFT(L570,LOOKUP(2,1/(MID(L570,ROW(1:500),1)=" ")/(ROW(1:500)&lt;=MAX(10,G13)),ROW(1:500))-1),LEFT(L570,MAX(10,G13)))))</f>
        <v/>
      </c>
      <c r="I570" s="963" t="str">
        <f t="shared" si="104"/>
        <v/>
      </c>
      <c r="J570" s="963" t="str">
        <f t="shared" si="105"/>
        <v/>
      </c>
      <c r="K570" s="964" t="str">
        <f>IF(M569&lt;&gt;"",K569,IF(K569&lt;MAX(A18:A317),K569+1,""))</f>
        <v/>
      </c>
      <c r="L570" s="965" t="str">
        <f>IF(K570="","",IF(M569&lt;&gt;"",M569,INDEX(E18:E317,MATCH(K570,A18:A317,0))))</f>
        <v/>
      </c>
      <c r="M570" s="965" t="str">
        <f t="shared" si="106"/>
        <v/>
      </c>
      <c r="N570" s="966" t="str">
        <f t="shared" si="107"/>
        <v/>
      </c>
      <c r="O570" s="967" t="str">
        <f t="shared" si="108"/>
        <v/>
      </c>
      <c r="P570" s="967" t="str">
        <f t="shared" si="109"/>
        <v/>
      </c>
      <c r="Q570" s="966" t="str">
        <f t="shared" si="110"/>
        <v/>
      </c>
      <c r="R570" s="967" t="str">
        <f>IF(N570="","",IF(COUNTIF(AP18:AP300,TRIM(Q570))&gt;0,"EXCLUSION EXACTE",""))</f>
        <v/>
      </c>
      <c r="S570" s="967" t="str" cm="1">
        <f t="array" ref="S570">IF(N570="","",IF(SUMPRODUCT(--(AP18:AP300&lt;&gt;""),--ISNUMBER(SEARCH(" "&amp;AP18:AP300&amp;" ",Q570)))&gt;0,"BLOQUE MOLLUSQUES",""))</f>
        <v/>
      </c>
      <c r="T570" s="967" t="str" cm="1">
        <f t="array" ref="T570">IF(N570="","",IF(SUMPRODUCT(--(AT18:AT300&lt;&gt;""),--ISNUMBER(SEARCH(" "&amp;AT18:AT300&amp;" ",Q570)))&gt;0,"FORCE MOLLUSQUES",""))</f>
        <v/>
      </c>
      <c r="U570" s="966" t="str">
        <f t="shared" si="111"/>
        <v/>
      </c>
      <c r="V570" s="966" t="str">
        <f t="shared" si="113"/>
        <v/>
      </c>
      <c r="W570" s="991" t="str">
        <f t="shared" si="112"/>
        <v/>
      </c>
      <c r="X570" s="967" t="str" cm="1">
        <f t="array" ref="X570">IF(N570="","",IF(R570&lt;&gt;"","",IF(SUMPRODUCT(--(AN18:AN1500=X17),--(AM18:AM1500&lt;&gt;""),--ISNUMBER(SEARCH(" "&amp;AM18:AM1500&amp;" ",Q570)))&gt;0,X17,"")))</f>
        <v/>
      </c>
      <c r="Y570" s="967" t="str" cm="1">
        <f t="array" ref="Y570">IF(N570="","",IF(R570&lt;&gt;"","",IF(SUMPRODUCT(--(AN18:AN1500=Y17),--(AM18:AM1500&lt;&gt;""),--ISNUMBER(SEARCH(" "&amp;AM18:AM1500&amp;" ",Q570)))&gt;0,Y17,"")))</f>
        <v/>
      </c>
      <c r="Z570" s="967" t="str" cm="1">
        <f t="array" ref="Z570">IF(N570="","",IF(R570&lt;&gt;"","",IF(SUMPRODUCT(--(AN18:AN1500=Z17),--(AM18:AM1500&lt;&gt;""),--ISNUMBER(SEARCH(" "&amp;AM18:AM1500&amp;" ",Q570)))&gt;0,Z17,"")))</f>
        <v/>
      </c>
      <c r="AA570" s="967" t="str" cm="1">
        <f t="array" ref="AA570">IF(N570="","",IF(R570&lt;&gt;"","",IF(SUMPRODUCT(--(AN18:AN1500=AA17),--(AM18:AM1500&lt;&gt;""),--ISNUMBER(SEARCH(" "&amp;AM18:AM1500&amp;" ",Q570)))&gt;0,AA17,"")))</f>
        <v/>
      </c>
      <c r="AB570" s="967" t="str" cm="1">
        <f t="array" ref="AB570">IF(N570="","",IF(R570&lt;&gt;"","",IF(SUMPRODUCT(--(AN18:AN1500=AB17),--(AM18:AM1500&lt;&gt;""),--ISNUMBER(SEARCH(" "&amp;AM18:AM1500&amp;" ",Q570)))&gt;0,AB17,"")))</f>
        <v/>
      </c>
      <c r="AC570" s="967" t="str" cm="1">
        <f t="array" ref="AC570">IF(N570="","",IF(R570&lt;&gt;"","",IF(SUMPRODUCT(--(AN18:AN1500=AC17),--(AM18:AM1500&lt;&gt;""),--ISNUMBER(SEARCH(" "&amp;AM18:AM1500&amp;" ",Q570)))&gt;0,AC17,"")))</f>
        <v/>
      </c>
      <c r="AD570" s="967" t="str" cm="1">
        <f t="array" ref="AD570">IF(N570="","",IF(R570&lt;&gt;"","",IF(SUMPRODUCT(--(AN18:AN1500=AD17),--(AM18:AM1500&lt;&gt;""),--ISNUMBER(SEARCH(" "&amp;AM18:AM1500&amp;" ",Q570)))&gt;0,AD17,"")))</f>
        <v/>
      </c>
      <c r="AE570" s="967" t="str" cm="1">
        <f t="array" ref="AE570">IF(N570="","",IF(R570&lt;&gt;"","",IF(SUMPRODUCT(--(AN18:AN1500=AE17),--(AM18:AM1500&lt;&gt;""),--ISNUMBER(SEARCH(" "&amp;AM18:AM1500&amp;" ",Q570)))&gt;0,AE17,"")))</f>
        <v/>
      </c>
      <c r="AF570" s="967" t="str" cm="1">
        <f t="array" ref="AF570">IF(N570="","",IF(R570&lt;&gt;"","",IF(SUMPRODUCT(--(AN18:AN1500=AF17),--(AM18:AM1500&lt;&gt;""),--ISNUMBER(SEARCH(" "&amp;AM18:AM1500&amp;" ",Q570)))&gt;0,AF17,"")))</f>
        <v/>
      </c>
      <c r="AG570" s="967" t="str" cm="1">
        <f t="array" ref="AG570">IF(N570="","",IF(R570&lt;&gt;"","",IF(SUMPRODUCT(--(AN18:AN1500=AG17),--(AM18:AM1500&lt;&gt;""),--ISNUMBER(SEARCH(" "&amp;AM18:AM1500&amp;" ",Q570)))&gt;0,AG17,"")))</f>
        <v/>
      </c>
      <c r="AH570" s="967" t="str" cm="1">
        <f t="array" ref="AH570">IF(N570="","",IF(R570&lt;&gt;"","",IF(SUMPRODUCT(--(AN18:AN1500=AH17),--(AM18:AM1500&lt;&gt;""),--ISNUMBER(SEARCH(" "&amp;AM18:AM1500&amp;" ",Q570)))&gt;0,AH17,"")))</f>
        <v/>
      </c>
      <c r="AI570" s="967" t="str" cm="1">
        <f t="array" ref="AI570">IF(N570="","",IF(R570&lt;&gt;"","",IF(SUMPRODUCT(--(AN18:AN1500=AI17),--(AM18:AM1500&lt;&gt;""),--ISNUMBER(SEARCH(" "&amp;AM18:AM1500&amp;" ",Q570)))&gt;0,AI17,"")))</f>
        <v/>
      </c>
      <c r="AJ570" s="967" t="str" cm="1">
        <f t="array" ref="AJ570">IF(N570="","",IF(R570&lt;&gt;"","",IF(SUMPRODUCT(--(AN18:AN1500=AJ17),--(AM18:AM1500&lt;&gt;""),--ISNUMBER(SEARCH(" "&amp;AM18:AM1500&amp;" ",Q570)))&gt;0,AJ17,"")))</f>
        <v/>
      </c>
      <c r="AK570" s="967" t="str" cm="1">
        <f t="array" ref="AK570">IF(N570="","",IF(T570&lt;&gt;"",AK17,IF(S570&lt;&gt;"","",IF(R570&lt;&gt;"","",IF(SUMPRODUCT(--(AN18:AN1500=AK17),--(AM18:AM1500&lt;&gt;""),--ISNUMBER(SEARCH(" "&amp;AM18:AM1500&amp;" ",Q570)))&gt;0,AK17,"")))))</f>
        <v/>
      </c>
      <c r="AM570" s="968" t="s">
        <v>2289</v>
      </c>
      <c r="AN570" s="968" t="s">
        <v>1597</v>
      </c>
      <c r="BN570" s="49">
        <v>1</v>
      </c>
    </row>
    <row r="571" spans="3:66" ht="35.1" customHeight="1">
      <c r="C571" s="65"/>
      <c r="D571" s="984" t="str">
        <f t="shared" si="103"/>
        <v/>
      </c>
      <c r="E571" s="982"/>
      <c r="G571" s="964" t="str">
        <f>IF(H571="","",COUNTIF(H18:H571,"&lt;&gt;"))</f>
        <v/>
      </c>
      <c r="H571" s="965" t="str" cm="1">
        <f t="array" ref="H571">IF(L571="","",IF(LEN(L571)&lt;=MAX(10,G13),L571,IFERROR(LEFT(L571,LOOKUP(2,1/(MID(L571,ROW(1:500),1)=" ")/(ROW(1:500)&lt;=MAX(10,G13)),ROW(1:500))-1),LEFT(L571,MAX(10,G13)))))</f>
        <v/>
      </c>
      <c r="I571" s="964" t="str">
        <f t="shared" si="104"/>
        <v/>
      </c>
      <c r="J571" s="964" t="str">
        <f t="shared" si="105"/>
        <v/>
      </c>
      <c r="K571" s="964" t="str">
        <f>IF(M570&lt;&gt;"",K570,IF(K570&lt;MAX(A18:A317),K570+1,""))</f>
        <v/>
      </c>
      <c r="L571" s="965" t="str">
        <f>IF(K571="","",IF(M570&lt;&gt;"",M570,INDEX(E18:E317,MATCH(K571,A18:A317,0))))</f>
        <v/>
      </c>
      <c r="M571" s="965" t="str">
        <f t="shared" si="106"/>
        <v/>
      </c>
      <c r="N571" s="965" t="str">
        <f t="shared" si="107"/>
        <v/>
      </c>
      <c r="O571" s="964" t="str">
        <f t="shared" si="108"/>
        <v/>
      </c>
      <c r="P571" s="964" t="str">
        <f t="shared" si="109"/>
        <v/>
      </c>
      <c r="Q571" s="965" t="str">
        <f t="shared" si="110"/>
        <v/>
      </c>
      <c r="R571" s="964" t="str">
        <f>IF(N571="","",IF(COUNTIF(AP18:AP300,TRIM(Q571))&gt;0,"EXCLUSION EXACTE",""))</f>
        <v/>
      </c>
      <c r="S571" s="964" t="str" cm="1">
        <f t="array" ref="S571">IF(N571="","",IF(SUMPRODUCT(--(AP18:AP300&lt;&gt;""),--ISNUMBER(SEARCH(" "&amp;AP18:AP300&amp;" ",Q571)))&gt;0,"BLOQUE MOLLUSQUES",""))</f>
        <v/>
      </c>
      <c r="T571" s="964" t="str" cm="1">
        <f t="array" ref="T571">IF(N571="","",IF(SUMPRODUCT(--(AT18:AT300&lt;&gt;""),--ISNUMBER(SEARCH(" "&amp;AT18:AT300&amp;" ",Q571)))&gt;0,"FORCE MOLLUSQUES",""))</f>
        <v/>
      </c>
      <c r="U571" s="965" t="str">
        <f t="shared" si="111"/>
        <v/>
      </c>
      <c r="V571" s="965" t="str">
        <f t="shared" si="113"/>
        <v/>
      </c>
      <c r="W571" s="977" t="str">
        <f t="shared" si="112"/>
        <v/>
      </c>
      <c r="X571" s="964" t="str" cm="1">
        <f t="array" ref="X571">IF(N571="","",IF(R571&lt;&gt;"","",IF(SUMPRODUCT(--(AN18:AN1500=X17),--(AM18:AM1500&lt;&gt;""),--ISNUMBER(SEARCH(" "&amp;AM18:AM1500&amp;" ",Q571)))&gt;0,X17,"")))</f>
        <v/>
      </c>
      <c r="Y571" s="964" t="str" cm="1">
        <f t="array" ref="Y571">IF(N571="","",IF(R571&lt;&gt;"","",IF(SUMPRODUCT(--(AN18:AN1500=Y17),--(AM18:AM1500&lt;&gt;""),--ISNUMBER(SEARCH(" "&amp;AM18:AM1500&amp;" ",Q571)))&gt;0,Y17,"")))</f>
        <v/>
      </c>
      <c r="Z571" s="964" t="str" cm="1">
        <f t="array" ref="Z571">IF(N571="","",IF(R571&lt;&gt;"","",IF(SUMPRODUCT(--(AN18:AN1500=Z17),--(AM18:AM1500&lt;&gt;""),--ISNUMBER(SEARCH(" "&amp;AM18:AM1500&amp;" ",Q571)))&gt;0,Z17,"")))</f>
        <v/>
      </c>
      <c r="AA571" s="964" t="str" cm="1">
        <f t="array" ref="AA571">IF(N571="","",IF(R571&lt;&gt;"","",IF(SUMPRODUCT(--(AN18:AN1500=AA17),--(AM18:AM1500&lt;&gt;""),--ISNUMBER(SEARCH(" "&amp;AM18:AM1500&amp;" ",Q571)))&gt;0,AA17,"")))</f>
        <v/>
      </c>
      <c r="AB571" s="964" t="str" cm="1">
        <f t="array" ref="AB571">IF(N571="","",IF(R571&lt;&gt;"","",IF(SUMPRODUCT(--(AN18:AN1500=AB17),--(AM18:AM1500&lt;&gt;""),--ISNUMBER(SEARCH(" "&amp;AM18:AM1500&amp;" ",Q571)))&gt;0,AB17,"")))</f>
        <v/>
      </c>
      <c r="AC571" s="964" t="str" cm="1">
        <f t="array" ref="AC571">IF(N571="","",IF(R571&lt;&gt;"","",IF(SUMPRODUCT(--(AN18:AN1500=AC17),--(AM18:AM1500&lt;&gt;""),--ISNUMBER(SEARCH(" "&amp;AM18:AM1500&amp;" ",Q571)))&gt;0,AC17,"")))</f>
        <v/>
      </c>
      <c r="AD571" s="964" t="str" cm="1">
        <f t="array" ref="AD571">IF(N571="","",IF(R571&lt;&gt;"","",IF(SUMPRODUCT(--(AN18:AN1500=AD17),--(AM18:AM1500&lt;&gt;""),--ISNUMBER(SEARCH(" "&amp;AM18:AM1500&amp;" ",Q571)))&gt;0,AD17,"")))</f>
        <v/>
      </c>
      <c r="AE571" s="964" t="str" cm="1">
        <f t="array" ref="AE571">IF(N571="","",IF(R571&lt;&gt;"","",IF(SUMPRODUCT(--(AN18:AN1500=AE17),--(AM18:AM1500&lt;&gt;""),--ISNUMBER(SEARCH(" "&amp;AM18:AM1500&amp;" ",Q571)))&gt;0,AE17,"")))</f>
        <v/>
      </c>
      <c r="AF571" s="964" t="str" cm="1">
        <f t="array" ref="AF571">IF(N571="","",IF(R571&lt;&gt;"","",IF(SUMPRODUCT(--(AN18:AN1500=AF17),--(AM18:AM1500&lt;&gt;""),--ISNUMBER(SEARCH(" "&amp;AM18:AM1500&amp;" ",Q571)))&gt;0,AF17,"")))</f>
        <v/>
      </c>
      <c r="AG571" s="964" t="str" cm="1">
        <f t="array" ref="AG571">IF(N571="","",IF(R571&lt;&gt;"","",IF(SUMPRODUCT(--(AN18:AN1500=AG17),--(AM18:AM1500&lt;&gt;""),--ISNUMBER(SEARCH(" "&amp;AM18:AM1500&amp;" ",Q571)))&gt;0,AG17,"")))</f>
        <v/>
      </c>
      <c r="AH571" s="964" t="str" cm="1">
        <f t="array" ref="AH571">IF(N571="","",IF(R571&lt;&gt;"","",IF(SUMPRODUCT(--(AN18:AN1500=AH17),--(AM18:AM1500&lt;&gt;""),--ISNUMBER(SEARCH(" "&amp;AM18:AM1500&amp;" ",Q571)))&gt;0,AH17,"")))</f>
        <v/>
      </c>
      <c r="AI571" s="964" t="str" cm="1">
        <f t="array" ref="AI571">IF(N571="","",IF(R571&lt;&gt;"","",IF(SUMPRODUCT(--(AN18:AN1500=AI17),--(AM18:AM1500&lt;&gt;""),--ISNUMBER(SEARCH(" "&amp;AM18:AM1500&amp;" ",Q571)))&gt;0,AI17,"")))</f>
        <v/>
      </c>
      <c r="AJ571" s="964" t="str" cm="1">
        <f t="array" ref="AJ571">IF(N571="","",IF(R571&lt;&gt;"","",IF(SUMPRODUCT(--(AN18:AN1500=AJ17),--(AM18:AM1500&lt;&gt;""),--ISNUMBER(SEARCH(" "&amp;AM18:AM1500&amp;" ",Q571)))&gt;0,AJ17,"")))</f>
        <v/>
      </c>
      <c r="AK571" s="964" t="str" cm="1">
        <f t="array" ref="AK571">IF(N571="","",IF(T571&lt;&gt;"",AK17,IF(S571&lt;&gt;"","",IF(R571&lt;&gt;"","",IF(SUMPRODUCT(--(AN18:AN1500=AK17),--(AM18:AM1500&lt;&gt;""),--ISNUMBER(SEARCH(" "&amp;AM18:AM1500&amp;" ",Q571)))&gt;0,AK17,"")))))</f>
        <v/>
      </c>
      <c r="AM571" s="964" t="s">
        <v>2457</v>
      </c>
      <c r="AN571" s="964" t="s">
        <v>1597</v>
      </c>
      <c r="BN571" s="49">
        <v>1</v>
      </c>
    </row>
    <row r="572" spans="3:66" ht="35.1" customHeight="1">
      <c r="C572" s="65"/>
      <c r="D572" s="984" t="str">
        <f t="shared" si="103"/>
        <v/>
      </c>
      <c r="E572" s="982"/>
      <c r="G572" s="963" t="str">
        <f>IF(H572="","",COUNTIF(H18:H572,"&lt;&gt;"))</f>
        <v/>
      </c>
      <c r="H572" s="958" t="str" cm="1">
        <f t="array" ref="H572">IF(L572="","",IF(LEN(L572)&lt;=MAX(10,G13),L572,IFERROR(LEFT(L572,LOOKUP(2,1/(MID(L572,ROW(1:500),1)=" ")/(ROW(1:500)&lt;=MAX(10,G13)),ROW(1:500))-1),LEFT(L572,MAX(10,G13)))))</f>
        <v/>
      </c>
      <c r="I572" s="963" t="str">
        <f t="shared" si="104"/>
        <v/>
      </c>
      <c r="J572" s="963" t="str">
        <f t="shared" si="105"/>
        <v/>
      </c>
      <c r="K572" s="964" t="str">
        <f>IF(M571&lt;&gt;"",K571,IF(K571&lt;MAX(A18:A317),K571+1,""))</f>
        <v/>
      </c>
      <c r="L572" s="965" t="str">
        <f>IF(K572="","",IF(M571&lt;&gt;"",M571,INDEX(E18:E317,MATCH(K572,A18:A317,0))))</f>
        <v/>
      </c>
      <c r="M572" s="965" t="str">
        <f t="shared" si="106"/>
        <v/>
      </c>
      <c r="N572" s="966" t="str">
        <f t="shared" si="107"/>
        <v/>
      </c>
      <c r="O572" s="967" t="str">
        <f t="shared" si="108"/>
        <v/>
      </c>
      <c r="P572" s="967" t="str">
        <f t="shared" si="109"/>
        <v/>
      </c>
      <c r="Q572" s="966" t="str">
        <f t="shared" si="110"/>
        <v/>
      </c>
      <c r="R572" s="967" t="str">
        <f>IF(N572="","",IF(COUNTIF(AP18:AP300,TRIM(Q572))&gt;0,"EXCLUSION EXACTE",""))</f>
        <v/>
      </c>
      <c r="S572" s="967" t="str" cm="1">
        <f t="array" ref="S572">IF(N572="","",IF(SUMPRODUCT(--(AP18:AP300&lt;&gt;""),--ISNUMBER(SEARCH(" "&amp;AP18:AP300&amp;" ",Q572)))&gt;0,"BLOQUE MOLLUSQUES",""))</f>
        <v/>
      </c>
      <c r="T572" s="967" t="str" cm="1">
        <f t="array" ref="T572">IF(N572="","",IF(SUMPRODUCT(--(AT18:AT300&lt;&gt;""),--ISNUMBER(SEARCH(" "&amp;AT18:AT300&amp;" ",Q572)))&gt;0,"FORCE MOLLUSQUES",""))</f>
        <v/>
      </c>
      <c r="U572" s="966" t="str">
        <f t="shared" si="111"/>
        <v/>
      </c>
      <c r="V572" s="966" t="str">
        <f t="shared" si="113"/>
        <v/>
      </c>
      <c r="W572" s="991" t="str">
        <f t="shared" si="112"/>
        <v/>
      </c>
      <c r="X572" s="967" t="str" cm="1">
        <f t="array" ref="X572">IF(N572="","",IF(R572&lt;&gt;"","",IF(SUMPRODUCT(--(AN18:AN1500=X17),--(AM18:AM1500&lt;&gt;""),--ISNUMBER(SEARCH(" "&amp;AM18:AM1500&amp;" ",Q572)))&gt;0,X17,"")))</f>
        <v/>
      </c>
      <c r="Y572" s="967" t="str" cm="1">
        <f t="array" ref="Y572">IF(N572="","",IF(R572&lt;&gt;"","",IF(SUMPRODUCT(--(AN18:AN1500=Y17),--(AM18:AM1500&lt;&gt;""),--ISNUMBER(SEARCH(" "&amp;AM18:AM1500&amp;" ",Q572)))&gt;0,Y17,"")))</f>
        <v/>
      </c>
      <c r="Z572" s="967" t="str" cm="1">
        <f t="array" ref="Z572">IF(N572="","",IF(R572&lt;&gt;"","",IF(SUMPRODUCT(--(AN18:AN1500=Z17),--(AM18:AM1500&lt;&gt;""),--ISNUMBER(SEARCH(" "&amp;AM18:AM1500&amp;" ",Q572)))&gt;0,Z17,"")))</f>
        <v/>
      </c>
      <c r="AA572" s="967" t="str" cm="1">
        <f t="array" ref="AA572">IF(N572="","",IF(R572&lt;&gt;"","",IF(SUMPRODUCT(--(AN18:AN1500=AA17),--(AM18:AM1500&lt;&gt;""),--ISNUMBER(SEARCH(" "&amp;AM18:AM1500&amp;" ",Q572)))&gt;0,AA17,"")))</f>
        <v/>
      </c>
      <c r="AB572" s="967" t="str" cm="1">
        <f t="array" ref="AB572">IF(N572="","",IF(R572&lt;&gt;"","",IF(SUMPRODUCT(--(AN18:AN1500=AB17),--(AM18:AM1500&lt;&gt;""),--ISNUMBER(SEARCH(" "&amp;AM18:AM1500&amp;" ",Q572)))&gt;0,AB17,"")))</f>
        <v/>
      </c>
      <c r="AC572" s="967" t="str" cm="1">
        <f t="array" ref="AC572">IF(N572="","",IF(R572&lt;&gt;"","",IF(SUMPRODUCT(--(AN18:AN1500=AC17),--(AM18:AM1500&lt;&gt;""),--ISNUMBER(SEARCH(" "&amp;AM18:AM1500&amp;" ",Q572)))&gt;0,AC17,"")))</f>
        <v/>
      </c>
      <c r="AD572" s="967" t="str" cm="1">
        <f t="array" ref="AD572">IF(N572="","",IF(R572&lt;&gt;"","",IF(SUMPRODUCT(--(AN18:AN1500=AD17),--(AM18:AM1500&lt;&gt;""),--ISNUMBER(SEARCH(" "&amp;AM18:AM1500&amp;" ",Q572)))&gt;0,AD17,"")))</f>
        <v/>
      </c>
      <c r="AE572" s="967" t="str" cm="1">
        <f t="array" ref="AE572">IF(N572="","",IF(R572&lt;&gt;"","",IF(SUMPRODUCT(--(AN18:AN1500=AE17),--(AM18:AM1500&lt;&gt;""),--ISNUMBER(SEARCH(" "&amp;AM18:AM1500&amp;" ",Q572)))&gt;0,AE17,"")))</f>
        <v/>
      </c>
      <c r="AF572" s="967" t="str" cm="1">
        <f t="array" ref="AF572">IF(N572="","",IF(R572&lt;&gt;"","",IF(SUMPRODUCT(--(AN18:AN1500=AF17),--(AM18:AM1500&lt;&gt;""),--ISNUMBER(SEARCH(" "&amp;AM18:AM1500&amp;" ",Q572)))&gt;0,AF17,"")))</f>
        <v/>
      </c>
      <c r="AG572" s="967" t="str" cm="1">
        <f t="array" ref="AG572">IF(N572="","",IF(R572&lt;&gt;"","",IF(SUMPRODUCT(--(AN18:AN1500=AG17),--(AM18:AM1500&lt;&gt;""),--ISNUMBER(SEARCH(" "&amp;AM18:AM1500&amp;" ",Q572)))&gt;0,AG17,"")))</f>
        <v/>
      </c>
      <c r="AH572" s="967" t="str" cm="1">
        <f t="array" ref="AH572">IF(N572="","",IF(R572&lt;&gt;"","",IF(SUMPRODUCT(--(AN18:AN1500=AH17),--(AM18:AM1500&lt;&gt;""),--ISNUMBER(SEARCH(" "&amp;AM18:AM1500&amp;" ",Q572)))&gt;0,AH17,"")))</f>
        <v/>
      </c>
      <c r="AI572" s="967" t="str" cm="1">
        <f t="array" ref="AI572">IF(N572="","",IF(R572&lt;&gt;"","",IF(SUMPRODUCT(--(AN18:AN1500=AI17),--(AM18:AM1500&lt;&gt;""),--ISNUMBER(SEARCH(" "&amp;AM18:AM1500&amp;" ",Q572)))&gt;0,AI17,"")))</f>
        <v/>
      </c>
      <c r="AJ572" s="967" t="str" cm="1">
        <f t="array" ref="AJ572">IF(N572="","",IF(R572&lt;&gt;"","",IF(SUMPRODUCT(--(AN18:AN1500=AJ17),--(AM18:AM1500&lt;&gt;""),--ISNUMBER(SEARCH(" "&amp;AM18:AM1500&amp;" ",Q572)))&gt;0,AJ17,"")))</f>
        <v/>
      </c>
      <c r="AK572" s="967" t="str" cm="1">
        <f t="array" ref="AK572">IF(N572="","",IF(T572&lt;&gt;"",AK17,IF(S572&lt;&gt;"","",IF(R572&lt;&gt;"","",IF(SUMPRODUCT(--(AN18:AN1500=AK17),--(AM18:AM1500&lt;&gt;""),--ISNUMBER(SEARCH(" "&amp;AM18:AM1500&amp;" ",Q572)))&gt;0,AK17,"")))))</f>
        <v/>
      </c>
      <c r="AM572" s="968" t="s">
        <v>2458</v>
      </c>
      <c r="AN572" s="968" t="s">
        <v>1597</v>
      </c>
      <c r="BN572" s="49">
        <v>1</v>
      </c>
    </row>
    <row r="573" spans="3:66" ht="35.1" customHeight="1">
      <c r="C573" s="65"/>
      <c r="D573" s="984" t="str">
        <f t="shared" si="103"/>
        <v/>
      </c>
      <c r="E573" s="982"/>
      <c r="G573" s="964" t="str">
        <f>IF(H573="","",COUNTIF(H18:H573,"&lt;&gt;"))</f>
        <v/>
      </c>
      <c r="H573" s="965" t="str" cm="1">
        <f t="array" ref="H573">IF(L573="","",IF(LEN(L573)&lt;=MAX(10,G13),L573,IFERROR(LEFT(L573,LOOKUP(2,1/(MID(L573,ROW(1:500),1)=" ")/(ROW(1:500)&lt;=MAX(10,G13)),ROW(1:500))-1),LEFT(L573,MAX(10,G13)))))</f>
        <v/>
      </c>
      <c r="I573" s="964" t="str">
        <f t="shared" si="104"/>
        <v/>
      </c>
      <c r="J573" s="964" t="str">
        <f t="shared" si="105"/>
        <v/>
      </c>
      <c r="K573" s="964" t="str">
        <f>IF(M572&lt;&gt;"",K572,IF(K572&lt;MAX(A18:A317),K572+1,""))</f>
        <v/>
      </c>
      <c r="L573" s="965" t="str">
        <f>IF(K573="","",IF(M572&lt;&gt;"",M572,INDEX(E18:E317,MATCH(K573,A18:A317,0))))</f>
        <v/>
      </c>
      <c r="M573" s="965" t="str">
        <f t="shared" si="106"/>
        <v/>
      </c>
      <c r="N573" s="965" t="str">
        <f t="shared" si="107"/>
        <v/>
      </c>
      <c r="O573" s="964" t="str">
        <f t="shared" si="108"/>
        <v/>
      </c>
      <c r="P573" s="964" t="str">
        <f t="shared" si="109"/>
        <v/>
      </c>
      <c r="Q573" s="965" t="str">
        <f t="shared" si="110"/>
        <v/>
      </c>
      <c r="R573" s="964" t="str">
        <f>IF(N573="","",IF(COUNTIF(AP18:AP300,TRIM(Q573))&gt;0,"EXCLUSION EXACTE",""))</f>
        <v/>
      </c>
      <c r="S573" s="964" t="str" cm="1">
        <f t="array" ref="S573">IF(N573="","",IF(SUMPRODUCT(--(AP18:AP300&lt;&gt;""),--ISNUMBER(SEARCH(" "&amp;AP18:AP300&amp;" ",Q573)))&gt;0,"BLOQUE MOLLUSQUES",""))</f>
        <v/>
      </c>
      <c r="T573" s="964" t="str" cm="1">
        <f t="array" ref="T573">IF(N573="","",IF(SUMPRODUCT(--(AT18:AT300&lt;&gt;""),--ISNUMBER(SEARCH(" "&amp;AT18:AT300&amp;" ",Q573)))&gt;0,"FORCE MOLLUSQUES",""))</f>
        <v/>
      </c>
      <c r="U573" s="965" t="str">
        <f t="shared" si="111"/>
        <v/>
      </c>
      <c r="V573" s="965" t="str">
        <f t="shared" si="113"/>
        <v/>
      </c>
      <c r="W573" s="977" t="str">
        <f t="shared" si="112"/>
        <v/>
      </c>
      <c r="X573" s="964" t="str" cm="1">
        <f t="array" ref="X573">IF(N573="","",IF(R573&lt;&gt;"","",IF(SUMPRODUCT(--(AN18:AN1500=X17),--(AM18:AM1500&lt;&gt;""),--ISNUMBER(SEARCH(" "&amp;AM18:AM1500&amp;" ",Q573)))&gt;0,X17,"")))</f>
        <v/>
      </c>
      <c r="Y573" s="964" t="str" cm="1">
        <f t="array" ref="Y573">IF(N573="","",IF(R573&lt;&gt;"","",IF(SUMPRODUCT(--(AN18:AN1500=Y17),--(AM18:AM1500&lt;&gt;""),--ISNUMBER(SEARCH(" "&amp;AM18:AM1500&amp;" ",Q573)))&gt;0,Y17,"")))</f>
        <v/>
      </c>
      <c r="Z573" s="964" t="str" cm="1">
        <f t="array" ref="Z573">IF(N573="","",IF(R573&lt;&gt;"","",IF(SUMPRODUCT(--(AN18:AN1500=Z17),--(AM18:AM1500&lt;&gt;""),--ISNUMBER(SEARCH(" "&amp;AM18:AM1500&amp;" ",Q573)))&gt;0,Z17,"")))</f>
        <v/>
      </c>
      <c r="AA573" s="964" t="str" cm="1">
        <f t="array" ref="AA573">IF(N573="","",IF(R573&lt;&gt;"","",IF(SUMPRODUCT(--(AN18:AN1500=AA17),--(AM18:AM1500&lt;&gt;""),--ISNUMBER(SEARCH(" "&amp;AM18:AM1500&amp;" ",Q573)))&gt;0,AA17,"")))</f>
        <v/>
      </c>
      <c r="AB573" s="964" t="str" cm="1">
        <f t="array" ref="AB573">IF(N573="","",IF(R573&lt;&gt;"","",IF(SUMPRODUCT(--(AN18:AN1500=AB17),--(AM18:AM1500&lt;&gt;""),--ISNUMBER(SEARCH(" "&amp;AM18:AM1500&amp;" ",Q573)))&gt;0,AB17,"")))</f>
        <v/>
      </c>
      <c r="AC573" s="964" t="str" cm="1">
        <f t="array" ref="AC573">IF(N573="","",IF(R573&lt;&gt;"","",IF(SUMPRODUCT(--(AN18:AN1500=AC17),--(AM18:AM1500&lt;&gt;""),--ISNUMBER(SEARCH(" "&amp;AM18:AM1500&amp;" ",Q573)))&gt;0,AC17,"")))</f>
        <v/>
      </c>
      <c r="AD573" s="964" t="str" cm="1">
        <f t="array" ref="AD573">IF(N573="","",IF(R573&lt;&gt;"","",IF(SUMPRODUCT(--(AN18:AN1500=AD17),--(AM18:AM1500&lt;&gt;""),--ISNUMBER(SEARCH(" "&amp;AM18:AM1500&amp;" ",Q573)))&gt;0,AD17,"")))</f>
        <v/>
      </c>
      <c r="AE573" s="964" t="str" cm="1">
        <f t="array" ref="AE573">IF(N573="","",IF(R573&lt;&gt;"","",IF(SUMPRODUCT(--(AN18:AN1500=AE17),--(AM18:AM1500&lt;&gt;""),--ISNUMBER(SEARCH(" "&amp;AM18:AM1500&amp;" ",Q573)))&gt;0,AE17,"")))</f>
        <v/>
      </c>
      <c r="AF573" s="964" t="str" cm="1">
        <f t="array" ref="AF573">IF(N573="","",IF(R573&lt;&gt;"","",IF(SUMPRODUCT(--(AN18:AN1500=AF17),--(AM18:AM1500&lt;&gt;""),--ISNUMBER(SEARCH(" "&amp;AM18:AM1500&amp;" ",Q573)))&gt;0,AF17,"")))</f>
        <v/>
      </c>
      <c r="AG573" s="964" t="str" cm="1">
        <f t="array" ref="AG573">IF(N573="","",IF(R573&lt;&gt;"","",IF(SUMPRODUCT(--(AN18:AN1500=AG17),--(AM18:AM1500&lt;&gt;""),--ISNUMBER(SEARCH(" "&amp;AM18:AM1500&amp;" ",Q573)))&gt;0,AG17,"")))</f>
        <v/>
      </c>
      <c r="AH573" s="964" t="str" cm="1">
        <f t="array" ref="AH573">IF(N573="","",IF(R573&lt;&gt;"","",IF(SUMPRODUCT(--(AN18:AN1500=AH17),--(AM18:AM1500&lt;&gt;""),--ISNUMBER(SEARCH(" "&amp;AM18:AM1500&amp;" ",Q573)))&gt;0,AH17,"")))</f>
        <v/>
      </c>
      <c r="AI573" s="964" t="str" cm="1">
        <f t="array" ref="AI573">IF(N573="","",IF(R573&lt;&gt;"","",IF(SUMPRODUCT(--(AN18:AN1500=AI17),--(AM18:AM1500&lt;&gt;""),--ISNUMBER(SEARCH(" "&amp;AM18:AM1500&amp;" ",Q573)))&gt;0,AI17,"")))</f>
        <v/>
      </c>
      <c r="AJ573" s="964" t="str" cm="1">
        <f t="array" ref="AJ573">IF(N573="","",IF(R573&lt;&gt;"","",IF(SUMPRODUCT(--(AN18:AN1500=AJ17),--(AM18:AM1500&lt;&gt;""),--ISNUMBER(SEARCH(" "&amp;AM18:AM1500&amp;" ",Q573)))&gt;0,AJ17,"")))</f>
        <v/>
      </c>
      <c r="AK573" s="964" t="str" cm="1">
        <f t="array" ref="AK573">IF(N573="","",IF(T573&lt;&gt;"",AK17,IF(S573&lt;&gt;"","",IF(R573&lt;&gt;"","",IF(SUMPRODUCT(--(AN18:AN1500=AK17),--(AM18:AM1500&lt;&gt;""),--ISNUMBER(SEARCH(" "&amp;AM18:AM1500&amp;" ",Q573)))&gt;0,AK17,"")))))</f>
        <v/>
      </c>
      <c r="AM573" s="964" t="s">
        <v>2459</v>
      </c>
      <c r="AN573" s="964" t="s">
        <v>1597</v>
      </c>
      <c r="BN573" s="49">
        <v>1</v>
      </c>
    </row>
    <row r="574" spans="3:66" ht="35.1" customHeight="1">
      <c r="C574" s="65"/>
      <c r="D574" s="984" t="str">
        <f t="shared" si="103"/>
        <v/>
      </c>
      <c r="E574" s="982"/>
      <c r="G574" s="963" t="str">
        <f>IF(H574="","",COUNTIF(H18:H574,"&lt;&gt;"))</f>
        <v/>
      </c>
      <c r="H574" s="958" t="str" cm="1">
        <f t="array" ref="H574">IF(L574="","",IF(LEN(L574)&lt;=MAX(10,G13),L574,IFERROR(LEFT(L574,LOOKUP(2,1/(MID(L574,ROW(1:500),1)=" ")/(ROW(1:500)&lt;=MAX(10,G13)),ROW(1:500))-1),LEFT(L574,MAX(10,G13)))))</f>
        <v/>
      </c>
      <c r="I574" s="963" t="str">
        <f t="shared" si="104"/>
        <v/>
      </c>
      <c r="J574" s="963" t="str">
        <f t="shared" si="105"/>
        <v/>
      </c>
      <c r="K574" s="964" t="str">
        <f>IF(M573&lt;&gt;"",K573,IF(K573&lt;MAX(A18:A317),K573+1,""))</f>
        <v/>
      </c>
      <c r="L574" s="965" t="str">
        <f>IF(K574="","",IF(M573&lt;&gt;"",M573,INDEX(E18:E317,MATCH(K574,A18:A317,0))))</f>
        <v/>
      </c>
      <c r="M574" s="965" t="str">
        <f t="shared" si="106"/>
        <v/>
      </c>
      <c r="N574" s="966" t="str">
        <f t="shared" si="107"/>
        <v/>
      </c>
      <c r="O574" s="967" t="str">
        <f t="shared" si="108"/>
        <v/>
      </c>
      <c r="P574" s="967" t="str">
        <f t="shared" si="109"/>
        <v/>
      </c>
      <c r="Q574" s="966" t="str">
        <f t="shared" si="110"/>
        <v/>
      </c>
      <c r="R574" s="967" t="str">
        <f>IF(N574="","",IF(COUNTIF(AP18:AP300,TRIM(Q574))&gt;0,"EXCLUSION EXACTE",""))</f>
        <v/>
      </c>
      <c r="S574" s="967" t="str" cm="1">
        <f t="array" ref="S574">IF(N574="","",IF(SUMPRODUCT(--(AP18:AP300&lt;&gt;""),--ISNUMBER(SEARCH(" "&amp;AP18:AP300&amp;" ",Q574)))&gt;0,"BLOQUE MOLLUSQUES",""))</f>
        <v/>
      </c>
      <c r="T574" s="967" t="str" cm="1">
        <f t="array" ref="T574">IF(N574="","",IF(SUMPRODUCT(--(AT18:AT300&lt;&gt;""),--ISNUMBER(SEARCH(" "&amp;AT18:AT300&amp;" ",Q574)))&gt;0,"FORCE MOLLUSQUES",""))</f>
        <v/>
      </c>
      <c r="U574" s="966" t="str">
        <f t="shared" si="111"/>
        <v/>
      </c>
      <c r="V574" s="966" t="str">
        <f t="shared" si="113"/>
        <v/>
      </c>
      <c r="W574" s="991" t="str">
        <f t="shared" si="112"/>
        <v/>
      </c>
      <c r="X574" s="967" t="str" cm="1">
        <f t="array" ref="X574">IF(N574="","",IF(R574&lt;&gt;"","",IF(SUMPRODUCT(--(AN18:AN1500=X17),--(AM18:AM1500&lt;&gt;""),--ISNUMBER(SEARCH(" "&amp;AM18:AM1500&amp;" ",Q574)))&gt;0,X17,"")))</f>
        <v/>
      </c>
      <c r="Y574" s="967" t="str" cm="1">
        <f t="array" ref="Y574">IF(N574="","",IF(R574&lt;&gt;"","",IF(SUMPRODUCT(--(AN18:AN1500=Y17),--(AM18:AM1500&lt;&gt;""),--ISNUMBER(SEARCH(" "&amp;AM18:AM1500&amp;" ",Q574)))&gt;0,Y17,"")))</f>
        <v/>
      </c>
      <c r="Z574" s="967" t="str" cm="1">
        <f t="array" ref="Z574">IF(N574="","",IF(R574&lt;&gt;"","",IF(SUMPRODUCT(--(AN18:AN1500=Z17),--(AM18:AM1500&lt;&gt;""),--ISNUMBER(SEARCH(" "&amp;AM18:AM1500&amp;" ",Q574)))&gt;0,Z17,"")))</f>
        <v/>
      </c>
      <c r="AA574" s="967" t="str" cm="1">
        <f t="array" ref="AA574">IF(N574="","",IF(R574&lt;&gt;"","",IF(SUMPRODUCT(--(AN18:AN1500=AA17),--(AM18:AM1500&lt;&gt;""),--ISNUMBER(SEARCH(" "&amp;AM18:AM1500&amp;" ",Q574)))&gt;0,AA17,"")))</f>
        <v/>
      </c>
      <c r="AB574" s="967" t="str" cm="1">
        <f t="array" ref="AB574">IF(N574="","",IF(R574&lt;&gt;"","",IF(SUMPRODUCT(--(AN18:AN1500=AB17),--(AM18:AM1500&lt;&gt;""),--ISNUMBER(SEARCH(" "&amp;AM18:AM1500&amp;" ",Q574)))&gt;0,AB17,"")))</f>
        <v/>
      </c>
      <c r="AC574" s="967" t="str" cm="1">
        <f t="array" ref="AC574">IF(N574="","",IF(R574&lt;&gt;"","",IF(SUMPRODUCT(--(AN18:AN1500=AC17),--(AM18:AM1500&lt;&gt;""),--ISNUMBER(SEARCH(" "&amp;AM18:AM1500&amp;" ",Q574)))&gt;0,AC17,"")))</f>
        <v/>
      </c>
      <c r="AD574" s="967" t="str" cm="1">
        <f t="array" ref="AD574">IF(N574="","",IF(R574&lt;&gt;"","",IF(SUMPRODUCT(--(AN18:AN1500=AD17),--(AM18:AM1500&lt;&gt;""),--ISNUMBER(SEARCH(" "&amp;AM18:AM1500&amp;" ",Q574)))&gt;0,AD17,"")))</f>
        <v/>
      </c>
      <c r="AE574" s="967" t="str" cm="1">
        <f t="array" ref="AE574">IF(N574="","",IF(R574&lt;&gt;"","",IF(SUMPRODUCT(--(AN18:AN1500=AE17),--(AM18:AM1500&lt;&gt;""),--ISNUMBER(SEARCH(" "&amp;AM18:AM1500&amp;" ",Q574)))&gt;0,AE17,"")))</f>
        <v/>
      </c>
      <c r="AF574" s="967" t="str" cm="1">
        <f t="array" ref="AF574">IF(N574="","",IF(R574&lt;&gt;"","",IF(SUMPRODUCT(--(AN18:AN1500=AF17),--(AM18:AM1500&lt;&gt;""),--ISNUMBER(SEARCH(" "&amp;AM18:AM1500&amp;" ",Q574)))&gt;0,AF17,"")))</f>
        <v/>
      </c>
      <c r="AG574" s="967" t="str" cm="1">
        <f t="array" ref="AG574">IF(N574="","",IF(R574&lt;&gt;"","",IF(SUMPRODUCT(--(AN18:AN1500=AG17),--(AM18:AM1500&lt;&gt;""),--ISNUMBER(SEARCH(" "&amp;AM18:AM1500&amp;" ",Q574)))&gt;0,AG17,"")))</f>
        <v/>
      </c>
      <c r="AH574" s="967" t="str" cm="1">
        <f t="array" ref="AH574">IF(N574="","",IF(R574&lt;&gt;"","",IF(SUMPRODUCT(--(AN18:AN1500=AH17),--(AM18:AM1500&lt;&gt;""),--ISNUMBER(SEARCH(" "&amp;AM18:AM1500&amp;" ",Q574)))&gt;0,AH17,"")))</f>
        <v/>
      </c>
      <c r="AI574" s="967" t="str" cm="1">
        <f t="array" ref="AI574">IF(N574="","",IF(R574&lt;&gt;"","",IF(SUMPRODUCT(--(AN18:AN1500=AI17),--(AM18:AM1500&lt;&gt;""),--ISNUMBER(SEARCH(" "&amp;AM18:AM1500&amp;" ",Q574)))&gt;0,AI17,"")))</f>
        <v/>
      </c>
      <c r="AJ574" s="967" t="str" cm="1">
        <f t="array" ref="AJ574">IF(N574="","",IF(R574&lt;&gt;"","",IF(SUMPRODUCT(--(AN18:AN1500=AJ17),--(AM18:AM1500&lt;&gt;""),--ISNUMBER(SEARCH(" "&amp;AM18:AM1500&amp;" ",Q574)))&gt;0,AJ17,"")))</f>
        <v/>
      </c>
      <c r="AK574" s="967" t="str" cm="1">
        <f t="array" ref="AK574">IF(N574="","",IF(T574&lt;&gt;"",AK17,IF(S574&lt;&gt;"","",IF(R574&lt;&gt;"","",IF(SUMPRODUCT(--(AN18:AN1500=AK17),--(AM18:AM1500&lt;&gt;""),--ISNUMBER(SEARCH(" "&amp;AM18:AM1500&amp;" ",Q574)))&gt;0,AK17,"")))))</f>
        <v/>
      </c>
      <c r="AM574" s="968" t="s">
        <v>2460</v>
      </c>
      <c r="AN574" s="968" t="s">
        <v>1597</v>
      </c>
      <c r="BN574" s="49">
        <v>1</v>
      </c>
    </row>
    <row r="575" spans="3:66" ht="35.1" customHeight="1">
      <c r="C575" s="65"/>
      <c r="D575" s="984" t="str">
        <f t="shared" si="103"/>
        <v/>
      </c>
      <c r="E575" s="982"/>
      <c r="G575" s="964" t="str">
        <f>IF(H575="","",COUNTIF(H18:H575,"&lt;&gt;"))</f>
        <v/>
      </c>
      <c r="H575" s="965" t="str" cm="1">
        <f t="array" ref="H575">IF(L575="","",IF(LEN(L575)&lt;=MAX(10,G13),L575,IFERROR(LEFT(L575,LOOKUP(2,1/(MID(L575,ROW(1:500),1)=" ")/(ROW(1:500)&lt;=MAX(10,G13)),ROW(1:500))-1),LEFT(L575,MAX(10,G13)))))</f>
        <v/>
      </c>
      <c r="I575" s="964" t="str">
        <f t="shared" si="104"/>
        <v/>
      </c>
      <c r="J575" s="964" t="str">
        <f t="shared" si="105"/>
        <v/>
      </c>
      <c r="K575" s="964" t="str">
        <f>IF(M574&lt;&gt;"",K574,IF(K574&lt;MAX(A18:A317),K574+1,""))</f>
        <v/>
      </c>
      <c r="L575" s="965" t="str">
        <f>IF(K575="","",IF(M574&lt;&gt;"",M574,INDEX(E18:E317,MATCH(K575,A18:A317,0))))</f>
        <v/>
      </c>
      <c r="M575" s="965" t="str">
        <f t="shared" si="106"/>
        <v/>
      </c>
      <c r="N575" s="965" t="str">
        <f t="shared" si="107"/>
        <v/>
      </c>
      <c r="O575" s="964" t="str">
        <f t="shared" si="108"/>
        <v/>
      </c>
      <c r="P575" s="964" t="str">
        <f t="shared" si="109"/>
        <v/>
      </c>
      <c r="Q575" s="965" t="str">
        <f t="shared" si="110"/>
        <v/>
      </c>
      <c r="R575" s="964" t="str">
        <f>IF(N575="","",IF(COUNTIF(AP18:AP300,TRIM(Q575))&gt;0,"EXCLUSION EXACTE",""))</f>
        <v/>
      </c>
      <c r="S575" s="964" t="str" cm="1">
        <f t="array" ref="S575">IF(N575="","",IF(SUMPRODUCT(--(AP18:AP300&lt;&gt;""),--ISNUMBER(SEARCH(" "&amp;AP18:AP300&amp;" ",Q575)))&gt;0,"BLOQUE MOLLUSQUES",""))</f>
        <v/>
      </c>
      <c r="T575" s="964" t="str" cm="1">
        <f t="array" ref="T575">IF(N575="","",IF(SUMPRODUCT(--(AT18:AT300&lt;&gt;""),--ISNUMBER(SEARCH(" "&amp;AT18:AT300&amp;" ",Q575)))&gt;0,"FORCE MOLLUSQUES",""))</f>
        <v/>
      </c>
      <c r="U575" s="965" t="str">
        <f t="shared" si="111"/>
        <v/>
      </c>
      <c r="V575" s="965" t="str">
        <f t="shared" si="113"/>
        <v/>
      </c>
      <c r="W575" s="977" t="str">
        <f t="shared" si="112"/>
        <v/>
      </c>
      <c r="X575" s="964" t="str" cm="1">
        <f t="array" ref="X575">IF(N575="","",IF(R575&lt;&gt;"","",IF(SUMPRODUCT(--(AN18:AN1500=X17),--(AM18:AM1500&lt;&gt;""),--ISNUMBER(SEARCH(" "&amp;AM18:AM1500&amp;" ",Q575)))&gt;0,X17,"")))</f>
        <v/>
      </c>
      <c r="Y575" s="964" t="str" cm="1">
        <f t="array" ref="Y575">IF(N575="","",IF(R575&lt;&gt;"","",IF(SUMPRODUCT(--(AN18:AN1500=Y17),--(AM18:AM1500&lt;&gt;""),--ISNUMBER(SEARCH(" "&amp;AM18:AM1500&amp;" ",Q575)))&gt;0,Y17,"")))</f>
        <v/>
      </c>
      <c r="Z575" s="964" t="str" cm="1">
        <f t="array" ref="Z575">IF(N575="","",IF(R575&lt;&gt;"","",IF(SUMPRODUCT(--(AN18:AN1500=Z17),--(AM18:AM1500&lt;&gt;""),--ISNUMBER(SEARCH(" "&amp;AM18:AM1500&amp;" ",Q575)))&gt;0,Z17,"")))</f>
        <v/>
      </c>
      <c r="AA575" s="964" t="str" cm="1">
        <f t="array" ref="AA575">IF(N575="","",IF(R575&lt;&gt;"","",IF(SUMPRODUCT(--(AN18:AN1500=AA17),--(AM18:AM1500&lt;&gt;""),--ISNUMBER(SEARCH(" "&amp;AM18:AM1500&amp;" ",Q575)))&gt;0,AA17,"")))</f>
        <v/>
      </c>
      <c r="AB575" s="964" t="str" cm="1">
        <f t="array" ref="AB575">IF(N575="","",IF(R575&lt;&gt;"","",IF(SUMPRODUCT(--(AN18:AN1500=AB17),--(AM18:AM1500&lt;&gt;""),--ISNUMBER(SEARCH(" "&amp;AM18:AM1500&amp;" ",Q575)))&gt;0,AB17,"")))</f>
        <v/>
      </c>
      <c r="AC575" s="964" t="str" cm="1">
        <f t="array" ref="AC575">IF(N575="","",IF(R575&lt;&gt;"","",IF(SUMPRODUCT(--(AN18:AN1500=AC17),--(AM18:AM1500&lt;&gt;""),--ISNUMBER(SEARCH(" "&amp;AM18:AM1500&amp;" ",Q575)))&gt;0,AC17,"")))</f>
        <v/>
      </c>
      <c r="AD575" s="964" t="str" cm="1">
        <f t="array" ref="AD575">IF(N575="","",IF(R575&lt;&gt;"","",IF(SUMPRODUCT(--(AN18:AN1500=AD17),--(AM18:AM1500&lt;&gt;""),--ISNUMBER(SEARCH(" "&amp;AM18:AM1500&amp;" ",Q575)))&gt;0,AD17,"")))</f>
        <v/>
      </c>
      <c r="AE575" s="964" t="str" cm="1">
        <f t="array" ref="AE575">IF(N575="","",IF(R575&lt;&gt;"","",IF(SUMPRODUCT(--(AN18:AN1500=AE17),--(AM18:AM1500&lt;&gt;""),--ISNUMBER(SEARCH(" "&amp;AM18:AM1500&amp;" ",Q575)))&gt;0,AE17,"")))</f>
        <v/>
      </c>
      <c r="AF575" s="964" t="str" cm="1">
        <f t="array" ref="AF575">IF(N575="","",IF(R575&lt;&gt;"","",IF(SUMPRODUCT(--(AN18:AN1500=AF17),--(AM18:AM1500&lt;&gt;""),--ISNUMBER(SEARCH(" "&amp;AM18:AM1500&amp;" ",Q575)))&gt;0,AF17,"")))</f>
        <v/>
      </c>
      <c r="AG575" s="964" t="str" cm="1">
        <f t="array" ref="AG575">IF(N575="","",IF(R575&lt;&gt;"","",IF(SUMPRODUCT(--(AN18:AN1500=AG17),--(AM18:AM1500&lt;&gt;""),--ISNUMBER(SEARCH(" "&amp;AM18:AM1500&amp;" ",Q575)))&gt;0,AG17,"")))</f>
        <v/>
      </c>
      <c r="AH575" s="964" t="str" cm="1">
        <f t="array" ref="AH575">IF(N575="","",IF(R575&lt;&gt;"","",IF(SUMPRODUCT(--(AN18:AN1500=AH17),--(AM18:AM1500&lt;&gt;""),--ISNUMBER(SEARCH(" "&amp;AM18:AM1500&amp;" ",Q575)))&gt;0,AH17,"")))</f>
        <v/>
      </c>
      <c r="AI575" s="964" t="str" cm="1">
        <f t="array" ref="AI575">IF(N575="","",IF(R575&lt;&gt;"","",IF(SUMPRODUCT(--(AN18:AN1500=AI17),--(AM18:AM1500&lt;&gt;""),--ISNUMBER(SEARCH(" "&amp;AM18:AM1500&amp;" ",Q575)))&gt;0,AI17,"")))</f>
        <v/>
      </c>
      <c r="AJ575" s="964" t="str" cm="1">
        <f t="array" ref="AJ575">IF(N575="","",IF(R575&lt;&gt;"","",IF(SUMPRODUCT(--(AN18:AN1500=AJ17),--(AM18:AM1500&lt;&gt;""),--ISNUMBER(SEARCH(" "&amp;AM18:AM1500&amp;" ",Q575)))&gt;0,AJ17,"")))</f>
        <v/>
      </c>
      <c r="AK575" s="964" t="str" cm="1">
        <f t="array" ref="AK575">IF(N575="","",IF(T575&lt;&gt;"",AK17,IF(S575&lt;&gt;"","",IF(R575&lt;&gt;"","",IF(SUMPRODUCT(--(AN18:AN1500=AK17),--(AM18:AM1500&lt;&gt;""),--ISNUMBER(SEARCH(" "&amp;AM18:AM1500&amp;" ",Q575)))&gt;0,AK17,"")))))</f>
        <v/>
      </c>
      <c r="AM575" s="964" t="s">
        <v>2461</v>
      </c>
      <c r="AN575" s="964" t="s">
        <v>1597</v>
      </c>
      <c r="BN575" s="49">
        <v>1</v>
      </c>
    </row>
    <row r="576" spans="3:66" ht="35.1" customHeight="1">
      <c r="C576" s="65"/>
      <c r="D576" s="984" t="str">
        <f t="shared" si="103"/>
        <v/>
      </c>
      <c r="E576" s="982"/>
      <c r="G576" s="963" t="str">
        <f>IF(H576="","",COUNTIF(H18:H576,"&lt;&gt;"))</f>
        <v/>
      </c>
      <c r="H576" s="958" t="str" cm="1">
        <f t="array" ref="H576">IF(L576="","",IF(LEN(L576)&lt;=MAX(10,G13),L576,IFERROR(LEFT(L576,LOOKUP(2,1/(MID(L576,ROW(1:500),1)=" ")/(ROW(1:500)&lt;=MAX(10,G13)),ROW(1:500))-1),LEFT(L576,MAX(10,G13)))))</f>
        <v/>
      </c>
      <c r="I576" s="963" t="str">
        <f t="shared" si="104"/>
        <v/>
      </c>
      <c r="J576" s="963" t="str">
        <f t="shared" si="105"/>
        <v/>
      </c>
      <c r="K576" s="964" t="str">
        <f>IF(M575&lt;&gt;"",K575,IF(K575&lt;MAX(A18:A317),K575+1,""))</f>
        <v/>
      </c>
      <c r="L576" s="965" t="str">
        <f>IF(K576="","",IF(M575&lt;&gt;"",M575,INDEX(E18:E317,MATCH(K576,A18:A317,0))))</f>
        <v/>
      </c>
      <c r="M576" s="965" t="str">
        <f t="shared" si="106"/>
        <v/>
      </c>
      <c r="N576" s="966" t="str">
        <f t="shared" si="107"/>
        <v/>
      </c>
      <c r="O576" s="967" t="str">
        <f t="shared" si="108"/>
        <v/>
      </c>
      <c r="P576" s="967" t="str">
        <f t="shared" si="109"/>
        <v/>
      </c>
      <c r="Q576" s="966" t="str">
        <f t="shared" si="110"/>
        <v/>
      </c>
      <c r="R576" s="967" t="str">
        <f>IF(N576="","",IF(COUNTIF(AP18:AP300,TRIM(Q576))&gt;0,"EXCLUSION EXACTE",""))</f>
        <v/>
      </c>
      <c r="S576" s="967" t="str" cm="1">
        <f t="array" ref="S576">IF(N576="","",IF(SUMPRODUCT(--(AP18:AP300&lt;&gt;""),--ISNUMBER(SEARCH(" "&amp;AP18:AP300&amp;" ",Q576)))&gt;0,"BLOQUE MOLLUSQUES",""))</f>
        <v/>
      </c>
      <c r="T576" s="967" t="str" cm="1">
        <f t="array" ref="T576">IF(N576="","",IF(SUMPRODUCT(--(AT18:AT300&lt;&gt;""),--ISNUMBER(SEARCH(" "&amp;AT18:AT300&amp;" ",Q576)))&gt;0,"FORCE MOLLUSQUES",""))</f>
        <v/>
      </c>
      <c r="U576" s="966" t="str">
        <f t="shared" si="111"/>
        <v/>
      </c>
      <c r="V576" s="966" t="str">
        <f t="shared" si="113"/>
        <v/>
      </c>
      <c r="W576" s="991" t="str">
        <f t="shared" si="112"/>
        <v/>
      </c>
      <c r="X576" s="967" t="str" cm="1">
        <f t="array" ref="X576">IF(N576="","",IF(R576&lt;&gt;"","",IF(SUMPRODUCT(--(AN18:AN1500=X17),--(AM18:AM1500&lt;&gt;""),--ISNUMBER(SEARCH(" "&amp;AM18:AM1500&amp;" ",Q576)))&gt;0,X17,"")))</f>
        <v/>
      </c>
      <c r="Y576" s="967" t="str" cm="1">
        <f t="array" ref="Y576">IF(N576="","",IF(R576&lt;&gt;"","",IF(SUMPRODUCT(--(AN18:AN1500=Y17),--(AM18:AM1500&lt;&gt;""),--ISNUMBER(SEARCH(" "&amp;AM18:AM1500&amp;" ",Q576)))&gt;0,Y17,"")))</f>
        <v/>
      </c>
      <c r="Z576" s="967" t="str" cm="1">
        <f t="array" ref="Z576">IF(N576="","",IF(R576&lt;&gt;"","",IF(SUMPRODUCT(--(AN18:AN1500=Z17),--(AM18:AM1500&lt;&gt;""),--ISNUMBER(SEARCH(" "&amp;AM18:AM1500&amp;" ",Q576)))&gt;0,Z17,"")))</f>
        <v/>
      </c>
      <c r="AA576" s="967" t="str" cm="1">
        <f t="array" ref="AA576">IF(N576="","",IF(R576&lt;&gt;"","",IF(SUMPRODUCT(--(AN18:AN1500=AA17),--(AM18:AM1500&lt;&gt;""),--ISNUMBER(SEARCH(" "&amp;AM18:AM1500&amp;" ",Q576)))&gt;0,AA17,"")))</f>
        <v/>
      </c>
      <c r="AB576" s="967" t="str" cm="1">
        <f t="array" ref="AB576">IF(N576="","",IF(R576&lt;&gt;"","",IF(SUMPRODUCT(--(AN18:AN1500=AB17),--(AM18:AM1500&lt;&gt;""),--ISNUMBER(SEARCH(" "&amp;AM18:AM1500&amp;" ",Q576)))&gt;0,AB17,"")))</f>
        <v/>
      </c>
      <c r="AC576" s="967" t="str" cm="1">
        <f t="array" ref="AC576">IF(N576="","",IF(R576&lt;&gt;"","",IF(SUMPRODUCT(--(AN18:AN1500=AC17),--(AM18:AM1500&lt;&gt;""),--ISNUMBER(SEARCH(" "&amp;AM18:AM1500&amp;" ",Q576)))&gt;0,AC17,"")))</f>
        <v/>
      </c>
      <c r="AD576" s="967" t="str" cm="1">
        <f t="array" ref="AD576">IF(N576="","",IF(R576&lt;&gt;"","",IF(SUMPRODUCT(--(AN18:AN1500=AD17),--(AM18:AM1500&lt;&gt;""),--ISNUMBER(SEARCH(" "&amp;AM18:AM1500&amp;" ",Q576)))&gt;0,AD17,"")))</f>
        <v/>
      </c>
      <c r="AE576" s="967" t="str" cm="1">
        <f t="array" ref="AE576">IF(N576="","",IF(R576&lt;&gt;"","",IF(SUMPRODUCT(--(AN18:AN1500=AE17),--(AM18:AM1500&lt;&gt;""),--ISNUMBER(SEARCH(" "&amp;AM18:AM1500&amp;" ",Q576)))&gt;0,AE17,"")))</f>
        <v/>
      </c>
      <c r="AF576" s="967" t="str" cm="1">
        <f t="array" ref="AF576">IF(N576="","",IF(R576&lt;&gt;"","",IF(SUMPRODUCT(--(AN18:AN1500=AF17),--(AM18:AM1500&lt;&gt;""),--ISNUMBER(SEARCH(" "&amp;AM18:AM1500&amp;" ",Q576)))&gt;0,AF17,"")))</f>
        <v/>
      </c>
      <c r="AG576" s="967" t="str" cm="1">
        <f t="array" ref="AG576">IF(N576="","",IF(R576&lt;&gt;"","",IF(SUMPRODUCT(--(AN18:AN1500=AG17),--(AM18:AM1500&lt;&gt;""),--ISNUMBER(SEARCH(" "&amp;AM18:AM1500&amp;" ",Q576)))&gt;0,AG17,"")))</f>
        <v/>
      </c>
      <c r="AH576" s="967" t="str" cm="1">
        <f t="array" ref="AH576">IF(N576="","",IF(R576&lt;&gt;"","",IF(SUMPRODUCT(--(AN18:AN1500=AH17),--(AM18:AM1500&lt;&gt;""),--ISNUMBER(SEARCH(" "&amp;AM18:AM1500&amp;" ",Q576)))&gt;0,AH17,"")))</f>
        <v/>
      </c>
      <c r="AI576" s="967" t="str" cm="1">
        <f t="array" ref="AI576">IF(N576="","",IF(R576&lt;&gt;"","",IF(SUMPRODUCT(--(AN18:AN1500=AI17),--(AM18:AM1500&lt;&gt;""),--ISNUMBER(SEARCH(" "&amp;AM18:AM1500&amp;" ",Q576)))&gt;0,AI17,"")))</f>
        <v/>
      </c>
      <c r="AJ576" s="967" t="str" cm="1">
        <f t="array" ref="AJ576">IF(N576="","",IF(R576&lt;&gt;"","",IF(SUMPRODUCT(--(AN18:AN1500=AJ17),--(AM18:AM1500&lt;&gt;""),--ISNUMBER(SEARCH(" "&amp;AM18:AM1500&amp;" ",Q576)))&gt;0,AJ17,"")))</f>
        <v/>
      </c>
      <c r="AK576" s="967" t="str" cm="1">
        <f t="array" ref="AK576">IF(N576="","",IF(T576&lt;&gt;"",AK17,IF(S576&lt;&gt;"","",IF(R576&lt;&gt;"","",IF(SUMPRODUCT(--(AN18:AN1500=AK17),--(AM18:AM1500&lt;&gt;""),--ISNUMBER(SEARCH(" "&amp;AM18:AM1500&amp;" ",Q576)))&gt;0,AK17,"")))))</f>
        <v/>
      </c>
      <c r="AM576" s="968" t="s">
        <v>2290</v>
      </c>
      <c r="AN576" s="968" t="s">
        <v>1597</v>
      </c>
      <c r="BN576" s="49">
        <v>1</v>
      </c>
    </row>
    <row r="577" spans="3:66" ht="35.1" customHeight="1">
      <c r="C577" s="65"/>
      <c r="D577" s="984" t="str">
        <f t="shared" si="103"/>
        <v/>
      </c>
      <c r="E577" s="982"/>
      <c r="G577" s="964" t="str">
        <f>IF(H577="","",COUNTIF(H18:H577,"&lt;&gt;"))</f>
        <v/>
      </c>
      <c r="H577" s="965" t="str" cm="1">
        <f t="array" ref="H577">IF(L577="","",IF(LEN(L577)&lt;=MAX(10,G13),L577,IFERROR(LEFT(L577,LOOKUP(2,1/(MID(L577,ROW(1:500),1)=" ")/(ROW(1:500)&lt;=MAX(10,G13)),ROW(1:500))-1),LEFT(L577,MAX(10,G13)))))</f>
        <v/>
      </c>
      <c r="I577" s="964" t="str">
        <f t="shared" si="104"/>
        <v/>
      </c>
      <c r="J577" s="964" t="str">
        <f t="shared" si="105"/>
        <v/>
      </c>
      <c r="K577" s="964" t="str">
        <f>IF(M576&lt;&gt;"",K576,IF(K576&lt;MAX(A18:A317),K576+1,""))</f>
        <v/>
      </c>
      <c r="L577" s="965" t="str">
        <f>IF(K577="","",IF(M576&lt;&gt;"",M576,INDEX(E18:E317,MATCH(K577,A18:A317,0))))</f>
        <v/>
      </c>
      <c r="M577" s="965" t="str">
        <f t="shared" si="106"/>
        <v/>
      </c>
      <c r="N577" s="965" t="str">
        <f t="shared" si="107"/>
        <v/>
      </c>
      <c r="O577" s="964" t="str">
        <f t="shared" si="108"/>
        <v/>
      </c>
      <c r="P577" s="964" t="str">
        <f t="shared" si="109"/>
        <v/>
      </c>
      <c r="Q577" s="965" t="str">
        <f t="shared" si="110"/>
        <v/>
      </c>
      <c r="R577" s="964" t="str">
        <f>IF(N577="","",IF(COUNTIF(AP18:AP300,TRIM(Q577))&gt;0,"EXCLUSION EXACTE",""))</f>
        <v/>
      </c>
      <c r="S577" s="964" t="str" cm="1">
        <f t="array" ref="S577">IF(N577="","",IF(SUMPRODUCT(--(AP18:AP300&lt;&gt;""),--ISNUMBER(SEARCH(" "&amp;AP18:AP300&amp;" ",Q577)))&gt;0,"BLOQUE MOLLUSQUES",""))</f>
        <v/>
      </c>
      <c r="T577" s="964" t="str" cm="1">
        <f t="array" ref="T577">IF(N577="","",IF(SUMPRODUCT(--(AT18:AT300&lt;&gt;""),--ISNUMBER(SEARCH(" "&amp;AT18:AT300&amp;" ",Q577)))&gt;0,"FORCE MOLLUSQUES",""))</f>
        <v/>
      </c>
      <c r="U577" s="965" t="str">
        <f t="shared" si="111"/>
        <v/>
      </c>
      <c r="V577" s="965" t="str">
        <f t="shared" si="113"/>
        <v/>
      </c>
      <c r="W577" s="977" t="str">
        <f t="shared" si="112"/>
        <v/>
      </c>
      <c r="X577" s="964" t="str" cm="1">
        <f t="array" ref="X577">IF(N577="","",IF(R577&lt;&gt;"","",IF(SUMPRODUCT(--(AN18:AN1500=X17),--(AM18:AM1500&lt;&gt;""),--ISNUMBER(SEARCH(" "&amp;AM18:AM1500&amp;" ",Q577)))&gt;0,X17,"")))</f>
        <v/>
      </c>
      <c r="Y577" s="964" t="str" cm="1">
        <f t="array" ref="Y577">IF(N577="","",IF(R577&lt;&gt;"","",IF(SUMPRODUCT(--(AN18:AN1500=Y17),--(AM18:AM1500&lt;&gt;""),--ISNUMBER(SEARCH(" "&amp;AM18:AM1500&amp;" ",Q577)))&gt;0,Y17,"")))</f>
        <v/>
      </c>
      <c r="Z577" s="964" t="str" cm="1">
        <f t="array" ref="Z577">IF(N577="","",IF(R577&lt;&gt;"","",IF(SUMPRODUCT(--(AN18:AN1500=Z17),--(AM18:AM1500&lt;&gt;""),--ISNUMBER(SEARCH(" "&amp;AM18:AM1500&amp;" ",Q577)))&gt;0,Z17,"")))</f>
        <v/>
      </c>
      <c r="AA577" s="964" t="str" cm="1">
        <f t="array" ref="AA577">IF(N577="","",IF(R577&lt;&gt;"","",IF(SUMPRODUCT(--(AN18:AN1500=AA17),--(AM18:AM1500&lt;&gt;""),--ISNUMBER(SEARCH(" "&amp;AM18:AM1500&amp;" ",Q577)))&gt;0,AA17,"")))</f>
        <v/>
      </c>
      <c r="AB577" s="964" t="str" cm="1">
        <f t="array" ref="AB577">IF(N577="","",IF(R577&lt;&gt;"","",IF(SUMPRODUCT(--(AN18:AN1500=AB17),--(AM18:AM1500&lt;&gt;""),--ISNUMBER(SEARCH(" "&amp;AM18:AM1500&amp;" ",Q577)))&gt;0,AB17,"")))</f>
        <v/>
      </c>
      <c r="AC577" s="964" t="str" cm="1">
        <f t="array" ref="AC577">IF(N577="","",IF(R577&lt;&gt;"","",IF(SUMPRODUCT(--(AN18:AN1500=AC17),--(AM18:AM1500&lt;&gt;""),--ISNUMBER(SEARCH(" "&amp;AM18:AM1500&amp;" ",Q577)))&gt;0,AC17,"")))</f>
        <v/>
      </c>
      <c r="AD577" s="964" t="str" cm="1">
        <f t="array" ref="AD577">IF(N577="","",IF(R577&lt;&gt;"","",IF(SUMPRODUCT(--(AN18:AN1500=AD17),--(AM18:AM1500&lt;&gt;""),--ISNUMBER(SEARCH(" "&amp;AM18:AM1500&amp;" ",Q577)))&gt;0,AD17,"")))</f>
        <v/>
      </c>
      <c r="AE577" s="964" t="str" cm="1">
        <f t="array" ref="AE577">IF(N577="","",IF(R577&lt;&gt;"","",IF(SUMPRODUCT(--(AN18:AN1500=AE17),--(AM18:AM1500&lt;&gt;""),--ISNUMBER(SEARCH(" "&amp;AM18:AM1500&amp;" ",Q577)))&gt;0,AE17,"")))</f>
        <v/>
      </c>
      <c r="AF577" s="964" t="str" cm="1">
        <f t="array" ref="AF577">IF(N577="","",IF(R577&lt;&gt;"","",IF(SUMPRODUCT(--(AN18:AN1500=AF17),--(AM18:AM1500&lt;&gt;""),--ISNUMBER(SEARCH(" "&amp;AM18:AM1500&amp;" ",Q577)))&gt;0,AF17,"")))</f>
        <v/>
      </c>
      <c r="AG577" s="964" t="str" cm="1">
        <f t="array" ref="AG577">IF(N577="","",IF(R577&lt;&gt;"","",IF(SUMPRODUCT(--(AN18:AN1500=AG17),--(AM18:AM1500&lt;&gt;""),--ISNUMBER(SEARCH(" "&amp;AM18:AM1500&amp;" ",Q577)))&gt;0,AG17,"")))</f>
        <v/>
      </c>
      <c r="AH577" s="964" t="str" cm="1">
        <f t="array" ref="AH577">IF(N577="","",IF(R577&lt;&gt;"","",IF(SUMPRODUCT(--(AN18:AN1500=AH17),--(AM18:AM1500&lt;&gt;""),--ISNUMBER(SEARCH(" "&amp;AM18:AM1500&amp;" ",Q577)))&gt;0,AH17,"")))</f>
        <v/>
      </c>
      <c r="AI577" s="964" t="str" cm="1">
        <f t="array" ref="AI577">IF(N577="","",IF(R577&lt;&gt;"","",IF(SUMPRODUCT(--(AN18:AN1500=AI17),--(AM18:AM1500&lt;&gt;""),--ISNUMBER(SEARCH(" "&amp;AM18:AM1500&amp;" ",Q577)))&gt;0,AI17,"")))</f>
        <v/>
      </c>
      <c r="AJ577" s="964" t="str" cm="1">
        <f t="array" ref="AJ577">IF(N577="","",IF(R577&lt;&gt;"","",IF(SUMPRODUCT(--(AN18:AN1500=AJ17),--(AM18:AM1500&lt;&gt;""),--ISNUMBER(SEARCH(" "&amp;AM18:AM1500&amp;" ",Q577)))&gt;0,AJ17,"")))</f>
        <v/>
      </c>
      <c r="AK577" s="964" t="str" cm="1">
        <f t="array" ref="AK577">IF(N577="","",IF(T577&lt;&gt;"",AK17,IF(S577&lt;&gt;"","",IF(R577&lt;&gt;"","",IF(SUMPRODUCT(--(AN18:AN1500=AK17),--(AM18:AM1500&lt;&gt;""),--ISNUMBER(SEARCH(" "&amp;AM18:AM1500&amp;" ",Q577)))&gt;0,AK17,"")))))</f>
        <v/>
      </c>
      <c r="AM577" s="964" t="s">
        <v>2291</v>
      </c>
      <c r="AN577" s="964" t="s">
        <v>1597</v>
      </c>
      <c r="BN577" s="49">
        <v>1</v>
      </c>
    </row>
    <row r="578" spans="3:66" ht="35.1" customHeight="1">
      <c r="C578" s="65"/>
      <c r="D578" s="984" t="str">
        <f t="shared" si="103"/>
        <v/>
      </c>
      <c r="E578" s="982"/>
      <c r="G578" s="963" t="str">
        <f>IF(H578="","",COUNTIF(H18:H578,"&lt;&gt;"))</f>
        <v/>
      </c>
      <c r="H578" s="958" t="str" cm="1">
        <f t="array" ref="H578">IF(L578="","",IF(LEN(L578)&lt;=MAX(10,G13),L578,IFERROR(LEFT(L578,LOOKUP(2,1/(MID(L578,ROW(1:500),1)=" ")/(ROW(1:500)&lt;=MAX(10,G13)),ROW(1:500))-1),LEFT(L578,MAX(10,G13)))))</f>
        <v/>
      </c>
      <c r="I578" s="963" t="str">
        <f t="shared" si="104"/>
        <v/>
      </c>
      <c r="J578" s="963" t="str">
        <f t="shared" si="105"/>
        <v/>
      </c>
      <c r="K578" s="964" t="str">
        <f>IF(M577&lt;&gt;"",K577,IF(K577&lt;MAX(A18:A317),K577+1,""))</f>
        <v/>
      </c>
      <c r="L578" s="965" t="str">
        <f>IF(K578="","",IF(M577&lt;&gt;"",M577,INDEX(E18:E317,MATCH(K578,A18:A317,0))))</f>
        <v/>
      </c>
      <c r="M578" s="965" t="str">
        <f t="shared" si="106"/>
        <v/>
      </c>
      <c r="N578" s="966" t="str">
        <f t="shared" si="107"/>
        <v/>
      </c>
      <c r="O578" s="967" t="str">
        <f t="shared" si="108"/>
        <v/>
      </c>
      <c r="P578" s="967" t="str">
        <f t="shared" si="109"/>
        <v/>
      </c>
      <c r="Q578" s="966" t="str">
        <f t="shared" si="110"/>
        <v/>
      </c>
      <c r="R578" s="967" t="str">
        <f>IF(N578="","",IF(COUNTIF(AP18:AP300,TRIM(Q578))&gt;0,"EXCLUSION EXACTE",""))</f>
        <v/>
      </c>
      <c r="S578" s="967" t="str" cm="1">
        <f t="array" ref="S578">IF(N578="","",IF(SUMPRODUCT(--(AP18:AP300&lt;&gt;""),--ISNUMBER(SEARCH(" "&amp;AP18:AP300&amp;" ",Q578)))&gt;0,"BLOQUE MOLLUSQUES",""))</f>
        <v/>
      </c>
      <c r="T578" s="967" t="str" cm="1">
        <f t="array" ref="T578">IF(N578="","",IF(SUMPRODUCT(--(AT18:AT300&lt;&gt;""),--ISNUMBER(SEARCH(" "&amp;AT18:AT300&amp;" ",Q578)))&gt;0,"FORCE MOLLUSQUES",""))</f>
        <v/>
      </c>
      <c r="U578" s="966" t="str">
        <f t="shared" si="111"/>
        <v/>
      </c>
      <c r="V578" s="966" t="str">
        <f t="shared" si="113"/>
        <v/>
      </c>
      <c r="W578" s="991" t="str">
        <f t="shared" si="112"/>
        <v/>
      </c>
      <c r="X578" s="967" t="str" cm="1">
        <f t="array" ref="X578">IF(N578="","",IF(R578&lt;&gt;"","",IF(SUMPRODUCT(--(AN18:AN1500=X17),--(AM18:AM1500&lt;&gt;""),--ISNUMBER(SEARCH(" "&amp;AM18:AM1500&amp;" ",Q578)))&gt;0,X17,"")))</f>
        <v/>
      </c>
      <c r="Y578" s="967" t="str" cm="1">
        <f t="array" ref="Y578">IF(N578="","",IF(R578&lt;&gt;"","",IF(SUMPRODUCT(--(AN18:AN1500=Y17),--(AM18:AM1500&lt;&gt;""),--ISNUMBER(SEARCH(" "&amp;AM18:AM1500&amp;" ",Q578)))&gt;0,Y17,"")))</f>
        <v/>
      </c>
      <c r="Z578" s="967" t="str" cm="1">
        <f t="array" ref="Z578">IF(N578="","",IF(R578&lt;&gt;"","",IF(SUMPRODUCT(--(AN18:AN1500=Z17),--(AM18:AM1500&lt;&gt;""),--ISNUMBER(SEARCH(" "&amp;AM18:AM1500&amp;" ",Q578)))&gt;0,Z17,"")))</f>
        <v/>
      </c>
      <c r="AA578" s="967" t="str" cm="1">
        <f t="array" ref="AA578">IF(N578="","",IF(R578&lt;&gt;"","",IF(SUMPRODUCT(--(AN18:AN1500=AA17),--(AM18:AM1500&lt;&gt;""),--ISNUMBER(SEARCH(" "&amp;AM18:AM1500&amp;" ",Q578)))&gt;0,AA17,"")))</f>
        <v/>
      </c>
      <c r="AB578" s="967" t="str" cm="1">
        <f t="array" ref="AB578">IF(N578="","",IF(R578&lt;&gt;"","",IF(SUMPRODUCT(--(AN18:AN1500=AB17),--(AM18:AM1500&lt;&gt;""),--ISNUMBER(SEARCH(" "&amp;AM18:AM1500&amp;" ",Q578)))&gt;0,AB17,"")))</f>
        <v/>
      </c>
      <c r="AC578" s="967" t="str" cm="1">
        <f t="array" ref="AC578">IF(N578="","",IF(R578&lt;&gt;"","",IF(SUMPRODUCT(--(AN18:AN1500=AC17),--(AM18:AM1500&lt;&gt;""),--ISNUMBER(SEARCH(" "&amp;AM18:AM1500&amp;" ",Q578)))&gt;0,AC17,"")))</f>
        <v/>
      </c>
      <c r="AD578" s="967" t="str" cm="1">
        <f t="array" ref="AD578">IF(N578="","",IF(R578&lt;&gt;"","",IF(SUMPRODUCT(--(AN18:AN1500=AD17),--(AM18:AM1500&lt;&gt;""),--ISNUMBER(SEARCH(" "&amp;AM18:AM1500&amp;" ",Q578)))&gt;0,AD17,"")))</f>
        <v/>
      </c>
      <c r="AE578" s="967" t="str" cm="1">
        <f t="array" ref="AE578">IF(N578="","",IF(R578&lt;&gt;"","",IF(SUMPRODUCT(--(AN18:AN1500=AE17),--(AM18:AM1500&lt;&gt;""),--ISNUMBER(SEARCH(" "&amp;AM18:AM1500&amp;" ",Q578)))&gt;0,AE17,"")))</f>
        <v/>
      </c>
      <c r="AF578" s="967" t="str" cm="1">
        <f t="array" ref="AF578">IF(N578="","",IF(R578&lt;&gt;"","",IF(SUMPRODUCT(--(AN18:AN1500=AF17),--(AM18:AM1500&lt;&gt;""),--ISNUMBER(SEARCH(" "&amp;AM18:AM1500&amp;" ",Q578)))&gt;0,AF17,"")))</f>
        <v/>
      </c>
      <c r="AG578" s="967" t="str" cm="1">
        <f t="array" ref="AG578">IF(N578="","",IF(R578&lt;&gt;"","",IF(SUMPRODUCT(--(AN18:AN1500=AG17),--(AM18:AM1500&lt;&gt;""),--ISNUMBER(SEARCH(" "&amp;AM18:AM1500&amp;" ",Q578)))&gt;0,AG17,"")))</f>
        <v/>
      </c>
      <c r="AH578" s="967" t="str" cm="1">
        <f t="array" ref="AH578">IF(N578="","",IF(R578&lt;&gt;"","",IF(SUMPRODUCT(--(AN18:AN1500=AH17),--(AM18:AM1500&lt;&gt;""),--ISNUMBER(SEARCH(" "&amp;AM18:AM1500&amp;" ",Q578)))&gt;0,AH17,"")))</f>
        <v/>
      </c>
      <c r="AI578" s="967" t="str" cm="1">
        <f t="array" ref="AI578">IF(N578="","",IF(R578&lt;&gt;"","",IF(SUMPRODUCT(--(AN18:AN1500=AI17),--(AM18:AM1500&lt;&gt;""),--ISNUMBER(SEARCH(" "&amp;AM18:AM1500&amp;" ",Q578)))&gt;0,AI17,"")))</f>
        <v/>
      </c>
      <c r="AJ578" s="967" t="str" cm="1">
        <f t="array" ref="AJ578">IF(N578="","",IF(R578&lt;&gt;"","",IF(SUMPRODUCT(--(AN18:AN1500=AJ17),--(AM18:AM1500&lt;&gt;""),--ISNUMBER(SEARCH(" "&amp;AM18:AM1500&amp;" ",Q578)))&gt;0,AJ17,"")))</f>
        <v/>
      </c>
      <c r="AK578" s="967" t="str" cm="1">
        <f t="array" ref="AK578">IF(N578="","",IF(T578&lt;&gt;"",AK17,IF(S578&lt;&gt;"","",IF(R578&lt;&gt;"","",IF(SUMPRODUCT(--(AN18:AN1500=AK17),--(AM18:AM1500&lt;&gt;""),--ISNUMBER(SEARCH(" "&amp;AM18:AM1500&amp;" ",Q578)))&gt;0,AK17,"")))))</f>
        <v/>
      </c>
      <c r="AM578" s="968" t="s">
        <v>2462</v>
      </c>
      <c r="AN578" s="968" t="s">
        <v>1597</v>
      </c>
      <c r="BN578" s="49">
        <v>1</v>
      </c>
    </row>
    <row r="579" spans="3:66" ht="35.1" customHeight="1">
      <c r="C579" s="65"/>
      <c r="D579" s="984" t="str">
        <f t="shared" si="103"/>
        <v/>
      </c>
      <c r="E579" s="982"/>
      <c r="G579" s="964" t="str">
        <f>IF(H579="","",COUNTIF(H18:H579,"&lt;&gt;"))</f>
        <v/>
      </c>
      <c r="H579" s="965" t="str" cm="1">
        <f t="array" ref="H579">IF(L579="","",IF(LEN(L579)&lt;=MAX(10,G13),L579,IFERROR(LEFT(L579,LOOKUP(2,1/(MID(L579,ROW(1:500),1)=" ")/(ROW(1:500)&lt;=MAX(10,G13)),ROW(1:500))-1),LEFT(L579,MAX(10,G13)))))</f>
        <v/>
      </c>
      <c r="I579" s="964" t="str">
        <f t="shared" si="104"/>
        <v/>
      </c>
      <c r="J579" s="964" t="str">
        <f t="shared" si="105"/>
        <v/>
      </c>
      <c r="K579" s="964" t="str">
        <f>IF(M578&lt;&gt;"",K578,IF(K578&lt;MAX(A18:A317),K578+1,""))</f>
        <v/>
      </c>
      <c r="L579" s="965" t="str">
        <f>IF(K579="","",IF(M578&lt;&gt;"",M578,INDEX(E18:E317,MATCH(K579,A18:A317,0))))</f>
        <v/>
      </c>
      <c r="M579" s="965" t="str">
        <f t="shared" si="106"/>
        <v/>
      </c>
      <c r="N579" s="965" t="str">
        <f t="shared" si="107"/>
        <v/>
      </c>
      <c r="O579" s="964" t="str">
        <f t="shared" si="108"/>
        <v/>
      </c>
      <c r="P579" s="964" t="str">
        <f t="shared" si="109"/>
        <v/>
      </c>
      <c r="Q579" s="965" t="str">
        <f t="shared" si="110"/>
        <v/>
      </c>
      <c r="R579" s="964" t="str">
        <f>IF(N579="","",IF(COUNTIF(AP18:AP300,TRIM(Q579))&gt;0,"EXCLUSION EXACTE",""))</f>
        <v/>
      </c>
      <c r="S579" s="964" t="str" cm="1">
        <f t="array" ref="S579">IF(N579="","",IF(SUMPRODUCT(--(AP18:AP300&lt;&gt;""),--ISNUMBER(SEARCH(" "&amp;AP18:AP300&amp;" ",Q579)))&gt;0,"BLOQUE MOLLUSQUES",""))</f>
        <v/>
      </c>
      <c r="T579" s="964" t="str" cm="1">
        <f t="array" ref="T579">IF(N579="","",IF(SUMPRODUCT(--(AT18:AT300&lt;&gt;""),--ISNUMBER(SEARCH(" "&amp;AT18:AT300&amp;" ",Q579)))&gt;0,"FORCE MOLLUSQUES",""))</f>
        <v/>
      </c>
      <c r="U579" s="965" t="str">
        <f t="shared" si="111"/>
        <v/>
      </c>
      <c r="V579" s="965" t="str">
        <f t="shared" si="113"/>
        <v/>
      </c>
      <c r="W579" s="977" t="str">
        <f t="shared" si="112"/>
        <v/>
      </c>
      <c r="X579" s="964" t="str" cm="1">
        <f t="array" ref="X579">IF(N579="","",IF(R579&lt;&gt;"","",IF(SUMPRODUCT(--(AN18:AN1500=X17),--(AM18:AM1500&lt;&gt;""),--ISNUMBER(SEARCH(" "&amp;AM18:AM1500&amp;" ",Q579)))&gt;0,X17,"")))</f>
        <v/>
      </c>
      <c r="Y579" s="964" t="str" cm="1">
        <f t="array" ref="Y579">IF(N579="","",IF(R579&lt;&gt;"","",IF(SUMPRODUCT(--(AN18:AN1500=Y17),--(AM18:AM1500&lt;&gt;""),--ISNUMBER(SEARCH(" "&amp;AM18:AM1500&amp;" ",Q579)))&gt;0,Y17,"")))</f>
        <v/>
      </c>
      <c r="Z579" s="964" t="str" cm="1">
        <f t="array" ref="Z579">IF(N579="","",IF(R579&lt;&gt;"","",IF(SUMPRODUCT(--(AN18:AN1500=Z17),--(AM18:AM1500&lt;&gt;""),--ISNUMBER(SEARCH(" "&amp;AM18:AM1500&amp;" ",Q579)))&gt;0,Z17,"")))</f>
        <v/>
      </c>
      <c r="AA579" s="964" t="str" cm="1">
        <f t="array" ref="AA579">IF(N579="","",IF(R579&lt;&gt;"","",IF(SUMPRODUCT(--(AN18:AN1500=AA17),--(AM18:AM1500&lt;&gt;""),--ISNUMBER(SEARCH(" "&amp;AM18:AM1500&amp;" ",Q579)))&gt;0,AA17,"")))</f>
        <v/>
      </c>
      <c r="AB579" s="964" t="str" cm="1">
        <f t="array" ref="AB579">IF(N579="","",IF(R579&lt;&gt;"","",IF(SUMPRODUCT(--(AN18:AN1500=AB17),--(AM18:AM1500&lt;&gt;""),--ISNUMBER(SEARCH(" "&amp;AM18:AM1500&amp;" ",Q579)))&gt;0,AB17,"")))</f>
        <v/>
      </c>
      <c r="AC579" s="964" t="str" cm="1">
        <f t="array" ref="AC579">IF(N579="","",IF(R579&lt;&gt;"","",IF(SUMPRODUCT(--(AN18:AN1500=AC17),--(AM18:AM1500&lt;&gt;""),--ISNUMBER(SEARCH(" "&amp;AM18:AM1500&amp;" ",Q579)))&gt;0,AC17,"")))</f>
        <v/>
      </c>
      <c r="AD579" s="964" t="str" cm="1">
        <f t="array" ref="AD579">IF(N579="","",IF(R579&lt;&gt;"","",IF(SUMPRODUCT(--(AN18:AN1500=AD17),--(AM18:AM1500&lt;&gt;""),--ISNUMBER(SEARCH(" "&amp;AM18:AM1500&amp;" ",Q579)))&gt;0,AD17,"")))</f>
        <v/>
      </c>
      <c r="AE579" s="964" t="str" cm="1">
        <f t="array" ref="AE579">IF(N579="","",IF(R579&lt;&gt;"","",IF(SUMPRODUCT(--(AN18:AN1500=AE17),--(AM18:AM1500&lt;&gt;""),--ISNUMBER(SEARCH(" "&amp;AM18:AM1500&amp;" ",Q579)))&gt;0,AE17,"")))</f>
        <v/>
      </c>
      <c r="AF579" s="964" t="str" cm="1">
        <f t="array" ref="AF579">IF(N579="","",IF(R579&lt;&gt;"","",IF(SUMPRODUCT(--(AN18:AN1500=AF17),--(AM18:AM1500&lt;&gt;""),--ISNUMBER(SEARCH(" "&amp;AM18:AM1500&amp;" ",Q579)))&gt;0,AF17,"")))</f>
        <v/>
      </c>
      <c r="AG579" s="964" t="str" cm="1">
        <f t="array" ref="AG579">IF(N579="","",IF(R579&lt;&gt;"","",IF(SUMPRODUCT(--(AN18:AN1500=AG17),--(AM18:AM1500&lt;&gt;""),--ISNUMBER(SEARCH(" "&amp;AM18:AM1500&amp;" ",Q579)))&gt;0,AG17,"")))</f>
        <v/>
      </c>
      <c r="AH579" s="964" t="str" cm="1">
        <f t="array" ref="AH579">IF(N579="","",IF(R579&lt;&gt;"","",IF(SUMPRODUCT(--(AN18:AN1500=AH17),--(AM18:AM1500&lt;&gt;""),--ISNUMBER(SEARCH(" "&amp;AM18:AM1500&amp;" ",Q579)))&gt;0,AH17,"")))</f>
        <v/>
      </c>
      <c r="AI579" s="964" t="str" cm="1">
        <f t="array" ref="AI579">IF(N579="","",IF(R579&lt;&gt;"","",IF(SUMPRODUCT(--(AN18:AN1500=AI17),--(AM18:AM1500&lt;&gt;""),--ISNUMBER(SEARCH(" "&amp;AM18:AM1500&amp;" ",Q579)))&gt;0,AI17,"")))</f>
        <v/>
      </c>
      <c r="AJ579" s="964" t="str" cm="1">
        <f t="array" ref="AJ579">IF(N579="","",IF(R579&lt;&gt;"","",IF(SUMPRODUCT(--(AN18:AN1500=AJ17),--(AM18:AM1500&lt;&gt;""),--ISNUMBER(SEARCH(" "&amp;AM18:AM1500&amp;" ",Q579)))&gt;0,AJ17,"")))</f>
        <v/>
      </c>
      <c r="AK579" s="964" t="str" cm="1">
        <f t="array" ref="AK579">IF(N579="","",IF(T579&lt;&gt;"",AK17,IF(S579&lt;&gt;"","",IF(R579&lt;&gt;"","",IF(SUMPRODUCT(--(AN18:AN1500=AK17),--(AM18:AM1500&lt;&gt;""),--ISNUMBER(SEARCH(" "&amp;AM18:AM1500&amp;" ",Q579)))&gt;0,AK17,"")))))</f>
        <v/>
      </c>
      <c r="AM579" s="964" t="s">
        <v>2295</v>
      </c>
      <c r="AN579" s="964" t="s">
        <v>1597</v>
      </c>
      <c r="BN579" s="49">
        <v>1</v>
      </c>
    </row>
    <row r="580" spans="3:66" ht="35.1" customHeight="1">
      <c r="C580" s="65"/>
      <c r="D580" s="984" t="str">
        <f t="shared" si="103"/>
        <v/>
      </c>
      <c r="E580" s="982"/>
      <c r="G580" s="963" t="str">
        <f>IF(H580="","",COUNTIF(H18:H580,"&lt;&gt;"))</f>
        <v/>
      </c>
      <c r="H580" s="958" t="str" cm="1">
        <f t="array" ref="H580">IF(L580="","",IF(LEN(L580)&lt;=MAX(10,G13),L580,IFERROR(LEFT(L580,LOOKUP(2,1/(MID(L580,ROW(1:500),1)=" ")/(ROW(1:500)&lt;=MAX(10,G13)),ROW(1:500))-1),LEFT(L580,MAX(10,G13)))))</f>
        <v/>
      </c>
      <c r="I580" s="963" t="str">
        <f t="shared" si="104"/>
        <v/>
      </c>
      <c r="J580" s="963" t="str">
        <f t="shared" si="105"/>
        <v/>
      </c>
      <c r="K580" s="964" t="str">
        <f>IF(M579&lt;&gt;"",K579,IF(K579&lt;MAX(A18:A317),K579+1,""))</f>
        <v/>
      </c>
      <c r="L580" s="965" t="str">
        <f>IF(K580="","",IF(M579&lt;&gt;"",M579,INDEX(E18:E317,MATCH(K580,A18:A317,0))))</f>
        <v/>
      </c>
      <c r="M580" s="965" t="str">
        <f t="shared" si="106"/>
        <v/>
      </c>
      <c r="N580" s="966" t="str">
        <f t="shared" si="107"/>
        <v/>
      </c>
      <c r="O580" s="967" t="str">
        <f t="shared" si="108"/>
        <v/>
      </c>
      <c r="P580" s="967" t="str">
        <f t="shared" si="109"/>
        <v/>
      </c>
      <c r="Q580" s="966" t="str">
        <f t="shared" si="110"/>
        <v/>
      </c>
      <c r="R580" s="967" t="str">
        <f>IF(N580="","",IF(COUNTIF(AP18:AP300,TRIM(Q580))&gt;0,"EXCLUSION EXACTE",""))</f>
        <v/>
      </c>
      <c r="S580" s="967" t="str" cm="1">
        <f t="array" ref="S580">IF(N580="","",IF(SUMPRODUCT(--(AP18:AP300&lt;&gt;""),--ISNUMBER(SEARCH(" "&amp;AP18:AP300&amp;" ",Q580)))&gt;0,"BLOQUE MOLLUSQUES",""))</f>
        <v/>
      </c>
      <c r="T580" s="967" t="str" cm="1">
        <f t="array" ref="T580">IF(N580="","",IF(SUMPRODUCT(--(AT18:AT300&lt;&gt;""),--ISNUMBER(SEARCH(" "&amp;AT18:AT300&amp;" ",Q580)))&gt;0,"FORCE MOLLUSQUES",""))</f>
        <v/>
      </c>
      <c r="U580" s="966" t="str">
        <f t="shared" si="111"/>
        <v/>
      </c>
      <c r="V580" s="966" t="str">
        <f t="shared" si="113"/>
        <v/>
      </c>
      <c r="W580" s="991" t="str">
        <f t="shared" si="112"/>
        <v/>
      </c>
      <c r="X580" s="967" t="str" cm="1">
        <f t="array" ref="X580">IF(N580="","",IF(R580&lt;&gt;"","",IF(SUMPRODUCT(--(AN18:AN1500=X17),--(AM18:AM1500&lt;&gt;""),--ISNUMBER(SEARCH(" "&amp;AM18:AM1500&amp;" ",Q580)))&gt;0,X17,"")))</f>
        <v/>
      </c>
      <c r="Y580" s="967" t="str" cm="1">
        <f t="array" ref="Y580">IF(N580="","",IF(R580&lt;&gt;"","",IF(SUMPRODUCT(--(AN18:AN1500=Y17),--(AM18:AM1500&lt;&gt;""),--ISNUMBER(SEARCH(" "&amp;AM18:AM1500&amp;" ",Q580)))&gt;0,Y17,"")))</f>
        <v/>
      </c>
      <c r="Z580" s="967" t="str" cm="1">
        <f t="array" ref="Z580">IF(N580="","",IF(R580&lt;&gt;"","",IF(SUMPRODUCT(--(AN18:AN1500=Z17),--(AM18:AM1500&lt;&gt;""),--ISNUMBER(SEARCH(" "&amp;AM18:AM1500&amp;" ",Q580)))&gt;0,Z17,"")))</f>
        <v/>
      </c>
      <c r="AA580" s="967" t="str" cm="1">
        <f t="array" ref="AA580">IF(N580="","",IF(R580&lt;&gt;"","",IF(SUMPRODUCT(--(AN18:AN1500=AA17),--(AM18:AM1500&lt;&gt;""),--ISNUMBER(SEARCH(" "&amp;AM18:AM1500&amp;" ",Q580)))&gt;0,AA17,"")))</f>
        <v/>
      </c>
      <c r="AB580" s="967" t="str" cm="1">
        <f t="array" ref="AB580">IF(N580="","",IF(R580&lt;&gt;"","",IF(SUMPRODUCT(--(AN18:AN1500=AB17),--(AM18:AM1500&lt;&gt;""),--ISNUMBER(SEARCH(" "&amp;AM18:AM1500&amp;" ",Q580)))&gt;0,AB17,"")))</f>
        <v/>
      </c>
      <c r="AC580" s="967" t="str" cm="1">
        <f t="array" ref="AC580">IF(N580="","",IF(R580&lt;&gt;"","",IF(SUMPRODUCT(--(AN18:AN1500=AC17),--(AM18:AM1500&lt;&gt;""),--ISNUMBER(SEARCH(" "&amp;AM18:AM1500&amp;" ",Q580)))&gt;0,AC17,"")))</f>
        <v/>
      </c>
      <c r="AD580" s="967" t="str" cm="1">
        <f t="array" ref="AD580">IF(N580="","",IF(R580&lt;&gt;"","",IF(SUMPRODUCT(--(AN18:AN1500=AD17),--(AM18:AM1500&lt;&gt;""),--ISNUMBER(SEARCH(" "&amp;AM18:AM1500&amp;" ",Q580)))&gt;0,AD17,"")))</f>
        <v/>
      </c>
      <c r="AE580" s="967" t="str" cm="1">
        <f t="array" ref="AE580">IF(N580="","",IF(R580&lt;&gt;"","",IF(SUMPRODUCT(--(AN18:AN1500=AE17),--(AM18:AM1500&lt;&gt;""),--ISNUMBER(SEARCH(" "&amp;AM18:AM1500&amp;" ",Q580)))&gt;0,AE17,"")))</f>
        <v/>
      </c>
      <c r="AF580" s="967" t="str" cm="1">
        <f t="array" ref="AF580">IF(N580="","",IF(R580&lt;&gt;"","",IF(SUMPRODUCT(--(AN18:AN1500=AF17),--(AM18:AM1500&lt;&gt;""),--ISNUMBER(SEARCH(" "&amp;AM18:AM1500&amp;" ",Q580)))&gt;0,AF17,"")))</f>
        <v/>
      </c>
      <c r="AG580" s="967" t="str" cm="1">
        <f t="array" ref="AG580">IF(N580="","",IF(R580&lt;&gt;"","",IF(SUMPRODUCT(--(AN18:AN1500=AG17),--(AM18:AM1500&lt;&gt;""),--ISNUMBER(SEARCH(" "&amp;AM18:AM1500&amp;" ",Q580)))&gt;0,AG17,"")))</f>
        <v/>
      </c>
      <c r="AH580" s="967" t="str" cm="1">
        <f t="array" ref="AH580">IF(N580="","",IF(R580&lt;&gt;"","",IF(SUMPRODUCT(--(AN18:AN1500=AH17),--(AM18:AM1500&lt;&gt;""),--ISNUMBER(SEARCH(" "&amp;AM18:AM1500&amp;" ",Q580)))&gt;0,AH17,"")))</f>
        <v/>
      </c>
      <c r="AI580" s="967" t="str" cm="1">
        <f t="array" ref="AI580">IF(N580="","",IF(R580&lt;&gt;"","",IF(SUMPRODUCT(--(AN18:AN1500=AI17),--(AM18:AM1500&lt;&gt;""),--ISNUMBER(SEARCH(" "&amp;AM18:AM1500&amp;" ",Q580)))&gt;0,AI17,"")))</f>
        <v/>
      </c>
      <c r="AJ580" s="967" t="str" cm="1">
        <f t="array" ref="AJ580">IF(N580="","",IF(R580&lt;&gt;"","",IF(SUMPRODUCT(--(AN18:AN1500=AJ17),--(AM18:AM1500&lt;&gt;""),--ISNUMBER(SEARCH(" "&amp;AM18:AM1500&amp;" ",Q580)))&gt;0,AJ17,"")))</f>
        <v/>
      </c>
      <c r="AK580" s="967" t="str" cm="1">
        <f t="array" ref="AK580">IF(N580="","",IF(T580&lt;&gt;"",AK17,IF(S580&lt;&gt;"","",IF(R580&lt;&gt;"","",IF(SUMPRODUCT(--(AN18:AN1500=AK17),--(AM18:AM1500&lt;&gt;""),--ISNUMBER(SEARCH(" "&amp;AM18:AM1500&amp;" ",Q580)))&gt;0,AK17,"")))))</f>
        <v/>
      </c>
      <c r="AM580" s="968" t="s">
        <v>2296</v>
      </c>
      <c r="AN580" s="968" t="s">
        <v>1597</v>
      </c>
      <c r="BN580" s="49">
        <v>1</v>
      </c>
    </row>
    <row r="581" spans="3:66" ht="35.1" customHeight="1">
      <c r="C581" s="65"/>
      <c r="D581" s="984" t="str">
        <f t="shared" si="103"/>
        <v/>
      </c>
      <c r="E581" s="982"/>
      <c r="G581" s="964" t="str">
        <f>IF(H581="","",COUNTIF(H18:H581,"&lt;&gt;"))</f>
        <v/>
      </c>
      <c r="H581" s="965" t="str" cm="1">
        <f t="array" ref="H581">IF(L581="","",IF(LEN(L581)&lt;=MAX(10,G13),L581,IFERROR(LEFT(L581,LOOKUP(2,1/(MID(L581,ROW(1:500),1)=" ")/(ROW(1:500)&lt;=MAX(10,G13)),ROW(1:500))-1),LEFT(L581,MAX(10,G13)))))</f>
        <v/>
      </c>
      <c r="I581" s="964" t="str">
        <f t="shared" si="104"/>
        <v/>
      </c>
      <c r="J581" s="964" t="str">
        <f t="shared" si="105"/>
        <v/>
      </c>
      <c r="K581" s="964" t="str">
        <f>IF(M580&lt;&gt;"",K580,IF(K580&lt;MAX(A18:A317),K580+1,""))</f>
        <v/>
      </c>
      <c r="L581" s="965" t="str">
        <f>IF(K581="","",IF(M580&lt;&gt;"",M580,INDEX(E18:E317,MATCH(K581,A18:A317,0))))</f>
        <v/>
      </c>
      <c r="M581" s="965" t="str">
        <f t="shared" si="106"/>
        <v/>
      </c>
      <c r="N581" s="965" t="str">
        <f t="shared" si="107"/>
        <v/>
      </c>
      <c r="O581" s="964" t="str">
        <f t="shared" si="108"/>
        <v/>
      </c>
      <c r="P581" s="964" t="str">
        <f t="shared" si="109"/>
        <v/>
      </c>
      <c r="Q581" s="965" t="str">
        <f t="shared" si="110"/>
        <v/>
      </c>
      <c r="R581" s="964" t="str">
        <f>IF(N581="","",IF(COUNTIF(AP18:AP300,TRIM(Q581))&gt;0,"EXCLUSION EXACTE",""))</f>
        <v/>
      </c>
      <c r="S581" s="964" t="str" cm="1">
        <f t="array" ref="S581">IF(N581="","",IF(SUMPRODUCT(--(AP18:AP300&lt;&gt;""),--ISNUMBER(SEARCH(" "&amp;AP18:AP300&amp;" ",Q581)))&gt;0,"BLOQUE MOLLUSQUES",""))</f>
        <v/>
      </c>
      <c r="T581" s="964" t="str" cm="1">
        <f t="array" ref="T581">IF(N581="","",IF(SUMPRODUCT(--(AT18:AT300&lt;&gt;""),--ISNUMBER(SEARCH(" "&amp;AT18:AT300&amp;" ",Q581)))&gt;0,"FORCE MOLLUSQUES",""))</f>
        <v/>
      </c>
      <c r="U581" s="965" t="str">
        <f t="shared" si="111"/>
        <v/>
      </c>
      <c r="V581" s="965" t="str">
        <f t="shared" si="113"/>
        <v/>
      </c>
      <c r="W581" s="977" t="str">
        <f t="shared" si="112"/>
        <v/>
      </c>
      <c r="X581" s="964" t="str" cm="1">
        <f t="array" ref="X581">IF(N581="","",IF(R581&lt;&gt;"","",IF(SUMPRODUCT(--(AN18:AN1500=X17),--(AM18:AM1500&lt;&gt;""),--ISNUMBER(SEARCH(" "&amp;AM18:AM1500&amp;" ",Q581)))&gt;0,X17,"")))</f>
        <v/>
      </c>
      <c r="Y581" s="964" t="str" cm="1">
        <f t="array" ref="Y581">IF(N581="","",IF(R581&lt;&gt;"","",IF(SUMPRODUCT(--(AN18:AN1500=Y17),--(AM18:AM1500&lt;&gt;""),--ISNUMBER(SEARCH(" "&amp;AM18:AM1500&amp;" ",Q581)))&gt;0,Y17,"")))</f>
        <v/>
      </c>
      <c r="Z581" s="964" t="str" cm="1">
        <f t="array" ref="Z581">IF(N581="","",IF(R581&lt;&gt;"","",IF(SUMPRODUCT(--(AN18:AN1500=Z17),--(AM18:AM1500&lt;&gt;""),--ISNUMBER(SEARCH(" "&amp;AM18:AM1500&amp;" ",Q581)))&gt;0,Z17,"")))</f>
        <v/>
      </c>
      <c r="AA581" s="964" t="str" cm="1">
        <f t="array" ref="AA581">IF(N581="","",IF(R581&lt;&gt;"","",IF(SUMPRODUCT(--(AN18:AN1500=AA17),--(AM18:AM1500&lt;&gt;""),--ISNUMBER(SEARCH(" "&amp;AM18:AM1500&amp;" ",Q581)))&gt;0,AA17,"")))</f>
        <v/>
      </c>
      <c r="AB581" s="964" t="str" cm="1">
        <f t="array" ref="AB581">IF(N581="","",IF(R581&lt;&gt;"","",IF(SUMPRODUCT(--(AN18:AN1500=AB17),--(AM18:AM1500&lt;&gt;""),--ISNUMBER(SEARCH(" "&amp;AM18:AM1500&amp;" ",Q581)))&gt;0,AB17,"")))</f>
        <v/>
      </c>
      <c r="AC581" s="964" t="str" cm="1">
        <f t="array" ref="AC581">IF(N581="","",IF(R581&lt;&gt;"","",IF(SUMPRODUCT(--(AN18:AN1500=AC17),--(AM18:AM1500&lt;&gt;""),--ISNUMBER(SEARCH(" "&amp;AM18:AM1500&amp;" ",Q581)))&gt;0,AC17,"")))</f>
        <v/>
      </c>
      <c r="AD581" s="964" t="str" cm="1">
        <f t="array" ref="AD581">IF(N581="","",IF(R581&lt;&gt;"","",IF(SUMPRODUCT(--(AN18:AN1500=AD17),--(AM18:AM1500&lt;&gt;""),--ISNUMBER(SEARCH(" "&amp;AM18:AM1500&amp;" ",Q581)))&gt;0,AD17,"")))</f>
        <v/>
      </c>
      <c r="AE581" s="964" t="str" cm="1">
        <f t="array" ref="AE581">IF(N581="","",IF(R581&lt;&gt;"","",IF(SUMPRODUCT(--(AN18:AN1500=AE17),--(AM18:AM1500&lt;&gt;""),--ISNUMBER(SEARCH(" "&amp;AM18:AM1500&amp;" ",Q581)))&gt;0,AE17,"")))</f>
        <v/>
      </c>
      <c r="AF581" s="964" t="str" cm="1">
        <f t="array" ref="AF581">IF(N581="","",IF(R581&lt;&gt;"","",IF(SUMPRODUCT(--(AN18:AN1500=AF17),--(AM18:AM1500&lt;&gt;""),--ISNUMBER(SEARCH(" "&amp;AM18:AM1500&amp;" ",Q581)))&gt;0,AF17,"")))</f>
        <v/>
      </c>
      <c r="AG581" s="964" t="str" cm="1">
        <f t="array" ref="AG581">IF(N581="","",IF(R581&lt;&gt;"","",IF(SUMPRODUCT(--(AN18:AN1500=AG17),--(AM18:AM1500&lt;&gt;""),--ISNUMBER(SEARCH(" "&amp;AM18:AM1500&amp;" ",Q581)))&gt;0,AG17,"")))</f>
        <v/>
      </c>
      <c r="AH581" s="964" t="str" cm="1">
        <f t="array" ref="AH581">IF(N581="","",IF(R581&lt;&gt;"","",IF(SUMPRODUCT(--(AN18:AN1500=AH17),--(AM18:AM1500&lt;&gt;""),--ISNUMBER(SEARCH(" "&amp;AM18:AM1500&amp;" ",Q581)))&gt;0,AH17,"")))</f>
        <v/>
      </c>
      <c r="AI581" s="964" t="str" cm="1">
        <f t="array" ref="AI581">IF(N581="","",IF(R581&lt;&gt;"","",IF(SUMPRODUCT(--(AN18:AN1500=AI17),--(AM18:AM1500&lt;&gt;""),--ISNUMBER(SEARCH(" "&amp;AM18:AM1500&amp;" ",Q581)))&gt;0,AI17,"")))</f>
        <v/>
      </c>
      <c r="AJ581" s="964" t="str" cm="1">
        <f t="array" ref="AJ581">IF(N581="","",IF(R581&lt;&gt;"","",IF(SUMPRODUCT(--(AN18:AN1500=AJ17),--(AM18:AM1500&lt;&gt;""),--ISNUMBER(SEARCH(" "&amp;AM18:AM1500&amp;" ",Q581)))&gt;0,AJ17,"")))</f>
        <v/>
      </c>
      <c r="AK581" s="964" t="str" cm="1">
        <f t="array" ref="AK581">IF(N581="","",IF(T581&lt;&gt;"",AK17,IF(S581&lt;&gt;"","",IF(R581&lt;&gt;"","",IF(SUMPRODUCT(--(AN18:AN1500=AK17),--(AM18:AM1500&lt;&gt;""),--ISNUMBER(SEARCH(" "&amp;AM18:AM1500&amp;" ",Q581)))&gt;0,AK17,"")))))</f>
        <v/>
      </c>
      <c r="AM581" s="964" t="s">
        <v>2463</v>
      </c>
      <c r="AN581" s="964" t="s">
        <v>1597</v>
      </c>
      <c r="BN581" s="49">
        <v>1</v>
      </c>
    </row>
    <row r="582" spans="3:66" ht="35.1" customHeight="1">
      <c r="C582" s="65"/>
      <c r="D582" s="984" t="str">
        <f t="shared" si="103"/>
        <v/>
      </c>
      <c r="E582" s="982"/>
      <c r="G582" s="963" t="str">
        <f>IF(H582="","",COUNTIF(H18:H582,"&lt;&gt;"))</f>
        <v/>
      </c>
      <c r="H582" s="958" t="str" cm="1">
        <f t="array" ref="H582">IF(L582="","",IF(LEN(L582)&lt;=MAX(10,G13),L582,IFERROR(LEFT(L582,LOOKUP(2,1/(MID(L582,ROW(1:500),1)=" ")/(ROW(1:500)&lt;=MAX(10,G13)),ROW(1:500))-1),LEFT(L582,MAX(10,G13)))))</f>
        <v/>
      </c>
      <c r="I582" s="963" t="str">
        <f t="shared" si="104"/>
        <v/>
      </c>
      <c r="J582" s="963" t="str">
        <f t="shared" si="105"/>
        <v/>
      </c>
      <c r="K582" s="964" t="str">
        <f>IF(M581&lt;&gt;"",K581,IF(K581&lt;MAX(A18:A317),K581+1,""))</f>
        <v/>
      </c>
      <c r="L582" s="965" t="str">
        <f>IF(K582="","",IF(M581&lt;&gt;"",M581,INDEX(E18:E317,MATCH(K582,A18:A317,0))))</f>
        <v/>
      </c>
      <c r="M582" s="965" t="str">
        <f t="shared" si="106"/>
        <v/>
      </c>
      <c r="N582" s="966" t="str">
        <f t="shared" si="107"/>
        <v/>
      </c>
      <c r="O582" s="967" t="str">
        <f t="shared" si="108"/>
        <v/>
      </c>
      <c r="P582" s="967" t="str">
        <f t="shared" si="109"/>
        <v/>
      </c>
      <c r="Q582" s="966" t="str">
        <f t="shared" si="110"/>
        <v/>
      </c>
      <c r="R582" s="967" t="str">
        <f>IF(N582="","",IF(COUNTIF(AP18:AP300,TRIM(Q582))&gt;0,"EXCLUSION EXACTE",""))</f>
        <v/>
      </c>
      <c r="S582" s="967" t="str" cm="1">
        <f t="array" ref="S582">IF(N582="","",IF(SUMPRODUCT(--(AP18:AP300&lt;&gt;""),--ISNUMBER(SEARCH(" "&amp;AP18:AP300&amp;" ",Q582)))&gt;0,"BLOQUE MOLLUSQUES",""))</f>
        <v/>
      </c>
      <c r="T582" s="967" t="str" cm="1">
        <f t="array" ref="T582">IF(N582="","",IF(SUMPRODUCT(--(AT18:AT300&lt;&gt;""),--ISNUMBER(SEARCH(" "&amp;AT18:AT300&amp;" ",Q582)))&gt;0,"FORCE MOLLUSQUES",""))</f>
        <v/>
      </c>
      <c r="U582" s="966" t="str">
        <f t="shared" si="111"/>
        <v/>
      </c>
      <c r="V582" s="966" t="str">
        <f t="shared" si="113"/>
        <v/>
      </c>
      <c r="W582" s="991" t="str">
        <f t="shared" si="112"/>
        <v/>
      </c>
      <c r="X582" s="967" t="str" cm="1">
        <f t="array" ref="X582">IF(N582="","",IF(R582&lt;&gt;"","",IF(SUMPRODUCT(--(AN18:AN1500=X17),--(AM18:AM1500&lt;&gt;""),--ISNUMBER(SEARCH(" "&amp;AM18:AM1500&amp;" ",Q582)))&gt;0,X17,"")))</f>
        <v/>
      </c>
      <c r="Y582" s="967" t="str" cm="1">
        <f t="array" ref="Y582">IF(N582="","",IF(R582&lt;&gt;"","",IF(SUMPRODUCT(--(AN18:AN1500=Y17),--(AM18:AM1500&lt;&gt;""),--ISNUMBER(SEARCH(" "&amp;AM18:AM1500&amp;" ",Q582)))&gt;0,Y17,"")))</f>
        <v/>
      </c>
      <c r="Z582" s="967" t="str" cm="1">
        <f t="array" ref="Z582">IF(N582="","",IF(R582&lt;&gt;"","",IF(SUMPRODUCT(--(AN18:AN1500=Z17),--(AM18:AM1500&lt;&gt;""),--ISNUMBER(SEARCH(" "&amp;AM18:AM1500&amp;" ",Q582)))&gt;0,Z17,"")))</f>
        <v/>
      </c>
      <c r="AA582" s="967" t="str" cm="1">
        <f t="array" ref="AA582">IF(N582="","",IF(R582&lt;&gt;"","",IF(SUMPRODUCT(--(AN18:AN1500=AA17),--(AM18:AM1500&lt;&gt;""),--ISNUMBER(SEARCH(" "&amp;AM18:AM1500&amp;" ",Q582)))&gt;0,AA17,"")))</f>
        <v/>
      </c>
      <c r="AB582" s="967" t="str" cm="1">
        <f t="array" ref="AB582">IF(N582="","",IF(R582&lt;&gt;"","",IF(SUMPRODUCT(--(AN18:AN1500=AB17),--(AM18:AM1500&lt;&gt;""),--ISNUMBER(SEARCH(" "&amp;AM18:AM1500&amp;" ",Q582)))&gt;0,AB17,"")))</f>
        <v/>
      </c>
      <c r="AC582" s="967" t="str" cm="1">
        <f t="array" ref="AC582">IF(N582="","",IF(R582&lt;&gt;"","",IF(SUMPRODUCT(--(AN18:AN1500=AC17),--(AM18:AM1500&lt;&gt;""),--ISNUMBER(SEARCH(" "&amp;AM18:AM1500&amp;" ",Q582)))&gt;0,AC17,"")))</f>
        <v/>
      </c>
      <c r="AD582" s="967" t="str" cm="1">
        <f t="array" ref="AD582">IF(N582="","",IF(R582&lt;&gt;"","",IF(SUMPRODUCT(--(AN18:AN1500=AD17),--(AM18:AM1500&lt;&gt;""),--ISNUMBER(SEARCH(" "&amp;AM18:AM1500&amp;" ",Q582)))&gt;0,AD17,"")))</f>
        <v/>
      </c>
      <c r="AE582" s="967" t="str" cm="1">
        <f t="array" ref="AE582">IF(N582="","",IF(R582&lt;&gt;"","",IF(SUMPRODUCT(--(AN18:AN1500=AE17),--(AM18:AM1500&lt;&gt;""),--ISNUMBER(SEARCH(" "&amp;AM18:AM1500&amp;" ",Q582)))&gt;0,AE17,"")))</f>
        <v/>
      </c>
      <c r="AF582" s="967" t="str" cm="1">
        <f t="array" ref="AF582">IF(N582="","",IF(R582&lt;&gt;"","",IF(SUMPRODUCT(--(AN18:AN1500=AF17),--(AM18:AM1500&lt;&gt;""),--ISNUMBER(SEARCH(" "&amp;AM18:AM1500&amp;" ",Q582)))&gt;0,AF17,"")))</f>
        <v/>
      </c>
      <c r="AG582" s="967" t="str" cm="1">
        <f t="array" ref="AG582">IF(N582="","",IF(R582&lt;&gt;"","",IF(SUMPRODUCT(--(AN18:AN1500=AG17),--(AM18:AM1500&lt;&gt;""),--ISNUMBER(SEARCH(" "&amp;AM18:AM1500&amp;" ",Q582)))&gt;0,AG17,"")))</f>
        <v/>
      </c>
      <c r="AH582" s="967" t="str" cm="1">
        <f t="array" ref="AH582">IF(N582="","",IF(R582&lt;&gt;"","",IF(SUMPRODUCT(--(AN18:AN1500=AH17),--(AM18:AM1500&lt;&gt;""),--ISNUMBER(SEARCH(" "&amp;AM18:AM1500&amp;" ",Q582)))&gt;0,AH17,"")))</f>
        <v/>
      </c>
      <c r="AI582" s="967" t="str" cm="1">
        <f t="array" ref="AI582">IF(N582="","",IF(R582&lt;&gt;"","",IF(SUMPRODUCT(--(AN18:AN1500=AI17),--(AM18:AM1500&lt;&gt;""),--ISNUMBER(SEARCH(" "&amp;AM18:AM1500&amp;" ",Q582)))&gt;0,AI17,"")))</f>
        <v/>
      </c>
      <c r="AJ582" s="967" t="str" cm="1">
        <f t="array" ref="AJ582">IF(N582="","",IF(R582&lt;&gt;"","",IF(SUMPRODUCT(--(AN18:AN1500=AJ17),--(AM18:AM1500&lt;&gt;""),--ISNUMBER(SEARCH(" "&amp;AM18:AM1500&amp;" ",Q582)))&gt;0,AJ17,"")))</f>
        <v/>
      </c>
      <c r="AK582" s="967" t="str" cm="1">
        <f t="array" ref="AK582">IF(N582="","",IF(T582&lt;&gt;"",AK17,IF(S582&lt;&gt;"","",IF(R582&lt;&gt;"","",IF(SUMPRODUCT(--(AN18:AN1500=AK17),--(AM18:AM1500&lt;&gt;""),--ISNUMBER(SEARCH(" "&amp;AM18:AM1500&amp;" ",Q582)))&gt;0,AK17,"")))))</f>
        <v/>
      </c>
      <c r="AM582" s="968" t="s">
        <v>2464</v>
      </c>
      <c r="AN582" s="968" t="s">
        <v>1597</v>
      </c>
      <c r="BN582" s="49">
        <v>1</v>
      </c>
    </row>
    <row r="583" spans="3:66" ht="35.1" customHeight="1">
      <c r="C583" s="65"/>
      <c r="D583" s="984" t="str">
        <f t="shared" si="103"/>
        <v/>
      </c>
      <c r="E583" s="982"/>
      <c r="G583" s="964" t="str">
        <f>IF(H583="","",COUNTIF(H18:H583,"&lt;&gt;"))</f>
        <v/>
      </c>
      <c r="H583" s="965" t="str" cm="1">
        <f t="array" ref="H583">IF(L583="","",IF(LEN(L583)&lt;=MAX(10,G13),L583,IFERROR(LEFT(L583,LOOKUP(2,1/(MID(L583,ROW(1:500),1)=" ")/(ROW(1:500)&lt;=MAX(10,G13)),ROW(1:500))-1),LEFT(L583,MAX(10,G13)))))</f>
        <v/>
      </c>
      <c r="I583" s="964" t="str">
        <f t="shared" si="104"/>
        <v/>
      </c>
      <c r="J583" s="964" t="str">
        <f t="shared" si="105"/>
        <v/>
      </c>
      <c r="K583" s="964" t="str">
        <f>IF(M582&lt;&gt;"",K582,IF(K582&lt;MAX(A18:A317),K582+1,""))</f>
        <v/>
      </c>
      <c r="L583" s="965" t="str">
        <f>IF(K583="","",IF(M582&lt;&gt;"",M582,INDEX(E18:E317,MATCH(K583,A18:A317,0))))</f>
        <v/>
      </c>
      <c r="M583" s="965" t="str">
        <f t="shared" si="106"/>
        <v/>
      </c>
      <c r="N583" s="965" t="str">
        <f t="shared" si="107"/>
        <v/>
      </c>
      <c r="O583" s="964" t="str">
        <f t="shared" si="108"/>
        <v/>
      </c>
      <c r="P583" s="964" t="str">
        <f t="shared" si="109"/>
        <v/>
      </c>
      <c r="Q583" s="965" t="str">
        <f t="shared" si="110"/>
        <v/>
      </c>
      <c r="R583" s="964" t="str">
        <f>IF(N583="","",IF(COUNTIF(AP18:AP300,TRIM(Q583))&gt;0,"EXCLUSION EXACTE",""))</f>
        <v/>
      </c>
      <c r="S583" s="964" t="str" cm="1">
        <f t="array" ref="S583">IF(N583="","",IF(SUMPRODUCT(--(AP18:AP300&lt;&gt;""),--ISNUMBER(SEARCH(" "&amp;AP18:AP300&amp;" ",Q583)))&gt;0,"BLOQUE MOLLUSQUES",""))</f>
        <v/>
      </c>
      <c r="T583" s="964" t="str" cm="1">
        <f t="array" ref="T583">IF(N583="","",IF(SUMPRODUCT(--(AT18:AT300&lt;&gt;""),--ISNUMBER(SEARCH(" "&amp;AT18:AT300&amp;" ",Q583)))&gt;0,"FORCE MOLLUSQUES",""))</f>
        <v/>
      </c>
      <c r="U583" s="965" t="str">
        <f t="shared" si="111"/>
        <v/>
      </c>
      <c r="V583" s="965" t="str">
        <f t="shared" si="113"/>
        <v/>
      </c>
      <c r="W583" s="977" t="str">
        <f t="shared" si="112"/>
        <v/>
      </c>
      <c r="X583" s="964" t="str" cm="1">
        <f t="array" ref="X583">IF(N583="","",IF(R583&lt;&gt;"","",IF(SUMPRODUCT(--(AN18:AN1500=X17),--(AM18:AM1500&lt;&gt;""),--ISNUMBER(SEARCH(" "&amp;AM18:AM1500&amp;" ",Q583)))&gt;0,X17,"")))</f>
        <v/>
      </c>
      <c r="Y583" s="964" t="str" cm="1">
        <f t="array" ref="Y583">IF(N583="","",IF(R583&lt;&gt;"","",IF(SUMPRODUCT(--(AN18:AN1500=Y17),--(AM18:AM1500&lt;&gt;""),--ISNUMBER(SEARCH(" "&amp;AM18:AM1500&amp;" ",Q583)))&gt;0,Y17,"")))</f>
        <v/>
      </c>
      <c r="Z583" s="964" t="str" cm="1">
        <f t="array" ref="Z583">IF(N583="","",IF(R583&lt;&gt;"","",IF(SUMPRODUCT(--(AN18:AN1500=Z17),--(AM18:AM1500&lt;&gt;""),--ISNUMBER(SEARCH(" "&amp;AM18:AM1500&amp;" ",Q583)))&gt;0,Z17,"")))</f>
        <v/>
      </c>
      <c r="AA583" s="964" t="str" cm="1">
        <f t="array" ref="AA583">IF(N583="","",IF(R583&lt;&gt;"","",IF(SUMPRODUCT(--(AN18:AN1500=AA17),--(AM18:AM1500&lt;&gt;""),--ISNUMBER(SEARCH(" "&amp;AM18:AM1500&amp;" ",Q583)))&gt;0,AA17,"")))</f>
        <v/>
      </c>
      <c r="AB583" s="964" t="str" cm="1">
        <f t="array" ref="AB583">IF(N583="","",IF(R583&lt;&gt;"","",IF(SUMPRODUCT(--(AN18:AN1500=AB17),--(AM18:AM1500&lt;&gt;""),--ISNUMBER(SEARCH(" "&amp;AM18:AM1500&amp;" ",Q583)))&gt;0,AB17,"")))</f>
        <v/>
      </c>
      <c r="AC583" s="964" t="str" cm="1">
        <f t="array" ref="AC583">IF(N583="","",IF(R583&lt;&gt;"","",IF(SUMPRODUCT(--(AN18:AN1500=AC17),--(AM18:AM1500&lt;&gt;""),--ISNUMBER(SEARCH(" "&amp;AM18:AM1500&amp;" ",Q583)))&gt;0,AC17,"")))</f>
        <v/>
      </c>
      <c r="AD583" s="964" t="str" cm="1">
        <f t="array" ref="AD583">IF(N583="","",IF(R583&lt;&gt;"","",IF(SUMPRODUCT(--(AN18:AN1500=AD17),--(AM18:AM1500&lt;&gt;""),--ISNUMBER(SEARCH(" "&amp;AM18:AM1500&amp;" ",Q583)))&gt;0,AD17,"")))</f>
        <v/>
      </c>
      <c r="AE583" s="964" t="str" cm="1">
        <f t="array" ref="AE583">IF(N583="","",IF(R583&lt;&gt;"","",IF(SUMPRODUCT(--(AN18:AN1500=AE17),--(AM18:AM1500&lt;&gt;""),--ISNUMBER(SEARCH(" "&amp;AM18:AM1500&amp;" ",Q583)))&gt;0,AE17,"")))</f>
        <v/>
      </c>
      <c r="AF583" s="964" t="str" cm="1">
        <f t="array" ref="AF583">IF(N583="","",IF(R583&lt;&gt;"","",IF(SUMPRODUCT(--(AN18:AN1500=AF17),--(AM18:AM1500&lt;&gt;""),--ISNUMBER(SEARCH(" "&amp;AM18:AM1500&amp;" ",Q583)))&gt;0,AF17,"")))</f>
        <v/>
      </c>
      <c r="AG583" s="964" t="str" cm="1">
        <f t="array" ref="AG583">IF(N583="","",IF(R583&lt;&gt;"","",IF(SUMPRODUCT(--(AN18:AN1500=AG17),--(AM18:AM1500&lt;&gt;""),--ISNUMBER(SEARCH(" "&amp;AM18:AM1500&amp;" ",Q583)))&gt;0,AG17,"")))</f>
        <v/>
      </c>
      <c r="AH583" s="964" t="str" cm="1">
        <f t="array" ref="AH583">IF(N583="","",IF(R583&lt;&gt;"","",IF(SUMPRODUCT(--(AN18:AN1500=AH17),--(AM18:AM1500&lt;&gt;""),--ISNUMBER(SEARCH(" "&amp;AM18:AM1500&amp;" ",Q583)))&gt;0,AH17,"")))</f>
        <v/>
      </c>
      <c r="AI583" s="964" t="str" cm="1">
        <f t="array" ref="AI583">IF(N583="","",IF(R583&lt;&gt;"","",IF(SUMPRODUCT(--(AN18:AN1500=AI17),--(AM18:AM1500&lt;&gt;""),--ISNUMBER(SEARCH(" "&amp;AM18:AM1500&amp;" ",Q583)))&gt;0,AI17,"")))</f>
        <v/>
      </c>
      <c r="AJ583" s="964" t="str" cm="1">
        <f t="array" ref="AJ583">IF(N583="","",IF(R583&lt;&gt;"","",IF(SUMPRODUCT(--(AN18:AN1500=AJ17),--(AM18:AM1500&lt;&gt;""),--ISNUMBER(SEARCH(" "&amp;AM18:AM1500&amp;" ",Q583)))&gt;0,AJ17,"")))</f>
        <v/>
      </c>
      <c r="AK583" s="964" t="str" cm="1">
        <f t="array" ref="AK583">IF(N583="","",IF(T583&lt;&gt;"",AK17,IF(S583&lt;&gt;"","",IF(R583&lt;&gt;"","",IF(SUMPRODUCT(--(AN18:AN1500=AK17),--(AM18:AM1500&lt;&gt;""),--ISNUMBER(SEARCH(" "&amp;AM18:AM1500&amp;" ",Q583)))&gt;0,AK17,"")))))</f>
        <v/>
      </c>
      <c r="AM583" s="964" t="s">
        <v>2465</v>
      </c>
      <c r="AN583" s="964" t="s">
        <v>1597</v>
      </c>
      <c r="BN583" s="49">
        <v>1</v>
      </c>
    </row>
    <row r="584" spans="3:66" ht="35.1" customHeight="1">
      <c r="C584" s="65"/>
      <c r="D584" s="984" t="str">
        <f t="shared" si="103"/>
        <v/>
      </c>
      <c r="E584" s="982"/>
      <c r="G584" s="963" t="str">
        <f>IF(H584="","",COUNTIF(H18:H584,"&lt;&gt;"))</f>
        <v/>
      </c>
      <c r="H584" s="958" t="str" cm="1">
        <f t="array" ref="H584">IF(L584="","",IF(LEN(L584)&lt;=MAX(10,G13),L584,IFERROR(LEFT(L584,LOOKUP(2,1/(MID(L584,ROW(1:500),1)=" ")/(ROW(1:500)&lt;=MAX(10,G13)),ROW(1:500))-1),LEFT(L584,MAX(10,G13)))))</f>
        <v/>
      </c>
      <c r="I584" s="963" t="str">
        <f t="shared" si="104"/>
        <v/>
      </c>
      <c r="J584" s="963" t="str">
        <f t="shared" si="105"/>
        <v/>
      </c>
      <c r="K584" s="964" t="str">
        <f>IF(M583&lt;&gt;"",K583,IF(K583&lt;MAX(A18:A317),K583+1,""))</f>
        <v/>
      </c>
      <c r="L584" s="965" t="str">
        <f>IF(K584="","",IF(M583&lt;&gt;"",M583,INDEX(E18:E317,MATCH(K584,A18:A317,0))))</f>
        <v/>
      </c>
      <c r="M584" s="965" t="str">
        <f t="shared" si="106"/>
        <v/>
      </c>
      <c r="N584" s="966" t="str">
        <f t="shared" si="107"/>
        <v/>
      </c>
      <c r="O584" s="967" t="str">
        <f t="shared" si="108"/>
        <v/>
      </c>
      <c r="P584" s="967" t="str">
        <f t="shared" si="109"/>
        <v/>
      </c>
      <c r="Q584" s="966" t="str">
        <f t="shared" si="110"/>
        <v/>
      </c>
      <c r="R584" s="967" t="str">
        <f>IF(N584="","",IF(COUNTIF(AP18:AP300,TRIM(Q584))&gt;0,"EXCLUSION EXACTE",""))</f>
        <v/>
      </c>
      <c r="S584" s="967" t="str" cm="1">
        <f t="array" ref="S584">IF(N584="","",IF(SUMPRODUCT(--(AP18:AP300&lt;&gt;""),--ISNUMBER(SEARCH(" "&amp;AP18:AP300&amp;" ",Q584)))&gt;0,"BLOQUE MOLLUSQUES",""))</f>
        <v/>
      </c>
      <c r="T584" s="967" t="str" cm="1">
        <f t="array" ref="T584">IF(N584="","",IF(SUMPRODUCT(--(AT18:AT300&lt;&gt;""),--ISNUMBER(SEARCH(" "&amp;AT18:AT300&amp;" ",Q584)))&gt;0,"FORCE MOLLUSQUES",""))</f>
        <v/>
      </c>
      <c r="U584" s="966" t="str">
        <f t="shared" si="111"/>
        <v/>
      </c>
      <c r="V584" s="966" t="str">
        <f t="shared" si="113"/>
        <v/>
      </c>
      <c r="W584" s="991" t="str">
        <f t="shared" si="112"/>
        <v/>
      </c>
      <c r="X584" s="967" t="str" cm="1">
        <f t="array" ref="X584">IF(N584="","",IF(R584&lt;&gt;"","",IF(SUMPRODUCT(--(AN18:AN1500=X17),--(AM18:AM1500&lt;&gt;""),--ISNUMBER(SEARCH(" "&amp;AM18:AM1500&amp;" ",Q584)))&gt;0,X17,"")))</f>
        <v/>
      </c>
      <c r="Y584" s="967" t="str" cm="1">
        <f t="array" ref="Y584">IF(N584="","",IF(R584&lt;&gt;"","",IF(SUMPRODUCT(--(AN18:AN1500=Y17),--(AM18:AM1500&lt;&gt;""),--ISNUMBER(SEARCH(" "&amp;AM18:AM1500&amp;" ",Q584)))&gt;0,Y17,"")))</f>
        <v/>
      </c>
      <c r="Z584" s="967" t="str" cm="1">
        <f t="array" ref="Z584">IF(N584="","",IF(R584&lt;&gt;"","",IF(SUMPRODUCT(--(AN18:AN1500=Z17),--(AM18:AM1500&lt;&gt;""),--ISNUMBER(SEARCH(" "&amp;AM18:AM1500&amp;" ",Q584)))&gt;0,Z17,"")))</f>
        <v/>
      </c>
      <c r="AA584" s="967" t="str" cm="1">
        <f t="array" ref="AA584">IF(N584="","",IF(R584&lt;&gt;"","",IF(SUMPRODUCT(--(AN18:AN1500=AA17),--(AM18:AM1500&lt;&gt;""),--ISNUMBER(SEARCH(" "&amp;AM18:AM1500&amp;" ",Q584)))&gt;0,AA17,"")))</f>
        <v/>
      </c>
      <c r="AB584" s="967" t="str" cm="1">
        <f t="array" ref="AB584">IF(N584="","",IF(R584&lt;&gt;"","",IF(SUMPRODUCT(--(AN18:AN1500=AB17),--(AM18:AM1500&lt;&gt;""),--ISNUMBER(SEARCH(" "&amp;AM18:AM1500&amp;" ",Q584)))&gt;0,AB17,"")))</f>
        <v/>
      </c>
      <c r="AC584" s="967" t="str" cm="1">
        <f t="array" ref="AC584">IF(N584="","",IF(R584&lt;&gt;"","",IF(SUMPRODUCT(--(AN18:AN1500=AC17),--(AM18:AM1500&lt;&gt;""),--ISNUMBER(SEARCH(" "&amp;AM18:AM1500&amp;" ",Q584)))&gt;0,AC17,"")))</f>
        <v/>
      </c>
      <c r="AD584" s="967" t="str" cm="1">
        <f t="array" ref="AD584">IF(N584="","",IF(R584&lt;&gt;"","",IF(SUMPRODUCT(--(AN18:AN1500=AD17),--(AM18:AM1500&lt;&gt;""),--ISNUMBER(SEARCH(" "&amp;AM18:AM1500&amp;" ",Q584)))&gt;0,AD17,"")))</f>
        <v/>
      </c>
      <c r="AE584" s="967" t="str" cm="1">
        <f t="array" ref="AE584">IF(N584="","",IF(R584&lt;&gt;"","",IF(SUMPRODUCT(--(AN18:AN1500=AE17),--(AM18:AM1500&lt;&gt;""),--ISNUMBER(SEARCH(" "&amp;AM18:AM1500&amp;" ",Q584)))&gt;0,AE17,"")))</f>
        <v/>
      </c>
      <c r="AF584" s="967" t="str" cm="1">
        <f t="array" ref="AF584">IF(N584="","",IF(R584&lt;&gt;"","",IF(SUMPRODUCT(--(AN18:AN1500=AF17),--(AM18:AM1500&lt;&gt;""),--ISNUMBER(SEARCH(" "&amp;AM18:AM1500&amp;" ",Q584)))&gt;0,AF17,"")))</f>
        <v/>
      </c>
      <c r="AG584" s="967" t="str" cm="1">
        <f t="array" ref="AG584">IF(N584="","",IF(R584&lt;&gt;"","",IF(SUMPRODUCT(--(AN18:AN1500=AG17),--(AM18:AM1500&lt;&gt;""),--ISNUMBER(SEARCH(" "&amp;AM18:AM1500&amp;" ",Q584)))&gt;0,AG17,"")))</f>
        <v/>
      </c>
      <c r="AH584" s="967" t="str" cm="1">
        <f t="array" ref="AH584">IF(N584="","",IF(R584&lt;&gt;"","",IF(SUMPRODUCT(--(AN18:AN1500=AH17),--(AM18:AM1500&lt;&gt;""),--ISNUMBER(SEARCH(" "&amp;AM18:AM1500&amp;" ",Q584)))&gt;0,AH17,"")))</f>
        <v/>
      </c>
      <c r="AI584" s="967" t="str" cm="1">
        <f t="array" ref="AI584">IF(N584="","",IF(R584&lt;&gt;"","",IF(SUMPRODUCT(--(AN18:AN1500=AI17),--(AM18:AM1500&lt;&gt;""),--ISNUMBER(SEARCH(" "&amp;AM18:AM1500&amp;" ",Q584)))&gt;0,AI17,"")))</f>
        <v/>
      </c>
      <c r="AJ584" s="967" t="str" cm="1">
        <f t="array" ref="AJ584">IF(N584="","",IF(R584&lt;&gt;"","",IF(SUMPRODUCT(--(AN18:AN1500=AJ17),--(AM18:AM1500&lt;&gt;""),--ISNUMBER(SEARCH(" "&amp;AM18:AM1500&amp;" ",Q584)))&gt;0,AJ17,"")))</f>
        <v/>
      </c>
      <c r="AK584" s="967" t="str" cm="1">
        <f t="array" ref="AK584">IF(N584="","",IF(T584&lt;&gt;"",AK17,IF(S584&lt;&gt;"","",IF(R584&lt;&gt;"","",IF(SUMPRODUCT(--(AN18:AN1500=AK17),--(AM18:AM1500&lt;&gt;""),--ISNUMBER(SEARCH(" "&amp;AM18:AM1500&amp;" ",Q584)))&gt;0,AK17,"")))))</f>
        <v/>
      </c>
      <c r="AM584" s="968" t="s">
        <v>2466</v>
      </c>
      <c r="AN584" s="968" t="s">
        <v>1597</v>
      </c>
      <c r="BN584" s="49">
        <v>1</v>
      </c>
    </row>
    <row r="585" spans="3:66" ht="35.1" customHeight="1">
      <c r="C585" s="65"/>
      <c r="D585" s="984" t="str">
        <f t="shared" si="103"/>
        <v/>
      </c>
      <c r="E585" s="982"/>
      <c r="G585" s="964" t="str">
        <f>IF(H585="","",COUNTIF(H18:H585,"&lt;&gt;"))</f>
        <v/>
      </c>
      <c r="H585" s="965" t="str" cm="1">
        <f t="array" ref="H585">IF(L585="","",IF(LEN(L585)&lt;=MAX(10,G13),L585,IFERROR(LEFT(L585,LOOKUP(2,1/(MID(L585,ROW(1:500),1)=" ")/(ROW(1:500)&lt;=MAX(10,G13)),ROW(1:500))-1),LEFT(L585,MAX(10,G13)))))</f>
        <v/>
      </c>
      <c r="I585" s="964" t="str">
        <f t="shared" si="104"/>
        <v/>
      </c>
      <c r="J585" s="964" t="str">
        <f t="shared" si="105"/>
        <v/>
      </c>
      <c r="K585" s="964" t="str">
        <f>IF(M584&lt;&gt;"",K584,IF(K584&lt;MAX(A18:A317),K584+1,""))</f>
        <v/>
      </c>
      <c r="L585" s="965" t="str">
        <f>IF(K585="","",IF(M584&lt;&gt;"",M584,INDEX(E18:E317,MATCH(K585,A18:A317,0))))</f>
        <v/>
      </c>
      <c r="M585" s="965" t="str">
        <f t="shared" si="106"/>
        <v/>
      </c>
      <c r="N585" s="965" t="str">
        <f t="shared" si="107"/>
        <v/>
      </c>
      <c r="O585" s="964" t="str">
        <f t="shared" si="108"/>
        <v/>
      </c>
      <c r="P585" s="964" t="str">
        <f t="shared" si="109"/>
        <v/>
      </c>
      <c r="Q585" s="965" t="str">
        <f t="shared" si="110"/>
        <v/>
      </c>
      <c r="R585" s="964" t="str">
        <f>IF(N585="","",IF(COUNTIF(AP18:AP300,TRIM(Q585))&gt;0,"EXCLUSION EXACTE",""))</f>
        <v/>
      </c>
      <c r="S585" s="964" t="str" cm="1">
        <f t="array" ref="S585">IF(N585="","",IF(SUMPRODUCT(--(AP18:AP300&lt;&gt;""),--ISNUMBER(SEARCH(" "&amp;AP18:AP300&amp;" ",Q585)))&gt;0,"BLOQUE MOLLUSQUES",""))</f>
        <v/>
      </c>
      <c r="T585" s="964" t="str" cm="1">
        <f t="array" ref="T585">IF(N585="","",IF(SUMPRODUCT(--(AT18:AT300&lt;&gt;""),--ISNUMBER(SEARCH(" "&amp;AT18:AT300&amp;" ",Q585)))&gt;0,"FORCE MOLLUSQUES",""))</f>
        <v/>
      </c>
      <c r="U585" s="965" t="str">
        <f t="shared" si="111"/>
        <v/>
      </c>
      <c r="V585" s="965" t="str">
        <f t="shared" si="113"/>
        <v/>
      </c>
      <c r="W585" s="977" t="str">
        <f t="shared" si="112"/>
        <v/>
      </c>
      <c r="X585" s="964" t="str" cm="1">
        <f t="array" ref="X585">IF(N585="","",IF(R585&lt;&gt;"","",IF(SUMPRODUCT(--(AN18:AN1500=X17),--(AM18:AM1500&lt;&gt;""),--ISNUMBER(SEARCH(" "&amp;AM18:AM1500&amp;" ",Q585)))&gt;0,X17,"")))</f>
        <v/>
      </c>
      <c r="Y585" s="964" t="str" cm="1">
        <f t="array" ref="Y585">IF(N585="","",IF(R585&lt;&gt;"","",IF(SUMPRODUCT(--(AN18:AN1500=Y17),--(AM18:AM1500&lt;&gt;""),--ISNUMBER(SEARCH(" "&amp;AM18:AM1500&amp;" ",Q585)))&gt;0,Y17,"")))</f>
        <v/>
      </c>
      <c r="Z585" s="964" t="str" cm="1">
        <f t="array" ref="Z585">IF(N585="","",IF(R585&lt;&gt;"","",IF(SUMPRODUCT(--(AN18:AN1500=Z17),--(AM18:AM1500&lt;&gt;""),--ISNUMBER(SEARCH(" "&amp;AM18:AM1500&amp;" ",Q585)))&gt;0,Z17,"")))</f>
        <v/>
      </c>
      <c r="AA585" s="964" t="str" cm="1">
        <f t="array" ref="AA585">IF(N585="","",IF(R585&lt;&gt;"","",IF(SUMPRODUCT(--(AN18:AN1500=AA17),--(AM18:AM1500&lt;&gt;""),--ISNUMBER(SEARCH(" "&amp;AM18:AM1500&amp;" ",Q585)))&gt;0,AA17,"")))</f>
        <v/>
      </c>
      <c r="AB585" s="964" t="str" cm="1">
        <f t="array" ref="AB585">IF(N585="","",IF(R585&lt;&gt;"","",IF(SUMPRODUCT(--(AN18:AN1500=AB17),--(AM18:AM1500&lt;&gt;""),--ISNUMBER(SEARCH(" "&amp;AM18:AM1500&amp;" ",Q585)))&gt;0,AB17,"")))</f>
        <v/>
      </c>
      <c r="AC585" s="964" t="str" cm="1">
        <f t="array" ref="AC585">IF(N585="","",IF(R585&lt;&gt;"","",IF(SUMPRODUCT(--(AN18:AN1500=AC17),--(AM18:AM1500&lt;&gt;""),--ISNUMBER(SEARCH(" "&amp;AM18:AM1500&amp;" ",Q585)))&gt;0,AC17,"")))</f>
        <v/>
      </c>
      <c r="AD585" s="964" t="str" cm="1">
        <f t="array" ref="AD585">IF(N585="","",IF(R585&lt;&gt;"","",IF(SUMPRODUCT(--(AN18:AN1500=AD17),--(AM18:AM1500&lt;&gt;""),--ISNUMBER(SEARCH(" "&amp;AM18:AM1500&amp;" ",Q585)))&gt;0,AD17,"")))</f>
        <v/>
      </c>
      <c r="AE585" s="964" t="str" cm="1">
        <f t="array" ref="AE585">IF(N585="","",IF(R585&lt;&gt;"","",IF(SUMPRODUCT(--(AN18:AN1500=AE17),--(AM18:AM1500&lt;&gt;""),--ISNUMBER(SEARCH(" "&amp;AM18:AM1500&amp;" ",Q585)))&gt;0,AE17,"")))</f>
        <v/>
      </c>
      <c r="AF585" s="964" t="str" cm="1">
        <f t="array" ref="AF585">IF(N585="","",IF(R585&lt;&gt;"","",IF(SUMPRODUCT(--(AN18:AN1500=AF17),--(AM18:AM1500&lt;&gt;""),--ISNUMBER(SEARCH(" "&amp;AM18:AM1500&amp;" ",Q585)))&gt;0,AF17,"")))</f>
        <v/>
      </c>
      <c r="AG585" s="964" t="str" cm="1">
        <f t="array" ref="AG585">IF(N585="","",IF(R585&lt;&gt;"","",IF(SUMPRODUCT(--(AN18:AN1500=AG17),--(AM18:AM1500&lt;&gt;""),--ISNUMBER(SEARCH(" "&amp;AM18:AM1500&amp;" ",Q585)))&gt;0,AG17,"")))</f>
        <v/>
      </c>
      <c r="AH585" s="964" t="str" cm="1">
        <f t="array" ref="AH585">IF(N585="","",IF(R585&lt;&gt;"","",IF(SUMPRODUCT(--(AN18:AN1500=AH17),--(AM18:AM1500&lt;&gt;""),--ISNUMBER(SEARCH(" "&amp;AM18:AM1500&amp;" ",Q585)))&gt;0,AH17,"")))</f>
        <v/>
      </c>
      <c r="AI585" s="964" t="str" cm="1">
        <f t="array" ref="AI585">IF(N585="","",IF(R585&lt;&gt;"","",IF(SUMPRODUCT(--(AN18:AN1500=AI17),--(AM18:AM1500&lt;&gt;""),--ISNUMBER(SEARCH(" "&amp;AM18:AM1500&amp;" ",Q585)))&gt;0,AI17,"")))</f>
        <v/>
      </c>
      <c r="AJ585" s="964" t="str" cm="1">
        <f t="array" ref="AJ585">IF(N585="","",IF(R585&lt;&gt;"","",IF(SUMPRODUCT(--(AN18:AN1500=AJ17),--(AM18:AM1500&lt;&gt;""),--ISNUMBER(SEARCH(" "&amp;AM18:AM1500&amp;" ",Q585)))&gt;0,AJ17,"")))</f>
        <v/>
      </c>
      <c r="AK585" s="964" t="str" cm="1">
        <f t="array" ref="AK585">IF(N585="","",IF(T585&lt;&gt;"",AK17,IF(S585&lt;&gt;"","",IF(R585&lt;&gt;"","",IF(SUMPRODUCT(--(AN18:AN1500=AK17),--(AM18:AM1500&lt;&gt;""),--ISNUMBER(SEARCH(" "&amp;AM18:AM1500&amp;" ",Q585)))&gt;0,AK17,"")))))</f>
        <v/>
      </c>
      <c r="AM585" s="964" t="s">
        <v>2467</v>
      </c>
      <c r="AN585" s="964" t="s">
        <v>1597</v>
      </c>
      <c r="BN585" s="49">
        <v>1</v>
      </c>
    </row>
    <row r="586" spans="3:66" ht="35.1" customHeight="1">
      <c r="C586" s="65"/>
      <c r="D586" s="984" t="str">
        <f t="shared" si="103"/>
        <v/>
      </c>
      <c r="E586" s="982"/>
      <c r="G586" s="963" t="str">
        <f>IF(H586="","",COUNTIF(H18:H586,"&lt;&gt;"))</f>
        <v/>
      </c>
      <c r="H586" s="958" t="str" cm="1">
        <f t="array" ref="H586">IF(L586="","",IF(LEN(L586)&lt;=MAX(10,G13),L586,IFERROR(LEFT(L586,LOOKUP(2,1/(MID(L586,ROW(1:500),1)=" ")/(ROW(1:500)&lt;=MAX(10,G13)),ROW(1:500))-1),LEFT(L586,MAX(10,G13)))))</f>
        <v/>
      </c>
      <c r="I586" s="963" t="str">
        <f t="shared" si="104"/>
        <v/>
      </c>
      <c r="J586" s="963" t="str">
        <f t="shared" si="105"/>
        <v/>
      </c>
      <c r="K586" s="964" t="str">
        <f>IF(M585&lt;&gt;"",K585,IF(K585&lt;MAX(A18:A317),K585+1,""))</f>
        <v/>
      </c>
      <c r="L586" s="965" t="str">
        <f>IF(K586="","",IF(M585&lt;&gt;"",M585,INDEX(E18:E317,MATCH(K586,A18:A317,0))))</f>
        <v/>
      </c>
      <c r="M586" s="965" t="str">
        <f t="shared" si="106"/>
        <v/>
      </c>
      <c r="N586" s="966" t="str">
        <f t="shared" si="107"/>
        <v/>
      </c>
      <c r="O586" s="967" t="str">
        <f t="shared" si="108"/>
        <v/>
      </c>
      <c r="P586" s="967" t="str">
        <f t="shared" si="109"/>
        <v/>
      </c>
      <c r="Q586" s="966" t="str">
        <f t="shared" si="110"/>
        <v/>
      </c>
      <c r="R586" s="967" t="str">
        <f>IF(N586="","",IF(COUNTIF(AP18:AP300,TRIM(Q586))&gt;0,"EXCLUSION EXACTE",""))</f>
        <v/>
      </c>
      <c r="S586" s="967" t="str" cm="1">
        <f t="array" ref="S586">IF(N586="","",IF(SUMPRODUCT(--(AP18:AP300&lt;&gt;""),--ISNUMBER(SEARCH(" "&amp;AP18:AP300&amp;" ",Q586)))&gt;0,"BLOQUE MOLLUSQUES",""))</f>
        <v/>
      </c>
      <c r="T586" s="967" t="str" cm="1">
        <f t="array" ref="T586">IF(N586="","",IF(SUMPRODUCT(--(AT18:AT300&lt;&gt;""),--ISNUMBER(SEARCH(" "&amp;AT18:AT300&amp;" ",Q586)))&gt;0,"FORCE MOLLUSQUES",""))</f>
        <v/>
      </c>
      <c r="U586" s="966" t="str">
        <f t="shared" si="111"/>
        <v/>
      </c>
      <c r="V586" s="966" t="str">
        <f t="shared" si="113"/>
        <v/>
      </c>
      <c r="W586" s="991" t="str">
        <f t="shared" si="112"/>
        <v/>
      </c>
      <c r="X586" s="967" t="str" cm="1">
        <f t="array" ref="X586">IF(N586="","",IF(R586&lt;&gt;"","",IF(SUMPRODUCT(--(AN18:AN1500=X17),--(AM18:AM1500&lt;&gt;""),--ISNUMBER(SEARCH(" "&amp;AM18:AM1500&amp;" ",Q586)))&gt;0,X17,"")))</f>
        <v/>
      </c>
      <c r="Y586" s="967" t="str" cm="1">
        <f t="array" ref="Y586">IF(N586="","",IF(R586&lt;&gt;"","",IF(SUMPRODUCT(--(AN18:AN1500=Y17),--(AM18:AM1500&lt;&gt;""),--ISNUMBER(SEARCH(" "&amp;AM18:AM1500&amp;" ",Q586)))&gt;0,Y17,"")))</f>
        <v/>
      </c>
      <c r="Z586" s="967" t="str" cm="1">
        <f t="array" ref="Z586">IF(N586="","",IF(R586&lt;&gt;"","",IF(SUMPRODUCT(--(AN18:AN1500=Z17),--(AM18:AM1500&lt;&gt;""),--ISNUMBER(SEARCH(" "&amp;AM18:AM1500&amp;" ",Q586)))&gt;0,Z17,"")))</f>
        <v/>
      </c>
      <c r="AA586" s="967" t="str" cm="1">
        <f t="array" ref="AA586">IF(N586="","",IF(R586&lt;&gt;"","",IF(SUMPRODUCT(--(AN18:AN1500=AA17),--(AM18:AM1500&lt;&gt;""),--ISNUMBER(SEARCH(" "&amp;AM18:AM1500&amp;" ",Q586)))&gt;0,AA17,"")))</f>
        <v/>
      </c>
      <c r="AB586" s="967" t="str" cm="1">
        <f t="array" ref="AB586">IF(N586="","",IF(R586&lt;&gt;"","",IF(SUMPRODUCT(--(AN18:AN1500=AB17),--(AM18:AM1500&lt;&gt;""),--ISNUMBER(SEARCH(" "&amp;AM18:AM1500&amp;" ",Q586)))&gt;0,AB17,"")))</f>
        <v/>
      </c>
      <c r="AC586" s="967" t="str" cm="1">
        <f t="array" ref="AC586">IF(N586="","",IF(R586&lt;&gt;"","",IF(SUMPRODUCT(--(AN18:AN1500=AC17),--(AM18:AM1500&lt;&gt;""),--ISNUMBER(SEARCH(" "&amp;AM18:AM1500&amp;" ",Q586)))&gt;0,AC17,"")))</f>
        <v/>
      </c>
      <c r="AD586" s="967" t="str" cm="1">
        <f t="array" ref="AD586">IF(N586="","",IF(R586&lt;&gt;"","",IF(SUMPRODUCT(--(AN18:AN1500=AD17),--(AM18:AM1500&lt;&gt;""),--ISNUMBER(SEARCH(" "&amp;AM18:AM1500&amp;" ",Q586)))&gt;0,AD17,"")))</f>
        <v/>
      </c>
      <c r="AE586" s="967" t="str" cm="1">
        <f t="array" ref="AE586">IF(N586="","",IF(R586&lt;&gt;"","",IF(SUMPRODUCT(--(AN18:AN1500=AE17),--(AM18:AM1500&lt;&gt;""),--ISNUMBER(SEARCH(" "&amp;AM18:AM1500&amp;" ",Q586)))&gt;0,AE17,"")))</f>
        <v/>
      </c>
      <c r="AF586" s="967" t="str" cm="1">
        <f t="array" ref="AF586">IF(N586="","",IF(R586&lt;&gt;"","",IF(SUMPRODUCT(--(AN18:AN1500=AF17),--(AM18:AM1500&lt;&gt;""),--ISNUMBER(SEARCH(" "&amp;AM18:AM1500&amp;" ",Q586)))&gt;0,AF17,"")))</f>
        <v/>
      </c>
      <c r="AG586" s="967" t="str" cm="1">
        <f t="array" ref="AG586">IF(N586="","",IF(R586&lt;&gt;"","",IF(SUMPRODUCT(--(AN18:AN1500=AG17),--(AM18:AM1500&lt;&gt;""),--ISNUMBER(SEARCH(" "&amp;AM18:AM1500&amp;" ",Q586)))&gt;0,AG17,"")))</f>
        <v/>
      </c>
      <c r="AH586" s="967" t="str" cm="1">
        <f t="array" ref="AH586">IF(N586="","",IF(R586&lt;&gt;"","",IF(SUMPRODUCT(--(AN18:AN1500=AH17),--(AM18:AM1500&lt;&gt;""),--ISNUMBER(SEARCH(" "&amp;AM18:AM1500&amp;" ",Q586)))&gt;0,AH17,"")))</f>
        <v/>
      </c>
      <c r="AI586" s="967" t="str" cm="1">
        <f t="array" ref="AI586">IF(N586="","",IF(R586&lt;&gt;"","",IF(SUMPRODUCT(--(AN18:AN1500=AI17),--(AM18:AM1500&lt;&gt;""),--ISNUMBER(SEARCH(" "&amp;AM18:AM1500&amp;" ",Q586)))&gt;0,AI17,"")))</f>
        <v/>
      </c>
      <c r="AJ586" s="967" t="str" cm="1">
        <f t="array" ref="AJ586">IF(N586="","",IF(R586&lt;&gt;"","",IF(SUMPRODUCT(--(AN18:AN1500=AJ17),--(AM18:AM1500&lt;&gt;""),--ISNUMBER(SEARCH(" "&amp;AM18:AM1500&amp;" ",Q586)))&gt;0,AJ17,"")))</f>
        <v/>
      </c>
      <c r="AK586" s="967" t="str" cm="1">
        <f t="array" ref="AK586">IF(N586="","",IF(T586&lt;&gt;"",AK17,IF(S586&lt;&gt;"","",IF(R586&lt;&gt;"","",IF(SUMPRODUCT(--(AN18:AN1500=AK17),--(AM18:AM1500&lt;&gt;""),--ISNUMBER(SEARCH(" "&amp;AM18:AM1500&amp;" ",Q586)))&gt;0,AK17,"")))))</f>
        <v/>
      </c>
      <c r="AM586" s="968" t="s">
        <v>2298</v>
      </c>
      <c r="AN586" s="968" t="s">
        <v>1597</v>
      </c>
      <c r="BN586" s="49">
        <v>1</v>
      </c>
    </row>
    <row r="587" spans="3:66" ht="35.1" customHeight="1">
      <c r="C587" s="65"/>
      <c r="D587" s="984" t="str">
        <f t="shared" si="103"/>
        <v/>
      </c>
      <c r="E587" s="982"/>
      <c r="G587" s="964" t="str">
        <f>IF(H587="","",COUNTIF(H18:H587,"&lt;&gt;"))</f>
        <v/>
      </c>
      <c r="H587" s="965" t="str" cm="1">
        <f t="array" ref="H587">IF(L587="","",IF(LEN(L587)&lt;=MAX(10,G13),L587,IFERROR(LEFT(L587,LOOKUP(2,1/(MID(L587,ROW(1:500),1)=" ")/(ROW(1:500)&lt;=MAX(10,G13)),ROW(1:500))-1),LEFT(L587,MAX(10,G13)))))</f>
        <v/>
      </c>
      <c r="I587" s="964" t="str">
        <f t="shared" si="104"/>
        <v/>
      </c>
      <c r="J587" s="964" t="str">
        <f t="shared" si="105"/>
        <v/>
      </c>
      <c r="K587" s="964" t="str">
        <f>IF(M586&lt;&gt;"",K586,IF(K586&lt;MAX(A18:A317),K586+1,""))</f>
        <v/>
      </c>
      <c r="L587" s="965" t="str">
        <f>IF(K587="","",IF(M586&lt;&gt;"",M586,INDEX(E18:E317,MATCH(K587,A18:A317,0))))</f>
        <v/>
      </c>
      <c r="M587" s="965" t="str">
        <f t="shared" si="106"/>
        <v/>
      </c>
      <c r="N587" s="965" t="str">
        <f t="shared" si="107"/>
        <v/>
      </c>
      <c r="O587" s="964" t="str">
        <f t="shared" si="108"/>
        <v/>
      </c>
      <c r="P587" s="964" t="str">
        <f t="shared" si="109"/>
        <v/>
      </c>
      <c r="Q587" s="965" t="str">
        <f t="shared" si="110"/>
        <v/>
      </c>
      <c r="R587" s="964" t="str">
        <f>IF(N587="","",IF(COUNTIF(AP18:AP300,TRIM(Q587))&gt;0,"EXCLUSION EXACTE",""))</f>
        <v/>
      </c>
      <c r="S587" s="964" t="str" cm="1">
        <f t="array" ref="S587">IF(N587="","",IF(SUMPRODUCT(--(AP18:AP300&lt;&gt;""),--ISNUMBER(SEARCH(" "&amp;AP18:AP300&amp;" ",Q587)))&gt;0,"BLOQUE MOLLUSQUES",""))</f>
        <v/>
      </c>
      <c r="T587" s="964" t="str" cm="1">
        <f t="array" ref="T587">IF(N587="","",IF(SUMPRODUCT(--(AT18:AT300&lt;&gt;""),--ISNUMBER(SEARCH(" "&amp;AT18:AT300&amp;" ",Q587)))&gt;0,"FORCE MOLLUSQUES",""))</f>
        <v/>
      </c>
      <c r="U587" s="965" t="str">
        <f t="shared" si="111"/>
        <v/>
      </c>
      <c r="V587" s="965" t="str">
        <f t="shared" si="113"/>
        <v/>
      </c>
      <c r="W587" s="977" t="str">
        <f t="shared" si="112"/>
        <v/>
      </c>
      <c r="X587" s="964" t="str" cm="1">
        <f t="array" ref="X587">IF(N587="","",IF(R587&lt;&gt;"","",IF(SUMPRODUCT(--(AN18:AN1500=X17),--(AM18:AM1500&lt;&gt;""),--ISNUMBER(SEARCH(" "&amp;AM18:AM1500&amp;" ",Q587)))&gt;0,X17,"")))</f>
        <v/>
      </c>
      <c r="Y587" s="964" t="str" cm="1">
        <f t="array" ref="Y587">IF(N587="","",IF(R587&lt;&gt;"","",IF(SUMPRODUCT(--(AN18:AN1500=Y17),--(AM18:AM1500&lt;&gt;""),--ISNUMBER(SEARCH(" "&amp;AM18:AM1500&amp;" ",Q587)))&gt;0,Y17,"")))</f>
        <v/>
      </c>
      <c r="Z587" s="964" t="str" cm="1">
        <f t="array" ref="Z587">IF(N587="","",IF(R587&lt;&gt;"","",IF(SUMPRODUCT(--(AN18:AN1500=Z17),--(AM18:AM1500&lt;&gt;""),--ISNUMBER(SEARCH(" "&amp;AM18:AM1500&amp;" ",Q587)))&gt;0,Z17,"")))</f>
        <v/>
      </c>
      <c r="AA587" s="964" t="str" cm="1">
        <f t="array" ref="AA587">IF(N587="","",IF(R587&lt;&gt;"","",IF(SUMPRODUCT(--(AN18:AN1500=AA17),--(AM18:AM1500&lt;&gt;""),--ISNUMBER(SEARCH(" "&amp;AM18:AM1500&amp;" ",Q587)))&gt;0,AA17,"")))</f>
        <v/>
      </c>
      <c r="AB587" s="964" t="str" cm="1">
        <f t="array" ref="AB587">IF(N587="","",IF(R587&lt;&gt;"","",IF(SUMPRODUCT(--(AN18:AN1500=AB17),--(AM18:AM1500&lt;&gt;""),--ISNUMBER(SEARCH(" "&amp;AM18:AM1500&amp;" ",Q587)))&gt;0,AB17,"")))</f>
        <v/>
      </c>
      <c r="AC587" s="964" t="str" cm="1">
        <f t="array" ref="AC587">IF(N587="","",IF(R587&lt;&gt;"","",IF(SUMPRODUCT(--(AN18:AN1500=AC17),--(AM18:AM1500&lt;&gt;""),--ISNUMBER(SEARCH(" "&amp;AM18:AM1500&amp;" ",Q587)))&gt;0,AC17,"")))</f>
        <v/>
      </c>
      <c r="AD587" s="964" t="str" cm="1">
        <f t="array" ref="AD587">IF(N587="","",IF(R587&lt;&gt;"","",IF(SUMPRODUCT(--(AN18:AN1500=AD17),--(AM18:AM1500&lt;&gt;""),--ISNUMBER(SEARCH(" "&amp;AM18:AM1500&amp;" ",Q587)))&gt;0,AD17,"")))</f>
        <v/>
      </c>
      <c r="AE587" s="964" t="str" cm="1">
        <f t="array" ref="AE587">IF(N587="","",IF(R587&lt;&gt;"","",IF(SUMPRODUCT(--(AN18:AN1500=AE17),--(AM18:AM1500&lt;&gt;""),--ISNUMBER(SEARCH(" "&amp;AM18:AM1500&amp;" ",Q587)))&gt;0,AE17,"")))</f>
        <v/>
      </c>
      <c r="AF587" s="964" t="str" cm="1">
        <f t="array" ref="AF587">IF(N587="","",IF(R587&lt;&gt;"","",IF(SUMPRODUCT(--(AN18:AN1500=AF17),--(AM18:AM1500&lt;&gt;""),--ISNUMBER(SEARCH(" "&amp;AM18:AM1500&amp;" ",Q587)))&gt;0,AF17,"")))</f>
        <v/>
      </c>
      <c r="AG587" s="964" t="str" cm="1">
        <f t="array" ref="AG587">IF(N587="","",IF(R587&lt;&gt;"","",IF(SUMPRODUCT(--(AN18:AN1500=AG17),--(AM18:AM1500&lt;&gt;""),--ISNUMBER(SEARCH(" "&amp;AM18:AM1500&amp;" ",Q587)))&gt;0,AG17,"")))</f>
        <v/>
      </c>
      <c r="AH587" s="964" t="str" cm="1">
        <f t="array" ref="AH587">IF(N587="","",IF(R587&lt;&gt;"","",IF(SUMPRODUCT(--(AN18:AN1500=AH17),--(AM18:AM1500&lt;&gt;""),--ISNUMBER(SEARCH(" "&amp;AM18:AM1500&amp;" ",Q587)))&gt;0,AH17,"")))</f>
        <v/>
      </c>
      <c r="AI587" s="964" t="str" cm="1">
        <f t="array" ref="AI587">IF(N587="","",IF(R587&lt;&gt;"","",IF(SUMPRODUCT(--(AN18:AN1500=AI17),--(AM18:AM1500&lt;&gt;""),--ISNUMBER(SEARCH(" "&amp;AM18:AM1500&amp;" ",Q587)))&gt;0,AI17,"")))</f>
        <v/>
      </c>
      <c r="AJ587" s="964" t="str" cm="1">
        <f t="array" ref="AJ587">IF(N587="","",IF(R587&lt;&gt;"","",IF(SUMPRODUCT(--(AN18:AN1500=AJ17),--(AM18:AM1500&lt;&gt;""),--ISNUMBER(SEARCH(" "&amp;AM18:AM1500&amp;" ",Q587)))&gt;0,AJ17,"")))</f>
        <v/>
      </c>
      <c r="AK587" s="964" t="str" cm="1">
        <f t="array" ref="AK587">IF(N587="","",IF(T587&lt;&gt;"",AK17,IF(S587&lt;&gt;"","",IF(R587&lt;&gt;"","",IF(SUMPRODUCT(--(AN18:AN1500=AK17),--(AM18:AM1500&lt;&gt;""),--ISNUMBER(SEARCH(" "&amp;AM18:AM1500&amp;" ",Q587)))&gt;0,AK17,"")))))</f>
        <v/>
      </c>
      <c r="AM587" s="964" t="s">
        <v>2299</v>
      </c>
      <c r="AN587" s="964" t="s">
        <v>1597</v>
      </c>
      <c r="BN587" s="49">
        <v>1</v>
      </c>
    </row>
    <row r="588" spans="3:66" ht="35.1" customHeight="1">
      <c r="C588" s="65"/>
      <c r="D588" s="984" t="str">
        <f t="shared" si="103"/>
        <v/>
      </c>
      <c r="E588" s="982"/>
      <c r="G588" s="963" t="str">
        <f>IF(H588="","",COUNTIF(H18:H588,"&lt;&gt;"))</f>
        <v/>
      </c>
      <c r="H588" s="958" t="str" cm="1">
        <f t="array" ref="H588">IF(L588="","",IF(LEN(L588)&lt;=MAX(10,G13),L588,IFERROR(LEFT(L588,LOOKUP(2,1/(MID(L588,ROW(1:500),1)=" ")/(ROW(1:500)&lt;=MAX(10,G13)),ROW(1:500))-1),LEFT(L588,MAX(10,G13)))))</f>
        <v/>
      </c>
      <c r="I588" s="963" t="str">
        <f t="shared" si="104"/>
        <v/>
      </c>
      <c r="J588" s="963" t="str">
        <f t="shared" si="105"/>
        <v/>
      </c>
      <c r="K588" s="964" t="str">
        <f>IF(M587&lt;&gt;"",K587,IF(K587&lt;MAX(A18:A317),K587+1,""))</f>
        <v/>
      </c>
      <c r="L588" s="965" t="str">
        <f>IF(K588="","",IF(M587&lt;&gt;"",M587,INDEX(E18:E317,MATCH(K588,A18:A317,0))))</f>
        <v/>
      </c>
      <c r="M588" s="965" t="str">
        <f t="shared" si="106"/>
        <v/>
      </c>
      <c r="N588" s="966" t="str">
        <f t="shared" si="107"/>
        <v/>
      </c>
      <c r="O588" s="967" t="str">
        <f t="shared" si="108"/>
        <v/>
      </c>
      <c r="P588" s="967" t="str">
        <f t="shared" si="109"/>
        <v/>
      </c>
      <c r="Q588" s="966" t="str">
        <f t="shared" si="110"/>
        <v/>
      </c>
      <c r="R588" s="967" t="str">
        <f>IF(N588="","",IF(COUNTIF(AP18:AP300,TRIM(Q588))&gt;0,"EXCLUSION EXACTE",""))</f>
        <v/>
      </c>
      <c r="S588" s="967" t="str" cm="1">
        <f t="array" ref="S588">IF(N588="","",IF(SUMPRODUCT(--(AP18:AP300&lt;&gt;""),--ISNUMBER(SEARCH(" "&amp;AP18:AP300&amp;" ",Q588)))&gt;0,"BLOQUE MOLLUSQUES",""))</f>
        <v/>
      </c>
      <c r="T588" s="967" t="str" cm="1">
        <f t="array" ref="T588">IF(N588="","",IF(SUMPRODUCT(--(AT18:AT300&lt;&gt;""),--ISNUMBER(SEARCH(" "&amp;AT18:AT300&amp;" ",Q588)))&gt;0,"FORCE MOLLUSQUES",""))</f>
        <v/>
      </c>
      <c r="U588" s="966" t="str">
        <f t="shared" si="111"/>
        <v/>
      </c>
      <c r="V588" s="966" t="str">
        <f t="shared" si="113"/>
        <v/>
      </c>
      <c r="W588" s="991" t="str">
        <f t="shared" si="112"/>
        <v/>
      </c>
      <c r="X588" s="967" t="str" cm="1">
        <f t="array" ref="X588">IF(N588="","",IF(R588&lt;&gt;"","",IF(SUMPRODUCT(--(AN18:AN1500=X17),--(AM18:AM1500&lt;&gt;""),--ISNUMBER(SEARCH(" "&amp;AM18:AM1500&amp;" ",Q588)))&gt;0,X17,"")))</f>
        <v/>
      </c>
      <c r="Y588" s="967" t="str" cm="1">
        <f t="array" ref="Y588">IF(N588="","",IF(R588&lt;&gt;"","",IF(SUMPRODUCT(--(AN18:AN1500=Y17),--(AM18:AM1500&lt;&gt;""),--ISNUMBER(SEARCH(" "&amp;AM18:AM1500&amp;" ",Q588)))&gt;0,Y17,"")))</f>
        <v/>
      </c>
      <c r="Z588" s="967" t="str" cm="1">
        <f t="array" ref="Z588">IF(N588="","",IF(R588&lt;&gt;"","",IF(SUMPRODUCT(--(AN18:AN1500=Z17),--(AM18:AM1500&lt;&gt;""),--ISNUMBER(SEARCH(" "&amp;AM18:AM1500&amp;" ",Q588)))&gt;0,Z17,"")))</f>
        <v/>
      </c>
      <c r="AA588" s="967" t="str" cm="1">
        <f t="array" ref="AA588">IF(N588="","",IF(R588&lt;&gt;"","",IF(SUMPRODUCT(--(AN18:AN1500=AA17),--(AM18:AM1500&lt;&gt;""),--ISNUMBER(SEARCH(" "&amp;AM18:AM1500&amp;" ",Q588)))&gt;0,AA17,"")))</f>
        <v/>
      </c>
      <c r="AB588" s="967" t="str" cm="1">
        <f t="array" ref="AB588">IF(N588="","",IF(R588&lt;&gt;"","",IF(SUMPRODUCT(--(AN18:AN1500=AB17),--(AM18:AM1500&lt;&gt;""),--ISNUMBER(SEARCH(" "&amp;AM18:AM1500&amp;" ",Q588)))&gt;0,AB17,"")))</f>
        <v/>
      </c>
      <c r="AC588" s="967" t="str" cm="1">
        <f t="array" ref="AC588">IF(N588="","",IF(R588&lt;&gt;"","",IF(SUMPRODUCT(--(AN18:AN1500=AC17),--(AM18:AM1500&lt;&gt;""),--ISNUMBER(SEARCH(" "&amp;AM18:AM1500&amp;" ",Q588)))&gt;0,AC17,"")))</f>
        <v/>
      </c>
      <c r="AD588" s="967" t="str" cm="1">
        <f t="array" ref="AD588">IF(N588="","",IF(R588&lt;&gt;"","",IF(SUMPRODUCT(--(AN18:AN1500=AD17),--(AM18:AM1500&lt;&gt;""),--ISNUMBER(SEARCH(" "&amp;AM18:AM1500&amp;" ",Q588)))&gt;0,AD17,"")))</f>
        <v/>
      </c>
      <c r="AE588" s="967" t="str" cm="1">
        <f t="array" ref="AE588">IF(N588="","",IF(R588&lt;&gt;"","",IF(SUMPRODUCT(--(AN18:AN1500=AE17),--(AM18:AM1500&lt;&gt;""),--ISNUMBER(SEARCH(" "&amp;AM18:AM1500&amp;" ",Q588)))&gt;0,AE17,"")))</f>
        <v/>
      </c>
      <c r="AF588" s="967" t="str" cm="1">
        <f t="array" ref="AF588">IF(N588="","",IF(R588&lt;&gt;"","",IF(SUMPRODUCT(--(AN18:AN1500=AF17),--(AM18:AM1500&lt;&gt;""),--ISNUMBER(SEARCH(" "&amp;AM18:AM1500&amp;" ",Q588)))&gt;0,AF17,"")))</f>
        <v/>
      </c>
      <c r="AG588" s="967" t="str" cm="1">
        <f t="array" ref="AG588">IF(N588="","",IF(R588&lt;&gt;"","",IF(SUMPRODUCT(--(AN18:AN1500=AG17),--(AM18:AM1500&lt;&gt;""),--ISNUMBER(SEARCH(" "&amp;AM18:AM1500&amp;" ",Q588)))&gt;0,AG17,"")))</f>
        <v/>
      </c>
      <c r="AH588" s="967" t="str" cm="1">
        <f t="array" ref="AH588">IF(N588="","",IF(R588&lt;&gt;"","",IF(SUMPRODUCT(--(AN18:AN1500=AH17),--(AM18:AM1500&lt;&gt;""),--ISNUMBER(SEARCH(" "&amp;AM18:AM1500&amp;" ",Q588)))&gt;0,AH17,"")))</f>
        <v/>
      </c>
      <c r="AI588" s="967" t="str" cm="1">
        <f t="array" ref="AI588">IF(N588="","",IF(R588&lt;&gt;"","",IF(SUMPRODUCT(--(AN18:AN1500=AI17),--(AM18:AM1500&lt;&gt;""),--ISNUMBER(SEARCH(" "&amp;AM18:AM1500&amp;" ",Q588)))&gt;0,AI17,"")))</f>
        <v/>
      </c>
      <c r="AJ588" s="967" t="str" cm="1">
        <f t="array" ref="AJ588">IF(N588="","",IF(R588&lt;&gt;"","",IF(SUMPRODUCT(--(AN18:AN1500=AJ17),--(AM18:AM1500&lt;&gt;""),--ISNUMBER(SEARCH(" "&amp;AM18:AM1500&amp;" ",Q588)))&gt;0,AJ17,"")))</f>
        <v/>
      </c>
      <c r="AK588" s="967" t="str" cm="1">
        <f t="array" ref="AK588">IF(N588="","",IF(T588&lt;&gt;"",AK17,IF(S588&lt;&gt;"","",IF(R588&lt;&gt;"","",IF(SUMPRODUCT(--(AN18:AN1500=AK17),--(AM18:AM1500&lt;&gt;""),--ISNUMBER(SEARCH(" "&amp;AM18:AM1500&amp;" ",Q588)))&gt;0,AK17,"")))))</f>
        <v/>
      </c>
      <c r="AM588" s="968" t="s">
        <v>2300</v>
      </c>
      <c r="AN588" s="968" t="s">
        <v>1597</v>
      </c>
      <c r="BN588" s="49">
        <v>1</v>
      </c>
    </row>
    <row r="589" spans="3:66" ht="35.1" customHeight="1">
      <c r="C589" s="65"/>
      <c r="D589" s="984" t="str">
        <f t="shared" si="103"/>
        <v/>
      </c>
      <c r="E589" s="982"/>
      <c r="G589" s="964" t="str">
        <f>IF(H589="","",COUNTIF(H18:H589,"&lt;&gt;"))</f>
        <v/>
      </c>
      <c r="H589" s="965" t="str" cm="1">
        <f t="array" ref="H589">IF(L589="","",IF(LEN(L589)&lt;=MAX(10,G13),L589,IFERROR(LEFT(L589,LOOKUP(2,1/(MID(L589,ROW(1:500),1)=" ")/(ROW(1:500)&lt;=MAX(10,G13)),ROW(1:500))-1),LEFT(L589,MAX(10,G13)))))</f>
        <v/>
      </c>
      <c r="I589" s="964" t="str">
        <f t="shared" si="104"/>
        <v/>
      </c>
      <c r="J589" s="964" t="str">
        <f t="shared" si="105"/>
        <v/>
      </c>
      <c r="K589" s="964" t="str">
        <f>IF(M588&lt;&gt;"",K588,IF(K588&lt;MAX(A18:A317),K588+1,""))</f>
        <v/>
      </c>
      <c r="L589" s="965" t="str">
        <f>IF(K589="","",IF(M588&lt;&gt;"",M588,INDEX(E18:E317,MATCH(K589,A18:A317,0))))</f>
        <v/>
      </c>
      <c r="M589" s="965" t="str">
        <f t="shared" si="106"/>
        <v/>
      </c>
      <c r="N589" s="965" t="str">
        <f t="shared" si="107"/>
        <v/>
      </c>
      <c r="O589" s="964" t="str">
        <f t="shared" si="108"/>
        <v/>
      </c>
      <c r="P589" s="964" t="str">
        <f t="shared" si="109"/>
        <v/>
      </c>
      <c r="Q589" s="965" t="str">
        <f t="shared" si="110"/>
        <v/>
      </c>
      <c r="R589" s="964" t="str">
        <f>IF(N589="","",IF(COUNTIF(AP18:AP300,TRIM(Q589))&gt;0,"EXCLUSION EXACTE",""))</f>
        <v/>
      </c>
      <c r="S589" s="964" t="str" cm="1">
        <f t="array" ref="S589">IF(N589="","",IF(SUMPRODUCT(--(AP18:AP300&lt;&gt;""),--ISNUMBER(SEARCH(" "&amp;AP18:AP300&amp;" ",Q589)))&gt;0,"BLOQUE MOLLUSQUES",""))</f>
        <v/>
      </c>
      <c r="T589" s="964" t="str" cm="1">
        <f t="array" ref="T589">IF(N589="","",IF(SUMPRODUCT(--(AT18:AT300&lt;&gt;""),--ISNUMBER(SEARCH(" "&amp;AT18:AT300&amp;" ",Q589)))&gt;0,"FORCE MOLLUSQUES",""))</f>
        <v/>
      </c>
      <c r="U589" s="965" t="str">
        <f t="shared" si="111"/>
        <v/>
      </c>
      <c r="V589" s="965" t="str">
        <f t="shared" si="113"/>
        <v/>
      </c>
      <c r="W589" s="977" t="str">
        <f t="shared" si="112"/>
        <v/>
      </c>
      <c r="X589" s="964" t="str" cm="1">
        <f t="array" ref="X589">IF(N589="","",IF(R589&lt;&gt;"","",IF(SUMPRODUCT(--(AN18:AN1500=X17),--(AM18:AM1500&lt;&gt;""),--ISNUMBER(SEARCH(" "&amp;AM18:AM1500&amp;" ",Q589)))&gt;0,X17,"")))</f>
        <v/>
      </c>
      <c r="Y589" s="964" t="str" cm="1">
        <f t="array" ref="Y589">IF(N589="","",IF(R589&lt;&gt;"","",IF(SUMPRODUCT(--(AN18:AN1500=Y17),--(AM18:AM1500&lt;&gt;""),--ISNUMBER(SEARCH(" "&amp;AM18:AM1500&amp;" ",Q589)))&gt;0,Y17,"")))</f>
        <v/>
      </c>
      <c r="Z589" s="964" t="str" cm="1">
        <f t="array" ref="Z589">IF(N589="","",IF(R589&lt;&gt;"","",IF(SUMPRODUCT(--(AN18:AN1500=Z17),--(AM18:AM1500&lt;&gt;""),--ISNUMBER(SEARCH(" "&amp;AM18:AM1500&amp;" ",Q589)))&gt;0,Z17,"")))</f>
        <v/>
      </c>
      <c r="AA589" s="964" t="str" cm="1">
        <f t="array" ref="AA589">IF(N589="","",IF(R589&lt;&gt;"","",IF(SUMPRODUCT(--(AN18:AN1500=AA17),--(AM18:AM1500&lt;&gt;""),--ISNUMBER(SEARCH(" "&amp;AM18:AM1500&amp;" ",Q589)))&gt;0,AA17,"")))</f>
        <v/>
      </c>
      <c r="AB589" s="964" t="str" cm="1">
        <f t="array" ref="AB589">IF(N589="","",IF(R589&lt;&gt;"","",IF(SUMPRODUCT(--(AN18:AN1500=AB17),--(AM18:AM1500&lt;&gt;""),--ISNUMBER(SEARCH(" "&amp;AM18:AM1500&amp;" ",Q589)))&gt;0,AB17,"")))</f>
        <v/>
      </c>
      <c r="AC589" s="964" t="str" cm="1">
        <f t="array" ref="AC589">IF(N589="","",IF(R589&lt;&gt;"","",IF(SUMPRODUCT(--(AN18:AN1500=AC17),--(AM18:AM1500&lt;&gt;""),--ISNUMBER(SEARCH(" "&amp;AM18:AM1500&amp;" ",Q589)))&gt;0,AC17,"")))</f>
        <v/>
      </c>
      <c r="AD589" s="964" t="str" cm="1">
        <f t="array" ref="AD589">IF(N589="","",IF(R589&lt;&gt;"","",IF(SUMPRODUCT(--(AN18:AN1500=AD17),--(AM18:AM1500&lt;&gt;""),--ISNUMBER(SEARCH(" "&amp;AM18:AM1500&amp;" ",Q589)))&gt;0,AD17,"")))</f>
        <v/>
      </c>
      <c r="AE589" s="964" t="str" cm="1">
        <f t="array" ref="AE589">IF(N589="","",IF(R589&lt;&gt;"","",IF(SUMPRODUCT(--(AN18:AN1500=AE17),--(AM18:AM1500&lt;&gt;""),--ISNUMBER(SEARCH(" "&amp;AM18:AM1500&amp;" ",Q589)))&gt;0,AE17,"")))</f>
        <v/>
      </c>
      <c r="AF589" s="964" t="str" cm="1">
        <f t="array" ref="AF589">IF(N589="","",IF(R589&lt;&gt;"","",IF(SUMPRODUCT(--(AN18:AN1500=AF17),--(AM18:AM1500&lt;&gt;""),--ISNUMBER(SEARCH(" "&amp;AM18:AM1500&amp;" ",Q589)))&gt;0,AF17,"")))</f>
        <v/>
      </c>
      <c r="AG589" s="964" t="str" cm="1">
        <f t="array" ref="AG589">IF(N589="","",IF(R589&lt;&gt;"","",IF(SUMPRODUCT(--(AN18:AN1500=AG17),--(AM18:AM1500&lt;&gt;""),--ISNUMBER(SEARCH(" "&amp;AM18:AM1500&amp;" ",Q589)))&gt;0,AG17,"")))</f>
        <v/>
      </c>
      <c r="AH589" s="964" t="str" cm="1">
        <f t="array" ref="AH589">IF(N589="","",IF(R589&lt;&gt;"","",IF(SUMPRODUCT(--(AN18:AN1500=AH17),--(AM18:AM1500&lt;&gt;""),--ISNUMBER(SEARCH(" "&amp;AM18:AM1500&amp;" ",Q589)))&gt;0,AH17,"")))</f>
        <v/>
      </c>
      <c r="AI589" s="964" t="str" cm="1">
        <f t="array" ref="AI589">IF(N589="","",IF(R589&lt;&gt;"","",IF(SUMPRODUCT(--(AN18:AN1500=AI17),--(AM18:AM1500&lt;&gt;""),--ISNUMBER(SEARCH(" "&amp;AM18:AM1500&amp;" ",Q589)))&gt;0,AI17,"")))</f>
        <v/>
      </c>
      <c r="AJ589" s="964" t="str" cm="1">
        <f t="array" ref="AJ589">IF(N589="","",IF(R589&lt;&gt;"","",IF(SUMPRODUCT(--(AN18:AN1500=AJ17),--(AM18:AM1500&lt;&gt;""),--ISNUMBER(SEARCH(" "&amp;AM18:AM1500&amp;" ",Q589)))&gt;0,AJ17,"")))</f>
        <v/>
      </c>
      <c r="AK589" s="964" t="str" cm="1">
        <f t="array" ref="AK589">IF(N589="","",IF(T589&lt;&gt;"",AK17,IF(S589&lt;&gt;"","",IF(R589&lt;&gt;"","",IF(SUMPRODUCT(--(AN18:AN1500=AK17),--(AM18:AM1500&lt;&gt;""),--ISNUMBER(SEARCH(" "&amp;AM18:AM1500&amp;" ",Q589)))&gt;0,AK17,"")))))</f>
        <v/>
      </c>
      <c r="AM589" s="964" t="s">
        <v>2468</v>
      </c>
      <c r="AN589" s="964" t="s">
        <v>1597</v>
      </c>
      <c r="BN589" s="49">
        <v>1</v>
      </c>
    </row>
    <row r="590" spans="3:66" ht="35.1" customHeight="1">
      <c r="C590" s="65"/>
      <c r="D590" s="984" t="str">
        <f t="shared" si="103"/>
        <v/>
      </c>
      <c r="E590" s="982"/>
      <c r="G590" s="963" t="str">
        <f>IF(H590="","",COUNTIF(H18:H590,"&lt;&gt;"))</f>
        <v/>
      </c>
      <c r="H590" s="958" t="str" cm="1">
        <f t="array" ref="H590">IF(L590="","",IF(LEN(L590)&lt;=MAX(10,G13),L590,IFERROR(LEFT(L590,LOOKUP(2,1/(MID(L590,ROW(1:500),1)=" ")/(ROW(1:500)&lt;=MAX(10,G13)),ROW(1:500))-1),LEFT(L590,MAX(10,G13)))))</f>
        <v/>
      </c>
      <c r="I590" s="963" t="str">
        <f t="shared" si="104"/>
        <v/>
      </c>
      <c r="J590" s="963" t="str">
        <f t="shared" si="105"/>
        <v/>
      </c>
      <c r="K590" s="964" t="str">
        <f>IF(M589&lt;&gt;"",K589,IF(K589&lt;MAX(A18:A317),K589+1,""))</f>
        <v/>
      </c>
      <c r="L590" s="965" t="str">
        <f>IF(K590="","",IF(M589&lt;&gt;"",M589,INDEX(E18:E317,MATCH(K590,A18:A317,0))))</f>
        <v/>
      </c>
      <c r="M590" s="965" t="str">
        <f t="shared" si="106"/>
        <v/>
      </c>
      <c r="N590" s="966" t="str">
        <f t="shared" si="107"/>
        <v/>
      </c>
      <c r="O590" s="967" t="str">
        <f t="shared" si="108"/>
        <v/>
      </c>
      <c r="P590" s="967" t="str">
        <f t="shared" si="109"/>
        <v/>
      </c>
      <c r="Q590" s="966" t="str">
        <f t="shared" si="110"/>
        <v/>
      </c>
      <c r="R590" s="967" t="str">
        <f>IF(N590="","",IF(COUNTIF(AP18:AP300,TRIM(Q590))&gt;0,"EXCLUSION EXACTE",""))</f>
        <v/>
      </c>
      <c r="S590" s="967" t="str" cm="1">
        <f t="array" ref="S590">IF(N590="","",IF(SUMPRODUCT(--(AP18:AP300&lt;&gt;""),--ISNUMBER(SEARCH(" "&amp;AP18:AP300&amp;" ",Q590)))&gt;0,"BLOQUE MOLLUSQUES",""))</f>
        <v/>
      </c>
      <c r="T590" s="967" t="str" cm="1">
        <f t="array" ref="T590">IF(N590="","",IF(SUMPRODUCT(--(AT18:AT300&lt;&gt;""),--ISNUMBER(SEARCH(" "&amp;AT18:AT300&amp;" ",Q590)))&gt;0,"FORCE MOLLUSQUES",""))</f>
        <v/>
      </c>
      <c r="U590" s="966" t="str">
        <f t="shared" si="111"/>
        <v/>
      </c>
      <c r="V590" s="966" t="str">
        <f t="shared" si="113"/>
        <v/>
      </c>
      <c r="W590" s="991" t="str">
        <f t="shared" si="112"/>
        <v/>
      </c>
      <c r="X590" s="967" t="str" cm="1">
        <f t="array" ref="X590">IF(N590="","",IF(R590&lt;&gt;"","",IF(SUMPRODUCT(--(AN18:AN1500=X17),--(AM18:AM1500&lt;&gt;""),--ISNUMBER(SEARCH(" "&amp;AM18:AM1500&amp;" ",Q590)))&gt;0,X17,"")))</f>
        <v/>
      </c>
      <c r="Y590" s="967" t="str" cm="1">
        <f t="array" ref="Y590">IF(N590="","",IF(R590&lt;&gt;"","",IF(SUMPRODUCT(--(AN18:AN1500=Y17),--(AM18:AM1500&lt;&gt;""),--ISNUMBER(SEARCH(" "&amp;AM18:AM1500&amp;" ",Q590)))&gt;0,Y17,"")))</f>
        <v/>
      </c>
      <c r="Z590" s="967" t="str" cm="1">
        <f t="array" ref="Z590">IF(N590="","",IF(R590&lt;&gt;"","",IF(SUMPRODUCT(--(AN18:AN1500=Z17),--(AM18:AM1500&lt;&gt;""),--ISNUMBER(SEARCH(" "&amp;AM18:AM1500&amp;" ",Q590)))&gt;0,Z17,"")))</f>
        <v/>
      </c>
      <c r="AA590" s="967" t="str" cm="1">
        <f t="array" ref="AA590">IF(N590="","",IF(R590&lt;&gt;"","",IF(SUMPRODUCT(--(AN18:AN1500=AA17),--(AM18:AM1500&lt;&gt;""),--ISNUMBER(SEARCH(" "&amp;AM18:AM1500&amp;" ",Q590)))&gt;0,AA17,"")))</f>
        <v/>
      </c>
      <c r="AB590" s="967" t="str" cm="1">
        <f t="array" ref="AB590">IF(N590="","",IF(R590&lt;&gt;"","",IF(SUMPRODUCT(--(AN18:AN1500=AB17),--(AM18:AM1500&lt;&gt;""),--ISNUMBER(SEARCH(" "&amp;AM18:AM1500&amp;" ",Q590)))&gt;0,AB17,"")))</f>
        <v/>
      </c>
      <c r="AC590" s="967" t="str" cm="1">
        <f t="array" ref="AC590">IF(N590="","",IF(R590&lt;&gt;"","",IF(SUMPRODUCT(--(AN18:AN1500=AC17),--(AM18:AM1500&lt;&gt;""),--ISNUMBER(SEARCH(" "&amp;AM18:AM1500&amp;" ",Q590)))&gt;0,AC17,"")))</f>
        <v/>
      </c>
      <c r="AD590" s="967" t="str" cm="1">
        <f t="array" ref="AD590">IF(N590="","",IF(R590&lt;&gt;"","",IF(SUMPRODUCT(--(AN18:AN1500=AD17),--(AM18:AM1500&lt;&gt;""),--ISNUMBER(SEARCH(" "&amp;AM18:AM1500&amp;" ",Q590)))&gt;0,AD17,"")))</f>
        <v/>
      </c>
      <c r="AE590" s="967" t="str" cm="1">
        <f t="array" ref="AE590">IF(N590="","",IF(R590&lt;&gt;"","",IF(SUMPRODUCT(--(AN18:AN1500=AE17),--(AM18:AM1500&lt;&gt;""),--ISNUMBER(SEARCH(" "&amp;AM18:AM1500&amp;" ",Q590)))&gt;0,AE17,"")))</f>
        <v/>
      </c>
      <c r="AF590" s="967" t="str" cm="1">
        <f t="array" ref="AF590">IF(N590="","",IF(R590&lt;&gt;"","",IF(SUMPRODUCT(--(AN18:AN1500=AF17),--(AM18:AM1500&lt;&gt;""),--ISNUMBER(SEARCH(" "&amp;AM18:AM1500&amp;" ",Q590)))&gt;0,AF17,"")))</f>
        <v/>
      </c>
      <c r="AG590" s="967" t="str" cm="1">
        <f t="array" ref="AG590">IF(N590="","",IF(R590&lt;&gt;"","",IF(SUMPRODUCT(--(AN18:AN1500=AG17),--(AM18:AM1500&lt;&gt;""),--ISNUMBER(SEARCH(" "&amp;AM18:AM1500&amp;" ",Q590)))&gt;0,AG17,"")))</f>
        <v/>
      </c>
      <c r="AH590" s="967" t="str" cm="1">
        <f t="array" ref="AH590">IF(N590="","",IF(R590&lt;&gt;"","",IF(SUMPRODUCT(--(AN18:AN1500=AH17),--(AM18:AM1500&lt;&gt;""),--ISNUMBER(SEARCH(" "&amp;AM18:AM1500&amp;" ",Q590)))&gt;0,AH17,"")))</f>
        <v/>
      </c>
      <c r="AI590" s="967" t="str" cm="1">
        <f t="array" ref="AI590">IF(N590="","",IF(R590&lt;&gt;"","",IF(SUMPRODUCT(--(AN18:AN1500=AI17),--(AM18:AM1500&lt;&gt;""),--ISNUMBER(SEARCH(" "&amp;AM18:AM1500&amp;" ",Q590)))&gt;0,AI17,"")))</f>
        <v/>
      </c>
      <c r="AJ590" s="967" t="str" cm="1">
        <f t="array" ref="AJ590">IF(N590="","",IF(R590&lt;&gt;"","",IF(SUMPRODUCT(--(AN18:AN1500=AJ17),--(AM18:AM1500&lt;&gt;""),--ISNUMBER(SEARCH(" "&amp;AM18:AM1500&amp;" ",Q590)))&gt;0,AJ17,"")))</f>
        <v/>
      </c>
      <c r="AK590" s="967" t="str" cm="1">
        <f t="array" ref="AK590">IF(N590="","",IF(T590&lt;&gt;"",AK17,IF(S590&lt;&gt;"","",IF(R590&lt;&gt;"","",IF(SUMPRODUCT(--(AN18:AN1500=AK17),--(AM18:AM1500&lt;&gt;""),--ISNUMBER(SEARCH(" "&amp;AM18:AM1500&amp;" ",Q590)))&gt;0,AK17,"")))))</f>
        <v/>
      </c>
      <c r="AM590" s="968" t="s">
        <v>2301</v>
      </c>
      <c r="AN590" s="968" t="s">
        <v>1597</v>
      </c>
      <c r="BN590" s="49">
        <v>1</v>
      </c>
    </row>
    <row r="591" spans="3:66" ht="35.1" customHeight="1">
      <c r="C591" s="65"/>
      <c r="D591" s="984" t="str">
        <f t="shared" si="103"/>
        <v/>
      </c>
      <c r="E591" s="982"/>
      <c r="G591" s="964" t="str">
        <f>IF(H591="","",COUNTIF(H18:H591,"&lt;&gt;"))</f>
        <v/>
      </c>
      <c r="H591" s="965" t="str" cm="1">
        <f t="array" ref="H591">IF(L591="","",IF(LEN(L591)&lt;=MAX(10,G13),L591,IFERROR(LEFT(L591,LOOKUP(2,1/(MID(L591,ROW(1:500),1)=" ")/(ROW(1:500)&lt;=MAX(10,G13)),ROW(1:500))-1),LEFT(L591,MAX(10,G13)))))</f>
        <v/>
      </c>
      <c r="I591" s="964" t="str">
        <f t="shared" si="104"/>
        <v/>
      </c>
      <c r="J591" s="964" t="str">
        <f t="shared" si="105"/>
        <v/>
      </c>
      <c r="K591" s="964" t="str">
        <f>IF(M590&lt;&gt;"",K590,IF(K590&lt;MAX(A18:A317),K590+1,""))</f>
        <v/>
      </c>
      <c r="L591" s="965" t="str">
        <f>IF(K591="","",IF(M590&lt;&gt;"",M590,INDEX(E18:E317,MATCH(K591,A18:A317,0))))</f>
        <v/>
      </c>
      <c r="M591" s="965" t="str">
        <f t="shared" si="106"/>
        <v/>
      </c>
      <c r="N591" s="965" t="str">
        <f t="shared" si="107"/>
        <v/>
      </c>
      <c r="O591" s="964" t="str">
        <f t="shared" si="108"/>
        <v/>
      </c>
      <c r="P591" s="964" t="str">
        <f t="shared" si="109"/>
        <v/>
      </c>
      <c r="Q591" s="965" t="str">
        <f t="shared" si="110"/>
        <v/>
      </c>
      <c r="R591" s="964" t="str">
        <f>IF(N591="","",IF(COUNTIF(AP18:AP300,TRIM(Q591))&gt;0,"EXCLUSION EXACTE",""))</f>
        <v/>
      </c>
      <c r="S591" s="964" t="str" cm="1">
        <f t="array" ref="S591">IF(N591="","",IF(SUMPRODUCT(--(AP18:AP300&lt;&gt;""),--ISNUMBER(SEARCH(" "&amp;AP18:AP300&amp;" ",Q591)))&gt;0,"BLOQUE MOLLUSQUES",""))</f>
        <v/>
      </c>
      <c r="T591" s="964" t="str" cm="1">
        <f t="array" ref="T591">IF(N591="","",IF(SUMPRODUCT(--(AT18:AT300&lt;&gt;""),--ISNUMBER(SEARCH(" "&amp;AT18:AT300&amp;" ",Q591)))&gt;0,"FORCE MOLLUSQUES",""))</f>
        <v/>
      </c>
      <c r="U591" s="965" t="str">
        <f t="shared" si="111"/>
        <v/>
      </c>
      <c r="V591" s="965" t="str">
        <f t="shared" si="113"/>
        <v/>
      </c>
      <c r="W591" s="977" t="str">
        <f t="shared" si="112"/>
        <v/>
      </c>
      <c r="X591" s="964" t="str" cm="1">
        <f t="array" ref="X591">IF(N591="","",IF(R591&lt;&gt;"","",IF(SUMPRODUCT(--(AN18:AN1500=X17),--(AM18:AM1500&lt;&gt;""),--ISNUMBER(SEARCH(" "&amp;AM18:AM1500&amp;" ",Q591)))&gt;0,X17,"")))</f>
        <v/>
      </c>
      <c r="Y591" s="964" t="str" cm="1">
        <f t="array" ref="Y591">IF(N591="","",IF(R591&lt;&gt;"","",IF(SUMPRODUCT(--(AN18:AN1500=Y17),--(AM18:AM1500&lt;&gt;""),--ISNUMBER(SEARCH(" "&amp;AM18:AM1500&amp;" ",Q591)))&gt;0,Y17,"")))</f>
        <v/>
      </c>
      <c r="Z591" s="964" t="str" cm="1">
        <f t="array" ref="Z591">IF(N591="","",IF(R591&lt;&gt;"","",IF(SUMPRODUCT(--(AN18:AN1500=Z17),--(AM18:AM1500&lt;&gt;""),--ISNUMBER(SEARCH(" "&amp;AM18:AM1500&amp;" ",Q591)))&gt;0,Z17,"")))</f>
        <v/>
      </c>
      <c r="AA591" s="964" t="str" cm="1">
        <f t="array" ref="AA591">IF(N591="","",IF(R591&lt;&gt;"","",IF(SUMPRODUCT(--(AN18:AN1500=AA17),--(AM18:AM1500&lt;&gt;""),--ISNUMBER(SEARCH(" "&amp;AM18:AM1500&amp;" ",Q591)))&gt;0,AA17,"")))</f>
        <v/>
      </c>
      <c r="AB591" s="964" t="str" cm="1">
        <f t="array" ref="AB591">IF(N591="","",IF(R591&lt;&gt;"","",IF(SUMPRODUCT(--(AN18:AN1500=AB17),--(AM18:AM1500&lt;&gt;""),--ISNUMBER(SEARCH(" "&amp;AM18:AM1500&amp;" ",Q591)))&gt;0,AB17,"")))</f>
        <v/>
      </c>
      <c r="AC591" s="964" t="str" cm="1">
        <f t="array" ref="AC591">IF(N591="","",IF(R591&lt;&gt;"","",IF(SUMPRODUCT(--(AN18:AN1500=AC17),--(AM18:AM1500&lt;&gt;""),--ISNUMBER(SEARCH(" "&amp;AM18:AM1500&amp;" ",Q591)))&gt;0,AC17,"")))</f>
        <v/>
      </c>
      <c r="AD591" s="964" t="str" cm="1">
        <f t="array" ref="AD591">IF(N591="","",IF(R591&lt;&gt;"","",IF(SUMPRODUCT(--(AN18:AN1500=AD17),--(AM18:AM1500&lt;&gt;""),--ISNUMBER(SEARCH(" "&amp;AM18:AM1500&amp;" ",Q591)))&gt;0,AD17,"")))</f>
        <v/>
      </c>
      <c r="AE591" s="964" t="str" cm="1">
        <f t="array" ref="AE591">IF(N591="","",IF(R591&lt;&gt;"","",IF(SUMPRODUCT(--(AN18:AN1500=AE17),--(AM18:AM1500&lt;&gt;""),--ISNUMBER(SEARCH(" "&amp;AM18:AM1500&amp;" ",Q591)))&gt;0,AE17,"")))</f>
        <v/>
      </c>
      <c r="AF591" s="964" t="str" cm="1">
        <f t="array" ref="AF591">IF(N591="","",IF(R591&lt;&gt;"","",IF(SUMPRODUCT(--(AN18:AN1500=AF17),--(AM18:AM1500&lt;&gt;""),--ISNUMBER(SEARCH(" "&amp;AM18:AM1500&amp;" ",Q591)))&gt;0,AF17,"")))</f>
        <v/>
      </c>
      <c r="AG591" s="964" t="str" cm="1">
        <f t="array" ref="AG591">IF(N591="","",IF(R591&lt;&gt;"","",IF(SUMPRODUCT(--(AN18:AN1500=AG17),--(AM18:AM1500&lt;&gt;""),--ISNUMBER(SEARCH(" "&amp;AM18:AM1500&amp;" ",Q591)))&gt;0,AG17,"")))</f>
        <v/>
      </c>
      <c r="AH591" s="964" t="str" cm="1">
        <f t="array" ref="AH591">IF(N591="","",IF(R591&lt;&gt;"","",IF(SUMPRODUCT(--(AN18:AN1500=AH17),--(AM18:AM1500&lt;&gt;""),--ISNUMBER(SEARCH(" "&amp;AM18:AM1500&amp;" ",Q591)))&gt;0,AH17,"")))</f>
        <v/>
      </c>
      <c r="AI591" s="964" t="str" cm="1">
        <f t="array" ref="AI591">IF(N591="","",IF(R591&lt;&gt;"","",IF(SUMPRODUCT(--(AN18:AN1500=AI17),--(AM18:AM1500&lt;&gt;""),--ISNUMBER(SEARCH(" "&amp;AM18:AM1500&amp;" ",Q591)))&gt;0,AI17,"")))</f>
        <v/>
      </c>
      <c r="AJ591" s="964" t="str" cm="1">
        <f t="array" ref="AJ591">IF(N591="","",IF(R591&lt;&gt;"","",IF(SUMPRODUCT(--(AN18:AN1500=AJ17),--(AM18:AM1500&lt;&gt;""),--ISNUMBER(SEARCH(" "&amp;AM18:AM1500&amp;" ",Q591)))&gt;0,AJ17,"")))</f>
        <v/>
      </c>
      <c r="AK591" s="964" t="str" cm="1">
        <f t="array" ref="AK591">IF(N591="","",IF(T591&lt;&gt;"",AK17,IF(S591&lt;&gt;"","",IF(R591&lt;&gt;"","",IF(SUMPRODUCT(--(AN18:AN1500=AK17),--(AM18:AM1500&lt;&gt;""),--ISNUMBER(SEARCH(" "&amp;AM18:AM1500&amp;" ",Q591)))&gt;0,AK17,"")))))</f>
        <v/>
      </c>
      <c r="AM591" s="964" t="s">
        <v>2469</v>
      </c>
      <c r="AN591" s="964" t="s">
        <v>1597</v>
      </c>
      <c r="BN591" s="49">
        <v>1</v>
      </c>
    </row>
    <row r="592" spans="3:66" ht="35.1" customHeight="1">
      <c r="C592" s="65"/>
      <c r="D592" s="984" t="str">
        <f t="shared" si="103"/>
        <v/>
      </c>
      <c r="E592" s="982"/>
      <c r="G592" s="963" t="str">
        <f>IF(H592="","",COUNTIF(H18:H592,"&lt;&gt;"))</f>
        <v/>
      </c>
      <c r="H592" s="958" t="str" cm="1">
        <f t="array" ref="H592">IF(L592="","",IF(LEN(L592)&lt;=MAX(10,G13),L592,IFERROR(LEFT(L592,LOOKUP(2,1/(MID(L592,ROW(1:500),1)=" ")/(ROW(1:500)&lt;=MAX(10,G13)),ROW(1:500))-1),LEFT(L592,MAX(10,G13)))))</f>
        <v/>
      </c>
      <c r="I592" s="963" t="str">
        <f t="shared" si="104"/>
        <v/>
      </c>
      <c r="J592" s="963" t="str">
        <f t="shared" si="105"/>
        <v/>
      </c>
      <c r="K592" s="964" t="str">
        <f>IF(M591&lt;&gt;"",K591,IF(K591&lt;MAX(A18:A317),K591+1,""))</f>
        <v/>
      </c>
      <c r="L592" s="965" t="str">
        <f>IF(K592="","",IF(M591&lt;&gt;"",M591,INDEX(E18:E317,MATCH(K592,A18:A317,0))))</f>
        <v/>
      </c>
      <c r="M592" s="965" t="str">
        <f t="shared" si="106"/>
        <v/>
      </c>
      <c r="N592" s="966" t="str">
        <f t="shared" si="107"/>
        <v/>
      </c>
      <c r="O592" s="967" t="str">
        <f t="shared" si="108"/>
        <v/>
      </c>
      <c r="P592" s="967" t="str">
        <f t="shared" si="109"/>
        <v/>
      </c>
      <c r="Q592" s="966" t="str">
        <f t="shared" si="110"/>
        <v/>
      </c>
      <c r="R592" s="967" t="str">
        <f>IF(N592="","",IF(COUNTIF(AP18:AP300,TRIM(Q592))&gt;0,"EXCLUSION EXACTE",""))</f>
        <v/>
      </c>
      <c r="S592" s="967" t="str" cm="1">
        <f t="array" ref="S592">IF(N592="","",IF(SUMPRODUCT(--(AP18:AP300&lt;&gt;""),--ISNUMBER(SEARCH(" "&amp;AP18:AP300&amp;" ",Q592)))&gt;0,"BLOQUE MOLLUSQUES",""))</f>
        <v/>
      </c>
      <c r="T592" s="967" t="str" cm="1">
        <f t="array" ref="T592">IF(N592="","",IF(SUMPRODUCT(--(AT18:AT300&lt;&gt;""),--ISNUMBER(SEARCH(" "&amp;AT18:AT300&amp;" ",Q592)))&gt;0,"FORCE MOLLUSQUES",""))</f>
        <v/>
      </c>
      <c r="U592" s="966" t="str">
        <f t="shared" si="111"/>
        <v/>
      </c>
      <c r="V592" s="966" t="str">
        <f t="shared" si="113"/>
        <v/>
      </c>
      <c r="W592" s="991" t="str">
        <f t="shared" si="112"/>
        <v/>
      </c>
      <c r="X592" s="967" t="str" cm="1">
        <f t="array" ref="X592">IF(N592="","",IF(R592&lt;&gt;"","",IF(SUMPRODUCT(--(AN18:AN1500=X17),--(AM18:AM1500&lt;&gt;""),--ISNUMBER(SEARCH(" "&amp;AM18:AM1500&amp;" ",Q592)))&gt;0,X17,"")))</f>
        <v/>
      </c>
      <c r="Y592" s="967" t="str" cm="1">
        <f t="array" ref="Y592">IF(N592="","",IF(R592&lt;&gt;"","",IF(SUMPRODUCT(--(AN18:AN1500=Y17),--(AM18:AM1500&lt;&gt;""),--ISNUMBER(SEARCH(" "&amp;AM18:AM1500&amp;" ",Q592)))&gt;0,Y17,"")))</f>
        <v/>
      </c>
      <c r="Z592" s="967" t="str" cm="1">
        <f t="array" ref="Z592">IF(N592="","",IF(R592&lt;&gt;"","",IF(SUMPRODUCT(--(AN18:AN1500=Z17),--(AM18:AM1500&lt;&gt;""),--ISNUMBER(SEARCH(" "&amp;AM18:AM1500&amp;" ",Q592)))&gt;0,Z17,"")))</f>
        <v/>
      </c>
      <c r="AA592" s="967" t="str" cm="1">
        <f t="array" ref="AA592">IF(N592="","",IF(R592&lt;&gt;"","",IF(SUMPRODUCT(--(AN18:AN1500=AA17),--(AM18:AM1500&lt;&gt;""),--ISNUMBER(SEARCH(" "&amp;AM18:AM1500&amp;" ",Q592)))&gt;0,AA17,"")))</f>
        <v/>
      </c>
      <c r="AB592" s="967" t="str" cm="1">
        <f t="array" ref="AB592">IF(N592="","",IF(R592&lt;&gt;"","",IF(SUMPRODUCT(--(AN18:AN1500=AB17),--(AM18:AM1500&lt;&gt;""),--ISNUMBER(SEARCH(" "&amp;AM18:AM1500&amp;" ",Q592)))&gt;0,AB17,"")))</f>
        <v/>
      </c>
      <c r="AC592" s="967" t="str" cm="1">
        <f t="array" ref="AC592">IF(N592="","",IF(R592&lt;&gt;"","",IF(SUMPRODUCT(--(AN18:AN1500=AC17),--(AM18:AM1500&lt;&gt;""),--ISNUMBER(SEARCH(" "&amp;AM18:AM1500&amp;" ",Q592)))&gt;0,AC17,"")))</f>
        <v/>
      </c>
      <c r="AD592" s="967" t="str" cm="1">
        <f t="array" ref="AD592">IF(N592="","",IF(R592&lt;&gt;"","",IF(SUMPRODUCT(--(AN18:AN1500=AD17),--(AM18:AM1500&lt;&gt;""),--ISNUMBER(SEARCH(" "&amp;AM18:AM1500&amp;" ",Q592)))&gt;0,AD17,"")))</f>
        <v/>
      </c>
      <c r="AE592" s="967" t="str" cm="1">
        <f t="array" ref="AE592">IF(N592="","",IF(R592&lt;&gt;"","",IF(SUMPRODUCT(--(AN18:AN1500=AE17),--(AM18:AM1500&lt;&gt;""),--ISNUMBER(SEARCH(" "&amp;AM18:AM1500&amp;" ",Q592)))&gt;0,AE17,"")))</f>
        <v/>
      </c>
      <c r="AF592" s="967" t="str" cm="1">
        <f t="array" ref="AF592">IF(N592="","",IF(R592&lt;&gt;"","",IF(SUMPRODUCT(--(AN18:AN1500=AF17),--(AM18:AM1500&lt;&gt;""),--ISNUMBER(SEARCH(" "&amp;AM18:AM1500&amp;" ",Q592)))&gt;0,AF17,"")))</f>
        <v/>
      </c>
      <c r="AG592" s="967" t="str" cm="1">
        <f t="array" ref="AG592">IF(N592="","",IF(R592&lt;&gt;"","",IF(SUMPRODUCT(--(AN18:AN1500=AG17),--(AM18:AM1500&lt;&gt;""),--ISNUMBER(SEARCH(" "&amp;AM18:AM1500&amp;" ",Q592)))&gt;0,AG17,"")))</f>
        <v/>
      </c>
      <c r="AH592" s="967" t="str" cm="1">
        <f t="array" ref="AH592">IF(N592="","",IF(R592&lt;&gt;"","",IF(SUMPRODUCT(--(AN18:AN1500=AH17),--(AM18:AM1500&lt;&gt;""),--ISNUMBER(SEARCH(" "&amp;AM18:AM1500&amp;" ",Q592)))&gt;0,AH17,"")))</f>
        <v/>
      </c>
      <c r="AI592" s="967" t="str" cm="1">
        <f t="array" ref="AI592">IF(N592="","",IF(R592&lt;&gt;"","",IF(SUMPRODUCT(--(AN18:AN1500=AI17),--(AM18:AM1500&lt;&gt;""),--ISNUMBER(SEARCH(" "&amp;AM18:AM1500&amp;" ",Q592)))&gt;0,AI17,"")))</f>
        <v/>
      </c>
      <c r="AJ592" s="967" t="str" cm="1">
        <f t="array" ref="AJ592">IF(N592="","",IF(R592&lt;&gt;"","",IF(SUMPRODUCT(--(AN18:AN1500=AJ17),--(AM18:AM1500&lt;&gt;""),--ISNUMBER(SEARCH(" "&amp;AM18:AM1500&amp;" ",Q592)))&gt;0,AJ17,"")))</f>
        <v/>
      </c>
      <c r="AK592" s="967" t="str" cm="1">
        <f t="array" ref="AK592">IF(N592="","",IF(T592&lt;&gt;"",AK17,IF(S592&lt;&gt;"","",IF(R592&lt;&gt;"","",IF(SUMPRODUCT(--(AN18:AN1500=AK17),--(AM18:AM1500&lt;&gt;""),--ISNUMBER(SEARCH(" "&amp;AM18:AM1500&amp;" ",Q592)))&gt;0,AK17,"")))))</f>
        <v/>
      </c>
      <c r="AM592" s="968" t="s">
        <v>2171</v>
      </c>
      <c r="AN592" s="968" t="s">
        <v>1597</v>
      </c>
      <c r="BN592" s="49">
        <v>1</v>
      </c>
    </row>
    <row r="593" spans="3:66" ht="35.1" customHeight="1">
      <c r="C593" s="65"/>
      <c r="D593" s="984" t="str">
        <f t="shared" ref="D593:D656" si="114">U593</f>
        <v/>
      </c>
      <c r="E593" s="982"/>
      <c r="G593" s="964" t="str">
        <f>IF(H593="","",COUNTIF(H18:H593,"&lt;&gt;"))</f>
        <v/>
      </c>
      <c r="H593" s="965" t="str" cm="1">
        <f t="array" ref="H593">IF(L593="","",IF(LEN(L593)&lt;=MAX(10,G13),L593,IFERROR(LEFT(L593,LOOKUP(2,1/(MID(L593,ROW(1:500),1)=" ")/(ROW(1:500)&lt;=MAX(10,G13)),ROW(1:500))-1),LEFT(L593,MAX(10,G13)))))</f>
        <v/>
      </c>
      <c r="I593" s="964" t="str">
        <f t="shared" si="104"/>
        <v/>
      </c>
      <c r="J593" s="964" t="str">
        <f t="shared" si="105"/>
        <v/>
      </c>
      <c r="K593" s="964" t="str">
        <f>IF(M592&lt;&gt;"",K592,IF(K592&lt;MAX(A18:A317),K592+1,""))</f>
        <v/>
      </c>
      <c r="L593" s="965" t="str">
        <f>IF(K593="","",IF(M592&lt;&gt;"",M592,INDEX(E18:E317,MATCH(K593,A18:A317,0))))</f>
        <v/>
      </c>
      <c r="M593" s="965" t="str">
        <f t="shared" si="106"/>
        <v/>
      </c>
      <c r="N593" s="965" t="str">
        <f t="shared" si="107"/>
        <v/>
      </c>
      <c r="O593" s="964" t="str">
        <f t="shared" si="108"/>
        <v/>
      </c>
      <c r="P593" s="964" t="str">
        <f t="shared" si="109"/>
        <v/>
      </c>
      <c r="Q593" s="965" t="str">
        <f t="shared" si="110"/>
        <v/>
      </c>
      <c r="R593" s="964" t="str">
        <f>IF(N593="","",IF(COUNTIF(AP18:AP300,TRIM(Q593))&gt;0,"EXCLUSION EXACTE",""))</f>
        <v/>
      </c>
      <c r="S593" s="964" t="str" cm="1">
        <f t="array" ref="S593">IF(N593="","",IF(SUMPRODUCT(--(AP18:AP300&lt;&gt;""),--ISNUMBER(SEARCH(" "&amp;AP18:AP300&amp;" ",Q593)))&gt;0,"BLOQUE MOLLUSQUES",""))</f>
        <v/>
      </c>
      <c r="T593" s="964" t="str" cm="1">
        <f t="array" ref="T593">IF(N593="","",IF(SUMPRODUCT(--(AT18:AT300&lt;&gt;""),--ISNUMBER(SEARCH(" "&amp;AT18:AT300&amp;" ",Q593)))&gt;0,"FORCE MOLLUSQUES",""))</f>
        <v/>
      </c>
      <c r="U593" s="965" t="str">
        <f t="shared" si="111"/>
        <v/>
      </c>
      <c r="V593" s="965" t="str">
        <f t="shared" si="113"/>
        <v/>
      </c>
      <c r="W593" s="977" t="str">
        <f t="shared" si="112"/>
        <v/>
      </c>
      <c r="X593" s="964" t="str" cm="1">
        <f t="array" ref="X593">IF(N593="","",IF(R593&lt;&gt;"","",IF(SUMPRODUCT(--(AN18:AN1500=X17),--(AM18:AM1500&lt;&gt;""),--ISNUMBER(SEARCH(" "&amp;AM18:AM1500&amp;" ",Q593)))&gt;0,X17,"")))</f>
        <v/>
      </c>
      <c r="Y593" s="964" t="str" cm="1">
        <f t="array" ref="Y593">IF(N593="","",IF(R593&lt;&gt;"","",IF(SUMPRODUCT(--(AN18:AN1500=Y17),--(AM18:AM1500&lt;&gt;""),--ISNUMBER(SEARCH(" "&amp;AM18:AM1500&amp;" ",Q593)))&gt;0,Y17,"")))</f>
        <v/>
      </c>
      <c r="Z593" s="964" t="str" cm="1">
        <f t="array" ref="Z593">IF(N593="","",IF(R593&lt;&gt;"","",IF(SUMPRODUCT(--(AN18:AN1500=Z17),--(AM18:AM1500&lt;&gt;""),--ISNUMBER(SEARCH(" "&amp;AM18:AM1500&amp;" ",Q593)))&gt;0,Z17,"")))</f>
        <v/>
      </c>
      <c r="AA593" s="964" t="str" cm="1">
        <f t="array" ref="AA593">IF(N593="","",IF(R593&lt;&gt;"","",IF(SUMPRODUCT(--(AN18:AN1500=AA17),--(AM18:AM1500&lt;&gt;""),--ISNUMBER(SEARCH(" "&amp;AM18:AM1500&amp;" ",Q593)))&gt;0,AA17,"")))</f>
        <v/>
      </c>
      <c r="AB593" s="964" t="str" cm="1">
        <f t="array" ref="AB593">IF(N593="","",IF(R593&lt;&gt;"","",IF(SUMPRODUCT(--(AN18:AN1500=AB17),--(AM18:AM1500&lt;&gt;""),--ISNUMBER(SEARCH(" "&amp;AM18:AM1500&amp;" ",Q593)))&gt;0,AB17,"")))</f>
        <v/>
      </c>
      <c r="AC593" s="964" t="str" cm="1">
        <f t="array" ref="AC593">IF(N593="","",IF(R593&lt;&gt;"","",IF(SUMPRODUCT(--(AN18:AN1500=AC17),--(AM18:AM1500&lt;&gt;""),--ISNUMBER(SEARCH(" "&amp;AM18:AM1500&amp;" ",Q593)))&gt;0,AC17,"")))</f>
        <v/>
      </c>
      <c r="AD593" s="964" t="str" cm="1">
        <f t="array" ref="AD593">IF(N593="","",IF(R593&lt;&gt;"","",IF(SUMPRODUCT(--(AN18:AN1500=AD17),--(AM18:AM1500&lt;&gt;""),--ISNUMBER(SEARCH(" "&amp;AM18:AM1500&amp;" ",Q593)))&gt;0,AD17,"")))</f>
        <v/>
      </c>
      <c r="AE593" s="964" t="str" cm="1">
        <f t="array" ref="AE593">IF(N593="","",IF(R593&lt;&gt;"","",IF(SUMPRODUCT(--(AN18:AN1500=AE17),--(AM18:AM1500&lt;&gt;""),--ISNUMBER(SEARCH(" "&amp;AM18:AM1500&amp;" ",Q593)))&gt;0,AE17,"")))</f>
        <v/>
      </c>
      <c r="AF593" s="964" t="str" cm="1">
        <f t="array" ref="AF593">IF(N593="","",IF(R593&lt;&gt;"","",IF(SUMPRODUCT(--(AN18:AN1500=AF17),--(AM18:AM1500&lt;&gt;""),--ISNUMBER(SEARCH(" "&amp;AM18:AM1500&amp;" ",Q593)))&gt;0,AF17,"")))</f>
        <v/>
      </c>
      <c r="AG593" s="964" t="str" cm="1">
        <f t="array" ref="AG593">IF(N593="","",IF(R593&lt;&gt;"","",IF(SUMPRODUCT(--(AN18:AN1500=AG17),--(AM18:AM1500&lt;&gt;""),--ISNUMBER(SEARCH(" "&amp;AM18:AM1500&amp;" ",Q593)))&gt;0,AG17,"")))</f>
        <v/>
      </c>
      <c r="AH593" s="964" t="str" cm="1">
        <f t="array" ref="AH593">IF(N593="","",IF(R593&lt;&gt;"","",IF(SUMPRODUCT(--(AN18:AN1500=AH17),--(AM18:AM1500&lt;&gt;""),--ISNUMBER(SEARCH(" "&amp;AM18:AM1500&amp;" ",Q593)))&gt;0,AH17,"")))</f>
        <v/>
      </c>
      <c r="AI593" s="964" t="str" cm="1">
        <f t="array" ref="AI593">IF(N593="","",IF(R593&lt;&gt;"","",IF(SUMPRODUCT(--(AN18:AN1500=AI17),--(AM18:AM1500&lt;&gt;""),--ISNUMBER(SEARCH(" "&amp;AM18:AM1500&amp;" ",Q593)))&gt;0,AI17,"")))</f>
        <v/>
      </c>
      <c r="AJ593" s="964" t="str" cm="1">
        <f t="array" ref="AJ593">IF(N593="","",IF(R593&lt;&gt;"","",IF(SUMPRODUCT(--(AN18:AN1500=AJ17),--(AM18:AM1500&lt;&gt;""),--ISNUMBER(SEARCH(" "&amp;AM18:AM1500&amp;" ",Q593)))&gt;0,AJ17,"")))</f>
        <v/>
      </c>
      <c r="AK593" s="964" t="str" cm="1">
        <f t="array" ref="AK593">IF(N593="","",IF(T593&lt;&gt;"",AK17,IF(S593&lt;&gt;"","",IF(R593&lt;&gt;"","",IF(SUMPRODUCT(--(AN18:AN1500=AK17),--(AM18:AM1500&lt;&gt;""),--ISNUMBER(SEARCH(" "&amp;AM18:AM1500&amp;" ",Q593)))&gt;0,AK17,"")))))</f>
        <v/>
      </c>
      <c r="AM593" s="964" t="s">
        <v>2470</v>
      </c>
      <c r="AN593" s="964" t="s">
        <v>1597</v>
      </c>
      <c r="BN593" s="49">
        <v>1</v>
      </c>
    </row>
    <row r="594" spans="3:66" ht="35.1" customHeight="1">
      <c r="C594" s="65"/>
      <c r="D594" s="984" t="str">
        <f t="shared" si="114"/>
        <v/>
      </c>
      <c r="E594" s="982"/>
      <c r="G594" s="963" t="str">
        <f>IF(H594="","",COUNTIF(H18:H594,"&lt;&gt;"))</f>
        <v/>
      </c>
      <c r="H594" s="958" t="str" cm="1">
        <f t="array" ref="H594">IF(L594="","",IF(LEN(L594)&lt;=MAX(10,G13),L594,IFERROR(LEFT(L594,LOOKUP(2,1/(MID(L594,ROW(1:500),1)=" ")/(ROW(1:500)&lt;=MAX(10,G13)),ROW(1:500))-1),LEFT(L594,MAX(10,G13)))))</f>
        <v/>
      </c>
      <c r="I594" s="963" t="str">
        <f t="shared" ref="I594:I617" si="115">IF(H594="","",LEN(H594))</f>
        <v/>
      </c>
      <c r="J594" s="963" t="str">
        <f t="shared" ref="J594:J617" si="116">IF(H594="","",K594)</f>
        <v/>
      </c>
      <c r="K594" s="964" t="str">
        <f>IF(M593&lt;&gt;"",K593,IF(K593&lt;MAX(A18:A317),K593+1,""))</f>
        <v/>
      </c>
      <c r="L594" s="965" t="str">
        <f>IF(K594="","",IF(M593&lt;&gt;"",M593,INDEX(E18:E317,MATCH(K594,A18:A317,0))))</f>
        <v/>
      </c>
      <c r="M594" s="965" t="str">
        <f t="shared" ref="M594:M617" si="117">IF(L594="","",IF(LEN(L594)&lt;=LEN(H594),"",TRIM(MID(L594,LEN(H594)+1,9999))))</f>
        <v/>
      </c>
      <c r="N594" s="966" t="str">
        <f t="shared" ref="N594:N617" si="118">IF(H594="","",H594)</f>
        <v/>
      </c>
      <c r="O594" s="967" t="str">
        <f t="shared" ref="O594:O617" si="119">IF(N594="","",LOWER(CLEAN(SUBSTITUTE(SUBSTITUTE(SUBSTITUTE(N594,CHAR(160)," "),CHAR(10)," "),CHAR(13)," "))))</f>
        <v/>
      </c>
      <c r="P594" s="967" t="str">
        <f t="shared" ref="P594:P617" si="120">IF(N594="","",SUBSTITUTE(SUBSTITUTE(SUBSTITUTE(SUBSTITUTE(SUBSTITUTE(SUBSTITUTE(SUBSTITUTE(SUBSTITUTE(SUBSTITUTE(SUBSTITUTE(SUBSTITUTE(SUBSTITUTE(SUBSTITUTE(SUBSTITUTE(SUBSTITUTE(SUBSTITUTE(SUBSTITUTE(SUBSTITUTE(SUBSTITUTE(SUBSTITUTE(SUBSTITUTE(SUBSTITUTE(SUBSTITUTE(O594,"à","a"),"â","a"),"ä","a"),"á","a"),"ç","c"),"œ","oe"),"æ","ae"),"é","e"),"è","e"),"ê","e"),"ë","e"),"í","i"),"î","i"),"ï","i"),"ì","i"),"ô","o"),"ö","o"),"ó","o"),"ò","o"),"ù","u"),"û","u"),"ü","u"),"ñ","n"))</f>
        <v/>
      </c>
      <c r="Q594" s="966" t="str">
        <f t="shared" ref="Q594:Q617" si="121">IF(N594="","","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594,"’"," "),"."," "),","," "),";"," "),":"," "),"/"," "),"("," "),")"," "),"-"," "),"_"," "),"!"," "),"?"," "),"*"," "),"["," "),"]"," "),"{"," "),"}"," "),"&lt;"," "),"&gt;"," "),"="," "),"+"," "),"•"," "),"►"," "),"▼"," "),"▲"," "),"◄"," "),"«"," "),"»"," "),"“"," "),"”"," "),CHAR(39)," "),CHAR(34)," "),"  "," "),"  "," "),"  "," "),"  "," "))&amp;" ")</f>
        <v/>
      </c>
      <c r="R594" s="967" t="str">
        <f>IF(N594="","",IF(COUNTIF(AP18:AP300,TRIM(Q594))&gt;0,"EXCLUSION EXACTE",""))</f>
        <v/>
      </c>
      <c r="S594" s="967" t="str" cm="1">
        <f t="array" ref="S594">IF(N594="","",IF(SUMPRODUCT(--(AP18:AP300&lt;&gt;""),--ISNUMBER(SEARCH(" "&amp;AP18:AP300&amp;" ",Q594)))&gt;0,"BLOQUE MOLLUSQUES",""))</f>
        <v/>
      </c>
      <c r="T594" s="967" t="str" cm="1">
        <f t="array" ref="T594">IF(N594="","",IF(SUMPRODUCT(--(AT18:AT300&lt;&gt;""),--ISNUMBER(SEARCH(" "&amp;AT18:AT300&amp;" ",Q594)))&gt;0,"FORCE MOLLUSQUES",""))</f>
        <v/>
      </c>
      <c r="U594" s="966" t="str">
        <f t="shared" ref="U594:U617" si="122">IF(N594="","",IF(COUNTIF(X594:AK594,"⚠*")=0,"",TRIM(X594&amp;" "&amp;Y594&amp;" "&amp;Z594&amp;" "&amp;AA594&amp;" "&amp;AB594&amp;" "&amp;AC594&amp;" "&amp;AD594&amp;" "&amp;AE594&amp;" "&amp;AF594&amp;" "&amp;AG594&amp;" "&amp;AH594&amp;" "&amp;AI594&amp;" "&amp;AJ594&amp;" "&amp;AK594)))</f>
        <v/>
      </c>
      <c r="V594" s="966" t="str">
        <f t="shared" si="113"/>
        <v/>
      </c>
      <c r="W594" s="991" t="str">
        <f t="shared" ref="W594:W617" si="123">IF(N594="","",COUNTIF(X594:AK594,"⚠*"))</f>
        <v/>
      </c>
      <c r="X594" s="967" t="str" cm="1">
        <f t="array" ref="X594">IF(N594="","",IF(R594&lt;&gt;"","",IF(SUMPRODUCT(--(AN18:AN1500=X17),--(AM18:AM1500&lt;&gt;""),--ISNUMBER(SEARCH(" "&amp;AM18:AM1500&amp;" ",Q594)))&gt;0,X17,"")))</f>
        <v/>
      </c>
      <c r="Y594" s="967" t="str" cm="1">
        <f t="array" ref="Y594">IF(N594="","",IF(R594&lt;&gt;"","",IF(SUMPRODUCT(--(AN18:AN1500=Y17),--(AM18:AM1500&lt;&gt;""),--ISNUMBER(SEARCH(" "&amp;AM18:AM1500&amp;" ",Q594)))&gt;0,Y17,"")))</f>
        <v/>
      </c>
      <c r="Z594" s="967" t="str" cm="1">
        <f t="array" ref="Z594">IF(N594="","",IF(R594&lt;&gt;"","",IF(SUMPRODUCT(--(AN18:AN1500=Z17),--(AM18:AM1500&lt;&gt;""),--ISNUMBER(SEARCH(" "&amp;AM18:AM1500&amp;" ",Q594)))&gt;0,Z17,"")))</f>
        <v/>
      </c>
      <c r="AA594" s="967" t="str" cm="1">
        <f t="array" ref="AA594">IF(N594="","",IF(R594&lt;&gt;"","",IF(SUMPRODUCT(--(AN18:AN1500=AA17),--(AM18:AM1500&lt;&gt;""),--ISNUMBER(SEARCH(" "&amp;AM18:AM1500&amp;" ",Q594)))&gt;0,AA17,"")))</f>
        <v/>
      </c>
      <c r="AB594" s="967" t="str" cm="1">
        <f t="array" ref="AB594">IF(N594="","",IF(R594&lt;&gt;"","",IF(SUMPRODUCT(--(AN18:AN1500=AB17),--(AM18:AM1500&lt;&gt;""),--ISNUMBER(SEARCH(" "&amp;AM18:AM1500&amp;" ",Q594)))&gt;0,AB17,"")))</f>
        <v/>
      </c>
      <c r="AC594" s="967" t="str" cm="1">
        <f t="array" ref="AC594">IF(N594="","",IF(R594&lt;&gt;"","",IF(SUMPRODUCT(--(AN18:AN1500=AC17),--(AM18:AM1500&lt;&gt;""),--ISNUMBER(SEARCH(" "&amp;AM18:AM1500&amp;" ",Q594)))&gt;0,AC17,"")))</f>
        <v/>
      </c>
      <c r="AD594" s="967" t="str" cm="1">
        <f t="array" ref="AD594">IF(N594="","",IF(R594&lt;&gt;"","",IF(SUMPRODUCT(--(AN18:AN1500=AD17),--(AM18:AM1500&lt;&gt;""),--ISNUMBER(SEARCH(" "&amp;AM18:AM1500&amp;" ",Q594)))&gt;0,AD17,"")))</f>
        <v/>
      </c>
      <c r="AE594" s="967" t="str" cm="1">
        <f t="array" ref="AE594">IF(N594="","",IF(R594&lt;&gt;"","",IF(SUMPRODUCT(--(AN18:AN1500=AE17),--(AM18:AM1500&lt;&gt;""),--ISNUMBER(SEARCH(" "&amp;AM18:AM1500&amp;" ",Q594)))&gt;0,AE17,"")))</f>
        <v/>
      </c>
      <c r="AF594" s="967" t="str" cm="1">
        <f t="array" ref="AF594">IF(N594="","",IF(R594&lt;&gt;"","",IF(SUMPRODUCT(--(AN18:AN1500=AF17),--(AM18:AM1500&lt;&gt;""),--ISNUMBER(SEARCH(" "&amp;AM18:AM1500&amp;" ",Q594)))&gt;0,AF17,"")))</f>
        <v/>
      </c>
      <c r="AG594" s="967" t="str" cm="1">
        <f t="array" ref="AG594">IF(N594="","",IF(R594&lt;&gt;"","",IF(SUMPRODUCT(--(AN18:AN1500=AG17),--(AM18:AM1500&lt;&gt;""),--ISNUMBER(SEARCH(" "&amp;AM18:AM1500&amp;" ",Q594)))&gt;0,AG17,"")))</f>
        <v/>
      </c>
      <c r="AH594" s="967" t="str" cm="1">
        <f t="array" ref="AH594">IF(N594="","",IF(R594&lt;&gt;"","",IF(SUMPRODUCT(--(AN18:AN1500=AH17),--(AM18:AM1500&lt;&gt;""),--ISNUMBER(SEARCH(" "&amp;AM18:AM1500&amp;" ",Q594)))&gt;0,AH17,"")))</f>
        <v/>
      </c>
      <c r="AI594" s="967" t="str" cm="1">
        <f t="array" ref="AI594">IF(N594="","",IF(R594&lt;&gt;"","",IF(SUMPRODUCT(--(AN18:AN1500=AI17),--(AM18:AM1500&lt;&gt;""),--ISNUMBER(SEARCH(" "&amp;AM18:AM1500&amp;" ",Q594)))&gt;0,AI17,"")))</f>
        <v/>
      </c>
      <c r="AJ594" s="967" t="str" cm="1">
        <f t="array" ref="AJ594">IF(N594="","",IF(R594&lt;&gt;"","",IF(SUMPRODUCT(--(AN18:AN1500=AJ17),--(AM18:AM1500&lt;&gt;""),--ISNUMBER(SEARCH(" "&amp;AM18:AM1500&amp;" ",Q594)))&gt;0,AJ17,"")))</f>
        <v/>
      </c>
      <c r="AK594" s="967" t="str" cm="1">
        <f t="array" ref="AK594">IF(N594="","",IF(T594&lt;&gt;"",AK17,IF(S594&lt;&gt;"","",IF(R594&lt;&gt;"","",IF(SUMPRODUCT(--(AN18:AN1500=AK17),--(AM18:AM1500&lt;&gt;""),--ISNUMBER(SEARCH(" "&amp;AM18:AM1500&amp;" ",Q594)))&gt;0,AK17,"")))))</f>
        <v/>
      </c>
      <c r="AM594" s="968" t="s">
        <v>2306</v>
      </c>
      <c r="AN594" s="968" t="s">
        <v>1597</v>
      </c>
      <c r="BN594" s="49">
        <v>1</v>
      </c>
    </row>
    <row r="595" spans="3:66" ht="35.1" customHeight="1">
      <c r="C595" s="65"/>
      <c r="D595" s="984" t="str">
        <f t="shared" si="114"/>
        <v/>
      </c>
      <c r="E595" s="982"/>
      <c r="G595" s="964" t="str">
        <f>IF(H595="","",COUNTIF(H18:H595,"&lt;&gt;"))</f>
        <v/>
      </c>
      <c r="H595" s="965" t="str" cm="1">
        <f t="array" ref="H595">IF(L595="","",IF(LEN(L595)&lt;=MAX(10,G13),L595,IFERROR(LEFT(L595,LOOKUP(2,1/(MID(L595,ROW(1:500),1)=" ")/(ROW(1:500)&lt;=MAX(10,G13)),ROW(1:500))-1),LEFT(L595,MAX(10,G13)))))</f>
        <v/>
      </c>
      <c r="I595" s="964" t="str">
        <f t="shared" si="115"/>
        <v/>
      </c>
      <c r="J595" s="964" t="str">
        <f t="shared" si="116"/>
        <v/>
      </c>
      <c r="K595" s="964" t="str">
        <f>IF(M594&lt;&gt;"",K594,IF(K594&lt;MAX(A18:A317),K594+1,""))</f>
        <v/>
      </c>
      <c r="L595" s="965" t="str">
        <f>IF(K595="","",IF(M594&lt;&gt;"",M594,INDEX(E18:E317,MATCH(K595,A18:A317,0))))</f>
        <v/>
      </c>
      <c r="M595" s="965" t="str">
        <f t="shared" si="117"/>
        <v/>
      </c>
      <c r="N595" s="965" t="str">
        <f t="shared" si="118"/>
        <v/>
      </c>
      <c r="O595" s="964" t="str">
        <f t="shared" si="119"/>
        <v/>
      </c>
      <c r="P595" s="964" t="str">
        <f t="shared" si="120"/>
        <v/>
      </c>
      <c r="Q595" s="965" t="str">
        <f t="shared" si="121"/>
        <v/>
      </c>
      <c r="R595" s="964" t="str">
        <f>IF(N595="","",IF(COUNTIF(AP18:AP300,TRIM(Q595))&gt;0,"EXCLUSION EXACTE",""))</f>
        <v/>
      </c>
      <c r="S595" s="964" t="str" cm="1">
        <f t="array" ref="S595">IF(N595="","",IF(SUMPRODUCT(--(AP18:AP300&lt;&gt;""),--ISNUMBER(SEARCH(" "&amp;AP18:AP300&amp;" ",Q595)))&gt;0,"BLOQUE MOLLUSQUES",""))</f>
        <v/>
      </c>
      <c r="T595" s="964" t="str" cm="1">
        <f t="array" ref="T595">IF(N595="","",IF(SUMPRODUCT(--(AT18:AT300&lt;&gt;""),--ISNUMBER(SEARCH(" "&amp;AT18:AT300&amp;" ",Q595)))&gt;0,"FORCE MOLLUSQUES",""))</f>
        <v/>
      </c>
      <c r="U595" s="965" t="str">
        <f t="shared" si="122"/>
        <v/>
      </c>
      <c r="V595" s="965" t="str">
        <f t="shared" ref="V595:V617" si="124">IF(N595="","",N595&amp;IF(U595&lt;&gt;""," *",""))</f>
        <v/>
      </c>
      <c r="W595" s="977" t="str">
        <f t="shared" si="123"/>
        <v/>
      </c>
      <c r="X595" s="964" t="str" cm="1">
        <f t="array" ref="X595">IF(N595="","",IF(R595&lt;&gt;"","",IF(SUMPRODUCT(--(AN18:AN1500=X17),--(AM18:AM1500&lt;&gt;""),--ISNUMBER(SEARCH(" "&amp;AM18:AM1500&amp;" ",Q595)))&gt;0,X17,"")))</f>
        <v/>
      </c>
      <c r="Y595" s="964" t="str" cm="1">
        <f t="array" ref="Y595">IF(N595="","",IF(R595&lt;&gt;"","",IF(SUMPRODUCT(--(AN18:AN1500=Y17),--(AM18:AM1500&lt;&gt;""),--ISNUMBER(SEARCH(" "&amp;AM18:AM1500&amp;" ",Q595)))&gt;0,Y17,"")))</f>
        <v/>
      </c>
      <c r="Z595" s="964" t="str" cm="1">
        <f t="array" ref="Z595">IF(N595="","",IF(R595&lt;&gt;"","",IF(SUMPRODUCT(--(AN18:AN1500=Z17),--(AM18:AM1500&lt;&gt;""),--ISNUMBER(SEARCH(" "&amp;AM18:AM1500&amp;" ",Q595)))&gt;0,Z17,"")))</f>
        <v/>
      </c>
      <c r="AA595" s="964" t="str" cm="1">
        <f t="array" ref="AA595">IF(N595="","",IF(R595&lt;&gt;"","",IF(SUMPRODUCT(--(AN18:AN1500=AA17),--(AM18:AM1500&lt;&gt;""),--ISNUMBER(SEARCH(" "&amp;AM18:AM1500&amp;" ",Q595)))&gt;0,AA17,"")))</f>
        <v/>
      </c>
      <c r="AB595" s="964" t="str" cm="1">
        <f t="array" ref="AB595">IF(N595="","",IF(R595&lt;&gt;"","",IF(SUMPRODUCT(--(AN18:AN1500=AB17),--(AM18:AM1500&lt;&gt;""),--ISNUMBER(SEARCH(" "&amp;AM18:AM1500&amp;" ",Q595)))&gt;0,AB17,"")))</f>
        <v/>
      </c>
      <c r="AC595" s="964" t="str" cm="1">
        <f t="array" ref="AC595">IF(N595="","",IF(R595&lt;&gt;"","",IF(SUMPRODUCT(--(AN18:AN1500=AC17),--(AM18:AM1500&lt;&gt;""),--ISNUMBER(SEARCH(" "&amp;AM18:AM1500&amp;" ",Q595)))&gt;0,AC17,"")))</f>
        <v/>
      </c>
      <c r="AD595" s="964" t="str" cm="1">
        <f t="array" ref="AD595">IF(N595="","",IF(R595&lt;&gt;"","",IF(SUMPRODUCT(--(AN18:AN1500=AD17),--(AM18:AM1500&lt;&gt;""),--ISNUMBER(SEARCH(" "&amp;AM18:AM1500&amp;" ",Q595)))&gt;0,AD17,"")))</f>
        <v/>
      </c>
      <c r="AE595" s="964" t="str" cm="1">
        <f t="array" ref="AE595">IF(N595="","",IF(R595&lt;&gt;"","",IF(SUMPRODUCT(--(AN18:AN1500=AE17),--(AM18:AM1500&lt;&gt;""),--ISNUMBER(SEARCH(" "&amp;AM18:AM1500&amp;" ",Q595)))&gt;0,AE17,"")))</f>
        <v/>
      </c>
      <c r="AF595" s="964" t="str" cm="1">
        <f t="array" ref="AF595">IF(N595="","",IF(R595&lt;&gt;"","",IF(SUMPRODUCT(--(AN18:AN1500=AF17),--(AM18:AM1500&lt;&gt;""),--ISNUMBER(SEARCH(" "&amp;AM18:AM1500&amp;" ",Q595)))&gt;0,AF17,"")))</f>
        <v/>
      </c>
      <c r="AG595" s="964" t="str" cm="1">
        <f t="array" ref="AG595">IF(N595="","",IF(R595&lt;&gt;"","",IF(SUMPRODUCT(--(AN18:AN1500=AG17),--(AM18:AM1500&lt;&gt;""),--ISNUMBER(SEARCH(" "&amp;AM18:AM1500&amp;" ",Q595)))&gt;0,AG17,"")))</f>
        <v/>
      </c>
      <c r="AH595" s="964" t="str" cm="1">
        <f t="array" ref="AH595">IF(N595="","",IF(R595&lt;&gt;"","",IF(SUMPRODUCT(--(AN18:AN1500=AH17),--(AM18:AM1500&lt;&gt;""),--ISNUMBER(SEARCH(" "&amp;AM18:AM1500&amp;" ",Q595)))&gt;0,AH17,"")))</f>
        <v/>
      </c>
      <c r="AI595" s="964" t="str" cm="1">
        <f t="array" ref="AI595">IF(N595="","",IF(R595&lt;&gt;"","",IF(SUMPRODUCT(--(AN18:AN1500=AI17),--(AM18:AM1500&lt;&gt;""),--ISNUMBER(SEARCH(" "&amp;AM18:AM1500&amp;" ",Q595)))&gt;0,AI17,"")))</f>
        <v/>
      </c>
      <c r="AJ595" s="964" t="str" cm="1">
        <f t="array" ref="AJ595">IF(N595="","",IF(R595&lt;&gt;"","",IF(SUMPRODUCT(--(AN18:AN1500=AJ17),--(AM18:AM1500&lt;&gt;""),--ISNUMBER(SEARCH(" "&amp;AM18:AM1500&amp;" ",Q595)))&gt;0,AJ17,"")))</f>
        <v/>
      </c>
      <c r="AK595" s="964" t="str" cm="1">
        <f t="array" ref="AK595">IF(N595="","",IF(T595&lt;&gt;"",AK17,IF(S595&lt;&gt;"","",IF(R595&lt;&gt;"","",IF(SUMPRODUCT(--(AN18:AN1500=AK17),--(AM18:AM1500&lt;&gt;""),--ISNUMBER(SEARCH(" "&amp;AM18:AM1500&amp;" ",Q595)))&gt;0,AK17,"")))))</f>
        <v/>
      </c>
      <c r="AM595" s="964" t="s">
        <v>2307</v>
      </c>
      <c r="AN595" s="964" t="s">
        <v>1597</v>
      </c>
      <c r="BN595" s="49">
        <v>1</v>
      </c>
    </row>
    <row r="596" spans="3:66" ht="35.1" customHeight="1">
      <c r="C596" s="65"/>
      <c r="D596" s="984" t="str">
        <f t="shared" si="114"/>
        <v/>
      </c>
      <c r="E596" s="982"/>
      <c r="G596" s="963" t="str">
        <f>IF(H596="","",COUNTIF(H18:H596,"&lt;&gt;"))</f>
        <v/>
      </c>
      <c r="H596" s="958" t="str" cm="1">
        <f t="array" ref="H596">IF(L596="","",IF(LEN(L596)&lt;=MAX(10,G13),L596,IFERROR(LEFT(L596,LOOKUP(2,1/(MID(L596,ROW(1:500),1)=" ")/(ROW(1:500)&lt;=MAX(10,G13)),ROW(1:500))-1),LEFT(L596,MAX(10,G13)))))</f>
        <v/>
      </c>
      <c r="I596" s="963" t="str">
        <f t="shared" si="115"/>
        <v/>
      </c>
      <c r="J596" s="963" t="str">
        <f t="shared" si="116"/>
        <v/>
      </c>
      <c r="K596" s="964" t="str">
        <f>IF(M595&lt;&gt;"",K595,IF(K595&lt;MAX(A18:A317),K595+1,""))</f>
        <v/>
      </c>
      <c r="L596" s="965" t="str">
        <f>IF(K596="","",IF(M595&lt;&gt;"",M595,INDEX(E18:E317,MATCH(K596,A18:A317,0))))</f>
        <v/>
      </c>
      <c r="M596" s="965" t="str">
        <f t="shared" si="117"/>
        <v/>
      </c>
      <c r="N596" s="966" t="str">
        <f t="shared" si="118"/>
        <v/>
      </c>
      <c r="O596" s="967" t="str">
        <f t="shared" si="119"/>
        <v/>
      </c>
      <c r="P596" s="967" t="str">
        <f t="shared" si="120"/>
        <v/>
      </c>
      <c r="Q596" s="966" t="str">
        <f t="shared" si="121"/>
        <v/>
      </c>
      <c r="R596" s="967" t="str">
        <f>IF(N596="","",IF(COUNTIF(AP18:AP300,TRIM(Q596))&gt;0,"EXCLUSION EXACTE",""))</f>
        <v/>
      </c>
      <c r="S596" s="967" t="str" cm="1">
        <f t="array" ref="S596">IF(N596="","",IF(SUMPRODUCT(--(AP18:AP300&lt;&gt;""),--ISNUMBER(SEARCH(" "&amp;AP18:AP300&amp;" ",Q596)))&gt;0,"BLOQUE MOLLUSQUES",""))</f>
        <v/>
      </c>
      <c r="T596" s="967" t="str" cm="1">
        <f t="array" ref="T596">IF(N596="","",IF(SUMPRODUCT(--(AT18:AT300&lt;&gt;""),--ISNUMBER(SEARCH(" "&amp;AT18:AT300&amp;" ",Q596)))&gt;0,"FORCE MOLLUSQUES",""))</f>
        <v/>
      </c>
      <c r="U596" s="966" t="str">
        <f t="shared" si="122"/>
        <v/>
      </c>
      <c r="V596" s="966" t="str">
        <f t="shared" si="124"/>
        <v/>
      </c>
      <c r="W596" s="991" t="str">
        <f t="shared" si="123"/>
        <v/>
      </c>
      <c r="X596" s="967" t="str" cm="1">
        <f t="array" ref="X596">IF(N596="","",IF(R596&lt;&gt;"","",IF(SUMPRODUCT(--(AN18:AN1500=X17),--(AM18:AM1500&lt;&gt;""),--ISNUMBER(SEARCH(" "&amp;AM18:AM1500&amp;" ",Q596)))&gt;0,X17,"")))</f>
        <v/>
      </c>
      <c r="Y596" s="967" t="str" cm="1">
        <f t="array" ref="Y596">IF(N596="","",IF(R596&lt;&gt;"","",IF(SUMPRODUCT(--(AN18:AN1500=Y17),--(AM18:AM1500&lt;&gt;""),--ISNUMBER(SEARCH(" "&amp;AM18:AM1500&amp;" ",Q596)))&gt;0,Y17,"")))</f>
        <v/>
      </c>
      <c r="Z596" s="967" t="str" cm="1">
        <f t="array" ref="Z596">IF(N596="","",IF(R596&lt;&gt;"","",IF(SUMPRODUCT(--(AN18:AN1500=Z17),--(AM18:AM1500&lt;&gt;""),--ISNUMBER(SEARCH(" "&amp;AM18:AM1500&amp;" ",Q596)))&gt;0,Z17,"")))</f>
        <v/>
      </c>
      <c r="AA596" s="967" t="str" cm="1">
        <f t="array" ref="AA596">IF(N596="","",IF(R596&lt;&gt;"","",IF(SUMPRODUCT(--(AN18:AN1500=AA17),--(AM18:AM1500&lt;&gt;""),--ISNUMBER(SEARCH(" "&amp;AM18:AM1500&amp;" ",Q596)))&gt;0,AA17,"")))</f>
        <v/>
      </c>
      <c r="AB596" s="967" t="str" cm="1">
        <f t="array" ref="AB596">IF(N596="","",IF(R596&lt;&gt;"","",IF(SUMPRODUCT(--(AN18:AN1500=AB17),--(AM18:AM1500&lt;&gt;""),--ISNUMBER(SEARCH(" "&amp;AM18:AM1500&amp;" ",Q596)))&gt;0,AB17,"")))</f>
        <v/>
      </c>
      <c r="AC596" s="967" t="str" cm="1">
        <f t="array" ref="AC596">IF(N596="","",IF(R596&lt;&gt;"","",IF(SUMPRODUCT(--(AN18:AN1500=AC17),--(AM18:AM1500&lt;&gt;""),--ISNUMBER(SEARCH(" "&amp;AM18:AM1500&amp;" ",Q596)))&gt;0,AC17,"")))</f>
        <v/>
      </c>
      <c r="AD596" s="967" t="str" cm="1">
        <f t="array" ref="AD596">IF(N596="","",IF(R596&lt;&gt;"","",IF(SUMPRODUCT(--(AN18:AN1500=AD17),--(AM18:AM1500&lt;&gt;""),--ISNUMBER(SEARCH(" "&amp;AM18:AM1500&amp;" ",Q596)))&gt;0,AD17,"")))</f>
        <v/>
      </c>
      <c r="AE596" s="967" t="str" cm="1">
        <f t="array" ref="AE596">IF(N596="","",IF(R596&lt;&gt;"","",IF(SUMPRODUCT(--(AN18:AN1500=AE17),--(AM18:AM1500&lt;&gt;""),--ISNUMBER(SEARCH(" "&amp;AM18:AM1500&amp;" ",Q596)))&gt;0,AE17,"")))</f>
        <v/>
      </c>
      <c r="AF596" s="967" t="str" cm="1">
        <f t="array" ref="AF596">IF(N596="","",IF(R596&lt;&gt;"","",IF(SUMPRODUCT(--(AN18:AN1500=AF17),--(AM18:AM1500&lt;&gt;""),--ISNUMBER(SEARCH(" "&amp;AM18:AM1500&amp;" ",Q596)))&gt;0,AF17,"")))</f>
        <v/>
      </c>
      <c r="AG596" s="967" t="str" cm="1">
        <f t="array" ref="AG596">IF(N596="","",IF(R596&lt;&gt;"","",IF(SUMPRODUCT(--(AN18:AN1500=AG17),--(AM18:AM1500&lt;&gt;""),--ISNUMBER(SEARCH(" "&amp;AM18:AM1500&amp;" ",Q596)))&gt;0,AG17,"")))</f>
        <v/>
      </c>
      <c r="AH596" s="967" t="str" cm="1">
        <f t="array" ref="AH596">IF(N596="","",IF(R596&lt;&gt;"","",IF(SUMPRODUCT(--(AN18:AN1500=AH17),--(AM18:AM1500&lt;&gt;""),--ISNUMBER(SEARCH(" "&amp;AM18:AM1500&amp;" ",Q596)))&gt;0,AH17,"")))</f>
        <v/>
      </c>
      <c r="AI596" s="967" t="str" cm="1">
        <f t="array" ref="AI596">IF(N596="","",IF(R596&lt;&gt;"","",IF(SUMPRODUCT(--(AN18:AN1500=AI17),--(AM18:AM1500&lt;&gt;""),--ISNUMBER(SEARCH(" "&amp;AM18:AM1500&amp;" ",Q596)))&gt;0,AI17,"")))</f>
        <v/>
      </c>
      <c r="AJ596" s="967" t="str" cm="1">
        <f t="array" ref="AJ596">IF(N596="","",IF(R596&lt;&gt;"","",IF(SUMPRODUCT(--(AN18:AN1500=AJ17),--(AM18:AM1500&lt;&gt;""),--ISNUMBER(SEARCH(" "&amp;AM18:AM1500&amp;" ",Q596)))&gt;0,AJ17,"")))</f>
        <v/>
      </c>
      <c r="AK596" s="967" t="str" cm="1">
        <f t="array" ref="AK596">IF(N596="","",IF(T596&lt;&gt;"",AK17,IF(S596&lt;&gt;"","",IF(R596&lt;&gt;"","",IF(SUMPRODUCT(--(AN18:AN1500=AK17),--(AM18:AM1500&lt;&gt;""),--ISNUMBER(SEARCH(" "&amp;AM18:AM1500&amp;" ",Q596)))&gt;0,AK17,"")))))</f>
        <v/>
      </c>
      <c r="AM596" s="968" t="s">
        <v>2308</v>
      </c>
      <c r="AN596" s="968" t="s">
        <v>1597</v>
      </c>
      <c r="BN596" s="49">
        <v>1</v>
      </c>
    </row>
    <row r="597" spans="3:66" ht="35.1" customHeight="1">
      <c r="C597" s="65"/>
      <c r="D597" s="984" t="str">
        <f t="shared" si="114"/>
        <v/>
      </c>
      <c r="E597" s="982"/>
      <c r="G597" s="964" t="str">
        <f>IF(H597="","",COUNTIF(H18:H597,"&lt;&gt;"))</f>
        <v/>
      </c>
      <c r="H597" s="965" t="str" cm="1">
        <f t="array" ref="H597">IF(L597="","",IF(LEN(L597)&lt;=MAX(10,G13),L597,IFERROR(LEFT(L597,LOOKUP(2,1/(MID(L597,ROW(1:500),1)=" ")/(ROW(1:500)&lt;=MAX(10,G13)),ROW(1:500))-1),LEFT(L597,MAX(10,G13)))))</f>
        <v/>
      </c>
      <c r="I597" s="964" t="str">
        <f t="shared" si="115"/>
        <v/>
      </c>
      <c r="J597" s="964" t="str">
        <f t="shared" si="116"/>
        <v/>
      </c>
      <c r="K597" s="964" t="str">
        <f>IF(M596&lt;&gt;"",K596,IF(K596&lt;MAX(A18:A317),K596+1,""))</f>
        <v/>
      </c>
      <c r="L597" s="965" t="str">
        <f>IF(K597="","",IF(M596&lt;&gt;"",M596,INDEX(E18:E317,MATCH(K597,A18:A317,0))))</f>
        <v/>
      </c>
      <c r="M597" s="965" t="str">
        <f t="shared" si="117"/>
        <v/>
      </c>
      <c r="N597" s="965" t="str">
        <f t="shared" si="118"/>
        <v/>
      </c>
      <c r="O597" s="964" t="str">
        <f t="shared" si="119"/>
        <v/>
      </c>
      <c r="P597" s="964" t="str">
        <f t="shared" si="120"/>
        <v/>
      </c>
      <c r="Q597" s="965" t="str">
        <f t="shared" si="121"/>
        <v/>
      </c>
      <c r="R597" s="964" t="str">
        <f>IF(N597="","",IF(COUNTIF(AP18:AP300,TRIM(Q597))&gt;0,"EXCLUSION EXACTE",""))</f>
        <v/>
      </c>
      <c r="S597" s="964" t="str" cm="1">
        <f t="array" ref="S597">IF(N597="","",IF(SUMPRODUCT(--(AP18:AP300&lt;&gt;""),--ISNUMBER(SEARCH(" "&amp;AP18:AP300&amp;" ",Q597)))&gt;0,"BLOQUE MOLLUSQUES",""))</f>
        <v/>
      </c>
      <c r="T597" s="964" t="str" cm="1">
        <f t="array" ref="T597">IF(N597="","",IF(SUMPRODUCT(--(AT18:AT300&lt;&gt;""),--ISNUMBER(SEARCH(" "&amp;AT18:AT300&amp;" ",Q597)))&gt;0,"FORCE MOLLUSQUES",""))</f>
        <v/>
      </c>
      <c r="U597" s="965" t="str">
        <f t="shared" si="122"/>
        <v/>
      </c>
      <c r="V597" s="965" t="str">
        <f t="shared" si="124"/>
        <v/>
      </c>
      <c r="W597" s="977" t="str">
        <f t="shared" si="123"/>
        <v/>
      </c>
      <c r="X597" s="964" t="str" cm="1">
        <f t="array" ref="X597">IF(N597="","",IF(R597&lt;&gt;"","",IF(SUMPRODUCT(--(AN18:AN1500=X17),--(AM18:AM1500&lt;&gt;""),--ISNUMBER(SEARCH(" "&amp;AM18:AM1500&amp;" ",Q597)))&gt;0,X17,"")))</f>
        <v/>
      </c>
      <c r="Y597" s="964" t="str" cm="1">
        <f t="array" ref="Y597">IF(N597="","",IF(R597&lt;&gt;"","",IF(SUMPRODUCT(--(AN18:AN1500=Y17),--(AM18:AM1500&lt;&gt;""),--ISNUMBER(SEARCH(" "&amp;AM18:AM1500&amp;" ",Q597)))&gt;0,Y17,"")))</f>
        <v/>
      </c>
      <c r="Z597" s="964" t="str" cm="1">
        <f t="array" ref="Z597">IF(N597="","",IF(R597&lt;&gt;"","",IF(SUMPRODUCT(--(AN18:AN1500=Z17),--(AM18:AM1500&lt;&gt;""),--ISNUMBER(SEARCH(" "&amp;AM18:AM1500&amp;" ",Q597)))&gt;0,Z17,"")))</f>
        <v/>
      </c>
      <c r="AA597" s="964" t="str" cm="1">
        <f t="array" ref="AA597">IF(N597="","",IF(R597&lt;&gt;"","",IF(SUMPRODUCT(--(AN18:AN1500=AA17),--(AM18:AM1500&lt;&gt;""),--ISNUMBER(SEARCH(" "&amp;AM18:AM1500&amp;" ",Q597)))&gt;0,AA17,"")))</f>
        <v/>
      </c>
      <c r="AB597" s="964" t="str" cm="1">
        <f t="array" ref="AB597">IF(N597="","",IF(R597&lt;&gt;"","",IF(SUMPRODUCT(--(AN18:AN1500=AB17),--(AM18:AM1500&lt;&gt;""),--ISNUMBER(SEARCH(" "&amp;AM18:AM1500&amp;" ",Q597)))&gt;0,AB17,"")))</f>
        <v/>
      </c>
      <c r="AC597" s="964" t="str" cm="1">
        <f t="array" ref="AC597">IF(N597="","",IF(R597&lt;&gt;"","",IF(SUMPRODUCT(--(AN18:AN1500=AC17),--(AM18:AM1500&lt;&gt;""),--ISNUMBER(SEARCH(" "&amp;AM18:AM1500&amp;" ",Q597)))&gt;0,AC17,"")))</f>
        <v/>
      </c>
      <c r="AD597" s="964" t="str" cm="1">
        <f t="array" ref="AD597">IF(N597="","",IF(R597&lt;&gt;"","",IF(SUMPRODUCT(--(AN18:AN1500=AD17),--(AM18:AM1500&lt;&gt;""),--ISNUMBER(SEARCH(" "&amp;AM18:AM1500&amp;" ",Q597)))&gt;0,AD17,"")))</f>
        <v/>
      </c>
      <c r="AE597" s="964" t="str" cm="1">
        <f t="array" ref="AE597">IF(N597="","",IF(R597&lt;&gt;"","",IF(SUMPRODUCT(--(AN18:AN1500=AE17),--(AM18:AM1500&lt;&gt;""),--ISNUMBER(SEARCH(" "&amp;AM18:AM1500&amp;" ",Q597)))&gt;0,AE17,"")))</f>
        <v/>
      </c>
      <c r="AF597" s="964" t="str" cm="1">
        <f t="array" ref="AF597">IF(N597="","",IF(R597&lt;&gt;"","",IF(SUMPRODUCT(--(AN18:AN1500=AF17),--(AM18:AM1500&lt;&gt;""),--ISNUMBER(SEARCH(" "&amp;AM18:AM1500&amp;" ",Q597)))&gt;0,AF17,"")))</f>
        <v/>
      </c>
      <c r="AG597" s="964" t="str" cm="1">
        <f t="array" ref="AG597">IF(N597="","",IF(R597&lt;&gt;"","",IF(SUMPRODUCT(--(AN18:AN1500=AG17),--(AM18:AM1500&lt;&gt;""),--ISNUMBER(SEARCH(" "&amp;AM18:AM1500&amp;" ",Q597)))&gt;0,AG17,"")))</f>
        <v/>
      </c>
      <c r="AH597" s="964" t="str" cm="1">
        <f t="array" ref="AH597">IF(N597="","",IF(R597&lt;&gt;"","",IF(SUMPRODUCT(--(AN18:AN1500=AH17),--(AM18:AM1500&lt;&gt;""),--ISNUMBER(SEARCH(" "&amp;AM18:AM1500&amp;" ",Q597)))&gt;0,AH17,"")))</f>
        <v/>
      </c>
      <c r="AI597" s="964" t="str" cm="1">
        <f t="array" ref="AI597">IF(N597="","",IF(R597&lt;&gt;"","",IF(SUMPRODUCT(--(AN18:AN1500=AI17),--(AM18:AM1500&lt;&gt;""),--ISNUMBER(SEARCH(" "&amp;AM18:AM1500&amp;" ",Q597)))&gt;0,AI17,"")))</f>
        <v/>
      </c>
      <c r="AJ597" s="964" t="str" cm="1">
        <f t="array" ref="AJ597">IF(N597="","",IF(R597&lt;&gt;"","",IF(SUMPRODUCT(--(AN18:AN1500=AJ17),--(AM18:AM1500&lt;&gt;""),--ISNUMBER(SEARCH(" "&amp;AM18:AM1500&amp;" ",Q597)))&gt;0,AJ17,"")))</f>
        <v/>
      </c>
      <c r="AK597" s="964" t="str" cm="1">
        <f t="array" ref="AK597">IF(N597="","",IF(T597&lt;&gt;"",AK17,IF(S597&lt;&gt;"","",IF(R597&lt;&gt;"","",IF(SUMPRODUCT(--(AN18:AN1500=AK17),--(AM18:AM1500&lt;&gt;""),--ISNUMBER(SEARCH(" "&amp;AM18:AM1500&amp;" ",Q597)))&gt;0,AK17,"")))))</f>
        <v/>
      </c>
      <c r="AM597" s="964" t="s">
        <v>2471</v>
      </c>
      <c r="AN597" s="964" t="s">
        <v>1597</v>
      </c>
      <c r="BN597" s="49">
        <v>1</v>
      </c>
    </row>
    <row r="598" spans="3:66" ht="35.1" customHeight="1">
      <c r="C598" s="65"/>
      <c r="D598" s="984" t="str">
        <f t="shared" si="114"/>
        <v/>
      </c>
      <c r="E598" s="982"/>
      <c r="G598" s="963" t="str">
        <f>IF(H598="","",COUNTIF(H18:H598,"&lt;&gt;"))</f>
        <v/>
      </c>
      <c r="H598" s="958" t="str" cm="1">
        <f t="array" ref="H598">IF(L598="","",IF(LEN(L598)&lt;=MAX(10,G13),L598,IFERROR(LEFT(L598,LOOKUP(2,1/(MID(L598,ROW(1:500),1)=" ")/(ROW(1:500)&lt;=MAX(10,G13)),ROW(1:500))-1),LEFT(L598,MAX(10,G13)))))</f>
        <v/>
      </c>
      <c r="I598" s="963" t="str">
        <f t="shared" si="115"/>
        <v/>
      </c>
      <c r="J598" s="963" t="str">
        <f t="shared" si="116"/>
        <v/>
      </c>
      <c r="K598" s="964" t="str">
        <f>IF(M597&lt;&gt;"",K597,IF(K597&lt;MAX(A18:A317),K597+1,""))</f>
        <v/>
      </c>
      <c r="L598" s="965" t="str">
        <f>IF(K598="","",IF(M597&lt;&gt;"",M597,INDEX(E18:E317,MATCH(K598,A18:A317,0))))</f>
        <v/>
      </c>
      <c r="M598" s="965" t="str">
        <f t="shared" si="117"/>
        <v/>
      </c>
      <c r="N598" s="966" t="str">
        <f t="shared" si="118"/>
        <v/>
      </c>
      <c r="O598" s="967" t="str">
        <f t="shared" si="119"/>
        <v/>
      </c>
      <c r="P598" s="967" t="str">
        <f t="shared" si="120"/>
        <v/>
      </c>
      <c r="Q598" s="966" t="str">
        <f t="shared" si="121"/>
        <v/>
      </c>
      <c r="R598" s="967" t="str">
        <f>IF(N598="","",IF(COUNTIF(AP18:AP300,TRIM(Q598))&gt;0,"EXCLUSION EXACTE",""))</f>
        <v/>
      </c>
      <c r="S598" s="967" t="str" cm="1">
        <f t="array" ref="S598">IF(N598="","",IF(SUMPRODUCT(--(AP18:AP300&lt;&gt;""),--ISNUMBER(SEARCH(" "&amp;AP18:AP300&amp;" ",Q598)))&gt;0,"BLOQUE MOLLUSQUES",""))</f>
        <v/>
      </c>
      <c r="T598" s="967" t="str" cm="1">
        <f t="array" ref="T598">IF(N598="","",IF(SUMPRODUCT(--(AT18:AT300&lt;&gt;""),--ISNUMBER(SEARCH(" "&amp;AT18:AT300&amp;" ",Q598)))&gt;0,"FORCE MOLLUSQUES",""))</f>
        <v/>
      </c>
      <c r="U598" s="966" t="str">
        <f t="shared" si="122"/>
        <v/>
      </c>
      <c r="V598" s="966" t="str">
        <f t="shared" si="124"/>
        <v/>
      </c>
      <c r="W598" s="991" t="str">
        <f t="shared" si="123"/>
        <v/>
      </c>
      <c r="X598" s="967" t="str" cm="1">
        <f t="array" ref="X598">IF(N598="","",IF(R598&lt;&gt;"","",IF(SUMPRODUCT(--(AN18:AN1500=X17),--(AM18:AM1500&lt;&gt;""),--ISNUMBER(SEARCH(" "&amp;AM18:AM1500&amp;" ",Q598)))&gt;0,X17,"")))</f>
        <v/>
      </c>
      <c r="Y598" s="967" t="str" cm="1">
        <f t="array" ref="Y598">IF(N598="","",IF(R598&lt;&gt;"","",IF(SUMPRODUCT(--(AN18:AN1500=Y17),--(AM18:AM1500&lt;&gt;""),--ISNUMBER(SEARCH(" "&amp;AM18:AM1500&amp;" ",Q598)))&gt;0,Y17,"")))</f>
        <v/>
      </c>
      <c r="Z598" s="967" t="str" cm="1">
        <f t="array" ref="Z598">IF(N598="","",IF(R598&lt;&gt;"","",IF(SUMPRODUCT(--(AN18:AN1500=Z17),--(AM18:AM1500&lt;&gt;""),--ISNUMBER(SEARCH(" "&amp;AM18:AM1500&amp;" ",Q598)))&gt;0,Z17,"")))</f>
        <v/>
      </c>
      <c r="AA598" s="967" t="str" cm="1">
        <f t="array" ref="AA598">IF(N598="","",IF(R598&lt;&gt;"","",IF(SUMPRODUCT(--(AN18:AN1500=AA17),--(AM18:AM1500&lt;&gt;""),--ISNUMBER(SEARCH(" "&amp;AM18:AM1500&amp;" ",Q598)))&gt;0,AA17,"")))</f>
        <v/>
      </c>
      <c r="AB598" s="967" t="str" cm="1">
        <f t="array" ref="AB598">IF(N598="","",IF(R598&lt;&gt;"","",IF(SUMPRODUCT(--(AN18:AN1500=AB17),--(AM18:AM1500&lt;&gt;""),--ISNUMBER(SEARCH(" "&amp;AM18:AM1500&amp;" ",Q598)))&gt;0,AB17,"")))</f>
        <v/>
      </c>
      <c r="AC598" s="967" t="str" cm="1">
        <f t="array" ref="AC598">IF(N598="","",IF(R598&lt;&gt;"","",IF(SUMPRODUCT(--(AN18:AN1500=AC17),--(AM18:AM1500&lt;&gt;""),--ISNUMBER(SEARCH(" "&amp;AM18:AM1500&amp;" ",Q598)))&gt;0,AC17,"")))</f>
        <v/>
      </c>
      <c r="AD598" s="967" t="str" cm="1">
        <f t="array" ref="AD598">IF(N598="","",IF(R598&lt;&gt;"","",IF(SUMPRODUCT(--(AN18:AN1500=AD17),--(AM18:AM1500&lt;&gt;""),--ISNUMBER(SEARCH(" "&amp;AM18:AM1500&amp;" ",Q598)))&gt;0,AD17,"")))</f>
        <v/>
      </c>
      <c r="AE598" s="967" t="str" cm="1">
        <f t="array" ref="AE598">IF(N598="","",IF(R598&lt;&gt;"","",IF(SUMPRODUCT(--(AN18:AN1500=AE17),--(AM18:AM1500&lt;&gt;""),--ISNUMBER(SEARCH(" "&amp;AM18:AM1500&amp;" ",Q598)))&gt;0,AE17,"")))</f>
        <v/>
      </c>
      <c r="AF598" s="967" t="str" cm="1">
        <f t="array" ref="AF598">IF(N598="","",IF(R598&lt;&gt;"","",IF(SUMPRODUCT(--(AN18:AN1500=AF17),--(AM18:AM1500&lt;&gt;""),--ISNUMBER(SEARCH(" "&amp;AM18:AM1500&amp;" ",Q598)))&gt;0,AF17,"")))</f>
        <v/>
      </c>
      <c r="AG598" s="967" t="str" cm="1">
        <f t="array" ref="AG598">IF(N598="","",IF(R598&lt;&gt;"","",IF(SUMPRODUCT(--(AN18:AN1500=AG17),--(AM18:AM1500&lt;&gt;""),--ISNUMBER(SEARCH(" "&amp;AM18:AM1500&amp;" ",Q598)))&gt;0,AG17,"")))</f>
        <v/>
      </c>
      <c r="AH598" s="967" t="str" cm="1">
        <f t="array" ref="AH598">IF(N598="","",IF(R598&lt;&gt;"","",IF(SUMPRODUCT(--(AN18:AN1500=AH17),--(AM18:AM1500&lt;&gt;""),--ISNUMBER(SEARCH(" "&amp;AM18:AM1500&amp;" ",Q598)))&gt;0,AH17,"")))</f>
        <v/>
      </c>
      <c r="AI598" s="967" t="str" cm="1">
        <f t="array" ref="AI598">IF(N598="","",IF(R598&lt;&gt;"","",IF(SUMPRODUCT(--(AN18:AN1500=AI17),--(AM18:AM1500&lt;&gt;""),--ISNUMBER(SEARCH(" "&amp;AM18:AM1500&amp;" ",Q598)))&gt;0,AI17,"")))</f>
        <v/>
      </c>
      <c r="AJ598" s="967" t="str" cm="1">
        <f t="array" ref="AJ598">IF(N598="","",IF(R598&lt;&gt;"","",IF(SUMPRODUCT(--(AN18:AN1500=AJ17),--(AM18:AM1500&lt;&gt;""),--ISNUMBER(SEARCH(" "&amp;AM18:AM1500&amp;" ",Q598)))&gt;0,AJ17,"")))</f>
        <v/>
      </c>
      <c r="AK598" s="967" t="str" cm="1">
        <f t="array" ref="AK598">IF(N598="","",IF(T598&lt;&gt;"",AK17,IF(S598&lt;&gt;"","",IF(R598&lt;&gt;"","",IF(SUMPRODUCT(--(AN18:AN1500=AK17),--(AM18:AM1500&lt;&gt;""),--ISNUMBER(SEARCH(" "&amp;AM18:AM1500&amp;" ",Q598)))&gt;0,AK17,"")))))</f>
        <v/>
      </c>
      <c r="AM598" s="968" t="s">
        <v>2311</v>
      </c>
      <c r="AN598" s="968" t="s">
        <v>1597</v>
      </c>
      <c r="BN598" s="49">
        <v>1</v>
      </c>
    </row>
    <row r="599" spans="3:66" ht="35.1" customHeight="1">
      <c r="C599" s="65"/>
      <c r="D599" s="984" t="str">
        <f t="shared" si="114"/>
        <v/>
      </c>
      <c r="E599" s="982"/>
      <c r="G599" s="964" t="str">
        <f>IF(H599="","",COUNTIF(H18:H599,"&lt;&gt;"))</f>
        <v/>
      </c>
      <c r="H599" s="965" t="str" cm="1">
        <f t="array" ref="H599">IF(L599="","",IF(LEN(L599)&lt;=MAX(10,G13),L599,IFERROR(LEFT(L599,LOOKUP(2,1/(MID(L599,ROW(1:500),1)=" ")/(ROW(1:500)&lt;=MAX(10,G13)),ROW(1:500))-1),LEFT(L599,MAX(10,G13)))))</f>
        <v/>
      </c>
      <c r="I599" s="964" t="str">
        <f t="shared" si="115"/>
        <v/>
      </c>
      <c r="J599" s="964" t="str">
        <f t="shared" si="116"/>
        <v/>
      </c>
      <c r="K599" s="964" t="str">
        <f>IF(M598&lt;&gt;"",K598,IF(K598&lt;MAX(A18:A317),K598+1,""))</f>
        <v/>
      </c>
      <c r="L599" s="965" t="str">
        <f>IF(K599="","",IF(M598&lt;&gt;"",M598,INDEX(E18:E317,MATCH(K599,A18:A317,0))))</f>
        <v/>
      </c>
      <c r="M599" s="965" t="str">
        <f t="shared" si="117"/>
        <v/>
      </c>
      <c r="N599" s="965" t="str">
        <f t="shared" si="118"/>
        <v/>
      </c>
      <c r="O599" s="964" t="str">
        <f t="shared" si="119"/>
        <v/>
      </c>
      <c r="P599" s="964" t="str">
        <f t="shared" si="120"/>
        <v/>
      </c>
      <c r="Q599" s="965" t="str">
        <f t="shared" si="121"/>
        <v/>
      </c>
      <c r="R599" s="964" t="str">
        <f>IF(N599="","",IF(COUNTIF(AP18:AP300,TRIM(Q599))&gt;0,"EXCLUSION EXACTE",""))</f>
        <v/>
      </c>
      <c r="S599" s="964" t="str" cm="1">
        <f t="array" ref="S599">IF(N599="","",IF(SUMPRODUCT(--(AP18:AP300&lt;&gt;""),--ISNUMBER(SEARCH(" "&amp;AP18:AP300&amp;" ",Q599)))&gt;0,"BLOQUE MOLLUSQUES",""))</f>
        <v/>
      </c>
      <c r="T599" s="964" t="str" cm="1">
        <f t="array" ref="T599">IF(N599="","",IF(SUMPRODUCT(--(AT18:AT300&lt;&gt;""),--ISNUMBER(SEARCH(" "&amp;AT18:AT300&amp;" ",Q599)))&gt;0,"FORCE MOLLUSQUES",""))</f>
        <v/>
      </c>
      <c r="U599" s="965" t="str">
        <f t="shared" si="122"/>
        <v/>
      </c>
      <c r="V599" s="965" t="str">
        <f t="shared" si="124"/>
        <v/>
      </c>
      <c r="W599" s="977" t="str">
        <f t="shared" si="123"/>
        <v/>
      </c>
      <c r="X599" s="964" t="str" cm="1">
        <f t="array" ref="X599">IF(N599="","",IF(R599&lt;&gt;"","",IF(SUMPRODUCT(--(AN18:AN1500=X17),--(AM18:AM1500&lt;&gt;""),--ISNUMBER(SEARCH(" "&amp;AM18:AM1500&amp;" ",Q599)))&gt;0,X17,"")))</f>
        <v/>
      </c>
      <c r="Y599" s="964" t="str" cm="1">
        <f t="array" ref="Y599">IF(N599="","",IF(R599&lt;&gt;"","",IF(SUMPRODUCT(--(AN18:AN1500=Y17),--(AM18:AM1500&lt;&gt;""),--ISNUMBER(SEARCH(" "&amp;AM18:AM1500&amp;" ",Q599)))&gt;0,Y17,"")))</f>
        <v/>
      </c>
      <c r="Z599" s="964" t="str" cm="1">
        <f t="array" ref="Z599">IF(N599="","",IF(R599&lt;&gt;"","",IF(SUMPRODUCT(--(AN18:AN1500=Z17),--(AM18:AM1500&lt;&gt;""),--ISNUMBER(SEARCH(" "&amp;AM18:AM1500&amp;" ",Q599)))&gt;0,Z17,"")))</f>
        <v/>
      </c>
      <c r="AA599" s="964" t="str" cm="1">
        <f t="array" ref="AA599">IF(N599="","",IF(R599&lt;&gt;"","",IF(SUMPRODUCT(--(AN18:AN1500=AA17),--(AM18:AM1500&lt;&gt;""),--ISNUMBER(SEARCH(" "&amp;AM18:AM1500&amp;" ",Q599)))&gt;0,AA17,"")))</f>
        <v/>
      </c>
      <c r="AB599" s="964" t="str" cm="1">
        <f t="array" ref="AB599">IF(N599="","",IF(R599&lt;&gt;"","",IF(SUMPRODUCT(--(AN18:AN1500=AB17),--(AM18:AM1500&lt;&gt;""),--ISNUMBER(SEARCH(" "&amp;AM18:AM1500&amp;" ",Q599)))&gt;0,AB17,"")))</f>
        <v/>
      </c>
      <c r="AC599" s="964" t="str" cm="1">
        <f t="array" ref="AC599">IF(N599="","",IF(R599&lt;&gt;"","",IF(SUMPRODUCT(--(AN18:AN1500=AC17),--(AM18:AM1500&lt;&gt;""),--ISNUMBER(SEARCH(" "&amp;AM18:AM1500&amp;" ",Q599)))&gt;0,AC17,"")))</f>
        <v/>
      </c>
      <c r="AD599" s="964" t="str" cm="1">
        <f t="array" ref="AD599">IF(N599="","",IF(R599&lt;&gt;"","",IF(SUMPRODUCT(--(AN18:AN1500=AD17),--(AM18:AM1500&lt;&gt;""),--ISNUMBER(SEARCH(" "&amp;AM18:AM1500&amp;" ",Q599)))&gt;0,AD17,"")))</f>
        <v/>
      </c>
      <c r="AE599" s="964" t="str" cm="1">
        <f t="array" ref="AE599">IF(N599="","",IF(R599&lt;&gt;"","",IF(SUMPRODUCT(--(AN18:AN1500=AE17),--(AM18:AM1500&lt;&gt;""),--ISNUMBER(SEARCH(" "&amp;AM18:AM1500&amp;" ",Q599)))&gt;0,AE17,"")))</f>
        <v/>
      </c>
      <c r="AF599" s="964" t="str" cm="1">
        <f t="array" ref="AF599">IF(N599="","",IF(R599&lt;&gt;"","",IF(SUMPRODUCT(--(AN18:AN1500=AF17),--(AM18:AM1500&lt;&gt;""),--ISNUMBER(SEARCH(" "&amp;AM18:AM1500&amp;" ",Q599)))&gt;0,AF17,"")))</f>
        <v/>
      </c>
      <c r="AG599" s="964" t="str" cm="1">
        <f t="array" ref="AG599">IF(N599="","",IF(R599&lt;&gt;"","",IF(SUMPRODUCT(--(AN18:AN1500=AG17),--(AM18:AM1500&lt;&gt;""),--ISNUMBER(SEARCH(" "&amp;AM18:AM1500&amp;" ",Q599)))&gt;0,AG17,"")))</f>
        <v/>
      </c>
      <c r="AH599" s="964" t="str" cm="1">
        <f t="array" ref="AH599">IF(N599="","",IF(R599&lt;&gt;"","",IF(SUMPRODUCT(--(AN18:AN1500=AH17),--(AM18:AM1500&lt;&gt;""),--ISNUMBER(SEARCH(" "&amp;AM18:AM1500&amp;" ",Q599)))&gt;0,AH17,"")))</f>
        <v/>
      </c>
      <c r="AI599" s="964" t="str" cm="1">
        <f t="array" ref="AI599">IF(N599="","",IF(R599&lt;&gt;"","",IF(SUMPRODUCT(--(AN18:AN1500=AI17),--(AM18:AM1500&lt;&gt;""),--ISNUMBER(SEARCH(" "&amp;AM18:AM1500&amp;" ",Q599)))&gt;0,AI17,"")))</f>
        <v/>
      </c>
      <c r="AJ599" s="964" t="str" cm="1">
        <f t="array" ref="AJ599">IF(N599="","",IF(R599&lt;&gt;"","",IF(SUMPRODUCT(--(AN18:AN1500=AJ17),--(AM18:AM1500&lt;&gt;""),--ISNUMBER(SEARCH(" "&amp;AM18:AM1500&amp;" ",Q599)))&gt;0,AJ17,"")))</f>
        <v/>
      </c>
      <c r="AK599" s="964" t="str" cm="1">
        <f t="array" ref="AK599">IF(N599="","",IF(T599&lt;&gt;"",AK17,IF(S599&lt;&gt;"","",IF(R599&lt;&gt;"","",IF(SUMPRODUCT(--(AN18:AN1500=AK17),--(AM18:AM1500&lt;&gt;""),--ISNUMBER(SEARCH(" "&amp;AM18:AM1500&amp;" ",Q599)))&gt;0,AK17,"")))))</f>
        <v/>
      </c>
      <c r="AM599" s="964" t="s">
        <v>2312</v>
      </c>
      <c r="AN599" s="964" t="s">
        <v>1597</v>
      </c>
      <c r="BN599" s="49">
        <v>1</v>
      </c>
    </row>
    <row r="600" spans="3:66" ht="35.1" customHeight="1">
      <c r="C600" s="65"/>
      <c r="D600" s="984" t="str">
        <f t="shared" si="114"/>
        <v/>
      </c>
      <c r="E600" s="982"/>
      <c r="G600" s="963" t="str">
        <f>IF(H600="","",COUNTIF(H18:H600,"&lt;&gt;"))</f>
        <v/>
      </c>
      <c r="H600" s="958" t="str" cm="1">
        <f t="array" ref="H600">IF(L600="","",IF(LEN(L600)&lt;=MAX(10,G13),L600,IFERROR(LEFT(L600,LOOKUP(2,1/(MID(L600,ROW(1:500),1)=" ")/(ROW(1:500)&lt;=MAX(10,G13)),ROW(1:500))-1),LEFT(L600,MAX(10,G13)))))</f>
        <v/>
      </c>
      <c r="I600" s="963" t="str">
        <f t="shared" si="115"/>
        <v/>
      </c>
      <c r="J600" s="963" t="str">
        <f t="shared" si="116"/>
        <v/>
      </c>
      <c r="K600" s="964" t="str">
        <f>IF(M599&lt;&gt;"",K599,IF(K599&lt;MAX(A18:A317),K599+1,""))</f>
        <v/>
      </c>
      <c r="L600" s="965" t="str">
        <f>IF(K600="","",IF(M599&lt;&gt;"",M599,INDEX(E18:E317,MATCH(K600,A18:A317,0))))</f>
        <v/>
      </c>
      <c r="M600" s="965" t="str">
        <f t="shared" si="117"/>
        <v/>
      </c>
      <c r="N600" s="966" t="str">
        <f t="shared" si="118"/>
        <v/>
      </c>
      <c r="O600" s="967" t="str">
        <f t="shared" si="119"/>
        <v/>
      </c>
      <c r="P600" s="967" t="str">
        <f t="shared" si="120"/>
        <v/>
      </c>
      <c r="Q600" s="966" t="str">
        <f t="shared" si="121"/>
        <v/>
      </c>
      <c r="R600" s="967" t="str">
        <f>IF(N600="","",IF(COUNTIF(AP18:AP300,TRIM(Q600))&gt;0,"EXCLUSION EXACTE",""))</f>
        <v/>
      </c>
      <c r="S600" s="967" t="str" cm="1">
        <f t="array" ref="S600">IF(N600="","",IF(SUMPRODUCT(--(AP18:AP300&lt;&gt;""),--ISNUMBER(SEARCH(" "&amp;AP18:AP300&amp;" ",Q600)))&gt;0,"BLOQUE MOLLUSQUES",""))</f>
        <v/>
      </c>
      <c r="T600" s="967" t="str" cm="1">
        <f t="array" ref="T600">IF(N600="","",IF(SUMPRODUCT(--(AT18:AT300&lt;&gt;""),--ISNUMBER(SEARCH(" "&amp;AT18:AT300&amp;" ",Q600)))&gt;0,"FORCE MOLLUSQUES",""))</f>
        <v/>
      </c>
      <c r="U600" s="966" t="str">
        <f t="shared" si="122"/>
        <v/>
      </c>
      <c r="V600" s="966" t="str">
        <f t="shared" si="124"/>
        <v/>
      </c>
      <c r="W600" s="991" t="str">
        <f t="shared" si="123"/>
        <v/>
      </c>
      <c r="X600" s="967" t="str" cm="1">
        <f t="array" ref="X600">IF(N600="","",IF(R600&lt;&gt;"","",IF(SUMPRODUCT(--(AN18:AN1500=X17),--(AM18:AM1500&lt;&gt;""),--ISNUMBER(SEARCH(" "&amp;AM18:AM1500&amp;" ",Q600)))&gt;0,X17,"")))</f>
        <v/>
      </c>
      <c r="Y600" s="967" t="str" cm="1">
        <f t="array" ref="Y600">IF(N600="","",IF(R600&lt;&gt;"","",IF(SUMPRODUCT(--(AN18:AN1500=Y17),--(AM18:AM1500&lt;&gt;""),--ISNUMBER(SEARCH(" "&amp;AM18:AM1500&amp;" ",Q600)))&gt;0,Y17,"")))</f>
        <v/>
      </c>
      <c r="Z600" s="967" t="str" cm="1">
        <f t="array" ref="Z600">IF(N600="","",IF(R600&lt;&gt;"","",IF(SUMPRODUCT(--(AN18:AN1500=Z17),--(AM18:AM1500&lt;&gt;""),--ISNUMBER(SEARCH(" "&amp;AM18:AM1500&amp;" ",Q600)))&gt;0,Z17,"")))</f>
        <v/>
      </c>
      <c r="AA600" s="967" t="str" cm="1">
        <f t="array" ref="AA600">IF(N600="","",IF(R600&lt;&gt;"","",IF(SUMPRODUCT(--(AN18:AN1500=AA17),--(AM18:AM1500&lt;&gt;""),--ISNUMBER(SEARCH(" "&amp;AM18:AM1500&amp;" ",Q600)))&gt;0,AA17,"")))</f>
        <v/>
      </c>
      <c r="AB600" s="967" t="str" cm="1">
        <f t="array" ref="AB600">IF(N600="","",IF(R600&lt;&gt;"","",IF(SUMPRODUCT(--(AN18:AN1500=AB17),--(AM18:AM1500&lt;&gt;""),--ISNUMBER(SEARCH(" "&amp;AM18:AM1500&amp;" ",Q600)))&gt;0,AB17,"")))</f>
        <v/>
      </c>
      <c r="AC600" s="967" t="str" cm="1">
        <f t="array" ref="AC600">IF(N600="","",IF(R600&lt;&gt;"","",IF(SUMPRODUCT(--(AN18:AN1500=AC17),--(AM18:AM1500&lt;&gt;""),--ISNUMBER(SEARCH(" "&amp;AM18:AM1500&amp;" ",Q600)))&gt;0,AC17,"")))</f>
        <v/>
      </c>
      <c r="AD600" s="967" t="str" cm="1">
        <f t="array" ref="AD600">IF(N600="","",IF(R600&lt;&gt;"","",IF(SUMPRODUCT(--(AN18:AN1500=AD17),--(AM18:AM1500&lt;&gt;""),--ISNUMBER(SEARCH(" "&amp;AM18:AM1500&amp;" ",Q600)))&gt;0,AD17,"")))</f>
        <v/>
      </c>
      <c r="AE600" s="967" t="str" cm="1">
        <f t="array" ref="AE600">IF(N600="","",IF(R600&lt;&gt;"","",IF(SUMPRODUCT(--(AN18:AN1500=AE17),--(AM18:AM1500&lt;&gt;""),--ISNUMBER(SEARCH(" "&amp;AM18:AM1500&amp;" ",Q600)))&gt;0,AE17,"")))</f>
        <v/>
      </c>
      <c r="AF600" s="967" t="str" cm="1">
        <f t="array" ref="AF600">IF(N600="","",IF(R600&lt;&gt;"","",IF(SUMPRODUCT(--(AN18:AN1500=AF17),--(AM18:AM1500&lt;&gt;""),--ISNUMBER(SEARCH(" "&amp;AM18:AM1500&amp;" ",Q600)))&gt;0,AF17,"")))</f>
        <v/>
      </c>
      <c r="AG600" s="967" t="str" cm="1">
        <f t="array" ref="AG600">IF(N600="","",IF(R600&lt;&gt;"","",IF(SUMPRODUCT(--(AN18:AN1500=AG17),--(AM18:AM1500&lt;&gt;""),--ISNUMBER(SEARCH(" "&amp;AM18:AM1500&amp;" ",Q600)))&gt;0,AG17,"")))</f>
        <v/>
      </c>
      <c r="AH600" s="967" t="str" cm="1">
        <f t="array" ref="AH600">IF(N600="","",IF(R600&lt;&gt;"","",IF(SUMPRODUCT(--(AN18:AN1500=AH17),--(AM18:AM1500&lt;&gt;""),--ISNUMBER(SEARCH(" "&amp;AM18:AM1500&amp;" ",Q600)))&gt;0,AH17,"")))</f>
        <v/>
      </c>
      <c r="AI600" s="967" t="str" cm="1">
        <f t="array" ref="AI600">IF(N600="","",IF(R600&lt;&gt;"","",IF(SUMPRODUCT(--(AN18:AN1500=AI17),--(AM18:AM1500&lt;&gt;""),--ISNUMBER(SEARCH(" "&amp;AM18:AM1500&amp;" ",Q600)))&gt;0,AI17,"")))</f>
        <v/>
      </c>
      <c r="AJ600" s="967" t="str" cm="1">
        <f t="array" ref="AJ600">IF(N600="","",IF(R600&lt;&gt;"","",IF(SUMPRODUCT(--(AN18:AN1500=AJ17),--(AM18:AM1500&lt;&gt;""),--ISNUMBER(SEARCH(" "&amp;AM18:AM1500&amp;" ",Q600)))&gt;0,AJ17,"")))</f>
        <v/>
      </c>
      <c r="AK600" s="967" t="str" cm="1">
        <f t="array" ref="AK600">IF(N600="","",IF(T600&lt;&gt;"",AK17,IF(S600&lt;&gt;"","",IF(R600&lt;&gt;"","",IF(SUMPRODUCT(--(AN18:AN1500=AK17),--(AM18:AM1500&lt;&gt;""),--ISNUMBER(SEARCH(" "&amp;AM18:AM1500&amp;" ",Q600)))&gt;0,AK17,"")))))</f>
        <v/>
      </c>
      <c r="AM600" s="968" t="s">
        <v>581</v>
      </c>
      <c r="AN600" s="968" t="s">
        <v>1597</v>
      </c>
      <c r="BN600" s="49">
        <v>1</v>
      </c>
    </row>
    <row r="601" spans="3:66" ht="35.1" customHeight="1">
      <c r="C601" s="65"/>
      <c r="D601" s="984" t="str">
        <f t="shared" si="114"/>
        <v/>
      </c>
      <c r="E601" s="982"/>
      <c r="G601" s="964" t="str">
        <f>IF(H601="","",COUNTIF(H18:H601,"&lt;&gt;"))</f>
        <v/>
      </c>
      <c r="H601" s="965" t="str" cm="1">
        <f t="array" ref="H601">IF(L601="","",IF(LEN(L601)&lt;=MAX(10,G13),L601,IFERROR(LEFT(L601,LOOKUP(2,1/(MID(L601,ROW(1:500),1)=" ")/(ROW(1:500)&lt;=MAX(10,G13)),ROW(1:500))-1),LEFT(L601,MAX(10,G13)))))</f>
        <v/>
      </c>
      <c r="I601" s="964" t="str">
        <f t="shared" si="115"/>
        <v/>
      </c>
      <c r="J601" s="964" t="str">
        <f t="shared" si="116"/>
        <v/>
      </c>
      <c r="K601" s="964" t="str">
        <f>IF(M600&lt;&gt;"",K600,IF(K600&lt;MAX(A18:A317),K600+1,""))</f>
        <v/>
      </c>
      <c r="L601" s="965" t="str">
        <f>IF(K601="","",IF(M600&lt;&gt;"",M600,INDEX(E18:E317,MATCH(K601,A18:A317,0))))</f>
        <v/>
      </c>
      <c r="M601" s="965" t="str">
        <f t="shared" si="117"/>
        <v/>
      </c>
      <c r="N601" s="965" t="str">
        <f t="shared" si="118"/>
        <v/>
      </c>
      <c r="O601" s="964" t="str">
        <f t="shared" si="119"/>
        <v/>
      </c>
      <c r="P601" s="964" t="str">
        <f t="shared" si="120"/>
        <v/>
      </c>
      <c r="Q601" s="965" t="str">
        <f t="shared" si="121"/>
        <v/>
      </c>
      <c r="R601" s="964" t="str">
        <f>IF(N601="","",IF(COUNTIF(AP18:AP300,TRIM(Q601))&gt;0,"EXCLUSION EXACTE",""))</f>
        <v/>
      </c>
      <c r="S601" s="964" t="str" cm="1">
        <f t="array" ref="S601">IF(N601="","",IF(SUMPRODUCT(--(AP18:AP300&lt;&gt;""),--ISNUMBER(SEARCH(" "&amp;AP18:AP300&amp;" ",Q601)))&gt;0,"BLOQUE MOLLUSQUES",""))</f>
        <v/>
      </c>
      <c r="T601" s="964" t="str" cm="1">
        <f t="array" ref="T601">IF(N601="","",IF(SUMPRODUCT(--(AT18:AT300&lt;&gt;""),--ISNUMBER(SEARCH(" "&amp;AT18:AT300&amp;" ",Q601)))&gt;0,"FORCE MOLLUSQUES",""))</f>
        <v/>
      </c>
      <c r="U601" s="965" t="str">
        <f t="shared" si="122"/>
        <v/>
      </c>
      <c r="V601" s="965" t="str">
        <f t="shared" si="124"/>
        <v/>
      </c>
      <c r="W601" s="977" t="str">
        <f t="shared" si="123"/>
        <v/>
      </c>
      <c r="X601" s="964" t="str" cm="1">
        <f t="array" ref="X601">IF(N601="","",IF(R601&lt;&gt;"","",IF(SUMPRODUCT(--(AN18:AN1500=X17),--(AM18:AM1500&lt;&gt;""),--ISNUMBER(SEARCH(" "&amp;AM18:AM1500&amp;" ",Q601)))&gt;0,X17,"")))</f>
        <v/>
      </c>
      <c r="Y601" s="964" t="str" cm="1">
        <f t="array" ref="Y601">IF(N601="","",IF(R601&lt;&gt;"","",IF(SUMPRODUCT(--(AN18:AN1500=Y17),--(AM18:AM1500&lt;&gt;""),--ISNUMBER(SEARCH(" "&amp;AM18:AM1500&amp;" ",Q601)))&gt;0,Y17,"")))</f>
        <v/>
      </c>
      <c r="Z601" s="964" t="str" cm="1">
        <f t="array" ref="Z601">IF(N601="","",IF(R601&lt;&gt;"","",IF(SUMPRODUCT(--(AN18:AN1500=Z17),--(AM18:AM1500&lt;&gt;""),--ISNUMBER(SEARCH(" "&amp;AM18:AM1500&amp;" ",Q601)))&gt;0,Z17,"")))</f>
        <v/>
      </c>
      <c r="AA601" s="964" t="str" cm="1">
        <f t="array" ref="AA601">IF(N601="","",IF(R601&lt;&gt;"","",IF(SUMPRODUCT(--(AN18:AN1500=AA17),--(AM18:AM1500&lt;&gt;""),--ISNUMBER(SEARCH(" "&amp;AM18:AM1500&amp;" ",Q601)))&gt;0,AA17,"")))</f>
        <v/>
      </c>
      <c r="AB601" s="964" t="str" cm="1">
        <f t="array" ref="AB601">IF(N601="","",IF(R601&lt;&gt;"","",IF(SUMPRODUCT(--(AN18:AN1500=AB17),--(AM18:AM1500&lt;&gt;""),--ISNUMBER(SEARCH(" "&amp;AM18:AM1500&amp;" ",Q601)))&gt;0,AB17,"")))</f>
        <v/>
      </c>
      <c r="AC601" s="964" t="str" cm="1">
        <f t="array" ref="AC601">IF(N601="","",IF(R601&lt;&gt;"","",IF(SUMPRODUCT(--(AN18:AN1500=AC17),--(AM18:AM1500&lt;&gt;""),--ISNUMBER(SEARCH(" "&amp;AM18:AM1500&amp;" ",Q601)))&gt;0,AC17,"")))</f>
        <v/>
      </c>
      <c r="AD601" s="964" t="str" cm="1">
        <f t="array" ref="AD601">IF(N601="","",IF(R601&lt;&gt;"","",IF(SUMPRODUCT(--(AN18:AN1500=AD17),--(AM18:AM1500&lt;&gt;""),--ISNUMBER(SEARCH(" "&amp;AM18:AM1500&amp;" ",Q601)))&gt;0,AD17,"")))</f>
        <v/>
      </c>
      <c r="AE601" s="964" t="str" cm="1">
        <f t="array" ref="AE601">IF(N601="","",IF(R601&lt;&gt;"","",IF(SUMPRODUCT(--(AN18:AN1500=AE17),--(AM18:AM1500&lt;&gt;""),--ISNUMBER(SEARCH(" "&amp;AM18:AM1500&amp;" ",Q601)))&gt;0,AE17,"")))</f>
        <v/>
      </c>
      <c r="AF601" s="964" t="str" cm="1">
        <f t="array" ref="AF601">IF(N601="","",IF(R601&lt;&gt;"","",IF(SUMPRODUCT(--(AN18:AN1500=AF17),--(AM18:AM1500&lt;&gt;""),--ISNUMBER(SEARCH(" "&amp;AM18:AM1500&amp;" ",Q601)))&gt;0,AF17,"")))</f>
        <v/>
      </c>
      <c r="AG601" s="964" t="str" cm="1">
        <f t="array" ref="AG601">IF(N601="","",IF(R601&lt;&gt;"","",IF(SUMPRODUCT(--(AN18:AN1500=AG17),--(AM18:AM1500&lt;&gt;""),--ISNUMBER(SEARCH(" "&amp;AM18:AM1500&amp;" ",Q601)))&gt;0,AG17,"")))</f>
        <v/>
      </c>
      <c r="AH601" s="964" t="str" cm="1">
        <f t="array" ref="AH601">IF(N601="","",IF(R601&lt;&gt;"","",IF(SUMPRODUCT(--(AN18:AN1500=AH17),--(AM18:AM1500&lt;&gt;""),--ISNUMBER(SEARCH(" "&amp;AM18:AM1500&amp;" ",Q601)))&gt;0,AH17,"")))</f>
        <v/>
      </c>
      <c r="AI601" s="964" t="str" cm="1">
        <f t="array" ref="AI601">IF(N601="","",IF(R601&lt;&gt;"","",IF(SUMPRODUCT(--(AN18:AN1500=AI17),--(AM18:AM1500&lt;&gt;""),--ISNUMBER(SEARCH(" "&amp;AM18:AM1500&amp;" ",Q601)))&gt;0,AI17,"")))</f>
        <v/>
      </c>
      <c r="AJ601" s="964" t="str" cm="1">
        <f t="array" ref="AJ601">IF(N601="","",IF(R601&lt;&gt;"","",IF(SUMPRODUCT(--(AN18:AN1500=AJ17),--(AM18:AM1500&lt;&gt;""),--ISNUMBER(SEARCH(" "&amp;AM18:AM1500&amp;" ",Q601)))&gt;0,AJ17,"")))</f>
        <v/>
      </c>
      <c r="AK601" s="964" t="str" cm="1">
        <f t="array" ref="AK601">IF(N601="","",IF(T601&lt;&gt;"",AK17,IF(S601&lt;&gt;"","",IF(R601&lt;&gt;"","",IF(SUMPRODUCT(--(AN18:AN1500=AK17),--(AM18:AM1500&lt;&gt;""),--ISNUMBER(SEARCH(" "&amp;AM18:AM1500&amp;" ",Q601)))&gt;0,AK17,"")))))</f>
        <v/>
      </c>
      <c r="AM601" s="964" t="s">
        <v>2472</v>
      </c>
      <c r="AN601" s="964" t="s">
        <v>1597</v>
      </c>
      <c r="BN601" s="49">
        <v>1</v>
      </c>
    </row>
    <row r="602" spans="3:66" ht="35.1" customHeight="1">
      <c r="C602" s="65"/>
      <c r="D602" s="984" t="str">
        <f t="shared" si="114"/>
        <v/>
      </c>
      <c r="E602" s="982"/>
      <c r="G602" s="963" t="str">
        <f>IF(H602="","",COUNTIF(H18:H602,"&lt;&gt;"))</f>
        <v/>
      </c>
      <c r="H602" s="958" t="str" cm="1">
        <f t="array" ref="H602">IF(L602="","",IF(LEN(L602)&lt;=MAX(10,G13),L602,IFERROR(LEFT(L602,LOOKUP(2,1/(MID(L602,ROW(1:500),1)=" ")/(ROW(1:500)&lt;=MAX(10,G13)),ROW(1:500))-1),LEFT(L602,MAX(10,G13)))))</f>
        <v/>
      </c>
      <c r="I602" s="963" t="str">
        <f t="shared" si="115"/>
        <v/>
      </c>
      <c r="J602" s="963" t="str">
        <f t="shared" si="116"/>
        <v/>
      </c>
      <c r="K602" s="964" t="str">
        <f>IF(M601&lt;&gt;"",K601,IF(K601&lt;MAX(A18:A317),K601+1,""))</f>
        <v/>
      </c>
      <c r="L602" s="965" t="str">
        <f>IF(K602="","",IF(M601&lt;&gt;"",M601,INDEX(E18:E317,MATCH(K602,A18:A317,0))))</f>
        <v/>
      </c>
      <c r="M602" s="965" t="str">
        <f t="shared" si="117"/>
        <v/>
      </c>
      <c r="N602" s="966" t="str">
        <f t="shared" si="118"/>
        <v/>
      </c>
      <c r="O602" s="967" t="str">
        <f t="shared" si="119"/>
        <v/>
      </c>
      <c r="P602" s="967" t="str">
        <f t="shared" si="120"/>
        <v/>
      </c>
      <c r="Q602" s="966" t="str">
        <f t="shared" si="121"/>
        <v/>
      </c>
      <c r="R602" s="967" t="str">
        <f>IF(N602="","",IF(COUNTIF(AP18:AP300,TRIM(Q602))&gt;0,"EXCLUSION EXACTE",""))</f>
        <v/>
      </c>
      <c r="S602" s="967" t="str" cm="1">
        <f t="array" ref="S602">IF(N602="","",IF(SUMPRODUCT(--(AP18:AP300&lt;&gt;""),--ISNUMBER(SEARCH(" "&amp;AP18:AP300&amp;" ",Q602)))&gt;0,"BLOQUE MOLLUSQUES",""))</f>
        <v/>
      </c>
      <c r="T602" s="967" t="str" cm="1">
        <f t="array" ref="T602">IF(N602="","",IF(SUMPRODUCT(--(AT18:AT300&lt;&gt;""),--ISNUMBER(SEARCH(" "&amp;AT18:AT300&amp;" ",Q602)))&gt;0,"FORCE MOLLUSQUES",""))</f>
        <v/>
      </c>
      <c r="U602" s="966" t="str">
        <f t="shared" si="122"/>
        <v/>
      </c>
      <c r="V602" s="966" t="str">
        <f t="shared" si="124"/>
        <v/>
      </c>
      <c r="W602" s="991" t="str">
        <f t="shared" si="123"/>
        <v/>
      </c>
      <c r="X602" s="967" t="str" cm="1">
        <f t="array" ref="X602">IF(N602="","",IF(R602&lt;&gt;"","",IF(SUMPRODUCT(--(AN18:AN1500=X17),--(AM18:AM1500&lt;&gt;""),--ISNUMBER(SEARCH(" "&amp;AM18:AM1500&amp;" ",Q602)))&gt;0,X17,"")))</f>
        <v/>
      </c>
      <c r="Y602" s="967" t="str" cm="1">
        <f t="array" ref="Y602">IF(N602="","",IF(R602&lt;&gt;"","",IF(SUMPRODUCT(--(AN18:AN1500=Y17),--(AM18:AM1500&lt;&gt;""),--ISNUMBER(SEARCH(" "&amp;AM18:AM1500&amp;" ",Q602)))&gt;0,Y17,"")))</f>
        <v/>
      </c>
      <c r="Z602" s="967" t="str" cm="1">
        <f t="array" ref="Z602">IF(N602="","",IF(R602&lt;&gt;"","",IF(SUMPRODUCT(--(AN18:AN1500=Z17),--(AM18:AM1500&lt;&gt;""),--ISNUMBER(SEARCH(" "&amp;AM18:AM1500&amp;" ",Q602)))&gt;0,Z17,"")))</f>
        <v/>
      </c>
      <c r="AA602" s="967" t="str" cm="1">
        <f t="array" ref="AA602">IF(N602="","",IF(R602&lt;&gt;"","",IF(SUMPRODUCT(--(AN18:AN1500=AA17),--(AM18:AM1500&lt;&gt;""),--ISNUMBER(SEARCH(" "&amp;AM18:AM1500&amp;" ",Q602)))&gt;0,AA17,"")))</f>
        <v/>
      </c>
      <c r="AB602" s="967" t="str" cm="1">
        <f t="array" ref="AB602">IF(N602="","",IF(R602&lt;&gt;"","",IF(SUMPRODUCT(--(AN18:AN1500=AB17),--(AM18:AM1500&lt;&gt;""),--ISNUMBER(SEARCH(" "&amp;AM18:AM1500&amp;" ",Q602)))&gt;0,AB17,"")))</f>
        <v/>
      </c>
      <c r="AC602" s="967" t="str" cm="1">
        <f t="array" ref="AC602">IF(N602="","",IF(R602&lt;&gt;"","",IF(SUMPRODUCT(--(AN18:AN1500=AC17),--(AM18:AM1500&lt;&gt;""),--ISNUMBER(SEARCH(" "&amp;AM18:AM1500&amp;" ",Q602)))&gt;0,AC17,"")))</f>
        <v/>
      </c>
      <c r="AD602" s="967" t="str" cm="1">
        <f t="array" ref="AD602">IF(N602="","",IF(R602&lt;&gt;"","",IF(SUMPRODUCT(--(AN18:AN1500=AD17),--(AM18:AM1500&lt;&gt;""),--ISNUMBER(SEARCH(" "&amp;AM18:AM1500&amp;" ",Q602)))&gt;0,AD17,"")))</f>
        <v/>
      </c>
      <c r="AE602" s="967" t="str" cm="1">
        <f t="array" ref="AE602">IF(N602="","",IF(R602&lt;&gt;"","",IF(SUMPRODUCT(--(AN18:AN1500=AE17),--(AM18:AM1500&lt;&gt;""),--ISNUMBER(SEARCH(" "&amp;AM18:AM1500&amp;" ",Q602)))&gt;0,AE17,"")))</f>
        <v/>
      </c>
      <c r="AF602" s="967" t="str" cm="1">
        <f t="array" ref="AF602">IF(N602="","",IF(R602&lt;&gt;"","",IF(SUMPRODUCT(--(AN18:AN1500=AF17),--(AM18:AM1500&lt;&gt;""),--ISNUMBER(SEARCH(" "&amp;AM18:AM1500&amp;" ",Q602)))&gt;0,AF17,"")))</f>
        <v/>
      </c>
      <c r="AG602" s="967" t="str" cm="1">
        <f t="array" ref="AG602">IF(N602="","",IF(R602&lt;&gt;"","",IF(SUMPRODUCT(--(AN18:AN1500=AG17),--(AM18:AM1500&lt;&gt;""),--ISNUMBER(SEARCH(" "&amp;AM18:AM1500&amp;" ",Q602)))&gt;0,AG17,"")))</f>
        <v/>
      </c>
      <c r="AH602" s="967" t="str" cm="1">
        <f t="array" ref="AH602">IF(N602="","",IF(R602&lt;&gt;"","",IF(SUMPRODUCT(--(AN18:AN1500=AH17),--(AM18:AM1500&lt;&gt;""),--ISNUMBER(SEARCH(" "&amp;AM18:AM1500&amp;" ",Q602)))&gt;0,AH17,"")))</f>
        <v/>
      </c>
      <c r="AI602" s="967" t="str" cm="1">
        <f t="array" ref="AI602">IF(N602="","",IF(R602&lt;&gt;"","",IF(SUMPRODUCT(--(AN18:AN1500=AI17),--(AM18:AM1500&lt;&gt;""),--ISNUMBER(SEARCH(" "&amp;AM18:AM1500&amp;" ",Q602)))&gt;0,AI17,"")))</f>
        <v/>
      </c>
      <c r="AJ602" s="967" t="str" cm="1">
        <f t="array" ref="AJ602">IF(N602="","",IF(R602&lt;&gt;"","",IF(SUMPRODUCT(--(AN18:AN1500=AJ17),--(AM18:AM1500&lt;&gt;""),--ISNUMBER(SEARCH(" "&amp;AM18:AM1500&amp;" ",Q602)))&gt;0,AJ17,"")))</f>
        <v/>
      </c>
      <c r="AK602" s="967" t="str" cm="1">
        <f t="array" ref="AK602">IF(N602="","",IF(T602&lt;&gt;"",AK17,IF(S602&lt;&gt;"","",IF(R602&lt;&gt;"","",IF(SUMPRODUCT(--(AN18:AN1500=AK17),--(AM18:AM1500&lt;&gt;""),--ISNUMBER(SEARCH(" "&amp;AM18:AM1500&amp;" ",Q602)))&gt;0,AK17,"")))))</f>
        <v/>
      </c>
      <c r="AM602" s="968" t="s">
        <v>2473</v>
      </c>
      <c r="AN602" s="968" t="s">
        <v>1597</v>
      </c>
      <c r="BN602" s="49">
        <v>1</v>
      </c>
    </row>
    <row r="603" spans="3:66" ht="35.1" customHeight="1">
      <c r="C603" s="65"/>
      <c r="D603" s="984" t="str">
        <f t="shared" si="114"/>
        <v/>
      </c>
      <c r="E603" s="982"/>
      <c r="G603" s="964" t="str">
        <f>IF(H603="","",COUNTIF(H18:H603,"&lt;&gt;"))</f>
        <v/>
      </c>
      <c r="H603" s="965" t="str" cm="1">
        <f t="array" ref="H603">IF(L603="","",IF(LEN(L603)&lt;=MAX(10,G13),L603,IFERROR(LEFT(L603,LOOKUP(2,1/(MID(L603,ROW(1:500),1)=" ")/(ROW(1:500)&lt;=MAX(10,G13)),ROW(1:500))-1),LEFT(L603,MAX(10,G13)))))</f>
        <v/>
      </c>
      <c r="I603" s="964" t="str">
        <f t="shared" si="115"/>
        <v/>
      </c>
      <c r="J603" s="964" t="str">
        <f t="shared" si="116"/>
        <v/>
      </c>
      <c r="K603" s="964" t="str">
        <f>IF(M602&lt;&gt;"",K602,IF(K602&lt;MAX(A18:A317),K602+1,""))</f>
        <v/>
      </c>
      <c r="L603" s="965" t="str">
        <f>IF(K603="","",IF(M602&lt;&gt;"",M602,INDEX(E18:E317,MATCH(K603,A18:A317,0))))</f>
        <v/>
      </c>
      <c r="M603" s="965" t="str">
        <f t="shared" si="117"/>
        <v/>
      </c>
      <c r="N603" s="965" t="str">
        <f t="shared" si="118"/>
        <v/>
      </c>
      <c r="O603" s="964" t="str">
        <f t="shared" si="119"/>
        <v/>
      </c>
      <c r="P603" s="964" t="str">
        <f t="shared" si="120"/>
        <v/>
      </c>
      <c r="Q603" s="965" t="str">
        <f t="shared" si="121"/>
        <v/>
      </c>
      <c r="R603" s="964" t="str">
        <f>IF(N603="","",IF(COUNTIF(AP18:AP300,TRIM(Q603))&gt;0,"EXCLUSION EXACTE",""))</f>
        <v/>
      </c>
      <c r="S603" s="964" t="str" cm="1">
        <f t="array" ref="S603">IF(N603="","",IF(SUMPRODUCT(--(AP18:AP300&lt;&gt;""),--ISNUMBER(SEARCH(" "&amp;AP18:AP300&amp;" ",Q603)))&gt;0,"BLOQUE MOLLUSQUES",""))</f>
        <v/>
      </c>
      <c r="T603" s="964" t="str" cm="1">
        <f t="array" ref="T603">IF(N603="","",IF(SUMPRODUCT(--(AT18:AT300&lt;&gt;""),--ISNUMBER(SEARCH(" "&amp;AT18:AT300&amp;" ",Q603)))&gt;0,"FORCE MOLLUSQUES",""))</f>
        <v/>
      </c>
      <c r="U603" s="965" t="str">
        <f t="shared" si="122"/>
        <v/>
      </c>
      <c r="V603" s="965" t="str">
        <f t="shared" si="124"/>
        <v/>
      </c>
      <c r="W603" s="977" t="str">
        <f t="shared" si="123"/>
        <v/>
      </c>
      <c r="X603" s="964" t="str" cm="1">
        <f t="array" ref="X603">IF(N603="","",IF(R603&lt;&gt;"","",IF(SUMPRODUCT(--(AN18:AN1500=X17),--(AM18:AM1500&lt;&gt;""),--ISNUMBER(SEARCH(" "&amp;AM18:AM1500&amp;" ",Q603)))&gt;0,X17,"")))</f>
        <v/>
      </c>
      <c r="Y603" s="964" t="str" cm="1">
        <f t="array" ref="Y603">IF(N603="","",IF(R603&lt;&gt;"","",IF(SUMPRODUCT(--(AN18:AN1500=Y17),--(AM18:AM1500&lt;&gt;""),--ISNUMBER(SEARCH(" "&amp;AM18:AM1500&amp;" ",Q603)))&gt;0,Y17,"")))</f>
        <v/>
      </c>
      <c r="Z603" s="964" t="str" cm="1">
        <f t="array" ref="Z603">IF(N603="","",IF(R603&lt;&gt;"","",IF(SUMPRODUCT(--(AN18:AN1500=Z17),--(AM18:AM1500&lt;&gt;""),--ISNUMBER(SEARCH(" "&amp;AM18:AM1500&amp;" ",Q603)))&gt;0,Z17,"")))</f>
        <v/>
      </c>
      <c r="AA603" s="964" t="str" cm="1">
        <f t="array" ref="AA603">IF(N603="","",IF(R603&lt;&gt;"","",IF(SUMPRODUCT(--(AN18:AN1500=AA17),--(AM18:AM1500&lt;&gt;""),--ISNUMBER(SEARCH(" "&amp;AM18:AM1500&amp;" ",Q603)))&gt;0,AA17,"")))</f>
        <v/>
      </c>
      <c r="AB603" s="964" t="str" cm="1">
        <f t="array" ref="AB603">IF(N603="","",IF(R603&lt;&gt;"","",IF(SUMPRODUCT(--(AN18:AN1500=AB17),--(AM18:AM1500&lt;&gt;""),--ISNUMBER(SEARCH(" "&amp;AM18:AM1500&amp;" ",Q603)))&gt;0,AB17,"")))</f>
        <v/>
      </c>
      <c r="AC603" s="964" t="str" cm="1">
        <f t="array" ref="AC603">IF(N603="","",IF(R603&lt;&gt;"","",IF(SUMPRODUCT(--(AN18:AN1500=AC17),--(AM18:AM1500&lt;&gt;""),--ISNUMBER(SEARCH(" "&amp;AM18:AM1500&amp;" ",Q603)))&gt;0,AC17,"")))</f>
        <v/>
      </c>
      <c r="AD603" s="964" t="str" cm="1">
        <f t="array" ref="AD603">IF(N603="","",IF(R603&lt;&gt;"","",IF(SUMPRODUCT(--(AN18:AN1500=AD17),--(AM18:AM1500&lt;&gt;""),--ISNUMBER(SEARCH(" "&amp;AM18:AM1500&amp;" ",Q603)))&gt;0,AD17,"")))</f>
        <v/>
      </c>
      <c r="AE603" s="964" t="str" cm="1">
        <f t="array" ref="AE603">IF(N603="","",IF(R603&lt;&gt;"","",IF(SUMPRODUCT(--(AN18:AN1500=AE17),--(AM18:AM1500&lt;&gt;""),--ISNUMBER(SEARCH(" "&amp;AM18:AM1500&amp;" ",Q603)))&gt;0,AE17,"")))</f>
        <v/>
      </c>
      <c r="AF603" s="964" t="str" cm="1">
        <f t="array" ref="AF603">IF(N603="","",IF(R603&lt;&gt;"","",IF(SUMPRODUCT(--(AN18:AN1500=AF17),--(AM18:AM1500&lt;&gt;""),--ISNUMBER(SEARCH(" "&amp;AM18:AM1500&amp;" ",Q603)))&gt;0,AF17,"")))</f>
        <v/>
      </c>
      <c r="AG603" s="964" t="str" cm="1">
        <f t="array" ref="AG603">IF(N603="","",IF(R603&lt;&gt;"","",IF(SUMPRODUCT(--(AN18:AN1500=AG17),--(AM18:AM1500&lt;&gt;""),--ISNUMBER(SEARCH(" "&amp;AM18:AM1500&amp;" ",Q603)))&gt;0,AG17,"")))</f>
        <v/>
      </c>
      <c r="AH603" s="964" t="str" cm="1">
        <f t="array" ref="AH603">IF(N603="","",IF(R603&lt;&gt;"","",IF(SUMPRODUCT(--(AN18:AN1500=AH17),--(AM18:AM1500&lt;&gt;""),--ISNUMBER(SEARCH(" "&amp;AM18:AM1500&amp;" ",Q603)))&gt;0,AH17,"")))</f>
        <v/>
      </c>
      <c r="AI603" s="964" t="str" cm="1">
        <f t="array" ref="AI603">IF(N603="","",IF(R603&lt;&gt;"","",IF(SUMPRODUCT(--(AN18:AN1500=AI17),--(AM18:AM1500&lt;&gt;""),--ISNUMBER(SEARCH(" "&amp;AM18:AM1500&amp;" ",Q603)))&gt;0,AI17,"")))</f>
        <v/>
      </c>
      <c r="AJ603" s="964" t="str" cm="1">
        <f t="array" ref="AJ603">IF(N603="","",IF(R603&lt;&gt;"","",IF(SUMPRODUCT(--(AN18:AN1500=AJ17),--(AM18:AM1500&lt;&gt;""),--ISNUMBER(SEARCH(" "&amp;AM18:AM1500&amp;" ",Q603)))&gt;0,AJ17,"")))</f>
        <v/>
      </c>
      <c r="AK603" s="964" t="str" cm="1">
        <f t="array" ref="AK603">IF(N603="","",IF(T603&lt;&gt;"",AK17,IF(S603&lt;&gt;"","",IF(R603&lt;&gt;"","",IF(SUMPRODUCT(--(AN18:AN1500=AK17),--(AM18:AM1500&lt;&gt;""),--ISNUMBER(SEARCH(" "&amp;AM18:AM1500&amp;" ",Q603)))&gt;0,AK17,"")))))</f>
        <v/>
      </c>
      <c r="AM603" s="964" t="s">
        <v>2313</v>
      </c>
      <c r="AN603" s="964" t="s">
        <v>1597</v>
      </c>
      <c r="BN603" s="49">
        <v>1</v>
      </c>
    </row>
    <row r="604" spans="3:66" ht="35.1" customHeight="1">
      <c r="C604" s="65"/>
      <c r="D604" s="984" t="str">
        <f t="shared" si="114"/>
        <v/>
      </c>
      <c r="E604" s="982"/>
      <c r="G604" s="963" t="str">
        <f>IF(H604="","",COUNTIF(H18:H604,"&lt;&gt;"))</f>
        <v/>
      </c>
      <c r="H604" s="958" t="str" cm="1">
        <f t="array" ref="H604">IF(L604="","",IF(LEN(L604)&lt;=MAX(10,G13),L604,IFERROR(LEFT(L604,LOOKUP(2,1/(MID(L604,ROW(1:500),1)=" ")/(ROW(1:500)&lt;=MAX(10,G13)),ROW(1:500))-1),LEFT(L604,MAX(10,G13)))))</f>
        <v/>
      </c>
      <c r="I604" s="963" t="str">
        <f t="shared" si="115"/>
        <v/>
      </c>
      <c r="J604" s="963" t="str">
        <f t="shared" si="116"/>
        <v/>
      </c>
      <c r="K604" s="964" t="str">
        <f>IF(M603&lt;&gt;"",K603,IF(K603&lt;MAX(A18:A317),K603+1,""))</f>
        <v/>
      </c>
      <c r="L604" s="965" t="str">
        <f>IF(K604="","",IF(M603&lt;&gt;"",M603,INDEX(E18:E317,MATCH(K604,A18:A317,0))))</f>
        <v/>
      </c>
      <c r="M604" s="965" t="str">
        <f t="shared" si="117"/>
        <v/>
      </c>
      <c r="N604" s="966" t="str">
        <f t="shared" si="118"/>
        <v/>
      </c>
      <c r="O604" s="967" t="str">
        <f t="shared" si="119"/>
        <v/>
      </c>
      <c r="P604" s="967" t="str">
        <f t="shared" si="120"/>
        <v/>
      </c>
      <c r="Q604" s="966" t="str">
        <f t="shared" si="121"/>
        <v/>
      </c>
      <c r="R604" s="967" t="str">
        <f>IF(N604="","",IF(COUNTIF(AP18:AP300,TRIM(Q604))&gt;0,"EXCLUSION EXACTE",""))</f>
        <v/>
      </c>
      <c r="S604" s="967" t="str" cm="1">
        <f t="array" ref="S604">IF(N604="","",IF(SUMPRODUCT(--(AP18:AP300&lt;&gt;""),--ISNUMBER(SEARCH(" "&amp;AP18:AP300&amp;" ",Q604)))&gt;0,"BLOQUE MOLLUSQUES",""))</f>
        <v/>
      </c>
      <c r="T604" s="967" t="str" cm="1">
        <f t="array" ref="T604">IF(N604="","",IF(SUMPRODUCT(--(AT18:AT300&lt;&gt;""),--ISNUMBER(SEARCH(" "&amp;AT18:AT300&amp;" ",Q604)))&gt;0,"FORCE MOLLUSQUES",""))</f>
        <v/>
      </c>
      <c r="U604" s="966" t="str">
        <f t="shared" si="122"/>
        <v/>
      </c>
      <c r="V604" s="966" t="str">
        <f t="shared" si="124"/>
        <v/>
      </c>
      <c r="W604" s="991" t="str">
        <f t="shared" si="123"/>
        <v/>
      </c>
      <c r="X604" s="967" t="str" cm="1">
        <f t="array" ref="X604">IF(N604="","",IF(R604&lt;&gt;"","",IF(SUMPRODUCT(--(AN18:AN1500=X17),--(AM18:AM1500&lt;&gt;""),--ISNUMBER(SEARCH(" "&amp;AM18:AM1500&amp;" ",Q604)))&gt;0,X17,"")))</f>
        <v/>
      </c>
      <c r="Y604" s="967" t="str" cm="1">
        <f t="array" ref="Y604">IF(N604="","",IF(R604&lt;&gt;"","",IF(SUMPRODUCT(--(AN18:AN1500=Y17),--(AM18:AM1500&lt;&gt;""),--ISNUMBER(SEARCH(" "&amp;AM18:AM1500&amp;" ",Q604)))&gt;0,Y17,"")))</f>
        <v/>
      </c>
      <c r="Z604" s="967" t="str" cm="1">
        <f t="array" ref="Z604">IF(N604="","",IF(R604&lt;&gt;"","",IF(SUMPRODUCT(--(AN18:AN1500=Z17),--(AM18:AM1500&lt;&gt;""),--ISNUMBER(SEARCH(" "&amp;AM18:AM1500&amp;" ",Q604)))&gt;0,Z17,"")))</f>
        <v/>
      </c>
      <c r="AA604" s="967" t="str" cm="1">
        <f t="array" ref="AA604">IF(N604="","",IF(R604&lt;&gt;"","",IF(SUMPRODUCT(--(AN18:AN1500=AA17),--(AM18:AM1500&lt;&gt;""),--ISNUMBER(SEARCH(" "&amp;AM18:AM1500&amp;" ",Q604)))&gt;0,AA17,"")))</f>
        <v/>
      </c>
      <c r="AB604" s="967" t="str" cm="1">
        <f t="array" ref="AB604">IF(N604="","",IF(R604&lt;&gt;"","",IF(SUMPRODUCT(--(AN18:AN1500=AB17),--(AM18:AM1500&lt;&gt;""),--ISNUMBER(SEARCH(" "&amp;AM18:AM1500&amp;" ",Q604)))&gt;0,AB17,"")))</f>
        <v/>
      </c>
      <c r="AC604" s="967" t="str" cm="1">
        <f t="array" ref="AC604">IF(N604="","",IF(R604&lt;&gt;"","",IF(SUMPRODUCT(--(AN18:AN1500=AC17),--(AM18:AM1500&lt;&gt;""),--ISNUMBER(SEARCH(" "&amp;AM18:AM1500&amp;" ",Q604)))&gt;0,AC17,"")))</f>
        <v/>
      </c>
      <c r="AD604" s="967" t="str" cm="1">
        <f t="array" ref="AD604">IF(N604="","",IF(R604&lt;&gt;"","",IF(SUMPRODUCT(--(AN18:AN1500=AD17),--(AM18:AM1500&lt;&gt;""),--ISNUMBER(SEARCH(" "&amp;AM18:AM1500&amp;" ",Q604)))&gt;0,AD17,"")))</f>
        <v/>
      </c>
      <c r="AE604" s="967" t="str" cm="1">
        <f t="array" ref="AE604">IF(N604="","",IF(R604&lt;&gt;"","",IF(SUMPRODUCT(--(AN18:AN1500=AE17),--(AM18:AM1500&lt;&gt;""),--ISNUMBER(SEARCH(" "&amp;AM18:AM1500&amp;" ",Q604)))&gt;0,AE17,"")))</f>
        <v/>
      </c>
      <c r="AF604" s="967" t="str" cm="1">
        <f t="array" ref="AF604">IF(N604="","",IF(R604&lt;&gt;"","",IF(SUMPRODUCT(--(AN18:AN1500=AF17),--(AM18:AM1500&lt;&gt;""),--ISNUMBER(SEARCH(" "&amp;AM18:AM1500&amp;" ",Q604)))&gt;0,AF17,"")))</f>
        <v/>
      </c>
      <c r="AG604" s="967" t="str" cm="1">
        <f t="array" ref="AG604">IF(N604="","",IF(R604&lt;&gt;"","",IF(SUMPRODUCT(--(AN18:AN1500=AG17),--(AM18:AM1500&lt;&gt;""),--ISNUMBER(SEARCH(" "&amp;AM18:AM1500&amp;" ",Q604)))&gt;0,AG17,"")))</f>
        <v/>
      </c>
      <c r="AH604" s="967" t="str" cm="1">
        <f t="array" ref="AH604">IF(N604="","",IF(R604&lt;&gt;"","",IF(SUMPRODUCT(--(AN18:AN1500=AH17),--(AM18:AM1500&lt;&gt;""),--ISNUMBER(SEARCH(" "&amp;AM18:AM1500&amp;" ",Q604)))&gt;0,AH17,"")))</f>
        <v/>
      </c>
      <c r="AI604" s="967" t="str" cm="1">
        <f t="array" ref="AI604">IF(N604="","",IF(R604&lt;&gt;"","",IF(SUMPRODUCT(--(AN18:AN1500=AI17),--(AM18:AM1500&lt;&gt;""),--ISNUMBER(SEARCH(" "&amp;AM18:AM1500&amp;" ",Q604)))&gt;0,AI17,"")))</f>
        <v/>
      </c>
      <c r="AJ604" s="967" t="str" cm="1">
        <f t="array" ref="AJ604">IF(N604="","",IF(R604&lt;&gt;"","",IF(SUMPRODUCT(--(AN18:AN1500=AJ17),--(AM18:AM1500&lt;&gt;""),--ISNUMBER(SEARCH(" "&amp;AM18:AM1500&amp;" ",Q604)))&gt;0,AJ17,"")))</f>
        <v/>
      </c>
      <c r="AK604" s="967" t="str" cm="1">
        <f t="array" ref="AK604">IF(N604="","",IF(T604&lt;&gt;"",AK17,IF(S604&lt;&gt;"","",IF(R604&lt;&gt;"","",IF(SUMPRODUCT(--(AN18:AN1500=AK17),--(AM18:AM1500&lt;&gt;""),--ISNUMBER(SEARCH(" "&amp;AM18:AM1500&amp;" ",Q604)))&gt;0,AK17,"")))))</f>
        <v/>
      </c>
      <c r="AM604" s="968" t="s">
        <v>2314</v>
      </c>
      <c r="AN604" s="968" t="s">
        <v>1597</v>
      </c>
      <c r="BN604" s="49">
        <v>1</v>
      </c>
    </row>
    <row r="605" spans="3:66" ht="35.1" customHeight="1">
      <c r="C605" s="65"/>
      <c r="D605" s="984" t="str">
        <f t="shared" si="114"/>
        <v/>
      </c>
      <c r="E605" s="982"/>
      <c r="G605" s="964" t="str">
        <f>IF(H605="","",COUNTIF(H18:H605,"&lt;&gt;"))</f>
        <v/>
      </c>
      <c r="H605" s="965" t="str" cm="1">
        <f t="array" ref="H605">IF(L605="","",IF(LEN(L605)&lt;=MAX(10,G13),L605,IFERROR(LEFT(L605,LOOKUP(2,1/(MID(L605,ROW(1:500),1)=" ")/(ROW(1:500)&lt;=MAX(10,G13)),ROW(1:500))-1),LEFT(L605,MAX(10,G13)))))</f>
        <v/>
      </c>
      <c r="I605" s="964" t="str">
        <f t="shared" si="115"/>
        <v/>
      </c>
      <c r="J605" s="964" t="str">
        <f t="shared" si="116"/>
        <v/>
      </c>
      <c r="K605" s="964" t="str">
        <f>IF(M604&lt;&gt;"",K604,IF(K604&lt;MAX(A18:A317),K604+1,""))</f>
        <v/>
      </c>
      <c r="L605" s="965" t="str">
        <f>IF(K605="","",IF(M604&lt;&gt;"",M604,INDEX(E18:E317,MATCH(K605,A18:A317,0))))</f>
        <v/>
      </c>
      <c r="M605" s="965" t="str">
        <f t="shared" si="117"/>
        <v/>
      </c>
      <c r="N605" s="965" t="str">
        <f t="shared" si="118"/>
        <v/>
      </c>
      <c r="O605" s="964" t="str">
        <f t="shared" si="119"/>
        <v/>
      </c>
      <c r="P605" s="964" t="str">
        <f t="shared" si="120"/>
        <v/>
      </c>
      <c r="Q605" s="965" t="str">
        <f t="shared" si="121"/>
        <v/>
      </c>
      <c r="R605" s="964" t="str">
        <f>IF(N605="","",IF(COUNTIF(AP18:AP300,TRIM(Q605))&gt;0,"EXCLUSION EXACTE",""))</f>
        <v/>
      </c>
      <c r="S605" s="964" t="str" cm="1">
        <f t="array" ref="S605">IF(N605="","",IF(SUMPRODUCT(--(AP18:AP300&lt;&gt;""),--ISNUMBER(SEARCH(" "&amp;AP18:AP300&amp;" ",Q605)))&gt;0,"BLOQUE MOLLUSQUES",""))</f>
        <v/>
      </c>
      <c r="T605" s="964" t="str" cm="1">
        <f t="array" ref="T605">IF(N605="","",IF(SUMPRODUCT(--(AT18:AT300&lt;&gt;""),--ISNUMBER(SEARCH(" "&amp;AT18:AT300&amp;" ",Q605)))&gt;0,"FORCE MOLLUSQUES",""))</f>
        <v/>
      </c>
      <c r="U605" s="965" t="str">
        <f t="shared" si="122"/>
        <v/>
      </c>
      <c r="V605" s="965" t="str">
        <f t="shared" si="124"/>
        <v/>
      </c>
      <c r="W605" s="977" t="str">
        <f t="shared" si="123"/>
        <v/>
      </c>
      <c r="X605" s="964" t="str" cm="1">
        <f t="array" ref="X605">IF(N605="","",IF(R605&lt;&gt;"","",IF(SUMPRODUCT(--(AN18:AN1500=X17),--(AM18:AM1500&lt;&gt;""),--ISNUMBER(SEARCH(" "&amp;AM18:AM1500&amp;" ",Q605)))&gt;0,X17,"")))</f>
        <v/>
      </c>
      <c r="Y605" s="964" t="str" cm="1">
        <f t="array" ref="Y605">IF(N605="","",IF(R605&lt;&gt;"","",IF(SUMPRODUCT(--(AN18:AN1500=Y17),--(AM18:AM1500&lt;&gt;""),--ISNUMBER(SEARCH(" "&amp;AM18:AM1500&amp;" ",Q605)))&gt;0,Y17,"")))</f>
        <v/>
      </c>
      <c r="Z605" s="964" t="str" cm="1">
        <f t="array" ref="Z605">IF(N605="","",IF(R605&lt;&gt;"","",IF(SUMPRODUCT(--(AN18:AN1500=Z17),--(AM18:AM1500&lt;&gt;""),--ISNUMBER(SEARCH(" "&amp;AM18:AM1500&amp;" ",Q605)))&gt;0,Z17,"")))</f>
        <v/>
      </c>
      <c r="AA605" s="964" t="str" cm="1">
        <f t="array" ref="AA605">IF(N605="","",IF(R605&lt;&gt;"","",IF(SUMPRODUCT(--(AN18:AN1500=AA17),--(AM18:AM1500&lt;&gt;""),--ISNUMBER(SEARCH(" "&amp;AM18:AM1500&amp;" ",Q605)))&gt;0,AA17,"")))</f>
        <v/>
      </c>
      <c r="AB605" s="964" t="str" cm="1">
        <f t="array" ref="AB605">IF(N605="","",IF(R605&lt;&gt;"","",IF(SUMPRODUCT(--(AN18:AN1500=AB17),--(AM18:AM1500&lt;&gt;""),--ISNUMBER(SEARCH(" "&amp;AM18:AM1500&amp;" ",Q605)))&gt;0,AB17,"")))</f>
        <v/>
      </c>
      <c r="AC605" s="964" t="str" cm="1">
        <f t="array" ref="AC605">IF(N605="","",IF(R605&lt;&gt;"","",IF(SUMPRODUCT(--(AN18:AN1500=AC17),--(AM18:AM1500&lt;&gt;""),--ISNUMBER(SEARCH(" "&amp;AM18:AM1500&amp;" ",Q605)))&gt;0,AC17,"")))</f>
        <v/>
      </c>
      <c r="AD605" s="964" t="str" cm="1">
        <f t="array" ref="AD605">IF(N605="","",IF(R605&lt;&gt;"","",IF(SUMPRODUCT(--(AN18:AN1500=AD17),--(AM18:AM1500&lt;&gt;""),--ISNUMBER(SEARCH(" "&amp;AM18:AM1500&amp;" ",Q605)))&gt;0,AD17,"")))</f>
        <v/>
      </c>
      <c r="AE605" s="964" t="str" cm="1">
        <f t="array" ref="AE605">IF(N605="","",IF(R605&lt;&gt;"","",IF(SUMPRODUCT(--(AN18:AN1500=AE17),--(AM18:AM1500&lt;&gt;""),--ISNUMBER(SEARCH(" "&amp;AM18:AM1500&amp;" ",Q605)))&gt;0,AE17,"")))</f>
        <v/>
      </c>
      <c r="AF605" s="964" t="str" cm="1">
        <f t="array" ref="AF605">IF(N605="","",IF(R605&lt;&gt;"","",IF(SUMPRODUCT(--(AN18:AN1500=AF17),--(AM18:AM1500&lt;&gt;""),--ISNUMBER(SEARCH(" "&amp;AM18:AM1500&amp;" ",Q605)))&gt;0,AF17,"")))</f>
        <v/>
      </c>
      <c r="AG605" s="964" t="str" cm="1">
        <f t="array" ref="AG605">IF(N605="","",IF(R605&lt;&gt;"","",IF(SUMPRODUCT(--(AN18:AN1500=AG17),--(AM18:AM1500&lt;&gt;""),--ISNUMBER(SEARCH(" "&amp;AM18:AM1500&amp;" ",Q605)))&gt;0,AG17,"")))</f>
        <v/>
      </c>
      <c r="AH605" s="964" t="str" cm="1">
        <f t="array" ref="AH605">IF(N605="","",IF(R605&lt;&gt;"","",IF(SUMPRODUCT(--(AN18:AN1500=AH17),--(AM18:AM1500&lt;&gt;""),--ISNUMBER(SEARCH(" "&amp;AM18:AM1500&amp;" ",Q605)))&gt;0,AH17,"")))</f>
        <v/>
      </c>
      <c r="AI605" s="964" t="str" cm="1">
        <f t="array" ref="AI605">IF(N605="","",IF(R605&lt;&gt;"","",IF(SUMPRODUCT(--(AN18:AN1500=AI17),--(AM18:AM1500&lt;&gt;""),--ISNUMBER(SEARCH(" "&amp;AM18:AM1500&amp;" ",Q605)))&gt;0,AI17,"")))</f>
        <v/>
      </c>
      <c r="AJ605" s="964" t="str" cm="1">
        <f t="array" ref="AJ605">IF(N605="","",IF(R605&lt;&gt;"","",IF(SUMPRODUCT(--(AN18:AN1500=AJ17),--(AM18:AM1500&lt;&gt;""),--ISNUMBER(SEARCH(" "&amp;AM18:AM1500&amp;" ",Q605)))&gt;0,AJ17,"")))</f>
        <v/>
      </c>
      <c r="AK605" s="964" t="str" cm="1">
        <f t="array" ref="AK605">IF(N605="","",IF(T605&lt;&gt;"",AK17,IF(S605&lt;&gt;"","",IF(R605&lt;&gt;"","",IF(SUMPRODUCT(--(AN18:AN1500=AK17),--(AM18:AM1500&lt;&gt;""),--ISNUMBER(SEARCH(" "&amp;AM18:AM1500&amp;" ",Q605)))&gt;0,AK17,"")))))</f>
        <v/>
      </c>
      <c r="AM605" s="964" t="s">
        <v>2315</v>
      </c>
      <c r="AN605" s="964" t="s">
        <v>1597</v>
      </c>
      <c r="BN605" s="49">
        <v>1</v>
      </c>
    </row>
    <row r="606" spans="3:66" ht="35.1" customHeight="1">
      <c r="C606" s="65"/>
      <c r="D606" s="984" t="str">
        <f t="shared" si="114"/>
        <v/>
      </c>
      <c r="E606" s="982"/>
      <c r="G606" s="963" t="str">
        <f>IF(H606="","",COUNTIF(H18:H606,"&lt;&gt;"))</f>
        <v/>
      </c>
      <c r="H606" s="958" t="str" cm="1">
        <f t="array" ref="H606">IF(L606="","",IF(LEN(L606)&lt;=MAX(10,G13),L606,IFERROR(LEFT(L606,LOOKUP(2,1/(MID(L606,ROW(1:500),1)=" ")/(ROW(1:500)&lt;=MAX(10,G13)),ROW(1:500))-1),LEFT(L606,MAX(10,G13)))))</f>
        <v/>
      </c>
      <c r="I606" s="963" t="str">
        <f t="shared" si="115"/>
        <v/>
      </c>
      <c r="J606" s="963" t="str">
        <f t="shared" si="116"/>
        <v/>
      </c>
      <c r="K606" s="964" t="str">
        <f>IF(M605&lt;&gt;"",K605,IF(K605&lt;MAX(A18:A317),K605+1,""))</f>
        <v/>
      </c>
      <c r="L606" s="965" t="str">
        <f>IF(K606="","",IF(M605&lt;&gt;"",M605,INDEX(E18:E317,MATCH(K606,A18:A317,0))))</f>
        <v/>
      </c>
      <c r="M606" s="965" t="str">
        <f t="shared" si="117"/>
        <v/>
      </c>
      <c r="N606" s="966" t="str">
        <f t="shared" si="118"/>
        <v/>
      </c>
      <c r="O606" s="967" t="str">
        <f t="shared" si="119"/>
        <v/>
      </c>
      <c r="P606" s="967" t="str">
        <f t="shared" si="120"/>
        <v/>
      </c>
      <c r="Q606" s="966" t="str">
        <f t="shared" si="121"/>
        <v/>
      </c>
      <c r="R606" s="967" t="str">
        <f>IF(N606="","",IF(COUNTIF(AP18:AP300,TRIM(Q606))&gt;0,"EXCLUSION EXACTE",""))</f>
        <v/>
      </c>
      <c r="S606" s="967" t="str" cm="1">
        <f t="array" ref="S606">IF(N606="","",IF(SUMPRODUCT(--(AP18:AP300&lt;&gt;""),--ISNUMBER(SEARCH(" "&amp;AP18:AP300&amp;" ",Q606)))&gt;0,"BLOQUE MOLLUSQUES",""))</f>
        <v/>
      </c>
      <c r="T606" s="967" t="str" cm="1">
        <f t="array" ref="T606">IF(N606="","",IF(SUMPRODUCT(--(AT18:AT300&lt;&gt;""),--ISNUMBER(SEARCH(" "&amp;AT18:AT300&amp;" ",Q606)))&gt;0,"FORCE MOLLUSQUES",""))</f>
        <v/>
      </c>
      <c r="U606" s="966" t="str">
        <f t="shared" si="122"/>
        <v/>
      </c>
      <c r="V606" s="966" t="str">
        <f t="shared" si="124"/>
        <v/>
      </c>
      <c r="W606" s="991" t="str">
        <f t="shared" si="123"/>
        <v/>
      </c>
      <c r="X606" s="967" t="str" cm="1">
        <f t="array" ref="X606">IF(N606="","",IF(R606&lt;&gt;"","",IF(SUMPRODUCT(--(AN18:AN1500=X17),--(AM18:AM1500&lt;&gt;""),--ISNUMBER(SEARCH(" "&amp;AM18:AM1500&amp;" ",Q606)))&gt;0,X17,"")))</f>
        <v/>
      </c>
      <c r="Y606" s="967" t="str" cm="1">
        <f t="array" ref="Y606">IF(N606="","",IF(R606&lt;&gt;"","",IF(SUMPRODUCT(--(AN18:AN1500=Y17),--(AM18:AM1500&lt;&gt;""),--ISNUMBER(SEARCH(" "&amp;AM18:AM1500&amp;" ",Q606)))&gt;0,Y17,"")))</f>
        <v/>
      </c>
      <c r="Z606" s="967" t="str" cm="1">
        <f t="array" ref="Z606">IF(N606="","",IF(R606&lt;&gt;"","",IF(SUMPRODUCT(--(AN18:AN1500=Z17),--(AM18:AM1500&lt;&gt;""),--ISNUMBER(SEARCH(" "&amp;AM18:AM1500&amp;" ",Q606)))&gt;0,Z17,"")))</f>
        <v/>
      </c>
      <c r="AA606" s="967" t="str" cm="1">
        <f t="array" ref="AA606">IF(N606="","",IF(R606&lt;&gt;"","",IF(SUMPRODUCT(--(AN18:AN1500=AA17),--(AM18:AM1500&lt;&gt;""),--ISNUMBER(SEARCH(" "&amp;AM18:AM1500&amp;" ",Q606)))&gt;0,AA17,"")))</f>
        <v/>
      </c>
      <c r="AB606" s="967" t="str" cm="1">
        <f t="array" ref="AB606">IF(N606="","",IF(R606&lt;&gt;"","",IF(SUMPRODUCT(--(AN18:AN1500=AB17),--(AM18:AM1500&lt;&gt;""),--ISNUMBER(SEARCH(" "&amp;AM18:AM1500&amp;" ",Q606)))&gt;0,AB17,"")))</f>
        <v/>
      </c>
      <c r="AC606" s="967" t="str" cm="1">
        <f t="array" ref="AC606">IF(N606="","",IF(R606&lt;&gt;"","",IF(SUMPRODUCT(--(AN18:AN1500=AC17),--(AM18:AM1500&lt;&gt;""),--ISNUMBER(SEARCH(" "&amp;AM18:AM1500&amp;" ",Q606)))&gt;0,AC17,"")))</f>
        <v/>
      </c>
      <c r="AD606" s="967" t="str" cm="1">
        <f t="array" ref="AD606">IF(N606="","",IF(R606&lt;&gt;"","",IF(SUMPRODUCT(--(AN18:AN1500=AD17),--(AM18:AM1500&lt;&gt;""),--ISNUMBER(SEARCH(" "&amp;AM18:AM1500&amp;" ",Q606)))&gt;0,AD17,"")))</f>
        <v/>
      </c>
      <c r="AE606" s="967" t="str" cm="1">
        <f t="array" ref="AE606">IF(N606="","",IF(R606&lt;&gt;"","",IF(SUMPRODUCT(--(AN18:AN1500=AE17),--(AM18:AM1500&lt;&gt;""),--ISNUMBER(SEARCH(" "&amp;AM18:AM1500&amp;" ",Q606)))&gt;0,AE17,"")))</f>
        <v/>
      </c>
      <c r="AF606" s="967" t="str" cm="1">
        <f t="array" ref="AF606">IF(N606="","",IF(R606&lt;&gt;"","",IF(SUMPRODUCT(--(AN18:AN1500=AF17),--(AM18:AM1500&lt;&gt;""),--ISNUMBER(SEARCH(" "&amp;AM18:AM1500&amp;" ",Q606)))&gt;0,AF17,"")))</f>
        <v/>
      </c>
      <c r="AG606" s="967" t="str" cm="1">
        <f t="array" ref="AG606">IF(N606="","",IF(R606&lt;&gt;"","",IF(SUMPRODUCT(--(AN18:AN1500=AG17),--(AM18:AM1500&lt;&gt;""),--ISNUMBER(SEARCH(" "&amp;AM18:AM1500&amp;" ",Q606)))&gt;0,AG17,"")))</f>
        <v/>
      </c>
      <c r="AH606" s="967" t="str" cm="1">
        <f t="array" ref="AH606">IF(N606="","",IF(R606&lt;&gt;"","",IF(SUMPRODUCT(--(AN18:AN1500=AH17),--(AM18:AM1500&lt;&gt;""),--ISNUMBER(SEARCH(" "&amp;AM18:AM1500&amp;" ",Q606)))&gt;0,AH17,"")))</f>
        <v/>
      </c>
      <c r="AI606" s="967" t="str" cm="1">
        <f t="array" ref="AI606">IF(N606="","",IF(R606&lt;&gt;"","",IF(SUMPRODUCT(--(AN18:AN1500=AI17),--(AM18:AM1500&lt;&gt;""),--ISNUMBER(SEARCH(" "&amp;AM18:AM1500&amp;" ",Q606)))&gt;0,AI17,"")))</f>
        <v/>
      </c>
      <c r="AJ606" s="967" t="str" cm="1">
        <f t="array" ref="AJ606">IF(N606="","",IF(R606&lt;&gt;"","",IF(SUMPRODUCT(--(AN18:AN1500=AJ17),--(AM18:AM1500&lt;&gt;""),--ISNUMBER(SEARCH(" "&amp;AM18:AM1500&amp;" ",Q606)))&gt;0,AJ17,"")))</f>
        <v/>
      </c>
      <c r="AK606" s="967" t="str" cm="1">
        <f t="array" ref="AK606">IF(N606="","",IF(T606&lt;&gt;"",AK17,IF(S606&lt;&gt;"","",IF(R606&lt;&gt;"","",IF(SUMPRODUCT(--(AN18:AN1500=AK17),--(AM18:AM1500&lt;&gt;""),--ISNUMBER(SEARCH(" "&amp;AM18:AM1500&amp;" ",Q606)))&gt;0,AK17,"")))))</f>
        <v/>
      </c>
      <c r="AM606" s="968" t="s">
        <v>2316</v>
      </c>
      <c r="AN606" s="968" t="s">
        <v>1597</v>
      </c>
      <c r="BN606" s="49">
        <v>1</v>
      </c>
    </row>
    <row r="607" spans="3:66" ht="35.1" customHeight="1">
      <c r="C607" s="65"/>
      <c r="D607" s="984" t="str">
        <f t="shared" si="114"/>
        <v/>
      </c>
      <c r="E607" s="982"/>
      <c r="G607" s="964" t="str">
        <f>IF(H607="","",COUNTIF(H18:H607,"&lt;&gt;"))</f>
        <v/>
      </c>
      <c r="H607" s="965" t="str" cm="1">
        <f t="array" ref="H607">IF(L607="","",IF(LEN(L607)&lt;=MAX(10,G13),L607,IFERROR(LEFT(L607,LOOKUP(2,1/(MID(L607,ROW(1:500),1)=" ")/(ROW(1:500)&lt;=MAX(10,G13)),ROW(1:500))-1),LEFT(L607,MAX(10,G13)))))</f>
        <v/>
      </c>
      <c r="I607" s="964" t="str">
        <f t="shared" si="115"/>
        <v/>
      </c>
      <c r="J607" s="964" t="str">
        <f t="shared" si="116"/>
        <v/>
      </c>
      <c r="K607" s="964" t="str">
        <f>IF(M606&lt;&gt;"",K606,IF(K606&lt;MAX(A18:A317),K606+1,""))</f>
        <v/>
      </c>
      <c r="L607" s="965" t="str">
        <f>IF(K607="","",IF(M606&lt;&gt;"",M606,INDEX(E18:E317,MATCH(K607,A18:A317,0))))</f>
        <v/>
      </c>
      <c r="M607" s="965" t="str">
        <f t="shared" si="117"/>
        <v/>
      </c>
      <c r="N607" s="965" t="str">
        <f t="shared" si="118"/>
        <v/>
      </c>
      <c r="O607" s="964" t="str">
        <f t="shared" si="119"/>
        <v/>
      </c>
      <c r="P607" s="964" t="str">
        <f t="shared" si="120"/>
        <v/>
      </c>
      <c r="Q607" s="965" t="str">
        <f t="shared" si="121"/>
        <v/>
      </c>
      <c r="R607" s="964" t="str">
        <f>IF(N607="","",IF(COUNTIF(AP18:AP300,TRIM(Q607))&gt;0,"EXCLUSION EXACTE",""))</f>
        <v/>
      </c>
      <c r="S607" s="964" t="str" cm="1">
        <f t="array" ref="S607">IF(N607="","",IF(SUMPRODUCT(--(AP18:AP300&lt;&gt;""),--ISNUMBER(SEARCH(" "&amp;AP18:AP300&amp;" ",Q607)))&gt;0,"BLOQUE MOLLUSQUES",""))</f>
        <v/>
      </c>
      <c r="T607" s="964" t="str" cm="1">
        <f t="array" ref="T607">IF(N607="","",IF(SUMPRODUCT(--(AT18:AT300&lt;&gt;""),--ISNUMBER(SEARCH(" "&amp;AT18:AT300&amp;" ",Q607)))&gt;0,"FORCE MOLLUSQUES",""))</f>
        <v/>
      </c>
      <c r="U607" s="965" t="str">
        <f t="shared" si="122"/>
        <v/>
      </c>
      <c r="V607" s="965" t="str">
        <f t="shared" si="124"/>
        <v/>
      </c>
      <c r="W607" s="977" t="str">
        <f t="shared" si="123"/>
        <v/>
      </c>
      <c r="X607" s="964" t="str" cm="1">
        <f t="array" ref="X607">IF(N607="","",IF(R607&lt;&gt;"","",IF(SUMPRODUCT(--(AN18:AN1500=X17),--(AM18:AM1500&lt;&gt;""),--ISNUMBER(SEARCH(" "&amp;AM18:AM1500&amp;" ",Q607)))&gt;0,X17,"")))</f>
        <v/>
      </c>
      <c r="Y607" s="964" t="str" cm="1">
        <f t="array" ref="Y607">IF(N607="","",IF(R607&lt;&gt;"","",IF(SUMPRODUCT(--(AN18:AN1500=Y17),--(AM18:AM1500&lt;&gt;""),--ISNUMBER(SEARCH(" "&amp;AM18:AM1500&amp;" ",Q607)))&gt;0,Y17,"")))</f>
        <v/>
      </c>
      <c r="Z607" s="964" t="str" cm="1">
        <f t="array" ref="Z607">IF(N607="","",IF(R607&lt;&gt;"","",IF(SUMPRODUCT(--(AN18:AN1500=Z17),--(AM18:AM1500&lt;&gt;""),--ISNUMBER(SEARCH(" "&amp;AM18:AM1500&amp;" ",Q607)))&gt;0,Z17,"")))</f>
        <v/>
      </c>
      <c r="AA607" s="964" t="str" cm="1">
        <f t="array" ref="AA607">IF(N607="","",IF(R607&lt;&gt;"","",IF(SUMPRODUCT(--(AN18:AN1500=AA17),--(AM18:AM1500&lt;&gt;""),--ISNUMBER(SEARCH(" "&amp;AM18:AM1500&amp;" ",Q607)))&gt;0,AA17,"")))</f>
        <v/>
      </c>
      <c r="AB607" s="964" t="str" cm="1">
        <f t="array" ref="AB607">IF(N607="","",IF(R607&lt;&gt;"","",IF(SUMPRODUCT(--(AN18:AN1500=AB17),--(AM18:AM1500&lt;&gt;""),--ISNUMBER(SEARCH(" "&amp;AM18:AM1500&amp;" ",Q607)))&gt;0,AB17,"")))</f>
        <v/>
      </c>
      <c r="AC607" s="964" t="str" cm="1">
        <f t="array" ref="AC607">IF(N607="","",IF(R607&lt;&gt;"","",IF(SUMPRODUCT(--(AN18:AN1500=AC17),--(AM18:AM1500&lt;&gt;""),--ISNUMBER(SEARCH(" "&amp;AM18:AM1500&amp;" ",Q607)))&gt;0,AC17,"")))</f>
        <v/>
      </c>
      <c r="AD607" s="964" t="str" cm="1">
        <f t="array" ref="AD607">IF(N607="","",IF(R607&lt;&gt;"","",IF(SUMPRODUCT(--(AN18:AN1500=AD17),--(AM18:AM1500&lt;&gt;""),--ISNUMBER(SEARCH(" "&amp;AM18:AM1500&amp;" ",Q607)))&gt;0,AD17,"")))</f>
        <v/>
      </c>
      <c r="AE607" s="964" t="str" cm="1">
        <f t="array" ref="AE607">IF(N607="","",IF(R607&lt;&gt;"","",IF(SUMPRODUCT(--(AN18:AN1500=AE17),--(AM18:AM1500&lt;&gt;""),--ISNUMBER(SEARCH(" "&amp;AM18:AM1500&amp;" ",Q607)))&gt;0,AE17,"")))</f>
        <v/>
      </c>
      <c r="AF607" s="964" t="str" cm="1">
        <f t="array" ref="AF607">IF(N607="","",IF(R607&lt;&gt;"","",IF(SUMPRODUCT(--(AN18:AN1500=AF17),--(AM18:AM1500&lt;&gt;""),--ISNUMBER(SEARCH(" "&amp;AM18:AM1500&amp;" ",Q607)))&gt;0,AF17,"")))</f>
        <v/>
      </c>
      <c r="AG607" s="964" t="str" cm="1">
        <f t="array" ref="AG607">IF(N607="","",IF(R607&lt;&gt;"","",IF(SUMPRODUCT(--(AN18:AN1500=AG17),--(AM18:AM1500&lt;&gt;""),--ISNUMBER(SEARCH(" "&amp;AM18:AM1500&amp;" ",Q607)))&gt;0,AG17,"")))</f>
        <v/>
      </c>
      <c r="AH607" s="964" t="str" cm="1">
        <f t="array" ref="AH607">IF(N607="","",IF(R607&lt;&gt;"","",IF(SUMPRODUCT(--(AN18:AN1500=AH17),--(AM18:AM1500&lt;&gt;""),--ISNUMBER(SEARCH(" "&amp;AM18:AM1500&amp;" ",Q607)))&gt;0,AH17,"")))</f>
        <v/>
      </c>
      <c r="AI607" s="964" t="str" cm="1">
        <f t="array" ref="AI607">IF(N607="","",IF(R607&lt;&gt;"","",IF(SUMPRODUCT(--(AN18:AN1500=AI17),--(AM18:AM1500&lt;&gt;""),--ISNUMBER(SEARCH(" "&amp;AM18:AM1500&amp;" ",Q607)))&gt;0,AI17,"")))</f>
        <v/>
      </c>
      <c r="AJ607" s="964" t="str" cm="1">
        <f t="array" ref="AJ607">IF(N607="","",IF(R607&lt;&gt;"","",IF(SUMPRODUCT(--(AN18:AN1500=AJ17),--(AM18:AM1500&lt;&gt;""),--ISNUMBER(SEARCH(" "&amp;AM18:AM1500&amp;" ",Q607)))&gt;0,AJ17,"")))</f>
        <v/>
      </c>
      <c r="AK607" s="964" t="str" cm="1">
        <f t="array" ref="AK607">IF(N607="","",IF(T607&lt;&gt;"",AK17,IF(S607&lt;&gt;"","",IF(R607&lt;&gt;"","",IF(SUMPRODUCT(--(AN18:AN1500=AK17),--(AM18:AM1500&lt;&gt;""),--ISNUMBER(SEARCH(" "&amp;AM18:AM1500&amp;" ",Q607)))&gt;0,AK17,"")))))</f>
        <v/>
      </c>
      <c r="AM607" s="964" t="s">
        <v>2474</v>
      </c>
      <c r="AN607" s="964" t="s">
        <v>1597</v>
      </c>
      <c r="BN607" s="49">
        <v>1</v>
      </c>
    </row>
    <row r="608" spans="3:66" ht="35.1" customHeight="1">
      <c r="C608" s="65"/>
      <c r="D608" s="984" t="str">
        <f t="shared" si="114"/>
        <v/>
      </c>
      <c r="E608" s="982"/>
      <c r="G608" s="963" t="str">
        <f>IF(H608="","",COUNTIF(H18:H608,"&lt;&gt;"))</f>
        <v/>
      </c>
      <c r="H608" s="958" t="str" cm="1">
        <f t="array" ref="H608">IF(L608="","",IF(LEN(L608)&lt;=MAX(10,G13),L608,IFERROR(LEFT(L608,LOOKUP(2,1/(MID(L608,ROW(1:500),1)=" ")/(ROW(1:500)&lt;=MAX(10,G13)),ROW(1:500))-1),LEFT(L608,MAX(10,G13)))))</f>
        <v/>
      </c>
      <c r="I608" s="963" t="str">
        <f t="shared" si="115"/>
        <v/>
      </c>
      <c r="J608" s="963" t="str">
        <f t="shared" si="116"/>
        <v/>
      </c>
      <c r="K608" s="964" t="str">
        <f>IF(M607&lt;&gt;"",K607,IF(K607&lt;MAX(A18:A317),K607+1,""))</f>
        <v/>
      </c>
      <c r="L608" s="965" t="str">
        <f>IF(K608="","",IF(M607&lt;&gt;"",M607,INDEX(E18:E317,MATCH(K608,A18:A317,0))))</f>
        <v/>
      </c>
      <c r="M608" s="965" t="str">
        <f t="shared" si="117"/>
        <v/>
      </c>
      <c r="N608" s="966" t="str">
        <f t="shared" si="118"/>
        <v/>
      </c>
      <c r="O608" s="967" t="str">
        <f t="shared" si="119"/>
        <v/>
      </c>
      <c r="P608" s="967" t="str">
        <f t="shared" si="120"/>
        <v/>
      </c>
      <c r="Q608" s="966" t="str">
        <f t="shared" si="121"/>
        <v/>
      </c>
      <c r="R608" s="967" t="str">
        <f>IF(N608="","",IF(COUNTIF(AP18:AP300,TRIM(Q608))&gt;0,"EXCLUSION EXACTE",""))</f>
        <v/>
      </c>
      <c r="S608" s="967" t="str" cm="1">
        <f t="array" ref="S608">IF(N608="","",IF(SUMPRODUCT(--(AP18:AP300&lt;&gt;""),--ISNUMBER(SEARCH(" "&amp;AP18:AP300&amp;" ",Q608)))&gt;0,"BLOQUE MOLLUSQUES",""))</f>
        <v/>
      </c>
      <c r="T608" s="967" t="str" cm="1">
        <f t="array" ref="T608">IF(N608="","",IF(SUMPRODUCT(--(AT18:AT300&lt;&gt;""),--ISNUMBER(SEARCH(" "&amp;AT18:AT300&amp;" ",Q608)))&gt;0,"FORCE MOLLUSQUES",""))</f>
        <v/>
      </c>
      <c r="U608" s="966" t="str">
        <f t="shared" si="122"/>
        <v/>
      </c>
      <c r="V608" s="966" t="str">
        <f t="shared" si="124"/>
        <v/>
      </c>
      <c r="W608" s="991" t="str">
        <f t="shared" si="123"/>
        <v/>
      </c>
      <c r="X608" s="967" t="str" cm="1">
        <f t="array" ref="X608">IF(N608="","",IF(R608&lt;&gt;"","",IF(SUMPRODUCT(--(AN18:AN1500=X17),--(AM18:AM1500&lt;&gt;""),--ISNUMBER(SEARCH(" "&amp;AM18:AM1500&amp;" ",Q608)))&gt;0,X17,"")))</f>
        <v/>
      </c>
      <c r="Y608" s="967" t="str" cm="1">
        <f t="array" ref="Y608">IF(N608="","",IF(R608&lt;&gt;"","",IF(SUMPRODUCT(--(AN18:AN1500=Y17),--(AM18:AM1500&lt;&gt;""),--ISNUMBER(SEARCH(" "&amp;AM18:AM1500&amp;" ",Q608)))&gt;0,Y17,"")))</f>
        <v/>
      </c>
      <c r="Z608" s="967" t="str" cm="1">
        <f t="array" ref="Z608">IF(N608="","",IF(R608&lt;&gt;"","",IF(SUMPRODUCT(--(AN18:AN1500=Z17),--(AM18:AM1500&lt;&gt;""),--ISNUMBER(SEARCH(" "&amp;AM18:AM1500&amp;" ",Q608)))&gt;0,Z17,"")))</f>
        <v/>
      </c>
      <c r="AA608" s="967" t="str" cm="1">
        <f t="array" ref="AA608">IF(N608="","",IF(R608&lt;&gt;"","",IF(SUMPRODUCT(--(AN18:AN1500=AA17),--(AM18:AM1500&lt;&gt;""),--ISNUMBER(SEARCH(" "&amp;AM18:AM1500&amp;" ",Q608)))&gt;0,AA17,"")))</f>
        <v/>
      </c>
      <c r="AB608" s="967" t="str" cm="1">
        <f t="array" ref="AB608">IF(N608="","",IF(R608&lt;&gt;"","",IF(SUMPRODUCT(--(AN18:AN1500=AB17),--(AM18:AM1500&lt;&gt;""),--ISNUMBER(SEARCH(" "&amp;AM18:AM1500&amp;" ",Q608)))&gt;0,AB17,"")))</f>
        <v/>
      </c>
      <c r="AC608" s="967" t="str" cm="1">
        <f t="array" ref="AC608">IF(N608="","",IF(R608&lt;&gt;"","",IF(SUMPRODUCT(--(AN18:AN1500=AC17),--(AM18:AM1500&lt;&gt;""),--ISNUMBER(SEARCH(" "&amp;AM18:AM1500&amp;" ",Q608)))&gt;0,AC17,"")))</f>
        <v/>
      </c>
      <c r="AD608" s="967" t="str" cm="1">
        <f t="array" ref="AD608">IF(N608="","",IF(R608&lt;&gt;"","",IF(SUMPRODUCT(--(AN18:AN1500=AD17),--(AM18:AM1500&lt;&gt;""),--ISNUMBER(SEARCH(" "&amp;AM18:AM1500&amp;" ",Q608)))&gt;0,AD17,"")))</f>
        <v/>
      </c>
      <c r="AE608" s="967" t="str" cm="1">
        <f t="array" ref="AE608">IF(N608="","",IF(R608&lt;&gt;"","",IF(SUMPRODUCT(--(AN18:AN1500=AE17),--(AM18:AM1500&lt;&gt;""),--ISNUMBER(SEARCH(" "&amp;AM18:AM1500&amp;" ",Q608)))&gt;0,AE17,"")))</f>
        <v/>
      </c>
      <c r="AF608" s="967" t="str" cm="1">
        <f t="array" ref="AF608">IF(N608="","",IF(R608&lt;&gt;"","",IF(SUMPRODUCT(--(AN18:AN1500=AF17),--(AM18:AM1500&lt;&gt;""),--ISNUMBER(SEARCH(" "&amp;AM18:AM1500&amp;" ",Q608)))&gt;0,AF17,"")))</f>
        <v/>
      </c>
      <c r="AG608" s="967" t="str" cm="1">
        <f t="array" ref="AG608">IF(N608="","",IF(R608&lt;&gt;"","",IF(SUMPRODUCT(--(AN18:AN1500=AG17),--(AM18:AM1500&lt;&gt;""),--ISNUMBER(SEARCH(" "&amp;AM18:AM1500&amp;" ",Q608)))&gt;0,AG17,"")))</f>
        <v/>
      </c>
      <c r="AH608" s="967" t="str" cm="1">
        <f t="array" ref="AH608">IF(N608="","",IF(R608&lt;&gt;"","",IF(SUMPRODUCT(--(AN18:AN1500=AH17),--(AM18:AM1500&lt;&gt;""),--ISNUMBER(SEARCH(" "&amp;AM18:AM1500&amp;" ",Q608)))&gt;0,AH17,"")))</f>
        <v/>
      </c>
      <c r="AI608" s="967" t="str" cm="1">
        <f t="array" ref="AI608">IF(N608="","",IF(R608&lt;&gt;"","",IF(SUMPRODUCT(--(AN18:AN1500=AI17),--(AM18:AM1500&lt;&gt;""),--ISNUMBER(SEARCH(" "&amp;AM18:AM1500&amp;" ",Q608)))&gt;0,AI17,"")))</f>
        <v/>
      </c>
      <c r="AJ608" s="967" t="str" cm="1">
        <f t="array" ref="AJ608">IF(N608="","",IF(R608&lt;&gt;"","",IF(SUMPRODUCT(--(AN18:AN1500=AJ17),--(AM18:AM1500&lt;&gt;""),--ISNUMBER(SEARCH(" "&amp;AM18:AM1500&amp;" ",Q608)))&gt;0,AJ17,"")))</f>
        <v/>
      </c>
      <c r="AK608" s="967" t="str" cm="1">
        <f t="array" ref="AK608">IF(N608="","",IF(T608&lt;&gt;"",AK17,IF(S608&lt;&gt;"","",IF(R608&lt;&gt;"","",IF(SUMPRODUCT(--(AN18:AN1500=AK17),--(AM18:AM1500&lt;&gt;""),--ISNUMBER(SEARCH(" "&amp;AM18:AM1500&amp;" ",Q608)))&gt;0,AK17,"")))))</f>
        <v/>
      </c>
      <c r="AM608" s="968" t="s">
        <v>2475</v>
      </c>
      <c r="AN608" s="968" t="s">
        <v>1597</v>
      </c>
      <c r="BN608" s="49">
        <v>1</v>
      </c>
    </row>
    <row r="609" spans="3:66" ht="35.1" customHeight="1">
      <c r="C609" s="65"/>
      <c r="D609" s="984" t="str">
        <f t="shared" si="114"/>
        <v/>
      </c>
      <c r="E609" s="982"/>
      <c r="G609" s="964" t="str">
        <f>IF(H609="","",COUNTIF(H18:H609,"&lt;&gt;"))</f>
        <v/>
      </c>
      <c r="H609" s="965" t="str" cm="1">
        <f t="array" ref="H609">IF(L609="","",IF(LEN(L609)&lt;=MAX(10,G13),L609,IFERROR(LEFT(L609,LOOKUP(2,1/(MID(L609,ROW(1:500),1)=" ")/(ROW(1:500)&lt;=MAX(10,G13)),ROW(1:500))-1),LEFT(L609,MAX(10,G13)))))</f>
        <v/>
      </c>
      <c r="I609" s="964" t="str">
        <f t="shared" si="115"/>
        <v/>
      </c>
      <c r="J609" s="964" t="str">
        <f t="shared" si="116"/>
        <v/>
      </c>
      <c r="K609" s="964" t="str">
        <f>IF(M608&lt;&gt;"",K608,IF(K608&lt;MAX(A18:A317),K608+1,""))</f>
        <v/>
      </c>
      <c r="L609" s="965" t="str">
        <f>IF(K609="","",IF(M608&lt;&gt;"",M608,INDEX(E18:E317,MATCH(K609,A18:A317,0))))</f>
        <v/>
      </c>
      <c r="M609" s="965" t="str">
        <f t="shared" si="117"/>
        <v/>
      </c>
      <c r="N609" s="965" t="str">
        <f t="shared" si="118"/>
        <v/>
      </c>
      <c r="O609" s="964" t="str">
        <f t="shared" si="119"/>
        <v/>
      </c>
      <c r="P609" s="964" t="str">
        <f t="shared" si="120"/>
        <v/>
      </c>
      <c r="Q609" s="965" t="str">
        <f t="shared" si="121"/>
        <v/>
      </c>
      <c r="R609" s="964" t="str">
        <f>IF(N609="","",IF(COUNTIF(AP18:AP300,TRIM(Q609))&gt;0,"EXCLUSION EXACTE",""))</f>
        <v/>
      </c>
      <c r="S609" s="964" t="str" cm="1">
        <f t="array" ref="S609">IF(N609="","",IF(SUMPRODUCT(--(AP18:AP300&lt;&gt;""),--ISNUMBER(SEARCH(" "&amp;AP18:AP300&amp;" ",Q609)))&gt;0,"BLOQUE MOLLUSQUES",""))</f>
        <v/>
      </c>
      <c r="T609" s="964" t="str" cm="1">
        <f t="array" ref="T609">IF(N609="","",IF(SUMPRODUCT(--(AT18:AT300&lt;&gt;""),--ISNUMBER(SEARCH(" "&amp;AT18:AT300&amp;" ",Q609)))&gt;0,"FORCE MOLLUSQUES",""))</f>
        <v/>
      </c>
      <c r="U609" s="965" t="str">
        <f t="shared" si="122"/>
        <v/>
      </c>
      <c r="V609" s="965" t="str">
        <f t="shared" si="124"/>
        <v/>
      </c>
      <c r="W609" s="977" t="str">
        <f t="shared" si="123"/>
        <v/>
      </c>
      <c r="X609" s="964" t="str" cm="1">
        <f t="array" ref="X609">IF(N609="","",IF(R609&lt;&gt;"","",IF(SUMPRODUCT(--(AN18:AN1500=X17),--(AM18:AM1500&lt;&gt;""),--ISNUMBER(SEARCH(" "&amp;AM18:AM1500&amp;" ",Q609)))&gt;0,X17,"")))</f>
        <v/>
      </c>
      <c r="Y609" s="964" t="str" cm="1">
        <f t="array" ref="Y609">IF(N609="","",IF(R609&lt;&gt;"","",IF(SUMPRODUCT(--(AN18:AN1500=Y17),--(AM18:AM1500&lt;&gt;""),--ISNUMBER(SEARCH(" "&amp;AM18:AM1500&amp;" ",Q609)))&gt;0,Y17,"")))</f>
        <v/>
      </c>
      <c r="Z609" s="964" t="str" cm="1">
        <f t="array" ref="Z609">IF(N609="","",IF(R609&lt;&gt;"","",IF(SUMPRODUCT(--(AN18:AN1500=Z17),--(AM18:AM1500&lt;&gt;""),--ISNUMBER(SEARCH(" "&amp;AM18:AM1500&amp;" ",Q609)))&gt;0,Z17,"")))</f>
        <v/>
      </c>
      <c r="AA609" s="964" t="str" cm="1">
        <f t="array" ref="AA609">IF(N609="","",IF(R609&lt;&gt;"","",IF(SUMPRODUCT(--(AN18:AN1500=AA17),--(AM18:AM1500&lt;&gt;""),--ISNUMBER(SEARCH(" "&amp;AM18:AM1500&amp;" ",Q609)))&gt;0,AA17,"")))</f>
        <v/>
      </c>
      <c r="AB609" s="964" t="str" cm="1">
        <f t="array" ref="AB609">IF(N609="","",IF(R609&lt;&gt;"","",IF(SUMPRODUCT(--(AN18:AN1500=AB17),--(AM18:AM1500&lt;&gt;""),--ISNUMBER(SEARCH(" "&amp;AM18:AM1500&amp;" ",Q609)))&gt;0,AB17,"")))</f>
        <v/>
      </c>
      <c r="AC609" s="964" t="str" cm="1">
        <f t="array" ref="AC609">IF(N609="","",IF(R609&lt;&gt;"","",IF(SUMPRODUCT(--(AN18:AN1500=AC17),--(AM18:AM1500&lt;&gt;""),--ISNUMBER(SEARCH(" "&amp;AM18:AM1500&amp;" ",Q609)))&gt;0,AC17,"")))</f>
        <v/>
      </c>
      <c r="AD609" s="964" t="str" cm="1">
        <f t="array" ref="AD609">IF(N609="","",IF(R609&lt;&gt;"","",IF(SUMPRODUCT(--(AN18:AN1500=AD17),--(AM18:AM1500&lt;&gt;""),--ISNUMBER(SEARCH(" "&amp;AM18:AM1500&amp;" ",Q609)))&gt;0,AD17,"")))</f>
        <v/>
      </c>
      <c r="AE609" s="964" t="str" cm="1">
        <f t="array" ref="AE609">IF(N609="","",IF(R609&lt;&gt;"","",IF(SUMPRODUCT(--(AN18:AN1500=AE17),--(AM18:AM1500&lt;&gt;""),--ISNUMBER(SEARCH(" "&amp;AM18:AM1500&amp;" ",Q609)))&gt;0,AE17,"")))</f>
        <v/>
      </c>
      <c r="AF609" s="964" t="str" cm="1">
        <f t="array" ref="AF609">IF(N609="","",IF(R609&lt;&gt;"","",IF(SUMPRODUCT(--(AN18:AN1500=AF17),--(AM18:AM1500&lt;&gt;""),--ISNUMBER(SEARCH(" "&amp;AM18:AM1500&amp;" ",Q609)))&gt;0,AF17,"")))</f>
        <v/>
      </c>
      <c r="AG609" s="964" t="str" cm="1">
        <f t="array" ref="AG609">IF(N609="","",IF(R609&lt;&gt;"","",IF(SUMPRODUCT(--(AN18:AN1500=AG17),--(AM18:AM1500&lt;&gt;""),--ISNUMBER(SEARCH(" "&amp;AM18:AM1500&amp;" ",Q609)))&gt;0,AG17,"")))</f>
        <v/>
      </c>
      <c r="AH609" s="964" t="str" cm="1">
        <f t="array" ref="AH609">IF(N609="","",IF(R609&lt;&gt;"","",IF(SUMPRODUCT(--(AN18:AN1500=AH17),--(AM18:AM1500&lt;&gt;""),--ISNUMBER(SEARCH(" "&amp;AM18:AM1500&amp;" ",Q609)))&gt;0,AH17,"")))</f>
        <v/>
      </c>
      <c r="AI609" s="964" t="str" cm="1">
        <f t="array" ref="AI609">IF(N609="","",IF(R609&lt;&gt;"","",IF(SUMPRODUCT(--(AN18:AN1500=AI17),--(AM18:AM1500&lt;&gt;""),--ISNUMBER(SEARCH(" "&amp;AM18:AM1500&amp;" ",Q609)))&gt;0,AI17,"")))</f>
        <v/>
      </c>
      <c r="AJ609" s="964" t="str" cm="1">
        <f t="array" ref="AJ609">IF(N609="","",IF(R609&lt;&gt;"","",IF(SUMPRODUCT(--(AN18:AN1500=AJ17),--(AM18:AM1500&lt;&gt;""),--ISNUMBER(SEARCH(" "&amp;AM18:AM1500&amp;" ",Q609)))&gt;0,AJ17,"")))</f>
        <v/>
      </c>
      <c r="AK609" s="964" t="str" cm="1">
        <f t="array" ref="AK609">IF(N609="","",IF(T609&lt;&gt;"",AK17,IF(S609&lt;&gt;"","",IF(R609&lt;&gt;"","",IF(SUMPRODUCT(--(AN18:AN1500=AK17),--(AM18:AM1500&lt;&gt;""),--ISNUMBER(SEARCH(" "&amp;AM18:AM1500&amp;" ",Q609)))&gt;0,AK17,"")))))</f>
        <v/>
      </c>
      <c r="AM609" s="964" t="s">
        <v>2317</v>
      </c>
      <c r="AN609" s="964" t="s">
        <v>1597</v>
      </c>
      <c r="BN609" s="49">
        <v>1</v>
      </c>
    </row>
    <row r="610" spans="3:66" ht="35.1" customHeight="1">
      <c r="C610" s="65"/>
      <c r="D610" s="984" t="str">
        <f t="shared" si="114"/>
        <v/>
      </c>
      <c r="E610" s="982"/>
      <c r="G610" s="963" t="str">
        <f>IF(H610="","",COUNTIF(H18:H610,"&lt;&gt;"))</f>
        <v/>
      </c>
      <c r="H610" s="958" t="str" cm="1">
        <f t="array" ref="H610">IF(L610="","",IF(LEN(L610)&lt;=MAX(10,G13),L610,IFERROR(LEFT(L610,LOOKUP(2,1/(MID(L610,ROW(1:500),1)=" ")/(ROW(1:500)&lt;=MAX(10,G13)),ROW(1:500))-1),LEFT(L610,MAX(10,G13)))))</f>
        <v/>
      </c>
      <c r="I610" s="963" t="str">
        <f t="shared" si="115"/>
        <v/>
      </c>
      <c r="J610" s="963" t="str">
        <f t="shared" si="116"/>
        <v/>
      </c>
      <c r="K610" s="964" t="str">
        <f>IF(M609&lt;&gt;"",K609,IF(K609&lt;MAX(A18:A317),K609+1,""))</f>
        <v/>
      </c>
      <c r="L610" s="965" t="str">
        <f>IF(K610="","",IF(M609&lt;&gt;"",M609,INDEX(E18:E317,MATCH(K610,A18:A317,0))))</f>
        <v/>
      </c>
      <c r="M610" s="965" t="str">
        <f t="shared" si="117"/>
        <v/>
      </c>
      <c r="N610" s="966" t="str">
        <f t="shared" si="118"/>
        <v/>
      </c>
      <c r="O610" s="967" t="str">
        <f t="shared" si="119"/>
        <v/>
      </c>
      <c r="P610" s="967" t="str">
        <f t="shared" si="120"/>
        <v/>
      </c>
      <c r="Q610" s="966" t="str">
        <f t="shared" si="121"/>
        <v/>
      </c>
      <c r="R610" s="967" t="str">
        <f>IF(N610="","",IF(COUNTIF(AP18:AP300,TRIM(Q610))&gt;0,"EXCLUSION EXACTE",""))</f>
        <v/>
      </c>
      <c r="S610" s="967" t="str" cm="1">
        <f t="array" ref="S610">IF(N610="","",IF(SUMPRODUCT(--(AP18:AP300&lt;&gt;""),--ISNUMBER(SEARCH(" "&amp;AP18:AP300&amp;" ",Q610)))&gt;0,"BLOQUE MOLLUSQUES",""))</f>
        <v/>
      </c>
      <c r="T610" s="967" t="str" cm="1">
        <f t="array" ref="T610">IF(N610="","",IF(SUMPRODUCT(--(AT18:AT300&lt;&gt;""),--ISNUMBER(SEARCH(" "&amp;AT18:AT300&amp;" ",Q610)))&gt;0,"FORCE MOLLUSQUES",""))</f>
        <v/>
      </c>
      <c r="U610" s="966" t="str">
        <f t="shared" si="122"/>
        <v/>
      </c>
      <c r="V610" s="966" t="str">
        <f t="shared" si="124"/>
        <v/>
      </c>
      <c r="W610" s="991" t="str">
        <f t="shared" si="123"/>
        <v/>
      </c>
      <c r="X610" s="967" t="str" cm="1">
        <f t="array" ref="X610">IF(N610="","",IF(R610&lt;&gt;"","",IF(SUMPRODUCT(--(AN18:AN1500=X17),--(AM18:AM1500&lt;&gt;""),--ISNUMBER(SEARCH(" "&amp;AM18:AM1500&amp;" ",Q610)))&gt;0,X17,"")))</f>
        <v/>
      </c>
      <c r="Y610" s="967" t="str" cm="1">
        <f t="array" ref="Y610">IF(N610="","",IF(R610&lt;&gt;"","",IF(SUMPRODUCT(--(AN18:AN1500=Y17),--(AM18:AM1500&lt;&gt;""),--ISNUMBER(SEARCH(" "&amp;AM18:AM1500&amp;" ",Q610)))&gt;0,Y17,"")))</f>
        <v/>
      </c>
      <c r="Z610" s="967" t="str" cm="1">
        <f t="array" ref="Z610">IF(N610="","",IF(R610&lt;&gt;"","",IF(SUMPRODUCT(--(AN18:AN1500=Z17),--(AM18:AM1500&lt;&gt;""),--ISNUMBER(SEARCH(" "&amp;AM18:AM1500&amp;" ",Q610)))&gt;0,Z17,"")))</f>
        <v/>
      </c>
      <c r="AA610" s="967" t="str" cm="1">
        <f t="array" ref="AA610">IF(N610="","",IF(R610&lt;&gt;"","",IF(SUMPRODUCT(--(AN18:AN1500=AA17),--(AM18:AM1500&lt;&gt;""),--ISNUMBER(SEARCH(" "&amp;AM18:AM1500&amp;" ",Q610)))&gt;0,AA17,"")))</f>
        <v/>
      </c>
      <c r="AB610" s="967" t="str" cm="1">
        <f t="array" ref="AB610">IF(N610="","",IF(R610&lt;&gt;"","",IF(SUMPRODUCT(--(AN18:AN1500=AB17),--(AM18:AM1500&lt;&gt;""),--ISNUMBER(SEARCH(" "&amp;AM18:AM1500&amp;" ",Q610)))&gt;0,AB17,"")))</f>
        <v/>
      </c>
      <c r="AC610" s="967" t="str" cm="1">
        <f t="array" ref="AC610">IF(N610="","",IF(R610&lt;&gt;"","",IF(SUMPRODUCT(--(AN18:AN1500=AC17),--(AM18:AM1500&lt;&gt;""),--ISNUMBER(SEARCH(" "&amp;AM18:AM1500&amp;" ",Q610)))&gt;0,AC17,"")))</f>
        <v/>
      </c>
      <c r="AD610" s="967" t="str" cm="1">
        <f t="array" ref="AD610">IF(N610="","",IF(R610&lt;&gt;"","",IF(SUMPRODUCT(--(AN18:AN1500=AD17),--(AM18:AM1500&lt;&gt;""),--ISNUMBER(SEARCH(" "&amp;AM18:AM1500&amp;" ",Q610)))&gt;0,AD17,"")))</f>
        <v/>
      </c>
      <c r="AE610" s="967" t="str" cm="1">
        <f t="array" ref="AE610">IF(N610="","",IF(R610&lt;&gt;"","",IF(SUMPRODUCT(--(AN18:AN1500=AE17),--(AM18:AM1500&lt;&gt;""),--ISNUMBER(SEARCH(" "&amp;AM18:AM1500&amp;" ",Q610)))&gt;0,AE17,"")))</f>
        <v/>
      </c>
      <c r="AF610" s="967" t="str" cm="1">
        <f t="array" ref="AF610">IF(N610="","",IF(R610&lt;&gt;"","",IF(SUMPRODUCT(--(AN18:AN1500=AF17),--(AM18:AM1500&lt;&gt;""),--ISNUMBER(SEARCH(" "&amp;AM18:AM1500&amp;" ",Q610)))&gt;0,AF17,"")))</f>
        <v/>
      </c>
      <c r="AG610" s="967" t="str" cm="1">
        <f t="array" ref="AG610">IF(N610="","",IF(R610&lt;&gt;"","",IF(SUMPRODUCT(--(AN18:AN1500=AG17),--(AM18:AM1500&lt;&gt;""),--ISNUMBER(SEARCH(" "&amp;AM18:AM1500&amp;" ",Q610)))&gt;0,AG17,"")))</f>
        <v/>
      </c>
      <c r="AH610" s="967" t="str" cm="1">
        <f t="array" ref="AH610">IF(N610="","",IF(R610&lt;&gt;"","",IF(SUMPRODUCT(--(AN18:AN1500=AH17),--(AM18:AM1500&lt;&gt;""),--ISNUMBER(SEARCH(" "&amp;AM18:AM1500&amp;" ",Q610)))&gt;0,AH17,"")))</f>
        <v/>
      </c>
      <c r="AI610" s="967" t="str" cm="1">
        <f t="array" ref="AI610">IF(N610="","",IF(R610&lt;&gt;"","",IF(SUMPRODUCT(--(AN18:AN1500=AI17),--(AM18:AM1500&lt;&gt;""),--ISNUMBER(SEARCH(" "&amp;AM18:AM1500&amp;" ",Q610)))&gt;0,AI17,"")))</f>
        <v/>
      </c>
      <c r="AJ610" s="967" t="str" cm="1">
        <f t="array" ref="AJ610">IF(N610="","",IF(R610&lt;&gt;"","",IF(SUMPRODUCT(--(AN18:AN1500=AJ17),--(AM18:AM1500&lt;&gt;""),--ISNUMBER(SEARCH(" "&amp;AM18:AM1500&amp;" ",Q610)))&gt;0,AJ17,"")))</f>
        <v/>
      </c>
      <c r="AK610" s="967" t="str" cm="1">
        <f t="array" ref="AK610">IF(N610="","",IF(T610&lt;&gt;"",AK17,IF(S610&lt;&gt;"","",IF(R610&lt;&gt;"","",IF(SUMPRODUCT(--(AN18:AN1500=AK17),--(AM18:AM1500&lt;&gt;""),--ISNUMBER(SEARCH(" "&amp;AM18:AM1500&amp;" ",Q610)))&gt;0,AK17,"")))))</f>
        <v/>
      </c>
      <c r="AM610" s="968" t="s">
        <v>2318</v>
      </c>
      <c r="AN610" s="968" t="s">
        <v>1597</v>
      </c>
      <c r="BN610" s="49">
        <v>1</v>
      </c>
    </row>
    <row r="611" spans="3:66" ht="35.1" customHeight="1">
      <c r="C611" s="65"/>
      <c r="D611" s="984" t="str">
        <f t="shared" si="114"/>
        <v/>
      </c>
      <c r="E611" s="982"/>
      <c r="G611" s="964" t="str">
        <f>IF(H611="","",COUNTIF(H18:H611,"&lt;&gt;"))</f>
        <v/>
      </c>
      <c r="H611" s="965" t="str" cm="1">
        <f t="array" ref="H611">IF(L611="","",IF(LEN(L611)&lt;=MAX(10,G13),L611,IFERROR(LEFT(L611,LOOKUP(2,1/(MID(L611,ROW(1:500),1)=" ")/(ROW(1:500)&lt;=MAX(10,G13)),ROW(1:500))-1),LEFT(L611,MAX(10,G13)))))</f>
        <v/>
      </c>
      <c r="I611" s="964" t="str">
        <f t="shared" si="115"/>
        <v/>
      </c>
      <c r="J611" s="964" t="str">
        <f t="shared" si="116"/>
        <v/>
      </c>
      <c r="K611" s="964" t="str">
        <f>IF(M610&lt;&gt;"",K610,IF(K610&lt;MAX(A18:A317),K610+1,""))</f>
        <v/>
      </c>
      <c r="L611" s="965" t="str">
        <f>IF(K611="","",IF(M610&lt;&gt;"",M610,INDEX(E18:E317,MATCH(K611,A18:A317,0))))</f>
        <v/>
      </c>
      <c r="M611" s="965" t="str">
        <f t="shared" si="117"/>
        <v/>
      </c>
      <c r="N611" s="965" t="str">
        <f t="shared" si="118"/>
        <v/>
      </c>
      <c r="O611" s="964" t="str">
        <f t="shared" si="119"/>
        <v/>
      </c>
      <c r="P611" s="964" t="str">
        <f t="shared" si="120"/>
        <v/>
      </c>
      <c r="Q611" s="965" t="str">
        <f t="shared" si="121"/>
        <v/>
      </c>
      <c r="R611" s="964" t="str">
        <f>IF(N611="","",IF(COUNTIF(AP18:AP300,TRIM(Q611))&gt;0,"EXCLUSION EXACTE",""))</f>
        <v/>
      </c>
      <c r="S611" s="964" t="str" cm="1">
        <f t="array" ref="S611">IF(N611="","",IF(SUMPRODUCT(--(AP18:AP300&lt;&gt;""),--ISNUMBER(SEARCH(" "&amp;AP18:AP300&amp;" ",Q611)))&gt;0,"BLOQUE MOLLUSQUES",""))</f>
        <v/>
      </c>
      <c r="T611" s="964" t="str" cm="1">
        <f t="array" ref="T611">IF(N611="","",IF(SUMPRODUCT(--(AT18:AT300&lt;&gt;""),--ISNUMBER(SEARCH(" "&amp;AT18:AT300&amp;" ",Q611)))&gt;0,"FORCE MOLLUSQUES",""))</f>
        <v/>
      </c>
      <c r="U611" s="965" t="str">
        <f t="shared" si="122"/>
        <v/>
      </c>
      <c r="V611" s="965" t="str">
        <f t="shared" si="124"/>
        <v/>
      </c>
      <c r="W611" s="977" t="str">
        <f t="shared" si="123"/>
        <v/>
      </c>
      <c r="X611" s="964" t="str" cm="1">
        <f t="array" ref="X611">IF(N611="","",IF(R611&lt;&gt;"","",IF(SUMPRODUCT(--(AN18:AN1500=X17),--(AM18:AM1500&lt;&gt;""),--ISNUMBER(SEARCH(" "&amp;AM18:AM1500&amp;" ",Q611)))&gt;0,X17,"")))</f>
        <v/>
      </c>
      <c r="Y611" s="964" t="str" cm="1">
        <f t="array" ref="Y611">IF(N611="","",IF(R611&lt;&gt;"","",IF(SUMPRODUCT(--(AN18:AN1500=Y17),--(AM18:AM1500&lt;&gt;""),--ISNUMBER(SEARCH(" "&amp;AM18:AM1500&amp;" ",Q611)))&gt;0,Y17,"")))</f>
        <v/>
      </c>
      <c r="Z611" s="964" t="str" cm="1">
        <f t="array" ref="Z611">IF(N611="","",IF(R611&lt;&gt;"","",IF(SUMPRODUCT(--(AN18:AN1500=Z17),--(AM18:AM1500&lt;&gt;""),--ISNUMBER(SEARCH(" "&amp;AM18:AM1500&amp;" ",Q611)))&gt;0,Z17,"")))</f>
        <v/>
      </c>
      <c r="AA611" s="964" t="str" cm="1">
        <f t="array" ref="AA611">IF(N611="","",IF(R611&lt;&gt;"","",IF(SUMPRODUCT(--(AN18:AN1500=AA17),--(AM18:AM1500&lt;&gt;""),--ISNUMBER(SEARCH(" "&amp;AM18:AM1500&amp;" ",Q611)))&gt;0,AA17,"")))</f>
        <v/>
      </c>
      <c r="AB611" s="964" t="str" cm="1">
        <f t="array" ref="AB611">IF(N611="","",IF(R611&lt;&gt;"","",IF(SUMPRODUCT(--(AN18:AN1500=AB17),--(AM18:AM1500&lt;&gt;""),--ISNUMBER(SEARCH(" "&amp;AM18:AM1500&amp;" ",Q611)))&gt;0,AB17,"")))</f>
        <v/>
      </c>
      <c r="AC611" s="964" t="str" cm="1">
        <f t="array" ref="AC611">IF(N611="","",IF(R611&lt;&gt;"","",IF(SUMPRODUCT(--(AN18:AN1500=AC17),--(AM18:AM1500&lt;&gt;""),--ISNUMBER(SEARCH(" "&amp;AM18:AM1500&amp;" ",Q611)))&gt;0,AC17,"")))</f>
        <v/>
      </c>
      <c r="AD611" s="964" t="str" cm="1">
        <f t="array" ref="AD611">IF(N611="","",IF(R611&lt;&gt;"","",IF(SUMPRODUCT(--(AN18:AN1500=AD17),--(AM18:AM1500&lt;&gt;""),--ISNUMBER(SEARCH(" "&amp;AM18:AM1500&amp;" ",Q611)))&gt;0,AD17,"")))</f>
        <v/>
      </c>
      <c r="AE611" s="964" t="str" cm="1">
        <f t="array" ref="AE611">IF(N611="","",IF(R611&lt;&gt;"","",IF(SUMPRODUCT(--(AN18:AN1500=AE17),--(AM18:AM1500&lt;&gt;""),--ISNUMBER(SEARCH(" "&amp;AM18:AM1500&amp;" ",Q611)))&gt;0,AE17,"")))</f>
        <v/>
      </c>
      <c r="AF611" s="964" t="str" cm="1">
        <f t="array" ref="AF611">IF(N611="","",IF(R611&lt;&gt;"","",IF(SUMPRODUCT(--(AN18:AN1500=AF17),--(AM18:AM1500&lt;&gt;""),--ISNUMBER(SEARCH(" "&amp;AM18:AM1500&amp;" ",Q611)))&gt;0,AF17,"")))</f>
        <v/>
      </c>
      <c r="AG611" s="964" t="str" cm="1">
        <f t="array" ref="AG611">IF(N611="","",IF(R611&lt;&gt;"","",IF(SUMPRODUCT(--(AN18:AN1500=AG17),--(AM18:AM1500&lt;&gt;""),--ISNUMBER(SEARCH(" "&amp;AM18:AM1500&amp;" ",Q611)))&gt;0,AG17,"")))</f>
        <v/>
      </c>
      <c r="AH611" s="964" t="str" cm="1">
        <f t="array" ref="AH611">IF(N611="","",IF(R611&lt;&gt;"","",IF(SUMPRODUCT(--(AN18:AN1500=AH17),--(AM18:AM1500&lt;&gt;""),--ISNUMBER(SEARCH(" "&amp;AM18:AM1500&amp;" ",Q611)))&gt;0,AH17,"")))</f>
        <v/>
      </c>
      <c r="AI611" s="964" t="str" cm="1">
        <f t="array" ref="AI611">IF(N611="","",IF(R611&lt;&gt;"","",IF(SUMPRODUCT(--(AN18:AN1500=AI17),--(AM18:AM1500&lt;&gt;""),--ISNUMBER(SEARCH(" "&amp;AM18:AM1500&amp;" ",Q611)))&gt;0,AI17,"")))</f>
        <v/>
      </c>
      <c r="AJ611" s="964" t="str" cm="1">
        <f t="array" ref="AJ611">IF(N611="","",IF(R611&lt;&gt;"","",IF(SUMPRODUCT(--(AN18:AN1500=AJ17),--(AM18:AM1500&lt;&gt;""),--ISNUMBER(SEARCH(" "&amp;AM18:AM1500&amp;" ",Q611)))&gt;0,AJ17,"")))</f>
        <v/>
      </c>
      <c r="AK611" s="964" t="str" cm="1">
        <f t="array" ref="AK611">IF(N611="","",IF(T611&lt;&gt;"",AK17,IF(S611&lt;&gt;"","",IF(R611&lt;&gt;"","",IF(SUMPRODUCT(--(AN18:AN1500=AK17),--(AM18:AM1500&lt;&gt;""),--ISNUMBER(SEARCH(" "&amp;AM18:AM1500&amp;" ",Q611)))&gt;0,AK17,"")))))</f>
        <v/>
      </c>
      <c r="AM611" s="964" t="s">
        <v>2319</v>
      </c>
      <c r="AN611" s="964" t="s">
        <v>1597</v>
      </c>
      <c r="BN611" s="49">
        <v>1</v>
      </c>
    </row>
    <row r="612" spans="3:66" ht="35.1" customHeight="1">
      <c r="C612" s="65"/>
      <c r="D612" s="984" t="str">
        <f t="shared" si="114"/>
        <v/>
      </c>
      <c r="E612" s="982"/>
      <c r="G612" s="963" t="str">
        <f>IF(H612="","",COUNTIF(H18:H612,"&lt;&gt;"))</f>
        <v/>
      </c>
      <c r="H612" s="958" t="str" cm="1">
        <f t="array" ref="H612">IF(L612="","",IF(LEN(L612)&lt;=MAX(10,G13),L612,IFERROR(LEFT(L612,LOOKUP(2,1/(MID(L612,ROW(1:500),1)=" ")/(ROW(1:500)&lt;=MAX(10,G13)),ROW(1:500))-1),LEFT(L612,MAX(10,G13)))))</f>
        <v/>
      </c>
      <c r="I612" s="963" t="str">
        <f t="shared" si="115"/>
        <v/>
      </c>
      <c r="J612" s="963" t="str">
        <f t="shared" si="116"/>
        <v/>
      </c>
      <c r="K612" s="964" t="str">
        <f>IF(M611&lt;&gt;"",K611,IF(K611&lt;MAX(A18:A317),K611+1,""))</f>
        <v/>
      </c>
      <c r="L612" s="965" t="str">
        <f>IF(K612="","",IF(M611&lt;&gt;"",M611,INDEX(E18:E317,MATCH(K612,A18:A317,0))))</f>
        <v/>
      </c>
      <c r="M612" s="965" t="str">
        <f t="shared" si="117"/>
        <v/>
      </c>
      <c r="N612" s="966" t="str">
        <f t="shared" si="118"/>
        <v/>
      </c>
      <c r="O612" s="967" t="str">
        <f t="shared" si="119"/>
        <v/>
      </c>
      <c r="P612" s="967" t="str">
        <f t="shared" si="120"/>
        <v/>
      </c>
      <c r="Q612" s="966" t="str">
        <f t="shared" si="121"/>
        <v/>
      </c>
      <c r="R612" s="967" t="str">
        <f>IF(N612="","",IF(COUNTIF(AP18:AP300,TRIM(Q612))&gt;0,"EXCLUSION EXACTE",""))</f>
        <v/>
      </c>
      <c r="S612" s="967" t="str" cm="1">
        <f t="array" ref="S612">IF(N612="","",IF(SUMPRODUCT(--(AP18:AP300&lt;&gt;""),--ISNUMBER(SEARCH(" "&amp;AP18:AP300&amp;" ",Q612)))&gt;0,"BLOQUE MOLLUSQUES",""))</f>
        <v/>
      </c>
      <c r="T612" s="967" t="str" cm="1">
        <f t="array" ref="T612">IF(N612="","",IF(SUMPRODUCT(--(AT18:AT300&lt;&gt;""),--ISNUMBER(SEARCH(" "&amp;AT18:AT300&amp;" ",Q612)))&gt;0,"FORCE MOLLUSQUES",""))</f>
        <v/>
      </c>
      <c r="U612" s="966" t="str">
        <f t="shared" si="122"/>
        <v/>
      </c>
      <c r="V612" s="966" t="str">
        <f t="shared" si="124"/>
        <v/>
      </c>
      <c r="W612" s="991" t="str">
        <f t="shared" si="123"/>
        <v/>
      </c>
      <c r="X612" s="967" t="str" cm="1">
        <f t="array" ref="X612">IF(N612="","",IF(R612&lt;&gt;"","",IF(SUMPRODUCT(--(AN18:AN1500=X17),--(AM18:AM1500&lt;&gt;""),--ISNUMBER(SEARCH(" "&amp;AM18:AM1500&amp;" ",Q612)))&gt;0,X17,"")))</f>
        <v/>
      </c>
      <c r="Y612" s="967" t="str" cm="1">
        <f t="array" ref="Y612">IF(N612="","",IF(R612&lt;&gt;"","",IF(SUMPRODUCT(--(AN18:AN1500=Y17),--(AM18:AM1500&lt;&gt;""),--ISNUMBER(SEARCH(" "&amp;AM18:AM1500&amp;" ",Q612)))&gt;0,Y17,"")))</f>
        <v/>
      </c>
      <c r="Z612" s="967" t="str" cm="1">
        <f t="array" ref="Z612">IF(N612="","",IF(R612&lt;&gt;"","",IF(SUMPRODUCT(--(AN18:AN1500=Z17),--(AM18:AM1500&lt;&gt;""),--ISNUMBER(SEARCH(" "&amp;AM18:AM1500&amp;" ",Q612)))&gt;0,Z17,"")))</f>
        <v/>
      </c>
      <c r="AA612" s="967" t="str" cm="1">
        <f t="array" ref="AA612">IF(N612="","",IF(R612&lt;&gt;"","",IF(SUMPRODUCT(--(AN18:AN1500=AA17),--(AM18:AM1500&lt;&gt;""),--ISNUMBER(SEARCH(" "&amp;AM18:AM1500&amp;" ",Q612)))&gt;0,AA17,"")))</f>
        <v/>
      </c>
      <c r="AB612" s="967" t="str" cm="1">
        <f t="array" ref="AB612">IF(N612="","",IF(R612&lt;&gt;"","",IF(SUMPRODUCT(--(AN18:AN1500=AB17),--(AM18:AM1500&lt;&gt;""),--ISNUMBER(SEARCH(" "&amp;AM18:AM1500&amp;" ",Q612)))&gt;0,AB17,"")))</f>
        <v/>
      </c>
      <c r="AC612" s="967" t="str" cm="1">
        <f t="array" ref="AC612">IF(N612="","",IF(R612&lt;&gt;"","",IF(SUMPRODUCT(--(AN18:AN1500=AC17),--(AM18:AM1500&lt;&gt;""),--ISNUMBER(SEARCH(" "&amp;AM18:AM1500&amp;" ",Q612)))&gt;0,AC17,"")))</f>
        <v/>
      </c>
      <c r="AD612" s="967" t="str" cm="1">
        <f t="array" ref="AD612">IF(N612="","",IF(R612&lt;&gt;"","",IF(SUMPRODUCT(--(AN18:AN1500=AD17),--(AM18:AM1500&lt;&gt;""),--ISNUMBER(SEARCH(" "&amp;AM18:AM1500&amp;" ",Q612)))&gt;0,AD17,"")))</f>
        <v/>
      </c>
      <c r="AE612" s="967" t="str" cm="1">
        <f t="array" ref="AE612">IF(N612="","",IF(R612&lt;&gt;"","",IF(SUMPRODUCT(--(AN18:AN1500=AE17),--(AM18:AM1500&lt;&gt;""),--ISNUMBER(SEARCH(" "&amp;AM18:AM1500&amp;" ",Q612)))&gt;0,AE17,"")))</f>
        <v/>
      </c>
      <c r="AF612" s="967" t="str" cm="1">
        <f t="array" ref="AF612">IF(N612="","",IF(R612&lt;&gt;"","",IF(SUMPRODUCT(--(AN18:AN1500=AF17),--(AM18:AM1500&lt;&gt;""),--ISNUMBER(SEARCH(" "&amp;AM18:AM1500&amp;" ",Q612)))&gt;0,AF17,"")))</f>
        <v/>
      </c>
      <c r="AG612" s="967" t="str" cm="1">
        <f t="array" ref="AG612">IF(N612="","",IF(R612&lt;&gt;"","",IF(SUMPRODUCT(--(AN18:AN1500=AG17),--(AM18:AM1500&lt;&gt;""),--ISNUMBER(SEARCH(" "&amp;AM18:AM1500&amp;" ",Q612)))&gt;0,AG17,"")))</f>
        <v/>
      </c>
      <c r="AH612" s="967" t="str" cm="1">
        <f t="array" ref="AH612">IF(N612="","",IF(R612&lt;&gt;"","",IF(SUMPRODUCT(--(AN18:AN1500=AH17),--(AM18:AM1500&lt;&gt;""),--ISNUMBER(SEARCH(" "&amp;AM18:AM1500&amp;" ",Q612)))&gt;0,AH17,"")))</f>
        <v/>
      </c>
      <c r="AI612" s="967" t="str" cm="1">
        <f t="array" ref="AI612">IF(N612="","",IF(R612&lt;&gt;"","",IF(SUMPRODUCT(--(AN18:AN1500=AI17),--(AM18:AM1500&lt;&gt;""),--ISNUMBER(SEARCH(" "&amp;AM18:AM1500&amp;" ",Q612)))&gt;0,AI17,"")))</f>
        <v/>
      </c>
      <c r="AJ612" s="967" t="str" cm="1">
        <f t="array" ref="AJ612">IF(N612="","",IF(R612&lt;&gt;"","",IF(SUMPRODUCT(--(AN18:AN1500=AJ17),--(AM18:AM1500&lt;&gt;""),--ISNUMBER(SEARCH(" "&amp;AM18:AM1500&amp;" ",Q612)))&gt;0,AJ17,"")))</f>
        <v/>
      </c>
      <c r="AK612" s="967" t="str" cm="1">
        <f t="array" ref="AK612">IF(N612="","",IF(T612&lt;&gt;"",AK17,IF(S612&lt;&gt;"","",IF(R612&lt;&gt;"","",IF(SUMPRODUCT(--(AN18:AN1500=AK17),--(AM18:AM1500&lt;&gt;""),--ISNUMBER(SEARCH(" "&amp;AM18:AM1500&amp;" ",Q612)))&gt;0,AK17,"")))))</f>
        <v/>
      </c>
      <c r="AM612" s="968" t="s">
        <v>2476</v>
      </c>
      <c r="AN612" s="968" t="s">
        <v>1597</v>
      </c>
      <c r="BN612" s="49">
        <v>1</v>
      </c>
    </row>
    <row r="613" spans="3:66" ht="35.1" customHeight="1">
      <c r="C613" s="65"/>
      <c r="D613" s="984" t="str">
        <f t="shared" si="114"/>
        <v/>
      </c>
      <c r="E613" s="982"/>
      <c r="G613" s="964" t="str">
        <f>IF(H613="","",COUNTIF(H18:H613,"&lt;&gt;"))</f>
        <v/>
      </c>
      <c r="H613" s="965" t="str" cm="1">
        <f t="array" ref="H613">IF(L613="","",IF(LEN(L613)&lt;=MAX(10,G13),L613,IFERROR(LEFT(L613,LOOKUP(2,1/(MID(L613,ROW(1:500),1)=" ")/(ROW(1:500)&lt;=MAX(10,G13)),ROW(1:500))-1),LEFT(L613,MAX(10,G13)))))</f>
        <v/>
      </c>
      <c r="I613" s="964" t="str">
        <f t="shared" si="115"/>
        <v/>
      </c>
      <c r="J613" s="964" t="str">
        <f t="shared" si="116"/>
        <v/>
      </c>
      <c r="K613" s="964" t="str">
        <f>IF(M612&lt;&gt;"",K612,IF(K612&lt;MAX(A18:A317),K612+1,""))</f>
        <v/>
      </c>
      <c r="L613" s="965" t="str">
        <f>IF(K613="","",IF(M612&lt;&gt;"",M612,INDEX(E18:E317,MATCH(K613,A18:A317,0))))</f>
        <v/>
      </c>
      <c r="M613" s="965" t="str">
        <f t="shared" si="117"/>
        <v/>
      </c>
      <c r="N613" s="965" t="str">
        <f t="shared" si="118"/>
        <v/>
      </c>
      <c r="O613" s="964" t="str">
        <f t="shared" si="119"/>
        <v/>
      </c>
      <c r="P613" s="964" t="str">
        <f t="shared" si="120"/>
        <v/>
      </c>
      <c r="Q613" s="965" t="str">
        <f t="shared" si="121"/>
        <v/>
      </c>
      <c r="R613" s="964" t="str">
        <f>IF(N613="","",IF(COUNTIF(AP18:AP300,TRIM(Q613))&gt;0,"EXCLUSION EXACTE",""))</f>
        <v/>
      </c>
      <c r="S613" s="964" t="str" cm="1">
        <f t="array" ref="S613">IF(N613="","",IF(SUMPRODUCT(--(AP18:AP300&lt;&gt;""),--ISNUMBER(SEARCH(" "&amp;AP18:AP300&amp;" ",Q613)))&gt;0,"BLOQUE MOLLUSQUES",""))</f>
        <v/>
      </c>
      <c r="T613" s="964" t="str" cm="1">
        <f t="array" ref="T613">IF(N613="","",IF(SUMPRODUCT(--(AT18:AT300&lt;&gt;""),--ISNUMBER(SEARCH(" "&amp;AT18:AT300&amp;" ",Q613)))&gt;0,"FORCE MOLLUSQUES",""))</f>
        <v/>
      </c>
      <c r="U613" s="965" t="str">
        <f t="shared" si="122"/>
        <v/>
      </c>
      <c r="V613" s="965" t="str">
        <f t="shared" si="124"/>
        <v/>
      </c>
      <c r="W613" s="977" t="str">
        <f t="shared" si="123"/>
        <v/>
      </c>
      <c r="X613" s="964" t="str" cm="1">
        <f t="array" ref="X613">IF(N613="","",IF(R613&lt;&gt;"","",IF(SUMPRODUCT(--(AN18:AN1500=X17),--(AM18:AM1500&lt;&gt;""),--ISNUMBER(SEARCH(" "&amp;AM18:AM1500&amp;" ",Q613)))&gt;0,X17,"")))</f>
        <v/>
      </c>
      <c r="Y613" s="964" t="str" cm="1">
        <f t="array" ref="Y613">IF(N613="","",IF(R613&lt;&gt;"","",IF(SUMPRODUCT(--(AN18:AN1500=Y17),--(AM18:AM1500&lt;&gt;""),--ISNUMBER(SEARCH(" "&amp;AM18:AM1500&amp;" ",Q613)))&gt;0,Y17,"")))</f>
        <v/>
      </c>
      <c r="Z613" s="964" t="str" cm="1">
        <f t="array" ref="Z613">IF(N613="","",IF(R613&lt;&gt;"","",IF(SUMPRODUCT(--(AN18:AN1500=Z17),--(AM18:AM1500&lt;&gt;""),--ISNUMBER(SEARCH(" "&amp;AM18:AM1500&amp;" ",Q613)))&gt;0,Z17,"")))</f>
        <v/>
      </c>
      <c r="AA613" s="964" t="str" cm="1">
        <f t="array" ref="AA613">IF(N613="","",IF(R613&lt;&gt;"","",IF(SUMPRODUCT(--(AN18:AN1500=AA17),--(AM18:AM1500&lt;&gt;""),--ISNUMBER(SEARCH(" "&amp;AM18:AM1500&amp;" ",Q613)))&gt;0,AA17,"")))</f>
        <v/>
      </c>
      <c r="AB613" s="964" t="str" cm="1">
        <f t="array" ref="AB613">IF(N613="","",IF(R613&lt;&gt;"","",IF(SUMPRODUCT(--(AN18:AN1500=AB17),--(AM18:AM1500&lt;&gt;""),--ISNUMBER(SEARCH(" "&amp;AM18:AM1500&amp;" ",Q613)))&gt;0,AB17,"")))</f>
        <v/>
      </c>
      <c r="AC613" s="964" t="str" cm="1">
        <f t="array" ref="AC613">IF(N613="","",IF(R613&lt;&gt;"","",IF(SUMPRODUCT(--(AN18:AN1500=AC17),--(AM18:AM1500&lt;&gt;""),--ISNUMBER(SEARCH(" "&amp;AM18:AM1500&amp;" ",Q613)))&gt;0,AC17,"")))</f>
        <v/>
      </c>
      <c r="AD613" s="964" t="str" cm="1">
        <f t="array" ref="AD613">IF(N613="","",IF(R613&lt;&gt;"","",IF(SUMPRODUCT(--(AN18:AN1500=AD17),--(AM18:AM1500&lt;&gt;""),--ISNUMBER(SEARCH(" "&amp;AM18:AM1500&amp;" ",Q613)))&gt;0,AD17,"")))</f>
        <v/>
      </c>
      <c r="AE613" s="964" t="str" cm="1">
        <f t="array" ref="AE613">IF(N613="","",IF(R613&lt;&gt;"","",IF(SUMPRODUCT(--(AN18:AN1500=AE17),--(AM18:AM1500&lt;&gt;""),--ISNUMBER(SEARCH(" "&amp;AM18:AM1500&amp;" ",Q613)))&gt;0,AE17,"")))</f>
        <v/>
      </c>
      <c r="AF613" s="964" t="str" cm="1">
        <f t="array" ref="AF613">IF(N613="","",IF(R613&lt;&gt;"","",IF(SUMPRODUCT(--(AN18:AN1500=AF17),--(AM18:AM1500&lt;&gt;""),--ISNUMBER(SEARCH(" "&amp;AM18:AM1500&amp;" ",Q613)))&gt;0,AF17,"")))</f>
        <v/>
      </c>
      <c r="AG613" s="964" t="str" cm="1">
        <f t="array" ref="AG613">IF(N613="","",IF(R613&lt;&gt;"","",IF(SUMPRODUCT(--(AN18:AN1500=AG17),--(AM18:AM1500&lt;&gt;""),--ISNUMBER(SEARCH(" "&amp;AM18:AM1500&amp;" ",Q613)))&gt;0,AG17,"")))</f>
        <v/>
      </c>
      <c r="AH613" s="964" t="str" cm="1">
        <f t="array" ref="AH613">IF(N613="","",IF(R613&lt;&gt;"","",IF(SUMPRODUCT(--(AN18:AN1500=AH17),--(AM18:AM1500&lt;&gt;""),--ISNUMBER(SEARCH(" "&amp;AM18:AM1500&amp;" ",Q613)))&gt;0,AH17,"")))</f>
        <v/>
      </c>
      <c r="AI613" s="964" t="str" cm="1">
        <f t="array" ref="AI613">IF(N613="","",IF(R613&lt;&gt;"","",IF(SUMPRODUCT(--(AN18:AN1500=AI17),--(AM18:AM1500&lt;&gt;""),--ISNUMBER(SEARCH(" "&amp;AM18:AM1500&amp;" ",Q613)))&gt;0,AI17,"")))</f>
        <v/>
      </c>
      <c r="AJ613" s="964" t="str" cm="1">
        <f t="array" ref="AJ613">IF(N613="","",IF(R613&lt;&gt;"","",IF(SUMPRODUCT(--(AN18:AN1500=AJ17),--(AM18:AM1500&lt;&gt;""),--ISNUMBER(SEARCH(" "&amp;AM18:AM1500&amp;" ",Q613)))&gt;0,AJ17,"")))</f>
        <v/>
      </c>
      <c r="AK613" s="964" t="str" cm="1">
        <f t="array" ref="AK613">IF(N613="","",IF(T613&lt;&gt;"",AK17,IF(S613&lt;&gt;"","",IF(R613&lt;&gt;"","",IF(SUMPRODUCT(--(AN18:AN1500=AK17),--(AM18:AM1500&lt;&gt;""),--ISNUMBER(SEARCH(" "&amp;AM18:AM1500&amp;" ",Q613)))&gt;0,AK17,"")))))</f>
        <v/>
      </c>
      <c r="AM613" s="964" t="s">
        <v>2477</v>
      </c>
      <c r="AN613" s="964" t="s">
        <v>1597</v>
      </c>
      <c r="BN613" s="49">
        <v>1</v>
      </c>
    </row>
    <row r="614" spans="3:66" ht="35.1" customHeight="1">
      <c r="C614" s="65"/>
      <c r="D614" s="984" t="str">
        <f t="shared" si="114"/>
        <v/>
      </c>
      <c r="E614" s="982"/>
      <c r="G614" s="963" t="str">
        <f>IF(H614="","",COUNTIF(H18:H614,"&lt;&gt;"))</f>
        <v/>
      </c>
      <c r="H614" s="958" t="str" cm="1">
        <f t="array" ref="H614">IF(L614="","",IF(LEN(L614)&lt;=MAX(10,G13),L614,IFERROR(LEFT(L614,LOOKUP(2,1/(MID(L614,ROW(1:500),1)=" ")/(ROW(1:500)&lt;=MAX(10,G13)),ROW(1:500))-1),LEFT(L614,MAX(10,G13)))))</f>
        <v/>
      </c>
      <c r="I614" s="963" t="str">
        <f t="shared" si="115"/>
        <v/>
      </c>
      <c r="J614" s="963" t="str">
        <f t="shared" si="116"/>
        <v/>
      </c>
      <c r="K614" s="964" t="str">
        <f>IF(M613&lt;&gt;"",K613,IF(K613&lt;MAX(A18:A317),K613+1,""))</f>
        <v/>
      </c>
      <c r="L614" s="965" t="str">
        <f>IF(K614="","",IF(M613&lt;&gt;"",M613,INDEX(E18:E317,MATCH(K614,A18:A317,0))))</f>
        <v/>
      </c>
      <c r="M614" s="965" t="str">
        <f t="shared" si="117"/>
        <v/>
      </c>
      <c r="N614" s="966" t="str">
        <f t="shared" si="118"/>
        <v/>
      </c>
      <c r="O614" s="967" t="str">
        <f t="shared" si="119"/>
        <v/>
      </c>
      <c r="P614" s="967" t="str">
        <f t="shared" si="120"/>
        <v/>
      </c>
      <c r="Q614" s="966" t="str">
        <f t="shared" si="121"/>
        <v/>
      </c>
      <c r="R614" s="967" t="str">
        <f>IF(N614="","",IF(COUNTIF(AP18:AP300,TRIM(Q614))&gt;0,"EXCLUSION EXACTE",""))</f>
        <v/>
      </c>
      <c r="S614" s="967" t="str" cm="1">
        <f t="array" ref="S614">IF(N614="","",IF(SUMPRODUCT(--(AP18:AP300&lt;&gt;""),--ISNUMBER(SEARCH(" "&amp;AP18:AP300&amp;" ",Q614)))&gt;0,"BLOQUE MOLLUSQUES",""))</f>
        <v/>
      </c>
      <c r="T614" s="967" t="str" cm="1">
        <f t="array" ref="T614">IF(N614="","",IF(SUMPRODUCT(--(AT18:AT300&lt;&gt;""),--ISNUMBER(SEARCH(" "&amp;AT18:AT300&amp;" ",Q614)))&gt;0,"FORCE MOLLUSQUES",""))</f>
        <v/>
      </c>
      <c r="U614" s="966" t="str">
        <f t="shared" si="122"/>
        <v/>
      </c>
      <c r="V614" s="966" t="str">
        <f t="shared" si="124"/>
        <v/>
      </c>
      <c r="W614" s="991" t="str">
        <f t="shared" si="123"/>
        <v/>
      </c>
      <c r="X614" s="967" t="str" cm="1">
        <f t="array" ref="X614">IF(N614="","",IF(R614&lt;&gt;"","",IF(SUMPRODUCT(--(AN18:AN1500=X17),--(AM18:AM1500&lt;&gt;""),--ISNUMBER(SEARCH(" "&amp;AM18:AM1500&amp;" ",Q614)))&gt;0,X17,"")))</f>
        <v/>
      </c>
      <c r="Y614" s="967" t="str" cm="1">
        <f t="array" ref="Y614">IF(N614="","",IF(R614&lt;&gt;"","",IF(SUMPRODUCT(--(AN18:AN1500=Y17),--(AM18:AM1500&lt;&gt;""),--ISNUMBER(SEARCH(" "&amp;AM18:AM1500&amp;" ",Q614)))&gt;0,Y17,"")))</f>
        <v/>
      </c>
      <c r="Z614" s="967" t="str" cm="1">
        <f t="array" ref="Z614">IF(N614="","",IF(R614&lt;&gt;"","",IF(SUMPRODUCT(--(AN18:AN1500=Z17),--(AM18:AM1500&lt;&gt;""),--ISNUMBER(SEARCH(" "&amp;AM18:AM1500&amp;" ",Q614)))&gt;0,Z17,"")))</f>
        <v/>
      </c>
      <c r="AA614" s="967" t="str" cm="1">
        <f t="array" ref="AA614">IF(N614="","",IF(R614&lt;&gt;"","",IF(SUMPRODUCT(--(AN18:AN1500=AA17),--(AM18:AM1500&lt;&gt;""),--ISNUMBER(SEARCH(" "&amp;AM18:AM1500&amp;" ",Q614)))&gt;0,AA17,"")))</f>
        <v/>
      </c>
      <c r="AB614" s="967" t="str" cm="1">
        <f t="array" ref="AB614">IF(N614="","",IF(R614&lt;&gt;"","",IF(SUMPRODUCT(--(AN18:AN1500=AB17),--(AM18:AM1500&lt;&gt;""),--ISNUMBER(SEARCH(" "&amp;AM18:AM1500&amp;" ",Q614)))&gt;0,AB17,"")))</f>
        <v/>
      </c>
      <c r="AC614" s="967" t="str" cm="1">
        <f t="array" ref="AC614">IF(N614="","",IF(R614&lt;&gt;"","",IF(SUMPRODUCT(--(AN18:AN1500=AC17),--(AM18:AM1500&lt;&gt;""),--ISNUMBER(SEARCH(" "&amp;AM18:AM1500&amp;" ",Q614)))&gt;0,AC17,"")))</f>
        <v/>
      </c>
      <c r="AD614" s="967" t="str" cm="1">
        <f t="array" ref="AD614">IF(N614="","",IF(R614&lt;&gt;"","",IF(SUMPRODUCT(--(AN18:AN1500=AD17),--(AM18:AM1500&lt;&gt;""),--ISNUMBER(SEARCH(" "&amp;AM18:AM1500&amp;" ",Q614)))&gt;0,AD17,"")))</f>
        <v/>
      </c>
      <c r="AE614" s="967" t="str" cm="1">
        <f t="array" ref="AE614">IF(N614="","",IF(R614&lt;&gt;"","",IF(SUMPRODUCT(--(AN18:AN1500=AE17),--(AM18:AM1500&lt;&gt;""),--ISNUMBER(SEARCH(" "&amp;AM18:AM1500&amp;" ",Q614)))&gt;0,AE17,"")))</f>
        <v/>
      </c>
      <c r="AF614" s="967" t="str" cm="1">
        <f t="array" ref="AF614">IF(N614="","",IF(R614&lt;&gt;"","",IF(SUMPRODUCT(--(AN18:AN1500=AF17),--(AM18:AM1500&lt;&gt;""),--ISNUMBER(SEARCH(" "&amp;AM18:AM1500&amp;" ",Q614)))&gt;0,AF17,"")))</f>
        <v/>
      </c>
      <c r="AG614" s="967" t="str" cm="1">
        <f t="array" ref="AG614">IF(N614="","",IF(R614&lt;&gt;"","",IF(SUMPRODUCT(--(AN18:AN1500=AG17),--(AM18:AM1500&lt;&gt;""),--ISNUMBER(SEARCH(" "&amp;AM18:AM1500&amp;" ",Q614)))&gt;0,AG17,"")))</f>
        <v/>
      </c>
      <c r="AH614" s="967" t="str" cm="1">
        <f t="array" ref="AH614">IF(N614="","",IF(R614&lt;&gt;"","",IF(SUMPRODUCT(--(AN18:AN1500=AH17),--(AM18:AM1500&lt;&gt;""),--ISNUMBER(SEARCH(" "&amp;AM18:AM1500&amp;" ",Q614)))&gt;0,AH17,"")))</f>
        <v/>
      </c>
      <c r="AI614" s="967" t="str" cm="1">
        <f t="array" ref="AI614">IF(N614="","",IF(R614&lt;&gt;"","",IF(SUMPRODUCT(--(AN18:AN1500=AI17),--(AM18:AM1500&lt;&gt;""),--ISNUMBER(SEARCH(" "&amp;AM18:AM1500&amp;" ",Q614)))&gt;0,AI17,"")))</f>
        <v/>
      </c>
      <c r="AJ614" s="967" t="str" cm="1">
        <f t="array" ref="AJ614">IF(N614="","",IF(R614&lt;&gt;"","",IF(SUMPRODUCT(--(AN18:AN1500=AJ17),--(AM18:AM1500&lt;&gt;""),--ISNUMBER(SEARCH(" "&amp;AM18:AM1500&amp;" ",Q614)))&gt;0,AJ17,"")))</f>
        <v/>
      </c>
      <c r="AK614" s="967" t="str" cm="1">
        <f t="array" ref="AK614">IF(N614="","",IF(T614&lt;&gt;"",AK17,IF(S614&lt;&gt;"","",IF(R614&lt;&gt;"","",IF(SUMPRODUCT(--(AN18:AN1500=AK17),--(AM18:AM1500&lt;&gt;""),--ISNUMBER(SEARCH(" "&amp;AM18:AM1500&amp;" ",Q614)))&gt;0,AK17,"")))))</f>
        <v/>
      </c>
      <c r="AM614" s="968" t="s">
        <v>2320</v>
      </c>
      <c r="AN614" s="968" t="s">
        <v>1597</v>
      </c>
      <c r="BN614" s="49">
        <v>1</v>
      </c>
    </row>
    <row r="615" spans="3:66" ht="35.1" customHeight="1">
      <c r="C615" s="65"/>
      <c r="D615" s="984" t="str">
        <f t="shared" si="114"/>
        <v/>
      </c>
      <c r="E615" s="982"/>
      <c r="G615" s="964" t="str">
        <f>IF(H615="","",COUNTIF(H18:H615,"&lt;&gt;"))</f>
        <v/>
      </c>
      <c r="H615" s="965" t="str" cm="1">
        <f t="array" ref="H615">IF(L615="","",IF(LEN(L615)&lt;=MAX(10,G13),L615,IFERROR(LEFT(L615,LOOKUP(2,1/(MID(L615,ROW(1:500),1)=" ")/(ROW(1:500)&lt;=MAX(10,G13)),ROW(1:500))-1),LEFT(L615,MAX(10,G13)))))</f>
        <v/>
      </c>
      <c r="I615" s="964" t="str">
        <f t="shared" si="115"/>
        <v/>
      </c>
      <c r="J615" s="964" t="str">
        <f t="shared" si="116"/>
        <v/>
      </c>
      <c r="K615" s="964" t="str">
        <f>IF(M614&lt;&gt;"",K614,IF(K614&lt;MAX(A18:A317),K614+1,""))</f>
        <v/>
      </c>
      <c r="L615" s="965" t="str">
        <f>IF(K615="","",IF(M614&lt;&gt;"",M614,INDEX(E18:E317,MATCH(K615,A18:A317,0))))</f>
        <v/>
      </c>
      <c r="M615" s="965" t="str">
        <f t="shared" si="117"/>
        <v/>
      </c>
      <c r="N615" s="965" t="str">
        <f t="shared" si="118"/>
        <v/>
      </c>
      <c r="O615" s="964" t="str">
        <f t="shared" si="119"/>
        <v/>
      </c>
      <c r="P615" s="964" t="str">
        <f t="shared" si="120"/>
        <v/>
      </c>
      <c r="Q615" s="965" t="str">
        <f t="shared" si="121"/>
        <v/>
      </c>
      <c r="R615" s="964" t="str">
        <f>IF(N615="","",IF(COUNTIF(AP18:AP300,TRIM(Q615))&gt;0,"EXCLUSION EXACTE",""))</f>
        <v/>
      </c>
      <c r="S615" s="964" t="str" cm="1">
        <f t="array" ref="S615">IF(N615="","",IF(SUMPRODUCT(--(AP18:AP300&lt;&gt;""),--ISNUMBER(SEARCH(" "&amp;AP18:AP300&amp;" ",Q615)))&gt;0,"BLOQUE MOLLUSQUES",""))</f>
        <v/>
      </c>
      <c r="T615" s="964" t="str" cm="1">
        <f t="array" ref="T615">IF(N615="","",IF(SUMPRODUCT(--(AT18:AT300&lt;&gt;""),--ISNUMBER(SEARCH(" "&amp;AT18:AT300&amp;" ",Q615)))&gt;0,"FORCE MOLLUSQUES",""))</f>
        <v/>
      </c>
      <c r="U615" s="965" t="str">
        <f t="shared" si="122"/>
        <v/>
      </c>
      <c r="V615" s="965" t="str">
        <f t="shared" si="124"/>
        <v/>
      </c>
      <c r="W615" s="977" t="str">
        <f t="shared" si="123"/>
        <v/>
      </c>
      <c r="X615" s="964" t="str" cm="1">
        <f t="array" ref="X615">IF(N615="","",IF(R615&lt;&gt;"","",IF(SUMPRODUCT(--(AN18:AN1500=X17),--(AM18:AM1500&lt;&gt;""),--ISNUMBER(SEARCH(" "&amp;AM18:AM1500&amp;" ",Q615)))&gt;0,X17,"")))</f>
        <v/>
      </c>
      <c r="Y615" s="964" t="str" cm="1">
        <f t="array" ref="Y615">IF(N615="","",IF(R615&lt;&gt;"","",IF(SUMPRODUCT(--(AN18:AN1500=Y17),--(AM18:AM1500&lt;&gt;""),--ISNUMBER(SEARCH(" "&amp;AM18:AM1500&amp;" ",Q615)))&gt;0,Y17,"")))</f>
        <v/>
      </c>
      <c r="Z615" s="964" t="str" cm="1">
        <f t="array" ref="Z615">IF(N615="","",IF(R615&lt;&gt;"","",IF(SUMPRODUCT(--(AN18:AN1500=Z17),--(AM18:AM1500&lt;&gt;""),--ISNUMBER(SEARCH(" "&amp;AM18:AM1500&amp;" ",Q615)))&gt;0,Z17,"")))</f>
        <v/>
      </c>
      <c r="AA615" s="964" t="str" cm="1">
        <f t="array" ref="AA615">IF(N615="","",IF(R615&lt;&gt;"","",IF(SUMPRODUCT(--(AN18:AN1500=AA17),--(AM18:AM1500&lt;&gt;""),--ISNUMBER(SEARCH(" "&amp;AM18:AM1500&amp;" ",Q615)))&gt;0,AA17,"")))</f>
        <v/>
      </c>
      <c r="AB615" s="964" t="str" cm="1">
        <f t="array" ref="AB615">IF(N615="","",IF(R615&lt;&gt;"","",IF(SUMPRODUCT(--(AN18:AN1500=AB17),--(AM18:AM1500&lt;&gt;""),--ISNUMBER(SEARCH(" "&amp;AM18:AM1500&amp;" ",Q615)))&gt;0,AB17,"")))</f>
        <v/>
      </c>
      <c r="AC615" s="964" t="str" cm="1">
        <f t="array" ref="AC615">IF(N615="","",IF(R615&lt;&gt;"","",IF(SUMPRODUCT(--(AN18:AN1500=AC17),--(AM18:AM1500&lt;&gt;""),--ISNUMBER(SEARCH(" "&amp;AM18:AM1500&amp;" ",Q615)))&gt;0,AC17,"")))</f>
        <v/>
      </c>
      <c r="AD615" s="964" t="str" cm="1">
        <f t="array" ref="AD615">IF(N615="","",IF(R615&lt;&gt;"","",IF(SUMPRODUCT(--(AN18:AN1500=AD17),--(AM18:AM1500&lt;&gt;""),--ISNUMBER(SEARCH(" "&amp;AM18:AM1500&amp;" ",Q615)))&gt;0,AD17,"")))</f>
        <v/>
      </c>
      <c r="AE615" s="964" t="str" cm="1">
        <f t="array" ref="AE615">IF(N615="","",IF(R615&lt;&gt;"","",IF(SUMPRODUCT(--(AN18:AN1500=AE17),--(AM18:AM1500&lt;&gt;""),--ISNUMBER(SEARCH(" "&amp;AM18:AM1500&amp;" ",Q615)))&gt;0,AE17,"")))</f>
        <v/>
      </c>
      <c r="AF615" s="964" t="str" cm="1">
        <f t="array" ref="AF615">IF(N615="","",IF(R615&lt;&gt;"","",IF(SUMPRODUCT(--(AN18:AN1500=AF17),--(AM18:AM1500&lt;&gt;""),--ISNUMBER(SEARCH(" "&amp;AM18:AM1500&amp;" ",Q615)))&gt;0,AF17,"")))</f>
        <v/>
      </c>
      <c r="AG615" s="964" t="str" cm="1">
        <f t="array" ref="AG615">IF(N615="","",IF(R615&lt;&gt;"","",IF(SUMPRODUCT(--(AN18:AN1500=AG17),--(AM18:AM1500&lt;&gt;""),--ISNUMBER(SEARCH(" "&amp;AM18:AM1500&amp;" ",Q615)))&gt;0,AG17,"")))</f>
        <v/>
      </c>
      <c r="AH615" s="964" t="str" cm="1">
        <f t="array" ref="AH615">IF(N615="","",IF(R615&lt;&gt;"","",IF(SUMPRODUCT(--(AN18:AN1500=AH17),--(AM18:AM1500&lt;&gt;""),--ISNUMBER(SEARCH(" "&amp;AM18:AM1500&amp;" ",Q615)))&gt;0,AH17,"")))</f>
        <v/>
      </c>
      <c r="AI615" s="964" t="str" cm="1">
        <f t="array" ref="AI615">IF(N615="","",IF(R615&lt;&gt;"","",IF(SUMPRODUCT(--(AN18:AN1500=AI17),--(AM18:AM1500&lt;&gt;""),--ISNUMBER(SEARCH(" "&amp;AM18:AM1500&amp;" ",Q615)))&gt;0,AI17,"")))</f>
        <v/>
      </c>
      <c r="AJ615" s="964" t="str" cm="1">
        <f t="array" ref="AJ615">IF(N615="","",IF(R615&lt;&gt;"","",IF(SUMPRODUCT(--(AN18:AN1500=AJ17),--(AM18:AM1500&lt;&gt;""),--ISNUMBER(SEARCH(" "&amp;AM18:AM1500&amp;" ",Q615)))&gt;0,AJ17,"")))</f>
        <v/>
      </c>
      <c r="AK615" s="964" t="str" cm="1">
        <f t="array" ref="AK615">IF(N615="","",IF(T615&lt;&gt;"",AK17,IF(S615&lt;&gt;"","",IF(R615&lt;&gt;"","",IF(SUMPRODUCT(--(AN18:AN1500=AK17),--(AM18:AM1500&lt;&gt;""),--ISNUMBER(SEARCH(" "&amp;AM18:AM1500&amp;" ",Q615)))&gt;0,AK17,"")))))</f>
        <v/>
      </c>
      <c r="AM615" s="964" t="s">
        <v>2321</v>
      </c>
      <c r="AN615" s="964" t="s">
        <v>1597</v>
      </c>
      <c r="BN615" s="49">
        <v>1</v>
      </c>
    </row>
    <row r="616" spans="3:66" ht="35.1" customHeight="1">
      <c r="C616" s="65"/>
      <c r="D616" s="984" t="str">
        <f t="shared" si="114"/>
        <v/>
      </c>
      <c r="E616" s="982"/>
      <c r="G616" s="963" t="str">
        <f>IF(H616="","",COUNTIF(H18:H616,"&lt;&gt;"))</f>
        <v/>
      </c>
      <c r="H616" s="958" t="str" cm="1">
        <f t="array" ref="H616">IF(L616="","",IF(LEN(L616)&lt;=MAX(10,G13),L616,IFERROR(LEFT(L616,LOOKUP(2,1/(MID(L616,ROW(1:500),1)=" ")/(ROW(1:500)&lt;=MAX(10,G13)),ROW(1:500))-1),LEFT(L616,MAX(10,G13)))))</f>
        <v/>
      </c>
      <c r="I616" s="963" t="str">
        <f t="shared" si="115"/>
        <v/>
      </c>
      <c r="J616" s="963" t="str">
        <f t="shared" si="116"/>
        <v/>
      </c>
      <c r="K616" s="964" t="str">
        <f>IF(M615&lt;&gt;"",K615,IF(K615&lt;MAX(A18:A317),K615+1,""))</f>
        <v/>
      </c>
      <c r="L616" s="965" t="str">
        <f>IF(K616="","",IF(M615&lt;&gt;"",M615,INDEX(E18:E317,MATCH(K616,A18:A317,0))))</f>
        <v/>
      </c>
      <c r="M616" s="965" t="str">
        <f t="shared" si="117"/>
        <v/>
      </c>
      <c r="N616" s="966" t="str">
        <f t="shared" si="118"/>
        <v/>
      </c>
      <c r="O616" s="967" t="str">
        <f t="shared" si="119"/>
        <v/>
      </c>
      <c r="P616" s="967" t="str">
        <f t="shared" si="120"/>
        <v/>
      </c>
      <c r="Q616" s="966" t="str">
        <f t="shared" si="121"/>
        <v/>
      </c>
      <c r="R616" s="967" t="str">
        <f>IF(N616="","",IF(COUNTIF(AP18:AP300,TRIM(Q616))&gt;0,"EXCLUSION EXACTE",""))</f>
        <v/>
      </c>
      <c r="S616" s="967" t="str" cm="1">
        <f t="array" ref="S616">IF(N616="","",IF(SUMPRODUCT(--(AP18:AP300&lt;&gt;""),--ISNUMBER(SEARCH(" "&amp;AP18:AP300&amp;" ",Q616)))&gt;0,"BLOQUE MOLLUSQUES",""))</f>
        <v/>
      </c>
      <c r="T616" s="967" t="str" cm="1">
        <f t="array" ref="T616">IF(N616="","",IF(SUMPRODUCT(--(AT18:AT300&lt;&gt;""),--ISNUMBER(SEARCH(" "&amp;AT18:AT300&amp;" ",Q616)))&gt;0,"FORCE MOLLUSQUES",""))</f>
        <v/>
      </c>
      <c r="U616" s="966" t="str">
        <f t="shared" si="122"/>
        <v/>
      </c>
      <c r="V616" s="966" t="str">
        <f t="shared" si="124"/>
        <v/>
      </c>
      <c r="W616" s="991" t="str">
        <f t="shared" si="123"/>
        <v/>
      </c>
      <c r="X616" s="967" t="str" cm="1">
        <f t="array" ref="X616">IF(N616="","",IF(R616&lt;&gt;"","",IF(SUMPRODUCT(--(AN18:AN1500=X17),--(AM18:AM1500&lt;&gt;""),--ISNUMBER(SEARCH(" "&amp;AM18:AM1500&amp;" ",Q616)))&gt;0,X17,"")))</f>
        <v/>
      </c>
      <c r="Y616" s="967" t="str" cm="1">
        <f t="array" ref="Y616">IF(N616="","",IF(R616&lt;&gt;"","",IF(SUMPRODUCT(--(AN18:AN1500=Y17),--(AM18:AM1500&lt;&gt;""),--ISNUMBER(SEARCH(" "&amp;AM18:AM1500&amp;" ",Q616)))&gt;0,Y17,"")))</f>
        <v/>
      </c>
      <c r="Z616" s="967" t="str" cm="1">
        <f t="array" ref="Z616">IF(N616="","",IF(R616&lt;&gt;"","",IF(SUMPRODUCT(--(AN18:AN1500=Z17),--(AM18:AM1500&lt;&gt;""),--ISNUMBER(SEARCH(" "&amp;AM18:AM1500&amp;" ",Q616)))&gt;0,Z17,"")))</f>
        <v/>
      </c>
      <c r="AA616" s="967" t="str" cm="1">
        <f t="array" ref="AA616">IF(N616="","",IF(R616&lt;&gt;"","",IF(SUMPRODUCT(--(AN18:AN1500=AA17),--(AM18:AM1500&lt;&gt;""),--ISNUMBER(SEARCH(" "&amp;AM18:AM1500&amp;" ",Q616)))&gt;0,AA17,"")))</f>
        <v/>
      </c>
      <c r="AB616" s="967" t="str" cm="1">
        <f t="array" ref="AB616">IF(N616="","",IF(R616&lt;&gt;"","",IF(SUMPRODUCT(--(AN18:AN1500=AB17),--(AM18:AM1500&lt;&gt;""),--ISNUMBER(SEARCH(" "&amp;AM18:AM1500&amp;" ",Q616)))&gt;0,AB17,"")))</f>
        <v/>
      </c>
      <c r="AC616" s="967" t="str" cm="1">
        <f t="array" ref="AC616">IF(N616="","",IF(R616&lt;&gt;"","",IF(SUMPRODUCT(--(AN18:AN1500=AC17),--(AM18:AM1500&lt;&gt;""),--ISNUMBER(SEARCH(" "&amp;AM18:AM1500&amp;" ",Q616)))&gt;0,AC17,"")))</f>
        <v/>
      </c>
      <c r="AD616" s="967" t="str" cm="1">
        <f t="array" ref="AD616">IF(N616="","",IF(R616&lt;&gt;"","",IF(SUMPRODUCT(--(AN18:AN1500=AD17),--(AM18:AM1500&lt;&gt;""),--ISNUMBER(SEARCH(" "&amp;AM18:AM1500&amp;" ",Q616)))&gt;0,AD17,"")))</f>
        <v/>
      </c>
      <c r="AE616" s="967" t="str" cm="1">
        <f t="array" ref="AE616">IF(N616="","",IF(R616&lt;&gt;"","",IF(SUMPRODUCT(--(AN18:AN1500=AE17),--(AM18:AM1500&lt;&gt;""),--ISNUMBER(SEARCH(" "&amp;AM18:AM1500&amp;" ",Q616)))&gt;0,AE17,"")))</f>
        <v/>
      </c>
      <c r="AF616" s="967" t="str" cm="1">
        <f t="array" ref="AF616">IF(N616="","",IF(R616&lt;&gt;"","",IF(SUMPRODUCT(--(AN18:AN1500=AF17),--(AM18:AM1500&lt;&gt;""),--ISNUMBER(SEARCH(" "&amp;AM18:AM1500&amp;" ",Q616)))&gt;0,AF17,"")))</f>
        <v/>
      </c>
      <c r="AG616" s="967" t="str" cm="1">
        <f t="array" ref="AG616">IF(N616="","",IF(R616&lt;&gt;"","",IF(SUMPRODUCT(--(AN18:AN1500=AG17),--(AM18:AM1500&lt;&gt;""),--ISNUMBER(SEARCH(" "&amp;AM18:AM1500&amp;" ",Q616)))&gt;0,AG17,"")))</f>
        <v/>
      </c>
      <c r="AH616" s="967" t="str" cm="1">
        <f t="array" ref="AH616">IF(N616="","",IF(R616&lt;&gt;"","",IF(SUMPRODUCT(--(AN18:AN1500=AH17),--(AM18:AM1500&lt;&gt;""),--ISNUMBER(SEARCH(" "&amp;AM18:AM1500&amp;" ",Q616)))&gt;0,AH17,"")))</f>
        <v/>
      </c>
      <c r="AI616" s="967" t="str" cm="1">
        <f t="array" ref="AI616">IF(N616="","",IF(R616&lt;&gt;"","",IF(SUMPRODUCT(--(AN18:AN1500=AI17),--(AM18:AM1500&lt;&gt;""),--ISNUMBER(SEARCH(" "&amp;AM18:AM1500&amp;" ",Q616)))&gt;0,AI17,"")))</f>
        <v/>
      </c>
      <c r="AJ616" s="967" t="str" cm="1">
        <f t="array" ref="AJ616">IF(N616="","",IF(R616&lt;&gt;"","",IF(SUMPRODUCT(--(AN18:AN1500=AJ17),--(AM18:AM1500&lt;&gt;""),--ISNUMBER(SEARCH(" "&amp;AM18:AM1500&amp;" ",Q616)))&gt;0,AJ17,"")))</f>
        <v/>
      </c>
      <c r="AK616" s="967" t="str" cm="1">
        <f t="array" ref="AK616">IF(N616="","",IF(T616&lt;&gt;"",AK17,IF(S616&lt;&gt;"","",IF(R616&lt;&gt;"","",IF(SUMPRODUCT(--(AN18:AN1500=AK17),--(AM18:AM1500&lt;&gt;""),--ISNUMBER(SEARCH(" "&amp;AM18:AM1500&amp;" ",Q616)))&gt;0,AK17,"")))))</f>
        <v/>
      </c>
      <c r="AM616" s="968" t="s">
        <v>2322</v>
      </c>
      <c r="AN616" s="968" t="s">
        <v>1597</v>
      </c>
      <c r="BN616" s="49">
        <v>1</v>
      </c>
    </row>
    <row r="617" spans="3:66" ht="35.1" customHeight="1">
      <c r="C617" s="65"/>
      <c r="D617" s="984" t="str">
        <f t="shared" si="114"/>
        <v/>
      </c>
      <c r="E617" s="982"/>
      <c r="G617" s="964" t="str">
        <f>IF(H617="","",COUNTIF(H18:H617,"&lt;&gt;"))</f>
        <v/>
      </c>
      <c r="H617" s="965" t="str" cm="1">
        <f t="array" ref="H617">IF(L617="","",IF(LEN(L617)&lt;=MAX(10,G13),L617,IFERROR(LEFT(L617,LOOKUP(2,1/(MID(L617,ROW(1:500),1)=" ")/(ROW(1:500)&lt;=MAX(10,G13)),ROW(1:500))-1),LEFT(L617,MAX(10,G13)))))</f>
        <v/>
      </c>
      <c r="I617" s="964" t="str">
        <f t="shared" si="115"/>
        <v/>
      </c>
      <c r="J617" s="964" t="str">
        <f t="shared" si="116"/>
        <v/>
      </c>
      <c r="K617" s="964" t="str">
        <f>IF(M616&lt;&gt;"",K616,IF(K616&lt;MAX(A18:A317),K616+1,""))</f>
        <v/>
      </c>
      <c r="L617" s="965" t="str">
        <f>IF(K617="","",IF(M616&lt;&gt;"",M616,INDEX(E18:E317,MATCH(K617,A18:A317,0))))</f>
        <v/>
      </c>
      <c r="M617" s="965" t="str">
        <f t="shared" si="117"/>
        <v/>
      </c>
      <c r="N617" s="965" t="str">
        <f t="shared" si="118"/>
        <v/>
      </c>
      <c r="O617" s="964" t="str">
        <f t="shared" si="119"/>
        <v/>
      </c>
      <c r="P617" s="964" t="str">
        <f t="shared" si="120"/>
        <v/>
      </c>
      <c r="Q617" s="965" t="str">
        <f t="shared" si="121"/>
        <v/>
      </c>
      <c r="R617" s="964" t="str">
        <f>IF(N617="","",IF(COUNTIF(AP18:AP300,TRIM(Q617))&gt;0,"EXCLUSION EXACTE",""))</f>
        <v/>
      </c>
      <c r="S617" s="964" t="str" cm="1">
        <f t="array" ref="S617">IF(N617="","",IF(SUMPRODUCT(--(AP18:AP300&lt;&gt;""),--ISNUMBER(SEARCH(" "&amp;AP18:AP300&amp;" ",Q617)))&gt;0,"BLOQUE MOLLUSQUES",""))</f>
        <v/>
      </c>
      <c r="T617" s="964" t="str" cm="1">
        <f t="array" ref="T617">IF(N617="","",IF(SUMPRODUCT(--(AT18:AT300&lt;&gt;""),--ISNUMBER(SEARCH(" "&amp;AT18:AT300&amp;" ",Q617)))&gt;0,"FORCE MOLLUSQUES",""))</f>
        <v/>
      </c>
      <c r="U617" s="965" t="str">
        <f t="shared" si="122"/>
        <v/>
      </c>
      <c r="V617" s="965" t="str">
        <f t="shared" si="124"/>
        <v/>
      </c>
      <c r="W617" s="977" t="str">
        <f t="shared" si="123"/>
        <v/>
      </c>
      <c r="X617" s="964" t="str" cm="1">
        <f t="array" ref="X617">IF(N617="","",IF(R617&lt;&gt;"","",IF(SUMPRODUCT(--(AN18:AN1500=X17),--(AM18:AM1500&lt;&gt;""),--ISNUMBER(SEARCH(" "&amp;AM18:AM1500&amp;" ",Q617)))&gt;0,X17,"")))</f>
        <v/>
      </c>
      <c r="Y617" s="964" t="str" cm="1">
        <f t="array" ref="Y617">IF(N617="","",IF(R617&lt;&gt;"","",IF(SUMPRODUCT(--(AN18:AN1500=Y17),--(AM18:AM1500&lt;&gt;""),--ISNUMBER(SEARCH(" "&amp;AM18:AM1500&amp;" ",Q617)))&gt;0,Y17,"")))</f>
        <v/>
      </c>
      <c r="Z617" s="964" t="str" cm="1">
        <f t="array" ref="Z617">IF(N617="","",IF(R617&lt;&gt;"","",IF(SUMPRODUCT(--(AN18:AN1500=Z17),--(AM18:AM1500&lt;&gt;""),--ISNUMBER(SEARCH(" "&amp;AM18:AM1500&amp;" ",Q617)))&gt;0,Z17,"")))</f>
        <v/>
      </c>
      <c r="AA617" s="964" t="str" cm="1">
        <f t="array" ref="AA617">IF(N617="","",IF(R617&lt;&gt;"","",IF(SUMPRODUCT(--(AN18:AN1500=AA17),--(AM18:AM1500&lt;&gt;""),--ISNUMBER(SEARCH(" "&amp;AM18:AM1500&amp;" ",Q617)))&gt;0,AA17,"")))</f>
        <v/>
      </c>
      <c r="AB617" s="964" t="str" cm="1">
        <f t="array" ref="AB617">IF(N617="","",IF(R617&lt;&gt;"","",IF(SUMPRODUCT(--(AN18:AN1500=AB17),--(AM18:AM1500&lt;&gt;""),--ISNUMBER(SEARCH(" "&amp;AM18:AM1500&amp;" ",Q617)))&gt;0,AB17,"")))</f>
        <v/>
      </c>
      <c r="AC617" s="964" t="str" cm="1">
        <f t="array" ref="AC617">IF(N617="","",IF(R617&lt;&gt;"","",IF(SUMPRODUCT(--(AN18:AN1500=AC17),--(AM18:AM1500&lt;&gt;""),--ISNUMBER(SEARCH(" "&amp;AM18:AM1500&amp;" ",Q617)))&gt;0,AC17,"")))</f>
        <v/>
      </c>
      <c r="AD617" s="964" t="str" cm="1">
        <f t="array" ref="AD617">IF(N617="","",IF(R617&lt;&gt;"","",IF(SUMPRODUCT(--(AN18:AN1500=AD17),--(AM18:AM1500&lt;&gt;""),--ISNUMBER(SEARCH(" "&amp;AM18:AM1500&amp;" ",Q617)))&gt;0,AD17,"")))</f>
        <v/>
      </c>
      <c r="AE617" s="964" t="str" cm="1">
        <f t="array" ref="AE617">IF(N617="","",IF(R617&lt;&gt;"","",IF(SUMPRODUCT(--(AN18:AN1500=AE17),--(AM18:AM1500&lt;&gt;""),--ISNUMBER(SEARCH(" "&amp;AM18:AM1500&amp;" ",Q617)))&gt;0,AE17,"")))</f>
        <v/>
      </c>
      <c r="AF617" s="964" t="str" cm="1">
        <f t="array" ref="AF617">IF(N617="","",IF(R617&lt;&gt;"","",IF(SUMPRODUCT(--(AN18:AN1500=AF17),--(AM18:AM1500&lt;&gt;""),--ISNUMBER(SEARCH(" "&amp;AM18:AM1500&amp;" ",Q617)))&gt;0,AF17,"")))</f>
        <v/>
      </c>
      <c r="AG617" s="964" t="str" cm="1">
        <f t="array" ref="AG617">IF(N617="","",IF(R617&lt;&gt;"","",IF(SUMPRODUCT(--(AN18:AN1500=AG17),--(AM18:AM1500&lt;&gt;""),--ISNUMBER(SEARCH(" "&amp;AM18:AM1500&amp;" ",Q617)))&gt;0,AG17,"")))</f>
        <v/>
      </c>
      <c r="AH617" s="964" t="str" cm="1">
        <f t="array" ref="AH617">IF(N617="","",IF(R617&lt;&gt;"","",IF(SUMPRODUCT(--(AN18:AN1500=AH17),--(AM18:AM1500&lt;&gt;""),--ISNUMBER(SEARCH(" "&amp;AM18:AM1500&amp;" ",Q617)))&gt;0,AH17,"")))</f>
        <v/>
      </c>
      <c r="AI617" s="964" t="str" cm="1">
        <f t="array" ref="AI617">IF(N617="","",IF(R617&lt;&gt;"","",IF(SUMPRODUCT(--(AN18:AN1500=AI17),--(AM18:AM1500&lt;&gt;""),--ISNUMBER(SEARCH(" "&amp;AM18:AM1500&amp;" ",Q617)))&gt;0,AI17,"")))</f>
        <v/>
      </c>
      <c r="AJ617" s="964" t="str" cm="1">
        <f t="array" ref="AJ617">IF(N617="","",IF(R617&lt;&gt;"","",IF(SUMPRODUCT(--(AN18:AN1500=AJ17),--(AM18:AM1500&lt;&gt;""),--ISNUMBER(SEARCH(" "&amp;AM18:AM1500&amp;" ",Q617)))&gt;0,AJ17,"")))</f>
        <v/>
      </c>
      <c r="AK617" s="964" t="str" cm="1">
        <f t="array" ref="AK617">IF(N617="","",IF(T617&lt;&gt;"",AK17,IF(S617&lt;&gt;"","",IF(R617&lt;&gt;"","",IF(SUMPRODUCT(--(AN18:AN1500=AK17),--(AM18:AM1500&lt;&gt;""),--ISNUMBER(SEARCH(" "&amp;AM18:AM1500&amp;" ",Q617)))&gt;0,AK17,"")))))</f>
        <v/>
      </c>
      <c r="AM617" s="964" t="s">
        <v>2323</v>
      </c>
      <c r="AN617" s="964" t="s">
        <v>1597</v>
      </c>
      <c r="BN617" s="49">
        <v>1</v>
      </c>
    </row>
    <row r="618" spans="3:66" ht="35.1" customHeight="1">
      <c r="C618" s="65"/>
      <c r="D618" s="985">
        <f t="shared" si="114"/>
        <v>0</v>
      </c>
      <c r="E618" s="982"/>
      <c r="AM618" s="968" t="s">
        <v>2324</v>
      </c>
      <c r="AN618" s="968" t="s">
        <v>1597</v>
      </c>
      <c r="BN618" s="49">
        <v>1</v>
      </c>
    </row>
    <row r="619" spans="3:66" ht="35.1" customHeight="1">
      <c r="C619" s="65"/>
      <c r="D619" s="985">
        <f t="shared" si="114"/>
        <v>0</v>
      </c>
      <c r="E619" s="982"/>
      <c r="AM619" s="964" t="s">
        <v>2325</v>
      </c>
      <c r="AN619" s="964" t="s">
        <v>1597</v>
      </c>
      <c r="BN619" s="49">
        <v>1</v>
      </c>
    </row>
    <row r="620" spans="3:66" ht="35.1" customHeight="1">
      <c r="C620" s="65"/>
      <c r="D620" s="985">
        <f t="shared" si="114"/>
        <v>0</v>
      </c>
      <c r="E620" s="982"/>
      <c r="AM620" s="968" t="s">
        <v>2326</v>
      </c>
      <c r="AN620" s="968" t="s">
        <v>1597</v>
      </c>
      <c r="BN620" s="49">
        <v>1</v>
      </c>
    </row>
    <row r="621" spans="3:66" ht="35.1" customHeight="1">
      <c r="C621" s="65"/>
      <c r="D621" s="985">
        <f t="shared" si="114"/>
        <v>0</v>
      </c>
      <c r="E621" s="982"/>
      <c r="AM621" s="964" t="s">
        <v>2478</v>
      </c>
      <c r="AN621" s="964" t="s">
        <v>1597</v>
      </c>
      <c r="BN621" s="49">
        <v>1</v>
      </c>
    </row>
    <row r="622" spans="3:66" ht="35.1" customHeight="1">
      <c r="C622" s="65"/>
      <c r="D622" s="985">
        <f t="shared" si="114"/>
        <v>0</v>
      </c>
      <c r="E622" s="982"/>
      <c r="AM622" s="968" t="s">
        <v>2327</v>
      </c>
      <c r="AN622" s="968" t="s">
        <v>1597</v>
      </c>
      <c r="BN622" s="49">
        <v>1</v>
      </c>
    </row>
    <row r="623" spans="3:66" ht="35.1" customHeight="1">
      <c r="C623" s="65"/>
      <c r="D623" s="985">
        <f t="shared" si="114"/>
        <v>0</v>
      </c>
      <c r="E623" s="982"/>
      <c r="AM623" s="964" t="s">
        <v>2328</v>
      </c>
      <c r="AN623" s="964" t="s">
        <v>1597</v>
      </c>
      <c r="BN623" s="49">
        <v>1</v>
      </c>
    </row>
    <row r="624" spans="3:66" ht="35.1" customHeight="1">
      <c r="C624" s="65"/>
      <c r="D624" s="985">
        <f t="shared" si="114"/>
        <v>0</v>
      </c>
      <c r="E624" s="982"/>
      <c r="AM624" s="968" t="s">
        <v>2479</v>
      </c>
      <c r="AN624" s="968" t="s">
        <v>1597</v>
      </c>
      <c r="BN624" s="49">
        <v>1</v>
      </c>
    </row>
    <row r="625" spans="3:66" ht="35.1" customHeight="1">
      <c r="C625" s="65"/>
      <c r="D625" s="985">
        <f t="shared" si="114"/>
        <v>0</v>
      </c>
      <c r="E625" s="982"/>
      <c r="AM625" s="964" t="s">
        <v>2329</v>
      </c>
      <c r="AN625" s="964" t="s">
        <v>1597</v>
      </c>
      <c r="BN625" s="49">
        <v>1</v>
      </c>
    </row>
    <row r="626" spans="3:66" ht="35.1" customHeight="1">
      <c r="C626" s="65"/>
      <c r="D626" s="985">
        <f t="shared" si="114"/>
        <v>0</v>
      </c>
      <c r="E626" s="982"/>
      <c r="AM626" s="968" t="s">
        <v>2330</v>
      </c>
      <c r="AN626" s="968" t="s">
        <v>1597</v>
      </c>
      <c r="BN626" s="49">
        <v>1</v>
      </c>
    </row>
    <row r="627" spans="3:66" ht="35.1" customHeight="1">
      <c r="C627" s="65"/>
      <c r="D627" s="985">
        <f t="shared" si="114"/>
        <v>0</v>
      </c>
      <c r="E627" s="982"/>
      <c r="AM627" s="964" t="s">
        <v>2331</v>
      </c>
      <c r="AN627" s="964" t="s">
        <v>1597</v>
      </c>
      <c r="BN627" s="49">
        <v>1</v>
      </c>
    </row>
    <row r="628" spans="3:66" ht="35.1" customHeight="1">
      <c r="C628" s="65"/>
      <c r="D628" s="985">
        <f t="shared" si="114"/>
        <v>0</v>
      </c>
      <c r="E628" s="982"/>
      <c r="AM628" s="968" t="s">
        <v>2332</v>
      </c>
      <c r="AN628" s="968" t="s">
        <v>1597</v>
      </c>
      <c r="BN628" s="49">
        <v>1</v>
      </c>
    </row>
    <row r="629" spans="3:66" ht="35.1" customHeight="1">
      <c r="C629" s="65"/>
      <c r="D629" s="985">
        <f t="shared" si="114"/>
        <v>0</v>
      </c>
      <c r="E629" s="982"/>
      <c r="AM629" s="964" t="s">
        <v>2480</v>
      </c>
      <c r="AN629" s="964" t="s">
        <v>1597</v>
      </c>
      <c r="BN629" s="49">
        <v>1</v>
      </c>
    </row>
    <row r="630" spans="3:66" ht="35.1" customHeight="1">
      <c r="C630" s="65"/>
      <c r="D630" s="985">
        <f t="shared" si="114"/>
        <v>0</v>
      </c>
      <c r="E630" s="982"/>
      <c r="AM630" s="968" t="s">
        <v>2481</v>
      </c>
      <c r="AN630" s="968" t="s">
        <v>1597</v>
      </c>
      <c r="BN630" s="49">
        <v>1</v>
      </c>
    </row>
    <row r="631" spans="3:66" ht="35.1" customHeight="1">
      <c r="C631" s="65"/>
      <c r="D631" s="985">
        <f t="shared" si="114"/>
        <v>0</v>
      </c>
      <c r="E631" s="982"/>
      <c r="AM631" s="964" t="s">
        <v>2333</v>
      </c>
      <c r="AN631" s="964" t="s">
        <v>1597</v>
      </c>
      <c r="BN631" s="49">
        <v>1</v>
      </c>
    </row>
    <row r="632" spans="3:66" ht="35.1" customHeight="1">
      <c r="C632" s="65"/>
      <c r="D632" s="985">
        <f t="shared" si="114"/>
        <v>0</v>
      </c>
      <c r="E632" s="982"/>
      <c r="AM632" s="968" t="s">
        <v>2482</v>
      </c>
      <c r="AN632" s="968" t="s">
        <v>1597</v>
      </c>
      <c r="BN632" s="49">
        <v>1</v>
      </c>
    </row>
    <row r="633" spans="3:66" ht="35.1" customHeight="1">
      <c r="C633" s="65"/>
      <c r="D633" s="985">
        <f t="shared" si="114"/>
        <v>0</v>
      </c>
      <c r="E633" s="982"/>
      <c r="AM633" s="964" t="s">
        <v>2483</v>
      </c>
      <c r="AN633" s="964" t="s">
        <v>1597</v>
      </c>
      <c r="BN633" s="49">
        <v>1</v>
      </c>
    </row>
    <row r="634" spans="3:66" ht="35.1" customHeight="1">
      <c r="C634" s="65"/>
      <c r="D634" s="985">
        <f t="shared" si="114"/>
        <v>0</v>
      </c>
      <c r="E634" s="982"/>
      <c r="AM634" s="968" t="s">
        <v>2484</v>
      </c>
      <c r="AN634" s="968" t="s">
        <v>1597</v>
      </c>
      <c r="BN634" s="49">
        <v>1</v>
      </c>
    </row>
    <row r="635" spans="3:66" ht="35.1" customHeight="1">
      <c r="C635" s="65"/>
      <c r="D635" s="985">
        <f t="shared" si="114"/>
        <v>0</v>
      </c>
      <c r="E635" s="982"/>
      <c r="AM635" s="964" t="s">
        <v>2485</v>
      </c>
      <c r="AN635" s="964" t="s">
        <v>1597</v>
      </c>
      <c r="BN635" s="49">
        <v>1</v>
      </c>
    </row>
    <row r="636" spans="3:66" ht="35.1" customHeight="1">
      <c r="C636" s="65"/>
      <c r="D636" s="985">
        <f t="shared" si="114"/>
        <v>0</v>
      </c>
      <c r="E636" s="982"/>
      <c r="AM636" s="968" t="s">
        <v>2486</v>
      </c>
      <c r="AN636" s="968" t="s">
        <v>1597</v>
      </c>
      <c r="BN636" s="49">
        <v>1</v>
      </c>
    </row>
    <row r="637" spans="3:66" ht="35.1" customHeight="1">
      <c r="C637" s="65"/>
      <c r="D637" s="985">
        <f t="shared" si="114"/>
        <v>0</v>
      </c>
      <c r="E637" s="982"/>
      <c r="AM637" s="964" t="s">
        <v>2487</v>
      </c>
      <c r="AN637" s="964" t="s">
        <v>1597</v>
      </c>
      <c r="BN637" s="49">
        <v>1</v>
      </c>
    </row>
    <row r="638" spans="3:66" ht="35.1" customHeight="1">
      <c r="C638" s="65"/>
      <c r="D638" s="985">
        <f t="shared" si="114"/>
        <v>0</v>
      </c>
      <c r="E638" s="982"/>
      <c r="AM638" s="968" t="s">
        <v>2488</v>
      </c>
      <c r="AN638" s="968" t="s">
        <v>1597</v>
      </c>
      <c r="BN638" s="49">
        <v>1</v>
      </c>
    </row>
    <row r="639" spans="3:66" ht="35.1" customHeight="1">
      <c r="C639" s="65"/>
      <c r="D639" s="985">
        <f t="shared" si="114"/>
        <v>0</v>
      </c>
      <c r="E639" s="982"/>
      <c r="AM639" s="964" t="s">
        <v>2338</v>
      </c>
      <c r="AN639" s="964" t="s">
        <v>1597</v>
      </c>
      <c r="BN639" s="49">
        <v>1</v>
      </c>
    </row>
    <row r="640" spans="3:66" ht="35.1" customHeight="1">
      <c r="C640" s="65"/>
      <c r="D640" s="985">
        <f t="shared" si="114"/>
        <v>0</v>
      </c>
      <c r="E640" s="982"/>
      <c r="AM640" s="968" t="s">
        <v>2339</v>
      </c>
      <c r="AN640" s="968" t="s">
        <v>1597</v>
      </c>
      <c r="BN640" s="49">
        <v>1</v>
      </c>
    </row>
    <row r="641" spans="3:66" ht="35.1" customHeight="1">
      <c r="C641" s="65"/>
      <c r="D641" s="985">
        <f t="shared" si="114"/>
        <v>0</v>
      </c>
      <c r="E641" s="982"/>
      <c r="AM641" s="964" t="s">
        <v>2489</v>
      </c>
      <c r="AN641" s="964" t="s">
        <v>1597</v>
      </c>
      <c r="BN641" s="49">
        <v>1</v>
      </c>
    </row>
    <row r="642" spans="3:66" ht="35.1" customHeight="1">
      <c r="C642" s="65"/>
      <c r="D642" s="985">
        <f t="shared" si="114"/>
        <v>0</v>
      </c>
      <c r="E642" s="982"/>
      <c r="AM642" s="968" t="s">
        <v>2340</v>
      </c>
      <c r="AN642" s="968" t="s">
        <v>1597</v>
      </c>
      <c r="BN642" s="49">
        <v>1</v>
      </c>
    </row>
    <row r="643" spans="3:66" ht="35.1" customHeight="1">
      <c r="C643" s="65"/>
      <c r="D643" s="985">
        <f t="shared" si="114"/>
        <v>0</v>
      </c>
      <c r="E643" s="982"/>
      <c r="AM643" s="964" t="s">
        <v>2341</v>
      </c>
      <c r="AN643" s="964" t="s">
        <v>1597</v>
      </c>
      <c r="BN643" s="49">
        <v>1</v>
      </c>
    </row>
    <row r="644" spans="3:66" ht="35.1" customHeight="1">
      <c r="C644" s="65"/>
      <c r="D644" s="985">
        <f t="shared" si="114"/>
        <v>0</v>
      </c>
      <c r="E644" s="982"/>
      <c r="AM644" s="968" t="s">
        <v>2490</v>
      </c>
      <c r="AN644" s="968" t="s">
        <v>1597</v>
      </c>
      <c r="BN644" s="49">
        <v>1</v>
      </c>
    </row>
    <row r="645" spans="3:66" ht="35.1" customHeight="1">
      <c r="C645" s="65"/>
      <c r="D645" s="985">
        <f t="shared" si="114"/>
        <v>0</v>
      </c>
      <c r="E645" s="982"/>
      <c r="AM645" s="964" t="s">
        <v>2343</v>
      </c>
      <c r="AN645" s="964" t="s">
        <v>1597</v>
      </c>
      <c r="BN645" s="49">
        <v>1</v>
      </c>
    </row>
    <row r="646" spans="3:66" ht="35.1" customHeight="1">
      <c r="C646" s="65"/>
      <c r="D646" s="985">
        <f t="shared" si="114"/>
        <v>0</v>
      </c>
      <c r="E646" s="982"/>
      <c r="AM646" s="968" t="s">
        <v>2344</v>
      </c>
      <c r="AN646" s="968" t="s">
        <v>1597</v>
      </c>
      <c r="BN646" s="49">
        <v>1</v>
      </c>
    </row>
    <row r="647" spans="3:66" ht="35.1" customHeight="1">
      <c r="C647" s="65"/>
      <c r="D647" s="985">
        <f t="shared" si="114"/>
        <v>0</v>
      </c>
      <c r="E647" s="982"/>
      <c r="AM647" s="964" t="s">
        <v>2491</v>
      </c>
      <c r="AN647" s="964" t="s">
        <v>1597</v>
      </c>
      <c r="BN647" s="49">
        <v>1</v>
      </c>
    </row>
    <row r="648" spans="3:66" ht="35.1" customHeight="1">
      <c r="C648" s="65"/>
      <c r="D648" s="985">
        <f t="shared" si="114"/>
        <v>0</v>
      </c>
      <c r="E648" s="982"/>
      <c r="AM648" s="968" t="s">
        <v>2492</v>
      </c>
      <c r="AN648" s="968" t="s">
        <v>1597</v>
      </c>
      <c r="BN648" s="49">
        <v>1</v>
      </c>
    </row>
    <row r="649" spans="3:66" ht="35.1" customHeight="1">
      <c r="C649" s="65"/>
      <c r="D649" s="985">
        <f t="shared" si="114"/>
        <v>0</v>
      </c>
      <c r="E649" s="982"/>
      <c r="AM649" s="964" t="s">
        <v>2352</v>
      </c>
      <c r="AN649" s="964" t="s">
        <v>1597</v>
      </c>
      <c r="BN649" s="49">
        <v>1</v>
      </c>
    </row>
    <row r="650" spans="3:66" ht="35.1" customHeight="1">
      <c r="C650" s="65"/>
      <c r="D650" s="985">
        <f t="shared" si="114"/>
        <v>0</v>
      </c>
      <c r="E650" s="982"/>
      <c r="AM650" s="968" t="s">
        <v>2353</v>
      </c>
      <c r="AN650" s="968" t="s">
        <v>1597</v>
      </c>
      <c r="BN650" s="49">
        <v>1</v>
      </c>
    </row>
    <row r="651" spans="3:66" ht="35.1" customHeight="1">
      <c r="C651" s="65"/>
      <c r="D651" s="985">
        <f t="shared" si="114"/>
        <v>0</v>
      </c>
      <c r="E651" s="982"/>
      <c r="AM651" s="964" t="s">
        <v>2354</v>
      </c>
      <c r="AN651" s="964" t="s">
        <v>1597</v>
      </c>
      <c r="BN651" s="49">
        <v>1</v>
      </c>
    </row>
    <row r="652" spans="3:66" ht="35.1" customHeight="1">
      <c r="C652" s="65"/>
      <c r="D652" s="985">
        <f t="shared" si="114"/>
        <v>0</v>
      </c>
      <c r="E652" s="982"/>
      <c r="AM652" s="968" t="s">
        <v>2172</v>
      </c>
      <c r="AN652" s="968" t="s">
        <v>1597</v>
      </c>
      <c r="BN652" s="49">
        <v>1</v>
      </c>
    </row>
    <row r="653" spans="3:66" ht="35.1" customHeight="1">
      <c r="C653" s="65"/>
      <c r="D653" s="985">
        <f t="shared" si="114"/>
        <v>0</v>
      </c>
      <c r="E653" s="982"/>
      <c r="AM653" s="964" t="s">
        <v>2355</v>
      </c>
      <c r="AN653" s="964" t="s">
        <v>1597</v>
      </c>
      <c r="BN653" s="49">
        <v>1</v>
      </c>
    </row>
    <row r="654" spans="3:66" ht="35.1" customHeight="1">
      <c r="C654" s="65"/>
      <c r="D654" s="985">
        <f t="shared" si="114"/>
        <v>0</v>
      </c>
      <c r="E654" s="982"/>
      <c r="AM654" s="968" t="s">
        <v>2356</v>
      </c>
      <c r="AN654" s="968" t="s">
        <v>1597</v>
      </c>
      <c r="BN654" s="49">
        <v>1</v>
      </c>
    </row>
    <row r="655" spans="3:66" ht="35.1" customHeight="1">
      <c r="C655" s="65"/>
      <c r="D655" s="985">
        <f t="shared" si="114"/>
        <v>0</v>
      </c>
      <c r="E655" s="982"/>
      <c r="AM655" s="964" t="s">
        <v>2357</v>
      </c>
      <c r="AN655" s="964" t="s">
        <v>1597</v>
      </c>
      <c r="BN655" s="49">
        <v>1</v>
      </c>
    </row>
    <row r="656" spans="3:66" ht="35.1" customHeight="1">
      <c r="C656" s="65"/>
      <c r="D656" s="985">
        <f t="shared" si="114"/>
        <v>0</v>
      </c>
      <c r="E656" s="982"/>
      <c r="AM656" s="968" t="s">
        <v>2358</v>
      </c>
      <c r="AN656" s="968" t="s">
        <v>1597</v>
      </c>
      <c r="BN656" s="49">
        <v>1</v>
      </c>
    </row>
    <row r="657" spans="3:66" ht="35.1" customHeight="1">
      <c r="C657" s="65"/>
      <c r="D657" s="985">
        <f t="shared" ref="D657:D720" si="125">U657</f>
        <v>0</v>
      </c>
      <c r="E657" s="982"/>
      <c r="AM657" s="964" t="s">
        <v>2359</v>
      </c>
      <c r="AN657" s="964" t="s">
        <v>1597</v>
      </c>
      <c r="BN657" s="49">
        <v>1</v>
      </c>
    </row>
    <row r="658" spans="3:66" ht="35.1" customHeight="1">
      <c r="C658" s="65"/>
      <c r="D658" s="985">
        <f t="shared" si="125"/>
        <v>0</v>
      </c>
      <c r="E658" s="982"/>
      <c r="AM658" s="968" t="s">
        <v>2360</v>
      </c>
      <c r="AN658" s="968" t="s">
        <v>1597</v>
      </c>
      <c r="BN658" s="49">
        <v>1</v>
      </c>
    </row>
    <row r="659" spans="3:66" ht="35.1" customHeight="1">
      <c r="C659" s="65"/>
      <c r="D659" s="985">
        <f t="shared" si="125"/>
        <v>0</v>
      </c>
      <c r="E659" s="982"/>
      <c r="AM659" s="964" t="s">
        <v>2361</v>
      </c>
      <c r="AN659" s="964" t="s">
        <v>1597</v>
      </c>
      <c r="BN659" s="49">
        <v>1</v>
      </c>
    </row>
    <row r="660" spans="3:66" ht="35.1" customHeight="1">
      <c r="C660" s="65"/>
      <c r="D660" s="985">
        <f t="shared" si="125"/>
        <v>0</v>
      </c>
      <c r="E660" s="982"/>
      <c r="AM660" s="968" t="s">
        <v>2493</v>
      </c>
      <c r="AN660" s="968" t="s">
        <v>1597</v>
      </c>
      <c r="BN660" s="49">
        <v>1</v>
      </c>
    </row>
    <row r="661" spans="3:66" ht="35.1" customHeight="1">
      <c r="C661" s="65"/>
      <c r="D661" s="985">
        <f t="shared" si="125"/>
        <v>0</v>
      </c>
      <c r="E661" s="982"/>
      <c r="AM661" s="964" t="s">
        <v>2365</v>
      </c>
      <c r="AN661" s="964" t="s">
        <v>1597</v>
      </c>
      <c r="BN661" s="49">
        <v>1</v>
      </c>
    </row>
    <row r="662" spans="3:66" ht="35.1" customHeight="1">
      <c r="C662" s="65"/>
      <c r="D662" s="985">
        <f t="shared" si="125"/>
        <v>0</v>
      </c>
      <c r="E662" s="982"/>
      <c r="AM662" s="968" t="s">
        <v>2366</v>
      </c>
      <c r="AN662" s="968" t="s">
        <v>1597</v>
      </c>
      <c r="BN662" s="49">
        <v>1</v>
      </c>
    </row>
    <row r="663" spans="3:66" ht="35.1" customHeight="1">
      <c r="C663" s="65"/>
      <c r="D663" s="985">
        <f t="shared" si="125"/>
        <v>0</v>
      </c>
      <c r="E663" s="982"/>
      <c r="AM663" s="964" t="s">
        <v>2494</v>
      </c>
      <c r="AN663" s="964" t="s">
        <v>1597</v>
      </c>
      <c r="BN663" s="49">
        <v>1</v>
      </c>
    </row>
    <row r="664" spans="3:66" ht="35.1" customHeight="1">
      <c r="C664" s="65"/>
      <c r="D664" s="985">
        <f t="shared" si="125"/>
        <v>0</v>
      </c>
      <c r="E664" s="982"/>
      <c r="AM664" s="968" t="s">
        <v>2369</v>
      </c>
      <c r="AN664" s="968" t="s">
        <v>1597</v>
      </c>
      <c r="BN664" s="49">
        <v>1</v>
      </c>
    </row>
    <row r="665" spans="3:66" ht="35.1" customHeight="1">
      <c r="C665" s="65"/>
      <c r="D665" s="985">
        <f t="shared" si="125"/>
        <v>0</v>
      </c>
      <c r="E665" s="982"/>
      <c r="AM665" s="964" t="s">
        <v>2370</v>
      </c>
      <c r="AN665" s="964" t="s">
        <v>1597</v>
      </c>
      <c r="BN665" s="49">
        <v>1</v>
      </c>
    </row>
    <row r="666" spans="3:66" ht="35.1" customHeight="1">
      <c r="C666" s="65"/>
      <c r="D666" s="985">
        <f t="shared" si="125"/>
        <v>0</v>
      </c>
      <c r="E666" s="982"/>
      <c r="AM666" s="968" t="s">
        <v>2371</v>
      </c>
      <c r="AN666" s="968" t="s">
        <v>1597</v>
      </c>
      <c r="BN666" s="49">
        <v>1</v>
      </c>
    </row>
    <row r="667" spans="3:66" ht="35.1" customHeight="1">
      <c r="C667" s="65"/>
      <c r="D667" s="985">
        <f t="shared" si="125"/>
        <v>0</v>
      </c>
      <c r="E667" s="982"/>
      <c r="AM667" s="964" t="s">
        <v>2372</v>
      </c>
      <c r="AN667" s="964" t="s">
        <v>1597</v>
      </c>
      <c r="BN667" s="49">
        <v>1</v>
      </c>
    </row>
    <row r="668" spans="3:66" ht="35.1" customHeight="1">
      <c r="C668" s="65"/>
      <c r="D668" s="985">
        <f t="shared" si="125"/>
        <v>0</v>
      </c>
      <c r="E668" s="982"/>
      <c r="AM668" s="968" t="s">
        <v>2495</v>
      </c>
      <c r="AN668" s="968" t="s">
        <v>1597</v>
      </c>
      <c r="BN668" s="49">
        <v>1</v>
      </c>
    </row>
    <row r="669" spans="3:66" ht="35.1" customHeight="1">
      <c r="C669" s="65"/>
      <c r="D669" s="985">
        <f t="shared" si="125"/>
        <v>0</v>
      </c>
      <c r="E669" s="982"/>
      <c r="AM669" s="964" t="s">
        <v>2496</v>
      </c>
      <c r="AN669" s="964" t="s">
        <v>1597</v>
      </c>
      <c r="BN669" s="49">
        <v>1</v>
      </c>
    </row>
    <row r="670" spans="3:66" ht="35.1" customHeight="1">
      <c r="C670" s="65"/>
      <c r="D670" s="985">
        <f t="shared" si="125"/>
        <v>0</v>
      </c>
      <c r="E670" s="982"/>
      <c r="AM670" s="968" t="s">
        <v>582</v>
      </c>
      <c r="AN670" s="968" t="s">
        <v>1597</v>
      </c>
      <c r="BN670" s="49">
        <v>1</v>
      </c>
    </row>
    <row r="671" spans="3:66" ht="35.1" customHeight="1">
      <c r="C671" s="65"/>
      <c r="D671" s="985">
        <f t="shared" si="125"/>
        <v>0</v>
      </c>
      <c r="E671" s="982"/>
      <c r="AM671" s="964" t="s">
        <v>2497</v>
      </c>
      <c r="AN671" s="964" t="s">
        <v>1597</v>
      </c>
      <c r="BN671" s="49">
        <v>1</v>
      </c>
    </row>
    <row r="672" spans="3:66" ht="35.1" customHeight="1">
      <c r="C672" s="65"/>
      <c r="D672" s="985">
        <f t="shared" si="125"/>
        <v>0</v>
      </c>
      <c r="E672" s="982"/>
      <c r="AM672" s="968" t="s">
        <v>240</v>
      </c>
      <c r="AN672" s="968" t="s">
        <v>1597</v>
      </c>
      <c r="BN672" s="49">
        <v>1</v>
      </c>
    </row>
    <row r="673" spans="3:66" ht="35.1" customHeight="1">
      <c r="C673" s="65"/>
      <c r="D673" s="985">
        <f t="shared" si="125"/>
        <v>0</v>
      </c>
      <c r="E673" s="982"/>
      <c r="AM673" s="964" t="s">
        <v>2498</v>
      </c>
      <c r="AN673" s="964" t="s">
        <v>1597</v>
      </c>
      <c r="BN673" s="49">
        <v>1</v>
      </c>
    </row>
    <row r="674" spans="3:66" ht="35.1" customHeight="1">
      <c r="C674" s="65"/>
      <c r="D674" s="985">
        <f t="shared" si="125"/>
        <v>0</v>
      </c>
      <c r="E674" s="982"/>
      <c r="AM674" s="968" t="s">
        <v>583</v>
      </c>
      <c r="AN674" s="968" t="s">
        <v>1597</v>
      </c>
      <c r="BN674" s="49">
        <v>1</v>
      </c>
    </row>
    <row r="675" spans="3:66" ht="35.1" customHeight="1">
      <c r="C675" s="65"/>
      <c r="D675" s="985">
        <f t="shared" si="125"/>
        <v>0</v>
      </c>
      <c r="E675" s="982"/>
      <c r="AM675" s="964" t="s">
        <v>2499</v>
      </c>
      <c r="AN675" s="964" t="s">
        <v>1597</v>
      </c>
      <c r="BN675" s="49">
        <v>1</v>
      </c>
    </row>
    <row r="676" spans="3:66" ht="35.1" customHeight="1">
      <c r="C676" s="65"/>
      <c r="D676" s="985">
        <f t="shared" si="125"/>
        <v>0</v>
      </c>
      <c r="E676" s="982"/>
      <c r="AM676" s="968" t="s">
        <v>55</v>
      </c>
      <c r="AN676" s="968" t="s">
        <v>1973</v>
      </c>
      <c r="BN676" s="49">
        <v>1</v>
      </c>
    </row>
    <row r="677" spans="3:66" ht="35.1" customHeight="1">
      <c r="C677" s="65"/>
      <c r="D677" s="985">
        <f t="shared" si="125"/>
        <v>0</v>
      </c>
      <c r="E677" s="982"/>
      <c r="AM677" s="964" t="s">
        <v>76</v>
      </c>
      <c r="AN677" s="964" t="s">
        <v>1973</v>
      </c>
      <c r="BN677" s="49">
        <v>1</v>
      </c>
    </row>
    <row r="678" spans="3:66" ht="35.1" customHeight="1">
      <c r="C678" s="65"/>
      <c r="D678" s="985">
        <f t="shared" si="125"/>
        <v>0</v>
      </c>
      <c r="E678" s="982"/>
      <c r="AM678" s="968" t="s">
        <v>6</v>
      </c>
      <c r="AN678" s="968" t="s">
        <v>1973</v>
      </c>
      <c r="BN678" s="49">
        <v>1</v>
      </c>
    </row>
    <row r="679" spans="3:66" ht="35.1" customHeight="1">
      <c r="C679" s="65"/>
      <c r="D679" s="985">
        <f t="shared" si="125"/>
        <v>0</v>
      </c>
      <c r="E679" s="982"/>
      <c r="AM679" s="964" t="s">
        <v>584</v>
      </c>
      <c r="AN679" s="964" t="s">
        <v>1973</v>
      </c>
      <c r="BN679" s="49">
        <v>1</v>
      </c>
    </row>
    <row r="680" spans="3:66" ht="35.1" customHeight="1">
      <c r="C680" s="65"/>
      <c r="D680" s="985">
        <f t="shared" si="125"/>
        <v>0</v>
      </c>
      <c r="E680" s="982"/>
      <c r="AM680" s="968" t="s">
        <v>2500</v>
      </c>
      <c r="AN680" s="968" t="s">
        <v>1974</v>
      </c>
      <c r="BN680" s="49">
        <v>1</v>
      </c>
    </row>
    <row r="681" spans="3:66" ht="35.1" customHeight="1">
      <c r="C681" s="65"/>
      <c r="D681" s="985">
        <f t="shared" si="125"/>
        <v>0</v>
      </c>
      <c r="E681" s="982"/>
      <c r="AM681" s="964" t="s">
        <v>2501</v>
      </c>
      <c r="AN681" s="964" t="s">
        <v>1974</v>
      </c>
      <c r="BN681" s="49">
        <v>1</v>
      </c>
    </row>
    <row r="682" spans="3:66" ht="35.1" customHeight="1">
      <c r="C682" s="65"/>
      <c r="D682" s="985">
        <f t="shared" si="125"/>
        <v>0</v>
      </c>
      <c r="E682" s="982"/>
      <c r="AM682" s="968" t="s">
        <v>1024</v>
      </c>
      <c r="AN682" s="968" t="s">
        <v>1974</v>
      </c>
      <c r="BN682" s="49">
        <v>1</v>
      </c>
    </row>
    <row r="683" spans="3:66" ht="35.1" customHeight="1">
      <c r="C683" s="65"/>
      <c r="D683" s="985">
        <f t="shared" si="125"/>
        <v>0</v>
      </c>
      <c r="E683" s="982"/>
      <c r="AM683" s="964" t="s">
        <v>2502</v>
      </c>
      <c r="AN683" s="964" t="s">
        <v>1974</v>
      </c>
      <c r="BN683" s="49">
        <v>1</v>
      </c>
    </row>
    <row r="684" spans="3:66" ht="35.1" customHeight="1">
      <c r="C684" s="65"/>
      <c r="D684" s="985">
        <f t="shared" si="125"/>
        <v>0</v>
      </c>
      <c r="E684" s="982"/>
      <c r="AM684" s="968" t="s">
        <v>2503</v>
      </c>
      <c r="AN684" s="968" t="s">
        <v>1974</v>
      </c>
      <c r="BN684" s="49">
        <v>1</v>
      </c>
    </row>
    <row r="685" spans="3:66" ht="35.1" customHeight="1">
      <c r="C685" s="65"/>
      <c r="D685" s="985">
        <f t="shared" si="125"/>
        <v>0</v>
      </c>
      <c r="E685" s="982"/>
      <c r="AM685" s="964" t="s">
        <v>2050</v>
      </c>
      <c r="AN685" s="964" t="s">
        <v>1974</v>
      </c>
      <c r="BN685" s="49">
        <v>1</v>
      </c>
    </row>
    <row r="686" spans="3:66" ht="35.1" customHeight="1">
      <c r="C686" s="65"/>
      <c r="D686" s="985">
        <f t="shared" si="125"/>
        <v>0</v>
      </c>
      <c r="E686" s="982"/>
      <c r="AM686" s="968" t="s">
        <v>2504</v>
      </c>
      <c r="AN686" s="968" t="s">
        <v>1974</v>
      </c>
      <c r="BN686" s="49">
        <v>1</v>
      </c>
    </row>
    <row r="687" spans="3:66" ht="35.1" customHeight="1">
      <c r="C687" s="65"/>
      <c r="D687" s="985">
        <f t="shared" si="125"/>
        <v>0</v>
      </c>
      <c r="E687" s="982"/>
      <c r="AM687" s="964" t="s">
        <v>594</v>
      </c>
      <c r="AN687" s="964" t="s">
        <v>1974</v>
      </c>
      <c r="BN687" s="49">
        <v>1</v>
      </c>
    </row>
    <row r="688" spans="3:66" ht="35.1" customHeight="1">
      <c r="C688" s="65"/>
      <c r="D688" s="985">
        <f t="shared" si="125"/>
        <v>0</v>
      </c>
      <c r="E688" s="982"/>
      <c r="AM688" s="968" t="s">
        <v>2505</v>
      </c>
      <c r="AN688" s="968" t="s">
        <v>1974</v>
      </c>
      <c r="BN688" s="49">
        <v>1</v>
      </c>
    </row>
    <row r="689" spans="3:66" ht="35.1" customHeight="1">
      <c r="C689" s="65"/>
      <c r="D689" s="985">
        <f t="shared" si="125"/>
        <v>0</v>
      </c>
      <c r="E689" s="982"/>
      <c r="AM689" s="964" t="s">
        <v>242</v>
      </c>
      <c r="AN689" s="964" t="s">
        <v>1974</v>
      </c>
      <c r="BN689" s="49">
        <v>1</v>
      </c>
    </row>
    <row r="690" spans="3:66" ht="35.1" customHeight="1">
      <c r="C690" s="65"/>
      <c r="D690" s="985">
        <f t="shared" si="125"/>
        <v>0</v>
      </c>
      <c r="E690" s="982"/>
      <c r="AM690" s="968" t="s">
        <v>249</v>
      </c>
      <c r="AN690" s="968" t="s">
        <v>1974</v>
      </c>
      <c r="BN690" s="49">
        <v>1</v>
      </c>
    </row>
    <row r="691" spans="3:66" ht="35.1" customHeight="1">
      <c r="C691" s="65"/>
      <c r="D691" s="985">
        <f t="shared" si="125"/>
        <v>0</v>
      </c>
      <c r="E691" s="982"/>
      <c r="AM691" s="964" t="s">
        <v>1030</v>
      </c>
      <c r="AN691" s="964" t="s">
        <v>1974</v>
      </c>
      <c r="BN691" s="49">
        <v>1</v>
      </c>
    </row>
    <row r="692" spans="3:66" ht="35.1" customHeight="1">
      <c r="C692" s="65"/>
      <c r="D692" s="985">
        <f t="shared" si="125"/>
        <v>0</v>
      </c>
      <c r="E692" s="982"/>
      <c r="AM692" s="968" t="s">
        <v>2013</v>
      </c>
      <c r="AN692" s="968" t="s">
        <v>1974</v>
      </c>
      <c r="BN692" s="49">
        <v>1</v>
      </c>
    </row>
    <row r="693" spans="3:66" ht="35.1" customHeight="1">
      <c r="C693" s="65"/>
      <c r="D693" s="985">
        <f t="shared" si="125"/>
        <v>0</v>
      </c>
      <c r="E693" s="982"/>
      <c r="AM693" s="964" t="s">
        <v>2506</v>
      </c>
      <c r="AN693" s="964" t="s">
        <v>1974</v>
      </c>
      <c r="BN693" s="49">
        <v>1</v>
      </c>
    </row>
    <row r="694" spans="3:66" ht="35.1" customHeight="1">
      <c r="C694" s="65"/>
      <c r="D694" s="985">
        <f t="shared" si="125"/>
        <v>0</v>
      </c>
      <c r="E694" s="982"/>
      <c r="AM694" s="968" t="s">
        <v>2507</v>
      </c>
      <c r="AN694" s="968" t="s">
        <v>1974</v>
      </c>
      <c r="BN694" s="49">
        <v>1</v>
      </c>
    </row>
    <row r="695" spans="3:66" ht="35.1" customHeight="1">
      <c r="C695" s="65"/>
      <c r="D695" s="985">
        <f t="shared" si="125"/>
        <v>0</v>
      </c>
      <c r="E695" s="982"/>
      <c r="AM695" s="964" t="s">
        <v>179</v>
      </c>
      <c r="AN695" s="964" t="s">
        <v>1974</v>
      </c>
      <c r="BN695" s="49">
        <v>1</v>
      </c>
    </row>
    <row r="696" spans="3:66" ht="35.1" customHeight="1">
      <c r="C696" s="65"/>
      <c r="D696" s="985">
        <f t="shared" si="125"/>
        <v>0</v>
      </c>
      <c r="E696" s="982"/>
      <c r="AM696" s="968" t="s">
        <v>192</v>
      </c>
      <c r="AN696" s="968" t="s">
        <v>1974</v>
      </c>
      <c r="BN696" s="49">
        <v>1</v>
      </c>
    </row>
    <row r="697" spans="3:66" ht="35.1" customHeight="1">
      <c r="C697" s="65"/>
      <c r="D697" s="985">
        <f t="shared" si="125"/>
        <v>0</v>
      </c>
      <c r="E697" s="982"/>
      <c r="AM697" s="964" t="s">
        <v>585</v>
      </c>
      <c r="AN697" s="964" t="s">
        <v>1974</v>
      </c>
      <c r="BN697" s="49">
        <v>1</v>
      </c>
    </row>
    <row r="698" spans="3:66" ht="35.1" customHeight="1">
      <c r="C698" s="65"/>
      <c r="D698" s="985">
        <f t="shared" si="125"/>
        <v>0</v>
      </c>
      <c r="E698" s="982"/>
      <c r="AM698" s="968" t="s">
        <v>2508</v>
      </c>
      <c r="AN698" s="968" t="s">
        <v>1974</v>
      </c>
      <c r="BN698" s="49">
        <v>1</v>
      </c>
    </row>
    <row r="699" spans="3:66" ht="35.1" customHeight="1">
      <c r="C699" s="65"/>
      <c r="D699" s="985">
        <f t="shared" si="125"/>
        <v>0</v>
      </c>
      <c r="E699" s="982"/>
      <c r="AM699" s="964" t="s">
        <v>288</v>
      </c>
      <c r="AN699" s="964" t="s">
        <v>1974</v>
      </c>
      <c r="BN699" s="49">
        <v>1</v>
      </c>
    </row>
    <row r="700" spans="3:66" ht="35.1" customHeight="1">
      <c r="C700" s="65"/>
      <c r="D700" s="985">
        <f t="shared" si="125"/>
        <v>0</v>
      </c>
      <c r="E700" s="982"/>
      <c r="AM700" s="968" t="s">
        <v>292</v>
      </c>
      <c r="AN700" s="968" t="s">
        <v>1974</v>
      </c>
      <c r="BN700" s="49">
        <v>1</v>
      </c>
    </row>
    <row r="701" spans="3:66" ht="35.1" customHeight="1">
      <c r="C701" s="65"/>
      <c r="D701" s="985">
        <f t="shared" si="125"/>
        <v>0</v>
      </c>
      <c r="E701" s="982"/>
      <c r="AM701" s="964" t="s">
        <v>2509</v>
      </c>
      <c r="AN701" s="964" t="s">
        <v>1974</v>
      </c>
      <c r="BN701" s="49">
        <v>1</v>
      </c>
    </row>
    <row r="702" spans="3:66" ht="35.1" customHeight="1">
      <c r="C702" s="65"/>
      <c r="D702" s="985">
        <f t="shared" si="125"/>
        <v>0</v>
      </c>
      <c r="E702" s="982"/>
      <c r="AM702" s="968" t="s">
        <v>2510</v>
      </c>
      <c r="AN702" s="968" t="s">
        <v>1974</v>
      </c>
      <c r="BN702" s="49">
        <v>1</v>
      </c>
    </row>
    <row r="703" spans="3:66" ht="35.1" customHeight="1">
      <c r="C703" s="65"/>
      <c r="D703" s="985">
        <f t="shared" si="125"/>
        <v>0</v>
      </c>
      <c r="E703" s="982"/>
      <c r="AM703" s="964" t="s">
        <v>256</v>
      </c>
      <c r="AN703" s="964" t="s">
        <v>1974</v>
      </c>
      <c r="BN703" s="49">
        <v>1</v>
      </c>
    </row>
    <row r="704" spans="3:66" ht="35.1" customHeight="1">
      <c r="C704" s="65"/>
      <c r="D704" s="985">
        <f t="shared" si="125"/>
        <v>0</v>
      </c>
      <c r="E704" s="982"/>
      <c r="AM704" s="968" t="s">
        <v>224</v>
      </c>
      <c r="AN704" s="968" t="s">
        <v>1974</v>
      </c>
      <c r="BN704" s="49">
        <v>1</v>
      </c>
    </row>
    <row r="705" spans="3:66" ht="35.1" customHeight="1">
      <c r="C705" s="65"/>
      <c r="D705" s="985">
        <f t="shared" si="125"/>
        <v>0</v>
      </c>
      <c r="E705" s="982"/>
      <c r="AM705" s="964" t="s">
        <v>234</v>
      </c>
      <c r="AN705" s="964" t="s">
        <v>1974</v>
      </c>
      <c r="BN705" s="49">
        <v>1</v>
      </c>
    </row>
    <row r="706" spans="3:66" ht="35.1" customHeight="1">
      <c r="C706" s="65"/>
      <c r="D706" s="985">
        <f t="shared" si="125"/>
        <v>0</v>
      </c>
      <c r="E706" s="982"/>
      <c r="AM706" s="968" t="s">
        <v>2096</v>
      </c>
      <c r="AN706" s="968" t="s">
        <v>1974</v>
      </c>
      <c r="BN706" s="49">
        <v>1</v>
      </c>
    </row>
    <row r="707" spans="3:66" ht="35.1" customHeight="1">
      <c r="C707" s="65"/>
      <c r="D707" s="985">
        <f t="shared" si="125"/>
        <v>0</v>
      </c>
      <c r="E707" s="982"/>
      <c r="AM707" s="964" t="s">
        <v>2100</v>
      </c>
      <c r="AN707" s="964" t="s">
        <v>1974</v>
      </c>
      <c r="BN707" s="49">
        <v>1</v>
      </c>
    </row>
    <row r="708" spans="3:66" ht="35.1" customHeight="1">
      <c r="C708" s="65"/>
      <c r="D708" s="985">
        <f t="shared" si="125"/>
        <v>0</v>
      </c>
      <c r="E708" s="982"/>
      <c r="AM708" s="968" t="s">
        <v>2102</v>
      </c>
      <c r="AN708" s="968" t="s">
        <v>1974</v>
      </c>
      <c r="BN708" s="49">
        <v>1</v>
      </c>
    </row>
    <row r="709" spans="3:66" ht="35.1" customHeight="1">
      <c r="C709" s="65"/>
      <c r="D709" s="985">
        <f t="shared" si="125"/>
        <v>0</v>
      </c>
      <c r="E709" s="982"/>
      <c r="AM709" s="964" t="s">
        <v>2511</v>
      </c>
      <c r="AN709" s="964" t="s">
        <v>1974</v>
      </c>
      <c r="BN709" s="49">
        <v>1</v>
      </c>
    </row>
    <row r="710" spans="3:66" ht="35.1" customHeight="1">
      <c r="C710" s="65"/>
      <c r="D710" s="985">
        <f t="shared" si="125"/>
        <v>0</v>
      </c>
      <c r="E710" s="982"/>
      <c r="AM710" s="968" t="s">
        <v>115</v>
      </c>
      <c r="AN710" s="968" t="s">
        <v>1974</v>
      </c>
      <c r="BN710" s="49">
        <v>1</v>
      </c>
    </row>
    <row r="711" spans="3:66" ht="35.1" customHeight="1">
      <c r="C711" s="65"/>
      <c r="D711" s="985">
        <f t="shared" si="125"/>
        <v>0</v>
      </c>
      <c r="E711" s="982"/>
      <c r="AM711" s="964" t="s">
        <v>2512</v>
      </c>
      <c r="AN711" s="964" t="s">
        <v>1974</v>
      </c>
      <c r="BN711" s="49">
        <v>1</v>
      </c>
    </row>
    <row r="712" spans="3:66" ht="35.1" customHeight="1">
      <c r="C712" s="65"/>
      <c r="D712" s="985">
        <f t="shared" si="125"/>
        <v>0</v>
      </c>
      <c r="E712" s="982"/>
      <c r="AM712" s="968" t="s">
        <v>2513</v>
      </c>
      <c r="AN712" s="968" t="s">
        <v>1974</v>
      </c>
      <c r="BN712" s="49">
        <v>1</v>
      </c>
    </row>
    <row r="713" spans="3:66" ht="35.1" customHeight="1">
      <c r="C713" s="65"/>
      <c r="D713" s="985">
        <f t="shared" si="125"/>
        <v>0</v>
      </c>
      <c r="E713" s="982"/>
      <c r="AM713" s="964" t="s">
        <v>133</v>
      </c>
      <c r="AN713" s="964" t="s">
        <v>1974</v>
      </c>
      <c r="BN713" s="49">
        <v>1</v>
      </c>
    </row>
    <row r="714" spans="3:66" ht="35.1" customHeight="1">
      <c r="C714" s="65"/>
      <c r="D714" s="985">
        <f t="shared" si="125"/>
        <v>0</v>
      </c>
      <c r="E714" s="982"/>
      <c r="AM714" s="968" t="s">
        <v>38</v>
      </c>
      <c r="AN714" s="968" t="s">
        <v>1974</v>
      </c>
      <c r="BN714" s="49">
        <v>1</v>
      </c>
    </row>
    <row r="715" spans="3:66" ht="35.1" customHeight="1">
      <c r="C715" s="65"/>
      <c r="D715" s="985">
        <f t="shared" si="125"/>
        <v>0</v>
      </c>
      <c r="E715" s="982"/>
      <c r="AM715" s="964" t="s">
        <v>7</v>
      </c>
      <c r="AN715" s="964" t="s">
        <v>1974</v>
      </c>
      <c r="BN715" s="49">
        <v>1</v>
      </c>
    </row>
    <row r="716" spans="3:66" ht="35.1" customHeight="1">
      <c r="C716" s="65"/>
      <c r="D716" s="985">
        <f t="shared" si="125"/>
        <v>0</v>
      </c>
      <c r="E716" s="982"/>
      <c r="AM716" s="968" t="s">
        <v>77</v>
      </c>
      <c r="AN716" s="968" t="s">
        <v>1974</v>
      </c>
      <c r="BN716" s="49">
        <v>1</v>
      </c>
    </row>
    <row r="717" spans="3:66" ht="35.1" customHeight="1">
      <c r="C717" s="65"/>
      <c r="D717" s="985">
        <f t="shared" si="125"/>
        <v>0</v>
      </c>
      <c r="E717" s="982"/>
      <c r="AM717" s="964" t="s">
        <v>97</v>
      </c>
      <c r="AN717" s="964" t="s">
        <v>1974</v>
      </c>
      <c r="BN717" s="49">
        <v>1</v>
      </c>
    </row>
    <row r="718" spans="3:66" ht="35.1" customHeight="1">
      <c r="C718" s="65"/>
      <c r="D718" s="985">
        <f t="shared" si="125"/>
        <v>0</v>
      </c>
      <c r="E718" s="982"/>
      <c r="AM718" s="968" t="s">
        <v>1990</v>
      </c>
      <c r="AN718" s="968" t="s">
        <v>1974</v>
      </c>
      <c r="BN718" s="49">
        <v>1</v>
      </c>
    </row>
    <row r="719" spans="3:66" ht="35.1" customHeight="1">
      <c r="C719" s="65"/>
      <c r="D719" s="985">
        <f t="shared" si="125"/>
        <v>0</v>
      </c>
      <c r="E719" s="982"/>
      <c r="AM719" s="964" t="s">
        <v>2005</v>
      </c>
      <c r="AN719" s="964" t="s">
        <v>1974</v>
      </c>
      <c r="BN719" s="49">
        <v>1</v>
      </c>
    </row>
    <row r="720" spans="3:66" ht="35.1" customHeight="1">
      <c r="C720" s="65"/>
      <c r="D720" s="985">
        <f t="shared" si="125"/>
        <v>0</v>
      </c>
      <c r="E720" s="982"/>
      <c r="AM720" s="968" t="s">
        <v>1995</v>
      </c>
      <c r="AN720" s="968" t="s">
        <v>1974</v>
      </c>
      <c r="BN720" s="49">
        <v>1</v>
      </c>
    </row>
    <row r="721" spans="3:66" ht="35.1" customHeight="1">
      <c r="C721" s="65"/>
      <c r="D721" s="985">
        <f t="shared" ref="D721:D784" si="126">U721</f>
        <v>0</v>
      </c>
      <c r="E721" s="982"/>
      <c r="AM721" s="964" t="s">
        <v>586</v>
      </c>
      <c r="AN721" s="964" t="s">
        <v>1974</v>
      </c>
      <c r="BN721" s="49">
        <v>1</v>
      </c>
    </row>
    <row r="722" spans="3:66" ht="35.1" customHeight="1">
      <c r="C722" s="65"/>
      <c r="D722" s="985">
        <f t="shared" si="126"/>
        <v>0</v>
      </c>
      <c r="E722" s="982"/>
      <c r="AM722" s="968" t="s">
        <v>39</v>
      </c>
      <c r="AN722" s="968" t="s">
        <v>1974</v>
      </c>
      <c r="BN722" s="49">
        <v>1</v>
      </c>
    </row>
    <row r="723" spans="3:66" ht="35.1" customHeight="1">
      <c r="C723" s="65"/>
      <c r="D723" s="985">
        <f t="shared" si="126"/>
        <v>0</v>
      </c>
      <c r="E723" s="982"/>
      <c r="AM723" s="964" t="s">
        <v>283</v>
      </c>
      <c r="AN723" s="964" t="s">
        <v>1974</v>
      </c>
      <c r="BN723" s="49">
        <v>1</v>
      </c>
    </row>
    <row r="724" spans="3:66" ht="35.1" customHeight="1">
      <c r="C724" s="65"/>
      <c r="D724" s="985">
        <f t="shared" si="126"/>
        <v>0</v>
      </c>
      <c r="E724" s="982"/>
      <c r="AM724" s="968" t="s">
        <v>2514</v>
      </c>
      <c r="AN724" s="968" t="s">
        <v>1974</v>
      </c>
      <c r="BN724" s="49">
        <v>1</v>
      </c>
    </row>
    <row r="725" spans="3:66" ht="35.1" customHeight="1">
      <c r="C725" s="65"/>
      <c r="D725" s="985">
        <f t="shared" si="126"/>
        <v>0</v>
      </c>
      <c r="E725" s="982"/>
      <c r="AM725" s="964" t="s">
        <v>587</v>
      </c>
      <c r="AN725" s="964" t="s">
        <v>1974</v>
      </c>
      <c r="BN725" s="49">
        <v>1</v>
      </c>
    </row>
    <row r="726" spans="3:66" ht="35.1" customHeight="1">
      <c r="C726" s="65"/>
      <c r="D726" s="985">
        <f t="shared" si="126"/>
        <v>0</v>
      </c>
      <c r="E726" s="982"/>
      <c r="AM726" s="968" t="s">
        <v>588</v>
      </c>
      <c r="AN726" s="968" t="s">
        <v>1974</v>
      </c>
      <c r="BN726" s="49">
        <v>1</v>
      </c>
    </row>
    <row r="727" spans="3:66" ht="35.1" customHeight="1">
      <c r="C727" s="65"/>
      <c r="D727" s="985">
        <f t="shared" si="126"/>
        <v>0</v>
      </c>
      <c r="E727" s="982"/>
      <c r="AM727" s="964" t="s">
        <v>2125</v>
      </c>
      <c r="AN727" s="964" t="s">
        <v>1974</v>
      </c>
      <c r="BN727" s="49">
        <v>1</v>
      </c>
    </row>
    <row r="728" spans="3:66" ht="35.1" customHeight="1">
      <c r="C728" s="65"/>
      <c r="D728" s="985">
        <f t="shared" si="126"/>
        <v>0</v>
      </c>
      <c r="E728" s="982"/>
      <c r="AM728" s="968" t="s">
        <v>2127</v>
      </c>
      <c r="AN728" s="968" t="s">
        <v>1974</v>
      </c>
      <c r="BN728" s="49">
        <v>1</v>
      </c>
    </row>
    <row r="729" spans="3:66" ht="35.1" customHeight="1">
      <c r="C729" s="65"/>
      <c r="D729" s="985">
        <f t="shared" si="126"/>
        <v>0</v>
      </c>
      <c r="E729" s="982"/>
      <c r="AM729" s="964" t="s">
        <v>148</v>
      </c>
      <c r="AN729" s="964" t="s">
        <v>1974</v>
      </c>
      <c r="BN729" s="49">
        <v>1</v>
      </c>
    </row>
    <row r="730" spans="3:66" ht="35.1" customHeight="1">
      <c r="C730" s="65"/>
      <c r="D730" s="985">
        <f t="shared" si="126"/>
        <v>0</v>
      </c>
      <c r="E730" s="982"/>
      <c r="AM730" s="968" t="s">
        <v>166</v>
      </c>
      <c r="AN730" s="968" t="s">
        <v>1974</v>
      </c>
      <c r="BN730" s="49">
        <v>1</v>
      </c>
    </row>
    <row r="731" spans="3:66" ht="35.1" customHeight="1">
      <c r="C731" s="65"/>
      <c r="D731" s="985">
        <f t="shared" si="126"/>
        <v>0</v>
      </c>
      <c r="E731" s="982"/>
      <c r="AM731" s="964" t="s">
        <v>2515</v>
      </c>
      <c r="AN731" s="964" t="s">
        <v>1974</v>
      </c>
      <c r="BN731" s="49">
        <v>1</v>
      </c>
    </row>
    <row r="732" spans="3:66" ht="35.1" customHeight="1">
      <c r="C732" s="65"/>
      <c r="D732" s="985">
        <f t="shared" si="126"/>
        <v>0</v>
      </c>
      <c r="E732" s="982"/>
      <c r="AM732" s="968" t="s">
        <v>2516</v>
      </c>
      <c r="AN732" s="968" t="s">
        <v>1974</v>
      </c>
      <c r="BN732" s="49">
        <v>1</v>
      </c>
    </row>
    <row r="733" spans="3:66" ht="35.1" customHeight="1">
      <c r="C733" s="65"/>
      <c r="D733" s="985">
        <f t="shared" si="126"/>
        <v>0</v>
      </c>
      <c r="E733" s="982"/>
      <c r="AM733" s="964" t="s">
        <v>2517</v>
      </c>
      <c r="AN733" s="964" t="s">
        <v>1974</v>
      </c>
      <c r="BN733" s="49">
        <v>1</v>
      </c>
    </row>
    <row r="734" spans="3:66" ht="35.1" customHeight="1">
      <c r="C734" s="65"/>
      <c r="D734" s="985">
        <f t="shared" si="126"/>
        <v>0</v>
      </c>
      <c r="E734" s="982"/>
      <c r="AM734" s="968" t="s">
        <v>2518</v>
      </c>
      <c r="AN734" s="968" t="s">
        <v>1974</v>
      </c>
      <c r="BN734" s="49">
        <v>1</v>
      </c>
    </row>
    <row r="735" spans="3:66" ht="35.1" customHeight="1">
      <c r="C735" s="65"/>
      <c r="D735" s="985">
        <f t="shared" si="126"/>
        <v>0</v>
      </c>
      <c r="E735" s="982"/>
      <c r="AM735" s="964" t="s">
        <v>2519</v>
      </c>
      <c r="AN735" s="964" t="s">
        <v>1974</v>
      </c>
      <c r="BN735" s="49">
        <v>1</v>
      </c>
    </row>
    <row r="736" spans="3:66" ht="35.1" customHeight="1">
      <c r="C736" s="65"/>
      <c r="D736" s="985">
        <f t="shared" si="126"/>
        <v>0</v>
      </c>
      <c r="E736" s="982"/>
      <c r="AM736" s="968" t="s">
        <v>617</v>
      </c>
      <c r="AN736" s="968" t="s">
        <v>1974</v>
      </c>
      <c r="BN736" s="49">
        <v>1</v>
      </c>
    </row>
    <row r="737" spans="3:66" ht="35.1" customHeight="1">
      <c r="C737" s="65"/>
      <c r="D737" s="985">
        <f t="shared" si="126"/>
        <v>0</v>
      </c>
      <c r="E737" s="982"/>
      <c r="AM737" s="964" t="s">
        <v>275</v>
      </c>
      <c r="AN737" s="964" t="s">
        <v>1974</v>
      </c>
      <c r="BN737" s="49">
        <v>1</v>
      </c>
    </row>
    <row r="738" spans="3:66" ht="35.1" customHeight="1">
      <c r="C738" s="65"/>
      <c r="D738" s="985">
        <f t="shared" si="126"/>
        <v>0</v>
      </c>
      <c r="E738" s="982"/>
      <c r="AM738" s="968" t="s">
        <v>205</v>
      </c>
      <c r="AN738" s="968" t="s">
        <v>1974</v>
      </c>
      <c r="BN738" s="49">
        <v>1</v>
      </c>
    </row>
    <row r="739" spans="3:66" ht="35.1" customHeight="1">
      <c r="C739" s="65"/>
      <c r="D739" s="985">
        <f t="shared" si="126"/>
        <v>0</v>
      </c>
      <c r="E739" s="982"/>
      <c r="AM739" s="964" t="s">
        <v>215</v>
      </c>
      <c r="AN739" s="964" t="s">
        <v>1974</v>
      </c>
      <c r="BN739" s="49">
        <v>1</v>
      </c>
    </row>
    <row r="740" spans="3:66" ht="35.1" customHeight="1">
      <c r="C740" s="65"/>
      <c r="D740" s="985">
        <f t="shared" si="126"/>
        <v>0</v>
      </c>
      <c r="E740" s="982"/>
      <c r="AM740" s="968" t="s">
        <v>296</v>
      </c>
      <c r="AN740" s="968" t="s">
        <v>1974</v>
      </c>
      <c r="BN740" s="49">
        <v>1</v>
      </c>
    </row>
    <row r="741" spans="3:66" ht="35.1" customHeight="1">
      <c r="C741" s="65"/>
      <c r="D741" s="985">
        <f t="shared" si="126"/>
        <v>0</v>
      </c>
      <c r="E741" s="982"/>
      <c r="AM741" s="964" t="s">
        <v>590</v>
      </c>
      <c r="AN741" s="964" t="s">
        <v>1974</v>
      </c>
      <c r="BN741" s="49">
        <v>1</v>
      </c>
    </row>
    <row r="742" spans="3:66" ht="35.1" customHeight="1">
      <c r="C742" s="65"/>
      <c r="D742" s="985">
        <f t="shared" si="126"/>
        <v>0</v>
      </c>
      <c r="E742" s="982"/>
      <c r="AM742" s="968" t="s">
        <v>591</v>
      </c>
      <c r="AN742" s="968" t="s">
        <v>1974</v>
      </c>
      <c r="BN742" s="49">
        <v>1</v>
      </c>
    </row>
    <row r="743" spans="3:66" ht="35.1" customHeight="1">
      <c r="C743" s="65"/>
      <c r="D743" s="985">
        <f t="shared" si="126"/>
        <v>0</v>
      </c>
      <c r="E743" s="982"/>
      <c r="AM743" s="964" t="s">
        <v>266</v>
      </c>
      <c r="AN743" s="964" t="s">
        <v>1974</v>
      </c>
      <c r="BN743" s="49">
        <v>1</v>
      </c>
    </row>
    <row r="744" spans="3:66" ht="35.1" customHeight="1">
      <c r="C744" s="65"/>
      <c r="D744" s="985">
        <f t="shared" si="126"/>
        <v>0</v>
      </c>
      <c r="E744" s="982"/>
      <c r="AM744" s="968" t="s">
        <v>592</v>
      </c>
      <c r="AN744" s="968" t="s">
        <v>1974</v>
      </c>
      <c r="BN744" s="49">
        <v>1</v>
      </c>
    </row>
    <row r="745" spans="3:66" ht="35.1" customHeight="1">
      <c r="C745" s="65"/>
      <c r="D745" s="985">
        <f t="shared" si="126"/>
        <v>0</v>
      </c>
      <c r="E745" s="982"/>
      <c r="AM745" s="964" t="s">
        <v>593</v>
      </c>
      <c r="AN745" s="964" t="s">
        <v>1974</v>
      </c>
      <c r="BN745" s="49">
        <v>1</v>
      </c>
    </row>
    <row r="746" spans="3:66" ht="35.1" customHeight="1">
      <c r="C746" s="65"/>
      <c r="D746" s="985">
        <f t="shared" si="126"/>
        <v>0</v>
      </c>
      <c r="E746" s="982"/>
      <c r="AM746" s="968" t="s">
        <v>2520</v>
      </c>
      <c r="AN746" s="968" t="s">
        <v>1974</v>
      </c>
      <c r="BN746" s="49">
        <v>1</v>
      </c>
    </row>
    <row r="747" spans="3:66" ht="35.1" customHeight="1">
      <c r="C747" s="65"/>
      <c r="D747" s="985">
        <f t="shared" si="126"/>
        <v>0</v>
      </c>
      <c r="E747" s="982"/>
      <c r="AM747" s="964" t="s">
        <v>2521</v>
      </c>
      <c r="AN747" s="964" t="s">
        <v>1974</v>
      </c>
      <c r="BN747" s="49">
        <v>1</v>
      </c>
    </row>
    <row r="748" spans="3:66" ht="35.1" customHeight="1">
      <c r="C748" s="65"/>
      <c r="D748" s="985">
        <f t="shared" si="126"/>
        <v>0</v>
      </c>
      <c r="E748" s="982"/>
      <c r="AM748" s="968" t="s">
        <v>2522</v>
      </c>
      <c r="AN748" s="968" t="s">
        <v>1974</v>
      </c>
      <c r="BN748" s="49">
        <v>1</v>
      </c>
    </row>
    <row r="749" spans="3:66" ht="35.1" customHeight="1">
      <c r="C749" s="65"/>
      <c r="D749" s="985">
        <f t="shared" si="126"/>
        <v>0</v>
      </c>
      <c r="E749" s="982"/>
      <c r="AM749" s="964" t="s">
        <v>2523</v>
      </c>
      <c r="AN749" s="964" t="s">
        <v>1974</v>
      </c>
      <c r="BN749" s="49">
        <v>1</v>
      </c>
    </row>
    <row r="750" spans="3:66" ht="35.1" customHeight="1">
      <c r="C750" s="65"/>
      <c r="D750" s="985">
        <f t="shared" si="126"/>
        <v>0</v>
      </c>
      <c r="E750" s="982"/>
      <c r="AM750" s="968" t="s">
        <v>2524</v>
      </c>
      <c r="AN750" s="968" t="s">
        <v>1974</v>
      </c>
      <c r="BN750" s="49">
        <v>1</v>
      </c>
    </row>
    <row r="751" spans="3:66" ht="35.1" customHeight="1">
      <c r="C751" s="65"/>
      <c r="D751" s="985">
        <f t="shared" si="126"/>
        <v>0</v>
      </c>
      <c r="E751" s="982"/>
      <c r="AM751" s="964" t="s">
        <v>2525</v>
      </c>
      <c r="AN751" s="964" t="s">
        <v>1970</v>
      </c>
      <c r="BN751" s="49">
        <v>1</v>
      </c>
    </row>
    <row r="752" spans="3:66" ht="35.1" customHeight="1">
      <c r="C752" s="65"/>
      <c r="D752" s="985">
        <f t="shared" si="126"/>
        <v>0</v>
      </c>
      <c r="E752" s="982"/>
      <c r="AM752" s="968" t="s">
        <v>2526</v>
      </c>
      <c r="AN752" s="968" t="s">
        <v>1970</v>
      </c>
      <c r="BN752" s="49">
        <v>1</v>
      </c>
    </row>
    <row r="753" spans="3:66" ht="35.1" customHeight="1">
      <c r="C753" s="65"/>
      <c r="D753" s="985">
        <f t="shared" si="126"/>
        <v>0</v>
      </c>
      <c r="E753" s="982"/>
      <c r="AM753" s="964" t="s">
        <v>73</v>
      </c>
      <c r="AN753" s="964" t="s">
        <v>1970</v>
      </c>
      <c r="BN753" s="49">
        <v>1</v>
      </c>
    </row>
    <row r="754" spans="3:66" ht="35.1" customHeight="1">
      <c r="C754" s="65"/>
      <c r="D754" s="985">
        <f t="shared" si="126"/>
        <v>0</v>
      </c>
      <c r="E754" s="982"/>
      <c r="AM754" s="968" t="s">
        <v>2527</v>
      </c>
      <c r="AN754" s="968" t="s">
        <v>1970</v>
      </c>
      <c r="BN754" s="49">
        <v>1</v>
      </c>
    </row>
    <row r="755" spans="3:66" ht="35.1" customHeight="1">
      <c r="C755" s="65"/>
      <c r="D755" s="985">
        <f t="shared" si="126"/>
        <v>0</v>
      </c>
      <c r="E755" s="982"/>
      <c r="AM755" s="964" t="s">
        <v>2528</v>
      </c>
      <c r="AN755" s="964" t="s">
        <v>1970</v>
      </c>
      <c r="BN755" s="49">
        <v>1</v>
      </c>
    </row>
    <row r="756" spans="3:66" ht="35.1" customHeight="1">
      <c r="C756" s="65"/>
      <c r="D756" s="985">
        <f t="shared" si="126"/>
        <v>0</v>
      </c>
      <c r="E756" s="982"/>
      <c r="AM756" s="968" t="s">
        <v>606</v>
      </c>
      <c r="AN756" s="968" t="s">
        <v>1970</v>
      </c>
      <c r="BN756" s="49">
        <v>1</v>
      </c>
    </row>
    <row r="757" spans="3:66" ht="35.1" customHeight="1">
      <c r="C757" s="65"/>
      <c r="D757" s="985">
        <f t="shared" si="126"/>
        <v>0</v>
      </c>
      <c r="E757" s="982"/>
      <c r="AM757" s="964" t="s">
        <v>35</v>
      </c>
      <c r="AN757" s="964" t="s">
        <v>1970</v>
      </c>
      <c r="BN757" s="49">
        <v>1</v>
      </c>
    </row>
    <row r="758" spans="3:66" ht="35.1" customHeight="1">
      <c r="C758" s="65"/>
      <c r="D758" s="985">
        <f t="shared" si="126"/>
        <v>0</v>
      </c>
      <c r="E758" s="982"/>
      <c r="AM758" s="968" t="s">
        <v>595</v>
      </c>
      <c r="AN758" s="968" t="s">
        <v>1970</v>
      </c>
      <c r="BN758" s="49">
        <v>1</v>
      </c>
    </row>
    <row r="759" spans="3:66" ht="35.1" customHeight="1">
      <c r="C759" s="65"/>
      <c r="D759" s="985">
        <f t="shared" si="126"/>
        <v>0</v>
      </c>
      <c r="E759" s="982"/>
      <c r="AM759" s="964" t="s">
        <v>2529</v>
      </c>
      <c r="AN759" s="964" t="s">
        <v>1970</v>
      </c>
      <c r="BN759" s="49">
        <v>1</v>
      </c>
    </row>
    <row r="760" spans="3:66" ht="35.1" customHeight="1">
      <c r="C760" s="65"/>
      <c r="D760" s="985">
        <f t="shared" si="126"/>
        <v>0</v>
      </c>
      <c r="E760" s="982"/>
      <c r="AM760" s="968" t="s">
        <v>2530</v>
      </c>
      <c r="AN760" s="968" t="s">
        <v>1970</v>
      </c>
      <c r="BN760" s="49">
        <v>1</v>
      </c>
    </row>
    <row r="761" spans="3:66" ht="35.1" customHeight="1">
      <c r="C761" s="65"/>
      <c r="D761" s="985">
        <f t="shared" si="126"/>
        <v>0</v>
      </c>
      <c r="E761" s="982"/>
      <c r="AM761" s="964" t="s">
        <v>2531</v>
      </c>
      <c r="AN761" s="964" t="s">
        <v>1970</v>
      </c>
      <c r="BN761" s="49">
        <v>1</v>
      </c>
    </row>
    <row r="762" spans="3:66" ht="35.1" customHeight="1">
      <c r="C762" s="65"/>
      <c r="D762" s="985">
        <f t="shared" si="126"/>
        <v>0</v>
      </c>
      <c r="E762" s="982"/>
      <c r="AM762" s="968" t="s">
        <v>2532</v>
      </c>
      <c r="AN762" s="968" t="s">
        <v>1970</v>
      </c>
      <c r="BN762" s="49">
        <v>1</v>
      </c>
    </row>
    <row r="763" spans="3:66" ht="35.1" customHeight="1">
      <c r="C763" s="65"/>
      <c r="D763" s="985">
        <f t="shared" si="126"/>
        <v>0</v>
      </c>
      <c r="E763" s="982"/>
      <c r="AM763" s="964" t="s">
        <v>2533</v>
      </c>
      <c r="AN763" s="964" t="s">
        <v>1970</v>
      </c>
      <c r="BN763" s="49">
        <v>1</v>
      </c>
    </row>
    <row r="764" spans="3:66" ht="35.1" customHeight="1">
      <c r="C764" s="65"/>
      <c r="D764" s="985">
        <f t="shared" si="126"/>
        <v>0</v>
      </c>
      <c r="E764" s="982"/>
      <c r="AM764" s="968" t="s">
        <v>2534</v>
      </c>
      <c r="AN764" s="968" t="s">
        <v>1970</v>
      </c>
      <c r="BN764" s="49">
        <v>1</v>
      </c>
    </row>
    <row r="765" spans="3:66" ht="35.1" customHeight="1">
      <c r="C765" s="65"/>
      <c r="D765" s="985">
        <f t="shared" si="126"/>
        <v>0</v>
      </c>
      <c r="E765" s="982"/>
      <c r="AM765" s="964" t="s">
        <v>2535</v>
      </c>
      <c r="AN765" s="964" t="s">
        <v>1970</v>
      </c>
      <c r="BN765" s="49">
        <v>1</v>
      </c>
    </row>
    <row r="766" spans="3:66" ht="35.1" customHeight="1">
      <c r="C766" s="65"/>
      <c r="D766" s="985">
        <f t="shared" si="126"/>
        <v>0</v>
      </c>
      <c r="E766" s="982"/>
      <c r="AM766" s="968" t="s">
        <v>2536</v>
      </c>
      <c r="AN766" s="968" t="s">
        <v>1970</v>
      </c>
      <c r="BN766" s="49">
        <v>1</v>
      </c>
    </row>
    <row r="767" spans="3:66" ht="35.1" customHeight="1">
      <c r="C767" s="65"/>
      <c r="D767" s="985">
        <f t="shared" si="126"/>
        <v>0</v>
      </c>
      <c r="E767" s="982"/>
      <c r="AM767" s="964" t="s">
        <v>2537</v>
      </c>
      <c r="AN767" s="964" t="s">
        <v>1970</v>
      </c>
      <c r="BN767" s="49">
        <v>1</v>
      </c>
    </row>
    <row r="768" spans="3:66" ht="35.1" customHeight="1">
      <c r="C768" s="65"/>
      <c r="D768" s="985">
        <f t="shared" si="126"/>
        <v>0</v>
      </c>
      <c r="E768" s="982"/>
      <c r="AM768" s="968" t="s">
        <v>2538</v>
      </c>
      <c r="AN768" s="968" t="s">
        <v>1970</v>
      </c>
      <c r="BN768" s="49">
        <v>1</v>
      </c>
    </row>
    <row r="769" spans="3:66" ht="35.1" customHeight="1">
      <c r="C769" s="65"/>
      <c r="D769" s="985">
        <f t="shared" si="126"/>
        <v>0</v>
      </c>
      <c r="E769" s="982"/>
      <c r="AM769" s="964" t="s">
        <v>2539</v>
      </c>
      <c r="AN769" s="964" t="s">
        <v>1965</v>
      </c>
      <c r="BN769" s="49">
        <v>1</v>
      </c>
    </row>
    <row r="770" spans="3:66" ht="35.1" customHeight="1">
      <c r="C770" s="65"/>
      <c r="D770" s="985">
        <f t="shared" si="126"/>
        <v>0</v>
      </c>
      <c r="E770" s="982"/>
      <c r="AM770" s="968" t="s">
        <v>2540</v>
      </c>
      <c r="AN770" s="968" t="s">
        <v>1965</v>
      </c>
      <c r="BN770" s="49">
        <v>1</v>
      </c>
    </row>
    <row r="771" spans="3:66" ht="35.1" customHeight="1">
      <c r="C771" s="65"/>
      <c r="D771" s="985">
        <f t="shared" si="126"/>
        <v>0</v>
      </c>
      <c r="E771" s="982"/>
      <c r="AM771" s="964" t="s">
        <v>186</v>
      </c>
      <c r="AN771" s="964" t="s">
        <v>1965</v>
      </c>
      <c r="BN771" s="49">
        <v>1</v>
      </c>
    </row>
    <row r="772" spans="3:66" ht="35.1" customHeight="1">
      <c r="C772" s="65"/>
      <c r="D772" s="985">
        <f t="shared" si="126"/>
        <v>0</v>
      </c>
      <c r="E772" s="982"/>
      <c r="AM772" s="968" t="s">
        <v>2541</v>
      </c>
      <c r="AN772" s="968" t="s">
        <v>1965</v>
      </c>
      <c r="BN772" s="49">
        <v>1</v>
      </c>
    </row>
    <row r="773" spans="3:66" ht="35.1" customHeight="1">
      <c r="C773" s="65"/>
      <c r="D773" s="985">
        <f t="shared" si="126"/>
        <v>0</v>
      </c>
      <c r="E773" s="982"/>
      <c r="AM773" s="964" t="s">
        <v>611</v>
      </c>
      <c r="AN773" s="964" t="s">
        <v>1965</v>
      </c>
      <c r="BN773" s="49">
        <v>1</v>
      </c>
    </row>
    <row r="774" spans="3:66" ht="35.1" customHeight="1">
      <c r="C774" s="65"/>
      <c r="D774" s="985">
        <f t="shared" si="126"/>
        <v>0</v>
      </c>
      <c r="E774" s="982"/>
      <c r="AM774" s="968" t="s">
        <v>2542</v>
      </c>
      <c r="AN774" s="968" t="s">
        <v>1965</v>
      </c>
      <c r="BN774" s="49">
        <v>1</v>
      </c>
    </row>
    <row r="775" spans="3:66" ht="35.1" customHeight="1">
      <c r="C775" s="65"/>
      <c r="D775" s="985">
        <f t="shared" si="126"/>
        <v>0</v>
      </c>
      <c r="E775" s="982"/>
      <c r="AM775" s="964" t="s">
        <v>2543</v>
      </c>
      <c r="AN775" s="964" t="s">
        <v>1965</v>
      </c>
      <c r="BN775" s="49">
        <v>1</v>
      </c>
    </row>
    <row r="776" spans="3:66" ht="35.1" customHeight="1">
      <c r="C776" s="65"/>
      <c r="D776" s="985">
        <f t="shared" si="126"/>
        <v>0</v>
      </c>
      <c r="E776" s="982"/>
      <c r="AM776" s="968" t="s">
        <v>229</v>
      </c>
      <c r="AN776" s="968" t="s">
        <v>1965</v>
      </c>
      <c r="BN776" s="49">
        <v>1</v>
      </c>
    </row>
    <row r="777" spans="3:66" ht="35.1" customHeight="1">
      <c r="C777" s="65"/>
      <c r="D777" s="985">
        <f t="shared" si="126"/>
        <v>0</v>
      </c>
      <c r="E777" s="982"/>
      <c r="AM777" s="964" t="s">
        <v>2050</v>
      </c>
      <c r="AN777" s="964" t="s">
        <v>1965</v>
      </c>
      <c r="BN777" s="49">
        <v>1</v>
      </c>
    </row>
    <row r="778" spans="3:66" ht="35.1" customHeight="1">
      <c r="C778" s="65"/>
      <c r="D778" s="985">
        <f t="shared" si="126"/>
        <v>0</v>
      </c>
      <c r="E778" s="982"/>
      <c r="AM778" s="968" t="s">
        <v>2390</v>
      </c>
      <c r="AN778" s="968" t="s">
        <v>1965</v>
      </c>
      <c r="BN778" s="49">
        <v>1</v>
      </c>
    </row>
    <row r="779" spans="3:66" ht="35.1" customHeight="1">
      <c r="C779" s="65"/>
      <c r="D779" s="985">
        <f t="shared" si="126"/>
        <v>0</v>
      </c>
      <c r="E779" s="982"/>
      <c r="AM779" s="964" t="s">
        <v>2391</v>
      </c>
      <c r="AN779" s="964" t="s">
        <v>1965</v>
      </c>
      <c r="BN779" s="49">
        <v>1</v>
      </c>
    </row>
    <row r="780" spans="3:66" ht="35.1" customHeight="1">
      <c r="C780" s="65"/>
      <c r="D780" s="985">
        <f t="shared" si="126"/>
        <v>0</v>
      </c>
      <c r="E780" s="982"/>
      <c r="AM780" s="968" t="s">
        <v>2544</v>
      </c>
      <c r="AN780" s="968" t="s">
        <v>1965</v>
      </c>
      <c r="BN780" s="49">
        <v>1</v>
      </c>
    </row>
    <row r="781" spans="3:66" ht="35.1" customHeight="1">
      <c r="C781" s="65"/>
      <c r="D781" s="985">
        <f t="shared" si="126"/>
        <v>0</v>
      </c>
      <c r="E781" s="982"/>
      <c r="AM781" s="964" t="s">
        <v>105</v>
      </c>
      <c r="AN781" s="964" t="s">
        <v>1965</v>
      </c>
      <c r="BN781" s="49">
        <v>1</v>
      </c>
    </row>
    <row r="782" spans="3:66" ht="35.1" customHeight="1">
      <c r="C782" s="65"/>
      <c r="D782" s="985">
        <f t="shared" si="126"/>
        <v>0</v>
      </c>
      <c r="E782" s="982"/>
      <c r="AM782" s="968" t="s">
        <v>2545</v>
      </c>
      <c r="AN782" s="968" t="s">
        <v>1965</v>
      </c>
      <c r="BN782" s="49">
        <v>1</v>
      </c>
    </row>
    <row r="783" spans="3:66" ht="35.1" customHeight="1">
      <c r="C783" s="65"/>
      <c r="D783" s="985">
        <f t="shared" si="126"/>
        <v>0</v>
      </c>
      <c r="E783" s="982"/>
      <c r="AM783" s="964" t="s">
        <v>2546</v>
      </c>
      <c r="AN783" s="964" t="s">
        <v>1965</v>
      </c>
      <c r="BN783" s="49">
        <v>1</v>
      </c>
    </row>
    <row r="784" spans="3:66" ht="35.1" customHeight="1">
      <c r="C784" s="65"/>
      <c r="D784" s="985">
        <f t="shared" si="126"/>
        <v>0</v>
      </c>
      <c r="AM784" s="968" t="s">
        <v>2547</v>
      </c>
      <c r="AN784" s="968" t="s">
        <v>1965</v>
      </c>
      <c r="BN784" s="49">
        <v>1</v>
      </c>
    </row>
    <row r="785" spans="3:66" ht="35.1" customHeight="1">
      <c r="C785" s="65"/>
      <c r="D785" s="985">
        <f t="shared" ref="D785:D848" si="127">U785</f>
        <v>0</v>
      </c>
      <c r="AM785" s="964" t="s">
        <v>612</v>
      </c>
      <c r="AN785" s="964" t="s">
        <v>1965</v>
      </c>
      <c r="BN785" s="49">
        <v>1</v>
      </c>
    </row>
    <row r="786" spans="3:66" ht="35.1" customHeight="1">
      <c r="C786" s="65"/>
      <c r="D786" s="985">
        <f t="shared" si="127"/>
        <v>0</v>
      </c>
      <c r="AM786" s="968" t="s">
        <v>122</v>
      </c>
      <c r="AN786" s="968" t="s">
        <v>1965</v>
      </c>
      <c r="BN786" s="49">
        <v>1</v>
      </c>
    </row>
    <row r="787" spans="3:66" ht="35.1" customHeight="1">
      <c r="C787" s="65"/>
      <c r="D787" s="985">
        <f t="shared" si="127"/>
        <v>0</v>
      </c>
      <c r="AM787" s="964" t="s">
        <v>2548</v>
      </c>
      <c r="AN787" s="964" t="s">
        <v>1965</v>
      </c>
      <c r="BN787" s="49">
        <v>1</v>
      </c>
    </row>
    <row r="788" spans="3:66" ht="35.1" customHeight="1">
      <c r="C788" s="65"/>
      <c r="D788" s="985">
        <f t="shared" si="127"/>
        <v>0</v>
      </c>
      <c r="AM788" s="968" t="s">
        <v>2407</v>
      </c>
      <c r="AN788" s="968" t="s">
        <v>1965</v>
      </c>
      <c r="BN788" s="49">
        <v>1</v>
      </c>
    </row>
    <row r="789" spans="3:66" ht="35.1" customHeight="1">
      <c r="C789" s="65"/>
      <c r="D789" s="985">
        <f t="shared" si="127"/>
        <v>0</v>
      </c>
      <c r="AM789" s="964" t="s">
        <v>2218</v>
      </c>
      <c r="AN789" s="964" t="s">
        <v>1965</v>
      </c>
      <c r="BN789" s="49">
        <v>1</v>
      </c>
    </row>
    <row r="790" spans="3:66" ht="35.1" customHeight="1">
      <c r="C790" s="65"/>
      <c r="D790" s="985">
        <f t="shared" si="127"/>
        <v>0</v>
      </c>
      <c r="AM790" s="968" t="s">
        <v>2549</v>
      </c>
      <c r="AN790" s="968" t="s">
        <v>1965</v>
      </c>
      <c r="BN790" s="49">
        <v>1</v>
      </c>
    </row>
    <row r="791" spans="3:66" ht="35.1" customHeight="1">
      <c r="C791" s="65"/>
      <c r="D791" s="985">
        <f t="shared" si="127"/>
        <v>0</v>
      </c>
      <c r="AM791" s="964" t="s">
        <v>2550</v>
      </c>
      <c r="AN791" s="964" t="s">
        <v>1965</v>
      </c>
      <c r="BN791" s="49">
        <v>1</v>
      </c>
    </row>
    <row r="792" spans="3:66" ht="35.1" customHeight="1">
      <c r="C792" s="65"/>
      <c r="D792" s="985">
        <f t="shared" si="127"/>
        <v>0</v>
      </c>
      <c r="AM792" s="968" t="s">
        <v>237</v>
      </c>
      <c r="AN792" s="968" t="s">
        <v>1965</v>
      </c>
      <c r="BN792" s="49">
        <v>1</v>
      </c>
    </row>
    <row r="793" spans="3:66" ht="35.1" customHeight="1">
      <c r="C793" s="65"/>
      <c r="D793" s="985">
        <f t="shared" si="127"/>
        <v>0</v>
      </c>
      <c r="AM793" s="964" t="s">
        <v>2551</v>
      </c>
      <c r="AN793" s="964" t="s">
        <v>1965</v>
      </c>
      <c r="BN793" s="49">
        <v>1</v>
      </c>
    </row>
    <row r="794" spans="3:66" ht="35.1" customHeight="1">
      <c r="C794" s="65"/>
      <c r="D794" s="43">
        <f t="shared" si="127"/>
        <v>0</v>
      </c>
      <c r="AM794" s="968" t="s">
        <v>2552</v>
      </c>
      <c r="AN794" s="968" t="s">
        <v>1965</v>
      </c>
      <c r="BN794" s="49">
        <v>1</v>
      </c>
    </row>
    <row r="795" spans="3:66" ht="35.1" customHeight="1">
      <c r="C795" s="65"/>
      <c r="D795" s="43">
        <f t="shared" si="127"/>
        <v>0</v>
      </c>
      <c r="AM795" s="964" t="s">
        <v>2553</v>
      </c>
      <c r="AN795" s="964" t="s">
        <v>1965</v>
      </c>
      <c r="BN795" s="49">
        <v>1</v>
      </c>
    </row>
    <row r="796" spans="3:66" ht="35.1" customHeight="1">
      <c r="C796" s="65"/>
      <c r="D796" s="43">
        <f t="shared" si="127"/>
        <v>0</v>
      </c>
      <c r="AM796" s="968" t="s">
        <v>2554</v>
      </c>
      <c r="AN796" s="968" t="s">
        <v>1965</v>
      </c>
      <c r="BN796" s="49">
        <v>1</v>
      </c>
    </row>
    <row r="797" spans="3:66" ht="35.1" customHeight="1">
      <c r="C797" s="65"/>
      <c r="D797" s="43">
        <f t="shared" si="127"/>
        <v>0</v>
      </c>
      <c r="AM797" s="964" t="s">
        <v>2555</v>
      </c>
      <c r="AN797" s="964" t="s">
        <v>1965</v>
      </c>
      <c r="BN797" s="49">
        <v>1</v>
      </c>
    </row>
    <row r="798" spans="3:66" ht="35.1" customHeight="1">
      <c r="C798" s="65"/>
      <c r="D798" s="43">
        <f t="shared" si="127"/>
        <v>0</v>
      </c>
      <c r="AM798" s="968" t="s">
        <v>2556</v>
      </c>
      <c r="AN798" s="968" t="s">
        <v>1965</v>
      </c>
      <c r="BN798" s="49">
        <v>1</v>
      </c>
    </row>
    <row r="799" spans="3:66" ht="35.1" customHeight="1">
      <c r="C799" s="65"/>
      <c r="D799" s="43">
        <f t="shared" si="127"/>
        <v>0</v>
      </c>
      <c r="AM799" s="964" t="s">
        <v>2557</v>
      </c>
      <c r="AN799" s="964" t="s">
        <v>1965</v>
      </c>
      <c r="BN799" s="49">
        <v>1</v>
      </c>
    </row>
    <row r="800" spans="3:66" ht="35.1" customHeight="1">
      <c r="C800" s="65"/>
      <c r="D800" s="43">
        <f t="shared" si="127"/>
        <v>0</v>
      </c>
      <c r="AM800" s="968" t="s">
        <v>2558</v>
      </c>
      <c r="AN800" s="968" t="s">
        <v>1965</v>
      </c>
      <c r="BN800" s="49">
        <v>1</v>
      </c>
    </row>
    <row r="801" spans="3:66" ht="35.1" customHeight="1">
      <c r="C801" s="65"/>
      <c r="D801" s="43">
        <f t="shared" si="127"/>
        <v>0</v>
      </c>
      <c r="AM801" s="964" t="s">
        <v>2250</v>
      </c>
      <c r="AN801" s="964" t="s">
        <v>1965</v>
      </c>
      <c r="BN801" s="49">
        <v>1</v>
      </c>
    </row>
    <row r="802" spans="3:66" ht="35.1" customHeight="1">
      <c r="C802" s="65"/>
      <c r="D802" s="43">
        <f t="shared" si="127"/>
        <v>0</v>
      </c>
      <c r="AM802" s="968" t="s">
        <v>2559</v>
      </c>
      <c r="AN802" s="968" t="s">
        <v>1965</v>
      </c>
      <c r="BN802" s="49">
        <v>1</v>
      </c>
    </row>
    <row r="803" spans="3:66" ht="35.1" customHeight="1">
      <c r="C803" s="65"/>
      <c r="D803" s="43">
        <f t="shared" si="127"/>
        <v>0</v>
      </c>
      <c r="AM803" s="964" t="s">
        <v>2560</v>
      </c>
      <c r="AN803" s="964" t="s">
        <v>1965</v>
      </c>
      <c r="BN803" s="49">
        <v>1</v>
      </c>
    </row>
    <row r="804" spans="3:66" ht="35.1" customHeight="1">
      <c r="C804" s="65"/>
      <c r="D804" s="43">
        <f t="shared" si="127"/>
        <v>0</v>
      </c>
      <c r="AM804" s="968" t="s">
        <v>2561</v>
      </c>
      <c r="AN804" s="968" t="s">
        <v>1965</v>
      </c>
      <c r="BN804" s="49">
        <v>1</v>
      </c>
    </row>
    <row r="805" spans="3:66" ht="35.1" customHeight="1">
      <c r="C805" s="65"/>
      <c r="D805" s="43">
        <f t="shared" si="127"/>
        <v>0</v>
      </c>
      <c r="AM805" s="964" t="s">
        <v>2562</v>
      </c>
      <c r="AN805" s="964" t="s">
        <v>1965</v>
      </c>
      <c r="BN805" s="49">
        <v>1</v>
      </c>
    </row>
    <row r="806" spans="3:66" ht="35.1" customHeight="1">
      <c r="C806" s="65"/>
      <c r="D806" s="43">
        <f t="shared" si="127"/>
        <v>0</v>
      </c>
      <c r="AM806" s="968" t="s">
        <v>2563</v>
      </c>
      <c r="AN806" s="968" t="s">
        <v>1965</v>
      </c>
      <c r="BN806" s="49">
        <v>1</v>
      </c>
    </row>
    <row r="807" spans="3:66" ht="35.1" customHeight="1">
      <c r="C807" s="65"/>
      <c r="D807" s="43">
        <f t="shared" si="127"/>
        <v>0</v>
      </c>
      <c r="AM807" s="964" t="s">
        <v>2564</v>
      </c>
      <c r="AN807" s="964" t="s">
        <v>1965</v>
      </c>
      <c r="BN807" s="49">
        <v>1</v>
      </c>
    </row>
    <row r="808" spans="3:66" ht="35.1" customHeight="1">
      <c r="C808" s="65"/>
      <c r="D808" s="43">
        <f t="shared" si="127"/>
        <v>0</v>
      </c>
      <c r="AM808" s="968" t="s">
        <v>613</v>
      </c>
      <c r="AN808" s="968" t="s">
        <v>1965</v>
      </c>
      <c r="BN808" s="49">
        <v>1</v>
      </c>
    </row>
    <row r="809" spans="3:66" ht="35.1" customHeight="1">
      <c r="C809" s="65"/>
      <c r="D809" s="43">
        <f t="shared" si="127"/>
        <v>0</v>
      </c>
      <c r="AM809" s="964" t="s">
        <v>2565</v>
      </c>
      <c r="AN809" s="964" t="s">
        <v>1965</v>
      </c>
      <c r="BN809" s="49">
        <v>1</v>
      </c>
    </row>
    <row r="810" spans="3:66" ht="35.1" customHeight="1">
      <c r="C810" s="65"/>
      <c r="D810" s="43">
        <f t="shared" si="127"/>
        <v>0</v>
      </c>
      <c r="AM810" s="968" t="s">
        <v>2566</v>
      </c>
      <c r="AN810" s="968" t="s">
        <v>1965</v>
      </c>
      <c r="BN810" s="49">
        <v>1</v>
      </c>
    </row>
    <row r="811" spans="3:66" ht="35.1" customHeight="1">
      <c r="C811" s="65"/>
      <c r="D811" s="43">
        <f t="shared" si="127"/>
        <v>0</v>
      </c>
      <c r="AM811" s="964" t="s">
        <v>2567</v>
      </c>
      <c r="AN811" s="964" t="s">
        <v>1965</v>
      </c>
      <c r="BN811" s="49">
        <v>1</v>
      </c>
    </row>
    <row r="812" spans="3:66" ht="35.1" customHeight="1">
      <c r="C812" s="65"/>
      <c r="D812" s="43">
        <f t="shared" si="127"/>
        <v>0</v>
      </c>
      <c r="AM812" s="968" t="s">
        <v>2100</v>
      </c>
      <c r="AN812" s="968" t="s">
        <v>1965</v>
      </c>
      <c r="BN812" s="49">
        <v>1</v>
      </c>
    </row>
    <row r="813" spans="3:66" ht="35.1" customHeight="1">
      <c r="C813" s="65"/>
      <c r="D813" s="43">
        <f t="shared" si="127"/>
        <v>0</v>
      </c>
      <c r="AM813" s="964" t="s">
        <v>2102</v>
      </c>
      <c r="AN813" s="964" t="s">
        <v>1965</v>
      </c>
      <c r="BN813" s="49">
        <v>1</v>
      </c>
    </row>
    <row r="814" spans="3:66" ht="35.1" customHeight="1">
      <c r="C814" s="65"/>
      <c r="D814" s="43">
        <f t="shared" si="127"/>
        <v>0</v>
      </c>
      <c r="AM814" s="968" t="s">
        <v>2568</v>
      </c>
      <c r="AN814" s="968" t="s">
        <v>1965</v>
      </c>
      <c r="BN814" s="49">
        <v>1</v>
      </c>
    </row>
    <row r="815" spans="3:66" ht="35.1" customHeight="1">
      <c r="C815" s="65"/>
      <c r="D815" s="43">
        <f t="shared" si="127"/>
        <v>0</v>
      </c>
      <c r="AM815" s="964" t="s">
        <v>2569</v>
      </c>
      <c r="AN815" s="964" t="s">
        <v>1965</v>
      </c>
      <c r="BN815" s="49">
        <v>1</v>
      </c>
    </row>
    <row r="816" spans="3:66" ht="35.1" customHeight="1">
      <c r="C816" s="65"/>
      <c r="D816" s="43">
        <f t="shared" si="127"/>
        <v>0</v>
      </c>
      <c r="AM816" s="968" t="s">
        <v>2570</v>
      </c>
      <c r="AN816" s="968" t="s">
        <v>1965</v>
      </c>
      <c r="BN816" s="49">
        <v>1</v>
      </c>
    </row>
    <row r="817" spans="3:66" ht="35.1" customHeight="1">
      <c r="C817" s="65"/>
      <c r="D817" s="43">
        <f t="shared" si="127"/>
        <v>0</v>
      </c>
      <c r="AM817" s="964" t="s">
        <v>2438</v>
      </c>
      <c r="AN817" s="964" t="s">
        <v>1965</v>
      </c>
      <c r="BN817" s="49">
        <v>1</v>
      </c>
    </row>
    <row r="818" spans="3:66" ht="35.1" customHeight="1">
      <c r="C818" s="65"/>
      <c r="D818" s="43">
        <f t="shared" si="127"/>
        <v>0</v>
      </c>
      <c r="AM818" s="968" t="s">
        <v>614</v>
      </c>
      <c r="AN818" s="968" t="s">
        <v>1965</v>
      </c>
      <c r="BN818" s="49">
        <v>1</v>
      </c>
    </row>
    <row r="819" spans="3:66" ht="35.1" customHeight="1">
      <c r="C819" s="65"/>
      <c r="D819" s="43">
        <f t="shared" si="127"/>
        <v>0</v>
      </c>
      <c r="AM819" s="964" t="s">
        <v>615</v>
      </c>
      <c r="AN819" s="964" t="s">
        <v>1965</v>
      </c>
      <c r="BN819" s="49">
        <v>1</v>
      </c>
    </row>
    <row r="820" spans="3:66" ht="35.1" customHeight="1">
      <c r="C820" s="65"/>
      <c r="D820" s="43">
        <f t="shared" si="127"/>
        <v>0</v>
      </c>
      <c r="AM820" s="968" t="s">
        <v>2571</v>
      </c>
      <c r="AN820" s="968" t="s">
        <v>1965</v>
      </c>
      <c r="BN820" s="49">
        <v>1</v>
      </c>
    </row>
    <row r="821" spans="3:66" ht="35.1" customHeight="1">
      <c r="C821" s="65"/>
      <c r="D821" s="43">
        <f t="shared" si="127"/>
        <v>0</v>
      </c>
      <c r="AM821" s="964" t="s">
        <v>2572</v>
      </c>
      <c r="AN821" s="964" t="s">
        <v>1965</v>
      </c>
      <c r="BN821" s="49">
        <v>1</v>
      </c>
    </row>
    <row r="822" spans="3:66" ht="35.1" customHeight="1">
      <c r="C822" s="65"/>
      <c r="D822" s="43">
        <f t="shared" si="127"/>
        <v>0</v>
      </c>
      <c r="AM822" s="968" t="s">
        <v>2573</v>
      </c>
      <c r="AN822" s="968" t="s">
        <v>1965</v>
      </c>
      <c r="BN822" s="49">
        <v>1</v>
      </c>
    </row>
    <row r="823" spans="3:66" ht="35.1" customHeight="1">
      <c r="C823" s="65"/>
      <c r="D823" s="43">
        <f t="shared" si="127"/>
        <v>0</v>
      </c>
      <c r="AM823" s="964" t="s">
        <v>2277</v>
      </c>
      <c r="AN823" s="964" t="s">
        <v>1965</v>
      </c>
      <c r="BN823" s="49">
        <v>1</v>
      </c>
    </row>
    <row r="824" spans="3:66" ht="35.1" customHeight="1">
      <c r="C824" s="65"/>
      <c r="D824" s="43">
        <f t="shared" si="127"/>
        <v>0</v>
      </c>
      <c r="AM824" s="968" t="s">
        <v>245</v>
      </c>
      <c r="AN824" s="968" t="s">
        <v>1965</v>
      </c>
      <c r="BN824" s="49">
        <v>1</v>
      </c>
    </row>
    <row r="825" spans="3:66" ht="35.1" customHeight="1">
      <c r="C825" s="65"/>
      <c r="D825" s="43">
        <f t="shared" si="127"/>
        <v>0</v>
      </c>
      <c r="AM825" s="964" t="s">
        <v>2574</v>
      </c>
      <c r="AN825" s="964" t="s">
        <v>1965</v>
      </c>
      <c r="BN825" s="49">
        <v>1</v>
      </c>
    </row>
    <row r="826" spans="3:66" ht="35.1" customHeight="1">
      <c r="C826" s="65"/>
      <c r="D826" s="43">
        <f t="shared" si="127"/>
        <v>0</v>
      </c>
      <c r="AM826" s="968" t="s">
        <v>1164</v>
      </c>
      <c r="AN826" s="968" t="s">
        <v>1965</v>
      </c>
      <c r="BN826" s="49">
        <v>1</v>
      </c>
    </row>
    <row r="827" spans="3:66" ht="35.1" customHeight="1">
      <c r="C827" s="65"/>
      <c r="D827" s="43">
        <f t="shared" si="127"/>
        <v>0</v>
      </c>
      <c r="AM827" s="964" t="s">
        <v>2575</v>
      </c>
      <c r="AN827" s="964" t="s">
        <v>1965</v>
      </c>
      <c r="BN827" s="49">
        <v>1</v>
      </c>
    </row>
    <row r="828" spans="3:66" ht="35.1" customHeight="1">
      <c r="C828" s="65"/>
      <c r="D828" s="43">
        <f t="shared" si="127"/>
        <v>0</v>
      </c>
      <c r="AM828" s="968" t="s">
        <v>2576</v>
      </c>
      <c r="AN828" s="968" t="s">
        <v>1965</v>
      </c>
      <c r="BN828" s="49">
        <v>1</v>
      </c>
    </row>
    <row r="829" spans="3:66" ht="35.1" customHeight="1">
      <c r="C829" s="65"/>
      <c r="D829" s="43">
        <f t="shared" si="127"/>
        <v>0</v>
      </c>
      <c r="AM829" s="964" t="s">
        <v>2577</v>
      </c>
      <c r="AN829" s="964" t="s">
        <v>1965</v>
      </c>
      <c r="BN829" s="49">
        <v>1</v>
      </c>
    </row>
    <row r="830" spans="3:66" ht="35.1" customHeight="1">
      <c r="C830" s="65"/>
      <c r="D830" s="43">
        <f t="shared" si="127"/>
        <v>0</v>
      </c>
      <c r="AM830" s="968" t="s">
        <v>2578</v>
      </c>
      <c r="AN830" s="968" t="s">
        <v>1965</v>
      </c>
      <c r="BN830" s="49">
        <v>1</v>
      </c>
    </row>
    <row r="831" spans="3:66" ht="35.1" customHeight="1">
      <c r="C831" s="65"/>
      <c r="D831" s="43">
        <f t="shared" si="127"/>
        <v>0</v>
      </c>
      <c r="AM831" s="964" t="s">
        <v>2579</v>
      </c>
      <c r="AN831" s="964" t="s">
        <v>1965</v>
      </c>
      <c r="BN831" s="49">
        <v>1</v>
      </c>
    </row>
    <row r="832" spans="3:66" ht="35.1" customHeight="1">
      <c r="C832" s="65"/>
      <c r="D832" s="43">
        <f t="shared" si="127"/>
        <v>0</v>
      </c>
      <c r="AM832" s="968" t="s">
        <v>211</v>
      </c>
      <c r="AN832" s="968" t="s">
        <v>1965</v>
      </c>
      <c r="BN832" s="49">
        <v>1</v>
      </c>
    </row>
    <row r="833" spans="3:66" ht="35.1" customHeight="1">
      <c r="C833" s="65"/>
      <c r="D833" s="43">
        <f t="shared" si="127"/>
        <v>0</v>
      </c>
      <c r="AM833" s="964" t="s">
        <v>2580</v>
      </c>
      <c r="AN833" s="964" t="s">
        <v>1965</v>
      </c>
      <c r="BN833" s="49">
        <v>1</v>
      </c>
    </row>
    <row r="834" spans="3:66" ht="35.1" customHeight="1">
      <c r="C834" s="65"/>
      <c r="D834" s="43">
        <f t="shared" si="127"/>
        <v>0</v>
      </c>
      <c r="AM834" s="968" t="s">
        <v>2581</v>
      </c>
      <c r="AN834" s="968" t="s">
        <v>1965</v>
      </c>
      <c r="BN834" s="49">
        <v>1</v>
      </c>
    </row>
    <row r="835" spans="3:66" ht="35.1" customHeight="1">
      <c r="C835" s="65"/>
      <c r="D835" s="43">
        <f t="shared" si="127"/>
        <v>0</v>
      </c>
      <c r="AM835" s="964" t="s">
        <v>138</v>
      </c>
      <c r="AN835" s="964" t="s">
        <v>1965</v>
      </c>
      <c r="BN835" s="49">
        <v>1</v>
      </c>
    </row>
    <row r="836" spans="3:66" ht="35.1" customHeight="1">
      <c r="C836" s="65"/>
      <c r="D836" s="43">
        <f t="shared" si="127"/>
        <v>0</v>
      </c>
      <c r="AM836" s="968" t="s">
        <v>2582</v>
      </c>
      <c r="AN836" s="968" t="s">
        <v>1965</v>
      </c>
      <c r="BN836" s="49">
        <v>1</v>
      </c>
    </row>
    <row r="837" spans="3:66" ht="35.1" customHeight="1">
      <c r="C837" s="65"/>
      <c r="D837" s="43">
        <f t="shared" si="127"/>
        <v>0</v>
      </c>
      <c r="AM837" s="964" t="s">
        <v>616</v>
      </c>
      <c r="AN837" s="964" t="s">
        <v>1965</v>
      </c>
      <c r="BN837" s="49">
        <v>1</v>
      </c>
    </row>
    <row r="838" spans="3:66" ht="35.1" customHeight="1">
      <c r="C838" s="65"/>
      <c r="D838" s="43">
        <f t="shared" si="127"/>
        <v>0</v>
      </c>
      <c r="AM838" s="968" t="s">
        <v>2583</v>
      </c>
      <c r="AN838" s="968" t="s">
        <v>1965</v>
      </c>
      <c r="BN838" s="49">
        <v>1</v>
      </c>
    </row>
    <row r="839" spans="3:66" ht="35.1" customHeight="1">
      <c r="C839" s="65"/>
      <c r="D839" s="43">
        <f t="shared" si="127"/>
        <v>0</v>
      </c>
      <c r="AM839" s="964" t="s">
        <v>2584</v>
      </c>
      <c r="AN839" s="964" t="s">
        <v>1965</v>
      </c>
      <c r="BN839" s="49">
        <v>1</v>
      </c>
    </row>
    <row r="840" spans="3:66" ht="35.1" customHeight="1">
      <c r="C840" s="65"/>
      <c r="D840" s="43">
        <f t="shared" si="127"/>
        <v>0</v>
      </c>
      <c r="AM840" s="968" t="s">
        <v>2585</v>
      </c>
      <c r="AN840" s="968" t="s">
        <v>1965</v>
      </c>
      <c r="BN840" s="49">
        <v>1</v>
      </c>
    </row>
    <row r="841" spans="3:66" ht="35.1" customHeight="1">
      <c r="C841" s="65"/>
      <c r="D841" s="43">
        <f t="shared" si="127"/>
        <v>0</v>
      </c>
      <c r="AM841" s="964" t="s">
        <v>2586</v>
      </c>
      <c r="AN841" s="964" t="s">
        <v>1965</v>
      </c>
      <c r="BN841" s="49">
        <v>1</v>
      </c>
    </row>
    <row r="842" spans="3:66" ht="35.1" customHeight="1">
      <c r="C842" s="65"/>
      <c r="D842" s="43">
        <f t="shared" si="127"/>
        <v>0</v>
      </c>
      <c r="AM842" s="968" t="s">
        <v>2125</v>
      </c>
      <c r="AN842" s="968" t="s">
        <v>1965</v>
      </c>
      <c r="BN842" s="49">
        <v>1</v>
      </c>
    </row>
    <row r="843" spans="3:66" ht="35.1" customHeight="1">
      <c r="C843" s="65"/>
      <c r="D843" s="43">
        <f t="shared" si="127"/>
        <v>0</v>
      </c>
      <c r="AM843" s="964" t="s">
        <v>2127</v>
      </c>
      <c r="AN843" s="964" t="s">
        <v>1965</v>
      </c>
      <c r="BN843" s="49">
        <v>1</v>
      </c>
    </row>
    <row r="844" spans="3:66" ht="35.1" customHeight="1">
      <c r="C844" s="65"/>
      <c r="D844" s="43">
        <f t="shared" si="127"/>
        <v>0</v>
      </c>
      <c r="AM844" s="968" t="s">
        <v>2467</v>
      </c>
      <c r="AN844" s="968" t="s">
        <v>1965</v>
      </c>
      <c r="BN844" s="49">
        <v>1</v>
      </c>
    </row>
    <row r="845" spans="3:66" ht="35.1" customHeight="1">
      <c r="C845" s="65"/>
      <c r="D845" s="43">
        <f t="shared" si="127"/>
        <v>0</v>
      </c>
      <c r="AM845" s="964" t="s">
        <v>2587</v>
      </c>
      <c r="AN845" s="964" t="s">
        <v>1965</v>
      </c>
      <c r="BN845" s="49">
        <v>1</v>
      </c>
    </row>
    <row r="846" spans="3:66" ht="35.1" customHeight="1">
      <c r="C846" s="65"/>
      <c r="D846" s="43">
        <f t="shared" si="127"/>
        <v>0</v>
      </c>
      <c r="AM846" s="968" t="s">
        <v>2588</v>
      </c>
      <c r="AN846" s="968" t="s">
        <v>1965</v>
      </c>
      <c r="BN846" s="49">
        <v>1</v>
      </c>
    </row>
    <row r="847" spans="3:66" ht="35.1" customHeight="1">
      <c r="C847" s="65"/>
      <c r="D847" s="43">
        <f t="shared" si="127"/>
        <v>0</v>
      </c>
      <c r="AM847" s="964" t="s">
        <v>2589</v>
      </c>
      <c r="AN847" s="964" t="s">
        <v>1965</v>
      </c>
      <c r="BN847" s="49">
        <v>1</v>
      </c>
    </row>
    <row r="848" spans="3:66" ht="35.1" customHeight="1">
      <c r="C848" s="65"/>
      <c r="D848" s="43">
        <f t="shared" si="127"/>
        <v>0</v>
      </c>
      <c r="AM848" s="968" t="s">
        <v>2590</v>
      </c>
      <c r="AN848" s="968" t="s">
        <v>1965</v>
      </c>
      <c r="BN848" s="49">
        <v>1</v>
      </c>
    </row>
    <row r="849" spans="3:66" ht="35.1" customHeight="1">
      <c r="C849" s="65"/>
      <c r="D849" s="43">
        <f t="shared" ref="D849:D912" si="128">U849</f>
        <v>0</v>
      </c>
      <c r="AM849" s="964" t="s">
        <v>617</v>
      </c>
      <c r="AN849" s="964" t="s">
        <v>1965</v>
      </c>
      <c r="BN849" s="49">
        <v>1</v>
      </c>
    </row>
    <row r="850" spans="3:66" ht="35.1" customHeight="1">
      <c r="C850" s="65"/>
      <c r="D850" s="43">
        <f t="shared" si="128"/>
        <v>0</v>
      </c>
      <c r="AM850" s="968" t="s">
        <v>26</v>
      </c>
      <c r="AN850" s="968" t="s">
        <v>1965</v>
      </c>
      <c r="BN850" s="49">
        <v>1</v>
      </c>
    </row>
    <row r="851" spans="3:66" ht="35.1" customHeight="1">
      <c r="C851" s="65"/>
      <c r="D851" s="43">
        <f t="shared" si="128"/>
        <v>0</v>
      </c>
      <c r="AM851" s="964" t="s">
        <v>2315</v>
      </c>
      <c r="AN851" s="964" t="s">
        <v>1965</v>
      </c>
      <c r="BN851" s="49">
        <v>1</v>
      </c>
    </row>
    <row r="852" spans="3:66" ht="35.1" customHeight="1">
      <c r="C852" s="65"/>
      <c r="D852" s="43">
        <f t="shared" si="128"/>
        <v>0</v>
      </c>
      <c r="AM852" s="968" t="s">
        <v>44</v>
      </c>
      <c r="AN852" s="968" t="s">
        <v>1965</v>
      </c>
      <c r="BN852" s="49">
        <v>1</v>
      </c>
    </row>
    <row r="853" spans="3:66" ht="35.1" customHeight="1">
      <c r="C853" s="65"/>
      <c r="D853" s="43">
        <f t="shared" si="128"/>
        <v>0</v>
      </c>
      <c r="AM853" s="964" t="s">
        <v>2316</v>
      </c>
      <c r="AN853" s="964" t="s">
        <v>1965</v>
      </c>
      <c r="BN853" s="49">
        <v>1</v>
      </c>
    </row>
    <row r="854" spans="3:66" ht="35.1" customHeight="1">
      <c r="C854" s="65"/>
      <c r="D854" s="43">
        <f t="shared" si="128"/>
        <v>0</v>
      </c>
      <c r="AM854" s="968" t="s">
        <v>2591</v>
      </c>
      <c r="AN854" s="968" t="s">
        <v>1965</v>
      </c>
      <c r="BN854" s="49">
        <v>1</v>
      </c>
    </row>
    <row r="855" spans="3:66" ht="35.1" customHeight="1">
      <c r="C855" s="65"/>
      <c r="D855" s="43">
        <f t="shared" si="128"/>
        <v>0</v>
      </c>
      <c r="AM855" s="964" t="s">
        <v>2592</v>
      </c>
      <c r="AN855" s="964" t="s">
        <v>1965</v>
      </c>
      <c r="BN855" s="49">
        <v>1</v>
      </c>
    </row>
    <row r="856" spans="3:66" ht="35.1" customHeight="1">
      <c r="C856" s="65"/>
      <c r="D856" s="43">
        <f t="shared" si="128"/>
        <v>0</v>
      </c>
      <c r="AM856" s="968" t="s">
        <v>2593</v>
      </c>
      <c r="AN856" s="968" t="s">
        <v>1965</v>
      </c>
      <c r="BN856" s="49">
        <v>1</v>
      </c>
    </row>
    <row r="857" spans="3:66" ht="35.1" customHeight="1">
      <c r="C857" s="65"/>
      <c r="D857" s="43">
        <f t="shared" si="128"/>
        <v>0</v>
      </c>
      <c r="AM857" s="964" t="s">
        <v>2594</v>
      </c>
      <c r="AN857" s="964" t="s">
        <v>1965</v>
      </c>
      <c r="BN857" s="49">
        <v>1</v>
      </c>
    </row>
    <row r="858" spans="3:66" ht="35.1" customHeight="1">
      <c r="C858" s="65"/>
      <c r="D858" s="43">
        <f t="shared" si="128"/>
        <v>0</v>
      </c>
      <c r="AM858" s="968" t="s">
        <v>2595</v>
      </c>
      <c r="AN858" s="968" t="s">
        <v>1965</v>
      </c>
      <c r="BN858" s="49">
        <v>1</v>
      </c>
    </row>
    <row r="859" spans="3:66" ht="35.1" customHeight="1">
      <c r="C859" s="65"/>
      <c r="D859" s="43">
        <f t="shared" si="128"/>
        <v>0</v>
      </c>
      <c r="AM859" s="964" t="s">
        <v>2596</v>
      </c>
      <c r="AN859" s="964" t="s">
        <v>1965</v>
      </c>
      <c r="BN859" s="49">
        <v>1</v>
      </c>
    </row>
    <row r="860" spans="3:66" ht="35.1" customHeight="1">
      <c r="C860" s="65"/>
      <c r="D860" s="43">
        <f t="shared" si="128"/>
        <v>0</v>
      </c>
      <c r="AM860" s="968" t="s">
        <v>2597</v>
      </c>
      <c r="AN860" s="968" t="s">
        <v>1965</v>
      </c>
      <c r="BN860" s="49">
        <v>1</v>
      </c>
    </row>
    <row r="861" spans="3:66" ht="35.1" customHeight="1">
      <c r="C861" s="65"/>
      <c r="D861" s="43">
        <f t="shared" si="128"/>
        <v>0</v>
      </c>
      <c r="AM861" s="964" t="s">
        <v>2598</v>
      </c>
      <c r="AN861" s="964" t="s">
        <v>1965</v>
      </c>
      <c r="BN861" s="49">
        <v>1</v>
      </c>
    </row>
    <row r="862" spans="3:66" ht="35.1" customHeight="1">
      <c r="C862" s="65"/>
      <c r="D862" s="43">
        <f t="shared" si="128"/>
        <v>0</v>
      </c>
      <c r="AM862" s="968" t="s">
        <v>2599</v>
      </c>
      <c r="AN862" s="968" t="s">
        <v>1965</v>
      </c>
      <c r="BN862" s="49">
        <v>1</v>
      </c>
    </row>
    <row r="863" spans="3:66" ht="35.1" customHeight="1">
      <c r="C863" s="65"/>
      <c r="D863" s="43">
        <f t="shared" si="128"/>
        <v>0</v>
      </c>
      <c r="AM863" s="964" t="s">
        <v>618</v>
      </c>
      <c r="AN863" s="964" t="s">
        <v>1965</v>
      </c>
      <c r="BN863" s="49">
        <v>1</v>
      </c>
    </row>
    <row r="864" spans="3:66" ht="35.1" customHeight="1">
      <c r="C864" s="65"/>
      <c r="D864" s="43">
        <f t="shared" si="128"/>
        <v>0</v>
      </c>
      <c r="AM864" s="968" t="s">
        <v>2600</v>
      </c>
      <c r="AN864" s="968" t="s">
        <v>1965</v>
      </c>
      <c r="BN864" s="49">
        <v>1</v>
      </c>
    </row>
    <row r="865" spans="3:66" ht="35.1" customHeight="1">
      <c r="C865" s="65"/>
      <c r="D865" s="43">
        <f t="shared" si="128"/>
        <v>0</v>
      </c>
      <c r="AM865" s="964" t="s">
        <v>155</v>
      </c>
      <c r="AN865" s="964" t="s">
        <v>1965</v>
      </c>
      <c r="BN865" s="49">
        <v>1</v>
      </c>
    </row>
    <row r="866" spans="3:66" ht="35.1" customHeight="1">
      <c r="C866" s="65"/>
      <c r="D866" s="43">
        <f t="shared" si="128"/>
        <v>0</v>
      </c>
      <c r="AM866" s="968" t="s">
        <v>2601</v>
      </c>
      <c r="AN866" s="968" t="s">
        <v>1965</v>
      </c>
      <c r="BN866" s="49">
        <v>1</v>
      </c>
    </row>
    <row r="867" spans="3:66" ht="35.1" customHeight="1">
      <c r="C867" s="65"/>
      <c r="D867" s="43">
        <f t="shared" si="128"/>
        <v>0</v>
      </c>
      <c r="AM867" s="964" t="s">
        <v>170</v>
      </c>
      <c r="AN867" s="964" t="s">
        <v>1965</v>
      </c>
      <c r="BN867" s="49">
        <v>1</v>
      </c>
    </row>
    <row r="868" spans="3:66" ht="35.1" customHeight="1">
      <c r="C868" s="65"/>
      <c r="D868" s="43">
        <f t="shared" si="128"/>
        <v>0</v>
      </c>
      <c r="AM868" s="968" t="s">
        <v>2602</v>
      </c>
      <c r="AN868" s="968" t="s">
        <v>1965</v>
      </c>
      <c r="BN868" s="49">
        <v>1</v>
      </c>
    </row>
    <row r="869" spans="3:66" ht="35.1" customHeight="1">
      <c r="C869" s="65"/>
      <c r="D869" s="43">
        <f t="shared" si="128"/>
        <v>0</v>
      </c>
      <c r="AM869" s="964" t="s">
        <v>2603</v>
      </c>
      <c r="AN869" s="964" t="s">
        <v>1965</v>
      </c>
      <c r="BN869" s="49">
        <v>1</v>
      </c>
    </row>
    <row r="870" spans="3:66" ht="35.1" customHeight="1">
      <c r="C870" s="65"/>
      <c r="D870" s="43">
        <f t="shared" si="128"/>
        <v>0</v>
      </c>
      <c r="AM870" s="968" t="s">
        <v>85</v>
      </c>
      <c r="AN870" s="968" t="s">
        <v>1965</v>
      </c>
      <c r="BN870" s="49">
        <v>1</v>
      </c>
    </row>
    <row r="871" spans="3:66" ht="35.1" customHeight="1">
      <c r="C871" s="65"/>
      <c r="D871" s="43">
        <f t="shared" si="128"/>
        <v>0</v>
      </c>
      <c r="AM871" s="964" t="s">
        <v>2604</v>
      </c>
      <c r="AN871" s="964" t="s">
        <v>1965</v>
      </c>
      <c r="BN871" s="49">
        <v>1</v>
      </c>
    </row>
    <row r="872" spans="3:66" ht="35.1" customHeight="1">
      <c r="C872" s="65"/>
      <c r="D872" s="43">
        <f t="shared" si="128"/>
        <v>0</v>
      </c>
      <c r="AM872" s="968" t="s">
        <v>219</v>
      </c>
      <c r="AN872" s="968" t="s">
        <v>1965</v>
      </c>
      <c r="BN872" s="49">
        <v>1</v>
      </c>
    </row>
    <row r="873" spans="3:66" ht="35.1" customHeight="1">
      <c r="C873" s="65"/>
      <c r="D873" s="43">
        <f t="shared" si="128"/>
        <v>0</v>
      </c>
      <c r="AM873" s="964" t="s">
        <v>2605</v>
      </c>
      <c r="AN873" s="964" t="s">
        <v>1965</v>
      </c>
      <c r="BN873" s="49">
        <v>1</v>
      </c>
    </row>
    <row r="874" spans="3:66" ht="35.1" customHeight="1">
      <c r="C874" s="65"/>
      <c r="D874" s="43">
        <f t="shared" si="128"/>
        <v>0</v>
      </c>
      <c r="AM874" s="968" t="s">
        <v>2606</v>
      </c>
      <c r="AN874" s="968" t="s">
        <v>1965</v>
      </c>
      <c r="BN874" s="49">
        <v>1</v>
      </c>
    </row>
    <row r="875" spans="3:66" ht="35.1" customHeight="1">
      <c r="C875" s="65"/>
      <c r="D875" s="43">
        <f t="shared" si="128"/>
        <v>0</v>
      </c>
      <c r="AM875" s="964" t="s">
        <v>2607</v>
      </c>
      <c r="AN875" s="964" t="s">
        <v>1965</v>
      </c>
      <c r="BN875" s="49">
        <v>1</v>
      </c>
    </row>
    <row r="876" spans="3:66" ht="35.1" customHeight="1">
      <c r="C876" s="65"/>
      <c r="D876" s="43">
        <f t="shared" si="128"/>
        <v>0</v>
      </c>
      <c r="AM876" s="968" t="s">
        <v>251</v>
      </c>
      <c r="AN876" s="968" t="s">
        <v>1965</v>
      </c>
      <c r="BN876" s="49">
        <v>1</v>
      </c>
    </row>
    <row r="877" spans="3:66" ht="35.1" customHeight="1">
      <c r="C877" s="65"/>
      <c r="D877" s="43">
        <f t="shared" si="128"/>
        <v>0</v>
      </c>
      <c r="AM877" s="964" t="s">
        <v>2608</v>
      </c>
      <c r="AN877" s="964" t="s">
        <v>1965</v>
      </c>
      <c r="BN877" s="49">
        <v>1</v>
      </c>
    </row>
    <row r="878" spans="3:66" ht="35.1" customHeight="1">
      <c r="C878" s="65"/>
      <c r="D878" s="43">
        <f t="shared" si="128"/>
        <v>0</v>
      </c>
      <c r="AM878" s="968" t="s">
        <v>2609</v>
      </c>
      <c r="AN878" s="968" t="s">
        <v>1965</v>
      </c>
      <c r="BN878" s="49">
        <v>1</v>
      </c>
    </row>
    <row r="879" spans="3:66" ht="35.1" customHeight="1">
      <c r="C879" s="65"/>
      <c r="D879" s="43">
        <f t="shared" si="128"/>
        <v>0</v>
      </c>
      <c r="AM879" s="964" t="s">
        <v>2610</v>
      </c>
      <c r="AN879" s="964" t="s">
        <v>1965</v>
      </c>
      <c r="BN879" s="49">
        <v>1</v>
      </c>
    </row>
    <row r="880" spans="3:66" ht="35.1" customHeight="1">
      <c r="C880" s="65"/>
      <c r="D880" s="43">
        <f t="shared" si="128"/>
        <v>0</v>
      </c>
      <c r="AM880" s="968" t="s">
        <v>63</v>
      </c>
      <c r="AN880" s="968" t="s">
        <v>1965</v>
      </c>
      <c r="BN880" s="49">
        <v>1</v>
      </c>
    </row>
    <row r="881" spans="3:66" ht="35.1" customHeight="1">
      <c r="C881" s="65"/>
      <c r="D881" s="43">
        <f t="shared" si="128"/>
        <v>0</v>
      </c>
      <c r="AM881" s="964" t="s">
        <v>2611</v>
      </c>
      <c r="AN881" s="964" t="s">
        <v>1965</v>
      </c>
      <c r="BN881" s="49">
        <v>1</v>
      </c>
    </row>
    <row r="882" spans="3:66" ht="35.1" customHeight="1">
      <c r="C882" s="65"/>
      <c r="D882" s="43">
        <f t="shared" si="128"/>
        <v>0</v>
      </c>
      <c r="AM882" s="968" t="s">
        <v>2612</v>
      </c>
      <c r="AN882" s="968" t="s">
        <v>1965</v>
      </c>
      <c r="BN882" s="49">
        <v>1</v>
      </c>
    </row>
    <row r="883" spans="3:66" ht="35.1" customHeight="1">
      <c r="C883" s="65"/>
      <c r="D883" s="43">
        <f t="shared" si="128"/>
        <v>0</v>
      </c>
      <c r="AM883" s="964" t="s">
        <v>2613</v>
      </c>
      <c r="AN883" s="964" t="s">
        <v>1965</v>
      </c>
      <c r="BN883" s="49">
        <v>1</v>
      </c>
    </row>
    <row r="884" spans="3:66" ht="35.1" customHeight="1">
      <c r="C884" s="65"/>
      <c r="D884" s="43">
        <f t="shared" si="128"/>
        <v>0</v>
      </c>
      <c r="AM884" s="968" t="s">
        <v>2614</v>
      </c>
      <c r="AN884" s="968" t="s">
        <v>1965</v>
      </c>
      <c r="BN884" s="49">
        <v>1</v>
      </c>
    </row>
    <row r="885" spans="3:66" ht="35.1" customHeight="1">
      <c r="C885" s="65"/>
      <c r="D885" s="43">
        <f t="shared" si="128"/>
        <v>0</v>
      </c>
      <c r="AM885" s="964" t="s">
        <v>2615</v>
      </c>
      <c r="AN885" s="964" t="s">
        <v>1965</v>
      </c>
      <c r="BN885" s="49">
        <v>1</v>
      </c>
    </row>
    <row r="886" spans="3:66" ht="35.1" customHeight="1">
      <c r="C886" s="65"/>
      <c r="D886" s="43">
        <f t="shared" si="128"/>
        <v>0</v>
      </c>
      <c r="AM886" s="968" t="s">
        <v>199</v>
      </c>
      <c r="AN886" s="968" t="s">
        <v>1965</v>
      </c>
      <c r="BN886" s="49">
        <v>1</v>
      </c>
    </row>
    <row r="887" spans="3:66" ht="35.1" customHeight="1">
      <c r="C887" s="65"/>
      <c r="D887" s="43">
        <f t="shared" si="128"/>
        <v>0</v>
      </c>
      <c r="AM887" s="964" t="s">
        <v>2616</v>
      </c>
      <c r="AN887" s="964" t="s">
        <v>1965</v>
      </c>
      <c r="BN887" s="49">
        <v>1</v>
      </c>
    </row>
    <row r="888" spans="3:66" ht="35.1" customHeight="1">
      <c r="C888" s="65"/>
      <c r="D888" s="43">
        <f t="shared" si="128"/>
        <v>0</v>
      </c>
      <c r="AM888" s="968" t="s">
        <v>619</v>
      </c>
      <c r="AN888" s="968" t="s">
        <v>1965</v>
      </c>
      <c r="BN888" s="49">
        <v>1</v>
      </c>
    </row>
    <row r="889" spans="3:66" ht="35.1" customHeight="1">
      <c r="C889" s="65"/>
      <c r="D889" s="43">
        <f t="shared" si="128"/>
        <v>0</v>
      </c>
      <c r="AM889" s="964" t="s">
        <v>2617</v>
      </c>
      <c r="AN889" s="964" t="s">
        <v>1965</v>
      </c>
      <c r="BN889" s="49">
        <v>1</v>
      </c>
    </row>
    <row r="890" spans="3:66" ht="35.1" customHeight="1">
      <c r="C890" s="65"/>
      <c r="D890" s="43">
        <f t="shared" si="128"/>
        <v>0</v>
      </c>
      <c r="AM890" s="968" t="s">
        <v>2618</v>
      </c>
      <c r="AN890" s="968" t="s">
        <v>1965</v>
      </c>
      <c r="BN890" s="49">
        <v>1</v>
      </c>
    </row>
    <row r="891" spans="3:66" ht="35.1" customHeight="1">
      <c r="C891" s="65"/>
      <c r="D891" s="43">
        <f t="shared" si="128"/>
        <v>0</v>
      </c>
      <c r="AM891" s="964" t="s">
        <v>2186</v>
      </c>
      <c r="AN891" s="964" t="s">
        <v>1967</v>
      </c>
      <c r="BN891" s="49">
        <v>1</v>
      </c>
    </row>
    <row r="892" spans="3:66" ht="35.1" customHeight="1">
      <c r="C892" s="65"/>
      <c r="D892" s="43">
        <f t="shared" si="128"/>
        <v>0</v>
      </c>
      <c r="AM892" s="968" t="s">
        <v>2187</v>
      </c>
      <c r="AN892" s="968" t="s">
        <v>1967</v>
      </c>
      <c r="BN892" s="49">
        <v>1</v>
      </c>
    </row>
    <row r="893" spans="3:66" ht="35.1" customHeight="1">
      <c r="C893" s="65"/>
      <c r="D893" s="43">
        <f t="shared" si="128"/>
        <v>0</v>
      </c>
      <c r="AM893" s="964" t="s">
        <v>140</v>
      </c>
      <c r="AN893" s="964" t="s">
        <v>1967</v>
      </c>
      <c r="BN893" s="49">
        <v>1</v>
      </c>
    </row>
    <row r="894" spans="3:66" ht="35.1" customHeight="1">
      <c r="C894" s="65"/>
      <c r="D894" s="43">
        <f t="shared" si="128"/>
        <v>0</v>
      </c>
      <c r="AM894" s="968" t="s">
        <v>2619</v>
      </c>
      <c r="AN894" s="968" t="s">
        <v>1967</v>
      </c>
      <c r="BN894" s="49">
        <v>1</v>
      </c>
    </row>
    <row r="895" spans="3:66" ht="35.1" customHeight="1">
      <c r="C895" s="65"/>
      <c r="D895" s="43">
        <f t="shared" si="128"/>
        <v>0</v>
      </c>
      <c r="AM895" s="964" t="s">
        <v>259</v>
      </c>
      <c r="AN895" s="964" t="s">
        <v>1967</v>
      </c>
      <c r="BN895" s="49">
        <v>1</v>
      </c>
    </row>
    <row r="896" spans="3:66" ht="35.1" customHeight="1">
      <c r="C896" s="65"/>
      <c r="D896" s="43">
        <f t="shared" si="128"/>
        <v>0</v>
      </c>
      <c r="AM896" s="968" t="s">
        <v>277</v>
      </c>
      <c r="AN896" s="968" t="s">
        <v>1967</v>
      </c>
      <c r="BN896" s="49">
        <v>1</v>
      </c>
    </row>
    <row r="897" spans="3:66" ht="35.1" customHeight="1">
      <c r="C897" s="65"/>
      <c r="D897" s="43">
        <f t="shared" si="128"/>
        <v>0</v>
      </c>
      <c r="AM897" s="964" t="s">
        <v>2292</v>
      </c>
      <c r="AN897" s="964" t="s">
        <v>1967</v>
      </c>
      <c r="BN897" s="49">
        <v>1</v>
      </c>
    </row>
    <row r="898" spans="3:66" ht="35.1" customHeight="1">
      <c r="C898" s="65"/>
      <c r="D898" s="43">
        <f t="shared" si="128"/>
        <v>0</v>
      </c>
      <c r="AM898" s="968" t="s">
        <v>2293</v>
      </c>
      <c r="AN898" s="968" t="s">
        <v>1967</v>
      </c>
      <c r="BN898" s="49">
        <v>1</v>
      </c>
    </row>
    <row r="899" spans="3:66" ht="35.1" customHeight="1">
      <c r="C899" s="65"/>
      <c r="D899" s="43">
        <f t="shared" si="128"/>
        <v>0</v>
      </c>
      <c r="AM899" s="964" t="s">
        <v>281</v>
      </c>
      <c r="AN899" s="964" t="s">
        <v>1967</v>
      </c>
      <c r="BN899" s="49">
        <v>1</v>
      </c>
    </row>
    <row r="900" spans="3:66" ht="35.1" customHeight="1">
      <c r="C900" s="65"/>
      <c r="D900" s="43">
        <f t="shared" si="128"/>
        <v>0</v>
      </c>
      <c r="AM900" s="968" t="s">
        <v>2334</v>
      </c>
      <c r="AN900" s="968" t="s">
        <v>1967</v>
      </c>
      <c r="BN900" s="49">
        <v>1</v>
      </c>
    </row>
    <row r="901" spans="3:66" ht="35.1" customHeight="1">
      <c r="C901" s="65"/>
      <c r="D901" s="43">
        <f t="shared" si="128"/>
        <v>0</v>
      </c>
      <c r="AM901" s="964" t="s">
        <v>2335</v>
      </c>
      <c r="AN901" s="964" t="s">
        <v>1967</v>
      </c>
      <c r="BN901" s="49">
        <v>1</v>
      </c>
    </row>
    <row r="902" spans="3:66" ht="35.1" customHeight="1">
      <c r="C902" s="65"/>
      <c r="D902" s="43">
        <f t="shared" si="128"/>
        <v>0</v>
      </c>
      <c r="AM902" s="968" t="s">
        <v>297</v>
      </c>
      <c r="AN902" s="968" t="s">
        <v>1967</v>
      </c>
      <c r="BN902" s="49">
        <v>1</v>
      </c>
    </row>
    <row r="903" spans="3:66" ht="35.1" customHeight="1">
      <c r="C903" s="65"/>
      <c r="D903" s="43">
        <f t="shared" si="128"/>
        <v>0</v>
      </c>
      <c r="AM903" s="964" t="s">
        <v>620</v>
      </c>
      <c r="AN903" s="964" t="s">
        <v>1967</v>
      </c>
      <c r="BN903" s="49">
        <v>1</v>
      </c>
    </row>
    <row r="904" spans="3:66" ht="35.1" customHeight="1">
      <c r="C904" s="65"/>
      <c r="D904" s="43">
        <f t="shared" si="128"/>
        <v>0</v>
      </c>
      <c r="AM904" s="968" t="s">
        <v>301</v>
      </c>
      <c r="AN904" s="968" t="s">
        <v>1967</v>
      </c>
      <c r="BN904" s="49">
        <v>1</v>
      </c>
    </row>
    <row r="905" spans="3:66" ht="35.1" customHeight="1">
      <c r="C905" s="65"/>
      <c r="D905" s="43">
        <f t="shared" si="128"/>
        <v>0</v>
      </c>
      <c r="AM905" s="964" t="s">
        <v>621</v>
      </c>
      <c r="AN905" s="964" t="s">
        <v>1967</v>
      </c>
      <c r="BN905" s="49">
        <v>1</v>
      </c>
    </row>
    <row r="906" spans="3:66" ht="35.1" customHeight="1">
      <c r="C906" s="65"/>
      <c r="D906" s="43">
        <f t="shared" si="128"/>
        <v>0</v>
      </c>
      <c r="AM906" s="968" t="s">
        <v>303</v>
      </c>
      <c r="AN906" s="968" t="s">
        <v>1967</v>
      </c>
      <c r="BN906" s="49">
        <v>1</v>
      </c>
    </row>
    <row r="907" spans="3:66" ht="35.1" customHeight="1">
      <c r="C907" s="65"/>
      <c r="D907" s="43">
        <f t="shared" si="128"/>
        <v>0</v>
      </c>
      <c r="AM907" s="964" t="s">
        <v>622</v>
      </c>
      <c r="AN907" s="964" t="s">
        <v>1967</v>
      </c>
      <c r="BN907" s="49">
        <v>1</v>
      </c>
    </row>
    <row r="908" spans="3:66" ht="35.1" customHeight="1">
      <c r="C908" s="65"/>
      <c r="D908" s="43">
        <f t="shared" si="128"/>
        <v>0</v>
      </c>
      <c r="AM908" s="968" t="s">
        <v>623</v>
      </c>
      <c r="AN908" s="968" t="s">
        <v>1967</v>
      </c>
      <c r="BN908" s="49">
        <v>1</v>
      </c>
    </row>
    <row r="909" spans="3:66" ht="35.1" customHeight="1">
      <c r="C909" s="65"/>
      <c r="D909" s="43">
        <f t="shared" si="128"/>
        <v>0</v>
      </c>
      <c r="AM909" s="964" t="s">
        <v>305</v>
      </c>
      <c r="AN909" s="964" t="s">
        <v>1967</v>
      </c>
      <c r="BN909" s="49">
        <v>1</v>
      </c>
    </row>
    <row r="910" spans="3:66" ht="35.1" customHeight="1">
      <c r="C910" s="65"/>
      <c r="D910" s="43">
        <f t="shared" si="128"/>
        <v>0</v>
      </c>
      <c r="AM910" s="968" t="s">
        <v>307</v>
      </c>
      <c r="AN910" s="968" t="s">
        <v>1967</v>
      </c>
      <c r="BN910" s="49">
        <v>1</v>
      </c>
    </row>
    <row r="911" spans="3:66" ht="35.1" customHeight="1">
      <c r="C911" s="65"/>
      <c r="D911" s="43">
        <f t="shared" si="128"/>
        <v>0</v>
      </c>
      <c r="AM911" s="964" t="s">
        <v>2620</v>
      </c>
      <c r="AN911" s="964" t="s">
        <v>1972</v>
      </c>
      <c r="BN911" s="49">
        <v>1</v>
      </c>
    </row>
    <row r="912" spans="3:66" ht="35.1" customHeight="1">
      <c r="C912" s="65"/>
      <c r="D912" s="43">
        <f t="shared" si="128"/>
        <v>0</v>
      </c>
      <c r="AM912" s="968" t="s">
        <v>2621</v>
      </c>
      <c r="AN912" s="968" t="s">
        <v>1972</v>
      </c>
      <c r="BN912" s="49">
        <v>1</v>
      </c>
    </row>
    <row r="913" spans="3:66" ht="35.1" customHeight="1">
      <c r="C913" s="65"/>
      <c r="D913" s="43">
        <f t="shared" ref="D913:D976" si="129">U913</f>
        <v>0</v>
      </c>
      <c r="AM913" s="964" t="s">
        <v>75</v>
      </c>
      <c r="AN913" s="964" t="s">
        <v>1972</v>
      </c>
      <c r="BN913" s="49">
        <v>1</v>
      </c>
    </row>
    <row r="914" spans="3:66" ht="35.1" customHeight="1">
      <c r="C914" s="65"/>
      <c r="D914" s="43">
        <f t="shared" si="129"/>
        <v>0</v>
      </c>
      <c r="AM914" s="968" t="s">
        <v>2378</v>
      </c>
      <c r="AN914" s="968" t="s">
        <v>1972</v>
      </c>
      <c r="BN914" s="49">
        <v>1</v>
      </c>
    </row>
    <row r="915" spans="3:66" ht="35.1" customHeight="1">
      <c r="C915" s="65"/>
      <c r="D915" s="43">
        <f t="shared" si="129"/>
        <v>0</v>
      </c>
      <c r="AM915" s="964" t="s">
        <v>113</v>
      </c>
      <c r="AN915" s="964" t="s">
        <v>1972</v>
      </c>
      <c r="BN915" s="49">
        <v>1</v>
      </c>
    </row>
    <row r="916" spans="3:66" ht="35.1" customHeight="1">
      <c r="C916" s="65"/>
      <c r="D916" s="43">
        <f t="shared" si="129"/>
        <v>0</v>
      </c>
      <c r="AM916" s="968" t="s">
        <v>624</v>
      </c>
      <c r="AN916" s="968" t="s">
        <v>1972</v>
      </c>
      <c r="BN916" s="49">
        <v>1</v>
      </c>
    </row>
    <row r="917" spans="3:66" ht="35.1" customHeight="1">
      <c r="C917" s="65"/>
      <c r="D917" s="43">
        <f t="shared" si="129"/>
        <v>0</v>
      </c>
      <c r="AM917" s="964" t="s">
        <v>625</v>
      </c>
      <c r="AN917" s="964" t="s">
        <v>1972</v>
      </c>
      <c r="BN917" s="49">
        <v>1</v>
      </c>
    </row>
    <row r="918" spans="3:66" ht="35.1" customHeight="1">
      <c r="C918" s="65"/>
      <c r="D918" s="43">
        <f t="shared" si="129"/>
        <v>0</v>
      </c>
      <c r="AM918" s="968" t="s">
        <v>626</v>
      </c>
      <c r="AN918" s="968" t="s">
        <v>1972</v>
      </c>
      <c r="BN918" s="49">
        <v>1</v>
      </c>
    </row>
    <row r="919" spans="3:66" ht="35.1" customHeight="1">
      <c r="C919" s="65"/>
      <c r="D919" s="43">
        <f t="shared" si="129"/>
        <v>0</v>
      </c>
      <c r="AM919" s="964" t="s">
        <v>627</v>
      </c>
      <c r="AN919" s="964" t="s">
        <v>1972</v>
      </c>
      <c r="BN919" s="49">
        <v>1</v>
      </c>
    </row>
    <row r="920" spans="3:66" ht="35.1" customHeight="1">
      <c r="C920" s="65"/>
      <c r="D920" s="43">
        <f t="shared" si="129"/>
        <v>0</v>
      </c>
      <c r="AM920" s="968" t="s">
        <v>628</v>
      </c>
      <c r="AN920" s="968" t="s">
        <v>1972</v>
      </c>
      <c r="BN920" s="49">
        <v>1</v>
      </c>
    </row>
    <row r="921" spans="3:66" ht="35.1" customHeight="1">
      <c r="C921" s="65"/>
      <c r="D921" s="43">
        <f t="shared" si="129"/>
        <v>0</v>
      </c>
      <c r="AM921" s="964" t="s">
        <v>629</v>
      </c>
      <c r="AN921" s="964" t="s">
        <v>1972</v>
      </c>
      <c r="BN921" s="49">
        <v>1</v>
      </c>
    </row>
    <row r="922" spans="3:66" ht="35.1" customHeight="1">
      <c r="C922" s="65"/>
      <c r="D922" s="43">
        <f t="shared" si="129"/>
        <v>0</v>
      </c>
      <c r="AM922" s="968" t="s">
        <v>630</v>
      </c>
      <c r="AN922" s="968" t="s">
        <v>1972</v>
      </c>
      <c r="BN922" s="49">
        <v>1</v>
      </c>
    </row>
    <row r="923" spans="3:66" ht="35.1" customHeight="1">
      <c r="C923" s="65"/>
      <c r="D923" s="43">
        <f t="shared" si="129"/>
        <v>0</v>
      </c>
      <c r="AM923" s="964" t="s">
        <v>631</v>
      </c>
      <c r="AN923" s="964" t="s">
        <v>1972</v>
      </c>
      <c r="BN923" s="49">
        <v>1</v>
      </c>
    </row>
    <row r="924" spans="3:66" ht="35.1" customHeight="1">
      <c r="C924" s="65"/>
      <c r="D924" s="43">
        <f t="shared" si="129"/>
        <v>0</v>
      </c>
      <c r="AM924" s="968" t="s">
        <v>632</v>
      </c>
      <c r="AN924" s="968" t="s">
        <v>1972</v>
      </c>
      <c r="BN924" s="49">
        <v>1</v>
      </c>
    </row>
    <row r="925" spans="3:66" ht="35.1" customHeight="1">
      <c r="C925" s="65"/>
      <c r="D925" s="43">
        <f t="shared" si="129"/>
        <v>0</v>
      </c>
      <c r="AM925" s="964" t="s">
        <v>146</v>
      </c>
      <c r="AN925" s="964" t="s">
        <v>1972</v>
      </c>
      <c r="BN925" s="49">
        <v>1</v>
      </c>
    </row>
    <row r="926" spans="3:66" ht="35.1" customHeight="1">
      <c r="C926" s="65"/>
      <c r="D926" s="43">
        <f t="shared" si="129"/>
        <v>0</v>
      </c>
      <c r="AM926" s="968" t="s">
        <v>2622</v>
      </c>
      <c r="AN926" s="968" t="s">
        <v>1972</v>
      </c>
      <c r="BN926" s="49">
        <v>1</v>
      </c>
    </row>
    <row r="927" spans="3:66" ht="35.1" customHeight="1">
      <c r="C927" s="65"/>
      <c r="D927" s="43">
        <f t="shared" si="129"/>
        <v>0</v>
      </c>
      <c r="AM927" s="964" t="s">
        <v>2623</v>
      </c>
      <c r="AN927" s="964" t="s">
        <v>1972</v>
      </c>
      <c r="BN927" s="49">
        <v>1</v>
      </c>
    </row>
    <row r="928" spans="3:66" ht="35.1" customHeight="1">
      <c r="C928" s="65"/>
      <c r="D928" s="43">
        <f t="shared" si="129"/>
        <v>0</v>
      </c>
      <c r="AM928" s="968" t="s">
        <v>2532</v>
      </c>
      <c r="AN928" s="968" t="s">
        <v>1972</v>
      </c>
      <c r="BN928" s="49">
        <v>1</v>
      </c>
    </row>
    <row r="929" spans="3:66" ht="35.1" customHeight="1">
      <c r="C929" s="65"/>
      <c r="D929" s="43">
        <f t="shared" si="129"/>
        <v>0</v>
      </c>
      <c r="AM929" s="964" t="s">
        <v>2490</v>
      </c>
      <c r="AN929" s="964" t="s">
        <v>1972</v>
      </c>
      <c r="BN929" s="49">
        <v>1</v>
      </c>
    </row>
    <row r="930" spans="3:66" ht="35.1" customHeight="1">
      <c r="C930" s="65"/>
      <c r="D930" s="43">
        <f t="shared" si="129"/>
        <v>0</v>
      </c>
      <c r="AM930" s="968" t="s">
        <v>37</v>
      </c>
      <c r="AN930" s="968" t="s">
        <v>1972</v>
      </c>
      <c r="BN930" s="49">
        <v>1</v>
      </c>
    </row>
    <row r="931" spans="3:66" ht="35.1" customHeight="1">
      <c r="C931" s="65"/>
      <c r="D931" s="43">
        <f t="shared" si="129"/>
        <v>0</v>
      </c>
      <c r="AM931" s="964" t="s">
        <v>5</v>
      </c>
      <c r="AN931" s="964" t="s">
        <v>1972</v>
      </c>
      <c r="BN931" s="49">
        <v>1</v>
      </c>
    </row>
    <row r="932" spans="3:66" ht="35.1" customHeight="1">
      <c r="C932" s="65"/>
      <c r="D932" s="43">
        <f t="shared" si="129"/>
        <v>0</v>
      </c>
      <c r="AM932" s="968" t="s">
        <v>633</v>
      </c>
      <c r="AN932" s="968" t="s">
        <v>1972</v>
      </c>
      <c r="BN932" s="49">
        <v>1</v>
      </c>
    </row>
    <row r="933" spans="3:66" ht="35.1" customHeight="1">
      <c r="C933" s="65"/>
      <c r="D933" s="43">
        <f t="shared" si="129"/>
        <v>0</v>
      </c>
      <c r="AM933" s="964" t="s">
        <v>634</v>
      </c>
      <c r="AN933" s="964" t="s">
        <v>1972</v>
      </c>
      <c r="BN933" s="49">
        <v>1</v>
      </c>
    </row>
    <row r="934" spans="3:66" ht="35.1" customHeight="1">
      <c r="C934" s="65"/>
      <c r="D934" s="43">
        <f t="shared" si="129"/>
        <v>0</v>
      </c>
      <c r="AM934" s="968" t="s">
        <v>635</v>
      </c>
      <c r="AN934" s="968" t="s">
        <v>1972</v>
      </c>
      <c r="BN934" s="49">
        <v>1</v>
      </c>
    </row>
    <row r="935" spans="3:66" ht="35.1" customHeight="1">
      <c r="C935" s="65"/>
      <c r="D935" s="43">
        <f t="shared" si="129"/>
        <v>0</v>
      </c>
      <c r="AM935" s="964" t="s">
        <v>2624</v>
      </c>
      <c r="AN935" s="964" t="s">
        <v>1972</v>
      </c>
      <c r="BN935" s="49">
        <v>1</v>
      </c>
    </row>
    <row r="936" spans="3:66" ht="35.1" customHeight="1">
      <c r="C936" s="65"/>
      <c r="D936" s="43">
        <f t="shared" si="129"/>
        <v>0</v>
      </c>
      <c r="AM936" s="968" t="s">
        <v>2625</v>
      </c>
      <c r="AN936" s="968" t="s">
        <v>1972</v>
      </c>
      <c r="BN936" s="49">
        <v>1</v>
      </c>
    </row>
    <row r="937" spans="3:66" ht="35.1" customHeight="1">
      <c r="C937" s="65"/>
      <c r="D937" s="43">
        <f t="shared" si="129"/>
        <v>0</v>
      </c>
      <c r="AM937" s="964" t="s">
        <v>2626</v>
      </c>
      <c r="AN937" s="964" t="s">
        <v>1972</v>
      </c>
      <c r="BN937" s="49">
        <v>1</v>
      </c>
    </row>
    <row r="938" spans="3:66" ht="35.1" customHeight="1">
      <c r="C938" s="65"/>
      <c r="D938" s="43">
        <f t="shared" si="129"/>
        <v>0</v>
      </c>
      <c r="AM938" s="968" t="s">
        <v>2186</v>
      </c>
      <c r="AN938" s="968" t="s">
        <v>1971</v>
      </c>
      <c r="BN938" s="49">
        <v>1</v>
      </c>
    </row>
    <row r="939" spans="3:66" ht="35.1" customHeight="1">
      <c r="C939" s="65"/>
      <c r="D939" s="43">
        <f t="shared" si="129"/>
        <v>0</v>
      </c>
      <c r="AM939" s="964" t="s">
        <v>2187</v>
      </c>
      <c r="AN939" s="964" t="s">
        <v>1971</v>
      </c>
      <c r="BN939" s="49">
        <v>1</v>
      </c>
    </row>
    <row r="940" spans="3:66" ht="35.1" customHeight="1">
      <c r="C940" s="65"/>
      <c r="D940" s="43">
        <f t="shared" si="129"/>
        <v>0</v>
      </c>
      <c r="AM940" s="968" t="s">
        <v>2627</v>
      </c>
      <c r="AN940" s="968" t="s">
        <v>1971</v>
      </c>
      <c r="BN940" s="49">
        <v>1</v>
      </c>
    </row>
    <row r="941" spans="3:66" ht="35.1" customHeight="1">
      <c r="C941" s="65"/>
      <c r="D941" s="43">
        <f t="shared" si="129"/>
        <v>0</v>
      </c>
      <c r="AM941" s="964" t="s">
        <v>2628</v>
      </c>
      <c r="AN941" s="964" t="s">
        <v>1971</v>
      </c>
      <c r="BN941" s="49">
        <v>1</v>
      </c>
    </row>
    <row r="942" spans="3:66" ht="35.1" customHeight="1">
      <c r="C942" s="65"/>
      <c r="D942" s="43">
        <f t="shared" si="129"/>
        <v>0</v>
      </c>
      <c r="AM942" s="968" t="s">
        <v>54</v>
      </c>
      <c r="AN942" s="968" t="s">
        <v>1971</v>
      </c>
      <c r="BN942" s="49">
        <v>1</v>
      </c>
    </row>
    <row r="943" spans="3:66" ht="35.1" customHeight="1">
      <c r="C943" s="65"/>
      <c r="D943" s="43">
        <f t="shared" si="129"/>
        <v>0</v>
      </c>
      <c r="AM943" s="964" t="s">
        <v>2629</v>
      </c>
      <c r="AN943" s="964" t="s">
        <v>1971</v>
      </c>
      <c r="BN943" s="49">
        <v>1</v>
      </c>
    </row>
    <row r="944" spans="3:66" ht="35.1" customHeight="1">
      <c r="C944" s="65"/>
      <c r="D944" s="43">
        <f t="shared" si="129"/>
        <v>0</v>
      </c>
      <c r="AM944" s="968" t="s">
        <v>2630</v>
      </c>
      <c r="AN944" s="968" t="s">
        <v>1971</v>
      </c>
      <c r="BN944" s="49">
        <v>1</v>
      </c>
    </row>
    <row r="945" spans="3:66" ht="35.1" customHeight="1">
      <c r="C945" s="65"/>
      <c r="D945" s="43">
        <f t="shared" si="129"/>
        <v>0</v>
      </c>
      <c r="AM945" s="964" t="s">
        <v>2292</v>
      </c>
      <c r="AN945" s="964" t="s">
        <v>1971</v>
      </c>
      <c r="BN945" s="49">
        <v>1</v>
      </c>
    </row>
    <row r="946" spans="3:66" ht="35.1" customHeight="1">
      <c r="C946" s="65"/>
      <c r="D946" s="43">
        <f t="shared" si="129"/>
        <v>0</v>
      </c>
      <c r="AM946" s="968" t="s">
        <v>2293</v>
      </c>
      <c r="AN946" s="968" t="s">
        <v>1971</v>
      </c>
      <c r="BN946" s="49">
        <v>1</v>
      </c>
    </row>
    <row r="947" spans="3:66" ht="35.1" customHeight="1">
      <c r="C947" s="65"/>
      <c r="D947" s="43">
        <f t="shared" si="129"/>
        <v>0</v>
      </c>
      <c r="AM947" s="964" t="s">
        <v>2334</v>
      </c>
      <c r="AN947" s="964" t="s">
        <v>1971</v>
      </c>
      <c r="BN947" s="49">
        <v>1</v>
      </c>
    </row>
    <row r="948" spans="3:66" ht="35.1" customHeight="1">
      <c r="C948" s="65"/>
      <c r="D948" s="43">
        <f t="shared" si="129"/>
        <v>0</v>
      </c>
      <c r="AM948" s="968" t="s">
        <v>2335</v>
      </c>
      <c r="AN948" s="968" t="s">
        <v>1971</v>
      </c>
      <c r="BN948" s="49">
        <v>1</v>
      </c>
    </row>
    <row r="949" spans="3:66" ht="35.1" customHeight="1">
      <c r="C949" s="65"/>
      <c r="D949" s="43">
        <f t="shared" si="129"/>
        <v>0</v>
      </c>
      <c r="AM949" s="964" t="s">
        <v>4</v>
      </c>
      <c r="AN949" s="964" t="s">
        <v>1971</v>
      </c>
      <c r="BN949" s="49">
        <v>1</v>
      </c>
    </row>
    <row r="950" spans="3:66" ht="35.1" customHeight="1">
      <c r="C950" s="65"/>
      <c r="D950" s="43">
        <f t="shared" si="129"/>
        <v>0</v>
      </c>
      <c r="AM950" s="968" t="s">
        <v>130</v>
      </c>
      <c r="AN950" s="968" t="s">
        <v>1971</v>
      </c>
      <c r="BN950" s="49">
        <v>1</v>
      </c>
    </row>
    <row r="951" spans="3:66" ht="35.1" customHeight="1">
      <c r="C951" s="65"/>
      <c r="D951" s="43">
        <f t="shared" si="129"/>
        <v>0</v>
      </c>
      <c r="AM951" s="964" t="s">
        <v>112</v>
      </c>
      <c r="AN951" s="964" t="s">
        <v>1971</v>
      </c>
      <c r="BN951" s="49">
        <v>1</v>
      </c>
    </row>
    <row r="952" spans="3:66" ht="35.1" customHeight="1">
      <c r="C952" s="65"/>
      <c r="D952" s="43">
        <f t="shared" si="129"/>
        <v>0</v>
      </c>
      <c r="AM952" s="968" t="s">
        <v>2525</v>
      </c>
      <c r="AN952" s="968" t="s">
        <v>1964</v>
      </c>
      <c r="BN952" s="49">
        <v>1</v>
      </c>
    </row>
    <row r="953" spans="3:66" ht="35.1" customHeight="1">
      <c r="C953" s="65"/>
      <c r="D953" s="43">
        <f t="shared" si="129"/>
        <v>0</v>
      </c>
      <c r="AM953" s="964" t="s">
        <v>2526</v>
      </c>
      <c r="AN953" s="964" t="s">
        <v>1964</v>
      </c>
      <c r="BN953" s="49">
        <v>1</v>
      </c>
    </row>
    <row r="954" spans="3:66" ht="35.1" customHeight="1">
      <c r="C954" s="65"/>
      <c r="D954" s="43">
        <f t="shared" si="129"/>
        <v>0</v>
      </c>
      <c r="AM954" s="968" t="s">
        <v>169</v>
      </c>
      <c r="AN954" s="968" t="s">
        <v>1964</v>
      </c>
      <c r="BN954" s="49">
        <v>1</v>
      </c>
    </row>
    <row r="955" spans="3:66" ht="35.1" customHeight="1">
      <c r="C955" s="65"/>
      <c r="D955" s="43">
        <f t="shared" si="129"/>
        <v>0</v>
      </c>
      <c r="AM955" s="964" t="s">
        <v>2174</v>
      </c>
      <c r="AN955" s="964" t="s">
        <v>1964</v>
      </c>
      <c r="BN955" s="49">
        <v>1</v>
      </c>
    </row>
    <row r="956" spans="3:66" ht="35.1" customHeight="1">
      <c r="C956" s="65"/>
      <c r="D956" s="43">
        <f t="shared" si="129"/>
        <v>0</v>
      </c>
      <c r="AM956" s="968" t="s">
        <v>2375</v>
      </c>
      <c r="AN956" s="968" t="s">
        <v>1964</v>
      </c>
      <c r="BN956" s="49">
        <v>1</v>
      </c>
    </row>
    <row r="957" spans="3:66" ht="35.1" customHeight="1">
      <c r="C957" s="65"/>
      <c r="D957" s="43">
        <f t="shared" si="129"/>
        <v>0</v>
      </c>
      <c r="AM957" s="964" t="s">
        <v>2376</v>
      </c>
      <c r="AN957" s="964" t="s">
        <v>1964</v>
      </c>
      <c r="BN957" s="49">
        <v>1</v>
      </c>
    </row>
    <row r="958" spans="3:66" ht="35.1" customHeight="1">
      <c r="C958" s="65"/>
      <c r="D958" s="43">
        <f t="shared" si="129"/>
        <v>0</v>
      </c>
      <c r="AM958" s="968" t="s">
        <v>2178</v>
      </c>
      <c r="AN958" s="968" t="s">
        <v>1964</v>
      </c>
      <c r="BN958" s="49">
        <v>1</v>
      </c>
    </row>
    <row r="959" spans="3:66" ht="35.1" customHeight="1">
      <c r="C959" s="65"/>
      <c r="D959" s="43">
        <f t="shared" si="129"/>
        <v>0</v>
      </c>
      <c r="AM959" s="964" t="s">
        <v>2179</v>
      </c>
      <c r="AN959" s="964" t="s">
        <v>1964</v>
      </c>
      <c r="BN959" s="49">
        <v>1</v>
      </c>
    </row>
    <row r="960" spans="3:66" ht="35.1" customHeight="1">
      <c r="C960" s="65"/>
      <c r="D960" s="43">
        <f t="shared" si="129"/>
        <v>0</v>
      </c>
      <c r="AM960" s="968" t="s">
        <v>2182</v>
      </c>
      <c r="AN960" s="968" t="s">
        <v>1964</v>
      </c>
      <c r="BN960" s="49">
        <v>1</v>
      </c>
    </row>
    <row r="961" spans="3:66" ht="35.1" customHeight="1">
      <c r="C961" s="65"/>
      <c r="D961" s="43">
        <f t="shared" si="129"/>
        <v>0</v>
      </c>
      <c r="AM961" s="964" t="s">
        <v>62</v>
      </c>
      <c r="AN961" s="964" t="s">
        <v>1964</v>
      </c>
      <c r="BN961" s="49">
        <v>1</v>
      </c>
    </row>
    <row r="962" spans="3:66" ht="35.1" customHeight="1">
      <c r="C962" s="65"/>
      <c r="D962" s="43">
        <f t="shared" si="129"/>
        <v>0</v>
      </c>
      <c r="AM962" s="968" t="s">
        <v>84</v>
      </c>
      <c r="AN962" s="968" t="s">
        <v>1964</v>
      </c>
      <c r="BN962" s="49">
        <v>1</v>
      </c>
    </row>
    <row r="963" spans="3:66" ht="35.1" customHeight="1">
      <c r="C963" s="65"/>
      <c r="D963" s="43">
        <f t="shared" si="129"/>
        <v>0</v>
      </c>
      <c r="AM963" s="964" t="s">
        <v>2183</v>
      </c>
      <c r="AN963" s="964" t="s">
        <v>1964</v>
      </c>
      <c r="BN963" s="49">
        <v>1</v>
      </c>
    </row>
    <row r="964" spans="3:66" ht="35.1" customHeight="1">
      <c r="C964" s="65"/>
      <c r="D964" s="43">
        <f t="shared" si="129"/>
        <v>0</v>
      </c>
      <c r="AM964" s="968" t="s">
        <v>2184</v>
      </c>
      <c r="AN964" s="968" t="s">
        <v>1964</v>
      </c>
      <c r="BN964" s="49">
        <v>1</v>
      </c>
    </row>
    <row r="965" spans="3:66" ht="35.1" customHeight="1">
      <c r="C965" s="65"/>
      <c r="D965" s="43">
        <f t="shared" si="129"/>
        <v>0</v>
      </c>
      <c r="AM965" s="964" t="s">
        <v>2165</v>
      </c>
      <c r="AN965" s="964" t="s">
        <v>1964</v>
      </c>
      <c r="BN965" s="49">
        <v>1</v>
      </c>
    </row>
    <row r="966" spans="3:66" ht="35.1" customHeight="1">
      <c r="C966" s="65"/>
      <c r="D966" s="43">
        <f t="shared" si="129"/>
        <v>0</v>
      </c>
      <c r="AM966" s="968" t="s">
        <v>2188</v>
      </c>
      <c r="AN966" s="968" t="s">
        <v>1964</v>
      </c>
      <c r="BN966" s="49">
        <v>1</v>
      </c>
    </row>
    <row r="967" spans="3:66" ht="35.1" customHeight="1">
      <c r="C967" s="65"/>
      <c r="D967" s="43">
        <f t="shared" si="129"/>
        <v>0</v>
      </c>
      <c r="AM967" s="964" t="s">
        <v>2189</v>
      </c>
      <c r="AN967" s="964" t="s">
        <v>1964</v>
      </c>
      <c r="BN967" s="49">
        <v>1</v>
      </c>
    </row>
    <row r="968" spans="3:66" ht="35.1" customHeight="1">
      <c r="C968" s="65"/>
      <c r="D968" s="43">
        <f t="shared" si="129"/>
        <v>0</v>
      </c>
      <c r="AM968" s="968" t="s">
        <v>2190</v>
      </c>
      <c r="AN968" s="968" t="s">
        <v>1964</v>
      </c>
      <c r="BN968" s="49">
        <v>1</v>
      </c>
    </row>
    <row r="969" spans="3:66" ht="35.1" customHeight="1">
      <c r="C969" s="65"/>
      <c r="D969" s="43">
        <f t="shared" si="129"/>
        <v>0</v>
      </c>
      <c r="AM969" s="964" t="s">
        <v>2192</v>
      </c>
      <c r="AN969" s="964" t="s">
        <v>1964</v>
      </c>
      <c r="BN969" s="49">
        <v>1</v>
      </c>
    </row>
    <row r="970" spans="3:66" ht="35.1" customHeight="1">
      <c r="C970" s="65"/>
      <c r="D970" s="43">
        <f t="shared" si="129"/>
        <v>0</v>
      </c>
      <c r="AM970" s="968" t="s">
        <v>2193</v>
      </c>
      <c r="AN970" s="968" t="s">
        <v>1964</v>
      </c>
      <c r="BN970" s="49">
        <v>1</v>
      </c>
    </row>
    <row r="971" spans="3:66" ht="35.1" customHeight="1">
      <c r="C971" s="65"/>
      <c r="D971" s="43">
        <f t="shared" si="129"/>
        <v>0</v>
      </c>
      <c r="AM971" s="964" t="s">
        <v>2194</v>
      </c>
      <c r="AN971" s="964" t="s">
        <v>1964</v>
      </c>
      <c r="BN971" s="49">
        <v>1</v>
      </c>
    </row>
    <row r="972" spans="3:66" ht="35.1" customHeight="1">
      <c r="C972" s="65"/>
      <c r="D972" s="43">
        <f t="shared" si="129"/>
        <v>0</v>
      </c>
      <c r="AM972" s="968" t="s">
        <v>2195</v>
      </c>
      <c r="AN972" s="968" t="s">
        <v>1964</v>
      </c>
      <c r="BN972" s="49">
        <v>1</v>
      </c>
    </row>
    <row r="973" spans="3:66" ht="35.1" customHeight="1">
      <c r="C973" s="65"/>
      <c r="D973" s="43">
        <f t="shared" si="129"/>
        <v>0</v>
      </c>
      <c r="AM973" s="964" t="s">
        <v>2196</v>
      </c>
      <c r="AN973" s="964" t="s">
        <v>1964</v>
      </c>
      <c r="BN973" s="49">
        <v>1</v>
      </c>
    </row>
    <row r="974" spans="3:66" ht="35.1" customHeight="1">
      <c r="C974" s="65"/>
      <c r="D974" s="43">
        <f t="shared" si="129"/>
        <v>0</v>
      </c>
      <c r="AM974" s="968" t="s">
        <v>2197</v>
      </c>
      <c r="AN974" s="968" t="s">
        <v>1964</v>
      </c>
      <c r="BN974" s="49">
        <v>1</v>
      </c>
    </row>
    <row r="975" spans="3:66" ht="35.1" customHeight="1">
      <c r="C975" s="65"/>
      <c r="D975" s="43">
        <f t="shared" si="129"/>
        <v>0</v>
      </c>
      <c r="AM975" s="964" t="s">
        <v>2198</v>
      </c>
      <c r="AN975" s="964" t="s">
        <v>1964</v>
      </c>
      <c r="BN975" s="49">
        <v>1</v>
      </c>
    </row>
    <row r="976" spans="3:66" ht="35.1" customHeight="1">
      <c r="C976" s="65"/>
      <c r="D976" s="43">
        <f t="shared" si="129"/>
        <v>0</v>
      </c>
      <c r="AM976" s="968" t="s">
        <v>2199</v>
      </c>
      <c r="AN976" s="968" t="s">
        <v>1964</v>
      </c>
      <c r="BN976" s="49">
        <v>1</v>
      </c>
    </row>
    <row r="977" spans="3:66" ht="35.1" customHeight="1">
      <c r="C977" s="65"/>
      <c r="D977" s="43">
        <f t="shared" ref="D977:D1040" si="130">U977</f>
        <v>0</v>
      </c>
      <c r="AM977" s="964" t="s">
        <v>2200</v>
      </c>
      <c r="AN977" s="964" t="s">
        <v>1964</v>
      </c>
      <c r="BN977" s="49">
        <v>1</v>
      </c>
    </row>
    <row r="978" spans="3:66" ht="35.1" customHeight="1">
      <c r="C978" s="65"/>
      <c r="D978" s="43">
        <f t="shared" si="130"/>
        <v>0</v>
      </c>
      <c r="AM978" s="968" t="s">
        <v>2201</v>
      </c>
      <c r="AN978" s="968" t="s">
        <v>1964</v>
      </c>
      <c r="BN978" s="49">
        <v>1</v>
      </c>
    </row>
    <row r="979" spans="3:66" ht="35.1" customHeight="1">
      <c r="C979" s="65"/>
      <c r="D979" s="43">
        <f t="shared" si="130"/>
        <v>0</v>
      </c>
      <c r="AM979" s="964" t="s">
        <v>2202</v>
      </c>
      <c r="AN979" s="964" t="s">
        <v>1964</v>
      </c>
      <c r="BN979" s="49">
        <v>1</v>
      </c>
    </row>
    <row r="980" spans="3:66" ht="35.1" customHeight="1">
      <c r="C980" s="65"/>
      <c r="D980" s="43">
        <f t="shared" si="130"/>
        <v>0</v>
      </c>
      <c r="AM980" s="968" t="s">
        <v>2203</v>
      </c>
      <c r="AN980" s="968" t="s">
        <v>1964</v>
      </c>
      <c r="BN980" s="49">
        <v>1</v>
      </c>
    </row>
    <row r="981" spans="3:66" ht="35.1" customHeight="1">
      <c r="C981" s="65"/>
      <c r="D981" s="43">
        <f t="shared" si="130"/>
        <v>0</v>
      </c>
      <c r="AM981" s="964" t="s">
        <v>2400</v>
      </c>
      <c r="AN981" s="964" t="s">
        <v>1964</v>
      </c>
      <c r="BN981" s="49">
        <v>1</v>
      </c>
    </row>
    <row r="982" spans="3:66" ht="35.1" customHeight="1">
      <c r="C982" s="65"/>
      <c r="D982" s="43">
        <f t="shared" si="130"/>
        <v>0</v>
      </c>
      <c r="AM982" s="968" t="s">
        <v>2206</v>
      </c>
      <c r="AN982" s="968" t="s">
        <v>1964</v>
      </c>
      <c r="BN982" s="49">
        <v>1</v>
      </c>
    </row>
    <row r="983" spans="3:66" ht="35.1" customHeight="1">
      <c r="C983" s="65"/>
      <c r="D983" s="43">
        <f t="shared" si="130"/>
        <v>0</v>
      </c>
      <c r="AM983" s="964" t="s">
        <v>2207</v>
      </c>
      <c r="AN983" s="964" t="s">
        <v>1964</v>
      </c>
      <c r="BN983" s="49">
        <v>1</v>
      </c>
    </row>
    <row r="984" spans="3:66" ht="35.1" customHeight="1">
      <c r="C984" s="65"/>
      <c r="D984" s="43">
        <f t="shared" si="130"/>
        <v>0</v>
      </c>
      <c r="AM984" s="968" t="s">
        <v>2208</v>
      </c>
      <c r="AN984" s="968" t="s">
        <v>1964</v>
      </c>
      <c r="BN984" s="49">
        <v>1</v>
      </c>
    </row>
    <row r="985" spans="3:66" ht="35.1" customHeight="1">
      <c r="C985" s="65"/>
      <c r="D985" s="43">
        <f t="shared" si="130"/>
        <v>0</v>
      </c>
      <c r="AM985" s="964" t="s">
        <v>2209</v>
      </c>
      <c r="AN985" s="964" t="s">
        <v>1964</v>
      </c>
      <c r="BN985" s="49">
        <v>1</v>
      </c>
    </row>
    <row r="986" spans="3:66" ht="35.1" customHeight="1">
      <c r="C986" s="65"/>
      <c r="D986" s="43">
        <f t="shared" si="130"/>
        <v>0</v>
      </c>
      <c r="AM986" s="968" t="s">
        <v>2210</v>
      </c>
      <c r="AN986" s="968" t="s">
        <v>1964</v>
      </c>
      <c r="BN986" s="49">
        <v>1</v>
      </c>
    </row>
    <row r="987" spans="3:66" ht="35.1" customHeight="1">
      <c r="C987" s="65"/>
      <c r="D987" s="43">
        <f t="shared" si="130"/>
        <v>0</v>
      </c>
      <c r="AM987" s="964" t="s">
        <v>2211</v>
      </c>
      <c r="AN987" s="964" t="s">
        <v>1964</v>
      </c>
      <c r="BN987" s="49">
        <v>1</v>
      </c>
    </row>
    <row r="988" spans="3:66" ht="35.1" customHeight="1">
      <c r="C988" s="65"/>
      <c r="D988" s="43">
        <f t="shared" si="130"/>
        <v>0</v>
      </c>
      <c r="AM988" s="968" t="s">
        <v>2212</v>
      </c>
      <c r="AN988" s="968" t="s">
        <v>1964</v>
      </c>
      <c r="BN988" s="49">
        <v>1</v>
      </c>
    </row>
    <row r="989" spans="3:66" ht="35.1" customHeight="1">
      <c r="C989" s="65"/>
      <c r="D989" s="43">
        <f t="shared" si="130"/>
        <v>0</v>
      </c>
      <c r="AM989" s="964" t="s">
        <v>2213</v>
      </c>
      <c r="AN989" s="964" t="s">
        <v>1964</v>
      </c>
      <c r="BN989" s="49">
        <v>1</v>
      </c>
    </row>
    <row r="990" spans="3:66" ht="35.1" customHeight="1">
      <c r="C990" s="65"/>
      <c r="D990" s="43">
        <f t="shared" si="130"/>
        <v>0</v>
      </c>
      <c r="AM990" s="968" t="s">
        <v>2214</v>
      </c>
      <c r="AN990" s="968" t="s">
        <v>1964</v>
      </c>
      <c r="BN990" s="49">
        <v>1</v>
      </c>
    </row>
    <row r="991" spans="3:66" ht="35.1" customHeight="1">
      <c r="C991" s="65"/>
      <c r="D991" s="43">
        <f t="shared" si="130"/>
        <v>0</v>
      </c>
      <c r="AM991" s="964" t="s">
        <v>2215</v>
      </c>
      <c r="AN991" s="964" t="s">
        <v>1964</v>
      </c>
      <c r="BN991" s="49">
        <v>1</v>
      </c>
    </row>
    <row r="992" spans="3:66" ht="35.1" customHeight="1">
      <c r="C992" s="65"/>
      <c r="D992" s="43">
        <f t="shared" si="130"/>
        <v>0</v>
      </c>
      <c r="AM992" s="968" t="s">
        <v>2216</v>
      </c>
      <c r="AN992" s="968" t="s">
        <v>1964</v>
      </c>
      <c r="BN992" s="49">
        <v>1</v>
      </c>
    </row>
    <row r="993" spans="3:66" ht="35.1" customHeight="1">
      <c r="C993" s="65"/>
      <c r="D993" s="43">
        <f t="shared" si="130"/>
        <v>0</v>
      </c>
      <c r="AM993" s="964" t="s">
        <v>554</v>
      </c>
      <c r="AN993" s="964" t="s">
        <v>1964</v>
      </c>
      <c r="BN993" s="49">
        <v>1</v>
      </c>
    </row>
    <row r="994" spans="3:66" ht="35.1" customHeight="1">
      <c r="C994" s="65"/>
      <c r="D994" s="43">
        <f t="shared" si="130"/>
        <v>0</v>
      </c>
      <c r="AM994" s="968" t="s">
        <v>2217</v>
      </c>
      <c r="AN994" s="968" t="s">
        <v>1964</v>
      </c>
      <c r="BN994" s="49">
        <v>1</v>
      </c>
    </row>
    <row r="995" spans="3:66" ht="35.1" customHeight="1">
      <c r="C995" s="65"/>
      <c r="D995" s="43">
        <f t="shared" si="130"/>
        <v>0</v>
      </c>
      <c r="AM995" s="964" t="s">
        <v>2219</v>
      </c>
      <c r="AN995" s="964" t="s">
        <v>1964</v>
      </c>
      <c r="BN995" s="49">
        <v>1</v>
      </c>
    </row>
    <row r="996" spans="3:66" ht="35.1" customHeight="1">
      <c r="C996" s="65"/>
      <c r="D996" s="43">
        <f t="shared" si="130"/>
        <v>0</v>
      </c>
      <c r="AM996" s="968" t="s">
        <v>2220</v>
      </c>
      <c r="AN996" s="968" t="s">
        <v>1964</v>
      </c>
      <c r="BN996" s="49">
        <v>1</v>
      </c>
    </row>
    <row r="997" spans="3:66" ht="35.1" customHeight="1">
      <c r="C997" s="65"/>
      <c r="D997" s="43">
        <f t="shared" si="130"/>
        <v>0</v>
      </c>
      <c r="AM997" s="964" t="s">
        <v>2221</v>
      </c>
      <c r="AN997" s="964" t="s">
        <v>1964</v>
      </c>
      <c r="BN997" s="49">
        <v>1</v>
      </c>
    </row>
    <row r="998" spans="3:66" ht="35.1" customHeight="1">
      <c r="C998" s="65"/>
      <c r="D998" s="43">
        <f t="shared" si="130"/>
        <v>0</v>
      </c>
      <c r="AM998" s="968" t="s">
        <v>2222</v>
      </c>
      <c r="AN998" s="968" t="s">
        <v>1964</v>
      </c>
      <c r="BN998" s="49">
        <v>1</v>
      </c>
    </row>
    <row r="999" spans="3:66" ht="35.1" customHeight="1">
      <c r="C999" s="65"/>
      <c r="D999" s="43">
        <f t="shared" si="130"/>
        <v>0</v>
      </c>
      <c r="AM999" s="964" t="s">
        <v>2409</v>
      </c>
      <c r="AN999" s="964" t="s">
        <v>1964</v>
      </c>
      <c r="BN999" s="49">
        <v>1</v>
      </c>
    </row>
    <row r="1000" spans="3:66" ht="35.1" customHeight="1">
      <c r="C1000" s="65"/>
      <c r="D1000" s="43">
        <f t="shared" si="130"/>
        <v>0</v>
      </c>
      <c r="AM1000" s="968" t="s">
        <v>2410</v>
      </c>
      <c r="AN1000" s="968" t="s">
        <v>1964</v>
      </c>
      <c r="BN1000" s="49">
        <v>1</v>
      </c>
    </row>
    <row r="1001" spans="3:66" ht="35.1" customHeight="1">
      <c r="C1001" s="65"/>
      <c r="D1001" s="43">
        <f t="shared" si="130"/>
        <v>0</v>
      </c>
      <c r="AM1001" s="964" t="s">
        <v>2411</v>
      </c>
      <c r="AN1001" s="964" t="s">
        <v>1964</v>
      </c>
      <c r="BN1001" s="49">
        <v>1</v>
      </c>
    </row>
    <row r="1002" spans="3:66" ht="35.1" customHeight="1">
      <c r="C1002" s="65"/>
      <c r="D1002" s="43">
        <f t="shared" si="130"/>
        <v>0</v>
      </c>
      <c r="AM1002" s="968" t="s">
        <v>2412</v>
      </c>
      <c r="AN1002" s="968" t="s">
        <v>1964</v>
      </c>
      <c r="BN1002" s="49">
        <v>1</v>
      </c>
    </row>
    <row r="1003" spans="3:66" ht="35.1" customHeight="1">
      <c r="C1003" s="65"/>
      <c r="D1003" s="43">
        <f t="shared" si="130"/>
        <v>0</v>
      </c>
      <c r="AM1003" s="964" t="s">
        <v>2414</v>
      </c>
      <c r="AN1003" s="964" t="s">
        <v>1964</v>
      </c>
      <c r="BN1003" s="49">
        <v>1</v>
      </c>
    </row>
    <row r="1004" spans="3:66" ht="35.1" customHeight="1">
      <c r="C1004" s="65"/>
      <c r="D1004" s="43">
        <f t="shared" si="130"/>
        <v>0</v>
      </c>
      <c r="AM1004" s="968" t="s">
        <v>2416</v>
      </c>
      <c r="AN1004" s="968" t="s">
        <v>1964</v>
      </c>
      <c r="BN1004" s="49">
        <v>1</v>
      </c>
    </row>
    <row r="1005" spans="3:66" ht="35.1" customHeight="1">
      <c r="C1005" s="65"/>
      <c r="D1005" s="43">
        <f t="shared" si="130"/>
        <v>0</v>
      </c>
      <c r="AM1005" s="964" t="s">
        <v>2418</v>
      </c>
      <c r="AN1005" s="964" t="s">
        <v>1964</v>
      </c>
      <c r="BN1005" s="49">
        <v>1</v>
      </c>
    </row>
    <row r="1006" spans="3:66" ht="35.1" customHeight="1">
      <c r="C1006" s="65"/>
      <c r="D1006" s="43">
        <f t="shared" si="130"/>
        <v>0</v>
      </c>
      <c r="AM1006" s="968" t="s">
        <v>2223</v>
      </c>
      <c r="AN1006" s="968" t="s">
        <v>1964</v>
      </c>
      <c r="BN1006" s="49">
        <v>1</v>
      </c>
    </row>
    <row r="1007" spans="3:66" ht="35.1" customHeight="1">
      <c r="C1007" s="65"/>
      <c r="D1007" s="43">
        <f t="shared" si="130"/>
        <v>0</v>
      </c>
      <c r="AM1007" s="964" t="s">
        <v>2224</v>
      </c>
      <c r="AN1007" s="964" t="s">
        <v>1964</v>
      </c>
      <c r="BN1007" s="49">
        <v>1</v>
      </c>
    </row>
    <row r="1008" spans="3:66" ht="35.1" customHeight="1">
      <c r="C1008" s="65"/>
      <c r="D1008" s="43">
        <f t="shared" si="130"/>
        <v>0</v>
      </c>
      <c r="AM1008" s="968" t="s">
        <v>2225</v>
      </c>
      <c r="AN1008" s="968" t="s">
        <v>1964</v>
      </c>
      <c r="BN1008" s="49">
        <v>1</v>
      </c>
    </row>
    <row r="1009" spans="3:66" ht="35.1" customHeight="1">
      <c r="C1009" s="65"/>
      <c r="D1009" s="43">
        <f t="shared" si="130"/>
        <v>0</v>
      </c>
      <c r="AM1009" s="964" t="s">
        <v>2226</v>
      </c>
      <c r="AN1009" s="964" t="s">
        <v>1964</v>
      </c>
      <c r="BN1009" s="49">
        <v>1</v>
      </c>
    </row>
    <row r="1010" spans="3:66" ht="35.1" customHeight="1">
      <c r="C1010" s="65"/>
      <c r="D1010" s="43">
        <f t="shared" si="130"/>
        <v>0</v>
      </c>
      <c r="AM1010" s="968" t="s">
        <v>2227</v>
      </c>
      <c r="AN1010" s="968" t="s">
        <v>1964</v>
      </c>
      <c r="BN1010" s="49">
        <v>1</v>
      </c>
    </row>
    <row r="1011" spans="3:66" ht="35.1" customHeight="1">
      <c r="C1011" s="65"/>
      <c r="D1011" s="43">
        <f t="shared" si="130"/>
        <v>0</v>
      </c>
      <c r="AM1011" s="964" t="s">
        <v>2231</v>
      </c>
      <c r="AN1011" s="964" t="s">
        <v>1964</v>
      </c>
      <c r="BN1011" s="49">
        <v>1</v>
      </c>
    </row>
    <row r="1012" spans="3:66" ht="35.1" customHeight="1">
      <c r="C1012" s="65"/>
      <c r="D1012" s="43">
        <f t="shared" si="130"/>
        <v>0</v>
      </c>
      <c r="AM1012" s="968" t="s">
        <v>2232</v>
      </c>
      <c r="AN1012" s="968" t="s">
        <v>1964</v>
      </c>
      <c r="BN1012" s="49">
        <v>1</v>
      </c>
    </row>
    <row r="1013" spans="3:66" ht="35.1" customHeight="1">
      <c r="C1013" s="65"/>
      <c r="D1013" s="43">
        <f t="shared" si="130"/>
        <v>0</v>
      </c>
      <c r="AM1013" s="964" t="s">
        <v>2234</v>
      </c>
      <c r="AN1013" s="964" t="s">
        <v>1964</v>
      </c>
      <c r="BN1013" s="49">
        <v>1</v>
      </c>
    </row>
    <row r="1014" spans="3:66" ht="35.1" customHeight="1">
      <c r="C1014" s="65"/>
      <c r="D1014" s="43">
        <f t="shared" si="130"/>
        <v>0</v>
      </c>
      <c r="AM1014" s="968" t="s">
        <v>2235</v>
      </c>
      <c r="AN1014" s="968" t="s">
        <v>1964</v>
      </c>
      <c r="BN1014" s="49">
        <v>1</v>
      </c>
    </row>
    <row r="1015" spans="3:66" ht="35.1" customHeight="1">
      <c r="C1015" s="65"/>
      <c r="D1015" s="43">
        <f t="shared" si="130"/>
        <v>0</v>
      </c>
      <c r="AM1015" s="964" t="s">
        <v>2236</v>
      </c>
      <c r="AN1015" s="964" t="s">
        <v>1964</v>
      </c>
      <c r="BN1015" s="49">
        <v>1</v>
      </c>
    </row>
    <row r="1016" spans="3:66" ht="35.1" customHeight="1">
      <c r="C1016" s="65"/>
      <c r="D1016" s="43">
        <f t="shared" si="130"/>
        <v>0</v>
      </c>
      <c r="AM1016" s="968" t="s">
        <v>2631</v>
      </c>
      <c r="AN1016" s="968" t="s">
        <v>1964</v>
      </c>
      <c r="BN1016" s="49">
        <v>1</v>
      </c>
    </row>
    <row r="1017" spans="3:66" ht="35.1" customHeight="1">
      <c r="C1017" s="65"/>
      <c r="D1017" s="43">
        <f t="shared" si="130"/>
        <v>0</v>
      </c>
      <c r="AM1017" s="964" t="s">
        <v>2238</v>
      </c>
      <c r="AN1017" s="964" t="s">
        <v>1964</v>
      </c>
      <c r="BN1017" s="49">
        <v>1</v>
      </c>
    </row>
    <row r="1018" spans="3:66" ht="35.1" customHeight="1">
      <c r="C1018" s="65"/>
      <c r="D1018" s="43">
        <f t="shared" si="130"/>
        <v>0</v>
      </c>
      <c r="AM1018" s="968" t="s">
        <v>2239</v>
      </c>
      <c r="AN1018" s="968" t="s">
        <v>1964</v>
      </c>
      <c r="BN1018" s="49">
        <v>1</v>
      </c>
    </row>
    <row r="1019" spans="3:66" ht="35.1" customHeight="1">
      <c r="C1019" s="65"/>
      <c r="D1019" s="43">
        <f t="shared" si="130"/>
        <v>0</v>
      </c>
      <c r="AM1019" s="964" t="s">
        <v>600</v>
      </c>
      <c r="AN1019" s="964" t="s">
        <v>1964</v>
      </c>
      <c r="BN1019" s="49">
        <v>1</v>
      </c>
    </row>
    <row r="1020" spans="3:66" ht="35.1" customHeight="1">
      <c r="C1020" s="65"/>
      <c r="D1020" s="43">
        <f t="shared" si="130"/>
        <v>0</v>
      </c>
      <c r="AM1020" s="968" t="s">
        <v>601</v>
      </c>
      <c r="AN1020" s="968" t="s">
        <v>1964</v>
      </c>
      <c r="BN1020" s="49">
        <v>1</v>
      </c>
    </row>
    <row r="1021" spans="3:66" ht="35.1" customHeight="1">
      <c r="C1021" s="65"/>
      <c r="D1021" s="43">
        <f t="shared" si="130"/>
        <v>0</v>
      </c>
      <c r="AM1021" s="964" t="s">
        <v>602</v>
      </c>
      <c r="AN1021" s="964" t="s">
        <v>1964</v>
      </c>
      <c r="BN1021" s="49">
        <v>1</v>
      </c>
    </row>
    <row r="1022" spans="3:66" ht="35.1" customHeight="1">
      <c r="C1022" s="65"/>
      <c r="D1022" s="43">
        <f t="shared" si="130"/>
        <v>0</v>
      </c>
      <c r="AM1022" s="968" t="s">
        <v>603</v>
      </c>
      <c r="AN1022" s="968" t="s">
        <v>1964</v>
      </c>
      <c r="BN1022" s="49">
        <v>1</v>
      </c>
    </row>
    <row r="1023" spans="3:66" ht="35.1" customHeight="1">
      <c r="C1023" s="65"/>
      <c r="D1023" s="43">
        <f t="shared" si="130"/>
        <v>0</v>
      </c>
      <c r="AM1023" s="964" t="s">
        <v>2422</v>
      </c>
      <c r="AN1023" s="964" t="s">
        <v>1964</v>
      </c>
      <c r="BN1023" s="49">
        <v>1</v>
      </c>
    </row>
    <row r="1024" spans="3:66" ht="35.1" customHeight="1">
      <c r="C1024" s="65"/>
      <c r="D1024" s="43">
        <f t="shared" si="130"/>
        <v>0</v>
      </c>
      <c r="AM1024" s="968" t="s">
        <v>2242</v>
      </c>
      <c r="AN1024" s="968" t="s">
        <v>1964</v>
      </c>
      <c r="BN1024" s="49">
        <v>1</v>
      </c>
    </row>
    <row r="1025" spans="3:66" ht="35.1" customHeight="1">
      <c r="C1025" s="65"/>
      <c r="D1025" s="43">
        <f t="shared" si="130"/>
        <v>0</v>
      </c>
      <c r="AM1025" s="964" t="s">
        <v>2243</v>
      </c>
      <c r="AN1025" s="964" t="s">
        <v>1964</v>
      </c>
      <c r="BN1025" s="49">
        <v>1</v>
      </c>
    </row>
    <row r="1026" spans="3:66" ht="35.1" customHeight="1">
      <c r="C1026" s="65"/>
      <c r="D1026" s="43">
        <f t="shared" si="130"/>
        <v>0</v>
      </c>
      <c r="AM1026" s="968" t="s">
        <v>2246</v>
      </c>
      <c r="AN1026" s="968" t="s">
        <v>1964</v>
      </c>
      <c r="BN1026" s="49">
        <v>1</v>
      </c>
    </row>
    <row r="1027" spans="3:66" ht="35.1" customHeight="1">
      <c r="C1027" s="65"/>
      <c r="D1027" s="43">
        <f t="shared" si="130"/>
        <v>0</v>
      </c>
      <c r="AM1027" s="964" t="s">
        <v>2247</v>
      </c>
      <c r="AN1027" s="964" t="s">
        <v>1964</v>
      </c>
      <c r="BN1027" s="49">
        <v>1</v>
      </c>
    </row>
    <row r="1028" spans="3:66" ht="35.1" customHeight="1">
      <c r="C1028" s="65"/>
      <c r="D1028" s="43">
        <f t="shared" si="130"/>
        <v>0</v>
      </c>
      <c r="AM1028" s="968" t="s">
        <v>2248</v>
      </c>
      <c r="AN1028" s="968" t="s">
        <v>1964</v>
      </c>
      <c r="BN1028" s="49">
        <v>1</v>
      </c>
    </row>
    <row r="1029" spans="3:66" ht="35.1" customHeight="1">
      <c r="C1029" s="65"/>
      <c r="D1029" s="43">
        <f t="shared" si="130"/>
        <v>0</v>
      </c>
      <c r="AM1029" s="964" t="s">
        <v>2249</v>
      </c>
      <c r="AN1029" s="964" t="s">
        <v>1964</v>
      </c>
      <c r="BN1029" s="49">
        <v>1</v>
      </c>
    </row>
    <row r="1030" spans="3:66" ht="35.1" customHeight="1">
      <c r="C1030" s="65"/>
      <c r="D1030" s="43">
        <f t="shared" si="130"/>
        <v>0</v>
      </c>
      <c r="AM1030" s="968" t="s">
        <v>2250</v>
      </c>
      <c r="AN1030" s="968" t="s">
        <v>1964</v>
      </c>
      <c r="BN1030" s="49">
        <v>1</v>
      </c>
    </row>
    <row r="1031" spans="3:66" ht="35.1" customHeight="1">
      <c r="C1031" s="65"/>
      <c r="D1031" s="43">
        <f t="shared" si="130"/>
        <v>0</v>
      </c>
      <c r="AM1031" s="964" t="s">
        <v>2167</v>
      </c>
      <c r="AN1031" s="964" t="s">
        <v>1964</v>
      </c>
      <c r="BN1031" s="49">
        <v>1</v>
      </c>
    </row>
    <row r="1032" spans="3:66" ht="35.1" customHeight="1">
      <c r="C1032" s="65"/>
      <c r="D1032" s="43">
        <f t="shared" si="130"/>
        <v>0</v>
      </c>
      <c r="AM1032" s="968" t="s">
        <v>2168</v>
      </c>
      <c r="AN1032" s="968" t="s">
        <v>1964</v>
      </c>
      <c r="BN1032" s="49">
        <v>1</v>
      </c>
    </row>
    <row r="1033" spans="3:66" ht="35.1" customHeight="1">
      <c r="C1033" s="65"/>
      <c r="D1033" s="43">
        <f t="shared" si="130"/>
        <v>0</v>
      </c>
      <c r="AM1033" s="964" t="s">
        <v>2425</v>
      </c>
      <c r="AN1033" s="964" t="s">
        <v>1964</v>
      </c>
      <c r="BN1033" s="49">
        <v>1</v>
      </c>
    </row>
    <row r="1034" spans="3:66" ht="35.1" customHeight="1">
      <c r="C1034" s="65"/>
      <c r="D1034" s="43">
        <f t="shared" si="130"/>
        <v>0</v>
      </c>
      <c r="AM1034" s="968" t="s">
        <v>2254</v>
      </c>
      <c r="AN1034" s="968" t="s">
        <v>1964</v>
      </c>
      <c r="BN1034" s="49">
        <v>1</v>
      </c>
    </row>
    <row r="1035" spans="3:66" ht="35.1" customHeight="1">
      <c r="C1035" s="65"/>
      <c r="D1035" s="43">
        <f t="shared" si="130"/>
        <v>0</v>
      </c>
      <c r="AM1035" s="964" t="s">
        <v>2426</v>
      </c>
      <c r="AN1035" s="964" t="s">
        <v>1964</v>
      </c>
      <c r="BN1035" s="49">
        <v>1</v>
      </c>
    </row>
    <row r="1036" spans="3:66" ht="35.1" customHeight="1">
      <c r="C1036" s="65"/>
      <c r="D1036" s="43">
        <f t="shared" si="130"/>
        <v>0</v>
      </c>
      <c r="AM1036" s="968" t="s">
        <v>2255</v>
      </c>
      <c r="AN1036" s="968" t="s">
        <v>1964</v>
      </c>
      <c r="BN1036" s="49">
        <v>1</v>
      </c>
    </row>
    <row r="1037" spans="3:66" ht="35.1" customHeight="1">
      <c r="C1037" s="65"/>
      <c r="D1037" s="43">
        <f t="shared" si="130"/>
        <v>0</v>
      </c>
      <c r="AM1037" s="964" t="s">
        <v>2169</v>
      </c>
      <c r="AN1037" s="964" t="s">
        <v>1964</v>
      </c>
      <c r="BN1037" s="49">
        <v>1</v>
      </c>
    </row>
    <row r="1038" spans="3:66" ht="35.1" customHeight="1">
      <c r="C1038" s="65"/>
      <c r="D1038" s="43">
        <f t="shared" si="130"/>
        <v>0</v>
      </c>
      <c r="AM1038" s="968" t="s">
        <v>2256</v>
      </c>
      <c r="AN1038" s="968" t="s">
        <v>1964</v>
      </c>
      <c r="BN1038" s="49">
        <v>1</v>
      </c>
    </row>
    <row r="1039" spans="3:66" ht="35.1" customHeight="1">
      <c r="C1039" s="65"/>
      <c r="D1039" s="43">
        <f t="shared" si="130"/>
        <v>0</v>
      </c>
      <c r="AM1039" s="964" t="s">
        <v>2257</v>
      </c>
      <c r="AN1039" s="964" t="s">
        <v>1964</v>
      </c>
      <c r="BN1039" s="49">
        <v>1</v>
      </c>
    </row>
    <row r="1040" spans="3:66" ht="35.1" customHeight="1">
      <c r="C1040" s="65"/>
      <c r="D1040" s="43">
        <f t="shared" si="130"/>
        <v>0</v>
      </c>
      <c r="AM1040" s="968" t="s">
        <v>2258</v>
      </c>
      <c r="AN1040" s="968" t="s">
        <v>1964</v>
      </c>
      <c r="BN1040" s="49">
        <v>1</v>
      </c>
    </row>
    <row r="1041" spans="3:66" ht="35.1" customHeight="1">
      <c r="C1041" s="65"/>
      <c r="D1041" s="43">
        <f t="shared" ref="D1041:D1098" si="131">U1041</f>
        <v>0</v>
      </c>
      <c r="AM1041" s="964" t="s">
        <v>2261</v>
      </c>
      <c r="AN1041" s="964" t="s">
        <v>1964</v>
      </c>
      <c r="BN1041" s="49">
        <v>1</v>
      </c>
    </row>
    <row r="1042" spans="3:66" ht="35.1" customHeight="1">
      <c r="C1042" s="65"/>
      <c r="D1042" s="43">
        <f t="shared" si="131"/>
        <v>0</v>
      </c>
      <c r="AM1042" s="968" t="s">
        <v>2262</v>
      </c>
      <c r="AN1042" s="968" t="s">
        <v>1964</v>
      </c>
      <c r="BN1042" s="49">
        <v>1</v>
      </c>
    </row>
    <row r="1043" spans="3:66" ht="35.1" customHeight="1">
      <c r="C1043" s="65"/>
      <c r="D1043" s="43">
        <f t="shared" si="131"/>
        <v>0</v>
      </c>
      <c r="AM1043" s="964" t="s">
        <v>2263</v>
      </c>
      <c r="AN1043" s="964" t="s">
        <v>1964</v>
      </c>
      <c r="BN1043" s="49">
        <v>1</v>
      </c>
    </row>
    <row r="1044" spans="3:66" ht="35.1" customHeight="1">
      <c r="C1044" s="65"/>
      <c r="D1044" s="43">
        <f t="shared" si="131"/>
        <v>0</v>
      </c>
      <c r="AM1044" s="968" t="s">
        <v>2264</v>
      </c>
      <c r="AN1044" s="968" t="s">
        <v>1964</v>
      </c>
      <c r="BN1044" s="49">
        <v>1</v>
      </c>
    </row>
    <row r="1045" spans="3:66" ht="35.1" customHeight="1">
      <c r="C1045" s="65"/>
      <c r="D1045" s="43">
        <f t="shared" si="131"/>
        <v>0</v>
      </c>
      <c r="AM1045" s="964" t="s">
        <v>2265</v>
      </c>
      <c r="AN1045" s="964" t="s">
        <v>1964</v>
      </c>
      <c r="BN1045" s="49">
        <v>1</v>
      </c>
    </row>
    <row r="1046" spans="3:66" ht="35.1" customHeight="1">
      <c r="C1046" s="65"/>
      <c r="D1046" s="43">
        <f t="shared" si="131"/>
        <v>0</v>
      </c>
      <c r="AM1046" s="968" t="s">
        <v>2268</v>
      </c>
      <c r="AN1046" s="968" t="s">
        <v>1964</v>
      </c>
      <c r="BN1046" s="49">
        <v>1</v>
      </c>
    </row>
    <row r="1047" spans="3:66" ht="35.1" customHeight="1">
      <c r="C1047" s="65"/>
      <c r="D1047" s="43">
        <f t="shared" si="131"/>
        <v>0</v>
      </c>
      <c r="AM1047" s="964" t="s">
        <v>2269</v>
      </c>
      <c r="AN1047" s="964" t="s">
        <v>1964</v>
      </c>
      <c r="BN1047" s="49">
        <v>1</v>
      </c>
    </row>
    <row r="1048" spans="3:66" ht="35.1" customHeight="1">
      <c r="C1048" s="65"/>
      <c r="D1048" s="43">
        <f t="shared" si="131"/>
        <v>0</v>
      </c>
      <c r="AM1048" s="968" t="s">
        <v>2270</v>
      </c>
      <c r="AN1048" s="968" t="s">
        <v>1964</v>
      </c>
      <c r="BN1048" s="49">
        <v>1</v>
      </c>
    </row>
    <row r="1049" spans="3:66" ht="35.1" customHeight="1">
      <c r="C1049" s="65"/>
      <c r="D1049" s="43">
        <f t="shared" si="131"/>
        <v>0</v>
      </c>
      <c r="AM1049" s="964" t="s">
        <v>2273</v>
      </c>
      <c r="AN1049" s="964" t="s">
        <v>1964</v>
      </c>
      <c r="BN1049" s="49">
        <v>1</v>
      </c>
    </row>
    <row r="1050" spans="3:66" ht="35.1" customHeight="1">
      <c r="C1050" s="65"/>
      <c r="D1050" s="43">
        <f t="shared" si="131"/>
        <v>0</v>
      </c>
      <c r="AM1050" s="968" t="s">
        <v>2527</v>
      </c>
      <c r="AN1050" s="968" t="s">
        <v>1964</v>
      </c>
      <c r="BN1050" s="49">
        <v>1</v>
      </c>
    </row>
    <row r="1051" spans="3:66" ht="35.1" customHeight="1">
      <c r="C1051" s="65"/>
      <c r="D1051" s="43">
        <f t="shared" si="131"/>
        <v>0</v>
      </c>
      <c r="AM1051" s="964" t="s">
        <v>2439</v>
      </c>
      <c r="AN1051" s="964" t="s">
        <v>1964</v>
      </c>
      <c r="BN1051" s="49">
        <v>1</v>
      </c>
    </row>
    <row r="1052" spans="3:66" ht="35.1" customHeight="1">
      <c r="C1052" s="65"/>
      <c r="D1052" s="43">
        <f t="shared" si="131"/>
        <v>0</v>
      </c>
      <c r="AM1052" s="968" t="s">
        <v>2440</v>
      </c>
      <c r="AN1052" s="968" t="s">
        <v>1964</v>
      </c>
      <c r="BN1052" s="49">
        <v>1</v>
      </c>
    </row>
    <row r="1053" spans="3:66" ht="35.1" customHeight="1">
      <c r="C1053" s="65"/>
      <c r="D1053" s="43">
        <f t="shared" si="131"/>
        <v>0</v>
      </c>
      <c r="AM1053" s="964" t="s">
        <v>2441</v>
      </c>
      <c r="AN1053" s="964" t="s">
        <v>1964</v>
      </c>
      <c r="BN1053" s="49">
        <v>1</v>
      </c>
    </row>
    <row r="1054" spans="3:66" ht="35.1" customHeight="1">
      <c r="C1054" s="65"/>
      <c r="D1054" s="43">
        <f t="shared" si="131"/>
        <v>0</v>
      </c>
      <c r="AM1054" s="968" t="s">
        <v>104</v>
      </c>
      <c r="AN1054" s="968" t="s">
        <v>1964</v>
      </c>
      <c r="BN1054" s="49">
        <v>1</v>
      </c>
    </row>
    <row r="1055" spans="3:66" ht="35.1" customHeight="1">
      <c r="C1055" s="65"/>
      <c r="D1055" s="43">
        <f t="shared" si="131"/>
        <v>0</v>
      </c>
      <c r="AM1055" s="964" t="s">
        <v>121</v>
      </c>
      <c r="AN1055" s="964" t="s">
        <v>1964</v>
      </c>
      <c r="BN1055" s="49">
        <v>1</v>
      </c>
    </row>
    <row r="1056" spans="3:66" ht="35.1" customHeight="1">
      <c r="C1056" s="65"/>
      <c r="D1056" s="43">
        <f t="shared" si="131"/>
        <v>0</v>
      </c>
      <c r="AM1056" s="968" t="s">
        <v>2274</v>
      </c>
      <c r="AN1056" s="968" t="s">
        <v>1964</v>
      </c>
      <c r="BN1056" s="49">
        <v>1</v>
      </c>
    </row>
    <row r="1057" spans="3:66" ht="35.1" customHeight="1">
      <c r="C1057" s="65"/>
      <c r="D1057" s="43">
        <f t="shared" si="131"/>
        <v>0</v>
      </c>
      <c r="AM1057" s="964" t="s">
        <v>2275</v>
      </c>
      <c r="AN1057" s="964" t="s">
        <v>1964</v>
      </c>
      <c r="BN1057" s="49">
        <v>1</v>
      </c>
    </row>
    <row r="1058" spans="3:66" ht="35.1" customHeight="1">
      <c r="C1058" s="65"/>
      <c r="D1058" s="43">
        <f t="shared" si="131"/>
        <v>0</v>
      </c>
      <c r="AM1058" s="968" t="s">
        <v>2276</v>
      </c>
      <c r="AN1058" s="968" t="s">
        <v>1964</v>
      </c>
      <c r="BN1058" s="49">
        <v>1</v>
      </c>
    </row>
    <row r="1059" spans="3:66" ht="35.1" customHeight="1">
      <c r="C1059" s="65"/>
      <c r="D1059" s="43">
        <f t="shared" si="131"/>
        <v>0</v>
      </c>
      <c r="AM1059" s="964" t="s">
        <v>2277</v>
      </c>
      <c r="AN1059" s="964" t="s">
        <v>1964</v>
      </c>
      <c r="BN1059" s="49">
        <v>1</v>
      </c>
    </row>
    <row r="1060" spans="3:66" ht="35.1" customHeight="1">
      <c r="C1060" s="65"/>
      <c r="D1060" s="43">
        <f t="shared" si="131"/>
        <v>0</v>
      </c>
      <c r="AM1060" s="968" t="s">
        <v>2278</v>
      </c>
      <c r="AN1060" s="968" t="s">
        <v>1964</v>
      </c>
      <c r="BN1060" s="49">
        <v>1</v>
      </c>
    </row>
    <row r="1061" spans="3:66" ht="35.1" customHeight="1">
      <c r="C1061" s="65"/>
      <c r="D1061" s="43">
        <f t="shared" si="131"/>
        <v>0</v>
      </c>
      <c r="AM1061" s="964" t="s">
        <v>2170</v>
      </c>
      <c r="AN1061" s="964" t="s">
        <v>1964</v>
      </c>
      <c r="BN1061" s="49">
        <v>1</v>
      </c>
    </row>
    <row r="1062" spans="3:66" ht="35.1" customHeight="1">
      <c r="C1062" s="65"/>
      <c r="D1062" s="43">
        <f t="shared" si="131"/>
        <v>0</v>
      </c>
      <c r="AM1062" s="968" t="s">
        <v>2280</v>
      </c>
      <c r="AN1062" s="968" t="s">
        <v>1964</v>
      </c>
      <c r="BN1062" s="49">
        <v>1</v>
      </c>
    </row>
    <row r="1063" spans="3:66" ht="35.1" customHeight="1">
      <c r="C1063" s="65"/>
      <c r="D1063" s="43">
        <f t="shared" si="131"/>
        <v>0</v>
      </c>
      <c r="AM1063" s="964" t="s">
        <v>2528</v>
      </c>
      <c r="AN1063" s="964" t="s">
        <v>1964</v>
      </c>
      <c r="BN1063" s="49">
        <v>1</v>
      </c>
    </row>
    <row r="1064" spans="3:66" ht="35.1" customHeight="1">
      <c r="C1064" s="65"/>
      <c r="D1064" s="43">
        <f t="shared" si="131"/>
        <v>0</v>
      </c>
      <c r="AM1064" s="968" t="s">
        <v>606</v>
      </c>
      <c r="AN1064" s="968" t="s">
        <v>1964</v>
      </c>
      <c r="BN1064" s="49">
        <v>1</v>
      </c>
    </row>
    <row r="1065" spans="3:66" ht="35.1" customHeight="1">
      <c r="C1065" s="65"/>
      <c r="D1065" s="43">
        <f t="shared" si="131"/>
        <v>0</v>
      </c>
      <c r="AM1065" s="964" t="s">
        <v>607</v>
      </c>
      <c r="AN1065" s="964" t="s">
        <v>1964</v>
      </c>
      <c r="BN1065" s="49">
        <v>1</v>
      </c>
    </row>
    <row r="1066" spans="3:66" ht="35.1" customHeight="1">
      <c r="C1066" s="65"/>
      <c r="D1066" s="43">
        <f t="shared" si="131"/>
        <v>0</v>
      </c>
      <c r="AM1066" s="968" t="s">
        <v>2281</v>
      </c>
      <c r="AN1066" s="968" t="s">
        <v>1964</v>
      </c>
      <c r="BN1066" s="49">
        <v>1</v>
      </c>
    </row>
    <row r="1067" spans="3:66" ht="35.1" customHeight="1">
      <c r="C1067" s="65"/>
      <c r="D1067" s="43">
        <f t="shared" si="131"/>
        <v>0</v>
      </c>
      <c r="AM1067" s="964" t="s">
        <v>2282</v>
      </c>
      <c r="AN1067" s="964" t="s">
        <v>1964</v>
      </c>
      <c r="BN1067" s="49">
        <v>1</v>
      </c>
    </row>
    <row r="1068" spans="3:66" ht="35.1" customHeight="1">
      <c r="C1068" s="65"/>
      <c r="D1068" s="43">
        <f t="shared" si="131"/>
        <v>0</v>
      </c>
      <c r="AM1068" s="968" t="s">
        <v>2283</v>
      </c>
      <c r="AN1068" s="968" t="s">
        <v>1964</v>
      </c>
      <c r="BN1068" s="49">
        <v>1</v>
      </c>
    </row>
    <row r="1069" spans="3:66" ht="35.1" customHeight="1">
      <c r="C1069" s="65"/>
      <c r="D1069" s="43">
        <f t="shared" si="131"/>
        <v>0</v>
      </c>
      <c r="AM1069" s="964" t="s">
        <v>2284</v>
      </c>
      <c r="AN1069" s="964" t="s">
        <v>1964</v>
      </c>
      <c r="BN1069" s="49">
        <v>1</v>
      </c>
    </row>
    <row r="1070" spans="3:66" ht="35.1" customHeight="1">
      <c r="C1070" s="65"/>
      <c r="D1070" s="43">
        <f t="shared" si="131"/>
        <v>0</v>
      </c>
      <c r="AM1070" s="968" t="s">
        <v>2285</v>
      </c>
      <c r="AN1070" s="968" t="s">
        <v>1964</v>
      </c>
      <c r="BN1070" s="49">
        <v>1</v>
      </c>
    </row>
    <row r="1071" spans="3:66" ht="35.1" customHeight="1">
      <c r="C1071" s="65"/>
      <c r="D1071" s="43">
        <f t="shared" si="131"/>
        <v>0</v>
      </c>
      <c r="AM1071" s="964" t="s">
        <v>2286</v>
      </c>
      <c r="AN1071" s="964" t="s">
        <v>1964</v>
      </c>
      <c r="BN1071" s="49">
        <v>1</v>
      </c>
    </row>
    <row r="1072" spans="3:66" ht="35.1" customHeight="1">
      <c r="C1072" s="65"/>
      <c r="D1072" s="43">
        <f t="shared" si="131"/>
        <v>0</v>
      </c>
      <c r="AM1072" s="968" t="s">
        <v>2287</v>
      </c>
      <c r="AN1072" s="968" t="s">
        <v>1964</v>
      </c>
      <c r="BN1072" s="49">
        <v>1</v>
      </c>
    </row>
    <row r="1073" spans="3:66" ht="35.1" customHeight="1">
      <c r="C1073" s="65"/>
      <c r="D1073" s="43">
        <f t="shared" si="131"/>
        <v>0</v>
      </c>
      <c r="AM1073" s="964" t="s">
        <v>2288</v>
      </c>
      <c r="AN1073" s="964" t="s">
        <v>1964</v>
      </c>
      <c r="BN1073" s="49">
        <v>1</v>
      </c>
    </row>
    <row r="1074" spans="3:66" ht="35.1" customHeight="1">
      <c r="C1074" s="65"/>
      <c r="D1074" s="43">
        <f t="shared" si="131"/>
        <v>0</v>
      </c>
      <c r="AM1074" s="968" t="s">
        <v>2457</v>
      </c>
      <c r="AN1074" s="968" t="s">
        <v>1964</v>
      </c>
      <c r="BN1074" s="49">
        <v>1</v>
      </c>
    </row>
    <row r="1075" spans="3:66" ht="35.1" customHeight="1">
      <c r="C1075" s="65"/>
      <c r="D1075" s="43">
        <f t="shared" si="131"/>
        <v>0</v>
      </c>
      <c r="AM1075" s="964" t="s">
        <v>2458</v>
      </c>
      <c r="AN1075" s="964" t="s">
        <v>1964</v>
      </c>
      <c r="BN1075" s="49">
        <v>1</v>
      </c>
    </row>
    <row r="1076" spans="3:66" ht="35.1" customHeight="1">
      <c r="C1076" s="65"/>
      <c r="D1076" s="43">
        <f t="shared" si="131"/>
        <v>0</v>
      </c>
      <c r="AM1076" s="968" t="s">
        <v>2459</v>
      </c>
      <c r="AN1076" s="968" t="s">
        <v>1964</v>
      </c>
      <c r="BN1076" s="49">
        <v>1</v>
      </c>
    </row>
    <row r="1077" spans="3:66" ht="35.1" customHeight="1">
      <c r="C1077" s="65"/>
      <c r="D1077" s="43">
        <f t="shared" si="131"/>
        <v>0</v>
      </c>
      <c r="AM1077" s="964" t="s">
        <v>2460</v>
      </c>
      <c r="AN1077" s="964" t="s">
        <v>1964</v>
      </c>
      <c r="BN1077" s="49">
        <v>1</v>
      </c>
    </row>
    <row r="1078" spans="3:66" ht="35.1" customHeight="1">
      <c r="C1078" s="65"/>
      <c r="D1078" s="43">
        <f t="shared" si="131"/>
        <v>0</v>
      </c>
      <c r="AM1078" s="968" t="s">
        <v>2290</v>
      </c>
      <c r="AN1078" s="968" t="s">
        <v>1964</v>
      </c>
      <c r="BN1078" s="49">
        <v>1</v>
      </c>
    </row>
    <row r="1079" spans="3:66" ht="35.1" customHeight="1">
      <c r="C1079" s="65"/>
      <c r="D1079" s="43">
        <f t="shared" si="131"/>
        <v>0</v>
      </c>
      <c r="AM1079" s="964" t="s">
        <v>2291</v>
      </c>
      <c r="AN1079" s="964" t="s">
        <v>1964</v>
      </c>
      <c r="BN1079" s="49">
        <v>1</v>
      </c>
    </row>
    <row r="1080" spans="3:66" ht="35.1" customHeight="1">
      <c r="C1080" s="65"/>
      <c r="D1080" s="43">
        <f t="shared" si="131"/>
        <v>0</v>
      </c>
      <c r="AM1080" s="968" t="s">
        <v>2295</v>
      </c>
      <c r="AN1080" s="968" t="s">
        <v>1964</v>
      </c>
      <c r="BN1080" s="49">
        <v>1</v>
      </c>
    </row>
    <row r="1081" spans="3:66" ht="35.1" customHeight="1">
      <c r="C1081" s="65"/>
      <c r="D1081" s="43">
        <f t="shared" si="131"/>
        <v>0</v>
      </c>
      <c r="AM1081" s="964" t="s">
        <v>2296</v>
      </c>
      <c r="AN1081" s="964" t="s">
        <v>1964</v>
      </c>
      <c r="BN1081" s="49">
        <v>1</v>
      </c>
    </row>
    <row r="1082" spans="3:66" ht="35.1" customHeight="1">
      <c r="C1082" s="65"/>
      <c r="D1082" s="43">
        <f t="shared" si="131"/>
        <v>0</v>
      </c>
      <c r="AM1082" s="968" t="s">
        <v>25</v>
      </c>
      <c r="AN1082" s="968" t="s">
        <v>1964</v>
      </c>
      <c r="BN1082" s="49">
        <v>1</v>
      </c>
    </row>
    <row r="1083" spans="3:66" ht="35.1" customHeight="1">
      <c r="C1083" s="65"/>
      <c r="D1083" s="43">
        <f t="shared" si="131"/>
        <v>0</v>
      </c>
      <c r="AM1083" s="964" t="s">
        <v>2463</v>
      </c>
      <c r="AN1083" s="964" t="s">
        <v>1964</v>
      </c>
      <c r="BN1083" s="49">
        <v>1</v>
      </c>
    </row>
    <row r="1084" spans="3:66" ht="35.1" customHeight="1">
      <c r="C1084" s="65"/>
      <c r="D1084" s="43">
        <f t="shared" si="131"/>
        <v>0</v>
      </c>
      <c r="AM1084" s="968" t="s">
        <v>1</v>
      </c>
      <c r="AN1084" s="968" t="s">
        <v>1964</v>
      </c>
      <c r="BN1084" s="49">
        <v>1</v>
      </c>
    </row>
    <row r="1085" spans="3:66" ht="35.1" customHeight="1">
      <c r="C1085" s="65"/>
      <c r="D1085" s="43">
        <f t="shared" si="131"/>
        <v>0</v>
      </c>
      <c r="AM1085" s="964" t="s">
        <v>2464</v>
      </c>
      <c r="AN1085" s="964" t="s">
        <v>1964</v>
      </c>
      <c r="BN1085" s="49">
        <v>1</v>
      </c>
    </row>
    <row r="1086" spans="3:66" ht="35.1" customHeight="1">
      <c r="C1086" s="65"/>
      <c r="D1086" s="43">
        <f t="shared" si="131"/>
        <v>0</v>
      </c>
      <c r="AM1086" s="968" t="s">
        <v>2632</v>
      </c>
      <c r="AN1086" s="968" t="s">
        <v>1964</v>
      </c>
      <c r="BN1086" s="49">
        <v>1</v>
      </c>
    </row>
    <row r="1087" spans="3:66" ht="35.1" customHeight="1">
      <c r="C1087" s="65"/>
      <c r="D1087" s="43">
        <f t="shared" si="131"/>
        <v>0</v>
      </c>
      <c r="AM1087" s="964" t="s">
        <v>2633</v>
      </c>
      <c r="AN1087" s="964" t="s">
        <v>1964</v>
      </c>
      <c r="BN1087" s="49">
        <v>1</v>
      </c>
    </row>
    <row r="1088" spans="3:66" ht="35.1" customHeight="1">
      <c r="C1088" s="65"/>
      <c r="D1088" s="43">
        <f t="shared" si="131"/>
        <v>0</v>
      </c>
      <c r="AM1088" s="968" t="s">
        <v>610</v>
      </c>
      <c r="AN1088" s="968" t="s">
        <v>1964</v>
      </c>
      <c r="BN1088" s="49">
        <v>1</v>
      </c>
    </row>
    <row r="1089" spans="3:66" ht="35.1" customHeight="1">
      <c r="C1089" s="65"/>
      <c r="D1089" s="43">
        <f t="shared" si="131"/>
        <v>0</v>
      </c>
      <c r="AM1089" s="964" t="s">
        <v>185</v>
      </c>
      <c r="AN1089" s="964" t="s">
        <v>1964</v>
      </c>
      <c r="BN1089" s="49">
        <v>1</v>
      </c>
    </row>
    <row r="1090" spans="3:66" ht="35.1" customHeight="1">
      <c r="C1090" s="65"/>
      <c r="D1090" s="43">
        <f t="shared" si="131"/>
        <v>0</v>
      </c>
      <c r="AM1090" s="968" t="s">
        <v>198</v>
      </c>
      <c r="AN1090" s="968" t="s">
        <v>1964</v>
      </c>
      <c r="BN1090" s="49">
        <v>1</v>
      </c>
    </row>
    <row r="1091" spans="3:66" ht="35.1" customHeight="1">
      <c r="C1091" s="65"/>
      <c r="D1091" s="43">
        <f t="shared" si="131"/>
        <v>0</v>
      </c>
      <c r="AM1091" s="964" t="s">
        <v>2298</v>
      </c>
      <c r="AN1091" s="964" t="s">
        <v>1964</v>
      </c>
      <c r="BN1091" s="49">
        <v>1</v>
      </c>
    </row>
    <row r="1092" spans="3:66" ht="35.1" customHeight="1">
      <c r="C1092" s="65"/>
      <c r="D1092" s="43">
        <f t="shared" si="131"/>
        <v>0</v>
      </c>
      <c r="AM1092" s="968" t="s">
        <v>2301</v>
      </c>
      <c r="AN1092" s="968" t="s">
        <v>1964</v>
      </c>
      <c r="BN1092" s="49">
        <v>1</v>
      </c>
    </row>
    <row r="1093" spans="3:66" ht="35.1" customHeight="1">
      <c r="C1093" s="65"/>
      <c r="D1093" s="43">
        <f t="shared" si="131"/>
        <v>0</v>
      </c>
      <c r="AM1093" s="964" t="s">
        <v>2171</v>
      </c>
      <c r="AN1093" s="964" t="s">
        <v>1964</v>
      </c>
      <c r="BN1093" s="49">
        <v>1</v>
      </c>
    </row>
    <row r="1094" spans="3:66" ht="35.1" customHeight="1">
      <c r="C1094" s="65"/>
      <c r="D1094" s="43">
        <f t="shared" si="131"/>
        <v>0</v>
      </c>
      <c r="AM1094" s="968" t="s">
        <v>2634</v>
      </c>
      <c r="AN1094" s="968" t="s">
        <v>1964</v>
      </c>
      <c r="BN1094" s="49">
        <v>1</v>
      </c>
    </row>
    <row r="1095" spans="3:66" ht="35.1" customHeight="1">
      <c r="C1095" s="65"/>
      <c r="D1095" s="43">
        <f t="shared" si="131"/>
        <v>0</v>
      </c>
      <c r="AM1095" s="964" t="s">
        <v>2306</v>
      </c>
      <c r="AN1095" s="964" t="s">
        <v>1964</v>
      </c>
      <c r="BN1095" s="49">
        <v>1</v>
      </c>
    </row>
    <row r="1096" spans="3:66" ht="35.1" customHeight="1">
      <c r="C1096" s="65"/>
      <c r="D1096" s="43">
        <f t="shared" si="131"/>
        <v>0</v>
      </c>
      <c r="AM1096" s="968" t="s">
        <v>2307</v>
      </c>
      <c r="AN1096" s="968" t="s">
        <v>1964</v>
      </c>
      <c r="BN1096" s="49">
        <v>1</v>
      </c>
    </row>
    <row r="1097" spans="3:66" ht="35.1" customHeight="1">
      <c r="C1097" s="65"/>
      <c r="D1097" s="43">
        <f t="shared" si="131"/>
        <v>0</v>
      </c>
      <c r="AM1097" s="964" t="s">
        <v>2308</v>
      </c>
      <c r="AN1097" s="964" t="s">
        <v>1964</v>
      </c>
      <c r="BN1097" s="49">
        <v>1</v>
      </c>
    </row>
    <row r="1098" spans="3:66" ht="35.1" customHeight="1">
      <c r="C1098" s="65"/>
      <c r="D1098" s="43">
        <f t="shared" si="131"/>
        <v>0</v>
      </c>
      <c r="AM1098" s="968" t="s">
        <v>2309</v>
      </c>
      <c r="AN1098" s="968" t="s">
        <v>1964</v>
      </c>
      <c r="BN1098" s="49">
        <v>1</v>
      </c>
    </row>
    <row r="1099" spans="3:66">
      <c r="AM1099" s="964" t="s">
        <v>2310</v>
      </c>
      <c r="AN1099" s="964" t="s">
        <v>1964</v>
      </c>
      <c r="BN1099" s="49">
        <v>1</v>
      </c>
    </row>
    <row r="1100" spans="3:66">
      <c r="AM1100" s="968" t="s">
        <v>2315</v>
      </c>
      <c r="AN1100" s="968" t="s">
        <v>1964</v>
      </c>
      <c r="BN1100" s="49">
        <v>1</v>
      </c>
    </row>
    <row r="1101" spans="3:66">
      <c r="AM1101" s="964" t="s">
        <v>2316</v>
      </c>
      <c r="AN1101" s="964" t="s">
        <v>1964</v>
      </c>
      <c r="BN1101" s="49">
        <v>1</v>
      </c>
    </row>
    <row r="1102" spans="3:66">
      <c r="AM1102" s="968" t="s">
        <v>2317</v>
      </c>
      <c r="AN1102" s="968" t="s">
        <v>1964</v>
      </c>
      <c r="BN1102" s="49">
        <v>1</v>
      </c>
    </row>
    <row r="1103" spans="3:66">
      <c r="AM1103" s="964" t="s">
        <v>2318</v>
      </c>
      <c r="AN1103" s="964" t="s">
        <v>1964</v>
      </c>
      <c r="BN1103" s="49">
        <v>1</v>
      </c>
    </row>
    <row r="1104" spans="3:66">
      <c r="AM1104" s="968" t="s">
        <v>2319</v>
      </c>
      <c r="AN1104" s="968" t="s">
        <v>1964</v>
      </c>
      <c r="BN1104" s="49">
        <v>1</v>
      </c>
    </row>
    <row r="1105" spans="39:66">
      <c r="AM1105" s="964" t="s">
        <v>2320</v>
      </c>
      <c r="AN1105" s="964" t="s">
        <v>1964</v>
      </c>
      <c r="BN1105" s="49">
        <v>1</v>
      </c>
    </row>
    <row r="1106" spans="39:66">
      <c r="AM1106" s="968" t="s">
        <v>2321</v>
      </c>
      <c r="AN1106" s="968" t="s">
        <v>1964</v>
      </c>
      <c r="BN1106" s="49">
        <v>1</v>
      </c>
    </row>
    <row r="1107" spans="39:66">
      <c r="AM1107" s="964" t="s">
        <v>2322</v>
      </c>
      <c r="AN1107" s="964" t="s">
        <v>1964</v>
      </c>
      <c r="BN1107" s="49">
        <v>1</v>
      </c>
    </row>
    <row r="1108" spans="39:66">
      <c r="AM1108" s="968" t="s">
        <v>2323</v>
      </c>
      <c r="AN1108" s="968" t="s">
        <v>1964</v>
      </c>
      <c r="BN1108" s="49">
        <v>1</v>
      </c>
    </row>
    <row r="1109" spans="39:66">
      <c r="AM1109" s="964" t="s">
        <v>2324</v>
      </c>
      <c r="AN1109" s="964" t="s">
        <v>1964</v>
      </c>
      <c r="BN1109" s="49">
        <v>1</v>
      </c>
    </row>
    <row r="1110" spans="39:66">
      <c r="AM1110" s="968" t="s">
        <v>2325</v>
      </c>
      <c r="AN1110" s="968" t="s">
        <v>1964</v>
      </c>
      <c r="BN1110" s="49">
        <v>1</v>
      </c>
    </row>
    <row r="1111" spans="39:66">
      <c r="AM1111" s="964" t="s">
        <v>2326</v>
      </c>
      <c r="AN1111" s="964" t="s">
        <v>1964</v>
      </c>
      <c r="BN1111" s="49">
        <v>1</v>
      </c>
    </row>
    <row r="1112" spans="39:66">
      <c r="AM1112" s="968" t="s">
        <v>2327</v>
      </c>
      <c r="AN1112" s="968" t="s">
        <v>1964</v>
      </c>
      <c r="BN1112" s="49">
        <v>1</v>
      </c>
    </row>
    <row r="1113" spans="39:66">
      <c r="AM1113" s="964" t="s">
        <v>2328</v>
      </c>
      <c r="AN1113" s="964" t="s">
        <v>1964</v>
      </c>
      <c r="BN1113" s="49">
        <v>1</v>
      </c>
    </row>
    <row r="1114" spans="39:66">
      <c r="AM1114" s="968" t="s">
        <v>2329</v>
      </c>
      <c r="AN1114" s="968" t="s">
        <v>1964</v>
      </c>
      <c r="BN1114" s="49">
        <v>1</v>
      </c>
    </row>
    <row r="1115" spans="39:66">
      <c r="AM1115" s="964" t="s">
        <v>2529</v>
      </c>
      <c r="AN1115" s="964" t="s">
        <v>1964</v>
      </c>
      <c r="BN1115" s="49">
        <v>1</v>
      </c>
    </row>
    <row r="1116" spans="39:66">
      <c r="AM1116" s="968" t="s">
        <v>2330</v>
      </c>
      <c r="AN1116" s="968" t="s">
        <v>1964</v>
      </c>
      <c r="BN1116" s="49">
        <v>1</v>
      </c>
    </row>
    <row r="1117" spans="39:66">
      <c r="AM1117" s="964" t="s">
        <v>2331</v>
      </c>
      <c r="AN1117" s="964" t="s">
        <v>1964</v>
      </c>
      <c r="BN1117" s="49">
        <v>1</v>
      </c>
    </row>
    <row r="1118" spans="39:66">
      <c r="AM1118" s="968" t="s">
        <v>2333</v>
      </c>
      <c r="AN1118" s="968" t="s">
        <v>1964</v>
      </c>
      <c r="BN1118" s="49">
        <v>1</v>
      </c>
    </row>
    <row r="1119" spans="39:66">
      <c r="AM1119" s="964" t="s">
        <v>2530</v>
      </c>
      <c r="AN1119" s="964" t="s">
        <v>1964</v>
      </c>
      <c r="BN1119" s="49">
        <v>1</v>
      </c>
    </row>
    <row r="1120" spans="39:66">
      <c r="AM1120" s="968" t="s">
        <v>2531</v>
      </c>
      <c r="AN1120" s="968" t="s">
        <v>1964</v>
      </c>
      <c r="BN1120" s="49">
        <v>1</v>
      </c>
    </row>
    <row r="1121" spans="39:66">
      <c r="AM1121" s="964" t="s">
        <v>2488</v>
      </c>
      <c r="AN1121" s="964" t="s">
        <v>1964</v>
      </c>
      <c r="BN1121" s="49">
        <v>1</v>
      </c>
    </row>
    <row r="1122" spans="39:66">
      <c r="AM1122" s="968" t="s">
        <v>2533</v>
      </c>
      <c r="AN1122" s="968" t="s">
        <v>1964</v>
      </c>
      <c r="BN1122" s="49">
        <v>1</v>
      </c>
    </row>
    <row r="1123" spans="39:66">
      <c r="AM1123" s="964" t="s">
        <v>2489</v>
      </c>
      <c r="AN1123" s="964" t="s">
        <v>1964</v>
      </c>
      <c r="BN1123" s="49">
        <v>1</v>
      </c>
    </row>
    <row r="1124" spans="39:66">
      <c r="AM1124" s="968" t="s">
        <v>2534</v>
      </c>
      <c r="AN1124" s="968" t="s">
        <v>1964</v>
      </c>
      <c r="BN1124" s="49">
        <v>1</v>
      </c>
    </row>
    <row r="1125" spans="39:66">
      <c r="AM1125" s="964" t="s">
        <v>2536</v>
      </c>
      <c r="AN1125" s="964" t="s">
        <v>1964</v>
      </c>
      <c r="BN1125" s="49">
        <v>1</v>
      </c>
    </row>
    <row r="1126" spans="39:66">
      <c r="AM1126" s="968" t="s">
        <v>2537</v>
      </c>
      <c r="AN1126" s="968" t="s">
        <v>1964</v>
      </c>
      <c r="BN1126" s="49">
        <v>1</v>
      </c>
    </row>
    <row r="1127" spans="39:66">
      <c r="AM1127" s="964" t="s">
        <v>2352</v>
      </c>
      <c r="AN1127" s="964" t="s">
        <v>1964</v>
      </c>
      <c r="BN1127" s="49">
        <v>1</v>
      </c>
    </row>
    <row r="1128" spans="39:66">
      <c r="AM1128" s="968" t="s">
        <v>2353</v>
      </c>
      <c r="AN1128" s="968" t="s">
        <v>1964</v>
      </c>
      <c r="BN1128" s="49">
        <v>1</v>
      </c>
    </row>
    <row r="1129" spans="39:66">
      <c r="AM1129" s="964" t="s">
        <v>2354</v>
      </c>
      <c r="AN1129" s="964" t="s">
        <v>1964</v>
      </c>
      <c r="BN1129" s="49">
        <v>1</v>
      </c>
    </row>
    <row r="1130" spans="39:66">
      <c r="AM1130" s="968" t="s">
        <v>2172</v>
      </c>
      <c r="AN1130" s="968" t="s">
        <v>1964</v>
      </c>
      <c r="BN1130" s="49">
        <v>1</v>
      </c>
    </row>
    <row r="1131" spans="39:66">
      <c r="AM1131" s="964" t="s">
        <v>2356</v>
      </c>
      <c r="AN1131" s="964" t="s">
        <v>1964</v>
      </c>
      <c r="BN1131" s="49">
        <v>1</v>
      </c>
    </row>
    <row r="1132" spans="39:66">
      <c r="AM1132" s="968" t="s">
        <v>2358</v>
      </c>
      <c r="AN1132" s="968" t="s">
        <v>1964</v>
      </c>
      <c r="BN1132" s="49">
        <v>1</v>
      </c>
    </row>
    <row r="1133" spans="39:66">
      <c r="AM1133" s="964" t="s">
        <v>2359</v>
      </c>
      <c r="AN1133" s="964" t="s">
        <v>1964</v>
      </c>
      <c r="BN1133" s="49">
        <v>1</v>
      </c>
    </row>
    <row r="1134" spans="39:66">
      <c r="AM1134" s="968" t="s">
        <v>2360</v>
      </c>
      <c r="AN1134" s="968" t="s">
        <v>1964</v>
      </c>
      <c r="BN1134" s="49">
        <v>1</v>
      </c>
    </row>
    <row r="1135" spans="39:66">
      <c r="AM1135" s="964" t="s">
        <v>2361</v>
      </c>
      <c r="AN1135" s="964" t="s">
        <v>1964</v>
      </c>
      <c r="BN1135" s="49">
        <v>1</v>
      </c>
    </row>
    <row r="1136" spans="39:66">
      <c r="AM1136" s="968" t="s">
        <v>2610</v>
      </c>
      <c r="AN1136" s="968" t="s">
        <v>1964</v>
      </c>
      <c r="BN1136" s="49">
        <v>1</v>
      </c>
    </row>
    <row r="1137" spans="1:66">
      <c r="AM1137" s="964" t="s">
        <v>2366</v>
      </c>
      <c r="AN1137" s="964" t="s">
        <v>1964</v>
      </c>
      <c r="BN1137" s="49">
        <v>1</v>
      </c>
    </row>
    <row r="1138" spans="1:66">
      <c r="AM1138" s="968" t="s">
        <v>2367</v>
      </c>
      <c r="AN1138" s="968" t="s">
        <v>1964</v>
      </c>
      <c r="BN1138" s="49">
        <v>1</v>
      </c>
    </row>
    <row r="1139" spans="1:66">
      <c r="AM1139" s="964" t="s">
        <v>2368</v>
      </c>
      <c r="AN1139" s="964" t="s">
        <v>1964</v>
      </c>
      <c r="BN1139" s="49">
        <v>1</v>
      </c>
    </row>
    <row r="1140" spans="1:66">
      <c r="AM1140" s="968" t="s">
        <v>2369</v>
      </c>
      <c r="AN1140" s="968" t="s">
        <v>1964</v>
      </c>
      <c r="BN1140" s="49">
        <v>1</v>
      </c>
    </row>
    <row r="1141" spans="1:66">
      <c r="AM1141" s="964" t="s">
        <v>2370</v>
      </c>
      <c r="AN1141" s="964" t="s">
        <v>1964</v>
      </c>
      <c r="BN1141" s="49">
        <v>1</v>
      </c>
    </row>
    <row r="1142" spans="1:66">
      <c r="AM1142" s="968" t="s">
        <v>2371</v>
      </c>
      <c r="AN1142" s="968" t="s">
        <v>1964</v>
      </c>
      <c r="BN1142" s="49">
        <v>1</v>
      </c>
    </row>
    <row r="1143" spans="1:66">
      <c r="AM1143" s="964" t="s">
        <v>2372</v>
      </c>
      <c r="AN1143" s="964" t="s">
        <v>1964</v>
      </c>
      <c r="BN1143" s="49">
        <v>1</v>
      </c>
    </row>
    <row r="1144" spans="1:66" ht="15.75">
      <c r="BN1144" s="210" t="s">
        <v>637</v>
      </c>
    </row>
    <row r="1145" spans="1:66">
      <c r="A1145" s="49">
        <v>1</v>
      </c>
      <c r="B1145" s="49">
        <v>1</v>
      </c>
      <c r="C1145" s="49">
        <v>1</v>
      </c>
      <c r="D1145" s="49">
        <v>1</v>
      </c>
      <c r="E1145" s="49">
        <v>1</v>
      </c>
      <c r="F1145" s="49">
        <v>1</v>
      </c>
      <c r="G1145" s="49">
        <v>1</v>
      </c>
      <c r="H1145" s="49">
        <v>1</v>
      </c>
      <c r="I1145" s="49">
        <v>1</v>
      </c>
      <c r="J1145" s="49">
        <v>1</v>
      </c>
      <c r="K1145" s="49">
        <v>1</v>
      </c>
      <c r="L1145" s="49">
        <v>1</v>
      </c>
      <c r="M1145" s="49">
        <v>1</v>
      </c>
      <c r="N1145" s="49">
        <v>1</v>
      </c>
      <c r="O1145" s="49">
        <v>1</v>
      </c>
      <c r="P1145" s="49">
        <v>1</v>
      </c>
      <c r="Q1145" s="49">
        <v>1</v>
      </c>
      <c r="R1145" s="49">
        <v>1</v>
      </c>
      <c r="S1145" s="49">
        <v>1</v>
      </c>
      <c r="T1145" s="49">
        <v>1</v>
      </c>
      <c r="U1145" s="49">
        <v>1</v>
      </c>
      <c r="V1145" s="49">
        <v>1</v>
      </c>
      <c r="W1145" s="49">
        <v>1</v>
      </c>
      <c r="X1145" s="49">
        <v>1</v>
      </c>
      <c r="Y1145" s="49">
        <v>1</v>
      </c>
      <c r="Z1145" s="49">
        <v>1</v>
      </c>
      <c r="AA1145" s="49">
        <v>1</v>
      </c>
      <c r="AB1145" s="49">
        <v>1</v>
      </c>
      <c r="AC1145" s="49">
        <v>1</v>
      </c>
      <c r="AD1145" s="49">
        <v>1</v>
      </c>
      <c r="AE1145" s="49">
        <v>1</v>
      </c>
      <c r="AF1145" s="49">
        <v>1</v>
      </c>
      <c r="AG1145" s="49">
        <v>1</v>
      </c>
      <c r="AH1145" s="49">
        <v>1</v>
      </c>
      <c r="AI1145" s="49">
        <v>1</v>
      </c>
      <c r="AJ1145" s="49">
        <v>1</v>
      </c>
      <c r="AK1145" s="49">
        <v>1</v>
      </c>
      <c r="AL1145" s="49">
        <v>1</v>
      </c>
      <c r="AM1145" s="49">
        <v>1</v>
      </c>
      <c r="AN1145" s="49">
        <v>1</v>
      </c>
      <c r="AO1145" s="49">
        <v>1</v>
      </c>
      <c r="AP1145" s="49">
        <v>1</v>
      </c>
      <c r="AQ1145" s="49">
        <v>1</v>
      </c>
      <c r="AR1145" s="49">
        <v>1</v>
      </c>
      <c r="AS1145" s="49">
        <v>1</v>
      </c>
      <c r="AT1145" s="49">
        <v>1</v>
      </c>
      <c r="AU1145" s="49">
        <v>1</v>
      </c>
      <c r="AV1145" s="49">
        <v>1</v>
      </c>
      <c r="AW1145" s="49">
        <v>1</v>
      </c>
      <c r="AX1145" s="49">
        <v>1</v>
      </c>
      <c r="AY1145" s="49">
        <v>1</v>
      </c>
      <c r="AZ1145" s="49">
        <v>1</v>
      </c>
      <c r="BA1145" s="49">
        <v>1</v>
      </c>
      <c r="BB1145" s="49">
        <v>1</v>
      </c>
      <c r="BC1145" s="49">
        <v>1</v>
      </c>
      <c r="BD1145" s="49">
        <v>1</v>
      </c>
      <c r="BE1145" s="49">
        <v>1</v>
      </c>
      <c r="BF1145" s="49">
        <v>1</v>
      </c>
      <c r="BG1145" s="49">
        <v>1</v>
      </c>
      <c r="BH1145" s="49">
        <v>1</v>
      </c>
      <c r="BI1145" s="49">
        <v>1</v>
      </c>
      <c r="BJ1145" s="49">
        <v>1</v>
      </c>
      <c r="BK1145" s="49">
        <v>1</v>
      </c>
      <c r="BL1145" s="49">
        <v>1</v>
      </c>
      <c r="BM1145" s="49">
        <v>1</v>
      </c>
      <c r="BN1145" s="209" t="str">
        <f>ADDRESS(ROW(),COLUMN(),4)</f>
        <v>BN1145</v>
      </c>
    </row>
  </sheetData>
  <mergeCells count="21">
    <mergeCell ref="BA17:BG17"/>
    <mergeCell ref="A1:BM1"/>
    <mergeCell ref="A3:J3"/>
    <mergeCell ref="N3:AK3"/>
    <mergeCell ref="AM3:AV3"/>
    <mergeCell ref="AX3:BM3"/>
    <mergeCell ref="Q5:R5"/>
    <mergeCell ref="AM5:AV7"/>
    <mergeCell ref="C7:C10"/>
    <mergeCell ref="Q7:R7"/>
    <mergeCell ref="Q8:R9"/>
    <mergeCell ref="Q10:R11"/>
    <mergeCell ref="Q12:R13"/>
    <mergeCell ref="C14:D14"/>
    <mergeCell ref="Q14:R15"/>
    <mergeCell ref="C15:D15"/>
    <mergeCell ref="BA18:BG18"/>
    <mergeCell ref="BA19:BG19"/>
    <mergeCell ref="BA20:BG20"/>
    <mergeCell ref="BA21:BG21"/>
    <mergeCell ref="BA22:BG22"/>
  </mergeCells>
  <conditionalFormatting sqref="D18:D617">
    <cfRule type="expression" dxfId="33" priority="1">
      <formula>LEN($U18)&gt;0</formula>
    </cfRule>
  </conditionalFormatting>
  <conditionalFormatting sqref="U18:U617">
    <cfRule type="expression" dxfId="32" priority="2">
      <formula>LEN($U18)&gt;0</formula>
    </cfRule>
  </conditionalFormatting>
  <conditionalFormatting sqref="V18:V617">
    <cfRule type="expression" dxfId="31" priority="3">
      <formula>RIGHT($V18,1)="*"</formula>
    </cfRule>
  </conditionalFormatting>
  <conditionalFormatting sqref="X18:AK617">
    <cfRule type="expression" dxfId="30" priority="4">
      <formula>LEFT(X18,1)="⚠"</formula>
    </cfRule>
  </conditionalFormatting>
  <pageMargins left="0.75" right="0.75" top="1" bottom="1" header="0.5" footer="0.5"/>
  <pageSetup fitToHeight="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6A0D5-416D-4A0F-831A-30AA0AB68048}">
  <sheetPr>
    <pageSetUpPr fitToPage="1"/>
  </sheetPr>
  <dimension ref="A1:BN1145"/>
  <sheetViews>
    <sheetView showGridLines="0" workbookViewId="0">
      <selection activeCell="D10" sqref="D10"/>
    </sheetView>
  </sheetViews>
  <sheetFormatPr baseColWidth="10" defaultColWidth="9.140625" defaultRowHeight="15"/>
  <cols>
    <col min="1" max="1" width="8" style="1" customWidth="1"/>
    <col min="2" max="3" width="70.7109375" style="1" customWidth="1"/>
    <col min="4" max="4" width="44.140625" style="1" customWidth="1"/>
    <col min="5" max="5" width="52.42578125" style="1" customWidth="1"/>
    <col min="6" max="6" width="10" style="2" customWidth="1"/>
    <col min="7" max="7" width="9" style="1" customWidth="1"/>
    <col min="8" max="8" width="70.7109375" style="1" customWidth="1"/>
    <col min="9" max="9" width="10" style="1" customWidth="1"/>
    <col min="10" max="10" width="12" style="1" customWidth="1"/>
    <col min="11" max="11" width="10" style="1" hidden="1" customWidth="1"/>
    <col min="12" max="13" width="50" style="1" hidden="1" customWidth="1"/>
    <col min="14" max="14" width="45" style="1" customWidth="1"/>
    <col min="15" max="16" width="26" style="1" customWidth="1"/>
    <col min="17" max="17" width="34" style="1" customWidth="1"/>
    <col min="18" max="18" width="18" style="1" customWidth="1"/>
    <col min="19" max="20" width="20" style="1" customWidth="1"/>
    <col min="21" max="21" width="34" style="1" customWidth="1"/>
    <col min="22" max="22" width="38" style="1" customWidth="1"/>
    <col min="23" max="23" width="8" style="1" customWidth="1"/>
    <col min="24" max="24" width="14" style="1" customWidth="1"/>
    <col min="25" max="25" width="15" style="1" customWidth="1"/>
    <col min="26" max="26" width="12" style="1" customWidth="1"/>
    <col min="27" max="29" width="14" style="1" customWidth="1"/>
    <col min="30" max="30" width="12" style="1" customWidth="1"/>
    <col min="31" max="31" width="18" style="1" customWidth="1"/>
    <col min="32" max="32" width="12" style="1" customWidth="1"/>
    <col min="33" max="33" width="14" style="1" customWidth="1"/>
    <col min="34" max="36" width="12" style="1" customWidth="1"/>
    <col min="37" max="37" width="14" style="1" customWidth="1"/>
    <col min="38" max="38" width="3" style="1" customWidth="1"/>
    <col min="39" max="39" width="34" style="1" customWidth="1"/>
    <col min="40" max="40" width="18" style="1" customWidth="1"/>
    <col min="41" max="41" width="3" style="1" customWidth="1"/>
    <col min="42" max="42" width="34" style="1" customWidth="1"/>
    <col min="43" max="43" width="24.85546875" style="1" customWidth="1"/>
    <col min="44" max="44" width="35.42578125" style="1" customWidth="1"/>
    <col min="45" max="45" width="3" style="1" customWidth="1"/>
    <col min="46" max="46" width="34" style="1" customWidth="1"/>
    <col min="47" max="47" width="18" style="1" customWidth="1"/>
    <col min="48" max="48" width="43.7109375" style="1" customWidth="1"/>
    <col min="49" max="49" width="14" style="1" customWidth="1"/>
    <col min="50" max="50" width="56.7109375" style="1" customWidth="1"/>
    <col min="51" max="51" width="60.5703125" style="1" customWidth="1"/>
    <col min="52" max="65" width="20" style="1" customWidth="1"/>
    <col min="66" max="16384" width="9.140625" style="1"/>
  </cols>
  <sheetData>
    <row r="1" spans="1:66" ht="30" customHeight="1">
      <c r="A1" s="1083" t="s">
        <v>1919</v>
      </c>
      <c r="B1" s="1084"/>
      <c r="C1" s="1084"/>
      <c r="D1" s="1084"/>
      <c r="E1" s="1084"/>
      <c r="F1" s="1084"/>
      <c r="G1" s="1084"/>
      <c r="H1" s="1084"/>
      <c r="I1" s="1084"/>
      <c r="J1" s="1084"/>
      <c r="K1" s="1084"/>
      <c r="L1" s="1084"/>
      <c r="M1" s="1084"/>
      <c r="N1" s="1084"/>
      <c r="O1" s="1084"/>
      <c r="P1" s="1084"/>
      <c r="Q1" s="1084"/>
      <c r="R1" s="1084"/>
      <c r="S1" s="1084"/>
      <c r="T1" s="1084"/>
      <c r="U1" s="1084"/>
      <c r="V1" s="1084"/>
      <c r="W1" s="1084"/>
      <c r="X1" s="1084"/>
      <c r="Y1" s="1084"/>
      <c r="Z1" s="1084"/>
      <c r="AA1" s="1084"/>
      <c r="AB1" s="1084"/>
      <c r="AC1" s="1084"/>
      <c r="AD1" s="1084"/>
      <c r="AE1" s="1084"/>
      <c r="AF1" s="1084"/>
      <c r="AG1" s="1084"/>
      <c r="AH1" s="1084"/>
      <c r="AI1" s="1084"/>
      <c r="AJ1" s="1084"/>
      <c r="AK1" s="1084"/>
      <c r="AL1" s="1084"/>
      <c r="AM1" s="1084"/>
      <c r="AN1" s="1084"/>
      <c r="AO1" s="1084"/>
      <c r="AP1" s="1084"/>
      <c r="AQ1" s="1084"/>
      <c r="AR1" s="1084"/>
      <c r="AS1" s="1084"/>
      <c r="AT1" s="1084"/>
      <c r="AU1" s="1084"/>
      <c r="AV1" s="1084"/>
      <c r="AW1" s="1084"/>
      <c r="AX1" s="1084"/>
      <c r="AY1" s="1084"/>
      <c r="AZ1" s="1084"/>
      <c r="BA1" s="1084"/>
      <c r="BB1" s="1084"/>
      <c r="BC1" s="1084"/>
      <c r="BD1" s="1084"/>
      <c r="BE1" s="1084"/>
      <c r="BF1" s="1084"/>
      <c r="BG1" s="1084"/>
      <c r="BH1" s="1084"/>
      <c r="BI1" s="1084"/>
      <c r="BJ1" s="1084"/>
      <c r="BK1" s="1084"/>
      <c r="BL1" s="1084"/>
      <c r="BM1" s="1084"/>
      <c r="BN1" s="49">
        <v>1</v>
      </c>
    </row>
    <row r="2" spans="1:66">
      <c r="I2" s="931"/>
      <c r="J2" s="932" t="s">
        <v>1920</v>
      </c>
      <c r="N2" s="933" t="s">
        <v>1921</v>
      </c>
      <c r="BN2" s="49">
        <v>1</v>
      </c>
    </row>
    <row r="3" spans="1:66" ht="18.75">
      <c r="A3" s="1085" t="s">
        <v>1922</v>
      </c>
      <c r="B3" s="1085"/>
      <c r="C3" s="1085"/>
      <c r="D3" s="1085"/>
      <c r="E3" s="1085"/>
      <c r="F3" s="1085"/>
      <c r="G3" s="1085"/>
      <c r="H3" s="1085"/>
      <c r="I3" s="1085"/>
      <c r="J3" s="1085"/>
      <c r="N3" s="1086" t="s">
        <v>1923</v>
      </c>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M3" s="1087" t="s">
        <v>1924</v>
      </c>
      <c r="AN3" s="1087"/>
      <c r="AO3" s="1087"/>
      <c r="AP3" s="1087"/>
      <c r="AQ3" s="1087"/>
      <c r="AR3" s="1087"/>
      <c r="AS3" s="1087"/>
      <c r="AT3" s="1087"/>
      <c r="AU3" s="1087"/>
      <c r="AV3" s="1087"/>
      <c r="AX3" s="1088" t="s">
        <v>1925</v>
      </c>
      <c r="AY3" s="1088"/>
      <c r="AZ3" s="1088"/>
      <c r="BA3" s="1088"/>
      <c r="BB3" s="1088"/>
      <c r="BC3" s="1088"/>
      <c r="BD3" s="1088"/>
      <c r="BE3" s="1088"/>
      <c r="BF3" s="1088"/>
      <c r="BG3" s="1088"/>
      <c r="BH3" s="1088"/>
      <c r="BI3" s="1088"/>
      <c r="BJ3" s="1088"/>
      <c r="BK3" s="1088"/>
      <c r="BL3" s="1088"/>
      <c r="BM3" s="1088"/>
      <c r="BN3" s="49">
        <v>1</v>
      </c>
    </row>
    <row r="4" spans="1:66">
      <c r="BN4" s="49">
        <v>1</v>
      </c>
    </row>
    <row r="5" spans="1:66" ht="15" customHeight="1">
      <c r="A5" s="934" t="s">
        <v>1926</v>
      </c>
      <c r="N5" s="935" t="s">
        <v>1927</v>
      </c>
      <c r="Q5" s="1089" t="s">
        <v>362</v>
      </c>
      <c r="R5" s="1089"/>
      <c r="AG5" s="70" t="s">
        <v>12</v>
      </c>
      <c r="AH5" s="71" t="s">
        <v>376</v>
      </c>
      <c r="AI5" s="43"/>
      <c r="AJ5" s="72" t="s">
        <v>21</v>
      </c>
      <c r="AK5" s="73" t="s">
        <v>377</v>
      </c>
      <c r="AM5" s="1090" t="s">
        <v>1928</v>
      </c>
      <c r="AN5" s="1091"/>
      <c r="AO5" s="1091"/>
      <c r="AP5" s="1091"/>
      <c r="AQ5" s="1091"/>
      <c r="AR5" s="1091"/>
      <c r="AS5" s="1091"/>
      <c r="AT5" s="1091"/>
      <c r="AU5" s="1091"/>
      <c r="AV5" s="1091"/>
      <c r="BA5" s="936" t="s">
        <v>1650</v>
      </c>
      <c r="BN5" s="49">
        <v>1</v>
      </c>
    </row>
    <row r="6" spans="1:66" ht="21">
      <c r="C6" s="937" t="s">
        <v>978</v>
      </c>
      <c r="Q6" s="938" t="s">
        <v>1929</v>
      </c>
      <c r="T6" s="1" t="s">
        <v>981</v>
      </c>
      <c r="AG6" s="75" t="s">
        <v>379</v>
      </c>
      <c r="AH6" s="76" t="s">
        <v>380</v>
      </c>
      <c r="AI6" s="43"/>
      <c r="AJ6" s="77" t="s">
        <v>17</v>
      </c>
      <c r="AK6" s="78" t="s">
        <v>381</v>
      </c>
      <c r="AM6" s="1091"/>
      <c r="AN6" s="1091"/>
      <c r="AO6" s="1091"/>
      <c r="AP6" s="1091"/>
      <c r="AQ6" s="1091"/>
      <c r="AR6" s="1091"/>
      <c r="AS6" s="1091"/>
      <c r="AT6" s="1091"/>
      <c r="AU6" s="1091"/>
      <c r="AV6" s="1091"/>
      <c r="BN6" s="49">
        <v>1</v>
      </c>
    </row>
    <row r="7" spans="1:66" ht="18.75">
      <c r="C7" s="1092" t="s">
        <v>979</v>
      </c>
      <c r="Q7" s="1093" t="str">
        <f>B13</f>
        <v>colonne B</v>
      </c>
      <c r="R7" s="1093"/>
      <c r="AG7" s="205" t="s">
        <v>670</v>
      </c>
      <c r="AH7" s="170" t="s">
        <v>549</v>
      </c>
      <c r="AI7" s="43"/>
      <c r="AJ7" s="204" t="s">
        <v>596</v>
      </c>
      <c r="AK7" s="171" t="s">
        <v>597</v>
      </c>
      <c r="AM7" s="1091"/>
      <c r="AN7" s="1091"/>
      <c r="AO7" s="1091"/>
      <c r="AP7" s="1091"/>
      <c r="AQ7" s="1091"/>
      <c r="AR7" s="1091"/>
      <c r="AS7" s="1091"/>
      <c r="AT7" s="1091"/>
      <c r="AU7" s="1091"/>
      <c r="AV7" s="1091"/>
      <c r="BA7" s="140" t="s">
        <v>1930</v>
      </c>
      <c r="BN7" s="49">
        <v>1</v>
      </c>
    </row>
    <row r="8" spans="1:66" ht="15" customHeight="1">
      <c r="C8" s="1092"/>
      <c r="Q8" s="1094" t="s">
        <v>1931</v>
      </c>
      <c r="R8" s="1094"/>
      <c r="T8" s="1" t="s">
        <v>1932</v>
      </c>
      <c r="AG8" s="80" t="s">
        <v>382</v>
      </c>
      <c r="AH8" s="81" t="s">
        <v>383</v>
      </c>
      <c r="AI8" s="43"/>
      <c r="AJ8" s="82" t="s">
        <v>11</v>
      </c>
      <c r="AK8" s="83" t="s">
        <v>384</v>
      </c>
      <c r="BN8" s="49">
        <v>1</v>
      </c>
    </row>
    <row r="9" spans="1:66">
      <c r="C9" s="1092"/>
      <c r="Q9" s="1094"/>
      <c r="R9" s="1094"/>
      <c r="AG9" s="86" t="s">
        <v>386</v>
      </c>
      <c r="AH9" s="87" t="s">
        <v>387</v>
      </c>
      <c r="AI9" s="43"/>
      <c r="AJ9" s="88" t="s">
        <v>388</v>
      </c>
      <c r="AK9" s="89" t="s">
        <v>389</v>
      </c>
      <c r="BE9" s="618" t="s">
        <v>925</v>
      </c>
      <c r="BF9" s="209" t="str">
        <f>BN1145</f>
        <v>BN1145</v>
      </c>
      <c r="BN9" s="49">
        <v>1</v>
      </c>
    </row>
    <row r="10" spans="1:66" ht="15" customHeight="1">
      <c r="C10" s="1092"/>
      <c r="Q10" s="1094" t="s">
        <v>1933</v>
      </c>
      <c r="R10" s="1094"/>
      <c r="T10" s="1" t="s">
        <v>1928</v>
      </c>
      <c r="AG10" s="90" t="s">
        <v>14</v>
      </c>
      <c r="AH10" s="91" t="s">
        <v>392</v>
      </c>
      <c r="AI10" s="43"/>
      <c r="AJ10" s="92" t="s">
        <v>13</v>
      </c>
      <c r="AK10" s="93" t="s">
        <v>393</v>
      </c>
      <c r="BN10" s="49">
        <v>1</v>
      </c>
    </row>
    <row r="11" spans="1:66" ht="21">
      <c r="C11" s="628" t="str">
        <f ca="1">" Largeur de cette colonne : " &amp; INDEX(CELL("largeur",C11),1,1)&amp; IF( INDEX(CELL("largeur",C11),1,1)&gt; G11, " - Colonne trop large de " &amp; ( INDEX(CELL("largeur",C11),1,1) - G11), IF( INDEX(CELL("largeur",C11),1,1) &lt; G11, " - Élargissez la colonne à " &amp; G11, " Largeur correcte"))</f>
        <v xml:space="preserve"> Largeur de cette colonne : 70 Largeur correcte</v>
      </c>
      <c r="D11" s="937"/>
      <c r="F11" s="939" t="s">
        <v>1934</v>
      </c>
      <c r="G11" s="940">
        <v>70</v>
      </c>
      <c r="H11" s="629" t="str">
        <f>"◄• Cellule "&amp;ADDRESS(ROW(G11),COLUMN(G11),4)&amp; "  Saisissez  la largeur du document dans lequel vous collerez ensuite le texte. "</f>
        <v xml:space="preserve">◄• Cellule G11  Saisissez  la largeur du document dans lequel vous collerez ensuite le texte. </v>
      </c>
      <c r="N11" s="939" t="s">
        <v>1935</v>
      </c>
      <c r="O11" s="941" cm="1">
        <f t="array" ref="O11">SUMPRODUCT(--(LEN(TRIM(SUBSTITUTE(H18:H617&amp;"",CHAR(160)," ")))&gt;0))</f>
        <v>0</v>
      </c>
      <c r="Q11" s="1094"/>
      <c r="R11" s="1094"/>
      <c r="AG11" s="96" t="s">
        <v>20</v>
      </c>
      <c r="AH11" s="97" t="s">
        <v>395</v>
      </c>
      <c r="AI11" s="43"/>
      <c r="AJ11" s="98" t="s">
        <v>19</v>
      </c>
      <c r="AK11" s="99" t="s">
        <v>396</v>
      </c>
      <c r="BN11" s="49">
        <v>1</v>
      </c>
    </row>
    <row r="12" spans="1:66" ht="15" customHeight="1">
      <c r="F12" s="939" t="s">
        <v>1936</v>
      </c>
      <c r="G12" s="942">
        <f>COUNTIF(B18:B317,"&lt;&gt;")</f>
        <v>0</v>
      </c>
      <c r="N12" s="939" t="s">
        <v>1937</v>
      </c>
      <c r="O12" s="941" cm="1">
        <f t="array" ref="O12">SUMPRODUCT(--(LEN(TRIM(SUBSTITUTE(U18:U617&amp;"",CHAR(160)," ")))&gt;0))</f>
        <v>0</v>
      </c>
      <c r="Q12" s="1095" t="str">
        <f>" RÉCUPÉREZ VOTRE TEXTE  "&amp;C13&amp;" et "&amp;D13</f>
        <v xml:space="preserve"> RÉCUPÉREZ VOTRE TEXTE  colonne C et colonne D</v>
      </c>
      <c r="R12" s="1095"/>
      <c r="BN12" s="49">
        <v>1</v>
      </c>
    </row>
    <row r="13" spans="1:66" ht="15.75" customHeight="1">
      <c r="B13" s="943" t="str">
        <f>"colonne "&amp;SUBSTITUTE(ADDRESS(1,COLUMN(),4),"1","")</f>
        <v>colonne B</v>
      </c>
      <c r="C13" s="943" t="str">
        <f>"colonne "&amp;SUBSTITUTE(ADDRESS(1,COLUMN(),4),"1","")</f>
        <v>colonne C</v>
      </c>
      <c r="D13" s="943" t="str">
        <f>"colonne "&amp;SUBSTITUTE(ADDRESS(1,COLUMN(),4),"1","")</f>
        <v>colonne D</v>
      </c>
      <c r="F13" s="939" t="s">
        <v>1938</v>
      </c>
      <c r="G13" s="940">
        <v>40</v>
      </c>
      <c r="H13" s="629" t="str">
        <f>"◄• Cellule "&amp;ADDRESS(ROW(G13),COLUMN(G13),4)&amp; "  saisissez un nombre de caractères par lignes"</f>
        <v>◄• Cellule G13  saisissez un nombre de caractères par lignes</v>
      </c>
      <c r="N13" s="939" t="s">
        <v>1939</v>
      </c>
      <c r="O13" s="941">
        <f>COUNTIF(AM18:AM1500,"&lt;&gt;")</f>
        <v>1127</v>
      </c>
      <c r="Q13" s="1095"/>
      <c r="R13" s="1095"/>
      <c r="X13" s="944" t="s">
        <v>372</v>
      </c>
      <c r="Y13" s="945" t="str">
        <f ca="1">CELL("nomfichier")</f>
        <v>D:\Données\1.UPRT\0-UPRT.fait\1-UPRT.FR-SITE-WEB\ff-fiches-fabrications\ff.fiches.fabrication.2023\ffr.restaurant.2023\[A_ALLERGENES_28 Juin.2026.18h30.xlsx]ALLERGENES.1</v>
      </c>
      <c r="BN13" s="49">
        <v>1</v>
      </c>
    </row>
    <row r="14" spans="1:66" ht="21" customHeight="1">
      <c r="B14" s="946" t="s">
        <v>359</v>
      </c>
      <c r="C14" s="1096" t="s">
        <v>361</v>
      </c>
      <c r="D14" s="1097"/>
      <c r="F14" s="1"/>
      <c r="N14" s="939" t="s">
        <v>1940</v>
      </c>
      <c r="O14" s="941">
        <f>COUNTIF(AP18:AP300,"&lt;&gt;")</f>
        <v>85</v>
      </c>
      <c r="Q14" s="1092" t="s">
        <v>980</v>
      </c>
      <c r="R14" s="1092"/>
      <c r="BN14" s="49">
        <v>1</v>
      </c>
    </row>
    <row r="15" spans="1:66" ht="18.75">
      <c r="B15" s="947" t="s">
        <v>360</v>
      </c>
      <c r="C15" s="1098" t="s">
        <v>1941</v>
      </c>
      <c r="D15" s="1098"/>
      <c r="Q15" s="1092"/>
      <c r="R15" s="1092"/>
      <c r="X15" s="170" t="s">
        <v>549</v>
      </c>
      <c r="Y15" s="81" t="s">
        <v>383</v>
      </c>
      <c r="Z15" s="171" t="s">
        <v>597</v>
      </c>
      <c r="AA15" s="83" t="s">
        <v>384</v>
      </c>
      <c r="AB15" s="71" t="s">
        <v>376</v>
      </c>
      <c r="AC15" s="93" t="s">
        <v>393</v>
      </c>
      <c r="AD15" s="91" t="s">
        <v>392</v>
      </c>
      <c r="AE15" s="87" t="s">
        <v>387</v>
      </c>
      <c r="AF15" s="76" t="s">
        <v>380</v>
      </c>
      <c r="AG15" s="948" t="s">
        <v>381</v>
      </c>
      <c r="AH15" s="89" t="s">
        <v>389</v>
      </c>
      <c r="AI15" s="99" t="s">
        <v>396</v>
      </c>
      <c r="AJ15" s="97" t="s">
        <v>395</v>
      </c>
      <c r="AK15" s="73" t="s">
        <v>377</v>
      </c>
      <c r="BN15" s="49">
        <v>1</v>
      </c>
    </row>
    <row r="16" spans="1:66">
      <c r="C16" s="949"/>
      <c r="D16" s="930"/>
      <c r="BN16" s="49">
        <v>1</v>
      </c>
    </row>
    <row r="17" spans="1:66" ht="35.1" customHeight="1">
      <c r="A17" s="950" t="s">
        <v>1942</v>
      </c>
      <c r="B17" s="950" t="s">
        <v>1943</v>
      </c>
      <c r="C17" s="951" t="s">
        <v>1944</v>
      </c>
      <c r="D17" s="951" t="str">
        <f t="shared" ref="D17:D80" si="0">U17</f>
        <v>Allergènes détectés</v>
      </c>
      <c r="E17" s="950" t="s">
        <v>1945</v>
      </c>
      <c r="F17" s="950" t="s">
        <v>1946</v>
      </c>
      <c r="G17" s="950" t="s">
        <v>1947</v>
      </c>
      <c r="H17" s="950" t="s">
        <v>1948</v>
      </c>
      <c r="I17" s="950" t="s">
        <v>1946</v>
      </c>
      <c r="J17" s="950" t="s">
        <v>1949</v>
      </c>
      <c r="K17" s="952" t="s">
        <v>1950</v>
      </c>
      <c r="L17" s="952" t="s">
        <v>1951</v>
      </c>
      <c r="M17" s="952" t="s">
        <v>1952</v>
      </c>
      <c r="N17" s="951" t="s">
        <v>1953</v>
      </c>
      <c r="O17" s="951" t="s">
        <v>1954</v>
      </c>
      <c r="P17" s="951" t="s">
        <v>1955</v>
      </c>
      <c r="Q17" s="951" t="s">
        <v>1956</v>
      </c>
      <c r="R17" s="951" t="s">
        <v>1957</v>
      </c>
      <c r="S17" s="951" t="s">
        <v>1958</v>
      </c>
      <c r="T17" s="951" t="s">
        <v>1959</v>
      </c>
      <c r="U17" s="951" t="s">
        <v>1960</v>
      </c>
      <c r="V17" s="951" t="s">
        <v>1944</v>
      </c>
      <c r="W17" s="951" t="s">
        <v>1961</v>
      </c>
      <c r="X17" s="951" t="s">
        <v>1962</v>
      </c>
      <c r="Y17" s="951" t="s">
        <v>1963</v>
      </c>
      <c r="Z17" s="951" t="s">
        <v>1964</v>
      </c>
      <c r="AA17" s="951" t="s">
        <v>1965</v>
      </c>
      <c r="AB17" s="951" t="s">
        <v>1966</v>
      </c>
      <c r="AC17" s="951" t="s">
        <v>1967</v>
      </c>
      <c r="AD17" s="951" t="s">
        <v>1597</v>
      </c>
      <c r="AE17" s="951" t="s">
        <v>1968</v>
      </c>
      <c r="AF17" s="951" t="s">
        <v>1969</v>
      </c>
      <c r="AG17" s="951" t="s">
        <v>1970</v>
      </c>
      <c r="AH17" s="951" t="s">
        <v>1971</v>
      </c>
      <c r="AI17" s="951" t="s">
        <v>1972</v>
      </c>
      <c r="AJ17" s="951" t="s">
        <v>1973</v>
      </c>
      <c r="AK17" s="951" t="s">
        <v>1974</v>
      </c>
      <c r="AM17" s="953" t="s">
        <v>425</v>
      </c>
      <c r="AN17" s="953" t="s">
        <v>1584</v>
      </c>
      <c r="AP17" s="954" t="s">
        <v>1975</v>
      </c>
      <c r="AQ17" s="954" t="s">
        <v>1976</v>
      </c>
      <c r="AR17" s="954" t="s">
        <v>1977</v>
      </c>
      <c r="AT17" s="955" t="s">
        <v>1978</v>
      </c>
      <c r="AU17" s="955" t="s">
        <v>1979</v>
      </c>
      <c r="AV17" s="955" t="s">
        <v>1977</v>
      </c>
      <c r="AX17" s="956" t="s">
        <v>1980</v>
      </c>
      <c r="AY17" s="956" t="s">
        <v>817</v>
      </c>
      <c r="BA17" s="1082" t="s">
        <v>1981</v>
      </c>
      <c r="BB17" s="1082"/>
      <c r="BC17" s="1082"/>
      <c r="BD17" s="1082"/>
      <c r="BE17" s="1082"/>
      <c r="BF17" s="1082"/>
      <c r="BG17" s="1082"/>
      <c r="BN17" s="49">
        <v>1</v>
      </c>
    </row>
    <row r="18" spans="1:66" ht="35.1" customHeight="1">
      <c r="A18" s="957" t="str">
        <f>IF(B18="","",COUNTIF(B18:B18,"&lt;&gt;"))</f>
        <v/>
      </c>
      <c r="B18" s="958"/>
      <c r="C18" s="959" t="str">
        <f>V18</f>
        <v/>
      </c>
      <c r="D18" s="960" t="str">
        <f t="shared" si="0"/>
        <v/>
      </c>
      <c r="E18" s="961" t="str">
        <f t="shared" ref="E18:E81" si="1">IF(B18="","",TRIM(SUBSTITUTE(SUBSTITUTE(SUBSTITUTE(CLEAN(B18),CHAR(160)," "),CHAR(10)," "),CHAR(13)," ")))</f>
        <v/>
      </c>
      <c r="F18" s="962" t="str">
        <f t="shared" ref="F18:F81" si="2">IF(E18="","",LEN(E18))</f>
        <v/>
      </c>
      <c r="G18" s="963" t="str">
        <f>IF(H18="","",COUNTIF(H18:H18,"&lt;&gt;"))</f>
        <v/>
      </c>
      <c r="H18" s="958" t="str" cm="1">
        <f t="array" ref="H18">IF(L18="","",IF(LEN(L18)&lt;=MAX(10,G13),L18,IFERROR(LEFT(L18,LOOKUP(2,1/(MID(L18,ROW(1:500),1)=" ")/(ROW(1:500)&lt;=MAX(10,G13)),ROW(1:500))-1),LEFT(L18,MAX(10,G13)))))</f>
        <v/>
      </c>
      <c r="I18" s="963" t="str">
        <f t="shared" ref="I18:I81" si="3">IF(H18="","",LEN(H18))</f>
        <v/>
      </c>
      <c r="J18" s="963" t="str">
        <f t="shared" ref="J18:J81" si="4">IF(H18="","",K18)</f>
        <v/>
      </c>
      <c r="K18" s="964" t="str">
        <f>IF(MAX(A18:A317)=0,"",1)</f>
        <v/>
      </c>
      <c r="L18" s="965" t="str">
        <f>IF(K18="","",INDEX(E18:E317,MATCH(K18,A18:A317,0)))</f>
        <v/>
      </c>
      <c r="M18" s="965" t="str">
        <f t="shared" ref="M18:M81" si="5">IF(L18="","",IF(LEN(L18)&lt;=LEN(H18),"",TRIM(MID(L18,LEN(H18)+1,9999))))</f>
        <v/>
      </c>
      <c r="N18" s="966" t="str">
        <f t="shared" ref="N18:N81" si="6">IF(H18="","",H18)</f>
        <v/>
      </c>
      <c r="O18" s="967" t="str">
        <f t="shared" ref="O18:O81" si="7">IF(N18="","",LOWER(CLEAN(SUBSTITUTE(SUBSTITUTE(SUBSTITUTE(N18,CHAR(160)," "),CHAR(10)," "),CHAR(13)," "))))</f>
        <v/>
      </c>
      <c r="P18" s="967" t="str">
        <f t="shared" ref="P18:P81" si="8">IF(N18="","",SUBSTITUTE(SUBSTITUTE(SUBSTITUTE(SUBSTITUTE(SUBSTITUTE(SUBSTITUTE(SUBSTITUTE(SUBSTITUTE(SUBSTITUTE(SUBSTITUTE(SUBSTITUTE(SUBSTITUTE(SUBSTITUTE(SUBSTITUTE(SUBSTITUTE(SUBSTITUTE(SUBSTITUTE(SUBSTITUTE(SUBSTITUTE(SUBSTITUTE(SUBSTITUTE(SUBSTITUTE(SUBSTITUTE(O18,"à","a"),"â","a"),"ä","a"),"á","a"),"ç","c"),"œ","oe"),"æ","ae"),"é","e"),"è","e"),"ê","e"),"ë","e"),"í","i"),"î","i"),"ï","i"),"ì","i"),"ô","o"),"ö","o"),"ó","o"),"ò","o"),"ù","u"),"û","u"),"ü","u"),"ñ","n"))</f>
        <v/>
      </c>
      <c r="Q18" s="966" t="str">
        <f t="shared" ref="Q18:Q81" si="9">IF(N18="","","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18,"’"," "),"."," "),","," "),";"," "),":"," "),"/"," "),"("," "),")"," "),"-"," "),"_"," "),"!"," "),"?"," "),"*"," "),"["," "),"]"," "),"{"," "),"}"," "),"&lt;"," "),"&gt;"," "),"="," "),"+"," "),"•"," "),"►"," "),"▼"," "),"▲"," "),"◄"," "),"«"," "),"»"," "),"“"," "),"”"," "),CHAR(39)," "),CHAR(34)," "),"  "," "),"  "," "),"  "," "),"  "," "))&amp;" ")</f>
        <v/>
      </c>
      <c r="R18" s="967" t="str">
        <f>IF(N18="","",IF(COUNTIF(AP18:AP300,TRIM(Q18))&gt;0,"EXCLUSION EXACTE",""))</f>
        <v/>
      </c>
      <c r="S18" s="967" t="str" cm="1">
        <f t="array" ref="S18">IF(N18="","",IF(SUMPRODUCT(--(AP18:AP300&lt;&gt;""),--ISNUMBER(SEARCH(" "&amp;AP18:AP300&amp;" ",Q18)))&gt;0,"BLOQUE MOLLUSQUES",""))</f>
        <v/>
      </c>
      <c r="T18" s="967" t="str" cm="1">
        <f t="array" ref="T18">IF(N18="","",IF(SUMPRODUCT(--(AT18:AT300&lt;&gt;""),--ISNUMBER(SEARCH(" "&amp;AT18:AT300&amp;" ",Q18)))&gt;0,"FORCE MOLLUSQUES",""))</f>
        <v/>
      </c>
      <c r="U18" s="966" t="str">
        <f t="shared" ref="U18:U81" si="10">IF(N18="","",IF(COUNTIF(X18:AK18,"⚠*")=0,"",TRIM(X18&amp;" "&amp;Y18&amp;" "&amp;Z18&amp;" "&amp;AA18&amp;" "&amp;AB18&amp;" "&amp;AC18&amp;" "&amp;AD18&amp;" "&amp;AE18&amp;" "&amp;AF18&amp;" "&amp;AG18&amp;" "&amp;AH18&amp;" "&amp;AI18&amp;" "&amp;AJ18&amp;" "&amp;AK18)))</f>
        <v/>
      </c>
      <c r="V18" s="966" t="str">
        <f>IF(H18="","",N18&amp;IF(U18&lt;&gt;""," *",""))</f>
        <v/>
      </c>
      <c r="W18" s="967" t="str">
        <f t="shared" ref="W18:W81" si="11">IF(N18="","",COUNTIF(X18:AK18,"⚠*"))</f>
        <v/>
      </c>
      <c r="X18" s="967" t="str" cm="1">
        <f t="array" ref="X18">IF(N18="","",IF(R18&lt;&gt;"","",IF(SUMPRODUCT(--(AN18:AN1500=X17),--(AM18:AM1500&lt;&gt;""),--ISNUMBER(SEARCH(" "&amp;AM18:AM1500&amp;" ",Q18)))&gt;0,X17,"")))</f>
        <v/>
      </c>
      <c r="Y18" s="967" t="str" cm="1">
        <f t="array" ref="Y18">IF(N18="","",IF(R18&lt;&gt;"","",IF(SUMPRODUCT(--(AN18:AN1500=Y17),--(AM18:AM1500&lt;&gt;""),--ISNUMBER(SEARCH(" "&amp;AM18:AM1500&amp;" ",Q18)))&gt;0,Y17,"")))</f>
        <v/>
      </c>
      <c r="Z18" s="967" t="str" cm="1">
        <f t="array" ref="Z18">IF(N18="","",IF(R18&lt;&gt;"","",IF(SUMPRODUCT(--(AN18:AN1500=Z17),--(AM18:AM1500&lt;&gt;""),--ISNUMBER(SEARCH(" "&amp;AM18:AM1500&amp;" ",Q18)))&gt;0,Z17,"")))</f>
        <v/>
      </c>
      <c r="AA18" s="967" t="str" cm="1">
        <f t="array" ref="AA18">IF(N18="","",IF(R18&lt;&gt;"","",IF(SUMPRODUCT(--(AN18:AN1500=AA17),--(AM18:AM1500&lt;&gt;""),--ISNUMBER(SEARCH(" "&amp;AM18:AM1500&amp;" ",Q18)))&gt;0,AA17,"")))</f>
        <v/>
      </c>
      <c r="AB18" s="967" t="str" cm="1">
        <f t="array" ref="AB18">IF(N18="","",IF(R18&lt;&gt;"","",IF(SUMPRODUCT(--(AN18:AN1500=AB17),--(AM18:AM1500&lt;&gt;""),--ISNUMBER(SEARCH(" "&amp;AM18:AM1500&amp;" ",Q18)))&gt;0,AB17,"")))</f>
        <v/>
      </c>
      <c r="AC18" s="967" t="str" cm="1">
        <f t="array" ref="AC18">IF(N18="","",IF(R18&lt;&gt;"","",IF(SUMPRODUCT(--(AN18:AN1500=AC17),--(AM18:AM1500&lt;&gt;""),--ISNUMBER(SEARCH(" "&amp;AM18:AM1500&amp;" ",Q18)))&gt;0,AC17,"")))</f>
        <v/>
      </c>
      <c r="AD18" s="967" t="str" cm="1">
        <f t="array" ref="AD18">IF(N18="","",IF(R18&lt;&gt;"","",IF(SUMPRODUCT(--(AN18:AN1500=AD17),--(AM18:AM1500&lt;&gt;""),--ISNUMBER(SEARCH(" "&amp;AM18:AM1500&amp;" ",Q18)))&gt;0,AD17,"")))</f>
        <v/>
      </c>
      <c r="AE18" s="967" t="str" cm="1">
        <f t="array" ref="AE18">IF(N18="","",IF(R18&lt;&gt;"","",IF(SUMPRODUCT(--(AN18:AN1500=AE17),--(AM18:AM1500&lt;&gt;""),--ISNUMBER(SEARCH(" "&amp;AM18:AM1500&amp;" ",Q18)))&gt;0,AE17,"")))</f>
        <v/>
      </c>
      <c r="AF18" s="967" t="str" cm="1">
        <f t="array" ref="AF18">IF(N18="","",IF(R18&lt;&gt;"","",IF(SUMPRODUCT(--(AN18:AN1500=AF17),--(AM18:AM1500&lt;&gt;""),--ISNUMBER(SEARCH(" "&amp;AM18:AM1500&amp;" ",Q18)))&gt;0,AF17,"")))</f>
        <v/>
      </c>
      <c r="AG18" s="967" t="str" cm="1">
        <f t="array" ref="AG18">IF(N18="","",IF(R18&lt;&gt;"","",IF(SUMPRODUCT(--(AN18:AN1500=AG17),--(AM18:AM1500&lt;&gt;""),--ISNUMBER(SEARCH(" "&amp;AM18:AM1500&amp;" ",Q18)))&gt;0,AG17,"")))</f>
        <v/>
      </c>
      <c r="AH18" s="967" t="str" cm="1">
        <f t="array" ref="AH18">IF(N18="","",IF(R18&lt;&gt;"","",IF(SUMPRODUCT(--(AN18:AN1500=AH17),--(AM18:AM1500&lt;&gt;""),--ISNUMBER(SEARCH(" "&amp;AM18:AM1500&amp;" ",Q18)))&gt;0,AH17,"")))</f>
        <v/>
      </c>
      <c r="AI18" s="967" t="str" cm="1">
        <f t="array" ref="AI18">IF(N18="","",IF(R18&lt;&gt;"","",IF(SUMPRODUCT(--(AN18:AN1500=AI17),--(AM18:AM1500&lt;&gt;""),--ISNUMBER(SEARCH(" "&amp;AM18:AM1500&amp;" ",Q18)))&gt;0,AI17,"")))</f>
        <v/>
      </c>
      <c r="AJ18" s="967" t="str" cm="1">
        <f t="array" ref="AJ18">IF(N18="","",IF(R18&lt;&gt;"","",IF(SUMPRODUCT(--(AN18:AN1500=AJ17),--(AM18:AM1500&lt;&gt;""),--ISNUMBER(SEARCH(" "&amp;AM18:AM1500&amp;" ",Q18)))&gt;0,AJ17,"")))</f>
        <v/>
      </c>
      <c r="AK18" s="967" t="str" cm="1">
        <f t="array" ref="AK18">IF(N18="","",IF(T18&lt;&gt;"",AK17,IF(S18&lt;&gt;"","",IF(R18&lt;&gt;"","",IF(SUMPRODUCT(--(AN18:AN1500=AK17),--(AM18:AM1500&lt;&gt;""),--ISNUMBER(SEARCH(" "&amp;AM18:AM1500&amp;" ",Q18)))&gt;0,AK17,"")))))</f>
        <v/>
      </c>
      <c r="AM18" s="968" t="s">
        <v>28</v>
      </c>
      <c r="AN18" s="968" t="s">
        <v>1966</v>
      </c>
      <c r="AP18" s="969" t="s">
        <v>996</v>
      </c>
      <c r="AQ18" s="969" t="s">
        <v>1982</v>
      </c>
      <c r="AR18" s="969" t="s">
        <v>1983</v>
      </c>
      <c r="AT18" s="970" t="s">
        <v>1984</v>
      </c>
      <c r="AU18" s="970" t="s">
        <v>1974</v>
      </c>
      <c r="AV18" s="970" t="s">
        <v>1985</v>
      </c>
      <c r="AX18" s="971" t="s">
        <v>1986</v>
      </c>
      <c r="AY18" s="972" t="s">
        <v>1987</v>
      </c>
      <c r="BA18" s="1081" t="s">
        <v>1988</v>
      </c>
      <c r="BB18" s="1081"/>
      <c r="BC18" s="1081"/>
      <c r="BD18" s="1081"/>
      <c r="BE18" s="1081"/>
      <c r="BF18" s="1081"/>
      <c r="BG18" s="1081"/>
      <c r="BN18" s="49">
        <v>1</v>
      </c>
    </row>
    <row r="19" spans="1:66" ht="35.1" customHeight="1">
      <c r="A19" s="973" t="str">
        <f>IF(B19="","",COUNTIF(B18:B19,"&lt;&gt;"))</f>
        <v/>
      </c>
      <c r="B19" s="965"/>
      <c r="C19" s="974" t="str">
        <f t="shared" ref="C19:C82" si="12">V19</f>
        <v/>
      </c>
      <c r="D19" s="975" t="str">
        <f t="shared" si="0"/>
        <v/>
      </c>
      <c r="E19" s="976" t="str">
        <f t="shared" si="1"/>
        <v/>
      </c>
      <c r="F19" s="977" t="str">
        <f t="shared" si="2"/>
        <v/>
      </c>
      <c r="G19" s="964" t="str">
        <f>IF(H19="","",COUNTIF(H18:H19,"&lt;&gt;"))</f>
        <v/>
      </c>
      <c r="H19" s="965" t="str" cm="1">
        <f t="array" ref="H19">IF(L19="","",IF(LEN(L19)&lt;=MAX(10,G13),L19,IFERROR(LEFT(L19,LOOKUP(2,1/(MID(L19,ROW(1:500),1)=" ")/(ROW(1:500)&lt;=MAX(10,G13)),ROW(1:500))-1),LEFT(L19,MAX(10,G13)))))</f>
        <v/>
      </c>
      <c r="I19" s="964" t="str">
        <f t="shared" si="3"/>
        <v/>
      </c>
      <c r="J19" s="964" t="str">
        <f t="shared" si="4"/>
        <v/>
      </c>
      <c r="K19" s="964" t="str">
        <f>IF(M18&lt;&gt;"",K18,IF(K18&lt;MAX(A18:A317),K18+1,""))</f>
        <v/>
      </c>
      <c r="L19" s="965" t="str">
        <f>IF(K19="","",IF(M18&lt;&gt;"",M18,INDEX(E18:E317,MATCH(K19,A18:A317,0))))</f>
        <v/>
      </c>
      <c r="M19" s="965" t="str">
        <f t="shared" si="5"/>
        <v/>
      </c>
      <c r="N19" s="965" t="str">
        <f t="shared" si="6"/>
        <v/>
      </c>
      <c r="O19" s="964" t="str">
        <f t="shared" si="7"/>
        <v/>
      </c>
      <c r="P19" s="964" t="str">
        <f t="shared" si="8"/>
        <v/>
      </c>
      <c r="Q19" s="965" t="str">
        <f t="shared" si="9"/>
        <v/>
      </c>
      <c r="R19" s="964" t="str">
        <f>IF(N19="","",IF(COUNTIF(AP18:AP300,TRIM(Q19))&gt;0,"EXCLUSION EXACTE",""))</f>
        <v/>
      </c>
      <c r="S19" s="964" t="str" cm="1">
        <f t="array" ref="S19">IF(N19="","",IF(SUMPRODUCT(--(AP18:AP300&lt;&gt;""),--ISNUMBER(SEARCH(" "&amp;AP18:AP300&amp;" ",Q19)))&gt;0,"BLOQUE MOLLUSQUES",""))</f>
        <v/>
      </c>
      <c r="T19" s="964" t="str" cm="1">
        <f t="array" ref="T19">IF(N19="","",IF(SUMPRODUCT(--(AT18:AT300&lt;&gt;""),--ISNUMBER(SEARCH(" "&amp;AT18:AT300&amp;" ",Q19)))&gt;0,"FORCE MOLLUSQUES",""))</f>
        <v/>
      </c>
      <c r="U19" s="965" t="str">
        <f t="shared" si="10"/>
        <v/>
      </c>
      <c r="V19" s="965" t="str">
        <f t="shared" ref="V19:V82" si="13">IF(N19="","",N19&amp;IF(U19&lt;&gt;""," *",""))</f>
        <v/>
      </c>
      <c r="W19" s="964" t="str">
        <f t="shared" si="11"/>
        <v/>
      </c>
      <c r="X19" s="964" t="str" cm="1">
        <f t="array" ref="X19">IF(N19="","",IF(R19&lt;&gt;"","",IF(SUMPRODUCT(--(AN18:AN1500=X17),--(AM18:AM1500&lt;&gt;""),--ISNUMBER(SEARCH(" "&amp;AM18:AM1500&amp;" ",Q19)))&gt;0,X17,"")))</f>
        <v/>
      </c>
      <c r="Y19" s="964" t="str" cm="1">
        <f t="array" ref="Y19">IF(N19="","",IF(R19&lt;&gt;"","",IF(SUMPRODUCT(--(AN18:AN1500=Y17),--(AM18:AM1500&lt;&gt;""),--ISNUMBER(SEARCH(" "&amp;AM18:AM1500&amp;" ",Q19)))&gt;0,Y17,"")))</f>
        <v/>
      </c>
      <c r="Z19" s="964" t="str" cm="1">
        <f t="array" ref="Z19">IF(N19="","",IF(R19&lt;&gt;"","",IF(SUMPRODUCT(--(AN18:AN1500=Z17),--(AM18:AM1500&lt;&gt;""),--ISNUMBER(SEARCH(" "&amp;AM18:AM1500&amp;" ",Q19)))&gt;0,Z17,"")))</f>
        <v/>
      </c>
      <c r="AA19" s="964" t="str" cm="1">
        <f t="array" ref="AA19">IF(N19="","",IF(R19&lt;&gt;"","",IF(SUMPRODUCT(--(AN18:AN1500=AA17),--(AM18:AM1500&lt;&gt;""),--ISNUMBER(SEARCH(" "&amp;AM18:AM1500&amp;" ",Q19)))&gt;0,AA17,"")))</f>
        <v/>
      </c>
      <c r="AB19" s="964" t="str" cm="1">
        <f t="array" ref="AB19">IF(N19="","",IF(R19&lt;&gt;"","",IF(SUMPRODUCT(--(AN18:AN1500=AB17),--(AM18:AM1500&lt;&gt;""),--ISNUMBER(SEARCH(" "&amp;AM18:AM1500&amp;" ",Q19)))&gt;0,AB17,"")))</f>
        <v/>
      </c>
      <c r="AC19" s="964" t="str" cm="1">
        <f t="array" ref="AC19">IF(N19="","",IF(R19&lt;&gt;"","",IF(SUMPRODUCT(--(AN18:AN1500=AC17),--(AM18:AM1500&lt;&gt;""),--ISNUMBER(SEARCH(" "&amp;AM18:AM1500&amp;" ",Q19)))&gt;0,AC17,"")))</f>
        <v/>
      </c>
      <c r="AD19" s="964" t="str" cm="1">
        <f t="array" ref="AD19">IF(N19="","",IF(R19&lt;&gt;"","",IF(SUMPRODUCT(--(AN18:AN1500=AD17),--(AM18:AM1500&lt;&gt;""),--ISNUMBER(SEARCH(" "&amp;AM18:AM1500&amp;" ",Q19)))&gt;0,AD17,"")))</f>
        <v/>
      </c>
      <c r="AE19" s="964" t="str" cm="1">
        <f t="array" ref="AE19">IF(N19="","",IF(R19&lt;&gt;"","",IF(SUMPRODUCT(--(AN18:AN1500=AE17),--(AM18:AM1500&lt;&gt;""),--ISNUMBER(SEARCH(" "&amp;AM18:AM1500&amp;" ",Q19)))&gt;0,AE17,"")))</f>
        <v/>
      </c>
      <c r="AF19" s="964" t="str" cm="1">
        <f t="array" ref="AF19">IF(N19="","",IF(R19&lt;&gt;"","",IF(SUMPRODUCT(--(AN18:AN1500=AF17),--(AM18:AM1500&lt;&gt;""),--ISNUMBER(SEARCH(" "&amp;AM18:AM1500&amp;" ",Q19)))&gt;0,AF17,"")))</f>
        <v/>
      </c>
      <c r="AG19" s="964" t="str" cm="1">
        <f t="array" ref="AG19">IF(N19="","",IF(R19&lt;&gt;"","",IF(SUMPRODUCT(--(AN18:AN1500=AG17),--(AM18:AM1500&lt;&gt;""),--ISNUMBER(SEARCH(" "&amp;AM18:AM1500&amp;" ",Q19)))&gt;0,AG17,"")))</f>
        <v/>
      </c>
      <c r="AH19" s="964" t="str" cm="1">
        <f t="array" ref="AH19">IF(N19="","",IF(R19&lt;&gt;"","",IF(SUMPRODUCT(--(AN18:AN1500=AH17),--(AM18:AM1500&lt;&gt;""),--ISNUMBER(SEARCH(" "&amp;AM18:AM1500&amp;" ",Q19)))&gt;0,AH17,"")))</f>
        <v/>
      </c>
      <c r="AI19" s="964" t="str" cm="1">
        <f t="array" ref="AI19">IF(N19="","",IF(R19&lt;&gt;"","",IF(SUMPRODUCT(--(AN18:AN1500=AI17),--(AM18:AM1500&lt;&gt;""),--ISNUMBER(SEARCH(" "&amp;AM18:AM1500&amp;" ",Q19)))&gt;0,AI17,"")))</f>
        <v/>
      </c>
      <c r="AJ19" s="964" t="str" cm="1">
        <f t="array" ref="AJ19">IF(N19="","",IF(R19&lt;&gt;"","",IF(SUMPRODUCT(--(AN18:AN1500=AJ17),--(AM18:AM1500&lt;&gt;""),--ISNUMBER(SEARCH(" "&amp;AM18:AM1500&amp;" ",Q19)))&gt;0,AJ17,"")))</f>
        <v/>
      </c>
      <c r="AK19" s="964" t="str" cm="1">
        <f t="array" ref="AK19">IF(N19="","",IF(T19&lt;&gt;"",AK17,IF(S19&lt;&gt;"","",IF(R19&lt;&gt;"","",IF(SUMPRODUCT(--(AN18:AN1500=AK17),--(AM18:AM1500&lt;&gt;""),--ISNUMBER(SEARCH(" "&amp;AM18:AM1500&amp;" ",Q19)))&gt;0,AK17,"")))))</f>
        <v/>
      </c>
      <c r="AM19" s="964" t="s">
        <v>2</v>
      </c>
      <c r="AN19" s="964" t="s">
        <v>1966</v>
      </c>
      <c r="AP19" s="964" t="s">
        <v>1989</v>
      </c>
      <c r="AQ19" s="964" t="s">
        <v>1982</v>
      </c>
      <c r="AR19" s="964" t="s">
        <v>1983</v>
      </c>
      <c r="AT19" s="964" t="s">
        <v>1990</v>
      </c>
      <c r="AU19" s="964" t="s">
        <v>1974</v>
      </c>
      <c r="AV19" s="964" t="s">
        <v>1985</v>
      </c>
      <c r="AX19" s="978" t="s">
        <v>1991</v>
      </c>
      <c r="AY19" s="965" t="s">
        <v>1992</v>
      </c>
      <c r="BA19" s="1081" t="s">
        <v>1993</v>
      </c>
      <c r="BB19" s="1081"/>
      <c r="BC19" s="1081"/>
      <c r="BD19" s="1081"/>
      <c r="BE19" s="1081"/>
      <c r="BF19" s="1081"/>
      <c r="BG19" s="1081"/>
      <c r="BN19" s="49">
        <v>1</v>
      </c>
    </row>
    <row r="20" spans="1:66" ht="35.1" customHeight="1">
      <c r="A20" s="957" t="str">
        <f>IF(B20="","",COUNTIF(B18:B20,"&lt;&gt;"))</f>
        <v/>
      </c>
      <c r="B20" s="958"/>
      <c r="C20" s="974" t="str">
        <f t="shared" si="12"/>
        <v/>
      </c>
      <c r="D20" s="975" t="str">
        <f t="shared" si="0"/>
        <v/>
      </c>
      <c r="E20" s="961" t="str">
        <f t="shared" si="1"/>
        <v/>
      </c>
      <c r="F20" s="962" t="str">
        <f t="shared" si="2"/>
        <v/>
      </c>
      <c r="G20" s="963" t="str">
        <f>IF(H20="","",COUNTIF(H18:H20,"&lt;&gt;"))</f>
        <v/>
      </c>
      <c r="H20" s="958" t="str" cm="1">
        <f t="array" ref="H20">IF(L20="","",IF(LEN(L20)&lt;=MAX(10,G13),L20,IFERROR(LEFT(L20,LOOKUP(2,1/(MID(L20,ROW(1:500),1)=" ")/(ROW(1:500)&lt;=MAX(10,G13)),ROW(1:500))-1),LEFT(L20,MAX(10,G13)))))</f>
        <v/>
      </c>
      <c r="I20" s="963" t="str">
        <f t="shared" si="3"/>
        <v/>
      </c>
      <c r="J20" s="963" t="str">
        <f t="shared" si="4"/>
        <v/>
      </c>
      <c r="K20" s="964" t="str">
        <f>IF(M19&lt;&gt;"",K19,IF(K19&lt;MAX(A18:A317),K19+1,""))</f>
        <v/>
      </c>
      <c r="L20" s="965" t="str">
        <f>IF(K20="","",IF(M19&lt;&gt;"",M19,INDEX(E18:E317,MATCH(K20,A18:A317,0))))</f>
        <v/>
      </c>
      <c r="M20" s="965" t="str">
        <f t="shared" si="5"/>
        <v/>
      </c>
      <c r="N20" s="966" t="str">
        <f t="shared" si="6"/>
        <v/>
      </c>
      <c r="O20" s="967" t="str">
        <f t="shared" si="7"/>
        <v/>
      </c>
      <c r="P20" s="967" t="str">
        <f t="shared" si="8"/>
        <v/>
      </c>
      <c r="Q20" s="966" t="str">
        <f t="shared" si="9"/>
        <v/>
      </c>
      <c r="R20" s="967" t="str">
        <f>IF(N20="","",IF(COUNTIF(AP18:AP300,TRIM(Q20))&gt;0,"EXCLUSION EXACTE",""))</f>
        <v/>
      </c>
      <c r="S20" s="967" t="str" cm="1">
        <f t="array" ref="S20">IF(N20="","",IF(SUMPRODUCT(--(AP18:AP300&lt;&gt;""),--ISNUMBER(SEARCH(" "&amp;AP18:AP300&amp;" ",Q20)))&gt;0,"BLOQUE MOLLUSQUES",""))</f>
        <v/>
      </c>
      <c r="T20" s="967" t="str" cm="1">
        <f t="array" ref="T20">IF(N20="","",IF(SUMPRODUCT(--(AT18:AT300&lt;&gt;""),--ISNUMBER(SEARCH(" "&amp;AT18:AT300&amp;" ",Q20)))&gt;0,"FORCE MOLLUSQUES",""))</f>
        <v/>
      </c>
      <c r="U20" s="966" t="str">
        <f t="shared" si="10"/>
        <v/>
      </c>
      <c r="V20" s="966" t="str">
        <f t="shared" si="13"/>
        <v/>
      </c>
      <c r="W20" s="967" t="str">
        <f t="shared" si="11"/>
        <v/>
      </c>
      <c r="X20" s="967" t="str" cm="1">
        <f t="array" ref="X20">IF(N20="","",IF(R20&lt;&gt;"","",IF(SUMPRODUCT(--(AN18:AN1500=X17),--(AM18:AM1500&lt;&gt;""),--ISNUMBER(SEARCH(" "&amp;AM18:AM1500&amp;" ",Q20)))&gt;0,X17,"")))</f>
        <v/>
      </c>
      <c r="Y20" s="967" t="str" cm="1">
        <f t="array" ref="Y20">IF(N20="","",IF(R20&lt;&gt;"","",IF(SUMPRODUCT(--(AN18:AN1500=Y17),--(AM18:AM1500&lt;&gt;""),--ISNUMBER(SEARCH(" "&amp;AM18:AM1500&amp;" ",Q20)))&gt;0,Y17,"")))</f>
        <v/>
      </c>
      <c r="Z20" s="967" t="str" cm="1">
        <f t="array" ref="Z20">IF(N20="","",IF(R20&lt;&gt;"","",IF(SUMPRODUCT(--(AN18:AN1500=Z17),--(AM18:AM1500&lt;&gt;""),--ISNUMBER(SEARCH(" "&amp;AM18:AM1500&amp;" ",Q20)))&gt;0,Z17,"")))</f>
        <v/>
      </c>
      <c r="AA20" s="967" t="str" cm="1">
        <f t="array" ref="AA20">IF(N20="","",IF(R20&lt;&gt;"","",IF(SUMPRODUCT(--(AN18:AN1500=AA17),--(AM18:AM1500&lt;&gt;""),--ISNUMBER(SEARCH(" "&amp;AM18:AM1500&amp;" ",Q20)))&gt;0,AA17,"")))</f>
        <v/>
      </c>
      <c r="AB20" s="967" t="str" cm="1">
        <f t="array" ref="AB20">IF(N20="","",IF(R20&lt;&gt;"","",IF(SUMPRODUCT(--(AN18:AN1500=AB17),--(AM18:AM1500&lt;&gt;""),--ISNUMBER(SEARCH(" "&amp;AM18:AM1500&amp;" ",Q20)))&gt;0,AB17,"")))</f>
        <v/>
      </c>
      <c r="AC20" s="967" t="str" cm="1">
        <f t="array" ref="AC20">IF(N20="","",IF(R20&lt;&gt;"","",IF(SUMPRODUCT(--(AN18:AN1500=AC17),--(AM18:AM1500&lt;&gt;""),--ISNUMBER(SEARCH(" "&amp;AM18:AM1500&amp;" ",Q20)))&gt;0,AC17,"")))</f>
        <v/>
      </c>
      <c r="AD20" s="967" t="str" cm="1">
        <f t="array" ref="AD20">IF(N20="","",IF(R20&lt;&gt;"","",IF(SUMPRODUCT(--(AN18:AN1500=AD17),--(AM18:AM1500&lt;&gt;""),--ISNUMBER(SEARCH(" "&amp;AM18:AM1500&amp;" ",Q20)))&gt;0,AD17,"")))</f>
        <v/>
      </c>
      <c r="AE20" s="967" t="str" cm="1">
        <f t="array" ref="AE20">IF(N20="","",IF(R20&lt;&gt;"","",IF(SUMPRODUCT(--(AN18:AN1500=AE17),--(AM18:AM1500&lt;&gt;""),--ISNUMBER(SEARCH(" "&amp;AM18:AM1500&amp;" ",Q20)))&gt;0,AE17,"")))</f>
        <v/>
      </c>
      <c r="AF20" s="967" t="str" cm="1">
        <f t="array" ref="AF20">IF(N20="","",IF(R20&lt;&gt;"","",IF(SUMPRODUCT(--(AN18:AN1500=AF17),--(AM18:AM1500&lt;&gt;""),--ISNUMBER(SEARCH(" "&amp;AM18:AM1500&amp;" ",Q20)))&gt;0,AF17,"")))</f>
        <v/>
      </c>
      <c r="AG20" s="967" t="str" cm="1">
        <f t="array" ref="AG20">IF(N20="","",IF(R20&lt;&gt;"","",IF(SUMPRODUCT(--(AN18:AN1500=AG17),--(AM18:AM1500&lt;&gt;""),--ISNUMBER(SEARCH(" "&amp;AM18:AM1500&amp;" ",Q20)))&gt;0,AG17,"")))</f>
        <v/>
      </c>
      <c r="AH20" s="967" t="str" cm="1">
        <f t="array" ref="AH20">IF(N20="","",IF(R20&lt;&gt;"","",IF(SUMPRODUCT(--(AN18:AN1500=AH17),--(AM18:AM1500&lt;&gt;""),--ISNUMBER(SEARCH(" "&amp;AM18:AM1500&amp;" ",Q20)))&gt;0,AH17,"")))</f>
        <v/>
      </c>
      <c r="AI20" s="967" t="str" cm="1">
        <f t="array" ref="AI20">IF(N20="","",IF(R20&lt;&gt;"","",IF(SUMPRODUCT(--(AN18:AN1500=AI17),--(AM18:AM1500&lt;&gt;""),--ISNUMBER(SEARCH(" "&amp;AM18:AM1500&amp;" ",Q20)))&gt;0,AI17,"")))</f>
        <v/>
      </c>
      <c r="AJ20" s="967" t="str" cm="1">
        <f t="array" ref="AJ20">IF(N20="","",IF(R20&lt;&gt;"","",IF(SUMPRODUCT(--(AN18:AN1500=AJ17),--(AM18:AM1500&lt;&gt;""),--ISNUMBER(SEARCH(" "&amp;AM18:AM1500&amp;" ",Q20)))&gt;0,AJ17,"")))</f>
        <v/>
      </c>
      <c r="AK20" s="967" t="str" cm="1">
        <f t="array" ref="AK20">IF(N20="","",IF(T20&lt;&gt;"",AK17,IF(S20&lt;&gt;"","",IF(R20&lt;&gt;"","",IF(SUMPRODUCT(--(AN18:AN1500=AK17),--(AM18:AM1500&lt;&gt;""),--ISNUMBER(SEARCH(" "&amp;AM18:AM1500&amp;" ",Q20)))&gt;0,AK17,"")))))</f>
        <v/>
      </c>
      <c r="AM20" s="968" t="s">
        <v>65</v>
      </c>
      <c r="AN20" s="968" t="s">
        <v>1966</v>
      </c>
      <c r="AP20" s="969" t="s">
        <v>1994</v>
      </c>
      <c r="AQ20" s="969" t="s">
        <v>1982</v>
      </c>
      <c r="AR20" s="969" t="s">
        <v>1983</v>
      </c>
      <c r="AT20" s="970" t="s">
        <v>1995</v>
      </c>
      <c r="AU20" s="970" t="s">
        <v>1974</v>
      </c>
      <c r="AV20" s="970" t="s">
        <v>1985</v>
      </c>
      <c r="AX20" s="971" t="s">
        <v>1996</v>
      </c>
      <c r="AY20" s="972" t="s">
        <v>1997</v>
      </c>
      <c r="BA20" s="1081" t="s">
        <v>1998</v>
      </c>
      <c r="BB20" s="1081"/>
      <c r="BC20" s="1081"/>
      <c r="BD20" s="1081"/>
      <c r="BE20" s="1081"/>
      <c r="BF20" s="1081"/>
      <c r="BG20" s="1081"/>
      <c r="BN20" s="49">
        <v>1</v>
      </c>
    </row>
    <row r="21" spans="1:66" ht="35.1" customHeight="1">
      <c r="A21" s="973" t="str">
        <f>IF(B21="","",COUNTIF(B18:B21,"&lt;&gt;"))</f>
        <v/>
      </c>
      <c r="B21" s="965"/>
      <c r="C21" s="974" t="str">
        <f t="shared" si="12"/>
        <v/>
      </c>
      <c r="D21" s="975" t="str">
        <f t="shared" si="0"/>
        <v/>
      </c>
      <c r="E21" s="976" t="str">
        <f t="shared" si="1"/>
        <v/>
      </c>
      <c r="F21" s="977" t="str">
        <f t="shared" si="2"/>
        <v/>
      </c>
      <c r="G21" s="964" t="str">
        <f>IF(H21="","",COUNTIF(H18:H21,"&lt;&gt;"))</f>
        <v/>
      </c>
      <c r="H21" s="965" t="str" cm="1">
        <f t="array" ref="H21">IF(L21="","",IF(LEN(L21)&lt;=MAX(10,G13),L21,IFERROR(LEFT(L21,LOOKUP(2,1/(MID(L21,ROW(1:500),1)=" ")/(ROW(1:500)&lt;=MAX(10,G13)),ROW(1:500))-1),LEFT(L21,MAX(10,G13)))))</f>
        <v/>
      </c>
      <c r="I21" s="964" t="str">
        <f t="shared" si="3"/>
        <v/>
      </c>
      <c r="J21" s="964" t="str">
        <f t="shared" si="4"/>
        <v/>
      </c>
      <c r="K21" s="964" t="str">
        <f>IF(M20&lt;&gt;"",K20,IF(K20&lt;MAX(A18:A317),K20+1,""))</f>
        <v/>
      </c>
      <c r="L21" s="965" t="str">
        <f>IF(K21="","",IF(M20&lt;&gt;"",M20,INDEX(E18:E317,MATCH(K21,A18:A317,0))))</f>
        <v/>
      </c>
      <c r="M21" s="965" t="str">
        <f t="shared" si="5"/>
        <v/>
      </c>
      <c r="N21" s="965" t="str">
        <f t="shared" si="6"/>
        <v/>
      </c>
      <c r="O21" s="964" t="str">
        <f t="shared" si="7"/>
        <v/>
      </c>
      <c r="P21" s="964" t="str">
        <f t="shared" si="8"/>
        <v/>
      </c>
      <c r="Q21" s="965" t="str">
        <f t="shared" si="9"/>
        <v/>
      </c>
      <c r="R21" s="964" t="str">
        <f>IF(N21="","",IF(COUNTIF(AP18:AP300,TRIM(Q21))&gt;0,"EXCLUSION EXACTE",""))</f>
        <v/>
      </c>
      <c r="S21" s="964" t="str" cm="1">
        <f t="array" ref="S21">IF(N21="","",IF(SUMPRODUCT(--(AP18:AP300&lt;&gt;""),--ISNUMBER(SEARCH(" "&amp;AP18:AP300&amp;" ",Q21)))&gt;0,"BLOQUE MOLLUSQUES",""))</f>
        <v/>
      </c>
      <c r="T21" s="964" t="str" cm="1">
        <f t="array" ref="T21">IF(N21="","",IF(SUMPRODUCT(--(AT18:AT300&lt;&gt;""),--ISNUMBER(SEARCH(" "&amp;AT18:AT300&amp;" ",Q21)))&gt;0,"FORCE MOLLUSQUES",""))</f>
        <v/>
      </c>
      <c r="U21" s="965" t="str">
        <f t="shared" si="10"/>
        <v/>
      </c>
      <c r="V21" s="965" t="str">
        <f t="shared" si="13"/>
        <v/>
      </c>
      <c r="W21" s="964" t="str">
        <f t="shared" si="11"/>
        <v/>
      </c>
      <c r="X21" s="964" t="str" cm="1">
        <f t="array" ref="X21">IF(N21="","",IF(R21&lt;&gt;"","",IF(SUMPRODUCT(--(AN18:AN1500=X17),--(AM18:AM1500&lt;&gt;""),--ISNUMBER(SEARCH(" "&amp;AM18:AM1500&amp;" ",Q21)))&gt;0,X17,"")))</f>
        <v/>
      </c>
      <c r="Y21" s="964" t="str" cm="1">
        <f t="array" ref="Y21">IF(N21="","",IF(R21&lt;&gt;"","",IF(SUMPRODUCT(--(AN18:AN1500=Y17),--(AM18:AM1500&lt;&gt;""),--ISNUMBER(SEARCH(" "&amp;AM18:AM1500&amp;" ",Q21)))&gt;0,Y17,"")))</f>
        <v/>
      </c>
      <c r="Z21" s="964" t="str" cm="1">
        <f t="array" ref="Z21">IF(N21="","",IF(R21&lt;&gt;"","",IF(SUMPRODUCT(--(AN18:AN1500=Z17),--(AM18:AM1500&lt;&gt;""),--ISNUMBER(SEARCH(" "&amp;AM18:AM1500&amp;" ",Q21)))&gt;0,Z17,"")))</f>
        <v/>
      </c>
      <c r="AA21" s="964" t="str" cm="1">
        <f t="array" ref="AA21">IF(N21="","",IF(R21&lt;&gt;"","",IF(SUMPRODUCT(--(AN18:AN1500=AA17),--(AM18:AM1500&lt;&gt;""),--ISNUMBER(SEARCH(" "&amp;AM18:AM1500&amp;" ",Q21)))&gt;0,AA17,"")))</f>
        <v/>
      </c>
      <c r="AB21" s="964" t="str" cm="1">
        <f t="array" ref="AB21">IF(N21="","",IF(R21&lt;&gt;"","",IF(SUMPRODUCT(--(AN18:AN1500=AB17),--(AM18:AM1500&lt;&gt;""),--ISNUMBER(SEARCH(" "&amp;AM18:AM1500&amp;" ",Q21)))&gt;0,AB17,"")))</f>
        <v/>
      </c>
      <c r="AC21" s="964" t="str" cm="1">
        <f t="array" ref="AC21">IF(N21="","",IF(R21&lt;&gt;"","",IF(SUMPRODUCT(--(AN18:AN1500=AC17),--(AM18:AM1500&lt;&gt;""),--ISNUMBER(SEARCH(" "&amp;AM18:AM1500&amp;" ",Q21)))&gt;0,AC17,"")))</f>
        <v/>
      </c>
      <c r="AD21" s="964" t="str" cm="1">
        <f t="array" ref="AD21">IF(N21="","",IF(R21&lt;&gt;"","",IF(SUMPRODUCT(--(AN18:AN1500=AD17),--(AM18:AM1500&lt;&gt;""),--ISNUMBER(SEARCH(" "&amp;AM18:AM1500&amp;" ",Q21)))&gt;0,AD17,"")))</f>
        <v/>
      </c>
      <c r="AE21" s="964" t="str" cm="1">
        <f t="array" ref="AE21">IF(N21="","",IF(R21&lt;&gt;"","",IF(SUMPRODUCT(--(AN18:AN1500=AE17),--(AM18:AM1500&lt;&gt;""),--ISNUMBER(SEARCH(" "&amp;AM18:AM1500&amp;" ",Q21)))&gt;0,AE17,"")))</f>
        <v/>
      </c>
      <c r="AF21" s="964" t="str" cm="1">
        <f t="array" ref="AF21">IF(N21="","",IF(R21&lt;&gt;"","",IF(SUMPRODUCT(--(AN18:AN1500=AF17),--(AM18:AM1500&lt;&gt;""),--ISNUMBER(SEARCH(" "&amp;AM18:AM1500&amp;" ",Q21)))&gt;0,AF17,"")))</f>
        <v/>
      </c>
      <c r="AG21" s="964" t="str" cm="1">
        <f t="array" ref="AG21">IF(N21="","",IF(R21&lt;&gt;"","",IF(SUMPRODUCT(--(AN18:AN1500=AG17),--(AM18:AM1500&lt;&gt;""),--ISNUMBER(SEARCH(" "&amp;AM18:AM1500&amp;" ",Q21)))&gt;0,AG17,"")))</f>
        <v/>
      </c>
      <c r="AH21" s="964" t="str" cm="1">
        <f t="array" ref="AH21">IF(N21="","",IF(R21&lt;&gt;"","",IF(SUMPRODUCT(--(AN18:AN1500=AH17),--(AM18:AM1500&lt;&gt;""),--ISNUMBER(SEARCH(" "&amp;AM18:AM1500&amp;" ",Q21)))&gt;0,AH17,"")))</f>
        <v/>
      </c>
      <c r="AI21" s="964" t="str" cm="1">
        <f t="array" ref="AI21">IF(N21="","",IF(R21&lt;&gt;"","",IF(SUMPRODUCT(--(AN18:AN1500=AI17),--(AM18:AM1500&lt;&gt;""),--ISNUMBER(SEARCH(" "&amp;AM18:AM1500&amp;" ",Q21)))&gt;0,AI17,"")))</f>
        <v/>
      </c>
      <c r="AJ21" s="964" t="str" cm="1">
        <f t="array" ref="AJ21">IF(N21="","",IF(R21&lt;&gt;"","",IF(SUMPRODUCT(--(AN18:AN1500=AJ17),--(AM18:AM1500&lt;&gt;""),--ISNUMBER(SEARCH(" "&amp;AM18:AM1500&amp;" ",Q21)))&gt;0,AJ17,"")))</f>
        <v/>
      </c>
      <c r="AK21" s="964" t="str" cm="1">
        <f t="array" ref="AK21">IF(N21="","",IF(T21&lt;&gt;"",AK17,IF(S21&lt;&gt;"","",IF(R21&lt;&gt;"","",IF(SUMPRODUCT(--(AN18:AN1500=AK17),--(AM18:AM1500&lt;&gt;""),--ISNUMBER(SEARCH(" "&amp;AM18:AM1500&amp;" ",Q21)))&gt;0,AK17,"")))))</f>
        <v/>
      </c>
      <c r="AM21" s="964" t="s">
        <v>58</v>
      </c>
      <c r="AN21" s="964" t="s">
        <v>1966</v>
      </c>
      <c r="AP21" s="964" t="s">
        <v>1999</v>
      </c>
      <c r="AQ21" s="964" t="s">
        <v>1982</v>
      </c>
      <c r="AR21" s="964" t="s">
        <v>1983</v>
      </c>
      <c r="AT21" s="964" t="s">
        <v>2000</v>
      </c>
      <c r="AU21" s="964" t="s">
        <v>1974</v>
      </c>
      <c r="AV21" s="964" t="s">
        <v>1985</v>
      </c>
      <c r="AX21" s="978" t="s">
        <v>2001</v>
      </c>
      <c r="AY21" s="965" t="s">
        <v>2002</v>
      </c>
      <c r="BA21" s="1081" t="s">
        <v>2003</v>
      </c>
      <c r="BB21" s="1081"/>
      <c r="BC21" s="1081"/>
      <c r="BD21" s="1081"/>
      <c r="BE21" s="1081"/>
      <c r="BF21" s="1081"/>
      <c r="BG21" s="1081"/>
      <c r="BN21" s="49">
        <v>1</v>
      </c>
    </row>
    <row r="22" spans="1:66" ht="35.1" customHeight="1">
      <c r="A22" s="957" t="str">
        <f>IF(B22="","",COUNTIF(B18:B22,"&lt;&gt;"))</f>
        <v/>
      </c>
      <c r="B22" s="958"/>
      <c r="C22" s="974" t="str">
        <f t="shared" si="12"/>
        <v/>
      </c>
      <c r="D22" s="975" t="str">
        <f t="shared" si="0"/>
        <v/>
      </c>
      <c r="E22" s="961" t="str">
        <f t="shared" si="1"/>
        <v/>
      </c>
      <c r="F22" s="962" t="str">
        <f t="shared" si="2"/>
        <v/>
      </c>
      <c r="G22" s="963" t="str">
        <f>IF(H22="","",COUNTIF(H18:H22,"&lt;&gt;"))</f>
        <v/>
      </c>
      <c r="H22" s="958" t="str" cm="1">
        <f t="array" ref="H22">IF(L22="","",IF(LEN(L22)&lt;=MAX(10,G13),L22,IFERROR(LEFT(L22,LOOKUP(2,1/(MID(L22,ROW(1:500),1)=" ")/(ROW(1:500)&lt;=MAX(10,G13)),ROW(1:500))-1),LEFT(L22,MAX(10,G13)))))</f>
        <v/>
      </c>
      <c r="I22" s="963" t="str">
        <f t="shared" si="3"/>
        <v/>
      </c>
      <c r="J22" s="963" t="str">
        <f t="shared" si="4"/>
        <v/>
      </c>
      <c r="K22" s="964" t="str">
        <f>IF(M21&lt;&gt;"",K21,IF(K21&lt;MAX(A18:A317),K21+1,""))</f>
        <v/>
      </c>
      <c r="L22" s="965" t="str">
        <f>IF(K22="","",IF(M21&lt;&gt;"",M21,INDEX(E18:E317,MATCH(K22,A18:A317,0))))</f>
        <v/>
      </c>
      <c r="M22" s="965" t="str">
        <f t="shared" si="5"/>
        <v/>
      </c>
      <c r="N22" s="966" t="str">
        <f t="shared" si="6"/>
        <v/>
      </c>
      <c r="O22" s="967" t="str">
        <f t="shared" si="7"/>
        <v/>
      </c>
      <c r="P22" s="967" t="str">
        <f t="shared" si="8"/>
        <v/>
      </c>
      <c r="Q22" s="966" t="str">
        <f t="shared" si="9"/>
        <v/>
      </c>
      <c r="R22" s="967" t="str">
        <f>IF(N22="","",IF(COUNTIF(AP18:AP300,TRIM(Q22))&gt;0,"EXCLUSION EXACTE",""))</f>
        <v/>
      </c>
      <c r="S22" s="967" t="str" cm="1">
        <f t="array" ref="S22">IF(N22="","",IF(SUMPRODUCT(--(AP18:AP300&lt;&gt;""),--ISNUMBER(SEARCH(" "&amp;AP18:AP300&amp;" ",Q22)))&gt;0,"BLOQUE MOLLUSQUES",""))</f>
        <v/>
      </c>
      <c r="T22" s="967" t="str" cm="1">
        <f t="array" ref="T22">IF(N22="","",IF(SUMPRODUCT(--(AT18:AT300&lt;&gt;""),--ISNUMBER(SEARCH(" "&amp;AT18:AT300&amp;" ",Q22)))&gt;0,"FORCE MOLLUSQUES",""))</f>
        <v/>
      </c>
      <c r="U22" s="966" t="str">
        <f t="shared" si="10"/>
        <v/>
      </c>
      <c r="V22" s="966" t="str">
        <f t="shared" si="13"/>
        <v/>
      </c>
      <c r="W22" s="967" t="str">
        <f t="shared" si="11"/>
        <v/>
      </c>
      <c r="X22" s="967" t="str" cm="1">
        <f t="array" ref="X22">IF(N22="","",IF(R22&lt;&gt;"","",IF(SUMPRODUCT(--(AN18:AN1500=X17),--(AM18:AM1500&lt;&gt;""),--ISNUMBER(SEARCH(" "&amp;AM18:AM1500&amp;" ",Q22)))&gt;0,X17,"")))</f>
        <v/>
      </c>
      <c r="Y22" s="967" t="str" cm="1">
        <f t="array" ref="Y22">IF(N22="","",IF(R22&lt;&gt;"","",IF(SUMPRODUCT(--(AN18:AN1500=Y17),--(AM18:AM1500&lt;&gt;""),--ISNUMBER(SEARCH(" "&amp;AM18:AM1500&amp;" ",Q22)))&gt;0,Y17,"")))</f>
        <v/>
      </c>
      <c r="Z22" s="967" t="str" cm="1">
        <f t="array" ref="Z22">IF(N22="","",IF(R22&lt;&gt;"","",IF(SUMPRODUCT(--(AN18:AN1500=Z17),--(AM18:AM1500&lt;&gt;""),--ISNUMBER(SEARCH(" "&amp;AM18:AM1500&amp;" ",Q22)))&gt;0,Z17,"")))</f>
        <v/>
      </c>
      <c r="AA22" s="967" t="str" cm="1">
        <f t="array" ref="AA22">IF(N22="","",IF(R22&lt;&gt;"","",IF(SUMPRODUCT(--(AN18:AN1500=AA17),--(AM18:AM1500&lt;&gt;""),--ISNUMBER(SEARCH(" "&amp;AM18:AM1500&amp;" ",Q22)))&gt;0,AA17,"")))</f>
        <v/>
      </c>
      <c r="AB22" s="967" t="str" cm="1">
        <f t="array" ref="AB22">IF(N22="","",IF(R22&lt;&gt;"","",IF(SUMPRODUCT(--(AN18:AN1500=AB17),--(AM18:AM1500&lt;&gt;""),--ISNUMBER(SEARCH(" "&amp;AM18:AM1500&amp;" ",Q22)))&gt;0,AB17,"")))</f>
        <v/>
      </c>
      <c r="AC22" s="967" t="str" cm="1">
        <f t="array" ref="AC22">IF(N22="","",IF(R22&lt;&gt;"","",IF(SUMPRODUCT(--(AN18:AN1500=AC17),--(AM18:AM1500&lt;&gt;""),--ISNUMBER(SEARCH(" "&amp;AM18:AM1500&amp;" ",Q22)))&gt;0,AC17,"")))</f>
        <v/>
      </c>
      <c r="AD22" s="967" t="str" cm="1">
        <f t="array" ref="AD22">IF(N22="","",IF(R22&lt;&gt;"","",IF(SUMPRODUCT(--(AN18:AN1500=AD17),--(AM18:AM1500&lt;&gt;""),--ISNUMBER(SEARCH(" "&amp;AM18:AM1500&amp;" ",Q22)))&gt;0,AD17,"")))</f>
        <v/>
      </c>
      <c r="AE22" s="967" t="str" cm="1">
        <f t="array" ref="AE22">IF(N22="","",IF(R22&lt;&gt;"","",IF(SUMPRODUCT(--(AN18:AN1500=AE17),--(AM18:AM1500&lt;&gt;""),--ISNUMBER(SEARCH(" "&amp;AM18:AM1500&amp;" ",Q22)))&gt;0,AE17,"")))</f>
        <v/>
      </c>
      <c r="AF22" s="967" t="str" cm="1">
        <f t="array" ref="AF22">IF(N22="","",IF(R22&lt;&gt;"","",IF(SUMPRODUCT(--(AN18:AN1500=AF17),--(AM18:AM1500&lt;&gt;""),--ISNUMBER(SEARCH(" "&amp;AM18:AM1500&amp;" ",Q22)))&gt;0,AF17,"")))</f>
        <v/>
      </c>
      <c r="AG22" s="967" t="str" cm="1">
        <f t="array" ref="AG22">IF(N22="","",IF(R22&lt;&gt;"","",IF(SUMPRODUCT(--(AN18:AN1500=AG17),--(AM18:AM1500&lt;&gt;""),--ISNUMBER(SEARCH(" "&amp;AM18:AM1500&amp;" ",Q22)))&gt;0,AG17,"")))</f>
        <v/>
      </c>
      <c r="AH22" s="967" t="str" cm="1">
        <f t="array" ref="AH22">IF(N22="","",IF(R22&lt;&gt;"","",IF(SUMPRODUCT(--(AN18:AN1500=AH17),--(AM18:AM1500&lt;&gt;""),--ISNUMBER(SEARCH(" "&amp;AM18:AM1500&amp;" ",Q22)))&gt;0,AH17,"")))</f>
        <v/>
      </c>
      <c r="AI22" s="967" t="str" cm="1">
        <f t="array" ref="AI22">IF(N22="","",IF(R22&lt;&gt;"","",IF(SUMPRODUCT(--(AN18:AN1500=AI17),--(AM18:AM1500&lt;&gt;""),--ISNUMBER(SEARCH(" "&amp;AM18:AM1500&amp;" ",Q22)))&gt;0,AI17,"")))</f>
        <v/>
      </c>
      <c r="AJ22" s="967" t="str" cm="1">
        <f t="array" ref="AJ22">IF(N22="","",IF(R22&lt;&gt;"","",IF(SUMPRODUCT(--(AN18:AN1500=AJ17),--(AM18:AM1500&lt;&gt;""),--ISNUMBER(SEARCH(" "&amp;AM18:AM1500&amp;" ",Q22)))&gt;0,AJ17,"")))</f>
        <v/>
      </c>
      <c r="AK22" s="967" t="str" cm="1">
        <f t="array" ref="AK22">IF(N22="","",IF(T22&lt;&gt;"",AK17,IF(S22&lt;&gt;"","",IF(R22&lt;&gt;"","",IF(SUMPRODUCT(--(AN18:AN1500=AK17),--(AM18:AM1500&lt;&gt;""),--ISNUMBER(SEARCH(" "&amp;AM18:AM1500&amp;" ",Q22)))&gt;0,AK17,"")))))</f>
        <v/>
      </c>
      <c r="AM22" s="968" t="s">
        <v>156</v>
      </c>
      <c r="AN22" s="968" t="s">
        <v>1966</v>
      </c>
      <c r="AP22" s="969" t="s">
        <v>2004</v>
      </c>
      <c r="AQ22" s="969" t="s">
        <v>1982</v>
      </c>
      <c r="AR22" s="969" t="s">
        <v>1983</v>
      </c>
      <c r="AT22" s="970" t="s">
        <v>2005</v>
      </c>
      <c r="AU22" s="970" t="s">
        <v>1974</v>
      </c>
      <c r="AV22" s="970" t="s">
        <v>1985</v>
      </c>
      <c r="AX22" s="971" t="s">
        <v>2006</v>
      </c>
      <c r="AY22" s="972" t="s">
        <v>2007</v>
      </c>
      <c r="BA22" s="1081" t="s">
        <v>2008</v>
      </c>
      <c r="BB22" s="1081"/>
      <c r="BC22" s="1081"/>
      <c r="BD22" s="1081"/>
      <c r="BE22" s="1081"/>
      <c r="BF22" s="1081"/>
      <c r="BG22" s="1081"/>
      <c r="BN22" s="49">
        <v>1</v>
      </c>
    </row>
    <row r="23" spans="1:66" ht="35.1" customHeight="1">
      <c r="A23" s="973" t="str">
        <f>IF(B23="","",COUNTIF(B18:B23,"&lt;&gt;"))</f>
        <v/>
      </c>
      <c r="B23" s="965"/>
      <c r="C23" s="974" t="str">
        <f t="shared" si="12"/>
        <v/>
      </c>
      <c r="D23" s="975" t="str">
        <f t="shared" si="0"/>
        <v/>
      </c>
      <c r="E23" s="976" t="str">
        <f t="shared" si="1"/>
        <v/>
      </c>
      <c r="F23" s="977" t="str">
        <f t="shared" si="2"/>
        <v/>
      </c>
      <c r="G23" s="964" t="str">
        <f>IF(H23="","",COUNTIF(H18:H23,"&lt;&gt;"))</f>
        <v/>
      </c>
      <c r="H23" s="965" t="str" cm="1">
        <f t="array" ref="H23">IF(L23="","",IF(LEN(L23)&lt;=MAX(10,G13),L23,IFERROR(LEFT(L23,LOOKUP(2,1/(MID(L23,ROW(1:500),1)=" ")/(ROW(1:500)&lt;=MAX(10,G13)),ROW(1:500))-1),LEFT(L23,MAX(10,G13)))))</f>
        <v/>
      </c>
      <c r="I23" s="964" t="str">
        <f t="shared" si="3"/>
        <v/>
      </c>
      <c r="J23" s="964" t="str">
        <f t="shared" si="4"/>
        <v/>
      </c>
      <c r="K23" s="964" t="str">
        <f>IF(M22&lt;&gt;"",K22,IF(K22&lt;MAX(A18:A317),K22+1,""))</f>
        <v/>
      </c>
      <c r="L23" s="965" t="str">
        <f>IF(K23="","",IF(M22&lt;&gt;"",M22,INDEX(E18:E317,MATCH(K23,A18:A317,0))))</f>
        <v/>
      </c>
      <c r="M23" s="965" t="str">
        <f t="shared" si="5"/>
        <v/>
      </c>
      <c r="N23" s="965" t="str">
        <f t="shared" si="6"/>
        <v/>
      </c>
      <c r="O23" s="964" t="str">
        <f t="shared" si="7"/>
        <v/>
      </c>
      <c r="P23" s="964" t="str">
        <f t="shared" si="8"/>
        <v/>
      </c>
      <c r="Q23" s="965" t="str">
        <f t="shared" si="9"/>
        <v/>
      </c>
      <c r="R23" s="964" t="str">
        <f>IF(N23="","",IF(COUNTIF(AP18:AP300,TRIM(Q23))&gt;0,"EXCLUSION EXACTE",""))</f>
        <v/>
      </c>
      <c r="S23" s="964" t="str" cm="1">
        <f t="array" ref="S23">IF(N23="","",IF(SUMPRODUCT(--(AP18:AP300&lt;&gt;""),--ISNUMBER(SEARCH(" "&amp;AP18:AP300&amp;" ",Q23)))&gt;0,"BLOQUE MOLLUSQUES",""))</f>
        <v/>
      </c>
      <c r="T23" s="964" t="str" cm="1">
        <f t="array" ref="T23">IF(N23="","",IF(SUMPRODUCT(--(AT18:AT300&lt;&gt;""),--ISNUMBER(SEARCH(" "&amp;AT18:AT300&amp;" ",Q23)))&gt;0,"FORCE MOLLUSQUES",""))</f>
        <v/>
      </c>
      <c r="U23" s="965" t="str">
        <f t="shared" si="10"/>
        <v/>
      </c>
      <c r="V23" s="965" t="str">
        <f t="shared" si="13"/>
        <v/>
      </c>
      <c r="W23" s="964" t="str">
        <f t="shared" si="11"/>
        <v/>
      </c>
      <c r="X23" s="964" t="str" cm="1">
        <f t="array" ref="X23">IF(N23="","",IF(R23&lt;&gt;"","",IF(SUMPRODUCT(--(AN18:AN1500=X17),--(AM18:AM1500&lt;&gt;""),--ISNUMBER(SEARCH(" "&amp;AM18:AM1500&amp;" ",Q23)))&gt;0,X17,"")))</f>
        <v/>
      </c>
      <c r="Y23" s="964" t="str" cm="1">
        <f t="array" ref="Y23">IF(N23="","",IF(R23&lt;&gt;"","",IF(SUMPRODUCT(--(AN18:AN1500=Y17),--(AM18:AM1500&lt;&gt;""),--ISNUMBER(SEARCH(" "&amp;AM18:AM1500&amp;" ",Q23)))&gt;0,Y17,"")))</f>
        <v/>
      </c>
      <c r="Z23" s="964" t="str" cm="1">
        <f t="array" ref="Z23">IF(N23="","",IF(R23&lt;&gt;"","",IF(SUMPRODUCT(--(AN18:AN1500=Z17),--(AM18:AM1500&lt;&gt;""),--ISNUMBER(SEARCH(" "&amp;AM18:AM1500&amp;" ",Q23)))&gt;0,Z17,"")))</f>
        <v/>
      </c>
      <c r="AA23" s="964" t="str" cm="1">
        <f t="array" ref="AA23">IF(N23="","",IF(R23&lt;&gt;"","",IF(SUMPRODUCT(--(AN18:AN1500=AA17),--(AM18:AM1500&lt;&gt;""),--ISNUMBER(SEARCH(" "&amp;AM18:AM1500&amp;" ",Q23)))&gt;0,AA17,"")))</f>
        <v/>
      </c>
      <c r="AB23" s="964" t="str" cm="1">
        <f t="array" ref="AB23">IF(N23="","",IF(R23&lt;&gt;"","",IF(SUMPRODUCT(--(AN18:AN1500=AB17),--(AM18:AM1500&lt;&gt;""),--ISNUMBER(SEARCH(" "&amp;AM18:AM1500&amp;" ",Q23)))&gt;0,AB17,"")))</f>
        <v/>
      </c>
      <c r="AC23" s="964" t="str" cm="1">
        <f t="array" ref="AC23">IF(N23="","",IF(R23&lt;&gt;"","",IF(SUMPRODUCT(--(AN18:AN1500=AC17),--(AM18:AM1500&lt;&gt;""),--ISNUMBER(SEARCH(" "&amp;AM18:AM1500&amp;" ",Q23)))&gt;0,AC17,"")))</f>
        <v/>
      </c>
      <c r="AD23" s="964" t="str" cm="1">
        <f t="array" ref="AD23">IF(N23="","",IF(R23&lt;&gt;"","",IF(SUMPRODUCT(--(AN18:AN1500=AD17),--(AM18:AM1500&lt;&gt;""),--ISNUMBER(SEARCH(" "&amp;AM18:AM1500&amp;" ",Q23)))&gt;0,AD17,"")))</f>
        <v/>
      </c>
      <c r="AE23" s="964" t="str" cm="1">
        <f t="array" ref="AE23">IF(N23="","",IF(R23&lt;&gt;"","",IF(SUMPRODUCT(--(AN18:AN1500=AE17),--(AM18:AM1500&lt;&gt;""),--ISNUMBER(SEARCH(" "&amp;AM18:AM1500&amp;" ",Q23)))&gt;0,AE17,"")))</f>
        <v/>
      </c>
      <c r="AF23" s="964" t="str" cm="1">
        <f t="array" ref="AF23">IF(N23="","",IF(R23&lt;&gt;"","",IF(SUMPRODUCT(--(AN18:AN1500=AF17),--(AM18:AM1500&lt;&gt;""),--ISNUMBER(SEARCH(" "&amp;AM18:AM1500&amp;" ",Q23)))&gt;0,AF17,"")))</f>
        <v/>
      </c>
      <c r="AG23" s="964" t="str" cm="1">
        <f t="array" ref="AG23">IF(N23="","",IF(R23&lt;&gt;"","",IF(SUMPRODUCT(--(AN18:AN1500=AG17),--(AM18:AM1500&lt;&gt;""),--ISNUMBER(SEARCH(" "&amp;AM18:AM1500&amp;" ",Q23)))&gt;0,AG17,"")))</f>
        <v/>
      </c>
      <c r="AH23" s="964" t="str" cm="1">
        <f t="array" ref="AH23">IF(N23="","",IF(R23&lt;&gt;"","",IF(SUMPRODUCT(--(AN18:AN1500=AH17),--(AM18:AM1500&lt;&gt;""),--ISNUMBER(SEARCH(" "&amp;AM18:AM1500&amp;" ",Q23)))&gt;0,AH17,"")))</f>
        <v/>
      </c>
      <c r="AI23" s="964" t="str" cm="1">
        <f t="array" ref="AI23">IF(N23="","",IF(R23&lt;&gt;"","",IF(SUMPRODUCT(--(AN18:AN1500=AI17),--(AM18:AM1500&lt;&gt;""),--ISNUMBER(SEARCH(" "&amp;AM18:AM1500&amp;" ",Q23)))&gt;0,AI17,"")))</f>
        <v/>
      </c>
      <c r="AJ23" s="964" t="str" cm="1">
        <f t="array" ref="AJ23">IF(N23="","",IF(R23&lt;&gt;"","",IF(SUMPRODUCT(--(AN18:AN1500=AJ17),--(AM18:AM1500&lt;&gt;""),--ISNUMBER(SEARCH(" "&amp;AM18:AM1500&amp;" ",Q23)))&gt;0,AJ17,"")))</f>
        <v/>
      </c>
      <c r="AK23" s="964" t="str" cm="1">
        <f t="array" ref="AK23">IF(N23="","",IF(T23&lt;&gt;"",AK17,IF(S23&lt;&gt;"","",IF(R23&lt;&gt;"","",IF(SUMPRODUCT(--(AN18:AN1500=AK17),--(AM18:AM1500&lt;&gt;""),--ISNUMBER(SEARCH(" "&amp;AM18:AM1500&amp;" ",Q23)))&gt;0,AK17,"")))))</f>
        <v/>
      </c>
      <c r="AM23" s="964" t="s">
        <v>171</v>
      </c>
      <c r="AN23" s="964" t="s">
        <v>1966</v>
      </c>
      <c r="AP23" s="964" t="s">
        <v>990</v>
      </c>
      <c r="AQ23" s="964" t="s">
        <v>1982</v>
      </c>
      <c r="AR23" s="964" t="s">
        <v>1983</v>
      </c>
      <c r="AT23" s="964" t="s">
        <v>2009</v>
      </c>
      <c r="AU23" s="964" t="s">
        <v>1974</v>
      </c>
      <c r="AV23" s="964" t="s">
        <v>1985</v>
      </c>
      <c r="AX23" s="978" t="s">
        <v>1940</v>
      </c>
      <c r="AY23" s="965" t="s">
        <v>2010</v>
      </c>
      <c r="BA23" s="979" t="s">
        <v>2011</v>
      </c>
      <c r="BN23" s="49">
        <v>1</v>
      </c>
    </row>
    <row r="24" spans="1:66" ht="35.1" customHeight="1">
      <c r="A24" s="957" t="str">
        <f>IF(B24="","",COUNTIF(B18:B24,"&lt;&gt;"))</f>
        <v/>
      </c>
      <c r="B24" s="958"/>
      <c r="C24" s="974" t="str">
        <f t="shared" si="12"/>
        <v/>
      </c>
      <c r="D24" s="975" t="str">
        <f t="shared" si="0"/>
        <v/>
      </c>
      <c r="E24" s="961" t="str">
        <f t="shared" si="1"/>
        <v/>
      </c>
      <c r="F24" s="962" t="str">
        <f t="shared" si="2"/>
        <v/>
      </c>
      <c r="G24" s="963" t="str">
        <f>IF(H24="","",COUNTIF(H18:H24,"&lt;&gt;"))</f>
        <v/>
      </c>
      <c r="H24" s="958" t="str" cm="1">
        <f t="array" ref="H24">IF(L24="","",IF(LEN(L24)&lt;=MAX(10,G13),L24,IFERROR(LEFT(L24,LOOKUP(2,1/(MID(L24,ROW(1:500),1)=" ")/(ROW(1:500)&lt;=MAX(10,G13)),ROW(1:500))-1),LEFT(L24,MAX(10,G13)))))</f>
        <v/>
      </c>
      <c r="I24" s="963" t="str">
        <f t="shared" si="3"/>
        <v/>
      </c>
      <c r="J24" s="963" t="str">
        <f t="shared" si="4"/>
        <v/>
      </c>
      <c r="K24" s="964" t="str">
        <f>IF(M23&lt;&gt;"",K23,IF(K23&lt;MAX(A18:A317),K23+1,""))</f>
        <v/>
      </c>
      <c r="L24" s="965" t="str">
        <f>IF(K24="","",IF(M23&lt;&gt;"",M23,INDEX(E18:E317,MATCH(K24,A18:A317,0))))</f>
        <v/>
      </c>
      <c r="M24" s="965" t="str">
        <f t="shared" si="5"/>
        <v/>
      </c>
      <c r="N24" s="966" t="str">
        <f t="shared" si="6"/>
        <v/>
      </c>
      <c r="O24" s="967" t="str">
        <f t="shared" si="7"/>
        <v/>
      </c>
      <c r="P24" s="967" t="str">
        <f t="shared" si="8"/>
        <v/>
      </c>
      <c r="Q24" s="966" t="str">
        <f t="shared" si="9"/>
        <v/>
      </c>
      <c r="R24" s="967" t="str">
        <f>IF(N24="","",IF(COUNTIF(AP18:AP300,TRIM(Q24))&gt;0,"EXCLUSION EXACTE",""))</f>
        <v/>
      </c>
      <c r="S24" s="967" t="str" cm="1">
        <f t="array" ref="S24">IF(N24="","",IF(SUMPRODUCT(--(AP18:AP300&lt;&gt;""),--ISNUMBER(SEARCH(" "&amp;AP18:AP300&amp;" ",Q24)))&gt;0,"BLOQUE MOLLUSQUES",""))</f>
        <v/>
      </c>
      <c r="T24" s="967" t="str" cm="1">
        <f t="array" ref="T24">IF(N24="","",IF(SUMPRODUCT(--(AT18:AT300&lt;&gt;""),--ISNUMBER(SEARCH(" "&amp;AT18:AT300&amp;" ",Q24)))&gt;0,"FORCE MOLLUSQUES",""))</f>
        <v/>
      </c>
      <c r="U24" s="966" t="str">
        <f t="shared" si="10"/>
        <v/>
      </c>
      <c r="V24" s="966" t="str">
        <f t="shared" si="13"/>
        <v/>
      </c>
      <c r="W24" s="967" t="str">
        <f t="shared" si="11"/>
        <v/>
      </c>
      <c r="X24" s="967" t="str" cm="1">
        <f t="array" ref="X24">IF(N24="","",IF(R24&lt;&gt;"","",IF(SUMPRODUCT(--(AN18:AN1500=X17),--(AM18:AM1500&lt;&gt;""),--ISNUMBER(SEARCH(" "&amp;AM18:AM1500&amp;" ",Q24)))&gt;0,X17,"")))</f>
        <v/>
      </c>
      <c r="Y24" s="967" t="str" cm="1">
        <f t="array" ref="Y24">IF(N24="","",IF(R24&lt;&gt;"","",IF(SUMPRODUCT(--(AN18:AN1500=Y17),--(AM18:AM1500&lt;&gt;""),--ISNUMBER(SEARCH(" "&amp;AM18:AM1500&amp;" ",Q24)))&gt;0,Y17,"")))</f>
        <v/>
      </c>
      <c r="Z24" s="967" t="str" cm="1">
        <f t="array" ref="Z24">IF(N24="","",IF(R24&lt;&gt;"","",IF(SUMPRODUCT(--(AN18:AN1500=Z17),--(AM18:AM1500&lt;&gt;""),--ISNUMBER(SEARCH(" "&amp;AM18:AM1500&amp;" ",Q24)))&gt;0,Z17,"")))</f>
        <v/>
      </c>
      <c r="AA24" s="967" t="str" cm="1">
        <f t="array" ref="AA24">IF(N24="","",IF(R24&lt;&gt;"","",IF(SUMPRODUCT(--(AN18:AN1500=AA17),--(AM18:AM1500&lt;&gt;""),--ISNUMBER(SEARCH(" "&amp;AM18:AM1500&amp;" ",Q24)))&gt;0,AA17,"")))</f>
        <v/>
      </c>
      <c r="AB24" s="967" t="str" cm="1">
        <f t="array" ref="AB24">IF(N24="","",IF(R24&lt;&gt;"","",IF(SUMPRODUCT(--(AN18:AN1500=AB17),--(AM18:AM1500&lt;&gt;""),--ISNUMBER(SEARCH(" "&amp;AM18:AM1500&amp;" ",Q24)))&gt;0,AB17,"")))</f>
        <v/>
      </c>
      <c r="AC24" s="967" t="str" cm="1">
        <f t="array" ref="AC24">IF(N24="","",IF(R24&lt;&gt;"","",IF(SUMPRODUCT(--(AN18:AN1500=AC17),--(AM18:AM1500&lt;&gt;""),--ISNUMBER(SEARCH(" "&amp;AM18:AM1500&amp;" ",Q24)))&gt;0,AC17,"")))</f>
        <v/>
      </c>
      <c r="AD24" s="967" t="str" cm="1">
        <f t="array" ref="AD24">IF(N24="","",IF(R24&lt;&gt;"","",IF(SUMPRODUCT(--(AN18:AN1500=AD17),--(AM18:AM1500&lt;&gt;""),--ISNUMBER(SEARCH(" "&amp;AM18:AM1500&amp;" ",Q24)))&gt;0,AD17,"")))</f>
        <v/>
      </c>
      <c r="AE24" s="967" t="str" cm="1">
        <f t="array" ref="AE24">IF(N24="","",IF(R24&lt;&gt;"","",IF(SUMPRODUCT(--(AN18:AN1500=AE17),--(AM18:AM1500&lt;&gt;""),--ISNUMBER(SEARCH(" "&amp;AM18:AM1500&amp;" ",Q24)))&gt;0,AE17,"")))</f>
        <v/>
      </c>
      <c r="AF24" s="967" t="str" cm="1">
        <f t="array" ref="AF24">IF(N24="","",IF(R24&lt;&gt;"","",IF(SUMPRODUCT(--(AN18:AN1500=AF17),--(AM18:AM1500&lt;&gt;""),--ISNUMBER(SEARCH(" "&amp;AM18:AM1500&amp;" ",Q24)))&gt;0,AF17,"")))</f>
        <v/>
      </c>
      <c r="AG24" s="967" t="str" cm="1">
        <f t="array" ref="AG24">IF(N24="","",IF(R24&lt;&gt;"","",IF(SUMPRODUCT(--(AN18:AN1500=AG17),--(AM18:AM1500&lt;&gt;""),--ISNUMBER(SEARCH(" "&amp;AM18:AM1500&amp;" ",Q24)))&gt;0,AG17,"")))</f>
        <v/>
      </c>
      <c r="AH24" s="967" t="str" cm="1">
        <f t="array" ref="AH24">IF(N24="","",IF(R24&lt;&gt;"","",IF(SUMPRODUCT(--(AN18:AN1500=AH17),--(AM18:AM1500&lt;&gt;""),--ISNUMBER(SEARCH(" "&amp;AM18:AM1500&amp;" ",Q24)))&gt;0,AH17,"")))</f>
        <v/>
      </c>
      <c r="AI24" s="967" t="str" cm="1">
        <f t="array" ref="AI24">IF(N24="","",IF(R24&lt;&gt;"","",IF(SUMPRODUCT(--(AN18:AN1500=AI17),--(AM18:AM1500&lt;&gt;""),--ISNUMBER(SEARCH(" "&amp;AM18:AM1500&amp;" ",Q24)))&gt;0,AI17,"")))</f>
        <v/>
      </c>
      <c r="AJ24" s="967" t="str" cm="1">
        <f t="array" ref="AJ24">IF(N24="","",IF(R24&lt;&gt;"","",IF(SUMPRODUCT(--(AN18:AN1500=AJ17),--(AM18:AM1500&lt;&gt;""),--ISNUMBER(SEARCH(" "&amp;AM18:AM1500&amp;" ",Q24)))&gt;0,AJ17,"")))</f>
        <v/>
      </c>
      <c r="AK24" s="967" t="str" cm="1">
        <f t="array" ref="AK24">IF(N24="","",IF(T24&lt;&gt;"",AK17,IF(S24&lt;&gt;"","",IF(R24&lt;&gt;"","",IF(SUMPRODUCT(--(AN18:AN1500=AK17),--(AM18:AM1500&lt;&gt;""),--ISNUMBER(SEARCH(" "&amp;AM18:AM1500&amp;" ",Q24)))&gt;0,AK17,"")))))</f>
        <v/>
      </c>
      <c r="AM24" s="968" t="s">
        <v>442</v>
      </c>
      <c r="AN24" s="968" t="s">
        <v>1966</v>
      </c>
      <c r="AP24" s="969" t="s">
        <v>2012</v>
      </c>
      <c r="AQ24" s="969" t="s">
        <v>1982</v>
      </c>
      <c r="AR24" s="969" t="s">
        <v>1983</v>
      </c>
      <c r="AT24" s="970" t="s">
        <v>2013</v>
      </c>
      <c r="AU24" s="970" t="s">
        <v>1974</v>
      </c>
      <c r="AV24" s="970" t="s">
        <v>1985</v>
      </c>
      <c r="AX24" s="971" t="s">
        <v>2014</v>
      </c>
      <c r="AY24" s="972" t="s">
        <v>2015</v>
      </c>
      <c r="BA24" s="1" t="s">
        <v>2016</v>
      </c>
      <c r="BN24" s="49">
        <v>1</v>
      </c>
    </row>
    <row r="25" spans="1:66" ht="35.1" customHeight="1">
      <c r="A25" s="973" t="str">
        <f>IF(B25="","",COUNTIF(B18:B25,"&lt;&gt;"))</f>
        <v/>
      </c>
      <c r="B25" s="965"/>
      <c r="C25" s="974" t="str">
        <f t="shared" si="12"/>
        <v/>
      </c>
      <c r="D25" s="975" t="str">
        <f t="shared" si="0"/>
        <v/>
      </c>
      <c r="E25" s="976" t="str">
        <f t="shared" si="1"/>
        <v/>
      </c>
      <c r="F25" s="977" t="str">
        <f t="shared" si="2"/>
        <v/>
      </c>
      <c r="G25" s="964" t="str">
        <f>IF(H25="","",COUNTIF(H18:H25,"&lt;&gt;"))</f>
        <v/>
      </c>
      <c r="H25" s="965" t="str" cm="1">
        <f t="array" ref="H25">IF(L25="","",IF(LEN(L25)&lt;=MAX(10,G13),L25,IFERROR(LEFT(L25,LOOKUP(2,1/(MID(L25,ROW(1:500),1)=" ")/(ROW(1:500)&lt;=MAX(10,G13)),ROW(1:500))-1),LEFT(L25,MAX(10,G13)))))</f>
        <v/>
      </c>
      <c r="I25" s="964" t="str">
        <f t="shared" si="3"/>
        <v/>
      </c>
      <c r="J25" s="964" t="str">
        <f t="shared" si="4"/>
        <v/>
      </c>
      <c r="K25" s="964" t="str">
        <f>IF(M24&lt;&gt;"",K24,IF(K24&lt;MAX(A18:A317),K24+1,""))</f>
        <v/>
      </c>
      <c r="L25" s="965" t="str">
        <f>IF(K25="","",IF(M24&lt;&gt;"",M24,INDEX(E18:E317,MATCH(K25,A18:A317,0))))</f>
        <v/>
      </c>
      <c r="M25" s="965" t="str">
        <f t="shared" si="5"/>
        <v/>
      </c>
      <c r="N25" s="965" t="str">
        <f t="shared" si="6"/>
        <v/>
      </c>
      <c r="O25" s="964" t="str">
        <f t="shared" si="7"/>
        <v/>
      </c>
      <c r="P25" s="964" t="str">
        <f t="shared" si="8"/>
        <v/>
      </c>
      <c r="Q25" s="965" t="str">
        <f t="shared" si="9"/>
        <v/>
      </c>
      <c r="R25" s="964" t="str">
        <f>IF(N25="","",IF(COUNTIF(AP18:AP300,TRIM(Q25))&gt;0,"EXCLUSION EXACTE",""))</f>
        <v/>
      </c>
      <c r="S25" s="964" t="str" cm="1">
        <f t="array" ref="S25">IF(N25="","",IF(SUMPRODUCT(--(AP18:AP300&lt;&gt;""),--ISNUMBER(SEARCH(" "&amp;AP18:AP300&amp;" ",Q25)))&gt;0,"BLOQUE MOLLUSQUES",""))</f>
        <v/>
      </c>
      <c r="T25" s="964" t="str" cm="1">
        <f t="array" ref="T25">IF(N25="","",IF(SUMPRODUCT(--(AT18:AT300&lt;&gt;""),--ISNUMBER(SEARCH(" "&amp;AT18:AT300&amp;" ",Q25)))&gt;0,"FORCE MOLLUSQUES",""))</f>
        <v/>
      </c>
      <c r="U25" s="965" t="str">
        <f t="shared" si="10"/>
        <v/>
      </c>
      <c r="V25" s="965" t="str">
        <f t="shared" si="13"/>
        <v/>
      </c>
      <c r="W25" s="964" t="str">
        <f t="shared" si="11"/>
        <v/>
      </c>
      <c r="X25" s="964" t="str" cm="1">
        <f t="array" ref="X25">IF(N25="","",IF(R25&lt;&gt;"","",IF(SUMPRODUCT(--(AN18:AN1500=X17),--(AM18:AM1500&lt;&gt;""),--ISNUMBER(SEARCH(" "&amp;AM18:AM1500&amp;" ",Q25)))&gt;0,X17,"")))</f>
        <v/>
      </c>
      <c r="Y25" s="964" t="str" cm="1">
        <f t="array" ref="Y25">IF(N25="","",IF(R25&lt;&gt;"","",IF(SUMPRODUCT(--(AN18:AN1500=Y17),--(AM18:AM1500&lt;&gt;""),--ISNUMBER(SEARCH(" "&amp;AM18:AM1500&amp;" ",Q25)))&gt;0,Y17,"")))</f>
        <v/>
      </c>
      <c r="Z25" s="964" t="str" cm="1">
        <f t="array" ref="Z25">IF(N25="","",IF(R25&lt;&gt;"","",IF(SUMPRODUCT(--(AN18:AN1500=Z17),--(AM18:AM1500&lt;&gt;""),--ISNUMBER(SEARCH(" "&amp;AM18:AM1500&amp;" ",Q25)))&gt;0,Z17,"")))</f>
        <v/>
      </c>
      <c r="AA25" s="964" t="str" cm="1">
        <f t="array" ref="AA25">IF(N25="","",IF(R25&lt;&gt;"","",IF(SUMPRODUCT(--(AN18:AN1500=AA17),--(AM18:AM1500&lt;&gt;""),--ISNUMBER(SEARCH(" "&amp;AM18:AM1500&amp;" ",Q25)))&gt;0,AA17,"")))</f>
        <v/>
      </c>
      <c r="AB25" s="964" t="str" cm="1">
        <f t="array" ref="AB25">IF(N25="","",IF(R25&lt;&gt;"","",IF(SUMPRODUCT(--(AN18:AN1500=AB17),--(AM18:AM1500&lt;&gt;""),--ISNUMBER(SEARCH(" "&amp;AM18:AM1500&amp;" ",Q25)))&gt;0,AB17,"")))</f>
        <v/>
      </c>
      <c r="AC25" s="964" t="str" cm="1">
        <f t="array" ref="AC25">IF(N25="","",IF(R25&lt;&gt;"","",IF(SUMPRODUCT(--(AN18:AN1500=AC17),--(AM18:AM1500&lt;&gt;""),--ISNUMBER(SEARCH(" "&amp;AM18:AM1500&amp;" ",Q25)))&gt;0,AC17,"")))</f>
        <v/>
      </c>
      <c r="AD25" s="964" t="str" cm="1">
        <f t="array" ref="AD25">IF(N25="","",IF(R25&lt;&gt;"","",IF(SUMPRODUCT(--(AN18:AN1500=AD17),--(AM18:AM1500&lt;&gt;""),--ISNUMBER(SEARCH(" "&amp;AM18:AM1500&amp;" ",Q25)))&gt;0,AD17,"")))</f>
        <v/>
      </c>
      <c r="AE25" s="964" t="str" cm="1">
        <f t="array" ref="AE25">IF(N25="","",IF(R25&lt;&gt;"","",IF(SUMPRODUCT(--(AN18:AN1500=AE17),--(AM18:AM1500&lt;&gt;""),--ISNUMBER(SEARCH(" "&amp;AM18:AM1500&amp;" ",Q25)))&gt;0,AE17,"")))</f>
        <v/>
      </c>
      <c r="AF25" s="964" t="str" cm="1">
        <f t="array" ref="AF25">IF(N25="","",IF(R25&lt;&gt;"","",IF(SUMPRODUCT(--(AN18:AN1500=AF17),--(AM18:AM1500&lt;&gt;""),--ISNUMBER(SEARCH(" "&amp;AM18:AM1500&amp;" ",Q25)))&gt;0,AF17,"")))</f>
        <v/>
      </c>
      <c r="AG25" s="964" t="str" cm="1">
        <f t="array" ref="AG25">IF(N25="","",IF(R25&lt;&gt;"","",IF(SUMPRODUCT(--(AN18:AN1500=AG17),--(AM18:AM1500&lt;&gt;""),--ISNUMBER(SEARCH(" "&amp;AM18:AM1500&amp;" ",Q25)))&gt;0,AG17,"")))</f>
        <v/>
      </c>
      <c r="AH25" s="964" t="str" cm="1">
        <f t="array" ref="AH25">IF(N25="","",IF(R25&lt;&gt;"","",IF(SUMPRODUCT(--(AN18:AN1500=AH17),--(AM18:AM1500&lt;&gt;""),--ISNUMBER(SEARCH(" "&amp;AM18:AM1500&amp;" ",Q25)))&gt;0,AH17,"")))</f>
        <v/>
      </c>
      <c r="AI25" s="964" t="str" cm="1">
        <f t="array" ref="AI25">IF(N25="","",IF(R25&lt;&gt;"","",IF(SUMPRODUCT(--(AN18:AN1500=AI17),--(AM18:AM1500&lt;&gt;""),--ISNUMBER(SEARCH(" "&amp;AM18:AM1500&amp;" ",Q25)))&gt;0,AI17,"")))</f>
        <v/>
      </c>
      <c r="AJ25" s="964" t="str" cm="1">
        <f t="array" ref="AJ25">IF(N25="","",IF(R25&lt;&gt;"","",IF(SUMPRODUCT(--(AN18:AN1500=AJ17),--(AM18:AM1500&lt;&gt;""),--ISNUMBER(SEARCH(" "&amp;AM18:AM1500&amp;" ",Q25)))&gt;0,AJ17,"")))</f>
        <v/>
      </c>
      <c r="AK25" s="964" t="str" cm="1">
        <f t="array" ref="AK25">IF(N25="","",IF(T25&lt;&gt;"",AK17,IF(S25&lt;&gt;"","",IF(R25&lt;&gt;"","",IF(SUMPRODUCT(--(AN18:AN1500=AK17),--(AM18:AM1500&lt;&gt;""),--ISNUMBER(SEARCH(" "&amp;AM18:AM1500&amp;" ",Q25)))&gt;0,AK17,"")))))</f>
        <v/>
      </c>
      <c r="AM25" s="964" t="s">
        <v>187</v>
      </c>
      <c r="AN25" s="964" t="s">
        <v>1966</v>
      </c>
      <c r="AP25" s="964" t="s">
        <v>2017</v>
      </c>
      <c r="AQ25" s="964" t="s">
        <v>1982</v>
      </c>
      <c r="AR25" s="964" t="s">
        <v>1983</v>
      </c>
      <c r="AT25" s="964" t="s">
        <v>2018</v>
      </c>
      <c r="AU25" s="964" t="s">
        <v>1974</v>
      </c>
      <c r="AV25" s="964" t="s">
        <v>1985</v>
      </c>
      <c r="AX25" s="978" t="s">
        <v>2019</v>
      </c>
      <c r="AY25" s="965" t="s">
        <v>2020</v>
      </c>
      <c r="BA25" s="1" t="s">
        <v>2021</v>
      </c>
      <c r="BN25" s="49">
        <v>1</v>
      </c>
    </row>
    <row r="26" spans="1:66" ht="35.1" customHeight="1">
      <c r="A26" s="957" t="str">
        <f>IF(B26="","",COUNTIF(B18:B26,"&lt;&gt;"))</f>
        <v/>
      </c>
      <c r="B26" s="958"/>
      <c r="C26" s="974" t="str">
        <f t="shared" si="12"/>
        <v/>
      </c>
      <c r="D26" s="975" t="str">
        <f t="shared" si="0"/>
        <v/>
      </c>
      <c r="E26" s="961" t="str">
        <f t="shared" si="1"/>
        <v/>
      </c>
      <c r="F26" s="962" t="str">
        <f t="shared" si="2"/>
        <v/>
      </c>
      <c r="G26" s="963" t="str">
        <f>IF(H26="","",COUNTIF(H18:H26,"&lt;&gt;"))</f>
        <v/>
      </c>
      <c r="H26" s="958" t="str" cm="1">
        <f t="array" ref="H26">IF(L26="","",IF(LEN(L26)&lt;=MAX(10,G13),L26,IFERROR(LEFT(L26,LOOKUP(2,1/(MID(L26,ROW(1:500),1)=" ")/(ROW(1:500)&lt;=MAX(10,G13)),ROW(1:500))-1),LEFT(L26,MAX(10,G13)))))</f>
        <v/>
      </c>
      <c r="I26" s="963" t="str">
        <f t="shared" si="3"/>
        <v/>
      </c>
      <c r="J26" s="963" t="str">
        <f t="shared" si="4"/>
        <v/>
      </c>
      <c r="K26" s="964" t="str">
        <f>IF(M25&lt;&gt;"",K25,IF(K25&lt;MAX(A18:A317),K25+1,""))</f>
        <v/>
      </c>
      <c r="L26" s="965" t="str">
        <f>IF(K26="","",IF(M25&lt;&gt;"",M25,INDEX(E18:E317,MATCH(K26,A18:A317,0))))</f>
        <v/>
      </c>
      <c r="M26" s="965" t="str">
        <f t="shared" si="5"/>
        <v/>
      </c>
      <c r="N26" s="966" t="str">
        <f t="shared" si="6"/>
        <v/>
      </c>
      <c r="O26" s="967" t="str">
        <f t="shared" si="7"/>
        <v/>
      </c>
      <c r="P26" s="967" t="str">
        <f t="shared" si="8"/>
        <v/>
      </c>
      <c r="Q26" s="966" t="str">
        <f t="shared" si="9"/>
        <v/>
      </c>
      <c r="R26" s="967" t="str">
        <f>IF(N26="","",IF(COUNTIF(AP18:AP300,TRIM(Q26))&gt;0,"EXCLUSION EXACTE",""))</f>
        <v/>
      </c>
      <c r="S26" s="967" t="str" cm="1">
        <f t="array" ref="S26">IF(N26="","",IF(SUMPRODUCT(--(AP18:AP300&lt;&gt;""),--ISNUMBER(SEARCH(" "&amp;AP18:AP300&amp;" ",Q26)))&gt;0,"BLOQUE MOLLUSQUES",""))</f>
        <v/>
      </c>
      <c r="T26" s="967" t="str" cm="1">
        <f t="array" ref="T26">IF(N26="","",IF(SUMPRODUCT(--(AT18:AT300&lt;&gt;""),--ISNUMBER(SEARCH(" "&amp;AT18:AT300&amp;" ",Q26)))&gt;0,"FORCE MOLLUSQUES",""))</f>
        <v/>
      </c>
      <c r="U26" s="966" t="str">
        <f t="shared" si="10"/>
        <v/>
      </c>
      <c r="V26" s="966" t="str">
        <f t="shared" si="13"/>
        <v/>
      </c>
      <c r="W26" s="967" t="str">
        <f t="shared" si="11"/>
        <v/>
      </c>
      <c r="X26" s="967" t="str" cm="1">
        <f t="array" ref="X26">IF(N26="","",IF(R26&lt;&gt;"","",IF(SUMPRODUCT(--(AN18:AN1500=X17),--(AM18:AM1500&lt;&gt;""),--ISNUMBER(SEARCH(" "&amp;AM18:AM1500&amp;" ",Q26)))&gt;0,X17,"")))</f>
        <v/>
      </c>
      <c r="Y26" s="967" t="str" cm="1">
        <f t="array" ref="Y26">IF(N26="","",IF(R26&lt;&gt;"","",IF(SUMPRODUCT(--(AN18:AN1500=Y17),--(AM18:AM1500&lt;&gt;""),--ISNUMBER(SEARCH(" "&amp;AM18:AM1500&amp;" ",Q26)))&gt;0,Y17,"")))</f>
        <v/>
      </c>
      <c r="Z26" s="967" t="str" cm="1">
        <f t="array" ref="Z26">IF(N26="","",IF(R26&lt;&gt;"","",IF(SUMPRODUCT(--(AN18:AN1500=Z17),--(AM18:AM1500&lt;&gt;""),--ISNUMBER(SEARCH(" "&amp;AM18:AM1500&amp;" ",Q26)))&gt;0,Z17,"")))</f>
        <v/>
      </c>
      <c r="AA26" s="967" t="str" cm="1">
        <f t="array" ref="AA26">IF(N26="","",IF(R26&lt;&gt;"","",IF(SUMPRODUCT(--(AN18:AN1500=AA17),--(AM18:AM1500&lt;&gt;""),--ISNUMBER(SEARCH(" "&amp;AM18:AM1500&amp;" ",Q26)))&gt;0,AA17,"")))</f>
        <v/>
      </c>
      <c r="AB26" s="967" t="str" cm="1">
        <f t="array" ref="AB26">IF(N26="","",IF(R26&lt;&gt;"","",IF(SUMPRODUCT(--(AN18:AN1500=AB17),--(AM18:AM1500&lt;&gt;""),--ISNUMBER(SEARCH(" "&amp;AM18:AM1500&amp;" ",Q26)))&gt;0,AB17,"")))</f>
        <v/>
      </c>
      <c r="AC26" s="967" t="str" cm="1">
        <f t="array" ref="AC26">IF(N26="","",IF(R26&lt;&gt;"","",IF(SUMPRODUCT(--(AN18:AN1500=AC17),--(AM18:AM1500&lt;&gt;""),--ISNUMBER(SEARCH(" "&amp;AM18:AM1500&amp;" ",Q26)))&gt;0,AC17,"")))</f>
        <v/>
      </c>
      <c r="AD26" s="967" t="str" cm="1">
        <f t="array" ref="AD26">IF(N26="","",IF(R26&lt;&gt;"","",IF(SUMPRODUCT(--(AN18:AN1500=AD17),--(AM18:AM1500&lt;&gt;""),--ISNUMBER(SEARCH(" "&amp;AM18:AM1500&amp;" ",Q26)))&gt;0,AD17,"")))</f>
        <v/>
      </c>
      <c r="AE26" s="967" t="str" cm="1">
        <f t="array" ref="AE26">IF(N26="","",IF(R26&lt;&gt;"","",IF(SUMPRODUCT(--(AN18:AN1500=AE17),--(AM18:AM1500&lt;&gt;""),--ISNUMBER(SEARCH(" "&amp;AM18:AM1500&amp;" ",Q26)))&gt;0,AE17,"")))</f>
        <v/>
      </c>
      <c r="AF26" s="967" t="str" cm="1">
        <f t="array" ref="AF26">IF(N26="","",IF(R26&lt;&gt;"","",IF(SUMPRODUCT(--(AN18:AN1500=AF17),--(AM18:AM1500&lt;&gt;""),--ISNUMBER(SEARCH(" "&amp;AM18:AM1500&amp;" ",Q26)))&gt;0,AF17,"")))</f>
        <v/>
      </c>
      <c r="AG26" s="967" t="str" cm="1">
        <f t="array" ref="AG26">IF(N26="","",IF(R26&lt;&gt;"","",IF(SUMPRODUCT(--(AN18:AN1500=AG17),--(AM18:AM1500&lt;&gt;""),--ISNUMBER(SEARCH(" "&amp;AM18:AM1500&amp;" ",Q26)))&gt;0,AG17,"")))</f>
        <v/>
      </c>
      <c r="AH26" s="967" t="str" cm="1">
        <f t="array" ref="AH26">IF(N26="","",IF(R26&lt;&gt;"","",IF(SUMPRODUCT(--(AN18:AN1500=AH17),--(AM18:AM1500&lt;&gt;""),--ISNUMBER(SEARCH(" "&amp;AM18:AM1500&amp;" ",Q26)))&gt;0,AH17,"")))</f>
        <v/>
      </c>
      <c r="AI26" s="967" t="str" cm="1">
        <f t="array" ref="AI26">IF(N26="","",IF(R26&lt;&gt;"","",IF(SUMPRODUCT(--(AN18:AN1500=AI17),--(AM18:AM1500&lt;&gt;""),--ISNUMBER(SEARCH(" "&amp;AM18:AM1500&amp;" ",Q26)))&gt;0,AI17,"")))</f>
        <v/>
      </c>
      <c r="AJ26" s="967" t="str" cm="1">
        <f t="array" ref="AJ26">IF(N26="","",IF(R26&lt;&gt;"","",IF(SUMPRODUCT(--(AN18:AN1500=AJ17),--(AM18:AM1500&lt;&gt;""),--ISNUMBER(SEARCH(" "&amp;AM18:AM1500&amp;" ",Q26)))&gt;0,AJ17,"")))</f>
        <v/>
      </c>
      <c r="AK26" s="967" t="str" cm="1">
        <f t="array" ref="AK26">IF(N26="","",IF(T26&lt;&gt;"",AK17,IF(S26&lt;&gt;"","",IF(R26&lt;&gt;"","",IF(SUMPRODUCT(--(AN18:AN1500=AK17),--(AM18:AM1500&lt;&gt;""),--ISNUMBER(SEARCH(" "&amp;AM18:AM1500&amp;" ",Q26)))&gt;0,AK17,"")))))</f>
        <v/>
      </c>
      <c r="AM26" s="968" t="s">
        <v>447</v>
      </c>
      <c r="AN26" s="968" t="s">
        <v>1966</v>
      </c>
      <c r="AP26" s="969" t="s">
        <v>994</v>
      </c>
      <c r="AQ26" s="969" t="s">
        <v>1982</v>
      </c>
      <c r="AR26" s="969" t="s">
        <v>1983</v>
      </c>
      <c r="AT26" s="970" t="s">
        <v>2022</v>
      </c>
      <c r="AU26" s="970" t="s">
        <v>1974</v>
      </c>
      <c r="AV26" s="970" t="s">
        <v>1985</v>
      </c>
      <c r="AX26" s="971" t="s">
        <v>2023</v>
      </c>
      <c r="AY26" s="972" t="s">
        <v>2024</v>
      </c>
      <c r="BA26" s="980" t="s">
        <v>2025</v>
      </c>
      <c r="BN26" s="49">
        <v>1</v>
      </c>
    </row>
    <row r="27" spans="1:66" ht="35.1" customHeight="1">
      <c r="A27" s="973" t="str">
        <f>IF(B27="","",COUNTIF(B18:B27,"&lt;&gt;"))</f>
        <v/>
      </c>
      <c r="B27" s="965"/>
      <c r="C27" s="974" t="str">
        <f t="shared" si="12"/>
        <v/>
      </c>
      <c r="D27" s="975" t="str">
        <f t="shared" si="0"/>
        <v/>
      </c>
      <c r="E27" s="976" t="str">
        <f t="shared" si="1"/>
        <v/>
      </c>
      <c r="F27" s="977" t="str">
        <f t="shared" si="2"/>
        <v/>
      </c>
      <c r="G27" s="964" t="str">
        <f>IF(H27="","",COUNTIF(H18:H27,"&lt;&gt;"))</f>
        <v/>
      </c>
      <c r="H27" s="965" t="str" cm="1">
        <f t="array" ref="H27">IF(L27="","",IF(LEN(L27)&lt;=MAX(10,G13),L27,IFERROR(LEFT(L27,LOOKUP(2,1/(MID(L27,ROW(1:500),1)=" ")/(ROW(1:500)&lt;=MAX(10,G13)),ROW(1:500))-1),LEFT(L27,MAX(10,G13)))))</f>
        <v/>
      </c>
      <c r="I27" s="964" t="str">
        <f t="shared" si="3"/>
        <v/>
      </c>
      <c r="J27" s="964" t="str">
        <f t="shared" si="4"/>
        <v/>
      </c>
      <c r="K27" s="964" t="str">
        <f>IF(M26&lt;&gt;"",K26,IF(K26&lt;MAX(A18:A317),K26+1,""))</f>
        <v/>
      </c>
      <c r="L27" s="965" t="str">
        <f>IF(K27="","",IF(M26&lt;&gt;"",M26,INDEX(E18:E317,MATCH(K27,A18:A317,0))))</f>
        <v/>
      </c>
      <c r="M27" s="965" t="str">
        <f t="shared" si="5"/>
        <v/>
      </c>
      <c r="N27" s="965" t="str">
        <f t="shared" si="6"/>
        <v/>
      </c>
      <c r="O27" s="964" t="str">
        <f t="shared" si="7"/>
        <v/>
      </c>
      <c r="P27" s="964" t="str">
        <f t="shared" si="8"/>
        <v/>
      </c>
      <c r="Q27" s="965" t="str">
        <f t="shared" si="9"/>
        <v/>
      </c>
      <c r="R27" s="964" t="str">
        <f>IF(N27="","",IF(COUNTIF(AP18:AP300,TRIM(Q27))&gt;0,"EXCLUSION EXACTE",""))</f>
        <v/>
      </c>
      <c r="S27" s="964" t="str" cm="1">
        <f t="array" ref="S27">IF(N27="","",IF(SUMPRODUCT(--(AP18:AP300&lt;&gt;""),--ISNUMBER(SEARCH(" "&amp;AP18:AP300&amp;" ",Q27)))&gt;0,"BLOQUE MOLLUSQUES",""))</f>
        <v/>
      </c>
      <c r="T27" s="964" t="str" cm="1">
        <f t="array" ref="T27">IF(N27="","",IF(SUMPRODUCT(--(AT18:AT300&lt;&gt;""),--ISNUMBER(SEARCH(" "&amp;AT18:AT300&amp;" ",Q27)))&gt;0,"FORCE MOLLUSQUES",""))</f>
        <v/>
      </c>
      <c r="U27" s="965" t="str">
        <f t="shared" si="10"/>
        <v/>
      </c>
      <c r="V27" s="965" t="str">
        <f t="shared" si="13"/>
        <v/>
      </c>
      <c r="W27" s="964" t="str">
        <f t="shared" si="11"/>
        <v/>
      </c>
      <c r="X27" s="964" t="str" cm="1">
        <f t="array" ref="X27">IF(N27="","",IF(R27&lt;&gt;"","",IF(SUMPRODUCT(--(AN18:AN1500=X17),--(AM18:AM1500&lt;&gt;""),--ISNUMBER(SEARCH(" "&amp;AM18:AM1500&amp;" ",Q27)))&gt;0,X17,"")))</f>
        <v/>
      </c>
      <c r="Y27" s="964" t="str" cm="1">
        <f t="array" ref="Y27">IF(N27="","",IF(R27&lt;&gt;"","",IF(SUMPRODUCT(--(AN18:AN1500=Y17),--(AM18:AM1500&lt;&gt;""),--ISNUMBER(SEARCH(" "&amp;AM18:AM1500&amp;" ",Q27)))&gt;0,Y17,"")))</f>
        <v/>
      </c>
      <c r="Z27" s="964" t="str" cm="1">
        <f t="array" ref="Z27">IF(N27="","",IF(R27&lt;&gt;"","",IF(SUMPRODUCT(--(AN18:AN1500=Z17),--(AM18:AM1500&lt;&gt;""),--ISNUMBER(SEARCH(" "&amp;AM18:AM1500&amp;" ",Q27)))&gt;0,Z17,"")))</f>
        <v/>
      </c>
      <c r="AA27" s="964" t="str" cm="1">
        <f t="array" ref="AA27">IF(N27="","",IF(R27&lt;&gt;"","",IF(SUMPRODUCT(--(AN18:AN1500=AA17),--(AM18:AM1500&lt;&gt;""),--ISNUMBER(SEARCH(" "&amp;AM18:AM1500&amp;" ",Q27)))&gt;0,AA17,"")))</f>
        <v/>
      </c>
      <c r="AB27" s="964" t="str" cm="1">
        <f t="array" ref="AB27">IF(N27="","",IF(R27&lt;&gt;"","",IF(SUMPRODUCT(--(AN18:AN1500=AB17),--(AM18:AM1500&lt;&gt;""),--ISNUMBER(SEARCH(" "&amp;AM18:AM1500&amp;" ",Q27)))&gt;0,AB17,"")))</f>
        <v/>
      </c>
      <c r="AC27" s="964" t="str" cm="1">
        <f t="array" ref="AC27">IF(N27="","",IF(R27&lt;&gt;"","",IF(SUMPRODUCT(--(AN18:AN1500=AC17),--(AM18:AM1500&lt;&gt;""),--ISNUMBER(SEARCH(" "&amp;AM18:AM1500&amp;" ",Q27)))&gt;0,AC17,"")))</f>
        <v/>
      </c>
      <c r="AD27" s="964" t="str" cm="1">
        <f t="array" ref="AD27">IF(N27="","",IF(R27&lt;&gt;"","",IF(SUMPRODUCT(--(AN18:AN1500=AD17),--(AM18:AM1500&lt;&gt;""),--ISNUMBER(SEARCH(" "&amp;AM18:AM1500&amp;" ",Q27)))&gt;0,AD17,"")))</f>
        <v/>
      </c>
      <c r="AE27" s="964" t="str" cm="1">
        <f t="array" ref="AE27">IF(N27="","",IF(R27&lt;&gt;"","",IF(SUMPRODUCT(--(AN18:AN1500=AE17),--(AM18:AM1500&lt;&gt;""),--ISNUMBER(SEARCH(" "&amp;AM18:AM1500&amp;" ",Q27)))&gt;0,AE17,"")))</f>
        <v/>
      </c>
      <c r="AF27" s="964" t="str" cm="1">
        <f t="array" ref="AF27">IF(N27="","",IF(R27&lt;&gt;"","",IF(SUMPRODUCT(--(AN18:AN1500=AF17),--(AM18:AM1500&lt;&gt;""),--ISNUMBER(SEARCH(" "&amp;AM18:AM1500&amp;" ",Q27)))&gt;0,AF17,"")))</f>
        <v/>
      </c>
      <c r="AG27" s="964" t="str" cm="1">
        <f t="array" ref="AG27">IF(N27="","",IF(R27&lt;&gt;"","",IF(SUMPRODUCT(--(AN18:AN1500=AG17),--(AM18:AM1500&lt;&gt;""),--ISNUMBER(SEARCH(" "&amp;AM18:AM1500&amp;" ",Q27)))&gt;0,AG17,"")))</f>
        <v/>
      </c>
      <c r="AH27" s="964" t="str" cm="1">
        <f t="array" ref="AH27">IF(N27="","",IF(R27&lt;&gt;"","",IF(SUMPRODUCT(--(AN18:AN1500=AH17),--(AM18:AM1500&lt;&gt;""),--ISNUMBER(SEARCH(" "&amp;AM18:AM1500&amp;" ",Q27)))&gt;0,AH17,"")))</f>
        <v/>
      </c>
      <c r="AI27" s="964" t="str" cm="1">
        <f t="array" ref="AI27">IF(N27="","",IF(R27&lt;&gt;"","",IF(SUMPRODUCT(--(AN18:AN1500=AI17),--(AM18:AM1500&lt;&gt;""),--ISNUMBER(SEARCH(" "&amp;AM18:AM1500&amp;" ",Q27)))&gt;0,AI17,"")))</f>
        <v/>
      </c>
      <c r="AJ27" s="964" t="str" cm="1">
        <f t="array" ref="AJ27">IF(N27="","",IF(R27&lt;&gt;"","",IF(SUMPRODUCT(--(AN18:AN1500=AJ17),--(AM18:AM1500&lt;&gt;""),--ISNUMBER(SEARCH(" "&amp;AM18:AM1500&amp;" ",Q27)))&gt;0,AJ17,"")))</f>
        <v/>
      </c>
      <c r="AK27" s="964" t="str" cm="1">
        <f t="array" ref="AK27">IF(N27="","",IF(T27&lt;&gt;"",AK17,IF(S27&lt;&gt;"","",IF(R27&lt;&gt;"","",IF(SUMPRODUCT(--(AN18:AN1500=AK17),--(AM18:AM1500&lt;&gt;""),--ISNUMBER(SEARCH(" "&amp;AM18:AM1500&amp;" ",Q27)))&gt;0,AK17,"")))))</f>
        <v/>
      </c>
      <c r="AM27" s="964" t="s">
        <v>449</v>
      </c>
      <c r="AN27" s="964" t="s">
        <v>1966</v>
      </c>
      <c r="AP27" s="964" t="s">
        <v>995</v>
      </c>
      <c r="AQ27" s="964" t="s">
        <v>1982</v>
      </c>
      <c r="AR27" s="964" t="s">
        <v>1983</v>
      </c>
      <c r="AT27" s="964" t="s">
        <v>2026</v>
      </c>
      <c r="AU27" s="964" t="s">
        <v>1974</v>
      </c>
      <c r="AV27" s="964" t="s">
        <v>1985</v>
      </c>
      <c r="AX27" s="978" t="s">
        <v>2027</v>
      </c>
      <c r="AY27" s="965" t="s">
        <v>2028</v>
      </c>
      <c r="BA27" s="980" t="s">
        <v>2029</v>
      </c>
      <c r="BN27" s="49">
        <v>1</v>
      </c>
    </row>
    <row r="28" spans="1:66" ht="35.1" customHeight="1">
      <c r="A28" s="957" t="str">
        <f>IF(B28="","",COUNTIF(B18:B28,"&lt;&gt;"))</f>
        <v/>
      </c>
      <c r="B28" s="958"/>
      <c r="C28" s="974" t="str">
        <f t="shared" si="12"/>
        <v/>
      </c>
      <c r="D28" s="975" t="str">
        <f t="shared" si="0"/>
        <v/>
      </c>
      <c r="E28" s="961" t="str">
        <f t="shared" si="1"/>
        <v/>
      </c>
      <c r="F28" s="962" t="str">
        <f t="shared" si="2"/>
        <v/>
      </c>
      <c r="G28" s="963" t="str">
        <f>IF(H28="","",COUNTIF(H18:H28,"&lt;&gt;"))</f>
        <v/>
      </c>
      <c r="H28" s="958" t="str" cm="1">
        <f t="array" ref="H28">IF(L28="","",IF(LEN(L28)&lt;=MAX(10,G13),L28,IFERROR(LEFT(L28,LOOKUP(2,1/(MID(L28,ROW(1:500),1)=" ")/(ROW(1:500)&lt;=MAX(10,G13)),ROW(1:500))-1),LEFT(L28,MAX(10,G13)))))</f>
        <v/>
      </c>
      <c r="I28" s="963" t="str">
        <f t="shared" si="3"/>
        <v/>
      </c>
      <c r="J28" s="963" t="str">
        <f t="shared" si="4"/>
        <v/>
      </c>
      <c r="K28" s="964" t="str">
        <f>IF(M27&lt;&gt;"",K27,IF(K27&lt;MAX(A18:A317),K27+1,""))</f>
        <v/>
      </c>
      <c r="L28" s="965" t="str">
        <f>IF(K28="","",IF(M27&lt;&gt;"",M27,INDEX(E18:E317,MATCH(K28,A18:A317,0))))</f>
        <v/>
      </c>
      <c r="M28" s="965" t="str">
        <f t="shared" si="5"/>
        <v/>
      </c>
      <c r="N28" s="966" t="str">
        <f t="shared" si="6"/>
        <v/>
      </c>
      <c r="O28" s="967" t="str">
        <f t="shared" si="7"/>
        <v/>
      </c>
      <c r="P28" s="967" t="str">
        <f t="shared" si="8"/>
        <v/>
      </c>
      <c r="Q28" s="966" t="str">
        <f t="shared" si="9"/>
        <v/>
      </c>
      <c r="R28" s="967" t="str">
        <f>IF(N28="","",IF(COUNTIF(AP18:AP300,TRIM(Q28))&gt;0,"EXCLUSION EXACTE",""))</f>
        <v/>
      </c>
      <c r="S28" s="967" t="str" cm="1">
        <f t="array" ref="S28">IF(N28="","",IF(SUMPRODUCT(--(AP18:AP300&lt;&gt;""),--ISNUMBER(SEARCH(" "&amp;AP18:AP300&amp;" ",Q28)))&gt;0,"BLOQUE MOLLUSQUES",""))</f>
        <v/>
      </c>
      <c r="T28" s="967" t="str" cm="1">
        <f t="array" ref="T28">IF(N28="","",IF(SUMPRODUCT(--(AT18:AT300&lt;&gt;""),--ISNUMBER(SEARCH(" "&amp;AT18:AT300&amp;" ",Q28)))&gt;0,"FORCE MOLLUSQUES",""))</f>
        <v/>
      </c>
      <c r="U28" s="966" t="str">
        <f t="shared" si="10"/>
        <v/>
      </c>
      <c r="V28" s="966" t="str">
        <f t="shared" si="13"/>
        <v/>
      </c>
      <c r="W28" s="967" t="str">
        <f t="shared" si="11"/>
        <v/>
      </c>
      <c r="X28" s="967" t="str" cm="1">
        <f t="array" ref="X28">IF(N28="","",IF(R28&lt;&gt;"","",IF(SUMPRODUCT(--(AN18:AN1500=X17),--(AM18:AM1500&lt;&gt;""),--ISNUMBER(SEARCH(" "&amp;AM18:AM1500&amp;" ",Q28)))&gt;0,X17,"")))</f>
        <v/>
      </c>
      <c r="Y28" s="967" t="str" cm="1">
        <f t="array" ref="Y28">IF(N28="","",IF(R28&lt;&gt;"","",IF(SUMPRODUCT(--(AN18:AN1500=Y17),--(AM18:AM1500&lt;&gt;""),--ISNUMBER(SEARCH(" "&amp;AM18:AM1500&amp;" ",Q28)))&gt;0,Y17,"")))</f>
        <v/>
      </c>
      <c r="Z28" s="967" t="str" cm="1">
        <f t="array" ref="Z28">IF(N28="","",IF(R28&lt;&gt;"","",IF(SUMPRODUCT(--(AN18:AN1500=Z17),--(AM18:AM1500&lt;&gt;""),--ISNUMBER(SEARCH(" "&amp;AM18:AM1500&amp;" ",Q28)))&gt;0,Z17,"")))</f>
        <v/>
      </c>
      <c r="AA28" s="967" t="str" cm="1">
        <f t="array" ref="AA28">IF(N28="","",IF(R28&lt;&gt;"","",IF(SUMPRODUCT(--(AN18:AN1500=AA17),--(AM18:AM1500&lt;&gt;""),--ISNUMBER(SEARCH(" "&amp;AM18:AM1500&amp;" ",Q28)))&gt;0,AA17,"")))</f>
        <v/>
      </c>
      <c r="AB28" s="967" t="str" cm="1">
        <f t="array" ref="AB28">IF(N28="","",IF(R28&lt;&gt;"","",IF(SUMPRODUCT(--(AN18:AN1500=AB17),--(AM18:AM1500&lt;&gt;""),--ISNUMBER(SEARCH(" "&amp;AM18:AM1500&amp;" ",Q28)))&gt;0,AB17,"")))</f>
        <v/>
      </c>
      <c r="AC28" s="967" t="str" cm="1">
        <f t="array" ref="AC28">IF(N28="","",IF(R28&lt;&gt;"","",IF(SUMPRODUCT(--(AN18:AN1500=AC17),--(AM18:AM1500&lt;&gt;""),--ISNUMBER(SEARCH(" "&amp;AM18:AM1500&amp;" ",Q28)))&gt;0,AC17,"")))</f>
        <v/>
      </c>
      <c r="AD28" s="967" t="str" cm="1">
        <f t="array" ref="AD28">IF(N28="","",IF(R28&lt;&gt;"","",IF(SUMPRODUCT(--(AN18:AN1500=AD17),--(AM18:AM1500&lt;&gt;""),--ISNUMBER(SEARCH(" "&amp;AM18:AM1500&amp;" ",Q28)))&gt;0,AD17,"")))</f>
        <v/>
      </c>
      <c r="AE28" s="967" t="str" cm="1">
        <f t="array" ref="AE28">IF(N28="","",IF(R28&lt;&gt;"","",IF(SUMPRODUCT(--(AN18:AN1500=AE17),--(AM18:AM1500&lt;&gt;""),--ISNUMBER(SEARCH(" "&amp;AM18:AM1500&amp;" ",Q28)))&gt;0,AE17,"")))</f>
        <v/>
      </c>
      <c r="AF28" s="967" t="str" cm="1">
        <f t="array" ref="AF28">IF(N28="","",IF(R28&lt;&gt;"","",IF(SUMPRODUCT(--(AN18:AN1500=AF17),--(AM18:AM1500&lt;&gt;""),--ISNUMBER(SEARCH(" "&amp;AM18:AM1500&amp;" ",Q28)))&gt;0,AF17,"")))</f>
        <v/>
      </c>
      <c r="AG28" s="967" t="str" cm="1">
        <f t="array" ref="AG28">IF(N28="","",IF(R28&lt;&gt;"","",IF(SUMPRODUCT(--(AN18:AN1500=AG17),--(AM18:AM1500&lt;&gt;""),--ISNUMBER(SEARCH(" "&amp;AM18:AM1500&amp;" ",Q28)))&gt;0,AG17,"")))</f>
        <v/>
      </c>
      <c r="AH28" s="967" t="str" cm="1">
        <f t="array" ref="AH28">IF(N28="","",IF(R28&lt;&gt;"","",IF(SUMPRODUCT(--(AN18:AN1500=AH17),--(AM18:AM1500&lt;&gt;""),--ISNUMBER(SEARCH(" "&amp;AM18:AM1500&amp;" ",Q28)))&gt;0,AH17,"")))</f>
        <v/>
      </c>
      <c r="AI28" s="967" t="str" cm="1">
        <f t="array" ref="AI28">IF(N28="","",IF(R28&lt;&gt;"","",IF(SUMPRODUCT(--(AN18:AN1500=AI17),--(AM18:AM1500&lt;&gt;""),--ISNUMBER(SEARCH(" "&amp;AM18:AM1500&amp;" ",Q28)))&gt;0,AI17,"")))</f>
        <v/>
      </c>
      <c r="AJ28" s="967" t="str" cm="1">
        <f t="array" ref="AJ28">IF(N28="","",IF(R28&lt;&gt;"","",IF(SUMPRODUCT(--(AN18:AN1500=AJ17),--(AM18:AM1500&lt;&gt;""),--ISNUMBER(SEARCH(" "&amp;AM18:AM1500&amp;" ",Q28)))&gt;0,AJ17,"")))</f>
        <v/>
      </c>
      <c r="AK28" s="967" t="str" cm="1">
        <f t="array" ref="AK28">IF(N28="","",IF(T28&lt;&gt;"",AK17,IF(S28&lt;&gt;"","",IF(R28&lt;&gt;"","",IF(SUMPRODUCT(--(AN18:AN1500=AK17),--(AM18:AM1500&lt;&gt;""),--ISNUMBER(SEARCH(" "&amp;AM18:AM1500&amp;" ",Q28)))&gt;0,AK17,"")))))</f>
        <v/>
      </c>
      <c r="AM28" s="968" t="s">
        <v>184</v>
      </c>
      <c r="AN28" s="968" t="s">
        <v>1963</v>
      </c>
      <c r="AP28" s="969" t="s">
        <v>2030</v>
      </c>
      <c r="AQ28" s="969" t="s">
        <v>1982</v>
      </c>
      <c r="AR28" s="969" t="s">
        <v>1983</v>
      </c>
      <c r="AT28" s="970" t="s">
        <v>2031</v>
      </c>
      <c r="AU28" s="970" t="s">
        <v>1974</v>
      </c>
      <c r="AV28" s="970" t="s">
        <v>1985</v>
      </c>
      <c r="AX28" s="971" t="s">
        <v>2032</v>
      </c>
      <c r="AY28" s="972" t="s">
        <v>2033</v>
      </c>
      <c r="BA28" s="980" t="s">
        <v>2034</v>
      </c>
      <c r="BN28" s="49">
        <v>1</v>
      </c>
    </row>
    <row r="29" spans="1:66" ht="35.1" customHeight="1">
      <c r="A29" s="973" t="str">
        <f>IF(B29="","",COUNTIF(B18:B29,"&lt;&gt;"))</f>
        <v/>
      </c>
      <c r="B29" s="965"/>
      <c r="C29" s="974" t="str">
        <f t="shared" si="12"/>
        <v/>
      </c>
      <c r="D29" s="975" t="str">
        <f t="shared" si="0"/>
        <v/>
      </c>
      <c r="E29" s="976" t="str">
        <f t="shared" si="1"/>
        <v/>
      </c>
      <c r="F29" s="977" t="str">
        <f t="shared" si="2"/>
        <v/>
      </c>
      <c r="G29" s="964" t="str">
        <f>IF(H29="","",COUNTIF(H18:H29,"&lt;&gt;"))</f>
        <v/>
      </c>
      <c r="H29" s="965" t="str" cm="1">
        <f t="array" ref="H29">IF(L29="","",IF(LEN(L29)&lt;=MAX(10,G13),L29,IFERROR(LEFT(L29,LOOKUP(2,1/(MID(L29,ROW(1:500),1)=" ")/(ROW(1:500)&lt;=MAX(10,G13)),ROW(1:500))-1),LEFT(L29,MAX(10,G13)))))</f>
        <v/>
      </c>
      <c r="I29" s="964" t="str">
        <f t="shared" si="3"/>
        <v/>
      </c>
      <c r="J29" s="964" t="str">
        <f t="shared" si="4"/>
        <v/>
      </c>
      <c r="K29" s="964" t="str">
        <f>IF(M28&lt;&gt;"",K28,IF(K28&lt;MAX(A18:A317),K28+1,""))</f>
        <v/>
      </c>
      <c r="L29" s="965" t="str">
        <f>IF(K29="","",IF(M28&lt;&gt;"",M28,INDEX(E18:E317,MATCH(K29,A18:A317,0))))</f>
        <v/>
      </c>
      <c r="M29" s="965" t="str">
        <f t="shared" si="5"/>
        <v/>
      </c>
      <c r="N29" s="965" t="str">
        <f t="shared" si="6"/>
        <v/>
      </c>
      <c r="O29" s="964" t="str">
        <f t="shared" si="7"/>
        <v/>
      </c>
      <c r="P29" s="964" t="str">
        <f t="shared" si="8"/>
        <v/>
      </c>
      <c r="Q29" s="965" t="str">
        <f t="shared" si="9"/>
        <v/>
      </c>
      <c r="R29" s="964" t="str">
        <f>IF(N29="","",IF(COUNTIF(AP18:AP300,TRIM(Q29))&gt;0,"EXCLUSION EXACTE",""))</f>
        <v/>
      </c>
      <c r="S29" s="964" t="str" cm="1">
        <f t="array" ref="S29">IF(N29="","",IF(SUMPRODUCT(--(AP18:AP300&lt;&gt;""),--ISNUMBER(SEARCH(" "&amp;AP18:AP300&amp;" ",Q29)))&gt;0,"BLOQUE MOLLUSQUES",""))</f>
        <v/>
      </c>
      <c r="T29" s="964" t="str" cm="1">
        <f t="array" ref="T29">IF(N29="","",IF(SUMPRODUCT(--(AT18:AT300&lt;&gt;""),--ISNUMBER(SEARCH(" "&amp;AT18:AT300&amp;" ",Q29)))&gt;0,"FORCE MOLLUSQUES",""))</f>
        <v/>
      </c>
      <c r="U29" s="965" t="str">
        <f t="shared" si="10"/>
        <v/>
      </c>
      <c r="V29" s="965" t="str">
        <f t="shared" si="13"/>
        <v/>
      </c>
      <c r="W29" s="964" t="str">
        <f t="shared" si="11"/>
        <v/>
      </c>
      <c r="X29" s="964" t="str" cm="1">
        <f t="array" ref="X29">IF(N29="","",IF(R29&lt;&gt;"","",IF(SUMPRODUCT(--(AN18:AN1500=X17),--(AM18:AM1500&lt;&gt;""),--ISNUMBER(SEARCH(" "&amp;AM18:AM1500&amp;" ",Q29)))&gt;0,X17,"")))</f>
        <v/>
      </c>
      <c r="Y29" s="964" t="str" cm="1">
        <f t="array" ref="Y29">IF(N29="","",IF(R29&lt;&gt;"","",IF(SUMPRODUCT(--(AN18:AN1500=Y17),--(AM18:AM1500&lt;&gt;""),--ISNUMBER(SEARCH(" "&amp;AM18:AM1500&amp;" ",Q29)))&gt;0,Y17,"")))</f>
        <v/>
      </c>
      <c r="Z29" s="964" t="str" cm="1">
        <f t="array" ref="Z29">IF(N29="","",IF(R29&lt;&gt;"","",IF(SUMPRODUCT(--(AN18:AN1500=Z17),--(AM18:AM1500&lt;&gt;""),--ISNUMBER(SEARCH(" "&amp;AM18:AM1500&amp;" ",Q29)))&gt;0,Z17,"")))</f>
        <v/>
      </c>
      <c r="AA29" s="964" t="str" cm="1">
        <f t="array" ref="AA29">IF(N29="","",IF(R29&lt;&gt;"","",IF(SUMPRODUCT(--(AN18:AN1500=AA17),--(AM18:AM1500&lt;&gt;""),--ISNUMBER(SEARCH(" "&amp;AM18:AM1500&amp;" ",Q29)))&gt;0,AA17,"")))</f>
        <v/>
      </c>
      <c r="AB29" s="964" t="str" cm="1">
        <f t="array" ref="AB29">IF(N29="","",IF(R29&lt;&gt;"","",IF(SUMPRODUCT(--(AN18:AN1500=AB17),--(AM18:AM1500&lt;&gt;""),--ISNUMBER(SEARCH(" "&amp;AM18:AM1500&amp;" ",Q29)))&gt;0,AB17,"")))</f>
        <v/>
      </c>
      <c r="AC29" s="964" t="str" cm="1">
        <f t="array" ref="AC29">IF(N29="","",IF(R29&lt;&gt;"","",IF(SUMPRODUCT(--(AN18:AN1500=AC17),--(AM18:AM1500&lt;&gt;""),--ISNUMBER(SEARCH(" "&amp;AM18:AM1500&amp;" ",Q29)))&gt;0,AC17,"")))</f>
        <v/>
      </c>
      <c r="AD29" s="964" t="str" cm="1">
        <f t="array" ref="AD29">IF(N29="","",IF(R29&lt;&gt;"","",IF(SUMPRODUCT(--(AN18:AN1500=AD17),--(AM18:AM1500&lt;&gt;""),--ISNUMBER(SEARCH(" "&amp;AM18:AM1500&amp;" ",Q29)))&gt;0,AD17,"")))</f>
        <v/>
      </c>
      <c r="AE29" s="964" t="str" cm="1">
        <f t="array" ref="AE29">IF(N29="","",IF(R29&lt;&gt;"","",IF(SUMPRODUCT(--(AN18:AN1500=AE17),--(AM18:AM1500&lt;&gt;""),--ISNUMBER(SEARCH(" "&amp;AM18:AM1500&amp;" ",Q29)))&gt;0,AE17,"")))</f>
        <v/>
      </c>
      <c r="AF29" s="964" t="str" cm="1">
        <f t="array" ref="AF29">IF(N29="","",IF(R29&lt;&gt;"","",IF(SUMPRODUCT(--(AN18:AN1500=AF17),--(AM18:AM1500&lt;&gt;""),--ISNUMBER(SEARCH(" "&amp;AM18:AM1500&amp;" ",Q29)))&gt;0,AF17,"")))</f>
        <v/>
      </c>
      <c r="AG29" s="964" t="str" cm="1">
        <f t="array" ref="AG29">IF(N29="","",IF(R29&lt;&gt;"","",IF(SUMPRODUCT(--(AN18:AN1500=AG17),--(AM18:AM1500&lt;&gt;""),--ISNUMBER(SEARCH(" "&amp;AM18:AM1500&amp;" ",Q29)))&gt;0,AG17,"")))</f>
        <v/>
      </c>
      <c r="AH29" s="964" t="str" cm="1">
        <f t="array" ref="AH29">IF(N29="","",IF(R29&lt;&gt;"","",IF(SUMPRODUCT(--(AN18:AN1500=AH17),--(AM18:AM1500&lt;&gt;""),--ISNUMBER(SEARCH(" "&amp;AM18:AM1500&amp;" ",Q29)))&gt;0,AH17,"")))</f>
        <v/>
      </c>
      <c r="AI29" s="964" t="str" cm="1">
        <f t="array" ref="AI29">IF(N29="","",IF(R29&lt;&gt;"","",IF(SUMPRODUCT(--(AN18:AN1500=AI17),--(AM18:AM1500&lt;&gt;""),--ISNUMBER(SEARCH(" "&amp;AM18:AM1500&amp;" ",Q29)))&gt;0,AI17,"")))</f>
        <v/>
      </c>
      <c r="AJ29" s="964" t="str" cm="1">
        <f t="array" ref="AJ29">IF(N29="","",IF(R29&lt;&gt;"","",IF(SUMPRODUCT(--(AN18:AN1500=AJ17),--(AM18:AM1500&lt;&gt;""),--ISNUMBER(SEARCH(" "&amp;AM18:AM1500&amp;" ",Q29)))&gt;0,AJ17,"")))</f>
        <v/>
      </c>
      <c r="AK29" s="964" t="str" cm="1">
        <f t="array" ref="AK29">IF(N29="","",IF(T29&lt;&gt;"",AK17,IF(S29&lt;&gt;"","",IF(R29&lt;&gt;"","",IF(SUMPRODUCT(--(AN18:AN1500=AK17),--(AM18:AM1500&lt;&gt;""),--ISNUMBER(SEARCH(" "&amp;AM18:AM1500&amp;" ",Q29)))&gt;0,AK17,"")))))</f>
        <v/>
      </c>
      <c r="AM29" s="964" t="s">
        <v>2035</v>
      </c>
      <c r="AN29" s="964" t="s">
        <v>1963</v>
      </c>
      <c r="AP29" s="964" t="s">
        <v>2036</v>
      </c>
      <c r="AQ29" s="964" t="s">
        <v>1982</v>
      </c>
      <c r="AR29" s="964" t="s">
        <v>1983</v>
      </c>
      <c r="AT29" s="964" t="s">
        <v>2037</v>
      </c>
      <c r="AU29" s="964" t="s">
        <v>1974</v>
      </c>
      <c r="AV29" s="964" t="s">
        <v>1985</v>
      </c>
      <c r="AX29" s="978" t="s">
        <v>2038</v>
      </c>
      <c r="AY29" s="965" t="s">
        <v>2039</v>
      </c>
      <c r="BA29" s="980" t="s">
        <v>2040</v>
      </c>
      <c r="BN29" s="49">
        <v>1</v>
      </c>
    </row>
    <row r="30" spans="1:66" ht="35.1" customHeight="1">
      <c r="A30" s="957" t="str">
        <f>IF(B30="","",COUNTIF(B18:B30,"&lt;&gt;"))</f>
        <v/>
      </c>
      <c r="B30" s="958"/>
      <c r="C30" s="974" t="str">
        <f t="shared" si="12"/>
        <v/>
      </c>
      <c r="D30" s="975" t="str">
        <f t="shared" si="0"/>
        <v/>
      </c>
      <c r="E30" s="961" t="str">
        <f t="shared" si="1"/>
        <v/>
      </c>
      <c r="F30" s="962" t="str">
        <f t="shared" si="2"/>
        <v/>
      </c>
      <c r="G30" s="963" t="str">
        <f>IF(H30="","",COUNTIF(H18:H30,"&lt;&gt;"))</f>
        <v/>
      </c>
      <c r="H30" s="958" t="str" cm="1">
        <f t="array" ref="H30">IF(L30="","",IF(LEN(L30)&lt;=MAX(10,G13),L30,IFERROR(LEFT(L30,LOOKUP(2,1/(MID(L30,ROW(1:500),1)=" ")/(ROW(1:500)&lt;=MAX(10,G13)),ROW(1:500))-1),LEFT(L30,MAX(10,G13)))))</f>
        <v/>
      </c>
      <c r="I30" s="963" t="str">
        <f t="shared" si="3"/>
        <v/>
      </c>
      <c r="J30" s="963" t="str">
        <f t="shared" si="4"/>
        <v/>
      </c>
      <c r="K30" s="964" t="str">
        <f>IF(M29&lt;&gt;"",K29,IF(K29&lt;MAX(A18:A317),K29+1,""))</f>
        <v/>
      </c>
      <c r="L30" s="965" t="str">
        <f>IF(K30="","",IF(M29&lt;&gt;"",M29,INDEX(E18:E317,MATCH(K30,A18:A317,0))))</f>
        <v/>
      </c>
      <c r="M30" s="965" t="str">
        <f t="shared" si="5"/>
        <v/>
      </c>
      <c r="N30" s="966" t="str">
        <f t="shared" si="6"/>
        <v/>
      </c>
      <c r="O30" s="967" t="str">
        <f t="shared" si="7"/>
        <v/>
      </c>
      <c r="P30" s="967" t="str">
        <f t="shared" si="8"/>
        <v/>
      </c>
      <c r="Q30" s="966" t="str">
        <f t="shared" si="9"/>
        <v/>
      </c>
      <c r="R30" s="967" t="str">
        <f>IF(N30="","",IF(COUNTIF(AP18:AP300,TRIM(Q30))&gt;0,"EXCLUSION EXACTE",""))</f>
        <v/>
      </c>
      <c r="S30" s="967" t="str" cm="1">
        <f t="array" ref="S30">IF(N30="","",IF(SUMPRODUCT(--(AP18:AP300&lt;&gt;""),--ISNUMBER(SEARCH(" "&amp;AP18:AP300&amp;" ",Q30)))&gt;0,"BLOQUE MOLLUSQUES",""))</f>
        <v/>
      </c>
      <c r="T30" s="967" t="str" cm="1">
        <f t="array" ref="T30">IF(N30="","",IF(SUMPRODUCT(--(AT18:AT300&lt;&gt;""),--ISNUMBER(SEARCH(" "&amp;AT18:AT300&amp;" ",Q30)))&gt;0,"FORCE MOLLUSQUES",""))</f>
        <v/>
      </c>
      <c r="U30" s="966" t="str">
        <f t="shared" si="10"/>
        <v/>
      </c>
      <c r="V30" s="966" t="str">
        <f t="shared" si="13"/>
        <v/>
      </c>
      <c r="W30" s="967" t="str">
        <f t="shared" si="11"/>
        <v/>
      </c>
      <c r="X30" s="967" t="str" cm="1">
        <f t="array" ref="X30">IF(N30="","",IF(R30&lt;&gt;"","",IF(SUMPRODUCT(--(AN18:AN1500=X17),--(AM18:AM1500&lt;&gt;""),--ISNUMBER(SEARCH(" "&amp;AM18:AM1500&amp;" ",Q30)))&gt;0,X17,"")))</f>
        <v/>
      </c>
      <c r="Y30" s="967" t="str" cm="1">
        <f t="array" ref="Y30">IF(N30="","",IF(R30&lt;&gt;"","",IF(SUMPRODUCT(--(AN18:AN1500=Y17),--(AM18:AM1500&lt;&gt;""),--ISNUMBER(SEARCH(" "&amp;AM18:AM1500&amp;" ",Q30)))&gt;0,Y17,"")))</f>
        <v/>
      </c>
      <c r="Z30" s="967" t="str" cm="1">
        <f t="array" ref="Z30">IF(N30="","",IF(R30&lt;&gt;"","",IF(SUMPRODUCT(--(AN18:AN1500=Z17),--(AM18:AM1500&lt;&gt;""),--ISNUMBER(SEARCH(" "&amp;AM18:AM1500&amp;" ",Q30)))&gt;0,Z17,"")))</f>
        <v/>
      </c>
      <c r="AA30" s="967" t="str" cm="1">
        <f t="array" ref="AA30">IF(N30="","",IF(R30&lt;&gt;"","",IF(SUMPRODUCT(--(AN18:AN1500=AA17),--(AM18:AM1500&lt;&gt;""),--ISNUMBER(SEARCH(" "&amp;AM18:AM1500&amp;" ",Q30)))&gt;0,AA17,"")))</f>
        <v/>
      </c>
      <c r="AB30" s="967" t="str" cm="1">
        <f t="array" ref="AB30">IF(N30="","",IF(R30&lt;&gt;"","",IF(SUMPRODUCT(--(AN18:AN1500=AB17),--(AM18:AM1500&lt;&gt;""),--ISNUMBER(SEARCH(" "&amp;AM18:AM1500&amp;" ",Q30)))&gt;0,AB17,"")))</f>
        <v/>
      </c>
      <c r="AC30" s="967" t="str" cm="1">
        <f t="array" ref="AC30">IF(N30="","",IF(R30&lt;&gt;"","",IF(SUMPRODUCT(--(AN18:AN1500=AC17),--(AM18:AM1500&lt;&gt;""),--ISNUMBER(SEARCH(" "&amp;AM18:AM1500&amp;" ",Q30)))&gt;0,AC17,"")))</f>
        <v/>
      </c>
      <c r="AD30" s="967" t="str" cm="1">
        <f t="array" ref="AD30">IF(N30="","",IF(R30&lt;&gt;"","",IF(SUMPRODUCT(--(AN18:AN1500=AD17),--(AM18:AM1500&lt;&gt;""),--ISNUMBER(SEARCH(" "&amp;AM18:AM1500&amp;" ",Q30)))&gt;0,AD17,"")))</f>
        <v/>
      </c>
      <c r="AE30" s="967" t="str" cm="1">
        <f t="array" ref="AE30">IF(N30="","",IF(R30&lt;&gt;"","",IF(SUMPRODUCT(--(AN18:AN1500=AE17),--(AM18:AM1500&lt;&gt;""),--ISNUMBER(SEARCH(" "&amp;AM18:AM1500&amp;" ",Q30)))&gt;0,AE17,"")))</f>
        <v/>
      </c>
      <c r="AF30" s="967" t="str" cm="1">
        <f t="array" ref="AF30">IF(N30="","",IF(R30&lt;&gt;"","",IF(SUMPRODUCT(--(AN18:AN1500=AF17),--(AM18:AM1500&lt;&gt;""),--ISNUMBER(SEARCH(" "&amp;AM18:AM1500&amp;" ",Q30)))&gt;0,AF17,"")))</f>
        <v/>
      </c>
      <c r="AG30" s="967" t="str" cm="1">
        <f t="array" ref="AG30">IF(N30="","",IF(R30&lt;&gt;"","",IF(SUMPRODUCT(--(AN18:AN1500=AG17),--(AM18:AM1500&lt;&gt;""),--ISNUMBER(SEARCH(" "&amp;AM18:AM1500&amp;" ",Q30)))&gt;0,AG17,"")))</f>
        <v/>
      </c>
      <c r="AH30" s="967" t="str" cm="1">
        <f t="array" ref="AH30">IF(N30="","",IF(R30&lt;&gt;"","",IF(SUMPRODUCT(--(AN18:AN1500=AH17),--(AM18:AM1500&lt;&gt;""),--ISNUMBER(SEARCH(" "&amp;AM18:AM1500&amp;" ",Q30)))&gt;0,AH17,"")))</f>
        <v/>
      </c>
      <c r="AI30" s="967" t="str" cm="1">
        <f t="array" ref="AI30">IF(N30="","",IF(R30&lt;&gt;"","",IF(SUMPRODUCT(--(AN18:AN1500=AI17),--(AM18:AM1500&lt;&gt;""),--ISNUMBER(SEARCH(" "&amp;AM18:AM1500&amp;" ",Q30)))&gt;0,AI17,"")))</f>
        <v/>
      </c>
      <c r="AJ30" s="967" t="str" cm="1">
        <f t="array" ref="AJ30">IF(N30="","",IF(R30&lt;&gt;"","",IF(SUMPRODUCT(--(AN18:AN1500=AJ17),--(AM18:AM1500&lt;&gt;""),--ISNUMBER(SEARCH(" "&amp;AM18:AM1500&amp;" ",Q30)))&gt;0,AJ17,"")))</f>
        <v/>
      </c>
      <c r="AK30" s="967" t="str" cm="1">
        <f t="array" ref="AK30">IF(N30="","",IF(T30&lt;&gt;"",AK17,IF(S30&lt;&gt;"","",IF(R30&lt;&gt;"","",IF(SUMPRODUCT(--(AN18:AN1500=AK17),--(AM18:AM1500&lt;&gt;""),--ISNUMBER(SEARCH(" "&amp;AM18:AM1500&amp;" ",Q30)))&gt;0,AK17,"")))))</f>
        <v/>
      </c>
      <c r="AM30" s="968" t="s">
        <v>2041</v>
      </c>
      <c r="AN30" s="968" t="s">
        <v>1963</v>
      </c>
      <c r="AP30" s="969" t="s">
        <v>2042</v>
      </c>
      <c r="AQ30" s="969" t="s">
        <v>1982</v>
      </c>
      <c r="AR30" s="969" t="s">
        <v>1983</v>
      </c>
      <c r="AT30" s="970" t="s">
        <v>2043</v>
      </c>
      <c r="AU30" s="970" t="s">
        <v>1974</v>
      </c>
      <c r="AV30" s="970" t="s">
        <v>1985</v>
      </c>
      <c r="AX30" s="956" t="s">
        <v>2044</v>
      </c>
      <c r="AY30" s="964"/>
      <c r="BA30" s="980" t="s">
        <v>2045</v>
      </c>
      <c r="BN30" s="49">
        <v>1</v>
      </c>
    </row>
    <row r="31" spans="1:66" ht="35.1" customHeight="1">
      <c r="A31" s="973" t="str">
        <f>IF(B31="","",COUNTIF(B18:B31,"&lt;&gt;"))</f>
        <v/>
      </c>
      <c r="B31" s="965"/>
      <c r="C31" s="974" t="str">
        <f t="shared" si="12"/>
        <v/>
      </c>
      <c r="D31" s="975" t="str">
        <f t="shared" si="0"/>
        <v/>
      </c>
      <c r="E31" s="976" t="str">
        <f t="shared" si="1"/>
        <v/>
      </c>
      <c r="F31" s="977" t="str">
        <f t="shared" si="2"/>
        <v/>
      </c>
      <c r="G31" s="964" t="str">
        <f>IF(H31="","",COUNTIF(H18:H31,"&lt;&gt;"))</f>
        <v/>
      </c>
      <c r="H31" s="965" t="str" cm="1">
        <f t="array" ref="H31">IF(L31="","",IF(LEN(L31)&lt;=MAX(10,G13),L31,IFERROR(LEFT(L31,LOOKUP(2,1/(MID(L31,ROW(1:500),1)=" ")/(ROW(1:500)&lt;=MAX(10,G13)),ROW(1:500))-1),LEFT(L31,MAX(10,G13)))))</f>
        <v/>
      </c>
      <c r="I31" s="964" t="str">
        <f t="shared" si="3"/>
        <v/>
      </c>
      <c r="J31" s="964" t="str">
        <f t="shared" si="4"/>
        <v/>
      </c>
      <c r="K31" s="964" t="str">
        <f>IF(M30&lt;&gt;"",K30,IF(K30&lt;MAX(A18:A317),K30+1,""))</f>
        <v/>
      </c>
      <c r="L31" s="965" t="str">
        <f>IF(K31="","",IF(M30&lt;&gt;"",M30,INDEX(E18:E317,MATCH(K31,A18:A317,0))))</f>
        <v/>
      </c>
      <c r="M31" s="965" t="str">
        <f t="shared" si="5"/>
        <v/>
      </c>
      <c r="N31" s="965" t="str">
        <f t="shared" si="6"/>
        <v/>
      </c>
      <c r="O31" s="964" t="str">
        <f t="shared" si="7"/>
        <v/>
      </c>
      <c r="P31" s="964" t="str">
        <f t="shared" si="8"/>
        <v/>
      </c>
      <c r="Q31" s="965" t="str">
        <f t="shared" si="9"/>
        <v/>
      </c>
      <c r="R31" s="964" t="str">
        <f>IF(N31="","",IF(COUNTIF(AP18:AP300,TRIM(Q31))&gt;0,"EXCLUSION EXACTE",""))</f>
        <v/>
      </c>
      <c r="S31" s="964" t="str" cm="1">
        <f t="array" ref="S31">IF(N31="","",IF(SUMPRODUCT(--(AP18:AP300&lt;&gt;""),--ISNUMBER(SEARCH(" "&amp;AP18:AP300&amp;" ",Q31)))&gt;0,"BLOQUE MOLLUSQUES",""))</f>
        <v/>
      </c>
      <c r="T31" s="964" t="str" cm="1">
        <f t="array" ref="T31">IF(N31="","",IF(SUMPRODUCT(--(AT18:AT300&lt;&gt;""),--ISNUMBER(SEARCH(" "&amp;AT18:AT300&amp;" ",Q31)))&gt;0,"FORCE MOLLUSQUES",""))</f>
        <v/>
      </c>
      <c r="U31" s="965" t="str">
        <f t="shared" si="10"/>
        <v/>
      </c>
      <c r="V31" s="965" t="str">
        <f t="shared" si="13"/>
        <v/>
      </c>
      <c r="W31" s="964" t="str">
        <f t="shared" si="11"/>
        <v/>
      </c>
      <c r="X31" s="964" t="str" cm="1">
        <f t="array" ref="X31">IF(N31="","",IF(R31&lt;&gt;"","",IF(SUMPRODUCT(--(AN18:AN1500=X17),--(AM18:AM1500&lt;&gt;""),--ISNUMBER(SEARCH(" "&amp;AM18:AM1500&amp;" ",Q31)))&gt;0,X17,"")))</f>
        <v/>
      </c>
      <c r="Y31" s="964" t="str" cm="1">
        <f t="array" ref="Y31">IF(N31="","",IF(R31&lt;&gt;"","",IF(SUMPRODUCT(--(AN18:AN1500=Y17),--(AM18:AM1500&lt;&gt;""),--ISNUMBER(SEARCH(" "&amp;AM18:AM1500&amp;" ",Q31)))&gt;0,Y17,"")))</f>
        <v/>
      </c>
      <c r="Z31" s="964" t="str" cm="1">
        <f t="array" ref="Z31">IF(N31="","",IF(R31&lt;&gt;"","",IF(SUMPRODUCT(--(AN18:AN1500=Z17),--(AM18:AM1500&lt;&gt;""),--ISNUMBER(SEARCH(" "&amp;AM18:AM1500&amp;" ",Q31)))&gt;0,Z17,"")))</f>
        <v/>
      </c>
      <c r="AA31" s="964" t="str" cm="1">
        <f t="array" ref="AA31">IF(N31="","",IF(R31&lt;&gt;"","",IF(SUMPRODUCT(--(AN18:AN1500=AA17),--(AM18:AM1500&lt;&gt;""),--ISNUMBER(SEARCH(" "&amp;AM18:AM1500&amp;" ",Q31)))&gt;0,AA17,"")))</f>
        <v/>
      </c>
      <c r="AB31" s="964" t="str" cm="1">
        <f t="array" ref="AB31">IF(N31="","",IF(R31&lt;&gt;"","",IF(SUMPRODUCT(--(AN18:AN1500=AB17),--(AM18:AM1500&lt;&gt;""),--ISNUMBER(SEARCH(" "&amp;AM18:AM1500&amp;" ",Q31)))&gt;0,AB17,"")))</f>
        <v/>
      </c>
      <c r="AC31" s="964" t="str" cm="1">
        <f t="array" ref="AC31">IF(N31="","",IF(R31&lt;&gt;"","",IF(SUMPRODUCT(--(AN18:AN1500=AC17),--(AM18:AM1500&lt;&gt;""),--ISNUMBER(SEARCH(" "&amp;AM18:AM1500&amp;" ",Q31)))&gt;0,AC17,"")))</f>
        <v/>
      </c>
      <c r="AD31" s="964" t="str" cm="1">
        <f t="array" ref="AD31">IF(N31="","",IF(R31&lt;&gt;"","",IF(SUMPRODUCT(--(AN18:AN1500=AD17),--(AM18:AM1500&lt;&gt;""),--ISNUMBER(SEARCH(" "&amp;AM18:AM1500&amp;" ",Q31)))&gt;0,AD17,"")))</f>
        <v/>
      </c>
      <c r="AE31" s="964" t="str" cm="1">
        <f t="array" ref="AE31">IF(N31="","",IF(R31&lt;&gt;"","",IF(SUMPRODUCT(--(AN18:AN1500=AE17),--(AM18:AM1500&lt;&gt;""),--ISNUMBER(SEARCH(" "&amp;AM18:AM1500&amp;" ",Q31)))&gt;0,AE17,"")))</f>
        <v/>
      </c>
      <c r="AF31" s="964" t="str" cm="1">
        <f t="array" ref="AF31">IF(N31="","",IF(R31&lt;&gt;"","",IF(SUMPRODUCT(--(AN18:AN1500=AF17),--(AM18:AM1500&lt;&gt;""),--ISNUMBER(SEARCH(" "&amp;AM18:AM1500&amp;" ",Q31)))&gt;0,AF17,"")))</f>
        <v/>
      </c>
      <c r="AG31" s="964" t="str" cm="1">
        <f t="array" ref="AG31">IF(N31="","",IF(R31&lt;&gt;"","",IF(SUMPRODUCT(--(AN18:AN1500=AG17),--(AM18:AM1500&lt;&gt;""),--ISNUMBER(SEARCH(" "&amp;AM18:AM1500&amp;" ",Q31)))&gt;0,AG17,"")))</f>
        <v/>
      </c>
      <c r="AH31" s="964" t="str" cm="1">
        <f t="array" ref="AH31">IF(N31="","",IF(R31&lt;&gt;"","",IF(SUMPRODUCT(--(AN18:AN1500=AH17),--(AM18:AM1500&lt;&gt;""),--ISNUMBER(SEARCH(" "&amp;AM18:AM1500&amp;" ",Q31)))&gt;0,AH17,"")))</f>
        <v/>
      </c>
      <c r="AI31" s="964" t="str" cm="1">
        <f t="array" ref="AI31">IF(N31="","",IF(R31&lt;&gt;"","",IF(SUMPRODUCT(--(AN18:AN1500=AI17),--(AM18:AM1500&lt;&gt;""),--ISNUMBER(SEARCH(" "&amp;AM18:AM1500&amp;" ",Q31)))&gt;0,AI17,"")))</f>
        <v/>
      </c>
      <c r="AJ31" s="964" t="str" cm="1">
        <f t="array" ref="AJ31">IF(N31="","",IF(R31&lt;&gt;"","",IF(SUMPRODUCT(--(AN18:AN1500=AJ17),--(AM18:AM1500&lt;&gt;""),--ISNUMBER(SEARCH(" "&amp;AM18:AM1500&amp;" ",Q31)))&gt;0,AJ17,"")))</f>
        <v/>
      </c>
      <c r="AK31" s="964" t="str" cm="1">
        <f t="array" ref="AK31">IF(N31="","",IF(T31&lt;&gt;"",AK17,IF(S31&lt;&gt;"","",IF(R31&lt;&gt;"","",IF(SUMPRODUCT(--(AN18:AN1500=AK17),--(AM18:AM1500&lt;&gt;""),--ISNUMBER(SEARCH(" "&amp;AM18:AM1500&amp;" ",Q31)))&gt;0,AK17,"")))))</f>
        <v/>
      </c>
      <c r="AM31" s="964" t="s">
        <v>2046</v>
      </c>
      <c r="AN31" s="964" t="s">
        <v>1963</v>
      </c>
      <c r="AP31" s="964" t="s">
        <v>2047</v>
      </c>
      <c r="AQ31" s="964" t="s">
        <v>1982</v>
      </c>
      <c r="AR31" s="964" t="s">
        <v>1983</v>
      </c>
      <c r="AT31" s="964"/>
      <c r="AU31" s="964"/>
      <c r="AV31" s="964"/>
      <c r="AX31" s="965" t="s">
        <v>218</v>
      </c>
      <c r="AY31" s="965" t="s">
        <v>1963</v>
      </c>
      <c r="BA31" s="981" t="s">
        <v>999</v>
      </c>
      <c r="BN31" s="49">
        <v>1</v>
      </c>
    </row>
    <row r="32" spans="1:66" ht="35.1" customHeight="1">
      <c r="A32" s="957" t="str">
        <f>IF(B32="","",COUNTIF(B18:B32,"&lt;&gt;"))</f>
        <v/>
      </c>
      <c r="B32" s="958"/>
      <c r="C32" s="974" t="str">
        <f t="shared" si="12"/>
        <v/>
      </c>
      <c r="D32" s="975" t="str">
        <f t="shared" si="0"/>
        <v/>
      </c>
      <c r="E32" s="961" t="str">
        <f t="shared" si="1"/>
        <v/>
      </c>
      <c r="F32" s="962" t="str">
        <f t="shared" si="2"/>
        <v/>
      </c>
      <c r="G32" s="963" t="str">
        <f>IF(H32="","",COUNTIF(H18:H32,"&lt;&gt;"))</f>
        <v/>
      </c>
      <c r="H32" s="958" t="str" cm="1">
        <f t="array" ref="H32">IF(L32="","",IF(LEN(L32)&lt;=MAX(10,G13),L32,IFERROR(LEFT(L32,LOOKUP(2,1/(MID(L32,ROW(1:500),1)=" ")/(ROW(1:500)&lt;=MAX(10,G13)),ROW(1:500))-1),LEFT(L32,MAX(10,G13)))))</f>
        <v/>
      </c>
      <c r="I32" s="963" t="str">
        <f t="shared" si="3"/>
        <v/>
      </c>
      <c r="J32" s="963" t="str">
        <f t="shared" si="4"/>
        <v/>
      </c>
      <c r="K32" s="964" t="str">
        <f>IF(M31&lt;&gt;"",K31,IF(K31&lt;MAX(A18:A317),K31+1,""))</f>
        <v/>
      </c>
      <c r="L32" s="965" t="str">
        <f>IF(K32="","",IF(M31&lt;&gt;"",M31,INDEX(E18:E317,MATCH(K32,A18:A317,0))))</f>
        <v/>
      </c>
      <c r="M32" s="965" t="str">
        <f t="shared" si="5"/>
        <v/>
      </c>
      <c r="N32" s="966" t="str">
        <f t="shared" si="6"/>
        <v/>
      </c>
      <c r="O32" s="967" t="str">
        <f t="shared" si="7"/>
        <v/>
      </c>
      <c r="P32" s="967" t="str">
        <f t="shared" si="8"/>
        <v/>
      </c>
      <c r="Q32" s="966" t="str">
        <f t="shared" si="9"/>
        <v/>
      </c>
      <c r="R32" s="967" t="str">
        <f>IF(N32="","",IF(COUNTIF(AP18:AP300,TRIM(Q32))&gt;0,"EXCLUSION EXACTE",""))</f>
        <v/>
      </c>
      <c r="S32" s="967" t="str" cm="1">
        <f t="array" ref="S32">IF(N32="","",IF(SUMPRODUCT(--(AP18:AP300&lt;&gt;""),--ISNUMBER(SEARCH(" "&amp;AP18:AP300&amp;" ",Q32)))&gt;0,"BLOQUE MOLLUSQUES",""))</f>
        <v/>
      </c>
      <c r="T32" s="967" t="str" cm="1">
        <f t="array" ref="T32">IF(N32="","",IF(SUMPRODUCT(--(AT18:AT300&lt;&gt;""),--ISNUMBER(SEARCH(" "&amp;AT18:AT300&amp;" ",Q32)))&gt;0,"FORCE MOLLUSQUES",""))</f>
        <v/>
      </c>
      <c r="U32" s="966" t="str">
        <f t="shared" si="10"/>
        <v/>
      </c>
      <c r="V32" s="966" t="str">
        <f t="shared" si="13"/>
        <v/>
      </c>
      <c r="W32" s="967" t="str">
        <f t="shared" si="11"/>
        <v/>
      </c>
      <c r="X32" s="967" t="str" cm="1">
        <f t="array" ref="X32">IF(N32="","",IF(R32&lt;&gt;"","",IF(SUMPRODUCT(--(AN18:AN1500=X17),--(AM18:AM1500&lt;&gt;""),--ISNUMBER(SEARCH(" "&amp;AM18:AM1500&amp;" ",Q32)))&gt;0,X17,"")))</f>
        <v/>
      </c>
      <c r="Y32" s="967" t="str" cm="1">
        <f t="array" ref="Y32">IF(N32="","",IF(R32&lt;&gt;"","",IF(SUMPRODUCT(--(AN18:AN1500=Y17),--(AM18:AM1500&lt;&gt;""),--ISNUMBER(SEARCH(" "&amp;AM18:AM1500&amp;" ",Q32)))&gt;0,Y17,"")))</f>
        <v/>
      </c>
      <c r="Z32" s="967" t="str" cm="1">
        <f t="array" ref="Z32">IF(N32="","",IF(R32&lt;&gt;"","",IF(SUMPRODUCT(--(AN18:AN1500=Z17),--(AM18:AM1500&lt;&gt;""),--ISNUMBER(SEARCH(" "&amp;AM18:AM1500&amp;" ",Q32)))&gt;0,Z17,"")))</f>
        <v/>
      </c>
      <c r="AA32" s="967" t="str" cm="1">
        <f t="array" ref="AA32">IF(N32="","",IF(R32&lt;&gt;"","",IF(SUMPRODUCT(--(AN18:AN1500=AA17),--(AM18:AM1500&lt;&gt;""),--ISNUMBER(SEARCH(" "&amp;AM18:AM1500&amp;" ",Q32)))&gt;0,AA17,"")))</f>
        <v/>
      </c>
      <c r="AB32" s="967" t="str" cm="1">
        <f t="array" ref="AB32">IF(N32="","",IF(R32&lt;&gt;"","",IF(SUMPRODUCT(--(AN18:AN1500=AB17),--(AM18:AM1500&lt;&gt;""),--ISNUMBER(SEARCH(" "&amp;AM18:AM1500&amp;" ",Q32)))&gt;0,AB17,"")))</f>
        <v/>
      </c>
      <c r="AC32" s="967" t="str" cm="1">
        <f t="array" ref="AC32">IF(N32="","",IF(R32&lt;&gt;"","",IF(SUMPRODUCT(--(AN18:AN1500=AC17),--(AM18:AM1500&lt;&gt;""),--ISNUMBER(SEARCH(" "&amp;AM18:AM1500&amp;" ",Q32)))&gt;0,AC17,"")))</f>
        <v/>
      </c>
      <c r="AD32" s="967" t="str" cm="1">
        <f t="array" ref="AD32">IF(N32="","",IF(R32&lt;&gt;"","",IF(SUMPRODUCT(--(AN18:AN1500=AD17),--(AM18:AM1500&lt;&gt;""),--ISNUMBER(SEARCH(" "&amp;AM18:AM1500&amp;" ",Q32)))&gt;0,AD17,"")))</f>
        <v/>
      </c>
      <c r="AE32" s="967" t="str" cm="1">
        <f t="array" ref="AE32">IF(N32="","",IF(R32&lt;&gt;"","",IF(SUMPRODUCT(--(AN18:AN1500=AE17),--(AM18:AM1500&lt;&gt;""),--ISNUMBER(SEARCH(" "&amp;AM18:AM1500&amp;" ",Q32)))&gt;0,AE17,"")))</f>
        <v/>
      </c>
      <c r="AF32" s="967" t="str" cm="1">
        <f t="array" ref="AF32">IF(N32="","",IF(R32&lt;&gt;"","",IF(SUMPRODUCT(--(AN18:AN1500=AF17),--(AM18:AM1500&lt;&gt;""),--ISNUMBER(SEARCH(" "&amp;AM18:AM1500&amp;" ",Q32)))&gt;0,AF17,"")))</f>
        <v/>
      </c>
      <c r="AG32" s="967" t="str" cm="1">
        <f t="array" ref="AG32">IF(N32="","",IF(R32&lt;&gt;"","",IF(SUMPRODUCT(--(AN18:AN1500=AG17),--(AM18:AM1500&lt;&gt;""),--ISNUMBER(SEARCH(" "&amp;AM18:AM1500&amp;" ",Q32)))&gt;0,AG17,"")))</f>
        <v/>
      </c>
      <c r="AH32" s="967" t="str" cm="1">
        <f t="array" ref="AH32">IF(N32="","",IF(R32&lt;&gt;"","",IF(SUMPRODUCT(--(AN18:AN1500=AH17),--(AM18:AM1500&lt;&gt;""),--ISNUMBER(SEARCH(" "&amp;AM18:AM1500&amp;" ",Q32)))&gt;0,AH17,"")))</f>
        <v/>
      </c>
      <c r="AI32" s="967" t="str" cm="1">
        <f t="array" ref="AI32">IF(N32="","",IF(R32&lt;&gt;"","",IF(SUMPRODUCT(--(AN18:AN1500=AI17),--(AM18:AM1500&lt;&gt;""),--ISNUMBER(SEARCH(" "&amp;AM18:AM1500&amp;" ",Q32)))&gt;0,AI17,"")))</f>
        <v/>
      </c>
      <c r="AJ32" s="967" t="str" cm="1">
        <f t="array" ref="AJ32">IF(N32="","",IF(R32&lt;&gt;"","",IF(SUMPRODUCT(--(AN18:AN1500=AJ17),--(AM18:AM1500&lt;&gt;""),--ISNUMBER(SEARCH(" "&amp;AM18:AM1500&amp;" ",Q32)))&gt;0,AJ17,"")))</f>
        <v/>
      </c>
      <c r="AK32" s="967" t="str" cm="1">
        <f t="array" ref="AK32">IF(N32="","",IF(T32&lt;&gt;"",AK17,IF(S32&lt;&gt;"","",IF(R32&lt;&gt;"","",IF(SUMPRODUCT(--(AN18:AN1500=AK17),--(AM18:AM1500&lt;&gt;""),--ISNUMBER(SEARCH(" "&amp;AM18:AM1500&amp;" ",Q32)))&gt;0,AK17,"")))))</f>
        <v/>
      </c>
      <c r="AM32" s="968" t="s">
        <v>2048</v>
      </c>
      <c r="AN32" s="968" t="s">
        <v>1963</v>
      </c>
      <c r="AP32" s="969" t="s">
        <v>997</v>
      </c>
      <c r="AQ32" s="969" t="s">
        <v>1982</v>
      </c>
      <c r="AR32" s="969" t="s">
        <v>1983</v>
      </c>
      <c r="AT32" s="964"/>
      <c r="AU32" s="964"/>
      <c r="AV32" s="964"/>
      <c r="AX32" s="965" t="s">
        <v>102</v>
      </c>
      <c r="AY32" s="965" t="s">
        <v>1962</v>
      </c>
      <c r="BA32" s="1" t="s">
        <v>2049</v>
      </c>
      <c r="BN32" s="49">
        <v>1</v>
      </c>
    </row>
    <row r="33" spans="1:66" ht="35.1" customHeight="1">
      <c r="A33" s="973" t="str">
        <f>IF(B33="","",COUNTIF(B18:B33,"&lt;&gt;"))</f>
        <v/>
      </c>
      <c r="B33" s="965"/>
      <c r="C33" s="974" t="str">
        <f t="shared" si="12"/>
        <v/>
      </c>
      <c r="D33" s="975" t="str">
        <f t="shared" si="0"/>
        <v/>
      </c>
      <c r="E33" s="976" t="str">
        <f t="shared" si="1"/>
        <v/>
      </c>
      <c r="F33" s="977" t="str">
        <f t="shared" si="2"/>
        <v/>
      </c>
      <c r="G33" s="964" t="str">
        <f>IF(H33="","",COUNTIF(H18:H33,"&lt;&gt;"))</f>
        <v/>
      </c>
      <c r="H33" s="965" t="str" cm="1">
        <f t="array" ref="H33">IF(L33="","",IF(LEN(L33)&lt;=MAX(10,G13),L33,IFERROR(LEFT(L33,LOOKUP(2,1/(MID(L33,ROW(1:500),1)=" ")/(ROW(1:500)&lt;=MAX(10,G13)),ROW(1:500))-1),LEFT(L33,MAX(10,G13)))))</f>
        <v/>
      </c>
      <c r="I33" s="964" t="str">
        <f t="shared" si="3"/>
        <v/>
      </c>
      <c r="J33" s="964" t="str">
        <f t="shared" si="4"/>
        <v/>
      </c>
      <c r="K33" s="964" t="str">
        <f>IF(M32&lt;&gt;"",K32,IF(K32&lt;MAX(A18:A317),K32+1,""))</f>
        <v/>
      </c>
      <c r="L33" s="965" t="str">
        <f>IF(K33="","",IF(M32&lt;&gt;"",M32,INDEX(E18:E317,MATCH(K33,A18:A317,0))))</f>
        <v/>
      </c>
      <c r="M33" s="965" t="str">
        <f t="shared" si="5"/>
        <v/>
      </c>
      <c r="N33" s="965" t="str">
        <f t="shared" si="6"/>
        <v/>
      </c>
      <c r="O33" s="964" t="str">
        <f t="shared" si="7"/>
        <v/>
      </c>
      <c r="P33" s="964" t="str">
        <f t="shared" si="8"/>
        <v/>
      </c>
      <c r="Q33" s="965" t="str">
        <f t="shared" si="9"/>
        <v/>
      </c>
      <c r="R33" s="964" t="str">
        <f>IF(N33="","",IF(COUNTIF(AP18:AP300,TRIM(Q33))&gt;0,"EXCLUSION EXACTE",""))</f>
        <v/>
      </c>
      <c r="S33" s="964" t="str" cm="1">
        <f t="array" ref="S33">IF(N33="","",IF(SUMPRODUCT(--(AP18:AP300&lt;&gt;""),--ISNUMBER(SEARCH(" "&amp;AP18:AP300&amp;" ",Q33)))&gt;0,"BLOQUE MOLLUSQUES",""))</f>
        <v/>
      </c>
      <c r="T33" s="964" t="str" cm="1">
        <f t="array" ref="T33">IF(N33="","",IF(SUMPRODUCT(--(AT18:AT300&lt;&gt;""),--ISNUMBER(SEARCH(" "&amp;AT18:AT300&amp;" ",Q33)))&gt;0,"FORCE MOLLUSQUES",""))</f>
        <v/>
      </c>
      <c r="U33" s="965" t="str">
        <f t="shared" si="10"/>
        <v/>
      </c>
      <c r="V33" s="965" t="str">
        <f t="shared" si="13"/>
        <v/>
      </c>
      <c r="W33" s="964" t="str">
        <f t="shared" si="11"/>
        <v/>
      </c>
      <c r="X33" s="964" t="str" cm="1">
        <f t="array" ref="X33">IF(N33="","",IF(R33&lt;&gt;"","",IF(SUMPRODUCT(--(AN18:AN1500=X17),--(AM18:AM1500&lt;&gt;""),--ISNUMBER(SEARCH(" "&amp;AM18:AM1500&amp;" ",Q33)))&gt;0,X17,"")))</f>
        <v/>
      </c>
      <c r="Y33" s="964" t="str" cm="1">
        <f t="array" ref="Y33">IF(N33="","",IF(R33&lt;&gt;"","",IF(SUMPRODUCT(--(AN18:AN1500=Y17),--(AM18:AM1500&lt;&gt;""),--ISNUMBER(SEARCH(" "&amp;AM18:AM1500&amp;" ",Q33)))&gt;0,Y17,"")))</f>
        <v/>
      </c>
      <c r="Z33" s="964" t="str" cm="1">
        <f t="array" ref="Z33">IF(N33="","",IF(R33&lt;&gt;"","",IF(SUMPRODUCT(--(AN18:AN1500=Z17),--(AM18:AM1500&lt;&gt;""),--ISNUMBER(SEARCH(" "&amp;AM18:AM1500&amp;" ",Q33)))&gt;0,Z17,"")))</f>
        <v/>
      </c>
      <c r="AA33" s="964" t="str" cm="1">
        <f t="array" ref="AA33">IF(N33="","",IF(R33&lt;&gt;"","",IF(SUMPRODUCT(--(AN18:AN1500=AA17),--(AM18:AM1500&lt;&gt;""),--ISNUMBER(SEARCH(" "&amp;AM18:AM1500&amp;" ",Q33)))&gt;0,AA17,"")))</f>
        <v/>
      </c>
      <c r="AB33" s="964" t="str" cm="1">
        <f t="array" ref="AB33">IF(N33="","",IF(R33&lt;&gt;"","",IF(SUMPRODUCT(--(AN18:AN1500=AB17),--(AM18:AM1500&lt;&gt;""),--ISNUMBER(SEARCH(" "&amp;AM18:AM1500&amp;" ",Q33)))&gt;0,AB17,"")))</f>
        <v/>
      </c>
      <c r="AC33" s="964" t="str" cm="1">
        <f t="array" ref="AC33">IF(N33="","",IF(R33&lt;&gt;"","",IF(SUMPRODUCT(--(AN18:AN1500=AC17),--(AM18:AM1500&lt;&gt;""),--ISNUMBER(SEARCH(" "&amp;AM18:AM1500&amp;" ",Q33)))&gt;0,AC17,"")))</f>
        <v/>
      </c>
      <c r="AD33" s="964" t="str" cm="1">
        <f t="array" ref="AD33">IF(N33="","",IF(R33&lt;&gt;"","",IF(SUMPRODUCT(--(AN18:AN1500=AD17),--(AM18:AM1500&lt;&gt;""),--ISNUMBER(SEARCH(" "&amp;AM18:AM1500&amp;" ",Q33)))&gt;0,AD17,"")))</f>
        <v/>
      </c>
      <c r="AE33" s="964" t="str" cm="1">
        <f t="array" ref="AE33">IF(N33="","",IF(R33&lt;&gt;"","",IF(SUMPRODUCT(--(AN18:AN1500=AE17),--(AM18:AM1500&lt;&gt;""),--ISNUMBER(SEARCH(" "&amp;AM18:AM1500&amp;" ",Q33)))&gt;0,AE17,"")))</f>
        <v/>
      </c>
      <c r="AF33" s="964" t="str" cm="1">
        <f t="array" ref="AF33">IF(N33="","",IF(R33&lt;&gt;"","",IF(SUMPRODUCT(--(AN18:AN1500=AF17),--(AM18:AM1500&lt;&gt;""),--ISNUMBER(SEARCH(" "&amp;AM18:AM1500&amp;" ",Q33)))&gt;0,AF17,"")))</f>
        <v/>
      </c>
      <c r="AG33" s="964" t="str" cm="1">
        <f t="array" ref="AG33">IF(N33="","",IF(R33&lt;&gt;"","",IF(SUMPRODUCT(--(AN18:AN1500=AG17),--(AM18:AM1500&lt;&gt;""),--ISNUMBER(SEARCH(" "&amp;AM18:AM1500&amp;" ",Q33)))&gt;0,AG17,"")))</f>
        <v/>
      </c>
      <c r="AH33" s="964" t="str" cm="1">
        <f t="array" ref="AH33">IF(N33="","",IF(R33&lt;&gt;"","",IF(SUMPRODUCT(--(AN18:AN1500=AH17),--(AM18:AM1500&lt;&gt;""),--ISNUMBER(SEARCH(" "&amp;AM18:AM1500&amp;" ",Q33)))&gt;0,AH17,"")))</f>
        <v/>
      </c>
      <c r="AI33" s="964" t="str" cm="1">
        <f t="array" ref="AI33">IF(N33="","",IF(R33&lt;&gt;"","",IF(SUMPRODUCT(--(AN18:AN1500=AI17),--(AM18:AM1500&lt;&gt;""),--ISNUMBER(SEARCH(" "&amp;AM18:AM1500&amp;" ",Q33)))&gt;0,AI17,"")))</f>
        <v/>
      </c>
      <c r="AJ33" s="964" t="str" cm="1">
        <f t="array" ref="AJ33">IF(N33="","",IF(R33&lt;&gt;"","",IF(SUMPRODUCT(--(AN18:AN1500=AJ17),--(AM18:AM1500&lt;&gt;""),--ISNUMBER(SEARCH(" "&amp;AM18:AM1500&amp;" ",Q33)))&gt;0,AJ17,"")))</f>
        <v/>
      </c>
      <c r="AK33" s="964" t="str" cm="1">
        <f t="array" ref="AK33">IF(N33="","",IF(T33&lt;&gt;"",AK17,IF(S33&lt;&gt;"","",IF(R33&lt;&gt;"","",IF(SUMPRODUCT(--(AN18:AN1500=AK17),--(AM18:AM1500&lt;&gt;""),--ISNUMBER(SEARCH(" "&amp;AM18:AM1500&amp;" ",Q33)))&gt;0,AK17,"")))))</f>
        <v/>
      </c>
      <c r="AM33" s="964" t="s">
        <v>2050</v>
      </c>
      <c r="AN33" s="964" t="s">
        <v>1963</v>
      </c>
      <c r="AP33" s="964" t="s">
        <v>2051</v>
      </c>
      <c r="AQ33" s="964" t="s">
        <v>1982</v>
      </c>
      <c r="AR33" s="964" t="s">
        <v>1983</v>
      </c>
      <c r="AT33" s="964"/>
      <c r="AU33" s="964"/>
      <c r="AV33" s="964"/>
      <c r="AX33" s="965" t="s">
        <v>433</v>
      </c>
      <c r="AY33" s="965" t="s">
        <v>2052</v>
      </c>
      <c r="BA33" s="1" t="s">
        <v>2053</v>
      </c>
      <c r="BN33" s="49">
        <v>1</v>
      </c>
    </row>
    <row r="34" spans="1:66" ht="35.1" customHeight="1">
      <c r="A34" s="957" t="str">
        <f>IF(B34="","",COUNTIF(B18:B34,"&lt;&gt;"))</f>
        <v/>
      </c>
      <c r="B34" s="958"/>
      <c r="C34" s="974" t="str">
        <f t="shared" si="12"/>
        <v/>
      </c>
      <c r="D34" s="975" t="str">
        <f t="shared" si="0"/>
        <v/>
      </c>
      <c r="E34" s="961" t="str">
        <f t="shared" si="1"/>
        <v/>
      </c>
      <c r="F34" s="962" t="str">
        <f t="shared" si="2"/>
        <v/>
      </c>
      <c r="G34" s="963" t="str">
        <f>IF(H34="","",COUNTIF(H18:H34,"&lt;&gt;"))</f>
        <v/>
      </c>
      <c r="H34" s="958" t="str" cm="1">
        <f t="array" ref="H34">IF(L34="","",IF(LEN(L34)&lt;=MAX(10,G13),L34,IFERROR(LEFT(L34,LOOKUP(2,1/(MID(L34,ROW(1:500),1)=" ")/(ROW(1:500)&lt;=MAX(10,G13)),ROW(1:500))-1),LEFT(L34,MAX(10,G13)))))</f>
        <v/>
      </c>
      <c r="I34" s="963" t="str">
        <f t="shared" si="3"/>
        <v/>
      </c>
      <c r="J34" s="963" t="str">
        <f t="shared" si="4"/>
        <v/>
      </c>
      <c r="K34" s="964" t="str">
        <f>IF(M33&lt;&gt;"",K33,IF(K33&lt;MAX(A18:A317),K33+1,""))</f>
        <v/>
      </c>
      <c r="L34" s="965" t="str">
        <f>IF(K34="","",IF(M33&lt;&gt;"",M33,INDEX(E18:E317,MATCH(K34,A18:A317,0))))</f>
        <v/>
      </c>
      <c r="M34" s="965" t="str">
        <f t="shared" si="5"/>
        <v/>
      </c>
      <c r="N34" s="966" t="str">
        <f t="shared" si="6"/>
        <v/>
      </c>
      <c r="O34" s="967" t="str">
        <f t="shared" si="7"/>
        <v/>
      </c>
      <c r="P34" s="967" t="str">
        <f t="shared" si="8"/>
        <v/>
      </c>
      <c r="Q34" s="966" t="str">
        <f t="shared" si="9"/>
        <v/>
      </c>
      <c r="R34" s="967" t="str">
        <f>IF(N34="","",IF(COUNTIF(AP18:AP300,TRIM(Q34))&gt;0,"EXCLUSION EXACTE",""))</f>
        <v/>
      </c>
      <c r="S34" s="967" t="str" cm="1">
        <f t="array" ref="S34">IF(N34="","",IF(SUMPRODUCT(--(AP18:AP300&lt;&gt;""),--ISNUMBER(SEARCH(" "&amp;AP18:AP300&amp;" ",Q34)))&gt;0,"BLOQUE MOLLUSQUES",""))</f>
        <v/>
      </c>
      <c r="T34" s="967" t="str" cm="1">
        <f t="array" ref="T34">IF(N34="","",IF(SUMPRODUCT(--(AT18:AT300&lt;&gt;""),--ISNUMBER(SEARCH(" "&amp;AT18:AT300&amp;" ",Q34)))&gt;0,"FORCE MOLLUSQUES",""))</f>
        <v/>
      </c>
      <c r="U34" s="966" t="str">
        <f t="shared" si="10"/>
        <v/>
      </c>
      <c r="V34" s="966" t="str">
        <f t="shared" si="13"/>
        <v/>
      </c>
      <c r="W34" s="967" t="str">
        <f t="shared" si="11"/>
        <v/>
      </c>
      <c r="X34" s="967" t="str" cm="1">
        <f t="array" ref="X34">IF(N34="","",IF(R34&lt;&gt;"","",IF(SUMPRODUCT(--(AN18:AN1500=X17),--(AM18:AM1500&lt;&gt;""),--ISNUMBER(SEARCH(" "&amp;AM18:AM1500&amp;" ",Q34)))&gt;0,X17,"")))</f>
        <v/>
      </c>
      <c r="Y34" s="967" t="str" cm="1">
        <f t="array" ref="Y34">IF(N34="","",IF(R34&lt;&gt;"","",IF(SUMPRODUCT(--(AN18:AN1500=Y17),--(AM18:AM1500&lt;&gt;""),--ISNUMBER(SEARCH(" "&amp;AM18:AM1500&amp;" ",Q34)))&gt;0,Y17,"")))</f>
        <v/>
      </c>
      <c r="Z34" s="967" t="str" cm="1">
        <f t="array" ref="Z34">IF(N34="","",IF(R34&lt;&gt;"","",IF(SUMPRODUCT(--(AN18:AN1500=Z17),--(AM18:AM1500&lt;&gt;""),--ISNUMBER(SEARCH(" "&amp;AM18:AM1500&amp;" ",Q34)))&gt;0,Z17,"")))</f>
        <v/>
      </c>
      <c r="AA34" s="967" t="str" cm="1">
        <f t="array" ref="AA34">IF(N34="","",IF(R34&lt;&gt;"","",IF(SUMPRODUCT(--(AN18:AN1500=AA17),--(AM18:AM1500&lt;&gt;""),--ISNUMBER(SEARCH(" "&amp;AM18:AM1500&amp;" ",Q34)))&gt;0,AA17,"")))</f>
        <v/>
      </c>
      <c r="AB34" s="967" t="str" cm="1">
        <f t="array" ref="AB34">IF(N34="","",IF(R34&lt;&gt;"","",IF(SUMPRODUCT(--(AN18:AN1500=AB17),--(AM18:AM1500&lt;&gt;""),--ISNUMBER(SEARCH(" "&amp;AM18:AM1500&amp;" ",Q34)))&gt;0,AB17,"")))</f>
        <v/>
      </c>
      <c r="AC34" s="967" t="str" cm="1">
        <f t="array" ref="AC34">IF(N34="","",IF(R34&lt;&gt;"","",IF(SUMPRODUCT(--(AN18:AN1500=AC17),--(AM18:AM1500&lt;&gt;""),--ISNUMBER(SEARCH(" "&amp;AM18:AM1500&amp;" ",Q34)))&gt;0,AC17,"")))</f>
        <v/>
      </c>
      <c r="AD34" s="967" t="str" cm="1">
        <f t="array" ref="AD34">IF(N34="","",IF(R34&lt;&gt;"","",IF(SUMPRODUCT(--(AN18:AN1500=AD17),--(AM18:AM1500&lt;&gt;""),--ISNUMBER(SEARCH(" "&amp;AM18:AM1500&amp;" ",Q34)))&gt;0,AD17,"")))</f>
        <v/>
      </c>
      <c r="AE34" s="967" t="str" cm="1">
        <f t="array" ref="AE34">IF(N34="","",IF(R34&lt;&gt;"","",IF(SUMPRODUCT(--(AN18:AN1500=AE17),--(AM18:AM1500&lt;&gt;""),--ISNUMBER(SEARCH(" "&amp;AM18:AM1500&amp;" ",Q34)))&gt;0,AE17,"")))</f>
        <v/>
      </c>
      <c r="AF34" s="967" t="str" cm="1">
        <f t="array" ref="AF34">IF(N34="","",IF(R34&lt;&gt;"","",IF(SUMPRODUCT(--(AN18:AN1500=AF17),--(AM18:AM1500&lt;&gt;""),--ISNUMBER(SEARCH(" "&amp;AM18:AM1500&amp;" ",Q34)))&gt;0,AF17,"")))</f>
        <v/>
      </c>
      <c r="AG34" s="967" t="str" cm="1">
        <f t="array" ref="AG34">IF(N34="","",IF(R34&lt;&gt;"","",IF(SUMPRODUCT(--(AN18:AN1500=AG17),--(AM18:AM1500&lt;&gt;""),--ISNUMBER(SEARCH(" "&amp;AM18:AM1500&amp;" ",Q34)))&gt;0,AG17,"")))</f>
        <v/>
      </c>
      <c r="AH34" s="967" t="str" cm="1">
        <f t="array" ref="AH34">IF(N34="","",IF(R34&lt;&gt;"","",IF(SUMPRODUCT(--(AN18:AN1500=AH17),--(AM18:AM1500&lt;&gt;""),--ISNUMBER(SEARCH(" "&amp;AM18:AM1500&amp;" ",Q34)))&gt;0,AH17,"")))</f>
        <v/>
      </c>
      <c r="AI34" s="967" t="str" cm="1">
        <f t="array" ref="AI34">IF(N34="","",IF(R34&lt;&gt;"","",IF(SUMPRODUCT(--(AN18:AN1500=AI17),--(AM18:AM1500&lt;&gt;""),--ISNUMBER(SEARCH(" "&amp;AM18:AM1500&amp;" ",Q34)))&gt;0,AI17,"")))</f>
        <v/>
      </c>
      <c r="AJ34" s="967" t="str" cm="1">
        <f t="array" ref="AJ34">IF(N34="","",IF(R34&lt;&gt;"","",IF(SUMPRODUCT(--(AN18:AN1500=AJ17),--(AM18:AM1500&lt;&gt;""),--ISNUMBER(SEARCH(" "&amp;AM18:AM1500&amp;" ",Q34)))&gt;0,AJ17,"")))</f>
        <v/>
      </c>
      <c r="AK34" s="967" t="str" cm="1">
        <f t="array" ref="AK34">IF(N34="","",IF(T34&lt;&gt;"",AK17,IF(S34&lt;&gt;"","",IF(R34&lt;&gt;"","",IF(SUMPRODUCT(--(AN18:AN1500=AK17),--(AM18:AM1500&lt;&gt;""),--ISNUMBER(SEARCH(" "&amp;AM18:AM1500&amp;" ",Q34)))&gt;0,AK17,"")))))</f>
        <v/>
      </c>
      <c r="AM34" s="968" t="s">
        <v>2054</v>
      </c>
      <c r="AN34" s="968" t="s">
        <v>1963</v>
      </c>
      <c r="AP34" s="969" t="s">
        <v>2055</v>
      </c>
      <c r="AQ34" s="969" t="s">
        <v>1982</v>
      </c>
      <c r="AR34" s="969" t="s">
        <v>1983</v>
      </c>
      <c r="AT34" s="964"/>
      <c r="AU34" s="964"/>
      <c r="AV34" s="964"/>
      <c r="AX34" s="965" t="s">
        <v>436</v>
      </c>
      <c r="AY34" s="965" t="s">
        <v>2052</v>
      </c>
      <c r="BA34" s="1" t="s">
        <v>982</v>
      </c>
      <c r="BN34" s="49">
        <v>1</v>
      </c>
    </row>
    <row r="35" spans="1:66" ht="35.1" customHeight="1">
      <c r="A35" s="973" t="str">
        <f>IF(B35="","",COUNTIF(B18:B35,"&lt;&gt;"))</f>
        <v/>
      </c>
      <c r="B35" s="965"/>
      <c r="C35" s="974" t="str">
        <f t="shared" si="12"/>
        <v/>
      </c>
      <c r="D35" s="975" t="str">
        <f t="shared" si="0"/>
        <v/>
      </c>
      <c r="E35" s="976" t="str">
        <f t="shared" si="1"/>
        <v/>
      </c>
      <c r="F35" s="977" t="str">
        <f t="shared" si="2"/>
        <v/>
      </c>
      <c r="G35" s="964" t="str">
        <f>IF(H35="","",COUNTIF(H18:H35,"&lt;&gt;"))</f>
        <v/>
      </c>
      <c r="H35" s="965" t="str" cm="1">
        <f t="array" ref="H35">IF(L35="","",IF(LEN(L35)&lt;=MAX(10,G13),L35,IFERROR(LEFT(L35,LOOKUP(2,1/(MID(L35,ROW(1:500),1)=" ")/(ROW(1:500)&lt;=MAX(10,G13)),ROW(1:500))-1),LEFT(L35,MAX(10,G13)))))</f>
        <v/>
      </c>
      <c r="I35" s="964" t="str">
        <f t="shared" si="3"/>
        <v/>
      </c>
      <c r="J35" s="964" t="str">
        <f t="shared" si="4"/>
        <v/>
      </c>
      <c r="K35" s="964" t="str">
        <f>IF(M34&lt;&gt;"",K34,IF(K34&lt;MAX(A18:A317),K34+1,""))</f>
        <v/>
      </c>
      <c r="L35" s="965" t="str">
        <f>IF(K35="","",IF(M34&lt;&gt;"",M34,INDEX(E18:E317,MATCH(K35,A18:A317,0))))</f>
        <v/>
      </c>
      <c r="M35" s="965" t="str">
        <f t="shared" si="5"/>
        <v/>
      </c>
      <c r="N35" s="965" t="str">
        <f t="shared" si="6"/>
        <v/>
      </c>
      <c r="O35" s="964" t="str">
        <f t="shared" si="7"/>
        <v/>
      </c>
      <c r="P35" s="964" t="str">
        <f t="shared" si="8"/>
        <v/>
      </c>
      <c r="Q35" s="965" t="str">
        <f t="shared" si="9"/>
        <v/>
      </c>
      <c r="R35" s="964" t="str">
        <f>IF(N35="","",IF(COUNTIF(AP18:AP300,TRIM(Q35))&gt;0,"EXCLUSION EXACTE",""))</f>
        <v/>
      </c>
      <c r="S35" s="964" t="str" cm="1">
        <f t="array" ref="S35">IF(N35="","",IF(SUMPRODUCT(--(AP18:AP300&lt;&gt;""),--ISNUMBER(SEARCH(" "&amp;AP18:AP300&amp;" ",Q35)))&gt;0,"BLOQUE MOLLUSQUES",""))</f>
        <v/>
      </c>
      <c r="T35" s="964" t="str" cm="1">
        <f t="array" ref="T35">IF(N35="","",IF(SUMPRODUCT(--(AT18:AT300&lt;&gt;""),--ISNUMBER(SEARCH(" "&amp;AT18:AT300&amp;" ",Q35)))&gt;0,"FORCE MOLLUSQUES",""))</f>
        <v/>
      </c>
      <c r="U35" s="965" t="str">
        <f t="shared" si="10"/>
        <v/>
      </c>
      <c r="V35" s="965" t="str">
        <f t="shared" si="13"/>
        <v/>
      </c>
      <c r="W35" s="964" t="str">
        <f t="shared" si="11"/>
        <v/>
      </c>
      <c r="X35" s="964" t="str" cm="1">
        <f t="array" ref="X35">IF(N35="","",IF(R35&lt;&gt;"","",IF(SUMPRODUCT(--(AN18:AN1500=X17),--(AM18:AM1500&lt;&gt;""),--ISNUMBER(SEARCH(" "&amp;AM18:AM1500&amp;" ",Q35)))&gt;0,X17,"")))</f>
        <v/>
      </c>
      <c r="Y35" s="964" t="str" cm="1">
        <f t="array" ref="Y35">IF(N35="","",IF(R35&lt;&gt;"","",IF(SUMPRODUCT(--(AN18:AN1500=Y17),--(AM18:AM1500&lt;&gt;""),--ISNUMBER(SEARCH(" "&amp;AM18:AM1500&amp;" ",Q35)))&gt;0,Y17,"")))</f>
        <v/>
      </c>
      <c r="Z35" s="964" t="str" cm="1">
        <f t="array" ref="Z35">IF(N35="","",IF(R35&lt;&gt;"","",IF(SUMPRODUCT(--(AN18:AN1500=Z17),--(AM18:AM1500&lt;&gt;""),--ISNUMBER(SEARCH(" "&amp;AM18:AM1500&amp;" ",Q35)))&gt;0,Z17,"")))</f>
        <v/>
      </c>
      <c r="AA35" s="964" t="str" cm="1">
        <f t="array" ref="AA35">IF(N35="","",IF(R35&lt;&gt;"","",IF(SUMPRODUCT(--(AN18:AN1500=AA17),--(AM18:AM1500&lt;&gt;""),--ISNUMBER(SEARCH(" "&amp;AM18:AM1500&amp;" ",Q35)))&gt;0,AA17,"")))</f>
        <v/>
      </c>
      <c r="AB35" s="964" t="str" cm="1">
        <f t="array" ref="AB35">IF(N35="","",IF(R35&lt;&gt;"","",IF(SUMPRODUCT(--(AN18:AN1500=AB17),--(AM18:AM1500&lt;&gt;""),--ISNUMBER(SEARCH(" "&amp;AM18:AM1500&amp;" ",Q35)))&gt;0,AB17,"")))</f>
        <v/>
      </c>
      <c r="AC35" s="964" t="str" cm="1">
        <f t="array" ref="AC35">IF(N35="","",IF(R35&lt;&gt;"","",IF(SUMPRODUCT(--(AN18:AN1500=AC17),--(AM18:AM1500&lt;&gt;""),--ISNUMBER(SEARCH(" "&amp;AM18:AM1500&amp;" ",Q35)))&gt;0,AC17,"")))</f>
        <v/>
      </c>
      <c r="AD35" s="964" t="str" cm="1">
        <f t="array" ref="AD35">IF(N35="","",IF(R35&lt;&gt;"","",IF(SUMPRODUCT(--(AN18:AN1500=AD17),--(AM18:AM1500&lt;&gt;""),--ISNUMBER(SEARCH(" "&amp;AM18:AM1500&amp;" ",Q35)))&gt;0,AD17,"")))</f>
        <v/>
      </c>
      <c r="AE35" s="964" t="str" cm="1">
        <f t="array" ref="AE35">IF(N35="","",IF(R35&lt;&gt;"","",IF(SUMPRODUCT(--(AN18:AN1500=AE17),--(AM18:AM1500&lt;&gt;""),--ISNUMBER(SEARCH(" "&amp;AM18:AM1500&amp;" ",Q35)))&gt;0,AE17,"")))</f>
        <v/>
      </c>
      <c r="AF35" s="964" t="str" cm="1">
        <f t="array" ref="AF35">IF(N35="","",IF(R35&lt;&gt;"","",IF(SUMPRODUCT(--(AN18:AN1500=AF17),--(AM18:AM1500&lt;&gt;""),--ISNUMBER(SEARCH(" "&amp;AM18:AM1500&amp;" ",Q35)))&gt;0,AF17,"")))</f>
        <v/>
      </c>
      <c r="AG35" s="964" t="str" cm="1">
        <f t="array" ref="AG35">IF(N35="","",IF(R35&lt;&gt;"","",IF(SUMPRODUCT(--(AN18:AN1500=AG17),--(AM18:AM1500&lt;&gt;""),--ISNUMBER(SEARCH(" "&amp;AM18:AM1500&amp;" ",Q35)))&gt;0,AG17,"")))</f>
        <v/>
      </c>
      <c r="AH35" s="964" t="str" cm="1">
        <f t="array" ref="AH35">IF(N35="","",IF(R35&lt;&gt;"","",IF(SUMPRODUCT(--(AN18:AN1500=AH17),--(AM18:AM1500&lt;&gt;""),--ISNUMBER(SEARCH(" "&amp;AM18:AM1500&amp;" ",Q35)))&gt;0,AH17,"")))</f>
        <v/>
      </c>
      <c r="AI35" s="964" t="str" cm="1">
        <f t="array" ref="AI35">IF(N35="","",IF(R35&lt;&gt;"","",IF(SUMPRODUCT(--(AN18:AN1500=AI17),--(AM18:AM1500&lt;&gt;""),--ISNUMBER(SEARCH(" "&amp;AM18:AM1500&amp;" ",Q35)))&gt;0,AI17,"")))</f>
        <v/>
      </c>
      <c r="AJ35" s="964" t="str" cm="1">
        <f t="array" ref="AJ35">IF(N35="","",IF(R35&lt;&gt;"","",IF(SUMPRODUCT(--(AN18:AN1500=AJ17),--(AM18:AM1500&lt;&gt;""),--ISNUMBER(SEARCH(" "&amp;AM18:AM1500&amp;" ",Q35)))&gt;0,AJ17,"")))</f>
        <v/>
      </c>
      <c r="AK35" s="964" t="str" cm="1">
        <f t="array" ref="AK35">IF(N35="","",IF(T35&lt;&gt;"",AK17,IF(S35&lt;&gt;"","",IF(R35&lt;&gt;"","",IF(SUMPRODUCT(--(AN18:AN1500=AK17),--(AM18:AM1500&lt;&gt;""),--ISNUMBER(SEARCH(" "&amp;AM18:AM1500&amp;" ",Q35)))&gt;0,AK17,"")))))</f>
        <v/>
      </c>
      <c r="AM35" s="964" t="s">
        <v>2056</v>
      </c>
      <c r="AN35" s="964" t="s">
        <v>1963</v>
      </c>
      <c r="AP35" s="964" t="s">
        <v>998</v>
      </c>
      <c r="AQ35" s="964" t="s">
        <v>1982</v>
      </c>
      <c r="AR35" s="964" t="s">
        <v>1983</v>
      </c>
      <c r="AT35" s="964"/>
      <c r="AU35" s="964"/>
      <c r="AV35" s="964"/>
      <c r="AX35" s="965" t="s">
        <v>1995</v>
      </c>
      <c r="AY35" s="965" t="s">
        <v>1974</v>
      </c>
      <c r="BA35" s="1" t="s">
        <v>983</v>
      </c>
      <c r="BN35" s="49">
        <v>1</v>
      </c>
    </row>
    <row r="36" spans="1:66" ht="35.1" customHeight="1">
      <c r="A36" s="957" t="str">
        <f>IF(B36="","",COUNTIF(B18:B36,"&lt;&gt;"))</f>
        <v/>
      </c>
      <c r="B36" s="958"/>
      <c r="C36" s="974" t="str">
        <f t="shared" si="12"/>
        <v/>
      </c>
      <c r="D36" s="975" t="str">
        <f t="shared" si="0"/>
        <v/>
      </c>
      <c r="E36" s="961" t="str">
        <f t="shared" si="1"/>
        <v/>
      </c>
      <c r="F36" s="962" t="str">
        <f t="shared" si="2"/>
        <v/>
      </c>
      <c r="G36" s="963" t="str">
        <f>IF(H36="","",COUNTIF(H18:H36,"&lt;&gt;"))</f>
        <v/>
      </c>
      <c r="H36" s="958" t="str" cm="1">
        <f t="array" ref="H36">IF(L36="","",IF(LEN(L36)&lt;=MAX(10,G13),L36,IFERROR(LEFT(L36,LOOKUP(2,1/(MID(L36,ROW(1:500),1)=" ")/(ROW(1:500)&lt;=MAX(10,G13)),ROW(1:500))-1),LEFT(L36,MAX(10,G13)))))</f>
        <v/>
      </c>
      <c r="I36" s="963" t="str">
        <f t="shared" si="3"/>
        <v/>
      </c>
      <c r="J36" s="963" t="str">
        <f t="shared" si="4"/>
        <v/>
      </c>
      <c r="K36" s="964" t="str">
        <f>IF(M35&lt;&gt;"",K35,IF(K35&lt;MAX(A18:A317),K35+1,""))</f>
        <v/>
      </c>
      <c r="L36" s="965" t="str">
        <f>IF(K36="","",IF(M35&lt;&gt;"",M35,INDEX(E18:E317,MATCH(K36,A18:A317,0))))</f>
        <v/>
      </c>
      <c r="M36" s="965" t="str">
        <f t="shared" si="5"/>
        <v/>
      </c>
      <c r="N36" s="966" t="str">
        <f t="shared" si="6"/>
        <v/>
      </c>
      <c r="O36" s="967" t="str">
        <f t="shared" si="7"/>
        <v/>
      </c>
      <c r="P36" s="967" t="str">
        <f t="shared" si="8"/>
        <v/>
      </c>
      <c r="Q36" s="966" t="str">
        <f t="shared" si="9"/>
        <v/>
      </c>
      <c r="R36" s="967" t="str">
        <f>IF(N36="","",IF(COUNTIF(AP18:AP300,TRIM(Q36))&gt;0,"EXCLUSION EXACTE",""))</f>
        <v/>
      </c>
      <c r="S36" s="967" t="str" cm="1">
        <f t="array" ref="S36">IF(N36="","",IF(SUMPRODUCT(--(AP18:AP300&lt;&gt;""),--ISNUMBER(SEARCH(" "&amp;AP18:AP300&amp;" ",Q36)))&gt;0,"BLOQUE MOLLUSQUES",""))</f>
        <v/>
      </c>
      <c r="T36" s="967" t="str" cm="1">
        <f t="array" ref="T36">IF(N36="","",IF(SUMPRODUCT(--(AT18:AT300&lt;&gt;""),--ISNUMBER(SEARCH(" "&amp;AT18:AT300&amp;" ",Q36)))&gt;0,"FORCE MOLLUSQUES",""))</f>
        <v/>
      </c>
      <c r="U36" s="966" t="str">
        <f t="shared" si="10"/>
        <v/>
      </c>
      <c r="V36" s="966" t="str">
        <f t="shared" si="13"/>
        <v/>
      </c>
      <c r="W36" s="967" t="str">
        <f t="shared" si="11"/>
        <v/>
      </c>
      <c r="X36" s="967" t="str" cm="1">
        <f t="array" ref="X36">IF(N36="","",IF(R36&lt;&gt;"","",IF(SUMPRODUCT(--(AN18:AN1500=X17),--(AM18:AM1500&lt;&gt;""),--ISNUMBER(SEARCH(" "&amp;AM18:AM1500&amp;" ",Q36)))&gt;0,X17,"")))</f>
        <v/>
      </c>
      <c r="Y36" s="967" t="str" cm="1">
        <f t="array" ref="Y36">IF(N36="","",IF(R36&lt;&gt;"","",IF(SUMPRODUCT(--(AN18:AN1500=Y17),--(AM18:AM1500&lt;&gt;""),--ISNUMBER(SEARCH(" "&amp;AM18:AM1500&amp;" ",Q36)))&gt;0,Y17,"")))</f>
        <v/>
      </c>
      <c r="Z36" s="967" t="str" cm="1">
        <f t="array" ref="Z36">IF(N36="","",IF(R36&lt;&gt;"","",IF(SUMPRODUCT(--(AN18:AN1500=Z17),--(AM18:AM1500&lt;&gt;""),--ISNUMBER(SEARCH(" "&amp;AM18:AM1500&amp;" ",Q36)))&gt;0,Z17,"")))</f>
        <v/>
      </c>
      <c r="AA36" s="967" t="str" cm="1">
        <f t="array" ref="AA36">IF(N36="","",IF(R36&lt;&gt;"","",IF(SUMPRODUCT(--(AN18:AN1500=AA17),--(AM18:AM1500&lt;&gt;""),--ISNUMBER(SEARCH(" "&amp;AM18:AM1500&amp;" ",Q36)))&gt;0,AA17,"")))</f>
        <v/>
      </c>
      <c r="AB36" s="967" t="str" cm="1">
        <f t="array" ref="AB36">IF(N36="","",IF(R36&lt;&gt;"","",IF(SUMPRODUCT(--(AN18:AN1500=AB17),--(AM18:AM1500&lt;&gt;""),--ISNUMBER(SEARCH(" "&amp;AM18:AM1500&amp;" ",Q36)))&gt;0,AB17,"")))</f>
        <v/>
      </c>
      <c r="AC36" s="967" t="str" cm="1">
        <f t="array" ref="AC36">IF(N36="","",IF(R36&lt;&gt;"","",IF(SUMPRODUCT(--(AN18:AN1500=AC17),--(AM18:AM1500&lt;&gt;""),--ISNUMBER(SEARCH(" "&amp;AM18:AM1500&amp;" ",Q36)))&gt;0,AC17,"")))</f>
        <v/>
      </c>
      <c r="AD36" s="967" t="str" cm="1">
        <f t="array" ref="AD36">IF(N36="","",IF(R36&lt;&gt;"","",IF(SUMPRODUCT(--(AN18:AN1500=AD17),--(AM18:AM1500&lt;&gt;""),--ISNUMBER(SEARCH(" "&amp;AM18:AM1500&amp;" ",Q36)))&gt;0,AD17,"")))</f>
        <v/>
      </c>
      <c r="AE36" s="967" t="str" cm="1">
        <f t="array" ref="AE36">IF(N36="","",IF(R36&lt;&gt;"","",IF(SUMPRODUCT(--(AN18:AN1500=AE17),--(AM18:AM1500&lt;&gt;""),--ISNUMBER(SEARCH(" "&amp;AM18:AM1500&amp;" ",Q36)))&gt;0,AE17,"")))</f>
        <v/>
      </c>
      <c r="AF36" s="967" t="str" cm="1">
        <f t="array" ref="AF36">IF(N36="","",IF(R36&lt;&gt;"","",IF(SUMPRODUCT(--(AN18:AN1500=AF17),--(AM18:AM1500&lt;&gt;""),--ISNUMBER(SEARCH(" "&amp;AM18:AM1500&amp;" ",Q36)))&gt;0,AF17,"")))</f>
        <v/>
      </c>
      <c r="AG36" s="967" t="str" cm="1">
        <f t="array" ref="AG36">IF(N36="","",IF(R36&lt;&gt;"","",IF(SUMPRODUCT(--(AN18:AN1500=AG17),--(AM18:AM1500&lt;&gt;""),--ISNUMBER(SEARCH(" "&amp;AM18:AM1500&amp;" ",Q36)))&gt;0,AG17,"")))</f>
        <v/>
      </c>
      <c r="AH36" s="967" t="str" cm="1">
        <f t="array" ref="AH36">IF(N36="","",IF(R36&lt;&gt;"","",IF(SUMPRODUCT(--(AN18:AN1500=AH17),--(AM18:AM1500&lt;&gt;""),--ISNUMBER(SEARCH(" "&amp;AM18:AM1500&amp;" ",Q36)))&gt;0,AH17,"")))</f>
        <v/>
      </c>
      <c r="AI36" s="967" t="str" cm="1">
        <f t="array" ref="AI36">IF(N36="","",IF(R36&lt;&gt;"","",IF(SUMPRODUCT(--(AN18:AN1500=AI17),--(AM18:AM1500&lt;&gt;""),--ISNUMBER(SEARCH(" "&amp;AM18:AM1500&amp;" ",Q36)))&gt;0,AI17,"")))</f>
        <v/>
      </c>
      <c r="AJ36" s="967" t="str" cm="1">
        <f t="array" ref="AJ36">IF(N36="","",IF(R36&lt;&gt;"","",IF(SUMPRODUCT(--(AN18:AN1500=AJ17),--(AM18:AM1500&lt;&gt;""),--ISNUMBER(SEARCH(" "&amp;AM18:AM1500&amp;" ",Q36)))&gt;0,AJ17,"")))</f>
        <v/>
      </c>
      <c r="AK36" s="967" t="str" cm="1">
        <f t="array" ref="AK36">IF(N36="","",IF(T36&lt;&gt;"",AK17,IF(S36&lt;&gt;"","",IF(R36&lt;&gt;"","",IF(SUMPRODUCT(--(AN18:AN1500=AK17),--(AM18:AM1500&lt;&gt;""),--ISNUMBER(SEARCH(" "&amp;AM18:AM1500&amp;" ",Q36)))&gt;0,AK17,"")))))</f>
        <v/>
      </c>
      <c r="AM36" s="968" t="s">
        <v>2057</v>
      </c>
      <c r="AN36" s="968" t="s">
        <v>1963</v>
      </c>
      <c r="AP36" s="969" t="s">
        <v>2058</v>
      </c>
      <c r="AQ36" s="969" t="s">
        <v>1982</v>
      </c>
      <c r="AR36" s="969" t="s">
        <v>1983</v>
      </c>
      <c r="AT36" s="964"/>
      <c r="AU36" s="964"/>
      <c r="AV36" s="964"/>
      <c r="AX36" s="965" t="s">
        <v>1990</v>
      </c>
      <c r="AY36" s="965" t="s">
        <v>1974</v>
      </c>
      <c r="BA36" s="1" t="s">
        <v>2059</v>
      </c>
      <c r="BN36" s="49">
        <v>1</v>
      </c>
    </row>
    <row r="37" spans="1:66" ht="35.1" customHeight="1">
      <c r="A37" s="973" t="str">
        <f>IF(B37="","",COUNTIF(B18:B37,"&lt;&gt;"))</f>
        <v/>
      </c>
      <c r="B37" s="965"/>
      <c r="C37" s="974" t="str">
        <f t="shared" si="12"/>
        <v/>
      </c>
      <c r="D37" s="975" t="str">
        <f t="shared" si="0"/>
        <v/>
      </c>
      <c r="E37" s="976" t="str">
        <f t="shared" si="1"/>
        <v/>
      </c>
      <c r="F37" s="977" t="str">
        <f t="shared" si="2"/>
        <v/>
      </c>
      <c r="G37" s="964" t="str">
        <f>IF(H37="","",COUNTIF(H18:H37,"&lt;&gt;"))</f>
        <v/>
      </c>
      <c r="H37" s="965" t="str" cm="1">
        <f t="array" ref="H37">IF(L37="","",IF(LEN(L37)&lt;=MAX(10,G13),L37,IFERROR(LEFT(L37,LOOKUP(2,1/(MID(L37,ROW(1:500),1)=" ")/(ROW(1:500)&lt;=MAX(10,G13)),ROW(1:500))-1),LEFT(L37,MAX(10,G13)))))</f>
        <v/>
      </c>
      <c r="I37" s="964" t="str">
        <f t="shared" si="3"/>
        <v/>
      </c>
      <c r="J37" s="964" t="str">
        <f t="shared" si="4"/>
        <v/>
      </c>
      <c r="K37" s="964" t="str">
        <f>IF(M36&lt;&gt;"",K36,IF(K36&lt;MAX(A18:A317),K36+1,""))</f>
        <v/>
      </c>
      <c r="L37" s="965" t="str">
        <f>IF(K37="","",IF(M36&lt;&gt;"",M36,INDEX(E18:E317,MATCH(K37,A18:A317,0))))</f>
        <v/>
      </c>
      <c r="M37" s="965" t="str">
        <f t="shared" si="5"/>
        <v/>
      </c>
      <c r="N37" s="965" t="str">
        <f t="shared" si="6"/>
        <v/>
      </c>
      <c r="O37" s="964" t="str">
        <f t="shared" si="7"/>
        <v/>
      </c>
      <c r="P37" s="964" t="str">
        <f t="shared" si="8"/>
        <v/>
      </c>
      <c r="Q37" s="965" t="str">
        <f t="shared" si="9"/>
        <v/>
      </c>
      <c r="R37" s="964" t="str">
        <f>IF(N37="","",IF(COUNTIF(AP18:AP300,TRIM(Q37))&gt;0,"EXCLUSION EXACTE",""))</f>
        <v/>
      </c>
      <c r="S37" s="964" t="str" cm="1">
        <f t="array" ref="S37">IF(N37="","",IF(SUMPRODUCT(--(AP18:AP300&lt;&gt;""),--ISNUMBER(SEARCH(" "&amp;AP18:AP300&amp;" ",Q37)))&gt;0,"BLOQUE MOLLUSQUES",""))</f>
        <v/>
      </c>
      <c r="T37" s="964" t="str" cm="1">
        <f t="array" ref="T37">IF(N37="","",IF(SUMPRODUCT(--(AT18:AT300&lt;&gt;""),--ISNUMBER(SEARCH(" "&amp;AT18:AT300&amp;" ",Q37)))&gt;0,"FORCE MOLLUSQUES",""))</f>
        <v/>
      </c>
      <c r="U37" s="965" t="str">
        <f t="shared" si="10"/>
        <v/>
      </c>
      <c r="V37" s="965" t="str">
        <f t="shared" si="13"/>
        <v/>
      </c>
      <c r="W37" s="964" t="str">
        <f t="shared" si="11"/>
        <v/>
      </c>
      <c r="X37" s="964" t="str" cm="1">
        <f t="array" ref="X37">IF(N37="","",IF(R37&lt;&gt;"","",IF(SUMPRODUCT(--(AN18:AN1500=X17),--(AM18:AM1500&lt;&gt;""),--ISNUMBER(SEARCH(" "&amp;AM18:AM1500&amp;" ",Q37)))&gt;0,X17,"")))</f>
        <v/>
      </c>
      <c r="Y37" s="964" t="str" cm="1">
        <f t="array" ref="Y37">IF(N37="","",IF(R37&lt;&gt;"","",IF(SUMPRODUCT(--(AN18:AN1500=Y17),--(AM18:AM1500&lt;&gt;""),--ISNUMBER(SEARCH(" "&amp;AM18:AM1500&amp;" ",Q37)))&gt;0,Y17,"")))</f>
        <v/>
      </c>
      <c r="Z37" s="964" t="str" cm="1">
        <f t="array" ref="Z37">IF(N37="","",IF(R37&lt;&gt;"","",IF(SUMPRODUCT(--(AN18:AN1500=Z17),--(AM18:AM1500&lt;&gt;""),--ISNUMBER(SEARCH(" "&amp;AM18:AM1500&amp;" ",Q37)))&gt;0,Z17,"")))</f>
        <v/>
      </c>
      <c r="AA37" s="964" t="str" cm="1">
        <f t="array" ref="AA37">IF(N37="","",IF(R37&lt;&gt;"","",IF(SUMPRODUCT(--(AN18:AN1500=AA17),--(AM18:AM1500&lt;&gt;""),--ISNUMBER(SEARCH(" "&amp;AM18:AM1500&amp;" ",Q37)))&gt;0,AA17,"")))</f>
        <v/>
      </c>
      <c r="AB37" s="964" t="str" cm="1">
        <f t="array" ref="AB37">IF(N37="","",IF(R37&lt;&gt;"","",IF(SUMPRODUCT(--(AN18:AN1500=AB17),--(AM18:AM1500&lt;&gt;""),--ISNUMBER(SEARCH(" "&amp;AM18:AM1500&amp;" ",Q37)))&gt;0,AB17,"")))</f>
        <v/>
      </c>
      <c r="AC37" s="964" t="str" cm="1">
        <f t="array" ref="AC37">IF(N37="","",IF(R37&lt;&gt;"","",IF(SUMPRODUCT(--(AN18:AN1500=AC17),--(AM18:AM1500&lt;&gt;""),--ISNUMBER(SEARCH(" "&amp;AM18:AM1500&amp;" ",Q37)))&gt;0,AC17,"")))</f>
        <v/>
      </c>
      <c r="AD37" s="964" t="str" cm="1">
        <f t="array" ref="AD37">IF(N37="","",IF(R37&lt;&gt;"","",IF(SUMPRODUCT(--(AN18:AN1500=AD17),--(AM18:AM1500&lt;&gt;""),--ISNUMBER(SEARCH(" "&amp;AM18:AM1500&amp;" ",Q37)))&gt;0,AD17,"")))</f>
        <v/>
      </c>
      <c r="AE37" s="964" t="str" cm="1">
        <f t="array" ref="AE37">IF(N37="","",IF(R37&lt;&gt;"","",IF(SUMPRODUCT(--(AN18:AN1500=AE17),--(AM18:AM1500&lt;&gt;""),--ISNUMBER(SEARCH(" "&amp;AM18:AM1500&amp;" ",Q37)))&gt;0,AE17,"")))</f>
        <v/>
      </c>
      <c r="AF37" s="964" t="str" cm="1">
        <f t="array" ref="AF37">IF(N37="","",IF(R37&lt;&gt;"","",IF(SUMPRODUCT(--(AN18:AN1500=AF17),--(AM18:AM1500&lt;&gt;""),--ISNUMBER(SEARCH(" "&amp;AM18:AM1500&amp;" ",Q37)))&gt;0,AF17,"")))</f>
        <v/>
      </c>
      <c r="AG37" s="964" t="str" cm="1">
        <f t="array" ref="AG37">IF(N37="","",IF(R37&lt;&gt;"","",IF(SUMPRODUCT(--(AN18:AN1500=AG17),--(AM18:AM1500&lt;&gt;""),--ISNUMBER(SEARCH(" "&amp;AM18:AM1500&amp;" ",Q37)))&gt;0,AG17,"")))</f>
        <v/>
      </c>
      <c r="AH37" s="964" t="str" cm="1">
        <f t="array" ref="AH37">IF(N37="","",IF(R37&lt;&gt;"","",IF(SUMPRODUCT(--(AN18:AN1500=AH17),--(AM18:AM1500&lt;&gt;""),--ISNUMBER(SEARCH(" "&amp;AM18:AM1500&amp;" ",Q37)))&gt;0,AH17,"")))</f>
        <v/>
      </c>
      <c r="AI37" s="964" t="str" cm="1">
        <f t="array" ref="AI37">IF(N37="","",IF(R37&lt;&gt;"","",IF(SUMPRODUCT(--(AN18:AN1500=AI17),--(AM18:AM1500&lt;&gt;""),--ISNUMBER(SEARCH(" "&amp;AM18:AM1500&amp;" ",Q37)))&gt;0,AI17,"")))</f>
        <v/>
      </c>
      <c r="AJ37" s="964" t="str" cm="1">
        <f t="array" ref="AJ37">IF(N37="","",IF(R37&lt;&gt;"","",IF(SUMPRODUCT(--(AN18:AN1500=AJ17),--(AM18:AM1500&lt;&gt;""),--ISNUMBER(SEARCH(" "&amp;AM18:AM1500&amp;" ",Q37)))&gt;0,AJ17,"")))</f>
        <v/>
      </c>
      <c r="AK37" s="964" t="str" cm="1">
        <f t="array" ref="AK37">IF(N37="","",IF(T37&lt;&gt;"",AK17,IF(S37&lt;&gt;"","",IF(R37&lt;&gt;"","",IF(SUMPRODUCT(--(AN18:AN1500=AK17),--(AM18:AM1500&lt;&gt;""),--ISNUMBER(SEARCH(" "&amp;AM18:AM1500&amp;" ",Q37)))&gt;0,AK17,"")))))</f>
        <v/>
      </c>
      <c r="AM37" s="964" t="s">
        <v>2060</v>
      </c>
      <c r="AN37" s="964" t="s">
        <v>1963</v>
      </c>
      <c r="AP37" s="964" t="s">
        <v>2061</v>
      </c>
      <c r="AQ37" s="964" t="s">
        <v>1982</v>
      </c>
      <c r="AR37" s="964" t="s">
        <v>1983</v>
      </c>
      <c r="AT37" s="964"/>
      <c r="AU37" s="964"/>
      <c r="AV37" s="964"/>
      <c r="AX37" s="965" t="s">
        <v>2062</v>
      </c>
      <c r="AY37" s="965" t="s">
        <v>2052</v>
      </c>
      <c r="BA37" s="1" t="s">
        <v>984</v>
      </c>
      <c r="BN37" s="49">
        <v>1</v>
      </c>
    </row>
    <row r="38" spans="1:66" ht="35.1" customHeight="1">
      <c r="A38" s="957" t="str">
        <f>IF(B38="","",COUNTIF(B18:B38,"&lt;&gt;"))</f>
        <v/>
      </c>
      <c r="B38" s="958"/>
      <c r="C38" s="974" t="str">
        <f t="shared" si="12"/>
        <v/>
      </c>
      <c r="D38" s="975" t="str">
        <f t="shared" si="0"/>
        <v/>
      </c>
      <c r="E38" s="961" t="str">
        <f t="shared" si="1"/>
        <v/>
      </c>
      <c r="F38" s="962" t="str">
        <f t="shared" si="2"/>
        <v/>
      </c>
      <c r="G38" s="963" t="str">
        <f>IF(H38="","",COUNTIF(H18:H38,"&lt;&gt;"))</f>
        <v/>
      </c>
      <c r="H38" s="958" t="str" cm="1">
        <f t="array" ref="H38">IF(L38="","",IF(LEN(L38)&lt;=MAX(10,G13),L38,IFERROR(LEFT(L38,LOOKUP(2,1/(MID(L38,ROW(1:500),1)=" ")/(ROW(1:500)&lt;=MAX(10,G13)),ROW(1:500))-1),LEFT(L38,MAX(10,G13)))))</f>
        <v/>
      </c>
      <c r="I38" s="963" t="str">
        <f t="shared" si="3"/>
        <v/>
      </c>
      <c r="J38" s="963" t="str">
        <f t="shared" si="4"/>
        <v/>
      </c>
      <c r="K38" s="964" t="str">
        <f>IF(M37&lt;&gt;"",K37,IF(K37&lt;MAX(A18:A317),K37+1,""))</f>
        <v/>
      </c>
      <c r="L38" s="965" t="str">
        <f>IF(K38="","",IF(M37&lt;&gt;"",M37,INDEX(E18:E317,MATCH(K38,A18:A317,0))))</f>
        <v/>
      </c>
      <c r="M38" s="965" t="str">
        <f t="shared" si="5"/>
        <v/>
      </c>
      <c r="N38" s="966" t="str">
        <f t="shared" si="6"/>
        <v/>
      </c>
      <c r="O38" s="967" t="str">
        <f t="shared" si="7"/>
        <v/>
      </c>
      <c r="P38" s="967" t="str">
        <f t="shared" si="8"/>
        <v/>
      </c>
      <c r="Q38" s="966" t="str">
        <f t="shared" si="9"/>
        <v/>
      </c>
      <c r="R38" s="967" t="str">
        <f>IF(N38="","",IF(COUNTIF(AP18:AP300,TRIM(Q38))&gt;0,"EXCLUSION EXACTE",""))</f>
        <v/>
      </c>
      <c r="S38" s="967" t="str" cm="1">
        <f t="array" ref="S38">IF(N38="","",IF(SUMPRODUCT(--(AP18:AP300&lt;&gt;""),--ISNUMBER(SEARCH(" "&amp;AP18:AP300&amp;" ",Q38)))&gt;0,"BLOQUE MOLLUSQUES",""))</f>
        <v/>
      </c>
      <c r="T38" s="967" t="str" cm="1">
        <f t="array" ref="T38">IF(N38="","",IF(SUMPRODUCT(--(AT18:AT300&lt;&gt;""),--ISNUMBER(SEARCH(" "&amp;AT18:AT300&amp;" ",Q38)))&gt;0,"FORCE MOLLUSQUES",""))</f>
        <v/>
      </c>
      <c r="U38" s="966" t="str">
        <f t="shared" si="10"/>
        <v/>
      </c>
      <c r="V38" s="966" t="str">
        <f t="shared" si="13"/>
        <v/>
      </c>
      <c r="W38" s="967" t="str">
        <f t="shared" si="11"/>
        <v/>
      </c>
      <c r="X38" s="967" t="str" cm="1">
        <f t="array" ref="X38">IF(N38="","",IF(R38&lt;&gt;"","",IF(SUMPRODUCT(--(AN18:AN1500=X17),--(AM18:AM1500&lt;&gt;""),--ISNUMBER(SEARCH(" "&amp;AM18:AM1500&amp;" ",Q38)))&gt;0,X17,"")))</f>
        <v/>
      </c>
      <c r="Y38" s="967" t="str" cm="1">
        <f t="array" ref="Y38">IF(N38="","",IF(R38&lt;&gt;"","",IF(SUMPRODUCT(--(AN18:AN1500=Y17),--(AM18:AM1500&lt;&gt;""),--ISNUMBER(SEARCH(" "&amp;AM18:AM1500&amp;" ",Q38)))&gt;0,Y17,"")))</f>
        <v/>
      </c>
      <c r="Z38" s="967" t="str" cm="1">
        <f t="array" ref="Z38">IF(N38="","",IF(R38&lt;&gt;"","",IF(SUMPRODUCT(--(AN18:AN1500=Z17),--(AM18:AM1500&lt;&gt;""),--ISNUMBER(SEARCH(" "&amp;AM18:AM1500&amp;" ",Q38)))&gt;0,Z17,"")))</f>
        <v/>
      </c>
      <c r="AA38" s="967" t="str" cm="1">
        <f t="array" ref="AA38">IF(N38="","",IF(R38&lt;&gt;"","",IF(SUMPRODUCT(--(AN18:AN1500=AA17),--(AM18:AM1500&lt;&gt;""),--ISNUMBER(SEARCH(" "&amp;AM18:AM1500&amp;" ",Q38)))&gt;0,AA17,"")))</f>
        <v/>
      </c>
      <c r="AB38" s="967" t="str" cm="1">
        <f t="array" ref="AB38">IF(N38="","",IF(R38&lt;&gt;"","",IF(SUMPRODUCT(--(AN18:AN1500=AB17),--(AM18:AM1500&lt;&gt;""),--ISNUMBER(SEARCH(" "&amp;AM18:AM1500&amp;" ",Q38)))&gt;0,AB17,"")))</f>
        <v/>
      </c>
      <c r="AC38" s="967" t="str" cm="1">
        <f t="array" ref="AC38">IF(N38="","",IF(R38&lt;&gt;"","",IF(SUMPRODUCT(--(AN18:AN1500=AC17),--(AM18:AM1500&lt;&gt;""),--ISNUMBER(SEARCH(" "&amp;AM18:AM1500&amp;" ",Q38)))&gt;0,AC17,"")))</f>
        <v/>
      </c>
      <c r="AD38" s="967" t="str" cm="1">
        <f t="array" ref="AD38">IF(N38="","",IF(R38&lt;&gt;"","",IF(SUMPRODUCT(--(AN18:AN1500=AD17),--(AM18:AM1500&lt;&gt;""),--ISNUMBER(SEARCH(" "&amp;AM18:AM1500&amp;" ",Q38)))&gt;0,AD17,"")))</f>
        <v/>
      </c>
      <c r="AE38" s="967" t="str" cm="1">
        <f t="array" ref="AE38">IF(N38="","",IF(R38&lt;&gt;"","",IF(SUMPRODUCT(--(AN18:AN1500=AE17),--(AM18:AM1500&lt;&gt;""),--ISNUMBER(SEARCH(" "&amp;AM18:AM1500&amp;" ",Q38)))&gt;0,AE17,"")))</f>
        <v/>
      </c>
      <c r="AF38" s="967" t="str" cm="1">
        <f t="array" ref="AF38">IF(N38="","",IF(R38&lt;&gt;"","",IF(SUMPRODUCT(--(AN18:AN1500=AF17),--(AM18:AM1500&lt;&gt;""),--ISNUMBER(SEARCH(" "&amp;AM18:AM1500&amp;" ",Q38)))&gt;0,AF17,"")))</f>
        <v/>
      </c>
      <c r="AG38" s="967" t="str" cm="1">
        <f t="array" ref="AG38">IF(N38="","",IF(R38&lt;&gt;"","",IF(SUMPRODUCT(--(AN18:AN1500=AG17),--(AM18:AM1500&lt;&gt;""),--ISNUMBER(SEARCH(" "&amp;AM18:AM1500&amp;" ",Q38)))&gt;0,AG17,"")))</f>
        <v/>
      </c>
      <c r="AH38" s="967" t="str" cm="1">
        <f t="array" ref="AH38">IF(N38="","",IF(R38&lt;&gt;"","",IF(SUMPRODUCT(--(AN18:AN1500=AH17),--(AM18:AM1500&lt;&gt;""),--ISNUMBER(SEARCH(" "&amp;AM18:AM1500&amp;" ",Q38)))&gt;0,AH17,"")))</f>
        <v/>
      </c>
      <c r="AI38" s="967" t="str" cm="1">
        <f t="array" ref="AI38">IF(N38="","",IF(R38&lt;&gt;"","",IF(SUMPRODUCT(--(AN18:AN1500=AI17),--(AM18:AM1500&lt;&gt;""),--ISNUMBER(SEARCH(" "&amp;AM18:AM1500&amp;" ",Q38)))&gt;0,AI17,"")))</f>
        <v/>
      </c>
      <c r="AJ38" s="967" t="str" cm="1">
        <f t="array" ref="AJ38">IF(N38="","",IF(R38&lt;&gt;"","",IF(SUMPRODUCT(--(AN18:AN1500=AJ17),--(AM18:AM1500&lt;&gt;""),--ISNUMBER(SEARCH(" "&amp;AM18:AM1500&amp;" ",Q38)))&gt;0,AJ17,"")))</f>
        <v/>
      </c>
      <c r="AK38" s="967" t="str" cm="1">
        <f t="array" ref="AK38">IF(N38="","",IF(T38&lt;&gt;"",AK17,IF(S38&lt;&gt;"","",IF(R38&lt;&gt;"","",IF(SUMPRODUCT(--(AN18:AN1500=AK17),--(AM18:AM1500&lt;&gt;""),--ISNUMBER(SEARCH(" "&amp;AM18:AM1500&amp;" ",Q38)))&gt;0,AK17,"")))))</f>
        <v/>
      </c>
      <c r="AM38" s="968" t="s">
        <v>2063</v>
      </c>
      <c r="AN38" s="968" t="s">
        <v>1963</v>
      </c>
      <c r="AP38" s="969" t="s">
        <v>2064</v>
      </c>
      <c r="AQ38" s="969" t="s">
        <v>1982</v>
      </c>
      <c r="AR38" s="969" t="s">
        <v>1983</v>
      </c>
      <c r="AT38" s="964"/>
      <c r="AU38" s="964"/>
      <c r="AV38" s="964"/>
      <c r="AX38" s="965" t="s">
        <v>2065</v>
      </c>
      <c r="AY38" s="965" t="s">
        <v>2052</v>
      </c>
      <c r="BA38" s="1" t="s">
        <v>985</v>
      </c>
      <c r="BN38" s="49">
        <v>1</v>
      </c>
    </row>
    <row r="39" spans="1:66" ht="35.1" customHeight="1">
      <c r="A39" s="973" t="str">
        <f>IF(B39="","",COUNTIF(B18:B39,"&lt;&gt;"))</f>
        <v/>
      </c>
      <c r="B39" s="965"/>
      <c r="C39" s="974" t="str">
        <f t="shared" si="12"/>
        <v/>
      </c>
      <c r="D39" s="975" t="str">
        <f t="shared" si="0"/>
        <v/>
      </c>
      <c r="E39" s="976" t="str">
        <f t="shared" si="1"/>
        <v/>
      </c>
      <c r="F39" s="977" t="str">
        <f t="shared" si="2"/>
        <v/>
      </c>
      <c r="G39" s="964" t="str">
        <f>IF(H39="","",COUNTIF(H18:H39,"&lt;&gt;"))</f>
        <v/>
      </c>
      <c r="H39" s="965" t="str" cm="1">
        <f t="array" ref="H39">IF(L39="","",IF(LEN(L39)&lt;=MAX(10,G13),L39,IFERROR(LEFT(L39,LOOKUP(2,1/(MID(L39,ROW(1:500),1)=" ")/(ROW(1:500)&lt;=MAX(10,G13)),ROW(1:500))-1),LEFT(L39,MAX(10,G13)))))</f>
        <v/>
      </c>
      <c r="I39" s="964" t="str">
        <f t="shared" si="3"/>
        <v/>
      </c>
      <c r="J39" s="964" t="str">
        <f t="shared" si="4"/>
        <v/>
      </c>
      <c r="K39" s="964" t="str">
        <f>IF(M38&lt;&gt;"",K38,IF(K38&lt;MAX(A18:A317),K38+1,""))</f>
        <v/>
      </c>
      <c r="L39" s="965" t="str">
        <f>IF(K39="","",IF(M38&lt;&gt;"",M38,INDEX(E18:E317,MATCH(K39,A18:A317,0))))</f>
        <v/>
      </c>
      <c r="M39" s="965" t="str">
        <f t="shared" si="5"/>
        <v/>
      </c>
      <c r="N39" s="965" t="str">
        <f t="shared" si="6"/>
        <v/>
      </c>
      <c r="O39" s="964" t="str">
        <f t="shared" si="7"/>
        <v/>
      </c>
      <c r="P39" s="964" t="str">
        <f t="shared" si="8"/>
        <v/>
      </c>
      <c r="Q39" s="965" t="str">
        <f t="shared" si="9"/>
        <v/>
      </c>
      <c r="R39" s="964" t="str">
        <f>IF(N39="","",IF(COUNTIF(AP18:AP300,TRIM(Q39))&gt;0,"EXCLUSION EXACTE",""))</f>
        <v/>
      </c>
      <c r="S39" s="964" t="str" cm="1">
        <f t="array" ref="S39">IF(N39="","",IF(SUMPRODUCT(--(AP18:AP300&lt;&gt;""),--ISNUMBER(SEARCH(" "&amp;AP18:AP300&amp;" ",Q39)))&gt;0,"BLOQUE MOLLUSQUES",""))</f>
        <v/>
      </c>
      <c r="T39" s="964" t="str" cm="1">
        <f t="array" ref="T39">IF(N39="","",IF(SUMPRODUCT(--(AT18:AT300&lt;&gt;""),--ISNUMBER(SEARCH(" "&amp;AT18:AT300&amp;" ",Q39)))&gt;0,"FORCE MOLLUSQUES",""))</f>
        <v/>
      </c>
      <c r="U39" s="965" t="str">
        <f t="shared" si="10"/>
        <v/>
      </c>
      <c r="V39" s="965" t="str">
        <f t="shared" si="13"/>
        <v/>
      </c>
      <c r="W39" s="964" t="str">
        <f t="shared" si="11"/>
        <v/>
      </c>
      <c r="X39" s="964" t="str" cm="1">
        <f t="array" ref="X39">IF(N39="","",IF(R39&lt;&gt;"","",IF(SUMPRODUCT(--(AN18:AN1500=X17),--(AM18:AM1500&lt;&gt;""),--ISNUMBER(SEARCH(" "&amp;AM18:AM1500&amp;" ",Q39)))&gt;0,X17,"")))</f>
        <v/>
      </c>
      <c r="Y39" s="964" t="str" cm="1">
        <f t="array" ref="Y39">IF(N39="","",IF(R39&lt;&gt;"","",IF(SUMPRODUCT(--(AN18:AN1500=Y17),--(AM18:AM1500&lt;&gt;""),--ISNUMBER(SEARCH(" "&amp;AM18:AM1500&amp;" ",Q39)))&gt;0,Y17,"")))</f>
        <v/>
      </c>
      <c r="Z39" s="964" t="str" cm="1">
        <f t="array" ref="Z39">IF(N39="","",IF(R39&lt;&gt;"","",IF(SUMPRODUCT(--(AN18:AN1500=Z17),--(AM18:AM1500&lt;&gt;""),--ISNUMBER(SEARCH(" "&amp;AM18:AM1500&amp;" ",Q39)))&gt;0,Z17,"")))</f>
        <v/>
      </c>
      <c r="AA39" s="964" t="str" cm="1">
        <f t="array" ref="AA39">IF(N39="","",IF(R39&lt;&gt;"","",IF(SUMPRODUCT(--(AN18:AN1500=AA17),--(AM18:AM1500&lt;&gt;""),--ISNUMBER(SEARCH(" "&amp;AM18:AM1500&amp;" ",Q39)))&gt;0,AA17,"")))</f>
        <v/>
      </c>
      <c r="AB39" s="964" t="str" cm="1">
        <f t="array" ref="AB39">IF(N39="","",IF(R39&lt;&gt;"","",IF(SUMPRODUCT(--(AN18:AN1500=AB17),--(AM18:AM1500&lt;&gt;""),--ISNUMBER(SEARCH(" "&amp;AM18:AM1500&amp;" ",Q39)))&gt;0,AB17,"")))</f>
        <v/>
      </c>
      <c r="AC39" s="964" t="str" cm="1">
        <f t="array" ref="AC39">IF(N39="","",IF(R39&lt;&gt;"","",IF(SUMPRODUCT(--(AN18:AN1500=AC17),--(AM18:AM1500&lt;&gt;""),--ISNUMBER(SEARCH(" "&amp;AM18:AM1500&amp;" ",Q39)))&gt;0,AC17,"")))</f>
        <v/>
      </c>
      <c r="AD39" s="964" t="str" cm="1">
        <f t="array" ref="AD39">IF(N39="","",IF(R39&lt;&gt;"","",IF(SUMPRODUCT(--(AN18:AN1500=AD17),--(AM18:AM1500&lt;&gt;""),--ISNUMBER(SEARCH(" "&amp;AM18:AM1500&amp;" ",Q39)))&gt;0,AD17,"")))</f>
        <v/>
      </c>
      <c r="AE39" s="964" t="str" cm="1">
        <f t="array" ref="AE39">IF(N39="","",IF(R39&lt;&gt;"","",IF(SUMPRODUCT(--(AN18:AN1500=AE17),--(AM18:AM1500&lt;&gt;""),--ISNUMBER(SEARCH(" "&amp;AM18:AM1500&amp;" ",Q39)))&gt;0,AE17,"")))</f>
        <v/>
      </c>
      <c r="AF39" s="964" t="str" cm="1">
        <f t="array" ref="AF39">IF(N39="","",IF(R39&lt;&gt;"","",IF(SUMPRODUCT(--(AN18:AN1500=AF17),--(AM18:AM1500&lt;&gt;""),--ISNUMBER(SEARCH(" "&amp;AM18:AM1500&amp;" ",Q39)))&gt;0,AF17,"")))</f>
        <v/>
      </c>
      <c r="AG39" s="964" t="str" cm="1">
        <f t="array" ref="AG39">IF(N39="","",IF(R39&lt;&gt;"","",IF(SUMPRODUCT(--(AN18:AN1500=AG17),--(AM18:AM1500&lt;&gt;""),--ISNUMBER(SEARCH(" "&amp;AM18:AM1500&amp;" ",Q39)))&gt;0,AG17,"")))</f>
        <v/>
      </c>
      <c r="AH39" s="964" t="str" cm="1">
        <f t="array" ref="AH39">IF(N39="","",IF(R39&lt;&gt;"","",IF(SUMPRODUCT(--(AN18:AN1500=AH17),--(AM18:AM1500&lt;&gt;""),--ISNUMBER(SEARCH(" "&amp;AM18:AM1500&amp;" ",Q39)))&gt;0,AH17,"")))</f>
        <v/>
      </c>
      <c r="AI39" s="964" t="str" cm="1">
        <f t="array" ref="AI39">IF(N39="","",IF(R39&lt;&gt;"","",IF(SUMPRODUCT(--(AN18:AN1500=AI17),--(AM18:AM1500&lt;&gt;""),--ISNUMBER(SEARCH(" "&amp;AM18:AM1500&amp;" ",Q39)))&gt;0,AI17,"")))</f>
        <v/>
      </c>
      <c r="AJ39" s="964" t="str" cm="1">
        <f t="array" ref="AJ39">IF(N39="","",IF(R39&lt;&gt;"","",IF(SUMPRODUCT(--(AN18:AN1500=AJ17),--(AM18:AM1500&lt;&gt;""),--ISNUMBER(SEARCH(" "&amp;AM18:AM1500&amp;" ",Q39)))&gt;0,AJ17,"")))</f>
        <v/>
      </c>
      <c r="AK39" s="964" t="str" cm="1">
        <f t="array" ref="AK39">IF(N39="","",IF(T39&lt;&gt;"",AK17,IF(S39&lt;&gt;"","",IF(R39&lt;&gt;"","",IF(SUMPRODUCT(--(AN18:AN1500=AK17),--(AM18:AM1500&lt;&gt;""),--ISNUMBER(SEARCH(" "&amp;AM18:AM1500&amp;" ",Q39)))&gt;0,AK17,"")))))</f>
        <v/>
      </c>
      <c r="AM39" s="964" t="s">
        <v>2066</v>
      </c>
      <c r="AN39" s="964" t="s">
        <v>1963</v>
      </c>
      <c r="AP39" s="964" t="s">
        <v>2067</v>
      </c>
      <c r="AQ39" s="964" t="s">
        <v>1982</v>
      </c>
      <c r="AR39" s="964" t="s">
        <v>1983</v>
      </c>
      <c r="AT39" s="964"/>
      <c r="AU39" s="964"/>
      <c r="AV39" s="964"/>
      <c r="AX39" s="965" t="s">
        <v>2068</v>
      </c>
      <c r="AY39" s="965" t="s">
        <v>2052</v>
      </c>
      <c r="BA39" s="1" t="s">
        <v>986</v>
      </c>
      <c r="BN39" s="49">
        <v>1</v>
      </c>
    </row>
    <row r="40" spans="1:66" ht="35.1" customHeight="1">
      <c r="A40" s="957" t="str">
        <f>IF(B40="","",COUNTIF(B18:B40,"&lt;&gt;"))</f>
        <v/>
      </c>
      <c r="B40" s="958"/>
      <c r="C40" s="974" t="str">
        <f t="shared" si="12"/>
        <v/>
      </c>
      <c r="D40" s="975" t="str">
        <f t="shared" si="0"/>
        <v/>
      </c>
      <c r="E40" s="961" t="str">
        <f t="shared" si="1"/>
        <v/>
      </c>
      <c r="F40" s="962" t="str">
        <f t="shared" si="2"/>
        <v/>
      </c>
      <c r="G40" s="963" t="str">
        <f>IF(H40="","",COUNTIF(H18:H40,"&lt;&gt;"))</f>
        <v/>
      </c>
      <c r="H40" s="958" t="str" cm="1">
        <f t="array" ref="H40">IF(L40="","",IF(LEN(L40)&lt;=MAX(10,G13),L40,IFERROR(LEFT(L40,LOOKUP(2,1/(MID(L40,ROW(1:500),1)=" ")/(ROW(1:500)&lt;=MAX(10,G13)),ROW(1:500))-1),LEFT(L40,MAX(10,G13)))))</f>
        <v/>
      </c>
      <c r="I40" s="963" t="str">
        <f t="shared" si="3"/>
        <v/>
      </c>
      <c r="J40" s="963" t="str">
        <f t="shared" si="4"/>
        <v/>
      </c>
      <c r="K40" s="964" t="str">
        <f>IF(M39&lt;&gt;"",K39,IF(K39&lt;MAX(A18:A317),K39+1,""))</f>
        <v/>
      </c>
      <c r="L40" s="965" t="str">
        <f>IF(K40="","",IF(M39&lt;&gt;"",M39,INDEX(E18:E317,MATCH(K40,A18:A317,0))))</f>
        <v/>
      </c>
      <c r="M40" s="965" t="str">
        <f t="shared" si="5"/>
        <v/>
      </c>
      <c r="N40" s="966" t="str">
        <f t="shared" si="6"/>
        <v/>
      </c>
      <c r="O40" s="967" t="str">
        <f t="shared" si="7"/>
        <v/>
      </c>
      <c r="P40" s="967" t="str">
        <f t="shared" si="8"/>
        <v/>
      </c>
      <c r="Q40" s="966" t="str">
        <f t="shared" si="9"/>
        <v/>
      </c>
      <c r="R40" s="967" t="str">
        <f>IF(N40="","",IF(COUNTIF(AP18:AP300,TRIM(Q40))&gt;0,"EXCLUSION EXACTE",""))</f>
        <v/>
      </c>
      <c r="S40" s="967" t="str" cm="1">
        <f t="array" ref="S40">IF(N40="","",IF(SUMPRODUCT(--(AP18:AP300&lt;&gt;""),--ISNUMBER(SEARCH(" "&amp;AP18:AP300&amp;" ",Q40)))&gt;0,"BLOQUE MOLLUSQUES",""))</f>
        <v/>
      </c>
      <c r="T40" s="967" t="str" cm="1">
        <f t="array" ref="T40">IF(N40="","",IF(SUMPRODUCT(--(AT18:AT300&lt;&gt;""),--ISNUMBER(SEARCH(" "&amp;AT18:AT300&amp;" ",Q40)))&gt;0,"FORCE MOLLUSQUES",""))</f>
        <v/>
      </c>
      <c r="U40" s="966" t="str">
        <f t="shared" si="10"/>
        <v/>
      </c>
      <c r="V40" s="966" t="str">
        <f t="shared" si="13"/>
        <v/>
      </c>
      <c r="W40" s="967" t="str">
        <f t="shared" si="11"/>
        <v/>
      </c>
      <c r="X40" s="967" t="str" cm="1">
        <f t="array" ref="X40">IF(N40="","",IF(R40&lt;&gt;"","",IF(SUMPRODUCT(--(AN18:AN1500=X17),--(AM18:AM1500&lt;&gt;""),--ISNUMBER(SEARCH(" "&amp;AM18:AM1500&amp;" ",Q40)))&gt;0,X17,"")))</f>
        <v/>
      </c>
      <c r="Y40" s="967" t="str" cm="1">
        <f t="array" ref="Y40">IF(N40="","",IF(R40&lt;&gt;"","",IF(SUMPRODUCT(--(AN18:AN1500=Y17),--(AM18:AM1500&lt;&gt;""),--ISNUMBER(SEARCH(" "&amp;AM18:AM1500&amp;" ",Q40)))&gt;0,Y17,"")))</f>
        <v/>
      </c>
      <c r="Z40" s="967" t="str" cm="1">
        <f t="array" ref="Z40">IF(N40="","",IF(R40&lt;&gt;"","",IF(SUMPRODUCT(--(AN18:AN1500=Z17),--(AM18:AM1500&lt;&gt;""),--ISNUMBER(SEARCH(" "&amp;AM18:AM1500&amp;" ",Q40)))&gt;0,Z17,"")))</f>
        <v/>
      </c>
      <c r="AA40" s="967" t="str" cm="1">
        <f t="array" ref="AA40">IF(N40="","",IF(R40&lt;&gt;"","",IF(SUMPRODUCT(--(AN18:AN1500=AA17),--(AM18:AM1500&lt;&gt;""),--ISNUMBER(SEARCH(" "&amp;AM18:AM1500&amp;" ",Q40)))&gt;0,AA17,"")))</f>
        <v/>
      </c>
      <c r="AB40" s="967" t="str" cm="1">
        <f t="array" ref="AB40">IF(N40="","",IF(R40&lt;&gt;"","",IF(SUMPRODUCT(--(AN18:AN1500=AB17),--(AM18:AM1500&lt;&gt;""),--ISNUMBER(SEARCH(" "&amp;AM18:AM1500&amp;" ",Q40)))&gt;0,AB17,"")))</f>
        <v/>
      </c>
      <c r="AC40" s="967" t="str" cm="1">
        <f t="array" ref="AC40">IF(N40="","",IF(R40&lt;&gt;"","",IF(SUMPRODUCT(--(AN18:AN1500=AC17),--(AM18:AM1500&lt;&gt;""),--ISNUMBER(SEARCH(" "&amp;AM18:AM1500&amp;" ",Q40)))&gt;0,AC17,"")))</f>
        <v/>
      </c>
      <c r="AD40" s="967" t="str" cm="1">
        <f t="array" ref="AD40">IF(N40="","",IF(R40&lt;&gt;"","",IF(SUMPRODUCT(--(AN18:AN1500=AD17),--(AM18:AM1500&lt;&gt;""),--ISNUMBER(SEARCH(" "&amp;AM18:AM1500&amp;" ",Q40)))&gt;0,AD17,"")))</f>
        <v/>
      </c>
      <c r="AE40" s="967" t="str" cm="1">
        <f t="array" ref="AE40">IF(N40="","",IF(R40&lt;&gt;"","",IF(SUMPRODUCT(--(AN18:AN1500=AE17),--(AM18:AM1500&lt;&gt;""),--ISNUMBER(SEARCH(" "&amp;AM18:AM1500&amp;" ",Q40)))&gt;0,AE17,"")))</f>
        <v/>
      </c>
      <c r="AF40" s="967" t="str" cm="1">
        <f t="array" ref="AF40">IF(N40="","",IF(R40&lt;&gt;"","",IF(SUMPRODUCT(--(AN18:AN1500=AF17),--(AM18:AM1500&lt;&gt;""),--ISNUMBER(SEARCH(" "&amp;AM18:AM1500&amp;" ",Q40)))&gt;0,AF17,"")))</f>
        <v/>
      </c>
      <c r="AG40" s="967" t="str" cm="1">
        <f t="array" ref="AG40">IF(N40="","",IF(R40&lt;&gt;"","",IF(SUMPRODUCT(--(AN18:AN1500=AG17),--(AM18:AM1500&lt;&gt;""),--ISNUMBER(SEARCH(" "&amp;AM18:AM1500&amp;" ",Q40)))&gt;0,AG17,"")))</f>
        <v/>
      </c>
      <c r="AH40" s="967" t="str" cm="1">
        <f t="array" ref="AH40">IF(N40="","",IF(R40&lt;&gt;"","",IF(SUMPRODUCT(--(AN18:AN1500=AH17),--(AM18:AM1500&lt;&gt;""),--ISNUMBER(SEARCH(" "&amp;AM18:AM1500&amp;" ",Q40)))&gt;0,AH17,"")))</f>
        <v/>
      </c>
      <c r="AI40" s="967" t="str" cm="1">
        <f t="array" ref="AI40">IF(N40="","",IF(R40&lt;&gt;"","",IF(SUMPRODUCT(--(AN18:AN1500=AI17),--(AM18:AM1500&lt;&gt;""),--ISNUMBER(SEARCH(" "&amp;AM18:AM1500&amp;" ",Q40)))&gt;0,AI17,"")))</f>
        <v/>
      </c>
      <c r="AJ40" s="967" t="str" cm="1">
        <f t="array" ref="AJ40">IF(N40="","",IF(R40&lt;&gt;"","",IF(SUMPRODUCT(--(AN18:AN1500=AJ17),--(AM18:AM1500&lt;&gt;""),--ISNUMBER(SEARCH(" "&amp;AM18:AM1500&amp;" ",Q40)))&gt;0,AJ17,"")))</f>
        <v/>
      </c>
      <c r="AK40" s="967" t="str" cm="1">
        <f t="array" ref="AK40">IF(N40="","",IF(T40&lt;&gt;"",AK17,IF(S40&lt;&gt;"","",IF(R40&lt;&gt;"","",IF(SUMPRODUCT(--(AN18:AN1500=AK17),--(AM18:AM1500&lt;&gt;""),--ISNUMBER(SEARCH(" "&amp;AM18:AM1500&amp;" ",Q40)))&gt;0,AK17,"")))))</f>
        <v/>
      </c>
      <c r="AM40" s="968" t="s">
        <v>2069</v>
      </c>
      <c r="AN40" s="968" t="s">
        <v>1963</v>
      </c>
      <c r="AP40" s="969" t="s">
        <v>2070</v>
      </c>
      <c r="AQ40" s="969" t="s">
        <v>1982</v>
      </c>
      <c r="AR40" s="969" t="s">
        <v>1983</v>
      </c>
      <c r="AT40" s="964"/>
      <c r="AU40" s="964"/>
      <c r="AV40" s="964"/>
      <c r="AX40" s="965" t="s">
        <v>1512</v>
      </c>
      <c r="AY40" s="965" t="s">
        <v>2071</v>
      </c>
      <c r="BA40" s="1" t="s">
        <v>987</v>
      </c>
      <c r="BN40" s="49">
        <v>1</v>
      </c>
    </row>
    <row r="41" spans="1:66" ht="35.1" customHeight="1">
      <c r="A41" s="973" t="str">
        <f>IF(B41="","",COUNTIF(B18:B41,"&lt;&gt;"))</f>
        <v/>
      </c>
      <c r="B41" s="965"/>
      <c r="C41" s="974" t="str">
        <f t="shared" si="12"/>
        <v/>
      </c>
      <c r="D41" s="975" t="str">
        <f t="shared" si="0"/>
        <v/>
      </c>
      <c r="E41" s="976" t="str">
        <f t="shared" si="1"/>
        <v/>
      </c>
      <c r="F41" s="977" t="str">
        <f t="shared" si="2"/>
        <v/>
      </c>
      <c r="G41" s="964" t="str">
        <f>IF(H41="","",COUNTIF(H18:H41,"&lt;&gt;"))</f>
        <v/>
      </c>
      <c r="H41" s="965" t="str" cm="1">
        <f t="array" ref="H41">IF(L41="","",IF(LEN(L41)&lt;=MAX(10,G13),L41,IFERROR(LEFT(L41,LOOKUP(2,1/(MID(L41,ROW(1:500),1)=" ")/(ROW(1:500)&lt;=MAX(10,G13)),ROW(1:500))-1),LEFT(L41,MAX(10,G13)))))</f>
        <v/>
      </c>
      <c r="I41" s="964" t="str">
        <f t="shared" si="3"/>
        <v/>
      </c>
      <c r="J41" s="964" t="str">
        <f t="shared" si="4"/>
        <v/>
      </c>
      <c r="K41" s="964" t="str">
        <f>IF(M40&lt;&gt;"",K40,IF(K40&lt;MAX(A18:A317),K40+1,""))</f>
        <v/>
      </c>
      <c r="L41" s="965" t="str">
        <f>IF(K41="","",IF(M40&lt;&gt;"",M40,INDEX(E18:E317,MATCH(K41,A18:A317,0))))</f>
        <v/>
      </c>
      <c r="M41" s="965" t="str">
        <f t="shared" si="5"/>
        <v/>
      </c>
      <c r="N41" s="965" t="str">
        <f t="shared" si="6"/>
        <v/>
      </c>
      <c r="O41" s="964" t="str">
        <f t="shared" si="7"/>
        <v/>
      </c>
      <c r="P41" s="964" t="str">
        <f t="shared" si="8"/>
        <v/>
      </c>
      <c r="Q41" s="965" t="str">
        <f t="shared" si="9"/>
        <v/>
      </c>
      <c r="R41" s="964" t="str">
        <f>IF(N41="","",IF(COUNTIF(AP18:AP300,TRIM(Q41))&gt;0,"EXCLUSION EXACTE",""))</f>
        <v/>
      </c>
      <c r="S41" s="964" t="str" cm="1">
        <f t="array" ref="S41">IF(N41="","",IF(SUMPRODUCT(--(AP18:AP300&lt;&gt;""),--ISNUMBER(SEARCH(" "&amp;AP18:AP300&amp;" ",Q41)))&gt;0,"BLOQUE MOLLUSQUES",""))</f>
        <v/>
      </c>
      <c r="T41" s="964" t="str" cm="1">
        <f t="array" ref="T41">IF(N41="","",IF(SUMPRODUCT(--(AT18:AT300&lt;&gt;""),--ISNUMBER(SEARCH(" "&amp;AT18:AT300&amp;" ",Q41)))&gt;0,"FORCE MOLLUSQUES",""))</f>
        <v/>
      </c>
      <c r="U41" s="965" t="str">
        <f t="shared" si="10"/>
        <v/>
      </c>
      <c r="V41" s="965" t="str">
        <f t="shared" si="13"/>
        <v/>
      </c>
      <c r="W41" s="964" t="str">
        <f t="shared" si="11"/>
        <v/>
      </c>
      <c r="X41" s="964" t="str" cm="1">
        <f t="array" ref="X41">IF(N41="","",IF(R41&lt;&gt;"","",IF(SUMPRODUCT(--(AN18:AN1500=X17),--(AM18:AM1500&lt;&gt;""),--ISNUMBER(SEARCH(" "&amp;AM18:AM1500&amp;" ",Q41)))&gt;0,X17,"")))</f>
        <v/>
      </c>
      <c r="Y41" s="964" t="str" cm="1">
        <f t="array" ref="Y41">IF(N41="","",IF(R41&lt;&gt;"","",IF(SUMPRODUCT(--(AN18:AN1500=Y17),--(AM18:AM1500&lt;&gt;""),--ISNUMBER(SEARCH(" "&amp;AM18:AM1500&amp;" ",Q41)))&gt;0,Y17,"")))</f>
        <v/>
      </c>
      <c r="Z41" s="964" t="str" cm="1">
        <f t="array" ref="Z41">IF(N41="","",IF(R41&lt;&gt;"","",IF(SUMPRODUCT(--(AN18:AN1500=Z17),--(AM18:AM1500&lt;&gt;""),--ISNUMBER(SEARCH(" "&amp;AM18:AM1500&amp;" ",Q41)))&gt;0,Z17,"")))</f>
        <v/>
      </c>
      <c r="AA41" s="964" t="str" cm="1">
        <f t="array" ref="AA41">IF(N41="","",IF(R41&lt;&gt;"","",IF(SUMPRODUCT(--(AN18:AN1500=AA17),--(AM18:AM1500&lt;&gt;""),--ISNUMBER(SEARCH(" "&amp;AM18:AM1500&amp;" ",Q41)))&gt;0,AA17,"")))</f>
        <v/>
      </c>
      <c r="AB41" s="964" t="str" cm="1">
        <f t="array" ref="AB41">IF(N41="","",IF(R41&lt;&gt;"","",IF(SUMPRODUCT(--(AN18:AN1500=AB17),--(AM18:AM1500&lt;&gt;""),--ISNUMBER(SEARCH(" "&amp;AM18:AM1500&amp;" ",Q41)))&gt;0,AB17,"")))</f>
        <v/>
      </c>
      <c r="AC41" s="964" t="str" cm="1">
        <f t="array" ref="AC41">IF(N41="","",IF(R41&lt;&gt;"","",IF(SUMPRODUCT(--(AN18:AN1500=AC17),--(AM18:AM1500&lt;&gt;""),--ISNUMBER(SEARCH(" "&amp;AM18:AM1500&amp;" ",Q41)))&gt;0,AC17,"")))</f>
        <v/>
      </c>
      <c r="AD41" s="964" t="str" cm="1">
        <f t="array" ref="AD41">IF(N41="","",IF(R41&lt;&gt;"","",IF(SUMPRODUCT(--(AN18:AN1500=AD17),--(AM18:AM1500&lt;&gt;""),--ISNUMBER(SEARCH(" "&amp;AM18:AM1500&amp;" ",Q41)))&gt;0,AD17,"")))</f>
        <v/>
      </c>
      <c r="AE41" s="964" t="str" cm="1">
        <f t="array" ref="AE41">IF(N41="","",IF(R41&lt;&gt;"","",IF(SUMPRODUCT(--(AN18:AN1500=AE17),--(AM18:AM1500&lt;&gt;""),--ISNUMBER(SEARCH(" "&amp;AM18:AM1500&amp;" ",Q41)))&gt;0,AE17,"")))</f>
        <v/>
      </c>
      <c r="AF41" s="964" t="str" cm="1">
        <f t="array" ref="AF41">IF(N41="","",IF(R41&lt;&gt;"","",IF(SUMPRODUCT(--(AN18:AN1500=AF17),--(AM18:AM1500&lt;&gt;""),--ISNUMBER(SEARCH(" "&amp;AM18:AM1500&amp;" ",Q41)))&gt;0,AF17,"")))</f>
        <v/>
      </c>
      <c r="AG41" s="964" t="str" cm="1">
        <f t="array" ref="AG41">IF(N41="","",IF(R41&lt;&gt;"","",IF(SUMPRODUCT(--(AN18:AN1500=AG17),--(AM18:AM1500&lt;&gt;""),--ISNUMBER(SEARCH(" "&amp;AM18:AM1500&amp;" ",Q41)))&gt;0,AG17,"")))</f>
        <v/>
      </c>
      <c r="AH41" s="964" t="str" cm="1">
        <f t="array" ref="AH41">IF(N41="","",IF(R41&lt;&gt;"","",IF(SUMPRODUCT(--(AN18:AN1500=AH17),--(AM18:AM1500&lt;&gt;""),--ISNUMBER(SEARCH(" "&amp;AM18:AM1500&amp;" ",Q41)))&gt;0,AH17,"")))</f>
        <v/>
      </c>
      <c r="AI41" s="964" t="str" cm="1">
        <f t="array" ref="AI41">IF(N41="","",IF(R41&lt;&gt;"","",IF(SUMPRODUCT(--(AN18:AN1500=AI17),--(AM18:AM1500&lt;&gt;""),--ISNUMBER(SEARCH(" "&amp;AM18:AM1500&amp;" ",Q41)))&gt;0,AI17,"")))</f>
        <v/>
      </c>
      <c r="AJ41" s="964" t="str" cm="1">
        <f t="array" ref="AJ41">IF(N41="","",IF(R41&lt;&gt;"","",IF(SUMPRODUCT(--(AN18:AN1500=AJ17),--(AM18:AM1500&lt;&gt;""),--ISNUMBER(SEARCH(" "&amp;AM18:AM1500&amp;" ",Q41)))&gt;0,AJ17,"")))</f>
        <v/>
      </c>
      <c r="AK41" s="964" t="str" cm="1">
        <f t="array" ref="AK41">IF(N41="","",IF(T41&lt;&gt;"",AK17,IF(S41&lt;&gt;"","",IF(R41&lt;&gt;"","",IF(SUMPRODUCT(--(AN18:AN1500=AK17),--(AM18:AM1500&lt;&gt;""),--ISNUMBER(SEARCH(" "&amp;AM18:AM1500&amp;" ",Q41)))&gt;0,AK17,"")))))</f>
        <v/>
      </c>
      <c r="AM41" s="964" t="s">
        <v>2072</v>
      </c>
      <c r="AN41" s="964" t="s">
        <v>1963</v>
      </c>
      <c r="AP41" s="964" t="s">
        <v>2073</v>
      </c>
      <c r="AQ41" s="964" t="s">
        <v>1982</v>
      </c>
      <c r="AR41" s="964" t="s">
        <v>1983</v>
      </c>
      <c r="AT41" s="964"/>
      <c r="AU41" s="964"/>
      <c r="AV41" s="964"/>
      <c r="AX41" s="965" t="s">
        <v>1984</v>
      </c>
      <c r="AY41" s="965" t="s">
        <v>1974</v>
      </c>
      <c r="BA41" s="1" t="s">
        <v>988</v>
      </c>
      <c r="BN41" s="49">
        <v>1</v>
      </c>
    </row>
    <row r="42" spans="1:66" ht="35.1" customHeight="1">
      <c r="A42" s="957" t="str">
        <f>IF(B42="","",COUNTIF(B18:B42,"&lt;&gt;"))</f>
        <v/>
      </c>
      <c r="B42" s="958"/>
      <c r="C42" s="974" t="str">
        <f t="shared" si="12"/>
        <v/>
      </c>
      <c r="D42" s="975" t="str">
        <f t="shared" si="0"/>
        <v/>
      </c>
      <c r="E42" s="961" t="str">
        <f t="shared" si="1"/>
        <v/>
      </c>
      <c r="F42" s="962" t="str">
        <f t="shared" si="2"/>
        <v/>
      </c>
      <c r="G42" s="963" t="str">
        <f>IF(H42="","",COUNTIF(H18:H42,"&lt;&gt;"))</f>
        <v/>
      </c>
      <c r="H42" s="958" t="str" cm="1">
        <f t="array" ref="H42">IF(L42="","",IF(LEN(L42)&lt;=MAX(10,G13),L42,IFERROR(LEFT(L42,LOOKUP(2,1/(MID(L42,ROW(1:500),1)=" ")/(ROW(1:500)&lt;=MAX(10,G13)),ROW(1:500))-1),LEFT(L42,MAX(10,G13)))))</f>
        <v/>
      </c>
      <c r="I42" s="963" t="str">
        <f t="shared" si="3"/>
        <v/>
      </c>
      <c r="J42" s="963" t="str">
        <f t="shared" si="4"/>
        <v/>
      </c>
      <c r="K42" s="964" t="str">
        <f>IF(M41&lt;&gt;"",K41,IF(K41&lt;MAX(A18:A317),K41+1,""))</f>
        <v/>
      </c>
      <c r="L42" s="965" t="str">
        <f>IF(K42="","",IF(M41&lt;&gt;"",M41,INDEX(E18:E317,MATCH(K42,A18:A317,0))))</f>
        <v/>
      </c>
      <c r="M42" s="965" t="str">
        <f t="shared" si="5"/>
        <v/>
      </c>
      <c r="N42" s="966" t="str">
        <f t="shared" si="6"/>
        <v/>
      </c>
      <c r="O42" s="967" t="str">
        <f t="shared" si="7"/>
        <v/>
      </c>
      <c r="P42" s="967" t="str">
        <f t="shared" si="8"/>
        <v/>
      </c>
      <c r="Q42" s="966" t="str">
        <f t="shared" si="9"/>
        <v/>
      </c>
      <c r="R42" s="967" t="str">
        <f>IF(N42="","",IF(COUNTIF(AP18:AP300,TRIM(Q42))&gt;0,"EXCLUSION EXACTE",""))</f>
        <v/>
      </c>
      <c r="S42" s="967" t="str" cm="1">
        <f t="array" ref="S42">IF(N42="","",IF(SUMPRODUCT(--(AP18:AP300&lt;&gt;""),--ISNUMBER(SEARCH(" "&amp;AP18:AP300&amp;" ",Q42)))&gt;0,"BLOQUE MOLLUSQUES",""))</f>
        <v/>
      </c>
      <c r="T42" s="967" t="str" cm="1">
        <f t="array" ref="T42">IF(N42="","",IF(SUMPRODUCT(--(AT18:AT300&lt;&gt;""),--ISNUMBER(SEARCH(" "&amp;AT18:AT300&amp;" ",Q42)))&gt;0,"FORCE MOLLUSQUES",""))</f>
        <v/>
      </c>
      <c r="U42" s="966" t="str">
        <f t="shared" si="10"/>
        <v/>
      </c>
      <c r="V42" s="966" t="str">
        <f t="shared" si="13"/>
        <v/>
      </c>
      <c r="W42" s="967" t="str">
        <f t="shared" si="11"/>
        <v/>
      </c>
      <c r="X42" s="967" t="str" cm="1">
        <f t="array" ref="X42">IF(N42="","",IF(R42&lt;&gt;"","",IF(SUMPRODUCT(--(AN18:AN1500=X17),--(AM18:AM1500&lt;&gt;""),--ISNUMBER(SEARCH(" "&amp;AM18:AM1500&amp;" ",Q42)))&gt;0,X17,"")))</f>
        <v/>
      </c>
      <c r="Y42" s="967" t="str" cm="1">
        <f t="array" ref="Y42">IF(N42="","",IF(R42&lt;&gt;"","",IF(SUMPRODUCT(--(AN18:AN1500=Y17),--(AM18:AM1500&lt;&gt;""),--ISNUMBER(SEARCH(" "&amp;AM18:AM1500&amp;" ",Q42)))&gt;0,Y17,"")))</f>
        <v/>
      </c>
      <c r="Z42" s="967" t="str" cm="1">
        <f t="array" ref="Z42">IF(N42="","",IF(R42&lt;&gt;"","",IF(SUMPRODUCT(--(AN18:AN1500=Z17),--(AM18:AM1500&lt;&gt;""),--ISNUMBER(SEARCH(" "&amp;AM18:AM1500&amp;" ",Q42)))&gt;0,Z17,"")))</f>
        <v/>
      </c>
      <c r="AA42" s="967" t="str" cm="1">
        <f t="array" ref="AA42">IF(N42="","",IF(R42&lt;&gt;"","",IF(SUMPRODUCT(--(AN18:AN1500=AA17),--(AM18:AM1500&lt;&gt;""),--ISNUMBER(SEARCH(" "&amp;AM18:AM1500&amp;" ",Q42)))&gt;0,AA17,"")))</f>
        <v/>
      </c>
      <c r="AB42" s="967" t="str" cm="1">
        <f t="array" ref="AB42">IF(N42="","",IF(R42&lt;&gt;"","",IF(SUMPRODUCT(--(AN18:AN1500=AB17),--(AM18:AM1500&lt;&gt;""),--ISNUMBER(SEARCH(" "&amp;AM18:AM1500&amp;" ",Q42)))&gt;0,AB17,"")))</f>
        <v/>
      </c>
      <c r="AC42" s="967" t="str" cm="1">
        <f t="array" ref="AC42">IF(N42="","",IF(R42&lt;&gt;"","",IF(SUMPRODUCT(--(AN18:AN1500=AC17),--(AM18:AM1500&lt;&gt;""),--ISNUMBER(SEARCH(" "&amp;AM18:AM1500&amp;" ",Q42)))&gt;0,AC17,"")))</f>
        <v/>
      </c>
      <c r="AD42" s="967" t="str" cm="1">
        <f t="array" ref="AD42">IF(N42="","",IF(R42&lt;&gt;"","",IF(SUMPRODUCT(--(AN18:AN1500=AD17),--(AM18:AM1500&lt;&gt;""),--ISNUMBER(SEARCH(" "&amp;AM18:AM1500&amp;" ",Q42)))&gt;0,AD17,"")))</f>
        <v/>
      </c>
      <c r="AE42" s="967" t="str" cm="1">
        <f t="array" ref="AE42">IF(N42="","",IF(R42&lt;&gt;"","",IF(SUMPRODUCT(--(AN18:AN1500=AE17),--(AM18:AM1500&lt;&gt;""),--ISNUMBER(SEARCH(" "&amp;AM18:AM1500&amp;" ",Q42)))&gt;0,AE17,"")))</f>
        <v/>
      </c>
      <c r="AF42" s="967" t="str" cm="1">
        <f t="array" ref="AF42">IF(N42="","",IF(R42&lt;&gt;"","",IF(SUMPRODUCT(--(AN18:AN1500=AF17),--(AM18:AM1500&lt;&gt;""),--ISNUMBER(SEARCH(" "&amp;AM18:AM1500&amp;" ",Q42)))&gt;0,AF17,"")))</f>
        <v/>
      </c>
      <c r="AG42" s="967" t="str" cm="1">
        <f t="array" ref="AG42">IF(N42="","",IF(R42&lt;&gt;"","",IF(SUMPRODUCT(--(AN18:AN1500=AG17),--(AM18:AM1500&lt;&gt;""),--ISNUMBER(SEARCH(" "&amp;AM18:AM1500&amp;" ",Q42)))&gt;0,AG17,"")))</f>
        <v/>
      </c>
      <c r="AH42" s="967" t="str" cm="1">
        <f t="array" ref="AH42">IF(N42="","",IF(R42&lt;&gt;"","",IF(SUMPRODUCT(--(AN18:AN1500=AH17),--(AM18:AM1500&lt;&gt;""),--ISNUMBER(SEARCH(" "&amp;AM18:AM1500&amp;" ",Q42)))&gt;0,AH17,"")))</f>
        <v/>
      </c>
      <c r="AI42" s="967" t="str" cm="1">
        <f t="array" ref="AI42">IF(N42="","",IF(R42&lt;&gt;"","",IF(SUMPRODUCT(--(AN18:AN1500=AI17),--(AM18:AM1500&lt;&gt;""),--ISNUMBER(SEARCH(" "&amp;AM18:AM1500&amp;" ",Q42)))&gt;0,AI17,"")))</f>
        <v/>
      </c>
      <c r="AJ42" s="967" t="str" cm="1">
        <f t="array" ref="AJ42">IF(N42="","",IF(R42&lt;&gt;"","",IF(SUMPRODUCT(--(AN18:AN1500=AJ17),--(AM18:AM1500&lt;&gt;""),--ISNUMBER(SEARCH(" "&amp;AM18:AM1500&amp;" ",Q42)))&gt;0,AJ17,"")))</f>
        <v/>
      </c>
      <c r="AK42" s="967" t="str" cm="1">
        <f t="array" ref="AK42">IF(N42="","",IF(T42&lt;&gt;"",AK17,IF(S42&lt;&gt;"","",IF(R42&lt;&gt;"","",IF(SUMPRODUCT(--(AN18:AN1500=AK17),--(AM18:AM1500&lt;&gt;""),--ISNUMBER(SEARCH(" "&amp;AM18:AM1500&amp;" ",Q42)))&gt;0,AK17,"")))))</f>
        <v/>
      </c>
      <c r="AM42" s="968" t="s">
        <v>467</v>
      </c>
      <c r="AN42" s="968" t="s">
        <v>1963</v>
      </c>
      <c r="AP42" s="969" t="s">
        <v>2074</v>
      </c>
      <c r="AQ42" s="969" t="s">
        <v>1982</v>
      </c>
      <c r="AR42" s="969" t="s">
        <v>1983</v>
      </c>
      <c r="AT42" s="964"/>
      <c r="AU42" s="964"/>
      <c r="AV42" s="964"/>
      <c r="AX42" s="965" t="s">
        <v>2075</v>
      </c>
      <c r="AY42" s="965" t="s">
        <v>2052</v>
      </c>
      <c r="BA42" s="1" t="s">
        <v>989</v>
      </c>
      <c r="BN42" s="49">
        <v>1</v>
      </c>
    </row>
    <row r="43" spans="1:66" ht="35.1" customHeight="1">
      <c r="A43" s="973" t="str">
        <f>IF(B43="","",COUNTIF(B18:B43,"&lt;&gt;"))</f>
        <v/>
      </c>
      <c r="B43" s="965"/>
      <c r="C43" s="974" t="str">
        <f t="shared" si="12"/>
        <v/>
      </c>
      <c r="D43" s="975" t="str">
        <f t="shared" si="0"/>
        <v/>
      </c>
      <c r="E43" s="976" t="str">
        <f t="shared" si="1"/>
        <v/>
      </c>
      <c r="F43" s="977" t="str">
        <f t="shared" si="2"/>
        <v/>
      </c>
      <c r="G43" s="964" t="str">
        <f>IF(H43="","",COUNTIF(H18:H43,"&lt;&gt;"))</f>
        <v/>
      </c>
      <c r="H43" s="965" t="str" cm="1">
        <f t="array" ref="H43">IF(L43="","",IF(LEN(L43)&lt;=MAX(10,G13),L43,IFERROR(LEFT(L43,LOOKUP(2,1/(MID(L43,ROW(1:500),1)=" ")/(ROW(1:500)&lt;=MAX(10,G13)),ROW(1:500))-1),LEFT(L43,MAX(10,G13)))))</f>
        <v/>
      </c>
      <c r="I43" s="964" t="str">
        <f t="shared" si="3"/>
        <v/>
      </c>
      <c r="J43" s="964" t="str">
        <f t="shared" si="4"/>
        <v/>
      </c>
      <c r="K43" s="964" t="str">
        <f>IF(M42&lt;&gt;"",K42,IF(K42&lt;MAX(A18:A317),K42+1,""))</f>
        <v/>
      </c>
      <c r="L43" s="965" t="str">
        <f>IF(K43="","",IF(M42&lt;&gt;"",M42,INDEX(E18:E317,MATCH(K43,A18:A317,0))))</f>
        <v/>
      </c>
      <c r="M43" s="965" t="str">
        <f t="shared" si="5"/>
        <v/>
      </c>
      <c r="N43" s="965" t="str">
        <f t="shared" si="6"/>
        <v/>
      </c>
      <c r="O43" s="964" t="str">
        <f t="shared" si="7"/>
        <v/>
      </c>
      <c r="P43" s="964" t="str">
        <f t="shared" si="8"/>
        <v/>
      </c>
      <c r="Q43" s="965" t="str">
        <f t="shared" si="9"/>
        <v/>
      </c>
      <c r="R43" s="964" t="str">
        <f>IF(N43="","",IF(COUNTIF(AP18:AP300,TRIM(Q43))&gt;0,"EXCLUSION EXACTE",""))</f>
        <v/>
      </c>
      <c r="S43" s="964" t="str" cm="1">
        <f t="array" ref="S43">IF(N43="","",IF(SUMPRODUCT(--(AP18:AP300&lt;&gt;""),--ISNUMBER(SEARCH(" "&amp;AP18:AP300&amp;" ",Q43)))&gt;0,"BLOQUE MOLLUSQUES",""))</f>
        <v/>
      </c>
      <c r="T43" s="964" t="str" cm="1">
        <f t="array" ref="T43">IF(N43="","",IF(SUMPRODUCT(--(AT18:AT300&lt;&gt;""),--ISNUMBER(SEARCH(" "&amp;AT18:AT300&amp;" ",Q43)))&gt;0,"FORCE MOLLUSQUES",""))</f>
        <v/>
      </c>
      <c r="U43" s="965" t="str">
        <f t="shared" si="10"/>
        <v/>
      </c>
      <c r="V43" s="965" t="str">
        <f t="shared" si="13"/>
        <v/>
      </c>
      <c r="W43" s="964" t="str">
        <f t="shared" si="11"/>
        <v/>
      </c>
      <c r="X43" s="964" t="str" cm="1">
        <f t="array" ref="X43">IF(N43="","",IF(R43&lt;&gt;"","",IF(SUMPRODUCT(--(AN18:AN1500=X17),--(AM18:AM1500&lt;&gt;""),--ISNUMBER(SEARCH(" "&amp;AM18:AM1500&amp;" ",Q43)))&gt;0,X17,"")))</f>
        <v/>
      </c>
      <c r="Y43" s="964" t="str" cm="1">
        <f t="array" ref="Y43">IF(N43="","",IF(R43&lt;&gt;"","",IF(SUMPRODUCT(--(AN18:AN1500=Y17),--(AM18:AM1500&lt;&gt;""),--ISNUMBER(SEARCH(" "&amp;AM18:AM1500&amp;" ",Q43)))&gt;0,Y17,"")))</f>
        <v/>
      </c>
      <c r="Z43" s="964" t="str" cm="1">
        <f t="array" ref="Z43">IF(N43="","",IF(R43&lt;&gt;"","",IF(SUMPRODUCT(--(AN18:AN1500=Z17),--(AM18:AM1500&lt;&gt;""),--ISNUMBER(SEARCH(" "&amp;AM18:AM1500&amp;" ",Q43)))&gt;0,Z17,"")))</f>
        <v/>
      </c>
      <c r="AA43" s="964" t="str" cm="1">
        <f t="array" ref="AA43">IF(N43="","",IF(R43&lt;&gt;"","",IF(SUMPRODUCT(--(AN18:AN1500=AA17),--(AM18:AM1500&lt;&gt;""),--ISNUMBER(SEARCH(" "&amp;AM18:AM1500&amp;" ",Q43)))&gt;0,AA17,"")))</f>
        <v/>
      </c>
      <c r="AB43" s="964" t="str" cm="1">
        <f t="array" ref="AB43">IF(N43="","",IF(R43&lt;&gt;"","",IF(SUMPRODUCT(--(AN18:AN1500=AB17),--(AM18:AM1500&lt;&gt;""),--ISNUMBER(SEARCH(" "&amp;AM18:AM1500&amp;" ",Q43)))&gt;0,AB17,"")))</f>
        <v/>
      </c>
      <c r="AC43" s="964" t="str" cm="1">
        <f t="array" ref="AC43">IF(N43="","",IF(R43&lt;&gt;"","",IF(SUMPRODUCT(--(AN18:AN1500=AC17),--(AM18:AM1500&lt;&gt;""),--ISNUMBER(SEARCH(" "&amp;AM18:AM1500&amp;" ",Q43)))&gt;0,AC17,"")))</f>
        <v/>
      </c>
      <c r="AD43" s="964" t="str" cm="1">
        <f t="array" ref="AD43">IF(N43="","",IF(R43&lt;&gt;"","",IF(SUMPRODUCT(--(AN18:AN1500=AD17),--(AM18:AM1500&lt;&gt;""),--ISNUMBER(SEARCH(" "&amp;AM18:AM1500&amp;" ",Q43)))&gt;0,AD17,"")))</f>
        <v/>
      </c>
      <c r="AE43" s="964" t="str" cm="1">
        <f t="array" ref="AE43">IF(N43="","",IF(R43&lt;&gt;"","",IF(SUMPRODUCT(--(AN18:AN1500=AE17),--(AM18:AM1500&lt;&gt;""),--ISNUMBER(SEARCH(" "&amp;AM18:AM1500&amp;" ",Q43)))&gt;0,AE17,"")))</f>
        <v/>
      </c>
      <c r="AF43" s="964" t="str" cm="1">
        <f t="array" ref="AF43">IF(N43="","",IF(R43&lt;&gt;"","",IF(SUMPRODUCT(--(AN18:AN1500=AF17),--(AM18:AM1500&lt;&gt;""),--ISNUMBER(SEARCH(" "&amp;AM18:AM1500&amp;" ",Q43)))&gt;0,AF17,"")))</f>
        <v/>
      </c>
      <c r="AG43" s="964" t="str" cm="1">
        <f t="array" ref="AG43">IF(N43="","",IF(R43&lt;&gt;"","",IF(SUMPRODUCT(--(AN18:AN1500=AG17),--(AM18:AM1500&lt;&gt;""),--ISNUMBER(SEARCH(" "&amp;AM18:AM1500&amp;" ",Q43)))&gt;0,AG17,"")))</f>
        <v/>
      </c>
      <c r="AH43" s="964" t="str" cm="1">
        <f t="array" ref="AH43">IF(N43="","",IF(R43&lt;&gt;"","",IF(SUMPRODUCT(--(AN18:AN1500=AH17),--(AM18:AM1500&lt;&gt;""),--ISNUMBER(SEARCH(" "&amp;AM18:AM1500&amp;" ",Q43)))&gt;0,AH17,"")))</f>
        <v/>
      </c>
      <c r="AI43" s="964" t="str" cm="1">
        <f t="array" ref="AI43">IF(N43="","",IF(R43&lt;&gt;"","",IF(SUMPRODUCT(--(AN18:AN1500=AI17),--(AM18:AM1500&lt;&gt;""),--ISNUMBER(SEARCH(" "&amp;AM18:AM1500&amp;" ",Q43)))&gt;0,AI17,"")))</f>
        <v/>
      </c>
      <c r="AJ43" s="964" t="str" cm="1">
        <f t="array" ref="AJ43">IF(N43="","",IF(R43&lt;&gt;"","",IF(SUMPRODUCT(--(AN18:AN1500=AJ17),--(AM18:AM1500&lt;&gt;""),--ISNUMBER(SEARCH(" "&amp;AM18:AM1500&amp;" ",Q43)))&gt;0,AJ17,"")))</f>
        <v/>
      </c>
      <c r="AK43" s="964" t="str" cm="1">
        <f t="array" ref="AK43">IF(N43="","",IF(T43&lt;&gt;"",AK17,IF(S43&lt;&gt;"","",IF(R43&lt;&gt;"","",IF(SUMPRODUCT(--(AN18:AN1500=AK17),--(AM18:AM1500&lt;&gt;""),--ISNUMBER(SEARCH(" "&amp;AM18:AM1500&amp;" ",Q43)))&gt;0,AK17,"")))))</f>
        <v/>
      </c>
      <c r="AM43" s="964" t="s">
        <v>168</v>
      </c>
      <c r="AN43" s="964" t="s">
        <v>1963</v>
      </c>
      <c r="AP43" s="964" t="s">
        <v>2076</v>
      </c>
      <c r="AQ43" s="964" t="s">
        <v>1982</v>
      </c>
      <c r="AR43" s="964" t="s">
        <v>1983</v>
      </c>
      <c r="AT43" s="964"/>
      <c r="AU43" s="964"/>
      <c r="AV43" s="964"/>
      <c r="BA43" s="1" t="s">
        <v>1000</v>
      </c>
      <c r="BN43" s="49">
        <v>1</v>
      </c>
    </row>
    <row r="44" spans="1:66" ht="35.1" customHeight="1">
      <c r="A44" s="957" t="str">
        <f>IF(B44="","",COUNTIF(B18:B44,"&lt;&gt;"))</f>
        <v/>
      </c>
      <c r="B44" s="958"/>
      <c r="C44" s="974" t="str">
        <f t="shared" si="12"/>
        <v/>
      </c>
      <c r="D44" s="975" t="str">
        <f t="shared" si="0"/>
        <v/>
      </c>
      <c r="E44" s="961" t="str">
        <f t="shared" si="1"/>
        <v/>
      </c>
      <c r="F44" s="962" t="str">
        <f t="shared" si="2"/>
        <v/>
      </c>
      <c r="G44" s="963" t="str">
        <f>IF(H44="","",COUNTIF(H18:H44,"&lt;&gt;"))</f>
        <v/>
      </c>
      <c r="H44" s="958" t="str" cm="1">
        <f t="array" ref="H44">IF(L44="","",IF(LEN(L44)&lt;=MAX(10,G13),L44,IFERROR(LEFT(L44,LOOKUP(2,1/(MID(L44,ROW(1:500),1)=" ")/(ROW(1:500)&lt;=MAX(10,G13)),ROW(1:500))-1),LEFT(L44,MAX(10,G13)))))</f>
        <v/>
      </c>
      <c r="I44" s="963" t="str">
        <f t="shared" si="3"/>
        <v/>
      </c>
      <c r="J44" s="963" t="str">
        <f t="shared" si="4"/>
        <v/>
      </c>
      <c r="K44" s="964" t="str">
        <f>IF(M43&lt;&gt;"",K43,IF(K43&lt;MAX(A18:A317),K43+1,""))</f>
        <v/>
      </c>
      <c r="L44" s="965" t="str">
        <f>IF(K44="","",IF(M43&lt;&gt;"",M43,INDEX(E18:E317,MATCH(K44,A18:A317,0))))</f>
        <v/>
      </c>
      <c r="M44" s="965" t="str">
        <f t="shared" si="5"/>
        <v/>
      </c>
      <c r="N44" s="966" t="str">
        <f t="shared" si="6"/>
        <v/>
      </c>
      <c r="O44" s="967" t="str">
        <f t="shared" si="7"/>
        <v/>
      </c>
      <c r="P44" s="967" t="str">
        <f t="shared" si="8"/>
        <v/>
      </c>
      <c r="Q44" s="966" t="str">
        <f t="shared" si="9"/>
        <v/>
      </c>
      <c r="R44" s="967" t="str">
        <f>IF(N44="","",IF(COUNTIF(AP18:AP300,TRIM(Q44))&gt;0,"EXCLUSION EXACTE",""))</f>
        <v/>
      </c>
      <c r="S44" s="967" t="str" cm="1">
        <f t="array" ref="S44">IF(N44="","",IF(SUMPRODUCT(--(AP18:AP300&lt;&gt;""),--ISNUMBER(SEARCH(" "&amp;AP18:AP300&amp;" ",Q44)))&gt;0,"BLOQUE MOLLUSQUES",""))</f>
        <v/>
      </c>
      <c r="T44" s="967" t="str" cm="1">
        <f t="array" ref="T44">IF(N44="","",IF(SUMPRODUCT(--(AT18:AT300&lt;&gt;""),--ISNUMBER(SEARCH(" "&amp;AT18:AT300&amp;" ",Q44)))&gt;0,"FORCE MOLLUSQUES",""))</f>
        <v/>
      </c>
      <c r="U44" s="966" t="str">
        <f t="shared" si="10"/>
        <v/>
      </c>
      <c r="V44" s="966" t="str">
        <f t="shared" si="13"/>
        <v/>
      </c>
      <c r="W44" s="967" t="str">
        <f t="shared" si="11"/>
        <v/>
      </c>
      <c r="X44" s="967" t="str" cm="1">
        <f t="array" ref="X44">IF(N44="","",IF(R44&lt;&gt;"","",IF(SUMPRODUCT(--(AN18:AN1500=X17),--(AM18:AM1500&lt;&gt;""),--ISNUMBER(SEARCH(" "&amp;AM18:AM1500&amp;" ",Q44)))&gt;0,X17,"")))</f>
        <v/>
      </c>
      <c r="Y44" s="967" t="str" cm="1">
        <f t="array" ref="Y44">IF(N44="","",IF(R44&lt;&gt;"","",IF(SUMPRODUCT(--(AN18:AN1500=Y17),--(AM18:AM1500&lt;&gt;""),--ISNUMBER(SEARCH(" "&amp;AM18:AM1500&amp;" ",Q44)))&gt;0,Y17,"")))</f>
        <v/>
      </c>
      <c r="Z44" s="967" t="str" cm="1">
        <f t="array" ref="Z44">IF(N44="","",IF(R44&lt;&gt;"","",IF(SUMPRODUCT(--(AN18:AN1500=Z17),--(AM18:AM1500&lt;&gt;""),--ISNUMBER(SEARCH(" "&amp;AM18:AM1500&amp;" ",Q44)))&gt;0,Z17,"")))</f>
        <v/>
      </c>
      <c r="AA44" s="967" t="str" cm="1">
        <f t="array" ref="AA44">IF(N44="","",IF(R44&lt;&gt;"","",IF(SUMPRODUCT(--(AN18:AN1500=AA17),--(AM18:AM1500&lt;&gt;""),--ISNUMBER(SEARCH(" "&amp;AM18:AM1500&amp;" ",Q44)))&gt;0,AA17,"")))</f>
        <v/>
      </c>
      <c r="AB44" s="967" t="str" cm="1">
        <f t="array" ref="AB44">IF(N44="","",IF(R44&lt;&gt;"","",IF(SUMPRODUCT(--(AN18:AN1500=AB17),--(AM18:AM1500&lt;&gt;""),--ISNUMBER(SEARCH(" "&amp;AM18:AM1500&amp;" ",Q44)))&gt;0,AB17,"")))</f>
        <v/>
      </c>
      <c r="AC44" s="967" t="str" cm="1">
        <f t="array" ref="AC44">IF(N44="","",IF(R44&lt;&gt;"","",IF(SUMPRODUCT(--(AN18:AN1500=AC17),--(AM18:AM1500&lt;&gt;""),--ISNUMBER(SEARCH(" "&amp;AM18:AM1500&amp;" ",Q44)))&gt;0,AC17,"")))</f>
        <v/>
      </c>
      <c r="AD44" s="967" t="str" cm="1">
        <f t="array" ref="AD44">IF(N44="","",IF(R44&lt;&gt;"","",IF(SUMPRODUCT(--(AN18:AN1500=AD17),--(AM18:AM1500&lt;&gt;""),--ISNUMBER(SEARCH(" "&amp;AM18:AM1500&amp;" ",Q44)))&gt;0,AD17,"")))</f>
        <v/>
      </c>
      <c r="AE44" s="967" t="str" cm="1">
        <f t="array" ref="AE44">IF(N44="","",IF(R44&lt;&gt;"","",IF(SUMPRODUCT(--(AN18:AN1500=AE17),--(AM18:AM1500&lt;&gt;""),--ISNUMBER(SEARCH(" "&amp;AM18:AM1500&amp;" ",Q44)))&gt;0,AE17,"")))</f>
        <v/>
      </c>
      <c r="AF44" s="967" t="str" cm="1">
        <f t="array" ref="AF44">IF(N44="","",IF(R44&lt;&gt;"","",IF(SUMPRODUCT(--(AN18:AN1500=AF17),--(AM18:AM1500&lt;&gt;""),--ISNUMBER(SEARCH(" "&amp;AM18:AM1500&amp;" ",Q44)))&gt;0,AF17,"")))</f>
        <v/>
      </c>
      <c r="AG44" s="967" t="str" cm="1">
        <f t="array" ref="AG44">IF(N44="","",IF(R44&lt;&gt;"","",IF(SUMPRODUCT(--(AN18:AN1500=AG17),--(AM18:AM1500&lt;&gt;""),--ISNUMBER(SEARCH(" "&amp;AM18:AM1500&amp;" ",Q44)))&gt;0,AG17,"")))</f>
        <v/>
      </c>
      <c r="AH44" s="967" t="str" cm="1">
        <f t="array" ref="AH44">IF(N44="","",IF(R44&lt;&gt;"","",IF(SUMPRODUCT(--(AN18:AN1500=AH17),--(AM18:AM1500&lt;&gt;""),--ISNUMBER(SEARCH(" "&amp;AM18:AM1500&amp;" ",Q44)))&gt;0,AH17,"")))</f>
        <v/>
      </c>
      <c r="AI44" s="967" t="str" cm="1">
        <f t="array" ref="AI44">IF(N44="","",IF(R44&lt;&gt;"","",IF(SUMPRODUCT(--(AN18:AN1500=AI17),--(AM18:AM1500&lt;&gt;""),--ISNUMBER(SEARCH(" "&amp;AM18:AM1500&amp;" ",Q44)))&gt;0,AI17,"")))</f>
        <v/>
      </c>
      <c r="AJ44" s="967" t="str" cm="1">
        <f t="array" ref="AJ44">IF(N44="","",IF(R44&lt;&gt;"","",IF(SUMPRODUCT(--(AN18:AN1500=AJ17),--(AM18:AM1500&lt;&gt;""),--ISNUMBER(SEARCH(" "&amp;AM18:AM1500&amp;" ",Q44)))&gt;0,AJ17,"")))</f>
        <v/>
      </c>
      <c r="AK44" s="967" t="str" cm="1">
        <f t="array" ref="AK44">IF(N44="","",IF(T44&lt;&gt;"",AK17,IF(S44&lt;&gt;"","",IF(R44&lt;&gt;"","",IF(SUMPRODUCT(--(AN18:AN1500=AK17),--(AM18:AM1500&lt;&gt;""),--ISNUMBER(SEARCH(" "&amp;AM18:AM1500&amp;" ",Q44)))&gt;0,AK17,"")))))</f>
        <v/>
      </c>
      <c r="AM44" s="968" t="s">
        <v>2077</v>
      </c>
      <c r="AN44" s="968" t="s">
        <v>1963</v>
      </c>
      <c r="AP44" s="969" t="s">
        <v>992</v>
      </c>
      <c r="AQ44" s="969" t="s">
        <v>1982</v>
      </c>
      <c r="AR44" s="969" t="s">
        <v>1983</v>
      </c>
      <c r="AT44" s="964"/>
      <c r="AU44" s="964"/>
      <c r="AV44" s="964"/>
      <c r="BA44" s="1" t="s">
        <v>1001</v>
      </c>
      <c r="BN44" s="49">
        <v>1</v>
      </c>
    </row>
    <row r="45" spans="1:66" ht="35.1" customHeight="1">
      <c r="A45" s="973" t="str">
        <f>IF(B45="","",COUNTIF(B18:B45,"&lt;&gt;"))</f>
        <v/>
      </c>
      <c r="B45" s="965"/>
      <c r="C45" s="974" t="str">
        <f t="shared" si="12"/>
        <v/>
      </c>
      <c r="D45" s="975" t="str">
        <f t="shared" si="0"/>
        <v/>
      </c>
      <c r="E45" s="976" t="str">
        <f t="shared" si="1"/>
        <v/>
      </c>
      <c r="F45" s="977" t="str">
        <f t="shared" si="2"/>
        <v/>
      </c>
      <c r="G45" s="964" t="str">
        <f>IF(H45="","",COUNTIF(H18:H45,"&lt;&gt;"))</f>
        <v/>
      </c>
      <c r="H45" s="965" t="str" cm="1">
        <f t="array" ref="H45">IF(L45="","",IF(LEN(L45)&lt;=MAX(10,G13),L45,IFERROR(LEFT(L45,LOOKUP(2,1/(MID(L45,ROW(1:500),1)=" ")/(ROW(1:500)&lt;=MAX(10,G13)),ROW(1:500))-1),LEFT(L45,MAX(10,G13)))))</f>
        <v/>
      </c>
      <c r="I45" s="964" t="str">
        <f t="shared" si="3"/>
        <v/>
      </c>
      <c r="J45" s="964" t="str">
        <f t="shared" si="4"/>
        <v/>
      </c>
      <c r="K45" s="964" t="str">
        <f>IF(M44&lt;&gt;"",K44,IF(K44&lt;MAX(A18:A317),K44+1,""))</f>
        <v/>
      </c>
      <c r="L45" s="965" t="str">
        <f>IF(K45="","",IF(M44&lt;&gt;"",M44,INDEX(E18:E317,MATCH(K45,A18:A317,0))))</f>
        <v/>
      </c>
      <c r="M45" s="965" t="str">
        <f t="shared" si="5"/>
        <v/>
      </c>
      <c r="N45" s="965" t="str">
        <f t="shared" si="6"/>
        <v/>
      </c>
      <c r="O45" s="964" t="str">
        <f t="shared" si="7"/>
        <v/>
      </c>
      <c r="P45" s="964" t="str">
        <f t="shared" si="8"/>
        <v/>
      </c>
      <c r="Q45" s="965" t="str">
        <f t="shared" si="9"/>
        <v/>
      </c>
      <c r="R45" s="964" t="str">
        <f>IF(N45="","",IF(COUNTIF(AP18:AP300,TRIM(Q45))&gt;0,"EXCLUSION EXACTE",""))</f>
        <v/>
      </c>
      <c r="S45" s="964" t="str" cm="1">
        <f t="array" ref="S45">IF(N45="","",IF(SUMPRODUCT(--(AP18:AP300&lt;&gt;""),--ISNUMBER(SEARCH(" "&amp;AP18:AP300&amp;" ",Q45)))&gt;0,"BLOQUE MOLLUSQUES",""))</f>
        <v/>
      </c>
      <c r="T45" s="964" t="str" cm="1">
        <f t="array" ref="T45">IF(N45="","",IF(SUMPRODUCT(--(AT18:AT300&lt;&gt;""),--ISNUMBER(SEARCH(" "&amp;AT18:AT300&amp;" ",Q45)))&gt;0,"FORCE MOLLUSQUES",""))</f>
        <v/>
      </c>
      <c r="U45" s="965" t="str">
        <f t="shared" si="10"/>
        <v/>
      </c>
      <c r="V45" s="965" t="str">
        <f t="shared" si="13"/>
        <v/>
      </c>
      <c r="W45" s="964" t="str">
        <f t="shared" si="11"/>
        <v/>
      </c>
      <c r="X45" s="964" t="str" cm="1">
        <f t="array" ref="X45">IF(N45="","",IF(R45&lt;&gt;"","",IF(SUMPRODUCT(--(AN18:AN1500=X17),--(AM18:AM1500&lt;&gt;""),--ISNUMBER(SEARCH(" "&amp;AM18:AM1500&amp;" ",Q45)))&gt;0,X17,"")))</f>
        <v/>
      </c>
      <c r="Y45" s="964" t="str" cm="1">
        <f t="array" ref="Y45">IF(N45="","",IF(R45&lt;&gt;"","",IF(SUMPRODUCT(--(AN18:AN1500=Y17),--(AM18:AM1500&lt;&gt;""),--ISNUMBER(SEARCH(" "&amp;AM18:AM1500&amp;" ",Q45)))&gt;0,Y17,"")))</f>
        <v/>
      </c>
      <c r="Z45" s="964" t="str" cm="1">
        <f t="array" ref="Z45">IF(N45="","",IF(R45&lt;&gt;"","",IF(SUMPRODUCT(--(AN18:AN1500=Z17),--(AM18:AM1500&lt;&gt;""),--ISNUMBER(SEARCH(" "&amp;AM18:AM1500&amp;" ",Q45)))&gt;0,Z17,"")))</f>
        <v/>
      </c>
      <c r="AA45" s="964" t="str" cm="1">
        <f t="array" ref="AA45">IF(N45="","",IF(R45&lt;&gt;"","",IF(SUMPRODUCT(--(AN18:AN1500=AA17),--(AM18:AM1500&lt;&gt;""),--ISNUMBER(SEARCH(" "&amp;AM18:AM1500&amp;" ",Q45)))&gt;0,AA17,"")))</f>
        <v/>
      </c>
      <c r="AB45" s="964" t="str" cm="1">
        <f t="array" ref="AB45">IF(N45="","",IF(R45&lt;&gt;"","",IF(SUMPRODUCT(--(AN18:AN1500=AB17),--(AM18:AM1500&lt;&gt;""),--ISNUMBER(SEARCH(" "&amp;AM18:AM1500&amp;" ",Q45)))&gt;0,AB17,"")))</f>
        <v/>
      </c>
      <c r="AC45" s="964" t="str" cm="1">
        <f t="array" ref="AC45">IF(N45="","",IF(R45&lt;&gt;"","",IF(SUMPRODUCT(--(AN18:AN1500=AC17),--(AM18:AM1500&lt;&gt;""),--ISNUMBER(SEARCH(" "&amp;AM18:AM1500&amp;" ",Q45)))&gt;0,AC17,"")))</f>
        <v/>
      </c>
      <c r="AD45" s="964" t="str" cm="1">
        <f t="array" ref="AD45">IF(N45="","",IF(R45&lt;&gt;"","",IF(SUMPRODUCT(--(AN18:AN1500=AD17),--(AM18:AM1500&lt;&gt;""),--ISNUMBER(SEARCH(" "&amp;AM18:AM1500&amp;" ",Q45)))&gt;0,AD17,"")))</f>
        <v/>
      </c>
      <c r="AE45" s="964" t="str" cm="1">
        <f t="array" ref="AE45">IF(N45="","",IF(R45&lt;&gt;"","",IF(SUMPRODUCT(--(AN18:AN1500=AE17),--(AM18:AM1500&lt;&gt;""),--ISNUMBER(SEARCH(" "&amp;AM18:AM1500&amp;" ",Q45)))&gt;0,AE17,"")))</f>
        <v/>
      </c>
      <c r="AF45" s="964" t="str" cm="1">
        <f t="array" ref="AF45">IF(N45="","",IF(R45&lt;&gt;"","",IF(SUMPRODUCT(--(AN18:AN1500=AF17),--(AM18:AM1500&lt;&gt;""),--ISNUMBER(SEARCH(" "&amp;AM18:AM1500&amp;" ",Q45)))&gt;0,AF17,"")))</f>
        <v/>
      </c>
      <c r="AG45" s="964" t="str" cm="1">
        <f t="array" ref="AG45">IF(N45="","",IF(R45&lt;&gt;"","",IF(SUMPRODUCT(--(AN18:AN1500=AG17),--(AM18:AM1500&lt;&gt;""),--ISNUMBER(SEARCH(" "&amp;AM18:AM1500&amp;" ",Q45)))&gt;0,AG17,"")))</f>
        <v/>
      </c>
      <c r="AH45" s="964" t="str" cm="1">
        <f t="array" ref="AH45">IF(N45="","",IF(R45&lt;&gt;"","",IF(SUMPRODUCT(--(AN18:AN1500=AH17),--(AM18:AM1500&lt;&gt;""),--ISNUMBER(SEARCH(" "&amp;AM18:AM1500&amp;" ",Q45)))&gt;0,AH17,"")))</f>
        <v/>
      </c>
      <c r="AI45" s="964" t="str" cm="1">
        <f t="array" ref="AI45">IF(N45="","",IF(R45&lt;&gt;"","",IF(SUMPRODUCT(--(AN18:AN1500=AI17),--(AM18:AM1500&lt;&gt;""),--ISNUMBER(SEARCH(" "&amp;AM18:AM1500&amp;" ",Q45)))&gt;0,AI17,"")))</f>
        <v/>
      </c>
      <c r="AJ45" s="964" t="str" cm="1">
        <f t="array" ref="AJ45">IF(N45="","",IF(R45&lt;&gt;"","",IF(SUMPRODUCT(--(AN18:AN1500=AJ17),--(AM18:AM1500&lt;&gt;""),--ISNUMBER(SEARCH(" "&amp;AM18:AM1500&amp;" ",Q45)))&gt;0,AJ17,"")))</f>
        <v/>
      </c>
      <c r="AK45" s="964" t="str" cm="1">
        <f t="array" ref="AK45">IF(N45="","",IF(T45&lt;&gt;"",AK17,IF(S45&lt;&gt;"","",IF(R45&lt;&gt;"","",IF(SUMPRODUCT(--(AN18:AN1500=AK17),--(AM18:AM1500&lt;&gt;""),--ISNUMBER(SEARCH(" "&amp;AM18:AM1500&amp;" ",Q45)))&gt;0,AK17,"")))))</f>
        <v/>
      </c>
      <c r="AM45" s="964" t="s">
        <v>2078</v>
      </c>
      <c r="AN45" s="964" t="s">
        <v>1963</v>
      </c>
      <c r="AP45" s="964" t="s">
        <v>2079</v>
      </c>
      <c r="AQ45" s="964" t="s">
        <v>1982</v>
      </c>
      <c r="AR45" s="964" t="s">
        <v>1983</v>
      </c>
      <c r="AT45" s="964"/>
      <c r="AU45" s="964"/>
      <c r="AV45" s="964"/>
      <c r="BA45" s="1" t="s">
        <v>2080</v>
      </c>
      <c r="BN45" s="49">
        <v>1</v>
      </c>
    </row>
    <row r="46" spans="1:66" ht="35.1" customHeight="1">
      <c r="A46" s="957" t="str">
        <f>IF(B46="","",COUNTIF(B18:B46,"&lt;&gt;"))</f>
        <v/>
      </c>
      <c r="B46" s="958"/>
      <c r="C46" s="974" t="str">
        <f t="shared" si="12"/>
        <v/>
      </c>
      <c r="D46" s="975" t="str">
        <f t="shared" si="0"/>
        <v/>
      </c>
      <c r="E46" s="961" t="str">
        <f t="shared" si="1"/>
        <v/>
      </c>
      <c r="F46" s="962" t="str">
        <f t="shared" si="2"/>
        <v/>
      </c>
      <c r="G46" s="963" t="str">
        <f>IF(H46="","",COUNTIF(H18:H46,"&lt;&gt;"))</f>
        <v/>
      </c>
      <c r="H46" s="958" t="str" cm="1">
        <f t="array" ref="H46">IF(L46="","",IF(LEN(L46)&lt;=MAX(10,G13),L46,IFERROR(LEFT(L46,LOOKUP(2,1/(MID(L46,ROW(1:500),1)=" ")/(ROW(1:500)&lt;=MAX(10,G13)),ROW(1:500))-1),LEFT(L46,MAX(10,G13)))))</f>
        <v/>
      </c>
      <c r="I46" s="963" t="str">
        <f t="shared" si="3"/>
        <v/>
      </c>
      <c r="J46" s="963" t="str">
        <f t="shared" si="4"/>
        <v/>
      </c>
      <c r="K46" s="964" t="str">
        <f>IF(M45&lt;&gt;"",K45,IF(K45&lt;MAX(A18:A317),K45+1,""))</f>
        <v/>
      </c>
      <c r="L46" s="965" t="str">
        <f>IF(K46="","",IF(M45&lt;&gt;"",M45,INDEX(E18:E317,MATCH(K46,A18:A317,0))))</f>
        <v/>
      </c>
      <c r="M46" s="965" t="str">
        <f t="shared" si="5"/>
        <v/>
      </c>
      <c r="N46" s="966" t="str">
        <f t="shared" si="6"/>
        <v/>
      </c>
      <c r="O46" s="967" t="str">
        <f t="shared" si="7"/>
        <v/>
      </c>
      <c r="P46" s="967" t="str">
        <f t="shared" si="8"/>
        <v/>
      </c>
      <c r="Q46" s="966" t="str">
        <f t="shared" si="9"/>
        <v/>
      </c>
      <c r="R46" s="967" t="str">
        <f>IF(N46="","",IF(COUNTIF(AP18:AP300,TRIM(Q46))&gt;0,"EXCLUSION EXACTE",""))</f>
        <v/>
      </c>
      <c r="S46" s="967" t="str" cm="1">
        <f t="array" ref="S46">IF(N46="","",IF(SUMPRODUCT(--(AP18:AP300&lt;&gt;""),--ISNUMBER(SEARCH(" "&amp;AP18:AP300&amp;" ",Q46)))&gt;0,"BLOQUE MOLLUSQUES",""))</f>
        <v/>
      </c>
      <c r="T46" s="967" t="str" cm="1">
        <f t="array" ref="T46">IF(N46="","",IF(SUMPRODUCT(--(AT18:AT300&lt;&gt;""),--ISNUMBER(SEARCH(" "&amp;AT18:AT300&amp;" ",Q46)))&gt;0,"FORCE MOLLUSQUES",""))</f>
        <v/>
      </c>
      <c r="U46" s="966" t="str">
        <f t="shared" si="10"/>
        <v/>
      </c>
      <c r="V46" s="966" t="str">
        <f t="shared" si="13"/>
        <v/>
      </c>
      <c r="W46" s="967" t="str">
        <f t="shared" si="11"/>
        <v/>
      </c>
      <c r="X46" s="967" t="str" cm="1">
        <f t="array" ref="X46">IF(N46="","",IF(R46&lt;&gt;"","",IF(SUMPRODUCT(--(AN18:AN1500=X17),--(AM18:AM1500&lt;&gt;""),--ISNUMBER(SEARCH(" "&amp;AM18:AM1500&amp;" ",Q46)))&gt;0,X17,"")))</f>
        <v/>
      </c>
      <c r="Y46" s="967" t="str" cm="1">
        <f t="array" ref="Y46">IF(N46="","",IF(R46&lt;&gt;"","",IF(SUMPRODUCT(--(AN18:AN1500=Y17),--(AM18:AM1500&lt;&gt;""),--ISNUMBER(SEARCH(" "&amp;AM18:AM1500&amp;" ",Q46)))&gt;0,Y17,"")))</f>
        <v/>
      </c>
      <c r="Z46" s="967" t="str" cm="1">
        <f t="array" ref="Z46">IF(N46="","",IF(R46&lt;&gt;"","",IF(SUMPRODUCT(--(AN18:AN1500=Z17),--(AM18:AM1500&lt;&gt;""),--ISNUMBER(SEARCH(" "&amp;AM18:AM1500&amp;" ",Q46)))&gt;0,Z17,"")))</f>
        <v/>
      </c>
      <c r="AA46" s="967" t="str" cm="1">
        <f t="array" ref="AA46">IF(N46="","",IF(R46&lt;&gt;"","",IF(SUMPRODUCT(--(AN18:AN1500=AA17),--(AM18:AM1500&lt;&gt;""),--ISNUMBER(SEARCH(" "&amp;AM18:AM1500&amp;" ",Q46)))&gt;0,AA17,"")))</f>
        <v/>
      </c>
      <c r="AB46" s="967" t="str" cm="1">
        <f t="array" ref="AB46">IF(N46="","",IF(R46&lt;&gt;"","",IF(SUMPRODUCT(--(AN18:AN1500=AB17),--(AM18:AM1500&lt;&gt;""),--ISNUMBER(SEARCH(" "&amp;AM18:AM1500&amp;" ",Q46)))&gt;0,AB17,"")))</f>
        <v/>
      </c>
      <c r="AC46" s="967" t="str" cm="1">
        <f t="array" ref="AC46">IF(N46="","",IF(R46&lt;&gt;"","",IF(SUMPRODUCT(--(AN18:AN1500=AC17),--(AM18:AM1500&lt;&gt;""),--ISNUMBER(SEARCH(" "&amp;AM18:AM1500&amp;" ",Q46)))&gt;0,AC17,"")))</f>
        <v/>
      </c>
      <c r="AD46" s="967" t="str" cm="1">
        <f t="array" ref="AD46">IF(N46="","",IF(R46&lt;&gt;"","",IF(SUMPRODUCT(--(AN18:AN1500=AD17),--(AM18:AM1500&lt;&gt;""),--ISNUMBER(SEARCH(" "&amp;AM18:AM1500&amp;" ",Q46)))&gt;0,AD17,"")))</f>
        <v/>
      </c>
      <c r="AE46" s="967" t="str" cm="1">
        <f t="array" ref="AE46">IF(N46="","",IF(R46&lt;&gt;"","",IF(SUMPRODUCT(--(AN18:AN1500=AE17),--(AM18:AM1500&lt;&gt;""),--ISNUMBER(SEARCH(" "&amp;AM18:AM1500&amp;" ",Q46)))&gt;0,AE17,"")))</f>
        <v/>
      </c>
      <c r="AF46" s="967" t="str" cm="1">
        <f t="array" ref="AF46">IF(N46="","",IF(R46&lt;&gt;"","",IF(SUMPRODUCT(--(AN18:AN1500=AF17),--(AM18:AM1500&lt;&gt;""),--ISNUMBER(SEARCH(" "&amp;AM18:AM1500&amp;" ",Q46)))&gt;0,AF17,"")))</f>
        <v/>
      </c>
      <c r="AG46" s="967" t="str" cm="1">
        <f t="array" ref="AG46">IF(N46="","",IF(R46&lt;&gt;"","",IF(SUMPRODUCT(--(AN18:AN1500=AG17),--(AM18:AM1500&lt;&gt;""),--ISNUMBER(SEARCH(" "&amp;AM18:AM1500&amp;" ",Q46)))&gt;0,AG17,"")))</f>
        <v/>
      </c>
      <c r="AH46" s="967" t="str" cm="1">
        <f t="array" ref="AH46">IF(N46="","",IF(R46&lt;&gt;"","",IF(SUMPRODUCT(--(AN18:AN1500=AH17),--(AM18:AM1500&lt;&gt;""),--ISNUMBER(SEARCH(" "&amp;AM18:AM1500&amp;" ",Q46)))&gt;0,AH17,"")))</f>
        <v/>
      </c>
      <c r="AI46" s="967" t="str" cm="1">
        <f t="array" ref="AI46">IF(N46="","",IF(R46&lt;&gt;"","",IF(SUMPRODUCT(--(AN18:AN1500=AI17),--(AM18:AM1500&lt;&gt;""),--ISNUMBER(SEARCH(" "&amp;AM18:AM1500&amp;" ",Q46)))&gt;0,AI17,"")))</f>
        <v/>
      </c>
      <c r="AJ46" s="967" t="str" cm="1">
        <f t="array" ref="AJ46">IF(N46="","",IF(R46&lt;&gt;"","",IF(SUMPRODUCT(--(AN18:AN1500=AJ17),--(AM18:AM1500&lt;&gt;""),--ISNUMBER(SEARCH(" "&amp;AM18:AM1500&amp;" ",Q46)))&gt;0,AJ17,"")))</f>
        <v/>
      </c>
      <c r="AK46" s="967" t="str" cm="1">
        <f t="array" ref="AK46">IF(N46="","",IF(T46&lt;&gt;"",AK17,IF(S46&lt;&gt;"","",IF(R46&lt;&gt;"","",IF(SUMPRODUCT(--(AN18:AN1500=AK17),--(AM18:AM1500&lt;&gt;""),--ISNUMBER(SEARCH(" "&amp;AM18:AM1500&amp;" ",Q46)))&gt;0,AK17,"")))))</f>
        <v/>
      </c>
      <c r="AM46" s="968" t="s">
        <v>2081</v>
      </c>
      <c r="AN46" s="968" t="s">
        <v>1963</v>
      </c>
      <c r="AP46" s="969" t="s">
        <v>77</v>
      </c>
      <c r="AQ46" s="969" t="s">
        <v>1982</v>
      </c>
      <c r="AR46" s="969" t="s">
        <v>1983</v>
      </c>
      <c r="AT46" s="964"/>
      <c r="AU46" s="964"/>
      <c r="AV46" s="964"/>
      <c r="BA46" s="1" t="s">
        <v>991</v>
      </c>
      <c r="BN46" s="49">
        <v>1</v>
      </c>
    </row>
    <row r="47" spans="1:66" ht="35.1" customHeight="1">
      <c r="A47" s="973" t="str">
        <f>IF(B47="","",COUNTIF(B18:B47,"&lt;&gt;"))</f>
        <v/>
      </c>
      <c r="B47" s="965"/>
      <c r="C47" s="974" t="str">
        <f t="shared" si="12"/>
        <v/>
      </c>
      <c r="D47" s="975" t="str">
        <f t="shared" si="0"/>
        <v/>
      </c>
      <c r="E47" s="976" t="str">
        <f t="shared" si="1"/>
        <v/>
      </c>
      <c r="F47" s="977" t="str">
        <f t="shared" si="2"/>
        <v/>
      </c>
      <c r="G47" s="964" t="str">
        <f>IF(H47="","",COUNTIF(H18:H47,"&lt;&gt;"))</f>
        <v/>
      </c>
      <c r="H47" s="965" t="str" cm="1">
        <f t="array" ref="H47">IF(L47="","",IF(LEN(L47)&lt;=MAX(10,G13),L47,IFERROR(LEFT(L47,LOOKUP(2,1/(MID(L47,ROW(1:500),1)=" ")/(ROW(1:500)&lt;=MAX(10,G13)),ROW(1:500))-1),LEFT(L47,MAX(10,G13)))))</f>
        <v/>
      </c>
      <c r="I47" s="964" t="str">
        <f t="shared" si="3"/>
        <v/>
      </c>
      <c r="J47" s="964" t="str">
        <f t="shared" si="4"/>
        <v/>
      </c>
      <c r="K47" s="964" t="str">
        <f>IF(M46&lt;&gt;"",K46,IF(K46&lt;MAX(A18:A317),K46+1,""))</f>
        <v/>
      </c>
      <c r="L47" s="965" t="str">
        <f>IF(K47="","",IF(M46&lt;&gt;"",M46,INDEX(E18:E317,MATCH(K47,A18:A317,0))))</f>
        <v/>
      </c>
      <c r="M47" s="965" t="str">
        <f t="shared" si="5"/>
        <v/>
      </c>
      <c r="N47" s="965" t="str">
        <f t="shared" si="6"/>
        <v/>
      </c>
      <c r="O47" s="964" t="str">
        <f t="shared" si="7"/>
        <v/>
      </c>
      <c r="P47" s="964" t="str">
        <f t="shared" si="8"/>
        <v/>
      </c>
      <c r="Q47" s="965" t="str">
        <f t="shared" si="9"/>
        <v/>
      </c>
      <c r="R47" s="964" t="str">
        <f>IF(N47="","",IF(COUNTIF(AP18:AP300,TRIM(Q47))&gt;0,"EXCLUSION EXACTE",""))</f>
        <v/>
      </c>
      <c r="S47" s="964" t="str" cm="1">
        <f t="array" ref="S47">IF(N47="","",IF(SUMPRODUCT(--(AP18:AP300&lt;&gt;""),--ISNUMBER(SEARCH(" "&amp;AP18:AP300&amp;" ",Q47)))&gt;0,"BLOQUE MOLLUSQUES",""))</f>
        <v/>
      </c>
      <c r="T47" s="964" t="str" cm="1">
        <f t="array" ref="T47">IF(N47="","",IF(SUMPRODUCT(--(AT18:AT300&lt;&gt;""),--ISNUMBER(SEARCH(" "&amp;AT18:AT300&amp;" ",Q47)))&gt;0,"FORCE MOLLUSQUES",""))</f>
        <v/>
      </c>
      <c r="U47" s="965" t="str">
        <f t="shared" si="10"/>
        <v/>
      </c>
      <c r="V47" s="965" t="str">
        <f t="shared" si="13"/>
        <v/>
      </c>
      <c r="W47" s="964" t="str">
        <f t="shared" si="11"/>
        <v/>
      </c>
      <c r="X47" s="964" t="str" cm="1">
        <f t="array" ref="X47">IF(N47="","",IF(R47&lt;&gt;"","",IF(SUMPRODUCT(--(AN18:AN1500=X17),--(AM18:AM1500&lt;&gt;""),--ISNUMBER(SEARCH(" "&amp;AM18:AM1500&amp;" ",Q47)))&gt;0,X17,"")))</f>
        <v/>
      </c>
      <c r="Y47" s="964" t="str" cm="1">
        <f t="array" ref="Y47">IF(N47="","",IF(R47&lt;&gt;"","",IF(SUMPRODUCT(--(AN18:AN1500=Y17),--(AM18:AM1500&lt;&gt;""),--ISNUMBER(SEARCH(" "&amp;AM18:AM1500&amp;" ",Q47)))&gt;0,Y17,"")))</f>
        <v/>
      </c>
      <c r="Z47" s="964" t="str" cm="1">
        <f t="array" ref="Z47">IF(N47="","",IF(R47&lt;&gt;"","",IF(SUMPRODUCT(--(AN18:AN1500=Z17),--(AM18:AM1500&lt;&gt;""),--ISNUMBER(SEARCH(" "&amp;AM18:AM1500&amp;" ",Q47)))&gt;0,Z17,"")))</f>
        <v/>
      </c>
      <c r="AA47" s="964" t="str" cm="1">
        <f t="array" ref="AA47">IF(N47="","",IF(R47&lt;&gt;"","",IF(SUMPRODUCT(--(AN18:AN1500=AA17),--(AM18:AM1500&lt;&gt;""),--ISNUMBER(SEARCH(" "&amp;AM18:AM1500&amp;" ",Q47)))&gt;0,AA17,"")))</f>
        <v/>
      </c>
      <c r="AB47" s="964" t="str" cm="1">
        <f t="array" ref="AB47">IF(N47="","",IF(R47&lt;&gt;"","",IF(SUMPRODUCT(--(AN18:AN1500=AB17),--(AM18:AM1500&lt;&gt;""),--ISNUMBER(SEARCH(" "&amp;AM18:AM1500&amp;" ",Q47)))&gt;0,AB17,"")))</f>
        <v/>
      </c>
      <c r="AC47" s="964" t="str" cm="1">
        <f t="array" ref="AC47">IF(N47="","",IF(R47&lt;&gt;"","",IF(SUMPRODUCT(--(AN18:AN1500=AC17),--(AM18:AM1500&lt;&gt;""),--ISNUMBER(SEARCH(" "&amp;AM18:AM1500&amp;" ",Q47)))&gt;0,AC17,"")))</f>
        <v/>
      </c>
      <c r="AD47" s="964" t="str" cm="1">
        <f t="array" ref="AD47">IF(N47="","",IF(R47&lt;&gt;"","",IF(SUMPRODUCT(--(AN18:AN1500=AD17),--(AM18:AM1500&lt;&gt;""),--ISNUMBER(SEARCH(" "&amp;AM18:AM1500&amp;" ",Q47)))&gt;0,AD17,"")))</f>
        <v/>
      </c>
      <c r="AE47" s="964" t="str" cm="1">
        <f t="array" ref="AE47">IF(N47="","",IF(R47&lt;&gt;"","",IF(SUMPRODUCT(--(AN18:AN1500=AE17),--(AM18:AM1500&lt;&gt;""),--ISNUMBER(SEARCH(" "&amp;AM18:AM1500&amp;" ",Q47)))&gt;0,AE17,"")))</f>
        <v/>
      </c>
      <c r="AF47" s="964" t="str" cm="1">
        <f t="array" ref="AF47">IF(N47="","",IF(R47&lt;&gt;"","",IF(SUMPRODUCT(--(AN18:AN1500=AF17),--(AM18:AM1500&lt;&gt;""),--ISNUMBER(SEARCH(" "&amp;AM18:AM1500&amp;" ",Q47)))&gt;0,AF17,"")))</f>
        <v/>
      </c>
      <c r="AG47" s="964" t="str" cm="1">
        <f t="array" ref="AG47">IF(N47="","",IF(R47&lt;&gt;"","",IF(SUMPRODUCT(--(AN18:AN1500=AG17),--(AM18:AM1500&lt;&gt;""),--ISNUMBER(SEARCH(" "&amp;AM18:AM1500&amp;" ",Q47)))&gt;0,AG17,"")))</f>
        <v/>
      </c>
      <c r="AH47" s="964" t="str" cm="1">
        <f t="array" ref="AH47">IF(N47="","",IF(R47&lt;&gt;"","",IF(SUMPRODUCT(--(AN18:AN1500=AH17),--(AM18:AM1500&lt;&gt;""),--ISNUMBER(SEARCH(" "&amp;AM18:AM1500&amp;" ",Q47)))&gt;0,AH17,"")))</f>
        <v/>
      </c>
      <c r="AI47" s="964" t="str" cm="1">
        <f t="array" ref="AI47">IF(N47="","",IF(R47&lt;&gt;"","",IF(SUMPRODUCT(--(AN18:AN1500=AI17),--(AM18:AM1500&lt;&gt;""),--ISNUMBER(SEARCH(" "&amp;AM18:AM1500&amp;" ",Q47)))&gt;0,AI17,"")))</f>
        <v/>
      </c>
      <c r="AJ47" s="964" t="str" cm="1">
        <f t="array" ref="AJ47">IF(N47="","",IF(R47&lt;&gt;"","",IF(SUMPRODUCT(--(AN18:AN1500=AJ17),--(AM18:AM1500&lt;&gt;""),--ISNUMBER(SEARCH(" "&amp;AM18:AM1500&amp;" ",Q47)))&gt;0,AJ17,"")))</f>
        <v/>
      </c>
      <c r="AK47" s="964" t="str" cm="1">
        <f t="array" ref="AK47">IF(N47="","",IF(T47&lt;&gt;"",AK17,IF(S47&lt;&gt;"","",IF(R47&lt;&gt;"","",IF(SUMPRODUCT(--(AN18:AN1500=AK17),--(AM18:AM1500&lt;&gt;""),--ISNUMBER(SEARCH(" "&amp;AM18:AM1500&amp;" ",Q47)))&gt;0,AK17,"")))))</f>
        <v/>
      </c>
      <c r="AM47" s="964" t="s">
        <v>2082</v>
      </c>
      <c r="AN47" s="964" t="s">
        <v>1963</v>
      </c>
      <c r="AP47" s="964" t="s">
        <v>2083</v>
      </c>
      <c r="AQ47" s="964" t="s">
        <v>2084</v>
      </c>
      <c r="AR47" s="964" t="s">
        <v>1983</v>
      </c>
      <c r="AT47" s="964"/>
      <c r="AU47" s="964"/>
      <c r="AV47" s="964"/>
      <c r="BA47" s="1" t="s">
        <v>1513</v>
      </c>
      <c r="BN47" s="49">
        <v>1</v>
      </c>
    </row>
    <row r="48" spans="1:66" ht="35.1" customHeight="1">
      <c r="A48" s="957" t="str">
        <f>IF(B48="","",COUNTIF(B18:B48,"&lt;&gt;"))</f>
        <v/>
      </c>
      <c r="B48" s="958"/>
      <c r="C48" s="974" t="str">
        <f t="shared" si="12"/>
        <v/>
      </c>
      <c r="D48" s="975" t="str">
        <f t="shared" si="0"/>
        <v/>
      </c>
      <c r="E48" s="961" t="str">
        <f t="shared" si="1"/>
        <v/>
      </c>
      <c r="F48" s="962" t="str">
        <f t="shared" si="2"/>
        <v/>
      </c>
      <c r="G48" s="963" t="str">
        <f>IF(H48="","",COUNTIF(H18:H48,"&lt;&gt;"))</f>
        <v/>
      </c>
      <c r="H48" s="958" t="str" cm="1">
        <f t="array" ref="H48">IF(L48="","",IF(LEN(L48)&lt;=MAX(10,G13),L48,IFERROR(LEFT(L48,LOOKUP(2,1/(MID(L48,ROW(1:500),1)=" ")/(ROW(1:500)&lt;=MAX(10,G13)),ROW(1:500))-1),LEFT(L48,MAX(10,G13)))))</f>
        <v/>
      </c>
      <c r="I48" s="963" t="str">
        <f t="shared" si="3"/>
        <v/>
      </c>
      <c r="J48" s="963" t="str">
        <f t="shared" si="4"/>
        <v/>
      </c>
      <c r="K48" s="964" t="str">
        <f>IF(M47&lt;&gt;"",K47,IF(K47&lt;MAX(A18:A317),K47+1,""))</f>
        <v/>
      </c>
      <c r="L48" s="965" t="str">
        <f>IF(K48="","",IF(M47&lt;&gt;"",M47,INDEX(E18:E317,MATCH(K48,A18:A317,0))))</f>
        <v/>
      </c>
      <c r="M48" s="965" t="str">
        <f t="shared" si="5"/>
        <v/>
      </c>
      <c r="N48" s="966" t="str">
        <f t="shared" si="6"/>
        <v/>
      </c>
      <c r="O48" s="967" t="str">
        <f t="shared" si="7"/>
        <v/>
      </c>
      <c r="P48" s="967" t="str">
        <f t="shared" si="8"/>
        <v/>
      </c>
      <c r="Q48" s="966" t="str">
        <f t="shared" si="9"/>
        <v/>
      </c>
      <c r="R48" s="967" t="str">
        <f>IF(N48="","",IF(COUNTIF(AP18:AP300,TRIM(Q48))&gt;0,"EXCLUSION EXACTE",""))</f>
        <v/>
      </c>
      <c r="S48" s="967" t="str" cm="1">
        <f t="array" ref="S48">IF(N48="","",IF(SUMPRODUCT(--(AP18:AP300&lt;&gt;""),--ISNUMBER(SEARCH(" "&amp;AP18:AP300&amp;" ",Q48)))&gt;0,"BLOQUE MOLLUSQUES",""))</f>
        <v/>
      </c>
      <c r="T48" s="967" t="str" cm="1">
        <f t="array" ref="T48">IF(N48="","",IF(SUMPRODUCT(--(AT18:AT300&lt;&gt;""),--ISNUMBER(SEARCH(" "&amp;AT18:AT300&amp;" ",Q48)))&gt;0,"FORCE MOLLUSQUES",""))</f>
        <v/>
      </c>
      <c r="U48" s="966" t="str">
        <f t="shared" si="10"/>
        <v/>
      </c>
      <c r="V48" s="966" t="str">
        <f t="shared" si="13"/>
        <v/>
      </c>
      <c r="W48" s="967" t="str">
        <f t="shared" si="11"/>
        <v/>
      </c>
      <c r="X48" s="967" t="str" cm="1">
        <f t="array" ref="X48">IF(N48="","",IF(R48&lt;&gt;"","",IF(SUMPRODUCT(--(AN18:AN1500=X17),--(AM18:AM1500&lt;&gt;""),--ISNUMBER(SEARCH(" "&amp;AM18:AM1500&amp;" ",Q48)))&gt;0,X17,"")))</f>
        <v/>
      </c>
      <c r="Y48" s="967" t="str" cm="1">
        <f t="array" ref="Y48">IF(N48="","",IF(R48&lt;&gt;"","",IF(SUMPRODUCT(--(AN18:AN1500=Y17),--(AM18:AM1500&lt;&gt;""),--ISNUMBER(SEARCH(" "&amp;AM18:AM1500&amp;" ",Q48)))&gt;0,Y17,"")))</f>
        <v/>
      </c>
      <c r="Z48" s="967" t="str" cm="1">
        <f t="array" ref="Z48">IF(N48="","",IF(R48&lt;&gt;"","",IF(SUMPRODUCT(--(AN18:AN1500=Z17),--(AM18:AM1500&lt;&gt;""),--ISNUMBER(SEARCH(" "&amp;AM18:AM1500&amp;" ",Q48)))&gt;0,Z17,"")))</f>
        <v/>
      </c>
      <c r="AA48" s="967" t="str" cm="1">
        <f t="array" ref="AA48">IF(N48="","",IF(R48&lt;&gt;"","",IF(SUMPRODUCT(--(AN18:AN1500=AA17),--(AM18:AM1500&lt;&gt;""),--ISNUMBER(SEARCH(" "&amp;AM18:AM1500&amp;" ",Q48)))&gt;0,AA17,"")))</f>
        <v/>
      </c>
      <c r="AB48" s="967" t="str" cm="1">
        <f t="array" ref="AB48">IF(N48="","",IF(R48&lt;&gt;"","",IF(SUMPRODUCT(--(AN18:AN1500=AB17),--(AM18:AM1500&lt;&gt;""),--ISNUMBER(SEARCH(" "&amp;AM18:AM1500&amp;" ",Q48)))&gt;0,AB17,"")))</f>
        <v/>
      </c>
      <c r="AC48" s="967" t="str" cm="1">
        <f t="array" ref="AC48">IF(N48="","",IF(R48&lt;&gt;"","",IF(SUMPRODUCT(--(AN18:AN1500=AC17),--(AM18:AM1500&lt;&gt;""),--ISNUMBER(SEARCH(" "&amp;AM18:AM1500&amp;" ",Q48)))&gt;0,AC17,"")))</f>
        <v/>
      </c>
      <c r="AD48" s="967" t="str" cm="1">
        <f t="array" ref="AD48">IF(N48="","",IF(R48&lt;&gt;"","",IF(SUMPRODUCT(--(AN18:AN1500=AD17),--(AM18:AM1500&lt;&gt;""),--ISNUMBER(SEARCH(" "&amp;AM18:AM1500&amp;" ",Q48)))&gt;0,AD17,"")))</f>
        <v/>
      </c>
      <c r="AE48" s="967" t="str" cm="1">
        <f t="array" ref="AE48">IF(N48="","",IF(R48&lt;&gt;"","",IF(SUMPRODUCT(--(AN18:AN1500=AE17),--(AM18:AM1500&lt;&gt;""),--ISNUMBER(SEARCH(" "&amp;AM18:AM1500&amp;" ",Q48)))&gt;0,AE17,"")))</f>
        <v/>
      </c>
      <c r="AF48" s="967" t="str" cm="1">
        <f t="array" ref="AF48">IF(N48="","",IF(R48&lt;&gt;"","",IF(SUMPRODUCT(--(AN18:AN1500=AF17),--(AM18:AM1500&lt;&gt;""),--ISNUMBER(SEARCH(" "&amp;AM18:AM1500&amp;" ",Q48)))&gt;0,AF17,"")))</f>
        <v/>
      </c>
      <c r="AG48" s="967" t="str" cm="1">
        <f t="array" ref="AG48">IF(N48="","",IF(R48&lt;&gt;"","",IF(SUMPRODUCT(--(AN18:AN1500=AG17),--(AM18:AM1500&lt;&gt;""),--ISNUMBER(SEARCH(" "&amp;AM18:AM1500&amp;" ",Q48)))&gt;0,AG17,"")))</f>
        <v/>
      </c>
      <c r="AH48" s="967" t="str" cm="1">
        <f t="array" ref="AH48">IF(N48="","",IF(R48&lt;&gt;"","",IF(SUMPRODUCT(--(AN18:AN1500=AH17),--(AM18:AM1500&lt;&gt;""),--ISNUMBER(SEARCH(" "&amp;AM18:AM1500&amp;" ",Q48)))&gt;0,AH17,"")))</f>
        <v/>
      </c>
      <c r="AI48" s="967" t="str" cm="1">
        <f t="array" ref="AI48">IF(N48="","",IF(R48&lt;&gt;"","",IF(SUMPRODUCT(--(AN18:AN1500=AI17),--(AM18:AM1500&lt;&gt;""),--ISNUMBER(SEARCH(" "&amp;AM18:AM1500&amp;" ",Q48)))&gt;0,AI17,"")))</f>
        <v/>
      </c>
      <c r="AJ48" s="967" t="str" cm="1">
        <f t="array" ref="AJ48">IF(N48="","",IF(R48&lt;&gt;"","",IF(SUMPRODUCT(--(AN18:AN1500=AJ17),--(AM18:AM1500&lt;&gt;""),--ISNUMBER(SEARCH(" "&amp;AM18:AM1500&amp;" ",Q48)))&gt;0,AJ17,"")))</f>
        <v/>
      </c>
      <c r="AK48" s="967" t="str" cm="1">
        <f t="array" ref="AK48">IF(N48="","",IF(T48&lt;&gt;"",AK17,IF(S48&lt;&gt;"","",IF(R48&lt;&gt;"","",IF(SUMPRODUCT(--(AN18:AN1500=AK17),--(AM18:AM1500&lt;&gt;""),--ISNUMBER(SEARCH(" "&amp;AM18:AM1500&amp;" ",Q48)))&gt;0,AK17,"")))))</f>
        <v/>
      </c>
      <c r="AM48" s="968" t="s">
        <v>473</v>
      </c>
      <c r="AN48" s="968" t="s">
        <v>1963</v>
      </c>
      <c r="AP48" s="969" t="s">
        <v>2085</v>
      </c>
      <c r="AQ48" s="969" t="s">
        <v>2084</v>
      </c>
      <c r="AR48" s="969" t="s">
        <v>1983</v>
      </c>
      <c r="AT48" s="964"/>
      <c r="AU48" s="964"/>
      <c r="AV48" s="964"/>
      <c r="BA48" s="1" t="s">
        <v>993</v>
      </c>
      <c r="BN48" s="49">
        <v>1</v>
      </c>
    </row>
    <row r="49" spans="1:66" ht="35.1" customHeight="1">
      <c r="A49" s="973" t="str">
        <f>IF(B49="","",COUNTIF(B18:B49,"&lt;&gt;"))</f>
        <v/>
      </c>
      <c r="B49" s="965"/>
      <c r="C49" s="974" t="str">
        <f t="shared" si="12"/>
        <v/>
      </c>
      <c r="D49" s="975" t="str">
        <f t="shared" si="0"/>
        <v/>
      </c>
      <c r="E49" s="976" t="str">
        <f t="shared" si="1"/>
        <v/>
      </c>
      <c r="F49" s="977" t="str">
        <f t="shared" si="2"/>
        <v/>
      </c>
      <c r="G49" s="964" t="str">
        <f>IF(H49="","",COUNTIF(H18:H49,"&lt;&gt;"))</f>
        <v/>
      </c>
      <c r="H49" s="965" t="str" cm="1">
        <f t="array" ref="H49">IF(L49="","",IF(LEN(L49)&lt;=MAX(10,G13),L49,IFERROR(LEFT(L49,LOOKUP(2,1/(MID(L49,ROW(1:500),1)=" ")/(ROW(1:500)&lt;=MAX(10,G13)),ROW(1:500))-1),LEFT(L49,MAX(10,G13)))))</f>
        <v/>
      </c>
      <c r="I49" s="964" t="str">
        <f t="shared" si="3"/>
        <v/>
      </c>
      <c r="J49" s="964" t="str">
        <f t="shared" si="4"/>
        <v/>
      </c>
      <c r="K49" s="964" t="str">
        <f>IF(M48&lt;&gt;"",K48,IF(K48&lt;MAX(A18:A317),K48+1,""))</f>
        <v/>
      </c>
      <c r="L49" s="965" t="str">
        <f>IF(K49="","",IF(M48&lt;&gt;"",M48,INDEX(E18:E317,MATCH(K49,A18:A317,0))))</f>
        <v/>
      </c>
      <c r="M49" s="965" t="str">
        <f t="shared" si="5"/>
        <v/>
      </c>
      <c r="N49" s="965" t="str">
        <f t="shared" si="6"/>
        <v/>
      </c>
      <c r="O49" s="964" t="str">
        <f t="shared" si="7"/>
        <v/>
      </c>
      <c r="P49" s="964" t="str">
        <f t="shared" si="8"/>
        <v/>
      </c>
      <c r="Q49" s="965" t="str">
        <f t="shared" si="9"/>
        <v/>
      </c>
      <c r="R49" s="964" t="str">
        <f>IF(N49="","",IF(COUNTIF(AP18:AP300,TRIM(Q49))&gt;0,"EXCLUSION EXACTE",""))</f>
        <v/>
      </c>
      <c r="S49" s="964" t="str" cm="1">
        <f t="array" ref="S49">IF(N49="","",IF(SUMPRODUCT(--(AP18:AP300&lt;&gt;""),--ISNUMBER(SEARCH(" "&amp;AP18:AP300&amp;" ",Q49)))&gt;0,"BLOQUE MOLLUSQUES",""))</f>
        <v/>
      </c>
      <c r="T49" s="964" t="str" cm="1">
        <f t="array" ref="T49">IF(N49="","",IF(SUMPRODUCT(--(AT18:AT300&lt;&gt;""),--ISNUMBER(SEARCH(" "&amp;AT18:AT300&amp;" ",Q49)))&gt;0,"FORCE MOLLUSQUES",""))</f>
        <v/>
      </c>
      <c r="U49" s="965" t="str">
        <f t="shared" si="10"/>
        <v/>
      </c>
      <c r="V49" s="965" t="str">
        <f t="shared" si="13"/>
        <v/>
      </c>
      <c r="W49" s="964" t="str">
        <f t="shared" si="11"/>
        <v/>
      </c>
      <c r="X49" s="964" t="str" cm="1">
        <f t="array" ref="X49">IF(N49="","",IF(R49&lt;&gt;"","",IF(SUMPRODUCT(--(AN18:AN1500=X17),--(AM18:AM1500&lt;&gt;""),--ISNUMBER(SEARCH(" "&amp;AM18:AM1500&amp;" ",Q49)))&gt;0,X17,"")))</f>
        <v/>
      </c>
      <c r="Y49" s="964" t="str" cm="1">
        <f t="array" ref="Y49">IF(N49="","",IF(R49&lt;&gt;"","",IF(SUMPRODUCT(--(AN18:AN1500=Y17),--(AM18:AM1500&lt;&gt;""),--ISNUMBER(SEARCH(" "&amp;AM18:AM1500&amp;" ",Q49)))&gt;0,Y17,"")))</f>
        <v/>
      </c>
      <c r="Z49" s="964" t="str" cm="1">
        <f t="array" ref="Z49">IF(N49="","",IF(R49&lt;&gt;"","",IF(SUMPRODUCT(--(AN18:AN1500=Z17),--(AM18:AM1500&lt;&gt;""),--ISNUMBER(SEARCH(" "&amp;AM18:AM1500&amp;" ",Q49)))&gt;0,Z17,"")))</f>
        <v/>
      </c>
      <c r="AA49" s="964" t="str" cm="1">
        <f t="array" ref="AA49">IF(N49="","",IF(R49&lt;&gt;"","",IF(SUMPRODUCT(--(AN18:AN1500=AA17),--(AM18:AM1500&lt;&gt;""),--ISNUMBER(SEARCH(" "&amp;AM18:AM1500&amp;" ",Q49)))&gt;0,AA17,"")))</f>
        <v/>
      </c>
      <c r="AB49" s="964" t="str" cm="1">
        <f t="array" ref="AB49">IF(N49="","",IF(R49&lt;&gt;"","",IF(SUMPRODUCT(--(AN18:AN1500=AB17),--(AM18:AM1500&lt;&gt;""),--ISNUMBER(SEARCH(" "&amp;AM18:AM1500&amp;" ",Q49)))&gt;0,AB17,"")))</f>
        <v/>
      </c>
      <c r="AC49" s="964" t="str" cm="1">
        <f t="array" ref="AC49">IF(N49="","",IF(R49&lt;&gt;"","",IF(SUMPRODUCT(--(AN18:AN1500=AC17),--(AM18:AM1500&lt;&gt;""),--ISNUMBER(SEARCH(" "&amp;AM18:AM1500&amp;" ",Q49)))&gt;0,AC17,"")))</f>
        <v/>
      </c>
      <c r="AD49" s="964" t="str" cm="1">
        <f t="array" ref="AD49">IF(N49="","",IF(R49&lt;&gt;"","",IF(SUMPRODUCT(--(AN18:AN1500=AD17),--(AM18:AM1500&lt;&gt;""),--ISNUMBER(SEARCH(" "&amp;AM18:AM1500&amp;" ",Q49)))&gt;0,AD17,"")))</f>
        <v/>
      </c>
      <c r="AE49" s="964" t="str" cm="1">
        <f t="array" ref="AE49">IF(N49="","",IF(R49&lt;&gt;"","",IF(SUMPRODUCT(--(AN18:AN1500=AE17),--(AM18:AM1500&lt;&gt;""),--ISNUMBER(SEARCH(" "&amp;AM18:AM1500&amp;" ",Q49)))&gt;0,AE17,"")))</f>
        <v/>
      </c>
      <c r="AF49" s="964" t="str" cm="1">
        <f t="array" ref="AF49">IF(N49="","",IF(R49&lt;&gt;"","",IF(SUMPRODUCT(--(AN18:AN1500=AF17),--(AM18:AM1500&lt;&gt;""),--ISNUMBER(SEARCH(" "&amp;AM18:AM1500&amp;" ",Q49)))&gt;0,AF17,"")))</f>
        <v/>
      </c>
      <c r="AG49" s="964" t="str" cm="1">
        <f t="array" ref="AG49">IF(N49="","",IF(R49&lt;&gt;"","",IF(SUMPRODUCT(--(AN18:AN1500=AG17),--(AM18:AM1500&lt;&gt;""),--ISNUMBER(SEARCH(" "&amp;AM18:AM1500&amp;" ",Q49)))&gt;0,AG17,"")))</f>
        <v/>
      </c>
      <c r="AH49" s="964" t="str" cm="1">
        <f t="array" ref="AH49">IF(N49="","",IF(R49&lt;&gt;"","",IF(SUMPRODUCT(--(AN18:AN1500=AH17),--(AM18:AM1500&lt;&gt;""),--ISNUMBER(SEARCH(" "&amp;AM18:AM1500&amp;" ",Q49)))&gt;0,AH17,"")))</f>
        <v/>
      </c>
      <c r="AI49" s="964" t="str" cm="1">
        <f t="array" ref="AI49">IF(N49="","",IF(R49&lt;&gt;"","",IF(SUMPRODUCT(--(AN18:AN1500=AI17),--(AM18:AM1500&lt;&gt;""),--ISNUMBER(SEARCH(" "&amp;AM18:AM1500&amp;" ",Q49)))&gt;0,AI17,"")))</f>
        <v/>
      </c>
      <c r="AJ49" s="964" t="str" cm="1">
        <f t="array" ref="AJ49">IF(N49="","",IF(R49&lt;&gt;"","",IF(SUMPRODUCT(--(AN18:AN1500=AJ17),--(AM18:AM1500&lt;&gt;""),--ISNUMBER(SEARCH(" "&amp;AM18:AM1500&amp;" ",Q49)))&gt;0,AJ17,"")))</f>
        <v/>
      </c>
      <c r="AK49" s="964" t="str" cm="1">
        <f t="array" ref="AK49">IF(N49="","",IF(T49&lt;&gt;"",AK17,IF(S49&lt;&gt;"","",IF(R49&lt;&gt;"","",IF(SUMPRODUCT(--(AN18:AN1500=AK17),--(AM18:AM1500&lt;&gt;""),--ISNUMBER(SEARCH(" "&amp;AM18:AM1500&amp;" ",Q49)))&gt;0,AK17,"")))))</f>
        <v/>
      </c>
      <c r="AM49" s="964" t="s">
        <v>61</v>
      </c>
      <c r="AN49" s="964" t="s">
        <v>1963</v>
      </c>
      <c r="AP49" s="964" t="s">
        <v>2086</v>
      </c>
      <c r="AQ49" s="964" t="s">
        <v>2084</v>
      </c>
      <c r="AR49" s="964" t="s">
        <v>1983</v>
      </c>
      <c r="AT49" s="964"/>
      <c r="AU49" s="964"/>
      <c r="AV49" s="964"/>
      <c r="BA49" s="1" t="s">
        <v>994</v>
      </c>
      <c r="BN49" s="49">
        <v>1</v>
      </c>
    </row>
    <row r="50" spans="1:66" ht="35.1" customHeight="1">
      <c r="A50" s="957" t="str">
        <f>IF(B50="","",COUNTIF(B18:B50,"&lt;&gt;"))</f>
        <v/>
      </c>
      <c r="B50" s="958"/>
      <c r="C50" s="974" t="str">
        <f t="shared" si="12"/>
        <v/>
      </c>
      <c r="D50" s="975" t="str">
        <f t="shared" si="0"/>
        <v/>
      </c>
      <c r="E50" s="961" t="str">
        <f t="shared" si="1"/>
        <v/>
      </c>
      <c r="F50" s="962" t="str">
        <f t="shared" si="2"/>
        <v/>
      </c>
      <c r="G50" s="963" t="str">
        <f>IF(H50="","",COUNTIF(H18:H50,"&lt;&gt;"))</f>
        <v/>
      </c>
      <c r="H50" s="958" t="str" cm="1">
        <f t="array" ref="H50">IF(L50="","",IF(LEN(L50)&lt;=MAX(10,G13),L50,IFERROR(LEFT(L50,LOOKUP(2,1/(MID(L50,ROW(1:500),1)=" ")/(ROW(1:500)&lt;=MAX(10,G13)),ROW(1:500))-1),LEFT(L50,MAX(10,G13)))))</f>
        <v/>
      </c>
      <c r="I50" s="963" t="str">
        <f t="shared" si="3"/>
        <v/>
      </c>
      <c r="J50" s="963" t="str">
        <f t="shared" si="4"/>
        <v/>
      </c>
      <c r="K50" s="964" t="str">
        <f>IF(M49&lt;&gt;"",K49,IF(K49&lt;MAX(A18:A317),K49+1,""))</f>
        <v/>
      </c>
      <c r="L50" s="965" t="str">
        <f>IF(K50="","",IF(M49&lt;&gt;"",M49,INDEX(E18:E317,MATCH(K50,A18:A317,0))))</f>
        <v/>
      </c>
      <c r="M50" s="965" t="str">
        <f t="shared" si="5"/>
        <v/>
      </c>
      <c r="N50" s="966" t="str">
        <f t="shared" si="6"/>
        <v/>
      </c>
      <c r="O50" s="967" t="str">
        <f t="shared" si="7"/>
        <v/>
      </c>
      <c r="P50" s="967" t="str">
        <f t="shared" si="8"/>
        <v/>
      </c>
      <c r="Q50" s="966" t="str">
        <f t="shared" si="9"/>
        <v/>
      </c>
      <c r="R50" s="967" t="str">
        <f>IF(N50="","",IF(COUNTIF(AP18:AP300,TRIM(Q50))&gt;0,"EXCLUSION EXACTE",""))</f>
        <v/>
      </c>
      <c r="S50" s="967" t="str" cm="1">
        <f t="array" ref="S50">IF(N50="","",IF(SUMPRODUCT(--(AP18:AP300&lt;&gt;""),--ISNUMBER(SEARCH(" "&amp;AP18:AP300&amp;" ",Q50)))&gt;0,"BLOQUE MOLLUSQUES",""))</f>
        <v/>
      </c>
      <c r="T50" s="967" t="str" cm="1">
        <f t="array" ref="T50">IF(N50="","",IF(SUMPRODUCT(--(AT18:AT300&lt;&gt;""),--ISNUMBER(SEARCH(" "&amp;AT18:AT300&amp;" ",Q50)))&gt;0,"FORCE MOLLUSQUES",""))</f>
        <v/>
      </c>
      <c r="U50" s="966" t="str">
        <f t="shared" si="10"/>
        <v/>
      </c>
      <c r="V50" s="966" t="str">
        <f t="shared" si="13"/>
        <v/>
      </c>
      <c r="W50" s="967" t="str">
        <f t="shared" si="11"/>
        <v/>
      </c>
      <c r="X50" s="967" t="str" cm="1">
        <f t="array" ref="X50">IF(N50="","",IF(R50&lt;&gt;"","",IF(SUMPRODUCT(--(AN18:AN1500=X17),--(AM18:AM1500&lt;&gt;""),--ISNUMBER(SEARCH(" "&amp;AM18:AM1500&amp;" ",Q50)))&gt;0,X17,"")))</f>
        <v/>
      </c>
      <c r="Y50" s="967" t="str" cm="1">
        <f t="array" ref="Y50">IF(N50="","",IF(R50&lt;&gt;"","",IF(SUMPRODUCT(--(AN18:AN1500=Y17),--(AM18:AM1500&lt;&gt;""),--ISNUMBER(SEARCH(" "&amp;AM18:AM1500&amp;" ",Q50)))&gt;0,Y17,"")))</f>
        <v/>
      </c>
      <c r="Z50" s="967" t="str" cm="1">
        <f t="array" ref="Z50">IF(N50="","",IF(R50&lt;&gt;"","",IF(SUMPRODUCT(--(AN18:AN1500=Z17),--(AM18:AM1500&lt;&gt;""),--ISNUMBER(SEARCH(" "&amp;AM18:AM1500&amp;" ",Q50)))&gt;0,Z17,"")))</f>
        <v/>
      </c>
      <c r="AA50" s="967" t="str" cm="1">
        <f t="array" ref="AA50">IF(N50="","",IF(R50&lt;&gt;"","",IF(SUMPRODUCT(--(AN18:AN1500=AA17),--(AM18:AM1500&lt;&gt;""),--ISNUMBER(SEARCH(" "&amp;AM18:AM1500&amp;" ",Q50)))&gt;0,AA17,"")))</f>
        <v/>
      </c>
      <c r="AB50" s="967" t="str" cm="1">
        <f t="array" ref="AB50">IF(N50="","",IF(R50&lt;&gt;"","",IF(SUMPRODUCT(--(AN18:AN1500=AB17),--(AM18:AM1500&lt;&gt;""),--ISNUMBER(SEARCH(" "&amp;AM18:AM1500&amp;" ",Q50)))&gt;0,AB17,"")))</f>
        <v/>
      </c>
      <c r="AC50" s="967" t="str" cm="1">
        <f t="array" ref="AC50">IF(N50="","",IF(R50&lt;&gt;"","",IF(SUMPRODUCT(--(AN18:AN1500=AC17),--(AM18:AM1500&lt;&gt;""),--ISNUMBER(SEARCH(" "&amp;AM18:AM1500&amp;" ",Q50)))&gt;0,AC17,"")))</f>
        <v/>
      </c>
      <c r="AD50" s="967" t="str" cm="1">
        <f t="array" ref="AD50">IF(N50="","",IF(R50&lt;&gt;"","",IF(SUMPRODUCT(--(AN18:AN1500=AD17),--(AM18:AM1500&lt;&gt;""),--ISNUMBER(SEARCH(" "&amp;AM18:AM1500&amp;" ",Q50)))&gt;0,AD17,"")))</f>
        <v/>
      </c>
      <c r="AE50" s="967" t="str" cm="1">
        <f t="array" ref="AE50">IF(N50="","",IF(R50&lt;&gt;"","",IF(SUMPRODUCT(--(AN18:AN1500=AE17),--(AM18:AM1500&lt;&gt;""),--ISNUMBER(SEARCH(" "&amp;AM18:AM1500&amp;" ",Q50)))&gt;0,AE17,"")))</f>
        <v/>
      </c>
      <c r="AF50" s="967" t="str" cm="1">
        <f t="array" ref="AF50">IF(N50="","",IF(R50&lt;&gt;"","",IF(SUMPRODUCT(--(AN18:AN1500=AF17),--(AM18:AM1500&lt;&gt;""),--ISNUMBER(SEARCH(" "&amp;AM18:AM1500&amp;" ",Q50)))&gt;0,AF17,"")))</f>
        <v/>
      </c>
      <c r="AG50" s="967" t="str" cm="1">
        <f t="array" ref="AG50">IF(N50="","",IF(R50&lt;&gt;"","",IF(SUMPRODUCT(--(AN18:AN1500=AG17),--(AM18:AM1500&lt;&gt;""),--ISNUMBER(SEARCH(" "&amp;AM18:AM1500&amp;" ",Q50)))&gt;0,AG17,"")))</f>
        <v/>
      </c>
      <c r="AH50" s="967" t="str" cm="1">
        <f t="array" ref="AH50">IF(N50="","",IF(R50&lt;&gt;"","",IF(SUMPRODUCT(--(AN18:AN1500=AH17),--(AM18:AM1500&lt;&gt;""),--ISNUMBER(SEARCH(" "&amp;AM18:AM1500&amp;" ",Q50)))&gt;0,AH17,"")))</f>
        <v/>
      </c>
      <c r="AI50" s="967" t="str" cm="1">
        <f t="array" ref="AI50">IF(N50="","",IF(R50&lt;&gt;"","",IF(SUMPRODUCT(--(AN18:AN1500=AI17),--(AM18:AM1500&lt;&gt;""),--ISNUMBER(SEARCH(" "&amp;AM18:AM1500&amp;" ",Q50)))&gt;0,AI17,"")))</f>
        <v/>
      </c>
      <c r="AJ50" s="967" t="str" cm="1">
        <f t="array" ref="AJ50">IF(N50="","",IF(R50&lt;&gt;"","",IF(SUMPRODUCT(--(AN18:AN1500=AJ17),--(AM18:AM1500&lt;&gt;""),--ISNUMBER(SEARCH(" "&amp;AM18:AM1500&amp;" ",Q50)))&gt;0,AJ17,"")))</f>
        <v/>
      </c>
      <c r="AK50" s="967" t="str" cm="1">
        <f t="array" ref="AK50">IF(N50="","",IF(T50&lt;&gt;"",AK17,IF(S50&lt;&gt;"","",IF(R50&lt;&gt;"","",IF(SUMPRODUCT(--(AN18:AN1500=AK17),--(AM18:AM1500&lt;&gt;""),--ISNUMBER(SEARCH(" "&amp;AM18:AM1500&amp;" ",Q50)))&gt;0,AK17,"")))))</f>
        <v/>
      </c>
      <c r="AM50" s="968" t="s">
        <v>2087</v>
      </c>
      <c r="AN50" s="968" t="s">
        <v>1963</v>
      </c>
      <c r="AP50" s="969" t="s">
        <v>2088</v>
      </c>
      <c r="AQ50" s="969" t="s">
        <v>2084</v>
      </c>
      <c r="AR50" s="969" t="s">
        <v>1983</v>
      </c>
      <c r="AT50" s="964"/>
      <c r="AU50" s="964"/>
      <c r="AV50" s="964"/>
      <c r="BA50" s="1" t="s">
        <v>2089</v>
      </c>
      <c r="BN50" s="49">
        <v>1</v>
      </c>
    </row>
    <row r="51" spans="1:66" ht="35.1" customHeight="1">
      <c r="A51" s="973" t="str">
        <f>IF(B51="","",COUNTIF(B18:B51,"&lt;&gt;"))</f>
        <v/>
      </c>
      <c r="B51" s="965"/>
      <c r="C51" s="974" t="str">
        <f t="shared" si="12"/>
        <v/>
      </c>
      <c r="D51" s="975" t="str">
        <f t="shared" si="0"/>
        <v/>
      </c>
      <c r="E51" s="976" t="str">
        <f t="shared" si="1"/>
        <v/>
      </c>
      <c r="F51" s="977" t="str">
        <f t="shared" si="2"/>
        <v/>
      </c>
      <c r="G51" s="964" t="str">
        <f>IF(H51="","",COUNTIF(H18:H51,"&lt;&gt;"))</f>
        <v/>
      </c>
      <c r="H51" s="965" t="str" cm="1">
        <f t="array" ref="H51">IF(L51="","",IF(LEN(L51)&lt;=MAX(10,G13),L51,IFERROR(LEFT(L51,LOOKUP(2,1/(MID(L51,ROW(1:500),1)=" ")/(ROW(1:500)&lt;=MAX(10,G13)),ROW(1:500))-1),LEFT(L51,MAX(10,G13)))))</f>
        <v/>
      </c>
      <c r="I51" s="964" t="str">
        <f t="shared" si="3"/>
        <v/>
      </c>
      <c r="J51" s="964" t="str">
        <f t="shared" si="4"/>
        <v/>
      </c>
      <c r="K51" s="964" t="str">
        <f>IF(M50&lt;&gt;"",K50,IF(K50&lt;MAX(A18:A317),K50+1,""))</f>
        <v/>
      </c>
      <c r="L51" s="965" t="str">
        <f>IF(K51="","",IF(M50&lt;&gt;"",M50,INDEX(E18:E317,MATCH(K51,A18:A317,0))))</f>
        <v/>
      </c>
      <c r="M51" s="965" t="str">
        <f t="shared" si="5"/>
        <v/>
      </c>
      <c r="N51" s="965" t="str">
        <f t="shared" si="6"/>
        <v/>
      </c>
      <c r="O51" s="964" t="str">
        <f t="shared" si="7"/>
        <v/>
      </c>
      <c r="P51" s="964" t="str">
        <f t="shared" si="8"/>
        <v/>
      </c>
      <c r="Q51" s="965" t="str">
        <f t="shared" si="9"/>
        <v/>
      </c>
      <c r="R51" s="964" t="str">
        <f>IF(N51="","",IF(COUNTIF(AP18:AP300,TRIM(Q51))&gt;0,"EXCLUSION EXACTE",""))</f>
        <v/>
      </c>
      <c r="S51" s="964" t="str" cm="1">
        <f t="array" ref="S51">IF(N51="","",IF(SUMPRODUCT(--(AP18:AP300&lt;&gt;""),--ISNUMBER(SEARCH(" "&amp;AP18:AP300&amp;" ",Q51)))&gt;0,"BLOQUE MOLLUSQUES",""))</f>
        <v/>
      </c>
      <c r="T51" s="964" t="str" cm="1">
        <f t="array" ref="T51">IF(N51="","",IF(SUMPRODUCT(--(AT18:AT300&lt;&gt;""),--ISNUMBER(SEARCH(" "&amp;AT18:AT300&amp;" ",Q51)))&gt;0,"FORCE MOLLUSQUES",""))</f>
        <v/>
      </c>
      <c r="U51" s="965" t="str">
        <f t="shared" si="10"/>
        <v/>
      </c>
      <c r="V51" s="965" t="str">
        <f t="shared" si="13"/>
        <v/>
      </c>
      <c r="W51" s="964" t="str">
        <f t="shared" si="11"/>
        <v/>
      </c>
      <c r="X51" s="964" t="str" cm="1">
        <f t="array" ref="X51">IF(N51="","",IF(R51&lt;&gt;"","",IF(SUMPRODUCT(--(AN18:AN1500=X17),--(AM18:AM1500&lt;&gt;""),--ISNUMBER(SEARCH(" "&amp;AM18:AM1500&amp;" ",Q51)))&gt;0,X17,"")))</f>
        <v/>
      </c>
      <c r="Y51" s="964" t="str" cm="1">
        <f t="array" ref="Y51">IF(N51="","",IF(R51&lt;&gt;"","",IF(SUMPRODUCT(--(AN18:AN1500=Y17),--(AM18:AM1500&lt;&gt;""),--ISNUMBER(SEARCH(" "&amp;AM18:AM1500&amp;" ",Q51)))&gt;0,Y17,"")))</f>
        <v/>
      </c>
      <c r="Z51" s="964" t="str" cm="1">
        <f t="array" ref="Z51">IF(N51="","",IF(R51&lt;&gt;"","",IF(SUMPRODUCT(--(AN18:AN1500=Z17),--(AM18:AM1500&lt;&gt;""),--ISNUMBER(SEARCH(" "&amp;AM18:AM1500&amp;" ",Q51)))&gt;0,Z17,"")))</f>
        <v/>
      </c>
      <c r="AA51" s="964" t="str" cm="1">
        <f t="array" ref="AA51">IF(N51="","",IF(R51&lt;&gt;"","",IF(SUMPRODUCT(--(AN18:AN1500=AA17),--(AM18:AM1500&lt;&gt;""),--ISNUMBER(SEARCH(" "&amp;AM18:AM1500&amp;" ",Q51)))&gt;0,AA17,"")))</f>
        <v/>
      </c>
      <c r="AB51" s="964" t="str" cm="1">
        <f t="array" ref="AB51">IF(N51="","",IF(R51&lt;&gt;"","",IF(SUMPRODUCT(--(AN18:AN1500=AB17),--(AM18:AM1500&lt;&gt;""),--ISNUMBER(SEARCH(" "&amp;AM18:AM1500&amp;" ",Q51)))&gt;0,AB17,"")))</f>
        <v/>
      </c>
      <c r="AC51" s="964" t="str" cm="1">
        <f t="array" ref="AC51">IF(N51="","",IF(R51&lt;&gt;"","",IF(SUMPRODUCT(--(AN18:AN1500=AC17),--(AM18:AM1500&lt;&gt;""),--ISNUMBER(SEARCH(" "&amp;AM18:AM1500&amp;" ",Q51)))&gt;0,AC17,"")))</f>
        <v/>
      </c>
      <c r="AD51" s="964" t="str" cm="1">
        <f t="array" ref="AD51">IF(N51="","",IF(R51&lt;&gt;"","",IF(SUMPRODUCT(--(AN18:AN1500=AD17),--(AM18:AM1500&lt;&gt;""),--ISNUMBER(SEARCH(" "&amp;AM18:AM1500&amp;" ",Q51)))&gt;0,AD17,"")))</f>
        <v/>
      </c>
      <c r="AE51" s="964" t="str" cm="1">
        <f t="array" ref="AE51">IF(N51="","",IF(R51&lt;&gt;"","",IF(SUMPRODUCT(--(AN18:AN1500=AE17),--(AM18:AM1500&lt;&gt;""),--ISNUMBER(SEARCH(" "&amp;AM18:AM1500&amp;" ",Q51)))&gt;0,AE17,"")))</f>
        <v/>
      </c>
      <c r="AF51" s="964" t="str" cm="1">
        <f t="array" ref="AF51">IF(N51="","",IF(R51&lt;&gt;"","",IF(SUMPRODUCT(--(AN18:AN1500=AF17),--(AM18:AM1500&lt;&gt;""),--ISNUMBER(SEARCH(" "&amp;AM18:AM1500&amp;" ",Q51)))&gt;0,AF17,"")))</f>
        <v/>
      </c>
      <c r="AG51" s="964" t="str" cm="1">
        <f t="array" ref="AG51">IF(N51="","",IF(R51&lt;&gt;"","",IF(SUMPRODUCT(--(AN18:AN1500=AG17),--(AM18:AM1500&lt;&gt;""),--ISNUMBER(SEARCH(" "&amp;AM18:AM1500&amp;" ",Q51)))&gt;0,AG17,"")))</f>
        <v/>
      </c>
      <c r="AH51" s="964" t="str" cm="1">
        <f t="array" ref="AH51">IF(N51="","",IF(R51&lt;&gt;"","",IF(SUMPRODUCT(--(AN18:AN1500=AH17),--(AM18:AM1500&lt;&gt;""),--ISNUMBER(SEARCH(" "&amp;AM18:AM1500&amp;" ",Q51)))&gt;0,AH17,"")))</f>
        <v/>
      </c>
      <c r="AI51" s="964" t="str" cm="1">
        <f t="array" ref="AI51">IF(N51="","",IF(R51&lt;&gt;"","",IF(SUMPRODUCT(--(AN18:AN1500=AI17),--(AM18:AM1500&lt;&gt;""),--ISNUMBER(SEARCH(" "&amp;AM18:AM1500&amp;" ",Q51)))&gt;0,AI17,"")))</f>
        <v/>
      </c>
      <c r="AJ51" s="964" t="str" cm="1">
        <f t="array" ref="AJ51">IF(N51="","",IF(R51&lt;&gt;"","",IF(SUMPRODUCT(--(AN18:AN1500=AJ17),--(AM18:AM1500&lt;&gt;""),--ISNUMBER(SEARCH(" "&amp;AM18:AM1500&amp;" ",Q51)))&gt;0,AJ17,"")))</f>
        <v/>
      </c>
      <c r="AK51" s="964" t="str" cm="1">
        <f t="array" ref="AK51">IF(N51="","",IF(T51&lt;&gt;"",AK17,IF(S51&lt;&gt;"","",IF(R51&lt;&gt;"","",IF(SUMPRODUCT(--(AN18:AN1500=AK17),--(AM18:AM1500&lt;&gt;""),--ISNUMBER(SEARCH(" "&amp;AM18:AM1500&amp;" ",Q51)))&gt;0,AK17,"")))))</f>
        <v/>
      </c>
      <c r="AM51" s="964" t="s">
        <v>2090</v>
      </c>
      <c r="AN51" s="964" t="s">
        <v>1963</v>
      </c>
      <c r="AP51" s="964" t="s">
        <v>2091</v>
      </c>
      <c r="AQ51" s="964" t="s">
        <v>2084</v>
      </c>
      <c r="AR51" s="964" t="s">
        <v>1983</v>
      </c>
      <c r="AT51" s="964"/>
      <c r="AU51" s="964"/>
      <c r="AV51" s="964"/>
      <c r="BA51" s="1" t="s">
        <v>996</v>
      </c>
      <c r="BN51" s="49">
        <v>1</v>
      </c>
    </row>
    <row r="52" spans="1:66" ht="35.1" customHeight="1">
      <c r="A52" s="957" t="str">
        <f>IF(B52="","",COUNTIF(B18:B52,"&lt;&gt;"))</f>
        <v/>
      </c>
      <c r="B52" s="958"/>
      <c r="C52" s="974" t="str">
        <f t="shared" si="12"/>
        <v/>
      </c>
      <c r="D52" s="975" t="str">
        <f t="shared" si="0"/>
        <v/>
      </c>
      <c r="E52" s="961" t="str">
        <f t="shared" si="1"/>
        <v/>
      </c>
      <c r="F52" s="962" t="str">
        <f t="shared" si="2"/>
        <v/>
      </c>
      <c r="G52" s="963" t="str">
        <f>IF(H52="","",COUNTIF(H18:H52,"&lt;&gt;"))</f>
        <v/>
      </c>
      <c r="H52" s="958" t="str" cm="1">
        <f t="array" ref="H52">IF(L52="","",IF(LEN(L52)&lt;=MAX(10,G13),L52,IFERROR(LEFT(L52,LOOKUP(2,1/(MID(L52,ROW(1:500),1)=" ")/(ROW(1:500)&lt;=MAX(10,G13)),ROW(1:500))-1),LEFT(L52,MAX(10,G13)))))</f>
        <v/>
      </c>
      <c r="I52" s="963" t="str">
        <f t="shared" si="3"/>
        <v/>
      </c>
      <c r="J52" s="963" t="str">
        <f t="shared" si="4"/>
        <v/>
      </c>
      <c r="K52" s="964" t="str">
        <f>IF(M51&lt;&gt;"",K51,IF(K51&lt;MAX(A18:A317),K51+1,""))</f>
        <v/>
      </c>
      <c r="L52" s="965" t="str">
        <f>IF(K52="","",IF(M51&lt;&gt;"",M51,INDEX(E18:E317,MATCH(K52,A18:A317,0))))</f>
        <v/>
      </c>
      <c r="M52" s="965" t="str">
        <f t="shared" si="5"/>
        <v/>
      </c>
      <c r="N52" s="966" t="str">
        <f t="shared" si="6"/>
        <v/>
      </c>
      <c r="O52" s="967" t="str">
        <f t="shared" si="7"/>
        <v/>
      </c>
      <c r="P52" s="967" t="str">
        <f t="shared" si="8"/>
        <v/>
      </c>
      <c r="Q52" s="966" t="str">
        <f t="shared" si="9"/>
        <v/>
      </c>
      <c r="R52" s="967" t="str">
        <f>IF(N52="","",IF(COUNTIF(AP18:AP300,TRIM(Q52))&gt;0,"EXCLUSION EXACTE",""))</f>
        <v/>
      </c>
      <c r="S52" s="967" t="str" cm="1">
        <f t="array" ref="S52">IF(N52="","",IF(SUMPRODUCT(--(AP18:AP300&lt;&gt;""),--ISNUMBER(SEARCH(" "&amp;AP18:AP300&amp;" ",Q52)))&gt;0,"BLOQUE MOLLUSQUES",""))</f>
        <v/>
      </c>
      <c r="T52" s="967" t="str" cm="1">
        <f t="array" ref="T52">IF(N52="","",IF(SUMPRODUCT(--(AT18:AT300&lt;&gt;""),--ISNUMBER(SEARCH(" "&amp;AT18:AT300&amp;" ",Q52)))&gt;0,"FORCE MOLLUSQUES",""))</f>
        <v/>
      </c>
      <c r="U52" s="966" t="str">
        <f t="shared" si="10"/>
        <v/>
      </c>
      <c r="V52" s="966" t="str">
        <f t="shared" si="13"/>
        <v/>
      </c>
      <c r="W52" s="967" t="str">
        <f t="shared" si="11"/>
        <v/>
      </c>
      <c r="X52" s="967" t="str" cm="1">
        <f t="array" ref="X52">IF(N52="","",IF(R52&lt;&gt;"","",IF(SUMPRODUCT(--(AN18:AN1500=X17),--(AM18:AM1500&lt;&gt;""),--ISNUMBER(SEARCH(" "&amp;AM18:AM1500&amp;" ",Q52)))&gt;0,X17,"")))</f>
        <v/>
      </c>
      <c r="Y52" s="967" t="str" cm="1">
        <f t="array" ref="Y52">IF(N52="","",IF(R52&lt;&gt;"","",IF(SUMPRODUCT(--(AN18:AN1500=Y17),--(AM18:AM1500&lt;&gt;""),--ISNUMBER(SEARCH(" "&amp;AM18:AM1500&amp;" ",Q52)))&gt;0,Y17,"")))</f>
        <v/>
      </c>
      <c r="Z52" s="967" t="str" cm="1">
        <f t="array" ref="Z52">IF(N52="","",IF(R52&lt;&gt;"","",IF(SUMPRODUCT(--(AN18:AN1500=Z17),--(AM18:AM1500&lt;&gt;""),--ISNUMBER(SEARCH(" "&amp;AM18:AM1500&amp;" ",Q52)))&gt;0,Z17,"")))</f>
        <v/>
      </c>
      <c r="AA52" s="967" t="str" cm="1">
        <f t="array" ref="AA52">IF(N52="","",IF(R52&lt;&gt;"","",IF(SUMPRODUCT(--(AN18:AN1500=AA17),--(AM18:AM1500&lt;&gt;""),--ISNUMBER(SEARCH(" "&amp;AM18:AM1500&amp;" ",Q52)))&gt;0,AA17,"")))</f>
        <v/>
      </c>
      <c r="AB52" s="967" t="str" cm="1">
        <f t="array" ref="AB52">IF(N52="","",IF(R52&lt;&gt;"","",IF(SUMPRODUCT(--(AN18:AN1500=AB17),--(AM18:AM1500&lt;&gt;""),--ISNUMBER(SEARCH(" "&amp;AM18:AM1500&amp;" ",Q52)))&gt;0,AB17,"")))</f>
        <v/>
      </c>
      <c r="AC52" s="967" t="str" cm="1">
        <f t="array" ref="AC52">IF(N52="","",IF(R52&lt;&gt;"","",IF(SUMPRODUCT(--(AN18:AN1500=AC17),--(AM18:AM1500&lt;&gt;""),--ISNUMBER(SEARCH(" "&amp;AM18:AM1500&amp;" ",Q52)))&gt;0,AC17,"")))</f>
        <v/>
      </c>
      <c r="AD52" s="967" t="str" cm="1">
        <f t="array" ref="AD52">IF(N52="","",IF(R52&lt;&gt;"","",IF(SUMPRODUCT(--(AN18:AN1500=AD17),--(AM18:AM1500&lt;&gt;""),--ISNUMBER(SEARCH(" "&amp;AM18:AM1500&amp;" ",Q52)))&gt;0,AD17,"")))</f>
        <v/>
      </c>
      <c r="AE52" s="967" t="str" cm="1">
        <f t="array" ref="AE52">IF(N52="","",IF(R52&lt;&gt;"","",IF(SUMPRODUCT(--(AN18:AN1500=AE17),--(AM18:AM1500&lt;&gt;""),--ISNUMBER(SEARCH(" "&amp;AM18:AM1500&amp;" ",Q52)))&gt;0,AE17,"")))</f>
        <v/>
      </c>
      <c r="AF52" s="967" t="str" cm="1">
        <f t="array" ref="AF52">IF(N52="","",IF(R52&lt;&gt;"","",IF(SUMPRODUCT(--(AN18:AN1500=AF17),--(AM18:AM1500&lt;&gt;""),--ISNUMBER(SEARCH(" "&amp;AM18:AM1500&amp;" ",Q52)))&gt;0,AF17,"")))</f>
        <v/>
      </c>
      <c r="AG52" s="967" t="str" cm="1">
        <f t="array" ref="AG52">IF(N52="","",IF(R52&lt;&gt;"","",IF(SUMPRODUCT(--(AN18:AN1500=AG17),--(AM18:AM1500&lt;&gt;""),--ISNUMBER(SEARCH(" "&amp;AM18:AM1500&amp;" ",Q52)))&gt;0,AG17,"")))</f>
        <v/>
      </c>
      <c r="AH52" s="967" t="str" cm="1">
        <f t="array" ref="AH52">IF(N52="","",IF(R52&lt;&gt;"","",IF(SUMPRODUCT(--(AN18:AN1500=AH17),--(AM18:AM1500&lt;&gt;""),--ISNUMBER(SEARCH(" "&amp;AM18:AM1500&amp;" ",Q52)))&gt;0,AH17,"")))</f>
        <v/>
      </c>
      <c r="AI52" s="967" t="str" cm="1">
        <f t="array" ref="AI52">IF(N52="","",IF(R52&lt;&gt;"","",IF(SUMPRODUCT(--(AN18:AN1500=AI17),--(AM18:AM1500&lt;&gt;""),--ISNUMBER(SEARCH(" "&amp;AM18:AM1500&amp;" ",Q52)))&gt;0,AI17,"")))</f>
        <v/>
      </c>
      <c r="AJ52" s="967" t="str" cm="1">
        <f t="array" ref="AJ52">IF(N52="","",IF(R52&lt;&gt;"","",IF(SUMPRODUCT(--(AN18:AN1500=AJ17),--(AM18:AM1500&lt;&gt;""),--ISNUMBER(SEARCH(" "&amp;AM18:AM1500&amp;" ",Q52)))&gt;0,AJ17,"")))</f>
        <v/>
      </c>
      <c r="AK52" s="967" t="str" cm="1">
        <f t="array" ref="AK52">IF(N52="","",IF(T52&lt;&gt;"",AK17,IF(S52&lt;&gt;"","",IF(R52&lt;&gt;"","",IF(SUMPRODUCT(--(AN18:AN1500=AK17),--(AM18:AM1500&lt;&gt;""),--ISNUMBER(SEARCH(" "&amp;AM18:AM1500&amp;" ",Q52)))&gt;0,AK17,"")))))</f>
        <v/>
      </c>
      <c r="AM52" s="968" t="s">
        <v>83</v>
      </c>
      <c r="AN52" s="968" t="s">
        <v>1963</v>
      </c>
      <c r="AP52" s="969" t="s">
        <v>2092</v>
      </c>
      <c r="AQ52" s="969" t="s">
        <v>2084</v>
      </c>
      <c r="AR52" s="969" t="s">
        <v>1983</v>
      </c>
      <c r="AT52" s="964"/>
      <c r="AU52" s="964"/>
      <c r="AV52" s="964"/>
      <c r="BA52" s="1" t="s">
        <v>997</v>
      </c>
      <c r="BN52" s="49">
        <v>1</v>
      </c>
    </row>
    <row r="53" spans="1:66" ht="35.1" customHeight="1">
      <c r="A53" s="973" t="str">
        <f>IF(B53="","",COUNTIF(B18:B53,"&lt;&gt;"))</f>
        <v/>
      </c>
      <c r="B53" s="965"/>
      <c r="C53" s="974" t="str">
        <f t="shared" si="12"/>
        <v/>
      </c>
      <c r="D53" s="975" t="str">
        <f t="shared" si="0"/>
        <v/>
      </c>
      <c r="E53" s="976" t="str">
        <f t="shared" si="1"/>
        <v/>
      </c>
      <c r="F53" s="977" t="str">
        <f t="shared" si="2"/>
        <v/>
      </c>
      <c r="G53" s="964" t="str">
        <f>IF(H53="","",COUNTIF(H18:H53,"&lt;&gt;"))</f>
        <v/>
      </c>
      <c r="H53" s="965" t="str" cm="1">
        <f t="array" ref="H53">IF(L53="","",IF(LEN(L53)&lt;=MAX(10,G13),L53,IFERROR(LEFT(L53,LOOKUP(2,1/(MID(L53,ROW(1:500),1)=" ")/(ROW(1:500)&lt;=MAX(10,G13)),ROW(1:500))-1),LEFT(L53,MAX(10,G13)))))</f>
        <v/>
      </c>
      <c r="I53" s="964" t="str">
        <f t="shared" si="3"/>
        <v/>
      </c>
      <c r="J53" s="964" t="str">
        <f t="shared" si="4"/>
        <v/>
      </c>
      <c r="K53" s="964" t="str">
        <f>IF(M52&lt;&gt;"",K52,IF(K52&lt;MAX(A18:A317),K52+1,""))</f>
        <v/>
      </c>
      <c r="L53" s="965" t="str">
        <f>IF(K53="","",IF(M52&lt;&gt;"",M52,INDEX(E18:E317,MATCH(K53,A18:A317,0))))</f>
        <v/>
      </c>
      <c r="M53" s="965" t="str">
        <f t="shared" si="5"/>
        <v/>
      </c>
      <c r="N53" s="965" t="str">
        <f t="shared" si="6"/>
        <v/>
      </c>
      <c r="O53" s="964" t="str">
        <f t="shared" si="7"/>
        <v/>
      </c>
      <c r="P53" s="964" t="str">
        <f t="shared" si="8"/>
        <v/>
      </c>
      <c r="Q53" s="965" t="str">
        <f t="shared" si="9"/>
        <v/>
      </c>
      <c r="R53" s="964" t="str">
        <f>IF(N53="","",IF(COUNTIF(AP18:AP300,TRIM(Q53))&gt;0,"EXCLUSION EXACTE",""))</f>
        <v/>
      </c>
      <c r="S53" s="964" t="str" cm="1">
        <f t="array" ref="S53">IF(N53="","",IF(SUMPRODUCT(--(AP18:AP300&lt;&gt;""),--ISNUMBER(SEARCH(" "&amp;AP18:AP300&amp;" ",Q53)))&gt;0,"BLOQUE MOLLUSQUES",""))</f>
        <v/>
      </c>
      <c r="T53" s="964" t="str" cm="1">
        <f t="array" ref="T53">IF(N53="","",IF(SUMPRODUCT(--(AT18:AT300&lt;&gt;""),--ISNUMBER(SEARCH(" "&amp;AT18:AT300&amp;" ",Q53)))&gt;0,"FORCE MOLLUSQUES",""))</f>
        <v/>
      </c>
      <c r="U53" s="965" t="str">
        <f t="shared" si="10"/>
        <v/>
      </c>
      <c r="V53" s="965" t="str">
        <f t="shared" si="13"/>
        <v/>
      </c>
      <c r="W53" s="964" t="str">
        <f t="shared" si="11"/>
        <v/>
      </c>
      <c r="X53" s="964" t="str" cm="1">
        <f t="array" ref="X53">IF(N53="","",IF(R53&lt;&gt;"","",IF(SUMPRODUCT(--(AN18:AN1500=X17),--(AM18:AM1500&lt;&gt;""),--ISNUMBER(SEARCH(" "&amp;AM18:AM1500&amp;" ",Q53)))&gt;0,X17,"")))</f>
        <v/>
      </c>
      <c r="Y53" s="964" t="str" cm="1">
        <f t="array" ref="Y53">IF(N53="","",IF(R53&lt;&gt;"","",IF(SUMPRODUCT(--(AN18:AN1500=Y17),--(AM18:AM1500&lt;&gt;""),--ISNUMBER(SEARCH(" "&amp;AM18:AM1500&amp;" ",Q53)))&gt;0,Y17,"")))</f>
        <v/>
      </c>
      <c r="Z53" s="964" t="str" cm="1">
        <f t="array" ref="Z53">IF(N53="","",IF(R53&lt;&gt;"","",IF(SUMPRODUCT(--(AN18:AN1500=Z17),--(AM18:AM1500&lt;&gt;""),--ISNUMBER(SEARCH(" "&amp;AM18:AM1500&amp;" ",Q53)))&gt;0,Z17,"")))</f>
        <v/>
      </c>
      <c r="AA53" s="964" t="str" cm="1">
        <f t="array" ref="AA53">IF(N53="","",IF(R53&lt;&gt;"","",IF(SUMPRODUCT(--(AN18:AN1500=AA17),--(AM18:AM1500&lt;&gt;""),--ISNUMBER(SEARCH(" "&amp;AM18:AM1500&amp;" ",Q53)))&gt;0,AA17,"")))</f>
        <v/>
      </c>
      <c r="AB53" s="964" t="str" cm="1">
        <f t="array" ref="AB53">IF(N53="","",IF(R53&lt;&gt;"","",IF(SUMPRODUCT(--(AN18:AN1500=AB17),--(AM18:AM1500&lt;&gt;""),--ISNUMBER(SEARCH(" "&amp;AM18:AM1500&amp;" ",Q53)))&gt;0,AB17,"")))</f>
        <v/>
      </c>
      <c r="AC53" s="964" t="str" cm="1">
        <f t="array" ref="AC53">IF(N53="","",IF(R53&lt;&gt;"","",IF(SUMPRODUCT(--(AN18:AN1500=AC17),--(AM18:AM1500&lt;&gt;""),--ISNUMBER(SEARCH(" "&amp;AM18:AM1500&amp;" ",Q53)))&gt;0,AC17,"")))</f>
        <v/>
      </c>
      <c r="AD53" s="964" t="str" cm="1">
        <f t="array" ref="AD53">IF(N53="","",IF(R53&lt;&gt;"","",IF(SUMPRODUCT(--(AN18:AN1500=AD17),--(AM18:AM1500&lt;&gt;""),--ISNUMBER(SEARCH(" "&amp;AM18:AM1500&amp;" ",Q53)))&gt;0,AD17,"")))</f>
        <v/>
      </c>
      <c r="AE53" s="964" t="str" cm="1">
        <f t="array" ref="AE53">IF(N53="","",IF(R53&lt;&gt;"","",IF(SUMPRODUCT(--(AN18:AN1500=AE17),--(AM18:AM1500&lt;&gt;""),--ISNUMBER(SEARCH(" "&amp;AM18:AM1500&amp;" ",Q53)))&gt;0,AE17,"")))</f>
        <v/>
      </c>
      <c r="AF53" s="964" t="str" cm="1">
        <f t="array" ref="AF53">IF(N53="","",IF(R53&lt;&gt;"","",IF(SUMPRODUCT(--(AN18:AN1500=AF17),--(AM18:AM1500&lt;&gt;""),--ISNUMBER(SEARCH(" "&amp;AM18:AM1500&amp;" ",Q53)))&gt;0,AF17,"")))</f>
        <v/>
      </c>
      <c r="AG53" s="964" t="str" cm="1">
        <f t="array" ref="AG53">IF(N53="","",IF(R53&lt;&gt;"","",IF(SUMPRODUCT(--(AN18:AN1500=AG17),--(AM18:AM1500&lt;&gt;""),--ISNUMBER(SEARCH(" "&amp;AM18:AM1500&amp;" ",Q53)))&gt;0,AG17,"")))</f>
        <v/>
      </c>
      <c r="AH53" s="964" t="str" cm="1">
        <f t="array" ref="AH53">IF(N53="","",IF(R53&lt;&gt;"","",IF(SUMPRODUCT(--(AN18:AN1500=AH17),--(AM18:AM1500&lt;&gt;""),--ISNUMBER(SEARCH(" "&amp;AM18:AM1500&amp;" ",Q53)))&gt;0,AH17,"")))</f>
        <v/>
      </c>
      <c r="AI53" s="964" t="str" cm="1">
        <f t="array" ref="AI53">IF(N53="","",IF(R53&lt;&gt;"","",IF(SUMPRODUCT(--(AN18:AN1500=AI17),--(AM18:AM1500&lt;&gt;""),--ISNUMBER(SEARCH(" "&amp;AM18:AM1500&amp;" ",Q53)))&gt;0,AI17,"")))</f>
        <v/>
      </c>
      <c r="AJ53" s="964" t="str" cm="1">
        <f t="array" ref="AJ53">IF(N53="","",IF(R53&lt;&gt;"","",IF(SUMPRODUCT(--(AN18:AN1500=AJ17),--(AM18:AM1500&lt;&gt;""),--ISNUMBER(SEARCH(" "&amp;AM18:AM1500&amp;" ",Q53)))&gt;0,AJ17,"")))</f>
        <v/>
      </c>
      <c r="AK53" s="964" t="str" cm="1">
        <f t="array" ref="AK53">IF(N53="","",IF(T53&lt;&gt;"",AK17,IF(S53&lt;&gt;"","",IF(R53&lt;&gt;"","",IF(SUMPRODUCT(--(AN18:AN1500=AK17),--(AM18:AM1500&lt;&gt;""),--ISNUMBER(SEARCH(" "&amp;AM18:AM1500&amp;" ",Q53)))&gt;0,AK17,"")))))</f>
        <v/>
      </c>
      <c r="AM53" s="964" t="s">
        <v>0</v>
      </c>
      <c r="AN53" s="964" t="s">
        <v>1963</v>
      </c>
      <c r="AP53" s="964" t="s">
        <v>2093</v>
      </c>
      <c r="AQ53" s="964" t="s">
        <v>2084</v>
      </c>
      <c r="AR53" s="964" t="s">
        <v>1983</v>
      </c>
      <c r="AT53" s="964"/>
      <c r="AU53" s="964"/>
      <c r="AV53" s="964"/>
      <c r="BA53" s="1" t="s">
        <v>990</v>
      </c>
      <c r="BN53" s="49">
        <v>1</v>
      </c>
    </row>
    <row r="54" spans="1:66" ht="35.1" customHeight="1">
      <c r="A54" s="957" t="str">
        <f>IF(B54="","",COUNTIF(B18:B54,"&lt;&gt;"))</f>
        <v/>
      </c>
      <c r="B54" s="958"/>
      <c r="C54" s="974" t="str">
        <f t="shared" si="12"/>
        <v/>
      </c>
      <c r="D54" s="975" t="str">
        <f t="shared" si="0"/>
        <v/>
      </c>
      <c r="E54" s="961" t="str">
        <f t="shared" si="1"/>
        <v/>
      </c>
      <c r="F54" s="962" t="str">
        <f t="shared" si="2"/>
        <v/>
      </c>
      <c r="G54" s="963" t="str">
        <f>IF(H54="","",COUNTIF(H18:H54,"&lt;&gt;"))</f>
        <v/>
      </c>
      <c r="H54" s="958" t="str" cm="1">
        <f t="array" ref="H54">IF(L54="","",IF(LEN(L54)&lt;=MAX(10,G13),L54,IFERROR(LEFT(L54,LOOKUP(2,1/(MID(L54,ROW(1:500),1)=" ")/(ROW(1:500)&lt;=MAX(10,G13)),ROW(1:500))-1),LEFT(L54,MAX(10,G13)))))</f>
        <v/>
      </c>
      <c r="I54" s="963" t="str">
        <f t="shared" si="3"/>
        <v/>
      </c>
      <c r="J54" s="963" t="str">
        <f t="shared" si="4"/>
        <v/>
      </c>
      <c r="K54" s="964" t="str">
        <f>IF(M53&lt;&gt;"",K53,IF(K53&lt;MAX(A18:A317),K53+1,""))</f>
        <v/>
      </c>
      <c r="L54" s="965" t="str">
        <f>IF(K54="","",IF(M53&lt;&gt;"",M53,INDEX(E18:E317,MATCH(K54,A18:A317,0))))</f>
        <v/>
      </c>
      <c r="M54" s="965" t="str">
        <f t="shared" si="5"/>
        <v/>
      </c>
      <c r="N54" s="966" t="str">
        <f t="shared" si="6"/>
        <v/>
      </c>
      <c r="O54" s="967" t="str">
        <f t="shared" si="7"/>
        <v/>
      </c>
      <c r="P54" s="967" t="str">
        <f t="shared" si="8"/>
        <v/>
      </c>
      <c r="Q54" s="966" t="str">
        <f t="shared" si="9"/>
        <v/>
      </c>
      <c r="R54" s="967" t="str">
        <f>IF(N54="","",IF(COUNTIF(AP18:AP300,TRIM(Q54))&gt;0,"EXCLUSION EXACTE",""))</f>
        <v/>
      </c>
      <c r="S54" s="967" t="str" cm="1">
        <f t="array" ref="S54">IF(N54="","",IF(SUMPRODUCT(--(AP18:AP300&lt;&gt;""),--ISNUMBER(SEARCH(" "&amp;AP18:AP300&amp;" ",Q54)))&gt;0,"BLOQUE MOLLUSQUES",""))</f>
        <v/>
      </c>
      <c r="T54" s="967" t="str" cm="1">
        <f t="array" ref="T54">IF(N54="","",IF(SUMPRODUCT(--(AT18:AT300&lt;&gt;""),--ISNUMBER(SEARCH(" "&amp;AT18:AT300&amp;" ",Q54)))&gt;0,"FORCE MOLLUSQUES",""))</f>
        <v/>
      </c>
      <c r="U54" s="966" t="str">
        <f t="shared" si="10"/>
        <v/>
      </c>
      <c r="V54" s="966" t="str">
        <f t="shared" si="13"/>
        <v/>
      </c>
      <c r="W54" s="967" t="str">
        <f t="shared" si="11"/>
        <v/>
      </c>
      <c r="X54" s="967" t="str" cm="1">
        <f t="array" ref="X54">IF(N54="","",IF(R54&lt;&gt;"","",IF(SUMPRODUCT(--(AN18:AN1500=X17),--(AM18:AM1500&lt;&gt;""),--ISNUMBER(SEARCH(" "&amp;AM18:AM1500&amp;" ",Q54)))&gt;0,X17,"")))</f>
        <v/>
      </c>
      <c r="Y54" s="967" t="str" cm="1">
        <f t="array" ref="Y54">IF(N54="","",IF(R54&lt;&gt;"","",IF(SUMPRODUCT(--(AN18:AN1500=Y17),--(AM18:AM1500&lt;&gt;""),--ISNUMBER(SEARCH(" "&amp;AM18:AM1500&amp;" ",Q54)))&gt;0,Y17,"")))</f>
        <v/>
      </c>
      <c r="Z54" s="967" t="str" cm="1">
        <f t="array" ref="Z54">IF(N54="","",IF(R54&lt;&gt;"","",IF(SUMPRODUCT(--(AN18:AN1500=Z17),--(AM18:AM1500&lt;&gt;""),--ISNUMBER(SEARCH(" "&amp;AM18:AM1500&amp;" ",Q54)))&gt;0,Z17,"")))</f>
        <v/>
      </c>
      <c r="AA54" s="967" t="str" cm="1">
        <f t="array" ref="AA54">IF(N54="","",IF(R54&lt;&gt;"","",IF(SUMPRODUCT(--(AN18:AN1500=AA17),--(AM18:AM1500&lt;&gt;""),--ISNUMBER(SEARCH(" "&amp;AM18:AM1500&amp;" ",Q54)))&gt;0,AA17,"")))</f>
        <v/>
      </c>
      <c r="AB54" s="967" t="str" cm="1">
        <f t="array" ref="AB54">IF(N54="","",IF(R54&lt;&gt;"","",IF(SUMPRODUCT(--(AN18:AN1500=AB17),--(AM18:AM1500&lt;&gt;""),--ISNUMBER(SEARCH(" "&amp;AM18:AM1500&amp;" ",Q54)))&gt;0,AB17,"")))</f>
        <v/>
      </c>
      <c r="AC54" s="967" t="str" cm="1">
        <f t="array" ref="AC54">IF(N54="","",IF(R54&lt;&gt;"","",IF(SUMPRODUCT(--(AN18:AN1500=AC17),--(AM18:AM1500&lt;&gt;""),--ISNUMBER(SEARCH(" "&amp;AM18:AM1500&amp;" ",Q54)))&gt;0,AC17,"")))</f>
        <v/>
      </c>
      <c r="AD54" s="967" t="str" cm="1">
        <f t="array" ref="AD54">IF(N54="","",IF(R54&lt;&gt;"","",IF(SUMPRODUCT(--(AN18:AN1500=AD17),--(AM18:AM1500&lt;&gt;""),--ISNUMBER(SEARCH(" "&amp;AM18:AM1500&amp;" ",Q54)))&gt;0,AD17,"")))</f>
        <v/>
      </c>
      <c r="AE54" s="967" t="str" cm="1">
        <f t="array" ref="AE54">IF(N54="","",IF(R54&lt;&gt;"","",IF(SUMPRODUCT(--(AN18:AN1500=AE17),--(AM18:AM1500&lt;&gt;""),--ISNUMBER(SEARCH(" "&amp;AM18:AM1500&amp;" ",Q54)))&gt;0,AE17,"")))</f>
        <v/>
      </c>
      <c r="AF54" s="967" t="str" cm="1">
        <f t="array" ref="AF54">IF(N54="","",IF(R54&lt;&gt;"","",IF(SUMPRODUCT(--(AN18:AN1500=AF17),--(AM18:AM1500&lt;&gt;""),--ISNUMBER(SEARCH(" "&amp;AM18:AM1500&amp;" ",Q54)))&gt;0,AF17,"")))</f>
        <v/>
      </c>
      <c r="AG54" s="967" t="str" cm="1">
        <f t="array" ref="AG54">IF(N54="","",IF(R54&lt;&gt;"","",IF(SUMPRODUCT(--(AN18:AN1500=AG17),--(AM18:AM1500&lt;&gt;""),--ISNUMBER(SEARCH(" "&amp;AM18:AM1500&amp;" ",Q54)))&gt;0,AG17,"")))</f>
        <v/>
      </c>
      <c r="AH54" s="967" t="str" cm="1">
        <f t="array" ref="AH54">IF(N54="","",IF(R54&lt;&gt;"","",IF(SUMPRODUCT(--(AN18:AN1500=AH17),--(AM18:AM1500&lt;&gt;""),--ISNUMBER(SEARCH(" "&amp;AM18:AM1500&amp;" ",Q54)))&gt;0,AH17,"")))</f>
        <v/>
      </c>
      <c r="AI54" s="967" t="str" cm="1">
        <f t="array" ref="AI54">IF(N54="","",IF(R54&lt;&gt;"","",IF(SUMPRODUCT(--(AN18:AN1500=AI17),--(AM18:AM1500&lt;&gt;""),--ISNUMBER(SEARCH(" "&amp;AM18:AM1500&amp;" ",Q54)))&gt;0,AI17,"")))</f>
        <v/>
      </c>
      <c r="AJ54" s="967" t="str" cm="1">
        <f t="array" ref="AJ54">IF(N54="","",IF(R54&lt;&gt;"","",IF(SUMPRODUCT(--(AN18:AN1500=AJ17),--(AM18:AM1500&lt;&gt;""),--ISNUMBER(SEARCH(" "&amp;AM18:AM1500&amp;" ",Q54)))&gt;0,AJ17,"")))</f>
        <v/>
      </c>
      <c r="AK54" s="967" t="str" cm="1">
        <f t="array" ref="AK54">IF(N54="","",IF(T54&lt;&gt;"",AK17,IF(S54&lt;&gt;"","",IF(R54&lt;&gt;"","",IF(SUMPRODUCT(--(AN18:AN1500=AK17),--(AM18:AM1500&lt;&gt;""),--ISNUMBER(SEARCH(" "&amp;AM18:AM1500&amp;" ",Q54)))&gt;0,AK17,"")))))</f>
        <v/>
      </c>
      <c r="AM54" s="968" t="s">
        <v>197</v>
      </c>
      <c r="AN54" s="968" t="s">
        <v>1963</v>
      </c>
      <c r="AP54" s="969" t="s">
        <v>2094</v>
      </c>
      <c r="AQ54" s="969" t="s">
        <v>2084</v>
      </c>
      <c r="AR54" s="969" t="s">
        <v>1983</v>
      </c>
      <c r="AT54" s="964"/>
      <c r="AU54" s="964"/>
      <c r="AV54" s="964"/>
      <c r="BA54" s="1" t="s">
        <v>998</v>
      </c>
      <c r="BN54" s="49">
        <v>1</v>
      </c>
    </row>
    <row r="55" spans="1:66" ht="35.1" customHeight="1">
      <c r="A55" s="973" t="str">
        <f>IF(B55="","",COUNTIF(B18:B55,"&lt;&gt;"))</f>
        <v/>
      </c>
      <c r="B55" s="965"/>
      <c r="C55" s="974" t="str">
        <f t="shared" si="12"/>
        <v/>
      </c>
      <c r="D55" s="975" t="str">
        <f t="shared" si="0"/>
        <v/>
      </c>
      <c r="E55" s="976" t="str">
        <f t="shared" si="1"/>
        <v/>
      </c>
      <c r="F55" s="977" t="str">
        <f t="shared" si="2"/>
        <v/>
      </c>
      <c r="G55" s="964" t="str">
        <f>IF(H55="","",COUNTIF(H18:H55,"&lt;&gt;"))</f>
        <v/>
      </c>
      <c r="H55" s="965" t="str" cm="1">
        <f t="array" ref="H55">IF(L55="","",IF(LEN(L55)&lt;=MAX(10,G13),L55,IFERROR(LEFT(L55,LOOKUP(2,1/(MID(L55,ROW(1:500),1)=" ")/(ROW(1:500)&lt;=MAX(10,G13)),ROW(1:500))-1),LEFT(L55,MAX(10,G13)))))</f>
        <v/>
      </c>
      <c r="I55" s="964" t="str">
        <f t="shared" si="3"/>
        <v/>
      </c>
      <c r="J55" s="964" t="str">
        <f t="shared" si="4"/>
        <v/>
      </c>
      <c r="K55" s="964" t="str">
        <f>IF(M54&lt;&gt;"",K54,IF(K54&lt;MAX(A18:A317),K54+1,""))</f>
        <v/>
      </c>
      <c r="L55" s="965" t="str">
        <f>IF(K55="","",IF(M54&lt;&gt;"",M54,INDEX(E18:E317,MATCH(K55,A18:A317,0))))</f>
        <v/>
      </c>
      <c r="M55" s="965" t="str">
        <f t="shared" si="5"/>
        <v/>
      </c>
      <c r="N55" s="965" t="str">
        <f t="shared" si="6"/>
        <v/>
      </c>
      <c r="O55" s="964" t="str">
        <f t="shared" si="7"/>
        <v/>
      </c>
      <c r="P55" s="964" t="str">
        <f t="shared" si="8"/>
        <v/>
      </c>
      <c r="Q55" s="965" t="str">
        <f t="shared" si="9"/>
        <v/>
      </c>
      <c r="R55" s="964" t="str">
        <f>IF(N55="","",IF(COUNTIF(AP18:AP300,TRIM(Q55))&gt;0,"EXCLUSION EXACTE",""))</f>
        <v/>
      </c>
      <c r="S55" s="964" t="str" cm="1">
        <f t="array" ref="S55">IF(N55="","",IF(SUMPRODUCT(--(AP18:AP300&lt;&gt;""),--ISNUMBER(SEARCH(" "&amp;AP18:AP300&amp;" ",Q55)))&gt;0,"BLOQUE MOLLUSQUES",""))</f>
        <v/>
      </c>
      <c r="T55" s="964" t="str" cm="1">
        <f t="array" ref="T55">IF(N55="","",IF(SUMPRODUCT(--(AT18:AT300&lt;&gt;""),--ISNUMBER(SEARCH(" "&amp;AT18:AT300&amp;" ",Q55)))&gt;0,"FORCE MOLLUSQUES",""))</f>
        <v/>
      </c>
      <c r="U55" s="965" t="str">
        <f t="shared" si="10"/>
        <v/>
      </c>
      <c r="V55" s="965" t="str">
        <f t="shared" si="13"/>
        <v/>
      </c>
      <c r="W55" s="964" t="str">
        <f t="shared" si="11"/>
        <v/>
      </c>
      <c r="X55" s="964" t="str" cm="1">
        <f t="array" ref="X55">IF(N55="","",IF(R55&lt;&gt;"","",IF(SUMPRODUCT(--(AN18:AN1500=X17),--(AM18:AM1500&lt;&gt;""),--ISNUMBER(SEARCH(" "&amp;AM18:AM1500&amp;" ",Q55)))&gt;0,X17,"")))</f>
        <v/>
      </c>
      <c r="Y55" s="964" t="str" cm="1">
        <f t="array" ref="Y55">IF(N55="","",IF(R55&lt;&gt;"","",IF(SUMPRODUCT(--(AN18:AN1500=Y17),--(AM18:AM1500&lt;&gt;""),--ISNUMBER(SEARCH(" "&amp;AM18:AM1500&amp;" ",Q55)))&gt;0,Y17,"")))</f>
        <v/>
      </c>
      <c r="Z55" s="964" t="str" cm="1">
        <f t="array" ref="Z55">IF(N55="","",IF(R55&lt;&gt;"","",IF(SUMPRODUCT(--(AN18:AN1500=Z17),--(AM18:AM1500&lt;&gt;""),--ISNUMBER(SEARCH(" "&amp;AM18:AM1500&amp;" ",Q55)))&gt;0,Z17,"")))</f>
        <v/>
      </c>
      <c r="AA55" s="964" t="str" cm="1">
        <f t="array" ref="AA55">IF(N55="","",IF(R55&lt;&gt;"","",IF(SUMPRODUCT(--(AN18:AN1500=AA17),--(AM18:AM1500&lt;&gt;""),--ISNUMBER(SEARCH(" "&amp;AM18:AM1500&amp;" ",Q55)))&gt;0,AA17,"")))</f>
        <v/>
      </c>
      <c r="AB55" s="964" t="str" cm="1">
        <f t="array" ref="AB55">IF(N55="","",IF(R55&lt;&gt;"","",IF(SUMPRODUCT(--(AN18:AN1500=AB17),--(AM18:AM1500&lt;&gt;""),--ISNUMBER(SEARCH(" "&amp;AM18:AM1500&amp;" ",Q55)))&gt;0,AB17,"")))</f>
        <v/>
      </c>
      <c r="AC55" s="964" t="str" cm="1">
        <f t="array" ref="AC55">IF(N55="","",IF(R55&lt;&gt;"","",IF(SUMPRODUCT(--(AN18:AN1500=AC17),--(AM18:AM1500&lt;&gt;""),--ISNUMBER(SEARCH(" "&amp;AM18:AM1500&amp;" ",Q55)))&gt;0,AC17,"")))</f>
        <v/>
      </c>
      <c r="AD55" s="964" t="str" cm="1">
        <f t="array" ref="AD55">IF(N55="","",IF(R55&lt;&gt;"","",IF(SUMPRODUCT(--(AN18:AN1500=AD17),--(AM18:AM1500&lt;&gt;""),--ISNUMBER(SEARCH(" "&amp;AM18:AM1500&amp;" ",Q55)))&gt;0,AD17,"")))</f>
        <v/>
      </c>
      <c r="AE55" s="964" t="str" cm="1">
        <f t="array" ref="AE55">IF(N55="","",IF(R55&lt;&gt;"","",IF(SUMPRODUCT(--(AN18:AN1500=AE17),--(AM18:AM1500&lt;&gt;""),--ISNUMBER(SEARCH(" "&amp;AM18:AM1500&amp;" ",Q55)))&gt;0,AE17,"")))</f>
        <v/>
      </c>
      <c r="AF55" s="964" t="str" cm="1">
        <f t="array" ref="AF55">IF(N55="","",IF(R55&lt;&gt;"","",IF(SUMPRODUCT(--(AN18:AN1500=AF17),--(AM18:AM1500&lt;&gt;""),--ISNUMBER(SEARCH(" "&amp;AM18:AM1500&amp;" ",Q55)))&gt;0,AF17,"")))</f>
        <v/>
      </c>
      <c r="AG55" s="964" t="str" cm="1">
        <f t="array" ref="AG55">IF(N55="","",IF(R55&lt;&gt;"","",IF(SUMPRODUCT(--(AN18:AN1500=AG17),--(AM18:AM1500&lt;&gt;""),--ISNUMBER(SEARCH(" "&amp;AM18:AM1500&amp;" ",Q55)))&gt;0,AG17,"")))</f>
        <v/>
      </c>
      <c r="AH55" s="964" t="str" cm="1">
        <f t="array" ref="AH55">IF(N55="","",IF(R55&lt;&gt;"","",IF(SUMPRODUCT(--(AN18:AN1500=AH17),--(AM18:AM1500&lt;&gt;""),--ISNUMBER(SEARCH(" "&amp;AM18:AM1500&amp;" ",Q55)))&gt;0,AH17,"")))</f>
        <v/>
      </c>
      <c r="AI55" s="964" t="str" cm="1">
        <f t="array" ref="AI55">IF(N55="","",IF(R55&lt;&gt;"","",IF(SUMPRODUCT(--(AN18:AN1500=AI17),--(AM18:AM1500&lt;&gt;""),--ISNUMBER(SEARCH(" "&amp;AM18:AM1500&amp;" ",Q55)))&gt;0,AI17,"")))</f>
        <v/>
      </c>
      <c r="AJ55" s="964" t="str" cm="1">
        <f t="array" ref="AJ55">IF(N55="","",IF(R55&lt;&gt;"","",IF(SUMPRODUCT(--(AN18:AN1500=AJ17),--(AM18:AM1500&lt;&gt;""),--ISNUMBER(SEARCH(" "&amp;AM18:AM1500&amp;" ",Q55)))&gt;0,AJ17,"")))</f>
        <v/>
      </c>
      <c r="AK55" s="964" t="str" cm="1">
        <f t="array" ref="AK55">IF(N55="","",IF(T55&lt;&gt;"",AK17,IF(S55&lt;&gt;"","",IF(R55&lt;&gt;"","",IF(SUMPRODUCT(--(AN18:AN1500=AK17),--(AM18:AM1500&lt;&gt;""),--ISNUMBER(SEARCH(" "&amp;AM18:AM1500&amp;" ",Q55)))&gt;0,AK17,"")))))</f>
        <v/>
      </c>
      <c r="AM55" s="964" t="s">
        <v>209</v>
      </c>
      <c r="AN55" s="964" t="s">
        <v>1963</v>
      </c>
      <c r="AP55" s="964" t="s">
        <v>2095</v>
      </c>
      <c r="AQ55" s="964" t="s">
        <v>2084</v>
      </c>
      <c r="AR55" s="964" t="s">
        <v>1983</v>
      </c>
      <c r="AT55" s="964"/>
      <c r="AU55" s="964"/>
      <c r="AV55" s="964"/>
      <c r="BA55" s="1" t="s">
        <v>1002</v>
      </c>
      <c r="BN55" s="49">
        <v>1</v>
      </c>
    </row>
    <row r="56" spans="1:66" ht="35.1" customHeight="1">
      <c r="A56" s="957" t="str">
        <f>IF(B56="","",COUNTIF(B18:B56,"&lt;&gt;"))</f>
        <v/>
      </c>
      <c r="B56" s="958"/>
      <c r="C56" s="974" t="str">
        <f t="shared" si="12"/>
        <v/>
      </c>
      <c r="D56" s="975" t="str">
        <f t="shared" si="0"/>
        <v/>
      </c>
      <c r="E56" s="961" t="str">
        <f t="shared" si="1"/>
        <v/>
      </c>
      <c r="F56" s="962" t="str">
        <f t="shared" si="2"/>
        <v/>
      </c>
      <c r="G56" s="963" t="str">
        <f>IF(H56="","",COUNTIF(H18:H56,"&lt;&gt;"))</f>
        <v/>
      </c>
      <c r="H56" s="958" t="str" cm="1">
        <f t="array" ref="H56">IF(L56="","",IF(LEN(L56)&lt;=MAX(10,G13),L56,IFERROR(LEFT(L56,LOOKUP(2,1/(MID(L56,ROW(1:500),1)=" ")/(ROW(1:500)&lt;=MAX(10,G13)),ROW(1:500))-1),LEFT(L56,MAX(10,G13)))))</f>
        <v/>
      </c>
      <c r="I56" s="963" t="str">
        <f t="shared" si="3"/>
        <v/>
      </c>
      <c r="J56" s="963" t="str">
        <f t="shared" si="4"/>
        <v/>
      </c>
      <c r="K56" s="964" t="str">
        <f>IF(M55&lt;&gt;"",K55,IF(K55&lt;MAX(A18:A317),K55+1,""))</f>
        <v/>
      </c>
      <c r="L56" s="965" t="str">
        <f>IF(K56="","",IF(M55&lt;&gt;"",M55,INDEX(E18:E317,MATCH(K56,A18:A317,0))))</f>
        <v/>
      </c>
      <c r="M56" s="965" t="str">
        <f t="shared" si="5"/>
        <v/>
      </c>
      <c r="N56" s="966" t="str">
        <f t="shared" si="6"/>
        <v/>
      </c>
      <c r="O56" s="967" t="str">
        <f t="shared" si="7"/>
        <v/>
      </c>
      <c r="P56" s="967" t="str">
        <f t="shared" si="8"/>
        <v/>
      </c>
      <c r="Q56" s="966" t="str">
        <f t="shared" si="9"/>
        <v/>
      </c>
      <c r="R56" s="967" t="str">
        <f>IF(N56="","",IF(COUNTIF(AP18:AP300,TRIM(Q56))&gt;0,"EXCLUSION EXACTE",""))</f>
        <v/>
      </c>
      <c r="S56" s="967" t="str" cm="1">
        <f t="array" ref="S56">IF(N56="","",IF(SUMPRODUCT(--(AP18:AP300&lt;&gt;""),--ISNUMBER(SEARCH(" "&amp;AP18:AP300&amp;" ",Q56)))&gt;0,"BLOQUE MOLLUSQUES",""))</f>
        <v/>
      </c>
      <c r="T56" s="967" t="str" cm="1">
        <f t="array" ref="T56">IF(N56="","",IF(SUMPRODUCT(--(AT18:AT300&lt;&gt;""),--ISNUMBER(SEARCH(" "&amp;AT18:AT300&amp;" ",Q56)))&gt;0,"FORCE MOLLUSQUES",""))</f>
        <v/>
      </c>
      <c r="U56" s="966" t="str">
        <f t="shared" si="10"/>
        <v/>
      </c>
      <c r="V56" s="966" t="str">
        <f t="shared" si="13"/>
        <v/>
      </c>
      <c r="W56" s="967" t="str">
        <f t="shared" si="11"/>
        <v/>
      </c>
      <c r="X56" s="967" t="str" cm="1">
        <f t="array" ref="X56">IF(N56="","",IF(R56&lt;&gt;"","",IF(SUMPRODUCT(--(AN18:AN1500=X17),--(AM18:AM1500&lt;&gt;""),--ISNUMBER(SEARCH(" "&amp;AM18:AM1500&amp;" ",Q56)))&gt;0,X17,"")))</f>
        <v/>
      </c>
      <c r="Y56" s="967" t="str" cm="1">
        <f t="array" ref="Y56">IF(N56="","",IF(R56&lt;&gt;"","",IF(SUMPRODUCT(--(AN18:AN1500=Y17),--(AM18:AM1500&lt;&gt;""),--ISNUMBER(SEARCH(" "&amp;AM18:AM1500&amp;" ",Q56)))&gt;0,Y17,"")))</f>
        <v/>
      </c>
      <c r="Z56" s="967" t="str" cm="1">
        <f t="array" ref="Z56">IF(N56="","",IF(R56&lt;&gt;"","",IF(SUMPRODUCT(--(AN18:AN1500=Z17),--(AM18:AM1500&lt;&gt;""),--ISNUMBER(SEARCH(" "&amp;AM18:AM1500&amp;" ",Q56)))&gt;0,Z17,"")))</f>
        <v/>
      </c>
      <c r="AA56" s="967" t="str" cm="1">
        <f t="array" ref="AA56">IF(N56="","",IF(R56&lt;&gt;"","",IF(SUMPRODUCT(--(AN18:AN1500=AA17),--(AM18:AM1500&lt;&gt;""),--ISNUMBER(SEARCH(" "&amp;AM18:AM1500&amp;" ",Q56)))&gt;0,AA17,"")))</f>
        <v/>
      </c>
      <c r="AB56" s="967" t="str" cm="1">
        <f t="array" ref="AB56">IF(N56="","",IF(R56&lt;&gt;"","",IF(SUMPRODUCT(--(AN18:AN1500=AB17),--(AM18:AM1500&lt;&gt;""),--ISNUMBER(SEARCH(" "&amp;AM18:AM1500&amp;" ",Q56)))&gt;0,AB17,"")))</f>
        <v/>
      </c>
      <c r="AC56" s="967" t="str" cm="1">
        <f t="array" ref="AC56">IF(N56="","",IF(R56&lt;&gt;"","",IF(SUMPRODUCT(--(AN18:AN1500=AC17),--(AM18:AM1500&lt;&gt;""),--ISNUMBER(SEARCH(" "&amp;AM18:AM1500&amp;" ",Q56)))&gt;0,AC17,"")))</f>
        <v/>
      </c>
      <c r="AD56" s="967" t="str" cm="1">
        <f t="array" ref="AD56">IF(N56="","",IF(R56&lt;&gt;"","",IF(SUMPRODUCT(--(AN18:AN1500=AD17),--(AM18:AM1500&lt;&gt;""),--ISNUMBER(SEARCH(" "&amp;AM18:AM1500&amp;" ",Q56)))&gt;0,AD17,"")))</f>
        <v/>
      </c>
      <c r="AE56" s="967" t="str" cm="1">
        <f t="array" ref="AE56">IF(N56="","",IF(R56&lt;&gt;"","",IF(SUMPRODUCT(--(AN18:AN1500=AE17),--(AM18:AM1500&lt;&gt;""),--ISNUMBER(SEARCH(" "&amp;AM18:AM1500&amp;" ",Q56)))&gt;0,AE17,"")))</f>
        <v/>
      </c>
      <c r="AF56" s="967" t="str" cm="1">
        <f t="array" ref="AF56">IF(N56="","",IF(R56&lt;&gt;"","",IF(SUMPRODUCT(--(AN18:AN1500=AF17),--(AM18:AM1500&lt;&gt;""),--ISNUMBER(SEARCH(" "&amp;AM18:AM1500&amp;" ",Q56)))&gt;0,AF17,"")))</f>
        <v/>
      </c>
      <c r="AG56" s="967" t="str" cm="1">
        <f t="array" ref="AG56">IF(N56="","",IF(R56&lt;&gt;"","",IF(SUMPRODUCT(--(AN18:AN1500=AG17),--(AM18:AM1500&lt;&gt;""),--ISNUMBER(SEARCH(" "&amp;AM18:AM1500&amp;" ",Q56)))&gt;0,AG17,"")))</f>
        <v/>
      </c>
      <c r="AH56" s="967" t="str" cm="1">
        <f t="array" ref="AH56">IF(N56="","",IF(R56&lt;&gt;"","",IF(SUMPRODUCT(--(AN18:AN1500=AH17),--(AM18:AM1500&lt;&gt;""),--ISNUMBER(SEARCH(" "&amp;AM18:AM1500&amp;" ",Q56)))&gt;0,AH17,"")))</f>
        <v/>
      </c>
      <c r="AI56" s="967" t="str" cm="1">
        <f t="array" ref="AI56">IF(N56="","",IF(R56&lt;&gt;"","",IF(SUMPRODUCT(--(AN18:AN1500=AI17),--(AM18:AM1500&lt;&gt;""),--ISNUMBER(SEARCH(" "&amp;AM18:AM1500&amp;" ",Q56)))&gt;0,AI17,"")))</f>
        <v/>
      </c>
      <c r="AJ56" s="967" t="str" cm="1">
        <f t="array" ref="AJ56">IF(N56="","",IF(R56&lt;&gt;"","",IF(SUMPRODUCT(--(AN18:AN1500=AJ17),--(AM18:AM1500&lt;&gt;""),--ISNUMBER(SEARCH(" "&amp;AM18:AM1500&amp;" ",Q56)))&gt;0,AJ17,"")))</f>
        <v/>
      </c>
      <c r="AK56" s="967" t="str" cm="1">
        <f t="array" ref="AK56">IF(N56="","",IF(T56&lt;&gt;"",AK17,IF(S56&lt;&gt;"","",IF(R56&lt;&gt;"","",IF(SUMPRODUCT(--(AN18:AN1500=AK17),--(AM18:AM1500&lt;&gt;""),--ISNUMBER(SEARCH(" "&amp;AM18:AM1500&amp;" ",Q56)))&gt;0,AK17,"")))))</f>
        <v/>
      </c>
      <c r="AM56" s="968" t="s">
        <v>2096</v>
      </c>
      <c r="AN56" s="968" t="s">
        <v>1963</v>
      </c>
      <c r="AP56" s="969" t="s">
        <v>2097</v>
      </c>
      <c r="AQ56" s="969" t="s">
        <v>2084</v>
      </c>
      <c r="AR56" s="969" t="s">
        <v>1983</v>
      </c>
      <c r="AT56" s="964"/>
      <c r="AU56" s="964"/>
      <c r="AV56" s="964"/>
      <c r="BA56" s="1" t="s">
        <v>1003</v>
      </c>
      <c r="BN56" s="49">
        <v>1</v>
      </c>
    </row>
    <row r="57" spans="1:66" ht="35.1" customHeight="1">
      <c r="A57" s="973" t="str">
        <f>IF(B57="","",COUNTIF(B18:B57,"&lt;&gt;"))</f>
        <v/>
      </c>
      <c r="B57" s="965"/>
      <c r="C57" s="974" t="str">
        <f t="shared" si="12"/>
        <v/>
      </c>
      <c r="D57" s="975" t="str">
        <f t="shared" si="0"/>
        <v/>
      </c>
      <c r="E57" s="976" t="str">
        <f t="shared" si="1"/>
        <v/>
      </c>
      <c r="F57" s="977" t="str">
        <f t="shared" si="2"/>
        <v/>
      </c>
      <c r="G57" s="964" t="str">
        <f>IF(H57="","",COUNTIF(H18:H57,"&lt;&gt;"))</f>
        <v/>
      </c>
      <c r="H57" s="965" t="str" cm="1">
        <f t="array" ref="H57">IF(L57="","",IF(LEN(L57)&lt;=MAX(10,G13),L57,IFERROR(LEFT(L57,LOOKUP(2,1/(MID(L57,ROW(1:500),1)=" ")/(ROW(1:500)&lt;=MAX(10,G13)),ROW(1:500))-1),LEFT(L57,MAX(10,G13)))))</f>
        <v/>
      </c>
      <c r="I57" s="964" t="str">
        <f t="shared" si="3"/>
        <v/>
      </c>
      <c r="J57" s="964" t="str">
        <f t="shared" si="4"/>
        <v/>
      </c>
      <c r="K57" s="964" t="str">
        <f>IF(M56&lt;&gt;"",K56,IF(K56&lt;MAX(A18:A317),K56+1,""))</f>
        <v/>
      </c>
      <c r="L57" s="965" t="str">
        <f>IF(K57="","",IF(M56&lt;&gt;"",M56,INDEX(E18:E317,MATCH(K57,A18:A317,0))))</f>
        <v/>
      </c>
      <c r="M57" s="965" t="str">
        <f t="shared" si="5"/>
        <v/>
      </c>
      <c r="N57" s="965" t="str">
        <f t="shared" si="6"/>
        <v/>
      </c>
      <c r="O57" s="964" t="str">
        <f t="shared" si="7"/>
        <v/>
      </c>
      <c r="P57" s="964" t="str">
        <f t="shared" si="8"/>
        <v/>
      </c>
      <c r="Q57" s="965" t="str">
        <f t="shared" si="9"/>
        <v/>
      </c>
      <c r="R57" s="964" t="str">
        <f>IF(N57="","",IF(COUNTIF(AP18:AP300,TRIM(Q57))&gt;0,"EXCLUSION EXACTE",""))</f>
        <v/>
      </c>
      <c r="S57" s="964" t="str" cm="1">
        <f t="array" ref="S57">IF(N57="","",IF(SUMPRODUCT(--(AP18:AP300&lt;&gt;""),--ISNUMBER(SEARCH(" "&amp;AP18:AP300&amp;" ",Q57)))&gt;0,"BLOQUE MOLLUSQUES",""))</f>
        <v/>
      </c>
      <c r="T57" s="964" t="str" cm="1">
        <f t="array" ref="T57">IF(N57="","",IF(SUMPRODUCT(--(AT18:AT300&lt;&gt;""),--ISNUMBER(SEARCH(" "&amp;AT18:AT300&amp;" ",Q57)))&gt;0,"FORCE MOLLUSQUES",""))</f>
        <v/>
      </c>
      <c r="U57" s="965" t="str">
        <f t="shared" si="10"/>
        <v/>
      </c>
      <c r="V57" s="965" t="str">
        <f t="shared" si="13"/>
        <v/>
      </c>
      <c r="W57" s="964" t="str">
        <f t="shared" si="11"/>
        <v/>
      </c>
      <c r="X57" s="964" t="str" cm="1">
        <f t="array" ref="X57">IF(N57="","",IF(R57&lt;&gt;"","",IF(SUMPRODUCT(--(AN18:AN1500=X17),--(AM18:AM1500&lt;&gt;""),--ISNUMBER(SEARCH(" "&amp;AM18:AM1500&amp;" ",Q57)))&gt;0,X17,"")))</f>
        <v/>
      </c>
      <c r="Y57" s="964" t="str" cm="1">
        <f t="array" ref="Y57">IF(N57="","",IF(R57&lt;&gt;"","",IF(SUMPRODUCT(--(AN18:AN1500=Y17),--(AM18:AM1500&lt;&gt;""),--ISNUMBER(SEARCH(" "&amp;AM18:AM1500&amp;" ",Q57)))&gt;0,Y17,"")))</f>
        <v/>
      </c>
      <c r="Z57" s="964" t="str" cm="1">
        <f t="array" ref="Z57">IF(N57="","",IF(R57&lt;&gt;"","",IF(SUMPRODUCT(--(AN18:AN1500=Z17),--(AM18:AM1500&lt;&gt;""),--ISNUMBER(SEARCH(" "&amp;AM18:AM1500&amp;" ",Q57)))&gt;0,Z17,"")))</f>
        <v/>
      </c>
      <c r="AA57" s="964" t="str" cm="1">
        <f t="array" ref="AA57">IF(N57="","",IF(R57&lt;&gt;"","",IF(SUMPRODUCT(--(AN18:AN1500=AA17),--(AM18:AM1500&lt;&gt;""),--ISNUMBER(SEARCH(" "&amp;AM18:AM1500&amp;" ",Q57)))&gt;0,AA17,"")))</f>
        <v/>
      </c>
      <c r="AB57" s="964" t="str" cm="1">
        <f t="array" ref="AB57">IF(N57="","",IF(R57&lt;&gt;"","",IF(SUMPRODUCT(--(AN18:AN1500=AB17),--(AM18:AM1500&lt;&gt;""),--ISNUMBER(SEARCH(" "&amp;AM18:AM1500&amp;" ",Q57)))&gt;0,AB17,"")))</f>
        <v/>
      </c>
      <c r="AC57" s="964" t="str" cm="1">
        <f t="array" ref="AC57">IF(N57="","",IF(R57&lt;&gt;"","",IF(SUMPRODUCT(--(AN18:AN1500=AC17),--(AM18:AM1500&lt;&gt;""),--ISNUMBER(SEARCH(" "&amp;AM18:AM1500&amp;" ",Q57)))&gt;0,AC17,"")))</f>
        <v/>
      </c>
      <c r="AD57" s="964" t="str" cm="1">
        <f t="array" ref="AD57">IF(N57="","",IF(R57&lt;&gt;"","",IF(SUMPRODUCT(--(AN18:AN1500=AD17),--(AM18:AM1500&lt;&gt;""),--ISNUMBER(SEARCH(" "&amp;AM18:AM1500&amp;" ",Q57)))&gt;0,AD17,"")))</f>
        <v/>
      </c>
      <c r="AE57" s="964" t="str" cm="1">
        <f t="array" ref="AE57">IF(N57="","",IF(R57&lt;&gt;"","",IF(SUMPRODUCT(--(AN18:AN1500=AE17),--(AM18:AM1500&lt;&gt;""),--ISNUMBER(SEARCH(" "&amp;AM18:AM1500&amp;" ",Q57)))&gt;0,AE17,"")))</f>
        <v/>
      </c>
      <c r="AF57" s="964" t="str" cm="1">
        <f t="array" ref="AF57">IF(N57="","",IF(R57&lt;&gt;"","",IF(SUMPRODUCT(--(AN18:AN1500=AF17),--(AM18:AM1500&lt;&gt;""),--ISNUMBER(SEARCH(" "&amp;AM18:AM1500&amp;" ",Q57)))&gt;0,AF17,"")))</f>
        <v/>
      </c>
      <c r="AG57" s="964" t="str" cm="1">
        <f t="array" ref="AG57">IF(N57="","",IF(R57&lt;&gt;"","",IF(SUMPRODUCT(--(AN18:AN1500=AG17),--(AM18:AM1500&lt;&gt;""),--ISNUMBER(SEARCH(" "&amp;AM18:AM1500&amp;" ",Q57)))&gt;0,AG17,"")))</f>
        <v/>
      </c>
      <c r="AH57" s="964" t="str" cm="1">
        <f t="array" ref="AH57">IF(N57="","",IF(R57&lt;&gt;"","",IF(SUMPRODUCT(--(AN18:AN1500=AH17),--(AM18:AM1500&lt;&gt;""),--ISNUMBER(SEARCH(" "&amp;AM18:AM1500&amp;" ",Q57)))&gt;0,AH17,"")))</f>
        <v/>
      </c>
      <c r="AI57" s="964" t="str" cm="1">
        <f t="array" ref="AI57">IF(N57="","",IF(R57&lt;&gt;"","",IF(SUMPRODUCT(--(AN18:AN1500=AI17),--(AM18:AM1500&lt;&gt;""),--ISNUMBER(SEARCH(" "&amp;AM18:AM1500&amp;" ",Q57)))&gt;0,AI17,"")))</f>
        <v/>
      </c>
      <c r="AJ57" s="964" t="str" cm="1">
        <f t="array" ref="AJ57">IF(N57="","",IF(R57&lt;&gt;"","",IF(SUMPRODUCT(--(AN18:AN1500=AJ17),--(AM18:AM1500&lt;&gt;""),--ISNUMBER(SEARCH(" "&amp;AM18:AM1500&amp;" ",Q57)))&gt;0,AJ17,"")))</f>
        <v/>
      </c>
      <c r="AK57" s="964" t="str" cm="1">
        <f t="array" ref="AK57">IF(N57="","",IF(T57&lt;&gt;"",AK17,IF(S57&lt;&gt;"","",IF(R57&lt;&gt;"","",IF(SUMPRODUCT(--(AN18:AN1500=AK17),--(AM18:AM1500&lt;&gt;""),--ISNUMBER(SEARCH(" "&amp;AM18:AM1500&amp;" ",Q57)))&gt;0,AK17,"")))))</f>
        <v/>
      </c>
      <c r="AM57" s="964" t="s">
        <v>2098</v>
      </c>
      <c r="AN57" s="964" t="s">
        <v>1963</v>
      </c>
      <c r="AP57" s="964" t="s">
        <v>2099</v>
      </c>
      <c r="AQ57" s="964" t="s">
        <v>2084</v>
      </c>
      <c r="AR57" s="964" t="s">
        <v>1983</v>
      </c>
      <c r="AT57" s="964"/>
      <c r="AU57" s="964"/>
      <c r="AV57" s="964"/>
      <c r="BA57" s="1" t="s">
        <v>1004</v>
      </c>
      <c r="BN57" s="49">
        <v>1</v>
      </c>
    </row>
    <row r="58" spans="1:66" ht="35.1" customHeight="1">
      <c r="A58" s="957" t="str">
        <f>IF(B58="","",COUNTIF(B18:B58,"&lt;&gt;"))</f>
        <v/>
      </c>
      <c r="B58" s="958"/>
      <c r="C58" s="974" t="str">
        <f t="shared" si="12"/>
        <v/>
      </c>
      <c r="D58" s="975" t="str">
        <f t="shared" si="0"/>
        <v/>
      </c>
      <c r="E58" s="961" t="str">
        <f t="shared" si="1"/>
        <v/>
      </c>
      <c r="F58" s="962" t="str">
        <f t="shared" si="2"/>
        <v/>
      </c>
      <c r="G58" s="963" t="str">
        <f>IF(H58="","",COUNTIF(H18:H58,"&lt;&gt;"))</f>
        <v/>
      </c>
      <c r="H58" s="958" t="str" cm="1">
        <f t="array" ref="H58">IF(L58="","",IF(LEN(L58)&lt;=MAX(10,G13),L58,IFERROR(LEFT(L58,LOOKUP(2,1/(MID(L58,ROW(1:500),1)=" ")/(ROW(1:500)&lt;=MAX(10,G13)),ROW(1:500))-1),LEFT(L58,MAX(10,G13)))))</f>
        <v/>
      </c>
      <c r="I58" s="963" t="str">
        <f t="shared" si="3"/>
        <v/>
      </c>
      <c r="J58" s="963" t="str">
        <f t="shared" si="4"/>
        <v/>
      </c>
      <c r="K58" s="964" t="str">
        <f>IF(M57&lt;&gt;"",K57,IF(K57&lt;MAX(A18:A317),K57+1,""))</f>
        <v/>
      </c>
      <c r="L58" s="965" t="str">
        <f>IF(K58="","",IF(M57&lt;&gt;"",M57,INDEX(E18:E317,MATCH(K58,A18:A317,0))))</f>
        <v/>
      </c>
      <c r="M58" s="965" t="str">
        <f t="shared" si="5"/>
        <v/>
      </c>
      <c r="N58" s="966" t="str">
        <f t="shared" si="6"/>
        <v/>
      </c>
      <c r="O58" s="967" t="str">
        <f t="shared" si="7"/>
        <v/>
      </c>
      <c r="P58" s="967" t="str">
        <f t="shared" si="8"/>
        <v/>
      </c>
      <c r="Q58" s="966" t="str">
        <f t="shared" si="9"/>
        <v/>
      </c>
      <c r="R58" s="967" t="str">
        <f>IF(N58="","",IF(COUNTIF(AP18:AP300,TRIM(Q58))&gt;0,"EXCLUSION EXACTE",""))</f>
        <v/>
      </c>
      <c r="S58" s="967" t="str" cm="1">
        <f t="array" ref="S58">IF(N58="","",IF(SUMPRODUCT(--(AP18:AP300&lt;&gt;""),--ISNUMBER(SEARCH(" "&amp;AP18:AP300&amp;" ",Q58)))&gt;0,"BLOQUE MOLLUSQUES",""))</f>
        <v/>
      </c>
      <c r="T58" s="967" t="str" cm="1">
        <f t="array" ref="T58">IF(N58="","",IF(SUMPRODUCT(--(AT18:AT300&lt;&gt;""),--ISNUMBER(SEARCH(" "&amp;AT18:AT300&amp;" ",Q58)))&gt;0,"FORCE MOLLUSQUES",""))</f>
        <v/>
      </c>
      <c r="U58" s="966" t="str">
        <f t="shared" si="10"/>
        <v/>
      </c>
      <c r="V58" s="966" t="str">
        <f t="shared" si="13"/>
        <v/>
      </c>
      <c r="W58" s="967" t="str">
        <f t="shared" si="11"/>
        <v/>
      </c>
      <c r="X58" s="967" t="str" cm="1">
        <f t="array" ref="X58">IF(N58="","",IF(R58&lt;&gt;"","",IF(SUMPRODUCT(--(AN18:AN1500=X17),--(AM18:AM1500&lt;&gt;""),--ISNUMBER(SEARCH(" "&amp;AM18:AM1500&amp;" ",Q58)))&gt;0,X17,"")))</f>
        <v/>
      </c>
      <c r="Y58" s="967" t="str" cm="1">
        <f t="array" ref="Y58">IF(N58="","",IF(R58&lt;&gt;"","",IF(SUMPRODUCT(--(AN18:AN1500=Y17),--(AM18:AM1500&lt;&gt;""),--ISNUMBER(SEARCH(" "&amp;AM18:AM1500&amp;" ",Q58)))&gt;0,Y17,"")))</f>
        <v/>
      </c>
      <c r="Z58" s="967" t="str" cm="1">
        <f t="array" ref="Z58">IF(N58="","",IF(R58&lt;&gt;"","",IF(SUMPRODUCT(--(AN18:AN1500=Z17),--(AM18:AM1500&lt;&gt;""),--ISNUMBER(SEARCH(" "&amp;AM18:AM1500&amp;" ",Q58)))&gt;0,Z17,"")))</f>
        <v/>
      </c>
      <c r="AA58" s="967" t="str" cm="1">
        <f t="array" ref="AA58">IF(N58="","",IF(R58&lt;&gt;"","",IF(SUMPRODUCT(--(AN18:AN1500=AA17),--(AM18:AM1500&lt;&gt;""),--ISNUMBER(SEARCH(" "&amp;AM18:AM1500&amp;" ",Q58)))&gt;0,AA17,"")))</f>
        <v/>
      </c>
      <c r="AB58" s="967" t="str" cm="1">
        <f t="array" ref="AB58">IF(N58="","",IF(R58&lt;&gt;"","",IF(SUMPRODUCT(--(AN18:AN1500=AB17),--(AM18:AM1500&lt;&gt;""),--ISNUMBER(SEARCH(" "&amp;AM18:AM1500&amp;" ",Q58)))&gt;0,AB17,"")))</f>
        <v/>
      </c>
      <c r="AC58" s="967" t="str" cm="1">
        <f t="array" ref="AC58">IF(N58="","",IF(R58&lt;&gt;"","",IF(SUMPRODUCT(--(AN18:AN1500=AC17),--(AM18:AM1500&lt;&gt;""),--ISNUMBER(SEARCH(" "&amp;AM18:AM1500&amp;" ",Q58)))&gt;0,AC17,"")))</f>
        <v/>
      </c>
      <c r="AD58" s="967" t="str" cm="1">
        <f t="array" ref="AD58">IF(N58="","",IF(R58&lt;&gt;"","",IF(SUMPRODUCT(--(AN18:AN1500=AD17),--(AM18:AM1500&lt;&gt;""),--ISNUMBER(SEARCH(" "&amp;AM18:AM1500&amp;" ",Q58)))&gt;0,AD17,"")))</f>
        <v/>
      </c>
      <c r="AE58" s="967" t="str" cm="1">
        <f t="array" ref="AE58">IF(N58="","",IF(R58&lt;&gt;"","",IF(SUMPRODUCT(--(AN18:AN1500=AE17),--(AM18:AM1500&lt;&gt;""),--ISNUMBER(SEARCH(" "&amp;AM18:AM1500&amp;" ",Q58)))&gt;0,AE17,"")))</f>
        <v/>
      </c>
      <c r="AF58" s="967" t="str" cm="1">
        <f t="array" ref="AF58">IF(N58="","",IF(R58&lt;&gt;"","",IF(SUMPRODUCT(--(AN18:AN1500=AF17),--(AM18:AM1500&lt;&gt;""),--ISNUMBER(SEARCH(" "&amp;AM18:AM1500&amp;" ",Q58)))&gt;0,AF17,"")))</f>
        <v/>
      </c>
      <c r="AG58" s="967" t="str" cm="1">
        <f t="array" ref="AG58">IF(N58="","",IF(R58&lt;&gt;"","",IF(SUMPRODUCT(--(AN18:AN1500=AG17),--(AM18:AM1500&lt;&gt;""),--ISNUMBER(SEARCH(" "&amp;AM18:AM1500&amp;" ",Q58)))&gt;0,AG17,"")))</f>
        <v/>
      </c>
      <c r="AH58" s="967" t="str" cm="1">
        <f t="array" ref="AH58">IF(N58="","",IF(R58&lt;&gt;"","",IF(SUMPRODUCT(--(AN18:AN1500=AH17),--(AM18:AM1500&lt;&gt;""),--ISNUMBER(SEARCH(" "&amp;AM18:AM1500&amp;" ",Q58)))&gt;0,AH17,"")))</f>
        <v/>
      </c>
      <c r="AI58" s="967" t="str" cm="1">
        <f t="array" ref="AI58">IF(N58="","",IF(R58&lt;&gt;"","",IF(SUMPRODUCT(--(AN18:AN1500=AI17),--(AM18:AM1500&lt;&gt;""),--ISNUMBER(SEARCH(" "&amp;AM18:AM1500&amp;" ",Q58)))&gt;0,AI17,"")))</f>
        <v/>
      </c>
      <c r="AJ58" s="967" t="str" cm="1">
        <f t="array" ref="AJ58">IF(N58="","",IF(R58&lt;&gt;"","",IF(SUMPRODUCT(--(AN18:AN1500=AJ17),--(AM18:AM1500&lt;&gt;""),--ISNUMBER(SEARCH(" "&amp;AM18:AM1500&amp;" ",Q58)))&gt;0,AJ17,"")))</f>
        <v/>
      </c>
      <c r="AK58" s="967" t="str" cm="1">
        <f t="array" ref="AK58">IF(N58="","",IF(T58&lt;&gt;"",AK17,IF(S58&lt;&gt;"","",IF(R58&lt;&gt;"","",IF(SUMPRODUCT(--(AN18:AN1500=AK17),--(AM18:AM1500&lt;&gt;""),--ISNUMBER(SEARCH(" "&amp;AM18:AM1500&amp;" ",Q58)))&gt;0,AK17,"")))))</f>
        <v/>
      </c>
      <c r="AM58" s="968" t="s">
        <v>2100</v>
      </c>
      <c r="AN58" s="968" t="s">
        <v>1963</v>
      </c>
      <c r="AP58" s="969" t="s">
        <v>2101</v>
      </c>
      <c r="AQ58" s="969" t="s">
        <v>2084</v>
      </c>
      <c r="AR58" s="969" t="s">
        <v>1983</v>
      </c>
      <c r="AT58" s="964"/>
      <c r="AU58" s="964"/>
      <c r="AV58" s="964"/>
      <c r="BA58" s="1" t="s">
        <v>1005</v>
      </c>
      <c r="BN58" s="49">
        <v>1</v>
      </c>
    </row>
    <row r="59" spans="1:66" ht="35.1" customHeight="1">
      <c r="A59" s="973" t="str">
        <f>IF(B59="","",COUNTIF(B18:B59,"&lt;&gt;"))</f>
        <v/>
      </c>
      <c r="B59" s="965"/>
      <c r="C59" s="974" t="str">
        <f t="shared" si="12"/>
        <v/>
      </c>
      <c r="D59" s="975" t="str">
        <f t="shared" si="0"/>
        <v/>
      </c>
      <c r="E59" s="976" t="str">
        <f t="shared" si="1"/>
        <v/>
      </c>
      <c r="F59" s="977" t="str">
        <f t="shared" si="2"/>
        <v/>
      </c>
      <c r="G59" s="964" t="str">
        <f>IF(H59="","",COUNTIF(H18:H59,"&lt;&gt;"))</f>
        <v/>
      </c>
      <c r="H59" s="965" t="str" cm="1">
        <f t="array" ref="H59">IF(L59="","",IF(LEN(L59)&lt;=MAX(10,G13),L59,IFERROR(LEFT(L59,LOOKUP(2,1/(MID(L59,ROW(1:500),1)=" ")/(ROW(1:500)&lt;=MAX(10,G13)),ROW(1:500))-1),LEFT(L59,MAX(10,G13)))))</f>
        <v/>
      </c>
      <c r="I59" s="964" t="str">
        <f t="shared" si="3"/>
        <v/>
      </c>
      <c r="J59" s="964" t="str">
        <f t="shared" si="4"/>
        <v/>
      </c>
      <c r="K59" s="964" t="str">
        <f>IF(M58&lt;&gt;"",K58,IF(K58&lt;MAX(A18:A317),K58+1,""))</f>
        <v/>
      </c>
      <c r="L59" s="965" t="str">
        <f>IF(K59="","",IF(M58&lt;&gt;"",M58,INDEX(E18:E317,MATCH(K59,A18:A317,0))))</f>
        <v/>
      </c>
      <c r="M59" s="965" t="str">
        <f t="shared" si="5"/>
        <v/>
      </c>
      <c r="N59" s="965" t="str">
        <f t="shared" si="6"/>
        <v/>
      </c>
      <c r="O59" s="964" t="str">
        <f t="shared" si="7"/>
        <v/>
      </c>
      <c r="P59" s="964" t="str">
        <f t="shared" si="8"/>
        <v/>
      </c>
      <c r="Q59" s="965" t="str">
        <f t="shared" si="9"/>
        <v/>
      </c>
      <c r="R59" s="964" t="str">
        <f>IF(N59="","",IF(COUNTIF(AP18:AP300,TRIM(Q59))&gt;0,"EXCLUSION EXACTE",""))</f>
        <v/>
      </c>
      <c r="S59" s="964" t="str" cm="1">
        <f t="array" ref="S59">IF(N59="","",IF(SUMPRODUCT(--(AP18:AP300&lt;&gt;""),--ISNUMBER(SEARCH(" "&amp;AP18:AP300&amp;" ",Q59)))&gt;0,"BLOQUE MOLLUSQUES",""))</f>
        <v/>
      </c>
      <c r="T59" s="964" t="str" cm="1">
        <f t="array" ref="T59">IF(N59="","",IF(SUMPRODUCT(--(AT18:AT300&lt;&gt;""),--ISNUMBER(SEARCH(" "&amp;AT18:AT300&amp;" ",Q59)))&gt;0,"FORCE MOLLUSQUES",""))</f>
        <v/>
      </c>
      <c r="U59" s="965" t="str">
        <f t="shared" si="10"/>
        <v/>
      </c>
      <c r="V59" s="965" t="str">
        <f t="shared" si="13"/>
        <v/>
      </c>
      <c r="W59" s="964" t="str">
        <f t="shared" si="11"/>
        <v/>
      </c>
      <c r="X59" s="964" t="str" cm="1">
        <f t="array" ref="X59">IF(N59="","",IF(R59&lt;&gt;"","",IF(SUMPRODUCT(--(AN18:AN1500=X17),--(AM18:AM1500&lt;&gt;""),--ISNUMBER(SEARCH(" "&amp;AM18:AM1500&amp;" ",Q59)))&gt;0,X17,"")))</f>
        <v/>
      </c>
      <c r="Y59" s="964" t="str" cm="1">
        <f t="array" ref="Y59">IF(N59="","",IF(R59&lt;&gt;"","",IF(SUMPRODUCT(--(AN18:AN1500=Y17),--(AM18:AM1500&lt;&gt;""),--ISNUMBER(SEARCH(" "&amp;AM18:AM1500&amp;" ",Q59)))&gt;0,Y17,"")))</f>
        <v/>
      </c>
      <c r="Z59" s="964" t="str" cm="1">
        <f t="array" ref="Z59">IF(N59="","",IF(R59&lt;&gt;"","",IF(SUMPRODUCT(--(AN18:AN1500=Z17),--(AM18:AM1500&lt;&gt;""),--ISNUMBER(SEARCH(" "&amp;AM18:AM1500&amp;" ",Q59)))&gt;0,Z17,"")))</f>
        <v/>
      </c>
      <c r="AA59" s="964" t="str" cm="1">
        <f t="array" ref="AA59">IF(N59="","",IF(R59&lt;&gt;"","",IF(SUMPRODUCT(--(AN18:AN1500=AA17),--(AM18:AM1500&lt;&gt;""),--ISNUMBER(SEARCH(" "&amp;AM18:AM1500&amp;" ",Q59)))&gt;0,AA17,"")))</f>
        <v/>
      </c>
      <c r="AB59" s="964" t="str" cm="1">
        <f t="array" ref="AB59">IF(N59="","",IF(R59&lt;&gt;"","",IF(SUMPRODUCT(--(AN18:AN1500=AB17),--(AM18:AM1500&lt;&gt;""),--ISNUMBER(SEARCH(" "&amp;AM18:AM1500&amp;" ",Q59)))&gt;0,AB17,"")))</f>
        <v/>
      </c>
      <c r="AC59" s="964" t="str" cm="1">
        <f t="array" ref="AC59">IF(N59="","",IF(R59&lt;&gt;"","",IF(SUMPRODUCT(--(AN18:AN1500=AC17),--(AM18:AM1500&lt;&gt;""),--ISNUMBER(SEARCH(" "&amp;AM18:AM1500&amp;" ",Q59)))&gt;0,AC17,"")))</f>
        <v/>
      </c>
      <c r="AD59" s="964" t="str" cm="1">
        <f t="array" ref="AD59">IF(N59="","",IF(R59&lt;&gt;"","",IF(SUMPRODUCT(--(AN18:AN1500=AD17),--(AM18:AM1500&lt;&gt;""),--ISNUMBER(SEARCH(" "&amp;AM18:AM1500&amp;" ",Q59)))&gt;0,AD17,"")))</f>
        <v/>
      </c>
      <c r="AE59" s="964" t="str" cm="1">
        <f t="array" ref="AE59">IF(N59="","",IF(R59&lt;&gt;"","",IF(SUMPRODUCT(--(AN18:AN1500=AE17),--(AM18:AM1500&lt;&gt;""),--ISNUMBER(SEARCH(" "&amp;AM18:AM1500&amp;" ",Q59)))&gt;0,AE17,"")))</f>
        <v/>
      </c>
      <c r="AF59" s="964" t="str" cm="1">
        <f t="array" ref="AF59">IF(N59="","",IF(R59&lt;&gt;"","",IF(SUMPRODUCT(--(AN18:AN1500=AF17),--(AM18:AM1500&lt;&gt;""),--ISNUMBER(SEARCH(" "&amp;AM18:AM1500&amp;" ",Q59)))&gt;0,AF17,"")))</f>
        <v/>
      </c>
      <c r="AG59" s="964" t="str" cm="1">
        <f t="array" ref="AG59">IF(N59="","",IF(R59&lt;&gt;"","",IF(SUMPRODUCT(--(AN18:AN1500=AG17),--(AM18:AM1500&lt;&gt;""),--ISNUMBER(SEARCH(" "&amp;AM18:AM1500&amp;" ",Q59)))&gt;0,AG17,"")))</f>
        <v/>
      </c>
      <c r="AH59" s="964" t="str" cm="1">
        <f t="array" ref="AH59">IF(N59="","",IF(R59&lt;&gt;"","",IF(SUMPRODUCT(--(AN18:AN1500=AH17),--(AM18:AM1500&lt;&gt;""),--ISNUMBER(SEARCH(" "&amp;AM18:AM1500&amp;" ",Q59)))&gt;0,AH17,"")))</f>
        <v/>
      </c>
      <c r="AI59" s="964" t="str" cm="1">
        <f t="array" ref="AI59">IF(N59="","",IF(R59&lt;&gt;"","",IF(SUMPRODUCT(--(AN18:AN1500=AI17),--(AM18:AM1500&lt;&gt;""),--ISNUMBER(SEARCH(" "&amp;AM18:AM1500&amp;" ",Q59)))&gt;0,AI17,"")))</f>
        <v/>
      </c>
      <c r="AJ59" s="964" t="str" cm="1">
        <f t="array" ref="AJ59">IF(N59="","",IF(R59&lt;&gt;"","",IF(SUMPRODUCT(--(AN18:AN1500=AJ17),--(AM18:AM1500&lt;&gt;""),--ISNUMBER(SEARCH(" "&amp;AM18:AM1500&amp;" ",Q59)))&gt;0,AJ17,"")))</f>
        <v/>
      </c>
      <c r="AK59" s="964" t="str" cm="1">
        <f t="array" ref="AK59">IF(N59="","",IF(T59&lt;&gt;"",AK17,IF(S59&lt;&gt;"","",IF(R59&lt;&gt;"","",IF(SUMPRODUCT(--(AN18:AN1500=AK17),--(AM18:AM1500&lt;&gt;""),--ISNUMBER(SEARCH(" "&amp;AM18:AM1500&amp;" ",Q59)))&gt;0,AK17,"")))))</f>
        <v/>
      </c>
      <c r="AM59" s="964" t="s">
        <v>2102</v>
      </c>
      <c r="AN59" s="964" t="s">
        <v>1963</v>
      </c>
      <c r="AP59" s="964" t="s">
        <v>2103</v>
      </c>
      <c r="AQ59" s="964" t="s">
        <v>2084</v>
      </c>
      <c r="AR59" s="964" t="s">
        <v>1983</v>
      </c>
      <c r="AT59" s="964"/>
      <c r="AU59" s="964"/>
      <c r="AV59" s="964"/>
      <c r="BA59" s="1" t="s">
        <v>1006</v>
      </c>
      <c r="BN59" s="49">
        <v>1</v>
      </c>
    </row>
    <row r="60" spans="1:66" ht="35.1" customHeight="1">
      <c r="A60" s="957" t="str">
        <f>IF(B60="","",COUNTIF(B18:B60,"&lt;&gt;"))</f>
        <v/>
      </c>
      <c r="B60" s="958"/>
      <c r="C60" s="974" t="str">
        <f t="shared" si="12"/>
        <v/>
      </c>
      <c r="D60" s="975" t="str">
        <f t="shared" si="0"/>
        <v/>
      </c>
      <c r="E60" s="961" t="str">
        <f t="shared" si="1"/>
        <v/>
      </c>
      <c r="F60" s="962" t="str">
        <f t="shared" si="2"/>
        <v/>
      </c>
      <c r="G60" s="963" t="str">
        <f>IF(H60="","",COUNTIF(H18:H60,"&lt;&gt;"))</f>
        <v/>
      </c>
      <c r="H60" s="958" t="str" cm="1">
        <f t="array" ref="H60">IF(L60="","",IF(LEN(L60)&lt;=MAX(10,G13),L60,IFERROR(LEFT(L60,LOOKUP(2,1/(MID(L60,ROW(1:500),1)=" ")/(ROW(1:500)&lt;=MAX(10,G13)),ROW(1:500))-1),LEFT(L60,MAX(10,G13)))))</f>
        <v/>
      </c>
      <c r="I60" s="963" t="str">
        <f t="shared" si="3"/>
        <v/>
      </c>
      <c r="J60" s="963" t="str">
        <f t="shared" si="4"/>
        <v/>
      </c>
      <c r="K60" s="964" t="str">
        <f>IF(M59&lt;&gt;"",K59,IF(K59&lt;MAX(A18:A317),K59+1,""))</f>
        <v/>
      </c>
      <c r="L60" s="965" t="str">
        <f>IF(K60="","",IF(M59&lt;&gt;"",M59,INDEX(E18:E317,MATCH(K60,A18:A317,0))))</f>
        <v/>
      </c>
      <c r="M60" s="965" t="str">
        <f t="shared" si="5"/>
        <v/>
      </c>
      <c r="N60" s="966" t="str">
        <f t="shared" si="6"/>
        <v/>
      </c>
      <c r="O60" s="967" t="str">
        <f t="shared" si="7"/>
        <v/>
      </c>
      <c r="P60" s="967" t="str">
        <f t="shared" si="8"/>
        <v/>
      </c>
      <c r="Q60" s="966" t="str">
        <f t="shared" si="9"/>
        <v/>
      </c>
      <c r="R60" s="967" t="str">
        <f>IF(N60="","",IF(COUNTIF(AP18:AP300,TRIM(Q60))&gt;0,"EXCLUSION EXACTE",""))</f>
        <v/>
      </c>
      <c r="S60" s="967" t="str" cm="1">
        <f t="array" ref="S60">IF(N60="","",IF(SUMPRODUCT(--(AP18:AP300&lt;&gt;""),--ISNUMBER(SEARCH(" "&amp;AP18:AP300&amp;" ",Q60)))&gt;0,"BLOQUE MOLLUSQUES",""))</f>
        <v/>
      </c>
      <c r="T60" s="967" t="str" cm="1">
        <f t="array" ref="T60">IF(N60="","",IF(SUMPRODUCT(--(AT18:AT300&lt;&gt;""),--ISNUMBER(SEARCH(" "&amp;AT18:AT300&amp;" ",Q60)))&gt;0,"FORCE MOLLUSQUES",""))</f>
        <v/>
      </c>
      <c r="U60" s="966" t="str">
        <f t="shared" si="10"/>
        <v/>
      </c>
      <c r="V60" s="966" t="str">
        <f t="shared" si="13"/>
        <v/>
      </c>
      <c r="W60" s="967" t="str">
        <f t="shared" si="11"/>
        <v/>
      </c>
      <c r="X60" s="967" t="str" cm="1">
        <f t="array" ref="X60">IF(N60="","",IF(R60&lt;&gt;"","",IF(SUMPRODUCT(--(AN18:AN1500=X17),--(AM18:AM1500&lt;&gt;""),--ISNUMBER(SEARCH(" "&amp;AM18:AM1500&amp;" ",Q60)))&gt;0,X17,"")))</f>
        <v/>
      </c>
      <c r="Y60" s="967" t="str" cm="1">
        <f t="array" ref="Y60">IF(N60="","",IF(R60&lt;&gt;"","",IF(SUMPRODUCT(--(AN18:AN1500=Y17),--(AM18:AM1500&lt;&gt;""),--ISNUMBER(SEARCH(" "&amp;AM18:AM1500&amp;" ",Q60)))&gt;0,Y17,"")))</f>
        <v/>
      </c>
      <c r="Z60" s="967" t="str" cm="1">
        <f t="array" ref="Z60">IF(N60="","",IF(R60&lt;&gt;"","",IF(SUMPRODUCT(--(AN18:AN1500=Z17),--(AM18:AM1500&lt;&gt;""),--ISNUMBER(SEARCH(" "&amp;AM18:AM1500&amp;" ",Q60)))&gt;0,Z17,"")))</f>
        <v/>
      </c>
      <c r="AA60" s="967" t="str" cm="1">
        <f t="array" ref="AA60">IF(N60="","",IF(R60&lt;&gt;"","",IF(SUMPRODUCT(--(AN18:AN1500=AA17),--(AM18:AM1500&lt;&gt;""),--ISNUMBER(SEARCH(" "&amp;AM18:AM1500&amp;" ",Q60)))&gt;0,AA17,"")))</f>
        <v/>
      </c>
      <c r="AB60" s="967" t="str" cm="1">
        <f t="array" ref="AB60">IF(N60="","",IF(R60&lt;&gt;"","",IF(SUMPRODUCT(--(AN18:AN1500=AB17),--(AM18:AM1500&lt;&gt;""),--ISNUMBER(SEARCH(" "&amp;AM18:AM1500&amp;" ",Q60)))&gt;0,AB17,"")))</f>
        <v/>
      </c>
      <c r="AC60" s="967" t="str" cm="1">
        <f t="array" ref="AC60">IF(N60="","",IF(R60&lt;&gt;"","",IF(SUMPRODUCT(--(AN18:AN1500=AC17),--(AM18:AM1500&lt;&gt;""),--ISNUMBER(SEARCH(" "&amp;AM18:AM1500&amp;" ",Q60)))&gt;0,AC17,"")))</f>
        <v/>
      </c>
      <c r="AD60" s="967" t="str" cm="1">
        <f t="array" ref="AD60">IF(N60="","",IF(R60&lt;&gt;"","",IF(SUMPRODUCT(--(AN18:AN1500=AD17),--(AM18:AM1500&lt;&gt;""),--ISNUMBER(SEARCH(" "&amp;AM18:AM1500&amp;" ",Q60)))&gt;0,AD17,"")))</f>
        <v/>
      </c>
      <c r="AE60" s="967" t="str" cm="1">
        <f t="array" ref="AE60">IF(N60="","",IF(R60&lt;&gt;"","",IF(SUMPRODUCT(--(AN18:AN1500=AE17),--(AM18:AM1500&lt;&gt;""),--ISNUMBER(SEARCH(" "&amp;AM18:AM1500&amp;" ",Q60)))&gt;0,AE17,"")))</f>
        <v/>
      </c>
      <c r="AF60" s="967" t="str" cm="1">
        <f t="array" ref="AF60">IF(N60="","",IF(R60&lt;&gt;"","",IF(SUMPRODUCT(--(AN18:AN1500=AF17),--(AM18:AM1500&lt;&gt;""),--ISNUMBER(SEARCH(" "&amp;AM18:AM1500&amp;" ",Q60)))&gt;0,AF17,"")))</f>
        <v/>
      </c>
      <c r="AG60" s="967" t="str" cm="1">
        <f t="array" ref="AG60">IF(N60="","",IF(R60&lt;&gt;"","",IF(SUMPRODUCT(--(AN18:AN1500=AG17),--(AM18:AM1500&lt;&gt;""),--ISNUMBER(SEARCH(" "&amp;AM18:AM1500&amp;" ",Q60)))&gt;0,AG17,"")))</f>
        <v/>
      </c>
      <c r="AH60" s="967" t="str" cm="1">
        <f t="array" ref="AH60">IF(N60="","",IF(R60&lt;&gt;"","",IF(SUMPRODUCT(--(AN18:AN1500=AH17),--(AM18:AM1500&lt;&gt;""),--ISNUMBER(SEARCH(" "&amp;AM18:AM1500&amp;" ",Q60)))&gt;0,AH17,"")))</f>
        <v/>
      </c>
      <c r="AI60" s="967" t="str" cm="1">
        <f t="array" ref="AI60">IF(N60="","",IF(R60&lt;&gt;"","",IF(SUMPRODUCT(--(AN18:AN1500=AI17),--(AM18:AM1500&lt;&gt;""),--ISNUMBER(SEARCH(" "&amp;AM18:AM1500&amp;" ",Q60)))&gt;0,AI17,"")))</f>
        <v/>
      </c>
      <c r="AJ60" s="967" t="str" cm="1">
        <f t="array" ref="AJ60">IF(N60="","",IF(R60&lt;&gt;"","",IF(SUMPRODUCT(--(AN18:AN1500=AJ17),--(AM18:AM1500&lt;&gt;""),--ISNUMBER(SEARCH(" "&amp;AM18:AM1500&amp;" ",Q60)))&gt;0,AJ17,"")))</f>
        <v/>
      </c>
      <c r="AK60" s="967" t="str" cm="1">
        <f t="array" ref="AK60">IF(N60="","",IF(T60&lt;&gt;"",AK17,IF(S60&lt;&gt;"","",IF(R60&lt;&gt;"","",IF(SUMPRODUCT(--(AN18:AN1500=AK17),--(AM18:AM1500&lt;&gt;""),--ISNUMBER(SEARCH(" "&amp;AM18:AM1500&amp;" ",Q60)))&gt;0,AK17,"")))))</f>
        <v/>
      </c>
      <c r="AM60" s="968" t="s">
        <v>2104</v>
      </c>
      <c r="AN60" s="968" t="s">
        <v>1963</v>
      </c>
      <c r="AP60" s="969" t="s">
        <v>2105</v>
      </c>
      <c r="AQ60" s="969" t="s">
        <v>2084</v>
      </c>
      <c r="AR60" s="969" t="s">
        <v>1983</v>
      </c>
      <c r="AT60" s="964"/>
      <c r="AU60" s="964"/>
      <c r="AV60" s="964"/>
      <c r="BA60" s="1" t="s">
        <v>2106</v>
      </c>
      <c r="BN60" s="49">
        <v>1</v>
      </c>
    </row>
    <row r="61" spans="1:66" ht="35.1" customHeight="1">
      <c r="A61" s="973" t="str">
        <f>IF(B61="","",COUNTIF(B18:B61,"&lt;&gt;"))</f>
        <v/>
      </c>
      <c r="B61" s="965"/>
      <c r="C61" s="974" t="str">
        <f t="shared" si="12"/>
        <v/>
      </c>
      <c r="D61" s="975" t="str">
        <f t="shared" si="0"/>
        <v/>
      </c>
      <c r="E61" s="976" t="str">
        <f t="shared" si="1"/>
        <v/>
      </c>
      <c r="F61" s="977" t="str">
        <f t="shared" si="2"/>
        <v/>
      </c>
      <c r="G61" s="964" t="str">
        <f>IF(H61="","",COUNTIF(H18:H61,"&lt;&gt;"))</f>
        <v/>
      </c>
      <c r="H61" s="965" t="str" cm="1">
        <f t="array" ref="H61">IF(L61="","",IF(LEN(L61)&lt;=MAX(10,G13),L61,IFERROR(LEFT(L61,LOOKUP(2,1/(MID(L61,ROW(1:500),1)=" ")/(ROW(1:500)&lt;=MAX(10,G13)),ROW(1:500))-1),LEFT(L61,MAX(10,G13)))))</f>
        <v/>
      </c>
      <c r="I61" s="964" t="str">
        <f t="shared" si="3"/>
        <v/>
      </c>
      <c r="J61" s="964" t="str">
        <f t="shared" si="4"/>
        <v/>
      </c>
      <c r="K61" s="964" t="str">
        <f>IF(M60&lt;&gt;"",K60,IF(K60&lt;MAX(A18:A317),K60+1,""))</f>
        <v/>
      </c>
      <c r="L61" s="965" t="str">
        <f>IF(K61="","",IF(M60&lt;&gt;"",M60,INDEX(E18:E317,MATCH(K61,A18:A317,0))))</f>
        <v/>
      </c>
      <c r="M61" s="965" t="str">
        <f t="shared" si="5"/>
        <v/>
      </c>
      <c r="N61" s="965" t="str">
        <f t="shared" si="6"/>
        <v/>
      </c>
      <c r="O61" s="964" t="str">
        <f t="shared" si="7"/>
        <v/>
      </c>
      <c r="P61" s="964" t="str">
        <f t="shared" si="8"/>
        <v/>
      </c>
      <c r="Q61" s="965" t="str">
        <f t="shared" si="9"/>
        <v/>
      </c>
      <c r="R61" s="964" t="str">
        <f>IF(N61="","",IF(COUNTIF(AP18:AP300,TRIM(Q61))&gt;0,"EXCLUSION EXACTE",""))</f>
        <v/>
      </c>
      <c r="S61" s="964" t="str" cm="1">
        <f t="array" ref="S61">IF(N61="","",IF(SUMPRODUCT(--(AP18:AP300&lt;&gt;""),--ISNUMBER(SEARCH(" "&amp;AP18:AP300&amp;" ",Q61)))&gt;0,"BLOQUE MOLLUSQUES",""))</f>
        <v/>
      </c>
      <c r="T61" s="964" t="str" cm="1">
        <f t="array" ref="T61">IF(N61="","",IF(SUMPRODUCT(--(AT18:AT300&lt;&gt;""),--ISNUMBER(SEARCH(" "&amp;AT18:AT300&amp;" ",Q61)))&gt;0,"FORCE MOLLUSQUES",""))</f>
        <v/>
      </c>
      <c r="U61" s="965" t="str">
        <f t="shared" si="10"/>
        <v/>
      </c>
      <c r="V61" s="965" t="str">
        <f t="shared" si="13"/>
        <v/>
      </c>
      <c r="W61" s="964" t="str">
        <f t="shared" si="11"/>
        <v/>
      </c>
      <c r="X61" s="964" t="str" cm="1">
        <f t="array" ref="X61">IF(N61="","",IF(R61&lt;&gt;"","",IF(SUMPRODUCT(--(AN18:AN1500=X17),--(AM18:AM1500&lt;&gt;""),--ISNUMBER(SEARCH(" "&amp;AM18:AM1500&amp;" ",Q61)))&gt;0,X17,"")))</f>
        <v/>
      </c>
      <c r="Y61" s="964" t="str" cm="1">
        <f t="array" ref="Y61">IF(N61="","",IF(R61&lt;&gt;"","",IF(SUMPRODUCT(--(AN18:AN1500=Y17),--(AM18:AM1500&lt;&gt;""),--ISNUMBER(SEARCH(" "&amp;AM18:AM1500&amp;" ",Q61)))&gt;0,Y17,"")))</f>
        <v/>
      </c>
      <c r="Z61" s="964" t="str" cm="1">
        <f t="array" ref="Z61">IF(N61="","",IF(R61&lt;&gt;"","",IF(SUMPRODUCT(--(AN18:AN1500=Z17),--(AM18:AM1500&lt;&gt;""),--ISNUMBER(SEARCH(" "&amp;AM18:AM1500&amp;" ",Q61)))&gt;0,Z17,"")))</f>
        <v/>
      </c>
      <c r="AA61" s="964" t="str" cm="1">
        <f t="array" ref="AA61">IF(N61="","",IF(R61&lt;&gt;"","",IF(SUMPRODUCT(--(AN18:AN1500=AA17),--(AM18:AM1500&lt;&gt;""),--ISNUMBER(SEARCH(" "&amp;AM18:AM1500&amp;" ",Q61)))&gt;0,AA17,"")))</f>
        <v/>
      </c>
      <c r="AB61" s="964" t="str" cm="1">
        <f t="array" ref="AB61">IF(N61="","",IF(R61&lt;&gt;"","",IF(SUMPRODUCT(--(AN18:AN1500=AB17),--(AM18:AM1500&lt;&gt;""),--ISNUMBER(SEARCH(" "&amp;AM18:AM1500&amp;" ",Q61)))&gt;0,AB17,"")))</f>
        <v/>
      </c>
      <c r="AC61" s="964" t="str" cm="1">
        <f t="array" ref="AC61">IF(N61="","",IF(R61&lt;&gt;"","",IF(SUMPRODUCT(--(AN18:AN1500=AC17),--(AM18:AM1500&lt;&gt;""),--ISNUMBER(SEARCH(" "&amp;AM18:AM1500&amp;" ",Q61)))&gt;0,AC17,"")))</f>
        <v/>
      </c>
      <c r="AD61" s="964" t="str" cm="1">
        <f t="array" ref="AD61">IF(N61="","",IF(R61&lt;&gt;"","",IF(SUMPRODUCT(--(AN18:AN1500=AD17),--(AM18:AM1500&lt;&gt;""),--ISNUMBER(SEARCH(" "&amp;AM18:AM1500&amp;" ",Q61)))&gt;0,AD17,"")))</f>
        <v/>
      </c>
      <c r="AE61" s="964" t="str" cm="1">
        <f t="array" ref="AE61">IF(N61="","",IF(R61&lt;&gt;"","",IF(SUMPRODUCT(--(AN18:AN1500=AE17),--(AM18:AM1500&lt;&gt;""),--ISNUMBER(SEARCH(" "&amp;AM18:AM1500&amp;" ",Q61)))&gt;0,AE17,"")))</f>
        <v/>
      </c>
      <c r="AF61" s="964" t="str" cm="1">
        <f t="array" ref="AF61">IF(N61="","",IF(R61&lt;&gt;"","",IF(SUMPRODUCT(--(AN18:AN1500=AF17),--(AM18:AM1500&lt;&gt;""),--ISNUMBER(SEARCH(" "&amp;AM18:AM1500&amp;" ",Q61)))&gt;0,AF17,"")))</f>
        <v/>
      </c>
      <c r="AG61" s="964" t="str" cm="1">
        <f t="array" ref="AG61">IF(N61="","",IF(R61&lt;&gt;"","",IF(SUMPRODUCT(--(AN18:AN1500=AG17),--(AM18:AM1500&lt;&gt;""),--ISNUMBER(SEARCH(" "&amp;AM18:AM1500&amp;" ",Q61)))&gt;0,AG17,"")))</f>
        <v/>
      </c>
      <c r="AH61" s="964" t="str" cm="1">
        <f t="array" ref="AH61">IF(N61="","",IF(R61&lt;&gt;"","",IF(SUMPRODUCT(--(AN18:AN1500=AH17),--(AM18:AM1500&lt;&gt;""),--ISNUMBER(SEARCH(" "&amp;AM18:AM1500&amp;" ",Q61)))&gt;0,AH17,"")))</f>
        <v/>
      </c>
      <c r="AI61" s="964" t="str" cm="1">
        <f t="array" ref="AI61">IF(N61="","",IF(R61&lt;&gt;"","",IF(SUMPRODUCT(--(AN18:AN1500=AI17),--(AM18:AM1500&lt;&gt;""),--ISNUMBER(SEARCH(" "&amp;AM18:AM1500&amp;" ",Q61)))&gt;0,AI17,"")))</f>
        <v/>
      </c>
      <c r="AJ61" s="964" t="str" cm="1">
        <f t="array" ref="AJ61">IF(N61="","",IF(R61&lt;&gt;"","",IF(SUMPRODUCT(--(AN18:AN1500=AJ17),--(AM18:AM1500&lt;&gt;""),--ISNUMBER(SEARCH(" "&amp;AM18:AM1500&amp;" ",Q61)))&gt;0,AJ17,"")))</f>
        <v/>
      </c>
      <c r="AK61" s="964" t="str" cm="1">
        <f t="array" ref="AK61">IF(N61="","",IF(T61&lt;&gt;"",AK17,IF(S61&lt;&gt;"","",IF(R61&lt;&gt;"","",IF(SUMPRODUCT(--(AN18:AN1500=AK17),--(AM18:AM1500&lt;&gt;""),--ISNUMBER(SEARCH(" "&amp;AM18:AM1500&amp;" ",Q61)))&gt;0,AK17,"")))))</f>
        <v/>
      </c>
      <c r="AM61" s="964" t="s">
        <v>2107</v>
      </c>
      <c r="AN61" s="964" t="s">
        <v>1963</v>
      </c>
      <c r="AP61" s="964" t="s">
        <v>2108</v>
      </c>
      <c r="AQ61" s="964" t="s">
        <v>2084</v>
      </c>
      <c r="AR61" s="964" t="s">
        <v>1983</v>
      </c>
      <c r="AT61" s="964"/>
      <c r="AU61" s="964"/>
      <c r="AV61" s="964"/>
      <c r="BN61" s="49">
        <v>1</v>
      </c>
    </row>
    <row r="62" spans="1:66" ht="35.1" customHeight="1">
      <c r="A62" s="957" t="str">
        <f>IF(B62="","",COUNTIF(B18:B62,"&lt;&gt;"))</f>
        <v/>
      </c>
      <c r="B62" s="958"/>
      <c r="C62" s="974" t="str">
        <f t="shared" si="12"/>
        <v/>
      </c>
      <c r="D62" s="975" t="str">
        <f t="shared" si="0"/>
        <v/>
      </c>
      <c r="E62" s="961" t="str">
        <f t="shared" si="1"/>
        <v/>
      </c>
      <c r="F62" s="962" t="str">
        <f t="shared" si="2"/>
        <v/>
      </c>
      <c r="G62" s="963" t="str">
        <f>IF(H62="","",COUNTIF(H18:H62,"&lt;&gt;"))</f>
        <v/>
      </c>
      <c r="H62" s="958" t="str" cm="1">
        <f t="array" ref="H62">IF(L62="","",IF(LEN(L62)&lt;=MAX(10,G13),L62,IFERROR(LEFT(L62,LOOKUP(2,1/(MID(L62,ROW(1:500),1)=" ")/(ROW(1:500)&lt;=MAX(10,G13)),ROW(1:500))-1),LEFT(L62,MAX(10,G13)))))</f>
        <v/>
      </c>
      <c r="I62" s="963" t="str">
        <f t="shared" si="3"/>
        <v/>
      </c>
      <c r="J62" s="963" t="str">
        <f t="shared" si="4"/>
        <v/>
      </c>
      <c r="K62" s="964" t="str">
        <f>IF(M61&lt;&gt;"",K61,IF(K61&lt;MAX(A18:A317),K61+1,""))</f>
        <v/>
      </c>
      <c r="L62" s="965" t="str">
        <f>IF(K62="","",IF(M61&lt;&gt;"",M61,INDEX(E18:E317,MATCH(K62,A18:A317,0))))</f>
        <v/>
      </c>
      <c r="M62" s="965" t="str">
        <f t="shared" si="5"/>
        <v/>
      </c>
      <c r="N62" s="966" t="str">
        <f t="shared" si="6"/>
        <v/>
      </c>
      <c r="O62" s="967" t="str">
        <f t="shared" si="7"/>
        <v/>
      </c>
      <c r="P62" s="967" t="str">
        <f t="shared" si="8"/>
        <v/>
      </c>
      <c r="Q62" s="966" t="str">
        <f t="shared" si="9"/>
        <v/>
      </c>
      <c r="R62" s="967" t="str">
        <f>IF(N62="","",IF(COUNTIF(AP18:AP300,TRIM(Q62))&gt;0,"EXCLUSION EXACTE",""))</f>
        <v/>
      </c>
      <c r="S62" s="967" t="str" cm="1">
        <f t="array" ref="S62">IF(N62="","",IF(SUMPRODUCT(--(AP18:AP300&lt;&gt;""),--ISNUMBER(SEARCH(" "&amp;AP18:AP300&amp;" ",Q62)))&gt;0,"BLOQUE MOLLUSQUES",""))</f>
        <v/>
      </c>
      <c r="T62" s="967" t="str" cm="1">
        <f t="array" ref="T62">IF(N62="","",IF(SUMPRODUCT(--(AT18:AT300&lt;&gt;""),--ISNUMBER(SEARCH(" "&amp;AT18:AT300&amp;" ",Q62)))&gt;0,"FORCE MOLLUSQUES",""))</f>
        <v/>
      </c>
      <c r="U62" s="966" t="str">
        <f t="shared" si="10"/>
        <v/>
      </c>
      <c r="V62" s="966" t="str">
        <f t="shared" si="13"/>
        <v/>
      </c>
      <c r="W62" s="967" t="str">
        <f t="shared" si="11"/>
        <v/>
      </c>
      <c r="X62" s="967" t="str" cm="1">
        <f t="array" ref="X62">IF(N62="","",IF(R62&lt;&gt;"","",IF(SUMPRODUCT(--(AN18:AN1500=X17),--(AM18:AM1500&lt;&gt;""),--ISNUMBER(SEARCH(" "&amp;AM18:AM1500&amp;" ",Q62)))&gt;0,X17,"")))</f>
        <v/>
      </c>
      <c r="Y62" s="967" t="str" cm="1">
        <f t="array" ref="Y62">IF(N62="","",IF(R62&lt;&gt;"","",IF(SUMPRODUCT(--(AN18:AN1500=Y17),--(AM18:AM1500&lt;&gt;""),--ISNUMBER(SEARCH(" "&amp;AM18:AM1500&amp;" ",Q62)))&gt;0,Y17,"")))</f>
        <v/>
      </c>
      <c r="Z62" s="967" t="str" cm="1">
        <f t="array" ref="Z62">IF(N62="","",IF(R62&lt;&gt;"","",IF(SUMPRODUCT(--(AN18:AN1500=Z17),--(AM18:AM1500&lt;&gt;""),--ISNUMBER(SEARCH(" "&amp;AM18:AM1500&amp;" ",Q62)))&gt;0,Z17,"")))</f>
        <v/>
      </c>
      <c r="AA62" s="967" t="str" cm="1">
        <f t="array" ref="AA62">IF(N62="","",IF(R62&lt;&gt;"","",IF(SUMPRODUCT(--(AN18:AN1500=AA17),--(AM18:AM1500&lt;&gt;""),--ISNUMBER(SEARCH(" "&amp;AM18:AM1500&amp;" ",Q62)))&gt;0,AA17,"")))</f>
        <v/>
      </c>
      <c r="AB62" s="967" t="str" cm="1">
        <f t="array" ref="AB62">IF(N62="","",IF(R62&lt;&gt;"","",IF(SUMPRODUCT(--(AN18:AN1500=AB17),--(AM18:AM1500&lt;&gt;""),--ISNUMBER(SEARCH(" "&amp;AM18:AM1500&amp;" ",Q62)))&gt;0,AB17,"")))</f>
        <v/>
      </c>
      <c r="AC62" s="967" t="str" cm="1">
        <f t="array" ref="AC62">IF(N62="","",IF(R62&lt;&gt;"","",IF(SUMPRODUCT(--(AN18:AN1500=AC17),--(AM18:AM1500&lt;&gt;""),--ISNUMBER(SEARCH(" "&amp;AM18:AM1500&amp;" ",Q62)))&gt;0,AC17,"")))</f>
        <v/>
      </c>
      <c r="AD62" s="967" t="str" cm="1">
        <f t="array" ref="AD62">IF(N62="","",IF(R62&lt;&gt;"","",IF(SUMPRODUCT(--(AN18:AN1500=AD17),--(AM18:AM1500&lt;&gt;""),--ISNUMBER(SEARCH(" "&amp;AM18:AM1500&amp;" ",Q62)))&gt;0,AD17,"")))</f>
        <v/>
      </c>
      <c r="AE62" s="967" t="str" cm="1">
        <f t="array" ref="AE62">IF(N62="","",IF(R62&lt;&gt;"","",IF(SUMPRODUCT(--(AN18:AN1500=AE17),--(AM18:AM1500&lt;&gt;""),--ISNUMBER(SEARCH(" "&amp;AM18:AM1500&amp;" ",Q62)))&gt;0,AE17,"")))</f>
        <v/>
      </c>
      <c r="AF62" s="967" t="str" cm="1">
        <f t="array" ref="AF62">IF(N62="","",IF(R62&lt;&gt;"","",IF(SUMPRODUCT(--(AN18:AN1500=AF17),--(AM18:AM1500&lt;&gt;""),--ISNUMBER(SEARCH(" "&amp;AM18:AM1500&amp;" ",Q62)))&gt;0,AF17,"")))</f>
        <v/>
      </c>
      <c r="AG62" s="967" t="str" cm="1">
        <f t="array" ref="AG62">IF(N62="","",IF(R62&lt;&gt;"","",IF(SUMPRODUCT(--(AN18:AN1500=AG17),--(AM18:AM1500&lt;&gt;""),--ISNUMBER(SEARCH(" "&amp;AM18:AM1500&amp;" ",Q62)))&gt;0,AG17,"")))</f>
        <v/>
      </c>
      <c r="AH62" s="967" t="str" cm="1">
        <f t="array" ref="AH62">IF(N62="","",IF(R62&lt;&gt;"","",IF(SUMPRODUCT(--(AN18:AN1500=AH17),--(AM18:AM1500&lt;&gt;""),--ISNUMBER(SEARCH(" "&amp;AM18:AM1500&amp;" ",Q62)))&gt;0,AH17,"")))</f>
        <v/>
      </c>
      <c r="AI62" s="967" t="str" cm="1">
        <f t="array" ref="AI62">IF(N62="","",IF(R62&lt;&gt;"","",IF(SUMPRODUCT(--(AN18:AN1500=AI17),--(AM18:AM1500&lt;&gt;""),--ISNUMBER(SEARCH(" "&amp;AM18:AM1500&amp;" ",Q62)))&gt;0,AI17,"")))</f>
        <v/>
      </c>
      <c r="AJ62" s="967" t="str" cm="1">
        <f t="array" ref="AJ62">IF(N62="","",IF(R62&lt;&gt;"","",IF(SUMPRODUCT(--(AN18:AN1500=AJ17),--(AM18:AM1500&lt;&gt;""),--ISNUMBER(SEARCH(" "&amp;AM18:AM1500&amp;" ",Q62)))&gt;0,AJ17,"")))</f>
        <v/>
      </c>
      <c r="AK62" s="967" t="str" cm="1">
        <f t="array" ref="AK62">IF(N62="","",IF(T62&lt;&gt;"",AK17,IF(S62&lt;&gt;"","",IF(R62&lt;&gt;"","",IF(SUMPRODUCT(--(AN18:AN1500=AK17),--(AM18:AM1500&lt;&gt;""),--ISNUMBER(SEARCH(" "&amp;AM18:AM1500&amp;" ",Q62)))&gt;0,AK17,"")))))</f>
        <v/>
      </c>
      <c r="AM62" s="968" t="s">
        <v>103</v>
      </c>
      <c r="AN62" s="968" t="s">
        <v>1963</v>
      </c>
      <c r="AP62" s="969" t="s">
        <v>2109</v>
      </c>
      <c r="AQ62" s="969" t="s">
        <v>2084</v>
      </c>
      <c r="AR62" s="969" t="s">
        <v>1983</v>
      </c>
      <c r="AT62" s="964"/>
      <c r="AU62" s="964"/>
      <c r="AV62" s="964"/>
      <c r="BN62" s="49">
        <v>1</v>
      </c>
    </row>
    <row r="63" spans="1:66" ht="35.1" customHeight="1">
      <c r="A63" s="973" t="str">
        <f>IF(B63="","",COUNTIF(B18:B63,"&lt;&gt;"))</f>
        <v/>
      </c>
      <c r="B63" s="965"/>
      <c r="C63" s="974" t="str">
        <f t="shared" si="12"/>
        <v/>
      </c>
      <c r="D63" s="975" t="str">
        <f t="shared" si="0"/>
        <v/>
      </c>
      <c r="E63" s="976" t="str">
        <f t="shared" si="1"/>
        <v/>
      </c>
      <c r="F63" s="977" t="str">
        <f t="shared" si="2"/>
        <v/>
      </c>
      <c r="G63" s="964" t="str">
        <f>IF(H63="","",COUNTIF(H18:H63,"&lt;&gt;"))</f>
        <v/>
      </c>
      <c r="H63" s="965" t="str" cm="1">
        <f t="array" ref="H63">IF(L63="","",IF(LEN(L63)&lt;=MAX(10,G13),L63,IFERROR(LEFT(L63,LOOKUP(2,1/(MID(L63,ROW(1:500),1)=" ")/(ROW(1:500)&lt;=MAX(10,G13)),ROW(1:500))-1),LEFT(L63,MAX(10,G13)))))</f>
        <v/>
      </c>
      <c r="I63" s="964" t="str">
        <f t="shared" si="3"/>
        <v/>
      </c>
      <c r="J63" s="964" t="str">
        <f t="shared" si="4"/>
        <v/>
      </c>
      <c r="K63" s="964" t="str">
        <f>IF(M62&lt;&gt;"",K62,IF(K62&lt;MAX(A18:A317),K62+1,""))</f>
        <v/>
      </c>
      <c r="L63" s="965" t="str">
        <f>IF(K63="","",IF(M62&lt;&gt;"",M62,INDEX(E18:E317,MATCH(K63,A18:A317,0))))</f>
        <v/>
      </c>
      <c r="M63" s="965" t="str">
        <f t="shared" si="5"/>
        <v/>
      </c>
      <c r="N63" s="965" t="str">
        <f t="shared" si="6"/>
        <v/>
      </c>
      <c r="O63" s="964" t="str">
        <f t="shared" si="7"/>
        <v/>
      </c>
      <c r="P63" s="964" t="str">
        <f t="shared" si="8"/>
        <v/>
      </c>
      <c r="Q63" s="965" t="str">
        <f t="shared" si="9"/>
        <v/>
      </c>
      <c r="R63" s="964" t="str">
        <f>IF(N63="","",IF(COUNTIF(AP18:AP300,TRIM(Q63))&gt;0,"EXCLUSION EXACTE",""))</f>
        <v/>
      </c>
      <c r="S63" s="964" t="str" cm="1">
        <f t="array" ref="S63">IF(N63="","",IF(SUMPRODUCT(--(AP18:AP300&lt;&gt;""),--ISNUMBER(SEARCH(" "&amp;AP18:AP300&amp;" ",Q63)))&gt;0,"BLOQUE MOLLUSQUES",""))</f>
        <v/>
      </c>
      <c r="T63" s="964" t="str" cm="1">
        <f t="array" ref="T63">IF(N63="","",IF(SUMPRODUCT(--(AT18:AT300&lt;&gt;""),--ISNUMBER(SEARCH(" "&amp;AT18:AT300&amp;" ",Q63)))&gt;0,"FORCE MOLLUSQUES",""))</f>
        <v/>
      </c>
      <c r="U63" s="965" t="str">
        <f t="shared" si="10"/>
        <v/>
      </c>
      <c r="V63" s="965" t="str">
        <f t="shared" si="13"/>
        <v/>
      </c>
      <c r="W63" s="964" t="str">
        <f t="shared" si="11"/>
        <v/>
      </c>
      <c r="X63" s="964" t="str" cm="1">
        <f t="array" ref="X63">IF(N63="","",IF(R63&lt;&gt;"","",IF(SUMPRODUCT(--(AN18:AN1500=X17),--(AM18:AM1500&lt;&gt;""),--ISNUMBER(SEARCH(" "&amp;AM18:AM1500&amp;" ",Q63)))&gt;0,X17,"")))</f>
        <v/>
      </c>
      <c r="Y63" s="964" t="str" cm="1">
        <f t="array" ref="Y63">IF(N63="","",IF(R63&lt;&gt;"","",IF(SUMPRODUCT(--(AN18:AN1500=Y17),--(AM18:AM1500&lt;&gt;""),--ISNUMBER(SEARCH(" "&amp;AM18:AM1500&amp;" ",Q63)))&gt;0,Y17,"")))</f>
        <v/>
      </c>
      <c r="Z63" s="964" t="str" cm="1">
        <f t="array" ref="Z63">IF(N63="","",IF(R63&lt;&gt;"","",IF(SUMPRODUCT(--(AN18:AN1500=Z17),--(AM18:AM1500&lt;&gt;""),--ISNUMBER(SEARCH(" "&amp;AM18:AM1500&amp;" ",Q63)))&gt;0,Z17,"")))</f>
        <v/>
      </c>
      <c r="AA63" s="964" t="str" cm="1">
        <f t="array" ref="AA63">IF(N63="","",IF(R63&lt;&gt;"","",IF(SUMPRODUCT(--(AN18:AN1500=AA17),--(AM18:AM1500&lt;&gt;""),--ISNUMBER(SEARCH(" "&amp;AM18:AM1500&amp;" ",Q63)))&gt;0,AA17,"")))</f>
        <v/>
      </c>
      <c r="AB63" s="964" t="str" cm="1">
        <f t="array" ref="AB63">IF(N63="","",IF(R63&lt;&gt;"","",IF(SUMPRODUCT(--(AN18:AN1500=AB17),--(AM18:AM1500&lt;&gt;""),--ISNUMBER(SEARCH(" "&amp;AM18:AM1500&amp;" ",Q63)))&gt;0,AB17,"")))</f>
        <v/>
      </c>
      <c r="AC63" s="964" t="str" cm="1">
        <f t="array" ref="AC63">IF(N63="","",IF(R63&lt;&gt;"","",IF(SUMPRODUCT(--(AN18:AN1500=AC17),--(AM18:AM1500&lt;&gt;""),--ISNUMBER(SEARCH(" "&amp;AM18:AM1500&amp;" ",Q63)))&gt;0,AC17,"")))</f>
        <v/>
      </c>
      <c r="AD63" s="964" t="str" cm="1">
        <f t="array" ref="AD63">IF(N63="","",IF(R63&lt;&gt;"","",IF(SUMPRODUCT(--(AN18:AN1500=AD17),--(AM18:AM1500&lt;&gt;""),--ISNUMBER(SEARCH(" "&amp;AM18:AM1500&amp;" ",Q63)))&gt;0,AD17,"")))</f>
        <v/>
      </c>
      <c r="AE63" s="964" t="str" cm="1">
        <f t="array" ref="AE63">IF(N63="","",IF(R63&lt;&gt;"","",IF(SUMPRODUCT(--(AN18:AN1500=AE17),--(AM18:AM1500&lt;&gt;""),--ISNUMBER(SEARCH(" "&amp;AM18:AM1500&amp;" ",Q63)))&gt;0,AE17,"")))</f>
        <v/>
      </c>
      <c r="AF63" s="964" t="str" cm="1">
        <f t="array" ref="AF63">IF(N63="","",IF(R63&lt;&gt;"","",IF(SUMPRODUCT(--(AN18:AN1500=AF17),--(AM18:AM1500&lt;&gt;""),--ISNUMBER(SEARCH(" "&amp;AM18:AM1500&amp;" ",Q63)))&gt;0,AF17,"")))</f>
        <v/>
      </c>
      <c r="AG63" s="964" t="str" cm="1">
        <f t="array" ref="AG63">IF(N63="","",IF(R63&lt;&gt;"","",IF(SUMPRODUCT(--(AN18:AN1500=AG17),--(AM18:AM1500&lt;&gt;""),--ISNUMBER(SEARCH(" "&amp;AM18:AM1500&amp;" ",Q63)))&gt;0,AG17,"")))</f>
        <v/>
      </c>
      <c r="AH63" s="964" t="str" cm="1">
        <f t="array" ref="AH63">IF(N63="","",IF(R63&lt;&gt;"","",IF(SUMPRODUCT(--(AN18:AN1500=AH17),--(AM18:AM1500&lt;&gt;""),--ISNUMBER(SEARCH(" "&amp;AM18:AM1500&amp;" ",Q63)))&gt;0,AH17,"")))</f>
        <v/>
      </c>
      <c r="AI63" s="964" t="str" cm="1">
        <f t="array" ref="AI63">IF(N63="","",IF(R63&lt;&gt;"","",IF(SUMPRODUCT(--(AN18:AN1500=AI17),--(AM18:AM1500&lt;&gt;""),--ISNUMBER(SEARCH(" "&amp;AM18:AM1500&amp;" ",Q63)))&gt;0,AI17,"")))</f>
        <v/>
      </c>
      <c r="AJ63" s="964" t="str" cm="1">
        <f t="array" ref="AJ63">IF(N63="","",IF(R63&lt;&gt;"","",IF(SUMPRODUCT(--(AN18:AN1500=AJ17),--(AM18:AM1500&lt;&gt;""),--ISNUMBER(SEARCH(" "&amp;AM18:AM1500&amp;" ",Q63)))&gt;0,AJ17,"")))</f>
        <v/>
      </c>
      <c r="AK63" s="964" t="str" cm="1">
        <f t="array" ref="AK63">IF(N63="","",IF(T63&lt;&gt;"",AK17,IF(S63&lt;&gt;"","",IF(R63&lt;&gt;"","",IF(SUMPRODUCT(--(AN18:AN1500=AK17),--(AM18:AM1500&lt;&gt;""),--ISNUMBER(SEARCH(" "&amp;AM18:AM1500&amp;" ",Q63)))&gt;0,AK17,"")))))</f>
        <v/>
      </c>
      <c r="AM63" s="964" t="s">
        <v>120</v>
      </c>
      <c r="AN63" s="964" t="s">
        <v>1963</v>
      </c>
      <c r="AP63" s="964" t="s">
        <v>2110</v>
      </c>
      <c r="AQ63" s="964" t="s">
        <v>2084</v>
      </c>
      <c r="AR63" s="964" t="s">
        <v>1983</v>
      </c>
      <c r="AT63" s="964"/>
      <c r="AU63" s="964"/>
      <c r="AV63" s="964"/>
      <c r="BN63" s="49">
        <v>1</v>
      </c>
    </row>
    <row r="64" spans="1:66" ht="35.1" customHeight="1">
      <c r="A64" s="957" t="str">
        <f>IF(B64="","",COUNTIF(B18:B64,"&lt;&gt;"))</f>
        <v/>
      </c>
      <c r="B64" s="958"/>
      <c r="C64" s="974" t="str">
        <f t="shared" si="12"/>
        <v/>
      </c>
      <c r="D64" s="975" t="str">
        <f t="shared" si="0"/>
        <v/>
      </c>
      <c r="E64" s="961" t="str">
        <f t="shared" si="1"/>
        <v/>
      </c>
      <c r="F64" s="962" t="str">
        <f t="shared" si="2"/>
        <v/>
      </c>
      <c r="G64" s="963" t="str">
        <f>IF(H64="","",COUNTIF(H18:H64,"&lt;&gt;"))</f>
        <v/>
      </c>
      <c r="H64" s="958" t="str" cm="1">
        <f t="array" ref="H64">IF(L64="","",IF(LEN(L64)&lt;=MAX(10,G13),L64,IFERROR(LEFT(L64,LOOKUP(2,1/(MID(L64,ROW(1:500),1)=" ")/(ROW(1:500)&lt;=MAX(10,G13)),ROW(1:500))-1),LEFT(L64,MAX(10,G13)))))</f>
        <v/>
      </c>
      <c r="I64" s="963" t="str">
        <f t="shared" si="3"/>
        <v/>
      </c>
      <c r="J64" s="963" t="str">
        <f t="shared" si="4"/>
        <v/>
      </c>
      <c r="K64" s="964" t="str">
        <f>IF(M63&lt;&gt;"",K63,IF(K63&lt;MAX(A18:A317),K63+1,""))</f>
        <v/>
      </c>
      <c r="L64" s="965" t="str">
        <f>IF(K64="","",IF(M63&lt;&gt;"",M63,INDEX(E18:E317,MATCH(K64,A18:A317,0))))</f>
        <v/>
      </c>
      <c r="M64" s="965" t="str">
        <f t="shared" si="5"/>
        <v/>
      </c>
      <c r="N64" s="966" t="str">
        <f t="shared" si="6"/>
        <v/>
      </c>
      <c r="O64" s="967" t="str">
        <f t="shared" si="7"/>
        <v/>
      </c>
      <c r="P64" s="967" t="str">
        <f t="shared" si="8"/>
        <v/>
      </c>
      <c r="Q64" s="966" t="str">
        <f t="shared" si="9"/>
        <v/>
      </c>
      <c r="R64" s="967" t="str">
        <f>IF(N64="","",IF(COUNTIF(AP18:AP300,TRIM(Q64))&gt;0,"EXCLUSION EXACTE",""))</f>
        <v/>
      </c>
      <c r="S64" s="967" t="str" cm="1">
        <f t="array" ref="S64">IF(N64="","",IF(SUMPRODUCT(--(AP18:AP300&lt;&gt;""),--ISNUMBER(SEARCH(" "&amp;AP18:AP300&amp;" ",Q64)))&gt;0,"BLOQUE MOLLUSQUES",""))</f>
        <v/>
      </c>
      <c r="T64" s="967" t="str" cm="1">
        <f t="array" ref="T64">IF(N64="","",IF(SUMPRODUCT(--(AT18:AT300&lt;&gt;""),--ISNUMBER(SEARCH(" "&amp;AT18:AT300&amp;" ",Q64)))&gt;0,"FORCE MOLLUSQUES",""))</f>
        <v/>
      </c>
      <c r="U64" s="966" t="str">
        <f t="shared" si="10"/>
        <v/>
      </c>
      <c r="V64" s="966" t="str">
        <f t="shared" si="13"/>
        <v/>
      </c>
      <c r="W64" s="967" t="str">
        <f t="shared" si="11"/>
        <v/>
      </c>
      <c r="X64" s="967" t="str" cm="1">
        <f t="array" ref="X64">IF(N64="","",IF(R64&lt;&gt;"","",IF(SUMPRODUCT(--(AN18:AN1500=X17),--(AM18:AM1500&lt;&gt;""),--ISNUMBER(SEARCH(" "&amp;AM18:AM1500&amp;" ",Q64)))&gt;0,X17,"")))</f>
        <v/>
      </c>
      <c r="Y64" s="967" t="str" cm="1">
        <f t="array" ref="Y64">IF(N64="","",IF(R64&lt;&gt;"","",IF(SUMPRODUCT(--(AN18:AN1500=Y17),--(AM18:AM1500&lt;&gt;""),--ISNUMBER(SEARCH(" "&amp;AM18:AM1500&amp;" ",Q64)))&gt;0,Y17,"")))</f>
        <v/>
      </c>
      <c r="Z64" s="967" t="str" cm="1">
        <f t="array" ref="Z64">IF(N64="","",IF(R64&lt;&gt;"","",IF(SUMPRODUCT(--(AN18:AN1500=Z17),--(AM18:AM1500&lt;&gt;""),--ISNUMBER(SEARCH(" "&amp;AM18:AM1500&amp;" ",Q64)))&gt;0,Z17,"")))</f>
        <v/>
      </c>
      <c r="AA64" s="967" t="str" cm="1">
        <f t="array" ref="AA64">IF(N64="","",IF(R64&lt;&gt;"","",IF(SUMPRODUCT(--(AN18:AN1500=AA17),--(AM18:AM1500&lt;&gt;""),--ISNUMBER(SEARCH(" "&amp;AM18:AM1500&amp;" ",Q64)))&gt;0,AA17,"")))</f>
        <v/>
      </c>
      <c r="AB64" s="967" t="str" cm="1">
        <f t="array" ref="AB64">IF(N64="","",IF(R64&lt;&gt;"","",IF(SUMPRODUCT(--(AN18:AN1500=AB17),--(AM18:AM1500&lt;&gt;""),--ISNUMBER(SEARCH(" "&amp;AM18:AM1500&amp;" ",Q64)))&gt;0,AB17,"")))</f>
        <v/>
      </c>
      <c r="AC64" s="967" t="str" cm="1">
        <f t="array" ref="AC64">IF(N64="","",IF(R64&lt;&gt;"","",IF(SUMPRODUCT(--(AN18:AN1500=AC17),--(AM18:AM1500&lt;&gt;""),--ISNUMBER(SEARCH(" "&amp;AM18:AM1500&amp;" ",Q64)))&gt;0,AC17,"")))</f>
        <v/>
      </c>
      <c r="AD64" s="967" t="str" cm="1">
        <f t="array" ref="AD64">IF(N64="","",IF(R64&lt;&gt;"","",IF(SUMPRODUCT(--(AN18:AN1500=AD17),--(AM18:AM1500&lt;&gt;""),--ISNUMBER(SEARCH(" "&amp;AM18:AM1500&amp;" ",Q64)))&gt;0,AD17,"")))</f>
        <v/>
      </c>
      <c r="AE64" s="967" t="str" cm="1">
        <f t="array" ref="AE64">IF(N64="","",IF(R64&lt;&gt;"","",IF(SUMPRODUCT(--(AN18:AN1500=AE17),--(AM18:AM1500&lt;&gt;""),--ISNUMBER(SEARCH(" "&amp;AM18:AM1500&amp;" ",Q64)))&gt;0,AE17,"")))</f>
        <v/>
      </c>
      <c r="AF64" s="967" t="str" cm="1">
        <f t="array" ref="AF64">IF(N64="","",IF(R64&lt;&gt;"","",IF(SUMPRODUCT(--(AN18:AN1500=AF17),--(AM18:AM1500&lt;&gt;""),--ISNUMBER(SEARCH(" "&amp;AM18:AM1500&amp;" ",Q64)))&gt;0,AF17,"")))</f>
        <v/>
      </c>
      <c r="AG64" s="967" t="str" cm="1">
        <f t="array" ref="AG64">IF(N64="","",IF(R64&lt;&gt;"","",IF(SUMPRODUCT(--(AN18:AN1500=AG17),--(AM18:AM1500&lt;&gt;""),--ISNUMBER(SEARCH(" "&amp;AM18:AM1500&amp;" ",Q64)))&gt;0,AG17,"")))</f>
        <v/>
      </c>
      <c r="AH64" s="967" t="str" cm="1">
        <f t="array" ref="AH64">IF(N64="","",IF(R64&lt;&gt;"","",IF(SUMPRODUCT(--(AN18:AN1500=AH17),--(AM18:AM1500&lt;&gt;""),--ISNUMBER(SEARCH(" "&amp;AM18:AM1500&amp;" ",Q64)))&gt;0,AH17,"")))</f>
        <v/>
      </c>
      <c r="AI64" s="967" t="str" cm="1">
        <f t="array" ref="AI64">IF(N64="","",IF(R64&lt;&gt;"","",IF(SUMPRODUCT(--(AN18:AN1500=AI17),--(AM18:AM1500&lt;&gt;""),--ISNUMBER(SEARCH(" "&amp;AM18:AM1500&amp;" ",Q64)))&gt;0,AI17,"")))</f>
        <v/>
      </c>
      <c r="AJ64" s="967" t="str" cm="1">
        <f t="array" ref="AJ64">IF(N64="","",IF(R64&lt;&gt;"","",IF(SUMPRODUCT(--(AN18:AN1500=AJ17),--(AM18:AM1500&lt;&gt;""),--ISNUMBER(SEARCH(" "&amp;AM18:AM1500&amp;" ",Q64)))&gt;0,AJ17,"")))</f>
        <v/>
      </c>
      <c r="AK64" s="967" t="str" cm="1">
        <f t="array" ref="AK64">IF(N64="","",IF(T64&lt;&gt;"",AK17,IF(S64&lt;&gt;"","",IF(R64&lt;&gt;"","",IF(SUMPRODUCT(--(AN18:AN1500=AK17),--(AM18:AM1500&lt;&gt;""),--ISNUMBER(SEARCH(" "&amp;AM18:AM1500&amp;" ",Q64)))&gt;0,AK17,"")))))</f>
        <v/>
      </c>
      <c r="AM64" s="968" t="s">
        <v>2111</v>
      </c>
      <c r="AN64" s="968" t="s">
        <v>1963</v>
      </c>
      <c r="AP64" s="969" t="s">
        <v>1040</v>
      </c>
      <c r="AQ64" s="969" t="s">
        <v>2084</v>
      </c>
      <c r="AR64" s="969" t="s">
        <v>1983</v>
      </c>
      <c r="AT64" s="964"/>
      <c r="AU64" s="964"/>
      <c r="AV64" s="964"/>
      <c r="BN64" s="49">
        <v>1</v>
      </c>
    </row>
    <row r="65" spans="1:66" ht="35.1" customHeight="1">
      <c r="A65" s="973" t="str">
        <f>IF(B65="","",COUNTIF(B18:B65,"&lt;&gt;"))</f>
        <v/>
      </c>
      <c r="B65" s="965"/>
      <c r="C65" s="974" t="str">
        <f t="shared" si="12"/>
        <v/>
      </c>
      <c r="D65" s="975" t="str">
        <f t="shared" si="0"/>
        <v/>
      </c>
      <c r="E65" s="976" t="str">
        <f t="shared" si="1"/>
        <v/>
      </c>
      <c r="F65" s="977" t="str">
        <f t="shared" si="2"/>
        <v/>
      </c>
      <c r="G65" s="964" t="str">
        <f>IF(H65="","",COUNTIF(H18:H65,"&lt;&gt;"))</f>
        <v/>
      </c>
      <c r="H65" s="965" t="str" cm="1">
        <f t="array" ref="H65">IF(L65="","",IF(LEN(L65)&lt;=MAX(10,G13),L65,IFERROR(LEFT(L65,LOOKUP(2,1/(MID(L65,ROW(1:500),1)=" ")/(ROW(1:500)&lt;=MAX(10,G13)),ROW(1:500))-1),LEFT(L65,MAX(10,G13)))))</f>
        <v/>
      </c>
      <c r="I65" s="964" t="str">
        <f t="shared" si="3"/>
        <v/>
      </c>
      <c r="J65" s="964" t="str">
        <f t="shared" si="4"/>
        <v/>
      </c>
      <c r="K65" s="964" t="str">
        <f>IF(M64&lt;&gt;"",K64,IF(K64&lt;MAX(A18:A317),K64+1,""))</f>
        <v/>
      </c>
      <c r="L65" s="965" t="str">
        <f>IF(K65="","",IF(M64&lt;&gt;"",M64,INDEX(E18:E317,MATCH(K65,A18:A317,0))))</f>
        <v/>
      </c>
      <c r="M65" s="965" t="str">
        <f t="shared" si="5"/>
        <v/>
      </c>
      <c r="N65" s="965" t="str">
        <f t="shared" si="6"/>
        <v/>
      </c>
      <c r="O65" s="964" t="str">
        <f t="shared" si="7"/>
        <v/>
      </c>
      <c r="P65" s="964" t="str">
        <f t="shared" si="8"/>
        <v/>
      </c>
      <c r="Q65" s="965" t="str">
        <f t="shared" si="9"/>
        <v/>
      </c>
      <c r="R65" s="964" t="str">
        <f>IF(N65="","",IF(COUNTIF(AP18:AP300,TRIM(Q65))&gt;0,"EXCLUSION EXACTE",""))</f>
        <v/>
      </c>
      <c r="S65" s="964" t="str" cm="1">
        <f t="array" ref="S65">IF(N65="","",IF(SUMPRODUCT(--(AP18:AP300&lt;&gt;""),--ISNUMBER(SEARCH(" "&amp;AP18:AP300&amp;" ",Q65)))&gt;0,"BLOQUE MOLLUSQUES",""))</f>
        <v/>
      </c>
      <c r="T65" s="964" t="str" cm="1">
        <f t="array" ref="T65">IF(N65="","",IF(SUMPRODUCT(--(AT18:AT300&lt;&gt;""),--ISNUMBER(SEARCH(" "&amp;AT18:AT300&amp;" ",Q65)))&gt;0,"FORCE MOLLUSQUES",""))</f>
        <v/>
      </c>
      <c r="U65" s="965" t="str">
        <f t="shared" si="10"/>
        <v/>
      </c>
      <c r="V65" s="965" t="str">
        <f t="shared" si="13"/>
        <v/>
      </c>
      <c r="W65" s="964" t="str">
        <f t="shared" si="11"/>
        <v/>
      </c>
      <c r="X65" s="964" t="str" cm="1">
        <f t="array" ref="X65">IF(N65="","",IF(R65&lt;&gt;"","",IF(SUMPRODUCT(--(AN18:AN1500=X17),--(AM18:AM1500&lt;&gt;""),--ISNUMBER(SEARCH(" "&amp;AM18:AM1500&amp;" ",Q65)))&gt;0,X17,"")))</f>
        <v/>
      </c>
      <c r="Y65" s="964" t="str" cm="1">
        <f t="array" ref="Y65">IF(N65="","",IF(R65&lt;&gt;"","",IF(SUMPRODUCT(--(AN18:AN1500=Y17),--(AM18:AM1500&lt;&gt;""),--ISNUMBER(SEARCH(" "&amp;AM18:AM1500&amp;" ",Q65)))&gt;0,Y17,"")))</f>
        <v/>
      </c>
      <c r="Z65" s="964" t="str" cm="1">
        <f t="array" ref="Z65">IF(N65="","",IF(R65&lt;&gt;"","",IF(SUMPRODUCT(--(AN18:AN1500=Z17),--(AM18:AM1500&lt;&gt;""),--ISNUMBER(SEARCH(" "&amp;AM18:AM1500&amp;" ",Q65)))&gt;0,Z17,"")))</f>
        <v/>
      </c>
      <c r="AA65" s="964" t="str" cm="1">
        <f t="array" ref="AA65">IF(N65="","",IF(R65&lt;&gt;"","",IF(SUMPRODUCT(--(AN18:AN1500=AA17),--(AM18:AM1500&lt;&gt;""),--ISNUMBER(SEARCH(" "&amp;AM18:AM1500&amp;" ",Q65)))&gt;0,AA17,"")))</f>
        <v/>
      </c>
      <c r="AB65" s="964" t="str" cm="1">
        <f t="array" ref="AB65">IF(N65="","",IF(R65&lt;&gt;"","",IF(SUMPRODUCT(--(AN18:AN1500=AB17),--(AM18:AM1500&lt;&gt;""),--ISNUMBER(SEARCH(" "&amp;AM18:AM1500&amp;" ",Q65)))&gt;0,AB17,"")))</f>
        <v/>
      </c>
      <c r="AC65" s="964" t="str" cm="1">
        <f t="array" ref="AC65">IF(N65="","",IF(R65&lt;&gt;"","",IF(SUMPRODUCT(--(AN18:AN1500=AC17),--(AM18:AM1500&lt;&gt;""),--ISNUMBER(SEARCH(" "&amp;AM18:AM1500&amp;" ",Q65)))&gt;0,AC17,"")))</f>
        <v/>
      </c>
      <c r="AD65" s="964" t="str" cm="1">
        <f t="array" ref="AD65">IF(N65="","",IF(R65&lt;&gt;"","",IF(SUMPRODUCT(--(AN18:AN1500=AD17),--(AM18:AM1500&lt;&gt;""),--ISNUMBER(SEARCH(" "&amp;AM18:AM1500&amp;" ",Q65)))&gt;0,AD17,"")))</f>
        <v/>
      </c>
      <c r="AE65" s="964" t="str" cm="1">
        <f t="array" ref="AE65">IF(N65="","",IF(R65&lt;&gt;"","",IF(SUMPRODUCT(--(AN18:AN1500=AE17),--(AM18:AM1500&lt;&gt;""),--ISNUMBER(SEARCH(" "&amp;AM18:AM1500&amp;" ",Q65)))&gt;0,AE17,"")))</f>
        <v/>
      </c>
      <c r="AF65" s="964" t="str" cm="1">
        <f t="array" ref="AF65">IF(N65="","",IF(R65&lt;&gt;"","",IF(SUMPRODUCT(--(AN18:AN1500=AF17),--(AM18:AM1500&lt;&gt;""),--ISNUMBER(SEARCH(" "&amp;AM18:AM1500&amp;" ",Q65)))&gt;0,AF17,"")))</f>
        <v/>
      </c>
      <c r="AG65" s="964" t="str" cm="1">
        <f t="array" ref="AG65">IF(N65="","",IF(R65&lt;&gt;"","",IF(SUMPRODUCT(--(AN18:AN1500=AG17),--(AM18:AM1500&lt;&gt;""),--ISNUMBER(SEARCH(" "&amp;AM18:AM1500&amp;" ",Q65)))&gt;0,AG17,"")))</f>
        <v/>
      </c>
      <c r="AH65" s="964" t="str" cm="1">
        <f t="array" ref="AH65">IF(N65="","",IF(R65&lt;&gt;"","",IF(SUMPRODUCT(--(AN18:AN1500=AH17),--(AM18:AM1500&lt;&gt;""),--ISNUMBER(SEARCH(" "&amp;AM18:AM1500&amp;" ",Q65)))&gt;0,AH17,"")))</f>
        <v/>
      </c>
      <c r="AI65" s="964" t="str" cm="1">
        <f t="array" ref="AI65">IF(N65="","",IF(R65&lt;&gt;"","",IF(SUMPRODUCT(--(AN18:AN1500=AI17),--(AM18:AM1500&lt;&gt;""),--ISNUMBER(SEARCH(" "&amp;AM18:AM1500&amp;" ",Q65)))&gt;0,AI17,"")))</f>
        <v/>
      </c>
      <c r="AJ65" s="964" t="str" cm="1">
        <f t="array" ref="AJ65">IF(N65="","",IF(R65&lt;&gt;"","",IF(SUMPRODUCT(--(AN18:AN1500=AJ17),--(AM18:AM1500&lt;&gt;""),--ISNUMBER(SEARCH(" "&amp;AM18:AM1500&amp;" ",Q65)))&gt;0,AJ17,"")))</f>
        <v/>
      </c>
      <c r="AK65" s="964" t="str" cm="1">
        <f t="array" ref="AK65">IF(N65="","",IF(T65&lt;&gt;"",AK17,IF(S65&lt;&gt;"","",IF(R65&lt;&gt;"","",IF(SUMPRODUCT(--(AN18:AN1500=AK17),--(AM18:AM1500&lt;&gt;""),--ISNUMBER(SEARCH(" "&amp;AM18:AM1500&amp;" ",Q65)))&gt;0,AK17,"")))))</f>
        <v/>
      </c>
      <c r="AM65" s="964" t="s">
        <v>2112</v>
      </c>
      <c r="AN65" s="964" t="s">
        <v>1963</v>
      </c>
      <c r="AP65" s="964" t="s">
        <v>2113</v>
      </c>
      <c r="AQ65" s="964" t="s">
        <v>2084</v>
      </c>
      <c r="AR65" s="964" t="s">
        <v>1983</v>
      </c>
      <c r="AT65" s="964"/>
      <c r="AU65" s="964"/>
      <c r="AV65" s="964"/>
      <c r="BN65" s="49">
        <v>1</v>
      </c>
    </row>
    <row r="66" spans="1:66" ht="35.1" customHeight="1">
      <c r="A66" s="957" t="str">
        <f>IF(B66="","",COUNTIF(B18:B66,"&lt;&gt;"))</f>
        <v/>
      </c>
      <c r="B66" s="958"/>
      <c r="C66" s="974" t="str">
        <f t="shared" si="12"/>
        <v/>
      </c>
      <c r="D66" s="975" t="str">
        <f t="shared" si="0"/>
        <v/>
      </c>
      <c r="E66" s="961" t="str">
        <f t="shared" si="1"/>
        <v/>
      </c>
      <c r="F66" s="962" t="str">
        <f t="shared" si="2"/>
        <v/>
      </c>
      <c r="G66" s="963" t="str">
        <f>IF(H66="","",COUNTIF(H18:H66,"&lt;&gt;"))</f>
        <v/>
      </c>
      <c r="H66" s="958" t="str" cm="1">
        <f t="array" ref="H66">IF(L66="","",IF(LEN(L66)&lt;=MAX(10,G13),L66,IFERROR(LEFT(L66,LOOKUP(2,1/(MID(L66,ROW(1:500),1)=" ")/(ROW(1:500)&lt;=MAX(10,G13)),ROW(1:500))-1),LEFT(L66,MAX(10,G13)))))</f>
        <v/>
      </c>
      <c r="I66" s="963" t="str">
        <f t="shared" si="3"/>
        <v/>
      </c>
      <c r="J66" s="963" t="str">
        <f t="shared" si="4"/>
        <v/>
      </c>
      <c r="K66" s="964" t="str">
        <f>IF(M65&lt;&gt;"",K65,IF(K65&lt;MAX(A18:A317),K65+1,""))</f>
        <v/>
      </c>
      <c r="L66" s="965" t="str">
        <f>IF(K66="","",IF(M65&lt;&gt;"",M65,INDEX(E18:E317,MATCH(K66,A18:A317,0))))</f>
        <v/>
      </c>
      <c r="M66" s="965" t="str">
        <f t="shared" si="5"/>
        <v/>
      </c>
      <c r="N66" s="966" t="str">
        <f t="shared" si="6"/>
        <v/>
      </c>
      <c r="O66" s="967" t="str">
        <f t="shared" si="7"/>
        <v/>
      </c>
      <c r="P66" s="967" t="str">
        <f t="shared" si="8"/>
        <v/>
      </c>
      <c r="Q66" s="966" t="str">
        <f t="shared" si="9"/>
        <v/>
      </c>
      <c r="R66" s="967" t="str">
        <f>IF(N66="","",IF(COUNTIF(AP18:AP300,TRIM(Q66))&gt;0,"EXCLUSION EXACTE",""))</f>
        <v/>
      </c>
      <c r="S66" s="967" t="str" cm="1">
        <f t="array" ref="S66">IF(N66="","",IF(SUMPRODUCT(--(AP18:AP300&lt;&gt;""),--ISNUMBER(SEARCH(" "&amp;AP18:AP300&amp;" ",Q66)))&gt;0,"BLOQUE MOLLUSQUES",""))</f>
        <v/>
      </c>
      <c r="T66" s="967" t="str" cm="1">
        <f t="array" ref="T66">IF(N66="","",IF(SUMPRODUCT(--(AT18:AT300&lt;&gt;""),--ISNUMBER(SEARCH(" "&amp;AT18:AT300&amp;" ",Q66)))&gt;0,"FORCE MOLLUSQUES",""))</f>
        <v/>
      </c>
      <c r="U66" s="966" t="str">
        <f t="shared" si="10"/>
        <v/>
      </c>
      <c r="V66" s="966" t="str">
        <f t="shared" si="13"/>
        <v/>
      </c>
      <c r="W66" s="967" t="str">
        <f t="shared" si="11"/>
        <v/>
      </c>
      <c r="X66" s="967" t="str" cm="1">
        <f t="array" ref="X66">IF(N66="","",IF(R66&lt;&gt;"","",IF(SUMPRODUCT(--(AN18:AN1500=X17),--(AM18:AM1500&lt;&gt;""),--ISNUMBER(SEARCH(" "&amp;AM18:AM1500&amp;" ",Q66)))&gt;0,X17,"")))</f>
        <v/>
      </c>
      <c r="Y66" s="967" t="str" cm="1">
        <f t="array" ref="Y66">IF(N66="","",IF(R66&lt;&gt;"","",IF(SUMPRODUCT(--(AN18:AN1500=Y17),--(AM18:AM1500&lt;&gt;""),--ISNUMBER(SEARCH(" "&amp;AM18:AM1500&amp;" ",Q66)))&gt;0,Y17,"")))</f>
        <v/>
      </c>
      <c r="Z66" s="967" t="str" cm="1">
        <f t="array" ref="Z66">IF(N66="","",IF(R66&lt;&gt;"","",IF(SUMPRODUCT(--(AN18:AN1500=Z17),--(AM18:AM1500&lt;&gt;""),--ISNUMBER(SEARCH(" "&amp;AM18:AM1500&amp;" ",Q66)))&gt;0,Z17,"")))</f>
        <v/>
      </c>
      <c r="AA66" s="967" t="str" cm="1">
        <f t="array" ref="AA66">IF(N66="","",IF(R66&lt;&gt;"","",IF(SUMPRODUCT(--(AN18:AN1500=AA17),--(AM18:AM1500&lt;&gt;""),--ISNUMBER(SEARCH(" "&amp;AM18:AM1500&amp;" ",Q66)))&gt;0,AA17,"")))</f>
        <v/>
      </c>
      <c r="AB66" s="967" t="str" cm="1">
        <f t="array" ref="AB66">IF(N66="","",IF(R66&lt;&gt;"","",IF(SUMPRODUCT(--(AN18:AN1500=AB17),--(AM18:AM1500&lt;&gt;""),--ISNUMBER(SEARCH(" "&amp;AM18:AM1500&amp;" ",Q66)))&gt;0,AB17,"")))</f>
        <v/>
      </c>
      <c r="AC66" s="967" t="str" cm="1">
        <f t="array" ref="AC66">IF(N66="","",IF(R66&lt;&gt;"","",IF(SUMPRODUCT(--(AN18:AN1500=AC17),--(AM18:AM1500&lt;&gt;""),--ISNUMBER(SEARCH(" "&amp;AM18:AM1500&amp;" ",Q66)))&gt;0,AC17,"")))</f>
        <v/>
      </c>
      <c r="AD66" s="967" t="str" cm="1">
        <f t="array" ref="AD66">IF(N66="","",IF(R66&lt;&gt;"","",IF(SUMPRODUCT(--(AN18:AN1500=AD17),--(AM18:AM1500&lt;&gt;""),--ISNUMBER(SEARCH(" "&amp;AM18:AM1500&amp;" ",Q66)))&gt;0,AD17,"")))</f>
        <v/>
      </c>
      <c r="AE66" s="967" t="str" cm="1">
        <f t="array" ref="AE66">IF(N66="","",IF(R66&lt;&gt;"","",IF(SUMPRODUCT(--(AN18:AN1500=AE17),--(AM18:AM1500&lt;&gt;""),--ISNUMBER(SEARCH(" "&amp;AM18:AM1500&amp;" ",Q66)))&gt;0,AE17,"")))</f>
        <v/>
      </c>
      <c r="AF66" s="967" t="str" cm="1">
        <f t="array" ref="AF66">IF(N66="","",IF(R66&lt;&gt;"","",IF(SUMPRODUCT(--(AN18:AN1500=AF17),--(AM18:AM1500&lt;&gt;""),--ISNUMBER(SEARCH(" "&amp;AM18:AM1500&amp;" ",Q66)))&gt;0,AF17,"")))</f>
        <v/>
      </c>
      <c r="AG66" s="967" t="str" cm="1">
        <f t="array" ref="AG66">IF(N66="","",IF(R66&lt;&gt;"","",IF(SUMPRODUCT(--(AN18:AN1500=AG17),--(AM18:AM1500&lt;&gt;""),--ISNUMBER(SEARCH(" "&amp;AM18:AM1500&amp;" ",Q66)))&gt;0,AG17,"")))</f>
        <v/>
      </c>
      <c r="AH66" s="967" t="str" cm="1">
        <f t="array" ref="AH66">IF(N66="","",IF(R66&lt;&gt;"","",IF(SUMPRODUCT(--(AN18:AN1500=AH17),--(AM18:AM1500&lt;&gt;""),--ISNUMBER(SEARCH(" "&amp;AM18:AM1500&amp;" ",Q66)))&gt;0,AH17,"")))</f>
        <v/>
      </c>
      <c r="AI66" s="967" t="str" cm="1">
        <f t="array" ref="AI66">IF(N66="","",IF(R66&lt;&gt;"","",IF(SUMPRODUCT(--(AN18:AN1500=AI17),--(AM18:AM1500&lt;&gt;""),--ISNUMBER(SEARCH(" "&amp;AM18:AM1500&amp;" ",Q66)))&gt;0,AI17,"")))</f>
        <v/>
      </c>
      <c r="AJ66" s="967" t="str" cm="1">
        <f t="array" ref="AJ66">IF(N66="","",IF(R66&lt;&gt;"","",IF(SUMPRODUCT(--(AN18:AN1500=AJ17),--(AM18:AM1500&lt;&gt;""),--ISNUMBER(SEARCH(" "&amp;AM18:AM1500&amp;" ",Q66)))&gt;0,AJ17,"")))</f>
        <v/>
      </c>
      <c r="AK66" s="967" t="str" cm="1">
        <f t="array" ref="AK66">IF(N66="","",IF(T66&lt;&gt;"",AK17,IF(S66&lt;&gt;"","",IF(R66&lt;&gt;"","",IF(SUMPRODUCT(--(AN18:AN1500=AK17),--(AM18:AM1500&lt;&gt;""),--ISNUMBER(SEARCH(" "&amp;AM18:AM1500&amp;" ",Q66)))&gt;0,AK17,"")))))</f>
        <v/>
      </c>
      <c r="AM66" s="968" t="s">
        <v>2114</v>
      </c>
      <c r="AN66" s="968" t="s">
        <v>1963</v>
      </c>
      <c r="AP66" s="969" t="s">
        <v>2115</v>
      </c>
      <c r="AQ66" s="969" t="s">
        <v>1982</v>
      </c>
      <c r="AR66" s="969" t="s">
        <v>1983</v>
      </c>
      <c r="AT66" s="964"/>
      <c r="AU66" s="964"/>
      <c r="AV66" s="964"/>
      <c r="BN66" s="49">
        <v>1</v>
      </c>
    </row>
    <row r="67" spans="1:66" ht="35.1" customHeight="1">
      <c r="A67" s="973" t="str">
        <f>IF(B67="","",COUNTIF(B18:B67,"&lt;&gt;"))</f>
        <v/>
      </c>
      <c r="B67" s="965"/>
      <c r="C67" s="974" t="str">
        <f t="shared" si="12"/>
        <v/>
      </c>
      <c r="D67" s="975" t="str">
        <f t="shared" si="0"/>
        <v/>
      </c>
      <c r="E67" s="976" t="str">
        <f t="shared" si="1"/>
        <v/>
      </c>
      <c r="F67" s="977" t="str">
        <f t="shared" si="2"/>
        <v/>
      </c>
      <c r="G67" s="964" t="str">
        <f>IF(H67="","",COUNTIF(H18:H67,"&lt;&gt;"))</f>
        <v/>
      </c>
      <c r="H67" s="965" t="str" cm="1">
        <f t="array" ref="H67">IF(L67="","",IF(LEN(L67)&lt;=MAX(10,G13),L67,IFERROR(LEFT(L67,LOOKUP(2,1/(MID(L67,ROW(1:500),1)=" ")/(ROW(1:500)&lt;=MAX(10,G13)),ROW(1:500))-1),LEFT(L67,MAX(10,G13)))))</f>
        <v/>
      </c>
      <c r="I67" s="964" t="str">
        <f t="shared" si="3"/>
        <v/>
      </c>
      <c r="J67" s="964" t="str">
        <f t="shared" si="4"/>
        <v/>
      </c>
      <c r="K67" s="964" t="str">
        <f>IF(M66&lt;&gt;"",K66,IF(K66&lt;MAX(A18:A317),K66+1,""))</f>
        <v/>
      </c>
      <c r="L67" s="965" t="str">
        <f>IF(K67="","",IF(M66&lt;&gt;"",M66,INDEX(E18:E317,MATCH(K67,A18:A317,0))))</f>
        <v/>
      </c>
      <c r="M67" s="965" t="str">
        <f t="shared" si="5"/>
        <v/>
      </c>
      <c r="N67" s="965" t="str">
        <f t="shared" si="6"/>
        <v/>
      </c>
      <c r="O67" s="964" t="str">
        <f t="shared" si="7"/>
        <v/>
      </c>
      <c r="P67" s="964" t="str">
        <f t="shared" si="8"/>
        <v/>
      </c>
      <c r="Q67" s="965" t="str">
        <f t="shared" si="9"/>
        <v/>
      </c>
      <c r="R67" s="964" t="str">
        <f>IF(N67="","",IF(COUNTIF(AP18:AP300,TRIM(Q67))&gt;0,"EXCLUSION EXACTE",""))</f>
        <v/>
      </c>
      <c r="S67" s="964" t="str" cm="1">
        <f t="array" ref="S67">IF(N67="","",IF(SUMPRODUCT(--(AP18:AP300&lt;&gt;""),--ISNUMBER(SEARCH(" "&amp;AP18:AP300&amp;" ",Q67)))&gt;0,"BLOQUE MOLLUSQUES",""))</f>
        <v/>
      </c>
      <c r="T67" s="964" t="str" cm="1">
        <f t="array" ref="T67">IF(N67="","",IF(SUMPRODUCT(--(AT18:AT300&lt;&gt;""),--ISNUMBER(SEARCH(" "&amp;AT18:AT300&amp;" ",Q67)))&gt;0,"FORCE MOLLUSQUES",""))</f>
        <v/>
      </c>
      <c r="U67" s="965" t="str">
        <f t="shared" si="10"/>
        <v/>
      </c>
      <c r="V67" s="965" t="str">
        <f t="shared" si="13"/>
        <v/>
      </c>
      <c r="W67" s="964" t="str">
        <f t="shared" si="11"/>
        <v/>
      </c>
      <c r="X67" s="964" t="str" cm="1">
        <f t="array" ref="X67">IF(N67="","",IF(R67&lt;&gt;"","",IF(SUMPRODUCT(--(AN18:AN1500=X17),--(AM18:AM1500&lt;&gt;""),--ISNUMBER(SEARCH(" "&amp;AM18:AM1500&amp;" ",Q67)))&gt;0,X17,"")))</f>
        <v/>
      </c>
      <c r="Y67" s="964" t="str" cm="1">
        <f t="array" ref="Y67">IF(N67="","",IF(R67&lt;&gt;"","",IF(SUMPRODUCT(--(AN18:AN1500=Y17),--(AM18:AM1500&lt;&gt;""),--ISNUMBER(SEARCH(" "&amp;AM18:AM1500&amp;" ",Q67)))&gt;0,Y17,"")))</f>
        <v/>
      </c>
      <c r="Z67" s="964" t="str" cm="1">
        <f t="array" ref="Z67">IF(N67="","",IF(R67&lt;&gt;"","",IF(SUMPRODUCT(--(AN18:AN1500=Z17),--(AM18:AM1500&lt;&gt;""),--ISNUMBER(SEARCH(" "&amp;AM18:AM1500&amp;" ",Q67)))&gt;0,Z17,"")))</f>
        <v/>
      </c>
      <c r="AA67" s="964" t="str" cm="1">
        <f t="array" ref="AA67">IF(N67="","",IF(R67&lt;&gt;"","",IF(SUMPRODUCT(--(AN18:AN1500=AA17),--(AM18:AM1500&lt;&gt;""),--ISNUMBER(SEARCH(" "&amp;AM18:AM1500&amp;" ",Q67)))&gt;0,AA17,"")))</f>
        <v/>
      </c>
      <c r="AB67" s="964" t="str" cm="1">
        <f t="array" ref="AB67">IF(N67="","",IF(R67&lt;&gt;"","",IF(SUMPRODUCT(--(AN18:AN1500=AB17),--(AM18:AM1500&lt;&gt;""),--ISNUMBER(SEARCH(" "&amp;AM18:AM1500&amp;" ",Q67)))&gt;0,AB17,"")))</f>
        <v/>
      </c>
      <c r="AC67" s="964" t="str" cm="1">
        <f t="array" ref="AC67">IF(N67="","",IF(R67&lt;&gt;"","",IF(SUMPRODUCT(--(AN18:AN1500=AC17),--(AM18:AM1500&lt;&gt;""),--ISNUMBER(SEARCH(" "&amp;AM18:AM1500&amp;" ",Q67)))&gt;0,AC17,"")))</f>
        <v/>
      </c>
      <c r="AD67" s="964" t="str" cm="1">
        <f t="array" ref="AD67">IF(N67="","",IF(R67&lt;&gt;"","",IF(SUMPRODUCT(--(AN18:AN1500=AD17),--(AM18:AM1500&lt;&gt;""),--ISNUMBER(SEARCH(" "&amp;AM18:AM1500&amp;" ",Q67)))&gt;0,AD17,"")))</f>
        <v/>
      </c>
      <c r="AE67" s="964" t="str" cm="1">
        <f t="array" ref="AE67">IF(N67="","",IF(R67&lt;&gt;"","",IF(SUMPRODUCT(--(AN18:AN1500=AE17),--(AM18:AM1500&lt;&gt;""),--ISNUMBER(SEARCH(" "&amp;AM18:AM1500&amp;" ",Q67)))&gt;0,AE17,"")))</f>
        <v/>
      </c>
      <c r="AF67" s="964" t="str" cm="1">
        <f t="array" ref="AF67">IF(N67="","",IF(R67&lt;&gt;"","",IF(SUMPRODUCT(--(AN18:AN1500=AF17),--(AM18:AM1500&lt;&gt;""),--ISNUMBER(SEARCH(" "&amp;AM18:AM1500&amp;" ",Q67)))&gt;0,AF17,"")))</f>
        <v/>
      </c>
      <c r="AG67" s="964" t="str" cm="1">
        <f t="array" ref="AG67">IF(N67="","",IF(R67&lt;&gt;"","",IF(SUMPRODUCT(--(AN18:AN1500=AG17),--(AM18:AM1500&lt;&gt;""),--ISNUMBER(SEARCH(" "&amp;AM18:AM1500&amp;" ",Q67)))&gt;0,AG17,"")))</f>
        <v/>
      </c>
      <c r="AH67" s="964" t="str" cm="1">
        <f t="array" ref="AH67">IF(N67="","",IF(R67&lt;&gt;"","",IF(SUMPRODUCT(--(AN18:AN1500=AH17),--(AM18:AM1500&lt;&gt;""),--ISNUMBER(SEARCH(" "&amp;AM18:AM1500&amp;" ",Q67)))&gt;0,AH17,"")))</f>
        <v/>
      </c>
      <c r="AI67" s="964" t="str" cm="1">
        <f t="array" ref="AI67">IF(N67="","",IF(R67&lt;&gt;"","",IF(SUMPRODUCT(--(AN18:AN1500=AI17),--(AM18:AM1500&lt;&gt;""),--ISNUMBER(SEARCH(" "&amp;AM18:AM1500&amp;" ",Q67)))&gt;0,AI17,"")))</f>
        <v/>
      </c>
      <c r="AJ67" s="964" t="str" cm="1">
        <f t="array" ref="AJ67">IF(N67="","",IF(R67&lt;&gt;"","",IF(SUMPRODUCT(--(AN18:AN1500=AJ17),--(AM18:AM1500&lt;&gt;""),--ISNUMBER(SEARCH(" "&amp;AM18:AM1500&amp;" ",Q67)))&gt;0,AJ17,"")))</f>
        <v/>
      </c>
      <c r="AK67" s="964" t="str" cm="1">
        <f t="array" ref="AK67">IF(N67="","",IF(T67&lt;&gt;"",AK17,IF(S67&lt;&gt;"","",IF(R67&lt;&gt;"","",IF(SUMPRODUCT(--(AN18:AN1500=AK17),--(AM18:AM1500&lt;&gt;""),--ISNUMBER(SEARCH(" "&amp;AM18:AM1500&amp;" ",Q67)))&gt;0,AK17,"")))))</f>
        <v/>
      </c>
      <c r="AM67" s="964" t="s">
        <v>2116</v>
      </c>
      <c r="AN67" s="964" t="s">
        <v>1963</v>
      </c>
      <c r="AP67" s="964" t="s">
        <v>2117</v>
      </c>
      <c r="AQ67" s="964" t="s">
        <v>2084</v>
      </c>
      <c r="AR67" s="964" t="s">
        <v>1983</v>
      </c>
      <c r="AT67" s="964"/>
      <c r="AU67" s="964"/>
      <c r="AV67" s="964"/>
      <c r="BN67" s="49">
        <v>1</v>
      </c>
    </row>
    <row r="68" spans="1:66" ht="35.1" customHeight="1">
      <c r="A68" s="957" t="str">
        <f>IF(B68="","",COUNTIF(B18:B68,"&lt;&gt;"))</f>
        <v/>
      </c>
      <c r="B68" s="958"/>
      <c r="C68" s="974" t="str">
        <f t="shared" si="12"/>
        <v/>
      </c>
      <c r="D68" s="975" t="str">
        <f t="shared" si="0"/>
        <v/>
      </c>
      <c r="E68" s="961" t="str">
        <f t="shared" si="1"/>
        <v/>
      </c>
      <c r="F68" s="962" t="str">
        <f t="shared" si="2"/>
        <v/>
      </c>
      <c r="G68" s="963" t="str">
        <f>IF(H68="","",COUNTIF(H18:H68,"&lt;&gt;"))</f>
        <v/>
      </c>
      <c r="H68" s="958" t="str" cm="1">
        <f t="array" ref="H68">IF(L68="","",IF(LEN(L68)&lt;=MAX(10,G13),L68,IFERROR(LEFT(L68,LOOKUP(2,1/(MID(L68,ROW(1:500),1)=" ")/(ROW(1:500)&lt;=MAX(10,G13)),ROW(1:500))-1),LEFT(L68,MAX(10,G13)))))</f>
        <v/>
      </c>
      <c r="I68" s="963" t="str">
        <f t="shared" si="3"/>
        <v/>
      </c>
      <c r="J68" s="963" t="str">
        <f t="shared" si="4"/>
        <v/>
      </c>
      <c r="K68" s="964" t="str">
        <f>IF(M67&lt;&gt;"",K67,IF(K67&lt;MAX(A18:A317),K67+1,""))</f>
        <v/>
      </c>
      <c r="L68" s="965" t="str">
        <f>IF(K68="","",IF(M67&lt;&gt;"",M67,INDEX(E18:E317,MATCH(K68,A18:A317,0))))</f>
        <v/>
      </c>
      <c r="M68" s="965" t="str">
        <f t="shared" si="5"/>
        <v/>
      </c>
      <c r="N68" s="966" t="str">
        <f t="shared" si="6"/>
        <v/>
      </c>
      <c r="O68" s="967" t="str">
        <f t="shared" si="7"/>
        <v/>
      </c>
      <c r="P68" s="967" t="str">
        <f t="shared" si="8"/>
        <v/>
      </c>
      <c r="Q68" s="966" t="str">
        <f t="shared" si="9"/>
        <v/>
      </c>
      <c r="R68" s="967" t="str">
        <f>IF(N68="","",IF(COUNTIF(AP18:AP300,TRIM(Q68))&gt;0,"EXCLUSION EXACTE",""))</f>
        <v/>
      </c>
      <c r="S68" s="967" t="str" cm="1">
        <f t="array" ref="S68">IF(N68="","",IF(SUMPRODUCT(--(AP18:AP300&lt;&gt;""),--ISNUMBER(SEARCH(" "&amp;AP18:AP300&amp;" ",Q68)))&gt;0,"BLOQUE MOLLUSQUES",""))</f>
        <v/>
      </c>
      <c r="T68" s="967" t="str" cm="1">
        <f t="array" ref="T68">IF(N68="","",IF(SUMPRODUCT(--(AT18:AT300&lt;&gt;""),--ISNUMBER(SEARCH(" "&amp;AT18:AT300&amp;" ",Q68)))&gt;0,"FORCE MOLLUSQUES",""))</f>
        <v/>
      </c>
      <c r="U68" s="966" t="str">
        <f t="shared" si="10"/>
        <v/>
      </c>
      <c r="V68" s="966" t="str">
        <f t="shared" si="13"/>
        <v/>
      </c>
      <c r="W68" s="967" t="str">
        <f t="shared" si="11"/>
        <v/>
      </c>
      <c r="X68" s="967" t="str" cm="1">
        <f t="array" ref="X68">IF(N68="","",IF(R68&lt;&gt;"","",IF(SUMPRODUCT(--(AN18:AN1500=X17),--(AM18:AM1500&lt;&gt;""),--ISNUMBER(SEARCH(" "&amp;AM18:AM1500&amp;" ",Q68)))&gt;0,X17,"")))</f>
        <v/>
      </c>
      <c r="Y68" s="967" t="str" cm="1">
        <f t="array" ref="Y68">IF(N68="","",IF(R68&lt;&gt;"","",IF(SUMPRODUCT(--(AN18:AN1500=Y17),--(AM18:AM1500&lt;&gt;""),--ISNUMBER(SEARCH(" "&amp;AM18:AM1500&amp;" ",Q68)))&gt;0,Y17,"")))</f>
        <v/>
      </c>
      <c r="Z68" s="967" t="str" cm="1">
        <f t="array" ref="Z68">IF(N68="","",IF(R68&lt;&gt;"","",IF(SUMPRODUCT(--(AN18:AN1500=Z17),--(AM18:AM1500&lt;&gt;""),--ISNUMBER(SEARCH(" "&amp;AM18:AM1500&amp;" ",Q68)))&gt;0,Z17,"")))</f>
        <v/>
      </c>
      <c r="AA68" s="967" t="str" cm="1">
        <f t="array" ref="AA68">IF(N68="","",IF(R68&lt;&gt;"","",IF(SUMPRODUCT(--(AN18:AN1500=AA17),--(AM18:AM1500&lt;&gt;""),--ISNUMBER(SEARCH(" "&amp;AM18:AM1500&amp;" ",Q68)))&gt;0,AA17,"")))</f>
        <v/>
      </c>
      <c r="AB68" s="967" t="str" cm="1">
        <f t="array" ref="AB68">IF(N68="","",IF(R68&lt;&gt;"","",IF(SUMPRODUCT(--(AN18:AN1500=AB17),--(AM18:AM1500&lt;&gt;""),--ISNUMBER(SEARCH(" "&amp;AM18:AM1500&amp;" ",Q68)))&gt;0,AB17,"")))</f>
        <v/>
      </c>
      <c r="AC68" s="967" t="str" cm="1">
        <f t="array" ref="AC68">IF(N68="","",IF(R68&lt;&gt;"","",IF(SUMPRODUCT(--(AN18:AN1500=AC17),--(AM18:AM1500&lt;&gt;""),--ISNUMBER(SEARCH(" "&amp;AM18:AM1500&amp;" ",Q68)))&gt;0,AC17,"")))</f>
        <v/>
      </c>
      <c r="AD68" s="967" t="str" cm="1">
        <f t="array" ref="AD68">IF(N68="","",IF(R68&lt;&gt;"","",IF(SUMPRODUCT(--(AN18:AN1500=AD17),--(AM18:AM1500&lt;&gt;""),--ISNUMBER(SEARCH(" "&amp;AM18:AM1500&amp;" ",Q68)))&gt;0,AD17,"")))</f>
        <v/>
      </c>
      <c r="AE68" s="967" t="str" cm="1">
        <f t="array" ref="AE68">IF(N68="","",IF(R68&lt;&gt;"","",IF(SUMPRODUCT(--(AN18:AN1500=AE17),--(AM18:AM1500&lt;&gt;""),--ISNUMBER(SEARCH(" "&amp;AM18:AM1500&amp;" ",Q68)))&gt;0,AE17,"")))</f>
        <v/>
      </c>
      <c r="AF68" s="967" t="str" cm="1">
        <f t="array" ref="AF68">IF(N68="","",IF(R68&lt;&gt;"","",IF(SUMPRODUCT(--(AN18:AN1500=AF17),--(AM18:AM1500&lt;&gt;""),--ISNUMBER(SEARCH(" "&amp;AM18:AM1500&amp;" ",Q68)))&gt;0,AF17,"")))</f>
        <v/>
      </c>
      <c r="AG68" s="967" t="str" cm="1">
        <f t="array" ref="AG68">IF(N68="","",IF(R68&lt;&gt;"","",IF(SUMPRODUCT(--(AN18:AN1500=AG17),--(AM18:AM1500&lt;&gt;""),--ISNUMBER(SEARCH(" "&amp;AM18:AM1500&amp;" ",Q68)))&gt;0,AG17,"")))</f>
        <v/>
      </c>
      <c r="AH68" s="967" t="str" cm="1">
        <f t="array" ref="AH68">IF(N68="","",IF(R68&lt;&gt;"","",IF(SUMPRODUCT(--(AN18:AN1500=AH17),--(AM18:AM1500&lt;&gt;""),--ISNUMBER(SEARCH(" "&amp;AM18:AM1500&amp;" ",Q68)))&gt;0,AH17,"")))</f>
        <v/>
      </c>
      <c r="AI68" s="967" t="str" cm="1">
        <f t="array" ref="AI68">IF(N68="","",IF(R68&lt;&gt;"","",IF(SUMPRODUCT(--(AN18:AN1500=AI17),--(AM18:AM1500&lt;&gt;""),--ISNUMBER(SEARCH(" "&amp;AM18:AM1500&amp;" ",Q68)))&gt;0,AI17,"")))</f>
        <v/>
      </c>
      <c r="AJ68" s="967" t="str" cm="1">
        <f t="array" ref="AJ68">IF(N68="","",IF(R68&lt;&gt;"","",IF(SUMPRODUCT(--(AN18:AN1500=AJ17),--(AM18:AM1500&lt;&gt;""),--ISNUMBER(SEARCH(" "&amp;AM18:AM1500&amp;" ",Q68)))&gt;0,AJ17,"")))</f>
        <v/>
      </c>
      <c r="AK68" s="967" t="str" cm="1">
        <f t="array" ref="AK68">IF(N68="","",IF(T68&lt;&gt;"",AK17,IF(S68&lt;&gt;"","",IF(R68&lt;&gt;"","",IF(SUMPRODUCT(--(AN18:AN1500=AK17),--(AM18:AM1500&lt;&gt;""),--ISNUMBER(SEARCH(" "&amp;AM18:AM1500&amp;" ",Q68)))&gt;0,AK17,"")))))</f>
        <v/>
      </c>
      <c r="AM68" s="968" t="s">
        <v>218</v>
      </c>
      <c r="AN68" s="968" t="s">
        <v>1963</v>
      </c>
      <c r="AP68" s="969" t="s">
        <v>2118</v>
      </c>
      <c r="AQ68" s="969" t="s">
        <v>1982</v>
      </c>
      <c r="AR68" s="969" t="s">
        <v>1983</v>
      </c>
      <c r="AT68" s="964"/>
      <c r="AU68" s="964"/>
      <c r="AV68" s="964"/>
      <c r="BN68" s="49">
        <v>1</v>
      </c>
    </row>
    <row r="69" spans="1:66" ht="35.1" customHeight="1">
      <c r="A69" s="973" t="str">
        <f>IF(B69="","",COUNTIF(B18:B69,"&lt;&gt;"))</f>
        <v/>
      </c>
      <c r="B69" s="965"/>
      <c r="C69" s="974" t="str">
        <f t="shared" si="12"/>
        <v/>
      </c>
      <c r="D69" s="975" t="str">
        <f t="shared" si="0"/>
        <v/>
      </c>
      <c r="E69" s="976" t="str">
        <f t="shared" si="1"/>
        <v/>
      </c>
      <c r="F69" s="977" t="str">
        <f t="shared" si="2"/>
        <v/>
      </c>
      <c r="G69" s="964" t="str">
        <f>IF(H69="","",COUNTIF(H18:H69,"&lt;&gt;"))</f>
        <v/>
      </c>
      <c r="H69" s="965" t="str" cm="1">
        <f t="array" ref="H69">IF(L69="","",IF(LEN(L69)&lt;=MAX(10,G13),L69,IFERROR(LEFT(L69,LOOKUP(2,1/(MID(L69,ROW(1:500),1)=" ")/(ROW(1:500)&lt;=MAX(10,G13)),ROW(1:500))-1),LEFT(L69,MAX(10,G13)))))</f>
        <v/>
      </c>
      <c r="I69" s="964" t="str">
        <f t="shared" si="3"/>
        <v/>
      </c>
      <c r="J69" s="964" t="str">
        <f t="shared" si="4"/>
        <v/>
      </c>
      <c r="K69" s="964" t="str">
        <f>IF(M68&lt;&gt;"",K68,IF(K68&lt;MAX(A18:A317),K68+1,""))</f>
        <v/>
      </c>
      <c r="L69" s="965" t="str">
        <f>IF(K69="","",IF(M68&lt;&gt;"",M68,INDEX(E18:E317,MATCH(K69,A18:A317,0))))</f>
        <v/>
      </c>
      <c r="M69" s="965" t="str">
        <f t="shared" si="5"/>
        <v/>
      </c>
      <c r="N69" s="965" t="str">
        <f t="shared" si="6"/>
        <v/>
      </c>
      <c r="O69" s="964" t="str">
        <f t="shared" si="7"/>
        <v/>
      </c>
      <c r="P69" s="964" t="str">
        <f t="shared" si="8"/>
        <v/>
      </c>
      <c r="Q69" s="965" t="str">
        <f t="shared" si="9"/>
        <v/>
      </c>
      <c r="R69" s="964" t="str">
        <f>IF(N69="","",IF(COUNTIF(AP18:AP300,TRIM(Q69))&gt;0,"EXCLUSION EXACTE",""))</f>
        <v/>
      </c>
      <c r="S69" s="964" t="str" cm="1">
        <f t="array" ref="S69">IF(N69="","",IF(SUMPRODUCT(--(AP18:AP300&lt;&gt;""),--ISNUMBER(SEARCH(" "&amp;AP18:AP300&amp;" ",Q69)))&gt;0,"BLOQUE MOLLUSQUES",""))</f>
        <v/>
      </c>
      <c r="T69" s="964" t="str" cm="1">
        <f t="array" ref="T69">IF(N69="","",IF(SUMPRODUCT(--(AT18:AT300&lt;&gt;""),--ISNUMBER(SEARCH(" "&amp;AT18:AT300&amp;" ",Q69)))&gt;0,"FORCE MOLLUSQUES",""))</f>
        <v/>
      </c>
      <c r="U69" s="965" t="str">
        <f t="shared" si="10"/>
        <v/>
      </c>
      <c r="V69" s="965" t="str">
        <f t="shared" si="13"/>
        <v/>
      </c>
      <c r="W69" s="964" t="str">
        <f t="shared" si="11"/>
        <v/>
      </c>
      <c r="X69" s="964" t="str" cm="1">
        <f t="array" ref="X69">IF(N69="","",IF(R69&lt;&gt;"","",IF(SUMPRODUCT(--(AN18:AN1500=X17),--(AM18:AM1500&lt;&gt;""),--ISNUMBER(SEARCH(" "&amp;AM18:AM1500&amp;" ",Q69)))&gt;0,X17,"")))</f>
        <v/>
      </c>
      <c r="Y69" s="964" t="str" cm="1">
        <f t="array" ref="Y69">IF(N69="","",IF(R69&lt;&gt;"","",IF(SUMPRODUCT(--(AN18:AN1500=Y17),--(AM18:AM1500&lt;&gt;""),--ISNUMBER(SEARCH(" "&amp;AM18:AM1500&amp;" ",Q69)))&gt;0,Y17,"")))</f>
        <v/>
      </c>
      <c r="Z69" s="964" t="str" cm="1">
        <f t="array" ref="Z69">IF(N69="","",IF(R69&lt;&gt;"","",IF(SUMPRODUCT(--(AN18:AN1500=Z17),--(AM18:AM1500&lt;&gt;""),--ISNUMBER(SEARCH(" "&amp;AM18:AM1500&amp;" ",Q69)))&gt;0,Z17,"")))</f>
        <v/>
      </c>
      <c r="AA69" s="964" t="str" cm="1">
        <f t="array" ref="AA69">IF(N69="","",IF(R69&lt;&gt;"","",IF(SUMPRODUCT(--(AN18:AN1500=AA17),--(AM18:AM1500&lt;&gt;""),--ISNUMBER(SEARCH(" "&amp;AM18:AM1500&amp;" ",Q69)))&gt;0,AA17,"")))</f>
        <v/>
      </c>
      <c r="AB69" s="964" t="str" cm="1">
        <f t="array" ref="AB69">IF(N69="","",IF(R69&lt;&gt;"","",IF(SUMPRODUCT(--(AN18:AN1500=AB17),--(AM18:AM1500&lt;&gt;""),--ISNUMBER(SEARCH(" "&amp;AM18:AM1500&amp;" ",Q69)))&gt;0,AB17,"")))</f>
        <v/>
      </c>
      <c r="AC69" s="964" t="str" cm="1">
        <f t="array" ref="AC69">IF(N69="","",IF(R69&lt;&gt;"","",IF(SUMPRODUCT(--(AN18:AN1500=AC17),--(AM18:AM1500&lt;&gt;""),--ISNUMBER(SEARCH(" "&amp;AM18:AM1500&amp;" ",Q69)))&gt;0,AC17,"")))</f>
        <v/>
      </c>
      <c r="AD69" s="964" t="str" cm="1">
        <f t="array" ref="AD69">IF(N69="","",IF(R69&lt;&gt;"","",IF(SUMPRODUCT(--(AN18:AN1500=AD17),--(AM18:AM1500&lt;&gt;""),--ISNUMBER(SEARCH(" "&amp;AM18:AM1500&amp;" ",Q69)))&gt;0,AD17,"")))</f>
        <v/>
      </c>
      <c r="AE69" s="964" t="str" cm="1">
        <f t="array" ref="AE69">IF(N69="","",IF(R69&lt;&gt;"","",IF(SUMPRODUCT(--(AN18:AN1500=AE17),--(AM18:AM1500&lt;&gt;""),--ISNUMBER(SEARCH(" "&amp;AM18:AM1500&amp;" ",Q69)))&gt;0,AE17,"")))</f>
        <v/>
      </c>
      <c r="AF69" s="964" t="str" cm="1">
        <f t="array" ref="AF69">IF(N69="","",IF(R69&lt;&gt;"","",IF(SUMPRODUCT(--(AN18:AN1500=AF17),--(AM18:AM1500&lt;&gt;""),--ISNUMBER(SEARCH(" "&amp;AM18:AM1500&amp;" ",Q69)))&gt;0,AF17,"")))</f>
        <v/>
      </c>
      <c r="AG69" s="964" t="str" cm="1">
        <f t="array" ref="AG69">IF(N69="","",IF(R69&lt;&gt;"","",IF(SUMPRODUCT(--(AN18:AN1500=AG17),--(AM18:AM1500&lt;&gt;""),--ISNUMBER(SEARCH(" "&amp;AM18:AM1500&amp;" ",Q69)))&gt;0,AG17,"")))</f>
        <v/>
      </c>
      <c r="AH69" s="964" t="str" cm="1">
        <f t="array" ref="AH69">IF(N69="","",IF(R69&lt;&gt;"","",IF(SUMPRODUCT(--(AN18:AN1500=AH17),--(AM18:AM1500&lt;&gt;""),--ISNUMBER(SEARCH(" "&amp;AM18:AM1500&amp;" ",Q69)))&gt;0,AH17,"")))</f>
        <v/>
      </c>
      <c r="AI69" s="964" t="str" cm="1">
        <f t="array" ref="AI69">IF(N69="","",IF(R69&lt;&gt;"","",IF(SUMPRODUCT(--(AN18:AN1500=AI17),--(AM18:AM1500&lt;&gt;""),--ISNUMBER(SEARCH(" "&amp;AM18:AM1500&amp;" ",Q69)))&gt;0,AI17,"")))</f>
        <v/>
      </c>
      <c r="AJ69" s="964" t="str" cm="1">
        <f t="array" ref="AJ69">IF(N69="","",IF(R69&lt;&gt;"","",IF(SUMPRODUCT(--(AN18:AN1500=AJ17),--(AM18:AM1500&lt;&gt;""),--ISNUMBER(SEARCH(" "&amp;AM18:AM1500&amp;" ",Q69)))&gt;0,AJ17,"")))</f>
        <v/>
      </c>
      <c r="AK69" s="964" t="str" cm="1">
        <f t="array" ref="AK69">IF(N69="","",IF(T69&lt;&gt;"",AK17,IF(S69&lt;&gt;"","",IF(R69&lt;&gt;"","",IF(SUMPRODUCT(--(AN18:AN1500=AK17),--(AM18:AM1500&lt;&gt;""),--ISNUMBER(SEARCH(" "&amp;AM18:AM1500&amp;" ",Q69)))&gt;0,AK17,"")))))</f>
        <v/>
      </c>
      <c r="AM69" s="964" t="s">
        <v>136</v>
      </c>
      <c r="AN69" s="964" t="s">
        <v>1963</v>
      </c>
      <c r="AP69" s="964" t="s">
        <v>2119</v>
      </c>
      <c r="AQ69" s="964" t="s">
        <v>1982</v>
      </c>
      <c r="AR69" s="964" t="s">
        <v>1983</v>
      </c>
      <c r="AT69" s="964"/>
      <c r="AU69" s="964"/>
      <c r="AV69" s="964"/>
      <c r="BN69" s="49">
        <v>1</v>
      </c>
    </row>
    <row r="70" spans="1:66" ht="35.1" customHeight="1">
      <c r="A70" s="957" t="str">
        <f>IF(B70="","",COUNTIF(B18:B70,"&lt;&gt;"))</f>
        <v/>
      </c>
      <c r="B70" s="958"/>
      <c r="C70" s="974" t="str">
        <f t="shared" si="12"/>
        <v/>
      </c>
      <c r="D70" s="975" t="str">
        <f t="shared" si="0"/>
        <v/>
      </c>
      <c r="E70" s="961" t="str">
        <f t="shared" si="1"/>
        <v/>
      </c>
      <c r="F70" s="962" t="str">
        <f t="shared" si="2"/>
        <v/>
      </c>
      <c r="G70" s="963" t="str">
        <f>IF(H70="","",COUNTIF(H18:H70,"&lt;&gt;"))</f>
        <v/>
      </c>
      <c r="H70" s="958" t="str" cm="1">
        <f t="array" ref="H70">IF(L70="","",IF(LEN(L70)&lt;=MAX(10,G13),L70,IFERROR(LEFT(L70,LOOKUP(2,1/(MID(L70,ROW(1:500),1)=" ")/(ROW(1:500)&lt;=MAX(10,G13)),ROW(1:500))-1),LEFT(L70,MAX(10,G13)))))</f>
        <v/>
      </c>
      <c r="I70" s="963" t="str">
        <f t="shared" si="3"/>
        <v/>
      </c>
      <c r="J70" s="963" t="str">
        <f t="shared" si="4"/>
        <v/>
      </c>
      <c r="K70" s="964" t="str">
        <f>IF(M69&lt;&gt;"",K69,IF(K69&lt;MAX(A18:A317),K69+1,""))</f>
        <v/>
      </c>
      <c r="L70" s="965" t="str">
        <f>IF(K70="","",IF(M69&lt;&gt;"",M69,INDEX(E18:E317,MATCH(K70,A18:A317,0))))</f>
        <v/>
      </c>
      <c r="M70" s="965" t="str">
        <f t="shared" si="5"/>
        <v/>
      </c>
      <c r="N70" s="966" t="str">
        <f t="shared" si="6"/>
        <v/>
      </c>
      <c r="O70" s="967" t="str">
        <f t="shared" si="7"/>
        <v/>
      </c>
      <c r="P70" s="967" t="str">
        <f t="shared" si="8"/>
        <v/>
      </c>
      <c r="Q70" s="966" t="str">
        <f t="shared" si="9"/>
        <v/>
      </c>
      <c r="R70" s="967" t="str">
        <f>IF(N70="","",IF(COUNTIF(AP18:AP300,TRIM(Q70))&gt;0,"EXCLUSION EXACTE",""))</f>
        <v/>
      </c>
      <c r="S70" s="967" t="str" cm="1">
        <f t="array" ref="S70">IF(N70="","",IF(SUMPRODUCT(--(AP18:AP300&lt;&gt;""),--ISNUMBER(SEARCH(" "&amp;AP18:AP300&amp;" ",Q70)))&gt;0,"BLOQUE MOLLUSQUES",""))</f>
        <v/>
      </c>
      <c r="T70" s="967" t="str" cm="1">
        <f t="array" ref="T70">IF(N70="","",IF(SUMPRODUCT(--(AT18:AT300&lt;&gt;""),--ISNUMBER(SEARCH(" "&amp;AT18:AT300&amp;" ",Q70)))&gt;0,"FORCE MOLLUSQUES",""))</f>
        <v/>
      </c>
      <c r="U70" s="966" t="str">
        <f t="shared" si="10"/>
        <v/>
      </c>
      <c r="V70" s="966" t="str">
        <f t="shared" si="13"/>
        <v/>
      </c>
      <c r="W70" s="967" t="str">
        <f t="shared" si="11"/>
        <v/>
      </c>
      <c r="X70" s="967" t="str" cm="1">
        <f t="array" ref="X70">IF(N70="","",IF(R70&lt;&gt;"","",IF(SUMPRODUCT(--(AN18:AN1500=X17),--(AM18:AM1500&lt;&gt;""),--ISNUMBER(SEARCH(" "&amp;AM18:AM1500&amp;" ",Q70)))&gt;0,X17,"")))</f>
        <v/>
      </c>
      <c r="Y70" s="967" t="str" cm="1">
        <f t="array" ref="Y70">IF(N70="","",IF(R70&lt;&gt;"","",IF(SUMPRODUCT(--(AN18:AN1500=Y17),--(AM18:AM1500&lt;&gt;""),--ISNUMBER(SEARCH(" "&amp;AM18:AM1500&amp;" ",Q70)))&gt;0,Y17,"")))</f>
        <v/>
      </c>
      <c r="Z70" s="967" t="str" cm="1">
        <f t="array" ref="Z70">IF(N70="","",IF(R70&lt;&gt;"","",IF(SUMPRODUCT(--(AN18:AN1500=Z17),--(AM18:AM1500&lt;&gt;""),--ISNUMBER(SEARCH(" "&amp;AM18:AM1500&amp;" ",Q70)))&gt;0,Z17,"")))</f>
        <v/>
      </c>
      <c r="AA70" s="967" t="str" cm="1">
        <f t="array" ref="AA70">IF(N70="","",IF(R70&lt;&gt;"","",IF(SUMPRODUCT(--(AN18:AN1500=AA17),--(AM18:AM1500&lt;&gt;""),--ISNUMBER(SEARCH(" "&amp;AM18:AM1500&amp;" ",Q70)))&gt;0,AA17,"")))</f>
        <v/>
      </c>
      <c r="AB70" s="967" t="str" cm="1">
        <f t="array" ref="AB70">IF(N70="","",IF(R70&lt;&gt;"","",IF(SUMPRODUCT(--(AN18:AN1500=AB17),--(AM18:AM1500&lt;&gt;""),--ISNUMBER(SEARCH(" "&amp;AM18:AM1500&amp;" ",Q70)))&gt;0,AB17,"")))</f>
        <v/>
      </c>
      <c r="AC70" s="967" t="str" cm="1">
        <f t="array" ref="AC70">IF(N70="","",IF(R70&lt;&gt;"","",IF(SUMPRODUCT(--(AN18:AN1500=AC17),--(AM18:AM1500&lt;&gt;""),--ISNUMBER(SEARCH(" "&amp;AM18:AM1500&amp;" ",Q70)))&gt;0,AC17,"")))</f>
        <v/>
      </c>
      <c r="AD70" s="967" t="str" cm="1">
        <f t="array" ref="AD70">IF(N70="","",IF(R70&lt;&gt;"","",IF(SUMPRODUCT(--(AN18:AN1500=AD17),--(AM18:AM1500&lt;&gt;""),--ISNUMBER(SEARCH(" "&amp;AM18:AM1500&amp;" ",Q70)))&gt;0,AD17,"")))</f>
        <v/>
      </c>
      <c r="AE70" s="967" t="str" cm="1">
        <f t="array" ref="AE70">IF(N70="","",IF(R70&lt;&gt;"","",IF(SUMPRODUCT(--(AN18:AN1500=AE17),--(AM18:AM1500&lt;&gt;""),--ISNUMBER(SEARCH(" "&amp;AM18:AM1500&amp;" ",Q70)))&gt;0,AE17,"")))</f>
        <v/>
      </c>
      <c r="AF70" s="967" t="str" cm="1">
        <f t="array" ref="AF70">IF(N70="","",IF(R70&lt;&gt;"","",IF(SUMPRODUCT(--(AN18:AN1500=AF17),--(AM18:AM1500&lt;&gt;""),--ISNUMBER(SEARCH(" "&amp;AM18:AM1500&amp;" ",Q70)))&gt;0,AF17,"")))</f>
        <v/>
      </c>
      <c r="AG70" s="967" t="str" cm="1">
        <f t="array" ref="AG70">IF(N70="","",IF(R70&lt;&gt;"","",IF(SUMPRODUCT(--(AN18:AN1500=AG17),--(AM18:AM1500&lt;&gt;""),--ISNUMBER(SEARCH(" "&amp;AM18:AM1500&amp;" ",Q70)))&gt;0,AG17,"")))</f>
        <v/>
      </c>
      <c r="AH70" s="967" t="str" cm="1">
        <f t="array" ref="AH70">IF(N70="","",IF(R70&lt;&gt;"","",IF(SUMPRODUCT(--(AN18:AN1500=AH17),--(AM18:AM1500&lt;&gt;""),--ISNUMBER(SEARCH(" "&amp;AM18:AM1500&amp;" ",Q70)))&gt;0,AH17,"")))</f>
        <v/>
      </c>
      <c r="AI70" s="967" t="str" cm="1">
        <f t="array" ref="AI70">IF(N70="","",IF(R70&lt;&gt;"","",IF(SUMPRODUCT(--(AN18:AN1500=AI17),--(AM18:AM1500&lt;&gt;""),--ISNUMBER(SEARCH(" "&amp;AM18:AM1500&amp;" ",Q70)))&gt;0,AI17,"")))</f>
        <v/>
      </c>
      <c r="AJ70" s="967" t="str" cm="1">
        <f t="array" ref="AJ70">IF(N70="","",IF(R70&lt;&gt;"","",IF(SUMPRODUCT(--(AN18:AN1500=AJ17),--(AM18:AM1500&lt;&gt;""),--ISNUMBER(SEARCH(" "&amp;AM18:AM1500&amp;" ",Q70)))&gt;0,AJ17,"")))</f>
        <v/>
      </c>
      <c r="AK70" s="967" t="str" cm="1">
        <f t="array" ref="AK70">IF(N70="","",IF(T70&lt;&gt;"",AK17,IF(S70&lt;&gt;"","",IF(R70&lt;&gt;"","",IF(SUMPRODUCT(--(AN18:AN1500=AK17),--(AM18:AM1500&lt;&gt;""),--ISNUMBER(SEARCH(" "&amp;AM18:AM1500&amp;" ",Q70)))&gt;0,AK17,"")))))</f>
        <v/>
      </c>
      <c r="AM70" s="968" t="s">
        <v>153</v>
      </c>
      <c r="AN70" s="968" t="s">
        <v>1963</v>
      </c>
      <c r="AP70" s="969" t="s">
        <v>2120</v>
      </c>
      <c r="AQ70" s="969" t="s">
        <v>1982</v>
      </c>
      <c r="AR70" s="969" t="s">
        <v>1983</v>
      </c>
      <c r="AT70" s="964"/>
      <c r="AU70" s="964"/>
      <c r="AV70" s="964"/>
      <c r="BN70" s="49">
        <v>1</v>
      </c>
    </row>
    <row r="71" spans="1:66" ht="35.1" customHeight="1">
      <c r="A71" s="973" t="str">
        <f>IF(B71="","",COUNTIF(B18:B71,"&lt;&gt;"))</f>
        <v/>
      </c>
      <c r="B71" s="965"/>
      <c r="C71" s="974" t="str">
        <f t="shared" si="12"/>
        <v/>
      </c>
      <c r="D71" s="975" t="str">
        <f t="shared" si="0"/>
        <v/>
      </c>
      <c r="E71" s="976" t="str">
        <f t="shared" si="1"/>
        <v/>
      </c>
      <c r="F71" s="977" t="str">
        <f t="shared" si="2"/>
        <v/>
      </c>
      <c r="G71" s="964" t="str">
        <f>IF(H71="","",COUNTIF(H18:H71,"&lt;&gt;"))</f>
        <v/>
      </c>
      <c r="H71" s="965" t="str" cm="1">
        <f t="array" ref="H71">IF(L71="","",IF(LEN(L71)&lt;=MAX(10,G13),L71,IFERROR(LEFT(L71,LOOKUP(2,1/(MID(L71,ROW(1:500),1)=" ")/(ROW(1:500)&lt;=MAX(10,G13)),ROW(1:500))-1),LEFT(L71,MAX(10,G13)))))</f>
        <v/>
      </c>
      <c r="I71" s="964" t="str">
        <f t="shared" si="3"/>
        <v/>
      </c>
      <c r="J71" s="964" t="str">
        <f t="shared" si="4"/>
        <v/>
      </c>
      <c r="K71" s="964" t="str">
        <f>IF(M70&lt;&gt;"",K70,IF(K70&lt;MAX(A18:A317),K70+1,""))</f>
        <v/>
      </c>
      <c r="L71" s="965" t="str">
        <f>IF(K71="","",IF(M70&lt;&gt;"",M70,INDEX(E18:E317,MATCH(K71,A18:A317,0))))</f>
        <v/>
      </c>
      <c r="M71" s="965" t="str">
        <f t="shared" si="5"/>
        <v/>
      </c>
      <c r="N71" s="965" t="str">
        <f t="shared" si="6"/>
        <v/>
      </c>
      <c r="O71" s="964" t="str">
        <f t="shared" si="7"/>
        <v/>
      </c>
      <c r="P71" s="964" t="str">
        <f t="shared" si="8"/>
        <v/>
      </c>
      <c r="Q71" s="965" t="str">
        <f t="shared" si="9"/>
        <v/>
      </c>
      <c r="R71" s="964" t="str">
        <f>IF(N71="","",IF(COUNTIF(AP18:AP300,TRIM(Q71))&gt;0,"EXCLUSION EXACTE",""))</f>
        <v/>
      </c>
      <c r="S71" s="964" t="str" cm="1">
        <f t="array" ref="S71">IF(N71="","",IF(SUMPRODUCT(--(AP18:AP300&lt;&gt;""),--ISNUMBER(SEARCH(" "&amp;AP18:AP300&amp;" ",Q71)))&gt;0,"BLOQUE MOLLUSQUES",""))</f>
        <v/>
      </c>
      <c r="T71" s="964" t="str" cm="1">
        <f t="array" ref="T71">IF(N71="","",IF(SUMPRODUCT(--(AT18:AT300&lt;&gt;""),--ISNUMBER(SEARCH(" "&amp;AT18:AT300&amp;" ",Q71)))&gt;0,"FORCE MOLLUSQUES",""))</f>
        <v/>
      </c>
      <c r="U71" s="965" t="str">
        <f t="shared" si="10"/>
        <v/>
      </c>
      <c r="V71" s="965" t="str">
        <f t="shared" si="13"/>
        <v/>
      </c>
      <c r="W71" s="964" t="str">
        <f t="shared" si="11"/>
        <v/>
      </c>
      <c r="X71" s="964" t="str" cm="1">
        <f t="array" ref="X71">IF(N71="","",IF(R71&lt;&gt;"","",IF(SUMPRODUCT(--(AN18:AN1500=X17),--(AM18:AM1500&lt;&gt;""),--ISNUMBER(SEARCH(" "&amp;AM18:AM1500&amp;" ",Q71)))&gt;0,X17,"")))</f>
        <v/>
      </c>
      <c r="Y71" s="964" t="str" cm="1">
        <f t="array" ref="Y71">IF(N71="","",IF(R71&lt;&gt;"","",IF(SUMPRODUCT(--(AN18:AN1500=Y17),--(AM18:AM1500&lt;&gt;""),--ISNUMBER(SEARCH(" "&amp;AM18:AM1500&amp;" ",Q71)))&gt;0,Y17,"")))</f>
        <v/>
      </c>
      <c r="Z71" s="964" t="str" cm="1">
        <f t="array" ref="Z71">IF(N71="","",IF(R71&lt;&gt;"","",IF(SUMPRODUCT(--(AN18:AN1500=Z17),--(AM18:AM1500&lt;&gt;""),--ISNUMBER(SEARCH(" "&amp;AM18:AM1500&amp;" ",Q71)))&gt;0,Z17,"")))</f>
        <v/>
      </c>
      <c r="AA71" s="964" t="str" cm="1">
        <f t="array" ref="AA71">IF(N71="","",IF(R71&lt;&gt;"","",IF(SUMPRODUCT(--(AN18:AN1500=AA17),--(AM18:AM1500&lt;&gt;""),--ISNUMBER(SEARCH(" "&amp;AM18:AM1500&amp;" ",Q71)))&gt;0,AA17,"")))</f>
        <v/>
      </c>
      <c r="AB71" s="964" t="str" cm="1">
        <f t="array" ref="AB71">IF(N71="","",IF(R71&lt;&gt;"","",IF(SUMPRODUCT(--(AN18:AN1500=AB17),--(AM18:AM1500&lt;&gt;""),--ISNUMBER(SEARCH(" "&amp;AM18:AM1500&amp;" ",Q71)))&gt;0,AB17,"")))</f>
        <v/>
      </c>
      <c r="AC71" s="964" t="str" cm="1">
        <f t="array" ref="AC71">IF(N71="","",IF(R71&lt;&gt;"","",IF(SUMPRODUCT(--(AN18:AN1500=AC17),--(AM18:AM1500&lt;&gt;""),--ISNUMBER(SEARCH(" "&amp;AM18:AM1500&amp;" ",Q71)))&gt;0,AC17,"")))</f>
        <v/>
      </c>
      <c r="AD71" s="964" t="str" cm="1">
        <f t="array" ref="AD71">IF(N71="","",IF(R71&lt;&gt;"","",IF(SUMPRODUCT(--(AN18:AN1500=AD17),--(AM18:AM1500&lt;&gt;""),--ISNUMBER(SEARCH(" "&amp;AM18:AM1500&amp;" ",Q71)))&gt;0,AD17,"")))</f>
        <v/>
      </c>
      <c r="AE71" s="964" t="str" cm="1">
        <f t="array" ref="AE71">IF(N71="","",IF(R71&lt;&gt;"","",IF(SUMPRODUCT(--(AN18:AN1500=AE17),--(AM18:AM1500&lt;&gt;""),--ISNUMBER(SEARCH(" "&amp;AM18:AM1500&amp;" ",Q71)))&gt;0,AE17,"")))</f>
        <v/>
      </c>
      <c r="AF71" s="964" t="str" cm="1">
        <f t="array" ref="AF71">IF(N71="","",IF(R71&lt;&gt;"","",IF(SUMPRODUCT(--(AN18:AN1500=AF17),--(AM18:AM1500&lt;&gt;""),--ISNUMBER(SEARCH(" "&amp;AM18:AM1500&amp;" ",Q71)))&gt;0,AF17,"")))</f>
        <v/>
      </c>
      <c r="AG71" s="964" t="str" cm="1">
        <f t="array" ref="AG71">IF(N71="","",IF(R71&lt;&gt;"","",IF(SUMPRODUCT(--(AN18:AN1500=AG17),--(AM18:AM1500&lt;&gt;""),--ISNUMBER(SEARCH(" "&amp;AM18:AM1500&amp;" ",Q71)))&gt;0,AG17,"")))</f>
        <v/>
      </c>
      <c r="AH71" s="964" t="str" cm="1">
        <f t="array" ref="AH71">IF(N71="","",IF(R71&lt;&gt;"","",IF(SUMPRODUCT(--(AN18:AN1500=AH17),--(AM18:AM1500&lt;&gt;""),--ISNUMBER(SEARCH(" "&amp;AM18:AM1500&amp;" ",Q71)))&gt;0,AH17,"")))</f>
        <v/>
      </c>
      <c r="AI71" s="964" t="str" cm="1">
        <f t="array" ref="AI71">IF(N71="","",IF(R71&lt;&gt;"","",IF(SUMPRODUCT(--(AN18:AN1500=AI17),--(AM18:AM1500&lt;&gt;""),--ISNUMBER(SEARCH(" "&amp;AM18:AM1500&amp;" ",Q71)))&gt;0,AI17,"")))</f>
        <v/>
      </c>
      <c r="AJ71" s="964" t="str" cm="1">
        <f t="array" ref="AJ71">IF(N71="","",IF(R71&lt;&gt;"","",IF(SUMPRODUCT(--(AN18:AN1500=AJ17),--(AM18:AM1500&lt;&gt;""),--ISNUMBER(SEARCH(" "&amp;AM18:AM1500&amp;" ",Q71)))&gt;0,AJ17,"")))</f>
        <v/>
      </c>
      <c r="AK71" s="964" t="str" cm="1">
        <f t="array" ref="AK71">IF(N71="","",IF(T71&lt;&gt;"",AK17,IF(S71&lt;&gt;"","",IF(R71&lt;&gt;"","",IF(SUMPRODUCT(--(AN18:AN1500=AK17),--(AM18:AM1500&lt;&gt;""),--ISNUMBER(SEARCH(" "&amp;AM18:AM1500&amp;" ",Q71)))&gt;0,AK17,"")))))</f>
        <v/>
      </c>
      <c r="AM71" s="964" t="s">
        <v>496</v>
      </c>
      <c r="AN71" s="964" t="s">
        <v>1963</v>
      </c>
      <c r="AP71" s="964" t="s">
        <v>2121</v>
      </c>
      <c r="AQ71" s="964" t="s">
        <v>2084</v>
      </c>
      <c r="AR71" s="964" t="s">
        <v>1983</v>
      </c>
      <c r="AT71" s="964"/>
      <c r="AU71" s="964"/>
      <c r="AV71" s="964"/>
      <c r="BN71" s="49">
        <v>1</v>
      </c>
    </row>
    <row r="72" spans="1:66" ht="35.1" customHeight="1">
      <c r="A72" s="957" t="str">
        <f>IF(B72="","",COUNTIF(B18:B72,"&lt;&gt;"))</f>
        <v/>
      </c>
      <c r="B72" s="958"/>
      <c r="C72" s="974" t="str">
        <f t="shared" si="12"/>
        <v/>
      </c>
      <c r="D72" s="975" t="str">
        <f t="shared" si="0"/>
        <v/>
      </c>
      <c r="E72" s="961" t="str">
        <f t="shared" si="1"/>
        <v/>
      </c>
      <c r="F72" s="962" t="str">
        <f t="shared" si="2"/>
        <v/>
      </c>
      <c r="G72" s="963" t="str">
        <f>IF(H72="","",COUNTIF(H18:H72,"&lt;&gt;"))</f>
        <v/>
      </c>
      <c r="H72" s="958" t="str" cm="1">
        <f t="array" ref="H72">IF(L72="","",IF(LEN(L72)&lt;=MAX(10,G13),L72,IFERROR(LEFT(L72,LOOKUP(2,1/(MID(L72,ROW(1:500),1)=" ")/(ROW(1:500)&lt;=MAX(10,G13)),ROW(1:500))-1),LEFT(L72,MAX(10,G13)))))</f>
        <v/>
      </c>
      <c r="I72" s="963" t="str">
        <f t="shared" si="3"/>
        <v/>
      </c>
      <c r="J72" s="963" t="str">
        <f t="shared" si="4"/>
        <v/>
      </c>
      <c r="K72" s="964" t="str">
        <f>IF(M71&lt;&gt;"",K71,IF(K71&lt;MAX(A18:A317),K71+1,""))</f>
        <v/>
      </c>
      <c r="L72" s="965" t="str">
        <f>IF(K72="","",IF(M71&lt;&gt;"",M71,INDEX(E18:E317,MATCH(K72,A18:A317,0))))</f>
        <v/>
      </c>
      <c r="M72" s="965" t="str">
        <f t="shared" si="5"/>
        <v/>
      </c>
      <c r="N72" s="966" t="str">
        <f t="shared" si="6"/>
        <v/>
      </c>
      <c r="O72" s="967" t="str">
        <f t="shared" si="7"/>
        <v/>
      </c>
      <c r="P72" s="967" t="str">
        <f t="shared" si="8"/>
        <v/>
      </c>
      <c r="Q72" s="966" t="str">
        <f t="shared" si="9"/>
        <v/>
      </c>
      <c r="R72" s="967" t="str">
        <f>IF(N72="","",IF(COUNTIF(AP18:AP300,TRIM(Q72))&gt;0,"EXCLUSION EXACTE",""))</f>
        <v/>
      </c>
      <c r="S72" s="967" t="str" cm="1">
        <f t="array" ref="S72">IF(N72="","",IF(SUMPRODUCT(--(AP18:AP300&lt;&gt;""),--ISNUMBER(SEARCH(" "&amp;AP18:AP300&amp;" ",Q72)))&gt;0,"BLOQUE MOLLUSQUES",""))</f>
        <v/>
      </c>
      <c r="T72" s="967" t="str" cm="1">
        <f t="array" ref="T72">IF(N72="","",IF(SUMPRODUCT(--(AT18:AT300&lt;&gt;""),--ISNUMBER(SEARCH(" "&amp;AT18:AT300&amp;" ",Q72)))&gt;0,"FORCE MOLLUSQUES",""))</f>
        <v/>
      </c>
      <c r="U72" s="966" t="str">
        <f t="shared" si="10"/>
        <v/>
      </c>
      <c r="V72" s="966" t="str">
        <f t="shared" si="13"/>
        <v/>
      </c>
      <c r="W72" s="967" t="str">
        <f t="shared" si="11"/>
        <v/>
      </c>
      <c r="X72" s="967" t="str" cm="1">
        <f t="array" ref="X72">IF(N72="","",IF(R72&lt;&gt;"","",IF(SUMPRODUCT(--(AN18:AN1500=X17),--(AM18:AM1500&lt;&gt;""),--ISNUMBER(SEARCH(" "&amp;AM18:AM1500&amp;" ",Q72)))&gt;0,X17,"")))</f>
        <v/>
      </c>
      <c r="Y72" s="967" t="str" cm="1">
        <f t="array" ref="Y72">IF(N72="","",IF(R72&lt;&gt;"","",IF(SUMPRODUCT(--(AN18:AN1500=Y17),--(AM18:AM1500&lt;&gt;""),--ISNUMBER(SEARCH(" "&amp;AM18:AM1500&amp;" ",Q72)))&gt;0,Y17,"")))</f>
        <v/>
      </c>
      <c r="Z72" s="967" t="str" cm="1">
        <f t="array" ref="Z72">IF(N72="","",IF(R72&lt;&gt;"","",IF(SUMPRODUCT(--(AN18:AN1500=Z17),--(AM18:AM1500&lt;&gt;""),--ISNUMBER(SEARCH(" "&amp;AM18:AM1500&amp;" ",Q72)))&gt;0,Z17,"")))</f>
        <v/>
      </c>
      <c r="AA72" s="967" t="str" cm="1">
        <f t="array" ref="AA72">IF(N72="","",IF(R72&lt;&gt;"","",IF(SUMPRODUCT(--(AN18:AN1500=AA17),--(AM18:AM1500&lt;&gt;""),--ISNUMBER(SEARCH(" "&amp;AM18:AM1500&amp;" ",Q72)))&gt;0,AA17,"")))</f>
        <v/>
      </c>
      <c r="AB72" s="967" t="str" cm="1">
        <f t="array" ref="AB72">IF(N72="","",IF(R72&lt;&gt;"","",IF(SUMPRODUCT(--(AN18:AN1500=AB17),--(AM18:AM1500&lt;&gt;""),--ISNUMBER(SEARCH(" "&amp;AM18:AM1500&amp;" ",Q72)))&gt;0,AB17,"")))</f>
        <v/>
      </c>
      <c r="AC72" s="967" t="str" cm="1">
        <f t="array" ref="AC72">IF(N72="","",IF(R72&lt;&gt;"","",IF(SUMPRODUCT(--(AN18:AN1500=AC17),--(AM18:AM1500&lt;&gt;""),--ISNUMBER(SEARCH(" "&amp;AM18:AM1500&amp;" ",Q72)))&gt;0,AC17,"")))</f>
        <v/>
      </c>
      <c r="AD72" s="967" t="str" cm="1">
        <f t="array" ref="AD72">IF(N72="","",IF(R72&lt;&gt;"","",IF(SUMPRODUCT(--(AN18:AN1500=AD17),--(AM18:AM1500&lt;&gt;""),--ISNUMBER(SEARCH(" "&amp;AM18:AM1500&amp;" ",Q72)))&gt;0,AD17,"")))</f>
        <v/>
      </c>
      <c r="AE72" s="967" t="str" cm="1">
        <f t="array" ref="AE72">IF(N72="","",IF(R72&lt;&gt;"","",IF(SUMPRODUCT(--(AN18:AN1500=AE17),--(AM18:AM1500&lt;&gt;""),--ISNUMBER(SEARCH(" "&amp;AM18:AM1500&amp;" ",Q72)))&gt;0,AE17,"")))</f>
        <v/>
      </c>
      <c r="AF72" s="967" t="str" cm="1">
        <f t="array" ref="AF72">IF(N72="","",IF(R72&lt;&gt;"","",IF(SUMPRODUCT(--(AN18:AN1500=AF17),--(AM18:AM1500&lt;&gt;""),--ISNUMBER(SEARCH(" "&amp;AM18:AM1500&amp;" ",Q72)))&gt;0,AF17,"")))</f>
        <v/>
      </c>
      <c r="AG72" s="967" t="str" cm="1">
        <f t="array" ref="AG72">IF(N72="","",IF(R72&lt;&gt;"","",IF(SUMPRODUCT(--(AN18:AN1500=AG17),--(AM18:AM1500&lt;&gt;""),--ISNUMBER(SEARCH(" "&amp;AM18:AM1500&amp;" ",Q72)))&gt;0,AG17,"")))</f>
        <v/>
      </c>
      <c r="AH72" s="967" t="str" cm="1">
        <f t="array" ref="AH72">IF(N72="","",IF(R72&lt;&gt;"","",IF(SUMPRODUCT(--(AN18:AN1500=AH17),--(AM18:AM1500&lt;&gt;""),--ISNUMBER(SEARCH(" "&amp;AM18:AM1500&amp;" ",Q72)))&gt;0,AH17,"")))</f>
        <v/>
      </c>
      <c r="AI72" s="967" t="str" cm="1">
        <f t="array" ref="AI72">IF(N72="","",IF(R72&lt;&gt;"","",IF(SUMPRODUCT(--(AN18:AN1500=AI17),--(AM18:AM1500&lt;&gt;""),--ISNUMBER(SEARCH(" "&amp;AM18:AM1500&amp;" ",Q72)))&gt;0,AI17,"")))</f>
        <v/>
      </c>
      <c r="AJ72" s="967" t="str" cm="1">
        <f t="array" ref="AJ72">IF(N72="","",IF(R72&lt;&gt;"","",IF(SUMPRODUCT(--(AN18:AN1500=AJ17),--(AM18:AM1500&lt;&gt;""),--ISNUMBER(SEARCH(" "&amp;AM18:AM1500&amp;" ",Q72)))&gt;0,AJ17,"")))</f>
        <v/>
      </c>
      <c r="AK72" s="967" t="str" cm="1">
        <f t="array" ref="AK72">IF(N72="","",IF(T72&lt;&gt;"",AK17,IF(S72&lt;&gt;"","",IF(R72&lt;&gt;"","",IF(SUMPRODUCT(--(AN18:AN1500=AK17),--(AM18:AM1500&lt;&gt;""),--ISNUMBER(SEARCH(" "&amp;AM18:AM1500&amp;" ",Q72)))&gt;0,AK17,"")))))</f>
        <v/>
      </c>
      <c r="AM72" s="968" t="s">
        <v>498</v>
      </c>
      <c r="AN72" s="968" t="s">
        <v>1963</v>
      </c>
      <c r="AP72" s="969" t="s">
        <v>2065</v>
      </c>
      <c r="AQ72" s="969" t="s">
        <v>2084</v>
      </c>
      <c r="AR72" s="969" t="s">
        <v>1983</v>
      </c>
      <c r="AT72" s="964"/>
      <c r="AU72" s="964"/>
      <c r="AV72" s="964"/>
      <c r="BN72" s="49">
        <v>1</v>
      </c>
    </row>
    <row r="73" spans="1:66" ht="35.1" customHeight="1">
      <c r="A73" s="973" t="str">
        <f>IF(B73="","",COUNTIF(B18:B73,"&lt;&gt;"))</f>
        <v/>
      </c>
      <c r="B73" s="965"/>
      <c r="C73" s="974" t="str">
        <f t="shared" si="12"/>
        <v/>
      </c>
      <c r="D73" s="975" t="str">
        <f t="shared" si="0"/>
        <v/>
      </c>
      <c r="E73" s="976" t="str">
        <f t="shared" si="1"/>
        <v/>
      </c>
      <c r="F73" s="977" t="str">
        <f t="shared" si="2"/>
        <v/>
      </c>
      <c r="G73" s="964" t="str">
        <f>IF(H73="","",COUNTIF(H18:H73,"&lt;&gt;"))</f>
        <v/>
      </c>
      <c r="H73" s="965" t="str" cm="1">
        <f t="array" ref="H73">IF(L73="","",IF(LEN(L73)&lt;=MAX(10,G13),L73,IFERROR(LEFT(L73,LOOKUP(2,1/(MID(L73,ROW(1:500),1)=" ")/(ROW(1:500)&lt;=MAX(10,G13)),ROW(1:500))-1),LEFT(L73,MAX(10,G13)))))</f>
        <v/>
      </c>
      <c r="I73" s="964" t="str">
        <f t="shared" si="3"/>
        <v/>
      </c>
      <c r="J73" s="964" t="str">
        <f t="shared" si="4"/>
        <v/>
      </c>
      <c r="K73" s="964" t="str">
        <f>IF(M72&lt;&gt;"",K72,IF(K72&lt;MAX(A18:A317),K72+1,""))</f>
        <v/>
      </c>
      <c r="L73" s="965" t="str">
        <f>IF(K73="","",IF(M72&lt;&gt;"",M72,INDEX(E18:E317,MATCH(K73,A18:A317,0))))</f>
        <v/>
      </c>
      <c r="M73" s="965" t="str">
        <f t="shared" si="5"/>
        <v/>
      </c>
      <c r="N73" s="965" t="str">
        <f t="shared" si="6"/>
        <v/>
      </c>
      <c r="O73" s="964" t="str">
        <f t="shared" si="7"/>
        <v/>
      </c>
      <c r="P73" s="964" t="str">
        <f t="shared" si="8"/>
        <v/>
      </c>
      <c r="Q73" s="965" t="str">
        <f t="shared" si="9"/>
        <v/>
      </c>
      <c r="R73" s="964" t="str">
        <f>IF(N73="","",IF(COUNTIF(AP18:AP300,TRIM(Q73))&gt;0,"EXCLUSION EXACTE",""))</f>
        <v/>
      </c>
      <c r="S73" s="964" t="str" cm="1">
        <f t="array" ref="S73">IF(N73="","",IF(SUMPRODUCT(--(AP18:AP300&lt;&gt;""),--ISNUMBER(SEARCH(" "&amp;AP18:AP300&amp;" ",Q73)))&gt;0,"BLOQUE MOLLUSQUES",""))</f>
        <v/>
      </c>
      <c r="T73" s="964" t="str" cm="1">
        <f t="array" ref="T73">IF(N73="","",IF(SUMPRODUCT(--(AT18:AT300&lt;&gt;""),--ISNUMBER(SEARCH(" "&amp;AT18:AT300&amp;" ",Q73)))&gt;0,"FORCE MOLLUSQUES",""))</f>
        <v/>
      </c>
      <c r="U73" s="965" t="str">
        <f t="shared" si="10"/>
        <v/>
      </c>
      <c r="V73" s="965" t="str">
        <f t="shared" si="13"/>
        <v/>
      </c>
      <c r="W73" s="964" t="str">
        <f t="shared" si="11"/>
        <v/>
      </c>
      <c r="X73" s="964" t="str" cm="1">
        <f t="array" ref="X73">IF(N73="","",IF(R73&lt;&gt;"","",IF(SUMPRODUCT(--(AN18:AN1500=X17),--(AM18:AM1500&lt;&gt;""),--ISNUMBER(SEARCH(" "&amp;AM18:AM1500&amp;" ",Q73)))&gt;0,X17,"")))</f>
        <v/>
      </c>
      <c r="Y73" s="964" t="str" cm="1">
        <f t="array" ref="Y73">IF(N73="","",IF(R73&lt;&gt;"","",IF(SUMPRODUCT(--(AN18:AN1500=Y17),--(AM18:AM1500&lt;&gt;""),--ISNUMBER(SEARCH(" "&amp;AM18:AM1500&amp;" ",Q73)))&gt;0,Y17,"")))</f>
        <v/>
      </c>
      <c r="Z73" s="964" t="str" cm="1">
        <f t="array" ref="Z73">IF(N73="","",IF(R73&lt;&gt;"","",IF(SUMPRODUCT(--(AN18:AN1500=Z17),--(AM18:AM1500&lt;&gt;""),--ISNUMBER(SEARCH(" "&amp;AM18:AM1500&amp;" ",Q73)))&gt;0,Z17,"")))</f>
        <v/>
      </c>
      <c r="AA73" s="964" t="str" cm="1">
        <f t="array" ref="AA73">IF(N73="","",IF(R73&lt;&gt;"","",IF(SUMPRODUCT(--(AN18:AN1500=AA17),--(AM18:AM1500&lt;&gt;""),--ISNUMBER(SEARCH(" "&amp;AM18:AM1500&amp;" ",Q73)))&gt;0,AA17,"")))</f>
        <v/>
      </c>
      <c r="AB73" s="964" t="str" cm="1">
        <f t="array" ref="AB73">IF(N73="","",IF(R73&lt;&gt;"","",IF(SUMPRODUCT(--(AN18:AN1500=AB17),--(AM18:AM1500&lt;&gt;""),--ISNUMBER(SEARCH(" "&amp;AM18:AM1500&amp;" ",Q73)))&gt;0,AB17,"")))</f>
        <v/>
      </c>
      <c r="AC73" s="964" t="str" cm="1">
        <f t="array" ref="AC73">IF(N73="","",IF(R73&lt;&gt;"","",IF(SUMPRODUCT(--(AN18:AN1500=AC17),--(AM18:AM1500&lt;&gt;""),--ISNUMBER(SEARCH(" "&amp;AM18:AM1500&amp;" ",Q73)))&gt;0,AC17,"")))</f>
        <v/>
      </c>
      <c r="AD73" s="964" t="str" cm="1">
        <f t="array" ref="AD73">IF(N73="","",IF(R73&lt;&gt;"","",IF(SUMPRODUCT(--(AN18:AN1500=AD17),--(AM18:AM1500&lt;&gt;""),--ISNUMBER(SEARCH(" "&amp;AM18:AM1500&amp;" ",Q73)))&gt;0,AD17,"")))</f>
        <v/>
      </c>
      <c r="AE73" s="964" t="str" cm="1">
        <f t="array" ref="AE73">IF(N73="","",IF(R73&lt;&gt;"","",IF(SUMPRODUCT(--(AN18:AN1500=AE17),--(AM18:AM1500&lt;&gt;""),--ISNUMBER(SEARCH(" "&amp;AM18:AM1500&amp;" ",Q73)))&gt;0,AE17,"")))</f>
        <v/>
      </c>
      <c r="AF73" s="964" t="str" cm="1">
        <f t="array" ref="AF73">IF(N73="","",IF(R73&lt;&gt;"","",IF(SUMPRODUCT(--(AN18:AN1500=AF17),--(AM18:AM1500&lt;&gt;""),--ISNUMBER(SEARCH(" "&amp;AM18:AM1500&amp;" ",Q73)))&gt;0,AF17,"")))</f>
        <v/>
      </c>
      <c r="AG73" s="964" t="str" cm="1">
        <f t="array" ref="AG73">IF(N73="","",IF(R73&lt;&gt;"","",IF(SUMPRODUCT(--(AN18:AN1500=AG17),--(AM18:AM1500&lt;&gt;""),--ISNUMBER(SEARCH(" "&amp;AM18:AM1500&amp;" ",Q73)))&gt;0,AG17,"")))</f>
        <v/>
      </c>
      <c r="AH73" s="964" t="str" cm="1">
        <f t="array" ref="AH73">IF(N73="","",IF(R73&lt;&gt;"","",IF(SUMPRODUCT(--(AN18:AN1500=AH17),--(AM18:AM1500&lt;&gt;""),--ISNUMBER(SEARCH(" "&amp;AM18:AM1500&amp;" ",Q73)))&gt;0,AH17,"")))</f>
        <v/>
      </c>
      <c r="AI73" s="964" t="str" cm="1">
        <f t="array" ref="AI73">IF(N73="","",IF(R73&lt;&gt;"","",IF(SUMPRODUCT(--(AN18:AN1500=AI17),--(AM18:AM1500&lt;&gt;""),--ISNUMBER(SEARCH(" "&amp;AM18:AM1500&amp;" ",Q73)))&gt;0,AI17,"")))</f>
        <v/>
      </c>
      <c r="AJ73" s="964" t="str" cm="1">
        <f t="array" ref="AJ73">IF(N73="","",IF(R73&lt;&gt;"","",IF(SUMPRODUCT(--(AN18:AN1500=AJ17),--(AM18:AM1500&lt;&gt;""),--ISNUMBER(SEARCH(" "&amp;AM18:AM1500&amp;" ",Q73)))&gt;0,AJ17,"")))</f>
        <v/>
      </c>
      <c r="AK73" s="964" t="str" cm="1">
        <f t="array" ref="AK73">IF(N73="","",IF(T73&lt;&gt;"",AK17,IF(S73&lt;&gt;"","",IF(R73&lt;&gt;"","",IF(SUMPRODUCT(--(AN18:AN1500=AK17),--(AM18:AM1500&lt;&gt;""),--ISNUMBER(SEARCH(" "&amp;AM18:AM1500&amp;" ",Q73)))&gt;0,AK17,"")))))</f>
        <v/>
      </c>
      <c r="AM73" s="964" t="s">
        <v>2122</v>
      </c>
      <c r="AN73" s="964" t="s">
        <v>1963</v>
      </c>
      <c r="AP73" s="964" t="s">
        <v>1044</v>
      </c>
      <c r="AQ73" s="964" t="s">
        <v>2084</v>
      </c>
      <c r="AR73" s="964" t="s">
        <v>1983</v>
      </c>
      <c r="AT73" s="964"/>
      <c r="AU73" s="964"/>
      <c r="AV73" s="964"/>
      <c r="BN73" s="49">
        <v>1</v>
      </c>
    </row>
    <row r="74" spans="1:66" ht="35.1" customHeight="1">
      <c r="A74" s="957" t="str">
        <f>IF(B74="","",COUNTIF(B18:B74,"&lt;&gt;"))</f>
        <v/>
      </c>
      <c r="B74" s="958"/>
      <c r="C74" s="974" t="str">
        <f t="shared" si="12"/>
        <v/>
      </c>
      <c r="D74" s="975" t="str">
        <f t="shared" si="0"/>
        <v/>
      </c>
      <c r="E74" s="961" t="str">
        <f t="shared" si="1"/>
        <v/>
      </c>
      <c r="F74" s="962" t="str">
        <f t="shared" si="2"/>
        <v/>
      </c>
      <c r="G74" s="963" t="str">
        <f>IF(H74="","",COUNTIF(H18:H74,"&lt;&gt;"))</f>
        <v/>
      </c>
      <c r="H74" s="958" t="str" cm="1">
        <f t="array" ref="H74">IF(L74="","",IF(LEN(L74)&lt;=MAX(10,G13),L74,IFERROR(LEFT(L74,LOOKUP(2,1/(MID(L74,ROW(1:500),1)=" ")/(ROW(1:500)&lt;=MAX(10,G13)),ROW(1:500))-1),LEFT(L74,MAX(10,G13)))))</f>
        <v/>
      </c>
      <c r="I74" s="963" t="str">
        <f t="shared" si="3"/>
        <v/>
      </c>
      <c r="J74" s="963" t="str">
        <f t="shared" si="4"/>
        <v/>
      </c>
      <c r="K74" s="964" t="str">
        <f>IF(M73&lt;&gt;"",K73,IF(K73&lt;MAX(A18:A317),K73+1,""))</f>
        <v/>
      </c>
      <c r="L74" s="965" t="str">
        <f>IF(K74="","",IF(M73&lt;&gt;"",M73,INDEX(E18:E317,MATCH(K74,A18:A317,0))))</f>
        <v/>
      </c>
      <c r="M74" s="965" t="str">
        <f t="shared" si="5"/>
        <v/>
      </c>
      <c r="N74" s="966" t="str">
        <f t="shared" si="6"/>
        <v/>
      </c>
      <c r="O74" s="967" t="str">
        <f t="shared" si="7"/>
        <v/>
      </c>
      <c r="P74" s="967" t="str">
        <f t="shared" si="8"/>
        <v/>
      </c>
      <c r="Q74" s="966" t="str">
        <f t="shared" si="9"/>
        <v/>
      </c>
      <c r="R74" s="967" t="str">
        <f>IF(N74="","",IF(COUNTIF(AP18:AP300,TRIM(Q74))&gt;0,"EXCLUSION EXACTE",""))</f>
        <v/>
      </c>
      <c r="S74" s="967" t="str" cm="1">
        <f t="array" ref="S74">IF(N74="","",IF(SUMPRODUCT(--(AP18:AP300&lt;&gt;""),--ISNUMBER(SEARCH(" "&amp;AP18:AP300&amp;" ",Q74)))&gt;0,"BLOQUE MOLLUSQUES",""))</f>
        <v/>
      </c>
      <c r="T74" s="967" t="str" cm="1">
        <f t="array" ref="T74">IF(N74="","",IF(SUMPRODUCT(--(AT18:AT300&lt;&gt;""),--ISNUMBER(SEARCH(" "&amp;AT18:AT300&amp;" ",Q74)))&gt;0,"FORCE MOLLUSQUES",""))</f>
        <v/>
      </c>
      <c r="U74" s="966" t="str">
        <f t="shared" si="10"/>
        <v/>
      </c>
      <c r="V74" s="966" t="str">
        <f t="shared" si="13"/>
        <v/>
      </c>
      <c r="W74" s="967" t="str">
        <f t="shared" si="11"/>
        <v/>
      </c>
      <c r="X74" s="967" t="str" cm="1">
        <f t="array" ref="X74">IF(N74="","",IF(R74&lt;&gt;"","",IF(SUMPRODUCT(--(AN18:AN1500=X17),--(AM18:AM1500&lt;&gt;""),--ISNUMBER(SEARCH(" "&amp;AM18:AM1500&amp;" ",Q74)))&gt;0,X17,"")))</f>
        <v/>
      </c>
      <c r="Y74" s="967" t="str" cm="1">
        <f t="array" ref="Y74">IF(N74="","",IF(R74&lt;&gt;"","",IF(SUMPRODUCT(--(AN18:AN1500=Y17),--(AM18:AM1500&lt;&gt;""),--ISNUMBER(SEARCH(" "&amp;AM18:AM1500&amp;" ",Q74)))&gt;0,Y17,"")))</f>
        <v/>
      </c>
      <c r="Z74" s="967" t="str" cm="1">
        <f t="array" ref="Z74">IF(N74="","",IF(R74&lt;&gt;"","",IF(SUMPRODUCT(--(AN18:AN1500=Z17),--(AM18:AM1500&lt;&gt;""),--ISNUMBER(SEARCH(" "&amp;AM18:AM1500&amp;" ",Q74)))&gt;0,Z17,"")))</f>
        <v/>
      </c>
      <c r="AA74" s="967" t="str" cm="1">
        <f t="array" ref="AA74">IF(N74="","",IF(R74&lt;&gt;"","",IF(SUMPRODUCT(--(AN18:AN1500=AA17),--(AM18:AM1500&lt;&gt;""),--ISNUMBER(SEARCH(" "&amp;AM18:AM1500&amp;" ",Q74)))&gt;0,AA17,"")))</f>
        <v/>
      </c>
      <c r="AB74" s="967" t="str" cm="1">
        <f t="array" ref="AB74">IF(N74="","",IF(R74&lt;&gt;"","",IF(SUMPRODUCT(--(AN18:AN1500=AB17),--(AM18:AM1500&lt;&gt;""),--ISNUMBER(SEARCH(" "&amp;AM18:AM1500&amp;" ",Q74)))&gt;0,AB17,"")))</f>
        <v/>
      </c>
      <c r="AC74" s="967" t="str" cm="1">
        <f t="array" ref="AC74">IF(N74="","",IF(R74&lt;&gt;"","",IF(SUMPRODUCT(--(AN18:AN1500=AC17),--(AM18:AM1500&lt;&gt;""),--ISNUMBER(SEARCH(" "&amp;AM18:AM1500&amp;" ",Q74)))&gt;0,AC17,"")))</f>
        <v/>
      </c>
      <c r="AD74" s="967" t="str" cm="1">
        <f t="array" ref="AD74">IF(N74="","",IF(R74&lt;&gt;"","",IF(SUMPRODUCT(--(AN18:AN1500=AD17),--(AM18:AM1500&lt;&gt;""),--ISNUMBER(SEARCH(" "&amp;AM18:AM1500&amp;" ",Q74)))&gt;0,AD17,"")))</f>
        <v/>
      </c>
      <c r="AE74" s="967" t="str" cm="1">
        <f t="array" ref="AE74">IF(N74="","",IF(R74&lt;&gt;"","",IF(SUMPRODUCT(--(AN18:AN1500=AE17),--(AM18:AM1500&lt;&gt;""),--ISNUMBER(SEARCH(" "&amp;AM18:AM1500&amp;" ",Q74)))&gt;0,AE17,"")))</f>
        <v/>
      </c>
      <c r="AF74" s="967" t="str" cm="1">
        <f t="array" ref="AF74">IF(N74="","",IF(R74&lt;&gt;"","",IF(SUMPRODUCT(--(AN18:AN1500=AF17),--(AM18:AM1500&lt;&gt;""),--ISNUMBER(SEARCH(" "&amp;AM18:AM1500&amp;" ",Q74)))&gt;0,AF17,"")))</f>
        <v/>
      </c>
      <c r="AG74" s="967" t="str" cm="1">
        <f t="array" ref="AG74">IF(N74="","",IF(R74&lt;&gt;"","",IF(SUMPRODUCT(--(AN18:AN1500=AG17),--(AM18:AM1500&lt;&gt;""),--ISNUMBER(SEARCH(" "&amp;AM18:AM1500&amp;" ",Q74)))&gt;0,AG17,"")))</f>
        <v/>
      </c>
      <c r="AH74" s="967" t="str" cm="1">
        <f t="array" ref="AH74">IF(N74="","",IF(R74&lt;&gt;"","",IF(SUMPRODUCT(--(AN18:AN1500=AH17),--(AM18:AM1500&lt;&gt;""),--ISNUMBER(SEARCH(" "&amp;AM18:AM1500&amp;" ",Q74)))&gt;0,AH17,"")))</f>
        <v/>
      </c>
      <c r="AI74" s="967" t="str" cm="1">
        <f t="array" ref="AI74">IF(N74="","",IF(R74&lt;&gt;"","",IF(SUMPRODUCT(--(AN18:AN1500=AI17),--(AM18:AM1500&lt;&gt;""),--ISNUMBER(SEARCH(" "&amp;AM18:AM1500&amp;" ",Q74)))&gt;0,AI17,"")))</f>
        <v/>
      </c>
      <c r="AJ74" s="967" t="str" cm="1">
        <f t="array" ref="AJ74">IF(N74="","",IF(R74&lt;&gt;"","",IF(SUMPRODUCT(--(AN18:AN1500=AJ17),--(AM18:AM1500&lt;&gt;""),--ISNUMBER(SEARCH(" "&amp;AM18:AM1500&amp;" ",Q74)))&gt;0,AJ17,"")))</f>
        <v/>
      </c>
      <c r="AK74" s="967" t="str" cm="1">
        <f t="array" ref="AK74">IF(N74="","",IF(T74&lt;&gt;"",AK17,IF(S74&lt;&gt;"","",IF(R74&lt;&gt;"","",IF(SUMPRODUCT(--(AN18:AN1500=AK17),--(AM18:AM1500&lt;&gt;""),--ISNUMBER(SEARCH(" "&amp;AM18:AM1500&amp;" ",Q74)))&gt;0,AK17,"")))))</f>
        <v/>
      </c>
      <c r="AM74" s="968" t="s">
        <v>2123</v>
      </c>
      <c r="AN74" s="968" t="s">
        <v>1963</v>
      </c>
      <c r="AP74" s="969" t="s">
        <v>2124</v>
      </c>
      <c r="AQ74" s="969" t="s">
        <v>2084</v>
      </c>
      <c r="AR74" s="969" t="s">
        <v>1983</v>
      </c>
      <c r="AT74" s="964"/>
      <c r="AU74" s="964"/>
      <c r="AV74" s="964"/>
      <c r="BN74" s="49">
        <v>1</v>
      </c>
    </row>
    <row r="75" spans="1:66" ht="35.1" customHeight="1">
      <c r="A75" s="973" t="str">
        <f>IF(B75="","",COUNTIF(B18:B75,"&lt;&gt;"))</f>
        <v/>
      </c>
      <c r="B75" s="965"/>
      <c r="C75" s="974" t="str">
        <f t="shared" si="12"/>
        <v/>
      </c>
      <c r="D75" s="975" t="str">
        <f t="shared" si="0"/>
        <v/>
      </c>
      <c r="E75" s="976" t="str">
        <f t="shared" si="1"/>
        <v/>
      </c>
      <c r="F75" s="977" t="str">
        <f t="shared" si="2"/>
        <v/>
      </c>
      <c r="G75" s="964" t="str">
        <f>IF(H75="","",COUNTIF(H18:H75,"&lt;&gt;"))</f>
        <v/>
      </c>
      <c r="H75" s="965" t="str" cm="1">
        <f t="array" ref="H75">IF(L75="","",IF(LEN(L75)&lt;=MAX(10,G13),L75,IFERROR(LEFT(L75,LOOKUP(2,1/(MID(L75,ROW(1:500),1)=" ")/(ROW(1:500)&lt;=MAX(10,G13)),ROW(1:500))-1),LEFT(L75,MAX(10,G13)))))</f>
        <v/>
      </c>
      <c r="I75" s="964" t="str">
        <f t="shared" si="3"/>
        <v/>
      </c>
      <c r="J75" s="964" t="str">
        <f t="shared" si="4"/>
        <v/>
      </c>
      <c r="K75" s="964" t="str">
        <f>IF(M74&lt;&gt;"",K74,IF(K74&lt;MAX(A18:A317),K74+1,""))</f>
        <v/>
      </c>
      <c r="L75" s="965" t="str">
        <f>IF(K75="","",IF(M74&lt;&gt;"",M74,INDEX(E18:E317,MATCH(K75,A18:A317,0))))</f>
        <v/>
      </c>
      <c r="M75" s="965" t="str">
        <f t="shared" si="5"/>
        <v/>
      </c>
      <c r="N75" s="965" t="str">
        <f t="shared" si="6"/>
        <v/>
      </c>
      <c r="O75" s="964" t="str">
        <f t="shared" si="7"/>
        <v/>
      </c>
      <c r="P75" s="964" t="str">
        <f t="shared" si="8"/>
        <v/>
      </c>
      <c r="Q75" s="965" t="str">
        <f t="shared" si="9"/>
        <v/>
      </c>
      <c r="R75" s="964" t="str">
        <f>IF(N75="","",IF(COUNTIF(AP18:AP300,TRIM(Q75))&gt;0,"EXCLUSION EXACTE",""))</f>
        <v/>
      </c>
      <c r="S75" s="964" t="str" cm="1">
        <f t="array" ref="S75">IF(N75="","",IF(SUMPRODUCT(--(AP18:AP300&lt;&gt;""),--ISNUMBER(SEARCH(" "&amp;AP18:AP300&amp;" ",Q75)))&gt;0,"BLOQUE MOLLUSQUES",""))</f>
        <v/>
      </c>
      <c r="T75" s="964" t="str" cm="1">
        <f t="array" ref="T75">IF(N75="","",IF(SUMPRODUCT(--(AT18:AT300&lt;&gt;""),--ISNUMBER(SEARCH(" "&amp;AT18:AT300&amp;" ",Q75)))&gt;0,"FORCE MOLLUSQUES",""))</f>
        <v/>
      </c>
      <c r="U75" s="965" t="str">
        <f t="shared" si="10"/>
        <v/>
      </c>
      <c r="V75" s="965" t="str">
        <f t="shared" si="13"/>
        <v/>
      </c>
      <c r="W75" s="964" t="str">
        <f t="shared" si="11"/>
        <v/>
      </c>
      <c r="X75" s="964" t="str" cm="1">
        <f t="array" ref="X75">IF(N75="","",IF(R75&lt;&gt;"","",IF(SUMPRODUCT(--(AN18:AN1500=X17),--(AM18:AM1500&lt;&gt;""),--ISNUMBER(SEARCH(" "&amp;AM18:AM1500&amp;" ",Q75)))&gt;0,X17,"")))</f>
        <v/>
      </c>
      <c r="Y75" s="964" t="str" cm="1">
        <f t="array" ref="Y75">IF(N75="","",IF(R75&lt;&gt;"","",IF(SUMPRODUCT(--(AN18:AN1500=Y17),--(AM18:AM1500&lt;&gt;""),--ISNUMBER(SEARCH(" "&amp;AM18:AM1500&amp;" ",Q75)))&gt;0,Y17,"")))</f>
        <v/>
      </c>
      <c r="Z75" s="964" t="str" cm="1">
        <f t="array" ref="Z75">IF(N75="","",IF(R75&lt;&gt;"","",IF(SUMPRODUCT(--(AN18:AN1500=Z17),--(AM18:AM1500&lt;&gt;""),--ISNUMBER(SEARCH(" "&amp;AM18:AM1500&amp;" ",Q75)))&gt;0,Z17,"")))</f>
        <v/>
      </c>
      <c r="AA75" s="964" t="str" cm="1">
        <f t="array" ref="AA75">IF(N75="","",IF(R75&lt;&gt;"","",IF(SUMPRODUCT(--(AN18:AN1500=AA17),--(AM18:AM1500&lt;&gt;""),--ISNUMBER(SEARCH(" "&amp;AM18:AM1500&amp;" ",Q75)))&gt;0,AA17,"")))</f>
        <v/>
      </c>
      <c r="AB75" s="964" t="str" cm="1">
        <f t="array" ref="AB75">IF(N75="","",IF(R75&lt;&gt;"","",IF(SUMPRODUCT(--(AN18:AN1500=AB17),--(AM18:AM1500&lt;&gt;""),--ISNUMBER(SEARCH(" "&amp;AM18:AM1500&amp;" ",Q75)))&gt;0,AB17,"")))</f>
        <v/>
      </c>
      <c r="AC75" s="964" t="str" cm="1">
        <f t="array" ref="AC75">IF(N75="","",IF(R75&lt;&gt;"","",IF(SUMPRODUCT(--(AN18:AN1500=AC17),--(AM18:AM1500&lt;&gt;""),--ISNUMBER(SEARCH(" "&amp;AM18:AM1500&amp;" ",Q75)))&gt;0,AC17,"")))</f>
        <v/>
      </c>
      <c r="AD75" s="964" t="str" cm="1">
        <f t="array" ref="AD75">IF(N75="","",IF(R75&lt;&gt;"","",IF(SUMPRODUCT(--(AN18:AN1500=AD17),--(AM18:AM1500&lt;&gt;""),--ISNUMBER(SEARCH(" "&amp;AM18:AM1500&amp;" ",Q75)))&gt;0,AD17,"")))</f>
        <v/>
      </c>
      <c r="AE75" s="964" t="str" cm="1">
        <f t="array" ref="AE75">IF(N75="","",IF(R75&lt;&gt;"","",IF(SUMPRODUCT(--(AN18:AN1500=AE17),--(AM18:AM1500&lt;&gt;""),--ISNUMBER(SEARCH(" "&amp;AM18:AM1500&amp;" ",Q75)))&gt;0,AE17,"")))</f>
        <v/>
      </c>
      <c r="AF75" s="964" t="str" cm="1">
        <f t="array" ref="AF75">IF(N75="","",IF(R75&lt;&gt;"","",IF(SUMPRODUCT(--(AN18:AN1500=AF17),--(AM18:AM1500&lt;&gt;""),--ISNUMBER(SEARCH(" "&amp;AM18:AM1500&amp;" ",Q75)))&gt;0,AF17,"")))</f>
        <v/>
      </c>
      <c r="AG75" s="964" t="str" cm="1">
        <f t="array" ref="AG75">IF(N75="","",IF(R75&lt;&gt;"","",IF(SUMPRODUCT(--(AN18:AN1500=AG17),--(AM18:AM1500&lt;&gt;""),--ISNUMBER(SEARCH(" "&amp;AM18:AM1500&amp;" ",Q75)))&gt;0,AG17,"")))</f>
        <v/>
      </c>
      <c r="AH75" s="964" t="str" cm="1">
        <f t="array" ref="AH75">IF(N75="","",IF(R75&lt;&gt;"","",IF(SUMPRODUCT(--(AN18:AN1500=AH17),--(AM18:AM1500&lt;&gt;""),--ISNUMBER(SEARCH(" "&amp;AM18:AM1500&amp;" ",Q75)))&gt;0,AH17,"")))</f>
        <v/>
      </c>
      <c r="AI75" s="964" t="str" cm="1">
        <f t="array" ref="AI75">IF(N75="","",IF(R75&lt;&gt;"","",IF(SUMPRODUCT(--(AN18:AN1500=AI17),--(AM18:AM1500&lt;&gt;""),--ISNUMBER(SEARCH(" "&amp;AM18:AM1500&amp;" ",Q75)))&gt;0,AI17,"")))</f>
        <v/>
      </c>
      <c r="AJ75" s="964" t="str" cm="1">
        <f t="array" ref="AJ75">IF(N75="","",IF(R75&lt;&gt;"","",IF(SUMPRODUCT(--(AN18:AN1500=AJ17),--(AM18:AM1500&lt;&gt;""),--ISNUMBER(SEARCH(" "&amp;AM18:AM1500&amp;" ",Q75)))&gt;0,AJ17,"")))</f>
        <v/>
      </c>
      <c r="AK75" s="964" t="str" cm="1">
        <f t="array" ref="AK75">IF(N75="","",IF(T75&lt;&gt;"",AK17,IF(S75&lt;&gt;"","",IF(R75&lt;&gt;"","",IF(SUMPRODUCT(--(AN18:AN1500=AK17),--(AM18:AM1500&lt;&gt;""),--ISNUMBER(SEARCH(" "&amp;AM18:AM1500&amp;" ",Q75)))&gt;0,AK17,"")))))</f>
        <v/>
      </c>
      <c r="AM75" s="964" t="s">
        <v>2125</v>
      </c>
      <c r="AN75" s="964" t="s">
        <v>1963</v>
      </c>
      <c r="AP75" s="964" t="s">
        <v>2126</v>
      </c>
      <c r="AQ75" s="964" t="s">
        <v>2084</v>
      </c>
      <c r="AR75" s="964" t="s">
        <v>1983</v>
      </c>
      <c r="AT75" s="964"/>
      <c r="AU75" s="964"/>
      <c r="AV75" s="964"/>
      <c r="BN75" s="49">
        <v>1</v>
      </c>
    </row>
    <row r="76" spans="1:66" ht="35.1" customHeight="1">
      <c r="A76" s="957" t="str">
        <f>IF(B76="","",COUNTIF(B18:B76,"&lt;&gt;"))</f>
        <v/>
      </c>
      <c r="B76" s="958"/>
      <c r="C76" s="974" t="str">
        <f t="shared" si="12"/>
        <v/>
      </c>
      <c r="D76" s="975" t="str">
        <f t="shared" si="0"/>
        <v/>
      </c>
      <c r="E76" s="961" t="str">
        <f t="shared" si="1"/>
        <v/>
      </c>
      <c r="F76" s="962" t="str">
        <f t="shared" si="2"/>
        <v/>
      </c>
      <c r="G76" s="963" t="str">
        <f>IF(H76="","",COUNTIF(H18:H76,"&lt;&gt;"))</f>
        <v/>
      </c>
      <c r="H76" s="958" t="str" cm="1">
        <f t="array" ref="H76">IF(L76="","",IF(LEN(L76)&lt;=MAX(10,G13),L76,IFERROR(LEFT(L76,LOOKUP(2,1/(MID(L76,ROW(1:500),1)=" ")/(ROW(1:500)&lt;=MAX(10,G13)),ROW(1:500))-1),LEFT(L76,MAX(10,G13)))))</f>
        <v/>
      </c>
      <c r="I76" s="963" t="str">
        <f t="shared" si="3"/>
        <v/>
      </c>
      <c r="J76" s="963" t="str">
        <f t="shared" si="4"/>
        <v/>
      </c>
      <c r="K76" s="964" t="str">
        <f>IF(M75&lt;&gt;"",K75,IF(K75&lt;MAX(A18:A317),K75+1,""))</f>
        <v/>
      </c>
      <c r="L76" s="965" t="str">
        <f>IF(K76="","",IF(M75&lt;&gt;"",M75,INDEX(E18:E317,MATCH(K76,A18:A317,0))))</f>
        <v/>
      </c>
      <c r="M76" s="965" t="str">
        <f t="shared" si="5"/>
        <v/>
      </c>
      <c r="N76" s="966" t="str">
        <f t="shared" si="6"/>
        <v/>
      </c>
      <c r="O76" s="967" t="str">
        <f t="shared" si="7"/>
        <v/>
      </c>
      <c r="P76" s="967" t="str">
        <f t="shared" si="8"/>
        <v/>
      </c>
      <c r="Q76" s="966" t="str">
        <f t="shared" si="9"/>
        <v/>
      </c>
      <c r="R76" s="967" t="str">
        <f>IF(N76="","",IF(COUNTIF(AP18:AP300,TRIM(Q76))&gt;0,"EXCLUSION EXACTE",""))</f>
        <v/>
      </c>
      <c r="S76" s="967" t="str" cm="1">
        <f t="array" ref="S76">IF(N76="","",IF(SUMPRODUCT(--(AP18:AP300&lt;&gt;""),--ISNUMBER(SEARCH(" "&amp;AP18:AP300&amp;" ",Q76)))&gt;0,"BLOQUE MOLLUSQUES",""))</f>
        <v/>
      </c>
      <c r="T76" s="967" t="str" cm="1">
        <f t="array" ref="T76">IF(N76="","",IF(SUMPRODUCT(--(AT18:AT300&lt;&gt;""),--ISNUMBER(SEARCH(" "&amp;AT18:AT300&amp;" ",Q76)))&gt;0,"FORCE MOLLUSQUES",""))</f>
        <v/>
      </c>
      <c r="U76" s="966" t="str">
        <f t="shared" si="10"/>
        <v/>
      </c>
      <c r="V76" s="966" t="str">
        <f t="shared" si="13"/>
        <v/>
      </c>
      <c r="W76" s="967" t="str">
        <f t="shared" si="11"/>
        <v/>
      </c>
      <c r="X76" s="967" t="str" cm="1">
        <f t="array" ref="X76">IF(N76="","",IF(R76&lt;&gt;"","",IF(SUMPRODUCT(--(AN18:AN1500=X17),--(AM18:AM1500&lt;&gt;""),--ISNUMBER(SEARCH(" "&amp;AM18:AM1500&amp;" ",Q76)))&gt;0,X17,"")))</f>
        <v/>
      </c>
      <c r="Y76" s="967" t="str" cm="1">
        <f t="array" ref="Y76">IF(N76="","",IF(R76&lt;&gt;"","",IF(SUMPRODUCT(--(AN18:AN1500=Y17),--(AM18:AM1500&lt;&gt;""),--ISNUMBER(SEARCH(" "&amp;AM18:AM1500&amp;" ",Q76)))&gt;0,Y17,"")))</f>
        <v/>
      </c>
      <c r="Z76" s="967" t="str" cm="1">
        <f t="array" ref="Z76">IF(N76="","",IF(R76&lt;&gt;"","",IF(SUMPRODUCT(--(AN18:AN1500=Z17),--(AM18:AM1500&lt;&gt;""),--ISNUMBER(SEARCH(" "&amp;AM18:AM1500&amp;" ",Q76)))&gt;0,Z17,"")))</f>
        <v/>
      </c>
      <c r="AA76" s="967" t="str" cm="1">
        <f t="array" ref="AA76">IF(N76="","",IF(R76&lt;&gt;"","",IF(SUMPRODUCT(--(AN18:AN1500=AA17),--(AM18:AM1500&lt;&gt;""),--ISNUMBER(SEARCH(" "&amp;AM18:AM1500&amp;" ",Q76)))&gt;0,AA17,"")))</f>
        <v/>
      </c>
      <c r="AB76" s="967" t="str" cm="1">
        <f t="array" ref="AB76">IF(N76="","",IF(R76&lt;&gt;"","",IF(SUMPRODUCT(--(AN18:AN1500=AB17),--(AM18:AM1500&lt;&gt;""),--ISNUMBER(SEARCH(" "&amp;AM18:AM1500&amp;" ",Q76)))&gt;0,AB17,"")))</f>
        <v/>
      </c>
      <c r="AC76" s="967" t="str" cm="1">
        <f t="array" ref="AC76">IF(N76="","",IF(R76&lt;&gt;"","",IF(SUMPRODUCT(--(AN18:AN1500=AC17),--(AM18:AM1500&lt;&gt;""),--ISNUMBER(SEARCH(" "&amp;AM18:AM1500&amp;" ",Q76)))&gt;0,AC17,"")))</f>
        <v/>
      </c>
      <c r="AD76" s="967" t="str" cm="1">
        <f t="array" ref="AD76">IF(N76="","",IF(R76&lt;&gt;"","",IF(SUMPRODUCT(--(AN18:AN1500=AD17),--(AM18:AM1500&lt;&gt;""),--ISNUMBER(SEARCH(" "&amp;AM18:AM1500&amp;" ",Q76)))&gt;0,AD17,"")))</f>
        <v/>
      </c>
      <c r="AE76" s="967" t="str" cm="1">
        <f t="array" ref="AE76">IF(N76="","",IF(R76&lt;&gt;"","",IF(SUMPRODUCT(--(AN18:AN1500=AE17),--(AM18:AM1500&lt;&gt;""),--ISNUMBER(SEARCH(" "&amp;AM18:AM1500&amp;" ",Q76)))&gt;0,AE17,"")))</f>
        <v/>
      </c>
      <c r="AF76" s="967" t="str" cm="1">
        <f t="array" ref="AF76">IF(N76="","",IF(R76&lt;&gt;"","",IF(SUMPRODUCT(--(AN18:AN1500=AF17),--(AM18:AM1500&lt;&gt;""),--ISNUMBER(SEARCH(" "&amp;AM18:AM1500&amp;" ",Q76)))&gt;0,AF17,"")))</f>
        <v/>
      </c>
      <c r="AG76" s="967" t="str" cm="1">
        <f t="array" ref="AG76">IF(N76="","",IF(R76&lt;&gt;"","",IF(SUMPRODUCT(--(AN18:AN1500=AG17),--(AM18:AM1500&lt;&gt;""),--ISNUMBER(SEARCH(" "&amp;AM18:AM1500&amp;" ",Q76)))&gt;0,AG17,"")))</f>
        <v/>
      </c>
      <c r="AH76" s="967" t="str" cm="1">
        <f t="array" ref="AH76">IF(N76="","",IF(R76&lt;&gt;"","",IF(SUMPRODUCT(--(AN18:AN1500=AH17),--(AM18:AM1500&lt;&gt;""),--ISNUMBER(SEARCH(" "&amp;AM18:AM1500&amp;" ",Q76)))&gt;0,AH17,"")))</f>
        <v/>
      </c>
      <c r="AI76" s="967" t="str" cm="1">
        <f t="array" ref="AI76">IF(N76="","",IF(R76&lt;&gt;"","",IF(SUMPRODUCT(--(AN18:AN1500=AI17),--(AM18:AM1500&lt;&gt;""),--ISNUMBER(SEARCH(" "&amp;AM18:AM1500&amp;" ",Q76)))&gt;0,AI17,"")))</f>
        <v/>
      </c>
      <c r="AJ76" s="967" t="str" cm="1">
        <f t="array" ref="AJ76">IF(N76="","",IF(R76&lt;&gt;"","",IF(SUMPRODUCT(--(AN18:AN1500=AJ17),--(AM18:AM1500&lt;&gt;""),--ISNUMBER(SEARCH(" "&amp;AM18:AM1500&amp;" ",Q76)))&gt;0,AJ17,"")))</f>
        <v/>
      </c>
      <c r="AK76" s="967" t="str" cm="1">
        <f t="array" ref="AK76">IF(N76="","",IF(T76&lt;&gt;"",AK17,IF(S76&lt;&gt;"","",IF(R76&lt;&gt;"","",IF(SUMPRODUCT(--(AN18:AN1500=AK17),--(AM18:AM1500&lt;&gt;""),--ISNUMBER(SEARCH(" "&amp;AM18:AM1500&amp;" ",Q76)))&gt;0,AK17,"")))))</f>
        <v/>
      </c>
      <c r="AM76" s="968" t="s">
        <v>2127</v>
      </c>
      <c r="AN76" s="968" t="s">
        <v>1963</v>
      </c>
      <c r="AP76" s="969" t="s">
        <v>2128</v>
      </c>
      <c r="AQ76" s="969" t="s">
        <v>2084</v>
      </c>
      <c r="AR76" s="969" t="s">
        <v>1983</v>
      </c>
      <c r="AT76" s="964"/>
      <c r="AU76" s="964"/>
      <c r="AV76" s="964"/>
      <c r="BN76" s="49">
        <v>1</v>
      </c>
    </row>
    <row r="77" spans="1:66" ht="35.1" customHeight="1">
      <c r="A77" s="973" t="str">
        <f>IF(B77="","",COUNTIF(B18:B77,"&lt;&gt;"))</f>
        <v/>
      </c>
      <c r="B77" s="965"/>
      <c r="C77" s="974" t="str">
        <f t="shared" si="12"/>
        <v/>
      </c>
      <c r="D77" s="975" t="str">
        <f t="shared" si="0"/>
        <v/>
      </c>
      <c r="E77" s="976" t="str">
        <f t="shared" si="1"/>
        <v/>
      </c>
      <c r="F77" s="977" t="str">
        <f t="shared" si="2"/>
        <v/>
      </c>
      <c r="G77" s="964" t="str">
        <f>IF(H77="","",COUNTIF(H18:H77,"&lt;&gt;"))</f>
        <v/>
      </c>
      <c r="H77" s="965" t="str" cm="1">
        <f t="array" ref="H77">IF(L77="","",IF(LEN(L77)&lt;=MAX(10,G13),L77,IFERROR(LEFT(L77,LOOKUP(2,1/(MID(L77,ROW(1:500),1)=" ")/(ROW(1:500)&lt;=MAX(10,G13)),ROW(1:500))-1),LEFT(L77,MAX(10,G13)))))</f>
        <v/>
      </c>
      <c r="I77" s="964" t="str">
        <f t="shared" si="3"/>
        <v/>
      </c>
      <c r="J77" s="964" t="str">
        <f t="shared" si="4"/>
        <v/>
      </c>
      <c r="K77" s="964" t="str">
        <f>IF(M76&lt;&gt;"",K76,IF(K76&lt;MAX(A18:A317),K76+1,""))</f>
        <v/>
      </c>
      <c r="L77" s="965" t="str">
        <f>IF(K77="","",IF(M76&lt;&gt;"",M76,INDEX(E18:E317,MATCH(K77,A18:A317,0))))</f>
        <v/>
      </c>
      <c r="M77" s="965" t="str">
        <f t="shared" si="5"/>
        <v/>
      </c>
      <c r="N77" s="965" t="str">
        <f t="shared" si="6"/>
        <v/>
      </c>
      <c r="O77" s="964" t="str">
        <f t="shared" si="7"/>
        <v/>
      </c>
      <c r="P77" s="964" t="str">
        <f t="shared" si="8"/>
        <v/>
      </c>
      <c r="Q77" s="965" t="str">
        <f t="shared" si="9"/>
        <v/>
      </c>
      <c r="R77" s="964" t="str">
        <f>IF(N77="","",IF(COUNTIF(AP18:AP300,TRIM(Q77))&gt;0,"EXCLUSION EXACTE",""))</f>
        <v/>
      </c>
      <c r="S77" s="964" t="str" cm="1">
        <f t="array" ref="S77">IF(N77="","",IF(SUMPRODUCT(--(AP18:AP300&lt;&gt;""),--ISNUMBER(SEARCH(" "&amp;AP18:AP300&amp;" ",Q77)))&gt;0,"BLOQUE MOLLUSQUES",""))</f>
        <v/>
      </c>
      <c r="T77" s="964" t="str" cm="1">
        <f t="array" ref="T77">IF(N77="","",IF(SUMPRODUCT(--(AT18:AT300&lt;&gt;""),--ISNUMBER(SEARCH(" "&amp;AT18:AT300&amp;" ",Q77)))&gt;0,"FORCE MOLLUSQUES",""))</f>
        <v/>
      </c>
      <c r="U77" s="965" t="str">
        <f t="shared" si="10"/>
        <v/>
      </c>
      <c r="V77" s="965" t="str">
        <f t="shared" si="13"/>
        <v/>
      </c>
      <c r="W77" s="964" t="str">
        <f t="shared" si="11"/>
        <v/>
      </c>
      <c r="X77" s="964" t="str" cm="1">
        <f t="array" ref="X77">IF(N77="","",IF(R77&lt;&gt;"","",IF(SUMPRODUCT(--(AN18:AN1500=X17),--(AM18:AM1500&lt;&gt;""),--ISNUMBER(SEARCH(" "&amp;AM18:AM1500&amp;" ",Q77)))&gt;0,X17,"")))</f>
        <v/>
      </c>
      <c r="Y77" s="964" t="str" cm="1">
        <f t="array" ref="Y77">IF(N77="","",IF(R77&lt;&gt;"","",IF(SUMPRODUCT(--(AN18:AN1500=Y17),--(AM18:AM1500&lt;&gt;""),--ISNUMBER(SEARCH(" "&amp;AM18:AM1500&amp;" ",Q77)))&gt;0,Y17,"")))</f>
        <v/>
      </c>
      <c r="Z77" s="964" t="str" cm="1">
        <f t="array" ref="Z77">IF(N77="","",IF(R77&lt;&gt;"","",IF(SUMPRODUCT(--(AN18:AN1500=Z17),--(AM18:AM1500&lt;&gt;""),--ISNUMBER(SEARCH(" "&amp;AM18:AM1500&amp;" ",Q77)))&gt;0,Z17,"")))</f>
        <v/>
      </c>
      <c r="AA77" s="964" t="str" cm="1">
        <f t="array" ref="AA77">IF(N77="","",IF(R77&lt;&gt;"","",IF(SUMPRODUCT(--(AN18:AN1500=AA17),--(AM18:AM1500&lt;&gt;""),--ISNUMBER(SEARCH(" "&amp;AM18:AM1500&amp;" ",Q77)))&gt;0,AA17,"")))</f>
        <v/>
      </c>
      <c r="AB77" s="964" t="str" cm="1">
        <f t="array" ref="AB77">IF(N77="","",IF(R77&lt;&gt;"","",IF(SUMPRODUCT(--(AN18:AN1500=AB17),--(AM18:AM1500&lt;&gt;""),--ISNUMBER(SEARCH(" "&amp;AM18:AM1500&amp;" ",Q77)))&gt;0,AB17,"")))</f>
        <v/>
      </c>
      <c r="AC77" s="964" t="str" cm="1">
        <f t="array" ref="AC77">IF(N77="","",IF(R77&lt;&gt;"","",IF(SUMPRODUCT(--(AN18:AN1500=AC17),--(AM18:AM1500&lt;&gt;""),--ISNUMBER(SEARCH(" "&amp;AM18:AM1500&amp;" ",Q77)))&gt;0,AC17,"")))</f>
        <v/>
      </c>
      <c r="AD77" s="964" t="str" cm="1">
        <f t="array" ref="AD77">IF(N77="","",IF(R77&lt;&gt;"","",IF(SUMPRODUCT(--(AN18:AN1500=AD17),--(AM18:AM1500&lt;&gt;""),--ISNUMBER(SEARCH(" "&amp;AM18:AM1500&amp;" ",Q77)))&gt;0,AD17,"")))</f>
        <v/>
      </c>
      <c r="AE77" s="964" t="str" cm="1">
        <f t="array" ref="AE77">IF(N77="","",IF(R77&lt;&gt;"","",IF(SUMPRODUCT(--(AN18:AN1500=AE17),--(AM18:AM1500&lt;&gt;""),--ISNUMBER(SEARCH(" "&amp;AM18:AM1500&amp;" ",Q77)))&gt;0,AE17,"")))</f>
        <v/>
      </c>
      <c r="AF77" s="964" t="str" cm="1">
        <f t="array" ref="AF77">IF(N77="","",IF(R77&lt;&gt;"","",IF(SUMPRODUCT(--(AN18:AN1500=AF17),--(AM18:AM1500&lt;&gt;""),--ISNUMBER(SEARCH(" "&amp;AM18:AM1500&amp;" ",Q77)))&gt;0,AF17,"")))</f>
        <v/>
      </c>
      <c r="AG77" s="964" t="str" cm="1">
        <f t="array" ref="AG77">IF(N77="","",IF(R77&lt;&gt;"","",IF(SUMPRODUCT(--(AN18:AN1500=AG17),--(AM18:AM1500&lt;&gt;""),--ISNUMBER(SEARCH(" "&amp;AM18:AM1500&amp;" ",Q77)))&gt;0,AG17,"")))</f>
        <v/>
      </c>
      <c r="AH77" s="964" t="str" cm="1">
        <f t="array" ref="AH77">IF(N77="","",IF(R77&lt;&gt;"","",IF(SUMPRODUCT(--(AN18:AN1500=AH17),--(AM18:AM1500&lt;&gt;""),--ISNUMBER(SEARCH(" "&amp;AM18:AM1500&amp;" ",Q77)))&gt;0,AH17,"")))</f>
        <v/>
      </c>
      <c r="AI77" s="964" t="str" cm="1">
        <f t="array" ref="AI77">IF(N77="","",IF(R77&lt;&gt;"","",IF(SUMPRODUCT(--(AN18:AN1500=AI17),--(AM18:AM1500&lt;&gt;""),--ISNUMBER(SEARCH(" "&amp;AM18:AM1500&amp;" ",Q77)))&gt;0,AI17,"")))</f>
        <v/>
      </c>
      <c r="AJ77" s="964" t="str" cm="1">
        <f t="array" ref="AJ77">IF(N77="","",IF(R77&lt;&gt;"","",IF(SUMPRODUCT(--(AN18:AN1500=AJ17),--(AM18:AM1500&lt;&gt;""),--ISNUMBER(SEARCH(" "&amp;AM18:AM1500&amp;" ",Q77)))&gt;0,AJ17,"")))</f>
        <v/>
      </c>
      <c r="AK77" s="964" t="str" cm="1">
        <f t="array" ref="AK77">IF(N77="","",IF(T77&lt;&gt;"",AK17,IF(S77&lt;&gt;"","",IF(R77&lt;&gt;"","",IF(SUMPRODUCT(--(AN18:AN1500=AK17),--(AM18:AM1500&lt;&gt;""),--ISNUMBER(SEARCH(" "&amp;AM18:AM1500&amp;" ",Q77)))&gt;0,AK17,"")))))</f>
        <v/>
      </c>
      <c r="AM77" s="964" t="s">
        <v>2129</v>
      </c>
      <c r="AN77" s="964" t="s">
        <v>1963</v>
      </c>
      <c r="AP77" s="964" t="s">
        <v>2130</v>
      </c>
      <c r="AQ77" s="964" t="s">
        <v>2084</v>
      </c>
      <c r="AR77" s="964" t="s">
        <v>1983</v>
      </c>
      <c r="AT77" s="964"/>
      <c r="AU77" s="964"/>
      <c r="AV77" s="964"/>
      <c r="BN77" s="49">
        <v>1</v>
      </c>
    </row>
    <row r="78" spans="1:66" ht="35.1" customHeight="1">
      <c r="A78" s="957" t="str">
        <f>IF(B78="","",COUNTIF(B18:B78,"&lt;&gt;"))</f>
        <v/>
      </c>
      <c r="B78" s="958"/>
      <c r="C78" s="974" t="str">
        <f t="shared" si="12"/>
        <v/>
      </c>
      <c r="D78" s="975" t="str">
        <f t="shared" si="0"/>
        <v/>
      </c>
      <c r="E78" s="961" t="str">
        <f t="shared" si="1"/>
        <v/>
      </c>
      <c r="F78" s="962" t="str">
        <f t="shared" si="2"/>
        <v/>
      </c>
      <c r="G78" s="963" t="str">
        <f>IF(H78="","",COUNTIF(H18:H78,"&lt;&gt;"))</f>
        <v/>
      </c>
      <c r="H78" s="958" t="str" cm="1">
        <f t="array" ref="H78">IF(L78="","",IF(LEN(L78)&lt;=MAX(10,G13),L78,IFERROR(LEFT(L78,LOOKUP(2,1/(MID(L78,ROW(1:500),1)=" ")/(ROW(1:500)&lt;=MAX(10,G13)),ROW(1:500))-1),LEFT(L78,MAX(10,G13)))))</f>
        <v/>
      </c>
      <c r="I78" s="963" t="str">
        <f t="shared" si="3"/>
        <v/>
      </c>
      <c r="J78" s="963" t="str">
        <f t="shared" si="4"/>
        <v/>
      </c>
      <c r="K78" s="964" t="str">
        <f>IF(M77&lt;&gt;"",K77,IF(K77&lt;MAX(A18:A317),K77+1,""))</f>
        <v/>
      </c>
      <c r="L78" s="965" t="str">
        <f>IF(K78="","",IF(M77&lt;&gt;"",M77,INDEX(E18:E317,MATCH(K78,A18:A317,0))))</f>
        <v/>
      </c>
      <c r="M78" s="965" t="str">
        <f t="shared" si="5"/>
        <v/>
      </c>
      <c r="N78" s="966" t="str">
        <f t="shared" si="6"/>
        <v/>
      </c>
      <c r="O78" s="967" t="str">
        <f t="shared" si="7"/>
        <v/>
      </c>
      <c r="P78" s="967" t="str">
        <f t="shared" si="8"/>
        <v/>
      </c>
      <c r="Q78" s="966" t="str">
        <f t="shared" si="9"/>
        <v/>
      </c>
      <c r="R78" s="967" t="str">
        <f>IF(N78="","",IF(COUNTIF(AP18:AP300,TRIM(Q78))&gt;0,"EXCLUSION EXACTE",""))</f>
        <v/>
      </c>
      <c r="S78" s="967" t="str" cm="1">
        <f t="array" ref="S78">IF(N78="","",IF(SUMPRODUCT(--(AP18:AP300&lt;&gt;""),--ISNUMBER(SEARCH(" "&amp;AP18:AP300&amp;" ",Q78)))&gt;0,"BLOQUE MOLLUSQUES",""))</f>
        <v/>
      </c>
      <c r="T78" s="967" t="str" cm="1">
        <f t="array" ref="T78">IF(N78="","",IF(SUMPRODUCT(--(AT18:AT300&lt;&gt;""),--ISNUMBER(SEARCH(" "&amp;AT18:AT300&amp;" ",Q78)))&gt;0,"FORCE MOLLUSQUES",""))</f>
        <v/>
      </c>
      <c r="U78" s="966" t="str">
        <f t="shared" si="10"/>
        <v/>
      </c>
      <c r="V78" s="966" t="str">
        <f t="shared" si="13"/>
        <v/>
      </c>
      <c r="W78" s="967" t="str">
        <f t="shared" si="11"/>
        <v/>
      </c>
      <c r="X78" s="967" t="str" cm="1">
        <f t="array" ref="X78">IF(N78="","",IF(R78&lt;&gt;"","",IF(SUMPRODUCT(--(AN18:AN1500=X17),--(AM18:AM1500&lt;&gt;""),--ISNUMBER(SEARCH(" "&amp;AM18:AM1500&amp;" ",Q78)))&gt;0,X17,"")))</f>
        <v/>
      </c>
      <c r="Y78" s="967" t="str" cm="1">
        <f t="array" ref="Y78">IF(N78="","",IF(R78&lt;&gt;"","",IF(SUMPRODUCT(--(AN18:AN1500=Y17),--(AM18:AM1500&lt;&gt;""),--ISNUMBER(SEARCH(" "&amp;AM18:AM1500&amp;" ",Q78)))&gt;0,Y17,"")))</f>
        <v/>
      </c>
      <c r="Z78" s="967" t="str" cm="1">
        <f t="array" ref="Z78">IF(N78="","",IF(R78&lt;&gt;"","",IF(SUMPRODUCT(--(AN18:AN1500=Z17),--(AM18:AM1500&lt;&gt;""),--ISNUMBER(SEARCH(" "&amp;AM18:AM1500&amp;" ",Q78)))&gt;0,Z17,"")))</f>
        <v/>
      </c>
      <c r="AA78" s="967" t="str" cm="1">
        <f t="array" ref="AA78">IF(N78="","",IF(R78&lt;&gt;"","",IF(SUMPRODUCT(--(AN18:AN1500=AA17),--(AM18:AM1500&lt;&gt;""),--ISNUMBER(SEARCH(" "&amp;AM18:AM1500&amp;" ",Q78)))&gt;0,AA17,"")))</f>
        <v/>
      </c>
      <c r="AB78" s="967" t="str" cm="1">
        <f t="array" ref="AB78">IF(N78="","",IF(R78&lt;&gt;"","",IF(SUMPRODUCT(--(AN18:AN1500=AB17),--(AM18:AM1500&lt;&gt;""),--ISNUMBER(SEARCH(" "&amp;AM18:AM1500&amp;" ",Q78)))&gt;0,AB17,"")))</f>
        <v/>
      </c>
      <c r="AC78" s="967" t="str" cm="1">
        <f t="array" ref="AC78">IF(N78="","",IF(R78&lt;&gt;"","",IF(SUMPRODUCT(--(AN18:AN1500=AC17),--(AM18:AM1500&lt;&gt;""),--ISNUMBER(SEARCH(" "&amp;AM18:AM1500&amp;" ",Q78)))&gt;0,AC17,"")))</f>
        <v/>
      </c>
      <c r="AD78" s="967" t="str" cm="1">
        <f t="array" ref="AD78">IF(N78="","",IF(R78&lt;&gt;"","",IF(SUMPRODUCT(--(AN18:AN1500=AD17),--(AM18:AM1500&lt;&gt;""),--ISNUMBER(SEARCH(" "&amp;AM18:AM1500&amp;" ",Q78)))&gt;0,AD17,"")))</f>
        <v/>
      </c>
      <c r="AE78" s="967" t="str" cm="1">
        <f t="array" ref="AE78">IF(N78="","",IF(R78&lt;&gt;"","",IF(SUMPRODUCT(--(AN18:AN1500=AE17),--(AM18:AM1500&lt;&gt;""),--ISNUMBER(SEARCH(" "&amp;AM18:AM1500&amp;" ",Q78)))&gt;0,AE17,"")))</f>
        <v/>
      </c>
      <c r="AF78" s="967" t="str" cm="1">
        <f t="array" ref="AF78">IF(N78="","",IF(R78&lt;&gt;"","",IF(SUMPRODUCT(--(AN18:AN1500=AF17),--(AM18:AM1500&lt;&gt;""),--ISNUMBER(SEARCH(" "&amp;AM18:AM1500&amp;" ",Q78)))&gt;0,AF17,"")))</f>
        <v/>
      </c>
      <c r="AG78" s="967" t="str" cm="1">
        <f t="array" ref="AG78">IF(N78="","",IF(R78&lt;&gt;"","",IF(SUMPRODUCT(--(AN18:AN1500=AG17),--(AM18:AM1500&lt;&gt;""),--ISNUMBER(SEARCH(" "&amp;AM18:AM1500&amp;" ",Q78)))&gt;0,AG17,"")))</f>
        <v/>
      </c>
      <c r="AH78" s="967" t="str" cm="1">
        <f t="array" ref="AH78">IF(N78="","",IF(R78&lt;&gt;"","",IF(SUMPRODUCT(--(AN18:AN1500=AH17),--(AM18:AM1500&lt;&gt;""),--ISNUMBER(SEARCH(" "&amp;AM18:AM1500&amp;" ",Q78)))&gt;0,AH17,"")))</f>
        <v/>
      </c>
      <c r="AI78" s="967" t="str" cm="1">
        <f t="array" ref="AI78">IF(N78="","",IF(R78&lt;&gt;"","",IF(SUMPRODUCT(--(AN18:AN1500=AI17),--(AM18:AM1500&lt;&gt;""),--ISNUMBER(SEARCH(" "&amp;AM18:AM1500&amp;" ",Q78)))&gt;0,AI17,"")))</f>
        <v/>
      </c>
      <c r="AJ78" s="967" t="str" cm="1">
        <f t="array" ref="AJ78">IF(N78="","",IF(R78&lt;&gt;"","",IF(SUMPRODUCT(--(AN18:AN1500=AJ17),--(AM18:AM1500&lt;&gt;""),--ISNUMBER(SEARCH(" "&amp;AM18:AM1500&amp;" ",Q78)))&gt;0,AJ17,"")))</f>
        <v/>
      </c>
      <c r="AK78" s="967" t="str" cm="1">
        <f t="array" ref="AK78">IF(N78="","",IF(T78&lt;&gt;"",AK17,IF(S78&lt;&gt;"","",IF(R78&lt;&gt;"","",IF(SUMPRODUCT(--(AN18:AN1500=AK17),--(AM18:AM1500&lt;&gt;""),--ISNUMBER(SEARCH(" "&amp;AM18:AM1500&amp;" ",Q78)))&gt;0,AK17,"")))))</f>
        <v/>
      </c>
      <c r="AM78" s="968" t="s">
        <v>2131</v>
      </c>
      <c r="AN78" s="968" t="s">
        <v>1963</v>
      </c>
      <c r="AP78" s="969" t="s">
        <v>2132</v>
      </c>
      <c r="AQ78" s="969" t="s">
        <v>2084</v>
      </c>
      <c r="AR78" s="969" t="s">
        <v>1983</v>
      </c>
      <c r="AT78" s="964"/>
      <c r="AU78" s="964"/>
      <c r="AV78" s="964"/>
      <c r="BN78" s="49">
        <v>1</v>
      </c>
    </row>
    <row r="79" spans="1:66" ht="35.1" customHeight="1">
      <c r="A79" s="973" t="str">
        <f>IF(B79="","",COUNTIF(B18:B79,"&lt;&gt;"))</f>
        <v/>
      </c>
      <c r="B79" s="965"/>
      <c r="C79" s="974" t="str">
        <f t="shared" si="12"/>
        <v/>
      </c>
      <c r="D79" s="975" t="str">
        <f t="shared" si="0"/>
        <v/>
      </c>
      <c r="E79" s="976" t="str">
        <f t="shared" si="1"/>
        <v/>
      </c>
      <c r="F79" s="977" t="str">
        <f t="shared" si="2"/>
        <v/>
      </c>
      <c r="G79" s="964" t="str">
        <f>IF(H79="","",COUNTIF(H18:H79,"&lt;&gt;"))</f>
        <v/>
      </c>
      <c r="H79" s="965" t="str" cm="1">
        <f t="array" ref="H79">IF(L79="","",IF(LEN(L79)&lt;=MAX(10,G13),L79,IFERROR(LEFT(L79,LOOKUP(2,1/(MID(L79,ROW(1:500),1)=" ")/(ROW(1:500)&lt;=MAX(10,G13)),ROW(1:500))-1),LEFT(L79,MAX(10,G13)))))</f>
        <v/>
      </c>
      <c r="I79" s="964" t="str">
        <f t="shared" si="3"/>
        <v/>
      </c>
      <c r="J79" s="964" t="str">
        <f t="shared" si="4"/>
        <v/>
      </c>
      <c r="K79" s="964" t="str">
        <f>IF(M78&lt;&gt;"",K78,IF(K78&lt;MAX(A18:A317),K78+1,""))</f>
        <v/>
      </c>
      <c r="L79" s="965" t="str">
        <f>IF(K79="","",IF(M78&lt;&gt;"",M78,INDEX(E18:E317,MATCH(K79,A18:A317,0))))</f>
        <v/>
      </c>
      <c r="M79" s="965" t="str">
        <f t="shared" si="5"/>
        <v/>
      </c>
      <c r="N79" s="965" t="str">
        <f t="shared" si="6"/>
        <v/>
      </c>
      <c r="O79" s="964" t="str">
        <f t="shared" si="7"/>
        <v/>
      </c>
      <c r="P79" s="964" t="str">
        <f t="shared" si="8"/>
        <v/>
      </c>
      <c r="Q79" s="965" t="str">
        <f t="shared" si="9"/>
        <v/>
      </c>
      <c r="R79" s="964" t="str">
        <f>IF(N79="","",IF(COUNTIF(AP18:AP300,TRIM(Q79))&gt;0,"EXCLUSION EXACTE",""))</f>
        <v/>
      </c>
      <c r="S79" s="964" t="str" cm="1">
        <f t="array" ref="S79">IF(N79="","",IF(SUMPRODUCT(--(AP18:AP300&lt;&gt;""),--ISNUMBER(SEARCH(" "&amp;AP18:AP300&amp;" ",Q79)))&gt;0,"BLOQUE MOLLUSQUES",""))</f>
        <v/>
      </c>
      <c r="T79" s="964" t="str" cm="1">
        <f t="array" ref="T79">IF(N79="","",IF(SUMPRODUCT(--(AT18:AT300&lt;&gt;""),--ISNUMBER(SEARCH(" "&amp;AT18:AT300&amp;" ",Q79)))&gt;0,"FORCE MOLLUSQUES",""))</f>
        <v/>
      </c>
      <c r="U79" s="965" t="str">
        <f t="shared" si="10"/>
        <v/>
      </c>
      <c r="V79" s="965" t="str">
        <f t="shared" si="13"/>
        <v/>
      </c>
      <c r="W79" s="964" t="str">
        <f t="shared" si="11"/>
        <v/>
      </c>
      <c r="X79" s="964" t="str" cm="1">
        <f t="array" ref="X79">IF(N79="","",IF(R79&lt;&gt;"","",IF(SUMPRODUCT(--(AN18:AN1500=X17),--(AM18:AM1500&lt;&gt;""),--ISNUMBER(SEARCH(" "&amp;AM18:AM1500&amp;" ",Q79)))&gt;0,X17,"")))</f>
        <v/>
      </c>
      <c r="Y79" s="964" t="str" cm="1">
        <f t="array" ref="Y79">IF(N79="","",IF(R79&lt;&gt;"","",IF(SUMPRODUCT(--(AN18:AN1500=Y17),--(AM18:AM1500&lt;&gt;""),--ISNUMBER(SEARCH(" "&amp;AM18:AM1500&amp;" ",Q79)))&gt;0,Y17,"")))</f>
        <v/>
      </c>
      <c r="Z79" s="964" t="str" cm="1">
        <f t="array" ref="Z79">IF(N79="","",IF(R79&lt;&gt;"","",IF(SUMPRODUCT(--(AN18:AN1500=Z17),--(AM18:AM1500&lt;&gt;""),--ISNUMBER(SEARCH(" "&amp;AM18:AM1500&amp;" ",Q79)))&gt;0,Z17,"")))</f>
        <v/>
      </c>
      <c r="AA79" s="964" t="str" cm="1">
        <f t="array" ref="AA79">IF(N79="","",IF(R79&lt;&gt;"","",IF(SUMPRODUCT(--(AN18:AN1500=AA17),--(AM18:AM1500&lt;&gt;""),--ISNUMBER(SEARCH(" "&amp;AM18:AM1500&amp;" ",Q79)))&gt;0,AA17,"")))</f>
        <v/>
      </c>
      <c r="AB79" s="964" t="str" cm="1">
        <f t="array" ref="AB79">IF(N79="","",IF(R79&lt;&gt;"","",IF(SUMPRODUCT(--(AN18:AN1500=AB17),--(AM18:AM1500&lt;&gt;""),--ISNUMBER(SEARCH(" "&amp;AM18:AM1500&amp;" ",Q79)))&gt;0,AB17,"")))</f>
        <v/>
      </c>
      <c r="AC79" s="964" t="str" cm="1">
        <f t="array" ref="AC79">IF(N79="","",IF(R79&lt;&gt;"","",IF(SUMPRODUCT(--(AN18:AN1500=AC17),--(AM18:AM1500&lt;&gt;""),--ISNUMBER(SEARCH(" "&amp;AM18:AM1500&amp;" ",Q79)))&gt;0,AC17,"")))</f>
        <v/>
      </c>
      <c r="AD79" s="964" t="str" cm="1">
        <f t="array" ref="AD79">IF(N79="","",IF(R79&lt;&gt;"","",IF(SUMPRODUCT(--(AN18:AN1500=AD17),--(AM18:AM1500&lt;&gt;""),--ISNUMBER(SEARCH(" "&amp;AM18:AM1500&amp;" ",Q79)))&gt;0,AD17,"")))</f>
        <v/>
      </c>
      <c r="AE79" s="964" t="str" cm="1">
        <f t="array" ref="AE79">IF(N79="","",IF(R79&lt;&gt;"","",IF(SUMPRODUCT(--(AN18:AN1500=AE17),--(AM18:AM1500&lt;&gt;""),--ISNUMBER(SEARCH(" "&amp;AM18:AM1500&amp;" ",Q79)))&gt;0,AE17,"")))</f>
        <v/>
      </c>
      <c r="AF79" s="964" t="str" cm="1">
        <f t="array" ref="AF79">IF(N79="","",IF(R79&lt;&gt;"","",IF(SUMPRODUCT(--(AN18:AN1500=AF17),--(AM18:AM1500&lt;&gt;""),--ISNUMBER(SEARCH(" "&amp;AM18:AM1500&amp;" ",Q79)))&gt;0,AF17,"")))</f>
        <v/>
      </c>
      <c r="AG79" s="964" t="str" cm="1">
        <f t="array" ref="AG79">IF(N79="","",IF(R79&lt;&gt;"","",IF(SUMPRODUCT(--(AN18:AN1500=AG17),--(AM18:AM1500&lt;&gt;""),--ISNUMBER(SEARCH(" "&amp;AM18:AM1500&amp;" ",Q79)))&gt;0,AG17,"")))</f>
        <v/>
      </c>
      <c r="AH79" s="964" t="str" cm="1">
        <f t="array" ref="AH79">IF(N79="","",IF(R79&lt;&gt;"","",IF(SUMPRODUCT(--(AN18:AN1500=AH17),--(AM18:AM1500&lt;&gt;""),--ISNUMBER(SEARCH(" "&amp;AM18:AM1500&amp;" ",Q79)))&gt;0,AH17,"")))</f>
        <v/>
      </c>
      <c r="AI79" s="964" t="str" cm="1">
        <f t="array" ref="AI79">IF(N79="","",IF(R79&lt;&gt;"","",IF(SUMPRODUCT(--(AN18:AN1500=AI17),--(AM18:AM1500&lt;&gt;""),--ISNUMBER(SEARCH(" "&amp;AM18:AM1500&amp;" ",Q79)))&gt;0,AI17,"")))</f>
        <v/>
      </c>
      <c r="AJ79" s="964" t="str" cm="1">
        <f t="array" ref="AJ79">IF(N79="","",IF(R79&lt;&gt;"","",IF(SUMPRODUCT(--(AN18:AN1500=AJ17),--(AM18:AM1500&lt;&gt;""),--ISNUMBER(SEARCH(" "&amp;AM18:AM1500&amp;" ",Q79)))&gt;0,AJ17,"")))</f>
        <v/>
      </c>
      <c r="AK79" s="964" t="str" cm="1">
        <f t="array" ref="AK79">IF(N79="","",IF(T79&lt;&gt;"",AK17,IF(S79&lt;&gt;"","",IF(R79&lt;&gt;"","",IF(SUMPRODUCT(--(AN18:AN1500=AK17),--(AM18:AM1500&lt;&gt;""),--ISNUMBER(SEARCH(" "&amp;AM18:AM1500&amp;" ",Q79)))&gt;0,AK17,"")))))</f>
        <v/>
      </c>
      <c r="AM79" s="964" t="s">
        <v>2133</v>
      </c>
      <c r="AN79" s="964" t="s">
        <v>1963</v>
      </c>
      <c r="AP79" s="964" t="s">
        <v>2134</v>
      </c>
      <c r="AQ79" s="964" t="s">
        <v>2084</v>
      </c>
      <c r="AR79" s="964" t="s">
        <v>1983</v>
      </c>
      <c r="AT79" s="964"/>
      <c r="AU79" s="964"/>
      <c r="AV79" s="964"/>
      <c r="BN79" s="49">
        <v>1</v>
      </c>
    </row>
    <row r="80" spans="1:66" ht="35.1" customHeight="1">
      <c r="A80" s="957" t="str">
        <f>IF(B80="","",COUNTIF(B18:B80,"&lt;&gt;"))</f>
        <v/>
      </c>
      <c r="B80" s="958"/>
      <c r="C80" s="974" t="str">
        <f t="shared" si="12"/>
        <v/>
      </c>
      <c r="D80" s="975" t="str">
        <f t="shared" si="0"/>
        <v/>
      </c>
      <c r="E80" s="961" t="str">
        <f t="shared" si="1"/>
        <v/>
      </c>
      <c r="F80" s="962" t="str">
        <f t="shared" si="2"/>
        <v/>
      </c>
      <c r="G80" s="963" t="str">
        <f>IF(H80="","",COUNTIF(H18:H80,"&lt;&gt;"))</f>
        <v/>
      </c>
      <c r="H80" s="958" t="str" cm="1">
        <f t="array" ref="H80">IF(L80="","",IF(LEN(L80)&lt;=MAX(10,G13),L80,IFERROR(LEFT(L80,LOOKUP(2,1/(MID(L80,ROW(1:500),1)=" ")/(ROW(1:500)&lt;=MAX(10,G13)),ROW(1:500))-1),LEFT(L80,MAX(10,G13)))))</f>
        <v/>
      </c>
      <c r="I80" s="963" t="str">
        <f t="shared" si="3"/>
        <v/>
      </c>
      <c r="J80" s="963" t="str">
        <f t="shared" si="4"/>
        <v/>
      </c>
      <c r="K80" s="964" t="str">
        <f>IF(M79&lt;&gt;"",K79,IF(K79&lt;MAX(A18:A317),K79+1,""))</f>
        <v/>
      </c>
      <c r="L80" s="965" t="str">
        <f>IF(K80="","",IF(M79&lt;&gt;"",M79,INDEX(E18:E317,MATCH(K80,A18:A317,0))))</f>
        <v/>
      </c>
      <c r="M80" s="965" t="str">
        <f t="shared" si="5"/>
        <v/>
      </c>
      <c r="N80" s="966" t="str">
        <f t="shared" si="6"/>
        <v/>
      </c>
      <c r="O80" s="967" t="str">
        <f t="shared" si="7"/>
        <v/>
      </c>
      <c r="P80" s="967" t="str">
        <f t="shared" si="8"/>
        <v/>
      </c>
      <c r="Q80" s="966" t="str">
        <f t="shared" si="9"/>
        <v/>
      </c>
      <c r="R80" s="967" t="str">
        <f>IF(N80="","",IF(COUNTIF(AP18:AP300,TRIM(Q80))&gt;0,"EXCLUSION EXACTE",""))</f>
        <v/>
      </c>
      <c r="S80" s="967" t="str" cm="1">
        <f t="array" ref="S80">IF(N80="","",IF(SUMPRODUCT(--(AP18:AP300&lt;&gt;""),--ISNUMBER(SEARCH(" "&amp;AP18:AP300&amp;" ",Q80)))&gt;0,"BLOQUE MOLLUSQUES",""))</f>
        <v/>
      </c>
      <c r="T80" s="967" t="str" cm="1">
        <f t="array" ref="T80">IF(N80="","",IF(SUMPRODUCT(--(AT18:AT300&lt;&gt;""),--ISNUMBER(SEARCH(" "&amp;AT18:AT300&amp;" ",Q80)))&gt;0,"FORCE MOLLUSQUES",""))</f>
        <v/>
      </c>
      <c r="U80" s="966" t="str">
        <f t="shared" si="10"/>
        <v/>
      </c>
      <c r="V80" s="966" t="str">
        <f t="shared" si="13"/>
        <v/>
      </c>
      <c r="W80" s="967" t="str">
        <f t="shared" si="11"/>
        <v/>
      </c>
      <c r="X80" s="967" t="str" cm="1">
        <f t="array" ref="X80">IF(N80="","",IF(R80&lt;&gt;"","",IF(SUMPRODUCT(--(AN18:AN1500=X17),--(AM18:AM1500&lt;&gt;""),--ISNUMBER(SEARCH(" "&amp;AM18:AM1500&amp;" ",Q80)))&gt;0,X17,"")))</f>
        <v/>
      </c>
      <c r="Y80" s="967" t="str" cm="1">
        <f t="array" ref="Y80">IF(N80="","",IF(R80&lt;&gt;"","",IF(SUMPRODUCT(--(AN18:AN1500=Y17),--(AM18:AM1500&lt;&gt;""),--ISNUMBER(SEARCH(" "&amp;AM18:AM1500&amp;" ",Q80)))&gt;0,Y17,"")))</f>
        <v/>
      </c>
      <c r="Z80" s="967" t="str" cm="1">
        <f t="array" ref="Z80">IF(N80="","",IF(R80&lt;&gt;"","",IF(SUMPRODUCT(--(AN18:AN1500=Z17),--(AM18:AM1500&lt;&gt;""),--ISNUMBER(SEARCH(" "&amp;AM18:AM1500&amp;" ",Q80)))&gt;0,Z17,"")))</f>
        <v/>
      </c>
      <c r="AA80" s="967" t="str" cm="1">
        <f t="array" ref="AA80">IF(N80="","",IF(R80&lt;&gt;"","",IF(SUMPRODUCT(--(AN18:AN1500=AA17),--(AM18:AM1500&lt;&gt;""),--ISNUMBER(SEARCH(" "&amp;AM18:AM1500&amp;" ",Q80)))&gt;0,AA17,"")))</f>
        <v/>
      </c>
      <c r="AB80" s="967" t="str" cm="1">
        <f t="array" ref="AB80">IF(N80="","",IF(R80&lt;&gt;"","",IF(SUMPRODUCT(--(AN18:AN1500=AB17),--(AM18:AM1500&lt;&gt;""),--ISNUMBER(SEARCH(" "&amp;AM18:AM1500&amp;" ",Q80)))&gt;0,AB17,"")))</f>
        <v/>
      </c>
      <c r="AC80" s="967" t="str" cm="1">
        <f t="array" ref="AC80">IF(N80="","",IF(R80&lt;&gt;"","",IF(SUMPRODUCT(--(AN18:AN1500=AC17),--(AM18:AM1500&lt;&gt;""),--ISNUMBER(SEARCH(" "&amp;AM18:AM1500&amp;" ",Q80)))&gt;0,AC17,"")))</f>
        <v/>
      </c>
      <c r="AD80" s="967" t="str" cm="1">
        <f t="array" ref="AD80">IF(N80="","",IF(R80&lt;&gt;"","",IF(SUMPRODUCT(--(AN18:AN1500=AD17),--(AM18:AM1500&lt;&gt;""),--ISNUMBER(SEARCH(" "&amp;AM18:AM1500&amp;" ",Q80)))&gt;0,AD17,"")))</f>
        <v/>
      </c>
      <c r="AE80" s="967" t="str" cm="1">
        <f t="array" ref="AE80">IF(N80="","",IF(R80&lt;&gt;"","",IF(SUMPRODUCT(--(AN18:AN1500=AE17),--(AM18:AM1500&lt;&gt;""),--ISNUMBER(SEARCH(" "&amp;AM18:AM1500&amp;" ",Q80)))&gt;0,AE17,"")))</f>
        <v/>
      </c>
      <c r="AF80" s="967" t="str" cm="1">
        <f t="array" ref="AF80">IF(N80="","",IF(R80&lt;&gt;"","",IF(SUMPRODUCT(--(AN18:AN1500=AF17),--(AM18:AM1500&lt;&gt;""),--ISNUMBER(SEARCH(" "&amp;AM18:AM1500&amp;" ",Q80)))&gt;0,AF17,"")))</f>
        <v/>
      </c>
      <c r="AG80" s="967" t="str" cm="1">
        <f t="array" ref="AG80">IF(N80="","",IF(R80&lt;&gt;"","",IF(SUMPRODUCT(--(AN18:AN1500=AG17),--(AM18:AM1500&lt;&gt;""),--ISNUMBER(SEARCH(" "&amp;AM18:AM1500&amp;" ",Q80)))&gt;0,AG17,"")))</f>
        <v/>
      </c>
      <c r="AH80" s="967" t="str" cm="1">
        <f t="array" ref="AH80">IF(N80="","",IF(R80&lt;&gt;"","",IF(SUMPRODUCT(--(AN18:AN1500=AH17),--(AM18:AM1500&lt;&gt;""),--ISNUMBER(SEARCH(" "&amp;AM18:AM1500&amp;" ",Q80)))&gt;0,AH17,"")))</f>
        <v/>
      </c>
      <c r="AI80" s="967" t="str" cm="1">
        <f t="array" ref="AI80">IF(N80="","",IF(R80&lt;&gt;"","",IF(SUMPRODUCT(--(AN18:AN1500=AI17),--(AM18:AM1500&lt;&gt;""),--ISNUMBER(SEARCH(" "&amp;AM18:AM1500&amp;" ",Q80)))&gt;0,AI17,"")))</f>
        <v/>
      </c>
      <c r="AJ80" s="967" t="str" cm="1">
        <f t="array" ref="AJ80">IF(N80="","",IF(R80&lt;&gt;"","",IF(SUMPRODUCT(--(AN18:AN1500=AJ17),--(AM18:AM1500&lt;&gt;""),--ISNUMBER(SEARCH(" "&amp;AM18:AM1500&amp;" ",Q80)))&gt;0,AJ17,"")))</f>
        <v/>
      </c>
      <c r="AK80" s="967" t="str" cm="1">
        <f t="array" ref="AK80">IF(N80="","",IF(T80&lt;&gt;"",AK17,IF(S80&lt;&gt;"","",IF(R80&lt;&gt;"","",IF(SUMPRODUCT(--(AN18:AN1500=AK17),--(AM18:AM1500&lt;&gt;""),--ISNUMBER(SEARCH(" "&amp;AM18:AM1500&amp;" ",Q80)))&gt;0,AK17,"")))))</f>
        <v/>
      </c>
      <c r="AM80" s="968" t="s">
        <v>500</v>
      </c>
      <c r="AN80" s="968" t="s">
        <v>1963</v>
      </c>
      <c r="AP80" s="969" t="s">
        <v>2135</v>
      </c>
      <c r="AQ80" s="969" t="s">
        <v>2084</v>
      </c>
      <c r="AR80" s="969" t="s">
        <v>1983</v>
      </c>
      <c r="AT80" s="964"/>
      <c r="AU80" s="964"/>
      <c r="AV80" s="964"/>
      <c r="BN80" s="49">
        <v>1</v>
      </c>
    </row>
    <row r="81" spans="1:66" ht="35.1" customHeight="1">
      <c r="A81" s="973" t="str">
        <f>IF(B81="","",COUNTIF(B18:B81,"&lt;&gt;"))</f>
        <v/>
      </c>
      <c r="B81" s="965"/>
      <c r="C81" s="974" t="str">
        <f t="shared" si="12"/>
        <v/>
      </c>
      <c r="D81" s="975" t="str">
        <f t="shared" ref="D81:D144" si="14">U81</f>
        <v/>
      </c>
      <c r="E81" s="976" t="str">
        <f t="shared" si="1"/>
        <v/>
      </c>
      <c r="F81" s="977" t="str">
        <f t="shared" si="2"/>
        <v/>
      </c>
      <c r="G81" s="964" t="str">
        <f>IF(H81="","",COUNTIF(H18:H81,"&lt;&gt;"))</f>
        <v/>
      </c>
      <c r="H81" s="965" t="str" cm="1">
        <f t="array" ref="H81">IF(L81="","",IF(LEN(L81)&lt;=MAX(10,G13),L81,IFERROR(LEFT(L81,LOOKUP(2,1/(MID(L81,ROW(1:500),1)=" ")/(ROW(1:500)&lt;=MAX(10,G13)),ROW(1:500))-1),LEFT(L81,MAX(10,G13)))))</f>
        <v/>
      </c>
      <c r="I81" s="964" t="str">
        <f t="shared" si="3"/>
        <v/>
      </c>
      <c r="J81" s="964" t="str">
        <f t="shared" si="4"/>
        <v/>
      </c>
      <c r="K81" s="964" t="str">
        <f>IF(M80&lt;&gt;"",K80,IF(K80&lt;MAX(A18:A317),K80+1,""))</f>
        <v/>
      </c>
      <c r="L81" s="965" t="str">
        <f>IF(K81="","",IF(M80&lt;&gt;"",M80,INDEX(E18:E317,MATCH(K81,A18:A317,0))))</f>
        <v/>
      </c>
      <c r="M81" s="965" t="str">
        <f t="shared" si="5"/>
        <v/>
      </c>
      <c r="N81" s="965" t="str">
        <f t="shared" si="6"/>
        <v/>
      </c>
      <c r="O81" s="964" t="str">
        <f t="shared" si="7"/>
        <v/>
      </c>
      <c r="P81" s="964" t="str">
        <f t="shared" si="8"/>
        <v/>
      </c>
      <c r="Q81" s="965" t="str">
        <f t="shared" si="9"/>
        <v/>
      </c>
      <c r="R81" s="964" t="str">
        <f>IF(N81="","",IF(COUNTIF(AP18:AP300,TRIM(Q81))&gt;0,"EXCLUSION EXACTE",""))</f>
        <v/>
      </c>
      <c r="S81" s="964" t="str" cm="1">
        <f t="array" ref="S81">IF(N81="","",IF(SUMPRODUCT(--(AP18:AP300&lt;&gt;""),--ISNUMBER(SEARCH(" "&amp;AP18:AP300&amp;" ",Q81)))&gt;0,"BLOQUE MOLLUSQUES",""))</f>
        <v/>
      </c>
      <c r="T81" s="964" t="str" cm="1">
        <f t="array" ref="T81">IF(N81="","",IF(SUMPRODUCT(--(AT18:AT300&lt;&gt;""),--ISNUMBER(SEARCH(" "&amp;AT18:AT300&amp;" ",Q81)))&gt;0,"FORCE MOLLUSQUES",""))</f>
        <v/>
      </c>
      <c r="U81" s="965" t="str">
        <f t="shared" si="10"/>
        <v/>
      </c>
      <c r="V81" s="965" t="str">
        <f t="shared" si="13"/>
        <v/>
      </c>
      <c r="W81" s="964" t="str">
        <f t="shared" si="11"/>
        <v/>
      </c>
      <c r="X81" s="964" t="str" cm="1">
        <f t="array" ref="X81">IF(N81="","",IF(R81&lt;&gt;"","",IF(SUMPRODUCT(--(AN18:AN1500=X17),--(AM18:AM1500&lt;&gt;""),--ISNUMBER(SEARCH(" "&amp;AM18:AM1500&amp;" ",Q81)))&gt;0,X17,"")))</f>
        <v/>
      </c>
      <c r="Y81" s="964" t="str" cm="1">
        <f t="array" ref="Y81">IF(N81="","",IF(R81&lt;&gt;"","",IF(SUMPRODUCT(--(AN18:AN1500=Y17),--(AM18:AM1500&lt;&gt;""),--ISNUMBER(SEARCH(" "&amp;AM18:AM1500&amp;" ",Q81)))&gt;0,Y17,"")))</f>
        <v/>
      </c>
      <c r="Z81" s="964" t="str" cm="1">
        <f t="array" ref="Z81">IF(N81="","",IF(R81&lt;&gt;"","",IF(SUMPRODUCT(--(AN18:AN1500=Z17),--(AM18:AM1500&lt;&gt;""),--ISNUMBER(SEARCH(" "&amp;AM18:AM1500&amp;" ",Q81)))&gt;0,Z17,"")))</f>
        <v/>
      </c>
      <c r="AA81" s="964" t="str" cm="1">
        <f t="array" ref="AA81">IF(N81="","",IF(R81&lt;&gt;"","",IF(SUMPRODUCT(--(AN18:AN1500=AA17),--(AM18:AM1500&lt;&gt;""),--ISNUMBER(SEARCH(" "&amp;AM18:AM1500&amp;" ",Q81)))&gt;0,AA17,"")))</f>
        <v/>
      </c>
      <c r="AB81" s="964" t="str" cm="1">
        <f t="array" ref="AB81">IF(N81="","",IF(R81&lt;&gt;"","",IF(SUMPRODUCT(--(AN18:AN1500=AB17),--(AM18:AM1500&lt;&gt;""),--ISNUMBER(SEARCH(" "&amp;AM18:AM1500&amp;" ",Q81)))&gt;0,AB17,"")))</f>
        <v/>
      </c>
      <c r="AC81" s="964" t="str" cm="1">
        <f t="array" ref="AC81">IF(N81="","",IF(R81&lt;&gt;"","",IF(SUMPRODUCT(--(AN18:AN1500=AC17),--(AM18:AM1500&lt;&gt;""),--ISNUMBER(SEARCH(" "&amp;AM18:AM1500&amp;" ",Q81)))&gt;0,AC17,"")))</f>
        <v/>
      </c>
      <c r="AD81" s="964" t="str" cm="1">
        <f t="array" ref="AD81">IF(N81="","",IF(R81&lt;&gt;"","",IF(SUMPRODUCT(--(AN18:AN1500=AD17),--(AM18:AM1500&lt;&gt;""),--ISNUMBER(SEARCH(" "&amp;AM18:AM1500&amp;" ",Q81)))&gt;0,AD17,"")))</f>
        <v/>
      </c>
      <c r="AE81" s="964" t="str" cm="1">
        <f t="array" ref="AE81">IF(N81="","",IF(R81&lt;&gt;"","",IF(SUMPRODUCT(--(AN18:AN1500=AE17),--(AM18:AM1500&lt;&gt;""),--ISNUMBER(SEARCH(" "&amp;AM18:AM1500&amp;" ",Q81)))&gt;0,AE17,"")))</f>
        <v/>
      </c>
      <c r="AF81" s="964" t="str" cm="1">
        <f t="array" ref="AF81">IF(N81="","",IF(R81&lt;&gt;"","",IF(SUMPRODUCT(--(AN18:AN1500=AF17),--(AM18:AM1500&lt;&gt;""),--ISNUMBER(SEARCH(" "&amp;AM18:AM1500&amp;" ",Q81)))&gt;0,AF17,"")))</f>
        <v/>
      </c>
      <c r="AG81" s="964" t="str" cm="1">
        <f t="array" ref="AG81">IF(N81="","",IF(R81&lt;&gt;"","",IF(SUMPRODUCT(--(AN18:AN1500=AG17),--(AM18:AM1500&lt;&gt;""),--ISNUMBER(SEARCH(" "&amp;AM18:AM1500&amp;" ",Q81)))&gt;0,AG17,"")))</f>
        <v/>
      </c>
      <c r="AH81" s="964" t="str" cm="1">
        <f t="array" ref="AH81">IF(N81="","",IF(R81&lt;&gt;"","",IF(SUMPRODUCT(--(AN18:AN1500=AH17),--(AM18:AM1500&lt;&gt;""),--ISNUMBER(SEARCH(" "&amp;AM18:AM1500&amp;" ",Q81)))&gt;0,AH17,"")))</f>
        <v/>
      </c>
      <c r="AI81" s="964" t="str" cm="1">
        <f t="array" ref="AI81">IF(N81="","",IF(R81&lt;&gt;"","",IF(SUMPRODUCT(--(AN18:AN1500=AI17),--(AM18:AM1500&lt;&gt;""),--ISNUMBER(SEARCH(" "&amp;AM18:AM1500&amp;" ",Q81)))&gt;0,AI17,"")))</f>
        <v/>
      </c>
      <c r="AJ81" s="964" t="str" cm="1">
        <f t="array" ref="AJ81">IF(N81="","",IF(R81&lt;&gt;"","",IF(SUMPRODUCT(--(AN18:AN1500=AJ17),--(AM18:AM1500&lt;&gt;""),--ISNUMBER(SEARCH(" "&amp;AM18:AM1500&amp;" ",Q81)))&gt;0,AJ17,"")))</f>
        <v/>
      </c>
      <c r="AK81" s="964" t="str" cm="1">
        <f t="array" ref="AK81">IF(N81="","",IF(T81&lt;&gt;"",AK17,IF(S81&lt;&gt;"","",IF(R81&lt;&gt;"","",IF(SUMPRODUCT(--(AN18:AN1500=AK17),--(AM18:AM1500&lt;&gt;""),--ISNUMBER(SEARCH(" "&amp;AM18:AM1500&amp;" ",Q81)))&gt;0,AK17,"")))))</f>
        <v/>
      </c>
      <c r="AM81" s="964" t="s">
        <v>2136</v>
      </c>
      <c r="AN81" s="964" t="s">
        <v>1963</v>
      </c>
      <c r="AP81" s="964" t="s">
        <v>2062</v>
      </c>
      <c r="AQ81" s="964" t="s">
        <v>2084</v>
      </c>
      <c r="AR81" s="964" t="s">
        <v>1983</v>
      </c>
      <c r="AT81" s="964"/>
      <c r="AU81" s="964"/>
      <c r="AV81" s="964"/>
      <c r="BN81" s="49">
        <v>1</v>
      </c>
    </row>
    <row r="82" spans="1:66" ht="35.1" customHeight="1">
      <c r="A82" s="957" t="str">
        <f>IF(B82="","",COUNTIF(B18:B82,"&lt;&gt;"))</f>
        <v/>
      </c>
      <c r="B82" s="958"/>
      <c r="C82" s="974" t="str">
        <f t="shared" si="12"/>
        <v/>
      </c>
      <c r="D82" s="975" t="str">
        <f t="shared" si="14"/>
        <v/>
      </c>
      <c r="E82" s="961" t="str">
        <f t="shared" ref="E82:E145" si="15">IF(B82="","",TRIM(SUBSTITUTE(SUBSTITUTE(SUBSTITUTE(CLEAN(B82),CHAR(160)," "),CHAR(10)," "),CHAR(13)," ")))</f>
        <v/>
      </c>
      <c r="F82" s="962" t="str">
        <f t="shared" ref="F82:F145" si="16">IF(E82="","",LEN(E82))</f>
        <v/>
      </c>
      <c r="G82" s="963" t="str">
        <f>IF(H82="","",COUNTIF(H18:H82,"&lt;&gt;"))</f>
        <v/>
      </c>
      <c r="H82" s="958" t="str" cm="1">
        <f t="array" ref="H82">IF(L82="","",IF(LEN(L82)&lt;=MAX(10,G13),L82,IFERROR(LEFT(L82,LOOKUP(2,1/(MID(L82,ROW(1:500),1)=" ")/(ROW(1:500)&lt;=MAX(10,G13)),ROW(1:500))-1),LEFT(L82,MAX(10,G13)))))</f>
        <v/>
      </c>
      <c r="I82" s="963" t="str">
        <f t="shared" ref="I82:I145" si="17">IF(H82="","",LEN(H82))</f>
        <v/>
      </c>
      <c r="J82" s="963" t="str">
        <f t="shared" ref="J82:J145" si="18">IF(H82="","",K82)</f>
        <v/>
      </c>
      <c r="K82" s="964" t="str">
        <f>IF(M81&lt;&gt;"",K81,IF(K81&lt;MAX(A18:A317),K81+1,""))</f>
        <v/>
      </c>
      <c r="L82" s="965" t="str">
        <f>IF(K82="","",IF(M81&lt;&gt;"",M81,INDEX(E18:E317,MATCH(K82,A18:A317,0))))</f>
        <v/>
      </c>
      <c r="M82" s="965" t="str">
        <f t="shared" ref="M82:M145" si="19">IF(L82="","",IF(LEN(L82)&lt;=LEN(H82),"",TRIM(MID(L82,LEN(H82)+1,9999))))</f>
        <v/>
      </c>
      <c r="N82" s="966" t="str">
        <f t="shared" ref="N82:N145" si="20">IF(H82="","",H82)</f>
        <v/>
      </c>
      <c r="O82" s="967" t="str">
        <f t="shared" ref="O82:O145" si="21">IF(N82="","",LOWER(CLEAN(SUBSTITUTE(SUBSTITUTE(SUBSTITUTE(N82,CHAR(160)," "),CHAR(10)," "),CHAR(13)," "))))</f>
        <v/>
      </c>
      <c r="P82" s="967" t="str">
        <f t="shared" ref="P82:P145" si="22">IF(N82="","",SUBSTITUTE(SUBSTITUTE(SUBSTITUTE(SUBSTITUTE(SUBSTITUTE(SUBSTITUTE(SUBSTITUTE(SUBSTITUTE(SUBSTITUTE(SUBSTITUTE(SUBSTITUTE(SUBSTITUTE(SUBSTITUTE(SUBSTITUTE(SUBSTITUTE(SUBSTITUTE(SUBSTITUTE(SUBSTITUTE(SUBSTITUTE(SUBSTITUTE(SUBSTITUTE(SUBSTITUTE(SUBSTITUTE(O82,"à","a"),"â","a"),"ä","a"),"á","a"),"ç","c"),"œ","oe"),"æ","ae"),"é","e"),"è","e"),"ê","e"),"ë","e"),"í","i"),"î","i"),"ï","i"),"ì","i"),"ô","o"),"ö","o"),"ó","o"),"ò","o"),"ù","u"),"û","u"),"ü","u"),"ñ","n"))</f>
        <v/>
      </c>
      <c r="Q82" s="966" t="str">
        <f t="shared" ref="Q82:Q145" si="23">IF(N82="","","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82,"’"," "),"."," "),","," "),";"," "),":"," "),"/"," "),"("," "),")"," "),"-"," "),"_"," "),"!"," "),"?"," "),"*"," "),"["," "),"]"," "),"{"," "),"}"," "),"&lt;"," "),"&gt;"," "),"="," "),"+"," "),"•"," "),"►"," "),"▼"," "),"▲"," "),"◄"," "),"«"," "),"»"," "),"“"," "),"”"," "),CHAR(39)," "),CHAR(34)," "),"  "," "),"  "," "),"  "," "),"  "," "))&amp;" ")</f>
        <v/>
      </c>
      <c r="R82" s="967" t="str">
        <f>IF(N82="","",IF(COUNTIF(AP18:AP300,TRIM(Q82))&gt;0,"EXCLUSION EXACTE",""))</f>
        <v/>
      </c>
      <c r="S82" s="967" t="str" cm="1">
        <f t="array" ref="S82">IF(N82="","",IF(SUMPRODUCT(--(AP18:AP300&lt;&gt;""),--ISNUMBER(SEARCH(" "&amp;AP18:AP300&amp;" ",Q82)))&gt;0,"BLOQUE MOLLUSQUES",""))</f>
        <v/>
      </c>
      <c r="T82" s="967" t="str" cm="1">
        <f t="array" ref="T82">IF(N82="","",IF(SUMPRODUCT(--(AT18:AT300&lt;&gt;""),--ISNUMBER(SEARCH(" "&amp;AT18:AT300&amp;" ",Q82)))&gt;0,"FORCE MOLLUSQUES",""))</f>
        <v/>
      </c>
      <c r="U82" s="966" t="str">
        <f t="shared" ref="U82:U145" si="24">IF(N82="","",IF(COUNTIF(X82:AK82,"⚠*")=0,"",TRIM(X82&amp;" "&amp;Y82&amp;" "&amp;Z82&amp;" "&amp;AA82&amp;" "&amp;AB82&amp;" "&amp;AC82&amp;" "&amp;AD82&amp;" "&amp;AE82&amp;" "&amp;AF82&amp;" "&amp;AG82&amp;" "&amp;AH82&amp;" "&amp;AI82&amp;" "&amp;AJ82&amp;" "&amp;AK82)))</f>
        <v/>
      </c>
      <c r="V82" s="966" t="str">
        <f t="shared" si="13"/>
        <v/>
      </c>
      <c r="W82" s="967" t="str">
        <f t="shared" ref="W82:W145" si="25">IF(N82="","",COUNTIF(X82:AK82,"⚠*"))</f>
        <v/>
      </c>
      <c r="X82" s="967" t="str" cm="1">
        <f t="array" ref="X82">IF(N82="","",IF(R82&lt;&gt;"","",IF(SUMPRODUCT(--(AN18:AN1500=X17),--(AM18:AM1500&lt;&gt;""),--ISNUMBER(SEARCH(" "&amp;AM18:AM1500&amp;" ",Q82)))&gt;0,X17,"")))</f>
        <v/>
      </c>
      <c r="Y82" s="967" t="str" cm="1">
        <f t="array" ref="Y82">IF(N82="","",IF(R82&lt;&gt;"","",IF(SUMPRODUCT(--(AN18:AN1500=Y17),--(AM18:AM1500&lt;&gt;""),--ISNUMBER(SEARCH(" "&amp;AM18:AM1500&amp;" ",Q82)))&gt;0,Y17,"")))</f>
        <v/>
      </c>
      <c r="Z82" s="967" t="str" cm="1">
        <f t="array" ref="Z82">IF(N82="","",IF(R82&lt;&gt;"","",IF(SUMPRODUCT(--(AN18:AN1500=Z17),--(AM18:AM1500&lt;&gt;""),--ISNUMBER(SEARCH(" "&amp;AM18:AM1500&amp;" ",Q82)))&gt;0,Z17,"")))</f>
        <v/>
      </c>
      <c r="AA82" s="967" t="str" cm="1">
        <f t="array" ref="AA82">IF(N82="","",IF(R82&lt;&gt;"","",IF(SUMPRODUCT(--(AN18:AN1500=AA17),--(AM18:AM1500&lt;&gt;""),--ISNUMBER(SEARCH(" "&amp;AM18:AM1500&amp;" ",Q82)))&gt;0,AA17,"")))</f>
        <v/>
      </c>
      <c r="AB82" s="967" t="str" cm="1">
        <f t="array" ref="AB82">IF(N82="","",IF(R82&lt;&gt;"","",IF(SUMPRODUCT(--(AN18:AN1500=AB17),--(AM18:AM1500&lt;&gt;""),--ISNUMBER(SEARCH(" "&amp;AM18:AM1500&amp;" ",Q82)))&gt;0,AB17,"")))</f>
        <v/>
      </c>
      <c r="AC82" s="967" t="str" cm="1">
        <f t="array" ref="AC82">IF(N82="","",IF(R82&lt;&gt;"","",IF(SUMPRODUCT(--(AN18:AN1500=AC17),--(AM18:AM1500&lt;&gt;""),--ISNUMBER(SEARCH(" "&amp;AM18:AM1500&amp;" ",Q82)))&gt;0,AC17,"")))</f>
        <v/>
      </c>
      <c r="AD82" s="967" t="str" cm="1">
        <f t="array" ref="AD82">IF(N82="","",IF(R82&lt;&gt;"","",IF(SUMPRODUCT(--(AN18:AN1500=AD17),--(AM18:AM1500&lt;&gt;""),--ISNUMBER(SEARCH(" "&amp;AM18:AM1500&amp;" ",Q82)))&gt;0,AD17,"")))</f>
        <v/>
      </c>
      <c r="AE82" s="967" t="str" cm="1">
        <f t="array" ref="AE82">IF(N82="","",IF(R82&lt;&gt;"","",IF(SUMPRODUCT(--(AN18:AN1500=AE17),--(AM18:AM1500&lt;&gt;""),--ISNUMBER(SEARCH(" "&amp;AM18:AM1500&amp;" ",Q82)))&gt;0,AE17,"")))</f>
        <v/>
      </c>
      <c r="AF82" s="967" t="str" cm="1">
        <f t="array" ref="AF82">IF(N82="","",IF(R82&lt;&gt;"","",IF(SUMPRODUCT(--(AN18:AN1500=AF17),--(AM18:AM1500&lt;&gt;""),--ISNUMBER(SEARCH(" "&amp;AM18:AM1500&amp;" ",Q82)))&gt;0,AF17,"")))</f>
        <v/>
      </c>
      <c r="AG82" s="967" t="str" cm="1">
        <f t="array" ref="AG82">IF(N82="","",IF(R82&lt;&gt;"","",IF(SUMPRODUCT(--(AN18:AN1500=AG17),--(AM18:AM1500&lt;&gt;""),--ISNUMBER(SEARCH(" "&amp;AM18:AM1500&amp;" ",Q82)))&gt;0,AG17,"")))</f>
        <v/>
      </c>
      <c r="AH82" s="967" t="str" cm="1">
        <f t="array" ref="AH82">IF(N82="","",IF(R82&lt;&gt;"","",IF(SUMPRODUCT(--(AN18:AN1500=AH17),--(AM18:AM1500&lt;&gt;""),--ISNUMBER(SEARCH(" "&amp;AM18:AM1500&amp;" ",Q82)))&gt;0,AH17,"")))</f>
        <v/>
      </c>
      <c r="AI82" s="967" t="str" cm="1">
        <f t="array" ref="AI82">IF(N82="","",IF(R82&lt;&gt;"","",IF(SUMPRODUCT(--(AN18:AN1500=AI17),--(AM18:AM1500&lt;&gt;""),--ISNUMBER(SEARCH(" "&amp;AM18:AM1500&amp;" ",Q82)))&gt;0,AI17,"")))</f>
        <v/>
      </c>
      <c r="AJ82" s="967" t="str" cm="1">
        <f t="array" ref="AJ82">IF(N82="","",IF(R82&lt;&gt;"","",IF(SUMPRODUCT(--(AN18:AN1500=AJ17),--(AM18:AM1500&lt;&gt;""),--ISNUMBER(SEARCH(" "&amp;AM18:AM1500&amp;" ",Q82)))&gt;0,AJ17,"")))</f>
        <v/>
      </c>
      <c r="AK82" s="967" t="str" cm="1">
        <f t="array" ref="AK82">IF(N82="","",IF(T82&lt;&gt;"",AK17,IF(S82&lt;&gt;"","",IF(R82&lt;&gt;"","",IF(SUMPRODUCT(--(AN18:AN1500=AK17),--(AM18:AM1500&lt;&gt;""),--ISNUMBER(SEARCH(" "&amp;AM18:AM1500&amp;" ",Q82)))&gt;0,AK17,"")))))</f>
        <v/>
      </c>
      <c r="AM82" s="968" t="s">
        <v>2137</v>
      </c>
      <c r="AN82" s="968" t="s">
        <v>1963</v>
      </c>
      <c r="AP82" s="969" t="s">
        <v>2138</v>
      </c>
      <c r="AQ82" s="969" t="s">
        <v>1982</v>
      </c>
      <c r="AR82" s="969" t="s">
        <v>1983</v>
      </c>
      <c r="AT82" s="964"/>
      <c r="AU82" s="964"/>
      <c r="AV82" s="964"/>
      <c r="BN82" s="49">
        <v>1</v>
      </c>
    </row>
    <row r="83" spans="1:66" ht="35.1" customHeight="1">
      <c r="A83" s="973" t="str">
        <f>IF(B83="","",COUNTIF(B18:B83,"&lt;&gt;"))</f>
        <v/>
      </c>
      <c r="B83" s="965"/>
      <c r="C83" s="974" t="str">
        <f t="shared" ref="C83:C146" si="26">V83</f>
        <v/>
      </c>
      <c r="D83" s="975" t="str">
        <f t="shared" si="14"/>
        <v/>
      </c>
      <c r="E83" s="976" t="str">
        <f t="shared" si="15"/>
        <v/>
      </c>
      <c r="F83" s="977" t="str">
        <f t="shared" si="16"/>
        <v/>
      </c>
      <c r="G83" s="964" t="str">
        <f>IF(H83="","",COUNTIF(H18:H83,"&lt;&gt;"))</f>
        <v/>
      </c>
      <c r="H83" s="965" t="str" cm="1">
        <f t="array" ref="H83">IF(L83="","",IF(LEN(L83)&lt;=MAX(10,G13),L83,IFERROR(LEFT(L83,LOOKUP(2,1/(MID(L83,ROW(1:500),1)=" ")/(ROW(1:500)&lt;=MAX(10,G13)),ROW(1:500))-1),LEFT(L83,MAX(10,G13)))))</f>
        <v/>
      </c>
      <c r="I83" s="964" t="str">
        <f t="shared" si="17"/>
        <v/>
      </c>
      <c r="J83" s="964" t="str">
        <f t="shared" si="18"/>
        <v/>
      </c>
      <c r="K83" s="964" t="str">
        <f>IF(M82&lt;&gt;"",K82,IF(K82&lt;MAX(A18:A317),K82+1,""))</f>
        <v/>
      </c>
      <c r="L83" s="965" t="str">
        <f>IF(K83="","",IF(M82&lt;&gt;"",M82,INDEX(E18:E317,MATCH(K83,A18:A317,0))))</f>
        <v/>
      </c>
      <c r="M83" s="965" t="str">
        <f t="shared" si="19"/>
        <v/>
      </c>
      <c r="N83" s="965" t="str">
        <f t="shared" si="20"/>
        <v/>
      </c>
      <c r="O83" s="964" t="str">
        <f t="shared" si="21"/>
        <v/>
      </c>
      <c r="P83" s="964" t="str">
        <f t="shared" si="22"/>
        <v/>
      </c>
      <c r="Q83" s="965" t="str">
        <f t="shared" si="23"/>
        <v/>
      </c>
      <c r="R83" s="964" t="str">
        <f>IF(N83="","",IF(COUNTIF(AP18:AP300,TRIM(Q83))&gt;0,"EXCLUSION EXACTE",""))</f>
        <v/>
      </c>
      <c r="S83" s="964" t="str" cm="1">
        <f t="array" ref="S83">IF(N83="","",IF(SUMPRODUCT(--(AP18:AP300&lt;&gt;""),--ISNUMBER(SEARCH(" "&amp;AP18:AP300&amp;" ",Q83)))&gt;0,"BLOQUE MOLLUSQUES",""))</f>
        <v/>
      </c>
      <c r="T83" s="964" t="str" cm="1">
        <f t="array" ref="T83">IF(N83="","",IF(SUMPRODUCT(--(AT18:AT300&lt;&gt;""),--ISNUMBER(SEARCH(" "&amp;AT18:AT300&amp;" ",Q83)))&gt;0,"FORCE MOLLUSQUES",""))</f>
        <v/>
      </c>
      <c r="U83" s="965" t="str">
        <f t="shared" si="24"/>
        <v/>
      </c>
      <c r="V83" s="965" t="str">
        <f t="shared" ref="V83:V146" si="27">IF(N83="","",N83&amp;IF(U83&lt;&gt;""," *",""))</f>
        <v/>
      </c>
      <c r="W83" s="964" t="str">
        <f t="shared" si="25"/>
        <v/>
      </c>
      <c r="X83" s="964" t="str" cm="1">
        <f t="array" ref="X83">IF(N83="","",IF(R83&lt;&gt;"","",IF(SUMPRODUCT(--(AN18:AN1500=X17),--(AM18:AM1500&lt;&gt;""),--ISNUMBER(SEARCH(" "&amp;AM18:AM1500&amp;" ",Q83)))&gt;0,X17,"")))</f>
        <v/>
      </c>
      <c r="Y83" s="964" t="str" cm="1">
        <f t="array" ref="Y83">IF(N83="","",IF(R83&lt;&gt;"","",IF(SUMPRODUCT(--(AN18:AN1500=Y17),--(AM18:AM1500&lt;&gt;""),--ISNUMBER(SEARCH(" "&amp;AM18:AM1500&amp;" ",Q83)))&gt;0,Y17,"")))</f>
        <v/>
      </c>
      <c r="Z83" s="964" t="str" cm="1">
        <f t="array" ref="Z83">IF(N83="","",IF(R83&lt;&gt;"","",IF(SUMPRODUCT(--(AN18:AN1500=Z17),--(AM18:AM1500&lt;&gt;""),--ISNUMBER(SEARCH(" "&amp;AM18:AM1500&amp;" ",Q83)))&gt;0,Z17,"")))</f>
        <v/>
      </c>
      <c r="AA83" s="964" t="str" cm="1">
        <f t="array" ref="AA83">IF(N83="","",IF(R83&lt;&gt;"","",IF(SUMPRODUCT(--(AN18:AN1500=AA17),--(AM18:AM1500&lt;&gt;""),--ISNUMBER(SEARCH(" "&amp;AM18:AM1500&amp;" ",Q83)))&gt;0,AA17,"")))</f>
        <v/>
      </c>
      <c r="AB83" s="964" t="str" cm="1">
        <f t="array" ref="AB83">IF(N83="","",IF(R83&lt;&gt;"","",IF(SUMPRODUCT(--(AN18:AN1500=AB17),--(AM18:AM1500&lt;&gt;""),--ISNUMBER(SEARCH(" "&amp;AM18:AM1500&amp;" ",Q83)))&gt;0,AB17,"")))</f>
        <v/>
      </c>
      <c r="AC83" s="964" t="str" cm="1">
        <f t="array" ref="AC83">IF(N83="","",IF(R83&lt;&gt;"","",IF(SUMPRODUCT(--(AN18:AN1500=AC17),--(AM18:AM1500&lt;&gt;""),--ISNUMBER(SEARCH(" "&amp;AM18:AM1500&amp;" ",Q83)))&gt;0,AC17,"")))</f>
        <v/>
      </c>
      <c r="AD83" s="964" t="str" cm="1">
        <f t="array" ref="AD83">IF(N83="","",IF(R83&lt;&gt;"","",IF(SUMPRODUCT(--(AN18:AN1500=AD17),--(AM18:AM1500&lt;&gt;""),--ISNUMBER(SEARCH(" "&amp;AM18:AM1500&amp;" ",Q83)))&gt;0,AD17,"")))</f>
        <v/>
      </c>
      <c r="AE83" s="964" t="str" cm="1">
        <f t="array" ref="AE83">IF(N83="","",IF(R83&lt;&gt;"","",IF(SUMPRODUCT(--(AN18:AN1500=AE17),--(AM18:AM1500&lt;&gt;""),--ISNUMBER(SEARCH(" "&amp;AM18:AM1500&amp;" ",Q83)))&gt;0,AE17,"")))</f>
        <v/>
      </c>
      <c r="AF83" s="964" t="str" cm="1">
        <f t="array" ref="AF83">IF(N83="","",IF(R83&lt;&gt;"","",IF(SUMPRODUCT(--(AN18:AN1500=AF17),--(AM18:AM1500&lt;&gt;""),--ISNUMBER(SEARCH(" "&amp;AM18:AM1500&amp;" ",Q83)))&gt;0,AF17,"")))</f>
        <v/>
      </c>
      <c r="AG83" s="964" t="str" cm="1">
        <f t="array" ref="AG83">IF(N83="","",IF(R83&lt;&gt;"","",IF(SUMPRODUCT(--(AN18:AN1500=AG17),--(AM18:AM1500&lt;&gt;""),--ISNUMBER(SEARCH(" "&amp;AM18:AM1500&amp;" ",Q83)))&gt;0,AG17,"")))</f>
        <v/>
      </c>
      <c r="AH83" s="964" t="str" cm="1">
        <f t="array" ref="AH83">IF(N83="","",IF(R83&lt;&gt;"","",IF(SUMPRODUCT(--(AN18:AN1500=AH17),--(AM18:AM1500&lt;&gt;""),--ISNUMBER(SEARCH(" "&amp;AM18:AM1500&amp;" ",Q83)))&gt;0,AH17,"")))</f>
        <v/>
      </c>
      <c r="AI83" s="964" t="str" cm="1">
        <f t="array" ref="AI83">IF(N83="","",IF(R83&lt;&gt;"","",IF(SUMPRODUCT(--(AN18:AN1500=AI17),--(AM18:AM1500&lt;&gt;""),--ISNUMBER(SEARCH(" "&amp;AM18:AM1500&amp;" ",Q83)))&gt;0,AI17,"")))</f>
        <v/>
      </c>
      <c r="AJ83" s="964" t="str" cm="1">
        <f t="array" ref="AJ83">IF(N83="","",IF(R83&lt;&gt;"","",IF(SUMPRODUCT(--(AN18:AN1500=AJ17),--(AM18:AM1500&lt;&gt;""),--ISNUMBER(SEARCH(" "&amp;AM18:AM1500&amp;" ",Q83)))&gt;0,AJ17,"")))</f>
        <v/>
      </c>
      <c r="AK83" s="964" t="str" cm="1">
        <f t="array" ref="AK83">IF(N83="","",IF(T83&lt;&gt;"",AK17,IF(S83&lt;&gt;"","",IF(R83&lt;&gt;"","",IF(SUMPRODUCT(--(AN18:AN1500=AK17),--(AM18:AM1500&lt;&gt;""),--ISNUMBER(SEARCH(" "&amp;AM18:AM1500&amp;" ",Q83)))&gt;0,AK17,"")))))</f>
        <v/>
      </c>
      <c r="AM83" s="964" t="s">
        <v>2139</v>
      </c>
      <c r="AN83" s="964" t="s">
        <v>1963</v>
      </c>
      <c r="AP83" s="964" t="s">
        <v>2140</v>
      </c>
      <c r="AQ83" s="964" t="s">
        <v>2084</v>
      </c>
      <c r="AR83" s="964" t="s">
        <v>1983</v>
      </c>
      <c r="AT83" s="964"/>
      <c r="AU83" s="964"/>
      <c r="AV83" s="964"/>
      <c r="BN83" s="49">
        <v>1</v>
      </c>
    </row>
    <row r="84" spans="1:66" ht="35.1" customHeight="1">
      <c r="A84" s="957" t="str">
        <f>IF(B84="","",COUNTIF(B18:B84,"&lt;&gt;"))</f>
        <v/>
      </c>
      <c r="B84" s="958"/>
      <c r="C84" s="974" t="str">
        <f t="shared" si="26"/>
        <v/>
      </c>
      <c r="D84" s="975" t="str">
        <f t="shared" si="14"/>
        <v/>
      </c>
      <c r="E84" s="961" t="str">
        <f t="shared" si="15"/>
        <v/>
      </c>
      <c r="F84" s="962" t="str">
        <f t="shared" si="16"/>
        <v/>
      </c>
      <c r="G84" s="963" t="str">
        <f>IF(H84="","",COUNTIF(H18:H84,"&lt;&gt;"))</f>
        <v/>
      </c>
      <c r="H84" s="958" t="str" cm="1">
        <f t="array" ref="H84">IF(L84="","",IF(LEN(L84)&lt;=MAX(10,G13),L84,IFERROR(LEFT(L84,LOOKUP(2,1/(MID(L84,ROW(1:500),1)=" ")/(ROW(1:500)&lt;=MAX(10,G13)),ROW(1:500))-1),LEFT(L84,MAX(10,G13)))))</f>
        <v/>
      </c>
      <c r="I84" s="963" t="str">
        <f t="shared" si="17"/>
        <v/>
      </c>
      <c r="J84" s="963" t="str">
        <f t="shared" si="18"/>
        <v/>
      </c>
      <c r="K84" s="964" t="str">
        <f>IF(M83&lt;&gt;"",K83,IF(K83&lt;MAX(A18:A317),K83+1,""))</f>
        <v/>
      </c>
      <c r="L84" s="965" t="str">
        <f>IF(K84="","",IF(M83&lt;&gt;"",M83,INDEX(E18:E317,MATCH(K84,A18:A317,0))))</f>
        <v/>
      </c>
      <c r="M84" s="965" t="str">
        <f t="shared" si="19"/>
        <v/>
      </c>
      <c r="N84" s="966" t="str">
        <f t="shared" si="20"/>
        <v/>
      </c>
      <c r="O84" s="967" t="str">
        <f t="shared" si="21"/>
        <v/>
      </c>
      <c r="P84" s="967" t="str">
        <f t="shared" si="22"/>
        <v/>
      </c>
      <c r="Q84" s="966" t="str">
        <f t="shared" si="23"/>
        <v/>
      </c>
      <c r="R84" s="967" t="str">
        <f>IF(N84="","",IF(COUNTIF(AP18:AP300,TRIM(Q84))&gt;0,"EXCLUSION EXACTE",""))</f>
        <v/>
      </c>
      <c r="S84" s="967" t="str" cm="1">
        <f t="array" ref="S84">IF(N84="","",IF(SUMPRODUCT(--(AP18:AP300&lt;&gt;""),--ISNUMBER(SEARCH(" "&amp;AP18:AP300&amp;" ",Q84)))&gt;0,"BLOQUE MOLLUSQUES",""))</f>
        <v/>
      </c>
      <c r="T84" s="967" t="str" cm="1">
        <f t="array" ref="T84">IF(N84="","",IF(SUMPRODUCT(--(AT18:AT300&lt;&gt;""),--ISNUMBER(SEARCH(" "&amp;AT18:AT300&amp;" ",Q84)))&gt;0,"FORCE MOLLUSQUES",""))</f>
        <v/>
      </c>
      <c r="U84" s="966" t="str">
        <f t="shared" si="24"/>
        <v/>
      </c>
      <c r="V84" s="966" t="str">
        <f t="shared" si="27"/>
        <v/>
      </c>
      <c r="W84" s="967" t="str">
        <f t="shared" si="25"/>
        <v/>
      </c>
      <c r="X84" s="967" t="str" cm="1">
        <f t="array" ref="X84">IF(N84="","",IF(R84&lt;&gt;"","",IF(SUMPRODUCT(--(AN18:AN1500=X17),--(AM18:AM1500&lt;&gt;""),--ISNUMBER(SEARCH(" "&amp;AM18:AM1500&amp;" ",Q84)))&gt;0,X17,"")))</f>
        <v/>
      </c>
      <c r="Y84" s="967" t="str" cm="1">
        <f t="array" ref="Y84">IF(N84="","",IF(R84&lt;&gt;"","",IF(SUMPRODUCT(--(AN18:AN1500=Y17),--(AM18:AM1500&lt;&gt;""),--ISNUMBER(SEARCH(" "&amp;AM18:AM1500&amp;" ",Q84)))&gt;0,Y17,"")))</f>
        <v/>
      </c>
      <c r="Z84" s="967" t="str" cm="1">
        <f t="array" ref="Z84">IF(N84="","",IF(R84&lt;&gt;"","",IF(SUMPRODUCT(--(AN18:AN1500=Z17),--(AM18:AM1500&lt;&gt;""),--ISNUMBER(SEARCH(" "&amp;AM18:AM1500&amp;" ",Q84)))&gt;0,Z17,"")))</f>
        <v/>
      </c>
      <c r="AA84" s="967" t="str" cm="1">
        <f t="array" ref="AA84">IF(N84="","",IF(R84&lt;&gt;"","",IF(SUMPRODUCT(--(AN18:AN1500=AA17),--(AM18:AM1500&lt;&gt;""),--ISNUMBER(SEARCH(" "&amp;AM18:AM1500&amp;" ",Q84)))&gt;0,AA17,"")))</f>
        <v/>
      </c>
      <c r="AB84" s="967" t="str" cm="1">
        <f t="array" ref="AB84">IF(N84="","",IF(R84&lt;&gt;"","",IF(SUMPRODUCT(--(AN18:AN1500=AB17),--(AM18:AM1500&lt;&gt;""),--ISNUMBER(SEARCH(" "&amp;AM18:AM1500&amp;" ",Q84)))&gt;0,AB17,"")))</f>
        <v/>
      </c>
      <c r="AC84" s="967" t="str" cm="1">
        <f t="array" ref="AC84">IF(N84="","",IF(R84&lt;&gt;"","",IF(SUMPRODUCT(--(AN18:AN1500=AC17),--(AM18:AM1500&lt;&gt;""),--ISNUMBER(SEARCH(" "&amp;AM18:AM1500&amp;" ",Q84)))&gt;0,AC17,"")))</f>
        <v/>
      </c>
      <c r="AD84" s="967" t="str" cm="1">
        <f t="array" ref="AD84">IF(N84="","",IF(R84&lt;&gt;"","",IF(SUMPRODUCT(--(AN18:AN1500=AD17),--(AM18:AM1500&lt;&gt;""),--ISNUMBER(SEARCH(" "&amp;AM18:AM1500&amp;" ",Q84)))&gt;0,AD17,"")))</f>
        <v/>
      </c>
      <c r="AE84" s="967" t="str" cm="1">
        <f t="array" ref="AE84">IF(N84="","",IF(R84&lt;&gt;"","",IF(SUMPRODUCT(--(AN18:AN1500=AE17),--(AM18:AM1500&lt;&gt;""),--ISNUMBER(SEARCH(" "&amp;AM18:AM1500&amp;" ",Q84)))&gt;0,AE17,"")))</f>
        <v/>
      </c>
      <c r="AF84" s="967" t="str" cm="1">
        <f t="array" ref="AF84">IF(N84="","",IF(R84&lt;&gt;"","",IF(SUMPRODUCT(--(AN18:AN1500=AF17),--(AM18:AM1500&lt;&gt;""),--ISNUMBER(SEARCH(" "&amp;AM18:AM1500&amp;" ",Q84)))&gt;0,AF17,"")))</f>
        <v/>
      </c>
      <c r="AG84" s="967" t="str" cm="1">
        <f t="array" ref="AG84">IF(N84="","",IF(R84&lt;&gt;"","",IF(SUMPRODUCT(--(AN18:AN1500=AG17),--(AM18:AM1500&lt;&gt;""),--ISNUMBER(SEARCH(" "&amp;AM18:AM1500&amp;" ",Q84)))&gt;0,AG17,"")))</f>
        <v/>
      </c>
      <c r="AH84" s="967" t="str" cm="1">
        <f t="array" ref="AH84">IF(N84="","",IF(R84&lt;&gt;"","",IF(SUMPRODUCT(--(AN18:AN1500=AH17),--(AM18:AM1500&lt;&gt;""),--ISNUMBER(SEARCH(" "&amp;AM18:AM1500&amp;" ",Q84)))&gt;0,AH17,"")))</f>
        <v/>
      </c>
      <c r="AI84" s="967" t="str" cm="1">
        <f t="array" ref="AI84">IF(N84="","",IF(R84&lt;&gt;"","",IF(SUMPRODUCT(--(AN18:AN1500=AI17),--(AM18:AM1500&lt;&gt;""),--ISNUMBER(SEARCH(" "&amp;AM18:AM1500&amp;" ",Q84)))&gt;0,AI17,"")))</f>
        <v/>
      </c>
      <c r="AJ84" s="967" t="str" cm="1">
        <f t="array" ref="AJ84">IF(N84="","",IF(R84&lt;&gt;"","",IF(SUMPRODUCT(--(AN18:AN1500=AJ17),--(AM18:AM1500&lt;&gt;""),--ISNUMBER(SEARCH(" "&amp;AM18:AM1500&amp;" ",Q84)))&gt;0,AJ17,"")))</f>
        <v/>
      </c>
      <c r="AK84" s="967" t="str" cm="1">
        <f t="array" ref="AK84">IF(N84="","",IF(T84&lt;&gt;"",AK17,IF(S84&lt;&gt;"","",IF(R84&lt;&gt;"","",IF(SUMPRODUCT(--(AN18:AN1500=AK17),--(AM18:AM1500&lt;&gt;""),--ISNUMBER(SEARCH(" "&amp;AM18:AM1500&amp;" ",Q84)))&gt;0,AK17,"")))))</f>
        <v/>
      </c>
      <c r="AM84" s="968" t="s">
        <v>2141</v>
      </c>
      <c r="AN84" s="968" t="s">
        <v>1963</v>
      </c>
      <c r="AP84" s="969" t="s">
        <v>2142</v>
      </c>
      <c r="AQ84" s="969" t="s">
        <v>1982</v>
      </c>
      <c r="AR84" s="969" t="s">
        <v>1983</v>
      </c>
      <c r="AT84" s="964"/>
      <c r="AU84" s="964"/>
      <c r="AV84" s="964"/>
      <c r="BN84" s="49">
        <v>1</v>
      </c>
    </row>
    <row r="85" spans="1:66" ht="35.1" customHeight="1">
      <c r="A85" s="973" t="str">
        <f>IF(B85="","",COUNTIF(B18:B85,"&lt;&gt;"))</f>
        <v/>
      </c>
      <c r="B85" s="965"/>
      <c r="C85" s="974" t="str">
        <f t="shared" si="26"/>
        <v/>
      </c>
      <c r="D85" s="975" t="str">
        <f t="shared" si="14"/>
        <v/>
      </c>
      <c r="E85" s="976" t="str">
        <f t="shared" si="15"/>
        <v/>
      </c>
      <c r="F85" s="977" t="str">
        <f t="shared" si="16"/>
        <v/>
      </c>
      <c r="G85" s="964" t="str">
        <f>IF(H85="","",COUNTIF(H18:H85,"&lt;&gt;"))</f>
        <v/>
      </c>
      <c r="H85" s="965" t="str" cm="1">
        <f t="array" ref="H85">IF(L85="","",IF(LEN(L85)&lt;=MAX(10,G13),L85,IFERROR(LEFT(L85,LOOKUP(2,1/(MID(L85,ROW(1:500),1)=" ")/(ROW(1:500)&lt;=MAX(10,G13)),ROW(1:500))-1),LEFT(L85,MAX(10,G13)))))</f>
        <v/>
      </c>
      <c r="I85" s="964" t="str">
        <f t="shared" si="17"/>
        <v/>
      </c>
      <c r="J85" s="964" t="str">
        <f t="shared" si="18"/>
        <v/>
      </c>
      <c r="K85" s="964" t="str">
        <f>IF(M84&lt;&gt;"",K84,IF(K84&lt;MAX(A18:A317),K84+1,""))</f>
        <v/>
      </c>
      <c r="L85" s="965" t="str">
        <f>IF(K85="","",IF(M84&lt;&gt;"",M84,INDEX(E18:E317,MATCH(K85,A18:A317,0))))</f>
        <v/>
      </c>
      <c r="M85" s="965" t="str">
        <f t="shared" si="19"/>
        <v/>
      </c>
      <c r="N85" s="965" t="str">
        <f t="shared" si="20"/>
        <v/>
      </c>
      <c r="O85" s="964" t="str">
        <f t="shared" si="21"/>
        <v/>
      </c>
      <c r="P85" s="964" t="str">
        <f t="shared" si="22"/>
        <v/>
      </c>
      <c r="Q85" s="965" t="str">
        <f t="shared" si="23"/>
        <v/>
      </c>
      <c r="R85" s="964" t="str">
        <f>IF(N85="","",IF(COUNTIF(AP18:AP300,TRIM(Q85))&gt;0,"EXCLUSION EXACTE",""))</f>
        <v/>
      </c>
      <c r="S85" s="964" t="str" cm="1">
        <f t="array" ref="S85">IF(N85="","",IF(SUMPRODUCT(--(AP18:AP300&lt;&gt;""),--ISNUMBER(SEARCH(" "&amp;AP18:AP300&amp;" ",Q85)))&gt;0,"BLOQUE MOLLUSQUES",""))</f>
        <v/>
      </c>
      <c r="T85" s="964" t="str" cm="1">
        <f t="array" ref="T85">IF(N85="","",IF(SUMPRODUCT(--(AT18:AT300&lt;&gt;""),--ISNUMBER(SEARCH(" "&amp;AT18:AT300&amp;" ",Q85)))&gt;0,"FORCE MOLLUSQUES",""))</f>
        <v/>
      </c>
      <c r="U85" s="965" t="str">
        <f t="shared" si="24"/>
        <v/>
      </c>
      <c r="V85" s="965" t="str">
        <f t="shared" si="27"/>
        <v/>
      </c>
      <c r="W85" s="964" t="str">
        <f t="shared" si="25"/>
        <v/>
      </c>
      <c r="X85" s="964" t="str" cm="1">
        <f t="array" ref="X85">IF(N85="","",IF(R85&lt;&gt;"","",IF(SUMPRODUCT(--(AN18:AN1500=X17),--(AM18:AM1500&lt;&gt;""),--ISNUMBER(SEARCH(" "&amp;AM18:AM1500&amp;" ",Q85)))&gt;0,X17,"")))</f>
        <v/>
      </c>
      <c r="Y85" s="964" t="str" cm="1">
        <f t="array" ref="Y85">IF(N85="","",IF(R85&lt;&gt;"","",IF(SUMPRODUCT(--(AN18:AN1500=Y17),--(AM18:AM1500&lt;&gt;""),--ISNUMBER(SEARCH(" "&amp;AM18:AM1500&amp;" ",Q85)))&gt;0,Y17,"")))</f>
        <v/>
      </c>
      <c r="Z85" s="964" t="str" cm="1">
        <f t="array" ref="Z85">IF(N85="","",IF(R85&lt;&gt;"","",IF(SUMPRODUCT(--(AN18:AN1500=Z17),--(AM18:AM1500&lt;&gt;""),--ISNUMBER(SEARCH(" "&amp;AM18:AM1500&amp;" ",Q85)))&gt;0,Z17,"")))</f>
        <v/>
      </c>
      <c r="AA85" s="964" t="str" cm="1">
        <f t="array" ref="AA85">IF(N85="","",IF(R85&lt;&gt;"","",IF(SUMPRODUCT(--(AN18:AN1500=AA17),--(AM18:AM1500&lt;&gt;""),--ISNUMBER(SEARCH(" "&amp;AM18:AM1500&amp;" ",Q85)))&gt;0,AA17,"")))</f>
        <v/>
      </c>
      <c r="AB85" s="964" t="str" cm="1">
        <f t="array" ref="AB85">IF(N85="","",IF(R85&lt;&gt;"","",IF(SUMPRODUCT(--(AN18:AN1500=AB17),--(AM18:AM1500&lt;&gt;""),--ISNUMBER(SEARCH(" "&amp;AM18:AM1500&amp;" ",Q85)))&gt;0,AB17,"")))</f>
        <v/>
      </c>
      <c r="AC85" s="964" t="str" cm="1">
        <f t="array" ref="AC85">IF(N85="","",IF(R85&lt;&gt;"","",IF(SUMPRODUCT(--(AN18:AN1500=AC17),--(AM18:AM1500&lt;&gt;""),--ISNUMBER(SEARCH(" "&amp;AM18:AM1500&amp;" ",Q85)))&gt;0,AC17,"")))</f>
        <v/>
      </c>
      <c r="AD85" s="964" t="str" cm="1">
        <f t="array" ref="AD85">IF(N85="","",IF(R85&lt;&gt;"","",IF(SUMPRODUCT(--(AN18:AN1500=AD17),--(AM18:AM1500&lt;&gt;""),--ISNUMBER(SEARCH(" "&amp;AM18:AM1500&amp;" ",Q85)))&gt;0,AD17,"")))</f>
        <v/>
      </c>
      <c r="AE85" s="964" t="str" cm="1">
        <f t="array" ref="AE85">IF(N85="","",IF(R85&lt;&gt;"","",IF(SUMPRODUCT(--(AN18:AN1500=AE17),--(AM18:AM1500&lt;&gt;""),--ISNUMBER(SEARCH(" "&amp;AM18:AM1500&amp;" ",Q85)))&gt;0,AE17,"")))</f>
        <v/>
      </c>
      <c r="AF85" s="964" t="str" cm="1">
        <f t="array" ref="AF85">IF(N85="","",IF(R85&lt;&gt;"","",IF(SUMPRODUCT(--(AN18:AN1500=AF17),--(AM18:AM1500&lt;&gt;""),--ISNUMBER(SEARCH(" "&amp;AM18:AM1500&amp;" ",Q85)))&gt;0,AF17,"")))</f>
        <v/>
      </c>
      <c r="AG85" s="964" t="str" cm="1">
        <f t="array" ref="AG85">IF(N85="","",IF(R85&lt;&gt;"","",IF(SUMPRODUCT(--(AN18:AN1500=AG17),--(AM18:AM1500&lt;&gt;""),--ISNUMBER(SEARCH(" "&amp;AM18:AM1500&amp;" ",Q85)))&gt;0,AG17,"")))</f>
        <v/>
      </c>
      <c r="AH85" s="964" t="str" cm="1">
        <f t="array" ref="AH85">IF(N85="","",IF(R85&lt;&gt;"","",IF(SUMPRODUCT(--(AN18:AN1500=AH17),--(AM18:AM1500&lt;&gt;""),--ISNUMBER(SEARCH(" "&amp;AM18:AM1500&amp;" ",Q85)))&gt;0,AH17,"")))</f>
        <v/>
      </c>
      <c r="AI85" s="964" t="str" cm="1">
        <f t="array" ref="AI85">IF(N85="","",IF(R85&lt;&gt;"","",IF(SUMPRODUCT(--(AN18:AN1500=AI17),--(AM18:AM1500&lt;&gt;""),--ISNUMBER(SEARCH(" "&amp;AM18:AM1500&amp;" ",Q85)))&gt;0,AI17,"")))</f>
        <v/>
      </c>
      <c r="AJ85" s="964" t="str" cm="1">
        <f t="array" ref="AJ85">IF(N85="","",IF(R85&lt;&gt;"","",IF(SUMPRODUCT(--(AN18:AN1500=AJ17),--(AM18:AM1500&lt;&gt;""),--ISNUMBER(SEARCH(" "&amp;AM18:AM1500&amp;" ",Q85)))&gt;0,AJ17,"")))</f>
        <v/>
      </c>
      <c r="AK85" s="964" t="str" cm="1">
        <f t="array" ref="AK85">IF(N85="","",IF(T85&lt;&gt;"",AK17,IF(S85&lt;&gt;"","",IF(R85&lt;&gt;"","",IF(SUMPRODUCT(--(AN18:AN1500=AK17),--(AM18:AM1500&lt;&gt;""),--ISNUMBER(SEARCH(" "&amp;AM18:AM1500&amp;" ",Q85)))&gt;0,AK17,"")))))</f>
        <v/>
      </c>
      <c r="AM85" s="964" t="s">
        <v>2143</v>
      </c>
      <c r="AN85" s="964" t="s">
        <v>1963</v>
      </c>
      <c r="AP85" s="964" t="s">
        <v>2144</v>
      </c>
      <c r="AQ85" s="964" t="s">
        <v>1982</v>
      </c>
      <c r="AR85" s="964" t="s">
        <v>1983</v>
      </c>
      <c r="AT85" s="964"/>
      <c r="AU85" s="964"/>
      <c r="AV85" s="964"/>
      <c r="BN85" s="49">
        <v>1</v>
      </c>
    </row>
    <row r="86" spans="1:66" ht="35.1" customHeight="1">
      <c r="A86" s="957" t="str">
        <f>IF(B86="","",COUNTIF(B18:B86,"&lt;&gt;"))</f>
        <v/>
      </c>
      <c r="B86" s="958"/>
      <c r="C86" s="974" t="str">
        <f t="shared" si="26"/>
        <v/>
      </c>
      <c r="D86" s="975" t="str">
        <f t="shared" si="14"/>
        <v/>
      </c>
      <c r="E86" s="961" t="str">
        <f t="shared" si="15"/>
        <v/>
      </c>
      <c r="F86" s="962" t="str">
        <f t="shared" si="16"/>
        <v/>
      </c>
      <c r="G86" s="963" t="str">
        <f>IF(H86="","",COUNTIF(H18:H86,"&lt;&gt;"))</f>
        <v/>
      </c>
      <c r="H86" s="958" t="str" cm="1">
        <f t="array" ref="H86">IF(L86="","",IF(LEN(L86)&lt;=MAX(10,G13),L86,IFERROR(LEFT(L86,LOOKUP(2,1/(MID(L86,ROW(1:500),1)=" ")/(ROW(1:500)&lt;=MAX(10,G13)),ROW(1:500))-1),LEFT(L86,MAX(10,G13)))))</f>
        <v/>
      </c>
      <c r="I86" s="963" t="str">
        <f t="shared" si="17"/>
        <v/>
      </c>
      <c r="J86" s="963" t="str">
        <f t="shared" si="18"/>
        <v/>
      </c>
      <c r="K86" s="964" t="str">
        <f>IF(M85&lt;&gt;"",K85,IF(K85&lt;MAX(A18:A317),K85+1,""))</f>
        <v/>
      </c>
      <c r="L86" s="965" t="str">
        <f>IF(K86="","",IF(M85&lt;&gt;"",M85,INDEX(E18:E317,MATCH(K86,A18:A317,0))))</f>
        <v/>
      </c>
      <c r="M86" s="965" t="str">
        <f t="shared" si="19"/>
        <v/>
      </c>
      <c r="N86" s="966" t="str">
        <f t="shared" si="20"/>
        <v/>
      </c>
      <c r="O86" s="967" t="str">
        <f t="shared" si="21"/>
        <v/>
      </c>
      <c r="P86" s="967" t="str">
        <f t="shared" si="22"/>
        <v/>
      </c>
      <c r="Q86" s="966" t="str">
        <f t="shared" si="23"/>
        <v/>
      </c>
      <c r="R86" s="967" t="str">
        <f>IF(N86="","",IF(COUNTIF(AP18:AP300,TRIM(Q86))&gt;0,"EXCLUSION EXACTE",""))</f>
        <v/>
      </c>
      <c r="S86" s="967" t="str" cm="1">
        <f t="array" ref="S86">IF(N86="","",IF(SUMPRODUCT(--(AP18:AP300&lt;&gt;""),--ISNUMBER(SEARCH(" "&amp;AP18:AP300&amp;" ",Q86)))&gt;0,"BLOQUE MOLLUSQUES",""))</f>
        <v/>
      </c>
      <c r="T86" s="967" t="str" cm="1">
        <f t="array" ref="T86">IF(N86="","",IF(SUMPRODUCT(--(AT18:AT300&lt;&gt;""),--ISNUMBER(SEARCH(" "&amp;AT18:AT300&amp;" ",Q86)))&gt;0,"FORCE MOLLUSQUES",""))</f>
        <v/>
      </c>
      <c r="U86" s="966" t="str">
        <f t="shared" si="24"/>
        <v/>
      </c>
      <c r="V86" s="966" t="str">
        <f t="shared" si="27"/>
        <v/>
      </c>
      <c r="W86" s="967" t="str">
        <f t="shared" si="25"/>
        <v/>
      </c>
      <c r="X86" s="967" t="str" cm="1">
        <f t="array" ref="X86">IF(N86="","",IF(R86&lt;&gt;"","",IF(SUMPRODUCT(--(AN18:AN1500=X17),--(AM18:AM1500&lt;&gt;""),--ISNUMBER(SEARCH(" "&amp;AM18:AM1500&amp;" ",Q86)))&gt;0,X17,"")))</f>
        <v/>
      </c>
      <c r="Y86" s="967" t="str" cm="1">
        <f t="array" ref="Y86">IF(N86="","",IF(R86&lt;&gt;"","",IF(SUMPRODUCT(--(AN18:AN1500=Y17),--(AM18:AM1500&lt;&gt;""),--ISNUMBER(SEARCH(" "&amp;AM18:AM1500&amp;" ",Q86)))&gt;0,Y17,"")))</f>
        <v/>
      </c>
      <c r="Z86" s="967" t="str" cm="1">
        <f t="array" ref="Z86">IF(N86="","",IF(R86&lt;&gt;"","",IF(SUMPRODUCT(--(AN18:AN1500=Z17),--(AM18:AM1500&lt;&gt;""),--ISNUMBER(SEARCH(" "&amp;AM18:AM1500&amp;" ",Q86)))&gt;0,Z17,"")))</f>
        <v/>
      </c>
      <c r="AA86" s="967" t="str" cm="1">
        <f t="array" ref="AA86">IF(N86="","",IF(R86&lt;&gt;"","",IF(SUMPRODUCT(--(AN18:AN1500=AA17),--(AM18:AM1500&lt;&gt;""),--ISNUMBER(SEARCH(" "&amp;AM18:AM1500&amp;" ",Q86)))&gt;0,AA17,"")))</f>
        <v/>
      </c>
      <c r="AB86" s="967" t="str" cm="1">
        <f t="array" ref="AB86">IF(N86="","",IF(R86&lt;&gt;"","",IF(SUMPRODUCT(--(AN18:AN1500=AB17),--(AM18:AM1500&lt;&gt;""),--ISNUMBER(SEARCH(" "&amp;AM18:AM1500&amp;" ",Q86)))&gt;0,AB17,"")))</f>
        <v/>
      </c>
      <c r="AC86" s="967" t="str" cm="1">
        <f t="array" ref="AC86">IF(N86="","",IF(R86&lt;&gt;"","",IF(SUMPRODUCT(--(AN18:AN1500=AC17),--(AM18:AM1500&lt;&gt;""),--ISNUMBER(SEARCH(" "&amp;AM18:AM1500&amp;" ",Q86)))&gt;0,AC17,"")))</f>
        <v/>
      </c>
      <c r="AD86" s="967" t="str" cm="1">
        <f t="array" ref="AD86">IF(N86="","",IF(R86&lt;&gt;"","",IF(SUMPRODUCT(--(AN18:AN1500=AD17),--(AM18:AM1500&lt;&gt;""),--ISNUMBER(SEARCH(" "&amp;AM18:AM1500&amp;" ",Q86)))&gt;0,AD17,"")))</f>
        <v/>
      </c>
      <c r="AE86" s="967" t="str" cm="1">
        <f t="array" ref="AE86">IF(N86="","",IF(R86&lt;&gt;"","",IF(SUMPRODUCT(--(AN18:AN1500=AE17),--(AM18:AM1500&lt;&gt;""),--ISNUMBER(SEARCH(" "&amp;AM18:AM1500&amp;" ",Q86)))&gt;0,AE17,"")))</f>
        <v/>
      </c>
      <c r="AF86" s="967" t="str" cm="1">
        <f t="array" ref="AF86">IF(N86="","",IF(R86&lt;&gt;"","",IF(SUMPRODUCT(--(AN18:AN1500=AF17),--(AM18:AM1500&lt;&gt;""),--ISNUMBER(SEARCH(" "&amp;AM18:AM1500&amp;" ",Q86)))&gt;0,AF17,"")))</f>
        <v/>
      </c>
      <c r="AG86" s="967" t="str" cm="1">
        <f t="array" ref="AG86">IF(N86="","",IF(R86&lt;&gt;"","",IF(SUMPRODUCT(--(AN18:AN1500=AG17),--(AM18:AM1500&lt;&gt;""),--ISNUMBER(SEARCH(" "&amp;AM18:AM1500&amp;" ",Q86)))&gt;0,AG17,"")))</f>
        <v/>
      </c>
      <c r="AH86" s="967" t="str" cm="1">
        <f t="array" ref="AH86">IF(N86="","",IF(R86&lt;&gt;"","",IF(SUMPRODUCT(--(AN18:AN1500=AH17),--(AM18:AM1500&lt;&gt;""),--ISNUMBER(SEARCH(" "&amp;AM18:AM1500&amp;" ",Q86)))&gt;0,AH17,"")))</f>
        <v/>
      </c>
      <c r="AI86" s="967" t="str" cm="1">
        <f t="array" ref="AI86">IF(N86="","",IF(R86&lt;&gt;"","",IF(SUMPRODUCT(--(AN18:AN1500=AI17),--(AM18:AM1500&lt;&gt;""),--ISNUMBER(SEARCH(" "&amp;AM18:AM1500&amp;" ",Q86)))&gt;0,AI17,"")))</f>
        <v/>
      </c>
      <c r="AJ86" s="967" t="str" cm="1">
        <f t="array" ref="AJ86">IF(N86="","",IF(R86&lt;&gt;"","",IF(SUMPRODUCT(--(AN18:AN1500=AJ17),--(AM18:AM1500&lt;&gt;""),--ISNUMBER(SEARCH(" "&amp;AM18:AM1500&amp;" ",Q86)))&gt;0,AJ17,"")))</f>
        <v/>
      </c>
      <c r="AK86" s="967" t="str" cm="1">
        <f t="array" ref="AK86">IF(N86="","",IF(T86&lt;&gt;"",AK17,IF(S86&lt;&gt;"","",IF(R86&lt;&gt;"","",IF(SUMPRODUCT(--(AN18:AN1500=AK17),--(AM18:AM1500&lt;&gt;""),--ISNUMBER(SEARCH(" "&amp;AM18:AM1500&amp;" ",Q86)))&gt;0,AK17,"")))))</f>
        <v/>
      </c>
      <c r="AM86" s="968" t="s">
        <v>2145</v>
      </c>
      <c r="AN86" s="968" t="s">
        <v>1963</v>
      </c>
      <c r="AP86" s="969" t="s">
        <v>2146</v>
      </c>
      <c r="AQ86" s="969" t="s">
        <v>1982</v>
      </c>
      <c r="AR86" s="969" t="s">
        <v>1983</v>
      </c>
      <c r="AT86" s="964"/>
      <c r="AU86" s="964"/>
      <c r="AV86" s="964"/>
      <c r="BN86" s="49">
        <v>1</v>
      </c>
    </row>
    <row r="87" spans="1:66" ht="35.1" customHeight="1">
      <c r="A87" s="973" t="str">
        <f>IF(B87="","",COUNTIF(B18:B87,"&lt;&gt;"))</f>
        <v/>
      </c>
      <c r="B87" s="965"/>
      <c r="C87" s="974" t="str">
        <f t="shared" si="26"/>
        <v/>
      </c>
      <c r="D87" s="975" t="str">
        <f t="shared" si="14"/>
        <v/>
      </c>
      <c r="E87" s="976" t="str">
        <f t="shared" si="15"/>
        <v/>
      </c>
      <c r="F87" s="977" t="str">
        <f t="shared" si="16"/>
        <v/>
      </c>
      <c r="G87" s="964" t="str">
        <f>IF(H87="","",COUNTIF(H18:H87,"&lt;&gt;"))</f>
        <v/>
      </c>
      <c r="H87" s="965" t="str" cm="1">
        <f t="array" ref="H87">IF(L87="","",IF(LEN(L87)&lt;=MAX(10,G13),L87,IFERROR(LEFT(L87,LOOKUP(2,1/(MID(L87,ROW(1:500),1)=" ")/(ROW(1:500)&lt;=MAX(10,G13)),ROW(1:500))-1),LEFT(L87,MAX(10,G13)))))</f>
        <v/>
      </c>
      <c r="I87" s="964" t="str">
        <f t="shared" si="17"/>
        <v/>
      </c>
      <c r="J87" s="964" t="str">
        <f t="shared" si="18"/>
        <v/>
      </c>
      <c r="K87" s="964" t="str">
        <f>IF(M86&lt;&gt;"",K86,IF(K86&lt;MAX(A18:A317),K86+1,""))</f>
        <v/>
      </c>
      <c r="L87" s="965" t="str">
        <f>IF(K87="","",IF(M86&lt;&gt;"",M86,INDEX(E18:E317,MATCH(K87,A18:A317,0))))</f>
        <v/>
      </c>
      <c r="M87" s="965" t="str">
        <f t="shared" si="19"/>
        <v/>
      </c>
      <c r="N87" s="965" t="str">
        <f t="shared" si="20"/>
        <v/>
      </c>
      <c r="O87" s="964" t="str">
        <f t="shared" si="21"/>
        <v/>
      </c>
      <c r="P87" s="964" t="str">
        <f t="shared" si="22"/>
        <v/>
      </c>
      <c r="Q87" s="965" t="str">
        <f t="shared" si="23"/>
        <v/>
      </c>
      <c r="R87" s="964" t="str">
        <f>IF(N87="","",IF(COUNTIF(AP18:AP300,TRIM(Q87))&gt;0,"EXCLUSION EXACTE",""))</f>
        <v/>
      </c>
      <c r="S87" s="964" t="str" cm="1">
        <f t="array" ref="S87">IF(N87="","",IF(SUMPRODUCT(--(AP18:AP300&lt;&gt;""),--ISNUMBER(SEARCH(" "&amp;AP18:AP300&amp;" ",Q87)))&gt;0,"BLOQUE MOLLUSQUES",""))</f>
        <v/>
      </c>
      <c r="T87" s="964" t="str" cm="1">
        <f t="array" ref="T87">IF(N87="","",IF(SUMPRODUCT(--(AT18:AT300&lt;&gt;""),--ISNUMBER(SEARCH(" "&amp;AT18:AT300&amp;" ",Q87)))&gt;0,"FORCE MOLLUSQUES",""))</f>
        <v/>
      </c>
      <c r="U87" s="965" t="str">
        <f t="shared" si="24"/>
        <v/>
      </c>
      <c r="V87" s="965" t="str">
        <f t="shared" si="27"/>
        <v/>
      </c>
      <c r="W87" s="964" t="str">
        <f t="shared" si="25"/>
        <v/>
      </c>
      <c r="X87" s="964" t="str" cm="1">
        <f t="array" ref="X87">IF(N87="","",IF(R87&lt;&gt;"","",IF(SUMPRODUCT(--(AN18:AN1500=X17),--(AM18:AM1500&lt;&gt;""),--ISNUMBER(SEARCH(" "&amp;AM18:AM1500&amp;" ",Q87)))&gt;0,X17,"")))</f>
        <v/>
      </c>
      <c r="Y87" s="964" t="str" cm="1">
        <f t="array" ref="Y87">IF(N87="","",IF(R87&lt;&gt;"","",IF(SUMPRODUCT(--(AN18:AN1500=Y17),--(AM18:AM1500&lt;&gt;""),--ISNUMBER(SEARCH(" "&amp;AM18:AM1500&amp;" ",Q87)))&gt;0,Y17,"")))</f>
        <v/>
      </c>
      <c r="Z87" s="964" t="str" cm="1">
        <f t="array" ref="Z87">IF(N87="","",IF(R87&lt;&gt;"","",IF(SUMPRODUCT(--(AN18:AN1500=Z17),--(AM18:AM1500&lt;&gt;""),--ISNUMBER(SEARCH(" "&amp;AM18:AM1500&amp;" ",Q87)))&gt;0,Z17,"")))</f>
        <v/>
      </c>
      <c r="AA87" s="964" t="str" cm="1">
        <f t="array" ref="AA87">IF(N87="","",IF(R87&lt;&gt;"","",IF(SUMPRODUCT(--(AN18:AN1500=AA17),--(AM18:AM1500&lt;&gt;""),--ISNUMBER(SEARCH(" "&amp;AM18:AM1500&amp;" ",Q87)))&gt;0,AA17,"")))</f>
        <v/>
      </c>
      <c r="AB87" s="964" t="str" cm="1">
        <f t="array" ref="AB87">IF(N87="","",IF(R87&lt;&gt;"","",IF(SUMPRODUCT(--(AN18:AN1500=AB17),--(AM18:AM1500&lt;&gt;""),--ISNUMBER(SEARCH(" "&amp;AM18:AM1500&amp;" ",Q87)))&gt;0,AB17,"")))</f>
        <v/>
      </c>
      <c r="AC87" s="964" t="str" cm="1">
        <f t="array" ref="AC87">IF(N87="","",IF(R87&lt;&gt;"","",IF(SUMPRODUCT(--(AN18:AN1500=AC17),--(AM18:AM1500&lt;&gt;""),--ISNUMBER(SEARCH(" "&amp;AM18:AM1500&amp;" ",Q87)))&gt;0,AC17,"")))</f>
        <v/>
      </c>
      <c r="AD87" s="964" t="str" cm="1">
        <f t="array" ref="AD87">IF(N87="","",IF(R87&lt;&gt;"","",IF(SUMPRODUCT(--(AN18:AN1500=AD17),--(AM18:AM1500&lt;&gt;""),--ISNUMBER(SEARCH(" "&amp;AM18:AM1500&amp;" ",Q87)))&gt;0,AD17,"")))</f>
        <v/>
      </c>
      <c r="AE87" s="964" t="str" cm="1">
        <f t="array" ref="AE87">IF(N87="","",IF(R87&lt;&gt;"","",IF(SUMPRODUCT(--(AN18:AN1500=AE17),--(AM18:AM1500&lt;&gt;""),--ISNUMBER(SEARCH(" "&amp;AM18:AM1500&amp;" ",Q87)))&gt;0,AE17,"")))</f>
        <v/>
      </c>
      <c r="AF87" s="964" t="str" cm="1">
        <f t="array" ref="AF87">IF(N87="","",IF(R87&lt;&gt;"","",IF(SUMPRODUCT(--(AN18:AN1500=AF17),--(AM18:AM1500&lt;&gt;""),--ISNUMBER(SEARCH(" "&amp;AM18:AM1500&amp;" ",Q87)))&gt;0,AF17,"")))</f>
        <v/>
      </c>
      <c r="AG87" s="964" t="str" cm="1">
        <f t="array" ref="AG87">IF(N87="","",IF(R87&lt;&gt;"","",IF(SUMPRODUCT(--(AN18:AN1500=AG17),--(AM18:AM1500&lt;&gt;""),--ISNUMBER(SEARCH(" "&amp;AM18:AM1500&amp;" ",Q87)))&gt;0,AG17,"")))</f>
        <v/>
      </c>
      <c r="AH87" s="964" t="str" cm="1">
        <f t="array" ref="AH87">IF(N87="","",IF(R87&lt;&gt;"","",IF(SUMPRODUCT(--(AN18:AN1500=AH17),--(AM18:AM1500&lt;&gt;""),--ISNUMBER(SEARCH(" "&amp;AM18:AM1500&amp;" ",Q87)))&gt;0,AH17,"")))</f>
        <v/>
      </c>
      <c r="AI87" s="964" t="str" cm="1">
        <f t="array" ref="AI87">IF(N87="","",IF(R87&lt;&gt;"","",IF(SUMPRODUCT(--(AN18:AN1500=AI17),--(AM18:AM1500&lt;&gt;""),--ISNUMBER(SEARCH(" "&amp;AM18:AM1500&amp;" ",Q87)))&gt;0,AI17,"")))</f>
        <v/>
      </c>
      <c r="AJ87" s="964" t="str" cm="1">
        <f t="array" ref="AJ87">IF(N87="","",IF(R87&lt;&gt;"","",IF(SUMPRODUCT(--(AN18:AN1500=AJ17),--(AM18:AM1500&lt;&gt;""),--ISNUMBER(SEARCH(" "&amp;AM18:AM1500&amp;" ",Q87)))&gt;0,AJ17,"")))</f>
        <v/>
      </c>
      <c r="AK87" s="964" t="str" cm="1">
        <f t="array" ref="AK87">IF(N87="","",IF(T87&lt;&gt;"",AK17,IF(S87&lt;&gt;"","",IF(R87&lt;&gt;"","",IF(SUMPRODUCT(--(AN18:AN1500=AK17),--(AM18:AM1500&lt;&gt;""),--ISNUMBER(SEARCH(" "&amp;AM18:AM1500&amp;" ",Q87)))&gt;0,AK17,"")))))</f>
        <v/>
      </c>
      <c r="AM87" s="964" t="s">
        <v>2147</v>
      </c>
      <c r="AN87" s="964" t="s">
        <v>1963</v>
      </c>
      <c r="AP87" s="964" t="s">
        <v>2148</v>
      </c>
      <c r="AQ87" s="964" t="s">
        <v>1982</v>
      </c>
      <c r="AR87" s="964" t="s">
        <v>1983</v>
      </c>
      <c r="AT87" s="964"/>
      <c r="AU87" s="964"/>
      <c r="AV87" s="964"/>
      <c r="BN87" s="49">
        <v>1</v>
      </c>
    </row>
    <row r="88" spans="1:66" ht="35.1" customHeight="1">
      <c r="A88" s="957" t="str">
        <f>IF(B88="","",COUNTIF(B18:B88,"&lt;&gt;"))</f>
        <v/>
      </c>
      <c r="B88" s="958"/>
      <c r="C88" s="974" t="str">
        <f t="shared" si="26"/>
        <v/>
      </c>
      <c r="D88" s="975" t="str">
        <f t="shared" si="14"/>
        <v/>
      </c>
      <c r="E88" s="961" t="str">
        <f t="shared" si="15"/>
        <v/>
      </c>
      <c r="F88" s="962" t="str">
        <f t="shared" si="16"/>
        <v/>
      </c>
      <c r="G88" s="963" t="str">
        <f>IF(H88="","",COUNTIF(H18:H88,"&lt;&gt;"))</f>
        <v/>
      </c>
      <c r="H88" s="958" t="str" cm="1">
        <f t="array" ref="H88">IF(L88="","",IF(LEN(L88)&lt;=MAX(10,G13),L88,IFERROR(LEFT(L88,LOOKUP(2,1/(MID(L88,ROW(1:500),1)=" ")/(ROW(1:500)&lt;=MAX(10,G13)),ROW(1:500))-1),LEFT(L88,MAX(10,G13)))))</f>
        <v/>
      </c>
      <c r="I88" s="963" t="str">
        <f t="shared" si="17"/>
        <v/>
      </c>
      <c r="J88" s="963" t="str">
        <f t="shared" si="18"/>
        <v/>
      </c>
      <c r="K88" s="964" t="str">
        <f>IF(M87&lt;&gt;"",K87,IF(K87&lt;MAX(A18:A317),K87+1,""))</f>
        <v/>
      </c>
      <c r="L88" s="965" t="str">
        <f>IF(K88="","",IF(M87&lt;&gt;"",M87,INDEX(E18:E317,MATCH(K88,A18:A317,0))))</f>
        <v/>
      </c>
      <c r="M88" s="965" t="str">
        <f t="shared" si="19"/>
        <v/>
      </c>
      <c r="N88" s="966" t="str">
        <f t="shared" si="20"/>
        <v/>
      </c>
      <c r="O88" s="967" t="str">
        <f t="shared" si="21"/>
        <v/>
      </c>
      <c r="P88" s="967" t="str">
        <f t="shared" si="22"/>
        <v/>
      </c>
      <c r="Q88" s="966" t="str">
        <f t="shared" si="23"/>
        <v/>
      </c>
      <c r="R88" s="967" t="str">
        <f>IF(N88="","",IF(COUNTIF(AP18:AP300,TRIM(Q88))&gt;0,"EXCLUSION EXACTE",""))</f>
        <v/>
      </c>
      <c r="S88" s="967" t="str" cm="1">
        <f t="array" ref="S88">IF(N88="","",IF(SUMPRODUCT(--(AP18:AP300&lt;&gt;""),--ISNUMBER(SEARCH(" "&amp;AP18:AP300&amp;" ",Q88)))&gt;0,"BLOQUE MOLLUSQUES",""))</f>
        <v/>
      </c>
      <c r="T88" s="967" t="str" cm="1">
        <f t="array" ref="T88">IF(N88="","",IF(SUMPRODUCT(--(AT18:AT300&lt;&gt;""),--ISNUMBER(SEARCH(" "&amp;AT18:AT300&amp;" ",Q88)))&gt;0,"FORCE MOLLUSQUES",""))</f>
        <v/>
      </c>
      <c r="U88" s="966" t="str">
        <f t="shared" si="24"/>
        <v/>
      </c>
      <c r="V88" s="966" t="str">
        <f t="shared" si="27"/>
        <v/>
      </c>
      <c r="W88" s="967" t="str">
        <f t="shared" si="25"/>
        <v/>
      </c>
      <c r="X88" s="967" t="str" cm="1">
        <f t="array" ref="X88">IF(N88="","",IF(R88&lt;&gt;"","",IF(SUMPRODUCT(--(AN18:AN1500=X17),--(AM18:AM1500&lt;&gt;""),--ISNUMBER(SEARCH(" "&amp;AM18:AM1500&amp;" ",Q88)))&gt;0,X17,"")))</f>
        <v/>
      </c>
      <c r="Y88" s="967" t="str" cm="1">
        <f t="array" ref="Y88">IF(N88="","",IF(R88&lt;&gt;"","",IF(SUMPRODUCT(--(AN18:AN1500=Y17),--(AM18:AM1500&lt;&gt;""),--ISNUMBER(SEARCH(" "&amp;AM18:AM1500&amp;" ",Q88)))&gt;0,Y17,"")))</f>
        <v/>
      </c>
      <c r="Z88" s="967" t="str" cm="1">
        <f t="array" ref="Z88">IF(N88="","",IF(R88&lt;&gt;"","",IF(SUMPRODUCT(--(AN18:AN1500=Z17),--(AM18:AM1500&lt;&gt;""),--ISNUMBER(SEARCH(" "&amp;AM18:AM1500&amp;" ",Q88)))&gt;0,Z17,"")))</f>
        <v/>
      </c>
      <c r="AA88" s="967" t="str" cm="1">
        <f t="array" ref="AA88">IF(N88="","",IF(R88&lt;&gt;"","",IF(SUMPRODUCT(--(AN18:AN1500=AA17),--(AM18:AM1500&lt;&gt;""),--ISNUMBER(SEARCH(" "&amp;AM18:AM1500&amp;" ",Q88)))&gt;0,AA17,"")))</f>
        <v/>
      </c>
      <c r="AB88" s="967" t="str" cm="1">
        <f t="array" ref="AB88">IF(N88="","",IF(R88&lt;&gt;"","",IF(SUMPRODUCT(--(AN18:AN1500=AB17),--(AM18:AM1500&lt;&gt;""),--ISNUMBER(SEARCH(" "&amp;AM18:AM1500&amp;" ",Q88)))&gt;0,AB17,"")))</f>
        <v/>
      </c>
      <c r="AC88" s="967" t="str" cm="1">
        <f t="array" ref="AC88">IF(N88="","",IF(R88&lt;&gt;"","",IF(SUMPRODUCT(--(AN18:AN1500=AC17),--(AM18:AM1500&lt;&gt;""),--ISNUMBER(SEARCH(" "&amp;AM18:AM1500&amp;" ",Q88)))&gt;0,AC17,"")))</f>
        <v/>
      </c>
      <c r="AD88" s="967" t="str" cm="1">
        <f t="array" ref="AD88">IF(N88="","",IF(R88&lt;&gt;"","",IF(SUMPRODUCT(--(AN18:AN1500=AD17),--(AM18:AM1500&lt;&gt;""),--ISNUMBER(SEARCH(" "&amp;AM18:AM1500&amp;" ",Q88)))&gt;0,AD17,"")))</f>
        <v/>
      </c>
      <c r="AE88" s="967" t="str" cm="1">
        <f t="array" ref="AE88">IF(N88="","",IF(R88&lt;&gt;"","",IF(SUMPRODUCT(--(AN18:AN1500=AE17),--(AM18:AM1500&lt;&gt;""),--ISNUMBER(SEARCH(" "&amp;AM18:AM1500&amp;" ",Q88)))&gt;0,AE17,"")))</f>
        <v/>
      </c>
      <c r="AF88" s="967" t="str" cm="1">
        <f t="array" ref="AF88">IF(N88="","",IF(R88&lt;&gt;"","",IF(SUMPRODUCT(--(AN18:AN1500=AF17),--(AM18:AM1500&lt;&gt;""),--ISNUMBER(SEARCH(" "&amp;AM18:AM1500&amp;" ",Q88)))&gt;0,AF17,"")))</f>
        <v/>
      </c>
      <c r="AG88" s="967" t="str" cm="1">
        <f t="array" ref="AG88">IF(N88="","",IF(R88&lt;&gt;"","",IF(SUMPRODUCT(--(AN18:AN1500=AG17),--(AM18:AM1500&lt;&gt;""),--ISNUMBER(SEARCH(" "&amp;AM18:AM1500&amp;" ",Q88)))&gt;0,AG17,"")))</f>
        <v/>
      </c>
      <c r="AH88" s="967" t="str" cm="1">
        <f t="array" ref="AH88">IF(N88="","",IF(R88&lt;&gt;"","",IF(SUMPRODUCT(--(AN18:AN1500=AH17),--(AM18:AM1500&lt;&gt;""),--ISNUMBER(SEARCH(" "&amp;AM18:AM1500&amp;" ",Q88)))&gt;0,AH17,"")))</f>
        <v/>
      </c>
      <c r="AI88" s="967" t="str" cm="1">
        <f t="array" ref="AI88">IF(N88="","",IF(R88&lt;&gt;"","",IF(SUMPRODUCT(--(AN18:AN1500=AI17),--(AM18:AM1500&lt;&gt;""),--ISNUMBER(SEARCH(" "&amp;AM18:AM1500&amp;" ",Q88)))&gt;0,AI17,"")))</f>
        <v/>
      </c>
      <c r="AJ88" s="967" t="str" cm="1">
        <f t="array" ref="AJ88">IF(N88="","",IF(R88&lt;&gt;"","",IF(SUMPRODUCT(--(AN18:AN1500=AJ17),--(AM18:AM1500&lt;&gt;""),--ISNUMBER(SEARCH(" "&amp;AM18:AM1500&amp;" ",Q88)))&gt;0,AJ17,"")))</f>
        <v/>
      </c>
      <c r="AK88" s="967" t="str" cm="1">
        <f t="array" ref="AK88">IF(N88="","",IF(T88&lt;&gt;"",AK17,IF(S88&lt;&gt;"","",IF(R88&lt;&gt;"","",IF(SUMPRODUCT(--(AN18:AN1500=AK17),--(AM18:AM1500&lt;&gt;""),--ISNUMBER(SEARCH(" "&amp;AM18:AM1500&amp;" ",Q88)))&gt;0,AK17,"")))))</f>
        <v/>
      </c>
      <c r="AM88" s="968" t="s">
        <v>2149</v>
      </c>
      <c r="AN88" s="968" t="s">
        <v>1963</v>
      </c>
      <c r="AP88" s="969" t="s">
        <v>2150</v>
      </c>
      <c r="AQ88" s="969" t="s">
        <v>1982</v>
      </c>
      <c r="AR88" s="969" t="s">
        <v>1983</v>
      </c>
      <c r="AT88" s="964"/>
      <c r="AU88" s="964"/>
      <c r="AV88" s="964"/>
      <c r="BN88" s="49">
        <v>1</v>
      </c>
    </row>
    <row r="89" spans="1:66" ht="35.1" customHeight="1">
      <c r="A89" s="973" t="str">
        <f>IF(B89="","",COUNTIF(B18:B89,"&lt;&gt;"))</f>
        <v/>
      </c>
      <c r="B89" s="965"/>
      <c r="C89" s="974" t="str">
        <f t="shared" si="26"/>
        <v/>
      </c>
      <c r="D89" s="975" t="str">
        <f t="shared" si="14"/>
        <v/>
      </c>
      <c r="E89" s="976" t="str">
        <f t="shared" si="15"/>
        <v/>
      </c>
      <c r="F89" s="977" t="str">
        <f t="shared" si="16"/>
        <v/>
      </c>
      <c r="G89" s="964" t="str">
        <f>IF(H89="","",COUNTIF(H18:H89,"&lt;&gt;"))</f>
        <v/>
      </c>
      <c r="H89" s="965" t="str" cm="1">
        <f t="array" ref="H89">IF(L89="","",IF(LEN(L89)&lt;=MAX(10,G13),L89,IFERROR(LEFT(L89,LOOKUP(2,1/(MID(L89,ROW(1:500),1)=" ")/(ROW(1:500)&lt;=MAX(10,G13)),ROW(1:500))-1),LEFT(L89,MAX(10,G13)))))</f>
        <v/>
      </c>
      <c r="I89" s="964" t="str">
        <f t="shared" si="17"/>
        <v/>
      </c>
      <c r="J89" s="964" t="str">
        <f t="shared" si="18"/>
        <v/>
      </c>
      <c r="K89" s="964" t="str">
        <f>IF(M88&lt;&gt;"",K88,IF(K88&lt;MAX(A18:A317),K88+1,""))</f>
        <v/>
      </c>
      <c r="L89" s="965" t="str">
        <f>IF(K89="","",IF(M88&lt;&gt;"",M88,INDEX(E18:E317,MATCH(K89,A18:A317,0))))</f>
        <v/>
      </c>
      <c r="M89" s="965" t="str">
        <f t="shared" si="19"/>
        <v/>
      </c>
      <c r="N89" s="965" t="str">
        <f t="shared" si="20"/>
        <v/>
      </c>
      <c r="O89" s="964" t="str">
        <f t="shared" si="21"/>
        <v/>
      </c>
      <c r="P89" s="964" t="str">
        <f t="shared" si="22"/>
        <v/>
      </c>
      <c r="Q89" s="965" t="str">
        <f t="shared" si="23"/>
        <v/>
      </c>
      <c r="R89" s="964" t="str">
        <f>IF(N89="","",IF(COUNTIF(AP18:AP300,TRIM(Q89))&gt;0,"EXCLUSION EXACTE",""))</f>
        <v/>
      </c>
      <c r="S89" s="964" t="str" cm="1">
        <f t="array" ref="S89">IF(N89="","",IF(SUMPRODUCT(--(AP18:AP300&lt;&gt;""),--ISNUMBER(SEARCH(" "&amp;AP18:AP300&amp;" ",Q89)))&gt;0,"BLOQUE MOLLUSQUES",""))</f>
        <v/>
      </c>
      <c r="T89" s="964" t="str" cm="1">
        <f t="array" ref="T89">IF(N89="","",IF(SUMPRODUCT(--(AT18:AT300&lt;&gt;""),--ISNUMBER(SEARCH(" "&amp;AT18:AT300&amp;" ",Q89)))&gt;0,"FORCE MOLLUSQUES",""))</f>
        <v/>
      </c>
      <c r="U89" s="965" t="str">
        <f t="shared" si="24"/>
        <v/>
      </c>
      <c r="V89" s="965" t="str">
        <f t="shared" si="27"/>
        <v/>
      </c>
      <c r="W89" s="964" t="str">
        <f t="shared" si="25"/>
        <v/>
      </c>
      <c r="X89" s="964" t="str" cm="1">
        <f t="array" ref="X89">IF(N89="","",IF(R89&lt;&gt;"","",IF(SUMPRODUCT(--(AN18:AN1500=X17),--(AM18:AM1500&lt;&gt;""),--ISNUMBER(SEARCH(" "&amp;AM18:AM1500&amp;" ",Q89)))&gt;0,X17,"")))</f>
        <v/>
      </c>
      <c r="Y89" s="964" t="str" cm="1">
        <f t="array" ref="Y89">IF(N89="","",IF(R89&lt;&gt;"","",IF(SUMPRODUCT(--(AN18:AN1500=Y17),--(AM18:AM1500&lt;&gt;""),--ISNUMBER(SEARCH(" "&amp;AM18:AM1500&amp;" ",Q89)))&gt;0,Y17,"")))</f>
        <v/>
      </c>
      <c r="Z89" s="964" t="str" cm="1">
        <f t="array" ref="Z89">IF(N89="","",IF(R89&lt;&gt;"","",IF(SUMPRODUCT(--(AN18:AN1500=Z17),--(AM18:AM1500&lt;&gt;""),--ISNUMBER(SEARCH(" "&amp;AM18:AM1500&amp;" ",Q89)))&gt;0,Z17,"")))</f>
        <v/>
      </c>
      <c r="AA89" s="964" t="str" cm="1">
        <f t="array" ref="AA89">IF(N89="","",IF(R89&lt;&gt;"","",IF(SUMPRODUCT(--(AN18:AN1500=AA17),--(AM18:AM1500&lt;&gt;""),--ISNUMBER(SEARCH(" "&amp;AM18:AM1500&amp;" ",Q89)))&gt;0,AA17,"")))</f>
        <v/>
      </c>
      <c r="AB89" s="964" t="str" cm="1">
        <f t="array" ref="AB89">IF(N89="","",IF(R89&lt;&gt;"","",IF(SUMPRODUCT(--(AN18:AN1500=AB17),--(AM18:AM1500&lt;&gt;""),--ISNUMBER(SEARCH(" "&amp;AM18:AM1500&amp;" ",Q89)))&gt;0,AB17,"")))</f>
        <v/>
      </c>
      <c r="AC89" s="964" t="str" cm="1">
        <f t="array" ref="AC89">IF(N89="","",IF(R89&lt;&gt;"","",IF(SUMPRODUCT(--(AN18:AN1500=AC17),--(AM18:AM1500&lt;&gt;""),--ISNUMBER(SEARCH(" "&amp;AM18:AM1500&amp;" ",Q89)))&gt;0,AC17,"")))</f>
        <v/>
      </c>
      <c r="AD89" s="964" t="str" cm="1">
        <f t="array" ref="AD89">IF(N89="","",IF(R89&lt;&gt;"","",IF(SUMPRODUCT(--(AN18:AN1500=AD17),--(AM18:AM1500&lt;&gt;""),--ISNUMBER(SEARCH(" "&amp;AM18:AM1500&amp;" ",Q89)))&gt;0,AD17,"")))</f>
        <v/>
      </c>
      <c r="AE89" s="964" t="str" cm="1">
        <f t="array" ref="AE89">IF(N89="","",IF(R89&lt;&gt;"","",IF(SUMPRODUCT(--(AN18:AN1500=AE17),--(AM18:AM1500&lt;&gt;""),--ISNUMBER(SEARCH(" "&amp;AM18:AM1500&amp;" ",Q89)))&gt;0,AE17,"")))</f>
        <v/>
      </c>
      <c r="AF89" s="964" t="str" cm="1">
        <f t="array" ref="AF89">IF(N89="","",IF(R89&lt;&gt;"","",IF(SUMPRODUCT(--(AN18:AN1500=AF17),--(AM18:AM1500&lt;&gt;""),--ISNUMBER(SEARCH(" "&amp;AM18:AM1500&amp;" ",Q89)))&gt;0,AF17,"")))</f>
        <v/>
      </c>
      <c r="AG89" s="964" t="str" cm="1">
        <f t="array" ref="AG89">IF(N89="","",IF(R89&lt;&gt;"","",IF(SUMPRODUCT(--(AN18:AN1500=AG17),--(AM18:AM1500&lt;&gt;""),--ISNUMBER(SEARCH(" "&amp;AM18:AM1500&amp;" ",Q89)))&gt;0,AG17,"")))</f>
        <v/>
      </c>
      <c r="AH89" s="964" t="str" cm="1">
        <f t="array" ref="AH89">IF(N89="","",IF(R89&lt;&gt;"","",IF(SUMPRODUCT(--(AN18:AN1500=AH17),--(AM18:AM1500&lt;&gt;""),--ISNUMBER(SEARCH(" "&amp;AM18:AM1500&amp;" ",Q89)))&gt;0,AH17,"")))</f>
        <v/>
      </c>
      <c r="AI89" s="964" t="str" cm="1">
        <f t="array" ref="AI89">IF(N89="","",IF(R89&lt;&gt;"","",IF(SUMPRODUCT(--(AN18:AN1500=AI17),--(AM18:AM1500&lt;&gt;""),--ISNUMBER(SEARCH(" "&amp;AM18:AM1500&amp;" ",Q89)))&gt;0,AI17,"")))</f>
        <v/>
      </c>
      <c r="AJ89" s="964" t="str" cm="1">
        <f t="array" ref="AJ89">IF(N89="","",IF(R89&lt;&gt;"","",IF(SUMPRODUCT(--(AN18:AN1500=AJ17),--(AM18:AM1500&lt;&gt;""),--ISNUMBER(SEARCH(" "&amp;AM18:AM1500&amp;" ",Q89)))&gt;0,AJ17,"")))</f>
        <v/>
      </c>
      <c r="AK89" s="964" t="str" cm="1">
        <f t="array" ref="AK89">IF(N89="","",IF(T89&lt;&gt;"",AK17,IF(S89&lt;&gt;"","",IF(R89&lt;&gt;"","",IF(SUMPRODUCT(--(AN18:AN1500=AK17),--(AM18:AM1500&lt;&gt;""),--ISNUMBER(SEARCH(" "&amp;AM18:AM1500&amp;" ",Q89)))&gt;0,AK17,"")))))</f>
        <v/>
      </c>
      <c r="AM89" s="964" t="s">
        <v>2151</v>
      </c>
      <c r="AN89" s="964" t="s">
        <v>1963</v>
      </c>
      <c r="AP89" s="964" t="s">
        <v>2152</v>
      </c>
      <c r="AQ89" s="964" t="s">
        <v>1982</v>
      </c>
      <c r="AR89" s="964" t="s">
        <v>1983</v>
      </c>
      <c r="AT89" s="964"/>
      <c r="AU89" s="964"/>
      <c r="AV89" s="964"/>
      <c r="BN89" s="49">
        <v>1</v>
      </c>
    </row>
    <row r="90" spans="1:66" ht="35.1" customHeight="1">
      <c r="A90" s="957" t="str">
        <f>IF(B90="","",COUNTIF(B18:B90,"&lt;&gt;"))</f>
        <v/>
      </c>
      <c r="B90" s="958"/>
      <c r="C90" s="974" t="str">
        <f t="shared" si="26"/>
        <v/>
      </c>
      <c r="D90" s="975" t="str">
        <f t="shared" si="14"/>
        <v/>
      </c>
      <c r="E90" s="961" t="str">
        <f t="shared" si="15"/>
        <v/>
      </c>
      <c r="F90" s="962" t="str">
        <f t="shared" si="16"/>
        <v/>
      </c>
      <c r="G90" s="963" t="str">
        <f>IF(H90="","",COUNTIF(H18:H90,"&lt;&gt;"))</f>
        <v/>
      </c>
      <c r="H90" s="958" t="str" cm="1">
        <f t="array" ref="H90">IF(L90="","",IF(LEN(L90)&lt;=MAX(10,G13),L90,IFERROR(LEFT(L90,LOOKUP(2,1/(MID(L90,ROW(1:500),1)=" ")/(ROW(1:500)&lt;=MAX(10,G13)),ROW(1:500))-1),LEFT(L90,MAX(10,G13)))))</f>
        <v/>
      </c>
      <c r="I90" s="963" t="str">
        <f t="shared" si="17"/>
        <v/>
      </c>
      <c r="J90" s="963" t="str">
        <f t="shared" si="18"/>
        <v/>
      </c>
      <c r="K90" s="964" t="str">
        <f>IF(M89&lt;&gt;"",K89,IF(K89&lt;MAX(A18:A317),K89+1,""))</f>
        <v/>
      </c>
      <c r="L90" s="965" t="str">
        <f>IF(K90="","",IF(M89&lt;&gt;"",M89,INDEX(E18:E317,MATCH(K90,A18:A317,0))))</f>
        <v/>
      </c>
      <c r="M90" s="965" t="str">
        <f t="shared" si="19"/>
        <v/>
      </c>
      <c r="N90" s="966" t="str">
        <f t="shared" si="20"/>
        <v/>
      </c>
      <c r="O90" s="967" t="str">
        <f t="shared" si="21"/>
        <v/>
      </c>
      <c r="P90" s="967" t="str">
        <f t="shared" si="22"/>
        <v/>
      </c>
      <c r="Q90" s="966" t="str">
        <f t="shared" si="23"/>
        <v/>
      </c>
      <c r="R90" s="967" t="str">
        <f>IF(N90="","",IF(COUNTIF(AP18:AP300,TRIM(Q90))&gt;0,"EXCLUSION EXACTE",""))</f>
        <v/>
      </c>
      <c r="S90" s="967" t="str" cm="1">
        <f t="array" ref="S90">IF(N90="","",IF(SUMPRODUCT(--(AP18:AP300&lt;&gt;""),--ISNUMBER(SEARCH(" "&amp;AP18:AP300&amp;" ",Q90)))&gt;0,"BLOQUE MOLLUSQUES",""))</f>
        <v/>
      </c>
      <c r="T90" s="967" t="str" cm="1">
        <f t="array" ref="T90">IF(N90="","",IF(SUMPRODUCT(--(AT18:AT300&lt;&gt;""),--ISNUMBER(SEARCH(" "&amp;AT18:AT300&amp;" ",Q90)))&gt;0,"FORCE MOLLUSQUES",""))</f>
        <v/>
      </c>
      <c r="U90" s="966" t="str">
        <f t="shared" si="24"/>
        <v/>
      </c>
      <c r="V90" s="966" t="str">
        <f t="shared" si="27"/>
        <v/>
      </c>
      <c r="W90" s="967" t="str">
        <f t="shared" si="25"/>
        <v/>
      </c>
      <c r="X90" s="967" t="str" cm="1">
        <f t="array" ref="X90">IF(N90="","",IF(R90&lt;&gt;"","",IF(SUMPRODUCT(--(AN18:AN1500=X17),--(AM18:AM1500&lt;&gt;""),--ISNUMBER(SEARCH(" "&amp;AM18:AM1500&amp;" ",Q90)))&gt;0,X17,"")))</f>
        <v/>
      </c>
      <c r="Y90" s="967" t="str" cm="1">
        <f t="array" ref="Y90">IF(N90="","",IF(R90&lt;&gt;"","",IF(SUMPRODUCT(--(AN18:AN1500=Y17),--(AM18:AM1500&lt;&gt;""),--ISNUMBER(SEARCH(" "&amp;AM18:AM1500&amp;" ",Q90)))&gt;0,Y17,"")))</f>
        <v/>
      </c>
      <c r="Z90" s="967" t="str" cm="1">
        <f t="array" ref="Z90">IF(N90="","",IF(R90&lt;&gt;"","",IF(SUMPRODUCT(--(AN18:AN1500=Z17),--(AM18:AM1500&lt;&gt;""),--ISNUMBER(SEARCH(" "&amp;AM18:AM1500&amp;" ",Q90)))&gt;0,Z17,"")))</f>
        <v/>
      </c>
      <c r="AA90" s="967" t="str" cm="1">
        <f t="array" ref="AA90">IF(N90="","",IF(R90&lt;&gt;"","",IF(SUMPRODUCT(--(AN18:AN1500=AA17),--(AM18:AM1500&lt;&gt;""),--ISNUMBER(SEARCH(" "&amp;AM18:AM1500&amp;" ",Q90)))&gt;0,AA17,"")))</f>
        <v/>
      </c>
      <c r="AB90" s="967" t="str" cm="1">
        <f t="array" ref="AB90">IF(N90="","",IF(R90&lt;&gt;"","",IF(SUMPRODUCT(--(AN18:AN1500=AB17),--(AM18:AM1500&lt;&gt;""),--ISNUMBER(SEARCH(" "&amp;AM18:AM1500&amp;" ",Q90)))&gt;0,AB17,"")))</f>
        <v/>
      </c>
      <c r="AC90" s="967" t="str" cm="1">
        <f t="array" ref="AC90">IF(N90="","",IF(R90&lt;&gt;"","",IF(SUMPRODUCT(--(AN18:AN1500=AC17),--(AM18:AM1500&lt;&gt;""),--ISNUMBER(SEARCH(" "&amp;AM18:AM1500&amp;" ",Q90)))&gt;0,AC17,"")))</f>
        <v/>
      </c>
      <c r="AD90" s="967" t="str" cm="1">
        <f t="array" ref="AD90">IF(N90="","",IF(R90&lt;&gt;"","",IF(SUMPRODUCT(--(AN18:AN1500=AD17),--(AM18:AM1500&lt;&gt;""),--ISNUMBER(SEARCH(" "&amp;AM18:AM1500&amp;" ",Q90)))&gt;0,AD17,"")))</f>
        <v/>
      </c>
      <c r="AE90" s="967" t="str" cm="1">
        <f t="array" ref="AE90">IF(N90="","",IF(R90&lt;&gt;"","",IF(SUMPRODUCT(--(AN18:AN1500=AE17),--(AM18:AM1500&lt;&gt;""),--ISNUMBER(SEARCH(" "&amp;AM18:AM1500&amp;" ",Q90)))&gt;0,AE17,"")))</f>
        <v/>
      </c>
      <c r="AF90" s="967" t="str" cm="1">
        <f t="array" ref="AF90">IF(N90="","",IF(R90&lt;&gt;"","",IF(SUMPRODUCT(--(AN18:AN1500=AF17),--(AM18:AM1500&lt;&gt;""),--ISNUMBER(SEARCH(" "&amp;AM18:AM1500&amp;" ",Q90)))&gt;0,AF17,"")))</f>
        <v/>
      </c>
      <c r="AG90" s="967" t="str" cm="1">
        <f t="array" ref="AG90">IF(N90="","",IF(R90&lt;&gt;"","",IF(SUMPRODUCT(--(AN18:AN1500=AG17),--(AM18:AM1500&lt;&gt;""),--ISNUMBER(SEARCH(" "&amp;AM18:AM1500&amp;" ",Q90)))&gt;0,AG17,"")))</f>
        <v/>
      </c>
      <c r="AH90" s="967" t="str" cm="1">
        <f t="array" ref="AH90">IF(N90="","",IF(R90&lt;&gt;"","",IF(SUMPRODUCT(--(AN18:AN1500=AH17),--(AM18:AM1500&lt;&gt;""),--ISNUMBER(SEARCH(" "&amp;AM18:AM1500&amp;" ",Q90)))&gt;0,AH17,"")))</f>
        <v/>
      </c>
      <c r="AI90" s="967" t="str" cm="1">
        <f t="array" ref="AI90">IF(N90="","",IF(R90&lt;&gt;"","",IF(SUMPRODUCT(--(AN18:AN1500=AI17),--(AM18:AM1500&lt;&gt;""),--ISNUMBER(SEARCH(" "&amp;AM18:AM1500&amp;" ",Q90)))&gt;0,AI17,"")))</f>
        <v/>
      </c>
      <c r="AJ90" s="967" t="str" cm="1">
        <f t="array" ref="AJ90">IF(N90="","",IF(R90&lt;&gt;"","",IF(SUMPRODUCT(--(AN18:AN1500=AJ17),--(AM18:AM1500&lt;&gt;""),--ISNUMBER(SEARCH(" "&amp;AM18:AM1500&amp;" ",Q90)))&gt;0,AJ17,"")))</f>
        <v/>
      </c>
      <c r="AK90" s="967" t="str" cm="1">
        <f t="array" ref="AK90">IF(N90="","",IF(T90&lt;&gt;"",AK17,IF(S90&lt;&gt;"","",IF(R90&lt;&gt;"","",IF(SUMPRODUCT(--(AN18:AN1500=AK17),--(AM18:AM1500&lt;&gt;""),--ISNUMBER(SEARCH(" "&amp;AM18:AM1500&amp;" ",Q90)))&gt;0,AK17,"")))))</f>
        <v/>
      </c>
      <c r="AM90" s="968" t="s">
        <v>503</v>
      </c>
      <c r="AN90" s="968" t="s">
        <v>1963</v>
      </c>
      <c r="AP90" s="969" t="s">
        <v>2153</v>
      </c>
      <c r="AQ90" s="969" t="s">
        <v>1982</v>
      </c>
      <c r="AR90" s="969" t="s">
        <v>1983</v>
      </c>
      <c r="AT90" s="964"/>
      <c r="AU90" s="964"/>
      <c r="AV90" s="964"/>
      <c r="BN90" s="49">
        <v>1</v>
      </c>
    </row>
    <row r="91" spans="1:66" ht="35.1" customHeight="1">
      <c r="A91" s="973" t="str">
        <f>IF(B91="","",COUNTIF(B18:B91,"&lt;&gt;"))</f>
        <v/>
      </c>
      <c r="B91" s="965"/>
      <c r="C91" s="974" t="str">
        <f t="shared" si="26"/>
        <v/>
      </c>
      <c r="D91" s="975" t="str">
        <f t="shared" si="14"/>
        <v/>
      </c>
      <c r="E91" s="976" t="str">
        <f t="shared" si="15"/>
        <v/>
      </c>
      <c r="F91" s="977" t="str">
        <f t="shared" si="16"/>
        <v/>
      </c>
      <c r="G91" s="964" t="str">
        <f>IF(H91="","",COUNTIF(H18:H91,"&lt;&gt;"))</f>
        <v/>
      </c>
      <c r="H91" s="965" t="str" cm="1">
        <f t="array" ref="H91">IF(L91="","",IF(LEN(L91)&lt;=MAX(10,G13),L91,IFERROR(LEFT(L91,LOOKUP(2,1/(MID(L91,ROW(1:500),1)=" ")/(ROW(1:500)&lt;=MAX(10,G13)),ROW(1:500))-1),LEFT(L91,MAX(10,G13)))))</f>
        <v/>
      </c>
      <c r="I91" s="964" t="str">
        <f t="shared" si="17"/>
        <v/>
      </c>
      <c r="J91" s="964" t="str">
        <f t="shared" si="18"/>
        <v/>
      </c>
      <c r="K91" s="964" t="str">
        <f>IF(M90&lt;&gt;"",K90,IF(K90&lt;MAX(A18:A317),K90+1,""))</f>
        <v/>
      </c>
      <c r="L91" s="965" t="str">
        <f>IF(K91="","",IF(M90&lt;&gt;"",M90,INDEX(E18:E317,MATCH(K91,A18:A317,0))))</f>
        <v/>
      </c>
      <c r="M91" s="965" t="str">
        <f t="shared" si="19"/>
        <v/>
      </c>
      <c r="N91" s="965" t="str">
        <f t="shared" si="20"/>
        <v/>
      </c>
      <c r="O91" s="964" t="str">
        <f t="shared" si="21"/>
        <v/>
      </c>
      <c r="P91" s="964" t="str">
        <f t="shared" si="22"/>
        <v/>
      </c>
      <c r="Q91" s="965" t="str">
        <f t="shared" si="23"/>
        <v/>
      </c>
      <c r="R91" s="964" t="str">
        <f>IF(N91="","",IF(COUNTIF(AP18:AP300,TRIM(Q91))&gt;0,"EXCLUSION EXACTE",""))</f>
        <v/>
      </c>
      <c r="S91" s="964" t="str" cm="1">
        <f t="array" ref="S91">IF(N91="","",IF(SUMPRODUCT(--(AP18:AP300&lt;&gt;""),--ISNUMBER(SEARCH(" "&amp;AP18:AP300&amp;" ",Q91)))&gt;0,"BLOQUE MOLLUSQUES",""))</f>
        <v/>
      </c>
      <c r="T91" s="964" t="str" cm="1">
        <f t="array" ref="T91">IF(N91="","",IF(SUMPRODUCT(--(AT18:AT300&lt;&gt;""),--ISNUMBER(SEARCH(" "&amp;AT18:AT300&amp;" ",Q91)))&gt;0,"FORCE MOLLUSQUES",""))</f>
        <v/>
      </c>
      <c r="U91" s="965" t="str">
        <f t="shared" si="24"/>
        <v/>
      </c>
      <c r="V91" s="965" t="str">
        <f t="shared" si="27"/>
        <v/>
      </c>
      <c r="W91" s="964" t="str">
        <f t="shared" si="25"/>
        <v/>
      </c>
      <c r="X91" s="964" t="str" cm="1">
        <f t="array" ref="X91">IF(N91="","",IF(R91&lt;&gt;"","",IF(SUMPRODUCT(--(AN18:AN1500=X17),--(AM18:AM1500&lt;&gt;""),--ISNUMBER(SEARCH(" "&amp;AM18:AM1500&amp;" ",Q91)))&gt;0,X17,"")))</f>
        <v/>
      </c>
      <c r="Y91" s="964" t="str" cm="1">
        <f t="array" ref="Y91">IF(N91="","",IF(R91&lt;&gt;"","",IF(SUMPRODUCT(--(AN18:AN1500=Y17),--(AM18:AM1500&lt;&gt;""),--ISNUMBER(SEARCH(" "&amp;AM18:AM1500&amp;" ",Q91)))&gt;0,Y17,"")))</f>
        <v/>
      </c>
      <c r="Z91" s="964" t="str" cm="1">
        <f t="array" ref="Z91">IF(N91="","",IF(R91&lt;&gt;"","",IF(SUMPRODUCT(--(AN18:AN1500=Z17),--(AM18:AM1500&lt;&gt;""),--ISNUMBER(SEARCH(" "&amp;AM18:AM1500&amp;" ",Q91)))&gt;0,Z17,"")))</f>
        <v/>
      </c>
      <c r="AA91" s="964" t="str" cm="1">
        <f t="array" ref="AA91">IF(N91="","",IF(R91&lt;&gt;"","",IF(SUMPRODUCT(--(AN18:AN1500=AA17),--(AM18:AM1500&lt;&gt;""),--ISNUMBER(SEARCH(" "&amp;AM18:AM1500&amp;" ",Q91)))&gt;0,AA17,"")))</f>
        <v/>
      </c>
      <c r="AB91" s="964" t="str" cm="1">
        <f t="array" ref="AB91">IF(N91="","",IF(R91&lt;&gt;"","",IF(SUMPRODUCT(--(AN18:AN1500=AB17),--(AM18:AM1500&lt;&gt;""),--ISNUMBER(SEARCH(" "&amp;AM18:AM1500&amp;" ",Q91)))&gt;0,AB17,"")))</f>
        <v/>
      </c>
      <c r="AC91" s="964" t="str" cm="1">
        <f t="array" ref="AC91">IF(N91="","",IF(R91&lt;&gt;"","",IF(SUMPRODUCT(--(AN18:AN1500=AC17),--(AM18:AM1500&lt;&gt;""),--ISNUMBER(SEARCH(" "&amp;AM18:AM1500&amp;" ",Q91)))&gt;0,AC17,"")))</f>
        <v/>
      </c>
      <c r="AD91" s="964" t="str" cm="1">
        <f t="array" ref="AD91">IF(N91="","",IF(R91&lt;&gt;"","",IF(SUMPRODUCT(--(AN18:AN1500=AD17),--(AM18:AM1500&lt;&gt;""),--ISNUMBER(SEARCH(" "&amp;AM18:AM1500&amp;" ",Q91)))&gt;0,AD17,"")))</f>
        <v/>
      </c>
      <c r="AE91" s="964" t="str" cm="1">
        <f t="array" ref="AE91">IF(N91="","",IF(R91&lt;&gt;"","",IF(SUMPRODUCT(--(AN18:AN1500=AE17),--(AM18:AM1500&lt;&gt;""),--ISNUMBER(SEARCH(" "&amp;AM18:AM1500&amp;" ",Q91)))&gt;0,AE17,"")))</f>
        <v/>
      </c>
      <c r="AF91" s="964" t="str" cm="1">
        <f t="array" ref="AF91">IF(N91="","",IF(R91&lt;&gt;"","",IF(SUMPRODUCT(--(AN18:AN1500=AF17),--(AM18:AM1500&lt;&gt;""),--ISNUMBER(SEARCH(" "&amp;AM18:AM1500&amp;" ",Q91)))&gt;0,AF17,"")))</f>
        <v/>
      </c>
      <c r="AG91" s="964" t="str" cm="1">
        <f t="array" ref="AG91">IF(N91="","",IF(R91&lt;&gt;"","",IF(SUMPRODUCT(--(AN18:AN1500=AG17),--(AM18:AM1500&lt;&gt;""),--ISNUMBER(SEARCH(" "&amp;AM18:AM1500&amp;" ",Q91)))&gt;0,AG17,"")))</f>
        <v/>
      </c>
      <c r="AH91" s="964" t="str" cm="1">
        <f t="array" ref="AH91">IF(N91="","",IF(R91&lt;&gt;"","",IF(SUMPRODUCT(--(AN18:AN1500=AH17),--(AM18:AM1500&lt;&gt;""),--ISNUMBER(SEARCH(" "&amp;AM18:AM1500&amp;" ",Q91)))&gt;0,AH17,"")))</f>
        <v/>
      </c>
      <c r="AI91" s="964" t="str" cm="1">
        <f t="array" ref="AI91">IF(N91="","",IF(R91&lt;&gt;"","",IF(SUMPRODUCT(--(AN18:AN1500=AI17),--(AM18:AM1500&lt;&gt;""),--ISNUMBER(SEARCH(" "&amp;AM18:AM1500&amp;" ",Q91)))&gt;0,AI17,"")))</f>
        <v/>
      </c>
      <c r="AJ91" s="964" t="str" cm="1">
        <f t="array" ref="AJ91">IF(N91="","",IF(R91&lt;&gt;"","",IF(SUMPRODUCT(--(AN18:AN1500=AJ17),--(AM18:AM1500&lt;&gt;""),--ISNUMBER(SEARCH(" "&amp;AM18:AM1500&amp;" ",Q91)))&gt;0,AJ17,"")))</f>
        <v/>
      </c>
      <c r="AK91" s="964" t="str" cm="1">
        <f t="array" ref="AK91">IF(N91="","",IF(T91&lt;&gt;"",AK17,IF(S91&lt;&gt;"","",IF(R91&lt;&gt;"","",IF(SUMPRODUCT(--(AN18:AN1500=AK17),--(AM18:AM1500&lt;&gt;""),--ISNUMBER(SEARCH(" "&amp;AM18:AM1500&amp;" ",Q91)))&gt;0,AK17,"")))))</f>
        <v/>
      </c>
      <c r="AM91" s="964" t="s">
        <v>2154</v>
      </c>
      <c r="AN91" s="964" t="s">
        <v>1963</v>
      </c>
      <c r="AP91" s="964" t="s">
        <v>2155</v>
      </c>
      <c r="AQ91" s="964" t="s">
        <v>1982</v>
      </c>
      <c r="AR91" s="964" t="s">
        <v>1983</v>
      </c>
      <c r="AT91" s="964"/>
      <c r="AU91" s="964"/>
      <c r="AV91" s="964"/>
      <c r="BN91" s="49">
        <v>1</v>
      </c>
    </row>
    <row r="92" spans="1:66" ht="35.1" customHeight="1">
      <c r="A92" s="957" t="str">
        <f>IF(B92="","",COUNTIF(B18:B92,"&lt;&gt;"))</f>
        <v/>
      </c>
      <c r="B92" s="958"/>
      <c r="C92" s="974" t="str">
        <f t="shared" si="26"/>
        <v/>
      </c>
      <c r="D92" s="975" t="str">
        <f t="shared" si="14"/>
        <v/>
      </c>
      <c r="E92" s="961" t="str">
        <f t="shared" si="15"/>
        <v/>
      </c>
      <c r="F92" s="962" t="str">
        <f t="shared" si="16"/>
        <v/>
      </c>
      <c r="G92" s="963" t="str">
        <f>IF(H92="","",COUNTIF(H18:H92,"&lt;&gt;"))</f>
        <v/>
      </c>
      <c r="H92" s="958" t="str" cm="1">
        <f t="array" ref="H92">IF(L92="","",IF(LEN(L92)&lt;=MAX(10,G13),L92,IFERROR(LEFT(L92,LOOKUP(2,1/(MID(L92,ROW(1:500),1)=" ")/(ROW(1:500)&lt;=MAX(10,G13)),ROW(1:500))-1),LEFT(L92,MAX(10,G13)))))</f>
        <v/>
      </c>
      <c r="I92" s="963" t="str">
        <f t="shared" si="17"/>
        <v/>
      </c>
      <c r="J92" s="963" t="str">
        <f t="shared" si="18"/>
        <v/>
      </c>
      <c r="K92" s="964" t="str">
        <f>IF(M91&lt;&gt;"",K91,IF(K91&lt;MAX(A18:A317),K91+1,""))</f>
        <v/>
      </c>
      <c r="L92" s="965" t="str">
        <f>IF(K92="","",IF(M91&lt;&gt;"",M91,INDEX(E18:E317,MATCH(K92,A18:A317,0))))</f>
        <v/>
      </c>
      <c r="M92" s="965" t="str">
        <f t="shared" si="19"/>
        <v/>
      </c>
      <c r="N92" s="966" t="str">
        <f t="shared" si="20"/>
        <v/>
      </c>
      <c r="O92" s="967" t="str">
        <f t="shared" si="21"/>
        <v/>
      </c>
      <c r="P92" s="967" t="str">
        <f t="shared" si="22"/>
        <v/>
      </c>
      <c r="Q92" s="966" t="str">
        <f t="shared" si="23"/>
        <v/>
      </c>
      <c r="R92" s="967" t="str">
        <f>IF(N92="","",IF(COUNTIF(AP18:AP300,TRIM(Q92))&gt;0,"EXCLUSION EXACTE",""))</f>
        <v/>
      </c>
      <c r="S92" s="967" t="str" cm="1">
        <f t="array" ref="S92">IF(N92="","",IF(SUMPRODUCT(--(AP18:AP300&lt;&gt;""),--ISNUMBER(SEARCH(" "&amp;AP18:AP300&amp;" ",Q92)))&gt;0,"BLOQUE MOLLUSQUES",""))</f>
        <v/>
      </c>
      <c r="T92" s="967" t="str" cm="1">
        <f t="array" ref="T92">IF(N92="","",IF(SUMPRODUCT(--(AT18:AT300&lt;&gt;""),--ISNUMBER(SEARCH(" "&amp;AT18:AT300&amp;" ",Q92)))&gt;0,"FORCE MOLLUSQUES",""))</f>
        <v/>
      </c>
      <c r="U92" s="966" t="str">
        <f t="shared" si="24"/>
        <v/>
      </c>
      <c r="V92" s="966" t="str">
        <f t="shared" si="27"/>
        <v/>
      </c>
      <c r="W92" s="967" t="str">
        <f t="shared" si="25"/>
        <v/>
      </c>
      <c r="X92" s="967" t="str" cm="1">
        <f t="array" ref="X92">IF(N92="","",IF(R92&lt;&gt;"","",IF(SUMPRODUCT(--(AN18:AN1500=X17),--(AM18:AM1500&lt;&gt;""),--ISNUMBER(SEARCH(" "&amp;AM18:AM1500&amp;" ",Q92)))&gt;0,X17,"")))</f>
        <v/>
      </c>
      <c r="Y92" s="967" t="str" cm="1">
        <f t="array" ref="Y92">IF(N92="","",IF(R92&lt;&gt;"","",IF(SUMPRODUCT(--(AN18:AN1500=Y17),--(AM18:AM1500&lt;&gt;""),--ISNUMBER(SEARCH(" "&amp;AM18:AM1500&amp;" ",Q92)))&gt;0,Y17,"")))</f>
        <v/>
      </c>
      <c r="Z92" s="967" t="str" cm="1">
        <f t="array" ref="Z92">IF(N92="","",IF(R92&lt;&gt;"","",IF(SUMPRODUCT(--(AN18:AN1500=Z17),--(AM18:AM1500&lt;&gt;""),--ISNUMBER(SEARCH(" "&amp;AM18:AM1500&amp;" ",Q92)))&gt;0,Z17,"")))</f>
        <v/>
      </c>
      <c r="AA92" s="967" t="str" cm="1">
        <f t="array" ref="AA92">IF(N92="","",IF(R92&lt;&gt;"","",IF(SUMPRODUCT(--(AN18:AN1500=AA17),--(AM18:AM1500&lt;&gt;""),--ISNUMBER(SEARCH(" "&amp;AM18:AM1500&amp;" ",Q92)))&gt;0,AA17,"")))</f>
        <v/>
      </c>
      <c r="AB92" s="967" t="str" cm="1">
        <f t="array" ref="AB92">IF(N92="","",IF(R92&lt;&gt;"","",IF(SUMPRODUCT(--(AN18:AN1500=AB17),--(AM18:AM1500&lt;&gt;""),--ISNUMBER(SEARCH(" "&amp;AM18:AM1500&amp;" ",Q92)))&gt;0,AB17,"")))</f>
        <v/>
      </c>
      <c r="AC92" s="967" t="str" cm="1">
        <f t="array" ref="AC92">IF(N92="","",IF(R92&lt;&gt;"","",IF(SUMPRODUCT(--(AN18:AN1500=AC17),--(AM18:AM1500&lt;&gt;""),--ISNUMBER(SEARCH(" "&amp;AM18:AM1500&amp;" ",Q92)))&gt;0,AC17,"")))</f>
        <v/>
      </c>
      <c r="AD92" s="967" t="str" cm="1">
        <f t="array" ref="AD92">IF(N92="","",IF(R92&lt;&gt;"","",IF(SUMPRODUCT(--(AN18:AN1500=AD17),--(AM18:AM1500&lt;&gt;""),--ISNUMBER(SEARCH(" "&amp;AM18:AM1500&amp;" ",Q92)))&gt;0,AD17,"")))</f>
        <v/>
      </c>
      <c r="AE92" s="967" t="str" cm="1">
        <f t="array" ref="AE92">IF(N92="","",IF(R92&lt;&gt;"","",IF(SUMPRODUCT(--(AN18:AN1500=AE17),--(AM18:AM1500&lt;&gt;""),--ISNUMBER(SEARCH(" "&amp;AM18:AM1500&amp;" ",Q92)))&gt;0,AE17,"")))</f>
        <v/>
      </c>
      <c r="AF92" s="967" t="str" cm="1">
        <f t="array" ref="AF92">IF(N92="","",IF(R92&lt;&gt;"","",IF(SUMPRODUCT(--(AN18:AN1500=AF17),--(AM18:AM1500&lt;&gt;""),--ISNUMBER(SEARCH(" "&amp;AM18:AM1500&amp;" ",Q92)))&gt;0,AF17,"")))</f>
        <v/>
      </c>
      <c r="AG92" s="967" t="str" cm="1">
        <f t="array" ref="AG92">IF(N92="","",IF(R92&lt;&gt;"","",IF(SUMPRODUCT(--(AN18:AN1500=AG17),--(AM18:AM1500&lt;&gt;""),--ISNUMBER(SEARCH(" "&amp;AM18:AM1500&amp;" ",Q92)))&gt;0,AG17,"")))</f>
        <v/>
      </c>
      <c r="AH92" s="967" t="str" cm="1">
        <f t="array" ref="AH92">IF(N92="","",IF(R92&lt;&gt;"","",IF(SUMPRODUCT(--(AN18:AN1500=AH17),--(AM18:AM1500&lt;&gt;""),--ISNUMBER(SEARCH(" "&amp;AM18:AM1500&amp;" ",Q92)))&gt;0,AH17,"")))</f>
        <v/>
      </c>
      <c r="AI92" s="967" t="str" cm="1">
        <f t="array" ref="AI92">IF(N92="","",IF(R92&lt;&gt;"","",IF(SUMPRODUCT(--(AN18:AN1500=AI17),--(AM18:AM1500&lt;&gt;""),--ISNUMBER(SEARCH(" "&amp;AM18:AM1500&amp;" ",Q92)))&gt;0,AI17,"")))</f>
        <v/>
      </c>
      <c r="AJ92" s="967" t="str" cm="1">
        <f t="array" ref="AJ92">IF(N92="","",IF(R92&lt;&gt;"","",IF(SUMPRODUCT(--(AN18:AN1500=AJ17),--(AM18:AM1500&lt;&gt;""),--ISNUMBER(SEARCH(" "&amp;AM18:AM1500&amp;" ",Q92)))&gt;0,AJ17,"")))</f>
        <v/>
      </c>
      <c r="AK92" s="967" t="str" cm="1">
        <f t="array" ref="AK92">IF(N92="","",IF(T92&lt;&gt;"",AK17,IF(S92&lt;&gt;"","",IF(R92&lt;&gt;"","",IF(SUMPRODUCT(--(AN18:AN1500=AK17),--(AM18:AM1500&lt;&gt;""),--ISNUMBER(SEARCH(" "&amp;AM18:AM1500&amp;" ",Q92)))&gt;0,AK17,"")))))</f>
        <v/>
      </c>
      <c r="AM92" s="968" t="s">
        <v>251</v>
      </c>
      <c r="AN92" s="968" t="s">
        <v>1963</v>
      </c>
      <c r="AP92" s="969" t="s">
        <v>2156</v>
      </c>
      <c r="AQ92" s="969" t="s">
        <v>1982</v>
      </c>
      <c r="AR92" s="969" t="s">
        <v>1983</v>
      </c>
      <c r="AT92" s="964"/>
      <c r="AU92" s="964"/>
      <c r="AV92" s="964"/>
      <c r="BN92" s="49">
        <v>1</v>
      </c>
    </row>
    <row r="93" spans="1:66" ht="35.1" customHeight="1">
      <c r="A93" s="973" t="str">
        <f>IF(B93="","",COUNTIF(B18:B93,"&lt;&gt;"))</f>
        <v/>
      </c>
      <c r="B93" s="965"/>
      <c r="C93" s="974" t="str">
        <f t="shared" si="26"/>
        <v/>
      </c>
      <c r="D93" s="975" t="str">
        <f t="shared" si="14"/>
        <v/>
      </c>
      <c r="E93" s="976" t="str">
        <f t="shared" si="15"/>
        <v/>
      </c>
      <c r="F93" s="977" t="str">
        <f t="shared" si="16"/>
        <v/>
      </c>
      <c r="G93" s="964" t="str">
        <f>IF(H93="","",COUNTIF(H18:H93,"&lt;&gt;"))</f>
        <v/>
      </c>
      <c r="H93" s="965" t="str" cm="1">
        <f t="array" ref="H93">IF(L93="","",IF(LEN(L93)&lt;=MAX(10,G13),L93,IFERROR(LEFT(L93,LOOKUP(2,1/(MID(L93,ROW(1:500),1)=" ")/(ROW(1:500)&lt;=MAX(10,G13)),ROW(1:500))-1),LEFT(L93,MAX(10,G13)))))</f>
        <v/>
      </c>
      <c r="I93" s="964" t="str">
        <f t="shared" si="17"/>
        <v/>
      </c>
      <c r="J93" s="964" t="str">
        <f t="shared" si="18"/>
        <v/>
      </c>
      <c r="K93" s="964" t="str">
        <f>IF(M92&lt;&gt;"",K92,IF(K92&lt;MAX(A18:A317),K92+1,""))</f>
        <v/>
      </c>
      <c r="L93" s="965" t="str">
        <f>IF(K93="","",IF(M92&lt;&gt;"",M92,INDEX(E18:E317,MATCH(K93,A18:A317,0))))</f>
        <v/>
      </c>
      <c r="M93" s="965" t="str">
        <f t="shared" si="19"/>
        <v/>
      </c>
      <c r="N93" s="965" t="str">
        <f t="shared" si="20"/>
        <v/>
      </c>
      <c r="O93" s="964" t="str">
        <f t="shared" si="21"/>
        <v/>
      </c>
      <c r="P93" s="964" t="str">
        <f t="shared" si="22"/>
        <v/>
      </c>
      <c r="Q93" s="965" t="str">
        <f t="shared" si="23"/>
        <v/>
      </c>
      <c r="R93" s="964" t="str">
        <f>IF(N93="","",IF(COUNTIF(AP18:AP300,TRIM(Q93))&gt;0,"EXCLUSION EXACTE",""))</f>
        <v/>
      </c>
      <c r="S93" s="964" t="str" cm="1">
        <f t="array" ref="S93">IF(N93="","",IF(SUMPRODUCT(--(AP18:AP300&lt;&gt;""),--ISNUMBER(SEARCH(" "&amp;AP18:AP300&amp;" ",Q93)))&gt;0,"BLOQUE MOLLUSQUES",""))</f>
        <v/>
      </c>
      <c r="T93" s="964" t="str" cm="1">
        <f t="array" ref="T93">IF(N93="","",IF(SUMPRODUCT(--(AT18:AT300&lt;&gt;""),--ISNUMBER(SEARCH(" "&amp;AT18:AT300&amp;" ",Q93)))&gt;0,"FORCE MOLLUSQUES",""))</f>
        <v/>
      </c>
      <c r="U93" s="965" t="str">
        <f t="shared" si="24"/>
        <v/>
      </c>
      <c r="V93" s="965" t="str">
        <f t="shared" si="27"/>
        <v/>
      </c>
      <c r="W93" s="964" t="str">
        <f t="shared" si="25"/>
        <v/>
      </c>
      <c r="X93" s="964" t="str" cm="1">
        <f t="array" ref="X93">IF(N93="","",IF(R93&lt;&gt;"","",IF(SUMPRODUCT(--(AN18:AN1500=X17),--(AM18:AM1500&lt;&gt;""),--ISNUMBER(SEARCH(" "&amp;AM18:AM1500&amp;" ",Q93)))&gt;0,X17,"")))</f>
        <v/>
      </c>
      <c r="Y93" s="964" t="str" cm="1">
        <f t="array" ref="Y93">IF(N93="","",IF(R93&lt;&gt;"","",IF(SUMPRODUCT(--(AN18:AN1500=Y17),--(AM18:AM1500&lt;&gt;""),--ISNUMBER(SEARCH(" "&amp;AM18:AM1500&amp;" ",Q93)))&gt;0,Y17,"")))</f>
        <v/>
      </c>
      <c r="Z93" s="964" t="str" cm="1">
        <f t="array" ref="Z93">IF(N93="","",IF(R93&lt;&gt;"","",IF(SUMPRODUCT(--(AN18:AN1500=Z17),--(AM18:AM1500&lt;&gt;""),--ISNUMBER(SEARCH(" "&amp;AM18:AM1500&amp;" ",Q93)))&gt;0,Z17,"")))</f>
        <v/>
      </c>
      <c r="AA93" s="964" t="str" cm="1">
        <f t="array" ref="AA93">IF(N93="","",IF(R93&lt;&gt;"","",IF(SUMPRODUCT(--(AN18:AN1500=AA17),--(AM18:AM1500&lt;&gt;""),--ISNUMBER(SEARCH(" "&amp;AM18:AM1500&amp;" ",Q93)))&gt;0,AA17,"")))</f>
        <v/>
      </c>
      <c r="AB93" s="964" t="str" cm="1">
        <f t="array" ref="AB93">IF(N93="","",IF(R93&lt;&gt;"","",IF(SUMPRODUCT(--(AN18:AN1500=AB17),--(AM18:AM1500&lt;&gt;""),--ISNUMBER(SEARCH(" "&amp;AM18:AM1500&amp;" ",Q93)))&gt;0,AB17,"")))</f>
        <v/>
      </c>
      <c r="AC93" s="964" t="str" cm="1">
        <f t="array" ref="AC93">IF(N93="","",IF(R93&lt;&gt;"","",IF(SUMPRODUCT(--(AN18:AN1500=AC17),--(AM18:AM1500&lt;&gt;""),--ISNUMBER(SEARCH(" "&amp;AM18:AM1500&amp;" ",Q93)))&gt;0,AC17,"")))</f>
        <v/>
      </c>
      <c r="AD93" s="964" t="str" cm="1">
        <f t="array" ref="AD93">IF(N93="","",IF(R93&lt;&gt;"","",IF(SUMPRODUCT(--(AN18:AN1500=AD17),--(AM18:AM1500&lt;&gt;""),--ISNUMBER(SEARCH(" "&amp;AM18:AM1500&amp;" ",Q93)))&gt;0,AD17,"")))</f>
        <v/>
      </c>
      <c r="AE93" s="964" t="str" cm="1">
        <f t="array" ref="AE93">IF(N93="","",IF(R93&lt;&gt;"","",IF(SUMPRODUCT(--(AN18:AN1500=AE17),--(AM18:AM1500&lt;&gt;""),--ISNUMBER(SEARCH(" "&amp;AM18:AM1500&amp;" ",Q93)))&gt;0,AE17,"")))</f>
        <v/>
      </c>
      <c r="AF93" s="964" t="str" cm="1">
        <f t="array" ref="AF93">IF(N93="","",IF(R93&lt;&gt;"","",IF(SUMPRODUCT(--(AN18:AN1500=AF17),--(AM18:AM1500&lt;&gt;""),--ISNUMBER(SEARCH(" "&amp;AM18:AM1500&amp;" ",Q93)))&gt;0,AF17,"")))</f>
        <v/>
      </c>
      <c r="AG93" s="964" t="str" cm="1">
        <f t="array" ref="AG93">IF(N93="","",IF(R93&lt;&gt;"","",IF(SUMPRODUCT(--(AN18:AN1500=AG17),--(AM18:AM1500&lt;&gt;""),--ISNUMBER(SEARCH(" "&amp;AM18:AM1500&amp;" ",Q93)))&gt;0,AG17,"")))</f>
        <v/>
      </c>
      <c r="AH93" s="964" t="str" cm="1">
        <f t="array" ref="AH93">IF(N93="","",IF(R93&lt;&gt;"","",IF(SUMPRODUCT(--(AN18:AN1500=AH17),--(AM18:AM1500&lt;&gt;""),--ISNUMBER(SEARCH(" "&amp;AM18:AM1500&amp;" ",Q93)))&gt;0,AH17,"")))</f>
        <v/>
      </c>
      <c r="AI93" s="964" t="str" cm="1">
        <f t="array" ref="AI93">IF(N93="","",IF(R93&lt;&gt;"","",IF(SUMPRODUCT(--(AN18:AN1500=AI17),--(AM18:AM1500&lt;&gt;""),--ISNUMBER(SEARCH(" "&amp;AM18:AM1500&amp;" ",Q93)))&gt;0,AI17,"")))</f>
        <v/>
      </c>
      <c r="AJ93" s="964" t="str" cm="1">
        <f t="array" ref="AJ93">IF(N93="","",IF(R93&lt;&gt;"","",IF(SUMPRODUCT(--(AN18:AN1500=AJ17),--(AM18:AM1500&lt;&gt;""),--ISNUMBER(SEARCH(" "&amp;AM18:AM1500&amp;" ",Q93)))&gt;0,AJ17,"")))</f>
        <v/>
      </c>
      <c r="AK93" s="964" t="str" cm="1">
        <f t="array" ref="AK93">IF(N93="","",IF(T93&lt;&gt;"",AK17,IF(S93&lt;&gt;"","",IF(R93&lt;&gt;"","",IF(SUMPRODUCT(--(AN18:AN1500=AK17),--(AM18:AM1500&lt;&gt;""),--ISNUMBER(SEARCH(" "&amp;AM18:AM1500&amp;" ",Q93)))&gt;0,AK17,"")))))</f>
        <v/>
      </c>
      <c r="AM93" s="964" t="s">
        <v>2157</v>
      </c>
      <c r="AN93" s="964" t="s">
        <v>1963</v>
      </c>
      <c r="AP93" s="964" t="s">
        <v>2158</v>
      </c>
      <c r="AQ93" s="964" t="s">
        <v>1982</v>
      </c>
      <c r="AR93" s="964" t="s">
        <v>1983</v>
      </c>
      <c r="AT93" s="964"/>
      <c r="AU93" s="964"/>
      <c r="AV93" s="964"/>
      <c r="BN93" s="49">
        <v>1</v>
      </c>
    </row>
    <row r="94" spans="1:66" ht="35.1" customHeight="1">
      <c r="A94" s="957" t="str">
        <f>IF(B94="","",COUNTIF(B18:B94,"&lt;&gt;"))</f>
        <v/>
      </c>
      <c r="B94" s="958"/>
      <c r="C94" s="974" t="str">
        <f t="shared" si="26"/>
        <v/>
      </c>
      <c r="D94" s="975" t="str">
        <f t="shared" si="14"/>
        <v/>
      </c>
      <c r="E94" s="961" t="str">
        <f t="shared" si="15"/>
        <v/>
      </c>
      <c r="F94" s="962" t="str">
        <f t="shared" si="16"/>
        <v/>
      </c>
      <c r="G94" s="963" t="str">
        <f>IF(H94="","",COUNTIF(H18:H94,"&lt;&gt;"))</f>
        <v/>
      </c>
      <c r="H94" s="958" t="str" cm="1">
        <f t="array" ref="H94">IF(L94="","",IF(LEN(L94)&lt;=MAX(10,G13),L94,IFERROR(LEFT(L94,LOOKUP(2,1/(MID(L94,ROW(1:500),1)=" ")/(ROW(1:500)&lt;=MAX(10,G13)),ROW(1:500))-1),LEFT(L94,MAX(10,G13)))))</f>
        <v/>
      </c>
      <c r="I94" s="963" t="str">
        <f t="shared" si="17"/>
        <v/>
      </c>
      <c r="J94" s="963" t="str">
        <f t="shared" si="18"/>
        <v/>
      </c>
      <c r="K94" s="964" t="str">
        <f>IF(M93&lt;&gt;"",K93,IF(K93&lt;MAX(A18:A317),K93+1,""))</f>
        <v/>
      </c>
      <c r="L94" s="965" t="str">
        <f>IF(K94="","",IF(M93&lt;&gt;"",M93,INDEX(E18:E317,MATCH(K94,A18:A317,0))))</f>
        <v/>
      </c>
      <c r="M94" s="965" t="str">
        <f t="shared" si="19"/>
        <v/>
      </c>
      <c r="N94" s="966" t="str">
        <f t="shared" si="20"/>
        <v/>
      </c>
      <c r="O94" s="967" t="str">
        <f t="shared" si="21"/>
        <v/>
      </c>
      <c r="P94" s="967" t="str">
        <f t="shared" si="22"/>
        <v/>
      </c>
      <c r="Q94" s="966" t="str">
        <f t="shared" si="23"/>
        <v/>
      </c>
      <c r="R94" s="967" t="str">
        <f>IF(N94="","",IF(COUNTIF(AP18:AP300,TRIM(Q94))&gt;0,"EXCLUSION EXACTE",""))</f>
        <v/>
      </c>
      <c r="S94" s="967" t="str" cm="1">
        <f t="array" ref="S94">IF(N94="","",IF(SUMPRODUCT(--(AP18:AP300&lt;&gt;""),--ISNUMBER(SEARCH(" "&amp;AP18:AP300&amp;" ",Q94)))&gt;0,"BLOQUE MOLLUSQUES",""))</f>
        <v/>
      </c>
      <c r="T94" s="967" t="str" cm="1">
        <f t="array" ref="T94">IF(N94="","",IF(SUMPRODUCT(--(AT18:AT300&lt;&gt;""),--ISNUMBER(SEARCH(" "&amp;AT18:AT300&amp;" ",Q94)))&gt;0,"FORCE MOLLUSQUES",""))</f>
        <v/>
      </c>
      <c r="U94" s="966" t="str">
        <f t="shared" si="24"/>
        <v/>
      </c>
      <c r="V94" s="966" t="str">
        <f t="shared" si="27"/>
        <v/>
      </c>
      <c r="W94" s="967" t="str">
        <f t="shared" si="25"/>
        <v/>
      </c>
      <c r="X94" s="967" t="str" cm="1">
        <f t="array" ref="X94">IF(N94="","",IF(R94&lt;&gt;"","",IF(SUMPRODUCT(--(AN18:AN1500=X17),--(AM18:AM1500&lt;&gt;""),--ISNUMBER(SEARCH(" "&amp;AM18:AM1500&amp;" ",Q94)))&gt;0,X17,"")))</f>
        <v/>
      </c>
      <c r="Y94" s="967" t="str" cm="1">
        <f t="array" ref="Y94">IF(N94="","",IF(R94&lt;&gt;"","",IF(SUMPRODUCT(--(AN18:AN1500=Y17),--(AM18:AM1500&lt;&gt;""),--ISNUMBER(SEARCH(" "&amp;AM18:AM1500&amp;" ",Q94)))&gt;0,Y17,"")))</f>
        <v/>
      </c>
      <c r="Z94" s="967" t="str" cm="1">
        <f t="array" ref="Z94">IF(N94="","",IF(R94&lt;&gt;"","",IF(SUMPRODUCT(--(AN18:AN1500=Z17),--(AM18:AM1500&lt;&gt;""),--ISNUMBER(SEARCH(" "&amp;AM18:AM1500&amp;" ",Q94)))&gt;0,Z17,"")))</f>
        <v/>
      </c>
      <c r="AA94" s="967" t="str" cm="1">
        <f t="array" ref="AA94">IF(N94="","",IF(R94&lt;&gt;"","",IF(SUMPRODUCT(--(AN18:AN1500=AA17),--(AM18:AM1500&lt;&gt;""),--ISNUMBER(SEARCH(" "&amp;AM18:AM1500&amp;" ",Q94)))&gt;0,AA17,"")))</f>
        <v/>
      </c>
      <c r="AB94" s="967" t="str" cm="1">
        <f t="array" ref="AB94">IF(N94="","",IF(R94&lt;&gt;"","",IF(SUMPRODUCT(--(AN18:AN1500=AB17),--(AM18:AM1500&lt;&gt;""),--ISNUMBER(SEARCH(" "&amp;AM18:AM1500&amp;" ",Q94)))&gt;0,AB17,"")))</f>
        <v/>
      </c>
      <c r="AC94" s="967" t="str" cm="1">
        <f t="array" ref="AC94">IF(N94="","",IF(R94&lt;&gt;"","",IF(SUMPRODUCT(--(AN18:AN1500=AC17),--(AM18:AM1500&lt;&gt;""),--ISNUMBER(SEARCH(" "&amp;AM18:AM1500&amp;" ",Q94)))&gt;0,AC17,"")))</f>
        <v/>
      </c>
      <c r="AD94" s="967" t="str" cm="1">
        <f t="array" ref="AD94">IF(N94="","",IF(R94&lt;&gt;"","",IF(SUMPRODUCT(--(AN18:AN1500=AD17),--(AM18:AM1500&lt;&gt;""),--ISNUMBER(SEARCH(" "&amp;AM18:AM1500&amp;" ",Q94)))&gt;0,AD17,"")))</f>
        <v/>
      </c>
      <c r="AE94" s="967" t="str" cm="1">
        <f t="array" ref="AE94">IF(N94="","",IF(R94&lt;&gt;"","",IF(SUMPRODUCT(--(AN18:AN1500=AE17),--(AM18:AM1500&lt;&gt;""),--ISNUMBER(SEARCH(" "&amp;AM18:AM1500&amp;" ",Q94)))&gt;0,AE17,"")))</f>
        <v/>
      </c>
      <c r="AF94" s="967" t="str" cm="1">
        <f t="array" ref="AF94">IF(N94="","",IF(R94&lt;&gt;"","",IF(SUMPRODUCT(--(AN18:AN1500=AF17),--(AM18:AM1500&lt;&gt;""),--ISNUMBER(SEARCH(" "&amp;AM18:AM1500&amp;" ",Q94)))&gt;0,AF17,"")))</f>
        <v/>
      </c>
      <c r="AG94" s="967" t="str" cm="1">
        <f t="array" ref="AG94">IF(N94="","",IF(R94&lt;&gt;"","",IF(SUMPRODUCT(--(AN18:AN1500=AG17),--(AM18:AM1500&lt;&gt;""),--ISNUMBER(SEARCH(" "&amp;AM18:AM1500&amp;" ",Q94)))&gt;0,AG17,"")))</f>
        <v/>
      </c>
      <c r="AH94" s="967" t="str" cm="1">
        <f t="array" ref="AH94">IF(N94="","",IF(R94&lt;&gt;"","",IF(SUMPRODUCT(--(AN18:AN1500=AH17),--(AM18:AM1500&lt;&gt;""),--ISNUMBER(SEARCH(" "&amp;AM18:AM1500&amp;" ",Q94)))&gt;0,AH17,"")))</f>
        <v/>
      </c>
      <c r="AI94" s="967" t="str" cm="1">
        <f t="array" ref="AI94">IF(N94="","",IF(R94&lt;&gt;"","",IF(SUMPRODUCT(--(AN18:AN1500=AI17),--(AM18:AM1500&lt;&gt;""),--ISNUMBER(SEARCH(" "&amp;AM18:AM1500&amp;" ",Q94)))&gt;0,AI17,"")))</f>
        <v/>
      </c>
      <c r="AJ94" s="967" t="str" cm="1">
        <f t="array" ref="AJ94">IF(N94="","",IF(R94&lt;&gt;"","",IF(SUMPRODUCT(--(AN18:AN1500=AJ17),--(AM18:AM1500&lt;&gt;""),--ISNUMBER(SEARCH(" "&amp;AM18:AM1500&amp;" ",Q94)))&gt;0,AJ17,"")))</f>
        <v/>
      </c>
      <c r="AK94" s="967" t="str" cm="1">
        <f t="array" ref="AK94">IF(N94="","",IF(T94&lt;&gt;"",AK17,IF(S94&lt;&gt;"","",IF(R94&lt;&gt;"","",IF(SUMPRODUCT(--(AN18:AN1500=AK17),--(AM18:AM1500&lt;&gt;""),--ISNUMBER(SEARCH(" "&amp;AM18:AM1500&amp;" ",Q94)))&gt;0,AK17,"")))))</f>
        <v/>
      </c>
      <c r="AM94" s="968" t="s">
        <v>3</v>
      </c>
      <c r="AN94" s="968" t="s">
        <v>1969</v>
      </c>
      <c r="AP94" s="969" t="s">
        <v>993</v>
      </c>
      <c r="AQ94" s="969" t="s">
        <v>1982</v>
      </c>
      <c r="AR94" s="969" t="s">
        <v>1983</v>
      </c>
      <c r="AT94" s="964"/>
      <c r="AU94" s="964"/>
      <c r="AV94" s="964"/>
      <c r="BN94" s="49">
        <v>1</v>
      </c>
    </row>
    <row r="95" spans="1:66" ht="35.1" customHeight="1">
      <c r="A95" s="973" t="str">
        <f>IF(B95="","",COUNTIF(B18:B95,"&lt;&gt;"))</f>
        <v/>
      </c>
      <c r="B95" s="965"/>
      <c r="C95" s="974" t="str">
        <f t="shared" si="26"/>
        <v/>
      </c>
      <c r="D95" s="975" t="str">
        <f t="shared" si="14"/>
        <v/>
      </c>
      <c r="E95" s="976" t="str">
        <f t="shared" si="15"/>
        <v/>
      </c>
      <c r="F95" s="977" t="str">
        <f t="shared" si="16"/>
        <v/>
      </c>
      <c r="G95" s="964" t="str">
        <f>IF(H95="","",COUNTIF(H18:H95,"&lt;&gt;"))</f>
        <v/>
      </c>
      <c r="H95" s="965" t="str" cm="1">
        <f t="array" ref="H95">IF(L95="","",IF(LEN(L95)&lt;=MAX(10,G13),L95,IFERROR(LEFT(L95,LOOKUP(2,1/(MID(L95,ROW(1:500),1)=" ")/(ROW(1:500)&lt;=MAX(10,G13)),ROW(1:500))-1),LEFT(L95,MAX(10,G13)))))</f>
        <v/>
      </c>
      <c r="I95" s="964" t="str">
        <f t="shared" si="17"/>
        <v/>
      </c>
      <c r="J95" s="964" t="str">
        <f t="shared" si="18"/>
        <v/>
      </c>
      <c r="K95" s="964" t="str">
        <f>IF(M94&lt;&gt;"",K94,IF(K94&lt;MAX(A18:A317),K94+1,""))</f>
        <v/>
      </c>
      <c r="L95" s="965" t="str">
        <f>IF(K95="","",IF(M94&lt;&gt;"",M94,INDEX(E18:E317,MATCH(K95,A18:A317,0))))</f>
        <v/>
      </c>
      <c r="M95" s="965" t="str">
        <f t="shared" si="19"/>
        <v/>
      </c>
      <c r="N95" s="965" t="str">
        <f t="shared" si="20"/>
        <v/>
      </c>
      <c r="O95" s="964" t="str">
        <f t="shared" si="21"/>
        <v/>
      </c>
      <c r="P95" s="964" t="str">
        <f t="shared" si="22"/>
        <v/>
      </c>
      <c r="Q95" s="965" t="str">
        <f t="shared" si="23"/>
        <v/>
      </c>
      <c r="R95" s="964" t="str">
        <f>IF(N95="","",IF(COUNTIF(AP18:AP300,TRIM(Q95))&gt;0,"EXCLUSION EXACTE",""))</f>
        <v/>
      </c>
      <c r="S95" s="964" t="str" cm="1">
        <f t="array" ref="S95">IF(N95="","",IF(SUMPRODUCT(--(AP18:AP300&lt;&gt;""),--ISNUMBER(SEARCH(" "&amp;AP18:AP300&amp;" ",Q95)))&gt;0,"BLOQUE MOLLUSQUES",""))</f>
        <v/>
      </c>
      <c r="T95" s="964" t="str" cm="1">
        <f t="array" ref="T95">IF(N95="","",IF(SUMPRODUCT(--(AT18:AT300&lt;&gt;""),--ISNUMBER(SEARCH(" "&amp;AT18:AT300&amp;" ",Q95)))&gt;0,"FORCE MOLLUSQUES",""))</f>
        <v/>
      </c>
      <c r="U95" s="965" t="str">
        <f t="shared" si="24"/>
        <v/>
      </c>
      <c r="V95" s="965" t="str">
        <f t="shared" si="27"/>
        <v/>
      </c>
      <c r="W95" s="964" t="str">
        <f t="shared" si="25"/>
        <v/>
      </c>
      <c r="X95" s="964" t="str" cm="1">
        <f t="array" ref="X95">IF(N95="","",IF(R95&lt;&gt;"","",IF(SUMPRODUCT(--(AN18:AN1500=X17),--(AM18:AM1500&lt;&gt;""),--ISNUMBER(SEARCH(" "&amp;AM18:AM1500&amp;" ",Q95)))&gt;0,X17,"")))</f>
        <v/>
      </c>
      <c r="Y95" s="964" t="str" cm="1">
        <f t="array" ref="Y95">IF(N95="","",IF(R95&lt;&gt;"","",IF(SUMPRODUCT(--(AN18:AN1500=Y17),--(AM18:AM1500&lt;&gt;""),--ISNUMBER(SEARCH(" "&amp;AM18:AM1500&amp;" ",Q95)))&gt;0,Y17,"")))</f>
        <v/>
      </c>
      <c r="Z95" s="964" t="str" cm="1">
        <f t="array" ref="Z95">IF(N95="","",IF(R95&lt;&gt;"","",IF(SUMPRODUCT(--(AN18:AN1500=Z17),--(AM18:AM1500&lt;&gt;""),--ISNUMBER(SEARCH(" "&amp;AM18:AM1500&amp;" ",Q95)))&gt;0,Z17,"")))</f>
        <v/>
      </c>
      <c r="AA95" s="964" t="str" cm="1">
        <f t="array" ref="AA95">IF(N95="","",IF(R95&lt;&gt;"","",IF(SUMPRODUCT(--(AN18:AN1500=AA17),--(AM18:AM1500&lt;&gt;""),--ISNUMBER(SEARCH(" "&amp;AM18:AM1500&amp;" ",Q95)))&gt;0,AA17,"")))</f>
        <v/>
      </c>
      <c r="AB95" s="964" t="str" cm="1">
        <f t="array" ref="AB95">IF(N95="","",IF(R95&lt;&gt;"","",IF(SUMPRODUCT(--(AN18:AN1500=AB17),--(AM18:AM1500&lt;&gt;""),--ISNUMBER(SEARCH(" "&amp;AM18:AM1500&amp;" ",Q95)))&gt;0,AB17,"")))</f>
        <v/>
      </c>
      <c r="AC95" s="964" t="str" cm="1">
        <f t="array" ref="AC95">IF(N95="","",IF(R95&lt;&gt;"","",IF(SUMPRODUCT(--(AN18:AN1500=AC17),--(AM18:AM1500&lt;&gt;""),--ISNUMBER(SEARCH(" "&amp;AM18:AM1500&amp;" ",Q95)))&gt;0,AC17,"")))</f>
        <v/>
      </c>
      <c r="AD95" s="964" t="str" cm="1">
        <f t="array" ref="AD95">IF(N95="","",IF(R95&lt;&gt;"","",IF(SUMPRODUCT(--(AN18:AN1500=AD17),--(AM18:AM1500&lt;&gt;""),--ISNUMBER(SEARCH(" "&amp;AM18:AM1500&amp;" ",Q95)))&gt;0,AD17,"")))</f>
        <v/>
      </c>
      <c r="AE95" s="964" t="str" cm="1">
        <f t="array" ref="AE95">IF(N95="","",IF(R95&lt;&gt;"","",IF(SUMPRODUCT(--(AN18:AN1500=AE17),--(AM18:AM1500&lt;&gt;""),--ISNUMBER(SEARCH(" "&amp;AM18:AM1500&amp;" ",Q95)))&gt;0,AE17,"")))</f>
        <v/>
      </c>
      <c r="AF95" s="964" t="str" cm="1">
        <f t="array" ref="AF95">IF(N95="","",IF(R95&lt;&gt;"","",IF(SUMPRODUCT(--(AN18:AN1500=AF17),--(AM18:AM1500&lt;&gt;""),--ISNUMBER(SEARCH(" "&amp;AM18:AM1500&amp;" ",Q95)))&gt;0,AF17,"")))</f>
        <v/>
      </c>
      <c r="AG95" s="964" t="str" cm="1">
        <f t="array" ref="AG95">IF(N95="","",IF(R95&lt;&gt;"","",IF(SUMPRODUCT(--(AN18:AN1500=AG17),--(AM18:AM1500&lt;&gt;""),--ISNUMBER(SEARCH(" "&amp;AM18:AM1500&amp;" ",Q95)))&gt;0,AG17,"")))</f>
        <v/>
      </c>
      <c r="AH95" s="964" t="str" cm="1">
        <f t="array" ref="AH95">IF(N95="","",IF(R95&lt;&gt;"","",IF(SUMPRODUCT(--(AN18:AN1500=AH17),--(AM18:AM1500&lt;&gt;""),--ISNUMBER(SEARCH(" "&amp;AM18:AM1500&amp;" ",Q95)))&gt;0,AH17,"")))</f>
        <v/>
      </c>
      <c r="AI95" s="964" t="str" cm="1">
        <f t="array" ref="AI95">IF(N95="","",IF(R95&lt;&gt;"","",IF(SUMPRODUCT(--(AN18:AN1500=AI17),--(AM18:AM1500&lt;&gt;""),--ISNUMBER(SEARCH(" "&amp;AM18:AM1500&amp;" ",Q95)))&gt;0,AI17,"")))</f>
        <v/>
      </c>
      <c r="AJ95" s="964" t="str" cm="1">
        <f t="array" ref="AJ95">IF(N95="","",IF(R95&lt;&gt;"","",IF(SUMPRODUCT(--(AN18:AN1500=AJ17),--(AM18:AM1500&lt;&gt;""),--ISNUMBER(SEARCH(" "&amp;AM18:AM1500&amp;" ",Q95)))&gt;0,AJ17,"")))</f>
        <v/>
      </c>
      <c r="AK95" s="964" t="str" cm="1">
        <f t="array" ref="AK95">IF(N95="","",IF(T95&lt;&gt;"",AK17,IF(S95&lt;&gt;"","",IF(R95&lt;&gt;"","",IF(SUMPRODUCT(--(AN18:AN1500=AK17),--(AM18:AM1500&lt;&gt;""),--ISNUMBER(SEARCH(" "&amp;AM18:AM1500&amp;" ",Q95)))&gt;0,AK17,"")))))</f>
        <v/>
      </c>
      <c r="AM95" s="964" t="s">
        <v>457</v>
      </c>
      <c r="AN95" s="964" t="s">
        <v>1969</v>
      </c>
      <c r="AP95" s="964" t="s">
        <v>2159</v>
      </c>
      <c r="AQ95" s="964" t="s">
        <v>1982</v>
      </c>
      <c r="AR95" s="964" t="s">
        <v>1983</v>
      </c>
      <c r="AT95" s="964"/>
      <c r="AU95" s="964"/>
      <c r="AV95" s="964"/>
      <c r="BN95" s="49">
        <v>1</v>
      </c>
    </row>
    <row r="96" spans="1:66" ht="35.1" customHeight="1">
      <c r="A96" s="957" t="str">
        <f>IF(B96="","",COUNTIF(B18:B96,"&lt;&gt;"))</f>
        <v/>
      </c>
      <c r="B96" s="958"/>
      <c r="C96" s="974" t="str">
        <f t="shared" si="26"/>
        <v/>
      </c>
      <c r="D96" s="975" t="str">
        <f t="shared" si="14"/>
        <v/>
      </c>
      <c r="E96" s="961" t="str">
        <f t="shared" si="15"/>
        <v/>
      </c>
      <c r="F96" s="962" t="str">
        <f t="shared" si="16"/>
        <v/>
      </c>
      <c r="G96" s="963" t="str">
        <f>IF(H96="","",COUNTIF(H18:H96,"&lt;&gt;"))</f>
        <v/>
      </c>
      <c r="H96" s="958" t="str" cm="1">
        <f t="array" ref="H96">IF(L96="","",IF(LEN(L96)&lt;=MAX(10,G13),L96,IFERROR(LEFT(L96,LOOKUP(2,1/(MID(L96,ROW(1:500),1)=" ")/(ROW(1:500)&lt;=MAX(10,G13)),ROW(1:500))-1),LEFT(L96,MAX(10,G13)))))</f>
        <v/>
      </c>
      <c r="I96" s="963" t="str">
        <f t="shared" si="17"/>
        <v/>
      </c>
      <c r="J96" s="963" t="str">
        <f t="shared" si="18"/>
        <v/>
      </c>
      <c r="K96" s="964" t="str">
        <f>IF(M95&lt;&gt;"",K95,IF(K95&lt;MAX(A18:A317),K95+1,""))</f>
        <v/>
      </c>
      <c r="L96" s="965" t="str">
        <f>IF(K96="","",IF(M95&lt;&gt;"",M95,INDEX(E18:E317,MATCH(K96,A18:A317,0))))</f>
        <v/>
      </c>
      <c r="M96" s="965" t="str">
        <f t="shared" si="19"/>
        <v/>
      </c>
      <c r="N96" s="966" t="str">
        <f t="shared" si="20"/>
        <v/>
      </c>
      <c r="O96" s="967" t="str">
        <f t="shared" si="21"/>
        <v/>
      </c>
      <c r="P96" s="967" t="str">
        <f t="shared" si="22"/>
        <v/>
      </c>
      <c r="Q96" s="966" t="str">
        <f t="shared" si="23"/>
        <v/>
      </c>
      <c r="R96" s="967" t="str">
        <f>IF(N96="","",IF(COUNTIF(AP18:AP300,TRIM(Q96))&gt;0,"EXCLUSION EXACTE",""))</f>
        <v/>
      </c>
      <c r="S96" s="967" t="str" cm="1">
        <f t="array" ref="S96">IF(N96="","",IF(SUMPRODUCT(--(AP18:AP300&lt;&gt;""),--ISNUMBER(SEARCH(" "&amp;AP18:AP300&amp;" ",Q96)))&gt;0,"BLOQUE MOLLUSQUES",""))</f>
        <v/>
      </c>
      <c r="T96" s="967" t="str" cm="1">
        <f t="array" ref="T96">IF(N96="","",IF(SUMPRODUCT(--(AT18:AT300&lt;&gt;""),--ISNUMBER(SEARCH(" "&amp;AT18:AT300&amp;" ",Q96)))&gt;0,"FORCE MOLLUSQUES",""))</f>
        <v/>
      </c>
      <c r="U96" s="966" t="str">
        <f t="shared" si="24"/>
        <v/>
      </c>
      <c r="V96" s="966" t="str">
        <f t="shared" si="27"/>
        <v/>
      </c>
      <c r="W96" s="967" t="str">
        <f t="shared" si="25"/>
        <v/>
      </c>
      <c r="X96" s="967" t="str" cm="1">
        <f t="array" ref="X96">IF(N96="","",IF(R96&lt;&gt;"","",IF(SUMPRODUCT(--(AN18:AN1500=X17),--(AM18:AM1500&lt;&gt;""),--ISNUMBER(SEARCH(" "&amp;AM18:AM1500&amp;" ",Q96)))&gt;0,X17,"")))</f>
        <v/>
      </c>
      <c r="Y96" s="967" t="str" cm="1">
        <f t="array" ref="Y96">IF(N96="","",IF(R96&lt;&gt;"","",IF(SUMPRODUCT(--(AN18:AN1500=Y17),--(AM18:AM1500&lt;&gt;""),--ISNUMBER(SEARCH(" "&amp;AM18:AM1500&amp;" ",Q96)))&gt;0,Y17,"")))</f>
        <v/>
      </c>
      <c r="Z96" s="967" t="str" cm="1">
        <f t="array" ref="Z96">IF(N96="","",IF(R96&lt;&gt;"","",IF(SUMPRODUCT(--(AN18:AN1500=Z17),--(AM18:AM1500&lt;&gt;""),--ISNUMBER(SEARCH(" "&amp;AM18:AM1500&amp;" ",Q96)))&gt;0,Z17,"")))</f>
        <v/>
      </c>
      <c r="AA96" s="967" t="str" cm="1">
        <f t="array" ref="AA96">IF(N96="","",IF(R96&lt;&gt;"","",IF(SUMPRODUCT(--(AN18:AN1500=AA17),--(AM18:AM1500&lt;&gt;""),--ISNUMBER(SEARCH(" "&amp;AM18:AM1500&amp;" ",Q96)))&gt;0,AA17,"")))</f>
        <v/>
      </c>
      <c r="AB96" s="967" t="str" cm="1">
        <f t="array" ref="AB96">IF(N96="","",IF(R96&lt;&gt;"","",IF(SUMPRODUCT(--(AN18:AN1500=AB17),--(AM18:AM1500&lt;&gt;""),--ISNUMBER(SEARCH(" "&amp;AM18:AM1500&amp;" ",Q96)))&gt;0,AB17,"")))</f>
        <v/>
      </c>
      <c r="AC96" s="967" t="str" cm="1">
        <f t="array" ref="AC96">IF(N96="","",IF(R96&lt;&gt;"","",IF(SUMPRODUCT(--(AN18:AN1500=AC17),--(AM18:AM1500&lt;&gt;""),--ISNUMBER(SEARCH(" "&amp;AM18:AM1500&amp;" ",Q96)))&gt;0,AC17,"")))</f>
        <v/>
      </c>
      <c r="AD96" s="967" t="str" cm="1">
        <f t="array" ref="AD96">IF(N96="","",IF(R96&lt;&gt;"","",IF(SUMPRODUCT(--(AN18:AN1500=AD17),--(AM18:AM1500&lt;&gt;""),--ISNUMBER(SEARCH(" "&amp;AM18:AM1500&amp;" ",Q96)))&gt;0,AD17,"")))</f>
        <v/>
      </c>
      <c r="AE96" s="967" t="str" cm="1">
        <f t="array" ref="AE96">IF(N96="","",IF(R96&lt;&gt;"","",IF(SUMPRODUCT(--(AN18:AN1500=AE17),--(AM18:AM1500&lt;&gt;""),--ISNUMBER(SEARCH(" "&amp;AM18:AM1500&amp;" ",Q96)))&gt;0,AE17,"")))</f>
        <v/>
      </c>
      <c r="AF96" s="967" t="str" cm="1">
        <f t="array" ref="AF96">IF(N96="","",IF(R96&lt;&gt;"","",IF(SUMPRODUCT(--(AN18:AN1500=AF17),--(AM18:AM1500&lt;&gt;""),--ISNUMBER(SEARCH(" "&amp;AM18:AM1500&amp;" ",Q96)))&gt;0,AF17,"")))</f>
        <v/>
      </c>
      <c r="AG96" s="967" t="str" cm="1">
        <f t="array" ref="AG96">IF(N96="","",IF(R96&lt;&gt;"","",IF(SUMPRODUCT(--(AN18:AN1500=AG17),--(AM18:AM1500&lt;&gt;""),--ISNUMBER(SEARCH(" "&amp;AM18:AM1500&amp;" ",Q96)))&gt;0,AG17,"")))</f>
        <v/>
      </c>
      <c r="AH96" s="967" t="str" cm="1">
        <f t="array" ref="AH96">IF(N96="","",IF(R96&lt;&gt;"","",IF(SUMPRODUCT(--(AN18:AN1500=AH17),--(AM18:AM1500&lt;&gt;""),--ISNUMBER(SEARCH(" "&amp;AM18:AM1500&amp;" ",Q96)))&gt;0,AH17,"")))</f>
        <v/>
      </c>
      <c r="AI96" s="967" t="str" cm="1">
        <f t="array" ref="AI96">IF(N96="","",IF(R96&lt;&gt;"","",IF(SUMPRODUCT(--(AN18:AN1500=AI17),--(AM18:AM1500&lt;&gt;""),--ISNUMBER(SEARCH(" "&amp;AM18:AM1500&amp;" ",Q96)))&gt;0,AI17,"")))</f>
        <v/>
      </c>
      <c r="AJ96" s="967" t="str" cm="1">
        <f t="array" ref="AJ96">IF(N96="","",IF(R96&lt;&gt;"","",IF(SUMPRODUCT(--(AN18:AN1500=AJ17),--(AM18:AM1500&lt;&gt;""),--ISNUMBER(SEARCH(" "&amp;AM18:AM1500&amp;" ",Q96)))&gt;0,AJ17,"")))</f>
        <v/>
      </c>
      <c r="AK96" s="967" t="str" cm="1">
        <f t="array" ref="AK96">IF(N96="","",IF(T96&lt;&gt;"",AK17,IF(S96&lt;&gt;"","",IF(R96&lt;&gt;"","",IF(SUMPRODUCT(--(AN18:AN1500=AK17),--(AM18:AM1500&lt;&gt;""),--ISNUMBER(SEARCH(" "&amp;AM18:AM1500&amp;" ",Q96)))&gt;0,AK17,"")))))</f>
        <v/>
      </c>
      <c r="AM96" s="968" t="s">
        <v>52</v>
      </c>
      <c r="AN96" s="968" t="s">
        <v>1969</v>
      </c>
      <c r="AP96" s="969" t="s">
        <v>2160</v>
      </c>
      <c r="AQ96" s="969" t="s">
        <v>1982</v>
      </c>
      <c r="AR96" s="969" t="s">
        <v>1983</v>
      </c>
      <c r="AT96" s="964"/>
      <c r="AU96" s="964"/>
      <c r="AV96" s="964"/>
      <c r="BN96" s="49">
        <v>1</v>
      </c>
    </row>
    <row r="97" spans="1:66" ht="35.1" customHeight="1">
      <c r="A97" s="973" t="str">
        <f>IF(B97="","",COUNTIF(B18:B97,"&lt;&gt;"))</f>
        <v/>
      </c>
      <c r="B97" s="965"/>
      <c r="C97" s="974" t="str">
        <f t="shared" si="26"/>
        <v/>
      </c>
      <c r="D97" s="975" t="str">
        <f t="shared" si="14"/>
        <v/>
      </c>
      <c r="E97" s="976" t="str">
        <f t="shared" si="15"/>
        <v/>
      </c>
      <c r="F97" s="977" t="str">
        <f t="shared" si="16"/>
        <v/>
      </c>
      <c r="G97" s="964" t="str">
        <f>IF(H97="","",COUNTIF(H18:H97,"&lt;&gt;"))</f>
        <v/>
      </c>
      <c r="H97" s="965" t="str" cm="1">
        <f t="array" ref="H97">IF(L97="","",IF(LEN(L97)&lt;=MAX(10,G13),L97,IFERROR(LEFT(L97,LOOKUP(2,1/(MID(L97,ROW(1:500),1)=" ")/(ROW(1:500)&lt;=MAX(10,G13)),ROW(1:500))-1),LEFT(L97,MAX(10,G13)))))</f>
        <v/>
      </c>
      <c r="I97" s="964" t="str">
        <f t="shared" si="17"/>
        <v/>
      </c>
      <c r="J97" s="964" t="str">
        <f t="shared" si="18"/>
        <v/>
      </c>
      <c r="K97" s="964" t="str">
        <f>IF(M96&lt;&gt;"",K96,IF(K96&lt;MAX(A18:A317),K96+1,""))</f>
        <v/>
      </c>
      <c r="L97" s="965" t="str">
        <f>IF(K97="","",IF(M96&lt;&gt;"",M96,INDEX(E18:E317,MATCH(K97,A18:A317,0))))</f>
        <v/>
      </c>
      <c r="M97" s="965" t="str">
        <f t="shared" si="19"/>
        <v/>
      </c>
      <c r="N97" s="965" t="str">
        <f t="shared" si="20"/>
        <v/>
      </c>
      <c r="O97" s="964" t="str">
        <f t="shared" si="21"/>
        <v/>
      </c>
      <c r="P97" s="964" t="str">
        <f t="shared" si="22"/>
        <v/>
      </c>
      <c r="Q97" s="965" t="str">
        <f t="shared" si="23"/>
        <v/>
      </c>
      <c r="R97" s="964" t="str">
        <f>IF(N97="","",IF(COUNTIF(AP18:AP300,TRIM(Q97))&gt;0,"EXCLUSION EXACTE",""))</f>
        <v/>
      </c>
      <c r="S97" s="964" t="str" cm="1">
        <f t="array" ref="S97">IF(N97="","",IF(SUMPRODUCT(--(AP18:AP300&lt;&gt;""),--ISNUMBER(SEARCH(" "&amp;AP18:AP300&amp;" ",Q97)))&gt;0,"BLOQUE MOLLUSQUES",""))</f>
        <v/>
      </c>
      <c r="T97" s="964" t="str" cm="1">
        <f t="array" ref="T97">IF(N97="","",IF(SUMPRODUCT(--(AT18:AT300&lt;&gt;""),--ISNUMBER(SEARCH(" "&amp;AT18:AT300&amp;" ",Q97)))&gt;0,"FORCE MOLLUSQUES",""))</f>
        <v/>
      </c>
      <c r="U97" s="965" t="str">
        <f t="shared" si="24"/>
        <v/>
      </c>
      <c r="V97" s="965" t="str">
        <f t="shared" si="27"/>
        <v/>
      </c>
      <c r="W97" s="964" t="str">
        <f t="shared" si="25"/>
        <v/>
      </c>
      <c r="X97" s="964" t="str" cm="1">
        <f t="array" ref="X97">IF(N97="","",IF(R97&lt;&gt;"","",IF(SUMPRODUCT(--(AN18:AN1500=X17),--(AM18:AM1500&lt;&gt;""),--ISNUMBER(SEARCH(" "&amp;AM18:AM1500&amp;" ",Q97)))&gt;0,X17,"")))</f>
        <v/>
      </c>
      <c r="Y97" s="964" t="str" cm="1">
        <f t="array" ref="Y97">IF(N97="","",IF(R97&lt;&gt;"","",IF(SUMPRODUCT(--(AN18:AN1500=Y17),--(AM18:AM1500&lt;&gt;""),--ISNUMBER(SEARCH(" "&amp;AM18:AM1500&amp;" ",Q97)))&gt;0,Y17,"")))</f>
        <v/>
      </c>
      <c r="Z97" s="964" t="str" cm="1">
        <f t="array" ref="Z97">IF(N97="","",IF(R97&lt;&gt;"","",IF(SUMPRODUCT(--(AN18:AN1500=Z17),--(AM18:AM1500&lt;&gt;""),--ISNUMBER(SEARCH(" "&amp;AM18:AM1500&amp;" ",Q97)))&gt;0,Z17,"")))</f>
        <v/>
      </c>
      <c r="AA97" s="964" t="str" cm="1">
        <f t="array" ref="AA97">IF(N97="","",IF(R97&lt;&gt;"","",IF(SUMPRODUCT(--(AN18:AN1500=AA17),--(AM18:AM1500&lt;&gt;""),--ISNUMBER(SEARCH(" "&amp;AM18:AM1500&amp;" ",Q97)))&gt;0,AA17,"")))</f>
        <v/>
      </c>
      <c r="AB97" s="964" t="str" cm="1">
        <f t="array" ref="AB97">IF(N97="","",IF(R97&lt;&gt;"","",IF(SUMPRODUCT(--(AN18:AN1500=AB17),--(AM18:AM1500&lt;&gt;""),--ISNUMBER(SEARCH(" "&amp;AM18:AM1500&amp;" ",Q97)))&gt;0,AB17,"")))</f>
        <v/>
      </c>
      <c r="AC97" s="964" t="str" cm="1">
        <f t="array" ref="AC97">IF(N97="","",IF(R97&lt;&gt;"","",IF(SUMPRODUCT(--(AN18:AN1500=AC17),--(AM18:AM1500&lt;&gt;""),--ISNUMBER(SEARCH(" "&amp;AM18:AM1500&amp;" ",Q97)))&gt;0,AC17,"")))</f>
        <v/>
      </c>
      <c r="AD97" s="964" t="str" cm="1">
        <f t="array" ref="AD97">IF(N97="","",IF(R97&lt;&gt;"","",IF(SUMPRODUCT(--(AN18:AN1500=AD17),--(AM18:AM1500&lt;&gt;""),--ISNUMBER(SEARCH(" "&amp;AM18:AM1500&amp;" ",Q97)))&gt;0,AD17,"")))</f>
        <v/>
      </c>
      <c r="AE97" s="964" t="str" cm="1">
        <f t="array" ref="AE97">IF(N97="","",IF(R97&lt;&gt;"","",IF(SUMPRODUCT(--(AN18:AN1500=AE17),--(AM18:AM1500&lt;&gt;""),--ISNUMBER(SEARCH(" "&amp;AM18:AM1500&amp;" ",Q97)))&gt;0,AE17,"")))</f>
        <v/>
      </c>
      <c r="AF97" s="964" t="str" cm="1">
        <f t="array" ref="AF97">IF(N97="","",IF(R97&lt;&gt;"","",IF(SUMPRODUCT(--(AN18:AN1500=AF17),--(AM18:AM1500&lt;&gt;""),--ISNUMBER(SEARCH(" "&amp;AM18:AM1500&amp;" ",Q97)))&gt;0,AF17,"")))</f>
        <v/>
      </c>
      <c r="AG97" s="964" t="str" cm="1">
        <f t="array" ref="AG97">IF(N97="","",IF(R97&lt;&gt;"","",IF(SUMPRODUCT(--(AN18:AN1500=AG17),--(AM18:AM1500&lt;&gt;""),--ISNUMBER(SEARCH(" "&amp;AM18:AM1500&amp;" ",Q97)))&gt;0,AG17,"")))</f>
        <v/>
      </c>
      <c r="AH97" s="964" t="str" cm="1">
        <f t="array" ref="AH97">IF(N97="","",IF(R97&lt;&gt;"","",IF(SUMPRODUCT(--(AN18:AN1500=AH17),--(AM18:AM1500&lt;&gt;""),--ISNUMBER(SEARCH(" "&amp;AM18:AM1500&amp;" ",Q97)))&gt;0,AH17,"")))</f>
        <v/>
      </c>
      <c r="AI97" s="964" t="str" cm="1">
        <f t="array" ref="AI97">IF(N97="","",IF(R97&lt;&gt;"","",IF(SUMPRODUCT(--(AN18:AN1500=AI17),--(AM18:AM1500&lt;&gt;""),--ISNUMBER(SEARCH(" "&amp;AM18:AM1500&amp;" ",Q97)))&gt;0,AI17,"")))</f>
        <v/>
      </c>
      <c r="AJ97" s="964" t="str" cm="1">
        <f t="array" ref="AJ97">IF(N97="","",IF(R97&lt;&gt;"","",IF(SUMPRODUCT(--(AN18:AN1500=AJ17),--(AM18:AM1500&lt;&gt;""),--ISNUMBER(SEARCH(" "&amp;AM18:AM1500&amp;" ",Q97)))&gt;0,AJ17,"")))</f>
        <v/>
      </c>
      <c r="AK97" s="964" t="str" cm="1">
        <f t="array" ref="AK97">IF(N97="","",IF(T97&lt;&gt;"",AK17,IF(S97&lt;&gt;"","",IF(R97&lt;&gt;"","",IF(SUMPRODUCT(--(AN18:AN1500=AK17),--(AM18:AM1500&lt;&gt;""),--ISNUMBER(SEARCH(" "&amp;AM18:AM1500&amp;" ",Q97)))&gt;0,AK17,"")))))</f>
        <v/>
      </c>
      <c r="AM97" s="964" t="s">
        <v>463</v>
      </c>
      <c r="AN97" s="964" t="s">
        <v>1969</v>
      </c>
      <c r="AP97" s="964" t="s">
        <v>2161</v>
      </c>
      <c r="AQ97" s="964" t="s">
        <v>1982</v>
      </c>
      <c r="AR97" s="964" t="s">
        <v>1983</v>
      </c>
      <c r="AT97" s="964"/>
      <c r="AU97" s="964"/>
      <c r="AV97" s="964"/>
      <c r="BN97" s="49">
        <v>1</v>
      </c>
    </row>
    <row r="98" spans="1:66" ht="35.1" customHeight="1">
      <c r="A98" s="957" t="str">
        <f>IF(B98="","",COUNTIF(B18:B98,"&lt;&gt;"))</f>
        <v/>
      </c>
      <c r="B98" s="958"/>
      <c r="C98" s="974" t="str">
        <f t="shared" si="26"/>
        <v/>
      </c>
      <c r="D98" s="975" t="str">
        <f t="shared" si="14"/>
        <v/>
      </c>
      <c r="E98" s="961" t="str">
        <f t="shared" si="15"/>
        <v/>
      </c>
      <c r="F98" s="962" t="str">
        <f t="shared" si="16"/>
        <v/>
      </c>
      <c r="G98" s="963" t="str">
        <f>IF(H98="","",COUNTIF(H18:H98,"&lt;&gt;"))</f>
        <v/>
      </c>
      <c r="H98" s="958" t="str" cm="1">
        <f t="array" ref="H98">IF(L98="","",IF(LEN(L98)&lt;=MAX(10,G13),L98,IFERROR(LEFT(L98,LOOKUP(2,1/(MID(L98,ROW(1:500),1)=" ")/(ROW(1:500)&lt;=MAX(10,G13)),ROW(1:500))-1),LEFT(L98,MAX(10,G13)))))</f>
        <v/>
      </c>
      <c r="I98" s="963" t="str">
        <f t="shared" si="17"/>
        <v/>
      </c>
      <c r="J98" s="963" t="str">
        <f t="shared" si="18"/>
        <v/>
      </c>
      <c r="K98" s="964" t="str">
        <f>IF(M97&lt;&gt;"",K97,IF(K97&lt;MAX(A18:A317),K97+1,""))</f>
        <v/>
      </c>
      <c r="L98" s="965" t="str">
        <f>IF(K98="","",IF(M97&lt;&gt;"",M97,INDEX(E18:E317,MATCH(K98,A18:A317,0))))</f>
        <v/>
      </c>
      <c r="M98" s="965" t="str">
        <f t="shared" si="19"/>
        <v/>
      </c>
      <c r="N98" s="966" t="str">
        <f t="shared" si="20"/>
        <v/>
      </c>
      <c r="O98" s="967" t="str">
        <f t="shared" si="21"/>
        <v/>
      </c>
      <c r="P98" s="967" t="str">
        <f t="shared" si="22"/>
        <v/>
      </c>
      <c r="Q98" s="966" t="str">
        <f t="shared" si="23"/>
        <v/>
      </c>
      <c r="R98" s="967" t="str">
        <f>IF(N98="","",IF(COUNTIF(AP18:AP300,TRIM(Q98))&gt;0,"EXCLUSION EXACTE",""))</f>
        <v/>
      </c>
      <c r="S98" s="967" t="str" cm="1">
        <f t="array" ref="S98">IF(N98="","",IF(SUMPRODUCT(--(AP18:AP300&lt;&gt;""),--ISNUMBER(SEARCH(" "&amp;AP18:AP300&amp;" ",Q98)))&gt;0,"BLOQUE MOLLUSQUES",""))</f>
        <v/>
      </c>
      <c r="T98" s="967" t="str" cm="1">
        <f t="array" ref="T98">IF(N98="","",IF(SUMPRODUCT(--(AT18:AT300&lt;&gt;""),--ISNUMBER(SEARCH(" "&amp;AT18:AT300&amp;" ",Q98)))&gt;0,"FORCE MOLLUSQUES",""))</f>
        <v/>
      </c>
      <c r="U98" s="966" t="str">
        <f t="shared" si="24"/>
        <v/>
      </c>
      <c r="V98" s="966" t="str">
        <f t="shared" si="27"/>
        <v/>
      </c>
      <c r="W98" s="967" t="str">
        <f t="shared" si="25"/>
        <v/>
      </c>
      <c r="X98" s="967" t="str" cm="1">
        <f t="array" ref="X98">IF(N98="","",IF(R98&lt;&gt;"","",IF(SUMPRODUCT(--(AN18:AN1500=X17),--(AM18:AM1500&lt;&gt;""),--ISNUMBER(SEARCH(" "&amp;AM18:AM1500&amp;" ",Q98)))&gt;0,X17,"")))</f>
        <v/>
      </c>
      <c r="Y98" s="967" t="str" cm="1">
        <f t="array" ref="Y98">IF(N98="","",IF(R98&lt;&gt;"","",IF(SUMPRODUCT(--(AN18:AN1500=Y17),--(AM18:AM1500&lt;&gt;""),--ISNUMBER(SEARCH(" "&amp;AM18:AM1500&amp;" ",Q98)))&gt;0,Y17,"")))</f>
        <v/>
      </c>
      <c r="Z98" s="967" t="str" cm="1">
        <f t="array" ref="Z98">IF(N98="","",IF(R98&lt;&gt;"","",IF(SUMPRODUCT(--(AN18:AN1500=Z17),--(AM18:AM1500&lt;&gt;""),--ISNUMBER(SEARCH(" "&amp;AM18:AM1500&amp;" ",Q98)))&gt;0,Z17,"")))</f>
        <v/>
      </c>
      <c r="AA98" s="967" t="str" cm="1">
        <f t="array" ref="AA98">IF(N98="","",IF(R98&lt;&gt;"","",IF(SUMPRODUCT(--(AN18:AN1500=AA17),--(AM18:AM1500&lt;&gt;""),--ISNUMBER(SEARCH(" "&amp;AM18:AM1500&amp;" ",Q98)))&gt;0,AA17,"")))</f>
        <v/>
      </c>
      <c r="AB98" s="967" t="str" cm="1">
        <f t="array" ref="AB98">IF(N98="","",IF(R98&lt;&gt;"","",IF(SUMPRODUCT(--(AN18:AN1500=AB17),--(AM18:AM1500&lt;&gt;""),--ISNUMBER(SEARCH(" "&amp;AM18:AM1500&amp;" ",Q98)))&gt;0,AB17,"")))</f>
        <v/>
      </c>
      <c r="AC98" s="967" t="str" cm="1">
        <f t="array" ref="AC98">IF(N98="","",IF(R98&lt;&gt;"","",IF(SUMPRODUCT(--(AN18:AN1500=AC17),--(AM18:AM1500&lt;&gt;""),--ISNUMBER(SEARCH(" "&amp;AM18:AM1500&amp;" ",Q98)))&gt;0,AC17,"")))</f>
        <v/>
      </c>
      <c r="AD98" s="967" t="str" cm="1">
        <f t="array" ref="AD98">IF(N98="","",IF(R98&lt;&gt;"","",IF(SUMPRODUCT(--(AN18:AN1500=AD17),--(AM18:AM1500&lt;&gt;""),--ISNUMBER(SEARCH(" "&amp;AM18:AM1500&amp;" ",Q98)))&gt;0,AD17,"")))</f>
        <v/>
      </c>
      <c r="AE98" s="967" t="str" cm="1">
        <f t="array" ref="AE98">IF(N98="","",IF(R98&lt;&gt;"","",IF(SUMPRODUCT(--(AN18:AN1500=AE17),--(AM18:AM1500&lt;&gt;""),--ISNUMBER(SEARCH(" "&amp;AM18:AM1500&amp;" ",Q98)))&gt;0,AE17,"")))</f>
        <v/>
      </c>
      <c r="AF98" s="967" t="str" cm="1">
        <f t="array" ref="AF98">IF(N98="","",IF(R98&lt;&gt;"","",IF(SUMPRODUCT(--(AN18:AN1500=AF17),--(AM18:AM1500&lt;&gt;""),--ISNUMBER(SEARCH(" "&amp;AM18:AM1500&amp;" ",Q98)))&gt;0,AF17,"")))</f>
        <v/>
      </c>
      <c r="AG98" s="967" t="str" cm="1">
        <f t="array" ref="AG98">IF(N98="","",IF(R98&lt;&gt;"","",IF(SUMPRODUCT(--(AN18:AN1500=AG17),--(AM18:AM1500&lt;&gt;""),--ISNUMBER(SEARCH(" "&amp;AM18:AM1500&amp;" ",Q98)))&gt;0,AG17,"")))</f>
        <v/>
      </c>
      <c r="AH98" s="967" t="str" cm="1">
        <f t="array" ref="AH98">IF(N98="","",IF(R98&lt;&gt;"","",IF(SUMPRODUCT(--(AN18:AN1500=AH17),--(AM18:AM1500&lt;&gt;""),--ISNUMBER(SEARCH(" "&amp;AM18:AM1500&amp;" ",Q98)))&gt;0,AH17,"")))</f>
        <v/>
      </c>
      <c r="AI98" s="967" t="str" cm="1">
        <f t="array" ref="AI98">IF(N98="","",IF(R98&lt;&gt;"","",IF(SUMPRODUCT(--(AN18:AN1500=AI17),--(AM18:AM1500&lt;&gt;""),--ISNUMBER(SEARCH(" "&amp;AM18:AM1500&amp;" ",Q98)))&gt;0,AI17,"")))</f>
        <v/>
      </c>
      <c r="AJ98" s="967" t="str" cm="1">
        <f t="array" ref="AJ98">IF(N98="","",IF(R98&lt;&gt;"","",IF(SUMPRODUCT(--(AN18:AN1500=AJ17),--(AM18:AM1500&lt;&gt;""),--ISNUMBER(SEARCH(" "&amp;AM18:AM1500&amp;" ",Q98)))&gt;0,AJ17,"")))</f>
        <v/>
      </c>
      <c r="AK98" s="967" t="str" cm="1">
        <f t="array" ref="AK98">IF(N98="","",IF(T98&lt;&gt;"",AK17,IF(S98&lt;&gt;"","",IF(R98&lt;&gt;"","",IF(SUMPRODUCT(--(AN18:AN1500=AK17),--(AM18:AM1500&lt;&gt;""),--ISNUMBER(SEARCH(" "&amp;AM18:AM1500&amp;" ",Q98)))&gt;0,AK17,"")))))</f>
        <v/>
      </c>
      <c r="AM98" s="968" t="s">
        <v>177</v>
      </c>
      <c r="AN98" s="968" t="s">
        <v>1969</v>
      </c>
      <c r="AP98" s="969" t="s">
        <v>2162</v>
      </c>
      <c r="AQ98" s="969" t="s">
        <v>1982</v>
      </c>
      <c r="AR98" s="969" t="s">
        <v>1983</v>
      </c>
      <c r="AT98" s="964"/>
      <c r="AU98" s="964"/>
      <c r="AV98" s="964"/>
      <c r="BN98" s="49">
        <v>1</v>
      </c>
    </row>
    <row r="99" spans="1:66" ht="35.1" customHeight="1">
      <c r="A99" s="973" t="str">
        <f>IF(B99="","",COUNTIF(B18:B99,"&lt;&gt;"))</f>
        <v/>
      </c>
      <c r="B99" s="965"/>
      <c r="C99" s="974" t="str">
        <f t="shared" si="26"/>
        <v/>
      </c>
      <c r="D99" s="975" t="str">
        <f t="shared" si="14"/>
        <v/>
      </c>
      <c r="E99" s="976" t="str">
        <f t="shared" si="15"/>
        <v/>
      </c>
      <c r="F99" s="977" t="str">
        <f t="shared" si="16"/>
        <v/>
      </c>
      <c r="G99" s="964" t="str">
        <f>IF(H99="","",COUNTIF(H18:H99,"&lt;&gt;"))</f>
        <v/>
      </c>
      <c r="H99" s="965" t="str" cm="1">
        <f t="array" ref="H99">IF(L99="","",IF(LEN(L99)&lt;=MAX(10,G13),L99,IFERROR(LEFT(L99,LOOKUP(2,1/(MID(L99,ROW(1:500),1)=" ")/(ROW(1:500)&lt;=MAX(10,G13)),ROW(1:500))-1),LEFT(L99,MAX(10,G13)))))</f>
        <v/>
      </c>
      <c r="I99" s="964" t="str">
        <f t="shared" si="17"/>
        <v/>
      </c>
      <c r="J99" s="964" t="str">
        <f t="shared" si="18"/>
        <v/>
      </c>
      <c r="K99" s="964" t="str">
        <f>IF(M98&lt;&gt;"",K98,IF(K98&lt;MAX(A18:A317),K98+1,""))</f>
        <v/>
      </c>
      <c r="L99" s="965" t="str">
        <f>IF(K99="","",IF(M98&lt;&gt;"",M98,INDEX(E18:E317,MATCH(K99,A18:A317,0))))</f>
        <v/>
      </c>
      <c r="M99" s="965" t="str">
        <f t="shared" si="19"/>
        <v/>
      </c>
      <c r="N99" s="965" t="str">
        <f t="shared" si="20"/>
        <v/>
      </c>
      <c r="O99" s="964" t="str">
        <f t="shared" si="21"/>
        <v/>
      </c>
      <c r="P99" s="964" t="str">
        <f t="shared" si="22"/>
        <v/>
      </c>
      <c r="Q99" s="965" t="str">
        <f t="shared" si="23"/>
        <v/>
      </c>
      <c r="R99" s="964" t="str">
        <f>IF(N99="","",IF(COUNTIF(AP18:AP300,TRIM(Q99))&gt;0,"EXCLUSION EXACTE",""))</f>
        <v/>
      </c>
      <c r="S99" s="964" t="str" cm="1">
        <f t="array" ref="S99">IF(N99="","",IF(SUMPRODUCT(--(AP18:AP300&lt;&gt;""),--ISNUMBER(SEARCH(" "&amp;AP18:AP300&amp;" ",Q99)))&gt;0,"BLOQUE MOLLUSQUES",""))</f>
        <v/>
      </c>
      <c r="T99" s="964" t="str" cm="1">
        <f t="array" ref="T99">IF(N99="","",IF(SUMPRODUCT(--(AT18:AT300&lt;&gt;""),--ISNUMBER(SEARCH(" "&amp;AT18:AT300&amp;" ",Q99)))&gt;0,"FORCE MOLLUSQUES",""))</f>
        <v/>
      </c>
      <c r="U99" s="965" t="str">
        <f t="shared" si="24"/>
        <v/>
      </c>
      <c r="V99" s="965" t="str">
        <f t="shared" si="27"/>
        <v/>
      </c>
      <c r="W99" s="964" t="str">
        <f t="shared" si="25"/>
        <v/>
      </c>
      <c r="X99" s="964" t="str" cm="1">
        <f t="array" ref="X99">IF(N99="","",IF(R99&lt;&gt;"","",IF(SUMPRODUCT(--(AN18:AN1500=X17),--(AM18:AM1500&lt;&gt;""),--ISNUMBER(SEARCH(" "&amp;AM18:AM1500&amp;" ",Q99)))&gt;0,X17,"")))</f>
        <v/>
      </c>
      <c r="Y99" s="964" t="str" cm="1">
        <f t="array" ref="Y99">IF(N99="","",IF(R99&lt;&gt;"","",IF(SUMPRODUCT(--(AN18:AN1500=Y17),--(AM18:AM1500&lt;&gt;""),--ISNUMBER(SEARCH(" "&amp;AM18:AM1500&amp;" ",Q99)))&gt;0,Y17,"")))</f>
        <v/>
      </c>
      <c r="Z99" s="964" t="str" cm="1">
        <f t="array" ref="Z99">IF(N99="","",IF(R99&lt;&gt;"","",IF(SUMPRODUCT(--(AN18:AN1500=Z17),--(AM18:AM1500&lt;&gt;""),--ISNUMBER(SEARCH(" "&amp;AM18:AM1500&amp;" ",Q99)))&gt;0,Z17,"")))</f>
        <v/>
      </c>
      <c r="AA99" s="964" t="str" cm="1">
        <f t="array" ref="AA99">IF(N99="","",IF(R99&lt;&gt;"","",IF(SUMPRODUCT(--(AN18:AN1500=AA17),--(AM18:AM1500&lt;&gt;""),--ISNUMBER(SEARCH(" "&amp;AM18:AM1500&amp;" ",Q99)))&gt;0,AA17,"")))</f>
        <v/>
      </c>
      <c r="AB99" s="964" t="str" cm="1">
        <f t="array" ref="AB99">IF(N99="","",IF(R99&lt;&gt;"","",IF(SUMPRODUCT(--(AN18:AN1500=AB17),--(AM18:AM1500&lt;&gt;""),--ISNUMBER(SEARCH(" "&amp;AM18:AM1500&amp;" ",Q99)))&gt;0,AB17,"")))</f>
        <v/>
      </c>
      <c r="AC99" s="964" t="str" cm="1">
        <f t="array" ref="AC99">IF(N99="","",IF(R99&lt;&gt;"","",IF(SUMPRODUCT(--(AN18:AN1500=AC17),--(AM18:AM1500&lt;&gt;""),--ISNUMBER(SEARCH(" "&amp;AM18:AM1500&amp;" ",Q99)))&gt;0,AC17,"")))</f>
        <v/>
      </c>
      <c r="AD99" s="964" t="str" cm="1">
        <f t="array" ref="AD99">IF(N99="","",IF(R99&lt;&gt;"","",IF(SUMPRODUCT(--(AN18:AN1500=AD17),--(AM18:AM1500&lt;&gt;""),--ISNUMBER(SEARCH(" "&amp;AM18:AM1500&amp;" ",Q99)))&gt;0,AD17,"")))</f>
        <v/>
      </c>
      <c r="AE99" s="964" t="str" cm="1">
        <f t="array" ref="AE99">IF(N99="","",IF(R99&lt;&gt;"","",IF(SUMPRODUCT(--(AN18:AN1500=AE17),--(AM18:AM1500&lt;&gt;""),--ISNUMBER(SEARCH(" "&amp;AM18:AM1500&amp;" ",Q99)))&gt;0,AE17,"")))</f>
        <v/>
      </c>
      <c r="AF99" s="964" t="str" cm="1">
        <f t="array" ref="AF99">IF(N99="","",IF(R99&lt;&gt;"","",IF(SUMPRODUCT(--(AN18:AN1500=AF17),--(AM18:AM1500&lt;&gt;""),--ISNUMBER(SEARCH(" "&amp;AM18:AM1500&amp;" ",Q99)))&gt;0,AF17,"")))</f>
        <v/>
      </c>
      <c r="AG99" s="964" t="str" cm="1">
        <f t="array" ref="AG99">IF(N99="","",IF(R99&lt;&gt;"","",IF(SUMPRODUCT(--(AN18:AN1500=AG17),--(AM18:AM1500&lt;&gt;""),--ISNUMBER(SEARCH(" "&amp;AM18:AM1500&amp;" ",Q99)))&gt;0,AG17,"")))</f>
        <v/>
      </c>
      <c r="AH99" s="964" t="str" cm="1">
        <f t="array" ref="AH99">IF(N99="","",IF(R99&lt;&gt;"","",IF(SUMPRODUCT(--(AN18:AN1500=AH17),--(AM18:AM1500&lt;&gt;""),--ISNUMBER(SEARCH(" "&amp;AM18:AM1500&amp;" ",Q99)))&gt;0,AH17,"")))</f>
        <v/>
      </c>
      <c r="AI99" s="964" t="str" cm="1">
        <f t="array" ref="AI99">IF(N99="","",IF(R99&lt;&gt;"","",IF(SUMPRODUCT(--(AN18:AN1500=AI17),--(AM18:AM1500&lt;&gt;""),--ISNUMBER(SEARCH(" "&amp;AM18:AM1500&amp;" ",Q99)))&gt;0,AI17,"")))</f>
        <v/>
      </c>
      <c r="AJ99" s="964" t="str" cm="1">
        <f t="array" ref="AJ99">IF(N99="","",IF(R99&lt;&gt;"","",IF(SUMPRODUCT(--(AN18:AN1500=AJ17),--(AM18:AM1500&lt;&gt;""),--ISNUMBER(SEARCH(" "&amp;AM18:AM1500&amp;" ",Q99)))&gt;0,AJ17,"")))</f>
        <v/>
      </c>
      <c r="AK99" s="964" t="str" cm="1">
        <f t="array" ref="AK99">IF(N99="","",IF(T99&lt;&gt;"",AK17,IF(S99&lt;&gt;"","",IF(R99&lt;&gt;"","",IF(SUMPRODUCT(--(AN18:AN1500=AK17),--(AM18:AM1500&lt;&gt;""),--ISNUMBER(SEARCH(" "&amp;AM18:AM1500&amp;" ",Q99)))&gt;0,AK17,"")))))</f>
        <v/>
      </c>
      <c r="AM99" s="964" t="s">
        <v>505</v>
      </c>
      <c r="AN99" s="964" t="s">
        <v>1968</v>
      </c>
      <c r="AP99" s="964" t="s">
        <v>2163</v>
      </c>
      <c r="AQ99" s="964" t="s">
        <v>2084</v>
      </c>
      <c r="AR99" s="964" t="s">
        <v>1983</v>
      </c>
      <c r="AT99" s="964"/>
      <c r="AU99" s="964"/>
      <c r="AV99" s="964"/>
      <c r="BN99" s="49">
        <v>1</v>
      </c>
    </row>
    <row r="100" spans="1:66" ht="35.1" customHeight="1">
      <c r="A100" s="957" t="str">
        <f>IF(B100="","",COUNTIF(B18:B100,"&lt;&gt;"))</f>
        <v/>
      </c>
      <c r="B100" s="958"/>
      <c r="C100" s="974" t="str">
        <f t="shared" si="26"/>
        <v/>
      </c>
      <c r="D100" s="975" t="str">
        <f t="shared" si="14"/>
        <v/>
      </c>
      <c r="E100" s="961" t="str">
        <f t="shared" si="15"/>
        <v/>
      </c>
      <c r="F100" s="962" t="str">
        <f t="shared" si="16"/>
        <v/>
      </c>
      <c r="G100" s="963" t="str">
        <f>IF(H100="","",COUNTIF(H18:H100,"&lt;&gt;"))</f>
        <v/>
      </c>
      <c r="H100" s="958" t="str" cm="1">
        <f t="array" ref="H100">IF(L100="","",IF(LEN(L100)&lt;=MAX(10,G13),L100,IFERROR(LEFT(L100,LOOKUP(2,1/(MID(L100,ROW(1:500),1)=" ")/(ROW(1:500)&lt;=MAX(10,G13)),ROW(1:500))-1),LEFT(L100,MAX(10,G13)))))</f>
        <v/>
      </c>
      <c r="I100" s="963" t="str">
        <f t="shared" si="17"/>
        <v/>
      </c>
      <c r="J100" s="963" t="str">
        <f t="shared" si="18"/>
        <v/>
      </c>
      <c r="K100" s="964" t="str">
        <f>IF(M99&lt;&gt;"",K99,IF(K99&lt;MAX(A18:A317),K99+1,""))</f>
        <v/>
      </c>
      <c r="L100" s="965" t="str">
        <f>IF(K100="","",IF(M99&lt;&gt;"",M99,INDEX(E18:E317,MATCH(K100,A18:A317,0))))</f>
        <v/>
      </c>
      <c r="M100" s="965" t="str">
        <f t="shared" si="19"/>
        <v/>
      </c>
      <c r="N100" s="966" t="str">
        <f t="shared" si="20"/>
        <v/>
      </c>
      <c r="O100" s="967" t="str">
        <f t="shared" si="21"/>
        <v/>
      </c>
      <c r="P100" s="967" t="str">
        <f t="shared" si="22"/>
        <v/>
      </c>
      <c r="Q100" s="966" t="str">
        <f t="shared" si="23"/>
        <v/>
      </c>
      <c r="R100" s="967" t="str">
        <f>IF(N100="","",IF(COUNTIF(AP18:AP300,TRIM(Q100))&gt;0,"EXCLUSION EXACTE",""))</f>
        <v/>
      </c>
      <c r="S100" s="967" t="str" cm="1">
        <f t="array" ref="S100">IF(N100="","",IF(SUMPRODUCT(--(AP18:AP300&lt;&gt;""),--ISNUMBER(SEARCH(" "&amp;AP18:AP300&amp;" ",Q100)))&gt;0,"BLOQUE MOLLUSQUES",""))</f>
        <v/>
      </c>
      <c r="T100" s="967" t="str" cm="1">
        <f t="array" ref="T100">IF(N100="","",IF(SUMPRODUCT(--(AT18:AT300&lt;&gt;""),--ISNUMBER(SEARCH(" "&amp;AT18:AT300&amp;" ",Q100)))&gt;0,"FORCE MOLLUSQUES",""))</f>
        <v/>
      </c>
      <c r="U100" s="966" t="str">
        <f t="shared" si="24"/>
        <v/>
      </c>
      <c r="V100" s="966" t="str">
        <f t="shared" si="27"/>
        <v/>
      </c>
      <c r="W100" s="967" t="str">
        <f t="shared" si="25"/>
        <v/>
      </c>
      <c r="X100" s="967" t="str" cm="1">
        <f t="array" ref="X100">IF(N100="","",IF(R100&lt;&gt;"","",IF(SUMPRODUCT(--(AN18:AN1500=X17),--(AM18:AM1500&lt;&gt;""),--ISNUMBER(SEARCH(" "&amp;AM18:AM1500&amp;" ",Q100)))&gt;0,X17,"")))</f>
        <v/>
      </c>
      <c r="Y100" s="967" t="str" cm="1">
        <f t="array" ref="Y100">IF(N100="","",IF(R100&lt;&gt;"","",IF(SUMPRODUCT(--(AN18:AN1500=Y17),--(AM18:AM1500&lt;&gt;""),--ISNUMBER(SEARCH(" "&amp;AM18:AM1500&amp;" ",Q100)))&gt;0,Y17,"")))</f>
        <v/>
      </c>
      <c r="Z100" s="967" t="str" cm="1">
        <f t="array" ref="Z100">IF(N100="","",IF(R100&lt;&gt;"","",IF(SUMPRODUCT(--(AN18:AN1500=Z17),--(AM18:AM1500&lt;&gt;""),--ISNUMBER(SEARCH(" "&amp;AM18:AM1500&amp;" ",Q100)))&gt;0,Z17,"")))</f>
        <v/>
      </c>
      <c r="AA100" s="967" t="str" cm="1">
        <f t="array" ref="AA100">IF(N100="","",IF(R100&lt;&gt;"","",IF(SUMPRODUCT(--(AN18:AN1500=AA17),--(AM18:AM1500&lt;&gt;""),--ISNUMBER(SEARCH(" "&amp;AM18:AM1500&amp;" ",Q100)))&gt;0,AA17,"")))</f>
        <v/>
      </c>
      <c r="AB100" s="967" t="str" cm="1">
        <f t="array" ref="AB100">IF(N100="","",IF(R100&lt;&gt;"","",IF(SUMPRODUCT(--(AN18:AN1500=AB17),--(AM18:AM1500&lt;&gt;""),--ISNUMBER(SEARCH(" "&amp;AM18:AM1500&amp;" ",Q100)))&gt;0,AB17,"")))</f>
        <v/>
      </c>
      <c r="AC100" s="967" t="str" cm="1">
        <f t="array" ref="AC100">IF(N100="","",IF(R100&lt;&gt;"","",IF(SUMPRODUCT(--(AN18:AN1500=AC17),--(AM18:AM1500&lt;&gt;""),--ISNUMBER(SEARCH(" "&amp;AM18:AM1500&amp;" ",Q100)))&gt;0,AC17,"")))</f>
        <v/>
      </c>
      <c r="AD100" s="967" t="str" cm="1">
        <f t="array" ref="AD100">IF(N100="","",IF(R100&lt;&gt;"","",IF(SUMPRODUCT(--(AN18:AN1500=AD17),--(AM18:AM1500&lt;&gt;""),--ISNUMBER(SEARCH(" "&amp;AM18:AM1500&amp;" ",Q100)))&gt;0,AD17,"")))</f>
        <v/>
      </c>
      <c r="AE100" s="967" t="str" cm="1">
        <f t="array" ref="AE100">IF(N100="","",IF(R100&lt;&gt;"","",IF(SUMPRODUCT(--(AN18:AN1500=AE17),--(AM18:AM1500&lt;&gt;""),--ISNUMBER(SEARCH(" "&amp;AM18:AM1500&amp;" ",Q100)))&gt;0,AE17,"")))</f>
        <v/>
      </c>
      <c r="AF100" s="967" t="str" cm="1">
        <f t="array" ref="AF100">IF(N100="","",IF(R100&lt;&gt;"","",IF(SUMPRODUCT(--(AN18:AN1500=AF17),--(AM18:AM1500&lt;&gt;""),--ISNUMBER(SEARCH(" "&amp;AM18:AM1500&amp;" ",Q100)))&gt;0,AF17,"")))</f>
        <v/>
      </c>
      <c r="AG100" s="967" t="str" cm="1">
        <f t="array" ref="AG100">IF(N100="","",IF(R100&lt;&gt;"","",IF(SUMPRODUCT(--(AN18:AN1500=AG17),--(AM18:AM1500&lt;&gt;""),--ISNUMBER(SEARCH(" "&amp;AM18:AM1500&amp;" ",Q100)))&gt;0,AG17,"")))</f>
        <v/>
      </c>
      <c r="AH100" s="967" t="str" cm="1">
        <f t="array" ref="AH100">IF(N100="","",IF(R100&lt;&gt;"","",IF(SUMPRODUCT(--(AN18:AN1500=AH17),--(AM18:AM1500&lt;&gt;""),--ISNUMBER(SEARCH(" "&amp;AM18:AM1500&amp;" ",Q100)))&gt;0,AH17,"")))</f>
        <v/>
      </c>
      <c r="AI100" s="967" t="str" cm="1">
        <f t="array" ref="AI100">IF(N100="","",IF(R100&lt;&gt;"","",IF(SUMPRODUCT(--(AN18:AN1500=AI17),--(AM18:AM1500&lt;&gt;""),--ISNUMBER(SEARCH(" "&amp;AM18:AM1500&amp;" ",Q100)))&gt;0,AI17,"")))</f>
        <v/>
      </c>
      <c r="AJ100" s="967" t="str" cm="1">
        <f t="array" ref="AJ100">IF(N100="","",IF(R100&lt;&gt;"","",IF(SUMPRODUCT(--(AN18:AN1500=AJ17),--(AM18:AM1500&lt;&gt;""),--ISNUMBER(SEARCH(" "&amp;AM18:AM1500&amp;" ",Q100)))&gt;0,AJ17,"")))</f>
        <v/>
      </c>
      <c r="AK100" s="967" t="str" cm="1">
        <f t="array" ref="AK100">IF(N100="","",IF(T100&lt;&gt;"",AK17,IF(S100&lt;&gt;"","",IF(R100&lt;&gt;"","",IF(SUMPRODUCT(--(AN18:AN1500=AK17),--(AM18:AM1500&lt;&gt;""),--ISNUMBER(SEARCH(" "&amp;AM18:AM1500&amp;" ",Q100)))&gt;0,AK17,"")))))</f>
        <v/>
      </c>
      <c r="AM100" s="968" t="s">
        <v>33</v>
      </c>
      <c r="AN100" s="968" t="s">
        <v>1968</v>
      </c>
      <c r="AP100" s="969" t="s">
        <v>2164</v>
      </c>
      <c r="AQ100" s="969" t="s">
        <v>2084</v>
      </c>
      <c r="AR100" s="969" t="s">
        <v>1983</v>
      </c>
      <c r="AT100" s="964"/>
      <c r="AU100" s="964"/>
      <c r="AV100" s="964"/>
      <c r="BN100" s="49">
        <v>1</v>
      </c>
    </row>
    <row r="101" spans="1:66" ht="35.1" customHeight="1">
      <c r="A101" s="973" t="str">
        <f>IF(B101="","",COUNTIF(B18:B101,"&lt;&gt;"))</f>
        <v/>
      </c>
      <c r="B101" s="965"/>
      <c r="C101" s="974" t="str">
        <f t="shared" si="26"/>
        <v/>
      </c>
      <c r="D101" s="975" t="str">
        <f t="shared" si="14"/>
        <v/>
      </c>
      <c r="E101" s="976" t="str">
        <f t="shared" si="15"/>
        <v/>
      </c>
      <c r="F101" s="977" t="str">
        <f t="shared" si="16"/>
        <v/>
      </c>
      <c r="G101" s="964" t="str">
        <f>IF(H101="","",COUNTIF(H18:H101,"&lt;&gt;"))</f>
        <v/>
      </c>
      <c r="H101" s="965" t="str" cm="1">
        <f t="array" ref="H101">IF(L101="","",IF(LEN(L101)&lt;=MAX(10,G13),L101,IFERROR(LEFT(L101,LOOKUP(2,1/(MID(L101,ROW(1:500),1)=" ")/(ROW(1:500)&lt;=MAX(10,G13)),ROW(1:500))-1),LEFT(L101,MAX(10,G13)))))</f>
        <v/>
      </c>
      <c r="I101" s="964" t="str">
        <f t="shared" si="17"/>
        <v/>
      </c>
      <c r="J101" s="964" t="str">
        <f t="shared" si="18"/>
        <v/>
      </c>
      <c r="K101" s="964" t="str">
        <f>IF(M100&lt;&gt;"",K100,IF(K100&lt;MAX(A18:A317),K100+1,""))</f>
        <v/>
      </c>
      <c r="L101" s="965" t="str">
        <f>IF(K101="","",IF(M100&lt;&gt;"",M100,INDEX(E18:E317,MATCH(K101,A18:A317,0))))</f>
        <v/>
      </c>
      <c r="M101" s="965" t="str">
        <f t="shared" si="19"/>
        <v/>
      </c>
      <c r="N101" s="965" t="str">
        <f t="shared" si="20"/>
        <v/>
      </c>
      <c r="O101" s="964" t="str">
        <f t="shared" si="21"/>
        <v/>
      </c>
      <c r="P101" s="964" t="str">
        <f t="shared" si="22"/>
        <v/>
      </c>
      <c r="Q101" s="965" t="str">
        <f t="shared" si="23"/>
        <v/>
      </c>
      <c r="R101" s="964" t="str">
        <f>IF(N101="","",IF(COUNTIF(AP18:AP300,TRIM(Q101))&gt;0,"EXCLUSION EXACTE",""))</f>
        <v/>
      </c>
      <c r="S101" s="964" t="str" cm="1">
        <f t="array" ref="S101">IF(N101="","",IF(SUMPRODUCT(--(AP18:AP300&lt;&gt;""),--ISNUMBER(SEARCH(" "&amp;AP18:AP300&amp;" ",Q101)))&gt;0,"BLOQUE MOLLUSQUES",""))</f>
        <v/>
      </c>
      <c r="T101" s="964" t="str" cm="1">
        <f t="array" ref="T101">IF(N101="","",IF(SUMPRODUCT(--(AT18:AT300&lt;&gt;""),--ISNUMBER(SEARCH(" "&amp;AT18:AT300&amp;" ",Q101)))&gt;0,"FORCE MOLLUSQUES",""))</f>
        <v/>
      </c>
      <c r="U101" s="965" t="str">
        <f t="shared" si="24"/>
        <v/>
      </c>
      <c r="V101" s="965" t="str">
        <f t="shared" si="27"/>
        <v/>
      </c>
      <c r="W101" s="964" t="str">
        <f t="shared" si="25"/>
        <v/>
      </c>
      <c r="X101" s="964" t="str" cm="1">
        <f t="array" ref="X101">IF(N101="","",IF(R101&lt;&gt;"","",IF(SUMPRODUCT(--(AN18:AN1500=X17),--(AM18:AM1500&lt;&gt;""),--ISNUMBER(SEARCH(" "&amp;AM18:AM1500&amp;" ",Q101)))&gt;0,X17,"")))</f>
        <v/>
      </c>
      <c r="Y101" s="964" t="str" cm="1">
        <f t="array" ref="Y101">IF(N101="","",IF(R101&lt;&gt;"","",IF(SUMPRODUCT(--(AN18:AN1500=Y17),--(AM18:AM1500&lt;&gt;""),--ISNUMBER(SEARCH(" "&amp;AM18:AM1500&amp;" ",Q101)))&gt;0,Y17,"")))</f>
        <v/>
      </c>
      <c r="Z101" s="964" t="str" cm="1">
        <f t="array" ref="Z101">IF(N101="","",IF(R101&lt;&gt;"","",IF(SUMPRODUCT(--(AN18:AN1500=Z17),--(AM18:AM1500&lt;&gt;""),--ISNUMBER(SEARCH(" "&amp;AM18:AM1500&amp;" ",Q101)))&gt;0,Z17,"")))</f>
        <v/>
      </c>
      <c r="AA101" s="964" t="str" cm="1">
        <f t="array" ref="AA101">IF(N101="","",IF(R101&lt;&gt;"","",IF(SUMPRODUCT(--(AN18:AN1500=AA17),--(AM18:AM1500&lt;&gt;""),--ISNUMBER(SEARCH(" "&amp;AM18:AM1500&amp;" ",Q101)))&gt;0,AA17,"")))</f>
        <v/>
      </c>
      <c r="AB101" s="964" t="str" cm="1">
        <f t="array" ref="AB101">IF(N101="","",IF(R101&lt;&gt;"","",IF(SUMPRODUCT(--(AN18:AN1500=AB17),--(AM18:AM1500&lt;&gt;""),--ISNUMBER(SEARCH(" "&amp;AM18:AM1500&amp;" ",Q101)))&gt;0,AB17,"")))</f>
        <v/>
      </c>
      <c r="AC101" s="964" t="str" cm="1">
        <f t="array" ref="AC101">IF(N101="","",IF(R101&lt;&gt;"","",IF(SUMPRODUCT(--(AN18:AN1500=AC17),--(AM18:AM1500&lt;&gt;""),--ISNUMBER(SEARCH(" "&amp;AM18:AM1500&amp;" ",Q101)))&gt;0,AC17,"")))</f>
        <v/>
      </c>
      <c r="AD101" s="964" t="str" cm="1">
        <f t="array" ref="AD101">IF(N101="","",IF(R101&lt;&gt;"","",IF(SUMPRODUCT(--(AN18:AN1500=AD17),--(AM18:AM1500&lt;&gt;""),--ISNUMBER(SEARCH(" "&amp;AM18:AM1500&amp;" ",Q101)))&gt;0,AD17,"")))</f>
        <v/>
      </c>
      <c r="AE101" s="964" t="str" cm="1">
        <f t="array" ref="AE101">IF(N101="","",IF(R101&lt;&gt;"","",IF(SUMPRODUCT(--(AN18:AN1500=AE17),--(AM18:AM1500&lt;&gt;""),--ISNUMBER(SEARCH(" "&amp;AM18:AM1500&amp;" ",Q101)))&gt;0,AE17,"")))</f>
        <v/>
      </c>
      <c r="AF101" s="964" t="str" cm="1">
        <f t="array" ref="AF101">IF(N101="","",IF(R101&lt;&gt;"","",IF(SUMPRODUCT(--(AN18:AN1500=AF17),--(AM18:AM1500&lt;&gt;""),--ISNUMBER(SEARCH(" "&amp;AM18:AM1500&amp;" ",Q101)))&gt;0,AF17,"")))</f>
        <v/>
      </c>
      <c r="AG101" s="964" t="str" cm="1">
        <f t="array" ref="AG101">IF(N101="","",IF(R101&lt;&gt;"","",IF(SUMPRODUCT(--(AN18:AN1500=AG17),--(AM18:AM1500&lt;&gt;""),--ISNUMBER(SEARCH(" "&amp;AM18:AM1500&amp;" ",Q101)))&gt;0,AG17,"")))</f>
        <v/>
      </c>
      <c r="AH101" s="964" t="str" cm="1">
        <f t="array" ref="AH101">IF(N101="","",IF(R101&lt;&gt;"","",IF(SUMPRODUCT(--(AN18:AN1500=AH17),--(AM18:AM1500&lt;&gt;""),--ISNUMBER(SEARCH(" "&amp;AM18:AM1500&amp;" ",Q101)))&gt;0,AH17,"")))</f>
        <v/>
      </c>
      <c r="AI101" s="964" t="str" cm="1">
        <f t="array" ref="AI101">IF(N101="","",IF(R101&lt;&gt;"","",IF(SUMPRODUCT(--(AN18:AN1500=AI17),--(AM18:AM1500&lt;&gt;""),--ISNUMBER(SEARCH(" "&amp;AM18:AM1500&amp;" ",Q101)))&gt;0,AI17,"")))</f>
        <v/>
      </c>
      <c r="AJ101" s="964" t="str" cm="1">
        <f t="array" ref="AJ101">IF(N101="","",IF(R101&lt;&gt;"","",IF(SUMPRODUCT(--(AN18:AN1500=AJ17),--(AM18:AM1500&lt;&gt;""),--ISNUMBER(SEARCH(" "&amp;AM18:AM1500&amp;" ",Q101)))&gt;0,AJ17,"")))</f>
        <v/>
      </c>
      <c r="AK101" s="964" t="str" cm="1">
        <f t="array" ref="AK101">IF(N101="","",IF(T101&lt;&gt;"",AK17,IF(S101&lt;&gt;"","",IF(R101&lt;&gt;"","",IF(SUMPRODUCT(--(AN18:AN1500=AK17),--(AM18:AM1500&lt;&gt;""),--ISNUMBER(SEARCH(" "&amp;AM18:AM1500&amp;" ",Q101)))&gt;0,AK17,"")))))</f>
        <v/>
      </c>
      <c r="AM101" s="964" t="s">
        <v>50</v>
      </c>
      <c r="AN101" s="964" t="s">
        <v>1968</v>
      </c>
      <c r="AP101" s="964" t="s">
        <v>1042</v>
      </c>
      <c r="AQ101" s="964" t="s">
        <v>2084</v>
      </c>
      <c r="AR101" s="964" t="s">
        <v>1983</v>
      </c>
      <c r="AT101" s="964"/>
      <c r="AU101" s="964"/>
      <c r="AV101" s="964"/>
      <c r="BN101" s="49">
        <v>1</v>
      </c>
    </row>
    <row r="102" spans="1:66" ht="35.1" customHeight="1">
      <c r="A102" s="957" t="str">
        <f>IF(B102="","",COUNTIF(B18:B102,"&lt;&gt;"))</f>
        <v/>
      </c>
      <c r="B102" s="958"/>
      <c r="C102" s="974" t="str">
        <f t="shared" si="26"/>
        <v/>
      </c>
      <c r="D102" s="975" t="str">
        <f t="shared" si="14"/>
        <v/>
      </c>
      <c r="E102" s="961" t="str">
        <f t="shared" si="15"/>
        <v/>
      </c>
      <c r="F102" s="962" t="str">
        <f t="shared" si="16"/>
        <v/>
      </c>
      <c r="G102" s="963" t="str">
        <f>IF(H102="","",COUNTIF(H18:H102,"&lt;&gt;"))</f>
        <v/>
      </c>
      <c r="H102" s="958" t="str" cm="1">
        <f t="array" ref="H102">IF(L102="","",IF(LEN(L102)&lt;=MAX(10,G13),L102,IFERROR(LEFT(L102,LOOKUP(2,1/(MID(L102,ROW(1:500),1)=" ")/(ROW(1:500)&lt;=MAX(10,G13)),ROW(1:500))-1),LEFT(L102,MAX(10,G13)))))</f>
        <v/>
      </c>
      <c r="I102" s="963" t="str">
        <f t="shared" si="17"/>
        <v/>
      </c>
      <c r="J102" s="963" t="str">
        <f t="shared" si="18"/>
        <v/>
      </c>
      <c r="K102" s="964" t="str">
        <f>IF(M101&lt;&gt;"",K101,IF(K101&lt;MAX(A18:A317),K101+1,""))</f>
        <v/>
      </c>
      <c r="L102" s="965" t="str">
        <f>IF(K102="","",IF(M101&lt;&gt;"",M101,INDEX(E18:E317,MATCH(K102,A18:A317,0))))</f>
        <v/>
      </c>
      <c r="M102" s="965" t="str">
        <f t="shared" si="19"/>
        <v/>
      </c>
      <c r="N102" s="966" t="str">
        <f t="shared" si="20"/>
        <v/>
      </c>
      <c r="O102" s="967" t="str">
        <f t="shared" si="21"/>
        <v/>
      </c>
      <c r="P102" s="967" t="str">
        <f t="shared" si="22"/>
        <v/>
      </c>
      <c r="Q102" s="966" t="str">
        <f t="shared" si="23"/>
        <v/>
      </c>
      <c r="R102" s="967" t="str">
        <f>IF(N102="","",IF(COUNTIF(AP18:AP300,TRIM(Q102))&gt;0,"EXCLUSION EXACTE",""))</f>
        <v/>
      </c>
      <c r="S102" s="967" t="str" cm="1">
        <f t="array" ref="S102">IF(N102="","",IF(SUMPRODUCT(--(AP18:AP300&lt;&gt;""),--ISNUMBER(SEARCH(" "&amp;AP18:AP300&amp;" ",Q102)))&gt;0,"BLOQUE MOLLUSQUES",""))</f>
        <v/>
      </c>
      <c r="T102" s="967" t="str" cm="1">
        <f t="array" ref="T102">IF(N102="","",IF(SUMPRODUCT(--(AT18:AT300&lt;&gt;""),--ISNUMBER(SEARCH(" "&amp;AT18:AT300&amp;" ",Q102)))&gt;0,"FORCE MOLLUSQUES",""))</f>
        <v/>
      </c>
      <c r="U102" s="966" t="str">
        <f t="shared" si="24"/>
        <v/>
      </c>
      <c r="V102" s="966" t="str">
        <f t="shared" si="27"/>
        <v/>
      </c>
      <c r="W102" s="967" t="str">
        <f t="shared" si="25"/>
        <v/>
      </c>
      <c r="X102" s="967" t="str" cm="1">
        <f t="array" ref="X102">IF(N102="","",IF(R102&lt;&gt;"","",IF(SUMPRODUCT(--(AN18:AN1500=X17),--(AM18:AM1500&lt;&gt;""),--ISNUMBER(SEARCH(" "&amp;AM18:AM1500&amp;" ",Q102)))&gt;0,X17,"")))</f>
        <v/>
      </c>
      <c r="Y102" s="967" t="str" cm="1">
        <f t="array" ref="Y102">IF(N102="","",IF(R102&lt;&gt;"","",IF(SUMPRODUCT(--(AN18:AN1500=Y17),--(AM18:AM1500&lt;&gt;""),--ISNUMBER(SEARCH(" "&amp;AM18:AM1500&amp;" ",Q102)))&gt;0,Y17,"")))</f>
        <v/>
      </c>
      <c r="Z102" s="967" t="str" cm="1">
        <f t="array" ref="Z102">IF(N102="","",IF(R102&lt;&gt;"","",IF(SUMPRODUCT(--(AN18:AN1500=Z17),--(AM18:AM1500&lt;&gt;""),--ISNUMBER(SEARCH(" "&amp;AM18:AM1500&amp;" ",Q102)))&gt;0,Z17,"")))</f>
        <v/>
      </c>
      <c r="AA102" s="967" t="str" cm="1">
        <f t="array" ref="AA102">IF(N102="","",IF(R102&lt;&gt;"","",IF(SUMPRODUCT(--(AN18:AN1500=AA17),--(AM18:AM1500&lt;&gt;""),--ISNUMBER(SEARCH(" "&amp;AM18:AM1500&amp;" ",Q102)))&gt;0,AA17,"")))</f>
        <v/>
      </c>
      <c r="AB102" s="967" t="str" cm="1">
        <f t="array" ref="AB102">IF(N102="","",IF(R102&lt;&gt;"","",IF(SUMPRODUCT(--(AN18:AN1500=AB17),--(AM18:AM1500&lt;&gt;""),--ISNUMBER(SEARCH(" "&amp;AM18:AM1500&amp;" ",Q102)))&gt;0,AB17,"")))</f>
        <v/>
      </c>
      <c r="AC102" s="967" t="str" cm="1">
        <f t="array" ref="AC102">IF(N102="","",IF(R102&lt;&gt;"","",IF(SUMPRODUCT(--(AN18:AN1500=AC17),--(AM18:AM1500&lt;&gt;""),--ISNUMBER(SEARCH(" "&amp;AM18:AM1500&amp;" ",Q102)))&gt;0,AC17,"")))</f>
        <v/>
      </c>
      <c r="AD102" s="967" t="str" cm="1">
        <f t="array" ref="AD102">IF(N102="","",IF(R102&lt;&gt;"","",IF(SUMPRODUCT(--(AN18:AN1500=AD17),--(AM18:AM1500&lt;&gt;""),--ISNUMBER(SEARCH(" "&amp;AM18:AM1500&amp;" ",Q102)))&gt;0,AD17,"")))</f>
        <v/>
      </c>
      <c r="AE102" s="967" t="str" cm="1">
        <f t="array" ref="AE102">IF(N102="","",IF(R102&lt;&gt;"","",IF(SUMPRODUCT(--(AN18:AN1500=AE17),--(AM18:AM1500&lt;&gt;""),--ISNUMBER(SEARCH(" "&amp;AM18:AM1500&amp;" ",Q102)))&gt;0,AE17,"")))</f>
        <v/>
      </c>
      <c r="AF102" s="967" t="str" cm="1">
        <f t="array" ref="AF102">IF(N102="","",IF(R102&lt;&gt;"","",IF(SUMPRODUCT(--(AN18:AN1500=AF17),--(AM18:AM1500&lt;&gt;""),--ISNUMBER(SEARCH(" "&amp;AM18:AM1500&amp;" ",Q102)))&gt;0,AF17,"")))</f>
        <v/>
      </c>
      <c r="AG102" s="967" t="str" cm="1">
        <f t="array" ref="AG102">IF(N102="","",IF(R102&lt;&gt;"","",IF(SUMPRODUCT(--(AN18:AN1500=AG17),--(AM18:AM1500&lt;&gt;""),--ISNUMBER(SEARCH(" "&amp;AM18:AM1500&amp;" ",Q102)))&gt;0,AG17,"")))</f>
        <v/>
      </c>
      <c r="AH102" s="967" t="str" cm="1">
        <f t="array" ref="AH102">IF(N102="","",IF(R102&lt;&gt;"","",IF(SUMPRODUCT(--(AN18:AN1500=AH17),--(AM18:AM1500&lt;&gt;""),--ISNUMBER(SEARCH(" "&amp;AM18:AM1500&amp;" ",Q102)))&gt;0,AH17,"")))</f>
        <v/>
      </c>
      <c r="AI102" s="967" t="str" cm="1">
        <f t="array" ref="AI102">IF(N102="","",IF(R102&lt;&gt;"","",IF(SUMPRODUCT(--(AN18:AN1500=AI17),--(AM18:AM1500&lt;&gt;""),--ISNUMBER(SEARCH(" "&amp;AM18:AM1500&amp;" ",Q102)))&gt;0,AI17,"")))</f>
        <v/>
      </c>
      <c r="AJ102" s="967" t="str" cm="1">
        <f t="array" ref="AJ102">IF(N102="","",IF(R102&lt;&gt;"","",IF(SUMPRODUCT(--(AN18:AN1500=AJ17),--(AM18:AM1500&lt;&gt;""),--ISNUMBER(SEARCH(" "&amp;AM18:AM1500&amp;" ",Q102)))&gt;0,AJ17,"")))</f>
        <v/>
      </c>
      <c r="AK102" s="967" t="str" cm="1">
        <f t="array" ref="AK102">IF(N102="","",IF(T102&lt;&gt;"",AK17,IF(S102&lt;&gt;"","",IF(R102&lt;&gt;"","",IF(SUMPRODUCT(--(AN18:AN1500=AK17),--(AM18:AM1500&lt;&gt;""),--ISNUMBER(SEARCH(" "&amp;AM18:AM1500&amp;" ",Q102)))&gt;0,AK17,"")))))</f>
        <v/>
      </c>
      <c r="AM102" s="968" t="s">
        <v>2165</v>
      </c>
      <c r="AN102" s="968" t="s">
        <v>1968</v>
      </c>
      <c r="AP102" s="969" t="s">
        <v>2166</v>
      </c>
      <c r="AQ102" s="969" t="s">
        <v>2084</v>
      </c>
      <c r="AR102" s="969" t="s">
        <v>1983</v>
      </c>
      <c r="AT102" s="964"/>
      <c r="AU102" s="964"/>
      <c r="AV102" s="964"/>
      <c r="BN102" s="49">
        <v>1</v>
      </c>
    </row>
    <row r="103" spans="1:66" ht="35.1" customHeight="1">
      <c r="A103" s="973" t="str">
        <f>IF(B103="","",COUNTIF(B18:B103,"&lt;&gt;"))</f>
        <v/>
      </c>
      <c r="B103" s="965"/>
      <c r="C103" s="974" t="str">
        <f t="shared" si="26"/>
        <v/>
      </c>
      <c r="D103" s="975" t="str">
        <f t="shared" si="14"/>
        <v/>
      </c>
      <c r="E103" s="976" t="str">
        <f t="shared" si="15"/>
        <v/>
      </c>
      <c r="F103" s="977" t="str">
        <f t="shared" si="16"/>
        <v/>
      </c>
      <c r="G103" s="964" t="str">
        <f>IF(H103="","",COUNTIF(H18:H103,"&lt;&gt;"))</f>
        <v/>
      </c>
      <c r="H103" s="965" t="str" cm="1">
        <f t="array" ref="H103">IF(L103="","",IF(LEN(L103)&lt;=MAX(10,G13),L103,IFERROR(LEFT(L103,LOOKUP(2,1/(MID(L103,ROW(1:500),1)=" ")/(ROW(1:500)&lt;=MAX(10,G13)),ROW(1:500))-1),LEFT(L103,MAX(10,G13)))))</f>
        <v/>
      </c>
      <c r="I103" s="964" t="str">
        <f t="shared" si="17"/>
        <v/>
      </c>
      <c r="J103" s="964" t="str">
        <f t="shared" si="18"/>
        <v/>
      </c>
      <c r="K103" s="964" t="str">
        <f>IF(M102&lt;&gt;"",K102,IF(K102&lt;MAX(A18:A317),K102+1,""))</f>
        <v/>
      </c>
      <c r="L103" s="965" t="str">
        <f>IF(K103="","",IF(M102&lt;&gt;"",M102,INDEX(E18:E317,MATCH(K103,A18:A317,0))))</f>
        <v/>
      </c>
      <c r="M103" s="965" t="str">
        <f t="shared" si="19"/>
        <v/>
      </c>
      <c r="N103" s="965" t="str">
        <f t="shared" si="20"/>
        <v/>
      </c>
      <c r="O103" s="964" t="str">
        <f t="shared" si="21"/>
        <v/>
      </c>
      <c r="P103" s="964" t="str">
        <f t="shared" si="22"/>
        <v/>
      </c>
      <c r="Q103" s="965" t="str">
        <f t="shared" si="23"/>
        <v/>
      </c>
      <c r="R103" s="964" t="str">
        <f>IF(N103="","",IF(COUNTIF(AP18:AP300,TRIM(Q103))&gt;0,"EXCLUSION EXACTE",""))</f>
        <v/>
      </c>
      <c r="S103" s="964" t="str" cm="1">
        <f t="array" ref="S103">IF(N103="","",IF(SUMPRODUCT(--(AP18:AP300&lt;&gt;""),--ISNUMBER(SEARCH(" "&amp;AP18:AP300&amp;" ",Q103)))&gt;0,"BLOQUE MOLLUSQUES",""))</f>
        <v/>
      </c>
      <c r="T103" s="964" t="str" cm="1">
        <f t="array" ref="T103">IF(N103="","",IF(SUMPRODUCT(--(AT18:AT300&lt;&gt;""),--ISNUMBER(SEARCH(" "&amp;AT18:AT300&amp;" ",Q103)))&gt;0,"FORCE MOLLUSQUES",""))</f>
        <v/>
      </c>
      <c r="U103" s="965" t="str">
        <f t="shared" si="24"/>
        <v/>
      </c>
      <c r="V103" s="965" t="str">
        <f t="shared" si="27"/>
        <v/>
      </c>
      <c r="W103" s="964" t="str">
        <f t="shared" si="25"/>
        <v/>
      </c>
      <c r="X103" s="964" t="str" cm="1">
        <f t="array" ref="X103">IF(N103="","",IF(R103&lt;&gt;"","",IF(SUMPRODUCT(--(AN18:AN1500=X17),--(AM18:AM1500&lt;&gt;""),--ISNUMBER(SEARCH(" "&amp;AM18:AM1500&amp;" ",Q103)))&gt;0,X17,"")))</f>
        <v/>
      </c>
      <c r="Y103" s="964" t="str" cm="1">
        <f t="array" ref="Y103">IF(N103="","",IF(R103&lt;&gt;"","",IF(SUMPRODUCT(--(AN18:AN1500=Y17),--(AM18:AM1500&lt;&gt;""),--ISNUMBER(SEARCH(" "&amp;AM18:AM1500&amp;" ",Q103)))&gt;0,Y17,"")))</f>
        <v/>
      </c>
      <c r="Z103" s="964" t="str" cm="1">
        <f t="array" ref="Z103">IF(N103="","",IF(R103&lt;&gt;"","",IF(SUMPRODUCT(--(AN18:AN1500=Z17),--(AM18:AM1500&lt;&gt;""),--ISNUMBER(SEARCH(" "&amp;AM18:AM1500&amp;" ",Q103)))&gt;0,Z17,"")))</f>
        <v/>
      </c>
      <c r="AA103" s="964" t="str" cm="1">
        <f t="array" ref="AA103">IF(N103="","",IF(R103&lt;&gt;"","",IF(SUMPRODUCT(--(AN18:AN1500=AA17),--(AM18:AM1500&lt;&gt;""),--ISNUMBER(SEARCH(" "&amp;AM18:AM1500&amp;" ",Q103)))&gt;0,AA17,"")))</f>
        <v/>
      </c>
      <c r="AB103" s="964" t="str" cm="1">
        <f t="array" ref="AB103">IF(N103="","",IF(R103&lt;&gt;"","",IF(SUMPRODUCT(--(AN18:AN1500=AB17),--(AM18:AM1500&lt;&gt;""),--ISNUMBER(SEARCH(" "&amp;AM18:AM1500&amp;" ",Q103)))&gt;0,AB17,"")))</f>
        <v/>
      </c>
      <c r="AC103" s="964" t="str" cm="1">
        <f t="array" ref="AC103">IF(N103="","",IF(R103&lt;&gt;"","",IF(SUMPRODUCT(--(AN18:AN1500=AC17),--(AM18:AM1500&lt;&gt;""),--ISNUMBER(SEARCH(" "&amp;AM18:AM1500&amp;" ",Q103)))&gt;0,AC17,"")))</f>
        <v/>
      </c>
      <c r="AD103" s="964" t="str" cm="1">
        <f t="array" ref="AD103">IF(N103="","",IF(R103&lt;&gt;"","",IF(SUMPRODUCT(--(AN18:AN1500=AD17),--(AM18:AM1500&lt;&gt;""),--ISNUMBER(SEARCH(" "&amp;AM18:AM1500&amp;" ",Q103)))&gt;0,AD17,"")))</f>
        <v/>
      </c>
      <c r="AE103" s="964" t="str" cm="1">
        <f t="array" ref="AE103">IF(N103="","",IF(R103&lt;&gt;"","",IF(SUMPRODUCT(--(AN18:AN1500=AE17),--(AM18:AM1500&lt;&gt;""),--ISNUMBER(SEARCH(" "&amp;AM18:AM1500&amp;" ",Q103)))&gt;0,AE17,"")))</f>
        <v/>
      </c>
      <c r="AF103" s="964" t="str" cm="1">
        <f t="array" ref="AF103">IF(N103="","",IF(R103&lt;&gt;"","",IF(SUMPRODUCT(--(AN18:AN1500=AF17),--(AM18:AM1500&lt;&gt;""),--ISNUMBER(SEARCH(" "&amp;AM18:AM1500&amp;" ",Q103)))&gt;0,AF17,"")))</f>
        <v/>
      </c>
      <c r="AG103" s="964" t="str" cm="1">
        <f t="array" ref="AG103">IF(N103="","",IF(R103&lt;&gt;"","",IF(SUMPRODUCT(--(AN18:AN1500=AG17),--(AM18:AM1500&lt;&gt;""),--ISNUMBER(SEARCH(" "&amp;AM18:AM1500&amp;" ",Q103)))&gt;0,AG17,"")))</f>
        <v/>
      </c>
      <c r="AH103" s="964" t="str" cm="1">
        <f t="array" ref="AH103">IF(N103="","",IF(R103&lt;&gt;"","",IF(SUMPRODUCT(--(AN18:AN1500=AH17),--(AM18:AM1500&lt;&gt;""),--ISNUMBER(SEARCH(" "&amp;AM18:AM1500&amp;" ",Q103)))&gt;0,AH17,"")))</f>
        <v/>
      </c>
      <c r="AI103" s="964" t="str" cm="1">
        <f t="array" ref="AI103">IF(N103="","",IF(R103&lt;&gt;"","",IF(SUMPRODUCT(--(AN18:AN1500=AI17),--(AM18:AM1500&lt;&gt;""),--ISNUMBER(SEARCH(" "&amp;AM18:AM1500&amp;" ",Q103)))&gt;0,AI17,"")))</f>
        <v/>
      </c>
      <c r="AJ103" s="964" t="str" cm="1">
        <f t="array" ref="AJ103">IF(N103="","",IF(R103&lt;&gt;"","",IF(SUMPRODUCT(--(AN18:AN1500=AJ17),--(AM18:AM1500&lt;&gt;""),--ISNUMBER(SEARCH(" "&amp;AM18:AM1500&amp;" ",Q103)))&gt;0,AJ17,"")))</f>
        <v/>
      </c>
      <c r="AK103" s="964" t="str" cm="1">
        <f t="array" ref="AK103">IF(N103="","",IF(T103&lt;&gt;"",AK17,IF(S103&lt;&gt;"","",IF(R103&lt;&gt;"","",IF(SUMPRODUCT(--(AN18:AN1500=AK17),--(AM18:AM1500&lt;&gt;""),--ISNUMBER(SEARCH(" "&amp;AM18:AM1500&amp;" ",Q103)))&gt;0,AK17,"")))))</f>
        <v/>
      </c>
      <c r="AM103" s="964" t="s">
        <v>510</v>
      </c>
      <c r="AN103" s="964" t="s">
        <v>1968</v>
      </c>
      <c r="AP103" s="964"/>
      <c r="AQ103" s="964"/>
      <c r="AR103" s="964"/>
      <c r="AT103" s="964"/>
      <c r="AU103" s="964"/>
      <c r="AV103" s="964"/>
      <c r="BN103" s="49">
        <v>1</v>
      </c>
    </row>
    <row r="104" spans="1:66" ht="35.1" customHeight="1">
      <c r="A104" s="957" t="str">
        <f>IF(B104="","",COUNTIF(B18:B104,"&lt;&gt;"))</f>
        <v/>
      </c>
      <c r="B104" s="958"/>
      <c r="C104" s="974" t="str">
        <f t="shared" si="26"/>
        <v/>
      </c>
      <c r="D104" s="975" t="str">
        <f t="shared" si="14"/>
        <v/>
      </c>
      <c r="E104" s="961" t="str">
        <f t="shared" si="15"/>
        <v/>
      </c>
      <c r="F104" s="962" t="str">
        <f t="shared" si="16"/>
        <v/>
      </c>
      <c r="G104" s="963" t="str">
        <f>IF(H104="","",COUNTIF(H18:H104,"&lt;&gt;"))</f>
        <v/>
      </c>
      <c r="H104" s="958" t="str" cm="1">
        <f t="array" ref="H104">IF(L104="","",IF(LEN(L104)&lt;=MAX(10,G13),L104,IFERROR(LEFT(L104,LOOKUP(2,1/(MID(L104,ROW(1:500),1)=" ")/(ROW(1:500)&lt;=MAX(10,G13)),ROW(1:500))-1),LEFT(L104,MAX(10,G13)))))</f>
        <v/>
      </c>
      <c r="I104" s="963" t="str">
        <f t="shared" si="17"/>
        <v/>
      </c>
      <c r="J104" s="963" t="str">
        <f t="shared" si="18"/>
        <v/>
      </c>
      <c r="K104" s="964" t="str">
        <f>IF(M103&lt;&gt;"",K103,IF(K103&lt;MAX(A18:A317),K103+1,""))</f>
        <v/>
      </c>
      <c r="L104" s="965" t="str">
        <f>IF(K104="","",IF(M103&lt;&gt;"",M103,INDEX(E18:E317,MATCH(K104,A18:A317,0))))</f>
        <v/>
      </c>
      <c r="M104" s="965" t="str">
        <f t="shared" si="19"/>
        <v/>
      </c>
      <c r="N104" s="966" t="str">
        <f t="shared" si="20"/>
        <v/>
      </c>
      <c r="O104" s="967" t="str">
        <f t="shared" si="21"/>
        <v/>
      </c>
      <c r="P104" s="967" t="str">
        <f t="shared" si="22"/>
        <v/>
      </c>
      <c r="Q104" s="966" t="str">
        <f t="shared" si="23"/>
        <v/>
      </c>
      <c r="R104" s="967" t="str">
        <f>IF(N104="","",IF(COUNTIF(AP18:AP300,TRIM(Q104))&gt;0,"EXCLUSION EXACTE",""))</f>
        <v/>
      </c>
      <c r="S104" s="967" t="str" cm="1">
        <f t="array" ref="S104">IF(N104="","",IF(SUMPRODUCT(--(AP18:AP300&lt;&gt;""),--ISNUMBER(SEARCH(" "&amp;AP18:AP300&amp;" ",Q104)))&gt;0,"BLOQUE MOLLUSQUES",""))</f>
        <v/>
      </c>
      <c r="T104" s="967" t="str" cm="1">
        <f t="array" ref="T104">IF(N104="","",IF(SUMPRODUCT(--(AT18:AT300&lt;&gt;""),--ISNUMBER(SEARCH(" "&amp;AT18:AT300&amp;" ",Q104)))&gt;0,"FORCE MOLLUSQUES",""))</f>
        <v/>
      </c>
      <c r="U104" s="966" t="str">
        <f t="shared" si="24"/>
        <v/>
      </c>
      <c r="V104" s="966" t="str">
        <f t="shared" si="27"/>
        <v/>
      </c>
      <c r="W104" s="967" t="str">
        <f t="shared" si="25"/>
        <v/>
      </c>
      <c r="X104" s="967" t="str" cm="1">
        <f t="array" ref="X104">IF(N104="","",IF(R104&lt;&gt;"","",IF(SUMPRODUCT(--(AN18:AN1500=X17),--(AM18:AM1500&lt;&gt;""),--ISNUMBER(SEARCH(" "&amp;AM18:AM1500&amp;" ",Q104)))&gt;0,X17,"")))</f>
        <v/>
      </c>
      <c r="Y104" s="967" t="str" cm="1">
        <f t="array" ref="Y104">IF(N104="","",IF(R104&lt;&gt;"","",IF(SUMPRODUCT(--(AN18:AN1500=Y17),--(AM18:AM1500&lt;&gt;""),--ISNUMBER(SEARCH(" "&amp;AM18:AM1500&amp;" ",Q104)))&gt;0,Y17,"")))</f>
        <v/>
      </c>
      <c r="Z104" s="967" t="str" cm="1">
        <f t="array" ref="Z104">IF(N104="","",IF(R104&lt;&gt;"","",IF(SUMPRODUCT(--(AN18:AN1500=Z17),--(AM18:AM1500&lt;&gt;""),--ISNUMBER(SEARCH(" "&amp;AM18:AM1500&amp;" ",Q104)))&gt;0,Z17,"")))</f>
        <v/>
      </c>
      <c r="AA104" s="967" t="str" cm="1">
        <f t="array" ref="AA104">IF(N104="","",IF(R104&lt;&gt;"","",IF(SUMPRODUCT(--(AN18:AN1500=AA17),--(AM18:AM1500&lt;&gt;""),--ISNUMBER(SEARCH(" "&amp;AM18:AM1500&amp;" ",Q104)))&gt;0,AA17,"")))</f>
        <v/>
      </c>
      <c r="AB104" s="967" t="str" cm="1">
        <f t="array" ref="AB104">IF(N104="","",IF(R104&lt;&gt;"","",IF(SUMPRODUCT(--(AN18:AN1500=AB17),--(AM18:AM1500&lt;&gt;""),--ISNUMBER(SEARCH(" "&amp;AM18:AM1500&amp;" ",Q104)))&gt;0,AB17,"")))</f>
        <v/>
      </c>
      <c r="AC104" s="967" t="str" cm="1">
        <f t="array" ref="AC104">IF(N104="","",IF(R104&lt;&gt;"","",IF(SUMPRODUCT(--(AN18:AN1500=AC17),--(AM18:AM1500&lt;&gt;""),--ISNUMBER(SEARCH(" "&amp;AM18:AM1500&amp;" ",Q104)))&gt;0,AC17,"")))</f>
        <v/>
      </c>
      <c r="AD104" s="967" t="str" cm="1">
        <f t="array" ref="AD104">IF(N104="","",IF(R104&lt;&gt;"","",IF(SUMPRODUCT(--(AN18:AN1500=AD17),--(AM18:AM1500&lt;&gt;""),--ISNUMBER(SEARCH(" "&amp;AM18:AM1500&amp;" ",Q104)))&gt;0,AD17,"")))</f>
        <v/>
      </c>
      <c r="AE104" s="967" t="str" cm="1">
        <f t="array" ref="AE104">IF(N104="","",IF(R104&lt;&gt;"","",IF(SUMPRODUCT(--(AN18:AN1500=AE17),--(AM18:AM1500&lt;&gt;""),--ISNUMBER(SEARCH(" "&amp;AM18:AM1500&amp;" ",Q104)))&gt;0,AE17,"")))</f>
        <v/>
      </c>
      <c r="AF104" s="967" t="str" cm="1">
        <f t="array" ref="AF104">IF(N104="","",IF(R104&lt;&gt;"","",IF(SUMPRODUCT(--(AN18:AN1500=AF17),--(AM18:AM1500&lt;&gt;""),--ISNUMBER(SEARCH(" "&amp;AM18:AM1500&amp;" ",Q104)))&gt;0,AF17,"")))</f>
        <v/>
      </c>
      <c r="AG104" s="967" t="str" cm="1">
        <f t="array" ref="AG104">IF(N104="","",IF(R104&lt;&gt;"","",IF(SUMPRODUCT(--(AN18:AN1500=AG17),--(AM18:AM1500&lt;&gt;""),--ISNUMBER(SEARCH(" "&amp;AM18:AM1500&amp;" ",Q104)))&gt;0,AG17,"")))</f>
        <v/>
      </c>
      <c r="AH104" s="967" t="str" cm="1">
        <f t="array" ref="AH104">IF(N104="","",IF(R104&lt;&gt;"","",IF(SUMPRODUCT(--(AN18:AN1500=AH17),--(AM18:AM1500&lt;&gt;""),--ISNUMBER(SEARCH(" "&amp;AM18:AM1500&amp;" ",Q104)))&gt;0,AH17,"")))</f>
        <v/>
      </c>
      <c r="AI104" s="967" t="str" cm="1">
        <f t="array" ref="AI104">IF(N104="","",IF(R104&lt;&gt;"","",IF(SUMPRODUCT(--(AN18:AN1500=AI17),--(AM18:AM1500&lt;&gt;""),--ISNUMBER(SEARCH(" "&amp;AM18:AM1500&amp;" ",Q104)))&gt;0,AI17,"")))</f>
        <v/>
      </c>
      <c r="AJ104" s="967" t="str" cm="1">
        <f t="array" ref="AJ104">IF(N104="","",IF(R104&lt;&gt;"","",IF(SUMPRODUCT(--(AN18:AN1500=AJ17),--(AM18:AM1500&lt;&gt;""),--ISNUMBER(SEARCH(" "&amp;AM18:AM1500&amp;" ",Q104)))&gt;0,AJ17,"")))</f>
        <v/>
      </c>
      <c r="AK104" s="967" t="str" cm="1">
        <f t="array" ref="AK104">IF(N104="","",IF(T104&lt;&gt;"",AK17,IF(S104&lt;&gt;"","",IF(R104&lt;&gt;"","",IF(SUMPRODUCT(--(AN18:AN1500=AK17),--(AM18:AM1500&lt;&gt;""),--ISNUMBER(SEARCH(" "&amp;AM18:AM1500&amp;" ",Q104)))&gt;0,AK17,"")))))</f>
        <v/>
      </c>
      <c r="AM104" s="968" t="s">
        <v>142</v>
      </c>
      <c r="AN104" s="968" t="s">
        <v>1968</v>
      </c>
      <c r="AP104" s="964"/>
      <c r="AQ104" s="964"/>
      <c r="AR104" s="964"/>
      <c r="AT104" s="964"/>
      <c r="AU104" s="964"/>
      <c r="AV104" s="964"/>
      <c r="BN104" s="49">
        <v>1</v>
      </c>
    </row>
    <row r="105" spans="1:66" ht="35.1" customHeight="1">
      <c r="A105" s="973" t="str">
        <f>IF(B105="","",COUNTIF(B18:B105,"&lt;&gt;"))</f>
        <v/>
      </c>
      <c r="B105" s="965"/>
      <c r="C105" s="974" t="str">
        <f t="shared" si="26"/>
        <v/>
      </c>
      <c r="D105" s="975" t="str">
        <f t="shared" si="14"/>
        <v/>
      </c>
      <c r="E105" s="976" t="str">
        <f t="shared" si="15"/>
        <v/>
      </c>
      <c r="F105" s="977" t="str">
        <f t="shared" si="16"/>
        <v/>
      </c>
      <c r="G105" s="964" t="str">
        <f>IF(H105="","",COUNTIF(H18:H105,"&lt;&gt;"))</f>
        <v/>
      </c>
      <c r="H105" s="965" t="str" cm="1">
        <f t="array" ref="H105">IF(L105="","",IF(LEN(L105)&lt;=MAX(10,G13),L105,IFERROR(LEFT(L105,LOOKUP(2,1/(MID(L105,ROW(1:500),1)=" ")/(ROW(1:500)&lt;=MAX(10,G13)),ROW(1:500))-1),LEFT(L105,MAX(10,G13)))))</f>
        <v/>
      </c>
      <c r="I105" s="964" t="str">
        <f t="shared" si="17"/>
        <v/>
      </c>
      <c r="J105" s="964" t="str">
        <f t="shared" si="18"/>
        <v/>
      </c>
      <c r="K105" s="964" t="str">
        <f>IF(M104&lt;&gt;"",K104,IF(K104&lt;MAX(A18:A317),K104+1,""))</f>
        <v/>
      </c>
      <c r="L105" s="965" t="str">
        <f>IF(K105="","",IF(M104&lt;&gt;"",M104,INDEX(E18:E317,MATCH(K105,A18:A317,0))))</f>
        <v/>
      </c>
      <c r="M105" s="965" t="str">
        <f t="shared" si="19"/>
        <v/>
      </c>
      <c r="N105" s="965" t="str">
        <f t="shared" si="20"/>
        <v/>
      </c>
      <c r="O105" s="964" t="str">
        <f t="shared" si="21"/>
        <v/>
      </c>
      <c r="P105" s="964" t="str">
        <f t="shared" si="22"/>
        <v/>
      </c>
      <c r="Q105" s="965" t="str">
        <f t="shared" si="23"/>
        <v/>
      </c>
      <c r="R105" s="964" t="str">
        <f>IF(N105="","",IF(COUNTIF(AP18:AP300,TRIM(Q105))&gt;0,"EXCLUSION EXACTE",""))</f>
        <v/>
      </c>
      <c r="S105" s="964" t="str" cm="1">
        <f t="array" ref="S105">IF(N105="","",IF(SUMPRODUCT(--(AP18:AP300&lt;&gt;""),--ISNUMBER(SEARCH(" "&amp;AP18:AP300&amp;" ",Q105)))&gt;0,"BLOQUE MOLLUSQUES",""))</f>
        <v/>
      </c>
      <c r="T105" s="964" t="str" cm="1">
        <f t="array" ref="T105">IF(N105="","",IF(SUMPRODUCT(--(AT18:AT300&lt;&gt;""),--ISNUMBER(SEARCH(" "&amp;AT18:AT300&amp;" ",Q105)))&gt;0,"FORCE MOLLUSQUES",""))</f>
        <v/>
      </c>
      <c r="U105" s="965" t="str">
        <f t="shared" si="24"/>
        <v/>
      </c>
      <c r="V105" s="965" t="str">
        <f t="shared" si="27"/>
        <v/>
      </c>
      <c r="W105" s="964" t="str">
        <f t="shared" si="25"/>
        <v/>
      </c>
      <c r="X105" s="964" t="str" cm="1">
        <f t="array" ref="X105">IF(N105="","",IF(R105&lt;&gt;"","",IF(SUMPRODUCT(--(AN18:AN1500=X17),--(AM18:AM1500&lt;&gt;""),--ISNUMBER(SEARCH(" "&amp;AM18:AM1500&amp;" ",Q105)))&gt;0,X17,"")))</f>
        <v/>
      </c>
      <c r="Y105" s="964" t="str" cm="1">
        <f t="array" ref="Y105">IF(N105="","",IF(R105&lt;&gt;"","",IF(SUMPRODUCT(--(AN18:AN1500=Y17),--(AM18:AM1500&lt;&gt;""),--ISNUMBER(SEARCH(" "&amp;AM18:AM1500&amp;" ",Q105)))&gt;0,Y17,"")))</f>
        <v/>
      </c>
      <c r="Z105" s="964" t="str" cm="1">
        <f t="array" ref="Z105">IF(N105="","",IF(R105&lt;&gt;"","",IF(SUMPRODUCT(--(AN18:AN1500=Z17),--(AM18:AM1500&lt;&gt;""),--ISNUMBER(SEARCH(" "&amp;AM18:AM1500&amp;" ",Q105)))&gt;0,Z17,"")))</f>
        <v/>
      </c>
      <c r="AA105" s="964" t="str" cm="1">
        <f t="array" ref="AA105">IF(N105="","",IF(R105&lt;&gt;"","",IF(SUMPRODUCT(--(AN18:AN1500=AA17),--(AM18:AM1500&lt;&gt;""),--ISNUMBER(SEARCH(" "&amp;AM18:AM1500&amp;" ",Q105)))&gt;0,AA17,"")))</f>
        <v/>
      </c>
      <c r="AB105" s="964" t="str" cm="1">
        <f t="array" ref="AB105">IF(N105="","",IF(R105&lt;&gt;"","",IF(SUMPRODUCT(--(AN18:AN1500=AB17),--(AM18:AM1500&lt;&gt;""),--ISNUMBER(SEARCH(" "&amp;AM18:AM1500&amp;" ",Q105)))&gt;0,AB17,"")))</f>
        <v/>
      </c>
      <c r="AC105" s="964" t="str" cm="1">
        <f t="array" ref="AC105">IF(N105="","",IF(R105&lt;&gt;"","",IF(SUMPRODUCT(--(AN18:AN1500=AC17),--(AM18:AM1500&lt;&gt;""),--ISNUMBER(SEARCH(" "&amp;AM18:AM1500&amp;" ",Q105)))&gt;0,AC17,"")))</f>
        <v/>
      </c>
      <c r="AD105" s="964" t="str" cm="1">
        <f t="array" ref="AD105">IF(N105="","",IF(R105&lt;&gt;"","",IF(SUMPRODUCT(--(AN18:AN1500=AD17),--(AM18:AM1500&lt;&gt;""),--ISNUMBER(SEARCH(" "&amp;AM18:AM1500&amp;" ",Q105)))&gt;0,AD17,"")))</f>
        <v/>
      </c>
      <c r="AE105" s="964" t="str" cm="1">
        <f t="array" ref="AE105">IF(N105="","",IF(R105&lt;&gt;"","",IF(SUMPRODUCT(--(AN18:AN1500=AE17),--(AM18:AM1500&lt;&gt;""),--ISNUMBER(SEARCH(" "&amp;AM18:AM1500&amp;" ",Q105)))&gt;0,AE17,"")))</f>
        <v/>
      </c>
      <c r="AF105" s="964" t="str" cm="1">
        <f t="array" ref="AF105">IF(N105="","",IF(R105&lt;&gt;"","",IF(SUMPRODUCT(--(AN18:AN1500=AF17),--(AM18:AM1500&lt;&gt;""),--ISNUMBER(SEARCH(" "&amp;AM18:AM1500&amp;" ",Q105)))&gt;0,AF17,"")))</f>
        <v/>
      </c>
      <c r="AG105" s="964" t="str" cm="1">
        <f t="array" ref="AG105">IF(N105="","",IF(R105&lt;&gt;"","",IF(SUMPRODUCT(--(AN18:AN1500=AG17),--(AM18:AM1500&lt;&gt;""),--ISNUMBER(SEARCH(" "&amp;AM18:AM1500&amp;" ",Q105)))&gt;0,AG17,"")))</f>
        <v/>
      </c>
      <c r="AH105" s="964" t="str" cm="1">
        <f t="array" ref="AH105">IF(N105="","",IF(R105&lt;&gt;"","",IF(SUMPRODUCT(--(AN18:AN1500=AH17),--(AM18:AM1500&lt;&gt;""),--ISNUMBER(SEARCH(" "&amp;AM18:AM1500&amp;" ",Q105)))&gt;0,AH17,"")))</f>
        <v/>
      </c>
      <c r="AI105" s="964" t="str" cm="1">
        <f t="array" ref="AI105">IF(N105="","",IF(R105&lt;&gt;"","",IF(SUMPRODUCT(--(AN18:AN1500=AI17),--(AM18:AM1500&lt;&gt;""),--ISNUMBER(SEARCH(" "&amp;AM18:AM1500&amp;" ",Q105)))&gt;0,AI17,"")))</f>
        <v/>
      </c>
      <c r="AJ105" s="964" t="str" cm="1">
        <f t="array" ref="AJ105">IF(N105="","",IF(R105&lt;&gt;"","",IF(SUMPRODUCT(--(AN18:AN1500=AJ17),--(AM18:AM1500&lt;&gt;""),--ISNUMBER(SEARCH(" "&amp;AM18:AM1500&amp;" ",Q105)))&gt;0,AJ17,"")))</f>
        <v/>
      </c>
      <c r="AK105" s="964" t="str" cm="1">
        <f t="array" ref="AK105">IF(N105="","",IF(T105&lt;&gt;"",AK17,IF(S105&lt;&gt;"","",IF(R105&lt;&gt;"","",IF(SUMPRODUCT(--(AN18:AN1500=AK17),--(AM18:AM1500&lt;&gt;""),--ISNUMBER(SEARCH(" "&amp;AM18:AM1500&amp;" ",Q105)))&gt;0,AK17,"")))))</f>
        <v/>
      </c>
      <c r="AM105" s="964" t="s">
        <v>512</v>
      </c>
      <c r="AN105" s="964" t="s">
        <v>1968</v>
      </c>
      <c r="AP105" s="964"/>
      <c r="AQ105" s="964"/>
      <c r="AR105" s="964"/>
      <c r="AT105" s="964"/>
      <c r="AU105" s="964"/>
      <c r="AV105" s="964"/>
      <c r="BN105" s="49">
        <v>1</v>
      </c>
    </row>
    <row r="106" spans="1:66" ht="35.1" customHeight="1">
      <c r="A106" s="957" t="str">
        <f>IF(B106="","",COUNTIF(B18:B106,"&lt;&gt;"))</f>
        <v/>
      </c>
      <c r="B106" s="958"/>
      <c r="C106" s="974" t="str">
        <f t="shared" si="26"/>
        <v/>
      </c>
      <c r="D106" s="975" t="str">
        <f t="shared" si="14"/>
        <v/>
      </c>
      <c r="E106" s="961" t="str">
        <f t="shared" si="15"/>
        <v/>
      </c>
      <c r="F106" s="962" t="str">
        <f t="shared" si="16"/>
        <v/>
      </c>
      <c r="G106" s="963" t="str">
        <f>IF(H106="","",COUNTIF(H18:H106,"&lt;&gt;"))</f>
        <v/>
      </c>
      <c r="H106" s="958" t="str" cm="1">
        <f t="array" ref="H106">IF(L106="","",IF(LEN(L106)&lt;=MAX(10,G13),L106,IFERROR(LEFT(L106,LOOKUP(2,1/(MID(L106,ROW(1:500),1)=" ")/(ROW(1:500)&lt;=MAX(10,G13)),ROW(1:500))-1),LEFT(L106,MAX(10,G13)))))</f>
        <v/>
      </c>
      <c r="I106" s="963" t="str">
        <f t="shared" si="17"/>
        <v/>
      </c>
      <c r="J106" s="963" t="str">
        <f t="shared" si="18"/>
        <v/>
      </c>
      <c r="K106" s="964" t="str">
        <f>IF(M105&lt;&gt;"",K105,IF(K105&lt;MAX(A18:A317),K105+1,""))</f>
        <v/>
      </c>
      <c r="L106" s="965" t="str">
        <f>IF(K106="","",IF(M105&lt;&gt;"",M105,INDEX(E18:E317,MATCH(K106,A18:A317,0))))</f>
        <v/>
      </c>
      <c r="M106" s="965" t="str">
        <f t="shared" si="19"/>
        <v/>
      </c>
      <c r="N106" s="966" t="str">
        <f t="shared" si="20"/>
        <v/>
      </c>
      <c r="O106" s="967" t="str">
        <f t="shared" si="21"/>
        <v/>
      </c>
      <c r="P106" s="967" t="str">
        <f t="shared" si="22"/>
        <v/>
      </c>
      <c r="Q106" s="966" t="str">
        <f t="shared" si="23"/>
        <v/>
      </c>
      <c r="R106" s="967" t="str">
        <f>IF(N106="","",IF(COUNTIF(AP18:AP300,TRIM(Q106))&gt;0,"EXCLUSION EXACTE",""))</f>
        <v/>
      </c>
      <c r="S106" s="967" t="str" cm="1">
        <f t="array" ref="S106">IF(N106="","",IF(SUMPRODUCT(--(AP18:AP300&lt;&gt;""),--ISNUMBER(SEARCH(" "&amp;AP18:AP300&amp;" ",Q106)))&gt;0,"BLOQUE MOLLUSQUES",""))</f>
        <v/>
      </c>
      <c r="T106" s="967" t="str" cm="1">
        <f t="array" ref="T106">IF(N106="","",IF(SUMPRODUCT(--(AT18:AT300&lt;&gt;""),--ISNUMBER(SEARCH(" "&amp;AT18:AT300&amp;" ",Q106)))&gt;0,"FORCE MOLLUSQUES",""))</f>
        <v/>
      </c>
      <c r="U106" s="966" t="str">
        <f t="shared" si="24"/>
        <v/>
      </c>
      <c r="V106" s="966" t="str">
        <f t="shared" si="27"/>
        <v/>
      </c>
      <c r="W106" s="967" t="str">
        <f t="shared" si="25"/>
        <v/>
      </c>
      <c r="X106" s="967" t="str" cm="1">
        <f t="array" ref="X106">IF(N106="","",IF(R106&lt;&gt;"","",IF(SUMPRODUCT(--(AN18:AN1500=X17),--(AM18:AM1500&lt;&gt;""),--ISNUMBER(SEARCH(" "&amp;AM18:AM1500&amp;" ",Q106)))&gt;0,X17,"")))</f>
        <v/>
      </c>
      <c r="Y106" s="967" t="str" cm="1">
        <f t="array" ref="Y106">IF(N106="","",IF(R106&lt;&gt;"","",IF(SUMPRODUCT(--(AN18:AN1500=Y17),--(AM18:AM1500&lt;&gt;""),--ISNUMBER(SEARCH(" "&amp;AM18:AM1500&amp;" ",Q106)))&gt;0,Y17,"")))</f>
        <v/>
      </c>
      <c r="Z106" s="967" t="str" cm="1">
        <f t="array" ref="Z106">IF(N106="","",IF(R106&lt;&gt;"","",IF(SUMPRODUCT(--(AN18:AN1500=Z17),--(AM18:AM1500&lt;&gt;""),--ISNUMBER(SEARCH(" "&amp;AM18:AM1500&amp;" ",Q106)))&gt;0,Z17,"")))</f>
        <v/>
      </c>
      <c r="AA106" s="967" t="str" cm="1">
        <f t="array" ref="AA106">IF(N106="","",IF(R106&lt;&gt;"","",IF(SUMPRODUCT(--(AN18:AN1500=AA17),--(AM18:AM1500&lt;&gt;""),--ISNUMBER(SEARCH(" "&amp;AM18:AM1500&amp;" ",Q106)))&gt;0,AA17,"")))</f>
        <v/>
      </c>
      <c r="AB106" s="967" t="str" cm="1">
        <f t="array" ref="AB106">IF(N106="","",IF(R106&lt;&gt;"","",IF(SUMPRODUCT(--(AN18:AN1500=AB17),--(AM18:AM1500&lt;&gt;""),--ISNUMBER(SEARCH(" "&amp;AM18:AM1500&amp;" ",Q106)))&gt;0,AB17,"")))</f>
        <v/>
      </c>
      <c r="AC106" s="967" t="str" cm="1">
        <f t="array" ref="AC106">IF(N106="","",IF(R106&lt;&gt;"","",IF(SUMPRODUCT(--(AN18:AN1500=AC17),--(AM18:AM1500&lt;&gt;""),--ISNUMBER(SEARCH(" "&amp;AM18:AM1500&amp;" ",Q106)))&gt;0,AC17,"")))</f>
        <v/>
      </c>
      <c r="AD106" s="967" t="str" cm="1">
        <f t="array" ref="AD106">IF(N106="","",IF(R106&lt;&gt;"","",IF(SUMPRODUCT(--(AN18:AN1500=AD17),--(AM18:AM1500&lt;&gt;""),--ISNUMBER(SEARCH(" "&amp;AM18:AM1500&amp;" ",Q106)))&gt;0,AD17,"")))</f>
        <v/>
      </c>
      <c r="AE106" s="967" t="str" cm="1">
        <f t="array" ref="AE106">IF(N106="","",IF(R106&lt;&gt;"","",IF(SUMPRODUCT(--(AN18:AN1500=AE17),--(AM18:AM1500&lt;&gt;""),--ISNUMBER(SEARCH(" "&amp;AM18:AM1500&amp;" ",Q106)))&gt;0,AE17,"")))</f>
        <v/>
      </c>
      <c r="AF106" s="967" t="str" cm="1">
        <f t="array" ref="AF106">IF(N106="","",IF(R106&lt;&gt;"","",IF(SUMPRODUCT(--(AN18:AN1500=AF17),--(AM18:AM1500&lt;&gt;""),--ISNUMBER(SEARCH(" "&amp;AM18:AM1500&amp;" ",Q106)))&gt;0,AF17,"")))</f>
        <v/>
      </c>
      <c r="AG106" s="967" t="str" cm="1">
        <f t="array" ref="AG106">IF(N106="","",IF(R106&lt;&gt;"","",IF(SUMPRODUCT(--(AN18:AN1500=AG17),--(AM18:AM1500&lt;&gt;""),--ISNUMBER(SEARCH(" "&amp;AM18:AM1500&amp;" ",Q106)))&gt;0,AG17,"")))</f>
        <v/>
      </c>
      <c r="AH106" s="967" t="str" cm="1">
        <f t="array" ref="AH106">IF(N106="","",IF(R106&lt;&gt;"","",IF(SUMPRODUCT(--(AN18:AN1500=AH17),--(AM18:AM1500&lt;&gt;""),--ISNUMBER(SEARCH(" "&amp;AM18:AM1500&amp;" ",Q106)))&gt;0,AH17,"")))</f>
        <v/>
      </c>
      <c r="AI106" s="967" t="str" cm="1">
        <f t="array" ref="AI106">IF(N106="","",IF(R106&lt;&gt;"","",IF(SUMPRODUCT(--(AN18:AN1500=AI17),--(AM18:AM1500&lt;&gt;""),--ISNUMBER(SEARCH(" "&amp;AM18:AM1500&amp;" ",Q106)))&gt;0,AI17,"")))</f>
        <v/>
      </c>
      <c r="AJ106" s="967" t="str" cm="1">
        <f t="array" ref="AJ106">IF(N106="","",IF(R106&lt;&gt;"","",IF(SUMPRODUCT(--(AN18:AN1500=AJ17),--(AM18:AM1500&lt;&gt;""),--ISNUMBER(SEARCH(" "&amp;AM18:AM1500&amp;" ",Q106)))&gt;0,AJ17,"")))</f>
        <v/>
      </c>
      <c r="AK106" s="967" t="str" cm="1">
        <f t="array" ref="AK106">IF(N106="","",IF(T106&lt;&gt;"",AK17,IF(S106&lt;&gt;"","",IF(R106&lt;&gt;"","",IF(SUMPRODUCT(--(AN18:AN1500=AK17),--(AM18:AM1500&lt;&gt;""),--ISNUMBER(SEARCH(" "&amp;AM18:AM1500&amp;" ",Q106)))&gt;0,AK17,"")))))</f>
        <v/>
      </c>
      <c r="AM106" s="968" t="s">
        <v>2167</v>
      </c>
      <c r="AN106" s="968" t="s">
        <v>1968</v>
      </c>
      <c r="AP106" s="964"/>
      <c r="AQ106" s="964"/>
      <c r="AR106" s="964"/>
      <c r="AT106" s="964"/>
      <c r="AU106" s="964"/>
      <c r="AV106" s="964"/>
      <c r="BN106" s="49">
        <v>1</v>
      </c>
    </row>
    <row r="107" spans="1:66" ht="35.1" customHeight="1">
      <c r="A107" s="973" t="str">
        <f>IF(B107="","",COUNTIF(B18:B107,"&lt;&gt;"))</f>
        <v/>
      </c>
      <c r="B107" s="965"/>
      <c r="C107" s="974" t="str">
        <f t="shared" si="26"/>
        <v/>
      </c>
      <c r="D107" s="975" t="str">
        <f t="shared" si="14"/>
        <v/>
      </c>
      <c r="E107" s="976" t="str">
        <f t="shared" si="15"/>
        <v/>
      </c>
      <c r="F107" s="977" t="str">
        <f t="shared" si="16"/>
        <v/>
      </c>
      <c r="G107" s="964" t="str">
        <f>IF(H107="","",COUNTIF(H18:H107,"&lt;&gt;"))</f>
        <v/>
      </c>
      <c r="H107" s="965" t="str" cm="1">
        <f t="array" ref="H107">IF(L107="","",IF(LEN(L107)&lt;=MAX(10,G13),L107,IFERROR(LEFT(L107,LOOKUP(2,1/(MID(L107,ROW(1:500),1)=" ")/(ROW(1:500)&lt;=MAX(10,G13)),ROW(1:500))-1),LEFT(L107,MAX(10,G13)))))</f>
        <v/>
      </c>
      <c r="I107" s="964" t="str">
        <f t="shared" si="17"/>
        <v/>
      </c>
      <c r="J107" s="964" t="str">
        <f t="shared" si="18"/>
        <v/>
      </c>
      <c r="K107" s="964" t="str">
        <f>IF(M106&lt;&gt;"",K106,IF(K106&lt;MAX(A18:A317),K106+1,""))</f>
        <v/>
      </c>
      <c r="L107" s="965" t="str">
        <f>IF(K107="","",IF(M106&lt;&gt;"",M106,INDEX(E18:E317,MATCH(K107,A18:A317,0))))</f>
        <v/>
      </c>
      <c r="M107" s="965" t="str">
        <f t="shared" si="19"/>
        <v/>
      </c>
      <c r="N107" s="965" t="str">
        <f t="shared" si="20"/>
        <v/>
      </c>
      <c r="O107" s="964" t="str">
        <f t="shared" si="21"/>
        <v/>
      </c>
      <c r="P107" s="964" t="str">
        <f t="shared" si="22"/>
        <v/>
      </c>
      <c r="Q107" s="965" t="str">
        <f t="shared" si="23"/>
        <v/>
      </c>
      <c r="R107" s="964" t="str">
        <f>IF(N107="","",IF(COUNTIF(AP18:AP300,TRIM(Q107))&gt;0,"EXCLUSION EXACTE",""))</f>
        <v/>
      </c>
      <c r="S107" s="964" t="str" cm="1">
        <f t="array" ref="S107">IF(N107="","",IF(SUMPRODUCT(--(AP18:AP300&lt;&gt;""),--ISNUMBER(SEARCH(" "&amp;AP18:AP300&amp;" ",Q107)))&gt;0,"BLOQUE MOLLUSQUES",""))</f>
        <v/>
      </c>
      <c r="T107" s="964" t="str" cm="1">
        <f t="array" ref="T107">IF(N107="","",IF(SUMPRODUCT(--(AT18:AT300&lt;&gt;""),--ISNUMBER(SEARCH(" "&amp;AT18:AT300&amp;" ",Q107)))&gt;0,"FORCE MOLLUSQUES",""))</f>
        <v/>
      </c>
      <c r="U107" s="965" t="str">
        <f t="shared" si="24"/>
        <v/>
      </c>
      <c r="V107" s="965" t="str">
        <f t="shared" si="27"/>
        <v/>
      </c>
      <c r="W107" s="964" t="str">
        <f t="shared" si="25"/>
        <v/>
      </c>
      <c r="X107" s="964" t="str" cm="1">
        <f t="array" ref="X107">IF(N107="","",IF(R107&lt;&gt;"","",IF(SUMPRODUCT(--(AN18:AN1500=X17),--(AM18:AM1500&lt;&gt;""),--ISNUMBER(SEARCH(" "&amp;AM18:AM1500&amp;" ",Q107)))&gt;0,X17,"")))</f>
        <v/>
      </c>
      <c r="Y107" s="964" t="str" cm="1">
        <f t="array" ref="Y107">IF(N107="","",IF(R107&lt;&gt;"","",IF(SUMPRODUCT(--(AN18:AN1500=Y17),--(AM18:AM1500&lt;&gt;""),--ISNUMBER(SEARCH(" "&amp;AM18:AM1500&amp;" ",Q107)))&gt;0,Y17,"")))</f>
        <v/>
      </c>
      <c r="Z107" s="964" t="str" cm="1">
        <f t="array" ref="Z107">IF(N107="","",IF(R107&lt;&gt;"","",IF(SUMPRODUCT(--(AN18:AN1500=Z17),--(AM18:AM1500&lt;&gt;""),--ISNUMBER(SEARCH(" "&amp;AM18:AM1500&amp;" ",Q107)))&gt;0,Z17,"")))</f>
        <v/>
      </c>
      <c r="AA107" s="964" t="str" cm="1">
        <f t="array" ref="AA107">IF(N107="","",IF(R107&lt;&gt;"","",IF(SUMPRODUCT(--(AN18:AN1500=AA17),--(AM18:AM1500&lt;&gt;""),--ISNUMBER(SEARCH(" "&amp;AM18:AM1500&amp;" ",Q107)))&gt;0,AA17,"")))</f>
        <v/>
      </c>
      <c r="AB107" s="964" t="str" cm="1">
        <f t="array" ref="AB107">IF(N107="","",IF(R107&lt;&gt;"","",IF(SUMPRODUCT(--(AN18:AN1500=AB17),--(AM18:AM1500&lt;&gt;""),--ISNUMBER(SEARCH(" "&amp;AM18:AM1500&amp;" ",Q107)))&gt;0,AB17,"")))</f>
        <v/>
      </c>
      <c r="AC107" s="964" t="str" cm="1">
        <f t="array" ref="AC107">IF(N107="","",IF(R107&lt;&gt;"","",IF(SUMPRODUCT(--(AN18:AN1500=AC17),--(AM18:AM1500&lt;&gt;""),--ISNUMBER(SEARCH(" "&amp;AM18:AM1500&amp;" ",Q107)))&gt;0,AC17,"")))</f>
        <v/>
      </c>
      <c r="AD107" s="964" t="str" cm="1">
        <f t="array" ref="AD107">IF(N107="","",IF(R107&lt;&gt;"","",IF(SUMPRODUCT(--(AN18:AN1500=AD17),--(AM18:AM1500&lt;&gt;""),--ISNUMBER(SEARCH(" "&amp;AM18:AM1500&amp;" ",Q107)))&gt;0,AD17,"")))</f>
        <v/>
      </c>
      <c r="AE107" s="964" t="str" cm="1">
        <f t="array" ref="AE107">IF(N107="","",IF(R107&lt;&gt;"","",IF(SUMPRODUCT(--(AN18:AN1500=AE17),--(AM18:AM1500&lt;&gt;""),--ISNUMBER(SEARCH(" "&amp;AM18:AM1500&amp;" ",Q107)))&gt;0,AE17,"")))</f>
        <v/>
      </c>
      <c r="AF107" s="964" t="str" cm="1">
        <f t="array" ref="AF107">IF(N107="","",IF(R107&lt;&gt;"","",IF(SUMPRODUCT(--(AN18:AN1500=AF17),--(AM18:AM1500&lt;&gt;""),--ISNUMBER(SEARCH(" "&amp;AM18:AM1500&amp;" ",Q107)))&gt;0,AF17,"")))</f>
        <v/>
      </c>
      <c r="AG107" s="964" t="str" cm="1">
        <f t="array" ref="AG107">IF(N107="","",IF(R107&lt;&gt;"","",IF(SUMPRODUCT(--(AN18:AN1500=AG17),--(AM18:AM1500&lt;&gt;""),--ISNUMBER(SEARCH(" "&amp;AM18:AM1500&amp;" ",Q107)))&gt;0,AG17,"")))</f>
        <v/>
      </c>
      <c r="AH107" s="964" t="str" cm="1">
        <f t="array" ref="AH107">IF(N107="","",IF(R107&lt;&gt;"","",IF(SUMPRODUCT(--(AN18:AN1500=AH17),--(AM18:AM1500&lt;&gt;""),--ISNUMBER(SEARCH(" "&amp;AM18:AM1500&amp;" ",Q107)))&gt;0,AH17,"")))</f>
        <v/>
      </c>
      <c r="AI107" s="964" t="str" cm="1">
        <f t="array" ref="AI107">IF(N107="","",IF(R107&lt;&gt;"","",IF(SUMPRODUCT(--(AN18:AN1500=AI17),--(AM18:AM1500&lt;&gt;""),--ISNUMBER(SEARCH(" "&amp;AM18:AM1500&amp;" ",Q107)))&gt;0,AI17,"")))</f>
        <v/>
      </c>
      <c r="AJ107" s="964" t="str" cm="1">
        <f t="array" ref="AJ107">IF(N107="","",IF(R107&lt;&gt;"","",IF(SUMPRODUCT(--(AN18:AN1500=AJ17),--(AM18:AM1500&lt;&gt;""),--ISNUMBER(SEARCH(" "&amp;AM18:AM1500&amp;" ",Q107)))&gt;0,AJ17,"")))</f>
        <v/>
      </c>
      <c r="AK107" s="964" t="str" cm="1">
        <f t="array" ref="AK107">IF(N107="","",IF(T107&lt;&gt;"",AK17,IF(S107&lt;&gt;"","",IF(R107&lt;&gt;"","",IF(SUMPRODUCT(--(AN18:AN1500=AK17),--(AM18:AM1500&lt;&gt;""),--ISNUMBER(SEARCH(" "&amp;AM18:AM1500&amp;" ",Q107)))&gt;0,AK17,"")))))</f>
        <v/>
      </c>
      <c r="AM107" s="964" t="s">
        <v>2168</v>
      </c>
      <c r="AN107" s="964" t="s">
        <v>1968</v>
      </c>
      <c r="AP107" s="964"/>
      <c r="AQ107" s="964"/>
      <c r="AR107" s="964"/>
      <c r="AT107" s="964"/>
      <c r="AU107" s="964"/>
      <c r="AV107" s="964"/>
      <c r="BN107" s="49">
        <v>1</v>
      </c>
    </row>
    <row r="108" spans="1:66" ht="35.1" customHeight="1">
      <c r="A108" s="957" t="str">
        <f>IF(B108="","",COUNTIF(B18:B108,"&lt;&gt;"))</f>
        <v/>
      </c>
      <c r="B108" s="958"/>
      <c r="C108" s="974" t="str">
        <f t="shared" si="26"/>
        <v/>
      </c>
      <c r="D108" s="975" t="str">
        <f t="shared" si="14"/>
        <v/>
      </c>
      <c r="E108" s="961" t="str">
        <f t="shared" si="15"/>
        <v/>
      </c>
      <c r="F108" s="962" t="str">
        <f t="shared" si="16"/>
        <v/>
      </c>
      <c r="G108" s="963" t="str">
        <f>IF(H108="","",COUNTIF(H18:H108,"&lt;&gt;"))</f>
        <v/>
      </c>
      <c r="H108" s="958" t="str" cm="1">
        <f t="array" ref="H108">IF(L108="","",IF(LEN(L108)&lt;=MAX(10,G13),L108,IFERROR(LEFT(L108,LOOKUP(2,1/(MID(L108,ROW(1:500),1)=" ")/(ROW(1:500)&lt;=MAX(10,G13)),ROW(1:500))-1),LEFT(L108,MAX(10,G13)))))</f>
        <v/>
      </c>
      <c r="I108" s="963" t="str">
        <f t="shared" si="17"/>
        <v/>
      </c>
      <c r="J108" s="963" t="str">
        <f t="shared" si="18"/>
        <v/>
      </c>
      <c r="K108" s="964" t="str">
        <f>IF(M107&lt;&gt;"",K107,IF(K107&lt;MAX(A18:A317),K107+1,""))</f>
        <v/>
      </c>
      <c r="L108" s="965" t="str">
        <f>IF(K108="","",IF(M107&lt;&gt;"",M107,INDEX(E18:E317,MATCH(K108,A18:A317,0))))</f>
        <v/>
      </c>
      <c r="M108" s="965" t="str">
        <f t="shared" si="19"/>
        <v/>
      </c>
      <c r="N108" s="966" t="str">
        <f t="shared" si="20"/>
        <v/>
      </c>
      <c r="O108" s="967" t="str">
        <f t="shared" si="21"/>
        <v/>
      </c>
      <c r="P108" s="967" t="str">
        <f t="shared" si="22"/>
        <v/>
      </c>
      <c r="Q108" s="966" t="str">
        <f t="shared" si="23"/>
        <v/>
      </c>
      <c r="R108" s="967" t="str">
        <f>IF(N108="","",IF(COUNTIF(AP18:AP300,TRIM(Q108))&gt;0,"EXCLUSION EXACTE",""))</f>
        <v/>
      </c>
      <c r="S108" s="967" t="str" cm="1">
        <f t="array" ref="S108">IF(N108="","",IF(SUMPRODUCT(--(AP18:AP300&lt;&gt;""),--ISNUMBER(SEARCH(" "&amp;AP18:AP300&amp;" ",Q108)))&gt;0,"BLOQUE MOLLUSQUES",""))</f>
        <v/>
      </c>
      <c r="T108" s="967" t="str" cm="1">
        <f t="array" ref="T108">IF(N108="","",IF(SUMPRODUCT(--(AT18:AT300&lt;&gt;""),--ISNUMBER(SEARCH(" "&amp;AT18:AT300&amp;" ",Q108)))&gt;0,"FORCE MOLLUSQUES",""))</f>
        <v/>
      </c>
      <c r="U108" s="966" t="str">
        <f t="shared" si="24"/>
        <v/>
      </c>
      <c r="V108" s="966" t="str">
        <f t="shared" si="27"/>
        <v/>
      </c>
      <c r="W108" s="967" t="str">
        <f t="shared" si="25"/>
        <v/>
      </c>
      <c r="X108" s="967" t="str" cm="1">
        <f t="array" ref="X108">IF(N108="","",IF(R108&lt;&gt;"","",IF(SUMPRODUCT(--(AN18:AN1500=X17),--(AM18:AM1500&lt;&gt;""),--ISNUMBER(SEARCH(" "&amp;AM18:AM1500&amp;" ",Q108)))&gt;0,X17,"")))</f>
        <v/>
      </c>
      <c r="Y108" s="967" t="str" cm="1">
        <f t="array" ref="Y108">IF(N108="","",IF(R108&lt;&gt;"","",IF(SUMPRODUCT(--(AN18:AN1500=Y17),--(AM18:AM1500&lt;&gt;""),--ISNUMBER(SEARCH(" "&amp;AM18:AM1500&amp;" ",Q108)))&gt;0,Y17,"")))</f>
        <v/>
      </c>
      <c r="Z108" s="967" t="str" cm="1">
        <f t="array" ref="Z108">IF(N108="","",IF(R108&lt;&gt;"","",IF(SUMPRODUCT(--(AN18:AN1500=Z17),--(AM18:AM1500&lt;&gt;""),--ISNUMBER(SEARCH(" "&amp;AM18:AM1500&amp;" ",Q108)))&gt;0,Z17,"")))</f>
        <v/>
      </c>
      <c r="AA108" s="967" t="str" cm="1">
        <f t="array" ref="AA108">IF(N108="","",IF(R108&lt;&gt;"","",IF(SUMPRODUCT(--(AN18:AN1500=AA17),--(AM18:AM1500&lt;&gt;""),--ISNUMBER(SEARCH(" "&amp;AM18:AM1500&amp;" ",Q108)))&gt;0,AA17,"")))</f>
        <v/>
      </c>
      <c r="AB108" s="967" t="str" cm="1">
        <f t="array" ref="AB108">IF(N108="","",IF(R108&lt;&gt;"","",IF(SUMPRODUCT(--(AN18:AN1500=AB17),--(AM18:AM1500&lt;&gt;""),--ISNUMBER(SEARCH(" "&amp;AM18:AM1500&amp;" ",Q108)))&gt;0,AB17,"")))</f>
        <v/>
      </c>
      <c r="AC108" s="967" t="str" cm="1">
        <f t="array" ref="AC108">IF(N108="","",IF(R108&lt;&gt;"","",IF(SUMPRODUCT(--(AN18:AN1500=AC17),--(AM18:AM1500&lt;&gt;""),--ISNUMBER(SEARCH(" "&amp;AM18:AM1500&amp;" ",Q108)))&gt;0,AC17,"")))</f>
        <v/>
      </c>
      <c r="AD108" s="967" t="str" cm="1">
        <f t="array" ref="AD108">IF(N108="","",IF(R108&lt;&gt;"","",IF(SUMPRODUCT(--(AN18:AN1500=AD17),--(AM18:AM1500&lt;&gt;""),--ISNUMBER(SEARCH(" "&amp;AM18:AM1500&amp;" ",Q108)))&gt;0,AD17,"")))</f>
        <v/>
      </c>
      <c r="AE108" s="967" t="str" cm="1">
        <f t="array" ref="AE108">IF(N108="","",IF(R108&lt;&gt;"","",IF(SUMPRODUCT(--(AN18:AN1500=AE17),--(AM18:AM1500&lt;&gt;""),--ISNUMBER(SEARCH(" "&amp;AM18:AM1500&amp;" ",Q108)))&gt;0,AE17,"")))</f>
        <v/>
      </c>
      <c r="AF108" s="967" t="str" cm="1">
        <f t="array" ref="AF108">IF(N108="","",IF(R108&lt;&gt;"","",IF(SUMPRODUCT(--(AN18:AN1500=AF17),--(AM18:AM1500&lt;&gt;""),--ISNUMBER(SEARCH(" "&amp;AM18:AM1500&amp;" ",Q108)))&gt;0,AF17,"")))</f>
        <v/>
      </c>
      <c r="AG108" s="967" t="str" cm="1">
        <f t="array" ref="AG108">IF(N108="","",IF(R108&lt;&gt;"","",IF(SUMPRODUCT(--(AN18:AN1500=AG17),--(AM18:AM1500&lt;&gt;""),--ISNUMBER(SEARCH(" "&amp;AM18:AM1500&amp;" ",Q108)))&gt;0,AG17,"")))</f>
        <v/>
      </c>
      <c r="AH108" s="967" t="str" cm="1">
        <f t="array" ref="AH108">IF(N108="","",IF(R108&lt;&gt;"","",IF(SUMPRODUCT(--(AN18:AN1500=AH17),--(AM18:AM1500&lt;&gt;""),--ISNUMBER(SEARCH(" "&amp;AM18:AM1500&amp;" ",Q108)))&gt;0,AH17,"")))</f>
        <v/>
      </c>
      <c r="AI108" s="967" t="str" cm="1">
        <f t="array" ref="AI108">IF(N108="","",IF(R108&lt;&gt;"","",IF(SUMPRODUCT(--(AN18:AN1500=AI17),--(AM18:AM1500&lt;&gt;""),--ISNUMBER(SEARCH(" "&amp;AM18:AM1500&amp;" ",Q108)))&gt;0,AI17,"")))</f>
        <v/>
      </c>
      <c r="AJ108" s="967" t="str" cm="1">
        <f t="array" ref="AJ108">IF(N108="","",IF(R108&lt;&gt;"","",IF(SUMPRODUCT(--(AN18:AN1500=AJ17),--(AM18:AM1500&lt;&gt;""),--ISNUMBER(SEARCH(" "&amp;AM18:AM1500&amp;" ",Q108)))&gt;0,AJ17,"")))</f>
        <v/>
      </c>
      <c r="AK108" s="967" t="str" cm="1">
        <f t="array" ref="AK108">IF(N108="","",IF(T108&lt;&gt;"",AK17,IF(S108&lt;&gt;"","",IF(R108&lt;&gt;"","",IF(SUMPRODUCT(--(AN18:AN1500=AK17),--(AM18:AM1500&lt;&gt;""),--ISNUMBER(SEARCH(" "&amp;AM18:AM1500&amp;" ",Q108)))&gt;0,AK17,"")))))</f>
        <v/>
      </c>
      <c r="AM108" s="968" t="s">
        <v>2169</v>
      </c>
      <c r="AN108" s="968" t="s">
        <v>1968</v>
      </c>
      <c r="AP108" s="964"/>
      <c r="AQ108" s="964"/>
      <c r="AR108" s="964"/>
      <c r="AT108" s="964"/>
      <c r="AU108" s="964"/>
      <c r="AV108" s="964"/>
      <c r="BN108" s="49">
        <v>1</v>
      </c>
    </row>
    <row r="109" spans="1:66" ht="35.1" customHeight="1">
      <c r="A109" s="973" t="str">
        <f>IF(B109="","",COUNTIF(B18:B109,"&lt;&gt;"))</f>
        <v/>
      </c>
      <c r="B109" s="965"/>
      <c r="C109" s="974" t="str">
        <f t="shared" si="26"/>
        <v/>
      </c>
      <c r="D109" s="975" t="str">
        <f t="shared" si="14"/>
        <v/>
      </c>
      <c r="E109" s="976" t="str">
        <f t="shared" si="15"/>
        <v/>
      </c>
      <c r="F109" s="977" t="str">
        <f t="shared" si="16"/>
        <v/>
      </c>
      <c r="G109" s="964" t="str">
        <f>IF(H109="","",COUNTIF(H18:H109,"&lt;&gt;"))</f>
        <v/>
      </c>
      <c r="H109" s="965" t="str" cm="1">
        <f t="array" ref="H109">IF(L109="","",IF(LEN(L109)&lt;=MAX(10,G13),L109,IFERROR(LEFT(L109,LOOKUP(2,1/(MID(L109,ROW(1:500),1)=" ")/(ROW(1:500)&lt;=MAX(10,G13)),ROW(1:500))-1),LEFT(L109,MAX(10,G13)))))</f>
        <v/>
      </c>
      <c r="I109" s="964" t="str">
        <f t="shared" si="17"/>
        <v/>
      </c>
      <c r="J109" s="964" t="str">
        <f t="shared" si="18"/>
        <v/>
      </c>
      <c r="K109" s="964" t="str">
        <f>IF(M108&lt;&gt;"",K108,IF(K108&lt;MAX(A18:A317),K108+1,""))</f>
        <v/>
      </c>
      <c r="L109" s="965" t="str">
        <f>IF(K109="","",IF(M108&lt;&gt;"",M108,INDEX(E18:E317,MATCH(K109,A18:A317,0))))</f>
        <v/>
      </c>
      <c r="M109" s="965" t="str">
        <f t="shared" si="19"/>
        <v/>
      </c>
      <c r="N109" s="965" t="str">
        <f t="shared" si="20"/>
        <v/>
      </c>
      <c r="O109" s="964" t="str">
        <f t="shared" si="21"/>
        <v/>
      </c>
      <c r="P109" s="964" t="str">
        <f t="shared" si="22"/>
        <v/>
      </c>
      <c r="Q109" s="965" t="str">
        <f t="shared" si="23"/>
        <v/>
      </c>
      <c r="R109" s="964" t="str">
        <f>IF(N109="","",IF(COUNTIF(AP18:AP300,TRIM(Q109))&gt;0,"EXCLUSION EXACTE",""))</f>
        <v/>
      </c>
      <c r="S109" s="964" t="str" cm="1">
        <f t="array" ref="S109">IF(N109="","",IF(SUMPRODUCT(--(AP18:AP300&lt;&gt;""),--ISNUMBER(SEARCH(" "&amp;AP18:AP300&amp;" ",Q109)))&gt;0,"BLOQUE MOLLUSQUES",""))</f>
        <v/>
      </c>
      <c r="T109" s="964" t="str" cm="1">
        <f t="array" ref="T109">IF(N109="","",IF(SUMPRODUCT(--(AT18:AT300&lt;&gt;""),--ISNUMBER(SEARCH(" "&amp;AT18:AT300&amp;" ",Q109)))&gt;0,"FORCE MOLLUSQUES",""))</f>
        <v/>
      </c>
      <c r="U109" s="965" t="str">
        <f t="shared" si="24"/>
        <v/>
      </c>
      <c r="V109" s="965" t="str">
        <f t="shared" si="27"/>
        <v/>
      </c>
      <c r="W109" s="964" t="str">
        <f t="shared" si="25"/>
        <v/>
      </c>
      <c r="X109" s="964" t="str" cm="1">
        <f t="array" ref="X109">IF(N109="","",IF(R109&lt;&gt;"","",IF(SUMPRODUCT(--(AN18:AN1500=X17),--(AM18:AM1500&lt;&gt;""),--ISNUMBER(SEARCH(" "&amp;AM18:AM1500&amp;" ",Q109)))&gt;0,X17,"")))</f>
        <v/>
      </c>
      <c r="Y109" s="964" t="str" cm="1">
        <f t="array" ref="Y109">IF(N109="","",IF(R109&lt;&gt;"","",IF(SUMPRODUCT(--(AN18:AN1500=Y17),--(AM18:AM1500&lt;&gt;""),--ISNUMBER(SEARCH(" "&amp;AM18:AM1500&amp;" ",Q109)))&gt;0,Y17,"")))</f>
        <v/>
      </c>
      <c r="Z109" s="964" t="str" cm="1">
        <f t="array" ref="Z109">IF(N109="","",IF(R109&lt;&gt;"","",IF(SUMPRODUCT(--(AN18:AN1500=Z17),--(AM18:AM1500&lt;&gt;""),--ISNUMBER(SEARCH(" "&amp;AM18:AM1500&amp;" ",Q109)))&gt;0,Z17,"")))</f>
        <v/>
      </c>
      <c r="AA109" s="964" t="str" cm="1">
        <f t="array" ref="AA109">IF(N109="","",IF(R109&lt;&gt;"","",IF(SUMPRODUCT(--(AN18:AN1500=AA17),--(AM18:AM1500&lt;&gt;""),--ISNUMBER(SEARCH(" "&amp;AM18:AM1500&amp;" ",Q109)))&gt;0,AA17,"")))</f>
        <v/>
      </c>
      <c r="AB109" s="964" t="str" cm="1">
        <f t="array" ref="AB109">IF(N109="","",IF(R109&lt;&gt;"","",IF(SUMPRODUCT(--(AN18:AN1500=AB17),--(AM18:AM1500&lt;&gt;""),--ISNUMBER(SEARCH(" "&amp;AM18:AM1500&amp;" ",Q109)))&gt;0,AB17,"")))</f>
        <v/>
      </c>
      <c r="AC109" s="964" t="str" cm="1">
        <f t="array" ref="AC109">IF(N109="","",IF(R109&lt;&gt;"","",IF(SUMPRODUCT(--(AN18:AN1500=AC17),--(AM18:AM1500&lt;&gt;""),--ISNUMBER(SEARCH(" "&amp;AM18:AM1500&amp;" ",Q109)))&gt;0,AC17,"")))</f>
        <v/>
      </c>
      <c r="AD109" s="964" t="str" cm="1">
        <f t="array" ref="AD109">IF(N109="","",IF(R109&lt;&gt;"","",IF(SUMPRODUCT(--(AN18:AN1500=AD17),--(AM18:AM1500&lt;&gt;""),--ISNUMBER(SEARCH(" "&amp;AM18:AM1500&amp;" ",Q109)))&gt;0,AD17,"")))</f>
        <v/>
      </c>
      <c r="AE109" s="964" t="str" cm="1">
        <f t="array" ref="AE109">IF(N109="","",IF(R109&lt;&gt;"","",IF(SUMPRODUCT(--(AN18:AN1500=AE17),--(AM18:AM1500&lt;&gt;""),--ISNUMBER(SEARCH(" "&amp;AM18:AM1500&amp;" ",Q109)))&gt;0,AE17,"")))</f>
        <v/>
      </c>
      <c r="AF109" s="964" t="str" cm="1">
        <f t="array" ref="AF109">IF(N109="","",IF(R109&lt;&gt;"","",IF(SUMPRODUCT(--(AN18:AN1500=AF17),--(AM18:AM1500&lt;&gt;""),--ISNUMBER(SEARCH(" "&amp;AM18:AM1500&amp;" ",Q109)))&gt;0,AF17,"")))</f>
        <v/>
      </c>
      <c r="AG109" s="964" t="str" cm="1">
        <f t="array" ref="AG109">IF(N109="","",IF(R109&lt;&gt;"","",IF(SUMPRODUCT(--(AN18:AN1500=AG17),--(AM18:AM1500&lt;&gt;""),--ISNUMBER(SEARCH(" "&amp;AM18:AM1500&amp;" ",Q109)))&gt;0,AG17,"")))</f>
        <v/>
      </c>
      <c r="AH109" s="964" t="str" cm="1">
        <f t="array" ref="AH109">IF(N109="","",IF(R109&lt;&gt;"","",IF(SUMPRODUCT(--(AN18:AN1500=AH17),--(AM18:AM1500&lt;&gt;""),--ISNUMBER(SEARCH(" "&amp;AM18:AM1500&amp;" ",Q109)))&gt;0,AH17,"")))</f>
        <v/>
      </c>
      <c r="AI109" s="964" t="str" cm="1">
        <f t="array" ref="AI109">IF(N109="","",IF(R109&lt;&gt;"","",IF(SUMPRODUCT(--(AN18:AN1500=AI17),--(AM18:AM1500&lt;&gt;""),--ISNUMBER(SEARCH(" "&amp;AM18:AM1500&amp;" ",Q109)))&gt;0,AI17,"")))</f>
        <v/>
      </c>
      <c r="AJ109" s="964" t="str" cm="1">
        <f t="array" ref="AJ109">IF(N109="","",IF(R109&lt;&gt;"","",IF(SUMPRODUCT(--(AN18:AN1500=AJ17),--(AM18:AM1500&lt;&gt;""),--ISNUMBER(SEARCH(" "&amp;AM18:AM1500&amp;" ",Q109)))&gt;0,AJ17,"")))</f>
        <v/>
      </c>
      <c r="AK109" s="964" t="str" cm="1">
        <f t="array" ref="AK109">IF(N109="","",IF(T109&lt;&gt;"",AK17,IF(S109&lt;&gt;"","",IF(R109&lt;&gt;"","",IF(SUMPRODUCT(--(AN18:AN1500=AK17),--(AM18:AM1500&lt;&gt;""),--ISNUMBER(SEARCH(" "&amp;AM18:AM1500&amp;" ",Q109)))&gt;0,AK17,"")))))</f>
        <v/>
      </c>
      <c r="AM109" s="964" t="s">
        <v>514</v>
      </c>
      <c r="AN109" s="964" t="s">
        <v>1968</v>
      </c>
      <c r="AP109" s="964"/>
      <c r="AQ109" s="964"/>
      <c r="AR109" s="964"/>
      <c r="AT109" s="964"/>
      <c r="AU109" s="964"/>
      <c r="AV109" s="964"/>
      <c r="BN109" s="49">
        <v>1</v>
      </c>
    </row>
    <row r="110" spans="1:66" ht="35.1" customHeight="1">
      <c r="A110" s="957" t="str">
        <f>IF(B110="","",COUNTIF(B18:B110,"&lt;&gt;"))</f>
        <v/>
      </c>
      <c r="B110" s="958"/>
      <c r="C110" s="974" t="str">
        <f t="shared" si="26"/>
        <v/>
      </c>
      <c r="D110" s="975" t="str">
        <f t="shared" si="14"/>
        <v/>
      </c>
      <c r="E110" s="961" t="str">
        <f t="shared" si="15"/>
        <v/>
      </c>
      <c r="F110" s="962" t="str">
        <f t="shared" si="16"/>
        <v/>
      </c>
      <c r="G110" s="963" t="str">
        <f>IF(H110="","",COUNTIF(H18:H110,"&lt;&gt;"))</f>
        <v/>
      </c>
      <c r="H110" s="958" t="str" cm="1">
        <f t="array" ref="H110">IF(L110="","",IF(LEN(L110)&lt;=MAX(10,G13),L110,IFERROR(LEFT(L110,LOOKUP(2,1/(MID(L110,ROW(1:500),1)=" ")/(ROW(1:500)&lt;=MAX(10,G13)),ROW(1:500))-1),LEFT(L110,MAX(10,G13)))))</f>
        <v/>
      </c>
      <c r="I110" s="963" t="str">
        <f t="shared" si="17"/>
        <v/>
      </c>
      <c r="J110" s="963" t="str">
        <f t="shared" si="18"/>
        <v/>
      </c>
      <c r="K110" s="964" t="str">
        <f>IF(M109&lt;&gt;"",K109,IF(K109&lt;MAX(A18:A317),K109+1,""))</f>
        <v/>
      </c>
      <c r="L110" s="965" t="str">
        <f>IF(K110="","",IF(M109&lt;&gt;"",M109,INDEX(E18:E317,MATCH(K110,A18:A317,0))))</f>
        <v/>
      </c>
      <c r="M110" s="965" t="str">
        <f t="shared" si="19"/>
        <v/>
      </c>
      <c r="N110" s="966" t="str">
        <f t="shared" si="20"/>
        <v/>
      </c>
      <c r="O110" s="967" t="str">
        <f t="shared" si="21"/>
        <v/>
      </c>
      <c r="P110" s="967" t="str">
        <f t="shared" si="22"/>
        <v/>
      </c>
      <c r="Q110" s="966" t="str">
        <f t="shared" si="23"/>
        <v/>
      </c>
      <c r="R110" s="967" t="str">
        <f>IF(N110="","",IF(COUNTIF(AP18:AP300,TRIM(Q110))&gt;0,"EXCLUSION EXACTE",""))</f>
        <v/>
      </c>
      <c r="S110" s="967" t="str" cm="1">
        <f t="array" ref="S110">IF(N110="","",IF(SUMPRODUCT(--(AP18:AP300&lt;&gt;""),--ISNUMBER(SEARCH(" "&amp;AP18:AP300&amp;" ",Q110)))&gt;0,"BLOQUE MOLLUSQUES",""))</f>
        <v/>
      </c>
      <c r="T110" s="967" t="str" cm="1">
        <f t="array" ref="T110">IF(N110="","",IF(SUMPRODUCT(--(AT18:AT300&lt;&gt;""),--ISNUMBER(SEARCH(" "&amp;AT18:AT300&amp;" ",Q110)))&gt;0,"FORCE MOLLUSQUES",""))</f>
        <v/>
      </c>
      <c r="U110" s="966" t="str">
        <f t="shared" si="24"/>
        <v/>
      </c>
      <c r="V110" s="966" t="str">
        <f t="shared" si="27"/>
        <v/>
      </c>
      <c r="W110" s="967" t="str">
        <f t="shared" si="25"/>
        <v/>
      </c>
      <c r="X110" s="967" t="str" cm="1">
        <f t="array" ref="X110">IF(N110="","",IF(R110&lt;&gt;"","",IF(SUMPRODUCT(--(AN18:AN1500=X17),--(AM18:AM1500&lt;&gt;""),--ISNUMBER(SEARCH(" "&amp;AM18:AM1500&amp;" ",Q110)))&gt;0,X17,"")))</f>
        <v/>
      </c>
      <c r="Y110" s="967" t="str" cm="1">
        <f t="array" ref="Y110">IF(N110="","",IF(R110&lt;&gt;"","",IF(SUMPRODUCT(--(AN18:AN1500=Y17),--(AM18:AM1500&lt;&gt;""),--ISNUMBER(SEARCH(" "&amp;AM18:AM1500&amp;" ",Q110)))&gt;0,Y17,"")))</f>
        <v/>
      </c>
      <c r="Z110" s="967" t="str" cm="1">
        <f t="array" ref="Z110">IF(N110="","",IF(R110&lt;&gt;"","",IF(SUMPRODUCT(--(AN18:AN1500=Z17),--(AM18:AM1500&lt;&gt;""),--ISNUMBER(SEARCH(" "&amp;AM18:AM1500&amp;" ",Q110)))&gt;0,Z17,"")))</f>
        <v/>
      </c>
      <c r="AA110" s="967" t="str" cm="1">
        <f t="array" ref="AA110">IF(N110="","",IF(R110&lt;&gt;"","",IF(SUMPRODUCT(--(AN18:AN1500=AA17),--(AM18:AM1500&lt;&gt;""),--ISNUMBER(SEARCH(" "&amp;AM18:AM1500&amp;" ",Q110)))&gt;0,AA17,"")))</f>
        <v/>
      </c>
      <c r="AB110" s="967" t="str" cm="1">
        <f t="array" ref="AB110">IF(N110="","",IF(R110&lt;&gt;"","",IF(SUMPRODUCT(--(AN18:AN1500=AB17),--(AM18:AM1500&lt;&gt;""),--ISNUMBER(SEARCH(" "&amp;AM18:AM1500&amp;" ",Q110)))&gt;0,AB17,"")))</f>
        <v/>
      </c>
      <c r="AC110" s="967" t="str" cm="1">
        <f t="array" ref="AC110">IF(N110="","",IF(R110&lt;&gt;"","",IF(SUMPRODUCT(--(AN18:AN1500=AC17),--(AM18:AM1500&lt;&gt;""),--ISNUMBER(SEARCH(" "&amp;AM18:AM1500&amp;" ",Q110)))&gt;0,AC17,"")))</f>
        <v/>
      </c>
      <c r="AD110" s="967" t="str" cm="1">
        <f t="array" ref="AD110">IF(N110="","",IF(R110&lt;&gt;"","",IF(SUMPRODUCT(--(AN18:AN1500=AD17),--(AM18:AM1500&lt;&gt;""),--ISNUMBER(SEARCH(" "&amp;AM18:AM1500&amp;" ",Q110)))&gt;0,AD17,"")))</f>
        <v/>
      </c>
      <c r="AE110" s="967" t="str" cm="1">
        <f t="array" ref="AE110">IF(N110="","",IF(R110&lt;&gt;"","",IF(SUMPRODUCT(--(AN18:AN1500=AE17),--(AM18:AM1500&lt;&gt;""),--ISNUMBER(SEARCH(" "&amp;AM18:AM1500&amp;" ",Q110)))&gt;0,AE17,"")))</f>
        <v/>
      </c>
      <c r="AF110" s="967" t="str" cm="1">
        <f t="array" ref="AF110">IF(N110="","",IF(R110&lt;&gt;"","",IF(SUMPRODUCT(--(AN18:AN1500=AF17),--(AM18:AM1500&lt;&gt;""),--ISNUMBER(SEARCH(" "&amp;AM18:AM1500&amp;" ",Q110)))&gt;0,AF17,"")))</f>
        <v/>
      </c>
      <c r="AG110" s="967" t="str" cm="1">
        <f t="array" ref="AG110">IF(N110="","",IF(R110&lt;&gt;"","",IF(SUMPRODUCT(--(AN18:AN1500=AG17),--(AM18:AM1500&lt;&gt;""),--ISNUMBER(SEARCH(" "&amp;AM18:AM1500&amp;" ",Q110)))&gt;0,AG17,"")))</f>
        <v/>
      </c>
      <c r="AH110" s="967" t="str" cm="1">
        <f t="array" ref="AH110">IF(N110="","",IF(R110&lt;&gt;"","",IF(SUMPRODUCT(--(AN18:AN1500=AH17),--(AM18:AM1500&lt;&gt;""),--ISNUMBER(SEARCH(" "&amp;AM18:AM1500&amp;" ",Q110)))&gt;0,AH17,"")))</f>
        <v/>
      </c>
      <c r="AI110" s="967" t="str" cm="1">
        <f t="array" ref="AI110">IF(N110="","",IF(R110&lt;&gt;"","",IF(SUMPRODUCT(--(AN18:AN1500=AI17),--(AM18:AM1500&lt;&gt;""),--ISNUMBER(SEARCH(" "&amp;AM18:AM1500&amp;" ",Q110)))&gt;0,AI17,"")))</f>
        <v/>
      </c>
      <c r="AJ110" s="967" t="str" cm="1">
        <f t="array" ref="AJ110">IF(N110="","",IF(R110&lt;&gt;"","",IF(SUMPRODUCT(--(AN18:AN1500=AJ17),--(AM18:AM1500&lt;&gt;""),--ISNUMBER(SEARCH(" "&amp;AM18:AM1500&amp;" ",Q110)))&gt;0,AJ17,"")))</f>
        <v/>
      </c>
      <c r="AK110" s="967" t="str" cm="1">
        <f t="array" ref="AK110">IF(N110="","",IF(T110&lt;&gt;"",AK17,IF(S110&lt;&gt;"","",IF(R110&lt;&gt;"","",IF(SUMPRODUCT(--(AN18:AN1500=AK17),--(AM18:AM1500&lt;&gt;""),--ISNUMBER(SEARCH(" "&amp;AM18:AM1500&amp;" ",Q110)))&gt;0,AK17,"")))))</f>
        <v/>
      </c>
      <c r="AM110" s="968" t="s">
        <v>515</v>
      </c>
      <c r="AN110" s="968" t="s">
        <v>1968</v>
      </c>
      <c r="AP110" s="964"/>
      <c r="AQ110" s="964"/>
      <c r="AR110" s="964"/>
      <c r="AT110" s="964"/>
      <c r="AU110" s="964"/>
      <c r="AV110" s="964"/>
      <c r="BN110" s="49">
        <v>1</v>
      </c>
    </row>
    <row r="111" spans="1:66" ht="35.1" customHeight="1">
      <c r="A111" s="973" t="str">
        <f>IF(B111="","",COUNTIF(B18:B111,"&lt;&gt;"))</f>
        <v/>
      </c>
      <c r="B111" s="965"/>
      <c r="C111" s="974" t="str">
        <f t="shared" si="26"/>
        <v/>
      </c>
      <c r="D111" s="975" t="str">
        <f t="shared" si="14"/>
        <v/>
      </c>
      <c r="E111" s="976" t="str">
        <f t="shared" si="15"/>
        <v/>
      </c>
      <c r="F111" s="977" t="str">
        <f t="shared" si="16"/>
        <v/>
      </c>
      <c r="G111" s="964" t="str">
        <f>IF(H111="","",COUNTIF(H18:H111,"&lt;&gt;"))</f>
        <v/>
      </c>
      <c r="H111" s="965" t="str" cm="1">
        <f t="array" ref="H111">IF(L111="","",IF(LEN(L111)&lt;=MAX(10,G13),L111,IFERROR(LEFT(L111,LOOKUP(2,1/(MID(L111,ROW(1:500),1)=" ")/(ROW(1:500)&lt;=MAX(10,G13)),ROW(1:500))-1),LEFT(L111,MAX(10,G13)))))</f>
        <v/>
      </c>
      <c r="I111" s="964" t="str">
        <f t="shared" si="17"/>
        <v/>
      </c>
      <c r="J111" s="964" t="str">
        <f t="shared" si="18"/>
        <v/>
      </c>
      <c r="K111" s="964" t="str">
        <f>IF(M110&lt;&gt;"",K110,IF(K110&lt;MAX(A18:A317),K110+1,""))</f>
        <v/>
      </c>
      <c r="L111" s="965" t="str">
        <f>IF(K111="","",IF(M110&lt;&gt;"",M110,INDEX(E18:E317,MATCH(K111,A18:A317,0))))</f>
        <v/>
      </c>
      <c r="M111" s="965" t="str">
        <f t="shared" si="19"/>
        <v/>
      </c>
      <c r="N111" s="965" t="str">
        <f t="shared" si="20"/>
        <v/>
      </c>
      <c r="O111" s="964" t="str">
        <f t="shared" si="21"/>
        <v/>
      </c>
      <c r="P111" s="964" t="str">
        <f t="shared" si="22"/>
        <v/>
      </c>
      <c r="Q111" s="965" t="str">
        <f t="shared" si="23"/>
        <v/>
      </c>
      <c r="R111" s="964" t="str">
        <f>IF(N111="","",IF(COUNTIF(AP18:AP300,TRIM(Q111))&gt;0,"EXCLUSION EXACTE",""))</f>
        <v/>
      </c>
      <c r="S111" s="964" t="str" cm="1">
        <f t="array" ref="S111">IF(N111="","",IF(SUMPRODUCT(--(AP18:AP300&lt;&gt;""),--ISNUMBER(SEARCH(" "&amp;AP18:AP300&amp;" ",Q111)))&gt;0,"BLOQUE MOLLUSQUES",""))</f>
        <v/>
      </c>
      <c r="T111" s="964" t="str" cm="1">
        <f t="array" ref="T111">IF(N111="","",IF(SUMPRODUCT(--(AT18:AT300&lt;&gt;""),--ISNUMBER(SEARCH(" "&amp;AT18:AT300&amp;" ",Q111)))&gt;0,"FORCE MOLLUSQUES",""))</f>
        <v/>
      </c>
      <c r="U111" s="965" t="str">
        <f t="shared" si="24"/>
        <v/>
      </c>
      <c r="V111" s="965" t="str">
        <f t="shared" si="27"/>
        <v/>
      </c>
      <c r="W111" s="964" t="str">
        <f t="shared" si="25"/>
        <v/>
      </c>
      <c r="X111" s="964" t="str" cm="1">
        <f t="array" ref="X111">IF(N111="","",IF(R111&lt;&gt;"","",IF(SUMPRODUCT(--(AN18:AN1500=X17),--(AM18:AM1500&lt;&gt;""),--ISNUMBER(SEARCH(" "&amp;AM18:AM1500&amp;" ",Q111)))&gt;0,X17,"")))</f>
        <v/>
      </c>
      <c r="Y111" s="964" t="str" cm="1">
        <f t="array" ref="Y111">IF(N111="","",IF(R111&lt;&gt;"","",IF(SUMPRODUCT(--(AN18:AN1500=Y17),--(AM18:AM1500&lt;&gt;""),--ISNUMBER(SEARCH(" "&amp;AM18:AM1500&amp;" ",Q111)))&gt;0,Y17,"")))</f>
        <v/>
      </c>
      <c r="Z111" s="964" t="str" cm="1">
        <f t="array" ref="Z111">IF(N111="","",IF(R111&lt;&gt;"","",IF(SUMPRODUCT(--(AN18:AN1500=Z17),--(AM18:AM1500&lt;&gt;""),--ISNUMBER(SEARCH(" "&amp;AM18:AM1500&amp;" ",Q111)))&gt;0,Z17,"")))</f>
        <v/>
      </c>
      <c r="AA111" s="964" t="str" cm="1">
        <f t="array" ref="AA111">IF(N111="","",IF(R111&lt;&gt;"","",IF(SUMPRODUCT(--(AN18:AN1500=AA17),--(AM18:AM1500&lt;&gt;""),--ISNUMBER(SEARCH(" "&amp;AM18:AM1500&amp;" ",Q111)))&gt;0,AA17,"")))</f>
        <v/>
      </c>
      <c r="AB111" s="964" t="str" cm="1">
        <f t="array" ref="AB111">IF(N111="","",IF(R111&lt;&gt;"","",IF(SUMPRODUCT(--(AN18:AN1500=AB17),--(AM18:AM1500&lt;&gt;""),--ISNUMBER(SEARCH(" "&amp;AM18:AM1500&amp;" ",Q111)))&gt;0,AB17,"")))</f>
        <v/>
      </c>
      <c r="AC111" s="964" t="str" cm="1">
        <f t="array" ref="AC111">IF(N111="","",IF(R111&lt;&gt;"","",IF(SUMPRODUCT(--(AN18:AN1500=AC17),--(AM18:AM1500&lt;&gt;""),--ISNUMBER(SEARCH(" "&amp;AM18:AM1500&amp;" ",Q111)))&gt;0,AC17,"")))</f>
        <v/>
      </c>
      <c r="AD111" s="964" t="str" cm="1">
        <f t="array" ref="AD111">IF(N111="","",IF(R111&lt;&gt;"","",IF(SUMPRODUCT(--(AN18:AN1500=AD17),--(AM18:AM1500&lt;&gt;""),--ISNUMBER(SEARCH(" "&amp;AM18:AM1500&amp;" ",Q111)))&gt;0,AD17,"")))</f>
        <v/>
      </c>
      <c r="AE111" s="964" t="str" cm="1">
        <f t="array" ref="AE111">IF(N111="","",IF(R111&lt;&gt;"","",IF(SUMPRODUCT(--(AN18:AN1500=AE17),--(AM18:AM1500&lt;&gt;""),--ISNUMBER(SEARCH(" "&amp;AM18:AM1500&amp;" ",Q111)))&gt;0,AE17,"")))</f>
        <v/>
      </c>
      <c r="AF111" s="964" t="str" cm="1">
        <f t="array" ref="AF111">IF(N111="","",IF(R111&lt;&gt;"","",IF(SUMPRODUCT(--(AN18:AN1500=AF17),--(AM18:AM1500&lt;&gt;""),--ISNUMBER(SEARCH(" "&amp;AM18:AM1500&amp;" ",Q111)))&gt;0,AF17,"")))</f>
        <v/>
      </c>
      <c r="AG111" s="964" t="str" cm="1">
        <f t="array" ref="AG111">IF(N111="","",IF(R111&lt;&gt;"","",IF(SUMPRODUCT(--(AN18:AN1500=AG17),--(AM18:AM1500&lt;&gt;""),--ISNUMBER(SEARCH(" "&amp;AM18:AM1500&amp;" ",Q111)))&gt;0,AG17,"")))</f>
        <v/>
      </c>
      <c r="AH111" s="964" t="str" cm="1">
        <f t="array" ref="AH111">IF(N111="","",IF(R111&lt;&gt;"","",IF(SUMPRODUCT(--(AN18:AN1500=AH17),--(AM18:AM1500&lt;&gt;""),--ISNUMBER(SEARCH(" "&amp;AM18:AM1500&amp;" ",Q111)))&gt;0,AH17,"")))</f>
        <v/>
      </c>
      <c r="AI111" s="964" t="str" cm="1">
        <f t="array" ref="AI111">IF(N111="","",IF(R111&lt;&gt;"","",IF(SUMPRODUCT(--(AN18:AN1500=AI17),--(AM18:AM1500&lt;&gt;""),--ISNUMBER(SEARCH(" "&amp;AM18:AM1500&amp;" ",Q111)))&gt;0,AI17,"")))</f>
        <v/>
      </c>
      <c r="AJ111" s="964" t="str" cm="1">
        <f t="array" ref="AJ111">IF(N111="","",IF(R111&lt;&gt;"","",IF(SUMPRODUCT(--(AN18:AN1500=AJ17),--(AM18:AM1500&lt;&gt;""),--ISNUMBER(SEARCH(" "&amp;AM18:AM1500&amp;" ",Q111)))&gt;0,AJ17,"")))</f>
        <v/>
      </c>
      <c r="AK111" s="964" t="str" cm="1">
        <f t="array" ref="AK111">IF(N111="","",IF(T111&lt;&gt;"",AK17,IF(S111&lt;&gt;"","",IF(R111&lt;&gt;"","",IF(SUMPRODUCT(--(AN18:AN1500=AK17),--(AM18:AM1500&lt;&gt;""),--ISNUMBER(SEARCH(" "&amp;AM18:AM1500&amp;" ",Q111)))&gt;0,AK17,"")))))</f>
        <v/>
      </c>
      <c r="AM111" s="964" t="s">
        <v>270</v>
      </c>
      <c r="AN111" s="964" t="s">
        <v>1968</v>
      </c>
      <c r="AP111" s="964"/>
      <c r="AQ111" s="964"/>
      <c r="AR111" s="964"/>
      <c r="AT111" s="964"/>
      <c r="AU111" s="964"/>
      <c r="AV111" s="964"/>
      <c r="BN111" s="49">
        <v>1</v>
      </c>
    </row>
    <row r="112" spans="1:66" ht="35.1" customHeight="1">
      <c r="A112" s="957" t="str">
        <f>IF(B112="","",COUNTIF(B18:B112,"&lt;&gt;"))</f>
        <v/>
      </c>
      <c r="B112" s="958"/>
      <c r="C112" s="974" t="str">
        <f t="shared" si="26"/>
        <v/>
      </c>
      <c r="D112" s="975" t="str">
        <f t="shared" si="14"/>
        <v/>
      </c>
      <c r="E112" s="961" t="str">
        <f t="shared" si="15"/>
        <v/>
      </c>
      <c r="F112" s="962" t="str">
        <f t="shared" si="16"/>
        <v/>
      </c>
      <c r="G112" s="963" t="str">
        <f>IF(H112="","",COUNTIF(H18:H112,"&lt;&gt;"))</f>
        <v/>
      </c>
      <c r="H112" s="958" t="str" cm="1">
        <f t="array" ref="H112">IF(L112="","",IF(LEN(L112)&lt;=MAX(10,G13),L112,IFERROR(LEFT(L112,LOOKUP(2,1/(MID(L112,ROW(1:500),1)=" ")/(ROW(1:500)&lt;=MAX(10,G13)),ROW(1:500))-1),LEFT(L112,MAX(10,G13)))))</f>
        <v/>
      </c>
      <c r="I112" s="963" t="str">
        <f t="shared" si="17"/>
        <v/>
      </c>
      <c r="J112" s="963" t="str">
        <f t="shared" si="18"/>
        <v/>
      </c>
      <c r="K112" s="964" t="str">
        <f>IF(M111&lt;&gt;"",K111,IF(K111&lt;MAX(A18:A317),K111+1,""))</f>
        <v/>
      </c>
      <c r="L112" s="965" t="str">
        <f>IF(K112="","",IF(M111&lt;&gt;"",M111,INDEX(E18:E317,MATCH(K112,A18:A317,0))))</f>
        <v/>
      </c>
      <c r="M112" s="965" t="str">
        <f t="shared" si="19"/>
        <v/>
      </c>
      <c r="N112" s="966" t="str">
        <f t="shared" si="20"/>
        <v/>
      </c>
      <c r="O112" s="967" t="str">
        <f t="shared" si="21"/>
        <v/>
      </c>
      <c r="P112" s="967" t="str">
        <f t="shared" si="22"/>
        <v/>
      </c>
      <c r="Q112" s="966" t="str">
        <f t="shared" si="23"/>
        <v/>
      </c>
      <c r="R112" s="967" t="str">
        <f>IF(N112="","",IF(COUNTIF(AP18:AP300,TRIM(Q112))&gt;0,"EXCLUSION EXACTE",""))</f>
        <v/>
      </c>
      <c r="S112" s="967" t="str" cm="1">
        <f t="array" ref="S112">IF(N112="","",IF(SUMPRODUCT(--(AP18:AP300&lt;&gt;""),--ISNUMBER(SEARCH(" "&amp;AP18:AP300&amp;" ",Q112)))&gt;0,"BLOQUE MOLLUSQUES",""))</f>
        <v/>
      </c>
      <c r="T112" s="967" t="str" cm="1">
        <f t="array" ref="T112">IF(N112="","",IF(SUMPRODUCT(--(AT18:AT300&lt;&gt;""),--ISNUMBER(SEARCH(" "&amp;AT18:AT300&amp;" ",Q112)))&gt;0,"FORCE MOLLUSQUES",""))</f>
        <v/>
      </c>
      <c r="U112" s="966" t="str">
        <f t="shared" si="24"/>
        <v/>
      </c>
      <c r="V112" s="966" t="str">
        <f t="shared" si="27"/>
        <v/>
      </c>
      <c r="W112" s="967" t="str">
        <f t="shared" si="25"/>
        <v/>
      </c>
      <c r="X112" s="967" t="str" cm="1">
        <f t="array" ref="X112">IF(N112="","",IF(R112&lt;&gt;"","",IF(SUMPRODUCT(--(AN18:AN1500=X17),--(AM18:AM1500&lt;&gt;""),--ISNUMBER(SEARCH(" "&amp;AM18:AM1500&amp;" ",Q112)))&gt;0,X17,"")))</f>
        <v/>
      </c>
      <c r="Y112" s="967" t="str" cm="1">
        <f t="array" ref="Y112">IF(N112="","",IF(R112&lt;&gt;"","",IF(SUMPRODUCT(--(AN18:AN1500=Y17),--(AM18:AM1500&lt;&gt;""),--ISNUMBER(SEARCH(" "&amp;AM18:AM1500&amp;" ",Q112)))&gt;0,Y17,"")))</f>
        <v/>
      </c>
      <c r="Z112" s="967" t="str" cm="1">
        <f t="array" ref="Z112">IF(N112="","",IF(R112&lt;&gt;"","",IF(SUMPRODUCT(--(AN18:AN1500=Z17),--(AM18:AM1500&lt;&gt;""),--ISNUMBER(SEARCH(" "&amp;AM18:AM1500&amp;" ",Q112)))&gt;0,Z17,"")))</f>
        <v/>
      </c>
      <c r="AA112" s="967" t="str" cm="1">
        <f t="array" ref="AA112">IF(N112="","",IF(R112&lt;&gt;"","",IF(SUMPRODUCT(--(AN18:AN1500=AA17),--(AM18:AM1500&lt;&gt;""),--ISNUMBER(SEARCH(" "&amp;AM18:AM1500&amp;" ",Q112)))&gt;0,AA17,"")))</f>
        <v/>
      </c>
      <c r="AB112" s="967" t="str" cm="1">
        <f t="array" ref="AB112">IF(N112="","",IF(R112&lt;&gt;"","",IF(SUMPRODUCT(--(AN18:AN1500=AB17),--(AM18:AM1500&lt;&gt;""),--ISNUMBER(SEARCH(" "&amp;AM18:AM1500&amp;" ",Q112)))&gt;0,AB17,"")))</f>
        <v/>
      </c>
      <c r="AC112" s="967" t="str" cm="1">
        <f t="array" ref="AC112">IF(N112="","",IF(R112&lt;&gt;"","",IF(SUMPRODUCT(--(AN18:AN1500=AC17),--(AM18:AM1500&lt;&gt;""),--ISNUMBER(SEARCH(" "&amp;AM18:AM1500&amp;" ",Q112)))&gt;0,AC17,"")))</f>
        <v/>
      </c>
      <c r="AD112" s="967" t="str" cm="1">
        <f t="array" ref="AD112">IF(N112="","",IF(R112&lt;&gt;"","",IF(SUMPRODUCT(--(AN18:AN1500=AD17),--(AM18:AM1500&lt;&gt;""),--ISNUMBER(SEARCH(" "&amp;AM18:AM1500&amp;" ",Q112)))&gt;0,AD17,"")))</f>
        <v/>
      </c>
      <c r="AE112" s="967" t="str" cm="1">
        <f t="array" ref="AE112">IF(N112="","",IF(R112&lt;&gt;"","",IF(SUMPRODUCT(--(AN18:AN1500=AE17),--(AM18:AM1500&lt;&gt;""),--ISNUMBER(SEARCH(" "&amp;AM18:AM1500&amp;" ",Q112)))&gt;0,AE17,"")))</f>
        <v/>
      </c>
      <c r="AF112" s="967" t="str" cm="1">
        <f t="array" ref="AF112">IF(N112="","",IF(R112&lt;&gt;"","",IF(SUMPRODUCT(--(AN18:AN1500=AF17),--(AM18:AM1500&lt;&gt;""),--ISNUMBER(SEARCH(" "&amp;AM18:AM1500&amp;" ",Q112)))&gt;0,AF17,"")))</f>
        <v/>
      </c>
      <c r="AG112" s="967" t="str" cm="1">
        <f t="array" ref="AG112">IF(N112="","",IF(R112&lt;&gt;"","",IF(SUMPRODUCT(--(AN18:AN1500=AG17),--(AM18:AM1500&lt;&gt;""),--ISNUMBER(SEARCH(" "&amp;AM18:AM1500&amp;" ",Q112)))&gt;0,AG17,"")))</f>
        <v/>
      </c>
      <c r="AH112" s="967" t="str" cm="1">
        <f t="array" ref="AH112">IF(N112="","",IF(R112&lt;&gt;"","",IF(SUMPRODUCT(--(AN18:AN1500=AH17),--(AM18:AM1500&lt;&gt;""),--ISNUMBER(SEARCH(" "&amp;AM18:AM1500&amp;" ",Q112)))&gt;0,AH17,"")))</f>
        <v/>
      </c>
      <c r="AI112" s="967" t="str" cm="1">
        <f t="array" ref="AI112">IF(N112="","",IF(R112&lt;&gt;"","",IF(SUMPRODUCT(--(AN18:AN1500=AI17),--(AM18:AM1500&lt;&gt;""),--ISNUMBER(SEARCH(" "&amp;AM18:AM1500&amp;" ",Q112)))&gt;0,AI17,"")))</f>
        <v/>
      </c>
      <c r="AJ112" s="967" t="str" cm="1">
        <f t="array" ref="AJ112">IF(N112="","",IF(R112&lt;&gt;"","",IF(SUMPRODUCT(--(AN18:AN1500=AJ17),--(AM18:AM1500&lt;&gt;""),--ISNUMBER(SEARCH(" "&amp;AM18:AM1500&amp;" ",Q112)))&gt;0,AJ17,"")))</f>
        <v/>
      </c>
      <c r="AK112" s="967" t="str" cm="1">
        <f t="array" ref="AK112">IF(N112="","",IF(T112&lt;&gt;"",AK17,IF(S112&lt;&gt;"","",IF(R112&lt;&gt;"","",IF(SUMPRODUCT(--(AN18:AN1500=AK17),--(AM18:AM1500&lt;&gt;""),--ISNUMBER(SEARCH(" "&amp;AM18:AM1500&amp;" ",Q112)))&gt;0,AK17,"")))))</f>
        <v/>
      </c>
      <c r="AM112" s="968" t="s">
        <v>2170</v>
      </c>
      <c r="AN112" s="968" t="s">
        <v>1968</v>
      </c>
      <c r="AP112" s="964"/>
      <c r="AQ112" s="964"/>
      <c r="AR112" s="964"/>
      <c r="AT112" s="964"/>
      <c r="AU112" s="964"/>
      <c r="AV112" s="964"/>
      <c r="BN112" s="49">
        <v>1</v>
      </c>
    </row>
    <row r="113" spans="1:66" ht="35.1" customHeight="1">
      <c r="A113" s="973" t="str">
        <f>IF(B113="","",COUNTIF(B18:B113,"&lt;&gt;"))</f>
        <v/>
      </c>
      <c r="B113" s="965"/>
      <c r="C113" s="974" t="str">
        <f t="shared" si="26"/>
        <v/>
      </c>
      <c r="D113" s="975" t="str">
        <f t="shared" si="14"/>
        <v/>
      </c>
      <c r="E113" s="976" t="str">
        <f t="shared" si="15"/>
        <v/>
      </c>
      <c r="F113" s="977" t="str">
        <f t="shared" si="16"/>
        <v/>
      </c>
      <c r="G113" s="964" t="str">
        <f>IF(H113="","",COUNTIF(H18:H113,"&lt;&gt;"))</f>
        <v/>
      </c>
      <c r="H113" s="965" t="str" cm="1">
        <f t="array" ref="H113">IF(L113="","",IF(LEN(L113)&lt;=MAX(10,G13),L113,IFERROR(LEFT(L113,LOOKUP(2,1/(MID(L113,ROW(1:500),1)=" ")/(ROW(1:500)&lt;=MAX(10,G13)),ROW(1:500))-1),LEFT(L113,MAX(10,G13)))))</f>
        <v/>
      </c>
      <c r="I113" s="964" t="str">
        <f t="shared" si="17"/>
        <v/>
      </c>
      <c r="J113" s="964" t="str">
        <f t="shared" si="18"/>
        <v/>
      </c>
      <c r="K113" s="964" t="str">
        <f>IF(M112&lt;&gt;"",K112,IF(K112&lt;MAX(A18:A317),K112+1,""))</f>
        <v/>
      </c>
      <c r="L113" s="965" t="str">
        <f>IF(K113="","",IF(M112&lt;&gt;"",M112,INDEX(E18:E317,MATCH(K113,A18:A317,0))))</f>
        <v/>
      </c>
      <c r="M113" s="965" t="str">
        <f t="shared" si="19"/>
        <v/>
      </c>
      <c r="N113" s="965" t="str">
        <f t="shared" si="20"/>
        <v/>
      </c>
      <c r="O113" s="964" t="str">
        <f t="shared" si="21"/>
        <v/>
      </c>
      <c r="P113" s="964" t="str">
        <f t="shared" si="22"/>
        <v/>
      </c>
      <c r="Q113" s="965" t="str">
        <f t="shared" si="23"/>
        <v/>
      </c>
      <c r="R113" s="964" t="str">
        <f>IF(N113="","",IF(COUNTIF(AP18:AP300,TRIM(Q113))&gt;0,"EXCLUSION EXACTE",""))</f>
        <v/>
      </c>
      <c r="S113" s="964" t="str" cm="1">
        <f t="array" ref="S113">IF(N113="","",IF(SUMPRODUCT(--(AP18:AP300&lt;&gt;""),--ISNUMBER(SEARCH(" "&amp;AP18:AP300&amp;" ",Q113)))&gt;0,"BLOQUE MOLLUSQUES",""))</f>
        <v/>
      </c>
      <c r="T113" s="964" t="str" cm="1">
        <f t="array" ref="T113">IF(N113="","",IF(SUMPRODUCT(--(AT18:AT300&lt;&gt;""),--ISNUMBER(SEARCH(" "&amp;AT18:AT300&amp;" ",Q113)))&gt;0,"FORCE MOLLUSQUES",""))</f>
        <v/>
      </c>
      <c r="U113" s="965" t="str">
        <f t="shared" si="24"/>
        <v/>
      </c>
      <c r="V113" s="965" t="str">
        <f t="shared" si="27"/>
        <v/>
      </c>
      <c r="W113" s="964" t="str">
        <f t="shared" si="25"/>
        <v/>
      </c>
      <c r="X113" s="964" t="str" cm="1">
        <f t="array" ref="X113">IF(N113="","",IF(R113&lt;&gt;"","",IF(SUMPRODUCT(--(AN18:AN1500=X17),--(AM18:AM1500&lt;&gt;""),--ISNUMBER(SEARCH(" "&amp;AM18:AM1500&amp;" ",Q113)))&gt;0,X17,"")))</f>
        <v/>
      </c>
      <c r="Y113" s="964" t="str" cm="1">
        <f t="array" ref="Y113">IF(N113="","",IF(R113&lt;&gt;"","",IF(SUMPRODUCT(--(AN18:AN1500=Y17),--(AM18:AM1500&lt;&gt;""),--ISNUMBER(SEARCH(" "&amp;AM18:AM1500&amp;" ",Q113)))&gt;0,Y17,"")))</f>
        <v/>
      </c>
      <c r="Z113" s="964" t="str" cm="1">
        <f t="array" ref="Z113">IF(N113="","",IF(R113&lt;&gt;"","",IF(SUMPRODUCT(--(AN18:AN1500=Z17),--(AM18:AM1500&lt;&gt;""),--ISNUMBER(SEARCH(" "&amp;AM18:AM1500&amp;" ",Q113)))&gt;0,Z17,"")))</f>
        <v/>
      </c>
      <c r="AA113" s="964" t="str" cm="1">
        <f t="array" ref="AA113">IF(N113="","",IF(R113&lt;&gt;"","",IF(SUMPRODUCT(--(AN18:AN1500=AA17),--(AM18:AM1500&lt;&gt;""),--ISNUMBER(SEARCH(" "&amp;AM18:AM1500&amp;" ",Q113)))&gt;0,AA17,"")))</f>
        <v/>
      </c>
      <c r="AB113" s="964" t="str" cm="1">
        <f t="array" ref="AB113">IF(N113="","",IF(R113&lt;&gt;"","",IF(SUMPRODUCT(--(AN18:AN1500=AB17),--(AM18:AM1500&lt;&gt;""),--ISNUMBER(SEARCH(" "&amp;AM18:AM1500&amp;" ",Q113)))&gt;0,AB17,"")))</f>
        <v/>
      </c>
      <c r="AC113" s="964" t="str" cm="1">
        <f t="array" ref="AC113">IF(N113="","",IF(R113&lt;&gt;"","",IF(SUMPRODUCT(--(AN18:AN1500=AC17),--(AM18:AM1500&lt;&gt;""),--ISNUMBER(SEARCH(" "&amp;AM18:AM1500&amp;" ",Q113)))&gt;0,AC17,"")))</f>
        <v/>
      </c>
      <c r="AD113" s="964" t="str" cm="1">
        <f t="array" ref="AD113">IF(N113="","",IF(R113&lt;&gt;"","",IF(SUMPRODUCT(--(AN18:AN1500=AD17),--(AM18:AM1500&lt;&gt;""),--ISNUMBER(SEARCH(" "&amp;AM18:AM1500&amp;" ",Q113)))&gt;0,AD17,"")))</f>
        <v/>
      </c>
      <c r="AE113" s="964" t="str" cm="1">
        <f t="array" ref="AE113">IF(N113="","",IF(R113&lt;&gt;"","",IF(SUMPRODUCT(--(AN18:AN1500=AE17),--(AM18:AM1500&lt;&gt;""),--ISNUMBER(SEARCH(" "&amp;AM18:AM1500&amp;" ",Q113)))&gt;0,AE17,"")))</f>
        <v/>
      </c>
      <c r="AF113" s="964" t="str" cm="1">
        <f t="array" ref="AF113">IF(N113="","",IF(R113&lt;&gt;"","",IF(SUMPRODUCT(--(AN18:AN1500=AF17),--(AM18:AM1500&lt;&gt;""),--ISNUMBER(SEARCH(" "&amp;AM18:AM1500&amp;" ",Q113)))&gt;0,AF17,"")))</f>
        <v/>
      </c>
      <c r="AG113" s="964" t="str" cm="1">
        <f t="array" ref="AG113">IF(N113="","",IF(R113&lt;&gt;"","",IF(SUMPRODUCT(--(AN18:AN1500=AG17),--(AM18:AM1500&lt;&gt;""),--ISNUMBER(SEARCH(" "&amp;AM18:AM1500&amp;" ",Q113)))&gt;0,AG17,"")))</f>
        <v/>
      </c>
      <c r="AH113" s="964" t="str" cm="1">
        <f t="array" ref="AH113">IF(N113="","",IF(R113&lt;&gt;"","",IF(SUMPRODUCT(--(AN18:AN1500=AH17),--(AM18:AM1500&lt;&gt;""),--ISNUMBER(SEARCH(" "&amp;AM18:AM1500&amp;" ",Q113)))&gt;0,AH17,"")))</f>
        <v/>
      </c>
      <c r="AI113" s="964" t="str" cm="1">
        <f t="array" ref="AI113">IF(N113="","",IF(R113&lt;&gt;"","",IF(SUMPRODUCT(--(AN18:AN1500=AI17),--(AM18:AM1500&lt;&gt;""),--ISNUMBER(SEARCH(" "&amp;AM18:AM1500&amp;" ",Q113)))&gt;0,AI17,"")))</f>
        <v/>
      </c>
      <c r="AJ113" s="964" t="str" cm="1">
        <f t="array" ref="AJ113">IF(N113="","",IF(R113&lt;&gt;"","",IF(SUMPRODUCT(--(AN18:AN1500=AJ17),--(AM18:AM1500&lt;&gt;""),--ISNUMBER(SEARCH(" "&amp;AM18:AM1500&amp;" ",Q113)))&gt;0,AJ17,"")))</f>
        <v/>
      </c>
      <c r="AK113" s="964" t="str" cm="1">
        <f t="array" ref="AK113">IF(N113="","",IF(T113&lt;&gt;"",AK17,IF(S113&lt;&gt;"","",IF(R113&lt;&gt;"","",IF(SUMPRODUCT(--(AN18:AN1500=AK17),--(AM18:AM1500&lt;&gt;""),--ISNUMBER(SEARCH(" "&amp;AM18:AM1500&amp;" ",Q113)))&gt;0,AK17,"")))))</f>
        <v/>
      </c>
      <c r="AM113" s="964" t="s">
        <v>522</v>
      </c>
      <c r="AN113" s="964" t="s">
        <v>1968</v>
      </c>
      <c r="AP113" s="964"/>
      <c r="AQ113" s="964"/>
      <c r="AR113" s="964"/>
      <c r="AT113" s="964"/>
      <c r="AU113" s="964"/>
      <c r="AV113" s="964"/>
      <c r="BN113" s="49">
        <v>1</v>
      </c>
    </row>
    <row r="114" spans="1:66" ht="35.1" customHeight="1">
      <c r="A114" s="957" t="str">
        <f>IF(B114="","",COUNTIF(B18:B114,"&lt;&gt;"))</f>
        <v/>
      </c>
      <c r="B114" s="958"/>
      <c r="C114" s="974" t="str">
        <f t="shared" si="26"/>
        <v/>
      </c>
      <c r="D114" s="975" t="str">
        <f t="shared" si="14"/>
        <v/>
      </c>
      <c r="E114" s="961" t="str">
        <f t="shared" si="15"/>
        <v/>
      </c>
      <c r="F114" s="962" t="str">
        <f t="shared" si="16"/>
        <v/>
      </c>
      <c r="G114" s="963" t="str">
        <f>IF(H114="","",COUNTIF(H18:H114,"&lt;&gt;"))</f>
        <v/>
      </c>
      <c r="H114" s="958" t="str" cm="1">
        <f t="array" ref="H114">IF(L114="","",IF(LEN(L114)&lt;=MAX(10,G13),L114,IFERROR(LEFT(L114,LOOKUP(2,1/(MID(L114,ROW(1:500),1)=" ")/(ROW(1:500)&lt;=MAX(10,G13)),ROW(1:500))-1),LEFT(L114,MAX(10,G13)))))</f>
        <v/>
      </c>
      <c r="I114" s="963" t="str">
        <f t="shared" si="17"/>
        <v/>
      </c>
      <c r="J114" s="963" t="str">
        <f t="shared" si="18"/>
        <v/>
      </c>
      <c r="K114" s="964" t="str">
        <f>IF(M113&lt;&gt;"",K113,IF(K113&lt;MAX(A18:A317),K113+1,""))</f>
        <v/>
      </c>
      <c r="L114" s="965" t="str">
        <f>IF(K114="","",IF(M113&lt;&gt;"",M113,INDEX(E18:E317,MATCH(K114,A18:A317,0))))</f>
        <v/>
      </c>
      <c r="M114" s="965" t="str">
        <f t="shared" si="19"/>
        <v/>
      </c>
      <c r="N114" s="966" t="str">
        <f t="shared" si="20"/>
        <v/>
      </c>
      <c r="O114" s="967" t="str">
        <f t="shared" si="21"/>
        <v/>
      </c>
      <c r="P114" s="967" t="str">
        <f t="shared" si="22"/>
        <v/>
      </c>
      <c r="Q114" s="966" t="str">
        <f t="shared" si="23"/>
        <v/>
      </c>
      <c r="R114" s="967" t="str">
        <f>IF(N114="","",IF(COUNTIF(AP18:AP300,TRIM(Q114))&gt;0,"EXCLUSION EXACTE",""))</f>
        <v/>
      </c>
      <c r="S114" s="967" t="str" cm="1">
        <f t="array" ref="S114">IF(N114="","",IF(SUMPRODUCT(--(AP18:AP300&lt;&gt;""),--ISNUMBER(SEARCH(" "&amp;AP18:AP300&amp;" ",Q114)))&gt;0,"BLOQUE MOLLUSQUES",""))</f>
        <v/>
      </c>
      <c r="T114" s="967" t="str" cm="1">
        <f t="array" ref="T114">IF(N114="","",IF(SUMPRODUCT(--(AT18:AT300&lt;&gt;""),--ISNUMBER(SEARCH(" "&amp;AT18:AT300&amp;" ",Q114)))&gt;0,"FORCE MOLLUSQUES",""))</f>
        <v/>
      </c>
      <c r="U114" s="966" t="str">
        <f t="shared" si="24"/>
        <v/>
      </c>
      <c r="V114" s="966" t="str">
        <f t="shared" si="27"/>
        <v/>
      </c>
      <c r="W114" s="967" t="str">
        <f t="shared" si="25"/>
        <v/>
      </c>
      <c r="X114" s="967" t="str" cm="1">
        <f t="array" ref="X114">IF(N114="","",IF(R114&lt;&gt;"","",IF(SUMPRODUCT(--(AN18:AN1500=X17),--(AM18:AM1500&lt;&gt;""),--ISNUMBER(SEARCH(" "&amp;AM18:AM1500&amp;" ",Q114)))&gt;0,X17,"")))</f>
        <v/>
      </c>
      <c r="Y114" s="967" t="str" cm="1">
        <f t="array" ref="Y114">IF(N114="","",IF(R114&lt;&gt;"","",IF(SUMPRODUCT(--(AN18:AN1500=Y17),--(AM18:AM1500&lt;&gt;""),--ISNUMBER(SEARCH(" "&amp;AM18:AM1500&amp;" ",Q114)))&gt;0,Y17,"")))</f>
        <v/>
      </c>
      <c r="Z114" s="967" t="str" cm="1">
        <f t="array" ref="Z114">IF(N114="","",IF(R114&lt;&gt;"","",IF(SUMPRODUCT(--(AN18:AN1500=Z17),--(AM18:AM1500&lt;&gt;""),--ISNUMBER(SEARCH(" "&amp;AM18:AM1500&amp;" ",Q114)))&gt;0,Z17,"")))</f>
        <v/>
      </c>
      <c r="AA114" s="967" t="str" cm="1">
        <f t="array" ref="AA114">IF(N114="","",IF(R114&lt;&gt;"","",IF(SUMPRODUCT(--(AN18:AN1500=AA17),--(AM18:AM1500&lt;&gt;""),--ISNUMBER(SEARCH(" "&amp;AM18:AM1500&amp;" ",Q114)))&gt;0,AA17,"")))</f>
        <v/>
      </c>
      <c r="AB114" s="967" t="str" cm="1">
        <f t="array" ref="AB114">IF(N114="","",IF(R114&lt;&gt;"","",IF(SUMPRODUCT(--(AN18:AN1500=AB17),--(AM18:AM1500&lt;&gt;""),--ISNUMBER(SEARCH(" "&amp;AM18:AM1500&amp;" ",Q114)))&gt;0,AB17,"")))</f>
        <v/>
      </c>
      <c r="AC114" s="967" t="str" cm="1">
        <f t="array" ref="AC114">IF(N114="","",IF(R114&lt;&gt;"","",IF(SUMPRODUCT(--(AN18:AN1500=AC17),--(AM18:AM1500&lt;&gt;""),--ISNUMBER(SEARCH(" "&amp;AM18:AM1500&amp;" ",Q114)))&gt;0,AC17,"")))</f>
        <v/>
      </c>
      <c r="AD114" s="967" t="str" cm="1">
        <f t="array" ref="AD114">IF(N114="","",IF(R114&lt;&gt;"","",IF(SUMPRODUCT(--(AN18:AN1500=AD17),--(AM18:AM1500&lt;&gt;""),--ISNUMBER(SEARCH(" "&amp;AM18:AM1500&amp;" ",Q114)))&gt;0,AD17,"")))</f>
        <v/>
      </c>
      <c r="AE114" s="967" t="str" cm="1">
        <f t="array" ref="AE114">IF(N114="","",IF(R114&lt;&gt;"","",IF(SUMPRODUCT(--(AN18:AN1500=AE17),--(AM18:AM1500&lt;&gt;""),--ISNUMBER(SEARCH(" "&amp;AM18:AM1500&amp;" ",Q114)))&gt;0,AE17,"")))</f>
        <v/>
      </c>
      <c r="AF114" s="967" t="str" cm="1">
        <f t="array" ref="AF114">IF(N114="","",IF(R114&lt;&gt;"","",IF(SUMPRODUCT(--(AN18:AN1500=AF17),--(AM18:AM1500&lt;&gt;""),--ISNUMBER(SEARCH(" "&amp;AM18:AM1500&amp;" ",Q114)))&gt;0,AF17,"")))</f>
        <v/>
      </c>
      <c r="AG114" s="967" t="str" cm="1">
        <f t="array" ref="AG114">IF(N114="","",IF(R114&lt;&gt;"","",IF(SUMPRODUCT(--(AN18:AN1500=AG17),--(AM18:AM1500&lt;&gt;""),--ISNUMBER(SEARCH(" "&amp;AM18:AM1500&amp;" ",Q114)))&gt;0,AG17,"")))</f>
        <v/>
      </c>
      <c r="AH114" s="967" t="str" cm="1">
        <f t="array" ref="AH114">IF(N114="","",IF(R114&lt;&gt;"","",IF(SUMPRODUCT(--(AN18:AN1500=AH17),--(AM18:AM1500&lt;&gt;""),--ISNUMBER(SEARCH(" "&amp;AM18:AM1500&amp;" ",Q114)))&gt;0,AH17,"")))</f>
        <v/>
      </c>
      <c r="AI114" s="967" t="str" cm="1">
        <f t="array" ref="AI114">IF(N114="","",IF(R114&lt;&gt;"","",IF(SUMPRODUCT(--(AN18:AN1500=AI17),--(AM18:AM1500&lt;&gt;""),--ISNUMBER(SEARCH(" "&amp;AM18:AM1500&amp;" ",Q114)))&gt;0,AI17,"")))</f>
        <v/>
      </c>
      <c r="AJ114" s="967" t="str" cm="1">
        <f t="array" ref="AJ114">IF(N114="","",IF(R114&lt;&gt;"","",IF(SUMPRODUCT(--(AN18:AN1500=AJ17),--(AM18:AM1500&lt;&gt;""),--ISNUMBER(SEARCH(" "&amp;AM18:AM1500&amp;" ",Q114)))&gt;0,AJ17,"")))</f>
        <v/>
      </c>
      <c r="AK114" s="967" t="str" cm="1">
        <f t="array" ref="AK114">IF(N114="","",IF(T114&lt;&gt;"",AK17,IF(S114&lt;&gt;"","",IF(R114&lt;&gt;"","",IF(SUMPRODUCT(--(AN18:AN1500=AK17),--(AM18:AM1500&lt;&gt;""),--ISNUMBER(SEARCH(" "&amp;AM18:AM1500&amp;" ",Q114)))&gt;0,AK17,"")))))</f>
        <v/>
      </c>
      <c r="AM114" s="968" t="s">
        <v>278</v>
      </c>
      <c r="AN114" s="968" t="s">
        <v>1968</v>
      </c>
      <c r="AP114" s="964"/>
      <c r="AQ114" s="964"/>
      <c r="AR114" s="964"/>
      <c r="AT114" s="964"/>
      <c r="AU114" s="964"/>
      <c r="AV114" s="964"/>
      <c r="BN114" s="49">
        <v>1</v>
      </c>
    </row>
    <row r="115" spans="1:66" ht="35.1" customHeight="1">
      <c r="A115" s="973" t="str">
        <f>IF(B115="","",COUNTIF(B18:B115,"&lt;&gt;"))</f>
        <v/>
      </c>
      <c r="B115" s="965"/>
      <c r="C115" s="974" t="str">
        <f t="shared" si="26"/>
        <v/>
      </c>
      <c r="D115" s="975" t="str">
        <f t="shared" si="14"/>
        <v/>
      </c>
      <c r="E115" s="976" t="str">
        <f t="shared" si="15"/>
        <v/>
      </c>
      <c r="F115" s="977" t="str">
        <f t="shared" si="16"/>
        <v/>
      </c>
      <c r="G115" s="964" t="str">
        <f>IF(H115="","",COUNTIF(H18:H115,"&lt;&gt;"))</f>
        <v/>
      </c>
      <c r="H115" s="965" t="str" cm="1">
        <f t="array" ref="H115">IF(L115="","",IF(LEN(L115)&lt;=MAX(10,G13),L115,IFERROR(LEFT(L115,LOOKUP(2,1/(MID(L115,ROW(1:500),1)=" ")/(ROW(1:500)&lt;=MAX(10,G13)),ROW(1:500))-1),LEFT(L115,MAX(10,G13)))))</f>
        <v/>
      </c>
      <c r="I115" s="964" t="str">
        <f t="shared" si="17"/>
        <v/>
      </c>
      <c r="J115" s="964" t="str">
        <f t="shared" si="18"/>
        <v/>
      </c>
      <c r="K115" s="964" t="str">
        <f>IF(M114&lt;&gt;"",K114,IF(K114&lt;MAX(A18:A317),K114+1,""))</f>
        <v/>
      </c>
      <c r="L115" s="965" t="str">
        <f>IF(K115="","",IF(M114&lt;&gt;"",M114,INDEX(E18:E317,MATCH(K115,A18:A317,0))))</f>
        <v/>
      </c>
      <c r="M115" s="965" t="str">
        <f t="shared" si="19"/>
        <v/>
      </c>
      <c r="N115" s="965" t="str">
        <f t="shared" si="20"/>
        <v/>
      </c>
      <c r="O115" s="964" t="str">
        <f t="shared" si="21"/>
        <v/>
      </c>
      <c r="P115" s="964" t="str">
        <f t="shared" si="22"/>
        <v/>
      </c>
      <c r="Q115" s="965" t="str">
        <f t="shared" si="23"/>
        <v/>
      </c>
      <c r="R115" s="964" t="str">
        <f>IF(N115="","",IF(COUNTIF(AP18:AP300,TRIM(Q115))&gt;0,"EXCLUSION EXACTE",""))</f>
        <v/>
      </c>
      <c r="S115" s="964" t="str" cm="1">
        <f t="array" ref="S115">IF(N115="","",IF(SUMPRODUCT(--(AP18:AP300&lt;&gt;""),--ISNUMBER(SEARCH(" "&amp;AP18:AP300&amp;" ",Q115)))&gt;0,"BLOQUE MOLLUSQUES",""))</f>
        <v/>
      </c>
      <c r="T115" s="964" t="str" cm="1">
        <f t="array" ref="T115">IF(N115="","",IF(SUMPRODUCT(--(AT18:AT300&lt;&gt;""),--ISNUMBER(SEARCH(" "&amp;AT18:AT300&amp;" ",Q115)))&gt;0,"FORCE MOLLUSQUES",""))</f>
        <v/>
      </c>
      <c r="U115" s="965" t="str">
        <f t="shared" si="24"/>
        <v/>
      </c>
      <c r="V115" s="965" t="str">
        <f t="shared" si="27"/>
        <v/>
      </c>
      <c r="W115" s="964" t="str">
        <f t="shared" si="25"/>
        <v/>
      </c>
      <c r="X115" s="964" t="str" cm="1">
        <f t="array" ref="X115">IF(N115="","",IF(R115&lt;&gt;"","",IF(SUMPRODUCT(--(AN18:AN1500=X17),--(AM18:AM1500&lt;&gt;""),--ISNUMBER(SEARCH(" "&amp;AM18:AM1500&amp;" ",Q115)))&gt;0,X17,"")))</f>
        <v/>
      </c>
      <c r="Y115" s="964" t="str" cm="1">
        <f t="array" ref="Y115">IF(N115="","",IF(R115&lt;&gt;"","",IF(SUMPRODUCT(--(AN18:AN1500=Y17),--(AM18:AM1500&lt;&gt;""),--ISNUMBER(SEARCH(" "&amp;AM18:AM1500&amp;" ",Q115)))&gt;0,Y17,"")))</f>
        <v/>
      </c>
      <c r="Z115" s="964" t="str" cm="1">
        <f t="array" ref="Z115">IF(N115="","",IF(R115&lt;&gt;"","",IF(SUMPRODUCT(--(AN18:AN1500=Z17),--(AM18:AM1500&lt;&gt;""),--ISNUMBER(SEARCH(" "&amp;AM18:AM1500&amp;" ",Q115)))&gt;0,Z17,"")))</f>
        <v/>
      </c>
      <c r="AA115" s="964" t="str" cm="1">
        <f t="array" ref="AA115">IF(N115="","",IF(R115&lt;&gt;"","",IF(SUMPRODUCT(--(AN18:AN1500=AA17),--(AM18:AM1500&lt;&gt;""),--ISNUMBER(SEARCH(" "&amp;AM18:AM1500&amp;" ",Q115)))&gt;0,AA17,"")))</f>
        <v/>
      </c>
      <c r="AB115" s="964" t="str" cm="1">
        <f t="array" ref="AB115">IF(N115="","",IF(R115&lt;&gt;"","",IF(SUMPRODUCT(--(AN18:AN1500=AB17),--(AM18:AM1500&lt;&gt;""),--ISNUMBER(SEARCH(" "&amp;AM18:AM1500&amp;" ",Q115)))&gt;0,AB17,"")))</f>
        <v/>
      </c>
      <c r="AC115" s="964" t="str" cm="1">
        <f t="array" ref="AC115">IF(N115="","",IF(R115&lt;&gt;"","",IF(SUMPRODUCT(--(AN18:AN1500=AC17),--(AM18:AM1500&lt;&gt;""),--ISNUMBER(SEARCH(" "&amp;AM18:AM1500&amp;" ",Q115)))&gt;0,AC17,"")))</f>
        <v/>
      </c>
      <c r="AD115" s="964" t="str" cm="1">
        <f t="array" ref="AD115">IF(N115="","",IF(R115&lt;&gt;"","",IF(SUMPRODUCT(--(AN18:AN1500=AD17),--(AM18:AM1500&lt;&gt;""),--ISNUMBER(SEARCH(" "&amp;AM18:AM1500&amp;" ",Q115)))&gt;0,AD17,"")))</f>
        <v/>
      </c>
      <c r="AE115" s="964" t="str" cm="1">
        <f t="array" ref="AE115">IF(N115="","",IF(R115&lt;&gt;"","",IF(SUMPRODUCT(--(AN18:AN1500=AE17),--(AM18:AM1500&lt;&gt;""),--ISNUMBER(SEARCH(" "&amp;AM18:AM1500&amp;" ",Q115)))&gt;0,AE17,"")))</f>
        <v/>
      </c>
      <c r="AF115" s="964" t="str" cm="1">
        <f t="array" ref="AF115">IF(N115="","",IF(R115&lt;&gt;"","",IF(SUMPRODUCT(--(AN18:AN1500=AF17),--(AM18:AM1500&lt;&gt;""),--ISNUMBER(SEARCH(" "&amp;AM18:AM1500&amp;" ",Q115)))&gt;0,AF17,"")))</f>
        <v/>
      </c>
      <c r="AG115" s="964" t="str" cm="1">
        <f t="array" ref="AG115">IF(N115="","",IF(R115&lt;&gt;"","",IF(SUMPRODUCT(--(AN18:AN1500=AG17),--(AM18:AM1500&lt;&gt;""),--ISNUMBER(SEARCH(" "&amp;AM18:AM1500&amp;" ",Q115)))&gt;0,AG17,"")))</f>
        <v/>
      </c>
      <c r="AH115" s="964" t="str" cm="1">
        <f t="array" ref="AH115">IF(N115="","",IF(R115&lt;&gt;"","",IF(SUMPRODUCT(--(AN18:AN1500=AH17),--(AM18:AM1500&lt;&gt;""),--ISNUMBER(SEARCH(" "&amp;AM18:AM1500&amp;" ",Q115)))&gt;0,AH17,"")))</f>
        <v/>
      </c>
      <c r="AI115" s="964" t="str" cm="1">
        <f t="array" ref="AI115">IF(N115="","",IF(R115&lt;&gt;"","",IF(SUMPRODUCT(--(AN18:AN1500=AI17),--(AM18:AM1500&lt;&gt;""),--ISNUMBER(SEARCH(" "&amp;AM18:AM1500&amp;" ",Q115)))&gt;0,AI17,"")))</f>
        <v/>
      </c>
      <c r="AJ115" s="964" t="str" cm="1">
        <f t="array" ref="AJ115">IF(N115="","",IF(R115&lt;&gt;"","",IF(SUMPRODUCT(--(AN18:AN1500=AJ17),--(AM18:AM1500&lt;&gt;""),--ISNUMBER(SEARCH(" "&amp;AM18:AM1500&amp;" ",Q115)))&gt;0,AJ17,"")))</f>
        <v/>
      </c>
      <c r="AK115" s="964" t="str" cm="1">
        <f t="array" ref="AK115">IF(N115="","",IF(T115&lt;&gt;"",AK17,IF(S115&lt;&gt;"","",IF(R115&lt;&gt;"","",IF(SUMPRODUCT(--(AN18:AN1500=AK17),--(AM18:AM1500&lt;&gt;""),--ISNUMBER(SEARCH(" "&amp;AM18:AM1500&amp;" ",Q115)))&gt;0,AK17,"")))))</f>
        <v/>
      </c>
      <c r="AM115" s="964" t="s">
        <v>282</v>
      </c>
      <c r="AN115" s="964" t="s">
        <v>1968</v>
      </c>
      <c r="AP115" s="964"/>
      <c r="AQ115" s="964"/>
      <c r="AR115" s="964"/>
      <c r="AT115" s="964"/>
      <c r="AU115" s="964"/>
      <c r="AV115" s="964"/>
      <c r="BN115" s="49">
        <v>1</v>
      </c>
    </row>
    <row r="116" spans="1:66" ht="35.1" customHeight="1">
      <c r="A116" s="957" t="str">
        <f>IF(B116="","",COUNTIF(B18:B116,"&lt;&gt;"))</f>
        <v/>
      </c>
      <c r="B116" s="958"/>
      <c r="C116" s="974" t="str">
        <f t="shared" si="26"/>
        <v/>
      </c>
      <c r="D116" s="975" t="str">
        <f t="shared" si="14"/>
        <v/>
      </c>
      <c r="E116" s="961" t="str">
        <f t="shared" si="15"/>
        <v/>
      </c>
      <c r="F116" s="962" t="str">
        <f t="shared" si="16"/>
        <v/>
      </c>
      <c r="G116" s="963" t="str">
        <f>IF(H116="","",COUNTIF(H18:H116,"&lt;&gt;"))</f>
        <v/>
      </c>
      <c r="H116" s="958" t="str" cm="1">
        <f t="array" ref="H116">IF(L116="","",IF(LEN(L116)&lt;=MAX(10,G13),L116,IFERROR(LEFT(L116,LOOKUP(2,1/(MID(L116,ROW(1:500),1)=" ")/(ROW(1:500)&lt;=MAX(10,G13)),ROW(1:500))-1),LEFT(L116,MAX(10,G13)))))</f>
        <v/>
      </c>
      <c r="I116" s="963" t="str">
        <f t="shared" si="17"/>
        <v/>
      </c>
      <c r="J116" s="963" t="str">
        <f t="shared" si="18"/>
        <v/>
      </c>
      <c r="K116" s="964" t="str">
        <f>IF(M115&lt;&gt;"",K115,IF(K115&lt;MAX(A18:A317),K115+1,""))</f>
        <v/>
      </c>
      <c r="L116" s="965" t="str">
        <f>IF(K116="","",IF(M115&lt;&gt;"",M115,INDEX(E18:E317,MATCH(K116,A18:A317,0))))</f>
        <v/>
      </c>
      <c r="M116" s="965" t="str">
        <f t="shared" si="19"/>
        <v/>
      </c>
      <c r="N116" s="966" t="str">
        <f t="shared" si="20"/>
        <v/>
      </c>
      <c r="O116" s="967" t="str">
        <f t="shared" si="21"/>
        <v/>
      </c>
      <c r="P116" s="967" t="str">
        <f t="shared" si="22"/>
        <v/>
      </c>
      <c r="Q116" s="966" t="str">
        <f t="shared" si="23"/>
        <v/>
      </c>
      <c r="R116" s="967" t="str">
        <f>IF(N116="","",IF(COUNTIF(AP18:AP300,TRIM(Q116))&gt;0,"EXCLUSION EXACTE",""))</f>
        <v/>
      </c>
      <c r="S116" s="967" t="str" cm="1">
        <f t="array" ref="S116">IF(N116="","",IF(SUMPRODUCT(--(AP18:AP300&lt;&gt;""),--ISNUMBER(SEARCH(" "&amp;AP18:AP300&amp;" ",Q116)))&gt;0,"BLOQUE MOLLUSQUES",""))</f>
        <v/>
      </c>
      <c r="T116" s="967" t="str" cm="1">
        <f t="array" ref="T116">IF(N116="","",IF(SUMPRODUCT(--(AT18:AT300&lt;&gt;""),--ISNUMBER(SEARCH(" "&amp;AT18:AT300&amp;" ",Q116)))&gt;0,"FORCE MOLLUSQUES",""))</f>
        <v/>
      </c>
      <c r="U116" s="966" t="str">
        <f t="shared" si="24"/>
        <v/>
      </c>
      <c r="V116" s="966" t="str">
        <f t="shared" si="27"/>
        <v/>
      </c>
      <c r="W116" s="967" t="str">
        <f t="shared" si="25"/>
        <v/>
      </c>
      <c r="X116" s="967" t="str" cm="1">
        <f t="array" ref="X116">IF(N116="","",IF(R116&lt;&gt;"","",IF(SUMPRODUCT(--(AN18:AN1500=X17),--(AM18:AM1500&lt;&gt;""),--ISNUMBER(SEARCH(" "&amp;AM18:AM1500&amp;" ",Q116)))&gt;0,X17,"")))</f>
        <v/>
      </c>
      <c r="Y116" s="967" t="str" cm="1">
        <f t="array" ref="Y116">IF(N116="","",IF(R116&lt;&gt;"","",IF(SUMPRODUCT(--(AN18:AN1500=Y17),--(AM18:AM1500&lt;&gt;""),--ISNUMBER(SEARCH(" "&amp;AM18:AM1500&amp;" ",Q116)))&gt;0,Y17,"")))</f>
        <v/>
      </c>
      <c r="Z116" s="967" t="str" cm="1">
        <f t="array" ref="Z116">IF(N116="","",IF(R116&lt;&gt;"","",IF(SUMPRODUCT(--(AN18:AN1500=Z17),--(AM18:AM1500&lt;&gt;""),--ISNUMBER(SEARCH(" "&amp;AM18:AM1500&amp;" ",Q116)))&gt;0,Z17,"")))</f>
        <v/>
      </c>
      <c r="AA116" s="967" t="str" cm="1">
        <f t="array" ref="AA116">IF(N116="","",IF(R116&lt;&gt;"","",IF(SUMPRODUCT(--(AN18:AN1500=AA17),--(AM18:AM1500&lt;&gt;""),--ISNUMBER(SEARCH(" "&amp;AM18:AM1500&amp;" ",Q116)))&gt;0,AA17,"")))</f>
        <v/>
      </c>
      <c r="AB116" s="967" t="str" cm="1">
        <f t="array" ref="AB116">IF(N116="","",IF(R116&lt;&gt;"","",IF(SUMPRODUCT(--(AN18:AN1500=AB17),--(AM18:AM1500&lt;&gt;""),--ISNUMBER(SEARCH(" "&amp;AM18:AM1500&amp;" ",Q116)))&gt;0,AB17,"")))</f>
        <v/>
      </c>
      <c r="AC116" s="967" t="str" cm="1">
        <f t="array" ref="AC116">IF(N116="","",IF(R116&lt;&gt;"","",IF(SUMPRODUCT(--(AN18:AN1500=AC17),--(AM18:AM1500&lt;&gt;""),--ISNUMBER(SEARCH(" "&amp;AM18:AM1500&amp;" ",Q116)))&gt;0,AC17,"")))</f>
        <v/>
      </c>
      <c r="AD116" s="967" t="str" cm="1">
        <f t="array" ref="AD116">IF(N116="","",IF(R116&lt;&gt;"","",IF(SUMPRODUCT(--(AN18:AN1500=AD17),--(AM18:AM1500&lt;&gt;""),--ISNUMBER(SEARCH(" "&amp;AM18:AM1500&amp;" ",Q116)))&gt;0,AD17,"")))</f>
        <v/>
      </c>
      <c r="AE116" s="967" t="str" cm="1">
        <f t="array" ref="AE116">IF(N116="","",IF(R116&lt;&gt;"","",IF(SUMPRODUCT(--(AN18:AN1500=AE17),--(AM18:AM1500&lt;&gt;""),--ISNUMBER(SEARCH(" "&amp;AM18:AM1500&amp;" ",Q116)))&gt;0,AE17,"")))</f>
        <v/>
      </c>
      <c r="AF116" s="967" t="str" cm="1">
        <f t="array" ref="AF116">IF(N116="","",IF(R116&lt;&gt;"","",IF(SUMPRODUCT(--(AN18:AN1500=AF17),--(AM18:AM1500&lt;&gt;""),--ISNUMBER(SEARCH(" "&amp;AM18:AM1500&amp;" ",Q116)))&gt;0,AF17,"")))</f>
        <v/>
      </c>
      <c r="AG116" s="967" t="str" cm="1">
        <f t="array" ref="AG116">IF(N116="","",IF(R116&lt;&gt;"","",IF(SUMPRODUCT(--(AN18:AN1500=AG17),--(AM18:AM1500&lt;&gt;""),--ISNUMBER(SEARCH(" "&amp;AM18:AM1500&amp;" ",Q116)))&gt;0,AG17,"")))</f>
        <v/>
      </c>
      <c r="AH116" s="967" t="str" cm="1">
        <f t="array" ref="AH116">IF(N116="","",IF(R116&lt;&gt;"","",IF(SUMPRODUCT(--(AN18:AN1500=AH17),--(AM18:AM1500&lt;&gt;""),--ISNUMBER(SEARCH(" "&amp;AM18:AM1500&amp;" ",Q116)))&gt;0,AH17,"")))</f>
        <v/>
      </c>
      <c r="AI116" s="967" t="str" cm="1">
        <f t="array" ref="AI116">IF(N116="","",IF(R116&lt;&gt;"","",IF(SUMPRODUCT(--(AN18:AN1500=AI17),--(AM18:AM1500&lt;&gt;""),--ISNUMBER(SEARCH(" "&amp;AM18:AM1500&amp;" ",Q116)))&gt;0,AI17,"")))</f>
        <v/>
      </c>
      <c r="AJ116" s="967" t="str" cm="1">
        <f t="array" ref="AJ116">IF(N116="","",IF(R116&lt;&gt;"","",IF(SUMPRODUCT(--(AN18:AN1500=AJ17),--(AM18:AM1500&lt;&gt;""),--ISNUMBER(SEARCH(" "&amp;AM18:AM1500&amp;" ",Q116)))&gt;0,AJ17,"")))</f>
        <v/>
      </c>
      <c r="AK116" s="967" t="str" cm="1">
        <f t="array" ref="AK116">IF(N116="","",IF(T116&lt;&gt;"",AK17,IF(S116&lt;&gt;"","",IF(R116&lt;&gt;"","",IF(SUMPRODUCT(--(AN18:AN1500=AK17),--(AM18:AM1500&lt;&gt;""),--ISNUMBER(SEARCH(" "&amp;AM18:AM1500&amp;" ",Q116)))&gt;0,AK17,"")))))</f>
        <v/>
      </c>
      <c r="AM116" s="968" t="s">
        <v>287</v>
      </c>
      <c r="AN116" s="968" t="s">
        <v>1968</v>
      </c>
      <c r="AP116" s="964"/>
      <c r="AQ116" s="964"/>
      <c r="AR116" s="964"/>
      <c r="AT116" s="964"/>
      <c r="AU116" s="964"/>
      <c r="AV116" s="964"/>
      <c r="BN116" s="49">
        <v>1</v>
      </c>
    </row>
    <row r="117" spans="1:66" ht="35.1" customHeight="1">
      <c r="A117" s="973" t="str">
        <f>IF(B117="","",COUNTIF(B18:B117,"&lt;&gt;"))</f>
        <v/>
      </c>
      <c r="B117" s="965"/>
      <c r="C117" s="974" t="str">
        <f t="shared" si="26"/>
        <v/>
      </c>
      <c r="D117" s="975" t="str">
        <f t="shared" si="14"/>
        <v/>
      </c>
      <c r="E117" s="976" t="str">
        <f t="shared" si="15"/>
        <v/>
      </c>
      <c r="F117" s="977" t="str">
        <f t="shared" si="16"/>
        <v/>
      </c>
      <c r="G117" s="964" t="str">
        <f>IF(H117="","",COUNTIF(H18:H117,"&lt;&gt;"))</f>
        <v/>
      </c>
      <c r="H117" s="965" t="str" cm="1">
        <f t="array" ref="H117">IF(L117="","",IF(LEN(L117)&lt;=MAX(10,G13),L117,IFERROR(LEFT(L117,LOOKUP(2,1/(MID(L117,ROW(1:500),1)=" ")/(ROW(1:500)&lt;=MAX(10,G13)),ROW(1:500))-1),LEFT(L117,MAX(10,G13)))))</f>
        <v/>
      </c>
      <c r="I117" s="964" t="str">
        <f t="shared" si="17"/>
        <v/>
      </c>
      <c r="J117" s="964" t="str">
        <f t="shared" si="18"/>
        <v/>
      </c>
      <c r="K117" s="964" t="str">
        <f>IF(M116&lt;&gt;"",K116,IF(K116&lt;MAX(A18:A317),K116+1,""))</f>
        <v/>
      </c>
      <c r="L117" s="965" t="str">
        <f>IF(K117="","",IF(M116&lt;&gt;"",M116,INDEX(E18:E317,MATCH(K117,A18:A317,0))))</f>
        <v/>
      </c>
      <c r="M117" s="965" t="str">
        <f t="shared" si="19"/>
        <v/>
      </c>
      <c r="N117" s="965" t="str">
        <f t="shared" si="20"/>
        <v/>
      </c>
      <c r="O117" s="964" t="str">
        <f t="shared" si="21"/>
        <v/>
      </c>
      <c r="P117" s="964" t="str">
        <f t="shared" si="22"/>
        <v/>
      </c>
      <c r="Q117" s="965" t="str">
        <f t="shared" si="23"/>
        <v/>
      </c>
      <c r="R117" s="964" t="str">
        <f>IF(N117="","",IF(COUNTIF(AP18:AP300,TRIM(Q117))&gt;0,"EXCLUSION EXACTE",""))</f>
        <v/>
      </c>
      <c r="S117" s="964" t="str" cm="1">
        <f t="array" ref="S117">IF(N117="","",IF(SUMPRODUCT(--(AP18:AP300&lt;&gt;""),--ISNUMBER(SEARCH(" "&amp;AP18:AP300&amp;" ",Q117)))&gt;0,"BLOQUE MOLLUSQUES",""))</f>
        <v/>
      </c>
      <c r="T117" s="964" t="str" cm="1">
        <f t="array" ref="T117">IF(N117="","",IF(SUMPRODUCT(--(AT18:AT300&lt;&gt;""),--ISNUMBER(SEARCH(" "&amp;AT18:AT300&amp;" ",Q117)))&gt;0,"FORCE MOLLUSQUES",""))</f>
        <v/>
      </c>
      <c r="U117" s="965" t="str">
        <f t="shared" si="24"/>
        <v/>
      </c>
      <c r="V117" s="965" t="str">
        <f t="shared" si="27"/>
        <v/>
      </c>
      <c r="W117" s="964" t="str">
        <f t="shared" si="25"/>
        <v/>
      </c>
      <c r="X117" s="964" t="str" cm="1">
        <f t="array" ref="X117">IF(N117="","",IF(R117&lt;&gt;"","",IF(SUMPRODUCT(--(AN18:AN1500=X17),--(AM18:AM1500&lt;&gt;""),--ISNUMBER(SEARCH(" "&amp;AM18:AM1500&amp;" ",Q117)))&gt;0,X17,"")))</f>
        <v/>
      </c>
      <c r="Y117" s="964" t="str" cm="1">
        <f t="array" ref="Y117">IF(N117="","",IF(R117&lt;&gt;"","",IF(SUMPRODUCT(--(AN18:AN1500=Y17),--(AM18:AM1500&lt;&gt;""),--ISNUMBER(SEARCH(" "&amp;AM18:AM1500&amp;" ",Q117)))&gt;0,Y17,"")))</f>
        <v/>
      </c>
      <c r="Z117" s="964" t="str" cm="1">
        <f t="array" ref="Z117">IF(N117="","",IF(R117&lt;&gt;"","",IF(SUMPRODUCT(--(AN18:AN1500=Z17),--(AM18:AM1500&lt;&gt;""),--ISNUMBER(SEARCH(" "&amp;AM18:AM1500&amp;" ",Q117)))&gt;0,Z17,"")))</f>
        <v/>
      </c>
      <c r="AA117" s="964" t="str" cm="1">
        <f t="array" ref="AA117">IF(N117="","",IF(R117&lt;&gt;"","",IF(SUMPRODUCT(--(AN18:AN1500=AA17),--(AM18:AM1500&lt;&gt;""),--ISNUMBER(SEARCH(" "&amp;AM18:AM1500&amp;" ",Q117)))&gt;0,AA17,"")))</f>
        <v/>
      </c>
      <c r="AB117" s="964" t="str" cm="1">
        <f t="array" ref="AB117">IF(N117="","",IF(R117&lt;&gt;"","",IF(SUMPRODUCT(--(AN18:AN1500=AB17),--(AM18:AM1500&lt;&gt;""),--ISNUMBER(SEARCH(" "&amp;AM18:AM1500&amp;" ",Q117)))&gt;0,AB17,"")))</f>
        <v/>
      </c>
      <c r="AC117" s="964" t="str" cm="1">
        <f t="array" ref="AC117">IF(N117="","",IF(R117&lt;&gt;"","",IF(SUMPRODUCT(--(AN18:AN1500=AC17),--(AM18:AM1500&lt;&gt;""),--ISNUMBER(SEARCH(" "&amp;AM18:AM1500&amp;" ",Q117)))&gt;0,AC17,"")))</f>
        <v/>
      </c>
      <c r="AD117" s="964" t="str" cm="1">
        <f t="array" ref="AD117">IF(N117="","",IF(R117&lt;&gt;"","",IF(SUMPRODUCT(--(AN18:AN1500=AD17),--(AM18:AM1500&lt;&gt;""),--ISNUMBER(SEARCH(" "&amp;AM18:AM1500&amp;" ",Q117)))&gt;0,AD17,"")))</f>
        <v/>
      </c>
      <c r="AE117" s="964" t="str" cm="1">
        <f t="array" ref="AE117">IF(N117="","",IF(R117&lt;&gt;"","",IF(SUMPRODUCT(--(AN18:AN1500=AE17),--(AM18:AM1500&lt;&gt;""),--ISNUMBER(SEARCH(" "&amp;AM18:AM1500&amp;" ",Q117)))&gt;0,AE17,"")))</f>
        <v/>
      </c>
      <c r="AF117" s="964" t="str" cm="1">
        <f t="array" ref="AF117">IF(N117="","",IF(R117&lt;&gt;"","",IF(SUMPRODUCT(--(AN18:AN1500=AF17),--(AM18:AM1500&lt;&gt;""),--ISNUMBER(SEARCH(" "&amp;AM18:AM1500&amp;" ",Q117)))&gt;0,AF17,"")))</f>
        <v/>
      </c>
      <c r="AG117" s="964" t="str" cm="1">
        <f t="array" ref="AG117">IF(N117="","",IF(R117&lt;&gt;"","",IF(SUMPRODUCT(--(AN18:AN1500=AG17),--(AM18:AM1500&lt;&gt;""),--ISNUMBER(SEARCH(" "&amp;AM18:AM1500&amp;" ",Q117)))&gt;0,AG17,"")))</f>
        <v/>
      </c>
      <c r="AH117" s="964" t="str" cm="1">
        <f t="array" ref="AH117">IF(N117="","",IF(R117&lt;&gt;"","",IF(SUMPRODUCT(--(AN18:AN1500=AH17),--(AM18:AM1500&lt;&gt;""),--ISNUMBER(SEARCH(" "&amp;AM18:AM1500&amp;" ",Q117)))&gt;0,AH17,"")))</f>
        <v/>
      </c>
      <c r="AI117" s="964" t="str" cm="1">
        <f t="array" ref="AI117">IF(N117="","",IF(R117&lt;&gt;"","",IF(SUMPRODUCT(--(AN18:AN1500=AI17),--(AM18:AM1500&lt;&gt;""),--ISNUMBER(SEARCH(" "&amp;AM18:AM1500&amp;" ",Q117)))&gt;0,AI17,"")))</f>
        <v/>
      </c>
      <c r="AJ117" s="964" t="str" cm="1">
        <f t="array" ref="AJ117">IF(N117="","",IF(R117&lt;&gt;"","",IF(SUMPRODUCT(--(AN18:AN1500=AJ17),--(AM18:AM1500&lt;&gt;""),--ISNUMBER(SEARCH(" "&amp;AM18:AM1500&amp;" ",Q117)))&gt;0,AJ17,"")))</f>
        <v/>
      </c>
      <c r="AK117" s="964" t="str" cm="1">
        <f t="array" ref="AK117">IF(N117="","",IF(T117&lt;&gt;"",AK17,IF(S117&lt;&gt;"","",IF(R117&lt;&gt;"","",IF(SUMPRODUCT(--(AN18:AN1500=AK17),--(AM18:AM1500&lt;&gt;""),--ISNUMBER(SEARCH(" "&amp;AM18:AM1500&amp;" ",Q117)))&gt;0,AK17,"")))))</f>
        <v/>
      </c>
      <c r="AM117" s="964" t="s">
        <v>291</v>
      </c>
      <c r="AN117" s="964" t="s">
        <v>1968</v>
      </c>
      <c r="AP117" s="964"/>
      <c r="AQ117" s="964"/>
      <c r="AR117" s="964"/>
      <c r="AT117" s="964"/>
      <c r="AU117" s="964"/>
      <c r="AV117" s="964"/>
      <c r="BN117" s="49">
        <v>1</v>
      </c>
    </row>
    <row r="118" spans="1:66" ht="35.1" customHeight="1">
      <c r="A118" s="957" t="str">
        <f>IF(B118="","",COUNTIF(B18:B118,"&lt;&gt;"))</f>
        <v/>
      </c>
      <c r="B118" s="958"/>
      <c r="C118" s="974" t="str">
        <f t="shared" si="26"/>
        <v/>
      </c>
      <c r="D118" s="975" t="str">
        <f t="shared" si="14"/>
        <v/>
      </c>
      <c r="E118" s="961" t="str">
        <f t="shared" si="15"/>
        <v/>
      </c>
      <c r="F118" s="962" t="str">
        <f t="shared" si="16"/>
        <v/>
      </c>
      <c r="G118" s="963" t="str">
        <f>IF(H118="","",COUNTIF(H18:H118,"&lt;&gt;"))</f>
        <v/>
      </c>
      <c r="H118" s="958" t="str" cm="1">
        <f t="array" ref="H118">IF(L118="","",IF(LEN(L118)&lt;=MAX(10,G13),L118,IFERROR(LEFT(L118,LOOKUP(2,1/(MID(L118,ROW(1:500),1)=" ")/(ROW(1:500)&lt;=MAX(10,G13)),ROW(1:500))-1),LEFT(L118,MAX(10,G13)))))</f>
        <v/>
      </c>
      <c r="I118" s="963" t="str">
        <f t="shared" si="17"/>
        <v/>
      </c>
      <c r="J118" s="963" t="str">
        <f t="shared" si="18"/>
        <v/>
      </c>
      <c r="K118" s="964" t="str">
        <f>IF(M117&lt;&gt;"",K117,IF(K117&lt;MAX(A18:A317),K117+1,""))</f>
        <v/>
      </c>
      <c r="L118" s="965" t="str">
        <f>IF(K118="","",IF(M117&lt;&gt;"",M117,INDEX(E18:E317,MATCH(K118,A18:A317,0))))</f>
        <v/>
      </c>
      <c r="M118" s="965" t="str">
        <f t="shared" si="19"/>
        <v/>
      </c>
      <c r="N118" s="966" t="str">
        <f t="shared" si="20"/>
        <v/>
      </c>
      <c r="O118" s="967" t="str">
        <f t="shared" si="21"/>
        <v/>
      </c>
      <c r="P118" s="967" t="str">
        <f t="shared" si="22"/>
        <v/>
      </c>
      <c r="Q118" s="966" t="str">
        <f t="shared" si="23"/>
        <v/>
      </c>
      <c r="R118" s="967" t="str">
        <f>IF(N118="","",IF(COUNTIF(AP18:AP300,TRIM(Q118))&gt;0,"EXCLUSION EXACTE",""))</f>
        <v/>
      </c>
      <c r="S118" s="967" t="str" cm="1">
        <f t="array" ref="S118">IF(N118="","",IF(SUMPRODUCT(--(AP18:AP300&lt;&gt;""),--ISNUMBER(SEARCH(" "&amp;AP18:AP300&amp;" ",Q118)))&gt;0,"BLOQUE MOLLUSQUES",""))</f>
        <v/>
      </c>
      <c r="T118" s="967" t="str" cm="1">
        <f t="array" ref="T118">IF(N118="","",IF(SUMPRODUCT(--(AT18:AT300&lt;&gt;""),--ISNUMBER(SEARCH(" "&amp;AT18:AT300&amp;" ",Q118)))&gt;0,"FORCE MOLLUSQUES",""))</f>
        <v/>
      </c>
      <c r="U118" s="966" t="str">
        <f t="shared" si="24"/>
        <v/>
      </c>
      <c r="V118" s="966" t="str">
        <f t="shared" si="27"/>
        <v/>
      </c>
      <c r="W118" s="967" t="str">
        <f t="shared" si="25"/>
        <v/>
      </c>
      <c r="X118" s="967" t="str" cm="1">
        <f t="array" ref="X118">IF(N118="","",IF(R118&lt;&gt;"","",IF(SUMPRODUCT(--(AN18:AN1500=X17),--(AM18:AM1500&lt;&gt;""),--ISNUMBER(SEARCH(" "&amp;AM18:AM1500&amp;" ",Q118)))&gt;0,X17,"")))</f>
        <v/>
      </c>
      <c r="Y118" s="967" t="str" cm="1">
        <f t="array" ref="Y118">IF(N118="","",IF(R118&lt;&gt;"","",IF(SUMPRODUCT(--(AN18:AN1500=Y17),--(AM18:AM1500&lt;&gt;""),--ISNUMBER(SEARCH(" "&amp;AM18:AM1500&amp;" ",Q118)))&gt;0,Y17,"")))</f>
        <v/>
      </c>
      <c r="Z118" s="967" t="str" cm="1">
        <f t="array" ref="Z118">IF(N118="","",IF(R118&lt;&gt;"","",IF(SUMPRODUCT(--(AN18:AN1500=Z17),--(AM18:AM1500&lt;&gt;""),--ISNUMBER(SEARCH(" "&amp;AM18:AM1500&amp;" ",Q118)))&gt;0,Z17,"")))</f>
        <v/>
      </c>
      <c r="AA118" s="967" t="str" cm="1">
        <f t="array" ref="AA118">IF(N118="","",IF(R118&lt;&gt;"","",IF(SUMPRODUCT(--(AN18:AN1500=AA17),--(AM18:AM1500&lt;&gt;""),--ISNUMBER(SEARCH(" "&amp;AM18:AM1500&amp;" ",Q118)))&gt;0,AA17,"")))</f>
        <v/>
      </c>
      <c r="AB118" s="967" t="str" cm="1">
        <f t="array" ref="AB118">IF(N118="","",IF(R118&lt;&gt;"","",IF(SUMPRODUCT(--(AN18:AN1500=AB17),--(AM18:AM1500&lt;&gt;""),--ISNUMBER(SEARCH(" "&amp;AM18:AM1500&amp;" ",Q118)))&gt;0,AB17,"")))</f>
        <v/>
      </c>
      <c r="AC118" s="967" t="str" cm="1">
        <f t="array" ref="AC118">IF(N118="","",IF(R118&lt;&gt;"","",IF(SUMPRODUCT(--(AN18:AN1500=AC17),--(AM18:AM1500&lt;&gt;""),--ISNUMBER(SEARCH(" "&amp;AM18:AM1500&amp;" ",Q118)))&gt;0,AC17,"")))</f>
        <v/>
      </c>
      <c r="AD118" s="967" t="str" cm="1">
        <f t="array" ref="AD118">IF(N118="","",IF(R118&lt;&gt;"","",IF(SUMPRODUCT(--(AN18:AN1500=AD17),--(AM18:AM1500&lt;&gt;""),--ISNUMBER(SEARCH(" "&amp;AM18:AM1500&amp;" ",Q118)))&gt;0,AD17,"")))</f>
        <v/>
      </c>
      <c r="AE118" s="967" t="str" cm="1">
        <f t="array" ref="AE118">IF(N118="","",IF(R118&lt;&gt;"","",IF(SUMPRODUCT(--(AN18:AN1500=AE17),--(AM18:AM1500&lt;&gt;""),--ISNUMBER(SEARCH(" "&amp;AM18:AM1500&amp;" ",Q118)))&gt;0,AE17,"")))</f>
        <v/>
      </c>
      <c r="AF118" s="967" t="str" cm="1">
        <f t="array" ref="AF118">IF(N118="","",IF(R118&lt;&gt;"","",IF(SUMPRODUCT(--(AN18:AN1500=AF17),--(AM18:AM1500&lt;&gt;""),--ISNUMBER(SEARCH(" "&amp;AM18:AM1500&amp;" ",Q118)))&gt;0,AF17,"")))</f>
        <v/>
      </c>
      <c r="AG118" s="967" t="str" cm="1">
        <f t="array" ref="AG118">IF(N118="","",IF(R118&lt;&gt;"","",IF(SUMPRODUCT(--(AN18:AN1500=AG17),--(AM18:AM1500&lt;&gt;""),--ISNUMBER(SEARCH(" "&amp;AM18:AM1500&amp;" ",Q118)))&gt;0,AG17,"")))</f>
        <v/>
      </c>
      <c r="AH118" s="967" t="str" cm="1">
        <f t="array" ref="AH118">IF(N118="","",IF(R118&lt;&gt;"","",IF(SUMPRODUCT(--(AN18:AN1500=AH17),--(AM18:AM1500&lt;&gt;""),--ISNUMBER(SEARCH(" "&amp;AM18:AM1500&amp;" ",Q118)))&gt;0,AH17,"")))</f>
        <v/>
      </c>
      <c r="AI118" s="967" t="str" cm="1">
        <f t="array" ref="AI118">IF(N118="","",IF(R118&lt;&gt;"","",IF(SUMPRODUCT(--(AN18:AN1500=AI17),--(AM18:AM1500&lt;&gt;""),--ISNUMBER(SEARCH(" "&amp;AM18:AM1500&amp;" ",Q118)))&gt;0,AI17,"")))</f>
        <v/>
      </c>
      <c r="AJ118" s="967" t="str" cm="1">
        <f t="array" ref="AJ118">IF(N118="","",IF(R118&lt;&gt;"","",IF(SUMPRODUCT(--(AN18:AN1500=AJ17),--(AM18:AM1500&lt;&gt;""),--ISNUMBER(SEARCH(" "&amp;AM18:AM1500&amp;" ",Q118)))&gt;0,AJ17,"")))</f>
        <v/>
      </c>
      <c r="AK118" s="967" t="str" cm="1">
        <f t="array" ref="AK118">IF(N118="","",IF(T118&lt;&gt;"",AK17,IF(S118&lt;&gt;"","",IF(R118&lt;&gt;"","",IF(SUMPRODUCT(--(AN18:AN1500=AK17),--(AM18:AM1500&lt;&gt;""),--ISNUMBER(SEARCH(" "&amp;AM18:AM1500&amp;" ",Q118)))&gt;0,AK17,"")))))</f>
        <v/>
      </c>
      <c r="AM118" s="968" t="s">
        <v>295</v>
      </c>
      <c r="AN118" s="968" t="s">
        <v>1968</v>
      </c>
      <c r="AP118" s="964"/>
      <c r="AQ118" s="964"/>
      <c r="AR118" s="964"/>
      <c r="AT118" s="964"/>
      <c r="AU118" s="964"/>
      <c r="AV118" s="964"/>
      <c r="BN118" s="49">
        <v>1</v>
      </c>
    </row>
    <row r="119" spans="1:66" ht="35.1" customHeight="1">
      <c r="A119" s="973" t="str">
        <f>IF(B119="","",COUNTIF(B18:B119,"&lt;&gt;"))</f>
        <v/>
      </c>
      <c r="B119" s="965"/>
      <c r="C119" s="974" t="str">
        <f t="shared" si="26"/>
        <v/>
      </c>
      <c r="D119" s="975" t="str">
        <f t="shared" si="14"/>
        <v/>
      </c>
      <c r="E119" s="976" t="str">
        <f t="shared" si="15"/>
        <v/>
      </c>
      <c r="F119" s="977" t="str">
        <f t="shared" si="16"/>
        <v/>
      </c>
      <c r="G119" s="964" t="str">
        <f>IF(H119="","",COUNTIF(H18:H119,"&lt;&gt;"))</f>
        <v/>
      </c>
      <c r="H119" s="965" t="str" cm="1">
        <f t="array" ref="H119">IF(L119="","",IF(LEN(L119)&lt;=MAX(10,G13),L119,IFERROR(LEFT(L119,LOOKUP(2,1/(MID(L119,ROW(1:500),1)=" ")/(ROW(1:500)&lt;=MAX(10,G13)),ROW(1:500))-1),LEFT(L119,MAX(10,G13)))))</f>
        <v/>
      </c>
      <c r="I119" s="964" t="str">
        <f t="shared" si="17"/>
        <v/>
      </c>
      <c r="J119" s="964" t="str">
        <f t="shared" si="18"/>
        <v/>
      </c>
      <c r="K119" s="964" t="str">
        <f>IF(M118&lt;&gt;"",K118,IF(K118&lt;MAX(A18:A317),K118+1,""))</f>
        <v/>
      </c>
      <c r="L119" s="965" t="str">
        <f>IF(K119="","",IF(M118&lt;&gt;"",M118,INDEX(E18:E317,MATCH(K119,A18:A317,0))))</f>
        <v/>
      </c>
      <c r="M119" s="965" t="str">
        <f t="shared" si="19"/>
        <v/>
      </c>
      <c r="N119" s="965" t="str">
        <f t="shared" si="20"/>
        <v/>
      </c>
      <c r="O119" s="964" t="str">
        <f t="shared" si="21"/>
        <v/>
      </c>
      <c r="P119" s="964" t="str">
        <f t="shared" si="22"/>
        <v/>
      </c>
      <c r="Q119" s="965" t="str">
        <f t="shared" si="23"/>
        <v/>
      </c>
      <c r="R119" s="964" t="str">
        <f>IF(N119="","",IF(COUNTIF(AP18:AP300,TRIM(Q119))&gt;0,"EXCLUSION EXACTE",""))</f>
        <v/>
      </c>
      <c r="S119" s="964" t="str" cm="1">
        <f t="array" ref="S119">IF(N119="","",IF(SUMPRODUCT(--(AP18:AP300&lt;&gt;""),--ISNUMBER(SEARCH(" "&amp;AP18:AP300&amp;" ",Q119)))&gt;0,"BLOQUE MOLLUSQUES",""))</f>
        <v/>
      </c>
      <c r="T119" s="964" t="str" cm="1">
        <f t="array" ref="T119">IF(N119="","",IF(SUMPRODUCT(--(AT18:AT300&lt;&gt;""),--ISNUMBER(SEARCH(" "&amp;AT18:AT300&amp;" ",Q119)))&gt;0,"FORCE MOLLUSQUES",""))</f>
        <v/>
      </c>
      <c r="U119" s="965" t="str">
        <f t="shared" si="24"/>
        <v/>
      </c>
      <c r="V119" s="965" t="str">
        <f t="shared" si="27"/>
        <v/>
      </c>
      <c r="W119" s="964" t="str">
        <f t="shared" si="25"/>
        <v/>
      </c>
      <c r="X119" s="964" t="str" cm="1">
        <f t="array" ref="X119">IF(N119="","",IF(R119&lt;&gt;"","",IF(SUMPRODUCT(--(AN18:AN1500=X17),--(AM18:AM1500&lt;&gt;""),--ISNUMBER(SEARCH(" "&amp;AM18:AM1500&amp;" ",Q119)))&gt;0,X17,"")))</f>
        <v/>
      </c>
      <c r="Y119" s="964" t="str" cm="1">
        <f t="array" ref="Y119">IF(N119="","",IF(R119&lt;&gt;"","",IF(SUMPRODUCT(--(AN18:AN1500=Y17),--(AM18:AM1500&lt;&gt;""),--ISNUMBER(SEARCH(" "&amp;AM18:AM1500&amp;" ",Q119)))&gt;0,Y17,"")))</f>
        <v/>
      </c>
      <c r="Z119" s="964" t="str" cm="1">
        <f t="array" ref="Z119">IF(N119="","",IF(R119&lt;&gt;"","",IF(SUMPRODUCT(--(AN18:AN1500=Z17),--(AM18:AM1500&lt;&gt;""),--ISNUMBER(SEARCH(" "&amp;AM18:AM1500&amp;" ",Q119)))&gt;0,Z17,"")))</f>
        <v/>
      </c>
      <c r="AA119" s="964" t="str" cm="1">
        <f t="array" ref="AA119">IF(N119="","",IF(R119&lt;&gt;"","",IF(SUMPRODUCT(--(AN18:AN1500=AA17),--(AM18:AM1500&lt;&gt;""),--ISNUMBER(SEARCH(" "&amp;AM18:AM1500&amp;" ",Q119)))&gt;0,AA17,"")))</f>
        <v/>
      </c>
      <c r="AB119" s="964" t="str" cm="1">
        <f t="array" ref="AB119">IF(N119="","",IF(R119&lt;&gt;"","",IF(SUMPRODUCT(--(AN18:AN1500=AB17),--(AM18:AM1500&lt;&gt;""),--ISNUMBER(SEARCH(" "&amp;AM18:AM1500&amp;" ",Q119)))&gt;0,AB17,"")))</f>
        <v/>
      </c>
      <c r="AC119" s="964" t="str" cm="1">
        <f t="array" ref="AC119">IF(N119="","",IF(R119&lt;&gt;"","",IF(SUMPRODUCT(--(AN18:AN1500=AC17),--(AM18:AM1500&lt;&gt;""),--ISNUMBER(SEARCH(" "&amp;AM18:AM1500&amp;" ",Q119)))&gt;0,AC17,"")))</f>
        <v/>
      </c>
      <c r="AD119" s="964" t="str" cm="1">
        <f t="array" ref="AD119">IF(N119="","",IF(R119&lt;&gt;"","",IF(SUMPRODUCT(--(AN18:AN1500=AD17),--(AM18:AM1500&lt;&gt;""),--ISNUMBER(SEARCH(" "&amp;AM18:AM1500&amp;" ",Q119)))&gt;0,AD17,"")))</f>
        <v/>
      </c>
      <c r="AE119" s="964" t="str" cm="1">
        <f t="array" ref="AE119">IF(N119="","",IF(R119&lt;&gt;"","",IF(SUMPRODUCT(--(AN18:AN1500=AE17),--(AM18:AM1500&lt;&gt;""),--ISNUMBER(SEARCH(" "&amp;AM18:AM1500&amp;" ",Q119)))&gt;0,AE17,"")))</f>
        <v/>
      </c>
      <c r="AF119" s="964" t="str" cm="1">
        <f t="array" ref="AF119">IF(N119="","",IF(R119&lt;&gt;"","",IF(SUMPRODUCT(--(AN18:AN1500=AF17),--(AM18:AM1500&lt;&gt;""),--ISNUMBER(SEARCH(" "&amp;AM18:AM1500&amp;" ",Q119)))&gt;0,AF17,"")))</f>
        <v/>
      </c>
      <c r="AG119" s="964" t="str" cm="1">
        <f t="array" ref="AG119">IF(N119="","",IF(R119&lt;&gt;"","",IF(SUMPRODUCT(--(AN18:AN1500=AG17),--(AM18:AM1500&lt;&gt;""),--ISNUMBER(SEARCH(" "&amp;AM18:AM1500&amp;" ",Q119)))&gt;0,AG17,"")))</f>
        <v/>
      </c>
      <c r="AH119" s="964" t="str" cm="1">
        <f t="array" ref="AH119">IF(N119="","",IF(R119&lt;&gt;"","",IF(SUMPRODUCT(--(AN18:AN1500=AH17),--(AM18:AM1500&lt;&gt;""),--ISNUMBER(SEARCH(" "&amp;AM18:AM1500&amp;" ",Q119)))&gt;0,AH17,"")))</f>
        <v/>
      </c>
      <c r="AI119" s="964" t="str" cm="1">
        <f t="array" ref="AI119">IF(N119="","",IF(R119&lt;&gt;"","",IF(SUMPRODUCT(--(AN18:AN1500=AI17),--(AM18:AM1500&lt;&gt;""),--ISNUMBER(SEARCH(" "&amp;AM18:AM1500&amp;" ",Q119)))&gt;0,AI17,"")))</f>
        <v/>
      </c>
      <c r="AJ119" s="964" t="str" cm="1">
        <f t="array" ref="AJ119">IF(N119="","",IF(R119&lt;&gt;"","",IF(SUMPRODUCT(--(AN18:AN1500=AJ17),--(AM18:AM1500&lt;&gt;""),--ISNUMBER(SEARCH(" "&amp;AM18:AM1500&amp;" ",Q119)))&gt;0,AJ17,"")))</f>
        <v/>
      </c>
      <c r="AK119" s="964" t="str" cm="1">
        <f t="array" ref="AK119">IF(N119="","",IF(T119&lt;&gt;"",AK17,IF(S119&lt;&gt;"","",IF(R119&lt;&gt;"","",IF(SUMPRODUCT(--(AN18:AN1500=AK17),--(AM18:AM1500&lt;&gt;""),--ISNUMBER(SEARCH(" "&amp;AM18:AM1500&amp;" ",Q119)))&gt;0,AK17,"")))))</f>
        <v/>
      </c>
      <c r="AM119" s="964" t="s">
        <v>298</v>
      </c>
      <c r="AN119" s="964" t="s">
        <v>1968</v>
      </c>
      <c r="AP119" s="964"/>
      <c r="AQ119" s="964"/>
      <c r="AR119" s="964"/>
      <c r="AT119" s="964"/>
      <c r="AU119" s="964"/>
      <c r="AV119" s="964"/>
      <c r="BN119" s="49">
        <v>1</v>
      </c>
    </row>
    <row r="120" spans="1:66" ht="35.1" customHeight="1">
      <c r="A120" s="957" t="str">
        <f>IF(B120="","",COUNTIF(B18:B120,"&lt;&gt;"))</f>
        <v/>
      </c>
      <c r="B120" s="958"/>
      <c r="C120" s="974" t="str">
        <f t="shared" si="26"/>
        <v/>
      </c>
      <c r="D120" s="975" t="str">
        <f t="shared" si="14"/>
        <v/>
      </c>
      <c r="E120" s="961" t="str">
        <f t="shared" si="15"/>
        <v/>
      </c>
      <c r="F120" s="962" t="str">
        <f t="shared" si="16"/>
        <v/>
      </c>
      <c r="G120" s="963" t="str">
        <f>IF(H120="","",COUNTIF(H18:H120,"&lt;&gt;"))</f>
        <v/>
      </c>
      <c r="H120" s="958" t="str" cm="1">
        <f t="array" ref="H120">IF(L120="","",IF(LEN(L120)&lt;=MAX(10,G13),L120,IFERROR(LEFT(L120,LOOKUP(2,1/(MID(L120,ROW(1:500),1)=" ")/(ROW(1:500)&lt;=MAX(10,G13)),ROW(1:500))-1),LEFT(L120,MAX(10,G13)))))</f>
        <v/>
      </c>
      <c r="I120" s="963" t="str">
        <f t="shared" si="17"/>
        <v/>
      </c>
      <c r="J120" s="963" t="str">
        <f t="shared" si="18"/>
        <v/>
      </c>
      <c r="K120" s="964" t="str">
        <f>IF(M119&lt;&gt;"",K119,IF(K119&lt;MAX(A18:A317),K119+1,""))</f>
        <v/>
      </c>
      <c r="L120" s="965" t="str">
        <f>IF(K120="","",IF(M119&lt;&gt;"",M119,INDEX(E18:E317,MATCH(K120,A18:A317,0))))</f>
        <v/>
      </c>
      <c r="M120" s="965" t="str">
        <f t="shared" si="19"/>
        <v/>
      </c>
      <c r="N120" s="966" t="str">
        <f t="shared" si="20"/>
        <v/>
      </c>
      <c r="O120" s="967" t="str">
        <f t="shared" si="21"/>
        <v/>
      </c>
      <c r="P120" s="967" t="str">
        <f t="shared" si="22"/>
        <v/>
      </c>
      <c r="Q120" s="966" t="str">
        <f t="shared" si="23"/>
        <v/>
      </c>
      <c r="R120" s="967" t="str">
        <f>IF(N120="","",IF(COUNTIF(AP18:AP300,TRIM(Q120))&gt;0,"EXCLUSION EXACTE",""))</f>
        <v/>
      </c>
      <c r="S120" s="967" t="str" cm="1">
        <f t="array" ref="S120">IF(N120="","",IF(SUMPRODUCT(--(AP18:AP300&lt;&gt;""),--ISNUMBER(SEARCH(" "&amp;AP18:AP300&amp;" ",Q120)))&gt;0,"BLOQUE MOLLUSQUES",""))</f>
        <v/>
      </c>
      <c r="T120" s="967" t="str" cm="1">
        <f t="array" ref="T120">IF(N120="","",IF(SUMPRODUCT(--(AT18:AT300&lt;&gt;""),--ISNUMBER(SEARCH(" "&amp;AT18:AT300&amp;" ",Q120)))&gt;0,"FORCE MOLLUSQUES",""))</f>
        <v/>
      </c>
      <c r="U120" s="966" t="str">
        <f t="shared" si="24"/>
        <v/>
      </c>
      <c r="V120" s="966" t="str">
        <f t="shared" si="27"/>
        <v/>
      </c>
      <c r="W120" s="967" t="str">
        <f t="shared" si="25"/>
        <v/>
      </c>
      <c r="X120" s="967" t="str" cm="1">
        <f t="array" ref="X120">IF(N120="","",IF(R120&lt;&gt;"","",IF(SUMPRODUCT(--(AN18:AN1500=X17),--(AM18:AM1500&lt;&gt;""),--ISNUMBER(SEARCH(" "&amp;AM18:AM1500&amp;" ",Q120)))&gt;0,X17,"")))</f>
        <v/>
      </c>
      <c r="Y120" s="967" t="str" cm="1">
        <f t="array" ref="Y120">IF(N120="","",IF(R120&lt;&gt;"","",IF(SUMPRODUCT(--(AN18:AN1500=Y17),--(AM18:AM1500&lt;&gt;""),--ISNUMBER(SEARCH(" "&amp;AM18:AM1500&amp;" ",Q120)))&gt;0,Y17,"")))</f>
        <v/>
      </c>
      <c r="Z120" s="967" t="str" cm="1">
        <f t="array" ref="Z120">IF(N120="","",IF(R120&lt;&gt;"","",IF(SUMPRODUCT(--(AN18:AN1500=Z17),--(AM18:AM1500&lt;&gt;""),--ISNUMBER(SEARCH(" "&amp;AM18:AM1500&amp;" ",Q120)))&gt;0,Z17,"")))</f>
        <v/>
      </c>
      <c r="AA120" s="967" t="str" cm="1">
        <f t="array" ref="AA120">IF(N120="","",IF(R120&lt;&gt;"","",IF(SUMPRODUCT(--(AN18:AN1500=AA17),--(AM18:AM1500&lt;&gt;""),--ISNUMBER(SEARCH(" "&amp;AM18:AM1500&amp;" ",Q120)))&gt;0,AA17,"")))</f>
        <v/>
      </c>
      <c r="AB120" s="967" t="str" cm="1">
        <f t="array" ref="AB120">IF(N120="","",IF(R120&lt;&gt;"","",IF(SUMPRODUCT(--(AN18:AN1500=AB17),--(AM18:AM1500&lt;&gt;""),--ISNUMBER(SEARCH(" "&amp;AM18:AM1500&amp;" ",Q120)))&gt;0,AB17,"")))</f>
        <v/>
      </c>
      <c r="AC120" s="967" t="str" cm="1">
        <f t="array" ref="AC120">IF(N120="","",IF(R120&lt;&gt;"","",IF(SUMPRODUCT(--(AN18:AN1500=AC17),--(AM18:AM1500&lt;&gt;""),--ISNUMBER(SEARCH(" "&amp;AM18:AM1500&amp;" ",Q120)))&gt;0,AC17,"")))</f>
        <v/>
      </c>
      <c r="AD120" s="967" t="str" cm="1">
        <f t="array" ref="AD120">IF(N120="","",IF(R120&lt;&gt;"","",IF(SUMPRODUCT(--(AN18:AN1500=AD17),--(AM18:AM1500&lt;&gt;""),--ISNUMBER(SEARCH(" "&amp;AM18:AM1500&amp;" ",Q120)))&gt;0,AD17,"")))</f>
        <v/>
      </c>
      <c r="AE120" s="967" t="str" cm="1">
        <f t="array" ref="AE120">IF(N120="","",IF(R120&lt;&gt;"","",IF(SUMPRODUCT(--(AN18:AN1500=AE17),--(AM18:AM1500&lt;&gt;""),--ISNUMBER(SEARCH(" "&amp;AM18:AM1500&amp;" ",Q120)))&gt;0,AE17,"")))</f>
        <v/>
      </c>
      <c r="AF120" s="967" t="str" cm="1">
        <f t="array" ref="AF120">IF(N120="","",IF(R120&lt;&gt;"","",IF(SUMPRODUCT(--(AN18:AN1500=AF17),--(AM18:AM1500&lt;&gt;""),--ISNUMBER(SEARCH(" "&amp;AM18:AM1500&amp;" ",Q120)))&gt;0,AF17,"")))</f>
        <v/>
      </c>
      <c r="AG120" s="967" t="str" cm="1">
        <f t="array" ref="AG120">IF(N120="","",IF(R120&lt;&gt;"","",IF(SUMPRODUCT(--(AN18:AN1500=AG17),--(AM18:AM1500&lt;&gt;""),--ISNUMBER(SEARCH(" "&amp;AM18:AM1500&amp;" ",Q120)))&gt;0,AG17,"")))</f>
        <v/>
      </c>
      <c r="AH120" s="967" t="str" cm="1">
        <f t="array" ref="AH120">IF(N120="","",IF(R120&lt;&gt;"","",IF(SUMPRODUCT(--(AN18:AN1500=AH17),--(AM18:AM1500&lt;&gt;""),--ISNUMBER(SEARCH(" "&amp;AM18:AM1500&amp;" ",Q120)))&gt;0,AH17,"")))</f>
        <v/>
      </c>
      <c r="AI120" s="967" t="str" cm="1">
        <f t="array" ref="AI120">IF(N120="","",IF(R120&lt;&gt;"","",IF(SUMPRODUCT(--(AN18:AN1500=AI17),--(AM18:AM1500&lt;&gt;""),--ISNUMBER(SEARCH(" "&amp;AM18:AM1500&amp;" ",Q120)))&gt;0,AI17,"")))</f>
        <v/>
      </c>
      <c r="AJ120" s="967" t="str" cm="1">
        <f t="array" ref="AJ120">IF(N120="","",IF(R120&lt;&gt;"","",IF(SUMPRODUCT(--(AN18:AN1500=AJ17),--(AM18:AM1500&lt;&gt;""),--ISNUMBER(SEARCH(" "&amp;AM18:AM1500&amp;" ",Q120)))&gt;0,AJ17,"")))</f>
        <v/>
      </c>
      <c r="AK120" s="967" t="str" cm="1">
        <f t="array" ref="AK120">IF(N120="","",IF(T120&lt;&gt;"",AK17,IF(S120&lt;&gt;"","",IF(R120&lt;&gt;"","",IF(SUMPRODUCT(--(AN18:AN1500=AK17),--(AM18:AM1500&lt;&gt;""),--ISNUMBER(SEARCH(" "&amp;AM18:AM1500&amp;" ",Q120)))&gt;0,AK17,"")))))</f>
        <v/>
      </c>
      <c r="AM120" s="968" t="s">
        <v>300</v>
      </c>
      <c r="AN120" s="968" t="s">
        <v>1968</v>
      </c>
      <c r="AP120" s="964"/>
      <c r="AQ120" s="964"/>
      <c r="AR120" s="964"/>
      <c r="AT120" s="964"/>
      <c r="AU120" s="964"/>
      <c r="AV120" s="964"/>
      <c r="BN120" s="49">
        <v>1</v>
      </c>
    </row>
    <row r="121" spans="1:66" ht="35.1" customHeight="1">
      <c r="A121" s="973" t="str">
        <f>IF(B121="","",COUNTIF(B18:B121,"&lt;&gt;"))</f>
        <v/>
      </c>
      <c r="B121" s="965"/>
      <c r="C121" s="974" t="str">
        <f t="shared" si="26"/>
        <v/>
      </c>
      <c r="D121" s="975" t="str">
        <f t="shared" si="14"/>
        <v/>
      </c>
      <c r="E121" s="976" t="str">
        <f t="shared" si="15"/>
        <v/>
      </c>
      <c r="F121" s="977" t="str">
        <f t="shared" si="16"/>
        <v/>
      </c>
      <c r="G121" s="964" t="str">
        <f>IF(H121="","",COUNTIF(H18:H121,"&lt;&gt;"))</f>
        <v/>
      </c>
      <c r="H121" s="965" t="str" cm="1">
        <f t="array" ref="H121">IF(L121="","",IF(LEN(L121)&lt;=MAX(10,G13),L121,IFERROR(LEFT(L121,LOOKUP(2,1/(MID(L121,ROW(1:500),1)=" ")/(ROW(1:500)&lt;=MAX(10,G13)),ROW(1:500))-1),LEFT(L121,MAX(10,G13)))))</f>
        <v/>
      </c>
      <c r="I121" s="964" t="str">
        <f t="shared" si="17"/>
        <v/>
      </c>
      <c r="J121" s="964" t="str">
        <f t="shared" si="18"/>
        <v/>
      </c>
      <c r="K121" s="964" t="str">
        <f>IF(M120&lt;&gt;"",K120,IF(K120&lt;MAX(A18:A317),K120+1,""))</f>
        <v/>
      </c>
      <c r="L121" s="965" t="str">
        <f>IF(K121="","",IF(M120&lt;&gt;"",M120,INDEX(E18:E317,MATCH(K121,A18:A317,0))))</f>
        <v/>
      </c>
      <c r="M121" s="965" t="str">
        <f t="shared" si="19"/>
        <v/>
      </c>
      <c r="N121" s="965" t="str">
        <f t="shared" si="20"/>
        <v/>
      </c>
      <c r="O121" s="964" t="str">
        <f t="shared" si="21"/>
        <v/>
      </c>
      <c r="P121" s="964" t="str">
        <f t="shared" si="22"/>
        <v/>
      </c>
      <c r="Q121" s="965" t="str">
        <f t="shared" si="23"/>
        <v/>
      </c>
      <c r="R121" s="964" t="str">
        <f>IF(N121="","",IF(COUNTIF(AP18:AP300,TRIM(Q121))&gt;0,"EXCLUSION EXACTE",""))</f>
        <v/>
      </c>
      <c r="S121" s="964" t="str" cm="1">
        <f t="array" ref="S121">IF(N121="","",IF(SUMPRODUCT(--(AP18:AP300&lt;&gt;""),--ISNUMBER(SEARCH(" "&amp;AP18:AP300&amp;" ",Q121)))&gt;0,"BLOQUE MOLLUSQUES",""))</f>
        <v/>
      </c>
      <c r="T121" s="964" t="str" cm="1">
        <f t="array" ref="T121">IF(N121="","",IF(SUMPRODUCT(--(AT18:AT300&lt;&gt;""),--ISNUMBER(SEARCH(" "&amp;AT18:AT300&amp;" ",Q121)))&gt;0,"FORCE MOLLUSQUES",""))</f>
        <v/>
      </c>
      <c r="U121" s="965" t="str">
        <f t="shared" si="24"/>
        <v/>
      </c>
      <c r="V121" s="965" t="str">
        <f t="shared" si="27"/>
        <v/>
      </c>
      <c r="W121" s="964" t="str">
        <f t="shared" si="25"/>
        <v/>
      </c>
      <c r="X121" s="964" t="str" cm="1">
        <f t="array" ref="X121">IF(N121="","",IF(R121&lt;&gt;"","",IF(SUMPRODUCT(--(AN18:AN1500=X17),--(AM18:AM1500&lt;&gt;""),--ISNUMBER(SEARCH(" "&amp;AM18:AM1500&amp;" ",Q121)))&gt;0,X17,"")))</f>
        <v/>
      </c>
      <c r="Y121" s="964" t="str" cm="1">
        <f t="array" ref="Y121">IF(N121="","",IF(R121&lt;&gt;"","",IF(SUMPRODUCT(--(AN18:AN1500=Y17),--(AM18:AM1500&lt;&gt;""),--ISNUMBER(SEARCH(" "&amp;AM18:AM1500&amp;" ",Q121)))&gt;0,Y17,"")))</f>
        <v/>
      </c>
      <c r="Z121" s="964" t="str" cm="1">
        <f t="array" ref="Z121">IF(N121="","",IF(R121&lt;&gt;"","",IF(SUMPRODUCT(--(AN18:AN1500=Z17),--(AM18:AM1500&lt;&gt;""),--ISNUMBER(SEARCH(" "&amp;AM18:AM1500&amp;" ",Q121)))&gt;0,Z17,"")))</f>
        <v/>
      </c>
      <c r="AA121" s="964" t="str" cm="1">
        <f t="array" ref="AA121">IF(N121="","",IF(R121&lt;&gt;"","",IF(SUMPRODUCT(--(AN18:AN1500=AA17),--(AM18:AM1500&lt;&gt;""),--ISNUMBER(SEARCH(" "&amp;AM18:AM1500&amp;" ",Q121)))&gt;0,AA17,"")))</f>
        <v/>
      </c>
      <c r="AB121" s="964" t="str" cm="1">
        <f t="array" ref="AB121">IF(N121="","",IF(R121&lt;&gt;"","",IF(SUMPRODUCT(--(AN18:AN1500=AB17),--(AM18:AM1500&lt;&gt;""),--ISNUMBER(SEARCH(" "&amp;AM18:AM1500&amp;" ",Q121)))&gt;0,AB17,"")))</f>
        <v/>
      </c>
      <c r="AC121" s="964" t="str" cm="1">
        <f t="array" ref="AC121">IF(N121="","",IF(R121&lt;&gt;"","",IF(SUMPRODUCT(--(AN18:AN1500=AC17),--(AM18:AM1500&lt;&gt;""),--ISNUMBER(SEARCH(" "&amp;AM18:AM1500&amp;" ",Q121)))&gt;0,AC17,"")))</f>
        <v/>
      </c>
      <c r="AD121" s="964" t="str" cm="1">
        <f t="array" ref="AD121">IF(N121="","",IF(R121&lt;&gt;"","",IF(SUMPRODUCT(--(AN18:AN1500=AD17),--(AM18:AM1500&lt;&gt;""),--ISNUMBER(SEARCH(" "&amp;AM18:AM1500&amp;" ",Q121)))&gt;0,AD17,"")))</f>
        <v/>
      </c>
      <c r="AE121" s="964" t="str" cm="1">
        <f t="array" ref="AE121">IF(N121="","",IF(R121&lt;&gt;"","",IF(SUMPRODUCT(--(AN18:AN1500=AE17),--(AM18:AM1500&lt;&gt;""),--ISNUMBER(SEARCH(" "&amp;AM18:AM1500&amp;" ",Q121)))&gt;0,AE17,"")))</f>
        <v/>
      </c>
      <c r="AF121" s="964" t="str" cm="1">
        <f t="array" ref="AF121">IF(N121="","",IF(R121&lt;&gt;"","",IF(SUMPRODUCT(--(AN18:AN1500=AF17),--(AM18:AM1500&lt;&gt;""),--ISNUMBER(SEARCH(" "&amp;AM18:AM1500&amp;" ",Q121)))&gt;0,AF17,"")))</f>
        <v/>
      </c>
      <c r="AG121" s="964" t="str" cm="1">
        <f t="array" ref="AG121">IF(N121="","",IF(R121&lt;&gt;"","",IF(SUMPRODUCT(--(AN18:AN1500=AG17),--(AM18:AM1500&lt;&gt;""),--ISNUMBER(SEARCH(" "&amp;AM18:AM1500&amp;" ",Q121)))&gt;0,AG17,"")))</f>
        <v/>
      </c>
      <c r="AH121" s="964" t="str" cm="1">
        <f t="array" ref="AH121">IF(N121="","",IF(R121&lt;&gt;"","",IF(SUMPRODUCT(--(AN18:AN1500=AH17),--(AM18:AM1500&lt;&gt;""),--ISNUMBER(SEARCH(" "&amp;AM18:AM1500&amp;" ",Q121)))&gt;0,AH17,"")))</f>
        <v/>
      </c>
      <c r="AI121" s="964" t="str" cm="1">
        <f t="array" ref="AI121">IF(N121="","",IF(R121&lt;&gt;"","",IF(SUMPRODUCT(--(AN18:AN1500=AI17),--(AM18:AM1500&lt;&gt;""),--ISNUMBER(SEARCH(" "&amp;AM18:AM1500&amp;" ",Q121)))&gt;0,AI17,"")))</f>
        <v/>
      </c>
      <c r="AJ121" s="964" t="str" cm="1">
        <f t="array" ref="AJ121">IF(N121="","",IF(R121&lt;&gt;"","",IF(SUMPRODUCT(--(AN18:AN1500=AJ17),--(AM18:AM1500&lt;&gt;""),--ISNUMBER(SEARCH(" "&amp;AM18:AM1500&amp;" ",Q121)))&gt;0,AJ17,"")))</f>
        <v/>
      </c>
      <c r="AK121" s="964" t="str" cm="1">
        <f t="array" ref="AK121">IF(N121="","",IF(T121&lt;&gt;"",AK17,IF(S121&lt;&gt;"","",IF(R121&lt;&gt;"","",IF(SUMPRODUCT(--(AN18:AN1500=AK17),--(AM18:AM1500&lt;&gt;""),--ISNUMBER(SEARCH(" "&amp;AM18:AM1500&amp;" ",Q121)))&gt;0,AK17,"")))))</f>
        <v/>
      </c>
      <c r="AM121" s="964" t="s">
        <v>302</v>
      </c>
      <c r="AN121" s="964" t="s">
        <v>1968</v>
      </c>
      <c r="AP121" s="964"/>
      <c r="AQ121" s="964"/>
      <c r="AR121" s="964"/>
      <c r="AT121" s="964"/>
      <c r="AU121" s="964"/>
      <c r="AV121" s="964"/>
      <c r="BN121" s="49">
        <v>1</v>
      </c>
    </row>
    <row r="122" spans="1:66" ht="35.1" customHeight="1">
      <c r="A122" s="957" t="str">
        <f>IF(B122="","",COUNTIF(B18:B122,"&lt;&gt;"))</f>
        <v/>
      </c>
      <c r="B122" s="958"/>
      <c r="C122" s="974" t="str">
        <f t="shared" si="26"/>
        <v/>
      </c>
      <c r="D122" s="975" t="str">
        <f t="shared" si="14"/>
        <v/>
      </c>
      <c r="E122" s="961" t="str">
        <f t="shared" si="15"/>
        <v/>
      </c>
      <c r="F122" s="962" t="str">
        <f t="shared" si="16"/>
        <v/>
      </c>
      <c r="G122" s="963" t="str">
        <f>IF(H122="","",COUNTIF(H18:H122,"&lt;&gt;"))</f>
        <v/>
      </c>
      <c r="H122" s="958" t="str" cm="1">
        <f t="array" ref="H122">IF(L122="","",IF(LEN(L122)&lt;=MAX(10,G13),L122,IFERROR(LEFT(L122,LOOKUP(2,1/(MID(L122,ROW(1:500),1)=" ")/(ROW(1:500)&lt;=MAX(10,G13)),ROW(1:500))-1),LEFT(L122,MAX(10,G13)))))</f>
        <v/>
      </c>
      <c r="I122" s="963" t="str">
        <f t="shared" si="17"/>
        <v/>
      </c>
      <c r="J122" s="963" t="str">
        <f t="shared" si="18"/>
        <v/>
      </c>
      <c r="K122" s="964" t="str">
        <f>IF(M121&lt;&gt;"",K121,IF(K121&lt;MAX(A18:A317),K121+1,""))</f>
        <v/>
      </c>
      <c r="L122" s="965" t="str">
        <f>IF(K122="","",IF(M121&lt;&gt;"",M121,INDEX(E18:E317,MATCH(K122,A18:A317,0))))</f>
        <v/>
      </c>
      <c r="M122" s="965" t="str">
        <f t="shared" si="19"/>
        <v/>
      </c>
      <c r="N122" s="966" t="str">
        <f t="shared" si="20"/>
        <v/>
      </c>
      <c r="O122" s="967" t="str">
        <f t="shared" si="21"/>
        <v/>
      </c>
      <c r="P122" s="967" t="str">
        <f t="shared" si="22"/>
        <v/>
      </c>
      <c r="Q122" s="966" t="str">
        <f t="shared" si="23"/>
        <v/>
      </c>
      <c r="R122" s="967" t="str">
        <f>IF(N122="","",IF(COUNTIF(AP18:AP300,TRIM(Q122))&gt;0,"EXCLUSION EXACTE",""))</f>
        <v/>
      </c>
      <c r="S122" s="967" t="str" cm="1">
        <f t="array" ref="S122">IF(N122="","",IF(SUMPRODUCT(--(AP18:AP300&lt;&gt;""),--ISNUMBER(SEARCH(" "&amp;AP18:AP300&amp;" ",Q122)))&gt;0,"BLOQUE MOLLUSQUES",""))</f>
        <v/>
      </c>
      <c r="T122" s="967" t="str" cm="1">
        <f t="array" ref="T122">IF(N122="","",IF(SUMPRODUCT(--(AT18:AT300&lt;&gt;""),--ISNUMBER(SEARCH(" "&amp;AT18:AT300&amp;" ",Q122)))&gt;0,"FORCE MOLLUSQUES",""))</f>
        <v/>
      </c>
      <c r="U122" s="966" t="str">
        <f t="shared" si="24"/>
        <v/>
      </c>
      <c r="V122" s="966" t="str">
        <f t="shared" si="27"/>
        <v/>
      </c>
      <c r="W122" s="967" t="str">
        <f t="shared" si="25"/>
        <v/>
      </c>
      <c r="X122" s="967" t="str" cm="1">
        <f t="array" ref="X122">IF(N122="","",IF(R122&lt;&gt;"","",IF(SUMPRODUCT(--(AN18:AN1500=X17),--(AM18:AM1500&lt;&gt;""),--ISNUMBER(SEARCH(" "&amp;AM18:AM1500&amp;" ",Q122)))&gt;0,X17,"")))</f>
        <v/>
      </c>
      <c r="Y122" s="967" t="str" cm="1">
        <f t="array" ref="Y122">IF(N122="","",IF(R122&lt;&gt;"","",IF(SUMPRODUCT(--(AN18:AN1500=Y17),--(AM18:AM1500&lt;&gt;""),--ISNUMBER(SEARCH(" "&amp;AM18:AM1500&amp;" ",Q122)))&gt;0,Y17,"")))</f>
        <v/>
      </c>
      <c r="Z122" s="967" t="str" cm="1">
        <f t="array" ref="Z122">IF(N122="","",IF(R122&lt;&gt;"","",IF(SUMPRODUCT(--(AN18:AN1500=Z17),--(AM18:AM1500&lt;&gt;""),--ISNUMBER(SEARCH(" "&amp;AM18:AM1500&amp;" ",Q122)))&gt;0,Z17,"")))</f>
        <v/>
      </c>
      <c r="AA122" s="967" t="str" cm="1">
        <f t="array" ref="AA122">IF(N122="","",IF(R122&lt;&gt;"","",IF(SUMPRODUCT(--(AN18:AN1500=AA17),--(AM18:AM1500&lt;&gt;""),--ISNUMBER(SEARCH(" "&amp;AM18:AM1500&amp;" ",Q122)))&gt;0,AA17,"")))</f>
        <v/>
      </c>
      <c r="AB122" s="967" t="str" cm="1">
        <f t="array" ref="AB122">IF(N122="","",IF(R122&lt;&gt;"","",IF(SUMPRODUCT(--(AN18:AN1500=AB17),--(AM18:AM1500&lt;&gt;""),--ISNUMBER(SEARCH(" "&amp;AM18:AM1500&amp;" ",Q122)))&gt;0,AB17,"")))</f>
        <v/>
      </c>
      <c r="AC122" s="967" t="str" cm="1">
        <f t="array" ref="AC122">IF(N122="","",IF(R122&lt;&gt;"","",IF(SUMPRODUCT(--(AN18:AN1500=AC17),--(AM18:AM1500&lt;&gt;""),--ISNUMBER(SEARCH(" "&amp;AM18:AM1500&amp;" ",Q122)))&gt;0,AC17,"")))</f>
        <v/>
      </c>
      <c r="AD122" s="967" t="str" cm="1">
        <f t="array" ref="AD122">IF(N122="","",IF(R122&lt;&gt;"","",IF(SUMPRODUCT(--(AN18:AN1500=AD17),--(AM18:AM1500&lt;&gt;""),--ISNUMBER(SEARCH(" "&amp;AM18:AM1500&amp;" ",Q122)))&gt;0,AD17,"")))</f>
        <v/>
      </c>
      <c r="AE122" s="967" t="str" cm="1">
        <f t="array" ref="AE122">IF(N122="","",IF(R122&lt;&gt;"","",IF(SUMPRODUCT(--(AN18:AN1500=AE17),--(AM18:AM1500&lt;&gt;""),--ISNUMBER(SEARCH(" "&amp;AM18:AM1500&amp;" ",Q122)))&gt;0,AE17,"")))</f>
        <v/>
      </c>
      <c r="AF122" s="967" t="str" cm="1">
        <f t="array" ref="AF122">IF(N122="","",IF(R122&lt;&gt;"","",IF(SUMPRODUCT(--(AN18:AN1500=AF17),--(AM18:AM1500&lt;&gt;""),--ISNUMBER(SEARCH(" "&amp;AM18:AM1500&amp;" ",Q122)))&gt;0,AF17,"")))</f>
        <v/>
      </c>
      <c r="AG122" s="967" t="str" cm="1">
        <f t="array" ref="AG122">IF(N122="","",IF(R122&lt;&gt;"","",IF(SUMPRODUCT(--(AN18:AN1500=AG17),--(AM18:AM1500&lt;&gt;""),--ISNUMBER(SEARCH(" "&amp;AM18:AM1500&amp;" ",Q122)))&gt;0,AG17,"")))</f>
        <v/>
      </c>
      <c r="AH122" s="967" t="str" cm="1">
        <f t="array" ref="AH122">IF(N122="","",IF(R122&lt;&gt;"","",IF(SUMPRODUCT(--(AN18:AN1500=AH17),--(AM18:AM1500&lt;&gt;""),--ISNUMBER(SEARCH(" "&amp;AM18:AM1500&amp;" ",Q122)))&gt;0,AH17,"")))</f>
        <v/>
      </c>
      <c r="AI122" s="967" t="str" cm="1">
        <f t="array" ref="AI122">IF(N122="","",IF(R122&lt;&gt;"","",IF(SUMPRODUCT(--(AN18:AN1500=AI17),--(AM18:AM1500&lt;&gt;""),--ISNUMBER(SEARCH(" "&amp;AM18:AM1500&amp;" ",Q122)))&gt;0,AI17,"")))</f>
        <v/>
      </c>
      <c r="AJ122" s="967" t="str" cm="1">
        <f t="array" ref="AJ122">IF(N122="","",IF(R122&lt;&gt;"","",IF(SUMPRODUCT(--(AN18:AN1500=AJ17),--(AM18:AM1500&lt;&gt;""),--ISNUMBER(SEARCH(" "&amp;AM18:AM1500&amp;" ",Q122)))&gt;0,AJ17,"")))</f>
        <v/>
      </c>
      <c r="AK122" s="967" t="str" cm="1">
        <f t="array" ref="AK122">IF(N122="","",IF(T122&lt;&gt;"",AK17,IF(S122&lt;&gt;"","",IF(R122&lt;&gt;"","",IF(SUMPRODUCT(--(AN18:AN1500=AK17),--(AM18:AM1500&lt;&gt;""),--ISNUMBER(SEARCH(" "&amp;AM18:AM1500&amp;" ",Q122)))&gt;0,AK17,"")))))</f>
        <v/>
      </c>
      <c r="AM122" s="968" t="s">
        <v>544</v>
      </c>
      <c r="AN122" s="968" t="s">
        <v>1968</v>
      </c>
      <c r="AP122" s="964"/>
      <c r="AQ122" s="964"/>
      <c r="AR122" s="964"/>
      <c r="AT122" s="964"/>
      <c r="AU122" s="964"/>
      <c r="AV122" s="964"/>
      <c r="BN122" s="49">
        <v>1</v>
      </c>
    </row>
    <row r="123" spans="1:66" ht="35.1" customHeight="1">
      <c r="A123" s="973" t="str">
        <f>IF(B123="","",COUNTIF(B18:B123,"&lt;&gt;"))</f>
        <v/>
      </c>
      <c r="B123" s="965"/>
      <c r="C123" s="974" t="str">
        <f t="shared" si="26"/>
        <v/>
      </c>
      <c r="D123" s="975" t="str">
        <f t="shared" si="14"/>
        <v/>
      </c>
      <c r="E123" s="976" t="str">
        <f t="shared" si="15"/>
        <v/>
      </c>
      <c r="F123" s="977" t="str">
        <f t="shared" si="16"/>
        <v/>
      </c>
      <c r="G123" s="964" t="str">
        <f>IF(H123="","",COUNTIF(H18:H123,"&lt;&gt;"))</f>
        <v/>
      </c>
      <c r="H123" s="965" t="str" cm="1">
        <f t="array" ref="H123">IF(L123="","",IF(LEN(L123)&lt;=MAX(10,G13),L123,IFERROR(LEFT(L123,LOOKUP(2,1/(MID(L123,ROW(1:500),1)=" ")/(ROW(1:500)&lt;=MAX(10,G13)),ROW(1:500))-1),LEFT(L123,MAX(10,G13)))))</f>
        <v/>
      </c>
      <c r="I123" s="964" t="str">
        <f t="shared" si="17"/>
        <v/>
      </c>
      <c r="J123" s="964" t="str">
        <f t="shared" si="18"/>
        <v/>
      </c>
      <c r="K123" s="964" t="str">
        <f>IF(M122&lt;&gt;"",K122,IF(K122&lt;MAX(A18:A317),K122+1,""))</f>
        <v/>
      </c>
      <c r="L123" s="965" t="str">
        <f>IF(K123="","",IF(M122&lt;&gt;"",M122,INDEX(E18:E317,MATCH(K123,A18:A317,0))))</f>
        <v/>
      </c>
      <c r="M123" s="965" t="str">
        <f t="shared" si="19"/>
        <v/>
      </c>
      <c r="N123" s="965" t="str">
        <f t="shared" si="20"/>
        <v/>
      </c>
      <c r="O123" s="964" t="str">
        <f t="shared" si="21"/>
        <v/>
      </c>
      <c r="P123" s="964" t="str">
        <f t="shared" si="22"/>
        <v/>
      </c>
      <c r="Q123" s="965" t="str">
        <f t="shared" si="23"/>
        <v/>
      </c>
      <c r="R123" s="964" t="str">
        <f>IF(N123="","",IF(COUNTIF(AP18:AP300,TRIM(Q123))&gt;0,"EXCLUSION EXACTE",""))</f>
        <v/>
      </c>
      <c r="S123" s="964" t="str" cm="1">
        <f t="array" ref="S123">IF(N123="","",IF(SUMPRODUCT(--(AP18:AP300&lt;&gt;""),--ISNUMBER(SEARCH(" "&amp;AP18:AP300&amp;" ",Q123)))&gt;0,"BLOQUE MOLLUSQUES",""))</f>
        <v/>
      </c>
      <c r="T123" s="964" t="str" cm="1">
        <f t="array" ref="T123">IF(N123="","",IF(SUMPRODUCT(--(AT18:AT300&lt;&gt;""),--ISNUMBER(SEARCH(" "&amp;AT18:AT300&amp;" ",Q123)))&gt;0,"FORCE MOLLUSQUES",""))</f>
        <v/>
      </c>
      <c r="U123" s="965" t="str">
        <f t="shared" si="24"/>
        <v/>
      </c>
      <c r="V123" s="965" t="str">
        <f t="shared" si="27"/>
        <v/>
      </c>
      <c r="W123" s="964" t="str">
        <f t="shared" si="25"/>
        <v/>
      </c>
      <c r="X123" s="964" t="str" cm="1">
        <f t="array" ref="X123">IF(N123="","",IF(R123&lt;&gt;"","",IF(SUMPRODUCT(--(AN18:AN1500=X17),--(AM18:AM1500&lt;&gt;""),--ISNUMBER(SEARCH(" "&amp;AM18:AM1500&amp;" ",Q123)))&gt;0,X17,"")))</f>
        <v/>
      </c>
      <c r="Y123" s="964" t="str" cm="1">
        <f t="array" ref="Y123">IF(N123="","",IF(R123&lt;&gt;"","",IF(SUMPRODUCT(--(AN18:AN1500=Y17),--(AM18:AM1500&lt;&gt;""),--ISNUMBER(SEARCH(" "&amp;AM18:AM1500&amp;" ",Q123)))&gt;0,Y17,"")))</f>
        <v/>
      </c>
      <c r="Z123" s="964" t="str" cm="1">
        <f t="array" ref="Z123">IF(N123="","",IF(R123&lt;&gt;"","",IF(SUMPRODUCT(--(AN18:AN1500=Z17),--(AM18:AM1500&lt;&gt;""),--ISNUMBER(SEARCH(" "&amp;AM18:AM1500&amp;" ",Q123)))&gt;0,Z17,"")))</f>
        <v/>
      </c>
      <c r="AA123" s="964" t="str" cm="1">
        <f t="array" ref="AA123">IF(N123="","",IF(R123&lt;&gt;"","",IF(SUMPRODUCT(--(AN18:AN1500=AA17),--(AM18:AM1500&lt;&gt;""),--ISNUMBER(SEARCH(" "&amp;AM18:AM1500&amp;" ",Q123)))&gt;0,AA17,"")))</f>
        <v/>
      </c>
      <c r="AB123" s="964" t="str" cm="1">
        <f t="array" ref="AB123">IF(N123="","",IF(R123&lt;&gt;"","",IF(SUMPRODUCT(--(AN18:AN1500=AB17),--(AM18:AM1500&lt;&gt;""),--ISNUMBER(SEARCH(" "&amp;AM18:AM1500&amp;" ",Q123)))&gt;0,AB17,"")))</f>
        <v/>
      </c>
      <c r="AC123" s="964" t="str" cm="1">
        <f t="array" ref="AC123">IF(N123="","",IF(R123&lt;&gt;"","",IF(SUMPRODUCT(--(AN18:AN1500=AC17),--(AM18:AM1500&lt;&gt;""),--ISNUMBER(SEARCH(" "&amp;AM18:AM1500&amp;" ",Q123)))&gt;0,AC17,"")))</f>
        <v/>
      </c>
      <c r="AD123" s="964" t="str" cm="1">
        <f t="array" ref="AD123">IF(N123="","",IF(R123&lt;&gt;"","",IF(SUMPRODUCT(--(AN18:AN1500=AD17),--(AM18:AM1500&lt;&gt;""),--ISNUMBER(SEARCH(" "&amp;AM18:AM1500&amp;" ",Q123)))&gt;0,AD17,"")))</f>
        <v/>
      </c>
      <c r="AE123" s="964" t="str" cm="1">
        <f t="array" ref="AE123">IF(N123="","",IF(R123&lt;&gt;"","",IF(SUMPRODUCT(--(AN18:AN1500=AE17),--(AM18:AM1500&lt;&gt;""),--ISNUMBER(SEARCH(" "&amp;AM18:AM1500&amp;" ",Q123)))&gt;0,AE17,"")))</f>
        <v/>
      </c>
      <c r="AF123" s="964" t="str" cm="1">
        <f t="array" ref="AF123">IF(N123="","",IF(R123&lt;&gt;"","",IF(SUMPRODUCT(--(AN18:AN1500=AF17),--(AM18:AM1500&lt;&gt;""),--ISNUMBER(SEARCH(" "&amp;AM18:AM1500&amp;" ",Q123)))&gt;0,AF17,"")))</f>
        <v/>
      </c>
      <c r="AG123" s="964" t="str" cm="1">
        <f t="array" ref="AG123">IF(N123="","",IF(R123&lt;&gt;"","",IF(SUMPRODUCT(--(AN18:AN1500=AG17),--(AM18:AM1500&lt;&gt;""),--ISNUMBER(SEARCH(" "&amp;AM18:AM1500&amp;" ",Q123)))&gt;0,AG17,"")))</f>
        <v/>
      </c>
      <c r="AH123" s="964" t="str" cm="1">
        <f t="array" ref="AH123">IF(N123="","",IF(R123&lt;&gt;"","",IF(SUMPRODUCT(--(AN18:AN1500=AH17),--(AM18:AM1500&lt;&gt;""),--ISNUMBER(SEARCH(" "&amp;AM18:AM1500&amp;" ",Q123)))&gt;0,AH17,"")))</f>
        <v/>
      </c>
      <c r="AI123" s="964" t="str" cm="1">
        <f t="array" ref="AI123">IF(N123="","",IF(R123&lt;&gt;"","",IF(SUMPRODUCT(--(AN18:AN1500=AI17),--(AM18:AM1500&lt;&gt;""),--ISNUMBER(SEARCH(" "&amp;AM18:AM1500&amp;" ",Q123)))&gt;0,AI17,"")))</f>
        <v/>
      </c>
      <c r="AJ123" s="964" t="str" cm="1">
        <f t="array" ref="AJ123">IF(N123="","",IF(R123&lt;&gt;"","",IF(SUMPRODUCT(--(AN18:AN1500=AJ17),--(AM18:AM1500&lt;&gt;""),--ISNUMBER(SEARCH(" "&amp;AM18:AM1500&amp;" ",Q123)))&gt;0,AJ17,"")))</f>
        <v/>
      </c>
      <c r="AK123" s="964" t="str" cm="1">
        <f t="array" ref="AK123">IF(N123="","",IF(T123&lt;&gt;"",AK17,IF(S123&lt;&gt;"","",IF(R123&lt;&gt;"","",IF(SUMPRODUCT(--(AN18:AN1500=AK17),--(AM18:AM1500&lt;&gt;""),--ISNUMBER(SEARCH(" "&amp;AM18:AM1500&amp;" ",Q123)))&gt;0,AK17,"")))))</f>
        <v/>
      </c>
      <c r="AM123" s="964" t="s">
        <v>2171</v>
      </c>
      <c r="AN123" s="964" t="s">
        <v>1968</v>
      </c>
      <c r="AP123" s="964"/>
      <c r="AQ123" s="964"/>
      <c r="AR123" s="964"/>
      <c r="AT123" s="964"/>
      <c r="AU123" s="964"/>
      <c r="AV123" s="964"/>
      <c r="BN123" s="49">
        <v>1</v>
      </c>
    </row>
    <row r="124" spans="1:66" ht="35.1" customHeight="1">
      <c r="A124" s="957" t="str">
        <f>IF(B124="","",COUNTIF(B18:B124,"&lt;&gt;"))</f>
        <v/>
      </c>
      <c r="B124" s="958"/>
      <c r="C124" s="974" t="str">
        <f t="shared" si="26"/>
        <v/>
      </c>
      <c r="D124" s="975" t="str">
        <f t="shared" si="14"/>
        <v/>
      </c>
      <c r="E124" s="961" t="str">
        <f t="shared" si="15"/>
        <v/>
      </c>
      <c r="F124" s="962" t="str">
        <f t="shared" si="16"/>
        <v/>
      </c>
      <c r="G124" s="963" t="str">
        <f>IF(H124="","",COUNTIF(H18:H124,"&lt;&gt;"))</f>
        <v/>
      </c>
      <c r="H124" s="958" t="str" cm="1">
        <f t="array" ref="H124">IF(L124="","",IF(LEN(L124)&lt;=MAX(10,G13),L124,IFERROR(LEFT(L124,LOOKUP(2,1/(MID(L124,ROW(1:500),1)=" ")/(ROW(1:500)&lt;=MAX(10,G13)),ROW(1:500))-1),LEFT(L124,MAX(10,G13)))))</f>
        <v/>
      </c>
      <c r="I124" s="963" t="str">
        <f t="shared" si="17"/>
        <v/>
      </c>
      <c r="J124" s="963" t="str">
        <f t="shared" si="18"/>
        <v/>
      </c>
      <c r="K124" s="964" t="str">
        <f>IF(M123&lt;&gt;"",K123,IF(K123&lt;MAX(A18:A317),K123+1,""))</f>
        <v/>
      </c>
      <c r="L124" s="965" t="str">
        <f>IF(K124="","",IF(M123&lt;&gt;"",M123,INDEX(E18:E317,MATCH(K124,A18:A317,0))))</f>
        <v/>
      </c>
      <c r="M124" s="965" t="str">
        <f t="shared" si="19"/>
        <v/>
      </c>
      <c r="N124" s="966" t="str">
        <f t="shared" si="20"/>
        <v/>
      </c>
      <c r="O124" s="967" t="str">
        <f t="shared" si="21"/>
        <v/>
      </c>
      <c r="P124" s="967" t="str">
        <f t="shared" si="22"/>
        <v/>
      </c>
      <c r="Q124" s="966" t="str">
        <f t="shared" si="23"/>
        <v/>
      </c>
      <c r="R124" s="967" t="str">
        <f>IF(N124="","",IF(COUNTIF(AP18:AP300,TRIM(Q124))&gt;0,"EXCLUSION EXACTE",""))</f>
        <v/>
      </c>
      <c r="S124" s="967" t="str" cm="1">
        <f t="array" ref="S124">IF(N124="","",IF(SUMPRODUCT(--(AP18:AP300&lt;&gt;""),--ISNUMBER(SEARCH(" "&amp;AP18:AP300&amp;" ",Q124)))&gt;0,"BLOQUE MOLLUSQUES",""))</f>
        <v/>
      </c>
      <c r="T124" s="967" t="str" cm="1">
        <f t="array" ref="T124">IF(N124="","",IF(SUMPRODUCT(--(AT18:AT300&lt;&gt;""),--ISNUMBER(SEARCH(" "&amp;AT18:AT300&amp;" ",Q124)))&gt;0,"FORCE MOLLUSQUES",""))</f>
        <v/>
      </c>
      <c r="U124" s="966" t="str">
        <f t="shared" si="24"/>
        <v/>
      </c>
      <c r="V124" s="966" t="str">
        <f t="shared" si="27"/>
        <v/>
      </c>
      <c r="W124" s="967" t="str">
        <f t="shared" si="25"/>
        <v/>
      </c>
      <c r="X124" s="967" t="str" cm="1">
        <f t="array" ref="X124">IF(N124="","",IF(R124&lt;&gt;"","",IF(SUMPRODUCT(--(AN18:AN1500=X17),--(AM18:AM1500&lt;&gt;""),--ISNUMBER(SEARCH(" "&amp;AM18:AM1500&amp;" ",Q124)))&gt;0,X17,"")))</f>
        <v/>
      </c>
      <c r="Y124" s="967" t="str" cm="1">
        <f t="array" ref="Y124">IF(N124="","",IF(R124&lt;&gt;"","",IF(SUMPRODUCT(--(AN18:AN1500=Y17),--(AM18:AM1500&lt;&gt;""),--ISNUMBER(SEARCH(" "&amp;AM18:AM1500&amp;" ",Q124)))&gt;0,Y17,"")))</f>
        <v/>
      </c>
      <c r="Z124" s="967" t="str" cm="1">
        <f t="array" ref="Z124">IF(N124="","",IF(R124&lt;&gt;"","",IF(SUMPRODUCT(--(AN18:AN1500=Z17),--(AM18:AM1500&lt;&gt;""),--ISNUMBER(SEARCH(" "&amp;AM18:AM1500&amp;" ",Q124)))&gt;0,Z17,"")))</f>
        <v/>
      </c>
      <c r="AA124" s="967" t="str" cm="1">
        <f t="array" ref="AA124">IF(N124="","",IF(R124&lt;&gt;"","",IF(SUMPRODUCT(--(AN18:AN1500=AA17),--(AM18:AM1500&lt;&gt;""),--ISNUMBER(SEARCH(" "&amp;AM18:AM1500&amp;" ",Q124)))&gt;0,AA17,"")))</f>
        <v/>
      </c>
      <c r="AB124" s="967" t="str" cm="1">
        <f t="array" ref="AB124">IF(N124="","",IF(R124&lt;&gt;"","",IF(SUMPRODUCT(--(AN18:AN1500=AB17),--(AM18:AM1500&lt;&gt;""),--ISNUMBER(SEARCH(" "&amp;AM18:AM1500&amp;" ",Q124)))&gt;0,AB17,"")))</f>
        <v/>
      </c>
      <c r="AC124" s="967" t="str" cm="1">
        <f t="array" ref="AC124">IF(N124="","",IF(R124&lt;&gt;"","",IF(SUMPRODUCT(--(AN18:AN1500=AC17),--(AM18:AM1500&lt;&gt;""),--ISNUMBER(SEARCH(" "&amp;AM18:AM1500&amp;" ",Q124)))&gt;0,AC17,"")))</f>
        <v/>
      </c>
      <c r="AD124" s="967" t="str" cm="1">
        <f t="array" ref="AD124">IF(N124="","",IF(R124&lt;&gt;"","",IF(SUMPRODUCT(--(AN18:AN1500=AD17),--(AM18:AM1500&lt;&gt;""),--ISNUMBER(SEARCH(" "&amp;AM18:AM1500&amp;" ",Q124)))&gt;0,AD17,"")))</f>
        <v/>
      </c>
      <c r="AE124" s="967" t="str" cm="1">
        <f t="array" ref="AE124">IF(N124="","",IF(R124&lt;&gt;"","",IF(SUMPRODUCT(--(AN18:AN1500=AE17),--(AM18:AM1500&lt;&gt;""),--ISNUMBER(SEARCH(" "&amp;AM18:AM1500&amp;" ",Q124)))&gt;0,AE17,"")))</f>
        <v/>
      </c>
      <c r="AF124" s="967" t="str" cm="1">
        <f t="array" ref="AF124">IF(N124="","",IF(R124&lt;&gt;"","",IF(SUMPRODUCT(--(AN18:AN1500=AF17),--(AM18:AM1500&lt;&gt;""),--ISNUMBER(SEARCH(" "&amp;AM18:AM1500&amp;" ",Q124)))&gt;0,AF17,"")))</f>
        <v/>
      </c>
      <c r="AG124" s="967" t="str" cm="1">
        <f t="array" ref="AG124">IF(N124="","",IF(R124&lt;&gt;"","",IF(SUMPRODUCT(--(AN18:AN1500=AG17),--(AM18:AM1500&lt;&gt;""),--ISNUMBER(SEARCH(" "&amp;AM18:AM1500&amp;" ",Q124)))&gt;0,AG17,"")))</f>
        <v/>
      </c>
      <c r="AH124" s="967" t="str" cm="1">
        <f t="array" ref="AH124">IF(N124="","",IF(R124&lt;&gt;"","",IF(SUMPRODUCT(--(AN18:AN1500=AH17),--(AM18:AM1500&lt;&gt;""),--ISNUMBER(SEARCH(" "&amp;AM18:AM1500&amp;" ",Q124)))&gt;0,AH17,"")))</f>
        <v/>
      </c>
      <c r="AI124" s="967" t="str" cm="1">
        <f t="array" ref="AI124">IF(N124="","",IF(R124&lt;&gt;"","",IF(SUMPRODUCT(--(AN18:AN1500=AI17),--(AM18:AM1500&lt;&gt;""),--ISNUMBER(SEARCH(" "&amp;AM18:AM1500&amp;" ",Q124)))&gt;0,AI17,"")))</f>
        <v/>
      </c>
      <c r="AJ124" s="967" t="str" cm="1">
        <f t="array" ref="AJ124">IF(N124="","",IF(R124&lt;&gt;"","",IF(SUMPRODUCT(--(AN18:AN1500=AJ17),--(AM18:AM1500&lt;&gt;""),--ISNUMBER(SEARCH(" "&amp;AM18:AM1500&amp;" ",Q124)))&gt;0,AJ17,"")))</f>
        <v/>
      </c>
      <c r="AK124" s="967" t="str" cm="1">
        <f t="array" ref="AK124">IF(N124="","",IF(T124&lt;&gt;"",AK17,IF(S124&lt;&gt;"","",IF(R124&lt;&gt;"","",IF(SUMPRODUCT(--(AN18:AN1500=AK17),--(AM18:AM1500&lt;&gt;""),--ISNUMBER(SEARCH(" "&amp;AM18:AM1500&amp;" ",Q124)))&gt;0,AK17,"")))))</f>
        <v/>
      </c>
      <c r="AM124" s="968" t="s">
        <v>545</v>
      </c>
      <c r="AN124" s="968" t="s">
        <v>1968</v>
      </c>
      <c r="AP124" s="964"/>
      <c r="AQ124" s="964"/>
      <c r="AR124" s="964"/>
      <c r="AT124" s="964"/>
      <c r="AU124" s="964"/>
      <c r="AV124" s="964"/>
      <c r="BN124" s="49">
        <v>1</v>
      </c>
    </row>
    <row r="125" spans="1:66" ht="35.1" customHeight="1">
      <c r="A125" s="973" t="str">
        <f>IF(B125="","",COUNTIF(B18:B125,"&lt;&gt;"))</f>
        <v/>
      </c>
      <c r="B125" s="965"/>
      <c r="C125" s="974" t="str">
        <f t="shared" si="26"/>
        <v/>
      </c>
      <c r="D125" s="975" t="str">
        <f t="shared" si="14"/>
        <v/>
      </c>
      <c r="E125" s="976" t="str">
        <f t="shared" si="15"/>
        <v/>
      </c>
      <c r="F125" s="977" t="str">
        <f t="shared" si="16"/>
        <v/>
      </c>
      <c r="G125" s="964" t="str">
        <f>IF(H125="","",COUNTIF(H18:H125,"&lt;&gt;"))</f>
        <v/>
      </c>
      <c r="H125" s="965" t="str" cm="1">
        <f t="array" ref="H125">IF(L125="","",IF(LEN(L125)&lt;=MAX(10,G13),L125,IFERROR(LEFT(L125,LOOKUP(2,1/(MID(L125,ROW(1:500),1)=" ")/(ROW(1:500)&lt;=MAX(10,G13)),ROW(1:500))-1),LEFT(L125,MAX(10,G13)))))</f>
        <v/>
      </c>
      <c r="I125" s="964" t="str">
        <f t="shared" si="17"/>
        <v/>
      </c>
      <c r="J125" s="964" t="str">
        <f t="shared" si="18"/>
        <v/>
      </c>
      <c r="K125" s="964" t="str">
        <f>IF(M124&lt;&gt;"",K124,IF(K124&lt;MAX(A18:A317),K124+1,""))</f>
        <v/>
      </c>
      <c r="L125" s="965" t="str">
        <f>IF(K125="","",IF(M124&lt;&gt;"",M124,INDEX(E18:E317,MATCH(K125,A18:A317,0))))</f>
        <v/>
      </c>
      <c r="M125" s="965" t="str">
        <f t="shared" si="19"/>
        <v/>
      </c>
      <c r="N125" s="965" t="str">
        <f t="shared" si="20"/>
        <v/>
      </c>
      <c r="O125" s="964" t="str">
        <f t="shared" si="21"/>
        <v/>
      </c>
      <c r="P125" s="964" t="str">
        <f t="shared" si="22"/>
        <v/>
      </c>
      <c r="Q125" s="965" t="str">
        <f t="shared" si="23"/>
        <v/>
      </c>
      <c r="R125" s="964" t="str">
        <f>IF(N125="","",IF(COUNTIF(AP18:AP300,TRIM(Q125))&gt;0,"EXCLUSION EXACTE",""))</f>
        <v/>
      </c>
      <c r="S125" s="964" t="str" cm="1">
        <f t="array" ref="S125">IF(N125="","",IF(SUMPRODUCT(--(AP18:AP300&lt;&gt;""),--ISNUMBER(SEARCH(" "&amp;AP18:AP300&amp;" ",Q125)))&gt;0,"BLOQUE MOLLUSQUES",""))</f>
        <v/>
      </c>
      <c r="T125" s="964" t="str" cm="1">
        <f t="array" ref="T125">IF(N125="","",IF(SUMPRODUCT(--(AT18:AT300&lt;&gt;""),--ISNUMBER(SEARCH(" "&amp;AT18:AT300&amp;" ",Q125)))&gt;0,"FORCE MOLLUSQUES",""))</f>
        <v/>
      </c>
      <c r="U125" s="965" t="str">
        <f t="shared" si="24"/>
        <v/>
      </c>
      <c r="V125" s="965" t="str">
        <f t="shared" si="27"/>
        <v/>
      </c>
      <c r="W125" s="964" t="str">
        <f t="shared" si="25"/>
        <v/>
      </c>
      <c r="X125" s="964" t="str" cm="1">
        <f t="array" ref="X125">IF(N125="","",IF(R125&lt;&gt;"","",IF(SUMPRODUCT(--(AN18:AN1500=X17),--(AM18:AM1500&lt;&gt;""),--ISNUMBER(SEARCH(" "&amp;AM18:AM1500&amp;" ",Q125)))&gt;0,X17,"")))</f>
        <v/>
      </c>
      <c r="Y125" s="964" t="str" cm="1">
        <f t="array" ref="Y125">IF(N125="","",IF(R125&lt;&gt;"","",IF(SUMPRODUCT(--(AN18:AN1500=Y17),--(AM18:AM1500&lt;&gt;""),--ISNUMBER(SEARCH(" "&amp;AM18:AM1500&amp;" ",Q125)))&gt;0,Y17,"")))</f>
        <v/>
      </c>
      <c r="Z125" s="964" t="str" cm="1">
        <f t="array" ref="Z125">IF(N125="","",IF(R125&lt;&gt;"","",IF(SUMPRODUCT(--(AN18:AN1500=Z17),--(AM18:AM1500&lt;&gt;""),--ISNUMBER(SEARCH(" "&amp;AM18:AM1500&amp;" ",Q125)))&gt;0,Z17,"")))</f>
        <v/>
      </c>
      <c r="AA125" s="964" t="str" cm="1">
        <f t="array" ref="AA125">IF(N125="","",IF(R125&lt;&gt;"","",IF(SUMPRODUCT(--(AN18:AN1500=AA17),--(AM18:AM1500&lt;&gt;""),--ISNUMBER(SEARCH(" "&amp;AM18:AM1500&amp;" ",Q125)))&gt;0,AA17,"")))</f>
        <v/>
      </c>
      <c r="AB125" s="964" t="str" cm="1">
        <f t="array" ref="AB125">IF(N125="","",IF(R125&lt;&gt;"","",IF(SUMPRODUCT(--(AN18:AN1500=AB17),--(AM18:AM1500&lt;&gt;""),--ISNUMBER(SEARCH(" "&amp;AM18:AM1500&amp;" ",Q125)))&gt;0,AB17,"")))</f>
        <v/>
      </c>
      <c r="AC125" s="964" t="str" cm="1">
        <f t="array" ref="AC125">IF(N125="","",IF(R125&lt;&gt;"","",IF(SUMPRODUCT(--(AN18:AN1500=AC17),--(AM18:AM1500&lt;&gt;""),--ISNUMBER(SEARCH(" "&amp;AM18:AM1500&amp;" ",Q125)))&gt;0,AC17,"")))</f>
        <v/>
      </c>
      <c r="AD125" s="964" t="str" cm="1">
        <f t="array" ref="AD125">IF(N125="","",IF(R125&lt;&gt;"","",IF(SUMPRODUCT(--(AN18:AN1500=AD17),--(AM18:AM1500&lt;&gt;""),--ISNUMBER(SEARCH(" "&amp;AM18:AM1500&amp;" ",Q125)))&gt;0,AD17,"")))</f>
        <v/>
      </c>
      <c r="AE125" s="964" t="str" cm="1">
        <f t="array" ref="AE125">IF(N125="","",IF(R125&lt;&gt;"","",IF(SUMPRODUCT(--(AN18:AN1500=AE17),--(AM18:AM1500&lt;&gt;""),--ISNUMBER(SEARCH(" "&amp;AM18:AM1500&amp;" ",Q125)))&gt;0,AE17,"")))</f>
        <v/>
      </c>
      <c r="AF125" s="964" t="str" cm="1">
        <f t="array" ref="AF125">IF(N125="","",IF(R125&lt;&gt;"","",IF(SUMPRODUCT(--(AN18:AN1500=AF17),--(AM18:AM1500&lt;&gt;""),--ISNUMBER(SEARCH(" "&amp;AM18:AM1500&amp;" ",Q125)))&gt;0,AF17,"")))</f>
        <v/>
      </c>
      <c r="AG125" s="964" t="str" cm="1">
        <f t="array" ref="AG125">IF(N125="","",IF(R125&lt;&gt;"","",IF(SUMPRODUCT(--(AN18:AN1500=AG17),--(AM18:AM1500&lt;&gt;""),--ISNUMBER(SEARCH(" "&amp;AM18:AM1500&amp;" ",Q125)))&gt;0,AG17,"")))</f>
        <v/>
      </c>
      <c r="AH125" s="964" t="str" cm="1">
        <f t="array" ref="AH125">IF(N125="","",IF(R125&lt;&gt;"","",IF(SUMPRODUCT(--(AN18:AN1500=AH17),--(AM18:AM1500&lt;&gt;""),--ISNUMBER(SEARCH(" "&amp;AM18:AM1500&amp;" ",Q125)))&gt;0,AH17,"")))</f>
        <v/>
      </c>
      <c r="AI125" s="964" t="str" cm="1">
        <f t="array" ref="AI125">IF(N125="","",IF(R125&lt;&gt;"","",IF(SUMPRODUCT(--(AN18:AN1500=AI17),--(AM18:AM1500&lt;&gt;""),--ISNUMBER(SEARCH(" "&amp;AM18:AM1500&amp;" ",Q125)))&gt;0,AI17,"")))</f>
        <v/>
      </c>
      <c r="AJ125" s="964" t="str" cm="1">
        <f t="array" ref="AJ125">IF(N125="","",IF(R125&lt;&gt;"","",IF(SUMPRODUCT(--(AN18:AN1500=AJ17),--(AM18:AM1500&lt;&gt;""),--ISNUMBER(SEARCH(" "&amp;AM18:AM1500&amp;" ",Q125)))&gt;0,AJ17,"")))</f>
        <v/>
      </c>
      <c r="AK125" s="964" t="str" cm="1">
        <f t="array" ref="AK125">IF(N125="","",IF(T125&lt;&gt;"",AK17,IF(S125&lt;&gt;"","",IF(R125&lt;&gt;"","",IF(SUMPRODUCT(--(AN18:AN1500=AK17),--(AM18:AM1500&lt;&gt;""),--ISNUMBER(SEARCH(" "&amp;AM18:AM1500&amp;" ",Q125)))&gt;0,AK17,"")))))</f>
        <v/>
      </c>
      <c r="AM125" s="964" t="s">
        <v>306</v>
      </c>
      <c r="AN125" s="964" t="s">
        <v>1968</v>
      </c>
      <c r="AP125" s="964"/>
      <c r="AQ125" s="964"/>
      <c r="AR125" s="964"/>
      <c r="AT125" s="964"/>
      <c r="AU125" s="964"/>
      <c r="AV125" s="964"/>
      <c r="BN125" s="49">
        <v>1</v>
      </c>
    </row>
    <row r="126" spans="1:66" ht="35.1" customHeight="1">
      <c r="A126" s="957" t="str">
        <f>IF(B126="","",COUNTIF(B18:B126,"&lt;&gt;"))</f>
        <v/>
      </c>
      <c r="B126" s="958"/>
      <c r="C126" s="974" t="str">
        <f t="shared" si="26"/>
        <v/>
      </c>
      <c r="D126" s="975" t="str">
        <f t="shared" si="14"/>
        <v/>
      </c>
      <c r="E126" s="961" t="str">
        <f t="shared" si="15"/>
        <v/>
      </c>
      <c r="F126" s="962" t="str">
        <f t="shared" si="16"/>
        <v/>
      </c>
      <c r="G126" s="963" t="str">
        <f>IF(H126="","",COUNTIF(H18:H126,"&lt;&gt;"))</f>
        <v/>
      </c>
      <c r="H126" s="958" t="str" cm="1">
        <f t="array" ref="H126">IF(L126="","",IF(LEN(L126)&lt;=MAX(10,G13),L126,IFERROR(LEFT(L126,LOOKUP(2,1/(MID(L126,ROW(1:500),1)=" ")/(ROW(1:500)&lt;=MAX(10,G13)),ROW(1:500))-1),LEFT(L126,MAX(10,G13)))))</f>
        <v/>
      </c>
      <c r="I126" s="963" t="str">
        <f t="shared" si="17"/>
        <v/>
      </c>
      <c r="J126" s="963" t="str">
        <f t="shared" si="18"/>
        <v/>
      </c>
      <c r="K126" s="964" t="str">
        <f>IF(M125&lt;&gt;"",K125,IF(K125&lt;MAX(A18:A317),K125+1,""))</f>
        <v/>
      </c>
      <c r="L126" s="965" t="str">
        <f>IF(K126="","",IF(M125&lt;&gt;"",M125,INDEX(E18:E317,MATCH(K126,A18:A317,0))))</f>
        <v/>
      </c>
      <c r="M126" s="965" t="str">
        <f t="shared" si="19"/>
        <v/>
      </c>
      <c r="N126" s="966" t="str">
        <f t="shared" si="20"/>
        <v/>
      </c>
      <c r="O126" s="967" t="str">
        <f t="shared" si="21"/>
        <v/>
      </c>
      <c r="P126" s="967" t="str">
        <f t="shared" si="22"/>
        <v/>
      </c>
      <c r="Q126" s="966" t="str">
        <f t="shared" si="23"/>
        <v/>
      </c>
      <c r="R126" s="967" t="str">
        <f>IF(N126="","",IF(COUNTIF(AP18:AP300,TRIM(Q126))&gt;0,"EXCLUSION EXACTE",""))</f>
        <v/>
      </c>
      <c r="S126" s="967" t="str" cm="1">
        <f t="array" ref="S126">IF(N126="","",IF(SUMPRODUCT(--(AP18:AP300&lt;&gt;""),--ISNUMBER(SEARCH(" "&amp;AP18:AP300&amp;" ",Q126)))&gt;0,"BLOQUE MOLLUSQUES",""))</f>
        <v/>
      </c>
      <c r="T126" s="967" t="str" cm="1">
        <f t="array" ref="T126">IF(N126="","",IF(SUMPRODUCT(--(AT18:AT300&lt;&gt;""),--ISNUMBER(SEARCH(" "&amp;AT18:AT300&amp;" ",Q126)))&gt;0,"FORCE MOLLUSQUES",""))</f>
        <v/>
      </c>
      <c r="U126" s="966" t="str">
        <f t="shared" si="24"/>
        <v/>
      </c>
      <c r="V126" s="966" t="str">
        <f t="shared" si="27"/>
        <v/>
      </c>
      <c r="W126" s="967" t="str">
        <f t="shared" si="25"/>
        <v/>
      </c>
      <c r="X126" s="967" t="str" cm="1">
        <f t="array" ref="X126">IF(N126="","",IF(R126&lt;&gt;"","",IF(SUMPRODUCT(--(AN18:AN1500=X17),--(AM18:AM1500&lt;&gt;""),--ISNUMBER(SEARCH(" "&amp;AM18:AM1500&amp;" ",Q126)))&gt;0,X17,"")))</f>
        <v/>
      </c>
      <c r="Y126" s="967" t="str" cm="1">
        <f t="array" ref="Y126">IF(N126="","",IF(R126&lt;&gt;"","",IF(SUMPRODUCT(--(AN18:AN1500=Y17),--(AM18:AM1500&lt;&gt;""),--ISNUMBER(SEARCH(" "&amp;AM18:AM1500&amp;" ",Q126)))&gt;0,Y17,"")))</f>
        <v/>
      </c>
      <c r="Z126" s="967" t="str" cm="1">
        <f t="array" ref="Z126">IF(N126="","",IF(R126&lt;&gt;"","",IF(SUMPRODUCT(--(AN18:AN1500=Z17),--(AM18:AM1500&lt;&gt;""),--ISNUMBER(SEARCH(" "&amp;AM18:AM1500&amp;" ",Q126)))&gt;0,Z17,"")))</f>
        <v/>
      </c>
      <c r="AA126" s="967" t="str" cm="1">
        <f t="array" ref="AA126">IF(N126="","",IF(R126&lt;&gt;"","",IF(SUMPRODUCT(--(AN18:AN1500=AA17),--(AM18:AM1500&lt;&gt;""),--ISNUMBER(SEARCH(" "&amp;AM18:AM1500&amp;" ",Q126)))&gt;0,AA17,"")))</f>
        <v/>
      </c>
      <c r="AB126" s="967" t="str" cm="1">
        <f t="array" ref="AB126">IF(N126="","",IF(R126&lt;&gt;"","",IF(SUMPRODUCT(--(AN18:AN1500=AB17),--(AM18:AM1500&lt;&gt;""),--ISNUMBER(SEARCH(" "&amp;AM18:AM1500&amp;" ",Q126)))&gt;0,AB17,"")))</f>
        <v/>
      </c>
      <c r="AC126" s="967" t="str" cm="1">
        <f t="array" ref="AC126">IF(N126="","",IF(R126&lt;&gt;"","",IF(SUMPRODUCT(--(AN18:AN1500=AC17),--(AM18:AM1500&lt;&gt;""),--ISNUMBER(SEARCH(" "&amp;AM18:AM1500&amp;" ",Q126)))&gt;0,AC17,"")))</f>
        <v/>
      </c>
      <c r="AD126" s="967" t="str" cm="1">
        <f t="array" ref="AD126">IF(N126="","",IF(R126&lt;&gt;"","",IF(SUMPRODUCT(--(AN18:AN1500=AD17),--(AM18:AM1500&lt;&gt;""),--ISNUMBER(SEARCH(" "&amp;AM18:AM1500&amp;" ",Q126)))&gt;0,AD17,"")))</f>
        <v/>
      </c>
      <c r="AE126" s="967" t="str" cm="1">
        <f t="array" ref="AE126">IF(N126="","",IF(R126&lt;&gt;"","",IF(SUMPRODUCT(--(AN18:AN1500=AE17),--(AM18:AM1500&lt;&gt;""),--ISNUMBER(SEARCH(" "&amp;AM18:AM1500&amp;" ",Q126)))&gt;0,AE17,"")))</f>
        <v/>
      </c>
      <c r="AF126" s="967" t="str" cm="1">
        <f t="array" ref="AF126">IF(N126="","",IF(R126&lt;&gt;"","",IF(SUMPRODUCT(--(AN18:AN1500=AF17),--(AM18:AM1500&lt;&gt;""),--ISNUMBER(SEARCH(" "&amp;AM18:AM1500&amp;" ",Q126)))&gt;0,AF17,"")))</f>
        <v/>
      </c>
      <c r="AG126" s="967" t="str" cm="1">
        <f t="array" ref="AG126">IF(N126="","",IF(R126&lt;&gt;"","",IF(SUMPRODUCT(--(AN18:AN1500=AG17),--(AM18:AM1500&lt;&gt;""),--ISNUMBER(SEARCH(" "&amp;AM18:AM1500&amp;" ",Q126)))&gt;0,AG17,"")))</f>
        <v/>
      </c>
      <c r="AH126" s="967" t="str" cm="1">
        <f t="array" ref="AH126">IF(N126="","",IF(R126&lt;&gt;"","",IF(SUMPRODUCT(--(AN18:AN1500=AH17),--(AM18:AM1500&lt;&gt;""),--ISNUMBER(SEARCH(" "&amp;AM18:AM1500&amp;" ",Q126)))&gt;0,AH17,"")))</f>
        <v/>
      </c>
      <c r="AI126" s="967" t="str" cm="1">
        <f t="array" ref="AI126">IF(N126="","",IF(R126&lt;&gt;"","",IF(SUMPRODUCT(--(AN18:AN1500=AI17),--(AM18:AM1500&lt;&gt;""),--ISNUMBER(SEARCH(" "&amp;AM18:AM1500&amp;" ",Q126)))&gt;0,AI17,"")))</f>
        <v/>
      </c>
      <c r="AJ126" s="967" t="str" cm="1">
        <f t="array" ref="AJ126">IF(N126="","",IF(R126&lt;&gt;"","",IF(SUMPRODUCT(--(AN18:AN1500=AJ17),--(AM18:AM1500&lt;&gt;""),--ISNUMBER(SEARCH(" "&amp;AM18:AM1500&amp;" ",Q126)))&gt;0,AJ17,"")))</f>
        <v/>
      </c>
      <c r="AK126" s="967" t="str" cm="1">
        <f t="array" ref="AK126">IF(N126="","",IF(T126&lt;&gt;"",AK17,IF(S126&lt;&gt;"","",IF(R126&lt;&gt;"","",IF(SUMPRODUCT(--(AN18:AN1500=AK17),--(AM18:AM1500&lt;&gt;""),--ISNUMBER(SEARCH(" "&amp;AM18:AM1500&amp;" ",Q126)))&gt;0,AK17,"")))))</f>
        <v/>
      </c>
      <c r="AM126" s="968" t="s">
        <v>309</v>
      </c>
      <c r="AN126" s="968" t="s">
        <v>1968</v>
      </c>
      <c r="AP126" s="964"/>
      <c r="AQ126" s="964"/>
      <c r="AR126" s="964"/>
      <c r="AT126" s="964"/>
      <c r="AU126" s="964"/>
      <c r="AV126" s="964"/>
      <c r="BN126" s="49">
        <v>1</v>
      </c>
    </row>
    <row r="127" spans="1:66" ht="35.1" customHeight="1">
      <c r="A127" s="973" t="str">
        <f>IF(B127="","",COUNTIF(B18:B127,"&lt;&gt;"))</f>
        <v/>
      </c>
      <c r="B127" s="965"/>
      <c r="C127" s="974" t="str">
        <f t="shared" si="26"/>
        <v/>
      </c>
      <c r="D127" s="975" t="str">
        <f t="shared" si="14"/>
        <v/>
      </c>
      <c r="E127" s="976" t="str">
        <f t="shared" si="15"/>
        <v/>
      </c>
      <c r="F127" s="977" t="str">
        <f t="shared" si="16"/>
        <v/>
      </c>
      <c r="G127" s="964" t="str">
        <f>IF(H127="","",COUNTIF(H18:H127,"&lt;&gt;"))</f>
        <v/>
      </c>
      <c r="H127" s="965" t="str" cm="1">
        <f t="array" ref="H127">IF(L127="","",IF(LEN(L127)&lt;=MAX(10,G13),L127,IFERROR(LEFT(L127,LOOKUP(2,1/(MID(L127,ROW(1:500),1)=" ")/(ROW(1:500)&lt;=MAX(10,G13)),ROW(1:500))-1),LEFT(L127,MAX(10,G13)))))</f>
        <v/>
      </c>
      <c r="I127" s="964" t="str">
        <f t="shared" si="17"/>
        <v/>
      </c>
      <c r="J127" s="964" t="str">
        <f t="shared" si="18"/>
        <v/>
      </c>
      <c r="K127" s="964" t="str">
        <f>IF(M126&lt;&gt;"",K126,IF(K126&lt;MAX(A18:A317),K126+1,""))</f>
        <v/>
      </c>
      <c r="L127" s="965" t="str">
        <f>IF(K127="","",IF(M126&lt;&gt;"",M126,INDEX(E18:E317,MATCH(K127,A18:A317,0))))</f>
        <v/>
      </c>
      <c r="M127" s="965" t="str">
        <f t="shared" si="19"/>
        <v/>
      </c>
      <c r="N127" s="965" t="str">
        <f t="shared" si="20"/>
        <v/>
      </c>
      <c r="O127" s="964" t="str">
        <f t="shared" si="21"/>
        <v/>
      </c>
      <c r="P127" s="964" t="str">
        <f t="shared" si="22"/>
        <v/>
      </c>
      <c r="Q127" s="965" t="str">
        <f t="shared" si="23"/>
        <v/>
      </c>
      <c r="R127" s="964" t="str">
        <f>IF(N127="","",IF(COUNTIF(AP18:AP300,TRIM(Q127))&gt;0,"EXCLUSION EXACTE",""))</f>
        <v/>
      </c>
      <c r="S127" s="964" t="str" cm="1">
        <f t="array" ref="S127">IF(N127="","",IF(SUMPRODUCT(--(AP18:AP300&lt;&gt;""),--ISNUMBER(SEARCH(" "&amp;AP18:AP300&amp;" ",Q127)))&gt;0,"BLOQUE MOLLUSQUES",""))</f>
        <v/>
      </c>
      <c r="T127" s="964" t="str" cm="1">
        <f t="array" ref="T127">IF(N127="","",IF(SUMPRODUCT(--(AT18:AT300&lt;&gt;""),--ISNUMBER(SEARCH(" "&amp;AT18:AT300&amp;" ",Q127)))&gt;0,"FORCE MOLLUSQUES",""))</f>
        <v/>
      </c>
      <c r="U127" s="965" t="str">
        <f t="shared" si="24"/>
        <v/>
      </c>
      <c r="V127" s="965" t="str">
        <f t="shared" si="27"/>
        <v/>
      </c>
      <c r="W127" s="964" t="str">
        <f t="shared" si="25"/>
        <v/>
      </c>
      <c r="X127" s="964" t="str" cm="1">
        <f t="array" ref="X127">IF(N127="","",IF(R127&lt;&gt;"","",IF(SUMPRODUCT(--(AN18:AN1500=X17),--(AM18:AM1500&lt;&gt;""),--ISNUMBER(SEARCH(" "&amp;AM18:AM1500&amp;" ",Q127)))&gt;0,X17,"")))</f>
        <v/>
      </c>
      <c r="Y127" s="964" t="str" cm="1">
        <f t="array" ref="Y127">IF(N127="","",IF(R127&lt;&gt;"","",IF(SUMPRODUCT(--(AN18:AN1500=Y17),--(AM18:AM1500&lt;&gt;""),--ISNUMBER(SEARCH(" "&amp;AM18:AM1500&amp;" ",Q127)))&gt;0,Y17,"")))</f>
        <v/>
      </c>
      <c r="Z127" s="964" t="str" cm="1">
        <f t="array" ref="Z127">IF(N127="","",IF(R127&lt;&gt;"","",IF(SUMPRODUCT(--(AN18:AN1500=Z17),--(AM18:AM1500&lt;&gt;""),--ISNUMBER(SEARCH(" "&amp;AM18:AM1500&amp;" ",Q127)))&gt;0,Z17,"")))</f>
        <v/>
      </c>
      <c r="AA127" s="964" t="str" cm="1">
        <f t="array" ref="AA127">IF(N127="","",IF(R127&lt;&gt;"","",IF(SUMPRODUCT(--(AN18:AN1500=AA17),--(AM18:AM1500&lt;&gt;""),--ISNUMBER(SEARCH(" "&amp;AM18:AM1500&amp;" ",Q127)))&gt;0,AA17,"")))</f>
        <v/>
      </c>
      <c r="AB127" s="964" t="str" cm="1">
        <f t="array" ref="AB127">IF(N127="","",IF(R127&lt;&gt;"","",IF(SUMPRODUCT(--(AN18:AN1500=AB17),--(AM18:AM1500&lt;&gt;""),--ISNUMBER(SEARCH(" "&amp;AM18:AM1500&amp;" ",Q127)))&gt;0,AB17,"")))</f>
        <v/>
      </c>
      <c r="AC127" s="964" t="str" cm="1">
        <f t="array" ref="AC127">IF(N127="","",IF(R127&lt;&gt;"","",IF(SUMPRODUCT(--(AN18:AN1500=AC17),--(AM18:AM1500&lt;&gt;""),--ISNUMBER(SEARCH(" "&amp;AM18:AM1500&amp;" ",Q127)))&gt;0,AC17,"")))</f>
        <v/>
      </c>
      <c r="AD127" s="964" t="str" cm="1">
        <f t="array" ref="AD127">IF(N127="","",IF(R127&lt;&gt;"","",IF(SUMPRODUCT(--(AN18:AN1500=AD17),--(AM18:AM1500&lt;&gt;""),--ISNUMBER(SEARCH(" "&amp;AM18:AM1500&amp;" ",Q127)))&gt;0,AD17,"")))</f>
        <v/>
      </c>
      <c r="AE127" s="964" t="str" cm="1">
        <f t="array" ref="AE127">IF(N127="","",IF(R127&lt;&gt;"","",IF(SUMPRODUCT(--(AN18:AN1500=AE17),--(AM18:AM1500&lt;&gt;""),--ISNUMBER(SEARCH(" "&amp;AM18:AM1500&amp;" ",Q127)))&gt;0,AE17,"")))</f>
        <v/>
      </c>
      <c r="AF127" s="964" t="str" cm="1">
        <f t="array" ref="AF127">IF(N127="","",IF(R127&lt;&gt;"","",IF(SUMPRODUCT(--(AN18:AN1500=AF17),--(AM18:AM1500&lt;&gt;""),--ISNUMBER(SEARCH(" "&amp;AM18:AM1500&amp;" ",Q127)))&gt;0,AF17,"")))</f>
        <v/>
      </c>
      <c r="AG127" s="964" t="str" cm="1">
        <f t="array" ref="AG127">IF(N127="","",IF(R127&lt;&gt;"","",IF(SUMPRODUCT(--(AN18:AN1500=AG17),--(AM18:AM1500&lt;&gt;""),--ISNUMBER(SEARCH(" "&amp;AM18:AM1500&amp;" ",Q127)))&gt;0,AG17,"")))</f>
        <v/>
      </c>
      <c r="AH127" s="964" t="str" cm="1">
        <f t="array" ref="AH127">IF(N127="","",IF(R127&lt;&gt;"","",IF(SUMPRODUCT(--(AN18:AN1500=AH17),--(AM18:AM1500&lt;&gt;""),--ISNUMBER(SEARCH(" "&amp;AM18:AM1500&amp;" ",Q127)))&gt;0,AH17,"")))</f>
        <v/>
      </c>
      <c r="AI127" s="964" t="str" cm="1">
        <f t="array" ref="AI127">IF(N127="","",IF(R127&lt;&gt;"","",IF(SUMPRODUCT(--(AN18:AN1500=AI17),--(AM18:AM1500&lt;&gt;""),--ISNUMBER(SEARCH(" "&amp;AM18:AM1500&amp;" ",Q127)))&gt;0,AI17,"")))</f>
        <v/>
      </c>
      <c r="AJ127" s="964" t="str" cm="1">
        <f t="array" ref="AJ127">IF(N127="","",IF(R127&lt;&gt;"","",IF(SUMPRODUCT(--(AN18:AN1500=AJ17),--(AM18:AM1500&lt;&gt;""),--ISNUMBER(SEARCH(" "&amp;AM18:AM1500&amp;" ",Q127)))&gt;0,AJ17,"")))</f>
        <v/>
      </c>
      <c r="AK127" s="964" t="str" cm="1">
        <f t="array" ref="AK127">IF(N127="","",IF(T127&lt;&gt;"",AK17,IF(S127&lt;&gt;"","",IF(R127&lt;&gt;"","",IF(SUMPRODUCT(--(AN18:AN1500=AK17),--(AM18:AM1500&lt;&gt;""),--ISNUMBER(SEARCH(" "&amp;AM18:AM1500&amp;" ",Q127)))&gt;0,AK17,"")))))</f>
        <v/>
      </c>
      <c r="AM127" s="964" t="s">
        <v>310</v>
      </c>
      <c r="AN127" s="964" t="s">
        <v>1968</v>
      </c>
      <c r="AP127" s="964"/>
      <c r="AQ127" s="964"/>
      <c r="AR127" s="964"/>
      <c r="AT127" s="964"/>
      <c r="AU127" s="964"/>
      <c r="AV127" s="964"/>
      <c r="BN127" s="49">
        <v>1</v>
      </c>
    </row>
    <row r="128" spans="1:66" ht="35.1" customHeight="1">
      <c r="A128" s="957" t="str">
        <f>IF(B128="","",COUNTIF(B18:B128,"&lt;&gt;"))</f>
        <v/>
      </c>
      <c r="B128" s="958"/>
      <c r="C128" s="974" t="str">
        <f t="shared" si="26"/>
        <v/>
      </c>
      <c r="D128" s="975" t="str">
        <f t="shared" si="14"/>
        <v/>
      </c>
      <c r="E128" s="961" t="str">
        <f t="shared" si="15"/>
        <v/>
      </c>
      <c r="F128" s="962" t="str">
        <f t="shared" si="16"/>
        <v/>
      </c>
      <c r="G128" s="963" t="str">
        <f>IF(H128="","",COUNTIF(H18:H128,"&lt;&gt;"))</f>
        <v/>
      </c>
      <c r="H128" s="958" t="str" cm="1">
        <f t="array" ref="H128">IF(L128="","",IF(LEN(L128)&lt;=MAX(10,G13),L128,IFERROR(LEFT(L128,LOOKUP(2,1/(MID(L128,ROW(1:500),1)=" ")/(ROW(1:500)&lt;=MAX(10,G13)),ROW(1:500))-1),LEFT(L128,MAX(10,G13)))))</f>
        <v/>
      </c>
      <c r="I128" s="963" t="str">
        <f t="shared" si="17"/>
        <v/>
      </c>
      <c r="J128" s="963" t="str">
        <f t="shared" si="18"/>
        <v/>
      </c>
      <c r="K128" s="964" t="str">
        <f>IF(M127&lt;&gt;"",K127,IF(K127&lt;MAX(A18:A317),K127+1,""))</f>
        <v/>
      </c>
      <c r="L128" s="965" t="str">
        <f>IF(K128="","",IF(M127&lt;&gt;"",M127,INDEX(E18:E317,MATCH(K128,A18:A317,0))))</f>
        <v/>
      </c>
      <c r="M128" s="965" t="str">
        <f t="shared" si="19"/>
        <v/>
      </c>
      <c r="N128" s="966" t="str">
        <f t="shared" si="20"/>
        <v/>
      </c>
      <c r="O128" s="967" t="str">
        <f t="shared" si="21"/>
        <v/>
      </c>
      <c r="P128" s="967" t="str">
        <f t="shared" si="22"/>
        <v/>
      </c>
      <c r="Q128" s="966" t="str">
        <f t="shared" si="23"/>
        <v/>
      </c>
      <c r="R128" s="967" t="str">
        <f>IF(N128="","",IF(COUNTIF(AP18:AP300,TRIM(Q128))&gt;0,"EXCLUSION EXACTE",""))</f>
        <v/>
      </c>
      <c r="S128" s="967" t="str" cm="1">
        <f t="array" ref="S128">IF(N128="","",IF(SUMPRODUCT(--(AP18:AP300&lt;&gt;""),--ISNUMBER(SEARCH(" "&amp;AP18:AP300&amp;" ",Q128)))&gt;0,"BLOQUE MOLLUSQUES",""))</f>
        <v/>
      </c>
      <c r="T128" s="967" t="str" cm="1">
        <f t="array" ref="T128">IF(N128="","",IF(SUMPRODUCT(--(AT18:AT300&lt;&gt;""),--ISNUMBER(SEARCH(" "&amp;AT18:AT300&amp;" ",Q128)))&gt;0,"FORCE MOLLUSQUES",""))</f>
        <v/>
      </c>
      <c r="U128" s="966" t="str">
        <f t="shared" si="24"/>
        <v/>
      </c>
      <c r="V128" s="966" t="str">
        <f t="shared" si="27"/>
        <v/>
      </c>
      <c r="W128" s="967" t="str">
        <f t="shared" si="25"/>
        <v/>
      </c>
      <c r="X128" s="967" t="str" cm="1">
        <f t="array" ref="X128">IF(N128="","",IF(R128&lt;&gt;"","",IF(SUMPRODUCT(--(AN18:AN1500=X17),--(AM18:AM1500&lt;&gt;""),--ISNUMBER(SEARCH(" "&amp;AM18:AM1500&amp;" ",Q128)))&gt;0,X17,"")))</f>
        <v/>
      </c>
      <c r="Y128" s="967" t="str" cm="1">
        <f t="array" ref="Y128">IF(N128="","",IF(R128&lt;&gt;"","",IF(SUMPRODUCT(--(AN18:AN1500=Y17),--(AM18:AM1500&lt;&gt;""),--ISNUMBER(SEARCH(" "&amp;AM18:AM1500&amp;" ",Q128)))&gt;0,Y17,"")))</f>
        <v/>
      </c>
      <c r="Z128" s="967" t="str" cm="1">
        <f t="array" ref="Z128">IF(N128="","",IF(R128&lt;&gt;"","",IF(SUMPRODUCT(--(AN18:AN1500=Z17),--(AM18:AM1500&lt;&gt;""),--ISNUMBER(SEARCH(" "&amp;AM18:AM1500&amp;" ",Q128)))&gt;0,Z17,"")))</f>
        <v/>
      </c>
      <c r="AA128" s="967" t="str" cm="1">
        <f t="array" ref="AA128">IF(N128="","",IF(R128&lt;&gt;"","",IF(SUMPRODUCT(--(AN18:AN1500=AA17),--(AM18:AM1500&lt;&gt;""),--ISNUMBER(SEARCH(" "&amp;AM18:AM1500&amp;" ",Q128)))&gt;0,AA17,"")))</f>
        <v/>
      </c>
      <c r="AB128" s="967" t="str" cm="1">
        <f t="array" ref="AB128">IF(N128="","",IF(R128&lt;&gt;"","",IF(SUMPRODUCT(--(AN18:AN1500=AB17),--(AM18:AM1500&lt;&gt;""),--ISNUMBER(SEARCH(" "&amp;AM18:AM1500&amp;" ",Q128)))&gt;0,AB17,"")))</f>
        <v/>
      </c>
      <c r="AC128" s="967" t="str" cm="1">
        <f t="array" ref="AC128">IF(N128="","",IF(R128&lt;&gt;"","",IF(SUMPRODUCT(--(AN18:AN1500=AC17),--(AM18:AM1500&lt;&gt;""),--ISNUMBER(SEARCH(" "&amp;AM18:AM1500&amp;" ",Q128)))&gt;0,AC17,"")))</f>
        <v/>
      </c>
      <c r="AD128" s="967" t="str" cm="1">
        <f t="array" ref="AD128">IF(N128="","",IF(R128&lt;&gt;"","",IF(SUMPRODUCT(--(AN18:AN1500=AD17),--(AM18:AM1500&lt;&gt;""),--ISNUMBER(SEARCH(" "&amp;AM18:AM1500&amp;" ",Q128)))&gt;0,AD17,"")))</f>
        <v/>
      </c>
      <c r="AE128" s="967" t="str" cm="1">
        <f t="array" ref="AE128">IF(N128="","",IF(R128&lt;&gt;"","",IF(SUMPRODUCT(--(AN18:AN1500=AE17),--(AM18:AM1500&lt;&gt;""),--ISNUMBER(SEARCH(" "&amp;AM18:AM1500&amp;" ",Q128)))&gt;0,AE17,"")))</f>
        <v/>
      </c>
      <c r="AF128" s="967" t="str" cm="1">
        <f t="array" ref="AF128">IF(N128="","",IF(R128&lt;&gt;"","",IF(SUMPRODUCT(--(AN18:AN1500=AF17),--(AM18:AM1500&lt;&gt;""),--ISNUMBER(SEARCH(" "&amp;AM18:AM1500&amp;" ",Q128)))&gt;0,AF17,"")))</f>
        <v/>
      </c>
      <c r="AG128" s="967" t="str" cm="1">
        <f t="array" ref="AG128">IF(N128="","",IF(R128&lt;&gt;"","",IF(SUMPRODUCT(--(AN18:AN1500=AG17),--(AM18:AM1500&lt;&gt;""),--ISNUMBER(SEARCH(" "&amp;AM18:AM1500&amp;" ",Q128)))&gt;0,AG17,"")))</f>
        <v/>
      </c>
      <c r="AH128" s="967" t="str" cm="1">
        <f t="array" ref="AH128">IF(N128="","",IF(R128&lt;&gt;"","",IF(SUMPRODUCT(--(AN18:AN1500=AH17),--(AM18:AM1500&lt;&gt;""),--ISNUMBER(SEARCH(" "&amp;AM18:AM1500&amp;" ",Q128)))&gt;0,AH17,"")))</f>
        <v/>
      </c>
      <c r="AI128" s="967" t="str" cm="1">
        <f t="array" ref="AI128">IF(N128="","",IF(R128&lt;&gt;"","",IF(SUMPRODUCT(--(AN18:AN1500=AI17),--(AM18:AM1500&lt;&gt;""),--ISNUMBER(SEARCH(" "&amp;AM18:AM1500&amp;" ",Q128)))&gt;0,AI17,"")))</f>
        <v/>
      </c>
      <c r="AJ128" s="967" t="str" cm="1">
        <f t="array" ref="AJ128">IF(N128="","",IF(R128&lt;&gt;"","",IF(SUMPRODUCT(--(AN18:AN1500=AJ17),--(AM18:AM1500&lt;&gt;""),--ISNUMBER(SEARCH(" "&amp;AM18:AM1500&amp;" ",Q128)))&gt;0,AJ17,"")))</f>
        <v/>
      </c>
      <c r="AK128" s="967" t="str" cm="1">
        <f t="array" ref="AK128">IF(N128="","",IF(T128&lt;&gt;"",AK17,IF(S128&lt;&gt;"","",IF(R128&lt;&gt;"","",IF(SUMPRODUCT(--(AN18:AN1500=AK17),--(AM18:AM1500&lt;&gt;""),--ISNUMBER(SEARCH(" "&amp;AM18:AM1500&amp;" ",Q128)))&gt;0,AK17,"")))))</f>
        <v/>
      </c>
      <c r="AM128" s="968" t="s">
        <v>546</v>
      </c>
      <c r="AN128" s="968" t="s">
        <v>1968</v>
      </c>
      <c r="AP128" s="964"/>
      <c r="AQ128" s="964"/>
      <c r="AR128" s="964"/>
      <c r="AT128" s="964"/>
      <c r="AU128" s="964"/>
      <c r="AV128" s="964"/>
      <c r="BN128" s="49">
        <v>1</v>
      </c>
    </row>
    <row r="129" spans="1:66" ht="35.1" customHeight="1">
      <c r="A129" s="973" t="str">
        <f>IF(B129="","",COUNTIF(B18:B129,"&lt;&gt;"))</f>
        <v/>
      </c>
      <c r="B129" s="965"/>
      <c r="C129" s="974" t="str">
        <f t="shared" si="26"/>
        <v/>
      </c>
      <c r="D129" s="975" t="str">
        <f t="shared" si="14"/>
        <v/>
      </c>
      <c r="E129" s="976" t="str">
        <f t="shared" si="15"/>
        <v/>
      </c>
      <c r="F129" s="977" t="str">
        <f t="shared" si="16"/>
        <v/>
      </c>
      <c r="G129" s="964" t="str">
        <f>IF(H129="","",COUNTIF(H18:H129,"&lt;&gt;"))</f>
        <v/>
      </c>
      <c r="H129" s="965" t="str" cm="1">
        <f t="array" ref="H129">IF(L129="","",IF(LEN(L129)&lt;=MAX(10,G13),L129,IFERROR(LEFT(L129,LOOKUP(2,1/(MID(L129,ROW(1:500),1)=" ")/(ROW(1:500)&lt;=MAX(10,G13)),ROW(1:500))-1),LEFT(L129,MAX(10,G13)))))</f>
        <v/>
      </c>
      <c r="I129" s="964" t="str">
        <f t="shared" si="17"/>
        <v/>
      </c>
      <c r="J129" s="964" t="str">
        <f t="shared" si="18"/>
        <v/>
      </c>
      <c r="K129" s="964" t="str">
        <f>IF(M128&lt;&gt;"",K128,IF(K128&lt;MAX(A18:A317),K128+1,""))</f>
        <v/>
      </c>
      <c r="L129" s="965" t="str">
        <f>IF(K129="","",IF(M128&lt;&gt;"",M128,INDEX(E18:E317,MATCH(K129,A18:A317,0))))</f>
        <v/>
      </c>
      <c r="M129" s="965" t="str">
        <f t="shared" si="19"/>
        <v/>
      </c>
      <c r="N129" s="965" t="str">
        <f t="shared" si="20"/>
        <v/>
      </c>
      <c r="O129" s="964" t="str">
        <f t="shared" si="21"/>
        <v/>
      </c>
      <c r="P129" s="964" t="str">
        <f t="shared" si="22"/>
        <v/>
      </c>
      <c r="Q129" s="965" t="str">
        <f t="shared" si="23"/>
        <v/>
      </c>
      <c r="R129" s="964" t="str">
        <f>IF(N129="","",IF(COUNTIF(AP18:AP300,TRIM(Q129))&gt;0,"EXCLUSION EXACTE",""))</f>
        <v/>
      </c>
      <c r="S129" s="964" t="str" cm="1">
        <f t="array" ref="S129">IF(N129="","",IF(SUMPRODUCT(--(AP18:AP300&lt;&gt;""),--ISNUMBER(SEARCH(" "&amp;AP18:AP300&amp;" ",Q129)))&gt;0,"BLOQUE MOLLUSQUES",""))</f>
        <v/>
      </c>
      <c r="T129" s="964" t="str" cm="1">
        <f t="array" ref="T129">IF(N129="","",IF(SUMPRODUCT(--(AT18:AT300&lt;&gt;""),--ISNUMBER(SEARCH(" "&amp;AT18:AT300&amp;" ",Q129)))&gt;0,"FORCE MOLLUSQUES",""))</f>
        <v/>
      </c>
      <c r="U129" s="965" t="str">
        <f t="shared" si="24"/>
        <v/>
      </c>
      <c r="V129" s="965" t="str">
        <f t="shared" si="27"/>
        <v/>
      </c>
      <c r="W129" s="964" t="str">
        <f t="shared" si="25"/>
        <v/>
      </c>
      <c r="X129" s="964" t="str" cm="1">
        <f t="array" ref="X129">IF(N129="","",IF(R129&lt;&gt;"","",IF(SUMPRODUCT(--(AN18:AN1500=X17),--(AM18:AM1500&lt;&gt;""),--ISNUMBER(SEARCH(" "&amp;AM18:AM1500&amp;" ",Q129)))&gt;0,X17,"")))</f>
        <v/>
      </c>
      <c r="Y129" s="964" t="str" cm="1">
        <f t="array" ref="Y129">IF(N129="","",IF(R129&lt;&gt;"","",IF(SUMPRODUCT(--(AN18:AN1500=Y17),--(AM18:AM1500&lt;&gt;""),--ISNUMBER(SEARCH(" "&amp;AM18:AM1500&amp;" ",Q129)))&gt;0,Y17,"")))</f>
        <v/>
      </c>
      <c r="Z129" s="964" t="str" cm="1">
        <f t="array" ref="Z129">IF(N129="","",IF(R129&lt;&gt;"","",IF(SUMPRODUCT(--(AN18:AN1500=Z17),--(AM18:AM1500&lt;&gt;""),--ISNUMBER(SEARCH(" "&amp;AM18:AM1500&amp;" ",Q129)))&gt;0,Z17,"")))</f>
        <v/>
      </c>
      <c r="AA129" s="964" t="str" cm="1">
        <f t="array" ref="AA129">IF(N129="","",IF(R129&lt;&gt;"","",IF(SUMPRODUCT(--(AN18:AN1500=AA17),--(AM18:AM1500&lt;&gt;""),--ISNUMBER(SEARCH(" "&amp;AM18:AM1500&amp;" ",Q129)))&gt;0,AA17,"")))</f>
        <v/>
      </c>
      <c r="AB129" s="964" t="str" cm="1">
        <f t="array" ref="AB129">IF(N129="","",IF(R129&lt;&gt;"","",IF(SUMPRODUCT(--(AN18:AN1500=AB17),--(AM18:AM1500&lt;&gt;""),--ISNUMBER(SEARCH(" "&amp;AM18:AM1500&amp;" ",Q129)))&gt;0,AB17,"")))</f>
        <v/>
      </c>
      <c r="AC129" s="964" t="str" cm="1">
        <f t="array" ref="AC129">IF(N129="","",IF(R129&lt;&gt;"","",IF(SUMPRODUCT(--(AN18:AN1500=AC17),--(AM18:AM1500&lt;&gt;""),--ISNUMBER(SEARCH(" "&amp;AM18:AM1500&amp;" ",Q129)))&gt;0,AC17,"")))</f>
        <v/>
      </c>
      <c r="AD129" s="964" t="str" cm="1">
        <f t="array" ref="AD129">IF(N129="","",IF(R129&lt;&gt;"","",IF(SUMPRODUCT(--(AN18:AN1500=AD17),--(AM18:AM1500&lt;&gt;""),--ISNUMBER(SEARCH(" "&amp;AM18:AM1500&amp;" ",Q129)))&gt;0,AD17,"")))</f>
        <v/>
      </c>
      <c r="AE129" s="964" t="str" cm="1">
        <f t="array" ref="AE129">IF(N129="","",IF(R129&lt;&gt;"","",IF(SUMPRODUCT(--(AN18:AN1500=AE17),--(AM18:AM1500&lt;&gt;""),--ISNUMBER(SEARCH(" "&amp;AM18:AM1500&amp;" ",Q129)))&gt;0,AE17,"")))</f>
        <v/>
      </c>
      <c r="AF129" s="964" t="str" cm="1">
        <f t="array" ref="AF129">IF(N129="","",IF(R129&lt;&gt;"","",IF(SUMPRODUCT(--(AN18:AN1500=AF17),--(AM18:AM1500&lt;&gt;""),--ISNUMBER(SEARCH(" "&amp;AM18:AM1500&amp;" ",Q129)))&gt;0,AF17,"")))</f>
        <v/>
      </c>
      <c r="AG129" s="964" t="str" cm="1">
        <f t="array" ref="AG129">IF(N129="","",IF(R129&lt;&gt;"","",IF(SUMPRODUCT(--(AN18:AN1500=AG17),--(AM18:AM1500&lt;&gt;""),--ISNUMBER(SEARCH(" "&amp;AM18:AM1500&amp;" ",Q129)))&gt;0,AG17,"")))</f>
        <v/>
      </c>
      <c r="AH129" s="964" t="str" cm="1">
        <f t="array" ref="AH129">IF(N129="","",IF(R129&lt;&gt;"","",IF(SUMPRODUCT(--(AN18:AN1500=AH17),--(AM18:AM1500&lt;&gt;""),--ISNUMBER(SEARCH(" "&amp;AM18:AM1500&amp;" ",Q129)))&gt;0,AH17,"")))</f>
        <v/>
      </c>
      <c r="AI129" s="964" t="str" cm="1">
        <f t="array" ref="AI129">IF(N129="","",IF(R129&lt;&gt;"","",IF(SUMPRODUCT(--(AN18:AN1500=AI17),--(AM18:AM1500&lt;&gt;""),--ISNUMBER(SEARCH(" "&amp;AM18:AM1500&amp;" ",Q129)))&gt;0,AI17,"")))</f>
        <v/>
      </c>
      <c r="AJ129" s="964" t="str" cm="1">
        <f t="array" ref="AJ129">IF(N129="","",IF(R129&lt;&gt;"","",IF(SUMPRODUCT(--(AN18:AN1500=AJ17),--(AM18:AM1500&lt;&gt;""),--ISNUMBER(SEARCH(" "&amp;AM18:AM1500&amp;" ",Q129)))&gt;0,AJ17,"")))</f>
        <v/>
      </c>
      <c r="AK129" s="964" t="str" cm="1">
        <f t="array" ref="AK129">IF(N129="","",IF(T129&lt;&gt;"",AK17,IF(S129&lt;&gt;"","",IF(R129&lt;&gt;"","",IF(SUMPRODUCT(--(AN18:AN1500=AK17),--(AM18:AM1500&lt;&gt;""),--ISNUMBER(SEARCH(" "&amp;AM18:AM1500&amp;" ",Q129)))&gt;0,AK17,"")))))</f>
        <v/>
      </c>
      <c r="AM129" s="964" t="s">
        <v>547</v>
      </c>
      <c r="AN129" s="964" t="s">
        <v>1968</v>
      </c>
      <c r="AP129" s="964"/>
      <c r="AQ129" s="964"/>
      <c r="AR129" s="964"/>
      <c r="AT129" s="964"/>
      <c r="AU129" s="964"/>
      <c r="AV129" s="964"/>
      <c r="BN129" s="49">
        <v>1</v>
      </c>
    </row>
    <row r="130" spans="1:66" ht="35.1" customHeight="1">
      <c r="A130" s="957" t="str">
        <f>IF(B130="","",COUNTIF(B18:B130,"&lt;&gt;"))</f>
        <v/>
      </c>
      <c r="B130" s="958"/>
      <c r="C130" s="974" t="str">
        <f t="shared" si="26"/>
        <v/>
      </c>
      <c r="D130" s="975" t="str">
        <f t="shared" si="14"/>
        <v/>
      </c>
      <c r="E130" s="961" t="str">
        <f t="shared" si="15"/>
        <v/>
      </c>
      <c r="F130" s="962" t="str">
        <f t="shared" si="16"/>
        <v/>
      </c>
      <c r="G130" s="963" t="str">
        <f>IF(H130="","",COUNTIF(H18:H130,"&lt;&gt;"))</f>
        <v/>
      </c>
      <c r="H130" s="958" t="str" cm="1">
        <f t="array" ref="H130">IF(L130="","",IF(LEN(L130)&lt;=MAX(10,G13),L130,IFERROR(LEFT(L130,LOOKUP(2,1/(MID(L130,ROW(1:500),1)=" ")/(ROW(1:500)&lt;=MAX(10,G13)),ROW(1:500))-1),LEFT(L130,MAX(10,G13)))))</f>
        <v/>
      </c>
      <c r="I130" s="963" t="str">
        <f t="shared" si="17"/>
        <v/>
      </c>
      <c r="J130" s="963" t="str">
        <f t="shared" si="18"/>
        <v/>
      </c>
      <c r="K130" s="964" t="str">
        <f>IF(M129&lt;&gt;"",K129,IF(K129&lt;MAX(A18:A317),K129+1,""))</f>
        <v/>
      </c>
      <c r="L130" s="965" t="str">
        <f>IF(K130="","",IF(M129&lt;&gt;"",M129,INDEX(E18:E317,MATCH(K130,A18:A317,0))))</f>
        <v/>
      </c>
      <c r="M130" s="965" t="str">
        <f t="shared" si="19"/>
        <v/>
      </c>
      <c r="N130" s="966" t="str">
        <f t="shared" si="20"/>
        <v/>
      </c>
      <c r="O130" s="967" t="str">
        <f t="shared" si="21"/>
        <v/>
      </c>
      <c r="P130" s="967" t="str">
        <f t="shared" si="22"/>
        <v/>
      </c>
      <c r="Q130" s="966" t="str">
        <f t="shared" si="23"/>
        <v/>
      </c>
      <c r="R130" s="967" t="str">
        <f>IF(N130="","",IF(COUNTIF(AP18:AP300,TRIM(Q130))&gt;0,"EXCLUSION EXACTE",""))</f>
        <v/>
      </c>
      <c r="S130" s="967" t="str" cm="1">
        <f t="array" ref="S130">IF(N130="","",IF(SUMPRODUCT(--(AP18:AP300&lt;&gt;""),--ISNUMBER(SEARCH(" "&amp;AP18:AP300&amp;" ",Q130)))&gt;0,"BLOQUE MOLLUSQUES",""))</f>
        <v/>
      </c>
      <c r="T130" s="967" t="str" cm="1">
        <f t="array" ref="T130">IF(N130="","",IF(SUMPRODUCT(--(AT18:AT300&lt;&gt;""),--ISNUMBER(SEARCH(" "&amp;AT18:AT300&amp;" ",Q130)))&gt;0,"FORCE MOLLUSQUES",""))</f>
        <v/>
      </c>
      <c r="U130" s="966" t="str">
        <f t="shared" si="24"/>
        <v/>
      </c>
      <c r="V130" s="966" t="str">
        <f t="shared" si="27"/>
        <v/>
      </c>
      <c r="W130" s="967" t="str">
        <f t="shared" si="25"/>
        <v/>
      </c>
      <c r="X130" s="967" t="str" cm="1">
        <f t="array" ref="X130">IF(N130="","",IF(R130&lt;&gt;"","",IF(SUMPRODUCT(--(AN18:AN1500=X17),--(AM18:AM1500&lt;&gt;""),--ISNUMBER(SEARCH(" "&amp;AM18:AM1500&amp;" ",Q130)))&gt;0,X17,"")))</f>
        <v/>
      </c>
      <c r="Y130" s="967" t="str" cm="1">
        <f t="array" ref="Y130">IF(N130="","",IF(R130&lt;&gt;"","",IF(SUMPRODUCT(--(AN18:AN1500=Y17),--(AM18:AM1500&lt;&gt;""),--ISNUMBER(SEARCH(" "&amp;AM18:AM1500&amp;" ",Q130)))&gt;0,Y17,"")))</f>
        <v/>
      </c>
      <c r="Z130" s="967" t="str" cm="1">
        <f t="array" ref="Z130">IF(N130="","",IF(R130&lt;&gt;"","",IF(SUMPRODUCT(--(AN18:AN1500=Z17),--(AM18:AM1500&lt;&gt;""),--ISNUMBER(SEARCH(" "&amp;AM18:AM1500&amp;" ",Q130)))&gt;0,Z17,"")))</f>
        <v/>
      </c>
      <c r="AA130" s="967" t="str" cm="1">
        <f t="array" ref="AA130">IF(N130="","",IF(R130&lt;&gt;"","",IF(SUMPRODUCT(--(AN18:AN1500=AA17),--(AM18:AM1500&lt;&gt;""),--ISNUMBER(SEARCH(" "&amp;AM18:AM1500&amp;" ",Q130)))&gt;0,AA17,"")))</f>
        <v/>
      </c>
      <c r="AB130" s="967" t="str" cm="1">
        <f t="array" ref="AB130">IF(N130="","",IF(R130&lt;&gt;"","",IF(SUMPRODUCT(--(AN18:AN1500=AB17),--(AM18:AM1500&lt;&gt;""),--ISNUMBER(SEARCH(" "&amp;AM18:AM1500&amp;" ",Q130)))&gt;0,AB17,"")))</f>
        <v/>
      </c>
      <c r="AC130" s="967" t="str" cm="1">
        <f t="array" ref="AC130">IF(N130="","",IF(R130&lt;&gt;"","",IF(SUMPRODUCT(--(AN18:AN1500=AC17),--(AM18:AM1500&lt;&gt;""),--ISNUMBER(SEARCH(" "&amp;AM18:AM1500&amp;" ",Q130)))&gt;0,AC17,"")))</f>
        <v/>
      </c>
      <c r="AD130" s="967" t="str" cm="1">
        <f t="array" ref="AD130">IF(N130="","",IF(R130&lt;&gt;"","",IF(SUMPRODUCT(--(AN18:AN1500=AD17),--(AM18:AM1500&lt;&gt;""),--ISNUMBER(SEARCH(" "&amp;AM18:AM1500&amp;" ",Q130)))&gt;0,AD17,"")))</f>
        <v/>
      </c>
      <c r="AE130" s="967" t="str" cm="1">
        <f t="array" ref="AE130">IF(N130="","",IF(R130&lt;&gt;"","",IF(SUMPRODUCT(--(AN18:AN1500=AE17),--(AM18:AM1500&lt;&gt;""),--ISNUMBER(SEARCH(" "&amp;AM18:AM1500&amp;" ",Q130)))&gt;0,AE17,"")))</f>
        <v/>
      </c>
      <c r="AF130" s="967" t="str" cm="1">
        <f t="array" ref="AF130">IF(N130="","",IF(R130&lt;&gt;"","",IF(SUMPRODUCT(--(AN18:AN1500=AF17),--(AM18:AM1500&lt;&gt;""),--ISNUMBER(SEARCH(" "&amp;AM18:AM1500&amp;" ",Q130)))&gt;0,AF17,"")))</f>
        <v/>
      </c>
      <c r="AG130" s="967" t="str" cm="1">
        <f t="array" ref="AG130">IF(N130="","",IF(R130&lt;&gt;"","",IF(SUMPRODUCT(--(AN18:AN1500=AG17),--(AM18:AM1500&lt;&gt;""),--ISNUMBER(SEARCH(" "&amp;AM18:AM1500&amp;" ",Q130)))&gt;0,AG17,"")))</f>
        <v/>
      </c>
      <c r="AH130" s="967" t="str" cm="1">
        <f t="array" ref="AH130">IF(N130="","",IF(R130&lt;&gt;"","",IF(SUMPRODUCT(--(AN18:AN1500=AH17),--(AM18:AM1500&lt;&gt;""),--ISNUMBER(SEARCH(" "&amp;AM18:AM1500&amp;" ",Q130)))&gt;0,AH17,"")))</f>
        <v/>
      </c>
      <c r="AI130" s="967" t="str" cm="1">
        <f t="array" ref="AI130">IF(N130="","",IF(R130&lt;&gt;"","",IF(SUMPRODUCT(--(AN18:AN1500=AI17),--(AM18:AM1500&lt;&gt;""),--ISNUMBER(SEARCH(" "&amp;AM18:AM1500&amp;" ",Q130)))&gt;0,AI17,"")))</f>
        <v/>
      </c>
      <c r="AJ130" s="967" t="str" cm="1">
        <f t="array" ref="AJ130">IF(N130="","",IF(R130&lt;&gt;"","",IF(SUMPRODUCT(--(AN18:AN1500=AJ17),--(AM18:AM1500&lt;&gt;""),--ISNUMBER(SEARCH(" "&amp;AM18:AM1500&amp;" ",Q130)))&gt;0,AJ17,"")))</f>
        <v/>
      </c>
      <c r="AK130" s="967" t="str" cm="1">
        <f t="array" ref="AK130">IF(N130="","",IF(T130&lt;&gt;"",AK17,IF(S130&lt;&gt;"","",IF(R130&lt;&gt;"","",IF(SUMPRODUCT(--(AN18:AN1500=AK17),--(AM18:AM1500&lt;&gt;""),--ISNUMBER(SEARCH(" "&amp;AM18:AM1500&amp;" ",Q130)))&gt;0,AK17,"")))))</f>
        <v/>
      </c>
      <c r="AM130" s="968" t="s">
        <v>2172</v>
      </c>
      <c r="AN130" s="968" t="s">
        <v>1968</v>
      </c>
      <c r="AP130" s="964"/>
      <c r="AQ130" s="964"/>
      <c r="AR130" s="964"/>
      <c r="AT130" s="964"/>
      <c r="AU130" s="964"/>
      <c r="AV130" s="964"/>
      <c r="BN130" s="49">
        <v>1</v>
      </c>
    </row>
    <row r="131" spans="1:66" ht="35.1" customHeight="1">
      <c r="A131" s="973" t="str">
        <f>IF(B131="","",COUNTIF(B18:B131,"&lt;&gt;"))</f>
        <v/>
      </c>
      <c r="B131" s="965"/>
      <c r="C131" s="974" t="str">
        <f t="shared" si="26"/>
        <v/>
      </c>
      <c r="D131" s="975" t="str">
        <f t="shared" si="14"/>
        <v/>
      </c>
      <c r="E131" s="976" t="str">
        <f t="shared" si="15"/>
        <v/>
      </c>
      <c r="F131" s="977" t="str">
        <f t="shared" si="16"/>
        <v/>
      </c>
      <c r="G131" s="964" t="str">
        <f>IF(H131="","",COUNTIF(H18:H131,"&lt;&gt;"))</f>
        <v/>
      </c>
      <c r="H131" s="965" t="str" cm="1">
        <f t="array" ref="H131">IF(L131="","",IF(LEN(L131)&lt;=MAX(10,G13),L131,IFERROR(LEFT(L131,LOOKUP(2,1/(MID(L131,ROW(1:500),1)=" ")/(ROW(1:500)&lt;=MAX(10,G13)),ROW(1:500))-1),LEFT(L131,MAX(10,G13)))))</f>
        <v/>
      </c>
      <c r="I131" s="964" t="str">
        <f t="shared" si="17"/>
        <v/>
      </c>
      <c r="J131" s="964" t="str">
        <f t="shared" si="18"/>
        <v/>
      </c>
      <c r="K131" s="964" t="str">
        <f>IF(M130&lt;&gt;"",K130,IF(K130&lt;MAX(A18:A317),K130+1,""))</f>
        <v/>
      </c>
      <c r="L131" s="965" t="str">
        <f>IF(K131="","",IF(M130&lt;&gt;"",M130,INDEX(E18:E317,MATCH(K131,A18:A317,0))))</f>
        <v/>
      </c>
      <c r="M131" s="965" t="str">
        <f t="shared" si="19"/>
        <v/>
      </c>
      <c r="N131" s="965" t="str">
        <f t="shared" si="20"/>
        <v/>
      </c>
      <c r="O131" s="964" t="str">
        <f t="shared" si="21"/>
        <v/>
      </c>
      <c r="P131" s="964" t="str">
        <f t="shared" si="22"/>
        <v/>
      </c>
      <c r="Q131" s="965" t="str">
        <f t="shared" si="23"/>
        <v/>
      </c>
      <c r="R131" s="964" t="str">
        <f>IF(N131="","",IF(COUNTIF(AP18:AP300,TRIM(Q131))&gt;0,"EXCLUSION EXACTE",""))</f>
        <v/>
      </c>
      <c r="S131" s="964" t="str" cm="1">
        <f t="array" ref="S131">IF(N131="","",IF(SUMPRODUCT(--(AP18:AP300&lt;&gt;""),--ISNUMBER(SEARCH(" "&amp;AP18:AP300&amp;" ",Q131)))&gt;0,"BLOQUE MOLLUSQUES",""))</f>
        <v/>
      </c>
      <c r="T131" s="964" t="str" cm="1">
        <f t="array" ref="T131">IF(N131="","",IF(SUMPRODUCT(--(AT18:AT300&lt;&gt;""),--ISNUMBER(SEARCH(" "&amp;AT18:AT300&amp;" ",Q131)))&gt;0,"FORCE MOLLUSQUES",""))</f>
        <v/>
      </c>
      <c r="U131" s="965" t="str">
        <f t="shared" si="24"/>
        <v/>
      </c>
      <c r="V131" s="965" t="str">
        <f t="shared" si="27"/>
        <v/>
      </c>
      <c r="W131" s="964" t="str">
        <f t="shared" si="25"/>
        <v/>
      </c>
      <c r="X131" s="964" t="str" cm="1">
        <f t="array" ref="X131">IF(N131="","",IF(R131&lt;&gt;"","",IF(SUMPRODUCT(--(AN18:AN1500=X17),--(AM18:AM1500&lt;&gt;""),--ISNUMBER(SEARCH(" "&amp;AM18:AM1500&amp;" ",Q131)))&gt;0,X17,"")))</f>
        <v/>
      </c>
      <c r="Y131" s="964" t="str" cm="1">
        <f t="array" ref="Y131">IF(N131="","",IF(R131&lt;&gt;"","",IF(SUMPRODUCT(--(AN18:AN1500=Y17),--(AM18:AM1500&lt;&gt;""),--ISNUMBER(SEARCH(" "&amp;AM18:AM1500&amp;" ",Q131)))&gt;0,Y17,"")))</f>
        <v/>
      </c>
      <c r="Z131" s="964" t="str" cm="1">
        <f t="array" ref="Z131">IF(N131="","",IF(R131&lt;&gt;"","",IF(SUMPRODUCT(--(AN18:AN1500=Z17),--(AM18:AM1500&lt;&gt;""),--ISNUMBER(SEARCH(" "&amp;AM18:AM1500&amp;" ",Q131)))&gt;0,Z17,"")))</f>
        <v/>
      </c>
      <c r="AA131" s="964" t="str" cm="1">
        <f t="array" ref="AA131">IF(N131="","",IF(R131&lt;&gt;"","",IF(SUMPRODUCT(--(AN18:AN1500=AA17),--(AM18:AM1500&lt;&gt;""),--ISNUMBER(SEARCH(" "&amp;AM18:AM1500&amp;" ",Q131)))&gt;0,AA17,"")))</f>
        <v/>
      </c>
      <c r="AB131" s="964" t="str" cm="1">
        <f t="array" ref="AB131">IF(N131="","",IF(R131&lt;&gt;"","",IF(SUMPRODUCT(--(AN18:AN1500=AB17),--(AM18:AM1500&lt;&gt;""),--ISNUMBER(SEARCH(" "&amp;AM18:AM1500&amp;" ",Q131)))&gt;0,AB17,"")))</f>
        <v/>
      </c>
      <c r="AC131" s="964" t="str" cm="1">
        <f t="array" ref="AC131">IF(N131="","",IF(R131&lt;&gt;"","",IF(SUMPRODUCT(--(AN18:AN1500=AC17),--(AM18:AM1500&lt;&gt;""),--ISNUMBER(SEARCH(" "&amp;AM18:AM1500&amp;" ",Q131)))&gt;0,AC17,"")))</f>
        <v/>
      </c>
      <c r="AD131" s="964" t="str" cm="1">
        <f t="array" ref="AD131">IF(N131="","",IF(R131&lt;&gt;"","",IF(SUMPRODUCT(--(AN18:AN1500=AD17),--(AM18:AM1500&lt;&gt;""),--ISNUMBER(SEARCH(" "&amp;AM18:AM1500&amp;" ",Q131)))&gt;0,AD17,"")))</f>
        <v/>
      </c>
      <c r="AE131" s="964" t="str" cm="1">
        <f t="array" ref="AE131">IF(N131="","",IF(R131&lt;&gt;"","",IF(SUMPRODUCT(--(AN18:AN1500=AE17),--(AM18:AM1500&lt;&gt;""),--ISNUMBER(SEARCH(" "&amp;AM18:AM1500&amp;" ",Q131)))&gt;0,AE17,"")))</f>
        <v/>
      </c>
      <c r="AF131" s="964" t="str" cm="1">
        <f t="array" ref="AF131">IF(N131="","",IF(R131&lt;&gt;"","",IF(SUMPRODUCT(--(AN18:AN1500=AF17),--(AM18:AM1500&lt;&gt;""),--ISNUMBER(SEARCH(" "&amp;AM18:AM1500&amp;" ",Q131)))&gt;0,AF17,"")))</f>
        <v/>
      </c>
      <c r="AG131" s="964" t="str" cm="1">
        <f t="array" ref="AG131">IF(N131="","",IF(R131&lt;&gt;"","",IF(SUMPRODUCT(--(AN18:AN1500=AG17),--(AM18:AM1500&lt;&gt;""),--ISNUMBER(SEARCH(" "&amp;AM18:AM1500&amp;" ",Q131)))&gt;0,AG17,"")))</f>
        <v/>
      </c>
      <c r="AH131" s="964" t="str" cm="1">
        <f t="array" ref="AH131">IF(N131="","",IF(R131&lt;&gt;"","",IF(SUMPRODUCT(--(AN18:AN1500=AH17),--(AM18:AM1500&lt;&gt;""),--ISNUMBER(SEARCH(" "&amp;AM18:AM1500&amp;" ",Q131)))&gt;0,AH17,"")))</f>
        <v/>
      </c>
      <c r="AI131" s="964" t="str" cm="1">
        <f t="array" ref="AI131">IF(N131="","",IF(R131&lt;&gt;"","",IF(SUMPRODUCT(--(AN18:AN1500=AI17),--(AM18:AM1500&lt;&gt;""),--ISNUMBER(SEARCH(" "&amp;AM18:AM1500&amp;" ",Q131)))&gt;0,AI17,"")))</f>
        <v/>
      </c>
      <c r="AJ131" s="964" t="str" cm="1">
        <f t="array" ref="AJ131">IF(N131="","",IF(R131&lt;&gt;"","",IF(SUMPRODUCT(--(AN18:AN1500=AJ17),--(AM18:AM1500&lt;&gt;""),--ISNUMBER(SEARCH(" "&amp;AM18:AM1500&amp;" ",Q131)))&gt;0,AJ17,"")))</f>
        <v/>
      </c>
      <c r="AK131" s="964" t="str" cm="1">
        <f t="array" ref="AK131">IF(N131="","",IF(T131&lt;&gt;"",AK17,IF(S131&lt;&gt;"","",IF(R131&lt;&gt;"","",IF(SUMPRODUCT(--(AN18:AN1500=AK17),--(AM18:AM1500&lt;&gt;""),--ISNUMBER(SEARCH(" "&amp;AM18:AM1500&amp;" ",Q131)))&gt;0,AK17,"")))))</f>
        <v/>
      </c>
      <c r="AM131" s="964" t="s">
        <v>548</v>
      </c>
      <c r="AN131" s="964" t="s">
        <v>1968</v>
      </c>
      <c r="AP131" s="964"/>
      <c r="AQ131" s="964"/>
      <c r="AR131" s="964"/>
      <c r="AT131" s="964"/>
      <c r="AU131" s="964"/>
      <c r="AV131" s="964"/>
      <c r="BN131" s="49">
        <v>1</v>
      </c>
    </row>
    <row r="132" spans="1:66" ht="35.1" customHeight="1">
      <c r="A132" s="957" t="str">
        <f>IF(B132="","",COUNTIF(B18:B132,"&lt;&gt;"))</f>
        <v/>
      </c>
      <c r="B132" s="958"/>
      <c r="C132" s="974" t="str">
        <f t="shared" si="26"/>
        <v/>
      </c>
      <c r="D132" s="975" t="str">
        <f t="shared" si="14"/>
        <v/>
      </c>
      <c r="E132" s="961" t="str">
        <f t="shared" si="15"/>
        <v/>
      </c>
      <c r="F132" s="962" t="str">
        <f t="shared" si="16"/>
        <v/>
      </c>
      <c r="G132" s="963" t="str">
        <f>IF(H132="","",COUNTIF(H18:H132,"&lt;&gt;"))</f>
        <v/>
      </c>
      <c r="H132" s="958" t="str" cm="1">
        <f t="array" ref="H132">IF(L132="","",IF(LEN(L132)&lt;=MAX(10,G13),L132,IFERROR(LEFT(L132,LOOKUP(2,1/(MID(L132,ROW(1:500),1)=" ")/(ROW(1:500)&lt;=MAX(10,G13)),ROW(1:500))-1),LEFT(L132,MAX(10,G13)))))</f>
        <v/>
      </c>
      <c r="I132" s="963" t="str">
        <f t="shared" si="17"/>
        <v/>
      </c>
      <c r="J132" s="963" t="str">
        <f t="shared" si="18"/>
        <v/>
      </c>
      <c r="K132" s="964" t="str">
        <f>IF(M131&lt;&gt;"",K131,IF(K131&lt;MAX(A18:A317),K131+1,""))</f>
        <v/>
      </c>
      <c r="L132" s="965" t="str">
        <f>IF(K132="","",IF(M131&lt;&gt;"",M131,INDEX(E18:E317,MATCH(K132,A18:A317,0))))</f>
        <v/>
      </c>
      <c r="M132" s="965" t="str">
        <f t="shared" si="19"/>
        <v/>
      </c>
      <c r="N132" s="966" t="str">
        <f t="shared" si="20"/>
        <v/>
      </c>
      <c r="O132" s="967" t="str">
        <f t="shared" si="21"/>
        <v/>
      </c>
      <c r="P132" s="967" t="str">
        <f t="shared" si="22"/>
        <v/>
      </c>
      <c r="Q132" s="966" t="str">
        <f t="shared" si="23"/>
        <v/>
      </c>
      <c r="R132" s="967" t="str">
        <f>IF(N132="","",IF(COUNTIF(AP18:AP300,TRIM(Q132))&gt;0,"EXCLUSION EXACTE",""))</f>
        <v/>
      </c>
      <c r="S132" s="967" t="str" cm="1">
        <f t="array" ref="S132">IF(N132="","",IF(SUMPRODUCT(--(AP18:AP300&lt;&gt;""),--ISNUMBER(SEARCH(" "&amp;AP18:AP300&amp;" ",Q132)))&gt;0,"BLOQUE MOLLUSQUES",""))</f>
        <v/>
      </c>
      <c r="T132" s="967" t="str" cm="1">
        <f t="array" ref="T132">IF(N132="","",IF(SUMPRODUCT(--(AT18:AT300&lt;&gt;""),--ISNUMBER(SEARCH(" "&amp;AT18:AT300&amp;" ",Q132)))&gt;0,"FORCE MOLLUSQUES",""))</f>
        <v/>
      </c>
      <c r="U132" s="966" t="str">
        <f t="shared" si="24"/>
        <v/>
      </c>
      <c r="V132" s="966" t="str">
        <f t="shared" si="27"/>
        <v/>
      </c>
      <c r="W132" s="967" t="str">
        <f t="shared" si="25"/>
        <v/>
      </c>
      <c r="X132" s="967" t="str" cm="1">
        <f t="array" ref="X132">IF(N132="","",IF(R132&lt;&gt;"","",IF(SUMPRODUCT(--(AN18:AN1500=X17),--(AM18:AM1500&lt;&gt;""),--ISNUMBER(SEARCH(" "&amp;AM18:AM1500&amp;" ",Q132)))&gt;0,X17,"")))</f>
        <v/>
      </c>
      <c r="Y132" s="967" t="str" cm="1">
        <f t="array" ref="Y132">IF(N132="","",IF(R132&lt;&gt;"","",IF(SUMPRODUCT(--(AN18:AN1500=Y17),--(AM18:AM1500&lt;&gt;""),--ISNUMBER(SEARCH(" "&amp;AM18:AM1500&amp;" ",Q132)))&gt;0,Y17,"")))</f>
        <v/>
      </c>
      <c r="Z132" s="967" t="str" cm="1">
        <f t="array" ref="Z132">IF(N132="","",IF(R132&lt;&gt;"","",IF(SUMPRODUCT(--(AN18:AN1500=Z17),--(AM18:AM1500&lt;&gt;""),--ISNUMBER(SEARCH(" "&amp;AM18:AM1500&amp;" ",Q132)))&gt;0,Z17,"")))</f>
        <v/>
      </c>
      <c r="AA132" s="967" t="str" cm="1">
        <f t="array" ref="AA132">IF(N132="","",IF(R132&lt;&gt;"","",IF(SUMPRODUCT(--(AN18:AN1500=AA17),--(AM18:AM1500&lt;&gt;""),--ISNUMBER(SEARCH(" "&amp;AM18:AM1500&amp;" ",Q132)))&gt;0,AA17,"")))</f>
        <v/>
      </c>
      <c r="AB132" s="967" t="str" cm="1">
        <f t="array" ref="AB132">IF(N132="","",IF(R132&lt;&gt;"","",IF(SUMPRODUCT(--(AN18:AN1500=AB17),--(AM18:AM1500&lt;&gt;""),--ISNUMBER(SEARCH(" "&amp;AM18:AM1500&amp;" ",Q132)))&gt;0,AB17,"")))</f>
        <v/>
      </c>
      <c r="AC132" s="967" t="str" cm="1">
        <f t="array" ref="AC132">IF(N132="","",IF(R132&lt;&gt;"","",IF(SUMPRODUCT(--(AN18:AN1500=AC17),--(AM18:AM1500&lt;&gt;""),--ISNUMBER(SEARCH(" "&amp;AM18:AM1500&amp;" ",Q132)))&gt;0,AC17,"")))</f>
        <v/>
      </c>
      <c r="AD132" s="967" t="str" cm="1">
        <f t="array" ref="AD132">IF(N132="","",IF(R132&lt;&gt;"","",IF(SUMPRODUCT(--(AN18:AN1500=AD17),--(AM18:AM1500&lt;&gt;""),--ISNUMBER(SEARCH(" "&amp;AM18:AM1500&amp;" ",Q132)))&gt;0,AD17,"")))</f>
        <v/>
      </c>
      <c r="AE132" s="967" t="str" cm="1">
        <f t="array" ref="AE132">IF(N132="","",IF(R132&lt;&gt;"","",IF(SUMPRODUCT(--(AN18:AN1500=AE17),--(AM18:AM1500&lt;&gt;""),--ISNUMBER(SEARCH(" "&amp;AM18:AM1500&amp;" ",Q132)))&gt;0,AE17,"")))</f>
        <v/>
      </c>
      <c r="AF132" s="967" t="str" cm="1">
        <f t="array" ref="AF132">IF(N132="","",IF(R132&lt;&gt;"","",IF(SUMPRODUCT(--(AN18:AN1500=AF17),--(AM18:AM1500&lt;&gt;""),--ISNUMBER(SEARCH(" "&amp;AM18:AM1500&amp;" ",Q132)))&gt;0,AF17,"")))</f>
        <v/>
      </c>
      <c r="AG132" s="967" t="str" cm="1">
        <f t="array" ref="AG132">IF(N132="","",IF(R132&lt;&gt;"","",IF(SUMPRODUCT(--(AN18:AN1500=AG17),--(AM18:AM1500&lt;&gt;""),--ISNUMBER(SEARCH(" "&amp;AM18:AM1500&amp;" ",Q132)))&gt;0,AG17,"")))</f>
        <v/>
      </c>
      <c r="AH132" s="967" t="str" cm="1">
        <f t="array" ref="AH132">IF(N132="","",IF(R132&lt;&gt;"","",IF(SUMPRODUCT(--(AN18:AN1500=AH17),--(AM18:AM1500&lt;&gt;""),--ISNUMBER(SEARCH(" "&amp;AM18:AM1500&amp;" ",Q132)))&gt;0,AH17,"")))</f>
        <v/>
      </c>
      <c r="AI132" s="967" t="str" cm="1">
        <f t="array" ref="AI132">IF(N132="","",IF(R132&lt;&gt;"","",IF(SUMPRODUCT(--(AN18:AN1500=AI17),--(AM18:AM1500&lt;&gt;""),--ISNUMBER(SEARCH(" "&amp;AM18:AM1500&amp;" ",Q132)))&gt;0,AI17,"")))</f>
        <v/>
      </c>
      <c r="AJ132" s="967" t="str" cm="1">
        <f t="array" ref="AJ132">IF(N132="","",IF(R132&lt;&gt;"","",IF(SUMPRODUCT(--(AN18:AN1500=AJ17),--(AM18:AM1500&lt;&gt;""),--ISNUMBER(SEARCH(" "&amp;AM18:AM1500&amp;" ",Q132)))&gt;0,AJ17,"")))</f>
        <v/>
      </c>
      <c r="AK132" s="967" t="str" cm="1">
        <f t="array" ref="AK132">IF(N132="","",IF(T132&lt;&gt;"",AK17,IF(S132&lt;&gt;"","",IF(R132&lt;&gt;"","",IF(SUMPRODUCT(--(AN18:AN1500=AK17),--(AM18:AM1500&lt;&gt;""),--ISNUMBER(SEARCH(" "&amp;AM18:AM1500&amp;" ",Q132)))&gt;0,AK17,"")))))</f>
        <v/>
      </c>
      <c r="AM132" s="968" t="s">
        <v>196</v>
      </c>
      <c r="AN132" s="968" t="s">
        <v>1962</v>
      </c>
      <c r="AP132" s="964"/>
      <c r="AQ132" s="964"/>
      <c r="AR132" s="964"/>
      <c r="AT132" s="964"/>
      <c r="AU132" s="964"/>
      <c r="AV132" s="964"/>
      <c r="BN132" s="49">
        <v>1</v>
      </c>
    </row>
    <row r="133" spans="1:66" ht="35.1" customHeight="1">
      <c r="A133" s="973" t="str">
        <f>IF(B133="","",COUNTIF(B18:B133,"&lt;&gt;"))</f>
        <v/>
      </c>
      <c r="B133" s="965"/>
      <c r="C133" s="974" t="str">
        <f t="shared" si="26"/>
        <v/>
      </c>
      <c r="D133" s="975" t="str">
        <f t="shared" si="14"/>
        <v/>
      </c>
      <c r="E133" s="976" t="str">
        <f t="shared" si="15"/>
        <v/>
      </c>
      <c r="F133" s="977" t="str">
        <f t="shared" si="16"/>
        <v/>
      </c>
      <c r="G133" s="964" t="str">
        <f>IF(H133="","",COUNTIF(H18:H133,"&lt;&gt;"))</f>
        <v/>
      </c>
      <c r="H133" s="965" t="str" cm="1">
        <f t="array" ref="H133">IF(L133="","",IF(LEN(L133)&lt;=MAX(10,G13),L133,IFERROR(LEFT(L133,LOOKUP(2,1/(MID(L133,ROW(1:500),1)=" ")/(ROW(1:500)&lt;=MAX(10,G13)),ROW(1:500))-1),LEFT(L133,MAX(10,G13)))))</f>
        <v/>
      </c>
      <c r="I133" s="964" t="str">
        <f t="shared" si="17"/>
        <v/>
      </c>
      <c r="J133" s="964" t="str">
        <f t="shared" si="18"/>
        <v/>
      </c>
      <c r="K133" s="964" t="str">
        <f>IF(M132&lt;&gt;"",K132,IF(K132&lt;MAX(A18:A317),K132+1,""))</f>
        <v/>
      </c>
      <c r="L133" s="965" t="str">
        <f>IF(K133="","",IF(M132&lt;&gt;"",M132,INDEX(E18:E317,MATCH(K133,A18:A317,0))))</f>
        <v/>
      </c>
      <c r="M133" s="965" t="str">
        <f t="shared" si="19"/>
        <v/>
      </c>
      <c r="N133" s="965" t="str">
        <f t="shared" si="20"/>
        <v/>
      </c>
      <c r="O133" s="964" t="str">
        <f t="shared" si="21"/>
        <v/>
      </c>
      <c r="P133" s="964" t="str">
        <f t="shared" si="22"/>
        <v/>
      </c>
      <c r="Q133" s="965" t="str">
        <f t="shared" si="23"/>
        <v/>
      </c>
      <c r="R133" s="964" t="str">
        <f>IF(N133="","",IF(COUNTIF(AP18:AP300,TRIM(Q133))&gt;0,"EXCLUSION EXACTE",""))</f>
        <v/>
      </c>
      <c r="S133" s="964" t="str" cm="1">
        <f t="array" ref="S133">IF(N133="","",IF(SUMPRODUCT(--(AP18:AP300&lt;&gt;""),--ISNUMBER(SEARCH(" "&amp;AP18:AP300&amp;" ",Q133)))&gt;0,"BLOQUE MOLLUSQUES",""))</f>
        <v/>
      </c>
      <c r="T133" s="964" t="str" cm="1">
        <f t="array" ref="T133">IF(N133="","",IF(SUMPRODUCT(--(AT18:AT300&lt;&gt;""),--ISNUMBER(SEARCH(" "&amp;AT18:AT300&amp;" ",Q133)))&gt;0,"FORCE MOLLUSQUES",""))</f>
        <v/>
      </c>
      <c r="U133" s="965" t="str">
        <f t="shared" si="24"/>
        <v/>
      </c>
      <c r="V133" s="965" t="str">
        <f t="shared" si="27"/>
        <v/>
      </c>
      <c r="W133" s="964" t="str">
        <f t="shared" si="25"/>
        <v/>
      </c>
      <c r="X133" s="964" t="str" cm="1">
        <f t="array" ref="X133">IF(N133="","",IF(R133&lt;&gt;"","",IF(SUMPRODUCT(--(AN18:AN1500=X17),--(AM18:AM1500&lt;&gt;""),--ISNUMBER(SEARCH(" "&amp;AM18:AM1500&amp;" ",Q133)))&gt;0,X17,"")))</f>
        <v/>
      </c>
      <c r="Y133" s="964" t="str" cm="1">
        <f t="array" ref="Y133">IF(N133="","",IF(R133&lt;&gt;"","",IF(SUMPRODUCT(--(AN18:AN1500=Y17),--(AM18:AM1500&lt;&gt;""),--ISNUMBER(SEARCH(" "&amp;AM18:AM1500&amp;" ",Q133)))&gt;0,Y17,"")))</f>
        <v/>
      </c>
      <c r="Z133" s="964" t="str" cm="1">
        <f t="array" ref="Z133">IF(N133="","",IF(R133&lt;&gt;"","",IF(SUMPRODUCT(--(AN18:AN1500=Z17),--(AM18:AM1500&lt;&gt;""),--ISNUMBER(SEARCH(" "&amp;AM18:AM1500&amp;" ",Q133)))&gt;0,Z17,"")))</f>
        <v/>
      </c>
      <c r="AA133" s="964" t="str" cm="1">
        <f t="array" ref="AA133">IF(N133="","",IF(R133&lt;&gt;"","",IF(SUMPRODUCT(--(AN18:AN1500=AA17),--(AM18:AM1500&lt;&gt;""),--ISNUMBER(SEARCH(" "&amp;AM18:AM1500&amp;" ",Q133)))&gt;0,AA17,"")))</f>
        <v/>
      </c>
      <c r="AB133" s="964" t="str" cm="1">
        <f t="array" ref="AB133">IF(N133="","",IF(R133&lt;&gt;"","",IF(SUMPRODUCT(--(AN18:AN1500=AB17),--(AM18:AM1500&lt;&gt;""),--ISNUMBER(SEARCH(" "&amp;AM18:AM1500&amp;" ",Q133)))&gt;0,AB17,"")))</f>
        <v/>
      </c>
      <c r="AC133" s="964" t="str" cm="1">
        <f t="array" ref="AC133">IF(N133="","",IF(R133&lt;&gt;"","",IF(SUMPRODUCT(--(AN18:AN1500=AC17),--(AM18:AM1500&lt;&gt;""),--ISNUMBER(SEARCH(" "&amp;AM18:AM1500&amp;" ",Q133)))&gt;0,AC17,"")))</f>
        <v/>
      </c>
      <c r="AD133" s="964" t="str" cm="1">
        <f t="array" ref="AD133">IF(N133="","",IF(R133&lt;&gt;"","",IF(SUMPRODUCT(--(AN18:AN1500=AD17),--(AM18:AM1500&lt;&gt;""),--ISNUMBER(SEARCH(" "&amp;AM18:AM1500&amp;" ",Q133)))&gt;0,AD17,"")))</f>
        <v/>
      </c>
      <c r="AE133" s="964" t="str" cm="1">
        <f t="array" ref="AE133">IF(N133="","",IF(R133&lt;&gt;"","",IF(SUMPRODUCT(--(AN18:AN1500=AE17),--(AM18:AM1500&lt;&gt;""),--ISNUMBER(SEARCH(" "&amp;AM18:AM1500&amp;" ",Q133)))&gt;0,AE17,"")))</f>
        <v/>
      </c>
      <c r="AF133" s="964" t="str" cm="1">
        <f t="array" ref="AF133">IF(N133="","",IF(R133&lt;&gt;"","",IF(SUMPRODUCT(--(AN18:AN1500=AF17),--(AM18:AM1500&lt;&gt;""),--ISNUMBER(SEARCH(" "&amp;AM18:AM1500&amp;" ",Q133)))&gt;0,AF17,"")))</f>
        <v/>
      </c>
      <c r="AG133" s="964" t="str" cm="1">
        <f t="array" ref="AG133">IF(N133="","",IF(R133&lt;&gt;"","",IF(SUMPRODUCT(--(AN18:AN1500=AG17),--(AM18:AM1500&lt;&gt;""),--ISNUMBER(SEARCH(" "&amp;AM18:AM1500&amp;" ",Q133)))&gt;0,AG17,"")))</f>
        <v/>
      </c>
      <c r="AH133" s="964" t="str" cm="1">
        <f t="array" ref="AH133">IF(N133="","",IF(R133&lt;&gt;"","",IF(SUMPRODUCT(--(AN18:AN1500=AH17),--(AM18:AM1500&lt;&gt;""),--ISNUMBER(SEARCH(" "&amp;AM18:AM1500&amp;" ",Q133)))&gt;0,AH17,"")))</f>
        <v/>
      </c>
      <c r="AI133" s="964" t="str" cm="1">
        <f t="array" ref="AI133">IF(N133="","",IF(R133&lt;&gt;"","",IF(SUMPRODUCT(--(AN18:AN1500=AI17),--(AM18:AM1500&lt;&gt;""),--ISNUMBER(SEARCH(" "&amp;AM18:AM1500&amp;" ",Q133)))&gt;0,AI17,"")))</f>
        <v/>
      </c>
      <c r="AJ133" s="964" t="str" cm="1">
        <f t="array" ref="AJ133">IF(N133="","",IF(R133&lt;&gt;"","",IF(SUMPRODUCT(--(AN18:AN1500=AJ17),--(AM18:AM1500&lt;&gt;""),--ISNUMBER(SEARCH(" "&amp;AM18:AM1500&amp;" ",Q133)))&gt;0,AJ17,"")))</f>
        <v/>
      </c>
      <c r="AK133" s="964" t="str" cm="1">
        <f t="array" ref="AK133">IF(N133="","",IF(T133&lt;&gt;"",AK17,IF(S133&lt;&gt;"","",IF(R133&lt;&gt;"","",IF(SUMPRODUCT(--(AN18:AN1500=AK17),--(AM18:AM1500&lt;&gt;""),--ISNUMBER(SEARCH(" "&amp;AM18:AM1500&amp;" ",Q133)))&gt;0,AK17,"")))))</f>
        <v/>
      </c>
      <c r="AM133" s="964" t="s">
        <v>2173</v>
      </c>
      <c r="AN133" s="964" t="s">
        <v>1962</v>
      </c>
      <c r="AP133" s="964"/>
      <c r="AQ133" s="964"/>
      <c r="AR133" s="964"/>
      <c r="AT133" s="964"/>
      <c r="AU133" s="964"/>
      <c r="AV133" s="964"/>
      <c r="BN133" s="49">
        <v>1</v>
      </c>
    </row>
    <row r="134" spans="1:66" ht="35.1" customHeight="1">
      <c r="A134" s="957" t="str">
        <f>IF(B134="","",COUNTIF(B18:B134,"&lt;&gt;"))</f>
        <v/>
      </c>
      <c r="B134" s="958"/>
      <c r="C134" s="974" t="str">
        <f t="shared" si="26"/>
        <v/>
      </c>
      <c r="D134" s="975" t="str">
        <f t="shared" si="14"/>
        <v/>
      </c>
      <c r="E134" s="961" t="str">
        <f t="shared" si="15"/>
        <v/>
      </c>
      <c r="F134" s="962" t="str">
        <f t="shared" si="16"/>
        <v/>
      </c>
      <c r="G134" s="963" t="str">
        <f>IF(H134="","",COUNTIF(H18:H134,"&lt;&gt;"))</f>
        <v/>
      </c>
      <c r="H134" s="958" t="str" cm="1">
        <f t="array" ref="H134">IF(L134="","",IF(LEN(L134)&lt;=MAX(10,G13),L134,IFERROR(LEFT(L134,LOOKUP(2,1/(MID(L134,ROW(1:500),1)=" ")/(ROW(1:500)&lt;=MAX(10,G13)),ROW(1:500))-1),LEFT(L134,MAX(10,G13)))))</f>
        <v/>
      </c>
      <c r="I134" s="963" t="str">
        <f t="shared" si="17"/>
        <v/>
      </c>
      <c r="J134" s="963" t="str">
        <f t="shared" si="18"/>
        <v/>
      </c>
      <c r="K134" s="964" t="str">
        <f>IF(M133&lt;&gt;"",K133,IF(K133&lt;MAX(A18:A317),K133+1,""))</f>
        <v/>
      </c>
      <c r="L134" s="965" t="str">
        <f>IF(K134="","",IF(M133&lt;&gt;"",M133,INDEX(E18:E317,MATCH(K134,A18:A317,0))))</f>
        <v/>
      </c>
      <c r="M134" s="965" t="str">
        <f t="shared" si="19"/>
        <v/>
      </c>
      <c r="N134" s="966" t="str">
        <f t="shared" si="20"/>
        <v/>
      </c>
      <c r="O134" s="967" t="str">
        <f t="shared" si="21"/>
        <v/>
      </c>
      <c r="P134" s="967" t="str">
        <f t="shared" si="22"/>
        <v/>
      </c>
      <c r="Q134" s="966" t="str">
        <f t="shared" si="23"/>
        <v/>
      </c>
      <c r="R134" s="967" t="str">
        <f>IF(N134="","",IF(COUNTIF(AP18:AP300,TRIM(Q134))&gt;0,"EXCLUSION EXACTE",""))</f>
        <v/>
      </c>
      <c r="S134" s="967" t="str" cm="1">
        <f t="array" ref="S134">IF(N134="","",IF(SUMPRODUCT(--(AP18:AP300&lt;&gt;""),--ISNUMBER(SEARCH(" "&amp;AP18:AP300&amp;" ",Q134)))&gt;0,"BLOQUE MOLLUSQUES",""))</f>
        <v/>
      </c>
      <c r="T134" s="967" t="str" cm="1">
        <f t="array" ref="T134">IF(N134="","",IF(SUMPRODUCT(--(AT18:AT300&lt;&gt;""),--ISNUMBER(SEARCH(" "&amp;AT18:AT300&amp;" ",Q134)))&gt;0,"FORCE MOLLUSQUES",""))</f>
        <v/>
      </c>
      <c r="U134" s="966" t="str">
        <f t="shared" si="24"/>
        <v/>
      </c>
      <c r="V134" s="966" t="str">
        <f t="shared" si="27"/>
        <v/>
      </c>
      <c r="W134" s="967" t="str">
        <f t="shared" si="25"/>
        <v/>
      </c>
      <c r="X134" s="967" t="str" cm="1">
        <f t="array" ref="X134">IF(N134="","",IF(R134&lt;&gt;"","",IF(SUMPRODUCT(--(AN18:AN1500=X17),--(AM18:AM1500&lt;&gt;""),--ISNUMBER(SEARCH(" "&amp;AM18:AM1500&amp;" ",Q134)))&gt;0,X17,"")))</f>
        <v/>
      </c>
      <c r="Y134" s="967" t="str" cm="1">
        <f t="array" ref="Y134">IF(N134="","",IF(R134&lt;&gt;"","",IF(SUMPRODUCT(--(AN18:AN1500=Y17),--(AM18:AM1500&lt;&gt;""),--ISNUMBER(SEARCH(" "&amp;AM18:AM1500&amp;" ",Q134)))&gt;0,Y17,"")))</f>
        <v/>
      </c>
      <c r="Z134" s="967" t="str" cm="1">
        <f t="array" ref="Z134">IF(N134="","",IF(R134&lt;&gt;"","",IF(SUMPRODUCT(--(AN18:AN1500=Z17),--(AM18:AM1500&lt;&gt;""),--ISNUMBER(SEARCH(" "&amp;AM18:AM1500&amp;" ",Q134)))&gt;0,Z17,"")))</f>
        <v/>
      </c>
      <c r="AA134" s="967" t="str" cm="1">
        <f t="array" ref="AA134">IF(N134="","",IF(R134&lt;&gt;"","",IF(SUMPRODUCT(--(AN18:AN1500=AA17),--(AM18:AM1500&lt;&gt;""),--ISNUMBER(SEARCH(" "&amp;AM18:AM1500&amp;" ",Q134)))&gt;0,AA17,"")))</f>
        <v/>
      </c>
      <c r="AB134" s="967" t="str" cm="1">
        <f t="array" ref="AB134">IF(N134="","",IF(R134&lt;&gt;"","",IF(SUMPRODUCT(--(AN18:AN1500=AB17),--(AM18:AM1500&lt;&gt;""),--ISNUMBER(SEARCH(" "&amp;AM18:AM1500&amp;" ",Q134)))&gt;0,AB17,"")))</f>
        <v/>
      </c>
      <c r="AC134" s="967" t="str" cm="1">
        <f t="array" ref="AC134">IF(N134="","",IF(R134&lt;&gt;"","",IF(SUMPRODUCT(--(AN18:AN1500=AC17),--(AM18:AM1500&lt;&gt;""),--ISNUMBER(SEARCH(" "&amp;AM18:AM1500&amp;" ",Q134)))&gt;0,AC17,"")))</f>
        <v/>
      </c>
      <c r="AD134" s="967" t="str" cm="1">
        <f t="array" ref="AD134">IF(N134="","",IF(R134&lt;&gt;"","",IF(SUMPRODUCT(--(AN18:AN1500=AD17),--(AM18:AM1500&lt;&gt;""),--ISNUMBER(SEARCH(" "&amp;AM18:AM1500&amp;" ",Q134)))&gt;0,AD17,"")))</f>
        <v/>
      </c>
      <c r="AE134" s="967" t="str" cm="1">
        <f t="array" ref="AE134">IF(N134="","",IF(R134&lt;&gt;"","",IF(SUMPRODUCT(--(AN18:AN1500=AE17),--(AM18:AM1500&lt;&gt;""),--ISNUMBER(SEARCH(" "&amp;AM18:AM1500&amp;" ",Q134)))&gt;0,AE17,"")))</f>
        <v/>
      </c>
      <c r="AF134" s="967" t="str" cm="1">
        <f t="array" ref="AF134">IF(N134="","",IF(R134&lt;&gt;"","",IF(SUMPRODUCT(--(AN18:AN1500=AF17),--(AM18:AM1500&lt;&gt;""),--ISNUMBER(SEARCH(" "&amp;AM18:AM1500&amp;" ",Q134)))&gt;0,AF17,"")))</f>
        <v/>
      </c>
      <c r="AG134" s="967" t="str" cm="1">
        <f t="array" ref="AG134">IF(N134="","",IF(R134&lt;&gt;"","",IF(SUMPRODUCT(--(AN18:AN1500=AG17),--(AM18:AM1500&lt;&gt;""),--ISNUMBER(SEARCH(" "&amp;AM18:AM1500&amp;" ",Q134)))&gt;0,AG17,"")))</f>
        <v/>
      </c>
      <c r="AH134" s="967" t="str" cm="1">
        <f t="array" ref="AH134">IF(N134="","",IF(R134&lt;&gt;"","",IF(SUMPRODUCT(--(AN18:AN1500=AH17),--(AM18:AM1500&lt;&gt;""),--ISNUMBER(SEARCH(" "&amp;AM18:AM1500&amp;" ",Q134)))&gt;0,AH17,"")))</f>
        <v/>
      </c>
      <c r="AI134" s="967" t="str" cm="1">
        <f t="array" ref="AI134">IF(N134="","",IF(R134&lt;&gt;"","",IF(SUMPRODUCT(--(AN18:AN1500=AI17),--(AM18:AM1500&lt;&gt;""),--ISNUMBER(SEARCH(" "&amp;AM18:AM1500&amp;" ",Q134)))&gt;0,AI17,"")))</f>
        <v/>
      </c>
      <c r="AJ134" s="967" t="str" cm="1">
        <f t="array" ref="AJ134">IF(N134="","",IF(R134&lt;&gt;"","",IF(SUMPRODUCT(--(AN18:AN1500=AJ17),--(AM18:AM1500&lt;&gt;""),--ISNUMBER(SEARCH(" "&amp;AM18:AM1500&amp;" ",Q134)))&gt;0,AJ17,"")))</f>
        <v/>
      </c>
      <c r="AK134" s="967" t="str" cm="1">
        <f t="array" ref="AK134">IF(N134="","",IF(T134&lt;&gt;"",AK17,IF(S134&lt;&gt;"","",IF(R134&lt;&gt;"","",IF(SUMPRODUCT(--(AN18:AN1500=AK17),--(AM18:AM1500&lt;&gt;""),--ISNUMBER(SEARCH(" "&amp;AM18:AM1500&amp;" ",Q134)))&gt;0,AK17,"")))))</f>
        <v/>
      </c>
      <c r="AM134" s="968" t="s">
        <v>2174</v>
      </c>
      <c r="AN134" s="968" t="s">
        <v>1962</v>
      </c>
      <c r="AP134" s="964"/>
      <c r="AQ134" s="964"/>
      <c r="AR134" s="964"/>
      <c r="AT134" s="964"/>
      <c r="AU134" s="964"/>
      <c r="AV134" s="964"/>
      <c r="BN134" s="49">
        <v>1</v>
      </c>
    </row>
    <row r="135" spans="1:66" ht="35.1" customHeight="1">
      <c r="A135" s="973" t="str">
        <f>IF(B135="","",COUNTIF(B18:B135,"&lt;&gt;"))</f>
        <v/>
      </c>
      <c r="B135" s="965"/>
      <c r="C135" s="974" t="str">
        <f t="shared" si="26"/>
        <v/>
      </c>
      <c r="D135" s="975" t="str">
        <f t="shared" si="14"/>
        <v/>
      </c>
      <c r="E135" s="976" t="str">
        <f t="shared" si="15"/>
        <v/>
      </c>
      <c r="F135" s="977" t="str">
        <f t="shared" si="16"/>
        <v/>
      </c>
      <c r="G135" s="964" t="str">
        <f>IF(H135="","",COUNTIF(H18:H135,"&lt;&gt;"))</f>
        <v/>
      </c>
      <c r="H135" s="965" t="str" cm="1">
        <f t="array" ref="H135">IF(L135="","",IF(LEN(L135)&lt;=MAX(10,G13),L135,IFERROR(LEFT(L135,LOOKUP(2,1/(MID(L135,ROW(1:500),1)=" ")/(ROW(1:500)&lt;=MAX(10,G13)),ROW(1:500))-1),LEFT(L135,MAX(10,G13)))))</f>
        <v/>
      </c>
      <c r="I135" s="964" t="str">
        <f t="shared" si="17"/>
        <v/>
      </c>
      <c r="J135" s="964" t="str">
        <f t="shared" si="18"/>
        <v/>
      </c>
      <c r="K135" s="964" t="str">
        <f>IF(M134&lt;&gt;"",K134,IF(K134&lt;MAX(A18:A317),K134+1,""))</f>
        <v/>
      </c>
      <c r="L135" s="965" t="str">
        <f>IF(K135="","",IF(M134&lt;&gt;"",M134,INDEX(E18:E317,MATCH(K135,A18:A317,0))))</f>
        <v/>
      </c>
      <c r="M135" s="965" t="str">
        <f t="shared" si="19"/>
        <v/>
      </c>
      <c r="N135" s="965" t="str">
        <f t="shared" si="20"/>
        <v/>
      </c>
      <c r="O135" s="964" t="str">
        <f t="shared" si="21"/>
        <v/>
      </c>
      <c r="P135" s="964" t="str">
        <f t="shared" si="22"/>
        <v/>
      </c>
      <c r="Q135" s="965" t="str">
        <f t="shared" si="23"/>
        <v/>
      </c>
      <c r="R135" s="964" t="str">
        <f>IF(N135="","",IF(COUNTIF(AP18:AP300,TRIM(Q135))&gt;0,"EXCLUSION EXACTE",""))</f>
        <v/>
      </c>
      <c r="S135" s="964" t="str" cm="1">
        <f t="array" ref="S135">IF(N135="","",IF(SUMPRODUCT(--(AP18:AP300&lt;&gt;""),--ISNUMBER(SEARCH(" "&amp;AP18:AP300&amp;" ",Q135)))&gt;0,"BLOQUE MOLLUSQUES",""))</f>
        <v/>
      </c>
      <c r="T135" s="964" t="str" cm="1">
        <f t="array" ref="T135">IF(N135="","",IF(SUMPRODUCT(--(AT18:AT300&lt;&gt;""),--ISNUMBER(SEARCH(" "&amp;AT18:AT300&amp;" ",Q135)))&gt;0,"FORCE MOLLUSQUES",""))</f>
        <v/>
      </c>
      <c r="U135" s="965" t="str">
        <f t="shared" si="24"/>
        <v/>
      </c>
      <c r="V135" s="965" t="str">
        <f t="shared" si="27"/>
        <v/>
      </c>
      <c r="W135" s="964" t="str">
        <f t="shared" si="25"/>
        <v/>
      </c>
      <c r="X135" s="964" t="str" cm="1">
        <f t="array" ref="X135">IF(N135="","",IF(R135&lt;&gt;"","",IF(SUMPRODUCT(--(AN18:AN1500=X17),--(AM18:AM1500&lt;&gt;""),--ISNUMBER(SEARCH(" "&amp;AM18:AM1500&amp;" ",Q135)))&gt;0,X17,"")))</f>
        <v/>
      </c>
      <c r="Y135" s="964" t="str" cm="1">
        <f t="array" ref="Y135">IF(N135="","",IF(R135&lt;&gt;"","",IF(SUMPRODUCT(--(AN18:AN1500=Y17),--(AM18:AM1500&lt;&gt;""),--ISNUMBER(SEARCH(" "&amp;AM18:AM1500&amp;" ",Q135)))&gt;0,Y17,"")))</f>
        <v/>
      </c>
      <c r="Z135" s="964" t="str" cm="1">
        <f t="array" ref="Z135">IF(N135="","",IF(R135&lt;&gt;"","",IF(SUMPRODUCT(--(AN18:AN1500=Z17),--(AM18:AM1500&lt;&gt;""),--ISNUMBER(SEARCH(" "&amp;AM18:AM1500&amp;" ",Q135)))&gt;0,Z17,"")))</f>
        <v/>
      </c>
      <c r="AA135" s="964" t="str" cm="1">
        <f t="array" ref="AA135">IF(N135="","",IF(R135&lt;&gt;"","",IF(SUMPRODUCT(--(AN18:AN1500=AA17),--(AM18:AM1500&lt;&gt;""),--ISNUMBER(SEARCH(" "&amp;AM18:AM1500&amp;" ",Q135)))&gt;0,AA17,"")))</f>
        <v/>
      </c>
      <c r="AB135" s="964" t="str" cm="1">
        <f t="array" ref="AB135">IF(N135="","",IF(R135&lt;&gt;"","",IF(SUMPRODUCT(--(AN18:AN1500=AB17),--(AM18:AM1500&lt;&gt;""),--ISNUMBER(SEARCH(" "&amp;AM18:AM1500&amp;" ",Q135)))&gt;0,AB17,"")))</f>
        <v/>
      </c>
      <c r="AC135" s="964" t="str" cm="1">
        <f t="array" ref="AC135">IF(N135="","",IF(R135&lt;&gt;"","",IF(SUMPRODUCT(--(AN18:AN1500=AC17),--(AM18:AM1500&lt;&gt;""),--ISNUMBER(SEARCH(" "&amp;AM18:AM1500&amp;" ",Q135)))&gt;0,AC17,"")))</f>
        <v/>
      </c>
      <c r="AD135" s="964" t="str" cm="1">
        <f t="array" ref="AD135">IF(N135="","",IF(R135&lt;&gt;"","",IF(SUMPRODUCT(--(AN18:AN1500=AD17),--(AM18:AM1500&lt;&gt;""),--ISNUMBER(SEARCH(" "&amp;AM18:AM1500&amp;" ",Q135)))&gt;0,AD17,"")))</f>
        <v/>
      </c>
      <c r="AE135" s="964" t="str" cm="1">
        <f t="array" ref="AE135">IF(N135="","",IF(R135&lt;&gt;"","",IF(SUMPRODUCT(--(AN18:AN1500=AE17),--(AM18:AM1500&lt;&gt;""),--ISNUMBER(SEARCH(" "&amp;AM18:AM1500&amp;" ",Q135)))&gt;0,AE17,"")))</f>
        <v/>
      </c>
      <c r="AF135" s="964" t="str" cm="1">
        <f t="array" ref="AF135">IF(N135="","",IF(R135&lt;&gt;"","",IF(SUMPRODUCT(--(AN18:AN1500=AF17),--(AM18:AM1500&lt;&gt;""),--ISNUMBER(SEARCH(" "&amp;AM18:AM1500&amp;" ",Q135)))&gt;0,AF17,"")))</f>
        <v/>
      </c>
      <c r="AG135" s="964" t="str" cm="1">
        <f t="array" ref="AG135">IF(N135="","",IF(R135&lt;&gt;"","",IF(SUMPRODUCT(--(AN18:AN1500=AG17),--(AM18:AM1500&lt;&gt;""),--ISNUMBER(SEARCH(" "&amp;AM18:AM1500&amp;" ",Q135)))&gt;0,AG17,"")))</f>
        <v/>
      </c>
      <c r="AH135" s="964" t="str" cm="1">
        <f t="array" ref="AH135">IF(N135="","",IF(R135&lt;&gt;"","",IF(SUMPRODUCT(--(AN18:AN1500=AH17),--(AM18:AM1500&lt;&gt;""),--ISNUMBER(SEARCH(" "&amp;AM18:AM1500&amp;" ",Q135)))&gt;0,AH17,"")))</f>
        <v/>
      </c>
      <c r="AI135" s="964" t="str" cm="1">
        <f t="array" ref="AI135">IF(N135="","",IF(R135&lt;&gt;"","",IF(SUMPRODUCT(--(AN18:AN1500=AI17),--(AM18:AM1500&lt;&gt;""),--ISNUMBER(SEARCH(" "&amp;AM18:AM1500&amp;" ",Q135)))&gt;0,AI17,"")))</f>
        <v/>
      </c>
      <c r="AJ135" s="964" t="str" cm="1">
        <f t="array" ref="AJ135">IF(N135="","",IF(R135&lt;&gt;"","",IF(SUMPRODUCT(--(AN18:AN1500=AJ17),--(AM18:AM1500&lt;&gt;""),--ISNUMBER(SEARCH(" "&amp;AM18:AM1500&amp;" ",Q135)))&gt;0,AJ17,"")))</f>
        <v/>
      </c>
      <c r="AK135" s="964" t="str" cm="1">
        <f t="array" ref="AK135">IF(N135="","",IF(T135&lt;&gt;"",AK17,IF(S135&lt;&gt;"","",IF(R135&lt;&gt;"","",IF(SUMPRODUCT(--(AN18:AN1500=AK17),--(AM18:AM1500&lt;&gt;""),--ISNUMBER(SEARCH(" "&amp;AM18:AM1500&amp;" ",Q135)))&gt;0,AK17,"")))))</f>
        <v/>
      </c>
      <c r="AM135" s="964" t="s">
        <v>2175</v>
      </c>
      <c r="AN135" s="964" t="s">
        <v>1962</v>
      </c>
      <c r="AP135" s="964"/>
      <c r="AQ135" s="964"/>
      <c r="AR135" s="964"/>
      <c r="AT135" s="964"/>
      <c r="AU135" s="964"/>
      <c r="AV135" s="964"/>
      <c r="BN135" s="49">
        <v>1</v>
      </c>
    </row>
    <row r="136" spans="1:66" ht="35.1" customHeight="1">
      <c r="A136" s="957" t="str">
        <f>IF(B136="","",COUNTIF(B18:B136,"&lt;&gt;"))</f>
        <v/>
      </c>
      <c r="B136" s="958"/>
      <c r="C136" s="974" t="str">
        <f t="shared" si="26"/>
        <v/>
      </c>
      <c r="D136" s="975" t="str">
        <f t="shared" si="14"/>
        <v/>
      </c>
      <c r="E136" s="961" t="str">
        <f t="shared" si="15"/>
        <v/>
      </c>
      <c r="F136" s="962" t="str">
        <f t="shared" si="16"/>
        <v/>
      </c>
      <c r="G136" s="963" t="str">
        <f>IF(H136="","",COUNTIF(H18:H136,"&lt;&gt;"))</f>
        <v/>
      </c>
      <c r="H136" s="958" t="str" cm="1">
        <f t="array" ref="H136">IF(L136="","",IF(LEN(L136)&lt;=MAX(10,G13),L136,IFERROR(LEFT(L136,LOOKUP(2,1/(MID(L136,ROW(1:500),1)=" ")/(ROW(1:500)&lt;=MAX(10,G13)),ROW(1:500))-1),LEFT(L136,MAX(10,G13)))))</f>
        <v/>
      </c>
      <c r="I136" s="963" t="str">
        <f t="shared" si="17"/>
        <v/>
      </c>
      <c r="J136" s="963" t="str">
        <f t="shared" si="18"/>
        <v/>
      </c>
      <c r="K136" s="964" t="str">
        <f>IF(M135&lt;&gt;"",K135,IF(K135&lt;MAX(A18:A317),K135+1,""))</f>
        <v/>
      </c>
      <c r="L136" s="965" t="str">
        <f>IF(K136="","",IF(M135&lt;&gt;"",M135,INDEX(E18:E317,MATCH(K136,A18:A317,0))))</f>
        <v/>
      </c>
      <c r="M136" s="965" t="str">
        <f t="shared" si="19"/>
        <v/>
      </c>
      <c r="N136" s="966" t="str">
        <f t="shared" si="20"/>
        <v/>
      </c>
      <c r="O136" s="967" t="str">
        <f t="shared" si="21"/>
        <v/>
      </c>
      <c r="P136" s="967" t="str">
        <f t="shared" si="22"/>
        <v/>
      </c>
      <c r="Q136" s="966" t="str">
        <f t="shared" si="23"/>
        <v/>
      </c>
      <c r="R136" s="967" t="str">
        <f>IF(N136="","",IF(COUNTIF(AP18:AP300,TRIM(Q136))&gt;0,"EXCLUSION EXACTE",""))</f>
        <v/>
      </c>
      <c r="S136" s="967" t="str" cm="1">
        <f t="array" ref="S136">IF(N136="","",IF(SUMPRODUCT(--(AP18:AP300&lt;&gt;""),--ISNUMBER(SEARCH(" "&amp;AP18:AP300&amp;" ",Q136)))&gt;0,"BLOQUE MOLLUSQUES",""))</f>
        <v/>
      </c>
      <c r="T136" s="967" t="str" cm="1">
        <f t="array" ref="T136">IF(N136="","",IF(SUMPRODUCT(--(AT18:AT300&lt;&gt;""),--ISNUMBER(SEARCH(" "&amp;AT18:AT300&amp;" ",Q136)))&gt;0,"FORCE MOLLUSQUES",""))</f>
        <v/>
      </c>
      <c r="U136" s="966" t="str">
        <f t="shared" si="24"/>
        <v/>
      </c>
      <c r="V136" s="966" t="str">
        <f t="shared" si="27"/>
        <v/>
      </c>
      <c r="W136" s="967" t="str">
        <f t="shared" si="25"/>
        <v/>
      </c>
      <c r="X136" s="967" t="str" cm="1">
        <f t="array" ref="X136">IF(N136="","",IF(R136&lt;&gt;"","",IF(SUMPRODUCT(--(AN18:AN1500=X17),--(AM18:AM1500&lt;&gt;""),--ISNUMBER(SEARCH(" "&amp;AM18:AM1500&amp;" ",Q136)))&gt;0,X17,"")))</f>
        <v/>
      </c>
      <c r="Y136" s="967" t="str" cm="1">
        <f t="array" ref="Y136">IF(N136="","",IF(R136&lt;&gt;"","",IF(SUMPRODUCT(--(AN18:AN1500=Y17),--(AM18:AM1500&lt;&gt;""),--ISNUMBER(SEARCH(" "&amp;AM18:AM1500&amp;" ",Q136)))&gt;0,Y17,"")))</f>
        <v/>
      </c>
      <c r="Z136" s="967" t="str" cm="1">
        <f t="array" ref="Z136">IF(N136="","",IF(R136&lt;&gt;"","",IF(SUMPRODUCT(--(AN18:AN1500=Z17),--(AM18:AM1500&lt;&gt;""),--ISNUMBER(SEARCH(" "&amp;AM18:AM1500&amp;" ",Q136)))&gt;0,Z17,"")))</f>
        <v/>
      </c>
      <c r="AA136" s="967" t="str" cm="1">
        <f t="array" ref="AA136">IF(N136="","",IF(R136&lt;&gt;"","",IF(SUMPRODUCT(--(AN18:AN1500=AA17),--(AM18:AM1500&lt;&gt;""),--ISNUMBER(SEARCH(" "&amp;AM18:AM1500&amp;" ",Q136)))&gt;0,AA17,"")))</f>
        <v/>
      </c>
      <c r="AB136" s="967" t="str" cm="1">
        <f t="array" ref="AB136">IF(N136="","",IF(R136&lt;&gt;"","",IF(SUMPRODUCT(--(AN18:AN1500=AB17),--(AM18:AM1500&lt;&gt;""),--ISNUMBER(SEARCH(" "&amp;AM18:AM1500&amp;" ",Q136)))&gt;0,AB17,"")))</f>
        <v/>
      </c>
      <c r="AC136" s="967" t="str" cm="1">
        <f t="array" ref="AC136">IF(N136="","",IF(R136&lt;&gt;"","",IF(SUMPRODUCT(--(AN18:AN1500=AC17),--(AM18:AM1500&lt;&gt;""),--ISNUMBER(SEARCH(" "&amp;AM18:AM1500&amp;" ",Q136)))&gt;0,AC17,"")))</f>
        <v/>
      </c>
      <c r="AD136" s="967" t="str" cm="1">
        <f t="array" ref="AD136">IF(N136="","",IF(R136&lt;&gt;"","",IF(SUMPRODUCT(--(AN18:AN1500=AD17),--(AM18:AM1500&lt;&gt;""),--ISNUMBER(SEARCH(" "&amp;AM18:AM1500&amp;" ",Q136)))&gt;0,AD17,"")))</f>
        <v/>
      </c>
      <c r="AE136" s="967" t="str" cm="1">
        <f t="array" ref="AE136">IF(N136="","",IF(R136&lt;&gt;"","",IF(SUMPRODUCT(--(AN18:AN1500=AE17),--(AM18:AM1500&lt;&gt;""),--ISNUMBER(SEARCH(" "&amp;AM18:AM1500&amp;" ",Q136)))&gt;0,AE17,"")))</f>
        <v/>
      </c>
      <c r="AF136" s="967" t="str" cm="1">
        <f t="array" ref="AF136">IF(N136="","",IF(R136&lt;&gt;"","",IF(SUMPRODUCT(--(AN18:AN1500=AF17),--(AM18:AM1500&lt;&gt;""),--ISNUMBER(SEARCH(" "&amp;AM18:AM1500&amp;" ",Q136)))&gt;0,AF17,"")))</f>
        <v/>
      </c>
      <c r="AG136" s="967" t="str" cm="1">
        <f t="array" ref="AG136">IF(N136="","",IF(R136&lt;&gt;"","",IF(SUMPRODUCT(--(AN18:AN1500=AG17),--(AM18:AM1500&lt;&gt;""),--ISNUMBER(SEARCH(" "&amp;AM18:AM1500&amp;" ",Q136)))&gt;0,AG17,"")))</f>
        <v/>
      </c>
      <c r="AH136" s="967" t="str" cm="1">
        <f t="array" ref="AH136">IF(N136="","",IF(R136&lt;&gt;"","",IF(SUMPRODUCT(--(AN18:AN1500=AH17),--(AM18:AM1500&lt;&gt;""),--ISNUMBER(SEARCH(" "&amp;AM18:AM1500&amp;" ",Q136)))&gt;0,AH17,"")))</f>
        <v/>
      </c>
      <c r="AI136" s="967" t="str" cm="1">
        <f t="array" ref="AI136">IF(N136="","",IF(R136&lt;&gt;"","",IF(SUMPRODUCT(--(AN18:AN1500=AI17),--(AM18:AM1500&lt;&gt;""),--ISNUMBER(SEARCH(" "&amp;AM18:AM1500&amp;" ",Q136)))&gt;0,AI17,"")))</f>
        <v/>
      </c>
      <c r="AJ136" s="967" t="str" cm="1">
        <f t="array" ref="AJ136">IF(N136="","",IF(R136&lt;&gt;"","",IF(SUMPRODUCT(--(AN18:AN1500=AJ17),--(AM18:AM1500&lt;&gt;""),--ISNUMBER(SEARCH(" "&amp;AM18:AM1500&amp;" ",Q136)))&gt;0,AJ17,"")))</f>
        <v/>
      </c>
      <c r="AK136" s="967" t="str" cm="1">
        <f t="array" ref="AK136">IF(N136="","",IF(T136&lt;&gt;"",AK17,IF(S136&lt;&gt;"","",IF(R136&lt;&gt;"","",IF(SUMPRODUCT(--(AN18:AN1500=AK17),--(AM18:AM1500&lt;&gt;""),--ISNUMBER(SEARCH(" "&amp;AM18:AM1500&amp;" ",Q136)))&gt;0,AK17,"")))))</f>
        <v/>
      </c>
      <c r="AM136" s="968" t="s">
        <v>550</v>
      </c>
      <c r="AN136" s="968" t="s">
        <v>1962</v>
      </c>
      <c r="AP136" s="964"/>
      <c r="AQ136" s="964"/>
      <c r="AR136" s="964"/>
      <c r="AT136" s="964"/>
      <c r="AU136" s="964"/>
      <c r="AV136" s="964"/>
      <c r="BN136" s="49">
        <v>1</v>
      </c>
    </row>
    <row r="137" spans="1:66" ht="35.1" customHeight="1">
      <c r="A137" s="973" t="str">
        <f>IF(B137="","",COUNTIF(B18:B137,"&lt;&gt;"))</f>
        <v/>
      </c>
      <c r="B137" s="965"/>
      <c r="C137" s="974" t="str">
        <f t="shared" si="26"/>
        <v/>
      </c>
      <c r="D137" s="975" t="str">
        <f t="shared" si="14"/>
        <v/>
      </c>
      <c r="E137" s="976" t="str">
        <f t="shared" si="15"/>
        <v/>
      </c>
      <c r="F137" s="977" t="str">
        <f t="shared" si="16"/>
        <v/>
      </c>
      <c r="G137" s="964" t="str">
        <f>IF(H137="","",COUNTIF(H18:H137,"&lt;&gt;"))</f>
        <v/>
      </c>
      <c r="H137" s="965" t="str" cm="1">
        <f t="array" ref="H137">IF(L137="","",IF(LEN(L137)&lt;=MAX(10,G13),L137,IFERROR(LEFT(L137,LOOKUP(2,1/(MID(L137,ROW(1:500),1)=" ")/(ROW(1:500)&lt;=MAX(10,G13)),ROW(1:500))-1),LEFT(L137,MAX(10,G13)))))</f>
        <v/>
      </c>
      <c r="I137" s="964" t="str">
        <f t="shared" si="17"/>
        <v/>
      </c>
      <c r="J137" s="964" t="str">
        <f t="shared" si="18"/>
        <v/>
      </c>
      <c r="K137" s="964" t="str">
        <f>IF(M136&lt;&gt;"",K136,IF(K136&lt;MAX(A18:A317),K136+1,""))</f>
        <v/>
      </c>
      <c r="L137" s="965" t="str">
        <f>IF(K137="","",IF(M136&lt;&gt;"",M136,INDEX(E18:E317,MATCH(K137,A18:A317,0))))</f>
        <v/>
      </c>
      <c r="M137" s="965" t="str">
        <f t="shared" si="19"/>
        <v/>
      </c>
      <c r="N137" s="965" t="str">
        <f t="shared" si="20"/>
        <v/>
      </c>
      <c r="O137" s="964" t="str">
        <f t="shared" si="21"/>
        <v/>
      </c>
      <c r="P137" s="964" t="str">
        <f t="shared" si="22"/>
        <v/>
      </c>
      <c r="Q137" s="965" t="str">
        <f t="shared" si="23"/>
        <v/>
      </c>
      <c r="R137" s="964" t="str">
        <f>IF(N137="","",IF(COUNTIF(AP18:AP300,TRIM(Q137))&gt;0,"EXCLUSION EXACTE",""))</f>
        <v/>
      </c>
      <c r="S137" s="964" t="str" cm="1">
        <f t="array" ref="S137">IF(N137="","",IF(SUMPRODUCT(--(AP18:AP300&lt;&gt;""),--ISNUMBER(SEARCH(" "&amp;AP18:AP300&amp;" ",Q137)))&gt;0,"BLOQUE MOLLUSQUES",""))</f>
        <v/>
      </c>
      <c r="T137" s="964" t="str" cm="1">
        <f t="array" ref="T137">IF(N137="","",IF(SUMPRODUCT(--(AT18:AT300&lt;&gt;""),--ISNUMBER(SEARCH(" "&amp;AT18:AT300&amp;" ",Q137)))&gt;0,"FORCE MOLLUSQUES",""))</f>
        <v/>
      </c>
      <c r="U137" s="965" t="str">
        <f t="shared" si="24"/>
        <v/>
      </c>
      <c r="V137" s="965" t="str">
        <f t="shared" si="27"/>
        <v/>
      </c>
      <c r="W137" s="964" t="str">
        <f t="shared" si="25"/>
        <v/>
      </c>
      <c r="X137" s="964" t="str" cm="1">
        <f t="array" ref="X137">IF(N137="","",IF(R137&lt;&gt;"","",IF(SUMPRODUCT(--(AN18:AN1500=X17),--(AM18:AM1500&lt;&gt;""),--ISNUMBER(SEARCH(" "&amp;AM18:AM1500&amp;" ",Q137)))&gt;0,X17,"")))</f>
        <v/>
      </c>
      <c r="Y137" s="964" t="str" cm="1">
        <f t="array" ref="Y137">IF(N137="","",IF(R137&lt;&gt;"","",IF(SUMPRODUCT(--(AN18:AN1500=Y17),--(AM18:AM1500&lt;&gt;""),--ISNUMBER(SEARCH(" "&amp;AM18:AM1500&amp;" ",Q137)))&gt;0,Y17,"")))</f>
        <v/>
      </c>
      <c r="Z137" s="964" t="str" cm="1">
        <f t="array" ref="Z137">IF(N137="","",IF(R137&lt;&gt;"","",IF(SUMPRODUCT(--(AN18:AN1500=Z17),--(AM18:AM1500&lt;&gt;""),--ISNUMBER(SEARCH(" "&amp;AM18:AM1500&amp;" ",Q137)))&gt;0,Z17,"")))</f>
        <v/>
      </c>
      <c r="AA137" s="964" t="str" cm="1">
        <f t="array" ref="AA137">IF(N137="","",IF(R137&lt;&gt;"","",IF(SUMPRODUCT(--(AN18:AN1500=AA17),--(AM18:AM1500&lt;&gt;""),--ISNUMBER(SEARCH(" "&amp;AM18:AM1500&amp;" ",Q137)))&gt;0,AA17,"")))</f>
        <v/>
      </c>
      <c r="AB137" s="964" t="str" cm="1">
        <f t="array" ref="AB137">IF(N137="","",IF(R137&lt;&gt;"","",IF(SUMPRODUCT(--(AN18:AN1500=AB17),--(AM18:AM1500&lt;&gt;""),--ISNUMBER(SEARCH(" "&amp;AM18:AM1500&amp;" ",Q137)))&gt;0,AB17,"")))</f>
        <v/>
      </c>
      <c r="AC137" s="964" t="str" cm="1">
        <f t="array" ref="AC137">IF(N137="","",IF(R137&lt;&gt;"","",IF(SUMPRODUCT(--(AN18:AN1500=AC17),--(AM18:AM1500&lt;&gt;""),--ISNUMBER(SEARCH(" "&amp;AM18:AM1500&amp;" ",Q137)))&gt;0,AC17,"")))</f>
        <v/>
      </c>
      <c r="AD137" s="964" t="str" cm="1">
        <f t="array" ref="AD137">IF(N137="","",IF(R137&lt;&gt;"","",IF(SUMPRODUCT(--(AN18:AN1500=AD17),--(AM18:AM1500&lt;&gt;""),--ISNUMBER(SEARCH(" "&amp;AM18:AM1500&amp;" ",Q137)))&gt;0,AD17,"")))</f>
        <v/>
      </c>
      <c r="AE137" s="964" t="str" cm="1">
        <f t="array" ref="AE137">IF(N137="","",IF(R137&lt;&gt;"","",IF(SUMPRODUCT(--(AN18:AN1500=AE17),--(AM18:AM1500&lt;&gt;""),--ISNUMBER(SEARCH(" "&amp;AM18:AM1500&amp;" ",Q137)))&gt;0,AE17,"")))</f>
        <v/>
      </c>
      <c r="AF137" s="964" t="str" cm="1">
        <f t="array" ref="AF137">IF(N137="","",IF(R137&lt;&gt;"","",IF(SUMPRODUCT(--(AN18:AN1500=AF17),--(AM18:AM1500&lt;&gt;""),--ISNUMBER(SEARCH(" "&amp;AM18:AM1500&amp;" ",Q137)))&gt;0,AF17,"")))</f>
        <v/>
      </c>
      <c r="AG137" s="964" t="str" cm="1">
        <f t="array" ref="AG137">IF(N137="","",IF(R137&lt;&gt;"","",IF(SUMPRODUCT(--(AN18:AN1500=AG17),--(AM18:AM1500&lt;&gt;""),--ISNUMBER(SEARCH(" "&amp;AM18:AM1500&amp;" ",Q137)))&gt;0,AG17,"")))</f>
        <v/>
      </c>
      <c r="AH137" s="964" t="str" cm="1">
        <f t="array" ref="AH137">IF(N137="","",IF(R137&lt;&gt;"","",IF(SUMPRODUCT(--(AN18:AN1500=AH17),--(AM18:AM1500&lt;&gt;""),--ISNUMBER(SEARCH(" "&amp;AM18:AM1500&amp;" ",Q137)))&gt;0,AH17,"")))</f>
        <v/>
      </c>
      <c r="AI137" s="964" t="str" cm="1">
        <f t="array" ref="AI137">IF(N137="","",IF(R137&lt;&gt;"","",IF(SUMPRODUCT(--(AN18:AN1500=AI17),--(AM18:AM1500&lt;&gt;""),--ISNUMBER(SEARCH(" "&amp;AM18:AM1500&amp;" ",Q137)))&gt;0,AI17,"")))</f>
        <v/>
      </c>
      <c r="AJ137" s="964" t="str" cm="1">
        <f t="array" ref="AJ137">IF(N137="","",IF(R137&lt;&gt;"","",IF(SUMPRODUCT(--(AN18:AN1500=AJ17),--(AM18:AM1500&lt;&gt;""),--ISNUMBER(SEARCH(" "&amp;AM18:AM1500&amp;" ",Q137)))&gt;0,AJ17,"")))</f>
        <v/>
      </c>
      <c r="AK137" s="964" t="str" cm="1">
        <f t="array" ref="AK137">IF(N137="","",IF(T137&lt;&gt;"",AK17,IF(S137&lt;&gt;"","",IF(R137&lt;&gt;"","",IF(SUMPRODUCT(--(AN18:AN1500=AK17),--(AM18:AM1500&lt;&gt;""),--ISNUMBER(SEARCH(" "&amp;AM18:AM1500&amp;" ",Q137)))&gt;0,AK17,"")))))</f>
        <v/>
      </c>
      <c r="AM137" s="964" t="s">
        <v>2176</v>
      </c>
      <c r="AN137" s="964" t="s">
        <v>1962</v>
      </c>
      <c r="AP137" s="964"/>
      <c r="AQ137" s="964"/>
      <c r="AR137" s="964"/>
      <c r="AT137" s="964"/>
      <c r="AU137" s="964"/>
      <c r="AV137" s="964"/>
      <c r="BN137" s="49">
        <v>1</v>
      </c>
    </row>
    <row r="138" spans="1:66" ht="35.1" customHeight="1">
      <c r="A138" s="957" t="str">
        <f>IF(B138="","",COUNTIF(B18:B138,"&lt;&gt;"))</f>
        <v/>
      </c>
      <c r="B138" s="958"/>
      <c r="C138" s="974" t="str">
        <f t="shared" si="26"/>
        <v/>
      </c>
      <c r="D138" s="975" t="str">
        <f t="shared" si="14"/>
        <v/>
      </c>
      <c r="E138" s="961" t="str">
        <f t="shared" si="15"/>
        <v/>
      </c>
      <c r="F138" s="962" t="str">
        <f t="shared" si="16"/>
        <v/>
      </c>
      <c r="G138" s="963" t="str">
        <f>IF(H138="","",COUNTIF(H18:H138,"&lt;&gt;"))</f>
        <v/>
      </c>
      <c r="H138" s="958" t="str" cm="1">
        <f t="array" ref="H138">IF(L138="","",IF(LEN(L138)&lt;=MAX(10,G13),L138,IFERROR(LEFT(L138,LOOKUP(2,1/(MID(L138,ROW(1:500),1)=" ")/(ROW(1:500)&lt;=MAX(10,G13)),ROW(1:500))-1),LEFT(L138,MAX(10,G13)))))</f>
        <v/>
      </c>
      <c r="I138" s="963" t="str">
        <f t="shared" si="17"/>
        <v/>
      </c>
      <c r="J138" s="963" t="str">
        <f t="shared" si="18"/>
        <v/>
      </c>
      <c r="K138" s="964" t="str">
        <f>IF(M137&lt;&gt;"",K137,IF(K137&lt;MAX(A18:A317),K137+1,""))</f>
        <v/>
      </c>
      <c r="L138" s="965" t="str">
        <f>IF(K138="","",IF(M137&lt;&gt;"",M137,INDEX(E18:E317,MATCH(K138,A18:A317,0))))</f>
        <v/>
      </c>
      <c r="M138" s="965" t="str">
        <f t="shared" si="19"/>
        <v/>
      </c>
      <c r="N138" s="966" t="str">
        <f t="shared" si="20"/>
        <v/>
      </c>
      <c r="O138" s="967" t="str">
        <f t="shared" si="21"/>
        <v/>
      </c>
      <c r="P138" s="967" t="str">
        <f t="shared" si="22"/>
        <v/>
      </c>
      <c r="Q138" s="966" t="str">
        <f t="shared" si="23"/>
        <v/>
      </c>
      <c r="R138" s="967" t="str">
        <f>IF(N138="","",IF(COUNTIF(AP18:AP300,TRIM(Q138))&gt;0,"EXCLUSION EXACTE",""))</f>
        <v/>
      </c>
      <c r="S138" s="967" t="str" cm="1">
        <f t="array" ref="S138">IF(N138="","",IF(SUMPRODUCT(--(AP18:AP300&lt;&gt;""),--ISNUMBER(SEARCH(" "&amp;AP18:AP300&amp;" ",Q138)))&gt;0,"BLOQUE MOLLUSQUES",""))</f>
        <v/>
      </c>
      <c r="T138" s="967" t="str" cm="1">
        <f t="array" ref="T138">IF(N138="","",IF(SUMPRODUCT(--(AT18:AT300&lt;&gt;""),--ISNUMBER(SEARCH(" "&amp;AT18:AT300&amp;" ",Q138)))&gt;0,"FORCE MOLLUSQUES",""))</f>
        <v/>
      </c>
      <c r="U138" s="966" t="str">
        <f t="shared" si="24"/>
        <v/>
      </c>
      <c r="V138" s="966" t="str">
        <f t="shared" si="27"/>
        <v/>
      </c>
      <c r="W138" s="967" t="str">
        <f t="shared" si="25"/>
        <v/>
      </c>
      <c r="X138" s="967" t="str" cm="1">
        <f t="array" ref="X138">IF(N138="","",IF(R138&lt;&gt;"","",IF(SUMPRODUCT(--(AN18:AN1500=X17),--(AM18:AM1500&lt;&gt;""),--ISNUMBER(SEARCH(" "&amp;AM18:AM1500&amp;" ",Q138)))&gt;0,X17,"")))</f>
        <v/>
      </c>
      <c r="Y138" s="967" t="str" cm="1">
        <f t="array" ref="Y138">IF(N138="","",IF(R138&lt;&gt;"","",IF(SUMPRODUCT(--(AN18:AN1500=Y17),--(AM18:AM1500&lt;&gt;""),--ISNUMBER(SEARCH(" "&amp;AM18:AM1500&amp;" ",Q138)))&gt;0,Y17,"")))</f>
        <v/>
      </c>
      <c r="Z138" s="967" t="str" cm="1">
        <f t="array" ref="Z138">IF(N138="","",IF(R138&lt;&gt;"","",IF(SUMPRODUCT(--(AN18:AN1500=Z17),--(AM18:AM1500&lt;&gt;""),--ISNUMBER(SEARCH(" "&amp;AM18:AM1500&amp;" ",Q138)))&gt;0,Z17,"")))</f>
        <v/>
      </c>
      <c r="AA138" s="967" t="str" cm="1">
        <f t="array" ref="AA138">IF(N138="","",IF(R138&lt;&gt;"","",IF(SUMPRODUCT(--(AN18:AN1500=AA17),--(AM18:AM1500&lt;&gt;""),--ISNUMBER(SEARCH(" "&amp;AM18:AM1500&amp;" ",Q138)))&gt;0,AA17,"")))</f>
        <v/>
      </c>
      <c r="AB138" s="967" t="str" cm="1">
        <f t="array" ref="AB138">IF(N138="","",IF(R138&lt;&gt;"","",IF(SUMPRODUCT(--(AN18:AN1500=AB17),--(AM18:AM1500&lt;&gt;""),--ISNUMBER(SEARCH(" "&amp;AM18:AM1500&amp;" ",Q138)))&gt;0,AB17,"")))</f>
        <v/>
      </c>
      <c r="AC138" s="967" t="str" cm="1">
        <f t="array" ref="AC138">IF(N138="","",IF(R138&lt;&gt;"","",IF(SUMPRODUCT(--(AN18:AN1500=AC17),--(AM18:AM1500&lt;&gt;""),--ISNUMBER(SEARCH(" "&amp;AM18:AM1500&amp;" ",Q138)))&gt;0,AC17,"")))</f>
        <v/>
      </c>
      <c r="AD138" s="967" t="str" cm="1">
        <f t="array" ref="AD138">IF(N138="","",IF(R138&lt;&gt;"","",IF(SUMPRODUCT(--(AN18:AN1500=AD17),--(AM18:AM1500&lt;&gt;""),--ISNUMBER(SEARCH(" "&amp;AM18:AM1500&amp;" ",Q138)))&gt;0,AD17,"")))</f>
        <v/>
      </c>
      <c r="AE138" s="967" t="str" cm="1">
        <f t="array" ref="AE138">IF(N138="","",IF(R138&lt;&gt;"","",IF(SUMPRODUCT(--(AN18:AN1500=AE17),--(AM18:AM1500&lt;&gt;""),--ISNUMBER(SEARCH(" "&amp;AM18:AM1500&amp;" ",Q138)))&gt;0,AE17,"")))</f>
        <v/>
      </c>
      <c r="AF138" s="967" t="str" cm="1">
        <f t="array" ref="AF138">IF(N138="","",IF(R138&lt;&gt;"","",IF(SUMPRODUCT(--(AN18:AN1500=AF17),--(AM18:AM1500&lt;&gt;""),--ISNUMBER(SEARCH(" "&amp;AM18:AM1500&amp;" ",Q138)))&gt;0,AF17,"")))</f>
        <v/>
      </c>
      <c r="AG138" s="967" t="str" cm="1">
        <f t="array" ref="AG138">IF(N138="","",IF(R138&lt;&gt;"","",IF(SUMPRODUCT(--(AN18:AN1500=AG17),--(AM18:AM1500&lt;&gt;""),--ISNUMBER(SEARCH(" "&amp;AM18:AM1500&amp;" ",Q138)))&gt;0,AG17,"")))</f>
        <v/>
      </c>
      <c r="AH138" s="967" t="str" cm="1">
        <f t="array" ref="AH138">IF(N138="","",IF(R138&lt;&gt;"","",IF(SUMPRODUCT(--(AN18:AN1500=AH17),--(AM18:AM1500&lt;&gt;""),--ISNUMBER(SEARCH(" "&amp;AM18:AM1500&amp;" ",Q138)))&gt;0,AH17,"")))</f>
        <v/>
      </c>
      <c r="AI138" s="967" t="str" cm="1">
        <f t="array" ref="AI138">IF(N138="","",IF(R138&lt;&gt;"","",IF(SUMPRODUCT(--(AN18:AN1500=AI17),--(AM18:AM1500&lt;&gt;""),--ISNUMBER(SEARCH(" "&amp;AM18:AM1500&amp;" ",Q138)))&gt;0,AI17,"")))</f>
        <v/>
      </c>
      <c r="AJ138" s="967" t="str" cm="1">
        <f t="array" ref="AJ138">IF(N138="","",IF(R138&lt;&gt;"","",IF(SUMPRODUCT(--(AN18:AN1500=AJ17),--(AM18:AM1500&lt;&gt;""),--ISNUMBER(SEARCH(" "&amp;AM18:AM1500&amp;" ",Q138)))&gt;0,AJ17,"")))</f>
        <v/>
      </c>
      <c r="AK138" s="967" t="str" cm="1">
        <f t="array" ref="AK138">IF(N138="","",IF(T138&lt;&gt;"",AK17,IF(S138&lt;&gt;"","",IF(R138&lt;&gt;"","",IF(SUMPRODUCT(--(AN18:AN1500=AK17),--(AM18:AM1500&lt;&gt;""),--ISNUMBER(SEARCH(" "&amp;AM18:AM1500&amp;" ",Q138)))&gt;0,AK17,"")))))</f>
        <v/>
      </c>
      <c r="AM138" s="968" t="s">
        <v>2177</v>
      </c>
      <c r="AN138" s="968" t="s">
        <v>1962</v>
      </c>
      <c r="AP138" s="964"/>
      <c r="AQ138" s="964"/>
      <c r="AR138" s="964"/>
      <c r="AT138" s="964"/>
      <c r="AU138" s="964"/>
      <c r="AV138" s="964"/>
      <c r="BN138" s="49">
        <v>1</v>
      </c>
    </row>
    <row r="139" spans="1:66" ht="35.1" customHeight="1">
      <c r="A139" s="973" t="str">
        <f>IF(B139="","",COUNTIF(B18:B139,"&lt;&gt;"))</f>
        <v/>
      </c>
      <c r="B139" s="965"/>
      <c r="C139" s="974" t="str">
        <f t="shared" si="26"/>
        <v/>
      </c>
      <c r="D139" s="975" t="str">
        <f t="shared" si="14"/>
        <v/>
      </c>
      <c r="E139" s="976" t="str">
        <f t="shared" si="15"/>
        <v/>
      </c>
      <c r="F139" s="977" t="str">
        <f t="shared" si="16"/>
        <v/>
      </c>
      <c r="G139" s="964" t="str">
        <f>IF(H139="","",COUNTIF(H18:H139,"&lt;&gt;"))</f>
        <v/>
      </c>
      <c r="H139" s="965" t="str" cm="1">
        <f t="array" ref="H139">IF(L139="","",IF(LEN(L139)&lt;=MAX(10,G13),L139,IFERROR(LEFT(L139,LOOKUP(2,1/(MID(L139,ROW(1:500),1)=" ")/(ROW(1:500)&lt;=MAX(10,G13)),ROW(1:500))-1),LEFT(L139,MAX(10,G13)))))</f>
        <v/>
      </c>
      <c r="I139" s="964" t="str">
        <f t="shared" si="17"/>
        <v/>
      </c>
      <c r="J139" s="964" t="str">
        <f t="shared" si="18"/>
        <v/>
      </c>
      <c r="K139" s="964" t="str">
        <f>IF(M138&lt;&gt;"",K138,IF(K138&lt;MAX(A18:A317),K138+1,""))</f>
        <v/>
      </c>
      <c r="L139" s="965" t="str">
        <f>IF(K139="","",IF(M138&lt;&gt;"",M138,INDEX(E18:E317,MATCH(K139,A18:A317,0))))</f>
        <v/>
      </c>
      <c r="M139" s="965" t="str">
        <f t="shared" si="19"/>
        <v/>
      </c>
      <c r="N139" s="965" t="str">
        <f t="shared" si="20"/>
        <v/>
      </c>
      <c r="O139" s="964" t="str">
        <f t="shared" si="21"/>
        <v/>
      </c>
      <c r="P139" s="964" t="str">
        <f t="shared" si="22"/>
        <v/>
      </c>
      <c r="Q139" s="965" t="str">
        <f t="shared" si="23"/>
        <v/>
      </c>
      <c r="R139" s="964" t="str">
        <f>IF(N139="","",IF(COUNTIF(AP18:AP300,TRIM(Q139))&gt;0,"EXCLUSION EXACTE",""))</f>
        <v/>
      </c>
      <c r="S139" s="964" t="str" cm="1">
        <f t="array" ref="S139">IF(N139="","",IF(SUMPRODUCT(--(AP18:AP300&lt;&gt;""),--ISNUMBER(SEARCH(" "&amp;AP18:AP300&amp;" ",Q139)))&gt;0,"BLOQUE MOLLUSQUES",""))</f>
        <v/>
      </c>
      <c r="T139" s="964" t="str" cm="1">
        <f t="array" ref="T139">IF(N139="","",IF(SUMPRODUCT(--(AT18:AT300&lt;&gt;""),--ISNUMBER(SEARCH(" "&amp;AT18:AT300&amp;" ",Q139)))&gt;0,"FORCE MOLLUSQUES",""))</f>
        <v/>
      </c>
      <c r="U139" s="965" t="str">
        <f t="shared" si="24"/>
        <v/>
      </c>
      <c r="V139" s="965" t="str">
        <f t="shared" si="27"/>
        <v/>
      </c>
      <c r="W139" s="964" t="str">
        <f t="shared" si="25"/>
        <v/>
      </c>
      <c r="X139" s="964" t="str" cm="1">
        <f t="array" ref="X139">IF(N139="","",IF(R139&lt;&gt;"","",IF(SUMPRODUCT(--(AN18:AN1500=X17),--(AM18:AM1500&lt;&gt;""),--ISNUMBER(SEARCH(" "&amp;AM18:AM1500&amp;" ",Q139)))&gt;0,X17,"")))</f>
        <v/>
      </c>
      <c r="Y139" s="964" t="str" cm="1">
        <f t="array" ref="Y139">IF(N139="","",IF(R139&lt;&gt;"","",IF(SUMPRODUCT(--(AN18:AN1500=Y17),--(AM18:AM1500&lt;&gt;""),--ISNUMBER(SEARCH(" "&amp;AM18:AM1500&amp;" ",Q139)))&gt;0,Y17,"")))</f>
        <v/>
      </c>
      <c r="Z139" s="964" t="str" cm="1">
        <f t="array" ref="Z139">IF(N139="","",IF(R139&lt;&gt;"","",IF(SUMPRODUCT(--(AN18:AN1500=Z17),--(AM18:AM1500&lt;&gt;""),--ISNUMBER(SEARCH(" "&amp;AM18:AM1500&amp;" ",Q139)))&gt;0,Z17,"")))</f>
        <v/>
      </c>
      <c r="AA139" s="964" t="str" cm="1">
        <f t="array" ref="AA139">IF(N139="","",IF(R139&lt;&gt;"","",IF(SUMPRODUCT(--(AN18:AN1500=AA17),--(AM18:AM1500&lt;&gt;""),--ISNUMBER(SEARCH(" "&amp;AM18:AM1500&amp;" ",Q139)))&gt;0,AA17,"")))</f>
        <v/>
      </c>
      <c r="AB139" s="964" t="str" cm="1">
        <f t="array" ref="AB139">IF(N139="","",IF(R139&lt;&gt;"","",IF(SUMPRODUCT(--(AN18:AN1500=AB17),--(AM18:AM1500&lt;&gt;""),--ISNUMBER(SEARCH(" "&amp;AM18:AM1500&amp;" ",Q139)))&gt;0,AB17,"")))</f>
        <v/>
      </c>
      <c r="AC139" s="964" t="str" cm="1">
        <f t="array" ref="AC139">IF(N139="","",IF(R139&lt;&gt;"","",IF(SUMPRODUCT(--(AN18:AN1500=AC17),--(AM18:AM1500&lt;&gt;""),--ISNUMBER(SEARCH(" "&amp;AM18:AM1500&amp;" ",Q139)))&gt;0,AC17,"")))</f>
        <v/>
      </c>
      <c r="AD139" s="964" t="str" cm="1">
        <f t="array" ref="AD139">IF(N139="","",IF(R139&lt;&gt;"","",IF(SUMPRODUCT(--(AN18:AN1500=AD17),--(AM18:AM1500&lt;&gt;""),--ISNUMBER(SEARCH(" "&amp;AM18:AM1500&amp;" ",Q139)))&gt;0,AD17,"")))</f>
        <v/>
      </c>
      <c r="AE139" s="964" t="str" cm="1">
        <f t="array" ref="AE139">IF(N139="","",IF(R139&lt;&gt;"","",IF(SUMPRODUCT(--(AN18:AN1500=AE17),--(AM18:AM1500&lt;&gt;""),--ISNUMBER(SEARCH(" "&amp;AM18:AM1500&amp;" ",Q139)))&gt;0,AE17,"")))</f>
        <v/>
      </c>
      <c r="AF139" s="964" t="str" cm="1">
        <f t="array" ref="AF139">IF(N139="","",IF(R139&lt;&gt;"","",IF(SUMPRODUCT(--(AN18:AN1500=AF17),--(AM18:AM1500&lt;&gt;""),--ISNUMBER(SEARCH(" "&amp;AM18:AM1500&amp;" ",Q139)))&gt;0,AF17,"")))</f>
        <v/>
      </c>
      <c r="AG139" s="964" t="str" cm="1">
        <f t="array" ref="AG139">IF(N139="","",IF(R139&lt;&gt;"","",IF(SUMPRODUCT(--(AN18:AN1500=AG17),--(AM18:AM1500&lt;&gt;""),--ISNUMBER(SEARCH(" "&amp;AM18:AM1500&amp;" ",Q139)))&gt;0,AG17,"")))</f>
        <v/>
      </c>
      <c r="AH139" s="964" t="str" cm="1">
        <f t="array" ref="AH139">IF(N139="","",IF(R139&lt;&gt;"","",IF(SUMPRODUCT(--(AN18:AN1500=AH17),--(AM18:AM1500&lt;&gt;""),--ISNUMBER(SEARCH(" "&amp;AM18:AM1500&amp;" ",Q139)))&gt;0,AH17,"")))</f>
        <v/>
      </c>
      <c r="AI139" s="964" t="str" cm="1">
        <f t="array" ref="AI139">IF(N139="","",IF(R139&lt;&gt;"","",IF(SUMPRODUCT(--(AN18:AN1500=AI17),--(AM18:AM1500&lt;&gt;""),--ISNUMBER(SEARCH(" "&amp;AM18:AM1500&amp;" ",Q139)))&gt;0,AI17,"")))</f>
        <v/>
      </c>
      <c r="AJ139" s="964" t="str" cm="1">
        <f t="array" ref="AJ139">IF(N139="","",IF(R139&lt;&gt;"","",IF(SUMPRODUCT(--(AN18:AN1500=AJ17),--(AM18:AM1500&lt;&gt;""),--ISNUMBER(SEARCH(" "&amp;AM18:AM1500&amp;" ",Q139)))&gt;0,AJ17,"")))</f>
        <v/>
      </c>
      <c r="AK139" s="964" t="str" cm="1">
        <f t="array" ref="AK139">IF(N139="","",IF(T139&lt;&gt;"",AK17,IF(S139&lt;&gt;"","",IF(R139&lt;&gt;"","",IF(SUMPRODUCT(--(AN18:AN1500=AK17),--(AM18:AM1500&lt;&gt;""),--ISNUMBER(SEARCH(" "&amp;AM18:AM1500&amp;" ",Q139)))&gt;0,AK17,"")))))</f>
        <v/>
      </c>
      <c r="AM139" s="964" t="s">
        <v>2178</v>
      </c>
      <c r="AN139" s="964" t="s">
        <v>1962</v>
      </c>
      <c r="AP139" s="964"/>
      <c r="AQ139" s="964"/>
      <c r="AR139" s="964"/>
      <c r="AT139" s="964"/>
      <c r="AU139" s="964"/>
      <c r="AV139" s="964"/>
      <c r="BN139" s="49">
        <v>1</v>
      </c>
    </row>
    <row r="140" spans="1:66" ht="35.1" customHeight="1">
      <c r="A140" s="957" t="str">
        <f>IF(B140="","",COUNTIF(B18:B140,"&lt;&gt;"))</f>
        <v/>
      </c>
      <c r="B140" s="958"/>
      <c r="C140" s="974" t="str">
        <f t="shared" si="26"/>
        <v/>
      </c>
      <c r="D140" s="975" t="str">
        <f t="shared" si="14"/>
        <v/>
      </c>
      <c r="E140" s="961" t="str">
        <f t="shared" si="15"/>
        <v/>
      </c>
      <c r="F140" s="962" t="str">
        <f t="shared" si="16"/>
        <v/>
      </c>
      <c r="G140" s="963" t="str">
        <f>IF(H140="","",COUNTIF(H18:H140,"&lt;&gt;"))</f>
        <v/>
      </c>
      <c r="H140" s="958" t="str" cm="1">
        <f t="array" ref="H140">IF(L140="","",IF(LEN(L140)&lt;=MAX(10,G13),L140,IFERROR(LEFT(L140,LOOKUP(2,1/(MID(L140,ROW(1:500),1)=" ")/(ROW(1:500)&lt;=MAX(10,G13)),ROW(1:500))-1),LEFT(L140,MAX(10,G13)))))</f>
        <v/>
      </c>
      <c r="I140" s="963" t="str">
        <f t="shared" si="17"/>
        <v/>
      </c>
      <c r="J140" s="963" t="str">
        <f t="shared" si="18"/>
        <v/>
      </c>
      <c r="K140" s="964" t="str">
        <f>IF(M139&lt;&gt;"",K139,IF(K139&lt;MAX(A18:A317),K139+1,""))</f>
        <v/>
      </c>
      <c r="L140" s="965" t="str">
        <f>IF(K140="","",IF(M139&lt;&gt;"",M139,INDEX(E18:E317,MATCH(K140,A18:A317,0))))</f>
        <v/>
      </c>
      <c r="M140" s="965" t="str">
        <f t="shared" si="19"/>
        <v/>
      </c>
      <c r="N140" s="966" t="str">
        <f t="shared" si="20"/>
        <v/>
      </c>
      <c r="O140" s="967" t="str">
        <f t="shared" si="21"/>
        <v/>
      </c>
      <c r="P140" s="967" t="str">
        <f t="shared" si="22"/>
        <v/>
      </c>
      <c r="Q140" s="966" t="str">
        <f t="shared" si="23"/>
        <v/>
      </c>
      <c r="R140" s="967" t="str">
        <f>IF(N140="","",IF(COUNTIF(AP18:AP300,TRIM(Q140))&gt;0,"EXCLUSION EXACTE",""))</f>
        <v/>
      </c>
      <c r="S140" s="967" t="str" cm="1">
        <f t="array" ref="S140">IF(N140="","",IF(SUMPRODUCT(--(AP18:AP300&lt;&gt;""),--ISNUMBER(SEARCH(" "&amp;AP18:AP300&amp;" ",Q140)))&gt;0,"BLOQUE MOLLUSQUES",""))</f>
        <v/>
      </c>
      <c r="T140" s="967" t="str" cm="1">
        <f t="array" ref="T140">IF(N140="","",IF(SUMPRODUCT(--(AT18:AT300&lt;&gt;""),--ISNUMBER(SEARCH(" "&amp;AT18:AT300&amp;" ",Q140)))&gt;0,"FORCE MOLLUSQUES",""))</f>
        <v/>
      </c>
      <c r="U140" s="966" t="str">
        <f t="shared" si="24"/>
        <v/>
      </c>
      <c r="V140" s="966" t="str">
        <f t="shared" si="27"/>
        <v/>
      </c>
      <c r="W140" s="967" t="str">
        <f t="shared" si="25"/>
        <v/>
      </c>
      <c r="X140" s="967" t="str" cm="1">
        <f t="array" ref="X140">IF(N140="","",IF(R140&lt;&gt;"","",IF(SUMPRODUCT(--(AN18:AN1500=X17),--(AM18:AM1500&lt;&gt;""),--ISNUMBER(SEARCH(" "&amp;AM18:AM1500&amp;" ",Q140)))&gt;0,X17,"")))</f>
        <v/>
      </c>
      <c r="Y140" s="967" t="str" cm="1">
        <f t="array" ref="Y140">IF(N140="","",IF(R140&lt;&gt;"","",IF(SUMPRODUCT(--(AN18:AN1500=Y17),--(AM18:AM1500&lt;&gt;""),--ISNUMBER(SEARCH(" "&amp;AM18:AM1500&amp;" ",Q140)))&gt;0,Y17,"")))</f>
        <v/>
      </c>
      <c r="Z140" s="967" t="str" cm="1">
        <f t="array" ref="Z140">IF(N140="","",IF(R140&lt;&gt;"","",IF(SUMPRODUCT(--(AN18:AN1500=Z17),--(AM18:AM1500&lt;&gt;""),--ISNUMBER(SEARCH(" "&amp;AM18:AM1500&amp;" ",Q140)))&gt;0,Z17,"")))</f>
        <v/>
      </c>
      <c r="AA140" s="967" t="str" cm="1">
        <f t="array" ref="AA140">IF(N140="","",IF(R140&lt;&gt;"","",IF(SUMPRODUCT(--(AN18:AN1500=AA17),--(AM18:AM1500&lt;&gt;""),--ISNUMBER(SEARCH(" "&amp;AM18:AM1500&amp;" ",Q140)))&gt;0,AA17,"")))</f>
        <v/>
      </c>
      <c r="AB140" s="967" t="str" cm="1">
        <f t="array" ref="AB140">IF(N140="","",IF(R140&lt;&gt;"","",IF(SUMPRODUCT(--(AN18:AN1500=AB17),--(AM18:AM1500&lt;&gt;""),--ISNUMBER(SEARCH(" "&amp;AM18:AM1500&amp;" ",Q140)))&gt;0,AB17,"")))</f>
        <v/>
      </c>
      <c r="AC140" s="967" t="str" cm="1">
        <f t="array" ref="AC140">IF(N140="","",IF(R140&lt;&gt;"","",IF(SUMPRODUCT(--(AN18:AN1500=AC17),--(AM18:AM1500&lt;&gt;""),--ISNUMBER(SEARCH(" "&amp;AM18:AM1500&amp;" ",Q140)))&gt;0,AC17,"")))</f>
        <v/>
      </c>
      <c r="AD140" s="967" t="str" cm="1">
        <f t="array" ref="AD140">IF(N140="","",IF(R140&lt;&gt;"","",IF(SUMPRODUCT(--(AN18:AN1500=AD17),--(AM18:AM1500&lt;&gt;""),--ISNUMBER(SEARCH(" "&amp;AM18:AM1500&amp;" ",Q140)))&gt;0,AD17,"")))</f>
        <v/>
      </c>
      <c r="AE140" s="967" t="str" cm="1">
        <f t="array" ref="AE140">IF(N140="","",IF(R140&lt;&gt;"","",IF(SUMPRODUCT(--(AN18:AN1500=AE17),--(AM18:AM1500&lt;&gt;""),--ISNUMBER(SEARCH(" "&amp;AM18:AM1500&amp;" ",Q140)))&gt;0,AE17,"")))</f>
        <v/>
      </c>
      <c r="AF140" s="967" t="str" cm="1">
        <f t="array" ref="AF140">IF(N140="","",IF(R140&lt;&gt;"","",IF(SUMPRODUCT(--(AN18:AN1500=AF17),--(AM18:AM1500&lt;&gt;""),--ISNUMBER(SEARCH(" "&amp;AM18:AM1500&amp;" ",Q140)))&gt;0,AF17,"")))</f>
        <v/>
      </c>
      <c r="AG140" s="967" t="str" cm="1">
        <f t="array" ref="AG140">IF(N140="","",IF(R140&lt;&gt;"","",IF(SUMPRODUCT(--(AN18:AN1500=AG17),--(AM18:AM1500&lt;&gt;""),--ISNUMBER(SEARCH(" "&amp;AM18:AM1500&amp;" ",Q140)))&gt;0,AG17,"")))</f>
        <v/>
      </c>
      <c r="AH140" s="967" t="str" cm="1">
        <f t="array" ref="AH140">IF(N140="","",IF(R140&lt;&gt;"","",IF(SUMPRODUCT(--(AN18:AN1500=AH17),--(AM18:AM1500&lt;&gt;""),--ISNUMBER(SEARCH(" "&amp;AM18:AM1500&amp;" ",Q140)))&gt;0,AH17,"")))</f>
        <v/>
      </c>
      <c r="AI140" s="967" t="str" cm="1">
        <f t="array" ref="AI140">IF(N140="","",IF(R140&lt;&gt;"","",IF(SUMPRODUCT(--(AN18:AN1500=AI17),--(AM18:AM1500&lt;&gt;""),--ISNUMBER(SEARCH(" "&amp;AM18:AM1500&amp;" ",Q140)))&gt;0,AI17,"")))</f>
        <v/>
      </c>
      <c r="AJ140" s="967" t="str" cm="1">
        <f t="array" ref="AJ140">IF(N140="","",IF(R140&lt;&gt;"","",IF(SUMPRODUCT(--(AN18:AN1500=AJ17),--(AM18:AM1500&lt;&gt;""),--ISNUMBER(SEARCH(" "&amp;AM18:AM1500&amp;" ",Q140)))&gt;0,AJ17,"")))</f>
        <v/>
      </c>
      <c r="AK140" s="967" t="str" cm="1">
        <f t="array" ref="AK140">IF(N140="","",IF(T140&lt;&gt;"",AK17,IF(S140&lt;&gt;"","",IF(R140&lt;&gt;"","",IF(SUMPRODUCT(--(AN18:AN1500=AK17),--(AM18:AM1500&lt;&gt;""),--ISNUMBER(SEARCH(" "&amp;AM18:AM1500&amp;" ",Q140)))&gt;0,AK17,"")))))</f>
        <v/>
      </c>
      <c r="AM140" s="968" t="s">
        <v>2179</v>
      </c>
      <c r="AN140" s="968" t="s">
        <v>1962</v>
      </c>
      <c r="AP140" s="964"/>
      <c r="AQ140" s="964"/>
      <c r="AR140" s="964"/>
      <c r="AT140" s="964"/>
      <c r="AU140" s="964"/>
      <c r="AV140" s="964"/>
      <c r="BN140" s="49">
        <v>1</v>
      </c>
    </row>
    <row r="141" spans="1:66" ht="35.1" customHeight="1">
      <c r="A141" s="973" t="str">
        <f>IF(B141="","",COUNTIF(B18:B141,"&lt;&gt;"))</f>
        <v/>
      </c>
      <c r="B141" s="965"/>
      <c r="C141" s="974" t="str">
        <f t="shared" si="26"/>
        <v/>
      </c>
      <c r="D141" s="975" t="str">
        <f t="shared" si="14"/>
        <v/>
      </c>
      <c r="E141" s="976" t="str">
        <f t="shared" si="15"/>
        <v/>
      </c>
      <c r="F141" s="977" t="str">
        <f t="shared" si="16"/>
        <v/>
      </c>
      <c r="G141" s="964" t="str">
        <f>IF(H141="","",COUNTIF(H18:H141,"&lt;&gt;"))</f>
        <v/>
      </c>
      <c r="H141" s="965" t="str" cm="1">
        <f t="array" ref="H141">IF(L141="","",IF(LEN(L141)&lt;=MAX(10,G13),L141,IFERROR(LEFT(L141,LOOKUP(2,1/(MID(L141,ROW(1:500),1)=" ")/(ROW(1:500)&lt;=MAX(10,G13)),ROW(1:500))-1),LEFT(L141,MAX(10,G13)))))</f>
        <v/>
      </c>
      <c r="I141" s="964" t="str">
        <f t="shared" si="17"/>
        <v/>
      </c>
      <c r="J141" s="964" t="str">
        <f t="shared" si="18"/>
        <v/>
      </c>
      <c r="K141" s="964" t="str">
        <f>IF(M140&lt;&gt;"",K140,IF(K140&lt;MAX(A18:A317),K140+1,""))</f>
        <v/>
      </c>
      <c r="L141" s="965" t="str">
        <f>IF(K141="","",IF(M140&lt;&gt;"",M140,INDEX(E18:E317,MATCH(K141,A18:A317,0))))</f>
        <v/>
      </c>
      <c r="M141" s="965" t="str">
        <f t="shared" si="19"/>
        <v/>
      </c>
      <c r="N141" s="965" t="str">
        <f t="shared" si="20"/>
        <v/>
      </c>
      <c r="O141" s="964" t="str">
        <f t="shared" si="21"/>
        <v/>
      </c>
      <c r="P141" s="964" t="str">
        <f t="shared" si="22"/>
        <v/>
      </c>
      <c r="Q141" s="965" t="str">
        <f t="shared" si="23"/>
        <v/>
      </c>
      <c r="R141" s="964" t="str">
        <f>IF(N141="","",IF(COUNTIF(AP18:AP300,TRIM(Q141))&gt;0,"EXCLUSION EXACTE",""))</f>
        <v/>
      </c>
      <c r="S141" s="964" t="str" cm="1">
        <f t="array" ref="S141">IF(N141="","",IF(SUMPRODUCT(--(AP18:AP300&lt;&gt;""),--ISNUMBER(SEARCH(" "&amp;AP18:AP300&amp;" ",Q141)))&gt;0,"BLOQUE MOLLUSQUES",""))</f>
        <v/>
      </c>
      <c r="T141" s="964" t="str" cm="1">
        <f t="array" ref="T141">IF(N141="","",IF(SUMPRODUCT(--(AT18:AT300&lt;&gt;""),--ISNUMBER(SEARCH(" "&amp;AT18:AT300&amp;" ",Q141)))&gt;0,"FORCE MOLLUSQUES",""))</f>
        <v/>
      </c>
      <c r="U141" s="965" t="str">
        <f t="shared" si="24"/>
        <v/>
      </c>
      <c r="V141" s="965" t="str">
        <f t="shared" si="27"/>
        <v/>
      </c>
      <c r="W141" s="964" t="str">
        <f t="shared" si="25"/>
        <v/>
      </c>
      <c r="X141" s="964" t="str" cm="1">
        <f t="array" ref="X141">IF(N141="","",IF(R141&lt;&gt;"","",IF(SUMPRODUCT(--(AN18:AN1500=X17),--(AM18:AM1500&lt;&gt;""),--ISNUMBER(SEARCH(" "&amp;AM18:AM1500&amp;" ",Q141)))&gt;0,X17,"")))</f>
        <v/>
      </c>
      <c r="Y141" s="964" t="str" cm="1">
        <f t="array" ref="Y141">IF(N141="","",IF(R141&lt;&gt;"","",IF(SUMPRODUCT(--(AN18:AN1500=Y17),--(AM18:AM1500&lt;&gt;""),--ISNUMBER(SEARCH(" "&amp;AM18:AM1500&amp;" ",Q141)))&gt;0,Y17,"")))</f>
        <v/>
      </c>
      <c r="Z141" s="964" t="str" cm="1">
        <f t="array" ref="Z141">IF(N141="","",IF(R141&lt;&gt;"","",IF(SUMPRODUCT(--(AN18:AN1500=Z17),--(AM18:AM1500&lt;&gt;""),--ISNUMBER(SEARCH(" "&amp;AM18:AM1500&amp;" ",Q141)))&gt;0,Z17,"")))</f>
        <v/>
      </c>
      <c r="AA141" s="964" t="str" cm="1">
        <f t="array" ref="AA141">IF(N141="","",IF(R141&lt;&gt;"","",IF(SUMPRODUCT(--(AN18:AN1500=AA17),--(AM18:AM1500&lt;&gt;""),--ISNUMBER(SEARCH(" "&amp;AM18:AM1500&amp;" ",Q141)))&gt;0,AA17,"")))</f>
        <v/>
      </c>
      <c r="AB141" s="964" t="str" cm="1">
        <f t="array" ref="AB141">IF(N141="","",IF(R141&lt;&gt;"","",IF(SUMPRODUCT(--(AN18:AN1500=AB17),--(AM18:AM1500&lt;&gt;""),--ISNUMBER(SEARCH(" "&amp;AM18:AM1500&amp;" ",Q141)))&gt;0,AB17,"")))</f>
        <v/>
      </c>
      <c r="AC141" s="964" t="str" cm="1">
        <f t="array" ref="AC141">IF(N141="","",IF(R141&lt;&gt;"","",IF(SUMPRODUCT(--(AN18:AN1500=AC17),--(AM18:AM1500&lt;&gt;""),--ISNUMBER(SEARCH(" "&amp;AM18:AM1500&amp;" ",Q141)))&gt;0,AC17,"")))</f>
        <v/>
      </c>
      <c r="AD141" s="964" t="str" cm="1">
        <f t="array" ref="AD141">IF(N141="","",IF(R141&lt;&gt;"","",IF(SUMPRODUCT(--(AN18:AN1500=AD17),--(AM18:AM1500&lt;&gt;""),--ISNUMBER(SEARCH(" "&amp;AM18:AM1500&amp;" ",Q141)))&gt;0,AD17,"")))</f>
        <v/>
      </c>
      <c r="AE141" s="964" t="str" cm="1">
        <f t="array" ref="AE141">IF(N141="","",IF(R141&lt;&gt;"","",IF(SUMPRODUCT(--(AN18:AN1500=AE17),--(AM18:AM1500&lt;&gt;""),--ISNUMBER(SEARCH(" "&amp;AM18:AM1500&amp;" ",Q141)))&gt;0,AE17,"")))</f>
        <v/>
      </c>
      <c r="AF141" s="964" t="str" cm="1">
        <f t="array" ref="AF141">IF(N141="","",IF(R141&lt;&gt;"","",IF(SUMPRODUCT(--(AN18:AN1500=AF17),--(AM18:AM1500&lt;&gt;""),--ISNUMBER(SEARCH(" "&amp;AM18:AM1500&amp;" ",Q141)))&gt;0,AF17,"")))</f>
        <v/>
      </c>
      <c r="AG141" s="964" t="str" cm="1">
        <f t="array" ref="AG141">IF(N141="","",IF(R141&lt;&gt;"","",IF(SUMPRODUCT(--(AN18:AN1500=AG17),--(AM18:AM1500&lt;&gt;""),--ISNUMBER(SEARCH(" "&amp;AM18:AM1500&amp;" ",Q141)))&gt;0,AG17,"")))</f>
        <v/>
      </c>
      <c r="AH141" s="964" t="str" cm="1">
        <f t="array" ref="AH141">IF(N141="","",IF(R141&lt;&gt;"","",IF(SUMPRODUCT(--(AN18:AN1500=AH17),--(AM18:AM1500&lt;&gt;""),--ISNUMBER(SEARCH(" "&amp;AM18:AM1500&amp;" ",Q141)))&gt;0,AH17,"")))</f>
        <v/>
      </c>
      <c r="AI141" s="964" t="str" cm="1">
        <f t="array" ref="AI141">IF(N141="","",IF(R141&lt;&gt;"","",IF(SUMPRODUCT(--(AN18:AN1500=AI17),--(AM18:AM1500&lt;&gt;""),--ISNUMBER(SEARCH(" "&amp;AM18:AM1500&amp;" ",Q141)))&gt;0,AI17,"")))</f>
        <v/>
      </c>
      <c r="AJ141" s="964" t="str" cm="1">
        <f t="array" ref="AJ141">IF(N141="","",IF(R141&lt;&gt;"","",IF(SUMPRODUCT(--(AN18:AN1500=AJ17),--(AM18:AM1500&lt;&gt;""),--ISNUMBER(SEARCH(" "&amp;AM18:AM1500&amp;" ",Q141)))&gt;0,AJ17,"")))</f>
        <v/>
      </c>
      <c r="AK141" s="964" t="str" cm="1">
        <f t="array" ref="AK141">IF(N141="","",IF(T141&lt;&gt;"",AK17,IF(S141&lt;&gt;"","",IF(R141&lt;&gt;"","",IF(SUMPRODUCT(--(AN18:AN1500=AK17),--(AM18:AM1500&lt;&gt;""),--ISNUMBER(SEARCH(" "&amp;AM18:AM1500&amp;" ",Q141)))&gt;0,AK17,"")))))</f>
        <v/>
      </c>
      <c r="AM141" s="964" t="s">
        <v>2180</v>
      </c>
      <c r="AN141" s="964" t="s">
        <v>1962</v>
      </c>
      <c r="AP141" s="964"/>
      <c r="AQ141" s="964"/>
      <c r="AR141" s="964"/>
      <c r="AT141" s="964"/>
      <c r="AU141" s="964"/>
      <c r="AV141" s="964"/>
      <c r="BN141" s="49">
        <v>1</v>
      </c>
    </row>
    <row r="142" spans="1:66" ht="35.1" customHeight="1">
      <c r="A142" s="957" t="str">
        <f>IF(B142="","",COUNTIF(B18:B142,"&lt;&gt;"))</f>
        <v/>
      </c>
      <c r="B142" s="958"/>
      <c r="C142" s="974" t="str">
        <f t="shared" si="26"/>
        <v/>
      </c>
      <c r="D142" s="975" t="str">
        <f t="shared" si="14"/>
        <v/>
      </c>
      <c r="E142" s="961" t="str">
        <f t="shared" si="15"/>
        <v/>
      </c>
      <c r="F142" s="962" t="str">
        <f t="shared" si="16"/>
        <v/>
      </c>
      <c r="G142" s="963" t="str">
        <f>IF(H142="","",COUNTIF(H18:H142,"&lt;&gt;"))</f>
        <v/>
      </c>
      <c r="H142" s="958" t="str" cm="1">
        <f t="array" ref="H142">IF(L142="","",IF(LEN(L142)&lt;=MAX(10,G13),L142,IFERROR(LEFT(L142,LOOKUP(2,1/(MID(L142,ROW(1:500),1)=" ")/(ROW(1:500)&lt;=MAX(10,G13)),ROW(1:500))-1),LEFT(L142,MAX(10,G13)))))</f>
        <v/>
      </c>
      <c r="I142" s="963" t="str">
        <f t="shared" si="17"/>
        <v/>
      </c>
      <c r="J142" s="963" t="str">
        <f t="shared" si="18"/>
        <v/>
      </c>
      <c r="K142" s="964" t="str">
        <f>IF(M141&lt;&gt;"",K141,IF(K141&lt;MAX(A18:A317),K141+1,""))</f>
        <v/>
      </c>
      <c r="L142" s="965" t="str">
        <f>IF(K142="","",IF(M141&lt;&gt;"",M141,INDEX(E18:E317,MATCH(K142,A18:A317,0))))</f>
        <v/>
      </c>
      <c r="M142" s="965" t="str">
        <f t="shared" si="19"/>
        <v/>
      </c>
      <c r="N142" s="966" t="str">
        <f t="shared" si="20"/>
        <v/>
      </c>
      <c r="O142" s="967" t="str">
        <f t="shared" si="21"/>
        <v/>
      </c>
      <c r="P142" s="967" t="str">
        <f t="shared" si="22"/>
        <v/>
      </c>
      <c r="Q142" s="966" t="str">
        <f t="shared" si="23"/>
        <v/>
      </c>
      <c r="R142" s="967" t="str">
        <f>IF(N142="","",IF(COUNTIF(AP18:AP300,TRIM(Q142))&gt;0,"EXCLUSION EXACTE",""))</f>
        <v/>
      </c>
      <c r="S142" s="967" t="str" cm="1">
        <f t="array" ref="S142">IF(N142="","",IF(SUMPRODUCT(--(AP18:AP300&lt;&gt;""),--ISNUMBER(SEARCH(" "&amp;AP18:AP300&amp;" ",Q142)))&gt;0,"BLOQUE MOLLUSQUES",""))</f>
        <v/>
      </c>
      <c r="T142" s="967" t="str" cm="1">
        <f t="array" ref="T142">IF(N142="","",IF(SUMPRODUCT(--(AT18:AT300&lt;&gt;""),--ISNUMBER(SEARCH(" "&amp;AT18:AT300&amp;" ",Q142)))&gt;0,"FORCE MOLLUSQUES",""))</f>
        <v/>
      </c>
      <c r="U142" s="966" t="str">
        <f t="shared" si="24"/>
        <v/>
      </c>
      <c r="V142" s="966" t="str">
        <f t="shared" si="27"/>
        <v/>
      </c>
      <c r="W142" s="967" t="str">
        <f t="shared" si="25"/>
        <v/>
      </c>
      <c r="X142" s="967" t="str" cm="1">
        <f t="array" ref="X142">IF(N142="","",IF(R142&lt;&gt;"","",IF(SUMPRODUCT(--(AN18:AN1500=X17),--(AM18:AM1500&lt;&gt;""),--ISNUMBER(SEARCH(" "&amp;AM18:AM1500&amp;" ",Q142)))&gt;0,X17,"")))</f>
        <v/>
      </c>
      <c r="Y142" s="967" t="str" cm="1">
        <f t="array" ref="Y142">IF(N142="","",IF(R142&lt;&gt;"","",IF(SUMPRODUCT(--(AN18:AN1500=Y17),--(AM18:AM1500&lt;&gt;""),--ISNUMBER(SEARCH(" "&amp;AM18:AM1500&amp;" ",Q142)))&gt;0,Y17,"")))</f>
        <v/>
      </c>
      <c r="Z142" s="967" t="str" cm="1">
        <f t="array" ref="Z142">IF(N142="","",IF(R142&lt;&gt;"","",IF(SUMPRODUCT(--(AN18:AN1500=Z17),--(AM18:AM1500&lt;&gt;""),--ISNUMBER(SEARCH(" "&amp;AM18:AM1500&amp;" ",Q142)))&gt;0,Z17,"")))</f>
        <v/>
      </c>
      <c r="AA142" s="967" t="str" cm="1">
        <f t="array" ref="AA142">IF(N142="","",IF(R142&lt;&gt;"","",IF(SUMPRODUCT(--(AN18:AN1500=AA17),--(AM18:AM1500&lt;&gt;""),--ISNUMBER(SEARCH(" "&amp;AM18:AM1500&amp;" ",Q142)))&gt;0,AA17,"")))</f>
        <v/>
      </c>
      <c r="AB142" s="967" t="str" cm="1">
        <f t="array" ref="AB142">IF(N142="","",IF(R142&lt;&gt;"","",IF(SUMPRODUCT(--(AN18:AN1500=AB17),--(AM18:AM1500&lt;&gt;""),--ISNUMBER(SEARCH(" "&amp;AM18:AM1500&amp;" ",Q142)))&gt;0,AB17,"")))</f>
        <v/>
      </c>
      <c r="AC142" s="967" t="str" cm="1">
        <f t="array" ref="AC142">IF(N142="","",IF(R142&lt;&gt;"","",IF(SUMPRODUCT(--(AN18:AN1500=AC17),--(AM18:AM1500&lt;&gt;""),--ISNUMBER(SEARCH(" "&amp;AM18:AM1500&amp;" ",Q142)))&gt;0,AC17,"")))</f>
        <v/>
      </c>
      <c r="AD142" s="967" t="str" cm="1">
        <f t="array" ref="AD142">IF(N142="","",IF(R142&lt;&gt;"","",IF(SUMPRODUCT(--(AN18:AN1500=AD17),--(AM18:AM1500&lt;&gt;""),--ISNUMBER(SEARCH(" "&amp;AM18:AM1500&amp;" ",Q142)))&gt;0,AD17,"")))</f>
        <v/>
      </c>
      <c r="AE142" s="967" t="str" cm="1">
        <f t="array" ref="AE142">IF(N142="","",IF(R142&lt;&gt;"","",IF(SUMPRODUCT(--(AN18:AN1500=AE17),--(AM18:AM1500&lt;&gt;""),--ISNUMBER(SEARCH(" "&amp;AM18:AM1500&amp;" ",Q142)))&gt;0,AE17,"")))</f>
        <v/>
      </c>
      <c r="AF142" s="967" t="str" cm="1">
        <f t="array" ref="AF142">IF(N142="","",IF(R142&lt;&gt;"","",IF(SUMPRODUCT(--(AN18:AN1500=AF17),--(AM18:AM1500&lt;&gt;""),--ISNUMBER(SEARCH(" "&amp;AM18:AM1500&amp;" ",Q142)))&gt;0,AF17,"")))</f>
        <v/>
      </c>
      <c r="AG142" s="967" t="str" cm="1">
        <f t="array" ref="AG142">IF(N142="","",IF(R142&lt;&gt;"","",IF(SUMPRODUCT(--(AN18:AN1500=AG17),--(AM18:AM1500&lt;&gt;""),--ISNUMBER(SEARCH(" "&amp;AM18:AM1500&amp;" ",Q142)))&gt;0,AG17,"")))</f>
        <v/>
      </c>
      <c r="AH142" s="967" t="str" cm="1">
        <f t="array" ref="AH142">IF(N142="","",IF(R142&lt;&gt;"","",IF(SUMPRODUCT(--(AN18:AN1500=AH17),--(AM18:AM1500&lt;&gt;""),--ISNUMBER(SEARCH(" "&amp;AM18:AM1500&amp;" ",Q142)))&gt;0,AH17,"")))</f>
        <v/>
      </c>
      <c r="AI142" s="967" t="str" cm="1">
        <f t="array" ref="AI142">IF(N142="","",IF(R142&lt;&gt;"","",IF(SUMPRODUCT(--(AN18:AN1500=AI17),--(AM18:AM1500&lt;&gt;""),--ISNUMBER(SEARCH(" "&amp;AM18:AM1500&amp;" ",Q142)))&gt;0,AI17,"")))</f>
        <v/>
      </c>
      <c r="AJ142" s="967" t="str" cm="1">
        <f t="array" ref="AJ142">IF(N142="","",IF(R142&lt;&gt;"","",IF(SUMPRODUCT(--(AN18:AN1500=AJ17),--(AM18:AM1500&lt;&gt;""),--ISNUMBER(SEARCH(" "&amp;AM18:AM1500&amp;" ",Q142)))&gt;0,AJ17,"")))</f>
        <v/>
      </c>
      <c r="AK142" s="967" t="str" cm="1">
        <f t="array" ref="AK142">IF(N142="","",IF(T142&lt;&gt;"",AK17,IF(S142&lt;&gt;"","",IF(R142&lt;&gt;"","",IF(SUMPRODUCT(--(AN18:AN1500=AK17),--(AM18:AM1500&lt;&gt;""),--ISNUMBER(SEARCH(" "&amp;AM18:AM1500&amp;" ",Q142)))&gt;0,AK17,"")))))</f>
        <v/>
      </c>
      <c r="AM142" s="968" t="s">
        <v>1201</v>
      </c>
      <c r="AN142" s="968" t="s">
        <v>1962</v>
      </c>
      <c r="AP142" s="964"/>
      <c r="AQ142" s="964"/>
      <c r="AR142" s="964"/>
      <c r="AT142" s="964"/>
      <c r="AU142" s="964"/>
      <c r="AV142" s="964"/>
      <c r="BN142" s="49">
        <v>1</v>
      </c>
    </row>
    <row r="143" spans="1:66" ht="35.1" customHeight="1">
      <c r="A143" s="973" t="str">
        <f>IF(B143="","",COUNTIF(B18:B143,"&lt;&gt;"))</f>
        <v/>
      </c>
      <c r="B143" s="965"/>
      <c r="C143" s="974" t="str">
        <f t="shared" si="26"/>
        <v/>
      </c>
      <c r="D143" s="975" t="str">
        <f t="shared" si="14"/>
        <v/>
      </c>
      <c r="E143" s="976" t="str">
        <f t="shared" si="15"/>
        <v/>
      </c>
      <c r="F143" s="977" t="str">
        <f t="shared" si="16"/>
        <v/>
      </c>
      <c r="G143" s="964" t="str">
        <f>IF(H143="","",COUNTIF(H18:H143,"&lt;&gt;"))</f>
        <v/>
      </c>
      <c r="H143" s="965" t="str" cm="1">
        <f t="array" ref="H143">IF(L143="","",IF(LEN(L143)&lt;=MAX(10,G13),L143,IFERROR(LEFT(L143,LOOKUP(2,1/(MID(L143,ROW(1:500),1)=" ")/(ROW(1:500)&lt;=MAX(10,G13)),ROW(1:500))-1),LEFT(L143,MAX(10,G13)))))</f>
        <v/>
      </c>
      <c r="I143" s="964" t="str">
        <f t="shared" si="17"/>
        <v/>
      </c>
      <c r="J143" s="964" t="str">
        <f t="shared" si="18"/>
        <v/>
      </c>
      <c r="K143" s="964" t="str">
        <f>IF(M142&lt;&gt;"",K142,IF(K142&lt;MAX(A18:A317),K142+1,""))</f>
        <v/>
      </c>
      <c r="L143" s="965" t="str">
        <f>IF(K143="","",IF(M142&lt;&gt;"",M142,INDEX(E18:E317,MATCH(K143,A18:A317,0))))</f>
        <v/>
      </c>
      <c r="M143" s="965" t="str">
        <f t="shared" si="19"/>
        <v/>
      </c>
      <c r="N143" s="965" t="str">
        <f t="shared" si="20"/>
        <v/>
      </c>
      <c r="O143" s="964" t="str">
        <f t="shared" si="21"/>
        <v/>
      </c>
      <c r="P143" s="964" t="str">
        <f t="shared" si="22"/>
        <v/>
      </c>
      <c r="Q143" s="965" t="str">
        <f t="shared" si="23"/>
        <v/>
      </c>
      <c r="R143" s="964" t="str">
        <f>IF(N143="","",IF(COUNTIF(AP18:AP300,TRIM(Q143))&gt;0,"EXCLUSION EXACTE",""))</f>
        <v/>
      </c>
      <c r="S143" s="964" t="str" cm="1">
        <f t="array" ref="S143">IF(N143="","",IF(SUMPRODUCT(--(AP18:AP300&lt;&gt;""),--ISNUMBER(SEARCH(" "&amp;AP18:AP300&amp;" ",Q143)))&gt;0,"BLOQUE MOLLUSQUES",""))</f>
        <v/>
      </c>
      <c r="T143" s="964" t="str" cm="1">
        <f t="array" ref="T143">IF(N143="","",IF(SUMPRODUCT(--(AT18:AT300&lt;&gt;""),--ISNUMBER(SEARCH(" "&amp;AT18:AT300&amp;" ",Q143)))&gt;0,"FORCE MOLLUSQUES",""))</f>
        <v/>
      </c>
      <c r="U143" s="965" t="str">
        <f t="shared" si="24"/>
        <v/>
      </c>
      <c r="V143" s="965" t="str">
        <f t="shared" si="27"/>
        <v/>
      </c>
      <c r="W143" s="964" t="str">
        <f t="shared" si="25"/>
        <v/>
      </c>
      <c r="X143" s="964" t="str" cm="1">
        <f t="array" ref="X143">IF(N143="","",IF(R143&lt;&gt;"","",IF(SUMPRODUCT(--(AN18:AN1500=X17),--(AM18:AM1500&lt;&gt;""),--ISNUMBER(SEARCH(" "&amp;AM18:AM1500&amp;" ",Q143)))&gt;0,X17,"")))</f>
        <v/>
      </c>
      <c r="Y143" s="964" t="str" cm="1">
        <f t="array" ref="Y143">IF(N143="","",IF(R143&lt;&gt;"","",IF(SUMPRODUCT(--(AN18:AN1500=Y17),--(AM18:AM1500&lt;&gt;""),--ISNUMBER(SEARCH(" "&amp;AM18:AM1500&amp;" ",Q143)))&gt;0,Y17,"")))</f>
        <v/>
      </c>
      <c r="Z143" s="964" t="str" cm="1">
        <f t="array" ref="Z143">IF(N143="","",IF(R143&lt;&gt;"","",IF(SUMPRODUCT(--(AN18:AN1500=Z17),--(AM18:AM1500&lt;&gt;""),--ISNUMBER(SEARCH(" "&amp;AM18:AM1500&amp;" ",Q143)))&gt;0,Z17,"")))</f>
        <v/>
      </c>
      <c r="AA143" s="964" t="str" cm="1">
        <f t="array" ref="AA143">IF(N143="","",IF(R143&lt;&gt;"","",IF(SUMPRODUCT(--(AN18:AN1500=AA17),--(AM18:AM1500&lt;&gt;""),--ISNUMBER(SEARCH(" "&amp;AM18:AM1500&amp;" ",Q143)))&gt;0,AA17,"")))</f>
        <v/>
      </c>
      <c r="AB143" s="964" t="str" cm="1">
        <f t="array" ref="AB143">IF(N143="","",IF(R143&lt;&gt;"","",IF(SUMPRODUCT(--(AN18:AN1500=AB17),--(AM18:AM1500&lt;&gt;""),--ISNUMBER(SEARCH(" "&amp;AM18:AM1500&amp;" ",Q143)))&gt;0,AB17,"")))</f>
        <v/>
      </c>
      <c r="AC143" s="964" t="str" cm="1">
        <f t="array" ref="AC143">IF(N143="","",IF(R143&lt;&gt;"","",IF(SUMPRODUCT(--(AN18:AN1500=AC17),--(AM18:AM1500&lt;&gt;""),--ISNUMBER(SEARCH(" "&amp;AM18:AM1500&amp;" ",Q143)))&gt;0,AC17,"")))</f>
        <v/>
      </c>
      <c r="AD143" s="964" t="str" cm="1">
        <f t="array" ref="AD143">IF(N143="","",IF(R143&lt;&gt;"","",IF(SUMPRODUCT(--(AN18:AN1500=AD17),--(AM18:AM1500&lt;&gt;""),--ISNUMBER(SEARCH(" "&amp;AM18:AM1500&amp;" ",Q143)))&gt;0,AD17,"")))</f>
        <v/>
      </c>
      <c r="AE143" s="964" t="str" cm="1">
        <f t="array" ref="AE143">IF(N143="","",IF(R143&lt;&gt;"","",IF(SUMPRODUCT(--(AN18:AN1500=AE17),--(AM18:AM1500&lt;&gt;""),--ISNUMBER(SEARCH(" "&amp;AM18:AM1500&amp;" ",Q143)))&gt;0,AE17,"")))</f>
        <v/>
      </c>
      <c r="AF143" s="964" t="str" cm="1">
        <f t="array" ref="AF143">IF(N143="","",IF(R143&lt;&gt;"","",IF(SUMPRODUCT(--(AN18:AN1500=AF17),--(AM18:AM1500&lt;&gt;""),--ISNUMBER(SEARCH(" "&amp;AM18:AM1500&amp;" ",Q143)))&gt;0,AF17,"")))</f>
        <v/>
      </c>
      <c r="AG143" s="964" t="str" cm="1">
        <f t="array" ref="AG143">IF(N143="","",IF(R143&lt;&gt;"","",IF(SUMPRODUCT(--(AN18:AN1500=AG17),--(AM18:AM1500&lt;&gt;""),--ISNUMBER(SEARCH(" "&amp;AM18:AM1500&amp;" ",Q143)))&gt;0,AG17,"")))</f>
        <v/>
      </c>
      <c r="AH143" s="964" t="str" cm="1">
        <f t="array" ref="AH143">IF(N143="","",IF(R143&lt;&gt;"","",IF(SUMPRODUCT(--(AN18:AN1500=AH17),--(AM18:AM1500&lt;&gt;""),--ISNUMBER(SEARCH(" "&amp;AM18:AM1500&amp;" ",Q143)))&gt;0,AH17,"")))</f>
        <v/>
      </c>
      <c r="AI143" s="964" t="str" cm="1">
        <f t="array" ref="AI143">IF(N143="","",IF(R143&lt;&gt;"","",IF(SUMPRODUCT(--(AN18:AN1500=AI17),--(AM18:AM1500&lt;&gt;""),--ISNUMBER(SEARCH(" "&amp;AM18:AM1500&amp;" ",Q143)))&gt;0,AI17,"")))</f>
        <v/>
      </c>
      <c r="AJ143" s="964" t="str" cm="1">
        <f t="array" ref="AJ143">IF(N143="","",IF(R143&lt;&gt;"","",IF(SUMPRODUCT(--(AN18:AN1500=AJ17),--(AM18:AM1500&lt;&gt;""),--ISNUMBER(SEARCH(" "&amp;AM18:AM1500&amp;" ",Q143)))&gt;0,AJ17,"")))</f>
        <v/>
      </c>
      <c r="AK143" s="964" t="str" cm="1">
        <f t="array" ref="AK143">IF(N143="","",IF(T143&lt;&gt;"",AK17,IF(S143&lt;&gt;"","",IF(R143&lt;&gt;"","",IF(SUMPRODUCT(--(AN18:AN1500=AK17),--(AM18:AM1500&lt;&gt;""),--ISNUMBER(SEARCH(" "&amp;AM18:AM1500&amp;" ",Q143)))&gt;0,AK17,"")))))</f>
        <v/>
      </c>
      <c r="AM143" s="964" t="s">
        <v>2181</v>
      </c>
      <c r="AN143" s="964" t="s">
        <v>1962</v>
      </c>
      <c r="AP143" s="964"/>
      <c r="AQ143" s="964"/>
      <c r="AR143" s="964"/>
      <c r="AT143" s="964"/>
      <c r="AU143" s="964"/>
      <c r="AV143" s="964"/>
      <c r="BN143" s="49">
        <v>1</v>
      </c>
    </row>
    <row r="144" spans="1:66" ht="35.1" customHeight="1">
      <c r="A144" s="957" t="str">
        <f>IF(B144="","",COUNTIF(B18:B144,"&lt;&gt;"))</f>
        <v/>
      </c>
      <c r="B144" s="958"/>
      <c r="C144" s="974" t="str">
        <f t="shared" si="26"/>
        <v/>
      </c>
      <c r="D144" s="975" t="str">
        <f t="shared" si="14"/>
        <v/>
      </c>
      <c r="E144" s="961" t="str">
        <f t="shared" si="15"/>
        <v/>
      </c>
      <c r="F144" s="962" t="str">
        <f t="shared" si="16"/>
        <v/>
      </c>
      <c r="G144" s="963" t="str">
        <f>IF(H144="","",COUNTIF(H18:H144,"&lt;&gt;"))</f>
        <v/>
      </c>
      <c r="H144" s="958" t="str" cm="1">
        <f t="array" ref="H144">IF(L144="","",IF(LEN(L144)&lt;=MAX(10,G13),L144,IFERROR(LEFT(L144,LOOKUP(2,1/(MID(L144,ROW(1:500),1)=" ")/(ROW(1:500)&lt;=MAX(10,G13)),ROW(1:500))-1),LEFT(L144,MAX(10,G13)))))</f>
        <v/>
      </c>
      <c r="I144" s="963" t="str">
        <f t="shared" si="17"/>
        <v/>
      </c>
      <c r="J144" s="963" t="str">
        <f t="shared" si="18"/>
        <v/>
      </c>
      <c r="K144" s="964" t="str">
        <f>IF(M143&lt;&gt;"",K143,IF(K143&lt;MAX(A18:A317),K143+1,""))</f>
        <v/>
      </c>
      <c r="L144" s="965" t="str">
        <f>IF(K144="","",IF(M143&lt;&gt;"",M143,INDEX(E18:E317,MATCH(K144,A18:A317,0))))</f>
        <v/>
      </c>
      <c r="M144" s="965" t="str">
        <f t="shared" si="19"/>
        <v/>
      </c>
      <c r="N144" s="966" t="str">
        <f t="shared" si="20"/>
        <v/>
      </c>
      <c r="O144" s="967" t="str">
        <f t="shared" si="21"/>
        <v/>
      </c>
      <c r="P144" s="967" t="str">
        <f t="shared" si="22"/>
        <v/>
      </c>
      <c r="Q144" s="966" t="str">
        <f t="shared" si="23"/>
        <v/>
      </c>
      <c r="R144" s="967" t="str">
        <f>IF(N144="","",IF(COUNTIF(AP18:AP300,TRIM(Q144))&gt;0,"EXCLUSION EXACTE",""))</f>
        <v/>
      </c>
      <c r="S144" s="967" t="str" cm="1">
        <f t="array" ref="S144">IF(N144="","",IF(SUMPRODUCT(--(AP18:AP300&lt;&gt;""),--ISNUMBER(SEARCH(" "&amp;AP18:AP300&amp;" ",Q144)))&gt;0,"BLOQUE MOLLUSQUES",""))</f>
        <v/>
      </c>
      <c r="T144" s="967" t="str" cm="1">
        <f t="array" ref="T144">IF(N144="","",IF(SUMPRODUCT(--(AT18:AT300&lt;&gt;""),--ISNUMBER(SEARCH(" "&amp;AT18:AT300&amp;" ",Q144)))&gt;0,"FORCE MOLLUSQUES",""))</f>
        <v/>
      </c>
      <c r="U144" s="966" t="str">
        <f t="shared" si="24"/>
        <v/>
      </c>
      <c r="V144" s="966" t="str">
        <f t="shared" si="27"/>
        <v/>
      </c>
      <c r="W144" s="967" t="str">
        <f t="shared" si="25"/>
        <v/>
      </c>
      <c r="X144" s="967" t="str" cm="1">
        <f t="array" ref="X144">IF(N144="","",IF(R144&lt;&gt;"","",IF(SUMPRODUCT(--(AN18:AN1500=X17),--(AM18:AM1500&lt;&gt;""),--ISNUMBER(SEARCH(" "&amp;AM18:AM1500&amp;" ",Q144)))&gt;0,X17,"")))</f>
        <v/>
      </c>
      <c r="Y144" s="967" t="str" cm="1">
        <f t="array" ref="Y144">IF(N144="","",IF(R144&lt;&gt;"","",IF(SUMPRODUCT(--(AN18:AN1500=Y17),--(AM18:AM1500&lt;&gt;""),--ISNUMBER(SEARCH(" "&amp;AM18:AM1500&amp;" ",Q144)))&gt;0,Y17,"")))</f>
        <v/>
      </c>
      <c r="Z144" s="967" t="str" cm="1">
        <f t="array" ref="Z144">IF(N144="","",IF(R144&lt;&gt;"","",IF(SUMPRODUCT(--(AN18:AN1500=Z17),--(AM18:AM1500&lt;&gt;""),--ISNUMBER(SEARCH(" "&amp;AM18:AM1500&amp;" ",Q144)))&gt;0,Z17,"")))</f>
        <v/>
      </c>
      <c r="AA144" s="967" t="str" cm="1">
        <f t="array" ref="AA144">IF(N144="","",IF(R144&lt;&gt;"","",IF(SUMPRODUCT(--(AN18:AN1500=AA17),--(AM18:AM1500&lt;&gt;""),--ISNUMBER(SEARCH(" "&amp;AM18:AM1500&amp;" ",Q144)))&gt;0,AA17,"")))</f>
        <v/>
      </c>
      <c r="AB144" s="967" t="str" cm="1">
        <f t="array" ref="AB144">IF(N144="","",IF(R144&lt;&gt;"","",IF(SUMPRODUCT(--(AN18:AN1500=AB17),--(AM18:AM1500&lt;&gt;""),--ISNUMBER(SEARCH(" "&amp;AM18:AM1500&amp;" ",Q144)))&gt;0,AB17,"")))</f>
        <v/>
      </c>
      <c r="AC144" s="967" t="str" cm="1">
        <f t="array" ref="AC144">IF(N144="","",IF(R144&lt;&gt;"","",IF(SUMPRODUCT(--(AN18:AN1500=AC17),--(AM18:AM1500&lt;&gt;""),--ISNUMBER(SEARCH(" "&amp;AM18:AM1500&amp;" ",Q144)))&gt;0,AC17,"")))</f>
        <v/>
      </c>
      <c r="AD144" s="967" t="str" cm="1">
        <f t="array" ref="AD144">IF(N144="","",IF(R144&lt;&gt;"","",IF(SUMPRODUCT(--(AN18:AN1500=AD17),--(AM18:AM1500&lt;&gt;""),--ISNUMBER(SEARCH(" "&amp;AM18:AM1500&amp;" ",Q144)))&gt;0,AD17,"")))</f>
        <v/>
      </c>
      <c r="AE144" s="967" t="str" cm="1">
        <f t="array" ref="AE144">IF(N144="","",IF(R144&lt;&gt;"","",IF(SUMPRODUCT(--(AN18:AN1500=AE17),--(AM18:AM1500&lt;&gt;""),--ISNUMBER(SEARCH(" "&amp;AM18:AM1500&amp;" ",Q144)))&gt;0,AE17,"")))</f>
        <v/>
      </c>
      <c r="AF144" s="967" t="str" cm="1">
        <f t="array" ref="AF144">IF(N144="","",IF(R144&lt;&gt;"","",IF(SUMPRODUCT(--(AN18:AN1500=AF17),--(AM18:AM1500&lt;&gt;""),--ISNUMBER(SEARCH(" "&amp;AM18:AM1500&amp;" ",Q144)))&gt;0,AF17,"")))</f>
        <v/>
      </c>
      <c r="AG144" s="967" t="str" cm="1">
        <f t="array" ref="AG144">IF(N144="","",IF(R144&lt;&gt;"","",IF(SUMPRODUCT(--(AN18:AN1500=AG17),--(AM18:AM1500&lt;&gt;""),--ISNUMBER(SEARCH(" "&amp;AM18:AM1500&amp;" ",Q144)))&gt;0,AG17,"")))</f>
        <v/>
      </c>
      <c r="AH144" s="967" t="str" cm="1">
        <f t="array" ref="AH144">IF(N144="","",IF(R144&lt;&gt;"","",IF(SUMPRODUCT(--(AN18:AN1500=AH17),--(AM18:AM1500&lt;&gt;""),--ISNUMBER(SEARCH(" "&amp;AM18:AM1500&amp;" ",Q144)))&gt;0,AH17,"")))</f>
        <v/>
      </c>
      <c r="AI144" s="967" t="str" cm="1">
        <f t="array" ref="AI144">IF(N144="","",IF(R144&lt;&gt;"","",IF(SUMPRODUCT(--(AN18:AN1500=AI17),--(AM18:AM1500&lt;&gt;""),--ISNUMBER(SEARCH(" "&amp;AM18:AM1500&amp;" ",Q144)))&gt;0,AI17,"")))</f>
        <v/>
      </c>
      <c r="AJ144" s="967" t="str" cm="1">
        <f t="array" ref="AJ144">IF(N144="","",IF(R144&lt;&gt;"","",IF(SUMPRODUCT(--(AN18:AN1500=AJ17),--(AM18:AM1500&lt;&gt;""),--ISNUMBER(SEARCH(" "&amp;AM18:AM1500&amp;" ",Q144)))&gt;0,AJ17,"")))</f>
        <v/>
      </c>
      <c r="AK144" s="967" t="str" cm="1">
        <f t="array" ref="AK144">IF(N144="","",IF(T144&lt;&gt;"",AK17,IF(S144&lt;&gt;"","",IF(R144&lt;&gt;"","",IF(SUMPRODUCT(--(AN18:AN1500=AK17),--(AM18:AM1500&lt;&gt;""),--ISNUMBER(SEARCH(" "&amp;AM18:AM1500&amp;" ",Q144)))&gt;0,AK17,"")))))</f>
        <v/>
      </c>
      <c r="AM144" s="968" t="s">
        <v>551</v>
      </c>
      <c r="AN144" s="968" t="s">
        <v>1962</v>
      </c>
      <c r="AP144" s="964"/>
      <c r="AQ144" s="964"/>
      <c r="AR144" s="964"/>
      <c r="AT144" s="964"/>
      <c r="AU144" s="964"/>
      <c r="AV144" s="964"/>
      <c r="BN144" s="49">
        <v>1</v>
      </c>
    </row>
    <row r="145" spans="1:66" ht="35.1" customHeight="1">
      <c r="A145" s="973" t="str">
        <f>IF(B145="","",COUNTIF(B18:B145,"&lt;&gt;"))</f>
        <v/>
      </c>
      <c r="B145" s="965"/>
      <c r="C145" s="974" t="str">
        <f t="shared" si="26"/>
        <v/>
      </c>
      <c r="D145" s="975" t="str">
        <f t="shared" ref="D145:D208" si="28">U145</f>
        <v/>
      </c>
      <c r="E145" s="976" t="str">
        <f t="shared" si="15"/>
        <v/>
      </c>
      <c r="F145" s="977" t="str">
        <f t="shared" si="16"/>
        <v/>
      </c>
      <c r="G145" s="964" t="str">
        <f>IF(H145="","",COUNTIF(H18:H145,"&lt;&gt;"))</f>
        <v/>
      </c>
      <c r="H145" s="965" t="str" cm="1">
        <f t="array" ref="H145">IF(L145="","",IF(LEN(L145)&lt;=MAX(10,G13),L145,IFERROR(LEFT(L145,LOOKUP(2,1/(MID(L145,ROW(1:500),1)=" ")/(ROW(1:500)&lt;=MAX(10,G13)),ROW(1:500))-1),LEFT(L145,MAX(10,G13)))))</f>
        <v/>
      </c>
      <c r="I145" s="964" t="str">
        <f t="shared" si="17"/>
        <v/>
      </c>
      <c r="J145" s="964" t="str">
        <f t="shared" si="18"/>
        <v/>
      </c>
      <c r="K145" s="964" t="str">
        <f>IF(M144&lt;&gt;"",K144,IF(K144&lt;MAX(A18:A317),K144+1,""))</f>
        <v/>
      </c>
      <c r="L145" s="965" t="str">
        <f>IF(K145="","",IF(M144&lt;&gt;"",M144,INDEX(E18:E317,MATCH(K145,A18:A317,0))))</f>
        <v/>
      </c>
      <c r="M145" s="965" t="str">
        <f t="shared" si="19"/>
        <v/>
      </c>
      <c r="N145" s="965" t="str">
        <f t="shared" si="20"/>
        <v/>
      </c>
      <c r="O145" s="964" t="str">
        <f t="shared" si="21"/>
        <v/>
      </c>
      <c r="P145" s="964" t="str">
        <f t="shared" si="22"/>
        <v/>
      </c>
      <c r="Q145" s="965" t="str">
        <f t="shared" si="23"/>
        <v/>
      </c>
      <c r="R145" s="964" t="str">
        <f>IF(N145="","",IF(COUNTIF(AP18:AP300,TRIM(Q145))&gt;0,"EXCLUSION EXACTE",""))</f>
        <v/>
      </c>
      <c r="S145" s="964" t="str" cm="1">
        <f t="array" ref="S145">IF(N145="","",IF(SUMPRODUCT(--(AP18:AP300&lt;&gt;""),--ISNUMBER(SEARCH(" "&amp;AP18:AP300&amp;" ",Q145)))&gt;0,"BLOQUE MOLLUSQUES",""))</f>
        <v/>
      </c>
      <c r="T145" s="964" t="str" cm="1">
        <f t="array" ref="T145">IF(N145="","",IF(SUMPRODUCT(--(AT18:AT300&lt;&gt;""),--ISNUMBER(SEARCH(" "&amp;AT18:AT300&amp;" ",Q145)))&gt;0,"FORCE MOLLUSQUES",""))</f>
        <v/>
      </c>
      <c r="U145" s="965" t="str">
        <f t="shared" si="24"/>
        <v/>
      </c>
      <c r="V145" s="965" t="str">
        <f t="shared" si="27"/>
        <v/>
      </c>
      <c r="W145" s="964" t="str">
        <f t="shared" si="25"/>
        <v/>
      </c>
      <c r="X145" s="964" t="str" cm="1">
        <f t="array" ref="X145">IF(N145="","",IF(R145&lt;&gt;"","",IF(SUMPRODUCT(--(AN18:AN1500=X17),--(AM18:AM1500&lt;&gt;""),--ISNUMBER(SEARCH(" "&amp;AM18:AM1500&amp;" ",Q145)))&gt;0,X17,"")))</f>
        <v/>
      </c>
      <c r="Y145" s="964" t="str" cm="1">
        <f t="array" ref="Y145">IF(N145="","",IF(R145&lt;&gt;"","",IF(SUMPRODUCT(--(AN18:AN1500=Y17),--(AM18:AM1500&lt;&gt;""),--ISNUMBER(SEARCH(" "&amp;AM18:AM1500&amp;" ",Q145)))&gt;0,Y17,"")))</f>
        <v/>
      </c>
      <c r="Z145" s="964" t="str" cm="1">
        <f t="array" ref="Z145">IF(N145="","",IF(R145&lt;&gt;"","",IF(SUMPRODUCT(--(AN18:AN1500=Z17),--(AM18:AM1500&lt;&gt;""),--ISNUMBER(SEARCH(" "&amp;AM18:AM1500&amp;" ",Q145)))&gt;0,Z17,"")))</f>
        <v/>
      </c>
      <c r="AA145" s="964" t="str" cm="1">
        <f t="array" ref="AA145">IF(N145="","",IF(R145&lt;&gt;"","",IF(SUMPRODUCT(--(AN18:AN1500=AA17),--(AM18:AM1500&lt;&gt;""),--ISNUMBER(SEARCH(" "&amp;AM18:AM1500&amp;" ",Q145)))&gt;0,AA17,"")))</f>
        <v/>
      </c>
      <c r="AB145" s="964" t="str" cm="1">
        <f t="array" ref="AB145">IF(N145="","",IF(R145&lt;&gt;"","",IF(SUMPRODUCT(--(AN18:AN1500=AB17),--(AM18:AM1500&lt;&gt;""),--ISNUMBER(SEARCH(" "&amp;AM18:AM1500&amp;" ",Q145)))&gt;0,AB17,"")))</f>
        <v/>
      </c>
      <c r="AC145" s="964" t="str" cm="1">
        <f t="array" ref="AC145">IF(N145="","",IF(R145&lt;&gt;"","",IF(SUMPRODUCT(--(AN18:AN1500=AC17),--(AM18:AM1500&lt;&gt;""),--ISNUMBER(SEARCH(" "&amp;AM18:AM1500&amp;" ",Q145)))&gt;0,AC17,"")))</f>
        <v/>
      </c>
      <c r="AD145" s="964" t="str" cm="1">
        <f t="array" ref="AD145">IF(N145="","",IF(R145&lt;&gt;"","",IF(SUMPRODUCT(--(AN18:AN1500=AD17),--(AM18:AM1500&lt;&gt;""),--ISNUMBER(SEARCH(" "&amp;AM18:AM1500&amp;" ",Q145)))&gt;0,AD17,"")))</f>
        <v/>
      </c>
      <c r="AE145" s="964" t="str" cm="1">
        <f t="array" ref="AE145">IF(N145="","",IF(R145&lt;&gt;"","",IF(SUMPRODUCT(--(AN18:AN1500=AE17),--(AM18:AM1500&lt;&gt;""),--ISNUMBER(SEARCH(" "&amp;AM18:AM1500&amp;" ",Q145)))&gt;0,AE17,"")))</f>
        <v/>
      </c>
      <c r="AF145" s="964" t="str" cm="1">
        <f t="array" ref="AF145">IF(N145="","",IF(R145&lt;&gt;"","",IF(SUMPRODUCT(--(AN18:AN1500=AF17),--(AM18:AM1500&lt;&gt;""),--ISNUMBER(SEARCH(" "&amp;AM18:AM1500&amp;" ",Q145)))&gt;0,AF17,"")))</f>
        <v/>
      </c>
      <c r="AG145" s="964" t="str" cm="1">
        <f t="array" ref="AG145">IF(N145="","",IF(R145&lt;&gt;"","",IF(SUMPRODUCT(--(AN18:AN1500=AG17),--(AM18:AM1500&lt;&gt;""),--ISNUMBER(SEARCH(" "&amp;AM18:AM1500&amp;" ",Q145)))&gt;0,AG17,"")))</f>
        <v/>
      </c>
      <c r="AH145" s="964" t="str" cm="1">
        <f t="array" ref="AH145">IF(N145="","",IF(R145&lt;&gt;"","",IF(SUMPRODUCT(--(AN18:AN1500=AH17),--(AM18:AM1500&lt;&gt;""),--ISNUMBER(SEARCH(" "&amp;AM18:AM1500&amp;" ",Q145)))&gt;0,AH17,"")))</f>
        <v/>
      </c>
      <c r="AI145" s="964" t="str" cm="1">
        <f t="array" ref="AI145">IF(N145="","",IF(R145&lt;&gt;"","",IF(SUMPRODUCT(--(AN18:AN1500=AI17),--(AM18:AM1500&lt;&gt;""),--ISNUMBER(SEARCH(" "&amp;AM18:AM1500&amp;" ",Q145)))&gt;0,AI17,"")))</f>
        <v/>
      </c>
      <c r="AJ145" s="964" t="str" cm="1">
        <f t="array" ref="AJ145">IF(N145="","",IF(R145&lt;&gt;"","",IF(SUMPRODUCT(--(AN18:AN1500=AJ17),--(AM18:AM1500&lt;&gt;""),--ISNUMBER(SEARCH(" "&amp;AM18:AM1500&amp;" ",Q145)))&gt;0,AJ17,"")))</f>
        <v/>
      </c>
      <c r="AK145" s="964" t="str" cm="1">
        <f t="array" ref="AK145">IF(N145="","",IF(T145&lt;&gt;"",AK17,IF(S145&lt;&gt;"","",IF(R145&lt;&gt;"","",IF(SUMPRODUCT(--(AN18:AN1500=AK17),--(AM18:AM1500&lt;&gt;""),--ISNUMBER(SEARCH(" "&amp;AM18:AM1500&amp;" ",Q145)))&gt;0,AK17,"")))))</f>
        <v/>
      </c>
      <c r="AM145" s="964" t="s">
        <v>2182</v>
      </c>
      <c r="AN145" s="964" t="s">
        <v>1962</v>
      </c>
      <c r="AP145" s="964"/>
      <c r="AQ145" s="964"/>
      <c r="AR145" s="964"/>
      <c r="AT145" s="964"/>
      <c r="AU145" s="964"/>
      <c r="AV145" s="964"/>
      <c r="BN145" s="49">
        <v>1</v>
      </c>
    </row>
    <row r="146" spans="1:66" ht="35.1" customHeight="1">
      <c r="A146" s="957" t="str">
        <f>IF(B146="","",COUNTIF(B18:B146,"&lt;&gt;"))</f>
        <v/>
      </c>
      <c r="B146" s="958"/>
      <c r="C146" s="974" t="str">
        <f t="shared" si="26"/>
        <v/>
      </c>
      <c r="D146" s="975" t="str">
        <f t="shared" si="28"/>
        <v/>
      </c>
      <c r="E146" s="961" t="str">
        <f t="shared" ref="E146:E209" si="29">IF(B146="","",TRIM(SUBSTITUTE(SUBSTITUTE(SUBSTITUTE(CLEAN(B146),CHAR(160)," "),CHAR(10)," "),CHAR(13)," ")))</f>
        <v/>
      </c>
      <c r="F146" s="962" t="str">
        <f t="shared" ref="F146:F209" si="30">IF(E146="","",LEN(E146))</f>
        <v/>
      </c>
      <c r="G146" s="963" t="str">
        <f>IF(H146="","",COUNTIF(H18:H146,"&lt;&gt;"))</f>
        <v/>
      </c>
      <c r="H146" s="958" t="str" cm="1">
        <f t="array" ref="H146">IF(L146="","",IF(LEN(L146)&lt;=MAX(10,G13),L146,IFERROR(LEFT(L146,LOOKUP(2,1/(MID(L146,ROW(1:500),1)=" ")/(ROW(1:500)&lt;=MAX(10,G13)),ROW(1:500))-1),LEFT(L146,MAX(10,G13)))))</f>
        <v/>
      </c>
      <c r="I146" s="963" t="str">
        <f t="shared" ref="I146:I209" si="31">IF(H146="","",LEN(H146))</f>
        <v/>
      </c>
      <c r="J146" s="963" t="str">
        <f t="shared" ref="J146:J209" si="32">IF(H146="","",K146)</f>
        <v/>
      </c>
      <c r="K146" s="964" t="str">
        <f>IF(M145&lt;&gt;"",K145,IF(K145&lt;MAX(A18:A317),K145+1,""))</f>
        <v/>
      </c>
      <c r="L146" s="965" t="str">
        <f>IF(K146="","",IF(M145&lt;&gt;"",M145,INDEX(E18:E317,MATCH(K146,A18:A317,0))))</f>
        <v/>
      </c>
      <c r="M146" s="965" t="str">
        <f t="shared" ref="M146:M209" si="33">IF(L146="","",IF(LEN(L146)&lt;=LEN(H146),"",TRIM(MID(L146,LEN(H146)+1,9999))))</f>
        <v/>
      </c>
      <c r="N146" s="966" t="str">
        <f t="shared" ref="N146:N209" si="34">IF(H146="","",H146)</f>
        <v/>
      </c>
      <c r="O146" s="967" t="str">
        <f t="shared" ref="O146:O209" si="35">IF(N146="","",LOWER(CLEAN(SUBSTITUTE(SUBSTITUTE(SUBSTITUTE(N146,CHAR(160)," "),CHAR(10)," "),CHAR(13)," "))))</f>
        <v/>
      </c>
      <c r="P146" s="967" t="str">
        <f t="shared" ref="P146:P209" si="36">IF(N146="","",SUBSTITUTE(SUBSTITUTE(SUBSTITUTE(SUBSTITUTE(SUBSTITUTE(SUBSTITUTE(SUBSTITUTE(SUBSTITUTE(SUBSTITUTE(SUBSTITUTE(SUBSTITUTE(SUBSTITUTE(SUBSTITUTE(SUBSTITUTE(SUBSTITUTE(SUBSTITUTE(SUBSTITUTE(SUBSTITUTE(SUBSTITUTE(SUBSTITUTE(SUBSTITUTE(SUBSTITUTE(SUBSTITUTE(O146,"à","a"),"â","a"),"ä","a"),"á","a"),"ç","c"),"œ","oe"),"æ","ae"),"é","e"),"è","e"),"ê","e"),"ë","e"),"í","i"),"î","i"),"ï","i"),"ì","i"),"ô","o"),"ö","o"),"ó","o"),"ò","o"),"ù","u"),"û","u"),"ü","u"),"ñ","n"))</f>
        <v/>
      </c>
      <c r="Q146" s="966" t="str">
        <f t="shared" ref="Q146:Q209" si="37">IF(N146="","","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146,"’"," "),"."," "),","," "),";"," "),":"," "),"/"," "),"("," "),")"," "),"-"," "),"_"," "),"!"," "),"?"," "),"*"," "),"["," "),"]"," "),"{"," "),"}"," "),"&lt;"," "),"&gt;"," "),"="," "),"+"," "),"•"," "),"►"," "),"▼"," "),"▲"," "),"◄"," "),"«"," "),"»"," "),"“"," "),"”"," "),CHAR(39)," "),CHAR(34)," "),"  "," "),"  "," "),"  "," "),"  "," "))&amp;" ")</f>
        <v/>
      </c>
      <c r="R146" s="967" t="str">
        <f>IF(N146="","",IF(COUNTIF(AP18:AP300,TRIM(Q146))&gt;0,"EXCLUSION EXACTE",""))</f>
        <v/>
      </c>
      <c r="S146" s="967" t="str" cm="1">
        <f t="array" ref="S146">IF(N146="","",IF(SUMPRODUCT(--(AP18:AP300&lt;&gt;""),--ISNUMBER(SEARCH(" "&amp;AP18:AP300&amp;" ",Q146)))&gt;0,"BLOQUE MOLLUSQUES",""))</f>
        <v/>
      </c>
      <c r="T146" s="967" t="str" cm="1">
        <f t="array" ref="T146">IF(N146="","",IF(SUMPRODUCT(--(AT18:AT300&lt;&gt;""),--ISNUMBER(SEARCH(" "&amp;AT18:AT300&amp;" ",Q146)))&gt;0,"FORCE MOLLUSQUES",""))</f>
        <v/>
      </c>
      <c r="U146" s="966" t="str">
        <f t="shared" ref="U146:U209" si="38">IF(N146="","",IF(COUNTIF(X146:AK146,"⚠*")=0,"",TRIM(X146&amp;" "&amp;Y146&amp;" "&amp;Z146&amp;" "&amp;AA146&amp;" "&amp;AB146&amp;" "&amp;AC146&amp;" "&amp;AD146&amp;" "&amp;AE146&amp;" "&amp;AF146&amp;" "&amp;AG146&amp;" "&amp;AH146&amp;" "&amp;AI146&amp;" "&amp;AJ146&amp;" "&amp;AK146)))</f>
        <v/>
      </c>
      <c r="V146" s="966" t="str">
        <f t="shared" si="27"/>
        <v/>
      </c>
      <c r="W146" s="967" t="str">
        <f t="shared" ref="W146:W209" si="39">IF(N146="","",COUNTIF(X146:AK146,"⚠*"))</f>
        <v/>
      </c>
      <c r="X146" s="967" t="str" cm="1">
        <f t="array" ref="X146">IF(N146="","",IF(R146&lt;&gt;"","",IF(SUMPRODUCT(--(AN18:AN1500=X17),--(AM18:AM1500&lt;&gt;""),--ISNUMBER(SEARCH(" "&amp;AM18:AM1500&amp;" ",Q146)))&gt;0,X17,"")))</f>
        <v/>
      </c>
      <c r="Y146" s="967" t="str" cm="1">
        <f t="array" ref="Y146">IF(N146="","",IF(R146&lt;&gt;"","",IF(SUMPRODUCT(--(AN18:AN1500=Y17),--(AM18:AM1500&lt;&gt;""),--ISNUMBER(SEARCH(" "&amp;AM18:AM1500&amp;" ",Q146)))&gt;0,Y17,"")))</f>
        <v/>
      </c>
      <c r="Z146" s="967" t="str" cm="1">
        <f t="array" ref="Z146">IF(N146="","",IF(R146&lt;&gt;"","",IF(SUMPRODUCT(--(AN18:AN1500=Z17),--(AM18:AM1500&lt;&gt;""),--ISNUMBER(SEARCH(" "&amp;AM18:AM1500&amp;" ",Q146)))&gt;0,Z17,"")))</f>
        <v/>
      </c>
      <c r="AA146" s="967" t="str" cm="1">
        <f t="array" ref="AA146">IF(N146="","",IF(R146&lt;&gt;"","",IF(SUMPRODUCT(--(AN18:AN1500=AA17),--(AM18:AM1500&lt;&gt;""),--ISNUMBER(SEARCH(" "&amp;AM18:AM1500&amp;" ",Q146)))&gt;0,AA17,"")))</f>
        <v/>
      </c>
      <c r="AB146" s="967" t="str" cm="1">
        <f t="array" ref="AB146">IF(N146="","",IF(R146&lt;&gt;"","",IF(SUMPRODUCT(--(AN18:AN1500=AB17),--(AM18:AM1500&lt;&gt;""),--ISNUMBER(SEARCH(" "&amp;AM18:AM1500&amp;" ",Q146)))&gt;0,AB17,"")))</f>
        <v/>
      </c>
      <c r="AC146" s="967" t="str" cm="1">
        <f t="array" ref="AC146">IF(N146="","",IF(R146&lt;&gt;"","",IF(SUMPRODUCT(--(AN18:AN1500=AC17),--(AM18:AM1500&lt;&gt;""),--ISNUMBER(SEARCH(" "&amp;AM18:AM1500&amp;" ",Q146)))&gt;0,AC17,"")))</f>
        <v/>
      </c>
      <c r="AD146" s="967" t="str" cm="1">
        <f t="array" ref="AD146">IF(N146="","",IF(R146&lt;&gt;"","",IF(SUMPRODUCT(--(AN18:AN1500=AD17),--(AM18:AM1500&lt;&gt;""),--ISNUMBER(SEARCH(" "&amp;AM18:AM1500&amp;" ",Q146)))&gt;0,AD17,"")))</f>
        <v/>
      </c>
      <c r="AE146" s="967" t="str" cm="1">
        <f t="array" ref="AE146">IF(N146="","",IF(R146&lt;&gt;"","",IF(SUMPRODUCT(--(AN18:AN1500=AE17),--(AM18:AM1500&lt;&gt;""),--ISNUMBER(SEARCH(" "&amp;AM18:AM1500&amp;" ",Q146)))&gt;0,AE17,"")))</f>
        <v/>
      </c>
      <c r="AF146" s="967" t="str" cm="1">
        <f t="array" ref="AF146">IF(N146="","",IF(R146&lt;&gt;"","",IF(SUMPRODUCT(--(AN18:AN1500=AF17),--(AM18:AM1500&lt;&gt;""),--ISNUMBER(SEARCH(" "&amp;AM18:AM1500&amp;" ",Q146)))&gt;0,AF17,"")))</f>
        <v/>
      </c>
      <c r="AG146" s="967" t="str" cm="1">
        <f t="array" ref="AG146">IF(N146="","",IF(R146&lt;&gt;"","",IF(SUMPRODUCT(--(AN18:AN1500=AG17),--(AM18:AM1500&lt;&gt;""),--ISNUMBER(SEARCH(" "&amp;AM18:AM1500&amp;" ",Q146)))&gt;0,AG17,"")))</f>
        <v/>
      </c>
      <c r="AH146" s="967" t="str" cm="1">
        <f t="array" ref="AH146">IF(N146="","",IF(R146&lt;&gt;"","",IF(SUMPRODUCT(--(AN18:AN1500=AH17),--(AM18:AM1500&lt;&gt;""),--ISNUMBER(SEARCH(" "&amp;AM18:AM1500&amp;" ",Q146)))&gt;0,AH17,"")))</f>
        <v/>
      </c>
      <c r="AI146" s="967" t="str" cm="1">
        <f t="array" ref="AI146">IF(N146="","",IF(R146&lt;&gt;"","",IF(SUMPRODUCT(--(AN18:AN1500=AI17),--(AM18:AM1500&lt;&gt;""),--ISNUMBER(SEARCH(" "&amp;AM18:AM1500&amp;" ",Q146)))&gt;0,AI17,"")))</f>
        <v/>
      </c>
      <c r="AJ146" s="967" t="str" cm="1">
        <f t="array" ref="AJ146">IF(N146="","",IF(R146&lt;&gt;"","",IF(SUMPRODUCT(--(AN18:AN1500=AJ17),--(AM18:AM1500&lt;&gt;""),--ISNUMBER(SEARCH(" "&amp;AM18:AM1500&amp;" ",Q146)))&gt;0,AJ17,"")))</f>
        <v/>
      </c>
      <c r="AK146" s="967" t="str" cm="1">
        <f t="array" ref="AK146">IF(N146="","",IF(T146&lt;&gt;"",AK17,IF(S146&lt;&gt;"","",IF(R146&lt;&gt;"","",IF(SUMPRODUCT(--(AN18:AN1500=AK17),--(AM18:AM1500&lt;&gt;""),--ISNUMBER(SEARCH(" "&amp;AM18:AM1500&amp;" ",Q146)))&gt;0,AK17,"")))))</f>
        <v/>
      </c>
      <c r="AM146" s="968" t="s">
        <v>1203</v>
      </c>
      <c r="AN146" s="968" t="s">
        <v>1962</v>
      </c>
      <c r="AP146" s="964"/>
      <c r="AQ146" s="964"/>
      <c r="AR146" s="964"/>
      <c r="AT146" s="964"/>
      <c r="AU146" s="964"/>
      <c r="AV146" s="964"/>
      <c r="BN146" s="49">
        <v>1</v>
      </c>
    </row>
    <row r="147" spans="1:66" ht="35.1" customHeight="1">
      <c r="A147" s="973" t="str">
        <f>IF(B147="","",COUNTIF(B18:B147,"&lt;&gt;"))</f>
        <v/>
      </c>
      <c r="B147" s="965"/>
      <c r="C147" s="974" t="str">
        <f t="shared" ref="C147:C210" si="40">V147</f>
        <v/>
      </c>
      <c r="D147" s="975" t="str">
        <f t="shared" si="28"/>
        <v/>
      </c>
      <c r="E147" s="976" t="str">
        <f t="shared" si="29"/>
        <v/>
      </c>
      <c r="F147" s="977" t="str">
        <f t="shared" si="30"/>
        <v/>
      </c>
      <c r="G147" s="964" t="str">
        <f>IF(H147="","",COUNTIF(H18:H147,"&lt;&gt;"))</f>
        <v/>
      </c>
      <c r="H147" s="965" t="str" cm="1">
        <f t="array" ref="H147">IF(L147="","",IF(LEN(L147)&lt;=MAX(10,G13),L147,IFERROR(LEFT(L147,LOOKUP(2,1/(MID(L147,ROW(1:500),1)=" ")/(ROW(1:500)&lt;=MAX(10,G13)),ROW(1:500))-1),LEFT(L147,MAX(10,G13)))))</f>
        <v/>
      </c>
      <c r="I147" s="964" t="str">
        <f t="shared" si="31"/>
        <v/>
      </c>
      <c r="J147" s="964" t="str">
        <f t="shared" si="32"/>
        <v/>
      </c>
      <c r="K147" s="964" t="str">
        <f>IF(M146&lt;&gt;"",K146,IF(K146&lt;MAX(A18:A317),K146+1,""))</f>
        <v/>
      </c>
      <c r="L147" s="965" t="str">
        <f>IF(K147="","",IF(M146&lt;&gt;"",M146,INDEX(E18:E317,MATCH(K147,A18:A317,0))))</f>
        <v/>
      </c>
      <c r="M147" s="965" t="str">
        <f t="shared" si="33"/>
        <v/>
      </c>
      <c r="N147" s="965" t="str">
        <f t="shared" si="34"/>
        <v/>
      </c>
      <c r="O147" s="964" t="str">
        <f t="shared" si="35"/>
        <v/>
      </c>
      <c r="P147" s="964" t="str">
        <f t="shared" si="36"/>
        <v/>
      </c>
      <c r="Q147" s="965" t="str">
        <f t="shared" si="37"/>
        <v/>
      </c>
      <c r="R147" s="964" t="str">
        <f>IF(N147="","",IF(COUNTIF(AP18:AP300,TRIM(Q147))&gt;0,"EXCLUSION EXACTE",""))</f>
        <v/>
      </c>
      <c r="S147" s="964" t="str" cm="1">
        <f t="array" ref="S147">IF(N147="","",IF(SUMPRODUCT(--(AP18:AP300&lt;&gt;""),--ISNUMBER(SEARCH(" "&amp;AP18:AP300&amp;" ",Q147)))&gt;0,"BLOQUE MOLLUSQUES",""))</f>
        <v/>
      </c>
      <c r="T147" s="964" t="str" cm="1">
        <f t="array" ref="T147">IF(N147="","",IF(SUMPRODUCT(--(AT18:AT300&lt;&gt;""),--ISNUMBER(SEARCH(" "&amp;AT18:AT300&amp;" ",Q147)))&gt;0,"FORCE MOLLUSQUES",""))</f>
        <v/>
      </c>
      <c r="U147" s="965" t="str">
        <f t="shared" si="38"/>
        <v/>
      </c>
      <c r="V147" s="965" t="str">
        <f t="shared" ref="V147:V210" si="41">IF(N147="","",N147&amp;IF(U147&lt;&gt;""," *",""))</f>
        <v/>
      </c>
      <c r="W147" s="964" t="str">
        <f t="shared" si="39"/>
        <v/>
      </c>
      <c r="X147" s="964" t="str" cm="1">
        <f t="array" ref="X147">IF(N147="","",IF(R147&lt;&gt;"","",IF(SUMPRODUCT(--(AN18:AN1500=X17),--(AM18:AM1500&lt;&gt;""),--ISNUMBER(SEARCH(" "&amp;AM18:AM1500&amp;" ",Q147)))&gt;0,X17,"")))</f>
        <v/>
      </c>
      <c r="Y147" s="964" t="str" cm="1">
        <f t="array" ref="Y147">IF(N147="","",IF(R147&lt;&gt;"","",IF(SUMPRODUCT(--(AN18:AN1500=Y17),--(AM18:AM1500&lt;&gt;""),--ISNUMBER(SEARCH(" "&amp;AM18:AM1500&amp;" ",Q147)))&gt;0,Y17,"")))</f>
        <v/>
      </c>
      <c r="Z147" s="964" t="str" cm="1">
        <f t="array" ref="Z147">IF(N147="","",IF(R147&lt;&gt;"","",IF(SUMPRODUCT(--(AN18:AN1500=Z17),--(AM18:AM1500&lt;&gt;""),--ISNUMBER(SEARCH(" "&amp;AM18:AM1500&amp;" ",Q147)))&gt;0,Z17,"")))</f>
        <v/>
      </c>
      <c r="AA147" s="964" t="str" cm="1">
        <f t="array" ref="AA147">IF(N147="","",IF(R147&lt;&gt;"","",IF(SUMPRODUCT(--(AN18:AN1500=AA17),--(AM18:AM1500&lt;&gt;""),--ISNUMBER(SEARCH(" "&amp;AM18:AM1500&amp;" ",Q147)))&gt;0,AA17,"")))</f>
        <v/>
      </c>
      <c r="AB147" s="964" t="str" cm="1">
        <f t="array" ref="AB147">IF(N147="","",IF(R147&lt;&gt;"","",IF(SUMPRODUCT(--(AN18:AN1500=AB17),--(AM18:AM1500&lt;&gt;""),--ISNUMBER(SEARCH(" "&amp;AM18:AM1500&amp;" ",Q147)))&gt;0,AB17,"")))</f>
        <v/>
      </c>
      <c r="AC147" s="964" t="str" cm="1">
        <f t="array" ref="AC147">IF(N147="","",IF(R147&lt;&gt;"","",IF(SUMPRODUCT(--(AN18:AN1500=AC17),--(AM18:AM1500&lt;&gt;""),--ISNUMBER(SEARCH(" "&amp;AM18:AM1500&amp;" ",Q147)))&gt;0,AC17,"")))</f>
        <v/>
      </c>
      <c r="AD147" s="964" t="str" cm="1">
        <f t="array" ref="AD147">IF(N147="","",IF(R147&lt;&gt;"","",IF(SUMPRODUCT(--(AN18:AN1500=AD17),--(AM18:AM1500&lt;&gt;""),--ISNUMBER(SEARCH(" "&amp;AM18:AM1500&amp;" ",Q147)))&gt;0,AD17,"")))</f>
        <v/>
      </c>
      <c r="AE147" s="964" t="str" cm="1">
        <f t="array" ref="AE147">IF(N147="","",IF(R147&lt;&gt;"","",IF(SUMPRODUCT(--(AN18:AN1500=AE17),--(AM18:AM1500&lt;&gt;""),--ISNUMBER(SEARCH(" "&amp;AM18:AM1500&amp;" ",Q147)))&gt;0,AE17,"")))</f>
        <v/>
      </c>
      <c r="AF147" s="964" t="str" cm="1">
        <f t="array" ref="AF147">IF(N147="","",IF(R147&lt;&gt;"","",IF(SUMPRODUCT(--(AN18:AN1500=AF17),--(AM18:AM1500&lt;&gt;""),--ISNUMBER(SEARCH(" "&amp;AM18:AM1500&amp;" ",Q147)))&gt;0,AF17,"")))</f>
        <v/>
      </c>
      <c r="AG147" s="964" t="str" cm="1">
        <f t="array" ref="AG147">IF(N147="","",IF(R147&lt;&gt;"","",IF(SUMPRODUCT(--(AN18:AN1500=AG17),--(AM18:AM1500&lt;&gt;""),--ISNUMBER(SEARCH(" "&amp;AM18:AM1500&amp;" ",Q147)))&gt;0,AG17,"")))</f>
        <v/>
      </c>
      <c r="AH147" s="964" t="str" cm="1">
        <f t="array" ref="AH147">IF(N147="","",IF(R147&lt;&gt;"","",IF(SUMPRODUCT(--(AN18:AN1500=AH17),--(AM18:AM1500&lt;&gt;""),--ISNUMBER(SEARCH(" "&amp;AM18:AM1500&amp;" ",Q147)))&gt;0,AH17,"")))</f>
        <v/>
      </c>
      <c r="AI147" s="964" t="str" cm="1">
        <f t="array" ref="AI147">IF(N147="","",IF(R147&lt;&gt;"","",IF(SUMPRODUCT(--(AN18:AN1500=AI17),--(AM18:AM1500&lt;&gt;""),--ISNUMBER(SEARCH(" "&amp;AM18:AM1500&amp;" ",Q147)))&gt;0,AI17,"")))</f>
        <v/>
      </c>
      <c r="AJ147" s="964" t="str" cm="1">
        <f t="array" ref="AJ147">IF(N147="","",IF(R147&lt;&gt;"","",IF(SUMPRODUCT(--(AN18:AN1500=AJ17),--(AM18:AM1500&lt;&gt;""),--ISNUMBER(SEARCH(" "&amp;AM18:AM1500&amp;" ",Q147)))&gt;0,AJ17,"")))</f>
        <v/>
      </c>
      <c r="AK147" s="964" t="str" cm="1">
        <f t="array" ref="AK147">IF(N147="","",IF(T147&lt;&gt;"",AK17,IF(S147&lt;&gt;"","",IF(R147&lt;&gt;"","",IF(SUMPRODUCT(--(AN18:AN1500=AK17),--(AM18:AM1500&lt;&gt;""),--ISNUMBER(SEARCH(" "&amp;AM18:AM1500&amp;" ",Q147)))&gt;0,AK17,"")))))</f>
        <v/>
      </c>
      <c r="AM147" s="964" t="s">
        <v>42</v>
      </c>
      <c r="AN147" s="964" t="s">
        <v>1962</v>
      </c>
      <c r="AP147" s="964"/>
      <c r="AQ147" s="964"/>
      <c r="AR147" s="964"/>
      <c r="AT147" s="964"/>
      <c r="AU147" s="964"/>
      <c r="AV147" s="964"/>
      <c r="BN147" s="49">
        <v>1</v>
      </c>
    </row>
    <row r="148" spans="1:66" ht="35.1" customHeight="1">
      <c r="A148" s="957" t="str">
        <f>IF(B148="","",COUNTIF(B18:B148,"&lt;&gt;"))</f>
        <v/>
      </c>
      <c r="B148" s="958"/>
      <c r="C148" s="974" t="str">
        <f t="shared" si="40"/>
        <v/>
      </c>
      <c r="D148" s="975" t="str">
        <f t="shared" si="28"/>
        <v/>
      </c>
      <c r="E148" s="961" t="str">
        <f t="shared" si="29"/>
        <v/>
      </c>
      <c r="F148" s="962" t="str">
        <f t="shared" si="30"/>
        <v/>
      </c>
      <c r="G148" s="963" t="str">
        <f>IF(H148="","",COUNTIF(H18:H148,"&lt;&gt;"))</f>
        <v/>
      </c>
      <c r="H148" s="958" t="str" cm="1">
        <f t="array" ref="H148">IF(L148="","",IF(LEN(L148)&lt;=MAX(10,G13),L148,IFERROR(LEFT(L148,LOOKUP(2,1/(MID(L148,ROW(1:500),1)=" ")/(ROW(1:500)&lt;=MAX(10,G13)),ROW(1:500))-1),LEFT(L148,MAX(10,G13)))))</f>
        <v/>
      </c>
      <c r="I148" s="963" t="str">
        <f t="shared" si="31"/>
        <v/>
      </c>
      <c r="J148" s="963" t="str">
        <f t="shared" si="32"/>
        <v/>
      </c>
      <c r="K148" s="964" t="str">
        <f>IF(M147&lt;&gt;"",K147,IF(K147&lt;MAX(A18:A317),K147+1,""))</f>
        <v/>
      </c>
      <c r="L148" s="965" t="str">
        <f>IF(K148="","",IF(M147&lt;&gt;"",M147,INDEX(E18:E317,MATCH(K148,A18:A317,0))))</f>
        <v/>
      </c>
      <c r="M148" s="965" t="str">
        <f t="shared" si="33"/>
        <v/>
      </c>
      <c r="N148" s="966" t="str">
        <f t="shared" si="34"/>
        <v/>
      </c>
      <c r="O148" s="967" t="str">
        <f t="shared" si="35"/>
        <v/>
      </c>
      <c r="P148" s="967" t="str">
        <f t="shared" si="36"/>
        <v/>
      </c>
      <c r="Q148" s="966" t="str">
        <f t="shared" si="37"/>
        <v/>
      </c>
      <c r="R148" s="967" t="str">
        <f>IF(N148="","",IF(COUNTIF(AP18:AP300,TRIM(Q148))&gt;0,"EXCLUSION EXACTE",""))</f>
        <v/>
      </c>
      <c r="S148" s="967" t="str" cm="1">
        <f t="array" ref="S148">IF(N148="","",IF(SUMPRODUCT(--(AP18:AP300&lt;&gt;""),--ISNUMBER(SEARCH(" "&amp;AP18:AP300&amp;" ",Q148)))&gt;0,"BLOQUE MOLLUSQUES",""))</f>
        <v/>
      </c>
      <c r="T148" s="967" t="str" cm="1">
        <f t="array" ref="T148">IF(N148="","",IF(SUMPRODUCT(--(AT18:AT300&lt;&gt;""),--ISNUMBER(SEARCH(" "&amp;AT18:AT300&amp;" ",Q148)))&gt;0,"FORCE MOLLUSQUES",""))</f>
        <v/>
      </c>
      <c r="U148" s="966" t="str">
        <f t="shared" si="38"/>
        <v/>
      </c>
      <c r="V148" s="966" t="str">
        <f t="shared" si="41"/>
        <v/>
      </c>
      <c r="W148" s="967" t="str">
        <f t="shared" si="39"/>
        <v/>
      </c>
      <c r="X148" s="967" t="str" cm="1">
        <f t="array" ref="X148">IF(N148="","",IF(R148&lt;&gt;"","",IF(SUMPRODUCT(--(AN18:AN1500=X17),--(AM18:AM1500&lt;&gt;""),--ISNUMBER(SEARCH(" "&amp;AM18:AM1500&amp;" ",Q148)))&gt;0,X17,"")))</f>
        <v/>
      </c>
      <c r="Y148" s="967" t="str" cm="1">
        <f t="array" ref="Y148">IF(N148="","",IF(R148&lt;&gt;"","",IF(SUMPRODUCT(--(AN18:AN1500=Y17),--(AM18:AM1500&lt;&gt;""),--ISNUMBER(SEARCH(" "&amp;AM18:AM1500&amp;" ",Q148)))&gt;0,Y17,"")))</f>
        <v/>
      </c>
      <c r="Z148" s="967" t="str" cm="1">
        <f t="array" ref="Z148">IF(N148="","",IF(R148&lt;&gt;"","",IF(SUMPRODUCT(--(AN18:AN1500=Z17),--(AM18:AM1500&lt;&gt;""),--ISNUMBER(SEARCH(" "&amp;AM18:AM1500&amp;" ",Q148)))&gt;0,Z17,"")))</f>
        <v/>
      </c>
      <c r="AA148" s="967" t="str" cm="1">
        <f t="array" ref="AA148">IF(N148="","",IF(R148&lt;&gt;"","",IF(SUMPRODUCT(--(AN18:AN1500=AA17),--(AM18:AM1500&lt;&gt;""),--ISNUMBER(SEARCH(" "&amp;AM18:AM1500&amp;" ",Q148)))&gt;0,AA17,"")))</f>
        <v/>
      </c>
      <c r="AB148" s="967" t="str" cm="1">
        <f t="array" ref="AB148">IF(N148="","",IF(R148&lt;&gt;"","",IF(SUMPRODUCT(--(AN18:AN1500=AB17),--(AM18:AM1500&lt;&gt;""),--ISNUMBER(SEARCH(" "&amp;AM18:AM1500&amp;" ",Q148)))&gt;0,AB17,"")))</f>
        <v/>
      </c>
      <c r="AC148" s="967" t="str" cm="1">
        <f t="array" ref="AC148">IF(N148="","",IF(R148&lt;&gt;"","",IF(SUMPRODUCT(--(AN18:AN1500=AC17),--(AM18:AM1500&lt;&gt;""),--ISNUMBER(SEARCH(" "&amp;AM18:AM1500&amp;" ",Q148)))&gt;0,AC17,"")))</f>
        <v/>
      </c>
      <c r="AD148" s="967" t="str" cm="1">
        <f t="array" ref="AD148">IF(N148="","",IF(R148&lt;&gt;"","",IF(SUMPRODUCT(--(AN18:AN1500=AD17),--(AM18:AM1500&lt;&gt;""),--ISNUMBER(SEARCH(" "&amp;AM18:AM1500&amp;" ",Q148)))&gt;0,AD17,"")))</f>
        <v/>
      </c>
      <c r="AE148" s="967" t="str" cm="1">
        <f t="array" ref="AE148">IF(N148="","",IF(R148&lt;&gt;"","",IF(SUMPRODUCT(--(AN18:AN1500=AE17),--(AM18:AM1500&lt;&gt;""),--ISNUMBER(SEARCH(" "&amp;AM18:AM1500&amp;" ",Q148)))&gt;0,AE17,"")))</f>
        <v/>
      </c>
      <c r="AF148" s="967" t="str" cm="1">
        <f t="array" ref="AF148">IF(N148="","",IF(R148&lt;&gt;"","",IF(SUMPRODUCT(--(AN18:AN1500=AF17),--(AM18:AM1500&lt;&gt;""),--ISNUMBER(SEARCH(" "&amp;AM18:AM1500&amp;" ",Q148)))&gt;0,AF17,"")))</f>
        <v/>
      </c>
      <c r="AG148" s="967" t="str" cm="1">
        <f t="array" ref="AG148">IF(N148="","",IF(R148&lt;&gt;"","",IF(SUMPRODUCT(--(AN18:AN1500=AG17),--(AM18:AM1500&lt;&gt;""),--ISNUMBER(SEARCH(" "&amp;AM18:AM1500&amp;" ",Q148)))&gt;0,AG17,"")))</f>
        <v/>
      </c>
      <c r="AH148" s="967" t="str" cm="1">
        <f t="array" ref="AH148">IF(N148="","",IF(R148&lt;&gt;"","",IF(SUMPRODUCT(--(AN18:AN1500=AH17),--(AM18:AM1500&lt;&gt;""),--ISNUMBER(SEARCH(" "&amp;AM18:AM1500&amp;" ",Q148)))&gt;0,AH17,"")))</f>
        <v/>
      </c>
      <c r="AI148" s="967" t="str" cm="1">
        <f t="array" ref="AI148">IF(N148="","",IF(R148&lt;&gt;"","",IF(SUMPRODUCT(--(AN18:AN1500=AI17),--(AM18:AM1500&lt;&gt;""),--ISNUMBER(SEARCH(" "&amp;AM18:AM1500&amp;" ",Q148)))&gt;0,AI17,"")))</f>
        <v/>
      </c>
      <c r="AJ148" s="967" t="str" cm="1">
        <f t="array" ref="AJ148">IF(N148="","",IF(R148&lt;&gt;"","",IF(SUMPRODUCT(--(AN18:AN1500=AJ17),--(AM18:AM1500&lt;&gt;""),--ISNUMBER(SEARCH(" "&amp;AM18:AM1500&amp;" ",Q148)))&gt;0,AJ17,"")))</f>
        <v/>
      </c>
      <c r="AK148" s="967" t="str" cm="1">
        <f t="array" ref="AK148">IF(N148="","",IF(T148&lt;&gt;"",AK17,IF(S148&lt;&gt;"","",IF(R148&lt;&gt;"","",IF(SUMPRODUCT(--(AN18:AN1500=AK17),--(AM18:AM1500&lt;&gt;""),--ISNUMBER(SEARCH(" "&amp;AM18:AM1500&amp;" ",Q148)))&gt;0,AK17,"")))))</f>
        <v/>
      </c>
      <c r="AM148" s="968" t="s">
        <v>82</v>
      </c>
      <c r="AN148" s="968" t="s">
        <v>1962</v>
      </c>
      <c r="AP148" s="964"/>
      <c r="AQ148" s="964"/>
      <c r="AR148" s="964"/>
      <c r="AT148" s="964"/>
      <c r="AU148" s="964"/>
      <c r="AV148" s="964"/>
      <c r="BN148" s="49">
        <v>1</v>
      </c>
    </row>
    <row r="149" spans="1:66" ht="35.1" customHeight="1">
      <c r="A149" s="973" t="str">
        <f>IF(B149="","",COUNTIF(B18:B149,"&lt;&gt;"))</f>
        <v/>
      </c>
      <c r="B149" s="965"/>
      <c r="C149" s="974" t="str">
        <f t="shared" si="40"/>
        <v/>
      </c>
      <c r="D149" s="975" t="str">
        <f t="shared" si="28"/>
        <v/>
      </c>
      <c r="E149" s="976" t="str">
        <f t="shared" si="29"/>
        <v/>
      </c>
      <c r="F149" s="977" t="str">
        <f t="shared" si="30"/>
        <v/>
      </c>
      <c r="G149" s="964" t="str">
        <f>IF(H149="","",COUNTIF(H18:H149,"&lt;&gt;"))</f>
        <v/>
      </c>
      <c r="H149" s="965" t="str" cm="1">
        <f t="array" ref="H149">IF(L149="","",IF(LEN(L149)&lt;=MAX(10,G13),L149,IFERROR(LEFT(L149,LOOKUP(2,1/(MID(L149,ROW(1:500),1)=" ")/(ROW(1:500)&lt;=MAX(10,G13)),ROW(1:500))-1),LEFT(L149,MAX(10,G13)))))</f>
        <v/>
      </c>
      <c r="I149" s="964" t="str">
        <f t="shared" si="31"/>
        <v/>
      </c>
      <c r="J149" s="964" t="str">
        <f t="shared" si="32"/>
        <v/>
      </c>
      <c r="K149" s="964" t="str">
        <f>IF(M148&lt;&gt;"",K148,IF(K148&lt;MAX(A18:A317),K148+1,""))</f>
        <v/>
      </c>
      <c r="L149" s="965" t="str">
        <f>IF(K149="","",IF(M148&lt;&gt;"",M148,INDEX(E18:E317,MATCH(K149,A18:A317,0))))</f>
        <v/>
      </c>
      <c r="M149" s="965" t="str">
        <f t="shared" si="33"/>
        <v/>
      </c>
      <c r="N149" s="965" t="str">
        <f t="shared" si="34"/>
        <v/>
      </c>
      <c r="O149" s="964" t="str">
        <f t="shared" si="35"/>
        <v/>
      </c>
      <c r="P149" s="964" t="str">
        <f t="shared" si="36"/>
        <v/>
      </c>
      <c r="Q149" s="965" t="str">
        <f t="shared" si="37"/>
        <v/>
      </c>
      <c r="R149" s="964" t="str">
        <f>IF(N149="","",IF(COUNTIF(AP18:AP300,TRIM(Q149))&gt;0,"EXCLUSION EXACTE",""))</f>
        <v/>
      </c>
      <c r="S149" s="964" t="str" cm="1">
        <f t="array" ref="S149">IF(N149="","",IF(SUMPRODUCT(--(AP18:AP300&lt;&gt;""),--ISNUMBER(SEARCH(" "&amp;AP18:AP300&amp;" ",Q149)))&gt;0,"BLOQUE MOLLUSQUES",""))</f>
        <v/>
      </c>
      <c r="T149" s="964" t="str" cm="1">
        <f t="array" ref="T149">IF(N149="","",IF(SUMPRODUCT(--(AT18:AT300&lt;&gt;""),--ISNUMBER(SEARCH(" "&amp;AT18:AT300&amp;" ",Q149)))&gt;0,"FORCE MOLLUSQUES",""))</f>
        <v/>
      </c>
      <c r="U149" s="965" t="str">
        <f t="shared" si="38"/>
        <v/>
      </c>
      <c r="V149" s="965" t="str">
        <f t="shared" si="41"/>
        <v/>
      </c>
      <c r="W149" s="964" t="str">
        <f t="shared" si="39"/>
        <v/>
      </c>
      <c r="X149" s="964" t="str" cm="1">
        <f t="array" ref="X149">IF(N149="","",IF(R149&lt;&gt;"","",IF(SUMPRODUCT(--(AN18:AN1500=X17),--(AM18:AM1500&lt;&gt;""),--ISNUMBER(SEARCH(" "&amp;AM18:AM1500&amp;" ",Q149)))&gt;0,X17,"")))</f>
        <v/>
      </c>
      <c r="Y149" s="964" t="str" cm="1">
        <f t="array" ref="Y149">IF(N149="","",IF(R149&lt;&gt;"","",IF(SUMPRODUCT(--(AN18:AN1500=Y17),--(AM18:AM1500&lt;&gt;""),--ISNUMBER(SEARCH(" "&amp;AM18:AM1500&amp;" ",Q149)))&gt;0,Y17,"")))</f>
        <v/>
      </c>
      <c r="Z149" s="964" t="str" cm="1">
        <f t="array" ref="Z149">IF(N149="","",IF(R149&lt;&gt;"","",IF(SUMPRODUCT(--(AN18:AN1500=Z17),--(AM18:AM1500&lt;&gt;""),--ISNUMBER(SEARCH(" "&amp;AM18:AM1500&amp;" ",Q149)))&gt;0,Z17,"")))</f>
        <v/>
      </c>
      <c r="AA149" s="964" t="str" cm="1">
        <f t="array" ref="AA149">IF(N149="","",IF(R149&lt;&gt;"","",IF(SUMPRODUCT(--(AN18:AN1500=AA17),--(AM18:AM1500&lt;&gt;""),--ISNUMBER(SEARCH(" "&amp;AM18:AM1500&amp;" ",Q149)))&gt;0,AA17,"")))</f>
        <v/>
      </c>
      <c r="AB149" s="964" t="str" cm="1">
        <f t="array" ref="AB149">IF(N149="","",IF(R149&lt;&gt;"","",IF(SUMPRODUCT(--(AN18:AN1500=AB17),--(AM18:AM1500&lt;&gt;""),--ISNUMBER(SEARCH(" "&amp;AM18:AM1500&amp;" ",Q149)))&gt;0,AB17,"")))</f>
        <v/>
      </c>
      <c r="AC149" s="964" t="str" cm="1">
        <f t="array" ref="AC149">IF(N149="","",IF(R149&lt;&gt;"","",IF(SUMPRODUCT(--(AN18:AN1500=AC17),--(AM18:AM1500&lt;&gt;""),--ISNUMBER(SEARCH(" "&amp;AM18:AM1500&amp;" ",Q149)))&gt;0,AC17,"")))</f>
        <v/>
      </c>
      <c r="AD149" s="964" t="str" cm="1">
        <f t="array" ref="AD149">IF(N149="","",IF(R149&lt;&gt;"","",IF(SUMPRODUCT(--(AN18:AN1500=AD17),--(AM18:AM1500&lt;&gt;""),--ISNUMBER(SEARCH(" "&amp;AM18:AM1500&amp;" ",Q149)))&gt;0,AD17,"")))</f>
        <v/>
      </c>
      <c r="AE149" s="964" t="str" cm="1">
        <f t="array" ref="AE149">IF(N149="","",IF(R149&lt;&gt;"","",IF(SUMPRODUCT(--(AN18:AN1500=AE17),--(AM18:AM1500&lt;&gt;""),--ISNUMBER(SEARCH(" "&amp;AM18:AM1500&amp;" ",Q149)))&gt;0,AE17,"")))</f>
        <v/>
      </c>
      <c r="AF149" s="964" t="str" cm="1">
        <f t="array" ref="AF149">IF(N149="","",IF(R149&lt;&gt;"","",IF(SUMPRODUCT(--(AN18:AN1500=AF17),--(AM18:AM1500&lt;&gt;""),--ISNUMBER(SEARCH(" "&amp;AM18:AM1500&amp;" ",Q149)))&gt;0,AF17,"")))</f>
        <v/>
      </c>
      <c r="AG149" s="964" t="str" cm="1">
        <f t="array" ref="AG149">IF(N149="","",IF(R149&lt;&gt;"","",IF(SUMPRODUCT(--(AN18:AN1500=AG17),--(AM18:AM1500&lt;&gt;""),--ISNUMBER(SEARCH(" "&amp;AM18:AM1500&amp;" ",Q149)))&gt;0,AG17,"")))</f>
        <v/>
      </c>
      <c r="AH149" s="964" t="str" cm="1">
        <f t="array" ref="AH149">IF(N149="","",IF(R149&lt;&gt;"","",IF(SUMPRODUCT(--(AN18:AN1500=AH17),--(AM18:AM1500&lt;&gt;""),--ISNUMBER(SEARCH(" "&amp;AM18:AM1500&amp;" ",Q149)))&gt;0,AH17,"")))</f>
        <v/>
      </c>
      <c r="AI149" s="964" t="str" cm="1">
        <f t="array" ref="AI149">IF(N149="","",IF(R149&lt;&gt;"","",IF(SUMPRODUCT(--(AN18:AN1500=AI17),--(AM18:AM1500&lt;&gt;""),--ISNUMBER(SEARCH(" "&amp;AM18:AM1500&amp;" ",Q149)))&gt;0,AI17,"")))</f>
        <v/>
      </c>
      <c r="AJ149" s="964" t="str" cm="1">
        <f t="array" ref="AJ149">IF(N149="","",IF(R149&lt;&gt;"","",IF(SUMPRODUCT(--(AN18:AN1500=AJ17),--(AM18:AM1500&lt;&gt;""),--ISNUMBER(SEARCH(" "&amp;AM18:AM1500&amp;" ",Q149)))&gt;0,AJ17,"")))</f>
        <v/>
      </c>
      <c r="AK149" s="964" t="str" cm="1">
        <f t="array" ref="AK149">IF(N149="","",IF(T149&lt;&gt;"",AK17,IF(S149&lt;&gt;"","",IF(R149&lt;&gt;"","",IF(SUMPRODUCT(--(AN18:AN1500=AK17),--(AM18:AM1500&lt;&gt;""),--ISNUMBER(SEARCH(" "&amp;AM18:AM1500&amp;" ",Q149)))&gt;0,AK17,"")))))</f>
        <v/>
      </c>
      <c r="AM149" s="964" t="s">
        <v>2183</v>
      </c>
      <c r="AN149" s="964" t="s">
        <v>1962</v>
      </c>
      <c r="AP149" s="964"/>
      <c r="AQ149" s="964"/>
      <c r="AR149" s="964"/>
      <c r="AT149" s="964"/>
      <c r="AU149" s="964"/>
      <c r="AV149" s="964"/>
      <c r="BN149" s="49">
        <v>1</v>
      </c>
    </row>
    <row r="150" spans="1:66" ht="35.1" customHeight="1">
      <c r="A150" s="957" t="str">
        <f>IF(B150="","",COUNTIF(B18:B150,"&lt;&gt;"))</f>
        <v/>
      </c>
      <c r="B150" s="958"/>
      <c r="C150" s="974" t="str">
        <f t="shared" si="40"/>
        <v/>
      </c>
      <c r="D150" s="975" t="str">
        <f t="shared" si="28"/>
        <v/>
      </c>
      <c r="E150" s="961" t="str">
        <f t="shared" si="29"/>
        <v/>
      </c>
      <c r="F150" s="962" t="str">
        <f t="shared" si="30"/>
        <v/>
      </c>
      <c r="G150" s="963" t="str">
        <f>IF(H150="","",COUNTIF(H18:H150,"&lt;&gt;"))</f>
        <v/>
      </c>
      <c r="H150" s="958" t="str" cm="1">
        <f t="array" ref="H150">IF(L150="","",IF(LEN(L150)&lt;=MAX(10,G13),L150,IFERROR(LEFT(L150,LOOKUP(2,1/(MID(L150,ROW(1:500),1)=" ")/(ROW(1:500)&lt;=MAX(10,G13)),ROW(1:500))-1),LEFT(L150,MAX(10,G13)))))</f>
        <v/>
      </c>
      <c r="I150" s="963" t="str">
        <f t="shared" si="31"/>
        <v/>
      </c>
      <c r="J150" s="963" t="str">
        <f t="shared" si="32"/>
        <v/>
      </c>
      <c r="K150" s="964" t="str">
        <f>IF(M149&lt;&gt;"",K149,IF(K149&lt;MAX(A18:A317),K149+1,""))</f>
        <v/>
      </c>
      <c r="L150" s="965" t="str">
        <f>IF(K150="","",IF(M149&lt;&gt;"",M149,INDEX(E18:E317,MATCH(K150,A18:A317,0))))</f>
        <v/>
      </c>
      <c r="M150" s="965" t="str">
        <f t="shared" si="33"/>
        <v/>
      </c>
      <c r="N150" s="966" t="str">
        <f t="shared" si="34"/>
        <v/>
      </c>
      <c r="O150" s="967" t="str">
        <f t="shared" si="35"/>
        <v/>
      </c>
      <c r="P150" s="967" t="str">
        <f t="shared" si="36"/>
        <v/>
      </c>
      <c r="Q150" s="966" t="str">
        <f t="shared" si="37"/>
        <v/>
      </c>
      <c r="R150" s="967" t="str">
        <f>IF(N150="","",IF(COUNTIF(AP18:AP300,TRIM(Q150))&gt;0,"EXCLUSION EXACTE",""))</f>
        <v/>
      </c>
      <c r="S150" s="967" t="str" cm="1">
        <f t="array" ref="S150">IF(N150="","",IF(SUMPRODUCT(--(AP18:AP300&lt;&gt;""),--ISNUMBER(SEARCH(" "&amp;AP18:AP300&amp;" ",Q150)))&gt;0,"BLOQUE MOLLUSQUES",""))</f>
        <v/>
      </c>
      <c r="T150" s="967" t="str" cm="1">
        <f t="array" ref="T150">IF(N150="","",IF(SUMPRODUCT(--(AT18:AT300&lt;&gt;""),--ISNUMBER(SEARCH(" "&amp;AT18:AT300&amp;" ",Q150)))&gt;0,"FORCE MOLLUSQUES",""))</f>
        <v/>
      </c>
      <c r="U150" s="966" t="str">
        <f t="shared" si="38"/>
        <v/>
      </c>
      <c r="V150" s="966" t="str">
        <f t="shared" si="41"/>
        <v/>
      </c>
      <c r="W150" s="967" t="str">
        <f t="shared" si="39"/>
        <v/>
      </c>
      <c r="X150" s="967" t="str" cm="1">
        <f t="array" ref="X150">IF(N150="","",IF(R150&lt;&gt;"","",IF(SUMPRODUCT(--(AN18:AN1500=X17),--(AM18:AM1500&lt;&gt;""),--ISNUMBER(SEARCH(" "&amp;AM18:AM1500&amp;" ",Q150)))&gt;0,X17,"")))</f>
        <v/>
      </c>
      <c r="Y150" s="967" t="str" cm="1">
        <f t="array" ref="Y150">IF(N150="","",IF(R150&lt;&gt;"","",IF(SUMPRODUCT(--(AN18:AN1500=Y17),--(AM18:AM1500&lt;&gt;""),--ISNUMBER(SEARCH(" "&amp;AM18:AM1500&amp;" ",Q150)))&gt;0,Y17,"")))</f>
        <v/>
      </c>
      <c r="Z150" s="967" t="str" cm="1">
        <f t="array" ref="Z150">IF(N150="","",IF(R150&lt;&gt;"","",IF(SUMPRODUCT(--(AN18:AN1500=Z17),--(AM18:AM1500&lt;&gt;""),--ISNUMBER(SEARCH(" "&amp;AM18:AM1500&amp;" ",Q150)))&gt;0,Z17,"")))</f>
        <v/>
      </c>
      <c r="AA150" s="967" t="str" cm="1">
        <f t="array" ref="AA150">IF(N150="","",IF(R150&lt;&gt;"","",IF(SUMPRODUCT(--(AN18:AN1500=AA17),--(AM18:AM1500&lt;&gt;""),--ISNUMBER(SEARCH(" "&amp;AM18:AM1500&amp;" ",Q150)))&gt;0,AA17,"")))</f>
        <v/>
      </c>
      <c r="AB150" s="967" t="str" cm="1">
        <f t="array" ref="AB150">IF(N150="","",IF(R150&lt;&gt;"","",IF(SUMPRODUCT(--(AN18:AN1500=AB17),--(AM18:AM1500&lt;&gt;""),--ISNUMBER(SEARCH(" "&amp;AM18:AM1500&amp;" ",Q150)))&gt;0,AB17,"")))</f>
        <v/>
      </c>
      <c r="AC150" s="967" t="str" cm="1">
        <f t="array" ref="AC150">IF(N150="","",IF(R150&lt;&gt;"","",IF(SUMPRODUCT(--(AN18:AN1500=AC17),--(AM18:AM1500&lt;&gt;""),--ISNUMBER(SEARCH(" "&amp;AM18:AM1500&amp;" ",Q150)))&gt;0,AC17,"")))</f>
        <v/>
      </c>
      <c r="AD150" s="967" t="str" cm="1">
        <f t="array" ref="AD150">IF(N150="","",IF(R150&lt;&gt;"","",IF(SUMPRODUCT(--(AN18:AN1500=AD17),--(AM18:AM1500&lt;&gt;""),--ISNUMBER(SEARCH(" "&amp;AM18:AM1500&amp;" ",Q150)))&gt;0,AD17,"")))</f>
        <v/>
      </c>
      <c r="AE150" s="967" t="str" cm="1">
        <f t="array" ref="AE150">IF(N150="","",IF(R150&lt;&gt;"","",IF(SUMPRODUCT(--(AN18:AN1500=AE17),--(AM18:AM1500&lt;&gt;""),--ISNUMBER(SEARCH(" "&amp;AM18:AM1500&amp;" ",Q150)))&gt;0,AE17,"")))</f>
        <v/>
      </c>
      <c r="AF150" s="967" t="str" cm="1">
        <f t="array" ref="AF150">IF(N150="","",IF(R150&lt;&gt;"","",IF(SUMPRODUCT(--(AN18:AN1500=AF17),--(AM18:AM1500&lt;&gt;""),--ISNUMBER(SEARCH(" "&amp;AM18:AM1500&amp;" ",Q150)))&gt;0,AF17,"")))</f>
        <v/>
      </c>
      <c r="AG150" s="967" t="str" cm="1">
        <f t="array" ref="AG150">IF(N150="","",IF(R150&lt;&gt;"","",IF(SUMPRODUCT(--(AN18:AN1500=AG17),--(AM18:AM1500&lt;&gt;""),--ISNUMBER(SEARCH(" "&amp;AM18:AM1500&amp;" ",Q150)))&gt;0,AG17,"")))</f>
        <v/>
      </c>
      <c r="AH150" s="967" t="str" cm="1">
        <f t="array" ref="AH150">IF(N150="","",IF(R150&lt;&gt;"","",IF(SUMPRODUCT(--(AN18:AN1500=AH17),--(AM18:AM1500&lt;&gt;""),--ISNUMBER(SEARCH(" "&amp;AM18:AM1500&amp;" ",Q150)))&gt;0,AH17,"")))</f>
        <v/>
      </c>
      <c r="AI150" s="967" t="str" cm="1">
        <f t="array" ref="AI150">IF(N150="","",IF(R150&lt;&gt;"","",IF(SUMPRODUCT(--(AN18:AN1500=AI17),--(AM18:AM1500&lt;&gt;""),--ISNUMBER(SEARCH(" "&amp;AM18:AM1500&amp;" ",Q150)))&gt;0,AI17,"")))</f>
        <v/>
      </c>
      <c r="AJ150" s="967" t="str" cm="1">
        <f t="array" ref="AJ150">IF(N150="","",IF(R150&lt;&gt;"","",IF(SUMPRODUCT(--(AN18:AN1500=AJ17),--(AM18:AM1500&lt;&gt;""),--ISNUMBER(SEARCH(" "&amp;AM18:AM1500&amp;" ",Q150)))&gt;0,AJ17,"")))</f>
        <v/>
      </c>
      <c r="AK150" s="967" t="str" cm="1">
        <f t="array" ref="AK150">IF(N150="","",IF(T150&lt;&gt;"",AK17,IF(S150&lt;&gt;"","",IF(R150&lt;&gt;"","",IF(SUMPRODUCT(--(AN18:AN1500=AK17),--(AM18:AM1500&lt;&gt;""),--ISNUMBER(SEARCH(" "&amp;AM18:AM1500&amp;" ",Q150)))&gt;0,AK17,"")))))</f>
        <v/>
      </c>
      <c r="AM150" s="968" t="s">
        <v>2184</v>
      </c>
      <c r="AN150" s="968" t="s">
        <v>1962</v>
      </c>
      <c r="AP150" s="964"/>
      <c r="AQ150" s="964"/>
      <c r="AR150" s="964"/>
      <c r="AT150" s="964"/>
      <c r="AU150" s="964"/>
      <c r="AV150" s="964"/>
      <c r="BN150" s="49">
        <v>1</v>
      </c>
    </row>
    <row r="151" spans="1:66" ht="35.1" customHeight="1">
      <c r="A151" s="973" t="str">
        <f>IF(B151="","",COUNTIF(B18:B151,"&lt;&gt;"))</f>
        <v/>
      </c>
      <c r="B151" s="965"/>
      <c r="C151" s="974" t="str">
        <f t="shared" si="40"/>
        <v/>
      </c>
      <c r="D151" s="975" t="str">
        <f t="shared" si="28"/>
        <v/>
      </c>
      <c r="E151" s="976" t="str">
        <f t="shared" si="29"/>
        <v/>
      </c>
      <c r="F151" s="977" t="str">
        <f t="shared" si="30"/>
        <v/>
      </c>
      <c r="G151" s="964" t="str">
        <f>IF(H151="","",COUNTIF(H18:H151,"&lt;&gt;"))</f>
        <v/>
      </c>
      <c r="H151" s="965" t="str" cm="1">
        <f t="array" ref="H151">IF(L151="","",IF(LEN(L151)&lt;=MAX(10,G13),L151,IFERROR(LEFT(L151,LOOKUP(2,1/(MID(L151,ROW(1:500),1)=" ")/(ROW(1:500)&lt;=MAX(10,G13)),ROW(1:500))-1),LEFT(L151,MAX(10,G13)))))</f>
        <v/>
      </c>
      <c r="I151" s="964" t="str">
        <f t="shared" si="31"/>
        <v/>
      </c>
      <c r="J151" s="964" t="str">
        <f t="shared" si="32"/>
        <v/>
      </c>
      <c r="K151" s="964" t="str">
        <f>IF(M150&lt;&gt;"",K150,IF(K150&lt;MAX(A18:A317),K150+1,""))</f>
        <v/>
      </c>
      <c r="L151" s="965" t="str">
        <f>IF(K151="","",IF(M150&lt;&gt;"",M150,INDEX(E18:E317,MATCH(K151,A18:A317,0))))</f>
        <v/>
      </c>
      <c r="M151" s="965" t="str">
        <f t="shared" si="33"/>
        <v/>
      </c>
      <c r="N151" s="965" t="str">
        <f t="shared" si="34"/>
        <v/>
      </c>
      <c r="O151" s="964" t="str">
        <f t="shared" si="35"/>
        <v/>
      </c>
      <c r="P151" s="964" t="str">
        <f t="shared" si="36"/>
        <v/>
      </c>
      <c r="Q151" s="965" t="str">
        <f t="shared" si="37"/>
        <v/>
      </c>
      <c r="R151" s="964" t="str">
        <f>IF(N151="","",IF(COUNTIF(AP18:AP300,TRIM(Q151))&gt;0,"EXCLUSION EXACTE",""))</f>
        <v/>
      </c>
      <c r="S151" s="964" t="str" cm="1">
        <f t="array" ref="S151">IF(N151="","",IF(SUMPRODUCT(--(AP18:AP300&lt;&gt;""),--ISNUMBER(SEARCH(" "&amp;AP18:AP300&amp;" ",Q151)))&gt;0,"BLOQUE MOLLUSQUES",""))</f>
        <v/>
      </c>
      <c r="T151" s="964" t="str" cm="1">
        <f t="array" ref="T151">IF(N151="","",IF(SUMPRODUCT(--(AT18:AT300&lt;&gt;""),--ISNUMBER(SEARCH(" "&amp;AT18:AT300&amp;" ",Q151)))&gt;0,"FORCE MOLLUSQUES",""))</f>
        <v/>
      </c>
      <c r="U151" s="965" t="str">
        <f t="shared" si="38"/>
        <v/>
      </c>
      <c r="V151" s="965" t="str">
        <f t="shared" si="41"/>
        <v/>
      </c>
      <c r="W151" s="964" t="str">
        <f t="shared" si="39"/>
        <v/>
      </c>
      <c r="X151" s="964" t="str" cm="1">
        <f t="array" ref="X151">IF(N151="","",IF(R151&lt;&gt;"","",IF(SUMPRODUCT(--(AN18:AN1500=X17),--(AM18:AM1500&lt;&gt;""),--ISNUMBER(SEARCH(" "&amp;AM18:AM1500&amp;" ",Q151)))&gt;0,X17,"")))</f>
        <v/>
      </c>
      <c r="Y151" s="964" t="str" cm="1">
        <f t="array" ref="Y151">IF(N151="","",IF(R151&lt;&gt;"","",IF(SUMPRODUCT(--(AN18:AN1500=Y17),--(AM18:AM1500&lt;&gt;""),--ISNUMBER(SEARCH(" "&amp;AM18:AM1500&amp;" ",Q151)))&gt;0,Y17,"")))</f>
        <v/>
      </c>
      <c r="Z151" s="964" t="str" cm="1">
        <f t="array" ref="Z151">IF(N151="","",IF(R151&lt;&gt;"","",IF(SUMPRODUCT(--(AN18:AN1500=Z17),--(AM18:AM1500&lt;&gt;""),--ISNUMBER(SEARCH(" "&amp;AM18:AM1500&amp;" ",Q151)))&gt;0,Z17,"")))</f>
        <v/>
      </c>
      <c r="AA151" s="964" t="str" cm="1">
        <f t="array" ref="AA151">IF(N151="","",IF(R151&lt;&gt;"","",IF(SUMPRODUCT(--(AN18:AN1500=AA17),--(AM18:AM1500&lt;&gt;""),--ISNUMBER(SEARCH(" "&amp;AM18:AM1500&amp;" ",Q151)))&gt;0,AA17,"")))</f>
        <v/>
      </c>
      <c r="AB151" s="964" t="str" cm="1">
        <f t="array" ref="AB151">IF(N151="","",IF(R151&lt;&gt;"","",IF(SUMPRODUCT(--(AN18:AN1500=AB17),--(AM18:AM1500&lt;&gt;""),--ISNUMBER(SEARCH(" "&amp;AM18:AM1500&amp;" ",Q151)))&gt;0,AB17,"")))</f>
        <v/>
      </c>
      <c r="AC151" s="964" t="str" cm="1">
        <f t="array" ref="AC151">IF(N151="","",IF(R151&lt;&gt;"","",IF(SUMPRODUCT(--(AN18:AN1500=AC17),--(AM18:AM1500&lt;&gt;""),--ISNUMBER(SEARCH(" "&amp;AM18:AM1500&amp;" ",Q151)))&gt;0,AC17,"")))</f>
        <v/>
      </c>
      <c r="AD151" s="964" t="str" cm="1">
        <f t="array" ref="AD151">IF(N151="","",IF(R151&lt;&gt;"","",IF(SUMPRODUCT(--(AN18:AN1500=AD17),--(AM18:AM1500&lt;&gt;""),--ISNUMBER(SEARCH(" "&amp;AM18:AM1500&amp;" ",Q151)))&gt;0,AD17,"")))</f>
        <v/>
      </c>
      <c r="AE151" s="964" t="str" cm="1">
        <f t="array" ref="AE151">IF(N151="","",IF(R151&lt;&gt;"","",IF(SUMPRODUCT(--(AN18:AN1500=AE17),--(AM18:AM1500&lt;&gt;""),--ISNUMBER(SEARCH(" "&amp;AM18:AM1500&amp;" ",Q151)))&gt;0,AE17,"")))</f>
        <v/>
      </c>
      <c r="AF151" s="964" t="str" cm="1">
        <f t="array" ref="AF151">IF(N151="","",IF(R151&lt;&gt;"","",IF(SUMPRODUCT(--(AN18:AN1500=AF17),--(AM18:AM1500&lt;&gt;""),--ISNUMBER(SEARCH(" "&amp;AM18:AM1500&amp;" ",Q151)))&gt;0,AF17,"")))</f>
        <v/>
      </c>
      <c r="AG151" s="964" t="str" cm="1">
        <f t="array" ref="AG151">IF(N151="","",IF(R151&lt;&gt;"","",IF(SUMPRODUCT(--(AN18:AN1500=AG17),--(AM18:AM1500&lt;&gt;""),--ISNUMBER(SEARCH(" "&amp;AM18:AM1500&amp;" ",Q151)))&gt;0,AG17,"")))</f>
        <v/>
      </c>
      <c r="AH151" s="964" t="str" cm="1">
        <f t="array" ref="AH151">IF(N151="","",IF(R151&lt;&gt;"","",IF(SUMPRODUCT(--(AN18:AN1500=AH17),--(AM18:AM1500&lt;&gt;""),--ISNUMBER(SEARCH(" "&amp;AM18:AM1500&amp;" ",Q151)))&gt;0,AH17,"")))</f>
        <v/>
      </c>
      <c r="AI151" s="964" t="str" cm="1">
        <f t="array" ref="AI151">IF(N151="","",IF(R151&lt;&gt;"","",IF(SUMPRODUCT(--(AN18:AN1500=AI17),--(AM18:AM1500&lt;&gt;""),--ISNUMBER(SEARCH(" "&amp;AM18:AM1500&amp;" ",Q151)))&gt;0,AI17,"")))</f>
        <v/>
      </c>
      <c r="AJ151" s="964" t="str" cm="1">
        <f t="array" ref="AJ151">IF(N151="","",IF(R151&lt;&gt;"","",IF(SUMPRODUCT(--(AN18:AN1500=AJ17),--(AM18:AM1500&lt;&gt;""),--ISNUMBER(SEARCH(" "&amp;AM18:AM1500&amp;" ",Q151)))&gt;0,AJ17,"")))</f>
        <v/>
      </c>
      <c r="AK151" s="964" t="str" cm="1">
        <f t="array" ref="AK151">IF(N151="","",IF(T151&lt;&gt;"",AK17,IF(S151&lt;&gt;"","",IF(R151&lt;&gt;"","",IF(SUMPRODUCT(--(AN18:AN1500=AK17),--(AM18:AM1500&lt;&gt;""),--ISNUMBER(SEARCH(" "&amp;AM18:AM1500&amp;" ",Q151)))&gt;0,AK17,"")))))</f>
        <v/>
      </c>
      <c r="AM151" s="964" t="s">
        <v>2185</v>
      </c>
      <c r="AN151" s="964" t="s">
        <v>1962</v>
      </c>
      <c r="AP151" s="964"/>
      <c r="AQ151" s="964"/>
      <c r="AR151" s="964"/>
      <c r="AT151" s="964"/>
      <c r="AU151" s="964"/>
      <c r="AV151" s="964"/>
      <c r="BN151" s="49">
        <v>1</v>
      </c>
    </row>
    <row r="152" spans="1:66" ht="35.1" customHeight="1">
      <c r="A152" s="957" t="str">
        <f>IF(B152="","",COUNTIF(B18:B152,"&lt;&gt;"))</f>
        <v/>
      </c>
      <c r="B152" s="958"/>
      <c r="C152" s="974" t="str">
        <f t="shared" si="40"/>
        <v/>
      </c>
      <c r="D152" s="975" t="str">
        <f t="shared" si="28"/>
        <v/>
      </c>
      <c r="E152" s="961" t="str">
        <f t="shared" si="29"/>
        <v/>
      </c>
      <c r="F152" s="962" t="str">
        <f t="shared" si="30"/>
        <v/>
      </c>
      <c r="G152" s="963" t="str">
        <f>IF(H152="","",COUNTIF(H18:H152,"&lt;&gt;"))</f>
        <v/>
      </c>
      <c r="H152" s="958" t="str" cm="1">
        <f t="array" ref="H152">IF(L152="","",IF(LEN(L152)&lt;=MAX(10,G13),L152,IFERROR(LEFT(L152,LOOKUP(2,1/(MID(L152,ROW(1:500),1)=" ")/(ROW(1:500)&lt;=MAX(10,G13)),ROW(1:500))-1),LEFT(L152,MAX(10,G13)))))</f>
        <v/>
      </c>
      <c r="I152" s="963" t="str">
        <f t="shared" si="31"/>
        <v/>
      </c>
      <c r="J152" s="963" t="str">
        <f t="shared" si="32"/>
        <v/>
      </c>
      <c r="K152" s="964" t="str">
        <f>IF(M151&lt;&gt;"",K151,IF(K151&lt;MAX(A18:A317),K151+1,""))</f>
        <v/>
      </c>
      <c r="L152" s="965" t="str">
        <f>IF(K152="","",IF(M151&lt;&gt;"",M151,INDEX(E18:E317,MATCH(K152,A18:A317,0))))</f>
        <v/>
      </c>
      <c r="M152" s="965" t="str">
        <f t="shared" si="33"/>
        <v/>
      </c>
      <c r="N152" s="966" t="str">
        <f t="shared" si="34"/>
        <v/>
      </c>
      <c r="O152" s="967" t="str">
        <f t="shared" si="35"/>
        <v/>
      </c>
      <c r="P152" s="967" t="str">
        <f t="shared" si="36"/>
        <v/>
      </c>
      <c r="Q152" s="966" t="str">
        <f t="shared" si="37"/>
        <v/>
      </c>
      <c r="R152" s="967" t="str">
        <f>IF(N152="","",IF(COUNTIF(AP18:AP300,TRIM(Q152))&gt;0,"EXCLUSION EXACTE",""))</f>
        <v/>
      </c>
      <c r="S152" s="967" t="str" cm="1">
        <f t="array" ref="S152">IF(N152="","",IF(SUMPRODUCT(--(AP18:AP300&lt;&gt;""),--ISNUMBER(SEARCH(" "&amp;AP18:AP300&amp;" ",Q152)))&gt;0,"BLOQUE MOLLUSQUES",""))</f>
        <v/>
      </c>
      <c r="T152" s="967" t="str" cm="1">
        <f t="array" ref="T152">IF(N152="","",IF(SUMPRODUCT(--(AT18:AT300&lt;&gt;""),--ISNUMBER(SEARCH(" "&amp;AT18:AT300&amp;" ",Q152)))&gt;0,"FORCE MOLLUSQUES",""))</f>
        <v/>
      </c>
      <c r="U152" s="966" t="str">
        <f t="shared" si="38"/>
        <v/>
      </c>
      <c r="V152" s="966" t="str">
        <f t="shared" si="41"/>
        <v/>
      </c>
      <c r="W152" s="967" t="str">
        <f t="shared" si="39"/>
        <v/>
      </c>
      <c r="X152" s="967" t="str" cm="1">
        <f t="array" ref="X152">IF(N152="","",IF(R152&lt;&gt;"","",IF(SUMPRODUCT(--(AN18:AN1500=X17),--(AM18:AM1500&lt;&gt;""),--ISNUMBER(SEARCH(" "&amp;AM18:AM1500&amp;" ",Q152)))&gt;0,X17,"")))</f>
        <v/>
      </c>
      <c r="Y152" s="967" t="str" cm="1">
        <f t="array" ref="Y152">IF(N152="","",IF(R152&lt;&gt;"","",IF(SUMPRODUCT(--(AN18:AN1500=Y17),--(AM18:AM1500&lt;&gt;""),--ISNUMBER(SEARCH(" "&amp;AM18:AM1500&amp;" ",Q152)))&gt;0,Y17,"")))</f>
        <v/>
      </c>
      <c r="Z152" s="967" t="str" cm="1">
        <f t="array" ref="Z152">IF(N152="","",IF(R152&lt;&gt;"","",IF(SUMPRODUCT(--(AN18:AN1500=Z17),--(AM18:AM1500&lt;&gt;""),--ISNUMBER(SEARCH(" "&amp;AM18:AM1500&amp;" ",Q152)))&gt;0,Z17,"")))</f>
        <v/>
      </c>
      <c r="AA152" s="967" t="str" cm="1">
        <f t="array" ref="AA152">IF(N152="","",IF(R152&lt;&gt;"","",IF(SUMPRODUCT(--(AN18:AN1500=AA17),--(AM18:AM1500&lt;&gt;""),--ISNUMBER(SEARCH(" "&amp;AM18:AM1500&amp;" ",Q152)))&gt;0,AA17,"")))</f>
        <v/>
      </c>
      <c r="AB152" s="967" t="str" cm="1">
        <f t="array" ref="AB152">IF(N152="","",IF(R152&lt;&gt;"","",IF(SUMPRODUCT(--(AN18:AN1500=AB17),--(AM18:AM1500&lt;&gt;""),--ISNUMBER(SEARCH(" "&amp;AM18:AM1500&amp;" ",Q152)))&gt;0,AB17,"")))</f>
        <v/>
      </c>
      <c r="AC152" s="967" t="str" cm="1">
        <f t="array" ref="AC152">IF(N152="","",IF(R152&lt;&gt;"","",IF(SUMPRODUCT(--(AN18:AN1500=AC17),--(AM18:AM1500&lt;&gt;""),--ISNUMBER(SEARCH(" "&amp;AM18:AM1500&amp;" ",Q152)))&gt;0,AC17,"")))</f>
        <v/>
      </c>
      <c r="AD152" s="967" t="str" cm="1">
        <f t="array" ref="AD152">IF(N152="","",IF(R152&lt;&gt;"","",IF(SUMPRODUCT(--(AN18:AN1500=AD17),--(AM18:AM1500&lt;&gt;""),--ISNUMBER(SEARCH(" "&amp;AM18:AM1500&amp;" ",Q152)))&gt;0,AD17,"")))</f>
        <v/>
      </c>
      <c r="AE152" s="967" t="str" cm="1">
        <f t="array" ref="AE152">IF(N152="","",IF(R152&lt;&gt;"","",IF(SUMPRODUCT(--(AN18:AN1500=AE17),--(AM18:AM1500&lt;&gt;""),--ISNUMBER(SEARCH(" "&amp;AM18:AM1500&amp;" ",Q152)))&gt;0,AE17,"")))</f>
        <v/>
      </c>
      <c r="AF152" s="967" t="str" cm="1">
        <f t="array" ref="AF152">IF(N152="","",IF(R152&lt;&gt;"","",IF(SUMPRODUCT(--(AN18:AN1500=AF17),--(AM18:AM1500&lt;&gt;""),--ISNUMBER(SEARCH(" "&amp;AM18:AM1500&amp;" ",Q152)))&gt;0,AF17,"")))</f>
        <v/>
      </c>
      <c r="AG152" s="967" t="str" cm="1">
        <f t="array" ref="AG152">IF(N152="","",IF(R152&lt;&gt;"","",IF(SUMPRODUCT(--(AN18:AN1500=AG17),--(AM18:AM1500&lt;&gt;""),--ISNUMBER(SEARCH(" "&amp;AM18:AM1500&amp;" ",Q152)))&gt;0,AG17,"")))</f>
        <v/>
      </c>
      <c r="AH152" s="967" t="str" cm="1">
        <f t="array" ref="AH152">IF(N152="","",IF(R152&lt;&gt;"","",IF(SUMPRODUCT(--(AN18:AN1500=AH17),--(AM18:AM1500&lt;&gt;""),--ISNUMBER(SEARCH(" "&amp;AM18:AM1500&amp;" ",Q152)))&gt;0,AH17,"")))</f>
        <v/>
      </c>
      <c r="AI152" s="967" t="str" cm="1">
        <f t="array" ref="AI152">IF(N152="","",IF(R152&lt;&gt;"","",IF(SUMPRODUCT(--(AN18:AN1500=AI17),--(AM18:AM1500&lt;&gt;""),--ISNUMBER(SEARCH(" "&amp;AM18:AM1500&amp;" ",Q152)))&gt;0,AI17,"")))</f>
        <v/>
      </c>
      <c r="AJ152" s="967" t="str" cm="1">
        <f t="array" ref="AJ152">IF(N152="","",IF(R152&lt;&gt;"","",IF(SUMPRODUCT(--(AN18:AN1500=AJ17),--(AM18:AM1500&lt;&gt;""),--ISNUMBER(SEARCH(" "&amp;AM18:AM1500&amp;" ",Q152)))&gt;0,AJ17,"")))</f>
        <v/>
      </c>
      <c r="AK152" s="967" t="str" cm="1">
        <f t="array" ref="AK152">IF(N152="","",IF(T152&lt;&gt;"",AK17,IF(S152&lt;&gt;"","",IF(R152&lt;&gt;"","",IF(SUMPRODUCT(--(AN18:AN1500=AK17),--(AM18:AM1500&lt;&gt;""),--ISNUMBER(SEARCH(" "&amp;AM18:AM1500&amp;" ",Q152)))&gt;0,AK17,"")))))</f>
        <v/>
      </c>
      <c r="AM152" s="968" t="s">
        <v>257</v>
      </c>
      <c r="AN152" s="968" t="s">
        <v>1962</v>
      </c>
      <c r="AP152" s="964"/>
      <c r="AQ152" s="964"/>
      <c r="AR152" s="964"/>
      <c r="AT152" s="964"/>
      <c r="AU152" s="964"/>
      <c r="AV152" s="964"/>
      <c r="BN152" s="49">
        <v>1</v>
      </c>
    </row>
    <row r="153" spans="1:66" ht="35.1" customHeight="1">
      <c r="A153" s="973" t="str">
        <f>IF(B153="","",COUNTIF(B18:B153,"&lt;&gt;"))</f>
        <v/>
      </c>
      <c r="B153" s="965"/>
      <c r="C153" s="974" t="str">
        <f t="shared" si="40"/>
        <v/>
      </c>
      <c r="D153" s="975" t="str">
        <f t="shared" si="28"/>
        <v/>
      </c>
      <c r="E153" s="976" t="str">
        <f t="shared" si="29"/>
        <v/>
      </c>
      <c r="F153" s="977" t="str">
        <f t="shared" si="30"/>
        <v/>
      </c>
      <c r="G153" s="964" t="str">
        <f>IF(H153="","",COUNTIF(H18:H153,"&lt;&gt;"))</f>
        <v/>
      </c>
      <c r="H153" s="965" t="str" cm="1">
        <f t="array" ref="H153">IF(L153="","",IF(LEN(L153)&lt;=MAX(10,G13),L153,IFERROR(LEFT(L153,LOOKUP(2,1/(MID(L153,ROW(1:500),1)=" ")/(ROW(1:500)&lt;=MAX(10,G13)),ROW(1:500))-1),LEFT(L153,MAX(10,G13)))))</f>
        <v/>
      </c>
      <c r="I153" s="964" t="str">
        <f t="shared" si="31"/>
        <v/>
      </c>
      <c r="J153" s="964" t="str">
        <f t="shared" si="32"/>
        <v/>
      </c>
      <c r="K153" s="964" t="str">
        <f>IF(M152&lt;&gt;"",K152,IF(K152&lt;MAX(A18:A317),K152+1,""))</f>
        <v/>
      </c>
      <c r="L153" s="965" t="str">
        <f>IF(K153="","",IF(M152&lt;&gt;"",M152,INDEX(E18:E317,MATCH(K153,A18:A317,0))))</f>
        <v/>
      </c>
      <c r="M153" s="965" t="str">
        <f t="shared" si="33"/>
        <v/>
      </c>
      <c r="N153" s="965" t="str">
        <f t="shared" si="34"/>
        <v/>
      </c>
      <c r="O153" s="964" t="str">
        <f t="shared" si="35"/>
        <v/>
      </c>
      <c r="P153" s="964" t="str">
        <f t="shared" si="36"/>
        <v/>
      </c>
      <c r="Q153" s="965" t="str">
        <f t="shared" si="37"/>
        <v/>
      </c>
      <c r="R153" s="964" t="str">
        <f>IF(N153="","",IF(COUNTIF(AP18:AP300,TRIM(Q153))&gt;0,"EXCLUSION EXACTE",""))</f>
        <v/>
      </c>
      <c r="S153" s="964" t="str" cm="1">
        <f t="array" ref="S153">IF(N153="","",IF(SUMPRODUCT(--(AP18:AP300&lt;&gt;""),--ISNUMBER(SEARCH(" "&amp;AP18:AP300&amp;" ",Q153)))&gt;0,"BLOQUE MOLLUSQUES",""))</f>
        <v/>
      </c>
      <c r="T153" s="964" t="str" cm="1">
        <f t="array" ref="T153">IF(N153="","",IF(SUMPRODUCT(--(AT18:AT300&lt;&gt;""),--ISNUMBER(SEARCH(" "&amp;AT18:AT300&amp;" ",Q153)))&gt;0,"FORCE MOLLUSQUES",""))</f>
        <v/>
      </c>
      <c r="U153" s="965" t="str">
        <f t="shared" si="38"/>
        <v/>
      </c>
      <c r="V153" s="965" t="str">
        <f t="shared" si="41"/>
        <v/>
      </c>
      <c r="W153" s="964" t="str">
        <f t="shared" si="39"/>
        <v/>
      </c>
      <c r="X153" s="964" t="str" cm="1">
        <f t="array" ref="X153">IF(N153="","",IF(R153&lt;&gt;"","",IF(SUMPRODUCT(--(AN18:AN1500=X17),--(AM18:AM1500&lt;&gt;""),--ISNUMBER(SEARCH(" "&amp;AM18:AM1500&amp;" ",Q153)))&gt;0,X17,"")))</f>
        <v/>
      </c>
      <c r="Y153" s="964" t="str" cm="1">
        <f t="array" ref="Y153">IF(N153="","",IF(R153&lt;&gt;"","",IF(SUMPRODUCT(--(AN18:AN1500=Y17),--(AM18:AM1500&lt;&gt;""),--ISNUMBER(SEARCH(" "&amp;AM18:AM1500&amp;" ",Q153)))&gt;0,Y17,"")))</f>
        <v/>
      </c>
      <c r="Z153" s="964" t="str" cm="1">
        <f t="array" ref="Z153">IF(N153="","",IF(R153&lt;&gt;"","",IF(SUMPRODUCT(--(AN18:AN1500=Z17),--(AM18:AM1500&lt;&gt;""),--ISNUMBER(SEARCH(" "&amp;AM18:AM1500&amp;" ",Q153)))&gt;0,Z17,"")))</f>
        <v/>
      </c>
      <c r="AA153" s="964" t="str" cm="1">
        <f t="array" ref="AA153">IF(N153="","",IF(R153&lt;&gt;"","",IF(SUMPRODUCT(--(AN18:AN1500=AA17),--(AM18:AM1500&lt;&gt;""),--ISNUMBER(SEARCH(" "&amp;AM18:AM1500&amp;" ",Q153)))&gt;0,AA17,"")))</f>
        <v/>
      </c>
      <c r="AB153" s="964" t="str" cm="1">
        <f t="array" ref="AB153">IF(N153="","",IF(R153&lt;&gt;"","",IF(SUMPRODUCT(--(AN18:AN1500=AB17),--(AM18:AM1500&lt;&gt;""),--ISNUMBER(SEARCH(" "&amp;AM18:AM1500&amp;" ",Q153)))&gt;0,AB17,"")))</f>
        <v/>
      </c>
      <c r="AC153" s="964" t="str" cm="1">
        <f t="array" ref="AC153">IF(N153="","",IF(R153&lt;&gt;"","",IF(SUMPRODUCT(--(AN18:AN1500=AC17),--(AM18:AM1500&lt;&gt;""),--ISNUMBER(SEARCH(" "&amp;AM18:AM1500&amp;" ",Q153)))&gt;0,AC17,"")))</f>
        <v/>
      </c>
      <c r="AD153" s="964" t="str" cm="1">
        <f t="array" ref="AD153">IF(N153="","",IF(R153&lt;&gt;"","",IF(SUMPRODUCT(--(AN18:AN1500=AD17),--(AM18:AM1500&lt;&gt;""),--ISNUMBER(SEARCH(" "&amp;AM18:AM1500&amp;" ",Q153)))&gt;0,AD17,"")))</f>
        <v/>
      </c>
      <c r="AE153" s="964" t="str" cm="1">
        <f t="array" ref="AE153">IF(N153="","",IF(R153&lt;&gt;"","",IF(SUMPRODUCT(--(AN18:AN1500=AE17),--(AM18:AM1500&lt;&gt;""),--ISNUMBER(SEARCH(" "&amp;AM18:AM1500&amp;" ",Q153)))&gt;0,AE17,"")))</f>
        <v/>
      </c>
      <c r="AF153" s="964" t="str" cm="1">
        <f t="array" ref="AF153">IF(N153="","",IF(R153&lt;&gt;"","",IF(SUMPRODUCT(--(AN18:AN1500=AF17),--(AM18:AM1500&lt;&gt;""),--ISNUMBER(SEARCH(" "&amp;AM18:AM1500&amp;" ",Q153)))&gt;0,AF17,"")))</f>
        <v/>
      </c>
      <c r="AG153" s="964" t="str" cm="1">
        <f t="array" ref="AG153">IF(N153="","",IF(R153&lt;&gt;"","",IF(SUMPRODUCT(--(AN18:AN1500=AG17),--(AM18:AM1500&lt;&gt;""),--ISNUMBER(SEARCH(" "&amp;AM18:AM1500&amp;" ",Q153)))&gt;0,AG17,"")))</f>
        <v/>
      </c>
      <c r="AH153" s="964" t="str" cm="1">
        <f t="array" ref="AH153">IF(N153="","",IF(R153&lt;&gt;"","",IF(SUMPRODUCT(--(AN18:AN1500=AH17),--(AM18:AM1500&lt;&gt;""),--ISNUMBER(SEARCH(" "&amp;AM18:AM1500&amp;" ",Q153)))&gt;0,AH17,"")))</f>
        <v/>
      </c>
      <c r="AI153" s="964" t="str" cm="1">
        <f t="array" ref="AI153">IF(N153="","",IF(R153&lt;&gt;"","",IF(SUMPRODUCT(--(AN18:AN1500=AI17),--(AM18:AM1500&lt;&gt;""),--ISNUMBER(SEARCH(" "&amp;AM18:AM1500&amp;" ",Q153)))&gt;0,AI17,"")))</f>
        <v/>
      </c>
      <c r="AJ153" s="964" t="str" cm="1">
        <f t="array" ref="AJ153">IF(N153="","",IF(R153&lt;&gt;"","",IF(SUMPRODUCT(--(AN18:AN1500=AJ17),--(AM18:AM1500&lt;&gt;""),--ISNUMBER(SEARCH(" "&amp;AM18:AM1500&amp;" ",Q153)))&gt;0,AJ17,"")))</f>
        <v/>
      </c>
      <c r="AK153" s="964" t="str" cm="1">
        <f t="array" ref="AK153">IF(N153="","",IF(T153&lt;&gt;"",AK17,IF(S153&lt;&gt;"","",IF(R153&lt;&gt;"","",IF(SUMPRODUCT(--(AN18:AN1500=AK17),--(AM18:AM1500&lt;&gt;""),--ISNUMBER(SEARCH(" "&amp;AM18:AM1500&amp;" ",Q153)))&gt;0,AK17,"")))))</f>
        <v/>
      </c>
      <c r="AM153" s="964" t="s">
        <v>2165</v>
      </c>
      <c r="AN153" s="964" t="s">
        <v>1962</v>
      </c>
      <c r="AP153" s="964"/>
      <c r="AQ153" s="964"/>
      <c r="AR153" s="964"/>
      <c r="AT153" s="964"/>
      <c r="AU153" s="964"/>
      <c r="AV153" s="964"/>
      <c r="BN153" s="49">
        <v>1</v>
      </c>
    </row>
    <row r="154" spans="1:66" ht="35.1" customHeight="1">
      <c r="A154" s="957" t="str">
        <f>IF(B154="","",COUNTIF(B18:B154,"&lt;&gt;"))</f>
        <v/>
      </c>
      <c r="B154" s="958"/>
      <c r="C154" s="974" t="str">
        <f t="shared" si="40"/>
        <v/>
      </c>
      <c r="D154" s="975" t="str">
        <f t="shared" si="28"/>
        <v/>
      </c>
      <c r="E154" s="961" t="str">
        <f t="shared" si="29"/>
        <v/>
      </c>
      <c r="F154" s="962" t="str">
        <f t="shared" si="30"/>
        <v/>
      </c>
      <c r="G154" s="963" t="str">
        <f>IF(H154="","",COUNTIF(H18:H154,"&lt;&gt;"))</f>
        <v/>
      </c>
      <c r="H154" s="958" t="str" cm="1">
        <f t="array" ref="H154">IF(L154="","",IF(LEN(L154)&lt;=MAX(10,G13),L154,IFERROR(LEFT(L154,LOOKUP(2,1/(MID(L154,ROW(1:500),1)=" ")/(ROW(1:500)&lt;=MAX(10,G13)),ROW(1:500))-1),LEFT(L154,MAX(10,G13)))))</f>
        <v/>
      </c>
      <c r="I154" s="963" t="str">
        <f t="shared" si="31"/>
        <v/>
      </c>
      <c r="J154" s="963" t="str">
        <f t="shared" si="32"/>
        <v/>
      </c>
      <c r="K154" s="964" t="str">
        <f>IF(M153&lt;&gt;"",K153,IF(K153&lt;MAX(A18:A317),K153+1,""))</f>
        <v/>
      </c>
      <c r="L154" s="965" t="str">
        <f>IF(K154="","",IF(M153&lt;&gt;"",M153,INDEX(E18:E317,MATCH(K154,A18:A317,0))))</f>
        <v/>
      </c>
      <c r="M154" s="965" t="str">
        <f t="shared" si="33"/>
        <v/>
      </c>
      <c r="N154" s="966" t="str">
        <f t="shared" si="34"/>
        <v/>
      </c>
      <c r="O154" s="967" t="str">
        <f t="shared" si="35"/>
        <v/>
      </c>
      <c r="P154" s="967" t="str">
        <f t="shared" si="36"/>
        <v/>
      </c>
      <c r="Q154" s="966" t="str">
        <f t="shared" si="37"/>
        <v/>
      </c>
      <c r="R154" s="967" t="str">
        <f>IF(N154="","",IF(COUNTIF(AP18:AP300,TRIM(Q154))&gt;0,"EXCLUSION EXACTE",""))</f>
        <v/>
      </c>
      <c r="S154" s="967" t="str" cm="1">
        <f t="array" ref="S154">IF(N154="","",IF(SUMPRODUCT(--(AP18:AP300&lt;&gt;""),--ISNUMBER(SEARCH(" "&amp;AP18:AP300&amp;" ",Q154)))&gt;0,"BLOQUE MOLLUSQUES",""))</f>
        <v/>
      </c>
      <c r="T154" s="967" t="str" cm="1">
        <f t="array" ref="T154">IF(N154="","",IF(SUMPRODUCT(--(AT18:AT300&lt;&gt;""),--ISNUMBER(SEARCH(" "&amp;AT18:AT300&amp;" ",Q154)))&gt;0,"FORCE MOLLUSQUES",""))</f>
        <v/>
      </c>
      <c r="U154" s="966" t="str">
        <f t="shared" si="38"/>
        <v/>
      </c>
      <c r="V154" s="966" t="str">
        <f t="shared" si="41"/>
        <v/>
      </c>
      <c r="W154" s="967" t="str">
        <f t="shared" si="39"/>
        <v/>
      </c>
      <c r="X154" s="967" t="str" cm="1">
        <f t="array" ref="X154">IF(N154="","",IF(R154&lt;&gt;"","",IF(SUMPRODUCT(--(AN18:AN1500=X17),--(AM18:AM1500&lt;&gt;""),--ISNUMBER(SEARCH(" "&amp;AM18:AM1500&amp;" ",Q154)))&gt;0,X17,"")))</f>
        <v/>
      </c>
      <c r="Y154" s="967" t="str" cm="1">
        <f t="array" ref="Y154">IF(N154="","",IF(R154&lt;&gt;"","",IF(SUMPRODUCT(--(AN18:AN1500=Y17),--(AM18:AM1500&lt;&gt;""),--ISNUMBER(SEARCH(" "&amp;AM18:AM1500&amp;" ",Q154)))&gt;0,Y17,"")))</f>
        <v/>
      </c>
      <c r="Z154" s="967" t="str" cm="1">
        <f t="array" ref="Z154">IF(N154="","",IF(R154&lt;&gt;"","",IF(SUMPRODUCT(--(AN18:AN1500=Z17),--(AM18:AM1500&lt;&gt;""),--ISNUMBER(SEARCH(" "&amp;AM18:AM1500&amp;" ",Q154)))&gt;0,Z17,"")))</f>
        <v/>
      </c>
      <c r="AA154" s="967" t="str" cm="1">
        <f t="array" ref="AA154">IF(N154="","",IF(R154&lt;&gt;"","",IF(SUMPRODUCT(--(AN18:AN1500=AA17),--(AM18:AM1500&lt;&gt;""),--ISNUMBER(SEARCH(" "&amp;AM18:AM1500&amp;" ",Q154)))&gt;0,AA17,"")))</f>
        <v/>
      </c>
      <c r="AB154" s="967" t="str" cm="1">
        <f t="array" ref="AB154">IF(N154="","",IF(R154&lt;&gt;"","",IF(SUMPRODUCT(--(AN18:AN1500=AB17),--(AM18:AM1500&lt;&gt;""),--ISNUMBER(SEARCH(" "&amp;AM18:AM1500&amp;" ",Q154)))&gt;0,AB17,"")))</f>
        <v/>
      </c>
      <c r="AC154" s="967" t="str" cm="1">
        <f t="array" ref="AC154">IF(N154="","",IF(R154&lt;&gt;"","",IF(SUMPRODUCT(--(AN18:AN1500=AC17),--(AM18:AM1500&lt;&gt;""),--ISNUMBER(SEARCH(" "&amp;AM18:AM1500&amp;" ",Q154)))&gt;0,AC17,"")))</f>
        <v/>
      </c>
      <c r="AD154" s="967" t="str" cm="1">
        <f t="array" ref="AD154">IF(N154="","",IF(R154&lt;&gt;"","",IF(SUMPRODUCT(--(AN18:AN1500=AD17),--(AM18:AM1500&lt;&gt;""),--ISNUMBER(SEARCH(" "&amp;AM18:AM1500&amp;" ",Q154)))&gt;0,AD17,"")))</f>
        <v/>
      </c>
      <c r="AE154" s="967" t="str" cm="1">
        <f t="array" ref="AE154">IF(N154="","",IF(R154&lt;&gt;"","",IF(SUMPRODUCT(--(AN18:AN1500=AE17),--(AM18:AM1500&lt;&gt;""),--ISNUMBER(SEARCH(" "&amp;AM18:AM1500&amp;" ",Q154)))&gt;0,AE17,"")))</f>
        <v/>
      </c>
      <c r="AF154" s="967" t="str" cm="1">
        <f t="array" ref="AF154">IF(N154="","",IF(R154&lt;&gt;"","",IF(SUMPRODUCT(--(AN18:AN1500=AF17),--(AM18:AM1500&lt;&gt;""),--ISNUMBER(SEARCH(" "&amp;AM18:AM1500&amp;" ",Q154)))&gt;0,AF17,"")))</f>
        <v/>
      </c>
      <c r="AG154" s="967" t="str" cm="1">
        <f t="array" ref="AG154">IF(N154="","",IF(R154&lt;&gt;"","",IF(SUMPRODUCT(--(AN18:AN1500=AG17),--(AM18:AM1500&lt;&gt;""),--ISNUMBER(SEARCH(" "&amp;AM18:AM1500&amp;" ",Q154)))&gt;0,AG17,"")))</f>
        <v/>
      </c>
      <c r="AH154" s="967" t="str" cm="1">
        <f t="array" ref="AH154">IF(N154="","",IF(R154&lt;&gt;"","",IF(SUMPRODUCT(--(AN18:AN1500=AH17),--(AM18:AM1500&lt;&gt;""),--ISNUMBER(SEARCH(" "&amp;AM18:AM1500&amp;" ",Q154)))&gt;0,AH17,"")))</f>
        <v/>
      </c>
      <c r="AI154" s="967" t="str" cm="1">
        <f t="array" ref="AI154">IF(N154="","",IF(R154&lt;&gt;"","",IF(SUMPRODUCT(--(AN18:AN1500=AI17),--(AM18:AM1500&lt;&gt;""),--ISNUMBER(SEARCH(" "&amp;AM18:AM1500&amp;" ",Q154)))&gt;0,AI17,"")))</f>
        <v/>
      </c>
      <c r="AJ154" s="967" t="str" cm="1">
        <f t="array" ref="AJ154">IF(N154="","",IF(R154&lt;&gt;"","",IF(SUMPRODUCT(--(AN18:AN1500=AJ17),--(AM18:AM1500&lt;&gt;""),--ISNUMBER(SEARCH(" "&amp;AM18:AM1500&amp;" ",Q154)))&gt;0,AJ17,"")))</f>
        <v/>
      </c>
      <c r="AK154" s="967" t="str" cm="1">
        <f t="array" ref="AK154">IF(N154="","",IF(T154&lt;&gt;"",AK17,IF(S154&lt;&gt;"","",IF(R154&lt;&gt;"","",IF(SUMPRODUCT(--(AN18:AN1500=AK17),--(AM18:AM1500&lt;&gt;""),--ISNUMBER(SEARCH(" "&amp;AM18:AM1500&amp;" ",Q154)))&gt;0,AK17,"")))))</f>
        <v/>
      </c>
      <c r="AM154" s="968" t="s">
        <v>2186</v>
      </c>
      <c r="AN154" s="968" t="s">
        <v>1962</v>
      </c>
      <c r="AP154" s="964"/>
      <c r="AQ154" s="964"/>
      <c r="AR154" s="964"/>
      <c r="AT154" s="964"/>
      <c r="AU154" s="964"/>
      <c r="AV154" s="964"/>
      <c r="BN154" s="49">
        <v>1</v>
      </c>
    </row>
    <row r="155" spans="1:66" ht="35.1" customHeight="1">
      <c r="A155" s="973" t="str">
        <f>IF(B155="","",COUNTIF(B18:B155,"&lt;&gt;"))</f>
        <v/>
      </c>
      <c r="B155" s="965"/>
      <c r="C155" s="974" t="str">
        <f t="shared" si="40"/>
        <v/>
      </c>
      <c r="D155" s="975" t="str">
        <f t="shared" si="28"/>
        <v/>
      </c>
      <c r="E155" s="976" t="str">
        <f t="shared" si="29"/>
        <v/>
      </c>
      <c r="F155" s="977" t="str">
        <f t="shared" si="30"/>
        <v/>
      </c>
      <c r="G155" s="964" t="str">
        <f>IF(H155="","",COUNTIF(H18:H155,"&lt;&gt;"))</f>
        <v/>
      </c>
      <c r="H155" s="965" t="str" cm="1">
        <f t="array" ref="H155">IF(L155="","",IF(LEN(L155)&lt;=MAX(10,G13),L155,IFERROR(LEFT(L155,LOOKUP(2,1/(MID(L155,ROW(1:500),1)=" ")/(ROW(1:500)&lt;=MAX(10,G13)),ROW(1:500))-1),LEFT(L155,MAX(10,G13)))))</f>
        <v/>
      </c>
      <c r="I155" s="964" t="str">
        <f t="shared" si="31"/>
        <v/>
      </c>
      <c r="J155" s="964" t="str">
        <f t="shared" si="32"/>
        <v/>
      </c>
      <c r="K155" s="964" t="str">
        <f>IF(M154&lt;&gt;"",K154,IF(K154&lt;MAX(A18:A317),K154+1,""))</f>
        <v/>
      </c>
      <c r="L155" s="965" t="str">
        <f>IF(K155="","",IF(M154&lt;&gt;"",M154,INDEX(E18:E317,MATCH(K155,A18:A317,0))))</f>
        <v/>
      </c>
      <c r="M155" s="965" t="str">
        <f t="shared" si="33"/>
        <v/>
      </c>
      <c r="N155" s="965" t="str">
        <f t="shared" si="34"/>
        <v/>
      </c>
      <c r="O155" s="964" t="str">
        <f t="shared" si="35"/>
        <v/>
      </c>
      <c r="P155" s="964" t="str">
        <f t="shared" si="36"/>
        <v/>
      </c>
      <c r="Q155" s="965" t="str">
        <f t="shared" si="37"/>
        <v/>
      </c>
      <c r="R155" s="964" t="str">
        <f>IF(N155="","",IF(COUNTIF(AP18:AP300,TRIM(Q155))&gt;0,"EXCLUSION EXACTE",""))</f>
        <v/>
      </c>
      <c r="S155" s="964" t="str" cm="1">
        <f t="array" ref="S155">IF(N155="","",IF(SUMPRODUCT(--(AP18:AP300&lt;&gt;""),--ISNUMBER(SEARCH(" "&amp;AP18:AP300&amp;" ",Q155)))&gt;0,"BLOQUE MOLLUSQUES",""))</f>
        <v/>
      </c>
      <c r="T155" s="964" t="str" cm="1">
        <f t="array" ref="T155">IF(N155="","",IF(SUMPRODUCT(--(AT18:AT300&lt;&gt;""),--ISNUMBER(SEARCH(" "&amp;AT18:AT300&amp;" ",Q155)))&gt;0,"FORCE MOLLUSQUES",""))</f>
        <v/>
      </c>
      <c r="U155" s="965" t="str">
        <f t="shared" si="38"/>
        <v/>
      </c>
      <c r="V155" s="965" t="str">
        <f t="shared" si="41"/>
        <v/>
      </c>
      <c r="W155" s="964" t="str">
        <f t="shared" si="39"/>
        <v/>
      </c>
      <c r="X155" s="964" t="str" cm="1">
        <f t="array" ref="X155">IF(N155="","",IF(R155&lt;&gt;"","",IF(SUMPRODUCT(--(AN18:AN1500=X17),--(AM18:AM1500&lt;&gt;""),--ISNUMBER(SEARCH(" "&amp;AM18:AM1500&amp;" ",Q155)))&gt;0,X17,"")))</f>
        <v/>
      </c>
      <c r="Y155" s="964" t="str" cm="1">
        <f t="array" ref="Y155">IF(N155="","",IF(R155&lt;&gt;"","",IF(SUMPRODUCT(--(AN18:AN1500=Y17),--(AM18:AM1500&lt;&gt;""),--ISNUMBER(SEARCH(" "&amp;AM18:AM1500&amp;" ",Q155)))&gt;0,Y17,"")))</f>
        <v/>
      </c>
      <c r="Z155" s="964" t="str" cm="1">
        <f t="array" ref="Z155">IF(N155="","",IF(R155&lt;&gt;"","",IF(SUMPRODUCT(--(AN18:AN1500=Z17),--(AM18:AM1500&lt;&gt;""),--ISNUMBER(SEARCH(" "&amp;AM18:AM1500&amp;" ",Q155)))&gt;0,Z17,"")))</f>
        <v/>
      </c>
      <c r="AA155" s="964" t="str" cm="1">
        <f t="array" ref="AA155">IF(N155="","",IF(R155&lt;&gt;"","",IF(SUMPRODUCT(--(AN18:AN1500=AA17),--(AM18:AM1500&lt;&gt;""),--ISNUMBER(SEARCH(" "&amp;AM18:AM1500&amp;" ",Q155)))&gt;0,AA17,"")))</f>
        <v/>
      </c>
      <c r="AB155" s="964" t="str" cm="1">
        <f t="array" ref="AB155">IF(N155="","",IF(R155&lt;&gt;"","",IF(SUMPRODUCT(--(AN18:AN1500=AB17),--(AM18:AM1500&lt;&gt;""),--ISNUMBER(SEARCH(" "&amp;AM18:AM1500&amp;" ",Q155)))&gt;0,AB17,"")))</f>
        <v/>
      </c>
      <c r="AC155" s="964" t="str" cm="1">
        <f t="array" ref="AC155">IF(N155="","",IF(R155&lt;&gt;"","",IF(SUMPRODUCT(--(AN18:AN1500=AC17),--(AM18:AM1500&lt;&gt;""),--ISNUMBER(SEARCH(" "&amp;AM18:AM1500&amp;" ",Q155)))&gt;0,AC17,"")))</f>
        <v/>
      </c>
      <c r="AD155" s="964" t="str" cm="1">
        <f t="array" ref="AD155">IF(N155="","",IF(R155&lt;&gt;"","",IF(SUMPRODUCT(--(AN18:AN1500=AD17),--(AM18:AM1500&lt;&gt;""),--ISNUMBER(SEARCH(" "&amp;AM18:AM1500&amp;" ",Q155)))&gt;0,AD17,"")))</f>
        <v/>
      </c>
      <c r="AE155" s="964" t="str" cm="1">
        <f t="array" ref="AE155">IF(N155="","",IF(R155&lt;&gt;"","",IF(SUMPRODUCT(--(AN18:AN1500=AE17),--(AM18:AM1500&lt;&gt;""),--ISNUMBER(SEARCH(" "&amp;AM18:AM1500&amp;" ",Q155)))&gt;0,AE17,"")))</f>
        <v/>
      </c>
      <c r="AF155" s="964" t="str" cm="1">
        <f t="array" ref="AF155">IF(N155="","",IF(R155&lt;&gt;"","",IF(SUMPRODUCT(--(AN18:AN1500=AF17),--(AM18:AM1500&lt;&gt;""),--ISNUMBER(SEARCH(" "&amp;AM18:AM1500&amp;" ",Q155)))&gt;0,AF17,"")))</f>
        <v/>
      </c>
      <c r="AG155" s="964" t="str" cm="1">
        <f t="array" ref="AG155">IF(N155="","",IF(R155&lt;&gt;"","",IF(SUMPRODUCT(--(AN18:AN1500=AG17),--(AM18:AM1500&lt;&gt;""),--ISNUMBER(SEARCH(" "&amp;AM18:AM1500&amp;" ",Q155)))&gt;0,AG17,"")))</f>
        <v/>
      </c>
      <c r="AH155" s="964" t="str" cm="1">
        <f t="array" ref="AH155">IF(N155="","",IF(R155&lt;&gt;"","",IF(SUMPRODUCT(--(AN18:AN1500=AH17),--(AM18:AM1500&lt;&gt;""),--ISNUMBER(SEARCH(" "&amp;AM18:AM1500&amp;" ",Q155)))&gt;0,AH17,"")))</f>
        <v/>
      </c>
      <c r="AI155" s="964" t="str" cm="1">
        <f t="array" ref="AI155">IF(N155="","",IF(R155&lt;&gt;"","",IF(SUMPRODUCT(--(AN18:AN1500=AI17),--(AM18:AM1500&lt;&gt;""),--ISNUMBER(SEARCH(" "&amp;AM18:AM1500&amp;" ",Q155)))&gt;0,AI17,"")))</f>
        <v/>
      </c>
      <c r="AJ155" s="964" t="str" cm="1">
        <f t="array" ref="AJ155">IF(N155="","",IF(R155&lt;&gt;"","",IF(SUMPRODUCT(--(AN18:AN1500=AJ17),--(AM18:AM1500&lt;&gt;""),--ISNUMBER(SEARCH(" "&amp;AM18:AM1500&amp;" ",Q155)))&gt;0,AJ17,"")))</f>
        <v/>
      </c>
      <c r="AK155" s="964" t="str" cm="1">
        <f t="array" ref="AK155">IF(N155="","",IF(T155&lt;&gt;"",AK17,IF(S155&lt;&gt;"","",IF(R155&lt;&gt;"","",IF(SUMPRODUCT(--(AN18:AN1500=AK17),--(AM18:AM1500&lt;&gt;""),--ISNUMBER(SEARCH(" "&amp;AM18:AM1500&amp;" ",Q155)))&gt;0,AK17,"")))))</f>
        <v/>
      </c>
      <c r="AM155" s="964" t="s">
        <v>2187</v>
      </c>
      <c r="AN155" s="964" t="s">
        <v>1962</v>
      </c>
      <c r="AP155" s="964"/>
      <c r="AQ155" s="964"/>
      <c r="AR155" s="964"/>
      <c r="AT155" s="964"/>
      <c r="AU155" s="964"/>
      <c r="AV155" s="964"/>
      <c r="BN155" s="49">
        <v>1</v>
      </c>
    </row>
    <row r="156" spans="1:66" ht="35.1" customHeight="1">
      <c r="A156" s="957" t="str">
        <f>IF(B156="","",COUNTIF(B18:B156,"&lt;&gt;"))</f>
        <v/>
      </c>
      <c r="B156" s="958"/>
      <c r="C156" s="974" t="str">
        <f t="shared" si="40"/>
        <v/>
      </c>
      <c r="D156" s="975" t="str">
        <f t="shared" si="28"/>
        <v/>
      </c>
      <c r="E156" s="961" t="str">
        <f t="shared" si="29"/>
        <v/>
      </c>
      <c r="F156" s="962" t="str">
        <f t="shared" si="30"/>
        <v/>
      </c>
      <c r="G156" s="963" t="str">
        <f>IF(H156="","",COUNTIF(H18:H156,"&lt;&gt;"))</f>
        <v/>
      </c>
      <c r="H156" s="958" t="str" cm="1">
        <f t="array" ref="H156">IF(L156="","",IF(LEN(L156)&lt;=MAX(10,G13),L156,IFERROR(LEFT(L156,LOOKUP(2,1/(MID(L156,ROW(1:500),1)=" ")/(ROW(1:500)&lt;=MAX(10,G13)),ROW(1:500))-1),LEFT(L156,MAX(10,G13)))))</f>
        <v/>
      </c>
      <c r="I156" s="963" t="str">
        <f t="shared" si="31"/>
        <v/>
      </c>
      <c r="J156" s="963" t="str">
        <f t="shared" si="32"/>
        <v/>
      </c>
      <c r="K156" s="964" t="str">
        <f>IF(M155&lt;&gt;"",K155,IF(K155&lt;MAX(A18:A317),K155+1,""))</f>
        <v/>
      </c>
      <c r="L156" s="965" t="str">
        <f>IF(K156="","",IF(M155&lt;&gt;"",M155,INDEX(E18:E317,MATCH(K156,A18:A317,0))))</f>
        <v/>
      </c>
      <c r="M156" s="965" t="str">
        <f t="shared" si="33"/>
        <v/>
      </c>
      <c r="N156" s="966" t="str">
        <f t="shared" si="34"/>
        <v/>
      </c>
      <c r="O156" s="967" t="str">
        <f t="shared" si="35"/>
        <v/>
      </c>
      <c r="P156" s="967" t="str">
        <f t="shared" si="36"/>
        <v/>
      </c>
      <c r="Q156" s="966" t="str">
        <f t="shared" si="37"/>
        <v/>
      </c>
      <c r="R156" s="967" t="str">
        <f>IF(N156="","",IF(COUNTIF(AP18:AP300,TRIM(Q156))&gt;0,"EXCLUSION EXACTE",""))</f>
        <v/>
      </c>
      <c r="S156" s="967" t="str" cm="1">
        <f t="array" ref="S156">IF(N156="","",IF(SUMPRODUCT(--(AP18:AP300&lt;&gt;""),--ISNUMBER(SEARCH(" "&amp;AP18:AP300&amp;" ",Q156)))&gt;0,"BLOQUE MOLLUSQUES",""))</f>
        <v/>
      </c>
      <c r="T156" s="967" t="str" cm="1">
        <f t="array" ref="T156">IF(N156="","",IF(SUMPRODUCT(--(AT18:AT300&lt;&gt;""),--ISNUMBER(SEARCH(" "&amp;AT18:AT300&amp;" ",Q156)))&gt;0,"FORCE MOLLUSQUES",""))</f>
        <v/>
      </c>
      <c r="U156" s="966" t="str">
        <f t="shared" si="38"/>
        <v/>
      </c>
      <c r="V156" s="966" t="str">
        <f t="shared" si="41"/>
        <v/>
      </c>
      <c r="W156" s="967" t="str">
        <f t="shared" si="39"/>
        <v/>
      </c>
      <c r="X156" s="967" t="str" cm="1">
        <f t="array" ref="X156">IF(N156="","",IF(R156&lt;&gt;"","",IF(SUMPRODUCT(--(AN18:AN1500=X17),--(AM18:AM1500&lt;&gt;""),--ISNUMBER(SEARCH(" "&amp;AM18:AM1500&amp;" ",Q156)))&gt;0,X17,"")))</f>
        <v/>
      </c>
      <c r="Y156" s="967" t="str" cm="1">
        <f t="array" ref="Y156">IF(N156="","",IF(R156&lt;&gt;"","",IF(SUMPRODUCT(--(AN18:AN1500=Y17),--(AM18:AM1500&lt;&gt;""),--ISNUMBER(SEARCH(" "&amp;AM18:AM1500&amp;" ",Q156)))&gt;0,Y17,"")))</f>
        <v/>
      </c>
      <c r="Z156" s="967" t="str" cm="1">
        <f t="array" ref="Z156">IF(N156="","",IF(R156&lt;&gt;"","",IF(SUMPRODUCT(--(AN18:AN1500=Z17),--(AM18:AM1500&lt;&gt;""),--ISNUMBER(SEARCH(" "&amp;AM18:AM1500&amp;" ",Q156)))&gt;0,Z17,"")))</f>
        <v/>
      </c>
      <c r="AA156" s="967" t="str" cm="1">
        <f t="array" ref="AA156">IF(N156="","",IF(R156&lt;&gt;"","",IF(SUMPRODUCT(--(AN18:AN1500=AA17),--(AM18:AM1500&lt;&gt;""),--ISNUMBER(SEARCH(" "&amp;AM18:AM1500&amp;" ",Q156)))&gt;0,AA17,"")))</f>
        <v/>
      </c>
      <c r="AB156" s="967" t="str" cm="1">
        <f t="array" ref="AB156">IF(N156="","",IF(R156&lt;&gt;"","",IF(SUMPRODUCT(--(AN18:AN1500=AB17),--(AM18:AM1500&lt;&gt;""),--ISNUMBER(SEARCH(" "&amp;AM18:AM1500&amp;" ",Q156)))&gt;0,AB17,"")))</f>
        <v/>
      </c>
      <c r="AC156" s="967" t="str" cm="1">
        <f t="array" ref="AC156">IF(N156="","",IF(R156&lt;&gt;"","",IF(SUMPRODUCT(--(AN18:AN1500=AC17),--(AM18:AM1500&lt;&gt;""),--ISNUMBER(SEARCH(" "&amp;AM18:AM1500&amp;" ",Q156)))&gt;0,AC17,"")))</f>
        <v/>
      </c>
      <c r="AD156" s="967" t="str" cm="1">
        <f t="array" ref="AD156">IF(N156="","",IF(R156&lt;&gt;"","",IF(SUMPRODUCT(--(AN18:AN1500=AD17),--(AM18:AM1500&lt;&gt;""),--ISNUMBER(SEARCH(" "&amp;AM18:AM1500&amp;" ",Q156)))&gt;0,AD17,"")))</f>
        <v/>
      </c>
      <c r="AE156" s="967" t="str" cm="1">
        <f t="array" ref="AE156">IF(N156="","",IF(R156&lt;&gt;"","",IF(SUMPRODUCT(--(AN18:AN1500=AE17),--(AM18:AM1500&lt;&gt;""),--ISNUMBER(SEARCH(" "&amp;AM18:AM1500&amp;" ",Q156)))&gt;0,AE17,"")))</f>
        <v/>
      </c>
      <c r="AF156" s="967" t="str" cm="1">
        <f t="array" ref="AF156">IF(N156="","",IF(R156&lt;&gt;"","",IF(SUMPRODUCT(--(AN18:AN1500=AF17),--(AM18:AM1500&lt;&gt;""),--ISNUMBER(SEARCH(" "&amp;AM18:AM1500&amp;" ",Q156)))&gt;0,AF17,"")))</f>
        <v/>
      </c>
      <c r="AG156" s="967" t="str" cm="1">
        <f t="array" ref="AG156">IF(N156="","",IF(R156&lt;&gt;"","",IF(SUMPRODUCT(--(AN18:AN1500=AG17),--(AM18:AM1500&lt;&gt;""),--ISNUMBER(SEARCH(" "&amp;AM18:AM1500&amp;" ",Q156)))&gt;0,AG17,"")))</f>
        <v/>
      </c>
      <c r="AH156" s="967" t="str" cm="1">
        <f t="array" ref="AH156">IF(N156="","",IF(R156&lt;&gt;"","",IF(SUMPRODUCT(--(AN18:AN1500=AH17),--(AM18:AM1500&lt;&gt;""),--ISNUMBER(SEARCH(" "&amp;AM18:AM1500&amp;" ",Q156)))&gt;0,AH17,"")))</f>
        <v/>
      </c>
      <c r="AI156" s="967" t="str" cm="1">
        <f t="array" ref="AI156">IF(N156="","",IF(R156&lt;&gt;"","",IF(SUMPRODUCT(--(AN18:AN1500=AI17),--(AM18:AM1500&lt;&gt;""),--ISNUMBER(SEARCH(" "&amp;AM18:AM1500&amp;" ",Q156)))&gt;0,AI17,"")))</f>
        <v/>
      </c>
      <c r="AJ156" s="967" t="str" cm="1">
        <f t="array" ref="AJ156">IF(N156="","",IF(R156&lt;&gt;"","",IF(SUMPRODUCT(--(AN18:AN1500=AJ17),--(AM18:AM1500&lt;&gt;""),--ISNUMBER(SEARCH(" "&amp;AM18:AM1500&amp;" ",Q156)))&gt;0,AJ17,"")))</f>
        <v/>
      </c>
      <c r="AK156" s="967" t="str" cm="1">
        <f t="array" ref="AK156">IF(N156="","",IF(T156&lt;&gt;"",AK17,IF(S156&lt;&gt;"","",IF(R156&lt;&gt;"","",IF(SUMPRODUCT(--(AN18:AN1500=AK17),--(AM18:AM1500&lt;&gt;""),--ISNUMBER(SEARCH(" "&amp;AM18:AM1500&amp;" ",Q156)))&gt;0,AK17,"")))))</f>
        <v/>
      </c>
      <c r="AM156" s="968" t="s">
        <v>2188</v>
      </c>
      <c r="AN156" s="968" t="s">
        <v>1962</v>
      </c>
      <c r="AP156" s="964"/>
      <c r="AQ156" s="964"/>
      <c r="AR156" s="964"/>
      <c r="AT156" s="964"/>
      <c r="AU156" s="964"/>
      <c r="AV156" s="964"/>
      <c r="BN156" s="49">
        <v>1</v>
      </c>
    </row>
    <row r="157" spans="1:66" ht="35.1" customHeight="1">
      <c r="A157" s="973" t="str">
        <f>IF(B157="","",COUNTIF(B18:B157,"&lt;&gt;"))</f>
        <v/>
      </c>
      <c r="B157" s="965"/>
      <c r="C157" s="974" t="str">
        <f t="shared" si="40"/>
        <v/>
      </c>
      <c r="D157" s="975" t="str">
        <f t="shared" si="28"/>
        <v/>
      </c>
      <c r="E157" s="976" t="str">
        <f t="shared" si="29"/>
        <v/>
      </c>
      <c r="F157" s="977" t="str">
        <f t="shared" si="30"/>
        <v/>
      </c>
      <c r="G157" s="964" t="str">
        <f>IF(H157="","",COUNTIF(H18:H157,"&lt;&gt;"))</f>
        <v/>
      </c>
      <c r="H157" s="965" t="str" cm="1">
        <f t="array" ref="H157">IF(L157="","",IF(LEN(L157)&lt;=MAX(10,G13),L157,IFERROR(LEFT(L157,LOOKUP(2,1/(MID(L157,ROW(1:500),1)=" ")/(ROW(1:500)&lt;=MAX(10,G13)),ROW(1:500))-1),LEFT(L157,MAX(10,G13)))))</f>
        <v/>
      </c>
      <c r="I157" s="964" t="str">
        <f t="shared" si="31"/>
        <v/>
      </c>
      <c r="J157" s="964" t="str">
        <f t="shared" si="32"/>
        <v/>
      </c>
      <c r="K157" s="964" t="str">
        <f>IF(M156&lt;&gt;"",K156,IF(K156&lt;MAX(A18:A317),K156+1,""))</f>
        <v/>
      </c>
      <c r="L157" s="965" t="str">
        <f>IF(K157="","",IF(M156&lt;&gt;"",M156,INDEX(E18:E317,MATCH(K157,A18:A317,0))))</f>
        <v/>
      </c>
      <c r="M157" s="965" t="str">
        <f t="shared" si="33"/>
        <v/>
      </c>
      <c r="N157" s="965" t="str">
        <f t="shared" si="34"/>
        <v/>
      </c>
      <c r="O157" s="964" t="str">
        <f t="shared" si="35"/>
        <v/>
      </c>
      <c r="P157" s="964" t="str">
        <f t="shared" si="36"/>
        <v/>
      </c>
      <c r="Q157" s="965" t="str">
        <f t="shared" si="37"/>
        <v/>
      </c>
      <c r="R157" s="964" t="str">
        <f>IF(N157="","",IF(COUNTIF(AP18:AP300,TRIM(Q157))&gt;0,"EXCLUSION EXACTE",""))</f>
        <v/>
      </c>
      <c r="S157" s="964" t="str" cm="1">
        <f t="array" ref="S157">IF(N157="","",IF(SUMPRODUCT(--(AP18:AP300&lt;&gt;""),--ISNUMBER(SEARCH(" "&amp;AP18:AP300&amp;" ",Q157)))&gt;0,"BLOQUE MOLLUSQUES",""))</f>
        <v/>
      </c>
      <c r="T157" s="964" t="str" cm="1">
        <f t="array" ref="T157">IF(N157="","",IF(SUMPRODUCT(--(AT18:AT300&lt;&gt;""),--ISNUMBER(SEARCH(" "&amp;AT18:AT300&amp;" ",Q157)))&gt;0,"FORCE MOLLUSQUES",""))</f>
        <v/>
      </c>
      <c r="U157" s="965" t="str">
        <f t="shared" si="38"/>
        <v/>
      </c>
      <c r="V157" s="965" t="str">
        <f t="shared" si="41"/>
        <v/>
      </c>
      <c r="W157" s="964" t="str">
        <f t="shared" si="39"/>
        <v/>
      </c>
      <c r="X157" s="964" t="str" cm="1">
        <f t="array" ref="X157">IF(N157="","",IF(R157&lt;&gt;"","",IF(SUMPRODUCT(--(AN18:AN1500=X17),--(AM18:AM1500&lt;&gt;""),--ISNUMBER(SEARCH(" "&amp;AM18:AM1500&amp;" ",Q157)))&gt;0,X17,"")))</f>
        <v/>
      </c>
      <c r="Y157" s="964" t="str" cm="1">
        <f t="array" ref="Y157">IF(N157="","",IF(R157&lt;&gt;"","",IF(SUMPRODUCT(--(AN18:AN1500=Y17),--(AM18:AM1500&lt;&gt;""),--ISNUMBER(SEARCH(" "&amp;AM18:AM1500&amp;" ",Q157)))&gt;0,Y17,"")))</f>
        <v/>
      </c>
      <c r="Z157" s="964" t="str" cm="1">
        <f t="array" ref="Z157">IF(N157="","",IF(R157&lt;&gt;"","",IF(SUMPRODUCT(--(AN18:AN1500=Z17),--(AM18:AM1500&lt;&gt;""),--ISNUMBER(SEARCH(" "&amp;AM18:AM1500&amp;" ",Q157)))&gt;0,Z17,"")))</f>
        <v/>
      </c>
      <c r="AA157" s="964" t="str" cm="1">
        <f t="array" ref="AA157">IF(N157="","",IF(R157&lt;&gt;"","",IF(SUMPRODUCT(--(AN18:AN1500=AA17),--(AM18:AM1500&lt;&gt;""),--ISNUMBER(SEARCH(" "&amp;AM18:AM1500&amp;" ",Q157)))&gt;0,AA17,"")))</f>
        <v/>
      </c>
      <c r="AB157" s="964" t="str" cm="1">
        <f t="array" ref="AB157">IF(N157="","",IF(R157&lt;&gt;"","",IF(SUMPRODUCT(--(AN18:AN1500=AB17),--(AM18:AM1500&lt;&gt;""),--ISNUMBER(SEARCH(" "&amp;AM18:AM1500&amp;" ",Q157)))&gt;0,AB17,"")))</f>
        <v/>
      </c>
      <c r="AC157" s="964" t="str" cm="1">
        <f t="array" ref="AC157">IF(N157="","",IF(R157&lt;&gt;"","",IF(SUMPRODUCT(--(AN18:AN1500=AC17),--(AM18:AM1500&lt;&gt;""),--ISNUMBER(SEARCH(" "&amp;AM18:AM1500&amp;" ",Q157)))&gt;0,AC17,"")))</f>
        <v/>
      </c>
      <c r="AD157" s="964" t="str" cm="1">
        <f t="array" ref="AD157">IF(N157="","",IF(R157&lt;&gt;"","",IF(SUMPRODUCT(--(AN18:AN1500=AD17),--(AM18:AM1500&lt;&gt;""),--ISNUMBER(SEARCH(" "&amp;AM18:AM1500&amp;" ",Q157)))&gt;0,AD17,"")))</f>
        <v/>
      </c>
      <c r="AE157" s="964" t="str" cm="1">
        <f t="array" ref="AE157">IF(N157="","",IF(R157&lt;&gt;"","",IF(SUMPRODUCT(--(AN18:AN1500=AE17),--(AM18:AM1500&lt;&gt;""),--ISNUMBER(SEARCH(" "&amp;AM18:AM1500&amp;" ",Q157)))&gt;0,AE17,"")))</f>
        <v/>
      </c>
      <c r="AF157" s="964" t="str" cm="1">
        <f t="array" ref="AF157">IF(N157="","",IF(R157&lt;&gt;"","",IF(SUMPRODUCT(--(AN18:AN1500=AF17),--(AM18:AM1500&lt;&gt;""),--ISNUMBER(SEARCH(" "&amp;AM18:AM1500&amp;" ",Q157)))&gt;0,AF17,"")))</f>
        <v/>
      </c>
      <c r="AG157" s="964" t="str" cm="1">
        <f t="array" ref="AG157">IF(N157="","",IF(R157&lt;&gt;"","",IF(SUMPRODUCT(--(AN18:AN1500=AG17),--(AM18:AM1500&lt;&gt;""),--ISNUMBER(SEARCH(" "&amp;AM18:AM1500&amp;" ",Q157)))&gt;0,AG17,"")))</f>
        <v/>
      </c>
      <c r="AH157" s="964" t="str" cm="1">
        <f t="array" ref="AH157">IF(N157="","",IF(R157&lt;&gt;"","",IF(SUMPRODUCT(--(AN18:AN1500=AH17),--(AM18:AM1500&lt;&gt;""),--ISNUMBER(SEARCH(" "&amp;AM18:AM1500&amp;" ",Q157)))&gt;0,AH17,"")))</f>
        <v/>
      </c>
      <c r="AI157" s="964" t="str" cm="1">
        <f t="array" ref="AI157">IF(N157="","",IF(R157&lt;&gt;"","",IF(SUMPRODUCT(--(AN18:AN1500=AI17),--(AM18:AM1500&lt;&gt;""),--ISNUMBER(SEARCH(" "&amp;AM18:AM1500&amp;" ",Q157)))&gt;0,AI17,"")))</f>
        <v/>
      </c>
      <c r="AJ157" s="964" t="str" cm="1">
        <f t="array" ref="AJ157">IF(N157="","",IF(R157&lt;&gt;"","",IF(SUMPRODUCT(--(AN18:AN1500=AJ17),--(AM18:AM1500&lt;&gt;""),--ISNUMBER(SEARCH(" "&amp;AM18:AM1500&amp;" ",Q157)))&gt;0,AJ17,"")))</f>
        <v/>
      </c>
      <c r="AK157" s="964" t="str" cm="1">
        <f t="array" ref="AK157">IF(N157="","",IF(T157&lt;&gt;"",AK17,IF(S157&lt;&gt;"","",IF(R157&lt;&gt;"","",IF(SUMPRODUCT(--(AN18:AN1500=AK17),--(AM18:AM1500&lt;&gt;""),--ISNUMBER(SEARCH(" "&amp;AM18:AM1500&amp;" ",Q157)))&gt;0,AK17,"")))))</f>
        <v/>
      </c>
      <c r="AM157" s="964" t="s">
        <v>2189</v>
      </c>
      <c r="AN157" s="964" t="s">
        <v>1962</v>
      </c>
      <c r="AP157" s="964"/>
      <c r="AQ157" s="964"/>
      <c r="AR157" s="964"/>
      <c r="AT157" s="964"/>
      <c r="AU157" s="964"/>
      <c r="AV157" s="964"/>
      <c r="BN157" s="49">
        <v>1</v>
      </c>
    </row>
    <row r="158" spans="1:66" ht="35.1" customHeight="1">
      <c r="A158" s="957" t="str">
        <f>IF(B158="","",COUNTIF(B18:B158,"&lt;&gt;"))</f>
        <v/>
      </c>
      <c r="B158" s="958"/>
      <c r="C158" s="974" t="str">
        <f t="shared" si="40"/>
        <v/>
      </c>
      <c r="D158" s="975" t="str">
        <f t="shared" si="28"/>
        <v/>
      </c>
      <c r="E158" s="961" t="str">
        <f t="shared" si="29"/>
        <v/>
      </c>
      <c r="F158" s="962" t="str">
        <f t="shared" si="30"/>
        <v/>
      </c>
      <c r="G158" s="963" t="str">
        <f>IF(H158="","",COUNTIF(H18:H158,"&lt;&gt;"))</f>
        <v/>
      </c>
      <c r="H158" s="958" t="str" cm="1">
        <f t="array" ref="H158">IF(L158="","",IF(LEN(L158)&lt;=MAX(10,G13),L158,IFERROR(LEFT(L158,LOOKUP(2,1/(MID(L158,ROW(1:500),1)=" ")/(ROW(1:500)&lt;=MAX(10,G13)),ROW(1:500))-1),LEFT(L158,MAX(10,G13)))))</f>
        <v/>
      </c>
      <c r="I158" s="963" t="str">
        <f t="shared" si="31"/>
        <v/>
      </c>
      <c r="J158" s="963" t="str">
        <f t="shared" si="32"/>
        <v/>
      </c>
      <c r="K158" s="964" t="str">
        <f>IF(M157&lt;&gt;"",K157,IF(K157&lt;MAX(A18:A317),K157+1,""))</f>
        <v/>
      </c>
      <c r="L158" s="965" t="str">
        <f>IF(K158="","",IF(M157&lt;&gt;"",M157,INDEX(E18:E317,MATCH(K158,A18:A317,0))))</f>
        <v/>
      </c>
      <c r="M158" s="965" t="str">
        <f t="shared" si="33"/>
        <v/>
      </c>
      <c r="N158" s="966" t="str">
        <f t="shared" si="34"/>
        <v/>
      </c>
      <c r="O158" s="967" t="str">
        <f t="shared" si="35"/>
        <v/>
      </c>
      <c r="P158" s="967" t="str">
        <f t="shared" si="36"/>
        <v/>
      </c>
      <c r="Q158" s="966" t="str">
        <f t="shared" si="37"/>
        <v/>
      </c>
      <c r="R158" s="967" t="str">
        <f>IF(N158="","",IF(COUNTIF(AP18:AP300,TRIM(Q158))&gt;0,"EXCLUSION EXACTE",""))</f>
        <v/>
      </c>
      <c r="S158" s="967" t="str" cm="1">
        <f t="array" ref="S158">IF(N158="","",IF(SUMPRODUCT(--(AP18:AP300&lt;&gt;""),--ISNUMBER(SEARCH(" "&amp;AP18:AP300&amp;" ",Q158)))&gt;0,"BLOQUE MOLLUSQUES",""))</f>
        <v/>
      </c>
      <c r="T158" s="967" t="str" cm="1">
        <f t="array" ref="T158">IF(N158="","",IF(SUMPRODUCT(--(AT18:AT300&lt;&gt;""),--ISNUMBER(SEARCH(" "&amp;AT18:AT300&amp;" ",Q158)))&gt;0,"FORCE MOLLUSQUES",""))</f>
        <v/>
      </c>
      <c r="U158" s="966" t="str">
        <f t="shared" si="38"/>
        <v/>
      </c>
      <c r="V158" s="966" t="str">
        <f t="shared" si="41"/>
        <v/>
      </c>
      <c r="W158" s="967" t="str">
        <f t="shared" si="39"/>
        <v/>
      </c>
      <c r="X158" s="967" t="str" cm="1">
        <f t="array" ref="X158">IF(N158="","",IF(R158&lt;&gt;"","",IF(SUMPRODUCT(--(AN18:AN1500=X17),--(AM18:AM1500&lt;&gt;""),--ISNUMBER(SEARCH(" "&amp;AM18:AM1500&amp;" ",Q158)))&gt;0,X17,"")))</f>
        <v/>
      </c>
      <c r="Y158" s="967" t="str" cm="1">
        <f t="array" ref="Y158">IF(N158="","",IF(R158&lt;&gt;"","",IF(SUMPRODUCT(--(AN18:AN1500=Y17),--(AM18:AM1500&lt;&gt;""),--ISNUMBER(SEARCH(" "&amp;AM18:AM1500&amp;" ",Q158)))&gt;0,Y17,"")))</f>
        <v/>
      </c>
      <c r="Z158" s="967" t="str" cm="1">
        <f t="array" ref="Z158">IF(N158="","",IF(R158&lt;&gt;"","",IF(SUMPRODUCT(--(AN18:AN1500=Z17),--(AM18:AM1500&lt;&gt;""),--ISNUMBER(SEARCH(" "&amp;AM18:AM1500&amp;" ",Q158)))&gt;0,Z17,"")))</f>
        <v/>
      </c>
      <c r="AA158" s="967" t="str" cm="1">
        <f t="array" ref="AA158">IF(N158="","",IF(R158&lt;&gt;"","",IF(SUMPRODUCT(--(AN18:AN1500=AA17),--(AM18:AM1500&lt;&gt;""),--ISNUMBER(SEARCH(" "&amp;AM18:AM1500&amp;" ",Q158)))&gt;0,AA17,"")))</f>
        <v/>
      </c>
      <c r="AB158" s="967" t="str" cm="1">
        <f t="array" ref="AB158">IF(N158="","",IF(R158&lt;&gt;"","",IF(SUMPRODUCT(--(AN18:AN1500=AB17),--(AM18:AM1500&lt;&gt;""),--ISNUMBER(SEARCH(" "&amp;AM18:AM1500&amp;" ",Q158)))&gt;0,AB17,"")))</f>
        <v/>
      </c>
      <c r="AC158" s="967" t="str" cm="1">
        <f t="array" ref="AC158">IF(N158="","",IF(R158&lt;&gt;"","",IF(SUMPRODUCT(--(AN18:AN1500=AC17),--(AM18:AM1500&lt;&gt;""),--ISNUMBER(SEARCH(" "&amp;AM18:AM1500&amp;" ",Q158)))&gt;0,AC17,"")))</f>
        <v/>
      </c>
      <c r="AD158" s="967" t="str" cm="1">
        <f t="array" ref="AD158">IF(N158="","",IF(R158&lt;&gt;"","",IF(SUMPRODUCT(--(AN18:AN1500=AD17),--(AM18:AM1500&lt;&gt;""),--ISNUMBER(SEARCH(" "&amp;AM18:AM1500&amp;" ",Q158)))&gt;0,AD17,"")))</f>
        <v/>
      </c>
      <c r="AE158" s="967" t="str" cm="1">
        <f t="array" ref="AE158">IF(N158="","",IF(R158&lt;&gt;"","",IF(SUMPRODUCT(--(AN18:AN1500=AE17),--(AM18:AM1500&lt;&gt;""),--ISNUMBER(SEARCH(" "&amp;AM18:AM1500&amp;" ",Q158)))&gt;0,AE17,"")))</f>
        <v/>
      </c>
      <c r="AF158" s="967" t="str" cm="1">
        <f t="array" ref="AF158">IF(N158="","",IF(R158&lt;&gt;"","",IF(SUMPRODUCT(--(AN18:AN1500=AF17),--(AM18:AM1500&lt;&gt;""),--ISNUMBER(SEARCH(" "&amp;AM18:AM1500&amp;" ",Q158)))&gt;0,AF17,"")))</f>
        <v/>
      </c>
      <c r="AG158" s="967" t="str" cm="1">
        <f t="array" ref="AG158">IF(N158="","",IF(R158&lt;&gt;"","",IF(SUMPRODUCT(--(AN18:AN1500=AG17),--(AM18:AM1500&lt;&gt;""),--ISNUMBER(SEARCH(" "&amp;AM18:AM1500&amp;" ",Q158)))&gt;0,AG17,"")))</f>
        <v/>
      </c>
      <c r="AH158" s="967" t="str" cm="1">
        <f t="array" ref="AH158">IF(N158="","",IF(R158&lt;&gt;"","",IF(SUMPRODUCT(--(AN18:AN1500=AH17),--(AM18:AM1500&lt;&gt;""),--ISNUMBER(SEARCH(" "&amp;AM18:AM1500&amp;" ",Q158)))&gt;0,AH17,"")))</f>
        <v/>
      </c>
      <c r="AI158" s="967" t="str" cm="1">
        <f t="array" ref="AI158">IF(N158="","",IF(R158&lt;&gt;"","",IF(SUMPRODUCT(--(AN18:AN1500=AI17),--(AM18:AM1500&lt;&gt;""),--ISNUMBER(SEARCH(" "&amp;AM18:AM1500&amp;" ",Q158)))&gt;0,AI17,"")))</f>
        <v/>
      </c>
      <c r="AJ158" s="967" t="str" cm="1">
        <f t="array" ref="AJ158">IF(N158="","",IF(R158&lt;&gt;"","",IF(SUMPRODUCT(--(AN18:AN1500=AJ17),--(AM18:AM1500&lt;&gt;""),--ISNUMBER(SEARCH(" "&amp;AM18:AM1500&amp;" ",Q158)))&gt;0,AJ17,"")))</f>
        <v/>
      </c>
      <c r="AK158" s="967" t="str" cm="1">
        <f t="array" ref="AK158">IF(N158="","",IF(T158&lt;&gt;"",AK17,IF(S158&lt;&gt;"","",IF(R158&lt;&gt;"","",IF(SUMPRODUCT(--(AN18:AN1500=AK17),--(AM18:AM1500&lt;&gt;""),--ISNUMBER(SEARCH(" "&amp;AM18:AM1500&amp;" ",Q158)))&gt;0,AK17,"")))))</f>
        <v/>
      </c>
      <c r="AM158" s="968" t="s">
        <v>2190</v>
      </c>
      <c r="AN158" s="968" t="s">
        <v>1962</v>
      </c>
      <c r="AP158" s="964"/>
      <c r="AQ158" s="964"/>
      <c r="AR158" s="964"/>
      <c r="AT158" s="964"/>
      <c r="AU158" s="964"/>
      <c r="AV158" s="964"/>
      <c r="BN158" s="49">
        <v>1</v>
      </c>
    </row>
    <row r="159" spans="1:66" ht="35.1" customHeight="1">
      <c r="A159" s="973" t="str">
        <f>IF(B159="","",COUNTIF(B18:B159,"&lt;&gt;"))</f>
        <v/>
      </c>
      <c r="B159" s="965"/>
      <c r="C159" s="974" t="str">
        <f t="shared" si="40"/>
        <v/>
      </c>
      <c r="D159" s="975" t="str">
        <f t="shared" si="28"/>
        <v/>
      </c>
      <c r="E159" s="976" t="str">
        <f t="shared" si="29"/>
        <v/>
      </c>
      <c r="F159" s="977" t="str">
        <f t="shared" si="30"/>
        <v/>
      </c>
      <c r="G159" s="964" t="str">
        <f>IF(H159="","",COUNTIF(H18:H159,"&lt;&gt;"))</f>
        <v/>
      </c>
      <c r="H159" s="965" t="str" cm="1">
        <f t="array" ref="H159">IF(L159="","",IF(LEN(L159)&lt;=MAX(10,G13),L159,IFERROR(LEFT(L159,LOOKUP(2,1/(MID(L159,ROW(1:500),1)=" ")/(ROW(1:500)&lt;=MAX(10,G13)),ROW(1:500))-1),LEFT(L159,MAX(10,G13)))))</f>
        <v/>
      </c>
      <c r="I159" s="964" t="str">
        <f t="shared" si="31"/>
        <v/>
      </c>
      <c r="J159" s="964" t="str">
        <f t="shared" si="32"/>
        <v/>
      </c>
      <c r="K159" s="964" t="str">
        <f>IF(M158&lt;&gt;"",K158,IF(K158&lt;MAX(A18:A317),K158+1,""))</f>
        <v/>
      </c>
      <c r="L159" s="965" t="str">
        <f>IF(K159="","",IF(M158&lt;&gt;"",M158,INDEX(E18:E317,MATCH(K159,A18:A317,0))))</f>
        <v/>
      </c>
      <c r="M159" s="965" t="str">
        <f t="shared" si="33"/>
        <v/>
      </c>
      <c r="N159" s="965" t="str">
        <f t="shared" si="34"/>
        <v/>
      </c>
      <c r="O159" s="964" t="str">
        <f t="shared" si="35"/>
        <v/>
      </c>
      <c r="P159" s="964" t="str">
        <f t="shared" si="36"/>
        <v/>
      </c>
      <c r="Q159" s="965" t="str">
        <f t="shared" si="37"/>
        <v/>
      </c>
      <c r="R159" s="964" t="str">
        <f>IF(N159="","",IF(COUNTIF(AP18:AP300,TRIM(Q159))&gt;0,"EXCLUSION EXACTE",""))</f>
        <v/>
      </c>
      <c r="S159" s="964" t="str" cm="1">
        <f t="array" ref="S159">IF(N159="","",IF(SUMPRODUCT(--(AP18:AP300&lt;&gt;""),--ISNUMBER(SEARCH(" "&amp;AP18:AP300&amp;" ",Q159)))&gt;0,"BLOQUE MOLLUSQUES",""))</f>
        <v/>
      </c>
      <c r="T159" s="964" t="str" cm="1">
        <f t="array" ref="T159">IF(N159="","",IF(SUMPRODUCT(--(AT18:AT300&lt;&gt;""),--ISNUMBER(SEARCH(" "&amp;AT18:AT300&amp;" ",Q159)))&gt;0,"FORCE MOLLUSQUES",""))</f>
        <v/>
      </c>
      <c r="U159" s="965" t="str">
        <f t="shared" si="38"/>
        <v/>
      </c>
      <c r="V159" s="965" t="str">
        <f t="shared" si="41"/>
        <v/>
      </c>
      <c r="W159" s="964" t="str">
        <f t="shared" si="39"/>
        <v/>
      </c>
      <c r="X159" s="964" t="str" cm="1">
        <f t="array" ref="X159">IF(N159="","",IF(R159&lt;&gt;"","",IF(SUMPRODUCT(--(AN18:AN1500=X17),--(AM18:AM1500&lt;&gt;""),--ISNUMBER(SEARCH(" "&amp;AM18:AM1500&amp;" ",Q159)))&gt;0,X17,"")))</f>
        <v/>
      </c>
      <c r="Y159" s="964" t="str" cm="1">
        <f t="array" ref="Y159">IF(N159="","",IF(R159&lt;&gt;"","",IF(SUMPRODUCT(--(AN18:AN1500=Y17),--(AM18:AM1500&lt;&gt;""),--ISNUMBER(SEARCH(" "&amp;AM18:AM1500&amp;" ",Q159)))&gt;0,Y17,"")))</f>
        <v/>
      </c>
      <c r="Z159" s="964" t="str" cm="1">
        <f t="array" ref="Z159">IF(N159="","",IF(R159&lt;&gt;"","",IF(SUMPRODUCT(--(AN18:AN1500=Z17),--(AM18:AM1500&lt;&gt;""),--ISNUMBER(SEARCH(" "&amp;AM18:AM1500&amp;" ",Q159)))&gt;0,Z17,"")))</f>
        <v/>
      </c>
      <c r="AA159" s="964" t="str" cm="1">
        <f t="array" ref="AA159">IF(N159="","",IF(R159&lt;&gt;"","",IF(SUMPRODUCT(--(AN18:AN1500=AA17),--(AM18:AM1500&lt;&gt;""),--ISNUMBER(SEARCH(" "&amp;AM18:AM1500&amp;" ",Q159)))&gt;0,AA17,"")))</f>
        <v/>
      </c>
      <c r="AB159" s="964" t="str" cm="1">
        <f t="array" ref="AB159">IF(N159="","",IF(R159&lt;&gt;"","",IF(SUMPRODUCT(--(AN18:AN1500=AB17),--(AM18:AM1500&lt;&gt;""),--ISNUMBER(SEARCH(" "&amp;AM18:AM1500&amp;" ",Q159)))&gt;0,AB17,"")))</f>
        <v/>
      </c>
      <c r="AC159" s="964" t="str" cm="1">
        <f t="array" ref="AC159">IF(N159="","",IF(R159&lt;&gt;"","",IF(SUMPRODUCT(--(AN18:AN1500=AC17),--(AM18:AM1500&lt;&gt;""),--ISNUMBER(SEARCH(" "&amp;AM18:AM1500&amp;" ",Q159)))&gt;0,AC17,"")))</f>
        <v/>
      </c>
      <c r="AD159" s="964" t="str" cm="1">
        <f t="array" ref="AD159">IF(N159="","",IF(R159&lt;&gt;"","",IF(SUMPRODUCT(--(AN18:AN1500=AD17),--(AM18:AM1500&lt;&gt;""),--ISNUMBER(SEARCH(" "&amp;AM18:AM1500&amp;" ",Q159)))&gt;0,AD17,"")))</f>
        <v/>
      </c>
      <c r="AE159" s="964" t="str" cm="1">
        <f t="array" ref="AE159">IF(N159="","",IF(R159&lt;&gt;"","",IF(SUMPRODUCT(--(AN18:AN1500=AE17),--(AM18:AM1500&lt;&gt;""),--ISNUMBER(SEARCH(" "&amp;AM18:AM1500&amp;" ",Q159)))&gt;0,AE17,"")))</f>
        <v/>
      </c>
      <c r="AF159" s="964" t="str" cm="1">
        <f t="array" ref="AF159">IF(N159="","",IF(R159&lt;&gt;"","",IF(SUMPRODUCT(--(AN18:AN1500=AF17),--(AM18:AM1500&lt;&gt;""),--ISNUMBER(SEARCH(" "&amp;AM18:AM1500&amp;" ",Q159)))&gt;0,AF17,"")))</f>
        <v/>
      </c>
      <c r="AG159" s="964" t="str" cm="1">
        <f t="array" ref="AG159">IF(N159="","",IF(R159&lt;&gt;"","",IF(SUMPRODUCT(--(AN18:AN1500=AG17),--(AM18:AM1500&lt;&gt;""),--ISNUMBER(SEARCH(" "&amp;AM18:AM1500&amp;" ",Q159)))&gt;0,AG17,"")))</f>
        <v/>
      </c>
      <c r="AH159" s="964" t="str" cm="1">
        <f t="array" ref="AH159">IF(N159="","",IF(R159&lt;&gt;"","",IF(SUMPRODUCT(--(AN18:AN1500=AH17),--(AM18:AM1500&lt;&gt;""),--ISNUMBER(SEARCH(" "&amp;AM18:AM1500&amp;" ",Q159)))&gt;0,AH17,"")))</f>
        <v/>
      </c>
      <c r="AI159" s="964" t="str" cm="1">
        <f t="array" ref="AI159">IF(N159="","",IF(R159&lt;&gt;"","",IF(SUMPRODUCT(--(AN18:AN1500=AI17),--(AM18:AM1500&lt;&gt;""),--ISNUMBER(SEARCH(" "&amp;AM18:AM1500&amp;" ",Q159)))&gt;0,AI17,"")))</f>
        <v/>
      </c>
      <c r="AJ159" s="964" t="str" cm="1">
        <f t="array" ref="AJ159">IF(N159="","",IF(R159&lt;&gt;"","",IF(SUMPRODUCT(--(AN18:AN1500=AJ17),--(AM18:AM1500&lt;&gt;""),--ISNUMBER(SEARCH(" "&amp;AM18:AM1500&amp;" ",Q159)))&gt;0,AJ17,"")))</f>
        <v/>
      </c>
      <c r="AK159" s="964" t="str" cm="1">
        <f t="array" ref="AK159">IF(N159="","",IF(T159&lt;&gt;"",AK17,IF(S159&lt;&gt;"","",IF(R159&lt;&gt;"","",IF(SUMPRODUCT(--(AN18:AN1500=AK17),--(AM18:AM1500&lt;&gt;""),--ISNUMBER(SEARCH(" "&amp;AM18:AM1500&amp;" ",Q159)))&gt;0,AK17,"")))))</f>
        <v/>
      </c>
      <c r="AM159" s="964" t="s">
        <v>2191</v>
      </c>
      <c r="AN159" s="964" t="s">
        <v>1962</v>
      </c>
      <c r="AP159" s="964"/>
      <c r="AQ159" s="964"/>
      <c r="AR159" s="964"/>
      <c r="AT159" s="964"/>
      <c r="AU159" s="964"/>
      <c r="AV159" s="964"/>
      <c r="BN159" s="49">
        <v>1</v>
      </c>
    </row>
    <row r="160" spans="1:66" ht="35.1" customHeight="1">
      <c r="A160" s="957" t="str">
        <f>IF(B160="","",COUNTIF(B18:B160,"&lt;&gt;"))</f>
        <v/>
      </c>
      <c r="B160" s="958"/>
      <c r="C160" s="974" t="str">
        <f t="shared" si="40"/>
        <v/>
      </c>
      <c r="D160" s="975" t="str">
        <f t="shared" si="28"/>
        <v/>
      </c>
      <c r="E160" s="961" t="str">
        <f t="shared" si="29"/>
        <v/>
      </c>
      <c r="F160" s="962" t="str">
        <f t="shared" si="30"/>
        <v/>
      </c>
      <c r="G160" s="963" t="str">
        <f>IF(H160="","",COUNTIF(H18:H160,"&lt;&gt;"))</f>
        <v/>
      </c>
      <c r="H160" s="958" t="str" cm="1">
        <f t="array" ref="H160">IF(L160="","",IF(LEN(L160)&lt;=MAX(10,G13),L160,IFERROR(LEFT(L160,LOOKUP(2,1/(MID(L160,ROW(1:500),1)=" ")/(ROW(1:500)&lt;=MAX(10,G13)),ROW(1:500))-1),LEFT(L160,MAX(10,G13)))))</f>
        <v/>
      </c>
      <c r="I160" s="963" t="str">
        <f t="shared" si="31"/>
        <v/>
      </c>
      <c r="J160" s="963" t="str">
        <f t="shared" si="32"/>
        <v/>
      </c>
      <c r="K160" s="964" t="str">
        <f>IF(M159&lt;&gt;"",K159,IF(K159&lt;MAX(A18:A317),K159+1,""))</f>
        <v/>
      </c>
      <c r="L160" s="965" t="str">
        <f>IF(K160="","",IF(M159&lt;&gt;"",M159,INDEX(E18:E317,MATCH(K160,A18:A317,0))))</f>
        <v/>
      </c>
      <c r="M160" s="965" t="str">
        <f t="shared" si="33"/>
        <v/>
      </c>
      <c r="N160" s="966" t="str">
        <f t="shared" si="34"/>
        <v/>
      </c>
      <c r="O160" s="967" t="str">
        <f t="shared" si="35"/>
        <v/>
      </c>
      <c r="P160" s="967" t="str">
        <f t="shared" si="36"/>
        <v/>
      </c>
      <c r="Q160" s="966" t="str">
        <f t="shared" si="37"/>
        <v/>
      </c>
      <c r="R160" s="967" t="str">
        <f>IF(N160="","",IF(COUNTIF(AP18:AP300,TRIM(Q160))&gt;0,"EXCLUSION EXACTE",""))</f>
        <v/>
      </c>
      <c r="S160" s="967" t="str" cm="1">
        <f t="array" ref="S160">IF(N160="","",IF(SUMPRODUCT(--(AP18:AP300&lt;&gt;""),--ISNUMBER(SEARCH(" "&amp;AP18:AP300&amp;" ",Q160)))&gt;0,"BLOQUE MOLLUSQUES",""))</f>
        <v/>
      </c>
      <c r="T160" s="967" t="str" cm="1">
        <f t="array" ref="T160">IF(N160="","",IF(SUMPRODUCT(--(AT18:AT300&lt;&gt;""),--ISNUMBER(SEARCH(" "&amp;AT18:AT300&amp;" ",Q160)))&gt;0,"FORCE MOLLUSQUES",""))</f>
        <v/>
      </c>
      <c r="U160" s="966" t="str">
        <f t="shared" si="38"/>
        <v/>
      </c>
      <c r="V160" s="966" t="str">
        <f t="shared" si="41"/>
        <v/>
      </c>
      <c r="W160" s="967" t="str">
        <f t="shared" si="39"/>
        <v/>
      </c>
      <c r="X160" s="967" t="str" cm="1">
        <f t="array" ref="X160">IF(N160="","",IF(R160&lt;&gt;"","",IF(SUMPRODUCT(--(AN18:AN1500=X17),--(AM18:AM1500&lt;&gt;""),--ISNUMBER(SEARCH(" "&amp;AM18:AM1500&amp;" ",Q160)))&gt;0,X17,"")))</f>
        <v/>
      </c>
      <c r="Y160" s="967" t="str" cm="1">
        <f t="array" ref="Y160">IF(N160="","",IF(R160&lt;&gt;"","",IF(SUMPRODUCT(--(AN18:AN1500=Y17),--(AM18:AM1500&lt;&gt;""),--ISNUMBER(SEARCH(" "&amp;AM18:AM1500&amp;" ",Q160)))&gt;0,Y17,"")))</f>
        <v/>
      </c>
      <c r="Z160" s="967" t="str" cm="1">
        <f t="array" ref="Z160">IF(N160="","",IF(R160&lt;&gt;"","",IF(SUMPRODUCT(--(AN18:AN1500=Z17),--(AM18:AM1500&lt;&gt;""),--ISNUMBER(SEARCH(" "&amp;AM18:AM1500&amp;" ",Q160)))&gt;0,Z17,"")))</f>
        <v/>
      </c>
      <c r="AA160" s="967" t="str" cm="1">
        <f t="array" ref="AA160">IF(N160="","",IF(R160&lt;&gt;"","",IF(SUMPRODUCT(--(AN18:AN1500=AA17),--(AM18:AM1500&lt;&gt;""),--ISNUMBER(SEARCH(" "&amp;AM18:AM1500&amp;" ",Q160)))&gt;0,AA17,"")))</f>
        <v/>
      </c>
      <c r="AB160" s="967" t="str" cm="1">
        <f t="array" ref="AB160">IF(N160="","",IF(R160&lt;&gt;"","",IF(SUMPRODUCT(--(AN18:AN1500=AB17),--(AM18:AM1500&lt;&gt;""),--ISNUMBER(SEARCH(" "&amp;AM18:AM1500&amp;" ",Q160)))&gt;0,AB17,"")))</f>
        <v/>
      </c>
      <c r="AC160" s="967" t="str" cm="1">
        <f t="array" ref="AC160">IF(N160="","",IF(R160&lt;&gt;"","",IF(SUMPRODUCT(--(AN18:AN1500=AC17),--(AM18:AM1500&lt;&gt;""),--ISNUMBER(SEARCH(" "&amp;AM18:AM1500&amp;" ",Q160)))&gt;0,AC17,"")))</f>
        <v/>
      </c>
      <c r="AD160" s="967" t="str" cm="1">
        <f t="array" ref="AD160">IF(N160="","",IF(R160&lt;&gt;"","",IF(SUMPRODUCT(--(AN18:AN1500=AD17),--(AM18:AM1500&lt;&gt;""),--ISNUMBER(SEARCH(" "&amp;AM18:AM1500&amp;" ",Q160)))&gt;0,AD17,"")))</f>
        <v/>
      </c>
      <c r="AE160" s="967" t="str" cm="1">
        <f t="array" ref="AE160">IF(N160="","",IF(R160&lt;&gt;"","",IF(SUMPRODUCT(--(AN18:AN1500=AE17),--(AM18:AM1500&lt;&gt;""),--ISNUMBER(SEARCH(" "&amp;AM18:AM1500&amp;" ",Q160)))&gt;0,AE17,"")))</f>
        <v/>
      </c>
      <c r="AF160" s="967" t="str" cm="1">
        <f t="array" ref="AF160">IF(N160="","",IF(R160&lt;&gt;"","",IF(SUMPRODUCT(--(AN18:AN1500=AF17),--(AM18:AM1500&lt;&gt;""),--ISNUMBER(SEARCH(" "&amp;AM18:AM1500&amp;" ",Q160)))&gt;0,AF17,"")))</f>
        <v/>
      </c>
      <c r="AG160" s="967" t="str" cm="1">
        <f t="array" ref="AG160">IF(N160="","",IF(R160&lt;&gt;"","",IF(SUMPRODUCT(--(AN18:AN1500=AG17),--(AM18:AM1500&lt;&gt;""),--ISNUMBER(SEARCH(" "&amp;AM18:AM1500&amp;" ",Q160)))&gt;0,AG17,"")))</f>
        <v/>
      </c>
      <c r="AH160" s="967" t="str" cm="1">
        <f t="array" ref="AH160">IF(N160="","",IF(R160&lt;&gt;"","",IF(SUMPRODUCT(--(AN18:AN1500=AH17),--(AM18:AM1500&lt;&gt;""),--ISNUMBER(SEARCH(" "&amp;AM18:AM1500&amp;" ",Q160)))&gt;0,AH17,"")))</f>
        <v/>
      </c>
      <c r="AI160" s="967" t="str" cm="1">
        <f t="array" ref="AI160">IF(N160="","",IF(R160&lt;&gt;"","",IF(SUMPRODUCT(--(AN18:AN1500=AI17),--(AM18:AM1500&lt;&gt;""),--ISNUMBER(SEARCH(" "&amp;AM18:AM1500&amp;" ",Q160)))&gt;0,AI17,"")))</f>
        <v/>
      </c>
      <c r="AJ160" s="967" t="str" cm="1">
        <f t="array" ref="AJ160">IF(N160="","",IF(R160&lt;&gt;"","",IF(SUMPRODUCT(--(AN18:AN1500=AJ17),--(AM18:AM1500&lt;&gt;""),--ISNUMBER(SEARCH(" "&amp;AM18:AM1500&amp;" ",Q160)))&gt;0,AJ17,"")))</f>
        <v/>
      </c>
      <c r="AK160" s="967" t="str" cm="1">
        <f t="array" ref="AK160">IF(N160="","",IF(T160&lt;&gt;"",AK17,IF(S160&lt;&gt;"","",IF(R160&lt;&gt;"","",IF(SUMPRODUCT(--(AN18:AN1500=AK17),--(AM18:AM1500&lt;&gt;""),--ISNUMBER(SEARCH(" "&amp;AM18:AM1500&amp;" ",Q160)))&gt;0,AK17,"")))))</f>
        <v/>
      </c>
      <c r="AM160" s="968" t="s">
        <v>2192</v>
      </c>
      <c r="AN160" s="968" t="s">
        <v>1962</v>
      </c>
      <c r="AP160" s="964"/>
      <c r="AQ160" s="964"/>
      <c r="AR160" s="964"/>
      <c r="AT160" s="964"/>
      <c r="AU160" s="964"/>
      <c r="AV160" s="964"/>
      <c r="BN160" s="49">
        <v>1</v>
      </c>
    </row>
    <row r="161" spans="1:66" ht="35.1" customHeight="1">
      <c r="A161" s="973" t="str">
        <f>IF(B161="","",COUNTIF(B18:B161,"&lt;&gt;"))</f>
        <v/>
      </c>
      <c r="B161" s="965"/>
      <c r="C161" s="974" t="str">
        <f t="shared" si="40"/>
        <v/>
      </c>
      <c r="D161" s="975" t="str">
        <f t="shared" si="28"/>
        <v/>
      </c>
      <c r="E161" s="976" t="str">
        <f t="shared" si="29"/>
        <v/>
      </c>
      <c r="F161" s="977" t="str">
        <f t="shared" si="30"/>
        <v/>
      </c>
      <c r="G161" s="964" t="str">
        <f>IF(H161="","",COUNTIF(H18:H161,"&lt;&gt;"))</f>
        <v/>
      </c>
      <c r="H161" s="965" t="str" cm="1">
        <f t="array" ref="H161">IF(L161="","",IF(LEN(L161)&lt;=MAX(10,G13),L161,IFERROR(LEFT(L161,LOOKUP(2,1/(MID(L161,ROW(1:500),1)=" ")/(ROW(1:500)&lt;=MAX(10,G13)),ROW(1:500))-1),LEFT(L161,MAX(10,G13)))))</f>
        <v/>
      </c>
      <c r="I161" s="964" t="str">
        <f t="shared" si="31"/>
        <v/>
      </c>
      <c r="J161" s="964" t="str">
        <f t="shared" si="32"/>
        <v/>
      </c>
      <c r="K161" s="964" t="str">
        <f>IF(M160&lt;&gt;"",K160,IF(K160&lt;MAX(A18:A317),K160+1,""))</f>
        <v/>
      </c>
      <c r="L161" s="965" t="str">
        <f>IF(K161="","",IF(M160&lt;&gt;"",M160,INDEX(E18:E317,MATCH(K161,A18:A317,0))))</f>
        <v/>
      </c>
      <c r="M161" s="965" t="str">
        <f t="shared" si="33"/>
        <v/>
      </c>
      <c r="N161" s="965" t="str">
        <f t="shared" si="34"/>
        <v/>
      </c>
      <c r="O161" s="964" t="str">
        <f t="shared" si="35"/>
        <v/>
      </c>
      <c r="P161" s="964" t="str">
        <f t="shared" si="36"/>
        <v/>
      </c>
      <c r="Q161" s="965" t="str">
        <f t="shared" si="37"/>
        <v/>
      </c>
      <c r="R161" s="964" t="str">
        <f>IF(N161="","",IF(COUNTIF(AP18:AP300,TRIM(Q161))&gt;0,"EXCLUSION EXACTE",""))</f>
        <v/>
      </c>
      <c r="S161" s="964" t="str" cm="1">
        <f t="array" ref="S161">IF(N161="","",IF(SUMPRODUCT(--(AP18:AP300&lt;&gt;""),--ISNUMBER(SEARCH(" "&amp;AP18:AP300&amp;" ",Q161)))&gt;0,"BLOQUE MOLLUSQUES",""))</f>
        <v/>
      </c>
      <c r="T161" s="964" t="str" cm="1">
        <f t="array" ref="T161">IF(N161="","",IF(SUMPRODUCT(--(AT18:AT300&lt;&gt;""),--ISNUMBER(SEARCH(" "&amp;AT18:AT300&amp;" ",Q161)))&gt;0,"FORCE MOLLUSQUES",""))</f>
        <v/>
      </c>
      <c r="U161" s="965" t="str">
        <f t="shared" si="38"/>
        <v/>
      </c>
      <c r="V161" s="965" t="str">
        <f t="shared" si="41"/>
        <v/>
      </c>
      <c r="W161" s="964" t="str">
        <f t="shared" si="39"/>
        <v/>
      </c>
      <c r="X161" s="964" t="str" cm="1">
        <f t="array" ref="X161">IF(N161="","",IF(R161&lt;&gt;"","",IF(SUMPRODUCT(--(AN18:AN1500=X17),--(AM18:AM1500&lt;&gt;""),--ISNUMBER(SEARCH(" "&amp;AM18:AM1500&amp;" ",Q161)))&gt;0,X17,"")))</f>
        <v/>
      </c>
      <c r="Y161" s="964" t="str" cm="1">
        <f t="array" ref="Y161">IF(N161="","",IF(R161&lt;&gt;"","",IF(SUMPRODUCT(--(AN18:AN1500=Y17),--(AM18:AM1500&lt;&gt;""),--ISNUMBER(SEARCH(" "&amp;AM18:AM1500&amp;" ",Q161)))&gt;0,Y17,"")))</f>
        <v/>
      </c>
      <c r="Z161" s="964" t="str" cm="1">
        <f t="array" ref="Z161">IF(N161="","",IF(R161&lt;&gt;"","",IF(SUMPRODUCT(--(AN18:AN1500=Z17),--(AM18:AM1500&lt;&gt;""),--ISNUMBER(SEARCH(" "&amp;AM18:AM1500&amp;" ",Q161)))&gt;0,Z17,"")))</f>
        <v/>
      </c>
      <c r="AA161" s="964" t="str" cm="1">
        <f t="array" ref="AA161">IF(N161="","",IF(R161&lt;&gt;"","",IF(SUMPRODUCT(--(AN18:AN1500=AA17),--(AM18:AM1500&lt;&gt;""),--ISNUMBER(SEARCH(" "&amp;AM18:AM1500&amp;" ",Q161)))&gt;0,AA17,"")))</f>
        <v/>
      </c>
      <c r="AB161" s="964" t="str" cm="1">
        <f t="array" ref="AB161">IF(N161="","",IF(R161&lt;&gt;"","",IF(SUMPRODUCT(--(AN18:AN1500=AB17),--(AM18:AM1500&lt;&gt;""),--ISNUMBER(SEARCH(" "&amp;AM18:AM1500&amp;" ",Q161)))&gt;0,AB17,"")))</f>
        <v/>
      </c>
      <c r="AC161" s="964" t="str" cm="1">
        <f t="array" ref="AC161">IF(N161="","",IF(R161&lt;&gt;"","",IF(SUMPRODUCT(--(AN18:AN1500=AC17),--(AM18:AM1500&lt;&gt;""),--ISNUMBER(SEARCH(" "&amp;AM18:AM1500&amp;" ",Q161)))&gt;0,AC17,"")))</f>
        <v/>
      </c>
      <c r="AD161" s="964" t="str" cm="1">
        <f t="array" ref="AD161">IF(N161="","",IF(R161&lt;&gt;"","",IF(SUMPRODUCT(--(AN18:AN1500=AD17),--(AM18:AM1500&lt;&gt;""),--ISNUMBER(SEARCH(" "&amp;AM18:AM1500&amp;" ",Q161)))&gt;0,AD17,"")))</f>
        <v/>
      </c>
      <c r="AE161" s="964" t="str" cm="1">
        <f t="array" ref="AE161">IF(N161="","",IF(R161&lt;&gt;"","",IF(SUMPRODUCT(--(AN18:AN1500=AE17),--(AM18:AM1500&lt;&gt;""),--ISNUMBER(SEARCH(" "&amp;AM18:AM1500&amp;" ",Q161)))&gt;0,AE17,"")))</f>
        <v/>
      </c>
      <c r="AF161" s="964" t="str" cm="1">
        <f t="array" ref="AF161">IF(N161="","",IF(R161&lt;&gt;"","",IF(SUMPRODUCT(--(AN18:AN1500=AF17),--(AM18:AM1500&lt;&gt;""),--ISNUMBER(SEARCH(" "&amp;AM18:AM1500&amp;" ",Q161)))&gt;0,AF17,"")))</f>
        <v/>
      </c>
      <c r="AG161" s="964" t="str" cm="1">
        <f t="array" ref="AG161">IF(N161="","",IF(R161&lt;&gt;"","",IF(SUMPRODUCT(--(AN18:AN1500=AG17),--(AM18:AM1500&lt;&gt;""),--ISNUMBER(SEARCH(" "&amp;AM18:AM1500&amp;" ",Q161)))&gt;0,AG17,"")))</f>
        <v/>
      </c>
      <c r="AH161" s="964" t="str" cm="1">
        <f t="array" ref="AH161">IF(N161="","",IF(R161&lt;&gt;"","",IF(SUMPRODUCT(--(AN18:AN1500=AH17),--(AM18:AM1500&lt;&gt;""),--ISNUMBER(SEARCH(" "&amp;AM18:AM1500&amp;" ",Q161)))&gt;0,AH17,"")))</f>
        <v/>
      </c>
      <c r="AI161" s="964" t="str" cm="1">
        <f t="array" ref="AI161">IF(N161="","",IF(R161&lt;&gt;"","",IF(SUMPRODUCT(--(AN18:AN1500=AI17),--(AM18:AM1500&lt;&gt;""),--ISNUMBER(SEARCH(" "&amp;AM18:AM1500&amp;" ",Q161)))&gt;0,AI17,"")))</f>
        <v/>
      </c>
      <c r="AJ161" s="964" t="str" cm="1">
        <f t="array" ref="AJ161">IF(N161="","",IF(R161&lt;&gt;"","",IF(SUMPRODUCT(--(AN18:AN1500=AJ17),--(AM18:AM1500&lt;&gt;""),--ISNUMBER(SEARCH(" "&amp;AM18:AM1500&amp;" ",Q161)))&gt;0,AJ17,"")))</f>
        <v/>
      </c>
      <c r="AK161" s="964" t="str" cm="1">
        <f t="array" ref="AK161">IF(N161="","",IF(T161&lt;&gt;"",AK17,IF(S161&lt;&gt;"","",IF(R161&lt;&gt;"","",IF(SUMPRODUCT(--(AN18:AN1500=AK17),--(AM18:AM1500&lt;&gt;""),--ISNUMBER(SEARCH(" "&amp;AM18:AM1500&amp;" ",Q161)))&gt;0,AK17,"")))))</f>
        <v/>
      </c>
      <c r="AM161" s="964" t="s">
        <v>2193</v>
      </c>
      <c r="AN161" s="964" t="s">
        <v>1962</v>
      </c>
      <c r="AP161" s="964"/>
      <c r="AQ161" s="964"/>
      <c r="AR161" s="964"/>
      <c r="AT161" s="964"/>
      <c r="AU161" s="964"/>
      <c r="AV161" s="964"/>
      <c r="BN161" s="49">
        <v>1</v>
      </c>
    </row>
    <row r="162" spans="1:66" ht="35.1" customHeight="1">
      <c r="A162" s="957" t="str">
        <f>IF(B162="","",COUNTIF(B18:B162,"&lt;&gt;"))</f>
        <v/>
      </c>
      <c r="B162" s="958"/>
      <c r="C162" s="974" t="str">
        <f t="shared" si="40"/>
        <v/>
      </c>
      <c r="D162" s="975" t="str">
        <f t="shared" si="28"/>
        <v/>
      </c>
      <c r="E162" s="961" t="str">
        <f t="shared" si="29"/>
        <v/>
      </c>
      <c r="F162" s="962" t="str">
        <f t="shared" si="30"/>
        <v/>
      </c>
      <c r="G162" s="963" t="str">
        <f>IF(H162="","",COUNTIF(H18:H162,"&lt;&gt;"))</f>
        <v/>
      </c>
      <c r="H162" s="958" t="str" cm="1">
        <f t="array" ref="H162">IF(L162="","",IF(LEN(L162)&lt;=MAX(10,G13),L162,IFERROR(LEFT(L162,LOOKUP(2,1/(MID(L162,ROW(1:500),1)=" ")/(ROW(1:500)&lt;=MAX(10,G13)),ROW(1:500))-1),LEFT(L162,MAX(10,G13)))))</f>
        <v/>
      </c>
      <c r="I162" s="963" t="str">
        <f t="shared" si="31"/>
        <v/>
      </c>
      <c r="J162" s="963" t="str">
        <f t="shared" si="32"/>
        <v/>
      </c>
      <c r="K162" s="964" t="str">
        <f>IF(M161&lt;&gt;"",K161,IF(K161&lt;MAX(A18:A317),K161+1,""))</f>
        <v/>
      </c>
      <c r="L162" s="965" t="str">
        <f>IF(K162="","",IF(M161&lt;&gt;"",M161,INDEX(E18:E317,MATCH(K162,A18:A317,0))))</f>
        <v/>
      </c>
      <c r="M162" s="965" t="str">
        <f t="shared" si="33"/>
        <v/>
      </c>
      <c r="N162" s="966" t="str">
        <f t="shared" si="34"/>
        <v/>
      </c>
      <c r="O162" s="967" t="str">
        <f t="shared" si="35"/>
        <v/>
      </c>
      <c r="P162" s="967" t="str">
        <f t="shared" si="36"/>
        <v/>
      </c>
      <c r="Q162" s="966" t="str">
        <f t="shared" si="37"/>
        <v/>
      </c>
      <c r="R162" s="967" t="str">
        <f>IF(N162="","",IF(COUNTIF(AP18:AP300,TRIM(Q162))&gt;0,"EXCLUSION EXACTE",""))</f>
        <v/>
      </c>
      <c r="S162" s="967" t="str" cm="1">
        <f t="array" ref="S162">IF(N162="","",IF(SUMPRODUCT(--(AP18:AP300&lt;&gt;""),--ISNUMBER(SEARCH(" "&amp;AP18:AP300&amp;" ",Q162)))&gt;0,"BLOQUE MOLLUSQUES",""))</f>
        <v/>
      </c>
      <c r="T162" s="967" t="str" cm="1">
        <f t="array" ref="T162">IF(N162="","",IF(SUMPRODUCT(--(AT18:AT300&lt;&gt;""),--ISNUMBER(SEARCH(" "&amp;AT18:AT300&amp;" ",Q162)))&gt;0,"FORCE MOLLUSQUES",""))</f>
        <v/>
      </c>
      <c r="U162" s="966" t="str">
        <f t="shared" si="38"/>
        <v/>
      </c>
      <c r="V162" s="966" t="str">
        <f t="shared" si="41"/>
        <v/>
      </c>
      <c r="W162" s="967" t="str">
        <f t="shared" si="39"/>
        <v/>
      </c>
      <c r="X162" s="967" t="str" cm="1">
        <f t="array" ref="X162">IF(N162="","",IF(R162&lt;&gt;"","",IF(SUMPRODUCT(--(AN18:AN1500=X17),--(AM18:AM1500&lt;&gt;""),--ISNUMBER(SEARCH(" "&amp;AM18:AM1500&amp;" ",Q162)))&gt;0,X17,"")))</f>
        <v/>
      </c>
      <c r="Y162" s="967" t="str" cm="1">
        <f t="array" ref="Y162">IF(N162="","",IF(R162&lt;&gt;"","",IF(SUMPRODUCT(--(AN18:AN1500=Y17),--(AM18:AM1500&lt;&gt;""),--ISNUMBER(SEARCH(" "&amp;AM18:AM1500&amp;" ",Q162)))&gt;0,Y17,"")))</f>
        <v/>
      </c>
      <c r="Z162" s="967" t="str" cm="1">
        <f t="array" ref="Z162">IF(N162="","",IF(R162&lt;&gt;"","",IF(SUMPRODUCT(--(AN18:AN1500=Z17),--(AM18:AM1500&lt;&gt;""),--ISNUMBER(SEARCH(" "&amp;AM18:AM1500&amp;" ",Q162)))&gt;0,Z17,"")))</f>
        <v/>
      </c>
      <c r="AA162" s="967" t="str" cm="1">
        <f t="array" ref="AA162">IF(N162="","",IF(R162&lt;&gt;"","",IF(SUMPRODUCT(--(AN18:AN1500=AA17),--(AM18:AM1500&lt;&gt;""),--ISNUMBER(SEARCH(" "&amp;AM18:AM1500&amp;" ",Q162)))&gt;0,AA17,"")))</f>
        <v/>
      </c>
      <c r="AB162" s="967" t="str" cm="1">
        <f t="array" ref="AB162">IF(N162="","",IF(R162&lt;&gt;"","",IF(SUMPRODUCT(--(AN18:AN1500=AB17),--(AM18:AM1500&lt;&gt;""),--ISNUMBER(SEARCH(" "&amp;AM18:AM1500&amp;" ",Q162)))&gt;0,AB17,"")))</f>
        <v/>
      </c>
      <c r="AC162" s="967" t="str" cm="1">
        <f t="array" ref="AC162">IF(N162="","",IF(R162&lt;&gt;"","",IF(SUMPRODUCT(--(AN18:AN1500=AC17),--(AM18:AM1500&lt;&gt;""),--ISNUMBER(SEARCH(" "&amp;AM18:AM1500&amp;" ",Q162)))&gt;0,AC17,"")))</f>
        <v/>
      </c>
      <c r="AD162" s="967" t="str" cm="1">
        <f t="array" ref="AD162">IF(N162="","",IF(R162&lt;&gt;"","",IF(SUMPRODUCT(--(AN18:AN1500=AD17),--(AM18:AM1500&lt;&gt;""),--ISNUMBER(SEARCH(" "&amp;AM18:AM1500&amp;" ",Q162)))&gt;0,AD17,"")))</f>
        <v/>
      </c>
      <c r="AE162" s="967" t="str" cm="1">
        <f t="array" ref="AE162">IF(N162="","",IF(R162&lt;&gt;"","",IF(SUMPRODUCT(--(AN18:AN1500=AE17),--(AM18:AM1500&lt;&gt;""),--ISNUMBER(SEARCH(" "&amp;AM18:AM1500&amp;" ",Q162)))&gt;0,AE17,"")))</f>
        <v/>
      </c>
      <c r="AF162" s="967" t="str" cm="1">
        <f t="array" ref="AF162">IF(N162="","",IF(R162&lt;&gt;"","",IF(SUMPRODUCT(--(AN18:AN1500=AF17),--(AM18:AM1500&lt;&gt;""),--ISNUMBER(SEARCH(" "&amp;AM18:AM1500&amp;" ",Q162)))&gt;0,AF17,"")))</f>
        <v/>
      </c>
      <c r="AG162" s="967" t="str" cm="1">
        <f t="array" ref="AG162">IF(N162="","",IF(R162&lt;&gt;"","",IF(SUMPRODUCT(--(AN18:AN1500=AG17),--(AM18:AM1500&lt;&gt;""),--ISNUMBER(SEARCH(" "&amp;AM18:AM1500&amp;" ",Q162)))&gt;0,AG17,"")))</f>
        <v/>
      </c>
      <c r="AH162" s="967" t="str" cm="1">
        <f t="array" ref="AH162">IF(N162="","",IF(R162&lt;&gt;"","",IF(SUMPRODUCT(--(AN18:AN1500=AH17),--(AM18:AM1500&lt;&gt;""),--ISNUMBER(SEARCH(" "&amp;AM18:AM1500&amp;" ",Q162)))&gt;0,AH17,"")))</f>
        <v/>
      </c>
      <c r="AI162" s="967" t="str" cm="1">
        <f t="array" ref="AI162">IF(N162="","",IF(R162&lt;&gt;"","",IF(SUMPRODUCT(--(AN18:AN1500=AI17),--(AM18:AM1500&lt;&gt;""),--ISNUMBER(SEARCH(" "&amp;AM18:AM1500&amp;" ",Q162)))&gt;0,AI17,"")))</f>
        <v/>
      </c>
      <c r="AJ162" s="967" t="str" cm="1">
        <f t="array" ref="AJ162">IF(N162="","",IF(R162&lt;&gt;"","",IF(SUMPRODUCT(--(AN18:AN1500=AJ17),--(AM18:AM1500&lt;&gt;""),--ISNUMBER(SEARCH(" "&amp;AM18:AM1500&amp;" ",Q162)))&gt;0,AJ17,"")))</f>
        <v/>
      </c>
      <c r="AK162" s="967" t="str" cm="1">
        <f t="array" ref="AK162">IF(N162="","",IF(T162&lt;&gt;"",AK17,IF(S162&lt;&gt;"","",IF(R162&lt;&gt;"","",IF(SUMPRODUCT(--(AN18:AN1500=AK17),--(AM18:AM1500&lt;&gt;""),--ISNUMBER(SEARCH(" "&amp;AM18:AM1500&amp;" ",Q162)))&gt;0,AK17,"")))))</f>
        <v/>
      </c>
      <c r="AM162" s="968" t="s">
        <v>2194</v>
      </c>
      <c r="AN162" s="968" t="s">
        <v>1962</v>
      </c>
      <c r="AP162" s="964"/>
      <c r="AQ162" s="964"/>
      <c r="AR162" s="964"/>
      <c r="AT162" s="964"/>
      <c r="AU162" s="964"/>
      <c r="AV162" s="964"/>
      <c r="BN162" s="49">
        <v>1</v>
      </c>
    </row>
    <row r="163" spans="1:66" ht="35.1" customHeight="1">
      <c r="A163" s="973" t="str">
        <f>IF(B163="","",COUNTIF(B18:B163,"&lt;&gt;"))</f>
        <v/>
      </c>
      <c r="B163" s="965"/>
      <c r="C163" s="974" t="str">
        <f t="shared" si="40"/>
        <v/>
      </c>
      <c r="D163" s="975" t="str">
        <f t="shared" si="28"/>
        <v/>
      </c>
      <c r="E163" s="976" t="str">
        <f t="shared" si="29"/>
        <v/>
      </c>
      <c r="F163" s="977" t="str">
        <f t="shared" si="30"/>
        <v/>
      </c>
      <c r="G163" s="964" t="str">
        <f>IF(H163="","",COUNTIF(H18:H163,"&lt;&gt;"))</f>
        <v/>
      </c>
      <c r="H163" s="965" t="str" cm="1">
        <f t="array" ref="H163">IF(L163="","",IF(LEN(L163)&lt;=MAX(10,G13),L163,IFERROR(LEFT(L163,LOOKUP(2,1/(MID(L163,ROW(1:500),1)=" ")/(ROW(1:500)&lt;=MAX(10,G13)),ROW(1:500))-1),LEFT(L163,MAX(10,G13)))))</f>
        <v/>
      </c>
      <c r="I163" s="964" t="str">
        <f t="shared" si="31"/>
        <v/>
      </c>
      <c r="J163" s="964" t="str">
        <f t="shared" si="32"/>
        <v/>
      </c>
      <c r="K163" s="964" t="str">
        <f>IF(M162&lt;&gt;"",K162,IF(K162&lt;MAX(A18:A317),K162+1,""))</f>
        <v/>
      </c>
      <c r="L163" s="965" t="str">
        <f>IF(K163="","",IF(M162&lt;&gt;"",M162,INDEX(E18:E317,MATCH(K163,A18:A317,0))))</f>
        <v/>
      </c>
      <c r="M163" s="965" t="str">
        <f t="shared" si="33"/>
        <v/>
      </c>
      <c r="N163" s="965" t="str">
        <f t="shared" si="34"/>
        <v/>
      </c>
      <c r="O163" s="964" t="str">
        <f t="shared" si="35"/>
        <v/>
      </c>
      <c r="P163" s="964" t="str">
        <f t="shared" si="36"/>
        <v/>
      </c>
      <c r="Q163" s="965" t="str">
        <f t="shared" si="37"/>
        <v/>
      </c>
      <c r="R163" s="964" t="str">
        <f>IF(N163="","",IF(COUNTIF(AP18:AP300,TRIM(Q163))&gt;0,"EXCLUSION EXACTE",""))</f>
        <v/>
      </c>
      <c r="S163" s="964" t="str" cm="1">
        <f t="array" ref="S163">IF(N163="","",IF(SUMPRODUCT(--(AP18:AP300&lt;&gt;""),--ISNUMBER(SEARCH(" "&amp;AP18:AP300&amp;" ",Q163)))&gt;0,"BLOQUE MOLLUSQUES",""))</f>
        <v/>
      </c>
      <c r="T163" s="964" t="str" cm="1">
        <f t="array" ref="T163">IF(N163="","",IF(SUMPRODUCT(--(AT18:AT300&lt;&gt;""),--ISNUMBER(SEARCH(" "&amp;AT18:AT300&amp;" ",Q163)))&gt;0,"FORCE MOLLUSQUES",""))</f>
        <v/>
      </c>
      <c r="U163" s="965" t="str">
        <f t="shared" si="38"/>
        <v/>
      </c>
      <c r="V163" s="965" t="str">
        <f t="shared" si="41"/>
        <v/>
      </c>
      <c r="W163" s="964" t="str">
        <f t="shared" si="39"/>
        <v/>
      </c>
      <c r="X163" s="964" t="str" cm="1">
        <f t="array" ref="X163">IF(N163="","",IF(R163&lt;&gt;"","",IF(SUMPRODUCT(--(AN18:AN1500=X17),--(AM18:AM1500&lt;&gt;""),--ISNUMBER(SEARCH(" "&amp;AM18:AM1500&amp;" ",Q163)))&gt;0,X17,"")))</f>
        <v/>
      </c>
      <c r="Y163" s="964" t="str" cm="1">
        <f t="array" ref="Y163">IF(N163="","",IF(R163&lt;&gt;"","",IF(SUMPRODUCT(--(AN18:AN1500=Y17),--(AM18:AM1500&lt;&gt;""),--ISNUMBER(SEARCH(" "&amp;AM18:AM1500&amp;" ",Q163)))&gt;0,Y17,"")))</f>
        <v/>
      </c>
      <c r="Z163" s="964" t="str" cm="1">
        <f t="array" ref="Z163">IF(N163="","",IF(R163&lt;&gt;"","",IF(SUMPRODUCT(--(AN18:AN1500=Z17),--(AM18:AM1500&lt;&gt;""),--ISNUMBER(SEARCH(" "&amp;AM18:AM1500&amp;" ",Q163)))&gt;0,Z17,"")))</f>
        <v/>
      </c>
      <c r="AA163" s="964" t="str" cm="1">
        <f t="array" ref="AA163">IF(N163="","",IF(R163&lt;&gt;"","",IF(SUMPRODUCT(--(AN18:AN1500=AA17),--(AM18:AM1500&lt;&gt;""),--ISNUMBER(SEARCH(" "&amp;AM18:AM1500&amp;" ",Q163)))&gt;0,AA17,"")))</f>
        <v/>
      </c>
      <c r="AB163" s="964" t="str" cm="1">
        <f t="array" ref="AB163">IF(N163="","",IF(R163&lt;&gt;"","",IF(SUMPRODUCT(--(AN18:AN1500=AB17),--(AM18:AM1500&lt;&gt;""),--ISNUMBER(SEARCH(" "&amp;AM18:AM1500&amp;" ",Q163)))&gt;0,AB17,"")))</f>
        <v/>
      </c>
      <c r="AC163" s="964" t="str" cm="1">
        <f t="array" ref="AC163">IF(N163="","",IF(R163&lt;&gt;"","",IF(SUMPRODUCT(--(AN18:AN1500=AC17),--(AM18:AM1500&lt;&gt;""),--ISNUMBER(SEARCH(" "&amp;AM18:AM1500&amp;" ",Q163)))&gt;0,AC17,"")))</f>
        <v/>
      </c>
      <c r="AD163" s="964" t="str" cm="1">
        <f t="array" ref="AD163">IF(N163="","",IF(R163&lt;&gt;"","",IF(SUMPRODUCT(--(AN18:AN1500=AD17),--(AM18:AM1500&lt;&gt;""),--ISNUMBER(SEARCH(" "&amp;AM18:AM1500&amp;" ",Q163)))&gt;0,AD17,"")))</f>
        <v/>
      </c>
      <c r="AE163" s="964" t="str" cm="1">
        <f t="array" ref="AE163">IF(N163="","",IF(R163&lt;&gt;"","",IF(SUMPRODUCT(--(AN18:AN1500=AE17),--(AM18:AM1500&lt;&gt;""),--ISNUMBER(SEARCH(" "&amp;AM18:AM1500&amp;" ",Q163)))&gt;0,AE17,"")))</f>
        <v/>
      </c>
      <c r="AF163" s="964" t="str" cm="1">
        <f t="array" ref="AF163">IF(N163="","",IF(R163&lt;&gt;"","",IF(SUMPRODUCT(--(AN18:AN1500=AF17),--(AM18:AM1500&lt;&gt;""),--ISNUMBER(SEARCH(" "&amp;AM18:AM1500&amp;" ",Q163)))&gt;0,AF17,"")))</f>
        <v/>
      </c>
      <c r="AG163" s="964" t="str" cm="1">
        <f t="array" ref="AG163">IF(N163="","",IF(R163&lt;&gt;"","",IF(SUMPRODUCT(--(AN18:AN1500=AG17),--(AM18:AM1500&lt;&gt;""),--ISNUMBER(SEARCH(" "&amp;AM18:AM1500&amp;" ",Q163)))&gt;0,AG17,"")))</f>
        <v/>
      </c>
      <c r="AH163" s="964" t="str" cm="1">
        <f t="array" ref="AH163">IF(N163="","",IF(R163&lt;&gt;"","",IF(SUMPRODUCT(--(AN18:AN1500=AH17),--(AM18:AM1500&lt;&gt;""),--ISNUMBER(SEARCH(" "&amp;AM18:AM1500&amp;" ",Q163)))&gt;0,AH17,"")))</f>
        <v/>
      </c>
      <c r="AI163" s="964" t="str" cm="1">
        <f t="array" ref="AI163">IF(N163="","",IF(R163&lt;&gt;"","",IF(SUMPRODUCT(--(AN18:AN1500=AI17),--(AM18:AM1500&lt;&gt;""),--ISNUMBER(SEARCH(" "&amp;AM18:AM1500&amp;" ",Q163)))&gt;0,AI17,"")))</f>
        <v/>
      </c>
      <c r="AJ163" s="964" t="str" cm="1">
        <f t="array" ref="AJ163">IF(N163="","",IF(R163&lt;&gt;"","",IF(SUMPRODUCT(--(AN18:AN1500=AJ17),--(AM18:AM1500&lt;&gt;""),--ISNUMBER(SEARCH(" "&amp;AM18:AM1500&amp;" ",Q163)))&gt;0,AJ17,"")))</f>
        <v/>
      </c>
      <c r="AK163" s="964" t="str" cm="1">
        <f t="array" ref="AK163">IF(N163="","",IF(T163&lt;&gt;"",AK17,IF(S163&lt;&gt;"","",IF(R163&lt;&gt;"","",IF(SUMPRODUCT(--(AN18:AN1500=AK17),--(AM18:AM1500&lt;&gt;""),--ISNUMBER(SEARCH(" "&amp;AM18:AM1500&amp;" ",Q163)))&gt;0,AK17,"")))))</f>
        <v/>
      </c>
      <c r="AM163" s="964" t="s">
        <v>2195</v>
      </c>
      <c r="AN163" s="964" t="s">
        <v>1962</v>
      </c>
      <c r="AP163" s="964"/>
      <c r="AQ163" s="964"/>
      <c r="AR163" s="964"/>
      <c r="AT163" s="964"/>
      <c r="AU163" s="964"/>
      <c r="AV163" s="964"/>
      <c r="BN163" s="49">
        <v>1</v>
      </c>
    </row>
    <row r="164" spans="1:66" ht="35.1" customHeight="1">
      <c r="A164" s="957" t="str">
        <f>IF(B164="","",COUNTIF(B18:B164,"&lt;&gt;"))</f>
        <v/>
      </c>
      <c r="B164" s="958"/>
      <c r="C164" s="974" t="str">
        <f t="shared" si="40"/>
        <v/>
      </c>
      <c r="D164" s="975" t="str">
        <f t="shared" si="28"/>
        <v/>
      </c>
      <c r="E164" s="961" t="str">
        <f t="shared" si="29"/>
        <v/>
      </c>
      <c r="F164" s="962" t="str">
        <f t="shared" si="30"/>
        <v/>
      </c>
      <c r="G164" s="963" t="str">
        <f>IF(H164="","",COUNTIF(H18:H164,"&lt;&gt;"))</f>
        <v/>
      </c>
      <c r="H164" s="958" t="str" cm="1">
        <f t="array" ref="H164">IF(L164="","",IF(LEN(L164)&lt;=MAX(10,G13),L164,IFERROR(LEFT(L164,LOOKUP(2,1/(MID(L164,ROW(1:500),1)=" ")/(ROW(1:500)&lt;=MAX(10,G13)),ROW(1:500))-1),LEFT(L164,MAX(10,G13)))))</f>
        <v/>
      </c>
      <c r="I164" s="963" t="str">
        <f t="shared" si="31"/>
        <v/>
      </c>
      <c r="J164" s="963" t="str">
        <f t="shared" si="32"/>
        <v/>
      </c>
      <c r="K164" s="964" t="str">
        <f>IF(M163&lt;&gt;"",K163,IF(K163&lt;MAX(A18:A317),K163+1,""))</f>
        <v/>
      </c>
      <c r="L164" s="965" t="str">
        <f>IF(K164="","",IF(M163&lt;&gt;"",M163,INDEX(E18:E317,MATCH(K164,A18:A317,0))))</f>
        <v/>
      </c>
      <c r="M164" s="965" t="str">
        <f t="shared" si="33"/>
        <v/>
      </c>
      <c r="N164" s="966" t="str">
        <f t="shared" si="34"/>
        <v/>
      </c>
      <c r="O164" s="967" t="str">
        <f t="shared" si="35"/>
        <v/>
      </c>
      <c r="P164" s="967" t="str">
        <f t="shared" si="36"/>
        <v/>
      </c>
      <c r="Q164" s="966" t="str">
        <f t="shared" si="37"/>
        <v/>
      </c>
      <c r="R164" s="967" t="str">
        <f>IF(N164="","",IF(COUNTIF(AP18:AP300,TRIM(Q164))&gt;0,"EXCLUSION EXACTE",""))</f>
        <v/>
      </c>
      <c r="S164" s="967" t="str" cm="1">
        <f t="array" ref="S164">IF(N164="","",IF(SUMPRODUCT(--(AP18:AP300&lt;&gt;""),--ISNUMBER(SEARCH(" "&amp;AP18:AP300&amp;" ",Q164)))&gt;0,"BLOQUE MOLLUSQUES",""))</f>
        <v/>
      </c>
      <c r="T164" s="967" t="str" cm="1">
        <f t="array" ref="T164">IF(N164="","",IF(SUMPRODUCT(--(AT18:AT300&lt;&gt;""),--ISNUMBER(SEARCH(" "&amp;AT18:AT300&amp;" ",Q164)))&gt;0,"FORCE MOLLUSQUES",""))</f>
        <v/>
      </c>
      <c r="U164" s="966" t="str">
        <f t="shared" si="38"/>
        <v/>
      </c>
      <c r="V164" s="966" t="str">
        <f t="shared" si="41"/>
        <v/>
      </c>
      <c r="W164" s="967" t="str">
        <f t="shared" si="39"/>
        <v/>
      </c>
      <c r="X164" s="967" t="str" cm="1">
        <f t="array" ref="X164">IF(N164="","",IF(R164&lt;&gt;"","",IF(SUMPRODUCT(--(AN18:AN1500=X17),--(AM18:AM1500&lt;&gt;""),--ISNUMBER(SEARCH(" "&amp;AM18:AM1500&amp;" ",Q164)))&gt;0,X17,"")))</f>
        <v/>
      </c>
      <c r="Y164" s="967" t="str" cm="1">
        <f t="array" ref="Y164">IF(N164="","",IF(R164&lt;&gt;"","",IF(SUMPRODUCT(--(AN18:AN1500=Y17),--(AM18:AM1500&lt;&gt;""),--ISNUMBER(SEARCH(" "&amp;AM18:AM1500&amp;" ",Q164)))&gt;0,Y17,"")))</f>
        <v/>
      </c>
      <c r="Z164" s="967" t="str" cm="1">
        <f t="array" ref="Z164">IF(N164="","",IF(R164&lt;&gt;"","",IF(SUMPRODUCT(--(AN18:AN1500=Z17),--(AM18:AM1500&lt;&gt;""),--ISNUMBER(SEARCH(" "&amp;AM18:AM1500&amp;" ",Q164)))&gt;0,Z17,"")))</f>
        <v/>
      </c>
      <c r="AA164" s="967" t="str" cm="1">
        <f t="array" ref="AA164">IF(N164="","",IF(R164&lt;&gt;"","",IF(SUMPRODUCT(--(AN18:AN1500=AA17),--(AM18:AM1500&lt;&gt;""),--ISNUMBER(SEARCH(" "&amp;AM18:AM1500&amp;" ",Q164)))&gt;0,AA17,"")))</f>
        <v/>
      </c>
      <c r="AB164" s="967" t="str" cm="1">
        <f t="array" ref="AB164">IF(N164="","",IF(R164&lt;&gt;"","",IF(SUMPRODUCT(--(AN18:AN1500=AB17),--(AM18:AM1500&lt;&gt;""),--ISNUMBER(SEARCH(" "&amp;AM18:AM1500&amp;" ",Q164)))&gt;0,AB17,"")))</f>
        <v/>
      </c>
      <c r="AC164" s="967" t="str" cm="1">
        <f t="array" ref="AC164">IF(N164="","",IF(R164&lt;&gt;"","",IF(SUMPRODUCT(--(AN18:AN1500=AC17),--(AM18:AM1500&lt;&gt;""),--ISNUMBER(SEARCH(" "&amp;AM18:AM1500&amp;" ",Q164)))&gt;0,AC17,"")))</f>
        <v/>
      </c>
      <c r="AD164" s="967" t="str" cm="1">
        <f t="array" ref="AD164">IF(N164="","",IF(R164&lt;&gt;"","",IF(SUMPRODUCT(--(AN18:AN1500=AD17),--(AM18:AM1500&lt;&gt;""),--ISNUMBER(SEARCH(" "&amp;AM18:AM1500&amp;" ",Q164)))&gt;0,AD17,"")))</f>
        <v/>
      </c>
      <c r="AE164" s="967" t="str" cm="1">
        <f t="array" ref="AE164">IF(N164="","",IF(R164&lt;&gt;"","",IF(SUMPRODUCT(--(AN18:AN1500=AE17),--(AM18:AM1500&lt;&gt;""),--ISNUMBER(SEARCH(" "&amp;AM18:AM1500&amp;" ",Q164)))&gt;0,AE17,"")))</f>
        <v/>
      </c>
      <c r="AF164" s="967" t="str" cm="1">
        <f t="array" ref="AF164">IF(N164="","",IF(R164&lt;&gt;"","",IF(SUMPRODUCT(--(AN18:AN1500=AF17),--(AM18:AM1500&lt;&gt;""),--ISNUMBER(SEARCH(" "&amp;AM18:AM1500&amp;" ",Q164)))&gt;0,AF17,"")))</f>
        <v/>
      </c>
      <c r="AG164" s="967" t="str" cm="1">
        <f t="array" ref="AG164">IF(N164="","",IF(R164&lt;&gt;"","",IF(SUMPRODUCT(--(AN18:AN1500=AG17),--(AM18:AM1500&lt;&gt;""),--ISNUMBER(SEARCH(" "&amp;AM18:AM1500&amp;" ",Q164)))&gt;0,AG17,"")))</f>
        <v/>
      </c>
      <c r="AH164" s="967" t="str" cm="1">
        <f t="array" ref="AH164">IF(N164="","",IF(R164&lt;&gt;"","",IF(SUMPRODUCT(--(AN18:AN1500=AH17),--(AM18:AM1500&lt;&gt;""),--ISNUMBER(SEARCH(" "&amp;AM18:AM1500&amp;" ",Q164)))&gt;0,AH17,"")))</f>
        <v/>
      </c>
      <c r="AI164" s="967" t="str" cm="1">
        <f t="array" ref="AI164">IF(N164="","",IF(R164&lt;&gt;"","",IF(SUMPRODUCT(--(AN18:AN1500=AI17),--(AM18:AM1500&lt;&gt;""),--ISNUMBER(SEARCH(" "&amp;AM18:AM1500&amp;" ",Q164)))&gt;0,AI17,"")))</f>
        <v/>
      </c>
      <c r="AJ164" s="967" t="str" cm="1">
        <f t="array" ref="AJ164">IF(N164="","",IF(R164&lt;&gt;"","",IF(SUMPRODUCT(--(AN18:AN1500=AJ17),--(AM18:AM1500&lt;&gt;""),--ISNUMBER(SEARCH(" "&amp;AM18:AM1500&amp;" ",Q164)))&gt;0,AJ17,"")))</f>
        <v/>
      </c>
      <c r="AK164" s="967" t="str" cm="1">
        <f t="array" ref="AK164">IF(N164="","",IF(T164&lt;&gt;"",AK17,IF(S164&lt;&gt;"","",IF(R164&lt;&gt;"","",IF(SUMPRODUCT(--(AN18:AN1500=AK17),--(AM18:AM1500&lt;&gt;""),--ISNUMBER(SEARCH(" "&amp;AM18:AM1500&amp;" ",Q164)))&gt;0,AK17,"")))))</f>
        <v/>
      </c>
      <c r="AM164" s="968" t="s">
        <v>2196</v>
      </c>
      <c r="AN164" s="968" t="s">
        <v>1962</v>
      </c>
      <c r="AP164" s="964"/>
      <c r="AQ164" s="964"/>
      <c r="AR164" s="964"/>
      <c r="AT164" s="964"/>
      <c r="AU164" s="964"/>
      <c r="AV164" s="964"/>
      <c r="BN164" s="49">
        <v>1</v>
      </c>
    </row>
    <row r="165" spans="1:66" ht="35.1" customHeight="1">
      <c r="A165" s="973" t="str">
        <f>IF(B165="","",COUNTIF(B18:B165,"&lt;&gt;"))</f>
        <v/>
      </c>
      <c r="B165" s="965"/>
      <c r="C165" s="974" t="str">
        <f t="shared" si="40"/>
        <v/>
      </c>
      <c r="D165" s="975" t="str">
        <f t="shared" si="28"/>
        <v/>
      </c>
      <c r="E165" s="976" t="str">
        <f t="shared" si="29"/>
        <v/>
      </c>
      <c r="F165" s="977" t="str">
        <f t="shared" si="30"/>
        <v/>
      </c>
      <c r="G165" s="964" t="str">
        <f>IF(H165="","",COUNTIF(H18:H165,"&lt;&gt;"))</f>
        <v/>
      </c>
      <c r="H165" s="965" t="str" cm="1">
        <f t="array" ref="H165">IF(L165="","",IF(LEN(L165)&lt;=MAX(10,G13),L165,IFERROR(LEFT(L165,LOOKUP(2,1/(MID(L165,ROW(1:500),1)=" ")/(ROW(1:500)&lt;=MAX(10,G13)),ROW(1:500))-1),LEFT(L165,MAX(10,G13)))))</f>
        <v/>
      </c>
      <c r="I165" s="964" t="str">
        <f t="shared" si="31"/>
        <v/>
      </c>
      <c r="J165" s="964" t="str">
        <f t="shared" si="32"/>
        <v/>
      </c>
      <c r="K165" s="964" t="str">
        <f>IF(M164&lt;&gt;"",K164,IF(K164&lt;MAX(A18:A317),K164+1,""))</f>
        <v/>
      </c>
      <c r="L165" s="965" t="str">
        <f>IF(K165="","",IF(M164&lt;&gt;"",M164,INDEX(E18:E317,MATCH(K165,A18:A317,0))))</f>
        <v/>
      </c>
      <c r="M165" s="965" t="str">
        <f t="shared" si="33"/>
        <v/>
      </c>
      <c r="N165" s="965" t="str">
        <f t="shared" si="34"/>
        <v/>
      </c>
      <c r="O165" s="964" t="str">
        <f t="shared" si="35"/>
        <v/>
      </c>
      <c r="P165" s="964" t="str">
        <f t="shared" si="36"/>
        <v/>
      </c>
      <c r="Q165" s="965" t="str">
        <f t="shared" si="37"/>
        <v/>
      </c>
      <c r="R165" s="964" t="str">
        <f>IF(N165="","",IF(COUNTIF(AP18:AP300,TRIM(Q165))&gt;0,"EXCLUSION EXACTE",""))</f>
        <v/>
      </c>
      <c r="S165" s="964" t="str" cm="1">
        <f t="array" ref="S165">IF(N165="","",IF(SUMPRODUCT(--(AP18:AP300&lt;&gt;""),--ISNUMBER(SEARCH(" "&amp;AP18:AP300&amp;" ",Q165)))&gt;0,"BLOQUE MOLLUSQUES",""))</f>
        <v/>
      </c>
      <c r="T165" s="964" t="str" cm="1">
        <f t="array" ref="T165">IF(N165="","",IF(SUMPRODUCT(--(AT18:AT300&lt;&gt;""),--ISNUMBER(SEARCH(" "&amp;AT18:AT300&amp;" ",Q165)))&gt;0,"FORCE MOLLUSQUES",""))</f>
        <v/>
      </c>
      <c r="U165" s="965" t="str">
        <f t="shared" si="38"/>
        <v/>
      </c>
      <c r="V165" s="965" t="str">
        <f t="shared" si="41"/>
        <v/>
      </c>
      <c r="W165" s="964" t="str">
        <f t="shared" si="39"/>
        <v/>
      </c>
      <c r="X165" s="964" t="str" cm="1">
        <f t="array" ref="X165">IF(N165="","",IF(R165&lt;&gt;"","",IF(SUMPRODUCT(--(AN18:AN1500=X17),--(AM18:AM1500&lt;&gt;""),--ISNUMBER(SEARCH(" "&amp;AM18:AM1500&amp;" ",Q165)))&gt;0,X17,"")))</f>
        <v/>
      </c>
      <c r="Y165" s="964" t="str" cm="1">
        <f t="array" ref="Y165">IF(N165="","",IF(R165&lt;&gt;"","",IF(SUMPRODUCT(--(AN18:AN1500=Y17),--(AM18:AM1500&lt;&gt;""),--ISNUMBER(SEARCH(" "&amp;AM18:AM1500&amp;" ",Q165)))&gt;0,Y17,"")))</f>
        <v/>
      </c>
      <c r="Z165" s="964" t="str" cm="1">
        <f t="array" ref="Z165">IF(N165="","",IF(R165&lt;&gt;"","",IF(SUMPRODUCT(--(AN18:AN1500=Z17),--(AM18:AM1500&lt;&gt;""),--ISNUMBER(SEARCH(" "&amp;AM18:AM1500&amp;" ",Q165)))&gt;0,Z17,"")))</f>
        <v/>
      </c>
      <c r="AA165" s="964" t="str" cm="1">
        <f t="array" ref="AA165">IF(N165="","",IF(R165&lt;&gt;"","",IF(SUMPRODUCT(--(AN18:AN1500=AA17),--(AM18:AM1500&lt;&gt;""),--ISNUMBER(SEARCH(" "&amp;AM18:AM1500&amp;" ",Q165)))&gt;0,AA17,"")))</f>
        <v/>
      </c>
      <c r="AB165" s="964" t="str" cm="1">
        <f t="array" ref="AB165">IF(N165="","",IF(R165&lt;&gt;"","",IF(SUMPRODUCT(--(AN18:AN1500=AB17),--(AM18:AM1500&lt;&gt;""),--ISNUMBER(SEARCH(" "&amp;AM18:AM1500&amp;" ",Q165)))&gt;0,AB17,"")))</f>
        <v/>
      </c>
      <c r="AC165" s="964" t="str" cm="1">
        <f t="array" ref="AC165">IF(N165="","",IF(R165&lt;&gt;"","",IF(SUMPRODUCT(--(AN18:AN1500=AC17),--(AM18:AM1500&lt;&gt;""),--ISNUMBER(SEARCH(" "&amp;AM18:AM1500&amp;" ",Q165)))&gt;0,AC17,"")))</f>
        <v/>
      </c>
      <c r="AD165" s="964" t="str" cm="1">
        <f t="array" ref="AD165">IF(N165="","",IF(R165&lt;&gt;"","",IF(SUMPRODUCT(--(AN18:AN1500=AD17),--(AM18:AM1500&lt;&gt;""),--ISNUMBER(SEARCH(" "&amp;AM18:AM1500&amp;" ",Q165)))&gt;0,AD17,"")))</f>
        <v/>
      </c>
      <c r="AE165" s="964" t="str" cm="1">
        <f t="array" ref="AE165">IF(N165="","",IF(R165&lt;&gt;"","",IF(SUMPRODUCT(--(AN18:AN1500=AE17),--(AM18:AM1500&lt;&gt;""),--ISNUMBER(SEARCH(" "&amp;AM18:AM1500&amp;" ",Q165)))&gt;0,AE17,"")))</f>
        <v/>
      </c>
      <c r="AF165" s="964" t="str" cm="1">
        <f t="array" ref="AF165">IF(N165="","",IF(R165&lt;&gt;"","",IF(SUMPRODUCT(--(AN18:AN1500=AF17),--(AM18:AM1500&lt;&gt;""),--ISNUMBER(SEARCH(" "&amp;AM18:AM1500&amp;" ",Q165)))&gt;0,AF17,"")))</f>
        <v/>
      </c>
      <c r="AG165" s="964" t="str" cm="1">
        <f t="array" ref="AG165">IF(N165="","",IF(R165&lt;&gt;"","",IF(SUMPRODUCT(--(AN18:AN1500=AG17),--(AM18:AM1500&lt;&gt;""),--ISNUMBER(SEARCH(" "&amp;AM18:AM1500&amp;" ",Q165)))&gt;0,AG17,"")))</f>
        <v/>
      </c>
      <c r="AH165" s="964" t="str" cm="1">
        <f t="array" ref="AH165">IF(N165="","",IF(R165&lt;&gt;"","",IF(SUMPRODUCT(--(AN18:AN1500=AH17),--(AM18:AM1500&lt;&gt;""),--ISNUMBER(SEARCH(" "&amp;AM18:AM1500&amp;" ",Q165)))&gt;0,AH17,"")))</f>
        <v/>
      </c>
      <c r="AI165" s="964" t="str" cm="1">
        <f t="array" ref="AI165">IF(N165="","",IF(R165&lt;&gt;"","",IF(SUMPRODUCT(--(AN18:AN1500=AI17),--(AM18:AM1500&lt;&gt;""),--ISNUMBER(SEARCH(" "&amp;AM18:AM1500&amp;" ",Q165)))&gt;0,AI17,"")))</f>
        <v/>
      </c>
      <c r="AJ165" s="964" t="str" cm="1">
        <f t="array" ref="AJ165">IF(N165="","",IF(R165&lt;&gt;"","",IF(SUMPRODUCT(--(AN18:AN1500=AJ17),--(AM18:AM1500&lt;&gt;""),--ISNUMBER(SEARCH(" "&amp;AM18:AM1500&amp;" ",Q165)))&gt;0,AJ17,"")))</f>
        <v/>
      </c>
      <c r="AK165" s="964" t="str" cm="1">
        <f t="array" ref="AK165">IF(N165="","",IF(T165&lt;&gt;"",AK17,IF(S165&lt;&gt;"","",IF(R165&lt;&gt;"","",IF(SUMPRODUCT(--(AN18:AN1500=AK17),--(AM18:AM1500&lt;&gt;""),--ISNUMBER(SEARCH(" "&amp;AM18:AM1500&amp;" ",Q165)))&gt;0,AK17,"")))))</f>
        <v/>
      </c>
      <c r="AM165" s="964" t="s">
        <v>2197</v>
      </c>
      <c r="AN165" s="964" t="s">
        <v>1962</v>
      </c>
      <c r="AP165" s="964"/>
      <c r="AQ165" s="964"/>
      <c r="AR165" s="964"/>
      <c r="AT165" s="964"/>
      <c r="AU165" s="964"/>
      <c r="AV165" s="964"/>
      <c r="BN165" s="49">
        <v>1</v>
      </c>
    </row>
    <row r="166" spans="1:66" ht="35.1" customHeight="1">
      <c r="A166" s="957" t="str">
        <f>IF(B166="","",COUNTIF(B18:B166,"&lt;&gt;"))</f>
        <v/>
      </c>
      <c r="B166" s="958"/>
      <c r="C166" s="974" t="str">
        <f t="shared" si="40"/>
        <v/>
      </c>
      <c r="D166" s="975" t="str">
        <f t="shared" si="28"/>
        <v/>
      </c>
      <c r="E166" s="961" t="str">
        <f t="shared" si="29"/>
        <v/>
      </c>
      <c r="F166" s="962" t="str">
        <f t="shared" si="30"/>
        <v/>
      </c>
      <c r="G166" s="963" t="str">
        <f>IF(H166="","",COUNTIF(H18:H166,"&lt;&gt;"))</f>
        <v/>
      </c>
      <c r="H166" s="958" t="str" cm="1">
        <f t="array" ref="H166">IF(L166="","",IF(LEN(L166)&lt;=MAX(10,G13),L166,IFERROR(LEFT(L166,LOOKUP(2,1/(MID(L166,ROW(1:500),1)=" ")/(ROW(1:500)&lt;=MAX(10,G13)),ROW(1:500))-1),LEFT(L166,MAX(10,G13)))))</f>
        <v/>
      </c>
      <c r="I166" s="963" t="str">
        <f t="shared" si="31"/>
        <v/>
      </c>
      <c r="J166" s="963" t="str">
        <f t="shared" si="32"/>
        <v/>
      </c>
      <c r="K166" s="964" t="str">
        <f>IF(M165&lt;&gt;"",K165,IF(K165&lt;MAX(A18:A317),K165+1,""))</f>
        <v/>
      </c>
      <c r="L166" s="965" t="str">
        <f>IF(K166="","",IF(M165&lt;&gt;"",M165,INDEX(E18:E317,MATCH(K166,A18:A317,0))))</f>
        <v/>
      </c>
      <c r="M166" s="965" t="str">
        <f t="shared" si="33"/>
        <v/>
      </c>
      <c r="N166" s="966" t="str">
        <f t="shared" si="34"/>
        <v/>
      </c>
      <c r="O166" s="967" t="str">
        <f t="shared" si="35"/>
        <v/>
      </c>
      <c r="P166" s="967" t="str">
        <f t="shared" si="36"/>
        <v/>
      </c>
      <c r="Q166" s="966" t="str">
        <f t="shared" si="37"/>
        <v/>
      </c>
      <c r="R166" s="967" t="str">
        <f>IF(N166="","",IF(COUNTIF(AP18:AP300,TRIM(Q166))&gt;0,"EXCLUSION EXACTE",""))</f>
        <v/>
      </c>
      <c r="S166" s="967" t="str" cm="1">
        <f t="array" ref="S166">IF(N166="","",IF(SUMPRODUCT(--(AP18:AP300&lt;&gt;""),--ISNUMBER(SEARCH(" "&amp;AP18:AP300&amp;" ",Q166)))&gt;0,"BLOQUE MOLLUSQUES",""))</f>
        <v/>
      </c>
      <c r="T166" s="967" t="str" cm="1">
        <f t="array" ref="T166">IF(N166="","",IF(SUMPRODUCT(--(AT18:AT300&lt;&gt;""),--ISNUMBER(SEARCH(" "&amp;AT18:AT300&amp;" ",Q166)))&gt;0,"FORCE MOLLUSQUES",""))</f>
        <v/>
      </c>
      <c r="U166" s="966" t="str">
        <f t="shared" si="38"/>
        <v/>
      </c>
      <c r="V166" s="966" t="str">
        <f t="shared" si="41"/>
        <v/>
      </c>
      <c r="W166" s="967" t="str">
        <f t="shared" si="39"/>
        <v/>
      </c>
      <c r="X166" s="967" t="str" cm="1">
        <f t="array" ref="X166">IF(N166="","",IF(R166&lt;&gt;"","",IF(SUMPRODUCT(--(AN18:AN1500=X17),--(AM18:AM1500&lt;&gt;""),--ISNUMBER(SEARCH(" "&amp;AM18:AM1500&amp;" ",Q166)))&gt;0,X17,"")))</f>
        <v/>
      </c>
      <c r="Y166" s="967" t="str" cm="1">
        <f t="array" ref="Y166">IF(N166="","",IF(R166&lt;&gt;"","",IF(SUMPRODUCT(--(AN18:AN1500=Y17),--(AM18:AM1500&lt;&gt;""),--ISNUMBER(SEARCH(" "&amp;AM18:AM1500&amp;" ",Q166)))&gt;0,Y17,"")))</f>
        <v/>
      </c>
      <c r="Z166" s="967" t="str" cm="1">
        <f t="array" ref="Z166">IF(N166="","",IF(R166&lt;&gt;"","",IF(SUMPRODUCT(--(AN18:AN1500=Z17),--(AM18:AM1500&lt;&gt;""),--ISNUMBER(SEARCH(" "&amp;AM18:AM1500&amp;" ",Q166)))&gt;0,Z17,"")))</f>
        <v/>
      </c>
      <c r="AA166" s="967" t="str" cm="1">
        <f t="array" ref="AA166">IF(N166="","",IF(R166&lt;&gt;"","",IF(SUMPRODUCT(--(AN18:AN1500=AA17),--(AM18:AM1500&lt;&gt;""),--ISNUMBER(SEARCH(" "&amp;AM18:AM1500&amp;" ",Q166)))&gt;0,AA17,"")))</f>
        <v/>
      </c>
      <c r="AB166" s="967" t="str" cm="1">
        <f t="array" ref="AB166">IF(N166="","",IF(R166&lt;&gt;"","",IF(SUMPRODUCT(--(AN18:AN1500=AB17),--(AM18:AM1500&lt;&gt;""),--ISNUMBER(SEARCH(" "&amp;AM18:AM1500&amp;" ",Q166)))&gt;0,AB17,"")))</f>
        <v/>
      </c>
      <c r="AC166" s="967" t="str" cm="1">
        <f t="array" ref="AC166">IF(N166="","",IF(R166&lt;&gt;"","",IF(SUMPRODUCT(--(AN18:AN1500=AC17),--(AM18:AM1500&lt;&gt;""),--ISNUMBER(SEARCH(" "&amp;AM18:AM1500&amp;" ",Q166)))&gt;0,AC17,"")))</f>
        <v/>
      </c>
      <c r="AD166" s="967" t="str" cm="1">
        <f t="array" ref="AD166">IF(N166="","",IF(R166&lt;&gt;"","",IF(SUMPRODUCT(--(AN18:AN1500=AD17),--(AM18:AM1500&lt;&gt;""),--ISNUMBER(SEARCH(" "&amp;AM18:AM1500&amp;" ",Q166)))&gt;0,AD17,"")))</f>
        <v/>
      </c>
      <c r="AE166" s="967" t="str" cm="1">
        <f t="array" ref="AE166">IF(N166="","",IF(R166&lt;&gt;"","",IF(SUMPRODUCT(--(AN18:AN1500=AE17),--(AM18:AM1500&lt;&gt;""),--ISNUMBER(SEARCH(" "&amp;AM18:AM1500&amp;" ",Q166)))&gt;0,AE17,"")))</f>
        <v/>
      </c>
      <c r="AF166" s="967" t="str" cm="1">
        <f t="array" ref="AF166">IF(N166="","",IF(R166&lt;&gt;"","",IF(SUMPRODUCT(--(AN18:AN1500=AF17),--(AM18:AM1500&lt;&gt;""),--ISNUMBER(SEARCH(" "&amp;AM18:AM1500&amp;" ",Q166)))&gt;0,AF17,"")))</f>
        <v/>
      </c>
      <c r="AG166" s="967" t="str" cm="1">
        <f t="array" ref="AG166">IF(N166="","",IF(R166&lt;&gt;"","",IF(SUMPRODUCT(--(AN18:AN1500=AG17),--(AM18:AM1500&lt;&gt;""),--ISNUMBER(SEARCH(" "&amp;AM18:AM1500&amp;" ",Q166)))&gt;0,AG17,"")))</f>
        <v/>
      </c>
      <c r="AH166" s="967" t="str" cm="1">
        <f t="array" ref="AH166">IF(N166="","",IF(R166&lt;&gt;"","",IF(SUMPRODUCT(--(AN18:AN1500=AH17),--(AM18:AM1500&lt;&gt;""),--ISNUMBER(SEARCH(" "&amp;AM18:AM1500&amp;" ",Q166)))&gt;0,AH17,"")))</f>
        <v/>
      </c>
      <c r="AI166" s="967" t="str" cm="1">
        <f t="array" ref="AI166">IF(N166="","",IF(R166&lt;&gt;"","",IF(SUMPRODUCT(--(AN18:AN1500=AI17),--(AM18:AM1500&lt;&gt;""),--ISNUMBER(SEARCH(" "&amp;AM18:AM1500&amp;" ",Q166)))&gt;0,AI17,"")))</f>
        <v/>
      </c>
      <c r="AJ166" s="967" t="str" cm="1">
        <f t="array" ref="AJ166">IF(N166="","",IF(R166&lt;&gt;"","",IF(SUMPRODUCT(--(AN18:AN1500=AJ17),--(AM18:AM1500&lt;&gt;""),--ISNUMBER(SEARCH(" "&amp;AM18:AM1500&amp;" ",Q166)))&gt;0,AJ17,"")))</f>
        <v/>
      </c>
      <c r="AK166" s="967" t="str" cm="1">
        <f t="array" ref="AK166">IF(N166="","",IF(T166&lt;&gt;"",AK17,IF(S166&lt;&gt;"","",IF(R166&lt;&gt;"","",IF(SUMPRODUCT(--(AN18:AN1500=AK17),--(AM18:AM1500&lt;&gt;""),--ISNUMBER(SEARCH(" "&amp;AM18:AM1500&amp;" ",Q166)))&gt;0,AK17,"")))))</f>
        <v/>
      </c>
      <c r="AM166" s="968" t="s">
        <v>2198</v>
      </c>
      <c r="AN166" s="968" t="s">
        <v>1962</v>
      </c>
      <c r="AP166" s="964"/>
      <c r="AQ166" s="964"/>
      <c r="AR166" s="964"/>
      <c r="AT166" s="964"/>
      <c r="AU166" s="964"/>
      <c r="AV166" s="964"/>
      <c r="BN166" s="49">
        <v>1</v>
      </c>
    </row>
    <row r="167" spans="1:66" ht="35.1" customHeight="1">
      <c r="A167" s="973" t="str">
        <f>IF(B167="","",COUNTIF(B18:B167,"&lt;&gt;"))</f>
        <v/>
      </c>
      <c r="B167" s="965"/>
      <c r="C167" s="974" t="str">
        <f t="shared" si="40"/>
        <v/>
      </c>
      <c r="D167" s="975" t="str">
        <f t="shared" si="28"/>
        <v/>
      </c>
      <c r="E167" s="976" t="str">
        <f t="shared" si="29"/>
        <v/>
      </c>
      <c r="F167" s="977" t="str">
        <f t="shared" si="30"/>
        <v/>
      </c>
      <c r="G167" s="964" t="str">
        <f>IF(H167="","",COUNTIF(H18:H167,"&lt;&gt;"))</f>
        <v/>
      </c>
      <c r="H167" s="965" t="str" cm="1">
        <f t="array" ref="H167">IF(L167="","",IF(LEN(L167)&lt;=MAX(10,G13),L167,IFERROR(LEFT(L167,LOOKUP(2,1/(MID(L167,ROW(1:500),1)=" ")/(ROW(1:500)&lt;=MAX(10,G13)),ROW(1:500))-1),LEFT(L167,MAX(10,G13)))))</f>
        <v/>
      </c>
      <c r="I167" s="964" t="str">
        <f t="shared" si="31"/>
        <v/>
      </c>
      <c r="J167" s="964" t="str">
        <f t="shared" si="32"/>
        <v/>
      </c>
      <c r="K167" s="964" t="str">
        <f>IF(M166&lt;&gt;"",K166,IF(K166&lt;MAX(A18:A317),K166+1,""))</f>
        <v/>
      </c>
      <c r="L167" s="965" t="str">
        <f>IF(K167="","",IF(M166&lt;&gt;"",M166,INDEX(E18:E317,MATCH(K167,A18:A317,0))))</f>
        <v/>
      </c>
      <c r="M167" s="965" t="str">
        <f t="shared" si="33"/>
        <v/>
      </c>
      <c r="N167" s="965" t="str">
        <f t="shared" si="34"/>
        <v/>
      </c>
      <c r="O167" s="964" t="str">
        <f t="shared" si="35"/>
        <v/>
      </c>
      <c r="P167" s="964" t="str">
        <f t="shared" si="36"/>
        <v/>
      </c>
      <c r="Q167" s="965" t="str">
        <f t="shared" si="37"/>
        <v/>
      </c>
      <c r="R167" s="964" t="str">
        <f>IF(N167="","",IF(COUNTIF(AP18:AP300,TRIM(Q167))&gt;0,"EXCLUSION EXACTE",""))</f>
        <v/>
      </c>
      <c r="S167" s="964" t="str" cm="1">
        <f t="array" ref="S167">IF(N167="","",IF(SUMPRODUCT(--(AP18:AP300&lt;&gt;""),--ISNUMBER(SEARCH(" "&amp;AP18:AP300&amp;" ",Q167)))&gt;0,"BLOQUE MOLLUSQUES",""))</f>
        <v/>
      </c>
      <c r="T167" s="964" t="str" cm="1">
        <f t="array" ref="T167">IF(N167="","",IF(SUMPRODUCT(--(AT18:AT300&lt;&gt;""),--ISNUMBER(SEARCH(" "&amp;AT18:AT300&amp;" ",Q167)))&gt;0,"FORCE MOLLUSQUES",""))</f>
        <v/>
      </c>
      <c r="U167" s="965" t="str">
        <f t="shared" si="38"/>
        <v/>
      </c>
      <c r="V167" s="965" t="str">
        <f t="shared" si="41"/>
        <v/>
      </c>
      <c r="W167" s="964" t="str">
        <f t="shared" si="39"/>
        <v/>
      </c>
      <c r="X167" s="964" t="str" cm="1">
        <f t="array" ref="X167">IF(N167="","",IF(R167&lt;&gt;"","",IF(SUMPRODUCT(--(AN18:AN1500=X17),--(AM18:AM1500&lt;&gt;""),--ISNUMBER(SEARCH(" "&amp;AM18:AM1500&amp;" ",Q167)))&gt;0,X17,"")))</f>
        <v/>
      </c>
      <c r="Y167" s="964" t="str" cm="1">
        <f t="array" ref="Y167">IF(N167="","",IF(R167&lt;&gt;"","",IF(SUMPRODUCT(--(AN18:AN1500=Y17),--(AM18:AM1500&lt;&gt;""),--ISNUMBER(SEARCH(" "&amp;AM18:AM1500&amp;" ",Q167)))&gt;0,Y17,"")))</f>
        <v/>
      </c>
      <c r="Z167" s="964" t="str" cm="1">
        <f t="array" ref="Z167">IF(N167="","",IF(R167&lt;&gt;"","",IF(SUMPRODUCT(--(AN18:AN1500=Z17),--(AM18:AM1500&lt;&gt;""),--ISNUMBER(SEARCH(" "&amp;AM18:AM1500&amp;" ",Q167)))&gt;0,Z17,"")))</f>
        <v/>
      </c>
      <c r="AA167" s="964" t="str" cm="1">
        <f t="array" ref="AA167">IF(N167="","",IF(R167&lt;&gt;"","",IF(SUMPRODUCT(--(AN18:AN1500=AA17),--(AM18:AM1500&lt;&gt;""),--ISNUMBER(SEARCH(" "&amp;AM18:AM1500&amp;" ",Q167)))&gt;0,AA17,"")))</f>
        <v/>
      </c>
      <c r="AB167" s="964" t="str" cm="1">
        <f t="array" ref="AB167">IF(N167="","",IF(R167&lt;&gt;"","",IF(SUMPRODUCT(--(AN18:AN1500=AB17),--(AM18:AM1500&lt;&gt;""),--ISNUMBER(SEARCH(" "&amp;AM18:AM1500&amp;" ",Q167)))&gt;0,AB17,"")))</f>
        <v/>
      </c>
      <c r="AC167" s="964" t="str" cm="1">
        <f t="array" ref="AC167">IF(N167="","",IF(R167&lt;&gt;"","",IF(SUMPRODUCT(--(AN18:AN1500=AC17),--(AM18:AM1500&lt;&gt;""),--ISNUMBER(SEARCH(" "&amp;AM18:AM1500&amp;" ",Q167)))&gt;0,AC17,"")))</f>
        <v/>
      </c>
      <c r="AD167" s="964" t="str" cm="1">
        <f t="array" ref="AD167">IF(N167="","",IF(R167&lt;&gt;"","",IF(SUMPRODUCT(--(AN18:AN1500=AD17),--(AM18:AM1500&lt;&gt;""),--ISNUMBER(SEARCH(" "&amp;AM18:AM1500&amp;" ",Q167)))&gt;0,AD17,"")))</f>
        <v/>
      </c>
      <c r="AE167" s="964" t="str" cm="1">
        <f t="array" ref="AE167">IF(N167="","",IF(R167&lt;&gt;"","",IF(SUMPRODUCT(--(AN18:AN1500=AE17),--(AM18:AM1500&lt;&gt;""),--ISNUMBER(SEARCH(" "&amp;AM18:AM1500&amp;" ",Q167)))&gt;0,AE17,"")))</f>
        <v/>
      </c>
      <c r="AF167" s="964" t="str" cm="1">
        <f t="array" ref="AF167">IF(N167="","",IF(R167&lt;&gt;"","",IF(SUMPRODUCT(--(AN18:AN1500=AF17),--(AM18:AM1500&lt;&gt;""),--ISNUMBER(SEARCH(" "&amp;AM18:AM1500&amp;" ",Q167)))&gt;0,AF17,"")))</f>
        <v/>
      </c>
      <c r="AG167" s="964" t="str" cm="1">
        <f t="array" ref="AG167">IF(N167="","",IF(R167&lt;&gt;"","",IF(SUMPRODUCT(--(AN18:AN1500=AG17),--(AM18:AM1500&lt;&gt;""),--ISNUMBER(SEARCH(" "&amp;AM18:AM1500&amp;" ",Q167)))&gt;0,AG17,"")))</f>
        <v/>
      </c>
      <c r="AH167" s="964" t="str" cm="1">
        <f t="array" ref="AH167">IF(N167="","",IF(R167&lt;&gt;"","",IF(SUMPRODUCT(--(AN18:AN1500=AH17),--(AM18:AM1500&lt;&gt;""),--ISNUMBER(SEARCH(" "&amp;AM18:AM1500&amp;" ",Q167)))&gt;0,AH17,"")))</f>
        <v/>
      </c>
      <c r="AI167" s="964" t="str" cm="1">
        <f t="array" ref="AI167">IF(N167="","",IF(R167&lt;&gt;"","",IF(SUMPRODUCT(--(AN18:AN1500=AI17),--(AM18:AM1500&lt;&gt;""),--ISNUMBER(SEARCH(" "&amp;AM18:AM1500&amp;" ",Q167)))&gt;0,AI17,"")))</f>
        <v/>
      </c>
      <c r="AJ167" s="964" t="str" cm="1">
        <f t="array" ref="AJ167">IF(N167="","",IF(R167&lt;&gt;"","",IF(SUMPRODUCT(--(AN18:AN1500=AJ17),--(AM18:AM1500&lt;&gt;""),--ISNUMBER(SEARCH(" "&amp;AM18:AM1500&amp;" ",Q167)))&gt;0,AJ17,"")))</f>
        <v/>
      </c>
      <c r="AK167" s="964" t="str" cm="1">
        <f t="array" ref="AK167">IF(N167="","",IF(T167&lt;&gt;"",AK17,IF(S167&lt;&gt;"","",IF(R167&lt;&gt;"","",IF(SUMPRODUCT(--(AN18:AN1500=AK17),--(AM18:AM1500&lt;&gt;""),--ISNUMBER(SEARCH(" "&amp;AM18:AM1500&amp;" ",Q167)))&gt;0,AK17,"")))))</f>
        <v/>
      </c>
      <c r="AM167" s="964" t="s">
        <v>2199</v>
      </c>
      <c r="AN167" s="964" t="s">
        <v>1962</v>
      </c>
      <c r="AP167" s="964"/>
      <c r="AQ167" s="964"/>
      <c r="AR167" s="964"/>
      <c r="AT167" s="964"/>
      <c r="AU167" s="964"/>
      <c r="AV167" s="964"/>
      <c r="BN167" s="49">
        <v>1</v>
      </c>
    </row>
    <row r="168" spans="1:66" ht="35.1" customHeight="1">
      <c r="A168" s="957" t="str">
        <f>IF(B168="","",COUNTIF(B18:B168,"&lt;&gt;"))</f>
        <v/>
      </c>
      <c r="B168" s="958"/>
      <c r="C168" s="974" t="str">
        <f t="shared" si="40"/>
        <v/>
      </c>
      <c r="D168" s="975" t="str">
        <f t="shared" si="28"/>
        <v/>
      </c>
      <c r="E168" s="961" t="str">
        <f t="shared" si="29"/>
        <v/>
      </c>
      <c r="F168" s="962" t="str">
        <f t="shared" si="30"/>
        <v/>
      </c>
      <c r="G168" s="963" t="str">
        <f>IF(H168="","",COUNTIF(H18:H168,"&lt;&gt;"))</f>
        <v/>
      </c>
      <c r="H168" s="958" t="str" cm="1">
        <f t="array" ref="H168">IF(L168="","",IF(LEN(L168)&lt;=MAX(10,G13),L168,IFERROR(LEFT(L168,LOOKUP(2,1/(MID(L168,ROW(1:500),1)=" ")/(ROW(1:500)&lt;=MAX(10,G13)),ROW(1:500))-1),LEFT(L168,MAX(10,G13)))))</f>
        <v/>
      </c>
      <c r="I168" s="963" t="str">
        <f t="shared" si="31"/>
        <v/>
      </c>
      <c r="J168" s="963" t="str">
        <f t="shared" si="32"/>
        <v/>
      </c>
      <c r="K168" s="964" t="str">
        <f>IF(M167&lt;&gt;"",K167,IF(K167&lt;MAX(A18:A317),K167+1,""))</f>
        <v/>
      </c>
      <c r="L168" s="965" t="str">
        <f>IF(K168="","",IF(M167&lt;&gt;"",M167,INDEX(E18:E317,MATCH(K168,A18:A317,0))))</f>
        <v/>
      </c>
      <c r="M168" s="965" t="str">
        <f t="shared" si="33"/>
        <v/>
      </c>
      <c r="N168" s="966" t="str">
        <f t="shared" si="34"/>
        <v/>
      </c>
      <c r="O168" s="967" t="str">
        <f t="shared" si="35"/>
        <v/>
      </c>
      <c r="P168" s="967" t="str">
        <f t="shared" si="36"/>
        <v/>
      </c>
      <c r="Q168" s="966" t="str">
        <f t="shared" si="37"/>
        <v/>
      </c>
      <c r="R168" s="967" t="str">
        <f>IF(N168="","",IF(COUNTIF(AP18:AP300,TRIM(Q168))&gt;0,"EXCLUSION EXACTE",""))</f>
        <v/>
      </c>
      <c r="S168" s="967" t="str" cm="1">
        <f t="array" ref="S168">IF(N168="","",IF(SUMPRODUCT(--(AP18:AP300&lt;&gt;""),--ISNUMBER(SEARCH(" "&amp;AP18:AP300&amp;" ",Q168)))&gt;0,"BLOQUE MOLLUSQUES",""))</f>
        <v/>
      </c>
      <c r="T168" s="967" t="str" cm="1">
        <f t="array" ref="T168">IF(N168="","",IF(SUMPRODUCT(--(AT18:AT300&lt;&gt;""),--ISNUMBER(SEARCH(" "&amp;AT18:AT300&amp;" ",Q168)))&gt;0,"FORCE MOLLUSQUES",""))</f>
        <v/>
      </c>
      <c r="U168" s="966" t="str">
        <f t="shared" si="38"/>
        <v/>
      </c>
      <c r="V168" s="966" t="str">
        <f t="shared" si="41"/>
        <v/>
      </c>
      <c r="W168" s="967" t="str">
        <f t="shared" si="39"/>
        <v/>
      </c>
      <c r="X168" s="967" t="str" cm="1">
        <f t="array" ref="X168">IF(N168="","",IF(R168&lt;&gt;"","",IF(SUMPRODUCT(--(AN18:AN1500=X17),--(AM18:AM1500&lt;&gt;""),--ISNUMBER(SEARCH(" "&amp;AM18:AM1500&amp;" ",Q168)))&gt;0,X17,"")))</f>
        <v/>
      </c>
      <c r="Y168" s="967" t="str" cm="1">
        <f t="array" ref="Y168">IF(N168="","",IF(R168&lt;&gt;"","",IF(SUMPRODUCT(--(AN18:AN1500=Y17),--(AM18:AM1500&lt;&gt;""),--ISNUMBER(SEARCH(" "&amp;AM18:AM1500&amp;" ",Q168)))&gt;0,Y17,"")))</f>
        <v/>
      </c>
      <c r="Z168" s="967" t="str" cm="1">
        <f t="array" ref="Z168">IF(N168="","",IF(R168&lt;&gt;"","",IF(SUMPRODUCT(--(AN18:AN1500=Z17),--(AM18:AM1500&lt;&gt;""),--ISNUMBER(SEARCH(" "&amp;AM18:AM1500&amp;" ",Q168)))&gt;0,Z17,"")))</f>
        <v/>
      </c>
      <c r="AA168" s="967" t="str" cm="1">
        <f t="array" ref="AA168">IF(N168="","",IF(R168&lt;&gt;"","",IF(SUMPRODUCT(--(AN18:AN1500=AA17),--(AM18:AM1500&lt;&gt;""),--ISNUMBER(SEARCH(" "&amp;AM18:AM1500&amp;" ",Q168)))&gt;0,AA17,"")))</f>
        <v/>
      </c>
      <c r="AB168" s="967" t="str" cm="1">
        <f t="array" ref="AB168">IF(N168="","",IF(R168&lt;&gt;"","",IF(SUMPRODUCT(--(AN18:AN1500=AB17),--(AM18:AM1500&lt;&gt;""),--ISNUMBER(SEARCH(" "&amp;AM18:AM1500&amp;" ",Q168)))&gt;0,AB17,"")))</f>
        <v/>
      </c>
      <c r="AC168" s="967" t="str" cm="1">
        <f t="array" ref="AC168">IF(N168="","",IF(R168&lt;&gt;"","",IF(SUMPRODUCT(--(AN18:AN1500=AC17),--(AM18:AM1500&lt;&gt;""),--ISNUMBER(SEARCH(" "&amp;AM18:AM1500&amp;" ",Q168)))&gt;0,AC17,"")))</f>
        <v/>
      </c>
      <c r="AD168" s="967" t="str" cm="1">
        <f t="array" ref="AD168">IF(N168="","",IF(R168&lt;&gt;"","",IF(SUMPRODUCT(--(AN18:AN1500=AD17),--(AM18:AM1500&lt;&gt;""),--ISNUMBER(SEARCH(" "&amp;AM18:AM1500&amp;" ",Q168)))&gt;0,AD17,"")))</f>
        <v/>
      </c>
      <c r="AE168" s="967" t="str" cm="1">
        <f t="array" ref="AE168">IF(N168="","",IF(R168&lt;&gt;"","",IF(SUMPRODUCT(--(AN18:AN1500=AE17),--(AM18:AM1500&lt;&gt;""),--ISNUMBER(SEARCH(" "&amp;AM18:AM1500&amp;" ",Q168)))&gt;0,AE17,"")))</f>
        <v/>
      </c>
      <c r="AF168" s="967" t="str" cm="1">
        <f t="array" ref="AF168">IF(N168="","",IF(R168&lt;&gt;"","",IF(SUMPRODUCT(--(AN18:AN1500=AF17),--(AM18:AM1500&lt;&gt;""),--ISNUMBER(SEARCH(" "&amp;AM18:AM1500&amp;" ",Q168)))&gt;0,AF17,"")))</f>
        <v/>
      </c>
      <c r="AG168" s="967" t="str" cm="1">
        <f t="array" ref="AG168">IF(N168="","",IF(R168&lt;&gt;"","",IF(SUMPRODUCT(--(AN18:AN1500=AG17),--(AM18:AM1500&lt;&gt;""),--ISNUMBER(SEARCH(" "&amp;AM18:AM1500&amp;" ",Q168)))&gt;0,AG17,"")))</f>
        <v/>
      </c>
      <c r="AH168" s="967" t="str" cm="1">
        <f t="array" ref="AH168">IF(N168="","",IF(R168&lt;&gt;"","",IF(SUMPRODUCT(--(AN18:AN1500=AH17),--(AM18:AM1500&lt;&gt;""),--ISNUMBER(SEARCH(" "&amp;AM18:AM1500&amp;" ",Q168)))&gt;0,AH17,"")))</f>
        <v/>
      </c>
      <c r="AI168" s="967" t="str" cm="1">
        <f t="array" ref="AI168">IF(N168="","",IF(R168&lt;&gt;"","",IF(SUMPRODUCT(--(AN18:AN1500=AI17),--(AM18:AM1500&lt;&gt;""),--ISNUMBER(SEARCH(" "&amp;AM18:AM1500&amp;" ",Q168)))&gt;0,AI17,"")))</f>
        <v/>
      </c>
      <c r="AJ168" s="967" t="str" cm="1">
        <f t="array" ref="AJ168">IF(N168="","",IF(R168&lt;&gt;"","",IF(SUMPRODUCT(--(AN18:AN1500=AJ17),--(AM18:AM1500&lt;&gt;""),--ISNUMBER(SEARCH(" "&amp;AM18:AM1500&amp;" ",Q168)))&gt;0,AJ17,"")))</f>
        <v/>
      </c>
      <c r="AK168" s="967" t="str" cm="1">
        <f t="array" ref="AK168">IF(N168="","",IF(T168&lt;&gt;"",AK17,IF(S168&lt;&gt;"","",IF(R168&lt;&gt;"","",IF(SUMPRODUCT(--(AN18:AN1500=AK17),--(AM18:AM1500&lt;&gt;""),--ISNUMBER(SEARCH(" "&amp;AM18:AM1500&amp;" ",Q168)))&gt;0,AK17,"")))))</f>
        <v/>
      </c>
      <c r="AM168" s="968" t="s">
        <v>2200</v>
      </c>
      <c r="AN168" s="968" t="s">
        <v>1962</v>
      </c>
      <c r="AP168" s="964"/>
      <c r="AQ168" s="964"/>
      <c r="AR168" s="964"/>
      <c r="AT168" s="964"/>
      <c r="AU168" s="964"/>
      <c r="AV168" s="964"/>
      <c r="BN168" s="49">
        <v>1</v>
      </c>
    </row>
    <row r="169" spans="1:66" ht="35.1" customHeight="1">
      <c r="A169" s="973" t="str">
        <f>IF(B169="","",COUNTIF(B18:B169,"&lt;&gt;"))</f>
        <v/>
      </c>
      <c r="B169" s="965"/>
      <c r="C169" s="974" t="str">
        <f t="shared" si="40"/>
        <v/>
      </c>
      <c r="D169" s="975" t="str">
        <f t="shared" si="28"/>
        <v/>
      </c>
      <c r="E169" s="976" t="str">
        <f t="shared" si="29"/>
        <v/>
      </c>
      <c r="F169" s="977" t="str">
        <f t="shared" si="30"/>
        <v/>
      </c>
      <c r="G169" s="964" t="str">
        <f>IF(H169="","",COUNTIF(H18:H169,"&lt;&gt;"))</f>
        <v/>
      </c>
      <c r="H169" s="965" t="str" cm="1">
        <f t="array" ref="H169">IF(L169="","",IF(LEN(L169)&lt;=MAX(10,G13),L169,IFERROR(LEFT(L169,LOOKUP(2,1/(MID(L169,ROW(1:500),1)=" ")/(ROW(1:500)&lt;=MAX(10,G13)),ROW(1:500))-1),LEFT(L169,MAX(10,G13)))))</f>
        <v/>
      </c>
      <c r="I169" s="964" t="str">
        <f t="shared" si="31"/>
        <v/>
      </c>
      <c r="J169" s="964" t="str">
        <f t="shared" si="32"/>
        <v/>
      </c>
      <c r="K169" s="964" t="str">
        <f>IF(M168&lt;&gt;"",K168,IF(K168&lt;MAX(A18:A317),K168+1,""))</f>
        <v/>
      </c>
      <c r="L169" s="965" t="str">
        <f>IF(K169="","",IF(M168&lt;&gt;"",M168,INDEX(E18:E317,MATCH(K169,A18:A317,0))))</f>
        <v/>
      </c>
      <c r="M169" s="965" t="str">
        <f t="shared" si="33"/>
        <v/>
      </c>
      <c r="N169" s="965" t="str">
        <f t="shared" si="34"/>
        <v/>
      </c>
      <c r="O169" s="964" t="str">
        <f t="shared" si="35"/>
        <v/>
      </c>
      <c r="P169" s="964" t="str">
        <f t="shared" si="36"/>
        <v/>
      </c>
      <c r="Q169" s="965" t="str">
        <f t="shared" si="37"/>
        <v/>
      </c>
      <c r="R169" s="964" t="str">
        <f>IF(N169="","",IF(COUNTIF(AP18:AP300,TRIM(Q169))&gt;0,"EXCLUSION EXACTE",""))</f>
        <v/>
      </c>
      <c r="S169" s="964" t="str" cm="1">
        <f t="array" ref="S169">IF(N169="","",IF(SUMPRODUCT(--(AP18:AP300&lt;&gt;""),--ISNUMBER(SEARCH(" "&amp;AP18:AP300&amp;" ",Q169)))&gt;0,"BLOQUE MOLLUSQUES",""))</f>
        <v/>
      </c>
      <c r="T169" s="964" t="str" cm="1">
        <f t="array" ref="T169">IF(N169="","",IF(SUMPRODUCT(--(AT18:AT300&lt;&gt;""),--ISNUMBER(SEARCH(" "&amp;AT18:AT300&amp;" ",Q169)))&gt;0,"FORCE MOLLUSQUES",""))</f>
        <v/>
      </c>
      <c r="U169" s="965" t="str">
        <f t="shared" si="38"/>
        <v/>
      </c>
      <c r="V169" s="965" t="str">
        <f t="shared" si="41"/>
        <v/>
      </c>
      <c r="W169" s="964" t="str">
        <f t="shared" si="39"/>
        <v/>
      </c>
      <c r="X169" s="964" t="str" cm="1">
        <f t="array" ref="X169">IF(N169="","",IF(R169&lt;&gt;"","",IF(SUMPRODUCT(--(AN18:AN1500=X17),--(AM18:AM1500&lt;&gt;""),--ISNUMBER(SEARCH(" "&amp;AM18:AM1500&amp;" ",Q169)))&gt;0,X17,"")))</f>
        <v/>
      </c>
      <c r="Y169" s="964" t="str" cm="1">
        <f t="array" ref="Y169">IF(N169="","",IF(R169&lt;&gt;"","",IF(SUMPRODUCT(--(AN18:AN1500=Y17),--(AM18:AM1500&lt;&gt;""),--ISNUMBER(SEARCH(" "&amp;AM18:AM1500&amp;" ",Q169)))&gt;0,Y17,"")))</f>
        <v/>
      </c>
      <c r="Z169" s="964" t="str" cm="1">
        <f t="array" ref="Z169">IF(N169="","",IF(R169&lt;&gt;"","",IF(SUMPRODUCT(--(AN18:AN1500=Z17),--(AM18:AM1500&lt;&gt;""),--ISNUMBER(SEARCH(" "&amp;AM18:AM1500&amp;" ",Q169)))&gt;0,Z17,"")))</f>
        <v/>
      </c>
      <c r="AA169" s="964" t="str" cm="1">
        <f t="array" ref="AA169">IF(N169="","",IF(R169&lt;&gt;"","",IF(SUMPRODUCT(--(AN18:AN1500=AA17),--(AM18:AM1500&lt;&gt;""),--ISNUMBER(SEARCH(" "&amp;AM18:AM1500&amp;" ",Q169)))&gt;0,AA17,"")))</f>
        <v/>
      </c>
      <c r="AB169" s="964" t="str" cm="1">
        <f t="array" ref="AB169">IF(N169="","",IF(R169&lt;&gt;"","",IF(SUMPRODUCT(--(AN18:AN1500=AB17),--(AM18:AM1500&lt;&gt;""),--ISNUMBER(SEARCH(" "&amp;AM18:AM1500&amp;" ",Q169)))&gt;0,AB17,"")))</f>
        <v/>
      </c>
      <c r="AC169" s="964" t="str" cm="1">
        <f t="array" ref="AC169">IF(N169="","",IF(R169&lt;&gt;"","",IF(SUMPRODUCT(--(AN18:AN1500=AC17),--(AM18:AM1500&lt;&gt;""),--ISNUMBER(SEARCH(" "&amp;AM18:AM1500&amp;" ",Q169)))&gt;0,AC17,"")))</f>
        <v/>
      </c>
      <c r="AD169" s="964" t="str" cm="1">
        <f t="array" ref="AD169">IF(N169="","",IF(R169&lt;&gt;"","",IF(SUMPRODUCT(--(AN18:AN1500=AD17),--(AM18:AM1500&lt;&gt;""),--ISNUMBER(SEARCH(" "&amp;AM18:AM1500&amp;" ",Q169)))&gt;0,AD17,"")))</f>
        <v/>
      </c>
      <c r="AE169" s="964" t="str" cm="1">
        <f t="array" ref="AE169">IF(N169="","",IF(R169&lt;&gt;"","",IF(SUMPRODUCT(--(AN18:AN1500=AE17),--(AM18:AM1500&lt;&gt;""),--ISNUMBER(SEARCH(" "&amp;AM18:AM1500&amp;" ",Q169)))&gt;0,AE17,"")))</f>
        <v/>
      </c>
      <c r="AF169" s="964" t="str" cm="1">
        <f t="array" ref="AF169">IF(N169="","",IF(R169&lt;&gt;"","",IF(SUMPRODUCT(--(AN18:AN1500=AF17),--(AM18:AM1500&lt;&gt;""),--ISNUMBER(SEARCH(" "&amp;AM18:AM1500&amp;" ",Q169)))&gt;0,AF17,"")))</f>
        <v/>
      </c>
      <c r="AG169" s="964" t="str" cm="1">
        <f t="array" ref="AG169">IF(N169="","",IF(R169&lt;&gt;"","",IF(SUMPRODUCT(--(AN18:AN1500=AG17),--(AM18:AM1500&lt;&gt;""),--ISNUMBER(SEARCH(" "&amp;AM18:AM1500&amp;" ",Q169)))&gt;0,AG17,"")))</f>
        <v/>
      </c>
      <c r="AH169" s="964" t="str" cm="1">
        <f t="array" ref="AH169">IF(N169="","",IF(R169&lt;&gt;"","",IF(SUMPRODUCT(--(AN18:AN1500=AH17),--(AM18:AM1500&lt;&gt;""),--ISNUMBER(SEARCH(" "&amp;AM18:AM1500&amp;" ",Q169)))&gt;0,AH17,"")))</f>
        <v/>
      </c>
      <c r="AI169" s="964" t="str" cm="1">
        <f t="array" ref="AI169">IF(N169="","",IF(R169&lt;&gt;"","",IF(SUMPRODUCT(--(AN18:AN1500=AI17),--(AM18:AM1500&lt;&gt;""),--ISNUMBER(SEARCH(" "&amp;AM18:AM1500&amp;" ",Q169)))&gt;0,AI17,"")))</f>
        <v/>
      </c>
      <c r="AJ169" s="964" t="str" cm="1">
        <f t="array" ref="AJ169">IF(N169="","",IF(R169&lt;&gt;"","",IF(SUMPRODUCT(--(AN18:AN1500=AJ17),--(AM18:AM1500&lt;&gt;""),--ISNUMBER(SEARCH(" "&amp;AM18:AM1500&amp;" ",Q169)))&gt;0,AJ17,"")))</f>
        <v/>
      </c>
      <c r="AK169" s="964" t="str" cm="1">
        <f t="array" ref="AK169">IF(N169="","",IF(T169&lt;&gt;"",AK17,IF(S169&lt;&gt;"","",IF(R169&lt;&gt;"","",IF(SUMPRODUCT(--(AN18:AN1500=AK17),--(AM18:AM1500&lt;&gt;""),--ISNUMBER(SEARCH(" "&amp;AM18:AM1500&amp;" ",Q169)))&gt;0,AK17,"")))))</f>
        <v/>
      </c>
      <c r="AM169" s="964" t="s">
        <v>2201</v>
      </c>
      <c r="AN169" s="964" t="s">
        <v>1962</v>
      </c>
      <c r="AP169" s="964"/>
      <c r="AQ169" s="964"/>
      <c r="AR169" s="964"/>
      <c r="AT169" s="964"/>
      <c r="AU169" s="964"/>
      <c r="AV169" s="964"/>
      <c r="BN169" s="49">
        <v>1</v>
      </c>
    </row>
    <row r="170" spans="1:66" ht="35.1" customHeight="1">
      <c r="A170" s="957" t="str">
        <f>IF(B170="","",COUNTIF(B18:B170,"&lt;&gt;"))</f>
        <v/>
      </c>
      <c r="B170" s="958"/>
      <c r="C170" s="974" t="str">
        <f t="shared" si="40"/>
        <v/>
      </c>
      <c r="D170" s="975" t="str">
        <f t="shared" si="28"/>
        <v/>
      </c>
      <c r="E170" s="961" t="str">
        <f t="shared" si="29"/>
        <v/>
      </c>
      <c r="F170" s="962" t="str">
        <f t="shared" si="30"/>
        <v/>
      </c>
      <c r="G170" s="963" t="str">
        <f>IF(H170="","",COUNTIF(H18:H170,"&lt;&gt;"))</f>
        <v/>
      </c>
      <c r="H170" s="958" t="str" cm="1">
        <f t="array" ref="H170">IF(L170="","",IF(LEN(L170)&lt;=MAX(10,G13),L170,IFERROR(LEFT(L170,LOOKUP(2,1/(MID(L170,ROW(1:500),1)=" ")/(ROW(1:500)&lt;=MAX(10,G13)),ROW(1:500))-1),LEFT(L170,MAX(10,G13)))))</f>
        <v/>
      </c>
      <c r="I170" s="963" t="str">
        <f t="shared" si="31"/>
        <v/>
      </c>
      <c r="J170" s="963" t="str">
        <f t="shared" si="32"/>
        <v/>
      </c>
      <c r="K170" s="964" t="str">
        <f>IF(M169&lt;&gt;"",K169,IF(K169&lt;MAX(A18:A317),K169+1,""))</f>
        <v/>
      </c>
      <c r="L170" s="965" t="str">
        <f>IF(K170="","",IF(M169&lt;&gt;"",M169,INDEX(E18:E317,MATCH(K170,A18:A317,0))))</f>
        <v/>
      </c>
      <c r="M170" s="965" t="str">
        <f t="shared" si="33"/>
        <v/>
      </c>
      <c r="N170" s="966" t="str">
        <f t="shared" si="34"/>
        <v/>
      </c>
      <c r="O170" s="967" t="str">
        <f t="shared" si="35"/>
        <v/>
      </c>
      <c r="P170" s="967" t="str">
        <f t="shared" si="36"/>
        <v/>
      </c>
      <c r="Q170" s="966" t="str">
        <f t="shared" si="37"/>
        <v/>
      </c>
      <c r="R170" s="967" t="str">
        <f>IF(N170="","",IF(COUNTIF(AP18:AP300,TRIM(Q170))&gt;0,"EXCLUSION EXACTE",""))</f>
        <v/>
      </c>
      <c r="S170" s="967" t="str" cm="1">
        <f t="array" ref="S170">IF(N170="","",IF(SUMPRODUCT(--(AP18:AP300&lt;&gt;""),--ISNUMBER(SEARCH(" "&amp;AP18:AP300&amp;" ",Q170)))&gt;0,"BLOQUE MOLLUSQUES",""))</f>
        <v/>
      </c>
      <c r="T170" s="967" t="str" cm="1">
        <f t="array" ref="T170">IF(N170="","",IF(SUMPRODUCT(--(AT18:AT300&lt;&gt;""),--ISNUMBER(SEARCH(" "&amp;AT18:AT300&amp;" ",Q170)))&gt;0,"FORCE MOLLUSQUES",""))</f>
        <v/>
      </c>
      <c r="U170" s="966" t="str">
        <f t="shared" si="38"/>
        <v/>
      </c>
      <c r="V170" s="966" t="str">
        <f t="shared" si="41"/>
        <v/>
      </c>
      <c r="W170" s="967" t="str">
        <f t="shared" si="39"/>
        <v/>
      </c>
      <c r="X170" s="967" t="str" cm="1">
        <f t="array" ref="X170">IF(N170="","",IF(R170&lt;&gt;"","",IF(SUMPRODUCT(--(AN18:AN1500=X17),--(AM18:AM1500&lt;&gt;""),--ISNUMBER(SEARCH(" "&amp;AM18:AM1500&amp;" ",Q170)))&gt;0,X17,"")))</f>
        <v/>
      </c>
      <c r="Y170" s="967" t="str" cm="1">
        <f t="array" ref="Y170">IF(N170="","",IF(R170&lt;&gt;"","",IF(SUMPRODUCT(--(AN18:AN1500=Y17),--(AM18:AM1500&lt;&gt;""),--ISNUMBER(SEARCH(" "&amp;AM18:AM1500&amp;" ",Q170)))&gt;0,Y17,"")))</f>
        <v/>
      </c>
      <c r="Z170" s="967" t="str" cm="1">
        <f t="array" ref="Z170">IF(N170="","",IF(R170&lt;&gt;"","",IF(SUMPRODUCT(--(AN18:AN1500=Z17),--(AM18:AM1500&lt;&gt;""),--ISNUMBER(SEARCH(" "&amp;AM18:AM1500&amp;" ",Q170)))&gt;0,Z17,"")))</f>
        <v/>
      </c>
      <c r="AA170" s="967" t="str" cm="1">
        <f t="array" ref="AA170">IF(N170="","",IF(R170&lt;&gt;"","",IF(SUMPRODUCT(--(AN18:AN1500=AA17),--(AM18:AM1500&lt;&gt;""),--ISNUMBER(SEARCH(" "&amp;AM18:AM1500&amp;" ",Q170)))&gt;0,AA17,"")))</f>
        <v/>
      </c>
      <c r="AB170" s="967" t="str" cm="1">
        <f t="array" ref="AB170">IF(N170="","",IF(R170&lt;&gt;"","",IF(SUMPRODUCT(--(AN18:AN1500=AB17),--(AM18:AM1500&lt;&gt;""),--ISNUMBER(SEARCH(" "&amp;AM18:AM1500&amp;" ",Q170)))&gt;0,AB17,"")))</f>
        <v/>
      </c>
      <c r="AC170" s="967" t="str" cm="1">
        <f t="array" ref="AC170">IF(N170="","",IF(R170&lt;&gt;"","",IF(SUMPRODUCT(--(AN18:AN1500=AC17),--(AM18:AM1500&lt;&gt;""),--ISNUMBER(SEARCH(" "&amp;AM18:AM1500&amp;" ",Q170)))&gt;0,AC17,"")))</f>
        <v/>
      </c>
      <c r="AD170" s="967" t="str" cm="1">
        <f t="array" ref="AD170">IF(N170="","",IF(R170&lt;&gt;"","",IF(SUMPRODUCT(--(AN18:AN1500=AD17),--(AM18:AM1500&lt;&gt;""),--ISNUMBER(SEARCH(" "&amp;AM18:AM1500&amp;" ",Q170)))&gt;0,AD17,"")))</f>
        <v/>
      </c>
      <c r="AE170" s="967" t="str" cm="1">
        <f t="array" ref="AE170">IF(N170="","",IF(R170&lt;&gt;"","",IF(SUMPRODUCT(--(AN18:AN1500=AE17),--(AM18:AM1500&lt;&gt;""),--ISNUMBER(SEARCH(" "&amp;AM18:AM1500&amp;" ",Q170)))&gt;0,AE17,"")))</f>
        <v/>
      </c>
      <c r="AF170" s="967" t="str" cm="1">
        <f t="array" ref="AF170">IF(N170="","",IF(R170&lt;&gt;"","",IF(SUMPRODUCT(--(AN18:AN1500=AF17),--(AM18:AM1500&lt;&gt;""),--ISNUMBER(SEARCH(" "&amp;AM18:AM1500&amp;" ",Q170)))&gt;0,AF17,"")))</f>
        <v/>
      </c>
      <c r="AG170" s="967" t="str" cm="1">
        <f t="array" ref="AG170">IF(N170="","",IF(R170&lt;&gt;"","",IF(SUMPRODUCT(--(AN18:AN1500=AG17),--(AM18:AM1500&lt;&gt;""),--ISNUMBER(SEARCH(" "&amp;AM18:AM1500&amp;" ",Q170)))&gt;0,AG17,"")))</f>
        <v/>
      </c>
      <c r="AH170" s="967" t="str" cm="1">
        <f t="array" ref="AH170">IF(N170="","",IF(R170&lt;&gt;"","",IF(SUMPRODUCT(--(AN18:AN1500=AH17),--(AM18:AM1500&lt;&gt;""),--ISNUMBER(SEARCH(" "&amp;AM18:AM1500&amp;" ",Q170)))&gt;0,AH17,"")))</f>
        <v/>
      </c>
      <c r="AI170" s="967" t="str" cm="1">
        <f t="array" ref="AI170">IF(N170="","",IF(R170&lt;&gt;"","",IF(SUMPRODUCT(--(AN18:AN1500=AI17),--(AM18:AM1500&lt;&gt;""),--ISNUMBER(SEARCH(" "&amp;AM18:AM1500&amp;" ",Q170)))&gt;0,AI17,"")))</f>
        <v/>
      </c>
      <c r="AJ170" s="967" t="str" cm="1">
        <f t="array" ref="AJ170">IF(N170="","",IF(R170&lt;&gt;"","",IF(SUMPRODUCT(--(AN18:AN1500=AJ17),--(AM18:AM1500&lt;&gt;""),--ISNUMBER(SEARCH(" "&amp;AM18:AM1500&amp;" ",Q170)))&gt;0,AJ17,"")))</f>
        <v/>
      </c>
      <c r="AK170" s="967" t="str" cm="1">
        <f t="array" ref="AK170">IF(N170="","",IF(T170&lt;&gt;"",AK17,IF(S170&lt;&gt;"","",IF(R170&lt;&gt;"","",IF(SUMPRODUCT(--(AN18:AN1500=AK17),--(AM18:AM1500&lt;&gt;""),--ISNUMBER(SEARCH(" "&amp;AM18:AM1500&amp;" ",Q170)))&gt;0,AK17,"")))))</f>
        <v/>
      </c>
      <c r="AM170" s="968" t="s">
        <v>2202</v>
      </c>
      <c r="AN170" s="968" t="s">
        <v>1962</v>
      </c>
      <c r="AP170" s="964"/>
      <c r="AQ170" s="964"/>
      <c r="AR170" s="964"/>
      <c r="AT170" s="964"/>
      <c r="AU170" s="964"/>
      <c r="AV170" s="964"/>
      <c r="BN170" s="49">
        <v>1</v>
      </c>
    </row>
    <row r="171" spans="1:66" ht="35.1" customHeight="1">
      <c r="A171" s="973" t="str">
        <f>IF(B171="","",COUNTIF(B18:B171,"&lt;&gt;"))</f>
        <v/>
      </c>
      <c r="B171" s="965"/>
      <c r="C171" s="974" t="str">
        <f t="shared" si="40"/>
        <v/>
      </c>
      <c r="D171" s="975" t="str">
        <f t="shared" si="28"/>
        <v/>
      </c>
      <c r="E171" s="976" t="str">
        <f t="shared" si="29"/>
        <v/>
      </c>
      <c r="F171" s="977" t="str">
        <f t="shared" si="30"/>
        <v/>
      </c>
      <c r="G171" s="964" t="str">
        <f>IF(H171="","",COUNTIF(H18:H171,"&lt;&gt;"))</f>
        <v/>
      </c>
      <c r="H171" s="965" t="str" cm="1">
        <f t="array" ref="H171">IF(L171="","",IF(LEN(L171)&lt;=MAX(10,G13),L171,IFERROR(LEFT(L171,LOOKUP(2,1/(MID(L171,ROW(1:500),1)=" ")/(ROW(1:500)&lt;=MAX(10,G13)),ROW(1:500))-1),LEFT(L171,MAX(10,G13)))))</f>
        <v/>
      </c>
      <c r="I171" s="964" t="str">
        <f t="shared" si="31"/>
        <v/>
      </c>
      <c r="J171" s="964" t="str">
        <f t="shared" si="32"/>
        <v/>
      </c>
      <c r="K171" s="964" t="str">
        <f>IF(M170&lt;&gt;"",K170,IF(K170&lt;MAX(A18:A317),K170+1,""))</f>
        <v/>
      </c>
      <c r="L171" s="965" t="str">
        <f>IF(K171="","",IF(M170&lt;&gt;"",M170,INDEX(E18:E317,MATCH(K171,A18:A317,0))))</f>
        <v/>
      </c>
      <c r="M171" s="965" t="str">
        <f t="shared" si="33"/>
        <v/>
      </c>
      <c r="N171" s="965" t="str">
        <f t="shared" si="34"/>
        <v/>
      </c>
      <c r="O171" s="964" t="str">
        <f t="shared" si="35"/>
        <v/>
      </c>
      <c r="P171" s="964" t="str">
        <f t="shared" si="36"/>
        <v/>
      </c>
      <c r="Q171" s="965" t="str">
        <f t="shared" si="37"/>
        <v/>
      </c>
      <c r="R171" s="964" t="str">
        <f>IF(N171="","",IF(COUNTIF(AP18:AP300,TRIM(Q171))&gt;0,"EXCLUSION EXACTE",""))</f>
        <v/>
      </c>
      <c r="S171" s="964" t="str" cm="1">
        <f t="array" ref="S171">IF(N171="","",IF(SUMPRODUCT(--(AP18:AP300&lt;&gt;""),--ISNUMBER(SEARCH(" "&amp;AP18:AP300&amp;" ",Q171)))&gt;0,"BLOQUE MOLLUSQUES",""))</f>
        <v/>
      </c>
      <c r="T171" s="964" t="str" cm="1">
        <f t="array" ref="T171">IF(N171="","",IF(SUMPRODUCT(--(AT18:AT300&lt;&gt;""),--ISNUMBER(SEARCH(" "&amp;AT18:AT300&amp;" ",Q171)))&gt;0,"FORCE MOLLUSQUES",""))</f>
        <v/>
      </c>
      <c r="U171" s="965" t="str">
        <f t="shared" si="38"/>
        <v/>
      </c>
      <c r="V171" s="965" t="str">
        <f t="shared" si="41"/>
        <v/>
      </c>
      <c r="W171" s="964" t="str">
        <f t="shared" si="39"/>
        <v/>
      </c>
      <c r="X171" s="964" t="str" cm="1">
        <f t="array" ref="X171">IF(N171="","",IF(R171&lt;&gt;"","",IF(SUMPRODUCT(--(AN18:AN1500=X17),--(AM18:AM1500&lt;&gt;""),--ISNUMBER(SEARCH(" "&amp;AM18:AM1500&amp;" ",Q171)))&gt;0,X17,"")))</f>
        <v/>
      </c>
      <c r="Y171" s="964" t="str" cm="1">
        <f t="array" ref="Y171">IF(N171="","",IF(R171&lt;&gt;"","",IF(SUMPRODUCT(--(AN18:AN1500=Y17),--(AM18:AM1500&lt;&gt;""),--ISNUMBER(SEARCH(" "&amp;AM18:AM1500&amp;" ",Q171)))&gt;0,Y17,"")))</f>
        <v/>
      </c>
      <c r="Z171" s="964" t="str" cm="1">
        <f t="array" ref="Z171">IF(N171="","",IF(R171&lt;&gt;"","",IF(SUMPRODUCT(--(AN18:AN1500=Z17),--(AM18:AM1500&lt;&gt;""),--ISNUMBER(SEARCH(" "&amp;AM18:AM1500&amp;" ",Q171)))&gt;0,Z17,"")))</f>
        <v/>
      </c>
      <c r="AA171" s="964" t="str" cm="1">
        <f t="array" ref="AA171">IF(N171="","",IF(R171&lt;&gt;"","",IF(SUMPRODUCT(--(AN18:AN1500=AA17),--(AM18:AM1500&lt;&gt;""),--ISNUMBER(SEARCH(" "&amp;AM18:AM1500&amp;" ",Q171)))&gt;0,AA17,"")))</f>
        <v/>
      </c>
      <c r="AB171" s="964" t="str" cm="1">
        <f t="array" ref="AB171">IF(N171="","",IF(R171&lt;&gt;"","",IF(SUMPRODUCT(--(AN18:AN1500=AB17),--(AM18:AM1500&lt;&gt;""),--ISNUMBER(SEARCH(" "&amp;AM18:AM1500&amp;" ",Q171)))&gt;0,AB17,"")))</f>
        <v/>
      </c>
      <c r="AC171" s="964" t="str" cm="1">
        <f t="array" ref="AC171">IF(N171="","",IF(R171&lt;&gt;"","",IF(SUMPRODUCT(--(AN18:AN1500=AC17),--(AM18:AM1500&lt;&gt;""),--ISNUMBER(SEARCH(" "&amp;AM18:AM1500&amp;" ",Q171)))&gt;0,AC17,"")))</f>
        <v/>
      </c>
      <c r="AD171" s="964" t="str" cm="1">
        <f t="array" ref="AD171">IF(N171="","",IF(R171&lt;&gt;"","",IF(SUMPRODUCT(--(AN18:AN1500=AD17),--(AM18:AM1500&lt;&gt;""),--ISNUMBER(SEARCH(" "&amp;AM18:AM1500&amp;" ",Q171)))&gt;0,AD17,"")))</f>
        <v/>
      </c>
      <c r="AE171" s="964" t="str" cm="1">
        <f t="array" ref="AE171">IF(N171="","",IF(R171&lt;&gt;"","",IF(SUMPRODUCT(--(AN18:AN1500=AE17),--(AM18:AM1500&lt;&gt;""),--ISNUMBER(SEARCH(" "&amp;AM18:AM1500&amp;" ",Q171)))&gt;0,AE17,"")))</f>
        <v/>
      </c>
      <c r="AF171" s="964" t="str" cm="1">
        <f t="array" ref="AF171">IF(N171="","",IF(R171&lt;&gt;"","",IF(SUMPRODUCT(--(AN18:AN1500=AF17),--(AM18:AM1500&lt;&gt;""),--ISNUMBER(SEARCH(" "&amp;AM18:AM1500&amp;" ",Q171)))&gt;0,AF17,"")))</f>
        <v/>
      </c>
      <c r="AG171" s="964" t="str" cm="1">
        <f t="array" ref="AG171">IF(N171="","",IF(R171&lt;&gt;"","",IF(SUMPRODUCT(--(AN18:AN1500=AG17),--(AM18:AM1500&lt;&gt;""),--ISNUMBER(SEARCH(" "&amp;AM18:AM1500&amp;" ",Q171)))&gt;0,AG17,"")))</f>
        <v/>
      </c>
      <c r="AH171" s="964" t="str" cm="1">
        <f t="array" ref="AH171">IF(N171="","",IF(R171&lt;&gt;"","",IF(SUMPRODUCT(--(AN18:AN1500=AH17),--(AM18:AM1500&lt;&gt;""),--ISNUMBER(SEARCH(" "&amp;AM18:AM1500&amp;" ",Q171)))&gt;0,AH17,"")))</f>
        <v/>
      </c>
      <c r="AI171" s="964" t="str" cm="1">
        <f t="array" ref="AI171">IF(N171="","",IF(R171&lt;&gt;"","",IF(SUMPRODUCT(--(AN18:AN1500=AI17),--(AM18:AM1500&lt;&gt;""),--ISNUMBER(SEARCH(" "&amp;AM18:AM1500&amp;" ",Q171)))&gt;0,AI17,"")))</f>
        <v/>
      </c>
      <c r="AJ171" s="964" t="str" cm="1">
        <f t="array" ref="AJ171">IF(N171="","",IF(R171&lt;&gt;"","",IF(SUMPRODUCT(--(AN18:AN1500=AJ17),--(AM18:AM1500&lt;&gt;""),--ISNUMBER(SEARCH(" "&amp;AM18:AM1500&amp;" ",Q171)))&gt;0,AJ17,"")))</f>
        <v/>
      </c>
      <c r="AK171" s="964" t="str" cm="1">
        <f t="array" ref="AK171">IF(N171="","",IF(T171&lt;&gt;"",AK17,IF(S171&lt;&gt;"","",IF(R171&lt;&gt;"","",IF(SUMPRODUCT(--(AN18:AN1500=AK17),--(AM18:AM1500&lt;&gt;""),--ISNUMBER(SEARCH(" "&amp;AM18:AM1500&amp;" ",Q171)))&gt;0,AK17,"")))))</f>
        <v/>
      </c>
      <c r="AM171" s="964" t="s">
        <v>2203</v>
      </c>
      <c r="AN171" s="964" t="s">
        <v>1962</v>
      </c>
      <c r="AP171" s="964"/>
      <c r="AQ171" s="964"/>
      <c r="AR171" s="964"/>
      <c r="AT171" s="964"/>
      <c r="AU171" s="964"/>
      <c r="AV171" s="964"/>
      <c r="BN171" s="49">
        <v>1</v>
      </c>
    </row>
    <row r="172" spans="1:66" ht="35.1" customHeight="1">
      <c r="A172" s="957" t="str">
        <f>IF(B172="","",COUNTIF(B18:B172,"&lt;&gt;"))</f>
        <v/>
      </c>
      <c r="B172" s="958"/>
      <c r="C172" s="974" t="str">
        <f t="shared" si="40"/>
        <v/>
      </c>
      <c r="D172" s="975" t="str">
        <f t="shared" si="28"/>
        <v/>
      </c>
      <c r="E172" s="961" t="str">
        <f t="shared" si="29"/>
        <v/>
      </c>
      <c r="F172" s="962" t="str">
        <f t="shared" si="30"/>
        <v/>
      </c>
      <c r="G172" s="963" t="str">
        <f>IF(H172="","",COUNTIF(H18:H172,"&lt;&gt;"))</f>
        <v/>
      </c>
      <c r="H172" s="958" t="str" cm="1">
        <f t="array" ref="H172">IF(L172="","",IF(LEN(L172)&lt;=MAX(10,G13),L172,IFERROR(LEFT(L172,LOOKUP(2,1/(MID(L172,ROW(1:500),1)=" ")/(ROW(1:500)&lt;=MAX(10,G13)),ROW(1:500))-1),LEFT(L172,MAX(10,G13)))))</f>
        <v/>
      </c>
      <c r="I172" s="963" t="str">
        <f t="shared" si="31"/>
        <v/>
      </c>
      <c r="J172" s="963" t="str">
        <f t="shared" si="32"/>
        <v/>
      </c>
      <c r="K172" s="964" t="str">
        <f>IF(M171&lt;&gt;"",K171,IF(K171&lt;MAX(A18:A317),K171+1,""))</f>
        <v/>
      </c>
      <c r="L172" s="965" t="str">
        <f>IF(K172="","",IF(M171&lt;&gt;"",M171,INDEX(E18:E317,MATCH(K172,A18:A317,0))))</f>
        <v/>
      </c>
      <c r="M172" s="965" t="str">
        <f t="shared" si="33"/>
        <v/>
      </c>
      <c r="N172" s="966" t="str">
        <f t="shared" si="34"/>
        <v/>
      </c>
      <c r="O172" s="967" t="str">
        <f t="shared" si="35"/>
        <v/>
      </c>
      <c r="P172" s="967" t="str">
        <f t="shared" si="36"/>
        <v/>
      </c>
      <c r="Q172" s="966" t="str">
        <f t="shared" si="37"/>
        <v/>
      </c>
      <c r="R172" s="967" t="str">
        <f>IF(N172="","",IF(COUNTIF(AP18:AP300,TRIM(Q172))&gt;0,"EXCLUSION EXACTE",""))</f>
        <v/>
      </c>
      <c r="S172" s="967" t="str" cm="1">
        <f t="array" ref="S172">IF(N172="","",IF(SUMPRODUCT(--(AP18:AP300&lt;&gt;""),--ISNUMBER(SEARCH(" "&amp;AP18:AP300&amp;" ",Q172)))&gt;0,"BLOQUE MOLLUSQUES",""))</f>
        <v/>
      </c>
      <c r="T172" s="967" t="str" cm="1">
        <f t="array" ref="T172">IF(N172="","",IF(SUMPRODUCT(--(AT18:AT300&lt;&gt;""),--ISNUMBER(SEARCH(" "&amp;AT18:AT300&amp;" ",Q172)))&gt;0,"FORCE MOLLUSQUES",""))</f>
        <v/>
      </c>
      <c r="U172" s="966" t="str">
        <f t="shared" si="38"/>
        <v/>
      </c>
      <c r="V172" s="966" t="str">
        <f t="shared" si="41"/>
        <v/>
      </c>
      <c r="W172" s="967" t="str">
        <f t="shared" si="39"/>
        <v/>
      </c>
      <c r="X172" s="967" t="str" cm="1">
        <f t="array" ref="X172">IF(N172="","",IF(R172&lt;&gt;"","",IF(SUMPRODUCT(--(AN18:AN1500=X17),--(AM18:AM1500&lt;&gt;""),--ISNUMBER(SEARCH(" "&amp;AM18:AM1500&amp;" ",Q172)))&gt;0,X17,"")))</f>
        <v/>
      </c>
      <c r="Y172" s="967" t="str" cm="1">
        <f t="array" ref="Y172">IF(N172="","",IF(R172&lt;&gt;"","",IF(SUMPRODUCT(--(AN18:AN1500=Y17),--(AM18:AM1500&lt;&gt;""),--ISNUMBER(SEARCH(" "&amp;AM18:AM1500&amp;" ",Q172)))&gt;0,Y17,"")))</f>
        <v/>
      </c>
      <c r="Z172" s="967" t="str" cm="1">
        <f t="array" ref="Z172">IF(N172="","",IF(R172&lt;&gt;"","",IF(SUMPRODUCT(--(AN18:AN1500=Z17),--(AM18:AM1500&lt;&gt;""),--ISNUMBER(SEARCH(" "&amp;AM18:AM1500&amp;" ",Q172)))&gt;0,Z17,"")))</f>
        <v/>
      </c>
      <c r="AA172" s="967" t="str" cm="1">
        <f t="array" ref="AA172">IF(N172="","",IF(R172&lt;&gt;"","",IF(SUMPRODUCT(--(AN18:AN1500=AA17),--(AM18:AM1500&lt;&gt;""),--ISNUMBER(SEARCH(" "&amp;AM18:AM1500&amp;" ",Q172)))&gt;0,AA17,"")))</f>
        <v/>
      </c>
      <c r="AB172" s="967" t="str" cm="1">
        <f t="array" ref="AB172">IF(N172="","",IF(R172&lt;&gt;"","",IF(SUMPRODUCT(--(AN18:AN1500=AB17),--(AM18:AM1500&lt;&gt;""),--ISNUMBER(SEARCH(" "&amp;AM18:AM1500&amp;" ",Q172)))&gt;0,AB17,"")))</f>
        <v/>
      </c>
      <c r="AC172" s="967" t="str" cm="1">
        <f t="array" ref="AC172">IF(N172="","",IF(R172&lt;&gt;"","",IF(SUMPRODUCT(--(AN18:AN1500=AC17),--(AM18:AM1500&lt;&gt;""),--ISNUMBER(SEARCH(" "&amp;AM18:AM1500&amp;" ",Q172)))&gt;0,AC17,"")))</f>
        <v/>
      </c>
      <c r="AD172" s="967" t="str" cm="1">
        <f t="array" ref="AD172">IF(N172="","",IF(R172&lt;&gt;"","",IF(SUMPRODUCT(--(AN18:AN1500=AD17),--(AM18:AM1500&lt;&gt;""),--ISNUMBER(SEARCH(" "&amp;AM18:AM1500&amp;" ",Q172)))&gt;0,AD17,"")))</f>
        <v/>
      </c>
      <c r="AE172" s="967" t="str" cm="1">
        <f t="array" ref="AE172">IF(N172="","",IF(R172&lt;&gt;"","",IF(SUMPRODUCT(--(AN18:AN1500=AE17),--(AM18:AM1500&lt;&gt;""),--ISNUMBER(SEARCH(" "&amp;AM18:AM1500&amp;" ",Q172)))&gt;0,AE17,"")))</f>
        <v/>
      </c>
      <c r="AF172" s="967" t="str" cm="1">
        <f t="array" ref="AF172">IF(N172="","",IF(R172&lt;&gt;"","",IF(SUMPRODUCT(--(AN18:AN1500=AF17),--(AM18:AM1500&lt;&gt;""),--ISNUMBER(SEARCH(" "&amp;AM18:AM1500&amp;" ",Q172)))&gt;0,AF17,"")))</f>
        <v/>
      </c>
      <c r="AG172" s="967" t="str" cm="1">
        <f t="array" ref="AG172">IF(N172="","",IF(R172&lt;&gt;"","",IF(SUMPRODUCT(--(AN18:AN1500=AG17),--(AM18:AM1500&lt;&gt;""),--ISNUMBER(SEARCH(" "&amp;AM18:AM1500&amp;" ",Q172)))&gt;0,AG17,"")))</f>
        <v/>
      </c>
      <c r="AH172" s="967" t="str" cm="1">
        <f t="array" ref="AH172">IF(N172="","",IF(R172&lt;&gt;"","",IF(SUMPRODUCT(--(AN18:AN1500=AH17),--(AM18:AM1500&lt;&gt;""),--ISNUMBER(SEARCH(" "&amp;AM18:AM1500&amp;" ",Q172)))&gt;0,AH17,"")))</f>
        <v/>
      </c>
      <c r="AI172" s="967" t="str" cm="1">
        <f t="array" ref="AI172">IF(N172="","",IF(R172&lt;&gt;"","",IF(SUMPRODUCT(--(AN18:AN1500=AI17),--(AM18:AM1500&lt;&gt;""),--ISNUMBER(SEARCH(" "&amp;AM18:AM1500&amp;" ",Q172)))&gt;0,AI17,"")))</f>
        <v/>
      </c>
      <c r="AJ172" s="967" t="str" cm="1">
        <f t="array" ref="AJ172">IF(N172="","",IF(R172&lt;&gt;"","",IF(SUMPRODUCT(--(AN18:AN1500=AJ17),--(AM18:AM1500&lt;&gt;""),--ISNUMBER(SEARCH(" "&amp;AM18:AM1500&amp;" ",Q172)))&gt;0,AJ17,"")))</f>
        <v/>
      </c>
      <c r="AK172" s="967" t="str" cm="1">
        <f t="array" ref="AK172">IF(N172="","",IF(T172&lt;&gt;"",AK17,IF(S172&lt;&gt;"","",IF(R172&lt;&gt;"","",IF(SUMPRODUCT(--(AN18:AN1500=AK17),--(AM18:AM1500&lt;&gt;""),--ISNUMBER(SEARCH(" "&amp;AM18:AM1500&amp;" ",Q172)))&gt;0,AK17,"")))))</f>
        <v/>
      </c>
      <c r="AM172" s="968" t="s">
        <v>2204</v>
      </c>
      <c r="AN172" s="968" t="s">
        <v>1962</v>
      </c>
      <c r="AP172" s="964"/>
      <c r="AQ172" s="964"/>
      <c r="AR172" s="964"/>
      <c r="AT172" s="964"/>
      <c r="AU172" s="964"/>
      <c r="AV172" s="964"/>
      <c r="BN172" s="49">
        <v>1</v>
      </c>
    </row>
    <row r="173" spans="1:66" ht="35.1" customHeight="1">
      <c r="A173" s="973" t="str">
        <f>IF(B173="","",COUNTIF(B18:B173,"&lt;&gt;"))</f>
        <v/>
      </c>
      <c r="B173" s="965"/>
      <c r="C173" s="974" t="str">
        <f t="shared" si="40"/>
        <v/>
      </c>
      <c r="D173" s="975" t="str">
        <f t="shared" si="28"/>
        <v/>
      </c>
      <c r="E173" s="976" t="str">
        <f t="shared" si="29"/>
        <v/>
      </c>
      <c r="F173" s="977" t="str">
        <f t="shared" si="30"/>
        <v/>
      </c>
      <c r="G173" s="964" t="str">
        <f>IF(H173="","",COUNTIF(H18:H173,"&lt;&gt;"))</f>
        <v/>
      </c>
      <c r="H173" s="965" t="str" cm="1">
        <f t="array" ref="H173">IF(L173="","",IF(LEN(L173)&lt;=MAX(10,G13),L173,IFERROR(LEFT(L173,LOOKUP(2,1/(MID(L173,ROW(1:500),1)=" ")/(ROW(1:500)&lt;=MAX(10,G13)),ROW(1:500))-1),LEFT(L173,MAX(10,G13)))))</f>
        <v/>
      </c>
      <c r="I173" s="964" t="str">
        <f t="shared" si="31"/>
        <v/>
      </c>
      <c r="J173" s="964" t="str">
        <f t="shared" si="32"/>
        <v/>
      </c>
      <c r="K173" s="964" t="str">
        <f>IF(M172&lt;&gt;"",K172,IF(K172&lt;MAX(A18:A317),K172+1,""))</f>
        <v/>
      </c>
      <c r="L173" s="965" t="str">
        <f>IF(K173="","",IF(M172&lt;&gt;"",M172,INDEX(E18:E317,MATCH(K173,A18:A317,0))))</f>
        <v/>
      </c>
      <c r="M173" s="965" t="str">
        <f t="shared" si="33"/>
        <v/>
      </c>
      <c r="N173" s="965" t="str">
        <f t="shared" si="34"/>
        <v/>
      </c>
      <c r="O173" s="964" t="str">
        <f t="shared" si="35"/>
        <v/>
      </c>
      <c r="P173" s="964" t="str">
        <f t="shared" si="36"/>
        <v/>
      </c>
      <c r="Q173" s="965" t="str">
        <f t="shared" si="37"/>
        <v/>
      </c>
      <c r="R173" s="964" t="str">
        <f>IF(N173="","",IF(COUNTIF(AP18:AP300,TRIM(Q173))&gt;0,"EXCLUSION EXACTE",""))</f>
        <v/>
      </c>
      <c r="S173" s="964" t="str" cm="1">
        <f t="array" ref="S173">IF(N173="","",IF(SUMPRODUCT(--(AP18:AP300&lt;&gt;""),--ISNUMBER(SEARCH(" "&amp;AP18:AP300&amp;" ",Q173)))&gt;0,"BLOQUE MOLLUSQUES",""))</f>
        <v/>
      </c>
      <c r="T173" s="964" t="str" cm="1">
        <f t="array" ref="T173">IF(N173="","",IF(SUMPRODUCT(--(AT18:AT300&lt;&gt;""),--ISNUMBER(SEARCH(" "&amp;AT18:AT300&amp;" ",Q173)))&gt;0,"FORCE MOLLUSQUES",""))</f>
        <v/>
      </c>
      <c r="U173" s="965" t="str">
        <f t="shared" si="38"/>
        <v/>
      </c>
      <c r="V173" s="965" t="str">
        <f t="shared" si="41"/>
        <v/>
      </c>
      <c r="W173" s="964" t="str">
        <f t="shared" si="39"/>
        <v/>
      </c>
      <c r="X173" s="964" t="str" cm="1">
        <f t="array" ref="X173">IF(N173="","",IF(R173&lt;&gt;"","",IF(SUMPRODUCT(--(AN18:AN1500=X17),--(AM18:AM1500&lt;&gt;""),--ISNUMBER(SEARCH(" "&amp;AM18:AM1500&amp;" ",Q173)))&gt;0,X17,"")))</f>
        <v/>
      </c>
      <c r="Y173" s="964" t="str" cm="1">
        <f t="array" ref="Y173">IF(N173="","",IF(R173&lt;&gt;"","",IF(SUMPRODUCT(--(AN18:AN1500=Y17),--(AM18:AM1500&lt;&gt;""),--ISNUMBER(SEARCH(" "&amp;AM18:AM1500&amp;" ",Q173)))&gt;0,Y17,"")))</f>
        <v/>
      </c>
      <c r="Z173" s="964" t="str" cm="1">
        <f t="array" ref="Z173">IF(N173="","",IF(R173&lt;&gt;"","",IF(SUMPRODUCT(--(AN18:AN1500=Z17),--(AM18:AM1500&lt;&gt;""),--ISNUMBER(SEARCH(" "&amp;AM18:AM1500&amp;" ",Q173)))&gt;0,Z17,"")))</f>
        <v/>
      </c>
      <c r="AA173" s="964" t="str" cm="1">
        <f t="array" ref="AA173">IF(N173="","",IF(R173&lt;&gt;"","",IF(SUMPRODUCT(--(AN18:AN1500=AA17),--(AM18:AM1500&lt;&gt;""),--ISNUMBER(SEARCH(" "&amp;AM18:AM1500&amp;" ",Q173)))&gt;0,AA17,"")))</f>
        <v/>
      </c>
      <c r="AB173" s="964" t="str" cm="1">
        <f t="array" ref="AB173">IF(N173="","",IF(R173&lt;&gt;"","",IF(SUMPRODUCT(--(AN18:AN1500=AB17),--(AM18:AM1500&lt;&gt;""),--ISNUMBER(SEARCH(" "&amp;AM18:AM1500&amp;" ",Q173)))&gt;0,AB17,"")))</f>
        <v/>
      </c>
      <c r="AC173" s="964" t="str" cm="1">
        <f t="array" ref="AC173">IF(N173="","",IF(R173&lt;&gt;"","",IF(SUMPRODUCT(--(AN18:AN1500=AC17),--(AM18:AM1500&lt;&gt;""),--ISNUMBER(SEARCH(" "&amp;AM18:AM1500&amp;" ",Q173)))&gt;0,AC17,"")))</f>
        <v/>
      </c>
      <c r="AD173" s="964" t="str" cm="1">
        <f t="array" ref="AD173">IF(N173="","",IF(R173&lt;&gt;"","",IF(SUMPRODUCT(--(AN18:AN1500=AD17),--(AM18:AM1500&lt;&gt;""),--ISNUMBER(SEARCH(" "&amp;AM18:AM1500&amp;" ",Q173)))&gt;0,AD17,"")))</f>
        <v/>
      </c>
      <c r="AE173" s="964" t="str" cm="1">
        <f t="array" ref="AE173">IF(N173="","",IF(R173&lt;&gt;"","",IF(SUMPRODUCT(--(AN18:AN1500=AE17),--(AM18:AM1500&lt;&gt;""),--ISNUMBER(SEARCH(" "&amp;AM18:AM1500&amp;" ",Q173)))&gt;0,AE17,"")))</f>
        <v/>
      </c>
      <c r="AF173" s="964" t="str" cm="1">
        <f t="array" ref="AF173">IF(N173="","",IF(R173&lt;&gt;"","",IF(SUMPRODUCT(--(AN18:AN1500=AF17),--(AM18:AM1500&lt;&gt;""),--ISNUMBER(SEARCH(" "&amp;AM18:AM1500&amp;" ",Q173)))&gt;0,AF17,"")))</f>
        <v/>
      </c>
      <c r="AG173" s="964" t="str" cm="1">
        <f t="array" ref="AG173">IF(N173="","",IF(R173&lt;&gt;"","",IF(SUMPRODUCT(--(AN18:AN1500=AG17),--(AM18:AM1500&lt;&gt;""),--ISNUMBER(SEARCH(" "&amp;AM18:AM1500&amp;" ",Q173)))&gt;0,AG17,"")))</f>
        <v/>
      </c>
      <c r="AH173" s="964" t="str" cm="1">
        <f t="array" ref="AH173">IF(N173="","",IF(R173&lt;&gt;"","",IF(SUMPRODUCT(--(AN18:AN1500=AH17),--(AM18:AM1500&lt;&gt;""),--ISNUMBER(SEARCH(" "&amp;AM18:AM1500&amp;" ",Q173)))&gt;0,AH17,"")))</f>
        <v/>
      </c>
      <c r="AI173" s="964" t="str" cm="1">
        <f t="array" ref="AI173">IF(N173="","",IF(R173&lt;&gt;"","",IF(SUMPRODUCT(--(AN18:AN1500=AI17),--(AM18:AM1500&lt;&gt;""),--ISNUMBER(SEARCH(" "&amp;AM18:AM1500&amp;" ",Q173)))&gt;0,AI17,"")))</f>
        <v/>
      </c>
      <c r="AJ173" s="964" t="str" cm="1">
        <f t="array" ref="AJ173">IF(N173="","",IF(R173&lt;&gt;"","",IF(SUMPRODUCT(--(AN18:AN1500=AJ17),--(AM18:AM1500&lt;&gt;""),--ISNUMBER(SEARCH(" "&amp;AM18:AM1500&amp;" ",Q173)))&gt;0,AJ17,"")))</f>
        <v/>
      </c>
      <c r="AK173" s="964" t="str" cm="1">
        <f t="array" ref="AK173">IF(N173="","",IF(T173&lt;&gt;"",AK17,IF(S173&lt;&gt;"","",IF(R173&lt;&gt;"","",IF(SUMPRODUCT(--(AN18:AN1500=AK17),--(AM18:AM1500&lt;&gt;""),--ISNUMBER(SEARCH(" "&amp;AM18:AM1500&amp;" ",Q173)))&gt;0,AK17,"")))))</f>
        <v/>
      </c>
      <c r="AM173" s="964" t="s">
        <v>2205</v>
      </c>
      <c r="AN173" s="964" t="s">
        <v>1962</v>
      </c>
      <c r="AP173" s="964"/>
      <c r="AQ173" s="964"/>
      <c r="AR173" s="964"/>
      <c r="AT173" s="964"/>
      <c r="AU173" s="964"/>
      <c r="AV173" s="964"/>
      <c r="BN173" s="49">
        <v>1</v>
      </c>
    </row>
    <row r="174" spans="1:66" ht="35.1" customHeight="1">
      <c r="A174" s="957" t="str">
        <f>IF(B174="","",COUNTIF(B18:B174,"&lt;&gt;"))</f>
        <v/>
      </c>
      <c r="B174" s="958"/>
      <c r="C174" s="974" t="str">
        <f t="shared" si="40"/>
        <v/>
      </c>
      <c r="D174" s="975" t="str">
        <f t="shared" si="28"/>
        <v/>
      </c>
      <c r="E174" s="961" t="str">
        <f t="shared" si="29"/>
        <v/>
      </c>
      <c r="F174" s="962" t="str">
        <f t="shared" si="30"/>
        <v/>
      </c>
      <c r="G174" s="963" t="str">
        <f>IF(H174="","",COUNTIF(H18:H174,"&lt;&gt;"))</f>
        <v/>
      </c>
      <c r="H174" s="958" t="str" cm="1">
        <f t="array" ref="H174">IF(L174="","",IF(LEN(L174)&lt;=MAX(10,G13),L174,IFERROR(LEFT(L174,LOOKUP(2,1/(MID(L174,ROW(1:500),1)=" ")/(ROW(1:500)&lt;=MAX(10,G13)),ROW(1:500))-1),LEFT(L174,MAX(10,G13)))))</f>
        <v/>
      </c>
      <c r="I174" s="963" t="str">
        <f t="shared" si="31"/>
        <v/>
      </c>
      <c r="J174" s="963" t="str">
        <f t="shared" si="32"/>
        <v/>
      </c>
      <c r="K174" s="964" t="str">
        <f>IF(M173&lt;&gt;"",K173,IF(K173&lt;MAX(A18:A317),K173+1,""))</f>
        <v/>
      </c>
      <c r="L174" s="965" t="str">
        <f>IF(K174="","",IF(M173&lt;&gt;"",M173,INDEX(E18:E317,MATCH(K174,A18:A317,0))))</f>
        <v/>
      </c>
      <c r="M174" s="965" t="str">
        <f t="shared" si="33"/>
        <v/>
      </c>
      <c r="N174" s="966" t="str">
        <f t="shared" si="34"/>
        <v/>
      </c>
      <c r="O174" s="967" t="str">
        <f t="shared" si="35"/>
        <v/>
      </c>
      <c r="P174" s="967" t="str">
        <f t="shared" si="36"/>
        <v/>
      </c>
      <c r="Q174" s="966" t="str">
        <f t="shared" si="37"/>
        <v/>
      </c>
      <c r="R174" s="967" t="str">
        <f>IF(N174="","",IF(COUNTIF(AP18:AP300,TRIM(Q174))&gt;0,"EXCLUSION EXACTE",""))</f>
        <v/>
      </c>
      <c r="S174" s="967" t="str" cm="1">
        <f t="array" ref="S174">IF(N174="","",IF(SUMPRODUCT(--(AP18:AP300&lt;&gt;""),--ISNUMBER(SEARCH(" "&amp;AP18:AP300&amp;" ",Q174)))&gt;0,"BLOQUE MOLLUSQUES",""))</f>
        <v/>
      </c>
      <c r="T174" s="967" t="str" cm="1">
        <f t="array" ref="T174">IF(N174="","",IF(SUMPRODUCT(--(AT18:AT300&lt;&gt;""),--ISNUMBER(SEARCH(" "&amp;AT18:AT300&amp;" ",Q174)))&gt;0,"FORCE MOLLUSQUES",""))</f>
        <v/>
      </c>
      <c r="U174" s="966" t="str">
        <f t="shared" si="38"/>
        <v/>
      </c>
      <c r="V174" s="966" t="str">
        <f t="shared" si="41"/>
        <v/>
      </c>
      <c r="W174" s="967" t="str">
        <f t="shared" si="39"/>
        <v/>
      </c>
      <c r="X174" s="967" t="str" cm="1">
        <f t="array" ref="X174">IF(N174="","",IF(R174&lt;&gt;"","",IF(SUMPRODUCT(--(AN18:AN1500=X17),--(AM18:AM1500&lt;&gt;""),--ISNUMBER(SEARCH(" "&amp;AM18:AM1500&amp;" ",Q174)))&gt;0,X17,"")))</f>
        <v/>
      </c>
      <c r="Y174" s="967" t="str" cm="1">
        <f t="array" ref="Y174">IF(N174="","",IF(R174&lt;&gt;"","",IF(SUMPRODUCT(--(AN18:AN1500=Y17),--(AM18:AM1500&lt;&gt;""),--ISNUMBER(SEARCH(" "&amp;AM18:AM1500&amp;" ",Q174)))&gt;0,Y17,"")))</f>
        <v/>
      </c>
      <c r="Z174" s="967" t="str" cm="1">
        <f t="array" ref="Z174">IF(N174="","",IF(R174&lt;&gt;"","",IF(SUMPRODUCT(--(AN18:AN1500=Z17),--(AM18:AM1500&lt;&gt;""),--ISNUMBER(SEARCH(" "&amp;AM18:AM1500&amp;" ",Q174)))&gt;0,Z17,"")))</f>
        <v/>
      </c>
      <c r="AA174" s="967" t="str" cm="1">
        <f t="array" ref="AA174">IF(N174="","",IF(R174&lt;&gt;"","",IF(SUMPRODUCT(--(AN18:AN1500=AA17),--(AM18:AM1500&lt;&gt;""),--ISNUMBER(SEARCH(" "&amp;AM18:AM1500&amp;" ",Q174)))&gt;0,AA17,"")))</f>
        <v/>
      </c>
      <c r="AB174" s="967" t="str" cm="1">
        <f t="array" ref="AB174">IF(N174="","",IF(R174&lt;&gt;"","",IF(SUMPRODUCT(--(AN18:AN1500=AB17),--(AM18:AM1500&lt;&gt;""),--ISNUMBER(SEARCH(" "&amp;AM18:AM1500&amp;" ",Q174)))&gt;0,AB17,"")))</f>
        <v/>
      </c>
      <c r="AC174" s="967" t="str" cm="1">
        <f t="array" ref="AC174">IF(N174="","",IF(R174&lt;&gt;"","",IF(SUMPRODUCT(--(AN18:AN1500=AC17),--(AM18:AM1500&lt;&gt;""),--ISNUMBER(SEARCH(" "&amp;AM18:AM1500&amp;" ",Q174)))&gt;0,AC17,"")))</f>
        <v/>
      </c>
      <c r="AD174" s="967" t="str" cm="1">
        <f t="array" ref="AD174">IF(N174="","",IF(R174&lt;&gt;"","",IF(SUMPRODUCT(--(AN18:AN1500=AD17),--(AM18:AM1500&lt;&gt;""),--ISNUMBER(SEARCH(" "&amp;AM18:AM1500&amp;" ",Q174)))&gt;0,AD17,"")))</f>
        <v/>
      </c>
      <c r="AE174" s="967" t="str" cm="1">
        <f t="array" ref="AE174">IF(N174="","",IF(R174&lt;&gt;"","",IF(SUMPRODUCT(--(AN18:AN1500=AE17),--(AM18:AM1500&lt;&gt;""),--ISNUMBER(SEARCH(" "&amp;AM18:AM1500&amp;" ",Q174)))&gt;0,AE17,"")))</f>
        <v/>
      </c>
      <c r="AF174" s="967" t="str" cm="1">
        <f t="array" ref="AF174">IF(N174="","",IF(R174&lt;&gt;"","",IF(SUMPRODUCT(--(AN18:AN1500=AF17),--(AM18:AM1500&lt;&gt;""),--ISNUMBER(SEARCH(" "&amp;AM18:AM1500&amp;" ",Q174)))&gt;0,AF17,"")))</f>
        <v/>
      </c>
      <c r="AG174" s="967" t="str" cm="1">
        <f t="array" ref="AG174">IF(N174="","",IF(R174&lt;&gt;"","",IF(SUMPRODUCT(--(AN18:AN1500=AG17),--(AM18:AM1500&lt;&gt;""),--ISNUMBER(SEARCH(" "&amp;AM18:AM1500&amp;" ",Q174)))&gt;0,AG17,"")))</f>
        <v/>
      </c>
      <c r="AH174" s="967" t="str" cm="1">
        <f t="array" ref="AH174">IF(N174="","",IF(R174&lt;&gt;"","",IF(SUMPRODUCT(--(AN18:AN1500=AH17),--(AM18:AM1500&lt;&gt;""),--ISNUMBER(SEARCH(" "&amp;AM18:AM1500&amp;" ",Q174)))&gt;0,AH17,"")))</f>
        <v/>
      </c>
      <c r="AI174" s="967" t="str" cm="1">
        <f t="array" ref="AI174">IF(N174="","",IF(R174&lt;&gt;"","",IF(SUMPRODUCT(--(AN18:AN1500=AI17),--(AM18:AM1500&lt;&gt;""),--ISNUMBER(SEARCH(" "&amp;AM18:AM1500&amp;" ",Q174)))&gt;0,AI17,"")))</f>
        <v/>
      </c>
      <c r="AJ174" s="967" t="str" cm="1">
        <f t="array" ref="AJ174">IF(N174="","",IF(R174&lt;&gt;"","",IF(SUMPRODUCT(--(AN18:AN1500=AJ17),--(AM18:AM1500&lt;&gt;""),--ISNUMBER(SEARCH(" "&amp;AM18:AM1500&amp;" ",Q174)))&gt;0,AJ17,"")))</f>
        <v/>
      </c>
      <c r="AK174" s="967" t="str" cm="1">
        <f t="array" ref="AK174">IF(N174="","",IF(T174&lt;&gt;"",AK17,IF(S174&lt;&gt;"","",IF(R174&lt;&gt;"","",IF(SUMPRODUCT(--(AN18:AN1500=AK17),--(AM18:AM1500&lt;&gt;""),--ISNUMBER(SEARCH(" "&amp;AM18:AM1500&amp;" ",Q174)))&gt;0,AK17,"")))))</f>
        <v/>
      </c>
      <c r="AM174" s="968" t="s">
        <v>102</v>
      </c>
      <c r="AN174" s="968" t="s">
        <v>1962</v>
      </c>
      <c r="AP174" s="964"/>
      <c r="AQ174" s="964"/>
      <c r="AR174" s="964"/>
      <c r="AT174" s="964"/>
      <c r="AU174" s="964"/>
      <c r="AV174" s="964"/>
      <c r="BN174" s="49">
        <v>1</v>
      </c>
    </row>
    <row r="175" spans="1:66" ht="35.1" customHeight="1">
      <c r="A175" s="973" t="str">
        <f>IF(B175="","",COUNTIF(B18:B175,"&lt;&gt;"))</f>
        <v/>
      </c>
      <c r="B175" s="965"/>
      <c r="C175" s="974" t="str">
        <f t="shared" si="40"/>
        <v/>
      </c>
      <c r="D175" s="975" t="str">
        <f t="shared" si="28"/>
        <v/>
      </c>
      <c r="E175" s="976" t="str">
        <f t="shared" si="29"/>
        <v/>
      </c>
      <c r="F175" s="977" t="str">
        <f t="shared" si="30"/>
        <v/>
      </c>
      <c r="G175" s="964" t="str">
        <f>IF(H175="","",COUNTIF(H18:H175,"&lt;&gt;"))</f>
        <v/>
      </c>
      <c r="H175" s="965" t="str" cm="1">
        <f t="array" ref="H175">IF(L175="","",IF(LEN(L175)&lt;=MAX(10,G13),L175,IFERROR(LEFT(L175,LOOKUP(2,1/(MID(L175,ROW(1:500),1)=" ")/(ROW(1:500)&lt;=MAX(10,G13)),ROW(1:500))-1),LEFT(L175,MAX(10,G13)))))</f>
        <v/>
      </c>
      <c r="I175" s="964" t="str">
        <f t="shared" si="31"/>
        <v/>
      </c>
      <c r="J175" s="964" t="str">
        <f t="shared" si="32"/>
        <v/>
      </c>
      <c r="K175" s="964" t="str">
        <f>IF(M174&lt;&gt;"",K174,IF(K174&lt;MAX(A18:A317),K174+1,""))</f>
        <v/>
      </c>
      <c r="L175" s="965" t="str">
        <f>IF(K175="","",IF(M174&lt;&gt;"",M174,INDEX(E18:E317,MATCH(K175,A18:A317,0))))</f>
        <v/>
      </c>
      <c r="M175" s="965" t="str">
        <f t="shared" si="33"/>
        <v/>
      </c>
      <c r="N175" s="965" t="str">
        <f t="shared" si="34"/>
        <v/>
      </c>
      <c r="O175" s="964" t="str">
        <f t="shared" si="35"/>
        <v/>
      </c>
      <c r="P175" s="964" t="str">
        <f t="shared" si="36"/>
        <v/>
      </c>
      <c r="Q175" s="965" t="str">
        <f t="shared" si="37"/>
        <v/>
      </c>
      <c r="R175" s="964" t="str">
        <f>IF(N175="","",IF(COUNTIF(AP18:AP300,TRIM(Q175))&gt;0,"EXCLUSION EXACTE",""))</f>
        <v/>
      </c>
      <c r="S175" s="964" t="str" cm="1">
        <f t="array" ref="S175">IF(N175="","",IF(SUMPRODUCT(--(AP18:AP300&lt;&gt;""),--ISNUMBER(SEARCH(" "&amp;AP18:AP300&amp;" ",Q175)))&gt;0,"BLOQUE MOLLUSQUES",""))</f>
        <v/>
      </c>
      <c r="T175" s="964" t="str" cm="1">
        <f t="array" ref="T175">IF(N175="","",IF(SUMPRODUCT(--(AT18:AT300&lt;&gt;""),--ISNUMBER(SEARCH(" "&amp;AT18:AT300&amp;" ",Q175)))&gt;0,"FORCE MOLLUSQUES",""))</f>
        <v/>
      </c>
      <c r="U175" s="965" t="str">
        <f t="shared" si="38"/>
        <v/>
      </c>
      <c r="V175" s="965" t="str">
        <f t="shared" si="41"/>
        <v/>
      </c>
      <c r="W175" s="964" t="str">
        <f t="shared" si="39"/>
        <v/>
      </c>
      <c r="X175" s="964" t="str" cm="1">
        <f t="array" ref="X175">IF(N175="","",IF(R175&lt;&gt;"","",IF(SUMPRODUCT(--(AN18:AN1500=X17),--(AM18:AM1500&lt;&gt;""),--ISNUMBER(SEARCH(" "&amp;AM18:AM1500&amp;" ",Q175)))&gt;0,X17,"")))</f>
        <v/>
      </c>
      <c r="Y175" s="964" t="str" cm="1">
        <f t="array" ref="Y175">IF(N175="","",IF(R175&lt;&gt;"","",IF(SUMPRODUCT(--(AN18:AN1500=Y17),--(AM18:AM1500&lt;&gt;""),--ISNUMBER(SEARCH(" "&amp;AM18:AM1500&amp;" ",Q175)))&gt;0,Y17,"")))</f>
        <v/>
      </c>
      <c r="Z175" s="964" t="str" cm="1">
        <f t="array" ref="Z175">IF(N175="","",IF(R175&lt;&gt;"","",IF(SUMPRODUCT(--(AN18:AN1500=Z17),--(AM18:AM1500&lt;&gt;""),--ISNUMBER(SEARCH(" "&amp;AM18:AM1500&amp;" ",Q175)))&gt;0,Z17,"")))</f>
        <v/>
      </c>
      <c r="AA175" s="964" t="str" cm="1">
        <f t="array" ref="AA175">IF(N175="","",IF(R175&lt;&gt;"","",IF(SUMPRODUCT(--(AN18:AN1500=AA17),--(AM18:AM1500&lt;&gt;""),--ISNUMBER(SEARCH(" "&amp;AM18:AM1500&amp;" ",Q175)))&gt;0,AA17,"")))</f>
        <v/>
      </c>
      <c r="AB175" s="964" t="str" cm="1">
        <f t="array" ref="AB175">IF(N175="","",IF(R175&lt;&gt;"","",IF(SUMPRODUCT(--(AN18:AN1500=AB17),--(AM18:AM1500&lt;&gt;""),--ISNUMBER(SEARCH(" "&amp;AM18:AM1500&amp;" ",Q175)))&gt;0,AB17,"")))</f>
        <v/>
      </c>
      <c r="AC175" s="964" t="str" cm="1">
        <f t="array" ref="AC175">IF(N175="","",IF(R175&lt;&gt;"","",IF(SUMPRODUCT(--(AN18:AN1500=AC17),--(AM18:AM1500&lt;&gt;""),--ISNUMBER(SEARCH(" "&amp;AM18:AM1500&amp;" ",Q175)))&gt;0,AC17,"")))</f>
        <v/>
      </c>
      <c r="AD175" s="964" t="str" cm="1">
        <f t="array" ref="AD175">IF(N175="","",IF(R175&lt;&gt;"","",IF(SUMPRODUCT(--(AN18:AN1500=AD17),--(AM18:AM1500&lt;&gt;""),--ISNUMBER(SEARCH(" "&amp;AM18:AM1500&amp;" ",Q175)))&gt;0,AD17,"")))</f>
        <v/>
      </c>
      <c r="AE175" s="964" t="str" cm="1">
        <f t="array" ref="AE175">IF(N175="","",IF(R175&lt;&gt;"","",IF(SUMPRODUCT(--(AN18:AN1500=AE17),--(AM18:AM1500&lt;&gt;""),--ISNUMBER(SEARCH(" "&amp;AM18:AM1500&amp;" ",Q175)))&gt;0,AE17,"")))</f>
        <v/>
      </c>
      <c r="AF175" s="964" t="str" cm="1">
        <f t="array" ref="AF175">IF(N175="","",IF(R175&lt;&gt;"","",IF(SUMPRODUCT(--(AN18:AN1500=AF17),--(AM18:AM1500&lt;&gt;""),--ISNUMBER(SEARCH(" "&amp;AM18:AM1500&amp;" ",Q175)))&gt;0,AF17,"")))</f>
        <v/>
      </c>
      <c r="AG175" s="964" t="str" cm="1">
        <f t="array" ref="AG175">IF(N175="","",IF(R175&lt;&gt;"","",IF(SUMPRODUCT(--(AN18:AN1500=AG17),--(AM18:AM1500&lt;&gt;""),--ISNUMBER(SEARCH(" "&amp;AM18:AM1500&amp;" ",Q175)))&gt;0,AG17,"")))</f>
        <v/>
      </c>
      <c r="AH175" s="964" t="str" cm="1">
        <f t="array" ref="AH175">IF(N175="","",IF(R175&lt;&gt;"","",IF(SUMPRODUCT(--(AN18:AN1500=AH17),--(AM18:AM1500&lt;&gt;""),--ISNUMBER(SEARCH(" "&amp;AM18:AM1500&amp;" ",Q175)))&gt;0,AH17,"")))</f>
        <v/>
      </c>
      <c r="AI175" s="964" t="str" cm="1">
        <f t="array" ref="AI175">IF(N175="","",IF(R175&lt;&gt;"","",IF(SUMPRODUCT(--(AN18:AN1500=AI17),--(AM18:AM1500&lt;&gt;""),--ISNUMBER(SEARCH(" "&amp;AM18:AM1500&amp;" ",Q175)))&gt;0,AI17,"")))</f>
        <v/>
      </c>
      <c r="AJ175" s="964" t="str" cm="1">
        <f t="array" ref="AJ175">IF(N175="","",IF(R175&lt;&gt;"","",IF(SUMPRODUCT(--(AN18:AN1500=AJ17),--(AM18:AM1500&lt;&gt;""),--ISNUMBER(SEARCH(" "&amp;AM18:AM1500&amp;" ",Q175)))&gt;0,AJ17,"")))</f>
        <v/>
      </c>
      <c r="AK175" s="964" t="str" cm="1">
        <f t="array" ref="AK175">IF(N175="","",IF(T175&lt;&gt;"",AK17,IF(S175&lt;&gt;"","",IF(R175&lt;&gt;"","",IF(SUMPRODUCT(--(AN18:AN1500=AK17),--(AM18:AM1500&lt;&gt;""),--ISNUMBER(SEARCH(" "&amp;AM18:AM1500&amp;" ",Q175)))&gt;0,AK17,"")))))</f>
        <v/>
      </c>
      <c r="AM175" s="964" t="s">
        <v>280</v>
      </c>
      <c r="AN175" s="964" t="s">
        <v>1962</v>
      </c>
      <c r="AP175" s="964"/>
      <c r="AQ175" s="964"/>
      <c r="AR175" s="964"/>
      <c r="AT175" s="964"/>
      <c r="AU175" s="964"/>
      <c r="AV175" s="964"/>
      <c r="BN175" s="49">
        <v>1</v>
      </c>
    </row>
    <row r="176" spans="1:66" ht="35.1" customHeight="1">
      <c r="A176" s="957" t="str">
        <f>IF(B176="","",COUNTIF(B18:B176,"&lt;&gt;"))</f>
        <v/>
      </c>
      <c r="B176" s="958"/>
      <c r="C176" s="974" t="str">
        <f t="shared" si="40"/>
        <v/>
      </c>
      <c r="D176" s="975" t="str">
        <f t="shared" si="28"/>
        <v/>
      </c>
      <c r="E176" s="961" t="str">
        <f t="shared" si="29"/>
        <v/>
      </c>
      <c r="F176" s="962" t="str">
        <f t="shared" si="30"/>
        <v/>
      </c>
      <c r="G176" s="963" t="str">
        <f>IF(H176="","",COUNTIF(H18:H176,"&lt;&gt;"))</f>
        <v/>
      </c>
      <c r="H176" s="958" t="str" cm="1">
        <f t="array" ref="H176">IF(L176="","",IF(LEN(L176)&lt;=MAX(10,G13),L176,IFERROR(LEFT(L176,LOOKUP(2,1/(MID(L176,ROW(1:500),1)=" ")/(ROW(1:500)&lt;=MAX(10,G13)),ROW(1:500))-1),LEFT(L176,MAX(10,G13)))))</f>
        <v/>
      </c>
      <c r="I176" s="963" t="str">
        <f t="shared" si="31"/>
        <v/>
      </c>
      <c r="J176" s="963" t="str">
        <f t="shared" si="32"/>
        <v/>
      </c>
      <c r="K176" s="964" t="str">
        <f>IF(M175&lt;&gt;"",K175,IF(K175&lt;MAX(A18:A317),K175+1,""))</f>
        <v/>
      </c>
      <c r="L176" s="965" t="str">
        <f>IF(K176="","",IF(M175&lt;&gt;"",M175,INDEX(E18:E317,MATCH(K176,A18:A317,0))))</f>
        <v/>
      </c>
      <c r="M176" s="965" t="str">
        <f t="shared" si="33"/>
        <v/>
      </c>
      <c r="N176" s="966" t="str">
        <f t="shared" si="34"/>
        <v/>
      </c>
      <c r="O176" s="967" t="str">
        <f t="shared" si="35"/>
        <v/>
      </c>
      <c r="P176" s="967" t="str">
        <f t="shared" si="36"/>
        <v/>
      </c>
      <c r="Q176" s="966" t="str">
        <f t="shared" si="37"/>
        <v/>
      </c>
      <c r="R176" s="967" t="str">
        <f>IF(N176="","",IF(COUNTIF(AP18:AP300,TRIM(Q176))&gt;0,"EXCLUSION EXACTE",""))</f>
        <v/>
      </c>
      <c r="S176" s="967" t="str" cm="1">
        <f t="array" ref="S176">IF(N176="","",IF(SUMPRODUCT(--(AP18:AP300&lt;&gt;""),--ISNUMBER(SEARCH(" "&amp;AP18:AP300&amp;" ",Q176)))&gt;0,"BLOQUE MOLLUSQUES",""))</f>
        <v/>
      </c>
      <c r="T176" s="967" t="str" cm="1">
        <f t="array" ref="T176">IF(N176="","",IF(SUMPRODUCT(--(AT18:AT300&lt;&gt;""),--ISNUMBER(SEARCH(" "&amp;AT18:AT300&amp;" ",Q176)))&gt;0,"FORCE MOLLUSQUES",""))</f>
        <v/>
      </c>
      <c r="U176" s="966" t="str">
        <f t="shared" si="38"/>
        <v/>
      </c>
      <c r="V176" s="966" t="str">
        <f t="shared" si="41"/>
        <v/>
      </c>
      <c r="W176" s="967" t="str">
        <f t="shared" si="39"/>
        <v/>
      </c>
      <c r="X176" s="967" t="str" cm="1">
        <f t="array" ref="X176">IF(N176="","",IF(R176&lt;&gt;"","",IF(SUMPRODUCT(--(AN18:AN1500=X17),--(AM18:AM1500&lt;&gt;""),--ISNUMBER(SEARCH(" "&amp;AM18:AM1500&amp;" ",Q176)))&gt;0,X17,"")))</f>
        <v/>
      </c>
      <c r="Y176" s="967" t="str" cm="1">
        <f t="array" ref="Y176">IF(N176="","",IF(R176&lt;&gt;"","",IF(SUMPRODUCT(--(AN18:AN1500=Y17),--(AM18:AM1500&lt;&gt;""),--ISNUMBER(SEARCH(" "&amp;AM18:AM1500&amp;" ",Q176)))&gt;0,Y17,"")))</f>
        <v/>
      </c>
      <c r="Z176" s="967" t="str" cm="1">
        <f t="array" ref="Z176">IF(N176="","",IF(R176&lt;&gt;"","",IF(SUMPRODUCT(--(AN18:AN1500=Z17),--(AM18:AM1500&lt;&gt;""),--ISNUMBER(SEARCH(" "&amp;AM18:AM1500&amp;" ",Q176)))&gt;0,Z17,"")))</f>
        <v/>
      </c>
      <c r="AA176" s="967" t="str" cm="1">
        <f t="array" ref="AA176">IF(N176="","",IF(R176&lt;&gt;"","",IF(SUMPRODUCT(--(AN18:AN1500=AA17),--(AM18:AM1500&lt;&gt;""),--ISNUMBER(SEARCH(" "&amp;AM18:AM1500&amp;" ",Q176)))&gt;0,AA17,"")))</f>
        <v/>
      </c>
      <c r="AB176" s="967" t="str" cm="1">
        <f t="array" ref="AB176">IF(N176="","",IF(R176&lt;&gt;"","",IF(SUMPRODUCT(--(AN18:AN1500=AB17),--(AM18:AM1500&lt;&gt;""),--ISNUMBER(SEARCH(" "&amp;AM18:AM1500&amp;" ",Q176)))&gt;0,AB17,"")))</f>
        <v/>
      </c>
      <c r="AC176" s="967" t="str" cm="1">
        <f t="array" ref="AC176">IF(N176="","",IF(R176&lt;&gt;"","",IF(SUMPRODUCT(--(AN18:AN1500=AC17),--(AM18:AM1500&lt;&gt;""),--ISNUMBER(SEARCH(" "&amp;AM18:AM1500&amp;" ",Q176)))&gt;0,AC17,"")))</f>
        <v/>
      </c>
      <c r="AD176" s="967" t="str" cm="1">
        <f t="array" ref="AD176">IF(N176="","",IF(R176&lt;&gt;"","",IF(SUMPRODUCT(--(AN18:AN1500=AD17),--(AM18:AM1500&lt;&gt;""),--ISNUMBER(SEARCH(" "&amp;AM18:AM1500&amp;" ",Q176)))&gt;0,AD17,"")))</f>
        <v/>
      </c>
      <c r="AE176" s="967" t="str" cm="1">
        <f t="array" ref="AE176">IF(N176="","",IF(R176&lt;&gt;"","",IF(SUMPRODUCT(--(AN18:AN1500=AE17),--(AM18:AM1500&lt;&gt;""),--ISNUMBER(SEARCH(" "&amp;AM18:AM1500&amp;" ",Q176)))&gt;0,AE17,"")))</f>
        <v/>
      </c>
      <c r="AF176" s="967" t="str" cm="1">
        <f t="array" ref="AF176">IF(N176="","",IF(R176&lt;&gt;"","",IF(SUMPRODUCT(--(AN18:AN1500=AF17),--(AM18:AM1500&lt;&gt;""),--ISNUMBER(SEARCH(" "&amp;AM18:AM1500&amp;" ",Q176)))&gt;0,AF17,"")))</f>
        <v/>
      </c>
      <c r="AG176" s="967" t="str" cm="1">
        <f t="array" ref="AG176">IF(N176="","",IF(R176&lt;&gt;"","",IF(SUMPRODUCT(--(AN18:AN1500=AG17),--(AM18:AM1500&lt;&gt;""),--ISNUMBER(SEARCH(" "&amp;AM18:AM1500&amp;" ",Q176)))&gt;0,AG17,"")))</f>
        <v/>
      </c>
      <c r="AH176" s="967" t="str" cm="1">
        <f t="array" ref="AH176">IF(N176="","",IF(R176&lt;&gt;"","",IF(SUMPRODUCT(--(AN18:AN1500=AH17),--(AM18:AM1500&lt;&gt;""),--ISNUMBER(SEARCH(" "&amp;AM18:AM1500&amp;" ",Q176)))&gt;0,AH17,"")))</f>
        <v/>
      </c>
      <c r="AI176" s="967" t="str" cm="1">
        <f t="array" ref="AI176">IF(N176="","",IF(R176&lt;&gt;"","",IF(SUMPRODUCT(--(AN18:AN1500=AI17),--(AM18:AM1500&lt;&gt;""),--ISNUMBER(SEARCH(" "&amp;AM18:AM1500&amp;" ",Q176)))&gt;0,AI17,"")))</f>
        <v/>
      </c>
      <c r="AJ176" s="967" t="str" cm="1">
        <f t="array" ref="AJ176">IF(N176="","",IF(R176&lt;&gt;"","",IF(SUMPRODUCT(--(AN18:AN1500=AJ17),--(AM18:AM1500&lt;&gt;""),--ISNUMBER(SEARCH(" "&amp;AM18:AM1500&amp;" ",Q176)))&gt;0,AJ17,"")))</f>
        <v/>
      </c>
      <c r="AK176" s="967" t="str" cm="1">
        <f t="array" ref="AK176">IF(N176="","",IF(T176&lt;&gt;"",AK17,IF(S176&lt;&gt;"","",IF(R176&lt;&gt;"","",IF(SUMPRODUCT(--(AN18:AN1500=AK17),--(AM18:AM1500&lt;&gt;""),--ISNUMBER(SEARCH(" "&amp;AM18:AM1500&amp;" ",Q176)))&gt;0,AK17,"")))))</f>
        <v/>
      </c>
      <c r="AM176" s="968" t="s">
        <v>2206</v>
      </c>
      <c r="AN176" s="968" t="s">
        <v>1962</v>
      </c>
      <c r="AP176" s="964"/>
      <c r="AQ176" s="964"/>
      <c r="AR176" s="964"/>
      <c r="AT176" s="964"/>
      <c r="AU176" s="964"/>
      <c r="AV176" s="964"/>
      <c r="BN176" s="49">
        <v>1</v>
      </c>
    </row>
    <row r="177" spans="1:66" ht="35.1" customHeight="1">
      <c r="A177" s="973" t="str">
        <f>IF(B177="","",COUNTIF(B18:B177,"&lt;&gt;"))</f>
        <v/>
      </c>
      <c r="B177" s="965"/>
      <c r="C177" s="974" t="str">
        <f t="shared" si="40"/>
        <v/>
      </c>
      <c r="D177" s="975" t="str">
        <f t="shared" si="28"/>
        <v/>
      </c>
      <c r="E177" s="976" t="str">
        <f t="shared" si="29"/>
        <v/>
      </c>
      <c r="F177" s="977" t="str">
        <f t="shared" si="30"/>
        <v/>
      </c>
      <c r="G177" s="964" t="str">
        <f>IF(H177="","",COUNTIF(H18:H177,"&lt;&gt;"))</f>
        <v/>
      </c>
      <c r="H177" s="965" t="str" cm="1">
        <f t="array" ref="H177">IF(L177="","",IF(LEN(L177)&lt;=MAX(10,G13),L177,IFERROR(LEFT(L177,LOOKUP(2,1/(MID(L177,ROW(1:500),1)=" ")/(ROW(1:500)&lt;=MAX(10,G13)),ROW(1:500))-1),LEFT(L177,MAX(10,G13)))))</f>
        <v/>
      </c>
      <c r="I177" s="964" t="str">
        <f t="shared" si="31"/>
        <v/>
      </c>
      <c r="J177" s="964" t="str">
        <f t="shared" si="32"/>
        <v/>
      </c>
      <c r="K177" s="964" t="str">
        <f>IF(M176&lt;&gt;"",K176,IF(K176&lt;MAX(A18:A317),K176+1,""))</f>
        <v/>
      </c>
      <c r="L177" s="965" t="str">
        <f>IF(K177="","",IF(M176&lt;&gt;"",M176,INDEX(E18:E317,MATCH(K177,A18:A317,0))))</f>
        <v/>
      </c>
      <c r="M177" s="965" t="str">
        <f t="shared" si="33"/>
        <v/>
      </c>
      <c r="N177" s="965" t="str">
        <f t="shared" si="34"/>
        <v/>
      </c>
      <c r="O177" s="964" t="str">
        <f t="shared" si="35"/>
        <v/>
      </c>
      <c r="P177" s="964" t="str">
        <f t="shared" si="36"/>
        <v/>
      </c>
      <c r="Q177" s="965" t="str">
        <f t="shared" si="37"/>
        <v/>
      </c>
      <c r="R177" s="964" t="str">
        <f>IF(N177="","",IF(COUNTIF(AP18:AP300,TRIM(Q177))&gt;0,"EXCLUSION EXACTE",""))</f>
        <v/>
      </c>
      <c r="S177" s="964" t="str" cm="1">
        <f t="array" ref="S177">IF(N177="","",IF(SUMPRODUCT(--(AP18:AP300&lt;&gt;""),--ISNUMBER(SEARCH(" "&amp;AP18:AP300&amp;" ",Q177)))&gt;0,"BLOQUE MOLLUSQUES",""))</f>
        <v/>
      </c>
      <c r="T177" s="964" t="str" cm="1">
        <f t="array" ref="T177">IF(N177="","",IF(SUMPRODUCT(--(AT18:AT300&lt;&gt;""),--ISNUMBER(SEARCH(" "&amp;AT18:AT300&amp;" ",Q177)))&gt;0,"FORCE MOLLUSQUES",""))</f>
        <v/>
      </c>
      <c r="U177" s="965" t="str">
        <f t="shared" si="38"/>
        <v/>
      </c>
      <c r="V177" s="965" t="str">
        <f t="shared" si="41"/>
        <v/>
      </c>
      <c r="W177" s="964" t="str">
        <f t="shared" si="39"/>
        <v/>
      </c>
      <c r="X177" s="964" t="str" cm="1">
        <f t="array" ref="X177">IF(N177="","",IF(R177&lt;&gt;"","",IF(SUMPRODUCT(--(AN18:AN1500=X17),--(AM18:AM1500&lt;&gt;""),--ISNUMBER(SEARCH(" "&amp;AM18:AM1500&amp;" ",Q177)))&gt;0,X17,"")))</f>
        <v/>
      </c>
      <c r="Y177" s="964" t="str" cm="1">
        <f t="array" ref="Y177">IF(N177="","",IF(R177&lt;&gt;"","",IF(SUMPRODUCT(--(AN18:AN1500=Y17),--(AM18:AM1500&lt;&gt;""),--ISNUMBER(SEARCH(" "&amp;AM18:AM1500&amp;" ",Q177)))&gt;0,Y17,"")))</f>
        <v/>
      </c>
      <c r="Z177" s="964" t="str" cm="1">
        <f t="array" ref="Z177">IF(N177="","",IF(R177&lt;&gt;"","",IF(SUMPRODUCT(--(AN18:AN1500=Z17),--(AM18:AM1500&lt;&gt;""),--ISNUMBER(SEARCH(" "&amp;AM18:AM1500&amp;" ",Q177)))&gt;0,Z17,"")))</f>
        <v/>
      </c>
      <c r="AA177" s="964" t="str" cm="1">
        <f t="array" ref="AA177">IF(N177="","",IF(R177&lt;&gt;"","",IF(SUMPRODUCT(--(AN18:AN1500=AA17),--(AM18:AM1500&lt;&gt;""),--ISNUMBER(SEARCH(" "&amp;AM18:AM1500&amp;" ",Q177)))&gt;0,AA17,"")))</f>
        <v/>
      </c>
      <c r="AB177" s="964" t="str" cm="1">
        <f t="array" ref="AB177">IF(N177="","",IF(R177&lt;&gt;"","",IF(SUMPRODUCT(--(AN18:AN1500=AB17),--(AM18:AM1500&lt;&gt;""),--ISNUMBER(SEARCH(" "&amp;AM18:AM1500&amp;" ",Q177)))&gt;0,AB17,"")))</f>
        <v/>
      </c>
      <c r="AC177" s="964" t="str" cm="1">
        <f t="array" ref="AC177">IF(N177="","",IF(R177&lt;&gt;"","",IF(SUMPRODUCT(--(AN18:AN1500=AC17),--(AM18:AM1500&lt;&gt;""),--ISNUMBER(SEARCH(" "&amp;AM18:AM1500&amp;" ",Q177)))&gt;0,AC17,"")))</f>
        <v/>
      </c>
      <c r="AD177" s="964" t="str" cm="1">
        <f t="array" ref="AD177">IF(N177="","",IF(R177&lt;&gt;"","",IF(SUMPRODUCT(--(AN18:AN1500=AD17),--(AM18:AM1500&lt;&gt;""),--ISNUMBER(SEARCH(" "&amp;AM18:AM1500&amp;" ",Q177)))&gt;0,AD17,"")))</f>
        <v/>
      </c>
      <c r="AE177" s="964" t="str" cm="1">
        <f t="array" ref="AE177">IF(N177="","",IF(R177&lt;&gt;"","",IF(SUMPRODUCT(--(AN18:AN1500=AE17),--(AM18:AM1500&lt;&gt;""),--ISNUMBER(SEARCH(" "&amp;AM18:AM1500&amp;" ",Q177)))&gt;0,AE17,"")))</f>
        <v/>
      </c>
      <c r="AF177" s="964" t="str" cm="1">
        <f t="array" ref="AF177">IF(N177="","",IF(R177&lt;&gt;"","",IF(SUMPRODUCT(--(AN18:AN1500=AF17),--(AM18:AM1500&lt;&gt;""),--ISNUMBER(SEARCH(" "&amp;AM18:AM1500&amp;" ",Q177)))&gt;0,AF17,"")))</f>
        <v/>
      </c>
      <c r="AG177" s="964" t="str" cm="1">
        <f t="array" ref="AG177">IF(N177="","",IF(R177&lt;&gt;"","",IF(SUMPRODUCT(--(AN18:AN1500=AG17),--(AM18:AM1500&lt;&gt;""),--ISNUMBER(SEARCH(" "&amp;AM18:AM1500&amp;" ",Q177)))&gt;0,AG17,"")))</f>
        <v/>
      </c>
      <c r="AH177" s="964" t="str" cm="1">
        <f t="array" ref="AH177">IF(N177="","",IF(R177&lt;&gt;"","",IF(SUMPRODUCT(--(AN18:AN1500=AH17),--(AM18:AM1500&lt;&gt;""),--ISNUMBER(SEARCH(" "&amp;AM18:AM1500&amp;" ",Q177)))&gt;0,AH17,"")))</f>
        <v/>
      </c>
      <c r="AI177" s="964" t="str" cm="1">
        <f t="array" ref="AI177">IF(N177="","",IF(R177&lt;&gt;"","",IF(SUMPRODUCT(--(AN18:AN1500=AI17),--(AM18:AM1500&lt;&gt;""),--ISNUMBER(SEARCH(" "&amp;AM18:AM1500&amp;" ",Q177)))&gt;0,AI17,"")))</f>
        <v/>
      </c>
      <c r="AJ177" s="964" t="str" cm="1">
        <f t="array" ref="AJ177">IF(N177="","",IF(R177&lt;&gt;"","",IF(SUMPRODUCT(--(AN18:AN1500=AJ17),--(AM18:AM1500&lt;&gt;""),--ISNUMBER(SEARCH(" "&amp;AM18:AM1500&amp;" ",Q177)))&gt;0,AJ17,"")))</f>
        <v/>
      </c>
      <c r="AK177" s="964" t="str" cm="1">
        <f t="array" ref="AK177">IF(N177="","",IF(T177&lt;&gt;"",AK17,IF(S177&lt;&gt;"","",IF(R177&lt;&gt;"","",IF(SUMPRODUCT(--(AN18:AN1500=AK17),--(AM18:AM1500&lt;&gt;""),--ISNUMBER(SEARCH(" "&amp;AM18:AM1500&amp;" ",Q177)))&gt;0,AK17,"")))))</f>
        <v/>
      </c>
      <c r="AM177" s="964" t="s">
        <v>2207</v>
      </c>
      <c r="AN177" s="964" t="s">
        <v>1962</v>
      </c>
      <c r="AP177" s="964"/>
      <c r="AQ177" s="964"/>
      <c r="AR177" s="964"/>
      <c r="AT177" s="964"/>
      <c r="AU177" s="964"/>
      <c r="AV177" s="964"/>
      <c r="BN177" s="49">
        <v>1</v>
      </c>
    </row>
    <row r="178" spans="1:66" ht="35.1" customHeight="1">
      <c r="A178" s="957" t="str">
        <f>IF(B178="","",COUNTIF(B18:B178,"&lt;&gt;"))</f>
        <v/>
      </c>
      <c r="B178" s="958"/>
      <c r="C178" s="974" t="str">
        <f t="shared" si="40"/>
        <v/>
      </c>
      <c r="D178" s="975" t="str">
        <f t="shared" si="28"/>
        <v/>
      </c>
      <c r="E178" s="961" t="str">
        <f t="shared" si="29"/>
        <v/>
      </c>
      <c r="F178" s="962" t="str">
        <f t="shared" si="30"/>
        <v/>
      </c>
      <c r="G178" s="963" t="str">
        <f>IF(H178="","",COUNTIF(H18:H178,"&lt;&gt;"))</f>
        <v/>
      </c>
      <c r="H178" s="958" t="str" cm="1">
        <f t="array" ref="H178">IF(L178="","",IF(LEN(L178)&lt;=MAX(10,G13),L178,IFERROR(LEFT(L178,LOOKUP(2,1/(MID(L178,ROW(1:500),1)=" ")/(ROW(1:500)&lt;=MAX(10,G13)),ROW(1:500))-1),LEFT(L178,MAX(10,G13)))))</f>
        <v/>
      </c>
      <c r="I178" s="963" t="str">
        <f t="shared" si="31"/>
        <v/>
      </c>
      <c r="J178" s="963" t="str">
        <f t="shared" si="32"/>
        <v/>
      </c>
      <c r="K178" s="964" t="str">
        <f>IF(M177&lt;&gt;"",K177,IF(K177&lt;MAX(A18:A317),K177+1,""))</f>
        <v/>
      </c>
      <c r="L178" s="965" t="str">
        <f>IF(K178="","",IF(M177&lt;&gt;"",M177,INDEX(E18:E317,MATCH(K178,A18:A317,0))))</f>
        <v/>
      </c>
      <c r="M178" s="965" t="str">
        <f t="shared" si="33"/>
        <v/>
      </c>
      <c r="N178" s="966" t="str">
        <f t="shared" si="34"/>
        <v/>
      </c>
      <c r="O178" s="967" t="str">
        <f t="shared" si="35"/>
        <v/>
      </c>
      <c r="P178" s="967" t="str">
        <f t="shared" si="36"/>
        <v/>
      </c>
      <c r="Q178" s="966" t="str">
        <f t="shared" si="37"/>
        <v/>
      </c>
      <c r="R178" s="967" t="str">
        <f>IF(N178="","",IF(COUNTIF(AP18:AP300,TRIM(Q178))&gt;0,"EXCLUSION EXACTE",""))</f>
        <v/>
      </c>
      <c r="S178" s="967" t="str" cm="1">
        <f t="array" ref="S178">IF(N178="","",IF(SUMPRODUCT(--(AP18:AP300&lt;&gt;""),--ISNUMBER(SEARCH(" "&amp;AP18:AP300&amp;" ",Q178)))&gt;0,"BLOQUE MOLLUSQUES",""))</f>
        <v/>
      </c>
      <c r="T178" s="967" t="str" cm="1">
        <f t="array" ref="T178">IF(N178="","",IF(SUMPRODUCT(--(AT18:AT300&lt;&gt;""),--ISNUMBER(SEARCH(" "&amp;AT18:AT300&amp;" ",Q178)))&gt;0,"FORCE MOLLUSQUES",""))</f>
        <v/>
      </c>
      <c r="U178" s="966" t="str">
        <f t="shared" si="38"/>
        <v/>
      </c>
      <c r="V178" s="966" t="str">
        <f t="shared" si="41"/>
        <v/>
      </c>
      <c r="W178" s="967" t="str">
        <f t="shared" si="39"/>
        <v/>
      </c>
      <c r="X178" s="967" t="str" cm="1">
        <f t="array" ref="X178">IF(N178="","",IF(R178&lt;&gt;"","",IF(SUMPRODUCT(--(AN18:AN1500=X17),--(AM18:AM1500&lt;&gt;""),--ISNUMBER(SEARCH(" "&amp;AM18:AM1500&amp;" ",Q178)))&gt;0,X17,"")))</f>
        <v/>
      </c>
      <c r="Y178" s="967" t="str" cm="1">
        <f t="array" ref="Y178">IF(N178="","",IF(R178&lt;&gt;"","",IF(SUMPRODUCT(--(AN18:AN1500=Y17),--(AM18:AM1500&lt;&gt;""),--ISNUMBER(SEARCH(" "&amp;AM18:AM1500&amp;" ",Q178)))&gt;0,Y17,"")))</f>
        <v/>
      </c>
      <c r="Z178" s="967" t="str" cm="1">
        <f t="array" ref="Z178">IF(N178="","",IF(R178&lt;&gt;"","",IF(SUMPRODUCT(--(AN18:AN1500=Z17),--(AM18:AM1500&lt;&gt;""),--ISNUMBER(SEARCH(" "&amp;AM18:AM1500&amp;" ",Q178)))&gt;0,Z17,"")))</f>
        <v/>
      </c>
      <c r="AA178" s="967" t="str" cm="1">
        <f t="array" ref="AA178">IF(N178="","",IF(R178&lt;&gt;"","",IF(SUMPRODUCT(--(AN18:AN1500=AA17),--(AM18:AM1500&lt;&gt;""),--ISNUMBER(SEARCH(" "&amp;AM18:AM1500&amp;" ",Q178)))&gt;0,AA17,"")))</f>
        <v/>
      </c>
      <c r="AB178" s="967" t="str" cm="1">
        <f t="array" ref="AB178">IF(N178="","",IF(R178&lt;&gt;"","",IF(SUMPRODUCT(--(AN18:AN1500=AB17),--(AM18:AM1500&lt;&gt;""),--ISNUMBER(SEARCH(" "&amp;AM18:AM1500&amp;" ",Q178)))&gt;0,AB17,"")))</f>
        <v/>
      </c>
      <c r="AC178" s="967" t="str" cm="1">
        <f t="array" ref="AC178">IF(N178="","",IF(R178&lt;&gt;"","",IF(SUMPRODUCT(--(AN18:AN1500=AC17),--(AM18:AM1500&lt;&gt;""),--ISNUMBER(SEARCH(" "&amp;AM18:AM1500&amp;" ",Q178)))&gt;0,AC17,"")))</f>
        <v/>
      </c>
      <c r="AD178" s="967" t="str" cm="1">
        <f t="array" ref="AD178">IF(N178="","",IF(R178&lt;&gt;"","",IF(SUMPRODUCT(--(AN18:AN1500=AD17),--(AM18:AM1500&lt;&gt;""),--ISNUMBER(SEARCH(" "&amp;AM18:AM1500&amp;" ",Q178)))&gt;0,AD17,"")))</f>
        <v/>
      </c>
      <c r="AE178" s="967" t="str" cm="1">
        <f t="array" ref="AE178">IF(N178="","",IF(R178&lt;&gt;"","",IF(SUMPRODUCT(--(AN18:AN1500=AE17),--(AM18:AM1500&lt;&gt;""),--ISNUMBER(SEARCH(" "&amp;AM18:AM1500&amp;" ",Q178)))&gt;0,AE17,"")))</f>
        <v/>
      </c>
      <c r="AF178" s="967" t="str" cm="1">
        <f t="array" ref="AF178">IF(N178="","",IF(R178&lt;&gt;"","",IF(SUMPRODUCT(--(AN18:AN1500=AF17),--(AM18:AM1500&lt;&gt;""),--ISNUMBER(SEARCH(" "&amp;AM18:AM1500&amp;" ",Q178)))&gt;0,AF17,"")))</f>
        <v/>
      </c>
      <c r="AG178" s="967" t="str" cm="1">
        <f t="array" ref="AG178">IF(N178="","",IF(R178&lt;&gt;"","",IF(SUMPRODUCT(--(AN18:AN1500=AG17),--(AM18:AM1500&lt;&gt;""),--ISNUMBER(SEARCH(" "&amp;AM18:AM1500&amp;" ",Q178)))&gt;0,AG17,"")))</f>
        <v/>
      </c>
      <c r="AH178" s="967" t="str" cm="1">
        <f t="array" ref="AH178">IF(N178="","",IF(R178&lt;&gt;"","",IF(SUMPRODUCT(--(AN18:AN1500=AH17),--(AM18:AM1500&lt;&gt;""),--ISNUMBER(SEARCH(" "&amp;AM18:AM1500&amp;" ",Q178)))&gt;0,AH17,"")))</f>
        <v/>
      </c>
      <c r="AI178" s="967" t="str" cm="1">
        <f t="array" ref="AI178">IF(N178="","",IF(R178&lt;&gt;"","",IF(SUMPRODUCT(--(AN18:AN1500=AI17),--(AM18:AM1500&lt;&gt;""),--ISNUMBER(SEARCH(" "&amp;AM18:AM1500&amp;" ",Q178)))&gt;0,AI17,"")))</f>
        <v/>
      </c>
      <c r="AJ178" s="967" t="str" cm="1">
        <f t="array" ref="AJ178">IF(N178="","",IF(R178&lt;&gt;"","",IF(SUMPRODUCT(--(AN18:AN1500=AJ17),--(AM18:AM1500&lt;&gt;""),--ISNUMBER(SEARCH(" "&amp;AM18:AM1500&amp;" ",Q178)))&gt;0,AJ17,"")))</f>
        <v/>
      </c>
      <c r="AK178" s="967" t="str" cm="1">
        <f t="array" ref="AK178">IF(N178="","",IF(T178&lt;&gt;"",AK17,IF(S178&lt;&gt;"","",IF(R178&lt;&gt;"","",IF(SUMPRODUCT(--(AN18:AN1500=AK17),--(AM18:AM1500&lt;&gt;""),--ISNUMBER(SEARCH(" "&amp;AM18:AM1500&amp;" ",Q178)))&gt;0,AK17,"")))))</f>
        <v/>
      </c>
      <c r="AM178" s="968" t="s">
        <v>2208</v>
      </c>
      <c r="AN178" s="968" t="s">
        <v>1962</v>
      </c>
      <c r="AP178" s="964"/>
      <c r="AQ178" s="964"/>
      <c r="AR178" s="964"/>
      <c r="AT178" s="964"/>
      <c r="AU178" s="964"/>
      <c r="AV178" s="964"/>
      <c r="BN178" s="49">
        <v>1</v>
      </c>
    </row>
    <row r="179" spans="1:66" ht="35.1" customHeight="1">
      <c r="A179" s="973" t="str">
        <f>IF(B179="","",COUNTIF(B18:B179,"&lt;&gt;"))</f>
        <v/>
      </c>
      <c r="B179" s="965"/>
      <c r="C179" s="974" t="str">
        <f t="shared" si="40"/>
        <v/>
      </c>
      <c r="D179" s="975" t="str">
        <f t="shared" si="28"/>
        <v/>
      </c>
      <c r="E179" s="976" t="str">
        <f t="shared" si="29"/>
        <v/>
      </c>
      <c r="F179" s="977" t="str">
        <f t="shared" si="30"/>
        <v/>
      </c>
      <c r="G179" s="964" t="str">
        <f>IF(H179="","",COUNTIF(H18:H179,"&lt;&gt;"))</f>
        <v/>
      </c>
      <c r="H179" s="965" t="str" cm="1">
        <f t="array" ref="H179">IF(L179="","",IF(LEN(L179)&lt;=MAX(10,G13),L179,IFERROR(LEFT(L179,LOOKUP(2,1/(MID(L179,ROW(1:500),1)=" ")/(ROW(1:500)&lt;=MAX(10,G13)),ROW(1:500))-1),LEFT(L179,MAX(10,G13)))))</f>
        <v/>
      </c>
      <c r="I179" s="964" t="str">
        <f t="shared" si="31"/>
        <v/>
      </c>
      <c r="J179" s="964" t="str">
        <f t="shared" si="32"/>
        <v/>
      </c>
      <c r="K179" s="964" t="str">
        <f>IF(M178&lt;&gt;"",K178,IF(K178&lt;MAX(A18:A317),K178+1,""))</f>
        <v/>
      </c>
      <c r="L179" s="965" t="str">
        <f>IF(K179="","",IF(M178&lt;&gt;"",M178,INDEX(E18:E317,MATCH(K179,A18:A317,0))))</f>
        <v/>
      </c>
      <c r="M179" s="965" t="str">
        <f t="shared" si="33"/>
        <v/>
      </c>
      <c r="N179" s="965" t="str">
        <f t="shared" si="34"/>
        <v/>
      </c>
      <c r="O179" s="964" t="str">
        <f t="shared" si="35"/>
        <v/>
      </c>
      <c r="P179" s="964" t="str">
        <f t="shared" si="36"/>
        <v/>
      </c>
      <c r="Q179" s="965" t="str">
        <f t="shared" si="37"/>
        <v/>
      </c>
      <c r="R179" s="964" t="str">
        <f>IF(N179="","",IF(COUNTIF(AP18:AP300,TRIM(Q179))&gt;0,"EXCLUSION EXACTE",""))</f>
        <v/>
      </c>
      <c r="S179" s="964" t="str" cm="1">
        <f t="array" ref="S179">IF(N179="","",IF(SUMPRODUCT(--(AP18:AP300&lt;&gt;""),--ISNUMBER(SEARCH(" "&amp;AP18:AP300&amp;" ",Q179)))&gt;0,"BLOQUE MOLLUSQUES",""))</f>
        <v/>
      </c>
      <c r="T179" s="964" t="str" cm="1">
        <f t="array" ref="T179">IF(N179="","",IF(SUMPRODUCT(--(AT18:AT300&lt;&gt;""),--ISNUMBER(SEARCH(" "&amp;AT18:AT300&amp;" ",Q179)))&gt;0,"FORCE MOLLUSQUES",""))</f>
        <v/>
      </c>
      <c r="U179" s="965" t="str">
        <f t="shared" si="38"/>
        <v/>
      </c>
      <c r="V179" s="965" t="str">
        <f t="shared" si="41"/>
        <v/>
      </c>
      <c r="W179" s="964" t="str">
        <f t="shared" si="39"/>
        <v/>
      </c>
      <c r="X179" s="964" t="str" cm="1">
        <f t="array" ref="X179">IF(N179="","",IF(R179&lt;&gt;"","",IF(SUMPRODUCT(--(AN18:AN1500=X17),--(AM18:AM1500&lt;&gt;""),--ISNUMBER(SEARCH(" "&amp;AM18:AM1500&amp;" ",Q179)))&gt;0,X17,"")))</f>
        <v/>
      </c>
      <c r="Y179" s="964" t="str" cm="1">
        <f t="array" ref="Y179">IF(N179="","",IF(R179&lt;&gt;"","",IF(SUMPRODUCT(--(AN18:AN1500=Y17),--(AM18:AM1500&lt;&gt;""),--ISNUMBER(SEARCH(" "&amp;AM18:AM1500&amp;" ",Q179)))&gt;0,Y17,"")))</f>
        <v/>
      </c>
      <c r="Z179" s="964" t="str" cm="1">
        <f t="array" ref="Z179">IF(N179="","",IF(R179&lt;&gt;"","",IF(SUMPRODUCT(--(AN18:AN1500=Z17),--(AM18:AM1500&lt;&gt;""),--ISNUMBER(SEARCH(" "&amp;AM18:AM1500&amp;" ",Q179)))&gt;0,Z17,"")))</f>
        <v/>
      </c>
      <c r="AA179" s="964" t="str" cm="1">
        <f t="array" ref="AA179">IF(N179="","",IF(R179&lt;&gt;"","",IF(SUMPRODUCT(--(AN18:AN1500=AA17),--(AM18:AM1500&lt;&gt;""),--ISNUMBER(SEARCH(" "&amp;AM18:AM1500&amp;" ",Q179)))&gt;0,AA17,"")))</f>
        <v/>
      </c>
      <c r="AB179" s="964" t="str" cm="1">
        <f t="array" ref="AB179">IF(N179="","",IF(R179&lt;&gt;"","",IF(SUMPRODUCT(--(AN18:AN1500=AB17),--(AM18:AM1500&lt;&gt;""),--ISNUMBER(SEARCH(" "&amp;AM18:AM1500&amp;" ",Q179)))&gt;0,AB17,"")))</f>
        <v/>
      </c>
      <c r="AC179" s="964" t="str" cm="1">
        <f t="array" ref="AC179">IF(N179="","",IF(R179&lt;&gt;"","",IF(SUMPRODUCT(--(AN18:AN1500=AC17),--(AM18:AM1500&lt;&gt;""),--ISNUMBER(SEARCH(" "&amp;AM18:AM1500&amp;" ",Q179)))&gt;0,AC17,"")))</f>
        <v/>
      </c>
      <c r="AD179" s="964" t="str" cm="1">
        <f t="array" ref="AD179">IF(N179="","",IF(R179&lt;&gt;"","",IF(SUMPRODUCT(--(AN18:AN1500=AD17),--(AM18:AM1500&lt;&gt;""),--ISNUMBER(SEARCH(" "&amp;AM18:AM1500&amp;" ",Q179)))&gt;0,AD17,"")))</f>
        <v/>
      </c>
      <c r="AE179" s="964" t="str" cm="1">
        <f t="array" ref="AE179">IF(N179="","",IF(R179&lt;&gt;"","",IF(SUMPRODUCT(--(AN18:AN1500=AE17),--(AM18:AM1500&lt;&gt;""),--ISNUMBER(SEARCH(" "&amp;AM18:AM1500&amp;" ",Q179)))&gt;0,AE17,"")))</f>
        <v/>
      </c>
      <c r="AF179" s="964" t="str" cm="1">
        <f t="array" ref="AF179">IF(N179="","",IF(R179&lt;&gt;"","",IF(SUMPRODUCT(--(AN18:AN1500=AF17),--(AM18:AM1500&lt;&gt;""),--ISNUMBER(SEARCH(" "&amp;AM18:AM1500&amp;" ",Q179)))&gt;0,AF17,"")))</f>
        <v/>
      </c>
      <c r="AG179" s="964" t="str" cm="1">
        <f t="array" ref="AG179">IF(N179="","",IF(R179&lt;&gt;"","",IF(SUMPRODUCT(--(AN18:AN1500=AG17),--(AM18:AM1500&lt;&gt;""),--ISNUMBER(SEARCH(" "&amp;AM18:AM1500&amp;" ",Q179)))&gt;0,AG17,"")))</f>
        <v/>
      </c>
      <c r="AH179" s="964" t="str" cm="1">
        <f t="array" ref="AH179">IF(N179="","",IF(R179&lt;&gt;"","",IF(SUMPRODUCT(--(AN18:AN1500=AH17),--(AM18:AM1500&lt;&gt;""),--ISNUMBER(SEARCH(" "&amp;AM18:AM1500&amp;" ",Q179)))&gt;0,AH17,"")))</f>
        <v/>
      </c>
      <c r="AI179" s="964" t="str" cm="1">
        <f t="array" ref="AI179">IF(N179="","",IF(R179&lt;&gt;"","",IF(SUMPRODUCT(--(AN18:AN1500=AI17),--(AM18:AM1500&lt;&gt;""),--ISNUMBER(SEARCH(" "&amp;AM18:AM1500&amp;" ",Q179)))&gt;0,AI17,"")))</f>
        <v/>
      </c>
      <c r="AJ179" s="964" t="str" cm="1">
        <f t="array" ref="AJ179">IF(N179="","",IF(R179&lt;&gt;"","",IF(SUMPRODUCT(--(AN18:AN1500=AJ17),--(AM18:AM1500&lt;&gt;""),--ISNUMBER(SEARCH(" "&amp;AM18:AM1500&amp;" ",Q179)))&gt;0,AJ17,"")))</f>
        <v/>
      </c>
      <c r="AK179" s="964" t="str" cm="1">
        <f t="array" ref="AK179">IF(N179="","",IF(T179&lt;&gt;"",AK17,IF(S179&lt;&gt;"","",IF(R179&lt;&gt;"","",IF(SUMPRODUCT(--(AN18:AN1500=AK17),--(AM18:AM1500&lt;&gt;""),--ISNUMBER(SEARCH(" "&amp;AM18:AM1500&amp;" ",Q179)))&gt;0,AK17,"")))))</f>
        <v/>
      </c>
      <c r="AM179" s="964" t="s">
        <v>2209</v>
      </c>
      <c r="AN179" s="964" t="s">
        <v>1962</v>
      </c>
      <c r="AP179" s="964"/>
      <c r="AQ179" s="964"/>
      <c r="AR179" s="964"/>
      <c r="AT179" s="964"/>
      <c r="AU179" s="964"/>
      <c r="AV179" s="964"/>
      <c r="BN179" s="49">
        <v>1</v>
      </c>
    </row>
    <row r="180" spans="1:66" ht="35.1" customHeight="1">
      <c r="A180" s="957" t="str">
        <f>IF(B180="","",COUNTIF(B18:B180,"&lt;&gt;"))</f>
        <v/>
      </c>
      <c r="B180" s="958"/>
      <c r="C180" s="974" t="str">
        <f t="shared" si="40"/>
        <v/>
      </c>
      <c r="D180" s="975" t="str">
        <f t="shared" si="28"/>
        <v/>
      </c>
      <c r="E180" s="961" t="str">
        <f t="shared" si="29"/>
        <v/>
      </c>
      <c r="F180" s="962" t="str">
        <f t="shared" si="30"/>
        <v/>
      </c>
      <c r="G180" s="963" t="str">
        <f>IF(H180="","",COUNTIF(H18:H180,"&lt;&gt;"))</f>
        <v/>
      </c>
      <c r="H180" s="958" t="str" cm="1">
        <f t="array" ref="H180">IF(L180="","",IF(LEN(L180)&lt;=MAX(10,G13),L180,IFERROR(LEFT(L180,LOOKUP(2,1/(MID(L180,ROW(1:500),1)=" ")/(ROW(1:500)&lt;=MAX(10,G13)),ROW(1:500))-1),LEFT(L180,MAX(10,G13)))))</f>
        <v/>
      </c>
      <c r="I180" s="963" t="str">
        <f t="shared" si="31"/>
        <v/>
      </c>
      <c r="J180" s="963" t="str">
        <f t="shared" si="32"/>
        <v/>
      </c>
      <c r="K180" s="964" t="str">
        <f>IF(M179&lt;&gt;"",K179,IF(K179&lt;MAX(A18:A317),K179+1,""))</f>
        <v/>
      </c>
      <c r="L180" s="965" t="str">
        <f>IF(K180="","",IF(M179&lt;&gt;"",M179,INDEX(E18:E317,MATCH(K180,A18:A317,0))))</f>
        <v/>
      </c>
      <c r="M180" s="965" t="str">
        <f t="shared" si="33"/>
        <v/>
      </c>
      <c r="N180" s="966" t="str">
        <f t="shared" si="34"/>
        <v/>
      </c>
      <c r="O180" s="967" t="str">
        <f t="shared" si="35"/>
        <v/>
      </c>
      <c r="P180" s="967" t="str">
        <f t="shared" si="36"/>
        <v/>
      </c>
      <c r="Q180" s="966" t="str">
        <f t="shared" si="37"/>
        <v/>
      </c>
      <c r="R180" s="967" t="str">
        <f>IF(N180="","",IF(COUNTIF(AP18:AP300,TRIM(Q180))&gt;0,"EXCLUSION EXACTE",""))</f>
        <v/>
      </c>
      <c r="S180" s="967" t="str" cm="1">
        <f t="array" ref="S180">IF(N180="","",IF(SUMPRODUCT(--(AP18:AP300&lt;&gt;""),--ISNUMBER(SEARCH(" "&amp;AP18:AP300&amp;" ",Q180)))&gt;0,"BLOQUE MOLLUSQUES",""))</f>
        <v/>
      </c>
      <c r="T180" s="967" t="str" cm="1">
        <f t="array" ref="T180">IF(N180="","",IF(SUMPRODUCT(--(AT18:AT300&lt;&gt;""),--ISNUMBER(SEARCH(" "&amp;AT18:AT300&amp;" ",Q180)))&gt;0,"FORCE MOLLUSQUES",""))</f>
        <v/>
      </c>
      <c r="U180" s="966" t="str">
        <f t="shared" si="38"/>
        <v/>
      </c>
      <c r="V180" s="966" t="str">
        <f t="shared" si="41"/>
        <v/>
      </c>
      <c r="W180" s="967" t="str">
        <f t="shared" si="39"/>
        <v/>
      </c>
      <c r="X180" s="967" t="str" cm="1">
        <f t="array" ref="X180">IF(N180="","",IF(R180&lt;&gt;"","",IF(SUMPRODUCT(--(AN18:AN1500=X17),--(AM18:AM1500&lt;&gt;""),--ISNUMBER(SEARCH(" "&amp;AM18:AM1500&amp;" ",Q180)))&gt;0,X17,"")))</f>
        <v/>
      </c>
      <c r="Y180" s="967" t="str" cm="1">
        <f t="array" ref="Y180">IF(N180="","",IF(R180&lt;&gt;"","",IF(SUMPRODUCT(--(AN18:AN1500=Y17),--(AM18:AM1500&lt;&gt;""),--ISNUMBER(SEARCH(" "&amp;AM18:AM1500&amp;" ",Q180)))&gt;0,Y17,"")))</f>
        <v/>
      </c>
      <c r="Z180" s="967" t="str" cm="1">
        <f t="array" ref="Z180">IF(N180="","",IF(R180&lt;&gt;"","",IF(SUMPRODUCT(--(AN18:AN1500=Z17),--(AM18:AM1500&lt;&gt;""),--ISNUMBER(SEARCH(" "&amp;AM18:AM1500&amp;" ",Q180)))&gt;0,Z17,"")))</f>
        <v/>
      </c>
      <c r="AA180" s="967" t="str" cm="1">
        <f t="array" ref="AA180">IF(N180="","",IF(R180&lt;&gt;"","",IF(SUMPRODUCT(--(AN18:AN1500=AA17),--(AM18:AM1500&lt;&gt;""),--ISNUMBER(SEARCH(" "&amp;AM18:AM1500&amp;" ",Q180)))&gt;0,AA17,"")))</f>
        <v/>
      </c>
      <c r="AB180" s="967" t="str" cm="1">
        <f t="array" ref="AB180">IF(N180="","",IF(R180&lt;&gt;"","",IF(SUMPRODUCT(--(AN18:AN1500=AB17),--(AM18:AM1500&lt;&gt;""),--ISNUMBER(SEARCH(" "&amp;AM18:AM1500&amp;" ",Q180)))&gt;0,AB17,"")))</f>
        <v/>
      </c>
      <c r="AC180" s="967" t="str" cm="1">
        <f t="array" ref="AC180">IF(N180="","",IF(R180&lt;&gt;"","",IF(SUMPRODUCT(--(AN18:AN1500=AC17),--(AM18:AM1500&lt;&gt;""),--ISNUMBER(SEARCH(" "&amp;AM18:AM1500&amp;" ",Q180)))&gt;0,AC17,"")))</f>
        <v/>
      </c>
      <c r="AD180" s="967" t="str" cm="1">
        <f t="array" ref="AD180">IF(N180="","",IF(R180&lt;&gt;"","",IF(SUMPRODUCT(--(AN18:AN1500=AD17),--(AM18:AM1500&lt;&gt;""),--ISNUMBER(SEARCH(" "&amp;AM18:AM1500&amp;" ",Q180)))&gt;0,AD17,"")))</f>
        <v/>
      </c>
      <c r="AE180" s="967" t="str" cm="1">
        <f t="array" ref="AE180">IF(N180="","",IF(R180&lt;&gt;"","",IF(SUMPRODUCT(--(AN18:AN1500=AE17),--(AM18:AM1500&lt;&gt;""),--ISNUMBER(SEARCH(" "&amp;AM18:AM1500&amp;" ",Q180)))&gt;0,AE17,"")))</f>
        <v/>
      </c>
      <c r="AF180" s="967" t="str" cm="1">
        <f t="array" ref="AF180">IF(N180="","",IF(R180&lt;&gt;"","",IF(SUMPRODUCT(--(AN18:AN1500=AF17),--(AM18:AM1500&lt;&gt;""),--ISNUMBER(SEARCH(" "&amp;AM18:AM1500&amp;" ",Q180)))&gt;0,AF17,"")))</f>
        <v/>
      </c>
      <c r="AG180" s="967" t="str" cm="1">
        <f t="array" ref="AG180">IF(N180="","",IF(R180&lt;&gt;"","",IF(SUMPRODUCT(--(AN18:AN1500=AG17),--(AM18:AM1500&lt;&gt;""),--ISNUMBER(SEARCH(" "&amp;AM18:AM1500&amp;" ",Q180)))&gt;0,AG17,"")))</f>
        <v/>
      </c>
      <c r="AH180" s="967" t="str" cm="1">
        <f t="array" ref="AH180">IF(N180="","",IF(R180&lt;&gt;"","",IF(SUMPRODUCT(--(AN18:AN1500=AH17),--(AM18:AM1500&lt;&gt;""),--ISNUMBER(SEARCH(" "&amp;AM18:AM1500&amp;" ",Q180)))&gt;0,AH17,"")))</f>
        <v/>
      </c>
      <c r="AI180" s="967" t="str" cm="1">
        <f t="array" ref="AI180">IF(N180="","",IF(R180&lt;&gt;"","",IF(SUMPRODUCT(--(AN18:AN1500=AI17),--(AM18:AM1500&lt;&gt;""),--ISNUMBER(SEARCH(" "&amp;AM18:AM1500&amp;" ",Q180)))&gt;0,AI17,"")))</f>
        <v/>
      </c>
      <c r="AJ180" s="967" t="str" cm="1">
        <f t="array" ref="AJ180">IF(N180="","",IF(R180&lt;&gt;"","",IF(SUMPRODUCT(--(AN18:AN1500=AJ17),--(AM18:AM1500&lt;&gt;""),--ISNUMBER(SEARCH(" "&amp;AM18:AM1500&amp;" ",Q180)))&gt;0,AJ17,"")))</f>
        <v/>
      </c>
      <c r="AK180" s="967" t="str" cm="1">
        <f t="array" ref="AK180">IF(N180="","",IF(T180&lt;&gt;"",AK17,IF(S180&lt;&gt;"","",IF(R180&lt;&gt;"","",IF(SUMPRODUCT(--(AN18:AN1500=AK17),--(AM18:AM1500&lt;&gt;""),--ISNUMBER(SEARCH(" "&amp;AM18:AM1500&amp;" ",Q180)))&gt;0,AK17,"")))))</f>
        <v/>
      </c>
      <c r="AM180" s="968" t="s">
        <v>2210</v>
      </c>
      <c r="AN180" s="968" t="s">
        <v>1962</v>
      </c>
      <c r="AP180" s="964"/>
      <c r="AQ180" s="964"/>
      <c r="AR180" s="964"/>
      <c r="AT180" s="964"/>
      <c r="AU180" s="964"/>
      <c r="AV180" s="964"/>
      <c r="BN180" s="49">
        <v>1</v>
      </c>
    </row>
    <row r="181" spans="1:66" ht="35.1" customHeight="1">
      <c r="A181" s="973" t="str">
        <f>IF(B181="","",COUNTIF(B18:B181,"&lt;&gt;"))</f>
        <v/>
      </c>
      <c r="B181" s="965"/>
      <c r="C181" s="974" t="str">
        <f t="shared" si="40"/>
        <v/>
      </c>
      <c r="D181" s="975" t="str">
        <f t="shared" si="28"/>
        <v/>
      </c>
      <c r="E181" s="976" t="str">
        <f t="shared" si="29"/>
        <v/>
      </c>
      <c r="F181" s="977" t="str">
        <f t="shared" si="30"/>
        <v/>
      </c>
      <c r="G181" s="964" t="str">
        <f>IF(H181="","",COUNTIF(H18:H181,"&lt;&gt;"))</f>
        <v/>
      </c>
      <c r="H181" s="965" t="str" cm="1">
        <f t="array" ref="H181">IF(L181="","",IF(LEN(L181)&lt;=MAX(10,G13),L181,IFERROR(LEFT(L181,LOOKUP(2,1/(MID(L181,ROW(1:500),1)=" ")/(ROW(1:500)&lt;=MAX(10,G13)),ROW(1:500))-1),LEFT(L181,MAX(10,G13)))))</f>
        <v/>
      </c>
      <c r="I181" s="964" t="str">
        <f t="shared" si="31"/>
        <v/>
      </c>
      <c r="J181" s="964" t="str">
        <f t="shared" si="32"/>
        <v/>
      </c>
      <c r="K181" s="964" t="str">
        <f>IF(M180&lt;&gt;"",K180,IF(K180&lt;MAX(A18:A317),K180+1,""))</f>
        <v/>
      </c>
      <c r="L181" s="965" t="str">
        <f>IF(K181="","",IF(M180&lt;&gt;"",M180,INDEX(E18:E317,MATCH(K181,A18:A317,0))))</f>
        <v/>
      </c>
      <c r="M181" s="965" t="str">
        <f t="shared" si="33"/>
        <v/>
      </c>
      <c r="N181" s="965" t="str">
        <f t="shared" si="34"/>
        <v/>
      </c>
      <c r="O181" s="964" t="str">
        <f t="shared" si="35"/>
        <v/>
      </c>
      <c r="P181" s="964" t="str">
        <f t="shared" si="36"/>
        <v/>
      </c>
      <c r="Q181" s="965" t="str">
        <f t="shared" si="37"/>
        <v/>
      </c>
      <c r="R181" s="964" t="str">
        <f>IF(N181="","",IF(COUNTIF(AP18:AP300,TRIM(Q181))&gt;0,"EXCLUSION EXACTE",""))</f>
        <v/>
      </c>
      <c r="S181" s="964" t="str" cm="1">
        <f t="array" ref="S181">IF(N181="","",IF(SUMPRODUCT(--(AP18:AP300&lt;&gt;""),--ISNUMBER(SEARCH(" "&amp;AP18:AP300&amp;" ",Q181)))&gt;0,"BLOQUE MOLLUSQUES",""))</f>
        <v/>
      </c>
      <c r="T181" s="964" t="str" cm="1">
        <f t="array" ref="T181">IF(N181="","",IF(SUMPRODUCT(--(AT18:AT300&lt;&gt;""),--ISNUMBER(SEARCH(" "&amp;AT18:AT300&amp;" ",Q181)))&gt;0,"FORCE MOLLUSQUES",""))</f>
        <v/>
      </c>
      <c r="U181" s="965" t="str">
        <f t="shared" si="38"/>
        <v/>
      </c>
      <c r="V181" s="965" t="str">
        <f t="shared" si="41"/>
        <v/>
      </c>
      <c r="W181" s="964" t="str">
        <f t="shared" si="39"/>
        <v/>
      </c>
      <c r="X181" s="964" t="str" cm="1">
        <f t="array" ref="X181">IF(N181="","",IF(R181&lt;&gt;"","",IF(SUMPRODUCT(--(AN18:AN1500=X17),--(AM18:AM1500&lt;&gt;""),--ISNUMBER(SEARCH(" "&amp;AM18:AM1500&amp;" ",Q181)))&gt;0,X17,"")))</f>
        <v/>
      </c>
      <c r="Y181" s="964" t="str" cm="1">
        <f t="array" ref="Y181">IF(N181="","",IF(R181&lt;&gt;"","",IF(SUMPRODUCT(--(AN18:AN1500=Y17),--(AM18:AM1500&lt;&gt;""),--ISNUMBER(SEARCH(" "&amp;AM18:AM1500&amp;" ",Q181)))&gt;0,Y17,"")))</f>
        <v/>
      </c>
      <c r="Z181" s="964" t="str" cm="1">
        <f t="array" ref="Z181">IF(N181="","",IF(R181&lt;&gt;"","",IF(SUMPRODUCT(--(AN18:AN1500=Z17),--(AM18:AM1500&lt;&gt;""),--ISNUMBER(SEARCH(" "&amp;AM18:AM1500&amp;" ",Q181)))&gt;0,Z17,"")))</f>
        <v/>
      </c>
      <c r="AA181" s="964" t="str" cm="1">
        <f t="array" ref="AA181">IF(N181="","",IF(R181&lt;&gt;"","",IF(SUMPRODUCT(--(AN18:AN1500=AA17),--(AM18:AM1500&lt;&gt;""),--ISNUMBER(SEARCH(" "&amp;AM18:AM1500&amp;" ",Q181)))&gt;0,AA17,"")))</f>
        <v/>
      </c>
      <c r="AB181" s="964" t="str" cm="1">
        <f t="array" ref="AB181">IF(N181="","",IF(R181&lt;&gt;"","",IF(SUMPRODUCT(--(AN18:AN1500=AB17),--(AM18:AM1500&lt;&gt;""),--ISNUMBER(SEARCH(" "&amp;AM18:AM1500&amp;" ",Q181)))&gt;0,AB17,"")))</f>
        <v/>
      </c>
      <c r="AC181" s="964" t="str" cm="1">
        <f t="array" ref="AC181">IF(N181="","",IF(R181&lt;&gt;"","",IF(SUMPRODUCT(--(AN18:AN1500=AC17),--(AM18:AM1500&lt;&gt;""),--ISNUMBER(SEARCH(" "&amp;AM18:AM1500&amp;" ",Q181)))&gt;0,AC17,"")))</f>
        <v/>
      </c>
      <c r="AD181" s="964" t="str" cm="1">
        <f t="array" ref="AD181">IF(N181="","",IF(R181&lt;&gt;"","",IF(SUMPRODUCT(--(AN18:AN1500=AD17),--(AM18:AM1500&lt;&gt;""),--ISNUMBER(SEARCH(" "&amp;AM18:AM1500&amp;" ",Q181)))&gt;0,AD17,"")))</f>
        <v/>
      </c>
      <c r="AE181" s="964" t="str" cm="1">
        <f t="array" ref="AE181">IF(N181="","",IF(R181&lt;&gt;"","",IF(SUMPRODUCT(--(AN18:AN1500=AE17),--(AM18:AM1500&lt;&gt;""),--ISNUMBER(SEARCH(" "&amp;AM18:AM1500&amp;" ",Q181)))&gt;0,AE17,"")))</f>
        <v/>
      </c>
      <c r="AF181" s="964" t="str" cm="1">
        <f t="array" ref="AF181">IF(N181="","",IF(R181&lt;&gt;"","",IF(SUMPRODUCT(--(AN18:AN1500=AF17),--(AM18:AM1500&lt;&gt;""),--ISNUMBER(SEARCH(" "&amp;AM18:AM1500&amp;" ",Q181)))&gt;0,AF17,"")))</f>
        <v/>
      </c>
      <c r="AG181" s="964" t="str" cm="1">
        <f t="array" ref="AG181">IF(N181="","",IF(R181&lt;&gt;"","",IF(SUMPRODUCT(--(AN18:AN1500=AG17),--(AM18:AM1500&lt;&gt;""),--ISNUMBER(SEARCH(" "&amp;AM18:AM1500&amp;" ",Q181)))&gt;0,AG17,"")))</f>
        <v/>
      </c>
      <c r="AH181" s="964" t="str" cm="1">
        <f t="array" ref="AH181">IF(N181="","",IF(R181&lt;&gt;"","",IF(SUMPRODUCT(--(AN18:AN1500=AH17),--(AM18:AM1500&lt;&gt;""),--ISNUMBER(SEARCH(" "&amp;AM18:AM1500&amp;" ",Q181)))&gt;0,AH17,"")))</f>
        <v/>
      </c>
      <c r="AI181" s="964" t="str" cm="1">
        <f t="array" ref="AI181">IF(N181="","",IF(R181&lt;&gt;"","",IF(SUMPRODUCT(--(AN18:AN1500=AI17),--(AM18:AM1500&lt;&gt;""),--ISNUMBER(SEARCH(" "&amp;AM18:AM1500&amp;" ",Q181)))&gt;0,AI17,"")))</f>
        <v/>
      </c>
      <c r="AJ181" s="964" t="str" cm="1">
        <f t="array" ref="AJ181">IF(N181="","",IF(R181&lt;&gt;"","",IF(SUMPRODUCT(--(AN18:AN1500=AJ17),--(AM18:AM1500&lt;&gt;""),--ISNUMBER(SEARCH(" "&amp;AM18:AM1500&amp;" ",Q181)))&gt;0,AJ17,"")))</f>
        <v/>
      </c>
      <c r="AK181" s="964" t="str" cm="1">
        <f t="array" ref="AK181">IF(N181="","",IF(T181&lt;&gt;"",AK17,IF(S181&lt;&gt;"","",IF(R181&lt;&gt;"","",IF(SUMPRODUCT(--(AN18:AN1500=AK17),--(AM18:AM1500&lt;&gt;""),--ISNUMBER(SEARCH(" "&amp;AM18:AM1500&amp;" ",Q181)))&gt;0,AK17,"")))))</f>
        <v/>
      </c>
      <c r="AM181" s="964" t="s">
        <v>2211</v>
      </c>
      <c r="AN181" s="964" t="s">
        <v>1962</v>
      </c>
      <c r="AP181" s="964"/>
      <c r="AQ181" s="964"/>
      <c r="AR181" s="964"/>
      <c r="AT181" s="964"/>
      <c r="AU181" s="964"/>
      <c r="AV181" s="964"/>
      <c r="BN181" s="49">
        <v>1</v>
      </c>
    </row>
    <row r="182" spans="1:66" ht="35.1" customHeight="1">
      <c r="A182" s="957" t="str">
        <f>IF(B182="","",COUNTIF(B18:B182,"&lt;&gt;"))</f>
        <v/>
      </c>
      <c r="B182" s="958"/>
      <c r="C182" s="974" t="str">
        <f t="shared" si="40"/>
        <v/>
      </c>
      <c r="D182" s="975" t="str">
        <f t="shared" si="28"/>
        <v/>
      </c>
      <c r="E182" s="961" t="str">
        <f t="shared" si="29"/>
        <v/>
      </c>
      <c r="F182" s="962" t="str">
        <f t="shared" si="30"/>
        <v/>
      </c>
      <c r="G182" s="963" t="str">
        <f>IF(H182="","",COUNTIF(H18:H182,"&lt;&gt;"))</f>
        <v/>
      </c>
      <c r="H182" s="958" t="str" cm="1">
        <f t="array" ref="H182">IF(L182="","",IF(LEN(L182)&lt;=MAX(10,G13),L182,IFERROR(LEFT(L182,LOOKUP(2,1/(MID(L182,ROW(1:500),1)=" ")/(ROW(1:500)&lt;=MAX(10,G13)),ROW(1:500))-1),LEFT(L182,MAX(10,G13)))))</f>
        <v/>
      </c>
      <c r="I182" s="963" t="str">
        <f t="shared" si="31"/>
        <v/>
      </c>
      <c r="J182" s="963" t="str">
        <f t="shared" si="32"/>
        <v/>
      </c>
      <c r="K182" s="964" t="str">
        <f>IF(M181&lt;&gt;"",K181,IF(K181&lt;MAX(A18:A317),K181+1,""))</f>
        <v/>
      </c>
      <c r="L182" s="965" t="str">
        <f>IF(K182="","",IF(M181&lt;&gt;"",M181,INDEX(E18:E317,MATCH(K182,A18:A317,0))))</f>
        <v/>
      </c>
      <c r="M182" s="965" t="str">
        <f t="shared" si="33"/>
        <v/>
      </c>
      <c r="N182" s="966" t="str">
        <f t="shared" si="34"/>
        <v/>
      </c>
      <c r="O182" s="967" t="str">
        <f t="shared" si="35"/>
        <v/>
      </c>
      <c r="P182" s="967" t="str">
        <f t="shared" si="36"/>
        <v/>
      </c>
      <c r="Q182" s="966" t="str">
        <f t="shared" si="37"/>
        <v/>
      </c>
      <c r="R182" s="967" t="str">
        <f>IF(N182="","",IF(COUNTIF(AP18:AP300,TRIM(Q182))&gt;0,"EXCLUSION EXACTE",""))</f>
        <v/>
      </c>
      <c r="S182" s="967" t="str" cm="1">
        <f t="array" ref="S182">IF(N182="","",IF(SUMPRODUCT(--(AP18:AP300&lt;&gt;""),--ISNUMBER(SEARCH(" "&amp;AP18:AP300&amp;" ",Q182)))&gt;0,"BLOQUE MOLLUSQUES",""))</f>
        <v/>
      </c>
      <c r="T182" s="967" t="str" cm="1">
        <f t="array" ref="T182">IF(N182="","",IF(SUMPRODUCT(--(AT18:AT300&lt;&gt;""),--ISNUMBER(SEARCH(" "&amp;AT18:AT300&amp;" ",Q182)))&gt;0,"FORCE MOLLUSQUES",""))</f>
        <v/>
      </c>
      <c r="U182" s="966" t="str">
        <f t="shared" si="38"/>
        <v/>
      </c>
      <c r="V182" s="966" t="str">
        <f t="shared" si="41"/>
        <v/>
      </c>
      <c r="W182" s="967" t="str">
        <f t="shared" si="39"/>
        <v/>
      </c>
      <c r="X182" s="967" t="str" cm="1">
        <f t="array" ref="X182">IF(N182="","",IF(R182&lt;&gt;"","",IF(SUMPRODUCT(--(AN18:AN1500=X17),--(AM18:AM1500&lt;&gt;""),--ISNUMBER(SEARCH(" "&amp;AM18:AM1500&amp;" ",Q182)))&gt;0,X17,"")))</f>
        <v/>
      </c>
      <c r="Y182" s="967" t="str" cm="1">
        <f t="array" ref="Y182">IF(N182="","",IF(R182&lt;&gt;"","",IF(SUMPRODUCT(--(AN18:AN1500=Y17),--(AM18:AM1500&lt;&gt;""),--ISNUMBER(SEARCH(" "&amp;AM18:AM1500&amp;" ",Q182)))&gt;0,Y17,"")))</f>
        <v/>
      </c>
      <c r="Z182" s="967" t="str" cm="1">
        <f t="array" ref="Z182">IF(N182="","",IF(R182&lt;&gt;"","",IF(SUMPRODUCT(--(AN18:AN1500=Z17),--(AM18:AM1500&lt;&gt;""),--ISNUMBER(SEARCH(" "&amp;AM18:AM1500&amp;" ",Q182)))&gt;0,Z17,"")))</f>
        <v/>
      </c>
      <c r="AA182" s="967" t="str" cm="1">
        <f t="array" ref="AA182">IF(N182="","",IF(R182&lt;&gt;"","",IF(SUMPRODUCT(--(AN18:AN1500=AA17),--(AM18:AM1500&lt;&gt;""),--ISNUMBER(SEARCH(" "&amp;AM18:AM1500&amp;" ",Q182)))&gt;0,AA17,"")))</f>
        <v/>
      </c>
      <c r="AB182" s="967" t="str" cm="1">
        <f t="array" ref="AB182">IF(N182="","",IF(R182&lt;&gt;"","",IF(SUMPRODUCT(--(AN18:AN1500=AB17),--(AM18:AM1500&lt;&gt;""),--ISNUMBER(SEARCH(" "&amp;AM18:AM1500&amp;" ",Q182)))&gt;0,AB17,"")))</f>
        <v/>
      </c>
      <c r="AC182" s="967" t="str" cm="1">
        <f t="array" ref="AC182">IF(N182="","",IF(R182&lt;&gt;"","",IF(SUMPRODUCT(--(AN18:AN1500=AC17),--(AM18:AM1500&lt;&gt;""),--ISNUMBER(SEARCH(" "&amp;AM18:AM1500&amp;" ",Q182)))&gt;0,AC17,"")))</f>
        <v/>
      </c>
      <c r="AD182" s="967" t="str" cm="1">
        <f t="array" ref="AD182">IF(N182="","",IF(R182&lt;&gt;"","",IF(SUMPRODUCT(--(AN18:AN1500=AD17),--(AM18:AM1500&lt;&gt;""),--ISNUMBER(SEARCH(" "&amp;AM18:AM1500&amp;" ",Q182)))&gt;0,AD17,"")))</f>
        <v/>
      </c>
      <c r="AE182" s="967" t="str" cm="1">
        <f t="array" ref="AE182">IF(N182="","",IF(R182&lt;&gt;"","",IF(SUMPRODUCT(--(AN18:AN1500=AE17),--(AM18:AM1500&lt;&gt;""),--ISNUMBER(SEARCH(" "&amp;AM18:AM1500&amp;" ",Q182)))&gt;0,AE17,"")))</f>
        <v/>
      </c>
      <c r="AF182" s="967" t="str" cm="1">
        <f t="array" ref="AF182">IF(N182="","",IF(R182&lt;&gt;"","",IF(SUMPRODUCT(--(AN18:AN1500=AF17),--(AM18:AM1500&lt;&gt;""),--ISNUMBER(SEARCH(" "&amp;AM18:AM1500&amp;" ",Q182)))&gt;0,AF17,"")))</f>
        <v/>
      </c>
      <c r="AG182" s="967" t="str" cm="1">
        <f t="array" ref="AG182">IF(N182="","",IF(R182&lt;&gt;"","",IF(SUMPRODUCT(--(AN18:AN1500=AG17),--(AM18:AM1500&lt;&gt;""),--ISNUMBER(SEARCH(" "&amp;AM18:AM1500&amp;" ",Q182)))&gt;0,AG17,"")))</f>
        <v/>
      </c>
      <c r="AH182" s="967" t="str" cm="1">
        <f t="array" ref="AH182">IF(N182="","",IF(R182&lt;&gt;"","",IF(SUMPRODUCT(--(AN18:AN1500=AH17),--(AM18:AM1500&lt;&gt;""),--ISNUMBER(SEARCH(" "&amp;AM18:AM1500&amp;" ",Q182)))&gt;0,AH17,"")))</f>
        <v/>
      </c>
      <c r="AI182" s="967" t="str" cm="1">
        <f t="array" ref="AI182">IF(N182="","",IF(R182&lt;&gt;"","",IF(SUMPRODUCT(--(AN18:AN1500=AI17),--(AM18:AM1500&lt;&gt;""),--ISNUMBER(SEARCH(" "&amp;AM18:AM1500&amp;" ",Q182)))&gt;0,AI17,"")))</f>
        <v/>
      </c>
      <c r="AJ182" s="967" t="str" cm="1">
        <f t="array" ref="AJ182">IF(N182="","",IF(R182&lt;&gt;"","",IF(SUMPRODUCT(--(AN18:AN1500=AJ17),--(AM18:AM1500&lt;&gt;""),--ISNUMBER(SEARCH(" "&amp;AM18:AM1500&amp;" ",Q182)))&gt;0,AJ17,"")))</f>
        <v/>
      </c>
      <c r="AK182" s="967" t="str" cm="1">
        <f t="array" ref="AK182">IF(N182="","",IF(T182&lt;&gt;"",AK17,IF(S182&lt;&gt;"","",IF(R182&lt;&gt;"","",IF(SUMPRODUCT(--(AN18:AN1500=AK17),--(AM18:AM1500&lt;&gt;""),--ISNUMBER(SEARCH(" "&amp;AM18:AM1500&amp;" ",Q182)))&gt;0,AK17,"")))))</f>
        <v/>
      </c>
      <c r="AM182" s="968" t="s">
        <v>2212</v>
      </c>
      <c r="AN182" s="968" t="s">
        <v>1962</v>
      </c>
      <c r="AP182" s="964"/>
      <c r="AQ182" s="964"/>
      <c r="AR182" s="964"/>
      <c r="AT182" s="964"/>
      <c r="AU182" s="964"/>
      <c r="AV182" s="964"/>
      <c r="BN182" s="49">
        <v>1</v>
      </c>
    </row>
    <row r="183" spans="1:66" ht="35.1" customHeight="1">
      <c r="A183" s="973" t="str">
        <f>IF(B183="","",COUNTIF(B18:B183,"&lt;&gt;"))</f>
        <v/>
      </c>
      <c r="B183" s="965"/>
      <c r="C183" s="974" t="str">
        <f t="shared" si="40"/>
        <v/>
      </c>
      <c r="D183" s="975" t="str">
        <f t="shared" si="28"/>
        <v/>
      </c>
      <c r="E183" s="976" t="str">
        <f t="shared" si="29"/>
        <v/>
      </c>
      <c r="F183" s="977" t="str">
        <f t="shared" si="30"/>
        <v/>
      </c>
      <c r="G183" s="964" t="str">
        <f>IF(H183="","",COUNTIF(H18:H183,"&lt;&gt;"))</f>
        <v/>
      </c>
      <c r="H183" s="965" t="str" cm="1">
        <f t="array" ref="H183">IF(L183="","",IF(LEN(L183)&lt;=MAX(10,G13),L183,IFERROR(LEFT(L183,LOOKUP(2,1/(MID(L183,ROW(1:500),1)=" ")/(ROW(1:500)&lt;=MAX(10,G13)),ROW(1:500))-1),LEFT(L183,MAX(10,G13)))))</f>
        <v/>
      </c>
      <c r="I183" s="964" t="str">
        <f t="shared" si="31"/>
        <v/>
      </c>
      <c r="J183" s="964" t="str">
        <f t="shared" si="32"/>
        <v/>
      </c>
      <c r="K183" s="964" t="str">
        <f>IF(M182&lt;&gt;"",K182,IF(K182&lt;MAX(A18:A317),K182+1,""))</f>
        <v/>
      </c>
      <c r="L183" s="965" t="str">
        <f>IF(K183="","",IF(M182&lt;&gt;"",M182,INDEX(E18:E317,MATCH(K183,A18:A317,0))))</f>
        <v/>
      </c>
      <c r="M183" s="965" t="str">
        <f t="shared" si="33"/>
        <v/>
      </c>
      <c r="N183" s="965" t="str">
        <f t="shared" si="34"/>
        <v/>
      </c>
      <c r="O183" s="964" t="str">
        <f t="shared" si="35"/>
        <v/>
      </c>
      <c r="P183" s="964" t="str">
        <f t="shared" si="36"/>
        <v/>
      </c>
      <c r="Q183" s="965" t="str">
        <f t="shared" si="37"/>
        <v/>
      </c>
      <c r="R183" s="964" t="str">
        <f>IF(N183="","",IF(COUNTIF(AP18:AP300,TRIM(Q183))&gt;0,"EXCLUSION EXACTE",""))</f>
        <v/>
      </c>
      <c r="S183" s="964" t="str" cm="1">
        <f t="array" ref="S183">IF(N183="","",IF(SUMPRODUCT(--(AP18:AP300&lt;&gt;""),--ISNUMBER(SEARCH(" "&amp;AP18:AP300&amp;" ",Q183)))&gt;0,"BLOQUE MOLLUSQUES",""))</f>
        <v/>
      </c>
      <c r="T183" s="964" t="str" cm="1">
        <f t="array" ref="T183">IF(N183="","",IF(SUMPRODUCT(--(AT18:AT300&lt;&gt;""),--ISNUMBER(SEARCH(" "&amp;AT18:AT300&amp;" ",Q183)))&gt;0,"FORCE MOLLUSQUES",""))</f>
        <v/>
      </c>
      <c r="U183" s="965" t="str">
        <f t="shared" si="38"/>
        <v/>
      </c>
      <c r="V183" s="965" t="str">
        <f t="shared" si="41"/>
        <v/>
      </c>
      <c r="W183" s="964" t="str">
        <f t="shared" si="39"/>
        <v/>
      </c>
      <c r="X183" s="964" t="str" cm="1">
        <f t="array" ref="X183">IF(N183="","",IF(R183&lt;&gt;"","",IF(SUMPRODUCT(--(AN18:AN1500=X17),--(AM18:AM1500&lt;&gt;""),--ISNUMBER(SEARCH(" "&amp;AM18:AM1500&amp;" ",Q183)))&gt;0,X17,"")))</f>
        <v/>
      </c>
      <c r="Y183" s="964" t="str" cm="1">
        <f t="array" ref="Y183">IF(N183="","",IF(R183&lt;&gt;"","",IF(SUMPRODUCT(--(AN18:AN1500=Y17),--(AM18:AM1500&lt;&gt;""),--ISNUMBER(SEARCH(" "&amp;AM18:AM1500&amp;" ",Q183)))&gt;0,Y17,"")))</f>
        <v/>
      </c>
      <c r="Z183" s="964" t="str" cm="1">
        <f t="array" ref="Z183">IF(N183="","",IF(R183&lt;&gt;"","",IF(SUMPRODUCT(--(AN18:AN1500=Z17),--(AM18:AM1500&lt;&gt;""),--ISNUMBER(SEARCH(" "&amp;AM18:AM1500&amp;" ",Q183)))&gt;0,Z17,"")))</f>
        <v/>
      </c>
      <c r="AA183" s="964" t="str" cm="1">
        <f t="array" ref="AA183">IF(N183="","",IF(R183&lt;&gt;"","",IF(SUMPRODUCT(--(AN18:AN1500=AA17),--(AM18:AM1500&lt;&gt;""),--ISNUMBER(SEARCH(" "&amp;AM18:AM1500&amp;" ",Q183)))&gt;0,AA17,"")))</f>
        <v/>
      </c>
      <c r="AB183" s="964" t="str" cm="1">
        <f t="array" ref="AB183">IF(N183="","",IF(R183&lt;&gt;"","",IF(SUMPRODUCT(--(AN18:AN1500=AB17),--(AM18:AM1500&lt;&gt;""),--ISNUMBER(SEARCH(" "&amp;AM18:AM1500&amp;" ",Q183)))&gt;0,AB17,"")))</f>
        <v/>
      </c>
      <c r="AC183" s="964" t="str" cm="1">
        <f t="array" ref="AC183">IF(N183="","",IF(R183&lt;&gt;"","",IF(SUMPRODUCT(--(AN18:AN1500=AC17),--(AM18:AM1500&lt;&gt;""),--ISNUMBER(SEARCH(" "&amp;AM18:AM1500&amp;" ",Q183)))&gt;0,AC17,"")))</f>
        <v/>
      </c>
      <c r="AD183" s="964" t="str" cm="1">
        <f t="array" ref="AD183">IF(N183="","",IF(R183&lt;&gt;"","",IF(SUMPRODUCT(--(AN18:AN1500=AD17),--(AM18:AM1500&lt;&gt;""),--ISNUMBER(SEARCH(" "&amp;AM18:AM1500&amp;" ",Q183)))&gt;0,AD17,"")))</f>
        <v/>
      </c>
      <c r="AE183" s="964" t="str" cm="1">
        <f t="array" ref="AE183">IF(N183="","",IF(R183&lt;&gt;"","",IF(SUMPRODUCT(--(AN18:AN1500=AE17),--(AM18:AM1500&lt;&gt;""),--ISNUMBER(SEARCH(" "&amp;AM18:AM1500&amp;" ",Q183)))&gt;0,AE17,"")))</f>
        <v/>
      </c>
      <c r="AF183" s="964" t="str" cm="1">
        <f t="array" ref="AF183">IF(N183="","",IF(R183&lt;&gt;"","",IF(SUMPRODUCT(--(AN18:AN1500=AF17),--(AM18:AM1500&lt;&gt;""),--ISNUMBER(SEARCH(" "&amp;AM18:AM1500&amp;" ",Q183)))&gt;0,AF17,"")))</f>
        <v/>
      </c>
      <c r="AG183" s="964" t="str" cm="1">
        <f t="array" ref="AG183">IF(N183="","",IF(R183&lt;&gt;"","",IF(SUMPRODUCT(--(AN18:AN1500=AG17),--(AM18:AM1500&lt;&gt;""),--ISNUMBER(SEARCH(" "&amp;AM18:AM1500&amp;" ",Q183)))&gt;0,AG17,"")))</f>
        <v/>
      </c>
      <c r="AH183" s="964" t="str" cm="1">
        <f t="array" ref="AH183">IF(N183="","",IF(R183&lt;&gt;"","",IF(SUMPRODUCT(--(AN18:AN1500=AH17),--(AM18:AM1500&lt;&gt;""),--ISNUMBER(SEARCH(" "&amp;AM18:AM1500&amp;" ",Q183)))&gt;0,AH17,"")))</f>
        <v/>
      </c>
      <c r="AI183" s="964" t="str" cm="1">
        <f t="array" ref="AI183">IF(N183="","",IF(R183&lt;&gt;"","",IF(SUMPRODUCT(--(AN18:AN1500=AI17),--(AM18:AM1500&lt;&gt;""),--ISNUMBER(SEARCH(" "&amp;AM18:AM1500&amp;" ",Q183)))&gt;0,AI17,"")))</f>
        <v/>
      </c>
      <c r="AJ183" s="964" t="str" cm="1">
        <f t="array" ref="AJ183">IF(N183="","",IF(R183&lt;&gt;"","",IF(SUMPRODUCT(--(AN18:AN1500=AJ17),--(AM18:AM1500&lt;&gt;""),--ISNUMBER(SEARCH(" "&amp;AM18:AM1500&amp;" ",Q183)))&gt;0,AJ17,"")))</f>
        <v/>
      </c>
      <c r="AK183" s="964" t="str" cm="1">
        <f t="array" ref="AK183">IF(N183="","",IF(T183&lt;&gt;"",AK17,IF(S183&lt;&gt;"","",IF(R183&lt;&gt;"","",IF(SUMPRODUCT(--(AN18:AN1500=AK17),--(AM18:AM1500&lt;&gt;""),--ISNUMBER(SEARCH(" "&amp;AM18:AM1500&amp;" ",Q183)))&gt;0,AK17,"")))))</f>
        <v/>
      </c>
      <c r="AM183" s="964" t="s">
        <v>2213</v>
      </c>
      <c r="AN183" s="964" t="s">
        <v>1962</v>
      </c>
      <c r="AP183" s="964"/>
      <c r="AQ183" s="964"/>
      <c r="AR183" s="964"/>
      <c r="AT183" s="964"/>
      <c r="AU183" s="964"/>
      <c r="AV183" s="964"/>
      <c r="BN183" s="49">
        <v>1</v>
      </c>
    </row>
    <row r="184" spans="1:66" ht="35.1" customHeight="1">
      <c r="A184" s="957" t="str">
        <f>IF(B184="","",COUNTIF(B18:B184,"&lt;&gt;"))</f>
        <v/>
      </c>
      <c r="B184" s="958"/>
      <c r="C184" s="974" t="str">
        <f t="shared" si="40"/>
        <v/>
      </c>
      <c r="D184" s="975" t="str">
        <f t="shared" si="28"/>
        <v/>
      </c>
      <c r="E184" s="961" t="str">
        <f t="shared" si="29"/>
        <v/>
      </c>
      <c r="F184" s="962" t="str">
        <f t="shared" si="30"/>
        <v/>
      </c>
      <c r="G184" s="963" t="str">
        <f>IF(H184="","",COUNTIF(H18:H184,"&lt;&gt;"))</f>
        <v/>
      </c>
      <c r="H184" s="958" t="str" cm="1">
        <f t="array" ref="H184">IF(L184="","",IF(LEN(L184)&lt;=MAX(10,G13),L184,IFERROR(LEFT(L184,LOOKUP(2,1/(MID(L184,ROW(1:500),1)=" ")/(ROW(1:500)&lt;=MAX(10,G13)),ROW(1:500))-1),LEFT(L184,MAX(10,G13)))))</f>
        <v/>
      </c>
      <c r="I184" s="963" t="str">
        <f t="shared" si="31"/>
        <v/>
      </c>
      <c r="J184" s="963" t="str">
        <f t="shared" si="32"/>
        <v/>
      </c>
      <c r="K184" s="964" t="str">
        <f>IF(M183&lt;&gt;"",K183,IF(K183&lt;MAX(A18:A317),K183+1,""))</f>
        <v/>
      </c>
      <c r="L184" s="965" t="str">
        <f>IF(K184="","",IF(M183&lt;&gt;"",M183,INDEX(E18:E317,MATCH(K184,A18:A317,0))))</f>
        <v/>
      </c>
      <c r="M184" s="965" t="str">
        <f t="shared" si="33"/>
        <v/>
      </c>
      <c r="N184" s="966" t="str">
        <f t="shared" si="34"/>
        <v/>
      </c>
      <c r="O184" s="967" t="str">
        <f t="shared" si="35"/>
        <v/>
      </c>
      <c r="P184" s="967" t="str">
        <f t="shared" si="36"/>
        <v/>
      </c>
      <c r="Q184" s="966" t="str">
        <f t="shared" si="37"/>
        <v/>
      </c>
      <c r="R184" s="967" t="str">
        <f>IF(N184="","",IF(COUNTIF(AP18:AP300,TRIM(Q184))&gt;0,"EXCLUSION EXACTE",""))</f>
        <v/>
      </c>
      <c r="S184" s="967" t="str" cm="1">
        <f t="array" ref="S184">IF(N184="","",IF(SUMPRODUCT(--(AP18:AP300&lt;&gt;""),--ISNUMBER(SEARCH(" "&amp;AP18:AP300&amp;" ",Q184)))&gt;0,"BLOQUE MOLLUSQUES",""))</f>
        <v/>
      </c>
      <c r="T184" s="967" t="str" cm="1">
        <f t="array" ref="T184">IF(N184="","",IF(SUMPRODUCT(--(AT18:AT300&lt;&gt;""),--ISNUMBER(SEARCH(" "&amp;AT18:AT300&amp;" ",Q184)))&gt;0,"FORCE MOLLUSQUES",""))</f>
        <v/>
      </c>
      <c r="U184" s="966" t="str">
        <f t="shared" si="38"/>
        <v/>
      </c>
      <c r="V184" s="966" t="str">
        <f t="shared" si="41"/>
        <v/>
      </c>
      <c r="W184" s="967" t="str">
        <f t="shared" si="39"/>
        <v/>
      </c>
      <c r="X184" s="967" t="str" cm="1">
        <f t="array" ref="X184">IF(N184="","",IF(R184&lt;&gt;"","",IF(SUMPRODUCT(--(AN18:AN1500=X17),--(AM18:AM1500&lt;&gt;""),--ISNUMBER(SEARCH(" "&amp;AM18:AM1500&amp;" ",Q184)))&gt;0,X17,"")))</f>
        <v/>
      </c>
      <c r="Y184" s="967" t="str" cm="1">
        <f t="array" ref="Y184">IF(N184="","",IF(R184&lt;&gt;"","",IF(SUMPRODUCT(--(AN18:AN1500=Y17),--(AM18:AM1500&lt;&gt;""),--ISNUMBER(SEARCH(" "&amp;AM18:AM1500&amp;" ",Q184)))&gt;0,Y17,"")))</f>
        <v/>
      </c>
      <c r="Z184" s="967" t="str" cm="1">
        <f t="array" ref="Z184">IF(N184="","",IF(R184&lt;&gt;"","",IF(SUMPRODUCT(--(AN18:AN1500=Z17),--(AM18:AM1500&lt;&gt;""),--ISNUMBER(SEARCH(" "&amp;AM18:AM1500&amp;" ",Q184)))&gt;0,Z17,"")))</f>
        <v/>
      </c>
      <c r="AA184" s="967" t="str" cm="1">
        <f t="array" ref="AA184">IF(N184="","",IF(R184&lt;&gt;"","",IF(SUMPRODUCT(--(AN18:AN1500=AA17),--(AM18:AM1500&lt;&gt;""),--ISNUMBER(SEARCH(" "&amp;AM18:AM1500&amp;" ",Q184)))&gt;0,AA17,"")))</f>
        <v/>
      </c>
      <c r="AB184" s="967" t="str" cm="1">
        <f t="array" ref="AB184">IF(N184="","",IF(R184&lt;&gt;"","",IF(SUMPRODUCT(--(AN18:AN1500=AB17),--(AM18:AM1500&lt;&gt;""),--ISNUMBER(SEARCH(" "&amp;AM18:AM1500&amp;" ",Q184)))&gt;0,AB17,"")))</f>
        <v/>
      </c>
      <c r="AC184" s="967" t="str" cm="1">
        <f t="array" ref="AC184">IF(N184="","",IF(R184&lt;&gt;"","",IF(SUMPRODUCT(--(AN18:AN1500=AC17),--(AM18:AM1500&lt;&gt;""),--ISNUMBER(SEARCH(" "&amp;AM18:AM1500&amp;" ",Q184)))&gt;0,AC17,"")))</f>
        <v/>
      </c>
      <c r="AD184" s="967" t="str" cm="1">
        <f t="array" ref="AD184">IF(N184="","",IF(R184&lt;&gt;"","",IF(SUMPRODUCT(--(AN18:AN1500=AD17),--(AM18:AM1500&lt;&gt;""),--ISNUMBER(SEARCH(" "&amp;AM18:AM1500&amp;" ",Q184)))&gt;0,AD17,"")))</f>
        <v/>
      </c>
      <c r="AE184" s="967" t="str" cm="1">
        <f t="array" ref="AE184">IF(N184="","",IF(R184&lt;&gt;"","",IF(SUMPRODUCT(--(AN18:AN1500=AE17),--(AM18:AM1500&lt;&gt;""),--ISNUMBER(SEARCH(" "&amp;AM18:AM1500&amp;" ",Q184)))&gt;0,AE17,"")))</f>
        <v/>
      </c>
      <c r="AF184" s="967" t="str" cm="1">
        <f t="array" ref="AF184">IF(N184="","",IF(R184&lt;&gt;"","",IF(SUMPRODUCT(--(AN18:AN1500=AF17),--(AM18:AM1500&lt;&gt;""),--ISNUMBER(SEARCH(" "&amp;AM18:AM1500&amp;" ",Q184)))&gt;0,AF17,"")))</f>
        <v/>
      </c>
      <c r="AG184" s="967" t="str" cm="1">
        <f t="array" ref="AG184">IF(N184="","",IF(R184&lt;&gt;"","",IF(SUMPRODUCT(--(AN18:AN1500=AG17),--(AM18:AM1500&lt;&gt;""),--ISNUMBER(SEARCH(" "&amp;AM18:AM1500&amp;" ",Q184)))&gt;0,AG17,"")))</f>
        <v/>
      </c>
      <c r="AH184" s="967" t="str" cm="1">
        <f t="array" ref="AH184">IF(N184="","",IF(R184&lt;&gt;"","",IF(SUMPRODUCT(--(AN18:AN1500=AH17),--(AM18:AM1500&lt;&gt;""),--ISNUMBER(SEARCH(" "&amp;AM18:AM1500&amp;" ",Q184)))&gt;0,AH17,"")))</f>
        <v/>
      </c>
      <c r="AI184" s="967" t="str" cm="1">
        <f t="array" ref="AI184">IF(N184="","",IF(R184&lt;&gt;"","",IF(SUMPRODUCT(--(AN18:AN1500=AI17),--(AM18:AM1500&lt;&gt;""),--ISNUMBER(SEARCH(" "&amp;AM18:AM1500&amp;" ",Q184)))&gt;0,AI17,"")))</f>
        <v/>
      </c>
      <c r="AJ184" s="967" t="str" cm="1">
        <f t="array" ref="AJ184">IF(N184="","",IF(R184&lt;&gt;"","",IF(SUMPRODUCT(--(AN18:AN1500=AJ17),--(AM18:AM1500&lt;&gt;""),--ISNUMBER(SEARCH(" "&amp;AM18:AM1500&amp;" ",Q184)))&gt;0,AJ17,"")))</f>
        <v/>
      </c>
      <c r="AK184" s="967" t="str" cm="1">
        <f t="array" ref="AK184">IF(N184="","",IF(T184&lt;&gt;"",AK17,IF(S184&lt;&gt;"","",IF(R184&lt;&gt;"","",IF(SUMPRODUCT(--(AN18:AN1500=AK17),--(AM18:AM1500&lt;&gt;""),--ISNUMBER(SEARCH(" "&amp;AM18:AM1500&amp;" ",Q184)))&gt;0,AK17,"")))))</f>
        <v/>
      </c>
      <c r="AM184" s="968" t="s">
        <v>2214</v>
      </c>
      <c r="AN184" s="968" t="s">
        <v>1962</v>
      </c>
      <c r="AP184" s="964"/>
      <c r="AQ184" s="964"/>
      <c r="AR184" s="964"/>
      <c r="AT184" s="964"/>
      <c r="AU184" s="964"/>
      <c r="AV184" s="964"/>
      <c r="BN184" s="49">
        <v>1</v>
      </c>
    </row>
    <row r="185" spans="1:66" ht="35.1" customHeight="1">
      <c r="A185" s="973" t="str">
        <f>IF(B185="","",COUNTIF(B18:B185,"&lt;&gt;"))</f>
        <v/>
      </c>
      <c r="B185" s="965"/>
      <c r="C185" s="974" t="str">
        <f t="shared" si="40"/>
        <v/>
      </c>
      <c r="D185" s="975" t="str">
        <f t="shared" si="28"/>
        <v/>
      </c>
      <c r="E185" s="976" t="str">
        <f t="shared" si="29"/>
        <v/>
      </c>
      <c r="F185" s="977" t="str">
        <f t="shared" si="30"/>
        <v/>
      </c>
      <c r="G185" s="964" t="str">
        <f>IF(H185="","",COUNTIF(H18:H185,"&lt;&gt;"))</f>
        <v/>
      </c>
      <c r="H185" s="965" t="str" cm="1">
        <f t="array" ref="H185">IF(L185="","",IF(LEN(L185)&lt;=MAX(10,G13),L185,IFERROR(LEFT(L185,LOOKUP(2,1/(MID(L185,ROW(1:500),1)=" ")/(ROW(1:500)&lt;=MAX(10,G13)),ROW(1:500))-1),LEFT(L185,MAX(10,G13)))))</f>
        <v/>
      </c>
      <c r="I185" s="964" t="str">
        <f t="shared" si="31"/>
        <v/>
      </c>
      <c r="J185" s="964" t="str">
        <f t="shared" si="32"/>
        <v/>
      </c>
      <c r="K185" s="964" t="str">
        <f>IF(M184&lt;&gt;"",K184,IF(K184&lt;MAX(A18:A317),K184+1,""))</f>
        <v/>
      </c>
      <c r="L185" s="965" t="str">
        <f>IF(K185="","",IF(M184&lt;&gt;"",M184,INDEX(E18:E317,MATCH(K185,A18:A317,0))))</f>
        <v/>
      </c>
      <c r="M185" s="965" t="str">
        <f t="shared" si="33"/>
        <v/>
      </c>
      <c r="N185" s="965" t="str">
        <f t="shared" si="34"/>
        <v/>
      </c>
      <c r="O185" s="964" t="str">
        <f t="shared" si="35"/>
        <v/>
      </c>
      <c r="P185" s="964" t="str">
        <f t="shared" si="36"/>
        <v/>
      </c>
      <c r="Q185" s="965" t="str">
        <f t="shared" si="37"/>
        <v/>
      </c>
      <c r="R185" s="964" t="str">
        <f>IF(N185="","",IF(COUNTIF(AP18:AP300,TRIM(Q185))&gt;0,"EXCLUSION EXACTE",""))</f>
        <v/>
      </c>
      <c r="S185" s="964" t="str" cm="1">
        <f t="array" ref="S185">IF(N185="","",IF(SUMPRODUCT(--(AP18:AP300&lt;&gt;""),--ISNUMBER(SEARCH(" "&amp;AP18:AP300&amp;" ",Q185)))&gt;0,"BLOQUE MOLLUSQUES",""))</f>
        <v/>
      </c>
      <c r="T185" s="964" t="str" cm="1">
        <f t="array" ref="T185">IF(N185="","",IF(SUMPRODUCT(--(AT18:AT300&lt;&gt;""),--ISNUMBER(SEARCH(" "&amp;AT18:AT300&amp;" ",Q185)))&gt;0,"FORCE MOLLUSQUES",""))</f>
        <v/>
      </c>
      <c r="U185" s="965" t="str">
        <f t="shared" si="38"/>
        <v/>
      </c>
      <c r="V185" s="965" t="str">
        <f t="shared" si="41"/>
        <v/>
      </c>
      <c r="W185" s="964" t="str">
        <f t="shared" si="39"/>
        <v/>
      </c>
      <c r="X185" s="964" t="str" cm="1">
        <f t="array" ref="X185">IF(N185="","",IF(R185&lt;&gt;"","",IF(SUMPRODUCT(--(AN18:AN1500=X17),--(AM18:AM1500&lt;&gt;""),--ISNUMBER(SEARCH(" "&amp;AM18:AM1500&amp;" ",Q185)))&gt;0,X17,"")))</f>
        <v/>
      </c>
      <c r="Y185" s="964" t="str" cm="1">
        <f t="array" ref="Y185">IF(N185="","",IF(R185&lt;&gt;"","",IF(SUMPRODUCT(--(AN18:AN1500=Y17),--(AM18:AM1500&lt;&gt;""),--ISNUMBER(SEARCH(" "&amp;AM18:AM1500&amp;" ",Q185)))&gt;0,Y17,"")))</f>
        <v/>
      </c>
      <c r="Z185" s="964" t="str" cm="1">
        <f t="array" ref="Z185">IF(N185="","",IF(R185&lt;&gt;"","",IF(SUMPRODUCT(--(AN18:AN1500=Z17),--(AM18:AM1500&lt;&gt;""),--ISNUMBER(SEARCH(" "&amp;AM18:AM1500&amp;" ",Q185)))&gt;0,Z17,"")))</f>
        <v/>
      </c>
      <c r="AA185" s="964" t="str" cm="1">
        <f t="array" ref="AA185">IF(N185="","",IF(R185&lt;&gt;"","",IF(SUMPRODUCT(--(AN18:AN1500=AA17),--(AM18:AM1500&lt;&gt;""),--ISNUMBER(SEARCH(" "&amp;AM18:AM1500&amp;" ",Q185)))&gt;0,AA17,"")))</f>
        <v/>
      </c>
      <c r="AB185" s="964" t="str" cm="1">
        <f t="array" ref="AB185">IF(N185="","",IF(R185&lt;&gt;"","",IF(SUMPRODUCT(--(AN18:AN1500=AB17),--(AM18:AM1500&lt;&gt;""),--ISNUMBER(SEARCH(" "&amp;AM18:AM1500&amp;" ",Q185)))&gt;0,AB17,"")))</f>
        <v/>
      </c>
      <c r="AC185" s="964" t="str" cm="1">
        <f t="array" ref="AC185">IF(N185="","",IF(R185&lt;&gt;"","",IF(SUMPRODUCT(--(AN18:AN1500=AC17),--(AM18:AM1500&lt;&gt;""),--ISNUMBER(SEARCH(" "&amp;AM18:AM1500&amp;" ",Q185)))&gt;0,AC17,"")))</f>
        <v/>
      </c>
      <c r="AD185" s="964" t="str" cm="1">
        <f t="array" ref="AD185">IF(N185="","",IF(R185&lt;&gt;"","",IF(SUMPRODUCT(--(AN18:AN1500=AD17),--(AM18:AM1500&lt;&gt;""),--ISNUMBER(SEARCH(" "&amp;AM18:AM1500&amp;" ",Q185)))&gt;0,AD17,"")))</f>
        <v/>
      </c>
      <c r="AE185" s="964" t="str" cm="1">
        <f t="array" ref="AE185">IF(N185="","",IF(R185&lt;&gt;"","",IF(SUMPRODUCT(--(AN18:AN1500=AE17),--(AM18:AM1500&lt;&gt;""),--ISNUMBER(SEARCH(" "&amp;AM18:AM1500&amp;" ",Q185)))&gt;0,AE17,"")))</f>
        <v/>
      </c>
      <c r="AF185" s="964" t="str" cm="1">
        <f t="array" ref="AF185">IF(N185="","",IF(R185&lt;&gt;"","",IF(SUMPRODUCT(--(AN18:AN1500=AF17),--(AM18:AM1500&lt;&gt;""),--ISNUMBER(SEARCH(" "&amp;AM18:AM1500&amp;" ",Q185)))&gt;0,AF17,"")))</f>
        <v/>
      </c>
      <c r="AG185" s="964" t="str" cm="1">
        <f t="array" ref="AG185">IF(N185="","",IF(R185&lt;&gt;"","",IF(SUMPRODUCT(--(AN18:AN1500=AG17),--(AM18:AM1500&lt;&gt;""),--ISNUMBER(SEARCH(" "&amp;AM18:AM1500&amp;" ",Q185)))&gt;0,AG17,"")))</f>
        <v/>
      </c>
      <c r="AH185" s="964" t="str" cm="1">
        <f t="array" ref="AH185">IF(N185="","",IF(R185&lt;&gt;"","",IF(SUMPRODUCT(--(AN18:AN1500=AH17),--(AM18:AM1500&lt;&gt;""),--ISNUMBER(SEARCH(" "&amp;AM18:AM1500&amp;" ",Q185)))&gt;0,AH17,"")))</f>
        <v/>
      </c>
      <c r="AI185" s="964" t="str" cm="1">
        <f t="array" ref="AI185">IF(N185="","",IF(R185&lt;&gt;"","",IF(SUMPRODUCT(--(AN18:AN1500=AI17),--(AM18:AM1500&lt;&gt;""),--ISNUMBER(SEARCH(" "&amp;AM18:AM1500&amp;" ",Q185)))&gt;0,AI17,"")))</f>
        <v/>
      </c>
      <c r="AJ185" s="964" t="str" cm="1">
        <f t="array" ref="AJ185">IF(N185="","",IF(R185&lt;&gt;"","",IF(SUMPRODUCT(--(AN18:AN1500=AJ17),--(AM18:AM1500&lt;&gt;""),--ISNUMBER(SEARCH(" "&amp;AM18:AM1500&amp;" ",Q185)))&gt;0,AJ17,"")))</f>
        <v/>
      </c>
      <c r="AK185" s="964" t="str" cm="1">
        <f t="array" ref="AK185">IF(N185="","",IF(T185&lt;&gt;"",AK17,IF(S185&lt;&gt;"","",IF(R185&lt;&gt;"","",IF(SUMPRODUCT(--(AN18:AN1500=AK17),--(AM18:AM1500&lt;&gt;""),--ISNUMBER(SEARCH(" "&amp;AM18:AM1500&amp;" ",Q185)))&gt;0,AK17,"")))))</f>
        <v/>
      </c>
      <c r="AM185" s="964" t="s">
        <v>2215</v>
      </c>
      <c r="AN185" s="964" t="s">
        <v>1962</v>
      </c>
      <c r="AP185" s="964"/>
      <c r="AQ185" s="964"/>
      <c r="AR185" s="964"/>
      <c r="AT185" s="964"/>
      <c r="AU185" s="964"/>
      <c r="AV185" s="964"/>
      <c r="BN185" s="49">
        <v>1</v>
      </c>
    </row>
    <row r="186" spans="1:66" ht="35.1" customHeight="1">
      <c r="A186" s="957" t="str">
        <f>IF(B186="","",COUNTIF(B18:B186,"&lt;&gt;"))</f>
        <v/>
      </c>
      <c r="B186" s="958"/>
      <c r="C186" s="974" t="str">
        <f t="shared" si="40"/>
        <v/>
      </c>
      <c r="D186" s="975" t="str">
        <f t="shared" si="28"/>
        <v/>
      </c>
      <c r="E186" s="961" t="str">
        <f t="shared" si="29"/>
        <v/>
      </c>
      <c r="F186" s="962" t="str">
        <f t="shared" si="30"/>
        <v/>
      </c>
      <c r="G186" s="963" t="str">
        <f>IF(H186="","",COUNTIF(H18:H186,"&lt;&gt;"))</f>
        <v/>
      </c>
      <c r="H186" s="958" t="str" cm="1">
        <f t="array" ref="H186">IF(L186="","",IF(LEN(L186)&lt;=MAX(10,G13),L186,IFERROR(LEFT(L186,LOOKUP(2,1/(MID(L186,ROW(1:500),1)=" ")/(ROW(1:500)&lt;=MAX(10,G13)),ROW(1:500))-1),LEFT(L186,MAX(10,G13)))))</f>
        <v/>
      </c>
      <c r="I186" s="963" t="str">
        <f t="shared" si="31"/>
        <v/>
      </c>
      <c r="J186" s="963" t="str">
        <f t="shared" si="32"/>
        <v/>
      </c>
      <c r="K186" s="964" t="str">
        <f>IF(M185&lt;&gt;"",K185,IF(K185&lt;MAX(A18:A317),K185+1,""))</f>
        <v/>
      </c>
      <c r="L186" s="965" t="str">
        <f>IF(K186="","",IF(M185&lt;&gt;"",M185,INDEX(E18:E317,MATCH(K186,A18:A317,0))))</f>
        <v/>
      </c>
      <c r="M186" s="965" t="str">
        <f t="shared" si="33"/>
        <v/>
      </c>
      <c r="N186" s="966" t="str">
        <f t="shared" si="34"/>
        <v/>
      </c>
      <c r="O186" s="967" t="str">
        <f t="shared" si="35"/>
        <v/>
      </c>
      <c r="P186" s="967" t="str">
        <f t="shared" si="36"/>
        <v/>
      </c>
      <c r="Q186" s="966" t="str">
        <f t="shared" si="37"/>
        <v/>
      </c>
      <c r="R186" s="967" t="str">
        <f>IF(N186="","",IF(COUNTIF(AP18:AP300,TRIM(Q186))&gt;0,"EXCLUSION EXACTE",""))</f>
        <v/>
      </c>
      <c r="S186" s="967" t="str" cm="1">
        <f t="array" ref="S186">IF(N186="","",IF(SUMPRODUCT(--(AP18:AP300&lt;&gt;""),--ISNUMBER(SEARCH(" "&amp;AP18:AP300&amp;" ",Q186)))&gt;0,"BLOQUE MOLLUSQUES",""))</f>
        <v/>
      </c>
      <c r="T186" s="967" t="str" cm="1">
        <f t="array" ref="T186">IF(N186="","",IF(SUMPRODUCT(--(AT18:AT300&lt;&gt;""),--ISNUMBER(SEARCH(" "&amp;AT18:AT300&amp;" ",Q186)))&gt;0,"FORCE MOLLUSQUES",""))</f>
        <v/>
      </c>
      <c r="U186" s="966" t="str">
        <f t="shared" si="38"/>
        <v/>
      </c>
      <c r="V186" s="966" t="str">
        <f t="shared" si="41"/>
        <v/>
      </c>
      <c r="W186" s="967" t="str">
        <f t="shared" si="39"/>
        <v/>
      </c>
      <c r="X186" s="967" t="str" cm="1">
        <f t="array" ref="X186">IF(N186="","",IF(R186&lt;&gt;"","",IF(SUMPRODUCT(--(AN18:AN1500=X17),--(AM18:AM1500&lt;&gt;""),--ISNUMBER(SEARCH(" "&amp;AM18:AM1500&amp;" ",Q186)))&gt;0,X17,"")))</f>
        <v/>
      </c>
      <c r="Y186" s="967" t="str" cm="1">
        <f t="array" ref="Y186">IF(N186="","",IF(R186&lt;&gt;"","",IF(SUMPRODUCT(--(AN18:AN1500=Y17),--(AM18:AM1500&lt;&gt;""),--ISNUMBER(SEARCH(" "&amp;AM18:AM1500&amp;" ",Q186)))&gt;0,Y17,"")))</f>
        <v/>
      </c>
      <c r="Z186" s="967" t="str" cm="1">
        <f t="array" ref="Z186">IF(N186="","",IF(R186&lt;&gt;"","",IF(SUMPRODUCT(--(AN18:AN1500=Z17),--(AM18:AM1500&lt;&gt;""),--ISNUMBER(SEARCH(" "&amp;AM18:AM1500&amp;" ",Q186)))&gt;0,Z17,"")))</f>
        <v/>
      </c>
      <c r="AA186" s="967" t="str" cm="1">
        <f t="array" ref="AA186">IF(N186="","",IF(R186&lt;&gt;"","",IF(SUMPRODUCT(--(AN18:AN1500=AA17),--(AM18:AM1500&lt;&gt;""),--ISNUMBER(SEARCH(" "&amp;AM18:AM1500&amp;" ",Q186)))&gt;0,AA17,"")))</f>
        <v/>
      </c>
      <c r="AB186" s="967" t="str" cm="1">
        <f t="array" ref="AB186">IF(N186="","",IF(R186&lt;&gt;"","",IF(SUMPRODUCT(--(AN18:AN1500=AB17),--(AM18:AM1500&lt;&gt;""),--ISNUMBER(SEARCH(" "&amp;AM18:AM1500&amp;" ",Q186)))&gt;0,AB17,"")))</f>
        <v/>
      </c>
      <c r="AC186" s="967" t="str" cm="1">
        <f t="array" ref="AC186">IF(N186="","",IF(R186&lt;&gt;"","",IF(SUMPRODUCT(--(AN18:AN1500=AC17),--(AM18:AM1500&lt;&gt;""),--ISNUMBER(SEARCH(" "&amp;AM18:AM1500&amp;" ",Q186)))&gt;0,AC17,"")))</f>
        <v/>
      </c>
      <c r="AD186" s="967" t="str" cm="1">
        <f t="array" ref="AD186">IF(N186="","",IF(R186&lt;&gt;"","",IF(SUMPRODUCT(--(AN18:AN1500=AD17),--(AM18:AM1500&lt;&gt;""),--ISNUMBER(SEARCH(" "&amp;AM18:AM1500&amp;" ",Q186)))&gt;0,AD17,"")))</f>
        <v/>
      </c>
      <c r="AE186" s="967" t="str" cm="1">
        <f t="array" ref="AE186">IF(N186="","",IF(R186&lt;&gt;"","",IF(SUMPRODUCT(--(AN18:AN1500=AE17),--(AM18:AM1500&lt;&gt;""),--ISNUMBER(SEARCH(" "&amp;AM18:AM1500&amp;" ",Q186)))&gt;0,AE17,"")))</f>
        <v/>
      </c>
      <c r="AF186" s="967" t="str" cm="1">
        <f t="array" ref="AF186">IF(N186="","",IF(R186&lt;&gt;"","",IF(SUMPRODUCT(--(AN18:AN1500=AF17),--(AM18:AM1500&lt;&gt;""),--ISNUMBER(SEARCH(" "&amp;AM18:AM1500&amp;" ",Q186)))&gt;0,AF17,"")))</f>
        <v/>
      </c>
      <c r="AG186" s="967" t="str" cm="1">
        <f t="array" ref="AG186">IF(N186="","",IF(R186&lt;&gt;"","",IF(SUMPRODUCT(--(AN18:AN1500=AG17),--(AM18:AM1500&lt;&gt;""),--ISNUMBER(SEARCH(" "&amp;AM18:AM1500&amp;" ",Q186)))&gt;0,AG17,"")))</f>
        <v/>
      </c>
      <c r="AH186" s="967" t="str" cm="1">
        <f t="array" ref="AH186">IF(N186="","",IF(R186&lt;&gt;"","",IF(SUMPRODUCT(--(AN18:AN1500=AH17),--(AM18:AM1500&lt;&gt;""),--ISNUMBER(SEARCH(" "&amp;AM18:AM1500&amp;" ",Q186)))&gt;0,AH17,"")))</f>
        <v/>
      </c>
      <c r="AI186" s="967" t="str" cm="1">
        <f t="array" ref="AI186">IF(N186="","",IF(R186&lt;&gt;"","",IF(SUMPRODUCT(--(AN18:AN1500=AI17),--(AM18:AM1500&lt;&gt;""),--ISNUMBER(SEARCH(" "&amp;AM18:AM1500&amp;" ",Q186)))&gt;0,AI17,"")))</f>
        <v/>
      </c>
      <c r="AJ186" s="967" t="str" cm="1">
        <f t="array" ref="AJ186">IF(N186="","",IF(R186&lt;&gt;"","",IF(SUMPRODUCT(--(AN18:AN1500=AJ17),--(AM18:AM1500&lt;&gt;""),--ISNUMBER(SEARCH(" "&amp;AM18:AM1500&amp;" ",Q186)))&gt;0,AJ17,"")))</f>
        <v/>
      </c>
      <c r="AK186" s="967" t="str" cm="1">
        <f t="array" ref="AK186">IF(N186="","",IF(T186&lt;&gt;"",AK17,IF(S186&lt;&gt;"","",IF(R186&lt;&gt;"","",IF(SUMPRODUCT(--(AN18:AN1500=AK17),--(AM18:AM1500&lt;&gt;""),--ISNUMBER(SEARCH(" "&amp;AM18:AM1500&amp;" ",Q186)))&gt;0,AK17,"")))))</f>
        <v/>
      </c>
      <c r="AM186" s="968" t="s">
        <v>2216</v>
      </c>
      <c r="AN186" s="968" t="s">
        <v>1962</v>
      </c>
      <c r="AP186" s="964"/>
      <c r="AQ186" s="964"/>
      <c r="AR186" s="964"/>
      <c r="AT186" s="964"/>
      <c r="AU186" s="964"/>
      <c r="AV186" s="964"/>
      <c r="BN186" s="49">
        <v>1</v>
      </c>
    </row>
    <row r="187" spans="1:66" ht="35.1" customHeight="1">
      <c r="A187" s="973" t="str">
        <f>IF(B187="","",COUNTIF(B18:B187,"&lt;&gt;"))</f>
        <v/>
      </c>
      <c r="B187" s="965"/>
      <c r="C187" s="974" t="str">
        <f t="shared" si="40"/>
        <v/>
      </c>
      <c r="D187" s="975" t="str">
        <f t="shared" si="28"/>
        <v/>
      </c>
      <c r="E187" s="976" t="str">
        <f t="shared" si="29"/>
        <v/>
      </c>
      <c r="F187" s="977" t="str">
        <f t="shared" si="30"/>
        <v/>
      </c>
      <c r="G187" s="964" t="str">
        <f>IF(H187="","",COUNTIF(H18:H187,"&lt;&gt;"))</f>
        <v/>
      </c>
      <c r="H187" s="965" t="str" cm="1">
        <f t="array" ref="H187">IF(L187="","",IF(LEN(L187)&lt;=MAX(10,G13),L187,IFERROR(LEFT(L187,LOOKUP(2,1/(MID(L187,ROW(1:500),1)=" ")/(ROW(1:500)&lt;=MAX(10,G13)),ROW(1:500))-1),LEFT(L187,MAX(10,G13)))))</f>
        <v/>
      </c>
      <c r="I187" s="964" t="str">
        <f t="shared" si="31"/>
        <v/>
      </c>
      <c r="J187" s="964" t="str">
        <f t="shared" si="32"/>
        <v/>
      </c>
      <c r="K187" s="964" t="str">
        <f>IF(M186&lt;&gt;"",K186,IF(K186&lt;MAX(A18:A317),K186+1,""))</f>
        <v/>
      </c>
      <c r="L187" s="965" t="str">
        <f>IF(K187="","",IF(M186&lt;&gt;"",M186,INDEX(E18:E317,MATCH(K187,A18:A317,0))))</f>
        <v/>
      </c>
      <c r="M187" s="965" t="str">
        <f t="shared" si="33"/>
        <v/>
      </c>
      <c r="N187" s="965" t="str">
        <f t="shared" si="34"/>
        <v/>
      </c>
      <c r="O187" s="964" t="str">
        <f t="shared" si="35"/>
        <v/>
      </c>
      <c r="P187" s="964" t="str">
        <f t="shared" si="36"/>
        <v/>
      </c>
      <c r="Q187" s="965" t="str">
        <f t="shared" si="37"/>
        <v/>
      </c>
      <c r="R187" s="964" t="str">
        <f>IF(N187="","",IF(COUNTIF(AP18:AP300,TRIM(Q187))&gt;0,"EXCLUSION EXACTE",""))</f>
        <v/>
      </c>
      <c r="S187" s="964" t="str" cm="1">
        <f t="array" ref="S187">IF(N187="","",IF(SUMPRODUCT(--(AP18:AP300&lt;&gt;""),--ISNUMBER(SEARCH(" "&amp;AP18:AP300&amp;" ",Q187)))&gt;0,"BLOQUE MOLLUSQUES",""))</f>
        <v/>
      </c>
      <c r="T187" s="964" t="str" cm="1">
        <f t="array" ref="T187">IF(N187="","",IF(SUMPRODUCT(--(AT18:AT300&lt;&gt;""),--ISNUMBER(SEARCH(" "&amp;AT18:AT300&amp;" ",Q187)))&gt;0,"FORCE MOLLUSQUES",""))</f>
        <v/>
      </c>
      <c r="U187" s="965" t="str">
        <f t="shared" si="38"/>
        <v/>
      </c>
      <c r="V187" s="965" t="str">
        <f t="shared" si="41"/>
        <v/>
      </c>
      <c r="W187" s="964" t="str">
        <f t="shared" si="39"/>
        <v/>
      </c>
      <c r="X187" s="964" t="str" cm="1">
        <f t="array" ref="X187">IF(N187="","",IF(R187&lt;&gt;"","",IF(SUMPRODUCT(--(AN18:AN1500=X17),--(AM18:AM1500&lt;&gt;""),--ISNUMBER(SEARCH(" "&amp;AM18:AM1500&amp;" ",Q187)))&gt;0,X17,"")))</f>
        <v/>
      </c>
      <c r="Y187" s="964" t="str" cm="1">
        <f t="array" ref="Y187">IF(N187="","",IF(R187&lt;&gt;"","",IF(SUMPRODUCT(--(AN18:AN1500=Y17),--(AM18:AM1500&lt;&gt;""),--ISNUMBER(SEARCH(" "&amp;AM18:AM1500&amp;" ",Q187)))&gt;0,Y17,"")))</f>
        <v/>
      </c>
      <c r="Z187" s="964" t="str" cm="1">
        <f t="array" ref="Z187">IF(N187="","",IF(R187&lt;&gt;"","",IF(SUMPRODUCT(--(AN18:AN1500=Z17),--(AM18:AM1500&lt;&gt;""),--ISNUMBER(SEARCH(" "&amp;AM18:AM1500&amp;" ",Q187)))&gt;0,Z17,"")))</f>
        <v/>
      </c>
      <c r="AA187" s="964" t="str" cm="1">
        <f t="array" ref="AA187">IF(N187="","",IF(R187&lt;&gt;"","",IF(SUMPRODUCT(--(AN18:AN1500=AA17),--(AM18:AM1500&lt;&gt;""),--ISNUMBER(SEARCH(" "&amp;AM18:AM1500&amp;" ",Q187)))&gt;0,AA17,"")))</f>
        <v/>
      </c>
      <c r="AB187" s="964" t="str" cm="1">
        <f t="array" ref="AB187">IF(N187="","",IF(R187&lt;&gt;"","",IF(SUMPRODUCT(--(AN18:AN1500=AB17),--(AM18:AM1500&lt;&gt;""),--ISNUMBER(SEARCH(" "&amp;AM18:AM1500&amp;" ",Q187)))&gt;0,AB17,"")))</f>
        <v/>
      </c>
      <c r="AC187" s="964" t="str" cm="1">
        <f t="array" ref="AC187">IF(N187="","",IF(R187&lt;&gt;"","",IF(SUMPRODUCT(--(AN18:AN1500=AC17),--(AM18:AM1500&lt;&gt;""),--ISNUMBER(SEARCH(" "&amp;AM18:AM1500&amp;" ",Q187)))&gt;0,AC17,"")))</f>
        <v/>
      </c>
      <c r="AD187" s="964" t="str" cm="1">
        <f t="array" ref="AD187">IF(N187="","",IF(R187&lt;&gt;"","",IF(SUMPRODUCT(--(AN18:AN1500=AD17),--(AM18:AM1500&lt;&gt;""),--ISNUMBER(SEARCH(" "&amp;AM18:AM1500&amp;" ",Q187)))&gt;0,AD17,"")))</f>
        <v/>
      </c>
      <c r="AE187" s="964" t="str" cm="1">
        <f t="array" ref="AE187">IF(N187="","",IF(R187&lt;&gt;"","",IF(SUMPRODUCT(--(AN18:AN1500=AE17),--(AM18:AM1500&lt;&gt;""),--ISNUMBER(SEARCH(" "&amp;AM18:AM1500&amp;" ",Q187)))&gt;0,AE17,"")))</f>
        <v/>
      </c>
      <c r="AF187" s="964" t="str" cm="1">
        <f t="array" ref="AF187">IF(N187="","",IF(R187&lt;&gt;"","",IF(SUMPRODUCT(--(AN18:AN1500=AF17),--(AM18:AM1500&lt;&gt;""),--ISNUMBER(SEARCH(" "&amp;AM18:AM1500&amp;" ",Q187)))&gt;0,AF17,"")))</f>
        <v/>
      </c>
      <c r="AG187" s="964" t="str" cm="1">
        <f t="array" ref="AG187">IF(N187="","",IF(R187&lt;&gt;"","",IF(SUMPRODUCT(--(AN18:AN1500=AG17),--(AM18:AM1500&lt;&gt;""),--ISNUMBER(SEARCH(" "&amp;AM18:AM1500&amp;" ",Q187)))&gt;0,AG17,"")))</f>
        <v/>
      </c>
      <c r="AH187" s="964" t="str" cm="1">
        <f t="array" ref="AH187">IF(N187="","",IF(R187&lt;&gt;"","",IF(SUMPRODUCT(--(AN18:AN1500=AH17),--(AM18:AM1500&lt;&gt;""),--ISNUMBER(SEARCH(" "&amp;AM18:AM1500&amp;" ",Q187)))&gt;0,AH17,"")))</f>
        <v/>
      </c>
      <c r="AI187" s="964" t="str" cm="1">
        <f t="array" ref="AI187">IF(N187="","",IF(R187&lt;&gt;"","",IF(SUMPRODUCT(--(AN18:AN1500=AI17),--(AM18:AM1500&lt;&gt;""),--ISNUMBER(SEARCH(" "&amp;AM18:AM1500&amp;" ",Q187)))&gt;0,AI17,"")))</f>
        <v/>
      </c>
      <c r="AJ187" s="964" t="str" cm="1">
        <f t="array" ref="AJ187">IF(N187="","",IF(R187&lt;&gt;"","",IF(SUMPRODUCT(--(AN18:AN1500=AJ17),--(AM18:AM1500&lt;&gt;""),--ISNUMBER(SEARCH(" "&amp;AM18:AM1500&amp;" ",Q187)))&gt;0,AJ17,"")))</f>
        <v/>
      </c>
      <c r="AK187" s="964" t="str" cm="1">
        <f t="array" ref="AK187">IF(N187="","",IF(T187&lt;&gt;"",AK17,IF(S187&lt;&gt;"","",IF(R187&lt;&gt;"","",IF(SUMPRODUCT(--(AN18:AN1500=AK17),--(AM18:AM1500&lt;&gt;""),--ISNUMBER(SEARCH(" "&amp;AM18:AM1500&amp;" ",Q187)))&gt;0,AK17,"")))))</f>
        <v/>
      </c>
      <c r="AM187" s="964" t="s">
        <v>554</v>
      </c>
      <c r="AN187" s="964" t="s">
        <v>1962</v>
      </c>
      <c r="AP187" s="964"/>
      <c r="AQ187" s="964"/>
      <c r="AR187" s="964"/>
      <c r="AT187" s="964"/>
      <c r="AU187" s="964"/>
      <c r="AV187" s="964"/>
      <c r="BN187" s="49">
        <v>1</v>
      </c>
    </row>
    <row r="188" spans="1:66" ht="35.1" customHeight="1">
      <c r="A188" s="957" t="str">
        <f>IF(B188="","",COUNTIF(B18:B188,"&lt;&gt;"))</f>
        <v/>
      </c>
      <c r="B188" s="958"/>
      <c r="C188" s="974" t="str">
        <f t="shared" si="40"/>
        <v/>
      </c>
      <c r="D188" s="975" t="str">
        <f t="shared" si="28"/>
        <v/>
      </c>
      <c r="E188" s="961" t="str">
        <f t="shared" si="29"/>
        <v/>
      </c>
      <c r="F188" s="962" t="str">
        <f t="shared" si="30"/>
        <v/>
      </c>
      <c r="G188" s="963" t="str">
        <f>IF(H188="","",COUNTIF(H18:H188,"&lt;&gt;"))</f>
        <v/>
      </c>
      <c r="H188" s="958" t="str" cm="1">
        <f t="array" ref="H188">IF(L188="","",IF(LEN(L188)&lt;=MAX(10,G13),L188,IFERROR(LEFT(L188,LOOKUP(2,1/(MID(L188,ROW(1:500),1)=" ")/(ROW(1:500)&lt;=MAX(10,G13)),ROW(1:500))-1),LEFT(L188,MAX(10,G13)))))</f>
        <v/>
      </c>
      <c r="I188" s="963" t="str">
        <f t="shared" si="31"/>
        <v/>
      </c>
      <c r="J188" s="963" t="str">
        <f t="shared" si="32"/>
        <v/>
      </c>
      <c r="K188" s="964" t="str">
        <f>IF(M187&lt;&gt;"",K187,IF(K187&lt;MAX(A18:A317),K187+1,""))</f>
        <v/>
      </c>
      <c r="L188" s="965" t="str">
        <f>IF(K188="","",IF(M187&lt;&gt;"",M187,INDEX(E18:E317,MATCH(K188,A18:A317,0))))</f>
        <v/>
      </c>
      <c r="M188" s="965" t="str">
        <f t="shared" si="33"/>
        <v/>
      </c>
      <c r="N188" s="966" t="str">
        <f t="shared" si="34"/>
        <v/>
      </c>
      <c r="O188" s="967" t="str">
        <f t="shared" si="35"/>
        <v/>
      </c>
      <c r="P188" s="967" t="str">
        <f t="shared" si="36"/>
        <v/>
      </c>
      <c r="Q188" s="966" t="str">
        <f t="shared" si="37"/>
        <v/>
      </c>
      <c r="R188" s="967" t="str">
        <f>IF(N188="","",IF(COUNTIF(AP18:AP300,TRIM(Q188))&gt;0,"EXCLUSION EXACTE",""))</f>
        <v/>
      </c>
      <c r="S188" s="967" t="str" cm="1">
        <f t="array" ref="S188">IF(N188="","",IF(SUMPRODUCT(--(AP18:AP300&lt;&gt;""),--ISNUMBER(SEARCH(" "&amp;AP18:AP300&amp;" ",Q188)))&gt;0,"BLOQUE MOLLUSQUES",""))</f>
        <v/>
      </c>
      <c r="T188" s="967" t="str" cm="1">
        <f t="array" ref="T188">IF(N188="","",IF(SUMPRODUCT(--(AT18:AT300&lt;&gt;""),--ISNUMBER(SEARCH(" "&amp;AT18:AT300&amp;" ",Q188)))&gt;0,"FORCE MOLLUSQUES",""))</f>
        <v/>
      </c>
      <c r="U188" s="966" t="str">
        <f t="shared" si="38"/>
        <v/>
      </c>
      <c r="V188" s="966" t="str">
        <f t="shared" si="41"/>
        <v/>
      </c>
      <c r="W188" s="967" t="str">
        <f t="shared" si="39"/>
        <v/>
      </c>
      <c r="X188" s="967" t="str" cm="1">
        <f t="array" ref="X188">IF(N188="","",IF(R188&lt;&gt;"","",IF(SUMPRODUCT(--(AN18:AN1500=X17),--(AM18:AM1500&lt;&gt;""),--ISNUMBER(SEARCH(" "&amp;AM18:AM1500&amp;" ",Q188)))&gt;0,X17,"")))</f>
        <v/>
      </c>
      <c r="Y188" s="967" t="str" cm="1">
        <f t="array" ref="Y188">IF(N188="","",IF(R188&lt;&gt;"","",IF(SUMPRODUCT(--(AN18:AN1500=Y17),--(AM18:AM1500&lt;&gt;""),--ISNUMBER(SEARCH(" "&amp;AM18:AM1500&amp;" ",Q188)))&gt;0,Y17,"")))</f>
        <v/>
      </c>
      <c r="Z188" s="967" t="str" cm="1">
        <f t="array" ref="Z188">IF(N188="","",IF(R188&lt;&gt;"","",IF(SUMPRODUCT(--(AN18:AN1500=Z17),--(AM18:AM1500&lt;&gt;""),--ISNUMBER(SEARCH(" "&amp;AM18:AM1500&amp;" ",Q188)))&gt;0,Z17,"")))</f>
        <v/>
      </c>
      <c r="AA188" s="967" t="str" cm="1">
        <f t="array" ref="AA188">IF(N188="","",IF(R188&lt;&gt;"","",IF(SUMPRODUCT(--(AN18:AN1500=AA17),--(AM18:AM1500&lt;&gt;""),--ISNUMBER(SEARCH(" "&amp;AM18:AM1500&amp;" ",Q188)))&gt;0,AA17,"")))</f>
        <v/>
      </c>
      <c r="AB188" s="967" t="str" cm="1">
        <f t="array" ref="AB188">IF(N188="","",IF(R188&lt;&gt;"","",IF(SUMPRODUCT(--(AN18:AN1500=AB17),--(AM18:AM1500&lt;&gt;""),--ISNUMBER(SEARCH(" "&amp;AM18:AM1500&amp;" ",Q188)))&gt;0,AB17,"")))</f>
        <v/>
      </c>
      <c r="AC188" s="967" t="str" cm="1">
        <f t="array" ref="AC188">IF(N188="","",IF(R188&lt;&gt;"","",IF(SUMPRODUCT(--(AN18:AN1500=AC17),--(AM18:AM1500&lt;&gt;""),--ISNUMBER(SEARCH(" "&amp;AM18:AM1500&amp;" ",Q188)))&gt;0,AC17,"")))</f>
        <v/>
      </c>
      <c r="AD188" s="967" t="str" cm="1">
        <f t="array" ref="AD188">IF(N188="","",IF(R188&lt;&gt;"","",IF(SUMPRODUCT(--(AN18:AN1500=AD17),--(AM18:AM1500&lt;&gt;""),--ISNUMBER(SEARCH(" "&amp;AM18:AM1500&amp;" ",Q188)))&gt;0,AD17,"")))</f>
        <v/>
      </c>
      <c r="AE188" s="967" t="str" cm="1">
        <f t="array" ref="AE188">IF(N188="","",IF(R188&lt;&gt;"","",IF(SUMPRODUCT(--(AN18:AN1500=AE17),--(AM18:AM1500&lt;&gt;""),--ISNUMBER(SEARCH(" "&amp;AM18:AM1500&amp;" ",Q188)))&gt;0,AE17,"")))</f>
        <v/>
      </c>
      <c r="AF188" s="967" t="str" cm="1">
        <f t="array" ref="AF188">IF(N188="","",IF(R188&lt;&gt;"","",IF(SUMPRODUCT(--(AN18:AN1500=AF17),--(AM18:AM1500&lt;&gt;""),--ISNUMBER(SEARCH(" "&amp;AM18:AM1500&amp;" ",Q188)))&gt;0,AF17,"")))</f>
        <v/>
      </c>
      <c r="AG188" s="967" t="str" cm="1">
        <f t="array" ref="AG188">IF(N188="","",IF(R188&lt;&gt;"","",IF(SUMPRODUCT(--(AN18:AN1500=AG17),--(AM18:AM1500&lt;&gt;""),--ISNUMBER(SEARCH(" "&amp;AM18:AM1500&amp;" ",Q188)))&gt;0,AG17,"")))</f>
        <v/>
      </c>
      <c r="AH188" s="967" t="str" cm="1">
        <f t="array" ref="AH188">IF(N188="","",IF(R188&lt;&gt;"","",IF(SUMPRODUCT(--(AN18:AN1500=AH17),--(AM18:AM1500&lt;&gt;""),--ISNUMBER(SEARCH(" "&amp;AM18:AM1500&amp;" ",Q188)))&gt;0,AH17,"")))</f>
        <v/>
      </c>
      <c r="AI188" s="967" t="str" cm="1">
        <f t="array" ref="AI188">IF(N188="","",IF(R188&lt;&gt;"","",IF(SUMPRODUCT(--(AN18:AN1500=AI17),--(AM18:AM1500&lt;&gt;""),--ISNUMBER(SEARCH(" "&amp;AM18:AM1500&amp;" ",Q188)))&gt;0,AI17,"")))</f>
        <v/>
      </c>
      <c r="AJ188" s="967" t="str" cm="1">
        <f t="array" ref="AJ188">IF(N188="","",IF(R188&lt;&gt;"","",IF(SUMPRODUCT(--(AN18:AN1500=AJ17),--(AM18:AM1500&lt;&gt;""),--ISNUMBER(SEARCH(" "&amp;AM18:AM1500&amp;" ",Q188)))&gt;0,AJ17,"")))</f>
        <v/>
      </c>
      <c r="AK188" s="967" t="str" cm="1">
        <f t="array" ref="AK188">IF(N188="","",IF(T188&lt;&gt;"",AK17,IF(S188&lt;&gt;"","",IF(R188&lt;&gt;"","",IF(SUMPRODUCT(--(AN18:AN1500=AK17),--(AM18:AM1500&lt;&gt;""),--ISNUMBER(SEARCH(" "&amp;AM18:AM1500&amp;" ",Q188)))&gt;0,AK17,"")))))</f>
        <v/>
      </c>
      <c r="AM188" s="968" t="s">
        <v>2217</v>
      </c>
      <c r="AN188" s="968" t="s">
        <v>1962</v>
      </c>
      <c r="AP188" s="964"/>
      <c r="AQ188" s="964"/>
      <c r="AR188" s="964"/>
      <c r="AT188" s="964"/>
      <c r="AU188" s="964"/>
      <c r="AV188" s="964"/>
      <c r="BN188" s="49">
        <v>1</v>
      </c>
    </row>
    <row r="189" spans="1:66" ht="35.1" customHeight="1">
      <c r="A189" s="973" t="str">
        <f>IF(B189="","",COUNTIF(B18:B189,"&lt;&gt;"))</f>
        <v/>
      </c>
      <c r="B189" s="965"/>
      <c r="C189" s="974" t="str">
        <f t="shared" si="40"/>
        <v/>
      </c>
      <c r="D189" s="975" t="str">
        <f t="shared" si="28"/>
        <v/>
      </c>
      <c r="E189" s="976" t="str">
        <f t="shared" si="29"/>
        <v/>
      </c>
      <c r="F189" s="977" t="str">
        <f t="shared" si="30"/>
        <v/>
      </c>
      <c r="G189" s="964" t="str">
        <f>IF(H189="","",COUNTIF(H18:H189,"&lt;&gt;"))</f>
        <v/>
      </c>
      <c r="H189" s="965" t="str" cm="1">
        <f t="array" ref="H189">IF(L189="","",IF(LEN(L189)&lt;=MAX(10,G13),L189,IFERROR(LEFT(L189,LOOKUP(2,1/(MID(L189,ROW(1:500),1)=" ")/(ROW(1:500)&lt;=MAX(10,G13)),ROW(1:500))-1),LEFT(L189,MAX(10,G13)))))</f>
        <v/>
      </c>
      <c r="I189" s="964" t="str">
        <f t="shared" si="31"/>
        <v/>
      </c>
      <c r="J189" s="964" t="str">
        <f t="shared" si="32"/>
        <v/>
      </c>
      <c r="K189" s="964" t="str">
        <f>IF(M188&lt;&gt;"",K188,IF(K188&lt;MAX(A18:A317),K188+1,""))</f>
        <v/>
      </c>
      <c r="L189" s="965" t="str">
        <f>IF(K189="","",IF(M188&lt;&gt;"",M188,INDEX(E18:E317,MATCH(K189,A18:A317,0))))</f>
        <v/>
      </c>
      <c r="M189" s="965" t="str">
        <f t="shared" si="33"/>
        <v/>
      </c>
      <c r="N189" s="965" t="str">
        <f t="shared" si="34"/>
        <v/>
      </c>
      <c r="O189" s="964" t="str">
        <f t="shared" si="35"/>
        <v/>
      </c>
      <c r="P189" s="964" t="str">
        <f t="shared" si="36"/>
        <v/>
      </c>
      <c r="Q189" s="965" t="str">
        <f t="shared" si="37"/>
        <v/>
      </c>
      <c r="R189" s="964" t="str">
        <f>IF(N189="","",IF(COUNTIF(AP18:AP300,TRIM(Q189))&gt;0,"EXCLUSION EXACTE",""))</f>
        <v/>
      </c>
      <c r="S189" s="964" t="str" cm="1">
        <f t="array" ref="S189">IF(N189="","",IF(SUMPRODUCT(--(AP18:AP300&lt;&gt;""),--ISNUMBER(SEARCH(" "&amp;AP18:AP300&amp;" ",Q189)))&gt;0,"BLOQUE MOLLUSQUES",""))</f>
        <v/>
      </c>
      <c r="T189" s="964" t="str" cm="1">
        <f t="array" ref="T189">IF(N189="","",IF(SUMPRODUCT(--(AT18:AT300&lt;&gt;""),--ISNUMBER(SEARCH(" "&amp;AT18:AT300&amp;" ",Q189)))&gt;0,"FORCE MOLLUSQUES",""))</f>
        <v/>
      </c>
      <c r="U189" s="965" t="str">
        <f t="shared" si="38"/>
        <v/>
      </c>
      <c r="V189" s="965" t="str">
        <f t="shared" si="41"/>
        <v/>
      </c>
      <c r="W189" s="964" t="str">
        <f t="shared" si="39"/>
        <v/>
      </c>
      <c r="X189" s="964" t="str" cm="1">
        <f t="array" ref="X189">IF(N189="","",IF(R189&lt;&gt;"","",IF(SUMPRODUCT(--(AN18:AN1500=X17),--(AM18:AM1500&lt;&gt;""),--ISNUMBER(SEARCH(" "&amp;AM18:AM1500&amp;" ",Q189)))&gt;0,X17,"")))</f>
        <v/>
      </c>
      <c r="Y189" s="964" t="str" cm="1">
        <f t="array" ref="Y189">IF(N189="","",IF(R189&lt;&gt;"","",IF(SUMPRODUCT(--(AN18:AN1500=Y17),--(AM18:AM1500&lt;&gt;""),--ISNUMBER(SEARCH(" "&amp;AM18:AM1500&amp;" ",Q189)))&gt;0,Y17,"")))</f>
        <v/>
      </c>
      <c r="Z189" s="964" t="str" cm="1">
        <f t="array" ref="Z189">IF(N189="","",IF(R189&lt;&gt;"","",IF(SUMPRODUCT(--(AN18:AN1500=Z17),--(AM18:AM1500&lt;&gt;""),--ISNUMBER(SEARCH(" "&amp;AM18:AM1500&amp;" ",Q189)))&gt;0,Z17,"")))</f>
        <v/>
      </c>
      <c r="AA189" s="964" t="str" cm="1">
        <f t="array" ref="AA189">IF(N189="","",IF(R189&lt;&gt;"","",IF(SUMPRODUCT(--(AN18:AN1500=AA17),--(AM18:AM1500&lt;&gt;""),--ISNUMBER(SEARCH(" "&amp;AM18:AM1500&amp;" ",Q189)))&gt;0,AA17,"")))</f>
        <v/>
      </c>
      <c r="AB189" s="964" t="str" cm="1">
        <f t="array" ref="AB189">IF(N189="","",IF(R189&lt;&gt;"","",IF(SUMPRODUCT(--(AN18:AN1500=AB17),--(AM18:AM1500&lt;&gt;""),--ISNUMBER(SEARCH(" "&amp;AM18:AM1500&amp;" ",Q189)))&gt;0,AB17,"")))</f>
        <v/>
      </c>
      <c r="AC189" s="964" t="str" cm="1">
        <f t="array" ref="AC189">IF(N189="","",IF(R189&lt;&gt;"","",IF(SUMPRODUCT(--(AN18:AN1500=AC17),--(AM18:AM1500&lt;&gt;""),--ISNUMBER(SEARCH(" "&amp;AM18:AM1500&amp;" ",Q189)))&gt;0,AC17,"")))</f>
        <v/>
      </c>
      <c r="AD189" s="964" t="str" cm="1">
        <f t="array" ref="AD189">IF(N189="","",IF(R189&lt;&gt;"","",IF(SUMPRODUCT(--(AN18:AN1500=AD17),--(AM18:AM1500&lt;&gt;""),--ISNUMBER(SEARCH(" "&amp;AM18:AM1500&amp;" ",Q189)))&gt;0,AD17,"")))</f>
        <v/>
      </c>
      <c r="AE189" s="964" t="str" cm="1">
        <f t="array" ref="AE189">IF(N189="","",IF(R189&lt;&gt;"","",IF(SUMPRODUCT(--(AN18:AN1500=AE17),--(AM18:AM1500&lt;&gt;""),--ISNUMBER(SEARCH(" "&amp;AM18:AM1500&amp;" ",Q189)))&gt;0,AE17,"")))</f>
        <v/>
      </c>
      <c r="AF189" s="964" t="str" cm="1">
        <f t="array" ref="AF189">IF(N189="","",IF(R189&lt;&gt;"","",IF(SUMPRODUCT(--(AN18:AN1500=AF17),--(AM18:AM1500&lt;&gt;""),--ISNUMBER(SEARCH(" "&amp;AM18:AM1500&amp;" ",Q189)))&gt;0,AF17,"")))</f>
        <v/>
      </c>
      <c r="AG189" s="964" t="str" cm="1">
        <f t="array" ref="AG189">IF(N189="","",IF(R189&lt;&gt;"","",IF(SUMPRODUCT(--(AN18:AN1500=AG17),--(AM18:AM1500&lt;&gt;""),--ISNUMBER(SEARCH(" "&amp;AM18:AM1500&amp;" ",Q189)))&gt;0,AG17,"")))</f>
        <v/>
      </c>
      <c r="AH189" s="964" t="str" cm="1">
        <f t="array" ref="AH189">IF(N189="","",IF(R189&lt;&gt;"","",IF(SUMPRODUCT(--(AN18:AN1500=AH17),--(AM18:AM1500&lt;&gt;""),--ISNUMBER(SEARCH(" "&amp;AM18:AM1500&amp;" ",Q189)))&gt;0,AH17,"")))</f>
        <v/>
      </c>
      <c r="AI189" s="964" t="str" cm="1">
        <f t="array" ref="AI189">IF(N189="","",IF(R189&lt;&gt;"","",IF(SUMPRODUCT(--(AN18:AN1500=AI17),--(AM18:AM1500&lt;&gt;""),--ISNUMBER(SEARCH(" "&amp;AM18:AM1500&amp;" ",Q189)))&gt;0,AI17,"")))</f>
        <v/>
      </c>
      <c r="AJ189" s="964" t="str" cm="1">
        <f t="array" ref="AJ189">IF(N189="","",IF(R189&lt;&gt;"","",IF(SUMPRODUCT(--(AN18:AN1500=AJ17),--(AM18:AM1500&lt;&gt;""),--ISNUMBER(SEARCH(" "&amp;AM18:AM1500&amp;" ",Q189)))&gt;0,AJ17,"")))</f>
        <v/>
      </c>
      <c r="AK189" s="964" t="str" cm="1">
        <f t="array" ref="AK189">IF(N189="","",IF(T189&lt;&gt;"",AK17,IF(S189&lt;&gt;"","",IF(R189&lt;&gt;"","",IF(SUMPRODUCT(--(AN18:AN1500=AK17),--(AM18:AM1500&lt;&gt;""),--ISNUMBER(SEARCH(" "&amp;AM18:AM1500&amp;" ",Q189)))&gt;0,AK17,"")))))</f>
        <v/>
      </c>
      <c r="AM189" s="964" t="s">
        <v>2218</v>
      </c>
      <c r="AN189" s="964" t="s">
        <v>1962</v>
      </c>
      <c r="AP189" s="964"/>
      <c r="AQ189" s="964"/>
      <c r="AR189" s="964"/>
      <c r="AT189" s="964"/>
      <c r="AU189" s="964"/>
      <c r="AV189" s="964"/>
      <c r="BN189" s="49">
        <v>1</v>
      </c>
    </row>
    <row r="190" spans="1:66" ht="35.1" customHeight="1">
      <c r="A190" s="957" t="str">
        <f>IF(B190="","",COUNTIF(B18:B190,"&lt;&gt;"))</f>
        <v/>
      </c>
      <c r="B190" s="958"/>
      <c r="C190" s="974" t="str">
        <f t="shared" si="40"/>
        <v/>
      </c>
      <c r="D190" s="975" t="str">
        <f t="shared" si="28"/>
        <v/>
      </c>
      <c r="E190" s="961" t="str">
        <f t="shared" si="29"/>
        <v/>
      </c>
      <c r="F190" s="962" t="str">
        <f t="shared" si="30"/>
        <v/>
      </c>
      <c r="G190" s="963" t="str">
        <f>IF(H190="","",COUNTIF(H18:H190,"&lt;&gt;"))</f>
        <v/>
      </c>
      <c r="H190" s="958" t="str" cm="1">
        <f t="array" ref="H190">IF(L190="","",IF(LEN(L190)&lt;=MAX(10,G13),L190,IFERROR(LEFT(L190,LOOKUP(2,1/(MID(L190,ROW(1:500),1)=" ")/(ROW(1:500)&lt;=MAX(10,G13)),ROW(1:500))-1),LEFT(L190,MAX(10,G13)))))</f>
        <v/>
      </c>
      <c r="I190" s="963" t="str">
        <f t="shared" si="31"/>
        <v/>
      </c>
      <c r="J190" s="963" t="str">
        <f t="shared" si="32"/>
        <v/>
      </c>
      <c r="K190" s="964" t="str">
        <f>IF(M189&lt;&gt;"",K189,IF(K189&lt;MAX(A18:A317),K189+1,""))</f>
        <v/>
      </c>
      <c r="L190" s="965" t="str">
        <f>IF(K190="","",IF(M189&lt;&gt;"",M189,INDEX(E18:E317,MATCH(K190,A18:A317,0))))</f>
        <v/>
      </c>
      <c r="M190" s="965" t="str">
        <f t="shared" si="33"/>
        <v/>
      </c>
      <c r="N190" s="966" t="str">
        <f t="shared" si="34"/>
        <v/>
      </c>
      <c r="O190" s="967" t="str">
        <f t="shared" si="35"/>
        <v/>
      </c>
      <c r="P190" s="967" t="str">
        <f t="shared" si="36"/>
        <v/>
      </c>
      <c r="Q190" s="966" t="str">
        <f t="shared" si="37"/>
        <v/>
      </c>
      <c r="R190" s="967" t="str">
        <f>IF(N190="","",IF(COUNTIF(AP18:AP300,TRIM(Q190))&gt;0,"EXCLUSION EXACTE",""))</f>
        <v/>
      </c>
      <c r="S190" s="967" t="str" cm="1">
        <f t="array" ref="S190">IF(N190="","",IF(SUMPRODUCT(--(AP18:AP300&lt;&gt;""),--ISNUMBER(SEARCH(" "&amp;AP18:AP300&amp;" ",Q190)))&gt;0,"BLOQUE MOLLUSQUES",""))</f>
        <v/>
      </c>
      <c r="T190" s="967" t="str" cm="1">
        <f t="array" ref="T190">IF(N190="","",IF(SUMPRODUCT(--(AT18:AT300&lt;&gt;""),--ISNUMBER(SEARCH(" "&amp;AT18:AT300&amp;" ",Q190)))&gt;0,"FORCE MOLLUSQUES",""))</f>
        <v/>
      </c>
      <c r="U190" s="966" t="str">
        <f t="shared" si="38"/>
        <v/>
      </c>
      <c r="V190" s="966" t="str">
        <f t="shared" si="41"/>
        <v/>
      </c>
      <c r="W190" s="967" t="str">
        <f t="shared" si="39"/>
        <v/>
      </c>
      <c r="X190" s="967" t="str" cm="1">
        <f t="array" ref="X190">IF(N190="","",IF(R190&lt;&gt;"","",IF(SUMPRODUCT(--(AN18:AN1500=X17),--(AM18:AM1500&lt;&gt;""),--ISNUMBER(SEARCH(" "&amp;AM18:AM1500&amp;" ",Q190)))&gt;0,X17,"")))</f>
        <v/>
      </c>
      <c r="Y190" s="967" t="str" cm="1">
        <f t="array" ref="Y190">IF(N190="","",IF(R190&lt;&gt;"","",IF(SUMPRODUCT(--(AN18:AN1500=Y17),--(AM18:AM1500&lt;&gt;""),--ISNUMBER(SEARCH(" "&amp;AM18:AM1500&amp;" ",Q190)))&gt;0,Y17,"")))</f>
        <v/>
      </c>
      <c r="Z190" s="967" t="str" cm="1">
        <f t="array" ref="Z190">IF(N190="","",IF(R190&lt;&gt;"","",IF(SUMPRODUCT(--(AN18:AN1500=Z17),--(AM18:AM1500&lt;&gt;""),--ISNUMBER(SEARCH(" "&amp;AM18:AM1500&amp;" ",Q190)))&gt;0,Z17,"")))</f>
        <v/>
      </c>
      <c r="AA190" s="967" t="str" cm="1">
        <f t="array" ref="AA190">IF(N190="","",IF(R190&lt;&gt;"","",IF(SUMPRODUCT(--(AN18:AN1500=AA17),--(AM18:AM1500&lt;&gt;""),--ISNUMBER(SEARCH(" "&amp;AM18:AM1500&amp;" ",Q190)))&gt;0,AA17,"")))</f>
        <v/>
      </c>
      <c r="AB190" s="967" t="str" cm="1">
        <f t="array" ref="AB190">IF(N190="","",IF(R190&lt;&gt;"","",IF(SUMPRODUCT(--(AN18:AN1500=AB17),--(AM18:AM1500&lt;&gt;""),--ISNUMBER(SEARCH(" "&amp;AM18:AM1500&amp;" ",Q190)))&gt;0,AB17,"")))</f>
        <v/>
      </c>
      <c r="AC190" s="967" t="str" cm="1">
        <f t="array" ref="AC190">IF(N190="","",IF(R190&lt;&gt;"","",IF(SUMPRODUCT(--(AN18:AN1500=AC17),--(AM18:AM1500&lt;&gt;""),--ISNUMBER(SEARCH(" "&amp;AM18:AM1500&amp;" ",Q190)))&gt;0,AC17,"")))</f>
        <v/>
      </c>
      <c r="AD190" s="967" t="str" cm="1">
        <f t="array" ref="AD190">IF(N190="","",IF(R190&lt;&gt;"","",IF(SUMPRODUCT(--(AN18:AN1500=AD17),--(AM18:AM1500&lt;&gt;""),--ISNUMBER(SEARCH(" "&amp;AM18:AM1500&amp;" ",Q190)))&gt;0,AD17,"")))</f>
        <v/>
      </c>
      <c r="AE190" s="967" t="str" cm="1">
        <f t="array" ref="AE190">IF(N190="","",IF(R190&lt;&gt;"","",IF(SUMPRODUCT(--(AN18:AN1500=AE17),--(AM18:AM1500&lt;&gt;""),--ISNUMBER(SEARCH(" "&amp;AM18:AM1500&amp;" ",Q190)))&gt;0,AE17,"")))</f>
        <v/>
      </c>
      <c r="AF190" s="967" t="str" cm="1">
        <f t="array" ref="AF190">IF(N190="","",IF(R190&lt;&gt;"","",IF(SUMPRODUCT(--(AN18:AN1500=AF17),--(AM18:AM1500&lt;&gt;""),--ISNUMBER(SEARCH(" "&amp;AM18:AM1500&amp;" ",Q190)))&gt;0,AF17,"")))</f>
        <v/>
      </c>
      <c r="AG190" s="967" t="str" cm="1">
        <f t="array" ref="AG190">IF(N190="","",IF(R190&lt;&gt;"","",IF(SUMPRODUCT(--(AN18:AN1500=AG17),--(AM18:AM1500&lt;&gt;""),--ISNUMBER(SEARCH(" "&amp;AM18:AM1500&amp;" ",Q190)))&gt;0,AG17,"")))</f>
        <v/>
      </c>
      <c r="AH190" s="967" t="str" cm="1">
        <f t="array" ref="AH190">IF(N190="","",IF(R190&lt;&gt;"","",IF(SUMPRODUCT(--(AN18:AN1500=AH17),--(AM18:AM1500&lt;&gt;""),--ISNUMBER(SEARCH(" "&amp;AM18:AM1500&amp;" ",Q190)))&gt;0,AH17,"")))</f>
        <v/>
      </c>
      <c r="AI190" s="967" t="str" cm="1">
        <f t="array" ref="AI190">IF(N190="","",IF(R190&lt;&gt;"","",IF(SUMPRODUCT(--(AN18:AN1500=AI17),--(AM18:AM1500&lt;&gt;""),--ISNUMBER(SEARCH(" "&amp;AM18:AM1500&amp;" ",Q190)))&gt;0,AI17,"")))</f>
        <v/>
      </c>
      <c r="AJ190" s="967" t="str" cm="1">
        <f t="array" ref="AJ190">IF(N190="","",IF(R190&lt;&gt;"","",IF(SUMPRODUCT(--(AN18:AN1500=AJ17),--(AM18:AM1500&lt;&gt;""),--ISNUMBER(SEARCH(" "&amp;AM18:AM1500&amp;" ",Q190)))&gt;0,AJ17,"")))</f>
        <v/>
      </c>
      <c r="AK190" s="967" t="str" cm="1">
        <f t="array" ref="AK190">IF(N190="","",IF(T190&lt;&gt;"",AK17,IF(S190&lt;&gt;"","",IF(R190&lt;&gt;"","",IF(SUMPRODUCT(--(AN18:AN1500=AK17),--(AM18:AM1500&lt;&gt;""),--ISNUMBER(SEARCH(" "&amp;AM18:AM1500&amp;" ",Q190)))&gt;0,AK17,"")))))</f>
        <v/>
      </c>
      <c r="AM190" s="968" t="s">
        <v>2219</v>
      </c>
      <c r="AN190" s="968" t="s">
        <v>1962</v>
      </c>
      <c r="AP190" s="964"/>
      <c r="AQ190" s="964"/>
      <c r="AR190" s="964"/>
      <c r="AT190" s="964"/>
      <c r="AU190" s="964"/>
      <c r="AV190" s="964"/>
      <c r="BN190" s="49">
        <v>1</v>
      </c>
    </row>
    <row r="191" spans="1:66" ht="35.1" customHeight="1">
      <c r="A191" s="973" t="str">
        <f>IF(B191="","",COUNTIF(B18:B191,"&lt;&gt;"))</f>
        <v/>
      </c>
      <c r="B191" s="965"/>
      <c r="C191" s="974" t="str">
        <f t="shared" si="40"/>
        <v/>
      </c>
      <c r="D191" s="975" t="str">
        <f t="shared" si="28"/>
        <v/>
      </c>
      <c r="E191" s="976" t="str">
        <f t="shared" si="29"/>
        <v/>
      </c>
      <c r="F191" s="977" t="str">
        <f t="shared" si="30"/>
        <v/>
      </c>
      <c r="G191" s="964" t="str">
        <f>IF(H191="","",COUNTIF(H18:H191,"&lt;&gt;"))</f>
        <v/>
      </c>
      <c r="H191" s="965" t="str" cm="1">
        <f t="array" ref="H191">IF(L191="","",IF(LEN(L191)&lt;=MAX(10,G13),L191,IFERROR(LEFT(L191,LOOKUP(2,1/(MID(L191,ROW(1:500),1)=" ")/(ROW(1:500)&lt;=MAX(10,G13)),ROW(1:500))-1),LEFT(L191,MAX(10,G13)))))</f>
        <v/>
      </c>
      <c r="I191" s="964" t="str">
        <f t="shared" si="31"/>
        <v/>
      </c>
      <c r="J191" s="964" t="str">
        <f t="shared" si="32"/>
        <v/>
      </c>
      <c r="K191" s="964" t="str">
        <f>IF(M190&lt;&gt;"",K190,IF(K190&lt;MAX(A18:A317),K190+1,""))</f>
        <v/>
      </c>
      <c r="L191" s="965" t="str">
        <f>IF(K191="","",IF(M190&lt;&gt;"",M190,INDEX(E18:E317,MATCH(K191,A18:A317,0))))</f>
        <v/>
      </c>
      <c r="M191" s="965" t="str">
        <f t="shared" si="33"/>
        <v/>
      </c>
      <c r="N191" s="965" t="str">
        <f t="shared" si="34"/>
        <v/>
      </c>
      <c r="O191" s="964" t="str">
        <f t="shared" si="35"/>
        <v/>
      </c>
      <c r="P191" s="964" t="str">
        <f t="shared" si="36"/>
        <v/>
      </c>
      <c r="Q191" s="965" t="str">
        <f t="shared" si="37"/>
        <v/>
      </c>
      <c r="R191" s="964" t="str">
        <f>IF(N191="","",IF(COUNTIF(AP18:AP300,TRIM(Q191))&gt;0,"EXCLUSION EXACTE",""))</f>
        <v/>
      </c>
      <c r="S191" s="964" t="str" cm="1">
        <f t="array" ref="S191">IF(N191="","",IF(SUMPRODUCT(--(AP18:AP300&lt;&gt;""),--ISNUMBER(SEARCH(" "&amp;AP18:AP300&amp;" ",Q191)))&gt;0,"BLOQUE MOLLUSQUES",""))</f>
        <v/>
      </c>
      <c r="T191" s="964" t="str" cm="1">
        <f t="array" ref="T191">IF(N191="","",IF(SUMPRODUCT(--(AT18:AT300&lt;&gt;""),--ISNUMBER(SEARCH(" "&amp;AT18:AT300&amp;" ",Q191)))&gt;0,"FORCE MOLLUSQUES",""))</f>
        <v/>
      </c>
      <c r="U191" s="965" t="str">
        <f t="shared" si="38"/>
        <v/>
      </c>
      <c r="V191" s="965" t="str">
        <f t="shared" si="41"/>
        <v/>
      </c>
      <c r="W191" s="964" t="str">
        <f t="shared" si="39"/>
        <v/>
      </c>
      <c r="X191" s="964" t="str" cm="1">
        <f t="array" ref="X191">IF(N191="","",IF(R191&lt;&gt;"","",IF(SUMPRODUCT(--(AN18:AN1500=X17),--(AM18:AM1500&lt;&gt;""),--ISNUMBER(SEARCH(" "&amp;AM18:AM1500&amp;" ",Q191)))&gt;0,X17,"")))</f>
        <v/>
      </c>
      <c r="Y191" s="964" t="str" cm="1">
        <f t="array" ref="Y191">IF(N191="","",IF(R191&lt;&gt;"","",IF(SUMPRODUCT(--(AN18:AN1500=Y17),--(AM18:AM1500&lt;&gt;""),--ISNUMBER(SEARCH(" "&amp;AM18:AM1500&amp;" ",Q191)))&gt;0,Y17,"")))</f>
        <v/>
      </c>
      <c r="Z191" s="964" t="str" cm="1">
        <f t="array" ref="Z191">IF(N191="","",IF(R191&lt;&gt;"","",IF(SUMPRODUCT(--(AN18:AN1500=Z17),--(AM18:AM1500&lt;&gt;""),--ISNUMBER(SEARCH(" "&amp;AM18:AM1500&amp;" ",Q191)))&gt;0,Z17,"")))</f>
        <v/>
      </c>
      <c r="AA191" s="964" t="str" cm="1">
        <f t="array" ref="AA191">IF(N191="","",IF(R191&lt;&gt;"","",IF(SUMPRODUCT(--(AN18:AN1500=AA17),--(AM18:AM1500&lt;&gt;""),--ISNUMBER(SEARCH(" "&amp;AM18:AM1500&amp;" ",Q191)))&gt;0,AA17,"")))</f>
        <v/>
      </c>
      <c r="AB191" s="964" t="str" cm="1">
        <f t="array" ref="AB191">IF(N191="","",IF(R191&lt;&gt;"","",IF(SUMPRODUCT(--(AN18:AN1500=AB17),--(AM18:AM1500&lt;&gt;""),--ISNUMBER(SEARCH(" "&amp;AM18:AM1500&amp;" ",Q191)))&gt;0,AB17,"")))</f>
        <v/>
      </c>
      <c r="AC191" s="964" t="str" cm="1">
        <f t="array" ref="AC191">IF(N191="","",IF(R191&lt;&gt;"","",IF(SUMPRODUCT(--(AN18:AN1500=AC17),--(AM18:AM1500&lt;&gt;""),--ISNUMBER(SEARCH(" "&amp;AM18:AM1500&amp;" ",Q191)))&gt;0,AC17,"")))</f>
        <v/>
      </c>
      <c r="AD191" s="964" t="str" cm="1">
        <f t="array" ref="AD191">IF(N191="","",IF(R191&lt;&gt;"","",IF(SUMPRODUCT(--(AN18:AN1500=AD17),--(AM18:AM1500&lt;&gt;""),--ISNUMBER(SEARCH(" "&amp;AM18:AM1500&amp;" ",Q191)))&gt;0,AD17,"")))</f>
        <v/>
      </c>
      <c r="AE191" s="964" t="str" cm="1">
        <f t="array" ref="AE191">IF(N191="","",IF(R191&lt;&gt;"","",IF(SUMPRODUCT(--(AN18:AN1500=AE17),--(AM18:AM1500&lt;&gt;""),--ISNUMBER(SEARCH(" "&amp;AM18:AM1500&amp;" ",Q191)))&gt;0,AE17,"")))</f>
        <v/>
      </c>
      <c r="AF191" s="964" t="str" cm="1">
        <f t="array" ref="AF191">IF(N191="","",IF(R191&lt;&gt;"","",IF(SUMPRODUCT(--(AN18:AN1500=AF17),--(AM18:AM1500&lt;&gt;""),--ISNUMBER(SEARCH(" "&amp;AM18:AM1500&amp;" ",Q191)))&gt;0,AF17,"")))</f>
        <v/>
      </c>
      <c r="AG191" s="964" t="str" cm="1">
        <f t="array" ref="AG191">IF(N191="","",IF(R191&lt;&gt;"","",IF(SUMPRODUCT(--(AN18:AN1500=AG17),--(AM18:AM1500&lt;&gt;""),--ISNUMBER(SEARCH(" "&amp;AM18:AM1500&amp;" ",Q191)))&gt;0,AG17,"")))</f>
        <v/>
      </c>
      <c r="AH191" s="964" t="str" cm="1">
        <f t="array" ref="AH191">IF(N191="","",IF(R191&lt;&gt;"","",IF(SUMPRODUCT(--(AN18:AN1500=AH17),--(AM18:AM1500&lt;&gt;""),--ISNUMBER(SEARCH(" "&amp;AM18:AM1500&amp;" ",Q191)))&gt;0,AH17,"")))</f>
        <v/>
      </c>
      <c r="AI191" s="964" t="str" cm="1">
        <f t="array" ref="AI191">IF(N191="","",IF(R191&lt;&gt;"","",IF(SUMPRODUCT(--(AN18:AN1500=AI17),--(AM18:AM1500&lt;&gt;""),--ISNUMBER(SEARCH(" "&amp;AM18:AM1500&amp;" ",Q191)))&gt;0,AI17,"")))</f>
        <v/>
      </c>
      <c r="AJ191" s="964" t="str" cm="1">
        <f t="array" ref="AJ191">IF(N191="","",IF(R191&lt;&gt;"","",IF(SUMPRODUCT(--(AN18:AN1500=AJ17),--(AM18:AM1500&lt;&gt;""),--ISNUMBER(SEARCH(" "&amp;AM18:AM1500&amp;" ",Q191)))&gt;0,AJ17,"")))</f>
        <v/>
      </c>
      <c r="AK191" s="964" t="str" cm="1">
        <f t="array" ref="AK191">IF(N191="","",IF(T191&lt;&gt;"",AK17,IF(S191&lt;&gt;"","",IF(R191&lt;&gt;"","",IF(SUMPRODUCT(--(AN18:AN1500=AK17),--(AM18:AM1500&lt;&gt;""),--ISNUMBER(SEARCH(" "&amp;AM18:AM1500&amp;" ",Q191)))&gt;0,AK17,"")))))</f>
        <v/>
      </c>
      <c r="AM191" s="964" t="s">
        <v>2220</v>
      </c>
      <c r="AN191" s="964" t="s">
        <v>1962</v>
      </c>
      <c r="AP191" s="964"/>
      <c r="AQ191" s="964"/>
      <c r="AR191" s="964"/>
      <c r="AT191" s="964"/>
      <c r="AU191" s="964"/>
      <c r="AV191" s="964"/>
      <c r="BN191" s="49">
        <v>1</v>
      </c>
    </row>
    <row r="192" spans="1:66" ht="35.1" customHeight="1">
      <c r="A192" s="957" t="str">
        <f>IF(B192="","",COUNTIF(B18:B192,"&lt;&gt;"))</f>
        <v/>
      </c>
      <c r="B192" s="958"/>
      <c r="C192" s="974" t="str">
        <f t="shared" si="40"/>
        <v/>
      </c>
      <c r="D192" s="975" t="str">
        <f t="shared" si="28"/>
        <v/>
      </c>
      <c r="E192" s="961" t="str">
        <f t="shared" si="29"/>
        <v/>
      </c>
      <c r="F192" s="962" t="str">
        <f t="shared" si="30"/>
        <v/>
      </c>
      <c r="G192" s="963" t="str">
        <f>IF(H192="","",COUNTIF(H18:H192,"&lt;&gt;"))</f>
        <v/>
      </c>
      <c r="H192" s="958" t="str" cm="1">
        <f t="array" ref="H192">IF(L192="","",IF(LEN(L192)&lt;=MAX(10,G13),L192,IFERROR(LEFT(L192,LOOKUP(2,1/(MID(L192,ROW(1:500),1)=" ")/(ROW(1:500)&lt;=MAX(10,G13)),ROW(1:500))-1),LEFT(L192,MAX(10,G13)))))</f>
        <v/>
      </c>
      <c r="I192" s="963" t="str">
        <f t="shared" si="31"/>
        <v/>
      </c>
      <c r="J192" s="963" t="str">
        <f t="shared" si="32"/>
        <v/>
      </c>
      <c r="K192" s="964" t="str">
        <f>IF(M191&lt;&gt;"",K191,IF(K191&lt;MAX(A18:A317),K191+1,""))</f>
        <v/>
      </c>
      <c r="L192" s="965" t="str">
        <f>IF(K192="","",IF(M191&lt;&gt;"",M191,INDEX(E18:E317,MATCH(K192,A18:A317,0))))</f>
        <v/>
      </c>
      <c r="M192" s="965" t="str">
        <f t="shared" si="33"/>
        <v/>
      </c>
      <c r="N192" s="966" t="str">
        <f t="shared" si="34"/>
        <v/>
      </c>
      <c r="O192" s="967" t="str">
        <f t="shared" si="35"/>
        <v/>
      </c>
      <c r="P192" s="967" t="str">
        <f t="shared" si="36"/>
        <v/>
      </c>
      <c r="Q192" s="966" t="str">
        <f t="shared" si="37"/>
        <v/>
      </c>
      <c r="R192" s="967" t="str">
        <f>IF(N192="","",IF(COUNTIF(AP18:AP300,TRIM(Q192))&gt;0,"EXCLUSION EXACTE",""))</f>
        <v/>
      </c>
      <c r="S192" s="967" t="str" cm="1">
        <f t="array" ref="S192">IF(N192="","",IF(SUMPRODUCT(--(AP18:AP300&lt;&gt;""),--ISNUMBER(SEARCH(" "&amp;AP18:AP300&amp;" ",Q192)))&gt;0,"BLOQUE MOLLUSQUES",""))</f>
        <v/>
      </c>
      <c r="T192" s="967" t="str" cm="1">
        <f t="array" ref="T192">IF(N192="","",IF(SUMPRODUCT(--(AT18:AT300&lt;&gt;""),--ISNUMBER(SEARCH(" "&amp;AT18:AT300&amp;" ",Q192)))&gt;0,"FORCE MOLLUSQUES",""))</f>
        <v/>
      </c>
      <c r="U192" s="966" t="str">
        <f t="shared" si="38"/>
        <v/>
      </c>
      <c r="V192" s="966" t="str">
        <f t="shared" si="41"/>
        <v/>
      </c>
      <c r="W192" s="967" t="str">
        <f t="shared" si="39"/>
        <v/>
      </c>
      <c r="X192" s="967" t="str" cm="1">
        <f t="array" ref="X192">IF(N192="","",IF(R192&lt;&gt;"","",IF(SUMPRODUCT(--(AN18:AN1500=X17),--(AM18:AM1500&lt;&gt;""),--ISNUMBER(SEARCH(" "&amp;AM18:AM1500&amp;" ",Q192)))&gt;0,X17,"")))</f>
        <v/>
      </c>
      <c r="Y192" s="967" t="str" cm="1">
        <f t="array" ref="Y192">IF(N192="","",IF(R192&lt;&gt;"","",IF(SUMPRODUCT(--(AN18:AN1500=Y17),--(AM18:AM1500&lt;&gt;""),--ISNUMBER(SEARCH(" "&amp;AM18:AM1500&amp;" ",Q192)))&gt;0,Y17,"")))</f>
        <v/>
      </c>
      <c r="Z192" s="967" t="str" cm="1">
        <f t="array" ref="Z192">IF(N192="","",IF(R192&lt;&gt;"","",IF(SUMPRODUCT(--(AN18:AN1500=Z17),--(AM18:AM1500&lt;&gt;""),--ISNUMBER(SEARCH(" "&amp;AM18:AM1500&amp;" ",Q192)))&gt;0,Z17,"")))</f>
        <v/>
      </c>
      <c r="AA192" s="967" t="str" cm="1">
        <f t="array" ref="AA192">IF(N192="","",IF(R192&lt;&gt;"","",IF(SUMPRODUCT(--(AN18:AN1500=AA17),--(AM18:AM1500&lt;&gt;""),--ISNUMBER(SEARCH(" "&amp;AM18:AM1500&amp;" ",Q192)))&gt;0,AA17,"")))</f>
        <v/>
      </c>
      <c r="AB192" s="967" t="str" cm="1">
        <f t="array" ref="AB192">IF(N192="","",IF(R192&lt;&gt;"","",IF(SUMPRODUCT(--(AN18:AN1500=AB17),--(AM18:AM1500&lt;&gt;""),--ISNUMBER(SEARCH(" "&amp;AM18:AM1500&amp;" ",Q192)))&gt;0,AB17,"")))</f>
        <v/>
      </c>
      <c r="AC192" s="967" t="str" cm="1">
        <f t="array" ref="AC192">IF(N192="","",IF(R192&lt;&gt;"","",IF(SUMPRODUCT(--(AN18:AN1500=AC17),--(AM18:AM1500&lt;&gt;""),--ISNUMBER(SEARCH(" "&amp;AM18:AM1500&amp;" ",Q192)))&gt;0,AC17,"")))</f>
        <v/>
      </c>
      <c r="AD192" s="967" t="str" cm="1">
        <f t="array" ref="AD192">IF(N192="","",IF(R192&lt;&gt;"","",IF(SUMPRODUCT(--(AN18:AN1500=AD17),--(AM18:AM1500&lt;&gt;""),--ISNUMBER(SEARCH(" "&amp;AM18:AM1500&amp;" ",Q192)))&gt;0,AD17,"")))</f>
        <v/>
      </c>
      <c r="AE192" s="967" t="str" cm="1">
        <f t="array" ref="AE192">IF(N192="","",IF(R192&lt;&gt;"","",IF(SUMPRODUCT(--(AN18:AN1500=AE17),--(AM18:AM1500&lt;&gt;""),--ISNUMBER(SEARCH(" "&amp;AM18:AM1500&amp;" ",Q192)))&gt;0,AE17,"")))</f>
        <v/>
      </c>
      <c r="AF192" s="967" t="str" cm="1">
        <f t="array" ref="AF192">IF(N192="","",IF(R192&lt;&gt;"","",IF(SUMPRODUCT(--(AN18:AN1500=AF17),--(AM18:AM1500&lt;&gt;""),--ISNUMBER(SEARCH(" "&amp;AM18:AM1500&amp;" ",Q192)))&gt;0,AF17,"")))</f>
        <v/>
      </c>
      <c r="AG192" s="967" t="str" cm="1">
        <f t="array" ref="AG192">IF(N192="","",IF(R192&lt;&gt;"","",IF(SUMPRODUCT(--(AN18:AN1500=AG17),--(AM18:AM1500&lt;&gt;""),--ISNUMBER(SEARCH(" "&amp;AM18:AM1500&amp;" ",Q192)))&gt;0,AG17,"")))</f>
        <v/>
      </c>
      <c r="AH192" s="967" t="str" cm="1">
        <f t="array" ref="AH192">IF(N192="","",IF(R192&lt;&gt;"","",IF(SUMPRODUCT(--(AN18:AN1500=AH17),--(AM18:AM1500&lt;&gt;""),--ISNUMBER(SEARCH(" "&amp;AM18:AM1500&amp;" ",Q192)))&gt;0,AH17,"")))</f>
        <v/>
      </c>
      <c r="AI192" s="967" t="str" cm="1">
        <f t="array" ref="AI192">IF(N192="","",IF(R192&lt;&gt;"","",IF(SUMPRODUCT(--(AN18:AN1500=AI17),--(AM18:AM1500&lt;&gt;""),--ISNUMBER(SEARCH(" "&amp;AM18:AM1500&amp;" ",Q192)))&gt;0,AI17,"")))</f>
        <v/>
      </c>
      <c r="AJ192" s="967" t="str" cm="1">
        <f t="array" ref="AJ192">IF(N192="","",IF(R192&lt;&gt;"","",IF(SUMPRODUCT(--(AN18:AN1500=AJ17),--(AM18:AM1500&lt;&gt;""),--ISNUMBER(SEARCH(" "&amp;AM18:AM1500&amp;" ",Q192)))&gt;0,AJ17,"")))</f>
        <v/>
      </c>
      <c r="AK192" s="967" t="str" cm="1">
        <f t="array" ref="AK192">IF(N192="","",IF(T192&lt;&gt;"",AK17,IF(S192&lt;&gt;"","",IF(R192&lt;&gt;"","",IF(SUMPRODUCT(--(AN18:AN1500=AK17),--(AM18:AM1500&lt;&gt;""),--ISNUMBER(SEARCH(" "&amp;AM18:AM1500&amp;" ",Q192)))&gt;0,AK17,"")))))</f>
        <v/>
      </c>
      <c r="AM192" s="968" t="s">
        <v>2221</v>
      </c>
      <c r="AN192" s="968" t="s">
        <v>1962</v>
      </c>
      <c r="AP192" s="964"/>
      <c r="AQ192" s="964"/>
      <c r="AR192" s="964"/>
      <c r="AT192" s="964"/>
      <c r="AU192" s="964"/>
      <c r="AV192" s="964"/>
      <c r="BN192" s="49">
        <v>1</v>
      </c>
    </row>
    <row r="193" spans="1:66" ht="35.1" customHeight="1">
      <c r="A193" s="973" t="str">
        <f>IF(B193="","",COUNTIF(B18:B193,"&lt;&gt;"))</f>
        <v/>
      </c>
      <c r="B193" s="965"/>
      <c r="C193" s="974" t="str">
        <f t="shared" si="40"/>
        <v/>
      </c>
      <c r="D193" s="975" t="str">
        <f t="shared" si="28"/>
        <v/>
      </c>
      <c r="E193" s="976" t="str">
        <f t="shared" si="29"/>
        <v/>
      </c>
      <c r="F193" s="977" t="str">
        <f t="shared" si="30"/>
        <v/>
      </c>
      <c r="G193" s="964" t="str">
        <f>IF(H193="","",COUNTIF(H18:H193,"&lt;&gt;"))</f>
        <v/>
      </c>
      <c r="H193" s="965" t="str" cm="1">
        <f t="array" ref="H193">IF(L193="","",IF(LEN(L193)&lt;=MAX(10,G13),L193,IFERROR(LEFT(L193,LOOKUP(2,1/(MID(L193,ROW(1:500),1)=" ")/(ROW(1:500)&lt;=MAX(10,G13)),ROW(1:500))-1),LEFT(L193,MAX(10,G13)))))</f>
        <v/>
      </c>
      <c r="I193" s="964" t="str">
        <f t="shared" si="31"/>
        <v/>
      </c>
      <c r="J193" s="964" t="str">
        <f t="shared" si="32"/>
        <v/>
      </c>
      <c r="K193" s="964" t="str">
        <f>IF(M192&lt;&gt;"",K192,IF(K192&lt;MAX(A18:A317),K192+1,""))</f>
        <v/>
      </c>
      <c r="L193" s="965" t="str">
        <f>IF(K193="","",IF(M192&lt;&gt;"",M192,INDEX(E18:E317,MATCH(K193,A18:A317,0))))</f>
        <v/>
      </c>
      <c r="M193" s="965" t="str">
        <f t="shared" si="33"/>
        <v/>
      </c>
      <c r="N193" s="965" t="str">
        <f t="shared" si="34"/>
        <v/>
      </c>
      <c r="O193" s="964" t="str">
        <f t="shared" si="35"/>
        <v/>
      </c>
      <c r="P193" s="964" t="str">
        <f t="shared" si="36"/>
        <v/>
      </c>
      <c r="Q193" s="965" t="str">
        <f t="shared" si="37"/>
        <v/>
      </c>
      <c r="R193" s="964" t="str">
        <f>IF(N193="","",IF(COUNTIF(AP18:AP300,TRIM(Q193))&gt;0,"EXCLUSION EXACTE",""))</f>
        <v/>
      </c>
      <c r="S193" s="964" t="str" cm="1">
        <f t="array" ref="S193">IF(N193="","",IF(SUMPRODUCT(--(AP18:AP300&lt;&gt;""),--ISNUMBER(SEARCH(" "&amp;AP18:AP300&amp;" ",Q193)))&gt;0,"BLOQUE MOLLUSQUES",""))</f>
        <v/>
      </c>
      <c r="T193" s="964" t="str" cm="1">
        <f t="array" ref="T193">IF(N193="","",IF(SUMPRODUCT(--(AT18:AT300&lt;&gt;""),--ISNUMBER(SEARCH(" "&amp;AT18:AT300&amp;" ",Q193)))&gt;0,"FORCE MOLLUSQUES",""))</f>
        <v/>
      </c>
      <c r="U193" s="965" t="str">
        <f t="shared" si="38"/>
        <v/>
      </c>
      <c r="V193" s="965" t="str">
        <f t="shared" si="41"/>
        <v/>
      </c>
      <c r="W193" s="964" t="str">
        <f t="shared" si="39"/>
        <v/>
      </c>
      <c r="X193" s="964" t="str" cm="1">
        <f t="array" ref="X193">IF(N193="","",IF(R193&lt;&gt;"","",IF(SUMPRODUCT(--(AN18:AN1500=X17),--(AM18:AM1500&lt;&gt;""),--ISNUMBER(SEARCH(" "&amp;AM18:AM1500&amp;" ",Q193)))&gt;0,X17,"")))</f>
        <v/>
      </c>
      <c r="Y193" s="964" t="str" cm="1">
        <f t="array" ref="Y193">IF(N193="","",IF(R193&lt;&gt;"","",IF(SUMPRODUCT(--(AN18:AN1500=Y17),--(AM18:AM1500&lt;&gt;""),--ISNUMBER(SEARCH(" "&amp;AM18:AM1500&amp;" ",Q193)))&gt;0,Y17,"")))</f>
        <v/>
      </c>
      <c r="Z193" s="964" t="str" cm="1">
        <f t="array" ref="Z193">IF(N193="","",IF(R193&lt;&gt;"","",IF(SUMPRODUCT(--(AN18:AN1500=Z17),--(AM18:AM1500&lt;&gt;""),--ISNUMBER(SEARCH(" "&amp;AM18:AM1500&amp;" ",Q193)))&gt;0,Z17,"")))</f>
        <v/>
      </c>
      <c r="AA193" s="964" t="str" cm="1">
        <f t="array" ref="AA193">IF(N193="","",IF(R193&lt;&gt;"","",IF(SUMPRODUCT(--(AN18:AN1500=AA17),--(AM18:AM1500&lt;&gt;""),--ISNUMBER(SEARCH(" "&amp;AM18:AM1500&amp;" ",Q193)))&gt;0,AA17,"")))</f>
        <v/>
      </c>
      <c r="AB193" s="964" t="str" cm="1">
        <f t="array" ref="AB193">IF(N193="","",IF(R193&lt;&gt;"","",IF(SUMPRODUCT(--(AN18:AN1500=AB17),--(AM18:AM1500&lt;&gt;""),--ISNUMBER(SEARCH(" "&amp;AM18:AM1500&amp;" ",Q193)))&gt;0,AB17,"")))</f>
        <v/>
      </c>
      <c r="AC193" s="964" t="str" cm="1">
        <f t="array" ref="AC193">IF(N193="","",IF(R193&lt;&gt;"","",IF(SUMPRODUCT(--(AN18:AN1500=AC17),--(AM18:AM1500&lt;&gt;""),--ISNUMBER(SEARCH(" "&amp;AM18:AM1500&amp;" ",Q193)))&gt;0,AC17,"")))</f>
        <v/>
      </c>
      <c r="AD193" s="964" t="str" cm="1">
        <f t="array" ref="AD193">IF(N193="","",IF(R193&lt;&gt;"","",IF(SUMPRODUCT(--(AN18:AN1500=AD17),--(AM18:AM1500&lt;&gt;""),--ISNUMBER(SEARCH(" "&amp;AM18:AM1500&amp;" ",Q193)))&gt;0,AD17,"")))</f>
        <v/>
      </c>
      <c r="AE193" s="964" t="str" cm="1">
        <f t="array" ref="AE193">IF(N193="","",IF(R193&lt;&gt;"","",IF(SUMPRODUCT(--(AN18:AN1500=AE17),--(AM18:AM1500&lt;&gt;""),--ISNUMBER(SEARCH(" "&amp;AM18:AM1500&amp;" ",Q193)))&gt;0,AE17,"")))</f>
        <v/>
      </c>
      <c r="AF193" s="964" t="str" cm="1">
        <f t="array" ref="AF193">IF(N193="","",IF(R193&lt;&gt;"","",IF(SUMPRODUCT(--(AN18:AN1500=AF17),--(AM18:AM1500&lt;&gt;""),--ISNUMBER(SEARCH(" "&amp;AM18:AM1500&amp;" ",Q193)))&gt;0,AF17,"")))</f>
        <v/>
      </c>
      <c r="AG193" s="964" t="str" cm="1">
        <f t="array" ref="AG193">IF(N193="","",IF(R193&lt;&gt;"","",IF(SUMPRODUCT(--(AN18:AN1500=AG17),--(AM18:AM1500&lt;&gt;""),--ISNUMBER(SEARCH(" "&amp;AM18:AM1500&amp;" ",Q193)))&gt;0,AG17,"")))</f>
        <v/>
      </c>
      <c r="AH193" s="964" t="str" cm="1">
        <f t="array" ref="AH193">IF(N193="","",IF(R193&lt;&gt;"","",IF(SUMPRODUCT(--(AN18:AN1500=AH17),--(AM18:AM1500&lt;&gt;""),--ISNUMBER(SEARCH(" "&amp;AM18:AM1500&amp;" ",Q193)))&gt;0,AH17,"")))</f>
        <v/>
      </c>
      <c r="AI193" s="964" t="str" cm="1">
        <f t="array" ref="AI193">IF(N193="","",IF(R193&lt;&gt;"","",IF(SUMPRODUCT(--(AN18:AN1500=AI17),--(AM18:AM1500&lt;&gt;""),--ISNUMBER(SEARCH(" "&amp;AM18:AM1500&amp;" ",Q193)))&gt;0,AI17,"")))</f>
        <v/>
      </c>
      <c r="AJ193" s="964" t="str" cm="1">
        <f t="array" ref="AJ193">IF(N193="","",IF(R193&lt;&gt;"","",IF(SUMPRODUCT(--(AN18:AN1500=AJ17),--(AM18:AM1500&lt;&gt;""),--ISNUMBER(SEARCH(" "&amp;AM18:AM1500&amp;" ",Q193)))&gt;0,AJ17,"")))</f>
        <v/>
      </c>
      <c r="AK193" s="964" t="str" cm="1">
        <f t="array" ref="AK193">IF(N193="","",IF(T193&lt;&gt;"",AK17,IF(S193&lt;&gt;"","",IF(R193&lt;&gt;"","",IF(SUMPRODUCT(--(AN18:AN1500=AK17),--(AM18:AM1500&lt;&gt;""),--ISNUMBER(SEARCH(" "&amp;AM18:AM1500&amp;" ",Q193)))&gt;0,AK17,"")))))</f>
        <v/>
      </c>
      <c r="AM193" s="964" t="s">
        <v>2222</v>
      </c>
      <c r="AN193" s="964" t="s">
        <v>1962</v>
      </c>
      <c r="AP193" s="964"/>
      <c r="AQ193" s="964"/>
      <c r="AR193" s="964"/>
      <c r="AT193" s="964"/>
      <c r="AU193" s="964"/>
      <c r="AV193" s="964"/>
      <c r="BN193" s="49">
        <v>1</v>
      </c>
    </row>
    <row r="194" spans="1:66" ht="35.1" customHeight="1">
      <c r="A194" s="957" t="str">
        <f>IF(B194="","",COUNTIF(B18:B194,"&lt;&gt;"))</f>
        <v/>
      </c>
      <c r="B194" s="958"/>
      <c r="C194" s="974" t="str">
        <f t="shared" si="40"/>
        <v/>
      </c>
      <c r="D194" s="975" t="str">
        <f t="shared" si="28"/>
        <v/>
      </c>
      <c r="E194" s="961" t="str">
        <f t="shared" si="29"/>
        <v/>
      </c>
      <c r="F194" s="962" t="str">
        <f t="shared" si="30"/>
        <v/>
      </c>
      <c r="G194" s="963" t="str">
        <f>IF(H194="","",COUNTIF(H18:H194,"&lt;&gt;"))</f>
        <v/>
      </c>
      <c r="H194" s="958" t="str" cm="1">
        <f t="array" ref="H194">IF(L194="","",IF(LEN(L194)&lt;=MAX(10,G13),L194,IFERROR(LEFT(L194,LOOKUP(2,1/(MID(L194,ROW(1:500),1)=" ")/(ROW(1:500)&lt;=MAX(10,G13)),ROW(1:500))-1),LEFT(L194,MAX(10,G13)))))</f>
        <v/>
      </c>
      <c r="I194" s="963" t="str">
        <f t="shared" si="31"/>
        <v/>
      </c>
      <c r="J194" s="963" t="str">
        <f t="shared" si="32"/>
        <v/>
      </c>
      <c r="K194" s="964" t="str">
        <f>IF(M193&lt;&gt;"",K193,IF(K193&lt;MAX(A18:A317),K193+1,""))</f>
        <v/>
      </c>
      <c r="L194" s="965" t="str">
        <f>IF(K194="","",IF(M193&lt;&gt;"",M193,INDEX(E18:E317,MATCH(K194,A18:A317,0))))</f>
        <v/>
      </c>
      <c r="M194" s="965" t="str">
        <f t="shared" si="33"/>
        <v/>
      </c>
      <c r="N194" s="966" t="str">
        <f t="shared" si="34"/>
        <v/>
      </c>
      <c r="O194" s="967" t="str">
        <f t="shared" si="35"/>
        <v/>
      </c>
      <c r="P194" s="967" t="str">
        <f t="shared" si="36"/>
        <v/>
      </c>
      <c r="Q194" s="966" t="str">
        <f t="shared" si="37"/>
        <v/>
      </c>
      <c r="R194" s="967" t="str">
        <f>IF(N194="","",IF(COUNTIF(AP18:AP300,TRIM(Q194))&gt;0,"EXCLUSION EXACTE",""))</f>
        <v/>
      </c>
      <c r="S194" s="967" t="str" cm="1">
        <f t="array" ref="S194">IF(N194="","",IF(SUMPRODUCT(--(AP18:AP300&lt;&gt;""),--ISNUMBER(SEARCH(" "&amp;AP18:AP300&amp;" ",Q194)))&gt;0,"BLOQUE MOLLUSQUES",""))</f>
        <v/>
      </c>
      <c r="T194" s="967" t="str" cm="1">
        <f t="array" ref="T194">IF(N194="","",IF(SUMPRODUCT(--(AT18:AT300&lt;&gt;""),--ISNUMBER(SEARCH(" "&amp;AT18:AT300&amp;" ",Q194)))&gt;0,"FORCE MOLLUSQUES",""))</f>
        <v/>
      </c>
      <c r="U194" s="966" t="str">
        <f t="shared" si="38"/>
        <v/>
      </c>
      <c r="V194" s="966" t="str">
        <f t="shared" si="41"/>
        <v/>
      </c>
      <c r="W194" s="967" t="str">
        <f t="shared" si="39"/>
        <v/>
      </c>
      <c r="X194" s="967" t="str" cm="1">
        <f t="array" ref="X194">IF(N194="","",IF(R194&lt;&gt;"","",IF(SUMPRODUCT(--(AN18:AN1500=X17),--(AM18:AM1500&lt;&gt;""),--ISNUMBER(SEARCH(" "&amp;AM18:AM1500&amp;" ",Q194)))&gt;0,X17,"")))</f>
        <v/>
      </c>
      <c r="Y194" s="967" t="str" cm="1">
        <f t="array" ref="Y194">IF(N194="","",IF(R194&lt;&gt;"","",IF(SUMPRODUCT(--(AN18:AN1500=Y17),--(AM18:AM1500&lt;&gt;""),--ISNUMBER(SEARCH(" "&amp;AM18:AM1500&amp;" ",Q194)))&gt;0,Y17,"")))</f>
        <v/>
      </c>
      <c r="Z194" s="967" t="str" cm="1">
        <f t="array" ref="Z194">IF(N194="","",IF(R194&lt;&gt;"","",IF(SUMPRODUCT(--(AN18:AN1500=Z17),--(AM18:AM1500&lt;&gt;""),--ISNUMBER(SEARCH(" "&amp;AM18:AM1500&amp;" ",Q194)))&gt;0,Z17,"")))</f>
        <v/>
      </c>
      <c r="AA194" s="967" t="str" cm="1">
        <f t="array" ref="AA194">IF(N194="","",IF(R194&lt;&gt;"","",IF(SUMPRODUCT(--(AN18:AN1500=AA17),--(AM18:AM1500&lt;&gt;""),--ISNUMBER(SEARCH(" "&amp;AM18:AM1500&amp;" ",Q194)))&gt;0,AA17,"")))</f>
        <v/>
      </c>
      <c r="AB194" s="967" t="str" cm="1">
        <f t="array" ref="AB194">IF(N194="","",IF(R194&lt;&gt;"","",IF(SUMPRODUCT(--(AN18:AN1500=AB17),--(AM18:AM1500&lt;&gt;""),--ISNUMBER(SEARCH(" "&amp;AM18:AM1500&amp;" ",Q194)))&gt;0,AB17,"")))</f>
        <v/>
      </c>
      <c r="AC194" s="967" t="str" cm="1">
        <f t="array" ref="AC194">IF(N194="","",IF(R194&lt;&gt;"","",IF(SUMPRODUCT(--(AN18:AN1500=AC17),--(AM18:AM1500&lt;&gt;""),--ISNUMBER(SEARCH(" "&amp;AM18:AM1500&amp;" ",Q194)))&gt;0,AC17,"")))</f>
        <v/>
      </c>
      <c r="AD194" s="967" t="str" cm="1">
        <f t="array" ref="AD194">IF(N194="","",IF(R194&lt;&gt;"","",IF(SUMPRODUCT(--(AN18:AN1500=AD17),--(AM18:AM1500&lt;&gt;""),--ISNUMBER(SEARCH(" "&amp;AM18:AM1500&amp;" ",Q194)))&gt;0,AD17,"")))</f>
        <v/>
      </c>
      <c r="AE194" s="967" t="str" cm="1">
        <f t="array" ref="AE194">IF(N194="","",IF(R194&lt;&gt;"","",IF(SUMPRODUCT(--(AN18:AN1500=AE17),--(AM18:AM1500&lt;&gt;""),--ISNUMBER(SEARCH(" "&amp;AM18:AM1500&amp;" ",Q194)))&gt;0,AE17,"")))</f>
        <v/>
      </c>
      <c r="AF194" s="967" t="str" cm="1">
        <f t="array" ref="AF194">IF(N194="","",IF(R194&lt;&gt;"","",IF(SUMPRODUCT(--(AN18:AN1500=AF17),--(AM18:AM1500&lt;&gt;""),--ISNUMBER(SEARCH(" "&amp;AM18:AM1500&amp;" ",Q194)))&gt;0,AF17,"")))</f>
        <v/>
      </c>
      <c r="AG194" s="967" t="str" cm="1">
        <f t="array" ref="AG194">IF(N194="","",IF(R194&lt;&gt;"","",IF(SUMPRODUCT(--(AN18:AN1500=AG17),--(AM18:AM1500&lt;&gt;""),--ISNUMBER(SEARCH(" "&amp;AM18:AM1500&amp;" ",Q194)))&gt;0,AG17,"")))</f>
        <v/>
      </c>
      <c r="AH194" s="967" t="str" cm="1">
        <f t="array" ref="AH194">IF(N194="","",IF(R194&lt;&gt;"","",IF(SUMPRODUCT(--(AN18:AN1500=AH17),--(AM18:AM1500&lt;&gt;""),--ISNUMBER(SEARCH(" "&amp;AM18:AM1500&amp;" ",Q194)))&gt;0,AH17,"")))</f>
        <v/>
      </c>
      <c r="AI194" s="967" t="str" cm="1">
        <f t="array" ref="AI194">IF(N194="","",IF(R194&lt;&gt;"","",IF(SUMPRODUCT(--(AN18:AN1500=AI17),--(AM18:AM1500&lt;&gt;""),--ISNUMBER(SEARCH(" "&amp;AM18:AM1500&amp;" ",Q194)))&gt;0,AI17,"")))</f>
        <v/>
      </c>
      <c r="AJ194" s="967" t="str" cm="1">
        <f t="array" ref="AJ194">IF(N194="","",IF(R194&lt;&gt;"","",IF(SUMPRODUCT(--(AN18:AN1500=AJ17),--(AM18:AM1500&lt;&gt;""),--ISNUMBER(SEARCH(" "&amp;AM18:AM1500&amp;" ",Q194)))&gt;0,AJ17,"")))</f>
        <v/>
      </c>
      <c r="AK194" s="967" t="str" cm="1">
        <f t="array" ref="AK194">IF(N194="","",IF(T194&lt;&gt;"",AK17,IF(S194&lt;&gt;"","",IF(R194&lt;&gt;"","",IF(SUMPRODUCT(--(AN18:AN1500=AK17),--(AM18:AM1500&lt;&gt;""),--ISNUMBER(SEARCH(" "&amp;AM18:AM1500&amp;" ",Q194)))&gt;0,AK17,"")))))</f>
        <v/>
      </c>
      <c r="AM194" s="968" t="s">
        <v>263</v>
      </c>
      <c r="AN194" s="968" t="s">
        <v>1962</v>
      </c>
      <c r="AP194" s="964"/>
      <c r="AQ194" s="964"/>
      <c r="AR194" s="964"/>
      <c r="AT194" s="964"/>
      <c r="AU194" s="964"/>
      <c r="AV194" s="964"/>
      <c r="BN194" s="49">
        <v>1</v>
      </c>
    </row>
    <row r="195" spans="1:66" ht="35.1" customHeight="1">
      <c r="A195" s="973" t="str">
        <f>IF(B195="","",COUNTIF(B18:B195,"&lt;&gt;"))</f>
        <v/>
      </c>
      <c r="B195" s="965"/>
      <c r="C195" s="974" t="str">
        <f t="shared" si="40"/>
        <v/>
      </c>
      <c r="D195" s="975" t="str">
        <f t="shared" si="28"/>
        <v/>
      </c>
      <c r="E195" s="976" t="str">
        <f t="shared" si="29"/>
        <v/>
      </c>
      <c r="F195" s="977" t="str">
        <f t="shared" si="30"/>
        <v/>
      </c>
      <c r="G195" s="964" t="str">
        <f>IF(H195="","",COUNTIF(H18:H195,"&lt;&gt;"))</f>
        <v/>
      </c>
      <c r="H195" s="965" t="str" cm="1">
        <f t="array" ref="H195">IF(L195="","",IF(LEN(L195)&lt;=MAX(10,G13),L195,IFERROR(LEFT(L195,LOOKUP(2,1/(MID(L195,ROW(1:500),1)=" ")/(ROW(1:500)&lt;=MAX(10,G13)),ROW(1:500))-1),LEFT(L195,MAX(10,G13)))))</f>
        <v/>
      </c>
      <c r="I195" s="964" t="str">
        <f t="shared" si="31"/>
        <v/>
      </c>
      <c r="J195" s="964" t="str">
        <f t="shared" si="32"/>
        <v/>
      </c>
      <c r="K195" s="964" t="str">
        <f>IF(M194&lt;&gt;"",K194,IF(K194&lt;MAX(A18:A317),K194+1,""))</f>
        <v/>
      </c>
      <c r="L195" s="965" t="str">
        <f>IF(K195="","",IF(M194&lt;&gt;"",M194,INDEX(E18:E317,MATCH(K195,A18:A317,0))))</f>
        <v/>
      </c>
      <c r="M195" s="965" t="str">
        <f t="shared" si="33"/>
        <v/>
      </c>
      <c r="N195" s="965" t="str">
        <f t="shared" si="34"/>
        <v/>
      </c>
      <c r="O195" s="964" t="str">
        <f t="shared" si="35"/>
        <v/>
      </c>
      <c r="P195" s="964" t="str">
        <f t="shared" si="36"/>
        <v/>
      </c>
      <c r="Q195" s="965" t="str">
        <f t="shared" si="37"/>
        <v/>
      </c>
      <c r="R195" s="964" t="str">
        <f>IF(N195="","",IF(COUNTIF(AP18:AP300,TRIM(Q195))&gt;0,"EXCLUSION EXACTE",""))</f>
        <v/>
      </c>
      <c r="S195" s="964" t="str" cm="1">
        <f t="array" ref="S195">IF(N195="","",IF(SUMPRODUCT(--(AP18:AP300&lt;&gt;""),--ISNUMBER(SEARCH(" "&amp;AP18:AP300&amp;" ",Q195)))&gt;0,"BLOQUE MOLLUSQUES",""))</f>
        <v/>
      </c>
      <c r="T195" s="964" t="str" cm="1">
        <f t="array" ref="T195">IF(N195="","",IF(SUMPRODUCT(--(AT18:AT300&lt;&gt;""),--ISNUMBER(SEARCH(" "&amp;AT18:AT300&amp;" ",Q195)))&gt;0,"FORCE MOLLUSQUES",""))</f>
        <v/>
      </c>
      <c r="U195" s="965" t="str">
        <f t="shared" si="38"/>
        <v/>
      </c>
      <c r="V195" s="965" t="str">
        <f t="shared" si="41"/>
        <v/>
      </c>
      <c r="W195" s="964" t="str">
        <f t="shared" si="39"/>
        <v/>
      </c>
      <c r="X195" s="964" t="str" cm="1">
        <f t="array" ref="X195">IF(N195="","",IF(R195&lt;&gt;"","",IF(SUMPRODUCT(--(AN18:AN1500=X17),--(AM18:AM1500&lt;&gt;""),--ISNUMBER(SEARCH(" "&amp;AM18:AM1500&amp;" ",Q195)))&gt;0,X17,"")))</f>
        <v/>
      </c>
      <c r="Y195" s="964" t="str" cm="1">
        <f t="array" ref="Y195">IF(N195="","",IF(R195&lt;&gt;"","",IF(SUMPRODUCT(--(AN18:AN1500=Y17),--(AM18:AM1500&lt;&gt;""),--ISNUMBER(SEARCH(" "&amp;AM18:AM1500&amp;" ",Q195)))&gt;0,Y17,"")))</f>
        <v/>
      </c>
      <c r="Z195" s="964" t="str" cm="1">
        <f t="array" ref="Z195">IF(N195="","",IF(R195&lt;&gt;"","",IF(SUMPRODUCT(--(AN18:AN1500=Z17),--(AM18:AM1500&lt;&gt;""),--ISNUMBER(SEARCH(" "&amp;AM18:AM1500&amp;" ",Q195)))&gt;0,Z17,"")))</f>
        <v/>
      </c>
      <c r="AA195" s="964" t="str" cm="1">
        <f t="array" ref="AA195">IF(N195="","",IF(R195&lt;&gt;"","",IF(SUMPRODUCT(--(AN18:AN1500=AA17),--(AM18:AM1500&lt;&gt;""),--ISNUMBER(SEARCH(" "&amp;AM18:AM1500&amp;" ",Q195)))&gt;0,AA17,"")))</f>
        <v/>
      </c>
      <c r="AB195" s="964" t="str" cm="1">
        <f t="array" ref="AB195">IF(N195="","",IF(R195&lt;&gt;"","",IF(SUMPRODUCT(--(AN18:AN1500=AB17),--(AM18:AM1500&lt;&gt;""),--ISNUMBER(SEARCH(" "&amp;AM18:AM1500&amp;" ",Q195)))&gt;0,AB17,"")))</f>
        <v/>
      </c>
      <c r="AC195" s="964" t="str" cm="1">
        <f t="array" ref="AC195">IF(N195="","",IF(R195&lt;&gt;"","",IF(SUMPRODUCT(--(AN18:AN1500=AC17),--(AM18:AM1500&lt;&gt;""),--ISNUMBER(SEARCH(" "&amp;AM18:AM1500&amp;" ",Q195)))&gt;0,AC17,"")))</f>
        <v/>
      </c>
      <c r="AD195" s="964" t="str" cm="1">
        <f t="array" ref="AD195">IF(N195="","",IF(R195&lt;&gt;"","",IF(SUMPRODUCT(--(AN18:AN1500=AD17),--(AM18:AM1500&lt;&gt;""),--ISNUMBER(SEARCH(" "&amp;AM18:AM1500&amp;" ",Q195)))&gt;0,AD17,"")))</f>
        <v/>
      </c>
      <c r="AE195" s="964" t="str" cm="1">
        <f t="array" ref="AE195">IF(N195="","",IF(R195&lt;&gt;"","",IF(SUMPRODUCT(--(AN18:AN1500=AE17),--(AM18:AM1500&lt;&gt;""),--ISNUMBER(SEARCH(" "&amp;AM18:AM1500&amp;" ",Q195)))&gt;0,AE17,"")))</f>
        <v/>
      </c>
      <c r="AF195" s="964" t="str" cm="1">
        <f t="array" ref="AF195">IF(N195="","",IF(R195&lt;&gt;"","",IF(SUMPRODUCT(--(AN18:AN1500=AF17),--(AM18:AM1500&lt;&gt;""),--ISNUMBER(SEARCH(" "&amp;AM18:AM1500&amp;" ",Q195)))&gt;0,AF17,"")))</f>
        <v/>
      </c>
      <c r="AG195" s="964" t="str" cm="1">
        <f t="array" ref="AG195">IF(N195="","",IF(R195&lt;&gt;"","",IF(SUMPRODUCT(--(AN18:AN1500=AG17),--(AM18:AM1500&lt;&gt;""),--ISNUMBER(SEARCH(" "&amp;AM18:AM1500&amp;" ",Q195)))&gt;0,AG17,"")))</f>
        <v/>
      </c>
      <c r="AH195" s="964" t="str" cm="1">
        <f t="array" ref="AH195">IF(N195="","",IF(R195&lt;&gt;"","",IF(SUMPRODUCT(--(AN18:AN1500=AH17),--(AM18:AM1500&lt;&gt;""),--ISNUMBER(SEARCH(" "&amp;AM18:AM1500&amp;" ",Q195)))&gt;0,AH17,"")))</f>
        <v/>
      </c>
      <c r="AI195" s="964" t="str" cm="1">
        <f t="array" ref="AI195">IF(N195="","",IF(R195&lt;&gt;"","",IF(SUMPRODUCT(--(AN18:AN1500=AI17),--(AM18:AM1500&lt;&gt;""),--ISNUMBER(SEARCH(" "&amp;AM18:AM1500&amp;" ",Q195)))&gt;0,AI17,"")))</f>
        <v/>
      </c>
      <c r="AJ195" s="964" t="str" cm="1">
        <f t="array" ref="AJ195">IF(N195="","",IF(R195&lt;&gt;"","",IF(SUMPRODUCT(--(AN18:AN1500=AJ17),--(AM18:AM1500&lt;&gt;""),--ISNUMBER(SEARCH(" "&amp;AM18:AM1500&amp;" ",Q195)))&gt;0,AJ17,"")))</f>
        <v/>
      </c>
      <c r="AK195" s="964" t="str" cm="1">
        <f t="array" ref="AK195">IF(N195="","",IF(T195&lt;&gt;"",AK17,IF(S195&lt;&gt;"","",IF(R195&lt;&gt;"","",IF(SUMPRODUCT(--(AN18:AN1500=AK17),--(AM18:AM1500&lt;&gt;""),--ISNUMBER(SEARCH(" "&amp;AM18:AM1500&amp;" ",Q195)))&gt;0,AK17,"")))))</f>
        <v/>
      </c>
      <c r="AM195" s="964" t="s">
        <v>2223</v>
      </c>
      <c r="AN195" s="964" t="s">
        <v>1962</v>
      </c>
      <c r="AP195" s="964"/>
      <c r="AQ195" s="964"/>
      <c r="AR195" s="964"/>
      <c r="AT195" s="964"/>
      <c r="AU195" s="964"/>
      <c r="AV195" s="964"/>
      <c r="BN195" s="49">
        <v>1</v>
      </c>
    </row>
    <row r="196" spans="1:66" ht="35.1" customHeight="1">
      <c r="A196" s="957" t="str">
        <f>IF(B196="","",COUNTIF(B18:B196,"&lt;&gt;"))</f>
        <v/>
      </c>
      <c r="B196" s="958"/>
      <c r="C196" s="974" t="str">
        <f t="shared" si="40"/>
        <v/>
      </c>
      <c r="D196" s="975" t="str">
        <f t="shared" si="28"/>
        <v/>
      </c>
      <c r="E196" s="961" t="str">
        <f t="shared" si="29"/>
        <v/>
      </c>
      <c r="F196" s="962" t="str">
        <f t="shared" si="30"/>
        <v/>
      </c>
      <c r="G196" s="963" t="str">
        <f>IF(H196="","",COUNTIF(H18:H196,"&lt;&gt;"))</f>
        <v/>
      </c>
      <c r="H196" s="958" t="str" cm="1">
        <f t="array" ref="H196">IF(L196="","",IF(LEN(L196)&lt;=MAX(10,G13),L196,IFERROR(LEFT(L196,LOOKUP(2,1/(MID(L196,ROW(1:500),1)=" ")/(ROW(1:500)&lt;=MAX(10,G13)),ROW(1:500))-1),LEFT(L196,MAX(10,G13)))))</f>
        <v/>
      </c>
      <c r="I196" s="963" t="str">
        <f t="shared" si="31"/>
        <v/>
      </c>
      <c r="J196" s="963" t="str">
        <f t="shared" si="32"/>
        <v/>
      </c>
      <c r="K196" s="964" t="str">
        <f>IF(M195&lt;&gt;"",K195,IF(K195&lt;MAX(A18:A317),K195+1,""))</f>
        <v/>
      </c>
      <c r="L196" s="965" t="str">
        <f>IF(K196="","",IF(M195&lt;&gt;"",M195,INDEX(E18:E317,MATCH(K196,A18:A317,0))))</f>
        <v/>
      </c>
      <c r="M196" s="965" t="str">
        <f t="shared" si="33"/>
        <v/>
      </c>
      <c r="N196" s="966" t="str">
        <f t="shared" si="34"/>
        <v/>
      </c>
      <c r="O196" s="967" t="str">
        <f t="shared" si="35"/>
        <v/>
      </c>
      <c r="P196" s="967" t="str">
        <f t="shared" si="36"/>
        <v/>
      </c>
      <c r="Q196" s="966" t="str">
        <f t="shared" si="37"/>
        <v/>
      </c>
      <c r="R196" s="967" t="str">
        <f>IF(N196="","",IF(COUNTIF(AP18:AP300,TRIM(Q196))&gt;0,"EXCLUSION EXACTE",""))</f>
        <v/>
      </c>
      <c r="S196" s="967" t="str" cm="1">
        <f t="array" ref="S196">IF(N196="","",IF(SUMPRODUCT(--(AP18:AP300&lt;&gt;""),--ISNUMBER(SEARCH(" "&amp;AP18:AP300&amp;" ",Q196)))&gt;0,"BLOQUE MOLLUSQUES",""))</f>
        <v/>
      </c>
      <c r="T196" s="967" t="str" cm="1">
        <f t="array" ref="T196">IF(N196="","",IF(SUMPRODUCT(--(AT18:AT300&lt;&gt;""),--ISNUMBER(SEARCH(" "&amp;AT18:AT300&amp;" ",Q196)))&gt;0,"FORCE MOLLUSQUES",""))</f>
        <v/>
      </c>
      <c r="U196" s="966" t="str">
        <f t="shared" si="38"/>
        <v/>
      </c>
      <c r="V196" s="966" t="str">
        <f t="shared" si="41"/>
        <v/>
      </c>
      <c r="W196" s="967" t="str">
        <f t="shared" si="39"/>
        <v/>
      </c>
      <c r="X196" s="967" t="str" cm="1">
        <f t="array" ref="X196">IF(N196="","",IF(R196&lt;&gt;"","",IF(SUMPRODUCT(--(AN18:AN1500=X17),--(AM18:AM1500&lt;&gt;""),--ISNUMBER(SEARCH(" "&amp;AM18:AM1500&amp;" ",Q196)))&gt;0,X17,"")))</f>
        <v/>
      </c>
      <c r="Y196" s="967" t="str" cm="1">
        <f t="array" ref="Y196">IF(N196="","",IF(R196&lt;&gt;"","",IF(SUMPRODUCT(--(AN18:AN1500=Y17),--(AM18:AM1500&lt;&gt;""),--ISNUMBER(SEARCH(" "&amp;AM18:AM1500&amp;" ",Q196)))&gt;0,Y17,"")))</f>
        <v/>
      </c>
      <c r="Z196" s="967" t="str" cm="1">
        <f t="array" ref="Z196">IF(N196="","",IF(R196&lt;&gt;"","",IF(SUMPRODUCT(--(AN18:AN1500=Z17),--(AM18:AM1500&lt;&gt;""),--ISNUMBER(SEARCH(" "&amp;AM18:AM1500&amp;" ",Q196)))&gt;0,Z17,"")))</f>
        <v/>
      </c>
      <c r="AA196" s="967" t="str" cm="1">
        <f t="array" ref="AA196">IF(N196="","",IF(R196&lt;&gt;"","",IF(SUMPRODUCT(--(AN18:AN1500=AA17),--(AM18:AM1500&lt;&gt;""),--ISNUMBER(SEARCH(" "&amp;AM18:AM1500&amp;" ",Q196)))&gt;0,AA17,"")))</f>
        <v/>
      </c>
      <c r="AB196" s="967" t="str" cm="1">
        <f t="array" ref="AB196">IF(N196="","",IF(R196&lt;&gt;"","",IF(SUMPRODUCT(--(AN18:AN1500=AB17),--(AM18:AM1500&lt;&gt;""),--ISNUMBER(SEARCH(" "&amp;AM18:AM1500&amp;" ",Q196)))&gt;0,AB17,"")))</f>
        <v/>
      </c>
      <c r="AC196" s="967" t="str" cm="1">
        <f t="array" ref="AC196">IF(N196="","",IF(R196&lt;&gt;"","",IF(SUMPRODUCT(--(AN18:AN1500=AC17),--(AM18:AM1500&lt;&gt;""),--ISNUMBER(SEARCH(" "&amp;AM18:AM1500&amp;" ",Q196)))&gt;0,AC17,"")))</f>
        <v/>
      </c>
      <c r="AD196" s="967" t="str" cm="1">
        <f t="array" ref="AD196">IF(N196="","",IF(R196&lt;&gt;"","",IF(SUMPRODUCT(--(AN18:AN1500=AD17),--(AM18:AM1500&lt;&gt;""),--ISNUMBER(SEARCH(" "&amp;AM18:AM1500&amp;" ",Q196)))&gt;0,AD17,"")))</f>
        <v/>
      </c>
      <c r="AE196" s="967" t="str" cm="1">
        <f t="array" ref="AE196">IF(N196="","",IF(R196&lt;&gt;"","",IF(SUMPRODUCT(--(AN18:AN1500=AE17),--(AM18:AM1500&lt;&gt;""),--ISNUMBER(SEARCH(" "&amp;AM18:AM1500&amp;" ",Q196)))&gt;0,AE17,"")))</f>
        <v/>
      </c>
      <c r="AF196" s="967" t="str" cm="1">
        <f t="array" ref="AF196">IF(N196="","",IF(R196&lt;&gt;"","",IF(SUMPRODUCT(--(AN18:AN1500=AF17),--(AM18:AM1500&lt;&gt;""),--ISNUMBER(SEARCH(" "&amp;AM18:AM1500&amp;" ",Q196)))&gt;0,AF17,"")))</f>
        <v/>
      </c>
      <c r="AG196" s="967" t="str" cm="1">
        <f t="array" ref="AG196">IF(N196="","",IF(R196&lt;&gt;"","",IF(SUMPRODUCT(--(AN18:AN1500=AG17),--(AM18:AM1500&lt;&gt;""),--ISNUMBER(SEARCH(" "&amp;AM18:AM1500&amp;" ",Q196)))&gt;0,AG17,"")))</f>
        <v/>
      </c>
      <c r="AH196" s="967" t="str" cm="1">
        <f t="array" ref="AH196">IF(N196="","",IF(R196&lt;&gt;"","",IF(SUMPRODUCT(--(AN18:AN1500=AH17),--(AM18:AM1500&lt;&gt;""),--ISNUMBER(SEARCH(" "&amp;AM18:AM1500&amp;" ",Q196)))&gt;0,AH17,"")))</f>
        <v/>
      </c>
      <c r="AI196" s="967" t="str" cm="1">
        <f t="array" ref="AI196">IF(N196="","",IF(R196&lt;&gt;"","",IF(SUMPRODUCT(--(AN18:AN1500=AI17),--(AM18:AM1500&lt;&gt;""),--ISNUMBER(SEARCH(" "&amp;AM18:AM1500&amp;" ",Q196)))&gt;0,AI17,"")))</f>
        <v/>
      </c>
      <c r="AJ196" s="967" t="str" cm="1">
        <f t="array" ref="AJ196">IF(N196="","",IF(R196&lt;&gt;"","",IF(SUMPRODUCT(--(AN18:AN1500=AJ17),--(AM18:AM1500&lt;&gt;""),--ISNUMBER(SEARCH(" "&amp;AM18:AM1500&amp;" ",Q196)))&gt;0,AJ17,"")))</f>
        <v/>
      </c>
      <c r="AK196" s="967" t="str" cm="1">
        <f t="array" ref="AK196">IF(N196="","",IF(T196&lt;&gt;"",AK17,IF(S196&lt;&gt;"","",IF(R196&lt;&gt;"","",IF(SUMPRODUCT(--(AN18:AN1500=AK17),--(AM18:AM1500&lt;&gt;""),--ISNUMBER(SEARCH(" "&amp;AM18:AM1500&amp;" ",Q196)))&gt;0,AK17,"")))))</f>
        <v/>
      </c>
      <c r="AM196" s="968" t="s">
        <v>2224</v>
      </c>
      <c r="AN196" s="968" t="s">
        <v>1962</v>
      </c>
      <c r="AP196" s="964"/>
      <c r="AQ196" s="964"/>
      <c r="AR196" s="964"/>
      <c r="AT196" s="964"/>
      <c r="AU196" s="964"/>
      <c r="AV196" s="964"/>
      <c r="BN196" s="49">
        <v>1</v>
      </c>
    </row>
    <row r="197" spans="1:66" ht="35.1" customHeight="1">
      <c r="A197" s="973" t="str">
        <f>IF(B197="","",COUNTIF(B18:B197,"&lt;&gt;"))</f>
        <v/>
      </c>
      <c r="B197" s="965"/>
      <c r="C197" s="974" t="str">
        <f t="shared" si="40"/>
        <v/>
      </c>
      <c r="D197" s="975" t="str">
        <f t="shared" si="28"/>
        <v/>
      </c>
      <c r="E197" s="976" t="str">
        <f t="shared" si="29"/>
        <v/>
      </c>
      <c r="F197" s="977" t="str">
        <f t="shared" si="30"/>
        <v/>
      </c>
      <c r="G197" s="964" t="str">
        <f>IF(H197="","",COUNTIF(H18:H197,"&lt;&gt;"))</f>
        <v/>
      </c>
      <c r="H197" s="965" t="str" cm="1">
        <f t="array" ref="H197">IF(L197="","",IF(LEN(L197)&lt;=MAX(10,G13),L197,IFERROR(LEFT(L197,LOOKUP(2,1/(MID(L197,ROW(1:500),1)=" ")/(ROW(1:500)&lt;=MAX(10,G13)),ROW(1:500))-1),LEFT(L197,MAX(10,G13)))))</f>
        <v/>
      </c>
      <c r="I197" s="964" t="str">
        <f t="shared" si="31"/>
        <v/>
      </c>
      <c r="J197" s="964" t="str">
        <f t="shared" si="32"/>
        <v/>
      </c>
      <c r="K197" s="964" t="str">
        <f>IF(M196&lt;&gt;"",K196,IF(K196&lt;MAX(A18:A317),K196+1,""))</f>
        <v/>
      </c>
      <c r="L197" s="965" t="str">
        <f>IF(K197="","",IF(M196&lt;&gt;"",M196,INDEX(E18:E317,MATCH(K197,A18:A317,0))))</f>
        <v/>
      </c>
      <c r="M197" s="965" t="str">
        <f t="shared" si="33"/>
        <v/>
      </c>
      <c r="N197" s="965" t="str">
        <f t="shared" si="34"/>
        <v/>
      </c>
      <c r="O197" s="964" t="str">
        <f t="shared" si="35"/>
        <v/>
      </c>
      <c r="P197" s="964" t="str">
        <f t="shared" si="36"/>
        <v/>
      </c>
      <c r="Q197" s="965" t="str">
        <f t="shared" si="37"/>
        <v/>
      </c>
      <c r="R197" s="964" t="str">
        <f>IF(N197="","",IF(COUNTIF(AP18:AP300,TRIM(Q197))&gt;0,"EXCLUSION EXACTE",""))</f>
        <v/>
      </c>
      <c r="S197" s="964" t="str" cm="1">
        <f t="array" ref="S197">IF(N197="","",IF(SUMPRODUCT(--(AP18:AP300&lt;&gt;""),--ISNUMBER(SEARCH(" "&amp;AP18:AP300&amp;" ",Q197)))&gt;0,"BLOQUE MOLLUSQUES",""))</f>
        <v/>
      </c>
      <c r="T197" s="964" t="str" cm="1">
        <f t="array" ref="T197">IF(N197="","",IF(SUMPRODUCT(--(AT18:AT300&lt;&gt;""),--ISNUMBER(SEARCH(" "&amp;AT18:AT300&amp;" ",Q197)))&gt;0,"FORCE MOLLUSQUES",""))</f>
        <v/>
      </c>
      <c r="U197" s="965" t="str">
        <f t="shared" si="38"/>
        <v/>
      </c>
      <c r="V197" s="965" t="str">
        <f t="shared" si="41"/>
        <v/>
      </c>
      <c r="W197" s="964" t="str">
        <f t="shared" si="39"/>
        <v/>
      </c>
      <c r="X197" s="964" t="str" cm="1">
        <f t="array" ref="X197">IF(N197="","",IF(R197&lt;&gt;"","",IF(SUMPRODUCT(--(AN18:AN1500=X17),--(AM18:AM1500&lt;&gt;""),--ISNUMBER(SEARCH(" "&amp;AM18:AM1500&amp;" ",Q197)))&gt;0,X17,"")))</f>
        <v/>
      </c>
      <c r="Y197" s="964" t="str" cm="1">
        <f t="array" ref="Y197">IF(N197="","",IF(R197&lt;&gt;"","",IF(SUMPRODUCT(--(AN18:AN1500=Y17),--(AM18:AM1500&lt;&gt;""),--ISNUMBER(SEARCH(" "&amp;AM18:AM1500&amp;" ",Q197)))&gt;0,Y17,"")))</f>
        <v/>
      </c>
      <c r="Z197" s="964" t="str" cm="1">
        <f t="array" ref="Z197">IF(N197="","",IF(R197&lt;&gt;"","",IF(SUMPRODUCT(--(AN18:AN1500=Z17),--(AM18:AM1500&lt;&gt;""),--ISNUMBER(SEARCH(" "&amp;AM18:AM1500&amp;" ",Q197)))&gt;0,Z17,"")))</f>
        <v/>
      </c>
      <c r="AA197" s="964" t="str" cm="1">
        <f t="array" ref="AA197">IF(N197="","",IF(R197&lt;&gt;"","",IF(SUMPRODUCT(--(AN18:AN1500=AA17),--(AM18:AM1500&lt;&gt;""),--ISNUMBER(SEARCH(" "&amp;AM18:AM1500&amp;" ",Q197)))&gt;0,AA17,"")))</f>
        <v/>
      </c>
      <c r="AB197" s="964" t="str" cm="1">
        <f t="array" ref="AB197">IF(N197="","",IF(R197&lt;&gt;"","",IF(SUMPRODUCT(--(AN18:AN1500=AB17),--(AM18:AM1500&lt;&gt;""),--ISNUMBER(SEARCH(" "&amp;AM18:AM1500&amp;" ",Q197)))&gt;0,AB17,"")))</f>
        <v/>
      </c>
      <c r="AC197" s="964" t="str" cm="1">
        <f t="array" ref="AC197">IF(N197="","",IF(R197&lt;&gt;"","",IF(SUMPRODUCT(--(AN18:AN1500=AC17),--(AM18:AM1500&lt;&gt;""),--ISNUMBER(SEARCH(" "&amp;AM18:AM1500&amp;" ",Q197)))&gt;0,AC17,"")))</f>
        <v/>
      </c>
      <c r="AD197" s="964" t="str" cm="1">
        <f t="array" ref="AD197">IF(N197="","",IF(R197&lt;&gt;"","",IF(SUMPRODUCT(--(AN18:AN1500=AD17),--(AM18:AM1500&lt;&gt;""),--ISNUMBER(SEARCH(" "&amp;AM18:AM1500&amp;" ",Q197)))&gt;0,AD17,"")))</f>
        <v/>
      </c>
      <c r="AE197" s="964" t="str" cm="1">
        <f t="array" ref="AE197">IF(N197="","",IF(R197&lt;&gt;"","",IF(SUMPRODUCT(--(AN18:AN1500=AE17),--(AM18:AM1500&lt;&gt;""),--ISNUMBER(SEARCH(" "&amp;AM18:AM1500&amp;" ",Q197)))&gt;0,AE17,"")))</f>
        <v/>
      </c>
      <c r="AF197" s="964" t="str" cm="1">
        <f t="array" ref="AF197">IF(N197="","",IF(R197&lt;&gt;"","",IF(SUMPRODUCT(--(AN18:AN1500=AF17),--(AM18:AM1500&lt;&gt;""),--ISNUMBER(SEARCH(" "&amp;AM18:AM1500&amp;" ",Q197)))&gt;0,AF17,"")))</f>
        <v/>
      </c>
      <c r="AG197" s="964" t="str" cm="1">
        <f t="array" ref="AG197">IF(N197="","",IF(R197&lt;&gt;"","",IF(SUMPRODUCT(--(AN18:AN1500=AG17),--(AM18:AM1500&lt;&gt;""),--ISNUMBER(SEARCH(" "&amp;AM18:AM1500&amp;" ",Q197)))&gt;0,AG17,"")))</f>
        <v/>
      </c>
      <c r="AH197" s="964" t="str" cm="1">
        <f t="array" ref="AH197">IF(N197="","",IF(R197&lt;&gt;"","",IF(SUMPRODUCT(--(AN18:AN1500=AH17),--(AM18:AM1500&lt;&gt;""),--ISNUMBER(SEARCH(" "&amp;AM18:AM1500&amp;" ",Q197)))&gt;0,AH17,"")))</f>
        <v/>
      </c>
      <c r="AI197" s="964" t="str" cm="1">
        <f t="array" ref="AI197">IF(N197="","",IF(R197&lt;&gt;"","",IF(SUMPRODUCT(--(AN18:AN1500=AI17),--(AM18:AM1500&lt;&gt;""),--ISNUMBER(SEARCH(" "&amp;AM18:AM1500&amp;" ",Q197)))&gt;0,AI17,"")))</f>
        <v/>
      </c>
      <c r="AJ197" s="964" t="str" cm="1">
        <f t="array" ref="AJ197">IF(N197="","",IF(R197&lt;&gt;"","",IF(SUMPRODUCT(--(AN18:AN1500=AJ17),--(AM18:AM1500&lt;&gt;""),--ISNUMBER(SEARCH(" "&amp;AM18:AM1500&amp;" ",Q197)))&gt;0,AJ17,"")))</f>
        <v/>
      </c>
      <c r="AK197" s="964" t="str" cm="1">
        <f t="array" ref="AK197">IF(N197="","",IF(T197&lt;&gt;"",AK17,IF(S197&lt;&gt;"","",IF(R197&lt;&gt;"","",IF(SUMPRODUCT(--(AN18:AN1500=AK17),--(AM18:AM1500&lt;&gt;""),--ISNUMBER(SEARCH(" "&amp;AM18:AM1500&amp;" ",Q197)))&gt;0,AK17,"")))))</f>
        <v/>
      </c>
      <c r="AM197" s="964" t="s">
        <v>2225</v>
      </c>
      <c r="AN197" s="964" t="s">
        <v>1962</v>
      </c>
      <c r="AP197" s="964"/>
      <c r="AQ197" s="964"/>
      <c r="AR197" s="964"/>
      <c r="AT197" s="964"/>
      <c r="AU197" s="964"/>
      <c r="AV197" s="964"/>
      <c r="BN197" s="49">
        <v>1</v>
      </c>
    </row>
    <row r="198" spans="1:66" ht="35.1" customHeight="1">
      <c r="A198" s="957" t="str">
        <f>IF(B198="","",COUNTIF(B18:B198,"&lt;&gt;"))</f>
        <v/>
      </c>
      <c r="B198" s="958"/>
      <c r="C198" s="974" t="str">
        <f t="shared" si="40"/>
        <v/>
      </c>
      <c r="D198" s="975" t="str">
        <f t="shared" si="28"/>
        <v/>
      </c>
      <c r="E198" s="961" t="str">
        <f t="shared" si="29"/>
        <v/>
      </c>
      <c r="F198" s="962" t="str">
        <f t="shared" si="30"/>
        <v/>
      </c>
      <c r="G198" s="963" t="str">
        <f>IF(H198="","",COUNTIF(H18:H198,"&lt;&gt;"))</f>
        <v/>
      </c>
      <c r="H198" s="958" t="str" cm="1">
        <f t="array" ref="H198">IF(L198="","",IF(LEN(L198)&lt;=MAX(10,G13),L198,IFERROR(LEFT(L198,LOOKUP(2,1/(MID(L198,ROW(1:500),1)=" ")/(ROW(1:500)&lt;=MAX(10,G13)),ROW(1:500))-1),LEFT(L198,MAX(10,G13)))))</f>
        <v/>
      </c>
      <c r="I198" s="963" t="str">
        <f t="shared" si="31"/>
        <v/>
      </c>
      <c r="J198" s="963" t="str">
        <f t="shared" si="32"/>
        <v/>
      </c>
      <c r="K198" s="964" t="str">
        <f>IF(M197&lt;&gt;"",K197,IF(K197&lt;MAX(A18:A317),K197+1,""))</f>
        <v/>
      </c>
      <c r="L198" s="965" t="str">
        <f>IF(K198="","",IF(M197&lt;&gt;"",M197,INDEX(E18:E317,MATCH(K198,A18:A317,0))))</f>
        <v/>
      </c>
      <c r="M198" s="965" t="str">
        <f t="shared" si="33"/>
        <v/>
      </c>
      <c r="N198" s="966" t="str">
        <f t="shared" si="34"/>
        <v/>
      </c>
      <c r="O198" s="967" t="str">
        <f t="shared" si="35"/>
        <v/>
      </c>
      <c r="P198" s="967" t="str">
        <f t="shared" si="36"/>
        <v/>
      </c>
      <c r="Q198" s="966" t="str">
        <f t="shared" si="37"/>
        <v/>
      </c>
      <c r="R198" s="967" t="str">
        <f>IF(N198="","",IF(COUNTIF(AP18:AP300,TRIM(Q198))&gt;0,"EXCLUSION EXACTE",""))</f>
        <v/>
      </c>
      <c r="S198" s="967" t="str" cm="1">
        <f t="array" ref="S198">IF(N198="","",IF(SUMPRODUCT(--(AP18:AP300&lt;&gt;""),--ISNUMBER(SEARCH(" "&amp;AP18:AP300&amp;" ",Q198)))&gt;0,"BLOQUE MOLLUSQUES",""))</f>
        <v/>
      </c>
      <c r="T198" s="967" t="str" cm="1">
        <f t="array" ref="T198">IF(N198="","",IF(SUMPRODUCT(--(AT18:AT300&lt;&gt;""),--ISNUMBER(SEARCH(" "&amp;AT18:AT300&amp;" ",Q198)))&gt;0,"FORCE MOLLUSQUES",""))</f>
        <v/>
      </c>
      <c r="U198" s="966" t="str">
        <f t="shared" si="38"/>
        <v/>
      </c>
      <c r="V198" s="966" t="str">
        <f t="shared" si="41"/>
        <v/>
      </c>
      <c r="W198" s="967" t="str">
        <f t="shared" si="39"/>
        <v/>
      </c>
      <c r="X198" s="967" t="str" cm="1">
        <f t="array" ref="X198">IF(N198="","",IF(R198&lt;&gt;"","",IF(SUMPRODUCT(--(AN18:AN1500=X17),--(AM18:AM1500&lt;&gt;""),--ISNUMBER(SEARCH(" "&amp;AM18:AM1500&amp;" ",Q198)))&gt;0,X17,"")))</f>
        <v/>
      </c>
      <c r="Y198" s="967" t="str" cm="1">
        <f t="array" ref="Y198">IF(N198="","",IF(R198&lt;&gt;"","",IF(SUMPRODUCT(--(AN18:AN1500=Y17),--(AM18:AM1500&lt;&gt;""),--ISNUMBER(SEARCH(" "&amp;AM18:AM1500&amp;" ",Q198)))&gt;0,Y17,"")))</f>
        <v/>
      </c>
      <c r="Z198" s="967" t="str" cm="1">
        <f t="array" ref="Z198">IF(N198="","",IF(R198&lt;&gt;"","",IF(SUMPRODUCT(--(AN18:AN1500=Z17),--(AM18:AM1500&lt;&gt;""),--ISNUMBER(SEARCH(" "&amp;AM18:AM1500&amp;" ",Q198)))&gt;0,Z17,"")))</f>
        <v/>
      </c>
      <c r="AA198" s="967" t="str" cm="1">
        <f t="array" ref="AA198">IF(N198="","",IF(R198&lt;&gt;"","",IF(SUMPRODUCT(--(AN18:AN1500=AA17),--(AM18:AM1500&lt;&gt;""),--ISNUMBER(SEARCH(" "&amp;AM18:AM1500&amp;" ",Q198)))&gt;0,AA17,"")))</f>
        <v/>
      </c>
      <c r="AB198" s="967" t="str" cm="1">
        <f t="array" ref="AB198">IF(N198="","",IF(R198&lt;&gt;"","",IF(SUMPRODUCT(--(AN18:AN1500=AB17),--(AM18:AM1500&lt;&gt;""),--ISNUMBER(SEARCH(" "&amp;AM18:AM1500&amp;" ",Q198)))&gt;0,AB17,"")))</f>
        <v/>
      </c>
      <c r="AC198" s="967" t="str" cm="1">
        <f t="array" ref="AC198">IF(N198="","",IF(R198&lt;&gt;"","",IF(SUMPRODUCT(--(AN18:AN1500=AC17),--(AM18:AM1500&lt;&gt;""),--ISNUMBER(SEARCH(" "&amp;AM18:AM1500&amp;" ",Q198)))&gt;0,AC17,"")))</f>
        <v/>
      </c>
      <c r="AD198" s="967" t="str" cm="1">
        <f t="array" ref="AD198">IF(N198="","",IF(R198&lt;&gt;"","",IF(SUMPRODUCT(--(AN18:AN1500=AD17),--(AM18:AM1500&lt;&gt;""),--ISNUMBER(SEARCH(" "&amp;AM18:AM1500&amp;" ",Q198)))&gt;0,AD17,"")))</f>
        <v/>
      </c>
      <c r="AE198" s="967" t="str" cm="1">
        <f t="array" ref="AE198">IF(N198="","",IF(R198&lt;&gt;"","",IF(SUMPRODUCT(--(AN18:AN1500=AE17),--(AM18:AM1500&lt;&gt;""),--ISNUMBER(SEARCH(" "&amp;AM18:AM1500&amp;" ",Q198)))&gt;0,AE17,"")))</f>
        <v/>
      </c>
      <c r="AF198" s="967" t="str" cm="1">
        <f t="array" ref="AF198">IF(N198="","",IF(R198&lt;&gt;"","",IF(SUMPRODUCT(--(AN18:AN1500=AF17),--(AM18:AM1500&lt;&gt;""),--ISNUMBER(SEARCH(" "&amp;AM18:AM1500&amp;" ",Q198)))&gt;0,AF17,"")))</f>
        <v/>
      </c>
      <c r="AG198" s="967" t="str" cm="1">
        <f t="array" ref="AG198">IF(N198="","",IF(R198&lt;&gt;"","",IF(SUMPRODUCT(--(AN18:AN1500=AG17),--(AM18:AM1500&lt;&gt;""),--ISNUMBER(SEARCH(" "&amp;AM18:AM1500&amp;" ",Q198)))&gt;0,AG17,"")))</f>
        <v/>
      </c>
      <c r="AH198" s="967" t="str" cm="1">
        <f t="array" ref="AH198">IF(N198="","",IF(R198&lt;&gt;"","",IF(SUMPRODUCT(--(AN18:AN1500=AH17),--(AM18:AM1500&lt;&gt;""),--ISNUMBER(SEARCH(" "&amp;AM18:AM1500&amp;" ",Q198)))&gt;0,AH17,"")))</f>
        <v/>
      </c>
      <c r="AI198" s="967" t="str" cm="1">
        <f t="array" ref="AI198">IF(N198="","",IF(R198&lt;&gt;"","",IF(SUMPRODUCT(--(AN18:AN1500=AI17),--(AM18:AM1500&lt;&gt;""),--ISNUMBER(SEARCH(" "&amp;AM18:AM1500&amp;" ",Q198)))&gt;0,AI17,"")))</f>
        <v/>
      </c>
      <c r="AJ198" s="967" t="str" cm="1">
        <f t="array" ref="AJ198">IF(N198="","",IF(R198&lt;&gt;"","",IF(SUMPRODUCT(--(AN18:AN1500=AJ17),--(AM18:AM1500&lt;&gt;""),--ISNUMBER(SEARCH(" "&amp;AM18:AM1500&amp;" ",Q198)))&gt;0,AJ17,"")))</f>
        <v/>
      </c>
      <c r="AK198" s="967" t="str" cm="1">
        <f t="array" ref="AK198">IF(N198="","",IF(T198&lt;&gt;"",AK17,IF(S198&lt;&gt;"","",IF(R198&lt;&gt;"","",IF(SUMPRODUCT(--(AN18:AN1500=AK17),--(AM18:AM1500&lt;&gt;""),--ISNUMBER(SEARCH(" "&amp;AM18:AM1500&amp;" ",Q198)))&gt;0,AK17,"")))))</f>
        <v/>
      </c>
      <c r="AM198" s="968" t="s">
        <v>2226</v>
      </c>
      <c r="AN198" s="968" t="s">
        <v>1962</v>
      </c>
      <c r="AP198" s="964"/>
      <c r="AQ198" s="964"/>
      <c r="AR198" s="964"/>
      <c r="AT198" s="964"/>
      <c r="AU198" s="964"/>
      <c r="AV198" s="964"/>
      <c r="BN198" s="49">
        <v>1</v>
      </c>
    </row>
    <row r="199" spans="1:66" ht="35.1" customHeight="1">
      <c r="A199" s="973" t="str">
        <f>IF(B199="","",COUNTIF(B18:B199,"&lt;&gt;"))</f>
        <v/>
      </c>
      <c r="B199" s="965"/>
      <c r="C199" s="974" t="str">
        <f t="shared" si="40"/>
        <v/>
      </c>
      <c r="D199" s="975" t="str">
        <f t="shared" si="28"/>
        <v/>
      </c>
      <c r="E199" s="976" t="str">
        <f t="shared" si="29"/>
        <v/>
      </c>
      <c r="F199" s="977" t="str">
        <f t="shared" si="30"/>
        <v/>
      </c>
      <c r="G199" s="964" t="str">
        <f>IF(H199="","",COUNTIF(H18:H199,"&lt;&gt;"))</f>
        <v/>
      </c>
      <c r="H199" s="965" t="str" cm="1">
        <f t="array" ref="H199">IF(L199="","",IF(LEN(L199)&lt;=MAX(10,G13),L199,IFERROR(LEFT(L199,LOOKUP(2,1/(MID(L199,ROW(1:500),1)=" ")/(ROW(1:500)&lt;=MAX(10,G13)),ROW(1:500))-1),LEFT(L199,MAX(10,G13)))))</f>
        <v/>
      </c>
      <c r="I199" s="964" t="str">
        <f t="shared" si="31"/>
        <v/>
      </c>
      <c r="J199" s="964" t="str">
        <f t="shared" si="32"/>
        <v/>
      </c>
      <c r="K199" s="964" t="str">
        <f>IF(M198&lt;&gt;"",K198,IF(K198&lt;MAX(A18:A317),K198+1,""))</f>
        <v/>
      </c>
      <c r="L199" s="965" t="str">
        <f>IF(K199="","",IF(M198&lt;&gt;"",M198,INDEX(E18:E317,MATCH(K199,A18:A317,0))))</f>
        <v/>
      </c>
      <c r="M199" s="965" t="str">
        <f t="shared" si="33"/>
        <v/>
      </c>
      <c r="N199" s="965" t="str">
        <f t="shared" si="34"/>
        <v/>
      </c>
      <c r="O199" s="964" t="str">
        <f t="shared" si="35"/>
        <v/>
      </c>
      <c r="P199" s="964" t="str">
        <f t="shared" si="36"/>
        <v/>
      </c>
      <c r="Q199" s="965" t="str">
        <f t="shared" si="37"/>
        <v/>
      </c>
      <c r="R199" s="964" t="str">
        <f>IF(N199="","",IF(COUNTIF(AP18:AP300,TRIM(Q199))&gt;0,"EXCLUSION EXACTE",""))</f>
        <v/>
      </c>
      <c r="S199" s="964" t="str" cm="1">
        <f t="array" ref="S199">IF(N199="","",IF(SUMPRODUCT(--(AP18:AP300&lt;&gt;""),--ISNUMBER(SEARCH(" "&amp;AP18:AP300&amp;" ",Q199)))&gt;0,"BLOQUE MOLLUSQUES",""))</f>
        <v/>
      </c>
      <c r="T199" s="964" t="str" cm="1">
        <f t="array" ref="T199">IF(N199="","",IF(SUMPRODUCT(--(AT18:AT300&lt;&gt;""),--ISNUMBER(SEARCH(" "&amp;AT18:AT300&amp;" ",Q199)))&gt;0,"FORCE MOLLUSQUES",""))</f>
        <v/>
      </c>
      <c r="U199" s="965" t="str">
        <f t="shared" si="38"/>
        <v/>
      </c>
      <c r="V199" s="965" t="str">
        <f t="shared" si="41"/>
        <v/>
      </c>
      <c r="W199" s="964" t="str">
        <f t="shared" si="39"/>
        <v/>
      </c>
      <c r="X199" s="964" t="str" cm="1">
        <f t="array" ref="X199">IF(N199="","",IF(R199&lt;&gt;"","",IF(SUMPRODUCT(--(AN18:AN1500=X17),--(AM18:AM1500&lt;&gt;""),--ISNUMBER(SEARCH(" "&amp;AM18:AM1500&amp;" ",Q199)))&gt;0,X17,"")))</f>
        <v/>
      </c>
      <c r="Y199" s="964" t="str" cm="1">
        <f t="array" ref="Y199">IF(N199="","",IF(R199&lt;&gt;"","",IF(SUMPRODUCT(--(AN18:AN1500=Y17),--(AM18:AM1500&lt;&gt;""),--ISNUMBER(SEARCH(" "&amp;AM18:AM1500&amp;" ",Q199)))&gt;0,Y17,"")))</f>
        <v/>
      </c>
      <c r="Z199" s="964" t="str" cm="1">
        <f t="array" ref="Z199">IF(N199="","",IF(R199&lt;&gt;"","",IF(SUMPRODUCT(--(AN18:AN1500=Z17),--(AM18:AM1500&lt;&gt;""),--ISNUMBER(SEARCH(" "&amp;AM18:AM1500&amp;" ",Q199)))&gt;0,Z17,"")))</f>
        <v/>
      </c>
      <c r="AA199" s="964" t="str" cm="1">
        <f t="array" ref="AA199">IF(N199="","",IF(R199&lt;&gt;"","",IF(SUMPRODUCT(--(AN18:AN1500=AA17),--(AM18:AM1500&lt;&gt;""),--ISNUMBER(SEARCH(" "&amp;AM18:AM1500&amp;" ",Q199)))&gt;0,AA17,"")))</f>
        <v/>
      </c>
      <c r="AB199" s="964" t="str" cm="1">
        <f t="array" ref="AB199">IF(N199="","",IF(R199&lt;&gt;"","",IF(SUMPRODUCT(--(AN18:AN1500=AB17),--(AM18:AM1500&lt;&gt;""),--ISNUMBER(SEARCH(" "&amp;AM18:AM1500&amp;" ",Q199)))&gt;0,AB17,"")))</f>
        <v/>
      </c>
      <c r="AC199" s="964" t="str" cm="1">
        <f t="array" ref="AC199">IF(N199="","",IF(R199&lt;&gt;"","",IF(SUMPRODUCT(--(AN18:AN1500=AC17),--(AM18:AM1500&lt;&gt;""),--ISNUMBER(SEARCH(" "&amp;AM18:AM1500&amp;" ",Q199)))&gt;0,AC17,"")))</f>
        <v/>
      </c>
      <c r="AD199" s="964" t="str" cm="1">
        <f t="array" ref="AD199">IF(N199="","",IF(R199&lt;&gt;"","",IF(SUMPRODUCT(--(AN18:AN1500=AD17),--(AM18:AM1500&lt;&gt;""),--ISNUMBER(SEARCH(" "&amp;AM18:AM1500&amp;" ",Q199)))&gt;0,AD17,"")))</f>
        <v/>
      </c>
      <c r="AE199" s="964" t="str" cm="1">
        <f t="array" ref="AE199">IF(N199="","",IF(R199&lt;&gt;"","",IF(SUMPRODUCT(--(AN18:AN1500=AE17),--(AM18:AM1500&lt;&gt;""),--ISNUMBER(SEARCH(" "&amp;AM18:AM1500&amp;" ",Q199)))&gt;0,AE17,"")))</f>
        <v/>
      </c>
      <c r="AF199" s="964" t="str" cm="1">
        <f t="array" ref="AF199">IF(N199="","",IF(R199&lt;&gt;"","",IF(SUMPRODUCT(--(AN18:AN1500=AF17),--(AM18:AM1500&lt;&gt;""),--ISNUMBER(SEARCH(" "&amp;AM18:AM1500&amp;" ",Q199)))&gt;0,AF17,"")))</f>
        <v/>
      </c>
      <c r="AG199" s="964" t="str" cm="1">
        <f t="array" ref="AG199">IF(N199="","",IF(R199&lt;&gt;"","",IF(SUMPRODUCT(--(AN18:AN1500=AG17),--(AM18:AM1500&lt;&gt;""),--ISNUMBER(SEARCH(" "&amp;AM18:AM1500&amp;" ",Q199)))&gt;0,AG17,"")))</f>
        <v/>
      </c>
      <c r="AH199" s="964" t="str" cm="1">
        <f t="array" ref="AH199">IF(N199="","",IF(R199&lt;&gt;"","",IF(SUMPRODUCT(--(AN18:AN1500=AH17),--(AM18:AM1500&lt;&gt;""),--ISNUMBER(SEARCH(" "&amp;AM18:AM1500&amp;" ",Q199)))&gt;0,AH17,"")))</f>
        <v/>
      </c>
      <c r="AI199" s="964" t="str" cm="1">
        <f t="array" ref="AI199">IF(N199="","",IF(R199&lt;&gt;"","",IF(SUMPRODUCT(--(AN18:AN1500=AI17),--(AM18:AM1500&lt;&gt;""),--ISNUMBER(SEARCH(" "&amp;AM18:AM1500&amp;" ",Q199)))&gt;0,AI17,"")))</f>
        <v/>
      </c>
      <c r="AJ199" s="964" t="str" cm="1">
        <f t="array" ref="AJ199">IF(N199="","",IF(R199&lt;&gt;"","",IF(SUMPRODUCT(--(AN18:AN1500=AJ17),--(AM18:AM1500&lt;&gt;""),--ISNUMBER(SEARCH(" "&amp;AM18:AM1500&amp;" ",Q199)))&gt;0,AJ17,"")))</f>
        <v/>
      </c>
      <c r="AK199" s="964" t="str" cm="1">
        <f t="array" ref="AK199">IF(N199="","",IF(T199&lt;&gt;"",AK17,IF(S199&lt;&gt;"","",IF(R199&lt;&gt;"","",IF(SUMPRODUCT(--(AN18:AN1500=AK17),--(AM18:AM1500&lt;&gt;""),--ISNUMBER(SEARCH(" "&amp;AM18:AM1500&amp;" ",Q199)))&gt;0,AK17,"")))))</f>
        <v/>
      </c>
      <c r="AM199" s="964" t="s">
        <v>2227</v>
      </c>
      <c r="AN199" s="964" t="s">
        <v>1962</v>
      </c>
      <c r="AP199" s="964"/>
      <c r="AQ199" s="964"/>
      <c r="AR199" s="964"/>
      <c r="AT199" s="964"/>
      <c r="AU199" s="964"/>
      <c r="AV199" s="964"/>
      <c r="BN199" s="49">
        <v>1</v>
      </c>
    </row>
    <row r="200" spans="1:66" ht="35.1" customHeight="1">
      <c r="A200" s="957" t="str">
        <f>IF(B200="","",COUNTIF(B18:B200,"&lt;&gt;"))</f>
        <v/>
      </c>
      <c r="B200" s="958"/>
      <c r="C200" s="974" t="str">
        <f t="shared" si="40"/>
        <v/>
      </c>
      <c r="D200" s="975" t="str">
        <f t="shared" si="28"/>
        <v/>
      </c>
      <c r="E200" s="961" t="str">
        <f t="shared" si="29"/>
        <v/>
      </c>
      <c r="F200" s="962" t="str">
        <f t="shared" si="30"/>
        <v/>
      </c>
      <c r="G200" s="963" t="str">
        <f>IF(H200="","",COUNTIF(H18:H200,"&lt;&gt;"))</f>
        <v/>
      </c>
      <c r="H200" s="958" t="str" cm="1">
        <f t="array" ref="H200">IF(L200="","",IF(LEN(L200)&lt;=MAX(10,G13),L200,IFERROR(LEFT(L200,LOOKUP(2,1/(MID(L200,ROW(1:500),1)=" ")/(ROW(1:500)&lt;=MAX(10,G13)),ROW(1:500))-1),LEFT(L200,MAX(10,G13)))))</f>
        <v/>
      </c>
      <c r="I200" s="963" t="str">
        <f t="shared" si="31"/>
        <v/>
      </c>
      <c r="J200" s="963" t="str">
        <f t="shared" si="32"/>
        <v/>
      </c>
      <c r="K200" s="964" t="str">
        <f>IF(M199&lt;&gt;"",K199,IF(K199&lt;MAX(A18:A317),K199+1,""))</f>
        <v/>
      </c>
      <c r="L200" s="965" t="str">
        <f>IF(K200="","",IF(M199&lt;&gt;"",M199,INDEX(E18:E317,MATCH(K200,A18:A317,0))))</f>
        <v/>
      </c>
      <c r="M200" s="965" t="str">
        <f t="shared" si="33"/>
        <v/>
      </c>
      <c r="N200" s="966" t="str">
        <f t="shared" si="34"/>
        <v/>
      </c>
      <c r="O200" s="967" t="str">
        <f t="shared" si="35"/>
        <v/>
      </c>
      <c r="P200" s="967" t="str">
        <f t="shared" si="36"/>
        <v/>
      </c>
      <c r="Q200" s="966" t="str">
        <f t="shared" si="37"/>
        <v/>
      </c>
      <c r="R200" s="967" t="str">
        <f>IF(N200="","",IF(COUNTIF(AP18:AP300,TRIM(Q200))&gt;0,"EXCLUSION EXACTE",""))</f>
        <v/>
      </c>
      <c r="S200" s="967" t="str" cm="1">
        <f t="array" ref="S200">IF(N200="","",IF(SUMPRODUCT(--(AP18:AP300&lt;&gt;""),--ISNUMBER(SEARCH(" "&amp;AP18:AP300&amp;" ",Q200)))&gt;0,"BLOQUE MOLLUSQUES",""))</f>
        <v/>
      </c>
      <c r="T200" s="967" t="str" cm="1">
        <f t="array" ref="T200">IF(N200="","",IF(SUMPRODUCT(--(AT18:AT300&lt;&gt;""),--ISNUMBER(SEARCH(" "&amp;AT18:AT300&amp;" ",Q200)))&gt;0,"FORCE MOLLUSQUES",""))</f>
        <v/>
      </c>
      <c r="U200" s="966" t="str">
        <f t="shared" si="38"/>
        <v/>
      </c>
      <c r="V200" s="966" t="str">
        <f t="shared" si="41"/>
        <v/>
      </c>
      <c r="W200" s="967" t="str">
        <f t="shared" si="39"/>
        <v/>
      </c>
      <c r="X200" s="967" t="str" cm="1">
        <f t="array" ref="X200">IF(N200="","",IF(R200&lt;&gt;"","",IF(SUMPRODUCT(--(AN18:AN1500=X17),--(AM18:AM1500&lt;&gt;""),--ISNUMBER(SEARCH(" "&amp;AM18:AM1500&amp;" ",Q200)))&gt;0,X17,"")))</f>
        <v/>
      </c>
      <c r="Y200" s="967" t="str" cm="1">
        <f t="array" ref="Y200">IF(N200="","",IF(R200&lt;&gt;"","",IF(SUMPRODUCT(--(AN18:AN1500=Y17),--(AM18:AM1500&lt;&gt;""),--ISNUMBER(SEARCH(" "&amp;AM18:AM1500&amp;" ",Q200)))&gt;0,Y17,"")))</f>
        <v/>
      </c>
      <c r="Z200" s="967" t="str" cm="1">
        <f t="array" ref="Z200">IF(N200="","",IF(R200&lt;&gt;"","",IF(SUMPRODUCT(--(AN18:AN1500=Z17),--(AM18:AM1500&lt;&gt;""),--ISNUMBER(SEARCH(" "&amp;AM18:AM1500&amp;" ",Q200)))&gt;0,Z17,"")))</f>
        <v/>
      </c>
      <c r="AA200" s="967" t="str" cm="1">
        <f t="array" ref="AA200">IF(N200="","",IF(R200&lt;&gt;"","",IF(SUMPRODUCT(--(AN18:AN1500=AA17),--(AM18:AM1500&lt;&gt;""),--ISNUMBER(SEARCH(" "&amp;AM18:AM1500&amp;" ",Q200)))&gt;0,AA17,"")))</f>
        <v/>
      </c>
      <c r="AB200" s="967" t="str" cm="1">
        <f t="array" ref="AB200">IF(N200="","",IF(R200&lt;&gt;"","",IF(SUMPRODUCT(--(AN18:AN1500=AB17),--(AM18:AM1500&lt;&gt;""),--ISNUMBER(SEARCH(" "&amp;AM18:AM1500&amp;" ",Q200)))&gt;0,AB17,"")))</f>
        <v/>
      </c>
      <c r="AC200" s="967" t="str" cm="1">
        <f t="array" ref="AC200">IF(N200="","",IF(R200&lt;&gt;"","",IF(SUMPRODUCT(--(AN18:AN1500=AC17),--(AM18:AM1500&lt;&gt;""),--ISNUMBER(SEARCH(" "&amp;AM18:AM1500&amp;" ",Q200)))&gt;0,AC17,"")))</f>
        <v/>
      </c>
      <c r="AD200" s="967" t="str" cm="1">
        <f t="array" ref="AD200">IF(N200="","",IF(R200&lt;&gt;"","",IF(SUMPRODUCT(--(AN18:AN1500=AD17),--(AM18:AM1500&lt;&gt;""),--ISNUMBER(SEARCH(" "&amp;AM18:AM1500&amp;" ",Q200)))&gt;0,AD17,"")))</f>
        <v/>
      </c>
      <c r="AE200" s="967" t="str" cm="1">
        <f t="array" ref="AE200">IF(N200="","",IF(R200&lt;&gt;"","",IF(SUMPRODUCT(--(AN18:AN1500=AE17),--(AM18:AM1500&lt;&gt;""),--ISNUMBER(SEARCH(" "&amp;AM18:AM1500&amp;" ",Q200)))&gt;0,AE17,"")))</f>
        <v/>
      </c>
      <c r="AF200" s="967" t="str" cm="1">
        <f t="array" ref="AF200">IF(N200="","",IF(R200&lt;&gt;"","",IF(SUMPRODUCT(--(AN18:AN1500=AF17),--(AM18:AM1500&lt;&gt;""),--ISNUMBER(SEARCH(" "&amp;AM18:AM1500&amp;" ",Q200)))&gt;0,AF17,"")))</f>
        <v/>
      </c>
      <c r="AG200" s="967" t="str" cm="1">
        <f t="array" ref="AG200">IF(N200="","",IF(R200&lt;&gt;"","",IF(SUMPRODUCT(--(AN18:AN1500=AG17),--(AM18:AM1500&lt;&gt;""),--ISNUMBER(SEARCH(" "&amp;AM18:AM1500&amp;" ",Q200)))&gt;0,AG17,"")))</f>
        <v/>
      </c>
      <c r="AH200" s="967" t="str" cm="1">
        <f t="array" ref="AH200">IF(N200="","",IF(R200&lt;&gt;"","",IF(SUMPRODUCT(--(AN18:AN1500=AH17),--(AM18:AM1500&lt;&gt;""),--ISNUMBER(SEARCH(" "&amp;AM18:AM1500&amp;" ",Q200)))&gt;0,AH17,"")))</f>
        <v/>
      </c>
      <c r="AI200" s="967" t="str" cm="1">
        <f t="array" ref="AI200">IF(N200="","",IF(R200&lt;&gt;"","",IF(SUMPRODUCT(--(AN18:AN1500=AI17),--(AM18:AM1500&lt;&gt;""),--ISNUMBER(SEARCH(" "&amp;AM18:AM1500&amp;" ",Q200)))&gt;0,AI17,"")))</f>
        <v/>
      </c>
      <c r="AJ200" s="967" t="str" cm="1">
        <f t="array" ref="AJ200">IF(N200="","",IF(R200&lt;&gt;"","",IF(SUMPRODUCT(--(AN18:AN1500=AJ17),--(AM18:AM1500&lt;&gt;""),--ISNUMBER(SEARCH(" "&amp;AM18:AM1500&amp;" ",Q200)))&gt;0,AJ17,"")))</f>
        <v/>
      </c>
      <c r="AK200" s="967" t="str" cm="1">
        <f t="array" ref="AK200">IF(N200="","",IF(T200&lt;&gt;"",AK17,IF(S200&lt;&gt;"","",IF(R200&lt;&gt;"","",IF(SUMPRODUCT(--(AN18:AN1500=AK17),--(AM18:AM1500&lt;&gt;""),--ISNUMBER(SEARCH(" "&amp;AM18:AM1500&amp;" ",Q200)))&gt;0,AK17,"")))))</f>
        <v/>
      </c>
      <c r="AM200" s="968" t="s">
        <v>2228</v>
      </c>
      <c r="AN200" s="968" t="s">
        <v>1962</v>
      </c>
      <c r="AP200" s="964"/>
      <c r="AQ200" s="964"/>
      <c r="AR200" s="964"/>
      <c r="AT200" s="964"/>
      <c r="AU200" s="964"/>
      <c r="AV200" s="964"/>
      <c r="BN200" s="49">
        <v>1</v>
      </c>
    </row>
    <row r="201" spans="1:66" ht="35.1" customHeight="1">
      <c r="A201" s="973" t="str">
        <f>IF(B201="","",COUNTIF(B18:B201,"&lt;&gt;"))</f>
        <v/>
      </c>
      <c r="B201" s="965"/>
      <c r="C201" s="974" t="str">
        <f t="shared" si="40"/>
        <v/>
      </c>
      <c r="D201" s="975" t="str">
        <f t="shared" si="28"/>
        <v/>
      </c>
      <c r="E201" s="976" t="str">
        <f t="shared" si="29"/>
        <v/>
      </c>
      <c r="F201" s="977" t="str">
        <f t="shared" si="30"/>
        <v/>
      </c>
      <c r="G201" s="964" t="str">
        <f>IF(H201="","",COUNTIF(H18:H201,"&lt;&gt;"))</f>
        <v/>
      </c>
      <c r="H201" s="965" t="str" cm="1">
        <f t="array" ref="H201">IF(L201="","",IF(LEN(L201)&lt;=MAX(10,G13),L201,IFERROR(LEFT(L201,LOOKUP(2,1/(MID(L201,ROW(1:500),1)=" ")/(ROW(1:500)&lt;=MAX(10,G13)),ROW(1:500))-1),LEFT(L201,MAX(10,G13)))))</f>
        <v/>
      </c>
      <c r="I201" s="964" t="str">
        <f t="shared" si="31"/>
        <v/>
      </c>
      <c r="J201" s="964" t="str">
        <f t="shared" si="32"/>
        <v/>
      </c>
      <c r="K201" s="964" t="str">
        <f>IF(M200&lt;&gt;"",K200,IF(K200&lt;MAX(A18:A317),K200+1,""))</f>
        <v/>
      </c>
      <c r="L201" s="965" t="str">
        <f>IF(K201="","",IF(M200&lt;&gt;"",M200,INDEX(E18:E317,MATCH(K201,A18:A317,0))))</f>
        <v/>
      </c>
      <c r="M201" s="965" t="str">
        <f t="shared" si="33"/>
        <v/>
      </c>
      <c r="N201" s="965" t="str">
        <f t="shared" si="34"/>
        <v/>
      </c>
      <c r="O201" s="964" t="str">
        <f t="shared" si="35"/>
        <v/>
      </c>
      <c r="P201" s="964" t="str">
        <f t="shared" si="36"/>
        <v/>
      </c>
      <c r="Q201" s="965" t="str">
        <f t="shared" si="37"/>
        <v/>
      </c>
      <c r="R201" s="964" t="str">
        <f>IF(N201="","",IF(COUNTIF(AP18:AP300,TRIM(Q201))&gt;0,"EXCLUSION EXACTE",""))</f>
        <v/>
      </c>
      <c r="S201" s="964" t="str" cm="1">
        <f t="array" ref="S201">IF(N201="","",IF(SUMPRODUCT(--(AP18:AP300&lt;&gt;""),--ISNUMBER(SEARCH(" "&amp;AP18:AP300&amp;" ",Q201)))&gt;0,"BLOQUE MOLLUSQUES",""))</f>
        <v/>
      </c>
      <c r="T201" s="964" t="str" cm="1">
        <f t="array" ref="T201">IF(N201="","",IF(SUMPRODUCT(--(AT18:AT300&lt;&gt;""),--ISNUMBER(SEARCH(" "&amp;AT18:AT300&amp;" ",Q201)))&gt;0,"FORCE MOLLUSQUES",""))</f>
        <v/>
      </c>
      <c r="U201" s="965" t="str">
        <f t="shared" si="38"/>
        <v/>
      </c>
      <c r="V201" s="965" t="str">
        <f t="shared" si="41"/>
        <v/>
      </c>
      <c r="W201" s="964" t="str">
        <f t="shared" si="39"/>
        <v/>
      </c>
      <c r="X201" s="964" t="str" cm="1">
        <f t="array" ref="X201">IF(N201="","",IF(R201&lt;&gt;"","",IF(SUMPRODUCT(--(AN18:AN1500=X17),--(AM18:AM1500&lt;&gt;""),--ISNUMBER(SEARCH(" "&amp;AM18:AM1500&amp;" ",Q201)))&gt;0,X17,"")))</f>
        <v/>
      </c>
      <c r="Y201" s="964" t="str" cm="1">
        <f t="array" ref="Y201">IF(N201="","",IF(R201&lt;&gt;"","",IF(SUMPRODUCT(--(AN18:AN1500=Y17),--(AM18:AM1500&lt;&gt;""),--ISNUMBER(SEARCH(" "&amp;AM18:AM1500&amp;" ",Q201)))&gt;0,Y17,"")))</f>
        <v/>
      </c>
      <c r="Z201" s="964" t="str" cm="1">
        <f t="array" ref="Z201">IF(N201="","",IF(R201&lt;&gt;"","",IF(SUMPRODUCT(--(AN18:AN1500=Z17),--(AM18:AM1500&lt;&gt;""),--ISNUMBER(SEARCH(" "&amp;AM18:AM1500&amp;" ",Q201)))&gt;0,Z17,"")))</f>
        <v/>
      </c>
      <c r="AA201" s="964" t="str" cm="1">
        <f t="array" ref="AA201">IF(N201="","",IF(R201&lt;&gt;"","",IF(SUMPRODUCT(--(AN18:AN1500=AA17),--(AM18:AM1500&lt;&gt;""),--ISNUMBER(SEARCH(" "&amp;AM18:AM1500&amp;" ",Q201)))&gt;0,AA17,"")))</f>
        <v/>
      </c>
      <c r="AB201" s="964" t="str" cm="1">
        <f t="array" ref="AB201">IF(N201="","",IF(R201&lt;&gt;"","",IF(SUMPRODUCT(--(AN18:AN1500=AB17),--(AM18:AM1500&lt;&gt;""),--ISNUMBER(SEARCH(" "&amp;AM18:AM1500&amp;" ",Q201)))&gt;0,AB17,"")))</f>
        <v/>
      </c>
      <c r="AC201" s="964" t="str" cm="1">
        <f t="array" ref="AC201">IF(N201="","",IF(R201&lt;&gt;"","",IF(SUMPRODUCT(--(AN18:AN1500=AC17),--(AM18:AM1500&lt;&gt;""),--ISNUMBER(SEARCH(" "&amp;AM18:AM1500&amp;" ",Q201)))&gt;0,AC17,"")))</f>
        <v/>
      </c>
      <c r="AD201" s="964" t="str" cm="1">
        <f t="array" ref="AD201">IF(N201="","",IF(R201&lt;&gt;"","",IF(SUMPRODUCT(--(AN18:AN1500=AD17),--(AM18:AM1500&lt;&gt;""),--ISNUMBER(SEARCH(" "&amp;AM18:AM1500&amp;" ",Q201)))&gt;0,AD17,"")))</f>
        <v/>
      </c>
      <c r="AE201" s="964" t="str" cm="1">
        <f t="array" ref="AE201">IF(N201="","",IF(R201&lt;&gt;"","",IF(SUMPRODUCT(--(AN18:AN1500=AE17),--(AM18:AM1500&lt;&gt;""),--ISNUMBER(SEARCH(" "&amp;AM18:AM1500&amp;" ",Q201)))&gt;0,AE17,"")))</f>
        <v/>
      </c>
      <c r="AF201" s="964" t="str" cm="1">
        <f t="array" ref="AF201">IF(N201="","",IF(R201&lt;&gt;"","",IF(SUMPRODUCT(--(AN18:AN1500=AF17),--(AM18:AM1500&lt;&gt;""),--ISNUMBER(SEARCH(" "&amp;AM18:AM1500&amp;" ",Q201)))&gt;0,AF17,"")))</f>
        <v/>
      </c>
      <c r="AG201" s="964" t="str" cm="1">
        <f t="array" ref="AG201">IF(N201="","",IF(R201&lt;&gt;"","",IF(SUMPRODUCT(--(AN18:AN1500=AG17),--(AM18:AM1500&lt;&gt;""),--ISNUMBER(SEARCH(" "&amp;AM18:AM1500&amp;" ",Q201)))&gt;0,AG17,"")))</f>
        <v/>
      </c>
      <c r="AH201" s="964" t="str" cm="1">
        <f t="array" ref="AH201">IF(N201="","",IF(R201&lt;&gt;"","",IF(SUMPRODUCT(--(AN18:AN1500=AH17),--(AM18:AM1500&lt;&gt;""),--ISNUMBER(SEARCH(" "&amp;AM18:AM1500&amp;" ",Q201)))&gt;0,AH17,"")))</f>
        <v/>
      </c>
      <c r="AI201" s="964" t="str" cm="1">
        <f t="array" ref="AI201">IF(N201="","",IF(R201&lt;&gt;"","",IF(SUMPRODUCT(--(AN18:AN1500=AI17),--(AM18:AM1500&lt;&gt;""),--ISNUMBER(SEARCH(" "&amp;AM18:AM1500&amp;" ",Q201)))&gt;0,AI17,"")))</f>
        <v/>
      </c>
      <c r="AJ201" s="964" t="str" cm="1">
        <f t="array" ref="AJ201">IF(N201="","",IF(R201&lt;&gt;"","",IF(SUMPRODUCT(--(AN18:AN1500=AJ17),--(AM18:AM1500&lt;&gt;""),--ISNUMBER(SEARCH(" "&amp;AM18:AM1500&amp;" ",Q201)))&gt;0,AJ17,"")))</f>
        <v/>
      </c>
      <c r="AK201" s="964" t="str" cm="1">
        <f t="array" ref="AK201">IF(N201="","",IF(T201&lt;&gt;"",AK17,IF(S201&lt;&gt;"","",IF(R201&lt;&gt;"","",IF(SUMPRODUCT(--(AN18:AN1500=AK17),--(AM18:AM1500&lt;&gt;""),--ISNUMBER(SEARCH(" "&amp;AM18:AM1500&amp;" ",Q201)))&gt;0,AK17,"")))))</f>
        <v/>
      </c>
      <c r="AM201" s="964" t="s">
        <v>2229</v>
      </c>
      <c r="AN201" s="964" t="s">
        <v>1962</v>
      </c>
      <c r="AP201" s="964"/>
      <c r="AQ201" s="964"/>
      <c r="AR201" s="964"/>
      <c r="AT201" s="964"/>
      <c r="AU201" s="964"/>
      <c r="AV201" s="964"/>
      <c r="BN201" s="49">
        <v>1</v>
      </c>
    </row>
    <row r="202" spans="1:66" ht="35.1" customHeight="1">
      <c r="A202" s="957" t="str">
        <f>IF(B202="","",COUNTIF(B18:B202,"&lt;&gt;"))</f>
        <v/>
      </c>
      <c r="B202" s="958"/>
      <c r="C202" s="974" t="str">
        <f t="shared" si="40"/>
        <v/>
      </c>
      <c r="D202" s="975" t="str">
        <f t="shared" si="28"/>
        <v/>
      </c>
      <c r="E202" s="961" t="str">
        <f t="shared" si="29"/>
        <v/>
      </c>
      <c r="F202" s="962" t="str">
        <f t="shared" si="30"/>
        <v/>
      </c>
      <c r="G202" s="963" t="str">
        <f>IF(H202="","",COUNTIF(H18:H202,"&lt;&gt;"))</f>
        <v/>
      </c>
      <c r="H202" s="958" t="str" cm="1">
        <f t="array" ref="H202">IF(L202="","",IF(LEN(L202)&lt;=MAX(10,G13),L202,IFERROR(LEFT(L202,LOOKUP(2,1/(MID(L202,ROW(1:500),1)=" ")/(ROW(1:500)&lt;=MAX(10,G13)),ROW(1:500))-1),LEFT(L202,MAX(10,G13)))))</f>
        <v/>
      </c>
      <c r="I202" s="963" t="str">
        <f t="shared" si="31"/>
        <v/>
      </c>
      <c r="J202" s="963" t="str">
        <f t="shared" si="32"/>
        <v/>
      </c>
      <c r="K202" s="964" t="str">
        <f>IF(M201&lt;&gt;"",K201,IF(K201&lt;MAX(A18:A317),K201+1,""))</f>
        <v/>
      </c>
      <c r="L202" s="965" t="str">
        <f>IF(K202="","",IF(M201&lt;&gt;"",M201,INDEX(E18:E317,MATCH(K202,A18:A317,0))))</f>
        <v/>
      </c>
      <c r="M202" s="965" t="str">
        <f t="shared" si="33"/>
        <v/>
      </c>
      <c r="N202" s="966" t="str">
        <f t="shared" si="34"/>
        <v/>
      </c>
      <c r="O202" s="967" t="str">
        <f t="shared" si="35"/>
        <v/>
      </c>
      <c r="P202" s="967" t="str">
        <f t="shared" si="36"/>
        <v/>
      </c>
      <c r="Q202" s="966" t="str">
        <f t="shared" si="37"/>
        <v/>
      </c>
      <c r="R202" s="967" t="str">
        <f>IF(N202="","",IF(COUNTIF(AP18:AP300,TRIM(Q202))&gt;0,"EXCLUSION EXACTE",""))</f>
        <v/>
      </c>
      <c r="S202" s="967" t="str" cm="1">
        <f t="array" ref="S202">IF(N202="","",IF(SUMPRODUCT(--(AP18:AP300&lt;&gt;""),--ISNUMBER(SEARCH(" "&amp;AP18:AP300&amp;" ",Q202)))&gt;0,"BLOQUE MOLLUSQUES",""))</f>
        <v/>
      </c>
      <c r="T202" s="967" t="str" cm="1">
        <f t="array" ref="T202">IF(N202="","",IF(SUMPRODUCT(--(AT18:AT300&lt;&gt;""),--ISNUMBER(SEARCH(" "&amp;AT18:AT300&amp;" ",Q202)))&gt;0,"FORCE MOLLUSQUES",""))</f>
        <v/>
      </c>
      <c r="U202" s="966" t="str">
        <f t="shared" si="38"/>
        <v/>
      </c>
      <c r="V202" s="966" t="str">
        <f t="shared" si="41"/>
        <v/>
      </c>
      <c r="W202" s="967" t="str">
        <f t="shared" si="39"/>
        <v/>
      </c>
      <c r="X202" s="967" t="str" cm="1">
        <f t="array" ref="X202">IF(N202="","",IF(R202&lt;&gt;"","",IF(SUMPRODUCT(--(AN18:AN1500=X17),--(AM18:AM1500&lt;&gt;""),--ISNUMBER(SEARCH(" "&amp;AM18:AM1500&amp;" ",Q202)))&gt;0,X17,"")))</f>
        <v/>
      </c>
      <c r="Y202" s="967" t="str" cm="1">
        <f t="array" ref="Y202">IF(N202="","",IF(R202&lt;&gt;"","",IF(SUMPRODUCT(--(AN18:AN1500=Y17),--(AM18:AM1500&lt;&gt;""),--ISNUMBER(SEARCH(" "&amp;AM18:AM1500&amp;" ",Q202)))&gt;0,Y17,"")))</f>
        <v/>
      </c>
      <c r="Z202" s="967" t="str" cm="1">
        <f t="array" ref="Z202">IF(N202="","",IF(R202&lt;&gt;"","",IF(SUMPRODUCT(--(AN18:AN1500=Z17),--(AM18:AM1500&lt;&gt;""),--ISNUMBER(SEARCH(" "&amp;AM18:AM1500&amp;" ",Q202)))&gt;0,Z17,"")))</f>
        <v/>
      </c>
      <c r="AA202" s="967" t="str" cm="1">
        <f t="array" ref="AA202">IF(N202="","",IF(R202&lt;&gt;"","",IF(SUMPRODUCT(--(AN18:AN1500=AA17),--(AM18:AM1500&lt;&gt;""),--ISNUMBER(SEARCH(" "&amp;AM18:AM1500&amp;" ",Q202)))&gt;0,AA17,"")))</f>
        <v/>
      </c>
      <c r="AB202" s="967" t="str" cm="1">
        <f t="array" ref="AB202">IF(N202="","",IF(R202&lt;&gt;"","",IF(SUMPRODUCT(--(AN18:AN1500=AB17),--(AM18:AM1500&lt;&gt;""),--ISNUMBER(SEARCH(" "&amp;AM18:AM1500&amp;" ",Q202)))&gt;0,AB17,"")))</f>
        <v/>
      </c>
      <c r="AC202" s="967" t="str" cm="1">
        <f t="array" ref="AC202">IF(N202="","",IF(R202&lt;&gt;"","",IF(SUMPRODUCT(--(AN18:AN1500=AC17),--(AM18:AM1500&lt;&gt;""),--ISNUMBER(SEARCH(" "&amp;AM18:AM1500&amp;" ",Q202)))&gt;0,AC17,"")))</f>
        <v/>
      </c>
      <c r="AD202" s="967" t="str" cm="1">
        <f t="array" ref="AD202">IF(N202="","",IF(R202&lt;&gt;"","",IF(SUMPRODUCT(--(AN18:AN1500=AD17),--(AM18:AM1500&lt;&gt;""),--ISNUMBER(SEARCH(" "&amp;AM18:AM1500&amp;" ",Q202)))&gt;0,AD17,"")))</f>
        <v/>
      </c>
      <c r="AE202" s="967" t="str" cm="1">
        <f t="array" ref="AE202">IF(N202="","",IF(R202&lt;&gt;"","",IF(SUMPRODUCT(--(AN18:AN1500=AE17),--(AM18:AM1500&lt;&gt;""),--ISNUMBER(SEARCH(" "&amp;AM18:AM1500&amp;" ",Q202)))&gt;0,AE17,"")))</f>
        <v/>
      </c>
      <c r="AF202" s="967" t="str" cm="1">
        <f t="array" ref="AF202">IF(N202="","",IF(R202&lt;&gt;"","",IF(SUMPRODUCT(--(AN18:AN1500=AF17),--(AM18:AM1500&lt;&gt;""),--ISNUMBER(SEARCH(" "&amp;AM18:AM1500&amp;" ",Q202)))&gt;0,AF17,"")))</f>
        <v/>
      </c>
      <c r="AG202" s="967" t="str" cm="1">
        <f t="array" ref="AG202">IF(N202="","",IF(R202&lt;&gt;"","",IF(SUMPRODUCT(--(AN18:AN1500=AG17),--(AM18:AM1500&lt;&gt;""),--ISNUMBER(SEARCH(" "&amp;AM18:AM1500&amp;" ",Q202)))&gt;0,AG17,"")))</f>
        <v/>
      </c>
      <c r="AH202" s="967" t="str" cm="1">
        <f t="array" ref="AH202">IF(N202="","",IF(R202&lt;&gt;"","",IF(SUMPRODUCT(--(AN18:AN1500=AH17),--(AM18:AM1500&lt;&gt;""),--ISNUMBER(SEARCH(" "&amp;AM18:AM1500&amp;" ",Q202)))&gt;0,AH17,"")))</f>
        <v/>
      </c>
      <c r="AI202" s="967" t="str" cm="1">
        <f t="array" ref="AI202">IF(N202="","",IF(R202&lt;&gt;"","",IF(SUMPRODUCT(--(AN18:AN1500=AI17),--(AM18:AM1500&lt;&gt;""),--ISNUMBER(SEARCH(" "&amp;AM18:AM1500&amp;" ",Q202)))&gt;0,AI17,"")))</f>
        <v/>
      </c>
      <c r="AJ202" s="967" t="str" cm="1">
        <f t="array" ref="AJ202">IF(N202="","",IF(R202&lt;&gt;"","",IF(SUMPRODUCT(--(AN18:AN1500=AJ17),--(AM18:AM1500&lt;&gt;""),--ISNUMBER(SEARCH(" "&amp;AM18:AM1500&amp;" ",Q202)))&gt;0,AJ17,"")))</f>
        <v/>
      </c>
      <c r="AK202" s="967" t="str" cm="1">
        <f t="array" ref="AK202">IF(N202="","",IF(T202&lt;&gt;"",AK17,IF(S202&lt;&gt;"","",IF(R202&lt;&gt;"","",IF(SUMPRODUCT(--(AN18:AN1500=AK17),--(AM18:AM1500&lt;&gt;""),--ISNUMBER(SEARCH(" "&amp;AM18:AM1500&amp;" ",Q202)))&gt;0,AK17,"")))))</f>
        <v/>
      </c>
      <c r="AM202" s="968" t="s">
        <v>2230</v>
      </c>
      <c r="AN202" s="968" t="s">
        <v>1962</v>
      </c>
      <c r="AP202" s="964"/>
      <c r="AQ202" s="964"/>
      <c r="AR202" s="964"/>
      <c r="AT202" s="964"/>
      <c r="AU202" s="964"/>
      <c r="AV202" s="964"/>
      <c r="BN202" s="49">
        <v>1</v>
      </c>
    </row>
    <row r="203" spans="1:66" ht="35.1" customHeight="1">
      <c r="A203" s="973" t="str">
        <f>IF(B203="","",COUNTIF(B18:B203,"&lt;&gt;"))</f>
        <v/>
      </c>
      <c r="B203" s="965"/>
      <c r="C203" s="974" t="str">
        <f t="shared" si="40"/>
        <v/>
      </c>
      <c r="D203" s="975" t="str">
        <f t="shared" si="28"/>
        <v/>
      </c>
      <c r="E203" s="976" t="str">
        <f t="shared" si="29"/>
        <v/>
      </c>
      <c r="F203" s="977" t="str">
        <f t="shared" si="30"/>
        <v/>
      </c>
      <c r="G203" s="964" t="str">
        <f>IF(H203="","",COUNTIF(H18:H203,"&lt;&gt;"))</f>
        <v/>
      </c>
      <c r="H203" s="965" t="str" cm="1">
        <f t="array" ref="H203">IF(L203="","",IF(LEN(L203)&lt;=MAX(10,G13),L203,IFERROR(LEFT(L203,LOOKUP(2,1/(MID(L203,ROW(1:500),1)=" ")/(ROW(1:500)&lt;=MAX(10,G13)),ROW(1:500))-1),LEFT(L203,MAX(10,G13)))))</f>
        <v/>
      </c>
      <c r="I203" s="964" t="str">
        <f t="shared" si="31"/>
        <v/>
      </c>
      <c r="J203" s="964" t="str">
        <f t="shared" si="32"/>
        <v/>
      </c>
      <c r="K203" s="964" t="str">
        <f>IF(M202&lt;&gt;"",K202,IF(K202&lt;MAX(A18:A317),K202+1,""))</f>
        <v/>
      </c>
      <c r="L203" s="965" t="str">
        <f>IF(K203="","",IF(M202&lt;&gt;"",M202,INDEX(E18:E317,MATCH(K203,A18:A317,0))))</f>
        <v/>
      </c>
      <c r="M203" s="965" t="str">
        <f t="shared" si="33"/>
        <v/>
      </c>
      <c r="N203" s="965" t="str">
        <f t="shared" si="34"/>
        <v/>
      </c>
      <c r="O203" s="964" t="str">
        <f t="shared" si="35"/>
        <v/>
      </c>
      <c r="P203" s="964" t="str">
        <f t="shared" si="36"/>
        <v/>
      </c>
      <c r="Q203" s="965" t="str">
        <f t="shared" si="37"/>
        <v/>
      </c>
      <c r="R203" s="964" t="str">
        <f>IF(N203="","",IF(COUNTIF(AP18:AP300,TRIM(Q203))&gt;0,"EXCLUSION EXACTE",""))</f>
        <v/>
      </c>
      <c r="S203" s="964" t="str" cm="1">
        <f t="array" ref="S203">IF(N203="","",IF(SUMPRODUCT(--(AP18:AP300&lt;&gt;""),--ISNUMBER(SEARCH(" "&amp;AP18:AP300&amp;" ",Q203)))&gt;0,"BLOQUE MOLLUSQUES",""))</f>
        <v/>
      </c>
      <c r="T203" s="964" t="str" cm="1">
        <f t="array" ref="T203">IF(N203="","",IF(SUMPRODUCT(--(AT18:AT300&lt;&gt;""),--ISNUMBER(SEARCH(" "&amp;AT18:AT300&amp;" ",Q203)))&gt;0,"FORCE MOLLUSQUES",""))</f>
        <v/>
      </c>
      <c r="U203" s="965" t="str">
        <f t="shared" si="38"/>
        <v/>
      </c>
      <c r="V203" s="965" t="str">
        <f t="shared" si="41"/>
        <v/>
      </c>
      <c r="W203" s="964" t="str">
        <f t="shared" si="39"/>
        <v/>
      </c>
      <c r="X203" s="964" t="str" cm="1">
        <f t="array" ref="X203">IF(N203="","",IF(R203&lt;&gt;"","",IF(SUMPRODUCT(--(AN18:AN1500=X17),--(AM18:AM1500&lt;&gt;""),--ISNUMBER(SEARCH(" "&amp;AM18:AM1500&amp;" ",Q203)))&gt;0,X17,"")))</f>
        <v/>
      </c>
      <c r="Y203" s="964" t="str" cm="1">
        <f t="array" ref="Y203">IF(N203="","",IF(R203&lt;&gt;"","",IF(SUMPRODUCT(--(AN18:AN1500=Y17),--(AM18:AM1500&lt;&gt;""),--ISNUMBER(SEARCH(" "&amp;AM18:AM1500&amp;" ",Q203)))&gt;0,Y17,"")))</f>
        <v/>
      </c>
      <c r="Z203" s="964" t="str" cm="1">
        <f t="array" ref="Z203">IF(N203="","",IF(R203&lt;&gt;"","",IF(SUMPRODUCT(--(AN18:AN1500=Z17),--(AM18:AM1500&lt;&gt;""),--ISNUMBER(SEARCH(" "&amp;AM18:AM1500&amp;" ",Q203)))&gt;0,Z17,"")))</f>
        <v/>
      </c>
      <c r="AA203" s="964" t="str" cm="1">
        <f t="array" ref="AA203">IF(N203="","",IF(R203&lt;&gt;"","",IF(SUMPRODUCT(--(AN18:AN1500=AA17),--(AM18:AM1500&lt;&gt;""),--ISNUMBER(SEARCH(" "&amp;AM18:AM1500&amp;" ",Q203)))&gt;0,AA17,"")))</f>
        <v/>
      </c>
      <c r="AB203" s="964" t="str" cm="1">
        <f t="array" ref="AB203">IF(N203="","",IF(R203&lt;&gt;"","",IF(SUMPRODUCT(--(AN18:AN1500=AB17),--(AM18:AM1500&lt;&gt;""),--ISNUMBER(SEARCH(" "&amp;AM18:AM1500&amp;" ",Q203)))&gt;0,AB17,"")))</f>
        <v/>
      </c>
      <c r="AC203" s="964" t="str" cm="1">
        <f t="array" ref="AC203">IF(N203="","",IF(R203&lt;&gt;"","",IF(SUMPRODUCT(--(AN18:AN1500=AC17),--(AM18:AM1500&lt;&gt;""),--ISNUMBER(SEARCH(" "&amp;AM18:AM1500&amp;" ",Q203)))&gt;0,AC17,"")))</f>
        <v/>
      </c>
      <c r="AD203" s="964" t="str" cm="1">
        <f t="array" ref="AD203">IF(N203="","",IF(R203&lt;&gt;"","",IF(SUMPRODUCT(--(AN18:AN1500=AD17),--(AM18:AM1500&lt;&gt;""),--ISNUMBER(SEARCH(" "&amp;AM18:AM1500&amp;" ",Q203)))&gt;0,AD17,"")))</f>
        <v/>
      </c>
      <c r="AE203" s="964" t="str" cm="1">
        <f t="array" ref="AE203">IF(N203="","",IF(R203&lt;&gt;"","",IF(SUMPRODUCT(--(AN18:AN1500=AE17),--(AM18:AM1500&lt;&gt;""),--ISNUMBER(SEARCH(" "&amp;AM18:AM1500&amp;" ",Q203)))&gt;0,AE17,"")))</f>
        <v/>
      </c>
      <c r="AF203" s="964" t="str" cm="1">
        <f t="array" ref="AF203">IF(N203="","",IF(R203&lt;&gt;"","",IF(SUMPRODUCT(--(AN18:AN1500=AF17),--(AM18:AM1500&lt;&gt;""),--ISNUMBER(SEARCH(" "&amp;AM18:AM1500&amp;" ",Q203)))&gt;0,AF17,"")))</f>
        <v/>
      </c>
      <c r="AG203" s="964" t="str" cm="1">
        <f t="array" ref="AG203">IF(N203="","",IF(R203&lt;&gt;"","",IF(SUMPRODUCT(--(AN18:AN1500=AG17),--(AM18:AM1500&lt;&gt;""),--ISNUMBER(SEARCH(" "&amp;AM18:AM1500&amp;" ",Q203)))&gt;0,AG17,"")))</f>
        <v/>
      </c>
      <c r="AH203" s="964" t="str" cm="1">
        <f t="array" ref="AH203">IF(N203="","",IF(R203&lt;&gt;"","",IF(SUMPRODUCT(--(AN18:AN1500=AH17),--(AM18:AM1500&lt;&gt;""),--ISNUMBER(SEARCH(" "&amp;AM18:AM1500&amp;" ",Q203)))&gt;0,AH17,"")))</f>
        <v/>
      </c>
      <c r="AI203" s="964" t="str" cm="1">
        <f t="array" ref="AI203">IF(N203="","",IF(R203&lt;&gt;"","",IF(SUMPRODUCT(--(AN18:AN1500=AI17),--(AM18:AM1500&lt;&gt;""),--ISNUMBER(SEARCH(" "&amp;AM18:AM1500&amp;" ",Q203)))&gt;0,AI17,"")))</f>
        <v/>
      </c>
      <c r="AJ203" s="964" t="str" cm="1">
        <f t="array" ref="AJ203">IF(N203="","",IF(R203&lt;&gt;"","",IF(SUMPRODUCT(--(AN18:AN1500=AJ17),--(AM18:AM1500&lt;&gt;""),--ISNUMBER(SEARCH(" "&amp;AM18:AM1500&amp;" ",Q203)))&gt;0,AJ17,"")))</f>
        <v/>
      </c>
      <c r="AK203" s="964" t="str" cm="1">
        <f t="array" ref="AK203">IF(N203="","",IF(T203&lt;&gt;"",AK17,IF(S203&lt;&gt;"","",IF(R203&lt;&gt;"","",IF(SUMPRODUCT(--(AN18:AN1500=AK17),--(AM18:AM1500&lt;&gt;""),--ISNUMBER(SEARCH(" "&amp;AM18:AM1500&amp;" ",Q203)))&gt;0,AK17,"")))))</f>
        <v/>
      </c>
      <c r="AM203" s="964" t="s">
        <v>2231</v>
      </c>
      <c r="AN203" s="964" t="s">
        <v>1962</v>
      </c>
      <c r="AP203" s="964"/>
      <c r="AQ203" s="964"/>
      <c r="AR203" s="964"/>
      <c r="AT203" s="964"/>
      <c r="AU203" s="964"/>
      <c r="AV203" s="964"/>
      <c r="BN203" s="49">
        <v>1</v>
      </c>
    </row>
    <row r="204" spans="1:66" ht="35.1" customHeight="1">
      <c r="A204" s="957" t="str">
        <f>IF(B204="","",COUNTIF(B18:B204,"&lt;&gt;"))</f>
        <v/>
      </c>
      <c r="B204" s="958"/>
      <c r="C204" s="974" t="str">
        <f t="shared" si="40"/>
        <v/>
      </c>
      <c r="D204" s="975" t="str">
        <f t="shared" si="28"/>
        <v/>
      </c>
      <c r="E204" s="961" t="str">
        <f t="shared" si="29"/>
        <v/>
      </c>
      <c r="F204" s="962" t="str">
        <f t="shared" si="30"/>
        <v/>
      </c>
      <c r="G204" s="963" t="str">
        <f>IF(H204="","",COUNTIF(H18:H204,"&lt;&gt;"))</f>
        <v/>
      </c>
      <c r="H204" s="958" t="str" cm="1">
        <f t="array" ref="H204">IF(L204="","",IF(LEN(L204)&lt;=MAX(10,G13),L204,IFERROR(LEFT(L204,LOOKUP(2,1/(MID(L204,ROW(1:500),1)=" ")/(ROW(1:500)&lt;=MAX(10,G13)),ROW(1:500))-1),LEFT(L204,MAX(10,G13)))))</f>
        <v/>
      </c>
      <c r="I204" s="963" t="str">
        <f t="shared" si="31"/>
        <v/>
      </c>
      <c r="J204" s="963" t="str">
        <f t="shared" si="32"/>
        <v/>
      </c>
      <c r="K204" s="964" t="str">
        <f>IF(M203&lt;&gt;"",K203,IF(K203&lt;MAX(A18:A317),K203+1,""))</f>
        <v/>
      </c>
      <c r="L204" s="965" t="str">
        <f>IF(K204="","",IF(M203&lt;&gt;"",M203,INDEX(E18:E317,MATCH(K204,A18:A317,0))))</f>
        <v/>
      </c>
      <c r="M204" s="965" t="str">
        <f t="shared" si="33"/>
        <v/>
      </c>
      <c r="N204" s="966" t="str">
        <f t="shared" si="34"/>
        <v/>
      </c>
      <c r="O204" s="967" t="str">
        <f t="shared" si="35"/>
        <v/>
      </c>
      <c r="P204" s="967" t="str">
        <f t="shared" si="36"/>
        <v/>
      </c>
      <c r="Q204" s="966" t="str">
        <f t="shared" si="37"/>
        <v/>
      </c>
      <c r="R204" s="967" t="str">
        <f>IF(N204="","",IF(COUNTIF(AP18:AP300,TRIM(Q204))&gt;0,"EXCLUSION EXACTE",""))</f>
        <v/>
      </c>
      <c r="S204" s="967" t="str" cm="1">
        <f t="array" ref="S204">IF(N204="","",IF(SUMPRODUCT(--(AP18:AP300&lt;&gt;""),--ISNUMBER(SEARCH(" "&amp;AP18:AP300&amp;" ",Q204)))&gt;0,"BLOQUE MOLLUSQUES",""))</f>
        <v/>
      </c>
      <c r="T204" s="967" t="str" cm="1">
        <f t="array" ref="T204">IF(N204="","",IF(SUMPRODUCT(--(AT18:AT300&lt;&gt;""),--ISNUMBER(SEARCH(" "&amp;AT18:AT300&amp;" ",Q204)))&gt;0,"FORCE MOLLUSQUES",""))</f>
        <v/>
      </c>
      <c r="U204" s="966" t="str">
        <f t="shared" si="38"/>
        <v/>
      </c>
      <c r="V204" s="966" t="str">
        <f t="shared" si="41"/>
        <v/>
      </c>
      <c r="W204" s="967" t="str">
        <f t="shared" si="39"/>
        <v/>
      </c>
      <c r="X204" s="967" t="str" cm="1">
        <f t="array" ref="X204">IF(N204="","",IF(R204&lt;&gt;"","",IF(SUMPRODUCT(--(AN18:AN1500=X17),--(AM18:AM1500&lt;&gt;""),--ISNUMBER(SEARCH(" "&amp;AM18:AM1500&amp;" ",Q204)))&gt;0,X17,"")))</f>
        <v/>
      </c>
      <c r="Y204" s="967" t="str" cm="1">
        <f t="array" ref="Y204">IF(N204="","",IF(R204&lt;&gt;"","",IF(SUMPRODUCT(--(AN18:AN1500=Y17),--(AM18:AM1500&lt;&gt;""),--ISNUMBER(SEARCH(" "&amp;AM18:AM1500&amp;" ",Q204)))&gt;0,Y17,"")))</f>
        <v/>
      </c>
      <c r="Z204" s="967" t="str" cm="1">
        <f t="array" ref="Z204">IF(N204="","",IF(R204&lt;&gt;"","",IF(SUMPRODUCT(--(AN18:AN1500=Z17),--(AM18:AM1500&lt;&gt;""),--ISNUMBER(SEARCH(" "&amp;AM18:AM1500&amp;" ",Q204)))&gt;0,Z17,"")))</f>
        <v/>
      </c>
      <c r="AA204" s="967" t="str" cm="1">
        <f t="array" ref="AA204">IF(N204="","",IF(R204&lt;&gt;"","",IF(SUMPRODUCT(--(AN18:AN1500=AA17),--(AM18:AM1500&lt;&gt;""),--ISNUMBER(SEARCH(" "&amp;AM18:AM1500&amp;" ",Q204)))&gt;0,AA17,"")))</f>
        <v/>
      </c>
      <c r="AB204" s="967" t="str" cm="1">
        <f t="array" ref="AB204">IF(N204="","",IF(R204&lt;&gt;"","",IF(SUMPRODUCT(--(AN18:AN1500=AB17),--(AM18:AM1500&lt;&gt;""),--ISNUMBER(SEARCH(" "&amp;AM18:AM1500&amp;" ",Q204)))&gt;0,AB17,"")))</f>
        <v/>
      </c>
      <c r="AC204" s="967" t="str" cm="1">
        <f t="array" ref="AC204">IF(N204="","",IF(R204&lt;&gt;"","",IF(SUMPRODUCT(--(AN18:AN1500=AC17),--(AM18:AM1500&lt;&gt;""),--ISNUMBER(SEARCH(" "&amp;AM18:AM1500&amp;" ",Q204)))&gt;0,AC17,"")))</f>
        <v/>
      </c>
      <c r="AD204" s="967" t="str" cm="1">
        <f t="array" ref="AD204">IF(N204="","",IF(R204&lt;&gt;"","",IF(SUMPRODUCT(--(AN18:AN1500=AD17),--(AM18:AM1500&lt;&gt;""),--ISNUMBER(SEARCH(" "&amp;AM18:AM1500&amp;" ",Q204)))&gt;0,AD17,"")))</f>
        <v/>
      </c>
      <c r="AE204" s="967" t="str" cm="1">
        <f t="array" ref="AE204">IF(N204="","",IF(R204&lt;&gt;"","",IF(SUMPRODUCT(--(AN18:AN1500=AE17),--(AM18:AM1500&lt;&gt;""),--ISNUMBER(SEARCH(" "&amp;AM18:AM1500&amp;" ",Q204)))&gt;0,AE17,"")))</f>
        <v/>
      </c>
      <c r="AF204" s="967" t="str" cm="1">
        <f t="array" ref="AF204">IF(N204="","",IF(R204&lt;&gt;"","",IF(SUMPRODUCT(--(AN18:AN1500=AF17),--(AM18:AM1500&lt;&gt;""),--ISNUMBER(SEARCH(" "&amp;AM18:AM1500&amp;" ",Q204)))&gt;0,AF17,"")))</f>
        <v/>
      </c>
      <c r="AG204" s="967" t="str" cm="1">
        <f t="array" ref="AG204">IF(N204="","",IF(R204&lt;&gt;"","",IF(SUMPRODUCT(--(AN18:AN1500=AG17),--(AM18:AM1500&lt;&gt;""),--ISNUMBER(SEARCH(" "&amp;AM18:AM1500&amp;" ",Q204)))&gt;0,AG17,"")))</f>
        <v/>
      </c>
      <c r="AH204" s="967" t="str" cm="1">
        <f t="array" ref="AH204">IF(N204="","",IF(R204&lt;&gt;"","",IF(SUMPRODUCT(--(AN18:AN1500=AH17),--(AM18:AM1500&lt;&gt;""),--ISNUMBER(SEARCH(" "&amp;AM18:AM1500&amp;" ",Q204)))&gt;0,AH17,"")))</f>
        <v/>
      </c>
      <c r="AI204" s="967" t="str" cm="1">
        <f t="array" ref="AI204">IF(N204="","",IF(R204&lt;&gt;"","",IF(SUMPRODUCT(--(AN18:AN1500=AI17),--(AM18:AM1500&lt;&gt;""),--ISNUMBER(SEARCH(" "&amp;AM18:AM1500&amp;" ",Q204)))&gt;0,AI17,"")))</f>
        <v/>
      </c>
      <c r="AJ204" s="967" t="str" cm="1">
        <f t="array" ref="AJ204">IF(N204="","",IF(R204&lt;&gt;"","",IF(SUMPRODUCT(--(AN18:AN1500=AJ17),--(AM18:AM1500&lt;&gt;""),--ISNUMBER(SEARCH(" "&amp;AM18:AM1500&amp;" ",Q204)))&gt;0,AJ17,"")))</f>
        <v/>
      </c>
      <c r="AK204" s="967" t="str" cm="1">
        <f t="array" ref="AK204">IF(N204="","",IF(T204&lt;&gt;"",AK17,IF(S204&lt;&gt;"","",IF(R204&lt;&gt;"","",IF(SUMPRODUCT(--(AN18:AN1500=AK17),--(AM18:AM1500&lt;&gt;""),--ISNUMBER(SEARCH(" "&amp;AM18:AM1500&amp;" ",Q204)))&gt;0,AK17,"")))))</f>
        <v/>
      </c>
      <c r="AM204" s="968" t="s">
        <v>2232</v>
      </c>
      <c r="AN204" s="968" t="s">
        <v>1962</v>
      </c>
      <c r="AP204" s="964"/>
      <c r="AQ204" s="964"/>
      <c r="AR204" s="964"/>
      <c r="AT204" s="964"/>
      <c r="AU204" s="964"/>
      <c r="AV204" s="964"/>
      <c r="BN204" s="49">
        <v>1</v>
      </c>
    </row>
    <row r="205" spans="1:66" ht="35.1" customHeight="1">
      <c r="A205" s="973" t="str">
        <f>IF(B205="","",COUNTIF(B18:B205,"&lt;&gt;"))</f>
        <v/>
      </c>
      <c r="B205" s="965"/>
      <c r="C205" s="974" t="str">
        <f t="shared" si="40"/>
        <v/>
      </c>
      <c r="D205" s="975" t="str">
        <f t="shared" si="28"/>
        <v/>
      </c>
      <c r="E205" s="976" t="str">
        <f t="shared" si="29"/>
        <v/>
      </c>
      <c r="F205" s="977" t="str">
        <f t="shared" si="30"/>
        <v/>
      </c>
      <c r="G205" s="964" t="str">
        <f>IF(H205="","",COUNTIF(H18:H205,"&lt;&gt;"))</f>
        <v/>
      </c>
      <c r="H205" s="965" t="str" cm="1">
        <f t="array" ref="H205">IF(L205="","",IF(LEN(L205)&lt;=MAX(10,G13),L205,IFERROR(LEFT(L205,LOOKUP(2,1/(MID(L205,ROW(1:500),1)=" ")/(ROW(1:500)&lt;=MAX(10,G13)),ROW(1:500))-1),LEFT(L205,MAX(10,G13)))))</f>
        <v/>
      </c>
      <c r="I205" s="964" t="str">
        <f t="shared" si="31"/>
        <v/>
      </c>
      <c r="J205" s="964" t="str">
        <f t="shared" si="32"/>
        <v/>
      </c>
      <c r="K205" s="964" t="str">
        <f>IF(M204&lt;&gt;"",K204,IF(K204&lt;MAX(A18:A317),K204+1,""))</f>
        <v/>
      </c>
      <c r="L205" s="965" t="str">
        <f>IF(K205="","",IF(M204&lt;&gt;"",M204,INDEX(E18:E317,MATCH(K205,A18:A317,0))))</f>
        <v/>
      </c>
      <c r="M205" s="965" t="str">
        <f t="shared" si="33"/>
        <v/>
      </c>
      <c r="N205" s="965" t="str">
        <f t="shared" si="34"/>
        <v/>
      </c>
      <c r="O205" s="964" t="str">
        <f t="shared" si="35"/>
        <v/>
      </c>
      <c r="P205" s="964" t="str">
        <f t="shared" si="36"/>
        <v/>
      </c>
      <c r="Q205" s="965" t="str">
        <f t="shared" si="37"/>
        <v/>
      </c>
      <c r="R205" s="964" t="str">
        <f>IF(N205="","",IF(COUNTIF(AP18:AP300,TRIM(Q205))&gt;0,"EXCLUSION EXACTE",""))</f>
        <v/>
      </c>
      <c r="S205" s="964" t="str" cm="1">
        <f t="array" ref="S205">IF(N205="","",IF(SUMPRODUCT(--(AP18:AP300&lt;&gt;""),--ISNUMBER(SEARCH(" "&amp;AP18:AP300&amp;" ",Q205)))&gt;0,"BLOQUE MOLLUSQUES",""))</f>
        <v/>
      </c>
      <c r="T205" s="964" t="str" cm="1">
        <f t="array" ref="T205">IF(N205="","",IF(SUMPRODUCT(--(AT18:AT300&lt;&gt;""),--ISNUMBER(SEARCH(" "&amp;AT18:AT300&amp;" ",Q205)))&gt;0,"FORCE MOLLUSQUES",""))</f>
        <v/>
      </c>
      <c r="U205" s="965" t="str">
        <f t="shared" si="38"/>
        <v/>
      </c>
      <c r="V205" s="965" t="str">
        <f t="shared" si="41"/>
        <v/>
      </c>
      <c r="W205" s="964" t="str">
        <f t="shared" si="39"/>
        <v/>
      </c>
      <c r="X205" s="964" t="str" cm="1">
        <f t="array" ref="X205">IF(N205="","",IF(R205&lt;&gt;"","",IF(SUMPRODUCT(--(AN18:AN1500=X17),--(AM18:AM1500&lt;&gt;""),--ISNUMBER(SEARCH(" "&amp;AM18:AM1500&amp;" ",Q205)))&gt;0,X17,"")))</f>
        <v/>
      </c>
      <c r="Y205" s="964" t="str" cm="1">
        <f t="array" ref="Y205">IF(N205="","",IF(R205&lt;&gt;"","",IF(SUMPRODUCT(--(AN18:AN1500=Y17),--(AM18:AM1500&lt;&gt;""),--ISNUMBER(SEARCH(" "&amp;AM18:AM1500&amp;" ",Q205)))&gt;0,Y17,"")))</f>
        <v/>
      </c>
      <c r="Z205" s="964" t="str" cm="1">
        <f t="array" ref="Z205">IF(N205="","",IF(R205&lt;&gt;"","",IF(SUMPRODUCT(--(AN18:AN1500=Z17),--(AM18:AM1500&lt;&gt;""),--ISNUMBER(SEARCH(" "&amp;AM18:AM1500&amp;" ",Q205)))&gt;0,Z17,"")))</f>
        <v/>
      </c>
      <c r="AA205" s="964" t="str" cm="1">
        <f t="array" ref="AA205">IF(N205="","",IF(R205&lt;&gt;"","",IF(SUMPRODUCT(--(AN18:AN1500=AA17),--(AM18:AM1500&lt;&gt;""),--ISNUMBER(SEARCH(" "&amp;AM18:AM1500&amp;" ",Q205)))&gt;0,AA17,"")))</f>
        <v/>
      </c>
      <c r="AB205" s="964" t="str" cm="1">
        <f t="array" ref="AB205">IF(N205="","",IF(R205&lt;&gt;"","",IF(SUMPRODUCT(--(AN18:AN1500=AB17),--(AM18:AM1500&lt;&gt;""),--ISNUMBER(SEARCH(" "&amp;AM18:AM1500&amp;" ",Q205)))&gt;0,AB17,"")))</f>
        <v/>
      </c>
      <c r="AC205" s="964" t="str" cm="1">
        <f t="array" ref="AC205">IF(N205="","",IF(R205&lt;&gt;"","",IF(SUMPRODUCT(--(AN18:AN1500=AC17),--(AM18:AM1500&lt;&gt;""),--ISNUMBER(SEARCH(" "&amp;AM18:AM1500&amp;" ",Q205)))&gt;0,AC17,"")))</f>
        <v/>
      </c>
      <c r="AD205" s="964" t="str" cm="1">
        <f t="array" ref="AD205">IF(N205="","",IF(R205&lt;&gt;"","",IF(SUMPRODUCT(--(AN18:AN1500=AD17),--(AM18:AM1500&lt;&gt;""),--ISNUMBER(SEARCH(" "&amp;AM18:AM1500&amp;" ",Q205)))&gt;0,AD17,"")))</f>
        <v/>
      </c>
      <c r="AE205" s="964" t="str" cm="1">
        <f t="array" ref="AE205">IF(N205="","",IF(R205&lt;&gt;"","",IF(SUMPRODUCT(--(AN18:AN1500=AE17),--(AM18:AM1500&lt;&gt;""),--ISNUMBER(SEARCH(" "&amp;AM18:AM1500&amp;" ",Q205)))&gt;0,AE17,"")))</f>
        <v/>
      </c>
      <c r="AF205" s="964" t="str" cm="1">
        <f t="array" ref="AF205">IF(N205="","",IF(R205&lt;&gt;"","",IF(SUMPRODUCT(--(AN18:AN1500=AF17),--(AM18:AM1500&lt;&gt;""),--ISNUMBER(SEARCH(" "&amp;AM18:AM1500&amp;" ",Q205)))&gt;0,AF17,"")))</f>
        <v/>
      </c>
      <c r="AG205" s="964" t="str" cm="1">
        <f t="array" ref="AG205">IF(N205="","",IF(R205&lt;&gt;"","",IF(SUMPRODUCT(--(AN18:AN1500=AG17),--(AM18:AM1500&lt;&gt;""),--ISNUMBER(SEARCH(" "&amp;AM18:AM1500&amp;" ",Q205)))&gt;0,AG17,"")))</f>
        <v/>
      </c>
      <c r="AH205" s="964" t="str" cm="1">
        <f t="array" ref="AH205">IF(N205="","",IF(R205&lt;&gt;"","",IF(SUMPRODUCT(--(AN18:AN1500=AH17),--(AM18:AM1500&lt;&gt;""),--ISNUMBER(SEARCH(" "&amp;AM18:AM1500&amp;" ",Q205)))&gt;0,AH17,"")))</f>
        <v/>
      </c>
      <c r="AI205" s="964" t="str" cm="1">
        <f t="array" ref="AI205">IF(N205="","",IF(R205&lt;&gt;"","",IF(SUMPRODUCT(--(AN18:AN1500=AI17),--(AM18:AM1500&lt;&gt;""),--ISNUMBER(SEARCH(" "&amp;AM18:AM1500&amp;" ",Q205)))&gt;0,AI17,"")))</f>
        <v/>
      </c>
      <c r="AJ205" s="964" t="str" cm="1">
        <f t="array" ref="AJ205">IF(N205="","",IF(R205&lt;&gt;"","",IF(SUMPRODUCT(--(AN18:AN1500=AJ17),--(AM18:AM1500&lt;&gt;""),--ISNUMBER(SEARCH(" "&amp;AM18:AM1500&amp;" ",Q205)))&gt;0,AJ17,"")))</f>
        <v/>
      </c>
      <c r="AK205" s="964" t="str" cm="1">
        <f t="array" ref="AK205">IF(N205="","",IF(T205&lt;&gt;"",AK17,IF(S205&lt;&gt;"","",IF(R205&lt;&gt;"","",IF(SUMPRODUCT(--(AN18:AN1500=AK17),--(AM18:AM1500&lt;&gt;""),--ISNUMBER(SEARCH(" "&amp;AM18:AM1500&amp;" ",Q205)))&gt;0,AK17,"")))))</f>
        <v/>
      </c>
      <c r="AM205" s="964" t="s">
        <v>555</v>
      </c>
      <c r="AN205" s="964" t="s">
        <v>1962</v>
      </c>
      <c r="AP205" s="964"/>
      <c r="AQ205" s="964"/>
      <c r="AR205" s="964"/>
      <c r="AT205" s="964"/>
      <c r="AU205" s="964"/>
      <c r="AV205" s="964"/>
      <c r="BN205" s="49">
        <v>1</v>
      </c>
    </row>
    <row r="206" spans="1:66" ht="35.1" customHeight="1">
      <c r="A206" s="957" t="str">
        <f>IF(B206="","",COUNTIF(B18:B206,"&lt;&gt;"))</f>
        <v/>
      </c>
      <c r="B206" s="958"/>
      <c r="C206" s="974" t="str">
        <f t="shared" si="40"/>
        <v/>
      </c>
      <c r="D206" s="975" t="str">
        <f t="shared" si="28"/>
        <v/>
      </c>
      <c r="E206" s="961" t="str">
        <f t="shared" si="29"/>
        <v/>
      </c>
      <c r="F206" s="962" t="str">
        <f t="shared" si="30"/>
        <v/>
      </c>
      <c r="G206" s="963" t="str">
        <f>IF(H206="","",COUNTIF(H18:H206,"&lt;&gt;"))</f>
        <v/>
      </c>
      <c r="H206" s="958" t="str" cm="1">
        <f t="array" ref="H206">IF(L206="","",IF(LEN(L206)&lt;=MAX(10,G13),L206,IFERROR(LEFT(L206,LOOKUP(2,1/(MID(L206,ROW(1:500),1)=" ")/(ROW(1:500)&lt;=MAX(10,G13)),ROW(1:500))-1),LEFT(L206,MAX(10,G13)))))</f>
        <v/>
      </c>
      <c r="I206" s="963" t="str">
        <f t="shared" si="31"/>
        <v/>
      </c>
      <c r="J206" s="963" t="str">
        <f t="shared" si="32"/>
        <v/>
      </c>
      <c r="K206" s="964" t="str">
        <f>IF(M205&lt;&gt;"",K205,IF(K205&lt;MAX(A18:A317),K205+1,""))</f>
        <v/>
      </c>
      <c r="L206" s="965" t="str">
        <f>IF(K206="","",IF(M205&lt;&gt;"",M205,INDEX(E18:E317,MATCH(K206,A18:A317,0))))</f>
        <v/>
      </c>
      <c r="M206" s="965" t="str">
        <f t="shared" si="33"/>
        <v/>
      </c>
      <c r="N206" s="966" t="str">
        <f t="shared" si="34"/>
        <v/>
      </c>
      <c r="O206" s="967" t="str">
        <f t="shared" si="35"/>
        <v/>
      </c>
      <c r="P206" s="967" t="str">
        <f t="shared" si="36"/>
        <v/>
      </c>
      <c r="Q206" s="966" t="str">
        <f t="shared" si="37"/>
        <v/>
      </c>
      <c r="R206" s="967" t="str">
        <f>IF(N206="","",IF(COUNTIF(AP18:AP300,TRIM(Q206))&gt;0,"EXCLUSION EXACTE",""))</f>
        <v/>
      </c>
      <c r="S206" s="967" t="str" cm="1">
        <f t="array" ref="S206">IF(N206="","",IF(SUMPRODUCT(--(AP18:AP300&lt;&gt;""),--ISNUMBER(SEARCH(" "&amp;AP18:AP300&amp;" ",Q206)))&gt;0,"BLOQUE MOLLUSQUES",""))</f>
        <v/>
      </c>
      <c r="T206" s="967" t="str" cm="1">
        <f t="array" ref="T206">IF(N206="","",IF(SUMPRODUCT(--(AT18:AT300&lt;&gt;""),--ISNUMBER(SEARCH(" "&amp;AT18:AT300&amp;" ",Q206)))&gt;0,"FORCE MOLLUSQUES",""))</f>
        <v/>
      </c>
      <c r="U206" s="966" t="str">
        <f t="shared" si="38"/>
        <v/>
      </c>
      <c r="V206" s="966" t="str">
        <f t="shared" si="41"/>
        <v/>
      </c>
      <c r="W206" s="967" t="str">
        <f t="shared" si="39"/>
        <v/>
      </c>
      <c r="X206" s="967" t="str" cm="1">
        <f t="array" ref="X206">IF(N206="","",IF(R206&lt;&gt;"","",IF(SUMPRODUCT(--(AN18:AN1500=X17),--(AM18:AM1500&lt;&gt;""),--ISNUMBER(SEARCH(" "&amp;AM18:AM1500&amp;" ",Q206)))&gt;0,X17,"")))</f>
        <v/>
      </c>
      <c r="Y206" s="967" t="str" cm="1">
        <f t="array" ref="Y206">IF(N206="","",IF(R206&lt;&gt;"","",IF(SUMPRODUCT(--(AN18:AN1500=Y17),--(AM18:AM1500&lt;&gt;""),--ISNUMBER(SEARCH(" "&amp;AM18:AM1500&amp;" ",Q206)))&gt;0,Y17,"")))</f>
        <v/>
      </c>
      <c r="Z206" s="967" t="str" cm="1">
        <f t="array" ref="Z206">IF(N206="","",IF(R206&lt;&gt;"","",IF(SUMPRODUCT(--(AN18:AN1500=Z17),--(AM18:AM1500&lt;&gt;""),--ISNUMBER(SEARCH(" "&amp;AM18:AM1500&amp;" ",Q206)))&gt;0,Z17,"")))</f>
        <v/>
      </c>
      <c r="AA206" s="967" t="str" cm="1">
        <f t="array" ref="AA206">IF(N206="","",IF(R206&lt;&gt;"","",IF(SUMPRODUCT(--(AN18:AN1500=AA17),--(AM18:AM1500&lt;&gt;""),--ISNUMBER(SEARCH(" "&amp;AM18:AM1500&amp;" ",Q206)))&gt;0,AA17,"")))</f>
        <v/>
      </c>
      <c r="AB206" s="967" t="str" cm="1">
        <f t="array" ref="AB206">IF(N206="","",IF(R206&lt;&gt;"","",IF(SUMPRODUCT(--(AN18:AN1500=AB17),--(AM18:AM1500&lt;&gt;""),--ISNUMBER(SEARCH(" "&amp;AM18:AM1500&amp;" ",Q206)))&gt;0,AB17,"")))</f>
        <v/>
      </c>
      <c r="AC206" s="967" t="str" cm="1">
        <f t="array" ref="AC206">IF(N206="","",IF(R206&lt;&gt;"","",IF(SUMPRODUCT(--(AN18:AN1500=AC17),--(AM18:AM1500&lt;&gt;""),--ISNUMBER(SEARCH(" "&amp;AM18:AM1500&amp;" ",Q206)))&gt;0,AC17,"")))</f>
        <v/>
      </c>
      <c r="AD206" s="967" t="str" cm="1">
        <f t="array" ref="AD206">IF(N206="","",IF(R206&lt;&gt;"","",IF(SUMPRODUCT(--(AN18:AN1500=AD17),--(AM18:AM1500&lt;&gt;""),--ISNUMBER(SEARCH(" "&amp;AM18:AM1500&amp;" ",Q206)))&gt;0,AD17,"")))</f>
        <v/>
      </c>
      <c r="AE206" s="967" t="str" cm="1">
        <f t="array" ref="AE206">IF(N206="","",IF(R206&lt;&gt;"","",IF(SUMPRODUCT(--(AN18:AN1500=AE17),--(AM18:AM1500&lt;&gt;""),--ISNUMBER(SEARCH(" "&amp;AM18:AM1500&amp;" ",Q206)))&gt;0,AE17,"")))</f>
        <v/>
      </c>
      <c r="AF206" s="967" t="str" cm="1">
        <f t="array" ref="AF206">IF(N206="","",IF(R206&lt;&gt;"","",IF(SUMPRODUCT(--(AN18:AN1500=AF17),--(AM18:AM1500&lt;&gt;""),--ISNUMBER(SEARCH(" "&amp;AM18:AM1500&amp;" ",Q206)))&gt;0,AF17,"")))</f>
        <v/>
      </c>
      <c r="AG206" s="967" t="str" cm="1">
        <f t="array" ref="AG206">IF(N206="","",IF(R206&lt;&gt;"","",IF(SUMPRODUCT(--(AN18:AN1500=AG17),--(AM18:AM1500&lt;&gt;""),--ISNUMBER(SEARCH(" "&amp;AM18:AM1500&amp;" ",Q206)))&gt;0,AG17,"")))</f>
        <v/>
      </c>
      <c r="AH206" s="967" t="str" cm="1">
        <f t="array" ref="AH206">IF(N206="","",IF(R206&lt;&gt;"","",IF(SUMPRODUCT(--(AN18:AN1500=AH17),--(AM18:AM1500&lt;&gt;""),--ISNUMBER(SEARCH(" "&amp;AM18:AM1500&amp;" ",Q206)))&gt;0,AH17,"")))</f>
        <v/>
      </c>
      <c r="AI206" s="967" t="str" cm="1">
        <f t="array" ref="AI206">IF(N206="","",IF(R206&lt;&gt;"","",IF(SUMPRODUCT(--(AN18:AN1500=AI17),--(AM18:AM1500&lt;&gt;""),--ISNUMBER(SEARCH(" "&amp;AM18:AM1500&amp;" ",Q206)))&gt;0,AI17,"")))</f>
        <v/>
      </c>
      <c r="AJ206" s="967" t="str" cm="1">
        <f t="array" ref="AJ206">IF(N206="","",IF(R206&lt;&gt;"","",IF(SUMPRODUCT(--(AN18:AN1500=AJ17),--(AM18:AM1500&lt;&gt;""),--ISNUMBER(SEARCH(" "&amp;AM18:AM1500&amp;" ",Q206)))&gt;0,AJ17,"")))</f>
        <v/>
      </c>
      <c r="AK206" s="967" t="str" cm="1">
        <f t="array" ref="AK206">IF(N206="","",IF(T206&lt;&gt;"",AK17,IF(S206&lt;&gt;"","",IF(R206&lt;&gt;"","",IF(SUMPRODUCT(--(AN18:AN1500=AK17),--(AM18:AM1500&lt;&gt;""),--ISNUMBER(SEARCH(" "&amp;AM18:AM1500&amp;" ",Q206)))&gt;0,AK17,"")))))</f>
        <v/>
      </c>
      <c r="AM206" s="968" t="s">
        <v>570</v>
      </c>
      <c r="AN206" s="968" t="s">
        <v>1962</v>
      </c>
      <c r="AP206" s="964"/>
      <c r="AQ206" s="964"/>
      <c r="AR206" s="964"/>
      <c r="AT206" s="964"/>
      <c r="AU206" s="964"/>
      <c r="AV206" s="964"/>
      <c r="BN206" s="49">
        <v>1</v>
      </c>
    </row>
    <row r="207" spans="1:66" ht="35.1" customHeight="1">
      <c r="A207" s="973" t="str">
        <f>IF(B207="","",COUNTIF(B18:B207,"&lt;&gt;"))</f>
        <v/>
      </c>
      <c r="B207" s="965"/>
      <c r="C207" s="974" t="str">
        <f t="shared" si="40"/>
        <v/>
      </c>
      <c r="D207" s="975" t="str">
        <f t="shared" si="28"/>
        <v/>
      </c>
      <c r="E207" s="976" t="str">
        <f t="shared" si="29"/>
        <v/>
      </c>
      <c r="F207" s="977" t="str">
        <f t="shared" si="30"/>
        <v/>
      </c>
      <c r="G207" s="964" t="str">
        <f>IF(H207="","",COUNTIF(H18:H207,"&lt;&gt;"))</f>
        <v/>
      </c>
      <c r="H207" s="965" t="str" cm="1">
        <f t="array" ref="H207">IF(L207="","",IF(LEN(L207)&lt;=MAX(10,G13),L207,IFERROR(LEFT(L207,LOOKUP(2,1/(MID(L207,ROW(1:500),1)=" ")/(ROW(1:500)&lt;=MAX(10,G13)),ROW(1:500))-1),LEFT(L207,MAX(10,G13)))))</f>
        <v/>
      </c>
      <c r="I207" s="964" t="str">
        <f t="shared" si="31"/>
        <v/>
      </c>
      <c r="J207" s="964" t="str">
        <f t="shared" si="32"/>
        <v/>
      </c>
      <c r="K207" s="964" t="str">
        <f>IF(M206&lt;&gt;"",K206,IF(K206&lt;MAX(A18:A317),K206+1,""))</f>
        <v/>
      </c>
      <c r="L207" s="965" t="str">
        <f>IF(K207="","",IF(M206&lt;&gt;"",M206,INDEX(E18:E317,MATCH(K207,A18:A317,0))))</f>
        <v/>
      </c>
      <c r="M207" s="965" t="str">
        <f t="shared" si="33"/>
        <v/>
      </c>
      <c r="N207" s="965" t="str">
        <f t="shared" si="34"/>
        <v/>
      </c>
      <c r="O207" s="964" t="str">
        <f t="shared" si="35"/>
        <v/>
      </c>
      <c r="P207" s="964" t="str">
        <f t="shared" si="36"/>
        <v/>
      </c>
      <c r="Q207" s="965" t="str">
        <f t="shared" si="37"/>
        <v/>
      </c>
      <c r="R207" s="964" t="str">
        <f>IF(N207="","",IF(COUNTIF(AP18:AP300,TRIM(Q207))&gt;0,"EXCLUSION EXACTE",""))</f>
        <v/>
      </c>
      <c r="S207" s="964" t="str" cm="1">
        <f t="array" ref="S207">IF(N207="","",IF(SUMPRODUCT(--(AP18:AP300&lt;&gt;""),--ISNUMBER(SEARCH(" "&amp;AP18:AP300&amp;" ",Q207)))&gt;0,"BLOQUE MOLLUSQUES",""))</f>
        <v/>
      </c>
      <c r="T207" s="964" t="str" cm="1">
        <f t="array" ref="T207">IF(N207="","",IF(SUMPRODUCT(--(AT18:AT300&lt;&gt;""),--ISNUMBER(SEARCH(" "&amp;AT18:AT300&amp;" ",Q207)))&gt;0,"FORCE MOLLUSQUES",""))</f>
        <v/>
      </c>
      <c r="U207" s="965" t="str">
        <f t="shared" si="38"/>
        <v/>
      </c>
      <c r="V207" s="965" t="str">
        <f t="shared" si="41"/>
        <v/>
      </c>
      <c r="W207" s="964" t="str">
        <f t="shared" si="39"/>
        <v/>
      </c>
      <c r="X207" s="964" t="str" cm="1">
        <f t="array" ref="X207">IF(N207="","",IF(R207&lt;&gt;"","",IF(SUMPRODUCT(--(AN18:AN1500=X17),--(AM18:AM1500&lt;&gt;""),--ISNUMBER(SEARCH(" "&amp;AM18:AM1500&amp;" ",Q207)))&gt;0,X17,"")))</f>
        <v/>
      </c>
      <c r="Y207" s="964" t="str" cm="1">
        <f t="array" ref="Y207">IF(N207="","",IF(R207&lt;&gt;"","",IF(SUMPRODUCT(--(AN18:AN1500=Y17),--(AM18:AM1500&lt;&gt;""),--ISNUMBER(SEARCH(" "&amp;AM18:AM1500&amp;" ",Q207)))&gt;0,Y17,"")))</f>
        <v/>
      </c>
      <c r="Z207" s="964" t="str" cm="1">
        <f t="array" ref="Z207">IF(N207="","",IF(R207&lt;&gt;"","",IF(SUMPRODUCT(--(AN18:AN1500=Z17),--(AM18:AM1500&lt;&gt;""),--ISNUMBER(SEARCH(" "&amp;AM18:AM1500&amp;" ",Q207)))&gt;0,Z17,"")))</f>
        <v/>
      </c>
      <c r="AA207" s="964" t="str" cm="1">
        <f t="array" ref="AA207">IF(N207="","",IF(R207&lt;&gt;"","",IF(SUMPRODUCT(--(AN18:AN1500=AA17),--(AM18:AM1500&lt;&gt;""),--ISNUMBER(SEARCH(" "&amp;AM18:AM1500&amp;" ",Q207)))&gt;0,AA17,"")))</f>
        <v/>
      </c>
      <c r="AB207" s="964" t="str" cm="1">
        <f t="array" ref="AB207">IF(N207="","",IF(R207&lt;&gt;"","",IF(SUMPRODUCT(--(AN18:AN1500=AB17),--(AM18:AM1500&lt;&gt;""),--ISNUMBER(SEARCH(" "&amp;AM18:AM1500&amp;" ",Q207)))&gt;0,AB17,"")))</f>
        <v/>
      </c>
      <c r="AC207" s="964" t="str" cm="1">
        <f t="array" ref="AC207">IF(N207="","",IF(R207&lt;&gt;"","",IF(SUMPRODUCT(--(AN18:AN1500=AC17),--(AM18:AM1500&lt;&gt;""),--ISNUMBER(SEARCH(" "&amp;AM18:AM1500&amp;" ",Q207)))&gt;0,AC17,"")))</f>
        <v/>
      </c>
      <c r="AD207" s="964" t="str" cm="1">
        <f t="array" ref="AD207">IF(N207="","",IF(R207&lt;&gt;"","",IF(SUMPRODUCT(--(AN18:AN1500=AD17),--(AM18:AM1500&lt;&gt;""),--ISNUMBER(SEARCH(" "&amp;AM18:AM1500&amp;" ",Q207)))&gt;0,AD17,"")))</f>
        <v/>
      </c>
      <c r="AE207" s="964" t="str" cm="1">
        <f t="array" ref="AE207">IF(N207="","",IF(R207&lt;&gt;"","",IF(SUMPRODUCT(--(AN18:AN1500=AE17),--(AM18:AM1500&lt;&gt;""),--ISNUMBER(SEARCH(" "&amp;AM18:AM1500&amp;" ",Q207)))&gt;0,AE17,"")))</f>
        <v/>
      </c>
      <c r="AF207" s="964" t="str" cm="1">
        <f t="array" ref="AF207">IF(N207="","",IF(R207&lt;&gt;"","",IF(SUMPRODUCT(--(AN18:AN1500=AF17),--(AM18:AM1500&lt;&gt;""),--ISNUMBER(SEARCH(" "&amp;AM18:AM1500&amp;" ",Q207)))&gt;0,AF17,"")))</f>
        <v/>
      </c>
      <c r="AG207" s="964" t="str" cm="1">
        <f t="array" ref="AG207">IF(N207="","",IF(R207&lt;&gt;"","",IF(SUMPRODUCT(--(AN18:AN1500=AG17),--(AM18:AM1500&lt;&gt;""),--ISNUMBER(SEARCH(" "&amp;AM18:AM1500&amp;" ",Q207)))&gt;0,AG17,"")))</f>
        <v/>
      </c>
      <c r="AH207" s="964" t="str" cm="1">
        <f t="array" ref="AH207">IF(N207="","",IF(R207&lt;&gt;"","",IF(SUMPRODUCT(--(AN18:AN1500=AH17),--(AM18:AM1500&lt;&gt;""),--ISNUMBER(SEARCH(" "&amp;AM18:AM1500&amp;" ",Q207)))&gt;0,AH17,"")))</f>
        <v/>
      </c>
      <c r="AI207" s="964" t="str" cm="1">
        <f t="array" ref="AI207">IF(N207="","",IF(R207&lt;&gt;"","",IF(SUMPRODUCT(--(AN18:AN1500=AI17),--(AM18:AM1500&lt;&gt;""),--ISNUMBER(SEARCH(" "&amp;AM18:AM1500&amp;" ",Q207)))&gt;0,AI17,"")))</f>
        <v/>
      </c>
      <c r="AJ207" s="964" t="str" cm="1">
        <f t="array" ref="AJ207">IF(N207="","",IF(R207&lt;&gt;"","",IF(SUMPRODUCT(--(AN18:AN1500=AJ17),--(AM18:AM1500&lt;&gt;""),--ISNUMBER(SEARCH(" "&amp;AM18:AM1500&amp;" ",Q207)))&gt;0,AJ17,"")))</f>
        <v/>
      </c>
      <c r="AK207" s="964" t="str" cm="1">
        <f t="array" ref="AK207">IF(N207="","",IF(T207&lt;&gt;"",AK17,IF(S207&lt;&gt;"","",IF(R207&lt;&gt;"","",IF(SUMPRODUCT(--(AN18:AN1500=AK17),--(AM18:AM1500&lt;&gt;""),--ISNUMBER(SEARCH(" "&amp;AM18:AM1500&amp;" ",Q207)))&gt;0,AK17,"")))))</f>
        <v/>
      </c>
      <c r="AM207" s="964" t="s">
        <v>2233</v>
      </c>
      <c r="AN207" s="964" t="s">
        <v>1962</v>
      </c>
      <c r="AP207" s="964"/>
      <c r="AQ207" s="964"/>
      <c r="AR207" s="964"/>
      <c r="AT207" s="964"/>
      <c r="AU207" s="964"/>
      <c r="AV207" s="964"/>
      <c r="BN207" s="49">
        <v>1</v>
      </c>
    </row>
    <row r="208" spans="1:66" ht="35.1" customHeight="1">
      <c r="A208" s="957" t="str">
        <f>IF(B208="","",COUNTIF(B18:B208,"&lt;&gt;"))</f>
        <v/>
      </c>
      <c r="B208" s="958"/>
      <c r="C208" s="974" t="str">
        <f t="shared" si="40"/>
        <v/>
      </c>
      <c r="D208" s="975" t="str">
        <f t="shared" si="28"/>
        <v/>
      </c>
      <c r="E208" s="961" t="str">
        <f t="shared" si="29"/>
        <v/>
      </c>
      <c r="F208" s="962" t="str">
        <f t="shared" si="30"/>
        <v/>
      </c>
      <c r="G208" s="963" t="str">
        <f>IF(H208="","",COUNTIF(H18:H208,"&lt;&gt;"))</f>
        <v/>
      </c>
      <c r="H208" s="958" t="str" cm="1">
        <f t="array" ref="H208">IF(L208="","",IF(LEN(L208)&lt;=MAX(10,G13),L208,IFERROR(LEFT(L208,LOOKUP(2,1/(MID(L208,ROW(1:500),1)=" ")/(ROW(1:500)&lt;=MAX(10,G13)),ROW(1:500))-1),LEFT(L208,MAX(10,G13)))))</f>
        <v/>
      </c>
      <c r="I208" s="963" t="str">
        <f t="shared" si="31"/>
        <v/>
      </c>
      <c r="J208" s="963" t="str">
        <f t="shared" si="32"/>
        <v/>
      </c>
      <c r="K208" s="964" t="str">
        <f>IF(M207&lt;&gt;"",K207,IF(K207&lt;MAX(A18:A317),K207+1,""))</f>
        <v/>
      </c>
      <c r="L208" s="965" t="str">
        <f>IF(K208="","",IF(M207&lt;&gt;"",M207,INDEX(E18:E317,MATCH(K208,A18:A317,0))))</f>
        <v/>
      </c>
      <c r="M208" s="965" t="str">
        <f t="shared" si="33"/>
        <v/>
      </c>
      <c r="N208" s="966" t="str">
        <f t="shared" si="34"/>
        <v/>
      </c>
      <c r="O208" s="967" t="str">
        <f t="shared" si="35"/>
        <v/>
      </c>
      <c r="P208" s="967" t="str">
        <f t="shared" si="36"/>
        <v/>
      </c>
      <c r="Q208" s="966" t="str">
        <f t="shared" si="37"/>
        <v/>
      </c>
      <c r="R208" s="967" t="str">
        <f>IF(N208="","",IF(COUNTIF(AP18:AP300,TRIM(Q208))&gt;0,"EXCLUSION EXACTE",""))</f>
        <v/>
      </c>
      <c r="S208" s="967" t="str" cm="1">
        <f t="array" ref="S208">IF(N208="","",IF(SUMPRODUCT(--(AP18:AP300&lt;&gt;""),--ISNUMBER(SEARCH(" "&amp;AP18:AP300&amp;" ",Q208)))&gt;0,"BLOQUE MOLLUSQUES",""))</f>
        <v/>
      </c>
      <c r="T208" s="967" t="str" cm="1">
        <f t="array" ref="T208">IF(N208="","",IF(SUMPRODUCT(--(AT18:AT300&lt;&gt;""),--ISNUMBER(SEARCH(" "&amp;AT18:AT300&amp;" ",Q208)))&gt;0,"FORCE MOLLUSQUES",""))</f>
        <v/>
      </c>
      <c r="U208" s="966" t="str">
        <f t="shared" si="38"/>
        <v/>
      </c>
      <c r="V208" s="966" t="str">
        <f t="shared" si="41"/>
        <v/>
      </c>
      <c r="W208" s="967" t="str">
        <f t="shared" si="39"/>
        <v/>
      </c>
      <c r="X208" s="967" t="str" cm="1">
        <f t="array" ref="X208">IF(N208="","",IF(R208&lt;&gt;"","",IF(SUMPRODUCT(--(AN18:AN1500=X17),--(AM18:AM1500&lt;&gt;""),--ISNUMBER(SEARCH(" "&amp;AM18:AM1500&amp;" ",Q208)))&gt;0,X17,"")))</f>
        <v/>
      </c>
      <c r="Y208" s="967" t="str" cm="1">
        <f t="array" ref="Y208">IF(N208="","",IF(R208&lt;&gt;"","",IF(SUMPRODUCT(--(AN18:AN1500=Y17),--(AM18:AM1500&lt;&gt;""),--ISNUMBER(SEARCH(" "&amp;AM18:AM1500&amp;" ",Q208)))&gt;0,Y17,"")))</f>
        <v/>
      </c>
      <c r="Z208" s="967" t="str" cm="1">
        <f t="array" ref="Z208">IF(N208="","",IF(R208&lt;&gt;"","",IF(SUMPRODUCT(--(AN18:AN1500=Z17),--(AM18:AM1500&lt;&gt;""),--ISNUMBER(SEARCH(" "&amp;AM18:AM1500&amp;" ",Q208)))&gt;0,Z17,"")))</f>
        <v/>
      </c>
      <c r="AA208" s="967" t="str" cm="1">
        <f t="array" ref="AA208">IF(N208="","",IF(R208&lt;&gt;"","",IF(SUMPRODUCT(--(AN18:AN1500=AA17),--(AM18:AM1500&lt;&gt;""),--ISNUMBER(SEARCH(" "&amp;AM18:AM1500&amp;" ",Q208)))&gt;0,AA17,"")))</f>
        <v/>
      </c>
      <c r="AB208" s="967" t="str" cm="1">
        <f t="array" ref="AB208">IF(N208="","",IF(R208&lt;&gt;"","",IF(SUMPRODUCT(--(AN18:AN1500=AB17),--(AM18:AM1500&lt;&gt;""),--ISNUMBER(SEARCH(" "&amp;AM18:AM1500&amp;" ",Q208)))&gt;0,AB17,"")))</f>
        <v/>
      </c>
      <c r="AC208" s="967" t="str" cm="1">
        <f t="array" ref="AC208">IF(N208="","",IF(R208&lt;&gt;"","",IF(SUMPRODUCT(--(AN18:AN1500=AC17),--(AM18:AM1500&lt;&gt;""),--ISNUMBER(SEARCH(" "&amp;AM18:AM1500&amp;" ",Q208)))&gt;0,AC17,"")))</f>
        <v/>
      </c>
      <c r="AD208" s="967" t="str" cm="1">
        <f t="array" ref="AD208">IF(N208="","",IF(R208&lt;&gt;"","",IF(SUMPRODUCT(--(AN18:AN1500=AD17),--(AM18:AM1500&lt;&gt;""),--ISNUMBER(SEARCH(" "&amp;AM18:AM1500&amp;" ",Q208)))&gt;0,AD17,"")))</f>
        <v/>
      </c>
      <c r="AE208" s="967" t="str" cm="1">
        <f t="array" ref="AE208">IF(N208="","",IF(R208&lt;&gt;"","",IF(SUMPRODUCT(--(AN18:AN1500=AE17),--(AM18:AM1500&lt;&gt;""),--ISNUMBER(SEARCH(" "&amp;AM18:AM1500&amp;" ",Q208)))&gt;0,AE17,"")))</f>
        <v/>
      </c>
      <c r="AF208" s="967" t="str" cm="1">
        <f t="array" ref="AF208">IF(N208="","",IF(R208&lt;&gt;"","",IF(SUMPRODUCT(--(AN18:AN1500=AF17),--(AM18:AM1500&lt;&gt;""),--ISNUMBER(SEARCH(" "&amp;AM18:AM1500&amp;" ",Q208)))&gt;0,AF17,"")))</f>
        <v/>
      </c>
      <c r="AG208" s="967" t="str" cm="1">
        <f t="array" ref="AG208">IF(N208="","",IF(R208&lt;&gt;"","",IF(SUMPRODUCT(--(AN18:AN1500=AG17),--(AM18:AM1500&lt;&gt;""),--ISNUMBER(SEARCH(" "&amp;AM18:AM1500&amp;" ",Q208)))&gt;0,AG17,"")))</f>
        <v/>
      </c>
      <c r="AH208" s="967" t="str" cm="1">
        <f t="array" ref="AH208">IF(N208="","",IF(R208&lt;&gt;"","",IF(SUMPRODUCT(--(AN18:AN1500=AH17),--(AM18:AM1500&lt;&gt;""),--ISNUMBER(SEARCH(" "&amp;AM18:AM1500&amp;" ",Q208)))&gt;0,AH17,"")))</f>
        <v/>
      </c>
      <c r="AI208" s="967" t="str" cm="1">
        <f t="array" ref="AI208">IF(N208="","",IF(R208&lt;&gt;"","",IF(SUMPRODUCT(--(AN18:AN1500=AI17),--(AM18:AM1500&lt;&gt;""),--ISNUMBER(SEARCH(" "&amp;AM18:AM1500&amp;" ",Q208)))&gt;0,AI17,"")))</f>
        <v/>
      </c>
      <c r="AJ208" s="967" t="str" cm="1">
        <f t="array" ref="AJ208">IF(N208="","",IF(R208&lt;&gt;"","",IF(SUMPRODUCT(--(AN18:AN1500=AJ17),--(AM18:AM1500&lt;&gt;""),--ISNUMBER(SEARCH(" "&amp;AM18:AM1500&amp;" ",Q208)))&gt;0,AJ17,"")))</f>
        <v/>
      </c>
      <c r="AK208" s="967" t="str" cm="1">
        <f t="array" ref="AK208">IF(N208="","",IF(T208&lt;&gt;"",AK17,IF(S208&lt;&gt;"","",IF(R208&lt;&gt;"","",IF(SUMPRODUCT(--(AN18:AN1500=AK17),--(AM18:AM1500&lt;&gt;""),--ISNUMBER(SEARCH(" "&amp;AM18:AM1500&amp;" ",Q208)))&gt;0,AK17,"")))))</f>
        <v/>
      </c>
      <c r="AM208" s="968" t="s">
        <v>2234</v>
      </c>
      <c r="AN208" s="968" t="s">
        <v>1962</v>
      </c>
      <c r="AP208" s="964"/>
      <c r="AQ208" s="964"/>
      <c r="AR208" s="964"/>
      <c r="AT208" s="964"/>
      <c r="AU208" s="964"/>
      <c r="AV208" s="964"/>
      <c r="BN208" s="49">
        <v>1</v>
      </c>
    </row>
    <row r="209" spans="1:66" ht="35.1" customHeight="1">
      <c r="A209" s="973" t="str">
        <f>IF(B209="","",COUNTIF(B18:B209,"&lt;&gt;"))</f>
        <v/>
      </c>
      <c r="B209" s="965"/>
      <c r="C209" s="974" t="str">
        <f t="shared" si="40"/>
        <v/>
      </c>
      <c r="D209" s="975" t="str">
        <f t="shared" ref="D209:D272" si="42">U209</f>
        <v/>
      </c>
      <c r="E209" s="976" t="str">
        <f t="shared" si="29"/>
        <v/>
      </c>
      <c r="F209" s="977" t="str">
        <f t="shared" si="30"/>
        <v/>
      </c>
      <c r="G209" s="964" t="str">
        <f>IF(H209="","",COUNTIF(H18:H209,"&lt;&gt;"))</f>
        <v/>
      </c>
      <c r="H209" s="965" t="str" cm="1">
        <f t="array" ref="H209">IF(L209="","",IF(LEN(L209)&lt;=MAX(10,G13),L209,IFERROR(LEFT(L209,LOOKUP(2,1/(MID(L209,ROW(1:500),1)=" ")/(ROW(1:500)&lt;=MAX(10,G13)),ROW(1:500))-1),LEFT(L209,MAX(10,G13)))))</f>
        <v/>
      </c>
      <c r="I209" s="964" t="str">
        <f t="shared" si="31"/>
        <v/>
      </c>
      <c r="J209" s="964" t="str">
        <f t="shared" si="32"/>
        <v/>
      </c>
      <c r="K209" s="964" t="str">
        <f>IF(M208&lt;&gt;"",K208,IF(K208&lt;MAX(A18:A317),K208+1,""))</f>
        <v/>
      </c>
      <c r="L209" s="965" t="str">
        <f>IF(K209="","",IF(M208&lt;&gt;"",M208,INDEX(E18:E317,MATCH(K209,A18:A317,0))))</f>
        <v/>
      </c>
      <c r="M209" s="965" t="str">
        <f t="shared" si="33"/>
        <v/>
      </c>
      <c r="N209" s="965" t="str">
        <f t="shared" si="34"/>
        <v/>
      </c>
      <c r="O209" s="964" t="str">
        <f t="shared" si="35"/>
        <v/>
      </c>
      <c r="P209" s="964" t="str">
        <f t="shared" si="36"/>
        <v/>
      </c>
      <c r="Q209" s="965" t="str">
        <f t="shared" si="37"/>
        <v/>
      </c>
      <c r="R209" s="964" t="str">
        <f>IF(N209="","",IF(COUNTIF(AP18:AP300,TRIM(Q209))&gt;0,"EXCLUSION EXACTE",""))</f>
        <v/>
      </c>
      <c r="S209" s="964" t="str" cm="1">
        <f t="array" ref="S209">IF(N209="","",IF(SUMPRODUCT(--(AP18:AP300&lt;&gt;""),--ISNUMBER(SEARCH(" "&amp;AP18:AP300&amp;" ",Q209)))&gt;0,"BLOQUE MOLLUSQUES",""))</f>
        <v/>
      </c>
      <c r="T209" s="964" t="str" cm="1">
        <f t="array" ref="T209">IF(N209="","",IF(SUMPRODUCT(--(AT18:AT300&lt;&gt;""),--ISNUMBER(SEARCH(" "&amp;AT18:AT300&amp;" ",Q209)))&gt;0,"FORCE MOLLUSQUES",""))</f>
        <v/>
      </c>
      <c r="U209" s="965" t="str">
        <f t="shared" si="38"/>
        <v/>
      </c>
      <c r="V209" s="965" t="str">
        <f t="shared" si="41"/>
        <v/>
      </c>
      <c r="W209" s="964" t="str">
        <f t="shared" si="39"/>
        <v/>
      </c>
      <c r="X209" s="964" t="str" cm="1">
        <f t="array" ref="X209">IF(N209="","",IF(R209&lt;&gt;"","",IF(SUMPRODUCT(--(AN18:AN1500=X17),--(AM18:AM1500&lt;&gt;""),--ISNUMBER(SEARCH(" "&amp;AM18:AM1500&amp;" ",Q209)))&gt;0,X17,"")))</f>
        <v/>
      </c>
      <c r="Y209" s="964" t="str" cm="1">
        <f t="array" ref="Y209">IF(N209="","",IF(R209&lt;&gt;"","",IF(SUMPRODUCT(--(AN18:AN1500=Y17),--(AM18:AM1500&lt;&gt;""),--ISNUMBER(SEARCH(" "&amp;AM18:AM1500&amp;" ",Q209)))&gt;0,Y17,"")))</f>
        <v/>
      </c>
      <c r="Z209" s="964" t="str" cm="1">
        <f t="array" ref="Z209">IF(N209="","",IF(R209&lt;&gt;"","",IF(SUMPRODUCT(--(AN18:AN1500=Z17),--(AM18:AM1500&lt;&gt;""),--ISNUMBER(SEARCH(" "&amp;AM18:AM1500&amp;" ",Q209)))&gt;0,Z17,"")))</f>
        <v/>
      </c>
      <c r="AA209" s="964" t="str" cm="1">
        <f t="array" ref="AA209">IF(N209="","",IF(R209&lt;&gt;"","",IF(SUMPRODUCT(--(AN18:AN1500=AA17),--(AM18:AM1500&lt;&gt;""),--ISNUMBER(SEARCH(" "&amp;AM18:AM1500&amp;" ",Q209)))&gt;0,AA17,"")))</f>
        <v/>
      </c>
      <c r="AB209" s="964" t="str" cm="1">
        <f t="array" ref="AB209">IF(N209="","",IF(R209&lt;&gt;"","",IF(SUMPRODUCT(--(AN18:AN1500=AB17),--(AM18:AM1500&lt;&gt;""),--ISNUMBER(SEARCH(" "&amp;AM18:AM1500&amp;" ",Q209)))&gt;0,AB17,"")))</f>
        <v/>
      </c>
      <c r="AC209" s="964" t="str" cm="1">
        <f t="array" ref="AC209">IF(N209="","",IF(R209&lt;&gt;"","",IF(SUMPRODUCT(--(AN18:AN1500=AC17),--(AM18:AM1500&lt;&gt;""),--ISNUMBER(SEARCH(" "&amp;AM18:AM1500&amp;" ",Q209)))&gt;0,AC17,"")))</f>
        <v/>
      </c>
      <c r="AD209" s="964" t="str" cm="1">
        <f t="array" ref="AD209">IF(N209="","",IF(R209&lt;&gt;"","",IF(SUMPRODUCT(--(AN18:AN1500=AD17),--(AM18:AM1500&lt;&gt;""),--ISNUMBER(SEARCH(" "&amp;AM18:AM1500&amp;" ",Q209)))&gt;0,AD17,"")))</f>
        <v/>
      </c>
      <c r="AE209" s="964" t="str" cm="1">
        <f t="array" ref="AE209">IF(N209="","",IF(R209&lt;&gt;"","",IF(SUMPRODUCT(--(AN18:AN1500=AE17),--(AM18:AM1500&lt;&gt;""),--ISNUMBER(SEARCH(" "&amp;AM18:AM1500&amp;" ",Q209)))&gt;0,AE17,"")))</f>
        <v/>
      </c>
      <c r="AF209" s="964" t="str" cm="1">
        <f t="array" ref="AF209">IF(N209="","",IF(R209&lt;&gt;"","",IF(SUMPRODUCT(--(AN18:AN1500=AF17),--(AM18:AM1500&lt;&gt;""),--ISNUMBER(SEARCH(" "&amp;AM18:AM1500&amp;" ",Q209)))&gt;0,AF17,"")))</f>
        <v/>
      </c>
      <c r="AG209" s="964" t="str" cm="1">
        <f t="array" ref="AG209">IF(N209="","",IF(R209&lt;&gt;"","",IF(SUMPRODUCT(--(AN18:AN1500=AG17),--(AM18:AM1500&lt;&gt;""),--ISNUMBER(SEARCH(" "&amp;AM18:AM1500&amp;" ",Q209)))&gt;0,AG17,"")))</f>
        <v/>
      </c>
      <c r="AH209" s="964" t="str" cm="1">
        <f t="array" ref="AH209">IF(N209="","",IF(R209&lt;&gt;"","",IF(SUMPRODUCT(--(AN18:AN1500=AH17),--(AM18:AM1500&lt;&gt;""),--ISNUMBER(SEARCH(" "&amp;AM18:AM1500&amp;" ",Q209)))&gt;0,AH17,"")))</f>
        <v/>
      </c>
      <c r="AI209" s="964" t="str" cm="1">
        <f t="array" ref="AI209">IF(N209="","",IF(R209&lt;&gt;"","",IF(SUMPRODUCT(--(AN18:AN1500=AI17),--(AM18:AM1500&lt;&gt;""),--ISNUMBER(SEARCH(" "&amp;AM18:AM1500&amp;" ",Q209)))&gt;0,AI17,"")))</f>
        <v/>
      </c>
      <c r="AJ209" s="964" t="str" cm="1">
        <f t="array" ref="AJ209">IF(N209="","",IF(R209&lt;&gt;"","",IF(SUMPRODUCT(--(AN18:AN1500=AJ17),--(AM18:AM1500&lt;&gt;""),--ISNUMBER(SEARCH(" "&amp;AM18:AM1500&amp;" ",Q209)))&gt;0,AJ17,"")))</f>
        <v/>
      </c>
      <c r="AK209" s="964" t="str" cm="1">
        <f t="array" ref="AK209">IF(N209="","",IF(T209&lt;&gt;"",AK17,IF(S209&lt;&gt;"","",IF(R209&lt;&gt;"","",IF(SUMPRODUCT(--(AN18:AN1500=AK17),--(AM18:AM1500&lt;&gt;""),--ISNUMBER(SEARCH(" "&amp;AM18:AM1500&amp;" ",Q209)))&gt;0,AK17,"")))))</f>
        <v/>
      </c>
      <c r="AM209" s="964" t="s">
        <v>2235</v>
      </c>
      <c r="AN209" s="964" t="s">
        <v>1962</v>
      </c>
      <c r="AP209" s="964"/>
      <c r="AQ209" s="964"/>
      <c r="AR209" s="964"/>
      <c r="AT209" s="964"/>
      <c r="AU209" s="964"/>
      <c r="AV209" s="964"/>
      <c r="BN209" s="49">
        <v>1</v>
      </c>
    </row>
    <row r="210" spans="1:66" ht="35.1" customHeight="1">
      <c r="A210" s="957" t="str">
        <f>IF(B210="","",COUNTIF(B18:B210,"&lt;&gt;"))</f>
        <v/>
      </c>
      <c r="B210" s="958"/>
      <c r="C210" s="974" t="str">
        <f t="shared" si="40"/>
        <v/>
      </c>
      <c r="D210" s="975" t="str">
        <f t="shared" si="42"/>
        <v/>
      </c>
      <c r="E210" s="961" t="str">
        <f t="shared" ref="E210:E273" si="43">IF(B210="","",TRIM(SUBSTITUTE(SUBSTITUTE(SUBSTITUTE(CLEAN(B210),CHAR(160)," "),CHAR(10)," "),CHAR(13)," ")))</f>
        <v/>
      </c>
      <c r="F210" s="962" t="str">
        <f t="shared" ref="F210:F273" si="44">IF(E210="","",LEN(E210))</f>
        <v/>
      </c>
      <c r="G210" s="963" t="str">
        <f>IF(H210="","",COUNTIF(H18:H210,"&lt;&gt;"))</f>
        <v/>
      </c>
      <c r="H210" s="958" t="str" cm="1">
        <f t="array" ref="H210">IF(L210="","",IF(LEN(L210)&lt;=MAX(10,G13),L210,IFERROR(LEFT(L210,LOOKUP(2,1/(MID(L210,ROW(1:500),1)=" ")/(ROW(1:500)&lt;=MAX(10,G13)),ROW(1:500))-1),LEFT(L210,MAX(10,G13)))))</f>
        <v/>
      </c>
      <c r="I210" s="963" t="str">
        <f t="shared" ref="I210:I273" si="45">IF(H210="","",LEN(H210))</f>
        <v/>
      </c>
      <c r="J210" s="963" t="str">
        <f t="shared" ref="J210:J273" si="46">IF(H210="","",K210)</f>
        <v/>
      </c>
      <c r="K210" s="964" t="str">
        <f>IF(M209&lt;&gt;"",K209,IF(K209&lt;MAX(A18:A317),K209+1,""))</f>
        <v/>
      </c>
      <c r="L210" s="965" t="str">
        <f>IF(K210="","",IF(M209&lt;&gt;"",M209,INDEX(E18:E317,MATCH(K210,A18:A317,0))))</f>
        <v/>
      </c>
      <c r="M210" s="965" t="str">
        <f t="shared" ref="M210:M273" si="47">IF(L210="","",IF(LEN(L210)&lt;=LEN(H210),"",TRIM(MID(L210,LEN(H210)+1,9999))))</f>
        <v/>
      </c>
      <c r="N210" s="966" t="str">
        <f t="shared" ref="N210:N273" si="48">IF(H210="","",H210)</f>
        <v/>
      </c>
      <c r="O210" s="967" t="str">
        <f t="shared" ref="O210:O273" si="49">IF(N210="","",LOWER(CLEAN(SUBSTITUTE(SUBSTITUTE(SUBSTITUTE(N210,CHAR(160)," "),CHAR(10)," "),CHAR(13)," "))))</f>
        <v/>
      </c>
      <c r="P210" s="967" t="str">
        <f t="shared" ref="P210:P273" si="50">IF(N210="","",SUBSTITUTE(SUBSTITUTE(SUBSTITUTE(SUBSTITUTE(SUBSTITUTE(SUBSTITUTE(SUBSTITUTE(SUBSTITUTE(SUBSTITUTE(SUBSTITUTE(SUBSTITUTE(SUBSTITUTE(SUBSTITUTE(SUBSTITUTE(SUBSTITUTE(SUBSTITUTE(SUBSTITUTE(SUBSTITUTE(SUBSTITUTE(SUBSTITUTE(SUBSTITUTE(SUBSTITUTE(SUBSTITUTE(O210,"à","a"),"â","a"),"ä","a"),"á","a"),"ç","c"),"œ","oe"),"æ","ae"),"é","e"),"è","e"),"ê","e"),"ë","e"),"í","i"),"î","i"),"ï","i"),"ì","i"),"ô","o"),"ö","o"),"ó","o"),"ò","o"),"ù","u"),"û","u"),"ü","u"),"ñ","n"))</f>
        <v/>
      </c>
      <c r="Q210" s="966" t="str">
        <f t="shared" ref="Q210:Q273" si="51">IF(N210="","","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210,"’"," "),"."," "),","," "),";"," "),":"," "),"/"," "),"("," "),")"," "),"-"," "),"_"," "),"!"," "),"?"," "),"*"," "),"["," "),"]"," "),"{"," "),"}"," "),"&lt;"," "),"&gt;"," "),"="," "),"+"," "),"•"," "),"►"," "),"▼"," "),"▲"," "),"◄"," "),"«"," "),"»"," "),"“"," "),"”"," "),CHAR(39)," "),CHAR(34)," "),"  "," "),"  "," "),"  "," "),"  "," "))&amp;" ")</f>
        <v/>
      </c>
      <c r="R210" s="967" t="str">
        <f>IF(N210="","",IF(COUNTIF(AP18:AP300,TRIM(Q210))&gt;0,"EXCLUSION EXACTE",""))</f>
        <v/>
      </c>
      <c r="S210" s="967" t="str" cm="1">
        <f t="array" ref="S210">IF(N210="","",IF(SUMPRODUCT(--(AP18:AP300&lt;&gt;""),--ISNUMBER(SEARCH(" "&amp;AP18:AP300&amp;" ",Q210)))&gt;0,"BLOQUE MOLLUSQUES",""))</f>
        <v/>
      </c>
      <c r="T210" s="967" t="str" cm="1">
        <f t="array" ref="T210">IF(N210="","",IF(SUMPRODUCT(--(AT18:AT300&lt;&gt;""),--ISNUMBER(SEARCH(" "&amp;AT18:AT300&amp;" ",Q210)))&gt;0,"FORCE MOLLUSQUES",""))</f>
        <v/>
      </c>
      <c r="U210" s="966" t="str">
        <f t="shared" ref="U210:U273" si="52">IF(N210="","",IF(COUNTIF(X210:AK210,"⚠*")=0,"",TRIM(X210&amp;" "&amp;Y210&amp;" "&amp;Z210&amp;" "&amp;AA210&amp;" "&amp;AB210&amp;" "&amp;AC210&amp;" "&amp;AD210&amp;" "&amp;AE210&amp;" "&amp;AF210&amp;" "&amp;AG210&amp;" "&amp;AH210&amp;" "&amp;AI210&amp;" "&amp;AJ210&amp;" "&amp;AK210)))</f>
        <v/>
      </c>
      <c r="V210" s="966" t="str">
        <f t="shared" si="41"/>
        <v/>
      </c>
      <c r="W210" s="967" t="str">
        <f t="shared" ref="W210:W273" si="53">IF(N210="","",COUNTIF(X210:AK210,"⚠*"))</f>
        <v/>
      </c>
      <c r="X210" s="967" t="str" cm="1">
        <f t="array" ref="X210">IF(N210="","",IF(R210&lt;&gt;"","",IF(SUMPRODUCT(--(AN18:AN1500=X17),--(AM18:AM1500&lt;&gt;""),--ISNUMBER(SEARCH(" "&amp;AM18:AM1500&amp;" ",Q210)))&gt;0,X17,"")))</f>
        <v/>
      </c>
      <c r="Y210" s="967" t="str" cm="1">
        <f t="array" ref="Y210">IF(N210="","",IF(R210&lt;&gt;"","",IF(SUMPRODUCT(--(AN18:AN1500=Y17),--(AM18:AM1500&lt;&gt;""),--ISNUMBER(SEARCH(" "&amp;AM18:AM1500&amp;" ",Q210)))&gt;0,Y17,"")))</f>
        <v/>
      </c>
      <c r="Z210" s="967" t="str" cm="1">
        <f t="array" ref="Z210">IF(N210="","",IF(R210&lt;&gt;"","",IF(SUMPRODUCT(--(AN18:AN1500=Z17),--(AM18:AM1500&lt;&gt;""),--ISNUMBER(SEARCH(" "&amp;AM18:AM1500&amp;" ",Q210)))&gt;0,Z17,"")))</f>
        <v/>
      </c>
      <c r="AA210" s="967" t="str" cm="1">
        <f t="array" ref="AA210">IF(N210="","",IF(R210&lt;&gt;"","",IF(SUMPRODUCT(--(AN18:AN1500=AA17),--(AM18:AM1500&lt;&gt;""),--ISNUMBER(SEARCH(" "&amp;AM18:AM1500&amp;" ",Q210)))&gt;0,AA17,"")))</f>
        <v/>
      </c>
      <c r="AB210" s="967" t="str" cm="1">
        <f t="array" ref="AB210">IF(N210="","",IF(R210&lt;&gt;"","",IF(SUMPRODUCT(--(AN18:AN1500=AB17),--(AM18:AM1500&lt;&gt;""),--ISNUMBER(SEARCH(" "&amp;AM18:AM1500&amp;" ",Q210)))&gt;0,AB17,"")))</f>
        <v/>
      </c>
      <c r="AC210" s="967" t="str" cm="1">
        <f t="array" ref="AC210">IF(N210="","",IF(R210&lt;&gt;"","",IF(SUMPRODUCT(--(AN18:AN1500=AC17),--(AM18:AM1500&lt;&gt;""),--ISNUMBER(SEARCH(" "&amp;AM18:AM1500&amp;" ",Q210)))&gt;0,AC17,"")))</f>
        <v/>
      </c>
      <c r="AD210" s="967" t="str" cm="1">
        <f t="array" ref="AD210">IF(N210="","",IF(R210&lt;&gt;"","",IF(SUMPRODUCT(--(AN18:AN1500=AD17),--(AM18:AM1500&lt;&gt;""),--ISNUMBER(SEARCH(" "&amp;AM18:AM1500&amp;" ",Q210)))&gt;0,AD17,"")))</f>
        <v/>
      </c>
      <c r="AE210" s="967" t="str" cm="1">
        <f t="array" ref="AE210">IF(N210="","",IF(R210&lt;&gt;"","",IF(SUMPRODUCT(--(AN18:AN1500=AE17),--(AM18:AM1500&lt;&gt;""),--ISNUMBER(SEARCH(" "&amp;AM18:AM1500&amp;" ",Q210)))&gt;0,AE17,"")))</f>
        <v/>
      </c>
      <c r="AF210" s="967" t="str" cm="1">
        <f t="array" ref="AF210">IF(N210="","",IF(R210&lt;&gt;"","",IF(SUMPRODUCT(--(AN18:AN1500=AF17),--(AM18:AM1500&lt;&gt;""),--ISNUMBER(SEARCH(" "&amp;AM18:AM1500&amp;" ",Q210)))&gt;0,AF17,"")))</f>
        <v/>
      </c>
      <c r="AG210" s="967" t="str" cm="1">
        <f t="array" ref="AG210">IF(N210="","",IF(R210&lt;&gt;"","",IF(SUMPRODUCT(--(AN18:AN1500=AG17),--(AM18:AM1500&lt;&gt;""),--ISNUMBER(SEARCH(" "&amp;AM18:AM1500&amp;" ",Q210)))&gt;0,AG17,"")))</f>
        <v/>
      </c>
      <c r="AH210" s="967" t="str" cm="1">
        <f t="array" ref="AH210">IF(N210="","",IF(R210&lt;&gt;"","",IF(SUMPRODUCT(--(AN18:AN1500=AH17),--(AM18:AM1500&lt;&gt;""),--ISNUMBER(SEARCH(" "&amp;AM18:AM1500&amp;" ",Q210)))&gt;0,AH17,"")))</f>
        <v/>
      </c>
      <c r="AI210" s="967" t="str" cm="1">
        <f t="array" ref="AI210">IF(N210="","",IF(R210&lt;&gt;"","",IF(SUMPRODUCT(--(AN18:AN1500=AI17),--(AM18:AM1500&lt;&gt;""),--ISNUMBER(SEARCH(" "&amp;AM18:AM1500&amp;" ",Q210)))&gt;0,AI17,"")))</f>
        <v/>
      </c>
      <c r="AJ210" s="967" t="str" cm="1">
        <f t="array" ref="AJ210">IF(N210="","",IF(R210&lt;&gt;"","",IF(SUMPRODUCT(--(AN18:AN1500=AJ17),--(AM18:AM1500&lt;&gt;""),--ISNUMBER(SEARCH(" "&amp;AM18:AM1500&amp;" ",Q210)))&gt;0,AJ17,"")))</f>
        <v/>
      </c>
      <c r="AK210" s="967" t="str" cm="1">
        <f t="array" ref="AK210">IF(N210="","",IF(T210&lt;&gt;"",AK17,IF(S210&lt;&gt;"","",IF(R210&lt;&gt;"","",IF(SUMPRODUCT(--(AN18:AN1500=AK17),--(AM18:AM1500&lt;&gt;""),--ISNUMBER(SEARCH(" "&amp;AM18:AM1500&amp;" ",Q210)))&gt;0,AK17,"")))))</f>
        <v/>
      </c>
      <c r="AM210" s="968" t="s">
        <v>2236</v>
      </c>
      <c r="AN210" s="968" t="s">
        <v>1962</v>
      </c>
      <c r="AP210" s="964"/>
      <c r="AQ210" s="964"/>
      <c r="AR210" s="964"/>
      <c r="AT210" s="964"/>
      <c r="AU210" s="964"/>
      <c r="AV210" s="964"/>
      <c r="BN210" s="49">
        <v>1</v>
      </c>
    </row>
    <row r="211" spans="1:66" ht="35.1" customHeight="1">
      <c r="A211" s="973" t="str">
        <f>IF(B211="","",COUNTIF(B18:B211,"&lt;&gt;"))</f>
        <v/>
      </c>
      <c r="B211" s="965"/>
      <c r="C211" s="974" t="str">
        <f t="shared" ref="C211:C274" si="54">V211</f>
        <v/>
      </c>
      <c r="D211" s="975" t="str">
        <f t="shared" si="42"/>
        <v/>
      </c>
      <c r="E211" s="976" t="str">
        <f t="shared" si="43"/>
        <v/>
      </c>
      <c r="F211" s="977" t="str">
        <f t="shared" si="44"/>
        <v/>
      </c>
      <c r="G211" s="964" t="str">
        <f>IF(H211="","",COUNTIF(H18:H211,"&lt;&gt;"))</f>
        <v/>
      </c>
      <c r="H211" s="965" t="str" cm="1">
        <f t="array" ref="H211">IF(L211="","",IF(LEN(L211)&lt;=MAX(10,G13),L211,IFERROR(LEFT(L211,LOOKUP(2,1/(MID(L211,ROW(1:500),1)=" ")/(ROW(1:500)&lt;=MAX(10,G13)),ROW(1:500))-1),LEFT(L211,MAX(10,G13)))))</f>
        <v/>
      </c>
      <c r="I211" s="964" t="str">
        <f t="shared" si="45"/>
        <v/>
      </c>
      <c r="J211" s="964" t="str">
        <f t="shared" si="46"/>
        <v/>
      </c>
      <c r="K211" s="964" t="str">
        <f>IF(M210&lt;&gt;"",K210,IF(K210&lt;MAX(A18:A317),K210+1,""))</f>
        <v/>
      </c>
      <c r="L211" s="965" t="str">
        <f>IF(K211="","",IF(M210&lt;&gt;"",M210,INDEX(E18:E317,MATCH(K211,A18:A317,0))))</f>
        <v/>
      </c>
      <c r="M211" s="965" t="str">
        <f t="shared" si="47"/>
        <v/>
      </c>
      <c r="N211" s="965" t="str">
        <f t="shared" si="48"/>
        <v/>
      </c>
      <c r="O211" s="964" t="str">
        <f t="shared" si="49"/>
        <v/>
      </c>
      <c r="P211" s="964" t="str">
        <f t="shared" si="50"/>
        <v/>
      </c>
      <c r="Q211" s="965" t="str">
        <f t="shared" si="51"/>
        <v/>
      </c>
      <c r="R211" s="964" t="str">
        <f>IF(N211="","",IF(COUNTIF(AP18:AP300,TRIM(Q211))&gt;0,"EXCLUSION EXACTE",""))</f>
        <v/>
      </c>
      <c r="S211" s="964" t="str" cm="1">
        <f t="array" ref="S211">IF(N211="","",IF(SUMPRODUCT(--(AP18:AP300&lt;&gt;""),--ISNUMBER(SEARCH(" "&amp;AP18:AP300&amp;" ",Q211)))&gt;0,"BLOQUE MOLLUSQUES",""))</f>
        <v/>
      </c>
      <c r="T211" s="964" t="str" cm="1">
        <f t="array" ref="T211">IF(N211="","",IF(SUMPRODUCT(--(AT18:AT300&lt;&gt;""),--ISNUMBER(SEARCH(" "&amp;AT18:AT300&amp;" ",Q211)))&gt;0,"FORCE MOLLUSQUES",""))</f>
        <v/>
      </c>
      <c r="U211" s="965" t="str">
        <f t="shared" si="52"/>
        <v/>
      </c>
      <c r="V211" s="965" t="str">
        <f t="shared" ref="V211:V274" si="55">IF(N211="","",N211&amp;IF(U211&lt;&gt;""," *",""))</f>
        <v/>
      </c>
      <c r="W211" s="964" t="str">
        <f t="shared" si="53"/>
        <v/>
      </c>
      <c r="X211" s="964" t="str" cm="1">
        <f t="array" ref="X211">IF(N211="","",IF(R211&lt;&gt;"","",IF(SUMPRODUCT(--(AN18:AN1500=X17),--(AM18:AM1500&lt;&gt;""),--ISNUMBER(SEARCH(" "&amp;AM18:AM1500&amp;" ",Q211)))&gt;0,X17,"")))</f>
        <v/>
      </c>
      <c r="Y211" s="964" t="str" cm="1">
        <f t="array" ref="Y211">IF(N211="","",IF(R211&lt;&gt;"","",IF(SUMPRODUCT(--(AN18:AN1500=Y17),--(AM18:AM1500&lt;&gt;""),--ISNUMBER(SEARCH(" "&amp;AM18:AM1500&amp;" ",Q211)))&gt;0,Y17,"")))</f>
        <v/>
      </c>
      <c r="Z211" s="964" t="str" cm="1">
        <f t="array" ref="Z211">IF(N211="","",IF(R211&lt;&gt;"","",IF(SUMPRODUCT(--(AN18:AN1500=Z17),--(AM18:AM1500&lt;&gt;""),--ISNUMBER(SEARCH(" "&amp;AM18:AM1500&amp;" ",Q211)))&gt;0,Z17,"")))</f>
        <v/>
      </c>
      <c r="AA211" s="964" t="str" cm="1">
        <f t="array" ref="AA211">IF(N211="","",IF(R211&lt;&gt;"","",IF(SUMPRODUCT(--(AN18:AN1500=AA17),--(AM18:AM1500&lt;&gt;""),--ISNUMBER(SEARCH(" "&amp;AM18:AM1500&amp;" ",Q211)))&gt;0,AA17,"")))</f>
        <v/>
      </c>
      <c r="AB211" s="964" t="str" cm="1">
        <f t="array" ref="AB211">IF(N211="","",IF(R211&lt;&gt;"","",IF(SUMPRODUCT(--(AN18:AN1500=AB17),--(AM18:AM1500&lt;&gt;""),--ISNUMBER(SEARCH(" "&amp;AM18:AM1500&amp;" ",Q211)))&gt;0,AB17,"")))</f>
        <v/>
      </c>
      <c r="AC211" s="964" t="str" cm="1">
        <f t="array" ref="AC211">IF(N211="","",IF(R211&lt;&gt;"","",IF(SUMPRODUCT(--(AN18:AN1500=AC17),--(AM18:AM1500&lt;&gt;""),--ISNUMBER(SEARCH(" "&amp;AM18:AM1500&amp;" ",Q211)))&gt;0,AC17,"")))</f>
        <v/>
      </c>
      <c r="AD211" s="964" t="str" cm="1">
        <f t="array" ref="AD211">IF(N211="","",IF(R211&lt;&gt;"","",IF(SUMPRODUCT(--(AN18:AN1500=AD17),--(AM18:AM1500&lt;&gt;""),--ISNUMBER(SEARCH(" "&amp;AM18:AM1500&amp;" ",Q211)))&gt;0,AD17,"")))</f>
        <v/>
      </c>
      <c r="AE211" s="964" t="str" cm="1">
        <f t="array" ref="AE211">IF(N211="","",IF(R211&lt;&gt;"","",IF(SUMPRODUCT(--(AN18:AN1500=AE17),--(AM18:AM1500&lt;&gt;""),--ISNUMBER(SEARCH(" "&amp;AM18:AM1500&amp;" ",Q211)))&gt;0,AE17,"")))</f>
        <v/>
      </c>
      <c r="AF211" s="964" t="str" cm="1">
        <f t="array" ref="AF211">IF(N211="","",IF(R211&lt;&gt;"","",IF(SUMPRODUCT(--(AN18:AN1500=AF17),--(AM18:AM1500&lt;&gt;""),--ISNUMBER(SEARCH(" "&amp;AM18:AM1500&amp;" ",Q211)))&gt;0,AF17,"")))</f>
        <v/>
      </c>
      <c r="AG211" s="964" t="str" cm="1">
        <f t="array" ref="AG211">IF(N211="","",IF(R211&lt;&gt;"","",IF(SUMPRODUCT(--(AN18:AN1500=AG17),--(AM18:AM1500&lt;&gt;""),--ISNUMBER(SEARCH(" "&amp;AM18:AM1500&amp;" ",Q211)))&gt;0,AG17,"")))</f>
        <v/>
      </c>
      <c r="AH211" s="964" t="str" cm="1">
        <f t="array" ref="AH211">IF(N211="","",IF(R211&lt;&gt;"","",IF(SUMPRODUCT(--(AN18:AN1500=AH17),--(AM18:AM1500&lt;&gt;""),--ISNUMBER(SEARCH(" "&amp;AM18:AM1500&amp;" ",Q211)))&gt;0,AH17,"")))</f>
        <v/>
      </c>
      <c r="AI211" s="964" t="str" cm="1">
        <f t="array" ref="AI211">IF(N211="","",IF(R211&lt;&gt;"","",IF(SUMPRODUCT(--(AN18:AN1500=AI17),--(AM18:AM1500&lt;&gt;""),--ISNUMBER(SEARCH(" "&amp;AM18:AM1500&amp;" ",Q211)))&gt;0,AI17,"")))</f>
        <v/>
      </c>
      <c r="AJ211" s="964" t="str" cm="1">
        <f t="array" ref="AJ211">IF(N211="","",IF(R211&lt;&gt;"","",IF(SUMPRODUCT(--(AN18:AN1500=AJ17),--(AM18:AM1500&lt;&gt;""),--ISNUMBER(SEARCH(" "&amp;AM18:AM1500&amp;" ",Q211)))&gt;0,AJ17,"")))</f>
        <v/>
      </c>
      <c r="AK211" s="964" t="str" cm="1">
        <f t="array" ref="AK211">IF(N211="","",IF(T211&lt;&gt;"",AK17,IF(S211&lt;&gt;"","",IF(R211&lt;&gt;"","",IF(SUMPRODUCT(--(AN18:AN1500=AK17),--(AM18:AM1500&lt;&gt;""),--ISNUMBER(SEARCH(" "&amp;AM18:AM1500&amp;" ",Q211)))&gt;0,AK17,"")))))</f>
        <v/>
      </c>
      <c r="AM211" s="964" t="s">
        <v>556</v>
      </c>
      <c r="AN211" s="964" t="s">
        <v>1962</v>
      </c>
      <c r="AP211" s="964"/>
      <c r="AQ211" s="964"/>
      <c r="AR211" s="964"/>
      <c r="AT211" s="964"/>
      <c r="AU211" s="964"/>
      <c r="AV211" s="964"/>
      <c r="BN211" s="49">
        <v>1</v>
      </c>
    </row>
    <row r="212" spans="1:66" ht="35.1" customHeight="1">
      <c r="A212" s="957" t="str">
        <f>IF(B212="","",COUNTIF(B18:B212,"&lt;&gt;"))</f>
        <v/>
      </c>
      <c r="B212" s="958"/>
      <c r="C212" s="974" t="str">
        <f t="shared" si="54"/>
        <v/>
      </c>
      <c r="D212" s="975" t="str">
        <f t="shared" si="42"/>
        <v/>
      </c>
      <c r="E212" s="961" t="str">
        <f t="shared" si="43"/>
        <v/>
      </c>
      <c r="F212" s="962" t="str">
        <f t="shared" si="44"/>
        <v/>
      </c>
      <c r="G212" s="963" t="str">
        <f>IF(H212="","",COUNTIF(H18:H212,"&lt;&gt;"))</f>
        <v/>
      </c>
      <c r="H212" s="958" t="str" cm="1">
        <f t="array" ref="H212">IF(L212="","",IF(LEN(L212)&lt;=MAX(10,G13),L212,IFERROR(LEFT(L212,LOOKUP(2,1/(MID(L212,ROW(1:500),1)=" ")/(ROW(1:500)&lt;=MAX(10,G13)),ROW(1:500))-1),LEFT(L212,MAX(10,G13)))))</f>
        <v/>
      </c>
      <c r="I212" s="963" t="str">
        <f t="shared" si="45"/>
        <v/>
      </c>
      <c r="J212" s="963" t="str">
        <f t="shared" si="46"/>
        <v/>
      </c>
      <c r="K212" s="964" t="str">
        <f>IF(M211&lt;&gt;"",K211,IF(K211&lt;MAX(A18:A317),K211+1,""))</f>
        <v/>
      </c>
      <c r="L212" s="965" t="str">
        <f>IF(K212="","",IF(M211&lt;&gt;"",M211,INDEX(E18:E317,MATCH(K212,A18:A317,0))))</f>
        <v/>
      </c>
      <c r="M212" s="965" t="str">
        <f t="shared" si="47"/>
        <v/>
      </c>
      <c r="N212" s="966" t="str">
        <f t="shared" si="48"/>
        <v/>
      </c>
      <c r="O212" s="967" t="str">
        <f t="shared" si="49"/>
        <v/>
      </c>
      <c r="P212" s="967" t="str">
        <f t="shared" si="50"/>
        <v/>
      </c>
      <c r="Q212" s="966" t="str">
        <f t="shared" si="51"/>
        <v/>
      </c>
      <c r="R212" s="967" t="str">
        <f>IF(N212="","",IF(COUNTIF(AP18:AP300,TRIM(Q212))&gt;0,"EXCLUSION EXACTE",""))</f>
        <v/>
      </c>
      <c r="S212" s="967" t="str" cm="1">
        <f t="array" ref="S212">IF(N212="","",IF(SUMPRODUCT(--(AP18:AP300&lt;&gt;""),--ISNUMBER(SEARCH(" "&amp;AP18:AP300&amp;" ",Q212)))&gt;0,"BLOQUE MOLLUSQUES",""))</f>
        <v/>
      </c>
      <c r="T212" s="967" t="str" cm="1">
        <f t="array" ref="T212">IF(N212="","",IF(SUMPRODUCT(--(AT18:AT300&lt;&gt;""),--ISNUMBER(SEARCH(" "&amp;AT18:AT300&amp;" ",Q212)))&gt;0,"FORCE MOLLUSQUES",""))</f>
        <v/>
      </c>
      <c r="U212" s="966" t="str">
        <f t="shared" si="52"/>
        <v/>
      </c>
      <c r="V212" s="966" t="str">
        <f t="shared" si="55"/>
        <v/>
      </c>
      <c r="W212" s="967" t="str">
        <f t="shared" si="53"/>
        <v/>
      </c>
      <c r="X212" s="967" t="str" cm="1">
        <f t="array" ref="X212">IF(N212="","",IF(R212&lt;&gt;"","",IF(SUMPRODUCT(--(AN18:AN1500=X17),--(AM18:AM1500&lt;&gt;""),--ISNUMBER(SEARCH(" "&amp;AM18:AM1500&amp;" ",Q212)))&gt;0,X17,"")))</f>
        <v/>
      </c>
      <c r="Y212" s="967" t="str" cm="1">
        <f t="array" ref="Y212">IF(N212="","",IF(R212&lt;&gt;"","",IF(SUMPRODUCT(--(AN18:AN1500=Y17),--(AM18:AM1500&lt;&gt;""),--ISNUMBER(SEARCH(" "&amp;AM18:AM1500&amp;" ",Q212)))&gt;0,Y17,"")))</f>
        <v/>
      </c>
      <c r="Z212" s="967" t="str" cm="1">
        <f t="array" ref="Z212">IF(N212="","",IF(R212&lt;&gt;"","",IF(SUMPRODUCT(--(AN18:AN1500=Z17),--(AM18:AM1500&lt;&gt;""),--ISNUMBER(SEARCH(" "&amp;AM18:AM1500&amp;" ",Q212)))&gt;0,Z17,"")))</f>
        <v/>
      </c>
      <c r="AA212" s="967" t="str" cm="1">
        <f t="array" ref="AA212">IF(N212="","",IF(R212&lt;&gt;"","",IF(SUMPRODUCT(--(AN18:AN1500=AA17),--(AM18:AM1500&lt;&gt;""),--ISNUMBER(SEARCH(" "&amp;AM18:AM1500&amp;" ",Q212)))&gt;0,AA17,"")))</f>
        <v/>
      </c>
      <c r="AB212" s="967" t="str" cm="1">
        <f t="array" ref="AB212">IF(N212="","",IF(R212&lt;&gt;"","",IF(SUMPRODUCT(--(AN18:AN1500=AB17),--(AM18:AM1500&lt;&gt;""),--ISNUMBER(SEARCH(" "&amp;AM18:AM1500&amp;" ",Q212)))&gt;0,AB17,"")))</f>
        <v/>
      </c>
      <c r="AC212" s="967" t="str" cm="1">
        <f t="array" ref="AC212">IF(N212="","",IF(R212&lt;&gt;"","",IF(SUMPRODUCT(--(AN18:AN1500=AC17),--(AM18:AM1500&lt;&gt;""),--ISNUMBER(SEARCH(" "&amp;AM18:AM1500&amp;" ",Q212)))&gt;0,AC17,"")))</f>
        <v/>
      </c>
      <c r="AD212" s="967" t="str" cm="1">
        <f t="array" ref="AD212">IF(N212="","",IF(R212&lt;&gt;"","",IF(SUMPRODUCT(--(AN18:AN1500=AD17),--(AM18:AM1500&lt;&gt;""),--ISNUMBER(SEARCH(" "&amp;AM18:AM1500&amp;" ",Q212)))&gt;0,AD17,"")))</f>
        <v/>
      </c>
      <c r="AE212" s="967" t="str" cm="1">
        <f t="array" ref="AE212">IF(N212="","",IF(R212&lt;&gt;"","",IF(SUMPRODUCT(--(AN18:AN1500=AE17),--(AM18:AM1500&lt;&gt;""),--ISNUMBER(SEARCH(" "&amp;AM18:AM1500&amp;" ",Q212)))&gt;0,AE17,"")))</f>
        <v/>
      </c>
      <c r="AF212" s="967" t="str" cm="1">
        <f t="array" ref="AF212">IF(N212="","",IF(R212&lt;&gt;"","",IF(SUMPRODUCT(--(AN18:AN1500=AF17),--(AM18:AM1500&lt;&gt;""),--ISNUMBER(SEARCH(" "&amp;AM18:AM1500&amp;" ",Q212)))&gt;0,AF17,"")))</f>
        <v/>
      </c>
      <c r="AG212" s="967" t="str" cm="1">
        <f t="array" ref="AG212">IF(N212="","",IF(R212&lt;&gt;"","",IF(SUMPRODUCT(--(AN18:AN1500=AG17),--(AM18:AM1500&lt;&gt;""),--ISNUMBER(SEARCH(" "&amp;AM18:AM1500&amp;" ",Q212)))&gt;0,AG17,"")))</f>
        <v/>
      </c>
      <c r="AH212" s="967" t="str" cm="1">
        <f t="array" ref="AH212">IF(N212="","",IF(R212&lt;&gt;"","",IF(SUMPRODUCT(--(AN18:AN1500=AH17),--(AM18:AM1500&lt;&gt;""),--ISNUMBER(SEARCH(" "&amp;AM18:AM1500&amp;" ",Q212)))&gt;0,AH17,"")))</f>
        <v/>
      </c>
      <c r="AI212" s="967" t="str" cm="1">
        <f t="array" ref="AI212">IF(N212="","",IF(R212&lt;&gt;"","",IF(SUMPRODUCT(--(AN18:AN1500=AI17),--(AM18:AM1500&lt;&gt;""),--ISNUMBER(SEARCH(" "&amp;AM18:AM1500&amp;" ",Q212)))&gt;0,AI17,"")))</f>
        <v/>
      </c>
      <c r="AJ212" s="967" t="str" cm="1">
        <f t="array" ref="AJ212">IF(N212="","",IF(R212&lt;&gt;"","",IF(SUMPRODUCT(--(AN18:AN1500=AJ17),--(AM18:AM1500&lt;&gt;""),--ISNUMBER(SEARCH(" "&amp;AM18:AM1500&amp;" ",Q212)))&gt;0,AJ17,"")))</f>
        <v/>
      </c>
      <c r="AK212" s="967" t="str" cm="1">
        <f t="array" ref="AK212">IF(N212="","",IF(T212&lt;&gt;"",AK17,IF(S212&lt;&gt;"","",IF(R212&lt;&gt;"","",IF(SUMPRODUCT(--(AN18:AN1500=AK17),--(AM18:AM1500&lt;&gt;""),--ISNUMBER(SEARCH(" "&amp;AM18:AM1500&amp;" ",Q212)))&gt;0,AK17,"")))))</f>
        <v/>
      </c>
      <c r="AM212" s="968" t="s">
        <v>2237</v>
      </c>
      <c r="AN212" s="968" t="s">
        <v>1962</v>
      </c>
      <c r="AP212" s="964"/>
      <c r="AQ212" s="964"/>
      <c r="AR212" s="964"/>
      <c r="AT212" s="964"/>
      <c r="AU212" s="964"/>
      <c r="AV212" s="964"/>
      <c r="BN212" s="49">
        <v>1</v>
      </c>
    </row>
    <row r="213" spans="1:66" ht="35.1" customHeight="1">
      <c r="A213" s="973" t="str">
        <f>IF(B213="","",COUNTIF(B18:B213,"&lt;&gt;"))</f>
        <v/>
      </c>
      <c r="B213" s="965"/>
      <c r="C213" s="974" t="str">
        <f t="shared" si="54"/>
        <v/>
      </c>
      <c r="D213" s="975" t="str">
        <f t="shared" si="42"/>
        <v/>
      </c>
      <c r="E213" s="976" t="str">
        <f t="shared" si="43"/>
        <v/>
      </c>
      <c r="F213" s="977" t="str">
        <f t="shared" si="44"/>
        <v/>
      </c>
      <c r="G213" s="964" t="str">
        <f>IF(H213="","",COUNTIF(H18:H213,"&lt;&gt;"))</f>
        <v/>
      </c>
      <c r="H213" s="965" t="str" cm="1">
        <f t="array" ref="H213">IF(L213="","",IF(LEN(L213)&lt;=MAX(10,G13),L213,IFERROR(LEFT(L213,LOOKUP(2,1/(MID(L213,ROW(1:500),1)=" ")/(ROW(1:500)&lt;=MAX(10,G13)),ROW(1:500))-1),LEFT(L213,MAX(10,G13)))))</f>
        <v/>
      </c>
      <c r="I213" s="964" t="str">
        <f t="shared" si="45"/>
        <v/>
      </c>
      <c r="J213" s="964" t="str">
        <f t="shared" si="46"/>
        <v/>
      </c>
      <c r="K213" s="964" t="str">
        <f>IF(M212&lt;&gt;"",K212,IF(K212&lt;MAX(A18:A317),K212+1,""))</f>
        <v/>
      </c>
      <c r="L213" s="965" t="str">
        <f>IF(K213="","",IF(M212&lt;&gt;"",M212,INDEX(E18:E317,MATCH(K213,A18:A317,0))))</f>
        <v/>
      </c>
      <c r="M213" s="965" t="str">
        <f t="shared" si="47"/>
        <v/>
      </c>
      <c r="N213" s="965" t="str">
        <f t="shared" si="48"/>
        <v/>
      </c>
      <c r="O213" s="964" t="str">
        <f t="shared" si="49"/>
        <v/>
      </c>
      <c r="P213" s="964" t="str">
        <f t="shared" si="50"/>
        <v/>
      </c>
      <c r="Q213" s="965" t="str">
        <f t="shared" si="51"/>
        <v/>
      </c>
      <c r="R213" s="964" t="str">
        <f>IF(N213="","",IF(COUNTIF(AP18:AP300,TRIM(Q213))&gt;0,"EXCLUSION EXACTE",""))</f>
        <v/>
      </c>
      <c r="S213" s="964" t="str" cm="1">
        <f t="array" ref="S213">IF(N213="","",IF(SUMPRODUCT(--(AP18:AP300&lt;&gt;""),--ISNUMBER(SEARCH(" "&amp;AP18:AP300&amp;" ",Q213)))&gt;0,"BLOQUE MOLLUSQUES",""))</f>
        <v/>
      </c>
      <c r="T213" s="964" t="str" cm="1">
        <f t="array" ref="T213">IF(N213="","",IF(SUMPRODUCT(--(AT18:AT300&lt;&gt;""),--ISNUMBER(SEARCH(" "&amp;AT18:AT300&amp;" ",Q213)))&gt;0,"FORCE MOLLUSQUES",""))</f>
        <v/>
      </c>
      <c r="U213" s="965" t="str">
        <f t="shared" si="52"/>
        <v/>
      </c>
      <c r="V213" s="965" t="str">
        <f t="shared" si="55"/>
        <v/>
      </c>
      <c r="W213" s="964" t="str">
        <f t="shared" si="53"/>
        <v/>
      </c>
      <c r="X213" s="964" t="str" cm="1">
        <f t="array" ref="X213">IF(N213="","",IF(R213&lt;&gt;"","",IF(SUMPRODUCT(--(AN18:AN1500=X17),--(AM18:AM1500&lt;&gt;""),--ISNUMBER(SEARCH(" "&amp;AM18:AM1500&amp;" ",Q213)))&gt;0,X17,"")))</f>
        <v/>
      </c>
      <c r="Y213" s="964" t="str" cm="1">
        <f t="array" ref="Y213">IF(N213="","",IF(R213&lt;&gt;"","",IF(SUMPRODUCT(--(AN18:AN1500=Y17),--(AM18:AM1500&lt;&gt;""),--ISNUMBER(SEARCH(" "&amp;AM18:AM1500&amp;" ",Q213)))&gt;0,Y17,"")))</f>
        <v/>
      </c>
      <c r="Z213" s="964" t="str" cm="1">
        <f t="array" ref="Z213">IF(N213="","",IF(R213&lt;&gt;"","",IF(SUMPRODUCT(--(AN18:AN1500=Z17),--(AM18:AM1500&lt;&gt;""),--ISNUMBER(SEARCH(" "&amp;AM18:AM1500&amp;" ",Q213)))&gt;0,Z17,"")))</f>
        <v/>
      </c>
      <c r="AA213" s="964" t="str" cm="1">
        <f t="array" ref="AA213">IF(N213="","",IF(R213&lt;&gt;"","",IF(SUMPRODUCT(--(AN18:AN1500=AA17),--(AM18:AM1500&lt;&gt;""),--ISNUMBER(SEARCH(" "&amp;AM18:AM1500&amp;" ",Q213)))&gt;0,AA17,"")))</f>
        <v/>
      </c>
      <c r="AB213" s="964" t="str" cm="1">
        <f t="array" ref="AB213">IF(N213="","",IF(R213&lt;&gt;"","",IF(SUMPRODUCT(--(AN18:AN1500=AB17),--(AM18:AM1500&lt;&gt;""),--ISNUMBER(SEARCH(" "&amp;AM18:AM1500&amp;" ",Q213)))&gt;0,AB17,"")))</f>
        <v/>
      </c>
      <c r="AC213" s="964" t="str" cm="1">
        <f t="array" ref="AC213">IF(N213="","",IF(R213&lt;&gt;"","",IF(SUMPRODUCT(--(AN18:AN1500=AC17),--(AM18:AM1500&lt;&gt;""),--ISNUMBER(SEARCH(" "&amp;AM18:AM1500&amp;" ",Q213)))&gt;0,AC17,"")))</f>
        <v/>
      </c>
      <c r="AD213" s="964" t="str" cm="1">
        <f t="array" ref="AD213">IF(N213="","",IF(R213&lt;&gt;"","",IF(SUMPRODUCT(--(AN18:AN1500=AD17),--(AM18:AM1500&lt;&gt;""),--ISNUMBER(SEARCH(" "&amp;AM18:AM1500&amp;" ",Q213)))&gt;0,AD17,"")))</f>
        <v/>
      </c>
      <c r="AE213" s="964" t="str" cm="1">
        <f t="array" ref="AE213">IF(N213="","",IF(R213&lt;&gt;"","",IF(SUMPRODUCT(--(AN18:AN1500=AE17),--(AM18:AM1500&lt;&gt;""),--ISNUMBER(SEARCH(" "&amp;AM18:AM1500&amp;" ",Q213)))&gt;0,AE17,"")))</f>
        <v/>
      </c>
      <c r="AF213" s="964" t="str" cm="1">
        <f t="array" ref="AF213">IF(N213="","",IF(R213&lt;&gt;"","",IF(SUMPRODUCT(--(AN18:AN1500=AF17),--(AM18:AM1500&lt;&gt;""),--ISNUMBER(SEARCH(" "&amp;AM18:AM1500&amp;" ",Q213)))&gt;0,AF17,"")))</f>
        <v/>
      </c>
      <c r="AG213" s="964" t="str" cm="1">
        <f t="array" ref="AG213">IF(N213="","",IF(R213&lt;&gt;"","",IF(SUMPRODUCT(--(AN18:AN1500=AG17),--(AM18:AM1500&lt;&gt;""),--ISNUMBER(SEARCH(" "&amp;AM18:AM1500&amp;" ",Q213)))&gt;0,AG17,"")))</f>
        <v/>
      </c>
      <c r="AH213" s="964" t="str" cm="1">
        <f t="array" ref="AH213">IF(N213="","",IF(R213&lt;&gt;"","",IF(SUMPRODUCT(--(AN18:AN1500=AH17),--(AM18:AM1500&lt;&gt;""),--ISNUMBER(SEARCH(" "&amp;AM18:AM1500&amp;" ",Q213)))&gt;0,AH17,"")))</f>
        <v/>
      </c>
      <c r="AI213" s="964" t="str" cm="1">
        <f t="array" ref="AI213">IF(N213="","",IF(R213&lt;&gt;"","",IF(SUMPRODUCT(--(AN18:AN1500=AI17),--(AM18:AM1500&lt;&gt;""),--ISNUMBER(SEARCH(" "&amp;AM18:AM1500&amp;" ",Q213)))&gt;0,AI17,"")))</f>
        <v/>
      </c>
      <c r="AJ213" s="964" t="str" cm="1">
        <f t="array" ref="AJ213">IF(N213="","",IF(R213&lt;&gt;"","",IF(SUMPRODUCT(--(AN18:AN1500=AJ17),--(AM18:AM1500&lt;&gt;""),--ISNUMBER(SEARCH(" "&amp;AM18:AM1500&amp;" ",Q213)))&gt;0,AJ17,"")))</f>
        <v/>
      </c>
      <c r="AK213" s="964" t="str" cm="1">
        <f t="array" ref="AK213">IF(N213="","",IF(T213&lt;&gt;"",AK17,IF(S213&lt;&gt;"","",IF(R213&lt;&gt;"","",IF(SUMPRODUCT(--(AN18:AN1500=AK17),--(AM18:AM1500&lt;&gt;""),--ISNUMBER(SEARCH(" "&amp;AM18:AM1500&amp;" ",Q213)))&gt;0,AK17,"")))))</f>
        <v/>
      </c>
      <c r="AM213" s="964" t="s">
        <v>2238</v>
      </c>
      <c r="AN213" s="964" t="s">
        <v>1962</v>
      </c>
      <c r="AP213" s="964"/>
      <c r="AQ213" s="964"/>
      <c r="AR213" s="964"/>
      <c r="AT213" s="964"/>
      <c r="AU213" s="964"/>
      <c r="AV213" s="964"/>
      <c r="BN213" s="49">
        <v>1</v>
      </c>
    </row>
    <row r="214" spans="1:66" ht="35.1" customHeight="1">
      <c r="A214" s="957" t="str">
        <f>IF(B214="","",COUNTIF(B18:B214,"&lt;&gt;"))</f>
        <v/>
      </c>
      <c r="B214" s="958"/>
      <c r="C214" s="974" t="str">
        <f t="shared" si="54"/>
        <v/>
      </c>
      <c r="D214" s="975" t="str">
        <f t="shared" si="42"/>
        <v/>
      </c>
      <c r="E214" s="961" t="str">
        <f t="shared" si="43"/>
        <v/>
      </c>
      <c r="F214" s="962" t="str">
        <f t="shared" si="44"/>
        <v/>
      </c>
      <c r="G214" s="963" t="str">
        <f>IF(H214="","",COUNTIF(H18:H214,"&lt;&gt;"))</f>
        <v/>
      </c>
      <c r="H214" s="958" t="str" cm="1">
        <f t="array" ref="H214">IF(L214="","",IF(LEN(L214)&lt;=MAX(10,G13),L214,IFERROR(LEFT(L214,LOOKUP(2,1/(MID(L214,ROW(1:500),1)=" ")/(ROW(1:500)&lt;=MAX(10,G13)),ROW(1:500))-1),LEFT(L214,MAX(10,G13)))))</f>
        <v/>
      </c>
      <c r="I214" s="963" t="str">
        <f t="shared" si="45"/>
        <v/>
      </c>
      <c r="J214" s="963" t="str">
        <f t="shared" si="46"/>
        <v/>
      </c>
      <c r="K214" s="964" t="str">
        <f>IF(M213&lt;&gt;"",K213,IF(K213&lt;MAX(A18:A317),K213+1,""))</f>
        <v/>
      </c>
      <c r="L214" s="965" t="str">
        <f>IF(K214="","",IF(M213&lt;&gt;"",M213,INDEX(E18:E317,MATCH(K214,A18:A317,0))))</f>
        <v/>
      </c>
      <c r="M214" s="965" t="str">
        <f t="shared" si="47"/>
        <v/>
      </c>
      <c r="N214" s="966" t="str">
        <f t="shared" si="48"/>
        <v/>
      </c>
      <c r="O214" s="967" t="str">
        <f t="shared" si="49"/>
        <v/>
      </c>
      <c r="P214" s="967" t="str">
        <f t="shared" si="50"/>
        <v/>
      </c>
      <c r="Q214" s="966" t="str">
        <f t="shared" si="51"/>
        <v/>
      </c>
      <c r="R214" s="967" t="str">
        <f>IF(N214="","",IF(COUNTIF(AP18:AP300,TRIM(Q214))&gt;0,"EXCLUSION EXACTE",""))</f>
        <v/>
      </c>
      <c r="S214" s="967" t="str" cm="1">
        <f t="array" ref="S214">IF(N214="","",IF(SUMPRODUCT(--(AP18:AP300&lt;&gt;""),--ISNUMBER(SEARCH(" "&amp;AP18:AP300&amp;" ",Q214)))&gt;0,"BLOQUE MOLLUSQUES",""))</f>
        <v/>
      </c>
      <c r="T214" s="967" t="str" cm="1">
        <f t="array" ref="T214">IF(N214="","",IF(SUMPRODUCT(--(AT18:AT300&lt;&gt;""),--ISNUMBER(SEARCH(" "&amp;AT18:AT300&amp;" ",Q214)))&gt;0,"FORCE MOLLUSQUES",""))</f>
        <v/>
      </c>
      <c r="U214" s="966" t="str">
        <f t="shared" si="52"/>
        <v/>
      </c>
      <c r="V214" s="966" t="str">
        <f t="shared" si="55"/>
        <v/>
      </c>
      <c r="W214" s="967" t="str">
        <f t="shared" si="53"/>
        <v/>
      </c>
      <c r="X214" s="967" t="str" cm="1">
        <f t="array" ref="X214">IF(N214="","",IF(R214&lt;&gt;"","",IF(SUMPRODUCT(--(AN18:AN1500=X17),--(AM18:AM1500&lt;&gt;""),--ISNUMBER(SEARCH(" "&amp;AM18:AM1500&amp;" ",Q214)))&gt;0,X17,"")))</f>
        <v/>
      </c>
      <c r="Y214" s="967" t="str" cm="1">
        <f t="array" ref="Y214">IF(N214="","",IF(R214&lt;&gt;"","",IF(SUMPRODUCT(--(AN18:AN1500=Y17),--(AM18:AM1500&lt;&gt;""),--ISNUMBER(SEARCH(" "&amp;AM18:AM1500&amp;" ",Q214)))&gt;0,Y17,"")))</f>
        <v/>
      </c>
      <c r="Z214" s="967" t="str" cm="1">
        <f t="array" ref="Z214">IF(N214="","",IF(R214&lt;&gt;"","",IF(SUMPRODUCT(--(AN18:AN1500=Z17),--(AM18:AM1500&lt;&gt;""),--ISNUMBER(SEARCH(" "&amp;AM18:AM1500&amp;" ",Q214)))&gt;0,Z17,"")))</f>
        <v/>
      </c>
      <c r="AA214" s="967" t="str" cm="1">
        <f t="array" ref="AA214">IF(N214="","",IF(R214&lt;&gt;"","",IF(SUMPRODUCT(--(AN18:AN1500=AA17),--(AM18:AM1500&lt;&gt;""),--ISNUMBER(SEARCH(" "&amp;AM18:AM1500&amp;" ",Q214)))&gt;0,AA17,"")))</f>
        <v/>
      </c>
      <c r="AB214" s="967" t="str" cm="1">
        <f t="array" ref="AB214">IF(N214="","",IF(R214&lt;&gt;"","",IF(SUMPRODUCT(--(AN18:AN1500=AB17),--(AM18:AM1500&lt;&gt;""),--ISNUMBER(SEARCH(" "&amp;AM18:AM1500&amp;" ",Q214)))&gt;0,AB17,"")))</f>
        <v/>
      </c>
      <c r="AC214" s="967" t="str" cm="1">
        <f t="array" ref="AC214">IF(N214="","",IF(R214&lt;&gt;"","",IF(SUMPRODUCT(--(AN18:AN1500=AC17),--(AM18:AM1500&lt;&gt;""),--ISNUMBER(SEARCH(" "&amp;AM18:AM1500&amp;" ",Q214)))&gt;0,AC17,"")))</f>
        <v/>
      </c>
      <c r="AD214" s="967" t="str" cm="1">
        <f t="array" ref="AD214">IF(N214="","",IF(R214&lt;&gt;"","",IF(SUMPRODUCT(--(AN18:AN1500=AD17),--(AM18:AM1500&lt;&gt;""),--ISNUMBER(SEARCH(" "&amp;AM18:AM1500&amp;" ",Q214)))&gt;0,AD17,"")))</f>
        <v/>
      </c>
      <c r="AE214" s="967" t="str" cm="1">
        <f t="array" ref="AE214">IF(N214="","",IF(R214&lt;&gt;"","",IF(SUMPRODUCT(--(AN18:AN1500=AE17),--(AM18:AM1500&lt;&gt;""),--ISNUMBER(SEARCH(" "&amp;AM18:AM1500&amp;" ",Q214)))&gt;0,AE17,"")))</f>
        <v/>
      </c>
      <c r="AF214" s="967" t="str" cm="1">
        <f t="array" ref="AF214">IF(N214="","",IF(R214&lt;&gt;"","",IF(SUMPRODUCT(--(AN18:AN1500=AF17),--(AM18:AM1500&lt;&gt;""),--ISNUMBER(SEARCH(" "&amp;AM18:AM1500&amp;" ",Q214)))&gt;0,AF17,"")))</f>
        <v/>
      </c>
      <c r="AG214" s="967" t="str" cm="1">
        <f t="array" ref="AG214">IF(N214="","",IF(R214&lt;&gt;"","",IF(SUMPRODUCT(--(AN18:AN1500=AG17),--(AM18:AM1500&lt;&gt;""),--ISNUMBER(SEARCH(" "&amp;AM18:AM1500&amp;" ",Q214)))&gt;0,AG17,"")))</f>
        <v/>
      </c>
      <c r="AH214" s="967" t="str" cm="1">
        <f t="array" ref="AH214">IF(N214="","",IF(R214&lt;&gt;"","",IF(SUMPRODUCT(--(AN18:AN1500=AH17),--(AM18:AM1500&lt;&gt;""),--ISNUMBER(SEARCH(" "&amp;AM18:AM1500&amp;" ",Q214)))&gt;0,AH17,"")))</f>
        <v/>
      </c>
      <c r="AI214" s="967" t="str" cm="1">
        <f t="array" ref="AI214">IF(N214="","",IF(R214&lt;&gt;"","",IF(SUMPRODUCT(--(AN18:AN1500=AI17),--(AM18:AM1500&lt;&gt;""),--ISNUMBER(SEARCH(" "&amp;AM18:AM1500&amp;" ",Q214)))&gt;0,AI17,"")))</f>
        <v/>
      </c>
      <c r="AJ214" s="967" t="str" cm="1">
        <f t="array" ref="AJ214">IF(N214="","",IF(R214&lt;&gt;"","",IF(SUMPRODUCT(--(AN18:AN1500=AJ17),--(AM18:AM1500&lt;&gt;""),--ISNUMBER(SEARCH(" "&amp;AM18:AM1500&amp;" ",Q214)))&gt;0,AJ17,"")))</f>
        <v/>
      </c>
      <c r="AK214" s="967" t="str" cm="1">
        <f t="array" ref="AK214">IF(N214="","",IF(T214&lt;&gt;"",AK17,IF(S214&lt;&gt;"","",IF(R214&lt;&gt;"","",IF(SUMPRODUCT(--(AN18:AN1500=AK17),--(AM18:AM1500&lt;&gt;""),--ISNUMBER(SEARCH(" "&amp;AM18:AM1500&amp;" ",Q214)))&gt;0,AK17,"")))))</f>
        <v/>
      </c>
      <c r="AM214" s="968" t="s">
        <v>2239</v>
      </c>
      <c r="AN214" s="968" t="s">
        <v>1962</v>
      </c>
      <c r="AP214" s="964"/>
      <c r="AQ214" s="964"/>
      <c r="AR214" s="964"/>
      <c r="AT214" s="964"/>
      <c r="AU214" s="964"/>
      <c r="AV214" s="964"/>
      <c r="BN214" s="49">
        <v>1</v>
      </c>
    </row>
    <row r="215" spans="1:66" ht="35.1" customHeight="1">
      <c r="A215" s="973" t="str">
        <f>IF(B215="","",COUNTIF(B18:B215,"&lt;&gt;"))</f>
        <v/>
      </c>
      <c r="B215" s="965"/>
      <c r="C215" s="974" t="str">
        <f t="shared" si="54"/>
        <v/>
      </c>
      <c r="D215" s="975" t="str">
        <f t="shared" si="42"/>
        <v/>
      </c>
      <c r="E215" s="976" t="str">
        <f t="shared" si="43"/>
        <v/>
      </c>
      <c r="F215" s="977" t="str">
        <f t="shared" si="44"/>
        <v/>
      </c>
      <c r="G215" s="964" t="str">
        <f>IF(H215="","",COUNTIF(H18:H215,"&lt;&gt;"))</f>
        <v/>
      </c>
      <c r="H215" s="965" t="str" cm="1">
        <f t="array" ref="H215">IF(L215="","",IF(LEN(L215)&lt;=MAX(10,G13),L215,IFERROR(LEFT(L215,LOOKUP(2,1/(MID(L215,ROW(1:500),1)=" ")/(ROW(1:500)&lt;=MAX(10,G13)),ROW(1:500))-1),LEFT(L215,MAX(10,G13)))))</f>
        <v/>
      </c>
      <c r="I215" s="964" t="str">
        <f t="shared" si="45"/>
        <v/>
      </c>
      <c r="J215" s="964" t="str">
        <f t="shared" si="46"/>
        <v/>
      </c>
      <c r="K215" s="964" t="str">
        <f>IF(M214&lt;&gt;"",K214,IF(K214&lt;MAX(A18:A317),K214+1,""))</f>
        <v/>
      </c>
      <c r="L215" s="965" t="str">
        <f>IF(K215="","",IF(M214&lt;&gt;"",M214,INDEX(E18:E317,MATCH(K215,A18:A317,0))))</f>
        <v/>
      </c>
      <c r="M215" s="965" t="str">
        <f t="shared" si="47"/>
        <v/>
      </c>
      <c r="N215" s="965" t="str">
        <f t="shared" si="48"/>
        <v/>
      </c>
      <c r="O215" s="964" t="str">
        <f t="shared" si="49"/>
        <v/>
      </c>
      <c r="P215" s="964" t="str">
        <f t="shared" si="50"/>
        <v/>
      </c>
      <c r="Q215" s="965" t="str">
        <f t="shared" si="51"/>
        <v/>
      </c>
      <c r="R215" s="964" t="str">
        <f>IF(N215="","",IF(COUNTIF(AP18:AP300,TRIM(Q215))&gt;0,"EXCLUSION EXACTE",""))</f>
        <v/>
      </c>
      <c r="S215" s="964" t="str" cm="1">
        <f t="array" ref="S215">IF(N215="","",IF(SUMPRODUCT(--(AP18:AP300&lt;&gt;""),--ISNUMBER(SEARCH(" "&amp;AP18:AP300&amp;" ",Q215)))&gt;0,"BLOQUE MOLLUSQUES",""))</f>
        <v/>
      </c>
      <c r="T215" s="964" t="str" cm="1">
        <f t="array" ref="T215">IF(N215="","",IF(SUMPRODUCT(--(AT18:AT300&lt;&gt;""),--ISNUMBER(SEARCH(" "&amp;AT18:AT300&amp;" ",Q215)))&gt;0,"FORCE MOLLUSQUES",""))</f>
        <v/>
      </c>
      <c r="U215" s="965" t="str">
        <f t="shared" si="52"/>
        <v/>
      </c>
      <c r="V215" s="965" t="str">
        <f t="shared" si="55"/>
        <v/>
      </c>
      <c r="W215" s="964" t="str">
        <f t="shared" si="53"/>
        <v/>
      </c>
      <c r="X215" s="964" t="str" cm="1">
        <f t="array" ref="X215">IF(N215="","",IF(R215&lt;&gt;"","",IF(SUMPRODUCT(--(AN18:AN1500=X17),--(AM18:AM1500&lt;&gt;""),--ISNUMBER(SEARCH(" "&amp;AM18:AM1500&amp;" ",Q215)))&gt;0,X17,"")))</f>
        <v/>
      </c>
      <c r="Y215" s="964" t="str" cm="1">
        <f t="array" ref="Y215">IF(N215="","",IF(R215&lt;&gt;"","",IF(SUMPRODUCT(--(AN18:AN1500=Y17),--(AM18:AM1500&lt;&gt;""),--ISNUMBER(SEARCH(" "&amp;AM18:AM1500&amp;" ",Q215)))&gt;0,Y17,"")))</f>
        <v/>
      </c>
      <c r="Z215" s="964" t="str" cm="1">
        <f t="array" ref="Z215">IF(N215="","",IF(R215&lt;&gt;"","",IF(SUMPRODUCT(--(AN18:AN1500=Z17),--(AM18:AM1500&lt;&gt;""),--ISNUMBER(SEARCH(" "&amp;AM18:AM1500&amp;" ",Q215)))&gt;0,Z17,"")))</f>
        <v/>
      </c>
      <c r="AA215" s="964" t="str" cm="1">
        <f t="array" ref="AA215">IF(N215="","",IF(R215&lt;&gt;"","",IF(SUMPRODUCT(--(AN18:AN1500=AA17),--(AM18:AM1500&lt;&gt;""),--ISNUMBER(SEARCH(" "&amp;AM18:AM1500&amp;" ",Q215)))&gt;0,AA17,"")))</f>
        <v/>
      </c>
      <c r="AB215" s="964" t="str" cm="1">
        <f t="array" ref="AB215">IF(N215="","",IF(R215&lt;&gt;"","",IF(SUMPRODUCT(--(AN18:AN1500=AB17),--(AM18:AM1500&lt;&gt;""),--ISNUMBER(SEARCH(" "&amp;AM18:AM1500&amp;" ",Q215)))&gt;0,AB17,"")))</f>
        <v/>
      </c>
      <c r="AC215" s="964" t="str" cm="1">
        <f t="array" ref="AC215">IF(N215="","",IF(R215&lt;&gt;"","",IF(SUMPRODUCT(--(AN18:AN1500=AC17),--(AM18:AM1500&lt;&gt;""),--ISNUMBER(SEARCH(" "&amp;AM18:AM1500&amp;" ",Q215)))&gt;0,AC17,"")))</f>
        <v/>
      </c>
      <c r="AD215" s="964" t="str" cm="1">
        <f t="array" ref="AD215">IF(N215="","",IF(R215&lt;&gt;"","",IF(SUMPRODUCT(--(AN18:AN1500=AD17),--(AM18:AM1500&lt;&gt;""),--ISNUMBER(SEARCH(" "&amp;AM18:AM1500&amp;" ",Q215)))&gt;0,AD17,"")))</f>
        <v/>
      </c>
      <c r="AE215" s="964" t="str" cm="1">
        <f t="array" ref="AE215">IF(N215="","",IF(R215&lt;&gt;"","",IF(SUMPRODUCT(--(AN18:AN1500=AE17),--(AM18:AM1500&lt;&gt;""),--ISNUMBER(SEARCH(" "&amp;AM18:AM1500&amp;" ",Q215)))&gt;0,AE17,"")))</f>
        <v/>
      </c>
      <c r="AF215" s="964" t="str" cm="1">
        <f t="array" ref="AF215">IF(N215="","",IF(R215&lt;&gt;"","",IF(SUMPRODUCT(--(AN18:AN1500=AF17),--(AM18:AM1500&lt;&gt;""),--ISNUMBER(SEARCH(" "&amp;AM18:AM1500&amp;" ",Q215)))&gt;0,AF17,"")))</f>
        <v/>
      </c>
      <c r="AG215" s="964" t="str" cm="1">
        <f t="array" ref="AG215">IF(N215="","",IF(R215&lt;&gt;"","",IF(SUMPRODUCT(--(AN18:AN1500=AG17),--(AM18:AM1500&lt;&gt;""),--ISNUMBER(SEARCH(" "&amp;AM18:AM1500&amp;" ",Q215)))&gt;0,AG17,"")))</f>
        <v/>
      </c>
      <c r="AH215" s="964" t="str" cm="1">
        <f t="array" ref="AH215">IF(N215="","",IF(R215&lt;&gt;"","",IF(SUMPRODUCT(--(AN18:AN1500=AH17),--(AM18:AM1500&lt;&gt;""),--ISNUMBER(SEARCH(" "&amp;AM18:AM1500&amp;" ",Q215)))&gt;0,AH17,"")))</f>
        <v/>
      </c>
      <c r="AI215" s="964" t="str" cm="1">
        <f t="array" ref="AI215">IF(N215="","",IF(R215&lt;&gt;"","",IF(SUMPRODUCT(--(AN18:AN1500=AI17),--(AM18:AM1500&lt;&gt;""),--ISNUMBER(SEARCH(" "&amp;AM18:AM1500&amp;" ",Q215)))&gt;0,AI17,"")))</f>
        <v/>
      </c>
      <c r="AJ215" s="964" t="str" cm="1">
        <f t="array" ref="AJ215">IF(N215="","",IF(R215&lt;&gt;"","",IF(SUMPRODUCT(--(AN18:AN1500=AJ17),--(AM18:AM1500&lt;&gt;""),--ISNUMBER(SEARCH(" "&amp;AM18:AM1500&amp;" ",Q215)))&gt;0,AJ17,"")))</f>
        <v/>
      </c>
      <c r="AK215" s="964" t="str" cm="1">
        <f t="array" ref="AK215">IF(N215="","",IF(T215&lt;&gt;"",AK17,IF(S215&lt;&gt;"","",IF(R215&lt;&gt;"","",IF(SUMPRODUCT(--(AN18:AN1500=AK17),--(AM18:AM1500&lt;&gt;""),--ISNUMBER(SEARCH(" "&amp;AM18:AM1500&amp;" ",Q215)))&gt;0,AK17,"")))))</f>
        <v/>
      </c>
      <c r="AM215" s="964" t="s">
        <v>2240</v>
      </c>
      <c r="AN215" s="964" t="s">
        <v>1962</v>
      </c>
      <c r="AP215" s="964"/>
      <c r="AQ215" s="964"/>
      <c r="AR215" s="964"/>
      <c r="AT215" s="964"/>
      <c r="AU215" s="964"/>
      <c r="AV215" s="964"/>
      <c r="BN215" s="49">
        <v>1</v>
      </c>
    </row>
    <row r="216" spans="1:66" ht="35.1" customHeight="1">
      <c r="A216" s="957" t="str">
        <f>IF(B216="","",COUNTIF(B18:B216,"&lt;&gt;"))</f>
        <v/>
      </c>
      <c r="B216" s="958"/>
      <c r="C216" s="974" t="str">
        <f t="shared" si="54"/>
        <v/>
      </c>
      <c r="D216" s="975" t="str">
        <f t="shared" si="42"/>
        <v/>
      </c>
      <c r="E216" s="961" t="str">
        <f t="shared" si="43"/>
        <v/>
      </c>
      <c r="F216" s="962" t="str">
        <f t="shared" si="44"/>
        <v/>
      </c>
      <c r="G216" s="963" t="str">
        <f>IF(H216="","",COUNTIF(H18:H216,"&lt;&gt;"))</f>
        <v/>
      </c>
      <c r="H216" s="958" t="str" cm="1">
        <f t="array" ref="H216">IF(L216="","",IF(LEN(L216)&lt;=MAX(10,G13),L216,IFERROR(LEFT(L216,LOOKUP(2,1/(MID(L216,ROW(1:500),1)=" ")/(ROW(1:500)&lt;=MAX(10,G13)),ROW(1:500))-1),LEFT(L216,MAX(10,G13)))))</f>
        <v/>
      </c>
      <c r="I216" s="963" t="str">
        <f t="shared" si="45"/>
        <v/>
      </c>
      <c r="J216" s="963" t="str">
        <f t="shared" si="46"/>
        <v/>
      </c>
      <c r="K216" s="964" t="str">
        <f>IF(M215&lt;&gt;"",K215,IF(K215&lt;MAX(A18:A317),K215+1,""))</f>
        <v/>
      </c>
      <c r="L216" s="965" t="str">
        <f>IF(K216="","",IF(M215&lt;&gt;"",M215,INDEX(E18:E317,MATCH(K216,A18:A317,0))))</f>
        <v/>
      </c>
      <c r="M216" s="965" t="str">
        <f t="shared" si="47"/>
        <v/>
      </c>
      <c r="N216" s="966" t="str">
        <f t="shared" si="48"/>
        <v/>
      </c>
      <c r="O216" s="967" t="str">
        <f t="shared" si="49"/>
        <v/>
      </c>
      <c r="P216" s="967" t="str">
        <f t="shared" si="50"/>
        <v/>
      </c>
      <c r="Q216" s="966" t="str">
        <f t="shared" si="51"/>
        <v/>
      </c>
      <c r="R216" s="967" t="str">
        <f>IF(N216="","",IF(COUNTIF(AP18:AP300,TRIM(Q216))&gt;0,"EXCLUSION EXACTE",""))</f>
        <v/>
      </c>
      <c r="S216" s="967" t="str" cm="1">
        <f t="array" ref="S216">IF(N216="","",IF(SUMPRODUCT(--(AP18:AP300&lt;&gt;""),--ISNUMBER(SEARCH(" "&amp;AP18:AP300&amp;" ",Q216)))&gt;0,"BLOQUE MOLLUSQUES",""))</f>
        <v/>
      </c>
      <c r="T216" s="967" t="str" cm="1">
        <f t="array" ref="T216">IF(N216="","",IF(SUMPRODUCT(--(AT18:AT300&lt;&gt;""),--ISNUMBER(SEARCH(" "&amp;AT18:AT300&amp;" ",Q216)))&gt;0,"FORCE MOLLUSQUES",""))</f>
        <v/>
      </c>
      <c r="U216" s="966" t="str">
        <f t="shared" si="52"/>
        <v/>
      </c>
      <c r="V216" s="966" t="str">
        <f t="shared" si="55"/>
        <v/>
      </c>
      <c r="W216" s="967" t="str">
        <f t="shared" si="53"/>
        <v/>
      </c>
      <c r="X216" s="967" t="str" cm="1">
        <f t="array" ref="X216">IF(N216="","",IF(R216&lt;&gt;"","",IF(SUMPRODUCT(--(AN18:AN1500=X17),--(AM18:AM1500&lt;&gt;""),--ISNUMBER(SEARCH(" "&amp;AM18:AM1500&amp;" ",Q216)))&gt;0,X17,"")))</f>
        <v/>
      </c>
      <c r="Y216" s="967" t="str" cm="1">
        <f t="array" ref="Y216">IF(N216="","",IF(R216&lt;&gt;"","",IF(SUMPRODUCT(--(AN18:AN1500=Y17),--(AM18:AM1500&lt;&gt;""),--ISNUMBER(SEARCH(" "&amp;AM18:AM1500&amp;" ",Q216)))&gt;0,Y17,"")))</f>
        <v/>
      </c>
      <c r="Z216" s="967" t="str" cm="1">
        <f t="array" ref="Z216">IF(N216="","",IF(R216&lt;&gt;"","",IF(SUMPRODUCT(--(AN18:AN1500=Z17),--(AM18:AM1500&lt;&gt;""),--ISNUMBER(SEARCH(" "&amp;AM18:AM1500&amp;" ",Q216)))&gt;0,Z17,"")))</f>
        <v/>
      </c>
      <c r="AA216" s="967" t="str" cm="1">
        <f t="array" ref="AA216">IF(N216="","",IF(R216&lt;&gt;"","",IF(SUMPRODUCT(--(AN18:AN1500=AA17),--(AM18:AM1500&lt;&gt;""),--ISNUMBER(SEARCH(" "&amp;AM18:AM1500&amp;" ",Q216)))&gt;0,AA17,"")))</f>
        <v/>
      </c>
      <c r="AB216" s="967" t="str" cm="1">
        <f t="array" ref="AB216">IF(N216="","",IF(R216&lt;&gt;"","",IF(SUMPRODUCT(--(AN18:AN1500=AB17),--(AM18:AM1500&lt;&gt;""),--ISNUMBER(SEARCH(" "&amp;AM18:AM1500&amp;" ",Q216)))&gt;0,AB17,"")))</f>
        <v/>
      </c>
      <c r="AC216" s="967" t="str" cm="1">
        <f t="array" ref="AC216">IF(N216="","",IF(R216&lt;&gt;"","",IF(SUMPRODUCT(--(AN18:AN1500=AC17),--(AM18:AM1500&lt;&gt;""),--ISNUMBER(SEARCH(" "&amp;AM18:AM1500&amp;" ",Q216)))&gt;0,AC17,"")))</f>
        <v/>
      </c>
      <c r="AD216" s="967" t="str" cm="1">
        <f t="array" ref="AD216">IF(N216="","",IF(R216&lt;&gt;"","",IF(SUMPRODUCT(--(AN18:AN1500=AD17),--(AM18:AM1500&lt;&gt;""),--ISNUMBER(SEARCH(" "&amp;AM18:AM1500&amp;" ",Q216)))&gt;0,AD17,"")))</f>
        <v/>
      </c>
      <c r="AE216" s="967" t="str" cm="1">
        <f t="array" ref="AE216">IF(N216="","",IF(R216&lt;&gt;"","",IF(SUMPRODUCT(--(AN18:AN1500=AE17),--(AM18:AM1500&lt;&gt;""),--ISNUMBER(SEARCH(" "&amp;AM18:AM1500&amp;" ",Q216)))&gt;0,AE17,"")))</f>
        <v/>
      </c>
      <c r="AF216" s="967" t="str" cm="1">
        <f t="array" ref="AF216">IF(N216="","",IF(R216&lt;&gt;"","",IF(SUMPRODUCT(--(AN18:AN1500=AF17),--(AM18:AM1500&lt;&gt;""),--ISNUMBER(SEARCH(" "&amp;AM18:AM1500&amp;" ",Q216)))&gt;0,AF17,"")))</f>
        <v/>
      </c>
      <c r="AG216" s="967" t="str" cm="1">
        <f t="array" ref="AG216">IF(N216="","",IF(R216&lt;&gt;"","",IF(SUMPRODUCT(--(AN18:AN1500=AG17),--(AM18:AM1500&lt;&gt;""),--ISNUMBER(SEARCH(" "&amp;AM18:AM1500&amp;" ",Q216)))&gt;0,AG17,"")))</f>
        <v/>
      </c>
      <c r="AH216" s="967" t="str" cm="1">
        <f t="array" ref="AH216">IF(N216="","",IF(R216&lt;&gt;"","",IF(SUMPRODUCT(--(AN18:AN1500=AH17),--(AM18:AM1500&lt;&gt;""),--ISNUMBER(SEARCH(" "&amp;AM18:AM1500&amp;" ",Q216)))&gt;0,AH17,"")))</f>
        <v/>
      </c>
      <c r="AI216" s="967" t="str" cm="1">
        <f t="array" ref="AI216">IF(N216="","",IF(R216&lt;&gt;"","",IF(SUMPRODUCT(--(AN18:AN1500=AI17),--(AM18:AM1500&lt;&gt;""),--ISNUMBER(SEARCH(" "&amp;AM18:AM1500&amp;" ",Q216)))&gt;0,AI17,"")))</f>
        <v/>
      </c>
      <c r="AJ216" s="967" t="str" cm="1">
        <f t="array" ref="AJ216">IF(N216="","",IF(R216&lt;&gt;"","",IF(SUMPRODUCT(--(AN18:AN1500=AJ17),--(AM18:AM1500&lt;&gt;""),--ISNUMBER(SEARCH(" "&amp;AM18:AM1500&amp;" ",Q216)))&gt;0,AJ17,"")))</f>
        <v/>
      </c>
      <c r="AK216" s="967" t="str" cm="1">
        <f t="array" ref="AK216">IF(N216="","",IF(T216&lt;&gt;"",AK17,IF(S216&lt;&gt;"","",IF(R216&lt;&gt;"","",IF(SUMPRODUCT(--(AN18:AN1500=AK17),--(AM18:AM1500&lt;&gt;""),--ISNUMBER(SEARCH(" "&amp;AM18:AM1500&amp;" ",Q216)))&gt;0,AK17,"")))))</f>
        <v/>
      </c>
      <c r="AM216" s="968" t="s">
        <v>2241</v>
      </c>
      <c r="AN216" s="968" t="s">
        <v>1962</v>
      </c>
      <c r="AP216" s="964"/>
      <c r="AQ216" s="964"/>
      <c r="AR216" s="964"/>
      <c r="AT216" s="964"/>
      <c r="AU216" s="964"/>
      <c r="AV216" s="964"/>
      <c r="BN216" s="49">
        <v>1</v>
      </c>
    </row>
    <row r="217" spans="1:66" ht="35.1" customHeight="1">
      <c r="A217" s="973" t="str">
        <f>IF(B217="","",COUNTIF(B18:B217,"&lt;&gt;"))</f>
        <v/>
      </c>
      <c r="B217" s="965"/>
      <c r="C217" s="974" t="str">
        <f t="shared" si="54"/>
        <v/>
      </c>
      <c r="D217" s="975" t="str">
        <f t="shared" si="42"/>
        <v/>
      </c>
      <c r="E217" s="976" t="str">
        <f t="shared" si="43"/>
        <v/>
      </c>
      <c r="F217" s="977" t="str">
        <f t="shared" si="44"/>
        <v/>
      </c>
      <c r="G217" s="964" t="str">
        <f>IF(H217="","",COUNTIF(H18:H217,"&lt;&gt;"))</f>
        <v/>
      </c>
      <c r="H217" s="965" t="str" cm="1">
        <f t="array" ref="H217">IF(L217="","",IF(LEN(L217)&lt;=MAX(10,G13),L217,IFERROR(LEFT(L217,LOOKUP(2,1/(MID(L217,ROW(1:500),1)=" ")/(ROW(1:500)&lt;=MAX(10,G13)),ROW(1:500))-1),LEFT(L217,MAX(10,G13)))))</f>
        <v/>
      </c>
      <c r="I217" s="964" t="str">
        <f t="shared" si="45"/>
        <v/>
      </c>
      <c r="J217" s="964" t="str">
        <f t="shared" si="46"/>
        <v/>
      </c>
      <c r="K217" s="964" t="str">
        <f>IF(M216&lt;&gt;"",K216,IF(K216&lt;MAX(A18:A317),K216+1,""))</f>
        <v/>
      </c>
      <c r="L217" s="965" t="str">
        <f>IF(K217="","",IF(M216&lt;&gt;"",M216,INDEX(E18:E317,MATCH(K217,A18:A317,0))))</f>
        <v/>
      </c>
      <c r="M217" s="965" t="str">
        <f t="shared" si="47"/>
        <v/>
      </c>
      <c r="N217" s="965" t="str">
        <f t="shared" si="48"/>
        <v/>
      </c>
      <c r="O217" s="964" t="str">
        <f t="shared" si="49"/>
        <v/>
      </c>
      <c r="P217" s="964" t="str">
        <f t="shared" si="50"/>
        <v/>
      </c>
      <c r="Q217" s="965" t="str">
        <f t="shared" si="51"/>
        <v/>
      </c>
      <c r="R217" s="964" t="str">
        <f>IF(N217="","",IF(COUNTIF(AP18:AP300,TRIM(Q217))&gt;0,"EXCLUSION EXACTE",""))</f>
        <v/>
      </c>
      <c r="S217" s="964" t="str" cm="1">
        <f t="array" ref="S217">IF(N217="","",IF(SUMPRODUCT(--(AP18:AP300&lt;&gt;""),--ISNUMBER(SEARCH(" "&amp;AP18:AP300&amp;" ",Q217)))&gt;0,"BLOQUE MOLLUSQUES",""))</f>
        <v/>
      </c>
      <c r="T217" s="964" t="str" cm="1">
        <f t="array" ref="T217">IF(N217="","",IF(SUMPRODUCT(--(AT18:AT300&lt;&gt;""),--ISNUMBER(SEARCH(" "&amp;AT18:AT300&amp;" ",Q217)))&gt;0,"FORCE MOLLUSQUES",""))</f>
        <v/>
      </c>
      <c r="U217" s="965" t="str">
        <f t="shared" si="52"/>
        <v/>
      </c>
      <c r="V217" s="965" t="str">
        <f t="shared" si="55"/>
        <v/>
      </c>
      <c r="W217" s="964" t="str">
        <f t="shared" si="53"/>
        <v/>
      </c>
      <c r="X217" s="964" t="str" cm="1">
        <f t="array" ref="X217">IF(N217="","",IF(R217&lt;&gt;"","",IF(SUMPRODUCT(--(AN18:AN1500=X17),--(AM18:AM1500&lt;&gt;""),--ISNUMBER(SEARCH(" "&amp;AM18:AM1500&amp;" ",Q217)))&gt;0,X17,"")))</f>
        <v/>
      </c>
      <c r="Y217" s="964" t="str" cm="1">
        <f t="array" ref="Y217">IF(N217="","",IF(R217&lt;&gt;"","",IF(SUMPRODUCT(--(AN18:AN1500=Y17),--(AM18:AM1500&lt;&gt;""),--ISNUMBER(SEARCH(" "&amp;AM18:AM1500&amp;" ",Q217)))&gt;0,Y17,"")))</f>
        <v/>
      </c>
      <c r="Z217" s="964" t="str" cm="1">
        <f t="array" ref="Z217">IF(N217="","",IF(R217&lt;&gt;"","",IF(SUMPRODUCT(--(AN18:AN1500=Z17),--(AM18:AM1500&lt;&gt;""),--ISNUMBER(SEARCH(" "&amp;AM18:AM1500&amp;" ",Q217)))&gt;0,Z17,"")))</f>
        <v/>
      </c>
      <c r="AA217" s="964" t="str" cm="1">
        <f t="array" ref="AA217">IF(N217="","",IF(R217&lt;&gt;"","",IF(SUMPRODUCT(--(AN18:AN1500=AA17),--(AM18:AM1500&lt;&gt;""),--ISNUMBER(SEARCH(" "&amp;AM18:AM1500&amp;" ",Q217)))&gt;0,AA17,"")))</f>
        <v/>
      </c>
      <c r="AB217" s="964" t="str" cm="1">
        <f t="array" ref="AB217">IF(N217="","",IF(R217&lt;&gt;"","",IF(SUMPRODUCT(--(AN18:AN1500=AB17),--(AM18:AM1500&lt;&gt;""),--ISNUMBER(SEARCH(" "&amp;AM18:AM1500&amp;" ",Q217)))&gt;0,AB17,"")))</f>
        <v/>
      </c>
      <c r="AC217" s="964" t="str" cm="1">
        <f t="array" ref="AC217">IF(N217="","",IF(R217&lt;&gt;"","",IF(SUMPRODUCT(--(AN18:AN1500=AC17),--(AM18:AM1500&lt;&gt;""),--ISNUMBER(SEARCH(" "&amp;AM18:AM1500&amp;" ",Q217)))&gt;0,AC17,"")))</f>
        <v/>
      </c>
      <c r="AD217" s="964" t="str" cm="1">
        <f t="array" ref="AD217">IF(N217="","",IF(R217&lt;&gt;"","",IF(SUMPRODUCT(--(AN18:AN1500=AD17),--(AM18:AM1500&lt;&gt;""),--ISNUMBER(SEARCH(" "&amp;AM18:AM1500&amp;" ",Q217)))&gt;0,AD17,"")))</f>
        <v/>
      </c>
      <c r="AE217" s="964" t="str" cm="1">
        <f t="array" ref="AE217">IF(N217="","",IF(R217&lt;&gt;"","",IF(SUMPRODUCT(--(AN18:AN1500=AE17),--(AM18:AM1500&lt;&gt;""),--ISNUMBER(SEARCH(" "&amp;AM18:AM1500&amp;" ",Q217)))&gt;0,AE17,"")))</f>
        <v/>
      </c>
      <c r="AF217" s="964" t="str" cm="1">
        <f t="array" ref="AF217">IF(N217="","",IF(R217&lt;&gt;"","",IF(SUMPRODUCT(--(AN18:AN1500=AF17),--(AM18:AM1500&lt;&gt;""),--ISNUMBER(SEARCH(" "&amp;AM18:AM1500&amp;" ",Q217)))&gt;0,AF17,"")))</f>
        <v/>
      </c>
      <c r="AG217" s="964" t="str" cm="1">
        <f t="array" ref="AG217">IF(N217="","",IF(R217&lt;&gt;"","",IF(SUMPRODUCT(--(AN18:AN1500=AG17),--(AM18:AM1500&lt;&gt;""),--ISNUMBER(SEARCH(" "&amp;AM18:AM1500&amp;" ",Q217)))&gt;0,AG17,"")))</f>
        <v/>
      </c>
      <c r="AH217" s="964" t="str" cm="1">
        <f t="array" ref="AH217">IF(N217="","",IF(R217&lt;&gt;"","",IF(SUMPRODUCT(--(AN18:AN1500=AH17),--(AM18:AM1500&lt;&gt;""),--ISNUMBER(SEARCH(" "&amp;AM18:AM1500&amp;" ",Q217)))&gt;0,AH17,"")))</f>
        <v/>
      </c>
      <c r="AI217" s="964" t="str" cm="1">
        <f t="array" ref="AI217">IF(N217="","",IF(R217&lt;&gt;"","",IF(SUMPRODUCT(--(AN18:AN1500=AI17),--(AM18:AM1500&lt;&gt;""),--ISNUMBER(SEARCH(" "&amp;AM18:AM1500&amp;" ",Q217)))&gt;0,AI17,"")))</f>
        <v/>
      </c>
      <c r="AJ217" s="964" t="str" cm="1">
        <f t="array" ref="AJ217">IF(N217="","",IF(R217&lt;&gt;"","",IF(SUMPRODUCT(--(AN18:AN1500=AJ17),--(AM18:AM1500&lt;&gt;""),--ISNUMBER(SEARCH(" "&amp;AM18:AM1500&amp;" ",Q217)))&gt;0,AJ17,"")))</f>
        <v/>
      </c>
      <c r="AK217" s="964" t="str" cm="1">
        <f t="array" ref="AK217">IF(N217="","",IF(T217&lt;&gt;"",AK17,IF(S217&lt;&gt;"","",IF(R217&lt;&gt;"","",IF(SUMPRODUCT(--(AN18:AN1500=AK17),--(AM18:AM1500&lt;&gt;""),--ISNUMBER(SEARCH(" "&amp;AM18:AM1500&amp;" ",Q217)))&gt;0,AK17,"")))))</f>
        <v/>
      </c>
      <c r="AM217" s="964" t="s">
        <v>101</v>
      </c>
      <c r="AN217" s="964" t="s">
        <v>1962</v>
      </c>
      <c r="AP217" s="964"/>
      <c r="AQ217" s="964"/>
      <c r="AR217" s="964"/>
      <c r="AT217" s="964"/>
      <c r="AU217" s="964"/>
      <c r="AV217" s="964"/>
      <c r="BN217" s="49">
        <v>1</v>
      </c>
    </row>
    <row r="218" spans="1:66" ht="35.1" customHeight="1">
      <c r="A218" s="957" t="str">
        <f>IF(B218="","",COUNTIF(B18:B218,"&lt;&gt;"))</f>
        <v/>
      </c>
      <c r="B218" s="958"/>
      <c r="C218" s="974" t="str">
        <f t="shared" si="54"/>
        <v/>
      </c>
      <c r="D218" s="975" t="str">
        <f t="shared" si="42"/>
        <v/>
      </c>
      <c r="E218" s="961" t="str">
        <f t="shared" si="43"/>
        <v/>
      </c>
      <c r="F218" s="962" t="str">
        <f t="shared" si="44"/>
        <v/>
      </c>
      <c r="G218" s="963" t="str">
        <f>IF(H218="","",COUNTIF(H18:H218,"&lt;&gt;"))</f>
        <v/>
      </c>
      <c r="H218" s="958" t="str" cm="1">
        <f t="array" ref="H218">IF(L218="","",IF(LEN(L218)&lt;=MAX(10,G13),L218,IFERROR(LEFT(L218,LOOKUP(2,1/(MID(L218,ROW(1:500),1)=" ")/(ROW(1:500)&lt;=MAX(10,G13)),ROW(1:500))-1),LEFT(L218,MAX(10,G13)))))</f>
        <v/>
      </c>
      <c r="I218" s="963" t="str">
        <f t="shared" si="45"/>
        <v/>
      </c>
      <c r="J218" s="963" t="str">
        <f t="shared" si="46"/>
        <v/>
      </c>
      <c r="K218" s="964" t="str">
        <f>IF(M217&lt;&gt;"",K217,IF(K217&lt;MAX(A18:A317),K217+1,""))</f>
        <v/>
      </c>
      <c r="L218" s="965" t="str">
        <f>IF(K218="","",IF(M217&lt;&gt;"",M217,INDEX(E18:E317,MATCH(K218,A18:A317,0))))</f>
        <v/>
      </c>
      <c r="M218" s="965" t="str">
        <f t="shared" si="47"/>
        <v/>
      </c>
      <c r="N218" s="966" t="str">
        <f t="shared" si="48"/>
        <v/>
      </c>
      <c r="O218" s="967" t="str">
        <f t="shared" si="49"/>
        <v/>
      </c>
      <c r="P218" s="967" t="str">
        <f t="shared" si="50"/>
        <v/>
      </c>
      <c r="Q218" s="966" t="str">
        <f t="shared" si="51"/>
        <v/>
      </c>
      <c r="R218" s="967" t="str">
        <f>IF(N218="","",IF(COUNTIF(AP18:AP300,TRIM(Q218))&gt;0,"EXCLUSION EXACTE",""))</f>
        <v/>
      </c>
      <c r="S218" s="967" t="str" cm="1">
        <f t="array" ref="S218">IF(N218="","",IF(SUMPRODUCT(--(AP18:AP300&lt;&gt;""),--ISNUMBER(SEARCH(" "&amp;AP18:AP300&amp;" ",Q218)))&gt;0,"BLOQUE MOLLUSQUES",""))</f>
        <v/>
      </c>
      <c r="T218" s="967" t="str" cm="1">
        <f t="array" ref="T218">IF(N218="","",IF(SUMPRODUCT(--(AT18:AT300&lt;&gt;""),--ISNUMBER(SEARCH(" "&amp;AT18:AT300&amp;" ",Q218)))&gt;0,"FORCE MOLLUSQUES",""))</f>
        <v/>
      </c>
      <c r="U218" s="966" t="str">
        <f t="shared" si="52"/>
        <v/>
      </c>
      <c r="V218" s="966" t="str">
        <f t="shared" si="55"/>
        <v/>
      </c>
      <c r="W218" s="967" t="str">
        <f t="shared" si="53"/>
        <v/>
      </c>
      <c r="X218" s="967" t="str" cm="1">
        <f t="array" ref="X218">IF(N218="","",IF(R218&lt;&gt;"","",IF(SUMPRODUCT(--(AN18:AN1500=X17),--(AM18:AM1500&lt;&gt;""),--ISNUMBER(SEARCH(" "&amp;AM18:AM1500&amp;" ",Q218)))&gt;0,X17,"")))</f>
        <v/>
      </c>
      <c r="Y218" s="967" t="str" cm="1">
        <f t="array" ref="Y218">IF(N218="","",IF(R218&lt;&gt;"","",IF(SUMPRODUCT(--(AN18:AN1500=Y17),--(AM18:AM1500&lt;&gt;""),--ISNUMBER(SEARCH(" "&amp;AM18:AM1500&amp;" ",Q218)))&gt;0,Y17,"")))</f>
        <v/>
      </c>
      <c r="Z218" s="967" t="str" cm="1">
        <f t="array" ref="Z218">IF(N218="","",IF(R218&lt;&gt;"","",IF(SUMPRODUCT(--(AN18:AN1500=Z17),--(AM18:AM1500&lt;&gt;""),--ISNUMBER(SEARCH(" "&amp;AM18:AM1500&amp;" ",Q218)))&gt;0,Z17,"")))</f>
        <v/>
      </c>
      <c r="AA218" s="967" t="str" cm="1">
        <f t="array" ref="AA218">IF(N218="","",IF(R218&lt;&gt;"","",IF(SUMPRODUCT(--(AN18:AN1500=AA17),--(AM18:AM1500&lt;&gt;""),--ISNUMBER(SEARCH(" "&amp;AM18:AM1500&amp;" ",Q218)))&gt;0,AA17,"")))</f>
        <v/>
      </c>
      <c r="AB218" s="967" t="str" cm="1">
        <f t="array" ref="AB218">IF(N218="","",IF(R218&lt;&gt;"","",IF(SUMPRODUCT(--(AN18:AN1500=AB17),--(AM18:AM1500&lt;&gt;""),--ISNUMBER(SEARCH(" "&amp;AM18:AM1500&amp;" ",Q218)))&gt;0,AB17,"")))</f>
        <v/>
      </c>
      <c r="AC218" s="967" t="str" cm="1">
        <f t="array" ref="AC218">IF(N218="","",IF(R218&lt;&gt;"","",IF(SUMPRODUCT(--(AN18:AN1500=AC17),--(AM18:AM1500&lt;&gt;""),--ISNUMBER(SEARCH(" "&amp;AM18:AM1500&amp;" ",Q218)))&gt;0,AC17,"")))</f>
        <v/>
      </c>
      <c r="AD218" s="967" t="str" cm="1">
        <f t="array" ref="AD218">IF(N218="","",IF(R218&lt;&gt;"","",IF(SUMPRODUCT(--(AN18:AN1500=AD17),--(AM18:AM1500&lt;&gt;""),--ISNUMBER(SEARCH(" "&amp;AM18:AM1500&amp;" ",Q218)))&gt;0,AD17,"")))</f>
        <v/>
      </c>
      <c r="AE218" s="967" t="str" cm="1">
        <f t="array" ref="AE218">IF(N218="","",IF(R218&lt;&gt;"","",IF(SUMPRODUCT(--(AN18:AN1500=AE17),--(AM18:AM1500&lt;&gt;""),--ISNUMBER(SEARCH(" "&amp;AM18:AM1500&amp;" ",Q218)))&gt;0,AE17,"")))</f>
        <v/>
      </c>
      <c r="AF218" s="967" t="str" cm="1">
        <f t="array" ref="AF218">IF(N218="","",IF(R218&lt;&gt;"","",IF(SUMPRODUCT(--(AN18:AN1500=AF17),--(AM18:AM1500&lt;&gt;""),--ISNUMBER(SEARCH(" "&amp;AM18:AM1500&amp;" ",Q218)))&gt;0,AF17,"")))</f>
        <v/>
      </c>
      <c r="AG218" s="967" t="str" cm="1">
        <f t="array" ref="AG218">IF(N218="","",IF(R218&lt;&gt;"","",IF(SUMPRODUCT(--(AN18:AN1500=AG17),--(AM18:AM1500&lt;&gt;""),--ISNUMBER(SEARCH(" "&amp;AM18:AM1500&amp;" ",Q218)))&gt;0,AG17,"")))</f>
        <v/>
      </c>
      <c r="AH218" s="967" t="str" cm="1">
        <f t="array" ref="AH218">IF(N218="","",IF(R218&lt;&gt;"","",IF(SUMPRODUCT(--(AN18:AN1500=AH17),--(AM18:AM1500&lt;&gt;""),--ISNUMBER(SEARCH(" "&amp;AM18:AM1500&amp;" ",Q218)))&gt;0,AH17,"")))</f>
        <v/>
      </c>
      <c r="AI218" s="967" t="str" cm="1">
        <f t="array" ref="AI218">IF(N218="","",IF(R218&lt;&gt;"","",IF(SUMPRODUCT(--(AN18:AN1500=AI17),--(AM18:AM1500&lt;&gt;""),--ISNUMBER(SEARCH(" "&amp;AM18:AM1500&amp;" ",Q218)))&gt;0,AI17,"")))</f>
        <v/>
      </c>
      <c r="AJ218" s="967" t="str" cm="1">
        <f t="array" ref="AJ218">IF(N218="","",IF(R218&lt;&gt;"","",IF(SUMPRODUCT(--(AN18:AN1500=AJ17),--(AM18:AM1500&lt;&gt;""),--ISNUMBER(SEARCH(" "&amp;AM18:AM1500&amp;" ",Q218)))&gt;0,AJ17,"")))</f>
        <v/>
      </c>
      <c r="AK218" s="967" t="str" cm="1">
        <f t="array" ref="AK218">IF(N218="","",IF(T218&lt;&gt;"",AK17,IF(S218&lt;&gt;"","",IF(R218&lt;&gt;"","",IF(SUMPRODUCT(--(AN18:AN1500=AK17),--(AM18:AM1500&lt;&gt;""),--ISNUMBER(SEARCH(" "&amp;AM18:AM1500&amp;" ",Q218)))&gt;0,AK17,"")))))</f>
        <v/>
      </c>
      <c r="AM218" s="968" t="s">
        <v>2242</v>
      </c>
      <c r="AN218" s="968" t="s">
        <v>1962</v>
      </c>
      <c r="AP218" s="964"/>
      <c r="AQ218" s="964"/>
      <c r="AR218" s="964"/>
      <c r="AT218" s="964"/>
      <c r="AU218" s="964"/>
      <c r="AV218" s="964"/>
      <c r="BN218" s="49">
        <v>1</v>
      </c>
    </row>
    <row r="219" spans="1:66" ht="35.1" customHeight="1">
      <c r="A219" s="973" t="str">
        <f>IF(B219="","",COUNTIF(B18:B219,"&lt;&gt;"))</f>
        <v/>
      </c>
      <c r="B219" s="965"/>
      <c r="C219" s="974" t="str">
        <f t="shared" si="54"/>
        <v/>
      </c>
      <c r="D219" s="975" t="str">
        <f t="shared" si="42"/>
        <v/>
      </c>
      <c r="E219" s="976" t="str">
        <f t="shared" si="43"/>
        <v/>
      </c>
      <c r="F219" s="977" t="str">
        <f t="shared" si="44"/>
        <v/>
      </c>
      <c r="G219" s="964" t="str">
        <f>IF(H219="","",COUNTIF(H18:H219,"&lt;&gt;"))</f>
        <v/>
      </c>
      <c r="H219" s="965" t="str" cm="1">
        <f t="array" ref="H219">IF(L219="","",IF(LEN(L219)&lt;=MAX(10,G13),L219,IFERROR(LEFT(L219,LOOKUP(2,1/(MID(L219,ROW(1:500),1)=" ")/(ROW(1:500)&lt;=MAX(10,G13)),ROW(1:500))-1),LEFT(L219,MAX(10,G13)))))</f>
        <v/>
      </c>
      <c r="I219" s="964" t="str">
        <f t="shared" si="45"/>
        <v/>
      </c>
      <c r="J219" s="964" t="str">
        <f t="shared" si="46"/>
        <v/>
      </c>
      <c r="K219" s="964" t="str">
        <f>IF(M218&lt;&gt;"",K218,IF(K218&lt;MAX(A18:A317),K218+1,""))</f>
        <v/>
      </c>
      <c r="L219" s="965" t="str">
        <f>IF(K219="","",IF(M218&lt;&gt;"",M218,INDEX(E18:E317,MATCH(K219,A18:A317,0))))</f>
        <v/>
      </c>
      <c r="M219" s="965" t="str">
        <f t="shared" si="47"/>
        <v/>
      </c>
      <c r="N219" s="965" t="str">
        <f t="shared" si="48"/>
        <v/>
      </c>
      <c r="O219" s="964" t="str">
        <f t="shared" si="49"/>
        <v/>
      </c>
      <c r="P219" s="964" t="str">
        <f t="shared" si="50"/>
        <v/>
      </c>
      <c r="Q219" s="965" t="str">
        <f t="shared" si="51"/>
        <v/>
      </c>
      <c r="R219" s="964" t="str">
        <f>IF(N219="","",IF(COUNTIF(AP18:AP300,TRIM(Q219))&gt;0,"EXCLUSION EXACTE",""))</f>
        <v/>
      </c>
      <c r="S219" s="964" t="str" cm="1">
        <f t="array" ref="S219">IF(N219="","",IF(SUMPRODUCT(--(AP18:AP300&lt;&gt;""),--ISNUMBER(SEARCH(" "&amp;AP18:AP300&amp;" ",Q219)))&gt;0,"BLOQUE MOLLUSQUES",""))</f>
        <v/>
      </c>
      <c r="T219" s="964" t="str" cm="1">
        <f t="array" ref="T219">IF(N219="","",IF(SUMPRODUCT(--(AT18:AT300&lt;&gt;""),--ISNUMBER(SEARCH(" "&amp;AT18:AT300&amp;" ",Q219)))&gt;0,"FORCE MOLLUSQUES",""))</f>
        <v/>
      </c>
      <c r="U219" s="965" t="str">
        <f t="shared" si="52"/>
        <v/>
      </c>
      <c r="V219" s="965" t="str">
        <f t="shared" si="55"/>
        <v/>
      </c>
      <c r="W219" s="964" t="str">
        <f t="shared" si="53"/>
        <v/>
      </c>
      <c r="X219" s="964" t="str" cm="1">
        <f t="array" ref="X219">IF(N219="","",IF(R219&lt;&gt;"","",IF(SUMPRODUCT(--(AN18:AN1500=X17),--(AM18:AM1500&lt;&gt;""),--ISNUMBER(SEARCH(" "&amp;AM18:AM1500&amp;" ",Q219)))&gt;0,X17,"")))</f>
        <v/>
      </c>
      <c r="Y219" s="964" t="str" cm="1">
        <f t="array" ref="Y219">IF(N219="","",IF(R219&lt;&gt;"","",IF(SUMPRODUCT(--(AN18:AN1500=Y17),--(AM18:AM1500&lt;&gt;""),--ISNUMBER(SEARCH(" "&amp;AM18:AM1500&amp;" ",Q219)))&gt;0,Y17,"")))</f>
        <v/>
      </c>
      <c r="Z219" s="964" t="str" cm="1">
        <f t="array" ref="Z219">IF(N219="","",IF(R219&lt;&gt;"","",IF(SUMPRODUCT(--(AN18:AN1500=Z17),--(AM18:AM1500&lt;&gt;""),--ISNUMBER(SEARCH(" "&amp;AM18:AM1500&amp;" ",Q219)))&gt;0,Z17,"")))</f>
        <v/>
      </c>
      <c r="AA219" s="964" t="str" cm="1">
        <f t="array" ref="AA219">IF(N219="","",IF(R219&lt;&gt;"","",IF(SUMPRODUCT(--(AN18:AN1500=AA17),--(AM18:AM1500&lt;&gt;""),--ISNUMBER(SEARCH(" "&amp;AM18:AM1500&amp;" ",Q219)))&gt;0,AA17,"")))</f>
        <v/>
      </c>
      <c r="AB219" s="964" t="str" cm="1">
        <f t="array" ref="AB219">IF(N219="","",IF(R219&lt;&gt;"","",IF(SUMPRODUCT(--(AN18:AN1500=AB17),--(AM18:AM1500&lt;&gt;""),--ISNUMBER(SEARCH(" "&amp;AM18:AM1500&amp;" ",Q219)))&gt;0,AB17,"")))</f>
        <v/>
      </c>
      <c r="AC219" s="964" t="str" cm="1">
        <f t="array" ref="AC219">IF(N219="","",IF(R219&lt;&gt;"","",IF(SUMPRODUCT(--(AN18:AN1500=AC17),--(AM18:AM1500&lt;&gt;""),--ISNUMBER(SEARCH(" "&amp;AM18:AM1500&amp;" ",Q219)))&gt;0,AC17,"")))</f>
        <v/>
      </c>
      <c r="AD219" s="964" t="str" cm="1">
        <f t="array" ref="AD219">IF(N219="","",IF(R219&lt;&gt;"","",IF(SUMPRODUCT(--(AN18:AN1500=AD17),--(AM18:AM1500&lt;&gt;""),--ISNUMBER(SEARCH(" "&amp;AM18:AM1500&amp;" ",Q219)))&gt;0,AD17,"")))</f>
        <v/>
      </c>
      <c r="AE219" s="964" t="str" cm="1">
        <f t="array" ref="AE219">IF(N219="","",IF(R219&lt;&gt;"","",IF(SUMPRODUCT(--(AN18:AN1500=AE17),--(AM18:AM1500&lt;&gt;""),--ISNUMBER(SEARCH(" "&amp;AM18:AM1500&amp;" ",Q219)))&gt;0,AE17,"")))</f>
        <v/>
      </c>
      <c r="AF219" s="964" t="str" cm="1">
        <f t="array" ref="AF219">IF(N219="","",IF(R219&lt;&gt;"","",IF(SUMPRODUCT(--(AN18:AN1500=AF17),--(AM18:AM1500&lt;&gt;""),--ISNUMBER(SEARCH(" "&amp;AM18:AM1500&amp;" ",Q219)))&gt;0,AF17,"")))</f>
        <v/>
      </c>
      <c r="AG219" s="964" t="str" cm="1">
        <f t="array" ref="AG219">IF(N219="","",IF(R219&lt;&gt;"","",IF(SUMPRODUCT(--(AN18:AN1500=AG17),--(AM18:AM1500&lt;&gt;""),--ISNUMBER(SEARCH(" "&amp;AM18:AM1500&amp;" ",Q219)))&gt;0,AG17,"")))</f>
        <v/>
      </c>
      <c r="AH219" s="964" t="str" cm="1">
        <f t="array" ref="AH219">IF(N219="","",IF(R219&lt;&gt;"","",IF(SUMPRODUCT(--(AN18:AN1500=AH17),--(AM18:AM1500&lt;&gt;""),--ISNUMBER(SEARCH(" "&amp;AM18:AM1500&amp;" ",Q219)))&gt;0,AH17,"")))</f>
        <v/>
      </c>
      <c r="AI219" s="964" t="str" cm="1">
        <f t="array" ref="AI219">IF(N219="","",IF(R219&lt;&gt;"","",IF(SUMPRODUCT(--(AN18:AN1500=AI17),--(AM18:AM1500&lt;&gt;""),--ISNUMBER(SEARCH(" "&amp;AM18:AM1500&amp;" ",Q219)))&gt;0,AI17,"")))</f>
        <v/>
      </c>
      <c r="AJ219" s="964" t="str" cm="1">
        <f t="array" ref="AJ219">IF(N219="","",IF(R219&lt;&gt;"","",IF(SUMPRODUCT(--(AN18:AN1500=AJ17),--(AM18:AM1500&lt;&gt;""),--ISNUMBER(SEARCH(" "&amp;AM18:AM1500&amp;" ",Q219)))&gt;0,AJ17,"")))</f>
        <v/>
      </c>
      <c r="AK219" s="964" t="str" cm="1">
        <f t="array" ref="AK219">IF(N219="","",IF(T219&lt;&gt;"",AK17,IF(S219&lt;&gt;"","",IF(R219&lt;&gt;"","",IF(SUMPRODUCT(--(AN18:AN1500=AK17),--(AM18:AM1500&lt;&gt;""),--ISNUMBER(SEARCH(" "&amp;AM18:AM1500&amp;" ",Q219)))&gt;0,AK17,"")))))</f>
        <v/>
      </c>
      <c r="AM219" s="964" t="s">
        <v>2243</v>
      </c>
      <c r="AN219" s="964" t="s">
        <v>1962</v>
      </c>
      <c r="AP219" s="964"/>
      <c r="AQ219" s="964"/>
      <c r="AR219" s="964"/>
      <c r="AT219" s="964"/>
      <c r="AU219" s="964"/>
      <c r="AV219" s="964"/>
      <c r="BN219" s="49">
        <v>1</v>
      </c>
    </row>
    <row r="220" spans="1:66" ht="35.1" customHeight="1">
      <c r="A220" s="957" t="str">
        <f>IF(B220="","",COUNTIF(B18:B220,"&lt;&gt;"))</f>
        <v/>
      </c>
      <c r="B220" s="958"/>
      <c r="C220" s="974" t="str">
        <f t="shared" si="54"/>
        <v/>
      </c>
      <c r="D220" s="975" t="str">
        <f t="shared" si="42"/>
        <v/>
      </c>
      <c r="E220" s="961" t="str">
        <f t="shared" si="43"/>
        <v/>
      </c>
      <c r="F220" s="962" t="str">
        <f t="shared" si="44"/>
        <v/>
      </c>
      <c r="G220" s="963" t="str">
        <f>IF(H220="","",COUNTIF(H18:H220,"&lt;&gt;"))</f>
        <v/>
      </c>
      <c r="H220" s="958" t="str" cm="1">
        <f t="array" ref="H220">IF(L220="","",IF(LEN(L220)&lt;=MAX(10,G13),L220,IFERROR(LEFT(L220,LOOKUP(2,1/(MID(L220,ROW(1:500),1)=" ")/(ROW(1:500)&lt;=MAX(10,G13)),ROW(1:500))-1),LEFT(L220,MAX(10,G13)))))</f>
        <v/>
      </c>
      <c r="I220" s="963" t="str">
        <f t="shared" si="45"/>
        <v/>
      </c>
      <c r="J220" s="963" t="str">
        <f t="shared" si="46"/>
        <v/>
      </c>
      <c r="K220" s="964" t="str">
        <f>IF(M219&lt;&gt;"",K219,IF(K219&lt;MAX(A18:A317),K219+1,""))</f>
        <v/>
      </c>
      <c r="L220" s="965" t="str">
        <f>IF(K220="","",IF(M219&lt;&gt;"",M219,INDEX(E18:E317,MATCH(K220,A18:A317,0))))</f>
        <v/>
      </c>
      <c r="M220" s="965" t="str">
        <f t="shared" si="47"/>
        <v/>
      </c>
      <c r="N220" s="966" t="str">
        <f t="shared" si="48"/>
        <v/>
      </c>
      <c r="O220" s="967" t="str">
        <f t="shared" si="49"/>
        <v/>
      </c>
      <c r="P220" s="967" t="str">
        <f t="shared" si="50"/>
        <v/>
      </c>
      <c r="Q220" s="966" t="str">
        <f t="shared" si="51"/>
        <v/>
      </c>
      <c r="R220" s="967" t="str">
        <f>IF(N220="","",IF(COUNTIF(AP18:AP300,TRIM(Q220))&gt;0,"EXCLUSION EXACTE",""))</f>
        <v/>
      </c>
      <c r="S220" s="967" t="str" cm="1">
        <f t="array" ref="S220">IF(N220="","",IF(SUMPRODUCT(--(AP18:AP300&lt;&gt;""),--ISNUMBER(SEARCH(" "&amp;AP18:AP300&amp;" ",Q220)))&gt;0,"BLOQUE MOLLUSQUES",""))</f>
        <v/>
      </c>
      <c r="T220" s="967" t="str" cm="1">
        <f t="array" ref="T220">IF(N220="","",IF(SUMPRODUCT(--(AT18:AT300&lt;&gt;""),--ISNUMBER(SEARCH(" "&amp;AT18:AT300&amp;" ",Q220)))&gt;0,"FORCE MOLLUSQUES",""))</f>
        <v/>
      </c>
      <c r="U220" s="966" t="str">
        <f t="shared" si="52"/>
        <v/>
      </c>
      <c r="V220" s="966" t="str">
        <f t="shared" si="55"/>
        <v/>
      </c>
      <c r="W220" s="967" t="str">
        <f t="shared" si="53"/>
        <v/>
      </c>
      <c r="X220" s="967" t="str" cm="1">
        <f t="array" ref="X220">IF(N220="","",IF(R220&lt;&gt;"","",IF(SUMPRODUCT(--(AN18:AN1500=X17),--(AM18:AM1500&lt;&gt;""),--ISNUMBER(SEARCH(" "&amp;AM18:AM1500&amp;" ",Q220)))&gt;0,X17,"")))</f>
        <v/>
      </c>
      <c r="Y220" s="967" t="str" cm="1">
        <f t="array" ref="Y220">IF(N220="","",IF(R220&lt;&gt;"","",IF(SUMPRODUCT(--(AN18:AN1500=Y17),--(AM18:AM1500&lt;&gt;""),--ISNUMBER(SEARCH(" "&amp;AM18:AM1500&amp;" ",Q220)))&gt;0,Y17,"")))</f>
        <v/>
      </c>
      <c r="Z220" s="967" t="str" cm="1">
        <f t="array" ref="Z220">IF(N220="","",IF(R220&lt;&gt;"","",IF(SUMPRODUCT(--(AN18:AN1500=Z17),--(AM18:AM1500&lt;&gt;""),--ISNUMBER(SEARCH(" "&amp;AM18:AM1500&amp;" ",Q220)))&gt;0,Z17,"")))</f>
        <v/>
      </c>
      <c r="AA220" s="967" t="str" cm="1">
        <f t="array" ref="AA220">IF(N220="","",IF(R220&lt;&gt;"","",IF(SUMPRODUCT(--(AN18:AN1500=AA17),--(AM18:AM1500&lt;&gt;""),--ISNUMBER(SEARCH(" "&amp;AM18:AM1500&amp;" ",Q220)))&gt;0,AA17,"")))</f>
        <v/>
      </c>
      <c r="AB220" s="967" t="str" cm="1">
        <f t="array" ref="AB220">IF(N220="","",IF(R220&lt;&gt;"","",IF(SUMPRODUCT(--(AN18:AN1500=AB17),--(AM18:AM1500&lt;&gt;""),--ISNUMBER(SEARCH(" "&amp;AM18:AM1500&amp;" ",Q220)))&gt;0,AB17,"")))</f>
        <v/>
      </c>
      <c r="AC220" s="967" t="str" cm="1">
        <f t="array" ref="AC220">IF(N220="","",IF(R220&lt;&gt;"","",IF(SUMPRODUCT(--(AN18:AN1500=AC17),--(AM18:AM1500&lt;&gt;""),--ISNUMBER(SEARCH(" "&amp;AM18:AM1500&amp;" ",Q220)))&gt;0,AC17,"")))</f>
        <v/>
      </c>
      <c r="AD220" s="967" t="str" cm="1">
        <f t="array" ref="AD220">IF(N220="","",IF(R220&lt;&gt;"","",IF(SUMPRODUCT(--(AN18:AN1500=AD17),--(AM18:AM1500&lt;&gt;""),--ISNUMBER(SEARCH(" "&amp;AM18:AM1500&amp;" ",Q220)))&gt;0,AD17,"")))</f>
        <v/>
      </c>
      <c r="AE220" s="967" t="str" cm="1">
        <f t="array" ref="AE220">IF(N220="","",IF(R220&lt;&gt;"","",IF(SUMPRODUCT(--(AN18:AN1500=AE17),--(AM18:AM1500&lt;&gt;""),--ISNUMBER(SEARCH(" "&amp;AM18:AM1500&amp;" ",Q220)))&gt;0,AE17,"")))</f>
        <v/>
      </c>
      <c r="AF220" s="967" t="str" cm="1">
        <f t="array" ref="AF220">IF(N220="","",IF(R220&lt;&gt;"","",IF(SUMPRODUCT(--(AN18:AN1500=AF17),--(AM18:AM1500&lt;&gt;""),--ISNUMBER(SEARCH(" "&amp;AM18:AM1500&amp;" ",Q220)))&gt;0,AF17,"")))</f>
        <v/>
      </c>
      <c r="AG220" s="967" t="str" cm="1">
        <f t="array" ref="AG220">IF(N220="","",IF(R220&lt;&gt;"","",IF(SUMPRODUCT(--(AN18:AN1500=AG17),--(AM18:AM1500&lt;&gt;""),--ISNUMBER(SEARCH(" "&amp;AM18:AM1500&amp;" ",Q220)))&gt;0,AG17,"")))</f>
        <v/>
      </c>
      <c r="AH220" s="967" t="str" cm="1">
        <f t="array" ref="AH220">IF(N220="","",IF(R220&lt;&gt;"","",IF(SUMPRODUCT(--(AN18:AN1500=AH17),--(AM18:AM1500&lt;&gt;""),--ISNUMBER(SEARCH(" "&amp;AM18:AM1500&amp;" ",Q220)))&gt;0,AH17,"")))</f>
        <v/>
      </c>
      <c r="AI220" s="967" t="str" cm="1">
        <f t="array" ref="AI220">IF(N220="","",IF(R220&lt;&gt;"","",IF(SUMPRODUCT(--(AN18:AN1500=AI17),--(AM18:AM1500&lt;&gt;""),--ISNUMBER(SEARCH(" "&amp;AM18:AM1500&amp;" ",Q220)))&gt;0,AI17,"")))</f>
        <v/>
      </c>
      <c r="AJ220" s="967" t="str" cm="1">
        <f t="array" ref="AJ220">IF(N220="","",IF(R220&lt;&gt;"","",IF(SUMPRODUCT(--(AN18:AN1500=AJ17),--(AM18:AM1500&lt;&gt;""),--ISNUMBER(SEARCH(" "&amp;AM18:AM1500&amp;" ",Q220)))&gt;0,AJ17,"")))</f>
        <v/>
      </c>
      <c r="AK220" s="967" t="str" cm="1">
        <f t="array" ref="AK220">IF(N220="","",IF(T220&lt;&gt;"",AK17,IF(S220&lt;&gt;"","",IF(R220&lt;&gt;"","",IF(SUMPRODUCT(--(AN18:AN1500=AK17),--(AM18:AM1500&lt;&gt;""),--ISNUMBER(SEARCH(" "&amp;AM18:AM1500&amp;" ",Q220)))&gt;0,AK17,"")))))</f>
        <v/>
      </c>
      <c r="AM220" s="968" t="s">
        <v>2244</v>
      </c>
      <c r="AN220" s="968" t="s">
        <v>1962</v>
      </c>
      <c r="AP220" s="964"/>
      <c r="AQ220" s="964"/>
      <c r="AR220" s="964"/>
      <c r="AT220" s="964"/>
      <c r="AU220" s="964"/>
      <c r="AV220" s="964"/>
      <c r="BN220" s="49">
        <v>1</v>
      </c>
    </row>
    <row r="221" spans="1:66" ht="35.1" customHeight="1">
      <c r="A221" s="973" t="str">
        <f>IF(B221="","",COUNTIF(B18:B221,"&lt;&gt;"))</f>
        <v/>
      </c>
      <c r="B221" s="965"/>
      <c r="C221" s="974" t="str">
        <f t="shared" si="54"/>
        <v/>
      </c>
      <c r="D221" s="975" t="str">
        <f t="shared" si="42"/>
        <v/>
      </c>
      <c r="E221" s="976" t="str">
        <f t="shared" si="43"/>
        <v/>
      </c>
      <c r="F221" s="977" t="str">
        <f t="shared" si="44"/>
        <v/>
      </c>
      <c r="G221" s="964" t="str">
        <f>IF(H221="","",COUNTIF(H18:H221,"&lt;&gt;"))</f>
        <v/>
      </c>
      <c r="H221" s="965" t="str" cm="1">
        <f t="array" ref="H221">IF(L221="","",IF(LEN(L221)&lt;=MAX(10,G13),L221,IFERROR(LEFT(L221,LOOKUP(2,1/(MID(L221,ROW(1:500),1)=" ")/(ROW(1:500)&lt;=MAX(10,G13)),ROW(1:500))-1),LEFT(L221,MAX(10,G13)))))</f>
        <v/>
      </c>
      <c r="I221" s="964" t="str">
        <f t="shared" si="45"/>
        <v/>
      </c>
      <c r="J221" s="964" t="str">
        <f t="shared" si="46"/>
        <v/>
      </c>
      <c r="K221" s="964" t="str">
        <f>IF(M220&lt;&gt;"",K220,IF(K220&lt;MAX(A18:A317),K220+1,""))</f>
        <v/>
      </c>
      <c r="L221" s="965" t="str">
        <f>IF(K221="","",IF(M220&lt;&gt;"",M220,INDEX(E18:E317,MATCH(K221,A18:A317,0))))</f>
        <v/>
      </c>
      <c r="M221" s="965" t="str">
        <f t="shared" si="47"/>
        <v/>
      </c>
      <c r="N221" s="965" t="str">
        <f t="shared" si="48"/>
        <v/>
      </c>
      <c r="O221" s="964" t="str">
        <f t="shared" si="49"/>
        <v/>
      </c>
      <c r="P221" s="964" t="str">
        <f t="shared" si="50"/>
        <v/>
      </c>
      <c r="Q221" s="965" t="str">
        <f t="shared" si="51"/>
        <v/>
      </c>
      <c r="R221" s="964" t="str">
        <f>IF(N221="","",IF(COUNTIF(AP18:AP300,TRIM(Q221))&gt;0,"EXCLUSION EXACTE",""))</f>
        <v/>
      </c>
      <c r="S221" s="964" t="str" cm="1">
        <f t="array" ref="S221">IF(N221="","",IF(SUMPRODUCT(--(AP18:AP300&lt;&gt;""),--ISNUMBER(SEARCH(" "&amp;AP18:AP300&amp;" ",Q221)))&gt;0,"BLOQUE MOLLUSQUES",""))</f>
        <v/>
      </c>
      <c r="T221" s="964" t="str" cm="1">
        <f t="array" ref="T221">IF(N221="","",IF(SUMPRODUCT(--(AT18:AT300&lt;&gt;""),--ISNUMBER(SEARCH(" "&amp;AT18:AT300&amp;" ",Q221)))&gt;0,"FORCE MOLLUSQUES",""))</f>
        <v/>
      </c>
      <c r="U221" s="965" t="str">
        <f t="shared" si="52"/>
        <v/>
      </c>
      <c r="V221" s="965" t="str">
        <f t="shared" si="55"/>
        <v/>
      </c>
      <c r="W221" s="964" t="str">
        <f t="shared" si="53"/>
        <v/>
      </c>
      <c r="X221" s="964" t="str" cm="1">
        <f t="array" ref="X221">IF(N221="","",IF(R221&lt;&gt;"","",IF(SUMPRODUCT(--(AN18:AN1500=X17),--(AM18:AM1500&lt;&gt;""),--ISNUMBER(SEARCH(" "&amp;AM18:AM1500&amp;" ",Q221)))&gt;0,X17,"")))</f>
        <v/>
      </c>
      <c r="Y221" s="964" t="str" cm="1">
        <f t="array" ref="Y221">IF(N221="","",IF(R221&lt;&gt;"","",IF(SUMPRODUCT(--(AN18:AN1500=Y17),--(AM18:AM1500&lt;&gt;""),--ISNUMBER(SEARCH(" "&amp;AM18:AM1500&amp;" ",Q221)))&gt;0,Y17,"")))</f>
        <v/>
      </c>
      <c r="Z221" s="964" t="str" cm="1">
        <f t="array" ref="Z221">IF(N221="","",IF(R221&lt;&gt;"","",IF(SUMPRODUCT(--(AN18:AN1500=Z17),--(AM18:AM1500&lt;&gt;""),--ISNUMBER(SEARCH(" "&amp;AM18:AM1500&amp;" ",Q221)))&gt;0,Z17,"")))</f>
        <v/>
      </c>
      <c r="AA221" s="964" t="str" cm="1">
        <f t="array" ref="AA221">IF(N221="","",IF(R221&lt;&gt;"","",IF(SUMPRODUCT(--(AN18:AN1500=AA17),--(AM18:AM1500&lt;&gt;""),--ISNUMBER(SEARCH(" "&amp;AM18:AM1500&amp;" ",Q221)))&gt;0,AA17,"")))</f>
        <v/>
      </c>
      <c r="AB221" s="964" t="str" cm="1">
        <f t="array" ref="AB221">IF(N221="","",IF(R221&lt;&gt;"","",IF(SUMPRODUCT(--(AN18:AN1500=AB17),--(AM18:AM1500&lt;&gt;""),--ISNUMBER(SEARCH(" "&amp;AM18:AM1500&amp;" ",Q221)))&gt;0,AB17,"")))</f>
        <v/>
      </c>
      <c r="AC221" s="964" t="str" cm="1">
        <f t="array" ref="AC221">IF(N221="","",IF(R221&lt;&gt;"","",IF(SUMPRODUCT(--(AN18:AN1500=AC17),--(AM18:AM1500&lt;&gt;""),--ISNUMBER(SEARCH(" "&amp;AM18:AM1500&amp;" ",Q221)))&gt;0,AC17,"")))</f>
        <v/>
      </c>
      <c r="AD221" s="964" t="str" cm="1">
        <f t="array" ref="AD221">IF(N221="","",IF(R221&lt;&gt;"","",IF(SUMPRODUCT(--(AN18:AN1500=AD17),--(AM18:AM1500&lt;&gt;""),--ISNUMBER(SEARCH(" "&amp;AM18:AM1500&amp;" ",Q221)))&gt;0,AD17,"")))</f>
        <v/>
      </c>
      <c r="AE221" s="964" t="str" cm="1">
        <f t="array" ref="AE221">IF(N221="","",IF(R221&lt;&gt;"","",IF(SUMPRODUCT(--(AN18:AN1500=AE17),--(AM18:AM1500&lt;&gt;""),--ISNUMBER(SEARCH(" "&amp;AM18:AM1500&amp;" ",Q221)))&gt;0,AE17,"")))</f>
        <v/>
      </c>
      <c r="AF221" s="964" t="str" cm="1">
        <f t="array" ref="AF221">IF(N221="","",IF(R221&lt;&gt;"","",IF(SUMPRODUCT(--(AN18:AN1500=AF17),--(AM18:AM1500&lt;&gt;""),--ISNUMBER(SEARCH(" "&amp;AM18:AM1500&amp;" ",Q221)))&gt;0,AF17,"")))</f>
        <v/>
      </c>
      <c r="AG221" s="964" t="str" cm="1">
        <f t="array" ref="AG221">IF(N221="","",IF(R221&lt;&gt;"","",IF(SUMPRODUCT(--(AN18:AN1500=AG17),--(AM18:AM1500&lt;&gt;""),--ISNUMBER(SEARCH(" "&amp;AM18:AM1500&amp;" ",Q221)))&gt;0,AG17,"")))</f>
        <v/>
      </c>
      <c r="AH221" s="964" t="str" cm="1">
        <f t="array" ref="AH221">IF(N221="","",IF(R221&lt;&gt;"","",IF(SUMPRODUCT(--(AN18:AN1500=AH17),--(AM18:AM1500&lt;&gt;""),--ISNUMBER(SEARCH(" "&amp;AM18:AM1500&amp;" ",Q221)))&gt;0,AH17,"")))</f>
        <v/>
      </c>
      <c r="AI221" s="964" t="str" cm="1">
        <f t="array" ref="AI221">IF(N221="","",IF(R221&lt;&gt;"","",IF(SUMPRODUCT(--(AN18:AN1500=AI17),--(AM18:AM1500&lt;&gt;""),--ISNUMBER(SEARCH(" "&amp;AM18:AM1500&amp;" ",Q221)))&gt;0,AI17,"")))</f>
        <v/>
      </c>
      <c r="AJ221" s="964" t="str" cm="1">
        <f t="array" ref="AJ221">IF(N221="","",IF(R221&lt;&gt;"","",IF(SUMPRODUCT(--(AN18:AN1500=AJ17),--(AM18:AM1500&lt;&gt;""),--ISNUMBER(SEARCH(" "&amp;AM18:AM1500&amp;" ",Q221)))&gt;0,AJ17,"")))</f>
        <v/>
      </c>
      <c r="AK221" s="964" t="str" cm="1">
        <f t="array" ref="AK221">IF(N221="","",IF(T221&lt;&gt;"",AK17,IF(S221&lt;&gt;"","",IF(R221&lt;&gt;"","",IF(SUMPRODUCT(--(AN18:AN1500=AK17),--(AM18:AM1500&lt;&gt;""),--ISNUMBER(SEARCH(" "&amp;AM18:AM1500&amp;" ",Q221)))&gt;0,AK17,"")))))</f>
        <v/>
      </c>
      <c r="AM221" s="964" t="s">
        <v>2245</v>
      </c>
      <c r="AN221" s="964" t="s">
        <v>1962</v>
      </c>
      <c r="AP221" s="964"/>
      <c r="AQ221" s="964"/>
      <c r="AR221" s="964"/>
      <c r="AT221" s="964"/>
      <c r="AU221" s="964"/>
      <c r="AV221" s="964"/>
      <c r="BN221" s="49">
        <v>1</v>
      </c>
    </row>
    <row r="222" spans="1:66" ht="35.1" customHeight="1">
      <c r="A222" s="957" t="str">
        <f>IF(B222="","",COUNTIF(B18:B222,"&lt;&gt;"))</f>
        <v/>
      </c>
      <c r="B222" s="958"/>
      <c r="C222" s="974" t="str">
        <f t="shared" si="54"/>
        <v/>
      </c>
      <c r="D222" s="975" t="str">
        <f t="shared" si="42"/>
        <v/>
      </c>
      <c r="E222" s="961" t="str">
        <f t="shared" si="43"/>
        <v/>
      </c>
      <c r="F222" s="962" t="str">
        <f t="shared" si="44"/>
        <v/>
      </c>
      <c r="G222" s="963" t="str">
        <f>IF(H222="","",COUNTIF(H18:H222,"&lt;&gt;"))</f>
        <v/>
      </c>
      <c r="H222" s="958" t="str" cm="1">
        <f t="array" ref="H222">IF(L222="","",IF(LEN(L222)&lt;=MAX(10,G13),L222,IFERROR(LEFT(L222,LOOKUP(2,1/(MID(L222,ROW(1:500),1)=" ")/(ROW(1:500)&lt;=MAX(10,G13)),ROW(1:500))-1),LEFT(L222,MAX(10,G13)))))</f>
        <v/>
      </c>
      <c r="I222" s="963" t="str">
        <f t="shared" si="45"/>
        <v/>
      </c>
      <c r="J222" s="963" t="str">
        <f t="shared" si="46"/>
        <v/>
      </c>
      <c r="K222" s="964" t="str">
        <f>IF(M221&lt;&gt;"",K221,IF(K221&lt;MAX(A18:A317),K221+1,""))</f>
        <v/>
      </c>
      <c r="L222" s="965" t="str">
        <f>IF(K222="","",IF(M221&lt;&gt;"",M221,INDEX(E18:E317,MATCH(K222,A18:A317,0))))</f>
        <v/>
      </c>
      <c r="M222" s="965" t="str">
        <f t="shared" si="47"/>
        <v/>
      </c>
      <c r="N222" s="966" t="str">
        <f t="shared" si="48"/>
        <v/>
      </c>
      <c r="O222" s="967" t="str">
        <f t="shared" si="49"/>
        <v/>
      </c>
      <c r="P222" s="967" t="str">
        <f t="shared" si="50"/>
        <v/>
      </c>
      <c r="Q222" s="966" t="str">
        <f t="shared" si="51"/>
        <v/>
      </c>
      <c r="R222" s="967" t="str">
        <f>IF(N222="","",IF(COUNTIF(AP18:AP300,TRIM(Q222))&gt;0,"EXCLUSION EXACTE",""))</f>
        <v/>
      </c>
      <c r="S222" s="967" t="str" cm="1">
        <f t="array" ref="S222">IF(N222="","",IF(SUMPRODUCT(--(AP18:AP300&lt;&gt;""),--ISNUMBER(SEARCH(" "&amp;AP18:AP300&amp;" ",Q222)))&gt;0,"BLOQUE MOLLUSQUES",""))</f>
        <v/>
      </c>
      <c r="T222" s="967" t="str" cm="1">
        <f t="array" ref="T222">IF(N222="","",IF(SUMPRODUCT(--(AT18:AT300&lt;&gt;""),--ISNUMBER(SEARCH(" "&amp;AT18:AT300&amp;" ",Q222)))&gt;0,"FORCE MOLLUSQUES",""))</f>
        <v/>
      </c>
      <c r="U222" s="966" t="str">
        <f t="shared" si="52"/>
        <v/>
      </c>
      <c r="V222" s="966" t="str">
        <f t="shared" si="55"/>
        <v/>
      </c>
      <c r="W222" s="967" t="str">
        <f t="shared" si="53"/>
        <v/>
      </c>
      <c r="X222" s="967" t="str" cm="1">
        <f t="array" ref="X222">IF(N222="","",IF(R222&lt;&gt;"","",IF(SUMPRODUCT(--(AN18:AN1500=X17),--(AM18:AM1500&lt;&gt;""),--ISNUMBER(SEARCH(" "&amp;AM18:AM1500&amp;" ",Q222)))&gt;0,X17,"")))</f>
        <v/>
      </c>
      <c r="Y222" s="967" t="str" cm="1">
        <f t="array" ref="Y222">IF(N222="","",IF(R222&lt;&gt;"","",IF(SUMPRODUCT(--(AN18:AN1500=Y17),--(AM18:AM1500&lt;&gt;""),--ISNUMBER(SEARCH(" "&amp;AM18:AM1500&amp;" ",Q222)))&gt;0,Y17,"")))</f>
        <v/>
      </c>
      <c r="Z222" s="967" t="str" cm="1">
        <f t="array" ref="Z222">IF(N222="","",IF(R222&lt;&gt;"","",IF(SUMPRODUCT(--(AN18:AN1500=Z17),--(AM18:AM1500&lt;&gt;""),--ISNUMBER(SEARCH(" "&amp;AM18:AM1500&amp;" ",Q222)))&gt;0,Z17,"")))</f>
        <v/>
      </c>
      <c r="AA222" s="967" t="str" cm="1">
        <f t="array" ref="AA222">IF(N222="","",IF(R222&lt;&gt;"","",IF(SUMPRODUCT(--(AN18:AN1500=AA17),--(AM18:AM1500&lt;&gt;""),--ISNUMBER(SEARCH(" "&amp;AM18:AM1500&amp;" ",Q222)))&gt;0,AA17,"")))</f>
        <v/>
      </c>
      <c r="AB222" s="967" t="str" cm="1">
        <f t="array" ref="AB222">IF(N222="","",IF(R222&lt;&gt;"","",IF(SUMPRODUCT(--(AN18:AN1500=AB17),--(AM18:AM1500&lt;&gt;""),--ISNUMBER(SEARCH(" "&amp;AM18:AM1500&amp;" ",Q222)))&gt;0,AB17,"")))</f>
        <v/>
      </c>
      <c r="AC222" s="967" t="str" cm="1">
        <f t="array" ref="AC222">IF(N222="","",IF(R222&lt;&gt;"","",IF(SUMPRODUCT(--(AN18:AN1500=AC17),--(AM18:AM1500&lt;&gt;""),--ISNUMBER(SEARCH(" "&amp;AM18:AM1500&amp;" ",Q222)))&gt;0,AC17,"")))</f>
        <v/>
      </c>
      <c r="AD222" s="967" t="str" cm="1">
        <f t="array" ref="AD222">IF(N222="","",IF(R222&lt;&gt;"","",IF(SUMPRODUCT(--(AN18:AN1500=AD17),--(AM18:AM1500&lt;&gt;""),--ISNUMBER(SEARCH(" "&amp;AM18:AM1500&amp;" ",Q222)))&gt;0,AD17,"")))</f>
        <v/>
      </c>
      <c r="AE222" s="967" t="str" cm="1">
        <f t="array" ref="AE222">IF(N222="","",IF(R222&lt;&gt;"","",IF(SUMPRODUCT(--(AN18:AN1500=AE17),--(AM18:AM1500&lt;&gt;""),--ISNUMBER(SEARCH(" "&amp;AM18:AM1500&amp;" ",Q222)))&gt;0,AE17,"")))</f>
        <v/>
      </c>
      <c r="AF222" s="967" t="str" cm="1">
        <f t="array" ref="AF222">IF(N222="","",IF(R222&lt;&gt;"","",IF(SUMPRODUCT(--(AN18:AN1500=AF17),--(AM18:AM1500&lt;&gt;""),--ISNUMBER(SEARCH(" "&amp;AM18:AM1500&amp;" ",Q222)))&gt;0,AF17,"")))</f>
        <v/>
      </c>
      <c r="AG222" s="967" t="str" cm="1">
        <f t="array" ref="AG222">IF(N222="","",IF(R222&lt;&gt;"","",IF(SUMPRODUCT(--(AN18:AN1500=AG17),--(AM18:AM1500&lt;&gt;""),--ISNUMBER(SEARCH(" "&amp;AM18:AM1500&amp;" ",Q222)))&gt;0,AG17,"")))</f>
        <v/>
      </c>
      <c r="AH222" s="967" t="str" cm="1">
        <f t="array" ref="AH222">IF(N222="","",IF(R222&lt;&gt;"","",IF(SUMPRODUCT(--(AN18:AN1500=AH17),--(AM18:AM1500&lt;&gt;""),--ISNUMBER(SEARCH(" "&amp;AM18:AM1500&amp;" ",Q222)))&gt;0,AH17,"")))</f>
        <v/>
      </c>
      <c r="AI222" s="967" t="str" cm="1">
        <f t="array" ref="AI222">IF(N222="","",IF(R222&lt;&gt;"","",IF(SUMPRODUCT(--(AN18:AN1500=AI17),--(AM18:AM1500&lt;&gt;""),--ISNUMBER(SEARCH(" "&amp;AM18:AM1500&amp;" ",Q222)))&gt;0,AI17,"")))</f>
        <v/>
      </c>
      <c r="AJ222" s="967" t="str" cm="1">
        <f t="array" ref="AJ222">IF(N222="","",IF(R222&lt;&gt;"","",IF(SUMPRODUCT(--(AN18:AN1500=AJ17),--(AM18:AM1500&lt;&gt;""),--ISNUMBER(SEARCH(" "&amp;AM18:AM1500&amp;" ",Q222)))&gt;0,AJ17,"")))</f>
        <v/>
      </c>
      <c r="AK222" s="967" t="str" cm="1">
        <f t="array" ref="AK222">IF(N222="","",IF(T222&lt;&gt;"",AK17,IF(S222&lt;&gt;"","",IF(R222&lt;&gt;"","",IF(SUMPRODUCT(--(AN18:AN1500=AK17),--(AM18:AM1500&lt;&gt;""),--ISNUMBER(SEARCH(" "&amp;AM18:AM1500&amp;" ",Q222)))&gt;0,AK17,"")))))</f>
        <v/>
      </c>
      <c r="AM222" s="968" t="s">
        <v>557</v>
      </c>
      <c r="AN222" s="968" t="s">
        <v>1962</v>
      </c>
      <c r="AP222" s="964"/>
      <c r="AQ222" s="964"/>
      <c r="AR222" s="964"/>
      <c r="AT222" s="964"/>
      <c r="AU222" s="964"/>
      <c r="AV222" s="964"/>
      <c r="BN222" s="49">
        <v>1</v>
      </c>
    </row>
    <row r="223" spans="1:66" ht="35.1" customHeight="1">
      <c r="A223" s="973" t="str">
        <f>IF(B223="","",COUNTIF(B18:B223,"&lt;&gt;"))</f>
        <v/>
      </c>
      <c r="B223" s="965"/>
      <c r="C223" s="974" t="str">
        <f t="shared" si="54"/>
        <v/>
      </c>
      <c r="D223" s="975" t="str">
        <f t="shared" si="42"/>
        <v/>
      </c>
      <c r="E223" s="976" t="str">
        <f t="shared" si="43"/>
        <v/>
      </c>
      <c r="F223" s="977" t="str">
        <f t="shared" si="44"/>
        <v/>
      </c>
      <c r="G223" s="964" t="str">
        <f>IF(H223="","",COUNTIF(H18:H223,"&lt;&gt;"))</f>
        <v/>
      </c>
      <c r="H223" s="965" t="str" cm="1">
        <f t="array" ref="H223">IF(L223="","",IF(LEN(L223)&lt;=MAX(10,G13),L223,IFERROR(LEFT(L223,LOOKUP(2,1/(MID(L223,ROW(1:500),1)=" ")/(ROW(1:500)&lt;=MAX(10,G13)),ROW(1:500))-1),LEFT(L223,MAX(10,G13)))))</f>
        <v/>
      </c>
      <c r="I223" s="964" t="str">
        <f t="shared" si="45"/>
        <v/>
      </c>
      <c r="J223" s="964" t="str">
        <f t="shared" si="46"/>
        <v/>
      </c>
      <c r="K223" s="964" t="str">
        <f>IF(M222&lt;&gt;"",K222,IF(K222&lt;MAX(A18:A317),K222+1,""))</f>
        <v/>
      </c>
      <c r="L223" s="965" t="str">
        <f>IF(K223="","",IF(M222&lt;&gt;"",M222,INDEX(E18:E317,MATCH(K223,A18:A317,0))))</f>
        <v/>
      </c>
      <c r="M223" s="965" t="str">
        <f t="shared" si="47"/>
        <v/>
      </c>
      <c r="N223" s="965" t="str">
        <f t="shared" si="48"/>
        <v/>
      </c>
      <c r="O223" s="964" t="str">
        <f t="shared" si="49"/>
        <v/>
      </c>
      <c r="P223" s="964" t="str">
        <f t="shared" si="50"/>
        <v/>
      </c>
      <c r="Q223" s="965" t="str">
        <f t="shared" si="51"/>
        <v/>
      </c>
      <c r="R223" s="964" t="str">
        <f>IF(N223="","",IF(COUNTIF(AP18:AP300,TRIM(Q223))&gt;0,"EXCLUSION EXACTE",""))</f>
        <v/>
      </c>
      <c r="S223" s="964" t="str" cm="1">
        <f t="array" ref="S223">IF(N223="","",IF(SUMPRODUCT(--(AP18:AP300&lt;&gt;""),--ISNUMBER(SEARCH(" "&amp;AP18:AP300&amp;" ",Q223)))&gt;0,"BLOQUE MOLLUSQUES",""))</f>
        <v/>
      </c>
      <c r="T223" s="964" t="str" cm="1">
        <f t="array" ref="T223">IF(N223="","",IF(SUMPRODUCT(--(AT18:AT300&lt;&gt;""),--ISNUMBER(SEARCH(" "&amp;AT18:AT300&amp;" ",Q223)))&gt;0,"FORCE MOLLUSQUES",""))</f>
        <v/>
      </c>
      <c r="U223" s="965" t="str">
        <f t="shared" si="52"/>
        <v/>
      </c>
      <c r="V223" s="965" t="str">
        <f t="shared" si="55"/>
        <v/>
      </c>
      <c r="W223" s="964" t="str">
        <f t="shared" si="53"/>
        <v/>
      </c>
      <c r="X223" s="964" t="str" cm="1">
        <f t="array" ref="X223">IF(N223="","",IF(R223&lt;&gt;"","",IF(SUMPRODUCT(--(AN18:AN1500=X17),--(AM18:AM1500&lt;&gt;""),--ISNUMBER(SEARCH(" "&amp;AM18:AM1500&amp;" ",Q223)))&gt;0,X17,"")))</f>
        <v/>
      </c>
      <c r="Y223" s="964" t="str" cm="1">
        <f t="array" ref="Y223">IF(N223="","",IF(R223&lt;&gt;"","",IF(SUMPRODUCT(--(AN18:AN1500=Y17),--(AM18:AM1500&lt;&gt;""),--ISNUMBER(SEARCH(" "&amp;AM18:AM1500&amp;" ",Q223)))&gt;0,Y17,"")))</f>
        <v/>
      </c>
      <c r="Z223" s="964" t="str" cm="1">
        <f t="array" ref="Z223">IF(N223="","",IF(R223&lt;&gt;"","",IF(SUMPRODUCT(--(AN18:AN1500=Z17),--(AM18:AM1500&lt;&gt;""),--ISNUMBER(SEARCH(" "&amp;AM18:AM1500&amp;" ",Q223)))&gt;0,Z17,"")))</f>
        <v/>
      </c>
      <c r="AA223" s="964" t="str" cm="1">
        <f t="array" ref="AA223">IF(N223="","",IF(R223&lt;&gt;"","",IF(SUMPRODUCT(--(AN18:AN1500=AA17),--(AM18:AM1500&lt;&gt;""),--ISNUMBER(SEARCH(" "&amp;AM18:AM1500&amp;" ",Q223)))&gt;0,AA17,"")))</f>
        <v/>
      </c>
      <c r="AB223" s="964" t="str" cm="1">
        <f t="array" ref="AB223">IF(N223="","",IF(R223&lt;&gt;"","",IF(SUMPRODUCT(--(AN18:AN1500=AB17),--(AM18:AM1500&lt;&gt;""),--ISNUMBER(SEARCH(" "&amp;AM18:AM1500&amp;" ",Q223)))&gt;0,AB17,"")))</f>
        <v/>
      </c>
      <c r="AC223" s="964" t="str" cm="1">
        <f t="array" ref="AC223">IF(N223="","",IF(R223&lt;&gt;"","",IF(SUMPRODUCT(--(AN18:AN1500=AC17),--(AM18:AM1500&lt;&gt;""),--ISNUMBER(SEARCH(" "&amp;AM18:AM1500&amp;" ",Q223)))&gt;0,AC17,"")))</f>
        <v/>
      </c>
      <c r="AD223" s="964" t="str" cm="1">
        <f t="array" ref="AD223">IF(N223="","",IF(R223&lt;&gt;"","",IF(SUMPRODUCT(--(AN18:AN1500=AD17),--(AM18:AM1500&lt;&gt;""),--ISNUMBER(SEARCH(" "&amp;AM18:AM1500&amp;" ",Q223)))&gt;0,AD17,"")))</f>
        <v/>
      </c>
      <c r="AE223" s="964" t="str" cm="1">
        <f t="array" ref="AE223">IF(N223="","",IF(R223&lt;&gt;"","",IF(SUMPRODUCT(--(AN18:AN1500=AE17),--(AM18:AM1500&lt;&gt;""),--ISNUMBER(SEARCH(" "&amp;AM18:AM1500&amp;" ",Q223)))&gt;0,AE17,"")))</f>
        <v/>
      </c>
      <c r="AF223" s="964" t="str" cm="1">
        <f t="array" ref="AF223">IF(N223="","",IF(R223&lt;&gt;"","",IF(SUMPRODUCT(--(AN18:AN1500=AF17),--(AM18:AM1500&lt;&gt;""),--ISNUMBER(SEARCH(" "&amp;AM18:AM1500&amp;" ",Q223)))&gt;0,AF17,"")))</f>
        <v/>
      </c>
      <c r="AG223" s="964" t="str" cm="1">
        <f t="array" ref="AG223">IF(N223="","",IF(R223&lt;&gt;"","",IF(SUMPRODUCT(--(AN18:AN1500=AG17),--(AM18:AM1500&lt;&gt;""),--ISNUMBER(SEARCH(" "&amp;AM18:AM1500&amp;" ",Q223)))&gt;0,AG17,"")))</f>
        <v/>
      </c>
      <c r="AH223" s="964" t="str" cm="1">
        <f t="array" ref="AH223">IF(N223="","",IF(R223&lt;&gt;"","",IF(SUMPRODUCT(--(AN18:AN1500=AH17),--(AM18:AM1500&lt;&gt;""),--ISNUMBER(SEARCH(" "&amp;AM18:AM1500&amp;" ",Q223)))&gt;0,AH17,"")))</f>
        <v/>
      </c>
      <c r="AI223" s="964" t="str" cm="1">
        <f t="array" ref="AI223">IF(N223="","",IF(R223&lt;&gt;"","",IF(SUMPRODUCT(--(AN18:AN1500=AI17),--(AM18:AM1500&lt;&gt;""),--ISNUMBER(SEARCH(" "&amp;AM18:AM1500&amp;" ",Q223)))&gt;0,AI17,"")))</f>
        <v/>
      </c>
      <c r="AJ223" s="964" t="str" cm="1">
        <f t="array" ref="AJ223">IF(N223="","",IF(R223&lt;&gt;"","",IF(SUMPRODUCT(--(AN18:AN1500=AJ17),--(AM18:AM1500&lt;&gt;""),--ISNUMBER(SEARCH(" "&amp;AM18:AM1500&amp;" ",Q223)))&gt;0,AJ17,"")))</f>
        <v/>
      </c>
      <c r="AK223" s="964" t="str" cm="1">
        <f t="array" ref="AK223">IF(N223="","",IF(T223&lt;&gt;"",AK17,IF(S223&lt;&gt;"","",IF(R223&lt;&gt;"","",IF(SUMPRODUCT(--(AN18:AN1500=AK17),--(AM18:AM1500&lt;&gt;""),--ISNUMBER(SEARCH(" "&amp;AM18:AM1500&amp;" ",Q223)))&gt;0,AK17,"")))))</f>
        <v/>
      </c>
      <c r="AM223" s="964" t="s">
        <v>2246</v>
      </c>
      <c r="AN223" s="964" t="s">
        <v>1962</v>
      </c>
      <c r="AP223" s="964"/>
      <c r="AQ223" s="964"/>
      <c r="AR223" s="964"/>
      <c r="AT223" s="964"/>
      <c r="AU223" s="964"/>
      <c r="AV223" s="964"/>
      <c r="BN223" s="49">
        <v>1</v>
      </c>
    </row>
    <row r="224" spans="1:66" ht="35.1" customHeight="1">
      <c r="A224" s="957" t="str">
        <f>IF(B224="","",COUNTIF(B18:B224,"&lt;&gt;"))</f>
        <v/>
      </c>
      <c r="B224" s="958"/>
      <c r="C224" s="974" t="str">
        <f t="shared" si="54"/>
        <v/>
      </c>
      <c r="D224" s="975" t="str">
        <f t="shared" si="42"/>
        <v/>
      </c>
      <c r="E224" s="961" t="str">
        <f t="shared" si="43"/>
        <v/>
      </c>
      <c r="F224" s="962" t="str">
        <f t="shared" si="44"/>
        <v/>
      </c>
      <c r="G224" s="963" t="str">
        <f>IF(H224="","",COUNTIF(H18:H224,"&lt;&gt;"))</f>
        <v/>
      </c>
      <c r="H224" s="958" t="str" cm="1">
        <f t="array" ref="H224">IF(L224="","",IF(LEN(L224)&lt;=MAX(10,G13),L224,IFERROR(LEFT(L224,LOOKUP(2,1/(MID(L224,ROW(1:500),1)=" ")/(ROW(1:500)&lt;=MAX(10,G13)),ROW(1:500))-1),LEFT(L224,MAX(10,G13)))))</f>
        <v/>
      </c>
      <c r="I224" s="963" t="str">
        <f t="shared" si="45"/>
        <v/>
      </c>
      <c r="J224" s="963" t="str">
        <f t="shared" si="46"/>
        <v/>
      </c>
      <c r="K224" s="964" t="str">
        <f>IF(M223&lt;&gt;"",K223,IF(K223&lt;MAX(A18:A317),K223+1,""))</f>
        <v/>
      </c>
      <c r="L224" s="965" t="str">
        <f>IF(K224="","",IF(M223&lt;&gt;"",M223,INDEX(E18:E317,MATCH(K224,A18:A317,0))))</f>
        <v/>
      </c>
      <c r="M224" s="965" t="str">
        <f t="shared" si="47"/>
        <v/>
      </c>
      <c r="N224" s="966" t="str">
        <f t="shared" si="48"/>
        <v/>
      </c>
      <c r="O224" s="967" t="str">
        <f t="shared" si="49"/>
        <v/>
      </c>
      <c r="P224" s="967" t="str">
        <f t="shared" si="50"/>
        <v/>
      </c>
      <c r="Q224" s="966" t="str">
        <f t="shared" si="51"/>
        <v/>
      </c>
      <c r="R224" s="967" t="str">
        <f>IF(N224="","",IF(COUNTIF(AP18:AP300,TRIM(Q224))&gt;0,"EXCLUSION EXACTE",""))</f>
        <v/>
      </c>
      <c r="S224" s="967" t="str" cm="1">
        <f t="array" ref="S224">IF(N224="","",IF(SUMPRODUCT(--(AP18:AP300&lt;&gt;""),--ISNUMBER(SEARCH(" "&amp;AP18:AP300&amp;" ",Q224)))&gt;0,"BLOQUE MOLLUSQUES",""))</f>
        <v/>
      </c>
      <c r="T224" s="967" t="str" cm="1">
        <f t="array" ref="T224">IF(N224="","",IF(SUMPRODUCT(--(AT18:AT300&lt;&gt;""),--ISNUMBER(SEARCH(" "&amp;AT18:AT300&amp;" ",Q224)))&gt;0,"FORCE MOLLUSQUES",""))</f>
        <v/>
      </c>
      <c r="U224" s="966" t="str">
        <f t="shared" si="52"/>
        <v/>
      </c>
      <c r="V224" s="966" t="str">
        <f t="shared" si="55"/>
        <v/>
      </c>
      <c r="W224" s="967" t="str">
        <f t="shared" si="53"/>
        <v/>
      </c>
      <c r="X224" s="967" t="str" cm="1">
        <f t="array" ref="X224">IF(N224="","",IF(R224&lt;&gt;"","",IF(SUMPRODUCT(--(AN18:AN1500=X17),--(AM18:AM1500&lt;&gt;""),--ISNUMBER(SEARCH(" "&amp;AM18:AM1500&amp;" ",Q224)))&gt;0,X17,"")))</f>
        <v/>
      </c>
      <c r="Y224" s="967" t="str" cm="1">
        <f t="array" ref="Y224">IF(N224="","",IF(R224&lt;&gt;"","",IF(SUMPRODUCT(--(AN18:AN1500=Y17),--(AM18:AM1500&lt;&gt;""),--ISNUMBER(SEARCH(" "&amp;AM18:AM1500&amp;" ",Q224)))&gt;0,Y17,"")))</f>
        <v/>
      </c>
      <c r="Z224" s="967" t="str" cm="1">
        <f t="array" ref="Z224">IF(N224="","",IF(R224&lt;&gt;"","",IF(SUMPRODUCT(--(AN18:AN1500=Z17),--(AM18:AM1500&lt;&gt;""),--ISNUMBER(SEARCH(" "&amp;AM18:AM1500&amp;" ",Q224)))&gt;0,Z17,"")))</f>
        <v/>
      </c>
      <c r="AA224" s="967" t="str" cm="1">
        <f t="array" ref="AA224">IF(N224="","",IF(R224&lt;&gt;"","",IF(SUMPRODUCT(--(AN18:AN1500=AA17),--(AM18:AM1500&lt;&gt;""),--ISNUMBER(SEARCH(" "&amp;AM18:AM1500&amp;" ",Q224)))&gt;0,AA17,"")))</f>
        <v/>
      </c>
      <c r="AB224" s="967" t="str" cm="1">
        <f t="array" ref="AB224">IF(N224="","",IF(R224&lt;&gt;"","",IF(SUMPRODUCT(--(AN18:AN1500=AB17),--(AM18:AM1500&lt;&gt;""),--ISNUMBER(SEARCH(" "&amp;AM18:AM1500&amp;" ",Q224)))&gt;0,AB17,"")))</f>
        <v/>
      </c>
      <c r="AC224" s="967" t="str" cm="1">
        <f t="array" ref="AC224">IF(N224="","",IF(R224&lt;&gt;"","",IF(SUMPRODUCT(--(AN18:AN1500=AC17),--(AM18:AM1500&lt;&gt;""),--ISNUMBER(SEARCH(" "&amp;AM18:AM1500&amp;" ",Q224)))&gt;0,AC17,"")))</f>
        <v/>
      </c>
      <c r="AD224" s="967" t="str" cm="1">
        <f t="array" ref="AD224">IF(N224="","",IF(R224&lt;&gt;"","",IF(SUMPRODUCT(--(AN18:AN1500=AD17),--(AM18:AM1500&lt;&gt;""),--ISNUMBER(SEARCH(" "&amp;AM18:AM1500&amp;" ",Q224)))&gt;0,AD17,"")))</f>
        <v/>
      </c>
      <c r="AE224" s="967" t="str" cm="1">
        <f t="array" ref="AE224">IF(N224="","",IF(R224&lt;&gt;"","",IF(SUMPRODUCT(--(AN18:AN1500=AE17),--(AM18:AM1500&lt;&gt;""),--ISNUMBER(SEARCH(" "&amp;AM18:AM1500&amp;" ",Q224)))&gt;0,AE17,"")))</f>
        <v/>
      </c>
      <c r="AF224" s="967" t="str" cm="1">
        <f t="array" ref="AF224">IF(N224="","",IF(R224&lt;&gt;"","",IF(SUMPRODUCT(--(AN18:AN1500=AF17),--(AM18:AM1500&lt;&gt;""),--ISNUMBER(SEARCH(" "&amp;AM18:AM1500&amp;" ",Q224)))&gt;0,AF17,"")))</f>
        <v/>
      </c>
      <c r="AG224" s="967" t="str" cm="1">
        <f t="array" ref="AG224">IF(N224="","",IF(R224&lt;&gt;"","",IF(SUMPRODUCT(--(AN18:AN1500=AG17),--(AM18:AM1500&lt;&gt;""),--ISNUMBER(SEARCH(" "&amp;AM18:AM1500&amp;" ",Q224)))&gt;0,AG17,"")))</f>
        <v/>
      </c>
      <c r="AH224" s="967" t="str" cm="1">
        <f t="array" ref="AH224">IF(N224="","",IF(R224&lt;&gt;"","",IF(SUMPRODUCT(--(AN18:AN1500=AH17),--(AM18:AM1500&lt;&gt;""),--ISNUMBER(SEARCH(" "&amp;AM18:AM1500&amp;" ",Q224)))&gt;0,AH17,"")))</f>
        <v/>
      </c>
      <c r="AI224" s="967" t="str" cm="1">
        <f t="array" ref="AI224">IF(N224="","",IF(R224&lt;&gt;"","",IF(SUMPRODUCT(--(AN18:AN1500=AI17),--(AM18:AM1500&lt;&gt;""),--ISNUMBER(SEARCH(" "&amp;AM18:AM1500&amp;" ",Q224)))&gt;0,AI17,"")))</f>
        <v/>
      </c>
      <c r="AJ224" s="967" t="str" cm="1">
        <f t="array" ref="AJ224">IF(N224="","",IF(R224&lt;&gt;"","",IF(SUMPRODUCT(--(AN18:AN1500=AJ17),--(AM18:AM1500&lt;&gt;""),--ISNUMBER(SEARCH(" "&amp;AM18:AM1500&amp;" ",Q224)))&gt;0,AJ17,"")))</f>
        <v/>
      </c>
      <c r="AK224" s="967" t="str" cm="1">
        <f t="array" ref="AK224">IF(N224="","",IF(T224&lt;&gt;"",AK17,IF(S224&lt;&gt;"","",IF(R224&lt;&gt;"","",IF(SUMPRODUCT(--(AN18:AN1500=AK17),--(AM18:AM1500&lt;&gt;""),--ISNUMBER(SEARCH(" "&amp;AM18:AM1500&amp;" ",Q224)))&gt;0,AK17,"")))))</f>
        <v/>
      </c>
      <c r="AM224" s="968" t="s">
        <v>2247</v>
      </c>
      <c r="AN224" s="968" t="s">
        <v>1962</v>
      </c>
      <c r="AP224" s="964"/>
      <c r="AQ224" s="964"/>
      <c r="AR224" s="964"/>
      <c r="AT224" s="964"/>
      <c r="AU224" s="964"/>
      <c r="AV224" s="964"/>
      <c r="BN224" s="49">
        <v>1</v>
      </c>
    </row>
    <row r="225" spans="1:66" ht="35.1" customHeight="1">
      <c r="A225" s="973" t="str">
        <f>IF(B225="","",COUNTIF(B18:B225,"&lt;&gt;"))</f>
        <v/>
      </c>
      <c r="B225" s="965"/>
      <c r="C225" s="974" t="str">
        <f t="shared" si="54"/>
        <v/>
      </c>
      <c r="D225" s="975" t="str">
        <f t="shared" si="42"/>
        <v/>
      </c>
      <c r="E225" s="976" t="str">
        <f t="shared" si="43"/>
        <v/>
      </c>
      <c r="F225" s="977" t="str">
        <f t="shared" si="44"/>
        <v/>
      </c>
      <c r="G225" s="964" t="str">
        <f>IF(H225="","",COUNTIF(H18:H225,"&lt;&gt;"))</f>
        <v/>
      </c>
      <c r="H225" s="965" t="str" cm="1">
        <f t="array" ref="H225">IF(L225="","",IF(LEN(L225)&lt;=MAX(10,G13),L225,IFERROR(LEFT(L225,LOOKUP(2,1/(MID(L225,ROW(1:500),1)=" ")/(ROW(1:500)&lt;=MAX(10,G13)),ROW(1:500))-1),LEFT(L225,MAX(10,G13)))))</f>
        <v/>
      </c>
      <c r="I225" s="964" t="str">
        <f t="shared" si="45"/>
        <v/>
      </c>
      <c r="J225" s="964" t="str">
        <f t="shared" si="46"/>
        <v/>
      </c>
      <c r="K225" s="964" t="str">
        <f>IF(M224&lt;&gt;"",K224,IF(K224&lt;MAX(A18:A317),K224+1,""))</f>
        <v/>
      </c>
      <c r="L225" s="965" t="str">
        <f>IF(K225="","",IF(M224&lt;&gt;"",M224,INDEX(E18:E317,MATCH(K225,A18:A317,0))))</f>
        <v/>
      </c>
      <c r="M225" s="965" t="str">
        <f t="shared" si="47"/>
        <v/>
      </c>
      <c r="N225" s="965" t="str">
        <f t="shared" si="48"/>
        <v/>
      </c>
      <c r="O225" s="964" t="str">
        <f t="shared" si="49"/>
        <v/>
      </c>
      <c r="P225" s="964" t="str">
        <f t="shared" si="50"/>
        <v/>
      </c>
      <c r="Q225" s="965" t="str">
        <f t="shared" si="51"/>
        <v/>
      </c>
      <c r="R225" s="964" t="str">
        <f>IF(N225="","",IF(COUNTIF(AP18:AP300,TRIM(Q225))&gt;0,"EXCLUSION EXACTE",""))</f>
        <v/>
      </c>
      <c r="S225" s="964" t="str" cm="1">
        <f t="array" ref="S225">IF(N225="","",IF(SUMPRODUCT(--(AP18:AP300&lt;&gt;""),--ISNUMBER(SEARCH(" "&amp;AP18:AP300&amp;" ",Q225)))&gt;0,"BLOQUE MOLLUSQUES",""))</f>
        <v/>
      </c>
      <c r="T225" s="964" t="str" cm="1">
        <f t="array" ref="T225">IF(N225="","",IF(SUMPRODUCT(--(AT18:AT300&lt;&gt;""),--ISNUMBER(SEARCH(" "&amp;AT18:AT300&amp;" ",Q225)))&gt;0,"FORCE MOLLUSQUES",""))</f>
        <v/>
      </c>
      <c r="U225" s="965" t="str">
        <f t="shared" si="52"/>
        <v/>
      </c>
      <c r="V225" s="965" t="str">
        <f t="shared" si="55"/>
        <v/>
      </c>
      <c r="W225" s="964" t="str">
        <f t="shared" si="53"/>
        <v/>
      </c>
      <c r="X225" s="964" t="str" cm="1">
        <f t="array" ref="X225">IF(N225="","",IF(R225&lt;&gt;"","",IF(SUMPRODUCT(--(AN18:AN1500=X17),--(AM18:AM1500&lt;&gt;""),--ISNUMBER(SEARCH(" "&amp;AM18:AM1500&amp;" ",Q225)))&gt;0,X17,"")))</f>
        <v/>
      </c>
      <c r="Y225" s="964" t="str" cm="1">
        <f t="array" ref="Y225">IF(N225="","",IF(R225&lt;&gt;"","",IF(SUMPRODUCT(--(AN18:AN1500=Y17),--(AM18:AM1500&lt;&gt;""),--ISNUMBER(SEARCH(" "&amp;AM18:AM1500&amp;" ",Q225)))&gt;0,Y17,"")))</f>
        <v/>
      </c>
      <c r="Z225" s="964" t="str" cm="1">
        <f t="array" ref="Z225">IF(N225="","",IF(R225&lt;&gt;"","",IF(SUMPRODUCT(--(AN18:AN1500=Z17),--(AM18:AM1500&lt;&gt;""),--ISNUMBER(SEARCH(" "&amp;AM18:AM1500&amp;" ",Q225)))&gt;0,Z17,"")))</f>
        <v/>
      </c>
      <c r="AA225" s="964" t="str" cm="1">
        <f t="array" ref="AA225">IF(N225="","",IF(R225&lt;&gt;"","",IF(SUMPRODUCT(--(AN18:AN1500=AA17),--(AM18:AM1500&lt;&gt;""),--ISNUMBER(SEARCH(" "&amp;AM18:AM1500&amp;" ",Q225)))&gt;0,AA17,"")))</f>
        <v/>
      </c>
      <c r="AB225" s="964" t="str" cm="1">
        <f t="array" ref="AB225">IF(N225="","",IF(R225&lt;&gt;"","",IF(SUMPRODUCT(--(AN18:AN1500=AB17),--(AM18:AM1500&lt;&gt;""),--ISNUMBER(SEARCH(" "&amp;AM18:AM1500&amp;" ",Q225)))&gt;0,AB17,"")))</f>
        <v/>
      </c>
      <c r="AC225" s="964" t="str" cm="1">
        <f t="array" ref="AC225">IF(N225="","",IF(R225&lt;&gt;"","",IF(SUMPRODUCT(--(AN18:AN1500=AC17),--(AM18:AM1500&lt;&gt;""),--ISNUMBER(SEARCH(" "&amp;AM18:AM1500&amp;" ",Q225)))&gt;0,AC17,"")))</f>
        <v/>
      </c>
      <c r="AD225" s="964" t="str" cm="1">
        <f t="array" ref="AD225">IF(N225="","",IF(R225&lt;&gt;"","",IF(SUMPRODUCT(--(AN18:AN1500=AD17),--(AM18:AM1500&lt;&gt;""),--ISNUMBER(SEARCH(" "&amp;AM18:AM1500&amp;" ",Q225)))&gt;0,AD17,"")))</f>
        <v/>
      </c>
      <c r="AE225" s="964" t="str" cm="1">
        <f t="array" ref="AE225">IF(N225="","",IF(R225&lt;&gt;"","",IF(SUMPRODUCT(--(AN18:AN1500=AE17),--(AM18:AM1500&lt;&gt;""),--ISNUMBER(SEARCH(" "&amp;AM18:AM1500&amp;" ",Q225)))&gt;0,AE17,"")))</f>
        <v/>
      </c>
      <c r="AF225" s="964" t="str" cm="1">
        <f t="array" ref="AF225">IF(N225="","",IF(R225&lt;&gt;"","",IF(SUMPRODUCT(--(AN18:AN1500=AF17),--(AM18:AM1500&lt;&gt;""),--ISNUMBER(SEARCH(" "&amp;AM18:AM1500&amp;" ",Q225)))&gt;0,AF17,"")))</f>
        <v/>
      </c>
      <c r="AG225" s="964" t="str" cm="1">
        <f t="array" ref="AG225">IF(N225="","",IF(R225&lt;&gt;"","",IF(SUMPRODUCT(--(AN18:AN1500=AG17),--(AM18:AM1500&lt;&gt;""),--ISNUMBER(SEARCH(" "&amp;AM18:AM1500&amp;" ",Q225)))&gt;0,AG17,"")))</f>
        <v/>
      </c>
      <c r="AH225" s="964" t="str" cm="1">
        <f t="array" ref="AH225">IF(N225="","",IF(R225&lt;&gt;"","",IF(SUMPRODUCT(--(AN18:AN1500=AH17),--(AM18:AM1500&lt;&gt;""),--ISNUMBER(SEARCH(" "&amp;AM18:AM1500&amp;" ",Q225)))&gt;0,AH17,"")))</f>
        <v/>
      </c>
      <c r="AI225" s="964" t="str" cm="1">
        <f t="array" ref="AI225">IF(N225="","",IF(R225&lt;&gt;"","",IF(SUMPRODUCT(--(AN18:AN1500=AI17),--(AM18:AM1500&lt;&gt;""),--ISNUMBER(SEARCH(" "&amp;AM18:AM1500&amp;" ",Q225)))&gt;0,AI17,"")))</f>
        <v/>
      </c>
      <c r="AJ225" s="964" t="str" cm="1">
        <f t="array" ref="AJ225">IF(N225="","",IF(R225&lt;&gt;"","",IF(SUMPRODUCT(--(AN18:AN1500=AJ17),--(AM18:AM1500&lt;&gt;""),--ISNUMBER(SEARCH(" "&amp;AM18:AM1500&amp;" ",Q225)))&gt;0,AJ17,"")))</f>
        <v/>
      </c>
      <c r="AK225" s="964" t="str" cm="1">
        <f t="array" ref="AK225">IF(N225="","",IF(T225&lt;&gt;"",AK17,IF(S225&lt;&gt;"","",IF(R225&lt;&gt;"","",IF(SUMPRODUCT(--(AN18:AN1500=AK17),--(AM18:AM1500&lt;&gt;""),--ISNUMBER(SEARCH(" "&amp;AM18:AM1500&amp;" ",Q225)))&gt;0,AK17,"")))))</f>
        <v/>
      </c>
      <c r="AM225" s="964" t="s">
        <v>2248</v>
      </c>
      <c r="AN225" s="964" t="s">
        <v>1962</v>
      </c>
      <c r="AP225" s="964"/>
      <c r="AQ225" s="964"/>
      <c r="AR225" s="964"/>
      <c r="AT225" s="964"/>
      <c r="AU225" s="964"/>
      <c r="AV225" s="964"/>
      <c r="BN225" s="49">
        <v>1</v>
      </c>
    </row>
    <row r="226" spans="1:66" ht="35.1" customHeight="1">
      <c r="A226" s="957" t="str">
        <f>IF(B226="","",COUNTIF(B18:B226,"&lt;&gt;"))</f>
        <v/>
      </c>
      <c r="B226" s="958"/>
      <c r="C226" s="974" t="str">
        <f t="shared" si="54"/>
        <v/>
      </c>
      <c r="D226" s="975" t="str">
        <f t="shared" si="42"/>
        <v/>
      </c>
      <c r="E226" s="961" t="str">
        <f t="shared" si="43"/>
        <v/>
      </c>
      <c r="F226" s="962" t="str">
        <f t="shared" si="44"/>
        <v/>
      </c>
      <c r="G226" s="963" t="str">
        <f>IF(H226="","",COUNTIF(H18:H226,"&lt;&gt;"))</f>
        <v/>
      </c>
      <c r="H226" s="958" t="str" cm="1">
        <f t="array" ref="H226">IF(L226="","",IF(LEN(L226)&lt;=MAX(10,G13),L226,IFERROR(LEFT(L226,LOOKUP(2,1/(MID(L226,ROW(1:500),1)=" ")/(ROW(1:500)&lt;=MAX(10,G13)),ROW(1:500))-1),LEFT(L226,MAX(10,G13)))))</f>
        <v/>
      </c>
      <c r="I226" s="963" t="str">
        <f t="shared" si="45"/>
        <v/>
      </c>
      <c r="J226" s="963" t="str">
        <f t="shared" si="46"/>
        <v/>
      </c>
      <c r="K226" s="964" t="str">
        <f>IF(M225&lt;&gt;"",K225,IF(K225&lt;MAX(A18:A317),K225+1,""))</f>
        <v/>
      </c>
      <c r="L226" s="965" t="str">
        <f>IF(K226="","",IF(M225&lt;&gt;"",M225,INDEX(E18:E317,MATCH(K226,A18:A317,0))))</f>
        <v/>
      </c>
      <c r="M226" s="965" t="str">
        <f t="shared" si="47"/>
        <v/>
      </c>
      <c r="N226" s="966" t="str">
        <f t="shared" si="48"/>
        <v/>
      </c>
      <c r="O226" s="967" t="str">
        <f t="shared" si="49"/>
        <v/>
      </c>
      <c r="P226" s="967" t="str">
        <f t="shared" si="50"/>
        <v/>
      </c>
      <c r="Q226" s="966" t="str">
        <f t="shared" si="51"/>
        <v/>
      </c>
      <c r="R226" s="967" t="str">
        <f>IF(N226="","",IF(COUNTIF(AP18:AP300,TRIM(Q226))&gt;0,"EXCLUSION EXACTE",""))</f>
        <v/>
      </c>
      <c r="S226" s="967" t="str" cm="1">
        <f t="array" ref="S226">IF(N226="","",IF(SUMPRODUCT(--(AP18:AP300&lt;&gt;""),--ISNUMBER(SEARCH(" "&amp;AP18:AP300&amp;" ",Q226)))&gt;0,"BLOQUE MOLLUSQUES",""))</f>
        <v/>
      </c>
      <c r="T226" s="967" t="str" cm="1">
        <f t="array" ref="T226">IF(N226="","",IF(SUMPRODUCT(--(AT18:AT300&lt;&gt;""),--ISNUMBER(SEARCH(" "&amp;AT18:AT300&amp;" ",Q226)))&gt;0,"FORCE MOLLUSQUES",""))</f>
        <v/>
      </c>
      <c r="U226" s="966" t="str">
        <f t="shared" si="52"/>
        <v/>
      </c>
      <c r="V226" s="966" t="str">
        <f t="shared" si="55"/>
        <v/>
      </c>
      <c r="W226" s="967" t="str">
        <f t="shared" si="53"/>
        <v/>
      </c>
      <c r="X226" s="967" t="str" cm="1">
        <f t="array" ref="X226">IF(N226="","",IF(R226&lt;&gt;"","",IF(SUMPRODUCT(--(AN18:AN1500=X17),--(AM18:AM1500&lt;&gt;""),--ISNUMBER(SEARCH(" "&amp;AM18:AM1500&amp;" ",Q226)))&gt;0,X17,"")))</f>
        <v/>
      </c>
      <c r="Y226" s="967" t="str" cm="1">
        <f t="array" ref="Y226">IF(N226="","",IF(R226&lt;&gt;"","",IF(SUMPRODUCT(--(AN18:AN1500=Y17),--(AM18:AM1500&lt;&gt;""),--ISNUMBER(SEARCH(" "&amp;AM18:AM1500&amp;" ",Q226)))&gt;0,Y17,"")))</f>
        <v/>
      </c>
      <c r="Z226" s="967" t="str" cm="1">
        <f t="array" ref="Z226">IF(N226="","",IF(R226&lt;&gt;"","",IF(SUMPRODUCT(--(AN18:AN1500=Z17),--(AM18:AM1500&lt;&gt;""),--ISNUMBER(SEARCH(" "&amp;AM18:AM1500&amp;" ",Q226)))&gt;0,Z17,"")))</f>
        <v/>
      </c>
      <c r="AA226" s="967" t="str" cm="1">
        <f t="array" ref="AA226">IF(N226="","",IF(R226&lt;&gt;"","",IF(SUMPRODUCT(--(AN18:AN1500=AA17),--(AM18:AM1500&lt;&gt;""),--ISNUMBER(SEARCH(" "&amp;AM18:AM1500&amp;" ",Q226)))&gt;0,AA17,"")))</f>
        <v/>
      </c>
      <c r="AB226" s="967" t="str" cm="1">
        <f t="array" ref="AB226">IF(N226="","",IF(R226&lt;&gt;"","",IF(SUMPRODUCT(--(AN18:AN1500=AB17),--(AM18:AM1500&lt;&gt;""),--ISNUMBER(SEARCH(" "&amp;AM18:AM1500&amp;" ",Q226)))&gt;0,AB17,"")))</f>
        <v/>
      </c>
      <c r="AC226" s="967" t="str" cm="1">
        <f t="array" ref="AC226">IF(N226="","",IF(R226&lt;&gt;"","",IF(SUMPRODUCT(--(AN18:AN1500=AC17),--(AM18:AM1500&lt;&gt;""),--ISNUMBER(SEARCH(" "&amp;AM18:AM1500&amp;" ",Q226)))&gt;0,AC17,"")))</f>
        <v/>
      </c>
      <c r="AD226" s="967" t="str" cm="1">
        <f t="array" ref="AD226">IF(N226="","",IF(R226&lt;&gt;"","",IF(SUMPRODUCT(--(AN18:AN1500=AD17),--(AM18:AM1500&lt;&gt;""),--ISNUMBER(SEARCH(" "&amp;AM18:AM1500&amp;" ",Q226)))&gt;0,AD17,"")))</f>
        <v/>
      </c>
      <c r="AE226" s="967" t="str" cm="1">
        <f t="array" ref="AE226">IF(N226="","",IF(R226&lt;&gt;"","",IF(SUMPRODUCT(--(AN18:AN1500=AE17),--(AM18:AM1500&lt;&gt;""),--ISNUMBER(SEARCH(" "&amp;AM18:AM1500&amp;" ",Q226)))&gt;0,AE17,"")))</f>
        <v/>
      </c>
      <c r="AF226" s="967" t="str" cm="1">
        <f t="array" ref="AF226">IF(N226="","",IF(R226&lt;&gt;"","",IF(SUMPRODUCT(--(AN18:AN1500=AF17),--(AM18:AM1500&lt;&gt;""),--ISNUMBER(SEARCH(" "&amp;AM18:AM1500&amp;" ",Q226)))&gt;0,AF17,"")))</f>
        <v/>
      </c>
      <c r="AG226" s="967" t="str" cm="1">
        <f t="array" ref="AG226">IF(N226="","",IF(R226&lt;&gt;"","",IF(SUMPRODUCT(--(AN18:AN1500=AG17),--(AM18:AM1500&lt;&gt;""),--ISNUMBER(SEARCH(" "&amp;AM18:AM1500&amp;" ",Q226)))&gt;0,AG17,"")))</f>
        <v/>
      </c>
      <c r="AH226" s="967" t="str" cm="1">
        <f t="array" ref="AH226">IF(N226="","",IF(R226&lt;&gt;"","",IF(SUMPRODUCT(--(AN18:AN1500=AH17),--(AM18:AM1500&lt;&gt;""),--ISNUMBER(SEARCH(" "&amp;AM18:AM1500&amp;" ",Q226)))&gt;0,AH17,"")))</f>
        <v/>
      </c>
      <c r="AI226" s="967" t="str" cm="1">
        <f t="array" ref="AI226">IF(N226="","",IF(R226&lt;&gt;"","",IF(SUMPRODUCT(--(AN18:AN1500=AI17),--(AM18:AM1500&lt;&gt;""),--ISNUMBER(SEARCH(" "&amp;AM18:AM1500&amp;" ",Q226)))&gt;0,AI17,"")))</f>
        <v/>
      </c>
      <c r="AJ226" s="967" t="str" cm="1">
        <f t="array" ref="AJ226">IF(N226="","",IF(R226&lt;&gt;"","",IF(SUMPRODUCT(--(AN18:AN1500=AJ17),--(AM18:AM1500&lt;&gt;""),--ISNUMBER(SEARCH(" "&amp;AM18:AM1500&amp;" ",Q226)))&gt;0,AJ17,"")))</f>
        <v/>
      </c>
      <c r="AK226" s="967" t="str" cm="1">
        <f t="array" ref="AK226">IF(N226="","",IF(T226&lt;&gt;"",AK17,IF(S226&lt;&gt;"","",IF(R226&lt;&gt;"","",IF(SUMPRODUCT(--(AN18:AN1500=AK17),--(AM18:AM1500&lt;&gt;""),--ISNUMBER(SEARCH(" "&amp;AM18:AM1500&amp;" ",Q226)))&gt;0,AK17,"")))))</f>
        <v/>
      </c>
      <c r="AM226" s="968" t="s">
        <v>2249</v>
      </c>
      <c r="AN226" s="968" t="s">
        <v>1962</v>
      </c>
      <c r="AP226" s="964"/>
      <c r="AQ226" s="964"/>
      <c r="AR226" s="964"/>
      <c r="AT226" s="964"/>
      <c r="AU226" s="964"/>
      <c r="AV226" s="964"/>
      <c r="BN226" s="49">
        <v>1</v>
      </c>
    </row>
    <row r="227" spans="1:66" ht="35.1" customHeight="1">
      <c r="A227" s="973" t="str">
        <f>IF(B227="","",COUNTIF(B18:B227,"&lt;&gt;"))</f>
        <v/>
      </c>
      <c r="B227" s="965"/>
      <c r="C227" s="974" t="str">
        <f t="shared" si="54"/>
        <v/>
      </c>
      <c r="D227" s="975" t="str">
        <f t="shared" si="42"/>
        <v/>
      </c>
      <c r="E227" s="976" t="str">
        <f t="shared" si="43"/>
        <v/>
      </c>
      <c r="F227" s="977" t="str">
        <f t="shared" si="44"/>
        <v/>
      </c>
      <c r="G227" s="964" t="str">
        <f>IF(H227="","",COUNTIF(H18:H227,"&lt;&gt;"))</f>
        <v/>
      </c>
      <c r="H227" s="965" t="str" cm="1">
        <f t="array" ref="H227">IF(L227="","",IF(LEN(L227)&lt;=MAX(10,G13),L227,IFERROR(LEFT(L227,LOOKUP(2,1/(MID(L227,ROW(1:500),1)=" ")/(ROW(1:500)&lt;=MAX(10,G13)),ROW(1:500))-1),LEFT(L227,MAX(10,G13)))))</f>
        <v/>
      </c>
      <c r="I227" s="964" t="str">
        <f t="shared" si="45"/>
        <v/>
      </c>
      <c r="J227" s="964" t="str">
        <f t="shared" si="46"/>
        <v/>
      </c>
      <c r="K227" s="964" t="str">
        <f>IF(M226&lt;&gt;"",K226,IF(K226&lt;MAX(A18:A317),K226+1,""))</f>
        <v/>
      </c>
      <c r="L227" s="965" t="str">
        <f>IF(K227="","",IF(M226&lt;&gt;"",M226,INDEX(E18:E317,MATCH(K227,A18:A317,0))))</f>
        <v/>
      </c>
      <c r="M227" s="965" t="str">
        <f t="shared" si="47"/>
        <v/>
      </c>
      <c r="N227" s="965" t="str">
        <f t="shared" si="48"/>
        <v/>
      </c>
      <c r="O227" s="964" t="str">
        <f t="shared" si="49"/>
        <v/>
      </c>
      <c r="P227" s="964" t="str">
        <f t="shared" si="50"/>
        <v/>
      </c>
      <c r="Q227" s="965" t="str">
        <f t="shared" si="51"/>
        <v/>
      </c>
      <c r="R227" s="964" t="str">
        <f>IF(N227="","",IF(COUNTIF(AP18:AP300,TRIM(Q227))&gt;0,"EXCLUSION EXACTE",""))</f>
        <v/>
      </c>
      <c r="S227" s="964" t="str" cm="1">
        <f t="array" ref="S227">IF(N227="","",IF(SUMPRODUCT(--(AP18:AP300&lt;&gt;""),--ISNUMBER(SEARCH(" "&amp;AP18:AP300&amp;" ",Q227)))&gt;0,"BLOQUE MOLLUSQUES",""))</f>
        <v/>
      </c>
      <c r="T227" s="964" t="str" cm="1">
        <f t="array" ref="T227">IF(N227="","",IF(SUMPRODUCT(--(AT18:AT300&lt;&gt;""),--ISNUMBER(SEARCH(" "&amp;AT18:AT300&amp;" ",Q227)))&gt;0,"FORCE MOLLUSQUES",""))</f>
        <v/>
      </c>
      <c r="U227" s="965" t="str">
        <f t="shared" si="52"/>
        <v/>
      </c>
      <c r="V227" s="965" t="str">
        <f t="shared" si="55"/>
        <v/>
      </c>
      <c r="W227" s="964" t="str">
        <f t="shared" si="53"/>
        <v/>
      </c>
      <c r="X227" s="964" t="str" cm="1">
        <f t="array" ref="X227">IF(N227="","",IF(R227&lt;&gt;"","",IF(SUMPRODUCT(--(AN18:AN1500=X17),--(AM18:AM1500&lt;&gt;""),--ISNUMBER(SEARCH(" "&amp;AM18:AM1500&amp;" ",Q227)))&gt;0,X17,"")))</f>
        <v/>
      </c>
      <c r="Y227" s="964" t="str" cm="1">
        <f t="array" ref="Y227">IF(N227="","",IF(R227&lt;&gt;"","",IF(SUMPRODUCT(--(AN18:AN1500=Y17),--(AM18:AM1500&lt;&gt;""),--ISNUMBER(SEARCH(" "&amp;AM18:AM1500&amp;" ",Q227)))&gt;0,Y17,"")))</f>
        <v/>
      </c>
      <c r="Z227" s="964" t="str" cm="1">
        <f t="array" ref="Z227">IF(N227="","",IF(R227&lt;&gt;"","",IF(SUMPRODUCT(--(AN18:AN1500=Z17),--(AM18:AM1500&lt;&gt;""),--ISNUMBER(SEARCH(" "&amp;AM18:AM1500&amp;" ",Q227)))&gt;0,Z17,"")))</f>
        <v/>
      </c>
      <c r="AA227" s="964" t="str" cm="1">
        <f t="array" ref="AA227">IF(N227="","",IF(R227&lt;&gt;"","",IF(SUMPRODUCT(--(AN18:AN1500=AA17),--(AM18:AM1500&lt;&gt;""),--ISNUMBER(SEARCH(" "&amp;AM18:AM1500&amp;" ",Q227)))&gt;0,AA17,"")))</f>
        <v/>
      </c>
      <c r="AB227" s="964" t="str" cm="1">
        <f t="array" ref="AB227">IF(N227="","",IF(R227&lt;&gt;"","",IF(SUMPRODUCT(--(AN18:AN1500=AB17),--(AM18:AM1500&lt;&gt;""),--ISNUMBER(SEARCH(" "&amp;AM18:AM1500&amp;" ",Q227)))&gt;0,AB17,"")))</f>
        <v/>
      </c>
      <c r="AC227" s="964" t="str" cm="1">
        <f t="array" ref="AC227">IF(N227="","",IF(R227&lt;&gt;"","",IF(SUMPRODUCT(--(AN18:AN1500=AC17),--(AM18:AM1500&lt;&gt;""),--ISNUMBER(SEARCH(" "&amp;AM18:AM1500&amp;" ",Q227)))&gt;0,AC17,"")))</f>
        <v/>
      </c>
      <c r="AD227" s="964" t="str" cm="1">
        <f t="array" ref="AD227">IF(N227="","",IF(R227&lt;&gt;"","",IF(SUMPRODUCT(--(AN18:AN1500=AD17),--(AM18:AM1500&lt;&gt;""),--ISNUMBER(SEARCH(" "&amp;AM18:AM1500&amp;" ",Q227)))&gt;0,AD17,"")))</f>
        <v/>
      </c>
      <c r="AE227" s="964" t="str" cm="1">
        <f t="array" ref="AE227">IF(N227="","",IF(R227&lt;&gt;"","",IF(SUMPRODUCT(--(AN18:AN1500=AE17),--(AM18:AM1500&lt;&gt;""),--ISNUMBER(SEARCH(" "&amp;AM18:AM1500&amp;" ",Q227)))&gt;0,AE17,"")))</f>
        <v/>
      </c>
      <c r="AF227" s="964" t="str" cm="1">
        <f t="array" ref="AF227">IF(N227="","",IF(R227&lt;&gt;"","",IF(SUMPRODUCT(--(AN18:AN1500=AF17),--(AM18:AM1500&lt;&gt;""),--ISNUMBER(SEARCH(" "&amp;AM18:AM1500&amp;" ",Q227)))&gt;0,AF17,"")))</f>
        <v/>
      </c>
      <c r="AG227" s="964" t="str" cm="1">
        <f t="array" ref="AG227">IF(N227="","",IF(R227&lt;&gt;"","",IF(SUMPRODUCT(--(AN18:AN1500=AG17),--(AM18:AM1500&lt;&gt;""),--ISNUMBER(SEARCH(" "&amp;AM18:AM1500&amp;" ",Q227)))&gt;0,AG17,"")))</f>
        <v/>
      </c>
      <c r="AH227" s="964" t="str" cm="1">
        <f t="array" ref="AH227">IF(N227="","",IF(R227&lt;&gt;"","",IF(SUMPRODUCT(--(AN18:AN1500=AH17),--(AM18:AM1500&lt;&gt;""),--ISNUMBER(SEARCH(" "&amp;AM18:AM1500&amp;" ",Q227)))&gt;0,AH17,"")))</f>
        <v/>
      </c>
      <c r="AI227" s="964" t="str" cm="1">
        <f t="array" ref="AI227">IF(N227="","",IF(R227&lt;&gt;"","",IF(SUMPRODUCT(--(AN18:AN1500=AI17),--(AM18:AM1500&lt;&gt;""),--ISNUMBER(SEARCH(" "&amp;AM18:AM1500&amp;" ",Q227)))&gt;0,AI17,"")))</f>
        <v/>
      </c>
      <c r="AJ227" s="964" t="str" cm="1">
        <f t="array" ref="AJ227">IF(N227="","",IF(R227&lt;&gt;"","",IF(SUMPRODUCT(--(AN18:AN1500=AJ17),--(AM18:AM1500&lt;&gt;""),--ISNUMBER(SEARCH(" "&amp;AM18:AM1500&amp;" ",Q227)))&gt;0,AJ17,"")))</f>
        <v/>
      </c>
      <c r="AK227" s="964" t="str" cm="1">
        <f t="array" ref="AK227">IF(N227="","",IF(T227&lt;&gt;"",AK17,IF(S227&lt;&gt;"","",IF(R227&lt;&gt;"","",IF(SUMPRODUCT(--(AN18:AN1500=AK17),--(AM18:AM1500&lt;&gt;""),--ISNUMBER(SEARCH(" "&amp;AM18:AM1500&amp;" ",Q227)))&gt;0,AK17,"")))))</f>
        <v/>
      </c>
      <c r="AM227" s="964" t="s">
        <v>2250</v>
      </c>
      <c r="AN227" s="964" t="s">
        <v>1962</v>
      </c>
      <c r="AP227" s="964"/>
      <c r="AQ227" s="964"/>
      <c r="AR227" s="964"/>
      <c r="AT227" s="964"/>
      <c r="AU227" s="964"/>
      <c r="AV227" s="964"/>
      <c r="BN227" s="49">
        <v>1</v>
      </c>
    </row>
    <row r="228" spans="1:66" ht="35.1" customHeight="1">
      <c r="A228" s="957" t="str">
        <f>IF(B228="","",COUNTIF(B18:B228,"&lt;&gt;"))</f>
        <v/>
      </c>
      <c r="B228" s="958"/>
      <c r="C228" s="974" t="str">
        <f t="shared" si="54"/>
        <v/>
      </c>
      <c r="D228" s="975" t="str">
        <f t="shared" si="42"/>
        <v/>
      </c>
      <c r="E228" s="961" t="str">
        <f t="shared" si="43"/>
        <v/>
      </c>
      <c r="F228" s="962" t="str">
        <f t="shared" si="44"/>
        <v/>
      </c>
      <c r="G228" s="963" t="str">
        <f>IF(H228="","",COUNTIF(H18:H228,"&lt;&gt;"))</f>
        <v/>
      </c>
      <c r="H228" s="958" t="str" cm="1">
        <f t="array" ref="H228">IF(L228="","",IF(LEN(L228)&lt;=MAX(10,G13),L228,IFERROR(LEFT(L228,LOOKUP(2,1/(MID(L228,ROW(1:500),1)=" ")/(ROW(1:500)&lt;=MAX(10,G13)),ROW(1:500))-1),LEFT(L228,MAX(10,G13)))))</f>
        <v/>
      </c>
      <c r="I228" s="963" t="str">
        <f t="shared" si="45"/>
        <v/>
      </c>
      <c r="J228" s="963" t="str">
        <f t="shared" si="46"/>
        <v/>
      </c>
      <c r="K228" s="964" t="str">
        <f>IF(M227&lt;&gt;"",K227,IF(K227&lt;MAX(A18:A317),K227+1,""))</f>
        <v/>
      </c>
      <c r="L228" s="965" t="str">
        <f>IF(K228="","",IF(M227&lt;&gt;"",M227,INDEX(E18:E317,MATCH(K228,A18:A317,0))))</f>
        <v/>
      </c>
      <c r="M228" s="965" t="str">
        <f t="shared" si="47"/>
        <v/>
      </c>
      <c r="N228" s="966" t="str">
        <f t="shared" si="48"/>
        <v/>
      </c>
      <c r="O228" s="967" t="str">
        <f t="shared" si="49"/>
        <v/>
      </c>
      <c r="P228" s="967" t="str">
        <f t="shared" si="50"/>
        <v/>
      </c>
      <c r="Q228" s="966" t="str">
        <f t="shared" si="51"/>
        <v/>
      </c>
      <c r="R228" s="967" t="str">
        <f>IF(N228="","",IF(COUNTIF(AP18:AP300,TRIM(Q228))&gt;0,"EXCLUSION EXACTE",""))</f>
        <v/>
      </c>
      <c r="S228" s="967" t="str" cm="1">
        <f t="array" ref="S228">IF(N228="","",IF(SUMPRODUCT(--(AP18:AP300&lt;&gt;""),--ISNUMBER(SEARCH(" "&amp;AP18:AP300&amp;" ",Q228)))&gt;0,"BLOQUE MOLLUSQUES",""))</f>
        <v/>
      </c>
      <c r="T228" s="967" t="str" cm="1">
        <f t="array" ref="T228">IF(N228="","",IF(SUMPRODUCT(--(AT18:AT300&lt;&gt;""),--ISNUMBER(SEARCH(" "&amp;AT18:AT300&amp;" ",Q228)))&gt;0,"FORCE MOLLUSQUES",""))</f>
        <v/>
      </c>
      <c r="U228" s="966" t="str">
        <f t="shared" si="52"/>
        <v/>
      </c>
      <c r="V228" s="966" t="str">
        <f t="shared" si="55"/>
        <v/>
      </c>
      <c r="W228" s="967" t="str">
        <f t="shared" si="53"/>
        <v/>
      </c>
      <c r="X228" s="967" t="str" cm="1">
        <f t="array" ref="X228">IF(N228="","",IF(R228&lt;&gt;"","",IF(SUMPRODUCT(--(AN18:AN1500=X17),--(AM18:AM1500&lt;&gt;""),--ISNUMBER(SEARCH(" "&amp;AM18:AM1500&amp;" ",Q228)))&gt;0,X17,"")))</f>
        <v/>
      </c>
      <c r="Y228" s="967" t="str" cm="1">
        <f t="array" ref="Y228">IF(N228="","",IF(R228&lt;&gt;"","",IF(SUMPRODUCT(--(AN18:AN1500=Y17),--(AM18:AM1500&lt;&gt;""),--ISNUMBER(SEARCH(" "&amp;AM18:AM1500&amp;" ",Q228)))&gt;0,Y17,"")))</f>
        <v/>
      </c>
      <c r="Z228" s="967" t="str" cm="1">
        <f t="array" ref="Z228">IF(N228="","",IF(R228&lt;&gt;"","",IF(SUMPRODUCT(--(AN18:AN1500=Z17),--(AM18:AM1500&lt;&gt;""),--ISNUMBER(SEARCH(" "&amp;AM18:AM1500&amp;" ",Q228)))&gt;0,Z17,"")))</f>
        <v/>
      </c>
      <c r="AA228" s="967" t="str" cm="1">
        <f t="array" ref="AA228">IF(N228="","",IF(R228&lt;&gt;"","",IF(SUMPRODUCT(--(AN18:AN1500=AA17),--(AM18:AM1500&lt;&gt;""),--ISNUMBER(SEARCH(" "&amp;AM18:AM1500&amp;" ",Q228)))&gt;0,AA17,"")))</f>
        <v/>
      </c>
      <c r="AB228" s="967" t="str" cm="1">
        <f t="array" ref="AB228">IF(N228="","",IF(R228&lt;&gt;"","",IF(SUMPRODUCT(--(AN18:AN1500=AB17),--(AM18:AM1500&lt;&gt;""),--ISNUMBER(SEARCH(" "&amp;AM18:AM1500&amp;" ",Q228)))&gt;0,AB17,"")))</f>
        <v/>
      </c>
      <c r="AC228" s="967" t="str" cm="1">
        <f t="array" ref="AC228">IF(N228="","",IF(R228&lt;&gt;"","",IF(SUMPRODUCT(--(AN18:AN1500=AC17),--(AM18:AM1500&lt;&gt;""),--ISNUMBER(SEARCH(" "&amp;AM18:AM1500&amp;" ",Q228)))&gt;0,AC17,"")))</f>
        <v/>
      </c>
      <c r="AD228" s="967" t="str" cm="1">
        <f t="array" ref="AD228">IF(N228="","",IF(R228&lt;&gt;"","",IF(SUMPRODUCT(--(AN18:AN1500=AD17),--(AM18:AM1500&lt;&gt;""),--ISNUMBER(SEARCH(" "&amp;AM18:AM1500&amp;" ",Q228)))&gt;0,AD17,"")))</f>
        <v/>
      </c>
      <c r="AE228" s="967" t="str" cm="1">
        <f t="array" ref="AE228">IF(N228="","",IF(R228&lt;&gt;"","",IF(SUMPRODUCT(--(AN18:AN1500=AE17),--(AM18:AM1500&lt;&gt;""),--ISNUMBER(SEARCH(" "&amp;AM18:AM1500&amp;" ",Q228)))&gt;0,AE17,"")))</f>
        <v/>
      </c>
      <c r="AF228" s="967" t="str" cm="1">
        <f t="array" ref="AF228">IF(N228="","",IF(R228&lt;&gt;"","",IF(SUMPRODUCT(--(AN18:AN1500=AF17),--(AM18:AM1500&lt;&gt;""),--ISNUMBER(SEARCH(" "&amp;AM18:AM1500&amp;" ",Q228)))&gt;0,AF17,"")))</f>
        <v/>
      </c>
      <c r="AG228" s="967" t="str" cm="1">
        <f t="array" ref="AG228">IF(N228="","",IF(R228&lt;&gt;"","",IF(SUMPRODUCT(--(AN18:AN1500=AG17),--(AM18:AM1500&lt;&gt;""),--ISNUMBER(SEARCH(" "&amp;AM18:AM1500&amp;" ",Q228)))&gt;0,AG17,"")))</f>
        <v/>
      </c>
      <c r="AH228" s="967" t="str" cm="1">
        <f t="array" ref="AH228">IF(N228="","",IF(R228&lt;&gt;"","",IF(SUMPRODUCT(--(AN18:AN1500=AH17),--(AM18:AM1500&lt;&gt;""),--ISNUMBER(SEARCH(" "&amp;AM18:AM1500&amp;" ",Q228)))&gt;0,AH17,"")))</f>
        <v/>
      </c>
      <c r="AI228" s="967" t="str" cm="1">
        <f t="array" ref="AI228">IF(N228="","",IF(R228&lt;&gt;"","",IF(SUMPRODUCT(--(AN18:AN1500=AI17),--(AM18:AM1500&lt;&gt;""),--ISNUMBER(SEARCH(" "&amp;AM18:AM1500&amp;" ",Q228)))&gt;0,AI17,"")))</f>
        <v/>
      </c>
      <c r="AJ228" s="967" t="str" cm="1">
        <f t="array" ref="AJ228">IF(N228="","",IF(R228&lt;&gt;"","",IF(SUMPRODUCT(--(AN18:AN1500=AJ17),--(AM18:AM1500&lt;&gt;""),--ISNUMBER(SEARCH(" "&amp;AM18:AM1500&amp;" ",Q228)))&gt;0,AJ17,"")))</f>
        <v/>
      </c>
      <c r="AK228" s="967" t="str" cm="1">
        <f t="array" ref="AK228">IF(N228="","",IF(T228&lt;&gt;"",AK17,IF(S228&lt;&gt;"","",IF(R228&lt;&gt;"","",IF(SUMPRODUCT(--(AN18:AN1500=AK17),--(AM18:AM1500&lt;&gt;""),--ISNUMBER(SEARCH(" "&amp;AM18:AM1500&amp;" ",Q228)))&gt;0,AK17,"")))))</f>
        <v/>
      </c>
      <c r="AM228" s="968" t="s">
        <v>2167</v>
      </c>
      <c r="AN228" s="968" t="s">
        <v>1962</v>
      </c>
      <c r="AP228" s="964"/>
      <c r="AQ228" s="964"/>
      <c r="AR228" s="964"/>
      <c r="AT228" s="964"/>
      <c r="AU228" s="964"/>
      <c r="AV228" s="964"/>
      <c r="BN228" s="49">
        <v>1</v>
      </c>
    </row>
    <row r="229" spans="1:66" ht="35.1" customHeight="1">
      <c r="A229" s="973" t="str">
        <f>IF(B229="","",COUNTIF(B18:B229,"&lt;&gt;"))</f>
        <v/>
      </c>
      <c r="B229" s="965"/>
      <c r="C229" s="974" t="str">
        <f t="shared" si="54"/>
        <v/>
      </c>
      <c r="D229" s="975" t="str">
        <f t="shared" si="42"/>
        <v/>
      </c>
      <c r="E229" s="976" t="str">
        <f t="shared" si="43"/>
        <v/>
      </c>
      <c r="F229" s="977" t="str">
        <f t="shared" si="44"/>
        <v/>
      </c>
      <c r="G229" s="964" t="str">
        <f>IF(H229="","",COUNTIF(H18:H229,"&lt;&gt;"))</f>
        <v/>
      </c>
      <c r="H229" s="965" t="str" cm="1">
        <f t="array" ref="H229">IF(L229="","",IF(LEN(L229)&lt;=MAX(10,G13),L229,IFERROR(LEFT(L229,LOOKUP(2,1/(MID(L229,ROW(1:500),1)=" ")/(ROW(1:500)&lt;=MAX(10,G13)),ROW(1:500))-1),LEFT(L229,MAX(10,G13)))))</f>
        <v/>
      </c>
      <c r="I229" s="964" t="str">
        <f t="shared" si="45"/>
        <v/>
      </c>
      <c r="J229" s="964" t="str">
        <f t="shared" si="46"/>
        <v/>
      </c>
      <c r="K229" s="964" t="str">
        <f>IF(M228&lt;&gt;"",K228,IF(K228&lt;MAX(A18:A317),K228+1,""))</f>
        <v/>
      </c>
      <c r="L229" s="965" t="str">
        <f>IF(K229="","",IF(M228&lt;&gt;"",M228,INDEX(E18:E317,MATCH(K229,A18:A317,0))))</f>
        <v/>
      </c>
      <c r="M229" s="965" t="str">
        <f t="shared" si="47"/>
        <v/>
      </c>
      <c r="N229" s="965" t="str">
        <f t="shared" si="48"/>
        <v/>
      </c>
      <c r="O229" s="964" t="str">
        <f t="shared" si="49"/>
        <v/>
      </c>
      <c r="P229" s="964" t="str">
        <f t="shared" si="50"/>
        <v/>
      </c>
      <c r="Q229" s="965" t="str">
        <f t="shared" si="51"/>
        <v/>
      </c>
      <c r="R229" s="964" t="str">
        <f>IF(N229="","",IF(COUNTIF(AP18:AP300,TRIM(Q229))&gt;0,"EXCLUSION EXACTE",""))</f>
        <v/>
      </c>
      <c r="S229" s="964" t="str" cm="1">
        <f t="array" ref="S229">IF(N229="","",IF(SUMPRODUCT(--(AP18:AP300&lt;&gt;""),--ISNUMBER(SEARCH(" "&amp;AP18:AP300&amp;" ",Q229)))&gt;0,"BLOQUE MOLLUSQUES",""))</f>
        <v/>
      </c>
      <c r="T229" s="964" t="str" cm="1">
        <f t="array" ref="T229">IF(N229="","",IF(SUMPRODUCT(--(AT18:AT300&lt;&gt;""),--ISNUMBER(SEARCH(" "&amp;AT18:AT300&amp;" ",Q229)))&gt;0,"FORCE MOLLUSQUES",""))</f>
        <v/>
      </c>
      <c r="U229" s="965" t="str">
        <f t="shared" si="52"/>
        <v/>
      </c>
      <c r="V229" s="965" t="str">
        <f t="shared" si="55"/>
        <v/>
      </c>
      <c r="W229" s="964" t="str">
        <f t="shared" si="53"/>
        <v/>
      </c>
      <c r="X229" s="964" t="str" cm="1">
        <f t="array" ref="X229">IF(N229="","",IF(R229&lt;&gt;"","",IF(SUMPRODUCT(--(AN18:AN1500=X17),--(AM18:AM1500&lt;&gt;""),--ISNUMBER(SEARCH(" "&amp;AM18:AM1500&amp;" ",Q229)))&gt;0,X17,"")))</f>
        <v/>
      </c>
      <c r="Y229" s="964" t="str" cm="1">
        <f t="array" ref="Y229">IF(N229="","",IF(R229&lt;&gt;"","",IF(SUMPRODUCT(--(AN18:AN1500=Y17),--(AM18:AM1500&lt;&gt;""),--ISNUMBER(SEARCH(" "&amp;AM18:AM1500&amp;" ",Q229)))&gt;0,Y17,"")))</f>
        <v/>
      </c>
      <c r="Z229" s="964" t="str" cm="1">
        <f t="array" ref="Z229">IF(N229="","",IF(R229&lt;&gt;"","",IF(SUMPRODUCT(--(AN18:AN1500=Z17),--(AM18:AM1500&lt;&gt;""),--ISNUMBER(SEARCH(" "&amp;AM18:AM1500&amp;" ",Q229)))&gt;0,Z17,"")))</f>
        <v/>
      </c>
      <c r="AA229" s="964" t="str" cm="1">
        <f t="array" ref="AA229">IF(N229="","",IF(R229&lt;&gt;"","",IF(SUMPRODUCT(--(AN18:AN1500=AA17),--(AM18:AM1500&lt;&gt;""),--ISNUMBER(SEARCH(" "&amp;AM18:AM1500&amp;" ",Q229)))&gt;0,AA17,"")))</f>
        <v/>
      </c>
      <c r="AB229" s="964" t="str" cm="1">
        <f t="array" ref="AB229">IF(N229="","",IF(R229&lt;&gt;"","",IF(SUMPRODUCT(--(AN18:AN1500=AB17),--(AM18:AM1500&lt;&gt;""),--ISNUMBER(SEARCH(" "&amp;AM18:AM1500&amp;" ",Q229)))&gt;0,AB17,"")))</f>
        <v/>
      </c>
      <c r="AC229" s="964" t="str" cm="1">
        <f t="array" ref="AC229">IF(N229="","",IF(R229&lt;&gt;"","",IF(SUMPRODUCT(--(AN18:AN1500=AC17),--(AM18:AM1500&lt;&gt;""),--ISNUMBER(SEARCH(" "&amp;AM18:AM1500&amp;" ",Q229)))&gt;0,AC17,"")))</f>
        <v/>
      </c>
      <c r="AD229" s="964" t="str" cm="1">
        <f t="array" ref="AD229">IF(N229="","",IF(R229&lt;&gt;"","",IF(SUMPRODUCT(--(AN18:AN1500=AD17),--(AM18:AM1500&lt;&gt;""),--ISNUMBER(SEARCH(" "&amp;AM18:AM1500&amp;" ",Q229)))&gt;0,AD17,"")))</f>
        <v/>
      </c>
      <c r="AE229" s="964" t="str" cm="1">
        <f t="array" ref="AE229">IF(N229="","",IF(R229&lt;&gt;"","",IF(SUMPRODUCT(--(AN18:AN1500=AE17),--(AM18:AM1500&lt;&gt;""),--ISNUMBER(SEARCH(" "&amp;AM18:AM1500&amp;" ",Q229)))&gt;0,AE17,"")))</f>
        <v/>
      </c>
      <c r="AF229" s="964" t="str" cm="1">
        <f t="array" ref="AF229">IF(N229="","",IF(R229&lt;&gt;"","",IF(SUMPRODUCT(--(AN18:AN1500=AF17),--(AM18:AM1500&lt;&gt;""),--ISNUMBER(SEARCH(" "&amp;AM18:AM1500&amp;" ",Q229)))&gt;0,AF17,"")))</f>
        <v/>
      </c>
      <c r="AG229" s="964" t="str" cm="1">
        <f t="array" ref="AG229">IF(N229="","",IF(R229&lt;&gt;"","",IF(SUMPRODUCT(--(AN18:AN1500=AG17),--(AM18:AM1500&lt;&gt;""),--ISNUMBER(SEARCH(" "&amp;AM18:AM1500&amp;" ",Q229)))&gt;0,AG17,"")))</f>
        <v/>
      </c>
      <c r="AH229" s="964" t="str" cm="1">
        <f t="array" ref="AH229">IF(N229="","",IF(R229&lt;&gt;"","",IF(SUMPRODUCT(--(AN18:AN1500=AH17),--(AM18:AM1500&lt;&gt;""),--ISNUMBER(SEARCH(" "&amp;AM18:AM1500&amp;" ",Q229)))&gt;0,AH17,"")))</f>
        <v/>
      </c>
      <c r="AI229" s="964" t="str" cm="1">
        <f t="array" ref="AI229">IF(N229="","",IF(R229&lt;&gt;"","",IF(SUMPRODUCT(--(AN18:AN1500=AI17),--(AM18:AM1500&lt;&gt;""),--ISNUMBER(SEARCH(" "&amp;AM18:AM1500&amp;" ",Q229)))&gt;0,AI17,"")))</f>
        <v/>
      </c>
      <c r="AJ229" s="964" t="str" cm="1">
        <f t="array" ref="AJ229">IF(N229="","",IF(R229&lt;&gt;"","",IF(SUMPRODUCT(--(AN18:AN1500=AJ17),--(AM18:AM1500&lt;&gt;""),--ISNUMBER(SEARCH(" "&amp;AM18:AM1500&amp;" ",Q229)))&gt;0,AJ17,"")))</f>
        <v/>
      </c>
      <c r="AK229" s="964" t="str" cm="1">
        <f t="array" ref="AK229">IF(N229="","",IF(T229&lt;&gt;"",AK17,IF(S229&lt;&gt;"","",IF(R229&lt;&gt;"","",IF(SUMPRODUCT(--(AN18:AN1500=AK17),--(AM18:AM1500&lt;&gt;""),--ISNUMBER(SEARCH(" "&amp;AM18:AM1500&amp;" ",Q229)))&gt;0,AK17,"")))))</f>
        <v/>
      </c>
      <c r="AM229" s="964" t="s">
        <v>2168</v>
      </c>
      <c r="AN229" s="964" t="s">
        <v>1962</v>
      </c>
      <c r="AP229" s="964"/>
      <c r="AQ229" s="964"/>
      <c r="AR229" s="964"/>
      <c r="AT229" s="964"/>
      <c r="AU229" s="964"/>
      <c r="AV229" s="964"/>
      <c r="BN229" s="49">
        <v>1</v>
      </c>
    </row>
    <row r="230" spans="1:66" ht="35.1" customHeight="1">
      <c r="A230" s="957" t="str">
        <f>IF(B230="","",COUNTIF(B18:B230,"&lt;&gt;"))</f>
        <v/>
      </c>
      <c r="B230" s="958"/>
      <c r="C230" s="974" t="str">
        <f t="shared" si="54"/>
        <v/>
      </c>
      <c r="D230" s="975" t="str">
        <f t="shared" si="42"/>
        <v/>
      </c>
      <c r="E230" s="961" t="str">
        <f t="shared" si="43"/>
        <v/>
      </c>
      <c r="F230" s="962" t="str">
        <f t="shared" si="44"/>
        <v/>
      </c>
      <c r="G230" s="963" t="str">
        <f>IF(H230="","",COUNTIF(H18:H230,"&lt;&gt;"))</f>
        <v/>
      </c>
      <c r="H230" s="958" t="str" cm="1">
        <f t="array" ref="H230">IF(L230="","",IF(LEN(L230)&lt;=MAX(10,G13),L230,IFERROR(LEFT(L230,LOOKUP(2,1/(MID(L230,ROW(1:500),1)=" ")/(ROW(1:500)&lt;=MAX(10,G13)),ROW(1:500))-1),LEFT(L230,MAX(10,G13)))))</f>
        <v/>
      </c>
      <c r="I230" s="963" t="str">
        <f t="shared" si="45"/>
        <v/>
      </c>
      <c r="J230" s="963" t="str">
        <f t="shared" si="46"/>
        <v/>
      </c>
      <c r="K230" s="964" t="str">
        <f>IF(M229&lt;&gt;"",K229,IF(K229&lt;MAX(A18:A317),K229+1,""))</f>
        <v/>
      </c>
      <c r="L230" s="965" t="str">
        <f>IF(K230="","",IF(M229&lt;&gt;"",M229,INDEX(E18:E317,MATCH(K230,A18:A317,0))))</f>
        <v/>
      </c>
      <c r="M230" s="965" t="str">
        <f t="shared" si="47"/>
        <v/>
      </c>
      <c r="N230" s="966" t="str">
        <f t="shared" si="48"/>
        <v/>
      </c>
      <c r="O230" s="967" t="str">
        <f t="shared" si="49"/>
        <v/>
      </c>
      <c r="P230" s="967" t="str">
        <f t="shared" si="50"/>
        <v/>
      </c>
      <c r="Q230" s="966" t="str">
        <f t="shared" si="51"/>
        <v/>
      </c>
      <c r="R230" s="967" t="str">
        <f>IF(N230="","",IF(COUNTIF(AP18:AP300,TRIM(Q230))&gt;0,"EXCLUSION EXACTE",""))</f>
        <v/>
      </c>
      <c r="S230" s="967" t="str" cm="1">
        <f t="array" ref="S230">IF(N230="","",IF(SUMPRODUCT(--(AP18:AP300&lt;&gt;""),--ISNUMBER(SEARCH(" "&amp;AP18:AP300&amp;" ",Q230)))&gt;0,"BLOQUE MOLLUSQUES",""))</f>
        <v/>
      </c>
      <c r="T230" s="967" t="str" cm="1">
        <f t="array" ref="T230">IF(N230="","",IF(SUMPRODUCT(--(AT18:AT300&lt;&gt;""),--ISNUMBER(SEARCH(" "&amp;AT18:AT300&amp;" ",Q230)))&gt;0,"FORCE MOLLUSQUES",""))</f>
        <v/>
      </c>
      <c r="U230" s="966" t="str">
        <f t="shared" si="52"/>
        <v/>
      </c>
      <c r="V230" s="966" t="str">
        <f t="shared" si="55"/>
        <v/>
      </c>
      <c r="W230" s="967" t="str">
        <f t="shared" si="53"/>
        <v/>
      </c>
      <c r="X230" s="967" t="str" cm="1">
        <f t="array" ref="X230">IF(N230="","",IF(R230&lt;&gt;"","",IF(SUMPRODUCT(--(AN18:AN1500=X17),--(AM18:AM1500&lt;&gt;""),--ISNUMBER(SEARCH(" "&amp;AM18:AM1500&amp;" ",Q230)))&gt;0,X17,"")))</f>
        <v/>
      </c>
      <c r="Y230" s="967" t="str" cm="1">
        <f t="array" ref="Y230">IF(N230="","",IF(R230&lt;&gt;"","",IF(SUMPRODUCT(--(AN18:AN1500=Y17),--(AM18:AM1500&lt;&gt;""),--ISNUMBER(SEARCH(" "&amp;AM18:AM1500&amp;" ",Q230)))&gt;0,Y17,"")))</f>
        <v/>
      </c>
      <c r="Z230" s="967" t="str" cm="1">
        <f t="array" ref="Z230">IF(N230="","",IF(R230&lt;&gt;"","",IF(SUMPRODUCT(--(AN18:AN1500=Z17),--(AM18:AM1500&lt;&gt;""),--ISNUMBER(SEARCH(" "&amp;AM18:AM1500&amp;" ",Q230)))&gt;0,Z17,"")))</f>
        <v/>
      </c>
      <c r="AA230" s="967" t="str" cm="1">
        <f t="array" ref="AA230">IF(N230="","",IF(R230&lt;&gt;"","",IF(SUMPRODUCT(--(AN18:AN1500=AA17),--(AM18:AM1500&lt;&gt;""),--ISNUMBER(SEARCH(" "&amp;AM18:AM1500&amp;" ",Q230)))&gt;0,AA17,"")))</f>
        <v/>
      </c>
      <c r="AB230" s="967" t="str" cm="1">
        <f t="array" ref="AB230">IF(N230="","",IF(R230&lt;&gt;"","",IF(SUMPRODUCT(--(AN18:AN1500=AB17),--(AM18:AM1500&lt;&gt;""),--ISNUMBER(SEARCH(" "&amp;AM18:AM1500&amp;" ",Q230)))&gt;0,AB17,"")))</f>
        <v/>
      </c>
      <c r="AC230" s="967" t="str" cm="1">
        <f t="array" ref="AC230">IF(N230="","",IF(R230&lt;&gt;"","",IF(SUMPRODUCT(--(AN18:AN1500=AC17),--(AM18:AM1500&lt;&gt;""),--ISNUMBER(SEARCH(" "&amp;AM18:AM1500&amp;" ",Q230)))&gt;0,AC17,"")))</f>
        <v/>
      </c>
      <c r="AD230" s="967" t="str" cm="1">
        <f t="array" ref="AD230">IF(N230="","",IF(R230&lt;&gt;"","",IF(SUMPRODUCT(--(AN18:AN1500=AD17),--(AM18:AM1500&lt;&gt;""),--ISNUMBER(SEARCH(" "&amp;AM18:AM1500&amp;" ",Q230)))&gt;0,AD17,"")))</f>
        <v/>
      </c>
      <c r="AE230" s="967" t="str" cm="1">
        <f t="array" ref="AE230">IF(N230="","",IF(R230&lt;&gt;"","",IF(SUMPRODUCT(--(AN18:AN1500=AE17),--(AM18:AM1500&lt;&gt;""),--ISNUMBER(SEARCH(" "&amp;AM18:AM1500&amp;" ",Q230)))&gt;0,AE17,"")))</f>
        <v/>
      </c>
      <c r="AF230" s="967" t="str" cm="1">
        <f t="array" ref="AF230">IF(N230="","",IF(R230&lt;&gt;"","",IF(SUMPRODUCT(--(AN18:AN1500=AF17),--(AM18:AM1500&lt;&gt;""),--ISNUMBER(SEARCH(" "&amp;AM18:AM1500&amp;" ",Q230)))&gt;0,AF17,"")))</f>
        <v/>
      </c>
      <c r="AG230" s="967" t="str" cm="1">
        <f t="array" ref="AG230">IF(N230="","",IF(R230&lt;&gt;"","",IF(SUMPRODUCT(--(AN18:AN1500=AG17),--(AM18:AM1500&lt;&gt;""),--ISNUMBER(SEARCH(" "&amp;AM18:AM1500&amp;" ",Q230)))&gt;0,AG17,"")))</f>
        <v/>
      </c>
      <c r="AH230" s="967" t="str" cm="1">
        <f t="array" ref="AH230">IF(N230="","",IF(R230&lt;&gt;"","",IF(SUMPRODUCT(--(AN18:AN1500=AH17),--(AM18:AM1500&lt;&gt;""),--ISNUMBER(SEARCH(" "&amp;AM18:AM1500&amp;" ",Q230)))&gt;0,AH17,"")))</f>
        <v/>
      </c>
      <c r="AI230" s="967" t="str" cm="1">
        <f t="array" ref="AI230">IF(N230="","",IF(R230&lt;&gt;"","",IF(SUMPRODUCT(--(AN18:AN1500=AI17),--(AM18:AM1500&lt;&gt;""),--ISNUMBER(SEARCH(" "&amp;AM18:AM1500&amp;" ",Q230)))&gt;0,AI17,"")))</f>
        <v/>
      </c>
      <c r="AJ230" s="967" t="str" cm="1">
        <f t="array" ref="AJ230">IF(N230="","",IF(R230&lt;&gt;"","",IF(SUMPRODUCT(--(AN18:AN1500=AJ17),--(AM18:AM1500&lt;&gt;""),--ISNUMBER(SEARCH(" "&amp;AM18:AM1500&amp;" ",Q230)))&gt;0,AJ17,"")))</f>
        <v/>
      </c>
      <c r="AK230" s="967" t="str" cm="1">
        <f t="array" ref="AK230">IF(N230="","",IF(T230&lt;&gt;"",AK17,IF(S230&lt;&gt;"","",IF(R230&lt;&gt;"","",IF(SUMPRODUCT(--(AN18:AN1500=AK17),--(AM18:AM1500&lt;&gt;""),--ISNUMBER(SEARCH(" "&amp;AM18:AM1500&amp;" ",Q230)))&gt;0,AK17,"")))))</f>
        <v/>
      </c>
      <c r="AM230" s="968" t="s">
        <v>2251</v>
      </c>
      <c r="AN230" s="968" t="s">
        <v>1962</v>
      </c>
      <c r="AP230" s="964"/>
      <c r="AQ230" s="964"/>
      <c r="AR230" s="964"/>
      <c r="AT230" s="964"/>
      <c r="AU230" s="964"/>
      <c r="AV230" s="964"/>
      <c r="BN230" s="49">
        <v>1</v>
      </c>
    </row>
    <row r="231" spans="1:66" ht="35.1" customHeight="1">
      <c r="A231" s="973" t="str">
        <f>IF(B231="","",COUNTIF(B18:B231,"&lt;&gt;"))</f>
        <v/>
      </c>
      <c r="B231" s="965"/>
      <c r="C231" s="974" t="str">
        <f t="shared" si="54"/>
        <v/>
      </c>
      <c r="D231" s="975" t="str">
        <f t="shared" si="42"/>
        <v/>
      </c>
      <c r="E231" s="976" t="str">
        <f t="shared" si="43"/>
        <v/>
      </c>
      <c r="F231" s="977" t="str">
        <f t="shared" si="44"/>
        <v/>
      </c>
      <c r="G231" s="964" t="str">
        <f>IF(H231="","",COUNTIF(H18:H231,"&lt;&gt;"))</f>
        <v/>
      </c>
      <c r="H231" s="965" t="str" cm="1">
        <f t="array" ref="H231">IF(L231="","",IF(LEN(L231)&lt;=MAX(10,G13),L231,IFERROR(LEFT(L231,LOOKUP(2,1/(MID(L231,ROW(1:500),1)=" ")/(ROW(1:500)&lt;=MAX(10,G13)),ROW(1:500))-1),LEFT(L231,MAX(10,G13)))))</f>
        <v/>
      </c>
      <c r="I231" s="964" t="str">
        <f t="shared" si="45"/>
        <v/>
      </c>
      <c r="J231" s="964" t="str">
        <f t="shared" si="46"/>
        <v/>
      </c>
      <c r="K231" s="964" t="str">
        <f>IF(M230&lt;&gt;"",K230,IF(K230&lt;MAX(A18:A317),K230+1,""))</f>
        <v/>
      </c>
      <c r="L231" s="965" t="str">
        <f>IF(K231="","",IF(M230&lt;&gt;"",M230,INDEX(E18:E317,MATCH(K231,A18:A317,0))))</f>
        <v/>
      </c>
      <c r="M231" s="965" t="str">
        <f t="shared" si="47"/>
        <v/>
      </c>
      <c r="N231" s="965" t="str">
        <f t="shared" si="48"/>
        <v/>
      </c>
      <c r="O231" s="964" t="str">
        <f t="shared" si="49"/>
        <v/>
      </c>
      <c r="P231" s="964" t="str">
        <f t="shared" si="50"/>
        <v/>
      </c>
      <c r="Q231" s="965" t="str">
        <f t="shared" si="51"/>
        <v/>
      </c>
      <c r="R231" s="964" t="str">
        <f>IF(N231="","",IF(COUNTIF(AP18:AP300,TRIM(Q231))&gt;0,"EXCLUSION EXACTE",""))</f>
        <v/>
      </c>
      <c r="S231" s="964" t="str" cm="1">
        <f t="array" ref="S231">IF(N231="","",IF(SUMPRODUCT(--(AP18:AP300&lt;&gt;""),--ISNUMBER(SEARCH(" "&amp;AP18:AP300&amp;" ",Q231)))&gt;0,"BLOQUE MOLLUSQUES",""))</f>
        <v/>
      </c>
      <c r="T231" s="964" t="str" cm="1">
        <f t="array" ref="T231">IF(N231="","",IF(SUMPRODUCT(--(AT18:AT300&lt;&gt;""),--ISNUMBER(SEARCH(" "&amp;AT18:AT300&amp;" ",Q231)))&gt;0,"FORCE MOLLUSQUES",""))</f>
        <v/>
      </c>
      <c r="U231" s="965" t="str">
        <f t="shared" si="52"/>
        <v/>
      </c>
      <c r="V231" s="965" t="str">
        <f t="shared" si="55"/>
        <v/>
      </c>
      <c r="W231" s="964" t="str">
        <f t="shared" si="53"/>
        <v/>
      </c>
      <c r="X231" s="964" t="str" cm="1">
        <f t="array" ref="X231">IF(N231="","",IF(R231&lt;&gt;"","",IF(SUMPRODUCT(--(AN18:AN1500=X17),--(AM18:AM1500&lt;&gt;""),--ISNUMBER(SEARCH(" "&amp;AM18:AM1500&amp;" ",Q231)))&gt;0,X17,"")))</f>
        <v/>
      </c>
      <c r="Y231" s="964" t="str" cm="1">
        <f t="array" ref="Y231">IF(N231="","",IF(R231&lt;&gt;"","",IF(SUMPRODUCT(--(AN18:AN1500=Y17),--(AM18:AM1500&lt;&gt;""),--ISNUMBER(SEARCH(" "&amp;AM18:AM1500&amp;" ",Q231)))&gt;0,Y17,"")))</f>
        <v/>
      </c>
      <c r="Z231" s="964" t="str" cm="1">
        <f t="array" ref="Z231">IF(N231="","",IF(R231&lt;&gt;"","",IF(SUMPRODUCT(--(AN18:AN1500=Z17),--(AM18:AM1500&lt;&gt;""),--ISNUMBER(SEARCH(" "&amp;AM18:AM1500&amp;" ",Q231)))&gt;0,Z17,"")))</f>
        <v/>
      </c>
      <c r="AA231" s="964" t="str" cm="1">
        <f t="array" ref="AA231">IF(N231="","",IF(R231&lt;&gt;"","",IF(SUMPRODUCT(--(AN18:AN1500=AA17),--(AM18:AM1500&lt;&gt;""),--ISNUMBER(SEARCH(" "&amp;AM18:AM1500&amp;" ",Q231)))&gt;0,AA17,"")))</f>
        <v/>
      </c>
      <c r="AB231" s="964" t="str" cm="1">
        <f t="array" ref="AB231">IF(N231="","",IF(R231&lt;&gt;"","",IF(SUMPRODUCT(--(AN18:AN1500=AB17),--(AM18:AM1500&lt;&gt;""),--ISNUMBER(SEARCH(" "&amp;AM18:AM1500&amp;" ",Q231)))&gt;0,AB17,"")))</f>
        <v/>
      </c>
      <c r="AC231" s="964" t="str" cm="1">
        <f t="array" ref="AC231">IF(N231="","",IF(R231&lt;&gt;"","",IF(SUMPRODUCT(--(AN18:AN1500=AC17),--(AM18:AM1500&lt;&gt;""),--ISNUMBER(SEARCH(" "&amp;AM18:AM1500&amp;" ",Q231)))&gt;0,AC17,"")))</f>
        <v/>
      </c>
      <c r="AD231" s="964" t="str" cm="1">
        <f t="array" ref="AD231">IF(N231="","",IF(R231&lt;&gt;"","",IF(SUMPRODUCT(--(AN18:AN1500=AD17),--(AM18:AM1500&lt;&gt;""),--ISNUMBER(SEARCH(" "&amp;AM18:AM1500&amp;" ",Q231)))&gt;0,AD17,"")))</f>
        <v/>
      </c>
      <c r="AE231" s="964" t="str" cm="1">
        <f t="array" ref="AE231">IF(N231="","",IF(R231&lt;&gt;"","",IF(SUMPRODUCT(--(AN18:AN1500=AE17),--(AM18:AM1500&lt;&gt;""),--ISNUMBER(SEARCH(" "&amp;AM18:AM1500&amp;" ",Q231)))&gt;0,AE17,"")))</f>
        <v/>
      </c>
      <c r="AF231" s="964" t="str" cm="1">
        <f t="array" ref="AF231">IF(N231="","",IF(R231&lt;&gt;"","",IF(SUMPRODUCT(--(AN18:AN1500=AF17),--(AM18:AM1500&lt;&gt;""),--ISNUMBER(SEARCH(" "&amp;AM18:AM1500&amp;" ",Q231)))&gt;0,AF17,"")))</f>
        <v/>
      </c>
      <c r="AG231" s="964" t="str" cm="1">
        <f t="array" ref="AG231">IF(N231="","",IF(R231&lt;&gt;"","",IF(SUMPRODUCT(--(AN18:AN1500=AG17),--(AM18:AM1500&lt;&gt;""),--ISNUMBER(SEARCH(" "&amp;AM18:AM1500&amp;" ",Q231)))&gt;0,AG17,"")))</f>
        <v/>
      </c>
      <c r="AH231" s="964" t="str" cm="1">
        <f t="array" ref="AH231">IF(N231="","",IF(R231&lt;&gt;"","",IF(SUMPRODUCT(--(AN18:AN1500=AH17),--(AM18:AM1500&lt;&gt;""),--ISNUMBER(SEARCH(" "&amp;AM18:AM1500&amp;" ",Q231)))&gt;0,AH17,"")))</f>
        <v/>
      </c>
      <c r="AI231" s="964" t="str" cm="1">
        <f t="array" ref="AI231">IF(N231="","",IF(R231&lt;&gt;"","",IF(SUMPRODUCT(--(AN18:AN1500=AI17),--(AM18:AM1500&lt;&gt;""),--ISNUMBER(SEARCH(" "&amp;AM18:AM1500&amp;" ",Q231)))&gt;0,AI17,"")))</f>
        <v/>
      </c>
      <c r="AJ231" s="964" t="str" cm="1">
        <f t="array" ref="AJ231">IF(N231="","",IF(R231&lt;&gt;"","",IF(SUMPRODUCT(--(AN18:AN1500=AJ17),--(AM18:AM1500&lt;&gt;""),--ISNUMBER(SEARCH(" "&amp;AM18:AM1500&amp;" ",Q231)))&gt;0,AJ17,"")))</f>
        <v/>
      </c>
      <c r="AK231" s="964" t="str" cm="1">
        <f t="array" ref="AK231">IF(N231="","",IF(T231&lt;&gt;"",AK17,IF(S231&lt;&gt;"","",IF(R231&lt;&gt;"","",IF(SUMPRODUCT(--(AN18:AN1500=AK17),--(AM18:AM1500&lt;&gt;""),--ISNUMBER(SEARCH(" "&amp;AM18:AM1500&amp;" ",Q231)))&gt;0,AK17,"")))))</f>
        <v/>
      </c>
      <c r="AM231" s="964" t="s">
        <v>2252</v>
      </c>
      <c r="AN231" s="964" t="s">
        <v>1962</v>
      </c>
      <c r="AP231" s="964"/>
      <c r="AQ231" s="964"/>
      <c r="AR231" s="964"/>
      <c r="AT231" s="964"/>
      <c r="AU231" s="964"/>
      <c r="AV231" s="964"/>
      <c r="BN231" s="49">
        <v>1</v>
      </c>
    </row>
    <row r="232" spans="1:66" ht="35.1" customHeight="1">
      <c r="A232" s="957" t="str">
        <f>IF(B232="","",COUNTIF(B18:B232,"&lt;&gt;"))</f>
        <v/>
      </c>
      <c r="B232" s="958"/>
      <c r="C232" s="974" t="str">
        <f t="shared" si="54"/>
        <v/>
      </c>
      <c r="D232" s="975" t="str">
        <f t="shared" si="42"/>
        <v/>
      </c>
      <c r="E232" s="961" t="str">
        <f t="shared" si="43"/>
        <v/>
      </c>
      <c r="F232" s="962" t="str">
        <f t="shared" si="44"/>
        <v/>
      </c>
      <c r="G232" s="963" t="str">
        <f>IF(H232="","",COUNTIF(H18:H232,"&lt;&gt;"))</f>
        <v/>
      </c>
      <c r="H232" s="958" t="str" cm="1">
        <f t="array" ref="H232">IF(L232="","",IF(LEN(L232)&lt;=MAX(10,G13),L232,IFERROR(LEFT(L232,LOOKUP(2,1/(MID(L232,ROW(1:500),1)=" ")/(ROW(1:500)&lt;=MAX(10,G13)),ROW(1:500))-1),LEFT(L232,MAX(10,G13)))))</f>
        <v/>
      </c>
      <c r="I232" s="963" t="str">
        <f t="shared" si="45"/>
        <v/>
      </c>
      <c r="J232" s="963" t="str">
        <f t="shared" si="46"/>
        <v/>
      </c>
      <c r="K232" s="964" t="str">
        <f>IF(M231&lt;&gt;"",K231,IF(K231&lt;MAX(A18:A317),K231+1,""))</f>
        <v/>
      </c>
      <c r="L232" s="965" t="str">
        <f>IF(K232="","",IF(M231&lt;&gt;"",M231,INDEX(E18:E317,MATCH(K232,A18:A317,0))))</f>
        <v/>
      </c>
      <c r="M232" s="965" t="str">
        <f t="shared" si="47"/>
        <v/>
      </c>
      <c r="N232" s="966" t="str">
        <f t="shared" si="48"/>
        <v/>
      </c>
      <c r="O232" s="967" t="str">
        <f t="shared" si="49"/>
        <v/>
      </c>
      <c r="P232" s="967" t="str">
        <f t="shared" si="50"/>
        <v/>
      </c>
      <c r="Q232" s="966" t="str">
        <f t="shared" si="51"/>
        <v/>
      </c>
      <c r="R232" s="967" t="str">
        <f>IF(N232="","",IF(COUNTIF(AP18:AP300,TRIM(Q232))&gt;0,"EXCLUSION EXACTE",""))</f>
        <v/>
      </c>
      <c r="S232" s="967" t="str" cm="1">
        <f t="array" ref="S232">IF(N232="","",IF(SUMPRODUCT(--(AP18:AP300&lt;&gt;""),--ISNUMBER(SEARCH(" "&amp;AP18:AP300&amp;" ",Q232)))&gt;0,"BLOQUE MOLLUSQUES",""))</f>
        <v/>
      </c>
      <c r="T232" s="967" t="str" cm="1">
        <f t="array" ref="T232">IF(N232="","",IF(SUMPRODUCT(--(AT18:AT300&lt;&gt;""),--ISNUMBER(SEARCH(" "&amp;AT18:AT300&amp;" ",Q232)))&gt;0,"FORCE MOLLUSQUES",""))</f>
        <v/>
      </c>
      <c r="U232" s="966" t="str">
        <f t="shared" si="52"/>
        <v/>
      </c>
      <c r="V232" s="966" t="str">
        <f t="shared" si="55"/>
        <v/>
      </c>
      <c r="W232" s="967" t="str">
        <f t="shared" si="53"/>
        <v/>
      </c>
      <c r="X232" s="967" t="str" cm="1">
        <f t="array" ref="X232">IF(N232="","",IF(R232&lt;&gt;"","",IF(SUMPRODUCT(--(AN18:AN1500=X17),--(AM18:AM1500&lt;&gt;""),--ISNUMBER(SEARCH(" "&amp;AM18:AM1500&amp;" ",Q232)))&gt;0,X17,"")))</f>
        <v/>
      </c>
      <c r="Y232" s="967" t="str" cm="1">
        <f t="array" ref="Y232">IF(N232="","",IF(R232&lt;&gt;"","",IF(SUMPRODUCT(--(AN18:AN1500=Y17),--(AM18:AM1500&lt;&gt;""),--ISNUMBER(SEARCH(" "&amp;AM18:AM1500&amp;" ",Q232)))&gt;0,Y17,"")))</f>
        <v/>
      </c>
      <c r="Z232" s="967" t="str" cm="1">
        <f t="array" ref="Z232">IF(N232="","",IF(R232&lt;&gt;"","",IF(SUMPRODUCT(--(AN18:AN1500=Z17),--(AM18:AM1500&lt;&gt;""),--ISNUMBER(SEARCH(" "&amp;AM18:AM1500&amp;" ",Q232)))&gt;0,Z17,"")))</f>
        <v/>
      </c>
      <c r="AA232" s="967" t="str" cm="1">
        <f t="array" ref="AA232">IF(N232="","",IF(R232&lt;&gt;"","",IF(SUMPRODUCT(--(AN18:AN1500=AA17),--(AM18:AM1500&lt;&gt;""),--ISNUMBER(SEARCH(" "&amp;AM18:AM1500&amp;" ",Q232)))&gt;0,AA17,"")))</f>
        <v/>
      </c>
      <c r="AB232" s="967" t="str" cm="1">
        <f t="array" ref="AB232">IF(N232="","",IF(R232&lt;&gt;"","",IF(SUMPRODUCT(--(AN18:AN1500=AB17),--(AM18:AM1500&lt;&gt;""),--ISNUMBER(SEARCH(" "&amp;AM18:AM1500&amp;" ",Q232)))&gt;0,AB17,"")))</f>
        <v/>
      </c>
      <c r="AC232" s="967" t="str" cm="1">
        <f t="array" ref="AC232">IF(N232="","",IF(R232&lt;&gt;"","",IF(SUMPRODUCT(--(AN18:AN1500=AC17),--(AM18:AM1500&lt;&gt;""),--ISNUMBER(SEARCH(" "&amp;AM18:AM1500&amp;" ",Q232)))&gt;0,AC17,"")))</f>
        <v/>
      </c>
      <c r="AD232" s="967" t="str" cm="1">
        <f t="array" ref="AD232">IF(N232="","",IF(R232&lt;&gt;"","",IF(SUMPRODUCT(--(AN18:AN1500=AD17),--(AM18:AM1500&lt;&gt;""),--ISNUMBER(SEARCH(" "&amp;AM18:AM1500&amp;" ",Q232)))&gt;0,AD17,"")))</f>
        <v/>
      </c>
      <c r="AE232" s="967" t="str" cm="1">
        <f t="array" ref="AE232">IF(N232="","",IF(R232&lt;&gt;"","",IF(SUMPRODUCT(--(AN18:AN1500=AE17),--(AM18:AM1500&lt;&gt;""),--ISNUMBER(SEARCH(" "&amp;AM18:AM1500&amp;" ",Q232)))&gt;0,AE17,"")))</f>
        <v/>
      </c>
      <c r="AF232" s="967" t="str" cm="1">
        <f t="array" ref="AF232">IF(N232="","",IF(R232&lt;&gt;"","",IF(SUMPRODUCT(--(AN18:AN1500=AF17),--(AM18:AM1500&lt;&gt;""),--ISNUMBER(SEARCH(" "&amp;AM18:AM1500&amp;" ",Q232)))&gt;0,AF17,"")))</f>
        <v/>
      </c>
      <c r="AG232" s="967" t="str" cm="1">
        <f t="array" ref="AG232">IF(N232="","",IF(R232&lt;&gt;"","",IF(SUMPRODUCT(--(AN18:AN1500=AG17),--(AM18:AM1500&lt;&gt;""),--ISNUMBER(SEARCH(" "&amp;AM18:AM1500&amp;" ",Q232)))&gt;0,AG17,"")))</f>
        <v/>
      </c>
      <c r="AH232" s="967" t="str" cm="1">
        <f t="array" ref="AH232">IF(N232="","",IF(R232&lt;&gt;"","",IF(SUMPRODUCT(--(AN18:AN1500=AH17),--(AM18:AM1500&lt;&gt;""),--ISNUMBER(SEARCH(" "&amp;AM18:AM1500&amp;" ",Q232)))&gt;0,AH17,"")))</f>
        <v/>
      </c>
      <c r="AI232" s="967" t="str" cm="1">
        <f t="array" ref="AI232">IF(N232="","",IF(R232&lt;&gt;"","",IF(SUMPRODUCT(--(AN18:AN1500=AI17),--(AM18:AM1500&lt;&gt;""),--ISNUMBER(SEARCH(" "&amp;AM18:AM1500&amp;" ",Q232)))&gt;0,AI17,"")))</f>
        <v/>
      </c>
      <c r="AJ232" s="967" t="str" cm="1">
        <f t="array" ref="AJ232">IF(N232="","",IF(R232&lt;&gt;"","",IF(SUMPRODUCT(--(AN18:AN1500=AJ17),--(AM18:AM1500&lt;&gt;""),--ISNUMBER(SEARCH(" "&amp;AM18:AM1500&amp;" ",Q232)))&gt;0,AJ17,"")))</f>
        <v/>
      </c>
      <c r="AK232" s="967" t="str" cm="1">
        <f t="array" ref="AK232">IF(N232="","",IF(T232&lt;&gt;"",AK17,IF(S232&lt;&gt;"","",IF(R232&lt;&gt;"","",IF(SUMPRODUCT(--(AN18:AN1500=AK17),--(AM18:AM1500&lt;&gt;""),--ISNUMBER(SEARCH(" "&amp;AM18:AM1500&amp;" ",Q232)))&gt;0,AK17,"")))))</f>
        <v/>
      </c>
      <c r="AM232" s="968" t="s">
        <v>2253</v>
      </c>
      <c r="AN232" s="968" t="s">
        <v>1962</v>
      </c>
      <c r="AP232" s="964"/>
      <c r="AQ232" s="964"/>
      <c r="AR232" s="964"/>
      <c r="AT232" s="964"/>
      <c r="AU232" s="964"/>
      <c r="AV232" s="964"/>
      <c r="BN232" s="49">
        <v>1</v>
      </c>
    </row>
    <row r="233" spans="1:66" ht="35.1" customHeight="1">
      <c r="A233" s="973" t="str">
        <f>IF(B233="","",COUNTIF(B18:B233,"&lt;&gt;"))</f>
        <v/>
      </c>
      <c r="B233" s="965"/>
      <c r="C233" s="974" t="str">
        <f t="shared" si="54"/>
        <v/>
      </c>
      <c r="D233" s="975" t="str">
        <f t="shared" si="42"/>
        <v/>
      </c>
      <c r="E233" s="976" t="str">
        <f t="shared" si="43"/>
        <v/>
      </c>
      <c r="F233" s="977" t="str">
        <f t="shared" si="44"/>
        <v/>
      </c>
      <c r="G233" s="964" t="str">
        <f>IF(H233="","",COUNTIF(H18:H233,"&lt;&gt;"))</f>
        <v/>
      </c>
      <c r="H233" s="965" t="str" cm="1">
        <f t="array" ref="H233">IF(L233="","",IF(LEN(L233)&lt;=MAX(10,G13),L233,IFERROR(LEFT(L233,LOOKUP(2,1/(MID(L233,ROW(1:500),1)=" ")/(ROW(1:500)&lt;=MAX(10,G13)),ROW(1:500))-1),LEFT(L233,MAX(10,G13)))))</f>
        <v/>
      </c>
      <c r="I233" s="964" t="str">
        <f t="shared" si="45"/>
        <v/>
      </c>
      <c r="J233" s="964" t="str">
        <f t="shared" si="46"/>
        <v/>
      </c>
      <c r="K233" s="964" t="str">
        <f>IF(M232&lt;&gt;"",K232,IF(K232&lt;MAX(A18:A317),K232+1,""))</f>
        <v/>
      </c>
      <c r="L233" s="965" t="str">
        <f>IF(K233="","",IF(M232&lt;&gt;"",M232,INDEX(E18:E317,MATCH(K233,A18:A317,0))))</f>
        <v/>
      </c>
      <c r="M233" s="965" t="str">
        <f t="shared" si="47"/>
        <v/>
      </c>
      <c r="N233" s="965" t="str">
        <f t="shared" si="48"/>
        <v/>
      </c>
      <c r="O233" s="964" t="str">
        <f t="shared" si="49"/>
        <v/>
      </c>
      <c r="P233" s="964" t="str">
        <f t="shared" si="50"/>
        <v/>
      </c>
      <c r="Q233" s="965" t="str">
        <f t="shared" si="51"/>
        <v/>
      </c>
      <c r="R233" s="964" t="str">
        <f>IF(N233="","",IF(COUNTIF(AP18:AP300,TRIM(Q233))&gt;0,"EXCLUSION EXACTE",""))</f>
        <v/>
      </c>
      <c r="S233" s="964" t="str" cm="1">
        <f t="array" ref="S233">IF(N233="","",IF(SUMPRODUCT(--(AP18:AP300&lt;&gt;""),--ISNUMBER(SEARCH(" "&amp;AP18:AP300&amp;" ",Q233)))&gt;0,"BLOQUE MOLLUSQUES",""))</f>
        <v/>
      </c>
      <c r="T233" s="964" t="str" cm="1">
        <f t="array" ref="T233">IF(N233="","",IF(SUMPRODUCT(--(AT18:AT300&lt;&gt;""),--ISNUMBER(SEARCH(" "&amp;AT18:AT300&amp;" ",Q233)))&gt;0,"FORCE MOLLUSQUES",""))</f>
        <v/>
      </c>
      <c r="U233" s="965" t="str">
        <f t="shared" si="52"/>
        <v/>
      </c>
      <c r="V233" s="965" t="str">
        <f t="shared" si="55"/>
        <v/>
      </c>
      <c r="W233" s="964" t="str">
        <f t="shared" si="53"/>
        <v/>
      </c>
      <c r="X233" s="964" t="str" cm="1">
        <f t="array" ref="X233">IF(N233="","",IF(R233&lt;&gt;"","",IF(SUMPRODUCT(--(AN18:AN1500=X17),--(AM18:AM1500&lt;&gt;""),--ISNUMBER(SEARCH(" "&amp;AM18:AM1500&amp;" ",Q233)))&gt;0,X17,"")))</f>
        <v/>
      </c>
      <c r="Y233" s="964" t="str" cm="1">
        <f t="array" ref="Y233">IF(N233="","",IF(R233&lt;&gt;"","",IF(SUMPRODUCT(--(AN18:AN1500=Y17),--(AM18:AM1500&lt;&gt;""),--ISNUMBER(SEARCH(" "&amp;AM18:AM1500&amp;" ",Q233)))&gt;0,Y17,"")))</f>
        <v/>
      </c>
      <c r="Z233" s="964" t="str" cm="1">
        <f t="array" ref="Z233">IF(N233="","",IF(R233&lt;&gt;"","",IF(SUMPRODUCT(--(AN18:AN1500=Z17),--(AM18:AM1500&lt;&gt;""),--ISNUMBER(SEARCH(" "&amp;AM18:AM1500&amp;" ",Q233)))&gt;0,Z17,"")))</f>
        <v/>
      </c>
      <c r="AA233" s="964" t="str" cm="1">
        <f t="array" ref="AA233">IF(N233="","",IF(R233&lt;&gt;"","",IF(SUMPRODUCT(--(AN18:AN1500=AA17),--(AM18:AM1500&lt;&gt;""),--ISNUMBER(SEARCH(" "&amp;AM18:AM1500&amp;" ",Q233)))&gt;0,AA17,"")))</f>
        <v/>
      </c>
      <c r="AB233" s="964" t="str" cm="1">
        <f t="array" ref="AB233">IF(N233="","",IF(R233&lt;&gt;"","",IF(SUMPRODUCT(--(AN18:AN1500=AB17),--(AM18:AM1500&lt;&gt;""),--ISNUMBER(SEARCH(" "&amp;AM18:AM1500&amp;" ",Q233)))&gt;0,AB17,"")))</f>
        <v/>
      </c>
      <c r="AC233" s="964" t="str" cm="1">
        <f t="array" ref="AC233">IF(N233="","",IF(R233&lt;&gt;"","",IF(SUMPRODUCT(--(AN18:AN1500=AC17),--(AM18:AM1500&lt;&gt;""),--ISNUMBER(SEARCH(" "&amp;AM18:AM1500&amp;" ",Q233)))&gt;0,AC17,"")))</f>
        <v/>
      </c>
      <c r="AD233" s="964" t="str" cm="1">
        <f t="array" ref="AD233">IF(N233="","",IF(R233&lt;&gt;"","",IF(SUMPRODUCT(--(AN18:AN1500=AD17),--(AM18:AM1500&lt;&gt;""),--ISNUMBER(SEARCH(" "&amp;AM18:AM1500&amp;" ",Q233)))&gt;0,AD17,"")))</f>
        <v/>
      </c>
      <c r="AE233" s="964" t="str" cm="1">
        <f t="array" ref="AE233">IF(N233="","",IF(R233&lt;&gt;"","",IF(SUMPRODUCT(--(AN18:AN1500=AE17),--(AM18:AM1500&lt;&gt;""),--ISNUMBER(SEARCH(" "&amp;AM18:AM1500&amp;" ",Q233)))&gt;0,AE17,"")))</f>
        <v/>
      </c>
      <c r="AF233" s="964" t="str" cm="1">
        <f t="array" ref="AF233">IF(N233="","",IF(R233&lt;&gt;"","",IF(SUMPRODUCT(--(AN18:AN1500=AF17),--(AM18:AM1500&lt;&gt;""),--ISNUMBER(SEARCH(" "&amp;AM18:AM1500&amp;" ",Q233)))&gt;0,AF17,"")))</f>
        <v/>
      </c>
      <c r="AG233" s="964" t="str" cm="1">
        <f t="array" ref="AG233">IF(N233="","",IF(R233&lt;&gt;"","",IF(SUMPRODUCT(--(AN18:AN1500=AG17),--(AM18:AM1500&lt;&gt;""),--ISNUMBER(SEARCH(" "&amp;AM18:AM1500&amp;" ",Q233)))&gt;0,AG17,"")))</f>
        <v/>
      </c>
      <c r="AH233" s="964" t="str" cm="1">
        <f t="array" ref="AH233">IF(N233="","",IF(R233&lt;&gt;"","",IF(SUMPRODUCT(--(AN18:AN1500=AH17),--(AM18:AM1500&lt;&gt;""),--ISNUMBER(SEARCH(" "&amp;AM18:AM1500&amp;" ",Q233)))&gt;0,AH17,"")))</f>
        <v/>
      </c>
      <c r="AI233" s="964" t="str" cm="1">
        <f t="array" ref="AI233">IF(N233="","",IF(R233&lt;&gt;"","",IF(SUMPRODUCT(--(AN18:AN1500=AI17),--(AM18:AM1500&lt;&gt;""),--ISNUMBER(SEARCH(" "&amp;AM18:AM1500&amp;" ",Q233)))&gt;0,AI17,"")))</f>
        <v/>
      </c>
      <c r="AJ233" s="964" t="str" cm="1">
        <f t="array" ref="AJ233">IF(N233="","",IF(R233&lt;&gt;"","",IF(SUMPRODUCT(--(AN18:AN1500=AJ17),--(AM18:AM1500&lt;&gt;""),--ISNUMBER(SEARCH(" "&amp;AM18:AM1500&amp;" ",Q233)))&gt;0,AJ17,"")))</f>
        <v/>
      </c>
      <c r="AK233" s="964" t="str" cm="1">
        <f t="array" ref="AK233">IF(N233="","",IF(T233&lt;&gt;"",AK17,IF(S233&lt;&gt;"","",IF(R233&lt;&gt;"","",IF(SUMPRODUCT(--(AN18:AN1500=AK17),--(AM18:AM1500&lt;&gt;""),--ISNUMBER(SEARCH(" "&amp;AM18:AM1500&amp;" ",Q233)))&gt;0,AK17,"")))))</f>
        <v/>
      </c>
      <c r="AM233" s="964" t="s">
        <v>2254</v>
      </c>
      <c r="AN233" s="964" t="s">
        <v>1962</v>
      </c>
      <c r="AP233" s="964"/>
      <c r="AQ233" s="964"/>
      <c r="AR233" s="964"/>
      <c r="AT233" s="964"/>
      <c r="AU233" s="964"/>
      <c r="AV233" s="964"/>
      <c r="BN233" s="49">
        <v>1</v>
      </c>
    </row>
    <row r="234" spans="1:66" ht="35.1" customHeight="1">
      <c r="A234" s="957" t="str">
        <f>IF(B234="","",COUNTIF(B18:B234,"&lt;&gt;"))</f>
        <v/>
      </c>
      <c r="B234" s="958"/>
      <c r="C234" s="974" t="str">
        <f t="shared" si="54"/>
        <v/>
      </c>
      <c r="D234" s="975" t="str">
        <f t="shared" si="42"/>
        <v/>
      </c>
      <c r="E234" s="961" t="str">
        <f t="shared" si="43"/>
        <v/>
      </c>
      <c r="F234" s="962" t="str">
        <f t="shared" si="44"/>
        <v/>
      </c>
      <c r="G234" s="963" t="str">
        <f>IF(H234="","",COUNTIF(H18:H234,"&lt;&gt;"))</f>
        <v/>
      </c>
      <c r="H234" s="958" t="str" cm="1">
        <f t="array" ref="H234">IF(L234="","",IF(LEN(L234)&lt;=MAX(10,G13),L234,IFERROR(LEFT(L234,LOOKUP(2,1/(MID(L234,ROW(1:500),1)=" ")/(ROW(1:500)&lt;=MAX(10,G13)),ROW(1:500))-1),LEFT(L234,MAX(10,G13)))))</f>
        <v/>
      </c>
      <c r="I234" s="963" t="str">
        <f t="shared" si="45"/>
        <v/>
      </c>
      <c r="J234" s="963" t="str">
        <f t="shared" si="46"/>
        <v/>
      </c>
      <c r="K234" s="964" t="str">
        <f>IF(M233&lt;&gt;"",K233,IF(K233&lt;MAX(A18:A317),K233+1,""))</f>
        <v/>
      </c>
      <c r="L234" s="965" t="str">
        <f>IF(K234="","",IF(M233&lt;&gt;"",M233,INDEX(E18:E317,MATCH(K234,A18:A317,0))))</f>
        <v/>
      </c>
      <c r="M234" s="965" t="str">
        <f t="shared" si="47"/>
        <v/>
      </c>
      <c r="N234" s="966" t="str">
        <f t="shared" si="48"/>
        <v/>
      </c>
      <c r="O234" s="967" t="str">
        <f t="shared" si="49"/>
        <v/>
      </c>
      <c r="P234" s="967" t="str">
        <f t="shared" si="50"/>
        <v/>
      </c>
      <c r="Q234" s="966" t="str">
        <f t="shared" si="51"/>
        <v/>
      </c>
      <c r="R234" s="967" t="str">
        <f>IF(N234="","",IF(COUNTIF(AP18:AP300,TRIM(Q234))&gt;0,"EXCLUSION EXACTE",""))</f>
        <v/>
      </c>
      <c r="S234" s="967" t="str" cm="1">
        <f t="array" ref="S234">IF(N234="","",IF(SUMPRODUCT(--(AP18:AP300&lt;&gt;""),--ISNUMBER(SEARCH(" "&amp;AP18:AP300&amp;" ",Q234)))&gt;0,"BLOQUE MOLLUSQUES",""))</f>
        <v/>
      </c>
      <c r="T234" s="967" t="str" cm="1">
        <f t="array" ref="T234">IF(N234="","",IF(SUMPRODUCT(--(AT18:AT300&lt;&gt;""),--ISNUMBER(SEARCH(" "&amp;AT18:AT300&amp;" ",Q234)))&gt;0,"FORCE MOLLUSQUES",""))</f>
        <v/>
      </c>
      <c r="U234" s="966" t="str">
        <f t="shared" si="52"/>
        <v/>
      </c>
      <c r="V234" s="966" t="str">
        <f t="shared" si="55"/>
        <v/>
      </c>
      <c r="W234" s="967" t="str">
        <f t="shared" si="53"/>
        <v/>
      </c>
      <c r="X234" s="967" t="str" cm="1">
        <f t="array" ref="X234">IF(N234="","",IF(R234&lt;&gt;"","",IF(SUMPRODUCT(--(AN18:AN1500=X17),--(AM18:AM1500&lt;&gt;""),--ISNUMBER(SEARCH(" "&amp;AM18:AM1500&amp;" ",Q234)))&gt;0,X17,"")))</f>
        <v/>
      </c>
      <c r="Y234" s="967" t="str" cm="1">
        <f t="array" ref="Y234">IF(N234="","",IF(R234&lt;&gt;"","",IF(SUMPRODUCT(--(AN18:AN1500=Y17),--(AM18:AM1500&lt;&gt;""),--ISNUMBER(SEARCH(" "&amp;AM18:AM1500&amp;" ",Q234)))&gt;0,Y17,"")))</f>
        <v/>
      </c>
      <c r="Z234" s="967" t="str" cm="1">
        <f t="array" ref="Z234">IF(N234="","",IF(R234&lt;&gt;"","",IF(SUMPRODUCT(--(AN18:AN1500=Z17),--(AM18:AM1500&lt;&gt;""),--ISNUMBER(SEARCH(" "&amp;AM18:AM1500&amp;" ",Q234)))&gt;0,Z17,"")))</f>
        <v/>
      </c>
      <c r="AA234" s="967" t="str" cm="1">
        <f t="array" ref="AA234">IF(N234="","",IF(R234&lt;&gt;"","",IF(SUMPRODUCT(--(AN18:AN1500=AA17),--(AM18:AM1500&lt;&gt;""),--ISNUMBER(SEARCH(" "&amp;AM18:AM1500&amp;" ",Q234)))&gt;0,AA17,"")))</f>
        <v/>
      </c>
      <c r="AB234" s="967" t="str" cm="1">
        <f t="array" ref="AB234">IF(N234="","",IF(R234&lt;&gt;"","",IF(SUMPRODUCT(--(AN18:AN1500=AB17),--(AM18:AM1500&lt;&gt;""),--ISNUMBER(SEARCH(" "&amp;AM18:AM1500&amp;" ",Q234)))&gt;0,AB17,"")))</f>
        <v/>
      </c>
      <c r="AC234" s="967" t="str" cm="1">
        <f t="array" ref="AC234">IF(N234="","",IF(R234&lt;&gt;"","",IF(SUMPRODUCT(--(AN18:AN1500=AC17),--(AM18:AM1500&lt;&gt;""),--ISNUMBER(SEARCH(" "&amp;AM18:AM1500&amp;" ",Q234)))&gt;0,AC17,"")))</f>
        <v/>
      </c>
      <c r="AD234" s="967" t="str" cm="1">
        <f t="array" ref="AD234">IF(N234="","",IF(R234&lt;&gt;"","",IF(SUMPRODUCT(--(AN18:AN1500=AD17),--(AM18:AM1500&lt;&gt;""),--ISNUMBER(SEARCH(" "&amp;AM18:AM1500&amp;" ",Q234)))&gt;0,AD17,"")))</f>
        <v/>
      </c>
      <c r="AE234" s="967" t="str" cm="1">
        <f t="array" ref="AE234">IF(N234="","",IF(R234&lt;&gt;"","",IF(SUMPRODUCT(--(AN18:AN1500=AE17),--(AM18:AM1500&lt;&gt;""),--ISNUMBER(SEARCH(" "&amp;AM18:AM1500&amp;" ",Q234)))&gt;0,AE17,"")))</f>
        <v/>
      </c>
      <c r="AF234" s="967" t="str" cm="1">
        <f t="array" ref="AF234">IF(N234="","",IF(R234&lt;&gt;"","",IF(SUMPRODUCT(--(AN18:AN1500=AF17),--(AM18:AM1500&lt;&gt;""),--ISNUMBER(SEARCH(" "&amp;AM18:AM1500&amp;" ",Q234)))&gt;0,AF17,"")))</f>
        <v/>
      </c>
      <c r="AG234" s="967" t="str" cm="1">
        <f t="array" ref="AG234">IF(N234="","",IF(R234&lt;&gt;"","",IF(SUMPRODUCT(--(AN18:AN1500=AG17),--(AM18:AM1500&lt;&gt;""),--ISNUMBER(SEARCH(" "&amp;AM18:AM1500&amp;" ",Q234)))&gt;0,AG17,"")))</f>
        <v/>
      </c>
      <c r="AH234" s="967" t="str" cm="1">
        <f t="array" ref="AH234">IF(N234="","",IF(R234&lt;&gt;"","",IF(SUMPRODUCT(--(AN18:AN1500=AH17),--(AM18:AM1500&lt;&gt;""),--ISNUMBER(SEARCH(" "&amp;AM18:AM1500&amp;" ",Q234)))&gt;0,AH17,"")))</f>
        <v/>
      </c>
      <c r="AI234" s="967" t="str" cm="1">
        <f t="array" ref="AI234">IF(N234="","",IF(R234&lt;&gt;"","",IF(SUMPRODUCT(--(AN18:AN1500=AI17),--(AM18:AM1500&lt;&gt;""),--ISNUMBER(SEARCH(" "&amp;AM18:AM1500&amp;" ",Q234)))&gt;0,AI17,"")))</f>
        <v/>
      </c>
      <c r="AJ234" s="967" t="str" cm="1">
        <f t="array" ref="AJ234">IF(N234="","",IF(R234&lt;&gt;"","",IF(SUMPRODUCT(--(AN18:AN1500=AJ17),--(AM18:AM1500&lt;&gt;""),--ISNUMBER(SEARCH(" "&amp;AM18:AM1500&amp;" ",Q234)))&gt;0,AJ17,"")))</f>
        <v/>
      </c>
      <c r="AK234" s="967" t="str" cm="1">
        <f t="array" ref="AK234">IF(N234="","",IF(T234&lt;&gt;"",AK17,IF(S234&lt;&gt;"","",IF(R234&lt;&gt;"","",IF(SUMPRODUCT(--(AN18:AN1500=AK17),--(AM18:AM1500&lt;&gt;""),--ISNUMBER(SEARCH(" "&amp;AM18:AM1500&amp;" ",Q234)))&gt;0,AK17,"")))))</f>
        <v/>
      </c>
      <c r="AM234" s="968" t="s">
        <v>2255</v>
      </c>
      <c r="AN234" s="968" t="s">
        <v>1962</v>
      </c>
      <c r="AP234" s="964"/>
      <c r="AQ234" s="964"/>
      <c r="AR234" s="964"/>
      <c r="AT234" s="964"/>
      <c r="AU234" s="964"/>
      <c r="AV234" s="964"/>
      <c r="BN234" s="49">
        <v>1</v>
      </c>
    </row>
    <row r="235" spans="1:66" ht="35.1" customHeight="1">
      <c r="A235" s="973" t="str">
        <f>IF(B235="","",COUNTIF(B18:B235,"&lt;&gt;"))</f>
        <v/>
      </c>
      <c r="B235" s="965"/>
      <c r="C235" s="974" t="str">
        <f t="shared" si="54"/>
        <v/>
      </c>
      <c r="D235" s="975" t="str">
        <f t="shared" si="42"/>
        <v/>
      </c>
      <c r="E235" s="976" t="str">
        <f t="shared" si="43"/>
        <v/>
      </c>
      <c r="F235" s="977" t="str">
        <f t="shared" si="44"/>
        <v/>
      </c>
      <c r="G235" s="964" t="str">
        <f>IF(H235="","",COUNTIF(H18:H235,"&lt;&gt;"))</f>
        <v/>
      </c>
      <c r="H235" s="965" t="str" cm="1">
        <f t="array" ref="H235">IF(L235="","",IF(LEN(L235)&lt;=MAX(10,G13),L235,IFERROR(LEFT(L235,LOOKUP(2,1/(MID(L235,ROW(1:500),1)=" ")/(ROW(1:500)&lt;=MAX(10,G13)),ROW(1:500))-1),LEFT(L235,MAX(10,G13)))))</f>
        <v/>
      </c>
      <c r="I235" s="964" t="str">
        <f t="shared" si="45"/>
        <v/>
      </c>
      <c r="J235" s="964" t="str">
        <f t="shared" si="46"/>
        <v/>
      </c>
      <c r="K235" s="964" t="str">
        <f>IF(M234&lt;&gt;"",K234,IF(K234&lt;MAX(A18:A317),K234+1,""))</f>
        <v/>
      </c>
      <c r="L235" s="965" t="str">
        <f>IF(K235="","",IF(M234&lt;&gt;"",M234,INDEX(E18:E317,MATCH(K235,A18:A317,0))))</f>
        <v/>
      </c>
      <c r="M235" s="965" t="str">
        <f t="shared" si="47"/>
        <v/>
      </c>
      <c r="N235" s="965" t="str">
        <f t="shared" si="48"/>
        <v/>
      </c>
      <c r="O235" s="964" t="str">
        <f t="shared" si="49"/>
        <v/>
      </c>
      <c r="P235" s="964" t="str">
        <f t="shared" si="50"/>
        <v/>
      </c>
      <c r="Q235" s="965" t="str">
        <f t="shared" si="51"/>
        <v/>
      </c>
      <c r="R235" s="964" t="str">
        <f>IF(N235="","",IF(COUNTIF(AP18:AP300,TRIM(Q235))&gt;0,"EXCLUSION EXACTE",""))</f>
        <v/>
      </c>
      <c r="S235" s="964" t="str" cm="1">
        <f t="array" ref="S235">IF(N235="","",IF(SUMPRODUCT(--(AP18:AP300&lt;&gt;""),--ISNUMBER(SEARCH(" "&amp;AP18:AP300&amp;" ",Q235)))&gt;0,"BLOQUE MOLLUSQUES",""))</f>
        <v/>
      </c>
      <c r="T235" s="964" t="str" cm="1">
        <f t="array" ref="T235">IF(N235="","",IF(SUMPRODUCT(--(AT18:AT300&lt;&gt;""),--ISNUMBER(SEARCH(" "&amp;AT18:AT300&amp;" ",Q235)))&gt;0,"FORCE MOLLUSQUES",""))</f>
        <v/>
      </c>
      <c r="U235" s="965" t="str">
        <f t="shared" si="52"/>
        <v/>
      </c>
      <c r="V235" s="965" t="str">
        <f t="shared" si="55"/>
        <v/>
      </c>
      <c r="W235" s="964" t="str">
        <f t="shared" si="53"/>
        <v/>
      </c>
      <c r="X235" s="964" t="str" cm="1">
        <f t="array" ref="X235">IF(N235="","",IF(R235&lt;&gt;"","",IF(SUMPRODUCT(--(AN18:AN1500=X17),--(AM18:AM1500&lt;&gt;""),--ISNUMBER(SEARCH(" "&amp;AM18:AM1500&amp;" ",Q235)))&gt;0,X17,"")))</f>
        <v/>
      </c>
      <c r="Y235" s="964" t="str" cm="1">
        <f t="array" ref="Y235">IF(N235="","",IF(R235&lt;&gt;"","",IF(SUMPRODUCT(--(AN18:AN1500=Y17),--(AM18:AM1500&lt;&gt;""),--ISNUMBER(SEARCH(" "&amp;AM18:AM1500&amp;" ",Q235)))&gt;0,Y17,"")))</f>
        <v/>
      </c>
      <c r="Z235" s="964" t="str" cm="1">
        <f t="array" ref="Z235">IF(N235="","",IF(R235&lt;&gt;"","",IF(SUMPRODUCT(--(AN18:AN1500=Z17),--(AM18:AM1500&lt;&gt;""),--ISNUMBER(SEARCH(" "&amp;AM18:AM1500&amp;" ",Q235)))&gt;0,Z17,"")))</f>
        <v/>
      </c>
      <c r="AA235" s="964" t="str" cm="1">
        <f t="array" ref="AA235">IF(N235="","",IF(R235&lt;&gt;"","",IF(SUMPRODUCT(--(AN18:AN1500=AA17),--(AM18:AM1500&lt;&gt;""),--ISNUMBER(SEARCH(" "&amp;AM18:AM1500&amp;" ",Q235)))&gt;0,AA17,"")))</f>
        <v/>
      </c>
      <c r="AB235" s="964" t="str" cm="1">
        <f t="array" ref="AB235">IF(N235="","",IF(R235&lt;&gt;"","",IF(SUMPRODUCT(--(AN18:AN1500=AB17),--(AM18:AM1500&lt;&gt;""),--ISNUMBER(SEARCH(" "&amp;AM18:AM1500&amp;" ",Q235)))&gt;0,AB17,"")))</f>
        <v/>
      </c>
      <c r="AC235" s="964" t="str" cm="1">
        <f t="array" ref="AC235">IF(N235="","",IF(R235&lt;&gt;"","",IF(SUMPRODUCT(--(AN18:AN1500=AC17),--(AM18:AM1500&lt;&gt;""),--ISNUMBER(SEARCH(" "&amp;AM18:AM1500&amp;" ",Q235)))&gt;0,AC17,"")))</f>
        <v/>
      </c>
      <c r="AD235" s="964" t="str" cm="1">
        <f t="array" ref="AD235">IF(N235="","",IF(R235&lt;&gt;"","",IF(SUMPRODUCT(--(AN18:AN1500=AD17),--(AM18:AM1500&lt;&gt;""),--ISNUMBER(SEARCH(" "&amp;AM18:AM1500&amp;" ",Q235)))&gt;0,AD17,"")))</f>
        <v/>
      </c>
      <c r="AE235" s="964" t="str" cm="1">
        <f t="array" ref="AE235">IF(N235="","",IF(R235&lt;&gt;"","",IF(SUMPRODUCT(--(AN18:AN1500=AE17),--(AM18:AM1500&lt;&gt;""),--ISNUMBER(SEARCH(" "&amp;AM18:AM1500&amp;" ",Q235)))&gt;0,AE17,"")))</f>
        <v/>
      </c>
      <c r="AF235" s="964" t="str" cm="1">
        <f t="array" ref="AF235">IF(N235="","",IF(R235&lt;&gt;"","",IF(SUMPRODUCT(--(AN18:AN1500=AF17),--(AM18:AM1500&lt;&gt;""),--ISNUMBER(SEARCH(" "&amp;AM18:AM1500&amp;" ",Q235)))&gt;0,AF17,"")))</f>
        <v/>
      </c>
      <c r="AG235" s="964" t="str" cm="1">
        <f t="array" ref="AG235">IF(N235="","",IF(R235&lt;&gt;"","",IF(SUMPRODUCT(--(AN18:AN1500=AG17),--(AM18:AM1500&lt;&gt;""),--ISNUMBER(SEARCH(" "&amp;AM18:AM1500&amp;" ",Q235)))&gt;0,AG17,"")))</f>
        <v/>
      </c>
      <c r="AH235" s="964" t="str" cm="1">
        <f t="array" ref="AH235">IF(N235="","",IF(R235&lt;&gt;"","",IF(SUMPRODUCT(--(AN18:AN1500=AH17),--(AM18:AM1500&lt;&gt;""),--ISNUMBER(SEARCH(" "&amp;AM18:AM1500&amp;" ",Q235)))&gt;0,AH17,"")))</f>
        <v/>
      </c>
      <c r="AI235" s="964" t="str" cm="1">
        <f t="array" ref="AI235">IF(N235="","",IF(R235&lt;&gt;"","",IF(SUMPRODUCT(--(AN18:AN1500=AI17),--(AM18:AM1500&lt;&gt;""),--ISNUMBER(SEARCH(" "&amp;AM18:AM1500&amp;" ",Q235)))&gt;0,AI17,"")))</f>
        <v/>
      </c>
      <c r="AJ235" s="964" t="str" cm="1">
        <f t="array" ref="AJ235">IF(N235="","",IF(R235&lt;&gt;"","",IF(SUMPRODUCT(--(AN18:AN1500=AJ17),--(AM18:AM1500&lt;&gt;""),--ISNUMBER(SEARCH(" "&amp;AM18:AM1500&amp;" ",Q235)))&gt;0,AJ17,"")))</f>
        <v/>
      </c>
      <c r="AK235" s="964" t="str" cm="1">
        <f t="array" ref="AK235">IF(N235="","",IF(T235&lt;&gt;"",AK17,IF(S235&lt;&gt;"","",IF(R235&lt;&gt;"","",IF(SUMPRODUCT(--(AN18:AN1500=AK17),--(AM18:AM1500&lt;&gt;""),--ISNUMBER(SEARCH(" "&amp;AM18:AM1500&amp;" ",Q235)))&gt;0,AK17,"")))))</f>
        <v/>
      </c>
      <c r="AM235" s="964" t="s">
        <v>2169</v>
      </c>
      <c r="AN235" s="964" t="s">
        <v>1962</v>
      </c>
      <c r="AP235" s="964"/>
      <c r="AQ235" s="964"/>
      <c r="AR235" s="964"/>
      <c r="AT235" s="964"/>
      <c r="AU235" s="964"/>
      <c r="AV235" s="964"/>
      <c r="BN235" s="49">
        <v>1</v>
      </c>
    </row>
    <row r="236" spans="1:66" ht="35.1" customHeight="1">
      <c r="A236" s="957" t="str">
        <f>IF(B236="","",COUNTIF(B18:B236,"&lt;&gt;"))</f>
        <v/>
      </c>
      <c r="B236" s="958"/>
      <c r="C236" s="974" t="str">
        <f t="shared" si="54"/>
        <v/>
      </c>
      <c r="D236" s="975" t="str">
        <f t="shared" si="42"/>
        <v/>
      </c>
      <c r="E236" s="961" t="str">
        <f t="shared" si="43"/>
        <v/>
      </c>
      <c r="F236" s="962" t="str">
        <f t="shared" si="44"/>
        <v/>
      </c>
      <c r="G236" s="963" t="str">
        <f>IF(H236="","",COUNTIF(H18:H236,"&lt;&gt;"))</f>
        <v/>
      </c>
      <c r="H236" s="958" t="str" cm="1">
        <f t="array" ref="H236">IF(L236="","",IF(LEN(L236)&lt;=MAX(10,G13),L236,IFERROR(LEFT(L236,LOOKUP(2,1/(MID(L236,ROW(1:500),1)=" ")/(ROW(1:500)&lt;=MAX(10,G13)),ROW(1:500))-1),LEFT(L236,MAX(10,G13)))))</f>
        <v/>
      </c>
      <c r="I236" s="963" t="str">
        <f t="shared" si="45"/>
        <v/>
      </c>
      <c r="J236" s="963" t="str">
        <f t="shared" si="46"/>
        <v/>
      </c>
      <c r="K236" s="964" t="str">
        <f>IF(M235&lt;&gt;"",K235,IF(K235&lt;MAX(A18:A317),K235+1,""))</f>
        <v/>
      </c>
      <c r="L236" s="965" t="str">
        <f>IF(K236="","",IF(M235&lt;&gt;"",M235,INDEX(E18:E317,MATCH(K236,A18:A317,0))))</f>
        <v/>
      </c>
      <c r="M236" s="965" t="str">
        <f t="shared" si="47"/>
        <v/>
      </c>
      <c r="N236" s="966" t="str">
        <f t="shared" si="48"/>
        <v/>
      </c>
      <c r="O236" s="967" t="str">
        <f t="shared" si="49"/>
        <v/>
      </c>
      <c r="P236" s="967" t="str">
        <f t="shared" si="50"/>
        <v/>
      </c>
      <c r="Q236" s="966" t="str">
        <f t="shared" si="51"/>
        <v/>
      </c>
      <c r="R236" s="967" t="str">
        <f>IF(N236="","",IF(COUNTIF(AP18:AP300,TRIM(Q236))&gt;0,"EXCLUSION EXACTE",""))</f>
        <v/>
      </c>
      <c r="S236" s="967" t="str" cm="1">
        <f t="array" ref="S236">IF(N236="","",IF(SUMPRODUCT(--(AP18:AP300&lt;&gt;""),--ISNUMBER(SEARCH(" "&amp;AP18:AP300&amp;" ",Q236)))&gt;0,"BLOQUE MOLLUSQUES",""))</f>
        <v/>
      </c>
      <c r="T236" s="967" t="str" cm="1">
        <f t="array" ref="T236">IF(N236="","",IF(SUMPRODUCT(--(AT18:AT300&lt;&gt;""),--ISNUMBER(SEARCH(" "&amp;AT18:AT300&amp;" ",Q236)))&gt;0,"FORCE MOLLUSQUES",""))</f>
        <v/>
      </c>
      <c r="U236" s="966" t="str">
        <f t="shared" si="52"/>
        <v/>
      </c>
      <c r="V236" s="966" t="str">
        <f t="shared" si="55"/>
        <v/>
      </c>
      <c r="W236" s="967" t="str">
        <f t="shared" si="53"/>
        <v/>
      </c>
      <c r="X236" s="967" t="str" cm="1">
        <f t="array" ref="X236">IF(N236="","",IF(R236&lt;&gt;"","",IF(SUMPRODUCT(--(AN18:AN1500=X17),--(AM18:AM1500&lt;&gt;""),--ISNUMBER(SEARCH(" "&amp;AM18:AM1500&amp;" ",Q236)))&gt;0,X17,"")))</f>
        <v/>
      </c>
      <c r="Y236" s="967" t="str" cm="1">
        <f t="array" ref="Y236">IF(N236="","",IF(R236&lt;&gt;"","",IF(SUMPRODUCT(--(AN18:AN1500=Y17),--(AM18:AM1500&lt;&gt;""),--ISNUMBER(SEARCH(" "&amp;AM18:AM1500&amp;" ",Q236)))&gt;0,Y17,"")))</f>
        <v/>
      </c>
      <c r="Z236" s="967" t="str" cm="1">
        <f t="array" ref="Z236">IF(N236="","",IF(R236&lt;&gt;"","",IF(SUMPRODUCT(--(AN18:AN1500=Z17),--(AM18:AM1500&lt;&gt;""),--ISNUMBER(SEARCH(" "&amp;AM18:AM1500&amp;" ",Q236)))&gt;0,Z17,"")))</f>
        <v/>
      </c>
      <c r="AA236" s="967" t="str" cm="1">
        <f t="array" ref="AA236">IF(N236="","",IF(R236&lt;&gt;"","",IF(SUMPRODUCT(--(AN18:AN1500=AA17),--(AM18:AM1500&lt;&gt;""),--ISNUMBER(SEARCH(" "&amp;AM18:AM1500&amp;" ",Q236)))&gt;0,AA17,"")))</f>
        <v/>
      </c>
      <c r="AB236" s="967" t="str" cm="1">
        <f t="array" ref="AB236">IF(N236="","",IF(R236&lt;&gt;"","",IF(SUMPRODUCT(--(AN18:AN1500=AB17),--(AM18:AM1500&lt;&gt;""),--ISNUMBER(SEARCH(" "&amp;AM18:AM1500&amp;" ",Q236)))&gt;0,AB17,"")))</f>
        <v/>
      </c>
      <c r="AC236" s="967" t="str" cm="1">
        <f t="array" ref="AC236">IF(N236="","",IF(R236&lt;&gt;"","",IF(SUMPRODUCT(--(AN18:AN1500=AC17),--(AM18:AM1500&lt;&gt;""),--ISNUMBER(SEARCH(" "&amp;AM18:AM1500&amp;" ",Q236)))&gt;0,AC17,"")))</f>
        <v/>
      </c>
      <c r="AD236" s="967" t="str" cm="1">
        <f t="array" ref="AD236">IF(N236="","",IF(R236&lt;&gt;"","",IF(SUMPRODUCT(--(AN18:AN1500=AD17),--(AM18:AM1500&lt;&gt;""),--ISNUMBER(SEARCH(" "&amp;AM18:AM1500&amp;" ",Q236)))&gt;0,AD17,"")))</f>
        <v/>
      </c>
      <c r="AE236" s="967" t="str" cm="1">
        <f t="array" ref="AE236">IF(N236="","",IF(R236&lt;&gt;"","",IF(SUMPRODUCT(--(AN18:AN1500=AE17),--(AM18:AM1500&lt;&gt;""),--ISNUMBER(SEARCH(" "&amp;AM18:AM1500&amp;" ",Q236)))&gt;0,AE17,"")))</f>
        <v/>
      </c>
      <c r="AF236" s="967" t="str" cm="1">
        <f t="array" ref="AF236">IF(N236="","",IF(R236&lt;&gt;"","",IF(SUMPRODUCT(--(AN18:AN1500=AF17),--(AM18:AM1500&lt;&gt;""),--ISNUMBER(SEARCH(" "&amp;AM18:AM1500&amp;" ",Q236)))&gt;0,AF17,"")))</f>
        <v/>
      </c>
      <c r="AG236" s="967" t="str" cm="1">
        <f t="array" ref="AG236">IF(N236="","",IF(R236&lt;&gt;"","",IF(SUMPRODUCT(--(AN18:AN1500=AG17),--(AM18:AM1500&lt;&gt;""),--ISNUMBER(SEARCH(" "&amp;AM18:AM1500&amp;" ",Q236)))&gt;0,AG17,"")))</f>
        <v/>
      </c>
      <c r="AH236" s="967" t="str" cm="1">
        <f t="array" ref="AH236">IF(N236="","",IF(R236&lt;&gt;"","",IF(SUMPRODUCT(--(AN18:AN1500=AH17),--(AM18:AM1500&lt;&gt;""),--ISNUMBER(SEARCH(" "&amp;AM18:AM1500&amp;" ",Q236)))&gt;0,AH17,"")))</f>
        <v/>
      </c>
      <c r="AI236" s="967" t="str" cm="1">
        <f t="array" ref="AI236">IF(N236="","",IF(R236&lt;&gt;"","",IF(SUMPRODUCT(--(AN18:AN1500=AI17),--(AM18:AM1500&lt;&gt;""),--ISNUMBER(SEARCH(" "&amp;AM18:AM1500&amp;" ",Q236)))&gt;0,AI17,"")))</f>
        <v/>
      </c>
      <c r="AJ236" s="967" t="str" cm="1">
        <f t="array" ref="AJ236">IF(N236="","",IF(R236&lt;&gt;"","",IF(SUMPRODUCT(--(AN18:AN1500=AJ17),--(AM18:AM1500&lt;&gt;""),--ISNUMBER(SEARCH(" "&amp;AM18:AM1500&amp;" ",Q236)))&gt;0,AJ17,"")))</f>
        <v/>
      </c>
      <c r="AK236" s="967" t="str" cm="1">
        <f t="array" ref="AK236">IF(N236="","",IF(T236&lt;&gt;"",AK17,IF(S236&lt;&gt;"","",IF(R236&lt;&gt;"","",IF(SUMPRODUCT(--(AN18:AN1500=AK17),--(AM18:AM1500&lt;&gt;""),--ISNUMBER(SEARCH(" "&amp;AM18:AM1500&amp;" ",Q236)))&gt;0,AK17,"")))))</f>
        <v/>
      </c>
      <c r="AM236" s="968" t="s">
        <v>2256</v>
      </c>
      <c r="AN236" s="968" t="s">
        <v>1962</v>
      </c>
      <c r="AP236" s="964"/>
      <c r="AQ236" s="964"/>
      <c r="AR236" s="964"/>
      <c r="AT236" s="964"/>
      <c r="AU236" s="964"/>
      <c r="AV236" s="964"/>
      <c r="BN236" s="49">
        <v>1</v>
      </c>
    </row>
    <row r="237" spans="1:66" ht="35.1" customHeight="1">
      <c r="A237" s="973" t="str">
        <f>IF(B237="","",COUNTIF(B18:B237,"&lt;&gt;"))</f>
        <v/>
      </c>
      <c r="B237" s="965"/>
      <c r="C237" s="974" t="str">
        <f t="shared" si="54"/>
        <v/>
      </c>
      <c r="D237" s="975" t="str">
        <f t="shared" si="42"/>
        <v/>
      </c>
      <c r="E237" s="976" t="str">
        <f t="shared" si="43"/>
        <v/>
      </c>
      <c r="F237" s="977" t="str">
        <f t="shared" si="44"/>
        <v/>
      </c>
      <c r="G237" s="964" t="str">
        <f>IF(H237="","",COUNTIF(H18:H237,"&lt;&gt;"))</f>
        <v/>
      </c>
      <c r="H237" s="965" t="str" cm="1">
        <f t="array" ref="H237">IF(L237="","",IF(LEN(L237)&lt;=MAX(10,G13),L237,IFERROR(LEFT(L237,LOOKUP(2,1/(MID(L237,ROW(1:500),1)=" ")/(ROW(1:500)&lt;=MAX(10,G13)),ROW(1:500))-1),LEFT(L237,MAX(10,G13)))))</f>
        <v/>
      </c>
      <c r="I237" s="964" t="str">
        <f t="shared" si="45"/>
        <v/>
      </c>
      <c r="J237" s="964" t="str">
        <f t="shared" si="46"/>
        <v/>
      </c>
      <c r="K237" s="964" t="str">
        <f>IF(M236&lt;&gt;"",K236,IF(K236&lt;MAX(A18:A317),K236+1,""))</f>
        <v/>
      </c>
      <c r="L237" s="965" t="str">
        <f>IF(K237="","",IF(M236&lt;&gt;"",M236,INDEX(E18:E317,MATCH(K237,A18:A317,0))))</f>
        <v/>
      </c>
      <c r="M237" s="965" t="str">
        <f t="shared" si="47"/>
        <v/>
      </c>
      <c r="N237" s="965" t="str">
        <f t="shared" si="48"/>
        <v/>
      </c>
      <c r="O237" s="964" t="str">
        <f t="shared" si="49"/>
        <v/>
      </c>
      <c r="P237" s="964" t="str">
        <f t="shared" si="50"/>
        <v/>
      </c>
      <c r="Q237" s="965" t="str">
        <f t="shared" si="51"/>
        <v/>
      </c>
      <c r="R237" s="964" t="str">
        <f>IF(N237="","",IF(COUNTIF(AP18:AP300,TRIM(Q237))&gt;0,"EXCLUSION EXACTE",""))</f>
        <v/>
      </c>
      <c r="S237" s="964" t="str" cm="1">
        <f t="array" ref="S237">IF(N237="","",IF(SUMPRODUCT(--(AP18:AP300&lt;&gt;""),--ISNUMBER(SEARCH(" "&amp;AP18:AP300&amp;" ",Q237)))&gt;0,"BLOQUE MOLLUSQUES",""))</f>
        <v/>
      </c>
      <c r="T237" s="964" t="str" cm="1">
        <f t="array" ref="T237">IF(N237="","",IF(SUMPRODUCT(--(AT18:AT300&lt;&gt;""),--ISNUMBER(SEARCH(" "&amp;AT18:AT300&amp;" ",Q237)))&gt;0,"FORCE MOLLUSQUES",""))</f>
        <v/>
      </c>
      <c r="U237" s="965" t="str">
        <f t="shared" si="52"/>
        <v/>
      </c>
      <c r="V237" s="965" t="str">
        <f t="shared" si="55"/>
        <v/>
      </c>
      <c r="W237" s="964" t="str">
        <f t="shared" si="53"/>
        <v/>
      </c>
      <c r="X237" s="964" t="str" cm="1">
        <f t="array" ref="X237">IF(N237="","",IF(R237&lt;&gt;"","",IF(SUMPRODUCT(--(AN18:AN1500=X17),--(AM18:AM1500&lt;&gt;""),--ISNUMBER(SEARCH(" "&amp;AM18:AM1500&amp;" ",Q237)))&gt;0,X17,"")))</f>
        <v/>
      </c>
      <c r="Y237" s="964" t="str" cm="1">
        <f t="array" ref="Y237">IF(N237="","",IF(R237&lt;&gt;"","",IF(SUMPRODUCT(--(AN18:AN1500=Y17),--(AM18:AM1500&lt;&gt;""),--ISNUMBER(SEARCH(" "&amp;AM18:AM1500&amp;" ",Q237)))&gt;0,Y17,"")))</f>
        <v/>
      </c>
      <c r="Z237" s="964" t="str" cm="1">
        <f t="array" ref="Z237">IF(N237="","",IF(R237&lt;&gt;"","",IF(SUMPRODUCT(--(AN18:AN1500=Z17),--(AM18:AM1500&lt;&gt;""),--ISNUMBER(SEARCH(" "&amp;AM18:AM1500&amp;" ",Q237)))&gt;0,Z17,"")))</f>
        <v/>
      </c>
      <c r="AA237" s="964" t="str" cm="1">
        <f t="array" ref="AA237">IF(N237="","",IF(R237&lt;&gt;"","",IF(SUMPRODUCT(--(AN18:AN1500=AA17),--(AM18:AM1500&lt;&gt;""),--ISNUMBER(SEARCH(" "&amp;AM18:AM1500&amp;" ",Q237)))&gt;0,AA17,"")))</f>
        <v/>
      </c>
      <c r="AB237" s="964" t="str" cm="1">
        <f t="array" ref="AB237">IF(N237="","",IF(R237&lt;&gt;"","",IF(SUMPRODUCT(--(AN18:AN1500=AB17),--(AM18:AM1500&lt;&gt;""),--ISNUMBER(SEARCH(" "&amp;AM18:AM1500&amp;" ",Q237)))&gt;0,AB17,"")))</f>
        <v/>
      </c>
      <c r="AC237" s="964" t="str" cm="1">
        <f t="array" ref="AC237">IF(N237="","",IF(R237&lt;&gt;"","",IF(SUMPRODUCT(--(AN18:AN1500=AC17),--(AM18:AM1500&lt;&gt;""),--ISNUMBER(SEARCH(" "&amp;AM18:AM1500&amp;" ",Q237)))&gt;0,AC17,"")))</f>
        <v/>
      </c>
      <c r="AD237" s="964" t="str" cm="1">
        <f t="array" ref="AD237">IF(N237="","",IF(R237&lt;&gt;"","",IF(SUMPRODUCT(--(AN18:AN1500=AD17),--(AM18:AM1500&lt;&gt;""),--ISNUMBER(SEARCH(" "&amp;AM18:AM1500&amp;" ",Q237)))&gt;0,AD17,"")))</f>
        <v/>
      </c>
      <c r="AE237" s="964" t="str" cm="1">
        <f t="array" ref="AE237">IF(N237="","",IF(R237&lt;&gt;"","",IF(SUMPRODUCT(--(AN18:AN1500=AE17),--(AM18:AM1500&lt;&gt;""),--ISNUMBER(SEARCH(" "&amp;AM18:AM1500&amp;" ",Q237)))&gt;0,AE17,"")))</f>
        <v/>
      </c>
      <c r="AF237" s="964" t="str" cm="1">
        <f t="array" ref="AF237">IF(N237="","",IF(R237&lt;&gt;"","",IF(SUMPRODUCT(--(AN18:AN1500=AF17),--(AM18:AM1500&lt;&gt;""),--ISNUMBER(SEARCH(" "&amp;AM18:AM1500&amp;" ",Q237)))&gt;0,AF17,"")))</f>
        <v/>
      </c>
      <c r="AG237" s="964" t="str" cm="1">
        <f t="array" ref="AG237">IF(N237="","",IF(R237&lt;&gt;"","",IF(SUMPRODUCT(--(AN18:AN1500=AG17),--(AM18:AM1500&lt;&gt;""),--ISNUMBER(SEARCH(" "&amp;AM18:AM1500&amp;" ",Q237)))&gt;0,AG17,"")))</f>
        <v/>
      </c>
      <c r="AH237" s="964" t="str" cm="1">
        <f t="array" ref="AH237">IF(N237="","",IF(R237&lt;&gt;"","",IF(SUMPRODUCT(--(AN18:AN1500=AH17),--(AM18:AM1500&lt;&gt;""),--ISNUMBER(SEARCH(" "&amp;AM18:AM1500&amp;" ",Q237)))&gt;0,AH17,"")))</f>
        <v/>
      </c>
      <c r="AI237" s="964" t="str" cm="1">
        <f t="array" ref="AI237">IF(N237="","",IF(R237&lt;&gt;"","",IF(SUMPRODUCT(--(AN18:AN1500=AI17),--(AM18:AM1500&lt;&gt;""),--ISNUMBER(SEARCH(" "&amp;AM18:AM1500&amp;" ",Q237)))&gt;0,AI17,"")))</f>
        <v/>
      </c>
      <c r="AJ237" s="964" t="str" cm="1">
        <f t="array" ref="AJ237">IF(N237="","",IF(R237&lt;&gt;"","",IF(SUMPRODUCT(--(AN18:AN1500=AJ17),--(AM18:AM1500&lt;&gt;""),--ISNUMBER(SEARCH(" "&amp;AM18:AM1500&amp;" ",Q237)))&gt;0,AJ17,"")))</f>
        <v/>
      </c>
      <c r="AK237" s="964" t="str" cm="1">
        <f t="array" ref="AK237">IF(N237="","",IF(T237&lt;&gt;"",AK17,IF(S237&lt;&gt;"","",IF(R237&lt;&gt;"","",IF(SUMPRODUCT(--(AN18:AN1500=AK17),--(AM18:AM1500&lt;&gt;""),--ISNUMBER(SEARCH(" "&amp;AM18:AM1500&amp;" ",Q237)))&gt;0,AK17,"")))))</f>
        <v/>
      </c>
      <c r="AM237" s="964" t="s">
        <v>2257</v>
      </c>
      <c r="AN237" s="964" t="s">
        <v>1962</v>
      </c>
      <c r="AP237" s="964"/>
      <c r="AQ237" s="964"/>
      <c r="AR237" s="964"/>
      <c r="AT237" s="964"/>
      <c r="AU237" s="964"/>
      <c r="AV237" s="964"/>
      <c r="BN237" s="49">
        <v>1</v>
      </c>
    </row>
    <row r="238" spans="1:66" ht="35.1" customHeight="1">
      <c r="A238" s="957" t="str">
        <f>IF(B238="","",COUNTIF(B18:B238,"&lt;&gt;"))</f>
        <v/>
      </c>
      <c r="B238" s="958"/>
      <c r="C238" s="974" t="str">
        <f t="shared" si="54"/>
        <v/>
      </c>
      <c r="D238" s="975" t="str">
        <f t="shared" si="42"/>
        <v/>
      </c>
      <c r="E238" s="961" t="str">
        <f t="shared" si="43"/>
        <v/>
      </c>
      <c r="F238" s="962" t="str">
        <f t="shared" si="44"/>
        <v/>
      </c>
      <c r="G238" s="963" t="str">
        <f>IF(H238="","",COUNTIF(H18:H238,"&lt;&gt;"))</f>
        <v/>
      </c>
      <c r="H238" s="958" t="str" cm="1">
        <f t="array" ref="H238">IF(L238="","",IF(LEN(L238)&lt;=MAX(10,G13),L238,IFERROR(LEFT(L238,LOOKUP(2,1/(MID(L238,ROW(1:500),1)=" ")/(ROW(1:500)&lt;=MAX(10,G13)),ROW(1:500))-1),LEFT(L238,MAX(10,G13)))))</f>
        <v/>
      </c>
      <c r="I238" s="963" t="str">
        <f t="shared" si="45"/>
        <v/>
      </c>
      <c r="J238" s="963" t="str">
        <f t="shared" si="46"/>
        <v/>
      </c>
      <c r="K238" s="964" t="str">
        <f>IF(M237&lt;&gt;"",K237,IF(K237&lt;MAX(A18:A317),K237+1,""))</f>
        <v/>
      </c>
      <c r="L238" s="965" t="str">
        <f>IF(K238="","",IF(M237&lt;&gt;"",M237,INDEX(E18:E317,MATCH(K238,A18:A317,0))))</f>
        <v/>
      </c>
      <c r="M238" s="965" t="str">
        <f t="shared" si="47"/>
        <v/>
      </c>
      <c r="N238" s="966" t="str">
        <f t="shared" si="48"/>
        <v/>
      </c>
      <c r="O238" s="967" t="str">
        <f t="shared" si="49"/>
        <v/>
      </c>
      <c r="P238" s="967" t="str">
        <f t="shared" si="50"/>
        <v/>
      </c>
      <c r="Q238" s="966" t="str">
        <f t="shared" si="51"/>
        <v/>
      </c>
      <c r="R238" s="967" t="str">
        <f>IF(N238="","",IF(COUNTIF(AP18:AP300,TRIM(Q238))&gt;0,"EXCLUSION EXACTE",""))</f>
        <v/>
      </c>
      <c r="S238" s="967" t="str" cm="1">
        <f t="array" ref="S238">IF(N238="","",IF(SUMPRODUCT(--(AP18:AP300&lt;&gt;""),--ISNUMBER(SEARCH(" "&amp;AP18:AP300&amp;" ",Q238)))&gt;0,"BLOQUE MOLLUSQUES",""))</f>
        <v/>
      </c>
      <c r="T238" s="967" t="str" cm="1">
        <f t="array" ref="T238">IF(N238="","",IF(SUMPRODUCT(--(AT18:AT300&lt;&gt;""),--ISNUMBER(SEARCH(" "&amp;AT18:AT300&amp;" ",Q238)))&gt;0,"FORCE MOLLUSQUES",""))</f>
        <v/>
      </c>
      <c r="U238" s="966" t="str">
        <f t="shared" si="52"/>
        <v/>
      </c>
      <c r="V238" s="966" t="str">
        <f t="shared" si="55"/>
        <v/>
      </c>
      <c r="W238" s="967" t="str">
        <f t="shared" si="53"/>
        <v/>
      </c>
      <c r="X238" s="967" t="str" cm="1">
        <f t="array" ref="X238">IF(N238="","",IF(R238&lt;&gt;"","",IF(SUMPRODUCT(--(AN18:AN1500=X17),--(AM18:AM1500&lt;&gt;""),--ISNUMBER(SEARCH(" "&amp;AM18:AM1500&amp;" ",Q238)))&gt;0,X17,"")))</f>
        <v/>
      </c>
      <c r="Y238" s="967" t="str" cm="1">
        <f t="array" ref="Y238">IF(N238="","",IF(R238&lt;&gt;"","",IF(SUMPRODUCT(--(AN18:AN1500=Y17),--(AM18:AM1500&lt;&gt;""),--ISNUMBER(SEARCH(" "&amp;AM18:AM1500&amp;" ",Q238)))&gt;0,Y17,"")))</f>
        <v/>
      </c>
      <c r="Z238" s="967" t="str" cm="1">
        <f t="array" ref="Z238">IF(N238="","",IF(R238&lt;&gt;"","",IF(SUMPRODUCT(--(AN18:AN1500=Z17),--(AM18:AM1500&lt;&gt;""),--ISNUMBER(SEARCH(" "&amp;AM18:AM1500&amp;" ",Q238)))&gt;0,Z17,"")))</f>
        <v/>
      </c>
      <c r="AA238" s="967" t="str" cm="1">
        <f t="array" ref="AA238">IF(N238="","",IF(R238&lt;&gt;"","",IF(SUMPRODUCT(--(AN18:AN1500=AA17),--(AM18:AM1500&lt;&gt;""),--ISNUMBER(SEARCH(" "&amp;AM18:AM1500&amp;" ",Q238)))&gt;0,AA17,"")))</f>
        <v/>
      </c>
      <c r="AB238" s="967" t="str" cm="1">
        <f t="array" ref="AB238">IF(N238="","",IF(R238&lt;&gt;"","",IF(SUMPRODUCT(--(AN18:AN1500=AB17),--(AM18:AM1500&lt;&gt;""),--ISNUMBER(SEARCH(" "&amp;AM18:AM1500&amp;" ",Q238)))&gt;0,AB17,"")))</f>
        <v/>
      </c>
      <c r="AC238" s="967" t="str" cm="1">
        <f t="array" ref="AC238">IF(N238="","",IF(R238&lt;&gt;"","",IF(SUMPRODUCT(--(AN18:AN1500=AC17),--(AM18:AM1500&lt;&gt;""),--ISNUMBER(SEARCH(" "&amp;AM18:AM1500&amp;" ",Q238)))&gt;0,AC17,"")))</f>
        <v/>
      </c>
      <c r="AD238" s="967" t="str" cm="1">
        <f t="array" ref="AD238">IF(N238="","",IF(R238&lt;&gt;"","",IF(SUMPRODUCT(--(AN18:AN1500=AD17),--(AM18:AM1500&lt;&gt;""),--ISNUMBER(SEARCH(" "&amp;AM18:AM1500&amp;" ",Q238)))&gt;0,AD17,"")))</f>
        <v/>
      </c>
      <c r="AE238" s="967" t="str" cm="1">
        <f t="array" ref="AE238">IF(N238="","",IF(R238&lt;&gt;"","",IF(SUMPRODUCT(--(AN18:AN1500=AE17),--(AM18:AM1500&lt;&gt;""),--ISNUMBER(SEARCH(" "&amp;AM18:AM1500&amp;" ",Q238)))&gt;0,AE17,"")))</f>
        <v/>
      </c>
      <c r="AF238" s="967" t="str" cm="1">
        <f t="array" ref="AF238">IF(N238="","",IF(R238&lt;&gt;"","",IF(SUMPRODUCT(--(AN18:AN1500=AF17),--(AM18:AM1500&lt;&gt;""),--ISNUMBER(SEARCH(" "&amp;AM18:AM1500&amp;" ",Q238)))&gt;0,AF17,"")))</f>
        <v/>
      </c>
      <c r="AG238" s="967" t="str" cm="1">
        <f t="array" ref="AG238">IF(N238="","",IF(R238&lt;&gt;"","",IF(SUMPRODUCT(--(AN18:AN1500=AG17),--(AM18:AM1500&lt;&gt;""),--ISNUMBER(SEARCH(" "&amp;AM18:AM1500&amp;" ",Q238)))&gt;0,AG17,"")))</f>
        <v/>
      </c>
      <c r="AH238" s="967" t="str" cm="1">
        <f t="array" ref="AH238">IF(N238="","",IF(R238&lt;&gt;"","",IF(SUMPRODUCT(--(AN18:AN1500=AH17),--(AM18:AM1500&lt;&gt;""),--ISNUMBER(SEARCH(" "&amp;AM18:AM1500&amp;" ",Q238)))&gt;0,AH17,"")))</f>
        <v/>
      </c>
      <c r="AI238" s="967" t="str" cm="1">
        <f t="array" ref="AI238">IF(N238="","",IF(R238&lt;&gt;"","",IF(SUMPRODUCT(--(AN18:AN1500=AI17),--(AM18:AM1500&lt;&gt;""),--ISNUMBER(SEARCH(" "&amp;AM18:AM1500&amp;" ",Q238)))&gt;0,AI17,"")))</f>
        <v/>
      </c>
      <c r="AJ238" s="967" t="str" cm="1">
        <f t="array" ref="AJ238">IF(N238="","",IF(R238&lt;&gt;"","",IF(SUMPRODUCT(--(AN18:AN1500=AJ17),--(AM18:AM1500&lt;&gt;""),--ISNUMBER(SEARCH(" "&amp;AM18:AM1500&amp;" ",Q238)))&gt;0,AJ17,"")))</f>
        <v/>
      </c>
      <c r="AK238" s="967" t="str" cm="1">
        <f t="array" ref="AK238">IF(N238="","",IF(T238&lt;&gt;"",AK17,IF(S238&lt;&gt;"","",IF(R238&lt;&gt;"","",IF(SUMPRODUCT(--(AN18:AN1500=AK17),--(AM18:AM1500&lt;&gt;""),--ISNUMBER(SEARCH(" "&amp;AM18:AM1500&amp;" ",Q238)))&gt;0,AK17,"")))))</f>
        <v/>
      </c>
      <c r="AM238" s="968" t="s">
        <v>2258</v>
      </c>
      <c r="AN238" s="968" t="s">
        <v>1962</v>
      </c>
      <c r="AP238" s="964"/>
      <c r="AQ238" s="964"/>
      <c r="AR238" s="964"/>
      <c r="AT238" s="964"/>
      <c r="AU238" s="964"/>
      <c r="AV238" s="964"/>
      <c r="BN238" s="49">
        <v>1</v>
      </c>
    </row>
    <row r="239" spans="1:66" ht="35.1" customHeight="1">
      <c r="A239" s="973" t="str">
        <f>IF(B239="","",COUNTIF(B18:B239,"&lt;&gt;"))</f>
        <v/>
      </c>
      <c r="B239" s="965"/>
      <c r="C239" s="974" t="str">
        <f t="shared" si="54"/>
        <v/>
      </c>
      <c r="D239" s="975" t="str">
        <f t="shared" si="42"/>
        <v/>
      </c>
      <c r="E239" s="976" t="str">
        <f t="shared" si="43"/>
        <v/>
      </c>
      <c r="F239" s="977" t="str">
        <f t="shared" si="44"/>
        <v/>
      </c>
      <c r="G239" s="964" t="str">
        <f>IF(H239="","",COUNTIF(H18:H239,"&lt;&gt;"))</f>
        <v/>
      </c>
      <c r="H239" s="965" t="str" cm="1">
        <f t="array" ref="H239">IF(L239="","",IF(LEN(L239)&lt;=MAX(10,G13),L239,IFERROR(LEFT(L239,LOOKUP(2,1/(MID(L239,ROW(1:500),1)=" ")/(ROW(1:500)&lt;=MAX(10,G13)),ROW(1:500))-1),LEFT(L239,MAX(10,G13)))))</f>
        <v/>
      </c>
      <c r="I239" s="964" t="str">
        <f t="shared" si="45"/>
        <v/>
      </c>
      <c r="J239" s="964" t="str">
        <f t="shared" si="46"/>
        <v/>
      </c>
      <c r="K239" s="964" t="str">
        <f>IF(M238&lt;&gt;"",K238,IF(K238&lt;MAX(A18:A317),K238+1,""))</f>
        <v/>
      </c>
      <c r="L239" s="965" t="str">
        <f>IF(K239="","",IF(M238&lt;&gt;"",M238,INDEX(E18:E317,MATCH(K239,A18:A317,0))))</f>
        <v/>
      </c>
      <c r="M239" s="965" t="str">
        <f t="shared" si="47"/>
        <v/>
      </c>
      <c r="N239" s="965" t="str">
        <f t="shared" si="48"/>
        <v/>
      </c>
      <c r="O239" s="964" t="str">
        <f t="shared" si="49"/>
        <v/>
      </c>
      <c r="P239" s="964" t="str">
        <f t="shared" si="50"/>
        <v/>
      </c>
      <c r="Q239" s="965" t="str">
        <f t="shared" si="51"/>
        <v/>
      </c>
      <c r="R239" s="964" t="str">
        <f>IF(N239="","",IF(COUNTIF(AP18:AP300,TRIM(Q239))&gt;0,"EXCLUSION EXACTE",""))</f>
        <v/>
      </c>
      <c r="S239" s="964" t="str" cm="1">
        <f t="array" ref="S239">IF(N239="","",IF(SUMPRODUCT(--(AP18:AP300&lt;&gt;""),--ISNUMBER(SEARCH(" "&amp;AP18:AP300&amp;" ",Q239)))&gt;0,"BLOQUE MOLLUSQUES",""))</f>
        <v/>
      </c>
      <c r="T239" s="964" t="str" cm="1">
        <f t="array" ref="T239">IF(N239="","",IF(SUMPRODUCT(--(AT18:AT300&lt;&gt;""),--ISNUMBER(SEARCH(" "&amp;AT18:AT300&amp;" ",Q239)))&gt;0,"FORCE MOLLUSQUES",""))</f>
        <v/>
      </c>
      <c r="U239" s="965" t="str">
        <f t="shared" si="52"/>
        <v/>
      </c>
      <c r="V239" s="965" t="str">
        <f t="shared" si="55"/>
        <v/>
      </c>
      <c r="W239" s="964" t="str">
        <f t="shared" si="53"/>
        <v/>
      </c>
      <c r="X239" s="964" t="str" cm="1">
        <f t="array" ref="X239">IF(N239="","",IF(R239&lt;&gt;"","",IF(SUMPRODUCT(--(AN18:AN1500=X17),--(AM18:AM1500&lt;&gt;""),--ISNUMBER(SEARCH(" "&amp;AM18:AM1500&amp;" ",Q239)))&gt;0,X17,"")))</f>
        <v/>
      </c>
      <c r="Y239" s="964" t="str" cm="1">
        <f t="array" ref="Y239">IF(N239="","",IF(R239&lt;&gt;"","",IF(SUMPRODUCT(--(AN18:AN1500=Y17),--(AM18:AM1500&lt;&gt;""),--ISNUMBER(SEARCH(" "&amp;AM18:AM1500&amp;" ",Q239)))&gt;0,Y17,"")))</f>
        <v/>
      </c>
      <c r="Z239" s="964" t="str" cm="1">
        <f t="array" ref="Z239">IF(N239="","",IF(R239&lt;&gt;"","",IF(SUMPRODUCT(--(AN18:AN1500=Z17),--(AM18:AM1500&lt;&gt;""),--ISNUMBER(SEARCH(" "&amp;AM18:AM1500&amp;" ",Q239)))&gt;0,Z17,"")))</f>
        <v/>
      </c>
      <c r="AA239" s="964" t="str" cm="1">
        <f t="array" ref="AA239">IF(N239="","",IF(R239&lt;&gt;"","",IF(SUMPRODUCT(--(AN18:AN1500=AA17),--(AM18:AM1500&lt;&gt;""),--ISNUMBER(SEARCH(" "&amp;AM18:AM1500&amp;" ",Q239)))&gt;0,AA17,"")))</f>
        <v/>
      </c>
      <c r="AB239" s="964" t="str" cm="1">
        <f t="array" ref="AB239">IF(N239="","",IF(R239&lt;&gt;"","",IF(SUMPRODUCT(--(AN18:AN1500=AB17),--(AM18:AM1500&lt;&gt;""),--ISNUMBER(SEARCH(" "&amp;AM18:AM1500&amp;" ",Q239)))&gt;0,AB17,"")))</f>
        <v/>
      </c>
      <c r="AC239" s="964" t="str" cm="1">
        <f t="array" ref="AC239">IF(N239="","",IF(R239&lt;&gt;"","",IF(SUMPRODUCT(--(AN18:AN1500=AC17),--(AM18:AM1500&lt;&gt;""),--ISNUMBER(SEARCH(" "&amp;AM18:AM1500&amp;" ",Q239)))&gt;0,AC17,"")))</f>
        <v/>
      </c>
      <c r="AD239" s="964" t="str" cm="1">
        <f t="array" ref="AD239">IF(N239="","",IF(R239&lt;&gt;"","",IF(SUMPRODUCT(--(AN18:AN1500=AD17),--(AM18:AM1500&lt;&gt;""),--ISNUMBER(SEARCH(" "&amp;AM18:AM1500&amp;" ",Q239)))&gt;0,AD17,"")))</f>
        <v/>
      </c>
      <c r="AE239" s="964" t="str" cm="1">
        <f t="array" ref="AE239">IF(N239="","",IF(R239&lt;&gt;"","",IF(SUMPRODUCT(--(AN18:AN1500=AE17),--(AM18:AM1500&lt;&gt;""),--ISNUMBER(SEARCH(" "&amp;AM18:AM1500&amp;" ",Q239)))&gt;0,AE17,"")))</f>
        <v/>
      </c>
      <c r="AF239" s="964" t="str" cm="1">
        <f t="array" ref="AF239">IF(N239="","",IF(R239&lt;&gt;"","",IF(SUMPRODUCT(--(AN18:AN1500=AF17),--(AM18:AM1500&lt;&gt;""),--ISNUMBER(SEARCH(" "&amp;AM18:AM1500&amp;" ",Q239)))&gt;0,AF17,"")))</f>
        <v/>
      </c>
      <c r="AG239" s="964" t="str" cm="1">
        <f t="array" ref="AG239">IF(N239="","",IF(R239&lt;&gt;"","",IF(SUMPRODUCT(--(AN18:AN1500=AG17),--(AM18:AM1500&lt;&gt;""),--ISNUMBER(SEARCH(" "&amp;AM18:AM1500&amp;" ",Q239)))&gt;0,AG17,"")))</f>
        <v/>
      </c>
      <c r="AH239" s="964" t="str" cm="1">
        <f t="array" ref="AH239">IF(N239="","",IF(R239&lt;&gt;"","",IF(SUMPRODUCT(--(AN18:AN1500=AH17),--(AM18:AM1500&lt;&gt;""),--ISNUMBER(SEARCH(" "&amp;AM18:AM1500&amp;" ",Q239)))&gt;0,AH17,"")))</f>
        <v/>
      </c>
      <c r="AI239" s="964" t="str" cm="1">
        <f t="array" ref="AI239">IF(N239="","",IF(R239&lt;&gt;"","",IF(SUMPRODUCT(--(AN18:AN1500=AI17),--(AM18:AM1500&lt;&gt;""),--ISNUMBER(SEARCH(" "&amp;AM18:AM1500&amp;" ",Q239)))&gt;0,AI17,"")))</f>
        <v/>
      </c>
      <c r="AJ239" s="964" t="str" cm="1">
        <f t="array" ref="AJ239">IF(N239="","",IF(R239&lt;&gt;"","",IF(SUMPRODUCT(--(AN18:AN1500=AJ17),--(AM18:AM1500&lt;&gt;""),--ISNUMBER(SEARCH(" "&amp;AM18:AM1500&amp;" ",Q239)))&gt;0,AJ17,"")))</f>
        <v/>
      </c>
      <c r="AK239" s="964" t="str" cm="1">
        <f t="array" ref="AK239">IF(N239="","",IF(T239&lt;&gt;"",AK17,IF(S239&lt;&gt;"","",IF(R239&lt;&gt;"","",IF(SUMPRODUCT(--(AN18:AN1500=AK17),--(AM18:AM1500&lt;&gt;""),--ISNUMBER(SEARCH(" "&amp;AM18:AM1500&amp;" ",Q239)))&gt;0,AK17,"")))))</f>
        <v/>
      </c>
      <c r="AM239" s="964" t="s">
        <v>81</v>
      </c>
      <c r="AN239" s="964" t="s">
        <v>1962</v>
      </c>
      <c r="AP239" s="964"/>
      <c r="AQ239" s="964"/>
      <c r="AR239" s="964"/>
      <c r="AT239" s="964"/>
      <c r="AU239" s="964"/>
      <c r="AV239" s="964"/>
      <c r="BN239" s="49">
        <v>1</v>
      </c>
    </row>
    <row r="240" spans="1:66" ht="35.1" customHeight="1">
      <c r="A240" s="957" t="str">
        <f>IF(B240="","",COUNTIF(B18:B240,"&lt;&gt;"))</f>
        <v/>
      </c>
      <c r="B240" s="958"/>
      <c r="C240" s="974" t="str">
        <f t="shared" si="54"/>
        <v/>
      </c>
      <c r="D240" s="975" t="str">
        <f t="shared" si="42"/>
        <v/>
      </c>
      <c r="E240" s="961" t="str">
        <f t="shared" si="43"/>
        <v/>
      </c>
      <c r="F240" s="962" t="str">
        <f t="shared" si="44"/>
        <v/>
      </c>
      <c r="G240" s="963" t="str">
        <f>IF(H240="","",COUNTIF(H18:H240,"&lt;&gt;"))</f>
        <v/>
      </c>
      <c r="H240" s="958" t="str" cm="1">
        <f t="array" ref="H240">IF(L240="","",IF(LEN(L240)&lt;=MAX(10,G13),L240,IFERROR(LEFT(L240,LOOKUP(2,1/(MID(L240,ROW(1:500),1)=" ")/(ROW(1:500)&lt;=MAX(10,G13)),ROW(1:500))-1),LEFT(L240,MAX(10,G13)))))</f>
        <v/>
      </c>
      <c r="I240" s="963" t="str">
        <f t="shared" si="45"/>
        <v/>
      </c>
      <c r="J240" s="963" t="str">
        <f t="shared" si="46"/>
        <v/>
      </c>
      <c r="K240" s="964" t="str">
        <f>IF(M239&lt;&gt;"",K239,IF(K239&lt;MAX(A18:A317),K239+1,""))</f>
        <v/>
      </c>
      <c r="L240" s="965" t="str">
        <f>IF(K240="","",IF(M239&lt;&gt;"",M239,INDEX(E18:E317,MATCH(K240,A18:A317,0))))</f>
        <v/>
      </c>
      <c r="M240" s="965" t="str">
        <f t="shared" si="47"/>
        <v/>
      </c>
      <c r="N240" s="966" t="str">
        <f t="shared" si="48"/>
        <v/>
      </c>
      <c r="O240" s="967" t="str">
        <f t="shared" si="49"/>
        <v/>
      </c>
      <c r="P240" s="967" t="str">
        <f t="shared" si="50"/>
        <v/>
      </c>
      <c r="Q240" s="966" t="str">
        <f t="shared" si="51"/>
        <v/>
      </c>
      <c r="R240" s="967" t="str">
        <f>IF(N240="","",IF(COUNTIF(AP18:AP300,TRIM(Q240))&gt;0,"EXCLUSION EXACTE",""))</f>
        <v/>
      </c>
      <c r="S240" s="967" t="str" cm="1">
        <f t="array" ref="S240">IF(N240="","",IF(SUMPRODUCT(--(AP18:AP300&lt;&gt;""),--ISNUMBER(SEARCH(" "&amp;AP18:AP300&amp;" ",Q240)))&gt;0,"BLOQUE MOLLUSQUES",""))</f>
        <v/>
      </c>
      <c r="T240" s="967" t="str" cm="1">
        <f t="array" ref="T240">IF(N240="","",IF(SUMPRODUCT(--(AT18:AT300&lt;&gt;""),--ISNUMBER(SEARCH(" "&amp;AT18:AT300&amp;" ",Q240)))&gt;0,"FORCE MOLLUSQUES",""))</f>
        <v/>
      </c>
      <c r="U240" s="966" t="str">
        <f t="shared" si="52"/>
        <v/>
      </c>
      <c r="V240" s="966" t="str">
        <f t="shared" si="55"/>
        <v/>
      </c>
      <c r="W240" s="967" t="str">
        <f t="shared" si="53"/>
        <v/>
      </c>
      <c r="X240" s="967" t="str" cm="1">
        <f t="array" ref="X240">IF(N240="","",IF(R240&lt;&gt;"","",IF(SUMPRODUCT(--(AN18:AN1500=X17),--(AM18:AM1500&lt;&gt;""),--ISNUMBER(SEARCH(" "&amp;AM18:AM1500&amp;" ",Q240)))&gt;0,X17,"")))</f>
        <v/>
      </c>
      <c r="Y240" s="967" t="str" cm="1">
        <f t="array" ref="Y240">IF(N240="","",IF(R240&lt;&gt;"","",IF(SUMPRODUCT(--(AN18:AN1500=Y17),--(AM18:AM1500&lt;&gt;""),--ISNUMBER(SEARCH(" "&amp;AM18:AM1500&amp;" ",Q240)))&gt;0,Y17,"")))</f>
        <v/>
      </c>
      <c r="Z240" s="967" t="str" cm="1">
        <f t="array" ref="Z240">IF(N240="","",IF(R240&lt;&gt;"","",IF(SUMPRODUCT(--(AN18:AN1500=Z17),--(AM18:AM1500&lt;&gt;""),--ISNUMBER(SEARCH(" "&amp;AM18:AM1500&amp;" ",Q240)))&gt;0,Z17,"")))</f>
        <v/>
      </c>
      <c r="AA240" s="967" t="str" cm="1">
        <f t="array" ref="AA240">IF(N240="","",IF(R240&lt;&gt;"","",IF(SUMPRODUCT(--(AN18:AN1500=AA17),--(AM18:AM1500&lt;&gt;""),--ISNUMBER(SEARCH(" "&amp;AM18:AM1500&amp;" ",Q240)))&gt;0,AA17,"")))</f>
        <v/>
      </c>
      <c r="AB240" s="967" t="str" cm="1">
        <f t="array" ref="AB240">IF(N240="","",IF(R240&lt;&gt;"","",IF(SUMPRODUCT(--(AN18:AN1500=AB17),--(AM18:AM1500&lt;&gt;""),--ISNUMBER(SEARCH(" "&amp;AM18:AM1500&amp;" ",Q240)))&gt;0,AB17,"")))</f>
        <v/>
      </c>
      <c r="AC240" s="967" t="str" cm="1">
        <f t="array" ref="AC240">IF(N240="","",IF(R240&lt;&gt;"","",IF(SUMPRODUCT(--(AN18:AN1500=AC17),--(AM18:AM1500&lt;&gt;""),--ISNUMBER(SEARCH(" "&amp;AM18:AM1500&amp;" ",Q240)))&gt;0,AC17,"")))</f>
        <v/>
      </c>
      <c r="AD240" s="967" t="str" cm="1">
        <f t="array" ref="AD240">IF(N240="","",IF(R240&lt;&gt;"","",IF(SUMPRODUCT(--(AN18:AN1500=AD17),--(AM18:AM1500&lt;&gt;""),--ISNUMBER(SEARCH(" "&amp;AM18:AM1500&amp;" ",Q240)))&gt;0,AD17,"")))</f>
        <v/>
      </c>
      <c r="AE240" s="967" t="str" cm="1">
        <f t="array" ref="AE240">IF(N240="","",IF(R240&lt;&gt;"","",IF(SUMPRODUCT(--(AN18:AN1500=AE17),--(AM18:AM1500&lt;&gt;""),--ISNUMBER(SEARCH(" "&amp;AM18:AM1500&amp;" ",Q240)))&gt;0,AE17,"")))</f>
        <v/>
      </c>
      <c r="AF240" s="967" t="str" cm="1">
        <f t="array" ref="AF240">IF(N240="","",IF(R240&lt;&gt;"","",IF(SUMPRODUCT(--(AN18:AN1500=AF17),--(AM18:AM1500&lt;&gt;""),--ISNUMBER(SEARCH(" "&amp;AM18:AM1500&amp;" ",Q240)))&gt;0,AF17,"")))</f>
        <v/>
      </c>
      <c r="AG240" s="967" t="str" cm="1">
        <f t="array" ref="AG240">IF(N240="","",IF(R240&lt;&gt;"","",IF(SUMPRODUCT(--(AN18:AN1500=AG17),--(AM18:AM1500&lt;&gt;""),--ISNUMBER(SEARCH(" "&amp;AM18:AM1500&amp;" ",Q240)))&gt;0,AG17,"")))</f>
        <v/>
      </c>
      <c r="AH240" s="967" t="str" cm="1">
        <f t="array" ref="AH240">IF(N240="","",IF(R240&lt;&gt;"","",IF(SUMPRODUCT(--(AN18:AN1500=AH17),--(AM18:AM1500&lt;&gt;""),--ISNUMBER(SEARCH(" "&amp;AM18:AM1500&amp;" ",Q240)))&gt;0,AH17,"")))</f>
        <v/>
      </c>
      <c r="AI240" s="967" t="str" cm="1">
        <f t="array" ref="AI240">IF(N240="","",IF(R240&lt;&gt;"","",IF(SUMPRODUCT(--(AN18:AN1500=AI17),--(AM18:AM1500&lt;&gt;""),--ISNUMBER(SEARCH(" "&amp;AM18:AM1500&amp;" ",Q240)))&gt;0,AI17,"")))</f>
        <v/>
      </c>
      <c r="AJ240" s="967" t="str" cm="1">
        <f t="array" ref="AJ240">IF(N240="","",IF(R240&lt;&gt;"","",IF(SUMPRODUCT(--(AN18:AN1500=AJ17),--(AM18:AM1500&lt;&gt;""),--ISNUMBER(SEARCH(" "&amp;AM18:AM1500&amp;" ",Q240)))&gt;0,AJ17,"")))</f>
        <v/>
      </c>
      <c r="AK240" s="967" t="str" cm="1">
        <f t="array" ref="AK240">IF(N240="","",IF(T240&lt;&gt;"",AK17,IF(S240&lt;&gt;"","",IF(R240&lt;&gt;"","",IF(SUMPRODUCT(--(AN18:AN1500=AK17),--(AM18:AM1500&lt;&gt;""),--ISNUMBER(SEARCH(" "&amp;AM18:AM1500&amp;" ",Q240)))&gt;0,AK17,"")))))</f>
        <v/>
      </c>
      <c r="AM240" s="968" t="s">
        <v>241</v>
      </c>
      <c r="AN240" s="968" t="s">
        <v>1962</v>
      </c>
      <c r="AP240" s="964"/>
      <c r="AQ240" s="964"/>
      <c r="AR240" s="964"/>
      <c r="AT240" s="964"/>
      <c r="AU240" s="964"/>
      <c r="AV240" s="964"/>
      <c r="BN240" s="49">
        <v>1</v>
      </c>
    </row>
    <row r="241" spans="1:66" ht="35.1" customHeight="1">
      <c r="A241" s="973" t="str">
        <f>IF(B241="","",COUNTIF(B18:B241,"&lt;&gt;"))</f>
        <v/>
      </c>
      <c r="B241" s="965"/>
      <c r="C241" s="974" t="str">
        <f t="shared" si="54"/>
        <v/>
      </c>
      <c r="D241" s="975" t="str">
        <f t="shared" si="42"/>
        <v/>
      </c>
      <c r="E241" s="976" t="str">
        <f t="shared" si="43"/>
        <v/>
      </c>
      <c r="F241" s="977" t="str">
        <f t="shared" si="44"/>
        <v/>
      </c>
      <c r="G241" s="964" t="str">
        <f>IF(H241="","",COUNTIF(H18:H241,"&lt;&gt;"))</f>
        <v/>
      </c>
      <c r="H241" s="965" t="str" cm="1">
        <f t="array" ref="H241">IF(L241="","",IF(LEN(L241)&lt;=MAX(10,G13),L241,IFERROR(LEFT(L241,LOOKUP(2,1/(MID(L241,ROW(1:500),1)=" ")/(ROW(1:500)&lt;=MAX(10,G13)),ROW(1:500))-1),LEFT(L241,MAX(10,G13)))))</f>
        <v/>
      </c>
      <c r="I241" s="964" t="str">
        <f t="shared" si="45"/>
        <v/>
      </c>
      <c r="J241" s="964" t="str">
        <f t="shared" si="46"/>
        <v/>
      </c>
      <c r="K241" s="964" t="str">
        <f>IF(M240&lt;&gt;"",K240,IF(K240&lt;MAX(A18:A317),K240+1,""))</f>
        <v/>
      </c>
      <c r="L241" s="965" t="str">
        <f>IF(K241="","",IF(M240&lt;&gt;"",M240,INDEX(E18:E317,MATCH(K241,A18:A317,0))))</f>
        <v/>
      </c>
      <c r="M241" s="965" t="str">
        <f t="shared" si="47"/>
        <v/>
      </c>
      <c r="N241" s="965" t="str">
        <f t="shared" si="48"/>
        <v/>
      </c>
      <c r="O241" s="964" t="str">
        <f t="shared" si="49"/>
        <v/>
      </c>
      <c r="P241" s="964" t="str">
        <f t="shared" si="50"/>
        <v/>
      </c>
      <c r="Q241" s="965" t="str">
        <f t="shared" si="51"/>
        <v/>
      </c>
      <c r="R241" s="964" t="str">
        <f>IF(N241="","",IF(COUNTIF(AP18:AP300,TRIM(Q241))&gt;0,"EXCLUSION EXACTE",""))</f>
        <v/>
      </c>
      <c r="S241" s="964" t="str" cm="1">
        <f t="array" ref="S241">IF(N241="","",IF(SUMPRODUCT(--(AP18:AP300&lt;&gt;""),--ISNUMBER(SEARCH(" "&amp;AP18:AP300&amp;" ",Q241)))&gt;0,"BLOQUE MOLLUSQUES",""))</f>
        <v/>
      </c>
      <c r="T241" s="964" t="str" cm="1">
        <f t="array" ref="T241">IF(N241="","",IF(SUMPRODUCT(--(AT18:AT300&lt;&gt;""),--ISNUMBER(SEARCH(" "&amp;AT18:AT300&amp;" ",Q241)))&gt;0,"FORCE MOLLUSQUES",""))</f>
        <v/>
      </c>
      <c r="U241" s="965" t="str">
        <f t="shared" si="52"/>
        <v/>
      </c>
      <c r="V241" s="965" t="str">
        <f t="shared" si="55"/>
        <v/>
      </c>
      <c r="W241" s="964" t="str">
        <f t="shared" si="53"/>
        <v/>
      </c>
      <c r="X241" s="964" t="str" cm="1">
        <f t="array" ref="X241">IF(N241="","",IF(R241&lt;&gt;"","",IF(SUMPRODUCT(--(AN18:AN1500=X17),--(AM18:AM1500&lt;&gt;""),--ISNUMBER(SEARCH(" "&amp;AM18:AM1500&amp;" ",Q241)))&gt;0,X17,"")))</f>
        <v/>
      </c>
      <c r="Y241" s="964" t="str" cm="1">
        <f t="array" ref="Y241">IF(N241="","",IF(R241&lt;&gt;"","",IF(SUMPRODUCT(--(AN18:AN1500=Y17),--(AM18:AM1500&lt;&gt;""),--ISNUMBER(SEARCH(" "&amp;AM18:AM1500&amp;" ",Q241)))&gt;0,Y17,"")))</f>
        <v/>
      </c>
      <c r="Z241" s="964" t="str" cm="1">
        <f t="array" ref="Z241">IF(N241="","",IF(R241&lt;&gt;"","",IF(SUMPRODUCT(--(AN18:AN1500=Z17),--(AM18:AM1500&lt;&gt;""),--ISNUMBER(SEARCH(" "&amp;AM18:AM1500&amp;" ",Q241)))&gt;0,Z17,"")))</f>
        <v/>
      </c>
      <c r="AA241" s="964" t="str" cm="1">
        <f t="array" ref="AA241">IF(N241="","",IF(R241&lt;&gt;"","",IF(SUMPRODUCT(--(AN18:AN1500=AA17),--(AM18:AM1500&lt;&gt;""),--ISNUMBER(SEARCH(" "&amp;AM18:AM1500&amp;" ",Q241)))&gt;0,AA17,"")))</f>
        <v/>
      </c>
      <c r="AB241" s="964" t="str" cm="1">
        <f t="array" ref="AB241">IF(N241="","",IF(R241&lt;&gt;"","",IF(SUMPRODUCT(--(AN18:AN1500=AB17),--(AM18:AM1500&lt;&gt;""),--ISNUMBER(SEARCH(" "&amp;AM18:AM1500&amp;" ",Q241)))&gt;0,AB17,"")))</f>
        <v/>
      </c>
      <c r="AC241" s="964" t="str" cm="1">
        <f t="array" ref="AC241">IF(N241="","",IF(R241&lt;&gt;"","",IF(SUMPRODUCT(--(AN18:AN1500=AC17),--(AM18:AM1500&lt;&gt;""),--ISNUMBER(SEARCH(" "&amp;AM18:AM1500&amp;" ",Q241)))&gt;0,AC17,"")))</f>
        <v/>
      </c>
      <c r="AD241" s="964" t="str" cm="1">
        <f t="array" ref="AD241">IF(N241="","",IF(R241&lt;&gt;"","",IF(SUMPRODUCT(--(AN18:AN1500=AD17),--(AM18:AM1500&lt;&gt;""),--ISNUMBER(SEARCH(" "&amp;AM18:AM1500&amp;" ",Q241)))&gt;0,AD17,"")))</f>
        <v/>
      </c>
      <c r="AE241" s="964" t="str" cm="1">
        <f t="array" ref="AE241">IF(N241="","",IF(R241&lt;&gt;"","",IF(SUMPRODUCT(--(AN18:AN1500=AE17),--(AM18:AM1500&lt;&gt;""),--ISNUMBER(SEARCH(" "&amp;AM18:AM1500&amp;" ",Q241)))&gt;0,AE17,"")))</f>
        <v/>
      </c>
      <c r="AF241" s="964" t="str" cm="1">
        <f t="array" ref="AF241">IF(N241="","",IF(R241&lt;&gt;"","",IF(SUMPRODUCT(--(AN18:AN1500=AF17),--(AM18:AM1500&lt;&gt;""),--ISNUMBER(SEARCH(" "&amp;AM18:AM1500&amp;" ",Q241)))&gt;0,AF17,"")))</f>
        <v/>
      </c>
      <c r="AG241" s="964" t="str" cm="1">
        <f t="array" ref="AG241">IF(N241="","",IF(R241&lt;&gt;"","",IF(SUMPRODUCT(--(AN18:AN1500=AG17),--(AM18:AM1500&lt;&gt;""),--ISNUMBER(SEARCH(" "&amp;AM18:AM1500&amp;" ",Q241)))&gt;0,AG17,"")))</f>
        <v/>
      </c>
      <c r="AH241" s="964" t="str" cm="1">
        <f t="array" ref="AH241">IF(N241="","",IF(R241&lt;&gt;"","",IF(SUMPRODUCT(--(AN18:AN1500=AH17),--(AM18:AM1500&lt;&gt;""),--ISNUMBER(SEARCH(" "&amp;AM18:AM1500&amp;" ",Q241)))&gt;0,AH17,"")))</f>
        <v/>
      </c>
      <c r="AI241" s="964" t="str" cm="1">
        <f t="array" ref="AI241">IF(N241="","",IF(R241&lt;&gt;"","",IF(SUMPRODUCT(--(AN18:AN1500=AI17),--(AM18:AM1500&lt;&gt;""),--ISNUMBER(SEARCH(" "&amp;AM18:AM1500&amp;" ",Q241)))&gt;0,AI17,"")))</f>
        <v/>
      </c>
      <c r="AJ241" s="964" t="str" cm="1">
        <f t="array" ref="AJ241">IF(N241="","",IF(R241&lt;&gt;"","",IF(SUMPRODUCT(--(AN18:AN1500=AJ17),--(AM18:AM1500&lt;&gt;""),--ISNUMBER(SEARCH(" "&amp;AM18:AM1500&amp;" ",Q241)))&gt;0,AJ17,"")))</f>
        <v/>
      </c>
      <c r="AK241" s="964" t="str" cm="1">
        <f t="array" ref="AK241">IF(N241="","",IF(T241&lt;&gt;"",AK17,IF(S241&lt;&gt;"","",IF(R241&lt;&gt;"","",IF(SUMPRODUCT(--(AN18:AN1500=AK17),--(AM18:AM1500&lt;&gt;""),--ISNUMBER(SEARCH(" "&amp;AM18:AM1500&amp;" ",Q241)))&gt;0,AK17,"")))))</f>
        <v/>
      </c>
      <c r="AM241" s="964" t="s">
        <v>2259</v>
      </c>
      <c r="AN241" s="964" t="s">
        <v>1962</v>
      </c>
      <c r="AP241" s="964"/>
      <c r="AQ241" s="964"/>
      <c r="AR241" s="964"/>
      <c r="AT241" s="964"/>
      <c r="AU241" s="964"/>
      <c r="AV241" s="964"/>
      <c r="BN241" s="49">
        <v>1</v>
      </c>
    </row>
    <row r="242" spans="1:66" ht="35.1" customHeight="1">
      <c r="A242" s="957" t="str">
        <f>IF(B242="","",COUNTIF(B18:B242,"&lt;&gt;"))</f>
        <v/>
      </c>
      <c r="B242" s="958"/>
      <c r="C242" s="974" t="str">
        <f t="shared" si="54"/>
        <v/>
      </c>
      <c r="D242" s="975" t="str">
        <f t="shared" si="42"/>
        <v/>
      </c>
      <c r="E242" s="961" t="str">
        <f t="shared" si="43"/>
        <v/>
      </c>
      <c r="F242" s="962" t="str">
        <f t="shared" si="44"/>
        <v/>
      </c>
      <c r="G242" s="963" t="str">
        <f>IF(H242="","",COUNTIF(H18:H242,"&lt;&gt;"))</f>
        <v/>
      </c>
      <c r="H242" s="958" t="str" cm="1">
        <f t="array" ref="H242">IF(L242="","",IF(LEN(L242)&lt;=MAX(10,G13),L242,IFERROR(LEFT(L242,LOOKUP(2,1/(MID(L242,ROW(1:500),1)=" ")/(ROW(1:500)&lt;=MAX(10,G13)),ROW(1:500))-1),LEFT(L242,MAX(10,G13)))))</f>
        <v/>
      </c>
      <c r="I242" s="963" t="str">
        <f t="shared" si="45"/>
        <v/>
      </c>
      <c r="J242" s="963" t="str">
        <f t="shared" si="46"/>
        <v/>
      </c>
      <c r="K242" s="964" t="str">
        <f>IF(M241&lt;&gt;"",K241,IF(K241&lt;MAX(A18:A317),K241+1,""))</f>
        <v/>
      </c>
      <c r="L242" s="965" t="str">
        <f>IF(K242="","",IF(M241&lt;&gt;"",M241,INDEX(E18:E317,MATCH(K242,A18:A317,0))))</f>
        <v/>
      </c>
      <c r="M242" s="965" t="str">
        <f t="shared" si="47"/>
        <v/>
      </c>
      <c r="N242" s="966" t="str">
        <f t="shared" si="48"/>
        <v/>
      </c>
      <c r="O242" s="967" t="str">
        <f t="shared" si="49"/>
        <v/>
      </c>
      <c r="P242" s="967" t="str">
        <f t="shared" si="50"/>
        <v/>
      </c>
      <c r="Q242" s="966" t="str">
        <f t="shared" si="51"/>
        <v/>
      </c>
      <c r="R242" s="967" t="str">
        <f>IF(N242="","",IF(COUNTIF(AP18:AP300,TRIM(Q242))&gt;0,"EXCLUSION EXACTE",""))</f>
        <v/>
      </c>
      <c r="S242" s="967" t="str" cm="1">
        <f t="array" ref="S242">IF(N242="","",IF(SUMPRODUCT(--(AP18:AP300&lt;&gt;""),--ISNUMBER(SEARCH(" "&amp;AP18:AP300&amp;" ",Q242)))&gt;0,"BLOQUE MOLLUSQUES",""))</f>
        <v/>
      </c>
      <c r="T242" s="967" t="str" cm="1">
        <f t="array" ref="T242">IF(N242="","",IF(SUMPRODUCT(--(AT18:AT300&lt;&gt;""),--ISNUMBER(SEARCH(" "&amp;AT18:AT300&amp;" ",Q242)))&gt;0,"FORCE MOLLUSQUES",""))</f>
        <v/>
      </c>
      <c r="U242" s="966" t="str">
        <f t="shared" si="52"/>
        <v/>
      </c>
      <c r="V242" s="966" t="str">
        <f t="shared" si="55"/>
        <v/>
      </c>
      <c r="W242" s="967" t="str">
        <f t="shared" si="53"/>
        <v/>
      </c>
      <c r="X242" s="967" t="str" cm="1">
        <f t="array" ref="X242">IF(N242="","",IF(R242&lt;&gt;"","",IF(SUMPRODUCT(--(AN18:AN1500=X17),--(AM18:AM1500&lt;&gt;""),--ISNUMBER(SEARCH(" "&amp;AM18:AM1500&amp;" ",Q242)))&gt;0,X17,"")))</f>
        <v/>
      </c>
      <c r="Y242" s="967" t="str" cm="1">
        <f t="array" ref="Y242">IF(N242="","",IF(R242&lt;&gt;"","",IF(SUMPRODUCT(--(AN18:AN1500=Y17),--(AM18:AM1500&lt;&gt;""),--ISNUMBER(SEARCH(" "&amp;AM18:AM1500&amp;" ",Q242)))&gt;0,Y17,"")))</f>
        <v/>
      </c>
      <c r="Z242" s="967" t="str" cm="1">
        <f t="array" ref="Z242">IF(N242="","",IF(R242&lt;&gt;"","",IF(SUMPRODUCT(--(AN18:AN1500=Z17),--(AM18:AM1500&lt;&gt;""),--ISNUMBER(SEARCH(" "&amp;AM18:AM1500&amp;" ",Q242)))&gt;0,Z17,"")))</f>
        <v/>
      </c>
      <c r="AA242" s="967" t="str" cm="1">
        <f t="array" ref="AA242">IF(N242="","",IF(R242&lt;&gt;"","",IF(SUMPRODUCT(--(AN18:AN1500=AA17),--(AM18:AM1500&lt;&gt;""),--ISNUMBER(SEARCH(" "&amp;AM18:AM1500&amp;" ",Q242)))&gt;0,AA17,"")))</f>
        <v/>
      </c>
      <c r="AB242" s="967" t="str" cm="1">
        <f t="array" ref="AB242">IF(N242="","",IF(R242&lt;&gt;"","",IF(SUMPRODUCT(--(AN18:AN1500=AB17),--(AM18:AM1500&lt;&gt;""),--ISNUMBER(SEARCH(" "&amp;AM18:AM1500&amp;" ",Q242)))&gt;0,AB17,"")))</f>
        <v/>
      </c>
      <c r="AC242" s="967" t="str" cm="1">
        <f t="array" ref="AC242">IF(N242="","",IF(R242&lt;&gt;"","",IF(SUMPRODUCT(--(AN18:AN1500=AC17),--(AM18:AM1500&lt;&gt;""),--ISNUMBER(SEARCH(" "&amp;AM18:AM1500&amp;" ",Q242)))&gt;0,AC17,"")))</f>
        <v/>
      </c>
      <c r="AD242" s="967" t="str" cm="1">
        <f t="array" ref="AD242">IF(N242="","",IF(R242&lt;&gt;"","",IF(SUMPRODUCT(--(AN18:AN1500=AD17),--(AM18:AM1500&lt;&gt;""),--ISNUMBER(SEARCH(" "&amp;AM18:AM1500&amp;" ",Q242)))&gt;0,AD17,"")))</f>
        <v/>
      </c>
      <c r="AE242" s="967" t="str" cm="1">
        <f t="array" ref="AE242">IF(N242="","",IF(R242&lt;&gt;"","",IF(SUMPRODUCT(--(AN18:AN1500=AE17),--(AM18:AM1500&lt;&gt;""),--ISNUMBER(SEARCH(" "&amp;AM18:AM1500&amp;" ",Q242)))&gt;0,AE17,"")))</f>
        <v/>
      </c>
      <c r="AF242" s="967" t="str" cm="1">
        <f t="array" ref="AF242">IF(N242="","",IF(R242&lt;&gt;"","",IF(SUMPRODUCT(--(AN18:AN1500=AF17),--(AM18:AM1500&lt;&gt;""),--ISNUMBER(SEARCH(" "&amp;AM18:AM1500&amp;" ",Q242)))&gt;0,AF17,"")))</f>
        <v/>
      </c>
      <c r="AG242" s="967" t="str" cm="1">
        <f t="array" ref="AG242">IF(N242="","",IF(R242&lt;&gt;"","",IF(SUMPRODUCT(--(AN18:AN1500=AG17),--(AM18:AM1500&lt;&gt;""),--ISNUMBER(SEARCH(" "&amp;AM18:AM1500&amp;" ",Q242)))&gt;0,AG17,"")))</f>
        <v/>
      </c>
      <c r="AH242" s="967" t="str" cm="1">
        <f t="array" ref="AH242">IF(N242="","",IF(R242&lt;&gt;"","",IF(SUMPRODUCT(--(AN18:AN1500=AH17),--(AM18:AM1500&lt;&gt;""),--ISNUMBER(SEARCH(" "&amp;AM18:AM1500&amp;" ",Q242)))&gt;0,AH17,"")))</f>
        <v/>
      </c>
      <c r="AI242" s="967" t="str" cm="1">
        <f t="array" ref="AI242">IF(N242="","",IF(R242&lt;&gt;"","",IF(SUMPRODUCT(--(AN18:AN1500=AI17),--(AM18:AM1500&lt;&gt;""),--ISNUMBER(SEARCH(" "&amp;AM18:AM1500&amp;" ",Q242)))&gt;0,AI17,"")))</f>
        <v/>
      </c>
      <c r="AJ242" s="967" t="str" cm="1">
        <f t="array" ref="AJ242">IF(N242="","",IF(R242&lt;&gt;"","",IF(SUMPRODUCT(--(AN18:AN1500=AJ17),--(AM18:AM1500&lt;&gt;""),--ISNUMBER(SEARCH(" "&amp;AM18:AM1500&amp;" ",Q242)))&gt;0,AJ17,"")))</f>
        <v/>
      </c>
      <c r="AK242" s="967" t="str" cm="1">
        <f t="array" ref="AK242">IF(N242="","",IF(T242&lt;&gt;"",AK17,IF(S242&lt;&gt;"","",IF(R242&lt;&gt;"","",IF(SUMPRODUCT(--(AN18:AN1500=AK17),--(AM18:AM1500&lt;&gt;""),--ISNUMBER(SEARCH(" "&amp;AM18:AM1500&amp;" ",Q242)))&gt;0,AK17,"")))))</f>
        <v/>
      </c>
      <c r="AM242" s="968" t="s">
        <v>2260</v>
      </c>
      <c r="AN242" s="968" t="s">
        <v>1962</v>
      </c>
      <c r="AP242" s="964"/>
      <c r="AQ242" s="964"/>
      <c r="AR242" s="964"/>
      <c r="AT242" s="964"/>
      <c r="AU242" s="964"/>
      <c r="AV242" s="964"/>
      <c r="BN242" s="49">
        <v>1</v>
      </c>
    </row>
    <row r="243" spans="1:66" ht="35.1" customHeight="1">
      <c r="A243" s="973" t="str">
        <f>IF(B243="","",COUNTIF(B18:B243,"&lt;&gt;"))</f>
        <v/>
      </c>
      <c r="B243" s="965"/>
      <c r="C243" s="974" t="str">
        <f t="shared" si="54"/>
        <v/>
      </c>
      <c r="D243" s="975" t="str">
        <f t="shared" si="42"/>
        <v/>
      </c>
      <c r="E243" s="976" t="str">
        <f t="shared" si="43"/>
        <v/>
      </c>
      <c r="F243" s="977" t="str">
        <f t="shared" si="44"/>
        <v/>
      </c>
      <c r="G243" s="964" t="str">
        <f>IF(H243="","",COUNTIF(H18:H243,"&lt;&gt;"))</f>
        <v/>
      </c>
      <c r="H243" s="965" t="str" cm="1">
        <f t="array" ref="H243">IF(L243="","",IF(LEN(L243)&lt;=MAX(10,G13),L243,IFERROR(LEFT(L243,LOOKUP(2,1/(MID(L243,ROW(1:500),1)=" ")/(ROW(1:500)&lt;=MAX(10,G13)),ROW(1:500))-1),LEFT(L243,MAX(10,G13)))))</f>
        <v/>
      </c>
      <c r="I243" s="964" t="str">
        <f t="shared" si="45"/>
        <v/>
      </c>
      <c r="J243" s="964" t="str">
        <f t="shared" si="46"/>
        <v/>
      </c>
      <c r="K243" s="964" t="str">
        <f>IF(M242&lt;&gt;"",K242,IF(K242&lt;MAX(A18:A317),K242+1,""))</f>
        <v/>
      </c>
      <c r="L243" s="965" t="str">
        <f>IF(K243="","",IF(M242&lt;&gt;"",M242,INDEX(E18:E317,MATCH(K243,A18:A317,0))))</f>
        <v/>
      </c>
      <c r="M243" s="965" t="str">
        <f t="shared" si="47"/>
        <v/>
      </c>
      <c r="N243" s="965" t="str">
        <f t="shared" si="48"/>
        <v/>
      </c>
      <c r="O243" s="964" t="str">
        <f t="shared" si="49"/>
        <v/>
      </c>
      <c r="P243" s="964" t="str">
        <f t="shared" si="50"/>
        <v/>
      </c>
      <c r="Q243" s="965" t="str">
        <f t="shared" si="51"/>
        <v/>
      </c>
      <c r="R243" s="964" t="str">
        <f>IF(N243="","",IF(COUNTIF(AP18:AP300,TRIM(Q243))&gt;0,"EXCLUSION EXACTE",""))</f>
        <v/>
      </c>
      <c r="S243" s="964" t="str" cm="1">
        <f t="array" ref="S243">IF(N243="","",IF(SUMPRODUCT(--(AP18:AP300&lt;&gt;""),--ISNUMBER(SEARCH(" "&amp;AP18:AP300&amp;" ",Q243)))&gt;0,"BLOQUE MOLLUSQUES",""))</f>
        <v/>
      </c>
      <c r="T243" s="964" t="str" cm="1">
        <f t="array" ref="T243">IF(N243="","",IF(SUMPRODUCT(--(AT18:AT300&lt;&gt;""),--ISNUMBER(SEARCH(" "&amp;AT18:AT300&amp;" ",Q243)))&gt;0,"FORCE MOLLUSQUES",""))</f>
        <v/>
      </c>
      <c r="U243" s="965" t="str">
        <f t="shared" si="52"/>
        <v/>
      </c>
      <c r="V243" s="965" t="str">
        <f t="shared" si="55"/>
        <v/>
      </c>
      <c r="W243" s="964" t="str">
        <f t="shared" si="53"/>
        <v/>
      </c>
      <c r="X243" s="964" t="str" cm="1">
        <f t="array" ref="X243">IF(N243="","",IF(R243&lt;&gt;"","",IF(SUMPRODUCT(--(AN18:AN1500=X17),--(AM18:AM1500&lt;&gt;""),--ISNUMBER(SEARCH(" "&amp;AM18:AM1500&amp;" ",Q243)))&gt;0,X17,"")))</f>
        <v/>
      </c>
      <c r="Y243" s="964" t="str" cm="1">
        <f t="array" ref="Y243">IF(N243="","",IF(R243&lt;&gt;"","",IF(SUMPRODUCT(--(AN18:AN1500=Y17),--(AM18:AM1500&lt;&gt;""),--ISNUMBER(SEARCH(" "&amp;AM18:AM1500&amp;" ",Q243)))&gt;0,Y17,"")))</f>
        <v/>
      </c>
      <c r="Z243" s="964" t="str" cm="1">
        <f t="array" ref="Z243">IF(N243="","",IF(R243&lt;&gt;"","",IF(SUMPRODUCT(--(AN18:AN1500=Z17),--(AM18:AM1500&lt;&gt;""),--ISNUMBER(SEARCH(" "&amp;AM18:AM1500&amp;" ",Q243)))&gt;0,Z17,"")))</f>
        <v/>
      </c>
      <c r="AA243" s="964" t="str" cm="1">
        <f t="array" ref="AA243">IF(N243="","",IF(R243&lt;&gt;"","",IF(SUMPRODUCT(--(AN18:AN1500=AA17),--(AM18:AM1500&lt;&gt;""),--ISNUMBER(SEARCH(" "&amp;AM18:AM1500&amp;" ",Q243)))&gt;0,AA17,"")))</f>
        <v/>
      </c>
      <c r="AB243" s="964" t="str" cm="1">
        <f t="array" ref="AB243">IF(N243="","",IF(R243&lt;&gt;"","",IF(SUMPRODUCT(--(AN18:AN1500=AB17),--(AM18:AM1500&lt;&gt;""),--ISNUMBER(SEARCH(" "&amp;AM18:AM1500&amp;" ",Q243)))&gt;0,AB17,"")))</f>
        <v/>
      </c>
      <c r="AC243" s="964" t="str" cm="1">
        <f t="array" ref="AC243">IF(N243="","",IF(R243&lt;&gt;"","",IF(SUMPRODUCT(--(AN18:AN1500=AC17),--(AM18:AM1500&lt;&gt;""),--ISNUMBER(SEARCH(" "&amp;AM18:AM1500&amp;" ",Q243)))&gt;0,AC17,"")))</f>
        <v/>
      </c>
      <c r="AD243" s="964" t="str" cm="1">
        <f t="array" ref="AD243">IF(N243="","",IF(R243&lt;&gt;"","",IF(SUMPRODUCT(--(AN18:AN1500=AD17),--(AM18:AM1500&lt;&gt;""),--ISNUMBER(SEARCH(" "&amp;AM18:AM1500&amp;" ",Q243)))&gt;0,AD17,"")))</f>
        <v/>
      </c>
      <c r="AE243" s="964" t="str" cm="1">
        <f t="array" ref="AE243">IF(N243="","",IF(R243&lt;&gt;"","",IF(SUMPRODUCT(--(AN18:AN1500=AE17),--(AM18:AM1500&lt;&gt;""),--ISNUMBER(SEARCH(" "&amp;AM18:AM1500&amp;" ",Q243)))&gt;0,AE17,"")))</f>
        <v/>
      </c>
      <c r="AF243" s="964" t="str" cm="1">
        <f t="array" ref="AF243">IF(N243="","",IF(R243&lt;&gt;"","",IF(SUMPRODUCT(--(AN18:AN1500=AF17),--(AM18:AM1500&lt;&gt;""),--ISNUMBER(SEARCH(" "&amp;AM18:AM1500&amp;" ",Q243)))&gt;0,AF17,"")))</f>
        <v/>
      </c>
      <c r="AG243" s="964" t="str" cm="1">
        <f t="array" ref="AG243">IF(N243="","",IF(R243&lt;&gt;"","",IF(SUMPRODUCT(--(AN18:AN1500=AG17),--(AM18:AM1500&lt;&gt;""),--ISNUMBER(SEARCH(" "&amp;AM18:AM1500&amp;" ",Q243)))&gt;0,AG17,"")))</f>
        <v/>
      </c>
      <c r="AH243" s="964" t="str" cm="1">
        <f t="array" ref="AH243">IF(N243="","",IF(R243&lt;&gt;"","",IF(SUMPRODUCT(--(AN18:AN1500=AH17),--(AM18:AM1500&lt;&gt;""),--ISNUMBER(SEARCH(" "&amp;AM18:AM1500&amp;" ",Q243)))&gt;0,AH17,"")))</f>
        <v/>
      </c>
      <c r="AI243" s="964" t="str" cm="1">
        <f t="array" ref="AI243">IF(N243="","",IF(R243&lt;&gt;"","",IF(SUMPRODUCT(--(AN18:AN1500=AI17),--(AM18:AM1500&lt;&gt;""),--ISNUMBER(SEARCH(" "&amp;AM18:AM1500&amp;" ",Q243)))&gt;0,AI17,"")))</f>
        <v/>
      </c>
      <c r="AJ243" s="964" t="str" cm="1">
        <f t="array" ref="AJ243">IF(N243="","",IF(R243&lt;&gt;"","",IF(SUMPRODUCT(--(AN18:AN1500=AJ17),--(AM18:AM1500&lt;&gt;""),--ISNUMBER(SEARCH(" "&amp;AM18:AM1500&amp;" ",Q243)))&gt;0,AJ17,"")))</f>
        <v/>
      </c>
      <c r="AK243" s="964" t="str" cm="1">
        <f t="array" ref="AK243">IF(N243="","",IF(T243&lt;&gt;"",AK17,IF(S243&lt;&gt;"","",IF(R243&lt;&gt;"","",IF(SUMPRODUCT(--(AN18:AN1500=AK17),--(AM18:AM1500&lt;&gt;""),--ISNUMBER(SEARCH(" "&amp;AM18:AM1500&amp;" ",Q243)))&gt;0,AK17,"")))))</f>
        <v/>
      </c>
      <c r="AM243" s="964" t="s">
        <v>2261</v>
      </c>
      <c r="AN243" s="964" t="s">
        <v>1962</v>
      </c>
      <c r="AP243" s="964"/>
      <c r="AQ243" s="964"/>
      <c r="AR243" s="964"/>
      <c r="AT243" s="964"/>
      <c r="AU243" s="964"/>
      <c r="AV243" s="964"/>
      <c r="BN243" s="49">
        <v>1</v>
      </c>
    </row>
    <row r="244" spans="1:66" ht="35.1" customHeight="1">
      <c r="A244" s="957" t="str">
        <f>IF(B244="","",COUNTIF(B18:B244,"&lt;&gt;"))</f>
        <v/>
      </c>
      <c r="B244" s="958"/>
      <c r="C244" s="974" t="str">
        <f t="shared" si="54"/>
        <v/>
      </c>
      <c r="D244" s="975" t="str">
        <f t="shared" si="42"/>
        <v/>
      </c>
      <c r="E244" s="961" t="str">
        <f t="shared" si="43"/>
        <v/>
      </c>
      <c r="F244" s="962" t="str">
        <f t="shared" si="44"/>
        <v/>
      </c>
      <c r="G244" s="963" t="str">
        <f>IF(H244="","",COUNTIF(H18:H244,"&lt;&gt;"))</f>
        <v/>
      </c>
      <c r="H244" s="958" t="str" cm="1">
        <f t="array" ref="H244">IF(L244="","",IF(LEN(L244)&lt;=MAX(10,G13),L244,IFERROR(LEFT(L244,LOOKUP(2,1/(MID(L244,ROW(1:500),1)=" ")/(ROW(1:500)&lt;=MAX(10,G13)),ROW(1:500))-1),LEFT(L244,MAX(10,G13)))))</f>
        <v/>
      </c>
      <c r="I244" s="963" t="str">
        <f t="shared" si="45"/>
        <v/>
      </c>
      <c r="J244" s="963" t="str">
        <f t="shared" si="46"/>
        <v/>
      </c>
      <c r="K244" s="964" t="str">
        <f>IF(M243&lt;&gt;"",K243,IF(K243&lt;MAX(A18:A317),K243+1,""))</f>
        <v/>
      </c>
      <c r="L244" s="965" t="str">
        <f>IF(K244="","",IF(M243&lt;&gt;"",M243,INDEX(E18:E317,MATCH(K244,A18:A317,0))))</f>
        <v/>
      </c>
      <c r="M244" s="965" t="str">
        <f t="shared" si="47"/>
        <v/>
      </c>
      <c r="N244" s="966" t="str">
        <f t="shared" si="48"/>
        <v/>
      </c>
      <c r="O244" s="967" t="str">
        <f t="shared" si="49"/>
        <v/>
      </c>
      <c r="P244" s="967" t="str">
        <f t="shared" si="50"/>
        <v/>
      </c>
      <c r="Q244" s="966" t="str">
        <f t="shared" si="51"/>
        <v/>
      </c>
      <c r="R244" s="967" t="str">
        <f>IF(N244="","",IF(COUNTIF(AP18:AP300,TRIM(Q244))&gt;0,"EXCLUSION EXACTE",""))</f>
        <v/>
      </c>
      <c r="S244" s="967" t="str" cm="1">
        <f t="array" ref="S244">IF(N244="","",IF(SUMPRODUCT(--(AP18:AP300&lt;&gt;""),--ISNUMBER(SEARCH(" "&amp;AP18:AP300&amp;" ",Q244)))&gt;0,"BLOQUE MOLLUSQUES",""))</f>
        <v/>
      </c>
      <c r="T244" s="967" t="str" cm="1">
        <f t="array" ref="T244">IF(N244="","",IF(SUMPRODUCT(--(AT18:AT300&lt;&gt;""),--ISNUMBER(SEARCH(" "&amp;AT18:AT300&amp;" ",Q244)))&gt;0,"FORCE MOLLUSQUES",""))</f>
        <v/>
      </c>
      <c r="U244" s="966" t="str">
        <f t="shared" si="52"/>
        <v/>
      </c>
      <c r="V244" s="966" t="str">
        <f t="shared" si="55"/>
        <v/>
      </c>
      <c r="W244" s="967" t="str">
        <f t="shared" si="53"/>
        <v/>
      </c>
      <c r="X244" s="967" t="str" cm="1">
        <f t="array" ref="X244">IF(N244="","",IF(R244&lt;&gt;"","",IF(SUMPRODUCT(--(AN18:AN1500=X17),--(AM18:AM1500&lt;&gt;""),--ISNUMBER(SEARCH(" "&amp;AM18:AM1500&amp;" ",Q244)))&gt;0,X17,"")))</f>
        <v/>
      </c>
      <c r="Y244" s="967" t="str" cm="1">
        <f t="array" ref="Y244">IF(N244="","",IF(R244&lt;&gt;"","",IF(SUMPRODUCT(--(AN18:AN1500=Y17),--(AM18:AM1500&lt;&gt;""),--ISNUMBER(SEARCH(" "&amp;AM18:AM1500&amp;" ",Q244)))&gt;0,Y17,"")))</f>
        <v/>
      </c>
      <c r="Z244" s="967" t="str" cm="1">
        <f t="array" ref="Z244">IF(N244="","",IF(R244&lt;&gt;"","",IF(SUMPRODUCT(--(AN18:AN1500=Z17),--(AM18:AM1500&lt;&gt;""),--ISNUMBER(SEARCH(" "&amp;AM18:AM1500&amp;" ",Q244)))&gt;0,Z17,"")))</f>
        <v/>
      </c>
      <c r="AA244" s="967" t="str" cm="1">
        <f t="array" ref="AA244">IF(N244="","",IF(R244&lt;&gt;"","",IF(SUMPRODUCT(--(AN18:AN1500=AA17),--(AM18:AM1500&lt;&gt;""),--ISNUMBER(SEARCH(" "&amp;AM18:AM1500&amp;" ",Q244)))&gt;0,AA17,"")))</f>
        <v/>
      </c>
      <c r="AB244" s="967" t="str" cm="1">
        <f t="array" ref="AB244">IF(N244="","",IF(R244&lt;&gt;"","",IF(SUMPRODUCT(--(AN18:AN1500=AB17),--(AM18:AM1500&lt;&gt;""),--ISNUMBER(SEARCH(" "&amp;AM18:AM1500&amp;" ",Q244)))&gt;0,AB17,"")))</f>
        <v/>
      </c>
      <c r="AC244" s="967" t="str" cm="1">
        <f t="array" ref="AC244">IF(N244="","",IF(R244&lt;&gt;"","",IF(SUMPRODUCT(--(AN18:AN1500=AC17),--(AM18:AM1500&lt;&gt;""),--ISNUMBER(SEARCH(" "&amp;AM18:AM1500&amp;" ",Q244)))&gt;0,AC17,"")))</f>
        <v/>
      </c>
      <c r="AD244" s="967" t="str" cm="1">
        <f t="array" ref="AD244">IF(N244="","",IF(R244&lt;&gt;"","",IF(SUMPRODUCT(--(AN18:AN1500=AD17),--(AM18:AM1500&lt;&gt;""),--ISNUMBER(SEARCH(" "&amp;AM18:AM1500&amp;" ",Q244)))&gt;0,AD17,"")))</f>
        <v/>
      </c>
      <c r="AE244" s="967" t="str" cm="1">
        <f t="array" ref="AE244">IF(N244="","",IF(R244&lt;&gt;"","",IF(SUMPRODUCT(--(AN18:AN1500=AE17),--(AM18:AM1500&lt;&gt;""),--ISNUMBER(SEARCH(" "&amp;AM18:AM1500&amp;" ",Q244)))&gt;0,AE17,"")))</f>
        <v/>
      </c>
      <c r="AF244" s="967" t="str" cm="1">
        <f t="array" ref="AF244">IF(N244="","",IF(R244&lt;&gt;"","",IF(SUMPRODUCT(--(AN18:AN1500=AF17),--(AM18:AM1500&lt;&gt;""),--ISNUMBER(SEARCH(" "&amp;AM18:AM1500&amp;" ",Q244)))&gt;0,AF17,"")))</f>
        <v/>
      </c>
      <c r="AG244" s="967" t="str" cm="1">
        <f t="array" ref="AG244">IF(N244="","",IF(R244&lt;&gt;"","",IF(SUMPRODUCT(--(AN18:AN1500=AG17),--(AM18:AM1500&lt;&gt;""),--ISNUMBER(SEARCH(" "&amp;AM18:AM1500&amp;" ",Q244)))&gt;0,AG17,"")))</f>
        <v/>
      </c>
      <c r="AH244" s="967" t="str" cm="1">
        <f t="array" ref="AH244">IF(N244="","",IF(R244&lt;&gt;"","",IF(SUMPRODUCT(--(AN18:AN1500=AH17),--(AM18:AM1500&lt;&gt;""),--ISNUMBER(SEARCH(" "&amp;AM18:AM1500&amp;" ",Q244)))&gt;0,AH17,"")))</f>
        <v/>
      </c>
      <c r="AI244" s="967" t="str" cm="1">
        <f t="array" ref="AI244">IF(N244="","",IF(R244&lt;&gt;"","",IF(SUMPRODUCT(--(AN18:AN1500=AI17),--(AM18:AM1500&lt;&gt;""),--ISNUMBER(SEARCH(" "&amp;AM18:AM1500&amp;" ",Q244)))&gt;0,AI17,"")))</f>
        <v/>
      </c>
      <c r="AJ244" s="967" t="str" cm="1">
        <f t="array" ref="AJ244">IF(N244="","",IF(R244&lt;&gt;"","",IF(SUMPRODUCT(--(AN18:AN1500=AJ17),--(AM18:AM1500&lt;&gt;""),--ISNUMBER(SEARCH(" "&amp;AM18:AM1500&amp;" ",Q244)))&gt;0,AJ17,"")))</f>
        <v/>
      </c>
      <c r="AK244" s="967" t="str" cm="1">
        <f t="array" ref="AK244">IF(N244="","",IF(T244&lt;&gt;"",AK17,IF(S244&lt;&gt;"","",IF(R244&lt;&gt;"","",IF(SUMPRODUCT(--(AN18:AN1500=AK17),--(AM18:AM1500&lt;&gt;""),--ISNUMBER(SEARCH(" "&amp;AM18:AM1500&amp;" ",Q244)))&gt;0,AK17,"")))))</f>
        <v/>
      </c>
      <c r="AM244" s="968" t="s">
        <v>2262</v>
      </c>
      <c r="AN244" s="968" t="s">
        <v>1962</v>
      </c>
      <c r="AP244" s="964"/>
      <c r="AQ244" s="964"/>
      <c r="AR244" s="964"/>
      <c r="AT244" s="964"/>
      <c r="AU244" s="964"/>
      <c r="AV244" s="964"/>
      <c r="BN244" s="49">
        <v>1</v>
      </c>
    </row>
    <row r="245" spans="1:66" ht="35.1" customHeight="1">
      <c r="A245" s="973" t="str">
        <f>IF(B245="","",COUNTIF(B18:B245,"&lt;&gt;"))</f>
        <v/>
      </c>
      <c r="B245" s="965"/>
      <c r="C245" s="974" t="str">
        <f t="shared" si="54"/>
        <v/>
      </c>
      <c r="D245" s="975" t="str">
        <f t="shared" si="42"/>
        <v/>
      </c>
      <c r="E245" s="976" t="str">
        <f t="shared" si="43"/>
        <v/>
      </c>
      <c r="F245" s="977" t="str">
        <f t="shared" si="44"/>
        <v/>
      </c>
      <c r="G245" s="964" t="str">
        <f>IF(H245="","",COUNTIF(H18:H245,"&lt;&gt;"))</f>
        <v/>
      </c>
      <c r="H245" s="965" t="str" cm="1">
        <f t="array" ref="H245">IF(L245="","",IF(LEN(L245)&lt;=MAX(10,G13),L245,IFERROR(LEFT(L245,LOOKUP(2,1/(MID(L245,ROW(1:500),1)=" ")/(ROW(1:500)&lt;=MAX(10,G13)),ROW(1:500))-1),LEFT(L245,MAX(10,G13)))))</f>
        <v/>
      </c>
      <c r="I245" s="964" t="str">
        <f t="shared" si="45"/>
        <v/>
      </c>
      <c r="J245" s="964" t="str">
        <f t="shared" si="46"/>
        <v/>
      </c>
      <c r="K245" s="964" t="str">
        <f>IF(M244&lt;&gt;"",K244,IF(K244&lt;MAX(A18:A317),K244+1,""))</f>
        <v/>
      </c>
      <c r="L245" s="965" t="str">
        <f>IF(K245="","",IF(M244&lt;&gt;"",M244,INDEX(E18:E317,MATCH(K245,A18:A317,0))))</f>
        <v/>
      </c>
      <c r="M245" s="965" t="str">
        <f t="shared" si="47"/>
        <v/>
      </c>
      <c r="N245" s="965" t="str">
        <f t="shared" si="48"/>
        <v/>
      </c>
      <c r="O245" s="964" t="str">
        <f t="shared" si="49"/>
        <v/>
      </c>
      <c r="P245" s="964" t="str">
        <f t="shared" si="50"/>
        <v/>
      </c>
      <c r="Q245" s="965" t="str">
        <f t="shared" si="51"/>
        <v/>
      </c>
      <c r="R245" s="964" t="str">
        <f>IF(N245="","",IF(COUNTIF(AP18:AP300,TRIM(Q245))&gt;0,"EXCLUSION EXACTE",""))</f>
        <v/>
      </c>
      <c r="S245" s="964" t="str" cm="1">
        <f t="array" ref="S245">IF(N245="","",IF(SUMPRODUCT(--(AP18:AP300&lt;&gt;""),--ISNUMBER(SEARCH(" "&amp;AP18:AP300&amp;" ",Q245)))&gt;0,"BLOQUE MOLLUSQUES",""))</f>
        <v/>
      </c>
      <c r="T245" s="964" t="str" cm="1">
        <f t="array" ref="T245">IF(N245="","",IF(SUMPRODUCT(--(AT18:AT300&lt;&gt;""),--ISNUMBER(SEARCH(" "&amp;AT18:AT300&amp;" ",Q245)))&gt;0,"FORCE MOLLUSQUES",""))</f>
        <v/>
      </c>
      <c r="U245" s="965" t="str">
        <f t="shared" si="52"/>
        <v/>
      </c>
      <c r="V245" s="965" t="str">
        <f t="shared" si="55"/>
        <v/>
      </c>
      <c r="W245" s="964" t="str">
        <f t="shared" si="53"/>
        <v/>
      </c>
      <c r="X245" s="964" t="str" cm="1">
        <f t="array" ref="X245">IF(N245="","",IF(R245&lt;&gt;"","",IF(SUMPRODUCT(--(AN18:AN1500=X17),--(AM18:AM1500&lt;&gt;""),--ISNUMBER(SEARCH(" "&amp;AM18:AM1500&amp;" ",Q245)))&gt;0,X17,"")))</f>
        <v/>
      </c>
      <c r="Y245" s="964" t="str" cm="1">
        <f t="array" ref="Y245">IF(N245="","",IF(R245&lt;&gt;"","",IF(SUMPRODUCT(--(AN18:AN1500=Y17),--(AM18:AM1500&lt;&gt;""),--ISNUMBER(SEARCH(" "&amp;AM18:AM1500&amp;" ",Q245)))&gt;0,Y17,"")))</f>
        <v/>
      </c>
      <c r="Z245" s="964" t="str" cm="1">
        <f t="array" ref="Z245">IF(N245="","",IF(R245&lt;&gt;"","",IF(SUMPRODUCT(--(AN18:AN1500=Z17),--(AM18:AM1500&lt;&gt;""),--ISNUMBER(SEARCH(" "&amp;AM18:AM1500&amp;" ",Q245)))&gt;0,Z17,"")))</f>
        <v/>
      </c>
      <c r="AA245" s="964" t="str" cm="1">
        <f t="array" ref="AA245">IF(N245="","",IF(R245&lt;&gt;"","",IF(SUMPRODUCT(--(AN18:AN1500=AA17),--(AM18:AM1500&lt;&gt;""),--ISNUMBER(SEARCH(" "&amp;AM18:AM1500&amp;" ",Q245)))&gt;0,AA17,"")))</f>
        <v/>
      </c>
      <c r="AB245" s="964" t="str" cm="1">
        <f t="array" ref="AB245">IF(N245="","",IF(R245&lt;&gt;"","",IF(SUMPRODUCT(--(AN18:AN1500=AB17),--(AM18:AM1500&lt;&gt;""),--ISNUMBER(SEARCH(" "&amp;AM18:AM1500&amp;" ",Q245)))&gt;0,AB17,"")))</f>
        <v/>
      </c>
      <c r="AC245" s="964" t="str" cm="1">
        <f t="array" ref="AC245">IF(N245="","",IF(R245&lt;&gt;"","",IF(SUMPRODUCT(--(AN18:AN1500=AC17),--(AM18:AM1500&lt;&gt;""),--ISNUMBER(SEARCH(" "&amp;AM18:AM1500&amp;" ",Q245)))&gt;0,AC17,"")))</f>
        <v/>
      </c>
      <c r="AD245" s="964" t="str" cm="1">
        <f t="array" ref="AD245">IF(N245="","",IF(R245&lt;&gt;"","",IF(SUMPRODUCT(--(AN18:AN1500=AD17),--(AM18:AM1500&lt;&gt;""),--ISNUMBER(SEARCH(" "&amp;AM18:AM1500&amp;" ",Q245)))&gt;0,AD17,"")))</f>
        <v/>
      </c>
      <c r="AE245" s="964" t="str" cm="1">
        <f t="array" ref="AE245">IF(N245="","",IF(R245&lt;&gt;"","",IF(SUMPRODUCT(--(AN18:AN1500=AE17),--(AM18:AM1500&lt;&gt;""),--ISNUMBER(SEARCH(" "&amp;AM18:AM1500&amp;" ",Q245)))&gt;0,AE17,"")))</f>
        <v/>
      </c>
      <c r="AF245" s="964" t="str" cm="1">
        <f t="array" ref="AF245">IF(N245="","",IF(R245&lt;&gt;"","",IF(SUMPRODUCT(--(AN18:AN1500=AF17),--(AM18:AM1500&lt;&gt;""),--ISNUMBER(SEARCH(" "&amp;AM18:AM1500&amp;" ",Q245)))&gt;0,AF17,"")))</f>
        <v/>
      </c>
      <c r="AG245" s="964" t="str" cm="1">
        <f t="array" ref="AG245">IF(N245="","",IF(R245&lt;&gt;"","",IF(SUMPRODUCT(--(AN18:AN1500=AG17),--(AM18:AM1500&lt;&gt;""),--ISNUMBER(SEARCH(" "&amp;AM18:AM1500&amp;" ",Q245)))&gt;0,AG17,"")))</f>
        <v/>
      </c>
      <c r="AH245" s="964" t="str" cm="1">
        <f t="array" ref="AH245">IF(N245="","",IF(R245&lt;&gt;"","",IF(SUMPRODUCT(--(AN18:AN1500=AH17),--(AM18:AM1500&lt;&gt;""),--ISNUMBER(SEARCH(" "&amp;AM18:AM1500&amp;" ",Q245)))&gt;0,AH17,"")))</f>
        <v/>
      </c>
      <c r="AI245" s="964" t="str" cm="1">
        <f t="array" ref="AI245">IF(N245="","",IF(R245&lt;&gt;"","",IF(SUMPRODUCT(--(AN18:AN1500=AI17),--(AM18:AM1500&lt;&gt;""),--ISNUMBER(SEARCH(" "&amp;AM18:AM1500&amp;" ",Q245)))&gt;0,AI17,"")))</f>
        <v/>
      </c>
      <c r="AJ245" s="964" t="str" cm="1">
        <f t="array" ref="AJ245">IF(N245="","",IF(R245&lt;&gt;"","",IF(SUMPRODUCT(--(AN18:AN1500=AJ17),--(AM18:AM1500&lt;&gt;""),--ISNUMBER(SEARCH(" "&amp;AM18:AM1500&amp;" ",Q245)))&gt;0,AJ17,"")))</f>
        <v/>
      </c>
      <c r="AK245" s="964" t="str" cm="1">
        <f t="array" ref="AK245">IF(N245="","",IF(T245&lt;&gt;"",AK17,IF(S245&lt;&gt;"","",IF(R245&lt;&gt;"","",IF(SUMPRODUCT(--(AN18:AN1500=AK17),--(AM18:AM1500&lt;&gt;""),--ISNUMBER(SEARCH(" "&amp;AM18:AM1500&amp;" ",Q245)))&gt;0,AK17,"")))))</f>
        <v/>
      </c>
      <c r="AM245" s="964" t="s">
        <v>2263</v>
      </c>
      <c r="AN245" s="964" t="s">
        <v>1962</v>
      </c>
      <c r="AP245" s="964"/>
      <c r="AQ245" s="964"/>
      <c r="AR245" s="964"/>
      <c r="AT245" s="964"/>
      <c r="AU245" s="964"/>
      <c r="AV245" s="964"/>
      <c r="BN245" s="49">
        <v>1</v>
      </c>
    </row>
    <row r="246" spans="1:66" ht="35.1" customHeight="1">
      <c r="A246" s="957" t="str">
        <f>IF(B246="","",COUNTIF(B18:B246,"&lt;&gt;"))</f>
        <v/>
      </c>
      <c r="B246" s="958"/>
      <c r="C246" s="974" t="str">
        <f t="shared" si="54"/>
        <v/>
      </c>
      <c r="D246" s="975" t="str">
        <f t="shared" si="42"/>
        <v/>
      </c>
      <c r="E246" s="961" t="str">
        <f t="shared" si="43"/>
        <v/>
      </c>
      <c r="F246" s="962" t="str">
        <f t="shared" si="44"/>
        <v/>
      </c>
      <c r="G246" s="963" t="str">
        <f>IF(H246="","",COUNTIF(H18:H246,"&lt;&gt;"))</f>
        <v/>
      </c>
      <c r="H246" s="958" t="str" cm="1">
        <f t="array" ref="H246">IF(L246="","",IF(LEN(L246)&lt;=MAX(10,G13),L246,IFERROR(LEFT(L246,LOOKUP(2,1/(MID(L246,ROW(1:500),1)=" ")/(ROW(1:500)&lt;=MAX(10,G13)),ROW(1:500))-1),LEFT(L246,MAX(10,G13)))))</f>
        <v/>
      </c>
      <c r="I246" s="963" t="str">
        <f t="shared" si="45"/>
        <v/>
      </c>
      <c r="J246" s="963" t="str">
        <f t="shared" si="46"/>
        <v/>
      </c>
      <c r="K246" s="964" t="str">
        <f>IF(M245&lt;&gt;"",K245,IF(K245&lt;MAX(A18:A317),K245+1,""))</f>
        <v/>
      </c>
      <c r="L246" s="965" t="str">
        <f>IF(K246="","",IF(M245&lt;&gt;"",M245,INDEX(E18:E317,MATCH(K246,A18:A317,0))))</f>
        <v/>
      </c>
      <c r="M246" s="965" t="str">
        <f t="shared" si="47"/>
        <v/>
      </c>
      <c r="N246" s="966" t="str">
        <f t="shared" si="48"/>
        <v/>
      </c>
      <c r="O246" s="967" t="str">
        <f t="shared" si="49"/>
        <v/>
      </c>
      <c r="P246" s="967" t="str">
        <f t="shared" si="50"/>
        <v/>
      </c>
      <c r="Q246" s="966" t="str">
        <f t="shared" si="51"/>
        <v/>
      </c>
      <c r="R246" s="967" t="str">
        <f>IF(N246="","",IF(COUNTIF(AP18:AP300,TRIM(Q246))&gt;0,"EXCLUSION EXACTE",""))</f>
        <v/>
      </c>
      <c r="S246" s="967" t="str" cm="1">
        <f t="array" ref="S246">IF(N246="","",IF(SUMPRODUCT(--(AP18:AP300&lt;&gt;""),--ISNUMBER(SEARCH(" "&amp;AP18:AP300&amp;" ",Q246)))&gt;0,"BLOQUE MOLLUSQUES",""))</f>
        <v/>
      </c>
      <c r="T246" s="967" t="str" cm="1">
        <f t="array" ref="T246">IF(N246="","",IF(SUMPRODUCT(--(AT18:AT300&lt;&gt;""),--ISNUMBER(SEARCH(" "&amp;AT18:AT300&amp;" ",Q246)))&gt;0,"FORCE MOLLUSQUES",""))</f>
        <v/>
      </c>
      <c r="U246" s="966" t="str">
        <f t="shared" si="52"/>
        <v/>
      </c>
      <c r="V246" s="966" t="str">
        <f t="shared" si="55"/>
        <v/>
      </c>
      <c r="W246" s="967" t="str">
        <f t="shared" si="53"/>
        <v/>
      </c>
      <c r="X246" s="967" t="str" cm="1">
        <f t="array" ref="X246">IF(N246="","",IF(R246&lt;&gt;"","",IF(SUMPRODUCT(--(AN18:AN1500=X17),--(AM18:AM1500&lt;&gt;""),--ISNUMBER(SEARCH(" "&amp;AM18:AM1500&amp;" ",Q246)))&gt;0,X17,"")))</f>
        <v/>
      </c>
      <c r="Y246" s="967" t="str" cm="1">
        <f t="array" ref="Y246">IF(N246="","",IF(R246&lt;&gt;"","",IF(SUMPRODUCT(--(AN18:AN1500=Y17),--(AM18:AM1500&lt;&gt;""),--ISNUMBER(SEARCH(" "&amp;AM18:AM1500&amp;" ",Q246)))&gt;0,Y17,"")))</f>
        <v/>
      </c>
      <c r="Z246" s="967" t="str" cm="1">
        <f t="array" ref="Z246">IF(N246="","",IF(R246&lt;&gt;"","",IF(SUMPRODUCT(--(AN18:AN1500=Z17),--(AM18:AM1500&lt;&gt;""),--ISNUMBER(SEARCH(" "&amp;AM18:AM1500&amp;" ",Q246)))&gt;0,Z17,"")))</f>
        <v/>
      </c>
      <c r="AA246" s="967" t="str" cm="1">
        <f t="array" ref="AA246">IF(N246="","",IF(R246&lt;&gt;"","",IF(SUMPRODUCT(--(AN18:AN1500=AA17),--(AM18:AM1500&lt;&gt;""),--ISNUMBER(SEARCH(" "&amp;AM18:AM1500&amp;" ",Q246)))&gt;0,AA17,"")))</f>
        <v/>
      </c>
      <c r="AB246" s="967" t="str" cm="1">
        <f t="array" ref="AB246">IF(N246="","",IF(R246&lt;&gt;"","",IF(SUMPRODUCT(--(AN18:AN1500=AB17),--(AM18:AM1500&lt;&gt;""),--ISNUMBER(SEARCH(" "&amp;AM18:AM1500&amp;" ",Q246)))&gt;0,AB17,"")))</f>
        <v/>
      </c>
      <c r="AC246" s="967" t="str" cm="1">
        <f t="array" ref="AC246">IF(N246="","",IF(R246&lt;&gt;"","",IF(SUMPRODUCT(--(AN18:AN1500=AC17),--(AM18:AM1500&lt;&gt;""),--ISNUMBER(SEARCH(" "&amp;AM18:AM1500&amp;" ",Q246)))&gt;0,AC17,"")))</f>
        <v/>
      </c>
      <c r="AD246" s="967" t="str" cm="1">
        <f t="array" ref="AD246">IF(N246="","",IF(R246&lt;&gt;"","",IF(SUMPRODUCT(--(AN18:AN1500=AD17),--(AM18:AM1500&lt;&gt;""),--ISNUMBER(SEARCH(" "&amp;AM18:AM1500&amp;" ",Q246)))&gt;0,AD17,"")))</f>
        <v/>
      </c>
      <c r="AE246" s="967" t="str" cm="1">
        <f t="array" ref="AE246">IF(N246="","",IF(R246&lt;&gt;"","",IF(SUMPRODUCT(--(AN18:AN1500=AE17),--(AM18:AM1500&lt;&gt;""),--ISNUMBER(SEARCH(" "&amp;AM18:AM1500&amp;" ",Q246)))&gt;0,AE17,"")))</f>
        <v/>
      </c>
      <c r="AF246" s="967" t="str" cm="1">
        <f t="array" ref="AF246">IF(N246="","",IF(R246&lt;&gt;"","",IF(SUMPRODUCT(--(AN18:AN1500=AF17),--(AM18:AM1500&lt;&gt;""),--ISNUMBER(SEARCH(" "&amp;AM18:AM1500&amp;" ",Q246)))&gt;0,AF17,"")))</f>
        <v/>
      </c>
      <c r="AG246" s="967" t="str" cm="1">
        <f t="array" ref="AG246">IF(N246="","",IF(R246&lt;&gt;"","",IF(SUMPRODUCT(--(AN18:AN1500=AG17),--(AM18:AM1500&lt;&gt;""),--ISNUMBER(SEARCH(" "&amp;AM18:AM1500&amp;" ",Q246)))&gt;0,AG17,"")))</f>
        <v/>
      </c>
      <c r="AH246" s="967" t="str" cm="1">
        <f t="array" ref="AH246">IF(N246="","",IF(R246&lt;&gt;"","",IF(SUMPRODUCT(--(AN18:AN1500=AH17),--(AM18:AM1500&lt;&gt;""),--ISNUMBER(SEARCH(" "&amp;AM18:AM1500&amp;" ",Q246)))&gt;0,AH17,"")))</f>
        <v/>
      </c>
      <c r="AI246" s="967" t="str" cm="1">
        <f t="array" ref="AI246">IF(N246="","",IF(R246&lt;&gt;"","",IF(SUMPRODUCT(--(AN18:AN1500=AI17),--(AM18:AM1500&lt;&gt;""),--ISNUMBER(SEARCH(" "&amp;AM18:AM1500&amp;" ",Q246)))&gt;0,AI17,"")))</f>
        <v/>
      </c>
      <c r="AJ246" s="967" t="str" cm="1">
        <f t="array" ref="AJ246">IF(N246="","",IF(R246&lt;&gt;"","",IF(SUMPRODUCT(--(AN18:AN1500=AJ17),--(AM18:AM1500&lt;&gt;""),--ISNUMBER(SEARCH(" "&amp;AM18:AM1500&amp;" ",Q246)))&gt;0,AJ17,"")))</f>
        <v/>
      </c>
      <c r="AK246" s="967" t="str" cm="1">
        <f t="array" ref="AK246">IF(N246="","",IF(T246&lt;&gt;"",AK17,IF(S246&lt;&gt;"","",IF(R246&lt;&gt;"","",IF(SUMPRODUCT(--(AN18:AN1500=AK17),--(AM18:AM1500&lt;&gt;""),--ISNUMBER(SEARCH(" "&amp;AM18:AM1500&amp;" ",Q246)))&gt;0,AK17,"")))))</f>
        <v/>
      </c>
      <c r="AM246" s="968" t="s">
        <v>559</v>
      </c>
      <c r="AN246" s="968" t="s">
        <v>1962</v>
      </c>
      <c r="AP246" s="964"/>
      <c r="AQ246" s="964"/>
      <c r="AR246" s="964"/>
      <c r="AT246" s="964"/>
      <c r="AU246" s="964"/>
      <c r="AV246" s="964"/>
      <c r="BN246" s="49">
        <v>1</v>
      </c>
    </row>
    <row r="247" spans="1:66" ht="35.1" customHeight="1">
      <c r="A247" s="973" t="str">
        <f>IF(B247="","",COUNTIF(B18:B247,"&lt;&gt;"))</f>
        <v/>
      </c>
      <c r="B247" s="965"/>
      <c r="C247" s="974" t="str">
        <f t="shared" si="54"/>
        <v/>
      </c>
      <c r="D247" s="975" t="str">
        <f t="shared" si="42"/>
        <v/>
      </c>
      <c r="E247" s="976" t="str">
        <f t="shared" si="43"/>
        <v/>
      </c>
      <c r="F247" s="977" t="str">
        <f t="shared" si="44"/>
        <v/>
      </c>
      <c r="G247" s="964" t="str">
        <f>IF(H247="","",COUNTIF(H18:H247,"&lt;&gt;"))</f>
        <v/>
      </c>
      <c r="H247" s="965" t="str" cm="1">
        <f t="array" ref="H247">IF(L247="","",IF(LEN(L247)&lt;=MAX(10,G13),L247,IFERROR(LEFT(L247,LOOKUP(2,1/(MID(L247,ROW(1:500),1)=" ")/(ROW(1:500)&lt;=MAX(10,G13)),ROW(1:500))-1),LEFT(L247,MAX(10,G13)))))</f>
        <v/>
      </c>
      <c r="I247" s="964" t="str">
        <f t="shared" si="45"/>
        <v/>
      </c>
      <c r="J247" s="964" t="str">
        <f t="shared" si="46"/>
        <v/>
      </c>
      <c r="K247" s="964" t="str">
        <f>IF(M246&lt;&gt;"",K246,IF(K246&lt;MAX(A18:A317),K246+1,""))</f>
        <v/>
      </c>
      <c r="L247" s="965" t="str">
        <f>IF(K247="","",IF(M246&lt;&gt;"",M246,INDEX(E18:E317,MATCH(K247,A18:A317,0))))</f>
        <v/>
      </c>
      <c r="M247" s="965" t="str">
        <f t="shared" si="47"/>
        <v/>
      </c>
      <c r="N247" s="965" t="str">
        <f t="shared" si="48"/>
        <v/>
      </c>
      <c r="O247" s="964" t="str">
        <f t="shared" si="49"/>
        <v/>
      </c>
      <c r="P247" s="964" t="str">
        <f t="shared" si="50"/>
        <v/>
      </c>
      <c r="Q247" s="965" t="str">
        <f t="shared" si="51"/>
        <v/>
      </c>
      <c r="R247" s="964" t="str">
        <f>IF(N247="","",IF(COUNTIF(AP18:AP300,TRIM(Q247))&gt;0,"EXCLUSION EXACTE",""))</f>
        <v/>
      </c>
      <c r="S247" s="964" t="str" cm="1">
        <f t="array" ref="S247">IF(N247="","",IF(SUMPRODUCT(--(AP18:AP300&lt;&gt;""),--ISNUMBER(SEARCH(" "&amp;AP18:AP300&amp;" ",Q247)))&gt;0,"BLOQUE MOLLUSQUES",""))</f>
        <v/>
      </c>
      <c r="T247" s="964" t="str" cm="1">
        <f t="array" ref="T247">IF(N247="","",IF(SUMPRODUCT(--(AT18:AT300&lt;&gt;""),--ISNUMBER(SEARCH(" "&amp;AT18:AT300&amp;" ",Q247)))&gt;0,"FORCE MOLLUSQUES",""))</f>
        <v/>
      </c>
      <c r="U247" s="965" t="str">
        <f t="shared" si="52"/>
        <v/>
      </c>
      <c r="V247" s="965" t="str">
        <f t="shared" si="55"/>
        <v/>
      </c>
      <c r="W247" s="964" t="str">
        <f t="shared" si="53"/>
        <v/>
      </c>
      <c r="X247" s="964" t="str" cm="1">
        <f t="array" ref="X247">IF(N247="","",IF(R247&lt;&gt;"","",IF(SUMPRODUCT(--(AN18:AN1500=X17),--(AM18:AM1500&lt;&gt;""),--ISNUMBER(SEARCH(" "&amp;AM18:AM1500&amp;" ",Q247)))&gt;0,X17,"")))</f>
        <v/>
      </c>
      <c r="Y247" s="964" t="str" cm="1">
        <f t="array" ref="Y247">IF(N247="","",IF(R247&lt;&gt;"","",IF(SUMPRODUCT(--(AN18:AN1500=Y17),--(AM18:AM1500&lt;&gt;""),--ISNUMBER(SEARCH(" "&amp;AM18:AM1500&amp;" ",Q247)))&gt;0,Y17,"")))</f>
        <v/>
      </c>
      <c r="Z247" s="964" t="str" cm="1">
        <f t="array" ref="Z247">IF(N247="","",IF(R247&lt;&gt;"","",IF(SUMPRODUCT(--(AN18:AN1500=Z17),--(AM18:AM1500&lt;&gt;""),--ISNUMBER(SEARCH(" "&amp;AM18:AM1500&amp;" ",Q247)))&gt;0,Z17,"")))</f>
        <v/>
      </c>
      <c r="AA247" s="964" t="str" cm="1">
        <f t="array" ref="AA247">IF(N247="","",IF(R247&lt;&gt;"","",IF(SUMPRODUCT(--(AN18:AN1500=AA17),--(AM18:AM1500&lt;&gt;""),--ISNUMBER(SEARCH(" "&amp;AM18:AM1500&amp;" ",Q247)))&gt;0,AA17,"")))</f>
        <v/>
      </c>
      <c r="AB247" s="964" t="str" cm="1">
        <f t="array" ref="AB247">IF(N247="","",IF(R247&lt;&gt;"","",IF(SUMPRODUCT(--(AN18:AN1500=AB17),--(AM18:AM1500&lt;&gt;""),--ISNUMBER(SEARCH(" "&amp;AM18:AM1500&amp;" ",Q247)))&gt;0,AB17,"")))</f>
        <v/>
      </c>
      <c r="AC247" s="964" t="str" cm="1">
        <f t="array" ref="AC247">IF(N247="","",IF(R247&lt;&gt;"","",IF(SUMPRODUCT(--(AN18:AN1500=AC17),--(AM18:AM1500&lt;&gt;""),--ISNUMBER(SEARCH(" "&amp;AM18:AM1500&amp;" ",Q247)))&gt;0,AC17,"")))</f>
        <v/>
      </c>
      <c r="AD247" s="964" t="str" cm="1">
        <f t="array" ref="AD247">IF(N247="","",IF(R247&lt;&gt;"","",IF(SUMPRODUCT(--(AN18:AN1500=AD17),--(AM18:AM1500&lt;&gt;""),--ISNUMBER(SEARCH(" "&amp;AM18:AM1500&amp;" ",Q247)))&gt;0,AD17,"")))</f>
        <v/>
      </c>
      <c r="AE247" s="964" t="str" cm="1">
        <f t="array" ref="AE247">IF(N247="","",IF(R247&lt;&gt;"","",IF(SUMPRODUCT(--(AN18:AN1500=AE17),--(AM18:AM1500&lt;&gt;""),--ISNUMBER(SEARCH(" "&amp;AM18:AM1500&amp;" ",Q247)))&gt;0,AE17,"")))</f>
        <v/>
      </c>
      <c r="AF247" s="964" t="str" cm="1">
        <f t="array" ref="AF247">IF(N247="","",IF(R247&lt;&gt;"","",IF(SUMPRODUCT(--(AN18:AN1500=AF17),--(AM18:AM1500&lt;&gt;""),--ISNUMBER(SEARCH(" "&amp;AM18:AM1500&amp;" ",Q247)))&gt;0,AF17,"")))</f>
        <v/>
      </c>
      <c r="AG247" s="964" t="str" cm="1">
        <f t="array" ref="AG247">IF(N247="","",IF(R247&lt;&gt;"","",IF(SUMPRODUCT(--(AN18:AN1500=AG17),--(AM18:AM1500&lt;&gt;""),--ISNUMBER(SEARCH(" "&amp;AM18:AM1500&amp;" ",Q247)))&gt;0,AG17,"")))</f>
        <v/>
      </c>
      <c r="AH247" s="964" t="str" cm="1">
        <f t="array" ref="AH247">IF(N247="","",IF(R247&lt;&gt;"","",IF(SUMPRODUCT(--(AN18:AN1500=AH17),--(AM18:AM1500&lt;&gt;""),--ISNUMBER(SEARCH(" "&amp;AM18:AM1500&amp;" ",Q247)))&gt;0,AH17,"")))</f>
        <v/>
      </c>
      <c r="AI247" s="964" t="str" cm="1">
        <f t="array" ref="AI247">IF(N247="","",IF(R247&lt;&gt;"","",IF(SUMPRODUCT(--(AN18:AN1500=AI17),--(AM18:AM1500&lt;&gt;""),--ISNUMBER(SEARCH(" "&amp;AM18:AM1500&amp;" ",Q247)))&gt;0,AI17,"")))</f>
        <v/>
      </c>
      <c r="AJ247" s="964" t="str" cm="1">
        <f t="array" ref="AJ247">IF(N247="","",IF(R247&lt;&gt;"","",IF(SUMPRODUCT(--(AN18:AN1500=AJ17),--(AM18:AM1500&lt;&gt;""),--ISNUMBER(SEARCH(" "&amp;AM18:AM1500&amp;" ",Q247)))&gt;0,AJ17,"")))</f>
        <v/>
      </c>
      <c r="AK247" s="964" t="str" cm="1">
        <f t="array" ref="AK247">IF(N247="","",IF(T247&lt;&gt;"",AK17,IF(S247&lt;&gt;"","",IF(R247&lt;&gt;"","",IF(SUMPRODUCT(--(AN18:AN1500=AK17),--(AM18:AM1500&lt;&gt;""),--ISNUMBER(SEARCH(" "&amp;AM18:AM1500&amp;" ",Q247)))&gt;0,AK17,"")))))</f>
        <v/>
      </c>
      <c r="AM247" s="964" t="s">
        <v>2264</v>
      </c>
      <c r="AN247" s="964" t="s">
        <v>1962</v>
      </c>
      <c r="AP247" s="964"/>
      <c r="AQ247" s="964"/>
      <c r="AR247" s="964"/>
      <c r="AT247" s="964"/>
      <c r="AU247" s="964"/>
      <c r="AV247" s="964"/>
      <c r="BN247" s="49">
        <v>1</v>
      </c>
    </row>
    <row r="248" spans="1:66" ht="35.1" customHeight="1">
      <c r="A248" s="957" t="str">
        <f>IF(B248="","",COUNTIF(B18:B248,"&lt;&gt;"))</f>
        <v/>
      </c>
      <c r="B248" s="958"/>
      <c r="C248" s="974" t="str">
        <f t="shared" si="54"/>
        <v/>
      </c>
      <c r="D248" s="975" t="str">
        <f t="shared" si="42"/>
        <v/>
      </c>
      <c r="E248" s="961" t="str">
        <f t="shared" si="43"/>
        <v/>
      </c>
      <c r="F248" s="962" t="str">
        <f t="shared" si="44"/>
        <v/>
      </c>
      <c r="G248" s="963" t="str">
        <f>IF(H248="","",COUNTIF(H18:H248,"&lt;&gt;"))</f>
        <v/>
      </c>
      <c r="H248" s="958" t="str" cm="1">
        <f t="array" ref="H248">IF(L248="","",IF(LEN(L248)&lt;=MAX(10,G13),L248,IFERROR(LEFT(L248,LOOKUP(2,1/(MID(L248,ROW(1:500),1)=" ")/(ROW(1:500)&lt;=MAX(10,G13)),ROW(1:500))-1),LEFT(L248,MAX(10,G13)))))</f>
        <v/>
      </c>
      <c r="I248" s="963" t="str">
        <f t="shared" si="45"/>
        <v/>
      </c>
      <c r="J248" s="963" t="str">
        <f t="shared" si="46"/>
        <v/>
      </c>
      <c r="K248" s="964" t="str">
        <f>IF(M247&lt;&gt;"",K247,IF(K247&lt;MAX(A18:A317),K247+1,""))</f>
        <v/>
      </c>
      <c r="L248" s="965" t="str">
        <f>IF(K248="","",IF(M247&lt;&gt;"",M247,INDEX(E18:E317,MATCH(K248,A18:A317,0))))</f>
        <v/>
      </c>
      <c r="M248" s="965" t="str">
        <f t="shared" si="47"/>
        <v/>
      </c>
      <c r="N248" s="966" t="str">
        <f t="shared" si="48"/>
        <v/>
      </c>
      <c r="O248" s="967" t="str">
        <f t="shared" si="49"/>
        <v/>
      </c>
      <c r="P248" s="967" t="str">
        <f t="shared" si="50"/>
        <v/>
      </c>
      <c r="Q248" s="966" t="str">
        <f t="shared" si="51"/>
        <v/>
      </c>
      <c r="R248" s="967" t="str">
        <f>IF(N248="","",IF(COUNTIF(AP18:AP300,TRIM(Q248))&gt;0,"EXCLUSION EXACTE",""))</f>
        <v/>
      </c>
      <c r="S248" s="967" t="str" cm="1">
        <f t="array" ref="S248">IF(N248="","",IF(SUMPRODUCT(--(AP18:AP300&lt;&gt;""),--ISNUMBER(SEARCH(" "&amp;AP18:AP300&amp;" ",Q248)))&gt;0,"BLOQUE MOLLUSQUES",""))</f>
        <v/>
      </c>
      <c r="T248" s="967" t="str" cm="1">
        <f t="array" ref="T248">IF(N248="","",IF(SUMPRODUCT(--(AT18:AT300&lt;&gt;""),--ISNUMBER(SEARCH(" "&amp;AT18:AT300&amp;" ",Q248)))&gt;0,"FORCE MOLLUSQUES",""))</f>
        <v/>
      </c>
      <c r="U248" s="966" t="str">
        <f t="shared" si="52"/>
        <v/>
      </c>
      <c r="V248" s="966" t="str">
        <f t="shared" si="55"/>
        <v/>
      </c>
      <c r="W248" s="967" t="str">
        <f t="shared" si="53"/>
        <v/>
      </c>
      <c r="X248" s="967" t="str" cm="1">
        <f t="array" ref="X248">IF(N248="","",IF(R248&lt;&gt;"","",IF(SUMPRODUCT(--(AN18:AN1500=X17),--(AM18:AM1500&lt;&gt;""),--ISNUMBER(SEARCH(" "&amp;AM18:AM1500&amp;" ",Q248)))&gt;0,X17,"")))</f>
        <v/>
      </c>
      <c r="Y248" s="967" t="str" cm="1">
        <f t="array" ref="Y248">IF(N248="","",IF(R248&lt;&gt;"","",IF(SUMPRODUCT(--(AN18:AN1500=Y17),--(AM18:AM1500&lt;&gt;""),--ISNUMBER(SEARCH(" "&amp;AM18:AM1500&amp;" ",Q248)))&gt;0,Y17,"")))</f>
        <v/>
      </c>
      <c r="Z248" s="967" t="str" cm="1">
        <f t="array" ref="Z248">IF(N248="","",IF(R248&lt;&gt;"","",IF(SUMPRODUCT(--(AN18:AN1500=Z17),--(AM18:AM1500&lt;&gt;""),--ISNUMBER(SEARCH(" "&amp;AM18:AM1500&amp;" ",Q248)))&gt;0,Z17,"")))</f>
        <v/>
      </c>
      <c r="AA248" s="967" t="str" cm="1">
        <f t="array" ref="AA248">IF(N248="","",IF(R248&lt;&gt;"","",IF(SUMPRODUCT(--(AN18:AN1500=AA17),--(AM18:AM1500&lt;&gt;""),--ISNUMBER(SEARCH(" "&amp;AM18:AM1500&amp;" ",Q248)))&gt;0,AA17,"")))</f>
        <v/>
      </c>
      <c r="AB248" s="967" t="str" cm="1">
        <f t="array" ref="AB248">IF(N248="","",IF(R248&lt;&gt;"","",IF(SUMPRODUCT(--(AN18:AN1500=AB17),--(AM18:AM1500&lt;&gt;""),--ISNUMBER(SEARCH(" "&amp;AM18:AM1500&amp;" ",Q248)))&gt;0,AB17,"")))</f>
        <v/>
      </c>
      <c r="AC248" s="967" t="str" cm="1">
        <f t="array" ref="AC248">IF(N248="","",IF(R248&lt;&gt;"","",IF(SUMPRODUCT(--(AN18:AN1500=AC17),--(AM18:AM1500&lt;&gt;""),--ISNUMBER(SEARCH(" "&amp;AM18:AM1500&amp;" ",Q248)))&gt;0,AC17,"")))</f>
        <v/>
      </c>
      <c r="AD248" s="967" t="str" cm="1">
        <f t="array" ref="AD248">IF(N248="","",IF(R248&lt;&gt;"","",IF(SUMPRODUCT(--(AN18:AN1500=AD17),--(AM18:AM1500&lt;&gt;""),--ISNUMBER(SEARCH(" "&amp;AM18:AM1500&amp;" ",Q248)))&gt;0,AD17,"")))</f>
        <v/>
      </c>
      <c r="AE248" s="967" t="str" cm="1">
        <f t="array" ref="AE248">IF(N248="","",IF(R248&lt;&gt;"","",IF(SUMPRODUCT(--(AN18:AN1500=AE17),--(AM18:AM1500&lt;&gt;""),--ISNUMBER(SEARCH(" "&amp;AM18:AM1500&amp;" ",Q248)))&gt;0,AE17,"")))</f>
        <v/>
      </c>
      <c r="AF248" s="967" t="str" cm="1">
        <f t="array" ref="AF248">IF(N248="","",IF(R248&lt;&gt;"","",IF(SUMPRODUCT(--(AN18:AN1500=AF17),--(AM18:AM1500&lt;&gt;""),--ISNUMBER(SEARCH(" "&amp;AM18:AM1500&amp;" ",Q248)))&gt;0,AF17,"")))</f>
        <v/>
      </c>
      <c r="AG248" s="967" t="str" cm="1">
        <f t="array" ref="AG248">IF(N248="","",IF(R248&lt;&gt;"","",IF(SUMPRODUCT(--(AN18:AN1500=AG17),--(AM18:AM1500&lt;&gt;""),--ISNUMBER(SEARCH(" "&amp;AM18:AM1500&amp;" ",Q248)))&gt;0,AG17,"")))</f>
        <v/>
      </c>
      <c r="AH248" s="967" t="str" cm="1">
        <f t="array" ref="AH248">IF(N248="","",IF(R248&lt;&gt;"","",IF(SUMPRODUCT(--(AN18:AN1500=AH17),--(AM18:AM1500&lt;&gt;""),--ISNUMBER(SEARCH(" "&amp;AM18:AM1500&amp;" ",Q248)))&gt;0,AH17,"")))</f>
        <v/>
      </c>
      <c r="AI248" s="967" t="str" cm="1">
        <f t="array" ref="AI248">IF(N248="","",IF(R248&lt;&gt;"","",IF(SUMPRODUCT(--(AN18:AN1500=AI17),--(AM18:AM1500&lt;&gt;""),--ISNUMBER(SEARCH(" "&amp;AM18:AM1500&amp;" ",Q248)))&gt;0,AI17,"")))</f>
        <v/>
      </c>
      <c r="AJ248" s="967" t="str" cm="1">
        <f t="array" ref="AJ248">IF(N248="","",IF(R248&lt;&gt;"","",IF(SUMPRODUCT(--(AN18:AN1500=AJ17),--(AM18:AM1500&lt;&gt;""),--ISNUMBER(SEARCH(" "&amp;AM18:AM1500&amp;" ",Q248)))&gt;0,AJ17,"")))</f>
        <v/>
      </c>
      <c r="AK248" s="967" t="str" cm="1">
        <f t="array" ref="AK248">IF(N248="","",IF(T248&lt;&gt;"",AK17,IF(S248&lt;&gt;"","",IF(R248&lt;&gt;"","",IF(SUMPRODUCT(--(AN18:AN1500=AK17),--(AM18:AM1500&lt;&gt;""),--ISNUMBER(SEARCH(" "&amp;AM18:AM1500&amp;" ",Q248)))&gt;0,AK17,"")))))</f>
        <v/>
      </c>
      <c r="AM248" s="968" t="s">
        <v>2265</v>
      </c>
      <c r="AN248" s="968" t="s">
        <v>1962</v>
      </c>
      <c r="AP248" s="964"/>
      <c r="AQ248" s="964"/>
      <c r="AR248" s="964"/>
      <c r="AT248" s="964"/>
      <c r="AU248" s="964"/>
      <c r="AV248" s="964"/>
      <c r="BN248" s="49">
        <v>1</v>
      </c>
    </row>
    <row r="249" spans="1:66" ht="35.1" customHeight="1">
      <c r="A249" s="973" t="str">
        <f>IF(B249="","",COUNTIF(B18:B249,"&lt;&gt;"))</f>
        <v/>
      </c>
      <c r="B249" s="965"/>
      <c r="C249" s="974" t="str">
        <f t="shared" si="54"/>
        <v/>
      </c>
      <c r="D249" s="975" t="str">
        <f t="shared" si="42"/>
        <v/>
      </c>
      <c r="E249" s="976" t="str">
        <f t="shared" si="43"/>
        <v/>
      </c>
      <c r="F249" s="977" t="str">
        <f t="shared" si="44"/>
        <v/>
      </c>
      <c r="G249" s="964" t="str">
        <f>IF(H249="","",COUNTIF(H18:H249,"&lt;&gt;"))</f>
        <v/>
      </c>
      <c r="H249" s="965" t="str" cm="1">
        <f t="array" ref="H249">IF(L249="","",IF(LEN(L249)&lt;=MAX(10,G13),L249,IFERROR(LEFT(L249,LOOKUP(2,1/(MID(L249,ROW(1:500),1)=" ")/(ROW(1:500)&lt;=MAX(10,G13)),ROW(1:500))-1),LEFT(L249,MAX(10,G13)))))</f>
        <v/>
      </c>
      <c r="I249" s="964" t="str">
        <f t="shared" si="45"/>
        <v/>
      </c>
      <c r="J249" s="964" t="str">
        <f t="shared" si="46"/>
        <v/>
      </c>
      <c r="K249" s="964" t="str">
        <f>IF(M248&lt;&gt;"",K248,IF(K248&lt;MAX(A18:A317),K248+1,""))</f>
        <v/>
      </c>
      <c r="L249" s="965" t="str">
        <f>IF(K249="","",IF(M248&lt;&gt;"",M248,INDEX(E18:E317,MATCH(K249,A18:A317,0))))</f>
        <v/>
      </c>
      <c r="M249" s="965" t="str">
        <f t="shared" si="47"/>
        <v/>
      </c>
      <c r="N249" s="965" t="str">
        <f t="shared" si="48"/>
        <v/>
      </c>
      <c r="O249" s="964" t="str">
        <f t="shared" si="49"/>
        <v/>
      </c>
      <c r="P249" s="964" t="str">
        <f t="shared" si="50"/>
        <v/>
      </c>
      <c r="Q249" s="965" t="str">
        <f t="shared" si="51"/>
        <v/>
      </c>
      <c r="R249" s="964" t="str">
        <f>IF(N249="","",IF(COUNTIF(AP18:AP300,TRIM(Q249))&gt;0,"EXCLUSION EXACTE",""))</f>
        <v/>
      </c>
      <c r="S249" s="964" t="str" cm="1">
        <f t="array" ref="S249">IF(N249="","",IF(SUMPRODUCT(--(AP18:AP300&lt;&gt;""),--ISNUMBER(SEARCH(" "&amp;AP18:AP300&amp;" ",Q249)))&gt;0,"BLOQUE MOLLUSQUES",""))</f>
        <v/>
      </c>
      <c r="T249" s="964" t="str" cm="1">
        <f t="array" ref="T249">IF(N249="","",IF(SUMPRODUCT(--(AT18:AT300&lt;&gt;""),--ISNUMBER(SEARCH(" "&amp;AT18:AT300&amp;" ",Q249)))&gt;0,"FORCE MOLLUSQUES",""))</f>
        <v/>
      </c>
      <c r="U249" s="965" t="str">
        <f t="shared" si="52"/>
        <v/>
      </c>
      <c r="V249" s="965" t="str">
        <f t="shared" si="55"/>
        <v/>
      </c>
      <c r="W249" s="964" t="str">
        <f t="shared" si="53"/>
        <v/>
      </c>
      <c r="X249" s="964" t="str" cm="1">
        <f t="array" ref="X249">IF(N249="","",IF(R249&lt;&gt;"","",IF(SUMPRODUCT(--(AN18:AN1500=X17),--(AM18:AM1500&lt;&gt;""),--ISNUMBER(SEARCH(" "&amp;AM18:AM1500&amp;" ",Q249)))&gt;0,X17,"")))</f>
        <v/>
      </c>
      <c r="Y249" s="964" t="str" cm="1">
        <f t="array" ref="Y249">IF(N249="","",IF(R249&lt;&gt;"","",IF(SUMPRODUCT(--(AN18:AN1500=Y17),--(AM18:AM1500&lt;&gt;""),--ISNUMBER(SEARCH(" "&amp;AM18:AM1500&amp;" ",Q249)))&gt;0,Y17,"")))</f>
        <v/>
      </c>
      <c r="Z249" s="964" t="str" cm="1">
        <f t="array" ref="Z249">IF(N249="","",IF(R249&lt;&gt;"","",IF(SUMPRODUCT(--(AN18:AN1500=Z17),--(AM18:AM1500&lt;&gt;""),--ISNUMBER(SEARCH(" "&amp;AM18:AM1500&amp;" ",Q249)))&gt;0,Z17,"")))</f>
        <v/>
      </c>
      <c r="AA249" s="964" t="str" cm="1">
        <f t="array" ref="AA249">IF(N249="","",IF(R249&lt;&gt;"","",IF(SUMPRODUCT(--(AN18:AN1500=AA17),--(AM18:AM1500&lt;&gt;""),--ISNUMBER(SEARCH(" "&amp;AM18:AM1500&amp;" ",Q249)))&gt;0,AA17,"")))</f>
        <v/>
      </c>
      <c r="AB249" s="964" t="str" cm="1">
        <f t="array" ref="AB249">IF(N249="","",IF(R249&lt;&gt;"","",IF(SUMPRODUCT(--(AN18:AN1500=AB17),--(AM18:AM1500&lt;&gt;""),--ISNUMBER(SEARCH(" "&amp;AM18:AM1500&amp;" ",Q249)))&gt;0,AB17,"")))</f>
        <v/>
      </c>
      <c r="AC249" s="964" t="str" cm="1">
        <f t="array" ref="AC249">IF(N249="","",IF(R249&lt;&gt;"","",IF(SUMPRODUCT(--(AN18:AN1500=AC17),--(AM18:AM1500&lt;&gt;""),--ISNUMBER(SEARCH(" "&amp;AM18:AM1500&amp;" ",Q249)))&gt;0,AC17,"")))</f>
        <v/>
      </c>
      <c r="AD249" s="964" t="str" cm="1">
        <f t="array" ref="AD249">IF(N249="","",IF(R249&lt;&gt;"","",IF(SUMPRODUCT(--(AN18:AN1500=AD17),--(AM18:AM1500&lt;&gt;""),--ISNUMBER(SEARCH(" "&amp;AM18:AM1500&amp;" ",Q249)))&gt;0,AD17,"")))</f>
        <v/>
      </c>
      <c r="AE249" s="964" t="str" cm="1">
        <f t="array" ref="AE249">IF(N249="","",IF(R249&lt;&gt;"","",IF(SUMPRODUCT(--(AN18:AN1500=AE17),--(AM18:AM1500&lt;&gt;""),--ISNUMBER(SEARCH(" "&amp;AM18:AM1500&amp;" ",Q249)))&gt;0,AE17,"")))</f>
        <v/>
      </c>
      <c r="AF249" s="964" t="str" cm="1">
        <f t="array" ref="AF249">IF(N249="","",IF(R249&lt;&gt;"","",IF(SUMPRODUCT(--(AN18:AN1500=AF17),--(AM18:AM1500&lt;&gt;""),--ISNUMBER(SEARCH(" "&amp;AM18:AM1500&amp;" ",Q249)))&gt;0,AF17,"")))</f>
        <v/>
      </c>
      <c r="AG249" s="964" t="str" cm="1">
        <f t="array" ref="AG249">IF(N249="","",IF(R249&lt;&gt;"","",IF(SUMPRODUCT(--(AN18:AN1500=AG17),--(AM18:AM1500&lt;&gt;""),--ISNUMBER(SEARCH(" "&amp;AM18:AM1500&amp;" ",Q249)))&gt;0,AG17,"")))</f>
        <v/>
      </c>
      <c r="AH249" s="964" t="str" cm="1">
        <f t="array" ref="AH249">IF(N249="","",IF(R249&lt;&gt;"","",IF(SUMPRODUCT(--(AN18:AN1500=AH17),--(AM18:AM1500&lt;&gt;""),--ISNUMBER(SEARCH(" "&amp;AM18:AM1500&amp;" ",Q249)))&gt;0,AH17,"")))</f>
        <v/>
      </c>
      <c r="AI249" s="964" t="str" cm="1">
        <f t="array" ref="AI249">IF(N249="","",IF(R249&lt;&gt;"","",IF(SUMPRODUCT(--(AN18:AN1500=AI17),--(AM18:AM1500&lt;&gt;""),--ISNUMBER(SEARCH(" "&amp;AM18:AM1500&amp;" ",Q249)))&gt;0,AI17,"")))</f>
        <v/>
      </c>
      <c r="AJ249" s="964" t="str" cm="1">
        <f t="array" ref="AJ249">IF(N249="","",IF(R249&lt;&gt;"","",IF(SUMPRODUCT(--(AN18:AN1500=AJ17),--(AM18:AM1500&lt;&gt;""),--ISNUMBER(SEARCH(" "&amp;AM18:AM1500&amp;" ",Q249)))&gt;0,AJ17,"")))</f>
        <v/>
      </c>
      <c r="AK249" s="964" t="str" cm="1">
        <f t="array" ref="AK249">IF(N249="","",IF(T249&lt;&gt;"",AK17,IF(S249&lt;&gt;"","",IF(R249&lt;&gt;"","",IF(SUMPRODUCT(--(AN18:AN1500=AK17),--(AM18:AM1500&lt;&gt;""),--ISNUMBER(SEARCH(" "&amp;AM18:AM1500&amp;" ",Q249)))&gt;0,AK17,"")))))</f>
        <v/>
      </c>
      <c r="AM249" s="964" t="s">
        <v>2266</v>
      </c>
      <c r="AN249" s="964" t="s">
        <v>1962</v>
      </c>
      <c r="AP249" s="964"/>
      <c r="AQ249" s="964"/>
      <c r="AR249" s="964"/>
      <c r="AT249" s="964"/>
      <c r="AU249" s="964"/>
      <c r="AV249" s="964"/>
      <c r="BN249" s="49">
        <v>1</v>
      </c>
    </row>
    <row r="250" spans="1:66" ht="35.1" customHeight="1">
      <c r="A250" s="957" t="str">
        <f>IF(B250="","",COUNTIF(B18:B250,"&lt;&gt;"))</f>
        <v/>
      </c>
      <c r="B250" s="958"/>
      <c r="C250" s="974" t="str">
        <f t="shared" si="54"/>
        <v/>
      </c>
      <c r="D250" s="975" t="str">
        <f t="shared" si="42"/>
        <v/>
      </c>
      <c r="E250" s="961" t="str">
        <f t="shared" si="43"/>
        <v/>
      </c>
      <c r="F250" s="962" t="str">
        <f t="shared" si="44"/>
        <v/>
      </c>
      <c r="G250" s="963" t="str">
        <f>IF(H250="","",COUNTIF(H18:H250,"&lt;&gt;"))</f>
        <v/>
      </c>
      <c r="H250" s="958" t="str" cm="1">
        <f t="array" ref="H250">IF(L250="","",IF(LEN(L250)&lt;=MAX(10,G13),L250,IFERROR(LEFT(L250,LOOKUP(2,1/(MID(L250,ROW(1:500),1)=" ")/(ROW(1:500)&lt;=MAX(10,G13)),ROW(1:500))-1),LEFT(L250,MAX(10,G13)))))</f>
        <v/>
      </c>
      <c r="I250" s="963" t="str">
        <f t="shared" si="45"/>
        <v/>
      </c>
      <c r="J250" s="963" t="str">
        <f t="shared" si="46"/>
        <v/>
      </c>
      <c r="K250" s="964" t="str">
        <f>IF(M249&lt;&gt;"",K249,IF(K249&lt;MAX(A18:A317),K249+1,""))</f>
        <v/>
      </c>
      <c r="L250" s="965" t="str">
        <f>IF(K250="","",IF(M249&lt;&gt;"",M249,INDEX(E18:E317,MATCH(K250,A18:A317,0))))</f>
        <v/>
      </c>
      <c r="M250" s="965" t="str">
        <f t="shared" si="47"/>
        <v/>
      </c>
      <c r="N250" s="966" t="str">
        <f t="shared" si="48"/>
        <v/>
      </c>
      <c r="O250" s="967" t="str">
        <f t="shared" si="49"/>
        <v/>
      </c>
      <c r="P250" s="967" t="str">
        <f t="shared" si="50"/>
        <v/>
      </c>
      <c r="Q250" s="966" t="str">
        <f t="shared" si="51"/>
        <v/>
      </c>
      <c r="R250" s="967" t="str">
        <f>IF(N250="","",IF(COUNTIF(AP18:AP300,TRIM(Q250))&gt;0,"EXCLUSION EXACTE",""))</f>
        <v/>
      </c>
      <c r="S250" s="967" t="str" cm="1">
        <f t="array" ref="S250">IF(N250="","",IF(SUMPRODUCT(--(AP18:AP300&lt;&gt;""),--ISNUMBER(SEARCH(" "&amp;AP18:AP300&amp;" ",Q250)))&gt;0,"BLOQUE MOLLUSQUES",""))</f>
        <v/>
      </c>
      <c r="T250" s="967" t="str" cm="1">
        <f t="array" ref="T250">IF(N250="","",IF(SUMPRODUCT(--(AT18:AT300&lt;&gt;""),--ISNUMBER(SEARCH(" "&amp;AT18:AT300&amp;" ",Q250)))&gt;0,"FORCE MOLLUSQUES",""))</f>
        <v/>
      </c>
      <c r="U250" s="966" t="str">
        <f t="shared" si="52"/>
        <v/>
      </c>
      <c r="V250" s="966" t="str">
        <f t="shared" si="55"/>
        <v/>
      </c>
      <c r="W250" s="967" t="str">
        <f t="shared" si="53"/>
        <v/>
      </c>
      <c r="X250" s="967" t="str" cm="1">
        <f t="array" ref="X250">IF(N250="","",IF(R250&lt;&gt;"","",IF(SUMPRODUCT(--(AN18:AN1500=X17),--(AM18:AM1500&lt;&gt;""),--ISNUMBER(SEARCH(" "&amp;AM18:AM1500&amp;" ",Q250)))&gt;0,X17,"")))</f>
        <v/>
      </c>
      <c r="Y250" s="967" t="str" cm="1">
        <f t="array" ref="Y250">IF(N250="","",IF(R250&lt;&gt;"","",IF(SUMPRODUCT(--(AN18:AN1500=Y17),--(AM18:AM1500&lt;&gt;""),--ISNUMBER(SEARCH(" "&amp;AM18:AM1500&amp;" ",Q250)))&gt;0,Y17,"")))</f>
        <v/>
      </c>
      <c r="Z250" s="967" t="str" cm="1">
        <f t="array" ref="Z250">IF(N250="","",IF(R250&lt;&gt;"","",IF(SUMPRODUCT(--(AN18:AN1500=Z17),--(AM18:AM1500&lt;&gt;""),--ISNUMBER(SEARCH(" "&amp;AM18:AM1500&amp;" ",Q250)))&gt;0,Z17,"")))</f>
        <v/>
      </c>
      <c r="AA250" s="967" t="str" cm="1">
        <f t="array" ref="AA250">IF(N250="","",IF(R250&lt;&gt;"","",IF(SUMPRODUCT(--(AN18:AN1500=AA17),--(AM18:AM1500&lt;&gt;""),--ISNUMBER(SEARCH(" "&amp;AM18:AM1500&amp;" ",Q250)))&gt;0,AA17,"")))</f>
        <v/>
      </c>
      <c r="AB250" s="967" t="str" cm="1">
        <f t="array" ref="AB250">IF(N250="","",IF(R250&lt;&gt;"","",IF(SUMPRODUCT(--(AN18:AN1500=AB17),--(AM18:AM1500&lt;&gt;""),--ISNUMBER(SEARCH(" "&amp;AM18:AM1500&amp;" ",Q250)))&gt;0,AB17,"")))</f>
        <v/>
      </c>
      <c r="AC250" s="967" t="str" cm="1">
        <f t="array" ref="AC250">IF(N250="","",IF(R250&lt;&gt;"","",IF(SUMPRODUCT(--(AN18:AN1500=AC17),--(AM18:AM1500&lt;&gt;""),--ISNUMBER(SEARCH(" "&amp;AM18:AM1500&amp;" ",Q250)))&gt;0,AC17,"")))</f>
        <v/>
      </c>
      <c r="AD250" s="967" t="str" cm="1">
        <f t="array" ref="AD250">IF(N250="","",IF(R250&lt;&gt;"","",IF(SUMPRODUCT(--(AN18:AN1500=AD17),--(AM18:AM1500&lt;&gt;""),--ISNUMBER(SEARCH(" "&amp;AM18:AM1500&amp;" ",Q250)))&gt;0,AD17,"")))</f>
        <v/>
      </c>
      <c r="AE250" s="967" t="str" cm="1">
        <f t="array" ref="AE250">IF(N250="","",IF(R250&lt;&gt;"","",IF(SUMPRODUCT(--(AN18:AN1500=AE17),--(AM18:AM1500&lt;&gt;""),--ISNUMBER(SEARCH(" "&amp;AM18:AM1500&amp;" ",Q250)))&gt;0,AE17,"")))</f>
        <v/>
      </c>
      <c r="AF250" s="967" t="str" cm="1">
        <f t="array" ref="AF250">IF(N250="","",IF(R250&lt;&gt;"","",IF(SUMPRODUCT(--(AN18:AN1500=AF17),--(AM18:AM1500&lt;&gt;""),--ISNUMBER(SEARCH(" "&amp;AM18:AM1500&amp;" ",Q250)))&gt;0,AF17,"")))</f>
        <v/>
      </c>
      <c r="AG250" s="967" t="str" cm="1">
        <f t="array" ref="AG250">IF(N250="","",IF(R250&lt;&gt;"","",IF(SUMPRODUCT(--(AN18:AN1500=AG17),--(AM18:AM1500&lt;&gt;""),--ISNUMBER(SEARCH(" "&amp;AM18:AM1500&amp;" ",Q250)))&gt;0,AG17,"")))</f>
        <v/>
      </c>
      <c r="AH250" s="967" t="str" cm="1">
        <f t="array" ref="AH250">IF(N250="","",IF(R250&lt;&gt;"","",IF(SUMPRODUCT(--(AN18:AN1500=AH17),--(AM18:AM1500&lt;&gt;""),--ISNUMBER(SEARCH(" "&amp;AM18:AM1500&amp;" ",Q250)))&gt;0,AH17,"")))</f>
        <v/>
      </c>
      <c r="AI250" s="967" t="str" cm="1">
        <f t="array" ref="AI250">IF(N250="","",IF(R250&lt;&gt;"","",IF(SUMPRODUCT(--(AN18:AN1500=AI17),--(AM18:AM1500&lt;&gt;""),--ISNUMBER(SEARCH(" "&amp;AM18:AM1500&amp;" ",Q250)))&gt;0,AI17,"")))</f>
        <v/>
      </c>
      <c r="AJ250" s="967" t="str" cm="1">
        <f t="array" ref="AJ250">IF(N250="","",IF(R250&lt;&gt;"","",IF(SUMPRODUCT(--(AN18:AN1500=AJ17),--(AM18:AM1500&lt;&gt;""),--ISNUMBER(SEARCH(" "&amp;AM18:AM1500&amp;" ",Q250)))&gt;0,AJ17,"")))</f>
        <v/>
      </c>
      <c r="AK250" s="967" t="str" cm="1">
        <f t="array" ref="AK250">IF(N250="","",IF(T250&lt;&gt;"",AK17,IF(S250&lt;&gt;"","",IF(R250&lt;&gt;"","",IF(SUMPRODUCT(--(AN18:AN1500=AK17),--(AM18:AM1500&lt;&gt;""),--ISNUMBER(SEARCH(" "&amp;AM18:AM1500&amp;" ",Q250)))&gt;0,AK17,"")))))</f>
        <v/>
      </c>
      <c r="AM250" s="968" t="s">
        <v>2267</v>
      </c>
      <c r="AN250" s="968" t="s">
        <v>1962</v>
      </c>
      <c r="AP250" s="964"/>
      <c r="AQ250" s="964"/>
      <c r="AR250" s="964"/>
      <c r="AT250" s="964"/>
      <c r="AU250" s="964"/>
      <c r="AV250" s="964"/>
      <c r="BN250" s="49">
        <v>1</v>
      </c>
    </row>
    <row r="251" spans="1:66" ht="35.1" customHeight="1">
      <c r="A251" s="973" t="str">
        <f>IF(B251="","",COUNTIF(B18:B251,"&lt;&gt;"))</f>
        <v/>
      </c>
      <c r="B251" s="965"/>
      <c r="C251" s="974" t="str">
        <f t="shared" si="54"/>
        <v/>
      </c>
      <c r="D251" s="975" t="str">
        <f t="shared" si="42"/>
        <v/>
      </c>
      <c r="E251" s="976" t="str">
        <f t="shared" si="43"/>
        <v/>
      </c>
      <c r="F251" s="977" t="str">
        <f t="shared" si="44"/>
        <v/>
      </c>
      <c r="G251" s="964" t="str">
        <f>IF(H251="","",COUNTIF(H18:H251,"&lt;&gt;"))</f>
        <v/>
      </c>
      <c r="H251" s="965" t="str" cm="1">
        <f t="array" ref="H251">IF(L251="","",IF(LEN(L251)&lt;=MAX(10,G13),L251,IFERROR(LEFT(L251,LOOKUP(2,1/(MID(L251,ROW(1:500),1)=" ")/(ROW(1:500)&lt;=MAX(10,G13)),ROW(1:500))-1),LEFT(L251,MAX(10,G13)))))</f>
        <v/>
      </c>
      <c r="I251" s="964" t="str">
        <f t="shared" si="45"/>
        <v/>
      </c>
      <c r="J251" s="964" t="str">
        <f t="shared" si="46"/>
        <v/>
      </c>
      <c r="K251" s="964" t="str">
        <f>IF(M250&lt;&gt;"",K250,IF(K250&lt;MAX(A18:A317),K250+1,""))</f>
        <v/>
      </c>
      <c r="L251" s="965" t="str">
        <f>IF(K251="","",IF(M250&lt;&gt;"",M250,INDEX(E18:E317,MATCH(K251,A18:A317,0))))</f>
        <v/>
      </c>
      <c r="M251" s="965" t="str">
        <f t="shared" si="47"/>
        <v/>
      </c>
      <c r="N251" s="965" t="str">
        <f t="shared" si="48"/>
        <v/>
      </c>
      <c r="O251" s="964" t="str">
        <f t="shared" si="49"/>
        <v/>
      </c>
      <c r="P251" s="964" t="str">
        <f t="shared" si="50"/>
        <v/>
      </c>
      <c r="Q251" s="965" t="str">
        <f t="shared" si="51"/>
        <v/>
      </c>
      <c r="R251" s="964" t="str">
        <f>IF(N251="","",IF(COUNTIF(AP18:AP300,TRIM(Q251))&gt;0,"EXCLUSION EXACTE",""))</f>
        <v/>
      </c>
      <c r="S251" s="964" t="str" cm="1">
        <f t="array" ref="S251">IF(N251="","",IF(SUMPRODUCT(--(AP18:AP300&lt;&gt;""),--ISNUMBER(SEARCH(" "&amp;AP18:AP300&amp;" ",Q251)))&gt;0,"BLOQUE MOLLUSQUES",""))</f>
        <v/>
      </c>
      <c r="T251" s="964" t="str" cm="1">
        <f t="array" ref="T251">IF(N251="","",IF(SUMPRODUCT(--(AT18:AT300&lt;&gt;""),--ISNUMBER(SEARCH(" "&amp;AT18:AT300&amp;" ",Q251)))&gt;0,"FORCE MOLLUSQUES",""))</f>
        <v/>
      </c>
      <c r="U251" s="965" t="str">
        <f t="shared" si="52"/>
        <v/>
      </c>
      <c r="V251" s="965" t="str">
        <f t="shared" si="55"/>
        <v/>
      </c>
      <c r="W251" s="964" t="str">
        <f t="shared" si="53"/>
        <v/>
      </c>
      <c r="X251" s="964" t="str" cm="1">
        <f t="array" ref="X251">IF(N251="","",IF(R251&lt;&gt;"","",IF(SUMPRODUCT(--(AN18:AN1500=X17),--(AM18:AM1500&lt;&gt;""),--ISNUMBER(SEARCH(" "&amp;AM18:AM1500&amp;" ",Q251)))&gt;0,X17,"")))</f>
        <v/>
      </c>
      <c r="Y251" s="964" t="str" cm="1">
        <f t="array" ref="Y251">IF(N251="","",IF(R251&lt;&gt;"","",IF(SUMPRODUCT(--(AN18:AN1500=Y17),--(AM18:AM1500&lt;&gt;""),--ISNUMBER(SEARCH(" "&amp;AM18:AM1500&amp;" ",Q251)))&gt;0,Y17,"")))</f>
        <v/>
      </c>
      <c r="Z251" s="964" t="str" cm="1">
        <f t="array" ref="Z251">IF(N251="","",IF(R251&lt;&gt;"","",IF(SUMPRODUCT(--(AN18:AN1500=Z17),--(AM18:AM1500&lt;&gt;""),--ISNUMBER(SEARCH(" "&amp;AM18:AM1500&amp;" ",Q251)))&gt;0,Z17,"")))</f>
        <v/>
      </c>
      <c r="AA251" s="964" t="str" cm="1">
        <f t="array" ref="AA251">IF(N251="","",IF(R251&lt;&gt;"","",IF(SUMPRODUCT(--(AN18:AN1500=AA17),--(AM18:AM1500&lt;&gt;""),--ISNUMBER(SEARCH(" "&amp;AM18:AM1500&amp;" ",Q251)))&gt;0,AA17,"")))</f>
        <v/>
      </c>
      <c r="AB251" s="964" t="str" cm="1">
        <f t="array" ref="AB251">IF(N251="","",IF(R251&lt;&gt;"","",IF(SUMPRODUCT(--(AN18:AN1500=AB17),--(AM18:AM1500&lt;&gt;""),--ISNUMBER(SEARCH(" "&amp;AM18:AM1500&amp;" ",Q251)))&gt;0,AB17,"")))</f>
        <v/>
      </c>
      <c r="AC251" s="964" t="str" cm="1">
        <f t="array" ref="AC251">IF(N251="","",IF(R251&lt;&gt;"","",IF(SUMPRODUCT(--(AN18:AN1500=AC17),--(AM18:AM1500&lt;&gt;""),--ISNUMBER(SEARCH(" "&amp;AM18:AM1500&amp;" ",Q251)))&gt;0,AC17,"")))</f>
        <v/>
      </c>
      <c r="AD251" s="964" t="str" cm="1">
        <f t="array" ref="AD251">IF(N251="","",IF(R251&lt;&gt;"","",IF(SUMPRODUCT(--(AN18:AN1500=AD17),--(AM18:AM1500&lt;&gt;""),--ISNUMBER(SEARCH(" "&amp;AM18:AM1500&amp;" ",Q251)))&gt;0,AD17,"")))</f>
        <v/>
      </c>
      <c r="AE251" s="964" t="str" cm="1">
        <f t="array" ref="AE251">IF(N251="","",IF(R251&lt;&gt;"","",IF(SUMPRODUCT(--(AN18:AN1500=AE17),--(AM18:AM1500&lt;&gt;""),--ISNUMBER(SEARCH(" "&amp;AM18:AM1500&amp;" ",Q251)))&gt;0,AE17,"")))</f>
        <v/>
      </c>
      <c r="AF251" s="964" t="str" cm="1">
        <f t="array" ref="AF251">IF(N251="","",IF(R251&lt;&gt;"","",IF(SUMPRODUCT(--(AN18:AN1500=AF17),--(AM18:AM1500&lt;&gt;""),--ISNUMBER(SEARCH(" "&amp;AM18:AM1500&amp;" ",Q251)))&gt;0,AF17,"")))</f>
        <v/>
      </c>
      <c r="AG251" s="964" t="str" cm="1">
        <f t="array" ref="AG251">IF(N251="","",IF(R251&lt;&gt;"","",IF(SUMPRODUCT(--(AN18:AN1500=AG17),--(AM18:AM1500&lt;&gt;""),--ISNUMBER(SEARCH(" "&amp;AM18:AM1500&amp;" ",Q251)))&gt;0,AG17,"")))</f>
        <v/>
      </c>
      <c r="AH251" s="964" t="str" cm="1">
        <f t="array" ref="AH251">IF(N251="","",IF(R251&lt;&gt;"","",IF(SUMPRODUCT(--(AN18:AN1500=AH17),--(AM18:AM1500&lt;&gt;""),--ISNUMBER(SEARCH(" "&amp;AM18:AM1500&amp;" ",Q251)))&gt;0,AH17,"")))</f>
        <v/>
      </c>
      <c r="AI251" s="964" t="str" cm="1">
        <f t="array" ref="AI251">IF(N251="","",IF(R251&lt;&gt;"","",IF(SUMPRODUCT(--(AN18:AN1500=AI17),--(AM18:AM1500&lt;&gt;""),--ISNUMBER(SEARCH(" "&amp;AM18:AM1500&amp;" ",Q251)))&gt;0,AI17,"")))</f>
        <v/>
      </c>
      <c r="AJ251" s="964" t="str" cm="1">
        <f t="array" ref="AJ251">IF(N251="","",IF(R251&lt;&gt;"","",IF(SUMPRODUCT(--(AN18:AN1500=AJ17),--(AM18:AM1500&lt;&gt;""),--ISNUMBER(SEARCH(" "&amp;AM18:AM1500&amp;" ",Q251)))&gt;0,AJ17,"")))</f>
        <v/>
      </c>
      <c r="AK251" s="964" t="str" cm="1">
        <f t="array" ref="AK251">IF(N251="","",IF(T251&lt;&gt;"",AK17,IF(S251&lt;&gt;"","",IF(R251&lt;&gt;"","",IF(SUMPRODUCT(--(AN18:AN1500=AK17),--(AM18:AM1500&lt;&gt;""),--ISNUMBER(SEARCH(" "&amp;AM18:AM1500&amp;" ",Q251)))&gt;0,AK17,"")))))</f>
        <v/>
      </c>
      <c r="AM251" s="964" t="s">
        <v>2268</v>
      </c>
      <c r="AN251" s="964" t="s">
        <v>1962</v>
      </c>
      <c r="AP251" s="964"/>
      <c r="AQ251" s="964"/>
      <c r="AR251" s="964"/>
      <c r="AT251" s="964"/>
      <c r="AU251" s="964"/>
      <c r="AV251" s="964"/>
      <c r="BN251" s="49">
        <v>1</v>
      </c>
    </row>
    <row r="252" spans="1:66" ht="35.1" customHeight="1">
      <c r="A252" s="957" t="str">
        <f>IF(B252="","",COUNTIF(B18:B252,"&lt;&gt;"))</f>
        <v/>
      </c>
      <c r="B252" s="958"/>
      <c r="C252" s="974" t="str">
        <f t="shared" si="54"/>
        <v/>
      </c>
      <c r="D252" s="975" t="str">
        <f t="shared" si="42"/>
        <v/>
      </c>
      <c r="E252" s="961" t="str">
        <f t="shared" si="43"/>
        <v/>
      </c>
      <c r="F252" s="962" t="str">
        <f t="shared" si="44"/>
        <v/>
      </c>
      <c r="G252" s="963" t="str">
        <f>IF(H252="","",COUNTIF(H18:H252,"&lt;&gt;"))</f>
        <v/>
      </c>
      <c r="H252" s="958" t="str" cm="1">
        <f t="array" ref="H252">IF(L252="","",IF(LEN(L252)&lt;=MAX(10,G13),L252,IFERROR(LEFT(L252,LOOKUP(2,1/(MID(L252,ROW(1:500),1)=" ")/(ROW(1:500)&lt;=MAX(10,G13)),ROW(1:500))-1),LEFT(L252,MAX(10,G13)))))</f>
        <v/>
      </c>
      <c r="I252" s="963" t="str">
        <f t="shared" si="45"/>
        <v/>
      </c>
      <c r="J252" s="963" t="str">
        <f t="shared" si="46"/>
        <v/>
      </c>
      <c r="K252" s="964" t="str">
        <f>IF(M251&lt;&gt;"",K251,IF(K251&lt;MAX(A18:A317),K251+1,""))</f>
        <v/>
      </c>
      <c r="L252" s="965" t="str">
        <f>IF(K252="","",IF(M251&lt;&gt;"",M251,INDEX(E18:E317,MATCH(K252,A18:A317,0))))</f>
        <v/>
      </c>
      <c r="M252" s="965" t="str">
        <f t="shared" si="47"/>
        <v/>
      </c>
      <c r="N252" s="966" t="str">
        <f t="shared" si="48"/>
        <v/>
      </c>
      <c r="O252" s="967" t="str">
        <f t="shared" si="49"/>
        <v/>
      </c>
      <c r="P252" s="967" t="str">
        <f t="shared" si="50"/>
        <v/>
      </c>
      <c r="Q252" s="966" t="str">
        <f t="shared" si="51"/>
        <v/>
      </c>
      <c r="R252" s="967" t="str">
        <f>IF(N252="","",IF(COUNTIF(AP18:AP300,TRIM(Q252))&gt;0,"EXCLUSION EXACTE",""))</f>
        <v/>
      </c>
      <c r="S252" s="967" t="str" cm="1">
        <f t="array" ref="S252">IF(N252="","",IF(SUMPRODUCT(--(AP18:AP300&lt;&gt;""),--ISNUMBER(SEARCH(" "&amp;AP18:AP300&amp;" ",Q252)))&gt;0,"BLOQUE MOLLUSQUES",""))</f>
        <v/>
      </c>
      <c r="T252" s="967" t="str" cm="1">
        <f t="array" ref="T252">IF(N252="","",IF(SUMPRODUCT(--(AT18:AT300&lt;&gt;""),--ISNUMBER(SEARCH(" "&amp;AT18:AT300&amp;" ",Q252)))&gt;0,"FORCE MOLLUSQUES",""))</f>
        <v/>
      </c>
      <c r="U252" s="966" t="str">
        <f t="shared" si="52"/>
        <v/>
      </c>
      <c r="V252" s="966" t="str">
        <f t="shared" si="55"/>
        <v/>
      </c>
      <c r="W252" s="967" t="str">
        <f t="shared" si="53"/>
        <v/>
      </c>
      <c r="X252" s="967" t="str" cm="1">
        <f t="array" ref="X252">IF(N252="","",IF(R252&lt;&gt;"","",IF(SUMPRODUCT(--(AN18:AN1500=X17),--(AM18:AM1500&lt;&gt;""),--ISNUMBER(SEARCH(" "&amp;AM18:AM1500&amp;" ",Q252)))&gt;0,X17,"")))</f>
        <v/>
      </c>
      <c r="Y252" s="967" t="str" cm="1">
        <f t="array" ref="Y252">IF(N252="","",IF(R252&lt;&gt;"","",IF(SUMPRODUCT(--(AN18:AN1500=Y17),--(AM18:AM1500&lt;&gt;""),--ISNUMBER(SEARCH(" "&amp;AM18:AM1500&amp;" ",Q252)))&gt;0,Y17,"")))</f>
        <v/>
      </c>
      <c r="Z252" s="967" t="str" cm="1">
        <f t="array" ref="Z252">IF(N252="","",IF(R252&lt;&gt;"","",IF(SUMPRODUCT(--(AN18:AN1500=Z17),--(AM18:AM1500&lt;&gt;""),--ISNUMBER(SEARCH(" "&amp;AM18:AM1500&amp;" ",Q252)))&gt;0,Z17,"")))</f>
        <v/>
      </c>
      <c r="AA252" s="967" t="str" cm="1">
        <f t="array" ref="AA252">IF(N252="","",IF(R252&lt;&gt;"","",IF(SUMPRODUCT(--(AN18:AN1500=AA17),--(AM18:AM1500&lt;&gt;""),--ISNUMBER(SEARCH(" "&amp;AM18:AM1500&amp;" ",Q252)))&gt;0,AA17,"")))</f>
        <v/>
      </c>
      <c r="AB252" s="967" t="str" cm="1">
        <f t="array" ref="AB252">IF(N252="","",IF(R252&lt;&gt;"","",IF(SUMPRODUCT(--(AN18:AN1500=AB17),--(AM18:AM1500&lt;&gt;""),--ISNUMBER(SEARCH(" "&amp;AM18:AM1500&amp;" ",Q252)))&gt;0,AB17,"")))</f>
        <v/>
      </c>
      <c r="AC252" s="967" t="str" cm="1">
        <f t="array" ref="AC252">IF(N252="","",IF(R252&lt;&gt;"","",IF(SUMPRODUCT(--(AN18:AN1500=AC17),--(AM18:AM1500&lt;&gt;""),--ISNUMBER(SEARCH(" "&amp;AM18:AM1500&amp;" ",Q252)))&gt;0,AC17,"")))</f>
        <v/>
      </c>
      <c r="AD252" s="967" t="str" cm="1">
        <f t="array" ref="AD252">IF(N252="","",IF(R252&lt;&gt;"","",IF(SUMPRODUCT(--(AN18:AN1500=AD17),--(AM18:AM1500&lt;&gt;""),--ISNUMBER(SEARCH(" "&amp;AM18:AM1500&amp;" ",Q252)))&gt;0,AD17,"")))</f>
        <v/>
      </c>
      <c r="AE252" s="967" t="str" cm="1">
        <f t="array" ref="AE252">IF(N252="","",IF(R252&lt;&gt;"","",IF(SUMPRODUCT(--(AN18:AN1500=AE17),--(AM18:AM1500&lt;&gt;""),--ISNUMBER(SEARCH(" "&amp;AM18:AM1500&amp;" ",Q252)))&gt;0,AE17,"")))</f>
        <v/>
      </c>
      <c r="AF252" s="967" t="str" cm="1">
        <f t="array" ref="AF252">IF(N252="","",IF(R252&lt;&gt;"","",IF(SUMPRODUCT(--(AN18:AN1500=AF17),--(AM18:AM1500&lt;&gt;""),--ISNUMBER(SEARCH(" "&amp;AM18:AM1500&amp;" ",Q252)))&gt;0,AF17,"")))</f>
        <v/>
      </c>
      <c r="AG252" s="967" t="str" cm="1">
        <f t="array" ref="AG252">IF(N252="","",IF(R252&lt;&gt;"","",IF(SUMPRODUCT(--(AN18:AN1500=AG17),--(AM18:AM1500&lt;&gt;""),--ISNUMBER(SEARCH(" "&amp;AM18:AM1500&amp;" ",Q252)))&gt;0,AG17,"")))</f>
        <v/>
      </c>
      <c r="AH252" s="967" t="str" cm="1">
        <f t="array" ref="AH252">IF(N252="","",IF(R252&lt;&gt;"","",IF(SUMPRODUCT(--(AN18:AN1500=AH17),--(AM18:AM1500&lt;&gt;""),--ISNUMBER(SEARCH(" "&amp;AM18:AM1500&amp;" ",Q252)))&gt;0,AH17,"")))</f>
        <v/>
      </c>
      <c r="AI252" s="967" t="str" cm="1">
        <f t="array" ref="AI252">IF(N252="","",IF(R252&lt;&gt;"","",IF(SUMPRODUCT(--(AN18:AN1500=AI17),--(AM18:AM1500&lt;&gt;""),--ISNUMBER(SEARCH(" "&amp;AM18:AM1500&amp;" ",Q252)))&gt;0,AI17,"")))</f>
        <v/>
      </c>
      <c r="AJ252" s="967" t="str" cm="1">
        <f t="array" ref="AJ252">IF(N252="","",IF(R252&lt;&gt;"","",IF(SUMPRODUCT(--(AN18:AN1500=AJ17),--(AM18:AM1500&lt;&gt;""),--ISNUMBER(SEARCH(" "&amp;AM18:AM1500&amp;" ",Q252)))&gt;0,AJ17,"")))</f>
        <v/>
      </c>
      <c r="AK252" s="967" t="str" cm="1">
        <f t="array" ref="AK252">IF(N252="","",IF(T252&lt;&gt;"",AK17,IF(S252&lt;&gt;"","",IF(R252&lt;&gt;"","",IF(SUMPRODUCT(--(AN18:AN1500=AK17),--(AM18:AM1500&lt;&gt;""),--ISNUMBER(SEARCH(" "&amp;AM18:AM1500&amp;" ",Q252)))&gt;0,AK17,"")))))</f>
        <v/>
      </c>
      <c r="AM252" s="968" t="s">
        <v>2269</v>
      </c>
      <c r="AN252" s="968" t="s">
        <v>1962</v>
      </c>
      <c r="AP252" s="964"/>
      <c r="AQ252" s="964"/>
      <c r="AR252" s="964"/>
      <c r="AT252" s="964"/>
      <c r="AU252" s="964"/>
      <c r="AV252" s="964"/>
      <c r="BN252" s="49">
        <v>1</v>
      </c>
    </row>
    <row r="253" spans="1:66" ht="35.1" customHeight="1">
      <c r="A253" s="973" t="str">
        <f>IF(B253="","",COUNTIF(B18:B253,"&lt;&gt;"))</f>
        <v/>
      </c>
      <c r="B253" s="965"/>
      <c r="C253" s="974" t="str">
        <f t="shared" si="54"/>
        <v/>
      </c>
      <c r="D253" s="975" t="str">
        <f t="shared" si="42"/>
        <v/>
      </c>
      <c r="E253" s="976" t="str">
        <f t="shared" si="43"/>
        <v/>
      </c>
      <c r="F253" s="977" t="str">
        <f t="shared" si="44"/>
        <v/>
      </c>
      <c r="G253" s="964" t="str">
        <f>IF(H253="","",COUNTIF(H18:H253,"&lt;&gt;"))</f>
        <v/>
      </c>
      <c r="H253" s="965" t="str" cm="1">
        <f t="array" ref="H253">IF(L253="","",IF(LEN(L253)&lt;=MAX(10,G13),L253,IFERROR(LEFT(L253,LOOKUP(2,1/(MID(L253,ROW(1:500),1)=" ")/(ROW(1:500)&lt;=MAX(10,G13)),ROW(1:500))-1),LEFT(L253,MAX(10,G13)))))</f>
        <v/>
      </c>
      <c r="I253" s="964" t="str">
        <f t="shared" si="45"/>
        <v/>
      </c>
      <c r="J253" s="964" t="str">
        <f t="shared" si="46"/>
        <v/>
      </c>
      <c r="K253" s="964" t="str">
        <f>IF(M252&lt;&gt;"",K252,IF(K252&lt;MAX(A18:A317),K252+1,""))</f>
        <v/>
      </c>
      <c r="L253" s="965" t="str">
        <f>IF(K253="","",IF(M252&lt;&gt;"",M252,INDEX(E18:E317,MATCH(K253,A18:A317,0))))</f>
        <v/>
      </c>
      <c r="M253" s="965" t="str">
        <f t="shared" si="47"/>
        <v/>
      </c>
      <c r="N253" s="965" t="str">
        <f t="shared" si="48"/>
        <v/>
      </c>
      <c r="O253" s="964" t="str">
        <f t="shared" si="49"/>
        <v/>
      </c>
      <c r="P253" s="964" t="str">
        <f t="shared" si="50"/>
        <v/>
      </c>
      <c r="Q253" s="965" t="str">
        <f t="shared" si="51"/>
        <v/>
      </c>
      <c r="R253" s="964" t="str">
        <f>IF(N253="","",IF(COUNTIF(AP18:AP300,TRIM(Q253))&gt;0,"EXCLUSION EXACTE",""))</f>
        <v/>
      </c>
      <c r="S253" s="964" t="str" cm="1">
        <f t="array" ref="S253">IF(N253="","",IF(SUMPRODUCT(--(AP18:AP300&lt;&gt;""),--ISNUMBER(SEARCH(" "&amp;AP18:AP300&amp;" ",Q253)))&gt;0,"BLOQUE MOLLUSQUES",""))</f>
        <v/>
      </c>
      <c r="T253" s="964" t="str" cm="1">
        <f t="array" ref="T253">IF(N253="","",IF(SUMPRODUCT(--(AT18:AT300&lt;&gt;""),--ISNUMBER(SEARCH(" "&amp;AT18:AT300&amp;" ",Q253)))&gt;0,"FORCE MOLLUSQUES",""))</f>
        <v/>
      </c>
      <c r="U253" s="965" t="str">
        <f t="shared" si="52"/>
        <v/>
      </c>
      <c r="V253" s="965" t="str">
        <f t="shared" si="55"/>
        <v/>
      </c>
      <c r="W253" s="964" t="str">
        <f t="shared" si="53"/>
        <v/>
      </c>
      <c r="X253" s="964" t="str" cm="1">
        <f t="array" ref="X253">IF(N253="","",IF(R253&lt;&gt;"","",IF(SUMPRODUCT(--(AN18:AN1500=X17),--(AM18:AM1500&lt;&gt;""),--ISNUMBER(SEARCH(" "&amp;AM18:AM1500&amp;" ",Q253)))&gt;0,X17,"")))</f>
        <v/>
      </c>
      <c r="Y253" s="964" t="str" cm="1">
        <f t="array" ref="Y253">IF(N253="","",IF(R253&lt;&gt;"","",IF(SUMPRODUCT(--(AN18:AN1500=Y17),--(AM18:AM1500&lt;&gt;""),--ISNUMBER(SEARCH(" "&amp;AM18:AM1500&amp;" ",Q253)))&gt;0,Y17,"")))</f>
        <v/>
      </c>
      <c r="Z253" s="964" t="str" cm="1">
        <f t="array" ref="Z253">IF(N253="","",IF(R253&lt;&gt;"","",IF(SUMPRODUCT(--(AN18:AN1500=Z17),--(AM18:AM1500&lt;&gt;""),--ISNUMBER(SEARCH(" "&amp;AM18:AM1500&amp;" ",Q253)))&gt;0,Z17,"")))</f>
        <v/>
      </c>
      <c r="AA253" s="964" t="str" cm="1">
        <f t="array" ref="AA253">IF(N253="","",IF(R253&lt;&gt;"","",IF(SUMPRODUCT(--(AN18:AN1500=AA17),--(AM18:AM1500&lt;&gt;""),--ISNUMBER(SEARCH(" "&amp;AM18:AM1500&amp;" ",Q253)))&gt;0,AA17,"")))</f>
        <v/>
      </c>
      <c r="AB253" s="964" t="str" cm="1">
        <f t="array" ref="AB253">IF(N253="","",IF(R253&lt;&gt;"","",IF(SUMPRODUCT(--(AN18:AN1500=AB17),--(AM18:AM1500&lt;&gt;""),--ISNUMBER(SEARCH(" "&amp;AM18:AM1500&amp;" ",Q253)))&gt;0,AB17,"")))</f>
        <v/>
      </c>
      <c r="AC253" s="964" t="str" cm="1">
        <f t="array" ref="AC253">IF(N253="","",IF(R253&lt;&gt;"","",IF(SUMPRODUCT(--(AN18:AN1500=AC17),--(AM18:AM1500&lt;&gt;""),--ISNUMBER(SEARCH(" "&amp;AM18:AM1500&amp;" ",Q253)))&gt;0,AC17,"")))</f>
        <v/>
      </c>
      <c r="AD253" s="964" t="str" cm="1">
        <f t="array" ref="AD253">IF(N253="","",IF(R253&lt;&gt;"","",IF(SUMPRODUCT(--(AN18:AN1500=AD17),--(AM18:AM1500&lt;&gt;""),--ISNUMBER(SEARCH(" "&amp;AM18:AM1500&amp;" ",Q253)))&gt;0,AD17,"")))</f>
        <v/>
      </c>
      <c r="AE253" s="964" t="str" cm="1">
        <f t="array" ref="AE253">IF(N253="","",IF(R253&lt;&gt;"","",IF(SUMPRODUCT(--(AN18:AN1500=AE17),--(AM18:AM1500&lt;&gt;""),--ISNUMBER(SEARCH(" "&amp;AM18:AM1500&amp;" ",Q253)))&gt;0,AE17,"")))</f>
        <v/>
      </c>
      <c r="AF253" s="964" t="str" cm="1">
        <f t="array" ref="AF253">IF(N253="","",IF(R253&lt;&gt;"","",IF(SUMPRODUCT(--(AN18:AN1500=AF17),--(AM18:AM1500&lt;&gt;""),--ISNUMBER(SEARCH(" "&amp;AM18:AM1500&amp;" ",Q253)))&gt;0,AF17,"")))</f>
        <v/>
      </c>
      <c r="AG253" s="964" t="str" cm="1">
        <f t="array" ref="AG253">IF(N253="","",IF(R253&lt;&gt;"","",IF(SUMPRODUCT(--(AN18:AN1500=AG17),--(AM18:AM1500&lt;&gt;""),--ISNUMBER(SEARCH(" "&amp;AM18:AM1500&amp;" ",Q253)))&gt;0,AG17,"")))</f>
        <v/>
      </c>
      <c r="AH253" s="964" t="str" cm="1">
        <f t="array" ref="AH253">IF(N253="","",IF(R253&lt;&gt;"","",IF(SUMPRODUCT(--(AN18:AN1500=AH17),--(AM18:AM1500&lt;&gt;""),--ISNUMBER(SEARCH(" "&amp;AM18:AM1500&amp;" ",Q253)))&gt;0,AH17,"")))</f>
        <v/>
      </c>
      <c r="AI253" s="964" t="str" cm="1">
        <f t="array" ref="AI253">IF(N253="","",IF(R253&lt;&gt;"","",IF(SUMPRODUCT(--(AN18:AN1500=AI17),--(AM18:AM1500&lt;&gt;""),--ISNUMBER(SEARCH(" "&amp;AM18:AM1500&amp;" ",Q253)))&gt;0,AI17,"")))</f>
        <v/>
      </c>
      <c r="AJ253" s="964" t="str" cm="1">
        <f t="array" ref="AJ253">IF(N253="","",IF(R253&lt;&gt;"","",IF(SUMPRODUCT(--(AN18:AN1500=AJ17),--(AM18:AM1500&lt;&gt;""),--ISNUMBER(SEARCH(" "&amp;AM18:AM1500&amp;" ",Q253)))&gt;0,AJ17,"")))</f>
        <v/>
      </c>
      <c r="AK253" s="964" t="str" cm="1">
        <f t="array" ref="AK253">IF(N253="","",IF(T253&lt;&gt;"",AK17,IF(S253&lt;&gt;"","",IF(R253&lt;&gt;"","",IF(SUMPRODUCT(--(AN18:AN1500=AK17),--(AM18:AM1500&lt;&gt;""),--ISNUMBER(SEARCH(" "&amp;AM18:AM1500&amp;" ",Q253)))&gt;0,AK17,"")))))</f>
        <v/>
      </c>
      <c r="AM253" s="964" t="s">
        <v>2270</v>
      </c>
      <c r="AN253" s="964" t="s">
        <v>1962</v>
      </c>
      <c r="AP253" s="964"/>
      <c r="AQ253" s="964"/>
      <c r="AR253" s="964"/>
      <c r="AT253" s="964"/>
      <c r="AU253" s="964"/>
      <c r="AV253" s="964"/>
      <c r="BN253" s="49">
        <v>1</v>
      </c>
    </row>
    <row r="254" spans="1:66" ht="35.1" customHeight="1">
      <c r="A254" s="957" t="str">
        <f>IF(B254="","",COUNTIF(B18:B254,"&lt;&gt;"))</f>
        <v/>
      </c>
      <c r="B254" s="958"/>
      <c r="C254" s="974" t="str">
        <f t="shared" si="54"/>
        <v/>
      </c>
      <c r="D254" s="975" t="str">
        <f t="shared" si="42"/>
        <v/>
      </c>
      <c r="E254" s="961" t="str">
        <f t="shared" si="43"/>
        <v/>
      </c>
      <c r="F254" s="962" t="str">
        <f t="shared" si="44"/>
        <v/>
      </c>
      <c r="G254" s="963" t="str">
        <f>IF(H254="","",COUNTIF(H18:H254,"&lt;&gt;"))</f>
        <v/>
      </c>
      <c r="H254" s="958" t="str" cm="1">
        <f t="array" ref="H254">IF(L254="","",IF(LEN(L254)&lt;=MAX(10,G13),L254,IFERROR(LEFT(L254,LOOKUP(2,1/(MID(L254,ROW(1:500),1)=" ")/(ROW(1:500)&lt;=MAX(10,G13)),ROW(1:500))-1),LEFT(L254,MAX(10,G13)))))</f>
        <v/>
      </c>
      <c r="I254" s="963" t="str">
        <f t="shared" si="45"/>
        <v/>
      </c>
      <c r="J254" s="963" t="str">
        <f t="shared" si="46"/>
        <v/>
      </c>
      <c r="K254" s="964" t="str">
        <f>IF(M253&lt;&gt;"",K253,IF(K253&lt;MAX(A18:A317),K253+1,""))</f>
        <v/>
      </c>
      <c r="L254" s="965" t="str">
        <f>IF(K254="","",IF(M253&lt;&gt;"",M253,INDEX(E18:E317,MATCH(K254,A18:A317,0))))</f>
        <v/>
      </c>
      <c r="M254" s="965" t="str">
        <f t="shared" si="47"/>
        <v/>
      </c>
      <c r="N254" s="966" t="str">
        <f t="shared" si="48"/>
        <v/>
      </c>
      <c r="O254" s="967" t="str">
        <f t="shared" si="49"/>
        <v/>
      </c>
      <c r="P254" s="967" t="str">
        <f t="shared" si="50"/>
        <v/>
      </c>
      <c r="Q254" s="966" t="str">
        <f t="shared" si="51"/>
        <v/>
      </c>
      <c r="R254" s="967" t="str">
        <f>IF(N254="","",IF(COUNTIF(AP18:AP300,TRIM(Q254))&gt;0,"EXCLUSION EXACTE",""))</f>
        <v/>
      </c>
      <c r="S254" s="967" t="str" cm="1">
        <f t="array" ref="S254">IF(N254="","",IF(SUMPRODUCT(--(AP18:AP300&lt;&gt;""),--ISNUMBER(SEARCH(" "&amp;AP18:AP300&amp;" ",Q254)))&gt;0,"BLOQUE MOLLUSQUES",""))</f>
        <v/>
      </c>
      <c r="T254" s="967" t="str" cm="1">
        <f t="array" ref="T254">IF(N254="","",IF(SUMPRODUCT(--(AT18:AT300&lt;&gt;""),--ISNUMBER(SEARCH(" "&amp;AT18:AT300&amp;" ",Q254)))&gt;0,"FORCE MOLLUSQUES",""))</f>
        <v/>
      </c>
      <c r="U254" s="966" t="str">
        <f t="shared" si="52"/>
        <v/>
      </c>
      <c r="V254" s="966" t="str">
        <f t="shared" si="55"/>
        <v/>
      </c>
      <c r="W254" s="967" t="str">
        <f t="shared" si="53"/>
        <v/>
      </c>
      <c r="X254" s="967" t="str" cm="1">
        <f t="array" ref="X254">IF(N254="","",IF(R254&lt;&gt;"","",IF(SUMPRODUCT(--(AN18:AN1500=X17),--(AM18:AM1500&lt;&gt;""),--ISNUMBER(SEARCH(" "&amp;AM18:AM1500&amp;" ",Q254)))&gt;0,X17,"")))</f>
        <v/>
      </c>
      <c r="Y254" s="967" t="str" cm="1">
        <f t="array" ref="Y254">IF(N254="","",IF(R254&lt;&gt;"","",IF(SUMPRODUCT(--(AN18:AN1500=Y17),--(AM18:AM1500&lt;&gt;""),--ISNUMBER(SEARCH(" "&amp;AM18:AM1500&amp;" ",Q254)))&gt;0,Y17,"")))</f>
        <v/>
      </c>
      <c r="Z254" s="967" t="str" cm="1">
        <f t="array" ref="Z254">IF(N254="","",IF(R254&lt;&gt;"","",IF(SUMPRODUCT(--(AN18:AN1500=Z17),--(AM18:AM1500&lt;&gt;""),--ISNUMBER(SEARCH(" "&amp;AM18:AM1500&amp;" ",Q254)))&gt;0,Z17,"")))</f>
        <v/>
      </c>
      <c r="AA254" s="967" t="str" cm="1">
        <f t="array" ref="AA254">IF(N254="","",IF(R254&lt;&gt;"","",IF(SUMPRODUCT(--(AN18:AN1500=AA17),--(AM18:AM1500&lt;&gt;""),--ISNUMBER(SEARCH(" "&amp;AM18:AM1500&amp;" ",Q254)))&gt;0,AA17,"")))</f>
        <v/>
      </c>
      <c r="AB254" s="967" t="str" cm="1">
        <f t="array" ref="AB254">IF(N254="","",IF(R254&lt;&gt;"","",IF(SUMPRODUCT(--(AN18:AN1500=AB17),--(AM18:AM1500&lt;&gt;""),--ISNUMBER(SEARCH(" "&amp;AM18:AM1500&amp;" ",Q254)))&gt;0,AB17,"")))</f>
        <v/>
      </c>
      <c r="AC254" s="967" t="str" cm="1">
        <f t="array" ref="AC254">IF(N254="","",IF(R254&lt;&gt;"","",IF(SUMPRODUCT(--(AN18:AN1500=AC17),--(AM18:AM1500&lt;&gt;""),--ISNUMBER(SEARCH(" "&amp;AM18:AM1500&amp;" ",Q254)))&gt;0,AC17,"")))</f>
        <v/>
      </c>
      <c r="AD254" s="967" t="str" cm="1">
        <f t="array" ref="AD254">IF(N254="","",IF(R254&lt;&gt;"","",IF(SUMPRODUCT(--(AN18:AN1500=AD17),--(AM18:AM1500&lt;&gt;""),--ISNUMBER(SEARCH(" "&amp;AM18:AM1500&amp;" ",Q254)))&gt;0,AD17,"")))</f>
        <v/>
      </c>
      <c r="AE254" s="967" t="str" cm="1">
        <f t="array" ref="AE254">IF(N254="","",IF(R254&lt;&gt;"","",IF(SUMPRODUCT(--(AN18:AN1500=AE17),--(AM18:AM1500&lt;&gt;""),--ISNUMBER(SEARCH(" "&amp;AM18:AM1500&amp;" ",Q254)))&gt;0,AE17,"")))</f>
        <v/>
      </c>
      <c r="AF254" s="967" t="str" cm="1">
        <f t="array" ref="AF254">IF(N254="","",IF(R254&lt;&gt;"","",IF(SUMPRODUCT(--(AN18:AN1500=AF17),--(AM18:AM1500&lt;&gt;""),--ISNUMBER(SEARCH(" "&amp;AM18:AM1500&amp;" ",Q254)))&gt;0,AF17,"")))</f>
        <v/>
      </c>
      <c r="AG254" s="967" t="str" cm="1">
        <f t="array" ref="AG254">IF(N254="","",IF(R254&lt;&gt;"","",IF(SUMPRODUCT(--(AN18:AN1500=AG17),--(AM18:AM1500&lt;&gt;""),--ISNUMBER(SEARCH(" "&amp;AM18:AM1500&amp;" ",Q254)))&gt;0,AG17,"")))</f>
        <v/>
      </c>
      <c r="AH254" s="967" t="str" cm="1">
        <f t="array" ref="AH254">IF(N254="","",IF(R254&lt;&gt;"","",IF(SUMPRODUCT(--(AN18:AN1500=AH17),--(AM18:AM1500&lt;&gt;""),--ISNUMBER(SEARCH(" "&amp;AM18:AM1500&amp;" ",Q254)))&gt;0,AH17,"")))</f>
        <v/>
      </c>
      <c r="AI254" s="967" t="str" cm="1">
        <f t="array" ref="AI254">IF(N254="","",IF(R254&lt;&gt;"","",IF(SUMPRODUCT(--(AN18:AN1500=AI17),--(AM18:AM1500&lt;&gt;""),--ISNUMBER(SEARCH(" "&amp;AM18:AM1500&amp;" ",Q254)))&gt;0,AI17,"")))</f>
        <v/>
      </c>
      <c r="AJ254" s="967" t="str" cm="1">
        <f t="array" ref="AJ254">IF(N254="","",IF(R254&lt;&gt;"","",IF(SUMPRODUCT(--(AN18:AN1500=AJ17),--(AM18:AM1500&lt;&gt;""),--ISNUMBER(SEARCH(" "&amp;AM18:AM1500&amp;" ",Q254)))&gt;0,AJ17,"")))</f>
        <v/>
      </c>
      <c r="AK254" s="967" t="str" cm="1">
        <f t="array" ref="AK254">IF(N254="","",IF(T254&lt;&gt;"",AK17,IF(S254&lt;&gt;"","",IF(R254&lt;&gt;"","",IF(SUMPRODUCT(--(AN18:AN1500=AK17),--(AM18:AM1500&lt;&gt;""),--ISNUMBER(SEARCH(" "&amp;AM18:AM1500&amp;" ",Q254)))&gt;0,AK17,"")))))</f>
        <v/>
      </c>
      <c r="AM254" s="968" t="s">
        <v>22</v>
      </c>
      <c r="AN254" s="968" t="s">
        <v>1962</v>
      </c>
      <c r="AP254" s="964"/>
      <c r="AQ254" s="964"/>
      <c r="AR254" s="964"/>
      <c r="AT254" s="964"/>
      <c r="AU254" s="964"/>
      <c r="AV254" s="964"/>
      <c r="BN254" s="49">
        <v>1</v>
      </c>
    </row>
    <row r="255" spans="1:66" ht="35.1" customHeight="1">
      <c r="A255" s="973" t="str">
        <f>IF(B255="","",COUNTIF(B18:B255,"&lt;&gt;"))</f>
        <v/>
      </c>
      <c r="B255" s="965"/>
      <c r="C255" s="974" t="str">
        <f t="shared" si="54"/>
        <v/>
      </c>
      <c r="D255" s="975" t="str">
        <f t="shared" si="42"/>
        <v/>
      </c>
      <c r="E255" s="976" t="str">
        <f t="shared" si="43"/>
        <v/>
      </c>
      <c r="F255" s="977" t="str">
        <f t="shared" si="44"/>
        <v/>
      </c>
      <c r="G255" s="964" t="str">
        <f>IF(H255="","",COUNTIF(H18:H255,"&lt;&gt;"))</f>
        <v/>
      </c>
      <c r="H255" s="965" t="str" cm="1">
        <f t="array" ref="H255">IF(L255="","",IF(LEN(L255)&lt;=MAX(10,G13),L255,IFERROR(LEFT(L255,LOOKUP(2,1/(MID(L255,ROW(1:500),1)=" ")/(ROW(1:500)&lt;=MAX(10,G13)),ROW(1:500))-1),LEFT(L255,MAX(10,G13)))))</f>
        <v/>
      </c>
      <c r="I255" s="964" t="str">
        <f t="shared" si="45"/>
        <v/>
      </c>
      <c r="J255" s="964" t="str">
        <f t="shared" si="46"/>
        <v/>
      </c>
      <c r="K255" s="964" t="str">
        <f>IF(M254&lt;&gt;"",K254,IF(K254&lt;MAX(A18:A317),K254+1,""))</f>
        <v/>
      </c>
      <c r="L255" s="965" t="str">
        <f>IF(K255="","",IF(M254&lt;&gt;"",M254,INDEX(E18:E317,MATCH(K255,A18:A317,0))))</f>
        <v/>
      </c>
      <c r="M255" s="965" t="str">
        <f t="shared" si="47"/>
        <v/>
      </c>
      <c r="N255" s="965" t="str">
        <f t="shared" si="48"/>
        <v/>
      </c>
      <c r="O255" s="964" t="str">
        <f t="shared" si="49"/>
        <v/>
      </c>
      <c r="P255" s="964" t="str">
        <f t="shared" si="50"/>
        <v/>
      </c>
      <c r="Q255" s="965" t="str">
        <f t="shared" si="51"/>
        <v/>
      </c>
      <c r="R255" s="964" t="str">
        <f>IF(N255="","",IF(COUNTIF(AP18:AP300,TRIM(Q255))&gt;0,"EXCLUSION EXACTE",""))</f>
        <v/>
      </c>
      <c r="S255" s="964" t="str" cm="1">
        <f t="array" ref="S255">IF(N255="","",IF(SUMPRODUCT(--(AP18:AP300&lt;&gt;""),--ISNUMBER(SEARCH(" "&amp;AP18:AP300&amp;" ",Q255)))&gt;0,"BLOQUE MOLLUSQUES",""))</f>
        <v/>
      </c>
      <c r="T255" s="964" t="str" cm="1">
        <f t="array" ref="T255">IF(N255="","",IF(SUMPRODUCT(--(AT18:AT300&lt;&gt;""),--ISNUMBER(SEARCH(" "&amp;AT18:AT300&amp;" ",Q255)))&gt;0,"FORCE MOLLUSQUES",""))</f>
        <v/>
      </c>
      <c r="U255" s="965" t="str">
        <f t="shared" si="52"/>
        <v/>
      </c>
      <c r="V255" s="965" t="str">
        <f t="shared" si="55"/>
        <v/>
      </c>
      <c r="W255" s="964" t="str">
        <f t="shared" si="53"/>
        <v/>
      </c>
      <c r="X255" s="964" t="str" cm="1">
        <f t="array" ref="X255">IF(N255="","",IF(R255&lt;&gt;"","",IF(SUMPRODUCT(--(AN18:AN1500=X17),--(AM18:AM1500&lt;&gt;""),--ISNUMBER(SEARCH(" "&amp;AM18:AM1500&amp;" ",Q255)))&gt;0,X17,"")))</f>
        <v/>
      </c>
      <c r="Y255" s="964" t="str" cm="1">
        <f t="array" ref="Y255">IF(N255="","",IF(R255&lt;&gt;"","",IF(SUMPRODUCT(--(AN18:AN1500=Y17),--(AM18:AM1500&lt;&gt;""),--ISNUMBER(SEARCH(" "&amp;AM18:AM1500&amp;" ",Q255)))&gt;0,Y17,"")))</f>
        <v/>
      </c>
      <c r="Z255" s="964" t="str" cm="1">
        <f t="array" ref="Z255">IF(N255="","",IF(R255&lt;&gt;"","",IF(SUMPRODUCT(--(AN18:AN1500=Z17),--(AM18:AM1500&lt;&gt;""),--ISNUMBER(SEARCH(" "&amp;AM18:AM1500&amp;" ",Q255)))&gt;0,Z17,"")))</f>
        <v/>
      </c>
      <c r="AA255" s="964" t="str" cm="1">
        <f t="array" ref="AA255">IF(N255="","",IF(R255&lt;&gt;"","",IF(SUMPRODUCT(--(AN18:AN1500=AA17),--(AM18:AM1500&lt;&gt;""),--ISNUMBER(SEARCH(" "&amp;AM18:AM1500&amp;" ",Q255)))&gt;0,AA17,"")))</f>
        <v/>
      </c>
      <c r="AB255" s="964" t="str" cm="1">
        <f t="array" ref="AB255">IF(N255="","",IF(R255&lt;&gt;"","",IF(SUMPRODUCT(--(AN18:AN1500=AB17),--(AM18:AM1500&lt;&gt;""),--ISNUMBER(SEARCH(" "&amp;AM18:AM1500&amp;" ",Q255)))&gt;0,AB17,"")))</f>
        <v/>
      </c>
      <c r="AC255" s="964" t="str" cm="1">
        <f t="array" ref="AC255">IF(N255="","",IF(R255&lt;&gt;"","",IF(SUMPRODUCT(--(AN18:AN1500=AC17),--(AM18:AM1500&lt;&gt;""),--ISNUMBER(SEARCH(" "&amp;AM18:AM1500&amp;" ",Q255)))&gt;0,AC17,"")))</f>
        <v/>
      </c>
      <c r="AD255" s="964" t="str" cm="1">
        <f t="array" ref="AD255">IF(N255="","",IF(R255&lt;&gt;"","",IF(SUMPRODUCT(--(AN18:AN1500=AD17),--(AM18:AM1500&lt;&gt;""),--ISNUMBER(SEARCH(" "&amp;AM18:AM1500&amp;" ",Q255)))&gt;0,AD17,"")))</f>
        <v/>
      </c>
      <c r="AE255" s="964" t="str" cm="1">
        <f t="array" ref="AE255">IF(N255="","",IF(R255&lt;&gt;"","",IF(SUMPRODUCT(--(AN18:AN1500=AE17),--(AM18:AM1500&lt;&gt;""),--ISNUMBER(SEARCH(" "&amp;AM18:AM1500&amp;" ",Q255)))&gt;0,AE17,"")))</f>
        <v/>
      </c>
      <c r="AF255" s="964" t="str" cm="1">
        <f t="array" ref="AF255">IF(N255="","",IF(R255&lt;&gt;"","",IF(SUMPRODUCT(--(AN18:AN1500=AF17),--(AM18:AM1500&lt;&gt;""),--ISNUMBER(SEARCH(" "&amp;AM18:AM1500&amp;" ",Q255)))&gt;0,AF17,"")))</f>
        <v/>
      </c>
      <c r="AG255" s="964" t="str" cm="1">
        <f t="array" ref="AG255">IF(N255="","",IF(R255&lt;&gt;"","",IF(SUMPRODUCT(--(AN18:AN1500=AG17),--(AM18:AM1500&lt;&gt;""),--ISNUMBER(SEARCH(" "&amp;AM18:AM1500&amp;" ",Q255)))&gt;0,AG17,"")))</f>
        <v/>
      </c>
      <c r="AH255" s="964" t="str" cm="1">
        <f t="array" ref="AH255">IF(N255="","",IF(R255&lt;&gt;"","",IF(SUMPRODUCT(--(AN18:AN1500=AH17),--(AM18:AM1500&lt;&gt;""),--ISNUMBER(SEARCH(" "&amp;AM18:AM1500&amp;" ",Q255)))&gt;0,AH17,"")))</f>
        <v/>
      </c>
      <c r="AI255" s="964" t="str" cm="1">
        <f t="array" ref="AI255">IF(N255="","",IF(R255&lt;&gt;"","",IF(SUMPRODUCT(--(AN18:AN1500=AI17),--(AM18:AM1500&lt;&gt;""),--ISNUMBER(SEARCH(" "&amp;AM18:AM1500&amp;" ",Q255)))&gt;0,AI17,"")))</f>
        <v/>
      </c>
      <c r="AJ255" s="964" t="str" cm="1">
        <f t="array" ref="AJ255">IF(N255="","",IF(R255&lt;&gt;"","",IF(SUMPRODUCT(--(AN18:AN1500=AJ17),--(AM18:AM1500&lt;&gt;""),--ISNUMBER(SEARCH(" "&amp;AM18:AM1500&amp;" ",Q255)))&gt;0,AJ17,"")))</f>
        <v/>
      </c>
      <c r="AK255" s="964" t="str" cm="1">
        <f t="array" ref="AK255">IF(N255="","",IF(T255&lt;&gt;"",AK17,IF(S255&lt;&gt;"","",IF(R255&lt;&gt;"","",IF(SUMPRODUCT(--(AN18:AN1500=AK17),--(AM18:AM1500&lt;&gt;""),--ISNUMBER(SEARCH(" "&amp;AM18:AM1500&amp;" ",Q255)))&gt;0,AK17,"")))))</f>
        <v/>
      </c>
      <c r="AM255" s="964" t="s">
        <v>2271</v>
      </c>
      <c r="AN255" s="964" t="s">
        <v>1962</v>
      </c>
      <c r="AP255" s="964"/>
      <c r="AQ255" s="964"/>
      <c r="AR255" s="964"/>
      <c r="AT255" s="964"/>
      <c r="AU255" s="964"/>
      <c r="AV255" s="964"/>
      <c r="BN255" s="49">
        <v>1</v>
      </c>
    </row>
    <row r="256" spans="1:66" ht="35.1" customHeight="1">
      <c r="A256" s="957" t="str">
        <f>IF(B256="","",COUNTIF(B18:B256,"&lt;&gt;"))</f>
        <v/>
      </c>
      <c r="B256" s="958"/>
      <c r="C256" s="974" t="str">
        <f t="shared" si="54"/>
        <v/>
      </c>
      <c r="D256" s="975" t="str">
        <f t="shared" si="42"/>
        <v/>
      </c>
      <c r="E256" s="961" t="str">
        <f t="shared" si="43"/>
        <v/>
      </c>
      <c r="F256" s="962" t="str">
        <f t="shared" si="44"/>
        <v/>
      </c>
      <c r="G256" s="963" t="str">
        <f>IF(H256="","",COUNTIF(H18:H256,"&lt;&gt;"))</f>
        <v/>
      </c>
      <c r="H256" s="958" t="str" cm="1">
        <f t="array" ref="H256">IF(L256="","",IF(LEN(L256)&lt;=MAX(10,G13),L256,IFERROR(LEFT(L256,LOOKUP(2,1/(MID(L256,ROW(1:500),1)=" ")/(ROW(1:500)&lt;=MAX(10,G13)),ROW(1:500))-1),LEFT(L256,MAX(10,G13)))))</f>
        <v/>
      </c>
      <c r="I256" s="963" t="str">
        <f t="shared" si="45"/>
        <v/>
      </c>
      <c r="J256" s="963" t="str">
        <f t="shared" si="46"/>
        <v/>
      </c>
      <c r="K256" s="964" t="str">
        <f>IF(M255&lt;&gt;"",K255,IF(K255&lt;MAX(A18:A317),K255+1,""))</f>
        <v/>
      </c>
      <c r="L256" s="965" t="str">
        <f>IF(K256="","",IF(M255&lt;&gt;"",M255,INDEX(E18:E317,MATCH(K256,A18:A317,0))))</f>
        <v/>
      </c>
      <c r="M256" s="965" t="str">
        <f t="shared" si="47"/>
        <v/>
      </c>
      <c r="N256" s="966" t="str">
        <f t="shared" si="48"/>
        <v/>
      </c>
      <c r="O256" s="967" t="str">
        <f t="shared" si="49"/>
        <v/>
      </c>
      <c r="P256" s="967" t="str">
        <f t="shared" si="50"/>
        <v/>
      </c>
      <c r="Q256" s="966" t="str">
        <f t="shared" si="51"/>
        <v/>
      </c>
      <c r="R256" s="967" t="str">
        <f>IF(N256="","",IF(COUNTIF(AP18:AP300,TRIM(Q256))&gt;0,"EXCLUSION EXACTE",""))</f>
        <v/>
      </c>
      <c r="S256" s="967" t="str" cm="1">
        <f t="array" ref="S256">IF(N256="","",IF(SUMPRODUCT(--(AP18:AP300&lt;&gt;""),--ISNUMBER(SEARCH(" "&amp;AP18:AP300&amp;" ",Q256)))&gt;0,"BLOQUE MOLLUSQUES",""))</f>
        <v/>
      </c>
      <c r="T256" s="967" t="str" cm="1">
        <f t="array" ref="T256">IF(N256="","",IF(SUMPRODUCT(--(AT18:AT300&lt;&gt;""),--ISNUMBER(SEARCH(" "&amp;AT18:AT300&amp;" ",Q256)))&gt;0,"FORCE MOLLUSQUES",""))</f>
        <v/>
      </c>
      <c r="U256" s="966" t="str">
        <f t="shared" si="52"/>
        <v/>
      </c>
      <c r="V256" s="966" t="str">
        <f t="shared" si="55"/>
        <v/>
      </c>
      <c r="W256" s="967" t="str">
        <f t="shared" si="53"/>
        <v/>
      </c>
      <c r="X256" s="967" t="str" cm="1">
        <f t="array" ref="X256">IF(N256="","",IF(R256&lt;&gt;"","",IF(SUMPRODUCT(--(AN18:AN1500=X17),--(AM18:AM1500&lt;&gt;""),--ISNUMBER(SEARCH(" "&amp;AM18:AM1500&amp;" ",Q256)))&gt;0,X17,"")))</f>
        <v/>
      </c>
      <c r="Y256" s="967" t="str" cm="1">
        <f t="array" ref="Y256">IF(N256="","",IF(R256&lt;&gt;"","",IF(SUMPRODUCT(--(AN18:AN1500=Y17),--(AM18:AM1500&lt;&gt;""),--ISNUMBER(SEARCH(" "&amp;AM18:AM1500&amp;" ",Q256)))&gt;0,Y17,"")))</f>
        <v/>
      </c>
      <c r="Z256" s="967" t="str" cm="1">
        <f t="array" ref="Z256">IF(N256="","",IF(R256&lt;&gt;"","",IF(SUMPRODUCT(--(AN18:AN1500=Z17),--(AM18:AM1500&lt;&gt;""),--ISNUMBER(SEARCH(" "&amp;AM18:AM1500&amp;" ",Q256)))&gt;0,Z17,"")))</f>
        <v/>
      </c>
      <c r="AA256" s="967" t="str" cm="1">
        <f t="array" ref="AA256">IF(N256="","",IF(R256&lt;&gt;"","",IF(SUMPRODUCT(--(AN18:AN1500=AA17),--(AM18:AM1500&lt;&gt;""),--ISNUMBER(SEARCH(" "&amp;AM18:AM1500&amp;" ",Q256)))&gt;0,AA17,"")))</f>
        <v/>
      </c>
      <c r="AB256" s="967" t="str" cm="1">
        <f t="array" ref="AB256">IF(N256="","",IF(R256&lt;&gt;"","",IF(SUMPRODUCT(--(AN18:AN1500=AB17),--(AM18:AM1500&lt;&gt;""),--ISNUMBER(SEARCH(" "&amp;AM18:AM1500&amp;" ",Q256)))&gt;0,AB17,"")))</f>
        <v/>
      </c>
      <c r="AC256" s="967" t="str" cm="1">
        <f t="array" ref="AC256">IF(N256="","",IF(R256&lt;&gt;"","",IF(SUMPRODUCT(--(AN18:AN1500=AC17),--(AM18:AM1500&lt;&gt;""),--ISNUMBER(SEARCH(" "&amp;AM18:AM1500&amp;" ",Q256)))&gt;0,AC17,"")))</f>
        <v/>
      </c>
      <c r="AD256" s="967" t="str" cm="1">
        <f t="array" ref="AD256">IF(N256="","",IF(R256&lt;&gt;"","",IF(SUMPRODUCT(--(AN18:AN1500=AD17),--(AM18:AM1500&lt;&gt;""),--ISNUMBER(SEARCH(" "&amp;AM18:AM1500&amp;" ",Q256)))&gt;0,AD17,"")))</f>
        <v/>
      </c>
      <c r="AE256" s="967" t="str" cm="1">
        <f t="array" ref="AE256">IF(N256="","",IF(R256&lt;&gt;"","",IF(SUMPRODUCT(--(AN18:AN1500=AE17),--(AM18:AM1500&lt;&gt;""),--ISNUMBER(SEARCH(" "&amp;AM18:AM1500&amp;" ",Q256)))&gt;0,AE17,"")))</f>
        <v/>
      </c>
      <c r="AF256" s="967" t="str" cm="1">
        <f t="array" ref="AF256">IF(N256="","",IF(R256&lt;&gt;"","",IF(SUMPRODUCT(--(AN18:AN1500=AF17),--(AM18:AM1500&lt;&gt;""),--ISNUMBER(SEARCH(" "&amp;AM18:AM1500&amp;" ",Q256)))&gt;0,AF17,"")))</f>
        <v/>
      </c>
      <c r="AG256" s="967" t="str" cm="1">
        <f t="array" ref="AG256">IF(N256="","",IF(R256&lt;&gt;"","",IF(SUMPRODUCT(--(AN18:AN1500=AG17),--(AM18:AM1500&lt;&gt;""),--ISNUMBER(SEARCH(" "&amp;AM18:AM1500&amp;" ",Q256)))&gt;0,AG17,"")))</f>
        <v/>
      </c>
      <c r="AH256" s="967" t="str" cm="1">
        <f t="array" ref="AH256">IF(N256="","",IF(R256&lt;&gt;"","",IF(SUMPRODUCT(--(AN18:AN1500=AH17),--(AM18:AM1500&lt;&gt;""),--ISNUMBER(SEARCH(" "&amp;AM18:AM1500&amp;" ",Q256)))&gt;0,AH17,"")))</f>
        <v/>
      </c>
      <c r="AI256" s="967" t="str" cm="1">
        <f t="array" ref="AI256">IF(N256="","",IF(R256&lt;&gt;"","",IF(SUMPRODUCT(--(AN18:AN1500=AI17),--(AM18:AM1500&lt;&gt;""),--ISNUMBER(SEARCH(" "&amp;AM18:AM1500&amp;" ",Q256)))&gt;0,AI17,"")))</f>
        <v/>
      </c>
      <c r="AJ256" s="967" t="str" cm="1">
        <f t="array" ref="AJ256">IF(N256="","",IF(R256&lt;&gt;"","",IF(SUMPRODUCT(--(AN18:AN1500=AJ17),--(AM18:AM1500&lt;&gt;""),--ISNUMBER(SEARCH(" "&amp;AM18:AM1500&amp;" ",Q256)))&gt;0,AJ17,"")))</f>
        <v/>
      </c>
      <c r="AK256" s="967" t="str" cm="1">
        <f t="array" ref="AK256">IF(N256="","",IF(T256&lt;&gt;"",AK17,IF(S256&lt;&gt;"","",IF(R256&lt;&gt;"","",IF(SUMPRODUCT(--(AN18:AN1500=AK17),--(AM18:AM1500&lt;&gt;""),--ISNUMBER(SEARCH(" "&amp;AM18:AM1500&amp;" ",Q256)))&gt;0,AK17,"")))))</f>
        <v/>
      </c>
      <c r="AM256" s="968" t="s">
        <v>2272</v>
      </c>
      <c r="AN256" s="968" t="s">
        <v>1962</v>
      </c>
      <c r="AP256" s="964"/>
      <c r="AQ256" s="964"/>
      <c r="AR256" s="964"/>
      <c r="AT256" s="964"/>
      <c r="AU256" s="964"/>
      <c r="AV256" s="964"/>
      <c r="BN256" s="49">
        <v>1</v>
      </c>
    </row>
    <row r="257" spans="1:66" ht="35.1" customHeight="1">
      <c r="A257" s="973" t="str">
        <f>IF(B257="","",COUNTIF(B18:B257,"&lt;&gt;"))</f>
        <v/>
      </c>
      <c r="B257" s="965"/>
      <c r="C257" s="974" t="str">
        <f t="shared" si="54"/>
        <v/>
      </c>
      <c r="D257" s="975" t="str">
        <f t="shared" si="42"/>
        <v/>
      </c>
      <c r="E257" s="976" t="str">
        <f t="shared" si="43"/>
        <v/>
      </c>
      <c r="F257" s="977" t="str">
        <f t="shared" si="44"/>
        <v/>
      </c>
      <c r="G257" s="964" t="str">
        <f>IF(H257="","",COUNTIF(H18:H257,"&lt;&gt;"))</f>
        <v/>
      </c>
      <c r="H257" s="965" t="str" cm="1">
        <f t="array" ref="H257">IF(L257="","",IF(LEN(L257)&lt;=MAX(10,G13),L257,IFERROR(LEFT(L257,LOOKUP(2,1/(MID(L257,ROW(1:500),1)=" ")/(ROW(1:500)&lt;=MAX(10,G13)),ROW(1:500))-1),LEFT(L257,MAX(10,G13)))))</f>
        <v/>
      </c>
      <c r="I257" s="964" t="str">
        <f t="shared" si="45"/>
        <v/>
      </c>
      <c r="J257" s="964" t="str">
        <f t="shared" si="46"/>
        <v/>
      </c>
      <c r="K257" s="964" t="str">
        <f>IF(M256&lt;&gt;"",K256,IF(K256&lt;MAX(A18:A317),K256+1,""))</f>
        <v/>
      </c>
      <c r="L257" s="965" t="str">
        <f>IF(K257="","",IF(M256&lt;&gt;"",M256,INDEX(E18:E317,MATCH(K257,A18:A317,0))))</f>
        <v/>
      </c>
      <c r="M257" s="965" t="str">
        <f t="shared" si="47"/>
        <v/>
      </c>
      <c r="N257" s="965" t="str">
        <f t="shared" si="48"/>
        <v/>
      </c>
      <c r="O257" s="964" t="str">
        <f t="shared" si="49"/>
        <v/>
      </c>
      <c r="P257" s="964" t="str">
        <f t="shared" si="50"/>
        <v/>
      </c>
      <c r="Q257" s="965" t="str">
        <f t="shared" si="51"/>
        <v/>
      </c>
      <c r="R257" s="964" t="str">
        <f>IF(N257="","",IF(COUNTIF(AP18:AP300,TRIM(Q257))&gt;0,"EXCLUSION EXACTE",""))</f>
        <v/>
      </c>
      <c r="S257" s="964" t="str" cm="1">
        <f t="array" ref="S257">IF(N257="","",IF(SUMPRODUCT(--(AP18:AP300&lt;&gt;""),--ISNUMBER(SEARCH(" "&amp;AP18:AP300&amp;" ",Q257)))&gt;0,"BLOQUE MOLLUSQUES",""))</f>
        <v/>
      </c>
      <c r="T257" s="964" t="str" cm="1">
        <f t="array" ref="T257">IF(N257="","",IF(SUMPRODUCT(--(AT18:AT300&lt;&gt;""),--ISNUMBER(SEARCH(" "&amp;AT18:AT300&amp;" ",Q257)))&gt;0,"FORCE MOLLUSQUES",""))</f>
        <v/>
      </c>
      <c r="U257" s="965" t="str">
        <f t="shared" si="52"/>
        <v/>
      </c>
      <c r="V257" s="965" t="str">
        <f t="shared" si="55"/>
        <v/>
      </c>
      <c r="W257" s="964" t="str">
        <f t="shared" si="53"/>
        <v/>
      </c>
      <c r="X257" s="964" t="str" cm="1">
        <f t="array" ref="X257">IF(N257="","",IF(R257&lt;&gt;"","",IF(SUMPRODUCT(--(AN18:AN1500=X17),--(AM18:AM1500&lt;&gt;""),--ISNUMBER(SEARCH(" "&amp;AM18:AM1500&amp;" ",Q257)))&gt;0,X17,"")))</f>
        <v/>
      </c>
      <c r="Y257" s="964" t="str" cm="1">
        <f t="array" ref="Y257">IF(N257="","",IF(R257&lt;&gt;"","",IF(SUMPRODUCT(--(AN18:AN1500=Y17),--(AM18:AM1500&lt;&gt;""),--ISNUMBER(SEARCH(" "&amp;AM18:AM1500&amp;" ",Q257)))&gt;0,Y17,"")))</f>
        <v/>
      </c>
      <c r="Z257" s="964" t="str" cm="1">
        <f t="array" ref="Z257">IF(N257="","",IF(R257&lt;&gt;"","",IF(SUMPRODUCT(--(AN18:AN1500=Z17),--(AM18:AM1500&lt;&gt;""),--ISNUMBER(SEARCH(" "&amp;AM18:AM1500&amp;" ",Q257)))&gt;0,Z17,"")))</f>
        <v/>
      </c>
      <c r="AA257" s="964" t="str" cm="1">
        <f t="array" ref="AA257">IF(N257="","",IF(R257&lt;&gt;"","",IF(SUMPRODUCT(--(AN18:AN1500=AA17),--(AM18:AM1500&lt;&gt;""),--ISNUMBER(SEARCH(" "&amp;AM18:AM1500&amp;" ",Q257)))&gt;0,AA17,"")))</f>
        <v/>
      </c>
      <c r="AB257" s="964" t="str" cm="1">
        <f t="array" ref="AB257">IF(N257="","",IF(R257&lt;&gt;"","",IF(SUMPRODUCT(--(AN18:AN1500=AB17),--(AM18:AM1500&lt;&gt;""),--ISNUMBER(SEARCH(" "&amp;AM18:AM1500&amp;" ",Q257)))&gt;0,AB17,"")))</f>
        <v/>
      </c>
      <c r="AC257" s="964" t="str" cm="1">
        <f t="array" ref="AC257">IF(N257="","",IF(R257&lt;&gt;"","",IF(SUMPRODUCT(--(AN18:AN1500=AC17),--(AM18:AM1500&lt;&gt;""),--ISNUMBER(SEARCH(" "&amp;AM18:AM1500&amp;" ",Q257)))&gt;0,AC17,"")))</f>
        <v/>
      </c>
      <c r="AD257" s="964" t="str" cm="1">
        <f t="array" ref="AD257">IF(N257="","",IF(R257&lt;&gt;"","",IF(SUMPRODUCT(--(AN18:AN1500=AD17),--(AM18:AM1500&lt;&gt;""),--ISNUMBER(SEARCH(" "&amp;AM18:AM1500&amp;" ",Q257)))&gt;0,AD17,"")))</f>
        <v/>
      </c>
      <c r="AE257" s="964" t="str" cm="1">
        <f t="array" ref="AE257">IF(N257="","",IF(R257&lt;&gt;"","",IF(SUMPRODUCT(--(AN18:AN1500=AE17),--(AM18:AM1500&lt;&gt;""),--ISNUMBER(SEARCH(" "&amp;AM18:AM1500&amp;" ",Q257)))&gt;0,AE17,"")))</f>
        <v/>
      </c>
      <c r="AF257" s="964" t="str" cm="1">
        <f t="array" ref="AF257">IF(N257="","",IF(R257&lt;&gt;"","",IF(SUMPRODUCT(--(AN18:AN1500=AF17),--(AM18:AM1500&lt;&gt;""),--ISNUMBER(SEARCH(" "&amp;AM18:AM1500&amp;" ",Q257)))&gt;0,AF17,"")))</f>
        <v/>
      </c>
      <c r="AG257" s="964" t="str" cm="1">
        <f t="array" ref="AG257">IF(N257="","",IF(R257&lt;&gt;"","",IF(SUMPRODUCT(--(AN18:AN1500=AG17),--(AM18:AM1500&lt;&gt;""),--ISNUMBER(SEARCH(" "&amp;AM18:AM1500&amp;" ",Q257)))&gt;0,AG17,"")))</f>
        <v/>
      </c>
      <c r="AH257" s="964" t="str" cm="1">
        <f t="array" ref="AH257">IF(N257="","",IF(R257&lt;&gt;"","",IF(SUMPRODUCT(--(AN18:AN1500=AH17),--(AM18:AM1500&lt;&gt;""),--ISNUMBER(SEARCH(" "&amp;AM18:AM1500&amp;" ",Q257)))&gt;0,AH17,"")))</f>
        <v/>
      </c>
      <c r="AI257" s="964" t="str" cm="1">
        <f t="array" ref="AI257">IF(N257="","",IF(R257&lt;&gt;"","",IF(SUMPRODUCT(--(AN18:AN1500=AI17),--(AM18:AM1500&lt;&gt;""),--ISNUMBER(SEARCH(" "&amp;AM18:AM1500&amp;" ",Q257)))&gt;0,AI17,"")))</f>
        <v/>
      </c>
      <c r="AJ257" s="964" t="str" cm="1">
        <f t="array" ref="AJ257">IF(N257="","",IF(R257&lt;&gt;"","",IF(SUMPRODUCT(--(AN18:AN1500=AJ17),--(AM18:AM1500&lt;&gt;""),--ISNUMBER(SEARCH(" "&amp;AM18:AM1500&amp;" ",Q257)))&gt;0,AJ17,"")))</f>
        <v/>
      </c>
      <c r="AK257" s="964" t="str" cm="1">
        <f t="array" ref="AK257">IF(N257="","",IF(T257&lt;&gt;"",AK17,IF(S257&lt;&gt;"","",IF(R257&lt;&gt;"","",IF(SUMPRODUCT(--(AN18:AN1500=AK17),--(AM18:AM1500&lt;&gt;""),--ISNUMBER(SEARCH(" "&amp;AM18:AM1500&amp;" ",Q257)))&gt;0,AK17,"")))))</f>
        <v/>
      </c>
      <c r="AM257" s="964" t="s">
        <v>2273</v>
      </c>
      <c r="AN257" s="964" t="s">
        <v>1962</v>
      </c>
      <c r="AP257" s="964"/>
      <c r="AQ257" s="964"/>
      <c r="AR257" s="964"/>
      <c r="AT257" s="964"/>
      <c r="AU257" s="964"/>
      <c r="AV257" s="964"/>
      <c r="BN257" s="49">
        <v>1</v>
      </c>
    </row>
    <row r="258" spans="1:66" ht="35.1" customHeight="1">
      <c r="A258" s="957" t="str">
        <f>IF(B258="","",COUNTIF(B18:B258,"&lt;&gt;"))</f>
        <v/>
      </c>
      <c r="B258" s="958"/>
      <c r="C258" s="974" t="str">
        <f t="shared" si="54"/>
        <v/>
      </c>
      <c r="D258" s="975" t="str">
        <f t="shared" si="42"/>
        <v/>
      </c>
      <c r="E258" s="961" t="str">
        <f t="shared" si="43"/>
        <v/>
      </c>
      <c r="F258" s="962" t="str">
        <f t="shared" si="44"/>
        <v/>
      </c>
      <c r="G258" s="963" t="str">
        <f>IF(H258="","",COUNTIF(H18:H258,"&lt;&gt;"))</f>
        <v/>
      </c>
      <c r="H258" s="958" t="str" cm="1">
        <f t="array" ref="H258">IF(L258="","",IF(LEN(L258)&lt;=MAX(10,G13),L258,IFERROR(LEFT(L258,LOOKUP(2,1/(MID(L258,ROW(1:500),1)=" ")/(ROW(1:500)&lt;=MAX(10,G13)),ROW(1:500))-1),LEFT(L258,MAX(10,G13)))))</f>
        <v/>
      </c>
      <c r="I258" s="963" t="str">
        <f t="shared" si="45"/>
        <v/>
      </c>
      <c r="J258" s="963" t="str">
        <f t="shared" si="46"/>
        <v/>
      </c>
      <c r="K258" s="964" t="str">
        <f>IF(M257&lt;&gt;"",K257,IF(K257&lt;MAX(A18:A317),K257+1,""))</f>
        <v/>
      </c>
      <c r="L258" s="965" t="str">
        <f>IF(K258="","",IF(M257&lt;&gt;"",M257,INDEX(E18:E317,MATCH(K258,A18:A317,0))))</f>
        <v/>
      </c>
      <c r="M258" s="965" t="str">
        <f t="shared" si="47"/>
        <v/>
      </c>
      <c r="N258" s="966" t="str">
        <f t="shared" si="48"/>
        <v/>
      </c>
      <c r="O258" s="967" t="str">
        <f t="shared" si="49"/>
        <v/>
      </c>
      <c r="P258" s="967" t="str">
        <f t="shared" si="50"/>
        <v/>
      </c>
      <c r="Q258" s="966" t="str">
        <f t="shared" si="51"/>
        <v/>
      </c>
      <c r="R258" s="967" t="str">
        <f>IF(N258="","",IF(COUNTIF(AP18:AP300,TRIM(Q258))&gt;0,"EXCLUSION EXACTE",""))</f>
        <v/>
      </c>
      <c r="S258" s="967" t="str" cm="1">
        <f t="array" ref="S258">IF(N258="","",IF(SUMPRODUCT(--(AP18:AP300&lt;&gt;""),--ISNUMBER(SEARCH(" "&amp;AP18:AP300&amp;" ",Q258)))&gt;0,"BLOQUE MOLLUSQUES",""))</f>
        <v/>
      </c>
      <c r="T258" s="967" t="str" cm="1">
        <f t="array" ref="T258">IF(N258="","",IF(SUMPRODUCT(--(AT18:AT300&lt;&gt;""),--ISNUMBER(SEARCH(" "&amp;AT18:AT300&amp;" ",Q258)))&gt;0,"FORCE MOLLUSQUES",""))</f>
        <v/>
      </c>
      <c r="U258" s="966" t="str">
        <f t="shared" si="52"/>
        <v/>
      </c>
      <c r="V258" s="966" t="str">
        <f t="shared" si="55"/>
        <v/>
      </c>
      <c r="W258" s="967" t="str">
        <f t="shared" si="53"/>
        <v/>
      </c>
      <c r="X258" s="967" t="str" cm="1">
        <f t="array" ref="X258">IF(N258="","",IF(R258&lt;&gt;"","",IF(SUMPRODUCT(--(AN18:AN1500=X17),--(AM18:AM1500&lt;&gt;""),--ISNUMBER(SEARCH(" "&amp;AM18:AM1500&amp;" ",Q258)))&gt;0,X17,"")))</f>
        <v/>
      </c>
      <c r="Y258" s="967" t="str" cm="1">
        <f t="array" ref="Y258">IF(N258="","",IF(R258&lt;&gt;"","",IF(SUMPRODUCT(--(AN18:AN1500=Y17),--(AM18:AM1500&lt;&gt;""),--ISNUMBER(SEARCH(" "&amp;AM18:AM1500&amp;" ",Q258)))&gt;0,Y17,"")))</f>
        <v/>
      </c>
      <c r="Z258" s="967" t="str" cm="1">
        <f t="array" ref="Z258">IF(N258="","",IF(R258&lt;&gt;"","",IF(SUMPRODUCT(--(AN18:AN1500=Z17),--(AM18:AM1500&lt;&gt;""),--ISNUMBER(SEARCH(" "&amp;AM18:AM1500&amp;" ",Q258)))&gt;0,Z17,"")))</f>
        <v/>
      </c>
      <c r="AA258" s="967" t="str" cm="1">
        <f t="array" ref="AA258">IF(N258="","",IF(R258&lt;&gt;"","",IF(SUMPRODUCT(--(AN18:AN1500=AA17),--(AM18:AM1500&lt;&gt;""),--ISNUMBER(SEARCH(" "&amp;AM18:AM1500&amp;" ",Q258)))&gt;0,AA17,"")))</f>
        <v/>
      </c>
      <c r="AB258" s="967" t="str" cm="1">
        <f t="array" ref="AB258">IF(N258="","",IF(R258&lt;&gt;"","",IF(SUMPRODUCT(--(AN18:AN1500=AB17),--(AM18:AM1500&lt;&gt;""),--ISNUMBER(SEARCH(" "&amp;AM18:AM1500&amp;" ",Q258)))&gt;0,AB17,"")))</f>
        <v/>
      </c>
      <c r="AC258" s="967" t="str" cm="1">
        <f t="array" ref="AC258">IF(N258="","",IF(R258&lt;&gt;"","",IF(SUMPRODUCT(--(AN18:AN1500=AC17),--(AM18:AM1500&lt;&gt;""),--ISNUMBER(SEARCH(" "&amp;AM18:AM1500&amp;" ",Q258)))&gt;0,AC17,"")))</f>
        <v/>
      </c>
      <c r="AD258" s="967" t="str" cm="1">
        <f t="array" ref="AD258">IF(N258="","",IF(R258&lt;&gt;"","",IF(SUMPRODUCT(--(AN18:AN1500=AD17),--(AM18:AM1500&lt;&gt;""),--ISNUMBER(SEARCH(" "&amp;AM18:AM1500&amp;" ",Q258)))&gt;0,AD17,"")))</f>
        <v/>
      </c>
      <c r="AE258" s="967" t="str" cm="1">
        <f t="array" ref="AE258">IF(N258="","",IF(R258&lt;&gt;"","",IF(SUMPRODUCT(--(AN18:AN1500=AE17),--(AM18:AM1500&lt;&gt;""),--ISNUMBER(SEARCH(" "&amp;AM18:AM1500&amp;" ",Q258)))&gt;0,AE17,"")))</f>
        <v/>
      </c>
      <c r="AF258" s="967" t="str" cm="1">
        <f t="array" ref="AF258">IF(N258="","",IF(R258&lt;&gt;"","",IF(SUMPRODUCT(--(AN18:AN1500=AF17),--(AM18:AM1500&lt;&gt;""),--ISNUMBER(SEARCH(" "&amp;AM18:AM1500&amp;" ",Q258)))&gt;0,AF17,"")))</f>
        <v/>
      </c>
      <c r="AG258" s="967" t="str" cm="1">
        <f t="array" ref="AG258">IF(N258="","",IF(R258&lt;&gt;"","",IF(SUMPRODUCT(--(AN18:AN1500=AG17),--(AM18:AM1500&lt;&gt;""),--ISNUMBER(SEARCH(" "&amp;AM18:AM1500&amp;" ",Q258)))&gt;0,AG17,"")))</f>
        <v/>
      </c>
      <c r="AH258" s="967" t="str" cm="1">
        <f t="array" ref="AH258">IF(N258="","",IF(R258&lt;&gt;"","",IF(SUMPRODUCT(--(AN18:AN1500=AH17),--(AM18:AM1500&lt;&gt;""),--ISNUMBER(SEARCH(" "&amp;AM18:AM1500&amp;" ",Q258)))&gt;0,AH17,"")))</f>
        <v/>
      </c>
      <c r="AI258" s="967" t="str" cm="1">
        <f t="array" ref="AI258">IF(N258="","",IF(R258&lt;&gt;"","",IF(SUMPRODUCT(--(AN18:AN1500=AI17),--(AM18:AM1500&lt;&gt;""),--ISNUMBER(SEARCH(" "&amp;AM18:AM1500&amp;" ",Q258)))&gt;0,AI17,"")))</f>
        <v/>
      </c>
      <c r="AJ258" s="967" t="str" cm="1">
        <f t="array" ref="AJ258">IF(N258="","",IF(R258&lt;&gt;"","",IF(SUMPRODUCT(--(AN18:AN1500=AJ17),--(AM18:AM1500&lt;&gt;""),--ISNUMBER(SEARCH(" "&amp;AM18:AM1500&amp;" ",Q258)))&gt;0,AJ17,"")))</f>
        <v/>
      </c>
      <c r="AK258" s="967" t="str" cm="1">
        <f t="array" ref="AK258">IF(N258="","",IF(T258&lt;&gt;"",AK17,IF(S258&lt;&gt;"","",IF(R258&lt;&gt;"","",IF(SUMPRODUCT(--(AN18:AN1500=AK17),--(AM18:AM1500&lt;&gt;""),--ISNUMBER(SEARCH(" "&amp;AM18:AM1500&amp;" ",Q258)))&gt;0,AK17,"")))))</f>
        <v/>
      </c>
      <c r="AM258" s="968" t="s">
        <v>135</v>
      </c>
      <c r="AN258" s="968" t="s">
        <v>1962</v>
      </c>
      <c r="AP258" s="964"/>
      <c r="AQ258" s="964"/>
      <c r="AR258" s="964"/>
      <c r="AT258" s="964"/>
      <c r="AU258" s="964"/>
      <c r="AV258" s="964"/>
      <c r="BN258" s="49">
        <v>1</v>
      </c>
    </row>
    <row r="259" spans="1:66" ht="35.1" customHeight="1">
      <c r="A259" s="973" t="str">
        <f>IF(B259="","",COUNTIF(B18:B259,"&lt;&gt;"))</f>
        <v/>
      </c>
      <c r="B259" s="965"/>
      <c r="C259" s="974" t="str">
        <f t="shared" si="54"/>
        <v/>
      </c>
      <c r="D259" s="975" t="str">
        <f t="shared" si="42"/>
        <v/>
      </c>
      <c r="E259" s="976" t="str">
        <f t="shared" si="43"/>
        <v/>
      </c>
      <c r="F259" s="977" t="str">
        <f t="shared" si="44"/>
        <v/>
      </c>
      <c r="G259" s="964" t="str">
        <f>IF(H259="","",COUNTIF(H18:H259,"&lt;&gt;"))</f>
        <v/>
      </c>
      <c r="H259" s="965" t="str" cm="1">
        <f t="array" ref="H259">IF(L259="","",IF(LEN(L259)&lt;=MAX(10,G13),L259,IFERROR(LEFT(L259,LOOKUP(2,1/(MID(L259,ROW(1:500),1)=" ")/(ROW(1:500)&lt;=MAX(10,G13)),ROW(1:500))-1),LEFT(L259,MAX(10,G13)))))</f>
        <v/>
      </c>
      <c r="I259" s="964" t="str">
        <f t="shared" si="45"/>
        <v/>
      </c>
      <c r="J259" s="964" t="str">
        <f t="shared" si="46"/>
        <v/>
      </c>
      <c r="K259" s="964" t="str">
        <f>IF(M258&lt;&gt;"",K258,IF(K258&lt;MAX(A18:A317),K258+1,""))</f>
        <v/>
      </c>
      <c r="L259" s="965" t="str">
        <f>IF(K259="","",IF(M258&lt;&gt;"",M258,INDEX(E18:E317,MATCH(K259,A18:A317,0))))</f>
        <v/>
      </c>
      <c r="M259" s="965" t="str">
        <f t="shared" si="47"/>
        <v/>
      </c>
      <c r="N259" s="965" t="str">
        <f t="shared" si="48"/>
        <v/>
      </c>
      <c r="O259" s="964" t="str">
        <f t="shared" si="49"/>
        <v/>
      </c>
      <c r="P259" s="964" t="str">
        <f t="shared" si="50"/>
        <v/>
      </c>
      <c r="Q259" s="965" t="str">
        <f t="shared" si="51"/>
        <v/>
      </c>
      <c r="R259" s="964" t="str">
        <f>IF(N259="","",IF(COUNTIF(AP18:AP300,TRIM(Q259))&gt;0,"EXCLUSION EXACTE",""))</f>
        <v/>
      </c>
      <c r="S259" s="964" t="str" cm="1">
        <f t="array" ref="S259">IF(N259="","",IF(SUMPRODUCT(--(AP18:AP300&lt;&gt;""),--ISNUMBER(SEARCH(" "&amp;AP18:AP300&amp;" ",Q259)))&gt;0,"BLOQUE MOLLUSQUES",""))</f>
        <v/>
      </c>
      <c r="T259" s="964" t="str" cm="1">
        <f t="array" ref="T259">IF(N259="","",IF(SUMPRODUCT(--(AT18:AT300&lt;&gt;""),--ISNUMBER(SEARCH(" "&amp;AT18:AT300&amp;" ",Q259)))&gt;0,"FORCE MOLLUSQUES",""))</f>
        <v/>
      </c>
      <c r="U259" s="965" t="str">
        <f t="shared" si="52"/>
        <v/>
      </c>
      <c r="V259" s="965" t="str">
        <f t="shared" si="55"/>
        <v/>
      </c>
      <c r="W259" s="964" t="str">
        <f t="shared" si="53"/>
        <v/>
      </c>
      <c r="X259" s="964" t="str" cm="1">
        <f t="array" ref="X259">IF(N259="","",IF(R259&lt;&gt;"","",IF(SUMPRODUCT(--(AN18:AN1500=X17),--(AM18:AM1500&lt;&gt;""),--ISNUMBER(SEARCH(" "&amp;AM18:AM1500&amp;" ",Q259)))&gt;0,X17,"")))</f>
        <v/>
      </c>
      <c r="Y259" s="964" t="str" cm="1">
        <f t="array" ref="Y259">IF(N259="","",IF(R259&lt;&gt;"","",IF(SUMPRODUCT(--(AN18:AN1500=Y17),--(AM18:AM1500&lt;&gt;""),--ISNUMBER(SEARCH(" "&amp;AM18:AM1500&amp;" ",Q259)))&gt;0,Y17,"")))</f>
        <v/>
      </c>
      <c r="Z259" s="964" t="str" cm="1">
        <f t="array" ref="Z259">IF(N259="","",IF(R259&lt;&gt;"","",IF(SUMPRODUCT(--(AN18:AN1500=Z17),--(AM18:AM1500&lt;&gt;""),--ISNUMBER(SEARCH(" "&amp;AM18:AM1500&amp;" ",Q259)))&gt;0,Z17,"")))</f>
        <v/>
      </c>
      <c r="AA259" s="964" t="str" cm="1">
        <f t="array" ref="AA259">IF(N259="","",IF(R259&lt;&gt;"","",IF(SUMPRODUCT(--(AN18:AN1500=AA17),--(AM18:AM1500&lt;&gt;""),--ISNUMBER(SEARCH(" "&amp;AM18:AM1500&amp;" ",Q259)))&gt;0,AA17,"")))</f>
        <v/>
      </c>
      <c r="AB259" s="964" t="str" cm="1">
        <f t="array" ref="AB259">IF(N259="","",IF(R259&lt;&gt;"","",IF(SUMPRODUCT(--(AN18:AN1500=AB17),--(AM18:AM1500&lt;&gt;""),--ISNUMBER(SEARCH(" "&amp;AM18:AM1500&amp;" ",Q259)))&gt;0,AB17,"")))</f>
        <v/>
      </c>
      <c r="AC259" s="964" t="str" cm="1">
        <f t="array" ref="AC259">IF(N259="","",IF(R259&lt;&gt;"","",IF(SUMPRODUCT(--(AN18:AN1500=AC17),--(AM18:AM1500&lt;&gt;""),--ISNUMBER(SEARCH(" "&amp;AM18:AM1500&amp;" ",Q259)))&gt;0,AC17,"")))</f>
        <v/>
      </c>
      <c r="AD259" s="964" t="str" cm="1">
        <f t="array" ref="AD259">IF(N259="","",IF(R259&lt;&gt;"","",IF(SUMPRODUCT(--(AN18:AN1500=AD17),--(AM18:AM1500&lt;&gt;""),--ISNUMBER(SEARCH(" "&amp;AM18:AM1500&amp;" ",Q259)))&gt;0,AD17,"")))</f>
        <v/>
      </c>
      <c r="AE259" s="964" t="str" cm="1">
        <f t="array" ref="AE259">IF(N259="","",IF(R259&lt;&gt;"","",IF(SUMPRODUCT(--(AN18:AN1500=AE17),--(AM18:AM1500&lt;&gt;""),--ISNUMBER(SEARCH(" "&amp;AM18:AM1500&amp;" ",Q259)))&gt;0,AE17,"")))</f>
        <v/>
      </c>
      <c r="AF259" s="964" t="str" cm="1">
        <f t="array" ref="AF259">IF(N259="","",IF(R259&lt;&gt;"","",IF(SUMPRODUCT(--(AN18:AN1500=AF17),--(AM18:AM1500&lt;&gt;""),--ISNUMBER(SEARCH(" "&amp;AM18:AM1500&amp;" ",Q259)))&gt;0,AF17,"")))</f>
        <v/>
      </c>
      <c r="AG259" s="964" t="str" cm="1">
        <f t="array" ref="AG259">IF(N259="","",IF(R259&lt;&gt;"","",IF(SUMPRODUCT(--(AN18:AN1500=AG17),--(AM18:AM1500&lt;&gt;""),--ISNUMBER(SEARCH(" "&amp;AM18:AM1500&amp;" ",Q259)))&gt;0,AG17,"")))</f>
        <v/>
      </c>
      <c r="AH259" s="964" t="str" cm="1">
        <f t="array" ref="AH259">IF(N259="","",IF(R259&lt;&gt;"","",IF(SUMPRODUCT(--(AN18:AN1500=AH17),--(AM18:AM1500&lt;&gt;""),--ISNUMBER(SEARCH(" "&amp;AM18:AM1500&amp;" ",Q259)))&gt;0,AH17,"")))</f>
        <v/>
      </c>
      <c r="AI259" s="964" t="str" cm="1">
        <f t="array" ref="AI259">IF(N259="","",IF(R259&lt;&gt;"","",IF(SUMPRODUCT(--(AN18:AN1500=AI17),--(AM18:AM1500&lt;&gt;""),--ISNUMBER(SEARCH(" "&amp;AM18:AM1500&amp;" ",Q259)))&gt;0,AI17,"")))</f>
        <v/>
      </c>
      <c r="AJ259" s="964" t="str" cm="1">
        <f t="array" ref="AJ259">IF(N259="","",IF(R259&lt;&gt;"","",IF(SUMPRODUCT(--(AN18:AN1500=AJ17),--(AM18:AM1500&lt;&gt;""),--ISNUMBER(SEARCH(" "&amp;AM18:AM1500&amp;" ",Q259)))&gt;0,AJ17,"")))</f>
        <v/>
      </c>
      <c r="AK259" s="964" t="str" cm="1">
        <f t="array" ref="AK259">IF(N259="","",IF(T259&lt;&gt;"",AK17,IF(S259&lt;&gt;"","",IF(R259&lt;&gt;"","",IF(SUMPRODUCT(--(AN18:AN1500=AK17),--(AM18:AM1500&lt;&gt;""),--ISNUMBER(SEARCH(" "&amp;AM18:AM1500&amp;" ",Q259)))&gt;0,AK17,"")))))</f>
        <v/>
      </c>
      <c r="AM259" s="964" t="s">
        <v>2274</v>
      </c>
      <c r="AN259" s="964" t="s">
        <v>1962</v>
      </c>
      <c r="AP259" s="964"/>
      <c r="AQ259" s="964"/>
      <c r="AR259" s="964"/>
      <c r="AT259" s="964"/>
      <c r="AU259" s="964"/>
      <c r="AV259" s="964"/>
      <c r="BN259" s="49">
        <v>1</v>
      </c>
    </row>
    <row r="260" spans="1:66" ht="35.1" customHeight="1">
      <c r="A260" s="957" t="str">
        <f>IF(B260="","",COUNTIF(B18:B260,"&lt;&gt;"))</f>
        <v/>
      </c>
      <c r="B260" s="958"/>
      <c r="C260" s="974" t="str">
        <f t="shared" si="54"/>
        <v/>
      </c>
      <c r="D260" s="975" t="str">
        <f t="shared" si="42"/>
        <v/>
      </c>
      <c r="E260" s="961" t="str">
        <f t="shared" si="43"/>
        <v/>
      </c>
      <c r="F260" s="962" t="str">
        <f t="shared" si="44"/>
        <v/>
      </c>
      <c r="G260" s="963" t="str">
        <f>IF(H260="","",COUNTIF(H18:H260,"&lt;&gt;"))</f>
        <v/>
      </c>
      <c r="H260" s="958" t="str" cm="1">
        <f t="array" ref="H260">IF(L260="","",IF(LEN(L260)&lt;=MAX(10,G13),L260,IFERROR(LEFT(L260,LOOKUP(2,1/(MID(L260,ROW(1:500),1)=" ")/(ROW(1:500)&lt;=MAX(10,G13)),ROW(1:500))-1),LEFT(L260,MAX(10,G13)))))</f>
        <v/>
      </c>
      <c r="I260" s="963" t="str">
        <f t="shared" si="45"/>
        <v/>
      </c>
      <c r="J260" s="963" t="str">
        <f t="shared" si="46"/>
        <v/>
      </c>
      <c r="K260" s="964" t="str">
        <f>IF(M259&lt;&gt;"",K259,IF(K259&lt;MAX(A18:A317),K259+1,""))</f>
        <v/>
      </c>
      <c r="L260" s="965" t="str">
        <f>IF(K260="","",IF(M259&lt;&gt;"",M259,INDEX(E18:E317,MATCH(K260,A18:A317,0))))</f>
        <v/>
      </c>
      <c r="M260" s="965" t="str">
        <f t="shared" si="47"/>
        <v/>
      </c>
      <c r="N260" s="966" t="str">
        <f t="shared" si="48"/>
        <v/>
      </c>
      <c r="O260" s="967" t="str">
        <f t="shared" si="49"/>
        <v/>
      </c>
      <c r="P260" s="967" t="str">
        <f t="shared" si="50"/>
        <v/>
      </c>
      <c r="Q260" s="966" t="str">
        <f t="shared" si="51"/>
        <v/>
      </c>
      <c r="R260" s="967" t="str">
        <f>IF(N260="","",IF(COUNTIF(AP18:AP300,TRIM(Q260))&gt;0,"EXCLUSION EXACTE",""))</f>
        <v/>
      </c>
      <c r="S260" s="967" t="str" cm="1">
        <f t="array" ref="S260">IF(N260="","",IF(SUMPRODUCT(--(AP18:AP300&lt;&gt;""),--ISNUMBER(SEARCH(" "&amp;AP18:AP300&amp;" ",Q260)))&gt;0,"BLOQUE MOLLUSQUES",""))</f>
        <v/>
      </c>
      <c r="T260" s="967" t="str" cm="1">
        <f t="array" ref="T260">IF(N260="","",IF(SUMPRODUCT(--(AT18:AT300&lt;&gt;""),--ISNUMBER(SEARCH(" "&amp;AT18:AT300&amp;" ",Q260)))&gt;0,"FORCE MOLLUSQUES",""))</f>
        <v/>
      </c>
      <c r="U260" s="966" t="str">
        <f t="shared" si="52"/>
        <v/>
      </c>
      <c r="V260" s="966" t="str">
        <f t="shared" si="55"/>
        <v/>
      </c>
      <c r="W260" s="967" t="str">
        <f t="shared" si="53"/>
        <v/>
      </c>
      <c r="X260" s="967" t="str" cm="1">
        <f t="array" ref="X260">IF(N260="","",IF(R260&lt;&gt;"","",IF(SUMPRODUCT(--(AN18:AN1500=X17),--(AM18:AM1500&lt;&gt;""),--ISNUMBER(SEARCH(" "&amp;AM18:AM1500&amp;" ",Q260)))&gt;0,X17,"")))</f>
        <v/>
      </c>
      <c r="Y260" s="967" t="str" cm="1">
        <f t="array" ref="Y260">IF(N260="","",IF(R260&lt;&gt;"","",IF(SUMPRODUCT(--(AN18:AN1500=Y17),--(AM18:AM1500&lt;&gt;""),--ISNUMBER(SEARCH(" "&amp;AM18:AM1500&amp;" ",Q260)))&gt;0,Y17,"")))</f>
        <v/>
      </c>
      <c r="Z260" s="967" t="str" cm="1">
        <f t="array" ref="Z260">IF(N260="","",IF(R260&lt;&gt;"","",IF(SUMPRODUCT(--(AN18:AN1500=Z17),--(AM18:AM1500&lt;&gt;""),--ISNUMBER(SEARCH(" "&amp;AM18:AM1500&amp;" ",Q260)))&gt;0,Z17,"")))</f>
        <v/>
      </c>
      <c r="AA260" s="967" t="str" cm="1">
        <f t="array" ref="AA260">IF(N260="","",IF(R260&lt;&gt;"","",IF(SUMPRODUCT(--(AN18:AN1500=AA17),--(AM18:AM1500&lt;&gt;""),--ISNUMBER(SEARCH(" "&amp;AM18:AM1500&amp;" ",Q260)))&gt;0,AA17,"")))</f>
        <v/>
      </c>
      <c r="AB260" s="967" t="str" cm="1">
        <f t="array" ref="AB260">IF(N260="","",IF(R260&lt;&gt;"","",IF(SUMPRODUCT(--(AN18:AN1500=AB17),--(AM18:AM1500&lt;&gt;""),--ISNUMBER(SEARCH(" "&amp;AM18:AM1500&amp;" ",Q260)))&gt;0,AB17,"")))</f>
        <v/>
      </c>
      <c r="AC260" s="967" t="str" cm="1">
        <f t="array" ref="AC260">IF(N260="","",IF(R260&lt;&gt;"","",IF(SUMPRODUCT(--(AN18:AN1500=AC17),--(AM18:AM1500&lt;&gt;""),--ISNUMBER(SEARCH(" "&amp;AM18:AM1500&amp;" ",Q260)))&gt;0,AC17,"")))</f>
        <v/>
      </c>
      <c r="AD260" s="967" t="str" cm="1">
        <f t="array" ref="AD260">IF(N260="","",IF(R260&lt;&gt;"","",IF(SUMPRODUCT(--(AN18:AN1500=AD17),--(AM18:AM1500&lt;&gt;""),--ISNUMBER(SEARCH(" "&amp;AM18:AM1500&amp;" ",Q260)))&gt;0,AD17,"")))</f>
        <v/>
      </c>
      <c r="AE260" s="967" t="str" cm="1">
        <f t="array" ref="AE260">IF(N260="","",IF(R260&lt;&gt;"","",IF(SUMPRODUCT(--(AN18:AN1500=AE17),--(AM18:AM1500&lt;&gt;""),--ISNUMBER(SEARCH(" "&amp;AM18:AM1500&amp;" ",Q260)))&gt;0,AE17,"")))</f>
        <v/>
      </c>
      <c r="AF260" s="967" t="str" cm="1">
        <f t="array" ref="AF260">IF(N260="","",IF(R260&lt;&gt;"","",IF(SUMPRODUCT(--(AN18:AN1500=AF17),--(AM18:AM1500&lt;&gt;""),--ISNUMBER(SEARCH(" "&amp;AM18:AM1500&amp;" ",Q260)))&gt;0,AF17,"")))</f>
        <v/>
      </c>
      <c r="AG260" s="967" t="str" cm="1">
        <f t="array" ref="AG260">IF(N260="","",IF(R260&lt;&gt;"","",IF(SUMPRODUCT(--(AN18:AN1500=AG17),--(AM18:AM1500&lt;&gt;""),--ISNUMBER(SEARCH(" "&amp;AM18:AM1500&amp;" ",Q260)))&gt;0,AG17,"")))</f>
        <v/>
      </c>
      <c r="AH260" s="967" t="str" cm="1">
        <f t="array" ref="AH260">IF(N260="","",IF(R260&lt;&gt;"","",IF(SUMPRODUCT(--(AN18:AN1500=AH17),--(AM18:AM1500&lt;&gt;""),--ISNUMBER(SEARCH(" "&amp;AM18:AM1500&amp;" ",Q260)))&gt;0,AH17,"")))</f>
        <v/>
      </c>
      <c r="AI260" s="967" t="str" cm="1">
        <f t="array" ref="AI260">IF(N260="","",IF(R260&lt;&gt;"","",IF(SUMPRODUCT(--(AN18:AN1500=AI17),--(AM18:AM1500&lt;&gt;""),--ISNUMBER(SEARCH(" "&amp;AM18:AM1500&amp;" ",Q260)))&gt;0,AI17,"")))</f>
        <v/>
      </c>
      <c r="AJ260" s="967" t="str" cm="1">
        <f t="array" ref="AJ260">IF(N260="","",IF(R260&lt;&gt;"","",IF(SUMPRODUCT(--(AN18:AN1500=AJ17),--(AM18:AM1500&lt;&gt;""),--ISNUMBER(SEARCH(" "&amp;AM18:AM1500&amp;" ",Q260)))&gt;0,AJ17,"")))</f>
        <v/>
      </c>
      <c r="AK260" s="967" t="str" cm="1">
        <f t="array" ref="AK260">IF(N260="","",IF(T260&lt;&gt;"",AK17,IF(S260&lt;&gt;"","",IF(R260&lt;&gt;"","",IF(SUMPRODUCT(--(AN18:AN1500=AK17),--(AM18:AM1500&lt;&gt;""),--ISNUMBER(SEARCH(" "&amp;AM18:AM1500&amp;" ",Q260)))&gt;0,AK17,"")))))</f>
        <v/>
      </c>
      <c r="AM260" s="968" t="s">
        <v>2275</v>
      </c>
      <c r="AN260" s="968" t="s">
        <v>1962</v>
      </c>
      <c r="AP260" s="964"/>
      <c r="AQ260" s="964"/>
      <c r="AR260" s="964"/>
      <c r="AT260" s="964"/>
      <c r="AU260" s="964"/>
      <c r="AV260" s="964"/>
      <c r="BN260" s="49">
        <v>1</v>
      </c>
    </row>
    <row r="261" spans="1:66" ht="35.1" customHeight="1">
      <c r="A261" s="973" t="str">
        <f>IF(B261="","",COUNTIF(B18:B261,"&lt;&gt;"))</f>
        <v/>
      </c>
      <c r="B261" s="965"/>
      <c r="C261" s="974" t="str">
        <f t="shared" si="54"/>
        <v/>
      </c>
      <c r="D261" s="975" t="str">
        <f t="shared" si="42"/>
        <v/>
      </c>
      <c r="E261" s="976" t="str">
        <f t="shared" si="43"/>
        <v/>
      </c>
      <c r="F261" s="977" t="str">
        <f t="shared" si="44"/>
        <v/>
      </c>
      <c r="G261" s="964" t="str">
        <f>IF(H261="","",COUNTIF(H18:H261,"&lt;&gt;"))</f>
        <v/>
      </c>
      <c r="H261" s="965" t="str" cm="1">
        <f t="array" ref="H261">IF(L261="","",IF(LEN(L261)&lt;=MAX(10,G13),L261,IFERROR(LEFT(L261,LOOKUP(2,1/(MID(L261,ROW(1:500),1)=" ")/(ROW(1:500)&lt;=MAX(10,G13)),ROW(1:500))-1),LEFT(L261,MAX(10,G13)))))</f>
        <v/>
      </c>
      <c r="I261" s="964" t="str">
        <f t="shared" si="45"/>
        <v/>
      </c>
      <c r="J261" s="964" t="str">
        <f t="shared" si="46"/>
        <v/>
      </c>
      <c r="K261" s="964" t="str">
        <f>IF(M260&lt;&gt;"",K260,IF(K260&lt;MAX(A18:A317),K260+1,""))</f>
        <v/>
      </c>
      <c r="L261" s="965" t="str">
        <f>IF(K261="","",IF(M260&lt;&gt;"",M260,INDEX(E18:E317,MATCH(K261,A18:A317,0))))</f>
        <v/>
      </c>
      <c r="M261" s="965" t="str">
        <f t="shared" si="47"/>
        <v/>
      </c>
      <c r="N261" s="965" t="str">
        <f t="shared" si="48"/>
        <v/>
      </c>
      <c r="O261" s="964" t="str">
        <f t="shared" si="49"/>
        <v/>
      </c>
      <c r="P261" s="964" t="str">
        <f t="shared" si="50"/>
        <v/>
      </c>
      <c r="Q261" s="965" t="str">
        <f t="shared" si="51"/>
        <v/>
      </c>
      <c r="R261" s="964" t="str">
        <f>IF(N261="","",IF(COUNTIF(AP18:AP300,TRIM(Q261))&gt;0,"EXCLUSION EXACTE",""))</f>
        <v/>
      </c>
      <c r="S261" s="964" t="str" cm="1">
        <f t="array" ref="S261">IF(N261="","",IF(SUMPRODUCT(--(AP18:AP300&lt;&gt;""),--ISNUMBER(SEARCH(" "&amp;AP18:AP300&amp;" ",Q261)))&gt;0,"BLOQUE MOLLUSQUES",""))</f>
        <v/>
      </c>
      <c r="T261" s="964" t="str" cm="1">
        <f t="array" ref="T261">IF(N261="","",IF(SUMPRODUCT(--(AT18:AT300&lt;&gt;""),--ISNUMBER(SEARCH(" "&amp;AT18:AT300&amp;" ",Q261)))&gt;0,"FORCE MOLLUSQUES",""))</f>
        <v/>
      </c>
      <c r="U261" s="965" t="str">
        <f t="shared" si="52"/>
        <v/>
      </c>
      <c r="V261" s="965" t="str">
        <f t="shared" si="55"/>
        <v/>
      </c>
      <c r="W261" s="964" t="str">
        <f t="shared" si="53"/>
        <v/>
      </c>
      <c r="X261" s="964" t="str" cm="1">
        <f t="array" ref="X261">IF(N261="","",IF(R261&lt;&gt;"","",IF(SUMPRODUCT(--(AN18:AN1500=X17),--(AM18:AM1500&lt;&gt;""),--ISNUMBER(SEARCH(" "&amp;AM18:AM1500&amp;" ",Q261)))&gt;0,X17,"")))</f>
        <v/>
      </c>
      <c r="Y261" s="964" t="str" cm="1">
        <f t="array" ref="Y261">IF(N261="","",IF(R261&lt;&gt;"","",IF(SUMPRODUCT(--(AN18:AN1500=Y17),--(AM18:AM1500&lt;&gt;""),--ISNUMBER(SEARCH(" "&amp;AM18:AM1500&amp;" ",Q261)))&gt;0,Y17,"")))</f>
        <v/>
      </c>
      <c r="Z261" s="964" t="str" cm="1">
        <f t="array" ref="Z261">IF(N261="","",IF(R261&lt;&gt;"","",IF(SUMPRODUCT(--(AN18:AN1500=Z17),--(AM18:AM1500&lt;&gt;""),--ISNUMBER(SEARCH(" "&amp;AM18:AM1500&amp;" ",Q261)))&gt;0,Z17,"")))</f>
        <v/>
      </c>
      <c r="AA261" s="964" t="str" cm="1">
        <f t="array" ref="AA261">IF(N261="","",IF(R261&lt;&gt;"","",IF(SUMPRODUCT(--(AN18:AN1500=AA17),--(AM18:AM1500&lt;&gt;""),--ISNUMBER(SEARCH(" "&amp;AM18:AM1500&amp;" ",Q261)))&gt;0,AA17,"")))</f>
        <v/>
      </c>
      <c r="AB261" s="964" t="str" cm="1">
        <f t="array" ref="AB261">IF(N261="","",IF(R261&lt;&gt;"","",IF(SUMPRODUCT(--(AN18:AN1500=AB17),--(AM18:AM1500&lt;&gt;""),--ISNUMBER(SEARCH(" "&amp;AM18:AM1500&amp;" ",Q261)))&gt;0,AB17,"")))</f>
        <v/>
      </c>
      <c r="AC261" s="964" t="str" cm="1">
        <f t="array" ref="AC261">IF(N261="","",IF(R261&lt;&gt;"","",IF(SUMPRODUCT(--(AN18:AN1500=AC17),--(AM18:AM1500&lt;&gt;""),--ISNUMBER(SEARCH(" "&amp;AM18:AM1500&amp;" ",Q261)))&gt;0,AC17,"")))</f>
        <v/>
      </c>
      <c r="AD261" s="964" t="str" cm="1">
        <f t="array" ref="AD261">IF(N261="","",IF(R261&lt;&gt;"","",IF(SUMPRODUCT(--(AN18:AN1500=AD17),--(AM18:AM1500&lt;&gt;""),--ISNUMBER(SEARCH(" "&amp;AM18:AM1500&amp;" ",Q261)))&gt;0,AD17,"")))</f>
        <v/>
      </c>
      <c r="AE261" s="964" t="str" cm="1">
        <f t="array" ref="AE261">IF(N261="","",IF(R261&lt;&gt;"","",IF(SUMPRODUCT(--(AN18:AN1500=AE17),--(AM18:AM1500&lt;&gt;""),--ISNUMBER(SEARCH(" "&amp;AM18:AM1500&amp;" ",Q261)))&gt;0,AE17,"")))</f>
        <v/>
      </c>
      <c r="AF261" s="964" t="str" cm="1">
        <f t="array" ref="AF261">IF(N261="","",IF(R261&lt;&gt;"","",IF(SUMPRODUCT(--(AN18:AN1500=AF17),--(AM18:AM1500&lt;&gt;""),--ISNUMBER(SEARCH(" "&amp;AM18:AM1500&amp;" ",Q261)))&gt;0,AF17,"")))</f>
        <v/>
      </c>
      <c r="AG261" s="964" t="str" cm="1">
        <f t="array" ref="AG261">IF(N261="","",IF(R261&lt;&gt;"","",IF(SUMPRODUCT(--(AN18:AN1500=AG17),--(AM18:AM1500&lt;&gt;""),--ISNUMBER(SEARCH(" "&amp;AM18:AM1500&amp;" ",Q261)))&gt;0,AG17,"")))</f>
        <v/>
      </c>
      <c r="AH261" s="964" t="str" cm="1">
        <f t="array" ref="AH261">IF(N261="","",IF(R261&lt;&gt;"","",IF(SUMPRODUCT(--(AN18:AN1500=AH17),--(AM18:AM1500&lt;&gt;""),--ISNUMBER(SEARCH(" "&amp;AM18:AM1500&amp;" ",Q261)))&gt;0,AH17,"")))</f>
        <v/>
      </c>
      <c r="AI261" s="964" t="str" cm="1">
        <f t="array" ref="AI261">IF(N261="","",IF(R261&lt;&gt;"","",IF(SUMPRODUCT(--(AN18:AN1500=AI17),--(AM18:AM1500&lt;&gt;""),--ISNUMBER(SEARCH(" "&amp;AM18:AM1500&amp;" ",Q261)))&gt;0,AI17,"")))</f>
        <v/>
      </c>
      <c r="AJ261" s="964" t="str" cm="1">
        <f t="array" ref="AJ261">IF(N261="","",IF(R261&lt;&gt;"","",IF(SUMPRODUCT(--(AN18:AN1500=AJ17),--(AM18:AM1500&lt;&gt;""),--ISNUMBER(SEARCH(" "&amp;AM18:AM1500&amp;" ",Q261)))&gt;0,AJ17,"")))</f>
        <v/>
      </c>
      <c r="AK261" s="964" t="str" cm="1">
        <f t="array" ref="AK261">IF(N261="","",IF(T261&lt;&gt;"",AK17,IF(S261&lt;&gt;"","",IF(R261&lt;&gt;"","",IF(SUMPRODUCT(--(AN18:AN1500=AK17),--(AM18:AM1500&lt;&gt;""),--ISNUMBER(SEARCH(" "&amp;AM18:AM1500&amp;" ",Q261)))&gt;0,AK17,"")))))</f>
        <v/>
      </c>
      <c r="AM261" s="964" t="s">
        <v>2276</v>
      </c>
      <c r="AN261" s="964" t="s">
        <v>1962</v>
      </c>
      <c r="AP261" s="964"/>
      <c r="AQ261" s="964"/>
      <c r="AR261" s="964"/>
      <c r="AT261" s="964"/>
      <c r="AU261" s="964"/>
      <c r="AV261" s="964"/>
      <c r="BN261" s="49">
        <v>1</v>
      </c>
    </row>
    <row r="262" spans="1:66" ht="35.1" customHeight="1">
      <c r="A262" s="957" t="str">
        <f>IF(B262="","",COUNTIF(B18:B262,"&lt;&gt;"))</f>
        <v/>
      </c>
      <c r="B262" s="958"/>
      <c r="C262" s="974" t="str">
        <f t="shared" si="54"/>
        <v/>
      </c>
      <c r="D262" s="975" t="str">
        <f t="shared" si="42"/>
        <v/>
      </c>
      <c r="E262" s="961" t="str">
        <f t="shared" si="43"/>
        <v/>
      </c>
      <c r="F262" s="962" t="str">
        <f t="shared" si="44"/>
        <v/>
      </c>
      <c r="G262" s="963" t="str">
        <f>IF(H262="","",COUNTIF(H18:H262,"&lt;&gt;"))</f>
        <v/>
      </c>
      <c r="H262" s="958" t="str" cm="1">
        <f t="array" ref="H262">IF(L262="","",IF(LEN(L262)&lt;=MAX(10,G13),L262,IFERROR(LEFT(L262,LOOKUP(2,1/(MID(L262,ROW(1:500),1)=" ")/(ROW(1:500)&lt;=MAX(10,G13)),ROW(1:500))-1),LEFT(L262,MAX(10,G13)))))</f>
        <v/>
      </c>
      <c r="I262" s="963" t="str">
        <f t="shared" si="45"/>
        <v/>
      </c>
      <c r="J262" s="963" t="str">
        <f t="shared" si="46"/>
        <v/>
      </c>
      <c r="K262" s="964" t="str">
        <f>IF(M261&lt;&gt;"",K261,IF(K261&lt;MAX(A18:A317),K261+1,""))</f>
        <v/>
      </c>
      <c r="L262" s="965" t="str">
        <f>IF(K262="","",IF(M261&lt;&gt;"",M261,INDEX(E18:E317,MATCH(K262,A18:A317,0))))</f>
        <v/>
      </c>
      <c r="M262" s="965" t="str">
        <f t="shared" si="47"/>
        <v/>
      </c>
      <c r="N262" s="966" t="str">
        <f t="shared" si="48"/>
        <v/>
      </c>
      <c r="O262" s="967" t="str">
        <f t="shared" si="49"/>
        <v/>
      </c>
      <c r="P262" s="967" t="str">
        <f t="shared" si="50"/>
        <v/>
      </c>
      <c r="Q262" s="966" t="str">
        <f t="shared" si="51"/>
        <v/>
      </c>
      <c r="R262" s="967" t="str">
        <f>IF(N262="","",IF(COUNTIF(AP18:AP300,TRIM(Q262))&gt;0,"EXCLUSION EXACTE",""))</f>
        <v/>
      </c>
      <c r="S262" s="967" t="str" cm="1">
        <f t="array" ref="S262">IF(N262="","",IF(SUMPRODUCT(--(AP18:AP300&lt;&gt;""),--ISNUMBER(SEARCH(" "&amp;AP18:AP300&amp;" ",Q262)))&gt;0,"BLOQUE MOLLUSQUES",""))</f>
        <v/>
      </c>
      <c r="T262" s="967" t="str" cm="1">
        <f t="array" ref="T262">IF(N262="","",IF(SUMPRODUCT(--(AT18:AT300&lt;&gt;""),--ISNUMBER(SEARCH(" "&amp;AT18:AT300&amp;" ",Q262)))&gt;0,"FORCE MOLLUSQUES",""))</f>
        <v/>
      </c>
      <c r="U262" s="966" t="str">
        <f t="shared" si="52"/>
        <v/>
      </c>
      <c r="V262" s="966" t="str">
        <f t="shared" si="55"/>
        <v/>
      </c>
      <c r="W262" s="967" t="str">
        <f t="shared" si="53"/>
        <v/>
      </c>
      <c r="X262" s="967" t="str" cm="1">
        <f t="array" ref="X262">IF(N262="","",IF(R262&lt;&gt;"","",IF(SUMPRODUCT(--(AN18:AN1500=X17),--(AM18:AM1500&lt;&gt;""),--ISNUMBER(SEARCH(" "&amp;AM18:AM1500&amp;" ",Q262)))&gt;0,X17,"")))</f>
        <v/>
      </c>
      <c r="Y262" s="967" t="str" cm="1">
        <f t="array" ref="Y262">IF(N262="","",IF(R262&lt;&gt;"","",IF(SUMPRODUCT(--(AN18:AN1500=Y17),--(AM18:AM1500&lt;&gt;""),--ISNUMBER(SEARCH(" "&amp;AM18:AM1500&amp;" ",Q262)))&gt;0,Y17,"")))</f>
        <v/>
      </c>
      <c r="Z262" s="967" t="str" cm="1">
        <f t="array" ref="Z262">IF(N262="","",IF(R262&lt;&gt;"","",IF(SUMPRODUCT(--(AN18:AN1500=Z17),--(AM18:AM1500&lt;&gt;""),--ISNUMBER(SEARCH(" "&amp;AM18:AM1500&amp;" ",Q262)))&gt;0,Z17,"")))</f>
        <v/>
      </c>
      <c r="AA262" s="967" t="str" cm="1">
        <f t="array" ref="AA262">IF(N262="","",IF(R262&lt;&gt;"","",IF(SUMPRODUCT(--(AN18:AN1500=AA17),--(AM18:AM1500&lt;&gt;""),--ISNUMBER(SEARCH(" "&amp;AM18:AM1500&amp;" ",Q262)))&gt;0,AA17,"")))</f>
        <v/>
      </c>
      <c r="AB262" s="967" t="str" cm="1">
        <f t="array" ref="AB262">IF(N262="","",IF(R262&lt;&gt;"","",IF(SUMPRODUCT(--(AN18:AN1500=AB17),--(AM18:AM1500&lt;&gt;""),--ISNUMBER(SEARCH(" "&amp;AM18:AM1500&amp;" ",Q262)))&gt;0,AB17,"")))</f>
        <v/>
      </c>
      <c r="AC262" s="967" t="str" cm="1">
        <f t="array" ref="AC262">IF(N262="","",IF(R262&lt;&gt;"","",IF(SUMPRODUCT(--(AN18:AN1500=AC17),--(AM18:AM1500&lt;&gt;""),--ISNUMBER(SEARCH(" "&amp;AM18:AM1500&amp;" ",Q262)))&gt;0,AC17,"")))</f>
        <v/>
      </c>
      <c r="AD262" s="967" t="str" cm="1">
        <f t="array" ref="AD262">IF(N262="","",IF(R262&lt;&gt;"","",IF(SUMPRODUCT(--(AN18:AN1500=AD17),--(AM18:AM1500&lt;&gt;""),--ISNUMBER(SEARCH(" "&amp;AM18:AM1500&amp;" ",Q262)))&gt;0,AD17,"")))</f>
        <v/>
      </c>
      <c r="AE262" s="967" t="str" cm="1">
        <f t="array" ref="AE262">IF(N262="","",IF(R262&lt;&gt;"","",IF(SUMPRODUCT(--(AN18:AN1500=AE17),--(AM18:AM1500&lt;&gt;""),--ISNUMBER(SEARCH(" "&amp;AM18:AM1500&amp;" ",Q262)))&gt;0,AE17,"")))</f>
        <v/>
      </c>
      <c r="AF262" s="967" t="str" cm="1">
        <f t="array" ref="AF262">IF(N262="","",IF(R262&lt;&gt;"","",IF(SUMPRODUCT(--(AN18:AN1500=AF17),--(AM18:AM1500&lt;&gt;""),--ISNUMBER(SEARCH(" "&amp;AM18:AM1500&amp;" ",Q262)))&gt;0,AF17,"")))</f>
        <v/>
      </c>
      <c r="AG262" s="967" t="str" cm="1">
        <f t="array" ref="AG262">IF(N262="","",IF(R262&lt;&gt;"","",IF(SUMPRODUCT(--(AN18:AN1500=AG17),--(AM18:AM1500&lt;&gt;""),--ISNUMBER(SEARCH(" "&amp;AM18:AM1500&amp;" ",Q262)))&gt;0,AG17,"")))</f>
        <v/>
      </c>
      <c r="AH262" s="967" t="str" cm="1">
        <f t="array" ref="AH262">IF(N262="","",IF(R262&lt;&gt;"","",IF(SUMPRODUCT(--(AN18:AN1500=AH17),--(AM18:AM1500&lt;&gt;""),--ISNUMBER(SEARCH(" "&amp;AM18:AM1500&amp;" ",Q262)))&gt;0,AH17,"")))</f>
        <v/>
      </c>
      <c r="AI262" s="967" t="str" cm="1">
        <f t="array" ref="AI262">IF(N262="","",IF(R262&lt;&gt;"","",IF(SUMPRODUCT(--(AN18:AN1500=AI17),--(AM18:AM1500&lt;&gt;""),--ISNUMBER(SEARCH(" "&amp;AM18:AM1500&amp;" ",Q262)))&gt;0,AI17,"")))</f>
        <v/>
      </c>
      <c r="AJ262" s="967" t="str" cm="1">
        <f t="array" ref="AJ262">IF(N262="","",IF(R262&lt;&gt;"","",IF(SUMPRODUCT(--(AN18:AN1500=AJ17),--(AM18:AM1500&lt;&gt;""),--ISNUMBER(SEARCH(" "&amp;AM18:AM1500&amp;" ",Q262)))&gt;0,AJ17,"")))</f>
        <v/>
      </c>
      <c r="AK262" s="967" t="str" cm="1">
        <f t="array" ref="AK262">IF(N262="","",IF(T262&lt;&gt;"",AK17,IF(S262&lt;&gt;"","",IF(R262&lt;&gt;"","",IF(SUMPRODUCT(--(AN18:AN1500=AK17),--(AM18:AM1500&lt;&gt;""),--ISNUMBER(SEARCH(" "&amp;AM18:AM1500&amp;" ",Q262)))&gt;0,AK17,"")))))</f>
        <v/>
      </c>
      <c r="AM262" s="968" t="s">
        <v>2277</v>
      </c>
      <c r="AN262" s="968" t="s">
        <v>1962</v>
      </c>
      <c r="AP262" s="964"/>
      <c r="AQ262" s="964"/>
      <c r="AR262" s="964"/>
      <c r="AT262" s="964"/>
      <c r="AU262" s="964"/>
      <c r="AV262" s="964"/>
      <c r="BN262" s="49">
        <v>1</v>
      </c>
    </row>
    <row r="263" spans="1:66" ht="35.1" customHeight="1">
      <c r="A263" s="973" t="str">
        <f>IF(B263="","",COUNTIF(B18:B263,"&lt;&gt;"))</f>
        <v/>
      </c>
      <c r="B263" s="965"/>
      <c r="C263" s="974" t="str">
        <f t="shared" si="54"/>
        <v/>
      </c>
      <c r="D263" s="975" t="str">
        <f t="shared" si="42"/>
        <v/>
      </c>
      <c r="E263" s="976" t="str">
        <f t="shared" si="43"/>
        <v/>
      </c>
      <c r="F263" s="977" t="str">
        <f t="shared" si="44"/>
        <v/>
      </c>
      <c r="G263" s="964" t="str">
        <f>IF(H263="","",COUNTIF(H18:H263,"&lt;&gt;"))</f>
        <v/>
      </c>
      <c r="H263" s="965" t="str" cm="1">
        <f t="array" ref="H263">IF(L263="","",IF(LEN(L263)&lt;=MAX(10,G13),L263,IFERROR(LEFT(L263,LOOKUP(2,1/(MID(L263,ROW(1:500),1)=" ")/(ROW(1:500)&lt;=MAX(10,G13)),ROW(1:500))-1),LEFT(L263,MAX(10,G13)))))</f>
        <v/>
      </c>
      <c r="I263" s="964" t="str">
        <f t="shared" si="45"/>
        <v/>
      </c>
      <c r="J263" s="964" t="str">
        <f t="shared" si="46"/>
        <v/>
      </c>
      <c r="K263" s="964" t="str">
        <f>IF(M262&lt;&gt;"",K262,IF(K262&lt;MAX(A18:A317),K262+1,""))</f>
        <v/>
      </c>
      <c r="L263" s="965" t="str">
        <f>IF(K263="","",IF(M262&lt;&gt;"",M262,INDEX(E18:E317,MATCH(K263,A18:A317,0))))</f>
        <v/>
      </c>
      <c r="M263" s="965" t="str">
        <f t="shared" si="47"/>
        <v/>
      </c>
      <c r="N263" s="965" t="str">
        <f t="shared" si="48"/>
        <v/>
      </c>
      <c r="O263" s="964" t="str">
        <f t="shared" si="49"/>
        <v/>
      </c>
      <c r="P263" s="964" t="str">
        <f t="shared" si="50"/>
        <v/>
      </c>
      <c r="Q263" s="965" t="str">
        <f t="shared" si="51"/>
        <v/>
      </c>
      <c r="R263" s="964" t="str">
        <f>IF(N263="","",IF(COUNTIF(AP18:AP300,TRIM(Q263))&gt;0,"EXCLUSION EXACTE",""))</f>
        <v/>
      </c>
      <c r="S263" s="964" t="str" cm="1">
        <f t="array" ref="S263">IF(N263="","",IF(SUMPRODUCT(--(AP18:AP300&lt;&gt;""),--ISNUMBER(SEARCH(" "&amp;AP18:AP300&amp;" ",Q263)))&gt;0,"BLOQUE MOLLUSQUES",""))</f>
        <v/>
      </c>
      <c r="T263" s="964" t="str" cm="1">
        <f t="array" ref="T263">IF(N263="","",IF(SUMPRODUCT(--(AT18:AT300&lt;&gt;""),--ISNUMBER(SEARCH(" "&amp;AT18:AT300&amp;" ",Q263)))&gt;0,"FORCE MOLLUSQUES",""))</f>
        <v/>
      </c>
      <c r="U263" s="965" t="str">
        <f t="shared" si="52"/>
        <v/>
      </c>
      <c r="V263" s="965" t="str">
        <f t="shared" si="55"/>
        <v/>
      </c>
      <c r="W263" s="964" t="str">
        <f t="shared" si="53"/>
        <v/>
      </c>
      <c r="X263" s="964" t="str" cm="1">
        <f t="array" ref="X263">IF(N263="","",IF(R263&lt;&gt;"","",IF(SUMPRODUCT(--(AN18:AN1500=X17),--(AM18:AM1500&lt;&gt;""),--ISNUMBER(SEARCH(" "&amp;AM18:AM1500&amp;" ",Q263)))&gt;0,X17,"")))</f>
        <v/>
      </c>
      <c r="Y263" s="964" t="str" cm="1">
        <f t="array" ref="Y263">IF(N263="","",IF(R263&lt;&gt;"","",IF(SUMPRODUCT(--(AN18:AN1500=Y17),--(AM18:AM1500&lt;&gt;""),--ISNUMBER(SEARCH(" "&amp;AM18:AM1500&amp;" ",Q263)))&gt;0,Y17,"")))</f>
        <v/>
      </c>
      <c r="Z263" s="964" t="str" cm="1">
        <f t="array" ref="Z263">IF(N263="","",IF(R263&lt;&gt;"","",IF(SUMPRODUCT(--(AN18:AN1500=Z17),--(AM18:AM1500&lt;&gt;""),--ISNUMBER(SEARCH(" "&amp;AM18:AM1500&amp;" ",Q263)))&gt;0,Z17,"")))</f>
        <v/>
      </c>
      <c r="AA263" s="964" t="str" cm="1">
        <f t="array" ref="AA263">IF(N263="","",IF(R263&lt;&gt;"","",IF(SUMPRODUCT(--(AN18:AN1500=AA17),--(AM18:AM1500&lt;&gt;""),--ISNUMBER(SEARCH(" "&amp;AM18:AM1500&amp;" ",Q263)))&gt;0,AA17,"")))</f>
        <v/>
      </c>
      <c r="AB263" s="964" t="str" cm="1">
        <f t="array" ref="AB263">IF(N263="","",IF(R263&lt;&gt;"","",IF(SUMPRODUCT(--(AN18:AN1500=AB17),--(AM18:AM1500&lt;&gt;""),--ISNUMBER(SEARCH(" "&amp;AM18:AM1500&amp;" ",Q263)))&gt;0,AB17,"")))</f>
        <v/>
      </c>
      <c r="AC263" s="964" t="str" cm="1">
        <f t="array" ref="AC263">IF(N263="","",IF(R263&lt;&gt;"","",IF(SUMPRODUCT(--(AN18:AN1500=AC17),--(AM18:AM1500&lt;&gt;""),--ISNUMBER(SEARCH(" "&amp;AM18:AM1500&amp;" ",Q263)))&gt;0,AC17,"")))</f>
        <v/>
      </c>
      <c r="AD263" s="964" t="str" cm="1">
        <f t="array" ref="AD263">IF(N263="","",IF(R263&lt;&gt;"","",IF(SUMPRODUCT(--(AN18:AN1500=AD17),--(AM18:AM1500&lt;&gt;""),--ISNUMBER(SEARCH(" "&amp;AM18:AM1500&amp;" ",Q263)))&gt;0,AD17,"")))</f>
        <v/>
      </c>
      <c r="AE263" s="964" t="str" cm="1">
        <f t="array" ref="AE263">IF(N263="","",IF(R263&lt;&gt;"","",IF(SUMPRODUCT(--(AN18:AN1500=AE17),--(AM18:AM1500&lt;&gt;""),--ISNUMBER(SEARCH(" "&amp;AM18:AM1500&amp;" ",Q263)))&gt;0,AE17,"")))</f>
        <v/>
      </c>
      <c r="AF263" s="964" t="str" cm="1">
        <f t="array" ref="AF263">IF(N263="","",IF(R263&lt;&gt;"","",IF(SUMPRODUCT(--(AN18:AN1500=AF17),--(AM18:AM1500&lt;&gt;""),--ISNUMBER(SEARCH(" "&amp;AM18:AM1500&amp;" ",Q263)))&gt;0,AF17,"")))</f>
        <v/>
      </c>
      <c r="AG263" s="964" t="str" cm="1">
        <f t="array" ref="AG263">IF(N263="","",IF(R263&lt;&gt;"","",IF(SUMPRODUCT(--(AN18:AN1500=AG17),--(AM18:AM1500&lt;&gt;""),--ISNUMBER(SEARCH(" "&amp;AM18:AM1500&amp;" ",Q263)))&gt;0,AG17,"")))</f>
        <v/>
      </c>
      <c r="AH263" s="964" t="str" cm="1">
        <f t="array" ref="AH263">IF(N263="","",IF(R263&lt;&gt;"","",IF(SUMPRODUCT(--(AN18:AN1500=AH17),--(AM18:AM1500&lt;&gt;""),--ISNUMBER(SEARCH(" "&amp;AM18:AM1500&amp;" ",Q263)))&gt;0,AH17,"")))</f>
        <v/>
      </c>
      <c r="AI263" s="964" t="str" cm="1">
        <f t="array" ref="AI263">IF(N263="","",IF(R263&lt;&gt;"","",IF(SUMPRODUCT(--(AN18:AN1500=AI17),--(AM18:AM1500&lt;&gt;""),--ISNUMBER(SEARCH(" "&amp;AM18:AM1500&amp;" ",Q263)))&gt;0,AI17,"")))</f>
        <v/>
      </c>
      <c r="AJ263" s="964" t="str" cm="1">
        <f t="array" ref="AJ263">IF(N263="","",IF(R263&lt;&gt;"","",IF(SUMPRODUCT(--(AN18:AN1500=AJ17),--(AM18:AM1500&lt;&gt;""),--ISNUMBER(SEARCH(" "&amp;AM18:AM1500&amp;" ",Q263)))&gt;0,AJ17,"")))</f>
        <v/>
      </c>
      <c r="AK263" s="964" t="str" cm="1">
        <f t="array" ref="AK263">IF(N263="","",IF(T263&lt;&gt;"",AK17,IF(S263&lt;&gt;"","",IF(R263&lt;&gt;"","",IF(SUMPRODUCT(--(AN18:AN1500=AK17),--(AM18:AM1500&lt;&gt;""),--ISNUMBER(SEARCH(" "&amp;AM18:AM1500&amp;" ",Q263)))&gt;0,AK17,"")))))</f>
        <v/>
      </c>
      <c r="AM263" s="964" t="s">
        <v>2278</v>
      </c>
      <c r="AN263" s="964" t="s">
        <v>1962</v>
      </c>
      <c r="AP263" s="964"/>
      <c r="AQ263" s="964"/>
      <c r="AR263" s="964"/>
      <c r="AT263" s="964"/>
      <c r="AU263" s="964"/>
      <c r="AV263" s="964"/>
      <c r="BN263" s="49">
        <v>1</v>
      </c>
    </row>
    <row r="264" spans="1:66" ht="35.1" customHeight="1">
      <c r="A264" s="957" t="str">
        <f>IF(B264="","",COUNTIF(B18:B264,"&lt;&gt;"))</f>
        <v/>
      </c>
      <c r="B264" s="958"/>
      <c r="C264" s="974" t="str">
        <f t="shared" si="54"/>
        <v/>
      </c>
      <c r="D264" s="975" t="str">
        <f t="shared" si="42"/>
        <v/>
      </c>
      <c r="E264" s="961" t="str">
        <f t="shared" si="43"/>
        <v/>
      </c>
      <c r="F264" s="962" t="str">
        <f t="shared" si="44"/>
        <v/>
      </c>
      <c r="G264" s="963" t="str">
        <f>IF(H264="","",COUNTIF(H18:H264,"&lt;&gt;"))</f>
        <v/>
      </c>
      <c r="H264" s="958" t="str" cm="1">
        <f t="array" ref="H264">IF(L264="","",IF(LEN(L264)&lt;=MAX(10,G13),L264,IFERROR(LEFT(L264,LOOKUP(2,1/(MID(L264,ROW(1:500),1)=" ")/(ROW(1:500)&lt;=MAX(10,G13)),ROW(1:500))-1),LEFT(L264,MAX(10,G13)))))</f>
        <v/>
      </c>
      <c r="I264" s="963" t="str">
        <f t="shared" si="45"/>
        <v/>
      </c>
      <c r="J264" s="963" t="str">
        <f t="shared" si="46"/>
        <v/>
      </c>
      <c r="K264" s="964" t="str">
        <f>IF(M263&lt;&gt;"",K263,IF(K263&lt;MAX(A18:A317),K263+1,""))</f>
        <v/>
      </c>
      <c r="L264" s="965" t="str">
        <f>IF(K264="","",IF(M263&lt;&gt;"",M263,INDEX(E18:E317,MATCH(K264,A18:A317,0))))</f>
        <v/>
      </c>
      <c r="M264" s="965" t="str">
        <f t="shared" si="47"/>
        <v/>
      </c>
      <c r="N264" s="966" t="str">
        <f t="shared" si="48"/>
        <v/>
      </c>
      <c r="O264" s="967" t="str">
        <f t="shared" si="49"/>
        <v/>
      </c>
      <c r="P264" s="967" t="str">
        <f t="shared" si="50"/>
        <v/>
      </c>
      <c r="Q264" s="966" t="str">
        <f t="shared" si="51"/>
        <v/>
      </c>
      <c r="R264" s="967" t="str">
        <f>IF(N264="","",IF(COUNTIF(AP18:AP300,TRIM(Q264))&gt;0,"EXCLUSION EXACTE",""))</f>
        <v/>
      </c>
      <c r="S264" s="967" t="str" cm="1">
        <f t="array" ref="S264">IF(N264="","",IF(SUMPRODUCT(--(AP18:AP300&lt;&gt;""),--ISNUMBER(SEARCH(" "&amp;AP18:AP300&amp;" ",Q264)))&gt;0,"BLOQUE MOLLUSQUES",""))</f>
        <v/>
      </c>
      <c r="T264" s="967" t="str" cm="1">
        <f t="array" ref="T264">IF(N264="","",IF(SUMPRODUCT(--(AT18:AT300&lt;&gt;""),--ISNUMBER(SEARCH(" "&amp;AT18:AT300&amp;" ",Q264)))&gt;0,"FORCE MOLLUSQUES",""))</f>
        <v/>
      </c>
      <c r="U264" s="966" t="str">
        <f t="shared" si="52"/>
        <v/>
      </c>
      <c r="V264" s="966" t="str">
        <f t="shared" si="55"/>
        <v/>
      </c>
      <c r="W264" s="967" t="str">
        <f t="shared" si="53"/>
        <v/>
      </c>
      <c r="X264" s="967" t="str" cm="1">
        <f t="array" ref="X264">IF(N264="","",IF(R264&lt;&gt;"","",IF(SUMPRODUCT(--(AN18:AN1500=X17),--(AM18:AM1500&lt;&gt;""),--ISNUMBER(SEARCH(" "&amp;AM18:AM1500&amp;" ",Q264)))&gt;0,X17,"")))</f>
        <v/>
      </c>
      <c r="Y264" s="967" t="str" cm="1">
        <f t="array" ref="Y264">IF(N264="","",IF(R264&lt;&gt;"","",IF(SUMPRODUCT(--(AN18:AN1500=Y17),--(AM18:AM1500&lt;&gt;""),--ISNUMBER(SEARCH(" "&amp;AM18:AM1500&amp;" ",Q264)))&gt;0,Y17,"")))</f>
        <v/>
      </c>
      <c r="Z264" s="967" t="str" cm="1">
        <f t="array" ref="Z264">IF(N264="","",IF(R264&lt;&gt;"","",IF(SUMPRODUCT(--(AN18:AN1500=Z17),--(AM18:AM1500&lt;&gt;""),--ISNUMBER(SEARCH(" "&amp;AM18:AM1500&amp;" ",Q264)))&gt;0,Z17,"")))</f>
        <v/>
      </c>
      <c r="AA264" s="967" t="str" cm="1">
        <f t="array" ref="AA264">IF(N264="","",IF(R264&lt;&gt;"","",IF(SUMPRODUCT(--(AN18:AN1500=AA17),--(AM18:AM1500&lt;&gt;""),--ISNUMBER(SEARCH(" "&amp;AM18:AM1500&amp;" ",Q264)))&gt;0,AA17,"")))</f>
        <v/>
      </c>
      <c r="AB264" s="967" t="str" cm="1">
        <f t="array" ref="AB264">IF(N264="","",IF(R264&lt;&gt;"","",IF(SUMPRODUCT(--(AN18:AN1500=AB17),--(AM18:AM1500&lt;&gt;""),--ISNUMBER(SEARCH(" "&amp;AM18:AM1500&amp;" ",Q264)))&gt;0,AB17,"")))</f>
        <v/>
      </c>
      <c r="AC264" s="967" t="str" cm="1">
        <f t="array" ref="AC264">IF(N264="","",IF(R264&lt;&gt;"","",IF(SUMPRODUCT(--(AN18:AN1500=AC17),--(AM18:AM1500&lt;&gt;""),--ISNUMBER(SEARCH(" "&amp;AM18:AM1500&amp;" ",Q264)))&gt;0,AC17,"")))</f>
        <v/>
      </c>
      <c r="AD264" s="967" t="str" cm="1">
        <f t="array" ref="AD264">IF(N264="","",IF(R264&lt;&gt;"","",IF(SUMPRODUCT(--(AN18:AN1500=AD17),--(AM18:AM1500&lt;&gt;""),--ISNUMBER(SEARCH(" "&amp;AM18:AM1500&amp;" ",Q264)))&gt;0,AD17,"")))</f>
        <v/>
      </c>
      <c r="AE264" s="967" t="str" cm="1">
        <f t="array" ref="AE264">IF(N264="","",IF(R264&lt;&gt;"","",IF(SUMPRODUCT(--(AN18:AN1500=AE17),--(AM18:AM1500&lt;&gt;""),--ISNUMBER(SEARCH(" "&amp;AM18:AM1500&amp;" ",Q264)))&gt;0,AE17,"")))</f>
        <v/>
      </c>
      <c r="AF264" s="967" t="str" cm="1">
        <f t="array" ref="AF264">IF(N264="","",IF(R264&lt;&gt;"","",IF(SUMPRODUCT(--(AN18:AN1500=AF17),--(AM18:AM1500&lt;&gt;""),--ISNUMBER(SEARCH(" "&amp;AM18:AM1500&amp;" ",Q264)))&gt;0,AF17,"")))</f>
        <v/>
      </c>
      <c r="AG264" s="967" t="str" cm="1">
        <f t="array" ref="AG264">IF(N264="","",IF(R264&lt;&gt;"","",IF(SUMPRODUCT(--(AN18:AN1500=AG17),--(AM18:AM1500&lt;&gt;""),--ISNUMBER(SEARCH(" "&amp;AM18:AM1500&amp;" ",Q264)))&gt;0,AG17,"")))</f>
        <v/>
      </c>
      <c r="AH264" s="967" t="str" cm="1">
        <f t="array" ref="AH264">IF(N264="","",IF(R264&lt;&gt;"","",IF(SUMPRODUCT(--(AN18:AN1500=AH17),--(AM18:AM1500&lt;&gt;""),--ISNUMBER(SEARCH(" "&amp;AM18:AM1500&amp;" ",Q264)))&gt;0,AH17,"")))</f>
        <v/>
      </c>
      <c r="AI264" s="967" t="str" cm="1">
        <f t="array" ref="AI264">IF(N264="","",IF(R264&lt;&gt;"","",IF(SUMPRODUCT(--(AN18:AN1500=AI17),--(AM18:AM1500&lt;&gt;""),--ISNUMBER(SEARCH(" "&amp;AM18:AM1500&amp;" ",Q264)))&gt;0,AI17,"")))</f>
        <v/>
      </c>
      <c r="AJ264" s="967" t="str" cm="1">
        <f t="array" ref="AJ264">IF(N264="","",IF(R264&lt;&gt;"","",IF(SUMPRODUCT(--(AN18:AN1500=AJ17),--(AM18:AM1500&lt;&gt;""),--ISNUMBER(SEARCH(" "&amp;AM18:AM1500&amp;" ",Q264)))&gt;0,AJ17,"")))</f>
        <v/>
      </c>
      <c r="AK264" s="967" t="str" cm="1">
        <f t="array" ref="AK264">IF(N264="","",IF(T264&lt;&gt;"",AK17,IF(S264&lt;&gt;"","",IF(R264&lt;&gt;"","",IF(SUMPRODUCT(--(AN18:AN1500=AK17),--(AM18:AM1500&lt;&gt;""),--ISNUMBER(SEARCH(" "&amp;AM18:AM1500&amp;" ",Q264)))&gt;0,AK17,"")))))</f>
        <v/>
      </c>
      <c r="AM264" s="968" t="s">
        <v>2279</v>
      </c>
      <c r="AN264" s="968" t="s">
        <v>1962</v>
      </c>
      <c r="AP264" s="964"/>
      <c r="AQ264" s="964"/>
      <c r="AR264" s="964"/>
      <c r="AT264" s="964"/>
      <c r="AU264" s="964"/>
      <c r="AV264" s="964"/>
      <c r="BN264" s="49">
        <v>1</v>
      </c>
    </row>
    <row r="265" spans="1:66" ht="35.1" customHeight="1">
      <c r="A265" s="973" t="str">
        <f>IF(B265="","",COUNTIF(B18:B265,"&lt;&gt;"))</f>
        <v/>
      </c>
      <c r="B265" s="965"/>
      <c r="C265" s="974" t="str">
        <f t="shared" si="54"/>
        <v/>
      </c>
      <c r="D265" s="975" t="str">
        <f t="shared" si="42"/>
        <v/>
      </c>
      <c r="E265" s="976" t="str">
        <f t="shared" si="43"/>
        <v/>
      </c>
      <c r="F265" s="977" t="str">
        <f t="shared" si="44"/>
        <v/>
      </c>
      <c r="G265" s="964" t="str">
        <f>IF(H265="","",COUNTIF(H18:H265,"&lt;&gt;"))</f>
        <v/>
      </c>
      <c r="H265" s="965" t="str" cm="1">
        <f t="array" ref="H265">IF(L265="","",IF(LEN(L265)&lt;=MAX(10,G13),L265,IFERROR(LEFT(L265,LOOKUP(2,1/(MID(L265,ROW(1:500),1)=" ")/(ROW(1:500)&lt;=MAX(10,G13)),ROW(1:500))-1),LEFT(L265,MAX(10,G13)))))</f>
        <v/>
      </c>
      <c r="I265" s="964" t="str">
        <f t="shared" si="45"/>
        <v/>
      </c>
      <c r="J265" s="964" t="str">
        <f t="shared" si="46"/>
        <v/>
      </c>
      <c r="K265" s="964" t="str">
        <f>IF(M264&lt;&gt;"",K264,IF(K264&lt;MAX(A18:A317),K264+1,""))</f>
        <v/>
      </c>
      <c r="L265" s="965" t="str">
        <f>IF(K265="","",IF(M264&lt;&gt;"",M264,INDEX(E18:E317,MATCH(K265,A18:A317,0))))</f>
        <v/>
      </c>
      <c r="M265" s="965" t="str">
        <f t="shared" si="47"/>
        <v/>
      </c>
      <c r="N265" s="965" t="str">
        <f t="shared" si="48"/>
        <v/>
      </c>
      <c r="O265" s="964" t="str">
        <f t="shared" si="49"/>
        <v/>
      </c>
      <c r="P265" s="964" t="str">
        <f t="shared" si="50"/>
        <v/>
      </c>
      <c r="Q265" s="965" t="str">
        <f t="shared" si="51"/>
        <v/>
      </c>
      <c r="R265" s="964" t="str">
        <f>IF(N265="","",IF(COUNTIF(AP18:AP300,TRIM(Q265))&gt;0,"EXCLUSION EXACTE",""))</f>
        <v/>
      </c>
      <c r="S265" s="964" t="str" cm="1">
        <f t="array" ref="S265">IF(N265="","",IF(SUMPRODUCT(--(AP18:AP300&lt;&gt;""),--ISNUMBER(SEARCH(" "&amp;AP18:AP300&amp;" ",Q265)))&gt;0,"BLOQUE MOLLUSQUES",""))</f>
        <v/>
      </c>
      <c r="T265" s="964" t="str" cm="1">
        <f t="array" ref="T265">IF(N265="","",IF(SUMPRODUCT(--(AT18:AT300&lt;&gt;""),--ISNUMBER(SEARCH(" "&amp;AT18:AT300&amp;" ",Q265)))&gt;0,"FORCE MOLLUSQUES",""))</f>
        <v/>
      </c>
      <c r="U265" s="965" t="str">
        <f t="shared" si="52"/>
        <v/>
      </c>
      <c r="V265" s="965" t="str">
        <f t="shared" si="55"/>
        <v/>
      </c>
      <c r="W265" s="964" t="str">
        <f t="shared" si="53"/>
        <v/>
      </c>
      <c r="X265" s="964" t="str" cm="1">
        <f t="array" ref="X265">IF(N265="","",IF(R265&lt;&gt;"","",IF(SUMPRODUCT(--(AN18:AN1500=X17),--(AM18:AM1500&lt;&gt;""),--ISNUMBER(SEARCH(" "&amp;AM18:AM1500&amp;" ",Q265)))&gt;0,X17,"")))</f>
        <v/>
      </c>
      <c r="Y265" s="964" t="str" cm="1">
        <f t="array" ref="Y265">IF(N265="","",IF(R265&lt;&gt;"","",IF(SUMPRODUCT(--(AN18:AN1500=Y17),--(AM18:AM1500&lt;&gt;""),--ISNUMBER(SEARCH(" "&amp;AM18:AM1500&amp;" ",Q265)))&gt;0,Y17,"")))</f>
        <v/>
      </c>
      <c r="Z265" s="964" t="str" cm="1">
        <f t="array" ref="Z265">IF(N265="","",IF(R265&lt;&gt;"","",IF(SUMPRODUCT(--(AN18:AN1500=Z17),--(AM18:AM1500&lt;&gt;""),--ISNUMBER(SEARCH(" "&amp;AM18:AM1500&amp;" ",Q265)))&gt;0,Z17,"")))</f>
        <v/>
      </c>
      <c r="AA265" s="964" t="str" cm="1">
        <f t="array" ref="AA265">IF(N265="","",IF(R265&lt;&gt;"","",IF(SUMPRODUCT(--(AN18:AN1500=AA17),--(AM18:AM1500&lt;&gt;""),--ISNUMBER(SEARCH(" "&amp;AM18:AM1500&amp;" ",Q265)))&gt;0,AA17,"")))</f>
        <v/>
      </c>
      <c r="AB265" s="964" t="str" cm="1">
        <f t="array" ref="AB265">IF(N265="","",IF(R265&lt;&gt;"","",IF(SUMPRODUCT(--(AN18:AN1500=AB17),--(AM18:AM1500&lt;&gt;""),--ISNUMBER(SEARCH(" "&amp;AM18:AM1500&amp;" ",Q265)))&gt;0,AB17,"")))</f>
        <v/>
      </c>
      <c r="AC265" s="964" t="str" cm="1">
        <f t="array" ref="AC265">IF(N265="","",IF(R265&lt;&gt;"","",IF(SUMPRODUCT(--(AN18:AN1500=AC17),--(AM18:AM1500&lt;&gt;""),--ISNUMBER(SEARCH(" "&amp;AM18:AM1500&amp;" ",Q265)))&gt;0,AC17,"")))</f>
        <v/>
      </c>
      <c r="AD265" s="964" t="str" cm="1">
        <f t="array" ref="AD265">IF(N265="","",IF(R265&lt;&gt;"","",IF(SUMPRODUCT(--(AN18:AN1500=AD17),--(AM18:AM1500&lt;&gt;""),--ISNUMBER(SEARCH(" "&amp;AM18:AM1500&amp;" ",Q265)))&gt;0,AD17,"")))</f>
        <v/>
      </c>
      <c r="AE265" s="964" t="str" cm="1">
        <f t="array" ref="AE265">IF(N265="","",IF(R265&lt;&gt;"","",IF(SUMPRODUCT(--(AN18:AN1500=AE17),--(AM18:AM1500&lt;&gt;""),--ISNUMBER(SEARCH(" "&amp;AM18:AM1500&amp;" ",Q265)))&gt;0,AE17,"")))</f>
        <v/>
      </c>
      <c r="AF265" s="964" t="str" cm="1">
        <f t="array" ref="AF265">IF(N265="","",IF(R265&lt;&gt;"","",IF(SUMPRODUCT(--(AN18:AN1500=AF17),--(AM18:AM1500&lt;&gt;""),--ISNUMBER(SEARCH(" "&amp;AM18:AM1500&amp;" ",Q265)))&gt;0,AF17,"")))</f>
        <v/>
      </c>
      <c r="AG265" s="964" t="str" cm="1">
        <f t="array" ref="AG265">IF(N265="","",IF(R265&lt;&gt;"","",IF(SUMPRODUCT(--(AN18:AN1500=AG17),--(AM18:AM1500&lt;&gt;""),--ISNUMBER(SEARCH(" "&amp;AM18:AM1500&amp;" ",Q265)))&gt;0,AG17,"")))</f>
        <v/>
      </c>
      <c r="AH265" s="964" t="str" cm="1">
        <f t="array" ref="AH265">IF(N265="","",IF(R265&lt;&gt;"","",IF(SUMPRODUCT(--(AN18:AN1500=AH17),--(AM18:AM1500&lt;&gt;""),--ISNUMBER(SEARCH(" "&amp;AM18:AM1500&amp;" ",Q265)))&gt;0,AH17,"")))</f>
        <v/>
      </c>
      <c r="AI265" s="964" t="str" cm="1">
        <f t="array" ref="AI265">IF(N265="","",IF(R265&lt;&gt;"","",IF(SUMPRODUCT(--(AN18:AN1500=AI17),--(AM18:AM1500&lt;&gt;""),--ISNUMBER(SEARCH(" "&amp;AM18:AM1500&amp;" ",Q265)))&gt;0,AI17,"")))</f>
        <v/>
      </c>
      <c r="AJ265" s="964" t="str" cm="1">
        <f t="array" ref="AJ265">IF(N265="","",IF(R265&lt;&gt;"","",IF(SUMPRODUCT(--(AN18:AN1500=AJ17),--(AM18:AM1500&lt;&gt;""),--ISNUMBER(SEARCH(" "&amp;AM18:AM1500&amp;" ",Q265)))&gt;0,AJ17,"")))</f>
        <v/>
      </c>
      <c r="AK265" s="964" t="str" cm="1">
        <f t="array" ref="AK265">IF(N265="","",IF(T265&lt;&gt;"",AK17,IF(S265&lt;&gt;"","",IF(R265&lt;&gt;"","",IF(SUMPRODUCT(--(AN18:AN1500=AK17),--(AM18:AM1500&lt;&gt;""),--ISNUMBER(SEARCH(" "&amp;AM18:AM1500&amp;" ",Q265)))&gt;0,AK17,"")))))</f>
        <v/>
      </c>
      <c r="AM265" s="964" t="s">
        <v>2280</v>
      </c>
      <c r="AN265" s="964" t="s">
        <v>1962</v>
      </c>
      <c r="AP265" s="964"/>
      <c r="AQ265" s="964"/>
      <c r="AR265" s="964"/>
      <c r="AT265" s="964"/>
      <c r="AU265" s="964"/>
      <c r="AV265" s="964"/>
      <c r="BN265" s="49">
        <v>1</v>
      </c>
    </row>
    <row r="266" spans="1:66" ht="35.1" customHeight="1">
      <c r="A266" s="957" t="str">
        <f>IF(B266="","",COUNTIF(B18:B266,"&lt;&gt;"))</f>
        <v/>
      </c>
      <c r="B266" s="958"/>
      <c r="C266" s="974" t="str">
        <f t="shared" si="54"/>
        <v/>
      </c>
      <c r="D266" s="975" t="str">
        <f t="shared" si="42"/>
        <v/>
      </c>
      <c r="E266" s="961" t="str">
        <f t="shared" si="43"/>
        <v/>
      </c>
      <c r="F266" s="962" t="str">
        <f t="shared" si="44"/>
        <v/>
      </c>
      <c r="G266" s="963" t="str">
        <f>IF(H266="","",COUNTIF(H18:H266,"&lt;&gt;"))</f>
        <v/>
      </c>
      <c r="H266" s="958" t="str" cm="1">
        <f t="array" ref="H266">IF(L266="","",IF(LEN(L266)&lt;=MAX(10,G13),L266,IFERROR(LEFT(L266,LOOKUP(2,1/(MID(L266,ROW(1:500),1)=" ")/(ROW(1:500)&lt;=MAX(10,G13)),ROW(1:500))-1),LEFT(L266,MAX(10,G13)))))</f>
        <v/>
      </c>
      <c r="I266" s="963" t="str">
        <f t="shared" si="45"/>
        <v/>
      </c>
      <c r="J266" s="963" t="str">
        <f t="shared" si="46"/>
        <v/>
      </c>
      <c r="K266" s="964" t="str">
        <f>IF(M265&lt;&gt;"",K265,IF(K265&lt;MAX(A18:A317),K265+1,""))</f>
        <v/>
      </c>
      <c r="L266" s="965" t="str">
        <f>IF(K266="","",IF(M265&lt;&gt;"",M265,INDEX(E18:E317,MATCH(K266,A18:A317,0))))</f>
        <v/>
      </c>
      <c r="M266" s="965" t="str">
        <f t="shared" si="47"/>
        <v/>
      </c>
      <c r="N266" s="966" t="str">
        <f t="shared" si="48"/>
        <v/>
      </c>
      <c r="O266" s="967" t="str">
        <f t="shared" si="49"/>
        <v/>
      </c>
      <c r="P266" s="967" t="str">
        <f t="shared" si="50"/>
        <v/>
      </c>
      <c r="Q266" s="966" t="str">
        <f t="shared" si="51"/>
        <v/>
      </c>
      <c r="R266" s="967" t="str">
        <f>IF(N266="","",IF(COUNTIF(AP18:AP300,TRIM(Q266))&gt;0,"EXCLUSION EXACTE",""))</f>
        <v/>
      </c>
      <c r="S266" s="967" t="str" cm="1">
        <f t="array" ref="S266">IF(N266="","",IF(SUMPRODUCT(--(AP18:AP300&lt;&gt;""),--ISNUMBER(SEARCH(" "&amp;AP18:AP300&amp;" ",Q266)))&gt;0,"BLOQUE MOLLUSQUES",""))</f>
        <v/>
      </c>
      <c r="T266" s="967" t="str" cm="1">
        <f t="array" ref="T266">IF(N266="","",IF(SUMPRODUCT(--(AT18:AT300&lt;&gt;""),--ISNUMBER(SEARCH(" "&amp;AT18:AT300&amp;" ",Q266)))&gt;0,"FORCE MOLLUSQUES",""))</f>
        <v/>
      </c>
      <c r="U266" s="966" t="str">
        <f t="shared" si="52"/>
        <v/>
      </c>
      <c r="V266" s="966" t="str">
        <f t="shared" si="55"/>
        <v/>
      </c>
      <c r="W266" s="967" t="str">
        <f t="shared" si="53"/>
        <v/>
      </c>
      <c r="X266" s="967" t="str" cm="1">
        <f t="array" ref="X266">IF(N266="","",IF(R266&lt;&gt;"","",IF(SUMPRODUCT(--(AN18:AN1500=X17),--(AM18:AM1500&lt;&gt;""),--ISNUMBER(SEARCH(" "&amp;AM18:AM1500&amp;" ",Q266)))&gt;0,X17,"")))</f>
        <v/>
      </c>
      <c r="Y266" s="967" t="str" cm="1">
        <f t="array" ref="Y266">IF(N266="","",IF(R266&lt;&gt;"","",IF(SUMPRODUCT(--(AN18:AN1500=Y17),--(AM18:AM1500&lt;&gt;""),--ISNUMBER(SEARCH(" "&amp;AM18:AM1500&amp;" ",Q266)))&gt;0,Y17,"")))</f>
        <v/>
      </c>
      <c r="Z266" s="967" t="str" cm="1">
        <f t="array" ref="Z266">IF(N266="","",IF(R266&lt;&gt;"","",IF(SUMPRODUCT(--(AN18:AN1500=Z17),--(AM18:AM1500&lt;&gt;""),--ISNUMBER(SEARCH(" "&amp;AM18:AM1500&amp;" ",Q266)))&gt;0,Z17,"")))</f>
        <v/>
      </c>
      <c r="AA266" s="967" t="str" cm="1">
        <f t="array" ref="AA266">IF(N266="","",IF(R266&lt;&gt;"","",IF(SUMPRODUCT(--(AN18:AN1500=AA17),--(AM18:AM1500&lt;&gt;""),--ISNUMBER(SEARCH(" "&amp;AM18:AM1500&amp;" ",Q266)))&gt;0,AA17,"")))</f>
        <v/>
      </c>
      <c r="AB266" s="967" t="str" cm="1">
        <f t="array" ref="AB266">IF(N266="","",IF(R266&lt;&gt;"","",IF(SUMPRODUCT(--(AN18:AN1500=AB17),--(AM18:AM1500&lt;&gt;""),--ISNUMBER(SEARCH(" "&amp;AM18:AM1500&amp;" ",Q266)))&gt;0,AB17,"")))</f>
        <v/>
      </c>
      <c r="AC266" s="967" t="str" cm="1">
        <f t="array" ref="AC266">IF(N266="","",IF(R266&lt;&gt;"","",IF(SUMPRODUCT(--(AN18:AN1500=AC17),--(AM18:AM1500&lt;&gt;""),--ISNUMBER(SEARCH(" "&amp;AM18:AM1500&amp;" ",Q266)))&gt;0,AC17,"")))</f>
        <v/>
      </c>
      <c r="AD266" s="967" t="str" cm="1">
        <f t="array" ref="AD266">IF(N266="","",IF(R266&lt;&gt;"","",IF(SUMPRODUCT(--(AN18:AN1500=AD17),--(AM18:AM1500&lt;&gt;""),--ISNUMBER(SEARCH(" "&amp;AM18:AM1500&amp;" ",Q266)))&gt;0,AD17,"")))</f>
        <v/>
      </c>
      <c r="AE266" s="967" t="str" cm="1">
        <f t="array" ref="AE266">IF(N266="","",IF(R266&lt;&gt;"","",IF(SUMPRODUCT(--(AN18:AN1500=AE17),--(AM18:AM1500&lt;&gt;""),--ISNUMBER(SEARCH(" "&amp;AM18:AM1500&amp;" ",Q266)))&gt;0,AE17,"")))</f>
        <v/>
      </c>
      <c r="AF266" s="967" t="str" cm="1">
        <f t="array" ref="AF266">IF(N266="","",IF(R266&lt;&gt;"","",IF(SUMPRODUCT(--(AN18:AN1500=AF17),--(AM18:AM1500&lt;&gt;""),--ISNUMBER(SEARCH(" "&amp;AM18:AM1500&amp;" ",Q266)))&gt;0,AF17,"")))</f>
        <v/>
      </c>
      <c r="AG266" s="967" t="str" cm="1">
        <f t="array" ref="AG266">IF(N266="","",IF(R266&lt;&gt;"","",IF(SUMPRODUCT(--(AN18:AN1500=AG17),--(AM18:AM1500&lt;&gt;""),--ISNUMBER(SEARCH(" "&amp;AM18:AM1500&amp;" ",Q266)))&gt;0,AG17,"")))</f>
        <v/>
      </c>
      <c r="AH266" s="967" t="str" cm="1">
        <f t="array" ref="AH266">IF(N266="","",IF(R266&lt;&gt;"","",IF(SUMPRODUCT(--(AN18:AN1500=AH17),--(AM18:AM1500&lt;&gt;""),--ISNUMBER(SEARCH(" "&amp;AM18:AM1500&amp;" ",Q266)))&gt;0,AH17,"")))</f>
        <v/>
      </c>
      <c r="AI266" s="967" t="str" cm="1">
        <f t="array" ref="AI266">IF(N266="","",IF(R266&lt;&gt;"","",IF(SUMPRODUCT(--(AN18:AN1500=AI17),--(AM18:AM1500&lt;&gt;""),--ISNUMBER(SEARCH(" "&amp;AM18:AM1500&amp;" ",Q266)))&gt;0,AI17,"")))</f>
        <v/>
      </c>
      <c r="AJ266" s="967" t="str" cm="1">
        <f t="array" ref="AJ266">IF(N266="","",IF(R266&lt;&gt;"","",IF(SUMPRODUCT(--(AN18:AN1500=AJ17),--(AM18:AM1500&lt;&gt;""),--ISNUMBER(SEARCH(" "&amp;AM18:AM1500&amp;" ",Q266)))&gt;0,AJ17,"")))</f>
        <v/>
      </c>
      <c r="AK266" s="967" t="str" cm="1">
        <f t="array" ref="AK266">IF(N266="","",IF(T266&lt;&gt;"",AK17,IF(S266&lt;&gt;"","",IF(R266&lt;&gt;"","",IF(SUMPRODUCT(--(AN18:AN1500=AK17),--(AM18:AM1500&lt;&gt;""),--ISNUMBER(SEARCH(" "&amp;AM18:AM1500&amp;" ",Q266)))&gt;0,AK17,"")))))</f>
        <v/>
      </c>
      <c r="AM266" s="968" t="s">
        <v>217</v>
      </c>
      <c r="AN266" s="968" t="s">
        <v>1962</v>
      </c>
      <c r="AP266" s="964"/>
      <c r="AQ266" s="964"/>
      <c r="AR266" s="964"/>
      <c r="AT266" s="964"/>
      <c r="AU266" s="964"/>
      <c r="AV266" s="964"/>
      <c r="BN266" s="49">
        <v>1</v>
      </c>
    </row>
    <row r="267" spans="1:66" ht="35.1" customHeight="1">
      <c r="A267" s="973" t="str">
        <f>IF(B267="","",COUNTIF(B18:B267,"&lt;&gt;"))</f>
        <v/>
      </c>
      <c r="B267" s="965"/>
      <c r="C267" s="974" t="str">
        <f t="shared" si="54"/>
        <v/>
      </c>
      <c r="D267" s="975" t="str">
        <f t="shared" si="42"/>
        <v/>
      </c>
      <c r="E267" s="976" t="str">
        <f t="shared" si="43"/>
        <v/>
      </c>
      <c r="F267" s="977" t="str">
        <f t="shared" si="44"/>
        <v/>
      </c>
      <c r="G267" s="964" t="str">
        <f>IF(H267="","",COUNTIF(H18:H267,"&lt;&gt;"))</f>
        <v/>
      </c>
      <c r="H267" s="965" t="str" cm="1">
        <f t="array" ref="H267">IF(L267="","",IF(LEN(L267)&lt;=MAX(10,G13),L267,IFERROR(LEFT(L267,LOOKUP(2,1/(MID(L267,ROW(1:500),1)=" ")/(ROW(1:500)&lt;=MAX(10,G13)),ROW(1:500))-1),LEFT(L267,MAX(10,G13)))))</f>
        <v/>
      </c>
      <c r="I267" s="964" t="str">
        <f t="shared" si="45"/>
        <v/>
      </c>
      <c r="J267" s="964" t="str">
        <f t="shared" si="46"/>
        <v/>
      </c>
      <c r="K267" s="964" t="str">
        <f>IF(M266&lt;&gt;"",K266,IF(K266&lt;MAX(A18:A317),K266+1,""))</f>
        <v/>
      </c>
      <c r="L267" s="965" t="str">
        <f>IF(K267="","",IF(M266&lt;&gt;"",M266,INDEX(E18:E317,MATCH(K267,A18:A317,0))))</f>
        <v/>
      </c>
      <c r="M267" s="965" t="str">
        <f t="shared" si="47"/>
        <v/>
      </c>
      <c r="N267" s="965" t="str">
        <f t="shared" si="48"/>
        <v/>
      </c>
      <c r="O267" s="964" t="str">
        <f t="shared" si="49"/>
        <v/>
      </c>
      <c r="P267" s="964" t="str">
        <f t="shared" si="50"/>
        <v/>
      </c>
      <c r="Q267" s="965" t="str">
        <f t="shared" si="51"/>
        <v/>
      </c>
      <c r="R267" s="964" t="str">
        <f>IF(N267="","",IF(COUNTIF(AP18:AP300,TRIM(Q267))&gt;0,"EXCLUSION EXACTE",""))</f>
        <v/>
      </c>
      <c r="S267" s="964" t="str" cm="1">
        <f t="array" ref="S267">IF(N267="","",IF(SUMPRODUCT(--(AP18:AP300&lt;&gt;""),--ISNUMBER(SEARCH(" "&amp;AP18:AP300&amp;" ",Q267)))&gt;0,"BLOQUE MOLLUSQUES",""))</f>
        <v/>
      </c>
      <c r="T267" s="964" t="str" cm="1">
        <f t="array" ref="T267">IF(N267="","",IF(SUMPRODUCT(--(AT18:AT300&lt;&gt;""),--ISNUMBER(SEARCH(" "&amp;AT18:AT300&amp;" ",Q267)))&gt;0,"FORCE MOLLUSQUES",""))</f>
        <v/>
      </c>
      <c r="U267" s="965" t="str">
        <f t="shared" si="52"/>
        <v/>
      </c>
      <c r="V267" s="965" t="str">
        <f t="shared" si="55"/>
        <v/>
      </c>
      <c r="W267" s="964" t="str">
        <f t="shared" si="53"/>
        <v/>
      </c>
      <c r="X267" s="964" t="str" cm="1">
        <f t="array" ref="X267">IF(N267="","",IF(R267&lt;&gt;"","",IF(SUMPRODUCT(--(AN18:AN1500=X17),--(AM18:AM1500&lt;&gt;""),--ISNUMBER(SEARCH(" "&amp;AM18:AM1500&amp;" ",Q267)))&gt;0,X17,"")))</f>
        <v/>
      </c>
      <c r="Y267" s="964" t="str" cm="1">
        <f t="array" ref="Y267">IF(N267="","",IF(R267&lt;&gt;"","",IF(SUMPRODUCT(--(AN18:AN1500=Y17),--(AM18:AM1500&lt;&gt;""),--ISNUMBER(SEARCH(" "&amp;AM18:AM1500&amp;" ",Q267)))&gt;0,Y17,"")))</f>
        <v/>
      </c>
      <c r="Z267" s="964" t="str" cm="1">
        <f t="array" ref="Z267">IF(N267="","",IF(R267&lt;&gt;"","",IF(SUMPRODUCT(--(AN18:AN1500=Z17),--(AM18:AM1500&lt;&gt;""),--ISNUMBER(SEARCH(" "&amp;AM18:AM1500&amp;" ",Q267)))&gt;0,Z17,"")))</f>
        <v/>
      </c>
      <c r="AA267" s="964" t="str" cm="1">
        <f t="array" ref="AA267">IF(N267="","",IF(R267&lt;&gt;"","",IF(SUMPRODUCT(--(AN18:AN1500=AA17),--(AM18:AM1500&lt;&gt;""),--ISNUMBER(SEARCH(" "&amp;AM18:AM1500&amp;" ",Q267)))&gt;0,AA17,"")))</f>
        <v/>
      </c>
      <c r="AB267" s="964" t="str" cm="1">
        <f t="array" ref="AB267">IF(N267="","",IF(R267&lt;&gt;"","",IF(SUMPRODUCT(--(AN18:AN1500=AB17),--(AM18:AM1500&lt;&gt;""),--ISNUMBER(SEARCH(" "&amp;AM18:AM1500&amp;" ",Q267)))&gt;0,AB17,"")))</f>
        <v/>
      </c>
      <c r="AC267" s="964" t="str" cm="1">
        <f t="array" ref="AC267">IF(N267="","",IF(R267&lt;&gt;"","",IF(SUMPRODUCT(--(AN18:AN1500=AC17),--(AM18:AM1500&lt;&gt;""),--ISNUMBER(SEARCH(" "&amp;AM18:AM1500&amp;" ",Q267)))&gt;0,AC17,"")))</f>
        <v/>
      </c>
      <c r="AD267" s="964" t="str" cm="1">
        <f t="array" ref="AD267">IF(N267="","",IF(R267&lt;&gt;"","",IF(SUMPRODUCT(--(AN18:AN1500=AD17),--(AM18:AM1500&lt;&gt;""),--ISNUMBER(SEARCH(" "&amp;AM18:AM1500&amp;" ",Q267)))&gt;0,AD17,"")))</f>
        <v/>
      </c>
      <c r="AE267" s="964" t="str" cm="1">
        <f t="array" ref="AE267">IF(N267="","",IF(R267&lt;&gt;"","",IF(SUMPRODUCT(--(AN18:AN1500=AE17),--(AM18:AM1500&lt;&gt;""),--ISNUMBER(SEARCH(" "&amp;AM18:AM1500&amp;" ",Q267)))&gt;0,AE17,"")))</f>
        <v/>
      </c>
      <c r="AF267" s="964" t="str" cm="1">
        <f t="array" ref="AF267">IF(N267="","",IF(R267&lt;&gt;"","",IF(SUMPRODUCT(--(AN18:AN1500=AF17),--(AM18:AM1500&lt;&gt;""),--ISNUMBER(SEARCH(" "&amp;AM18:AM1500&amp;" ",Q267)))&gt;0,AF17,"")))</f>
        <v/>
      </c>
      <c r="AG267" s="964" t="str" cm="1">
        <f t="array" ref="AG267">IF(N267="","",IF(R267&lt;&gt;"","",IF(SUMPRODUCT(--(AN18:AN1500=AG17),--(AM18:AM1500&lt;&gt;""),--ISNUMBER(SEARCH(" "&amp;AM18:AM1500&amp;" ",Q267)))&gt;0,AG17,"")))</f>
        <v/>
      </c>
      <c r="AH267" s="964" t="str" cm="1">
        <f t="array" ref="AH267">IF(N267="","",IF(R267&lt;&gt;"","",IF(SUMPRODUCT(--(AN18:AN1500=AH17),--(AM18:AM1500&lt;&gt;""),--ISNUMBER(SEARCH(" "&amp;AM18:AM1500&amp;" ",Q267)))&gt;0,AH17,"")))</f>
        <v/>
      </c>
      <c r="AI267" s="964" t="str" cm="1">
        <f t="array" ref="AI267">IF(N267="","",IF(R267&lt;&gt;"","",IF(SUMPRODUCT(--(AN18:AN1500=AI17),--(AM18:AM1500&lt;&gt;""),--ISNUMBER(SEARCH(" "&amp;AM18:AM1500&amp;" ",Q267)))&gt;0,AI17,"")))</f>
        <v/>
      </c>
      <c r="AJ267" s="964" t="str" cm="1">
        <f t="array" ref="AJ267">IF(N267="","",IF(R267&lt;&gt;"","",IF(SUMPRODUCT(--(AN18:AN1500=AJ17),--(AM18:AM1500&lt;&gt;""),--ISNUMBER(SEARCH(" "&amp;AM18:AM1500&amp;" ",Q267)))&gt;0,AJ17,"")))</f>
        <v/>
      </c>
      <c r="AK267" s="964" t="str" cm="1">
        <f t="array" ref="AK267">IF(N267="","",IF(T267&lt;&gt;"",AK17,IF(S267&lt;&gt;"","",IF(R267&lt;&gt;"","",IF(SUMPRODUCT(--(AN18:AN1500=AK17),--(AM18:AM1500&lt;&gt;""),--ISNUMBER(SEARCH(" "&amp;AM18:AM1500&amp;" ",Q267)))&gt;0,AK17,"")))))</f>
        <v/>
      </c>
      <c r="AM267" s="964" t="s">
        <v>2281</v>
      </c>
      <c r="AN267" s="964" t="s">
        <v>1962</v>
      </c>
      <c r="AP267" s="964"/>
      <c r="AQ267" s="964"/>
      <c r="AR267" s="964"/>
      <c r="AT267" s="964"/>
      <c r="AU267" s="964"/>
      <c r="AV267" s="964"/>
      <c r="BN267" s="49">
        <v>1</v>
      </c>
    </row>
    <row r="268" spans="1:66" ht="35.1" customHeight="1">
      <c r="A268" s="957" t="str">
        <f>IF(B268="","",COUNTIF(B18:B268,"&lt;&gt;"))</f>
        <v/>
      </c>
      <c r="B268" s="958"/>
      <c r="C268" s="974" t="str">
        <f t="shared" si="54"/>
        <v/>
      </c>
      <c r="D268" s="975" t="str">
        <f t="shared" si="42"/>
        <v/>
      </c>
      <c r="E268" s="961" t="str">
        <f t="shared" si="43"/>
        <v/>
      </c>
      <c r="F268" s="962" t="str">
        <f t="shared" si="44"/>
        <v/>
      </c>
      <c r="G268" s="963" t="str">
        <f>IF(H268="","",COUNTIF(H18:H268,"&lt;&gt;"))</f>
        <v/>
      </c>
      <c r="H268" s="958" t="str" cm="1">
        <f t="array" ref="H268">IF(L268="","",IF(LEN(L268)&lt;=MAX(10,G13),L268,IFERROR(LEFT(L268,LOOKUP(2,1/(MID(L268,ROW(1:500),1)=" ")/(ROW(1:500)&lt;=MAX(10,G13)),ROW(1:500))-1),LEFT(L268,MAX(10,G13)))))</f>
        <v/>
      </c>
      <c r="I268" s="963" t="str">
        <f t="shared" si="45"/>
        <v/>
      </c>
      <c r="J268" s="963" t="str">
        <f t="shared" si="46"/>
        <v/>
      </c>
      <c r="K268" s="964" t="str">
        <f>IF(M267&lt;&gt;"",K267,IF(K267&lt;MAX(A18:A317),K267+1,""))</f>
        <v/>
      </c>
      <c r="L268" s="965" t="str">
        <f>IF(K268="","",IF(M267&lt;&gt;"",M267,INDEX(E18:E317,MATCH(K268,A18:A317,0))))</f>
        <v/>
      </c>
      <c r="M268" s="965" t="str">
        <f t="shared" si="47"/>
        <v/>
      </c>
      <c r="N268" s="966" t="str">
        <f t="shared" si="48"/>
        <v/>
      </c>
      <c r="O268" s="967" t="str">
        <f t="shared" si="49"/>
        <v/>
      </c>
      <c r="P268" s="967" t="str">
        <f t="shared" si="50"/>
        <v/>
      </c>
      <c r="Q268" s="966" t="str">
        <f t="shared" si="51"/>
        <v/>
      </c>
      <c r="R268" s="967" t="str">
        <f>IF(N268="","",IF(COUNTIF(AP18:AP300,TRIM(Q268))&gt;0,"EXCLUSION EXACTE",""))</f>
        <v/>
      </c>
      <c r="S268" s="967" t="str" cm="1">
        <f t="array" ref="S268">IF(N268="","",IF(SUMPRODUCT(--(AP18:AP300&lt;&gt;""),--ISNUMBER(SEARCH(" "&amp;AP18:AP300&amp;" ",Q268)))&gt;0,"BLOQUE MOLLUSQUES",""))</f>
        <v/>
      </c>
      <c r="T268" s="967" t="str" cm="1">
        <f t="array" ref="T268">IF(N268="","",IF(SUMPRODUCT(--(AT18:AT300&lt;&gt;""),--ISNUMBER(SEARCH(" "&amp;AT18:AT300&amp;" ",Q268)))&gt;0,"FORCE MOLLUSQUES",""))</f>
        <v/>
      </c>
      <c r="U268" s="966" t="str">
        <f t="shared" si="52"/>
        <v/>
      </c>
      <c r="V268" s="966" t="str">
        <f t="shared" si="55"/>
        <v/>
      </c>
      <c r="W268" s="967" t="str">
        <f t="shared" si="53"/>
        <v/>
      </c>
      <c r="X268" s="967" t="str" cm="1">
        <f t="array" ref="X268">IF(N268="","",IF(R268&lt;&gt;"","",IF(SUMPRODUCT(--(AN18:AN1500=X17),--(AM18:AM1500&lt;&gt;""),--ISNUMBER(SEARCH(" "&amp;AM18:AM1500&amp;" ",Q268)))&gt;0,X17,"")))</f>
        <v/>
      </c>
      <c r="Y268" s="967" t="str" cm="1">
        <f t="array" ref="Y268">IF(N268="","",IF(R268&lt;&gt;"","",IF(SUMPRODUCT(--(AN18:AN1500=Y17),--(AM18:AM1500&lt;&gt;""),--ISNUMBER(SEARCH(" "&amp;AM18:AM1500&amp;" ",Q268)))&gt;0,Y17,"")))</f>
        <v/>
      </c>
      <c r="Z268" s="967" t="str" cm="1">
        <f t="array" ref="Z268">IF(N268="","",IF(R268&lt;&gt;"","",IF(SUMPRODUCT(--(AN18:AN1500=Z17),--(AM18:AM1500&lt;&gt;""),--ISNUMBER(SEARCH(" "&amp;AM18:AM1500&amp;" ",Q268)))&gt;0,Z17,"")))</f>
        <v/>
      </c>
      <c r="AA268" s="967" t="str" cm="1">
        <f t="array" ref="AA268">IF(N268="","",IF(R268&lt;&gt;"","",IF(SUMPRODUCT(--(AN18:AN1500=AA17),--(AM18:AM1500&lt;&gt;""),--ISNUMBER(SEARCH(" "&amp;AM18:AM1500&amp;" ",Q268)))&gt;0,AA17,"")))</f>
        <v/>
      </c>
      <c r="AB268" s="967" t="str" cm="1">
        <f t="array" ref="AB268">IF(N268="","",IF(R268&lt;&gt;"","",IF(SUMPRODUCT(--(AN18:AN1500=AB17),--(AM18:AM1500&lt;&gt;""),--ISNUMBER(SEARCH(" "&amp;AM18:AM1500&amp;" ",Q268)))&gt;0,AB17,"")))</f>
        <v/>
      </c>
      <c r="AC268" s="967" t="str" cm="1">
        <f t="array" ref="AC268">IF(N268="","",IF(R268&lt;&gt;"","",IF(SUMPRODUCT(--(AN18:AN1500=AC17),--(AM18:AM1500&lt;&gt;""),--ISNUMBER(SEARCH(" "&amp;AM18:AM1500&amp;" ",Q268)))&gt;0,AC17,"")))</f>
        <v/>
      </c>
      <c r="AD268" s="967" t="str" cm="1">
        <f t="array" ref="AD268">IF(N268="","",IF(R268&lt;&gt;"","",IF(SUMPRODUCT(--(AN18:AN1500=AD17),--(AM18:AM1500&lt;&gt;""),--ISNUMBER(SEARCH(" "&amp;AM18:AM1500&amp;" ",Q268)))&gt;0,AD17,"")))</f>
        <v/>
      </c>
      <c r="AE268" s="967" t="str" cm="1">
        <f t="array" ref="AE268">IF(N268="","",IF(R268&lt;&gt;"","",IF(SUMPRODUCT(--(AN18:AN1500=AE17),--(AM18:AM1500&lt;&gt;""),--ISNUMBER(SEARCH(" "&amp;AM18:AM1500&amp;" ",Q268)))&gt;0,AE17,"")))</f>
        <v/>
      </c>
      <c r="AF268" s="967" t="str" cm="1">
        <f t="array" ref="AF268">IF(N268="","",IF(R268&lt;&gt;"","",IF(SUMPRODUCT(--(AN18:AN1500=AF17),--(AM18:AM1500&lt;&gt;""),--ISNUMBER(SEARCH(" "&amp;AM18:AM1500&amp;" ",Q268)))&gt;0,AF17,"")))</f>
        <v/>
      </c>
      <c r="AG268" s="967" t="str" cm="1">
        <f t="array" ref="AG268">IF(N268="","",IF(R268&lt;&gt;"","",IF(SUMPRODUCT(--(AN18:AN1500=AG17),--(AM18:AM1500&lt;&gt;""),--ISNUMBER(SEARCH(" "&amp;AM18:AM1500&amp;" ",Q268)))&gt;0,AG17,"")))</f>
        <v/>
      </c>
      <c r="AH268" s="967" t="str" cm="1">
        <f t="array" ref="AH268">IF(N268="","",IF(R268&lt;&gt;"","",IF(SUMPRODUCT(--(AN18:AN1500=AH17),--(AM18:AM1500&lt;&gt;""),--ISNUMBER(SEARCH(" "&amp;AM18:AM1500&amp;" ",Q268)))&gt;0,AH17,"")))</f>
        <v/>
      </c>
      <c r="AI268" s="967" t="str" cm="1">
        <f t="array" ref="AI268">IF(N268="","",IF(R268&lt;&gt;"","",IF(SUMPRODUCT(--(AN18:AN1500=AI17),--(AM18:AM1500&lt;&gt;""),--ISNUMBER(SEARCH(" "&amp;AM18:AM1500&amp;" ",Q268)))&gt;0,AI17,"")))</f>
        <v/>
      </c>
      <c r="AJ268" s="967" t="str" cm="1">
        <f t="array" ref="AJ268">IF(N268="","",IF(R268&lt;&gt;"","",IF(SUMPRODUCT(--(AN18:AN1500=AJ17),--(AM18:AM1500&lt;&gt;""),--ISNUMBER(SEARCH(" "&amp;AM18:AM1500&amp;" ",Q268)))&gt;0,AJ17,"")))</f>
        <v/>
      </c>
      <c r="AK268" s="967" t="str" cm="1">
        <f t="array" ref="AK268">IF(N268="","",IF(T268&lt;&gt;"",AK17,IF(S268&lt;&gt;"","",IF(R268&lt;&gt;"","",IF(SUMPRODUCT(--(AN18:AN1500=AK17),--(AM18:AM1500&lt;&gt;""),--ISNUMBER(SEARCH(" "&amp;AM18:AM1500&amp;" ",Q268)))&gt;0,AK17,"")))))</f>
        <v/>
      </c>
      <c r="AM268" s="968" t="s">
        <v>2282</v>
      </c>
      <c r="AN268" s="968" t="s">
        <v>1962</v>
      </c>
      <c r="AP268" s="964"/>
      <c r="AQ268" s="964"/>
      <c r="AR268" s="964"/>
      <c r="AT268" s="964"/>
      <c r="AU268" s="964"/>
      <c r="AV268" s="964"/>
      <c r="BN268" s="49">
        <v>1</v>
      </c>
    </row>
    <row r="269" spans="1:66" ht="35.1" customHeight="1">
      <c r="A269" s="973" t="str">
        <f>IF(B269="","",COUNTIF(B18:B269,"&lt;&gt;"))</f>
        <v/>
      </c>
      <c r="B269" s="965"/>
      <c r="C269" s="974" t="str">
        <f t="shared" si="54"/>
        <v/>
      </c>
      <c r="D269" s="975" t="str">
        <f t="shared" si="42"/>
        <v/>
      </c>
      <c r="E269" s="976" t="str">
        <f t="shared" si="43"/>
        <v/>
      </c>
      <c r="F269" s="977" t="str">
        <f t="shared" si="44"/>
        <v/>
      </c>
      <c r="G269" s="964" t="str">
        <f>IF(H269="","",COUNTIF(H18:H269,"&lt;&gt;"))</f>
        <v/>
      </c>
      <c r="H269" s="965" t="str" cm="1">
        <f t="array" ref="H269">IF(L269="","",IF(LEN(L269)&lt;=MAX(10,G13),L269,IFERROR(LEFT(L269,LOOKUP(2,1/(MID(L269,ROW(1:500),1)=" ")/(ROW(1:500)&lt;=MAX(10,G13)),ROW(1:500))-1),LEFT(L269,MAX(10,G13)))))</f>
        <v/>
      </c>
      <c r="I269" s="964" t="str">
        <f t="shared" si="45"/>
        <v/>
      </c>
      <c r="J269" s="964" t="str">
        <f t="shared" si="46"/>
        <v/>
      </c>
      <c r="K269" s="964" t="str">
        <f>IF(M268&lt;&gt;"",K268,IF(K268&lt;MAX(A18:A317),K268+1,""))</f>
        <v/>
      </c>
      <c r="L269" s="965" t="str">
        <f>IF(K269="","",IF(M268&lt;&gt;"",M268,INDEX(E18:E317,MATCH(K269,A18:A317,0))))</f>
        <v/>
      </c>
      <c r="M269" s="965" t="str">
        <f t="shared" si="47"/>
        <v/>
      </c>
      <c r="N269" s="965" t="str">
        <f t="shared" si="48"/>
        <v/>
      </c>
      <c r="O269" s="964" t="str">
        <f t="shared" si="49"/>
        <v/>
      </c>
      <c r="P269" s="964" t="str">
        <f t="shared" si="50"/>
        <v/>
      </c>
      <c r="Q269" s="965" t="str">
        <f t="shared" si="51"/>
        <v/>
      </c>
      <c r="R269" s="964" t="str">
        <f>IF(N269="","",IF(COUNTIF(AP18:AP300,TRIM(Q269))&gt;0,"EXCLUSION EXACTE",""))</f>
        <v/>
      </c>
      <c r="S269" s="964" t="str" cm="1">
        <f t="array" ref="S269">IF(N269="","",IF(SUMPRODUCT(--(AP18:AP300&lt;&gt;""),--ISNUMBER(SEARCH(" "&amp;AP18:AP300&amp;" ",Q269)))&gt;0,"BLOQUE MOLLUSQUES",""))</f>
        <v/>
      </c>
      <c r="T269" s="964" t="str" cm="1">
        <f t="array" ref="T269">IF(N269="","",IF(SUMPRODUCT(--(AT18:AT300&lt;&gt;""),--ISNUMBER(SEARCH(" "&amp;AT18:AT300&amp;" ",Q269)))&gt;0,"FORCE MOLLUSQUES",""))</f>
        <v/>
      </c>
      <c r="U269" s="965" t="str">
        <f t="shared" si="52"/>
        <v/>
      </c>
      <c r="V269" s="965" t="str">
        <f t="shared" si="55"/>
        <v/>
      </c>
      <c r="W269" s="964" t="str">
        <f t="shared" si="53"/>
        <v/>
      </c>
      <c r="X269" s="964" t="str" cm="1">
        <f t="array" ref="X269">IF(N269="","",IF(R269&lt;&gt;"","",IF(SUMPRODUCT(--(AN18:AN1500=X17),--(AM18:AM1500&lt;&gt;""),--ISNUMBER(SEARCH(" "&amp;AM18:AM1500&amp;" ",Q269)))&gt;0,X17,"")))</f>
        <v/>
      </c>
      <c r="Y269" s="964" t="str" cm="1">
        <f t="array" ref="Y269">IF(N269="","",IF(R269&lt;&gt;"","",IF(SUMPRODUCT(--(AN18:AN1500=Y17),--(AM18:AM1500&lt;&gt;""),--ISNUMBER(SEARCH(" "&amp;AM18:AM1500&amp;" ",Q269)))&gt;0,Y17,"")))</f>
        <v/>
      </c>
      <c r="Z269" s="964" t="str" cm="1">
        <f t="array" ref="Z269">IF(N269="","",IF(R269&lt;&gt;"","",IF(SUMPRODUCT(--(AN18:AN1500=Z17),--(AM18:AM1500&lt;&gt;""),--ISNUMBER(SEARCH(" "&amp;AM18:AM1500&amp;" ",Q269)))&gt;0,Z17,"")))</f>
        <v/>
      </c>
      <c r="AA269" s="964" t="str" cm="1">
        <f t="array" ref="AA269">IF(N269="","",IF(R269&lt;&gt;"","",IF(SUMPRODUCT(--(AN18:AN1500=AA17),--(AM18:AM1500&lt;&gt;""),--ISNUMBER(SEARCH(" "&amp;AM18:AM1500&amp;" ",Q269)))&gt;0,AA17,"")))</f>
        <v/>
      </c>
      <c r="AB269" s="964" t="str" cm="1">
        <f t="array" ref="AB269">IF(N269="","",IF(R269&lt;&gt;"","",IF(SUMPRODUCT(--(AN18:AN1500=AB17),--(AM18:AM1500&lt;&gt;""),--ISNUMBER(SEARCH(" "&amp;AM18:AM1500&amp;" ",Q269)))&gt;0,AB17,"")))</f>
        <v/>
      </c>
      <c r="AC269" s="964" t="str" cm="1">
        <f t="array" ref="AC269">IF(N269="","",IF(R269&lt;&gt;"","",IF(SUMPRODUCT(--(AN18:AN1500=AC17),--(AM18:AM1500&lt;&gt;""),--ISNUMBER(SEARCH(" "&amp;AM18:AM1500&amp;" ",Q269)))&gt;0,AC17,"")))</f>
        <v/>
      </c>
      <c r="AD269" s="964" t="str" cm="1">
        <f t="array" ref="AD269">IF(N269="","",IF(R269&lt;&gt;"","",IF(SUMPRODUCT(--(AN18:AN1500=AD17),--(AM18:AM1500&lt;&gt;""),--ISNUMBER(SEARCH(" "&amp;AM18:AM1500&amp;" ",Q269)))&gt;0,AD17,"")))</f>
        <v/>
      </c>
      <c r="AE269" s="964" t="str" cm="1">
        <f t="array" ref="AE269">IF(N269="","",IF(R269&lt;&gt;"","",IF(SUMPRODUCT(--(AN18:AN1500=AE17),--(AM18:AM1500&lt;&gt;""),--ISNUMBER(SEARCH(" "&amp;AM18:AM1500&amp;" ",Q269)))&gt;0,AE17,"")))</f>
        <v/>
      </c>
      <c r="AF269" s="964" t="str" cm="1">
        <f t="array" ref="AF269">IF(N269="","",IF(R269&lt;&gt;"","",IF(SUMPRODUCT(--(AN18:AN1500=AF17),--(AM18:AM1500&lt;&gt;""),--ISNUMBER(SEARCH(" "&amp;AM18:AM1500&amp;" ",Q269)))&gt;0,AF17,"")))</f>
        <v/>
      </c>
      <c r="AG269" s="964" t="str" cm="1">
        <f t="array" ref="AG269">IF(N269="","",IF(R269&lt;&gt;"","",IF(SUMPRODUCT(--(AN18:AN1500=AG17),--(AM18:AM1500&lt;&gt;""),--ISNUMBER(SEARCH(" "&amp;AM18:AM1500&amp;" ",Q269)))&gt;0,AG17,"")))</f>
        <v/>
      </c>
      <c r="AH269" s="964" t="str" cm="1">
        <f t="array" ref="AH269">IF(N269="","",IF(R269&lt;&gt;"","",IF(SUMPRODUCT(--(AN18:AN1500=AH17),--(AM18:AM1500&lt;&gt;""),--ISNUMBER(SEARCH(" "&amp;AM18:AM1500&amp;" ",Q269)))&gt;0,AH17,"")))</f>
        <v/>
      </c>
      <c r="AI269" s="964" t="str" cm="1">
        <f t="array" ref="AI269">IF(N269="","",IF(R269&lt;&gt;"","",IF(SUMPRODUCT(--(AN18:AN1500=AI17),--(AM18:AM1500&lt;&gt;""),--ISNUMBER(SEARCH(" "&amp;AM18:AM1500&amp;" ",Q269)))&gt;0,AI17,"")))</f>
        <v/>
      </c>
      <c r="AJ269" s="964" t="str" cm="1">
        <f t="array" ref="AJ269">IF(N269="","",IF(R269&lt;&gt;"","",IF(SUMPRODUCT(--(AN18:AN1500=AJ17),--(AM18:AM1500&lt;&gt;""),--ISNUMBER(SEARCH(" "&amp;AM18:AM1500&amp;" ",Q269)))&gt;0,AJ17,"")))</f>
        <v/>
      </c>
      <c r="AK269" s="964" t="str" cm="1">
        <f t="array" ref="AK269">IF(N269="","",IF(T269&lt;&gt;"",AK17,IF(S269&lt;&gt;"","",IF(R269&lt;&gt;"","",IF(SUMPRODUCT(--(AN18:AN1500=AK17),--(AM18:AM1500&lt;&gt;""),--ISNUMBER(SEARCH(" "&amp;AM18:AM1500&amp;" ",Q269)))&gt;0,AK17,"")))))</f>
        <v/>
      </c>
      <c r="AM269" s="964" t="s">
        <v>2283</v>
      </c>
      <c r="AN269" s="964" t="s">
        <v>1962</v>
      </c>
      <c r="AP269" s="964"/>
      <c r="AQ269" s="964"/>
      <c r="AR269" s="964"/>
      <c r="AT269" s="964"/>
      <c r="AU269" s="964"/>
      <c r="AV269" s="964"/>
      <c r="BN269" s="49">
        <v>1</v>
      </c>
    </row>
    <row r="270" spans="1:66" ht="35.1" customHeight="1">
      <c r="A270" s="957" t="str">
        <f>IF(B270="","",COUNTIF(B18:B270,"&lt;&gt;"))</f>
        <v/>
      </c>
      <c r="B270" s="958"/>
      <c r="C270" s="974" t="str">
        <f t="shared" si="54"/>
        <v/>
      </c>
      <c r="D270" s="975" t="str">
        <f t="shared" si="42"/>
        <v/>
      </c>
      <c r="E270" s="961" t="str">
        <f t="shared" si="43"/>
        <v/>
      </c>
      <c r="F270" s="962" t="str">
        <f t="shared" si="44"/>
        <v/>
      </c>
      <c r="G270" s="963" t="str">
        <f>IF(H270="","",COUNTIF(H18:H270,"&lt;&gt;"))</f>
        <v/>
      </c>
      <c r="H270" s="958" t="str" cm="1">
        <f t="array" ref="H270">IF(L270="","",IF(LEN(L270)&lt;=MAX(10,G13),L270,IFERROR(LEFT(L270,LOOKUP(2,1/(MID(L270,ROW(1:500),1)=" ")/(ROW(1:500)&lt;=MAX(10,G13)),ROW(1:500))-1),LEFT(L270,MAX(10,G13)))))</f>
        <v/>
      </c>
      <c r="I270" s="963" t="str">
        <f t="shared" si="45"/>
        <v/>
      </c>
      <c r="J270" s="963" t="str">
        <f t="shared" si="46"/>
        <v/>
      </c>
      <c r="K270" s="964" t="str">
        <f>IF(M269&lt;&gt;"",K269,IF(K269&lt;MAX(A18:A317),K269+1,""))</f>
        <v/>
      </c>
      <c r="L270" s="965" t="str">
        <f>IF(K270="","",IF(M269&lt;&gt;"",M269,INDEX(E18:E317,MATCH(K270,A18:A317,0))))</f>
        <v/>
      </c>
      <c r="M270" s="965" t="str">
        <f t="shared" si="47"/>
        <v/>
      </c>
      <c r="N270" s="966" t="str">
        <f t="shared" si="48"/>
        <v/>
      </c>
      <c r="O270" s="967" t="str">
        <f t="shared" si="49"/>
        <v/>
      </c>
      <c r="P270" s="967" t="str">
        <f t="shared" si="50"/>
        <v/>
      </c>
      <c r="Q270" s="966" t="str">
        <f t="shared" si="51"/>
        <v/>
      </c>
      <c r="R270" s="967" t="str">
        <f>IF(N270="","",IF(COUNTIF(AP18:AP300,TRIM(Q270))&gt;0,"EXCLUSION EXACTE",""))</f>
        <v/>
      </c>
      <c r="S270" s="967" t="str" cm="1">
        <f t="array" ref="S270">IF(N270="","",IF(SUMPRODUCT(--(AP18:AP300&lt;&gt;""),--ISNUMBER(SEARCH(" "&amp;AP18:AP300&amp;" ",Q270)))&gt;0,"BLOQUE MOLLUSQUES",""))</f>
        <v/>
      </c>
      <c r="T270" s="967" t="str" cm="1">
        <f t="array" ref="T270">IF(N270="","",IF(SUMPRODUCT(--(AT18:AT300&lt;&gt;""),--ISNUMBER(SEARCH(" "&amp;AT18:AT300&amp;" ",Q270)))&gt;0,"FORCE MOLLUSQUES",""))</f>
        <v/>
      </c>
      <c r="U270" s="966" t="str">
        <f t="shared" si="52"/>
        <v/>
      </c>
      <c r="V270" s="966" t="str">
        <f t="shared" si="55"/>
        <v/>
      </c>
      <c r="W270" s="967" t="str">
        <f t="shared" si="53"/>
        <v/>
      </c>
      <c r="X270" s="967" t="str" cm="1">
        <f t="array" ref="X270">IF(N270="","",IF(R270&lt;&gt;"","",IF(SUMPRODUCT(--(AN18:AN1500=X17),--(AM18:AM1500&lt;&gt;""),--ISNUMBER(SEARCH(" "&amp;AM18:AM1500&amp;" ",Q270)))&gt;0,X17,"")))</f>
        <v/>
      </c>
      <c r="Y270" s="967" t="str" cm="1">
        <f t="array" ref="Y270">IF(N270="","",IF(R270&lt;&gt;"","",IF(SUMPRODUCT(--(AN18:AN1500=Y17),--(AM18:AM1500&lt;&gt;""),--ISNUMBER(SEARCH(" "&amp;AM18:AM1500&amp;" ",Q270)))&gt;0,Y17,"")))</f>
        <v/>
      </c>
      <c r="Z270" s="967" t="str" cm="1">
        <f t="array" ref="Z270">IF(N270="","",IF(R270&lt;&gt;"","",IF(SUMPRODUCT(--(AN18:AN1500=Z17),--(AM18:AM1500&lt;&gt;""),--ISNUMBER(SEARCH(" "&amp;AM18:AM1500&amp;" ",Q270)))&gt;0,Z17,"")))</f>
        <v/>
      </c>
      <c r="AA270" s="967" t="str" cm="1">
        <f t="array" ref="AA270">IF(N270="","",IF(R270&lt;&gt;"","",IF(SUMPRODUCT(--(AN18:AN1500=AA17),--(AM18:AM1500&lt;&gt;""),--ISNUMBER(SEARCH(" "&amp;AM18:AM1500&amp;" ",Q270)))&gt;0,AA17,"")))</f>
        <v/>
      </c>
      <c r="AB270" s="967" t="str" cm="1">
        <f t="array" ref="AB270">IF(N270="","",IF(R270&lt;&gt;"","",IF(SUMPRODUCT(--(AN18:AN1500=AB17),--(AM18:AM1500&lt;&gt;""),--ISNUMBER(SEARCH(" "&amp;AM18:AM1500&amp;" ",Q270)))&gt;0,AB17,"")))</f>
        <v/>
      </c>
      <c r="AC270" s="967" t="str" cm="1">
        <f t="array" ref="AC270">IF(N270="","",IF(R270&lt;&gt;"","",IF(SUMPRODUCT(--(AN18:AN1500=AC17),--(AM18:AM1500&lt;&gt;""),--ISNUMBER(SEARCH(" "&amp;AM18:AM1500&amp;" ",Q270)))&gt;0,AC17,"")))</f>
        <v/>
      </c>
      <c r="AD270" s="967" t="str" cm="1">
        <f t="array" ref="AD270">IF(N270="","",IF(R270&lt;&gt;"","",IF(SUMPRODUCT(--(AN18:AN1500=AD17),--(AM18:AM1500&lt;&gt;""),--ISNUMBER(SEARCH(" "&amp;AM18:AM1500&amp;" ",Q270)))&gt;0,AD17,"")))</f>
        <v/>
      </c>
      <c r="AE270" s="967" t="str" cm="1">
        <f t="array" ref="AE270">IF(N270="","",IF(R270&lt;&gt;"","",IF(SUMPRODUCT(--(AN18:AN1500=AE17),--(AM18:AM1500&lt;&gt;""),--ISNUMBER(SEARCH(" "&amp;AM18:AM1500&amp;" ",Q270)))&gt;0,AE17,"")))</f>
        <v/>
      </c>
      <c r="AF270" s="967" t="str" cm="1">
        <f t="array" ref="AF270">IF(N270="","",IF(R270&lt;&gt;"","",IF(SUMPRODUCT(--(AN18:AN1500=AF17),--(AM18:AM1500&lt;&gt;""),--ISNUMBER(SEARCH(" "&amp;AM18:AM1500&amp;" ",Q270)))&gt;0,AF17,"")))</f>
        <v/>
      </c>
      <c r="AG270" s="967" t="str" cm="1">
        <f t="array" ref="AG270">IF(N270="","",IF(R270&lt;&gt;"","",IF(SUMPRODUCT(--(AN18:AN1500=AG17),--(AM18:AM1500&lt;&gt;""),--ISNUMBER(SEARCH(" "&amp;AM18:AM1500&amp;" ",Q270)))&gt;0,AG17,"")))</f>
        <v/>
      </c>
      <c r="AH270" s="967" t="str" cm="1">
        <f t="array" ref="AH270">IF(N270="","",IF(R270&lt;&gt;"","",IF(SUMPRODUCT(--(AN18:AN1500=AH17),--(AM18:AM1500&lt;&gt;""),--ISNUMBER(SEARCH(" "&amp;AM18:AM1500&amp;" ",Q270)))&gt;0,AH17,"")))</f>
        <v/>
      </c>
      <c r="AI270" s="967" t="str" cm="1">
        <f t="array" ref="AI270">IF(N270="","",IF(R270&lt;&gt;"","",IF(SUMPRODUCT(--(AN18:AN1500=AI17),--(AM18:AM1500&lt;&gt;""),--ISNUMBER(SEARCH(" "&amp;AM18:AM1500&amp;" ",Q270)))&gt;0,AI17,"")))</f>
        <v/>
      </c>
      <c r="AJ270" s="967" t="str" cm="1">
        <f t="array" ref="AJ270">IF(N270="","",IF(R270&lt;&gt;"","",IF(SUMPRODUCT(--(AN18:AN1500=AJ17),--(AM18:AM1500&lt;&gt;""),--ISNUMBER(SEARCH(" "&amp;AM18:AM1500&amp;" ",Q270)))&gt;0,AJ17,"")))</f>
        <v/>
      </c>
      <c r="AK270" s="967" t="str" cm="1">
        <f t="array" ref="AK270">IF(N270="","",IF(T270&lt;&gt;"",AK17,IF(S270&lt;&gt;"","",IF(R270&lt;&gt;"","",IF(SUMPRODUCT(--(AN18:AN1500=AK17),--(AM18:AM1500&lt;&gt;""),--ISNUMBER(SEARCH(" "&amp;AM18:AM1500&amp;" ",Q270)))&gt;0,AK17,"")))))</f>
        <v/>
      </c>
      <c r="AM270" s="968" t="s">
        <v>2284</v>
      </c>
      <c r="AN270" s="968" t="s">
        <v>1962</v>
      </c>
      <c r="AP270" s="964"/>
      <c r="AQ270" s="964"/>
      <c r="AR270" s="964"/>
      <c r="AT270" s="964"/>
      <c r="AU270" s="964"/>
      <c r="AV270" s="964"/>
      <c r="BN270" s="49">
        <v>1</v>
      </c>
    </row>
    <row r="271" spans="1:66" ht="35.1" customHeight="1">
      <c r="A271" s="973" t="str">
        <f>IF(B271="","",COUNTIF(B18:B271,"&lt;&gt;"))</f>
        <v/>
      </c>
      <c r="B271" s="965"/>
      <c r="C271" s="974" t="str">
        <f t="shared" si="54"/>
        <v/>
      </c>
      <c r="D271" s="975" t="str">
        <f t="shared" si="42"/>
        <v/>
      </c>
      <c r="E271" s="976" t="str">
        <f t="shared" si="43"/>
        <v/>
      </c>
      <c r="F271" s="977" t="str">
        <f t="shared" si="44"/>
        <v/>
      </c>
      <c r="G271" s="964" t="str">
        <f>IF(H271="","",COUNTIF(H18:H271,"&lt;&gt;"))</f>
        <v/>
      </c>
      <c r="H271" s="965" t="str" cm="1">
        <f t="array" ref="H271">IF(L271="","",IF(LEN(L271)&lt;=MAX(10,G13),L271,IFERROR(LEFT(L271,LOOKUP(2,1/(MID(L271,ROW(1:500),1)=" ")/(ROW(1:500)&lt;=MAX(10,G13)),ROW(1:500))-1),LEFT(L271,MAX(10,G13)))))</f>
        <v/>
      </c>
      <c r="I271" s="964" t="str">
        <f t="shared" si="45"/>
        <v/>
      </c>
      <c r="J271" s="964" t="str">
        <f t="shared" si="46"/>
        <v/>
      </c>
      <c r="K271" s="964" t="str">
        <f>IF(M270&lt;&gt;"",K270,IF(K270&lt;MAX(A18:A317),K270+1,""))</f>
        <v/>
      </c>
      <c r="L271" s="965" t="str">
        <f>IF(K271="","",IF(M270&lt;&gt;"",M270,INDEX(E18:E317,MATCH(K271,A18:A317,0))))</f>
        <v/>
      </c>
      <c r="M271" s="965" t="str">
        <f t="shared" si="47"/>
        <v/>
      </c>
      <c r="N271" s="965" t="str">
        <f t="shared" si="48"/>
        <v/>
      </c>
      <c r="O271" s="964" t="str">
        <f t="shared" si="49"/>
        <v/>
      </c>
      <c r="P271" s="964" t="str">
        <f t="shared" si="50"/>
        <v/>
      </c>
      <c r="Q271" s="965" t="str">
        <f t="shared" si="51"/>
        <v/>
      </c>
      <c r="R271" s="964" t="str">
        <f>IF(N271="","",IF(COUNTIF(AP18:AP300,TRIM(Q271))&gt;0,"EXCLUSION EXACTE",""))</f>
        <v/>
      </c>
      <c r="S271" s="964" t="str" cm="1">
        <f t="array" ref="S271">IF(N271="","",IF(SUMPRODUCT(--(AP18:AP300&lt;&gt;""),--ISNUMBER(SEARCH(" "&amp;AP18:AP300&amp;" ",Q271)))&gt;0,"BLOQUE MOLLUSQUES",""))</f>
        <v/>
      </c>
      <c r="T271" s="964" t="str" cm="1">
        <f t="array" ref="T271">IF(N271="","",IF(SUMPRODUCT(--(AT18:AT300&lt;&gt;""),--ISNUMBER(SEARCH(" "&amp;AT18:AT300&amp;" ",Q271)))&gt;0,"FORCE MOLLUSQUES",""))</f>
        <v/>
      </c>
      <c r="U271" s="965" t="str">
        <f t="shared" si="52"/>
        <v/>
      </c>
      <c r="V271" s="965" t="str">
        <f t="shared" si="55"/>
        <v/>
      </c>
      <c r="W271" s="964" t="str">
        <f t="shared" si="53"/>
        <v/>
      </c>
      <c r="X271" s="964" t="str" cm="1">
        <f t="array" ref="X271">IF(N271="","",IF(R271&lt;&gt;"","",IF(SUMPRODUCT(--(AN18:AN1500=X17),--(AM18:AM1500&lt;&gt;""),--ISNUMBER(SEARCH(" "&amp;AM18:AM1500&amp;" ",Q271)))&gt;0,X17,"")))</f>
        <v/>
      </c>
      <c r="Y271" s="964" t="str" cm="1">
        <f t="array" ref="Y271">IF(N271="","",IF(R271&lt;&gt;"","",IF(SUMPRODUCT(--(AN18:AN1500=Y17),--(AM18:AM1500&lt;&gt;""),--ISNUMBER(SEARCH(" "&amp;AM18:AM1500&amp;" ",Q271)))&gt;0,Y17,"")))</f>
        <v/>
      </c>
      <c r="Z271" s="964" t="str" cm="1">
        <f t="array" ref="Z271">IF(N271="","",IF(R271&lt;&gt;"","",IF(SUMPRODUCT(--(AN18:AN1500=Z17),--(AM18:AM1500&lt;&gt;""),--ISNUMBER(SEARCH(" "&amp;AM18:AM1500&amp;" ",Q271)))&gt;0,Z17,"")))</f>
        <v/>
      </c>
      <c r="AA271" s="964" t="str" cm="1">
        <f t="array" ref="AA271">IF(N271="","",IF(R271&lt;&gt;"","",IF(SUMPRODUCT(--(AN18:AN1500=AA17),--(AM18:AM1500&lt;&gt;""),--ISNUMBER(SEARCH(" "&amp;AM18:AM1500&amp;" ",Q271)))&gt;0,AA17,"")))</f>
        <v/>
      </c>
      <c r="AB271" s="964" t="str" cm="1">
        <f t="array" ref="AB271">IF(N271="","",IF(R271&lt;&gt;"","",IF(SUMPRODUCT(--(AN18:AN1500=AB17),--(AM18:AM1500&lt;&gt;""),--ISNUMBER(SEARCH(" "&amp;AM18:AM1500&amp;" ",Q271)))&gt;0,AB17,"")))</f>
        <v/>
      </c>
      <c r="AC271" s="964" t="str" cm="1">
        <f t="array" ref="AC271">IF(N271="","",IF(R271&lt;&gt;"","",IF(SUMPRODUCT(--(AN18:AN1500=AC17),--(AM18:AM1500&lt;&gt;""),--ISNUMBER(SEARCH(" "&amp;AM18:AM1500&amp;" ",Q271)))&gt;0,AC17,"")))</f>
        <v/>
      </c>
      <c r="AD271" s="964" t="str" cm="1">
        <f t="array" ref="AD271">IF(N271="","",IF(R271&lt;&gt;"","",IF(SUMPRODUCT(--(AN18:AN1500=AD17),--(AM18:AM1500&lt;&gt;""),--ISNUMBER(SEARCH(" "&amp;AM18:AM1500&amp;" ",Q271)))&gt;0,AD17,"")))</f>
        <v/>
      </c>
      <c r="AE271" s="964" t="str" cm="1">
        <f t="array" ref="AE271">IF(N271="","",IF(R271&lt;&gt;"","",IF(SUMPRODUCT(--(AN18:AN1500=AE17),--(AM18:AM1500&lt;&gt;""),--ISNUMBER(SEARCH(" "&amp;AM18:AM1500&amp;" ",Q271)))&gt;0,AE17,"")))</f>
        <v/>
      </c>
      <c r="AF271" s="964" t="str" cm="1">
        <f t="array" ref="AF271">IF(N271="","",IF(R271&lt;&gt;"","",IF(SUMPRODUCT(--(AN18:AN1500=AF17),--(AM18:AM1500&lt;&gt;""),--ISNUMBER(SEARCH(" "&amp;AM18:AM1500&amp;" ",Q271)))&gt;0,AF17,"")))</f>
        <v/>
      </c>
      <c r="AG271" s="964" t="str" cm="1">
        <f t="array" ref="AG271">IF(N271="","",IF(R271&lt;&gt;"","",IF(SUMPRODUCT(--(AN18:AN1500=AG17),--(AM18:AM1500&lt;&gt;""),--ISNUMBER(SEARCH(" "&amp;AM18:AM1500&amp;" ",Q271)))&gt;0,AG17,"")))</f>
        <v/>
      </c>
      <c r="AH271" s="964" t="str" cm="1">
        <f t="array" ref="AH271">IF(N271="","",IF(R271&lt;&gt;"","",IF(SUMPRODUCT(--(AN18:AN1500=AH17),--(AM18:AM1500&lt;&gt;""),--ISNUMBER(SEARCH(" "&amp;AM18:AM1500&amp;" ",Q271)))&gt;0,AH17,"")))</f>
        <v/>
      </c>
      <c r="AI271" s="964" t="str" cm="1">
        <f t="array" ref="AI271">IF(N271="","",IF(R271&lt;&gt;"","",IF(SUMPRODUCT(--(AN18:AN1500=AI17),--(AM18:AM1500&lt;&gt;""),--ISNUMBER(SEARCH(" "&amp;AM18:AM1500&amp;" ",Q271)))&gt;0,AI17,"")))</f>
        <v/>
      </c>
      <c r="AJ271" s="964" t="str" cm="1">
        <f t="array" ref="AJ271">IF(N271="","",IF(R271&lt;&gt;"","",IF(SUMPRODUCT(--(AN18:AN1500=AJ17),--(AM18:AM1500&lt;&gt;""),--ISNUMBER(SEARCH(" "&amp;AM18:AM1500&amp;" ",Q271)))&gt;0,AJ17,"")))</f>
        <v/>
      </c>
      <c r="AK271" s="964" t="str" cm="1">
        <f t="array" ref="AK271">IF(N271="","",IF(T271&lt;&gt;"",AK17,IF(S271&lt;&gt;"","",IF(R271&lt;&gt;"","",IF(SUMPRODUCT(--(AN18:AN1500=AK17),--(AM18:AM1500&lt;&gt;""),--ISNUMBER(SEARCH(" "&amp;AM18:AM1500&amp;" ",Q271)))&gt;0,AK17,"")))))</f>
        <v/>
      </c>
      <c r="AM271" s="964" t="s">
        <v>2285</v>
      </c>
      <c r="AN271" s="964" t="s">
        <v>1962</v>
      </c>
      <c r="AP271" s="964"/>
      <c r="AQ271" s="964"/>
      <c r="AR271" s="964"/>
      <c r="AT271" s="964"/>
      <c r="AU271" s="964"/>
      <c r="AV271" s="964"/>
      <c r="BN271" s="49">
        <v>1</v>
      </c>
    </row>
    <row r="272" spans="1:66" ht="35.1" customHeight="1">
      <c r="A272" s="957" t="str">
        <f>IF(B272="","",COUNTIF(B18:B272,"&lt;&gt;"))</f>
        <v/>
      </c>
      <c r="B272" s="958"/>
      <c r="C272" s="974" t="str">
        <f t="shared" si="54"/>
        <v/>
      </c>
      <c r="D272" s="975" t="str">
        <f t="shared" si="42"/>
        <v/>
      </c>
      <c r="E272" s="961" t="str">
        <f t="shared" si="43"/>
        <v/>
      </c>
      <c r="F272" s="962" t="str">
        <f t="shared" si="44"/>
        <v/>
      </c>
      <c r="G272" s="963" t="str">
        <f>IF(H272="","",COUNTIF(H18:H272,"&lt;&gt;"))</f>
        <v/>
      </c>
      <c r="H272" s="958" t="str" cm="1">
        <f t="array" ref="H272">IF(L272="","",IF(LEN(L272)&lt;=MAX(10,G13),L272,IFERROR(LEFT(L272,LOOKUP(2,1/(MID(L272,ROW(1:500),1)=" ")/(ROW(1:500)&lt;=MAX(10,G13)),ROW(1:500))-1),LEFT(L272,MAX(10,G13)))))</f>
        <v/>
      </c>
      <c r="I272" s="963" t="str">
        <f t="shared" si="45"/>
        <v/>
      </c>
      <c r="J272" s="963" t="str">
        <f t="shared" si="46"/>
        <v/>
      </c>
      <c r="K272" s="964" t="str">
        <f>IF(M271&lt;&gt;"",K271,IF(K271&lt;MAX(A18:A317),K271+1,""))</f>
        <v/>
      </c>
      <c r="L272" s="965" t="str">
        <f>IF(K272="","",IF(M271&lt;&gt;"",M271,INDEX(E18:E317,MATCH(K272,A18:A317,0))))</f>
        <v/>
      </c>
      <c r="M272" s="965" t="str">
        <f t="shared" si="47"/>
        <v/>
      </c>
      <c r="N272" s="966" t="str">
        <f t="shared" si="48"/>
        <v/>
      </c>
      <c r="O272" s="967" t="str">
        <f t="shared" si="49"/>
        <v/>
      </c>
      <c r="P272" s="967" t="str">
        <f t="shared" si="50"/>
        <v/>
      </c>
      <c r="Q272" s="966" t="str">
        <f t="shared" si="51"/>
        <v/>
      </c>
      <c r="R272" s="967" t="str">
        <f>IF(N272="","",IF(COUNTIF(AP18:AP300,TRIM(Q272))&gt;0,"EXCLUSION EXACTE",""))</f>
        <v/>
      </c>
      <c r="S272" s="967" t="str" cm="1">
        <f t="array" ref="S272">IF(N272="","",IF(SUMPRODUCT(--(AP18:AP300&lt;&gt;""),--ISNUMBER(SEARCH(" "&amp;AP18:AP300&amp;" ",Q272)))&gt;0,"BLOQUE MOLLUSQUES",""))</f>
        <v/>
      </c>
      <c r="T272" s="967" t="str" cm="1">
        <f t="array" ref="T272">IF(N272="","",IF(SUMPRODUCT(--(AT18:AT300&lt;&gt;""),--ISNUMBER(SEARCH(" "&amp;AT18:AT300&amp;" ",Q272)))&gt;0,"FORCE MOLLUSQUES",""))</f>
        <v/>
      </c>
      <c r="U272" s="966" t="str">
        <f t="shared" si="52"/>
        <v/>
      </c>
      <c r="V272" s="966" t="str">
        <f t="shared" si="55"/>
        <v/>
      </c>
      <c r="W272" s="967" t="str">
        <f t="shared" si="53"/>
        <v/>
      </c>
      <c r="X272" s="967" t="str" cm="1">
        <f t="array" ref="X272">IF(N272="","",IF(R272&lt;&gt;"","",IF(SUMPRODUCT(--(AN18:AN1500=X17),--(AM18:AM1500&lt;&gt;""),--ISNUMBER(SEARCH(" "&amp;AM18:AM1500&amp;" ",Q272)))&gt;0,X17,"")))</f>
        <v/>
      </c>
      <c r="Y272" s="967" t="str" cm="1">
        <f t="array" ref="Y272">IF(N272="","",IF(R272&lt;&gt;"","",IF(SUMPRODUCT(--(AN18:AN1500=Y17),--(AM18:AM1500&lt;&gt;""),--ISNUMBER(SEARCH(" "&amp;AM18:AM1500&amp;" ",Q272)))&gt;0,Y17,"")))</f>
        <v/>
      </c>
      <c r="Z272" s="967" t="str" cm="1">
        <f t="array" ref="Z272">IF(N272="","",IF(R272&lt;&gt;"","",IF(SUMPRODUCT(--(AN18:AN1500=Z17),--(AM18:AM1500&lt;&gt;""),--ISNUMBER(SEARCH(" "&amp;AM18:AM1500&amp;" ",Q272)))&gt;0,Z17,"")))</f>
        <v/>
      </c>
      <c r="AA272" s="967" t="str" cm="1">
        <f t="array" ref="AA272">IF(N272="","",IF(R272&lt;&gt;"","",IF(SUMPRODUCT(--(AN18:AN1500=AA17),--(AM18:AM1500&lt;&gt;""),--ISNUMBER(SEARCH(" "&amp;AM18:AM1500&amp;" ",Q272)))&gt;0,AA17,"")))</f>
        <v/>
      </c>
      <c r="AB272" s="967" t="str" cm="1">
        <f t="array" ref="AB272">IF(N272="","",IF(R272&lt;&gt;"","",IF(SUMPRODUCT(--(AN18:AN1500=AB17),--(AM18:AM1500&lt;&gt;""),--ISNUMBER(SEARCH(" "&amp;AM18:AM1500&amp;" ",Q272)))&gt;0,AB17,"")))</f>
        <v/>
      </c>
      <c r="AC272" s="967" t="str" cm="1">
        <f t="array" ref="AC272">IF(N272="","",IF(R272&lt;&gt;"","",IF(SUMPRODUCT(--(AN18:AN1500=AC17),--(AM18:AM1500&lt;&gt;""),--ISNUMBER(SEARCH(" "&amp;AM18:AM1500&amp;" ",Q272)))&gt;0,AC17,"")))</f>
        <v/>
      </c>
      <c r="AD272" s="967" t="str" cm="1">
        <f t="array" ref="AD272">IF(N272="","",IF(R272&lt;&gt;"","",IF(SUMPRODUCT(--(AN18:AN1500=AD17),--(AM18:AM1500&lt;&gt;""),--ISNUMBER(SEARCH(" "&amp;AM18:AM1500&amp;" ",Q272)))&gt;0,AD17,"")))</f>
        <v/>
      </c>
      <c r="AE272" s="967" t="str" cm="1">
        <f t="array" ref="AE272">IF(N272="","",IF(R272&lt;&gt;"","",IF(SUMPRODUCT(--(AN18:AN1500=AE17),--(AM18:AM1500&lt;&gt;""),--ISNUMBER(SEARCH(" "&amp;AM18:AM1500&amp;" ",Q272)))&gt;0,AE17,"")))</f>
        <v/>
      </c>
      <c r="AF272" s="967" t="str" cm="1">
        <f t="array" ref="AF272">IF(N272="","",IF(R272&lt;&gt;"","",IF(SUMPRODUCT(--(AN18:AN1500=AF17),--(AM18:AM1500&lt;&gt;""),--ISNUMBER(SEARCH(" "&amp;AM18:AM1500&amp;" ",Q272)))&gt;0,AF17,"")))</f>
        <v/>
      </c>
      <c r="AG272" s="967" t="str" cm="1">
        <f t="array" ref="AG272">IF(N272="","",IF(R272&lt;&gt;"","",IF(SUMPRODUCT(--(AN18:AN1500=AG17),--(AM18:AM1500&lt;&gt;""),--ISNUMBER(SEARCH(" "&amp;AM18:AM1500&amp;" ",Q272)))&gt;0,AG17,"")))</f>
        <v/>
      </c>
      <c r="AH272" s="967" t="str" cm="1">
        <f t="array" ref="AH272">IF(N272="","",IF(R272&lt;&gt;"","",IF(SUMPRODUCT(--(AN18:AN1500=AH17),--(AM18:AM1500&lt;&gt;""),--ISNUMBER(SEARCH(" "&amp;AM18:AM1500&amp;" ",Q272)))&gt;0,AH17,"")))</f>
        <v/>
      </c>
      <c r="AI272" s="967" t="str" cm="1">
        <f t="array" ref="AI272">IF(N272="","",IF(R272&lt;&gt;"","",IF(SUMPRODUCT(--(AN18:AN1500=AI17),--(AM18:AM1500&lt;&gt;""),--ISNUMBER(SEARCH(" "&amp;AM18:AM1500&amp;" ",Q272)))&gt;0,AI17,"")))</f>
        <v/>
      </c>
      <c r="AJ272" s="967" t="str" cm="1">
        <f t="array" ref="AJ272">IF(N272="","",IF(R272&lt;&gt;"","",IF(SUMPRODUCT(--(AN18:AN1500=AJ17),--(AM18:AM1500&lt;&gt;""),--ISNUMBER(SEARCH(" "&amp;AM18:AM1500&amp;" ",Q272)))&gt;0,AJ17,"")))</f>
        <v/>
      </c>
      <c r="AK272" s="967" t="str" cm="1">
        <f t="array" ref="AK272">IF(N272="","",IF(T272&lt;&gt;"",AK17,IF(S272&lt;&gt;"","",IF(R272&lt;&gt;"","",IF(SUMPRODUCT(--(AN18:AN1500=AK17),--(AM18:AM1500&lt;&gt;""),--ISNUMBER(SEARCH(" "&amp;AM18:AM1500&amp;" ",Q272)))&gt;0,AK17,"")))))</f>
        <v/>
      </c>
      <c r="AM272" s="968" t="s">
        <v>2286</v>
      </c>
      <c r="AN272" s="968" t="s">
        <v>1962</v>
      </c>
      <c r="AP272" s="964"/>
      <c r="AQ272" s="964"/>
      <c r="AR272" s="964"/>
      <c r="AT272" s="964"/>
      <c r="AU272" s="964"/>
      <c r="AV272" s="964"/>
      <c r="BN272" s="49">
        <v>1</v>
      </c>
    </row>
    <row r="273" spans="1:66" ht="35.1" customHeight="1">
      <c r="A273" s="973" t="str">
        <f>IF(B273="","",COUNTIF(B18:B273,"&lt;&gt;"))</f>
        <v/>
      </c>
      <c r="B273" s="965"/>
      <c r="C273" s="974" t="str">
        <f t="shared" si="54"/>
        <v/>
      </c>
      <c r="D273" s="975" t="str">
        <f t="shared" ref="D273:D336" si="56">U273</f>
        <v/>
      </c>
      <c r="E273" s="976" t="str">
        <f t="shared" si="43"/>
        <v/>
      </c>
      <c r="F273" s="977" t="str">
        <f t="shared" si="44"/>
        <v/>
      </c>
      <c r="G273" s="964" t="str">
        <f>IF(H273="","",COUNTIF(H18:H273,"&lt;&gt;"))</f>
        <v/>
      </c>
      <c r="H273" s="965" t="str" cm="1">
        <f t="array" ref="H273">IF(L273="","",IF(LEN(L273)&lt;=MAX(10,G13),L273,IFERROR(LEFT(L273,LOOKUP(2,1/(MID(L273,ROW(1:500),1)=" ")/(ROW(1:500)&lt;=MAX(10,G13)),ROW(1:500))-1),LEFT(L273,MAX(10,G13)))))</f>
        <v/>
      </c>
      <c r="I273" s="964" t="str">
        <f t="shared" si="45"/>
        <v/>
      </c>
      <c r="J273" s="964" t="str">
        <f t="shared" si="46"/>
        <v/>
      </c>
      <c r="K273" s="964" t="str">
        <f>IF(M272&lt;&gt;"",K272,IF(K272&lt;MAX(A18:A317),K272+1,""))</f>
        <v/>
      </c>
      <c r="L273" s="965" t="str">
        <f>IF(K273="","",IF(M272&lt;&gt;"",M272,INDEX(E18:E317,MATCH(K273,A18:A317,0))))</f>
        <v/>
      </c>
      <c r="M273" s="965" t="str">
        <f t="shared" si="47"/>
        <v/>
      </c>
      <c r="N273" s="965" t="str">
        <f t="shared" si="48"/>
        <v/>
      </c>
      <c r="O273" s="964" t="str">
        <f t="shared" si="49"/>
        <v/>
      </c>
      <c r="P273" s="964" t="str">
        <f t="shared" si="50"/>
        <v/>
      </c>
      <c r="Q273" s="965" t="str">
        <f t="shared" si="51"/>
        <v/>
      </c>
      <c r="R273" s="964" t="str">
        <f>IF(N273="","",IF(COUNTIF(AP18:AP300,TRIM(Q273))&gt;0,"EXCLUSION EXACTE",""))</f>
        <v/>
      </c>
      <c r="S273" s="964" t="str" cm="1">
        <f t="array" ref="S273">IF(N273="","",IF(SUMPRODUCT(--(AP18:AP300&lt;&gt;""),--ISNUMBER(SEARCH(" "&amp;AP18:AP300&amp;" ",Q273)))&gt;0,"BLOQUE MOLLUSQUES",""))</f>
        <v/>
      </c>
      <c r="T273" s="964" t="str" cm="1">
        <f t="array" ref="T273">IF(N273="","",IF(SUMPRODUCT(--(AT18:AT300&lt;&gt;""),--ISNUMBER(SEARCH(" "&amp;AT18:AT300&amp;" ",Q273)))&gt;0,"FORCE MOLLUSQUES",""))</f>
        <v/>
      </c>
      <c r="U273" s="965" t="str">
        <f t="shared" si="52"/>
        <v/>
      </c>
      <c r="V273" s="965" t="str">
        <f t="shared" si="55"/>
        <v/>
      </c>
      <c r="W273" s="964" t="str">
        <f t="shared" si="53"/>
        <v/>
      </c>
      <c r="X273" s="964" t="str" cm="1">
        <f t="array" ref="X273">IF(N273="","",IF(R273&lt;&gt;"","",IF(SUMPRODUCT(--(AN18:AN1500=X17),--(AM18:AM1500&lt;&gt;""),--ISNUMBER(SEARCH(" "&amp;AM18:AM1500&amp;" ",Q273)))&gt;0,X17,"")))</f>
        <v/>
      </c>
      <c r="Y273" s="964" t="str" cm="1">
        <f t="array" ref="Y273">IF(N273="","",IF(R273&lt;&gt;"","",IF(SUMPRODUCT(--(AN18:AN1500=Y17),--(AM18:AM1500&lt;&gt;""),--ISNUMBER(SEARCH(" "&amp;AM18:AM1500&amp;" ",Q273)))&gt;0,Y17,"")))</f>
        <v/>
      </c>
      <c r="Z273" s="964" t="str" cm="1">
        <f t="array" ref="Z273">IF(N273="","",IF(R273&lt;&gt;"","",IF(SUMPRODUCT(--(AN18:AN1500=Z17),--(AM18:AM1500&lt;&gt;""),--ISNUMBER(SEARCH(" "&amp;AM18:AM1500&amp;" ",Q273)))&gt;0,Z17,"")))</f>
        <v/>
      </c>
      <c r="AA273" s="964" t="str" cm="1">
        <f t="array" ref="AA273">IF(N273="","",IF(R273&lt;&gt;"","",IF(SUMPRODUCT(--(AN18:AN1500=AA17),--(AM18:AM1500&lt;&gt;""),--ISNUMBER(SEARCH(" "&amp;AM18:AM1500&amp;" ",Q273)))&gt;0,AA17,"")))</f>
        <v/>
      </c>
      <c r="AB273" s="964" t="str" cm="1">
        <f t="array" ref="AB273">IF(N273="","",IF(R273&lt;&gt;"","",IF(SUMPRODUCT(--(AN18:AN1500=AB17),--(AM18:AM1500&lt;&gt;""),--ISNUMBER(SEARCH(" "&amp;AM18:AM1500&amp;" ",Q273)))&gt;0,AB17,"")))</f>
        <v/>
      </c>
      <c r="AC273" s="964" t="str" cm="1">
        <f t="array" ref="AC273">IF(N273="","",IF(R273&lt;&gt;"","",IF(SUMPRODUCT(--(AN18:AN1500=AC17),--(AM18:AM1500&lt;&gt;""),--ISNUMBER(SEARCH(" "&amp;AM18:AM1500&amp;" ",Q273)))&gt;0,AC17,"")))</f>
        <v/>
      </c>
      <c r="AD273" s="964" t="str" cm="1">
        <f t="array" ref="AD273">IF(N273="","",IF(R273&lt;&gt;"","",IF(SUMPRODUCT(--(AN18:AN1500=AD17),--(AM18:AM1500&lt;&gt;""),--ISNUMBER(SEARCH(" "&amp;AM18:AM1500&amp;" ",Q273)))&gt;0,AD17,"")))</f>
        <v/>
      </c>
      <c r="AE273" s="964" t="str" cm="1">
        <f t="array" ref="AE273">IF(N273="","",IF(R273&lt;&gt;"","",IF(SUMPRODUCT(--(AN18:AN1500=AE17),--(AM18:AM1500&lt;&gt;""),--ISNUMBER(SEARCH(" "&amp;AM18:AM1500&amp;" ",Q273)))&gt;0,AE17,"")))</f>
        <v/>
      </c>
      <c r="AF273" s="964" t="str" cm="1">
        <f t="array" ref="AF273">IF(N273="","",IF(R273&lt;&gt;"","",IF(SUMPRODUCT(--(AN18:AN1500=AF17),--(AM18:AM1500&lt;&gt;""),--ISNUMBER(SEARCH(" "&amp;AM18:AM1500&amp;" ",Q273)))&gt;0,AF17,"")))</f>
        <v/>
      </c>
      <c r="AG273" s="964" t="str" cm="1">
        <f t="array" ref="AG273">IF(N273="","",IF(R273&lt;&gt;"","",IF(SUMPRODUCT(--(AN18:AN1500=AG17),--(AM18:AM1500&lt;&gt;""),--ISNUMBER(SEARCH(" "&amp;AM18:AM1500&amp;" ",Q273)))&gt;0,AG17,"")))</f>
        <v/>
      </c>
      <c r="AH273" s="964" t="str" cm="1">
        <f t="array" ref="AH273">IF(N273="","",IF(R273&lt;&gt;"","",IF(SUMPRODUCT(--(AN18:AN1500=AH17),--(AM18:AM1500&lt;&gt;""),--ISNUMBER(SEARCH(" "&amp;AM18:AM1500&amp;" ",Q273)))&gt;0,AH17,"")))</f>
        <v/>
      </c>
      <c r="AI273" s="964" t="str" cm="1">
        <f t="array" ref="AI273">IF(N273="","",IF(R273&lt;&gt;"","",IF(SUMPRODUCT(--(AN18:AN1500=AI17),--(AM18:AM1500&lt;&gt;""),--ISNUMBER(SEARCH(" "&amp;AM18:AM1500&amp;" ",Q273)))&gt;0,AI17,"")))</f>
        <v/>
      </c>
      <c r="AJ273" s="964" t="str" cm="1">
        <f t="array" ref="AJ273">IF(N273="","",IF(R273&lt;&gt;"","",IF(SUMPRODUCT(--(AN18:AN1500=AJ17),--(AM18:AM1500&lt;&gt;""),--ISNUMBER(SEARCH(" "&amp;AM18:AM1500&amp;" ",Q273)))&gt;0,AJ17,"")))</f>
        <v/>
      </c>
      <c r="AK273" s="964" t="str" cm="1">
        <f t="array" ref="AK273">IF(N273="","",IF(T273&lt;&gt;"",AK17,IF(S273&lt;&gt;"","",IF(R273&lt;&gt;"","",IF(SUMPRODUCT(--(AN18:AN1500=AK17),--(AM18:AM1500&lt;&gt;""),--ISNUMBER(SEARCH(" "&amp;AM18:AM1500&amp;" ",Q273)))&gt;0,AK17,"")))))</f>
        <v/>
      </c>
      <c r="AM273" s="964" t="s">
        <v>2287</v>
      </c>
      <c r="AN273" s="964" t="s">
        <v>1962</v>
      </c>
      <c r="AP273" s="964"/>
      <c r="AQ273" s="964"/>
      <c r="AR273" s="964"/>
      <c r="AT273" s="964"/>
      <c r="AU273" s="964"/>
      <c r="AV273" s="964"/>
      <c r="BN273" s="49">
        <v>1</v>
      </c>
    </row>
    <row r="274" spans="1:66" ht="35.1" customHeight="1">
      <c r="A274" s="957" t="str">
        <f>IF(B274="","",COUNTIF(B18:B274,"&lt;&gt;"))</f>
        <v/>
      </c>
      <c r="B274" s="958"/>
      <c r="C274" s="974" t="str">
        <f t="shared" si="54"/>
        <v/>
      </c>
      <c r="D274" s="975" t="str">
        <f t="shared" si="56"/>
        <v/>
      </c>
      <c r="E274" s="961" t="str">
        <f t="shared" ref="E274:E317" si="57">IF(B274="","",TRIM(SUBSTITUTE(SUBSTITUTE(SUBSTITUTE(CLEAN(B274),CHAR(160)," "),CHAR(10)," "),CHAR(13)," ")))</f>
        <v/>
      </c>
      <c r="F274" s="962" t="str">
        <f t="shared" ref="F274:F317" si="58">IF(E274="","",LEN(E274))</f>
        <v/>
      </c>
      <c r="G274" s="963" t="str">
        <f>IF(H274="","",COUNTIF(H18:H274,"&lt;&gt;"))</f>
        <v/>
      </c>
      <c r="H274" s="958" t="str" cm="1">
        <f t="array" ref="H274">IF(L274="","",IF(LEN(L274)&lt;=MAX(10,G13),L274,IFERROR(LEFT(L274,LOOKUP(2,1/(MID(L274,ROW(1:500),1)=" ")/(ROW(1:500)&lt;=MAX(10,G13)),ROW(1:500))-1),LEFT(L274,MAX(10,G13)))))</f>
        <v/>
      </c>
      <c r="I274" s="963" t="str">
        <f t="shared" ref="I274:I337" si="59">IF(H274="","",LEN(H274))</f>
        <v/>
      </c>
      <c r="J274" s="963" t="str">
        <f t="shared" ref="J274:J337" si="60">IF(H274="","",K274)</f>
        <v/>
      </c>
      <c r="K274" s="964" t="str">
        <f>IF(M273&lt;&gt;"",K273,IF(K273&lt;MAX(A18:A317),K273+1,""))</f>
        <v/>
      </c>
      <c r="L274" s="965" t="str">
        <f>IF(K274="","",IF(M273&lt;&gt;"",M273,INDEX(E18:E317,MATCH(K274,A18:A317,0))))</f>
        <v/>
      </c>
      <c r="M274" s="965" t="str">
        <f t="shared" ref="M274:M337" si="61">IF(L274="","",IF(LEN(L274)&lt;=LEN(H274),"",TRIM(MID(L274,LEN(H274)+1,9999))))</f>
        <v/>
      </c>
      <c r="N274" s="966" t="str">
        <f t="shared" ref="N274:N337" si="62">IF(H274="","",H274)</f>
        <v/>
      </c>
      <c r="O274" s="967" t="str">
        <f t="shared" ref="O274:O337" si="63">IF(N274="","",LOWER(CLEAN(SUBSTITUTE(SUBSTITUTE(SUBSTITUTE(N274,CHAR(160)," "),CHAR(10)," "),CHAR(13)," "))))</f>
        <v/>
      </c>
      <c r="P274" s="967" t="str">
        <f t="shared" ref="P274:P337" si="64">IF(N274="","",SUBSTITUTE(SUBSTITUTE(SUBSTITUTE(SUBSTITUTE(SUBSTITUTE(SUBSTITUTE(SUBSTITUTE(SUBSTITUTE(SUBSTITUTE(SUBSTITUTE(SUBSTITUTE(SUBSTITUTE(SUBSTITUTE(SUBSTITUTE(SUBSTITUTE(SUBSTITUTE(SUBSTITUTE(SUBSTITUTE(SUBSTITUTE(SUBSTITUTE(SUBSTITUTE(SUBSTITUTE(SUBSTITUTE(O274,"à","a"),"â","a"),"ä","a"),"á","a"),"ç","c"),"œ","oe"),"æ","ae"),"é","e"),"è","e"),"ê","e"),"ë","e"),"í","i"),"î","i"),"ï","i"),"ì","i"),"ô","o"),"ö","o"),"ó","o"),"ò","o"),"ù","u"),"û","u"),"ü","u"),"ñ","n"))</f>
        <v/>
      </c>
      <c r="Q274" s="966" t="str">
        <f t="shared" ref="Q274:Q337" si="65">IF(N274="","","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274,"’"," "),"."," "),","," "),";"," "),":"," "),"/"," "),"("," "),")"," "),"-"," "),"_"," "),"!"," "),"?"," "),"*"," "),"["," "),"]"," "),"{"," "),"}"," "),"&lt;"," "),"&gt;"," "),"="," "),"+"," "),"•"," "),"►"," "),"▼"," "),"▲"," "),"◄"," "),"«"," "),"»"," "),"“"," "),"”"," "),CHAR(39)," "),CHAR(34)," "),"  "," "),"  "," "),"  "," "),"  "," "))&amp;" ")</f>
        <v/>
      </c>
      <c r="R274" s="967" t="str">
        <f>IF(N274="","",IF(COUNTIF(AP18:AP300,TRIM(Q274))&gt;0,"EXCLUSION EXACTE",""))</f>
        <v/>
      </c>
      <c r="S274" s="967" t="str" cm="1">
        <f t="array" ref="S274">IF(N274="","",IF(SUMPRODUCT(--(AP18:AP300&lt;&gt;""),--ISNUMBER(SEARCH(" "&amp;AP18:AP300&amp;" ",Q274)))&gt;0,"BLOQUE MOLLUSQUES",""))</f>
        <v/>
      </c>
      <c r="T274" s="967" t="str" cm="1">
        <f t="array" ref="T274">IF(N274="","",IF(SUMPRODUCT(--(AT18:AT300&lt;&gt;""),--ISNUMBER(SEARCH(" "&amp;AT18:AT300&amp;" ",Q274)))&gt;0,"FORCE MOLLUSQUES",""))</f>
        <v/>
      </c>
      <c r="U274" s="966" t="str">
        <f t="shared" ref="U274:U337" si="66">IF(N274="","",IF(COUNTIF(X274:AK274,"⚠*")=0,"",TRIM(X274&amp;" "&amp;Y274&amp;" "&amp;Z274&amp;" "&amp;AA274&amp;" "&amp;AB274&amp;" "&amp;AC274&amp;" "&amp;AD274&amp;" "&amp;AE274&amp;" "&amp;AF274&amp;" "&amp;AG274&amp;" "&amp;AH274&amp;" "&amp;AI274&amp;" "&amp;AJ274&amp;" "&amp;AK274)))</f>
        <v/>
      </c>
      <c r="V274" s="966" t="str">
        <f t="shared" si="55"/>
        <v/>
      </c>
      <c r="W274" s="967" t="str">
        <f t="shared" ref="W274:W337" si="67">IF(N274="","",COUNTIF(X274:AK274,"⚠*"))</f>
        <v/>
      </c>
      <c r="X274" s="967" t="str" cm="1">
        <f t="array" ref="X274">IF(N274="","",IF(R274&lt;&gt;"","",IF(SUMPRODUCT(--(AN18:AN1500=X17),--(AM18:AM1500&lt;&gt;""),--ISNUMBER(SEARCH(" "&amp;AM18:AM1500&amp;" ",Q274)))&gt;0,X17,"")))</f>
        <v/>
      </c>
      <c r="Y274" s="967" t="str" cm="1">
        <f t="array" ref="Y274">IF(N274="","",IF(R274&lt;&gt;"","",IF(SUMPRODUCT(--(AN18:AN1500=Y17),--(AM18:AM1500&lt;&gt;""),--ISNUMBER(SEARCH(" "&amp;AM18:AM1500&amp;" ",Q274)))&gt;0,Y17,"")))</f>
        <v/>
      </c>
      <c r="Z274" s="967" t="str" cm="1">
        <f t="array" ref="Z274">IF(N274="","",IF(R274&lt;&gt;"","",IF(SUMPRODUCT(--(AN18:AN1500=Z17),--(AM18:AM1500&lt;&gt;""),--ISNUMBER(SEARCH(" "&amp;AM18:AM1500&amp;" ",Q274)))&gt;0,Z17,"")))</f>
        <v/>
      </c>
      <c r="AA274" s="967" t="str" cm="1">
        <f t="array" ref="AA274">IF(N274="","",IF(R274&lt;&gt;"","",IF(SUMPRODUCT(--(AN18:AN1500=AA17),--(AM18:AM1500&lt;&gt;""),--ISNUMBER(SEARCH(" "&amp;AM18:AM1500&amp;" ",Q274)))&gt;0,AA17,"")))</f>
        <v/>
      </c>
      <c r="AB274" s="967" t="str" cm="1">
        <f t="array" ref="AB274">IF(N274="","",IF(R274&lt;&gt;"","",IF(SUMPRODUCT(--(AN18:AN1500=AB17),--(AM18:AM1500&lt;&gt;""),--ISNUMBER(SEARCH(" "&amp;AM18:AM1500&amp;" ",Q274)))&gt;0,AB17,"")))</f>
        <v/>
      </c>
      <c r="AC274" s="967" t="str" cm="1">
        <f t="array" ref="AC274">IF(N274="","",IF(R274&lt;&gt;"","",IF(SUMPRODUCT(--(AN18:AN1500=AC17),--(AM18:AM1500&lt;&gt;""),--ISNUMBER(SEARCH(" "&amp;AM18:AM1500&amp;" ",Q274)))&gt;0,AC17,"")))</f>
        <v/>
      </c>
      <c r="AD274" s="967" t="str" cm="1">
        <f t="array" ref="AD274">IF(N274="","",IF(R274&lt;&gt;"","",IF(SUMPRODUCT(--(AN18:AN1500=AD17),--(AM18:AM1500&lt;&gt;""),--ISNUMBER(SEARCH(" "&amp;AM18:AM1500&amp;" ",Q274)))&gt;0,AD17,"")))</f>
        <v/>
      </c>
      <c r="AE274" s="967" t="str" cm="1">
        <f t="array" ref="AE274">IF(N274="","",IF(R274&lt;&gt;"","",IF(SUMPRODUCT(--(AN18:AN1500=AE17),--(AM18:AM1500&lt;&gt;""),--ISNUMBER(SEARCH(" "&amp;AM18:AM1500&amp;" ",Q274)))&gt;0,AE17,"")))</f>
        <v/>
      </c>
      <c r="AF274" s="967" t="str" cm="1">
        <f t="array" ref="AF274">IF(N274="","",IF(R274&lt;&gt;"","",IF(SUMPRODUCT(--(AN18:AN1500=AF17),--(AM18:AM1500&lt;&gt;""),--ISNUMBER(SEARCH(" "&amp;AM18:AM1500&amp;" ",Q274)))&gt;0,AF17,"")))</f>
        <v/>
      </c>
      <c r="AG274" s="967" t="str" cm="1">
        <f t="array" ref="AG274">IF(N274="","",IF(R274&lt;&gt;"","",IF(SUMPRODUCT(--(AN18:AN1500=AG17),--(AM18:AM1500&lt;&gt;""),--ISNUMBER(SEARCH(" "&amp;AM18:AM1500&amp;" ",Q274)))&gt;0,AG17,"")))</f>
        <v/>
      </c>
      <c r="AH274" s="967" t="str" cm="1">
        <f t="array" ref="AH274">IF(N274="","",IF(R274&lt;&gt;"","",IF(SUMPRODUCT(--(AN18:AN1500=AH17),--(AM18:AM1500&lt;&gt;""),--ISNUMBER(SEARCH(" "&amp;AM18:AM1500&amp;" ",Q274)))&gt;0,AH17,"")))</f>
        <v/>
      </c>
      <c r="AI274" s="967" t="str" cm="1">
        <f t="array" ref="AI274">IF(N274="","",IF(R274&lt;&gt;"","",IF(SUMPRODUCT(--(AN18:AN1500=AI17),--(AM18:AM1500&lt;&gt;""),--ISNUMBER(SEARCH(" "&amp;AM18:AM1500&amp;" ",Q274)))&gt;0,AI17,"")))</f>
        <v/>
      </c>
      <c r="AJ274" s="967" t="str" cm="1">
        <f t="array" ref="AJ274">IF(N274="","",IF(R274&lt;&gt;"","",IF(SUMPRODUCT(--(AN18:AN1500=AJ17),--(AM18:AM1500&lt;&gt;""),--ISNUMBER(SEARCH(" "&amp;AM18:AM1500&amp;" ",Q274)))&gt;0,AJ17,"")))</f>
        <v/>
      </c>
      <c r="AK274" s="967" t="str" cm="1">
        <f t="array" ref="AK274">IF(N274="","",IF(T274&lt;&gt;"",AK17,IF(S274&lt;&gt;"","",IF(R274&lt;&gt;"","",IF(SUMPRODUCT(--(AN18:AN1500=AK17),--(AM18:AM1500&lt;&gt;""),--ISNUMBER(SEARCH(" "&amp;AM18:AM1500&amp;" ",Q274)))&gt;0,AK17,"")))))</f>
        <v/>
      </c>
      <c r="AM274" s="968" t="s">
        <v>2288</v>
      </c>
      <c r="AN274" s="968" t="s">
        <v>1962</v>
      </c>
      <c r="AP274" s="964"/>
      <c r="AQ274" s="964"/>
      <c r="AR274" s="964"/>
      <c r="AT274" s="964"/>
      <c r="AU274" s="964"/>
      <c r="AV274" s="964"/>
      <c r="BN274" s="49">
        <v>1</v>
      </c>
    </row>
    <row r="275" spans="1:66" ht="35.1" customHeight="1">
      <c r="A275" s="973" t="str">
        <f>IF(B275="","",COUNTIF(B18:B275,"&lt;&gt;"))</f>
        <v/>
      </c>
      <c r="B275" s="965"/>
      <c r="C275" s="974" t="str">
        <f t="shared" ref="C275:C317" si="68">V275</f>
        <v/>
      </c>
      <c r="D275" s="975" t="str">
        <f t="shared" si="56"/>
        <v/>
      </c>
      <c r="E275" s="976" t="str">
        <f t="shared" si="57"/>
        <v/>
      </c>
      <c r="F275" s="977" t="str">
        <f t="shared" si="58"/>
        <v/>
      </c>
      <c r="G275" s="964" t="str">
        <f>IF(H275="","",COUNTIF(H18:H275,"&lt;&gt;"))</f>
        <v/>
      </c>
      <c r="H275" s="965" t="str" cm="1">
        <f t="array" ref="H275">IF(L275="","",IF(LEN(L275)&lt;=MAX(10,G13),L275,IFERROR(LEFT(L275,LOOKUP(2,1/(MID(L275,ROW(1:500),1)=" ")/(ROW(1:500)&lt;=MAX(10,G13)),ROW(1:500))-1),LEFT(L275,MAX(10,G13)))))</f>
        <v/>
      </c>
      <c r="I275" s="964" t="str">
        <f t="shared" si="59"/>
        <v/>
      </c>
      <c r="J275" s="964" t="str">
        <f t="shared" si="60"/>
        <v/>
      </c>
      <c r="K275" s="964" t="str">
        <f>IF(M274&lt;&gt;"",K274,IF(K274&lt;MAX(A18:A317),K274+1,""))</f>
        <v/>
      </c>
      <c r="L275" s="965" t="str">
        <f>IF(K275="","",IF(M274&lt;&gt;"",M274,INDEX(E18:E317,MATCH(K275,A18:A317,0))))</f>
        <v/>
      </c>
      <c r="M275" s="965" t="str">
        <f t="shared" si="61"/>
        <v/>
      </c>
      <c r="N275" s="965" t="str">
        <f t="shared" si="62"/>
        <v/>
      </c>
      <c r="O275" s="964" t="str">
        <f t="shared" si="63"/>
        <v/>
      </c>
      <c r="P275" s="964" t="str">
        <f t="shared" si="64"/>
        <v/>
      </c>
      <c r="Q275" s="965" t="str">
        <f t="shared" si="65"/>
        <v/>
      </c>
      <c r="R275" s="964" t="str">
        <f>IF(N275="","",IF(COUNTIF(AP18:AP300,TRIM(Q275))&gt;0,"EXCLUSION EXACTE",""))</f>
        <v/>
      </c>
      <c r="S275" s="964" t="str" cm="1">
        <f t="array" ref="S275">IF(N275="","",IF(SUMPRODUCT(--(AP18:AP300&lt;&gt;""),--ISNUMBER(SEARCH(" "&amp;AP18:AP300&amp;" ",Q275)))&gt;0,"BLOQUE MOLLUSQUES",""))</f>
        <v/>
      </c>
      <c r="T275" s="964" t="str" cm="1">
        <f t="array" ref="T275">IF(N275="","",IF(SUMPRODUCT(--(AT18:AT300&lt;&gt;""),--ISNUMBER(SEARCH(" "&amp;AT18:AT300&amp;" ",Q275)))&gt;0,"FORCE MOLLUSQUES",""))</f>
        <v/>
      </c>
      <c r="U275" s="965" t="str">
        <f t="shared" si="66"/>
        <v/>
      </c>
      <c r="V275" s="965" t="str">
        <f t="shared" ref="V275:V338" si="69">IF(N275="","",N275&amp;IF(U275&lt;&gt;""," *",""))</f>
        <v/>
      </c>
      <c r="W275" s="964" t="str">
        <f t="shared" si="67"/>
        <v/>
      </c>
      <c r="X275" s="964" t="str" cm="1">
        <f t="array" ref="X275">IF(N275="","",IF(R275&lt;&gt;"","",IF(SUMPRODUCT(--(AN18:AN1500=X17),--(AM18:AM1500&lt;&gt;""),--ISNUMBER(SEARCH(" "&amp;AM18:AM1500&amp;" ",Q275)))&gt;0,X17,"")))</f>
        <v/>
      </c>
      <c r="Y275" s="964" t="str" cm="1">
        <f t="array" ref="Y275">IF(N275="","",IF(R275&lt;&gt;"","",IF(SUMPRODUCT(--(AN18:AN1500=Y17),--(AM18:AM1500&lt;&gt;""),--ISNUMBER(SEARCH(" "&amp;AM18:AM1500&amp;" ",Q275)))&gt;0,Y17,"")))</f>
        <v/>
      </c>
      <c r="Z275" s="964" t="str" cm="1">
        <f t="array" ref="Z275">IF(N275="","",IF(R275&lt;&gt;"","",IF(SUMPRODUCT(--(AN18:AN1500=Z17),--(AM18:AM1500&lt;&gt;""),--ISNUMBER(SEARCH(" "&amp;AM18:AM1500&amp;" ",Q275)))&gt;0,Z17,"")))</f>
        <v/>
      </c>
      <c r="AA275" s="964" t="str" cm="1">
        <f t="array" ref="AA275">IF(N275="","",IF(R275&lt;&gt;"","",IF(SUMPRODUCT(--(AN18:AN1500=AA17),--(AM18:AM1500&lt;&gt;""),--ISNUMBER(SEARCH(" "&amp;AM18:AM1500&amp;" ",Q275)))&gt;0,AA17,"")))</f>
        <v/>
      </c>
      <c r="AB275" s="964" t="str" cm="1">
        <f t="array" ref="AB275">IF(N275="","",IF(R275&lt;&gt;"","",IF(SUMPRODUCT(--(AN18:AN1500=AB17),--(AM18:AM1500&lt;&gt;""),--ISNUMBER(SEARCH(" "&amp;AM18:AM1500&amp;" ",Q275)))&gt;0,AB17,"")))</f>
        <v/>
      </c>
      <c r="AC275" s="964" t="str" cm="1">
        <f t="array" ref="AC275">IF(N275="","",IF(R275&lt;&gt;"","",IF(SUMPRODUCT(--(AN18:AN1500=AC17),--(AM18:AM1500&lt;&gt;""),--ISNUMBER(SEARCH(" "&amp;AM18:AM1500&amp;" ",Q275)))&gt;0,AC17,"")))</f>
        <v/>
      </c>
      <c r="AD275" s="964" t="str" cm="1">
        <f t="array" ref="AD275">IF(N275="","",IF(R275&lt;&gt;"","",IF(SUMPRODUCT(--(AN18:AN1500=AD17),--(AM18:AM1500&lt;&gt;""),--ISNUMBER(SEARCH(" "&amp;AM18:AM1500&amp;" ",Q275)))&gt;0,AD17,"")))</f>
        <v/>
      </c>
      <c r="AE275" s="964" t="str" cm="1">
        <f t="array" ref="AE275">IF(N275="","",IF(R275&lt;&gt;"","",IF(SUMPRODUCT(--(AN18:AN1500=AE17),--(AM18:AM1500&lt;&gt;""),--ISNUMBER(SEARCH(" "&amp;AM18:AM1500&amp;" ",Q275)))&gt;0,AE17,"")))</f>
        <v/>
      </c>
      <c r="AF275" s="964" t="str" cm="1">
        <f t="array" ref="AF275">IF(N275="","",IF(R275&lt;&gt;"","",IF(SUMPRODUCT(--(AN18:AN1500=AF17),--(AM18:AM1500&lt;&gt;""),--ISNUMBER(SEARCH(" "&amp;AM18:AM1500&amp;" ",Q275)))&gt;0,AF17,"")))</f>
        <v/>
      </c>
      <c r="AG275" s="964" t="str" cm="1">
        <f t="array" ref="AG275">IF(N275="","",IF(R275&lt;&gt;"","",IF(SUMPRODUCT(--(AN18:AN1500=AG17),--(AM18:AM1500&lt;&gt;""),--ISNUMBER(SEARCH(" "&amp;AM18:AM1500&amp;" ",Q275)))&gt;0,AG17,"")))</f>
        <v/>
      </c>
      <c r="AH275" s="964" t="str" cm="1">
        <f t="array" ref="AH275">IF(N275="","",IF(R275&lt;&gt;"","",IF(SUMPRODUCT(--(AN18:AN1500=AH17),--(AM18:AM1500&lt;&gt;""),--ISNUMBER(SEARCH(" "&amp;AM18:AM1500&amp;" ",Q275)))&gt;0,AH17,"")))</f>
        <v/>
      </c>
      <c r="AI275" s="964" t="str" cm="1">
        <f t="array" ref="AI275">IF(N275="","",IF(R275&lt;&gt;"","",IF(SUMPRODUCT(--(AN18:AN1500=AI17),--(AM18:AM1500&lt;&gt;""),--ISNUMBER(SEARCH(" "&amp;AM18:AM1500&amp;" ",Q275)))&gt;0,AI17,"")))</f>
        <v/>
      </c>
      <c r="AJ275" s="964" t="str" cm="1">
        <f t="array" ref="AJ275">IF(N275="","",IF(R275&lt;&gt;"","",IF(SUMPRODUCT(--(AN18:AN1500=AJ17),--(AM18:AM1500&lt;&gt;""),--ISNUMBER(SEARCH(" "&amp;AM18:AM1500&amp;" ",Q275)))&gt;0,AJ17,"")))</f>
        <v/>
      </c>
      <c r="AK275" s="964" t="str" cm="1">
        <f t="array" ref="AK275">IF(N275="","",IF(T275&lt;&gt;"",AK17,IF(S275&lt;&gt;"","",IF(R275&lt;&gt;"","",IF(SUMPRODUCT(--(AN18:AN1500=AK17),--(AM18:AM1500&lt;&gt;""),--ISNUMBER(SEARCH(" "&amp;AM18:AM1500&amp;" ",Q275)))&gt;0,AK17,"")))))</f>
        <v/>
      </c>
      <c r="AM275" s="964" t="s">
        <v>2289</v>
      </c>
      <c r="AN275" s="964" t="s">
        <v>1962</v>
      </c>
      <c r="AP275" s="964"/>
      <c r="AQ275" s="964"/>
      <c r="AR275" s="964"/>
      <c r="AT275" s="964"/>
      <c r="AU275" s="964"/>
      <c r="AV275" s="964"/>
      <c r="BN275" s="49">
        <v>1</v>
      </c>
    </row>
    <row r="276" spans="1:66" ht="35.1" customHeight="1">
      <c r="A276" s="957" t="str">
        <f>IF(B276="","",COUNTIF(B18:B276,"&lt;&gt;"))</f>
        <v/>
      </c>
      <c r="B276" s="958"/>
      <c r="C276" s="974" t="str">
        <f t="shared" si="68"/>
        <v/>
      </c>
      <c r="D276" s="975" t="str">
        <f t="shared" si="56"/>
        <v/>
      </c>
      <c r="E276" s="961" t="str">
        <f t="shared" si="57"/>
        <v/>
      </c>
      <c r="F276" s="962" t="str">
        <f t="shared" si="58"/>
        <v/>
      </c>
      <c r="G276" s="963" t="str">
        <f>IF(H276="","",COUNTIF(H18:H276,"&lt;&gt;"))</f>
        <v/>
      </c>
      <c r="H276" s="958" t="str" cm="1">
        <f t="array" ref="H276">IF(L276="","",IF(LEN(L276)&lt;=MAX(10,G13),L276,IFERROR(LEFT(L276,LOOKUP(2,1/(MID(L276,ROW(1:500),1)=" ")/(ROW(1:500)&lt;=MAX(10,G13)),ROW(1:500))-1),LEFT(L276,MAX(10,G13)))))</f>
        <v/>
      </c>
      <c r="I276" s="963" t="str">
        <f t="shared" si="59"/>
        <v/>
      </c>
      <c r="J276" s="963" t="str">
        <f t="shared" si="60"/>
        <v/>
      </c>
      <c r="K276" s="964" t="str">
        <f>IF(M275&lt;&gt;"",K275,IF(K275&lt;MAX(A18:A317),K275+1,""))</f>
        <v/>
      </c>
      <c r="L276" s="965" t="str">
        <f>IF(K276="","",IF(M275&lt;&gt;"",M275,INDEX(E18:E317,MATCH(K276,A18:A317,0))))</f>
        <v/>
      </c>
      <c r="M276" s="965" t="str">
        <f t="shared" si="61"/>
        <v/>
      </c>
      <c r="N276" s="966" t="str">
        <f t="shared" si="62"/>
        <v/>
      </c>
      <c r="O276" s="967" t="str">
        <f t="shared" si="63"/>
        <v/>
      </c>
      <c r="P276" s="967" t="str">
        <f t="shared" si="64"/>
        <v/>
      </c>
      <c r="Q276" s="966" t="str">
        <f t="shared" si="65"/>
        <v/>
      </c>
      <c r="R276" s="967" t="str">
        <f>IF(N276="","",IF(COUNTIF(AP18:AP300,TRIM(Q276))&gt;0,"EXCLUSION EXACTE",""))</f>
        <v/>
      </c>
      <c r="S276" s="967" t="str" cm="1">
        <f t="array" ref="S276">IF(N276="","",IF(SUMPRODUCT(--(AP18:AP300&lt;&gt;""),--ISNUMBER(SEARCH(" "&amp;AP18:AP300&amp;" ",Q276)))&gt;0,"BLOQUE MOLLUSQUES",""))</f>
        <v/>
      </c>
      <c r="T276" s="967" t="str" cm="1">
        <f t="array" ref="T276">IF(N276="","",IF(SUMPRODUCT(--(AT18:AT300&lt;&gt;""),--ISNUMBER(SEARCH(" "&amp;AT18:AT300&amp;" ",Q276)))&gt;0,"FORCE MOLLUSQUES",""))</f>
        <v/>
      </c>
      <c r="U276" s="966" t="str">
        <f t="shared" si="66"/>
        <v/>
      </c>
      <c r="V276" s="966" t="str">
        <f t="shared" si="69"/>
        <v/>
      </c>
      <c r="W276" s="967" t="str">
        <f t="shared" si="67"/>
        <v/>
      </c>
      <c r="X276" s="967" t="str" cm="1">
        <f t="array" ref="X276">IF(N276="","",IF(R276&lt;&gt;"","",IF(SUMPRODUCT(--(AN18:AN1500=X17),--(AM18:AM1500&lt;&gt;""),--ISNUMBER(SEARCH(" "&amp;AM18:AM1500&amp;" ",Q276)))&gt;0,X17,"")))</f>
        <v/>
      </c>
      <c r="Y276" s="967" t="str" cm="1">
        <f t="array" ref="Y276">IF(N276="","",IF(R276&lt;&gt;"","",IF(SUMPRODUCT(--(AN18:AN1500=Y17),--(AM18:AM1500&lt;&gt;""),--ISNUMBER(SEARCH(" "&amp;AM18:AM1500&amp;" ",Q276)))&gt;0,Y17,"")))</f>
        <v/>
      </c>
      <c r="Z276" s="967" t="str" cm="1">
        <f t="array" ref="Z276">IF(N276="","",IF(R276&lt;&gt;"","",IF(SUMPRODUCT(--(AN18:AN1500=Z17),--(AM18:AM1500&lt;&gt;""),--ISNUMBER(SEARCH(" "&amp;AM18:AM1500&amp;" ",Q276)))&gt;0,Z17,"")))</f>
        <v/>
      </c>
      <c r="AA276" s="967" t="str" cm="1">
        <f t="array" ref="AA276">IF(N276="","",IF(R276&lt;&gt;"","",IF(SUMPRODUCT(--(AN18:AN1500=AA17),--(AM18:AM1500&lt;&gt;""),--ISNUMBER(SEARCH(" "&amp;AM18:AM1500&amp;" ",Q276)))&gt;0,AA17,"")))</f>
        <v/>
      </c>
      <c r="AB276" s="967" t="str" cm="1">
        <f t="array" ref="AB276">IF(N276="","",IF(R276&lt;&gt;"","",IF(SUMPRODUCT(--(AN18:AN1500=AB17),--(AM18:AM1500&lt;&gt;""),--ISNUMBER(SEARCH(" "&amp;AM18:AM1500&amp;" ",Q276)))&gt;0,AB17,"")))</f>
        <v/>
      </c>
      <c r="AC276" s="967" t="str" cm="1">
        <f t="array" ref="AC276">IF(N276="","",IF(R276&lt;&gt;"","",IF(SUMPRODUCT(--(AN18:AN1500=AC17),--(AM18:AM1500&lt;&gt;""),--ISNUMBER(SEARCH(" "&amp;AM18:AM1500&amp;" ",Q276)))&gt;0,AC17,"")))</f>
        <v/>
      </c>
      <c r="AD276" s="967" t="str" cm="1">
        <f t="array" ref="AD276">IF(N276="","",IF(R276&lt;&gt;"","",IF(SUMPRODUCT(--(AN18:AN1500=AD17),--(AM18:AM1500&lt;&gt;""),--ISNUMBER(SEARCH(" "&amp;AM18:AM1500&amp;" ",Q276)))&gt;0,AD17,"")))</f>
        <v/>
      </c>
      <c r="AE276" s="967" t="str" cm="1">
        <f t="array" ref="AE276">IF(N276="","",IF(R276&lt;&gt;"","",IF(SUMPRODUCT(--(AN18:AN1500=AE17),--(AM18:AM1500&lt;&gt;""),--ISNUMBER(SEARCH(" "&amp;AM18:AM1500&amp;" ",Q276)))&gt;0,AE17,"")))</f>
        <v/>
      </c>
      <c r="AF276" s="967" t="str" cm="1">
        <f t="array" ref="AF276">IF(N276="","",IF(R276&lt;&gt;"","",IF(SUMPRODUCT(--(AN18:AN1500=AF17),--(AM18:AM1500&lt;&gt;""),--ISNUMBER(SEARCH(" "&amp;AM18:AM1500&amp;" ",Q276)))&gt;0,AF17,"")))</f>
        <v/>
      </c>
      <c r="AG276" s="967" t="str" cm="1">
        <f t="array" ref="AG276">IF(N276="","",IF(R276&lt;&gt;"","",IF(SUMPRODUCT(--(AN18:AN1500=AG17),--(AM18:AM1500&lt;&gt;""),--ISNUMBER(SEARCH(" "&amp;AM18:AM1500&amp;" ",Q276)))&gt;0,AG17,"")))</f>
        <v/>
      </c>
      <c r="AH276" s="967" t="str" cm="1">
        <f t="array" ref="AH276">IF(N276="","",IF(R276&lt;&gt;"","",IF(SUMPRODUCT(--(AN18:AN1500=AH17),--(AM18:AM1500&lt;&gt;""),--ISNUMBER(SEARCH(" "&amp;AM18:AM1500&amp;" ",Q276)))&gt;0,AH17,"")))</f>
        <v/>
      </c>
      <c r="AI276" s="967" t="str" cm="1">
        <f t="array" ref="AI276">IF(N276="","",IF(R276&lt;&gt;"","",IF(SUMPRODUCT(--(AN18:AN1500=AI17),--(AM18:AM1500&lt;&gt;""),--ISNUMBER(SEARCH(" "&amp;AM18:AM1500&amp;" ",Q276)))&gt;0,AI17,"")))</f>
        <v/>
      </c>
      <c r="AJ276" s="967" t="str" cm="1">
        <f t="array" ref="AJ276">IF(N276="","",IF(R276&lt;&gt;"","",IF(SUMPRODUCT(--(AN18:AN1500=AJ17),--(AM18:AM1500&lt;&gt;""),--ISNUMBER(SEARCH(" "&amp;AM18:AM1500&amp;" ",Q276)))&gt;0,AJ17,"")))</f>
        <v/>
      </c>
      <c r="AK276" s="967" t="str" cm="1">
        <f t="array" ref="AK276">IF(N276="","",IF(T276&lt;&gt;"",AK17,IF(S276&lt;&gt;"","",IF(R276&lt;&gt;"","",IF(SUMPRODUCT(--(AN18:AN1500=AK17),--(AM18:AM1500&lt;&gt;""),--ISNUMBER(SEARCH(" "&amp;AM18:AM1500&amp;" ",Q276)))&gt;0,AK17,"")))))</f>
        <v/>
      </c>
      <c r="AM276" s="968" t="s">
        <v>2290</v>
      </c>
      <c r="AN276" s="968" t="s">
        <v>1962</v>
      </c>
      <c r="AP276" s="964"/>
      <c r="AQ276" s="964"/>
      <c r="AR276" s="964"/>
      <c r="AT276" s="964"/>
      <c r="AU276" s="964"/>
      <c r="AV276" s="964"/>
      <c r="BN276" s="49">
        <v>1</v>
      </c>
    </row>
    <row r="277" spans="1:66" ht="35.1" customHeight="1">
      <c r="A277" s="973" t="str">
        <f>IF(B277="","",COUNTIF(B18:B277,"&lt;&gt;"))</f>
        <v/>
      </c>
      <c r="B277" s="965"/>
      <c r="C277" s="974" t="str">
        <f t="shared" si="68"/>
        <v/>
      </c>
      <c r="D277" s="975" t="str">
        <f t="shared" si="56"/>
        <v/>
      </c>
      <c r="E277" s="976" t="str">
        <f t="shared" si="57"/>
        <v/>
      </c>
      <c r="F277" s="977" t="str">
        <f t="shared" si="58"/>
        <v/>
      </c>
      <c r="G277" s="964" t="str">
        <f>IF(H277="","",COUNTIF(H18:H277,"&lt;&gt;"))</f>
        <v/>
      </c>
      <c r="H277" s="965" t="str" cm="1">
        <f t="array" ref="H277">IF(L277="","",IF(LEN(L277)&lt;=MAX(10,G13),L277,IFERROR(LEFT(L277,LOOKUP(2,1/(MID(L277,ROW(1:500),1)=" ")/(ROW(1:500)&lt;=MAX(10,G13)),ROW(1:500))-1),LEFT(L277,MAX(10,G13)))))</f>
        <v/>
      </c>
      <c r="I277" s="964" t="str">
        <f t="shared" si="59"/>
        <v/>
      </c>
      <c r="J277" s="964" t="str">
        <f t="shared" si="60"/>
        <v/>
      </c>
      <c r="K277" s="964" t="str">
        <f>IF(M276&lt;&gt;"",K276,IF(K276&lt;MAX(A18:A317),K276+1,""))</f>
        <v/>
      </c>
      <c r="L277" s="965" t="str">
        <f>IF(K277="","",IF(M276&lt;&gt;"",M276,INDEX(E18:E317,MATCH(K277,A18:A317,0))))</f>
        <v/>
      </c>
      <c r="M277" s="965" t="str">
        <f t="shared" si="61"/>
        <v/>
      </c>
      <c r="N277" s="965" t="str">
        <f t="shared" si="62"/>
        <v/>
      </c>
      <c r="O277" s="964" t="str">
        <f t="shared" si="63"/>
        <v/>
      </c>
      <c r="P277" s="964" t="str">
        <f t="shared" si="64"/>
        <v/>
      </c>
      <c r="Q277" s="965" t="str">
        <f t="shared" si="65"/>
        <v/>
      </c>
      <c r="R277" s="964" t="str">
        <f>IF(N277="","",IF(COUNTIF(AP18:AP300,TRIM(Q277))&gt;0,"EXCLUSION EXACTE",""))</f>
        <v/>
      </c>
      <c r="S277" s="964" t="str" cm="1">
        <f t="array" ref="S277">IF(N277="","",IF(SUMPRODUCT(--(AP18:AP300&lt;&gt;""),--ISNUMBER(SEARCH(" "&amp;AP18:AP300&amp;" ",Q277)))&gt;0,"BLOQUE MOLLUSQUES",""))</f>
        <v/>
      </c>
      <c r="T277" s="964" t="str" cm="1">
        <f t="array" ref="T277">IF(N277="","",IF(SUMPRODUCT(--(AT18:AT300&lt;&gt;""),--ISNUMBER(SEARCH(" "&amp;AT18:AT300&amp;" ",Q277)))&gt;0,"FORCE MOLLUSQUES",""))</f>
        <v/>
      </c>
      <c r="U277" s="965" t="str">
        <f t="shared" si="66"/>
        <v/>
      </c>
      <c r="V277" s="965" t="str">
        <f t="shared" si="69"/>
        <v/>
      </c>
      <c r="W277" s="964" t="str">
        <f t="shared" si="67"/>
        <v/>
      </c>
      <c r="X277" s="964" t="str" cm="1">
        <f t="array" ref="X277">IF(N277="","",IF(R277&lt;&gt;"","",IF(SUMPRODUCT(--(AN18:AN1500=X17),--(AM18:AM1500&lt;&gt;""),--ISNUMBER(SEARCH(" "&amp;AM18:AM1500&amp;" ",Q277)))&gt;0,X17,"")))</f>
        <v/>
      </c>
      <c r="Y277" s="964" t="str" cm="1">
        <f t="array" ref="Y277">IF(N277="","",IF(R277&lt;&gt;"","",IF(SUMPRODUCT(--(AN18:AN1500=Y17),--(AM18:AM1500&lt;&gt;""),--ISNUMBER(SEARCH(" "&amp;AM18:AM1500&amp;" ",Q277)))&gt;0,Y17,"")))</f>
        <v/>
      </c>
      <c r="Z277" s="964" t="str" cm="1">
        <f t="array" ref="Z277">IF(N277="","",IF(R277&lt;&gt;"","",IF(SUMPRODUCT(--(AN18:AN1500=Z17),--(AM18:AM1500&lt;&gt;""),--ISNUMBER(SEARCH(" "&amp;AM18:AM1500&amp;" ",Q277)))&gt;0,Z17,"")))</f>
        <v/>
      </c>
      <c r="AA277" s="964" t="str" cm="1">
        <f t="array" ref="AA277">IF(N277="","",IF(R277&lt;&gt;"","",IF(SUMPRODUCT(--(AN18:AN1500=AA17),--(AM18:AM1500&lt;&gt;""),--ISNUMBER(SEARCH(" "&amp;AM18:AM1500&amp;" ",Q277)))&gt;0,AA17,"")))</f>
        <v/>
      </c>
      <c r="AB277" s="964" t="str" cm="1">
        <f t="array" ref="AB277">IF(N277="","",IF(R277&lt;&gt;"","",IF(SUMPRODUCT(--(AN18:AN1500=AB17),--(AM18:AM1500&lt;&gt;""),--ISNUMBER(SEARCH(" "&amp;AM18:AM1500&amp;" ",Q277)))&gt;0,AB17,"")))</f>
        <v/>
      </c>
      <c r="AC277" s="964" t="str" cm="1">
        <f t="array" ref="AC277">IF(N277="","",IF(R277&lt;&gt;"","",IF(SUMPRODUCT(--(AN18:AN1500=AC17),--(AM18:AM1500&lt;&gt;""),--ISNUMBER(SEARCH(" "&amp;AM18:AM1500&amp;" ",Q277)))&gt;0,AC17,"")))</f>
        <v/>
      </c>
      <c r="AD277" s="964" t="str" cm="1">
        <f t="array" ref="AD277">IF(N277="","",IF(R277&lt;&gt;"","",IF(SUMPRODUCT(--(AN18:AN1500=AD17),--(AM18:AM1500&lt;&gt;""),--ISNUMBER(SEARCH(" "&amp;AM18:AM1500&amp;" ",Q277)))&gt;0,AD17,"")))</f>
        <v/>
      </c>
      <c r="AE277" s="964" t="str" cm="1">
        <f t="array" ref="AE277">IF(N277="","",IF(R277&lt;&gt;"","",IF(SUMPRODUCT(--(AN18:AN1500=AE17),--(AM18:AM1500&lt;&gt;""),--ISNUMBER(SEARCH(" "&amp;AM18:AM1500&amp;" ",Q277)))&gt;0,AE17,"")))</f>
        <v/>
      </c>
      <c r="AF277" s="964" t="str" cm="1">
        <f t="array" ref="AF277">IF(N277="","",IF(R277&lt;&gt;"","",IF(SUMPRODUCT(--(AN18:AN1500=AF17),--(AM18:AM1500&lt;&gt;""),--ISNUMBER(SEARCH(" "&amp;AM18:AM1500&amp;" ",Q277)))&gt;0,AF17,"")))</f>
        <v/>
      </c>
      <c r="AG277" s="964" t="str" cm="1">
        <f t="array" ref="AG277">IF(N277="","",IF(R277&lt;&gt;"","",IF(SUMPRODUCT(--(AN18:AN1500=AG17),--(AM18:AM1500&lt;&gt;""),--ISNUMBER(SEARCH(" "&amp;AM18:AM1500&amp;" ",Q277)))&gt;0,AG17,"")))</f>
        <v/>
      </c>
      <c r="AH277" s="964" t="str" cm="1">
        <f t="array" ref="AH277">IF(N277="","",IF(R277&lt;&gt;"","",IF(SUMPRODUCT(--(AN18:AN1500=AH17),--(AM18:AM1500&lt;&gt;""),--ISNUMBER(SEARCH(" "&amp;AM18:AM1500&amp;" ",Q277)))&gt;0,AH17,"")))</f>
        <v/>
      </c>
      <c r="AI277" s="964" t="str" cm="1">
        <f t="array" ref="AI277">IF(N277="","",IF(R277&lt;&gt;"","",IF(SUMPRODUCT(--(AN18:AN1500=AI17),--(AM18:AM1500&lt;&gt;""),--ISNUMBER(SEARCH(" "&amp;AM18:AM1500&amp;" ",Q277)))&gt;0,AI17,"")))</f>
        <v/>
      </c>
      <c r="AJ277" s="964" t="str" cm="1">
        <f t="array" ref="AJ277">IF(N277="","",IF(R277&lt;&gt;"","",IF(SUMPRODUCT(--(AN18:AN1500=AJ17),--(AM18:AM1500&lt;&gt;""),--ISNUMBER(SEARCH(" "&amp;AM18:AM1500&amp;" ",Q277)))&gt;0,AJ17,"")))</f>
        <v/>
      </c>
      <c r="AK277" s="964" t="str" cm="1">
        <f t="array" ref="AK277">IF(N277="","",IF(T277&lt;&gt;"",AK17,IF(S277&lt;&gt;"","",IF(R277&lt;&gt;"","",IF(SUMPRODUCT(--(AN18:AN1500=AK17),--(AM18:AM1500&lt;&gt;""),--ISNUMBER(SEARCH(" "&amp;AM18:AM1500&amp;" ",Q277)))&gt;0,AK17,"")))))</f>
        <v/>
      </c>
      <c r="AM277" s="964" t="s">
        <v>2291</v>
      </c>
      <c r="AN277" s="964" t="s">
        <v>1962</v>
      </c>
      <c r="AP277" s="964"/>
      <c r="AQ277" s="964"/>
      <c r="AR277" s="964"/>
      <c r="AT277" s="964"/>
      <c r="AU277" s="964"/>
      <c r="AV277" s="964"/>
      <c r="BN277" s="49">
        <v>1</v>
      </c>
    </row>
    <row r="278" spans="1:66" ht="35.1" customHeight="1">
      <c r="A278" s="957" t="str">
        <f>IF(B278="","",COUNTIF(B18:B278,"&lt;&gt;"))</f>
        <v/>
      </c>
      <c r="B278" s="958"/>
      <c r="C278" s="974" t="str">
        <f t="shared" si="68"/>
        <v/>
      </c>
      <c r="D278" s="975" t="str">
        <f t="shared" si="56"/>
        <v/>
      </c>
      <c r="E278" s="961" t="str">
        <f t="shared" si="57"/>
        <v/>
      </c>
      <c r="F278" s="962" t="str">
        <f t="shared" si="58"/>
        <v/>
      </c>
      <c r="G278" s="963" t="str">
        <f>IF(H278="","",COUNTIF(H18:H278,"&lt;&gt;"))</f>
        <v/>
      </c>
      <c r="H278" s="958" t="str" cm="1">
        <f t="array" ref="H278">IF(L278="","",IF(LEN(L278)&lt;=MAX(10,G13),L278,IFERROR(LEFT(L278,LOOKUP(2,1/(MID(L278,ROW(1:500),1)=" ")/(ROW(1:500)&lt;=MAX(10,G13)),ROW(1:500))-1),LEFT(L278,MAX(10,G13)))))</f>
        <v/>
      </c>
      <c r="I278" s="963" t="str">
        <f t="shared" si="59"/>
        <v/>
      </c>
      <c r="J278" s="963" t="str">
        <f t="shared" si="60"/>
        <v/>
      </c>
      <c r="K278" s="964" t="str">
        <f>IF(M277&lt;&gt;"",K277,IF(K277&lt;MAX(A18:A317),K277+1,""))</f>
        <v/>
      </c>
      <c r="L278" s="965" t="str">
        <f>IF(K278="","",IF(M277&lt;&gt;"",M277,INDEX(E18:E317,MATCH(K278,A18:A317,0))))</f>
        <v/>
      </c>
      <c r="M278" s="965" t="str">
        <f t="shared" si="61"/>
        <v/>
      </c>
      <c r="N278" s="966" t="str">
        <f t="shared" si="62"/>
        <v/>
      </c>
      <c r="O278" s="967" t="str">
        <f t="shared" si="63"/>
        <v/>
      </c>
      <c r="P278" s="967" t="str">
        <f t="shared" si="64"/>
        <v/>
      </c>
      <c r="Q278" s="966" t="str">
        <f t="shared" si="65"/>
        <v/>
      </c>
      <c r="R278" s="967" t="str">
        <f>IF(N278="","",IF(COUNTIF(AP18:AP300,TRIM(Q278))&gt;0,"EXCLUSION EXACTE",""))</f>
        <v/>
      </c>
      <c r="S278" s="967" t="str" cm="1">
        <f t="array" ref="S278">IF(N278="","",IF(SUMPRODUCT(--(AP18:AP300&lt;&gt;""),--ISNUMBER(SEARCH(" "&amp;AP18:AP300&amp;" ",Q278)))&gt;0,"BLOQUE MOLLUSQUES",""))</f>
        <v/>
      </c>
      <c r="T278" s="967" t="str" cm="1">
        <f t="array" ref="T278">IF(N278="","",IF(SUMPRODUCT(--(AT18:AT300&lt;&gt;""),--ISNUMBER(SEARCH(" "&amp;AT18:AT300&amp;" ",Q278)))&gt;0,"FORCE MOLLUSQUES",""))</f>
        <v/>
      </c>
      <c r="U278" s="966" t="str">
        <f t="shared" si="66"/>
        <v/>
      </c>
      <c r="V278" s="966" t="str">
        <f t="shared" si="69"/>
        <v/>
      </c>
      <c r="W278" s="967" t="str">
        <f t="shared" si="67"/>
        <v/>
      </c>
      <c r="X278" s="967" t="str" cm="1">
        <f t="array" ref="X278">IF(N278="","",IF(R278&lt;&gt;"","",IF(SUMPRODUCT(--(AN18:AN1500=X17),--(AM18:AM1500&lt;&gt;""),--ISNUMBER(SEARCH(" "&amp;AM18:AM1500&amp;" ",Q278)))&gt;0,X17,"")))</f>
        <v/>
      </c>
      <c r="Y278" s="967" t="str" cm="1">
        <f t="array" ref="Y278">IF(N278="","",IF(R278&lt;&gt;"","",IF(SUMPRODUCT(--(AN18:AN1500=Y17),--(AM18:AM1500&lt;&gt;""),--ISNUMBER(SEARCH(" "&amp;AM18:AM1500&amp;" ",Q278)))&gt;0,Y17,"")))</f>
        <v/>
      </c>
      <c r="Z278" s="967" t="str" cm="1">
        <f t="array" ref="Z278">IF(N278="","",IF(R278&lt;&gt;"","",IF(SUMPRODUCT(--(AN18:AN1500=Z17),--(AM18:AM1500&lt;&gt;""),--ISNUMBER(SEARCH(" "&amp;AM18:AM1500&amp;" ",Q278)))&gt;0,Z17,"")))</f>
        <v/>
      </c>
      <c r="AA278" s="967" t="str" cm="1">
        <f t="array" ref="AA278">IF(N278="","",IF(R278&lt;&gt;"","",IF(SUMPRODUCT(--(AN18:AN1500=AA17),--(AM18:AM1500&lt;&gt;""),--ISNUMBER(SEARCH(" "&amp;AM18:AM1500&amp;" ",Q278)))&gt;0,AA17,"")))</f>
        <v/>
      </c>
      <c r="AB278" s="967" t="str" cm="1">
        <f t="array" ref="AB278">IF(N278="","",IF(R278&lt;&gt;"","",IF(SUMPRODUCT(--(AN18:AN1500=AB17),--(AM18:AM1500&lt;&gt;""),--ISNUMBER(SEARCH(" "&amp;AM18:AM1500&amp;" ",Q278)))&gt;0,AB17,"")))</f>
        <v/>
      </c>
      <c r="AC278" s="967" t="str" cm="1">
        <f t="array" ref="AC278">IF(N278="","",IF(R278&lt;&gt;"","",IF(SUMPRODUCT(--(AN18:AN1500=AC17),--(AM18:AM1500&lt;&gt;""),--ISNUMBER(SEARCH(" "&amp;AM18:AM1500&amp;" ",Q278)))&gt;0,AC17,"")))</f>
        <v/>
      </c>
      <c r="AD278" s="967" t="str" cm="1">
        <f t="array" ref="AD278">IF(N278="","",IF(R278&lt;&gt;"","",IF(SUMPRODUCT(--(AN18:AN1500=AD17),--(AM18:AM1500&lt;&gt;""),--ISNUMBER(SEARCH(" "&amp;AM18:AM1500&amp;" ",Q278)))&gt;0,AD17,"")))</f>
        <v/>
      </c>
      <c r="AE278" s="967" t="str" cm="1">
        <f t="array" ref="AE278">IF(N278="","",IF(R278&lt;&gt;"","",IF(SUMPRODUCT(--(AN18:AN1500=AE17),--(AM18:AM1500&lt;&gt;""),--ISNUMBER(SEARCH(" "&amp;AM18:AM1500&amp;" ",Q278)))&gt;0,AE17,"")))</f>
        <v/>
      </c>
      <c r="AF278" s="967" t="str" cm="1">
        <f t="array" ref="AF278">IF(N278="","",IF(R278&lt;&gt;"","",IF(SUMPRODUCT(--(AN18:AN1500=AF17),--(AM18:AM1500&lt;&gt;""),--ISNUMBER(SEARCH(" "&amp;AM18:AM1500&amp;" ",Q278)))&gt;0,AF17,"")))</f>
        <v/>
      </c>
      <c r="AG278" s="967" t="str" cm="1">
        <f t="array" ref="AG278">IF(N278="","",IF(R278&lt;&gt;"","",IF(SUMPRODUCT(--(AN18:AN1500=AG17),--(AM18:AM1500&lt;&gt;""),--ISNUMBER(SEARCH(" "&amp;AM18:AM1500&amp;" ",Q278)))&gt;0,AG17,"")))</f>
        <v/>
      </c>
      <c r="AH278" s="967" t="str" cm="1">
        <f t="array" ref="AH278">IF(N278="","",IF(R278&lt;&gt;"","",IF(SUMPRODUCT(--(AN18:AN1500=AH17),--(AM18:AM1500&lt;&gt;""),--ISNUMBER(SEARCH(" "&amp;AM18:AM1500&amp;" ",Q278)))&gt;0,AH17,"")))</f>
        <v/>
      </c>
      <c r="AI278" s="967" t="str" cm="1">
        <f t="array" ref="AI278">IF(N278="","",IF(R278&lt;&gt;"","",IF(SUMPRODUCT(--(AN18:AN1500=AI17),--(AM18:AM1500&lt;&gt;""),--ISNUMBER(SEARCH(" "&amp;AM18:AM1500&amp;" ",Q278)))&gt;0,AI17,"")))</f>
        <v/>
      </c>
      <c r="AJ278" s="967" t="str" cm="1">
        <f t="array" ref="AJ278">IF(N278="","",IF(R278&lt;&gt;"","",IF(SUMPRODUCT(--(AN18:AN1500=AJ17),--(AM18:AM1500&lt;&gt;""),--ISNUMBER(SEARCH(" "&amp;AM18:AM1500&amp;" ",Q278)))&gt;0,AJ17,"")))</f>
        <v/>
      </c>
      <c r="AK278" s="967" t="str" cm="1">
        <f t="array" ref="AK278">IF(N278="","",IF(T278&lt;&gt;"",AK17,IF(S278&lt;&gt;"","",IF(R278&lt;&gt;"","",IF(SUMPRODUCT(--(AN18:AN1500=AK17),--(AM18:AM1500&lt;&gt;""),--ISNUMBER(SEARCH(" "&amp;AM18:AM1500&amp;" ",Q278)))&gt;0,AK17,"")))))</f>
        <v/>
      </c>
      <c r="AM278" s="968" t="s">
        <v>2292</v>
      </c>
      <c r="AN278" s="968" t="s">
        <v>1962</v>
      </c>
      <c r="AP278" s="964"/>
      <c r="AQ278" s="964"/>
      <c r="AR278" s="964"/>
      <c r="AT278" s="964"/>
      <c r="AU278" s="964"/>
      <c r="AV278" s="964"/>
      <c r="BN278" s="49">
        <v>1</v>
      </c>
    </row>
    <row r="279" spans="1:66" ht="35.1" customHeight="1">
      <c r="A279" s="973" t="str">
        <f>IF(B279="","",COUNTIF(B18:B279,"&lt;&gt;"))</f>
        <v/>
      </c>
      <c r="B279" s="965"/>
      <c r="C279" s="974" t="str">
        <f t="shared" si="68"/>
        <v/>
      </c>
      <c r="D279" s="975" t="str">
        <f t="shared" si="56"/>
        <v/>
      </c>
      <c r="E279" s="976" t="str">
        <f t="shared" si="57"/>
        <v/>
      </c>
      <c r="F279" s="977" t="str">
        <f t="shared" si="58"/>
        <v/>
      </c>
      <c r="G279" s="964" t="str">
        <f>IF(H279="","",COUNTIF(H18:H279,"&lt;&gt;"))</f>
        <v/>
      </c>
      <c r="H279" s="965" t="str" cm="1">
        <f t="array" ref="H279">IF(L279="","",IF(LEN(L279)&lt;=MAX(10,G13),L279,IFERROR(LEFT(L279,LOOKUP(2,1/(MID(L279,ROW(1:500),1)=" ")/(ROW(1:500)&lt;=MAX(10,G13)),ROW(1:500))-1),LEFT(L279,MAX(10,G13)))))</f>
        <v/>
      </c>
      <c r="I279" s="964" t="str">
        <f t="shared" si="59"/>
        <v/>
      </c>
      <c r="J279" s="964" t="str">
        <f t="shared" si="60"/>
        <v/>
      </c>
      <c r="K279" s="964" t="str">
        <f>IF(M278&lt;&gt;"",K278,IF(K278&lt;MAX(A18:A317),K278+1,""))</f>
        <v/>
      </c>
      <c r="L279" s="965" t="str">
        <f>IF(K279="","",IF(M278&lt;&gt;"",M278,INDEX(E18:E317,MATCH(K279,A18:A317,0))))</f>
        <v/>
      </c>
      <c r="M279" s="965" t="str">
        <f t="shared" si="61"/>
        <v/>
      </c>
      <c r="N279" s="965" t="str">
        <f t="shared" si="62"/>
        <v/>
      </c>
      <c r="O279" s="964" t="str">
        <f t="shared" si="63"/>
        <v/>
      </c>
      <c r="P279" s="964" t="str">
        <f t="shared" si="64"/>
        <v/>
      </c>
      <c r="Q279" s="965" t="str">
        <f t="shared" si="65"/>
        <v/>
      </c>
      <c r="R279" s="964" t="str">
        <f>IF(N279="","",IF(COUNTIF(AP18:AP300,TRIM(Q279))&gt;0,"EXCLUSION EXACTE",""))</f>
        <v/>
      </c>
      <c r="S279" s="964" t="str" cm="1">
        <f t="array" ref="S279">IF(N279="","",IF(SUMPRODUCT(--(AP18:AP300&lt;&gt;""),--ISNUMBER(SEARCH(" "&amp;AP18:AP300&amp;" ",Q279)))&gt;0,"BLOQUE MOLLUSQUES",""))</f>
        <v/>
      </c>
      <c r="T279" s="964" t="str" cm="1">
        <f t="array" ref="T279">IF(N279="","",IF(SUMPRODUCT(--(AT18:AT300&lt;&gt;""),--ISNUMBER(SEARCH(" "&amp;AT18:AT300&amp;" ",Q279)))&gt;0,"FORCE MOLLUSQUES",""))</f>
        <v/>
      </c>
      <c r="U279" s="965" t="str">
        <f t="shared" si="66"/>
        <v/>
      </c>
      <c r="V279" s="965" t="str">
        <f t="shared" si="69"/>
        <v/>
      </c>
      <c r="W279" s="964" t="str">
        <f t="shared" si="67"/>
        <v/>
      </c>
      <c r="X279" s="964" t="str" cm="1">
        <f t="array" ref="X279">IF(N279="","",IF(R279&lt;&gt;"","",IF(SUMPRODUCT(--(AN18:AN1500=X17),--(AM18:AM1500&lt;&gt;""),--ISNUMBER(SEARCH(" "&amp;AM18:AM1500&amp;" ",Q279)))&gt;0,X17,"")))</f>
        <v/>
      </c>
      <c r="Y279" s="964" t="str" cm="1">
        <f t="array" ref="Y279">IF(N279="","",IF(R279&lt;&gt;"","",IF(SUMPRODUCT(--(AN18:AN1500=Y17),--(AM18:AM1500&lt;&gt;""),--ISNUMBER(SEARCH(" "&amp;AM18:AM1500&amp;" ",Q279)))&gt;0,Y17,"")))</f>
        <v/>
      </c>
      <c r="Z279" s="964" t="str" cm="1">
        <f t="array" ref="Z279">IF(N279="","",IF(R279&lt;&gt;"","",IF(SUMPRODUCT(--(AN18:AN1500=Z17),--(AM18:AM1500&lt;&gt;""),--ISNUMBER(SEARCH(" "&amp;AM18:AM1500&amp;" ",Q279)))&gt;0,Z17,"")))</f>
        <v/>
      </c>
      <c r="AA279" s="964" t="str" cm="1">
        <f t="array" ref="AA279">IF(N279="","",IF(R279&lt;&gt;"","",IF(SUMPRODUCT(--(AN18:AN1500=AA17),--(AM18:AM1500&lt;&gt;""),--ISNUMBER(SEARCH(" "&amp;AM18:AM1500&amp;" ",Q279)))&gt;0,AA17,"")))</f>
        <v/>
      </c>
      <c r="AB279" s="964" t="str" cm="1">
        <f t="array" ref="AB279">IF(N279="","",IF(R279&lt;&gt;"","",IF(SUMPRODUCT(--(AN18:AN1500=AB17),--(AM18:AM1500&lt;&gt;""),--ISNUMBER(SEARCH(" "&amp;AM18:AM1500&amp;" ",Q279)))&gt;0,AB17,"")))</f>
        <v/>
      </c>
      <c r="AC279" s="964" t="str" cm="1">
        <f t="array" ref="AC279">IF(N279="","",IF(R279&lt;&gt;"","",IF(SUMPRODUCT(--(AN18:AN1500=AC17),--(AM18:AM1500&lt;&gt;""),--ISNUMBER(SEARCH(" "&amp;AM18:AM1500&amp;" ",Q279)))&gt;0,AC17,"")))</f>
        <v/>
      </c>
      <c r="AD279" s="964" t="str" cm="1">
        <f t="array" ref="AD279">IF(N279="","",IF(R279&lt;&gt;"","",IF(SUMPRODUCT(--(AN18:AN1500=AD17),--(AM18:AM1500&lt;&gt;""),--ISNUMBER(SEARCH(" "&amp;AM18:AM1500&amp;" ",Q279)))&gt;0,AD17,"")))</f>
        <v/>
      </c>
      <c r="AE279" s="964" t="str" cm="1">
        <f t="array" ref="AE279">IF(N279="","",IF(R279&lt;&gt;"","",IF(SUMPRODUCT(--(AN18:AN1500=AE17),--(AM18:AM1500&lt;&gt;""),--ISNUMBER(SEARCH(" "&amp;AM18:AM1500&amp;" ",Q279)))&gt;0,AE17,"")))</f>
        <v/>
      </c>
      <c r="AF279" s="964" t="str" cm="1">
        <f t="array" ref="AF279">IF(N279="","",IF(R279&lt;&gt;"","",IF(SUMPRODUCT(--(AN18:AN1500=AF17),--(AM18:AM1500&lt;&gt;""),--ISNUMBER(SEARCH(" "&amp;AM18:AM1500&amp;" ",Q279)))&gt;0,AF17,"")))</f>
        <v/>
      </c>
      <c r="AG279" s="964" t="str" cm="1">
        <f t="array" ref="AG279">IF(N279="","",IF(R279&lt;&gt;"","",IF(SUMPRODUCT(--(AN18:AN1500=AG17),--(AM18:AM1500&lt;&gt;""),--ISNUMBER(SEARCH(" "&amp;AM18:AM1500&amp;" ",Q279)))&gt;0,AG17,"")))</f>
        <v/>
      </c>
      <c r="AH279" s="964" t="str" cm="1">
        <f t="array" ref="AH279">IF(N279="","",IF(R279&lt;&gt;"","",IF(SUMPRODUCT(--(AN18:AN1500=AH17),--(AM18:AM1500&lt;&gt;""),--ISNUMBER(SEARCH(" "&amp;AM18:AM1500&amp;" ",Q279)))&gt;0,AH17,"")))</f>
        <v/>
      </c>
      <c r="AI279" s="964" t="str" cm="1">
        <f t="array" ref="AI279">IF(N279="","",IF(R279&lt;&gt;"","",IF(SUMPRODUCT(--(AN18:AN1500=AI17),--(AM18:AM1500&lt;&gt;""),--ISNUMBER(SEARCH(" "&amp;AM18:AM1500&amp;" ",Q279)))&gt;0,AI17,"")))</f>
        <v/>
      </c>
      <c r="AJ279" s="964" t="str" cm="1">
        <f t="array" ref="AJ279">IF(N279="","",IF(R279&lt;&gt;"","",IF(SUMPRODUCT(--(AN18:AN1500=AJ17),--(AM18:AM1500&lt;&gt;""),--ISNUMBER(SEARCH(" "&amp;AM18:AM1500&amp;" ",Q279)))&gt;0,AJ17,"")))</f>
        <v/>
      </c>
      <c r="AK279" s="964" t="str" cm="1">
        <f t="array" ref="AK279">IF(N279="","",IF(T279&lt;&gt;"",AK17,IF(S279&lt;&gt;"","",IF(R279&lt;&gt;"","",IF(SUMPRODUCT(--(AN18:AN1500=AK17),--(AM18:AM1500&lt;&gt;""),--ISNUMBER(SEARCH(" "&amp;AM18:AM1500&amp;" ",Q279)))&gt;0,AK17,"")))))</f>
        <v/>
      </c>
      <c r="AM279" s="964" t="s">
        <v>2293</v>
      </c>
      <c r="AN279" s="964" t="s">
        <v>1962</v>
      </c>
      <c r="AP279" s="964"/>
      <c r="AQ279" s="964"/>
      <c r="AR279" s="964"/>
      <c r="AT279" s="964"/>
      <c r="AU279" s="964"/>
      <c r="AV279" s="964"/>
      <c r="BN279" s="49">
        <v>1</v>
      </c>
    </row>
    <row r="280" spans="1:66" ht="35.1" customHeight="1">
      <c r="A280" s="957" t="str">
        <f>IF(B280="","",COUNTIF(B18:B280,"&lt;&gt;"))</f>
        <v/>
      </c>
      <c r="B280" s="958"/>
      <c r="C280" s="974" t="str">
        <f t="shared" si="68"/>
        <v/>
      </c>
      <c r="D280" s="975" t="str">
        <f t="shared" si="56"/>
        <v/>
      </c>
      <c r="E280" s="961" t="str">
        <f t="shared" si="57"/>
        <v/>
      </c>
      <c r="F280" s="962" t="str">
        <f t="shared" si="58"/>
        <v/>
      </c>
      <c r="G280" s="963" t="str">
        <f>IF(H280="","",COUNTIF(H18:H280,"&lt;&gt;"))</f>
        <v/>
      </c>
      <c r="H280" s="958" t="str" cm="1">
        <f t="array" ref="H280">IF(L280="","",IF(LEN(L280)&lt;=MAX(10,G13),L280,IFERROR(LEFT(L280,LOOKUP(2,1/(MID(L280,ROW(1:500),1)=" ")/(ROW(1:500)&lt;=MAX(10,G13)),ROW(1:500))-1),LEFT(L280,MAX(10,G13)))))</f>
        <v/>
      </c>
      <c r="I280" s="963" t="str">
        <f t="shared" si="59"/>
        <v/>
      </c>
      <c r="J280" s="963" t="str">
        <f t="shared" si="60"/>
        <v/>
      </c>
      <c r="K280" s="964" t="str">
        <f>IF(M279&lt;&gt;"",K279,IF(K279&lt;MAX(A18:A317),K279+1,""))</f>
        <v/>
      </c>
      <c r="L280" s="965" t="str">
        <f>IF(K280="","",IF(M279&lt;&gt;"",M279,INDEX(E18:E317,MATCH(K280,A18:A317,0))))</f>
        <v/>
      </c>
      <c r="M280" s="965" t="str">
        <f t="shared" si="61"/>
        <v/>
      </c>
      <c r="N280" s="966" t="str">
        <f t="shared" si="62"/>
        <v/>
      </c>
      <c r="O280" s="967" t="str">
        <f t="shared" si="63"/>
        <v/>
      </c>
      <c r="P280" s="967" t="str">
        <f t="shared" si="64"/>
        <v/>
      </c>
      <c r="Q280" s="966" t="str">
        <f t="shared" si="65"/>
        <v/>
      </c>
      <c r="R280" s="967" t="str">
        <f>IF(N280="","",IF(COUNTIF(AP18:AP300,TRIM(Q280))&gt;0,"EXCLUSION EXACTE",""))</f>
        <v/>
      </c>
      <c r="S280" s="967" t="str" cm="1">
        <f t="array" ref="S280">IF(N280="","",IF(SUMPRODUCT(--(AP18:AP300&lt;&gt;""),--ISNUMBER(SEARCH(" "&amp;AP18:AP300&amp;" ",Q280)))&gt;0,"BLOQUE MOLLUSQUES",""))</f>
        <v/>
      </c>
      <c r="T280" s="967" t="str" cm="1">
        <f t="array" ref="T280">IF(N280="","",IF(SUMPRODUCT(--(AT18:AT300&lt;&gt;""),--ISNUMBER(SEARCH(" "&amp;AT18:AT300&amp;" ",Q280)))&gt;0,"FORCE MOLLUSQUES",""))</f>
        <v/>
      </c>
      <c r="U280" s="966" t="str">
        <f t="shared" si="66"/>
        <v/>
      </c>
      <c r="V280" s="966" t="str">
        <f t="shared" si="69"/>
        <v/>
      </c>
      <c r="W280" s="967" t="str">
        <f t="shared" si="67"/>
        <v/>
      </c>
      <c r="X280" s="967" t="str" cm="1">
        <f t="array" ref="X280">IF(N280="","",IF(R280&lt;&gt;"","",IF(SUMPRODUCT(--(AN18:AN1500=X17),--(AM18:AM1500&lt;&gt;""),--ISNUMBER(SEARCH(" "&amp;AM18:AM1500&amp;" ",Q280)))&gt;0,X17,"")))</f>
        <v/>
      </c>
      <c r="Y280" s="967" t="str" cm="1">
        <f t="array" ref="Y280">IF(N280="","",IF(R280&lt;&gt;"","",IF(SUMPRODUCT(--(AN18:AN1500=Y17),--(AM18:AM1500&lt;&gt;""),--ISNUMBER(SEARCH(" "&amp;AM18:AM1500&amp;" ",Q280)))&gt;0,Y17,"")))</f>
        <v/>
      </c>
      <c r="Z280" s="967" t="str" cm="1">
        <f t="array" ref="Z280">IF(N280="","",IF(R280&lt;&gt;"","",IF(SUMPRODUCT(--(AN18:AN1500=Z17),--(AM18:AM1500&lt;&gt;""),--ISNUMBER(SEARCH(" "&amp;AM18:AM1500&amp;" ",Q280)))&gt;0,Z17,"")))</f>
        <v/>
      </c>
      <c r="AA280" s="967" t="str" cm="1">
        <f t="array" ref="AA280">IF(N280="","",IF(R280&lt;&gt;"","",IF(SUMPRODUCT(--(AN18:AN1500=AA17),--(AM18:AM1500&lt;&gt;""),--ISNUMBER(SEARCH(" "&amp;AM18:AM1500&amp;" ",Q280)))&gt;0,AA17,"")))</f>
        <v/>
      </c>
      <c r="AB280" s="967" t="str" cm="1">
        <f t="array" ref="AB280">IF(N280="","",IF(R280&lt;&gt;"","",IF(SUMPRODUCT(--(AN18:AN1500=AB17),--(AM18:AM1500&lt;&gt;""),--ISNUMBER(SEARCH(" "&amp;AM18:AM1500&amp;" ",Q280)))&gt;0,AB17,"")))</f>
        <v/>
      </c>
      <c r="AC280" s="967" t="str" cm="1">
        <f t="array" ref="AC280">IF(N280="","",IF(R280&lt;&gt;"","",IF(SUMPRODUCT(--(AN18:AN1500=AC17),--(AM18:AM1500&lt;&gt;""),--ISNUMBER(SEARCH(" "&amp;AM18:AM1500&amp;" ",Q280)))&gt;0,AC17,"")))</f>
        <v/>
      </c>
      <c r="AD280" s="967" t="str" cm="1">
        <f t="array" ref="AD280">IF(N280="","",IF(R280&lt;&gt;"","",IF(SUMPRODUCT(--(AN18:AN1500=AD17),--(AM18:AM1500&lt;&gt;""),--ISNUMBER(SEARCH(" "&amp;AM18:AM1500&amp;" ",Q280)))&gt;0,AD17,"")))</f>
        <v/>
      </c>
      <c r="AE280" s="967" t="str" cm="1">
        <f t="array" ref="AE280">IF(N280="","",IF(R280&lt;&gt;"","",IF(SUMPRODUCT(--(AN18:AN1500=AE17),--(AM18:AM1500&lt;&gt;""),--ISNUMBER(SEARCH(" "&amp;AM18:AM1500&amp;" ",Q280)))&gt;0,AE17,"")))</f>
        <v/>
      </c>
      <c r="AF280" s="967" t="str" cm="1">
        <f t="array" ref="AF280">IF(N280="","",IF(R280&lt;&gt;"","",IF(SUMPRODUCT(--(AN18:AN1500=AF17),--(AM18:AM1500&lt;&gt;""),--ISNUMBER(SEARCH(" "&amp;AM18:AM1500&amp;" ",Q280)))&gt;0,AF17,"")))</f>
        <v/>
      </c>
      <c r="AG280" s="967" t="str" cm="1">
        <f t="array" ref="AG280">IF(N280="","",IF(R280&lt;&gt;"","",IF(SUMPRODUCT(--(AN18:AN1500=AG17),--(AM18:AM1500&lt;&gt;""),--ISNUMBER(SEARCH(" "&amp;AM18:AM1500&amp;" ",Q280)))&gt;0,AG17,"")))</f>
        <v/>
      </c>
      <c r="AH280" s="967" t="str" cm="1">
        <f t="array" ref="AH280">IF(N280="","",IF(R280&lt;&gt;"","",IF(SUMPRODUCT(--(AN18:AN1500=AH17),--(AM18:AM1500&lt;&gt;""),--ISNUMBER(SEARCH(" "&amp;AM18:AM1500&amp;" ",Q280)))&gt;0,AH17,"")))</f>
        <v/>
      </c>
      <c r="AI280" s="967" t="str" cm="1">
        <f t="array" ref="AI280">IF(N280="","",IF(R280&lt;&gt;"","",IF(SUMPRODUCT(--(AN18:AN1500=AI17),--(AM18:AM1500&lt;&gt;""),--ISNUMBER(SEARCH(" "&amp;AM18:AM1500&amp;" ",Q280)))&gt;0,AI17,"")))</f>
        <v/>
      </c>
      <c r="AJ280" s="967" t="str" cm="1">
        <f t="array" ref="AJ280">IF(N280="","",IF(R280&lt;&gt;"","",IF(SUMPRODUCT(--(AN18:AN1500=AJ17),--(AM18:AM1500&lt;&gt;""),--ISNUMBER(SEARCH(" "&amp;AM18:AM1500&amp;" ",Q280)))&gt;0,AJ17,"")))</f>
        <v/>
      </c>
      <c r="AK280" s="967" t="str" cm="1">
        <f t="array" ref="AK280">IF(N280="","",IF(T280&lt;&gt;"",AK17,IF(S280&lt;&gt;"","",IF(R280&lt;&gt;"","",IF(SUMPRODUCT(--(AN18:AN1500=AK17),--(AM18:AM1500&lt;&gt;""),--ISNUMBER(SEARCH(" "&amp;AM18:AM1500&amp;" ",Q280)))&gt;0,AK17,"")))))</f>
        <v/>
      </c>
      <c r="AM280" s="968" t="s">
        <v>2294</v>
      </c>
      <c r="AN280" s="968" t="s">
        <v>1962</v>
      </c>
      <c r="AP280" s="964"/>
      <c r="AQ280" s="964"/>
      <c r="AR280" s="964"/>
      <c r="AT280" s="964"/>
      <c r="AU280" s="964"/>
      <c r="AV280" s="964"/>
      <c r="BN280" s="49">
        <v>1</v>
      </c>
    </row>
    <row r="281" spans="1:66" ht="35.1" customHeight="1">
      <c r="A281" s="973" t="str">
        <f>IF(B281="","",COUNTIF(B18:B281,"&lt;&gt;"))</f>
        <v/>
      </c>
      <c r="B281" s="965"/>
      <c r="C281" s="974" t="str">
        <f t="shared" si="68"/>
        <v/>
      </c>
      <c r="D281" s="975" t="str">
        <f t="shared" si="56"/>
        <v/>
      </c>
      <c r="E281" s="976" t="str">
        <f t="shared" si="57"/>
        <v/>
      </c>
      <c r="F281" s="977" t="str">
        <f t="shared" si="58"/>
        <v/>
      </c>
      <c r="G281" s="964" t="str">
        <f>IF(H281="","",COUNTIF(H18:H281,"&lt;&gt;"))</f>
        <v/>
      </c>
      <c r="H281" s="965" t="str" cm="1">
        <f t="array" ref="H281">IF(L281="","",IF(LEN(L281)&lt;=MAX(10,G13),L281,IFERROR(LEFT(L281,LOOKUP(2,1/(MID(L281,ROW(1:500),1)=" ")/(ROW(1:500)&lt;=MAX(10,G13)),ROW(1:500))-1),LEFT(L281,MAX(10,G13)))))</f>
        <v/>
      </c>
      <c r="I281" s="964" t="str">
        <f t="shared" si="59"/>
        <v/>
      </c>
      <c r="J281" s="964" t="str">
        <f t="shared" si="60"/>
        <v/>
      </c>
      <c r="K281" s="964" t="str">
        <f>IF(M280&lt;&gt;"",K280,IF(K280&lt;MAX(A18:A317),K280+1,""))</f>
        <v/>
      </c>
      <c r="L281" s="965" t="str">
        <f>IF(K281="","",IF(M280&lt;&gt;"",M280,INDEX(E18:E317,MATCH(K281,A18:A317,0))))</f>
        <v/>
      </c>
      <c r="M281" s="965" t="str">
        <f t="shared" si="61"/>
        <v/>
      </c>
      <c r="N281" s="965" t="str">
        <f t="shared" si="62"/>
        <v/>
      </c>
      <c r="O281" s="964" t="str">
        <f t="shared" si="63"/>
        <v/>
      </c>
      <c r="P281" s="964" t="str">
        <f t="shared" si="64"/>
        <v/>
      </c>
      <c r="Q281" s="965" t="str">
        <f t="shared" si="65"/>
        <v/>
      </c>
      <c r="R281" s="964" t="str">
        <f>IF(N281="","",IF(COUNTIF(AP18:AP300,TRIM(Q281))&gt;0,"EXCLUSION EXACTE",""))</f>
        <v/>
      </c>
      <c r="S281" s="964" t="str" cm="1">
        <f t="array" ref="S281">IF(N281="","",IF(SUMPRODUCT(--(AP18:AP300&lt;&gt;""),--ISNUMBER(SEARCH(" "&amp;AP18:AP300&amp;" ",Q281)))&gt;0,"BLOQUE MOLLUSQUES",""))</f>
        <v/>
      </c>
      <c r="T281" s="964" t="str" cm="1">
        <f t="array" ref="T281">IF(N281="","",IF(SUMPRODUCT(--(AT18:AT300&lt;&gt;""),--ISNUMBER(SEARCH(" "&amp;AT18:AT300&amp;" ",Q281)))&gt;0,"FORCE MOLLUSQUES",""))</f>
        <v/>
      </c>
      <c r="U281" s="965" t="str">
        <f t="shared" si="66"/>
        <v/>
      </c>
      <c r="V281" s="965" t="str">
        <f t="shared" si="69"/>
        <v/>
      </c>
      <c r="W281" s="964" t="str">
        <f t="shared" si="67"/>
        <v/>
      </c>
      <c r="X281" s="964" t="str" cm="1">
        <f t="array" ref="X281">IF(N281="","",IF(R281&lt;&gt;"","",IF(SUMPRODUCT(--(AN18:AN1500=X17),--(AM18:AM1500&lt;&gt;""),--ISNUMBER(SEARCH(" "&amp;AM18:AM1500&amp;" ",Q281)))&gt;0,X17,"")))</f>
        <v/>
      </c>
      <c r="Y281" s="964" t="str" cm="1">
        <f t="array" ref="Y281">IF(N281="","",IF(R281&lt;&gt;"","",IF(SUMPRODUCT(--(AN18:AN1500=Y17),--(AM18:AM1500&lt;&gt;""),--ISNUMBER(SEARCH(" "&amp;AM18:AM1500&amp;" ",Q281)))&gt;0,Y17,"")))</f>
        <v/>
      </c>
      <c r="Z281" s="964" t="str" cm="1">
        <f t="array" ref="Z281">IF(N281="","",IF(R281&lt;&gt;"","",IF(SUMPRODUCT(--(AN18:AN1500=Z17),--(AM18:AM1500&lt;&gt;""),--ISNUMBER(SEARCH(" "&amp;AM18:AM1500&amp;" ",Q281)))&gt;0,Z17,"")))</f>
        <v/>
      </c>
      <c r="AA281" s="964" t="str" cm="1">
        <f t="array" ref="AA281">IF(N281="","",IF(R281&lt;&gt;"","",IF(SUMPRODUCT(--(AN18:AN1500=AA17),--(AM18:AM1500&lt;&gt;""),--ISNUMBER(SEARCH(" "&amp;AM18:AM1500&amp;" ",Q281)))&gt;0,AA17,"")))</f>
        <v/>
      </c>
      <c r="AB281" s="964" t="str" cm="1">
        <f t="array" ref="AB281">IF(N281="","",IF(R281&lt;&gt;"","",IF(SUMPRODUCT(--(AN18:AN1500=AB17),--(AM18:AM1500&lt;&gt;""),--ISNUMBER(SEARCH(" "&amp;AM18:AM1500&amp;" ",Q281)))&gt;0,AB17,"")))</f>
        <v/>
      </c>
      <c r="AC281" s="964" t="str" cm="1">
        <f t="array" ref="AC281">IF(N281="","",IF(R281&lt;&gt;"","",IF(SUMPRODUCT(--(AN18:AN1500=AC17),--(AM18:AM1500&lt;&gt;""),--ISNUMBER(SEARCH(" "&amp;AM18:AM1500&amp;" ",Q281)))&gt;0,AC17,"")))</f>
        <v/>
      </c>
      <c r="AD281" s="964" t="str" cm="1">
        <f t="array" ref="AD281">IF(N281="","",IF(R281&lt;&gt;"","",IF(SUMPRODUCT(--(AN18:AN1500=AD17),--(AM18:AM1500&lt;&gt;""),--ISNUMBER(SEARCH(" "&amp;AM18:AM1500&amp;" ",Q281)))&gt;0,AD17,"")))</f>
        <v/>
      </c>
      <c r="AE281" s="964" t="str" cm="1">
        <f t="array" ref="AE281">IF(N281="","",IF(R281&lt;&gt;"","",IF(SUMPRODUCT(--(AN18:AN1500=AE17),--(AM18:AM1500&lt;&gt;""),--ISNUMBER(SEARCH(" "&amp;AM18:AM1500&amp;" ",Q281)))&gt;0,AE17,"")))</f>
        <v/>
      </c>
      <c r="AF281" s="964" t="str" cm="1">
        <f t="array" ref="AF281">IF(N281="","",IF(R281&lt;&gt;"","",IF(SUMPRODUCT(--(AN18:AN1500=AF17),--(AM18:AM1500&lt;&gt;""),--ISNUMBER(SEARCH(" "&amp;AM18:AM1500&amp;" ",Q281)))&gt;0,AF17,"")))</f>
        <v/>
      </c>
      <c r="AG281" s="964" t="str" cm="1">
        <f t="array" ref="AG281">IF(N281="","",IF(R281&lt;&gt;"","",IF(SUMPRODUCT(--(AN18:AN1500=AG17),--(AM18:AM1500&lt;&gt;""),--ISNUMBER(SEARCH(" "&amp;AM18:AM1500&amp;" ",Q281)))&gt;0,AG17,"")))</f>
        <v/>
      </c>
      <c r="AH281" s="964" t="str" cm="1">
        <f t="array" ref="AH281">IF(N281="","",IF(R281&lt;&gt;"","",IF(SUMPRODUCT(--(AN18:AN1500=AH17),--(AM18:AM1500&lt;&gt;""),--ISNUMBER(SEARCH(" "&amp;AM18:AM1500&amp;" ",Q281)))&gt;0,AH17,"")))</f>
        <v/>
      </c>
      <c r="AI281" s="964" t="str" cm="1">
        <f t="array" ref="AI281">IF(N281="","",IF(R281&lt;&gt;"","",IF(SUMPRODUCT(--(AN18:AN1500=AI17),--(AM18:AM1500&lt;&gt;""),--ISNUMBER(SEARCH(" "&amp;AM18:AM1500&amp;" ",Q281)))&gt;0,AI17,"")))</f>
        <v/>
      </c>
      <c r="AJ281" s="964" t="str" cm="1">
        <f t="array" ref="AJ281">IF(N281="","",IF(R281&lt;&gt;"","",IF(SUMPRODUCT(--(AN18:AN1500=AJ17),--(AM18:AM1500&lt;&gt;""),--ISNUMBER(SEARCH(" "&amp;AM18:AM1500&amp;" ",Q281)))&gt;0,AJ17,"")))</f>
        <v/>
      </c>
      <c r="AK281" s="964" t="str" cm="1">
        <f t="array" ref="AK281">IF(N281="","",IF(T281&lt;&gt;"",AK17,IF(S281&lt;&gt;"","",IF(R281&lt;&gt;"","",IF(SUMPRODUCT(--(AN18:AN1500=AK17),--(AM18:AM1500&lt;&gt;""),--ISNUMBER(SEARCH(" "&amp;AM18:AM1500&amp;" ",Q281)))&gt;0,AK17,"")))))</f>
        <v/>
      </c>
      <c r="AM281" s="964" t="s">
        <v>560</v>
      </c>
      <c r="AN281" s="964" t="s">
        <v>1962</v>
      </c>
      <c r="AP281" s="964"/>
      <c r="AQ281" s="964"/>
      <c r="AR281" s="964"/>
      <c r="AT281" s="964"/>
      <c r="AU281" s="964"/>
      <c r="AV281" s="964"/>
      <c r="BN281" s="49">
        <v>1</v>
      </c>
    </row>
    <row r="282" spans="1:66" ht="35.1" customHeight="1">
      <c r="A282" s="957" t="str">
        <f>IF(B282="","",COUNTIF(B18:B282,"&lt;&gt;"))</f>
        <v/>
      </c>
      <c r="B282" s="958"/>
      <c r="C282" s="974" t="str">
        <f t="shared" si="68"/>
        <v/>
      </c>
      <c r="D282" s="975" t="str">
        <f t="shared" si="56"/>
        <v/>
      </c>
      <c r="E282" s="961" t="str">
        <f t="shared" si="57"/>
        <v/>
      </c>
      <c r="F282" s="962" t="str">
        <f t="shared" si="58"/>
        <v/>
      </c>
      <c r="G282" s="963" t="str">
        <f>IF(H282="","",COUNTIF(H18:H282,"&lt;&gt;"))</f>
        <v/>
      </c>
      <c r="H282" s="958" t="str" cm="1">
        <f t="array" ref="H282">IF(L282="","",IF(LEN(L282)&lt;=MAX(10,G13),L282,IFERROR(LEFT(L282,LOOKUP(2,1/(MID(L282,ROW(1:500),1)=" ")/(ROW(1:500)&lt;=MAX(10,G13)),ROW(1:500))-1),LEFT(L282,MAX(10,G13)))))</f>
        <v/>
      </c>
      <c r="I282" s="963" t="str">
        <f t="shared" si="59"/>
        <v/>
      </c>
      <c r="J282" s="963" t="str">
        <f t="shared" si="60"/>
        <v/>
      </c>
      <c r="K282" s="964" t="str">
        <f>IF(M281&lt;&gt;"",K281,IF(K281&lt;MAX(A18:A317),K281+1,""))</f>
        <v/>
      </c>
      <c r="L282" s="965" t="str">
        <f>IF(K282="","",IF(M281&lt;&gt;"",M281,INDEX(E18:E317,MATCH(K282,A18:A317,0))))</f>
        <v/>
      </c>
      <c r="M282" s="965" t="str">
        <f t="shared" si="61"/>
        <v/>
      </c>
      <c r="N282" s="966" t="str">
        <f t="shared" si="62"/>
        <v/>
      </c>
      <c r="O282" s="967" t="str">
        <f t="shared" si="63"/>
        <v/>
      </c>
      <c r="P282" s="967" t="str">
        <f t="shared" si="64"/>
        <v/>
      </c>
      <c r="Q282" s="966" t="str">
        <f t="shared" si="65"/>
        <v/>
      </c>
      <c r="R282" s="967" t="str">
        <f>IF(N282="","",IF(COUNTIF(AP18:AP300,TRIM(Q282))&gt;0,"EXCLUSION EXACTE",""))</f>
        <v/>
      </c>
      <c r="S282" s="967" t="str" cm="1">
        <f t="array" ref="S282">IF(N282="","",IF(SUMPRODUCT(--(AP18:AP300&lt;&gt;""),--ISNUMBER(SEARCH(" "&amp;AP18:AP300&amp;" ",Q282)))&gt;0,"BLOQUE MOLLUSQUES",""))</f>
        <v/>
      </c>
      <c r="T282" s="967" t="str" cm="1">
        <f t="array" ref="T282">IF(N282="","",IF(SUMPRODUCT(--(AT18:AT300&lt;&gt;""),--ISNUMBER(SEARCH(" "&amp;AT18:AT300&amp;" ",Q282)))&gt;0,"FORCE MOLLUSQUES",""))</f>
        <v/>
      </c>
      <c r="U282" s="966" t="str">
        <f t="shared" si="66"/>
        <v/>
      </c>
      <c r="V282" s="966" t="str">
        <f t="shared" si="69"/>
        <v/>
      </c>
      <c r="W282" s="967" t="str">
        <f t="shared" si="67"/>
        <v/>
      </c>
      <c r="X282" s="967" t="str" cm="1">
        <f t="array" ref="X282">IF(N282="","",IF(R282&lt;&gt;"","",IF(SUMPRODUCT(--(AN18:AN1500=X17),--(AM18:AM1500&lt;&gt;""),--ISNUMBER(SEARCH(" "&amp;AM18:AM1500&amp;" ",Q282)))&gt;0,X17,"")))</f>
        <v/>
      </c>
      <c r="Y282" s="967" t="str" cm="1">
        <f t="array" ref="Y282">IF(N282="","",IF(R282&lt;&gt;"","",IF(SUMPRODUCT(--(AN18:AN1500=Y17),--(AM18:AM1500&lt;&gt;""),--ISNUMBER(SEARCH(" "&amp;AM18:AM1500&amp;" ",Q282)))&gt;0,Y17,"")))</f>
        <v/>
      </c>
      <c r="Z282" s="967" t="str" cm="1">
        <f t="array" ref="Z282">IF(N282="","",IF(R282&lt;&gt;"","",IF(SUMPRODUCT(--(AN18:AN1500=Z17),--(AM18:AM1500&lt;&gt;""),--ISNUMBER(SEARCH(" "&amp;AM18:AM1500&amp;" ",Q282)))&gt;0,Z17,"")))</f>
        <v/>
      </c>
      <c r="AA282" s="967" t="str" cm="1">
        <f t="array" ref="AA282">IF(N282="","",IF(R282&lt;&gt;"","",IF(SUMPRODUCT(--(AN18:AN1500=AA17),--(AM18:AM1500&lt;&gt;""),--ISNUMBER(SEARCH(" "&amp;AM18:AM1500&amp;" ",Q282)))&gt;0,AA17,"")))</f>
        <v/>
      </c>
      <c r="AB282" s="967" t="str" cm="1">
        <f t="array" ref="AB282">IF(N282="","",IF(R282&lt;&gt;"","",IF(SUMPRODUCT(--(AN18:AN1500=AB17),--(AM18:AM1500&lt;&gt;""),--ISNUMBER(SEARCH(" "&amp;AM18:AM1500&amp;" ",Q282)))&gt;0,AB17,"")))</f>
        <v/>
      </c>
      <c r="AC282" s="967" t="str" cm="1">
        <f t="array" ref="AC282">IF(N282="","",IF(R282&lt;&gt;"","",IF(SUMPRODUCT(--(AN18:AN1500=AC17),--(AM18:AM1500&lt;&gt;""),--ISNUMBER(SEARCH(" "&amp;AM18:AM1500&amp;" ",Q282)))&gt;0,AC17,"")))</f>
        <v/>
      </c>
      <c r="AD282" s="967" t="str" cm="1">
        <f t="array" ref="AD282">IF(N282="","",IF(R282&lt;&gt;"","",IF(SUMPRODUCT(--(AN18:AN1500=AD17),--(AM18:AM1500&lt;&gt;""),--ISNUMBER(SEARCH(" "&amp;AM18:AM1500&amp;" ",Q282)))&gt;0,AD17,"")))</f>
        <v/>
      </c>
      <c r="AE282" s="967" t="str" cm="1">
        <f t="array" ref="AE282">IF(N282="","",IF(R282&lt;&gt;"","",IF(SUMPRODUCT(--(AN18:AN1500=AE17),--(AM18:AM1500&lt;&gt;""),--ISNUMBER(SEARCH(" "&amp;AM18:AM1500&amp;" ",Q282)))&gt;0,AE17,"")))</f>
        <v/>
      </c>
      <c r="AF282" s="967" t="str" cm="1">
        <f t="array" ref="AF282">IF(N282="","",IF(R282&lt;&gt;"","",IF(SUMPRODUCT(--(AN18:AN1500=AF17),--(AM18:AM1500&lt;&gt;""),--ISNUMBER(SEARCH(" "&amp;AM18:AM1500&amp;" ",Q282)))&gt;0,AF17,"")))</f>
        <v/>
      </c>
      <c r="AG282" s="967" t="str" cm="1">
        <f t="array" ref="AG282">IF(N282="","",IF(R282&lt;&gt;"","",IF(SUMPRODUCT(--(AN18:AN1500=AG17),--(AM18:AM1500&lt;&gt;""),--ISNUMBER(SEARCH(" "&amp;AM18:AM1500&amp;" ",Q282)))&gt;0,AG17,"")))</f>
        <v/>
      </c>
      <c r="AH282" s="967" t="str" cm="1">
        <f t="array" ref="AH282">IF(N282="","",IF(R282&lt;&gt;"","",IF(SUMPRODUCT(--(AN18:AN1500=AH17),--(AM18:AM1500&lt;&gt;""),--ISNUMBER(SEARCH(" "&amp;AM18:AM1500&amp;" ",Q282)))&gt;0,AH17,"")))</f>
        <v/>
      </c>
      <c r="AI282" s="967" t="str" cm="1">
        <f t="array" ref="AI282">IF(N282="","",IF(R282&lt;&gt;"","",IF(SUMPRODUCT(--(AN18:AN1500=AI17),--(AM18:AM1500&lt;&gt;""),--ISNUMBER(SEARCH(" "&amp;AM18:AM1500&amp;" ",Q282)))&gt;0,AI17,"")))</f>
        <v/>
      </c>
      <c r="AJ282" s="967" t="str" cm="1">
        <f t="array" ref="AJ282">IF(N282="","",IF(R282&lt;&gt;"","",IF(SUMPRODUCT(--(AN18:AN1500=AJ17),--(AM18:AM1500&lt;&gt;""),--ISNUMBER(SEARCH(" "&amp;AM18:AM1500&amp;" ",Q282)))&gt;0,AJ17,"")))</f>
        <v/>
      </c>
      <c r="AK282" s="967" t="str" cm="1">
        <f t="array" ref="AK282">IF(N282="","",IF(T282&lt;&gt;"",AK17,IF(S282&lt;&gt;"","",IF(R282&lt;&gt;"","",IF(SUMPRODUCT(--(AN18:AN1500=AK17),--(AM18:AM1500&lt;&gt;""),--ISNUMBER(SEARCH(" "&amp;AM18:AM1500&amp;" ",Q282)))&gt;0,AK17,"")))))</f>
        <v/>
      </c>
      <c r="AM282" s="968" t="s">
        <v>2295</v>
      </c>
      <c r="AN282" s="968" t="s">
        <v>1962</v>
      </c>
      <c r="AP282" s="964"/>
      <c r="AQ282" s="964"/>
      <c r="AR282" s="964"/>
      <c r="AT282" s="964"/>
      <c r="AU282" s="964"/>
      <c r="AV282" s="964"/>
      <c r="BN282" s="49">
        <v>1</v>
      </c>
    </row>
    <row r="283" spans="1:66" ht="35.1" customHeight="1">
      <c r="A283" s="973" t="str">
        <f>IF(B283="","",COUNTIF(B18:B283,"&lt;&gt;"))</f>
        <v/>
      </c>
      <c r="B283" s="965"/>
      <c r="C283" s="974" t="str">
        <f t="shared" si="68"/>
        <v/>
      </c>
      <c r="D283" s="975" t="str">
        <f t="shared" si="56"/>
        <v/>
      </c>
      <c r="E283" s="976" t="str">
        <f t="shared" si="57"/>
        <v/>
      </c>
      <c r="F283" s="977" t="str">
        <f t="shared" si="58"/>
        <v/>
      </c>
      <c r="G283" s="964" t="str">
        <f>IF(H283="","",COUNTIF(H18:H283,"&lt;&gt;"))</f>
        <v/>
      </c>
      <c r="H283" s="965" t="str" cm="1">
        <f t="array" ref="H283">IF(L283="","",IF(LEN(L283)&lt;=MAX(10,G13),L283,IFERROR(LEFT(L283,LOOKUP(2,1/(MID(L283,ROW(1:500),1)=" ")/(ROW(1:500)&lt;=MAX(10,G13)),ROW(1:500))-1),LEFT(L283,MAX(10,G13)))))</f>
        <v/>
      </c>
      <c r="I283" s="964" t="str">
        <f t="shared" si="59"/>
        <v/>
      </c>
      <c r="J283" s="964" t="str">
        <f t="shared" si="60"/>
        <v/>
      </c>
      <c r="K283" s="964" t="str">
        <f>IF(M282&lt;&gt;"",K282,IF(K282&lt;MAX(A18:A317),K282+1,""))</f>
        <v/>
      </c>
      <c r="L283" s="965" t="str">
        <f>IF(K283="","",IF(M282&lt;&gt;"",M282,INDEX(E18:E317,MATCH(K283,A18:A317,0))))</f>
        <v/>
      </c>
      <c r="M283" s="965" t="str">
        <f t="shared" si="61"/>
        <v/>
      </c>
      <c r="N283" s="965" t="str">
        <f t="shared" si="62"/>
        <v/>
      </c>
      <c r="O283" s="964" t="str">
        <f t="shared" si="63"/>
        <v/>
      </c>
      <c r="P283" s="964" t="str">
        <f t="shared" si="64"/>
        <v/>
      </c>
      <c r="Q283" s="965" t="str">
        <f t="shared" si="65"/>
        <v/>
      </c>
      <c r="R283" s="964" t="str">
        <f>IF(N283="","",IF(COUNTIF(AP18:AP300,TRIM(Q283))&gt;0,"EXCLUSION EXACTE",""))</f>
        <v/>
      </c>
      <c r="S283" s="964" t="str" cm="1">
        <f t="array" ref="S283">IF(N283="","",IF(SUMPRODUCT(--(AP18:AP300&lt;&gt;""),--ISNUMBER(SEARCH(" "&amp;AP18:AP300&amp;" ",Q283)))&gt;0,"BLOQUE MOLLUSQUES",""))</f>
        <v/>
      </c>
      <c r="T283" s="964" t="str" cm="1">
        <f t="array" ref="T283">IF(N283="","",IF(SUMPRODUCT(--(AT18:AT300&lt;&gt;""),--ISNUMBER(SEARCH(" "&amp;AT18:AT300&amp;" ",Q283)))&gt;0,"FORCE MOLLUSQUES",""))</f>
        <v/>
      </c>
      <c r="U283" s="965" t="str">
        <f t="shared" si="66"/>
        <v/>
      </c>
      <c r="V283" s="965" t="str">
        <f t="shared" si="69"/>
        <v/>
      </c>
      <c r="W283" s="964" t="str">
        <f t="shared" si="67"/>
        <v/>
      </c>
      <c r="X283" s="964" t="str" cm="1">
        <f t="array" ref="X283">IF(N283="","",IF(R283&lt;&gt;"","",IF(SUMPRODUCT(--(AN18:AN1500=X17),--(AM18:AM1500&lt;&gt;""),--ISNUMBER(SEARCH(" "&amp;AM18:AM1500&amp;" ",Q283)))&gt;0,X17,"")))</f>
        <v/>
      </c>
      <c r="Y283" s="964" t="str" cm="1">
        <f t="array" ref="Y283">IF(N283="","",IF(R283&lt;&gt;"","",IF(SUMPRODUCT(--(AN18:AN1500=Y17),--(AM18:AM1500&lt;&gt;""),--ISNUMBER(SEARCH(" "&amp;AM18:AM1500&amp;" ",Q283)))&gt;0,Y17,"")))</f>
        <v/>
      </c>
      <c r="Z283" s="964" t="str" cm="1">
        <f t="array" ref="Z283">IF(N283="","",IF(R283&lt;&gt;"","",IF(SUMPRODUCT(--(AN18:AN1500=Z17),--(AM18:AM1500&lt;&gt;""),--ISNUMBER(SEARCH(" "&amp;AM18:AM1500&amp;" ",Q283)))&gt;0,Z17,"")))</f>
        <v/>
      </c>
      <c r="AA283" s="964" t="str" cm="1">
        <f t="array" ref="AA283">IF(N283="","",IF(R283&lt;&gt;"","",IF(SUMPRODUCT(--(AN18:AN1500=AA17),--(AM18:AM1500&lt;&gt;""),--ISNUMBER(SEARCH(" "&amp;AM18:AM1500&amp;" ",Q283)))&gt;0,AA17,"")))</f>
        <v/>
      </c>
      <c r="AB283" s="964" t="str" cm="1">
        <f t="array" ref="AB283">IF(N283="","",IF(R283&lt;&gt;"","",IF(SUMPRODUCT(--(AN18:AN1500=AB17),--(AM18:AM1500&lt;&gt;""),--ISNUMBER(SEARCH(" "&amp;AM18:AM1500&amp;" ",Q283)))&gt;0,AB17,"")))</f>
        <v/>
      </c>
      <c r="AC283" s="964" t="str" cm="1">
        <f t="array" ref="AC283">IF(N283="","",IF(R283&lt;&gt;"","",IF(SUMPRODUCT(--(AN18:AN1500=AC17),--(AM18:AM1500&lt;&gt;""),--ISNUMBER(SEARCH(" "&amp;AM18:AM1500&amp;" ",Q283)))&gt;0,AC17,"")))</f>
        <v/>
      </c>
      <c r="AD283" s="964" t="str" cm="1">
        <f t="array" ref="AD283">IF(N283="","",IF(R283&lt;&gt;"","",IF(SUMPRODUCT(--(AN18:AN1500=AD17),--(AM18:AM1500&lt;&gt;""),--ISNUMBER(SEARCH(" "&amp;AM18:AM1500&amp;" ",Q283)))&gt;0,AD17,"")))</f>
        <v/>
      </c>
      <c r="AE283" s="964" t="str" cm="1">
        <f t="array" ref="AE283">IF(N283="","",IF(R283&lt;&gt;"","",IF(SUMPRODUCT(--(AN18:AN1500=AE17),--(AM18:AM1500&lt;&gt;""),--ISNUMBER(SEARCH(" "&amp;AM18:AM1500&amp;" ",Q283)))&gt;0,AE17,"")))</f>
        <v/>
      </c>
      <c r="AF283" s="964" t="str" cm="1">
        <f t="array" ref="AF283">IF(N283="","",IF(R283&lt;&gt;"","",IF(SUMPRODUCT(--(AN18:AN1500=AF17),--(AM18:AM1500&lt;&gt;""),--ISNUMBER(SEARCH(" "&amp;AM18:AM1500&amp;" ",Q283)))&gt;0,AF17,"")))</f>
        <v/>
      </c>
      <c r="AG283" s="964" t="str" cm="1">
        <f t="array" ref="AG283">IF(N283="","",IF(R283&lt;&gt;"","",IF(SUMPRODUCT(--(AN18:AN1500=AG17),--(AM18:AM1500&lt;&gt;""),--ISNUMBER(SEARCH(" "&amp;AM18:AM1500&amp;" ",Q283)))&gt;0,AG17,"")))</f>
        <v/>
      </c>
      <c r="AH283" s="964" t="str" cm="1">
        <f t="array" ref="AH283">IF(N283="","",IF(R283&lt;&gt;"","",IF(SUMPRODUCT(--(AN18:AN1500=AH17),--(AM18:AM1500&lt;&gt;""),--ISNUMBER(SEARCH(" "&amp;AM18:AM1500&amp;" ",Q283)))&gt;0,AH17,"")))</f>
        <v/>
      </c>
      <c r="AI283" s="964" t="str" cm="1">
        <f t="array" ref="AI283">IF(N283="","",IF(R283&lt;&gt;"","",IF(SUMPRODUCT(--(AN18:AN1500=AI17),--(AM18:AM1500&lt;&gt;""),--ISNUMBER(SEARCH(" "&amp;AM18:AM1500&amp;" ",Q283)))&gt;0,AI17,"")))</f>
        <v/>
      </c>
      <c r="AJ283" s="964" t="str" cm="1">
        <f t="array" ref="AJ283">IF(N283="","",IF(R283&lt;&gt;"","",IF(SUMPRODUCT(--(AN18:AN1500=AJ17),--(AM18:AM1500&lt;&gt;""),--ISNUMBER(SEARCH(" "&amp;AM18:AM1500&amp;" ",Q283)))&gt;0,AJ17,"")))</f>
        <v/>
      </c>
      <c r="AK283" s="964" t="str" cm="1">
        <f t="array" ref="AK283">IF(N283="","",IF(T283&lt;&gt;"",AK17,IF(S283&lt;&gt;"","",IF(R283&lt;&gt;"","",IF(SUMPRODUCT(--(AN18:AN1500=AK17),--(AM18:AM1500&lt;&gt;""),--ISNUMBER(SEARCH(" "&amp;AM18:AM1500&amp;" ",Q283)))&gt;0,AK17,"")))))</f>
        <v/>
      </c>
      <c r="AM283" s="964" t="s">
        <v>2296</v>
      </c>
      <c r="AN283" s="964" t="s">
        <v>1962</v>
      </c>
      <c r="AP283" s="964"/>
      <c r="AQ283" s="964"/>
      <c r="AR283" s="964"/>
      <c r="AT283" s="964"/>
      <c r="AU283" s="964"/>
      <c r="AV283" s="964"/>
      <c r="BN283" s="49">
        <v>1</v>
      </c>
    </row>
    <row r="284" spans="1:66" ht="35.1" customHeight="1">
      <c r="A284" s="957" t="str">
        <f>IF(B284="","",COUNTIF(B18:B284,"&lt;&gt;"))</f>
        <v/>
      </c>
      <c r="B284" s="958"/>
      <c r="C284" s="974" t="str">
        <f t="shared" si="68"/>
        <v/>
      </c>
      <c r="D284" s="975" t="str">
        <f t="shared" si="56"/>
        <v/>
      </c>
      <c r="E284" s="961" t="str">
        <f t="shared" si="57"/>
        <v/>
      </c>
      <c r="F284" s="962" t="str">
        <f t="shared" si="58"/>
        <v/>
      </c>
      <c r="G284" s="963" t="str">
        <f>IF(H284="","",COUNTIF(H18:H284,"&lt;&gt;"))</f>
        <v/>
      </c>
      <c r="H284" s="958" t="str" cm="1">
        <f t="array" ref="H284">IF(L284="","",IF(LEN(L284)&lt;=MAX(10,G13),L284,IFERROR(LEFT(L284,LOOKUP(2,1/(MID(L284,ROW(1:500),1)=" ")/(ROW(1:500)&lt;=MAX(10,G13)),ROW(1:500))-1),LEFT(L284,MAX(10,G13)))))</f>
        <v/>
      </c>
      <c r="I284" s="963" t="str">
        <f t="shared" si="59"/>
        <v/>
      </c>
      <c r="J284" s="963" t="str">
        <f t="shared" si="60"/>
        <v/>
      </c>
      <c r="K284" s="964" t="str">
        <f>IF(M283&lt;&gt;"",K283,IF(K283&lt;MAX(A18:A317),K283+1,""))</f>
        <v/>
      </c>
      <c r="L284" s="965" t="str">
        <f>IF(K284="","",IF(M283&lt;&gt;"",M283,INDEX(E18:E317,MATCH(K284,A18:A317,0))))</f>
        <v/>
      </c>
      <c r="M284" s="965" t="str">
        <f t="shared" si="61"/>
        <v/>
      </c>
      <c r="N284" s="966" t="str">
        <f t="shared" si="62"/>
        <v/>
      </c>
      <c r="O284" s="967" t="str">
        <f t="shared" si="63"/>
        <v/>
      </c>
      <c r="P284" s="967" t="str">
        <f t="shared" si="64"/>
        <v/>
      </c>
      <c r="Q284" s="966" t="str">
        <f t="shared" si="65"/>
        <v/>
      </c>
      <c r="R284" s="967" t="str">
        <f>IF(N284="","",IF(COUNTIF(AP18:AP300,TRIM(Q284))&gt;0,"EXCLUSION EXACTE",""))</f>
        <v/>
      </c>
      <c r="S284" s="967" t="str" cm="1">
        <f t="array" ref="S284">IF(N284="","",IF(SUMPRODUCT(--(AP18:AP300&lt;&gt;""),--ISNUMBER(SEARCH(" "&amp;AP18:AP300&amp;" ",Q284)))&gt;0,"BLOQUE MOLLUSQUES",""))</f>
        <v/>
      </c>
      <c r="T284" s="967" t="str" cm="1">
        <f t="array" ref="T284">IF(N284="","",IF(SUMPRODUCT(--(AT18:AT300&lt;&gt;""),--ISNUMBER(SEARCH(" "&amp;AT18:AT300&amp;" ",Q284)))&gt;0,"FORCE MOLLUSQUES",""))</f>
        <v/>
      </c>
      <c r="U284" s="966" t="str">
        <f t="shared" si="66"/>
        <v/>
      </c>
      <c r="V284" s="966" t="str">
        <f t="shared" si="69"/>
        <v/>
      </c>
      <c r="W284" s="967" t="str">
        <f t="shared" si="67"/>
        <v/>
      </c>
      <c r="X284" s="967" t="str" cm="1">
        <f t="array" ref="X284">IF(N284="","",IF(R284&lt;&gt;"","",IF(SUMPRODUCT(--(AN18:AN1500=X17),--(AM18:AM1500&lt;&gt;""),--ISNUMBER(SEARCH(" "&amp;AM18:AM1500&amp;" ",Q284)))&gt;0,X17,"")))</f>
        <v/>
      </c>
      <c r="Y284" s="967" t="str" cm="1">
        <f t="array" ref="Y284">IF(N284="","",IF(R284&lt;&gt;"","",IF(SUMPRODUCT(--(AN18:AN1500=Y17),--(AM18:AM1500&lt;&gt;""),--ISNUMBER(SEARCH(" "&amp;AM18:AM1500&amp;" ",Q284)))&gt;0,Y17,"")))</f>
        <v/>
      </c>
      <c r="Z284" s="967" t="str" cm="1">
        <f t="array" ref="Z284">IF(N284="","",IF(R284&lt;&gt;"","",IF(SUMPRODUCT(--(AN18:AN1500=Z17),--(AM18:AM1500&lt;&gt;""),--ISNUMBER(SEARCH(" "&amp;AM18:AM1500&amp;" ",Q284)))&gt;0,Z17,"")))</f>
        <v/>
      </c>
      <c r="AA284" s="967" t="str" cm="1">
        <f t="array" ref="AA284">IF(N284="","",IF(R284&lt;&gt;"","",IF(SUMPRODUCT(--(AN18:AN1500=AA17),--(AM18:AM1500&lt;&gt;""),--ISNUMBER(SEARCH(" "&amp;AM18:AM1500&amp;" ",Q284)))&gt;0,AA17,"")))</f>
        <v/>
      </c>
      <c r="AB284" s="967" t="str" cm="1">
        <f t="array" ref="AB284">IF(N284="","",IF(R284&lt;&gt;"","",IF(SUMPRODUCT(--(AN18:AN1500=AB17),--(AM18:AM1500&lt;&gt;""),--ISNUMBER(SEARCH(" "&amp;AM18:AM1500&amp;" ",Q284)))&gt;0,AB17,"")))</f>
        <v/>
      </c>
      <c r="AC284" s="967" t="str" cm="1">
        <f t="array" ref="AC284">IF(N284="","",IF(R284&lt;&gt;"","",IF(SUMPRODUCT(--(AN18:AN1500=AC17),--(AM18:AM1500&lt;&gt;""),--ISNUMBER(SEARCH(" "&amp;AM18:AM1500&amp;" ",Q284)))&gt;0,AC17,"")))</f>
        <v/>
      </c>
      <c r="AD284" s="967" t="str" cm="1">
        <f t="array" ref="AD284">IF(N284="","",IF(R284&lt;&gt;"","",IF(SUMPRODUCT(--(AN18:AN1500=AD17),--(AM18:AM1500&lt;&gt;""),--ISNUMBER(SEARCH(" "&amp;AM18:AM1500&amp;" ",Q284)))&gt;0,AD17,"")))</f>
        <v/>
      </c>
      <c r="AE284" s="967" t="str" cm="1">
        <f t="array" ref="AE284">IF(N284="","",IF(R284&lt;&gt;"","",IF(SUMPRODUCT(--(AN18:AN1500=AE17),--(AM18:AM1500&lt;&gt;""),--ISNUMBER(SEARCH(" "&amp;AM18:AM1500&amp;" ",Q284)))&gt;0,AE17,"")))</f>
        <v/>
      </c>
      <c r="AF284" s="967" t="str" cm="1">
        <f t="array" ref="AF284">IF(N284="","",IF(R284&lt;&gt;"","",IF(SUMPRODUCT(--(AN18:AN1500=AF17),--(AM18:AM1500&lt;&gt;""),--ISNUMBER(SEARCH(" "&amp;AM18:AM1500&amp;" ",Q284)))&gt;0,AF17,"")))</f>
        <v/>
      </c>
      <c r="AG284" s="967" t="str" cm="1">
        <f t="array" ref="AG284">IF(N284="","",IF(R284&lt;&gt;"","",IF(SUMPRODUCT(--(AN18:AN1500=AG17),--(AM18:AM1500&lt;&gt;""),--ISNUMBER(SEARCH(" "&amp;AM18:AM1500&amp;" ",Q284)))&gt;0,AG17,"")))</f>
        <v/>
      </c>
      <c r="AH284" s="967" t="str" cm="1">
        <f t="array" ref="AH284">IF(N284="","",IF(R284&lt;&gt;"","",IF(SUMPRODUCT(--(AN18:AN1500=AH17),--(AM18:AM1500&lt;&gt;""),--ISNUMBER(SEARCH(" "&amp;AM18:AM1500&amp;" ",Q284)))&gt;0,AH17,"")))</f>
        <v/>
      </c>
      <c r="AI284" s="967" t="str" cm="1">
        <f t="array" ref="AI284">IF(N284="","",IF(R284&lt;&gt;"","",IF(SUMPRODUCT(--(AN18:AN1500=AI17),--(AM18:AM1500&lt;&gt;""),--ISNUMBER(SEARCH(" "&amp;AM18:AM1500&amp;" ",Q284)))&gt;0,AI17,"")))</f>
        <v/>
      </c>
      <c r="AJ284" s="967" t="str" cm="1">
        <f t="array" ref="AJ284">IF(N284="","",IF(R284&lt;&gt;"","",IF(SUMPRODUCT(--(AN18:AN1500=AJ17),--(AM18:AM1500&lt;&gt;""),--ISNUMBER(SEARCH(" "&amp;AM18:AM1500&amp;" ",Q284)))&gt;0,AJ17,"")))</f>
        <v/>
      </c>
      <c r="AK284" s="967" t="str" cm="1">
        <f t="array" ref="AK284">IF(N284="","",IF(T284&lt;&gt;"",AK17,IF(S284&lt;&gt;"","",IF(R284&lt;&gt;"","",IF(SUMPRODUCT(--(AN18:AN1500=AK17),--(AM18:AM1500&lt;&gt;""),--ISNUMBER(SEARCH(" "&amp;AM18:AM1500&amp;" ",Q284)))&gt;0,AK17,"")))))</f>
        <v/>
      </c>
      <c r="AM284" s="968" t="s">
        <v>561</v>
      </c>
      <c r="AN284" s="968" t="s">
        <v>1962</v>
      </c>
      <c r="AP284" s="964"/>
      <c r="AQ284" s="964"/>
      <c r="AR284" s="964"/>
      <c r="AT284" s="964"/>
      <c r="AU284" s="964"/>
      <c r="AV284" s="964"/>
      <c r="BN284" s="49">
        <v>1</v>
      </c>
    </row>
    <row r="285" spans="1:66" ht="35.1" customHeight="1">
      <c r="A285" s="973" t="str">
        <f>IF(B285="","",COUNTIF(B18:B285,"&lt;&gt;"))</f>
        <v/>
      </c>
      <c r="B285" s="965"/>
      <c r="C285" s="974" t="str">
        <f t="shared" si="68"/>
        <v/>
      </c>
      <c r="D285" s="975" t="str">
        <f t="shared" si="56"/>
        <v/>
      </c>
      <c r="E285" s="976" t="str">
        <f t="shared" si="57"/>
        <v/>
      </c>
      <c r="F285" s="977" t="str">
        <f t="shared" si="58"/>
        <v/>
      </c>
      <c r="G285" s="964" t="str">
        <f>IF(H285="","",COUNTIF(H18:H285,"&lt;&gt;"))</f>
        <v/>
      </c>
      <c r="H285" s="965" t="str" cm="1">
        <f t="array" ref="H285">IF(L285="","",IF(LEN(L285)&lt;=MAX(10,G13),L285,IFERROR(LEFT(L285,LOOKUP(2,1/(MID(L285,ROW(1:500),1)=" ")/(ROW(1:500)&lt;=MAX(10,G13)),ROW(1:500))-1),LEFT(L285,MAX(10,G13)))))</f>
        <v/>
      </c>
      <c r="I285" s="964" t="str">
        <f t="shared" si="59"/>
        <v/>
      </c>
      <c r="J285" s="964" t="str">
        <f t="shared" si="60"/>
        <v/>
      </c>
      <c r="K285" s="964" t="str">
        <f>IF(M284&lt;&gt;"",K284,IF(K284&lt;MAX(A18:A317),K284+1,""))</f>
        <v/>
      </c>
      <c r="L285" s="965" t="str">
        <f>IF(K285="","",IF(M284&lt;&gt;"",M284,INDEX(E18:E317,MATCH(K285,A18:A317,0))))</f>
        <v/>
      </c>
      <c r="M285" s="965" t="str">
        <f t="shared" si="61"/>
        <v/>
      </c>
      <c r="N285" s="965" t="str">
        <f t="shared" si="62"/>
        <v/>
      </c>
      <c r="O285" s="964" t="str">
        <f t="shared" si="63"/>
        <v/>
      </c>
      <c r="P285" s="964" t="str">
        <f t="shared" si="64"/>
        <v/>
      </c>
      <c r="Q285" s="965" t="str">
        <f t="shared" si="65"/>
        <v/>
      </c>
      <c r="R285" s="964" t="str">
        <f>IF(N285="","",IF(COUNTIF(AP18:AP300,TRIM(Q285))&gt;0,"EXCLUSION EXACTE",""))</f>
        <v/>
      </c>
      <c r="S285" s="964" t="str" cm="1">
        <f t="array" ref="S285">IF(N285="","",IF(SUMPRODUCT(--(AP18:AP300&lt;&gt;""),--ISNUMBER(SEARCH(" "&amp;AP18:AP300&amp;" ",Q285)))&gt;0,"BLOQUE MOLLUSQUES",""))</f>
        <v/>
      </c>
      <c r="T285" s="964" t="str" cm="1">
        <f t="array" ref="T285">IF(N285="","",IF(SUMPRODUCT(--(AT18:AT300&lt;&gt;""),--ISNUMBER(SEARCH(" "&amp;AT18:AT300&amp;" ",Q285)))&gt;0,"FORCE MOLLUSQUES",""))</f>
        <v/>
      </c>
      <c r="U285" s="965" t="str">
        <f t="shared" si="66"/>
        <v/>
      </c>
      <c r="V285" s="965" t="str">
        <f t="shared" si="69"/>
        <v/>
      </c>
      <c r="W285" s="964" t="str">
        <f t="shared" si="67"/>
        <v/>
      </c>
      <c r="X285" s="964" t="str" cm="1">
        <f t="array" ref="X285">IF(N285="","",IF(R285&lt;&gt;"","",IF(SUMPRODUCT(--(AN18:AN1500=X17),--(AM18:AM1500&lt;&gt;""),--ISNUMBER(SEARCH(" "&amp;AM18:AM1500&amp;" ",Q285)))&gt;0,X17,"")))</f>
        <v/>
      </c>
      <c r="Y285" s="964" t="str" cm="1">
        <f t="array" ref="Y285">IF(N285="","",IF(R285&lt;&gt;"","",IF(SUMPRODUCT(--(AN18:AN1500=Y17),--(AM18:AM1500&lt;&gt;""),--ISNUMBER(SEARCH(" "&amp;AM18:AM1500&amp;" ",Q285)))&gt;0,Y17,"")))</f>
        <v/>
      </c>
      <c r="Z285" s="964" t="str" cm="1">
        <f t="array" ref="Z285">IF(N285="","",IF(R285&lt;&gt;"","",IF(SUMPRODUCT(--(AN18:AN1500=Z17),--(AM18:AM1500&lt;&gt;""),--ISNUMBER(SEARCH(" "&amp;AM18:AM1500&amp;" ",Q285)))&gt;0,Z17,"")))</f>
        <v/>
      </c>
      <c r="AA285" s="964" t="str" cm="1">
        <f t="array" ref="AA285">IF(N285="","",IF(R285&lt;&gt;"","",IF(SUMPRODUCT(--(AN18:AN1500=AA17),--(AM18:AM1500&lt;&gt;""),--ISNUMBER(SEARCH(" "&amp;AM18:AM1500&amp;" ",Q285)))&gt;0,AA17,"")))</f>
        <v/>
      </c>
      <c r="AB285" s="964" t="str" cm="1">
        <f t="array" ref="AB285">IF(N285="","",IF(R285&lt;&gt;"","",IF(SUMPRODUCT(--(AN18:AN1500=AB17),--(AM18:AM1500&lt;&gt;""),--ISNUMBER(SEARCH(" "&amp;AM18:AM1500&amp;" ",Q285)))&gt;0,AB17,"")))</f>
        <v/>
      </c>
      <c r="AC285" s="964" t="str" cm="1">
        <f t="array" ref="AC285">IF(N285="","",IF(R285&lt;&gt;"","",IF(SUMPRODUCT(--(AN18:AN1500=AC17),--(AM18:AM1500&lt;&gt;""),--ISNUMBER(SEARCH(" "&amp;AM18:AM1500&amp;" ",Q285)))&gt;0,AC17,"")))</f>
        <v/>
      </c>
      <c r="AD285" s="964" t="str" cm="1">
        <f t="array" ref="AD285">IF(N285="","",IF(R285&lt;&gt;"","",IF(SUMPRODUCT(--(AN18:AN1500=AD17),--(AM18:AM1500&lt;&gt;""),--ISNUMBER(SEARCH(" "&amp;AM18:AM1500&amp;" ",Q285)))&gt;0,AD17,"")))</f>
        <v/>
      </c>
      <c r="AE285" s="964" t="str" cm="1">
        <f t="array" ref="AE285">IF(N285="","",IF(R285&lt;&gt;"","",IF(SUMPRODUCT(--(AN18:AN1500=AE17),--(AM18:AM1500&lt;&gt;""),--ISNUMBER(SEARCH(" "&amp;AM18:AM1500&amp;" ",Q285)))&gt;0,AE17,"")))</f>
        <v/>
      </c>
      <c r="AF285" s="964" t="str" cm="1">
        <f t="array" ref="AF285">IF(N285="","",IF(R285&lt;&gt;"","",IF(SUMPRODUCT(--(AN18:AN1500=AF17),--(AM18:AM1500&lt;&gt;""),--ISNUMBER(SEARCH(" "&amp;AM18:AM1500&amp;" ",Q285)))&gt;0,AF17,"")))</f>
        <v/>
      </c>
      <c r="AG285" s="964" t="str" cm="1">
        <f t="array" ref="AG285">IF(N285="","",IF(R285&lt;&gt;"","",IF(SUMPRODUCT(--(AN18:AN1500=AG17),--(AM18:AM1500&lt;&gt;""),--ISNUMBER(SEARCH(" "&amp;AM18:AM1500&amp;" ",Q285)))&gt;0,AG17,"")))</f>
        <v/>
      </c>
      <c r="AH285" s="964" t="str" cm="1">
        <f t="array" ref="AH285">IF(N285="","",IF(R285&lt;&gt;"","",IF(SUMPRODUCT(--(AN18:AN1500=AH17),--(AM18:AM1500&lt;&gt;""),--ISNUMBER(SEARCH(" "&amp;AM18:AM1500&amp;" ",Q285)))&gt;0,AH17,"")))</f>
        <v/>
      </c>
      <c r="AI285" s="964" t="str" cm="1">
        <f t="array" ref="AI285">IF(N285="","",IF(R285&lt;&gt;"","",IF(SUMPRODUCT(--(AN18:AN1500=AI17),--(AM18:AM1500&lt;&gt;""),--ISNUMBER(SEARCH(" "&amp;AM18:AM1500&amp;" ",Q285)))&gt;0,AI17,"")))</f>
        <v/>
      </c>
      <c r="AJ285" s="964" t="str" cm="1">
        <f t="array" ref="AJ285">IF(N285="","",IF(R285&lt;&gt;"","",IF(SUMPRODUCT(--(AN18:AN1500=AJ17),--(AM18:AM1500&lt;&gt;""),--ISNUMBER(SEARCH(" "&amp;AM18:AM1500&amp;" ",Q285)))&gt;0,AJ17,"")))</f>
        <v/>
      </c>
      <c r="AK285" s="964" t="str" cm="1">
        <f t="array" ref="AK285">IF(N285="","",IF(T285&lt;&gt;"",AK17,IF(S285&lt;&gt;"","",IF(R285&lt;&gt;"","",IF(SUMPRODUCT(--(AN18:AN1500=AK17),--(AM18:AM1500&lt;&gt;""),--ISNUMBER(SEARCH(" "&amp;AM18:AM1500&amp;" ",Q285)))&gt;0,AK17,"")))))</f>
        <v/>
      </c>
      <c r="AM285" s="964" t="s">
        <v>183</v>
      </c>
      <c r="AN285" s="964" t="s">
        <v>1962</v>
      </c>
      <c r="AP285" s="964"/>
      <c r="AQ285" s="964"/>
      <c r="AR285" s="964"/>
      <c r="AT285" s="964"/>
      <c r="AU285" s="964"/>
      <c r="AV285" s="964"/>
      <c r="BN285" s="49">
        <v>1</v>
      </c>
    </row>
    <row r="286" spans="1:66" ht="35.1" customHeight="1">
      <c r="A286" s="957" t="str">
        <f>IF(B286="","",COUNTIF(B18:B286,"&lt;&gt;"))</f>
        <v/>
      </c>
      <c r="B286" s="958"/>
      <c r="C286" s="974" t="str">
        <f t="shared" si="68"/>
        <v/>
      </c>
      <c r="D286" s="975" t="str">
        <f t="shared" si="56"/>
        <v/>
      </c>
      <c r="E286" s="961" t="str">
        <f t="shared" si="57"/>
        <v/>
      </c>
      <c r="F286" s="962" t="str">
        <f t="shared" si="58"/>
        <v/>
      </c>
      <c r="G286" s="963" t="str">
        <f>IF(H286="","",COUNTIF(H18:H286,"&lt;&gt;"))</f>
        <v/>
      </c>
      <c r="H286" s="958" t="str" cm="1">
        <f t="array" ref="H286">IF(L286="","",IF(LEN(L286)&lt;=MAX(10,G13),L286,IFERROR(LEFT(L286,LOOKUP(2,1/(MID(L286,ROW(1:500),1)=" ")/(ROW(1:500)&lt;=MAX(10,G13)),ROW(1:500))-1),LEFT(L286,MAX(10,G13)))))</f>
        <v/>
      </c>
      <c r="I286" s="963" t="str">
        <f t="shared" si="59"/>
        <v/>
      </c>
      <c r="J286" s="963" t="str">
        <f t="shared" si="60"/>
        <v/>
      </c>
      <c r="K286" s="964" t="str">
        <f>IF(M285&lt;&gt;"",K285,IF(K285&lt;MAX(A18:A317),K285+1,""))</f>
        <v/>
      </c>
      <c r="L286" s="965" t="str">
        <f>IF(K286="","",IF(M285&lt;&gt;"",M285,INDEX(E18:E317,MATCH(K286,A18:A317,0))))</f>
        <v/>
      </c>
      <c r="M286" s="965" t="str">
        <f t="shared" si="61"/>
        <v/>
      </c>
      <c r="N286" s="966" t="str">
        <f t="shared" si="62"/>
        <v/>
      </c>
      <c r="O286" s="967" t="str">
        <f t="shared" si="63"/>
        <v/>
      </c>
      <c r="P286" s="967" t="str">
        <f t="shared" si="64"/>
        <v/>
      </c>
      <c r="Q286" s="966" t="str">
        <f t="shared" si="65"/>
        <v/>
      </c>
      <c r="R286" s="967" t="str">
        <f>IF(N286="","",IF(COUNTIF(AP18:AP300,TRIM(Q286))&gt;0,"EXCLUSION EXACTE",""))</f>
        <v/>
      </c>
      <c r="S286" s="967" t="str" cm="1">
        <f t="array" ref="S286">IF(N286="","",IF(SUMPRODUCT(--(AP18:AP300&lt;&gt;""),--ISNUMBER(SEARCH(" "&amp;AP18:AP300&amp;" ",Q286)))&gt;0,"BLOQUE MOLLUSQUES",""))</f>
        <v/>
      </c>
      <c r="T286" s="967" t="str" cm="1">
        <f t="array" ref="T286">IF(N286="","",IF(SUMPRODUCT(--(AT18:AT300&lt;&gt;""),--ISNUMBER(SEARCH(" "&amp;AT18:AT300&amp;" ",Q286)))&gt;0,"FORCE MOLLUSQUES",""))</f>
        <v/>
      </c>
      <c r="U286" s="966" t="str">
        <f t="shared" si="66"/>
        <v/>
      </c>
      <c r="V286" s="966" t="str">
        <f t="shared" si="69"/>
        <v/>
      </c>
      <c r="W286" s="967" t="str">
        <f t="shared" si="67"/>
        <v/>
      </c>
      <c r="X286" s="967" t="str" cm="1">
        <f t="array" ref="X286">IF(N286="","",IF(R286&lt;&gt;"","",IF(SUMPRODUCT(--(AN18:AN1500=X17),--(AM18:AM1500&lt;&gt;""),--ISNUMBER(SEARCH(" "&amp;AM18:AM1500&amp;" ",Q286)))&gt;0,X17,"")))</f>
        <v/>
      </c>
      <c r="Y286" s="967" t="str" cm="1">
        <f t="array" ref="Y286">IF(N286="","",IF(R286&lt;&gt;"","",IF(SUMPRODUCT(--(AN18:AN1500=Y17),--(AM18:AM1500&lt;&gt;""),--ISNUMBER(SEARCH(" "&amp;AM18:AM1500&amp;" ",Q286)))&gt;0,Y17,"")))</f>
        <v/>
      </c>
      <c r="Z286" s="967" t="str" cm="1">
        <f t="array" ref="Z286">IF(N286="","",IF(R286&lt;&gt;"","",IF(SUMPRODUCT(--(AN18:AN1500=Z17),--(AM18:AM1500&lt;&gt;""),--ISNUMBER(SEARCH(" "&amp;AM18:AM1500&amp;" ",Q286)))&gt;0,Z17,"")))</f>
        <v/>
      </c>
      <c r="AA286" s="967" t="str" cm="1">
        <f t="array" ref="AA286">IF(N286="","",IF(R286&lt;&gt;"","",IF(SUMPRODUCT(--(AN18:AN1500=AA17),--(AM18:AM1500&lt;&gt;""),--ISNUMBER(SEARCH(" "&amp;AM18:AM1500&amp;" ",Q286)))&gt;0,AA17,"")))</f>
        <v/>
      </c>
      <c r="AB286" s="967" t="str" cm="1">
        <f t="array" ref="AB286">IF(N286="","",IF(R286&lt;&gt;"","",IF(SUMPRODUCT(--(AN18:AN1500=AB17),--(AM18:AM1500&lt;&gt;""),--ISNUMBER(SEARCH(" "&amp;AM18:AM1500&amp;" ",Q286)))&gt;0,AB17,"")))</f>
        <v/>
      </c>
      <c r="AC286" s="967" t="str" cm="1">
        <f t="array" ref="AC286">IF(N286="","",IF(R286&lt;&gt;"","",IF(SUMPRODUCT(--(AN18:AN1500=AC17),--(AM18:AM1500&lt;&gt;""),--ISNUMBER(SEARCH(" "&amp;AM18:AM1500&amp;" ",Q286)))&gt;0,AC17,"")))</f>
        <v/>
      </c>
      <c r="AD286" s="967" t="str" cm="1">
        <f t="array" ref="AD286">IF(N286="","",IF(R286&lt;&gt;"","",IF(SUMPRODUCT(--(AN18:AN1500=AD17),--(AM18:AM1500&lt;&gt;""),--ISNUMBER(SEARCH(" "&amp;AM18:AM1500&amp;" ",Q286)))&gt;0,AD17,"")))</f>
        <v/>
      </c>
      <c r="AE286" s="967" t="str" cm="1">
        <f t="array" ref="AE286">IF(N286="","",IF(R286&lt;&gt;"","",IF(SUMPRODUCT(--(AN18:AN1500=AE17),--(AM18:AM1500&lt;&gt;""),--ISNUMBER(SEARCH(" "&amp;AM18:AM1500&amp;" ",Q286)))&gt;0,AE17,"")))</f>
        <v/>
      </c>
      <c r="AF286" s="967" t="str" cm="1">
        <f t="array" ref="AF286">IF(N286="","",IF(R286&lt;&gt;"","",IF(SUMPRODUCT(--(AN18:AN1500=AF17),--(AM18:AM1500&lt;&gt;""),--ISNUMBER(SEARCH(" "&amp;AM18:AM1500&amp;" ",Q286)))&gt;0,AF17,"")))</f>
        <v/>
      </c>
      <c r="AG286" s="967" t="str" cm="1">
        <f t="array" ref="AG286">IF(N286="","",IF(R286&lt;&gt;"","",IF(SUMPRODUCT(--(AN18:AN1500=AG17),--(AM18:AM1500&lt;&gt;""),--ISNUMBER(SEARCH(" "&amp;AM18:AM1500&amp;" ",Q286)))&gt;0,AG17,"")))</f>
        <v/>
      </c>
      <c r="AH286" s="967" t="str" cm="1">
        <f t="array" ref="AH286">IF(N286="","",IF(R286&lt;&gt;"","",IF(SUMPRODUCT(--(AN18:AN1500=AH17),--(AM18:AM1500&lt;&gt;""),--ISNUMBER(SEARCH(" "&amp;AM18:AM1500&amp;" ",Q286)))&gt;0,AH17,"")))</f>
        <v/>
      </c>
      <c r="AI286" s="967" t="str" cm="1">
        <f t="array" ref="AI286">IF(N286="","",IF(R286&lt;&gt;"","",IF(SUMPRODUCT(--(AN18:AN1500=AI17),--(AM18:AM1500&lt;&gt;""),--ISNUMBER(SEARCH(" "&amp;AM18:AM1500&amp;" ",Q286)))&gt;0,AI17,"")))</f>
        <v/>
      </c>
      <c r="AJ286" s="967" t="str" cm="1">
        <f t="array" ref="AJ286">IF(N286="","",IF(R286&lt;&gt;"","",IF(SUMPRODUCT(--(AN18:AN1500=AJ17),--(AM18:AM1500&lt;&gt;""),--ISNUMBER(SEARCH(" "&amp;AM18:AM1500&amp;" ",Q286)))&gt;0,AJ17,"")))</f>
        <v/>
      </c>
      <c r="AK286" s="967" t="str" cm="1">
        <f t="array" ref="AK286">IF(N286="","",IF(T286&lt;&gt;"",AK17,IF(S286&lt;&gt;"","",IF(R286&lt;&gt;"","",IF(SUMPRODUCT(--(AN18:AN1500=AK17),--(AM18:AM1500&lt;&gt;""),--ISNUMBER(SEARCH(" "&amp;AM18:AM1500&amp;" ",Q286)))&gt;0,AK17,"")))))</f>
        <v/>
      </c>
      <c r="AM286" s="968" t="s">
        <v>2297</v>
      </c>
      <c r="AN286" s="968" t="s">
        <v>1962</v>
      </c>
      <c r="AP286" s="964"/>
      <c r="AQ286" s="964"/>
      <c r="AR286" s="964"/>
      <c r="AT286" s="964"/>
      <c r="AU286" s="964"/>
      <c r="AV286" s="964"/>
      <c r="BN286" s="49">
        <v>1</v>
      </c>
    </row>
    <row r="287" spans="1:66" ht="35.1" customHeight="1">
      <c r="A287" s="973" t="str">
        <f>IF(B287="","",COUNTIF(B18:B287,"&lt;&gt;"))</f>
        <v/>
      </c>
      <c r="B287" s="965"/>
      <c r="C287" s="974" t="str">
        <f t="shared" si="68"/>
        <v/>
      </c>
      <c r="D287" s="975" t="str">
        <f t="shared" si="56"/>
        <v/>
      </c>
      <c r="E287" s="976" t="str">
        <f t="shared" si="57"/>
        <v/>
      </c>
      <c r="F287" s="977" t="str">
        <f t="shared" si="58"/>
        <v/>
      </c>
      <c r="G287" s="964" t="str">
        <f>IF(H287="","",COUNTIF(H18:H287,"&lt;&gt;"))</f>
        <v/>
      </c>
      <c r="H287" s="965" t="str" cm="1">
        <f t="array" ref="H287">IF(L287="","",IF(LEN(L287)&lt;=MAX(10,G13),L287,IFERROR(LEFT(L287,LOOKUP(2,1/(MID(L287,ROW(1:500),1)=" ")/(ROW(1:500)&lt;=MAX(10,G13)),ROW(1:500))-1),LEFT(L287,MAX(10,G13)))))</f>
        <v/>
      </c>
      <c r="I287" s="964" t="str">
        <f t="shared" si="59"/>
        <v/>
      </c>
      <c r="J287" s="964" t="str">
        <f t="shared" si="60"/>
        <v/>
      </c>
      <c r="K287" s="964" t="str">
        <f>IF(M286&lt;&gt;"",K286,IF(K286&lt;MAX(A18:A317),K286+1,""))</f>
        <v/>
      </c>
      <c r="L287" s="965" t="str">
        <f>IF(K287="","",IF(M286&lt;&gt;"",M286,INDEX(E18:E317,MATCH(K287,A18:A317,0))))</f>
        <v/>
      </c>
      <c r="M287" s="965" t="str">
        <f t="shared" si="61"/>
        <v/>
      </c>
      <c r="N287" s="965" t="str">
        <f t="shared" si="62"/>
        <v/>
      </c>
      <c r="O287" s="964" t="str">
        <f t="shared" si="63"/>
        <v/>
      </c>
      <c r="P287" s="964" t="str">
        <f t="shared" si="64"/>
        <v/>
      </c>
      <c r="Q287" s="965" t="str">
        <f t="shared" si="65"/>
        <v/>
      </c>
      <c r="R287" s="964" t="str">
        <f>IF(N287="","",IF(COUNTIF(AP18:AP300,TRIM(Q287))&gt;0,"EXCLUSION EXACTE",""))</f>
        <v/>
      </c>
      <c r="S287" s="964" t="str" cm="1">
        <f t="array" ref="S287">IF(N287="","",IF(SUMPRODUCT(--(AP18:AP300&lt;&gt;""),--ISNUMBER(SEARCH(" "&amp;AP18:AP300&amp;" ",Q287)))&gt;0,"BLOQUE MOLLUSQUES",""))</f>
        <v/>
      </c>
      <c r="T287" s="964" t="str" cm="1">
        <f t="array" ref="T287">IF(N287="","",IF(SUMPRODUCT(--(AT18:AT300&lt;&gt;""),--ISNUMBER(SEARCH(" "&amp;AT18:AT300&amp;" ",Q287)))&gt;0,"FORCE MOLLUSQUES",""))</f>
        <v/>
      </c>
      <c r="U287" s="965" t="str">
        <f t="shared" si="66"/>
        <v/>
      </c>
      <c r="V287" s="965" t="str">
        <f t="shared" si="69"/>
        <v/>
      </c>
      <c r="W287" s="964" t="str">
        <f t="shared" si="67"/>
        <v/>
      </c>
      <c r="X287" s="964" t="str" cm="1">
        <f t="array" ref="X287">IF(N287="","",IF(R287&lt;&gt;"","",IF(SUMPRODUCT(--(AN18:AN1500=X17),--(AM18:AM1500&lt;&gt;""),--ISNUMBER(SEARCH(" "&amp;AM18:AM1500&amp;" ",Q287)))&gt;0,X17,"")))</f>
        <v/>
      </c>
      <c r="Y287" s="964" t="str" cm="1">
        <f t="array" ref="Y287">IF(N287="","",IF(R287&lt;&gt;"","",IF(SUMPRODUCT(--(AN18:AN1500=Y17),--(AM18:AM1500&lt;&gt;""),--ISNUMBER(SEARCH(" "&amp;AM18:AM1500&amp;" ",Q287)))&gt;0,Y17,"")))</f>
        <v/>
      </c>
      <c r="Z287" s="964" t="str" cm="1">
        <f t="array" ref="Z287">IF(N287="","",IF(R287&lt;&gt;"","",IF(SUMPRODUCT(--(AN18:AN1500=Z17),--(AM18:AM1500&lt;&gt;""),--ISNUMBER(SEARCH(" "&amp;AM18:AM1500&amp;" ",Q287)))&gt;0,Z17,"")))</f>
        <v/>
      </c>
      <c r="AA287" s="964" t="str" cm="1">
        <f t="array" ref="AA287">IF(N287="","",IF(R287&lt;&gt;"","",IF(SUMPRODUCT(--(AN18:AN1500=AA17),--(AM18:AM1500&lt;&gt;""),--ISNUMBER(SEARCH(" "&amp;AM18:AM1500&amp;" ",Q287)))&gt;0,AA17,"")))</f>
        <v/>
      </c>
      <c r="AB287" s="964" t="str" cm="1">
        <f t="array" ref="AB287">IF(N287="","",IF(R287&lt;&gt;"","",IF(SUMPRODUCT(--(AN18:AN1500=AB17),--(AM18:AM1500&lt;&gt;""),--ISNUMBER(SEARCH(" "&amp;AM18:AM1500&amp;" ",Q287)))&gt;0,AB17,"")))</f>
        <v/>
      </c>
      <c r="AC287" s="964" t="str" cm="1">
        <f t="array" ref="AC287">IF(N287="","",IF(R287&lt;&gt;"","",IF(SUMPRODUCT(--(AN18:AN1500=AC17),--(AM18:AM1500&lt;&gt;""),--ISNUMBER(SEARCH(" "&amp;AM18:AM1500&amp;" ",Q287)))&gt;0,AC17,"")))</f>
        <v/>
      </c>
      <c r="AD287" s="964" t="str" cm="1">
        <f t="array" ref="AD287">IF(N287="","",IF(R287&lt;&gt;"","",IF(SUMPRODUCT(--(AN18:AN1500=AD17),--(AM18:AM1500&lt;&gt;""),--ISNUMBER(SEARCH(" "&amp;AM18:AM1500&amp;" ",Q287)))&gt;0,AD17,"")))</f>
        <v/>
      </c>
      <c r="AE287" s="964" t="str" cm="1">
        <f t="array" ref="AE287">IF(N287="","",IF(R287&lt;&gt;"","",IF(SUMPRODUCT(--(AN18:AN1500=AE17),--(AM18:AM1500&lt;&gt;""),--ISNUMBER(SEARCH(" "&amp;AM18:AM1500&amp;" ",Q287)))&gt;0,AE17,"")))</f>
        <v/>
      </c>
      <c r="AF287" s="964" t="str" cm="1">
        <f t="array" ref="AF287">IF(N287="","",IF(R287&lt;&gt;"","",IF(SUMPRODUCT(--(AN18:AN1500=AF17),--(AM18:AM1500&lt;&gt;""),--ISNUMBER(SEARCH(" "&amp;AM18:AM1500&amp;" ",Q287)))&gt;0,AF17,"")))</f>
        <v/>
      </c>
      <c r="AG287" s="964" t="str" cm="1">
        <f t="array" ref="AG287">IF(N287="","",IF(R287&lt;&gt;"","",IF(SUMPRODUCT(--(AN18:AN1500=AG17),--(AM18:AM1500&lt;&gt;""),--ISNUMBER(SEARCH(" "&amp;AM18:AM1500&amp;" ",Q287)))&gt;0,AG17,"")))</f>
        <v/>
      </c>
      <c r="AH287" s="964" t="str" cm="1">
        <f t="array" ref="AH287">IF(N287="","",IF(R287&lt;&gt;"","",IF(SUMPRODUCT(--(AN18:AN1500=AH17),--(AM18:AM1500&lt;&gt;""),--ISNUMBER(SEARCH(" "&amp;AM18:AM1500&amp;" ",Q287)))&gt;0,AH17,"")))</f>
        <v/>
      </c>
      <c r="AI287" s="964" t="str" cm="1">
        <f t="array" ref="AI287">IF(N287="","",IF(R287&lt;&gt;"","",IF(SUMPRODUCT(--(AN18:AN1500=AI17),--(AM18:AM1500&lt;&gt;""),--ISNUMBER(SEARCH(" "&amp;AM18:AM1500&amp;" ",Q287)))&gt;0,AI17,"")))</f>
        <v/>
      </c>
      <c r="AJ287" s="964" t="str" cm="1">
        <f t="array" ref="AJ287">IF(N287="","",IF(R287&lt;&gt;"","",IF(SUMPRODUCT(--(AN18:AN1500=AJ17),--(AM18:AM1500&lt;&gt;""),--ISNUMBER(SEARCH(" "&amp;AM18:AM1500&amp;" ",Q287)))&gt;0,AJ17,"")))</f>
        <v/>
      </c>
      <c r="AK287" s="964" t="str" cm="1">
        <f t="array" ref="AK287">IF(N287="","",IF(T287&lt;&gt;"",AK17,IF(S287&lt;&gt;"","",IF(R287&lt;&gt;"","",IF(SUMPRODUCT(--(AN18:AN1500=AK17),--(AM18:AM1500&lt;&gt;""),--ISNUMBER(SEARCH(" "&amp;AM18:AM1500&amp;" ",Q287)))&gt;0,AK17,"")))))</f>
        <v/>
      </c>
      <c r="AM287" s="964" t="s">
        <v>562</v>
      </c>
      <c r="AN287" s="964" t="s">
        <v>1962</v>
      </c>
      <c r="AP287" s="964"/>
      <c r="AQ287" s="964"/>
      <c r="AR287" s="964"/>
      <c r="AT287" s="964"/>
      <c r="AU287" s="964"/>
      <c r="AV287" s="964"/>
      <c r="BN287" s="49">
        <v>1</v>
      </c>
    </row>
    <row r="288" spans="1:66" ht="35.1" customHeight="1">
      <c r="A288" s="957" t="str">
        <f>IF(B288="","",COUNTIF(B18:B288,"&lt;&gt;"))</f>
        <v/>
      </c>
      <c r="B288" s="958"/>
      <c r="C288" s="974" t="str">
        <f t="shared" si="68"/>
        <v/>
      </c>
      <c r="D288" s="975" t="str">
        <f t="shared" si="56"/>
        <v/>
      </c>
      <c r="E288" s="961" t="str">
        <f t="shared" si="57"/>
        <v/>
      </c>
      <c r="F288" s="962" t="str">
        <f t="shared" si="58"/>
        <v/>
      </c>
      <c r="G288" s="963" t="str">
        <f>IF(H288="","",COUNTIF(H18:H288,"&lt;&gt;"))</f>
        <v/>
      </c>
      <c r="H288" s="958" t="str" cm="1">
        <f t="array" ref="H288">IF(L288="","",IF(LEN(L288)&lt;=MAX(10,G13),L288,IFERROR(LEFT(L288,LOOKUP(2,1/(MID(L288,ROW(1:500),1)=" ")/(ROW(1:500)&lt;=MAX(10,G13)),ROW(1:500))-1),LEFT(L288,MAX(10,G13)))))</f>
        <v/>
      </c>
      <c r="I288" s="963" t="str">
        <f t="shared" si="59"/>
        <v/>
      </c>
      <c r="J288" s="963" t="str">
        <f t="shared" si="60"/>
        <v/>
      </c>
      <c r="K288" s="964" t="str">
        <f>IF(M287&lt;&gt;"",K287,IF(K287&lt;MAX(A18:A317),K287+1,""))</f>
        <v/>
      </c>
      <c r="L288" s="965" t="str">
        <f>IF(K288="","",IF(M287&lt;&gt;"",M287,INDEX(E18:E317,MATCH(K288,A18:A317,0))))</f>
        <v/>
      </c>
      <c r="M288" s="965" t="str">
        <f t="shared" si="61"/>
        <v/>
      </c>
      <c r="N288" s="966" t="str">
        <f t="shared" si="62"/>
        <v/>
      </c>
      <c r="O288" s="967" t="str">
        <f t="shared" si="63"/>
        <v/>
      </c>
      <c r="P288" s="967" t="str">
        <f t="shared" si="64"/>
        <v/>
      </c>
      <c r="Q288" s="966" t="str">
        <f t="shared" si="65"/>
        <v/>
      </c>
      <c r="R288" s="967" t="str">
        <f>IF(N288="","",IF(COUNTIF(AP18:AP300,TRIM(Q288))&gt;0,"EXCLUSION EXACTE",""))</f>
        <v/>
      </c>
      <c r="S288" s="967" t="str" cm="1">
        <f t="array" ref="S288">IF(N288="","",IF(SUMPRODUCT(--(AP18:AP300&lt;&gt;""),--ISNUMBER(SEARCH(" "&amp;AP18:AP300&amp;" ",Q288)))&gt;0,"BLOQUE MOLLUSQUES",""))</f>
        <v/>
      </c>
      <c r="T288" s="967" t="str" cm="1">
        <f t="array" ref="T288">IF(N288="","",IF(SUMPRODUCT(--(AT18:AT300&lt;&gt;""),--ISNUMBER(SEARCH(" "&amp;AT18:AT300&amp;" ",Q288)))&gt;0,"FORCE MOLLUSQUES",""))</f>
        <v/>
      </c>
      <c r="U288" s="966" t="str">
        <f t="shared" si="66"/>
        <v/>
      </c>
      <c r="V288" s="966" t="str">
        <f t="shared" si="69"/>
        <v/>
      </c>
      <c r="W288" s="967" t="str">
        <f t="shared" si="67"/>
        <v/>
      </c>
      <c r="X288" s="967" t="str" cm="1">
        <f t="array" ref="X288">IF(N288="","",IF(R288&lt;&gt;"","",IF(SUMPRODUCT(--(AN18:AN1500=X17),--(AM18:AM1500&lt;&gt;""),--ISNUMBER(SEARCH(" "&amp;AM18:AM1500&amp;" ",Q288)))&gt;0,X17,"")))</f>
        <v/>
      </c>
      <c r="Y288" s="967" t="str" cm="1">
        <f t="array" ref="Y288">IF(N288="","",IF(R288&lt;&gt;"","",IF(SUMPRODUCT(--(AN18:AN1500=Y17),--(AM18:AM1500&lt;&gt;""),--ISNUMBER(SEARCH(" "&amp;AM18:AM1500&amp;" ",Q288)))&gt;0,Y17,"")))</f>
        <v/>
      </c>
      <c r="Z288" s="967" t="str" cm="1">
        <f t="array" ref="Z288">IF(N288="","",IF(R288&lt;&gt;"","",IF(SUMPRODUCT(--(AN18:AN1500=Z17),--(AM18:AM1500&lt;&gt;""),--ISNUMBER(SEARCH(" "&amp;AM18:AM1500&amp;" ",Q288)))&gt;0,Z17,"")))</f>
        <v/>
      </c>
      <c r="AA288" s="967" t="str" cm="1">
        <f t="array" ref="AA288">IF(N288="","",IF(R288&lt;&gt;"","",IF(SUMPRODUCT(--(AN18:AN1500=AA17),--(AM18:AM1500&lt;&gt;""),--ISNUMBER(SEARCH(" "&amp;AM18:AM1500&amp;" ",Q288)))&gt;0,AA17,"")))</f>
        <v/>
      </c>
      <c r="AB288" s="967" t="str" cm="1">
        <f t="array" ref="AB288">IF(N288="","",IF(R288&lt;&gt;"","",IF(SUMPRODUCT(--(AN18:AN1500=AB17),--(AM18:AM1500&lt;&gt;""),--ISNUMBER(SEARCH(" "&amp;AM18:AM1500&amp;" ",Q288)))&gt;0,AB17,"")))</f>
        <v/>
      </c>
      <c r="AC288" s="967" t="str" cm="1">
        <f t="array" ref="AC288">IF(N288="","",IF(R288&lt;&gt;"","",IF(SUMPRODUCT(--(AN18:AN1500=AC17),--(AM18:AM1500&lt;&gt;""),--ISNUMBER(SEARCH(" "&amp;AM18:AM1500&amp;" ",Q288)))&gt;0,AC17,"")))</f>
        <v/>
      </c>
      <c r="AD288" s="967" t="str" cm="1">
        <f t="array" ref="AD288">IF(N288="","",IF(R288&lt;&gt;"","",IF(SUMPRODUCT(--(AN18:AN1500=AD17),--(AM18:AM1500&lt;&gt;""),--ISNUMBER(SEARCH(" "&amp;AM18:AM1500&amp;" ",Q288)))&gt;0,AD17,"")))</f>
        <v/>
      </c>
      <c r="AE288" s="967" t="str" cm="1">
        <f t="array" ref="AE288">IF(N288="","",IF(R288&lt;&gt;"","",IF(SUMPRODUCT(--(AN18:AN1500=AE17),--(AM18:AM1500&lt;&gt;""),--ISNUMBER(SEARCH(" "&amp;AM18:AM1500&amp;" ",Q288)))&gt;0,AE17,"")))</f>
        <v/>
      </c>
      <c r="AF288" s="967" t="str" cm="1">
        <f t="array" ref="AF288">IF(N288="","",IF(R288&lt;&gt;"","",IF(SUMPRODUCT(--(AN18:AN1500=AF17),--(AM18:AM1500&lt;&gt;""),--ISNUMBER(SEARCH(" "&amp;AM18:AM1500&amp;" ",Q288)))&gt;0,AF17,"")))</f>
        <v/>
      </c>
      <c r="AG288" s="967" t="str" cm="1">
        <f t="array" ref="AG288">IF(N288="","",IF(R288&lt;&gt;"","",IF(SUMPRODUCT(--(AN18:AN1500=AG17),--(AM18:AM1500&lt;&gt;""),--ISNUMBER(SEARCH(" "&amp;AM18:AM1500&amp;" ",Q288)))&gt;0,AG17,"")))</f>
        <v/>
      </c>
      <c r="AH288" s="967" t="str" cm="1">
        <f t="array" ref="AH288">IF(N288="","",IF(R288&lt;&gt;"","",IF(SUMPRODUCT(--(AN18:AN1500=AH17),--(AM18:AM1500&lt;&gt;""),--ISNUMBER(SEARCH(" "&amp;AM18:AM1500&amp;" ",Q288)))&gt;0,AH17,"")))</f>
        <v/>
      </c>
      <c r="AI288" s="967" t="str" cm="1">
        <f t="array" ref="AI288">IF(N288="","",IF(R288&lt;&gt;"","",IF(SUMPRODUCT(--(AN18:AN1500=AI17),--(AM18:AM1500&lt;&gt;""),--ISNUMBER(SEARCH(" "&amp;AM18:AM1500&amp;" ",Q288)))&gt;0,AI17,"")))</f>
        <v/>
      </c>
      <c r="AJ288" s="967" t="str" cm="1">
        <f t="array" ref="AJ288">IF(N288="","",IF(R288&lt;&gt;"","",IF(SUMPRODUCT(--(AN18:AN1500=AJ17),--(AM18:AM1500&lt;&gt;""),--ISNUMBER(SEARCH(" "&amp;AM18:AM1500&amp;" ",Q288)))&gt;0,AJ17,"")))</f>
        <v/>
      </c>
      <c r="AK288" s="967" t="str" cm="1">
        <f t="array" ref="AK288">IF(N288="","",IF(T288&lt;&gt;"",AK17,IF(S288&lt;&gt;"","",IF(R288&lt;&gt;"","",IF(SUMPRODUCT(--(AN18:AN1500=AK17),--(AM18:AM1500&lt;&gt;""),--ISNUMBER(SEARCH(" "&amp;AM18:AM1500&amp;" ",Q288)))&gt;0,AK17,"")))))</f>
        <v/>
      </c>
      <c r="AM288" s="968" t="s">
        <v>2298</v>
      </c>
      <c r="AN288" s="968" t="s">
        <v>1962</v>
      </c>
      <c r="AP288" s="964"/>
      <c r="AQ288" s="964"/>
      <c r="AR288" s="964"/>
      <c r="AT288" s="964"/>
      <c r="AU288" s="964"/>
      <c r="AV288" s="964"/>
      <c r="BN288" s="49">
        <v>1</v>
      </c>
    </row>
    <row r="289" spans="1:66" ht="35.1" customHeight="1">
      <c r="A289" s="973" t="str">
        <f>IF(B289="","",COUNTIF(B18:B289,"&lt;&gt;"))</f>
        <v/>
      </c>
      <c r="B289" s="965"/>
      <c r="C289" s="974" t="str">
        <f t="shared" si="68"/>
        <v/>
      </c>
      <c r="D289" s="975" t="str">
        <f t="shared" si="56"/>
        <v/>
      </c>
      <c r="E289" s="976" t="str">
        <f t="shared" si="57"/>
        <v/>
      </c>
      <c r="F289" s="977" t="str">
        <f t="shared" si="58"/>
        <v/>
      </c>
      <c r="G289" s="964" t="str">
        <f>IF(H289="","",COUNTIF(H18:H289,"&lt;&gt;"))</f>
        <v/>
      </c>
      <c r="H289" s="965" t="str" cm="1">
        <f t="array" ref="H289">IF(L289="","",IF(LEN(L289)&lt;=MAX(10,G13),L289,IFERROR(LEFT(L289,LOOKUP(2,1/(MID(L289,ROW(1:500),1)=" ")/(ROW(1:500)&lt;=MAX(10,G13)),ROW(1:500))-1),LEFT(L289,MAX(10,G13)))))</f>
        <v/>
      </c>
      <c r="I289" s="964" t="str">
        <f t="shared" si="59"/>
        <v/>
      </c>
      <c r="J289" s="964" t="str">
        <f t="shared" si="60"/>
        <v/>
      </c>
      <c r="K289" s="964" t="str">
        <f>IF(M288&lt;&gt;"",K288,IF(K288&lt;MAX(A18:A317),K288+1,""))</f>
        <v/>
      </c>
      <c r="L289" s="965" t="str">
        <f>IF(K289="","",IF(M288&lt;&gt;"",M288,INDEX(E18:E317,MATCH(K289,A18:A317,0))))</f>
        <v/>
      </c>
      <c r="M289" s="965" t="str">
        <f t="shared" si="61"/>
        <v/>
      </c>
      <c r="N289" s="965" t="str">
        <f t="shared" si="62"/>
        <v/>
      </c>
      <c r="O289" s="964" t="str">
        <f t="shared" si="63"/>
        <v/>
      </c>
      <c r="P289" s="964" t="str">
        <f t="shared" si="64"/>
        <v/>
      </c>
      <c r="Q289" s="965" t="str">
        <f t="shared" si="65"/>
        <v/>
      </c>
      <c r="R289" s="964" t="str">
        <f>IF(N289="","",IF(COUNTIF(AP18:AP300,TRIM(Q289))&gt;0,"EXCLUSION EXACTE",""))</f>
        <v/>
      </c>
      <c r="S289" s="964" t="str" cm="1">
        <f t="array" ref="S289">IF(N289="","",IF(SUMPRODUCT(--(AP18:AP300&lt;&gt;""),--ISNUMBER(SEARCH(" "&amp;AP18:AP300&amp;" ",Q289)))&gt;0,"BLOQUE MOLLUSQUES",""))</f>
        <v/>
      </c>
      <c r="T289" s="964" t="str" cm="1">
        <f t="array" ref="T289">IF(N289="","",IF(SUMPRODUCT(--(AT18:AT300&lt;&gt;""),--ISNUMBER(SEARCH(" "&amp;AT18:AT300&amp;" ",Q289)))&gt;0,"FORCE MOLLUSQUES",""))</f>
        <v/>
      </c>
      <c r="U289" s="965" t="str">
        <f t="shared" si="66"/>
        <v/>
      </c>
      <c r="V289" s="965" t="str">
        <f t="shared" si="69"/>
        <v/>
      </c>
      <c r="W289" s="964" t="str">
        <f t="shared" si="67"/>
        <v/>
      </c>
      <c r="X289" s="964" t="str" cm="1">
        <f t="array" ref="X289">IF(N289="","",IF(R289&lt;&gt;"","",IF(SUMPRODUCT(--(AN18:AN1500=X17),--(AM18:AM1500&lt;&gt;""),--ISNUMBER(SEARCH(" "&amp;AM18:AM1500&amp;" ",Q289)))&gt;0,X17,"")))</f>
        <v/>
      </c>
      <c r="Y289" s="964" t="str" cm="1">
        <f t="array" ref="Y289">IF(N289="","",IF(R289&lt;&gt;"","",IF(SUMPRODUCT(--(AN18:AN1500=Y17),--(AM18:AM1500&lt;&gt;""),--ISNUMBER(SEARCH(" "&amp;AM18:AM1500&amp;" ",Q289)))&gt;0,Y17,"")))</f>
        <v/>
      </c>
      <c r="Z289" s="964" t="str" cm="1">
        <f t="array" ref="Z289">IF(N289="","",IF(R289&lt;&gt;"","",IF(SUMPRODUCT(--(AN18:AN1500=Z17),--(AM18:AM1500&lt;&gt;""),--ISNUMBER(SEARCH(" "&amp;AM18:AM1500&amp;" ",Q289)))&gt;0,Z17,"")))</f>
        <v/>
      </c>
      <c r="AA289" s="964" t="str" cm="1">
        <f t="array" ref="AA289">IF(N289="","",IF(R289&lt;&gt;"","",IF(SUMPRODUCT(--(AN18:AN1500=AA17),--(AM18:AM1500&lt;&gt;""),--ISNUMBER(SEARCH(" "&amp;AM18:AM1500&amp;" ",Q289)))&gt;0,AA17,"")))</f>
        <v/>
      </c>
      <c r="AB289" s="964" t="str" cm="1">
        <f t="array" ref="AB289">IF(N289="","",IF(R289&lt;&gt;"","",IF(SUMPRODUCT(--(AN18:AN1500=AB17),--(AM18:AM1500&lt;&gt;""),--ISNUMBER(SEARCH(" "&amp;AM18:AM1500&amp;" ",Q289)))&gt;0,AB17,"")))</f>
        <v/>
      </c>
      <c r="AC289" s="964" t="str" cm="1">
        <f t="array" ref="AC289">IF(N289="","",IF(R289&lt;&gt;"","",IF(SUMPRODUCT(--(AN18:AN1500=AC17),--(AM18:AM1500&lt;&gt;""),--ISNUMBER(SEARCH(" "&amp;AM18:AM1500&amp;" ",Q289)))&gt;0,AC17,"")))</f>
        <v/>
      </c>
      <c r="AD289" s="964" t="str" cm="1">
        <f t="array" ref="AD289">IF(N289="","",IF(R289&lt;&gt;"","",IF(SUMPRODUCT(--(AN18:AN1500=AD17),--(AM18:AM1500&lt;&gt;""),--ISNUMBER(SEARCH(" "&amp;AM18:AM1500&amp;" ",Q289)))&gt;0,AD17,"")))</f>
        <v/>
      </c>
      <c r="AE289" s="964" t="str" cm="1">
        <f t="array" ref="AE289">IF(N289="","",IF(R289&lt;&gt;"","",IF(SUMPRODUCT(--(AN18:AN1500=AE17),--(AM18:AM1500&lt;&gt;""),--ISNUMBER(SEARCH(" "&amp;AM18:AM1500&amp;" ",Q289)))&gt;0,AE17,"")))</f>
        <v/>
      </c>
      <c r="AF289" s="964" t="str" cm="1">
        <f t="array" ref="AF289">IF(N289="","",IF(R289&lt;&gt;"","",IF(SUMPRODUCT(--(AN18:AN1500=AF17),--(AM18:AM1500&lt;&gt;""),--ISNUMBER(SEARCH(" "&amp;AM18:AM1500&amp;" ",Q289)))&gt;0,AF17,"")))</f>
        <v/>
      </c>
      <c r="AG289" s="964" t="str" cm="1">
        <f t="array" ref="AG289">IF(N289="","",IF(R289&lt;&gt;"","",IF(SUMPRODUCT(--(AN18:AN1500=AG17),--(AM18:AM1500&lt;&gt;""),--ISNUMBER(SEARCH(" "&amp;AM18:AM1500&amp;" ",Q289)))&gt;0,AG17,"")))</f>
        <v/>
      </c>
      <c r="AH289" s="964" t="str" cm="1">
        <f t="array" ref="AH289">IF(N289="","",IF(R289&lt;&gt;"","",IF(SUMPRODUCT(--(AN18:AN1500=AH17),--(AM18:AM1500&lt;&gt;""),--ISNUMBER(SEARCH(" "&amp;AM18:AM1500&amp;" ",Q289)))&gt;0,AH17,"")))</f>
        <v/>
      </c>
      <c r="AI289" s="964" t="str" cm="1">
        <f t="array" ref="AI289">IF(N289="","",IF(R289&lt;&gt;"","",IF(SUMPRODUCT(--(AN18:AN1500=AI17),--(AM18:AM1500&lt;&gt;""),--ISNUMBER(SEARCH(" "&amp;AM18:AM1500&amp;" ",Q289)))&gt;0,AI17,"")))</f>
        <v/>
      </c>
      <c r="AJ289" s="964" t="str" cm="1">
        <f t="array" ref="AJ289">IF(N289="","",IF(R289&lt;&gt;"","",IF(SUMPRODUCT(--(AN18:AN1500=AJ17),--(AM18:AM1500&lt;&gt;""),--ISNUMBER(SEARCH(" "&amp;AM18:AM1500&amp;" ",Q289)))&gt;0,AJ17,"")))</f>
        <v/>
      </c>
      <c r="AK289" s="964" t="str" cm="1">
        <f t="array" ref="AK289">IF(N289="","",IF(T289&lt;&gt;"",AK17,IF(S289&lt;&gt;"","",IF(R289&lt;&gt;"","",IF(SUMPRODUCT(--(AN18:AN1500=AK17),--(AM18:AM1500&lt;&gt;""),--ISNUMBER(SEARCH(" "&amp;AM18:AM1500&amp;" ",Q289)))&gt;0,AK17,"")))))</f>
        <v/>
      </c>
      <c r="AM289" s="964" t="s">
        <v>2299</v>
      </c>
      <c r="AN289" s="964" t="s">
        <v>1962</v>
      </c>
      <c r="AP289" s="964"/>
      <c r="AQ289" s="964"/>
      <c r="AR289" s="964"/>
      <c r="AT289" s="964"/>
      <c r="AU289" s="964"/>
      <c r="AV289" s="964"/>
      <c r="BN289" s="49">
        <v>1</v>
      </c>
    </row>
    <row r="290" spans="1:66" ht="35.1" customHeight="1">
      <c r="A290" s="957" t="str">
        <f>IF(B290="","",COUNTIF(B18:B290,"&lt;&gt;"))</f>
        <v/>
      </c>
      <c r="B290" s="958"/>
      <c r="C290" s="974" t="str">
        <f t="shared" si="68"/>
        <v/>
      </c>
      <c r="D290" s="975" t="str">
        <f t="shared" si="56"/>
        <v/>
      </c>
      <c r="E290" s="961" t="str">
        <f t="shared" si="57"/>
        <v/>
      </c>
      <c r="F290" s="962" t="str">
        <f t="shared" si="58"/>
        <v/>
      </c>
      <c r="G290" s="963" t="str">
        <f>IF(H290="","",COUNTIF(H18:H290,"&lt;&gt;"))</f>
        <v/>
      </c>
      <c r="H290" s="958" t="str" cm="1">
        <f t="array" ref="H290">IF(L290="","",IF(LEN(L290)&lt;=MAX(10,G13),L290,IFERROR(LEFT(L290,LOOKUP(2,1/(MID(L290,ROW(1:500),1)=" ")/(ROW(1:500)&lt;=MAX(10,G13)),ROW(1:500))-1),LEFT(L290,MAX(10,G13)))))</f>
        <v/>
      </c>
      <c r="I290" s="963" t="str">
        <f t="shared" si="59"/>
        <v/>
      </c>
      <c r="J290" s="963" t="str">
        <f t="shared" si="60"/>
        <v/>
      </c>
      <c r="K290" s="964" t="str">
        <f>IF(M289&lt;&gt;"",K289,IF(K289&lt;MAX(A18:A317),K289+1,""))</f>
        <v/>
      </c>
      <c r="L290" s="965" t="str">
        <f>IF(K290="","",IF(M289&lt;&gt;"",M289,INDEX(E18:E317,MATCH(K290,A18:A317,0))))</f>
        <v/>
      </c>
      <c r="M290" s="965" t="str">
        <f t="shared" si="61"/>
        <v/>
      </c>
      <c r="N290" s="966" t="str">
        <f t="shared" si="62"/>
        <v/>
      </c>
      <c r="O290" s="967" t="str">
        <f t="shared" si="63"/>
        <v/>
      </c>
      <c r="P290" s="967" t="str">
        <f t="shared" si="64"/>
        <v/>
      </c>
      <c r="Q290" s="966" t="str">
        <f t="shared" si="65"/>
        <v/>
      </c>
      <c r="R290" s="967" t="str">
        <f>IF(N290="","",IF(COUNTIF(AP18:AP300,TRIM(Q290))&gt;0,"EXCLUSION EXACTE",""))</f>
        <v/>
      </c>
      <c r="S290" s="967" t="str" cm="1">
        <f t="array" ref="S290">IF(N290="","",IF(SUMPRODUCT(--(AP18:AP300&lt;&gt;""),--ISNUMBER(SEARCH(" "&amp;AP18:AP300&amp;" ",Q290)))&gt;0,"BLOQUE MOLLUSQUES",""))</f>
        <v/>
      </c>
      <c r="T290" s="967" t="str" cm="1">
        <f t="array" ref="T290">IF(N290="","",IF(SUMPRODUCT(--(AT18:AT300&lt;&gt;""),--ISNUMBER(SEARCH(" "&amp;AT18:AT300&amp;" ",Q290)))&gt;0,"FORCE MOLLUSQUES",""))</f>
        <v/>
      </c>
      <c r="U290" s="966" t="str">
        <f t="shared" si="66"/>
        <v/>
      </c>
      <c r="V290" s="966" t="str">
        <f t="shared" si="69"/>
        <v/>
      </c>
      <c r="W290" s="967" t="str">
        <f t="shared" si="67"/>
        <v/>
      </c>
      <c r="X290" s="967" t="str" cm="1">
        <f t="array" ref="X290">IF(N290="","",IF(R290&lt;&gt;"","",IF(SUMPRODUCT(--(AN18:AN1500=X17),--(AM18:AM1500&lt;&gt;""),--ISNUMBER(SEARCH(" "&amp;AM18:AM1500&amp;" ",Q290)))&gt;0,X17,"")))</f>
        <v/>
      </c>
      <c r="Y290" s="967" t="str" cm="1">
        <f t="array" ref="Y290">IF(N290="","",IF(R290&lt;&gt;"","",IF(SUMPRODUCT(--(AN18:AN1500=Y17),--(AM18:AM1500&lt;&gt;""),--ISNUMBER(SEARCH(" "&amp;AM18:AM1500&amp;" ",Q290)))&gt;0,Y17,"")))</f>
        <v/>
      </c>
      <c r="Z290" s="967" t="str" cm="1">
        <f t="array" ref="Z290">IF(N290="","",IF(R290&lt;&gt;"","",IF(SUMPRODUCT(--(AN18:AN1500=Z17),--(AM18:AM1500&lt;&gt;""),--ISNUMBER(SEARCH(" "&amp;AM18:AM1500&amp;" ",Q290)))&gt;0,Z17,"")))</f>
        <v/>
      </c>
      <c r="AA290" s="967" t="str" cm="1">
        <f t="array" ref="AA290">IF(N290="","",IF(R290&lt;&gt;"","",IF(SUMPRODUCT(--(AN18:AN1500=AA17),--(AM18:AM1500&lt;&gt;""),--ISNUMBER(SEARCH(" "&amp;AM18:AM1500&amp;" ",Q290)))&gt;0,AA17,"")))</f>
        <v/>
      </c>
      <c r="AB290" s="967" t="str" cm="1">
        <f t="array" ref="AB290">IF(N290="","",IF(R290&lt;&gt;"","",IF(SUMPRODUCT(--(AN18:AN1500=AB17),--(AM18:AM1500&lt;&gt;""),--ISNUMBER(SEARCH(" "&amp;AM18:AM1500&amp;" ",Q290)))&gt;0,AB17,"")))</f>
        <v/>
      </c>
      <c r="AC290" s="967" t="str" cm="1">
        <f t="array" ref="AC290">IF(N290="","",IF(R290&lt;&gt;"","",IF(SUMPRODUCT(--(AN18:AN1500=AC17),--(AM18:AM1500&lt;&gt;""),--ISNUMBER(SEARCH(" "&amp;AM18:AM1500&amp;" ",Q290)))&gt;0,AC17,"")))</f>
        <v/>
      </c>
      <c r="AD290" s="967" t="str" cm="1">
        <f t="array" ref="AD290">IF(N290="","",IF(R290&lt;&gt;"","",IF(SUMPRODUCT(--(AN18:AN1500=AD17),--(AM18:AM1500&lt;&gt;""),--ISNUMBER(SEARCH(" "&amp;AM18:AM1500&amp;" ",Q290)))&gt;0,AD17,"")))</f>
        <v/>
      </c>
      <c r="AE290" s="967" t="str" cm="1">
        <f t="array" ref="AE290">IF(N290="","",IF(R290&lt;&gt;"","",IF(SUMPRODUCT(--(AN18:AN1500=AE17),--(AM18:AM1500&lt;&gt;""),--ISNUMBER(SEARCH(" "&amp;AM18:AM1500&amp;" ",Q290)))&gt;0,AE17,"")))</f>
        <v/>
      </c>
      <c r="AF290" s="967" t="str" cm="1">
        <f t="array" ref="AF290">IF(N290="","",IF(R290&lt;&gt;"","",IF(SUMPRODUCT(--(AN18:AN1500=AF17),--(AM18:AM1500&lt;&gt;""),--ISNUMBER(SEARCH(" "&amp;AM18:AM1500&amp;" ",Q290)))&gt;0,AF17,"")))</f>
        <v/>
      </c>
      <c r="AG290" s="967" t="str" cm="1">
        <f t="array" ref="AG290">IF(N290="","",IF(R290&lt;&gt;"","",IF(SUMPRODUCT(--(AN18:AN1500=AG17),--(AM18:AM1500&lt;&gt;""),--ISNUMBER(SEARCH(" "&amp;AM18:AM1500&amp;" ",Q290)))&gt;0,AG17,"")))</f>
        <v/>
      </c>
      <c r="AH290" s="967" t="str" cm="1">
        <f t="array" ref="AH290">IF(N290="","",IF(R290&lt;&gt;"","",IF(SUMPRODUCT(--(AN18:AN1500=AH17),--(AM18:AM1500&lt;&gt;""),--ISNUMBER(SEARCH(" "&amp;AM18:AM1500&amp;" ",Q290)))&gt;0,AH17,"")))</f>
        <v/>
      </c>
      <c r="AI290" s="967" t="str" cm="1">
        <f t="array" ref="AI290">IF(N290="","",IF(R290&lt;&gt;"","",IF(SUMPRODUCT(--(AN18:AN1500=AI17),--(AM18:AM1500&lt;&gt;""),--ISNUMBER(SEARCH(" "&amp;AM18:AM1500&amp;" ",Q290)))&gt;0,AI17,"")))</f>
        <v/>
      </c>
      <c r="AJ290" s="967" t="str" cm="1">
        <f t="array" ref="AJ290">IF(N290="","",IF(R290&lt;&gt;"","",IF(SUMPRODUCT(--(AN18:AN1500=AJ17),--(AM18:AM1500&lt;&gt;""),--ISNUMBER(SEARCH(" "&amp;AM18:AM1500&amp;" ",Q290)))&gt;0,AJ17,"")))</f>
        <v/>
      </c>
      <c r="AK290" s="967" t="str" cm="1">
        <f t="array" ref="AK290">IF(N290="","",IF(T290&lt;&gt;"",AK17,IF(S290&lt;&gt;"","",IF(R290&lt;&gt;"","",IF(SUMPRODUCT(--(AN18:AN1500=AK17),--(AM18:AM1500&lt;&gt;""),--ISNUMBER(SEARCH(" "&amp;AM18:AM1500&amp;" ",Q290)))&gt;0,AK17,"")))))</f>
        <v/>
      </c>
      <c r="AM290" s="968" t="s">
        <v>2300</v>
      </c>
      <c r="AN290" s="968" t="s">
        <v>1962</v>
      </c>
      <c r="AP290" s="964"/>
      <c r="AQ290" s="964"/>
      <c r="AR290" s="964"/>
      <c r="AT290" s="964"/>
      <c r="AU290" s="964"/>
      <c r="AV290" s="964"/>
      <c r="BN290" s="49">
        <v>1</v>
      </c>
    </row>
    <row r="291" spans="1:66" ht="35.1" customHeight="1">
      <c r="A291" s="973" t="str">
        <f>IF(B291="","",COUNTIF(B18:B291,"&lt;&gt;"))</f>
        <v/>
      </c>
      <c r="B291" s="965"/>
      <c r="C291" s="974" t="str">
        <f t="shared" si="68"/>
        <v/>
      </c>
      <c r="D291" s="975" t="str">
        <f t="shared" si="56"/>
        <v/>
      </c>
      <c r="E291" s="976" t="str">
        <f t="shared" si="57"/>
        <v/>
      </c>
      <c r="F291" s="977" t="str">
        <f t="shared" si="58"/>
        <v/>
      </c>
      <c r="G291" s="964" t="str">
        <f>IF(H291="","",COUNTIF(H18:H291,"&lt;&gt;"))</f>
        <v/>
      </c>
      <c r="H291" s="965" t="str" cm="1">
        <f t="array" ref="H291">IF(L291="","",IF(LEN(L291)&lt;=MAX(10,G13),L291,IFERROR(LEFT(L291,LOOKUP(2,1/(MID(L291,ROW(1:500),1)=" ")/(ROW(1:500)&lt;=MAX(10,G13)),ROW(1:500))-1),LEFT(L291,MAX(10,G13)))))</f>
        <v/>
      </c>
      <c r="I291" s="964" t="str">
        <f t="shared" si="59"/>
        <v/>
      </c>
      <c r="J291" s="964" t="str">
        <f t="shared" si="60"/>
        <v/>
      </c>
      <c r="K291" s="964" t="str">
        <f>IF(M290&lt;&gt;"",K290,IF(K290&lt;MAX(A18:A317),K290+1,""))</f>
        <v/>
      </c>
      <c r="L291" s="965" t="str">
        <f>IF(K291="","",IF(M290&lt;&gt;"",M290,INDEX(E18:E317,MATCH(K291,A18:A317,0))))</f>
        <v/>
      </c>
      <c r="M291" s="965" t="str">
        <f t="shared" si="61"/>
        <v/>
      </c>
      <c r="N291" s="965" t="str">
        <f t="shared" si="62"/>
        <v/>
      </c>
      <c r="O291" s="964" t="str">
        <f t="shared" si="63"/>
        <v/>
      </c>
      <c r="P291" s="964" t="str">
        <f t="shared" si="64"/>
        <v/>
      </c>
      <c r="Q291" s="965" t="str">
        <f t="shared" si="65"/>
        <v/>
      </c>
      <c r="R291" s="964" t="str">
        <f>IF(N291="","",IF(COUNTIF(AP18:AP300,TRIM(Q291))&gt;0,"EXCLUSION EXACTE",""))</f>
        <v/>
      </c>
      <c r="S291" s="964" t="str" cm="1">
        <f t="array" ref="S291">IF(N291="","",IF(SUMPRODUCT(--(AP18:AP300&lt;&gt;""),--ISNUMBER(SEARCH(" "&amp;AP18:AP300&amp;" ",Q291)))&gt;0,"BLOQUE MOLLUSQUES",""))</f>
        <v/>
      </c>
      <c r="T291" s="964" t="str" cm="1">
        <f t="array" ref="T291">IF(N291="","",IF(SUMPRODUCT(--(AT18:AT300&lt;&gt;""),--ISNUMBER(SEARCH(" "&amp;AT18:AT300&amp;" ",Q291)))&gt;0,"FORCE MOLLUSQUES",""))</f>
        <v/>
      </c>
      <c r="U291" s="965" t="str">
        <f t="shared" si="66"/>
        <v/>
      </c>
      <c r="V291" s="965" t="str">
        <f t="shared" si="69"/>
        <v/>
      </c>
      <c r="W291" s="964" t="str">
        <f t="shared" si="67"/>
        <v/>
      </c>
      <c r="X291" s="964" t="str" cm="1">
        <f t="array" ref="X291">IF(N291="","",IF(R291&lt;&gt;"","",IF(SUMPRODUCT(--(AN18:AN1500=X17),--(AM18:AM1500&lt;&gt;""),--ISNUMBER(SEARCH(" "&amp;AM18:AM1500&amp;" ",Q291)))&gt;0,X17,"")))</f>
        <v/>
      </c>
      <c r="Y291" s="964" t="str" cm="1">
        <f t="array" ref="Y291">IF(N291="","",IF(R291&lt;&gt;"","",IF(SUMPRODUCT(--(AN18:AN1500=Y17),--(AM18:AM1500&lt;&gt;""),--ISNUMBER(SEARCH(" "&amp;AM18:AM1500&amp;" ",Q291)))&gt;0,Y17,"")))</f>
        <v/>
      </c>
      <c r="Z291" s="964" t="str" cm="1">
        <f t="array" ref="Z291">IF(N291="","",IF(R291&lt;&gt;"","",IF(SUMPRODUCT(--(AN18:AN1500=Z17),--(AM18:AM1500&lt;&gt;""),--ISNUMBER(SEARCH(" "&amp;AM18:AM1500&amp;" ",Q291)))&gt;0,Z17,"")))</f>
        <v/>
      </c>
      <c r="AA291" s="964" t="str" cm="1">
        <f t="array" ref="AA291">IF(N291="","",IF(R291&lt;&gt;"","",IF(SUMPRODUCT(--(AN18:AN1500=AA17),--(AM18:AM1500&lt;&gt;""),--ISNUMBER(SEARCH(" "&amp;AM18:AM1500&amp;" ",Q291)))&gt;0,AA17,"")))</f>
        <v/>
      </c>
      <c r="AB291" s="964" t="str" cm="1">
        <f t="array" ref="AB291">IF(N291="","",IF(R291&lt;&gt;"","",IF(SUMPRODUCT(--(AN18:AN1500=AB17),--(AM18:AM1500&lt;&gt;""),--ISNUMBER(SEARCH(" "&amp;AM18:AM1500&amp;" ",Q291)))&gt;0,AB17,"")))</f>
        <v/>
      </c>
      <c r="AC291" s="964" t="str" cm="1">
        <f t="array" ref="AC291">IF(N291="","",IF(R291&lt;&gt;"","",IF(SUMPRODUCT(--(AN18:AN1500=AC17),--(AM18:AM1500&lt;&gt;""),--ISNUMBER(SEARCH(" "&amp;AM18:AM1500&amp;" ",Q291)))&gt;0,AC17,"")))</f>
        <v/>
      </c>
      <c r="AD291" s="964" t="str" cm="1">
        <f t="array" ref="AD291">IF(N291="","",IF(R291&lt;&gt;"","",IF(SUMPRODUCT(--(AN18:AN1500=AD17),--(AM18:AM1500&lt;&gt;""),--ISNUMBER(SEARCH(" "&amp;AM18:AM1500&amp;" ",Q291)))&gt;0,AD17,"")))</f>
        <v/>
      </c>
      <c r="AE291" s="964" t="str" cm="1">
        <f t="array" ref="AE291">IF(N291="","",IF(R291&lt;&gt;"","",IF(SUMPRODUCT(--(AN18:AN1500=AE17),--(AM18:AM1500&lt;&gt;""),--ISNUMBER(SEARCH(" "&amp;AM18:AM1500&amp;" ",Q291)))&gt;0,AE17,"")))</f>
        <v/>
      </c>
      <c r="AF291" s="964" t="str" cm="1">
        <f t="array" ref="AF291">IF(N291="","",IF(R291&lt;&gt;"","",IF(SUMPRODUCT(--(AN18:AN1500=AF17),--(AM18:AM1500&lt;&gt;""),--ISNUMBER(SEARCH(" "&amp;AM18:AM1500&amp;" ",Q291)))&gt;0,AF17,"")))</f>
        <v/>
      </c>
      <c r="AG291" s="964" t="str" cm="1">
        <f t="array" ref="AG291">IF(N291="","",IF(R291&lt;&gt;"","",IF(SUMPRODUCT(--(AN18:AN1500=AG17),--(AM18:AM1500&lt;&gt;""),--ISNUMBER(SEARCH(" "&amp;AM18:AM1500&amp;" ",Q291)))&gt;0,AG17,"")))</f>
        <v/>
      </c>
      <c r="AH291" s="964" t="str" cm="1">
        <f t="array" ref="AH291">IF(N291="","",IF(R291&lt;&gt;"","",IF(SUMPRODUCT(--(AN18:AN1500=AH17),--(AM18:AM1500&lt;&gt;""),--ISNUMBER(SEARCH(" "&amp;AM18:AM1500&amp;" ",Q291)))&gt;0,AH17,"")))</f>
        <v/>
      </c>
      <c r="AI291" s="964" t="str" cm="1">
        <f t="array" ref="AI291">IF(N291="","",IF(R291&lt;&gt;"","",IF(SUMPRODUCT(--(AN18:AN1500=AI17),--(AM18:AM1500&lt;&gt;""),--ISNUMBER(SEARCH(" "&amp;AM18:AM1500&amp;" ",Q291)))&gt;0,AI17,"")))</f>
        <v/>
      </c>
      <c r="AJ291" s="964" t="str" cm="1">
        <f t="array" ref="AJ291">IF(N291="","",IF(R291&lt;&gt;"","",IF(SUMPRODUCT(--(AN18:AN1500=AJ17),--(AM18:AM1500&lt;&gt;""),--ISNUMBER(SEARCH(" "&amp;AM18:AM1500&amp;" ",Q291)))&gt;0,AJ17,"")))</f>
        <v/>
      </c>
      <c r="AK291" s="964" t="str" cm="1">
        <f t="array" ref="AK291">IF(N291="","",IF(T291&lt;&gt;"",AK17,IF(S291&lt;&gt;"","",IF(R291&lt;&gt;"","",IF(SUMPRODUCT(--(AN18:AN1500=AK17),--(AM18:AM1500&lt;&gt;""),--ISNUMBER(SEARCH(" "&amp;AM18:AM1500&amp;" ",Q291)))&gt;0,AK17,"")))))</f>
        <v/>
      </c>
      <c r="AM291" s="964" t="s">
        <v>2301</v>
      </c>
      <c r="AN291" s="964" t="s">
        <v>1962</v>
      </c>
      <c r="AP291" s="964"/>
      <c r="AQ291" s="964"/>
      <c r="AR291" s="964"/>
      <c r="AT291" s="964"/>
      <c r="AU291" s="964"/>
      <c r="AV291" s="964"/>
      <c r="BN291" s="49">
        <v>1</v>
      </c>
    </row>
    <row r="292" spans="1:66" ht="35.1" customHeight="1">
      <c r="A292" s="957" t="str">
        <f>IF(B292="","",COUNTIF(B18:B292,"&lt;&gt;"))</f>
        <v/>
      </c>
      <c r="B292" s="958"/>
      <c r="C292" s="974" t="str">
        <f t="shared" si="68"/>
        <v/>
      </c>
      <c r="D292" s="975" t="str">
        <f t="shared" si="56"/>
        <v/>
      </c>
      <c r="E292" s="961" t="str">
        <f t="shared" si="57"/>
        <v/>
      </c>
      <c r="F292" s="962" t="str">
        <f t="shared" si="58"/>
        <v/>
      </c>
      <c r="G292" s="963" t="str">
        <f>IF(H292="","",COUNTIF(H18:H292,"&lt;&gt;"))</f>
        <v/>
      </c>
      <c r="H292" s="958" t="str" cm="1">
        <f t="array" ref="H292">IF(L292="","",IF(LEN(L292)&lt;=MAX(10,G13),L292,IFERROR(LEFT(L292,LOOKUP(2,1/(MID(L292,ROW(1:500),1)=" ")/(ROW(1:500)&lt;=MAX(10,G13)),ROW(1:500))-1),LEFT(L292,MAX(10,G13)))))</f>
        <v/>
      </c>
      <c r="I292" s="963" t="str">
        <f t="shared" si="59"/>
        <v/>
      </c>
      <c r="J292" s="963" t="str">
        <f t="shared" si="60"/>
        <v/>
      </c>
      <c r="K292" s="964" t="str">
        <f>IF(M291&lt;&gt;"",K291,IF(K291&lt;MAX(A18:A317),K291+1,""))</f>
        <v/>
      </c>
      <c r="L292" s="965" t="str">
        <f>IF(K292="","",IF(M291&lt;&gt;"",M291,INDEX(E18:E317,MATCH(K292,A18:A317,0))))</f>
        <v/>
      </c>
      <c r="M292" s="965" t="str">
        <f t="shared" si="61"/>
        <v/>
      </c>
      <c r="N292" s="966" t="str">
        <f t="shared" si="62"/>
        <v/>
      </c>
      <c r="O292" s="967" t="str">
        <f t="shared" si="63"/>
        <v/>
      </c>
      <c r="P292" s="967" t="str">
        <f t="shared" si="64"/>
        <v/>
      </c>
      <c r="Q292" s="966" t="str">
        <f t="shared" si="65"/>
        <v/>
      </c>
      <c r="R292" s="967" t="str">
        <f>IF(N292="","",IF(COUNTIF(AP18:AP300,TRIM(Q292))&gt;0,"EXCLUSION EXACTE",""))</f>
        <v/>
      </c>
      <c r="S292" s="967" t="str" cm="1">
        <f t="array" ref="S292">IF(N292="","",IF(SUMPRODUCT(--(AP18:AP300&lt;&gt;""),--ISNUMBER(SEARCH(" "&amp;AP18:AP300&amp;" ",Q292)))&gt;0,"BLOQUE MOLLUSQUES",""))</f>
        <v/>
      </c>
      <c r="T292" s="967" t="str" cm="1">
        <f t="array" ref="T292">IF(N292="","",IF(SUMPRODUCT(--(AT18:AT300&lt;&gt;""),--ISNUMBER(SEARCH(" "&amp;AT18:AT300&amp;" ",Q292)))&gt;0,"FORCE MOLLUSQUES",""))</f>
        <v/>
      </c>
      <c r="U292" s="966" t="str">
        <f t="shared" si="66"/>
        <v/>
      </c>
      <c r="V292" s="966" t="str">
        <f t="shared" si="69"/>
        <v/>
      </c>
      <c r="W292" s="967" t="str">
        <f t="shared" si="67"/>
        <v/>
      </c>
      <c r="X292" s="967" t="str" cm="1">
        <f t="array" ref="X292">IF(N292="","",IF(R292&lt;&gt;"","",IF(SUMPRODUCT(--(AN18:AN1500=X17),--(AM18:AM1500&lt;&gt;""),--ISNUMBER(SEARCH(" "&amp;AM18:AM1500&amp;" ",Q292)))&gt;0,X17,"")))</f>
        <v/>
      </c>
      <c r="Y292" s="967" t="str" cm="1">
        <f t="array" ref="Y292">IF(N292="","",IF(R292&lt;&gt;"","",IF(SUMPRODUCT(--(AN18:AN1500=Y17),--(AM18:AM1500&lt;&gt;""),--ISNUMBER(SEARCH(" "&amp;AM18:AM1500&amp;" ",Q292)))&gt;0,Y17,"")))</f>
        <v/>
      </c>
      <c r="Z292" s="967" t="str" cm="1">
        <f t="array" ref="Z292">IF(N292="","",IF(R292&lt;&gt;"","",IF(SUMPRODUCT(--(AN18:AN1500=Z17),--(AM18:AM1500&lt;&gt;""),--ISNUMBER(SEARCH(" "&amp;AM18:AM1500&amp;" ",Q292)))&gt;0,Z17,"")))</f>
        <v/>
      </c>
      <c r="AA292" s="967" t="str" cm="1">
        <f t="array" ref="AA292">IF(N292="","",IF(R292&lt;&gt;"","",IF(SUMPRODUCT(--(AN18:AN1500=AA17),--(AM18:AM1500&lt;&gt;""),--ISNUMBER(SEARCH(" "&amp;AM18:AM1500&amp;" ",Q292)))&gt;0,AA17,"")))</f>
        <v/>
      </c>
      <c r="AB292" s="967" t="str" cm="1">
        <f t="array" ref="AB292">IF(N292="","",IF(R292&lt;&gt;"","",IF(SUMPRODUCT(--(AN18:AN1500=AB17),--(AM18:AM1500&lt;&gt;""),--ISNUMBER(SEARCH(" "&amp;AM18:AM1500&amp;" ",Q292)))&gt;0,AB17,"")))</f>
        <v/>
      </c>
      <c r="AC292" s="967" t="str" cm="1">
        <f t="array" ref="AC292">IF(N292="","",IF(R292&lt;&gt;"","",IF(SUMPRODUCT(--(AN18:AN1500=AC17),--(AM18:AM1500&lt;&gt;""),--ISNUMBER(SEARCH(" "&amp;AM18:AM1500&amp;" ",Q292)))&gt;0,AC17,"")))</f>
        <v/>
      </c>
      <c r="AD292" s="967" t="str" cm="1">
        <f t="array" ref="AD292">IF(N292="","",IF(R292&lt;&gt;"","",IF(SUMPRODUCT(--(AN18:AN1500=AD17),--(AM18:AM1500&lt;&gt;""),--ISNUMBER(SEARCH(" "&amp;AM18:AM1500&amp;" ",Q292)))&gt;0,AD17,"")))</f>
        <v/>
      </c>
      <c r="AE292" s="967" t="str" cm="1">
        <f t="array" ref="AE292">IF(N292="","",IF(R292&lt;&gt;"","",IF(SUMPRODUCT(--(AN18:AN1500=AE17),--(AM18:AM1500&lt;&gt;""),--ISNUMBER(SEARCH(" "&amp;AM18:AM1500&amp;" ",Q292)))&gt;0,AE17,"")))</f>
        <v/>
      </c>
      <c r="AF292" s="967" t="str" cm="1">
        <f t="array" ref="AF292">IF(N292="","",IF(R292&lt;&gt;"","",IF(SUMPRODUCT(--(AN18:AN1500=AF17),--(AM18:AM1500&lt;&gt;""),--ISNUMBER(SEARCH(" "&amp;AM18:AM1500&amp;" ",Q292)))&gt;0,AF17,"")))</f>
        <v/>
      </c>
      <c r="AG292" s="967" t="str" cm="1">
        <f t="array" ref="AG292">IF(N292="","",IF(R292&lt;&gt;"","",IF(SUMPRODUCT(--(AN18:AN1500=AG17),--(AM18:AM1500&lt;&gt;""),--ISNUMBER(SEARCH(" "&amp;AM18:AM1500&amp;" ",Q292)))&gt;0,AG17,"")))</f>
        <v/>
      </c>
      <c r="AH292" s="967" t="str" cm="1">
        <f t="array" ref="AH292">IF(N292="","",IF(R292&lt;&gt;"","",IF(SUMPRODUCT(--(AN18:AN1500=AH17),--(AM18:AM1500&lt;&gt;""),--ISNUMBER(SEARCH(" "&amp;AM18:AM1500&amp;" ",Q292)))&gt;0,AH17,"")))</f>
        <v/>
      </c>
      <c r="AI292" s="967" t="str" cm="1">
        <f t="array" ref="AI292">IF(N292="","",IF(R292&lt;&gt;"","",IF(SUMPRODUCT(--(AN18:AN1500=AI17),--(AM18:AM1500&lt;&gt;""),--ISNUMBER(SEARCH(" "&amp;AM18:AM1500&amp;" ",Q292)))&gt;0,AI17,"")))</f>
        <v/>
      </c>
      <c r="AJ292" s="967" t="str" cm="1">
        <f t="array" ref="AJ292">IF(N292="","",IF(R292&lt;&gt;"","",IF(SUMPRODUCT(--(AN18:AN1500=AJ17),--(AM18:AM1500&lt;&gt;""),--ISNUMBER(SEARCH(" "&amp;AM18:AM1500&amp;" ",Q292)))&gt;0,AJ17,"")))</f>
        <v/>
      </c>
      <c r="AK292" s="967" t="str" cm="1">
        <f t="array" ref="AK292">IF(N292="","",IF(T292&lt;&gt;"",AK17,IF(S292&lt;&gt;"","",IF(R292&lt;&gt;"","",IF(SUMPRODUCT(--(AN18:AN1500=AK17),--(AM18:AM1500&lt;&gt;""),--ISNUMBER(SEARCH(" "&amp;AM18:AM1500&amp;" ",Q292)))&gt;0,AK17,"")))))</f>
        <v/>
      </c>
      <c r="AM292" s="968" t="s">
        <v>2302</v>
      </c>
      <c r="AN292" s="968" t="s">
        <v>1962</v>
      </c>
      <c r="AP292" s="964"/>
      <c r="AQ292" s="964"/>
      <c r="AR292" s="964"/>
      <c r="AT292" s="964"/>
      <c r="AU292" s="964"/>
      <c r="AV292" s="964"/>
      <c r="BN292" s="49">
        <v>1</v>
      </c>
    </row>
    <row r="293" spans="1:66" ht="35.1" customHeight="1">
      <c r="A293" s="973" t="str">
        <f>IF(B293="","",COUNTIF(B18:B293,"&lt;&gt;"))</f>
        <v/>
      </c>
      <c r="B293" s="965"/>
      <c r="C293" s="974" t="str">
        <f t="shared" si="68"/>
        <v/>
      </c>
      <c r="D293" s="975" t="str">
        <f t="shared" si="56"/>
        <v/>
      </c>
      <c r="E293" s="976" t="str">
        <f t="shared" si="57"/>
        <v/>
      </c>
      <c r="F293" s="977" t="str">
        <f t="shared" si="58"/>
        <v/>
      </c>
      <c r="G293" s="964" t="str">
        <f>IF(H293="","",COUNTIF(H18:H293,"&lt;&gt;"))</f>
        <v/>
      </c>
      <c r="H293" s="965" t="str" cm="1">
        <f t="array" ref="H293">IF(L293="","",IF(LEN(L293)&lt;=MAX(10,G13),L293,IFERROR(LEFT(L293,LOOKUP(2,1/(MID(L293,ROW(1:500),1)=" ")/(ROW(1:500)&lt;=MAX(10,G13)),ROW(1:500))-1),LEFT(L293,MAX(10,G13)))))</f>
        <v/>
      </c>
      <c r="I293" s="964" t="str">
        <f t="shared" si="59"/>
        <v/>
      </c>
      <c r="J293" s="964" t="str">
        <f t="shared" si="60"/>
        <v/>
      </c>
      <c r="K293" s="964" t="str">
        <f>IF(M292&lt;&gt;"",K292,IF(K292&lt;MAX(A18:A317),K292+1,""))</f>
        <v/>
      </c>
      <c r="L293" s="965" t="str">
        <f>IF(K293="","",IF(M292&lt;&gt;"",M292,INDEX(E18:E317,MATCH(K293,A18:A317,0))))</f>
        <v/>
      </c>
      <c r="M293" s="965" t="str">
        <f t="shared" si="61"/>
        <v/>
      </c>
      <c r="N293" s="965" t="str">
        <f t="shared" si="62"/>
        <v/>
      </c>
      <c r="O293" s="964" t="str">
        <f t="shared" si="63"/>
        <v/>
      </c>
      <c r="P293" s="964" t="str">
        <f t="shared" si="64"/>
        <v/>
      </c>
      <c r="Q293" s="965" t="str">
        <f t="shared" si="65"/>
        <v/>
      </c>
      <c r="R293" s="964" t="str">
        <f>IF(N293="","",IF(COUNTIF(AP18:AP300,TRIM(Q293))&gt;0,"EXCLUSION EXACTE",""))</f>
        <v/>
      </c>
      <c r="S293" s="964" t="str" cm="1">
        <f t="array" ref="S293">IF(N293="","",IF(SUMPRODUCT(--(AP18:AP300&lt;&gt;""),--ISNUMBER(SEARCH(" "&amp;AP18:AP300&amp;" ",Q293)))&gt;0,"BLOQUE MOLLUSQUES",""))</f>
        <v/>
      </c>
      <c r="T293" s="964" t="str" cm="1">
        <f t="array" ref="T293">IF(N293="","",IF(SUMPRODUCT(--(AT18:AT300&lt;&gt;""),--ISNUMBER(SEARCH(" "&amp;AT18:AT300&amp;" ",Q293)))&gt;0,"FORCE MOLLUSQUES",""))</f>
        <v/>
      </c>
      <c r="U293" s="965" t="str">
        <f t="shared" si="66"/>
        <v/>
      </c>
      <c r="V293" s="965" t="str">
        <f t="shared" si="69"/>
        <v/>
      </c>
      <c r="W293" s="964" t="str">
        <f t="shared" si="67"/>
        <v/>
      </c>
      <c r="X293" s="964" t="str" cm="1">
        <f t="array" ref="X293">IF(N293="","",IF(R293&lt;&gt;"","",IF(SUMPRODUCT(--(AN18:AN1500=X17),--(AM18:AM1500&lt;&gt;""),--ISNUMBER(SEARCH(" "&amp;AM18:AM1500&amp;" ",Q293)))&gt;0,X17,"")))</f>
        <v/>
      </c>
      <c r="Y293" s="964" t="str" cm="1">
        <f t="array" ref="Y293">IF(N293="","",IF(R293&lt;&gt;"","",IF(SUMPRODUCT(--(AN18:AN1500=Y17),--(AM18:AM1500&lt;&gt;""),--ISNUMBER(SEARCH(" "&amp;AM18:AM1500&amp;" ",Q293)))&gt;0,Y17,"")))</f>
        <v/>
      </c>
      <c r="Z293" s="964" t="str" cm="1">
        <f t="array" ref="Z293">IF(N293="","",IF(R293&lt;&gt;"","",IF(SUMPRODUCT(--(AN18:AN1500=Z17),--(AM18:AM1500&lt;&gt;""),--ISNUMBER(SEARCH(" "&amp;AM18:AM1500&amp;" ",Q293)))&gt;0,Z17,"")))</f>
        <v/>
      </c>
      <c r="AA293" s="964" t="str" cm="1">
        <f t="array" ref="AA293">IF(N293="","",IF(R293&lt;&gt;"","",IF(SUMPRODUCT(--(AN18:AN1500=AA17),--(AM18:AM1500&lt;&gt;""),--ISNUMBER(SEARCH(" "&amp;AM18:AM1500&amp;" ",Q293)))&gt;0,AA17,"")))</f>
        <v/>
      </c>
      <c r="AB293" s="964" t="str" cm="1">
        <f t="array" ref="AB293">IF(N293="","",IF(R293&lt;&gt;"","",IF(SUMPRODUCT(--(AN18:AN1500=AB17),--(AM18:AM1500&lt;&gt;""),--ISNUMBER(SEARCH(" "&amp;AM18:AM1500&amp;" ",Q293)))&gt;0,AB17,"")))</f>
        <v/>
      </c>
      <c r="AC293" s="964" t="str" cm="1">
        <f t="array" ref="AC293">IF(N293="","",IF(R293&lt;&gt;"","",IF(SUMPRODUCT(--(AN18:AN1500=AC17),--(AM18:AM1500&lt;&gt;""),--ISNUMBER(SEARCH(" "&amp;AM18:AM1500&amp;" ",Q293)))&gt;0,AC17,"")))</f>
        <v/>
      </c>
      <c r="AD293" s="964" t="str" cm="1">
        <f t="array" ref="AD293">IF(N293="","",IF(R293&lt;&gt;"","",IF(SUMPRODUCT(--(AN18:AN1500=AD17),--(AM18:AM1500&lt;&gt;""),--ISNUMBER(SEARCH(" "&amp;AM18:AM1500&amp;" ",Q293)))&gt;0,AD17,"")))</f>
        <v/>
      </c>
      <c r="AE293" s="964" t="str" cm="1">
        <f t="array" ref="AE293">IF(N293="","",IF(R293&lt;&gt;"","",IF(SUMPRODUCT(--(AN18:AN1500=AE17),--(AM18:AM1500&lt;&gt;""),--ISNUMBER(SEARCH(" "&amp;AM18:AM1500&amp;" ",Q293)))&gt;0,AE17,"")))</f>
        <v/>
      </c>
      <c r="AF293" s="964" t="str" cm="1">
        <f t="array" ref="AF293">IF(N293="","",IF(R293&lt;&gt;"","",IF(SUMPRODUCT(--(AN18:AN1500=AF17),--(AM18:AM1500&lt;&gt;""),--ISNUMBER(SEARCH(" "&amp;AM18:AM1500&amp;" ",Q293)))&gt;0,AF17,"")))</f>
        <v/>
      </c>
      <c r="AG293" s="964" t="str" cm="1">
        <f t="array" ref="AG293">IF(N293="","",IF(R293&lt;&gt;"","",IF(SUMPRODUCT(--(AN18:AN1500=AG17),--(AM18:AM1500&lt;&gt;""),--ISNUMBER(SEARCH(" "&amp;AM18:AM1500&amp;" ",Q293)))&gt;0,AG17,"")))</f>
        <v/>
      </c>
      <c r="AH293" s="964" t="str" cm="1">
        <f t="array" ref="AH293">IF(N293="","",IF(R293&lt;&gt;"","",IF(SUMPRODUCT(--(AN18:AN1500=AH17),--(AM18:AM1500&lt;&gt;""),--ISNUMBER(SEARCH(" "&amp;AM18:AM1500&amp;" ",Q293)))&gt;0,AH17,"")))</f>
        <v/>
      </c>
      <c r="AI293" s="964" t="str" cm="1">
        <f t="array" ref="AI293">IF(N293="","",IF(R293&lt;&gt;"","",IF(SUMPRODUCT(--(AN18:AN1500=AI17),--(AM18:AM1500&lt;&gt;""),--ISNUMBER(SEARCH(" "&amp;AM18:AM1500&amp;" ",Q293)))&gt;0,AI17,"")))</f>
        <v/>
      </c>
      <c r="AJ293" s="964" t="str" cm="1">
        <f t="array" ref="AJ293">IF(N293="","",IF(R293&lt;&gt;"","",IF(SUMPRODUCT(--(AN18:AN1500=AJ17),--(AM18:AM1500&lt;&gt;""),--ISNUMBER(SEARCH(" "&amp;AM18:AM1500&amp;" ",Q293)))&gt;0,AJ17,"")))</f>
        <v/>
      </c>
      <c r="AK293" s="964" t="str" cm="1">
        <f t="array" ref="AK293">IF(N293="","",IF(T293&lt;&gt;"",AK17,IF(S293&lt;&gt;"","",IF(R293&lt;&gt;"","",IF(SUMPRODUCT(--(AN18:AN1500=AK17),--(AM18:AM1500&lt;&gt;""),--ISNUMBER(SEARCH(" "&amp;AM18:AM1500&amp;" ",Q293)))&gt;0,AK17,"")))))</f>
        <v/>
      </c>
      <c r="AM293" s="964" t="s">
        <v>2303</v>
      </c>
      <c r="AN293" s="964" t="s">
        <v>1962</v>
      </c>
      <c r="AP293" s="964"/>
      <c r="AQ293" s="964"/>
      <c r="AR293" s="964"/>
      <c r="AT293" s="964"/>
      <c r="AU293" s="964"/>
      <c r="AV293" s="964"/>
      <c r="BN293" s="49">
        <v>1</v>
      </c>
    </row>
    <row r="294" spans="1:66" ht="35.1" customHeight="1">
      <c r="A294" s="957" t="str">
        <f>IF(B294="","",COUNTIF(B18:B294,"&lt;&gt;"))</f>
        <v/>
      </c>
      <c r="B294" s="958"/>
      <c r="C294" s="974" t="str">
        <f t="shared" si="68"/>
        <v/>
      </c>
      <c r="D294" s="975" t="str">
        <f t="shared" si="56"/>
        <v/>
      </c>
      <c r="E294" s="961" t="str">
        <f t="shared" si="57"/>
        <v/>
      </c>
      <c r="F294" s="962" t="str">
        <f t="shared" si="58"/>
        <v/>
      </c>
      <c r="G294" s="963" t="str">
        <f>IF(H294="","",COUNTIF(H18:H294,"&lt;&gt;"))</f>
        <v/>
      </c>
      <c r="H294" s="958" t="str" cm="1">
        <f t="array" ref="H294">IF(L294="","",IF(LEN(L294)&lt;=MAX(10,G13),L294,IFERROR(LEFT(L294,LOOKUP(2,1/(MID(L294,ROW(1:500),1)=" ")/(ROW(1:500)&lt;=MAX(10,G13)),ROW(1:500))-1),LEFT(L294,MAX(10,G13)))))</f>
        <v/>
      </c>
      <c r="I294" s="963" t="str">
        <f t="shared" si="59"/>
        <v/>
      </c>
      <c r="J294" s="963" t="str">
        <f t="shared" si="60"/>
        <v/>
      </c>
      <c r="K294" s="964" t="str">
        <f>IF(M293&lt;&gt;"",K293,IF(K293&lt;MAX(A18:A317),K293+1,""))</f>
        <v/>
      </c>
      <c r="L294" s="965" t="str">
        <f>IF(K294="","",IF(M293&lt;&gt;"",M293,INDEX(E18:E317,MATCH(K294,A18:A317,0))))</f>
        <v/>
      </c>
      <c r="M294" s="965" t="str">
        <f t="shared" si="61"/>
        <v/>
      </c>
      <c r="N294" s="966" t="str">
        <f t="shared" si="62"/>
        <v/>
      </c>
      <c r="O294" s="967" t="str">
        <f t="shared" si="63"/>
        <v/>
      </c>
      <c r="P294" s="967" t="str">
        <f t="shared" si="64"/>
        <v/>
      </c>
      <c r="Q294" s="966" t="str">
        <f t="shared" si="65"/>
        <v/>
      </c>
      <c r="R294" s="967" t="str">
        <f>IF(N294="","",IF(COUNTIF(AP18:AP300,TRIM(Q294))&gt;0,"EXCLUSION EXACTE",""))</f>
        <v/>
      </c>
      <c r="S294" s="967" t="str" cm="1">
        <f t="array" ref="S294">IF(N294="","",IF(SUMPRODUCT(--(AP18:AP300&lt;&gt;""),--ISNUMBER(SEARCH(" "&amp;AP18:AP300&amp;" ",Q294)))&gt;0,"BLOQUE MOLLUSQUES",""))</f>
        <v/>
      </c>
      <c r="T294" s="967" t="str" cm="1">
        <f t="array" ref="T294">IF(N294="","",IF(SUMPRODUCT(--(AT18:AT300&lt;&gt;""),--ISNUMBER(SEARCH(" "&amp;AT18:AT300&amp;" ",Q294)))&gt;0,"FORCE MOLLUSQUES",""))</f>
        <v/>
      </c>
      <c r="U294" s="966" t="str">
        <f t="shared" si="66"/>
        <v/>
      </c>
      <c r="V294" s="966" t="str">
        <f t="shared" si="69"/>
        <v/>
      </c>
      <c r="W294" s="967" t="str">
        <f t="shared" si="67"/>
        <v/>
      </c>
      <c r="X294" s="967" t="str" cm="1">
        <f t="array" ref="X294">IF(N294="","",IF(R294&lt;&gt;"","",IF(SUMPRODUCT(--(AN18:AN1500=X17),--(AM18:AM1500&lt;&gt;""),--ISNUMBER(SEARCH(" "&amp;AM18:AM1500&amp;" ",Q294)))&gt;0,X17,"")))</f>
        <v/>
      </c>
      <c r="Y294" s="967" t="str" cm="1">
        <f t="array" ref="Y294">IF(N294="","",IF(R294&lt;&gt;"","",IF(SUMPRODUCT(--(AN18:AN1500=Y17),--(AM18:AM1500&lt;&gt;""),--ISNUMBER(SEARCH(" "&amp;AM18:AM1500&amp;" ",Q294)))&gt;0,Y17,"")))</f>
        <v/>
      </c>
      <c r="Z294" s="967" t="str" cm="1">
        <f t="array" ref="Z294">IF(N294="","",IF(R294&lt;&gt;"","",IF(SUMPRODUCT(--(AN18:AN1500=Z17),--(AM18:AM1500&lt;&gt;""),--ISNUMBER(SEARCH(" "&amp;AM18:AM1500&amp;" ",Q294)))&gt;0,Z17,"")))</f>
        <v/>
      </c>
      <c r="AA294" s="967" t="str" cm="1">
        <f t="array" ref="AA294">IF(N294="","",IF(R294&lt;&gt;"","",IF(SUMPRODUCT(--(AN18:AN1500=AA17),--(AM18:AM1500&lt;&gt;""),--ISNUMBER(SEARCH(" "&amp;AM18:AM1500&amp;" ",Q294)))&gt;0,AA17,"")))</f>
        <v/>
      </c>
      <c r="AB294" s="967" t="str" cm="1">
        <f t="array" ref="AB294">IF(N294="","",IF(R294&lt;&gt;"","",IF(SUMPRODUCT(--(AN18:AN1500=AB17),--(AM18:AM1500&lt;&gt;""),--ISNUMBER(SEARCH(" "&amp;AM18:AM1500&amp;" ",Q294)))&gt;0,AB17,"")))</f>
        <v/>
      </c>
      <c r="AC294" s="967" t="str" cm="1">
        <f t="array" ref="AC294">IF(N294="","",IF(R294&lt;&gt;"","",IF(SUMPRODUCT(--(AN18:AN1500=AC17),--(AM18:AM1500&lt;&gt;""),--ISNUMBER(SEARCH(" "&amp;AM18:AM1500&amp;" ",Q294)))&gt;0,AC17,"")))</f>
        <v/>
      </c>
      <c r="AD294" s="967" t="str" cm="1">
        <f t="array" ref="AD294">IF(N294="","",IF(R294&lt;&gt;"","",IF(SUMPRODUCT(--(AN18:AN1500=AD17),--(AM18:AM1500&lt;&gt;""),--ISNUMBER(SEARCH(" "&amp;AM18:AM1500&amp;" ",Q294)))&gt;0,AD17,"")))</f>
        <v/>
      </c>
      <c r="AE294" s="967" t="str" cm="1">
        <f t="array" ref="AE294">IF(N294="","",IF(R294&lt;&gt;"","",IF(SUMPRODUCT(--(AN18:AN1500=AE17),--(AM18:AM1500&lt;&gt;""),--ISNUMBER(SEARCH(" "&amp;AM18:AM1500&amp;" ",Q294)))&gt;0,AE17,"")))</f>
        <v/>
      </c>
      <c r="AF294" s="967" t="str" cm="1">
        <f t="array" ref="AF294">IF(N294="","",IF(R294&lt;&gt;"","",IF(SUMPRODUCT(--(AN18:AN1500=AF17),--(AM18:AM1500&lt;&gt;""),--ISNUMBER(SEARCH(" "&amp;AM18:AM1500&amp;" ",Q294)))&gt;0,AF17,"")))</f>
        <v/>
      </c>
      <c r="AG294" s="967" t="str" cm="1">
        <f t="array" ref="AG294">IF(N294="","",IF(R294&lt;&gt;"","",IF(SUMPRODUCT(--(AN18:AN1500=AG17),--(AM18:AM1500&lt;&gt;""),--ISNUMBER(SEARCH(" "&amp;AM18:AM1500&amp;" ",Q294)))&gt;0,AG17,"")))</f>
        <v/>
      </c>
      <c r="AH294" s="967" t="str" cm="1">
        <f t="array" ref="AH294">IF(N294="","",IF(R294&lt;&gt;"","",IF(SUMPRODUCT(--(AN18:AN1500=AH17),--(AM18:AM1500&lt;&gt;""),--ISNUMBER(SEARCH(" "&amp;AM18:AM1500&amp;" ",Q294)))&gt;0,AH17,"")))</f>
        <v/>
      </c>
      <c r="AI294" s="967" t="str" cm="1">
        <f t="array" ref="AI294">IF(N294="","",IF(R294&lt;&gt;"","",IF(SUMPRODUCT(--(AN18:AN1500=AI17),--(AM18:AM1500&lt;&gt;""),--ISNUMBER(SEARCH(" "&amp;AM18:AM1500&amp;" ",Q294)))&gt;0,AI17,"")))</f>
        <v/>
      </c>
      <c r="AJ294" s="967" t="str" cm="1">
        <f t="array" ref="AJ294">IF(N294="","",IF(R294&lt;&gt;"","",IF(SUMPRODUCT(--(AN18:AN1500=AJ17),--(AM18:AM1500&lt;&gt;""),--ISNUMBER(SEARCH(" "&amp;AM18:AM1500&amp;" ",Q294)))&gt;0,AJ17,"")))</f>
        <v/>
      </c>
      <c r="AK294" s="967" t="str" cm="1">
        <f t="array" ref="AK294">IF(N294="","",IF(T294&lt;&gt;"",AK17,IF(S294&lt;&gt;"","",IF(R294&lt;&gt;"","",IF(SUMPRODUCT(--(AN18:AN1500=AK17),--(AM18:AM1500&lt;&gt;""),--ISNUMBER(SEARCH(" "&amp;AM18:AM1500&amp;" ",Q294)))&gt;0,AK17,"")))))</f>
        <v/>
      </c>
      <c r="AM294" s="968" t="s">
        <v>2304</v>
      </c>
      <c r="AN294" s="968" t="s">
        <v>1962</v>
      </c>
      <c r="AP294" s="964"/>
      <c r="AQ294" s="964"/>
      <c r="AR294" s="964"/>
      <c r="AT294" s="964"/>
      <c r="AU294" s="964"/>
      <c r="AV294" s="964"/>
      <c r="BN294" s="49">
        <v>1</v>
      </c>
    </row>
    <row r="295" spans="1:66" ht="35.1" customHeight="1">
      <c r="A295" s="973" t="str">
        <f>IF(B295="","",COUNTIF(B18:B295,"&lt;&gt;"))</f>
        <v/>
      </c>
      <c r="B295" s="965"/>
      <c r="C295" s="974" t="str">
        <f t="shared" si="68"/>
        <v/>
      </c>
      <c r="D295" s="975" t="str">
        <f t="shared" si="56"/>
        <v/>
      </c>
      <c r="E295" s="976" t="str">
        <f t="shared" si="57"/>
        <v/>
      </c>
      <c r="F295" s="977" t="str">
        <f t="shared" si="58"/>
        <v/>
      </c>
      <c r="G295" s="964" t="str">
        <f>IF(H295="","",COUNTIF(H18:H295,"&lt;&gt;"))</f>
        <v/>
      </c>
      <c r="H295" s="965" t="str" cm="1">
        <f t="array" ref="H295">IF(L295="","",IF(LEN(L295)&lt;=MAX(10,G13),L295,IFERROR(LEFT(L295,LOOKUP(2,1/(MID(L295,ROW(1:500),1)=" ")/(ROW(1:500)&lt;=MAX(10,G13)),ROW(1:500))-1),LEFT(L295,MAX(10,G13)))))</f>
        <v/>
      </c>
      <c r="I295" s="964" t="str">
        <f t="shared" si="59"/>
        <v/>
      </c>
      <c r="J295" s="964" t="str">
        <f t="shared" si="60"/>
        <v/>
      </c>
      <c r="K295" s="964" t="str">
        <f>IF(M294&lt;&gt;"",K294,IF(K294&lt;MAX(A18:A317),K294+1,""))</f>
        <v/>
      </c>
      <c r="L295" s="965" t="str">
        <f>IF(K295="","",IF(M294&lt;&gt;"",M294,INDEX(E18:E317,MATCH(K295,A18:A317,0))))</f>
        <v/>
      </c>
      <c r="M295" s="965" t="str">
        <f t="shared" si="61"/>
        <v/>
      </c>
      <c r="N295" s="965" t="str">
        <f t="shared" si="62"/>
        <v/>
      </c>
      <c r="O295" s="964" t="str">
        <f t="shared" si="63"/>
        <v/>
      </c>
      <c r="P295" s="964" t="str">
        <f t="shared" si="64"/>
        <v/>
      </c>
      <c r="Q295" s="965" t="str">
        <f t="shared" si="65"/>
        <v/>
      </c>
      <c r="R295" s="964" t="str">
        <f>IF(N295="","",IF(COUNTIF(AP18:AP300,TRIM(Q295))&gt;0,"EXCLUSION EXACTE",""))</f>
        <v/>
      </c>
      <c r="S295" s="964" t="str" cm="1">
        <f t="array" ref="S295">IF(N295="","",IF(SUMPRODUCT(--(AP18:AP300&lt;&gt;""),--ISNUMBER(SEARCH(" "&amp;AP18:AP300&amp;" ",Q295)))&gt;0,"BLOQUE MOLLUSQUES",""))</f>
        <v/>
      </c>
      <c r="T295" s="964" t="str" cm="1">
        <f t="array" ref="T295">IF(N295="","",IF(SUMPRODUCT(--(AT18:AT300&lt;&gt;""),--ISNUMBER(SEARCH(" "&amp;AT18:AT300&amp;" ",Q295)))&gt;0,"FORCE MOLLUSQUES",""))</f>
        <v/>
      </c>
      <c r="U295" s="965" t="str">
        <f t="shared" si="66"/>
        <v/>
      </c>
      <c r="V295" s="965" t="str">
        <f t="shared" si="69"/>
        <v/>
      </c>
      <c r="W295" s="964" t="str">
        <f t="shared" si="67"/>
        <v/>
      </c>
      <c r="X295" s="964" t="str" cm="1">
        <f t="array" ref="X295">IF(N295="","",IF(R295&lt;&gt;"","",IF(SUMPRODUCT(--(AN18:AN1500=X17),--(AM18:AM1500&lt;&gt;""),--ISNUMBER(SEARCH(" "&amp;AM18:AM1500&amp;" ",Q295)))&gt;0,X17,"")))</f>
        <v/>
      </c>
      <c r="Y295" s="964" t="str" cm="1">
        <f t="array" ref="Y295">IF(N295="","",IF(R295&lt;&gt;"","",IF(SUMPRODUCT(--(AN18:AN1500=Y17),--(AM18:AM1500&lt;&gt;""),--ISNUMBER(SEARCH(" "&amp;AM18:AM1500&amp;" ",Q295)))&gt;0,Y17,"")))</f>
        <v/>
      </c>
      <c r="Z295" s="964" t="str" cm="1">
        <f t="array" ref="Z295">IF(N295="","",IF(R295&lt;&gt;"","",IF(SUMPRODUCT(--(AN18:AN1500=Z17),--(AM18:AM1500&lt;&gt;""),--ISNUMBER(SEARCH(" "&amp;AM18:AM1500&amp;" ",Q295)))&gt;0,Z17,"")))</f>
        <v/>
      </c>
      <c r="AA295" s="964" t="str" cm="1">
        <f t="array" ref="AA295">IF(N295="","",IF(R295&lt;&gt;"","",IF(SUMPRODUCT(--(AN18:AN1500=AA17),--(AM18:AM1500&lt;&gt;""),--ISNUMBER(SEARCH(" "&amp;AM18:AM1500&amp;" ",Q295)))&gt;0,AA17,"")))</f>
        <v/>
      </c>
      <c r="AB295" s="964" t="str" cm="1">
        <f t="array" ref="AB295">IF(N295="","",IF(R295&lt;&gt;"","",IF(SUMPRODUCT(--(AN18:AN1500=AB17),--(AM18:AM1500&lt;&gt;""),--ISNUMBER(SEARCH(" "&amp;AM18:AM1500&amp;" ",Q295)))&gt;0,AB17,"")))</f>
        <v/>
      </c>
      <c r="AC295" s="964" t="str" cm="1">
        <f t="array" ref="AC295">IF(N295="","",IF(R295&lt;&gt;"","",IF(SUMPRODUCT(--(AN18:AN1500=AC17),--(AM18:AM1500&lt;&gt;""),--ISNUMBER(SEARCH(" "&amp;AM18:AM1500&amp;" ",Q295)))&gt;0,AC17,"")))</f>
        <v/>
      </c>
      <c r="AD295" s="964" t="str" cm="1">
        <f t="array" ref="AD295">IF(N295="","",IF(R295&lt;&gt;"","",IF(SUMPRODUCT(--(AN18:AN1500=AD17),--(AM18:AM1500&lt;&gt;""),--ISNUMBER(SEARCH(" "&amp;AM18:AM1500&amp;" ",Q295)))&gt;0,AD17,"")))</f>
        <v/>
      </c>
      <c r="AE295" s="964" t="str" cm="1">
        <f t="array" ref="AE295">IF(N295="","",IF(R295&lt;&gt;"","",IF(SUMPRODUCT(--(AN18:AN1500=AE17),--(AM18:AM1500&lt;&gt;""),--ISNUMBER(SEARCH(" "&amp;AM18:AM1500&amp;" ",Q295)))&gt;0,AE17,"")))</f>
        <v/>
      </c>
      <c r="AF295" s="964" t="str" cm="1">
        <f t="array" ref="AF295">IF(N295="","",IF(R295&lt;&gt;"","",IF(SUMPRODUCT(--(AN18:AN1500=AF17),--(AM18:AM1500&lt;&gt;""),--ISNUMBER(SEARCH(" "&amp;AM18:AM1500&amp;" ",Q295)))&gt;0,AF17,"")))</f>
        <v/>
      </c>
      <c r="AG295" s="964" t="str" cm="1">
        <f t="array" ref="AG295">IF(N295="","",IF(R295&lt;&gt;"","",IF(SUMPRODUCT(--(AN18:AN1500=AG17),--(AM18:AM1500&lt;&gt;""),--ISNUMBER(SEARCH(" "&amp;AM18:AM1500&amp;" ",Q295)))&gt;0,AG17,"")))</f>
        <v/>
      </c>
      <c r="AH295" s="964" t="str" cm="1">
        <f t="array" ref="AH295">IF(N295="","",IF(R295&lt;&gt;"","",IF(SUMPRODUCT(--(AN18:AN1500=AH17),--(AM18:AM1500&lt;&gt;""),--ISNUMBER(SEARCH(" "&amp;AM18:AM1500&amp;" ",Q295)))&gt;0,AH17,"")))</f>
        <v/>
      </c>
      <c r="AI295" s="964" t="str" cm="1">
        <f t="array" ref="AI295">IF(N295="","",IF(R295&lt;&gt;"","",IF(SUMPRODUCT(--(AN18:AN1500=AI17),--(AM18:AM1500&lt;&gt;""),--ISNUMBER(SEARCH(" "&amp;AM18:AM1500&amp;" ",Q295)))&gt;0,AI17,"")))</f>
        <v/>
      </c>
      <c r="AJ295" s="964" t="str" cm="1">
        <f t="array" ref="AJ295">IF(N295="","",IF(R295&lt;&gt;"","",IF(SUMPRODUCT(--(AN18:AN1500=AJ17),--(AM18:AM1500&lt;&gt;""),--ISNUMBER(SEARCH(" "&amp;AM18:AM1500&amp;" ",Q295)))&gt;0,AJ17,"")))</f>
        <v/>
      </c>
      <c r="AK295" s="964" t="str" cm="1">
        <f t="array" ref="AK295">IF(N295="","",IF(T295&lt;&gt;"",AK17,IF(S295&lt;&gt;"","",IF(R295&lt;&gt;"","",IF(SUMPRODUCT(--(AN18:AN1500=AK17),--(AM18:AM1500&lt;&gt;""),--ISNUMBER(SEARCH(" "&amp;AM18:AM1500&amp;" ",Q295)))&gt;0,AK17,"")))))</f>
        <v/>
      </c>
      <c r="AM295" s="964" t="s">
        <v>285</v>
      </c>
      <c r="AN295" s="964" t="s">
        <v>1962</v>
      </c>
      <c r="AP295" s="964"/>
      <c r="AQ295" s="964"/>
      <c r="AR295" s="964"/>
      <c r="AT295" s="964"/>
      <c r="AU295" s="964"/>
      <c r="AV295" s="964"/>
      <c r="BN295" s="49">
        <v>1</v>
      </c>
    </row>
    <row r="296" spans="1:66" ht="35.1" customHeight="1">
      <c r="A296" s="957" t="str">
        <f>IF(B296="","",COUNTIF(B18:B296,"&lt;&gt;"))</f>
        <v/>
      </c>
      <c r="B296" s="958"/>
      <c r="C296" s="974" t="str">
        <f t="shared" si="68"/>
        <v/>
      </c>
      <c r="D296" s="975" t="str">
        <f t="shared" si="56"/>
        <v/>
      </c>
      <c r="E296" s="961" t="str">
        <f t="shared" si="57"/>
        <v/>
      </c>
      <c r="F296" s="962" t="str">
        <f t="shared" si="58"/>
        <v/>
      </c>
      <c r="G296" s="963" t="str">
        <f>IF(H296="","",COUNTIF(H18:H296,"&lt;&gt;"))</f>
        <v/>
      </c>
      <c r="H296" s="958" t="str" cm="1">
        <f t="array" ref="H296">IF(L296="","",IF(LEN(L296)&lt;=MAX(10,G13),L296,IFERROR(LEFT(L296,LOOKUP(2,1/(MID(L296,ROW(1:500),1)=" ")/(ROW(1:500)&lt;=MAX(10,G13)),ROW(1:500))-1),LEFT(L296,MAX(10,G13)))))</f>
        <v/>
      </c>
      <c r="I296" s="963" t="str">
        <f t="shared" si="59"/>
        <v/>
      </c>
      <c r="J296" s="963" t="str">
        <f t="shared" si="60"/>
        <v/>
      </c>
      <c r="K296" s="964" t="str">
        <f>IF(M295&lt;&gt;"",K295,IF(K295&lt;MAX(A18:A317),K295+1,""))</f>
        <v/>
      </c>
      <c r="L296" s="965" t="str">
        <f>IF(K296="","",IF(M295&lt;&gt;"",M295,INDEX(E18:E317,MATCH(K296,A18:A317,0))))</f>
        <v/>
      </c>
      <c r="M296" s="965" t="str">
        <f t="shared" si="61"/>
        <v/>
      </c>
      <c r="N296" s="966" t="str">
        <f t="shared" si="62"/>
        <v/>
      </c>
      <c r="O296" s="967" t="str">
        <f t="shared" si="63"/>
        <v/>
      </c>
      <c r="P296" s="967" t="str">
        <f t="shared" si="64"/>
        <v/>
      </c>
      <c r="Q296" s="966" t="str">
        <f t="shared" si="65"/>
        <v/>
      </c>
      <c r="R296" s="967" t="str">
        <f>IF(N296="","",IF(COUNTIF(AP18:AP300,TRIM(Q296))&gt;0,"EXCLUSION EXACTE",""))</f>
        <v/>
      </c>
      <c r="S296" s="967" t="str" cm="1">
        <f t="array" ref="S296">IF(N296="","",IF(SUMPRODUCT(--(AP18:AP300&lt;&gt;""),--ISNUMBER(SEARCH(" "&amp;AP18:AP300&amp;" ",Q296)))&gt;0,"BLOQUE MOLLUSQUES",""))</f>
        <v/>
      </c>
      <c r="T296" s="967" t="str" cm="1">
        <f t="array" ref="T296">IF(N296="","",IF(SUMPRODUCT(--(AT18:AT300&lt;&gt;""),--ISNUMBER(SEARCH(" "&amp;AT18:AT300&amp;" ",Q296)))&gt;0,"FORCE MOLLUSQUES",""))</f>
        <v/>
      </c>
      <c r="U296" s="966" t="str">
        <f t="shared" si="66"/>
        <v/>
      </c>
      <c r="V296" s="966" t="str">
        <f t="shared" si="69"/>
        <v/>
      </c>
      <c r="W296" s="967" t="str">
        <f t="shared" si="67"/>
        <v/>
      </c>
      <c r="X296" s="967" t="str" cm="1">
        <f t="array" ref="X296">IF(N296="","",IF(R296&lt;&gt;"","",IF(SUMPRODUCT(--(AN18:AN1500=X17),--(AM18:AM1500&lt;&gt;""),--ISNUMBER(SEARCH(" "&amp;AM18:AM1500&amp;" ",Q296)))&gt;0,X17,"")))</f>
        <v/>
      </c>
      <c r="Y296" s="967" t="str" cm="1">
        <f t="array" ref="Y296">IF(N296="","",IF(R296&lt;&gt;"","",IF(SUMPRODUCT(--(AN18:AN1500=Y17),--(AM18:AM1500&lt;&gt;""),--ISNUMBER(SEARCH(" "&amp;AM18:AM1500&amp;" ",Q296)))&gt;0,Y17,"")))</f>
        <v/>
      </c>
      <c r="Z296" s="967" t="str" cm="1">
        <f t="array" ref="Z296">IF(N296="","",IF(R296&lt;&gt;"","",IF(SUMPRODUCT(--(AN18:AN1500=Z17),--(AM18:AM1500&lt;&gt;""),--ISNUMBER(SEARCH(" "&amp;AM18:AM1500&amp;" ",Q296)))&gt;0,Z17,"")))</f>
        <v/>
      </c>
      <c r="AA296" s="967" t="str" cm="1">
        <f t="array" ref="AA296">IF(N296="","",IF(R296&lt;&gt;"","",IF(SUMPRODUCT(--(AN18:AN1500=AA17),--(AM18:AM1500&lt;&gt;""),--ISNUMBER(SEARCH(" "&amp;AM18:AM1500&amp;" ",Q296)))&gt;0,AA17,"")))</f>
        <v/>
      </c>
      <c r="AB296" s="967" t="str" cm="1">
        <f t="array" ref="AB296">IF(N296="","",IF(R296&lt;&gt;"","",IF(SUMPRODUCT(--(AN18:AN1500=AB17),--(AM18:AM1500&lt;&gt;""),--ISNUMBER(SEARCH(" "&amp;AM18:AM1500&amp;" ",Q296)))&gt;0,AB17,"")))</f>
        <v/>
      </c>
      <c r="AC296" s="967" t="str" cm="1">
        <f t="array" ref="AC296">IF(N296="","",IF(R296&lt;&gt;"","",IF(SUMPRODUCT(--(AN18:AN1500=AC17),--(AM18:AM1500&lt;&gt;""),--ISNUMBER(SEARCH(" "&amp;AM18:AM1500&amp;" ",Q296)))&gt;0,AC17,"")))</f>
        <v/>
      </c>
      <c r="AD296" s="967" t="str" cm="1">
        <f t="array" ref="AD296">IF(N296="","",IF(R296&lt;&gt;"","",IF(SUMPRODUCT(--(AN18:AN1500=AD17),--(AM18:AM1500&lt;&gt;""),--ISNUMBER(SEARCH(" "&amp;AM18:AM1500&amp;" ",Q296)))&gt;0,AD17,"")))</f>
        <v/>
      </c>
      <c r="AE296" s="967" t="str" cm="1">
        <f t="array" ref="AE296">IF(N296="","",IF(R296&lt;&gt;"","",IF(SUMPRODUCT(--(AN18:AN1500=AE17),--(AM18:AM1500&lt;&gt;""),--ISNUMBER(SEARCH(" "&amp;AM18:AM1500&amp;" ",Q296)))&gt;0,AE17,"")))</f>
        <v/>
      </c>
      <c r="AF296" s="967" t="str" cm="1">
        <f t="array" ref="AF296">IF(N296="","",IF(R296&lt;&gt;"","",IF(SUMPRODUCT(--(AN18:AN1500=AF17),--(AM18:AM1500&lt;&gt;""),--ISNUMBER(SEARCH(" "&amp;AM18:AM1500&amp;" ",Q296)))&gt;0,AF17,"")))</f>
        <v/>
      </c>
      <c r="AG296" s="967" t="str" cm="1">
        <f t="array" ref="AG296">IF(N296="","",IF(R296&lt;&gt;"","",IF(SUMPRODUCT(--(AN18:AN1500=AG17),--(AM18:AM1500&lt;&gt;""),--ISNUMBER(SEARCH(" "&amp;AM18:AM1500&amp;" ",Q296)))&gt;0,AG17,"")))</f>
        <v/>
      </c>
      <c r="AH296" s="967" t="str" cm="1">
        <f t="array" ref="AH296">IF(N296="","",IF(R296&lt;&gt;"","",IF(SUMPRODUCT(--(AN18:AN1500=AH17),--(AM18:AM1500&lt;&gt;""),--ISNUMBER(SEARCH(" "&amp;AM18:AM1500&amp;" ",Q296)))&gt;0,AH17,"")))</f>
        <v/>
      </c>
      <c r="AI296" s="967" t="str" cm="1">
        <f t="array" ref="AI296">IF(N296="","",IF(R296&lt;&gt;"","",IF(SUMPRODUCT(--(AN18:AN1500=AI17),--(AM18:AM1500&lt;&gt;""),--ISNUMBER(SEARCH(" "&amp;AM18:AM1500&amp;" ",Q296)))&gt;0,AI17,"")))</f>
        <v/>
      </c>
      <c r="AJ296" s="967" t="str" cm="1">
        <f t="array" ref="AJ296">IF(N296="","",IF(R296&lt;&gt;"","",IF(SUMPRODUCT(--(AN18:AN1500=AJ17),--(AM18:AM1500&lt;&gt;""),--ISNUMBER(SEARCH(" "&amp;AM18:AM1500&amp;" ",Q296)))&gt;0,AJ17,"")))</f>
        <v/>
      </c>
      <c r="AK296" s="967" t="str" cm="1">
        <f t="array" ref="AK296">IF(N296="","",IF(T296&lt;&gt;"",AK17,IF(S296&lt;&gt;"","",IF(R296&lt;&gt;"","",IF(SUMPRODUCT(--(AN18:AN1500=AK17),--(AM18:AM1500&lt;&gt;""),--ISNUMBER(SEARCH(" "&amp;AM18:AM1500&amp;" ",Q296)))&gt;0,AK17,"")))))</f>
        <v/>
      </c>
      <c r="AM296" s="968" t="s">
        <v>2171</v>
      </c>
      <c r="AN296" s="968" t="s">
        <v>1962</v>
      </c>
      <c r="AP296" s="964"/>
      <c r="AQ296" s="964"/>
      <c r="AR296" s="964"/>
      <c r="AT296" s="964"/>
      <c r="AU296" s="964"/>
      <c r="AV296" s="964"/>
      <c r="BN296" s="49">
        <v>1</v>
      </c>
    </row>
    <row r="297" spans="1:66" ht="35.1" customHeight="1">
      <c r="A297" s="973" t="str">
        <f>IF(B297="","",COUNTIF(B18:B297,"&lt;&gt;"))</f>
        <v/>
      </c>
      <c r="B297" s="965"/>
      <c r="C297" s="974" t="str">
        <f t="shared" si="68"/>
        <v/>
      </c>
      <c r="D297" s="975" t="str">
        <f t="shared" si="56"/>
        <v/>
      </c>
      <c r="E297" s="976" t="str">
        <f t="shared" si="57"/>
        <v/>
      </c>
      <c r="F297" s="977" t="str">
        <f t="shared" si="58"/>
        <v/>
      </c>
      <c r="G297" s="964" t="str">
        <f>IF(H297="","",COUNTIF(H18:H297,"&lt;&gt;"))</f>
        <v/>
      </c>
      <c r="H297" s="965" t="str" cm="1">
        <f t="array" ref="H297">IF(L297="","",IF(LEN(L297)&lt;=MAX(10,G13),L297,IFERROR(LEFT(L297,LOOKUP(2,1/(MID(L297,ROW(1:500),1)=" ")/(ROW(1:500)&lt;=MAX(10,G13)),ROW(1:500))-1),LEFT(L297,MAX(10,G13)))))</f>
        <v/>
      </c>
      <c r="I297" s="964" t="str">
        <f t="shared" si="59"/>
        <v/>
      </c>
      <c r="J297" s="964" t="str">
        <f t="shared" si="60"/>
        <v/>
      </c>
      <c r="K297" s="964" t="str">
        <f>IF(M296&lt;&gt;"",K296,IF(K296&lt;MAX(A18:A317),K296+1,""))</f>
        <v/>
      </c>
      <c r="L297" s="965" t="str">
        <f>IF(K297="","",IF(M296&lt;&gt;"",M296,INDEX(E18:E317,MATCH(K297,A18:A317,0))))</f>
        <v/>
      </c>
      <c r="M297" s="965" t="str">
        <f t="shared" si="61"/>
        <v/>
      </c>
      <c r="N297" s="965" t="str">
        <f t="shared" si="62"/>
        <v/>
      </c>
      <c r="O297" s="964" t="str">
        <f t="shared" si="63"/>
        <v/>
      </c>
      <c r="P297" s="964" t="str">
        <f t="shared" si="64"/>
        <v/>
      </c>
      <c r="Q297" s="965" t="str">
        <f t="shared" si="65"/>
        <v/>
      </c>
      <c r="R297" s="964" t="str">
        <f>IF(N297="","",IF(COUNTIF(AP18:AP300,TRIM(Q297))&gt;0,"EXCLUSION EXACTE",""))</f>
        <v/>
      </c>
      <c r="S297" s="964" t="str" cm="1">
        <f t="array" ref="S297">IF(N297="","",IF(SUMPRODUCT(--(AP18:AP300&lt;&gt;""),--ISNUMBER(SEARCH(" "&amp;AP18:AP300&amp;" ",Q297)))&gt;0,"BLOQUE MOLLUSQUES",""))</f>
        <v/>
      </c>
      <c r="T297" s="964" t="str" cm="1">
        <f t="array" ref="T297">IF(N297="","",IF(SUMPRODUCT(--(AT18:AT300&lt;&gt;""),--ISNUMBER(SEARCH(" "&amp;AT18:AT300&amp;" ",Q297)))&gt;0,"FORCE MOLLUSQUES",""))</f>
        <v/>
      </c>
      <c r="U297" s="965" t="str">
        <f t="shared" si="66"/>
        <v/>
      </c>
      <c r="V297" s="965" t="str">
        <f t="shared" si="69"/>
        <v/>
      </c>
      <c r="W297" s="964" t="str">
        <f t="shared" si="67"/>
        <v/>
      </c>
      <c r="X297" s="964" t="str" cm="1">
        <f t="array" ref="X297">IF(N297="","",IF(R297&lt;&gt;"","",IF(SUMPRODUCT(--(AN18:AN1500=X17),--(AM18:AM1500&lt;&gt;""),--ISNUMBER(SEARCH(" "&amp;AM18:AM1500&amp;" ",Q297)))&gt;0,X17,"")))</f>
        <v/>
      </c>
      <c r="Y297" s="964" t="str" cm="1">
        <f t="array" ref="Y297">IF(N297="","",IF(R297&lt;&gt;"","",IF(SUMPRODUCT(--(AN18:AN1500=Y17),--(AM18:AM1500&lt;&gt;""),--ISNUMBER(SEARCH(" "&amp;AM18:AM1500&amp;" ",Q297)))&gt;0,Y17,"")))</f>
        <v/>
      </c>
      <c r="Z297" s="964" t="str" cm="1">
        <f t="array" ref="Z297">IF(N297="","",IF(R297&lt;&gt;"","",IF(SUMPRODUCT(--(AN18:AN1500=Z17),--(AM18:AM1500&lt;&gt;""),--ISNUMBER(SEARCH(" "&amp;AM18:AM1500&amp;" ",Q297)))&gt;0,Z17,"")))</f>
        <v/>
      </c>
      <c r="AA297" s="964" t="str" cm="1">
        <f t="array" ref="AA297">IF(N297="","",IF(R297&lt;&gt;"","",IF(SUMPRODUCT(--(AN18:AN1500=AA17),--(AM18:AM1500&lt;&gt;""),--ISNUMBER(SEARCH(" "&amp;AM18:AM1500&amp;" ",Q297)))&gt;0,AA17,"")))</f>
        <v/>
      </c>
      <c r="AB297" s="964" t="str" cm="1">
        <f t="array" ref="AB297">IF(N297="","",IF(R297&lt;&gt;"","",IF(SUMPRODUCT(--(AN18:AN1500=AB17),--(AM18:AM1500&lt;&gt;""),--ISNUMBER(SEARCH(" "&amp;AM18:AM1500&amp;" ",Q297)))&gt;0,AB17,"")))</f>
        <v/>
      </c>
      <c r="AC297" s="964" t="str" cm="1">
        <f t="array" ref="AC297">IF(N297="","",IF(R297&lt;&gt;"","",IF(SUMPRODUCT(--(AN18:AN1500=AC17),--(AM18:AM1500&lt;&gt;""),--ISNUMBER(SEARCH(" "&amp;AM18:AM1500&amp;" ",Q297)))&gt;0,AC17,"")))</f>
        <v/>
      </c>
      <c r="AD297" s="964" t="str" cm="1">
        <f t="array" ref="AD297">IF(N297="","",IF(R297&lt;&gt;"","",IF(SUMPRODUCT(--(AN18:AN1500=AD17),--(AM18:AM1500&lt;&gt;""),--ISNUMBER(SEARCH(" "&amp;AM18:AM1500&amp;" ",Q297)))&gt;0,AD17,"")))</f>
        <v/>
      </c>
      <c r="AE297" s="964" t="str" cm="1">
        <f t="array" ref="AE297">IF(N297="","",IF(R297&lt;&gt;"","",IF(SUMPRODUCT(--(AN18:AN1500=AE17),--(AM18:AM1500&lt;&gt;""),--ISNUMBER(SEARCH(" "&amp;AM18:AM1500&amp;" ",Q297)))&gt;0,AE17,"")))</f>
        <v/>
      </c>
      <c r="AF297" s="964" t="str" cm="1">
        <f t="array" ref="AF297">IF(N297="","",IF(R297&lt;&gt;"","",IF(SUMPRODUCT(--(AN18:AN1500=AF17),--(AM18:AM1500&lt;&gt;""),--ISNUMBER(SEARCH(" "&amp;AM18:AM1500&amp;" ",Q297)))&gt;0,AF17,"")))</f>
        <v/>
      </c>
      <c r="AG297" s="964" t="str" cm="1">
        <f t="array" ref="AG297">IF(N297="","",IF(R297&lt;&gt;"","",IF(SUMPRODUCT(--(AN18:AN1500=AG17),--(AM18:AM1500&lt;&gt;""),--ISNUMBER(SEARCH(" "&amp;AM18:AM1500&amp;" ",Q297)))&gt;0,AG17,"")))</f>
        <v/>
      </c>
      <c r="AH297" s="964" t="str" cm="1">
        <f t="array" ref="AH297">IF(N297="","",IF(R297&lt;&gt;"","",IF(SUMPRODUCT(--(AN18:AN1500=AH17),--(AM18:AM1500&lt;&gt;""),--ISNUMBER(SEARCH(" "&amp;AM18:AM1500&amp;" ",Q297)))&gt;0,AH17,"")))</f>
        <v/>
      </c>
      <c r="AI297" s="964" t="str" cm="1">
        <f t="array" ref="AI297">IF(N297="","",IF(R297&lt;&gt;"","",IF(SUMPRODUCT(--(AN18:AN1500=AI17),--(AM18:AM1500&lt;&gt;""),--ISNUMBER(SEARCH(" "&amp;AM18:AM1500&amp;" ",Q297)))&gt;0,AI17,"")))</f>
        <v/>
      </c>
      <c r="AJ297" s="964" t="str" cm="1">
        <f t="array" ref="AJ297">IF(N297="","",IF(R297&lt;&gt;"","",IF(SUMPRODUCT(--(AN18:AN1500=AJ17),--(AM18:AM1500&lt;&gt;""),--ISNUMBER(SEARCH(" "&amp;AM18:AM1500&amp;" ",Q297)))&gt;0,AJ17,"")))</f>
        <v/>
      </c>
      <c r="AK297" s="964" t="str" cm="1">
        <f t="array" ref="AK297">IF(N297="","",IF(T297&lt;&gt;"",AK17,IF(S297&lt;&gt;"","",IF(R297&lt;&gt;"","",IF(SUMPRODUCT(--(AN18:AN1500=AK17),--(AM18:AM1500&lt;&gt;""),--ISNUMBER(SEARCH(" "&amp;AM18:AM1500&amp;" ",Q297)))&gt;0,AK17,"")))))</f>
        <v/>
      </c>
      <c r="AM297" s="964" t="s">
        <v>2305</v>
      </c>
      <c r="AN297" s="964" t="s">
        <v>1962</v>
      </c>
      <c r="AP297" s="964"/>
      <c r="AQ297" s="964"/>
      <c r="AR297" s="964"/>
      <c r="AT297" s="964"/>
      <c r="AU297" s="964"/>
      <c r="AV297" s="964"/>
      <c r="BN297" s="49">
        <v>1</v>
      </c>
    </row>
    <row r="298" spans="1:66" ht="35.1" customHeight="1">
      <c r="A298" s="957" t="str">
        <f>IF(B298="","",COUNTIF(B18:B298,"&lt;&gt;"))</f>
        <v/>
      </c>
      <c r="B298" s="958"/>
      <c r="C298" s="974" t="str">
        <f t="shared" si="68"/>
        <v/>
      </c>
      <c r="D298" s="975" t="str">
        <f t="shared" si="56"/>
        <v/>
      </c>
      <c r="E298" s="961" t="str">
        <f t="shared" si="57"/>
        <v/>
      </c>
      <c r="F298" s="962" t="str">
        <f t="shared" si="58"/>
        <v/>
      </c>
      <c r="G298" s="963" t="str">
        <f>IF(H298="","",COUNTIF(H18:H298,"&lt;&gt;"))</f>
        <v/>
      </c>
      <c r="H298" s="958" t="str" cm="1">
        <f t="array" ref="H298">IF(L298="","",IF(LEN(L298)&lt;=MAX(10,G13),L298,IFERROR(LEFT(L298,LOOKUP(2,1/(MID(L298,ROW(1:500),1)=" ")/(ROW(1:500)&lt;=MAX(10,G13)),ROW(1:500))-1),LEFT(L298,MAX(10,G13)))))</f>
        <v/>
      </c>
      <c r="I298" s="963" t="str">
        <f t="shared" si="59"/>
        <v/>
      </c>
      <c r="J298" s="963" t="str">
        <f t="shared" si="60"/>
        <v/>
      </c>
      <c r="K298" s="964" t="str">
        <f>IF(M297&lt;&gt;"",K297,IF(K297&lt;MAX(A18:A317),K297+1,""))</f>
        <v/>
      </c>
      <c r="L298" s="965" t="str">
        <f>IF(K298="","",IF(M297&lt;&gt;"",M297,INDEX(E18:E317,MATCH(K298,A18:A317,0))))</f>
        <v/>
      </c>
      <c r="M298" s="965" t="str">
        <f t="shared" si="61"/>
        <v/>
      </c>
      <c r="N298" s="966" t="str">
        <f t="shared" si="62"/>
        <v/>
      </c>
      <c r="O298" s="967" t="str">
        <f t="shared" si="63"/>
        <v/>
      </c>
      <c r="P298" s="967" t="str">
        <f t="shared" si="64"/>
        <v/>
      </c>
      <c r="Q298" s="966" t="str">
        <f t="shared" si="65"/>
        <v/>
      </c>
      <c r="R298" s="967" t="str">
        <f>IF(N298="","",IF(COUNTIF(AP18:AP300,TRIM(Q298))&gt;0,"EXCLUSION EXACTE",""))</f>
        <v/>
      </c>
      <c r="S298" s="967" t="str" cm="1">
        <f t="array" ref="S298">IF(N298="","",IF(SUMPRODUCT(--(AP18:AP300&lt;&gt;""),--ISNUMBER(SEARCH(" "&amp;AP18:AP300&amp;" ",Q298)))&gt;0,"BLOQUE MOLLUSQUES",""))</f>
        <v/>
      </c>
      <c r="T298" s="967" t="str" cm="1">
        <f t="array" ref="T298">IF(N298="","",IF(SUMPRODUCT(--(AT18:AT300&lt;&gt;""),--ISNUMBER(SEARCH(" "&amp;AT18:AT300&amp;" ",Q298)))&gt;0,"FORCE MOLLUSQUES",""))</f>
        <v/>
      </c>
      <c r="U298" s="966" t="str">
        <f t="shared" si="66"/>
        <v/>
      </c>
      <c r="V298" s="966" t="str">
        <f t="shared" si="69"/>
        <v/>
      </c>
      <c r="W298" s="967" t="str">
        <f t="shared" si="67"/>
        <v/>
      </c>
      <c r="X298" s="967" t="str" cm="1">
        <f t="array" ref="X298">IF(N298="","",IF(R298&lt;&gt;"","",IF(SUMPRODUCT(--(AN18:AN1500=X17),--(AM18:AM1500&lt;&gt;""),--ISNUMBER(SEARCH(" "&amp;AM18:AM1500&amp;" ",Q298)))&gt;0,X17,"")))</f>
        <v/>
      </c>
      <c r="Y298" s="967" t="str" cm="1">
        <f t="array" ref="Y298">IF(N298="","",IF(R298&lt;&gt;"","",IF(SUMPRODUCT(--(AN18:AN1500=Y17),--(AM18:AM1500&lt;&gt;""),--ISNUMBER(SEARCH(" "&amp;AM18:AM1500&amp;" ",Q298)))&gt;0,Y17,"")))</f>
        <v/>
      </c>
      <c r="Z298" s="967" t="str" cm="1">
        <f t="array" ref="Z298">IF(N298="","",IF(R298&lt;&gt;"","",IF(SUMPRODUCT(--(AN18:AN1500=Z17),--(AM18:AM1500&lt;&gt;""),--ISNUMBER(SEARCH(" "&amp;AM18:AM1500&amp;" ",Q298)))&gt;0,Z17,"")))</f>
        <v/>
      </c>
      <c r="AA298" s="967" t="str" cm="1">
        <f t="array" ref="AA298">IF(N298="","",IF(R298&lt;&gt;"","",IF(SUMPRODUCT(--(AN18:AN1500=AA17),--(AM18:AM1500&lt;&gt;""),--ISNUMBER(SEARCH(" "&amp;AM18:AM1500&amp;" ",Q298)))&gt;0,AA17,"")))</f>
        <v/>
      </c>
      <c r="AB298" s="967" t="str" cm="1">
        <f t="array" ref="AB298">IF(N298="","",IF(R298&lt;&gt;"","",IF(SUMPRODUCT(--(AN18:AN1500=AB17),--(AM18:AM1500&lt;&gt;""),--ISNUMBER(SEARCH(" "&amp;AM18:AM1500&amp;" ",Q298)))&gt;0,AB17,"")))</f>
        <v/>
      </c>
      <c r="AC298" s="967" t="str" cm="1">
        <f t="array" ref="AC298">IF(N298="","",IF(R298&lt;&gt;"","",IF(SUMPRODUCT(--(AN18:AN1500=AC17),--(AM18:AM1500&lt;&gt;""),--ISNUMBER(SEARCH(" "&amp;AM18:AM1500&amp;" ",Q298)))&gt;0,AC17,"")))</f>
        <v/>
      </c>
      <c r="AD298" s="967" t="str" cm="1">
        <f t="array" ref="AD298">IF(N298="","",IF(R298&lt;&gt;"","",IF(SUMPRODUCT(--(AN18:AN1500=AD17),--(AM18:AM1500&lt;&gt;""),--ISNUMBER(SEARCH(" "&amp;AM18:AM1500&amp;" ",Q298)))&gt;0,AD17,"")))</f>
        <v/>
      </c>
      <c r="AE298" s="967" t="str" cm="1">
        <f t="array" ref="AE298">IF(N298="","",IF(R298&lt;&gt;"","",IF(SUMPRODUCT(--(AN18:AN1500=AE17),--(AM18:AM1500&lt;&gt;""),--ISNUMBER(SEARCH(" "&amp;AM18:AM1500&amp;" ",Q298)))&gt;0,AE17,"")))</f>
        <v/>
      </c>
      <c r="AF298" s="967" t="str" cm="1">
        <f t="array" ref="AF298">IF(N298="","",IF(R298&lt;&gt;"","",IF(SUMPRODUCT(--(AN18:AN1500=AF17),--(AM18:AM1500&lt;&gt;""),--ISNUMBER(SEARCH(" "&amp;AM18:AM1500&amp;" ",Q298)))&gt;0,AF17,"")))</f>
        <v/>
      </c>
      <c r="AG298" s="967" t="str" cm="1">
        <f t="array" ref="AG298">IF(N298="","",IF(R298&lt;&gt;"","",IF(SUMPRODUCT(--(AN18:AN1500=AG17),--(AM18:AM1500&lt;&gt;""),--ISNUMBER(SEARCH(" "&amp;AM18:AM1500&amp;" ",Q298)))&gt;0,AG17,"")))</f>
        <v/>
      </c>
      <c r="AH298" s="967" t="str" cm="1">
        <f t="array" ref="AH298">IF(N298="","",IF(R298&lt;&gt;"","",IF(SUMPRODUCT(--(AN18:AN1500=AH17),--(AM18:AM1500&lt;&gt;""),--ISNUMBER(SEARCH(" "&amp;AM18:AM1500&amp;" ",Q298)))&gt;0,AH17,"")))</f>
        <v/>
      </c>
      <c r="AI298" s="967" t="str" cm="1">
        <f t="array" ref="AI298">IF(N298="","",IF(R298&lt;&gt;"","",IF(SUMPRODUCT(--(AN18:AN1500=AI17),--(AM18:AM1500&lt;&gt;""),--ISNUMBER(SEARCH(" "&amp;AM18:AM1500&amp;" ",Q298)))&gt;0,AI17,"")))</f>
        <v/>
      </c>
      <c r="AJ298" s="967" t="str" cm="1">
        <f t="array" ref="AJ298">IF(N298="","",IF(R298&lt;&gt;"","",IF(SUMPRODUCT(--(AN18:AN1500=AJ17),--(AM18:AM1500&lt;&gt;""),--ISNUMBER(SEARCH(" "&amp;AM18:AM1500&amp;" ",Q298)))&gt;0,AJ17,"")))</f>
        <v/>
      </c>
      <c r="AK298" s="967" t="str" cm="1">
        <f t="array" ref="AK298">IF(N298="","",IF(T298&lt;&gt;"",AK17,IF(S298&lt;&gt;"","",IF(R298&lt;&gt;"","",IF(SUMPRODUCT(--(AN18:AN1500=AK17),--(AM18:AM1500&lt;&gt;""),--ISNUMBER(SEARCH(" "&amp;AM18:AM1500&amp;" ",Q298)))&gt;0,AK17,"")))))</f>
        <v/>
      </c>
      <c r="AM298" s="968" t="s">
        <v>2306</v>
      </c>
      <c r="AN298" s="968" t="s">
        <v>1962</v>
      </c>
      <c r="AP298" s="964"/>
      <c r="AQ298" s="964"/>
      <c r="AR298" s="964"/>
      <c r="AT298" s="964"/>
      <c r="AU298" s="964"/>
      <c r="AV298" s="964"/>
      <c r="BN298" s="49">
        <v>1</v>
      </c>
    </row>
    <row r="299" spans="1:66" ht="35.1" customHeight="1">
      <c r="A299" s="973" t="str">
        <f>IF(B299="","",COUNTIF(B18:B299,"&lt;&gt;"))</f>
        <v/>
      </c>
      <c r="B299" s="965"/>
      <c r="C299" s="974" t="str">
        <f t="shared" si="68"/>
        <v/>
      </c>
      <c r="D299" s="975" t="str">
        <f t="shared" si="56"/>
        <v/>
      </c>
      <c r="E299" s="976" t="str">
        <f t="shared" si="57"/>
        <v/>
      </c>
      <c r="F299" s="977" t="str">
        <f t="shared" si="58"/>
        <v/>
      </c>
      <c r="G299" s="964" t="str">
        <f>IF(H299="","",COUNTIF(H18:H299,"&lt;&gt;"))</f>
        <v/>
      </c>
      <c r="H299" s="965" t="str" cm="1">
        <f t="array" ref="H299">IF(L299="","",IF(LEN(L299)&lt;=MAX(10,G13),L299,IFERROR(LEFT(L299,LOOKUP(2,1/(MID(L299,ROW(1:500),1)=" ")/(ROW(1:500)&lt;=MAX(10,G13)),ROW(1:500))-1),LEFT(L299,MAX(10,G13)))))</f>
        <v/>
      </c>
      <c r="I299" s="964" t="str">
        <f t="shared" si="59"/>
        <v/>
      </c>
      <c r="J299" s="964" t="str">
        <f t="shared" si="60"/>
        <v/>
      </c>
      <c r="K299" s="964" t="str">
        <f>IF(M298&lt;&gt;"",K298,IF(K298&lt;MAX(A18:A317),K298+1,""))</f>
        <v/>
      </c>
      <c r="L299" s="965" t="str">
        <f>IF(K299="","",IF(M298&lt;&gt;"",M298,INDEX(E18:E317,MATCH(K299,A18:A317,0))))</f>
        <v/>
      </c>
      <c r="M299" s="965" t="str">
        <f t="shared" si="61"/>
        <v/>
      </c>
      <c r="N299" s="965" t="str">
        <f t="shared" si="62"/>
        <v/>
      </c>
      <c r="O299" s="964" t="str">
        <f t="shared" si="63"/>
        <v/>
      </c>
      <c r="P299" s="964" t="str">
        <f t="shared" si="64"/>
        <v/>
      </c>
      <c r="Q299" s="965" t="str">
        <f t="shared" si="65"/>
        <v/>
      </c>
      <c r="R299" s="964" t="str">
        <f>IF(N299="","",IF(COUNTIF(AP18:AP300,TRIM(Q299))&gt;0,"EXCLUSION EXACTE",""))</f>
        <v/>
      </c>
      <c r="S299" s="964" t="str" cm="1">
        <f t="array" ref="S299">IF(N299="","",IF(SUMPRODUCT(--(AP18:AP300&lt;&gt;""),--ISNUMBER(SEARCH(" "&amp;AP18:AP300&amp;" ",Q299)))&gt;0,"BLOQUE MOLLUSQUES",""))</f>
        <v/>
      </c>
      <c r="T299" s="964" t="str" cm="1">
        <f t="array" ref="T299">IF(N299="","",IF(SUMPRODUCT(--(AT18:AT300&lt;&gt;""),--ISNUMBER(SEARCH(" "&amp;AT18:AT300&amp;" ",Q299)))&gt;0,"FORCE MOLLUSQUES",""))</f>
        <v/>
      </c>
      <c r="U299" s="965" t="str">
        <f t="shared" si="66"/>
        <v/>
      </c>
      <c r="V299" s="965" t="str">
        <f t="shared" si="69"/>
        <v/>
      </c>
      <c r="W299" s="964" t="str">
        <f t="shared" si="67"/>
        <v/>
      </c>
      <c r="X299" s="964" t="str" cm="1">
        <f t="array" ref="X299">IF(N299="","",IF(R299&lt;&gt;"","",IF(SUMPRODUCT(--(AN18:AN1500=X17),--(AM18:AM1500&lt;&gt;""),--ISNUMBER(SEARCH(" "&amp;AM18:AM1500&amp;" ",Q299)))&gt;0,X17,"")))</f>
        <v/>
      </c>
      <c r="Y299" s="964" t="str" cm="1">
        <f t="array" ref="Y299">IF(N299="","",IF(R299&lt;&gt;"","",IF(SUMPRODUCT(--(AN18:AN1500=Y17),--(AM18:AM1500&lt;&gt;""),--ISNUMBER(SEARCH(" "&amp;AM18:AM1500&amp;" ",Q299)))&gt;0,Y17,"")))</f>
        <v/>
      </c>
      <c r="Z299" s="964" t="str" cm="1">
        <f t="array" ref="Z299">IF(N299="","",IF(R299&lt;&gt;"","",IF(SUMPRODUCT(--(AN18:AN1500=Z17),--(AM18:AM1500&lt;&gt;""),--ISNUMBER(SEARCH(" "&amp;AM18:AM1500&amp;" ",Q299)))&gt;0,Z17,"")))</f>
        <v/>
      </c>
      <c r="AA299" s="964" t="str" cm="1">
        <f t="array" ref="AA299">IF(N299="","",IF(R299&lt;&gt;"","",IF(SUMPRODUCT(--(AN18:AN1500=AA17),--(AM18:AM1500&lt;&gt;""),--ISNUMBER(SEARCH(" "&amp;AM18:AM1500&amp;" ",Q299)))&gt;0,AA17,"")))</f>
        <v/>
      </c>
      <c r="AB299" s="964" t="str" cm="1">
        <f t="array" ref="AB299">IF(N299="","",IF(R299&lt;&gt;"","",IF(SUMPRODUCT(--(AN18:AN1500=AB17),--(AM18:AM1500&lt;&gt;""),--ISNUMBER(SEARCH(" "&amp;AM18:AM1500&amp;" ",Q299)))&gt;0,AB17,"")))</f>
        <v/>
      </c>
      <c r="AC299" s="964" t="str" cm="1">
        <f t="array" ref="AC299">IF(N299="","",IF(R299&lt;&gt;"","",IF(SUMPRODUCT(--(AN18:AN1500=AC17),--(AM18:AM1500&lt;&gt;""),--ISNUMBER(SEARCH(" "&amp;AM18:AM1500&amp;" ",Q299)))&gt;0,AC17,"")))</f>
        <v/>
      </c>
      <c r="AD299" s="964" t="str" cm="1">
        <f t="array" ref="AD299">IF(N299="","",IF(R299&lt;&gt;"","",IF(SUMPRODUCT(--(AN18:AN1500=AD17),--(AM18:AM1500&lt;&gt;""),--ISNUMBER(SEARCH(" "&amp;AM18:AM1500&amp;" ",Q299)))&gt;0,AD17,"")))</f>
        <v/>
      </c>
      <c r="AE299" s="964" t="str" cm="1">
        <f t="array" ref="AE299">IF(N299="","",IF(R299&lt;&gt;"","",IF(SUMPRODUCT(--(AN18:AN1500=AE17),--(AM18:AM1500&lt;&gt;""),--ISNUMBER(SEARCH(" "&amp;AM18:AM1500&amp;" ",Q299)))&gt;0,AE17,"")))</f>
        <v/>
      </c>
      <c r="AF299" s="964" t="str" cm="1">
        <f t="array" ref="AF299">IF(N299="","",IF(R299&lt;&gt;"","",IF(SUMPRODUCT(--(AN18:AN1500=AF17),--(AM18:AM1500&lt;&gt;""),--ISNUMBER(SEARCH(" "&amp;AM18:AM1500&amp;" ",Q299)))&gt;0,AF17,"")))</f>
        <v/>
      </c>
      <c r="AG299" s="964" t="str" cm="1">
        <f t="array" ref="AG299">IF(N299="","",IF(R299&lt;&gt;"","",IF(SUMPRODUCT(--(AN18:AN1500=AG17),--(AM18:AM1500&lt;&gt;""),--ISNUMBER(SEARCH(" "&amp;AM18:AM1500&amp;" ",Q299)))&gt;0,AG17,"")))</f>
        <v/>
      </c>
      <c r="AH299" s="964" t="str" cm="1">
        <f t="array" ref="AH299">IF(N299="","",IF(R299&lt;&gt;"","",IF(SUMPRODUCT(--(AN18:AN1500=AH17),--(AM18:AM1500&lt;&gt;""),--ISNUMBER(SEARCH(" "&amp;AM18:AM1500&amp;" ",Q299)))&gt;0,AH17,"")))</f>
        <v/>
      </c>
      <c r="AI299" s="964" t="str" cm="1">
        <f t="array" ref="AI299">IF(N299="","",IF(R299&lt;&gt;"","",IF(SUMPRODUCT(--(AN18:AN1500=AI17),--(AM18:AM1500&lt;&gt;""),--ISNUMBER(SEARCH(" "&amp;AM18:AM1500&amp;" ",Q299)))&gt;0,AI17,"")))</f>
        <v/>
      </c>
      <c r="AJ299" s="964" t="str" cm="1">
        <f t="array" ref="AJ299">IF(N299="","",IF(R299&lt;&gt;"","",IF(SUMPRODUCT(--(AN18:AN1500=AJ17),--(AM18:AM1500&lt;&gt;""),--ISNUMBER(SEARCH(" "&amp;AM18:AM1500&amp;" ",Q299)))&gt;0,AJ17,"")))</f>
        <v/>
      </c>
      <c r="AK299" s="964" t="str" cm="1">
        <f t="array" ref="AK299">IF(N299="","",IF(T299&lt;&gt;"",AK17,IF(S299&lt;&gt;"","",IF(R299&lt;&gt;"","",IF(SUMPRODUCT(--(AN18:AN1500=AK17),--(AM18:AM1500&lt;&gt;""),--ISNUMBER(SEARCH(" "&amp;AM18:AM1500&amp;" ",Q299)))&gt;0,AK17,"")))))</f>
        <v/>
      </c>
      <c r="AM299" s="964" t="s">
        <v>563</v>
      </c>
      <c r="AN299" s="964" t="s">
        <v>1962</v>
      </c>
      <c r="AP299" s="964"/>
      <c r="AQ299" s="964"/>
      <c r="AR299" s="964"/>
      <c r="AT299" s="964"/>
      <c r="AU299" s="964"/>
      <c r="AV299" s="964"/>
      <c r="BN299" s="49">
        <v>1</v>
      </c>
    </row>
    <row r="300" spans="1:66" ht="35.1" customHeight="1">
      <c r="A300" s="957" t="str">
        <f>IF(B300="","",COUNTIF(B18:B300,"&lt;&gt;"))</f>
        <v/>
      </c>
      <c r="B300" s="958"/>
      <c r="C300" s="974" t="str">
        <f t="shared" si="68"/>
        <v/>
      </c>
      <c r="D300" s="975" t="str">
        <f t="shared" si="56"/>
        <v/>
      </c>
      <c r="E300" s="961" t="str">
        <f t="shared" si="57"/>
        <v/>
      </c>
      <c r="F300" s="962" t="str">
        <f t="shared" si="58"/>
        <v/>
      </c>
      <c r="G300" s="963" t="str">
        <f>IF(H300="","",COUNTIF(H18:H300,"&lt;&gt;"))</f>
        <v/>
      </c>
      <c r="H300" s="958" t="str" cm="1">
        <f t="array" ref="H300">IF(L300="","",IF(LEN(L300)&lt;=MAX(10,G13),L300,IFERROR(LEFT(L300,LOOKUP(2,1/(MID(L300,ROW(1:500),1)=" ")/(ROW(1:500)&lt;=MAX(10,G13)),ROW(1:500))-1),LEFT(L300,MAX(10,G13)))))</f>
        <v/>
      </c>
      <c r="I300" s="963" t="str">
        <f t="shared" si="59"/>
        <v/>
      </c>
      <c r="J300" s="963" t="str">
        <f t="shared" si="60"/>
        <v/>
      </c>
      <c r="K300" s="964" t="str">
        <f>IF(M299&lt;&gt;"",K299,IF(K299&lt;MAX(A18:A317),K299+1,""))</f>
        <v/>
      </c>
      <c r="L300" s="965" t="str">
        <f>IF(K300="","",IF(M299&lt;&gt;"",M299,INDEX(E18:E317,MATCH(K300,A18:A317,0))))</f>
        <v/>
      </c>
      <c r="M300" s="965" t="str">
        <f t="shared" si="61"/>
        <v/>
      </c>
      <c r="N300" s="966" t="str">
        <f t="shared" si="62"/>
        <v/>
      </c>
      <c r="O300" s="967" t="str">
        <f t="shared" si="63"/>
        <v/>
      </c>
      <c r="P300" s="967" t="str">
        <f t="shared" si="64"/>
        <v/>
      </c>
      <c r="Q300" s="966" t="str">
        <f t="shared" si="65"/>
        <v/>
      </c>
      <c r="R300" s="967" t="str">
        <f>IF(N300="","",IF(COUNTIF(AP18:AP300,TRIM(Q300))&gt;0,"EXCLUSION EXACTE",""))</f>
        <v/>
      </c>
      <c r="S300" s="967" t="str" cm="1">
        <f t="array" ref="S300">IF(N300="","",IF(SUMPRODUCT(--(AP18:AP300&lt;&gt;""),--ISNUMBER(SEARCH(" "&amp;AP18:AP300&amp;" ",Q300)))&gt;0,"BLOQUE MOLLUSQUES",""))</f>
        <v/>
      </c>
      <c r="T300" s="967" t="str" cm="1">
        <f t="array" ref="T300">IF(N300="","",IF(SUMPRODUCT(--(AT18:AT300&lt;&gt;""),--ISNUMBER(SEARCH(" "&amp;AT18:AT300&amp;" ",Q300)))&gt;0,"FORCE MOLLUSQUES",""))</f>
        <v/>
      </c>
      <c r="U300" s="966" t="str">
        <f t="shared" si="66"/>
        <v/>
      </c>
      <c r="V300" s="966" t="str">
        <f t="shared" si="69"/>
        <v/>
      </c>
      <c r="W300" s="967" t="str">
        <f t="shared" si="67"/>
        <v/>
      </c>
      <c r="X300" s="967" t="str" cm="1">
        <f t="array" ref="X300">IF(N300="","",IF(R300&lt;&gt;"","",IF(SUMPRODUCT(--(AN18:AN1500=X17),--(AM18:AM1500&lt;&gt;""),--ISNUMBER(SEARCH(" "&amp;AM18:AM1500&amp;" ",Q300)))&gt;0,X17,"")))</f>
        <v/>
      </c>
      <c r="Y300" s="967" t="str" cm="1">
        <f t="array" ref="Y300">IF(N300="","",IF(R300&lt;&gt;"","",IF(SUMPRODUCT(--(AN18:AN1500=Y17),--(AM18:AM1500&lt;&gt;""),--ISNUMBER(SEARCH(" "&amp;AM18:AM1500&amp;" ",Q300)))&gt;0,Y17,"")))</f>
        <v/>
      </c>
      <c r="Z300" s="967" t="str" cm="1">
        <f t="array" ref="Z300">IF(N300="","",IF(R300&lt;&gt;"","",IF(SUMPRODUCT(--(AN18:AN1500=Z17),--(AM18:AM1500&lt;&gt;""),--ISNUMBER(SEARCH(" "&amp;AM18:AM1500&amp;" ",Q300)))&gt;0,Z17,"")))</f>
        <v/>
      </c>
      <c r="AA300" s="967" t="str" cm="1">
        <f t="array" ref="AA300">IF(N300="","",IF(R300&lt;&gt;"","",IF(SUMPRODUCT(--(AN18:AN1500=AA17),--(AM18:AM1500&lt;&gt;""),--ISNUMBER(SEARCH(" "&amp;AM18:AM1500&amp;" ",Q300)))&gt;0,AA17,"")))</f>
        <v/>
      </c>
      <c r="AB300" s="967" t="str" cm="1">
        <f t="array" ref="AB300">IF(N300="","",IF(R300&lt;&gt;"","",IF(SUMPRODUCT(--(AN18:AN1500=AB17),--(AM18:AM1500&lt;&gt;""),--ISNUMBER(SEARCH(" "&amp;AM18:AM1500&amp;" ",Q300)))&gt;0,AB17,"")))</f>
        <v/>
      </c>
      <c r="AC300" s="967" t="str" cm="1">
        <f t="array" ref="AC300">IF(N300="","",IF(R300&lt;&gt;"","",IF(SUMPRODUCT(--(AN18:AN1500=AC17),--(AM18:AM1500&lt;&gt;""),--ISNUMBER(SEARCH(" "&amp;AM18:AM1500&amp;" ",Q300)))&gt;0,AC17,"")))</f>
        <v/>
      </c>
      <c r="AD300" s="967" t="str" cm="1">
        <f t="array" ref="AD300">IF(N300="","",IF(R300&lt;&gt;"","",IF(SUMPRODUCT(--(AN18:AN1500=AD17),--(AM18:AM1500&lt;&gt;""),--ISNUMBER(SEARCH(" "&amp;AM18:AM1500&amp;" ",Q300)))&gt;0,AD17,"")))</f>
        <v/>
      </c>
      <c r="AE300" s="967" t="str" cm="1">
        <f t="array" ref="AE300">IF(N300="","",IF(R300&lt;&gt;"","",IF(SUMPRODUCT(--(AN18:AN1500=AE17),--(AM18:AM1500&lt;&gt;""),--ISNUMBER(SEARCH(" "&amp;AM18:AM1500&amp;" ",Q300)))&gt;0,AE17,"")))</f>
        <v/>
      </c>
      <c r="AF300" s="967" t="str" cm="1">
        <f t="array" ref="AF300">IF(N300="","",IF(R300&lt;&gt;"","",IF(SUMPRODUCT(--(AN18:AN1500=AF17),--(AM18:AM1500&lt;&gt;""),--ISNUMBER(SEARCH(" "&amp;AM18:AM1500&amp;" ",Q300)))&gt;0,AF17,"")))</f>
        <v/>
      </c>
      <c r="AG300" s="967" t="str" cm="1">
        <f t="array" ref="AG300">IF(N300="","",IF(R300&lt;&gt;"","",IF(SUMPRODUCT(--(AN18:AN1500=AG17),--(AM18:AM1500&lt;&gt;""),--ISNUMBER(SEARCH(" "&amp;AM18:AM1500&amp;" ",Q300)))&gt;0,AG17,"")))</f>
        <v/>
      </c>
      <c r="AH300" s="967" t="str" cm="1">
        <f t="array" ref="AH300">IF(N300="","",IF(R300&lt;&gt;"","",IF(SUMPRODUCT(--(AN18:AN1500=AH17),--(AM18:AM1500&lt;&gt;""),--ISNUMBER(SEARCH(" "&amp;AM18:AM1500&amp;" ",Q300)))&gt;0,AH17,"")))</f>
        <v/>
      </c>
      <c r="AI300" s="967" t="str" cm="1">
        <f t="array" ref="AI300">IF(N300="","",IF(R300&lt;&gt;"","",IF(SUMPRODUCT(--(AN18:AN1500=AI17),--(AM18:AM1500&lt;&gt;""),--ISNUMBER(SEARCH(" "&amp;AM18:AM1500&amp;" ",Q300)))&gt;0,AI17,"")))</f>
        <v/>
      </c>
      <c r="AJ300" s="967" t="str" cm="1">
        <f t="array" ref="AJ300">IF(N300="","",IF(R300&lt;&gt;"","",IF(SUMPRODUCT(--(AN18:AN1500=AJ17),--(AM18:AM1500&lt;&gt;""),--ISNUMBER(SEARCH(" "&amp;AM18:AM1500&amp;" ",Q300)))&gt;0,AJ17,"")))</f>
        <v/>
      </c>
      <c r="AK300" s="967" t="str" cm="1">
        <f t="array" ref="AK300">IF(N300="","",IF(T300&lt;&gt;"",AK17,IF(S300&lt;&gt;"","",IF(R300&lt;&gt;"","",IF(SUMPRODUCT(--(AN18:AN1500=AK17),--(AM18:AM1500&lt;&gt;""),--ISNUMBER(SEARCH(" "&amp;AM18:AM1500&amp;" ",Q300)))&gt;0,AK17,"")))))</f>
        <v/>
      </c>
      <c r="AM300" s="968" t="s">
        <v>2307</v>
      </c>
      <c r="AN300" s="968" t="s">
        <v>1962</v>
      </c>
      <c r="AP300" s="964"/>
      <c r="AQ300" s="964"/>
      <c r="AR300" s="964"/>
      <c r="AT300" s="964"/>
      <c r="AU300" s="964"/>
      <c r="AV300" s="964"/>
      <c r="BN300" s="49">
        <v>1</v>
      </c>
    </row>
    <row r="301" spans="1:66" ht="35.1" customHeight="1">
      <c r="A301" s="973" t="str">
        <f>IF(B301="","",COUNTIF(B18:B301,"&lt;&gt;"))</f>
        <v/>
      </c>
      <c r="B301" s="965"/>
      <c r="C301" s="974" t="str">
        <f t="shared" si="68"/>
        <v/>
      </c>
      <c r="D301" s="975" t="str">
        <f t="shared" si="56"/>
        <v/>
      </c>
      <c r="E301" s="976" t="str">
        <f t="shared" si="57"/>
        <v/>
      </c>
      <c r="F301" s="977" t="str">
        <f t="shared" si="58"/>
        <v/>
      </c>
      <c r="G301" s="964" t="str">
        <f>IF(H301="","",COUNTIF(H18:H301,"&lt;&gt;"))</f>
        <v/>
      </c>
      <c r="H301" s="965" t="str" cm="1">
        <f t="array" ref="H301">IF(L301="","",IF(LEN(L301)&lt;=MAX(10,G13),L301,IFERROR(LEFT(L301,LOOKUP(2,1/(MID(L301,ROW(1:500),1)=" ")/(ROW(1:500)&lt;=MAX(10,G13)),ROW(1:500))-1),LEFT(L301,MAX(10,G13)))))</f>
        <v/>
      </c>
      <c r="I301" s="964" t="str">
        <f t="shared" si="59"/>
        <v/>
      </c>
      <c r="J301" s="964" t="str">
        <f t="shared" si="60"/>
        <v/>
      </c>
      <c r="K301" s="964" t="str">
        <f>IF(M300&lt;&gt;"",K300,IF(K300&lt;MAX(A18:A317),K300+1,""))</f>
        <v/>
      </c>
      <c r="L301" s="965" t="str">
        <f>IF(K301="","",IF(M300&lt;&gt;"",M300,INDEX(E18:E317,MATCH(K301,A18:A317,0))))</f>
        <v/>
      </c>
      <c r="M301" s="965" t="str">
        <f t="shared" si="61"/>
        <v/>
      </c>
      <c r="N301" s="965" t="str">
        <f t="shared" si="62"/>
        <v/>
      </c>
      <c r="O301" s="964" t="str">
        <f t="shared" si="63"/>
        <v/>
      </c>
      <c r="P301" s="964" t="str">
        <f t="shared" si="64"/>
        <v/>
      </c>
      <c r="Q301" s="965" t="str">
        <f t="shared" si="65"/>
        <v/>
      </c>
      <c r="R301" s="964" t="str">
        <f>IF(N301="","",IF(COUNTIF(AP18:AP300,TRIM(Q301))&gt;0,"EXCLUSION EXACTE",""))</f>
        <v/>
      </c>
      <c r="S301" s="964" t="str" cm="1">
        <f t="array" ref="S301">IF(N301="","",IF(SUMPRODUCT(--(AP18:AP300&lt;&gt;""),--ISNUMBER(SEARCH(" "&amp;AP18:AP300&amp;" ",Q301)))&gt;0,"BLOQUE MOLLUSQUES",""))</f>
        <v/>
      </c>
      <c r="T301" s="964" t="str" cm="1">
        <f t="array" ref="T301">IF(N301="","",IF(SUMPRODUCT(--(AT18:AT300&lt;&gt;""),--ISNUMBER(SEARCH(" "&amp;AT18:AT300&amp;" ",Q301)))&gt;0,"FORCE MOLLUSQUES",""))</f>
        <v/>
      </c>
      <c r="U301" s="965" t="str">
        <f t="shared" si="66"/>
        <v/>
      </c>
      <c r="V301" s="965" t="str">
        <f t="shared" si="69"/>
        <v/>
      </c>
      <c r="W301" s="964" t="str">
        <f t="shared" si="67"/>
        <v/>
      </c>
      <c r="X301" s="964" t="str" cm="1">
        <f t="array" ref="X301">IF(N301="","",IF(R301&lt;&gt;"","",IF(SUMPRODUCT(--(AN18:AN1500=X17),--(AM18:AM1500&lt;&gt;""),--ISNUMBER(SEARCH(" "&amp;AM18:AM1500&amp;" ",Q301)))&gt;0,X17,"")))</f>
        <v/>
      </c>
      <c r="Y301" s="964" t="str" cm="1">
        <f t="array" ref="Y301">IF(N301="","",IF(R301&lt;&gt;"","",IF(SUMPRODUCT(--(AN18:AN1500=Y17),--(AM18:AM1500&lt;&gt;""),--ISNUMBER(SEARCH(" "&amp;AM18:AM1500&amp;" ",Q301)))&gt;0,Y17,"")))</f>
        <v/>
      </c>
      <c r="Z301" s="964" t="str" cm="1">
        <f t="array" ref="Z301">IF(N301="","",IF(R301&lt;&gt;"","",IF(SUMPRODUCT(--(AN18:AN1500=Z17),--(AM18:AM1500&lt;&gt;""),--ISNUMBER(SEARCH(" "&amp;AM18:AM1500&amp;" ",Q301)))&gt;0,Z17,"")))</f>
        <v/>
      </c>
      <c r="AA301" s="964" t="str" cm="1">
        <f t="array" ref="AA301">IF(N301="","",IF(R301&lt;&gt;"","",IF(SUMPRODUCT(--(AN18:AN1500=AA17),--(AM18:AM1500&lt;&gt;""),--ISNUMBER(SEARCH(" "&amp;AM18:AM1500&amp;" ",Q301)))&gt;0,AA17,"")))</f>
        <v/>
      </c>
      <c r="AB301" s="964" t="str" cm="1">
        <f t="array" ref="AB301">IF(N301="","",IF(R301&lt;&gt;"","",IF(SUMPRODUCT(--(AN18:AN1500=AB17),--(AM18:AM1500&lt;&gt;""),--ISNUMBER(SEARCH(" "&amp;AM18:AM1500&amp;" ",Q301)))&gt;0,AB17,"")))</f>
        <v/>
      </c>
      <c r="AC301" s="964" t="str" cm="1">
        <f t="array" ref="AC301">IF(N301="","",IF(R301&lt;&gt;"","",IF(SUMPRODUCT(--(AN18:AN1500=AC17),--(AM18:AM1500&lt;&gt;""),--ISNUMBER(SEARCH(" "&amp;AM18:AM1500&amp;" ",Q301)))&gt;0,AC17,"")))</f>
        <v/>
      </c>
      <c r="AD301" s="964" t="str" cm="1">
        <f t="array" ref="AD301">IF(N301="","",IF(R301&lt;&gt;"","",IF(SUMPRODUCT(--(AN18:AN1500=AD17),--(AM18:AM1500&lt;&gt;""),--ISNUMBER(SEARCH(" "&amp;AM18:AM1500&amp;" ",Q301)))&gt;0,AD17,"")))</f>
        <v/>
      </c>
      <c r="AE301" s="964" t="str" cm="1">
        <f t="array" ref="AE301">IF(N301="","",IF(R301&lt;&gt;"","",IF(SUMPRODUCT(--(AN18:AN1500=AE17),--(AM18:AM1500&lt;&gt;""),--ISNUMBER(SEARCH(" "&amp;AM18:AM1500&amp;" ",Q301)))&gt;0,AE17,"")))</f>
        <v/>
      </c>
      <c r="AF301" s="964" t="str" cm="1">
        <f t="array" ref="AF301">IF(N301="","",IF(R301&lt;&gt;"","",IF(SUMPRODUCT(--(AN18:AN1500=AF17),--(AM18:AM1500&lt;&gt;""),--ISNUMBER(SEARCH(" "&amp;AM18:AM1500&amp;" ",Q301)))&gt;0,AF17,"")))</f>
        <v/>
      </c>
      <c r="AG301" s="964" t="str" cm="1">
        <f t="array" ref="AG301">IF(N301="","",IF(R301&lt;&gt;"","",IF(SUMPRODUCT(--(AN18:AN1500=AG17),--(AM18:AM1500&lt;&gt;""),--ISNUMBER(SEARCH(" "&amp;AM18:AM1500&amp;" ",Q301)))&gt;0,AG17,"")))</f>
        <v/>
      </c>
      <c r="AH301" s="964" t="str" cm="1">
        <f t="array" ref="AH301">IF(N301="","",IF(R301&lt;&gt;"","",IF(SUMPRODUCT(--(AN18:AN1500=AH17),--(AM18:AM1500&lt;&gt;""),--ISNUMBER(SEARCH(" "&amp;AM18:AM1500&amp;" ",Q301)))&gt;0,AH17,"")))</f>
        <v/>
      </c>
      <c r="AI301" s="964" t="str" cm="1">
        <f t="array" ref="AI301">IF(N301="","",IF(R301&lt;&gt;"","",IF(SUMPRODUCT(--(AN18:AN1500=AI17),--(AM18:AM1500&lt;&gt;""),--ISNUMBER(SEARCH(" "&amp;AM18:AM1500&amp;" ",Q301)))&gt;0,AI17,"")))</f>
        <v/>
      </c>
      <c r="AJ301" s="964" t="str" cm="1">
        <f t="array" ref="AJ301">IF(N301="","",IF(R301&lt;&gt;"","",IF(SUMPRODUCT(--(AN18:AN1500=AJ17),--(AM18:AM1500&lt;&gt;""),--ISNUMBER(SEARCH(" "&amp;AM18:AM1500&amp;" ",Q301)))&gt;0,AJ17,"")))</f>
        <v/>
      </c>
      <c r="AK301" s="964" t="str" cm="1">
        <f t="array" ref="AK301">IF(N301="","",IF(T301&lt;&gt;"",AK17,IF(S301&lt;&gt;"","",IF(R301&lt;&gt;"","",IF(SUMPRODUCT(--(AN18:AN1500=AK17),--(AM18:AM1500&lt;&gt;""),--ISNUMBER(SEARCH(" "&amp;AM18:AM1500&amp;" ",Q301)))&gt;0,AK17,"")))))</f>
        <v/>
      </c>
      <c r="AM301" s="964" t="s">
        <v>2308</v>
      </c>
      <c r="AN301" s="964" t="s">
        <v>1962</v>
      </c>
      <c r="BN301" s="49">
        <v>1</v>
      </c>
    </row>
    <row r="302" spans="1:66" ht="35.1" customHeight="1">
      <c r="A302" s="957" t="str">
        <f>IF(B302="","",COUNTIF(B18:B302,"&lt;&gt;"))</f>
        <v/>
      </c>
      <c r="B302" s="958"/>
      <c r="C302" s="974" t="str">
        <f t="shared" si="68"/>
        <v/>
      </c>
      <c r="D302" s="975" t="str">
        <f t="shared" si="56"/>
        <v/>
      </c>
      <c r="E302" s="961" t="str">
        <f t="shared" si="57"/>
        <v/>
      </c>
      <c r="F302" s="962" t="str">
        <f t="shared" si="58"/>
        <v/>
      </c>
      <c r="G302" s="963" t="str">
        <f>IF(H302="","",COUNTIF(H18:H302,"&lt;&gt;"))</f>
        <v/>
      </c>
      <c r="H302" s="958" t="str" cm="1">
        <f t="array" ref="H302">IF(L302="","",IF(LEN(L302)&lt;=MAX(10,G13),L302,IFERROR(LEFT(L302,LOOKUP(2,1/(MID(L302,ROW(1:500),1)=" ")/(ROW(1:500)&lt;=MAX(10,G13)),ROW(1:500))-1),LEFT(L302,MAX(10,G13)))))</f>
        <v/>
      </c>
      <c r="I302" s="963" t="str">
        <f t="shared" si="59"/>
        <v/>
      </c>
      <c r="J302" s="963" t="str">
        <f t="shared" si="60"/>
        <v/>
      </c>
      <c r="K302" s="964" t="str">
        <f>IF(M301&lt;&gt;"",K301,IF(K301&lt;MAX(A18:A317),K301+1,""))</f>
        <v/>
      </c>
      <c r="L302" s="965" t="str">
        <f>IF(K302="","",IF(M301&lt;&gt;"",M301,INDEX(E18:E317,MATCH(K302,A18:A317,0))))</f>
        <v/>
      </c>
      <c r="M302" s="965" t="str">
        <f t="shared" si="61"/>
        <v/>
      </c>
      <c r="N302" s="966" t="str">
        <f t="shared" si="62"/>
        <v/>
      </c>
      <c r="O302" s="967" t="str">
        <f t="shared" si="63"/>
        <v/>
      </c>
      <c r="P302" s="967" t="str">
        <f t="shared" si="64"/>
        <v/>
      </c>
      <c r="Q302" s="966" t="str">
        <f t="shared" si="65"/>
        <v/>
      </c>
      <c r="R302" s="967" t="str">
        <f>IF(N302="","",IF(COUNTIF(AP18:AP300,TRIM(Q302))&gt;0,"EXCLUSION EXACTE",""))</f>
        <v/>
      </c>
      <c r="S302" s="967" t="str" cm="1">
        <f t="array" ref="S302">IF(N302="","",IF(SUMPRODUCT(--(AP18:AP300&lt;&gt;""),--ISNUMBER(SEARCH(" "&amp;AP18:AP300&amp;" ",Q302)))&gt;0,"BLOQUE MOLLUSQUES",""))</f>
        <v/>
      </c>
      <c r="T302" s="967" t="str" cm="1">
        <f t="array" ref="T302">IF(N302="","",IF(SUMPRODUCT(--(AT18:AT300&lt;&gt;""),--ISNUMBER(SEARCH(" "&amp;AT18:AT300&amp;" ",Q302)))&gt;0,"FORCE MOLLUSQUES",""))</f>
        <v/>
      </c>
      <c r="U302" s="966" t="str">
        <f t="shared" si="66"/>
        <v/>
      </c>
      <c r="V302" s="966" t="str">
        <f t="shared" si="69"/>
        <v/>
      </c>
      <c r="W302" s="967" t="str">
        <f t="shared" si="67"/>
        <v/>
      </c>
      <c r="X302" s="967" t="str" cm="1">
        <f t="array" ref="X302">IF(N302="","",IF(R302&lt;&gt;"","",IF(SUMPRODUCT(--(AN18:AN1500=X17),--(AM18:AM1500&lt;&gt;""),--ISNUMBER(SEARCH(" "&amp;AM18:AM1500&amp;" ",Q302)))&gt;0,X17,"")))</f>
        <v/>
      </c>
      <c r="Y302" s="967" t="str" cm="1">
        <f t="array" ref="Y302">IF(N302="","",IF(R302&lt;&gt;"","",IF(SUMPRODUCT(--(AN18:AN1500=Y17),--(AM18:AM1500&lt;&gt;""),--ISNUMBER(SEARCH(" "&amp;AM18:AM1500&amp;" ",Q302)))&gt;0,Y17,"")))</f>
        <v/>
      </c>
      <c r="Z302" s="967" t="str" cm="1">
        <f t="array" ref="Z302">IF(N302="","",IF(R302&lt;&gt;"","",IF(SUMPRODUCT(--(AN18:AN1500=Z17),--(AM18:AM1500&lt;&gt;""),--ISNUMBER(SEARCH(" "&amp;AM18:AM1500&amp;" ",Q302)))&gt;0,Z17,"")))</f>
        <v/>
      </c>
      <c r="AA302" s="967" t="str" cm="1">
        <f t="array" ref="AA302">IF(N302="","",IF(R302&lt;&gt;"","",IF(SUMPRODUCT(--(AN18:AN1500=AA17),--(AM18:AM1500&lt;&gt;""),--ISNUMBER(SEARCH(" "&amp;AM18:AM1500&amp;" ",Q302)))&gt;0,AA17,"")))</f>
        <v/>
      </c>
      <c r="AB302" s="967" t="str" cm="1">
        <f t="array" ref="AB302">IF(N302="","",IF(R302&lt;&gt;"","",IF(SUMPRODUCT(--(AN18:AN1500=AB17),--(AM18:AM1500&lt;&gt;""),--ISNUMBER(SEARCH(" "&amp;AM18:AM1500&amp;" ",Q302)))&gt;0,AB17,"")))</f>
        <v/>
      </c>
      <c r="AC302" s="967" t="str" cm="1">
        <f t="array" ref="AC302">IF(N302="","",IF(R302&lt;&gt;"","",IF(SUMPRODUCT(--(AN18:AN1500=AC17),--(AM18:AM1500&lt;&gt;""),--ISNUMBER(SEARCH(" "&amp;AM18:AM1500&amp;" ",Q302)))&gt;0,AC17,"")))</f>
        <v/>
      </c>
      <c r="AD302" s="967" t="str" cm="1">
        <f t="array" ref="AD302">IF(N302="","",IF(R302&lt;&gt;"","",IF(SUMPRODUCT(--(AN18:AN1500=AD17),--(AM18:AM1500&lt;&gt;""),--ISNUMBER(SEARCH(" "&amp;AM18:AM1500&amp;" ",Q302)))&gt;0,AD17,"")))</f>
        <v/>
      </c>
      <c r="AE302" s="967" t="str" cm="1">
        <f t="array" ref="AE302">IF(N302="","",IF(R302&lt;&gt;"","",IF(SUMPRODUCT(--(AN18:AN1500=AE17),--(AM18:AM1500&lt;&gt;""),--ISNUMBER(SEARCH(" "&amp;AM18:AM1500&amp;" ",Q302)))&gt;0,AE17,"")))</f>
        <v/>
      </c>
      <c r="AF302" s="967" t="str" cm="1">
        <f t="array" ref="AF302">IF(N302="","",IF(R302&lt;&gt;"","",IF(SUMPRODUCT(--(AN18:AN1500=AF17),--(AM18:AM1500&lt;&gt;""),--ISNUMBER(SEARCH(" "&amp;AM18:AM1500&amp;" ",Q302)))&gt;0,AF17,"")))</f>
        <v/>
      </c>
      <c r="AG302" s="967" t="str" cm="1">
        <f t="array" ref="AG302">IF(N302="","",IF(R302&lt;&gt;"","",IF(SUMPRODUCT(--(AN18:AN1500=AG17),--(AM18:AM1500&lt;&gt;""),--ISNUMBER(SEARCH(" "&amp;AM18:AM1500&amp;" ",Q302)))&gt;0,AG17,"")))</f>
        <v/>
      </c>
      <c r="AH302" s="967" t="str" cm="1">
        <f t="array" ref="AH302">IF(N302="","",IF(R302&lt;&gt;"","",IF(SUMPRODUCT(--(AN18:AN1500=AH17),--(AM18:AM1500&lt;&gt;""),--ISNUMBER(SEARCH(" "&amp;AM18:AM1500&amp;" ",Q302)))&gt;0,AH17,"")))</f>
        <v/>
      </c>
      <c r="AI302" s="967" t="str" cm="1">
        <f t="array" ref="AI302">IF(N302="","",IF(R302&lt;&gt;"","",IF(SUMPRODUCT(--(AN18:AN1500=AI17),--(AM18:AM1500&lt;&gt;""),--ISNUMBER(SEARCH(" "&amp;AM18:AM1500&amp;" ",Q302)))&gt;0,AI17,"")))</f>
        <v/>
      </c>
      <c r="AJ302" s="967" t="str" cm="1">
        <f t="array" ref="AJ302">IF(N302="","",IF(R302&lt;&gt;"","",IF(SUMPRODUCT(--(AN18:AN1500=AJ17),--(AM18:AM1500&lt;&gt;""),--ISNUMBER(SEARCH(" "&amp;AM18:AM1500&amp;" ",Q302)))&gt;0,AJ17,"")))</f>
        <v/>
      </c>
      <c r="AK302" s="967" t="str" cm="1">
        <f t="array" ref="AK302">IF(N302="","",IF(T302&lt;&gt;"",AK17,IF(S302&lt;&gt;"","",IF(R302&lt;&gt;"","",IF(SUMPRODUCT(--(AN18:AN1500=AK17),--(AM18:AM1500&lt;&gt;""),--ISNUMBER(SEARCH(" "&amp;AM18:AM1500&amp;" ",Q302)))&gt;0,AK17,"")))))</f>
        <v/>
      </c>
      <c r="AM302" s="968" t="s">
        <v>2309</v>
      </c>
      <c r="AN302" s="968" t="s">
        <v>1962</v>
      </c>
      <c r="BN302" s="49">
        <v>1</v>
      </c>
    </row>
    <row r="303" spans="1:66" ht="35.1" customHeight="1">
      <c r="A303" s="973" t="str">
        <f>IF(B303="","",COUNTIF(B18:B303,"&lt;&gt;"))</f>
        <v/>
      </c>
      <c r="B303" s="965"/>
      <c r="C303" s="974" t="str">
        <f t="shared" si="68"/>
        <v/>
      </c>
      <c r="D303" s="975" t="str">
        <f t="shared" si="56"/>
        <v/>
      </c>
      <c r="E303" s="976" t="str">
        <f t="shared" si="57"/>
        <v/>
      </c>
      <c r="F303" s="977" t="str">
        <f t="shared" si="58"/>
        <v/>
      </c>
      <c r="G303" s="964" t="str">
        <f>IF(H303="","",COUNTIF(H18:H303,"&lt;&gt;"))</f>
        <v/>
      </c>
      <c r="H303" s="965" t="str" cm="1">
        <f t="array" ref="H303">IF(L303="","",IF(LEN(L303)&lt;=MAX(10,G13),L303,IFERROR(LEFT(L303,LOOKUP(2,1/(MID(L303,ROW(1:500),1)=" ")/(ROW(1:500)&lt;=MAX(10,G13)),ROW(1:500))-1),LEFT(L303,MAX(10,G13)))))</f>
        <v/>
      </c>
      <c r="I303" s="964" t="str">
        <f t="shared" si="59"/>
        <v/>
      </c>
      <c r="J303" s="964" t="str">
        <f t="shared" si="60"/>
        <v/>
      </c>
      <c r="K303" s="964" t="str">
        <f>IF(M302&lt;&gt;"",K302,IF(K302&lt;MAX(A18:A317),K302+1,""))</f>
        <v/>
      </c>
      <c r="L303" s="965" t="str">
        <f>IF(K303="","",IF(M302&lt;&gt;"",M302,INDEX(E18:E317,MATCH(K303,A18:A317,0))))</f>
        <v/>
      </c>
      <c r="M303" s="965" t="str">
        <f t="shared" si="61"/>
        <v/>
      </c>
      <c r="N303" s="965" t="str">
        <f t="shared" si="62"/>
        <v/>
      </c>
      <c r="O303" s="964" t="str">
        <f t="shared" si="63"/>
        <v/>
      </c>
      <c r="P303" s="964" t="str">
        <f t="shared" si="64"/>
        <v/>
      </c>
      <c r="Q303" s="965" t="str">
        <f t="shared" si="65"/>
        <v/>
      </c>
      <c r="R303" s="964" t="str">
        <f>IF(N303="","",IF(COUNTIF(AP18:AP300,TRIM(Q303))&gt;0,"EXCLUSION EXACTE",""))</f>
        <v/>
      </c>
      <c r="S303" s="964" t="str" cm="1">
        <f t="array" ref="S303">IF(N303="","",IF(SUMPRODUCT(--(AP18:AP300&lt;&gt;""),--ISNUMBER(SEARCH(" "&amp;AP18:AP300&amp;" ",Q303)))&gt;0,"BLOQUE MOLLUSQUES",""))</f>
        <v/>
      </c>
      <c r="T303" s="964" t="str" cm="1">
        <f t="array" ref="T303">IF(N303="","",IF(SUMPRODUCT(--(AT18:AT300&lt;&gt;""),--ISNUMBER(SEARCH(" "&amp;AT18:AT300&amp;" ",Q303)))&gt;0,"FORCE MOLLUSQUES",""))</f>
        <v/>
      </c>
      <c r="U303" s="965" t="str">
        <f t="shared" si="66"/>
        <v/>
      </c>
      <c r="V303" s="965" t="str">
        <f t="shared" si="69"/>
        <v/>
      </c>
      <c r="W303" s="964" t="str">
        <f t="shared" si="67"/>
        <v/>
      </c>
      <c r="X303" s="964" t="str" cm="1">
        <f t="array" ref="X303">IF(N303="","",IF(R303&lt;&gt;"","",IF(SUMPRODUCT(--(AN18:AN1500=X17),--(AM18:AM1500&lt;&gt;""),--ISNUMBER(SEARCH(" "&amp;AM18:AM1500&amp;" ",Q303)))&gt;0,X17,"")))</f>
        <v/>
      </c>
      <c r="Y303" s="964" t="str" cm="1">
        <f t="array" ref="Y303">IF(N303="","",IF(R303&lt;&gt;"","",IF(SUMPRODUCT(--(AN18:AN1500=Y17),--(AM18:AM1500&lt;&gt;""),--ISNUMBER(SEARCH(" "&amp;AM18:AM1500&amp;" ",Q303)))&gt;0,Y17,"")))</f>
        <v/>
      </c>
      <c r="Z303" s="964" t="str" cm="1">
        <f t="array" ref="Z303">IF(N303="","",IF(R303&lt;&gt;"","",IF(SUMPRODUCT(--(AN18:AN1500=Z17),--(AM18:AM1500&lt;&gt;""),--ISNUMBER(SEARCH(" "&amp;AM18:AM1500&amp;" ",Q303)))&gt;0,Z17,"")))</f>
        <v/>
      </c>
      <c r="AA303" s="964" t="str" cm="1">
        <f t="array" ref="AA303">IF(N303="","",IF(R303&lt;&gt;"","",IF(SUMPRODUCT(--(AN18:AN1500=AA17),--(AM18:AM1500&lt;&gt;""),--ISNUMBER(SEARCH(" "&amp;AM18:AM1500&amp;" ",Q303)))&gt;0,AA17,"")))</f>
        <v/>
      </c>
      <c r="AB303" s="964" t="str" cm="1">
        <f t="array" ref="AB303">IF(N303="","",IF(R303&lt;&gt;"","",IF(SUMPRODUCT(--(AN18:AN1500=AB17),--(AM18:AM1500&lt;&gt;""),--ISNUMBER(SEARCH(" "&amp;AM18:AM1500&amp;" ",Q303)))&gt;0,AB17,"")))</f>
        <v/>
      </c>
      <c r="AC303" s="964" t="str" cm="1">
        <f t="array" ref="AC303">IF(N303="","",IF(R303&lt;&gt;"","",IF(SUMPRODUCT(--(AN18:AN1500=AC17),--(AM18:AM1500&lt;&gt;""),--ISNUMBER(SEARCH(" "&amp;AM18:AM1500&amp;" ",Q303)))&gt;0,AC17,"")))</f>
        <v/>
      </c>
      <c r="AD303" s="964" t="str" cm="1">
        <f t="array" ref="AD303">IF(N303="","",IF(R303&lt;&gt;"","",IF(SUMPRODUCT(--(AN18:AN1500=AD17),--(AM18:AM1500&lt;&gt;""),--ISNUMBER(SEARCH(" "&amp;AM18:AM1500&amp;" ",Q303)))&gt;0,AD17,"")))</f>
        <v/>
      </c>
      <c r="AE303" s="964" t="str" cm="1">
        <f t="array" ref="AE303">IF(N303="","",IF(R303&lt;&gt;"","",IF(SUMPRODUCT(--(AN18:AN1500=AE17),--(AM18:AM1500&lt;&gt;""),--ISNUMBER(SEARCH(" "&amp;AM18:AM1500&amp;" ",Q303)))&gt;0,AE17,"")))</f>
        <v/>
      </c>
      <c r="AF303" s="964" t="str" cm="1">
        <f t="array" ref="AF303">IF(N303="","",IF(R303&lt;&gt;"","",IF(SUMPRODUCT(--(AN18:AN1500=AF17),--(AM18:AM1500&lt;&gt;""),--ISNUMBER(SEARCH(" "&amp;AM18:AM1500&amp;" ",Q303)))&gt;0,AF17,"")))</f>
        <v/>
      </c>
      <c r="AG303" s="964" t="str" cm="1">
        <f t="array" ref="AG303">IF(N303="","",IF(R303&lt;&gt;"","",IF(SUMPRODUCT(--(AN18:AN1500=AG17),--(AM18:AM1500&lt;&gt;""),--ISNUMBER(SEARCH(" "&amp;AM18:AM1500&amp;" ",Q303)))&gt;0,AG17,"")))</f>
        <v/>
      </c>
      <c r="AH303" s="964" t="str" cm="1">
        <f t="array" ref="AH303">IF(N303="","",IF(R303&lt;&gt;"","",IF(SUMPRODUCT(--(AN18:AN1500=AH17),--(AM18:AM1500&lt;&gt;""),--ISNUMBER(SEARCH(" "&amp;AM18:AM1500&amp;" ",Q303)))&gt;0,AH17,"")))</f>
        <v/>
      </c>
      <c r="AI303" s="964" t="str" cm="1">
        <f t="array" ref="AI303">IF(N303="","",IF(R303&lt;&gt;"","",IF(SUMPRODUCT(--(AN18:AN1500=AI17),--(AM18:AM1500&lt;&gt;""),--ISNUMBER(SEARCH(" "&amp;AM18:AM1500&amp;" ",Q303)))&gt;0,AI17,"")))</f>
        <v/>
      </c>
      <c r="AJ303" s="964" t="str" cm="1">
        <f t="array" ref="AJ303">IF(N303="","",IF(R303&lt;&gt;"","",IF(SUMPRODUCT(--(AN18:AN1500=AJ17),--(AM18:AM1500&lt;&gt;""),--ISNUMBER(SEARCH(" "&amp;AM18:AM1500&amp;" ",Q303)))&gt;0,AJ17,"")))</f>
        <v/>
      </c>
      <c r="AK303" s="964" t="str" cm="1">
        <f t="array" ref="AK303">IF(N303="","",IF(T303&lt;&gt;"",AK17,IF(S303&lt;&gt;"","",IF(R303&lt;&gt;"","",IF(SUMPRODUCT(--(AN18:AN1500=AK17),--(AM18:AM1500&lt;&gt;""),--ISNUMBER(SEARCH(" "&amp;AM18:AM1500&amp;" ",Q303)))&gt;0,AK17,"")))))</f>
        <v/>
      </c>
      <c r="AM303" s="964" t="s">
        <v>2310</v>
      </c>
      <c r="AN303" s="964" t="s">
        <v>1962</v>
      </c>
      <c r="BN303" s="49">
        <v>1</v>
      </c>
    </row>
    <row r="304" spans="1:66" ht="35.1" customHeight="1">
      <c r="A304" s="957" t="str">
        <f>IF(B304="","",COUNTIF(B18:B304,"&lt;&gt;"))</f>
        <v/>
      </c>
      <c r="B304" s="958"/>
      <c r="C304" s="974" t="str">
        <f t="shared" si="68"/>
        <v/>
      </c>
      <c r="D304" s="975" t="str">
        <f t="shared" si="56"/>
        <v/>
      </c>
      <c r="E304" s="961" t="str">
        <f t="shared" si="57"/>
        <v/>
      </c>
      <c r="F304" s="962" t="str">
        <f t="shared" si="58"/>
        <v/>
      </c>
      <c r="G304" s="963" t="str">
        <f>IF(H304="","",COUNTIF(H18:H304,"&lt;&gt;"))</f>
        <v/>
      </c>
      <c r="H304" s="958" t="str" cm="1">
        <f t="array" ref="H304">IF(L304="","",IF(LEN(L304)&lt;=MAX(10,G13),L304,IFERROR(LEFT(L304,LOOKUP(2,1/(MID(L304,ROW(1:500),1)=" ")/(ROW(1:500)&lt;=MAX(10,G13)),ROW(1:500))-1),LEFT(L304,MAX(10,G13)))))</f>
        <v/>
      </c>
      <c r="I304" s="963" t="str">
        <f t="shared" si="59"/>
        <v/>
      </c>
      <c r="J304" s="963" t="str">
        <f t="shared" si="60"/>
        <v/>
      </c>
      <c r="K304" s="964" t="str">
        <f>IF(M303&lt;&gt;"",K303,IF(K303&lt;MAX(A18:A317),K303+1,""))</f>
        <v/>
      </c>
      <c r="L304" s="965" t="str">
        <f>IF(K304="","",IF(M303&lt;&gt;"",M303,INDEX(E18:E317,MATCH(K304,A18:A317,0))))</f>
        <v/>
      </c>
      <c r="M304" s="965" t="str">
        <f t="shared" si="61"/>
        <v/>
      </c>
      <c r="N304" s="966" t="str">
        <f t="shared" si="62"/>
        <v/>
      </c>
      <c r="O304" s="967" t="str">
        <f t="shared" si="63"/>
        <v/>
      </c>
      <c r="P304" s="967" t="str">
        <f t="shared" si="64"/>
        <v/>
      </c>
      <c r="Q304" s="966" t="str">
        <f t="shared" si="65"/>
        <v/>
      </c>
      <c r="R304" s="967" t="str">
        <f>IF(N304="","",IF(COUNTIF(AP18:AP300,TRIM(Q304))&gt;0,"EXCLUSION EXACTE",""))</f>
        <v/>
      </c>
      <c r="S304" s="967" t="str" cm="1">
        <f t="array" ref="S304">IF(N304="","",IF(SUMPRODUCT(--(AP18:AP300&lt;&gt;""),--ISNUMBER(SEARCH(" "&amp;AP18:AP300&amp;" ",Q304)))&gt;0,"BLOQUE MOLLUSQUES",""))</f>
        <v/>
      </c>
      <c r="T304" s="967" t="str" cm="1">
        <f t="array" ref="T304">IF(N304="","",IF(SUMPRODUCT(--(AT18:AT300&lt;&gt;""),--ISNUMBER(SEARCH(" "&amp;AT18:AT300&amp;" ",Q304)))&gt;0,"FORCE MOLLUSQUES",""))</f>
        <v/>
      </c>
      <c r="U304" s="966" t="str">
        <f t="shared" si="66"/>
        <v/>
      </c>
      <c r="V304" s="966" t="str">
        <f t="shared" si="69"/>
        <v/>
      </c>
      <c r="W304" s="967" t="str">
        <f t="shared" si="67"/>
        <v/>
      </c>
      <c r="X304" s="967" t="str" cm="1">
        <f t="array" ref="X304">IF(N304="","",IF(R304&lt;&gt;"","",IF(SUMPRODUCT(--(AN18:AN1500=X17),--(AM18:AM1500&lt;&gt;""),--ISNUMBER(SEARCH(" "&amp;AM18:AM1500&amp;" ",Q304)))&gt;0,X17,"")))</f>
        <v/>
      </c>
      <c r="Y304" s="967" t="str" cm="1">
        <f t="array" ref="Y304">IF(N304="","",IF(R304&lt;&gt;"","",IF(SUMPRODUCT(--(AN18:AN1500=Y17),--(AM18:AM1500&lt;&gt;""),--ISNUMBER(SEARCH(" "&amp;AM18:AM1500&amp;" ",Q304)))&gt;0,Y17,"")))</f>
        <v/>
      </c>
      <c r="Z304" s="967" t="str" cm="1">
        <f t="array" ref="Z304">IF(N304="","",IF(R304&lt;&gt;"","",IF(SUMPRODUCT(--(AN18:AN1500=Z17),--(AM18:AM1500&lt;&gt;""),--ISNUMBER(SEARCH(" "&amp;AM18:AM1500&amp;" ",Q304)))&gt;0,Z17,"")))</f>
        <v/>
      </c>
      <c r="AA304" s="967" t="str" cm="1">
        <f t="array" ref="AA304">IF(N304="","",IF(R304&lt;&gt;"","",IF(SUMPRODUCT(--(AN18:AN1500=AA17),--(AM18:AM1500&lt;&gt;""),--ISNUMBER(SEARCH(" "&amp;AM18:AM1500&amp;" ",Q304)))&gt;0,AA17,"")))</f>
        <v/>
      </c>
      <c r="AB304" s="967" t="str" cm="1">
        <f t="array" ref="AB304">IF(N304="","",IF(R304&lt;&gt;"","",IF(SUMPRODUCT(--(AN18:AN1500=AB17),--(AM18:AM1500&lt;&gt;""),--ISNUMBER(SEARCH(" "&amp;AM18:AM1500&amp;" ",Q304)))&gt;0,AB17,"")))</f>
        <v/>
      </c>
      <c r="AC304" s="967" t="str" cm="1">
        <f t="array" ref="AC304">IF(N304="","",IF(R304&lt;&gt;"","",IF(SUMPRODUCT(--(AN18:AN1500=AC17),--(AM18:AM1500&lt;&gt;""),--ISNUMBER(SEARCH(" "&amp;AM18:AM1500&amp;" ",Q304)))&gt;0,AC17,"")))</f>
        <v/>
      </c>
      <c r="AD304" s="967" t="str" cm="1">
        <f t="array" ref="AD304">IF(N304="","",IF(R304&lt;&gt;"","",IF(SUMPRODUCT(--(AN18:AN1500=AD17),--(AM18:AM1500&lt;&gt;""),--ISNUMBER(SEARCH(" "&amp;AM18:AM1500&amp;" ",Q304)))&gt;0,AD17,"")))</f>
        <v/>
      </c>
      <c r="AE304" s="967" t="str" cm="1">
        <f t="array" ref="AE304">IF(N304="","",IF(R304&lt;&gt;"","",IF(SUMPRODUCT(--(AN18:AN1500=AE17),--(AM18:AM1500&lt;&gt;""),--ISNUMBER(SEARCH(" "&amp;AM18:AM1500&amp;" ",Q304)))&gt;0,AE17,"")))</f>
        <v/>
      </c>
      <c r="AF304" s="967" t="str" cm="1">
        <f t="array" ref="AF304">IF(N304="","",IF(R304&lt;&gt;"","",IF(SUMPRODUCT(--(AN18:AN1500=AF17),--(AM18:AM1500&lt;&gt;""),--ISNUMBER(SEARCH(" "&amp;AM18:AM1500&amp;" ",Q304)))&gt;0,AF17,"")))</f>
        <v/>
      </c>
      <c r="AG304" s="967" t="str" cm="1">
        <f t="array" ref="AG304">IF(N304="","",IF(R304&lt;&gt;"","",IF(SUMPRODUCT(--(AN18:AN1500=AG17),--(AM18:AM1500&lt;&gt;""),--ISNUMBER(SEARCH(" "&amp;AM18:AM1500&amp;" ",Q304)))&gt;0,AG17,"")))</f>
        <v/>
      </c>
      <c r="AH304" s="967" t="str" cm="1">
        <f t="array" ref="AH304">IF(N304="","",IF(R304&lt;&gt;"","",IF(SUMPRODUCT(--(AN18:AN1500=AH17),--(AM18:AM1500&lt;&gt;""),--ISNUMBER(SEARCH(" "&amp;AM18:AM1500&amp;" ",Q304)))&gt;0,AH17,"")))</f>
        <v/>
      </c>
      <c r="AI304" s="967" t="str" cm="1">
        <f t="array" ref="AI304">IF(N304="","",IF(R304&lt;&gt;"","",IF(SUMPRODUCT(--(AN18:AN1500=AI17),--(AM18:AM1500&lt;&gt;""),--ISNUMBER(SEARCH(" "&amp;AM18:AM1500&amp;" ",Q304)))&gt;0,AI17,"")))</f>
        <v/>
      </c>
      <c r="AJ304" s="967" t="str" cm="1">
        <f t="array" ref="AJ304">IF(N304="","",IF(R304&lt;&gt;"","",IF(SUMPRODUCT(--(AN18:AN1500=AJ17),--(AM18:AM1500&lt;&gt;""),--ISNUMBER(SEARCH(" "&amp;AM18:AM1500&amp;" ",Q304)))&gt;0,AJ17,"")))</f>
        <v/>
      </c>
      <c r="AK304" s="967" t="str" cm="1">
        <f t="array" ref="AK304">IF(N304="","",IF(T304&lt;&gt;"",AK17,IF(S304&lt;&gt;"","",IF(R304&lt;&gt;"","",IF(SUMPRODUCT(--(AN18:AN1500=AK17),--(AM18:AM1500&lt;&gt;""),--ISNUMBER(SEARCH(" "&amp;AM18:AM1500&amp;" ",Q304)))&gt;0,AK17,"")))))</f>
        <v/>
      </c>
      <c r="AM304" s="968" t="s">
        <v>2311</v>
      </c>
      <c r="AN304" s="968" t="s">
        <v>1962</v>
      </c>
      <c r="BN304" s="49">
        <v>1</v>
      </c>
    </row>
    <row r="305" spans="1:66" ht="35.1" customHeight="1">
      <c r="A305" s="973" t="str">
        <f>IF(B305="","",COUNTIF(B18:B305,"&lt;&gt;"))</f>
        <v/>
      </c>
      <c r="B305" s="965"/>
      <c r="C305" s="974" t="str">
        <f t="shared" si="68"/>
        <v/>
      </c>
      <c r="D305" s="975" t="str">
        <f t="shared" si="56"/>
        <v/>
      </c>
      <c r="E305" s="976" t="str">
        <f t="shared" si="57"/>
        <v/>
      </c>
      <c r="F305" s="977" t="str">
        <f t="shared" si="58"/>
        <v/>
      </c>
      <c r="G305" s="964" t="str">
        <f>IF(H305="","",COUNTIF(H18:H305,"&lt;&gt;"))</f>
        <v/>
      </c>
      <c r="H305" s="965" t="str" cm="1">
        <f t="array" ref="H305">IF(L305="","",IF(LEN(L305)&lt;=MAX(10,G13),L305,IFERROR(LEFT(L305,LOOKUP(2,1/(MID(L305,ROW(1:500),1)=" ")/(ROW(1:500)&lt;=MAX(10,G13)),ROW(1:500))-1),LEFT(L305,MAX(10,G13)))))</f>
        <v/>
      </c>
      <c r="I305" s="964" t="str">
        <f t="shared" si="59"/>
        <v/>
      </c>
      <c r="J305" s="964" t="str">
        <f t="shared" si="60"/>
        <v/>
      </c>
      <c r="K305" s="964" t="str">
        <f>IF(M304&lt;&gt;"",K304,IF(K304&lt;MAX(A18:A317),K304+1,""))</f>
        <v/>
      </c>
      <c r="L305" s="965" t="str">
        <f>IF(K305="","",IF(M304&lt;&gt;"",M304,INDEX(E18:E317,MATCH(K305,A18:A317,0))))</f>
        <v/>
      </c>
      <c r="M305" s="965" t="str">
        <f t="shared" si="61"/>
        <v/>
      </c>
      <c r="N305" s="965" t="str">
        <f t="shared" si="62"/>
        <v/>
      </c>
      <c r="O305" s="964" t="str">
        <f t="shared" si="63"/>
        <v/>
      </c>
      <c r="P305" s="964" t="str">
        <f t="shared" si="64"/>
        <v/>
      </c>
      <c r="Q305" s="965" t="str">
        <f t="shared" si="65"/>
        <v/>
      </c>
      <c r="R305" s="964" t="str">
        <f>IF(N305="","",IF(COUNTIF(AP18:AP300,TRIM(Q305))&gt;0,"EXCLUSION EXACTE",""))</f>
        <v/>
      </c>
      <c r="S305" s="964" t="str" cm="1">
        <f t="array" ref="S305">IF(N305="","",IF(SUMPRODUCT(--(AP18:AP300&lt;&gt;""),--ISNUMBER(SEARCH(" "&amp;AP18:AP300&amp;" ",Q305)))&gt;0,"BLOQUE MOLLUSQUES",""))</f>
        <v/>
      </c>
      <c r="T305" s="964" t="str" cm="1">
        <f t="array" ref="T305">IF(N305="","",IF(SUMPRODUCT(--(AT18:AT300&lt;&gt;""),--ISNUMBER(SEARCH(" "&amp;AT18:AT300&amp;" ",Q305)))&gt;0,"FORCE MOLLUSQUES",""))</f>
        <v/>
      </c>
      <c r="U305" s="965" t="str">
        <f t="shared" si="66"/>
        <v/>
      </c>
      <c r="V305" s="965" t="str">
        <f t="shared" si="69"/>
        <v/>
      </c>
      <c r="W305" s="964" t="str">
        <f t="shared" si="67"/>
        <v/>
      </c>
      <c r="X305" s="964" t="str" cm="1">
        <f t="array" ref="X305">IF(N305="","",IF(R305&lt;&gt;"","",IF(SUMPRODUCT(--(AN18:AN1500=X17),--(AM18:AM1500&lt;&gt;""),--ISNUMBER(SEARCH(" "&amp;AM18:AM1500&amp;" ",Q305)))&gt;0,X17,"")))</f>
        <v/>
      </c>
      <c r="Y305" s="964" t="str" cm="1">
        <f t="array" ref="Y305">IF(N305="","",IF(R305&lt;&gt;"","",IF(SUMPRODUCT(--(AN18:AN1500=Y17),--(AM18:AM1500&lt;&gt;""),--ISNUMBER(SEARCH(" "&amp;AM18:AM1500&amp;" ",Q305)))&gt;0,Y17,"")))</f>
        <v/>
      </c>
      <c r="Z305" s="964" t="str" cm="1">
        <f t="array" ref="Z305">IF(N305="","",IF(R305&lt;&gt;"","",IF(SUMPRODUCT(--(AN18:AN1500=Z17),--(AM18:AM1500&lt;&gt;""),--ISNUMBER(SEARCH(" "&amp;AM18:AM1500&amp;" ",Q305)))&gt;0,Z17,"")))</f>
        <v/>
      </c>
      <c r="AA305" s="964" t="str" cm="1">
        <f t="array" ref="AA305">IF(N305="","",IF(R305&lt;&gt;"","",IF(SUMPRODUCT(--(AN18:AN1500=AA17),--(AM18:AM1500&lt;&gt;""),--ISNUMBER(SEARCH(" "&amp;AM18:AM1500&amp;" ",Q305)))&gt;0,AA17,"")))</f>
        <v/>
      </c>
      <c r="AB305" s="964" t="str" cm="1">
        <f t="array" ref="AB305">IF(N305="","",IF(R305&lt;&gt;"","",IF(SUMPRODUCT(--(AN18:AN1500=AB17),--(AM18:AM1500&lt;&gt;""),--ISNUMBER(SEARCH(" "&amp;AM18:AM1500&amp;" ",Q305)))&gt;0,AB17,"")))</f>
        <v/>
      </c>
      <c r="AC305" s="964" t="str" cm="1">
        <f t="array" ref="AC305">IF(N305="","",IF(R305&lt;&gt;"","",IF(SUMPRODUCT(--(AN18:AN1500=AC17),--(AM18:AM1500&lt;&gt;""),--ISNUMBER(SEARCH(" "&amp;AM18:AM1500&amp;" ",Q305)))&gt;0,AC17,"")))</f>
        <v/>
      </c>
      <c r="AD305" s="964" t="str" cm="1">
        <f t="array" ref="AD305">IF(N305="","",IF(R305&lt;&gt;"","",IF(SUMPRODUCT(--(AN18:AN1500=AD17),--(AM18:AM1500&lt;&gt;""),--ISNUMBER(SEARCH(" "&amp;AM18:AM1500&amp;" ",Q305)))&gt;0,AD17,"")))</f>
        <v/>
      </c>
      <c r="AE305" s="964" t="str" cm="1">
        <f t="array" ref="AE305">IF(N305="","",IF(R305&lt;&gt;"","",IF(SUMPRODUCT(--(AN18:AN1500=AE17),--(AM18:AM1500&lt;&gt;""),--ISNUMBER(SEARCH(" "&amp;AM18:AM1500&amp;" ",Q305)))&gt;0,AE17,"")))</f>
        <v/>
      </c>
      <c r="AF305" s="964" t="str" cm="1">
        <f t="array" ref="AF305">IF(N305="","",IF(R305&lt;&gt;"","",IF(SUMPRODUCT(--(AN18:AN1500=AF17),--(AM18:AM1500&lt;&gt;""),--ISNUMBER(SEARCH(" "&amp;AM18:AM1500&amp;" ",Q305)))&gt;0,AF17,"")))</f>
        <v/>
      </c>
      <c r="AG305" s="964" t="str" cm="1">
        <f t="array" ref="AG305">IF(N305="","",IF(R305&lt;&gt;"","",IF(SUMPRODUCT(--(AN18:AN1500=AG17),--(AM18:AM1500&lt;&gt;""),--ISNUMBER(SEARCH(" "&amp;AM18:AM1500&amp;" ",Q305)))&gt;0,AG17,"")))</f>
        <v/>
      </c>
      <c r="AH305" s="964" t="str" cm="1">
        <f t="array" ref="AH305">IF(N305="","",IF(R305&lt;&gt;"","",IF(SUMPRODUCT(--(AN18:AN1500=AH17),--(AM18:AM1500&lt;&gt;""),--ISNUMBER(SEARCH(" "&amp;AM18:AM1500&amp;" ",Q305)))&gt;0,AH17,"")))</f>
        <v/>
      </c>
      <c r="AI305" s="964" t="str" cm="1">
        <f t="array" ref="AI305">IF(N305="","",IF(R305&lt;&gt;"","",IF(SUMPRODUCT(--(AN18:AN1500=AI17),--(AM18:AM1500&lt;&gt;""),--ISNUMBER(SEARCH(" "&amp;AM18:AM1500&amp;" ",Q305)))&gt;0,AI17,"")))</f>
        <v/>
      </c>
      <c r="AJ305" s="964" t="str" cm="1">
        <f t="array" ref="AJ305">IF(N305="","",IF(R305&lt;&gt;"","",IF(SUMPRODUCT(--(AN18:AN1500=AJ17),--(AM18:AM1500&lt;&gt;""),--ISNUMBER(SEARCH(" "&amp;AM18:AM1500&amp;" ",Q305)))&gt;0,AJ17,"")))</f>
        <v/>
      </c>
      <c r="AK305" s="964" t="str" cm="1">
        <f t="array" ref="AK305">IF(N305="","",IF(T305&lt;&gt;"",AK17,IF(S305&lt;&gt;"","",IF(R305&lt;&gt;"","",IF(SUMPRODUCT(--(AN18:AN1500=AK17),--(AM18:AM1500&lt;&gt;""),--ISNUMBER(SEARCH(" "&amp;AM18:AM1500&amp;" ",Q305)))&gt;0,AK17,"")))))</f>
        <v/>
      </c>
      <c r="AM305" s="964" t="s">
        <v>2312</v>
      </c>
      <c r="AN305" s="964" t="s">
        <v>1962</v>
      </c>
      <c r="BN305" s="49">
        <v>1</v>
      </c>
    </row>
    <row r="306" spans="1:66" ht="35.1" customHeight="1">
      <c r="A306" s="957" t="str">
        <f>IF(B306="","",COUNTIF(B18:B306,"&lt;&gt;"))</f>
        <v/>
      </c>
      <c r="B306" s="958"/>
      <c r="C306" s="974" t="str">
        <f t="shared" si="68"/>
        <v/>
      </c>
      <c r="D306" s="975" t="str">
        <f t="shared" si="56"/>
        <v/>
      </c>
      <c r="E306" s="961" t="str">
        <f t="shared" si="57"/>
        <v/>
      </c>
      <c r="F306" s="962" t="str">
        <f t="shared" si="58"/>
        <v/>
      </c>
      <c r="G306" s="963" t="str">
        <f>IF(H306="","",COUNTIF(H18:H306,"&lt;&gt;"))</f>
        <v/>
      </c>
      <c r="H306" s="958" t="str" cm="1">
        <f t="array" ref="H306">IF(L306="","",IF(LEN(L306)&lt;=MAX(10,G13),L306,IFERROR(LEFT(L306,LOOKUP(2,1/(MID(L306,ROW(1:500),1)=" ")/(ROW(1:500)&lt;=MAX(10,G13)),ROW(1:500))-1),LEFT(L306,MAX(10,G13)))))</f>
        <v/>
      </c>
      <c r="I306" s="963" t="str">
        <f t="shared" si="59"/>
        <v/>
      </c>
      <c r="J306" s="963" t="str">
        <f t="shared" si="60"/>
        <v/>
      </c>
      <c r="K306" s="964" t="str">
        <f>IF(M305&lt;&gt;"",K305,IF(K305&lt;MAX(A18:A317),K305+1,""))</f>
        <v/>
      </c>
      <c r="L306" s="965" t="str">
        <f>IF(K306="","",IF(M305&lt;&gt;"",M305,INDEX(E18:E317,MATCH(K306,A18:A317,0))))</f>
        <v/>
      </c>
      <c r="M306" s="965" t="str">
        <f t="shared" si="61"/>
        <v/>
      </c>
      <c r="N306" s="966" t="str">
        <f t="shared" si="62"/>
        <v/>
      </c>
      <c r="O306" s="967" t="str">
        <f t="shared" si="63"/>
        <v/>
      </c>
      <c r="P306" s="967" t="str">
        <f t="shared" si="64"/>
        <v/>
      </c>
      <c r="Q306" s="966" t="str">
        <f t="shared" si="65"/>
        <v/>
      </c>
      <c r="R306" s="967" t="str">
        <f>IF(N306="","",IF(COUNTIF(AP18:AP300,TRIM(Q306))&gt;0,"EXCLUSION EXACTE",""))</f>
        <v/>
      </c>
      <c r="S306" s="967" t="str" cm="1">
        <f t="array" ref="S306">IF(N306="","",IF(SUMPRODUCT(--(AP18:AP300&lt;&gt;""),--ISNUMBER(SEARCH(" "&amp;AP18:AP300&amp;" ",Q306)))&gt;0,"BLOQUE MOLLUSQUES",""))</f>
        <v/>
      </c>
      <c r="T306" s="967" t="str" cm="1">
        <f t="array" ref="T306">IF(N306="","",IF(SUMPRODUCT(--(AT18:AT300&lt;&gt;""),--ISNUMBER(SEARCH(" "&amp;AT18:AT300&amp;" ",Q306)))&gt;0,"FORCE MOLLUSQUES",""))</f>
        <v/>
      </c>
      <c r="U306" s="966" t="str">
        <f t="shared" si="66"/>
        <v/>
      </c>
      <c r="V306" s="966" t="str">
        <f t="shared" si="69"/>
        <v/>
      </c>
      <c r="W306" s="967" t="str">
        <f t="shared" si="67"/>
        <v/>
      </c>
      <c r="X306" s="967" t="str" cm="1">
        <f t="array" ref="X306">IF(N306="","",IF(R306&lt;&gt;"","",IF(SUMPRODUCT(--(AN18:AN1500=X17),--(AM18:AM1500&lt;&gt;""),--ISNUMBER(SEARCH(" "&amp;AM18:AM1500&amp;" ",Q306)))&gt;0,X17,"")))</f>
        <v/>
      </c>
      <c r="Y306" s="967" t="str" cm="1">
        <f t="array" ref="Y306">IF(N306="","",IF(R306&lt;&gt;"","",IF(SUMPRODUCT(--(AN18:AN1500=Y17),--(AM18:AM1500&lt;&gt;""),--ISNUMBER(SEARCH(" "&amp;AM18:AM1500&amp;" ",Q306)))&gt;0,Y17,"")))</f>
        <v/>
      </c>
      <c r="Z306" s="967" t="str" cm="1">
        <f t="array" ref="Z306">IF(N306="","",IF(R306&lt;&gt;"","",IF(SUMPRODUCT(--(AN18:AN1500=Z17),--(AM18:AM1500&lt;&gt;""),--ISNUMBER(SEARCH(" "&amp;AM18:AM1500&amp;" ",Q306)))&gt;0,Z17,"")))</f>
        <v/>
      </c>
      <c r="AA306" s="967" t="str" cm="1">
        <f t="array" ref="AA306">IF(N306="","",IF(R306&lt;&gt;"","",IF(SUMPRODUCT(--(AN18:AN1500=AA17),--(AM18:AM1500&lt;&gt;""),--ISNUMBER(SEARCH(" "&amp;AM18:AM1500&amp;" ",Q306)))&gt;0,AA17,"")))</f>
        <v/>
      </c>
      <c r="AB306" s="967" t="str" cm="1">
        <f t="array" ref="AB306">IF(N306="","",IF(R306&lt;&gt;"","",IF(SUMPRODUCT(--(AN18:AN1500=AB17),--(AM18:AM1500&lt;&gt;""),--ISNUMBER(SEARCH(" "&amp;AM18:AM1500&amp;" ",Q306)))&gt;0,AB17,"")))</f>
        <v/>
      </c>
      <c r="AC306" s="967" t="str" cm="1">
        <f t="array" ref="AC306">IF(N306="","",IF(R306&lt;&gt;"","",IF(SUMPRODUCT(--(AN18:AN1500=AC17),--(AM18:AM1500&lt;&gt;""),--ISNUMBER(SEARCH(" "&amp;AM18:AM1500&amp;" ",Q306)))&gt;0,AC17,"")))</f>
        <v/>
      </c>
      <c r="AD306" s="967" t="str" cm="1">
        <f t="array" ref="AD306">IF(N306="","",IF(R306&lt;&gt;"","",IF(SUMPRODUCT(--(AN18:AN1500=AD17),--(AM18:AM1500&lt;&gt;""),--ISNUMBER(SEARCH(" "&amp;AM18:AM1500&amp;" ",Q306)))&gt;0,AD17,"")))</f>
        <v/>
      </c>
      <c r="AE306" s="967" t="str" cm="1">
        <f t="array" ref="AE306">IF(N306="","",IF(R306&lt;&gt;"","",IF(SUMPRODUCT(--(AN18:AN1500=AE17),--(AM18:AM1500&lt;&gt;""),--ISNUMBER(SEARCH(" "&amp;AM18:AM1500&amp;" ",Q306)))&gt;0,AE17,"")))</f>
        <v/>
      </c>
      <c r="AF306" s="967" t="str" cm="1">
        <f t="array" ref="AF306">IF(N306="","",IF(R306&lt;&gt;"","",IF(SUMPRODUCT(--(AN18:AN1500=AF17),--(AM18:AM1500&lt;&gt;""),--ISNUMBER(SEARCH(" "&amp;AM18:AM1500&amp;" ",Q306)))&gt;0,AF17,"")))</f>
        <v/>
      </c>
      <c r="AG306" s="967" t="str" cm="1">
        <f t="array" ref="AG306">IF(N306="","",IF(R306&lt;&gt;"","",IF(SUMPRODUCT(--(AN18:AN1500=AG17),--(AM18:AM1500&lt;&gt;""),--ISNUMBER(SEARCH(" "&amp;AM18:AM1500&amp;" ",Q306)))&gt;0,AG17,"")))</f>
        <v/>
      </c>
      <c r="AH306" s="967" t="str" cm="1">
        <f t="array" ref="AH306">IF(N306="","",IF(R306&lt;&gt;"","",IF(SUMPRODUCT(--(AN18:AN1500=AH17),--(AM18:AM1500&lt;&gt;""),--ISNUMBER(SEARCH(" "&amp;AM18:AM1500&amp;" ",Q306)))&gt;0,AH17,"")))</f>
        <v/>
      </c>
      <c r="AI306" s="967" t="str" cm="1">
        <f t="array" ref="AI306">IF(N306="","",IF(R306&lt;&gt;"","",IF(SUMPRODUCT(--(AN18:AN1500=AI17),--(AM18:AM1500&lt;&gt;""),--ISNUMBER(SEARCH(" "&amp;AM18:AM1500&amp;" ",Q306)))&gt;0,AI17,"")))</f>
        <v/>
      </c>
      <c r="AJ306" s="967" t="str" cm="1">
        <f t="array" ref="AJ306">IF(N306="","",IF(R306&lt;&gt;"","",IF(SUMPRODUCT(--(AN18:AN1500=AJ17),--(AM18:AM1500&lt;&gt;""),--ISNUMBER(SEARCH(" "&amp;AM18:AM1500&amp;" ",Q306)))&gt;0,AJ17,"")))</f>
        <v/>
      </c>
      <c r="AK306" s="967" t="str" cm="1">
        <f t="array" ref="AK306">IF(N306="","",IF(T306&lt;&gt;"",AK17,IF(S306&lt;&gt;"","",IF(R306&lt;&gt;"","",IF(SUMPRODUCT(--(AN18:AN1500=AK17),--(AM18:AM1500&lt;&gt;""),--ISNUMBER(SEARCH(" "&amp;AM18:AM1500&amp;" ",Q306)))&gt;0,AK17,"")))))</f>
        <v/>
      </c>
      <c r="AM306" s="968" t="s">
        <v>2313</v>
      </c>
      <c r="AN306" s="968" t="s">
        <v>1962</v>
      </c>
      <c r="BN306" s="49">
        <v>1</v>
      </c>
    </row>
    <row r="307" spans="1:66" ht="35.1" customHeight="1">
      <c r="A307" s="973" t="str">
        <f>IF(B307="","",COUNTIF(B18:B307,"&lt;&gt;"))</f>
        <v/>
      </c>
      <c r="B307" s="965"/>
      <c r="C307" s="974" t="str">
        <f t="shared" si="68"/>
        <v/>
      </c>
      <c r="D307" s="975" t="str">
        <f t="shared" si="56"/>
        <v/>
      </c>
      <c r="E307" s="976" t="str">
        <f t="shared" si="57"/>
        <v/>
      </c>
      <c r="F307" s="977" t="str">
        <f t="shared" si="58"/>
        <v/>
      </c>
      <c r="G307" s="964" t="str">
        <f>IF(H307="","",COUNTIF(H18:H307,"&lt;&gt;"))</f>
        <v/>
      </c>
      <c r="H307" s="965" t="str" cm="1">
        <f t="array" ref="H307">IF(L307="","",IF(LEN(L307)&lt;=MAX(10,G13),L307,IFERROR(LEFT(L307,LOOKUP(2,1/(MID(L307,ROW(1:500),1)=" ")/(ROW(1:500)&lt;=MAX(10,G13)),ROW(1:500))-1),LEFT(L307,MAX(10,G13)))))</f>
        <v/>
      </c>
      <c r="I307" s="964" t="str">
        <f t="shared" si="59"/>
        <v/>
      </c>
      <c r="J307" s="964" t="str">
        <f t="shared" si="60"/>
        <v/>
      </c>
      <c r="K307" s="964" t="str">
        <f>IF(M306&lt;&gt;"",K306,IF(K306&lt;MAX(A18:A317),K306+1,""))</f>
        <v/>
      </c>
      <c r="L307" s="965" t="str">
        <f>IF(K307="","",IF(M306&lt;&gt;"",M306,INDEX(E18:E317,MATCH(K307,A18:A317,0))))</f>
        <v/>
      </c>
      <c r="M307" s="965" t="str">
        <f t="shared" si="61"/>
        <v/>
      </c>
      <c r="N307" s="965" t="str">
        <f t="shared" si="62"/>
        <v/>
      </c>
      <c r="O307" s="964" t="str">
        <f t="shared" si="63"/>
        <v/>
      </c>
      <c r="P307" s="964" t="str">
        <f t="shared" si="64"/>
        <v/>
      </c>
      <c r="Q307" s="965" t="str">
        <f t="shared" si="65"/>
        <v/>
      </c>
      <c r="R307" s="964" t="str">
        <f>IF(N307="","",IF(COUNTIF(AP18:AP300,TRIM(Q307))&gt;0,"EXCLUSION EXACTE",""))</f>
        <v/>
      </c>
      <c r="S307" s="964" t="str" cm="1">
        <f t="array" ref="S307">IF(N307="","",IF(SUMPRODUCT(--(AP18:AP300&lt;&gt;""),--ISNUMBER(SEARCH(" "&amp;AP18:AP300&amp;" ",Q307)))&gt;0,"BLOQUE MOLLUSQUES",""))</f>
        <v/>
      </c>
      <c r="T307" s="964" t="str" cm="1">
        <f t="array" ref="T307">IF(N307="","",IF(SUMPRODUCT(--(AT18:AT300&lt;&gt;""),--ISNUMBER(SEARCH(" "&amp;AT18:AT300&amp;" ",Q307)))&gt;0,"FORCE MOLLUSQUES",""))</f>
        <v/>
      </c>
      <c r="U307" s="965" t="str">
        <f t="shared" si="66"/>
        <v/>
      </c>
      <c r="V307" s="965" t="str">
        <f t="shared" si="69"/>
        <v/>
      </c>
      <c r="W307" s="964" t="str">
        <f t="shared" si="67"/>
        <v/>
      </c>
      <c r="X307" s="964" t="str" cm="1">
        <f t="array" ref="X307">IF(N307="","",IF(R307&lt;&gt;"","",IF(SUMPRODUCT(--(AN18:AN1500=X17),--(AM18:AM1500&lt;&gt;""),--ISNUMBER(SEARCH(" "&amp;AM18:AM1500&amp;" ",Q307)))&gt;0,X17,"")))</f>
        <v/>
      </c>
      <c r="Y307" s="964" t="str" cm="1">
        <f t="array" ref="Y307">IF(N307="","",IF(R307&lt;&gt;"","",IF(SUMPRODUCT(--(AN18:AN1500=Y17),--(AM18:AM1500&lt;&gt;""),--ISNUMBER(SEARCH(" "&amp;AM18:AM1500&amp;" ",Q307)))&gt;0,Y17,"")))</f>
        <v/>
      </c>
      <c r="Z307" s="964" t="str" cm="1">
        <f t="array" ref="Z307">IF(N307="","",IF(R307&lt;&gt;"","",IF(SUMPRODUCT(--(AN18:AN1500=Z17),--(AM18:AM1500&lt;&gt;""),--ISNUMBER(SEARCH(" "&amp;AM18:AM1500&amp;" ",Q307)))&gt;0,Z17,"")))</f>
        <v/>
      </c>
      <c r="AA307" s="964" t="str" cm="1">
        <f t="array" ref="AA307">IF(N307="","",IF(R307&lt;&gt;"","",IF(SUMPRODUCT(--(AN18:AN1500=AA17),--(AM18:AM1500&lt;&gt;""),--ISNUMBER(SEARCH(" "&amp;AM18:AM1500&amp;" ",Q307)))&gt;0,AA17,"")))</f>
        <v/>
      </c>
      <c r="AB307" s="964" t="str" cm="1">
        <f t="array" ref="AB307">IF(N307="","",IF(R307&lt;&gt;"","",IF(SUMPRODUCT(--(AN18:AN1500=AB17),--(AM18:AM1500&lt;&gt;""),--ISNUMBER(SEARCH(" "&amp;AM18:AM1500&amp;" ",Q307)))&gt;0,AB17,"")))</f>
        <v/>
      </c>
      <c r="AC307" s="964" t="str" cm="1">
        <f t="array" ref="AC307">IF(N307="","",IF(R307&lt;&gt;"","",IF(SUMPRODUCT(--(AN18:AN1500=AC17),--(AM18:AM1500&lt;&gt;""),--ISNUMBER(SEARCH(" "&amp;AM18:AM1500&amp;" ",Q307)))&gt;0,AC17,"")))</f>
        <v/>
      </c>
      <c r="AD307" s="964" t="str" cm="1">
        <f t="array" ref="AD307">IF(N307="","",IF(R307&lt;&gt;"","",IF(SUMPRODUCT(--(AN18:AN1500=AD17),--(AM18:AM1500&lt;&gt;""),--ISNUMBER(SEARCH(" "&amp;AM18:AM1500&amp;" ",Q307)))&gt;0,AD17,"")))</f>
        <v/>
      </c>
      <c r="AE307" s="964" t="str" cm="1">
        <f t="array" ref="AE307">IF(N307="","",IF(R307&lt;&gt;"","",IF(SUMPRODUCT(--(AN18:AN1500=AE17),--(AM18:AM1500&lt;&gt;""),--ISNUMBER(SEARCH(" "&amp;AM18:AM1500&amp;" ",Q307)))&gt;0,AE17,"")))</f>
        <v/>
      </c>
      <c r="AF307" s="964" t="str" cm="1">
        <f t="array" ref="AF307">IF(N307="","",IF(R307&lt;&gt;"","",IF(SUMPRODUCT(--(AN18:AN1500=AF17),--(AM18:AM1500&lt;&gt;""),--ISNUMBER(SEARCH(" "&amp;AM18:AM1500&amp;" ",Q307)))&gt;0,AF17,"")))</f>
        <v/>
      </c>
      <c r="AG307" s="964" t="str" cm="1">
        <f t="array" ref="AG307">IF(N307="","",IF(R307&lt;&gt;"","",IF(SUMPRODUCT(--(AN18:AN1500=AG17),--(AM18:AM1500&lt;&gt;""),--ISNUMBER(SEARCH(" "&amp;AM18:AM1500&amp;" ",Q307)))&gt;0,AG17,"")))</f>
        <v/>
      </c>
      <c r="AH307" s="964" t="str" cm="1">
        <f t="array" ref="AH307">IF(N307="","",IF(R307&lt;&gt;"","",IF(SUMPRODUCT(--(AN18:AN1500=AH17),--(AM18:AM1500&lt;&gt;""),--ISNUMBER(SEARCH(" "&amp;AM18:AM1500&amp;" ",Q307)))&gt;0,AH17,"")))</f>
        <v/>
      </c>
      <c r="AI307" s="964" t="str" cm="1">
        <f t="array" ref="AI307">IF(N307="","",IF(R307&lt;&gt;"","",IF(SUMPRODUCT(--(AN18:AN1500=AI17),--(AM18:AM1500&lt;&gt;""),--ISNUMBER(SEARCH(" "&amp;AM18:AM1500&amp;" ",Q307)))&gt;0,AI17,"")))</f>
        <v/>
      </c>
      <c r="AJ307" s="964" t="str" cm="1">
        <f t="array" ref="AJ307">IF(N307="","",IF(R307&lt;&gt;"","",IF(SUMPRODUCT(--(AN18:AN1500=AJ17),--(AM18:AM1500&lt;&gt;""),--ISNUMBER(SEARCH(" "&amp;AM18:AM1500&amp;" ",Q307)))&gt;0,AJ17,"")))</f>
        <v/>
      </c>
      <c r="AK307" s="964" t="str" cm="1">
        <f t="array" ref="AK307">IF(N307="","",IF(T307&lt;&gt;"",AK17,IF(S307&lt;&gt;"","",IF(R307&lt;&gt;"","",IF(SUMPRODUCT(--(AN18:AN1500=AK17),--(AM18:AM1500&lt;&gt;""),--ISNUMBER(SEARCH(" "&amp;AM18:AM1500&amp;" ",Q307)))&gt;0,AK17,"")))))</f>
        <v/>
      </c>
      <c r="AM307" s="964" t="s">
        <v>2314</v>
      </c>
      <c r="AN307" s="964" t="s">
        <v>1962</v>
      </c>
      <c r="BN307" s="49">
        <v>1</v>
      </c>
    </row>
    <row r="308" spans="1:66" ht="35.1" customHeight="1">
      <c r="A308" s="957" t="str">
        <f>IF(B308="","",COUNTIF(B18:B308,"&lt;&gt;"))</f>
        <v/>
      </c>
      <c r="B308" s="958"/>
      <c r="C308" s="974" t="str">
        <f t="shared" si="68"/>
        <v/>
      </c>
      <c r="D308" s="975" t="str">
        <f t="shared" si="56"/>
        <v/>
      </c>
      <c r="E308" s="961" t="str">
        <f t="shared" si="57"/>
        <v/>
      </c>
      <c r="F308" s="962" t="str">
        <f t="shared" si="58"/>
        <v/>
      </c>
      <c r="G308" s="963" t="str">
        <f>IF(H308="","",COUNTIF(H18:H308,"&lt;&gt;"))</f>
        <v/>
      </c>
      <c r="H308" s="958" t="str" cm="1">
        <f t="array" ref="H308">IF(L308="","",IF(LEN(L308)&lt;=MAX(10,G13),L308,IFERROR(LEFT(L308,LOOKUP(2,1/(MID(L308,ROW(1:500),1)=" ")/(ROW(1:500)&lt;=MAX(10,G13)),ROW(1:500))-1),LEFT(L308,MAX(10,G13)))))</f>
        <v/>
      </c>
      <c r="I308" s="963" t="str">
        <f t="shared" si="59"/>
        <v/>
      </c>
      <c r="J308" s="963" t="str">
        <f t="shared" si="60"/>
        <v/>
      </c>
      <c r="K308" s="964" t="str">
        <f>IF(M307&lt;&gt;"",K307,IF(K307&lt;MAX(A18:A317),K307+1,""))</f>
        <v/>
      </c>
      <c r="L308" s="965" t="str">
        <f>IF(K308="","",IF(M307&lt;&gt;"",M307,INDEX(E18:E317,MATCH(K308,A18:A317,0))))</f>
        <v/>
      </c>
      <c r="M308" s="965" t="str">
        <f t="shared" si="61"/>
        <v/>
      </c>
      <c r="N308" s="966" t="str">
        <f t="shared" si="62"/>
        <v/>
      </c>
      <c r="O308" s="967" t="str">
        <f t="shared" si="63"/>
        <v/>
      </c>
      <c r="P308" s="967" t="str">
        <f t="shared" si="64"/>
        <v/>
      </c>
      <c r="Q308" s="966" t="str">
        <f t="shared" si="65"/>
        <v/>
      </c>
      <c r="R308" s="967" t="str">
        <f>IF(N308="","",IF(COUNTIF(AP18:AP300,TRIM(Q308))&gt;0,"EXCLUSION EXACTE",""))</f>
        <v/>
      </c>
      <c r="S308" s="967" t="str" cm="1">
        <f t="array" ref="S308">IF(N308="","",IF(SUMPRODUCT(--(AP18:AP300&lt;&gt;""),--ISNUMBER(SEARCH(" "&amp;AP18:AP300&amp;" ",Q308)))&gt;0,"BLOQUE MOLLUSQUES",""))</f>
        <v/>
      </c>
      <c r="T308" s="967" t="str" cm="1">
        <f t="array" ref="T308">IF(N308="","",IF(SUMPRODUCT(--(AT18:AT300&lt;&gt;""),--ISNUMBER(SEARCH(" "&amp;AT18:AT300&amp;" ",Q308)))&gt;0,"FORCE MOLLUSQUES",""))</f>
        <v/>
      </c>
      <c r="U308" s="966" t="str">
        <f t="shared" si="66"/>
        <v/>
      </c>
      <c r="V308" s="966" t="str">
        <f t="shared" si="69"/>
        <v/>
      </c>
      <c r="W308" s="967" t="str">
        <f t="shared" si="67"/>
        <v/>
      </c>
      <c r="X308" s="967" t="str" cm="1">
        <f t="array" ref="X308">IF(N308="","",IF(R308&lt;&gt;"","",IF(SUMPRODUCT(--(AN18:AN1500=X17),--(AM18:AM1500&lt;&gt;""),--ISNUMBER(SEARCH(" "&amp;AM18:AM1500&amp;" ",Q308)))&gt;0,X17,"")))</f>
        <v/>
      </c>
      <c r="Y308" s="967" t="str" cm="1">
        <f t="array" ref="Y308">IF(N308="","",IF(R308&lt;&gt;"","",IF(SUMPRODUCT(--(AN18:AN1500=Y17),--(AM18:AM1500&lt;&gt;""),--ISNUMBER(SEARCH(" "&amp;AM18:AM1500&amp;" ",Q308)))&gt;0,Y17,"")))</f>
        <v/>
      </c>
      <c r="Z308" s="967" t="str" cm="1">
        <f t="array" ref="Z308">IF(N308="","",IF(R308&lt;&gt;"","",IF(SUMPRODUCT(--(AN18:AN1500=Z17),--(AM18:AM1500&lt;&gt;""),--ISNUMBER(SEARCH(" "&amp;AM18:AM1500&amp;" ",Q308)))&gt;0,Z17,"")))</f>
        <v/>
      </c>
      <c r="AA308" s="967" t="str" cm="1">
        <f t="array" ref="AA308">IF(N308="","",IF(R308&lt;&gt;"","",IF(SUMPRODUCT(--(AN18:AN1500=AA17),--(AM18:AM1500&lt;&gt;""),--ISNUMBER(SEARCH(" "&amp;AM18:AM1500&amp;" ",Q308)))&gt;0,AA17,"")))</f>
        <v/>
      </c>
      <c r="AB308" s="967" t="str" cm="1">
        <f t="array" ref="AB308">IF(N308="","",IF(R308&lt;&gt;"","",IF(SUMPRODUCT(--(AN18:AN1500=AB17),--(AM18:AM1500&lt;&gt;""),--ISNUMBER(SEARCH(" "&amp;AM18:AM1500&amp;" ",Q308)))&gt;0,AB17,"")))</f>
        <v/>
      </c>
      <c r="AC308" s="967" t="str" cm="1">
        <f t="array" ref="AC308">IF(N308="","",IF(R308&lt;&gt;"","",IF(SUMPRODUCT(--(AN18:AN1500=AC17),--(AM18:AM1500&lt;&gt;""),--ISNUMBER(SEARCH(" "&amp;AM18:AM1500&amp;" ",Q308)))&gt;0,AC17,"")))</f>
        <v/>
      </c>
      <c r="AD308" s="967" t="str" cm="1">
        <f t="array" ref="AD308">IF(N308="","",IF(R308&lt;&gt;"","",IF(SUMPRODUCT(--(AN18:AN1500=AD17),--(AM18:AM1500&lt;&gt;""),--ISNUMBER(SEARCH(" "&amp;AM18:AM1500&amp;" ",Q308)))&gt;0,AD17,"")))</f>
        <v/>
      </c>
      <c r="AE308" s="967" t="str" cm="1">
        <f t="array" ref="AE308">IF(N308="","",IF(R308&lt;&gt;"","",IF(SUMPRODUCT(--(AN18:AN1500=AE17),--(AM18:AM1500&lt;&gt;""),--ISNUMBER(SEARCH(" "&amp;AM18:AM1500&amp;" ",Q308)))&gt;0,AE17,"")))</f>
        <v/>
      </c>
      <c r="AF308" s="967" t="str" cm="1">
        <f t="array" ref="AF308">IF(N308="","",IF(R308&lt;&gt;"","",IF(SUMPRODUCT(--(AN18:AN1500=AF17),--(AM18:AM1500&lt;&gt;""),--ISNUMBER(SEARCH(" "&amp;AM18:AM1500&amp;" ",Q308)))&gt;0,AF17,"")))</f>
        <v/>
      </c>
      <c r="AG308" s="967" t="str" cm="1">
        <f t="array" ref="AG308">IF(N308="","",IF(R308&lt;&gt;"","",IF(SUMPRODUCT(--(AN18:AN1500=AG17),--(AM18:AM1500&lt;&gt;""),--ISNUMBER(SEARCH(" "&amp;AM18:AM1500&amp;" ",Q308)))&gt;0,AG17,"")))</f>
        <v/>
      </c>
      <c r="AH308" s="967" t="str" cm="1">
        <f t="array" ref="AH308">IF(N308="","",IF(R308&lt;&gt;"","",IF(SUMPRODUCT(--(AN18:AN1500=AH17),--(AM18:AM1500&lt;&gt;""),--ISNUMBER(SEARCH(" "&amp;AM18:AM1500&amp;" ",Q308)))&gt;0,AH17,"")))</f>
        <v/>
      </c>
      <c r="AI308" s="967" t="str" cm="1">
        <f t="array" ref="AI308">IF(N308="","",IF(R308&lt;&gt;"","",IF(SUMPRODUCT(--(AN18:AN1500=AI17),--(AM18:AM1500&lt;&gt;""),--ISNUMBER(SEARCH(" "&amp;AM18:AM1500&amp;" ",Q308)))&gt;0,AI17,"")))</f>
        <v/>
      </c>
      <c r="AJ308" s="967" t="str" cm="1">
        <f t="array" ref="AJ308">IF(N308="","",IF(R308&lt;&gt;"","",IF(SUMPRODUCT(--(AN18:AN1500=AJ17),--(AM18:AM1500&lt;&gt;""),--ISNUMBER(SEARCH(" "&amp;AM18:AM1500&amp;" ",Q308)))&gt;0,AJ17,"")))</f>
        <v/>
      </c>
      <c r="AK308" s="967" t="str" cm="1">
        <f t="array" ref="AK308">IF(N308="","",IF(T308&lt;&gt;"",AK17,IF(S308&lt;&gt;"","",IF(R308&lt;&gt;"","",IF(SUMPRODUCT(--(AN18:AN1500=AK17),--(AM18:AM1500&lt;&gt;""),--ISNUMBER(SEARCH(" "&amp;AM18:AM1500&amp;" ",Q308)))&gt;0,AK17,"")))))</f>
        <v/>
      </c>
      <c r="AM308" s="968" t="s">
        <v>2315</v>
      </c>
      <c r="AN308" s="968" t="s">
        <v>1962</v>
      </c>
      <c r="BN308" s="49">
        <v>1</v>
      </c>
    </row>
    <row r="309" spans="1:66" ht="35.1" customHeight="1">
      <c r="A309" s="973" t="str">
        <f>IF(B309="","",COUNTIF(B18:B309,"&lt;&gt;"))</f>
        <v/>
      </c>
      <c r="B309" s="965"/>
      <c r="C309" s="974" t="str">
        <f t="shared" si="68"/>
        <v/>
      </c>
      <c r="D309" s="975" t="str">
        <f t="shared" si="56"/>
        <v/>
      </c>
      <c r="E309" s="976" t="str">
        <f t="shared" si="57"/>
        <v/>
      </c>
      <c r="F309" s="977" t="str">
        <f t="shared" si="58"/>
        <v/>
      </c>
      <c r="G309" s="964" t="str">
        <f>IF(H309="","",COUNTIF(H18:H309,"&lt;&gt;"))</f>
        <v/>
      </c>
      <c r="H309" s="965" t="str" cm="1">
        <f t="array" ref="H309">IF(L309="","",IF(LEN(L309)&lt;=MAX(10,G13),L309,IFERROR(LEFT(L309,LOOKUP(2,1/(MID(L309,ROW(1:500),1)=" ")/(ROW(1:500)&lt;=MAX(10,G13)),ROW(1:500))-1),LEFT(L309,MAX(10,G13)))))</f>
        <v/>
      </c>
      <c r="I309" s="964" t="str">
        <f t="shared" si="59"/>
        <v/>
      </c>
      <c r="J309" s="964" t="str">
        <f t="shared" si="60"/>
        <v/>
      </c>
      <c r="K309" s="964" t="str">
        <f>IF(M308&lt;&gt;"",K308,IF(K308&lt;MAX(A18:A317),K308+1,""))</f>
        <v/>
      </c>
      <c r="L309" s="965" t="str">
        <f>IF(K309="","",IF(M308&lt;&gt;"",M308,INDEX(E18:E317,MATCH(K309,A18:A317,0))))</f>
        <v/>
      </c>
      <c r="M309" s="965" t="str">
        <f t="shared" si="61"/>
        <v/>
      </c>
      <c r="N309" s="965" t="str">
        <f t="shared" si="62"/>
        <v/>
      </c>
      <c r="O309" s="964" t="str">
        <f t="shared" si="63"/>
        <v/>
      </c>
      <c r="P309" s="964" t="str">
        <f t="shared" si="64"/>
        <v/>
      </c>
      <c r="Q309" s="965" t="str">
        <f t="shared" si="65"/>
        <v/>
      </c>
      <c r="R309" s="964" t="str">
        <f>IF(N309="","",IF(COUNTIF(AP18:AP300,TRIM(Q309))&gt;0,"EXCLUSION EXACTE",""))</f>
        <v/>
      </c>
      <c r="S309" s="964" t="str" cm="1">
        <f t="array" ref="S309">IF(N309="","",IF(SUMPRODUCT(--(AP18:AP300&lt;&gt;""),--ISNUMBER(SEARCH(" "&amp;AP18:AP300&amp;" ",Q309)))&gt;0,"BLOQUE MOLLUSQUES",""))</f>
        <v/>
      </c>
      <c r="T309" s="964" t="str" cm="1">
        <f t="array" ref="T309">IF(N309="","",IF(SUMPRODUCT(--(AT18:AT300&lt;&gt;""),--ISNUMBER(SEARCH(" "&amp;AT18:AT300&amp;" ",Q309)))&gt;0,"FORCE MOLLUSQUES",""))</f>
        <v/>
      </c>
      <c r="U309" s="965" t="str">
        <f t="shared" si="66"/>
        <v/>
      </c>
      <c r="V309" s="965" t="str">
        <f t="shared" si="69"/>
        <v/>
      </c>
      <c r="W309" s="964" t="str">
        <f t="shared" si="67"/>
        <v/>
      </c>
      <c r="X309" s="964" t="str" cm="1">
        <f t="array" ref="X309">IF(N309="","",IF(R309&lt;&gt;"","",IF(SUMPRODUCT(--(AN18:AN1500=X17),--(AM18:AM1500&lt;&gt;""),--ISNUMBER(SEARCH(" "&amp;AM18:AM1500&amp;" ",Q309)))&gt;0,X17,"")))</f>
        <v/>
      </c>
      <c r="Y309" s="964" t="str" cm="1">
        <f t="array" ref="Y309">IF(N309="","",IF(R309&lt;&gt;"","",IF(SUMPRODUCT(--(AN18:AN1500=Y17),--(AM18:AM1500&lt;&gt;""),--ISNUMBER(SEARCH(" "&amp;AM18:AM1500&amp;" ",Q309)))&gt;0,Y17,"")))</f>
        <v/>
      </c>
      <c r="Z309" s="964" t="str" cm="1">
        <f t="array" ref="Z309">IF(N309="","",IF(R309&lt;&gt;"","",IF(SUMPRODUCT(--(AN18:AN1500=Z17),--(AM18:AM1500&lt;&gt;""),--ISNUMBER(SEARCH(" "&amp;AM18:AM1500&amp;" ",Q309)))&gt;0,Z17,"")))</f>
        <v/>
      </c>
      <c r="AA309" s="964" t="str" cm="1">
        <f t="array" ref="AA309">IF(N309="","",IF(R309&lt;&gt;"","",IF(SUMPRODUCT(--(AN18:AN1500=AA17),--(AM18:AM1500&lt;&gt;""),--ISNUMBER(SEARCH(" "&amp;AM18:AM1500&amp;" ",Q309)))&gt;0,AA17,"")))</f>
        <v/>
      </c>
      <c r="AB309" s="964" t="str" cm="1">
        <f t="array" ref="AB309">IF(N309="","",IF(R309&lt;&gt;"","",IF(SUMPRODUCT(--(AN18:AN1500=AB17),--(AM18:AM1500&lt;&gt;""),--ISNUMBER(SEARCH(" "&amp;AM18:AM1500&amp;" ",Q309)))&gt;0,AB17,"")))</f>
        <v/>
      </c>
      <c r="AC309" s="964" t="str" cm="1">
        <f t="array" ref="AC309">IF(N309="","",IF(R309&lt;&gt;"","",IF(SUMPRODUCT(--(AN18:AN1500=AC17),--(AM18:AM1500&lt;&gt;""),--ISNUMBER(SEARCH(" "&amp;AM18:AM1500&amp;" ",Q309)))&gt;0,AC17,"")))</f>
        <v/>
      </c>
      <c r="AD309" s="964" t="str" cm="1">
        <f t="array" ref="AD309">IF(N309="","",IF(R309&lt;&gt;"","",IF(SUMPRODUCT(--(AN18:AN1500=AD17),--(AM18:AM1500&lt;&gt;""),--ISNUMBER(SEARCH(" "&amp;AM18:AM1500&amp;" ",Q309)))&gt;0,AD17,"")))</f>
        <v/>
      </c>
      <c r="AE309" s="964" t="str" cm="1">
        <f t="array" ref="AE309">IF(N309="","",IF(R309&lt;&gt;"","",IF(SUMPRODUCT(--(AN18:AN1500=AE17),--(AM18:AM1500&lt;&gt;""),--ISNUMBER(SEARCH(" "&amp;AM18:AM1500&amp;" ",Q309)))&gt;0,AE17,"")))</f>
        <v/>
      </c>
      <c r="AF309" s="964" t="str" cm="1">
        <f t="array" ref="AF309">IF(N309="","",IF(R309&lt;&gt;"","",IF(SUMPRODUCT(--(AN18:AN1500=AF17),--(AM18:AM1500&lt;&gt;""),--ISNUMBER(SEARCH(" "&amp;AM18:AM1500&amp;" ",Q309)))&gt;0,AF17,"")))</f>
        <v/>
      </c>
      <c r="AG309" s="964" t="str" cm="1">
        <f t="array" ref="AG309">IF(N309="","",IF(R309&lt;&gt;"","",IF(SUMPRODUCT(--(AN18:AN1500=AG17),--(AM18:AM1500&lt;&gt;""),--ISNUMBER(SEARCH(" "&amp;AM18:AM1500&amp;" ",Q309)))&gt;0,AG17,"")))</f>
        <v/>
      </c>
      <c r="AH309" s="964" t="str" cm="1">
        <f t="array" ref="AH309">IF(N309="","",IF(R309&lt;&gt;"","",IF(SUMPRODUCT(--(AN18:AN1500=AH17),--(AM18:AM1500&lt;&gt;""),--ISNUMBER(SEARCH(" "&amp;AM18:AM1500&amp;" ",Q309)))&gt;0,AH17,"")))</f>
        <v/>
      </c>
      <c r="AI309" s="964" t="str" cm="1">
        <f t="array" ref="AI309">IF(N309="","",IF(R309&lt;&gt;"","",IF(SUMPRODUCT(--(AN18:AN1500=AI17),--(AM18:AM1500&lt;&gt;""),--ISNUMBER(SEARCH(" "&amp;AM18:AM1500&amp;" ",Q309)))&gt;0,AI17,"")))</f>
        <v/>
      </c>
      <c r="AJ309" s="964" t="str" cm="1">
        <f t="array" ref="AJ309">IF(N309="","",IF(R309&lt;&gt;"","",IF(SUMPRODUCT(--(AN18:AN1500=AJ17),--(AM18:AM1500&lt;&gt;""),--ISNUMBER(SEARCH(" "&amp;AM18:AM1500&amp;" ",Q309)))&gt;0,AJ17,"")))</f>
        <v/>
      </c>
      <c r="AK309" s="964" t="str" cm="1">
        <f t="array" ref="AK309">IF(N309="","",IF(T309&lt;&gt;"",AK17,IF(S309&lt;&gt;"","",IF(R309&lt;&gt;"","",IF(SUMPRODUCT(--(AN18:AN1500=AK17),--(AM18:AM1500&lt;&gt;""),--ISNUMBER(SEARCH(" "&amp;AM18:AM1500&amp;" ",Q309)))&gt;0,AK17,"")))))</f>
        <v/>
      </c>
      <c r="AM309" s="964" t="s">
        <v>2316</v>
      </c>
      <c r="AN309" s="964" t="s">
        <v>1962</v>
      </c>
      <c r="BN309" s="49">
        <v>1</v>
      </c>
    </row>
    <row r="310" spans="1:66" ht="35.1" customHeight="1">
      <c r="A310" s="957" t="str">
        <f>IF(B310="","",COUNTIF(B18:B310,"&lt;&gt;"))</f>
        <v/>
      </c>
      <c r="B310" s="958"/>
      <c r="C310" s="974" t="str">
        <f t="shared" si="68"/>
        <v/>
      </c>
      <c r="D310" s="975" t="str">
        <f t="shared" si="56"/>
        <v/>
      </c>
      <c r="E310" s="961" t="str">
        <f t="shared" si="57"/>
        <v/>
      </c>
      <c r="F310" s="962" t="str">
        <f t="shared" si="58"/>
        <v/>
      </c>
      <c r="G310" s="963" t="str">
        <f>IF(H310="","",COUNTIF(H18:H310,"&lt;&gt;"))</f>
        <v/>
      </c>
      <c r="H310" s="958" t="str" cm="1">
        <f t="array" ref="H310">IF(L310="","",IF(LEN(L310)&lt;=MAX(10,G13),L310,IFERROR(LEFT(L310,LOOKUP(2,1/(MID(L310,ROW(1:500),1)=" ")/(ROW(1:500)&lt;=MAX(10,G13)),ROW(1:500))-1),LEFT(L310,MAX(10,G13)))))</f>
        <v/>
      </c>
      <c r="I310" s="963" t="str">
        <f t="shared" si="59"/>
        <v/>
      </c>
      <c r="J310" s="963" t="str">
        <f t="shared" si="60"/>
        <v/>
      </c>
      <c r="K310" s="964" t="str">
        <f>IF(M309&lt;&gt;"",K309,IF(K309&lt;MAX(A18:A317),K309+1,""))</f>
        <v/>
      </c>
      <c r="L310" s="965" t="str">
        <f>IF(K310="","",IF(M309&lt;&gt;"",M309,INDEX(E18:E317,MATCH(K310,A18:A317,0))))</f>
        <v/>
      </c>
      <c r="M310" s="965" t="str">
        <f t="shared" si="61"/>
        <v/>
      </c>
      <c r="N310" s="966" t="str">
        <f t="shared" si="62"/>
        <v/>
      </c>
      <c r="O310" s="967" t="str">
        <f t="shared" si="63"/>
        <v/>
      </c>
      <c r="P310" s="967" t="str">
        <f t="shared" si="64"/>
        <v/>
      </c>
      <c r="Q310" s="966" t="str">
        <f t="shared" si="65"/>
        <v/>
      </c>
      <c r="R310" s="967" t="str">
        <f>IF(N310="","",IF(COUNTIF(AP18:AP300,TRIM(Q310))&gt;0,"EXCLUSION EXACTE",""))</f>
        <v/>
      </c>
      <c r="S310" s="967" t="str" cm="1">
        <f t="array" ref="S310">IF(N310="","",IF(SUMPRODUCT(--(AP18:AP300&lt;&gt;""),--ISNUMBER(SEARCH(" "&amp;AP18:AP300&amp;" ",Q310)))&gt;0,"BLOQUE MOLLUSQUES",""))</f>
        <v/>
      </c>
      <c r="T310" s="967" t="str" cm="1">
        <f t="array" ref="T310">IF(N310="","",IF(SUMPRODUCT(--(AT18:AT300&lt;&gt;""),--ISNUMBER(SEARCH(" "&amp;AT18:AT300&amp;" ",Q310)))&gt;0,"FORCE MOLLUSQUES",""))</f>
        <v/>
      </c>
      <c r="U310" s="966" t="str">
        <f t="shared" si="66"/>
        <v/>
      </c>
      <c r="V310" s="966" t="str">
        <f t="shared" si="69"/>
        <v/>
      </c>
      <c r="W310" s="967" t="str">
        <f t="shared" si="67"/>
        <v/>
      </c>
      <c r="X310" s="967" t="str" cm="1">
        <f t="array" ref="X310">IF(N310="","",IF(R310&lt;&gt;"","",IF(SUMPRODUCT(--(AN18:AN1500=X17),--(AM18:AM1500&lt;&gt;""),--ISNUMBER(SEARCH(" "&amp;AM18:AM1500&amp;" ",Q310)))&gt;0,X17,"")))</f>
        <v/>
      </c>
      <c r="Y310" s="967" t="str" cm="1">
        <f t="array" ref="Y310">IF(N310="","",IF(R310&lt;&gt;"","",IF(SUMPRODUCT(--(AN18:AN1500=Y17),--(AM18:AM1500&lt;&gt;""),--ISNUMBER(SEARCH(" "&amp;AM18:AM1500&amp;" ",Q310)))&gt;0,Y17,"")))</f>
        <v/>
      </c>
      <c r="Z310" s="967" t="str" cm="1">
        <f t="array" ref="Z310">IF(N310="","",IF(R310&lt;&gt;"","",IF(SUMPRODUCT(--(AN18:AN1500=Z17),--(AM18:AM1500&lt;&gt;""),--ISNUMBER(SEARCH(" "&amp;AM18:AM1500&amp;" ",Q310)))&gt;0,Z17,"")))</f>
        <v/>
      </c>
      <c r="AA310" s="967" t="str" cm="1">
        <f t="array" ref="AA310">IF(N310="","",IF(R310&lt;&gt;"","",IF(SUMPRODUCT(--(AN18:AN1500=AA17),--(AM18:AM1500&lt;&gt;""),--ISNUMBER(SEARCH(" "&amp;AM18:AM1500&amp;" ",Q310)))&gt;0,AA17,"")))</f>
        <v/>
      </c>
      <c r="AB310" s="967" t="str" cm="1">
        <f t="array" ref="AB310">IF(N310="","",IF(R310&lt;&gt;"","",IF(SUMPRODUCT(--(AN18:AN1500=AB17),--(AM18:AM1500&lt;&gt;""),--ISNUMBER(SEARCH(" "&amp;AM18:AM1500&amp;" ",Q310)))&gt;0,AB17,"")))</f>
        <v/>
      </c>
      <c r="AC310" s="967" t="str" cm="1">
        <f t="array" ref="AC310">IF(N310="","",IF(R310&lt;&gt;"","",IF(SUMPRODUCT(--(AN18:AN1500=AC17),--(AM18:AM1500&lt;&gt;""),--ISNUMBER(SEARCH(" "&amp;AM18:AM1500&amp;" ",Q310)))&gt;0,AC17,"")))</f>
        <v/>
      </c>
      <c r="AD310" s="967" t="str" cm="1">
        <f t="array" ref="AD310">IF(N310="","",IF(R310&lt;&gt;"","",IF(SUMPRODUCT(--(AN18:AN1500=AD17),--(AM18:AM1500&lt;&gt;""),--ISNUMBER(SEARCH(" "&amp;AM18:AM1500&amp;" ",Q310)))&gt;0,AD17,"")))</f>
        <v/>
      </c>
      <c r="AE310" s="967" t="str" cm="1">
        <f t="array" ref="AE310">IF(N310="","",IF(R310&lt;&gt;"","",IF(SUMPRODUCT(--(AN18:AN1500=AE17),--(AM18:AM1500&lt;&gt;""),--ISNUMBER(SEARCH(" "&amp;AM18:AM1500&amp;" ",Q310)))&gt;0,AE17,"")))</f>
        <v/>
      </c>
      <c r="AF310" s="967" t="str" cm="1">
        <f t="array" ref="AF310">IF(N310="","",IF(R310&lt;&gt;"","",IF(SUMPRODUCT(--(AN18:AN1500=AF17),--(AM18:AM1500&lt;&gt;""),--ISNUMBER(SEARCH(" "&amp;AM18:AM1500&amp;" ",Q310)))&gt;0,AF17,"")))</f>
        <v/>
      </c>
      <c r="AG310" s="967" t="str" cm="1">
        <f t="array" ref="AG310">IF(N310="","",IF(R310&lt;&gt;"","",IF(SUMPRODUCT(--(AN18:AN1500=AG17),--(AM18:AM1500&lt;&gt;""),--ISNUMBER(SEARCH(" "&amp;AM18:AM1500&amp;" ",Q310)))&gt;0,AG17,"")))</f>
        <v/>
      </c>
      <c r="AH310" s="967" t="str" cm="1">
        <f t="array" ref="AH310">IF(N310="","",IF(R310&lt;&gt;"","",IF(SUMPRODUCT(--(AN18:AN1500=AH17),--(AM18:AM1500&lt;&gt;""),--ISNUMBER(SEARCH(" "&amp;AM18:AM1500&amp;" ",Q310)))&gt;0,AH17,"")))</f>
        <v/>
      </c>
      <c r="AI310" s="967" t="str" cm="1">
        <f t="array" ref="AI310">IF(N310="","",IF(R310&lt;&gt;"","",IF(SUMPRODUCT(--(AN18:AN1500=AI17),--(AM18:AM1500&lt;&gt;""),--ISNUMBER(SEARCH(" "&amp;AM18:AM1500&amp;" ",Q310)))&gt;0,AI17,"")))</f>
        <v/>
      </c>
      <c r="AJ310" s="967" t="str" cm="1">
        <f t="array" ref="AJ310">IF(N310="","",IF(R310&lt;&gt;"","",IF(SUMPRODUCT(--(AN18:AN1500=AJ17),--(AM18:AM1500&lt;&gt;""),--ISNUMBER(SEARCH(" "&amp;AM18:AM1500&amp;" ",Q310)))&gt;0,AJ17,"")))</f>
        <v/>
      </c>
      <c r="AK310" s="967" t="str" cm="1">
        <f t="array" ref="AK310">IF(N310="","",IF(T310&lt;&gt;"",AK17,IF(S310&lt;&gt;"","",IF(R310&lt;&gt;"","",IF(SUMPRODUCT(--(AN18:AN1500=AK17),--(AM18:AM1500&lt;&gt;""),--ISNUMBER(SEARCH(" "&amp;AM18:AM1500&amp;" ",Q310)))&gt;0,AK17,"")))))</f>
        <v/>
      </c>
      <c r="AM310" s="968" t="s">
        <v>2317</v>
      </c>
      <c r="AN310" s="968" t="s">
        <v>1962</v>
      </c>
      <c r="BN310" s="49">
        <v>1</v>
      </c>
    </row>
    <row r="311" spans="1:66" ht="35.1" customHeight="1">
      <c r="A311" s="973" t="str">
        <f>IF(B311="","",COUNTIF(B18:B311,"&lt;&gt;"))</f>
        <v/>
      </c>
      <c r="B311" s="965"/>
      <c r="C311" s="974" t="str">
        <f t="shared" si="68"/>
        <v/>
      </c>
      <c r="D311" s="975" t="str">
        <f t="shared" si="56"/>
        <v/>
      </c>
      <c r="E311" s="976" t="str">
        <f t="shared" si="57"/>
        <v/>
      </c>
      <c r="F311" s="977" t="str">
        <f t="shared" si="58"/>
        <v/>
      </c>
      <c r="G311" s="964" t="str">
        <f>IF(H311="","",COUNTIF(H18:H311,"&lt;&gt;"))</f>
        <v/>
      </c>
      <c r="H311" s="965" t="str" cm="1">
        <f t="array" ref="H311">IF(L311="","",IF(LEN(L311)&lt;=MAX(10,G13),L311,IFERROR(LEFT(L311,LOOKUP(2,1/(MID(L311,ROW(1:500),1)=" ")/(ROW(1:500)&lt;=MAX(10,G13)),ROW(1:500))-1),LEFT(L311,MAX(10,G13)))))</f>
        <v/>
      </c>
      <c r="I311" s="964" t="str">
        <f t="shared" si="59"/>
        <v/>
      </c>
      <c r="J311" s="964" t="str">
        <f t="shared" si="60"/>
        <v/>
      </c>
      <c r="K311" s="964" t="str">
        <f>IF(M310&lt;&gt;"",K310,IF(K310&lt;MAX(A18:A317),K310+1,""))</f>
        <v/>
      </c>
      <c r="L311" s="965" t="str">
        <f>IF(K311="","",IF(M310&lt;&gt;"",M310,INDEX(E18:E317,MATCH(K311,A18:A317,0))))</f>
        <v/>
      </c>
      <c r="M311" s="965" t="str">
        <f t="shared" si="61"/>
        <v/>
      </c>
      <c r="N311" s="965" t="str">
        <f t="shared" si="62"/>
        <v/>
      </c>
      <c r="O311" s="964" t="str">
        <f t="shared" si="63"/>
        <v/>
      </c>
      <c r="P311" s="964" t="str">
        <f t="shared" si="64"/>
        <v/>
      </c>
      <c r="Q311" s="965" t="str">
        <f t="shared" si="65"/>
        <v/>
      </c>
      <c r="R311" s="964" t="str">
        <f>IF(N311="","",IF(COUNTIF(AP18:AP300,TRIM(Q311))&gt;0,"EXCLUSION EXACTE",""))</f>
        <v/>
      </c>
      <c r="S311" s="964" t="str" cm="1">
        <f t="array" ref="S311">IF(N311="","",IF(SUMPRODUCT(--(AP18:AP300&lt;&gt;""),--ISNUMBER(SEARCH(" "&amp;AP18:AP300&amp;" ",Q311)))&gt;0,"BLOQUE MOLLUSQUES",""))</f>
        <v/>
      </c>
      <c r="T311" s="964" t="str" cm="1">
        <f t="array" ref="T311">IF(N311="","",IF(SUMPRODUCT(--(AT18:AT300&lt;&gt;""),--ISNUMBER(SEARCH(" "&amp;AT18:AT300&amp;" ",Q311)))&gt;0,"FORCE MOLLUSQUES",""))</f>
        <v/>
      </c>
      <c r="U311" s="965" t="str">
        <f t="shared" si="66"/>
        <v/>
      </c>
      <c r="V311" s="965" t="str">
        <f t="shared" si="69"/>
        <v/>
      </c>
      <c r="W311" s="964" t="str">
        <f t="shared" si="67"/>
        <v/>
      </c>
      <c r="X311" s="964" t="str" cm="1">
        <f t="array" ref="X311">IF(N311="","",IF(R311&lt;&gt;"","",IF(SUMPRODUCT(--(AN18:AN1500=X17),--(AM18:AM1500&lt;&gt;""),--ISNUMBER(SEARCH(" "&amp;AM18:AM1500&amp;" ",Q311)))&gt;0,X17,"")))</f>
        <v/>
      </c>
      <c r="Y311" s="964" t="str" cm="1">
        <f t="array" ref="Y311">IF(N311="","",IF(R311&lt;&gt;"","",IF(SUMPRODUCT(--(AN18:AN1500=Y17),--(AM18:AM1500&lt;&gt;""),--ISNUMBER(SEARCH(" "&amp;AM18:AM1500&amp;" ",Q311)))&gt;0,Y17,"")))</f>
        <v/>
      </c>
      <c r="Z311" s="964" t="str" cm="1">
        <f t="array" ref="Z311">IF(N311="","",IF(R311&lt;&gt;"","",IF(SUMPRODUCT(--(AN18:AN1500=Z17),--(AM18:AM1500&lt;&gt;""),--ISNUMBER(SEARCH(" "&amp;AM18:AM1500&amp;" ",Q311)))&gt;0,Z17,"")))</f>
        <v/>
      </c>
      <c r="AA311" s="964" t="str" cm="1">
        <f t="array" ref="AA311">IF(N311="","",IF(R311&lt;&gt;"","",IF(SUMPRODUCT(--(AN18:AN1500=AA17),--(AM18:AM1500&lt;&gt;""),--ISNUMBER(SEARCH(" "&amp;AM18:AM1500&amp;" ",Q311)))&gt;0,AA17,"")))</f>
        <v/>
      </c>
      <c r="AB311" s="964" t="str" cm="1">
        <f t="array" ref="AB311">IF(N311="","",IF(R311&lt;&gt;"","",IF(SUMPRODUCT(--(AN18:AN1500=AB17),--(AM18:AM1500&lt;&gt;""),--ISNUMBER(SEARCH(" "&amp;AM18:AM1500&amp;" ",Q311)))&gt;0,AB17,"")))</f>
        <v/>
      </c>
      <c r="AC311" s="964" t="str" cm="1">
        <f t="array" ref="AC311">IF(N311="","",IF(R311&lt;&gt;"","",IF(SUMPRODUCT(--(AN18:AN1500=AC17),--(AM18:AM1500&lt;&gt;""),--ISNUMBER(SEARCH(" "&amp;AM18:AM1500&amp;" ",Q311)))&gt;0,AC17,"")))</f>
        <v/>
      </c>
      <c r="AD311" s="964" t="str" cm="1">
        <f t="array" ref="AD311">IF(N311="","",IF(R311&lt;&gt;"","",IF(SUMPRODUCT(--(AN18:AN1500=AD17),--(AM18:AM1500&lt;&gt;""),--ISNUMBER(SEARCH(" "&amp;AM18:AM1500&amp;" ",Q311)))&gt;0,AD17,"")))</f>
        <v/>
      </c>
      <c r="AE311" s="964" t="str" cm="1">
        <f t="array" ref="AE311">IF(N311="","",IF(R311&lt;&gt;"","",IF(SUMPRODUCT(--(AN18:AN1500=AE17),--(AM18:AM1500&lt;&gt;""),--ISNUMBER(SEARCH(" "&amp;AM18:AM1500&amp;" ",Q311)))&gt;0,AE17,"")))</f>
        <v/>
      </c>
      <c r="AF311" s="964" t="str" cm="1">
        <f t="array" ref="AF311">IF(N311="","",IF(R311&lt;&gt;"","",IF(SUMPRODUCT(--(AN18:AN1500=AF17),--(AM18:AM1500&lt;&gt;""),--ISNUMBER(SEARCH(" "&amp;AM18:AM1500&amp;" ",Q311)))&gt;0,AF17,"")))</f>
        <v/>
      </c>
      <c r="AG311" s="964" t="str" cm="1">
        <f t="array" ref="AG311">IF(N311="","",IF(R311&lt;&gt;"","",IF(SUMPRODUCT(--(AN18:AN1500=AG17),--(AM18:AM1500&lt;&gt;""),--ISNUMBER(SEARCH(" "&amp;AM18:AM1500&amp;" ",Q311)))&gt;0,AG17,"")))</f>
        <v/>
      </c>
      <c r="AH311" s="964" t="str" cm="1">
        <f t="array" ref="AH311">IF(N311="","",IF(R311&lt;&gt;"","",IF(SUMPRODUCT(--(AN18:AN1500=AH17),--(AM18:AM1500&lt;&gt;""),--ISNUMBER(SEARCH(" "&amp;AM18:AM1500&amp;" ",Q311)))&gt;0,AH17,"")))</f>
        <v/>
      </c>
      <c r="AI311" s="964" t="str" cm="1">
        <f t="array" ref="AI311">IF(N311="","",IF(R311&lt;&gt;"","",IF(SUMPRODUCT(--(AN18:AN1500=AI17),--(AM18:AM1500&lt;&gt;""),--ISNUMBER(SEARCH(" "&amp;AM18:AM1500&amp;" ",Q311)))&gt;0,AI17,"")))</f>
        <v/>
      </c>
      <c r="AJ311" s="964" t="str" cm="1">
        <f t="array" ref="AJ311">IF(N311="","",IF(R311&lt;&gt;"","",IF(SUMPRODUCT(--(AN18:AN1500=AJ17),--(AM18:AM1500&lt;&gt;""),--ISNUMBER(SEARCH(" "&amp;AM18:AM1500&amp;" ",Q311)))&gt;0,AJ17,"")))</f>
        <v/>
      </c>
      <c r="AK311" s="964" t="str" cm="1">
        <f t="array" ref="AK311">IF(N311="","",IF(T311&lt;&gt;"",AK17,IF(S311&lt;&gt;"","",IF(R311&lt;&gt;"","",IF(SUMPRODUCT(--(AN18:AN1500=AK17),--(AM18:AM1500&lt;&gt;""),--ISNUMBER(SEARCH(" "&amp;AM18:AM1500&amp;" ",Q311)))&gt;0,AK17,"")))))</f>
        <v/>
      </c>
      <c r="AM311" s="964" t="s">
        <v>2318</v>
      </c>
      <c r="AN311" s="964" t="s">
        <v>1962</v>
      </c>
      <c r="BN311" s="49">
        <v>1</v>
      </c>
    </row>
    <row r="312" spans="1:66" ht="35.1" customHeight="1">
      <c r="A312" s="957" t="str">
        <f>IF(B312="","",COUNTIF(B18:B312,"&lt;&gt;"))</f>
        <v/>
      </c>
      <c r="B312" s="958"/>
      <c r="C312" s="974" t="str">
        <f t="shared" si="68"/>
        <v/>
      </c>
      <c r="D312" s="975" t="str">
        <f t="shared" si="56"/>
        <v/>
      </c>
      <c r="E312" s="961" t="str">
        <f t="shared" si="57"/>
        <v/>
      </c>
      <c r="F312" s="962" t="str">
        <f t="shared" si="58"/>
        <v/>
      </c>
      <c r="G312" s="963" t="str">
        <f>IF(H312="","",COUNTIF(H18:H312,"&lt;&gt;"))</f>
        <v/>
      </c>
      <c r="H312" s="958" t="str" cm="1">
        <f t="array" ref="H312">IF(L312="","",IF(LEN(L312)&lt;=MAX(10,G13),L312,IFERROR(LEFT(L312,LOOKUP(2,1/(MID(L312,ROW(1:500),1)=" ")/(ROW(1:500)&lt;=MAX(10,G13)),ROW(1:500))-1),LEFT(L312,MAX(10,G13)))))</f>
        <v/>
      </c>
      <c r="I312" s="963" t="str">
        <f t="shared" si="59"/>
        <v/>
      </c>
      <c r="J312" s="963" t="str">
        <f t="shared" si="60"/>
        <v/>
      </c>
      <c r="K312" s="964" t="str">
        <f>IF(M311&lt;&gt;"",K311,IF(K311&lt;MAX(A18:A317),K311+1,""))</f>
        <v/>
      </c>
      <c r="L312" s="965" t="str">
        <f>IF(K312="","",IF(M311&lt;&gt;"",M311,INDEX(E18:E317,MATCH(K312,A18:A317,0))))</f>
        <v/>
      </c>
      <c r="M312" s="965" t="str">
        <f t="shared" si="61"/>
        <v/>
      </c>
      <c r="N312" s="966" t="str">
        <f t="shared" si="62"/>
        <v/>
      </c>
      <c r="O312" s="967" t="str">
        <f t="shared" si="63"/>
        <v/>
      </c>
      <c r="P312" s="967" t="str">
        <f t="shared" si="64"/>
        <v/>
      </c>
      <c r="Q312" s="966" t="str">
        <f t="shared" si="65"/>
        <v/>
      </c>
      <c r="R312" s="967" t="str">
        <f>IF(N312="","",IF(COUNTIF(AP18:AP300,TRIM(Q312))&gt;0,"EXCLUSION EXACTE",""))</f>
        <v/>
      </c>
      <c r="S312" s="967" t="str" cm="1">
        <f t="array" ref="S312">IF(N312="","",IF(SUMPRODUCT(--(AP18:AP300&lt;&gt;""),--ISNUMBER(SEARCH(" "&amp;AP18:AP300&amp;" ",Q312)))&gt;0,"BLOQUE MOLLUSQUES",""))</f>
        <v/>
      </c>
      <c r="T312" s="967" t="str" cm="1">
        <f t="array" ref="T312">IF(N312="","",IF(SUMPRODUCT(--(AT18:AT300&lt;&gt;""),--ISNUMBER(SEARCH(" "&amp;AT18:AT300&amp;" ",Q312)))&gt;0,"FORCE MOLLUSQUES",""))</f>
        <v/>
      </c>
      <c r="U312" s="966" t="str">
        <f t="shared" si="66"/>
        <v/>
      </c>
      <c r="V312" s="966" t="str">
        <f t="shared" si="69"/>
        <v/>
      </c>
      <c r="W312" s="967" t="str">
        <f t="shared" si="67"/>
        <v/>
      </c>
      <c r="X312" s="967" t="str" cm="1">
        <f t="array" ref="X312">IF(N312="","",IF(R312&lt;&gt;"","",IF(SUMPRODUCT(--(AN18:AN1500=X17),--(AM18:AM1500&lt;&gt;""),--ISNUMBER(SEARCH(" "&amp;AM18:AM1500&amp;" ",Q312)))&gt;0,X17,"")))</f>
        <v/>
      </c>
      <c r="Y312" s="967" t="str" cm="1">
        <f t="array" ref="Y312">IF(N312="","",IF(R312&lt;&gt;"","",IF(SUMPRODUCT(--(AN18:AN1500=Y17),--(AM18:AM1500&lt;&gt;""),--ISNUMBER(SEARCH(" "&amp;AM18:AM1500&amp;" ",Q312)))&gt;0,Y17,"")))</f>
        <v/>
      </c>
      <c r="Z312" s="967" t="str" cm="1">
        <f t="array" ref="Z312">IF(N312="","",IF(R312&lt;&gt;"","",IF(SUMPRODUCT(--(AN18:AN1500=Z17),--(AM18:AM1500&lt;&gt;""),--ISNUMBER(SEARCH(" "&amp;AM18:AM1500&amp;" ",Q312)))&gt;0,Z17,"")))</f>
        <v/>
      </c>
      <c r="AA312" s="967" t="str" cm="1">
        <f t="array" ref="AA312">IF(N312="","",IF(R312&lt;&gt;"","",IF(SUMPRODUCT(--(AN18:AN1500=AA17),--(AM18:AM1500&lt;&gt;""),--ISNUMBER(SEARCH(" "&amp;AM18:AM1500&amp;" ",Q312)))&gt;0,AA17,"")))</f>
        <v/>
      </c>
      <c r="AB312" s="967" t="str" cm="1">
        <f t="array" ref="AB312">IF(N312="","",IF(R312&lt;&gt;"","",IF(SUMPRODUCT(--(AN18:AN1500=AB17),--(AM18:AM1500&lt;&gt;""),--ISNUMBER(SEARCH(" "&amp;AM18:AM1500&amp;" ",Q312)))&gt;0,AB17,"")))</f>
        <v/>
      </c>
      <c r="AC312" s="967" t="str" cm="1">
        <f t="array" ref="AC312">IF(N312="","",IF(R312&lt;&gt;"","",IF(SUMPRODUCT(--(AN18:AN1500=AC17),--(AM18:AM1500&lt;&gt;""),--ISNUMBER(SEARCH(" "&amp;AM18:AM1500&amp;" ",Q312)))&gt;0,AC17,"")))</f>
        <v/>
      </c>
      <c r="AD312" s="967" t="str" cm="1">
        <f t="array" ref="AD312">IF(N312="","",IF(R312&lt;&gt;"","",IF(SUMPRODUCT(--(AN18:AN1500=AD17),--(AM18:AM1500&lt;&gt;""),--ISNUMBER(SEARCH(" "&amp;AM18:AM1500&amp;" ",Q312)))&gt;0,AD17,"")))</f>
        <v/>
      </c>
      <c r="AE312" s="967" t="str" cm="1">
        <f t="array" ref="AE312">IF(N312="","",IF(R312&lt;&gt;"","",IF(SUMPRODUCT(--(AN18:AN1500=AE17),--(AM18:AM1500&lt;&gt;""),--ISNUMBER(SEARCH(" "&amp;AM18:AM1500&amp;" ",Q312)))&gt;0,AE17,"")))</f>
        <v/>
      </c>
      <c r="AF312" s="967" t="str" cm="1">
        <f t="array" ref="AF312">IF(N312="","",IF(R312&lt;&gt;"","",IF(SUMPRODUCT(--(AN18:AN1500=AF17),--(AM18:AM1500&lt;&gt;""),--ISNUMBER(SEARCH(" "&amp;AM18:AM1500&amp;" ",Q312)))&gt;0,AF17,"")))</f>
        <v/>
      </c>
      <c r="AG312" s="967" t="str" cm="1">
        <f t="array" ref="AG312">IF(N312="","",IF(R312&lt;&gt;"","",IF(SUMPRODUCT(--(AN18:AN1500=AG17),--(AM18:AM1500&lt;&gt;""),--ISNUMBER(SEARCH(" "&amp;AM18:AM1500&amp;" ",Q312)))&gt;0,AG17,"")))</f>
        <v/>
      </c>
      <c r="AH312" s="967" t="str" cm="1">
        <f t="array" ref="AH312">IF(N312="","",IF(R312&lt;&gt;"","",IF(SUMPRODUCT(--(AN18:AN1500=AH17),--(AM18:AM1500&lt;&gt;""),--ISNUMBER(SEARCH(" "&amp;AM18:AM1500&amp;" ",Q312)))&gt;0,AH17,"")))</f>
        <v/>
      </c>
      <c r="AI312" s="967" t="str" cm="1">
        <f t="array" ref="AI312">IF(N312="","",IF(R312&lt;&gt;"","",IF(SUMPRODUCT(--(AN18:AN1500=AI17),--(AM18:AM1500&lt;&gt;""),--ISNUMBER(SEARCH(" "&amp;AM18:AM1500&amp;" ",Q312)))&gt;0,AI17,"")))</f>
        <v/>
      </c>
      <c r="AJ312" s="967" t="str" cm="1">
        <f t="array" ref="AJ312">IF(N312="","",IF(R312&lt;&gt;"","",IF(SUMPRODUCT(--(AN18:AN1500=AJ17),--(AM18:AM1500&lt;&gt;""),--ISNUMBER(SEARCH(" "&amp;AM18:AM1500&amp;" ",Q312)))&gt;0,AJ17,"")))</f>
        <v/>
      </c>
      <c r="AK312" s="967" t="str" cm="1">
        <f t="array" ref="AK312">IF(N312="","",IF(T312&lt;&gt;"",AK17,IF(S312&lt;&gt;"","",IF(R312&lt;&gt;"","",IF(SUMPRODUCT(--(AN18:AN1500=AK17),--(AM18:AM1500&lt;&gt;""),--ISNUMBER(SEARCH(" "&amp;AM18:AM1500&amp;" ",Q312)))&gt;0,AK17,"")))))</f>
        <v/>
      </c>
      <c r="AM312" s="968" t="s">
        <v>2319</v>
      </c>
      <c r="AN312" s="968" t="s">
        <v>1962</v>
      </c>
      <c r="BN312" s="49">
        <v>1</v>
      </c>
    </row>
    <row r="313" spans="1:66" ht="35.1" customHeight="1">
      <c r="A313" s="973" t="str">
        <f>IF(B313="","",COUNTIF(B18:B313,"&lt;&gt;"))</f>
        <v/>
      </c>
      <c r="B313" s="965"/>
      <c r="C313" s="974" t="str">
        <f t="shared" si="68"/>
        <v/>
      </c>
      <c r="D313" s="975" t="str">
        <f t="shared" si="56"/>
        <v/>
      </c>
      <c r="E313" s="976" t="str">
        <f t="shared" si="57"/>
        <v/>
      </c>
      <c r="F313" s="977" t="str">
        <f t="shared" si="58"/>
        <v/>
      </c>
      <c r="G313" s="964" t="str">
        <f>IF(H313="","",COUNTIF(H18:H313,"&lt;&gt;"))</f>
        <v/>
      </c>
      <c r="H313" s="965" t="str" cm="1">
        <f t="array" ref="H313">IF(L313="","",IF(LEN(L313)&lt;=MAX(10,G13),L313,IFERROR(LEFT(L313,LOOKUP(2,1/(MID(L313,ROW(1:500),1)=" ")/(ROW(1:500)&lt;=MAX(10,G13)),ROW(1:500))-1),LEFT(L313,MAX(10,G13)))))</f>
        <v/>
      </c>
      <c r="I313" s="964" t="str">
        <f t="shared" si="59"/>
        <v/>
      </c>
      <c r="J313" s="964" t="str">
        <f t="shared" si="60"/>
        <v/>
      </c>
      <c r="K313" s="964" t="str">
        <f>IF(M312&lt;&gt;"",K312,IF(K312&lt;MAX(A18:A317),K312+1,""))</f>
        <v/>
      </c>
      <c r="L313" s="965" t="str">
        <f>IF(K313="","",IF(M312&lt;&gt;"",M312,INDEX(E18:E317,MATCH(K313,A18:A317,0))))</f>
        <v/>
      </c>
      <c r="M313" s="965" t="str">
        <f t="shared" si="61"/>
        <v/>
      </c>
      <c r="N313" s="965" t="str">
        <f t="shared" si="62"/>
        <v/>
      </c>
      <c r="O313" s="964" t="str">
        <f t="shared" si="63"/>
        <v/>
      </c>
      <c r="P313" s="964" t="str">
        <f t="shared" si="64"/>
        <v/>
      </c>
      <c r="Q313" s="965" t="str">
        <f t="shared" si="65"/>
        <v/>
      </c>
      <c r="R313" s="964" t="str">
        <f>IF(N313="","",IF(COUNTIF(AP18:AP300,TRIM(Q313))&gt;0,"EXCLUSION EXACTE",""))</f>
        <v/>
      </c>
      <c r="S313" s="964" t="str" cm="1">
        <f t="array" ref="S313">IF(N313="","",IF(SUMPRODUCT(--(AP18:AP300&lt;&gt;""),--ISNUMBER(SEARCH(" "&amp;AP18:AP300&amp;" ",Q313)))&gt;0,"BLOQUE MOLLUSQUES",""))</f>
        <v/>
      </c>
      <c r="T313" s="964" t="str" cm="1">
        <f t="array" ref="T313">IF(N313="","",IF(SUMPRODUCT(--(AT18:AT300&lt;&gt;""),--ISNUMBER(SEARCH(" "&amp;AT18:AT300&amp;" ",Q313)))&gt;0,"FORCE MOLLUSQUES",""))</f>
        <v/>
      </c>
      <c r="U313" s="965" t="str">
        <f t="shared" si="66"/>
        <v/>
      </c>
      <c r="V313" s="965" t="str">
        <f t="shared" si="69"/>
        <v/>
      </c>
      <c r="W313" s="964" t="str">
        <f t="shared" si="67"/>
        <v/>
      </c>
      <c r="X313" s="964" t="str" cm="1">
        <f t="array" ref="X313">IF(N313="","",IF(R313&lt;&gt;"","",IF(SUMPRODUCT(--(AN18:AN1500=X17),--(AM18:AM1500&lt;&gt;""),--ISNUMBER(SEARCH(" "&amp;AM18:AM1500&amp;" ",Q313)))&gt;0,X17,"")))</f>
        <v/>
      </c>
      <c r="Y313" s="964" t="str" cm="1">
        <f t="array" ref="Y313">IF(N313="","",IF(R313&lt;&gt;"","",IF(SUMPRODUCT(--(AN18:AN1500=Y17),--(AM18:AM1500&lt;&gt;""),--ISNUMBER(SEARCH(" "&amp;AM18:AM1500&amp;" ",Q313)))&gt;0,Y17,"")))</f>
        <v/>
      </c>
      <c r="Z313" s="964" t="str" cm="1">
        <f t="array" ref="Z313">IF(N313="","",IF(R313&lt;&gt;"","",IF(SUMPRODUCT(--(AN18:AN1500=Z17),--(AM18:AM1500&lt;&gt;""),--ISNUMBER(SEARCH(" "&amp;AM18:AM1500&amp;" ",Q313)))&gt;0,Z17,"")))</f>
        <v/>
      </c>
      <c r="AA313" s="964" t="str" cm="1">
        <f t="array" ref="AA313">IF(N313="","",IF(R313&lt;&gt;"","",IF(SUMPRODUCT(--(AN18:AN1500=AA17),--(AM18:AM1500&lt;&gt;""),--ISNUMBER(SEARCH(" "&amp;AM18:AM1500&amp;" ",Q313)))&gt;0,AA17,"")))</f>
        <v/>
      </c>
      <c r="AB313" s="964" t="str" cm="1">
        <f t="array" ref="AB313">IF(N313="","",IF(R313&lt;&gt;"","",IF(SUMPRODUCT(--(AN18:AN1500=AB17),--(AM18:AM1500&lt;&gt;""),--ISNUMBER(SEARCH(" "&amp;AM18:AM1500&amp;" ",Q313)))&gt;0,AB17,"")))</f>
        <v/>
      </c>
      <c r="AC313" s="964" t="str" cm="1">
        <f t="array" ref="AC313">IF(N313="","",IF(R313&lt;&gt;"","",IF(SUMPRODUCT(--(AN18:AN1500=AC17),--(AM18:AM1500&lt;&gt;""),--ISNUMBER(SEARCH(" "&amp;AM18:AM1500&amp;" ",Q313)))&gt;0,AC17,"")))</f>
        <v/>
      </c>
      <c r="AD313" s="964" t="str" cm="1">
        <f t="array" ref="AD313">IF(N313="","",IF(R313&lt;&gt;"","",IF(SUMPRODUCT(--(AN18:AN1500=AD17),--(AM18:AM1500&lt;&gt;""),--ISNUMBER(SEARCH(" "&amp;AM18:AM1500&amp;" ",Q313)))&gt;0,AD17,"")))</f>
        <v/>
      </c>
      <c r="AE313" s="964" t="str" cm="1">
        <f t="array" ref="AE313">IF(N313="","",IF(R313&lt;&gt;"","",IF(SUMPRODUCT(--(AN18:AN1500=AE17),--(AM18:AM1500&lt;&gt;""),--ISNUMBER(SEARCH(" "&amp;AM18:AM1500&amp;" ",Q313)))&gt;0,AE17,"")))</f>
        <v/>
      </c>
      <c r="AF313" s="964" t="str" cm="1">
        <f t="array" ref="AF313">IF(N313="","",IF(R313&lt;&gt;"","",IF(SUMPRODUCT(--(AN18:AN1500=AF17),--(AM18:AM1500&lt;&gt;""),--ISNUMBER(SEARCH(" "&amp;AM18:AM1500&amp;" ",Q313)))&gt;0,AF17,"")))</f>
        <v/>
      </c>
      <c r="AG313" s="964" t="str" cm="1">
        <f t="array" ref="AG313">IF(N313="","",IF(R313&lt;&gt;"","",IF(SUMPRODUCT(--(AN18:AN1500=AG17),--(AM18:AM1500&lt;&gt;""),--ISNUMBER(SEARCH(" "&amp;AM18:AM1500&amp;" ",Q313)))&gt;0,AG17,"")))</f>
        <v/>
      </c>
      <c r="AH313" s="964" t="str" cm="1">
        <f t="array" ref="AH313">IF(N313="","",IF(R313&lt;&gt;"","",IF(SUMPRODUCT(--(AN18:AN1500=AH17),--(AM18:AM1500&lt;&gt;""),--ISNUMBER(SEARCH(" "&amp;AM18:AM1500&amp;" ",Q313)))&gt;0,AH17,"")))</f>
        <v/>
      </c>
      <c r="AI313" s="964" t="str" cm="1">
        <f t="array" ref="AI313">IF(N313="","",IF(R313&lt;&gt;"","",IF(SUMPRODUCT(--(AN18:AN1500=AI17),--(AM18:AM1500&lt;&gt;""),--ISNUMBER(SEARCH(" "&amp;AM18:AM1500&amp;" ",Q313)))&gt;0,AI17,"")))</f>
        <v/>
      </c>
      <c r="AJ313" s="964" t="str" cm="1">
        <f t="array" ref="AJ313">IF(N313="","",IF(R313&lt;&gt;"","",IF(SUMPRODUCT(--(AN18:AN1500=AJ17),--(AM18:AM1500&lt;&gt;""),--ISNUMBER(SEARCH(" "&amp;AM18:AM1500&amp;" ",Q313)))&gt;0,AJ17,"")))</f>
        <v/>
      </c>
      <c r="AK313" s="964" t="str" cm="1">
        <f t="array" ref="AK313">IF(N313="","",IF(T313&lt;&gt;"",AK17,IF(S313&lt;&gt;"","",IF(R313&lt;&gt;"","",IF(SUMPRODUCT(--(AN18:AN1500=AK17),--(AM18:AM1500&lt;&gt;""),--ISNUMBER(SEARCH(" "&amp;AM18:AM1500&amp;" ",Q313)))&gt;0,AK17,"")))))</f>
        <v/>
      </c>
      <c r="AM313" s="964" t="s">
        <v>2320</v>
      </c>
      <c r="AN313" s="964" t="s">
        <v>1962</v>
      </c>
      <c r="BN313" s="49">
        <v>1</v>
      </c>
    </row>
    <row r="314" spans="1:66" ht="35.1" customHeight="1">
      <c r="A314" s="957" t="str">
        <f>IF(B314="","",COUNTIF(B18:B314,"&lt;&gt;"))</f>
        <v/>
      </c>
      <c r="B314" s="958"/>
      <c r="C314" s="974" t="str">
        <f t="shared" si="68"/>
        <v/>
      </c>
      <c r="D314" s="975" t="str">
        <f t="shared" si="56"/>
        <v/>
      </c>
      <c r="E314" s="961" t="str">
        <f t="shared" si="57"/>
        <v/>
      </c>
      <c r="F314" s="962" t="str">
        <f t="shared" si="58"/>
        <v/>
      </c>
      <c r="G314" s="963" t="str">
        <f>IF(H314="","",COUNTIF(H18:H314,"&lt;&gt;"))</f>
        <v/>
      </c>
      <c r="H314" s="958" t="str" cm="1">
        <f t="array" ref="H314">IF(L314="","",IF(LEN(L314)&lt;=MAX(10,G13),L314,IFERROR(LEFT(L314,LOOKUP(2,1/(MID(L314,ROW(1:500),1)=" ")/(ROW(1:500)&lt;=MAX(10,G13)),ROW(1:500))-1),LEFT(L314,MAX(10,G13)))))</f>
        <v/>
      </c>
      <c r="I314" s="963" t="str">
        <f t="shared" si="59"/>
        <v/>
      </c>
      <c r="J314" s="963" t="str">
        <f t="shared" si="60"/>
        <v/>
      </c>
      <c r="K314" s="964" t="str">
        <f>IF(M313&lt;&gt;"",K313,IF(K313&lt;MAX(A18:A317),K313+1,""))</f>
        <v/>
      </c>
      <c r="L314" s="965" t="str">
        <f>IF(K314="","",IF(M313&lt;&gt;"",M313,INDEX(E18:E317,MATCH(K314,A18:A317,0))))</f>
        <v/>
      </c>
      <c r="M314" s="965" t="str">
        <f t="shared" si="61"/>
        <v/>
      </c>
      <c r="N314" s="966" t="str">
        <f t="shared" si="62"/>
        <v/>
      </c>
      <c r="O314" s="967" t="str">
        <f t="shared" si="63"/>
        <v/>
      </c>
      <c r="P314" s="967" t="str">
        <f t="shared" si="64"/>
        <v/>
      </c>
      <c r="Q314" s="966" t="str">
        <f t="shared" si="65"/>
        <v/>
      </c>
      <c r="R314" s="967" t="str">
        <f>IF(N314="","",IF(COUNTIF(AP18:AP300,TRIM(Q314))&gt;0,"EXCLUSION EXACTE",""))</f>
        <v/>
      </c>
      <c r="S314" s="967" t="str" cm="1">
        <f t="array" ref="S314">IF(N314="","",IF(SUMPRODUCT(--(AP18:AP300&lt;&gt;""),--ISNUMBER(SEARCH(" "&amp;AP18:AP300&amp;" ",Q314)))&gt;0,"BLOQUE MOLLUSQUES",""))</f>
        <v/>
      </c>
      <c r="T314" s="967" t="str" cm="1">
        <f t="array" ref="T314">IF(N314="","",IF(SUMPRODUCT(--(AT18:AT300&lt;&gt;""),--ISNUMBER(SEARCH(" "&amp;AT18:AT300&amp;" ",Q314)))&gt;0,"FORCE MOLLUSQUES",""))</f>
        <v/>
      </c>
      <c r="U314" s="966" t="str">
        <f t="shared" si="66"/>
        <v/>
      </c>
      <c r="V314" s="966" t="str">
        <f t="shared" si="69"/>
        <v/>
      </c>
      <c r="W314" s="967" t="str">
        <f t="shared" si="67"/>
        <v/>
      </c>
      <c r="X314" s="967" t="str" cm="1">
        <f t="array" ref="X314">IF(N314="","",IF(R314&lt;&gt;"","",IF(SUMPRODUCT(--(AN18:AN1500=X17),--(AM18:AM1500&lt;&gt;""),--ISNUMBER(SEARCH(" "&amp;AM18:AM1500&amp;" ",Q314)))&gt;0,X17,"")))</f>
        <v/>
      </c>
      <c r="Y314" s="967" t="str" cm="1">
        <f t="array" ref="Y314">IF(N314="","",IF(R314&lt;&gt;"","",IF(SUMPRODUCT(--(AN18:AN1500=Y17),--(AM18:AM1500&lt;&gt;""),--ISNUMBER(SEARCH(" "&amp;AM18:AM1500&amp;" ",Q314)))&gt;0,Y17,"")))</f>
        <v/>
      </c>
      <c r="Z314" s="967" t="str" cm="1">
        <f t="array" ref="Z314">IF(N314="","",IF(R314&lt;&gt;"","",IF(SUMPRODUCT(--(AN18:AN1500=Z17),--(AM18:AM1500&lt;&gt;""),--ISNUMBER(SEARCH(" "&amp;AM18:AM1500&amp;" ",Q314)))&gt;0,Z17,"")))</f>
        <v/>
      </c>
      <c r="AA314" s="967" t="str" cm="1">
        <f t="array" ref="AA314">IF(N314="","",IF(R314&lt;&gt;"","",IF(SUMPRODUCT(--(AN18:AN1500=AA17),--(AM18:AM1500&lt;&gt;""),--ISNUMBER(SEARCH(" "&amp;AM18:AM1500&amp;" ",Q314)))&gt;0,AA17,"")))</f>
        <v/>
      </c>
      <c r="AB314" s="967" t="str" cm="1">
        <f t="array" ref="AB314">IF(N314="","",IF(R314&lt;&gt;"","",IF(SUMPRODUCT(--(AN18:AN1500=AB17),--(AM18:AM1500&lt;&gt;""),--ISNUMBER(SEARCH(" "&amp;AM18:AM1500&amp;" ",Q314)))&gt;0,AB17,"")))</f>
        <v/>
      </c>
      <c r="AC314" s="967" t="str" cm="1">
        <f t="array" ref="AC314">IF(N314="","",IF(R314&lt;&gt;"","",IF(SUMPRODUCT(--(AN18:AN1500=AC17),--(AM18:AM1500&lt;&gt;""),--ISNUMBER(SEARCH(" "&amp;AM18:AM1500&amp;" ",Q314)))&gt;0,AC17,"")))</f>
        <v/>
      </c>
      <c r="AD314" s="967" t="str" cm="1">
        <f t="array" ref="AD314">IF(N314="","",IF(R314&lt;&gt;"","",IF(SUMPRODUCT(--(AN18:AN1500=AD17),--(AM18:AM1500&lt;&gt;""),--ISNUMBER(SEARCH(" "&amp;AM18:AM1500&amp;" ",Q314)))&gt;0,AD17,"")))</f>
        <v/>
      </c>
      <c r="AE314" s="967" t="str" cm="1">
        <f t="array" ref="AE314">IF(N314="","",IF(R314&lt;&gt;"","",IF(SUMPRODUCT(--(AN18:AN1500=AE17),--(AM18:AM1500&lt;&gt;""),--ISNUMBER(SEARCH(" "&amp;AM18:AM1500&amp;" ",Q314)))&gt;0,AE17,"")))</f>
        <v/>
      </c>
      <c r="AF314" s="967" t="str" cm="1">
        <f t="array" ref="AF314">IF(N314="","",IF(R314&lt;&gt;"","",IF(SUMPRODUCT(--(AN18:AN1500=AF17),--(AM18:AM1500&lt;&gt;""),--ISNUMBER(SEARCH(" "&amp;AM18:AM1500&amp;" ",Q314)))&gt;0,AF17,"")))</f>
        <v/>
      </c>
      <c r="AG314" s="967" t="str" cm="1">
        <f t="array" ref="AG314">IF(N314="","",IF(R314&lt;&gt;"","",IF(SUMPRODUCT(--(AN18:AN1500=AG17),--(AM18:AM1500&lt;&gt;""),--ISNUMBER(SEARCH(" "&amp;AM18:AM1500&amp;" ",Q314)))&gt;0,AG17,"")))</f>
        <v/>
      </c>
      <c r="AH314" s="967" t="str" cm="1">
        <f t="array" ref="AH314">IF(N314="","",IF(R314&lt;&gt;"","",IF(SUMPRODUCT(--(AN18:AN1500=AH17),--(AM18:AM1500&lt;&gt;""),--ISNUMBER(SEARCH(" "&amp;AM18:AM1500&amp;" ",Q314)))&gt;0,AH17,"")))</f>
        <v/>
      </c>
      <c r="AI314" s="967" t="str" cm="1">
        <f t="array" ref="AI314">IF(N314="","",IF(R314&lt;&gt;"","",IF(SUMPRODUCT(--(AN18:AN1500=AI17),--(AM18:AM1500&lt;&gt;""),--ISNUMBER(SEARCH(" "&amp;AM18:AM1500&amp;" ",Q314)))&gt;0,AI17,"")))</f>
        <v/>
      </c>
      <c r="AJ314" s="967" t="str" cm="1">
        <f t="array" ref="AJ314">IF(N314="","",IF(R314&lt;&gt;"","",IF(SUMPRODUCT(--(AN18:AN1500=AJ17),--(AM18:AM1500&lt;&gt;""),--ISNUMBER(SEARCH(" "&amp;AM18:AM1500&amp;" ",Q314)))&gt;0,AJ17,"")))</f>
        <v/>
      </c>
      <c r="AK314" s="967" t="str" cm="1">
        <f t="array" ref="AK314">IF(N314="","",IF(T314&lt;&gt;"",AK17,IF(S314&lt;&gt;"","",IF(R314&lt;&gt;"","",IF(SUMPRODUCT(--(AN18:AN1500=AK17),--(AM18:AM1500&lt;&gt;""),--ISNUMBER(SEARCH(" "&amp;AM18:AM1500&amp;" ",Q314)))&gt;0,AK17,"")))))</f>
        <v/>
      </c>
      <c r="AM314" s="968" t="s">
        <v>2321</v>
      </c>
      <c r="AN314" s="968" t="s">
        <v>1962</v>
      </c>
      <c r="BN314" s="49">
        <v>1</v>
      </c>
    </row>
    <row r="315" spans="1:66" ht="35.1" customHeight="1">
      <c r="A315" s="973" t="str">
        <f>IF(B315="","",COUNTIF(B18:B315,"&lt;&gt;"))</f>
        <v/>
      </c>
      <c r="B315" s="965"/>
      <c r="C315" s="974" t="str">
        <f t="shared" si="68"/>
        <v/>
      </c>
      <c r="D315" s="975" t="str">
        <f t="shared" si="56"/>
        <v/>
      </c>
      <c r="E315" s="976" t="str">
        <f t="shared" si="57"/>
        <v/>
      </c>
      <c r="F315" s="977" t="str">
        <f t="shared" si="58"/>
        <v/>
      </c>
      <c r="G315" s="964" t="str">
        <f>IF(H315="","",COUNTIF(H18:H315,"&lt;&gt;"))</f>
        <v/>
      </c>
      <c r="H315" s="965" t="str" cm="1">
        <f t="array" ref="H315">IF(L315="","",IF(LEN(L315)&lt;=MAX(10,G13),L315,IFERROR(LEFT(L315,LOOKUP(2,1/(MID(L315,ROW(1:500),1)=" ")/(ROW(1:500)&lt;=MAX(10,G13)),ROW(1:500))-1),LEFT(L315,MAX(10,G13)))))</f>
        <v/>
      </c>
      <c r="I315" s="964" t="str">
        <f t="shared" si="59"/>
        <v/>
      </c>
      <c r="J315" s="964" t="str">
        <f t="shared" si="60"/>
        <v/>
      </c>
      <c r="K315" s="964" t="str">
        <f>IF(M314&lt;&gt;"",K314,IF(K314&lt;MAX(A18:A317),K314+1,""))</f>
        <v/>
      </c>
      <c r="L315" s="965" t="str">
        <f>IF(K315="","",IF(M314&lt;&gt;"",M314,INDEX(E18:E317,MATCH(K315,A18:A317,0))))</f>
        <v/>
      </c>
      <c r="M315" s="965" t="str">
        <f t="shared" si="61"/>
        <v/>
      </c>
      <c r="N315" s="965" t="str">
        <f t="shared" si="62"/>
        <v/>
      </c>
      <c r="O315" s="964" t="str">
        <f t="shared" si="63"/>
        <v/>
      </c>
      <c r="P315" s="964" t="str">
        <f t="shared" si="64"/>
        <v/>
      </c>
      <c r="Q315" s="965" t="str">
        <f t="shared" si="65"/>
        <v/>
      </c>
      <c r="R315" s="964" t="str">
        <f>IF(N315="","",IF(COUNTIF(AP18:AP300,TRIM(Q315))&gt;0,"EXCLUSION EXACTE",""))</f>
        <v/>
      </c>
      <c r="S315" s="964" t="str" cm="1">
        <f t="array" ref="S315">IF(N315="","",IF(SUMPRODUCT(--(AP18:AP300&lt;&gt;""),--ISNUMBER(SEARCH(" "&amp;AP18:AP300&amp;" ",Q315)))&gt;0,"BLOQUE MOLLUSQUES",""))</f>
        <v/>
      </c>
      <c r="T315" s="964" t="str" cm="1">
        <f t="array" ref="T315">IF(N315="","",IF(SUMPRODUCT(--(AT18:AT300&lt;&gt;""),--ISNUMBER(SEARCH(" "&amp;AT18:AT300&amp;" ",Q315)))&gt;0,"FORCE MOLLUSQUES",""))</f>
        <v/>
      </c>
      <c r="U315" s="965" t="str">
        <f t="shared" si="66"/>
        <v/>
      </c>
      <c r="V315" s="965" t="str">
        <f t="shared" si="69"/>
        <v/>
      </c>
      <c r="W315" s="964" t="str">
        <f t="shared" si="67"/>
        <v/>
      </c>
      <c r="X315" s="964" t="str" cm="1">
        <f t="array" ref="X315">IF(N315="","",IF(R315&lt;&gt;"","",IF(SUMPRODUCT(--(AN18:AN1500=X17),--(AM18:AM1500&lt;&gt;""),--ISNUMBER(SEARCH(" "&amp;AM18:AM1500&amp;" ",Q315)))&gt;0,X17,"")))</f>
        <v/>
      </c>
      <c r="Y315" s="964" t="str" cm="1">
        <f t="array" ref="Y315">IF(N315="","",IF(R315&lt;&gt;"","",IF(SUMPRODUCT(--(AN18:AN1500=Y17),--(AM18:AM1500&lt;&gt;""),--ISNUMBER(SEARCH(" "&amp;AM18:AM1500&amp;" ",Q315)))&gt;0,Y17,"")))</f>
        <v/>
      </c>
      <c r="Z315" s="964" t="str" cm="1">
        <f t="array" ref="Z315">IF(N315="","",IF(R315&lt;&gt;"","",IF(SUMPRODUCT(--(AN18:AN1500=Z17),--(AM18:AM1500&lt;&gt;""),--ISNUMBER(SEARCH(" "&amp;AM18:AM1500&amp;" ",Q315)))&gt;0,Z17,"")))</f>
        <v/>
      </c>
      <c r="AA315" s="964" t="str" cm="1">
        <f t="array" ref="AA315">IF(N315="","",IF(R315&lt;&gt;"","",IF(SUMPRODUCT(--(AN18:AN1500=AA17),--(AM18:AM1500&lt;&gt;""),--ISNUMBER(SEARCH(" "&amp;AM18:AM1500&amp;" ",Q315)))&gt;0,AA17,"")))</f>
        <v/>
      </c>
      <c r="AB315" s="964" t="str" cm="1">
        <f t="array" ref="AB315">IF(N315="","",IF(R315&lt;&gt;"","",IF(SUMPRODUCT(--(AN18:AN1500=AB17),--(AM18:AM1500&lt;&gt;""),--ISNUMBER(SEARCH(" "&amp;AM18:AM1500&amp;" ",Q315)))&gt;0,AB17,"")))</f>
        <v/>
      </c>
      <c r="AC315" s="964" t="str" cm="1">
        <f t="array" ref="AC315">IF(N315="","",IF(R315&lt;&gt;"","",IF(SUMPRODUCT(--(AN18:AN1500=AC17),--(AM18:AM1500&lt;&gt;""),--ISNUMBER(SEARCH(" "&amp;AM18:AM1500&amp;" ",Q315)))&gt;0,AC17,"")))</f>
        <v/>
      </c>
      <c r="AD315" s="964" t="str" cm="1">
        <f t="array" ref="AD315">IF(N315="","",IF(R315&lt;&gt;"","",IF(SUMPRODUCT(--(AN18:AN1500=AD17),--(AM18:AM1500&lt;&gt;""),--ISNUMBER(SEARCH(" "&amp;AM18:AM1500&amp;" ",Q315)))&gt;0,AD17,"")))</f>
        <v/>
      </c>
      <c r="AE315" s="964" t="str" cm="1">
        <f t="array" ref="AE315">IF(N315="","",IF(R315&lt;&gt;"","",IF(SUMPRODUCT(--(AN18:AN1500=AE17),--(AM18:AM1500&lt;&gt;""),--ISNUMBER(SEARCH(" "&amp;AM18:AM1500&amp;" ",Q315)))&gt;0,AE17,"")))</f>
        <v/>
      </c>
      <c r="AF315" s="964" t="str" cm="1">
        <f t="array" ref="AF315">IF(N315="","",IF(R315&lt;&gt;"","",IF(SUMPRODUCT(--(AN18:AN1500=AF17),--(AM18:AM1500&lt;&gt;""),--ISNUMBER(SEARCH(" "&amp;AM18:AM1500&amp;" ",Q315)))&gt;0,AF17,"")))</f>
        <v/>
      </c>
      <c r="AG315" s="964" t="str" cm="1">
        <f t="array" ref="AG315">IF(N315="","",IF(R315&lt;&gt;"","",IF(SUMPRODUCT(--(AN18:AN1500=AG17),--(AM18:AM1500&lt;&gt;""),--ISNUMBER(SEARCH(" "&amp;AM18:AM1500&amp;" ",Q315)))&gt;0,AG17,"")))</f>
        <v/>
      </c>
      <c r="AH315" s="964" t="str" cm="1">
        <f t="array" ref="AH315">IF(N315="","",IF(R315&lt;&gt;"","",IF(SUMPRODUCT(--(AN18:AN1500=AH17),--(AM18:AM1500&lt;&gt;""),--ISNUMBER(SEARCH(" "&amp;AM18:AM1500&amp;" ",Q315)))&gt;0,AH17,"")))</f>
        <v/>
      </c>
      <c r="AI315" s="964" t="str" cm="1">
        <f t="array" ref="AI315">IF(N315="","",IF(R315&lt;&gt;"","",IF(SUMPRODUCT(--(AN18:AN1500=AI17),--(AM18:AM1500&lt;&gt;""),--ISNUMBER(SEARCH(" "&amp;AM18:AM1500&amp;" ",Q315)))&gt;0,AI17,"")))</f>
        <v/>
      </c>
      <c r="AJ315" s="964" t="str" cm="1">
        <f t="array" ref="AJ315">IF(N315="","",IF(R315&lt;&gt;"","",IF(SUMPRODUCT(--(AN18:AN1500=AJ17),--(AM18:AM1500&lt;&gt;""),--ISNUMBER(SEARCH(" "&amp;AM18:AM1500&amp;" ",Q315)))&gt;0,AJ17,"")))</f>
        <v/>
      </c>
      <c r="AK315" s="964" t="str" cm="1">
        <f t="array" ref="AK315">IF(N315="","",IF(T315&lt;&gt;"",AK17,IF(S315&lt;&gt;"","",IF(R315&lt;&gt;"","",IF(SUMPRODUCT(--(AN18:AN1500=AK17),--(AM18:AM1500&lt;&gt;""),--ISNUMBER(SEARCH(" "&amp;AM18:AM1500&amp;" ",Q315)))&gt;0,AK17,"")))))</f>
        <v/>
      </c>
      <c r="AM315" s="964" t="s">
        <v>2322</v>
      </c>
      <c r="AN315" s="964" t="s">
        <v>1962</v>
      </c>
      <c r="BN315" s="49">
        <v>1</v>
      </c>
    </row>
    <row r="316" spans="1:66" ht="35.1" customHeight="1">
      <c r="A316" s="957" t="str">
        <f>IF(B316="","",COUNTIF(B18:B316,"&lt;&gt;"))</f>
        <v/>
      </c>
      <c r="B316" s="958"/>
      <c r="C316" s="974" t="str">
        <f t="shared" si="68"/>
        <v/>
      </c>
      <c r="D316" s="975" t="str">
        <f t="shared" si="56"/>
        <v/>
      </c>
      <c r="E316" s="961" t="str">
        <f t="shared" si="57"/>
        <v/>
      </c>
      <c r="F316" s="962" t="str">
        <f t="shared" si="58"/>
        <v/>
      </c>
      <c r="G316" s="963" t="str">
        <f>IF(H316="","",COUNTIF(H18:H316,"&lt;&gt;"))</f>
        <v/>
      </c>
      <c r="H316" s="958" t="str" cm="1">
        <f t="array" ref="H316">IF(L316="","",IF(LEN(L316)&lt;=MAX(10,G13),L316,IFERROR(LEFT(L316,LOOKUP(2,1/(MID(L316,ROW(1:500),1)=" ")/(ROW(1:500)&lt;=MAX(10,G13)),ROW(1:500))-1),LEFT(L316,MAX(10,G13)))))</f>
        <v/>
      </c>
      <c r="I316" s="963" t="str">
        <f t="shared" si="59"/>
        <v/>
      </c>
      <c r="J316" s="963" t="str">
        <f t="shared" si="60"/>
        <v/>
      </c>
      <c r="K316" s="964" t="str">
        <f>IF(M315&lt;&gt;"",K315,IF(K315&lt;MAX(A18:A317),K315+1,""))</f>
        <v/>
      </c>
      <c r="L316" s="965" t="str">
        <f>IF(K316="","",IF(M315&lt;&gt;"",M315,INDEX(E18:E317,MATCH(K316,A18:A317,0))))</f>
        <v/>
      </c>
      <c r="M316" s="965" t="str">
        <f t="shared" si="61"/>
        <v/>
      </c>
      <c r="N316" s="966" t="str">
        <f t="shared" si="62"/>
        <v/>
      </c>
      <c r="O316" s="967" t="str">
        <f t="shared" si="63"/>
        <v/>
      </c>
      <c r="P316" s="967" t="str">
        <f t="shared" si="64"/>
        <v/>
      </c>
      <c r="Q316" s="966" t="str">
        <f t="shared" si="65"/>
        <v/>
      </c>
      <c r="R316" s="967" t="str">
        <f>IF(N316="","",IF(COUNTIF(AP18:AP300,TRIM(Q316))&gt;0,"EXCLUSION EXACTE",""))</f>
        <v/>
      </c>
      <c r="S316" s="967" t="str" cm="1">
        <f t="array" ref="S316">IF(N316="","",IF(SUMPRODUCT(--(AP18:AP300&lt;&gt;""),--ISNUMBER(SEARCH(" "&amp;AP18:AP300&amp;" ",Q316)))&gt;0,"BLOQUE MOLLUSQUES",""))</f>
        <v/>
      </c>
      <c r="T316" s="967" t="str" cm="1">
        <f t="array" ref="T316">IF(N316="","",IF(SUMPRODUCT(--(AT18:AT300&lt;&gt;""),--ISNUMBER(SEARCH(" "&amp;AT18:AT300&amp;" ",Q316)))&gt;0,"FORCE MOLLUSQUES",""))</f>
        <v/>
      </c>
      <c r="U316" s="966" t="str">
        <f t="shared" si="66"/>
        <v/>
      </c>
      <c r="V316" s="966" t="str">
        <f t="shared" si="69"/>
        <v/>
      </c>
      <c r="W316" s="967" t="str">
        <f t="shared" si="67"/>
        <v/>
      </c>
      <c r="X316" s="967" t="str" cm="1">
        <f t="array" ref="X316">IF(N316="","",IF(R316&lt;&gt;"","",IF(SUMPRODUCT(--(AN18:AN1500=X17),--(AM18:AM1500&lt;&gt;""),--ISNUMBER(SEARCH(" "&amp;AM18:AM1500&amp;" ",Q316)))&gt;0,X17,"")))</f>
        <v/>
      </c>
      <c r="Y316" s="967" t="str" cm="1">
        <f t="array" ref="Y316">IF(N316="","",IF(R316&lt;&gt;"","",IF(SUMPRODUCT(--(AN18:AN1500=Y17),--(AM18:AM1500&lt;&gt;""),--ISNUMBER(SEARCH(" "&amp;AM18:AM1500&amp;" ",Q316)))&gt;0,Y17,"")))</f>
        <v/>
      </c>
      <c r="Z316" s="967" t="str" cm="1">
        <f t="array" ref="Z316">IF(N316="","",IF(R316&lt;&gt;"","",IF(SUMPRODUCT(--(AN18:AN1500=Z17),--(AM18:AM1500&lt;&gt;""),--ISNUMBER(SEARCH(" "&amp;AM18:AM1500&amp;" ",Q316)))&gt;0,Z17,"")))</f>
        <v/>
      </c>
      <c r="AA316" s="967" t="str" cm="1">
        <f t="array" ref="AA316">IF(N316="","",IF(R316&lt;&gt;"","",IF(SUMPRODUCT(--(AN18:AN1500=AA17),--(AM18:AM1500&lt;&gt;""),--ISNUMBER(SEARCH(" "&amp;AM18:AM1500&amp;" ",Q316)))&gt;0,AA17,"")))</f>
        <v/>
      </c>
      <c r="AB316" s="967" t="str" cm="1">
        <f t="array" ref="AB316">IF(N316="","",IF(R316&lt;&gt;"","",IF(SUMPRODUCT(--(AN18:AN1500=AB17),--(AM18:AM1500&lt;&gt;""),--ISNUMBER(SEARCH(" "&amp;AM18:AM1500&amp;" ",Q316)))&gt;0,AB17,"")))</f>
        <v/>
      </c>
      <c r="AC316" s="967" t="str" cm="1">
        <f t="array" ref="AC316">IF(N316="","",IF(R316&lt;&gt;"","",IF(SUMPRODUCT(--(AN18:AN1500=AC17),--(AM18:AM1500&lt;&gt;""),--ISNUMBER(SEARCH(" "&amp;AM18:AM1500&amp;" ",Q316)))&gt;0,AC17,"")))</f>
        <v/>
      </c>
      <c r="AD316" s="967" t="str" cm="1">
        <f t="array" ref="AD316">IF(N316="","",IF(R316&lt;&gt;"","",IF(SUMPRODUCT(--(AN18:AN1500=AD17),--(AM18:AM1500&lt;&gt;""),--ISNUMBER(SEARCH(" "&amp;AM18:AM1500&amp;" ",Q316)))&gt;0,AD17,"")))</f>
        <v/>
      </c>
      <c r="AE316" s="967" t="str" cm="1">
        <f t="array" ref="AE316">IF(N316="","",IF(R316&lt;&gt;"","",IF(SUMPRODUCT(--(AN18:AN1500=AE17),--(AM18:AM1500&lt;&gt;""),--ISNUMBER(SEARCH(" "&amp;AM18:AM1500&amp;" ",Q316)))&gt;0,AE17,"")))</f>
        <v/>
      </c>
      <c r="AF316" s="967" t="str" cm="1">
        <f t="array" ref="AF316">IF(N316="","",IF(R316&lt;&gt;"","",IF(SUMPRODUCT(--(AN18:AN1500=AF17),--(AM18:AM1500&lt;&gt;""),--ISNUMBER(SEARCH(" "&amp;AM18:AM1500&amp;" ",Q316)))&gt;0,AF17,"")))</f>
        <v/>
      </c>
      <c r="AG316" s="967" t="str" cm="1">
        <f t="array" ref="AG316">IF(N316="","",IF(R316&lt;&gt;"","",IF(SUMPRODUCT(--(AN18:AN1500=AG17),--(AM18:AM1500&lt;&gt;""),--ISNUMBER(SEARCH(" "&amp;AM18:AM1500&amp;" ",Q316)))&gt;0,AG17,"")))</f>
        <v/>
      </c>
      <c r="AH316" s="967" t="str" cm="1">
        <f t="array" ref="AH316">IF(N316="","",IF(R316&lt;&gt;"","",IF(SUMPRODUCT(--(AN18:AN1500=AH17),--(AM18:AM1500&lt;&gt;""),--ISNUMBER(SEARCH(" "&amp;AM18:AM1500&amp;" ",Q316)))&gt;0,AH17,"")))</f>
        <v/>
      </c>
      <c r="AI316" s="967" t="str" cm="1">
        <f t="array" ref="AI316">IF(N316="","",IF(R316&lt;&gt;"","",IF(SUMPRODUCT(--(AN18:AN1500=AI17),--(AM18:AM1500&lt;&gt;""),--ISNUMBER(SEARCH(" "&amp;AM18:AM1500&amp;" ",Q316)))&gt;0,AI17,"")))</f>
        <v/>
      </c>
      <c r="AJ316" s="967" t="str" cm="1">
        <f t="array" ref="AJ316">IF(N316="","",IF(R316&lt;&gt;"","",IF(SUMPRODUCT(--(AN18:AN1500=AJ17),--(AM18:AM1500&lt;&gt;""),--ISNUMBER(SEARCH(" "&amp;AM18:AM1500&amp;" ",Q316)))&gt;0,AJ17,"")))</f>
        <v/>
      </c>
      <c r="AK316" s="967" t="str" cm="1">
        <f t="array" ref="AK316">IF(N316="","",IF(T316&lt;&gt;"",AK17,IF(S316&lt;&gt;"","",IF(R316&lt;&gt;"","",IF(SUMPRODUCT(--(AN18:AN1500=AK17),--(AM18:AM1500&lt;&gt;""),--ISNUMBER(SEARCH(" "&amp;AM18:AM1500&amp;" ",Q316)))&gt;0,AK17,"")))))</f>
        <v/>
      </c>
      <c r="AM316" s="968" t="s">
        <v>2323</v>
      </c>
      <c r="AN316" s="968" t="s">
        <v>1962</v>
      </c>
      <c r="BN316" s="49">
        <v>1</v>
      </c>
    </row>
    <row r="317" spans="1:66" ht="35.1" customHeight="1">
      <c r="A317" s="973" t="str">
        <f>IF(B317="","",COUNTIF(B18:B317,"&lt;&gt;"))</f>
        <v/>
      </c>
      <c r="B317" s="965"/>
      <c r="C317" s="974" t="str">
        <f t="shared" si="68"/>
        <v/>
      </c>
      <c r="D317" s="975" t="str">
        <f t="shared" si="56"/>
        <v/>
      </c>
      <c r="E317" s="976" t="str">
        <f t="shared" si="57"/>
        <v/>
      </c>
      <c r="F317" s="977" t="str">
        <f t="shared" si="58"/>
        <v/>
      </c>
      <c r="G317" s="964" t="str">
        <f>IF(H317="","",COUNTIF(H18:H317,"&lt;&gt;"))</f>
        <v/>
      </c>
      <c r="H317" s="965" t="str" cm="1">
        <f t="array" ref="H317">IF(L317="","",IF(LEN(L317)&lt;=MAX(10,G13),L317,IFERROR(LEFT(L317,LOOKUP(2,1/(MID(L317,ROW(1:500),1)=" ")/(ROW(1:500)&lt;=MAX(10,G13)),ROW(1:500))-1),LEFT(L317,MAX(10,G13)))))</f>
        <v/>
      </c>
      <c r="I317" s="964" t="str">
        <f t="shared" si="59"/>
        <v/>
      </c>
      <c r="J317" s="964" t="str">
        <f t="shared" si="60"/>
        <v/>
      </c>
      <c r="K317" s="964" t="str">
        <f>IF(M316&lt;&gt;"",K316,IF(K316&lt;MAX(A18:A317),K316+1,""))</f>
        <v/>
      </c>
      <c r="L317" s="965" t="str">
        <f>IF(K317="","",IF(M316&lt;&gt;"",M316,INDEX(E18:E317,MATCH(K317,A18:A317,0))))</f>
        <v/>
      </c>
      <c r="M317" s="965" t="str">
        <f t="shared" si="61"/>
        <v/>
      </c>
      <c r="N317" s="965" t="str">
        <f t="shared" si="62"/>
        <v/>
      </c>
      <c r="O317" s="964" t="str">
        <f t="shared" si="63"/>
        <v/>
      </c>
      <c r="P317" s="964" t="str">
        <f t="shared" si="64"/>
        <v/>
      </c>
      <c r="Q317" s="965" t="str">
        <f t="shared" si="65"/>
        <v/>
      </c>
      <c r="R317" s="964" t="str">
        <f>IF(N317="","",IF(COUNTIF(AP18:AP300,TRIM(Q317))&gt;0,"EXCLUSION EXACTE",""))</f>
        <v/>
      </c>
      <c r="S317" s="964" t="str" cm="1">
        <f t="array" ref="S317">IF(N317="","",IF(SUMPRODUCT(--(AP18:AP300&lt;&gt;""),--ISNUMBER(SEARCH(" "&amp;AP18:AP300&amp;" ",Q317)))&gt;0,"BLOQUE MOLLUSQUES",""))</f>
        <v/>
      </c>
      <c r="T317" s="964" t="str" cm="1">
        <f t="array" ref="T317">IF(N317="","",IF(SUMPRODUCT(--(AT18:AT300&lt;&gt;""),--ISNUMBER(SEARCH(" "&amp;AT18:AT300&amp;" ",Q317)))&gt;0,"FORCE MOLLUSQUES",""))</f>
        <v/>
      </c>
      <c r="U317" s="965" t="str">
        <f t="shared" si="66"/>
        <v/>
      </c>
      <c r="V317" s="965" t="str">
        <f t="shared" si="69"/>
        <v/>
      </c>
      <c r="W317" s="964" t="str">
        <f t="shared" si="67"/>
        <v/>
      </c>
      <c r="X317" s="964" t="str" cm="1">
        <f t="array" ref="X317">IF(N317="","",IF(R317&lt;&gt;"","",IF(SUMPRODUCT(--(AN18:AN1500=X17),--(AM18:AM1500&lt;&gt;""),--ISNUMBER(SEARCH(" "&amp;AM18:AM1500&amp;" ",Q317)))&gt;0,X17,"")))</f>
        <v/>
      </c>
      <c r="Y317" s="964" t="str" cm="1">
        <f t="array" ref="Y317">IF(N317="","",IF(R317&lt;&gt;"","",IF(SUMPRODUCT(--(AN18:AN1500=Y17),--(AM18:AM1500&lt;&gt;""),--ISNUMBER(SEARCH(" "&amp;AM18:AM1500&amp;" ",Q317)))&gt;0,Y17,"")))</f>
        <v/>
      </c>
      <c r="Z317" s="964" t="str" cm="1">
        <f t="array" ref="Z317">IF(N317="","",IF(R317&lt;&gt;"","",IF(SUMPRODUCT(--(AN18:AN1500=Z17),--(AM18:AM1500&lt;&gt;""),--ISNUMBER(SEARCH(" "&amp;AM18:AM1500&amp;" ",Q317)))&gt;0,Z17,"")))</f>
        <v/>
      </c>
      <c r="AA317" s="964" t="str" cm="1">
        <f t="array" ref="AA317">IF(N317="","",IF(R317&lt;&gt;"","",IF(SUMPRODUCT(--(AN18:AN1500=AA17),--(AM18:AM1500&lt;&gt;""),--ISNUMBER(SEARCH(" "&amp;AM18:AM1500&amp;" ",Q317)))&gt;0,AA17,"")))</f>
        <v/>
      </c>
      <c r="AB317" s="964" t="str" cm="1">
        <f t="array" ref="AB317">IF(N317="","",IF(R317&lt;&gt;"","",IF(SUMPRODUCT(--(AN18:AN1500=AB17),--(AM18:AM1500&lt;&gt;""),--ISNUMBER(SEARCH(" "&amp;AM18:AM1500&amp;" ",Q317)))&gt;0,AB17,"")))</f>
        <v/>
      </c>
      <c r="AC317" s="964" t="str" cm="1">
        <f t="array" ref="AC317">IF(N317="","",IF(R317&lt;&gt;"","",IF(SUMPRODUCT(--(AN18:AN1500=AC17),--(AM18:AM1500&lt;&gt;""),--ISNUMBER(SEARCH(" "&amp;AM18:AM1500&amp;" ",Q317)))&gt;0,AC17,"")))</f>
        <v/>
      </c>
      <c r="AD317" s="964" t="str" cm="1">
        <f t="array" ref="AD317">IF(N317="","",IF(R317&lt;&gt;"","",IF(SUMPRODUCT(--(AN18:AN1500=AD17),--(AM18:AM1500&lt;&gt;""),--ISNUMBER(SEARCH(" "&amp;AM18:AM1500&amp;" ",Q317)))&gt;0,AD17,"")))</f>
        <v/>
      </c>
      <c r="AE317" s="964" t="str" cm="1">
        <f t="array" ref="AE317">IF(N317="","",IF(R317&lt;&gt;"","",IF(SUMPRODUCT(--(AN18:AN1500=AE17),--(AM18:AM1500&lt;&gt;""),--ISNUMBER(SEARCH(" "&amp;AM18:AM1500&amp;" ",Q317)))&gt;0,AE17,"")))</f>
        <v/>
      </c>
      <c r="AF317" s="964" t="str" cm="1">
        <f t="array" ref="AF317">IF(N317="","",IF(R317&lt;&gt;"","",IF(SUMPRODUCT(--(AN18:AN1500=AF17),--(AM18:AM1500&lt;&gt;""),--ISNUMBER(SEARCH(" "&amp;AM18:AM1500&amp;" ",Q317)))&gt;0,AF17,"")))</f>
        <v/>
      </c>
      <c r="AG317" s="964" t="str" cm="1">
        <f t="array" ref="AG317">IF(N317="","",IF(R317&lt;&gt;"","",IF(SUMPRODUCT(--(AN18:AN1500=AG17),--(AM18:AM1500&lt;&gt;""),--ISNUMBER(SEARCH(" "&amp;AM18:AM1500&amp;" ",Q317)))&gt;0,AG17,"")))</f>
        <v/>
      </c>
      <c r="AH317" s="964" t="str" cm="1">
        <f t="array" ref="AH317">IF(N317="","",IF(R317&lt;&gt;"","",IF(SUMPRODUCT(--(AN18:AN1500=AH17),--(AM18:AM1500&lt;&gt;""),--ISNUMBER(SEARCH(" "&amp;AM18:AM1500&amp;" ",Q317)))&gt;0,AH17,"")))</f>
        <v/>
      </c>
      <c r="AI317" s="964" t="str" cm="1">
        <f t="array" ref="AI317">IF(N317="","",IF(R317&lt;&gt;"","",IF(SUMPRODUCT(--(AN18:AN1500=AI17),--(AM18:AM1500&lt;&gt;""),--ISNUMBER(SEARCH(" "&amp;AM18:AM1500&amp;" ",Q317)))&gt;0,AI17,"")))</f>
        <v/>
      </c>
      <c r="AJ317" s="964" t="str" cm="1">
        <f t="array" ref="AJ317">IF(N317="","",IF(R317&lt;&gt;"","",IF(SUMPRODUCT(--(AN18:AN1500=AJ17),--(AM18:AM1500&lt;&gt;""),--ISNUMBER(SEARCH(" "&amp;AM18:AM1500&amp;" ",Q317)))&gt;0,AJ17,"")))</f>
        <v/>
      </c>
      <c r="AK317" s="964" t="str" cm="1">
        <f t="array" ref="AK317">IF(N317="","",IF(T317&lt;&gt;"",AK17,IF(S317&lt;&gt;"","",IF(R317&lt;&gt;"","",IF(SUMPRODUCT(--(AN18:AN1500=AK17),--(AM18:AM1500&lt;&gt;""),--ISNUMBER(SEARCH(" "&amp;AM18:AM1500&amp;" ",Q317)))&gt;0,AK17,"")))))</f>
        <v/>
      </c>
      <c r="AM317" s="964" t="s">
        <v>2324</v>
      </c>
      <c r="AN317" s="964" t="s">
        <v>1962</v>
      </c>
      <c r="BN317" s="49">
        <v>1</v>
      </c>
    </row>
    <row r="318" spans="1:66" ht="35.1" customHeight="1">
      <c r="C318" s="65"/>
      <c r="D318" s="975" t="str">
        <f t="shared" si="56"/>
        <v/>
      </c>
      <c r="E318" s="982"/>
      <c r="G318" s="963" t="str">
        <f>IF(H318="","",COUNTIF(H18:H318,"&lt;&gt;"))</f>
        <v/>
      </c>
      <c r="H318" s="958" t="str" cm="1">
        <f t="array" ref="H318">IF(L318="","",IF(LEN(L318)&lt;=MAX(10,G13),L318,IFERROR(LEFT(L318,LOOKUP(2,1/(MID(L318,ROW(1:500),1)=" ")/(ROW(1:500)&lt;=MAX(10,G13)),ROW(1:500))-1),LEFT(L318,MAX(10,G13)))))</f>
        <v/>
      </c>
      <c r="I318" s="963" t="str">
        <f t="shared" si="59"/>
        <v/>
      </c>
      <c r="J318" s="963" t="str">
        <f t="shared" si="60"/>
        <v/>
      </c>
      <c r="K318" s="964" t="str">
        <f>IF(M317&lt;&gt;"",K317,IF(K317&lt;MAX(A18:A317),K317+1,""))</f>
        <v/>
      </c>
      <c r="L318" s="965" t="str">
        <f>IF(K318="","",IF(M317&lt;&gt;"",M317,INDEX(E18:E317,MATCH(K318,A18:A317,0))))</f>
        <v/>
      </c>
      <c r="M318" s="965" t="str">
        <f t="shared" si="61"/>
        <v/>
      </c>
      <c r="N318" s="966" t="str">
        <f t="shared" si="62"/>
        <v/>
      </c>
      <c r="O318" s="967" t="str">
        <f t="shared" si="63"/>
        <v/>
      </c>
      <c r="P318" s="967" t="str">
        <f t="shared" si="64"/>
        <v/>
      </c>
      <c r="Q318" s="966" t="str">
        <f t="shared" si="65"/>
        <v/>
      </c>
      <c r="R318" s="967" t="str">
        <f>IF(N318="","",IF(COUNTIF(AP18:AP300,TRIM(Q318))&gt;0,"EXCLUSION EXACTE",""))</f>
        <v/>
      </c>
      <c r="S318" s="967" t="str" cm="1">
        <f t="array" ref="S318">IF(N318="","",IF(SUMPRODUCT(--(AP18:AP300&lt;&gt;""),--ISNUMBER(SEARCH(" "&amp;AP18:AP300&amp;" ",Q318)))&gt;0,"BLOQUE MOLLUSQUES",""))</f>
        <v/>
      </c>
      <c r="T318" s="967" t="str" cm="1">
        <f t="array" ref="T318">IF(N318="","",IF(SUMPRODUCT(--(AT18:AT300&lt;&gt;""),--ISNUMBER(SEARCH(" "&amp;AT18:AT300&amp;" ",Q318)))&gt;0,"FORCE MOLLUSQUES",""))</f>
        <v/>
      </c>
      <c r="U318" s="966" t="str">
        <f t="shared" si="66"/>
        <v/>
      </c>
      <c r="V318" s="966" t="str">
        <f t="shared" si="69"/>
        <v/>
      </c>
      <c r="W318" s="967" t="str">
        <f t="shared" si="67"/>
        <v/>
      </c>
      <c r="X318" s="967" t="str" cm="1">
        <f t="array" ref="X318">IF(N318="","",IF(R318&lt;&gt;"","",IF(SUMPRODUCT(--(AN18:AN1500=X17),--(AM18:AM1500&lt;&gt;""),--ISNUMBER(SEARCH(" "&amp;AM18:AM1500&amp;" ",Q318)))&gt;0,X17,"")))</f>
        <v/>
      </c>
      <c r="Y318" s="967" t="str" cm="1">
        <f t="array" ref="Y318">IF(N318="","",IF(R318&lt;&gt;"","",IF(SUMPRODUCT(--(AN18:AN1500=Y17),--(AM18:AM1500&lt;&gt;""),--ISNUMBER(SEARCH(" "&amp;AM18:AM1500&amp;" ",Q318)))&gt;0,Y17,"")))</f>
        <v/>
      </c>
      <c r="Z318" s="967" t="str" cm="1">
        <f t="array" ref="Z318">IF(N318="","",IF(R318&lt;&gt;"","",IF(SUMPRODUCT(--(AN18:AN1500=Z17),--(AM18:AM1500&lt;&gt;""),--ISNUMBER(SEARCH(" "&amp;AM18:AM1500&amp;" ",Q318)))&gt;0,Z17,"")))</f>
        <v/>
      </c>
      <c r="AA318" s="967" t="str" cm="1">
        <f t="array" ref="AA318">IF(N318="","",IF(R318&lt;&gt;"","",IF(SUMPRODUCT(--(AN18:AN1500=AA17),--(AM18:AM1500&lt;&gt;""),--ISNUMBER(SEARCH(" "&amp;AM18:AM1500&amp;" ",Q318)))&gt;0,AA17,"")))</f>
        <v/>
      </c>
      <c r="AB318" s="967" t="str" cm="1">
        <f t="array" ref="AB318">IF(N318="","",IF(R318&lt;&gt;"","",IF(SUMPRODUCT(--(AN18:AN1500=AB17),--(AM18:AM1500&lt;&gt;""),--ISNUMBER(SEARCH(" "&amp;AM18:AM1500&amp;" ",Q318)))&gt;0,AB17,"")))</f>
        <v/>
      </c>
      <c r="AC318" s="967" t="str" cm="1">
        <f t="array" ref="AC318">IF(N318="","",IF(R318&lt;&gt;"","",IF(SUMPRODUCT(--(AN18:AN1500=AC17),--(AM18:AM1500&lt;&gt;""),--ISNUMBER(SEARCH(" "&amp;AM18:AM1500&amp;" ",Q318)))&gt;0,AC17,"")))</f>
        <v/>
      </c>
      <c r="AD318" s="967" t="str" cm="1">
        <f t="array" ref="AD318">IF(N318="","",IF(R318&lt;&gt;"","",IF(SUMPRODUCT(--(AN18:AN1500=AD17),--(AM18:AM1500&lt;&gt;""),--ISNUMBER(SEARCH(" "&amp;AM18:AM1500&amp;" ",Q318)))&gt;0,AD17,"")))</f>
        <v/>
      </c>
      <c r="AE318" s="967" t="str" cm="1">
        <f t="array" ref="AE318">IF(N318="","",IF(R318&lt;&gt;"","",IF(SUMPRODUCT(--(AN18:AN1500=AE17),--(AM18:AM1500&lt;&gt;""),--ISNUMBER(SEARCH(" "&amp;AM18:AM1500&amp;" ",Q318)))&gt;0,AE17,"")))</f>
        <v/>
      </c>
      <c r="AF318" s="967" t="str" cm="1">
        <f t="array" ref="AF318">IF(N318="","",IF(R318&lt;&gt;"","",IF(SUMPRODUCT(--(AN18:AN1500=AF17),--(AM18:AM1500&lt;&gt;""),--ISNUMBER(SEARCH(" "&amp;AM18:AM1500&amp;" ",Q318)))&gt;0,AF17,"")))</f>
        <v/>
      </c>
      <c r="AG318" s="967" t="str" cm="1">
        <f t="array" ref="AG318">IF(N318="","",IF(R318&lt;&gt;"","",IF(SUMPRODUCT(--(AN18:AN1500=AG17),--(AM18:AM1500&lt;&gt;""),--ISNUMBER(SEARCH(" "&amp;AM18:AM1500&amp;" ",Q318)))&gt;0,AG17,"")))</f>
        <v/>
      </c>
      <c r="AH318" s="967" t="str" cm="1">
        <f t="array" ref="AH318">IF(N318="","",IF(R318&lt;&gt;"","",IF(SUMPRODUCT(--(AN18:AN1500=AH17),--(AM18:AM1500&lt;&gt;""),--ISNUMBER(SEARCH(" "&amp;AM18:AM1500&amp;" ",Q318)))&gt;0,AH17,"")))</f>
        <v/>
      </c>
      <c r="AI318" s="967" t="str" cm="1">
        <f t="array" ref="AI318">IF(N318="","",IF(R318&lt;&gt;"","",IF(SUMPRODUCT(--(AN18:AN1500=AI17),--(AM18:AM1500&lt;&gt;""),--ISNUMBER(SEARCH(" "&amp;AM18:AM1500&amp;" ",Q318)))&gt;0,AI17,"")))</f>
        <v/>
      </c>
      <c r="AJ318" s="967" t="str" cm="1">
        <f t="array" ref="AJ318">IF(N318="","",IF(R318&lt;&gt;"","",IF(SUMPRODUCT(--(AN18:AN1500=AJ17),--(AM18:AM1500&lt;&gt;""),--ISNUMBER(SEARCH(" "&amp;AM18:AM1500&amp;" ",Q318)))&gt;0,AJ17,"")))</f>
        <v/>
      </c>
      <c r="AK318" s="967" t="str" cm="1">
        <f t="array" ref="AK318">IF(N318="","",IF(T318&lt;&gt;"",AK17,IF(S318&lt;&gt;"","",IF(R318&lt;&gt;"","",IF(SUMPRODUCT(--(AN18:AN1500=AK17),--(AM18:AM1500&lt;&gt;""),--ISNUMBER(SEARCH(" "&amp;AM18:AM1500&amp;" ",Q318)))&gt;0,AK17,"")))))</f>
        <v/>
      </c>
      <c r="AM318" s="968" t="s">
        <v>2325</v>
      </c>
      <c r="AN318" s="968" t="s">
        <v>1962</v>
      </c>
      <c r="BN318" s="49">
        <v>1</v>
      </c>
    </row>
    <row r="319" spans="1:66" ht="35.1" customHeight="1">
      <c r="C319" s="65"/>
      <c r="D319" s="975" t="str">
        <f t="shared" si="56"/>
        <v/>
      </c>
      <c r="E319" s="982"/>
      <c r="G319" s="964" t="str">
        <f>IF(H319="","",COUNTIF(H18:H319,"&lt;&gt;"))</f>
        <v/>
      </c>
      <c r="H319" s="965" t="str" cm="1">
        <f t="array" ref="H319">IF(L319="","",IF(LEN(L319)&lt;=MAX(10,G13),L319,IFERROR(LEFT(L319,LOOKUP(2,1/(MID(L319,ROW(1:500),1)=" ")/(ROW(1:500)&lt;=MAX(10,G13)),ROW(1:500))-1),LEFT(L319,MAX(10,G13)))))</f>
        <v/>
      </c>
      <c r="I319" s="964" t="str">
        <f t="shared" si="59"/>
        <v/>
      </c>
      <c r="J319" s="964" t="str">
        <f t="shared" si="60"/>
        <v/>
      </c>
      <c r="K319" s="964" t="str">
        <f>IF(M318&lt;&gt;"",K318,IF(K318&lt;MAX(A18:A317),K318+1,""))</f>
        <v/>
      </c>
      <c r="L319" s="965" t="str">
        <f>IF(K319="","",IF(M318&lt;&gt;"",M318,INDEX(E18:E317,MATCH(K319,A18:A317,0))))</f>
        <v/>
      </c>
      <c r="M319" s="965" t="str">
        <f t="shared" si="61"/>
        <v/>
      </c>
      <c r="N319" s="965" t="str">
        <f t="shared" si="62"/>
        <v/>
      </c>
      <c r="O319" s="964" t="str">
        <f t="shared" si="63"/>
        <v/>
      </c>
      <c r="P319" s="964" t="str">
        <f t="shared" si="64"/>
        <v/>
      </c>
      <c r="Q319" s="965" t="str">
        <f t="shared" si="65"/>
        <v/>
      </c>
      <c r="R319" s="964" t="str">
        <f>IF(N319="","",IF(COUNTIF(AP18:AP300,TRIM(Q319))&gt;0,"EXCLUSION EXACTE",""))</f>
        <v/>
      </c>
      <c r="S319" s="964" t="str" cm="1">
        <f t="array" ref="S319">IF(N319="","",IF(SUMPRODUCT(--(AP18:AP300&lt;&gt;""),--ISNUMBER(SEARCH(" "&amp;AP18:AP300&amp;" ",Q319)))&gt;0,"BLOQUE MOLLUSQUES",""))</f>
        <v/>
      </c>
      <c r="T319" s="964" t="str" cm="1">
        <f t="array" ref="T319">IF(N319="","",IF(SUMPRODUCT(--(AT18:AT300&lt;&gt;""),--ISNUMBER(SEARCH(" "&amp;AT18:AT300&amp;" ",Q319)))&gt;0,"FORCE MOLLUSQUES",""))</f>
        <v/>
      </c>
      <c r="U319" s="965" t="str">
        <f t="shared" si="66"/>
        <v/>
      </c>
      <c r="V319" s="965" t="str">
        <f t="shared" si="69"/>
        <v/>
      </c>
      <c r="W319" s="964" t="str">
        <f t="shared" si="67"/>
        <v/>
      </c>
      <c r="X319" s="964" t="str" cm="1">
        <f t="array" ref="X319">IF(N319="","",IF(R319&lt;&gt;"","",IF(SUMPRODUCT(--(AN18:AN1500=X17),--(AM18:AM1500&lt;&gt;""),--ISNUMBER(SEARCH(" "&amp;AM18:AM1500&amp;" ",Q319)))&gt;0,X17,"")))</f>
        <v/>
      </c>
      <c r="Y319" s="964" t="str" cm="1">
        <f t="array" ref="Y319">IF(N319="","",IF(R319&lt;&gt;"","",IF(SUMPRODUCT(--(AN18:AN1500=Y17),--(AM18:AM1500&lt;&gt;""),--ISNUMBER(SEARCH(" "&amp;AM18:AM1500&amp;" ",Q319)))&gt;0,Y17,"")))</f>
        <v/>
      </c>
      <c r="Z319" s="964" t="str" cm="1">
        <f t="array" ref="Z319">IF(N319="","",IF(R319&lt;&gt;"","",IF(SUMPRODUCT(--(AN18:AN1500=Z17),--(AM18:AM1500&lt;&gt;""),--ISNUMBER(SEARCH(" "&amp;AM18:AM1500&amp;" ",Q319)))&gt;0,Z17,"")))</f>
        <v/>
      </c>
      <c r="AA319" s="964" t="str" cm="1">
        <f t="array" ref="AA319">IF(N319="","",IF(R319&lt;&gt;"","",IF(SUMPRODUCT(--(AN18:AN1500=AA17),--(AM18:AM1500&lt;&gt;""),--ISNUMBER(SEARCH(" "&amp;AM18:AM1500&amp;" ",Q319)))&gt;0,AA17,"")))</f>
        <v/>
      </c>
      <c r="AB319" s="964" t="str" cm="1">
        <f t="array" ref="AB319">IF(N319="","",IF(R319&lt;&gt;"","",IF(SUMPRODUCT(--(AN18:AN1500=AB17),--(AM18:AM1500&lt;&gt;""),--ISNUMBER(SEARCH(" "&amp;AM18:AM1500&amp;" ",Q319)))&gt;0,AB17,"")))</f>
        <v/>
      </c>
      <c r="AC319" s="964" t="str" cm="1">
        <f t="array" ref="AC319">IF(N319="","",IF(R319&lt;&gt;"","",IF(SUMPRODUCT(--(AN18:AN1500=AC17),--(AM18:AM1500&lt;&gt;""),--ISNUMBER(SEARCH(" "&amp;AM18:AM1500&amp;" ",Q319)))&gt;0,AC17,"")))</f>
        <v/>
      </c>
      <c r="AD319" s="964" t="str" cm="1">
        <f t="array" ref="AD319">IF(N319="","",IF(R319&lt;&gt;"","",IF(SUMPRODUCT(--(AN18:AN1500=AD17),--(AM18:AM1500&lt;&gt;""),--ISNUMBER(SEARCH(" "&amp;AM18:AM1500&amp;" ",Q319)))&gt;0,AD17,"")))</f>
        <v/>
      </c>
      <c r="AE319" s="964" t="str" cm="1">
        <f t="array" ref="AE319">IF(N319="","",IF(R319&lt;&gt;"","",IF(SUMPRODUCT(--(AN18:AN1500=AE17),--(AM18:AM1500&lt;&gt;""),--ISNUMBER(SEARCH(" "&amp;AM18:AM1500&amp;" ",Q319)))&gt;0,AE17,"")))</f>
        <v/>
      </c>
      <c r="AF319" s="964" t="str" cm="1">
        <f t="array" ref="AF319">IF(N319="","",IF(R319&lt;&gt;"","",IF(SUMPRODUCT(--(AN18:AN1500=AF17),--(AM18:AM1500&lt;&gt;""),--ISNUMBER(SEARCH(" "&amp;AM18:AM1500&amp;" ",Q319)))&gt;0,AF17,"")))</f>
        <v/>
      </c>
      <c r="AG319" s="964" t="str" cm="1">
        <f t="array" ref="AG319">IF(N319="","",IF(R319&lt;&gt;"","",IF(SUMPRODUCT(--(AN18:AN1500=AG17),--(AM18:AM1500&lt;&gt;""),--ISNUMBER(SEARCH(" "&amp;AM18:AM1500&amp;" ",Q319)))&gt;0,AG17,"")))</f>
        <v/>
      </c>
      <c r="AH319" s="964" t="str" cm="1">
        <f t="array" ref="AH319">IF(N319="","",IF(R319&lt;&gt;"","",IF(SUMPRODUCT(--(AN18:AN1500=AH17),--(AM18:AM1500&lt;&gt;""),--ISNUMBER(SEARCH(" "&amp;AM18:AM1500&amp;" ",Q319)))&gt;0,AH17,"")))</f>
        <v/>
      </c>
      <c r="AI319" s="964" t="str" cm="1">
        <f t="array" ref="AI319">IF(N319="","",IF(R319&lt;&gt;"","",IF(SUMPRODUCT(--(AN18:AN1500=AI17),--(AM18:AM1500&lt;&gt;""),--ISNUMBER(SEARCH(" "&amp;AM18:AM1500&amp;" ",Q319)))&gt;0,AI17,"")))</f>
        <v/>
      </c>
      <c r="AJ319" s="964" t="str" cm="1">
        <f t="array" ref="AJ319">IF(N319="","",IF(R319&lt;&gt;"","",IF(SUMPRODUCT(--(AN18:AN1500=AJ17),--(AM18:AM1500&lt;&gt;""),--ISNUMBER(SEARCH(" "&amp;AM18:AM1500&amp;" ",Q319)))&gt;0,AJ17,"")))</f>
        <v/>
      </c>
      <c r="AK319" s="964" t="str" cm="1">
        <f t="array" ref="AK319">IF(N319="","",IF(T319&lt;&gt;"",AK17,IF(S319&lt;&gt;"","",IF(R319&lt;&gt;"","",IF(SUMPRODUCT(--(AN18:AN1500=AK17),--(AM18:AM1500&lt;&gt;""),--ISNUMBER(SEARCH(" "&amp;AM18:AM1500&amp;" ",Q319)))&gt;0,AK17,"")))))</f>
        <v/>
      </c>
      <c r="AM319" s="964" t="s">
        <v>2326</v>
      </c>
      <c r="AN319" s="964" t="s">
        <v>1962</v>
      </c>
      <c r="BN319" s="49">
        <v>1</v>
      </c>
    </row>
    <row r="320" spans="1:66" ht="35.1" customHeight="1">
      <c r="C320" s="65"/>
      <c r="D320" s="975" t="str">
        <f t="shared" si="56"/>
        <v/>
      </c>
      <c r="E320" s="982"/>
      <c r="G320" s="963" t="str">
        <f>IF(H320="","",COUNTIF(H18:H320,"&lt;&gt;"))</f>
        <v/>
      </c>
      <c r="H320" s="958" t="str" cm="1">
        <f t="array" ref="H320">IF(L320="","",IF(LEN(L320)&lt;=MAX(10,G13),L320,IFERROR(LEFT(L320,LOOKUP(2,1/(MID(L320,ROW(1:500),1)=" ")/(ROW(1:500)&lt;=MAX(10,G13)),ROW(1:500))-1),LEFT(L320,MAX(10,G13)))))</f>
        <v/>
      </c>
      <c r="I320" s="963" t="str">
        <f t="shared" si="59"/>
        <v/>
      </c>
      <c r="J320" s="963" t="str">
        <f t="shared" si="60"/>
        <v/>
      </c>
      <c r="K320" s="964" t="str">
        <f>IF(M319&lt;&gt;"",K319,IF(K319&lt;MAX(A18:A317),K319+1,""))</f>
        <v/>
      </c>
      <c r="L320" s="965" t="str">
        <f>IF(K320="","",IF(M319&lt;&gt;"",M319,INDEX(E18:E317,MATCH(K320,A18:A317,0))))</f>
        <v/>
      </c>
      <c r="M320" s="965" t="str">
        <f t="shared" si="61"/>
        <v/>
      </c>
      <c r="N320" s="966" t="str">
        <f t="shared" si="62"/>
        <v/>
      </c>
      <c r="O320" s="967" t="str">
        <f t="shared" si="63"/>
        <v/>
      </c>
      <c r="P320" s="967" t="str">
        <f t="shared" si="64"/>
        <v/>
      </c>
      <c r="Q320" s="966" t="str">
        <f t="shared" si="65"/>
        <v/>
      </c>
      <c r="R320" s="967" t="str">
        <f>IF(N320="","",IF(COUNTIF(AP18:AP300,TRIM(Q320))&gt;0,"EXCLUSION EXACTE",""))</f>
        <v/>
      </c>
      <c r="S320" s="967" t="str" cm="1">
        <f t="array" ref="S320">IF(N320="","",IF(SUMPRODUCT(--(AP18:AP300&lt;&gt;""),--ISNUMBER(SEARCH(" "&amp;AP18:AP300&amp;" ",Q320)))&gt;0,"BLOQUE MOLLUSQUES",""))</f>
        <v/>
      </c>
      <c r="T320" s="967" t="str" cm="1">
        <f t="array" ref="T320">IF(N320="","",IF(SUMPRODUCT(--(AT18:AT300&lt;&gt;""),--ISNUMBER(SEARCH(" "&amp;AT18:AT300&amp;" ",Q320)))&gt;0,"FORCE MOLLUSQUES",""))</f>
        <v/>
      </c>
      <c r="U320" s="966" t="str">
        <f t="shared" si="66"/>
        <v/>
      </c>
      <c r="V320" s="966" t="str">
        <f t="shared" si="69"/>
        <v/>
      </c>
      <c r="W320" s="967" t="str">
        <f t="shared" si="67"/>
        <v/>
      </c>
      <c r="X320" s="967" t="str" cm="1">
        <f t="array" ref="X320">IF(N320="","",IF(R320&lt;&gt;"","",IF(SUMPRODUCT(--(AN18:AN1500=X17),--(AM18:AM1500&lt;&gt;""),--ISNUMBER(SEARCH(" "&amp;AM18:AM1500&amp;" ",Q320)))&gt;0,X17,"")))</f>
        <v/>
      </c>
      <c r="Y320" s="967" t="str" cm="1">
        <f t="array" ref="Y320">IF(N320="","",IF(R320&lt;&gt;"","",IF(SUMPRODUCT(--(AN18:AN1500=Y17),--(AM18:AM1500&lt;&gt;""),--ISNUMBER(SEARCH(" "&amp;AM18:AM1500&amp;" ",Q320)))&gt;0,Y17,"")))</f>
        <v/>
      </c>
      <c r="Z320" s="967" t="str" cm="1">
        <f t="array" ref="Z320">IF(N320="","",IF(R320&lt;&gt;"","",IF(SUMPRODUCT(--(AN18:AN1500=Z17),--(AM18:AM1500&lt;&gt;""),--ISNUMBER(SEARCH(" "&amp;AM18:AM1500&amp;" ",Q320)))&gt;0,Z17,"")))</f>
        <v/>
      </c>
      <c r="AA320" s="967" t="str" cm="1">
        <f t="array" ref="AA320">IF(N320="","",IF(R320&lt;&gt;"","",IF(SUMPRODUCT(--(AN18:AN1500=AA17),--(AM18:AM1500&lt;&gt;""),--ISNUMBER(SEARCH(" "&amp;AM18:AM1500&amp;" ",Q320)))&gt;0,AA17,"")))</f>
        <v/>
      </c>
      <c r="AB320" s="967" t="str" cm="1">
        <f t="array" ref="AB320">IF(N320="","",IF(R320&lt;&gt;"","",IF(SUMPRODUCT(--(AN18:AN1500=AB17),--(AM18:AM1500&lt;&gt;""),--ISNUMBER(SEARCH(" "&amp;AM18:AM1500&amp;" ",Q320)))&gt;0,AB17,"")))</f>
        <v/>
      </c>
      <c r="AC320" s="967" t="str" cm="1">
        <f t="array" ref="AC320">IF(N320="","",IF(R320&lt;&gt;"","",IF(SUMPRODUCT(--(AN18:AN1500=AC17),--(AM18:AM1500&lt;&gt;""),--ISNUMBER(SEARCH(" "&amp;AM18:AM1500&amp;" ",Q320)))&gt;0,AC17,"")))</f>
        <v/>
      </c>
      <c r="AD320" s="967" t="str" cm="1">
        <f t="array" ref="AD320">IF(N320="","",IF(R320&lt;&gt;"","",IF(SUMPRODUCT(--(AN18:AN1500=AD17),--(AM18:AM1500&lt;&gt;""),--ISNUMBER(SEARCH(" "&amp;AM18:AM1500&amp;" ",Q320)))&gt;0,AD17,"")))</f>
        <v/>
      </c>
      <c r="AE320" s="967" t="str" cm="1">
        <f t="array" ref="AE320">IF(N320="","",IF(R320&lt;&gt;"","",IF(SUMPRODUCT(--(AN18:AN1500=AE17),--(AM18:AM1500&lt;&gt;""),--ISNUMBER(SEARCH(" "&amp;AM18:AM1500&amp;" ",Q320)))&gt;0,AE17,"")))</f>
        <v/>
      </c>
      <c r="AF320" s="967" t="str" cm="1">
        <f t="array" ref="AF320">IF(N320="","",IF(R320&lt;&gt;"","",IF(SUMPRODUCT(--(AN18:AN1500=AF17),--(AM18:AM1500&lt;&gt;""),--ISNUMBER(SEARCH(" "&amp;AM18:AM1500&amp;" ",Q320)))&gt;0,AF17,"")))</f>
        <v/>
      </c>
      <c r="AG320" s="967" t="str" cm="1">
        <f t="array" ref="AG320">IF(N320="","",IF(R320&lt;&gt;"","",IF(SUMPRODUCT(--(AN18:AN1500=AG17),--(AM18:AM1500&lt;&gt;""),--ISNUMBER(SEARCH(" "&amp;AM18:AM1500&amp;" ",Q320)))&gt;0,AG17,"")))</f>
        <v/>
      </c>
      <c r="AH320" s="967" t="str" cm="1">
        <f t="array" ref="AH320">IF(N320="","",IF(R320&lt;&gt;"","",IF(SUMPRODUCT(--(AN18:AN1500=AH17),--(AM18:AM1500&lt;&gt;""),--ISNUMBER(SEARCH(" "&amp;AM18:AM1500&amp;" ",Q320)))&gt;0,AH17,"")))</f>
        <v/>
      </c>
      <c r="AI320" s="967" t="str" cm="1">
        <f t="array" ref="AI320">IF(N320="","",IF(R320&lt;&gt;"","",IF(SUMPRODUCT(--(AN18:AN1500=AI17),--(AM18:AM1500&lt;&gt;""),--ISNUMBER(SEARCH(" "&amp;AM18:AM1500&amp;" ",Q320)))&gt;0,AI17,"")))</f>
        <v/>
      </c>
      <c r="AJ320" s="967" t="str" cm="1">
        <f t="array" ref="AJ320">IF(N320="","",IF(R320&lt;&gt;"","",IF(SUMPRODUCT(--(AN18:AN1500=AJ17),--(AM18:AM1500&lt;&gt;""),--ISNUMBER(SEARCH(" "&amp;AM18:AM1500&amp;" ",Q320)))&gt;0,AJ17,"")))</f>
        <v/>
      </c>
      <c r="AK320" s="967" t="str" cm="1">
        <f t="array" ref="AK320">IF(N320="","",IF(T320&lt;&gt;"",AK17,IF(S320&lt;&gt;"","",IF(R320&lt;&gt;"","",IF(SUMPRODUCT(--(AN18:AN1500=AK17),--(AM18:AM1500&lt;&gt;""),--ISNUMBER(SEARCH(" "&amp;AM18:AM1500&amp;" ",Q320)))&gt;0,AK17,"")))))</f>
        <v/>
      </c>
      <c r="AM320" s="968" t="s">
        <v>2327</v>
      </c>
      <c r="AN320" s="968" t="s">
        <v>1962</v>
      </c>
      <c r="BN320" s="49">
        <v>1</v>
      </c>
    </row>
    <row r="321" spans="3:66" ht="35.1" customHeight="1">
      <c r="C321" s="65"/>
      <c r="D321" s="975" t="str">
        <f t="shared" si="56"/>
        <v/>
      </c>
      <c r="E321" s="982"/>
      <c r="G321" s="964" t="str">
        <f>IF(H321="","",COUNTIF(H18:H321,"&lt;&gt;"))</f>
        <v/>
      </c>
      <c r="H321" s="965" t="str" cm="1">
        <f t="array" ref="H321">IF(L321="","",IF(LEN(L321)&lt;=MAX(10,G13),L321,IFERROR(LEFT(L321,LOOKUP(2,1/(MID(L321,ROW(1:500),1)=" ")/(ROW(1:500)&lt;=MAX(10,G13)),ROW(1:500))-1),LEFT(L321,MAX(10,G13)))))</f>
        <v/>
      </c>
      <c r="I321" s="964" t="str">
        <f t="shared" si="59"/>
        <v/>
      </c>
      <c r="J321" s="964" t="str">
        <f t="shared" si="60"/>
        <v/>
      </c>
      <c r="K321" s="964" t="str">
        <f>IF(M320&lt;&gt;"",K320,IF(K320&lt;MAX(A18:A317),K320+1,""))</f>
        <v/>
      </c>
      <c r="L321" s="965" t="str">
        <f>IF(K321="","",IF(M320&lt;&gt;"",M320,INDEX(E18:E317,MATCH(K321,A18:A317,0))))</f>
        <v/>
      </c>
      <c r="M321" s="965" t="str">
        <f t="shared" si="61"/>
        <v/>
      </c>
      <c r="N321" s="965" t="str">
        <f t="shared" si="62"/>
        <v/>
      </c>
      <c r="O321" s="964" t="str">
        <f t="shared" si="63"/>
        <v/>
      </c>
      <c r="P321" s="964" t="str">
        <f t="shared" si="64"/>
        <v/>
      </c>
      <c r="Q321" s="965" t="str">
        <f t="shared" si="65"/>
        <v/>
      </c>
      <c r="R321" s="964" t="str">
        <f>IF(N321="","",IF(COUNTIF(AP18:AP300,TRIM(Q321))&gt;0,"EXCLUSION EXACTE",""))</f>
        <v/>
      </c>
      <c r="S321" s="964" t="str" cm="1">
        <f t="array" ref="S321">IF(N321="","",IF(SUMPRODUCT(--(AP18:AP300&lt;&gt;""),--ISNUMBER(SEARCH(" "&amp;AP18:AP300&amp;" ",Q321)))&gt;0,"BLOQUE MOLLUSQUES",""))</f>
        <v/>
      </c>
      <c r="T321" s="964" t="str" cm="1">
        <f t="array" ref="T321">IF(N321="","",IF(SUMPRODUCT(--(AT18:AT300&lt;&gt;""),--ISNUMBER(SEARCH(" "&amp;AT18:AT300&amp;" ",Q321)))&gt;0,"FORCE MOLLUSQUES",""))</f>
        <v/>
      </c>
      <c r="U321" s="965" t="str">
        <f t="shared" si="66"/>
        <v/>
      </c>
      <c r="V321" s="965" t="str">
        <f t="shared" si="69"/>
        <v/>
      </c>
      <c r="W321" s="964" t="str">
        <f t="shared" si="67"/>
        <v/>
      </c>
      <c r="X321" s="964" t="str" cm="1">
        <f t="array" ref="X321">IF(N321="","",IF(R321&lt;&gt;"","",IF(SUMPRODUCT(--(AN18:AN1500=X17),--(AM18:AM1500&lt;&gt;""),--ISNUMBER(SEARCH(" "&amp;AM18:AM1500&amp;" ",Q321)))&gt;0,X17,"")))</f>
        <v/>
      </c>
      <c r="Y321" s="964" t="str" cm="1">
        <f t="array" ref="Y321">IF(N321="","",IF(R321&lt;&gt;"","",IF(SUMPRODUCT(--(AN18:AN1500=Y17),--(AM18:AM1500&lt;&gt;""),--ISNUMBER(SEARCH(" "&amp;AM18:AM1500&amp;" ",Q321)))&gt;0,Y17,"")))</f>
        <v/>
      </c>
      <c r="Z321" s="964" t="str" cm="1">
        <f t="array" ref="Z321">IF(N321="","",IF(R321&lt;&gt;"","",IF(SUMPRODUCT(--(AN18:AN1500=Z17),--(AM18:AM1500&lt;&gt;""),--ISNUMBER(SEARCH(" "&amp;AM18:AM1500&amp;" ",Q321)))&gt;0,Z17,"")))</f>
        <v/>
      </c>
      <c r="AA321" s="964" t="str" cm="1">
        <f t="array" ref="AA321">IF(N321="","",IF(R321&lt;&gt;"","",IF(SUMPRODUCT(--(AN18:AN1500=AA17),--(AM18:AM1500&lt;&gt;""),--ISNUMBER(SEARCH(" "&amp;AM18:AM1500&amp;" ",Q321)))&gt;0,AA17,"")))</f>
        <v/>
      </c>
      <c r="AB321" s="964" t="str" cm="1">
        <f t="array" ref="AB321">IF(N321="","",IF(R321&lt;&gt;"","",IF(SUMPRODUCT(--(AN18:AN1500=AB17),--(AM18:AM1500&lt;&gt;""),--ISNUMBER(SEARCH(" "&amp;AM18:AM1500&amp;" ",Q321)))&gt;0,AB17,"")))</f>
        <v/>
      </c>
      <c r="AC321" s="964" t="str" cm="1">
        <f t="array" ref="AC321">IF(N321="","",IF(R321&lt;&gt;"","",IF(SUMPRODUCT(--(AN18:AN1500=AC17),--(AM18:AM1500&lt;&gt;""),--ISNUMBER(SEARCH(" "&amp;AM18:AM1500&amp;" ",Q321)))&gt;0,AC17,"")))</f>
        <v/>
      </c>
      <c r="AD321" s="964" t="str" cm="1">
        <f t="array" ref="AD321">IF(N321="","",IF(R321&lt;&gt;"","",IF(SUMPRODUCT(--(AN18:AN1500=AD17),--(AM18:AM1500&lt;&gt;""),--ISNUMBER(SEARCH(" "&amp;AM18:AM1500&amp;" ",Q321)))&gt;0,AD17,"")))</f>
        <v/>
      </c>
      <c r="AE321" s="964" t="str" cm="1">
        <f t="array" ref="AE321">IF(N321="","",IF(R321&lt;&gt;"","",IF(SUMPRODUCT(--(AN18:AN1500=AE17),--(AM18:AM1500&lt;&gt;""),--ISNUMBER(SEARCH(" "&amp;AM18:AM1500&amp;" ",Q321)))&gt;0,AE17,"")))</f>
        <v/>
      </c>
      <c r="AF321" s="964" t="str" cm="1">
        <f t="array" ref="AF321">IF(N321="","",IF(R321&lt;&gt;"","",IF(SUMPRODUCT(--(AN18:AN1500=AF17),--(AM18:AM1500&lt;&gt;""),--ISNUMBER(SEARCH(" "&amp;AM18:AM1500&amp;" ",Q321)))&gt;0,AF17,"")))</f>
        <v/>
      </c>
      <c r="AG321" s="964" t="str" cm="1">
        <f t="array" ref="AG321">IF(N321="","",IF(R321&lt;&gt;"","",IF(SUMPRODUCT(--(AN18:AN1500=AG17),--(AM18:AM1500&lt;&gt;""),--ISNUMBER(SEARCH(" "&amp;AM18:AM1500&amp;" ",Q321)))&gt;0,AG17,"")))</f>
        <v/>
      </c>
      <c r="AH321" s="964" t="str" cm="1">
        <f t="array" ref="AH321">IF(N321="","",IF(R321&lt;&gt;"","",IF(SUMPRODUCT(--(AN18:AN1500=AH17),--(AM18:AM1500&lt;&gt;""),--ISNUMBER(SEARCH(" "&amp;AM18:AM1500&amp;" ",Q321)))&gt;0,AH17,"")))</f>
        <v/>
      </c>
      <c r="AI321" s="964" t="str" cm="1">
        <f t="array" ref="AI321">IF(N321="","",IF(R321&lt;&gt;"","",IF(SUMPRODUCT(--(AN18:AN1500=AI17),--(AM18:AM1500&lt;&gt;""),--ISNUMBER(SEARCH(" "&amp;AM18:AM1500&amp;" ",Q321)))&gt;0,AI17,"")))</f>
        <v/>
      </c>
      <c r="AJ321" s="964" t="str" cm="1">
        <f t="array" ref="AJ321">IF(N321="","",IF(R321&lt;&gt;"","",IF(SUMPRODUCT(--(AN18:AN1500=AJ17),--(AM18:AM1500&lt;&gt;""),--ISNUMBER(SEARCH(" "&amp;AM18:AM1500&amp;" ",Q321)))&gt;0,AJ17,"")))</f>
        <v/>
      </c>
      <c r="AK321" s="964" t="str" cm="1">
        <f t="array" ref="AK321">IF(N321="","",IF(T321&lt;&gt;"",AK17,IF(S321&lt;&gt;"","",IF(R321&lt;&gt;"","",IF(SUMPRODUCT(--(AN18:AN1500=AK17),--(AM18:AM1500&lt;&gt;""),--ISNUMBER(SEARCH(" "&amp;AM18:AM1500&amp;" ",Q321)))&gt;0,AK17,"")))))</f>
        <v/>
      </c>
      <c r="AM321" s="964" t="s">
        <v>2328</v>
      </c>
      <c r="AN321" s="964" t="s">
        <v>1962</v>
      </c>
      <c r="BN321" s="49">
        <v>1</v>
      </c>
    </row>
    <row r="322" spans="3:66" ht="35.1" customHeight="1">
      <c r="C322" s="65"/>
      <c r="D322" s="975" t="str">
        <f t="shared" si="56"/>
        <v/>
      </c>
      <c r="E322" s="982"/>
      <c r="G322" s="963" t="str">
        <f>IF(H322="","",COUNTIF(H18:H322,"&lt;&gt;"))</f>
        <v/>
      </c>
      <c r="H322" s="958" t="str" cm="1">
        <f t="array" ref="H322">IF(L322="","",IF(LEN(L322)&lt;=MAX(10,G13),L322,IFERROR(LEFT(L322,LOOKUP(2,1/(MID(L322,ROW(1:500),1)=" ")/(ROW(1:500)&lt;=MAX(10,G13)),ROW(1:500))-1),LEFT(L322,MAX(10,G13)))))</f>
        <v/>
      </c>
      <c r="I322" s="963" t="str">
        <f t="shared" si="59"/>
        <v/>
      </c>
      <c r="J322" s="963" t="str">
        <f t="shared" si="60"/>
        <v/>
      </c>
      <c r="K322" s="964" t="str">
        <f>IF(M321&lt;&gt;"",K321,IF(K321&lt;MAX(A18:A317),K321+1,""))</f>
        <v/>
      </c>
      <c r="L322" s="965" t="str">
        <f>IF(K322="","",IF(M321&lt;&gt;"",M321,INDEX(E18:E317,MATCH(K322,A18:A317,0))))</f>
        <v/>
      </c>
      <c r="M322" s="965" t="str">
        <f t="shared" si="61"/>
        <v/>
      </c>
      <c r="N322" s="966" t="str">
        <f t="shared" si="62"/>
        <v/>
      </c>
      <c r="O322" s="967" t="str">
        <f t="shared" si="63"/>
        <v/>
      </c>
      <c r="P322" s="967" t="str">
        <f t="shared" si="64"/>
        <v/>
      </c>
      <c r="Q322" s="966" t="str">
        <f t="shared" si="65"/>
        <v/>
      </c>
      <c r="R322" s="967" t="str">
        <f>IF(N322="","",IF(COUNTIF(AP18:AP300,TRIM(Q322))&gt;0,"EXCLUSION EXACTE",""))</f>
        <v/>
      </c>
      <c r="S322" s="967" t="str" cm="1">
        <f t="array" ref="S322">IF(N322="","",IF(SUMPRODUCT(--(AP18:AP300&lt;&gt;""),--ISNUMBER(SEARCH(" "&amp;AP18:AP300&amp;" ",Q322)))&gt;0,"BLOQUE MOLLUSQUES",""))</f>
        <v/>
      </c>
      <c r="T322" s="967" t="str" cm="1">
        <f t="array" ref="T322">IF(N322="","",IF(SUMPRODUCT(--(AT18:AT300&lt;&gt;""),--ISNUMBER(SEARCH(" "&amp;AT18:AT300&amp;" ",Q322)))&gt;0,"FORCE MOLLUSQUES",""))</f>
        <v/>
      </c>
      <c r="U322" s="966" t="str">
        <f t="shared" si="66"/>
        <v/>
      </c>
      <c r="V322" s="966" t="str">
        <f t="shared" si="69"/>
        <v/>
      </c>
      <c r="W322" s="967" t="str">
        <f t="shared" si="67"/>
        <v/>
      </c>
      <c r="X322" s="967" t="str" cm="1">
        <f t="array" ref="X322">IF(N322="","",IF(R322&lt;&gt;"","",IF(SUMPRODUCT(--(AN18:AN1500=X17),--(AM18:AM1500&lt;&gt;""),--ISNUMBER(SEARCH(" "&amp;AM18:AM1500&amp;" ",Q322)))&gt;0,X17,"")))</f>
        <v/>
      </c>
      <c r="Y322" s="967" t="str" cm="1">
        <f t="array" ref="Y322">IF(N322="","",IF(R322&lt;&gt;"","",IF(SUMPRODUCT(--(AN18:AN1500=Y17),--(AM18:AM1500&lt;&gt;""),--ISNUMBER(SEARCH(" "&amp;AM18:AM1500&amp;" ",Q322)))&gt;0,Y17,"")))</f>
        <v/>
      </c>
      <c r="Z322" s="967" t="str" cm="1">
        <f t="array" ref="Z322">IF(N322="","",IF(R322&lt;&gt;"","",IF(SUMPRODUCT(--(AN18:AN1500=Z17),--(AM18:AM1500&lt;&gt;""),--ISNUMBER(SEARCH(" "&amp;AM18:AM1500&amp;" ",Q322)))&gt;0,Z17,"")))</f>
        <v/>
      </c>
      <c r="AA322" s="967" t="str" cm="1">
        <f t="array" ref="AA322">IF(N322="","",IF(R322&lt;&gt;"","",IF(SUMPRODUCT(--(AN18:AN1500=AA17),--(AM18:AM1500&lt;&gt;""),--ISNUMBER(SEARCH(" "&amp;AM18:AM1500&amp;" ",Q322)))&gt;0,AA17,"")))</f>
        <v/>
      </c>
      <c r="AB322" s="967" t="str" cm="1">
        <f t="array" ref="AB322">IF(N322="","",IF(R322&lt;&gt;"","",IF(SUMPRODUCT(--(AN18:AN1500=AB17),--(AM18:AM1500&lt;&gt;""),--ISNUMBER(SEARCH(" "&amp;AM18:AM1500&amp;" ",Q322)))&gt;0,AB17,"")))</f>
        <v/>
      </c>
      <c r="AC322" s="967" t="str" cm="1">
        <f t="array" ref="AC322">IF(N322="","",IF(R322&lt;&gt;"","",IF(SUMPRODUCT(--(AN18:AN1500=AC17),--(AM18:AM1500&lt;&gt;""),--ISNUMBER(SEARCH(" "&amp;AM18:AM1500&amp;" ",Q322)))&gt;0,AC17,"")))</f>
        <v/>
      </c>
      <c r="AD322" s="967" t="str" cm="1">
        <f t="array" ref="AD322">IF(N322="","",IF(R322&lt;&gt;"","",IF(SUMPRODUCT(--(AN18:AN1500=AD17),--(AM18:AM1500&lt;&gt;""),--ISNUMBER(SEARCH(" "&amp;AM18:AM1500&amp;" ",Q322)))&gt;0,AD17,"")))</f>
        <v/>
      </c>
      <c r="AE322" s="967" t="str" cm="1">
        <f t="array" ref="AE322">IF(N322="","",IF(R322&lt;&gt;"","",IF(SUMPRODUCT(--(AN18:AN1500=AE17),--(AM18:AM1500&lt;&gt;""),--ISNUMBER(SEARCH(" "&amp;AM18:AM1500&amp;" ",Q322)))&gt;0,AE17,"")))</f>
        <v/>
      </c>
      <c r="AF322" s="967" t="str" cm="1">
        <f t="array" ref="AF322">IF(N322="","",IF(R322&lt;&gt;"","",IF(SUMPRODUCT(--(AN18:AN1500=AF17),--(AM18:AM1500&lt;&gt;""),--ISNUMBER(SEARCH(" "&amp;AM18:AM1500&amp;" ",Q322)))&gt;0,AF17,"")))</f>
        <v/>
      </c>
      <c r="AG322" s="967" t="str" cm="1">
        <f t="array" ref="AG322">IF(N322="","",IF(R322&lt;&gt;"","",IF(SUMPRODUCT(--(AN18:AN1500=AG17),--(AM18:AM1500&lt;&gt;""),--ISNUMBER(SEARCH(" "&amp;AM18:AM1500&amp;" ",Q322)))&gt;0,AG17,"")))</f>
        <v/>
      </c>
      <c r="AH322" s="967" t="str" cm="1">
        <f t="array" ref="AH322">IF(N322="","",IF(R322&lt;&gt;"","",IF(SUMPRODUCT(--(AN18:AN1500=AH17),--(AM18:AM1500&lt;&gt;""),--ISNUMBER(SEARCH(" "&amp;AM18:AM1500&amp;" ",Q322)))&gt;0,AH17,"")))</f>
        <v/>
      </c>
      <c r="AI322" s="967" t="str" cm="1">
        <f t="array" ref="AI322">IF(N322="","",IF(R322&lt;&gt;"","",IF(SUMPRODUCT(--(AN18:AN1500=AI17),--(AM18:AM1500&lt;&gt;""),--ISNUMBER(SEARCH(" "&amp;AM18:AM1500&amp;" ",Q322)))&gt;0,AI17,"")))</f>
        <v/>
      </c>
      <c r="AJ322" s="967" t="str" cm="1">
        <f t="array" ref="AJ322">IF(N322="","",IF(R322&lt;&gt;"","",IF(SUMPRODUCT(--(AN18:AN1500=AJ17),--(AM18:AM1500&lt;&gt;""),--ISNUMBER(SEARCH(" "&amp;AM18:AM1500&amp;" ",Q322)))&gt;0,AJ17,"")))</f>
        <v/>
      </c>
      <c r="AK322" s="967" t="str" cm="1">
        <f t="array" ref="AK322">IF(N322="","",IF(T322&lt;&gt;"",AK17,IF(S322&lt;&gt;"","",IF(R322&lt;&gt;"","",IF(SUMPRODUCT(--(AN18:AN1500=AK17),--(AM18:AM1500&lt;&gt;""),--ISNUMBER(SEARCH(" "&amp;AM18:AM1500&amp;" ",Q322)))&gt;0,AK17,"")))))</f>
        <v/>
      </c>
      <c r="AM322" s="968" t="s">
        <v>2329</v>
      </c>
      <c r="AN322" s="968" t="s">
        <v>1962</v>
      </c>
      <c r="BN322" s="49">
        <v>1</v>
      </c>
    </row>
    <row r="323" spans="3:66" ht="35.1" customHeight="1">
      <c r="C323" s="65"/>
      <c r="D323" s="975" t="str">
        <f t="shared" si="56"/>
        <v/>
      </c>
      <c r="E323" s="982"/>
      <c r="G323" s="964" t="str">
        <f>IF(H323="","",COUNTIF(H18:H323,"&lt;&gt;"))</f>
        <v/>
      </c>
      <c r="H323" s="965" t="str" cm="1">
        <f t="array" ref="H323">IF(L323="","",IF(LEN(L323)&lt;=MAX(10,G13),L323,IFERROR(LEFT(L323,LOOKUP(2,1/(MID(L323,ROW(1:500),1)=" ")/(ROW(1:500)&lt;=MAX(10,G13)),ROW(1:500))-1),LEFT(L323,MAX(10,G13)))))</f>
        <v/>
      </c>
      <c r="I323" s="964" t="str">
        <f t="shared" si="59"/>
        <v/>
      </c>
      <c r="J323" s="964" t="str">
        <f t="shared" si="60"/>
        <v/>
      </c>
      <c r="K323" s="964" t="str">
        <f>IF(M322&lt;&gt;"",K322,IF(K322&lt;MAX(A18:A317),K322+1,""))</f>
        <v/>
      </c>
      <c r="L323" s="965" t="str">
        <f>IF(K323="","",IF(M322&lt;&gt;"",M322,INDEX(E18:E317,MATCH(K323,A18:A317,0))))</f>
        <v/>
      </c>
      <c r="M323" s="965" t="str">
        <f t="shared" si="61"/>
        <v/>
      </c>
      <c r="N323" s="965" t="str">
        <f t="shared" si="62"/>
        <v/>
      </c>
      <c r="O323" s="964" t="str">
        <f t="shared" si="63"/>
        <v/>
      </c>
      <c r="P323" s="964" t="str">
        <f t="shared" si="64"/>
        <v/>
      </c>
      <c r="Q323" s="965" t="str">
        <f t="shared" si="65"/>
        <v/>
      </c>
      <c r="R323" s="964" t="str">
        <f>IF(N323="","",IF(COUNTIF(AP18:AP300,TRIM(Q323))&gt;0,"EXCLUSION EXACTE",""))</f>
        <v/>
      </c>
      <c r="S323" s="964" t="str" cm="1">
        <f t="array" ref="S323">IF(N323="","",IF(SUMPRODUCT(--(AP18:AP300&lt;&gt;""),--ISNUMBER(SEARCH(" "&amp;AP18:AP300&amp;" ",Q323)))&gt;0,"BLOQUE MOLLUSQUES",""))</f>
        <v/>
      </c>
      <c r="T323" s="964" t="str" cm="1">
        <f t="array" ref="T323">IF(N323="","",IF(SUMPRODUCT(--(AT18:AT300&lt;&gt;""),--ISNUMBER(SEARCH(" "&amp;AT18:AT300&amp;" ",Q323)))&gt;0,"FORCE MOLLUSQUES",""))</f>
        <v/>
      </c>
      <c r="U323" s="965" t="str">
        <f t="shared" si="66"/>
        <v/>
      </c>
      <c r="V323" s="965" t="str">
        <f t="shared" si="69"/>
        <v/>
      </c>
      <c r="W323" s="964" t="str">
        <f t="shared" si="67"/>
        <v/>
      </c>
      <c r="X323" s="964" t="str" cm="1">
        <f t="array" ref="X323">IF(N323="","",IF(R323&lt;&gt;"","",IF(SUMPRODUCT(--(AN18:AN1500=X17),--(AM18:AM1500&lt;&gt;""),--ISNUMBER(SEARCH(" "&amp;AM18:AM1500&amp;" ",Q323)))&gt;0,X17,"")))</f>
        <v/>
      </c>
      <c r="Y323" s="964" t="str" cm="1">
        <f t="array" ref="Y323">IF(N323="","",IF(R323&lt;&gt;"","",IF(SUMPRODUCT(--(AN18:AN1500=Y17),--(AM18:AM1500&lt;&gt;""),--ISNUMBER(SEARCH(" "&amp;AM18:AM1500&amp;" ",Q323)))&gt;0,Y17,"")))</f>
        <v/>
      </c>
      <c r="Z323" s="964" t="str" cm="1">
        <f t="array" ref="Z323">IF(N323="","",IF(R323&lt;&gt;"","",IF(SUMPRODUCT(--(AN18:AN1500=Z17),--(AM18:AM1500&lt;&gt;""),--ISNUMBER(SEARCH(" "&amp;AM18:AM1500&amp;" ",Q323)))&gt;0,Z17,"")))</f>
        <v/>
      </c>
      <c r="AA323" s="964" t="str" cm="1">
        <f t="array" ref="AA323">IF(N323="","",IF(R323&lt;&gt;"","",IF(SUMPRODUCT(--(AN18:AN1500=AA17),--(AM18:AM1500&lt;&gt;""),--ISNUMBER(SEARCH(" "&amp;AM18:AM1500&amp;" ",Q323)))&gt;0,AA17,"")))</f>
        <v/>
      </c>
      <c r="AB323" s="964" t="str" cm="1">
        <f t="array" ref="AB323">IF(N323="","",IF(R323&lt;&gt;"","",IF(SUMPRODUCT(--(AN18:AN1500=AB17),--(AM18:AM1500&lt;&gt;""),--ISNUMBER(SEARCH(" "&amp;AM18:AM1500&amp;" ",Q323)))&gt;0,AB17,"")))</f>
        <v/>
      </c>
      <c r="AC323" s="964" t="str" cm="1">
        <f t="array" ref="AC323">IF(N323="","",IF(R323&lt;&gt;"","",IF(SUMPRODUCT(--(AN18:AN1500=AC17),--(AM18:AM1500&lt;&gt;""),--ISNUMBER(SEARCH(" "&amp;AM18:AM1500&amp;" ",Q323)))&gt;0,AC17,"")))</f>
        <v/>
      </c>
      <c r="AD323" s="964" t="str" cm="1">
        <f t="array" ref="AD323">IF(N323="","",IF(R323&lt;&gt;"","",IF(SUMPRODUCT(--(AN18:AN1500=AD17),--(AM18:AM1500&lt;&gt;""),--ISNUMBER(SEARCH(" "&amp;AM18:AM1500&amp;" ",Q323)))&gt;0,AD17,"")))</f>
        <v/>
      </c>
      <c r="AE323" s="964" t="str" cm="1">
        <f t="array" ref="AE323">IF(N323="","",IF(R323&lt;&gt;"","",IF(SUMPRODUCT(--(AN18:AN1500=AE17),--(AM18:AM1500&lt;&gt;""),--ISNUMBER(SEARCH(" "&amp;AM18:AM1500&amp;" ",Q323)))&gt;0,AE17,"")))</f>
        <v/>
      </c>
      <c r="AF323" s="964" t="str" cm="1">
        <f t="array" ref="AF323">IF(N323="","",IF(R323&lt;&gt;"","",IF(SUMPRODUCT(--(AN18:AN1500=AF17),--(AM18:AM1500&lt;&gt;""),--ISNUMBER(SEARCH(" "&amp;AM18:AM1500&amp;" ",Q323)))&gt;0,AF17,"")))</f>
        <v/>
      </c>
      <c r="AG323" s="964" t="str" cm="1">
        <f t="array" ref="AG323">IF(N323="","",IF(R323&lt;&gt;"","",IF(SUMPRODUCT(--(AN18:AN1500=AG17),--(AM18:AM1500&lt;&gt;""),--ISNUMBER(SEARCH(" "&amp;AM18:AM1500&amp;" ",Q323)))&gt;0,AG17,"")))</f>
        <v/>
      </c>
      <c r="AH323" s="964" t="str" cm="1">
        <f t="array" ref="AH323">IF(N323="","",IF(R323&lt;&gt;"","",IF(SUMPRODUCT(--(AN18:AN1500=AH17),--(AM18:AM1500&lt;&gt;""),--ISNUMBER(SEARCH(" "&amp;AM18:AM1500&amp;" ",Q323)))&gt;0,AH17,"")))</f>
        <v/>
      </c>
      <c r="AI323" s="964" t="str" cm="1">
        <f t="array" ref="AI323">IF(N323="","",IF(R323&lt;&gt;"","",IF(SUMPRODUCT(--(AN18:AN1500=AI17),--(AM18:AM1500&lt;&gt;""),--ISNUMBER(SEARCH(" "&amp;AM18:AM1500&amp;" ",Q323)))&gt;0,AI17,"")))</f>
        <v/>
      </c>
      <c r="AJ323" s="964" t="str" cm="1">
        <f t="array" ref="AJ323">IF(N323="","",IF(R323&lt;&gt;"","",IF(SUMPRODUCT(--(AN18:AN1500=AJ17),--(AM18:AM1500&lt;&gt;""),--ISNUMBER(SEARCH(" "&amp;AM18:AM1500&amp;" ",Q323)))&gt;0,AJ17,"")))</f>
        <v/>
      </c>
      <c r="AK323" s="964" t="str" cm="1">
        <f t="array" ref="AK323">IF(N323="","",IF(T323&lt;&gt;"",AK17,IF(S323&lt;&gt;"","",IF(R323&lt;&gt;"","",IF(SUMPRODUCT(--(AN18:AN1500=AK17),--(AM18:AM1500&lt;&gt;""),--ISNUMBER(SEARCH(" "&amp;AM18:AM1500&amp;" ",Q323)))&gt;0,AK17,"")))))</f>
        <v/>
      </c>
      <c r="AM323" s="964" t="s">
        <v>2330</v>
      </c>
      <c r="AN323" s="964" t="s">
        <v>1962</v>
      </c>
      <c r="BN323" s="49">
        <v>1</v>
      </c>
    </row>
    <row r="324" spans="3:66" ht="35.1" customHeight="1">
      <c r="C324" s="65"/>
      <c r="D324" s="975" t="str">
        <f t="shared" si="56"/>
        <v/>
      </c>
      <c r="E324" s="982"/>
      <c r="G324" s="963" t="str">
        <f>IF(H324="","",COUNTIF(H18:H324,"&lt;&gt;"))</f>
        <v/>
      </c>
      <c r="H324" s="958" t="str" cm="1">
        <f t="array" ref="H324">IF(L324="","",IF(LEN(L324)&lt;=MAX(10,G13),L324,IFERROR(LEFT(L324,LOOKUP(2,1/(MID(L324,ROW(1:500),1)=" ")/(ROW(1:500)&lt;=MAX(10,G13)),ROW(1:500))-1),LEFT(L324,MAX(10,G13)))))</f>
        <v/>
      </c>
      <c r="I324" s="963" t="str">
        <f t="shared" si="59"/>
        <v/>
      </c>
      <c r="J324" s="963" t="str">
        <f t="shared" si="60"/>
        <v/>
      </c>
      <c r="K324" s="964" t="str">
        <f>IF(M323&lt;&gt;"",K323,IF(K323&lt;MAX(A18:A317),K323+1,""))</f>
        <v/>
      </c>
      <c r="L324" s="965" t="str">
        <f>IF(K324="","",IF(M323&lt;&gt;"",M323,INDEX(E18:E317,MATCH(K324,A18:A317,0))))</f>
        <v/>
      </c>
      <c r="M324" s="965" t="str">
        <f t="shared" si="61"/>
        <v/>
      </c>
      <c r="N324" s="966" t="str">
        <f t="shared" si="62"/>
        <v/>
      </c>
      <c r="O324" s="967" t="str">
        <f t="shared" si="63"/>
        <v/>
      </c>
      <c r="P324" s="967" t="str">
        <f t="shared" si="64"/>
        <v/>
      </c>
      <c r="Q324" s="966" t="str">
        <f t="shared" si="65"/>
        <v/>
      </c>
      <c r="R324" s="967" t="str">
        <f>IF(N324="","",IF(COUNTIF(AP18:AP300,TRIM(Q324))&gt;0,"EXCLUSION EXACTE",""))</f>
        <v/>
      </c>
      <c r="S324" s="967" t="str" cm="1">
        <f t="array" ref="S324">IF(N324="","",IF(SUMPRODUCT(--(AP18:AP300&lt;&gt;""),--ISNUMBER(SEARCH(" "&amp;AP18:AP300&amp;" ",Q324)))&gt;0,"BLOQUE MOLLUSQUES",""))</f>
        <v/>
      </c>
      <c r="T324" s="967" t="str" cm="1">
        <f t="array" ref="T324">IF(N324="","",IF(SUMPRODUCT(--(AT18:AT300&lt;&gt;""),--ISNUMBER(SEARCH(" "&amp;AT18:AT300&amp;" ",Q324)))&gt;0,"FORCE MOLLUSQUES",""))</f>
        <v/>
      </c>
      <c r="U324" s="966" t="str">
        <f t="shared" si="66"/>
        <v/>
      </c>
      <c r="V324" s="966" t="str">
        <f t="shared" si="69"/>
        <v/>
      </c>
      <c r="W324" s="967" t="str">
        <f t="shared" si="67"/>
        <v/>
      </c>
      <c r="X324" s="967" t="str" cm="1">
        <f t="array" ref="X324">IF(N324="","",IF(R324&lt;&gt;"","",IF(SUMPRODUCT(--(AN18:AN1500=X17),--(AM18:AM1500&lt;&gt;""),--ISNUMBER(SEARCH(" "&amp;AM18:AM1500&amp;" ",Q324)))&gt;0,X17,"")))</f>
        <v/>
      </c>
      <c r="Y324" s="967" t="str" cm="1">
        <f t="array" ref="Y324">IF(N324="","",IF(R324&lt;&gt;"","",IF(SUMPRODUCT(--(AN18:AN1500=Y17),--(AM18:AM1500&lt;&gt;""),--ISNUMBER(SEARCH(" "&amp;AM18:AM1500&amp;" ",Q324)))&gt;0,Y17,"")))</f>
        <v/>
      </c>
      <c r="Z324" s="967" t="str" cm="1">
        <f t="array" ref="Z324">IF(N324="","",IF(R324&lt;&gt;"","",IF(SUMPRODUCT(--(AN18:AN1500=Z17),--(AM18:AM1500&lt;&gt;""),--ISNUMBER(SEARCH(" "&amp;AM18:AM1500&amp;" ",Q324)))&gt;0,Z17,"")))</f>
        <v/>
      </c>
      <c r="AA324" s="967" t="str" cm="1">
        <f t="array" ref="AA324">IF(N324="","",IF(R324&lt;&gt;"","",IF(SUMPRODUCT(--(AN18:AN1500=AA17),--(AM18:AM1500&lt;&gt;""),--ISNUMBER(SEARCH(" "&amp;AM18:AM1500&amp;" ",Q324)))&gt;0,AA17,"")))</f>
        <v/>
      </c>
      <c r="AB324" s="967" t="str" cm="1">
        <f t="array" ref="AB324">IF(N324="","",IF(R324&lt;&gt;"","",IF(SUMPRODUCT(--(AN18:AN1500=AB17),--(AM18:AM1500&lt;&gt;""),--ISNUMBER(SEARCH(" "&amp;AM18:AM1500&amp;" ",Q324)))&gt;0,AB17,"")))</f>
        <v/>
      </c>
      <c r="AC324" s="967" t="str" cm="1">
        <f t="array" ref="AC324">IF(N324="","",IF(R324&lt;&gt;"","",IF(SUMPRODUCT(--(AN18:AN1500=AC17),--(AM18:AM1500&lt;&gt;""),--ISNUMBER(SEARCH(" "&amp;AM18:AM1500&amp;" ",Q324)))&gt;0,AC17,"")))</f>
        <v/>
      </c>
      <c r="AD324" s="967" t="str" cm="1">
        <f t="array" ref="AD324">IF(N324="","",IF(R324&lt;&gt;"","",IF(SUMPRODUCT(--(AN18:AN1500=AD17),--(AM18:AM1500&lt;&gt;""),--ISNUMBER(SEARCH(" "&amp;AM18:AM1500&amp;" ",Q324)))&gt;0,AD17,"")))</f>
        <v/>
      </c>
      <c r="AE324" s="967" t="str" cm="1">
        <f t="array" ref="AE324">IF(N324="","",IF(R324&lt;&gt;"","",IF(SUMPRODUCT(--(AN18:AN1500=AE17),--(AM18:AM1500&lt;&gt;""),--ISNUMBER(SEARCH(" "&amp;AM18:AM1500&amp;" ",Q324)))&gt;0,AE17,"")))</f>
        <v/>
      </c>
      <c r="AF324" s="967" t="str" cm="1">
        <f t="array" ref="AF324">IF(N324="","",IF(R324&lt;&gt;"","",IF(SUMPRODUCT(--(AN18:AN1500=AF17),--(AM18:AM1500&lt;&gt;""),--ISNUMBER(SEARCH(" "&amp;AM18:AM1500&amp;" ",Q324)))&gt;0,AF17,"")))</f>
        <v/>
      </c>
      <c r="AG324" s="967" t="str" cm="1">
        <f t="array" ref="AG324">IF(N324="","",IF(R324&lt;&gt;"","",IF(SUMPRODUCT(--(AN18:AN1500=AG17),--(AM18:AM1500&lt;&gt;""),--ISNUMBER(SEARCH(" "&amp;AM18:AM1500&amp;" ",Q324)))&gt;0,AG17,"")))</f>
        <v/>
      </c>
      <c r="AH324" s="967" t="str" cm="1">
        <f t="array" ref="AH324">IF(N324="","",IF(R324&lt;&gt;"","",IF(SUMPRODUCT(--(AN18:AN1500=AH17),--(AM18:AM1500&lt;&gt;""),--ISNUMBER(SEARCH(" "&amp;AM18:AM1500&amp;" ",Q324)))&gt;0,AH17,"")))</f>
        <v/>
      </c>
      <c r="AI324" s="967" t="str" cm="1">
        <f t="array" ref="AI324">IF(N324="","",IF(R324&lt;&gt;"","",IF(SUMPRODUCT(--(AN18:AN1500=AI17),--(AM18:AM1500&lt;&gt;""),--ISNUMBER(SEARCH(" "&amp;AM18:AM1500&amp;" ",Q324)))&gt;0,AI17,"")))</f>
        <v/>
      </c>
      <c r="AJ324" s="967" t="str" cm="1">
        <f t="array" ref="AJ324">IF(N324="","",IF(R324&lt;&gt;"","",IF(SUMPRODUCT(--(AN18:AN1500=AJ17),--(AM18:AM1500&lt;&gt;""),--ISNUMBER(SEARCH(" "&amp;AM18:AM1500&amp;" ",Q324)))&gt;0,AJ17,"")))</f>
        <v/>
      </c>
      <c r="AK324" s="967" t="str" cm="1">
        <f t="array" ref="AK324">IF(N324="","",IF(T324&lt;&gt;"",AK17,IF(S324&lt;&gt;"","",IF(R324&lt;&gt;"","",IF(SUMPRODUCT(--(AN18:AN1500=AK17),--(AM18:AM1500&lt;&gt;""),--ISNUMBER(SEARCH(" "&amp;AM18:AM1500&amp;" ",Q324)))&gt;0,AK17,"")))))</f>
        <v/>
      </c>
      <c r="AM324" s="968" t="s">
        <v>2331</v>
      </c>
      <c r="AN324" s="968" t="s">
        <v>1962</v>
      </c>
      <c r="BN324" s="49">
        <v>1</v>
      </c>
    </row>
    <row r="325" spans="3:66" ht="35.1" customHeight="1">
      <c r="C325" s="65"/>
      <c r="D325" s="975" t="str">
        <f t="shared" si="56"/>
        <v/>
      </c>
      <c r="E325" s="982"/>
      <c r="G325" s="964" t="str">
        <f>IF(H325="","",COUNTIF(H18:H325,"&lt;&gt;"))</f>
        <v/>
      </c>
      <c r="H325" s="965" t="str" cm="1">
        <f t="array" ref="H325">IF(L325="","",IF(LEN(L325)&lt;=MAX(10,G13),L325,IFERROR(LEFT(L325,LOOKUP(2,1/(MID(L325,ROW(1:500),1)=" ")/(ROW(1:500)&lt;=MAX(10,G13)),ROW(1:500))-1),LEFT(L325,MAX(10,G13)))))</f>
        <v/>
      </c>
      <c r="I325" s="964" t="str">
        <f t="shared" si="59"/>
        <v/>
      </c>
      <c r="J325" s="964" t="str">
        <f t="shared" si="60"/>
        <v/>
      </c>
      <c r="K325" s="964" t="str">
        <f>IF(M324&lt;&gt;"",K324,IF(K324&lt;MAX(A18:A317),K324+1,""))</f>
        <v/>
      </c>
      <c r="L325" s="965" t="str">
        <f>IF(K325="","",IF(M324&lt;&gt;"",M324,INDEX(E18:E317,MATCH(K325,A18:A317,0))))</f>
        <v/>
      </c>
      <c r="M325" s="965" t="str">
        <f t="shared" si="61"/>
        <v/>
      </c>
      <c r="N325" s="965" t="str">
        <f t="shared" si="62"/>
        <v/>
      </c>
      <c r="O325" s="964" t="str">
        <f t="shared" si="63"/>
        <v/>
      </c>
      <c r="P325" s="964" t="str">
        <f t="shared" si="64"/>
        <v/>
      </c>
      <c r="Q325" s="965" t="str">
        <f t="shared" si="65"/>
        <v/>
      </c>
      <c r="R325" s="964" t="str">
        <f>IF(N325="","",IF(COUNTIF(AP18:AP300,TRIM(Q325))&gt;0,"EXCLUSION EXACTE",""))</f>
        <v/>
      </c>
      <c r="S325" s="964" t="str" cm="1">
        <f t="array" ref="S325">IF(N325="","",IF(SUMPRODUCT(--(AP18:AP300&lt;&gt;""),--ISNUMBER(SEARCH(" "&amp;AP18:AP300&amp;" ",Q325)))&gt;0,"BLOQUE MOLLUSQUES",""))</f>
        <v/>
      </c>
      <c r="T325" s="964" t="str" cm="1">
        <f t="array" ref="T325">IF(N325="","",IF(SUMPRODUCT(--(AT18:AT300&lt;&gt;""),--ISNUMBER(SEARCH(" "&amp;AT18:AT300&amp;" ",Q325)))&gt;0,"FORCE MOLLUSQUES",""))</f>
        <v/>
      </c>
      <c r="U325" s="965" t="str">
        <f t="shared" si="66"/>
        <v/>
      </c>
      <c r="V325" s="965" t="str">
        <f t="shared" si="69"/>
        <v/>
      </c>
      <c r="W325" s="964" t="str">
        <f t="shared" si="67"/>
        <v/>
      </c>
      <c r="X325" s="964" t="str" cm="1">
        <f t="array" ref="X325">IF(N325="","",IF(R325&lt;&gt;"","",IF(SUMPRODUCT(--(AN18:AN1500=X17),--(AM18:AM1500&lt;&gt;""),--ISNUMBER(SEARCH(" "&amp;AM18:AM1500&amp;" ",Q325)))&gt;0,X17,"")))</f>
        <v/>
      </c>
      <c r="Y325" s="964" t="str" cm="1">
        <f t="array" ref="Y325">IF(N325="","",IF(R325&lt;&gt;"","",IF(SUMPRODUCT(--(AN18:AN1500=Y17),--(AM18:AM1500&lt;&gt;""),--ISNUMBER(SEARCH(" "&amp;AM18:AM1500&amp;" ",Q325)))&gt;0,Y17,"")))</f>
        <v/>
      </c>
      <c r="Z325" s="964" t="str" cm="1">
        <f t="array" ref="Z325">IF(N325="","",IF(R325&lt;&gt;"","",IF(SUMPRODUCT(--(AN18:AN1500=Z17),--(AM18:AM1500&lt;&gt;""),--ISNUMBER(SEARCH(" "&amp;AM18:AM1500&amp;" ",Q325)))&gt;0,Z17,"")))</f>
        <v/>
      </c>
      <c r="AA325" s="964" t="str" cm="1">
        <f t="array" ref="AA325">IF(N325="","",IF(R325&lt;&gt;"","",IF(SUMPRODUCT(--(AN18:AN1500=AA17),--(AM18:AM1500&lt;&gt;""),--ISNUMBER(SEARCH(" "&amp;AM18:AM1500&amp;" ",Q325)))&gt;0,AA17,"")))</f>
        <v/>
      </c>
      <c r="AB325" s="964" t="str" cm="1">
        <f t="array" ref="AB325">IF(N325="","",IF(R325&lt;&gt;"","",IF(SUMPRODUCT(--(AN18:AN1500=AB17),--(AM18:AM1500&lt;&gt;""),--ISNUMBER(SEARCH(" "&amp;AM18:AM1500&amp;" ",Q325)))&gt;0,AB17,"")))</f>
        <v/>
      </c>
      <c r="AC325" s="964" t="str" cm="1">
        <f t="array" ref="AC325">IF(N325="","",IF(R325&lt;&gt;"","",IF(SUMPRODUCT(--(AN18:AN1500=AC17),--(AM18:AM1500&lt;&gt;""),--ISNUMBER(SEARCH(" "&amp;AM18:AM1500&amp;" ",Q325)))&gt;0,AC17,"")))</f>
        <v/>
      </c>
      <c r="AD325" s="964" t="str" cm="1">
        <f t="array" ref="AD325">IF(N325="","",IF(R325&lt;&gt;"","",IF(SUMPRODUCT(--(AN18:AN1500=AD17),--(AM18:AM1500&lt;&gt;""),--ISNUMBER(SEARCH(" "&amp;AM18:AM1500&amp;" ",Q325)))&gt;0,AD17,"")))</f>
        <v/>
      </c>
      <c r="AE325" s="964" t="str" cm="1">
        <f t="array" ref="AE325">IF(N325="","",IF(R325&lt;&gt;"","",IF(SUMPRODUCT(--(AN18:AN1500=AE17),--(AM18:AM1500&lt;&gt;""),--ISNUMBER(SEARCH(" "&amp;AM18:AM1500&amp;" ",Q325)))&gt;0,AE17,"")))</f>
        <v/>
      </c>
      <c r="AF325" s="964" t="str" cm="1">
        <f t="array" ref="AF325">IF(N325="","",IF(R325&lt;&gt;"","",IF(SUMPRODUCT(--(AN18:AN1500=AF17),--(AM18:AM1500&lt;&gt;""),--ISNUMBER(SEARCH(" "&amp;AM18:AM1500&amp;" ",Q325)))&gt;0,AF17,"")))</f>
        <v/>
      </c>
      <c r="AG325" s="964" t="str" cm="1">
        <f t="array" ref="AG325">IF(N325="","",IF(R325&lt;&gt;"","",IF(SUMPRODUCT(--(AN18:AN1500=AG17),--(AM18:AM1500&lt;&gt;""),--ISNUMBER(SEARCH(" "&amp;AM18:AM1500&amp;" ",Q325)))&gt;0,AG17,"")))</f>
        <v/>
      </c>
      <c r="AH325" s="964" t="str" cm="1">
        <f t="array" ref="AH325">IF(N325="","",IF(R325&lt;&gt;"","",IF(SUMPRODUCT(--(AN18:AN1500=AH17),--(AM18:AM1500&lt;&gt;""),--ISNUMBER(SEARCH(" "&amp;AM18:AM1500&amp;" ",Q325)))&gt;0,AH17,"")))</f>
        <v/>
      </c>
      <c r="AI325" s="964" t="str" cm="1">
        <f t="array" ref="AI325">IF(N325="","",IF(R325&lt;&gt;"","",IF(SUMPRODUCT(--(AN18:AN1500=AI17),--(AM18:AM1500&lt;&gt;""),--ISNUMBER(SEARCH(" "&amp;AM18:AM1500&amp;" ",Q325)))&gt;0,AI17,"")))</f>
        <v/>
      </c>
      <c r="AJ325" s="964" t="str" cm="1">
        <f t="array" ref="AJ325">IF(N325="","",IF(R325&lt;&gt;"","",IF(SUMPRODUCT(--(AN18:AN1500=AJ17),--(AM18:AM1500&lt;&gt;""),--ISNUMBER(SEARCH(" "&amp;AM18:AM1500&amp;" ",Q325)))&gt;0,AJ17,"")))</f>
        <v/>
      </c>
      <c r="AK325" s="964" t="str" cm="1">
        <f t="array" ref="AK325">IF(N325="","",IF(T325&lt;&gt;"",AK17,IF(S325&lt;&gt;"","",IF(R325&lt;&gt;"","",IF(SUMPRODUCT(--(AN18:AN1500=AK17),--(AM18:AM1500&lt;&gt;""),--ISNUMBER(SEARCH(" "&amp;AM18:AM1500&amp;" ",Q325)))&gt;0,AK17,"")))))</f>
        <v/>
      </c>
      <c r="AM325" s="964" t="s">
        <v>2332</v>
      </c>
      <c r="AN325" s="964" t="s">
        <v>1962</v>
      </c>
      <c r="BN325" s="49">
        <v>1</v>
      </c>
    </row>
    <row r="326" spans="3:66" ht="35.1" customHeight="1">
      <c r="C326" s="65"/>
      <c r="D326" s="975" t="str">
        <f t="shared" si="56"/>
        <v/>
      </c>
      <c r="E326" s="982"/>
      <c r="G326" s="963" t="str">
        <f>IF(H326="","",COUNTIF(H18:H326,"&lt;&gt;"))</f>
        <v/>
      </c>
      <c r="H326" s="958" t="str" cm="1">
        <f t="array" ref="H326">IF(L326="","",IF(LEN(L326)&lt;=MAX(10,G13),L326,IFERROR(LEFT(L326,LOOKUP(2,1/(MID(L326,ROW(1:500),1)=" ")/(ROW(1:500)&lt;=MAX(10,G13)),ROW(1:500))-1),LEFT(L326,MAX(10,G13)))))</f>
        <v/>
      </c>
      <c r="I326" s="963" t="str">
        <f t="shared" si="59"/>
        <v/>
      </c>
      <c r="J326" s="963" t="str">
        <f t="shared" si="60"/>
        <v/>
      </c>
      <c r="K326" s="964" t="str">
        <f>IF(M325&lt;&gt;"",K325,IF(K325&lt;MAX(A18:A317),K325+1,""))</f>
        <v/>
      </c>
      <c r="L326" s="965" t="str">
        <f>IF(K326="","",IF(M325&lt;&gt;"",M325,INDEX(E18:E317,MATCH(K326,A18:A317,0))))</f>
        <v/>
      </c>
      <c r="M326" s="965" t="str">
        <f t="shared" si="61"/>
        <v/>
      </c>
      <c r="N326" s="966" t="str">
        <f t="shared" si="62"/>
        <v/>
      </c>
      <c r="O326" s="967" t="str">
        <f t="shared" si="63"/>
        <v/>
      </c>
      <c r="P326" s="967" t="str">
        <f t="shared" si="64"/>
        <v/>
      </c>
      <c r="Q326" s="966" t="str">
        <f t="shared" si="65"/>
        <v/>
      </c>
      <c r="R326" s="967" t="str">
        <f>IF(N326="","",IF(COUNTIF(AP18:AP300,TRIM(Q326))&gt;0,"EXCLUSION EXACTE",""))</f>
        <v/>
      </c>
      <c r="S326" s="967" t="str" cm="1">
        <f t="array" ref="S326">IF(N326="","",IF(SUMPRODUCT(--(AP18:AP300&lt;&gt;""),--ISNUMBER(SEARCH(" "&amp;AP18:AP300&amp;" ",Q326)))&gt;0,"BLOQUE MOLLUSQUES",""))</f>
        <v/>
      </c>
      <c r="T326" s="967" t="str" cm="1">
        <f t="array" ref="T326">IF(N326="","",IF(SUMPRODUCT(--(AT18:AT300&lt;&gt;""),--ISNUMBER(SEARCH(" "&amp;AT18:AT300&amp;" ",Q326)))&gt;0,"FORCE MOLLUSQUES",""))</f>
        <v/>
      </c>
      <c r="U326" s="966" t="str">
        <f t="shared" si="66"/>
        <v/>
      </c>
      <c r="V326" s="966" t="str">
        <f t="shared" si="69"/>
        <v/>
      </c>
      <c r="W326" s="967" t="str">
        <f t="shared" si="67"/>
        <v/>
      </c>
      <c r="X326" s="967" t="str" cm="1">
        <f t="array" ref="X326">IF(N326="","",IF(R326&lt;&gt;"","",IF(SUMPRODUCT(--(AN18:AN1500=X17),--(AM18:AM1500&lt;&gt;""),--ISNUMBER(SEARCH(" "&amp;AM18:AM1500&amp;" ",Q326)))&gt;0,X17,"")))</f>
        <v/>
      </c>
      <c r="Y326" s="967" t="str" cm="1">
        <f t="array" ref="Y326">IF(N326="","",IF(R326&lt;&gt;"","",IF(SUMPRODUCT(--(AN18:AN1500=Y17),--(AM18:AM1500&lt;&gt;""),--ISNUMBER(SEARCH(" "&amp;AM18:AM1500&amp;" ",Q326)))&gt;0,Y17,"")))</f>
        <v/>
      </c>
      <c r="Z326" s="967" t="str" cm="1">
        <f t="array" ref="Z326">IF(N326="","",IF(R326&lt;&gt;"","",IF(SUMPRODUCT(--(AN18:AN1500=Z17),--(AM18:AM1500&lt;&gt;""),--ISNUMBER(SEARCH(" "&amp;AM18:AM1500&amp;" ",Q326)))&gt;0,Z17,"")))</f>
        <v/>
      </c>
      <c r="AA326" s="967" t="str" cm="1">
        <f t="array" ref="AA326">IF(N326="","",IF(R326&lt;&gt;"","",IF(SUMPRODUCT(--(AN18:AN1500=AA17),--(AM18:AM1500&lt;&gt;""),--ISNUMBER(SEARCH(" "&amp;AM18:AM1500&amp;" ",Q326)))&gt;0,AA17,"")))</f>
        <v/>
      </c>
      <c r="AB326" s="967" t="str" cm="1">
        <f t="array" ref="AB326">IF(N326="","",IF(R326&lt;&gt;"","",IF(SUMPRODUCT(--(AN18:AN1500=AB17),--(AM18:AM1500&lt;&gt;""),--ISNUMBER(SEARCH(" "&amp;AM18:AM1500&amp;" ",Q326)))&gt;0,AB17,"")))</f>
        <v/>
      </c>
      <c r="AC326" s="967" t="str" cm="1">
        <f t="array" ref="AC326">IF(N326="","",IF(R326&lt;&gt;"","",IF(SUMPRODUCT(--(AN18:AN1500=AC17),--(AM18:AM1500&lt;&gt;""),--ISNUMBER(SEARCH(" "&amp;AM18:AM1500&amp;" ",Q326)))&gt;0,AC17,"")))</f>
        <v/>
      </c>
      <c r="AD326" s="967" t="str" cm="1">
        <f t="array" ref="AD326">IF(N326="","",IF(R326&lt;&gt;"","",IF(SUMPRODUCT(--(AN18:AN1500=AD17),--(AM18:AM1500&lt;&gt;""),--ISNUMBER(SEARCH(" "&amp;AM18:AM1500&amp;" ",Q326)))&gt;0,AD17,"")))</f>
        <v/>
      </c>
      <c r="AE326" s="967" t="str" cm="1">
        <f t="array" ref="AE326">IF(N326="","",IF(R326&lt;&gt;"","",IF(SUMPRODUCT(--(AN18:AN1500=AE17),--(AM18:AM1500&lt;&gt;""),--ISNUMBER(SEARCH(" "&amp;AM18:AM1500&amp;" ",Q326)))&gt;0,AE17,"")))</f>
        <v/>
      </c>
      <c r="AF326" s="967" t="str" cm="1">
        <f t="array" ref="AF326">IF(N326="","",IF(R326&lt;&gt;"","",IF(SUMPRODUCT(--(AN18:AN1500=AF17),--(AM18:AM1500&lt;&gt;""),--ISNUMBER(SEARCH(" "&amp;AM18:AM1500&amp;" ",Q326)))&gt;0,AF17,"")))</f>
        <v/>
      </c>
      <c r="AG326" s="967" t="str" cm="1">
        <f t="array" ref="AG326">IF(N326="","",IF(R326&lt;&gt;"","",IF(SUMPRODUCT(--(AN18:AN1500=AG17),--(AM18:AM1500&lt;&gt;""),--ISNUMBER(SEARCH(" "&amp;AM18:AM1500&amp;" ",Q326)))&gt;0,AG17,"")))</f>
        <v/>
      </c>
      <c r="AH326" s="967" t="str" cm="1">
        <f t="array" ref="AH326">IF(N326="","",IF(R326&lt;&gt;"","",IF(SUMPRODUCT(--(AN18:AN1500=AH17),--(AM18:AM1500&lt;&gt;""),--ISNUMBER(SEARCH(" "&amp;AM18:AM1500&amp;" ",Q326)))&gt;0,AH17,"")))</f>
        <v/>
      </c>
      <c r="AI326" s="967" t="str" cm="1">
        <f t="array" ref="AI326">IF(N326="","",IF(R326&lt;&gt;"","",IF(SUMPRODUCT(--(AN18:AN1500=AI17),--(AM18:AM1500&lt;&gt;""),--ISNUMBER(SEARCH(" "&amp;AM18:AM1500&amp;" ",Q326)))&gt;0,AI17,"")))</f>
        <v/>
      </c>
      <c r="AJ326" s="967" t="str" cm="1">
        <f t="array" ref="AJ326">IF(N326="","",IF(R326&lt;&gt;"","",IF(SUMPRODUCT(--(AN18:AN1500=AJ17),--(AM18:AM1500&lt;&gt;""),--ISNUMBER(SEARCH(" "&amp;AM18:AM1500&amp;" ",Q326)))&gt;0,AJ17,"")))</f>
        <v/>
      </c>
      <c r="AK326" s="967" t="str" cm="1">
        <f t="array" ref="AK326">IF(N326="","",IF(T326&lt;&gt;"",AK17,IF(S326&lt;&gt;"","",IF(R326&lt;&gt;"","",IF(SUMPRODUCT(--(AN18:AN1500=AK17),--(AM18:AM1500&lt;&gt;""),--ISNUMBER(SEARCH(" "&amp;AM18:AM1500&amp;" ",Q326)))&gt;0,AK17,"")))))</f>
        <v/>
      </c>
      <c r="AM326" s="968" t="s">
        <v>564</v>
      </c>
      <c r="AN326" s="968" t="s">
        <v>1962</v>
      </c>
      <c r="BN326" s="49">
        <v>1</v>
      </c>
    </row>
    <row r="327" spans="3:66" ht="35.1" customHeight="1">
      <c r="C327" s="65"/>
      <c r="D327" s="975" t="str">
        <f t="shared" si="56"/>
        <v/>
      </c>
      <c r="E327" s="982"/>
      <c r="G327" s="964" t="str">
        <f>IF(H327="","",COUNTIF(H18:H327,"&lt;&gt;"))</f>
        <v/>
      </c>
      <c r="H327" s="965" t="str" cm="1">
        <f t="array" ref="H327">IF(L327="","",IF(LEN(L327)&lt;=MAX(10,G13),L327,IFERROR(LEFT(L327,LOOKUP(2,1/(MID(L327,ROW(1:500),1)=" ")/(ROW(1:500)&lt;=MAX(10,G13)),ROW(1:500))-1),LEFT(L327,MAX(10,G13)))))</f>
        <v/>
      </c>
      <c r="I327" s="964" t="str">
        <f t="shared" si="59"/>
        <v/>
      </c>
      <c r="J327" s="964" t="str">
        <f t="shared" si="60"/>
        <v/>
      </c>
      <c r="K327" s="964" t="str">
        <f>IF(M326&lt;&gt;"",K326,IF(K326&lt;MAX(A18:A317),K326+1,""))</f>
        <v/>
      </c>
      <c r="L327" s="965" t="str">
        <f>IF(K327="","",IF(M326&lt;&gt;"",M326,INDEX(E18:E317,MATCH(K327,A18:A317,0))))</f>
        <v/>
      </c>
      <c r="M327" s="965" t="str">
        <f t="shared" si="61"/>
        <v/>
      </c>
      <c r="N327" s="965" t="str">
        <f t="shared" si="62"/>
        <v/>
      </c>
      <c r="O327" s="964" t="str">
        <f t="shared" si="63"/>
        <v/>
      </c>
      <c r="P327" s="964" t="str">
        <f t="shared" si="64"/>
        <v/>
      </c>
      <c r="Q327" s="965" t="str">
        <f t="shared" si="65"/>
        <v/>
      </c>
      <c r="R327" s="964" t="str">
        <f>IF(N327="","",IF(COUNTIF(AP18:AP300,TRIM(Q327))&gt;0,"EXCLUSION EXACTE",""))</f>
        <v/>
      </c>
      <c r="S327" s="964" t="str" cm="1">
        <f t="array" ref="S327">IF(N327="","",IF(SUMPRODUCT(--(AP18:AP300&lt;&gt;""),--ISNUMBER(SEARCH(" "&amp;AP18:AP300&amp;" ",Q327)))&gt;0,"BLOQUE MOLLUSQUES",""))</f>
        <v/>
      </c>
      <c r="T327" s="964" t="str" cm="1">
        <f t="array" ref="T327">IF(N327="","",IF(SUMPRODUCT(--(AT18:AT300&lt;&gt;""),--ISNUMBER(SEARCH(" "&amp;AT18:AT300&amp;" ",Q327)))&gt;0,"FORCE MOLLUSQUES",""))</f>
        <v/>
      </c>
      <c r="U327" s="965" t="str">
        <f t="shared" si="66"/>
        <v/>
      </c>
      <c r="V327" s="965" t="str">
        <f t="shared" si="69"/>
        <v/>
      </c>
      <c r="W327" s="964" t="str">
        <f t="shared" si="67"/>
        <v/>
      </c>
      <c r="X327" s="964" t="str" cm="1">
        <f t="array" ref="X327">IF(N327="","",IF(R327&lt;&gt;"","",IF(SUMPRODUCT(--(AN18:AN1500=X17),--(AM18:AM1500&lt;&gt;""),--ISNUMBER(SEARCH(" "&amp;AM18:AM1500&amp;" ",Q327)))&gt;0,X17,"")))</f>
        <v/>
      </c>
      <c r="Y327" s="964" t="str" cm="1">
        <f t="array" ref="Y327">IF(N327="","",IF(R327&lt;&gt;"","",IF(SUMPRODUCT(--(AN18:AN1500=Y17),--(AM18:AM1500&lt;&gt;""),--ISNUMBER(SEARCH(" "&amp;AM18:AM1500&amp;" ",Q327)))&gt;0,Y17,"")))</f>
        <v/>
      </c>
      <c r="Z327" s="964" t="str" cm="1">
        <f t="array" ref="Z327">IF(N327="","",IF(R327&lt;&gt;"","",IF(SUMPRODUCT(--(AN18:AN1500=Z17),--(AM18:AM1500&lt;&gt;""),--ISNUMBER(SEARCH(" "&amp;AM18:AM1500&amp;" ",Q327)))&gt;0,Z17,"")))</f>
        <v/>
      </c>
      <c r="AA327" s="964" t="str" cm="1">
        <f t="array" ref="AA327">IF(N327="","",IF(R327&lt;&gt;"","",IF(SUMPRODUCT(--(AN18:AN1500=AA17),--(AM18:AM1500&lt;&gt;""),--ISNUMBER(SEARCH(" "&amp;AM18:AM1500&amp;" ",Q327)))&gt;0,AA17,"")))</f>
        <v/>
      </c>
      <c r="AB327" s="964" t="str" cm="1">
        <f t="array" ref="AB327">IF(N327="","",IF(R327&lt;&gt;"","",IF(SUMPRODUCT(--(AN18:AN1500=AB17),--(AM18:AM1500&lt;&gt;""),--ISNUMBER(SEARCH(" "&amp;AM18:AM1500&amp;" ",Q327)))&gt;0,AB17,"")))</f>
        <v/>
      </c>
      <c r="AC327" s="964" t="str" cm="1">
        <f t="array" ref="AC327">IF(N327="","",IF(R327&lt;&gt;"","",IF(SUMPRODUCT(--(AN18:AN1500=AC17),--(AM18:AM1500&lt;&gt;""),--ISNUMBER(SEARCH(" "&amp;AM18:AM1500&amp;" ",Q327)))&gt;0,AC17,"")))</f>
        <v/>
      </c>
      <c r="AD327" s="964" t="str" cm="1">
        <f t="array" ref="AD327">IF(N327="","",IF(R327&lt;&gt;"","",IF(SUMPRODUCT(--(AN18:AN1500=AD17),--(AM18:AM1500&lt;&gt;""),--ISNUMBER(SEARCH(" "&amp;AM18:AM1500&amp;" ",Q327)))&gt;0,AD17,"")))</f>
        <v/>
      </c>
      <c r="AE327" s="964" t="str" cm="1">
        <f t="array" ref="AE327">IF(N327="","",IF(R327&lt;&gt;"","",IF(SUMPRODUCT(--(AN18:AN1500=AE17),--(AM18:AM1500&lt;&gt;""),--ISNUMBER(SEARCH(" "&amp;AM18:AM1500&amp;" ",Q327)))&gt;0,AE17,"")))</f>
        <v/>
      </c>
      <c r="AF327" s="964" t="str" cm="1">
        <f t="array" ref="AF327">IF(N327="","",IF(R327&lt;&gt;"","",IF(SUMPRODUCT(--(AN18:AN1500=AF17),--(AM18:AM1500&lt;&gt;""),--ISNUMBER(SEARCH(" "&amp;AM18:AM1500&amp;" ",Q327)))&gt;0,AF17,"")))</f>
        <v/>
      </c>
      <c r="AG327" s="964" t="str" cm="1">
        <f t="array" ref="AG327">IF(N327="","",IF(R327&lt;&gt;"","",IF(SUMPRODUCT(--(AN18:AN1500=AG17),--(AM18:AM1500&lt;&gt;""),--ISNUMBER(SEARCH(" "&amp;AM18:AM1500&amp;" ",Q327)))&gt;0,AG17,"")))</f>
        <v/>
      </c>
      <c r="AH327" s="964" t="str" cm="1">
        <f t="array" ref="AH327">IF(N327="","",IF(R327&lt;&gt;"","",IF(SUMPRODUCT(--(AN18:AN1500=AH17),--(AM18:AM1500&lt;&gt;""),--ISNUMBER(SEARCH(" "&amp;AM18:AM1500&amp;" ",Q327)))&gt;0,AH17,"")))</f>
        <v/>
      </c>
      <c r="AI327" s="964" t="str" cm="1">
        <f t="array" ref="AI327">IF(N327="","",IF(R327&lt;&gt;"","",IF(SUMPRODUCT(--(AN18:AN1500=AI17),--(AM18:AM1500&lt;&gt;""),--ISNUMBER(SEARCH(" "&amp;AM18:AM1500&amp;" ",Q327)))&gt;0,AI17,"")))</f>
        <v/>
      </c>
      <c r="AJ327" s="964" t="str" cm="1">
        <f t="array" ref="AJ327">IF(N327="","",IF(R327&lt;&gt;"","",IF(SUMPRODUCT(--(AN18:AN1500=AJ17),--(AM18:AM1500&lt;&gt;""),--ISNUMBER(SEARCH(" "&amp;AM18:AM1500&amp;" ",Q327)))&gt;0,AJ17,"")))</f>
        <v/>
      </c>
      <c r="AK327" s="964" t="str" cm="1">
        <f t="array" ref="AK327">IF(N327="","",IF(T327&lt;&gt;"",AK17,IF(S327&lt;&gt;"","",IF(R327&lt;&gt;"","",IF(SUMPRODUCT(--(AN18:AN1500=AK17),--(AM18:AM1500&lt;&gt;""),--ISNUMBER(SEARCH(" "&amp;AM18:AM1500&amp;" ",Q327)))&gt;0,AK17,"")))))</f>
        <v/>
      </c>
      <c r="AM327" s="964" t="s">
        <v>2333</v>
      </c>
      <c r="AN327" s="964" t="s">
        <v>1962</v>
      </c>
      <c r="BN327" s="49">
        <v>1</v>
      </c>
    </row>
    <row r="328" spans="3:66" ht="35.1" customHeight="1">
      <c r="C328" s="65"/>
      <c r="D328" s="975" t="str">
        <f t="shared" si="56"/>
        <v/>
      </c>
      <c r="E328" s="982"/>
      <c r="G328" s="963" t="str">
        <f>IF(H328="","",COUNTIF(H18:H328,"&lt;&gt;"))</f>
        <v/>
      </c>
      <c r="H328" s="958" t="str" cm="1">
        <f t="array" ref="H328">IF(L328="","",IF(LEN(L328)&lt;=MAX(10,G13),L328,IFERROR(LEFT(L328,LOOKUP(2,1/(MID(L328,ROW(1:500),1)=" ")/(ROW(1:500)&lt;=MAX(10,G13)),ROW(1:500))-1),LEFT(L328,MAX(10,G13)))))</f>
        <v/>
      </c>
      <c r="I328" s="963" t="str">
        <f t="shared" si="59"/>
        <v/>
      </c>
      <c r="J328" s="963" t="str">
        <f t="shared" si="60"/>
        <v/>
      </c>
      <c r="K328" s="964" t="str">
        <f>IF(M327&lt;&gt;"",K327,IF(K327&lt;MAX(A18:A317),K327+1,""))</f>
        <v/>
      </c>
      <c r="L328" s="965" t="str">
        <f>IF(K328="","",IF(M327&lt;&gt;"",M327,INDEX(E18:E317,MATCH(K328,A18:A317,0))))</f>
        <v/>
      </c>
      <c r="M328" s="965" t="str">
        <f t="shared" si="61"/>
        <v/>
      </c>
      <c r="N328" s="966" t="str">
        <f t="shared" si="62"/>
        <v/>
      </c>
      <c r="O328" s="967" t="str">
        <f t="shared" si="63"/>
        <v/>
      </c>
      <c r="P328" s="967" t="str">
        <f t="shared" si="64"/>
        <v/>
      </c>
      <c r="Q328" s="966" t="str">
        <f t="shared" si="65"/>
        <v/>
      </c>
      <c r="R328" s="967" t="str">
        <f>IF(N328="","",IF(COUNTIF(AP18:AP300,TRIM(Q328))&gt;0,"EXCLUSION EXACTE",""))</f>
        <v/>
      </c>
      <c r="S328" s="967" t="str" cm="1">
        <f t="array" ref="S328">IF(N328="","",IF(SUMPRODUCT(--(AP18:AP300&lt;&gt;""),--ISNUMBER(SEARCH(" "&amp;AP18:AP300&amp;" ",Q328)))&gt;0,"BLOQUE MOLLUSQUES",""))</f>
        <v/>
      </c>
      <c r="T328" s="967" t="str" cm="1">
        <f t="array" ref="T328">IF(N328="","",IF(SUMPRODUCT(--(AT18:AT300&lt;&gt;""),--ISNUMBER(SEARCH(" "&amp;AT18:AT300&amp;" ",Q328)))&gt;0,"FORCE MOLLUSQUES",""))</f>
        <v/>
      </c>
      <c r="U328" s="966" t="str">
        <f t="shared" si="66"/>
        <v/>
      </c>
      <c r="V328" s="966" t="str">
        <f t="shared" si="69"/>
        <v/>
      </c>
      <c r="W328" s="967" t="str">
        <f t="shared" si="67"/>
        <v/>
      </c>
      <c r="X328" s="967" t="str" cm="1">
        <f t="array" ref="X328">IF(N328="","",IF(R328&lt;&gt;"","",IF(SUMPRODUCT(--(AN18:AN1500=X17),--(AM18:AM1500&lt;&gt;""),--ISNUMBER(SEARCH(" "&amp;AM18:AM1500&amp;" ",Q328)))&gt;0,X17,"")))</f>
        <v/>
      </c>
      <c r="Y328" s="967" t="str" cm="1">
        <f t="array" ref="Y328">IF(N328="","",IF(R328&lt;&gt;"","",IF(SUMPRODUCT(--(AN18:AN1500=Y17),--(AM18:AM1500&lt;&gt;""),--ISNUMBER(SEARCH(" "&amp;AM18:AM1500&amp;" ",Q328)))&gt;0,Y17,"")))</f>
        <v/>
      </c>
      <c r="Z328" s="967" t="str" cm="1">
        <f t="array" ref="Z328">IF(N328="","",IF(R328&lt;&gt;"","",IF(SUMPRODUCT(--(AN18:AN1500=Z17),--(AM18:AM1500&lt;&gt;""),--ISNUMBER(SEARCH(" "&amp;AM18:AM1500&amp;" ",Q328)))&gt;0,Z17,"")))</f>
        <v/>
      </c>
      <c r="AA328" s="967" t="str" cm="1">
        <f t="array" ref="AA328">IF(N328="","",IF(R328&lt;&gt;"","",IF(SUMPRODUCT(--(AN18:AN1500=AA17),--(AM18:AM1500&lt;&gt;""),--ISNUMBER(SEARCH(" "&amp;AM18:AM1500&amp;" ",Q328)))&gt;0,AA17,"")))</f>
        <v/>
      </c>
      <c r="AB328" s="967" t="str" cm="1">
        <f t="array" ref="AB328">IF(N328="","",IF(R328&lt;&gt;"","",IF(SUMPRODUCT(--(AN18:AN1500=AB17),--(AM18:AM1500&lt;&gt;""),--ISNUMBER(SEARCH(" "&amp;AM18:AM1500&amp;" ",Q328)))&gt;0,AB17,"")))</f>
        <v/>
      </c>
      <c r="AC328" s="967" t="str" cm="1">
        <f t="array" ref="AC328">IF(N328="","",IF(R328&lt;&gt;"","",IF(SUMPRODUCT(--(AN18:AN1500=AC17),--(AM18:AM1500&lt;&gt;""),--ISNUMBER(SEARCH(" "&amp;AM18:AM1500&amp;" ",Q328)))&gt;0,AC17,"")))</f>
        <v/>
      </c>
      <c r="AD328" s="967" t="str" cm="1">
        <f t="array" ref="AD328">IF(N328="","",IF(R328&lt;&gt;"","",IF(SUMPRODUCT(--(AN18:AN1500=AD17),--(AM18:AM1500&lt;&gt;""),--ISNUMBER(SEARCH(" "&amp;AM18:AM1500&amp;" ",Q328)))&gt;0,AD17,"")))</f>
        <v/>
      </c>
      <c r="AE328" s="967" t="str" cm="1">
        <f t="array" ref="AE328">IF(N328="","",IF(R328&lt;&gt;"","",IF(SUMPRODUCT(--(AN18:AN1500=AE17),--(AM18:AM1500&lt;&gt;""),--ISNUMBER(SEARCH(" "&amp;AM18:AM1500&amp;" ",Q328)))&gt;0,AE17,"")))</f>
        <v/>
      </c>
      <c r="AF328" s="967" t="str" cm="1">
        <f t="array" ref="AF328">IF(N328="","",IF(R328&lt;&gt;"","",IF(SUMPRODUCT(--(AN18:AN1500=AF17),--(AM18:AM1500&lt;&gt;""),--ISNUMBER(SEARCH(" "&amp;AM18:AM1500&amp;" ",Q328)))&gt;0,AF17,"")))</f>
        <v/>
      </c>
      <c r="AG328" s="967" t="str" cm="1">
        <f t="array" ref="AG328">IF(N328="","",IF(R328&lt;&gt;"","",IF(SUMPRODUCT(--(AN18:AN1500=AG17),--(AM18:AM1500&lt;&gt;""),--ISNUMBER(SEARCH(" "&amp;AM18:AM1500&amp;" ",Q328)))&gt;0,AG17,"")))</f>
        <v/>
      </c>
      <c r="AH328" s="967" t="str" cm="1">
        <f t="array" ref="AH328">IF(N328="","",IF(R328&lt;&gt;"","",IF(SUMPRODUCT(--(AN18:AN1500=AH17),--(AM18:AM1500&lt;&gt;""),--ISNUMBER(SEARCH(" "&amp;AM18:AM1500&amp;" ",Q328)))&gt;0,AH17,"")))</f>
        <v/>
      </c>
      <c r="AI328" s="967" t="str" cm="1">
        <f t="array" ref="AI328">IF(N328="","",IF(R328&lt;&gt;"","",IF(SUMPRODUCT(--(AN18:AN1500=AI17),--(AM18:AM1500&lt;&gt;""),--ISNUMBER(SEARCH(" "&amp;AM18:AM1500&amp;" ",Q328)))&gt;0,AI17,"")))</f>
        <v/>
      </c>
      <c r="AJ328" s="967" t="str" cm="1">
        <f t="array" ref="AJ328">IF(N328="","",IF(R328&lt;&gt;"","",IF(SUMPRODUCT(--(AN18:AN1500=AJ17),--(AM18:AM1500&lt;&gt;""),--ISNUMBER(SEARCH(" "&amp;AM18:AM1500&amp;" ",Q328)))&gt;0,AJ17,"")))</f>
        <v/>
      </c>
      <c r="AK328" s="967" t="str" cm="1">
        <f t="array" ref="AK328">IF(N328="","",IF(T328&lt;&gt;"",AK17,IF(S328&lt;&gt;"","",IF(R328&lt;&gt;"","",IF(SUMPRODUCT(--(AN18:AN1500=AK17),--(AM18:AM1500&lt;&gt;""),--ISNUMBER(SEARCH(" "&amp;AM18:AM1500&amp;" ",Q328)))&gt;0,AK17,"")))))</f>
        <v/>
      </c>
      <c r="AM328" s="968" t="s">
        <v>2334</v>
      </c>
      <c r="AN328" s="968" t="s">
        <v>1962</v>
      </c>
      <c r="BN328" s="49">
        <v>1</v>
      </c>
    </row>
    <row r="329" spans="3:66" ht="35.1" customHeight="1">
      <c r="C329" s="65"/>
      <c r="D329" s="975" t="str">
        <f t="shared" si="56"/>
        <v/>
      </c>
      <c r="E329" s="982"/>
      <c r="G329" s="964" t="str">
        <f>IF(H329="","",COUNTIF(H18:H329,"&lt;&gt;"))</f>
        <v/>
      </c>
      <c r="H329" s="965" t="str" cm="1">
        <f t="array" ref="H329">IF(L329="","",IF(LEN(L329)&lt;=MAX(10,G13),L329,IFERROR(LEFT(L329,LOOKUP(2,1/(MID(L329,ROW(1:500),1)=" ")/(ROW(1:500)&lt;=MAX(10,G13)),ROW(1:500))-1),LEFT(L329,MAX(10,G13)))))</f>
        <v/>
      </c>
      <c r="I329" s="964" t="str">
        <f t="shared" si="59"/>
        <v/>
      </c>
      <c r="J329" s="964" t="str">
        <f t="shared" si="60"/>
        <v/>
      </c>
      <c r="K329" s="964" t="str">
        <f>IF(M328&lt;&gt;"",K328,IF(K328&lt;MAX(A18:A317),K328+1,""))</f>
        <v/>
      </c>
      <c r="L329" s="965" t="str">
        <f>IF(K329="","",IF(M328&lt;&gt;"",M328,INDEX(E18:E317,MATCH(K329,A18:A317,0))))</f>
        <v/>
      </c>
      <c r="M329" s="965" t="str">
        <f t="shared" si="61"/>
        <v/>
      </c>
      <c r="N329" s="965" t="str">
        <f t="shared" si="62"/>
        <v/>
      </c>
      <c r="O329" s="964" t="str">
        <f t="shared" si="63"/>
        <v/>
      </c>
      <c r="P329" s="964" t="str">
        <f t="shared" si="64"/>
        <v/>
      </c>
      <c r="Q329" s="965" t="str">
        <f t="shared" si="65"/>
        <v/>
      </c>
      <c r="R329" s="964" t="str">
        <f>IF(N329="","",IF(COUNTIF(AP18:AP300,TRIM(Q329))&gt;0,"EXCLUSION EXACTE",""))</f>
        <v/>
      </c>
      <c r="S329" s="964" t="str" cm="1">
        <f t="array" ref="S329">IF(N329="","",IF(SUMPRODUCT(--(AP18:AP300&lt;&gt;""),--ISNUMBER(SEARCH(" "&amp;AP18:AP300&amp;" ",Q329)))&gt;0,"BLOQUE MOLLUSQUES",""))</f>
        <v/>
      </c>
      <c r="T329" s="964" t="str" cm="1">
        <f t="array" ref="T329">IF(N329="","",IF(SUMPRODUCT(--(AT18:AT300&lt;&gt;""),--ISNUMBER(SEARCH(" "&amp;AT18:AT300&amp;" ",Q329)))&gt;0,"FORCE MOLLUSQUES",""))</f>
        <v/>
      </c>
      <c r="U329" s="965" t="str">
        <f t="shared" si="66"/>
        <v/>
      </c>
      <c r="V329" s="965" t="str">
        <f t="shared" si="69"/>
        <v/>
      </c>
      <c r="W329" s="964" t="str">
        <f t="shared" si="67"/>
        <v/>
      </c>
      <c r="X329" s="964" t="str" cm="1">
        <f t="array" ref="X329">IF(N329="","",IF(R329&lt;&gt;"","",IF(SUMPRODUCT(--(AN18:AN1500=X17),--(AM18:AM1500&lt;&gt;""),--ISNUMBER(SEARCH(" "&amp;AM18:AM1500&amp;" ",Q329)))&gt;0,X17,"")))</f>
        <v/>
      </c>
      <c r="Y329" s="964" t="str" cm="1">
        <f t="array" ref="Y329">IF(N329="","",IF(R329&lt;&gt;"","",IF(SUMPRODUCT(--(AN18:AN1500=Y17),--(AM18:AM1500&lt;&gt;""),--ISNUMBER(SEARCH(" "&amp;AM18:AM1500&amp;" ",Q329)))&gt;0,Y17,"")))</f>
        <v/>
      </c>
      <c r="Z329" s="964" t="str" cm="1">
        <f t="array" ref="Z329">IF(N329="","",IF(R329&lt;&gt;"","",IF(SUMPRODUCT(--(AN18:AN1500=Z17),--(AM18:AM1500&lt;&gt;""),--ISNUMBER(SEARCH(" "&amp;AM18:AM1500&amp;" ",Q329)))&gt;0,Z17,"")))</f>
        <v/>
      </c>
      <c r="AA329" s="964" t="str" cm="1">
        <f t="array" ref="AA329">IF(N329="","",IF(R329&lt;&gt;"","",IF(SUMPRODUCT(--(AN18:AN1500=AA17),--(AM18:AM1500&lt;&gt;""),--ISNUMBER(SEARCH(" "&amp;AM18:AM1500&amp;" ",Q329)))&gt;0,AA17,"")))</f>
        <v/>
      </c>
      <c r="AB329" s="964" t="str" cm="1">
        <f t="array" ref="AB329">IF(N329="","",IF(R329&lt;&gt;"","",IF(SUMPRODUCT(--(AN18:AN1500=AB17),--(AM18:AM1500&lt;&gt;""),--ISNUMBER(SEARCH(" "&amp;AM18:AM1500&amp;" ",Q329)))&gt;0,AB17,"")))</f>
        <v/>
      </c>
      <c r="AC329" s="964" t="str" cm="1">
        <f t="array" ref="AC329">IF(N329="","",IF(R329&lt;&gt;"","",IF(SUMPRODUCT(--(AN18:AN1500=AC17),--(AM18:AM1500&lt;&gt;""),--ISNUMBER(SEARCH(" "&amp;AM18:AM1500&amp;" ",Q329)))&gt;0,AC17,"")))</f>
        <v/>
      </c>
      <c r="AD329" s="964" t="str" cm="1">
        <f t="array" ref="AD329">IF(N329="","",IF(R329&lt;&gt;"","",IF(SUMPRODUCT(--(AN18:AN1500=AD17),--(AM18:AM1500&lt;&gt;""),--ISNUMBER(SEARCH(" "&amp;AM18:AM1500&amp;" ",Q329)))&gt;0,AD17,"")))</f>
        <v/>
      </c>
      <c r="AE329" s="964" t="str" cm="1">
        <f t="array" ref="AE329">IF(N329="","",IF(R329&lt;&gt;"","",IF(SUMPRODUCT(--(AN18:AN1500=AE17),--(AM18:AM1500&lt;&gt;""),--ISNUMBER(SEARCH(" "&amp;AM18:AM1500&amp;" ",Q329)))&gt;0,AE17,"")))</f>
        <v/>
      </c>
      <c r="AF329" s="964" t="str" cm="1">
        <f t="array" ref="AF329">IF(N329="","",IF(R329&lt;&gt;"","",IF(SUMPRODUCT(--(AN18:AN1500=AF17),--(AM18:AM1500&lt;&gt;""),--ISNUMBER(SEARCH(" "&amp;AM18:AM1500&amp;" ",Q329)))&gt;0,AF17,"")))</f>
        <v/>
      </c>
      <c r="AG329" s="964" t="str" cm="1">
        <f t="array" ref="AG329">IF(N329="","",IF(R329&lt;&gt;"","",IF(SUMPRODUCT(--(AN18:AN1500=AG17),--(AM18:AM1500&lt;&gt;""),--ISNUMBER(SEARCH(" "&amp;AM18:AM1500&amp;" ",Q329)))&gt;0,AG17,"")))</f>
        <v/>
      </c>
      <c r="AH329" s="964" t="str" cm="1">
        <f t="array" ref="AH329">IF(N329="","",IF(R329&lt;&gt;"","",IF(SUMPRODUCT(--(AN18:AN1500=AH17),--(AM18:AM1500&lt;&gt;""),--ISNUMBER(SEARCH(" "&amp;AM18:AM1500&amp;" ",Q329)))&gt;0,AH17,"")))</f>
        <v/>
      </c>
      <c r="AI329" s="964" t="str" cm="1">
        <f t="array" ref="AI329">IF(N329="","",IF(R329&lt;&gt;"","",IF(SUMPRODUCT(--(AN18:AN1500=AI17),--(AM18:AM1500&lt;&gt;""),--ISNUMBER(SEARCH(" "&amp;AM18:AM1500&amp;" ",Q329)))&gt;0,AI17,"")))</f>
        <v/>
      </c>
      <c r="AJ329" s="964" t="str" cm="1">
        <f t="array" ref="AJ329">IF(N329="","",IF(R329&lt;&gt;"","",IF(SUMPRODUCT(--(AN18:AN1500=AJ17),--(AM18:AM1500&lt;&gt;""),--ISNUMBER(SEARCH(" "&amp;AM18:AM1500&amp;" ",Q329)))&gt;0,AJ17,"")))</f>
        <v/>
      </c>
      <c r="AK329" s="964" t="str" cm="1">
        <f t="array" ref="AK329">IF(N329="","",IF(T329&lt;&gt;"",AK17,IF(S329&lt;&gt;"","",IF(R329&lt;&gt;"","",IF(SUMPRODUCT(--(AN18:AN1500=AK17),--(AM18:AM1500&lt;&gt;""),--ISNUMBER(SEARCH(" "&amp;AM18:AM1500&amp;" ",Q329)))&gt;0,AK17,"")))))</f>
        <v/>
      </c>
      <c r="AM329" s="964" t="s">
        <v>2335</v>
      </c>
      <c r="AN329" s="964" t="s">
        <v>1962</v>
      </c>
      <c r="BN329" s="49">
        <v>1</v>
      </c>
    </row>
    <row r="330" spans="3:66" ht="35.1" customHeight="1">
      <c r="C330" s="65"/>
      <c r="D330" s="975" t="str">
        <f t="shared" si="56"/>
        <v/>
      </c>
      <c r="E330" s="982"/>
      <c r="G330" s="963" t="str">
        <f>IF(H330="","",COUNTIF(H18:H330,"&lt;&gt;"))</f>
        <v/>
      </c>
      <c r="H330" s="958" t="str" cm="1">
        <f t="array" ref="H330">IF(L330="","",IF(LEN(L330)&lt;=MAX(10,G13),L330,IFERROR(LEFT(L330,LOOKUP(2,1/(MID(L330,ROW(1:500),1)=" ")/(ROW(1:500)&lt;=MAX(10,G13)),ROW(1:500))-1),LEFT(L330,MAX(10,G13)))))</f>
        <v/>
      </c>
      <c r="I330" s="963" t="str">
        <f t="shared" si="59"/>
        <v/>
      </c>
      <c r="J330" s="963" t="str">
        <f t="shared" si="60"/>
        <v/>
      </c>
      <c r="K330" s="964" t="str">
        <f>IF(M329&lt;&gt;"",K329,IF(K329&lt;MAX(A18:A317),K329+1,""))</f>
        <v/>
      </c>
      <c r="L330" s="965" t="str">
        <f>IF(K330="","",IF(M329&lt;&gt;"",M329,INDEX(E18:E317,MATCH(K330,A18:A317,0))))</f>
        <v/>
      </c>
      <c r="M330" s="965" t="str">
        <f t="shared" si="61"/>
        <v/>
      </c>
      <c r="N330" s="966" t="str">
        <f t="shared" si="62"/>
        <v/>
      </c>
      <c r="O330" s="967" t="str">
        <f t="shared" si="63"/>
        <v/>
      </c>
      <c r="P330" s="967" t="str">
        <f t="shared" si="64"/>
        <v/>
      </c>
      <c r="Q330" s="966" t="str">
        <f t="shared" si="65"/>
        <v/>
      </c>
      <c r="R330" s="967" t="str">
        <f>IF(N330="","",IF(COUNTIF(AP18:AP300,TRIM(Q330))&gt;0,"EXCLUSION EXACTE",""))</f>
        <v/>
      </c>
      <c r="S330" s="967" t="str" cm="1">
        <f t="array" ref="S330">IF(N330="","",IF(SUMPRODUCT(--(AP18:AP300&lt;&gt;""),--ISNUMBER(SEARCH(" "&amp;AP18:AP300&amp;" ",Q330)))&gt;0,"BLOQUE MOLLUSQUES",""))</f>
        <v/>
      </c>
      <c r="T330" s="967" t="str" cm="1">
        <f t="array" ref="T330">IF(N330="","",IF(SUMPRODUCT(--(AT18:AT300&lt;&gt;""),--ISNUMBER(SEARCH(" "&amp;AT18:AT300&amp;" ",Q330)))&gt;0,"FORCE MOLLUSQUES",""))</f>
        <v/>
      </c>
      <c r="U330" s="966" t="str">
        <f t="shared" si="66"/>
        <v/>
      </c>
      <c r="V330" s="966" t="str">
        <f t="shared" si="69"/>
        <v/>
      </c>
      <c r="W330" s="967" t="str">
        <f t="shared" si="67"/>
        <v/>
      </c>
      <c r="X330" s="967" t="str" cm="1">
        <f t="array" ref="X330">IF(N330="","",IF(R330&lt;&gt;"","",IF(SUMPRODUCT(--(AN18:AN1500=X17),--(AM18:AM1500&lt;&gt;""),--ISNUMBER(SEARCH(" "&amp;AM18:AM1500&amp;" ",Q330)))&gt;0,X17,"")))</f>
        <v/>
      </c>
      <c r="Y330" s="967" t="str" cm="1">
        <f t="array" ref="Y330">IF(N330="","",IF(R330&lt;&gt;"","",IF(SUMPRODUCT(--(AN18:AN1500=Y17),--(AM18:AM1500&lt;&gt;""),--ISNUMBER(SEARCH(" "&amp;AM18:AM1500&amp;" ",Q330)))&gt;0,Y17,"")))</f>
        <v/>
      </c>
      <c r="Z330" s="967" t="str" cm="1">
        <f t="array" ref="Z330">IF(N330="","",IF(R330&lt;&gt;"","",IF(SUMPRODUCT(--(AN18:AN1500=Z17),--(AM18:AM1500&lt;&gt;""),--ISNUMBER(SEARCH(" "&amp;AM18:AM1500&amp;" ",Q330)))&gt;0,Z17,"")))</f>
        <v/>
      </c>
      <c r="AA330" s="967" t="str" cm="1">
        <f t="array" ref="AA330">IF(N330="","",IF(R330&lt;&gt;"","",IF(SUMPRODUCT(--(AN18:AN1500=AA17),--(AM18:AM1500&lt;&gt;""),--ISNUMBER(SEARCH(" "&amp;AM18:AM1500&amp;" ",Q330)))&gt;0,AA17,"")))</f>
        <v/>
      </c>
      <c r="AB330" s="967" t="str" cm="1">
        <f t="array" ref="AB330">IF(N330="","",IF(R330&lt;&gt;"","",IF(SUMPRODUCT(--(AN18:AN1500=AB17),--(AM18:AM1500&lt;&gt;""),--ISNUMBER(SEARCH(" "&amp;AM18:AM1500&amp;" ",Q330)))&gt;0,AB17,"")))</f>
        <v/>
      </c>
      <c r="AC330" s="967" t="str" cm="1">
        <f t="array" ref="AC330">IF(N330="","",IF(R330&lt;&gt;"","",IF(SUMPRODUCT(--(AN18:AN1500=AC17),--(AM18:AM1500&lt;&gt;""),--ISNUMBER(SEARCH(" "&amp;AM18:AM1500&amp;" ",Q330)))&gt;0,AC17,"")))</f>
        <v/>
      </c>
      <c r="AD330" s="967" t="str" cm="1">
        <f t="array" ref="AD330">IF(N330="","",IF(R330&lt;&gt;"","",IF(SUMPRODUCT(--(AN18:AN1500=AD17),--(AM18:AM1500&lt;&gt;""),--ISNUMBER(SEARCH(" "&amp;AM18:AM1500&amp;" ",Q330)))&gt;0,AD17,"")))</f>
        <v/>
      </c>
      <c r="AE330" s="967" t="str" cm="1">
        <f t="array" ref="AE330">IF(N330="","",IF(R330&lt;&gt;"","",IF(SUMPRODUCT(--(AN18:AN1500=AE17),--(AM18:AM1500&lt;&gt;""),--ISNUMBER(SEARCH(" "&amp;AM18:AM1500&amp;" ",Q330)))&gt;0,AE17,"")))</f>
        <v/>
      </c>
      <c r="AF330" s="967" t="str" cm="1">
        <f t="array" ref="AF330">IF(N330="","",IF(R330&lt;&gt;"","",IF(SUMPRODUCT(--(AN18:AN1500=AF17),--(AM18:AM1500&lt;&gt;""),--ISNUMBER(SEARCH(" "&amp;AM18:AM1500&amp;" ",Q330)))&gt;0,AF17,"")))</f>
        <v/>
      </c>
      <c r="AG330" s="967" t="str" cm="1">
        <f t="array" ref="AG330">IF(N330="","",IF(R330&lt;&gt;"","",IF(SUMPRODUCT(--(AN18:AN1500=AG17),--(AM18:AM1500&lt;&gt;""),--ISNUMBER(SEARCH(" "&amp;AM18:AM1500&amp;" ",Q330)))&gt;0,AG17,"")))</f>
        <v/>
      </c>
      <c r="AH330" s="967" t="str" cm="1">
        <f t="array" ref="AH330">IF(N330="","",IF(R330&lt;&gt;"","",IF(SUMPRODUCT(--(AN18:AN1500=AH17),--(AM18:AM1500&lt;&gt;""),--ISNUMBER(SEARCH(" "&amp;AM18:AM1500&amp;" ",Q330)))&gt;0,AH17,"")))</f>
        <v/>
      </c>
      <c r="AI330" s="967" t="str" cm="1">
        <f t="array" ref="AI330">IF(N330="","",IF(R330&lt;&gt;"","",IF(SUMPRODUCT(--(AN18:AN1500=AI17),--(AM18:AM1500&lt;&gt;""),--ISNUMBER(SEARCH(" "&amp;AM18:AM1500&amp;" ",Q330)))&gt;0,AI17,"")))</f>
        <v/>
      </c>
      <c r="AJ330" s="967" t="str" cm="1">
        <f t="array" ref="AJ330">IF(N330="","",IF(R330&lt;&gt;"","",IF(SUMPRODUCT(--(AN18:AN1500=AJ17),--(AM18:AM1500&lt;&gt;""),--ISNUMBER(SEARCH(" "&amp;AM18:AM1500&amp;" ",Q330)))&gt;0,AJ17,"")))</f>
        <v/>
      </c>
      <c r="AK330" s="967" t="str" cm="1">
        <f t="array" ref="AK330">IF(N330="","",IF(T330&lt;&gt;"",AK17,IF(S330&lt;&gt;"","",IF(R330&lt;&gt;"","",IF(SUMPRODUCT(--(AN18:AN1500=AK17),--(AM18:AM1500&lt;&gt;""),--ISNUMBER(SEARCH(" "&amp;AM18:AM1500&amp;" ",Q330)))&gt;0,AK17,"")))))</f>
        <v/>
      </c>
      <c r="AM330" s="968" t="s">
        <v>2336</v>
      </c>
      <c r="AN330" s="968" t="s">
        <v>1962</v>
      </c>
      <c r="BN330" s="49">
        <v>1</v>
      </c>
    </row>
    <row r="331" spans="3:66" ht="35.1" customHeight="1">
      <c r="C331" s="65"/>
      <c r="D331" s="975" t="str">
        <f t="shared" si="56"/>
        <v/>
      </c>
      <c r="E331" s="982"/>
      <c r="G331" s="964" t="str">
        <f>IF(H331="","",COUNTIF(H18:H331,"&lt;&gt;"))</f>
        <v/>
      </c>
      <c r="H331" s="965" t="str" cm="1">
        <f t="array" ref="H331">IF(L331="","",IF(LEN(L331)&lt;=MAX(10,G13),L331,IFERROR(LEFT(L331,LOOKUP(2,1/(MID(L331,ROW(1:500),1)=" ")/(ROW(1:500)&lt;=MAX(10,G13)),ROW(1:500))-1),LEFT(L331,MAX(10,G13)))))</f>
        <v/>
      </c>
      <c r="I331" s="964" t="str">
        <f t="shared" si="59"/>
        <v/>
      </c>
      <c r="J331" s="964" t="str">
        <f t="shared" si="60"/>
        <v/>
      </c>
      <c r="K331" s="964" t="str">
        <f>IF(M330&lt;&gt;"",K330,IF(K330&lt;MAX(A18:A317),K330+1,""))</f>
        <v/>
      </c>
      <c r="L331" s="965" t="str">
        <f>IF(K331="","",IF(M330&lt;&gt;"",M330,INDEX(E18:E317,MATCH(K331,A18:A317,0))))</f>
        <v/>
      </c>
      <c r="M331" s="965" t="str">
        <f t="shared" si="61"/>
        <v/>
      </c>
      <c r="N331" s="965" t="str">
        <f t="shared" si="62"/>
        <v/>
      </c>
      <c r="O331" s="964" t="str">
        <f t="shared" si="63"/>
        <v/>
      </c>
      <c r="P331" s="964" t="str">
        <f t="shared" si="64"/>
        <v/>
      </c>
      <c r="Q331" s="965" t="str">
        <f t="shared" si="65"/>
        <v/>
      </c>
      <c r="R331" s="964" t="str">
        <f>IF(N331="","",IF(COUNTIF(AP18:AP300,TRIM(Q331))&gt;0,"EXCLUSION EXACTE",""))</f>
        <v/>
      </c>
      <c r="S331" s="964" t="str" cm="1">
        <f t="array" ref="S331">IF(N331="","",IF(SUMPRODUCT(--(AP18:AP300&lt;&gt;""),--ISNUMBER(SEARCH(" "&amp;AP18:AP300&amp;" ",Q331)))&gt;0,"BLOQUE MOLLUSQUES",""))</f>
        <v/>
      </c>
      <c r="T331" s="964" t="str" cm="1">
        <f t="array" ref="T331">IF(N331="","",IF(SUMPRODUCT(--(AT18:AT300&lt;&gt;""),--ISNUMBER(SEARCH(" "&amp;AT18:AT300&amp;" ",Q331)))&gt;0,"FORCE MOLLUSQUES",""))</f>
        <v/>
      </c>
      <c r="U331" s="965" t="str">
        <f t="shared" si="66"/>
        <v/>
      </c>
      <c r="V331" s="965" t="str">
        <f t="shared" si="69"/>
        <v/>
      </c>
      <c r="W331" s="964" t="str">
        <f t="shared" si="67"/>
        <v/>
      </c>
      <c r="X331" s="964" t="str" cm="1">
        <f t="array" ref="X331">IF(N331="","",IF(R331&lt;&gt;"","",IF(SUMPRODUCT(--(AN18:AN1500=X17),--(AM18:AM1500&lt;&gt;""),--ISNUMBER(SEARCH(" "&amp;AM18:AM1500&amp;" ",Q331)))&gt;0,X17,"")))</f>
        <v/>
      </c>
      <c r="Y331" s="964" t="str" cm="1">
        <f t="array" ref="Y331">IF(N331="","",IF(R331&lt;&gt;"","",IF(SUMPRODUCT(--(AN18:AN1500=Y17),--(AM18:AM1500&lt;&gt;""),--ISNUMBER(SEARCH(" "&amp;AM18:AM1500&amp;" ",Q331)))&gt;0,Y17,"")))</f>
        <v/>
      </c>
      <c r="Z331" s="964" t="str" cm="1">
        <f t="array" ref="Z331">IF(N331="","",IF(R331&lt;&gt;"","",IF(SUMPRODUCT(--(AN18:AN1500=Z17),--(AM18:AM1500&lt;&gt;""),--ISNUMBER(SEARCH(" "&amp;AM18:AM1500&amp;" ",Q331)))&gt;0,Z17,"")))</f>
        <v/>
      </c>
      <c r="AA331" s="964" t="str" cm="1">
        <f t="array" ref="AA331">IF(N331="","",IF(R331&lt;&gt;"","",IF(SUMPRODUCT(--(AN18:AN1500=AA17),--(AM18:AM1500&lt;&gt;""),--ISNUMBER(SEARCH(" "&amp;AM18:AM1500&amp;" ",Q331)))&gt;0,AA17,"")))</f>
        <v/>
      </c>
      <c r="AB331" s="964" t="str" cm="1">
        <f t="array" ref="AB331">IF(N331="","",IF(R331&lt;&gt;"","",IF(SUMPRODUCT(--(AN18:AN1500=AB17),--(AM18:AM1500&lt;&gt;""),--ISNUMBER(SEARCH(" "&amp;AM18:AM1500&amp;" ",Q331)))&gt;0,AB17,"")))</f>
        <v/>
      </c>
      <c r="AC331" s="964" t="str" cm="1">
        <f t="array" ref="AC331">IF(N331="","",IF(R331&lt;&gt;"","",IF(SUMPRODUCT(--(AN18:AN1500=AC17),--(AM18:AM1500&lt;&gt;""),--ISNUMBER(SEARCH(" "&amp;AM18:AM1500&amp;" ",Q331)))&gt;0,AC17,"")))</f>
        <v/>
      </c>
      <c r="AD331" s="964" t="str" cm="1">
        <f t="array" ref="AD331">IF(N331="","",IF(R331&lt;&gt;"","",IF(SUMPRODUCT(--(AN18:AN1500=AD17),--(AM18:AM1500&lt;&gt;""),--ISNUMBER(SEARCH(" "&amp;AM18:AM1500&amp;" ",Q331)))&gt;0,AD17,"")))</f>
        <v/>
      </c>
      <c r="AE331" s="964" t="str" cm="1">
        <f t="array" ref="AE331">IF(N331="","",IF(R331&lt;&gt;"","",IF(SUMPRODUCT(--(AN18:AN1500=AE17),--(AM18:AM1500&lt;&gt;""),--ISNUMBER(SEARCH(" "&amp;AM18:AM1500&amp;" ",Q331)))&gt;0,AE17,"")))</f>
        <v/>
      </c>
      <c r="AF331" s="964" t="str" cm="1">
        <f t="array" ref="AF331">IF(N331="","",IF(R331&lt;&gt;"","",IF(SUMPRODUCT(--(AN18:AN1500=AF17),--(AM18:AM1500&lt;&gt;""),--ISNUMBER(SEARCH(" "&amp;AM18:AM1500&amp;" ",Q331)))&gt;0,AF17,"")))</f>
        <v/>
      </c>
      <c r="AG331" s="964" t="str" cm="1">
        <f t="array" ref="AG331">IF(N331="","",IF(R331&lt;&gt;"","",IF(SUMPRODUCT(--(AN18:AN1500=AG17),--(AM18:AM1500&lt;&gt;""),--ISNUMBER(SEARCH(" "&amp;AM18:AM1500&amp;" ",Q331)))&gt;0,AG17,"")))</f>
        <v/>
      </c>
      <c r="AH331" s="964" t="str" cm="1">
        <f t="array" ref="AH331">IF(N331="","",IF(R331&lt;&gt;"","",IF(SUMPRODUCT(--(AN18:AN1500=AH17),--(AM18:AM1500&lt;&gt;""),--ISNUMBER(SEARCH(" "&amp;AM18:AM1500&amp;" ",Q331)))&gt;0,AH17,"")))</f>
        <v/>
      </c>
      <c r="AI331" s="964" t="str" cm="1">
        <f t="array" ref="AI331">IF(N331="","",IF(R331&lt;&gt;"","",IF(SUMPRODUCT(--(AN18:AN1500=AI17),--(AM18:AM1500&lt;&gt;""),--ISNUMBER(SEARCH(" "&amp;AM18:AM1500&amp;" ",Q331)))&gt;0,AI17,"")))</f>
        <v/>
      </c>
      <c r="AJ331" s="964" t="str" cm="1">
        <f t="array" ref="AJ331">IF(N331="","",IF(R331&lt;&gt;"","",IF(SUMPRODUCT(--(AN18:AN1500=AJ17),--(AM18:AM1500&lt;&gt;""),--ISNUMBER(SEARCH(" "&amp;AM18:AM1500&amp;" ",Q331)))&gt;0,AJ17,"")))</f>
        <v/>
      </c>
      <c r="AK331" s="964" t="str" cm="1">
        <f t="array" ref="AK331">IF(N331="","",IF(T331&lt;&gt;"",AK17,IF(S331&lt;&gt;"","",IF(R331&lt;&gt;"","",IF(SUMPRODUCT(--(AN18:AN1500=AK17),--(AM18:AM1500&lt;&gt;""),--ISNUMBER(SEARCH(" "&amp;AM18:AM1500&amp;" ",Q331)))&gt;0,AK17,"")))))</f>
        <v/>
      </c>
      <c r="AM331" s="964" t="s">
        <v>2337</v>
      </c>
      <c r="AN331" s="964" t="s">
        <v>1962</v>
      </c>
      <c r="BN331" s="49">
        <v>1</v>
      </c>
    </row>
    <row r="332" spans="3:66" ht="35.1" customHeight="1">
      <c r="C332" s="65"/>
      <c r="D332" s="975" t="str">
        <f t="shared" si="56"/>
        <v/>
      </c>
      <c r="E332" s="982"/>
      <c r="G332" s="963" t="str">
        <f>IF(H332="","",COUNTIF(H18:H332,"&lt;&gt;"))</f>
        <v/>
      </c>
      <c r="H332" s="958" t="str" cm="1">
        <f t="array" ref="H332">IF(L332="","",IF(LEN(L332)&lt;=MAX(10,G13),L332,IFERROR(LEFT(L332,LOOKUP(2,1/(MID(L332,ROW(1:500),1)=" ")/(ROW(1:500)&lt;=MAX(10,G13)),ROW(1:500))-1),LEFT(L332,MAX(10,G13)))))</f>
        <v/>
      </c>
      <c r="I332" s="963" t="str">
        <f t="shared" si="59"/>
        <v/>
      </c>
      <c r="J332" s="963" t="str">
        <f t="shared" si="60"/>
        <v/>
      </c>
      <c r="K332" s="964" t="str">
        <f>IF(M331&lt;&gt;"",K331,IF(K331&lt;MAX(A18:A317),K331+1,""))</f>
        <v/>
      </c>
      <c r="L332" s="965" t="str">
        <f>IF(K332="","",IF(M331&lt;&gt;"",M331,INDEX(E18:E317,MATCH(K332,A18:A317,0))))</f>
        <v/>
      </c>
      <c r="M332" s="965" t="str">
        <f t="shared" si="61"/>
        <v/>
      </c>
      <c r="N332" s="966" t="str">
        <f t="shared" si="62"/>
        <v/>
      </c>
      <c r="O332" s="967" t="str">
        <f t="shared" si="63"/>
        <v/>
      </c>
      <c r="P332" s="967" t="str">
        <f t="shared" si="64"/>
        <v/>
      </c>
      <c r="Q332" s="966" t="str">
        <f t="shared" si="65"/>
        <v/>
      </c>
      <c r="R332" s="967" t="str">
        <f>IF(N332="","",IF(COUNTIF(AP18:AP300,TRIM(Q332))&gt;0,"EXCLUSION EXACTE",""))</f>
        <v/>
      </c>
      <c r="S332" s="967" t="str" cm="1">
        <f t="array" ref="S332">IF(N332="","",IF(SUMPRODUCT(--(AP18:AP300&lt;&gt;""),--ISNUMBER(SEARCH(" "&amp;AP18:AP300&amp;" ",Q332)))&gt;0,"BLOQUE MOLLUSQUES",""))</f>
        <v/>
      </c>
      <c r="T332" s="967" t="str" cm="1">
        <f t="array" ref="T332">IF(N332="","",IF(SUMPRODUCT(--(AT18:AT300&lt;&gt;""),--ISNUMBER(SEARCH(" "&amp;AT18:AT300&amp;" ",Q332)))&gt;0,"FORCE MOLLUSQUES",""))</f>
        <v/>
      </c>
      <c r="U332" s="966" t="str">
        <f t="shared" si="66"/>
        <v/>
      </c>
      <c r="V332" s="966" t="str">
        <f t="shared" si="69"/>
        <v/>
      </c>
      <c r="W332" s="967" t="str">
        <f t="shared" si="67"/>
        <v/>
      </c>
      <c r="X332" s="967" t="str" cm="1">
        <f t="array" ref="X332">IF(N332="","",IF(R332&lt;&gt;"","",IF(SUMPRODUCT(--(AN18:AN1500=X17),--(AM18:AM1500&lt;&gt;""),--ISNUMBER(SEARCH(" "&amp;AM18:AM1500&amp;" ",Q332)))&gt;0,X17,"")))</f>
        <v/>
      </c>
      <c r="Y332" s="967" t="str" cm="1">
        <f t="array" ref="Y332">IF(N332="","",IF(R332&lt;&gt;"","",IF(SUMPRODUCT(--(AN18:AN1500=Y17),--(AM18:AM1500&lt;&gt;""),--ISNUMBER(SEARCH(" "&amp;AM18:AM1500&amp;" ",Q332)))&gt;0,Y17,"")))</f>
        <v/>
      </c>
      <c r="Z332" s="967" t="str" cm="1">
        <f t="array" ref="Z332">IF(N332="","",IF(R332&lt;&gt;"","",IF(SUMPRODUCT(--(AN18:AN1500=Z17),--(AM18:AM1500&lt;&gt;""),--ISNUMBER(SEARCH(" "&amp;AM18:AM1500&amp;" ",Q332)))&gt;0,Z17,"")))</f>
        <v/>
      </c>
      <c r="AA332" s="967" t="str" cm="1">
        <f t="array" ref="AA332">IF(N332="","",IF(R332&lt;&gt;"","",IF(SUMPRODUCT(--(AN18:AN1500=AA17),--(AM18:AM1500&lt;&gt;""),--ISNUMBER(SEARCH(" "&amp;AM18:AM1500&amp;" ",Q332)))&gt;0,AA17,"")))</f>
        <v/>
      </c>
      <c r="AB332" s="967" t="str" cm="1">
        <f t="array" ref="AB332">IF(N332="","",IF(R332&lt;&gt;"","",IF(SUMPRODUCT(--(AN18:AN1500=AB17),--(AM18:AM1500&lt;&gt;""),--ISNUMBER(SEARCH(" "&amp;AM18:AM1500&amp;" ",Q332)))&gt;0,AB17,"")))</f>
        <v/>
      </c>
      <c r="AC332" s="967" t="str" cm="1">
        <f t="array" ref="AC332">IF(N332="","",IF(R332&lt;&gt;"","",IF(SUMPRODUCT(--(AN18:AN1500=AC17),--(AM18:AM1500&lt;&gt;""),--ISNUMBER(SEARCH(" "&amp;AM18:AM1500&amp;" ",Q332)))&gt;0,AC17,"")))</f>
        <v/>
      </c>
      <c r="AD332" s="967" t="str" cm="1">
        <f t="array" ref="AD332">IF(N332="","",IF(R332&lt;&gt;"","",IF(SUMPRODUCT(--(AN18:AN1500=AD17),--(AM18:AM1500&lt;&gt;""),--ISNUMBER(SEARCH(" "&amp;AM18:AM1500&amp;" ",Q332)))&gt;0,AD17,"")))</f>
        <v/>
      </c>
      <c r="AE332" s="967" t="str" cm="1">
        <f t="array" ref="AE332">IF(N332="","",IF(R332&lt;&gt;"","",IF(SUMPRODUCT(--(AN18:AN1500=AE17),--(AM18:AM1500&lt;&gt;""),--ISNUMBER(SEARCH(" "&amp;AM18:AM1500&amp;" ",Q332)))&gt;0,AE17,"")))</f>
        <v/>
      </c>
      <c r="AF332" s="967" t="str" cm="1">
        <f t="array" ref="AF332">IF(N332="","",IF(R332&lt;&gt;"","",IF(SUMPRODUCT(--(AN18:AN1500=AF17),--(AM18:AM1500&lt;&gt;""),--ISNUMBER(SEARCH(" "&amp;AM18:AM1500&amp;" ",Q332)))&gt;0,AF17,"")))</f>
        <v/>
      </c>
      <c r="AG332" s="967" t="str" cm="1">
        <f t="array" ref="AG332">IF(N332="","",IF(R332&lt;&gt;"","",IF(SUMPRODUCT(--(AN18:AN1500=AG17),--(AM18:AM1500&lt;&gt;""),--ISNUMBER(SEARCH(" "&amp;AM18:AM1500&amp;" ",Q332)))&gt;0,AG17,"")))</f>
        <v/>
      </c>
      <c r="AH332" s="967" t="str" cm="1">
        <f t="array" ref="AH332">IF(N332="","",IF(R332&lt;&gt;"","",IF(SUMPRODUCT(--(AN18:AN1500=AH17),--(AM18:AM1500&lt;&gt;""),--ISNUMBER(SEARCH(" "&amp;AM18:AM1500&amp;" ",Q332)))&gt;0,AH17,"")))</f>
        <v/>
      </c>
      <c r="AI332" s="967" t="str" cm="1">
        <f t="array" ref="AI332">IF(N332="","",IF(R332&lt;&gt;"","",IF(SUMPRODUCT(--(AN18:AN1500=AI17),--(AM18:AM1500&lt;&gt;""),--ISNUMBER(SEARCH(" "&amp;AM18:AM1500&amp;" ",Q332)))&gt;0,AI17,"")))</f>
        <v/>
      </c>
      <c r="AJ332" s="967" t="str" cm="1">
        <f t="array" ref="AJ332">IF(N332="","",IF(R332&lt;&gt;"","",IF(SUMPRODUCT(--(AN18:AN1500=AJ17),--(AM18:AM1500&lt;&gt;""),--ISNUMBER(SEARCH(" "&amp;AM18:AM1500&amp;" ",Q332)))&gt;0,AJ17,"")))</f>
        <v/>
      </c>
      <c r="AK332" s="967" t="str" cm="1">
        <f t="array" ref="AK332">IF(N332="","",IF(T332&lt;&gt;"",AK17,IF(S332&lt;&gt;"","",IF(R332&lt;&gt;"","",IF(SUMPRODUCT(--(AN18:AN1500=AK17),--(AM18:AM1500&lt;&gt;""),--ISNUMBER(SEARCH(" "&amp;AM18:AM1500&amp;" ",Q332)))&gt;0,AK17,"")))))</f>
        <v/>
      </c>
      <c r="AM332" s="968" t="s">
        <v>2338</v>
      </c>
      <c r="AN332" s="968" t="s">
        <v>1962</v>
      </c>
      <c r="BN332" s="49">
        <v>1</v>
      </c>
    </row>
    <row r="333" spans="3:66" ht="35.1" customHeight="1">
      <c r="C333" s="65"/>
      <c r="D333" s="975" t="str">
        <f t="shared" si="56"/>
        <v/>
      </c>
      <c r="E333" s="982"/>
      <c r="G333" s="964" t="str">
        <f>IF(H333="","",COUNTIF(H18:H333,"&lt;&gt;"))</f>
        <v/>
      </c>
      <c r="H333" s="965" t="str" cm="1">
        <f t="array" ref="H333">IF(L333="","",IF(LEN(L333)&lt;=MAX(10,G13),L333,IFERROR(LEFT(L333,LOOKUP(2,1/(MID(L333,ROW(1:500),1)=" ")/(ROW(1:500)&lt;=MAX(10,G13)),ROW(1:500))-1),LEFT(L333,MAX(10,G13)))))</f>
        <v/>
      </c>
      <c r="I333" s="964" t="str">
        <f t="shared" si="59"/>
        <v/>
      </c>
      <c r="J333" s="964" t="str">
        <f t="shared" si="60"/>
        <v/>
      </c>
      <c r="K333" s="964" t="str">
        <f>IF(M332&lt;&gt;"",K332,IF(K332&lt;MAX(A18:A317),K332+1,""))</f>
        <v/>
      </c>
      <c r="L333" s="965" t="str">
        <f>IF(K333="","",IF(M332&lt;&gt;"",M332,INDEX(E18:E317,MATCH(K333,A18:A317,0))))</f>
        <v/>
      </c>
      <c r="M333" s="965" t="str">
        <f t="shared" si="61"/>
        <v/>
      </c>
      <c r="N333" s="965" t="str">
        <f t="shared" si="62"/>
        <v/>
      </c>
      <c r="O333" s="964" t="str">
        <f t="shared" si="63"/>
        <v/>
      </c>
      <c r="P333" s="964" t="str">
        <f t="shared" si="64"/>
        <v/>
      </c>
      <c r="Q333" s="965" t="str">
        <f t="shared" si="65"/>
        <v/>
      </c>
      <c r="R333" s="964" t="str">
        <f>IF(N333="","",IF(COUNTIF(AP18:AP300,TRIM(Q333))&gt;0,"EXCLUSION EXACTE",""))</f>
        <v/>
      </c>
      <c r="S333" s="964" t="str" cm="1">
        <f t="array" ref="S333">IF(N333="","",IF(SUMPRODUCT(--(AP18:AP300&lt;&gt;""),--ISNUMBER(SEARCH(" "&amp;AP18:AP300&amp;" ",Q333)))&gt;0,"BLOQUE MOLLUSQUES",""))</f>
        <v/>
      </c>
      <c r="T333" s="964" t="str" cm="1">
        <f t="array" ref="T333">IF(N333="","",IF(SUMPRODUCT(--(AT18:AT300&lt;&gt;""),--ISNUMBER(SEARCH(" "&amp;AT18:AT300&amp;" ",Q333)))&gt;0,"FORCE MOLLUSQUES",""))</f>
        <v/>
      </c>
      <c r="U333" s="965" t="str">
        <f t="shared" si="66"/>
        <v/>
      </c>
      <c r="V333" s="965" t="str">
        <f t="shared" si="69"/>
        <v/>
      </c>
      <c r="W333" s="964" t="str">
        <f t="shared" si="67"/>
        <v/>
      </c>
      <c r="X333" s="964" t="str" cm="1">
        <f t="array" ref="X333">IF(N333="","",IF(R333&lt;&gt;"","",IF(SUMPRODUCT(--(AN18:AN1500=X17),--(AM18:AM1500&lt;&gt;""),--ISNUMBER(SEARCH(" "&amp;AM18:AM1500&amp;" ",Q333)))&gt;0,X17,"")))</f>
        <v/>
      </c>
      <c r="Y333" s="964" t="str" cm="1">
        <f t="array" ref="Y333">IF(N333="","",IF(R333&lt;&gt;"","",IF(SUMPRODUCT(--(AN18:AN1500=Y17),--(AM18:AM1500&lt;&gt;""),--ISNUMBER(SEARCH(" "&amp;AM18:AM1500&amp;" ",Q333)))&gt;0,Y17,"")))</f>
        <v/>
      </c>
      <c r="Z333" s="964" t="str" cm="1">
        <f t="array" ref="Z333">IF(N333="","",IF(R333&lt;&gt;"","",IF(SUMPRODUCT(--(AN18:AN1500=Z17),--(AM18:AM1500&lt;&gt;""),--ISNUMBER(SEARCH(" "&amp;AM18:AM1500&amp;" ",Q333)))&gt;0,Z17,"")))</f>
        <v/>
      </c>
      <c r="AA333" s="964" t="str" cm="1">
        <f t="array" ref="AA333">IF(N333="","",IF(R333&lt;&gt;"","",IF(SUMPRODUCT(--(AN18:AN1500=AA17),--(AM18:AM1500&lt;&gt;""),--ISNUMBER(SEARCH(" "&amp;AM18:AM1500&amp;" ",Q333)))&gt;0,AA17,"")))</f>
        <v/>
      </c>
      <c r="AB333" s="964" t="str" cm="1">
        <f t="array" ref="AB333">IF(N333="","",IF(R333&lt;&gt;"","",IF(SUMPRODUCT(--(AN18:AN1500=AB17),--(AM18:AM1500&lt;&gt;""),--ISNUMBER(SEARCH(" "&amp;AM18:AM1500&amp;" ",Q333)))&gt;0,AB17,"")))</f>
        <v/>
      </c>
      <c r="AC333" s="964" t="str" cm="1">
        <f t="array" ref="AC333">IF(N333="","",IF(R333&lt;&gt;"","",IF(SUMPRODUCT(--(AN18:AN1500=AC17),--(AM18:AM1500&lt;&gt;""),--ISNUMBER(SEARCH(" "&amp;AM18:AM1500&amp;" ",Q333)))&gt;0,AC17,"")))</f>
        <v/>
      </c>
      <c r="AD333" s="964" t="str" cm="1">
        <f t="array" ref="AD333">IF(N333="","",IF(R333&lt;&gt;"","",IF(SUMPRODUCT(--(AN18:AN1500=AD17),--(AM18:AM1500&lt;&gt;""),--ISNUMBER(SEARCH(" "&amp;AM18:AM1500&amp;" ",Q333)))&gt;0,AD17,"")))</f>
        <v/>
      </c>
      <c r="AE333" s="964" t="str" cm="1">
        <f t="array" ref="AE333">IF(N333="","",IF(R333&lt;&gt;"","",IF(SUMPRODUCT(--(AN18:AN1500=AE17),--(AM18:AM1500&lt;&gt;""),--ISNUMBER(SEARCH(" "&amp;AM18:AM1500&amp;" ",Q333)))&gt;0,AE17,"")))</f>
        <v/>
      </c>
      <c r="AF333" s="964" t="str" cm="1">
        <f t="array" ref="AF333">IF(N333="","",IF(R333&lt;&gt;"","",IF(SUMPRODUCT(--(AN18:AN1500=AF17),--(AM18:AM1500&lt;&gt;""),--ISNUMBER(SEARCH(" "&amp;AM18:AM1500&amp;" ",Q333)))&gt;0,AF17,"")))</f>
        <v/>
      </c>
      <c r="AG333" s="964" t="str" cm="1">
        <f t="array" ref="AG333">IF(N333="","",IF(R333&lt;&gt;"","",IF(SUMPRODUCT(--(AN18:AN1500=AG17),--(AM18:AM1500&lt;&gt;""),--ISNUMBER(SEARCH(" "&amp;AM18:AM1500&amp;" ",Q333)))&gt;0,AG17,"")))</f>
        <v/>
      </c>
      <c r="AH333" s="964" t="str" cm="1">
        <f t="array" ref="AH333">IF(N333="","",IF(R333&lt;&gt;"","",IF(SUMPRODUCT(--(AN18:AN1500=AH17),--(AM18:AM1500&lt;&gt;""),--ISNUMBER(SEARCH(" "&amp;AM18:AM1500&amp;" ",Q333)))&gt;0,AH17,"")))</f>
        <v/>
      </c>
      <c r="AI333" s="964" t="str" cm="1">
        <f t="array" ref="AI333">IF(N333="","",IF(R333&lt;&gt;"","",IF(SUMPRODUCT(--(AN18:AN1500=AI17),--(AM18:AM1500&lt;&gt;""),--ISNUMBER(SEARCH(" "&amp;AM18:AM1500&amp;" ",Q333)))&gt;0,AI17,"")))</f>
        <v/>
      </c>
      <c r="AJ333" s="964" t="str" cm="1">
        <f t="array" ref="AJ333">IF(N333="","",IF(R333&lt;&gt;"","",IF(SUMPRODUCT(--(AN18:AN1500=AJ17),--(AM18:AM1500&lt;&gt;""),--ISNUMBER(SEARCH(" "&amp;AM18:AM1500&amp;" ",Q333)))&gt;0,AJ17,"")))</f>
        <v/>
      </c>
      <c r="AK333" s="964" t="str" cm="1">
        <f t="array" ref="AK333">IF(N333="","",IF(T333&lt;&gt;"",AK17,IF(S333&lt;&gt;"","",IF(R333&lt;&gt;"","",IF(SUMPRODUCT(--(AN18:AN1500=AK17),--(AM18:AM1500&lt;&gt;""),--ISNUMBER(SEARCH(" "&amp;AM18:AM1500&amp;" ",Q333)))&gt;0,AK17,"")))))</f>
        <v/>
      </c>
      <c r="AM333" s="964" t="s">
        <v>2339</v>
      </c>
      <c r="AN333" s="964" t="s">
        <v>1962</v>
      </c>
      <c r="BN333" s="49">
        <v>1</v>
      </c>
    </row>
    <row r="334" spans="3:66" ht="35.1" customHeight="1">
      <c r="C334" s="65"/>
      <c r="D334" s="975" t="str">
        <f t="shared" si="56"/>
        <v/>
      </c>
      <c r="E334" s="982"/>
      <c r="G334" s="963" t="str">
        <f>IF(H334="","",COUNTIF(H18:H334,"&lt;&gt;"))</f>
        <v/>
      </c>
      <c r="H334" s="958" t="str" cm="1">
        <f t="array" ref="H334">IF(L334="","",IF(LEN(L334)&lt;=MAX(10,G13),L334,IFERROR(LEFT(L334,LOOKUP(2,1/(MID(L334,ROW(1:500),1)=" ")/(ROW(1:500)&lt;=MAX(10,G13)),ROW(1:500))-1),LEFT(L334,MAX(10,G13)))))</f>
        <v/>
      </c>
      <c r="I334" s="963" t="str">
        <f t="shared" si="59"/>
        <v/>
      </c>
      <c r="J334" s="963" t="str">
        <f t="shared" si="60"/>
        <v/>
      </c>
      <c r="K334" s="964" t="str">
        <f>IF(M333&lt;&gt;"",K333,IF(K333&lt;MAX(A18:A317),K333+1,""))</f>
        <v/>
      </c>
      <c r="L334" s="965" t="str">
        <f>IF(K334="","",IF(M333&lt;&gt;"",M333,INDEX(E18:E317,MATCH(K334,A18:A317,0))))</f>
        <v/>
      </c>
      <c r="M334" s="965" t="str">
        <f t="shared" si="61"/>
        <v/>
      </c>
      <c r="N334" s="966" t="str">
        <f t="shared" si="62"/>
        <v/>
      </c>
      <c r="O334" s="967" t="str">
        <f t="shared" si="63"/>
        <v/>
      </c>
      <c r="P334" s="967" t="str">
        <f t="shared" si="64"/>
        <v/>
      </c>
      <c r="Q334" s="966" t="str">
        <f t="shared" si="65"/>
        <v/>
      </c>
      <c r="R334" s="967" t="str">
        <f>IF(N334="","",IF(COUNTIF(AP18:AP300,TRIM(Q334))&gt;0,"EXCLUSION EXACTE",""))</f>
        <v/>
      </c>
      <c r="S334" s="967" t="str" cm="1">
        <f t="array" ref="S334">IF(N334="","",IF(SUMPRODUCT(--(AP18:AP300&lt;&gt;""),--ISNUMBER(SEARCH(" "&amp;AP18:AP300&amp;" ",Q334)))&gt;0,"BLOQUE MOLLUSQUES",""))</f>
        <v/>
      </c>
      <c r="T334" s="967" t="str" cm="1">
        <f t="array" ref="T334">IF(N334="","",IF(SUMPRODUCT(--(AT18:AT300&lt;&gt;""),--ISNUMBER(SEARCH(" "&amp;AT18:AT300&amp;" ",Q334)))&gt;0,"FORCE MOLLUSQUES",""))</f>
        <v/>
      </c>
      <c r="U334" s="966" t="str">
        <f t="shared" si="66"/>
        <v/>
      </c>
      <c r="V334" s="966" t="str">
        <f t="shared" si="69"/>
        <v/>
      </c>
      <c r="W334" s="967" t="str">
        <f t="shared" si="67"/>
        <v/>
      </c>
      <c r="X334" s="967" t="str" cm="1">
        <f t="array" ref="X334">IF(N334="","",IF(R334&lt;&gt;"","",IF(SUMPRODUCT(--(AN18:AN1500=X17),--(AM18:AM1500&lt;&gt;""),--ISNUMBER(SEARCH(" "&amp;AM18:AM1500&amp;" ",Q334)))&gt;0,X17,"")))</f>
        <v/>
      </c>
      <c r="Y334" s="967" t="str" cm="1">
        <f t="array" ref="Y334">IF(N334="","",IF(R334&lt;&gt;"","",IF(SUMPRODUCT(--(AN18:AN1500=Y17),--(AM18:AM1500&lt;&gt;""),--ISNUMBER(SEARCH(" "&amp;AM18:AM1500&amp;" ",Q334)))&gt;0,Y17,"")))</f>
        <v/>
      </c>
      <c r="Z334" s="967" t="str" cm="1">
        <f t="array" ref="Z334">IF(N334="","",IF(R334&lt;&gt;"","",IF(SUMPRODUCT(--(AN18:AN1500=Z17),--(AM18:AM1500&lt;&gt;""),--ISNUMBER(SEARCH(" "&amp;AM18:AM1500&amp;" ",Q334)))&gt;0,Z17,"")))</f>
        <v/>
      </c>
      <c r="AA334" s="967" t="str" cm="1">
        <f t="array" ref="AA334">IF(N334="","",IF(R334&lt;&gt;"","",IF(SUMPRODUCT(--(AN18:AN1500=AA17),--(AM18:AM1500&lt;&gt;""),--ISNUMBER(SEARCH(" "&amp;AM18:AM1500&amp;" ",Q334)))&gt;0,AA17,"")))</f>
        <v/>
      </c>
      <c r="AB334" s="967" t="str" cm="1">
        <f t="array" ref="AB334">IF(N334="","",IF(R334&lt;&gt;"","",IF(SUMPRODUCT(--(AN18:AN1500=AB17),--(AM18:AM1500&lt;&gt;""),--ISNUMBER(SEARCH(" "&amp;AM18:AM1500&amp;" ",Q334)))&gt;0,AB17,"")))</f>
        <v/>
      </c>
      <c r="AC334" s="967" t="str" cm="1">
        <f t="array" ref="AC334">IF(N334="","",IF(R334&lt;&gt;"","",IF(SUMPRODUCT(--(AN18:AN1500=AC17),--(AM18:AM1500&lt;&gt;""),--ISNUMBER(SEARCH(" "&amp;AM18:AM1500&amp;" ",Q334)))&gt;0,AC17,"")))</f>
        <v/>
      </c>
      <c r="AD334" s="967" t="str" cm="1">
        <f t="array" ref="AD334">IF(N334="","",IF(R334&lt;&gt;"","",IF(SUMPRODUCT(--(AN18:AN1500=AD17),--(AM18:AM1500&lt;&gt;""),--ISNUMBER(SEARCH(" "&amp;AM18:AM1500&amp;" ",Q334)))&gt;0,AD17,"")))</f>
        <v/>
      </c>
      <c r="AE334" s="967" t="str" cm="1">
        <f t="array" ref="AE334">IF(N334="","",IF(R334&lt;&gt;"","",IF(SUMPRODUCT(--(AN18:AN1500=AE17),--(AM18:AM1500&lt;&gt;""),--ISNUMBER(SEARCH(" "&amp;AM18:AM1500&amp;" ",Q334)))&gt;0,AE17,"")))</f>
        <v/>
      </c>
      <c r="AF334" s="967" t="str" cm="1">
        <f t="array" ref="AF334">IF(N334="","",IF(R334&lt;&gt;"","",IF(SUMPRODUCT(--(AN18:AN1500=AF17),--(AM18:AM1500&lt;&gt;""),--ISNUMBER(SEARCH(" "&amp;AM18:AM1500&amp;" ",Q334)))&gt;0,AF17,"")))</f>
        <v/>
      </c>
      <c r="AG334" s="967" t="str" cm="1">
        <f t="array" ref="AG334">IF(N334="","",IF(R334&lt;&gt;"","",IF(SUMPRODUCT(--(AN18:AN1500=AG17),--(AM18:AM1500&lt;&gt;""),--ISNUMBER(SEARCH(" "&amp;AM18:AM1500&amp;" ",Q334)))&gt;0,AG17,"")))</f>
        <v/>
      </c>
      <c r="AH334" s="967" t="str" cm="1">
        <f t="array" ref="AH334">IF(N334="","",IF(R334&lt;&gt;"","",IF(SUMPRODUCT(--(AN18:AN1500=AH17),--(AM18:AM1500&lt;&gt;""),--ISNUMBER(SEARCH(" "&amp;AM18:AM1500&amp;" ",Q334)))&gt;0,AH17,"")))</f>
        <v/>
      </c>
      <c r="AI334" s="967" t="str" cm="1">
        <f t="array" ref="AI334">IF(N334="","",IF(R334&lt;&gt;"","",IF(SUMPRODUCT(--(AN18:AN1500=AI17),--(AM18:AM1500&lt;&gt;""),--ISNUMBER(SEARCH(" "&amp;AM18:AM1500&amp;" ",Q334)))&gt;0,AI17,"")))</f>
        <v/>
      </c>
      <c r="AJ334" s="967" t="str" cm="1">
        <f t="array" ref="AJ334">IF(N334="","",IF(R334&lt;&gt;"","",IF(SUMPRODUCT(--(AN18:AN1500=AJ17),--(AM18:AM1500&lt;&gt;""),--ISNUMBER(SEARCH(" "&amp;AM18:AM1500&amp;" ",Q334)))&gt;0,AJ17,"")))</f>
        <v/>
      </c>
      <c r="AK334" s="967" t="str" cm="1">
        <f t="array" ref="AK334">IF(N334="","",IF(T334&lt;&gt;"",AK17,IF(S334&lt;&gt;"","",IF(R334&lt;&gt;"","",IF(SUMPRODUCT(--(AN18:AN1500=AK17),--(AM18:AM1500&lt;&gt;""),--ISNUMBER(SEARCH(" "&amp;AM18:AM1500&amp;" ",Q334)))&gt;0,AK17,"")))))</f>
        <v/>
      </c>
      <c r="AM334" s="968" t="s">
        <v>2340</v>
      </c>
      <c r="AN334" s="968" t="s">
        <v>1962</v>
      </c>
      <c r="BN334" s="49">
        <v>1</v>
      </c>
    </row>
    <row r="335" spans="3:66" ht="35.1" customHeight="1">
      <c r="C335" s="65"/>
      <c r="D335" s="975" t="str">
        <f t="shared" si="56"/>
        <v/>
      </c>
      <c r="E335" s="982"/>
      <c r="G335" s="964" t="str">
        <f>IF(H335="","",COUNTIF(H18:H335,"&lt;&gt;"))</f>
        <v/>
      </c>
      <c r="H335" s="965" t="str" cm="1">
        <f t="array" ref="H335">IF(L335="","",IF(LEN(L335)&lt;=MAX(10,G13),L335,IFERROR(LEFT(L335,LOOKUP(2,1/(MID(L335,ROW(1:500),1)=" ")/(ROW(1:500)&lt;=MAX(10,G13)),ROW(1:500))-1),LEFT(L335,MAX(10,G13)))))</f>
        <v/>
      </c>
      <c r="I335" s="964" t="str">
        <f t="shared" si="59"/>
        <v/>
      </c>
      <c r="J335" s="964" t="str">
        <f t="shared" si="60"/>
        <v/>
      </c>
      <c r="K335" s="964" t="str">
        <f>IF(M334&lt;&gt;"",K334,IF(K334&lt;MAX(A18:A317),K334+1,""))</f>
        <v/>
      </c>
      <c r="L335" s="965" t="str">
        <f>IF(K335="","",IF(M334&lt;&gt;"",M334,INDEX(E18:E317,MATCH(K335,A18:A317,0))))</f>
        <v/>
      </c>
      <c r="M335" s="965" t="str">
        <f t="shared" si="61"/>
        <v/>
      </c>
      <c r="N335" s="965" t="str">
        <f t="shared" si="62"/>
        <v/>
      </c>
      <c r="O335" s="964" t="str">
        <f t="shared" si="63"/>
        <v/>
      </c>
      <c r="P335" s="964" t="str">
        <f t="shared" si="64"/>
        <v/>
      </c>
      <c r="Q335" s="965" t="str">
        <f t="shared" si="65"/>
        <v/>
      </c>
      <c r="R335" s="964" t="str">
        <f>IF(N335="","",IF(COUNTIF(AP18:AP300,TRIM(Q335))&gt;0,"EXCLUSION EXACTE",""))</f>
        <v/>
      </c>
      <c r="S335" s="964" t="str" cm="1">
        <f t="array" ref="S335">IF(N335="","",IF(SUMPRODUCT(--(AP18:AP300&lt;&gt;""),--ISNUMBER(SEARCH(" "&amp;AP18:AP300&amp;" ",Q335)))&gt;0,"BLOQUE MOLLUSQUES",""))</f>
        <v/>
      </c>
      <c r="T335" s="964" t="str" cm="1">
        <f t="array" ref="T335">IF(N335="","",IF(SUMPRODUCT(--(AT18:AT300&lt;&gt;""),--ISNUMBER(SEARCH(" "&amp;AT18:AT300&amp;" ",Q335)))&gt;0,"FORCE MOLLUSQUES",""))</f>
        <v/>
      </c>
      <c r="U335" s="965" t="str">
        <f t="shared" si="66"/>
        <v/>
      </c>
      <c r="V335" s="965" t="str">
        <f t="shared" si="69"/>
        <v/>
      </c>
      <c r="W335" s="964" t="str">
        <f t="shared" si="67"/>
        <v/>
      </c>
      <c r="X335" s="964" t="str" cm="1">
        <f t="array" ref="X335">IF(N335="","",IF(R335&lt;&gt;"","",IF(SUMPRODUCT(--(AN18:AN1500=X17),--(AM18:AM1500&lt;&gt;""),--ISNUMBER(SEARCH(" "&amp;AM18:AM1500&amp;" ",Q335)))&gt;0,X17,"")))</f>
        <v/>
      </c>
      <c r="Y335" s="964" t="str" cm="1">
        <f t="array" ref="Y335">IF(N335="","",IF(R335&lt;&gt;"","",IF(SUMPRODUCT(--(AN18:AN1500=Y17),--(AM18:AM1500&lt;&gt;""),--ISNUMBER(SEARCH(" "&amp;AM18:AM1500&amp;" ",Q335)))&gt;0,Y17,"")))</f>
        <v/>
      </c>
      <c r="Z335" s="964" t="str" cm="1">
        <f t="array" ref="Z335">IF(N335="","",IF(R335&lt;&gt;"","",IF(SUMPRODUCT(--(AN18:AN1500=Z17),--(AM18:AM1500&lt;&gt;""),--ISNUMBER(SEARCH(" "&amp;AM18:AM1500&amp;" ",Q335)))&gt;0,Z17,"")))</f>
        <v/>
      </c>
      <c r="AA335" s="964" t="str" cm="1">
        <f t="array" ref="AA335">IF(N335="","",IF(R335&lt;&gt;"","",IF(SUMPRODUCT(--(AN18:AN1500=AA17),--(AM18:AM1500&lt;&gt;""),--ISNUMBER(SEARCH(" "&amp;AM18:AM1500&amp;" ",Q335)))&gt;0,AA17,"")))</f>
        <v/>
      </c>
      <c r="AB335" s="964" t="str" cm="1">
        <f t="array" ref="AB335">IF(N335="","",IF(R335&lt;&gt;"","",IF(SUMPRODUCT(--(AN18:AN1500=AB17),--(AM18:AM1500&lt;&gt;""),--ISNUMBER(SEARCH(" "&amp;AM18:AM1500&amp;" ",Q335)))&gt;0,AB17,"")))</f>
        <v/>
      </c>
      <c r="AC335" s="964" t="str" cm="1">
        <f t="array" ref="AC335">IF(N335="","",IF(R335&lt;&gt;"","",IF(SUMPRODUCT(--(AN18:AN1500=AC17),--(AM18:AM1500&lt;&gt;""),--ISNUMBER(SEARCH(" "&amp;AM18:AM1500&amp;" ",Q335)))&gt;0,AC17,"")))</f>
        <v/>
      </c>
      <c r="AD335" s="964" t="str" cm="1">
        <f t="array" ref="AD335">IF(N335="","",IF(R335&lt;&gt;"","",IF(SUMPRODUCT(--(AN18:AN1500=AD17),--(AM18:AM1500&lt;&gt;""),--ISNUMBER(SEARCH(" "&amp;AM18:AM1500&amp;" ",Q335)))&gt;0,AD17,"")))</f>
        <v/>
      </c>
      <c r="AE335" s="964" t="str" cm="1">
        <f t="array" ref="AE335">IF(N335="","",IF(R335&lt;&gt;"","",IF(SUMPRODUCT(--(AN18:AN1500=AE17),--(AM18:AM1500&lt;&gt;""),--ISNUMBER(SEARCH(" "&amp;AM18:AM1500&amp;" ",Q335)))&gt;0,AE17,"")))</f>
        <v/>
      </c>
      <c r="AF335" s="964" t="str" cm="1">
        <f t="array" ref="AF335">IF(N335="","",IF(R335&lt;&gt;"","",IF(SUMPRODUCT(--(AN18:AN1500=AF17),--(AM18:AM1500&lt;&gt;""),--ISNUMBER(SEARCH(" "&amp;AM18:AM1500&amp;" ",Q335)))&gt;0,AF17,"")))</f>
        <v/>
      </c>
      <c r="AG335" s="964" t="str" cm="1">
        <f t="array" ref="AG335">IF(N335="","",IF(R335&lt;&gt;"","",IF(SUMPRODUCT(--(AN18:AN1500=AG17),--(AM18:AM1500&lt;&gt;""),--ISNUMBER(SEARCH(" "&amp;AM18:AM1500&amp;" ",Q335)))&gt;0,AG17,"")))</f>
        <v/>
      </c>
      <c r="AH335" s="964" t="str" cm="1">
        <f t="array" ref="AH335">IF(N335="","",IF(R335&lt;&gt;"","",IF(SUMPRODUCT(--(AN18:AN1500=AH17),--(AM18:AM1500&lt;&gt;""),--ISNUMBER(SEARCH(" "&amp;AM18:AM1500&amp;" ",Q335)))&gt;0,AH17,"")))</f>
        <v/>
      </c>
      <c r="AI335" s="964" t="str" cm="1">
        <f t="array" ref="AI335">IF(N335="","",IF(R335&lt;&gt;"","",IF(SUMPRODUCT(--(AN18:AN1500=AI17),--(AM18:AM1500&lt;&gt;""),--ISNUMBER(SEARCH(" "&amp;AM18:AM1500&amp;" ",Q335)))&gt;0,AI17,"")))</f>
        <v/>
      </c>
      <c r="AJ335" s="964" t="str" cm="1">
        <f t="array" ref="AJ335">IF(N335="","",IF(R335&lt;&gt;"","",IF(SUMPRODUCT(--(AN18:AN1500=AJ17),--(AM18:AM1500&lt;&gt;""),--ISNUMBER(SEARCH(" "&amp;AM18:AM1500&amp;" ",Q335)))&gt;0,AJ17,"")))</f>
        <v/>
      </c>
      <c r="AK335" s="964" t="str" cm="1">
        <f t="array" ref="AK335">IF(N335="","",IF(T335&lt;&gt;"",AK17,IF(S335&lt;&gt;"","",IF(R335&lt;&gt;"","",IF(SUMPRODUCT(--(AN18:AN1500=AK17),--(AM18:AM1500&lt;&gt;""),--ISNUMBER(SEARCH(" "&amp;AM18:AM1500&amp;" ",Q335)))&gt;0,AK17,"")))))</f>
        <v/>
      </c>
      <c r="AM335" s="964" t="s">
        <v>2341</v>
      </c>
      <c r="AN335" s="964" t="s">
        <v>1962</v>
      </c>
      <c r="BN335" s="49">
        <v>1</v>
      </c>
    </row>
    <row r="336" spans="3:66" ht="35.1" customHeight="1">
      <c r="C336" s="65"/>
      <c r="D336" s="975" t="str">
        <f t="shared" si="56"/>
        <v/>
      </c>
      <c r="E336" s="982"/>
      <c r="G336" s="963" t="str">
        <f>IF(H336="","",COUNTIF(H18:H336,"&lt;&gt;"))</f>
        <v/>
      </c>
      <c r="H336" s="958" t="str" cm="1">
        <f t="array" ref="H336">IF(L336="","",IF(LEN(L336)&lt;=MAX(10,G13),L336,IFERROR(LEFT(L336,LOOKUP(2,1/(MID(L336,ROW(1:500),1)=" ")/(ROW(1:500)&lt;=MAX(10,G13)),ROW(1:500))-1),LEFT(L336,MAX(10,G13)))))</f>
        <v/>
      </c>
      <c r="I336" s="963" t="str">
        <f t="shared" si="59"/>
        <v/>
      </c>
      <c r="J336" s="963" t="str">
        <f t="shared" si="60"/>
        <v/>
      </c>
      <c r="K336" s="964" t="str">
        <f>IF(M335&lt;&gt;"",K335,IF(K335&lt;MAX(A18:A317),K335+1,""))</f>
        <v/>
      </c>
      <c r="L336" s="965" t="str">
        <f>IF(K336="","",IF(M335&lt;&gt;"",M335,INDEX(E18:E317,MATCH(K336,A18:A317,0))))</f>
        <v/>
      </c>
      <c r="M336" s="965" t="str">
        <f t="shared" si="61"/>
        <v/>
      </c>
      <c r="N336" s="966" t="str">
        <f t="shared" si="62"/>
        <v/>
      </c>
      <c r="O336" s="967" t="str">
        <f t="shared" si="63"/>
        <v/>
      </c>
      <c r="P336" s="967" t="str">
        <f t="shared" si="64"/>
        <v/>
      </c>
      <c r="Q336" s="966" t="str">
        <f t="shared" si="65"/>
        <v/>
      </c>
      <c r="R336" s="967" t="str">
        <f>IF(N336="","",IF(COUNTIF(AP18:AP300,TRIM(Q336))&gt;0,"EXCLUSION EXACTE",""))</f>
        <v/>
      </c>
      <c r="S336" s="967" t="str" cm="1">
        <f t="array" ref="S336">IF(N336="","",IF(SUMPRODUCT(--(AP18:AP300&lt;&gt;""),--ISNUMBER(SEARCH(" "&amp;AP18:AP300&amp;" ",Q336)))&gt;0,"BLOQUE MOLLUSQUES",""))</f>
        <v/>
      </c>
      <c r="T336" s="967" t="str" cm="1">
        <f t="array" ref="T336">IF(N336="","",IF(SUMPRODUCT(--(AT18:AT300&lt;&gt;""),--ISNUMBER(SEARCH(" "&amp;AT18:AT300&amp;" ",Q336)))&gt;0,"FORCE MOLLUSQUES",""))</f>
        <v/>
      </c>
      <c r="U336" s="966" t="str">
        <f t="shared" si="66"/>
        <v/>
      </c>
      <c r="V336" s="966" t="str">
        <f t="shared" si="69"/>
        <v/>
      </c>
      <c r="W336" s="967" t="str">
        <f t="shared" si="67"/>
        <v/>
      </c>
      <c r="X336" s="967" t="str" cm="1">
        <f t="array" ref="X336">IF(N336="","",IF(R336&lt;&gt;"","",IF(SUMPRODUCT(--(AN18:AN1500=X17),--(AM18:AM1500&lt;&gt;""),--ISNUMBER(SEARCH(" "&amp;AM18:AM1500&amp;" ",Q336)))&gt;0,X17,"")))</f>
        <v/>
      </c>
      <c r="Y336" s="967" t="str" cm="1">
        <f t="array" ref="Y336">IF(N336="","",IF(R336&lt;&gt;"","",IF(SUMPRODUCT(--(AN18:AN1500=Y17),--(AM18:AM1500&lt;&gt;""),--ISNUMBER(SEARCH(" "&amp;AM18:AM1500&amp;" ",Q336)))&gt;0,Y17,"")))</f>
        <v/>
      </c>
      <c r="Z336" s="967" t="str" cm="1">
        <f t="array" ref="Z336">IF(N336="","",IF(R336&lt;&gt;"","",IF(SUMPRODUCT(--(AN18:AN1500=Z17),--(AM18:AM1500&lt;&gt;""),--ISNUMBER(SEARCH(" "&amp;AM18:AM1500&amp;" ",Q336)))&gt;0,Z17,"")))</f>
        <v/>
      </c>
      <c r="AA336" s="967" t="str" cm="1">
        <f t="array" ref="AA336">IF(N336="","",IF(R336&lt;&gt;"","",IF(SUMPRODUCT(--(AN18:AN1500=AA17),--(AM18:AM1500&lt;&gt;""),--ISNUMBER(SEARCH(" "&amp;AM18:AM1500&amp;" ",Q336)))&gt;0,AA17,"")))</f>
        <v/>
      </c>
      <c r="AB336" s="967" t="str" cm="1">
        <f t="array" ref="AB336">IF(N336="","",IF(R336&lt;&gt;"","",IF(SUMPRODUCT(--(AN18:AN1500=AB17),--(AM18:AM1500&lt;&gt;""),--ISNUMBER(SEARCH(" "&amp;AM18:AM1500&amp;" ",Q336)))&gt;0,AB17,"")))</f>
        <v/>
      </c>
      <c r="AC336" s="967" t="str" cm="1">
        <f t="array" ref="AC336">IF(N336="","",IF(R336&lt;&gt;"","",IF(SUMPRODUCT(--(AN18:AN1500=AC17),--(AM18:AM1500&lt;&gt;""),--ISNUMBER(SEARCH(" "&amp;AM18:AM1500&amp;" ",Q336)))&gt;0,AC17,"")))</f>
        <v/>
      </c>
      <c r="AD336" s="967" t="str" cm="1">
        <f t="array" ref="AD336">IF(N336="","",IF(R336&lt;&gt;"","",IF(SUMPRODUCT(--(AN18:AN1500=AD17),--(AM18:AM1500&lt;&gt;""),--ISNUMBER(SEARCH(" "&amp;AM18:AM1500&amp;" ",Q336)))&gt;0,AD17,"")))</f>
        <v/>
      </c>
      <c r="AE336" s="967" t="str" cm="1">
        <f t="array" ref="AE336">IF(N336="","",IF(R336&lt;&gt;"","",IF(SUMPRODUCT(--(AN18:AN1500=AE17),--(AM18:AM1500&lt;&gt;""),--ISNUMBER(SEARCH(" "&amp;AM18:AM1500&amp;" ",Q336)))&gt;0,AE17,"")))</f>
        <v/>
      </c>
      <c r="AF336" s="967" t="str" cm="1">
        <f t="array" ref="AF336">IF(N336="","",IF(R336&lt;&gt;"","",IF(SUMPRODUCT(--(AN18:AN1500=AF17),--(AM18:AM1500&lt;&gt;""),--ISNUMBER(SEARCH(" "&amp;AM18:AM1500&amp;" ",Q336)))&gt;0,AF17,"")))</f>
        <v/>
      </c>
      <c r="AG336" s="967" t="str" cm="1">
        <f t="array" ref="AG336">IF(N336="","",IF(R336&lt;&gt;"","",IF(SUMPRODUCT(--(AN18:AN1500=AG17),--(AM18:AM1500&lt;&gt;""),--ISNUMBER(SEARCH(" "&amp;AM18:AM1500&amp;" ",Q336)))&gt;0,AG17,"")))</f>
        <v/>
      </c>
      <c r="AH336" s="967" t="str" cm="1">
        <f t="array" ref="AH336">IF(N336="","",IF(R336&lt;&gt;"","",IF(SUMPRODUCT(--(AN18:AN1500=AH17),--(AM18:AM1500&lt;&gt;""),--ISNUMBER(SEARCH(" "&amp;AM18:AM1500&amp;" ",Q336)))&gt;0,AH17,"")))</f>
        <v/>
      </c>
      <c r="AI336" s="967" t="str" cm="1">
        <f t="array" ref="AI336">IF(N336="","",IF(R336&lt;&gt;"","",IF(SUMPRODUCT(--(AN18:AN1500=AI17),--(AM18:AM1500&lt;&gt;""),--ISNUMBER(SEARCH(" "&amp;AM18:AM1500&amp;" ",Q336)))&gt;0,AI17,"")))</f>
        <v/>
      </c>
      <c r="AJ336" s="967" t="str" cm="1">
        <f t="array" ref="AJ336">IF(N336="","",IF(R336&lt;&gt;"","",IF(SUMPRODUCT(--(AN18:AN1500=AJ17),--(AM18:AM1500&lt;&gt;""),--ISNUMBER(SEARCH(" "&amp;AM18:AM1500&amp;" ",Q336)))&gt;0,AJ17,"")))</f>
        <v/>
      </c>
      <c r="AK336" s="967" t="str" cm="1">
        <f t="array" ref="AK336">IF(N336="","",IF(T336&lt;&gt;"",AK17,IF(S336&lt;&gt;"","",IF(R336&lt;&gt;"","",IF(SUMPRODUCT(--(AN18:AN1500=AK17),--(AM18:AM1500&lt;&gt;""),--ISNUMBER(SEARCH(" "&amp;AM18:AM1500&amp;" ",Q336)))&gt;0,AK17,"")))))</f>
        <v/>
      </c>
      <c r="AM336" s="968" t="s">
        <v>167</v>
      </c>
      <c r="AN336" s="968" t="s">
        <v>1962</v>
      </c>
      <c r="BN336" s="49">
        <v>1</v>
      </c>
    </row>
    <row r="337" spans="3:66" ht="35.1" customHeight="1">
      <c r="C337" s="65"/>
      <c r="D337" s="975" t="str">
        <f t="shared" ref="D337:D400" si="70">U337</f>
        <v/>
      </c>
      <c r="E337" s="982"/>
      <c r="G337" s="964" t="str">
        <f>IF(H337="","",COUNTIF(H18:H337,"&lt;&gt;"))</f>
        <v/>
      </c>
      <c r="H337" s="965" t="str" cm="1">
        <f t="array" ref="H337">IF(L337="","",IF(LEN(L337)&lt;=MAX(10,G13),L337,IFERROR(LEFT(L337,LOOKUP(2,1/(MID(L337,ROW(1:500),1)=" ")/(ROW(1:500)&lt;=MAX(10,G13)),ROW(1:500))-1),LEFT(L337,MAX(10,G13)))))</f>
        <v/>
      </c>
      <c r="I337" s="964" t="str">
        <f t="shared" si="59"/>
        <v/>
      </c>
      <c r="J337" s="964" t="str">
        <f t="shared" si="60"/>
        <v/>
      </c>
      <c r="K337" s="964" t="str">
        <f>IF(M336&lt;&gt;"",K336,IF(K336&lt;MAX(A18:A317),K336+1,""))</f>
        <v/>
      </c>
      <c r="L337" s="965" t="str">
        <f>IF(K337="","",IF(M336&lt;&gt;"",M336,INDEX(E18:E317,MATCH(K337,A18:A317,0))))</f>
        <v/>
      </c>
      <c r="M337" s="965" t="str">
        <f t="shared" si="61"/>
        <v/>
      </c>
      <c r="N337" s="965" t="str">
        <f t="shared" si="62"/>
        <v/>
      </c>
      <c r="O337" s="964" t="str">
        <f t="shared" si="63"/>
        <v/>
      </c>
      <c r="P337" s="964" t="str">
        <f t="shared" si="64"/>
        <v/>
      </c>
      <c r="Q337" s="965" t="str">
        <f t="shared" si="65"/>
        <v/>
      </c>
      <c r="R337" s="964" t="str">
        <f>IF(N337="","",IF(COUNTIF(AP18:AP300,TRIM(Q337))&gt;0,"EXCLUSION EXACTE",""))</f>
        <v/>
      </c>
      <c r="S337" s="964" t="str" cm="1">
        <f t="array" ref="S337">IF(N337="","",IF(SUMPRODUCT(--(AP18:AP300&lt;&gt;""),--ISNUMBER(SEARCH(" "&amp;AP18:AP300&amp;" ",Q337)))&gt;0,"BLOQUE MOLLUSQUES",""))</f>
        <v/>
      </c>
      <c r="T337" s="964" t="str" cm="1">
        <f t="array" ref="T337">IF(N337="","",IF(SUMPRODUCT(--(AT18:AT300&lt;&gt;""),--ISNUMBER(SEARCH(" "&amp;AT18:AT300&amp;" ",Q337)))&gt;0,"FORCE MOLLUSQUES",""))</f>
        <v/>
      </c>
      <c r="U337" s="965" t="str">
        <f t="shared" si="66"/>
        <v/>
      </c>
      <c r="V337" s="965" t="str">
        <f t="shared" si="69"/>
        <v/>
      </c>
      <c r="W337" s="964" t="str">
        <f t="shared" si="67"/>
        <v/>
      </c>
      <c r="X337" s="964" t="str" cm="1">
        <f t="array" ref="X337">IF(N337="","",IF(R337&lt;&gt;"","",IF(SUMPRODUCT(--(AN18:AN1500=X17),--(AM18:AM1500&lt;&gt;""),--ISNUMBER(SEARCH(" "&amp;AM18:AM1500&amp;" ",Q337)))&gt;0,X17,"")))</f>
        <v/>
      </c>
      <c r="Y337" s="964" t="str" cm="1">
        <f t="array" ref="Y337">IF(N337="","",IF(R337&lt;&gt;"","",IF(SUMPRODUCT(--(AN18:AN1500=Y17),--(AM18:AM1500&lt;&gt;""),--ISNUMBER(SEARCH(" "&amp;AM18:AM1500&amp;" ",Q337)))&gt;0,Y17,"")))</f>
        <v/>
      </c>
      <c r="Z337" s="964" t="str" cm="1">
        <f t="array" ref="Z337">IF(N337="","",IF(R337&lt;&gt;"","",IF(SUMPRODUCT(--(AN18:AN1500=Z17),--(AM18:AM1500&lt;&gt;""),--ISNUMBER(SEARCH(" "&amp;AM18:AM1500&amp;" ",Q337)))&gt;0,Z17,"")))</f>
        <v/>
      </c>
      <c r="AA337" s="964" t="str" cm="1">
        <f t="array" ref="AA337">IF(N337="","",IF(R337&lt;&gt;"","",IF(SUMPRODUCT(--(AN18:AN1500=AA17),--(AM18:AM1500&lt;&gt;""),--ISNUMBER(SEARCH(" "&amp;AM18:AM1500&amp;" ",Q337)))&gt;0,AA17,"")))</f>
        <v/>
      </c>
      <c r="AB337" s="964" t="str" cm="1">
        <f t="array" ref="AB337">IF(N337="","",IF(R337&lt;&gt;"","",IF(SUMPRODUCT(--(AN18:AN1500=AB17),--(AM18:AM1500&lt;&gt;""),--ISNUMBER(SEARCH(" "&amp;AM18:AM1500&amp;" ",Q337)))&gt;0,AB17,"")))</f>
        <v/>
      </c>
      <c r="AC337" s="964" t="str" cm="1">
        <f t="array" ref="AC337">IF(N337="","",IF(R337&lt;&gt;"","",IF(SUMPRODUCT(--(AN18:AN1500=AC17),--(AM18:AM1500&lt;&gt;""),--ISNUMBER(SEARCH(" "&amp;AM18:AM1500&amp;" ",Q337)))&gt;0,AC17,"")))</f>
        <v/>
      </c>
      <c r="AD337" s="964" t="str" cm="1">
        <f t="array" ref="AD337">IF(N337="","",IF(R337&lt;&gt;"","",IF(SUMPRODUCT(--(AN18:AN1500=AD17),--(AM18:AM1500&lt;&gt;""),--ISNUMBER(SEARCH(" "&amp;AM18:AM1500&amp;" ",Q337)))&gt;0,AD17,"")))</f>
        <v/>
      </c>
      <c r="AE337" s="964" t="str" cm="1">
        <f t="array" ref="AE337">IF(N337="","",IF(R337&lt;&gt;"","",IF(SUMPRODUCT(--(AN18:AN1500=AE17),--(AM18:AM1500&lt;&gt;""),--ISNUMBER(SEARCH(" "&amp;AM18:AM1500&amp;" ",Q337)))&gt;0,AE17,"")))</f>
        <v/>
      </c>
      <c r="AF337" s="964" t="str" cm="1">
        <f t="array" ref="AF337">IF(N337="","",IF(R337&lt;&gt;"","",IF(SUMPRODUCT(--(AN18:AN1500=AF17),--(AM18:AM1500&lt;&gt;""),--ISNUMBER(SEARCH(" "&amp;AM18:AM1500&amp;" ",Q337)))&gt;0,AF17,"")))</f>
        <v/>
      </c>
      <c r="AG337" s="964" t="str" cm="1">
        <f t="array" ref="AG337">IF(N337="","",IF(R337&lt;&gt;"","",IF(SUMPRODUCT(--(AN18:AN1500=AG17),--(AM18:AM1500&lt;&gt;""),--ISNUMBER(SEARCH(" "&amp;AM18:AM1500&amp;" ",Q337)))&gt;0,AG17,"")))</f>
        <v/>
      </c>
      <c r="AH337" s="964" t="str" cm="1">
        <f t="array" ref="AH337">IF(N337="","",IF(R337&lt;&gt;"","",IF(SUMPRODUCT(--(AN18:AN1500=AH17),--(AM18:AM1500&lt;&gt;""),--ISNUMBER(SEARCH(" "&amp;AM18:AM1500&amp;" ",Q337)))&gt;0,AH17,"")))</f>
        <v/>
      </c>
      <c r="AI337" s="964" t="str" cm="1">
        <f t="array" ref="AI337">IF(N337="","",IF(R337&lt;&gt;"","",IF(SUMPRODUCT(--(AN18:AN1500=AI17),--(AM18:AM1500&lt;&gt;""),--ISNUMBER(SEARCH(" "&amp;AM18:AM1500&amp;" ",Q337)))&gt;0,AI17,"")))</f>
        <v/>
      </c>
      <c r="AJ337" s="964" t="str" cm="1">
        <f t="array" ref="AJ337">IF(N337="","",IF(R337&lt;&gt;"","",IF(SUMPRODUCT(--(AN18:AN1500=AJ17),--(AM18:AM1500&lt;&gt;""),--ISNUMBER(SEARCH(" "&amp;AM18:AM1500&amp;" ",Q337)))&gt;0,AJ17,"")))</f>
        <v/>
      </c>
      <c r="AK337" s="964" t="str" cm="1">
        <f t="array" ref="AK337">IF(N337="","",IF(T337&lt;&gt;"",AK17,IF(S337&lt;&gt;"","",IF(R337&lt;&gt;"","",IF(SUMPRODUCT(--(AN18:AN1500=AK17),--(AM18:AM1500&lt;&gt;""),--ISNUMBER(SEARCH(" "&amp;AM18:AM1500&amp;" ",Q337)))&gt;0,AK17,"")))))</f>
        <v/>
      </c>
      <c r="AM337" s="964" t="s">
        <v>2342</v>
      </c>
      <c r="AN337" s="964" t="s">
        <v>1962</v>
      </c>
      <c r="BN337" s="49">
        <v>1</v>
      </c>
    </row>
    <row r="338" spans="3:66" ht="35.1" customHeight="1">
      <c r="C338" s="65"/>
      <c r="D338" s="975" t="str">
        <f t="shared" si="70"/>
        <v/>
      </c>
      <c r="E338" s="982"/>
      <c r="G338" s="963" t="str">
        <f>IF(H338="","",COUNTIF(H18:H338,"&lt;&gt;"))</f>
        <v/>
      </c>
      <c r="H338" s="958" t="str" cm="1">
        <f t="array" ref="H338">IF(L338="","",IF(LEN(L338)&lt;=MAX(10,G13),L338,IFERROR(LEFT(L338,LOOKUP(2,1/(MID(L338,ROW(1:500),1)=" ")/(ROW(1:500)&lt;=MAX(10,G13)),ROW(1:500))-1),LEFT(L338,MAX(10,G13)))))</f>
        <v/>
      </c>
      <c r="I338" s="963" t="str">
        <f t="shared" ref="I338:I401" si="71">IF(H338="","",LEN(H338))</f>
        <v/>
      </c>
      <c r="J338" s="963" t="str">
        <f t="shared" ref="J338:J401" si="72">IF(H338="","",K338)</f>
        <v/>
      </c>
      <c r="K338" s="964" t="str">
        <f>IF(M337&lt;&gt;"",K337,IF(K337&lt;MAX(A18:A317),K337+1,""))</f>
        <v/>
      </c>
      <c r="L338" s="965" t="str">
        <f>IF(K338="","",IF(M337&lt;&gt;"",M337,INDEX(E18:E317,MATCH(K338,A18:A317,0))))</f>
        <v/>
      </c>
      <c r="M338" s="965" t="str">
        <f t="shared" ref="M338:M401" si="73">IF(L338="","",IF(LEN(L338)&lt;=LEN(H338),"",TRIM(MID(L338,LEN(H338)+1,9999))))</f>
        <v/>
      </c>
      <c r="N338" s="966" t="str">
        <f t="shared" ref="N338:N401" si="74">IF(H338="","",H338)</f>
        <v/>
      </c>
      <c r="O338" s="967" t="str">
        <f t="shared" ref="O338:O401" si="75">IF(N338="","",LOWER(CLEAN(SUBSTITUTE(SUBSTITUTE(SUBSTITUTE(N338,CHAR(160)," "),CHAR(10)," "),CHAR(13)," "))))</f>
        <v/>
      </c>
      <c r="P338" s="967" t="str">
        <f t="shared" ref="P338:P401" si="76">IF(N338="","",SUBSTITUTE(SUBSTITUTE(SUBSTITUTE(SUBSTITUTE(SUBSTITUTE(SUBSTITUTE(SUBSTITUTE(SUBSTITUTE(SUBSTITUTE(SUBSTITUTE(SUBSTITUTE(SUBSTITUTE(SUBSTITUTE(SUBSTITUTE(SUBSTITUTE(SUBSTITUTE(SUBSTITUTE(SUBSTITUTE(SUBSTITUTE(SUBSTITUTE(SUBSTITUTE(SUBSTITUTE(SUBSTITUTE(O338,"à","a"),"â","a"),"ä","a"),"á","a"),"ç","c"),"œ","oe"),"æ","ae"),"é","e"),"è","e"),"ê","e"),"ë","e"),"í","i"),"î","i"),"ï","i"),"ì","i"),"ô","o"),"ö","o"),"ó","o"),"ò","o"),"ù","u"),"û","u"),"ü","u"),"ñ","n"))</f>
        <v/>
      </c>
      <c r="Q338" s="966" t="str">
        <f t="shared" ref="Q338:Q401" si="77">IF(N338="","","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338,"’"," "),"."," "),","," "),";"," "),":"," "),"/"," "),"("," "),")"," "),"-"," "),"_"," "),"!"," "),"?"," "),"*"," "),"["," "),"]"," "),"{"," "),"}"," "),"&lt;"," "),"&gt;"," "),"="," "),"+"," "),"•"," "),"►"," "),"▼"," "),"▲"," "),"◄"," "),"«"," "),"»"," "),"“"," "),"”"," "),CHAR(39)," "),CHAR(34)," "),"  "," "),"  "," "),"  "," "),"  "," "))&amp;" ")</f>
        <v/>
      </c>
      <c r="R338" s="967" t="str">
        <f>IF(N338="","",IF(COUNTIF(AP18:AP300,TRIM(Q338))&gt;0,"EXCLUSION EXACTE",""))</f>
        <v/>
      </c>
      <c r="S338" s="967" t="str" cm="1">
        <f t="array" ref="S338">IF(N338="","",IF(SUMPRODUCT(--(AP18:AP300&lt;&gt;""),--ISNUMBER(SEARCH(" "&amp;AP18:AP300&amp;" ",Q338)))&gt;0,"BLOQUE MOLLUSQUES",""))</f>
        <v/>
      </c>
      <c r="T338" s="967" t="str" cm="1">
        <f t="array" ref="T338">IF(N338="","",IF(SUMPRODUCT(--(AT18:AT300&lt;&gt;""),--ISNUMBER(SEARCH(" "&amp;AT18:AT300&amp;" ",Q338)))&gt;0,"FORCE MOLLUSQUES",""))</f>
        <v/>
      </c>
      <c r="U338" s="966" t="str">
        <f t="shared" ref="U338:U401" si="78">IF(N338="","",IF(COUNTIF(X338:AK338,"⚠*")=0,"",TRIM(X338&amp;" "&amp;Y338&amp;" "&amp;Z338&amp;" "&amp;AA338&amp;" "&amp;AB338&amp;" "&amp;AC338&amp;" "&amp;AD338&amp;" "&amp;AE338&amp;" "&amp;AF338&amp;" "&amp;AG338&amp;" "&amp;AH338&amp;" "&amp;AI338&amp;" "&amp;AJ338&amp;" "&amp;AK338)))</f>
        <v/>
      </c>
      <c r="V338" s="966" t="str">
        <f t="shared" si="69"/>
        <v/>
      </c>
      <c r="W338" s="967" t="str">
        <f t="shared" ref="W338:W401" si="79">IF(N338="","",COUNTIF(X338:AK338,"⚠*"))</f>
        <v/>
      </c>
      <c r="X338" s="967" t="str" cm="1">
        <f t="array" ref="X338">IF(N338="","",IF(R338&lt;&gt;"","",IF(SUMPRODUCT(--(AN18:AN1500=X17),--(AM18:AM1500&lt;&gt;""),--ISNUMBER(SEARCH(" "&amp;AM18:AM1500&amp;" ",Q338)))&gt;0,X17,"")))</f>
        <v/>
      </c>
      <c r="Y338" s="967" t="str" cm="1">
        <f t="array" ref="Y338">IF(N338="","",IF(R338&lt;&gt;"","",IF(SUMPRODUCT(--(AN18:AN1500=Y17),--(AM18:AM1500&lt;&gt;""),--ISNUMBER(SEARCH(" "&amp;AM18:AM1500&amp;" ",Q338)))&gt;0,Y17,"")))</f>
        <v/>
      </c>
      <c r="Z338" s="967" t="str" cm="1">
        <f t="array" ref="Z338">IF(N338="","",IF(R338&lt;&gt;"","",IF(SUMPRODUCT(--(AN18:AN1500=Z17),--(AM18:AM1500&lt;&gt;""),--ISNUMBER(SEARCH(" "&amp;AM18:AM1500&amp;" ",Q338)))&gt;0,Z17,"")))</f>
        <v/>
      </c>
      <c r="AA338" s="967" t="str" cm="1">
        <f t="array" ref="AA338">IF(N338="","",IF(R338&lt;&gt;"","",IF(SUMPRODUCT(--(AN18:AN1500=AA17),--(AM18:AM1500&lt;&gt;""),--ISNUMBER(SEARCH(" "&amp;AM18:AM1500&amp;" ",Q338)))&gt;0,AA17,"")))</f>
        <v/>
      </c>
      <c r="AB338" s="967" t="str" cm="1">
        <f t="array" ref="AB338">IF(N338="","",IF(R338&lt;&gt;"","",IF(SUMPRODUCT(--(AN18:AN1500=AB17),--(AM18:AM1500&lt;&gt;""),--ISNUMBER(SEARCH(" "&amp;AM18:AM1500&amp;" ",Q338)))&gt;0,AB17,"")))</f>
        <v/>
      </c>
      <c r="AC338" s="967" t="str" cm="1">
        <f t="array" ref="AC338">IF(N338="","",IF(R338&lt;&gt;"","",IF(SUMPRODUCT(--(AN18:AN1500=AC17),--(AM18:AM1500&lt;&gt;""),--ISNUMBER(SEARCH(" "&amp;AM18:AM1500&amp;" ",Q338)))&gt;0,AC17,"")))</f>
        <v/>
      </c>
      <c r="AD338" s="967" t="str" cm="1">
        <f t="array" ref="AD338">IF(N338="","",IF(R338&lt;&gt;"","",IF(SUMPRODUCT(--(AN18:AN1500=AD17),--(AM18:AM1500&lt;&gt;""),--ISNUMBER(SEARCH(" "&amp;AM18:AM1500&amp;" ",Q338)))&gt;0,AD17,"")))</f>
        <v/>
      </c>
      <c r="AE338" s="967" t="str" cm="1">
        <f t="array" ref="AE338">IF(N338="","",IF(R338&lt;&gt;"","",IF(SUMPRODUCT(--(AN18:AN1500=AE17),--(AM18:AM1500&lt;&gt;""),--ISNUMBER(SEARCH(" "&amp;AM18:AM1500&amp;" ",Q338)))&gt;0,AE17,"")))</f>
        <v/>
      </c>
      <c r="AF338" s="967" t="str" cm="1">
        <f t="array" ref="AF338">IF(N338="","",IF(R338&lt;&gt;"","",IF(SUMPRODUCT(--(AN18:AN1500=AF17),--(AM18:AM1500&lt;&gt;""),--ISNUMBER(SEARCH(" "&amp;AM18:AM1500&amp;" ",Q338)))&gt;0,AF17,"")))</f>
        <v/>
      </c>
      <c r="AG338" s="967" t="str" cm="1">
        <f t="array" ref="AG338">IF(N338="","",IF(R338&lt;&gt;"","",IF(SUMPRODUCT(--(AN18:AN1500=AG17),--(AM18:AM1500&lt;&gt;""),--ISNUMBER(SEARCH(" "&amp;AM18:AM1500&amp;" ",Q338)))&gt;0,AG17,"")))</f>
        <v/>
      </c>
      <c r="AH338" s="967" t="str" cm="1">
        <f t="array" ref="AH338">IF(N338="","",IF(R338&lt;&gt;"","",IF(SUMPRODUCT(--(AN18:AN1500=AH17),--(AM18:AM1500&lt;&gt;""),--ISNUMBER(SEARCH(" "&amp;AM18:AM1500&amp;" ",Q338)))&gt;0,AH17,"")))</f>
        <v/>
      </c>
      <c r="AI338" s="967" t="str" cm="1">
        <f t="array" ref="AI338">IF(N338="","",IF(R338&lt;&gt;"","",IF(SUMPRODUCT(--(AN18:AN1500=AI17),--(AM18:AM1500&lt;&gt;""),--ISNUMBER(SEARCH(" "&amp;AM18:AM1500&amp;" ",Q338)))&gt;0,AI17,"")))</f>
        <v/>
      </c>
      <c r="AJ338" s="967" t="str" cm="1">
        <f t="array" ref="AJ338">IF(N338="","",IF(R338&lt;&gt;"","",IF(SUMPRODUCT(--(AN18:AN1500=AJ17),--(AM18:AM1500&lt;&gt;""),--ISNUMBER(SEARCH(" "&amp;AM18:AM1500&amp;" ",Q338)))&gt;0,AJ17,"")))</f>
        <v/>
      </c>
      <c r="AK338" s="967" t="str" cm="1">
        <f t="array" ref="AK338">IF(N338="","",IF(T338&lt;&gt;"",AK17,IF(S338&lt;&gt;"","",IF(R338&lt;&gt;"","",IF(SUMPRODUCT(--(AN18:AN1500=AK17),--(AM18:AM1500&lt;&gt;""),--ISNUMBER(SEARCH(" "&amp;AM18:AM1500&amp;" ",Q338)))&gt;0,AK17,"")))))</f>
        <v/>
      </c>
      <c r="AM338" s="968" t="s">
        <v>276</v>
      </c>
      <c r="AN338" s="968" t="s">
        <v>1962</v>
      </c>
      <c r="BN338" s="49">
        <v>1</v>
      </c>
    </row>
    <row r="339" spans="3:66" ht="35.1" customHeight="1">
      <c r="C339" s="65"/>
      <c r="D339" s="975" t="str">
        <f t="shared" si="70"/>
        <v/>
      </c>
      <c r="E339" s="982"/>
      <c r="G339" s="964" t="str">
        <f>IF(H339="","",COUNTIF(H18:H339,"&lt;&gt;"))</f>
        <v/>
      </c>
      <c r="H339" s="965" t="str" cm="1">
        <f t="array" ref="H339">IF(L339="","",IF(LEN(L339)&lt;=MAX(10,G13),L339,IFERROR(LEFT(L339,LOOKUP(2,1/(MID(L339,ROW(1:500),1)=" ")/(ROW(1:500)&lt;=MAX(10,G13)),ROW(1:500))-1),LEFT(L339,MAX(10,G13)))))</f>
        <v/>
      </c>
      <c r="I339" s="964" t="str">
        <f t="shared" si="71"/>
        <v/>
      </c>
      <c r="J339" s="964" t="str">
        <f t="shared" si="72"/>
        <v/>
      </c>
      <c r="K339" s="964" t="str">
        <f>IF(M338&lt;&gt;"",K338,IF(K338&lt;MAX(A18:A317),K338+1,""))</f>
        <v/>
      </c>
      <c r="L339" s="965" t="str">
        <f>IF(K339="","",IF(M338&lt;&gt;"",M338,INDEX(E18:E317,MATCH(K339,A18:A317,0))))</f>
        <v/>
      </c>
      <c r="M339" s="965" t="str">
        <f t="shared" si="73"/>
        <v/>
      </c>
      <c r="N339" s="965" t="str">
        <f t="shared" si="74"/>
        <v/>
      </c>
      <c r="O339" s="964" t="str">
        <f t="shared" si="75"/>
        <v/>
      </c>
      <c r="P339" s="964" t="str">
        <f t="shared" si="76"/>
        <v/>
      </c>
      <c r="Q339" s="965" t="str">
        <f t="shared" si="77"/>
        <v/>
      </c>
      <c r="R339" s="964" t="str">
        <f>IF(N339="","",IF(COUNTIF(AP18:AP300,TRIM(Q339))&gt;0,"EXCLUSION EXACTE",""))</f>
        <v/>
      </c>
      <c r="S339" s="964" t="str" cm="1">
        <f t="array" ref="S339">IF(N339="","",IF(SUMPRODUCT(--(AP18:AP300&lt;&gt;""),--ISNUMBER(SEARCH(" "&amp;AP18:AP300&amp;" ",Q339)))&gt;0,"BLOQUE MOLLUSQUES",""))</f>
        <v/>
      </c>
      <c r="T339" s="964" t="str" cm="1">
        <f t="array" ref="T339">IF(N339="","",IF(SUMPRODUCT(--(AT18:AT300&lt;&gt;""),--ISNUMBER(SEARCH(" "&amp;AT18:AT300&amp;" ",Q339)))&gt;0,"FORCE MOLLUSQUES",""))</f>
        <v/>
      </c>
      <c r="U339" s="965" t="str">
        <f t="shared" si="78"/>
        <v/>
      </c>
      <c r="V339" s="965" t="str">
        <f t="shared" ref="V339:V402" si="80">IF(N339="","",N339&amp;IF(U339&lt;&gt;""," *",""))</f>
        <v/>
      </c>
      <c r="W339" s="964" t="str">
        <f t="shared" si="79"/>
        <v/>
      </c>
      <c r="X339" s="964" t="str" cm="1">
        <f t="array" ref="X339">IF(N339="","",IF(R339&lt;&gt;"","",IF(SUMPRODUCT(--(AN18:AN1500=X17),--(AM18:AM1500&lt;&gt;""),--ISNUMBER(SEARCH(" "&amp;AM18:AM1500&amp;" ",Q339)))&gt;0,X17,"")))</f>
        <v/>
      </c>
      <c r="Y339" s="964" t="str" cm="1">
        <f t="array" ref="Y339">IF(N339="","",IF(R339&lt;&gt;"","",IF(SUMPRODUCT(--(AN18:AN1500=Y17),--(AM18:AM1500&lt;&gt;""),--ISNUMBER(SEARCH(" "&amp;AM18:AM1500&amp;" ",Q339)))&gt;0,Y17,"")))</f>
        <v/>
      </c>
      <c r="Z339" s="964" t="str" cm="1">
        <f t="array" ref="Z339">IF(N339="","",IF(R339&lt;&gt;"","",IF(SUMPRODUCT(--(AN18:AN1500=Z17),--(AM18:AM1500&lt;&gt;""),--ISNUMBER(SEARCH(" "&amp;AM18:AM1500&amp;" ",Q339)))&gt;0,Z17,"")))</f>
        <v/>
      </c>
      <c r="AA339" s="964" t="str" cm="1">
        <f t="array" ref="AA339">IF(N339="","",IF(R339&lt;&gt;"","",IF(SUMPRODUCT(--(AN18:AN1500=AA17),--(AM18:AM1500&lt;&gt;""),--ISNUMBER(SEARCH(" "&amp;AM18:AM1500&amp;" ",Q339)))&gt;0,AA17,"")))</f>
        <v/>
      </c>
      <c r="AB339" s="964" t="str" cm="1">
        <f t="array" ref="AB339">IF(N339="","",IF(R339&lt;&gt;"","",IF(SUMPRODUCT(--(AN18:AN1500=AB17),--(AM18:AM1500&lt;&gt;""),--ISNUMBER(SEARCH(" "&amp;AM18:AM1500&amp;" ",Q339)))&gt;0,AB17,"")))</f>
        <v/>
      </c>
      <c r="AC339" s="964" t="str" cm="1">
        <f t="array" ref="AC339">IF(N339="","",IF(R339&lt;&gt;"","",IF(SUMPRODUCT(--(AN18:AN1500=AC17),--(AM18:AM1500&lt;&gt;""),--ISNUMBER(SEARCH(" "&amp;AM18:AM1500&amp;" ",Q339)))&gt;0,AC17,"")))</f>
        <v/>
      </c>
      <c r="AD339" s="964" t="str" cm="1">
        <f t="array" ref="AD339">IF(N339="","",IF(R339&lt;&gt;"","",IF(SUMPRODUCT(--(AN18:AN1500=AD17),--(AM18:AM1500&lt;&gt;""),--ISNUMBER(SEARCH(" "&amp;AM18:AM1500&amp;" ",Q339)))&gt;0,AD17,"")))</f>
        <v/>
      </c>
      <c r="AE339" s="964" t="str" cm="1">
        <f t="array" ref="AE339">IF(N339="","",IF(R339&lt;&gt;"","",IF(SUMPRODUCT(--(AN18:AN1500=AE17),--(AM18:AM1500&lt;&gt;""),--ISNUMBER(SEARCH(" "&amp;AM18:AM1500&amp;" ",Q339)))&gt;0,AE17,"")))</f>
        <v/>
      </c>
      <c r="AF339" s="964" t="str" cm="1">
        <f t="array" ref="AF339">IF(N339="","",IF(R339&lt;&gt;"","",IF(SUMPRODUCT(--(AN18:AN1500=AF17),--(AM18:AM1500&lt;&gt;""),--ISNUMBER(SEARCH(" "&amp;AM18:AM1500&amp;" ",Q339)))&gt;0,AF17,"")))</f>
        <v/>
      </c>
      <c r="AG339" s="964" t="str" cm="1">
        <f t="array" ref="AG339">IF(N339="","",IF(R339&lt;&gt;"","",IF(SUMPRODUCT(--(AN18:AN1500=AG17),--(AM18:AM1500&lt;&gt;""),--ISNUMBER(SEARCH(" "&amp;AM18:AM1500&amp;" ",Q339)))&gt;0,AG17,"")))</f>
        <v/>
      </c>
      <c r="AH339" s="964" t="str" cm="1">
        <f t="array" ref="AH339">IF(N339="","",IF(R339&lt;&gt;"","",IF(SUMPRODUCT(--(AN18:AN1500=AH17),--(AM18:AM1500&lt;&gt;""),--ISNUMBER(SEARCH(" "&amp;AM18:AM1500&amp;" ",Q339)))&gt;0,AH17,"")))</f>
        <v/>
      </c>
      <c r="AI339" s="964" t="str" cm="1">
        <f t="array" ref="AI339">IF(N339="","",IF(R339&lt;&gt;"","",IF(SUMPRODUCT(--(AN18:AN1500=AI17),--(AM18:AM1500&lt;&gt;""),--ISNUMBER(SEARCH(" "&amp;AM18:AM1500&amp;" ",Q339)))&gt;0,AI17,"")))</f>
        <v/>
      </c>
      <c r="AJ339" s="964" t="str" cm="1">
        <f t="array" ref="AJ339">IF(N339="","",IF(R339&lt;&gt;"","",IF(SUMPRODUCT(--(AN18:AN1500=AJ17),--(AM18:AM1500&lt;&gt;""),--ISNUMBER(SEARCH(" "&amp;AM18:AM1500&amp;" ",Q339)))&gt;0,AJ17,"")))</f>
        <v/>
      </c>
      <c r="AK339" s="964" t="str" cm="1">
        <f t="array" ref="AK339">IF(N339="","",IF(T339&lt;&gt;"",AK17,IF(S339&lt;&gt;"","",IF(R339&lt;&gt;"","",IF(SUMPRODUCT(--(AN18:AN1500=AK17),--(AM18:AM1500&lt;&gt;""),--ISNUMBER(SEARCH(" "&amp;AM18:AM1500&amp;" ",Q339)))&gt;0,AK17,"")))))</f>
        <v/>
      </c>
      <c r="AM339" s="964" t="s">
        <v>565</v>
      </c>
      <c r="AN339" s="964" t="s">
        <v>1962</v>
      </c>
      <c r="BN339" s="49">
        <v>1</v>
      </c>
    </row>
    <row r="340" spans="3:66" ht="35.1" customHeight="1">
      <c r="C340" s="65"/>
      <c r="D340" s="975" t="str">
        <f t="shared" si="70"/>
        <v/>
      </c>
      <c r="E340" s="982"/>
      <c r="G340" s="963" t="str">
        <f>IF(H340="","",COUNTIF(H18:H340,"&lt;&gt;"))</f>
        <v/>
      </c>
      <c r="H340" s="958" t="str" cm="1">
        <f t="array" ref="H340">IF(L340="","",IF(LEN(L340)&lt;=MAX(10,G13),L340,IFERROR(LEFT(L340,LOOKUP(2,1/(MID(L340,ROW(1:500),1)=" ")/(ROW(1:500)&lt;=MAX(10,G13)),ROW(1:500))-1),LEFT(L340,MAX(10,G13)))))</f>
        <v/>
      </c>
      <c r="I340" s="963" t="str">
        <f t="shared" si="71"/>
        <v/>
      </c>
      <c r="J340" s="963" t="str">
        <f t="shared" si="72"/>
        <v/>
      </c>
      <c r="K340" s="964" t="str">
        <f>IF(M339&lt;&gt;"",K339,IF(K339&lt;MAX(A18:A317),K339+1,""))</f>
        <v/>
      </c>
      <c r="L340" s="965" t="str">
        <f>IF(K340="","",IF(M339&lt;&gt;"",M339,INDEX(E18:E317,MATCH(K340,A18:A317,0))))</f>
        <v/>
      </c>
      <c r="M340" s="965" t="str">
        <f t="shared" si="73"/>
        <v/>
      </c>
      <c r="N340" s="966" t="str">
        <f t="shared" si="74"/>
        <v/>
      </c>
      <c r="O340" s="967" t="str">
        <f t="shared" si="75"/>
        <v/>
      </c>
      <c r="P340" s="967" t="str">
        <f t="shared" si="76"/>
        <v/>
      </c>
      <c r="Q340" s="966" t="str">
        <f t="shared" si="77"/>
        <v/>
      </c>
      <c r="R340" s="967" t="str">
        <f>IF(N340="","",IF(COUNTIF(AP18:AP300,TRIM(Q340))&gt;0,"EXCLUSION EXACTE",""))</f>
        <v/>
      </c>
      <c r="S340" s="967" t="str" cm="1">
        <f t="array" ref="S340">IF(N340="","",IF(SUMPRODUCT(--(AP18:AP300&lt;&gt;""),--ISNUMBER(SEARCH(" "&amp;AP18:AP300&amp;" ",Q340)))&gt;0,"BLOQUE MOLLUSQUES",""))</f>
        <v/>
      </c>
      <c r="T340" s="967" t="str" cm="1">
        <f t="array" ref="T340">IF(N340="","",IF(SUMPRODUCT(--(AT18:AT300&lt;&gt;""),--ISNUMBER(SEARCH(" "&amp;AT18:AT300&amp;" ",Q340)))&gt;0,"FORCE MOLLUSQUES",""))</f>
        <v/>
      </c>
      <c r="U340" s="966" t="str">
        <f t="shared" si="78"/>
        <v/>
      </c>
      <c r="V340" s="966" t="str">
        <f t="shared" si="80"/>
        <v/>
      </c>
      <c r="W340" s="967" t="str">
        <f t="shared" si="79"/>
        <v/>
      </c>
      <c r="X340" s="967" t="str" cm="1">
        <f t="array" ref="X340">IF(N340="","",IF(R340&lt;&gt;"","",IF(SUMPRODUCT(--(AN18:AN1500=X17),--(AM18:AM1500&lt;&gt;""),--ISNUMBER(SEARCH(" "&amp;AM18:AM1500&amp;" ",Q340)))&gt;0,X17,"")))</f>
        <v/>
      </c>
      <c r="Y340" s="967" t="str" cm="1">
        <f t="array" ref="Y340">IF(N340="","",IF(R340&lt;&gt;"","",IF(SUMPRODUCT(--(AN18:AN1500=Y17),--(AM18:AM1500&lt;&gt;""),--ISNUMBER(SEARCH(" "&amp;AM18:AM1500&amp;" ",Q340)))&gt;0,Y17,"")))</f>
        <v/>
      </c>
      <c r="Z340" s="967" t="str" cm="1">
        <f t="array" ref="Z340">IF(N340="","",IF(R340&lt;&gt;"","",IF(SUMPRODUCT(--(AN18:AN1500=Z17),--(AM18:AM1500&lt;&gt;""),--ISNUMBER(SEARCH(" "&amp;AM18:AM1500&amp;" ",Q340)))&gt;0,Z17,"")))</f>
        <v/>
      </c>
      <c r="AA340" s="967" t="str" cm="1">
        <f t="array" ref="AA340">IF(N340="","",IF(R340&lt;&gt;"","",IF(SUMPRODUCT(--(AN18:AN1500=AA17),--(AM18:AM1500&lt;&gt;""),--ISNUMBER(SEARCH(" "&amp;AM18:AM1500&amp;" ",Q340)))&gt;0,AA17,"")))</f>
        <v/>
      </c>
      <c r="AB340" s="967" t="str" cm="1">
        <f t="array" ref="AB340">IF(N340="","",IF(R340&lt;&gt;"","",IF(SUMPRODUCT(--(AN18:AN1500=AB17),--(AM18:AM1500&lt;&gt;""),--ISNUMBER(SEARCH(" "&amp;AM18:AM1500&amp;" ",Q340)))&gt;0,AB17,"")))</f>
        <v/>
      </c>
      <c r="AC340" s="967" t="str" cm="1">
        <f t="array" ref="AC340">IF(N340="","",IF(R340&lt;&gt;"","",IF(SUMPRODUCT(--(AN18:AN1500=AC17),--(AM18:AM1500&lt;&gt;""),--ISNUMBER(SEARCH(" "&amp;AM18:AM1500&amp;" ",Q340)))&gt;0,AC17,"")))</f>
        <v/>
      </c>
      <c r="AD340" s="967" t="str" cm="1">
        <f t="array" ref="AD340">IF(N340="","",IF(R340&lt;&gt;"","",IF(SUMPRODUCT(--(AN18:AN1500=AD17),--(AM18:AM1500&lt;&gt;""),--ISNUMBER(SEARCH(" "&amp;AM18:AM1500&amp;" ",Q340)))&gt;0,AD17,"")))</f>
        <v/>
      </c>
      <c r="AE340" s="967" t="str" cm="1">
        <f t="array" ref="AE340">IF(N340="","",IF(R340&lt;&gt;"","",IF(SUMPRODUCT(--(AN18:AN1500=AE17),--(AM18:AM1500&lt;&gt;""),--ISNUMBER(SEARCH(" "&amp;AM18:AM1500&amp;" ",Q340)))&gt;0,AE17,"")))</f>
        <v/>
      </c>
      <c r="AF340" s="967" t="str" cm="1">
        <f t="array" ref="AF340">IF(N340="","",IF(R340&lt;&gt;"","",IF(SUMPRODUCT(--(AN18:AN1500=AF17),--(AM18:AM1500&lt;&gt;""),--ISNUMBER(SEARCH(" "&amp;AM18:AM1500&amp;" ",Q340)))&gt;0,AF17,"")))</f>
        <v/>
      </c>
      <c r="AG340" s="967" t="str" cm="1">
        <f t="array" ref="AG340">IF(N340="","",IF(R340&lt;&gt;"","",IF(SUMPRODUCT(--(AN18:AN1500=AG17),--(AM18:AM1500&lt;&gt;""),--ISNUMBER(SEARCH(" "&amp;AM18:AM1500&amp;" ",Q340)))&gt;0,AG17,"")))</f>
        <v/>
      </c>
      <c r="AH340" s="967" t="str" cm="1">
        <f t="array" ref="AH340">IF(N340="","",IF(R340&lt;&gt;"","",IF(SUMPRODUCT(--(AN18:AN1500=AH17),--(AM18:AM1500&lt;&gt;""),--ISNUMBER(SEARCH(" "&amp;AM18:AM1500&amp;" ",Q340)))&gt;0,AH17,"")))</f>
        <v/>
      </c>
      <c r="AI340" s="967" t="str" cm="1">
        <f t="array" ref="AI340">IF(N340="","",IF(R340&lt;&gt;"","",IF(SUMPRODUCT(--(AN18:AN1500=AI17),--(AM18:AM1500&lt;&gt;""),--ISNUMBER(SEARCH(" "&amp;AM18:AM1500&amp;" ",Q340)))&gt;0,AI17,"")))</f>
        <v/>
      </c>
      <c r="AJ340" s="967" t="str" cm="1">
        <f t="array" ref="AJ340">IF(N340="","",IF(R340&lt;&gt;"","",IF(SUMPRODUCT(--(AN18:AN1500=AJ17),--(AM18:AM1500&lt;&gt;""),--ISNUMBER(SEARCH(" "&amp;AM18:AM1500&amp;" ",Q340)))&gt;0,AJ17,"")))</f>
        <v/>
      </c>
      <c r="AK340" s="967" t="str" cm="1">
        <f t="array" ref="AK340">IF(N340="","",IF(T340&lt;&gt;"",AK17,IF(S340&lt;&gt;"","",IF(R340&lt;&gt;"","",IF(SUMPRODUCT(--(AN18:AN1500=AK17),--(AM18:AM1500&lt;&gt;""),--ISNUMBER(SEARCH(" "&amp;AM18:AM1500&amp;" ",Q340)))&gt;0,AK17,"")))))</f>
        <v/>
      </c>
      <c r="AM340" s="968" t="s">
        <v>250</v>
      </c>
      <c r="AN340" s="968" t="s">
        <v>1962</v>
      </c>
      <c r="BN340" s="49">
        <v>1</v>
      </c>
    </row>
    <row r="341" spans="3:66" ht="35.1" customHeight="1">
      <c r="C341" s="65"/>
      <c r="D341" s="975" t="str">
        <f t="shared" si="70"/>
        <v/>
      </c>
      <c r="E341" s="982"/>
      <c r="G341" s="964" t="str">
        <f>IF(H341="","",COUNTIF(H18:H341,"&lt;&gt;"))</f>
        <v/>
      </c>
      <c r="H341" s="965" t="str" cm="1">
        <f t="array" ref="H341">IF(L341="","",IF(LEN(L341)&lt;=MAX(10,G13),L341,IFERROR(LEFT(L341,LOOKUP(2,1/(MID(L341,ROW(1:500),1)=" ")/(ROW(1:500)&lt;=MAX(10,G13)),ROW(1:500))-1),LEFT(L341,MAX(10,G13)))))</f>
        <v/>
      </c>
      <c r="I341" s="964" t="str">
        <f t="shared" si="71"/>
        <v/>
      </c>
      <c r="J341" s="964" t="str">
        <f t="shared" si="72"/>
        <v/>
      </c>
      <c r="K341" s="964" t="str">
        <f>IF(M340&lt;&gt;"",K340,IF(K340&lt;MAX(A18:A317),K340+1,""))</f>
        <v/>
      </c>
      <c r="L341" s="965" t="str">
        <f>IF(K341="","",IF(M340&lt;&gt;"",M340,INDEX(E18:E317,MATCH(K341,A18:A317,0))))</f>
        <v/>
      </c>
      <c r="M341" s="965" t="str">
        <f t="shared" si="73"/>
        <v/>
      </c>
      <c r="N341" s="965" t="str">
        <f t="shared" si="74"/>
        <v/>
      </c>
      <c r="O341" s="964" t="str">
        <f t="shared" si="75"/>
        <v/>
      </c>
      <c r="P341" s="964" t="str">
        <f t="shared" si="76"/>
        <v/>
      </c>
      <c r="Q341" s="965" t="str">
        <f t="shared" si="77"/>
        <v/>
      </c>
      <c r="R341" s="964" t="str">
        <f>IF(N341="","",IF(COUNTIF(AP18:AP300,TRIM(Q341))&gt;0,"EXCLUSION EXACTE",""))</f>
        <v/>
      </c>
      <c r="S341" s="964" t="str" cm="1">
        <f t="array" ref="S341">IF(N341="","",IF(SUMPRODUCT(--(AP18:AP300&lt;&gt;""),--ISNUMBER(SEARCH(" "&amp;AP18:AP300&amp;" ",Q341)))&gt;0,"BLOQUE MOLLUSQUES",""))</f>
        <v/>
      </c>
      <c r="T341" s="964" t="str" cm="1">
        <f t="array" ref="T341">IF(N341="","",IF(SUMPRODUCT(--(AT18:AT300&lt;&gt;""),--ISNUMBER(SEARCH(" "&amp;AT18:AT300&amp;" ",Q341)))&gt;0,"FORCE MOLLUSQUES",""))</f>
        <v/>
      </c>
      <c r="U341" s="965" t="str">
        <f t="shared" si="78"/>
        <v/>
      </c>
      <c r="V341" s="965" t="str">
        <f t="shared" si="80"/>
        <v/>
      </c>
      <c r="W341" s="964" t="str">
        <f t="shared" si="79"/>
        <v/>
      </c>
      <c r="X341" s="964" t="str" cm="1">
        <f t="array" ref="X341">IF(N341="","",IF(R341&lt;&gt;"","",IF(SUMPRODUCT(--(AN18:AN1500=X17),--(AM18:AM1500&lt;&gt;""),--ISNUMBER(SEARCH(" "&amp;AM18:AM1500&amp;" ",Q341)))&gt;0,X17,"")))</f>
        <v/>
      </c>
      <c r="Y341" s="964" t="str" cm="1">
        <f t="array" ref="Y341">IF(N341="","",IF(R341&lt;&gt;"","",IF(SUMPRODUCT(--(AN18:AN1500=Y17),--(AM18:AM1500&lt;&gt;""),--ISNUMBER(SEARCH(" "&amp;AM18:AM1500&amp;" ",Q341)))&gt;0,Y17,"")))</f>
        <v/>
      </c>
      <c r="Z341" s="964" t="str" cm="1">
        <f t="array" ref="Z341">IF(N341="","",IF(R341&lt;&gt;"","",IF(SUMPRODUCT(--(AN18:AN1500=Z17),--(AM18:AM1500&lt;&gt;""),--ISNUMBER(SEARCH(" "&amp;AM18:AM1500&amp;" ",Q341)))&gt;0,Z17,"")))</f>
        <v/>
      </c>
      <c r="AA341" s="964" t="str" cm="1">
        <f t="array" ref="AA341">IF(N341="","",IF(R341&lt;&gt;"","",IF(SUMPRODUCT(--(AN18:AN1500=AA17),--(AM18:AM1500&lt;&gt;""),--ISNUMBER(SEARCH(" "&amp;AM18:AM1500&amp;" ",Q341)))&gt;0,AA17,"")))</f>
        <v/>
      </c>
      <c r="AB341" s="964" t="str" cm="1">
        <f t="array" ref="AB341">IF(N341="","",IF(R341&lt;&gt;"","",IF(SUMPRODUCT(--(AN18:AN1500=AB17),--(AM18:AM1500&lt;&gt;""),--ISNUMBER(SEARCH(" "&amp;AM18:AM1500&amp;" ",Q341)))&gt;0,AB17,"")))</f>
        <v/>
      </c>
      <c r="AC341" s="964" t="str" cm="1">
        <f t="array" ref="AC341">IF(N341="","",IF(R341&lt;&gt;"","",IF(SUMPRODUCT(--(AN18:AN1500=AC17),--(AM18:AM1500&lt;&gt;""),--ISNUMBER(SEARCH(" "&amp;AM18:AM1500&amp;" ",Q341)))&gt;0,AC17,"")))</f>
        <v/>
      </c>
      <c r="AD341" s="964" t="str" cm="1">
        <f t="array" ref="AD341">IF(N341="","",IF(R341&lt;&gt;"","",IF(SUMPRODUCT(--(AN18:AN1500=AD17),--(AM18:AM1500&lt;&gt;""),--ISNUMBER(SEARCH(" "&amp;AM18:AM1500&amp;" ",Q341)))&gt;0,AD17,"")))</f>
        <v/>
      </c>
      <c r="AE341" s="964" t="str" cm="1">
        <f t="array" ref="AE341">IF(N341="","",IF(R341&lt;&gt;"","",IF(SUMPRODUCT(--(AN18:AN1500=AE17),--(AM18:AM1500&lt;&gt;""),--ISNUMBER(SEARCH(" "&amp;AM18:AM1500&amp;" ",Q341)))&gt;0,AE17,"")))</f>
        <v/>
      </c>
      <c r="AF341" s="964" t="str" cm="1">
        <f t="array" ref="AF341">IF(N341="","",IF(R341&lt;&gt;"","",IF(SUMPRODUCT(--(AN18:AN1500=AF17),--(AM18:AM1500&lt;&gt;""),--ISNUMBER(SEARCH(" "&amp;AM18:AM1500&amp;" ",Q341)))&gt;0,AF17,"")))</f>
        <v/>
      </c>
      <c r="AG341" s="964" t="str" cm="1">
        <f t="array" ref="AG341">IF(N341="","",IF(R341&lt;&gt;"","",IF(SUMPRODUCT(--(AN18:AN1500=AG17),--(AM18:AM1500&lt;&gt;""),--ISNUMBER(SEARCH(" "&amp;AM18:AM1500&amp;" ",Q341)))&gt;0,AG17,"")))</f>
        <v/>
      </c>
      <c r="AH341" s="964" t="str" cm="1">
        <f t="array" ref="AH341">IF(N341="","",IF(R341&lt;&gt;"","",IF(SUMPRODUCT(--(AN18:AN1500=AH17),--(AM18:AM1500&lt;&gt;""),--ISNUMBER(SEARCH(" "&amp;AM18:AM1500&amp;" ",Q341)))&gt;0,AH17,"")))</f>
        <v/>
      </c>
      <c r="AI341" s="964" t="str" cm="1">
        <f t="array" ref="AI341">IF(N341="","",IF(R341&lt;&gt;"","",IF(SUMPRODUCT(--(AN18:AN1500=AI17),--(AM18:AM1500&lt;&gt;""),--ISNUMBER(SEARCH(" "&amp;AM18:AM1500&amp;" ",Q341)))&gt;0,AI17,"")))</f>
        <v/>
      </c>
      <c r="AJ341" s="964" t="str" cm="1">
        <f t="array" ref="AJ341">IF(N341="","",IF(R341&lt;&gt;"","",IF(SUMPRODUCT(--(AN18:AN1500=AJ17),--(AM18:AM1500&lt;&gt;""),--ISNUMBER(SEARCH(" "&amp;AM18:AM1500&amp;" ",Q341)))&gt;0,AJ17,"")))</f>
        <v/>
      </c>
      <c r="AK341" s="964" t="str" cm="1">
        <f t="array" ref="AK341">IF(N341="","",IF(T341&lt;&gt;"",AK17,IF(S341&lt;&gt;"","",IF(R341&lt;&gt;"","",IF(SUMPRODUCT(--(AN18:AN1500=AK17),--(AM18:AM1500&lt;&gt;""),--ISNUMBER(SEARCH(" "&amp;AM18:AM1500&amp;" ",Q341)))&gt;0,AK17,"")))))</f>
        <v/>
      </c>
      <c r="AM341" s="964" t="s">
        <v>2343</v>
      </c>
      <c r="AN341" s="964" t="s">
        <v>1962</v>
      </c>
      <c r="BN341" s="49">
        <v>1</v>
      </c>
    </row>
    <row r="342" spans="3:66" ht="35.1" customHeight="1">
      <c r="C342" s="65"/>
      <c r="D342" s="975" t="str">
        <f t="shared" si="70"/>
        <v/>
      </c>
      <c r="E342" s="982"/>
      <c r="G342" s="963" t="str">
        <f>IF(H342="","",COUNTIF(H18:H342,"&lt;&gt;"))</f>
        <v/>
      </c>
      <c r="H342" s="958" t="str" cm="1">
        <f t="array" ref="H342">IF(L342="","",IF(LEN(L342)&lt;=MAX(10,G13),L342,IFERROR(LEFT(L342,LOOKUP(2,1/(MID(L342,ROW(1:500),1)=" ")/(ROW(1:500)&lt;=MAX(10,G13)),ROW(1:500))-1),LEFT(L342,MAX(10,G13)))))</f>
        <v/>
      </c>
      <c r="I342" s="963" t="str">
        <f t="shared" si="71"/>
        <v/>
      </c>
      <c r="J342" s="963" t="str">
        <f t="shared" si="72"/>
        <v/>
      </c>
      <c r="K342" s="964" t="str">
        <f>IF(M341&lt;&gt;"",K341,IF(K341&lt;MAX(A18:A317),K341+1,""))</f>
        <v/>
      </c>
      <c r="L342" s="965" t="str">
        <f>IF(K342="","",IF(M341&lt;&gt;"",M341,INDEX(E18:E317,MATCH(K342,A18:A317,0))))</f>
        <v/>
      </c>
      <c r="M342" s="965" t="str">
        <f t="shared" si="73"/>
        <v/>
      </c>
      <c r="N342" s="966" t="str">
        <f t="shared" si="74"/>
        <v/>
      </c>
      <c r="O342" s="967" t="str">
        <f t="shared" si="75"/>
        <v/>
      </c>
      <c r="P342" s="967" t="str">
        <f t="shared" si="76"/>
        <v/>
      </c>
      <c r="Q342" s="966" t="str">
        <f t="shared" si="77"/>
        <v/>
      </c>
      <c r="R342" s="967" t="str">
        <f>IF(N342="","",IF(COUNTIF(AP18:AP300,TRIM(Q342))&gt;0,"EXCLUSION EXACTE",""))</f>
        <v/>
      </c>
      <c r="S342" s="967" t="str" cm="1">
        <f t="array" ref="S342">IF(N342="","",IF(SUMPRODUCT(--(AP18:AP300&lt;&gt;""),--ISNUMBER(SEARCH(" "&amp;AP18:AP300&amp;" ",Q342)))&gt;0,"BLOQUE MOLLUSQUES",""))</f>
        <v/>
      </c>
      <c r="T342" s="967" t="str" cm="1">
        <f t="array" ref="T342">IF(N342="","",IF(SUMPRODUCT(--(AT18:AT300&lt;&gt;""),--ISNUMBER(SEARCH(" "&amp;AT18:AT300&amp;" ",Q342)))&gt;0,"FORCE MOLLUSQUES",""))</f>
        <v/>
      </c>
      <c r="U342" s="966" t="str">
        <f t="shared" si="78"/>
        <v/>
      </c>
      <c r="V342" s="966" t="str">
        <f t="shared" si="80"/>
        <v/>
      </c>
      <c r="W342" s="967" t="str">
        <f t="shared" si="79"/>
        <v/>
      </c>
      <c r="X342" s="967" t="str" cm="1">
        <f t="array" ref="X342">IF(N342="","",IF(R342&lt;&gt;"","",IF(SUMPRODUCT(--(AN18:AN1500=X17),--(AM18:AM1500&lt;&gt;""),--ISNUMBER(SEARCH(" "&amp;AM18:AM1500&amp;" ",Q342)))&gt;0,X17,"")))</f>
        <v/>
      </c>
      <c r="Y342" s="967" t="str" cm="1">
        <f t="array" ref="Y342">IF(N342="","",IF(R342&lt;&gt;"","",IF(SUMPRODUCT(--(AN18:AN1500=Y17),--(AM18:AM1500&lt;&gt;""),--ISNUMBER(SEARCH(" "&amp;AM18:AM1500&amp;" ",Q342)))&gt;0,Y17,"")))</f>
        <v/>
      </c>
      <c r="Z342" s="967" t="str" cm="1">
        <f t="array" ref="Z342">IF(N342="","",IF(R342&lt;&gt;"","",IF(SUMPRODUCT(--(AN18:AN1500=Z17),--(AM18:AM1500&lt;&gt;""),--ISNUMBER(SEARCH(" "&amp;AM18:AM1500&amp;" ",Q342)))&gt;0,Z17,"")))</f>
        <v/>
      </c>
      <c r="AA342" s="967" t="str" cm="1">
        <f t="array" ref="AA342">IF(N342="","",IF(R342&lt;&gt;"","",IF(SUMPRODUCT(--(AN18:AN1500=AA17),--(AM18:AM1500&lt;&gt;""),--ISNUMBER(SEARCH(" "&amp;AM18:AM1500&amp;" ",Q342)))&gt;0,AA17,"")))</f>
        <v/>
      </c>
      <c r="AB342" s="967" t="str" cm="1">
        <f t="array" ref="AB342">IF(N342="","",IF(R342&lt;&gt;"","",IF(SUMPRODUCT(--(AN18:AN1500=AB17),--(AM18:AM1500&lt;&gt;""),--ISNUMBER(SEARCH(" "&amp;AM18:AM1500&amp;" ",Q342)))&gt;0,AB17,"")))</f>
        <v/>
      </c>
      <c r="AC342" s="967" t="str" cm="1">
        <f t="array" ref="AC342">IF(N342="","",IF(R342&lt;&gt;"","",IF(SUMPRODUCT(--(AN18:AN1500=AC17),--(AM18:AM1500&lt;&gt;""),--ISNUMBER(SEARCH(" "&amp;AM18:AM1500&amp;" ",Q342)))&gt;0,AC17,"")))</f>
        <v/>
      </c>
      <c r="AD342" s="967" t="str" cm="1">
        <f t="array" ref="AD342">IF(N342="","",IF(R342&lt;&gt;"","",IF(SUMPRODUCT(--(AN18:AN1500=AD17),--(AM18:AM1500&lt;&gt;""),--ISNUMBER(SEARCH(" "&amp;AM18:AM1500&amp;" ",Q342)))&gt;0,AD17,"")))</f>
        <v/>
      </c>
      <c r="AE342" s="967" t="str" cm="1">
        <f t="array" ref="AE342">IF(N342="","",IF(R342&lt;&gt;"","",IF(SUMPRODUCT(--(AN18:AN1500=AE17),--(AM18:AM1500&lt;&gt;""),--ISNUMBER(SEARCH(" "&amp;AM18:AM1500&amp;" ",Q342)))&gt;0,AE17,"")))</f>
        <v/>
      </c>
      <c r="AF342" s="967" t="str" cm="1">
        <f t="array" ref="AF342">IF(N342="","",IF(R342&lt;&gt;"","",IF(SUMPRODUCT(--(AN18:AN1500=AF17),--(AM18:AM1500&lt;&gt;""),--ISNUMBER(SEARCH(" "&amp;AM18:AM1500&amp;" ",Q342)))&gt;0,AF17,"")))</f>
        <v/>
      </c>
      <c r="AG342" s="967" t="str" cm="1">
        <f t="array" ref="AG342">IF(N342="","",IF(R342&lt;&gt;"","",IF(SUMPRODUCT(--(AN18:AN1500=AG17),--(AM18:AM1500&lt;&gt;""),--ISNUMBER(SEARCH(" "&amp;AM18:AM1500&amp;" ",Q342)))&gt;0,AG17,"")))</f>
        <v/>
      </c>
      <c r="AH342" s="967" t="str" cm="1">
        <f t="array" ref="AH342">IF(N342="","",IF(R342&lt;&gt;"","",IF(SUMPRODUCT(--(AN18:AN1500=AH17),--(AM18:AM1500&lt;&gt;""),--ISNUMBER(SEARCH(" "&amp;AM18:AM1500&amp;" ",Q342)))&gt;0,AH17,"")))</f>
        <v/>
      </c>
      <c r="AI342" s="967" t="str" cm="1">
        <f t="array" ref="AI342">IF(N342="","",IF(R342&lt;&gt;"","",IF(SUMPRODUCT(--(AN18:AN1500=AI17),--(AM18:AM1500&lt;&gt;""),--ISNUMBER(SEARCH(" "&amp;AM18:AM1500&amp;" ",Q342)))&gt;0,AI17,"")))</f>
        <v/>
      </c>
      <c r="AJ342" s="967" t="str" cm="1">
        <f t="array" ref="AJ342">IF(N342="","",IF(R342&lt;&gt;"","",IF(SUMPRODUCT(--(AN18:AN1500=AJ17),--(AM18:AM1500&lt;&gt;""),--ISNUMBER(SEARCH(" "&amp;AM18:AM1500&amp;" ",Q342)))&gt;0,AJ17,"")))</f>
        <v/>
      </c>
      <c r="AK342" s="967" t="str" cm="1">
        <f t="array" ref="AK342">IF(N342="","",IF(T342&lt;&gt;"",AK17,IF(S342&lt;&gt;"","",IF(R342&lt;&gt;"","",IF(SUMPRODUCT(--(AN18:AN1500=AK17),--(AM18:AM1500&lt;&gt;""),--ISNUMBER(SEARCH(" "&amp;AM18:AM1500&amp;" ",Q342)))&gt;0,AK17,"")))))</f>
        <v/>
      </c>
      <c r="AM342" s="968" t="s">
        <v>2344</v>
      </c>
      <c r="AN342" s="968" t="s">
        <v>1962</v>
      </c>
      <c r="BN342" s="49">
        <v>1</v>
      </c>
    </row>
    <row r="343" spans="3:66" ht="35.1" customHeight="1">
      <c r="C343" s="65"/>
      <c r="D343" s="975" t="str">
        <f t="shared" si="70"/>
        <v/>
      </c>
      <c r="E343" s="982"/>
      <c r="G343" s="964" t="str">
        <f>IF(H343="","",COUNTIF(H18:H343,"&lt;&gt;"))</f>
        <v/>
      </c>
      <c r="H343" s="965" t="str" cm="1">
        <f t="array" ref="H343">IF(L343="","",IF(LEN(L343)&lt;=MAX(10,G13),L343,IFERROR(LEFT(L343,LOOKUP(2,1/(MID(L343,ROW(1:500),1)=" ")/(ROW(1:500)&lt;=MAX(10,G13)),ROW(1:500))-1),LEFT(L343,MAX(10,G13)))))</f>
        <v/>
      </c>
      <c r="I343" s="964" t="str">
        <f t="shared" si="71"/>
        <v/>
      </c>
      <c r="J343" s="964" t="str">
        <f t="shared" si="72"/>
        <v/>
      </c>
      <c r="K343" s="964" t="str">
        <f>IF(M342&lt;&gt;"",K342,IF(K342&lt;MAX(A18:A317),K342+1,""))</f>
        <v/>
      </c>
      <c r="L343" s="965" t="str">
        <f>IF(K343="","",IF(M342&lt;&gt;"",M342,INDEX(E18:E317,MATCH(K343,A18:A317,0))))</f>
        <v/>
      </c>
      <c r="M343" s="965" t="str">
        <f t="shared" si="73"/>
        <v/>
      </c>
      <c r="N343" s="965" t="str">
        <f t="shared" si="74"/>
        <v/>
      </c>
      <c r="O343" s="964" t="str">
        <f t="shared" si="75"/>
        <v/>
      </c>
      <c r="P343" s="964" t="str">
        <f t="shared" si="76"/>
        <v/>
      </c>
      <c r="Q343" s="965" t="str">
        <f t="shared" si="77"/>
        <v/>
      </c>
      <c r="R343" s="964" t="str">
        <f>IF(N343="","",IF(COUNTIF(AP18:AP300,TRIM(Q343))&gt;0,"EXCLUSION EXACTE",""))</f>
        <v/>
      </c>
      <c r="S343" s="964" t="str" cm="1">
        <f t="array" ref="S343">IF(N343="","",IF(SUMPRODUCT(--(AP18:AP300&lt;&gt;""),--ISNUMBER(SEARCH(" "&amp;AP18:AP300&amp;" ",Q343)))&gt;0,"BLOQUE MOLLUSQUES",""))</f>
        <v/>
      </c>
      <c r="T343" s="964" t="str" cm="1">
        <f t="array" ref="T343">IF(N343="","",IF(SUMPRODUCT(--(AT18:AT300&lt;&gt;""),--ISNUMBER(SEARCH(" "&amp;AT18:AT300&amp;" ",Q343)))&gt;0,"FORCE MOLLUSQUES",""))</f>
        <v/>
      </c>
      <c r="U343" s="965" t="str">
        <f t="shared" si="78"/>
        <v/>
      </c>
      <c r="V343" s="965" t="str">
        <f t="shared" si="80"/>
        <v/>
      </c>
      <c r="W343" s="964" t="str">
        <f t="shared" si="79"/>
        <v/>
      </c>
      <c r="X343" s="964" t="str" cm="1">
        <f t="array" ref="X343">IF(N343="","",IF(R343&lt;&gt;"","",IF(SUMPRODUCT(--(AN18:AN1500=X17),--(AM18:AM1500&lt;&gt;""),--ISNUMBER(SEARCH(" "&amp;AM18:AM1500&amp;" ",Q343)))&gt;0,X17,"")))</f>
        <v/>
      </c>
      <c r="Y343" s="964" t="str" cm="1">
        <f t="array" ref="Y343">IF(N343="","",IF(R343&lt;&gt;"","",IF(SUMPRODUCT(--(AN18:AN1500=Y17),--(AM18:AM1500&lt;&gt;""),--ISNUMBER(SEARCH(" "&amp;AM18:AM1500&amp;" ",Q343)))&gt;0,Y17,"")))</f>
        <v/>
      </c>
      <c r="Z343" s="964" t="str" cm="1">
        <f t="array" ref="Z343">IF(N343="","",IF(R343&lt;&gt;"","",IF(SUMPRODUCT(--(AN18:AN1500=Z17),--(AM18:AM1500&lt;&gt;""),--ISNUMBER(SEARCH(" "&amp;AM18:AM1500&amp;" ",Q343)))&gt;0,Z17,"")))</f>
        <v/>
      </c>
      <c r="AA343" s="964" t="str" cm="1">
        <f t="array" ref="AA343">IF(N343="","",IF(R343&lt;&gt;"","",IF(SUMPRODUCT(--(AN18:AN1500=AA17),--(AM18:AM1500&lt;&gt;""),--ISNUMBER(SEARCH(" "&amp;AM18:AM1500&amp;" ",Q343)))&gt;0,AA17,"")))</f>
        <v/>
      </c>
      <c r="AB343" s="964" t="str" cm="1">
        <f t="array" ref="AB343">IF(N343="","",IF(R343&lt;&gt;"","",IF(SUMPRODUCT(--(AN18:AN1500=AB17),--(AM18:AM1500&lt;&gt;""),--ISNUMBER(SEARCH(" "&amp;AM18:AM1500&amp;" ",Q343)))&gt;0,AB17,"")))</f>
        <v/>
      </c>
      <c r="AC343" s="964" t="str" cm="1">
        <f t="array" ref="AC343">IF(N343="","",IF(R343&lt;&gt;"","",IF(SUMPRODUCT(--(AN18:AN1500=AC17),--(AM18:AM1500&lt;&gt;""),--ISNUMBER(SEARCH(" "&amp;AM18:AM1500&amp;" ",Q343)))&gt;0,AC17,"")))</f>
        <v/>
      </c>
      <c r="AD343" s="964" t="str" cm="1">
        <f t="array" ref="AD343">IF(N343="","",IF(R343&lt;&gt;"","",IF(SUMPRODUCT(--(AN18:AN1500=AD17),--(AM18:AM1500&lt;&gt;""),--ISNUMBER(SEARCH(" "&amp;AM18:AM1500&amp;" ",Q343)))&gt;0,AD17,"")))</f>
        <v/>
      </c>
      <c r="AE343" s="964" t="str" cm="1">
        <f t="array" ref="AE343">IF(N343="","",IF(R343&lt;&gt;"","",IF(SUMPRODUCT(--(AN18:AN1500=AE17),--(AM18:AM1500&lt;&gt;""),--ISNUMBER(SEARCH(" "&amp;AM18:AM1500&amp;" ",Q343)))&gt;0,AE17,"")))</f>
        <v/>
      </c>
      <c r="AF343" s="964" t="str" cm="1">
        <f t="array" ref="AF343">IF(N343="","",IF(R343&lt;&gt;"","",IF(SUMPRODUCT(--(AN18:AN1500=AF17),--(AM18:AM1500&lt;&gt;""),--ISNUMBER(SEARCH(" "&amp;AM18:AM1500&amp;" ",Q343)))&gt;0,AF17,"")))</f>
        <v/>
      </c>
      <c r="AG343" s="964" t="str" cm="1">
        <f t="array" ref="AG343">IF(N343="","",IF(R343&lt;&gt;"","",IF(SUMPRODUCT(--(AN18:AN1500=AG17),--(AM18:AM1500&lt;&gt;""),--ISNUMBER(SEARCH(" "&amp;AM18:AM1500&amp;" ",Q343)))&gt;0,AG17,"")))</f>
        <v/>
      </c>
      <c r="AH343" s="964" t="str" cm="1">
        <f t="array" ref="AH343">IF(N343="","",IF(R343&lt;&gt;"","",IF(SUMPRODUCT(--(AN18:AN1500=AH17),--(AM18:AM1500&lt;&gt;""),--ISNUMBER(SEARCH(" "&amp;AM18:AM1500&amp;" ",Q343)))&gt;0,AH17,"")))</f>
        <v/>
      </c>
      <c r="AI343" s="964" t="str" cm="1">
        <f t="array" ref="AI343">IF(N343="","",IF(R343&lt;&gt;"","",IF(SUMPRODUCT(--(AN18:AN1500=AI17),--(AM18:AM1500&lt;&gt;""),--ISNUMBER(SEARCH(" "&amp;AM18:AM1500&amp;" ",Q343)))&gt;0,AI17,"")))</f>
        <v/>
      </c>
      <c r="AJ343" s="964" t="str" cm="1">
        <f t="array" ref="AJ343">IF(N343="","",IF(R343&lt;&gt;"","",IF(SUMPRODUCT(--(AN18:AN1500=AJ17),--(AM18:AM1500&lt;&gt;""),--ISNUMBER(SEARCH(" "&amp;AM18:AM1500&amp;" ",Q343)))&gt;0,AJ17,"")))</f>
        <v/>
      </c>
      <c r="AK343" s="964" t="str" cm="1">
        <f t="array" ref="AK343">IF(N343="","",IF(T343&lt;&gt;"",AK17,IF(S343&lt;&gt;"","",IF(R343&lt;&gt;"","",IF(SUMPRODUCT(--(AN18:AN1500=AK17),--(AM18:AM1500&lt;&gt;""),--ISNUMBER(SEARCH(" "&amp;AM18:AM1500&amp;" ",Q343)))&gt;0,AK17,"")))))</f>
        <v/>
      </c>
      <c r="AM343" s="964" t="s">
        <v>2345</v>
      </c>
      <c r="AN343" s="964" t="s">
        <v>1962</v>
      </c>
      <c r="BN343" s="49">
        <v>1</v>
      </c>
    </row>
    <row r="344" spans="3:66" ht="35.1" customHeight="1">
      <c r="C344" s="65"/>
      <c r="D344" s="975" t="str">
        <f t="shared" si="70"/>
        <v/>
      </c>
      <c r="E344" s="982"/>
      <c r="G344" s="963" t="str">
        <f>IF(H344="","",COUNTIF(H18:H344,"&lt;&gt;"))</f>
        <v/>
      </c>
      <c r="H344" s="958" t="str" cm="1">
        <f t="array" ref="H344">IF(L344="","",IF(LEN(L344)&lt;=MAX(10,G13),L344,IFERROR(LEFT(L344,LOOKUP(2,1/(MID(L344,ROW(1:500),1)=" ")/(ROW(1:500)&lt;=MAX(10,G13)),ROW(1:500))-1),LEFT(L344,MAX(10,G13)))))</f>
        <v/>
      </c>
      <c r="I344" s="963" t="str">
        <f t="shared" si="71"/>
        <v/>
      </c>
      <c r="J344" s="963" t="str">
        <f t="shared" si="72"/>
        <v/>
      </c>
      <c r="K344" s="964" t="str">
        <f>IF(M343&lt;&gt;"",K343,IF(K343&lt;MAX(A18:A317),K343+1,""))</f>
        <v/>
      </c>
      <c r="L344" s="965" t="str">
        <f>IF(K344="","",IF(M343&lt;&gt;"",M343,INDEX(E18:E317,MATCH(K344,A18:A317,0))))</f>
        <v/>
      </c>
      <c r="M344" s="965" t="str">
        <f t="shared" si="73"/>
        <v/>
      </c>
      <c r="N344" s="966" t="str">
        <f t="shared" si="74"/>
        <v/>
      </c>
      <c r="O344" s="967" t="str">
        <f t="shared" si="75"/>
        <v/>
      </c>
      <c r="P344" s="967" t="str">
        <f t="shared" si="76"/>
        <v/>
      </c>
      <c r="Q344" s="966" t="str">
        <f t="shared" si="77"/>
        <v/>
      </c>
      <c r="R344" s="967" t="str">
        <f>IF(N344="","",IF(COUNTIF(AP18:AP300,TRIM(Q344))&gt;0,"EXCLUSION EXACTE",""))</f>
        <v/>
      </c>
      <c r="S344" s="967" t="str" cm="1">
        <f t="array" ref="S344">IF(N344="","",IF(SUMPRODUCT(--(AP18:AP300&lt;&gt;""),--ISNUMBER(SEARCH(" "&amp;AP18:AP300&amp;" ",Q344)))&gt;0,"BLOQUE MOLLUSQUES",""))</f>
        <v/>
      </c>
      <c r="T344" s="967" t="str" cm="1">
        <f t="array" ref="T344">IF(N344="","",IF(SUMPRODUCT(--(AT18:AT300&lt;&gt;""),--ISNUMBER(SEARCH(" "&amp;AT18:AT300&amp;" ",Q344)))&gt;0,"FORCE MOLLUSQUES",""))</f>
        <v/>
      </c>
      <c r="U344" s="966" t="str">
        <f t="shared" si="78"/>
        <v/>
      </c>
      <c r="V344" s="966" t="str">
        <f t="shared" si="80"/>
        <v/>
      </c>
      <c r="W344" s="967" t="str">
        <f t="shared" si="79"/>
        <v/>
      </c>
      <c r="X344" s="967" t="str" cm="1">
        <f t="array" ref="X344">IF(N344="","",IF(R344&lt;&gt;"","",IF(SUMPRODUCT(--(AN18:AN1500=X17),--(AM18:AM1500&lt;&gt;""),--ISNUMBER(SEARCH(" "&amp;AM18:AM1500&amp;" ",Q344)))&gt;0,X17,"")))</f>
        <v/>
      </c>
      <c r="Y344" s="967" t="str" cm="1">
        <f t="array" ref="Y344">IF(N344="","",IF(R344&lt;&gt;"","",IF(SUMPRODUCT(--(AN18:AN1500=Y17),--(AM18:AM1500&lt;&gt;""),--ISNUMBER(SEARCH(" "&amp;AM18:AM1500&amp;" ",Q344)))&gt;0,Y17,"")))</f>
        <v/>
      </c>
      <c r="Z344" s="967" t="str" cm="1">
        <f t="array" ref="Z344">IF(N344="","",IF(R344&lt;&gt;"","",IF(SUMPRODUCT(--(AN18:AN1500=Z17),--(AM18:AM1500&lt;&gt;""),--ISNUMBER(SEARCH(" "&amp;AM18:AM1500&amp;" ",Q344)))&gt;0,Z17,"")))</f>
        <v/>
      </c>
      <c r="AA344" s="967" t="str" cm="1">
        <f t="array" ref="AA344">IF(N344="","",IF(R344&lt;&gt;"","",IF(SUMPRODUCT(--(AN18:AN1500=AA17),--(AM18:AM1500&lt;&gt;""),--ISNUMBER(SEARCH(" "&amp;AM18:AM1500&amp;" ",Q344)))&gt;0,AA17,"")))</f>
        <v/>
      </c>
      <c r="AB344" s="967" t="str" cm="1">
        <f t="array" ref="AB344">IF(N344="","",IF(R344&lt;&gt;"","",IF(SUMPRODUCT(--(AN18:AN1500=AB17),--(AM18:AM1500&lt;&gt;""),--ISNUMBER(SEARCH(" "&amp;AM18:AM1500&amp;" ",Q344)))&gt;0,AB17,"")))</f>
        <v/>
      </c>
      <c r="AC344" s="967" t="str" cm="1">
        <f t="array" ref="AC344">IF(N344="","",IF(R344&lt;&gt;"","",IF(SUMPRODUCT(--(AN18:AN1500=AC17),--(AM18:AM1500&lt;&gt;""),--ISNUMBER(SEARCH(" "&amp;AM18:AM1500&amp;" ",Q344)))&gt;0,AC17,"")))</f>
        <v/>
      </c>
      <c r="AD344" s="967" t="str" cm="1">
        <f t="array" ref="AD344">IF(N344="","",IF(R344&lt;&gt;"","",IF(SUMPRODUCT(--(AN18:AN1500=AD17),--(AM18:AM1500&lt;&gt;""),--ISNUMBER(SEARCH(" "&amp;AM18:AM1500&amp;" ",Q344)))&gt;0,AD17,"")))</f>
        <v/>
      </c>
      <c r="AE344" s="967" t="str" cm="1">
        <f t="array" ref="AE344">IF(N344="","",IF(R344&lt;&gt;"","",IF(SUMPRODUCT(--(AN18:AN1500=AE17),--(AM18:AM1500&lt;&gt;""),--ISNUMBER(SEARCH(" "&amp;AM18:AM1500&amp;" ",Q344)))&gt;0,AE17,"")))</f>
        <v/>
      </c>
      <c r="AF344" s="967" t="str" cm="1">
        <f t="array" ref="AF344">IF(N344="","",IF(R344&lt;&gt;"","",IF(SUMPRODUCT(--(AN18:AN1500=AF17),--(AM18:AM1500&lt;&gt;""),--ISNUMBER(SEARCH(" "&amp;AM18:AM1500&amp;" ",Q344)))&gt;0,AF17,"")))</f>
        <v/>
      </c>
      <c r="AG344" s="967" t="str" cm="1">
        <f t="array" ref="AG344">IF(N344="","",IF(R344&lt;&gt;"","",IF(SUMPRODUCT(--(AN18:AN1500=AG17),--(AM18:AM1500&lt;&gt;""),--ISNUMBER(SEARCH(" "&amp;AM18:AM1500&amp;" ",Q344)))&gt;0,AG17,"")))</f>
        <v/>
      </c>
      <c r="AH344" s="967" t="str" cm="1">
        <f t="array" ref="AH344">IF(N344="","",IF(R344&lt;&gt;"","",IF(SUMPRODUCT(--(AN18:AN1500=AH17),--(AM18:AM1500&lt;&gt;""),--ISNUMBER(SEARCH(" "&amp;AM18:AM1500&amp;" ",Q344)))&gt;0,AH17,"")))</f>
        <v/>
      </c>
      <c r="AI344" s="967" t="str" cm="1">
        <f t="array" ref="AI344">IF(N344="","",IF(R344&lt;&gt;"","",IF(SUMPRODUCT(--(AN18:AN1500=AI17),--(AM18:AM1500&lt;&gt;""),--ISNUMBER(SEARCH(" "&amp;AM18:AM1500&amp;" ",Q344)))&gt;0,AI17,"")))</f>
        <v/>
      </c>
      <c r="AJ344" s="967" t="str" cm="1">
        <f t="array" ref="AJ344">IF(N344="","",IF(R344&lt;&gt;"","",IF(SUMPRODUCT(--(AN18:AN1500=AJ17),--(AM18:AM1500&lt;&gt;""),--ISNUMBER(SEARCH(" "&amp;AM18:AM1500&amp;" ",Q344)))&gt;0,AJ17,"")))</f>
        <v/>
      </c>
      <c r="AK344" s="967" t="str" cm="1">
        <f t="array" ref="AK344">IF(N344="","",IF(T344&lt;&gt;"",AK17,IF(S344&lt;&gt;"","",IF(R344&lt;&gt;"","",IF(SUMPRODUCT(--(AN18:AN1500=AK17),--(AM18:AM1500&lt;&gt;""),--ISNUMBER(SEARCH(" "&amp;AM18:AM1500&amp;" ",Q344)))&gt;0,AK17,"")))))</f>
        <v/>
      </c>
      <c r="AM344" s="968" t="s">
        <v>2346</v>
      </c>
      <c r="AN344" s="968" t="s">
        <v>1962</v>
      </c>
      <c r="BN344" s="49">
        <v>1</v>
      </c>
    </row>
    <row r="345" spans="3:66" ht="35.1" customHeight="1">
      <c r="C345" s="65"/>
      <c r="D345" s="975" t="str">
        <f t="shared" si="70"/>
        <v/>
      </c>
      <c r="E345" s="982"/>
      <c r="G345" s="964" t="str">
        <f>IF(H345="","",COUNTIF(H18:H345,"&lt;&gt;"))</f>
        <v/>
      </c>
      <c r="H345" s="965" t="str" cm="1">
        <f t="array" ref="H345">IF(L345="","",IF(LEN(L345)&lt;=MAX(10,G13),L345,IFERROR(LEFT(L345,LOOKUP(2,1/(MID(L345,ROW(1:500),1)=" ")/(ROW(1:500)&lt;=MAX(10,G13)),ROW(1:500))-1),LEFT(L345,MAX(10,G13)))))</f>
        <v/>
      </c>
      <c r="I345" s="964" t="str">
        <f t="shared" si="71"/>
        <v/>
      </c>
      <c r="J345" s="964" t="str">
        <f t="shared" si="72"/>
        <v/>
      </c>
      <c r="K345" s="964" t="str">
        <f>IF(M344&lt;&gt;"",K344,IF(K344&lt;MAX(A18:A317),K344+1,""))</f>
        <v/>
      </c>
      <c r="L345" s="965" t="str">
        <f>IF(K345="","",IF(M344&lt;&gt;"",M344,INDEX(E18:E317,MATCH(K345,A18:A317,0))))</f>
        <v/>
      </c>
      <c r="M345" s="965" t="str">
        <f t="shared" si="73"/>
        <v/>
      </c>
      <c r="N345" s="965" t="str">
        <f t="shared" si="74"/>
        <v/>
      </c>
      <c r="O345" s="964" t="str">
        <f t="shared" si="75"/>
        <v/>
      </c>
      <c r="P345" s="964" t="str">
        <f t="shared" si="76"/>
        <v/>
      </c>
      <c r="Q345" s="965" t="str">
        <f t="shared" si="77"/>
        <v/>
      </c>
      <c r="R345" s="964" t="str">
        <f>IF(N345="","",IF(COUNTIF(AP18:AP300,TRIM(Q345))&gt;0,"EXCLUSION EXACTE",""))</f>
        <v/>
      </c>
      <c r="S345" s="964" t="str" cm="1">
        <f t="array" ref="S345">IF(N345="","",IF(SUMPRODUCT(--(AP18:AP300&lt;&gt;""),--ISNUMBER(SEARCH(" "&amp;AP18:AP300&amp;" ",Q345)))&gt;0,"BLOQUE MOLLUSQUES",""))</f>
        <v/>
      </c>
      <c r="T345" s="964" t="str" cm="1">
        <f t="array" ref="T345">IF(N345="","",IF(SUMPRODUCT(--(AT18:AT300&lt;&gt;""),--ISNUMBER(SEARCH(" "&amp;AT18:AT300&amp;" ",Q345)))&gt;0,"FORCE MOLLUSQUES",""))</f>
        <v/>
      </c>
      <c r="U345" s="965" t="str">
        <f t="shared" si="78"/>
        <v/>
      </c>
      <c r="V345" s="965" t="str">
        <f t="shared" si="80"/>
        <v/>
      </c>
      <c r="W345" s="964" t="str">
        <f t="shared" si="79"/>
        <v/>
      </c>
      <c r="X345" s="964" t="str" cm="1">
        <f t="array" ref="X345">IF(N345="","",IF(R345&lt;&gt;"","",IF(SUMPRODUCT(--(AN18:AN1500=X17),--(AM18:AM1500&lt;&gt;""),--ISNUMBER(SEARCH(" "&amp;AM18:AM1500&amp;" ",Q345)))&gt;0,X17,"")))</f>
        <v/>
      </c>
      <c r="Y345" s="964" t="str" cm="1">
        <f t="array" ref="Y345">IF(N345="","",IF(R345&lt;&gt;"","",IF(SUMPRODUCT(--(AN18:AN1500=Y17),--(AM18:AM1500&lt;&gt;""),--ISNUMBER(SEARCH(" "&amp;AM18:AM1500&amp;" ",Q345)))&gt;0,Y17,"")))</f>
        <v/>
      </c>
      <c r="Z345" s="964" t="str" cm="1">
        <f t="array" ref="Z345">IF(N345="","",IF(R345&lt;&gt;"","",IF(SUMPRODUCT(--(AN18:AN1500=Z17),--(AM18:AM1500&lt;&gt;""),--ISNUMBER(SEARCH(" "&amp;AM18:AM1500&amp;" ",Q345)))&gt;0,Z17,"")))</f>
        <v/>
      </c>
      <c r="AA345" s="964" t="str" cm="1">
        <f t="array" ref="AA345">IF(N345="","",IF(R345&lt;&gt;"","",IF(SUMPRODUCT(--(AN18:AN1500=AA17),--(AM18:AM1500&lt;&gt;""),--ISNUMBER(SEARCH(" "&amp;AM18:AM1500&amp;" ",Q345)))&gt;0,AA17,"")))</f>
        <v/>
      </c>
      <c r="AB345" s="964" t="str" cm="1">
        <f t="array" ref="AB345">IF(N345="","",IF(R345&lt;&gt;"","",IF(SUMPRODUCT(--(AN18:AN1500=AB17),--(AM18:AM1500&lt;&gt;""),--ISNUMBER(SEARCH(" "&amp;AM18:AM1500&amp;" ",Q345)))&gt;0,AB17,"")))</f>
        <v/>
      </c>
      <c r="AC345" s="964" t="str" cm="1">
        <f t="array" ref="AC345">IF(N345="","",IF(R345&lt;&gt;"","",IF(SUMPRODUCT(--(AN18:AN1500=AC17),--(AM18:AM1500&lt;&gt;""),--ISNUMBER(SEARCH(" "&amp;AM18:AM1500&amp;" ",Q345)))&gt;0,AC17,"")))</f>
        <v/>
      </c>
      <c r="AD345" s="964" t="str" cm="1">
        <f t="array" ref="AD345">IF(N345="","",IF(R345&lt;&gt;"","",IF(SUMPRODUCT(--(AN18:AN1500=AD17),--(AM18:AM1500&lt;&gt;""),--ISNUMBER(SEARCH(" "&amp;AM18:AM1500&amp;" ",Q345)))&gt;0,AD17,"")))</f>
        <v/>
      </c>
      <c r="AE345" s="964" t="str" cm="1">
        <f t="array" ref="AE345">IF(N345="","",IF(R345&lt;&gt;"","",IF(SUMPRODUCT(--(AN18:AN1500=AE17),--(AM18:AM1500&lt;&gt;""),--ISNUMBER(SEARCH(" "&amp;AM18:AM1500&amp;" ",Q345)))&gt;0,AE17,"")))</f>
        <v/>
      </c>
      <c r="AF345" s="964" t="str" cm="1">
        <f t="array" ref="AF345">IF(N345="","",IF(R345&lt;&gt;"","",IF(SUMPRODUCT(--(AN18:AN1500=AF17),--(AM18:AM1500&lt;&gt;""),--ISNUMBER(SEARCH(" "&amp;AM18:AM1500&amp;" ",Q345)))&gt;0,AF17,"")))</f>
        <v/>
      </c>
      <c r="AG345" s="964" t="str" cm="1">
        <f t="array" ref="AG345">IF(N345="","",IF(R345&lt;&gt;"","",IF(SUMPRODUCT(--(AN18:AN1500=AG17),--(AM18:AM1500&lt;&gt;""),--ISNUMBER(SEARCH(" "&amp;AM18:AM1500&amp;" ",Q345)))&gt;0,AG17,"")))</f>
        <v/>
      </c>
      <c r="AH345" s="964" t="str" cm="1">
        <f t="array" ref="AH345">IF(N345="","",IF(R345&lt;&gt;"","",IF(SUMPRODUCT(--(AN18:AN1500=AH17),--(AM18:AM1500&lt;&gt;""),--ISNUMBER(SEARCH(" "&amp;AM18:AM1500&amp;" ",Q345)))&gt;0,AH17,"")))</f>
        <v/>
      </c>
      <c r="AI345" s="964" t="str" cm="1">
        <f t="array" ref="AI345">IF(N345="","",IF(R345&lt;&gt;"","",IF(SUMPRODUCT(--(AN18:AN1500=AI17),--(AM18:AM1500&lt;&gt;""),--ISNUMBER(SEARCH(" "&amp;AM18:AM1500&amp;" ",Q345)))&gt;0,AI17,"")))</f>
        <v/>
      </c>
      <c r="AJ345" s="964" t="str" cm="1">
        <f t="array" ref="AJ345">IF(N345="","",IF(R345&lt;&gt;"","",IF(SUMPRODUCT(--(AN18:AN1500=AJ17),--(AM18:AM1500&lt;&gt;""),--ISNUMBER(SEARCH(" "&amp;AM18:AM1500&amp;" ",Q345)))&gt;0,AJ17,"")))</f>
        <v/>
      </c>
      <c r="AK345" s="964" t="str" cm="1">
        <f t="array" ref="AK345">IF(N345="","",IF(T345&lt;&gt;"",AK17,IF(S345&lt;&gt;"","",IF(R345&lt;&gt;"","",IF(SUMPRODUCT(--(AN18:AN1500=AK17),--(AM18:AM1500&lt;&gt;""),--ISNUMBER(SEARCH(" "&amp;AM18:AM1500&amp;" ",Q345)))&gt;0,AK17,"")))))</f>
        <v/>
      </c>
      <c r="AM345" s="964" t="s">
        <v>2347</v>
      </c>
      <c r="AN345" s="964" t="s">
        <v>1962</v>
      </c>
      <c r="BN345" s="49">
        <v>1</v>
      </c>
    </row>
    <row r="346" spans="3:66" ht="35.1" customHeight="1">
      <c r="C346" s="65"/>
      <c r="D346" s="975" t="str">
        <f t="shared" si="70"/>
        <v/>
      </c>
      <c r="E346" s="982"/>
      <c r="G346" s="963" t="str">
        <f>IF(H346="","",COUNTIF(H18:H346,"&lt;&gt;"))</f>
        <v/>
      </c>
      <c r="H346" s="958" t="str" cm="1">
        <f t="array" ref="H346">IF(L346="","",IF(LEN(L346)&lt;=MAX(10,G13),L346,IFERROR(LEFT(L346,LOOKUP(2,1/(MID(L346,ROW(1:500),1)=" ")/(ROW(1:500)&lt;=MAX(10,G13)),ROW(1:500))-1),LEFT(L346,MAX(10,G13)))))</f>
        <v/>
      </c>
      <c r="I346" s="963" t="str">
        <f t="shared" si="71"/>
        <v/>
      </c>
      <c r="J346" s="963" t="str">
        <f t="shared" si="72"/>
        <v/>
      </c>
      <c r="K346" s="964" t="str">
        <f>IF(M345&lt;&gt;"",K345,IF(K345&lt;MAX(A18:A317),K345+1,""))</f>
        <v/>
      </c>
      <c r="L346" s="965" t="str">
        <f>IF(K346="","",IF(M345&lt;&gt;"",M345,INDEX(E18:E317,MATCH(K346,A18:A317,0))))</f>
        <v/>
      </c>
      <c r="M346" s="965" t="str">
        <f t="shared" si="73"/>
        <v/>
      </c>
      <c r="N346" s="966" t="str">
        <f t="shared" si="74"/>
        <v/>
      </c>
      <c r="O346" s="967" t="str">
        <f t="shared" si="75"/>
        <v/>
      </c>
      <c r="P346" s="967" t="str">
        <f t="shared" si="76"/>
        <v/>
      </c>
      <c r="Q346" s="966" t="str">
        <f t="shared" si="77"/>
        <v/>
      </c>
      <c r="R346" s="967" t="str">
        <f>IF(N346="","",IF(COUNTIF(AP18:AP300,TRIM(Q346))&gt;0,"EXCLUSION EXACTE",""))</f>
        <v/>
      </c>
      <c r="S346" s="967" t="str" cm="1">
        <f t="array" ref="S346">IF(N346="","",IF(SUMPRODUCT(--(AP18:AP300&lt;&gt;""),--ISNUMBER(SEARCH(" "&amp;AP18:AP300&amp;" ",Q346)))&gt;0,"BLOQUE MOLLUSQUES",""))</f>
        <v/>
      </c>
      <c r="T346" s="967" t="str" cm="1">
        <f t="array" ref="T346">IF(N346="","",IF(SUMPRODUCT(--(AT18:AT300&lt;&gt;""),--ISNUMBER(SEARCH(" "&amp;AT18:AT300&amp;" ",Q346)))&gt;0,"FORCE MOLLUSQUES",""))</f>
        <v/>
      </c>
      <c r="U346" s="966" t="str">
        <f t="shared" si="78"/>
        <v/>
      </c>
      <c r="V346" s="966" t="str">
        <f t="shared" si="80"/>
        <v/>
      </c>
      <c r="W346" s="967" t="str">
        <f t="shared" si="79"/>
        <v/>
      </c>
      <c r="X346" s="967" t="str" cm="1">
        <f t="array" ref="X346">IF(N346="","",IF(R346&lt;&gt;"","",IF(SUMPRODUCT(--(AN18:AN1500=X17),--(AM18:AM1500&lt;&gt;""),--ISNUMBER(SEARCH(" "&amp;AM18:AM1500&amp;" ",Q346)))&gt;0,X17,"")))</f>
        <v/>
      </c>
      <c r="Y346" s="967" t="str" cm="1">
        <f t="array" ref="Y346">IF(N346="","",IF(R346&lt;&gt;"","",IF(SUMPRODUCT(--(AN18:AN1500=Y17),--(AM18:AM1500&lt;&gt;""),--ISNUMBER(SEARCH(" "&amp;AM18:AM1500&amp;" ",Q346)))&gt;0,Y17,"")))</f>
        <v/>
      </c>
      <c r="Z346" s="967" t="str" cm="1">
        <f t="array" ref="Z346">IF(N346="","",IF(R346&lt;&gt;"","",IF(SUMPRODUCT(--(AN18:AN1500=Z17),--(AM18:AM1500&lt;&gt;""),--ISNUMBER(SEARCH(" "&amp;AM18:AM1500&amp;" ",Q346)))&gt;0,Z17,"")))</f>
        <v/>
      </c>
      <c r="AA346" s="967" t="str" cm="1">
        <f t="array" ref="AA346">IF(N346="","",IF(R346&lt;&gt;"","",IF(SUMPRODUCT(--(AN18:AN1500=AA17),--(AM18:AM1500&lt;&gt;""),--ISNUMBER(SEARCH(" "&amp;AM18:AM1500&amp;" ",Q346)))&gt;0,AA17,"")))</f>
        <v/>
      </c>
      <c r="AB346" s="967" t="str" cm="1">
        <f t="array" ref="AB346">IF(N346="","",IF(R346&lt;&gt;"","",IF(SUMPRODUCT(--(AN18:AN1500=AB17),--(AM18:AM1500&lt;&gt;""),--ISNUMBER(SEARCH(" "&amp;AM18:AM1500&amp;" ",Q346)))&gt;0,AB17,"")))</f>
        <v/>
      </c>
      <c r="AC346" s="967" t="str" cm="1">
        <f t="array" ref="AC346">IF(N346="","",IF(R346&lt;&gt;"","",IF(SUMPRODUCT(--(AN18:AN1500=AC17),--(AM18:AM1500&lt;&gt;""),--ISNUMBER(SEARCH(" "&amp;AM18:AM1500&amp;" ",Q346)))&gt;0,AC17,"")))</f>
        <v/>
      </c>
      <c r="AD346" s="967" t="str" cm="1">
        <f t="array" ref="AD346">IF(N346="","",IF(R346&lt;&gt;"","",IF(SUMPRODUCT(--(AN18:AN1500=AD17),--(AM18:AM1500&lt;&gt;""),--ISNUMBER(SEARCH(" "&amp;AM18:AM1500&amp;" ",Q346)))&gt;0,AD17,"")))</f>
        <v/>
      </c>
      <c r="AE346" s="967" t="str" cm="1">
        <f t="array" ref="AE346">IF(N346="","",IF(R346&lt;&gt;"","",IF(SUMPRODUCT(--(AN18:AN1500=AE17),--(AM18:AM1500&lt;&gt;""),--ISNUMBER(SEARCH(" "&amp;AM18:AM1500&amp;" ",Q346)))&gt;0,AE17,"")))</f>
        <v/>
      </c>
      <c r="AF346" s="967" t="str" cm="1">
        <f t="array" ref="AF346">IF(N346="","",IF(R346&lt;&gt;"","",IF(SUMPRODUCT(--(AN18:AN1500=AF17),--(AM18:AM1500&lt;&gt;""),--ISNUMBER(SEARCH(" "&amp;AM18:AM1500&amp;" ",Q346)))&gt;0,AF17,"")))</f>
        <v/>
      </c>
      <c r="AG346" s="967" t="str" cm="1">
        <f t="array" ref="AG346">IF(N346="","",IF(R346&lt;&gt;"","",IF(SUMPRODUCT(--(AN18:AN1500=AG17),--(AM18:AM1500&lt;&gt;""),--ISNUMBER(SEARCH(" "&amp;AM18:AM1500&amp;" ",Q346)))&gt;0,AG17,"")))</f>
        <v/>
      </c>
      <c r="AH346" s="967" t="str" cm="1">
        <f t="array" ref="AH346">IF(N346="","",IF(R346&lt;&gt;"","",IF(SUMPRODUCT(--(AN18:AN1500=AH17),--(AM18:AM1500&lt;&gt;""),--ISNUMBER(SEARCH(" "&amp;AM18:AM1500&amp;" ",Q346)))&gt;0,AH17,"")))</f>
        <v/>
      </c>
      <c r="AI346" s="967" t="str" cm="1">
        <f t="array" ref="AI346">IF(N346="","",IF(R346&lt;&gt;"","",IF(SUMPRODUCT(--(AN18:AN1500=AI17),--(AM18:AM1500&lt;&gt;""),--ISNUMBER(SEARCH(" "&amp;AM18:AM1500&amp;" ",Q346)))&gt;0,AI17,"")))</f>
        <v/>
      </c>
      <c r="AJ346" s="967" t="str" cm="1">
        <f t="array" ref="AJ346">IF(N346="","",IF(R346&lt;&gt;"","",IF(SUMPRODUCT(--(AN18:AN1500=AJ17),--(AM18:AM1500&lt;&gt;""),--ISNUMBER(SEARCH(" "&amp;AM18:AM1500&amp;" ",Q346)))&gt;0,AJ17,"")))</f>
        <v/>
      </c>
      <c r="AK346" s="967" t="str" cm="1">
        <f t="array" ref="AK346">IF(N346="","",IF(T346&lt;&gt;"",AK17,IF(S346&lt;&gt;"","",IF(R346&lt;&gt;"","",IF(SUMPRODUCT(--(AN18:AN1500=AK17),--(AM18:AM1500&lt;&gt;""),--ISNUMBER(SEARCH(" "&amp;AM18:AM1500&amp;" ",Q346)))&gt;0,AK17,"")))))</f>
        <v/>
      </c>
      <c r="AM346" s="968" t="s">
        <v>2348</v>
      </c>
      <c r="AN346" s="968" t="s">
        <v>1962</v>
      </c>
      <c r="BN346" s="49">
        <v>1</v>
      </c>
    </row>
    <row r="347" spans="3:66" ht="35.1" customHeight="1">
      <c r="C347" s="65"/>
      <c r="D347" s="975" t="str">
        <f t="shared" si="70"/>
        <v/>
      </c>
      <c r="E347" s="982"/>
      <c r="G347" s="964" t="str">
        <f>IF(H347="","",COUNTIF(H18:H347,"&lt;&gt;"))</f>
        <v/>
      </c>
      <c r="H347" s="965" t="str" cm="1">
        <f t="array" ref="H347">IF(L347="","",IF(LEN(L347)&lt;=MAX(10,G13),L347,IFERROR(LEFT(L347,LOOKUP(2,1/(MID(L347,ROW(1:500),1)=" ")/(ROW(1:500)&lt;=MAX(10,G13)),ROW(1:500))-1),LEFT(L347,MAX(10,G13)))))</f>
        <v/>
      </c>
      <c r="I347" s="964" t="str">
        <f t="shared" si="71"/>
        <v/>
      </c>
      <c r="J347" s="964" t="str">
        <f t="shared" si="72"/>
        <v/>
      </c>
      <c r="K347" s="964" t="str">
        <f>IF(M346&lt;&gt;"",K346,IF(K346&lt;MAX(A18:A317),K346+1,""))</f>
        <v/>
      </c>
      <c r="L347" s="965" t="str">
        <f>IF(K347="","",IF(M346&lt;&gt;"",M346,INDEX(E18:E317,MATCH(K347,A18:A317,0))))</f>
        <v/>
      </c>
      <c r="M347" s="965" t="str">
        <f t="shared" si="73"/>
        <v/>
      </c>
      <c r="N347" s="965" t="str">
        <f t="shared" si="74"/>
        <v/>
      </c>
      <c r="O347" s="964" t="str">
        <f t="shared" si="75"/>
        <v/>
      </c>
      <c r="P347" s="964" t="str">
        <f t="shared" si="76"/>
        <v/>
      </c>
      <c r="Q347" s="965" t="str">
        <f t="shared" si="77"/>
        <v/>
      </c>
      <c r="R347" s="964" t="str">
        <f>IF(N347="","",IF(COUNTIF(AP18:AP300,TRIM(Q347))&gt;0,"EXCLUSION EXACTE",""))</f>
        <v/>
      </c>
      <c r="S347" s="964" t="str" cm="1">
        <f t="array" ref="S347">IF(N347="","",IF(SUMPRODUCT(--(AP18:AP300&lt;&gt;""),--ISNUMBER(SEARCH(" "&amp;AP18:AP300&amp;" ",Q347)))&gt;0,"BLOQUE MOLLUSQUES",""))</f>
        <v/>
      </c>
      <c r="T347" s="964" t="str" cm="1">
        <f t="array" ref="T347">IF(N347="","",IF(SUMPRODUCT(--(AT18:AT300&lt;&gt;""),--ISNUMBER(SEARCH(" "&amp;AT18:AT300&amp;" ",Q347)))&gt;0,"FORCE MOLLUSQUES",""))</f>
        <v/>
      </c>
      <c r="U347" s="965" t="str">
        <f t="shared" si="78"/>
        <v/>
      </c>
      <c r="V347" s="965" t="str">
        <f t="shared" si="80"/>
        <v/>
      </c>
      <c r="W347" s="964" t="str">
        <f t="shared" si="79"/>
        <v/>
      </c>
      <c r="X347" s="964" t="str" cm="1">
        <f t="array" ref="X347">IF(N347="","",IF(R347&lt;&gt;"","",IF(SUMPRODUCT(--(AN18:AN1500=X17),--(AM18:AM1500&lt;&gt;""),--ISNUMBER(SEARCH(" "&amp;AM18:AM1500&amp;" ",Q347)))&gt;0,X17,"")))</f>
        <v/>
      </c>
      <c r="Y347" s="964" t="str" cm="1">
        <f t="array" ref="Y347">IF(N347="","",IF(R347&lt;&gt;"","",IF(SUMPRODUCT(--(AN18:AN1500=Y17),--(AM18:AM1500&lt;&gt;""),--ISNUMBER(SEARCH(" "&amp;AM18:AM1500&amp;" ",Q347)))&gt;0,Y17,"")))</f>
        <v/>
      </c>
      <c r="Z347" s="964" t="str" cm="1">
        <f t="array" ref="Z347">IF(N347="","",IF(R347&lt;&gt;"","",IF(SUMPRODUCT(--(AN18:AN1500=Z17),--(AM18:AM1500&lt;&gt;""),--ISNUMBER(SEARCH(" "&amp;AM18:AM1500&amp;" ",Q347)))&gt;0,Z17,"")))</f>
        <v/>
      </c>
      <c r="AA347" s="964" t="str" cm="1">
        <f t="array" ref="AA347">IF(N347="","",IF(R347&lt;&gt;"","",IF(SUMPRODUCT(--(AN18:AN1500=AA17),--(AM18:AM1500&lt;&gt;""),--ISNUMBER(SEARCH(" "&amp;AM18:AM1500&amp;" ",Q347)))&gt;0,AA17,"")))</f>
        <v/>
      </c>
      <c r="AB347" s="964" t="str" cm="1">
        <f t="array" ref="AB347">IF(N347="","",IF(R347&lt;&gt;"","",IF(SUMPRODUCT(--(AN18:AN1500=AB17),--(AM18:AM1500&lt;&gt;""),--ISNUMBER(SEARCH(" "&amp;AM18:AM1500&amp;" ",Q347)))&gt;0,AB17,"")))</f>
        <v/>
      </c>
      <c r="AC347" s="964" t="str" cm="1">
        <f t="array" ref="AC347">IF(N347="","",IF(R347&lt;&gt;"","",IF(SUMPRODUCT(--(AN18:AN1500=AC17),--(AM18:AM1500&lt;&gt;""),--ISNUMBER(SEARCH(" "&amp;AM18:AM1500&amp;" ",Q347)))&gt;0,AC17,"")))</f>
        <v/>
      </c>
      <c r="AD347" s="964" t="str" cm="1">
        <f t="array" ref="AD347">IF(N347="","",IF(R347&lt;&gt;"","",IF(SUMPRODUCT(--(AN18:AN1500=AD17),--(AM18:AM1500&lt;&gt;""),--ISNUMBER(SEARCH(" "&amp;AM18:AM1500&amp;" ",Q347)))&gt;0,AD17,"")))</f>
        <v/>
      </c>
      <c r="AE347" s="964" t="str" cm="1">
        <f t="array" ref="AE347">IF(N347="","",IF(R347&lt;&gt;"","",IF(SUMPRODUCT(--(AN18:AN1500=AE17),--(AM18:AM1500&lt;&gt;""),--ISNUMBER(SEARCH(" "&amp;AM18:AM1500&amp;" ",Q347)))&gt;0,AE17,"")))</f>
        <v/>
      </c>
      <c r="AF347" s="964" t="str" cm="1">
        <f t="array" ref="AF347">IF(N347="","",IF(R347&lt;&gt;"","",IF(SUMPRODUCT(--(AN18:AN1500=AF17),--(AM18:AM1500&lt;&gt;""),--ISNUMBER(SEARCH(" "&amp;AM18:AM1500&amp;" ",Q347)))&gt;0,AF17,"")))</f>
        <v/>
      </c>
      <c r="AG347" s="964" t="str" cm="1">
        <f t="array" ref="AG347">IF(N347="","",IF(R347&lt;&gt;"","",IF(SUMPRODUCT(--(AN18:AN1500=AG17),--(AM18:AM1500&lt;&gt;""),--ISNUMBER(SEARCH(" "&amp;AM18:AM1500&amp;" ",Q347)))&gt;0,AG17,"")))</f>
        <v/>
      </c>
      <c r="AH347" s="964" t="str" cm="1">
        <f t="array" ref="AH347">IF(N347="","",IF(R347&lt;&gt;"","",IF(SUMPRODUCT(--(AN18:AN1500=AH17),--(AM18:AM1500&lt;&gt;""),--ISNUMBER(SEARCH(" "&amp;AM18:AM1500&amp;" ",Q347)))&gt;0,AH17,"")))</f>
        <v/>
      </c>
      <c r="AI347" s="964" t="str" cm="1">
        <f t="array" ref="AI347">IF(N347="","",IF(R347&lt;&gt;"","",IF(SUMPRODUCT(--(AN18:AN1500=AI17),--(AM18:AM1500&lt;&gt;""),--ISNUMBER(SEARCH(" "&amp;AM18:AM1500&amp;" ",Q347)))&gt;0,AI17,"")))</f>
        <v/>
      </c>
      <c r="AJ347" s="964" t="str" cm="1">
        <f t="array" ref="AJ347">IF(N347="","",IF(R347&lt;&gt;"","",IF(SUMPRODUCT(--(AN18:AN1500=AJ17),--(AM18:AM1500&lt;&gt;""),--ISNUMBER(SEARCH(" "&amp;AM18:AM1500&amp;" ",Q347)))&gt;0,AJ17,"")))</f>
        <v/>
      </c>
      <c r="AK347" s="964" t="str" cm="1">
        <f t="array" ref="AK347">IF(N347="","",IF(T347&lt;&gt;"",AK17,IF(S347&lt;&gt;"","",IF(R347&lt;&gt;"","",IF(SUMPRODUCT(--(AN18:AN1500=AK17),--(AM18:AM1500&lt;&gt;""),--ISNUMBER(SEARCH(" "&amp;AM18:AM1500&amp;" ",Q347)))&gt;0,AK17,"")))))</f>
        <v/>
      </c>
      <c r="AM347" s="964" t="s">
        <v>566</v>
      </c>
      <c r="AN347" s="964" t="s">
        <v>1962</v>
      </c>
      <c r="BN347" s="49">
        <v>1</v>
      </c>
    </row>
    <row r="348" spans="3:66" ht="35.1" customHeight="1">
      <c r="C348" s="65"/>
      <c r="D348" s="975" t="str">
        <f t="shared" si="70"/>
        <v/>
      </c>
      <c r="E348" s="982"/>
      <c r="G348" s="963" t="str">
        <f>IF(H348="","",COUNTIF(H18:H348,"&lt;&gt;"))</f>
        <v/>
      </c>
      <c r="H348" s="958" t="str" cm="1">
        <f t="array" ref="H348">IF(L348="","",IF(LEN(L348)&lt;=MAX(10,G13),L348,IFERROR(LEFT(L348,LOOKUP(2,1/(MID(L348,ROW(1:500),1)=" ")/(ROW(1:500)&lt;=MAX(10,G13)),ROW(1:500))-1),LEFT(L348,MAX(10,G13)))))</f>
        <v/>
      </c>
      <c r="I348" s="963" t="str">
        <f t="shared" si="71"/>
        <v/>
      </c>
      <c r="J348" s="963" t="str">
        <f t="shared" si="72"/>
        <v/>
      </c>
      <c r="K348" s="964" t="str">
        <f>IF(M347&lt;&gt;"",K347,IF(K347&lt;MAX(A18:A317),K347+1,""))</f>
        <v/>
      </c>
      <c r="L348" s="965" t="str">
        <f>IF(K348="","",IF(M347&lt;&gt;"",M347,INDEX(E18:E317,MATCH(K348,A18:A317,0))))</f>
        <v/>
      </c>
      <c r="M348" s="965" t="str">
        <f t="shared" si="73"/>
        <v/>
      </c>
      <c r="N348" s="966" t="str">
        <f t="shared" si="74"/>
        <v/>
      </c>
      <c r="O348" s="967" t="str">
        <f t="shared" si="75"/>
        <v/>
      </c>
      <c r="P348" s="967" t="str">
        <f t="shared" si="76"/>
        <v/>
      </c>
      <c r="Q348" s="966" t="str">
        <f t="shared" si="77"/>
        <v/>
      </c>
      <c r="R348" s="967" t="str">
        <f>IF(N348="","",IF(COUNTIF(AP18:AP300,TRIM(Q348))&gt;0,"EXCLUSION EXACTE",""))</f>
        <v/>
      </c>
      <c r="S348" s="967" t="str" cm="1">
        <f t="array" ref="S348">IF(N348="","",IF(SUMPRODUCT(--(AP18:AP300&lt;&gt;""),--ISNUMBER(SEARCH(" "&amp;AP18:AP300&amp;" ",Q348)))&gt;0,"BLOQUE MOLLUSQUES",""))</f>
        <v/>
      </c>
      <c r="T348" s="967" t="str" cm="1">
        <f t="array" ref="T348">IF(N348="","",IF(SUMPRODUCT(--(AT18:AT300&lt;&gt;""),--ISNUMBER(SEARCH(" "&amp;AT18:AT300&amp;" ",Q348)))&gt;0,"FORCE MOLLUSQUES",""))</f>
        <v/>
      </c>
      <c r="U348" s="966" t="str">
        <f t="shared" si="78"/>
        <v/>
      </c>
      <c r="V348" s="966" t="str">
        <f t="shared" si="80"/>
        <v/>
      </c>
      <c r="W348" s="967" t="str">
        <f t="shared" si="79"/>
        <v/>
      </c>
      <c r="X348" s="967" t="str" cm="1">
        <f t="array" ref="X348">IF(N348="","",IF(R348&lt;&gt;"","",IF(SUMPRODUCT(--(AN18:AN1500=X17),--(AM18:AM1500&lt;&gt;""),--ISNUMBER(SEARCH(" "&amp;AM18:AM1500&amp;" ",Q348)))&gt;0,X17,"")))</f>
        <v/>
      </c>
      <c r="Y348" s="967" t="str" cm="1">
        <f t="array" ref="Y348">IF(N348="","",IF(R348&lt;&gt;"","",IF(SUMPRODUCT(--(AN18:AN1500=Y17),--(AM18:AM1500&lt;&gt;""),--ISNUMBER(SEARCH(" "&amp;AM18:AM1500&amp;" ",Q348)))&gt;0,Y17,"")))</f>
        <v/>
      </c>
      <c r="Z348" s="967" t="str" cm="1">
        <f t="array" ref="Z348">IF(N348="","",IF(R348&lt;&gt;"","",IF(SUMPRODUCT(--(AN18:AN1500=Z17),--(AM18:AM1500&lt;&gt;""),--ISNUMBER(SEARCH(" "&amp;AM18:AM1500&amp;" ",Q348)))&gt;0,Z17,"")))</f>
        <v/>
      </c>
      <c r="AA348" s="967" t="str" cm="1">
        <f t="array" ref="AA348">IF(N348="","",IF(R348&lt;&gt;"","",IF(SUMPRODUCT(--(AN18:AN1500=AA17),--(AM18:AM1500&lt;&gt;""),--ISNUMBER(SEARCH(" "&amp;AM18:AM1500&amp;" ",Q348)))&gt;0,AA17,"")))</f>
        <v/>
      </c>
      <c r="AB348" s="967" t="str" cm="1">
        <f t="array" ref="AB348">IF(N348="","",IF(R348&lt;&gt;"","",IF(SUMPRODUCT(--(AN18:AN1500=AB17),--(AM18:AM1500&lt;&gt;""),--ISNUMBER(SEARCH(" "&amp;AM18:AM1500&amp;" ",Q348)))&gt;0,AB17,"")))</f>
        <v/>
      </c>
      <c r="AC348" s="967" t="str" cm="1">
        <f t="array" ref="AC348">IF(N348="","",IF(R348&lt;&gt;"","",IF(SUMPRODUCT(--(AN18:AN1500=AC17),--(AM18:AM1500&lt;&gt;""),--ISNUMBER(SEARCH(" "&amp;AM18:AM1500&amp;" ",Q348)))&gt;0,AC17,"")))</f>
        <v/>
      </c>
      <c r="AD348" s="967" t="str" cm="1">
        <f t="array" ref="AD348">IF(N348="","",IF(R348&lt;&gt;"","",IF(SUMPRODUCT(--(AN18:AN1500=AD17),--(AM18:AM1500&lt;&gt;""),--ISNUMBER(SEARCH(" "&amp;AM18:AM1500&amp;" ",Q348)))&gt;0,AD17,"")))</f>
        <v/>
      </c>
      <c r="AE348" s="967" t="str" cm="1">
        <f t="array" ref="AE348">IF(N348="","",IF(R348&lt;&gt;"","",IF(SUMPRODUCT(--(AN18:AN1500=AE17),--(AM18:AM1500&lt;&gt;""),--ISNUMBER(SEARCH(" "&amp;AM18:AM1500&amp;" ",Q348)))&gt;0,AE17,"")))</f>
        <v/>
      </c>
      <c r="AF348" s="967" t="str" cm="1">
        <f t="array" ref="AF348">IF(N348="","",IF(R348&lt;&gt;"","",IF(SUMPRODUCT(--(AN18:AN1500=AF17),--(AM18:AM1500&lt;&gt;""),--ISNUMBER(SEARCH(" "&amp;AM18:AM1500&amp;" ",Q348)))&gt;0,AF17,"")))</f>
        <v/>
      </c>
      <c r="AG348" s="967" t="str" cm="1">
        <f t="array" ref="AG348">IF(N348="","",IF(R348&lt;&gt;"","",IF(SUMPRODUCT(--(AN18:AN1500=AG17),--(AM18:AM1500&lt;&gt;""),--ISNUMBER(SEARCH(" "&amp;AM18:AM1500&amp;" ",Q348)))&gt;0,AG17,"")))</f>
        <v/>
      </c>
      <c r="AH348" s="967" t="str" cm="1">
        <f t="array" ref="AH348">IF(N348="","",IF(R348&lt;&gt;"","",IF(SUMPRODUCT(--(AN18:AN1500=AH17),--(AM18:AM1500&lt;&gt;""),--ISNUMBER(SEARCH(" "&amp;AM18:AM1500&amp;" ",Q348)))&gt;0,AH17,"")))</f>
        <v/>
      </c>
      <c r="AI348" s="967" t="str" cm="1">
        <f t="array" ref="AI348">IF(N348="","",IF(R348&lt;&gt;"","",IF(SUMPRODUCT(--(AN18:AN1500=AI17),--(AM18:AM1500&lt;&gt;""),--ISNUMBER(SEARCH(" "&amp;AM18:AM1500&amp;" ",Q348)))&gt;0,AI17,"")))</f>
        <v/>
      </c>
      <c r="AJ348" s="967" t="str" cm="1">
        <f t="array" ref="AJ348">IF(N348="","",IF(R348&lt;&gt;"","",IF(SUMPRODUCT(--(AN18:AN1500=AJ17),--(AM18:AM1500&lt;&gt;""),--ISNUMBER(SEARCH(" "&amp;AM18:AM1500&amp;" ",Q348)))&gt;0,AJ17,"")))</f>
        <v/>
      </c>
      <c r="AK348" s="967" t="str" cm="1">
        <f t="array" ref="AK348">IF(N348="","",IF(T348&lt;&gt;"",AK17,IF(S348&lt;&gt;"","",IF(R348&lt;&gt;"","",IF(SUMPRODUCT(--(AN18:AN1500=AK17),--(AM18:AM1500&lt;&gt;""),--ISNUMBER(SEARCH(" "&amp;AM18:AM1500&amp;" ",Q348)))&gt;0,AK17,"")))))</f>
        <v/>
      </c>
      <c r="AM348" s="968" t="s">
        <v>2349</v>
      </c>
      <c r="AN348" s="968" t="s">
        <v>1962</v>
      </c>
      <c r="BN348" s="49">
        <v>1</v>
      </c>
    </row>
    <row r="349" spans="3:66" ht="35.1" customHeight="1">
      <c r="C349" s="65"/>
      <c r="D349" s="975" t="str">
        <f t="shared" si="70"/>
        <v/>
      </c>
      <c r="E349" s="982"/>
      <c r="G349" s="964" t="str">
        <f>IF(H349="","",COUNTIF(H18:H349,"&lt;&gt;"))</f>
        <v/>
      </c>
      <c r="H349" s="965" t="str" cm="1">
        <f t="array" ref="H349">IF(L349="","",IF(LEN(L349)&lt;=MAX(10,G13),L349,IFERROR(LEFT(L349,LOOKUP(2,1/(MID(L349,ROW(1:500),1)=" ")/(ROW(1:500)&lt;=MAX(10,G13)),ROW(1:500))-1),LEFT(L349,MAX(10,G13)))))</f>
        <v/>
      </c>
      <c r="I349" s="964" t="str">
        <f t="shared" si="71"/>
        <v/>
      </c>
      <c r="J349" s="964" t="str">
        <f t="shared" si="72"/>
        <v/>
      </c>
      <c r="K349" s="964" t="str">
        <f>IF(M348&lt;&gt;"",K348,IF(K348&lt;MAX(A18:A317),K348+1,""))</f>
        <v/>
      </c>
      <c r="L349" s="965" t="str">
        <f>IF(K349="","",IF(M348&lt;&gt;"",M348,INDEX(E18:E317,MATCH(K349,A18:A317,0))))</f>
        <v/>
      </c>
      <c r="M349" s="965" t="str">
        <f t="shared" si="73"/>
        <v/>
      </c>
      <c r="N349" s="965" t="str">
        <f t="shared" si="74"/>
        <v/>
      </c>
      <c r="O349" s="964" t="str">
        <f t="shared" si="75"/>
        <v/>
      </c>
      <c r="P349" s="964" t="str">
        <f t="shared" si="76"/>
        <v/>
      </c>
      <c r="Q349" s="965" t="str">
        <f t="shared" si="77"/>
        <v/>
      </c>
      <c r="R349" s="964" t="str">
        <f>IF(N349="","",IF(COUNTIF(AP18:AP300,TRIM(Q349))&gt;0,"EXCLUSION EXACTE",""))</f>
        <v/>
      </c>
      <c r="S349" s="964" t="str" cm="1">
        <f t="array" ref="S349">IF(N349="","",IF(SUMPRODUCT(--(AP18:AP300&lt;&gt;""),--ISNUMBER(SEARCH(" "&amp;AP18:AP300&amp;" ",Q349)))&gt;0,"BLOQUE MOLLUSQUES",""))</f>
        <v/>
      </c>
      <c r="T349" s="964" t="str" cm="1">
        <f t="array" ref="T349">IF(N349="","",IF(SUMPRODUCT(--(AT18:AT300&lt;&gt;""),--ISNUMBER(SEARCH(" "&amp;AT18:AT300&amp;" ",Q349)))&gt;0,"FORCE MOLLUSQUES",""))</f>
        <v/>
      </c>
      <c r="U349" s="965" t="str">
        <f t="shared" si="78"/>
        <v/>
      </c>
      <c r="V349" s="965" t="str">
        <f t="shared" si="80"/>
        <v/>
      </c>
      <c r="W349" s="964" t="str">
        <f t="shared" si="79"/>
        <v/>
      </c>
      <c r="X349" s="964" t="str" cm="1">
        <f t="array" ref="X349">IF(N349="","",IF(R349&lt;&gt;"","",IF(SUMPRODUCT(--(AN18:AN1500=X17),--(AM18:AM1500&lt;&gt;""),--ISNUMBER(SEARCH(" "&amp;AM18:AM1500&amp;" ",Q349)))&gt;0,X17,"")))</f>
        <v/>
      </c>
      <c r="Y349" s="964" t="str" cm="1">
        <f t="array" ref="Y349">IF(N349="","",IF(R349&lt;&gt;"","",IF(SUMPRODUCT(--(AN18:AN1500=Y17),--(AM18:AM1500&lt;&gt;""),--ISNUMBER(SEARCH(" "&amp;AM18:AM1500&amp;" ",Q349)))&gt;0,Y17,"")))</f>
        <v/>
      </c>
      <c r="Z349" s="964" t="str" cm="1">
        <f t="array" ref="Z349">IF(N349="","",IF(R349&lt;&gt;"","",IF(SUMPRODUCT(--(AN18:AN1500=Z17),--(AM18:AM1500&lt;&gt;""),--ISNUMBER(SEARCH(" "&amp;AM18:AM1500&amp;" ",Q349)))&gt;0,Z17,"")))</f>
        <v/>
      </c>
      <c r="AA349" s="964" t="str" cm="1">
        <f t="array" ref="AA349">IF(N349="","",IF(R349&lt;&gt;"","",IF(SUMPRODUCT(--(AN18:AN1500=AA17),--(AM18:AM1500&lt;&gt;""),--ISNUMBER(SEARCH(" "&amp;AM18:AM1500&amp;" ",Q349)))&gt;0,AA17,"")))</f>
        <v/>
      </c>
      <c r="AB349" s="964" t="str" cm="1">
        <f t="array" ref="AB349">IF(N349="","",IF(R349&lt;&gt;"","",IF(SUMPRODUCT(--(AN18:AN1500=AB17),--(AM18:AM1500&lt;&gt;""),--ISNUMBER(SEARCH(" "&amp;AM18:AM1500&amp;" ",Q349)))&gt;0,AB17,"")))</f>
        <v/>
      </c>
      <c r="AC349" s="964" t="str" cm="1">
        <f t="array" ref="AC349">IF(N349="","",IF(R349&lt;&gt;"","",IF(SUMPRODUCT(--(AN18:AN1500=AC17),--(AM18:AM1500&lt;&gt;""),--ISNUMBER(SEARCH(" "&amp;AM18:AM1500&amp;" ",Q349)))&gt;0,AC17,"")))</f>
        <v/>
      </c>
      <c r="AD349" s="964" t="str" cm="1">
        <f t="array" ref="AD349">IF(N349="","",IF(R349&lt;&gt;"","",IF(SUMPRODUCT(--(AN18:AN1500=AD17),--(AM18:AM1500&lt;&gt;""),--ISNUMBER(SEARCH(" "&amp;AM18:AM1500&amp;" ",Q349)))&gt;0,AD17,"")))</f>
        <v/>
      </c>
      <c r="AE349" s="964" t="str" cm="1">
        <f t="array" ref="AE349">IF(N349="","",IF(R349&lt;&gt;"","",IF(SUMPRODUCT(--(AN18:AN1500=AE17),--(AM18:AM1500&lt;&gt;""),--ISNUMBER(SEARCH(" "&amp;AM18:AM1500&amp;" ",Q349)))&gt;0,AE17,"")))</f>
        <v/>
      </c>
      <c r="AF349" s="964" t="str" cm="1">
        <f t="array" ref="AF349">IF(N349="","",IF(R349&lt;&gt;"","",IF(SUMPRODUCT(--(AN18:AN1500=AF17),--(AM18:AM1500&lt;&gt;""),--ISNUMBER(SEARCH(" "&amp;AM18:AM1500&amp;" ",Q349)))&gt;0,AF17,"")))</f>
        <v/>
      </c>
      <c r="AG349" s="964" t="str" cm="1">
        <f t="array" ref="AG349">IF(N349="","",IF(R349&lt;&gt;"","",IF(SUMPRODUCT(--(AN18:AN1500=AG17),--(AM18:AM1500&lt;&gt;""),--ISNUMBER(SEARCH(" "&amp;AM18:AM1500&amp;" ",Q349)))&gt;0,AG17,"")))</f>
        <v/>
      </c>
      <c r="AH349" s="964" t="str" cm="1">
        <f t="array" ref="AH349">IF(N349="","",IF(R349&lt;&gt;"","",IF(SUMPRODUCT(--(AN18:AN1500=AH17),--(AM18:AM1500&lt;&gt;""),--ISNUMBER(SEARCH(" "&amp;AM18:AM1500&amp;" ",Q349)))&gt;0,AH17,"")))</f>
        <v/>
      </c>
      <c r="AI349" s="964" t="str" cm="1">
        <f t="array" ref="AI349">IF(N349="","",IF(R349&lt;&gt;"","",IF(SUMPRODUCT(--(AN18:AN1500=AI17),--(AM18:AM1500&lt;&gt;""),--ISNUMBER(SEARCH(" "&amp;AM18:AM1500&amp;" ",Q349)))&gt;0,AI17,"")))</f>
        <v/>
      </c>
      <c r="AJ349" s="964" t="str" cm="1">
        <f t="array" ref="AJ349">IF(N349="","",IF(R349&lt;&gt;"","",IF(SUMPRODUCT(--(AN18:AN1500=AJ17),--(AM18:AM1500&lt;&gt;""),--ISNUMBER(SEARCH(" "&amp;AM18:AM1500&amp;" ",Q349)))&gt;0,AJ17,"")))</f>
        <v/>
      </c>
      <c r="AK349" s="964" t="str" cm="1">
        <f t="array" ref="AK349">IF(N349="","",IF(T349&lt;&gt;"",AK17,IF(S349&lt;&gt;"","",IF(R349&lt;&gt;"","",IF(SUMPRODUCT(--(AN18:AN1500=AK17),--(AM18:AM1500&lt;&gt;""),--ISNUMBER(SEARCH(" "&amp;AM18:AM1500&amp;" ",Q349)))&gt;0,AK17,"")))))</f>
        <v/>
      </c>
      <c r="AM349" s="964" t="s">
        <v>2350</v>
      </c>
      <c r="AN349" s="964" t="s">
        <v>1962</v>
      </c>
      <c r="BN349" s="49">
        <v>1</v>
      </c>
    </row>
    <row r="350" spans="3:66" ht="35.1" customHeight="1">
      <c r="C350" s="65"/>
      <c r="D350" s="975" t="str">
        <f t="shared" si="70"/>
        <v/>
      </c>
      <c r="E350" s="982"/>
      <c r="G350" s="963" t="str">
        <f>IF(H350="","",COUNTIF(H18:H350,"&lt;&gt;"))</f>
        <v/>
      </c>
      <c r="H350" s="958" t="str" cm="1">
        <f t="array" ref="H350">IF(L350="","",IF(LEN(L350)&lt;=MAX(10,G13),L350,IFERROR(LEFT(L350,LOOKUP(2,1/(MID(L350,ROW(1:500),1)=" ")/(ROW(1:500)&lt;=MAX(10,G13)),ROW(1:500))-1),LEFT(L350,MAX(10,G13)))))</f>
        <v/>
      </c>
      <c r="I350" s="963" t="str">
        <f t="shared" si="71"/>
        <v/>
      </c>
      <c r="J350" s="963" t="str">
        <f t="shared" si="72"/>
        <v/>
      </c>
      <c r="K350" s="964" t="str">
        <f>IF(M349&lt;&gt;"",K349,IF(K349&lt;MAX(A18:A317),K349+1,""))</f>
        <v/>
      </c>
      <c r="L350" s="965" t="str">
        <f>IF(K350="","",IF(M349&lt;&gt;"",M349,INDEX(E18:E317,MATCH(K350,A18:A317,0))))</f>
        <v/>
      </c>
      <c r="M350" s="965" t="str">
        <f t="shared" si="73"/>
        <v/>
      </c>
      <c r="N350" s="966" t="str">
        <f t="shared" si="74"/>
        <v/>
      </c>
      <c r="O350" s="967" t="str">
        <f t="shared" si="75"/>
        <v/>
      </c>
      <c r="P350" s="967" t="str">
        <f t="shared" si="76"/>
        <v/>
      </c>
      <c r="Q350" s="966" t="str">
        <f t="shared" si="77"/>
        <v/>
      </c>
      <c r="R350" s="967" t="str">
        <f>IF(N350="","",IF(COUNTIF(AP18:AP300,TRIM(Q350))&gt;0,"EXCLUSION EXACTE",""))</f>
        <v/>
      </c>
      <c r="S350" s="967" t="str" cm="1">
        <f t="array" ref="S350">IF(N350="","",IF(SUMPRODUCT(--(AP18:AP300&lt;&gt;""),--ISNUMBER(SEARCH(" "&amp;AP18:AP300&amp;" ",Q350)))&gt;0,"BLOQUE MOLLUSQUES",""))</f>
        <v/>
      </c>
      <c r="T350" s="967" t="str" cm="1">
        <f t="array" ref="T350">IF(N350="","",IF(SUMPRODUCT(--(AT18:AT300&lt;&gt;""),--ISNUMBER(SEARCH(" "&amp;AT18:AT300&amp;" ",Q350)))&gt;0,"FORCE MOLLUSQUES",""))</f>
        <v/>
      </c>
      <c r="U350" s="966" t="str">
        <f t="shared" si="78"/>
        <v/>
      </c>
      <c r="V350" s="966" t="str">
        <f t="shared" si="80"/>
        <v/>
      </c>
      <c r="W350" s="967" t="str">
        <f t="shared" si="79"/>
        <v/>
      </c>
      <c r="X350" s="967" t="str" cm="1">
        <f t="array" ref="X350">IF(N350="","",IF(R350&lt;&gt;"","",IF(SUMPRODUCT(--(AN18:AN1500=X17),--(AM18:AM1500&lt;&gt;""),--ISNUMBER(SEARCH(" "&amp;AM18:AM1500&amp;" ",Q350)))&gt;0,X17,"")))</f>
        <v/>
      </c>
      <c r="Y350" s="967" t="str" cm="1">
        <f t="array" ref="Y350">IF(N350="","",IF(R350&lt;&gt;"","",IF(SUMPRODUCT(--(AN18:AN1500=Y17),--(AM18:AM1500&lt;&gt;""),--ISNUMBER(SEARCH(" "&amp;AM18:AM1500&amp;" ",Q350)))&gt;0,Y17,"")))</f>
        <v/>
      </c>
      <c r="Z350" s="967" t="str" cm="1">
        <f t="array" ref="Z350">IF(N350="","",IF(R350&lt;&gt;"","",IF(SUMPRODUCT(--(AN18:AN1500=Z17),--(AM18:AM1500&lt;&gt;""),--ISNUMBER(SEARCH(" "&amp;AM18:AM1500&amp;" ",Q350)))&gt;0,Z17,"")))</f>
        <v/>
      </c>
      <c r="AA350" s="967" t="str" cm="1">
        <f t="array" ref="AA350">IF(N350="","",IF(R350&lt;&gt;"","",IF(SUMPRODUCT(--(AN18:AN1500=AA17),--(AM18:AM1500&lt;&gt;""),--ISNUMBER(SEARCH(" "&amp;AM18:AM1500&amp;" ",Q350)))&gt;0,AA17,"")))</f>
        <v/>
      </c>
      <c r="AB350" s="967" t="str" cm="1">
        <f t="array" ref="AB350">IF(N350="","",IF(R350&lt;&gt;"","",IF(SUMPRODUCT(--(AN18:AN1500=AB17),--(AM18:AM1500&lt;&gt;""),--ISNUMBER(SEARCH(" "&amp;AM18:AM1500&amp;" ",Q350)))&gt;0,AB17,"")))</f>
        <v/>
      </c>
      <c r="AC350" s="967" t="str" cm="1">
        <f t="array" ref="AC350">IF(N350="","",IF(R350&lt;&gt;"","",IF(SUMPRODUCT(--(AN18:AN1500=AC17),--(AM18:AM1500&lt;&gt;""),--ISNUMBER(SEARCH(" "&amp;AM18:AM1500&amp;" ",Q350)))&gt;0,AC17,"")))</f>
        <v/>
      </c>
      <c r="AD350" s="967" t="str" cm="1">
        <f t="array" ref="AD350">IF(N350="","",IF(R350&lt;&gt;"","",IF(SUMPRODUCT(--(AN18:AN1500=AD17),--(AM18:AM1500&lt;&gt;""),--ISNUMBER(SEARCH(" "&amp;AM18:AM1500&amp;" ",Q350)))&gt;0,AD17,"")))</f>
        <v/>
      </c>
      <c r="AE350" s="967" t="str" cm="1">
        <f t="array" ref="AE350">IF(N350="","",IF(R350&lt;&gt;"","",IF(SUMPRODUCT(--(AN18:AN1500=AE17),--(AM18:AM1500&lt;&gt;""),--ISNUMBER(SEARCH(" "&amp;AM18:AM1500&amp;" ",Q350)))&gt;0,AE17,"")))</f>
        <v/>
      </c>
      <c r="AF350" s="967" t="str" cm="1">
        <f t="array" ref="AF350">IF(N350="","",IF(R350&lt;&gt;"","",IF(SUMPRODUCT(--(AN18:AN1500=AF17),--(AM18:AM1500&lt;&gt;""),--ISNUMBER(SEARCH(" "&amp;AM18:AM1500&amp;" ",Q350)))&gt;0,AF17,"")))</f>
        <v/>
      </c>
      <c r="AG350" s="967" t="str" cm="1">
        <f t="array" ref="AG350">IF(N350="","",IF(R350&lt;&gt;"","",IF(SUMPRODUCT(--(AN18:AN1500=AG17),--(AM18:AM1500&lt;&gt;""),--ISNUMBER(SEARCH(" "&amp;AM18:AM1500&amp;" ",Q350)))&gt;0,AG17,"")))</f>
        <v/>
      </c>
      <c r="AH350" s="967" t="str" cm="1">
        <f t="array" ref="AH350">IF(N350="","",IF(R350&lt;&gt;"","",IF(SUMPRODUCT(--(AN18:AN1500=AH17),--(AM18:AM1500&lt;&gt;""),--ISNUMBER(SEARCH(" "&amp;AM18:AM1500&amp;" ",Q350)))&gt;0,AH17,"")))</f>
        <v/>
      </c>
      <c r="AI350" s="967" t="str" cm="1">
        <f t="array" ref="AI350">IF(N350="","",IF(R350&lt;&gt;"","",IF(SUMPRODUCT(--(AN18:AN1500=AI17),--(AM18:AM1500&lt;&gt;""),--ISNUMBER(SEARCH(" "&amp;AM18:AM1500&amp;" ",Q350)))&gt;0,AI17,"")))</f>
        <v/>
      </c>
      <c r="AJ350" s="967" t="str" cm="1">
        <f t="array" ref="AJ350">IF(N350="","",IF(R350&lt;&gt;"","",IF(SUMPRODUCT(--(AN18:AN1500=AJ17),--(AM18:AM1500&lt;&gt;""),--ISNUMBER(SEARCH(" "&amp;AM18:AM1500&amp;" ",Q350)))&gt;0,AJ17,"")))</f>
        <v/>
      </c>
      <c r="AK350" s="967" t="str" cm="1">
        <f t="array" ref="AK350">IF(N350="","",IF(T350&lt;&gt;"",AK17,IF(S350&lt;&gt;"","",IF(R350&lt;&gt;"","",IF(SUMPRODUCT(--(AN18:AN1500=AK17),--(AM18:AM1500&lt;&gt;""),--ISNUMBER(SEARCH(" "&amp;AM18:AM1500&amp;" ",Q350)))&gt;0,AK17,"")))))</f>
        <v/>
      </c>
      <c r="AM350" s="968" t="s">
        <v>2351</v>
      </c>
      <c r="AN350" s="968" t="s">
        <v>1962</v>
      </c>
      <c r="BN350" s="49">
        <v>1</v>
      </c>
    </row>
    <row r="351" spans="3:66" ht="35.1" customHeight="1">
      <c r="C351" s="65"/>
      <c r="D351" s="975" t="str">
        <f t="shared" si="70"/>
        <v/>
      </c>
      <c r="E351" s="982"/>
      <c r="G351" s="964" t="str">
        <f>IF(H351="","",COUNTIF(H18:H351,"&lt;&gt;"))</f>
        <v/>
      </c>
      <c r="H351" s="965" t="str" cm="1">
        <f t="array" ref="H351">IF(L351="","",IF(LEN(L351)&lt;=MAX(10,G13),L351,IFERROR(LEFT(L351,LOOKUP(2,1/(MID(L351,ROW(1:500),1)=" ")/(ROW(1:500)&lt;=MAX(10,G13)),ROW(1:500))-1),LEFT(L351,MAX(10,G13)))))</f>
        <v/>
      </c>
      <c r="I351" s="964" t="str">
        <f t="shared" si="71"/>
        <v/>
      </c>
      <c r="J351" s="964" t="str">
        <f t="shared" si="72"/>
        <v/>
      </c>
      <c r="K351" s="964" t="str">
        <f>IF(M350&lt;&gt;"",K350,IF(K350&lt;MAX(A18:A317),K350+1,""))</f>
        <v/>
      </c>
      <c r="L351" s="965" t="str">
        <f>IF(K351="","",IF(M350&lt;&gt;"",M350,INDEX(E18:E317,MATCH(K351,A18:A317,0))))</f>
        <v/>
      </c>
      <c r="M351" s="965" t="str">
        <f t="shared" si="73"/>
        <v/>
      </c>
      <c r="N351" s="965" t="str">
        <f t="shared" si="74"/>
        <v/>
      </c>
      <c r="O351" s="964" t="str">
        <f t="shared" si="75"/>
        <v/>
      </c>
      <c r="P351" s="964" t="str">
        <f t="shared" si="76"/>
        <v/>
      </c>
      <c r="Q351" s="965" t="str">
        <f t="shared" si="77"/>
        <v/>
      </c>
      <c r="R351" s="964" t="str">
        <f>IF(N351="","",IF(COUNTIF(AP18:AP300,TRIM(Q351))&gt;0,"EXCLUSION EXACTE",""))</f>
        <v/>
      </c>
      <c r="S351" s="964" t="str" cm="1">
        <f t="array" ref="S351">IF(N351="","",IF(SUMPRODUCT(--(AP18:AP300&lt;&gt;""),--ISNUMBER(SEARCH(" "&amp;AP18:AP300&amp;" ",Q351)))&gt;0,"BLOQUE MOLLUSQUES",""))</f>
        <v/>
      </c>
      <c r="T351" s="964" t="str" cm="1">
        <f t="array" ref="T351">IF(N351="","",IF(SUMPRODUCT(--(AT18:AT300&lt;&gt;""),--ISNUMBER(SEARCH(" "&amp;AT18:AT300&amp;" ",Q351)))&gt;0,"FORCE MOLLUSQUES",""))</f>
        <v/>
      </c>
      <c r="U351" s="965" t="str">
        <f t="shared" si="78"/>
        <v/>
      </c>
      <c r="V351" s="965" t="str">
        <f t="shared" si="80"/>
        <v/>
      </c>
      <c r="W351" s="964" t="str">
        <f t="shared" si="79"/>
        <v/>
      </c>
      <c r="X351" s="964" t="str" cm="1">
        <f t="array" ref="X351">IF(N351="","",IF(R351&lt;&gt;"","",IF(SUMPRODUCT(--(AN18:AN1500=X17),--(AM18:AM1500&lt;&gt;""),--ISNUMBER(SEARCH(" "&amp;AM18:AM1500&amp;" ",Q351)))&gt;0,X17,"")))</f>
        <v/>
      </c>
      <c r="Y351" s="964" t="str" cm="1">
        <f t="array" ref="Y351">IF(N351="","",IF(R351&lt;&gt;"","",IF(SUMPRODUCT(--(AN18:AN1500=Y17),--(AM18:AM1500&lt;&gt;""),--ISNUMBER(SEARCH(" "&amp;AM18:AM1500&amp;" ",Q351)))&gt;0,Y17,"")))</f>
        <v/>
      </c>
      <c r="Z351" s="964" t="str" cm="1">
        <f t="array" ref="Z351">IF(N351="","",IF(R351&lt;&gt;"","",IF(SUMPRODUCT(--(AN18:AN1500=Z17),--(AM18:AM1500&lt;&gt;""),--ISNUMBER(SEARCH(" "&amp;AM18:AM1500&amp;" ",Q351)))&gt;0,Z17,"")))</f>
        <v/>
      </c>
      <c r="AA351" s="964" t="str" cm="1">
        <f t="array" ref="AA351">IF(N351="","",IF(R351&lt;&gt;"","",IF(SUMPRODUCT(--(AN18:AN1500=AA17),--(AM18:AM1500&lt;&gt;""),--ISNUMBER(SEARCH(" "&amp;AM18:AM1500&amp;" ",Q351)))&gt;0,AA17,"")))</f>
        <v/>
      </c>
      <c r="AB351" s="964" t="str" cm="1">
        <f t="array" ref="AB351">IF(N351="","",IF(R351&lt;&gt;"","",IF(SUMPRODUCT(--(AN18:AN1500=AB17),--(AM18:AM1500&lt;&gt;""),--ISNUMBER(SEARCH(" "&amp;AM18:AM1500&amp;" ",Q351)))&gt;0,AB17,"")))</f>
        <v/>
      </c>
      <c r="AC351" s="964" t="str" cm="1">
        <f t="array" ref="AC351">IF(N351="","",IF(R351&lt;&gt;"","",IF(SUMPRODUCT(--(AN18:AN1500=AC17),--(AM18:AM1500&lt;&gt;""),--ISNUMBER(SEARCH(" "&amp;AM18:AM1500&amp;" ",Q351)))&gt;0,AC17,"")))</f>
        <v/>
      </c>
      <c r="AD351" s="964" t="str" cm="1">
        <f t="array" ref="AD351">IF(N351="","",IF(R351&lt;&gt;"","",IF(SUMPRODUCT(--(AN18:AN1500=AD17),--(AM18:AM1500&lt;&gt;""),--ISNUMBER(SEARCH(" "&amp;AM18:AM1500&amp;" ",Q351)))&gt;0,AD17,"")))</f>
        <v/>
      </c>
      <c r="AE351" s="964" t="str" cm="1">
        <f t="array" ref="AE351">IF(N351="","",IF(R351&lt;&gt;"","",IF(SUMPRODUCT(--(AN18:AN1500=AE17),--(AM18:AM1500&lt;&gt;""),--ISNUMBER(SEARCH(" "&amp;AM18:AM1500&amp;" ",Q351)))&gt;0,AE17,"")))</f>
        <v/>
      </c>
      <c r="AF351" s="964" t="str" cm="1">
        <f t="array" ref="AF351">IF(N351="","",IF(R351&lt;&gt;"","",IF(SUMPRODUCT(--(AN18:AN1500=AF17),--(AM18:AM1500&lt;&gt;""),--ISNUMBER(SEARCH(" "&amp;AM18:AM1500&amp;" ",Q351)))&gt;0,AF17,"")))</f>
        <v/>
      </c>
      <c r="AG351" s="964" t="str" cm="1">
        <f t="array" ref="AG351">IF(N351="","",IF(R351&lt;&gt;"","",IF(SUMPRODUCT(--(AN18:AN1500=AG17),--(AM18:AM1500&lt;&gt;""),--ISNUMBER(SEARCH(" "&amp;AM18:AM1500&amp;" ",Q351)))&gt;0,AG17,"")))</f>
        <v/>
      </c>
      <c r="AH351" s="964" t="str" cm="1">
        <f t="array" ref="AH351">IF(N351="","",IF(R351&lt;&gt;"","",IF(SUMPRODUCT(--(AN18:AN1500=AH17),--(AM18:AM1500&lt;&gt;""),--ISNUMBER(SEARCH(" "&amp;AM18:AM1500&amp;" ",Q351)))&gt;0,AH17,"")))</f>
        <v/>
      </c>
      <c r="AI351" s="964" t="str" cm="1">
        <f t="array" ref="AI351">IF(N351="","",IF(R351&lt;&gt;"","",IF(SUMPRODUCT(--(AN18:AN1500=AI17),--(AM18:AM1500&lt;&gt;""),--ISNUMBER(SEARCH(" "&amp;AM18:AM1500&amp;" ",Q351)))&gt;0,AI17,"")))</f>
        <v/>
      </c>
      <c r="AJ351" s="964" t="str" cm="1">
        <f t="array" ref="AJ351">IF(N351="","",IF(R351&lt;&gt;"","",IF(SUMPRODUCT(--(AN18:AN1500=AJ17),--(AM18:AM1500&lt;&gt;""),--ISNUMBER(SEARCH(" "&amp;AM18:AM1500&amp;" ",Q351)))&gt;0,AJ17,"")))</f>
        <v/>
      </c>
      <c r="AK351" s="964" t="str" cm="1">
        <f t="array" ref="AK351">IF(N351="","",IF(T351&lt;&gt;"",AK17,IF(S351&lt;&gt;"","",IF(R351&lt;&gt;"","",IF(SUMPRODUCT(--(AN18:AN1500=AK17),--(AM18:AM1500&lt;&gt;""),--ISNUMBER(SEARCH(" "&amp;AM18:AM1500&amp;" ",Q351)))&gt;0,AK17,"")))))</f>
        <v/>
      </c>
      <c r="AM351" s="964" t="s">
        <v>2352</v>
      </c>
      <c r="AN351" s="964" t="s">
        <v>1962</v>
      </c>
      <c r="BN351" s="49">
        <v>1</v>
      </c>
    </row>
    <row r="352" spans="3:66" ht="35.1" customHeight="1">
      <c r="C352" s="65"/>
      <c r="D352" s="975" t="str">
        <f t="shared" si="70"/>
        <v/>
      </c>
      <c r="E352" s="982"/>
      <c r="G352" s="963" t="str">
        <f>IF(H352="","",COUNTIF(H18:H352,"&lt;&gt;"))</f>
        <v/>
      </c>
      <c r="H352" s="958" t="str" cm="1">
        <f t="array" ref="H352">IF(L352="","",IF(LEN(L352)&lt;=MAX(10,G13),L352,IFERROR(LEFT(L352,LOOKUP(2,1/(MID(L352,ROW(1:500),1)=" ")/(ROW(1:500)&lt;=MAX(10,G13)),ROW(1:500))-1),LEFT(L352,MAX(10,G13)))))</f>
        <v/>
      </c>
      <c r="I352" s="963" t="str">
        <f t="shared" si="71"/>
        <v/>
      </c>
      <c r="J352" s="963" t="str">
        <f t="shared" si="72"/>
        <v/>
      </c>
      <c r="K352" s="964" t="str">
        <f>IF(M351&lt;&gt;"",K351,IF(K351&lt;MAX(A18:A317),K351+1,""))</f>
        <v/>
      </c>
      <c r="L352" s="965" t="str">
        <f>IF(K352="","",IF(M351&lt;&gt;"",M351,INDEX(E18:E317,MATCH(K352,A18:A317,0))))</f>
        <v/>
      </c>
      <c r="M352" s="965" t="str">
        <f t="shared" si="73"/>
        <v/>
      </c>
      <c r="N352" s="966" t="str">
        <f t="shared" si="74"/>
        <v/>
      </c>
      <c r="O352" s="967" t="str">
        <f t="shared" si="75"/>
        <v/>
      </c>
      <c r="P352" s="967" t="str">
        <f t="shared" si="76"/>
        <v/>
      </c>
      <c r="Q352" s="966" t="str">
        <f t="shared" si="77"/>
        <v/>
      </c>
      <c r="R352" s="967" t="str">
        <f>IF(N352="","",IF(COUNTIF(AP18:AP300,TRIM(Q352))&gt;0,"EXCLUSION EXACTE",""))</f>
        <v/>
      </c>
      <c r="S352" s="967" t="str" cm="1">
        <f t="array" ref="S352">IF(N352="","",IF(SUMPRODUCT(--(AP18:AP300&lt;&gt;""),--ISNUMBER(SEARCH(" "&amp;AP18:AP300&amp;" ",Q352)))&gt;0,"BLOQUE MOLLUSQUES",""))</f>
        <v/>
      </c>
      <c r="T352" s="967" t="str" cm="1">
        <f t="array" ref="T352">IF(N352="","",IF(SUMPRODUCT(--(AT18:AT300&lt;&gt;""),--ISNUMBER(SEARCH(" "&amp;AT18:AT300&amp;" ",Q352)))&gt;0,"FORCE MOLLUSQUES",""))</f>
        <v/>
      </c>
      <c r="U352" s="966" t="str">
        <f t="shared" si="78"/>
        <v/>
      </c>
      <c r="V352" s="966" t="str">
        <f t="shared" si="80"/>
        <v/>
      </c>
      <c r="W352" s="967" t="str">
        <f t="shared" si="79"/>
        <v/>
      </c>
      <c r="X352" s="967" t="str" cm="1">
        <f t="array" ref="X352">IF(N352="","",IF(R352&lt;&gt;"","",IF(SUMPRODUCT(--(AN18:AN1500=X17),--(AM18:AM1500&lt;&gt;""),--ISNUMBER(SEARCH(" "&amp;AM18:AM1500&amp;" ",Q352)))&gt;0,X17,"")))</f>
        <v/>
      </c>
      <c r="Y352" s="967" t="str" cm="1">
        <f t="array" ref="Y352">IF(N352="","",IF(R352&lt;&gt;"","",IF(SUMPRODUCT(--(AN18:AN1500=Y17),--(AM18:AM1500&lt;&gt;""),--ISNUMBER(SEARCH(" "&amp;AM18:AM1500&amp;" ",Q352)))&gt;0,Y17,"")))</f>
        <v/>
      </c>
      <c r="Z352" s="967" t="str" cm="1">
        <f t="array" ref="Z352">IF(N352="","",IF(R352&lt;&gt;"","",IF(SUMPRODUCT(--(AN18:AN1500=Z17),--(AM18:AM1500&lt;&gt;""),--ISNUMBER(SEARCH(" "&amp;AM18:AM1500&amp;" ",Q352)))&gt;0,Z17,"")))</f>
        <v/>
      </c>
      <c r="AA352" s="967" t="str" cm="1">
        <f t="array" ref="AA352">IF(N352="","",IF(R352&lt;&gt;"","",IF(SUMPRODUCT(--(AN18:AN1500=AA17),--(AM18:AM1500&lt;&gt;""),--ISNUMBER(SEARCH(" "&amp;AM18:AM1500&amp;" ",Q352)))&gt;0,AA17,"")))</f>
        <v/>
      </c>
      <c r="AB352" s="967" t="str" cm="1">
        <f t="array" ref="AB352">IF(N352="","",IF(R352&lt;&gt;"","",IF(SUMPRODUCT(--(AN18:AN1500=AB17),--(AM18:AM1500&lt;&gt;""),--ISNUMBER(SEARCH(" "&amp;AM18:AM1500&amp;" ",Q352)))&gt;0,AB17,"")))</f>
        <v/>
      </c>
      <c r="AC352" s="967" t="str" cm="1">
        <f t="array" ref="AC352">IF(N352="","",IF(R352&lt;&gt;"","",IF(SUMPRODUCT(--(AN18:AN1500=AC17),--(AM18:AM1500&lt;&gt;""),--ISNUMBER(SEARCH(" "&amp;AM18:AM1500&amp;" ",Q352)))&gt;0,AC17,"")))</f>
        <v/>
      </c>
      <c r="AD352" s="967" t="str" cm="1">
        <f t="array" ref="AD352">IF(N352="","",IF(R352&lt;&gt;"","",IF(SUMPRODUCT(--(AN18:AN1500=AD17),--(AM18:AM1500&lt;&gt;""),--ISNUMBER(SEARCH(" "&amp;AM18:AM1500&amp;" ",Q352)))&gt;0,AD17,"")))</f>
        <v/>
      </c>
      <c r="AE352" s="967" t="str" cm="1">
        <f t="array" ref="AE352">IF(N352="","",IF(R352&lt;&gt;"","",IF(SUMPRODUCT(--(AN18:AN1500=AE17),--(AM18:AM1500&lt;&gt;""),--ISNUMBER(SEARCH(" "&amp;AM18:AM1500&amp;" ",Q352)))&gt;0,AE17,"")))</f>
        <v/>
      </c>
      <c r="AF352" s="967" t="str" cm="1">
        <f t="array" ref="AF352">IF(N352="","",IF(R352&lt;&gt;"","",IF(SUMPRODUCT(--(AN18:AN1500=AF17),--(AM18:AM1500&lt;&gt;""),--ISNUMBER(SEARCH(" "&amp;AM18:AM1500&amp;" ",Q352)))&gt;0,AF17,"")))</f>
        <v/>
      </c>
      <c r="AG352" s="967" t="str" cm="1">
        <f t="array" ref="AG352">IF(N352="","",IF(R352&lt;&gt;"","",IF(SUMPRODUCT(--(AN18:AN1500=AG17),--(AM18:AM1500&lt;&gt;""),--ISNUMBER(SEARCH(" "&amp;AM18:AM1500&amp;" ",Q352)))&gt;0,AG17,"")))</f>
        <v/>
      </c>
      <c r="AH352" s="967" t="str" cm="1">
        <f t="array" ref="AH352">IF(N352="","",IF(R352&lt;&gt;"","",IF(SUMPRODUCT(--(AN18:AN1500=AH17),--(AM18:AM1500&lt;&gt;""),--ISNUMBER(SEARCH(" "&amp;AM18:AM1500&amp;" ",Q352)))&gt;0,AH17,"")))</f>
        <v/>
      </c>
      <c r="AI352" s="967" t="str" cm="1">
        <f t="array" ref="AI352">IF(N352="","",IF(R352&lt;&gt;"","",IF(SUMPRODUCT(--(AN18:AN1500=AI17),--(AM18:AM1500&lt;&gt;""),--ISNUMBER(SEARCH(" "&amp;AM18:AM1500&amp;" ",Q352)))&gt;0,AI17,"")))</f>
        <v/>
      </c>
      <c r="AJ352" s="967" t="str" cm="1">
        <f t="array" ref="AJ352">IF(N352="","",IF(R352&lt;&gt;"","",IF(SUMPRODUCT(--(AN18:AN1500=AJ17),--(AM18:AM1500&lt;&gt;""),--ISNUMBER(SEARCH(" "&amp;AM18:AM1500&amp;" ",Q352)))&gt;0,AJ17,"")))</f>
        <v/>
      </c>
      <c r="AK352" s="967" t="str" cm="1">
        <f t="array" ref="AK352">IF(N352="","",IF(T352&lt;&gt;"",AK17,IF(S352&lt;&gt;"","",IF(R352&lt;&gt;"","",IF(SUMPRODUCT(--(AN18:AN1500=AK17),--(AM18:AM1500&lt;&gt;""),--ISNUMBER(SEARCH(" "&amp;AM18:AM1500&amp;" ",Q352)))&gt;0,AK17,"")))))</f>
        <v/>
      </c>
      <c r="AM352" s="968" t="s">
        <v>2353</v>
      </c>
      <c r="AN352" s="968" t="s">
        <v>1962</v>
      </c>
      <c r="BN352" s="49">
        <v>1</v>
      </c>
    </row>
    <row r="353" spans="3:66" ht="35.1" customHeight="1">
      <c r="C353" s="65"/>
      <c r="D353" s="975" t="str">
        <f t="shared" si="70"/>
        <v/>
      </c>
      <c r="E353" s="982"/>
      <c r="G353" s="964" t="str">
        <f>IF(H353="","",COUNTIF(H18:H353,"&lt;&gt;"))</f>
        <v/>
      </c>
      <c r="H353" s="965" t="str" cm="1">
        <f t="array" ref="H353">IF(L353="","",IF(LEN(L353)&lt;=MAX(10,G13),L353,IFERROR(LEFT(L353,LOOKUP(2,1/(MID(L353,ROW(1:500),1)=" ")/(ROW(1:500)&lt;=MAX(10,G13)),ROW(1:500))-1),LEFT(L353,MAX(10,G13)))))</f>
        <v/>
      </c>
      <c r="I353" s="964" t="str">
        <f t="shared" si="71"/>
        <v/>
      </c>
      <c r="J353" s="964" t="str">
        <f t="shared" si="72"/>
        <v/>
      </c>
      <c r="K353" s="964" t="str">
        <f>IF(M352&lt;&gt;"",K352,IF(K352&lt;MAX(A18:A317),K352+1,""))</f>
        <v/>
      </c>
      <c r="L353" s="965" t="str">
        <f>IF(K353="","",IF(M352&lt;&gt;"",M352,INDEX(E18:E317,MATCH(K353,A18:A317,0))))</f>
        <v/>
      </c>
      <c r="M353" s="965" t="str">
        <f t="shared" si="73"/>
        <v/>
      </c>
      <c r="N353" s="965" t="str">
        <f t="shared" si="74"/>
        <v/>
      </c>
      <c r="O353" s="964" t="str">
        <f t="shared" si="75"/>
        <v/>
      </c>
      <c r="P353" s="964" t="str">
        <f t="shared" si="76"/>
        <v/>
      </c>
      <c r="Q353" s="965" t="str">
        <f t="shared" si="77"/>
        <v/>
      </c>
      <c r="R353" s="964" t="str">
        <f>IF(N353="","",IF(COUNTIF(AP18:AP300,TRIM(Q353))&gt;0,"EXCLUSION EXACTE",""))</f>
        <v/>
      </c>
      <c r="S353" s="964" t="str" cm="1">
        <f t="array" ref="S353">IF(N353="","",IF(SUMPRODUCT(--(AP18:AP300&lt;&gt;""),--ISNUMBER(SEARCH(" "&amp;AP18:AP300&amp;" ",Q353)))&gt;0,"BLOQUE MOLLUSQUES",""))</f>
        <v/>
      </c>
      <c r="T353" s="964" t="str" cm="1">
        <f t="array" ref="T353">IF(N353="","",IF(SUMPRODUCT(--(AT18:AT300&lt;&gt;""),--ISNUMBER(SEARCH(" "&amp;AT18:AT300&amp;" ",Q353)))&gt;0,"FORCE MOLLUSQUES",""))</f>
        <v/>
      </c>
      <c r="U353" s="965" t="str">
        <f t="shared" si="78"/>
        <v/>
      </c>
      <c r="V353" s="965" t="str">
        <f t="shared" si="80"/>
        <v/>
      </c>
      <c r="W353" s="964" t="str">
        <f t="shared" si="79"/>
        <v/>
      </c>
      <c r="X353" s="964" t="str" cm="1">
        <f t="array" ref="X353">IF(N353="","",IF(R353&lt;&gt;"","",IF(SUMPRODUCT(--(AN18:AN1500=X17),--(AM18:AM1500&lt;&gt;""),--ISNUMBER(SEARCH(" "&amp;AM18:AM1500&amp;" ",Q353)))&gt;0,X17,"")))</f>
        <v/>
      </c>
      <c r="Y353" s="964" t="str" cm="1">
        <f t="array" ref="Y353">IF(N353="","",IF(R353&lt;&gt;"","",IF(SUMPRODUCT(--(AN18:AN1500=Y17),--(AM18:AM1500&lt;&gt;""),--ISNUMBER(SEARCH(" "&amp;AM18:AM1500&amp;" ",Q353)))&gt;0,Y17,"")))</f>
        <v/>
      </c>
      <c r="Z353" s="964" t="str" cm="1">
        <f t="array" ref="Z353">IF(N353="","",IF(R353&lt;&gt;"","",IF(SUMPRODUCT(--(AN18:AN1500=Z17),--(AM18:AM1500&lt;&gt;""),--ISNUMBER(SEARCH(" "&amp;AM18:AM1500&amp;" ",Q353)))&gt;0,Z17,"")))</f>
        <v/>
      </c>
      <c r="AA353" s="964" t="str" cm="1">
        <f t="array" ref="AA353">IF(N353="","",IF(R353&lt;&gt;"","",IF(SUMPRODUCT(--(AN18:AN1500=AA17),--(AM18:AM1500&lt;&gt;""),--ISNUMBER(SEARCH(" "&amp;AM18:AM1500&amp;" ",Q353)))&gt;0,AA17,"")))</f>
        <v/>
      </c>
      <c r="AB353" s="964" t="str" cm="1">
        <f t="array" ref="AB353">IF(N353="","",IF(R353&lt;&gt;"","",IF(SUMPRODUCT(--(AN18:AN1500=AB17),--(AM18:AM1500&lt;&gt;""),--ISNUMBER(SEARCH(" "&amp;AM18:AM1500&amp;" ",Q353)))&gt;0,AB17,"")))</f>
        <v/>
      </c>
      <c r="AC353" s="964" t="str" cm="1">
        <f t="array" ref="AC353">IF(N353="","",IF(R353&lt;&gt;"","",IF(SUMPRODUCT(--(AN18:AN1500=AC17),--(AM18:AM1500&lt;&gt;""),--ISNUMBER(SEARCH(" "&amp;AM18:AM1500&amp;" ",Q353)))&gt;0,AC17,"")))</f>
        <v/>
      </c>
      <c r="AD353" s="964" t="str" cm="1">
        <f t="array" ref="AD353">IF(N353="","",IF(R353&lt;&gt;"","",IF(SUMPRODUCT(--(AN18:AN1500=AD17),--(AM18:AM1500&lt;&gt;""),--ISNUMBER(SEARCH(" "&amp;AM18:AM1500&amp;" ",Q353)))&gt;0,AD17,"")))</f>
        <v/>
      </c>
      <c r="AE353" s="964" t="str" cm="1">
        <f t="array" ref="AE353">IF(N353="","",IF(R353&lt;&gt;"","",IF(SUMPRODUCT(--(AN18:AN1500=AE17),--(AM18:AM1500&lt;&gt;""),--ISNUMBER(SEARCH(" "&amp;AM18:AM1500&amp;" ",Q353)))&gt;0,AE17,"")))</f>
        <v/>
      </c>
      <c r="AF353" s="964" t="str" cm="1">
        <f t="array" ref="AF353">IF(N353="","",IF(R353&lt;&gt;"","",IF(SUMPRODUCT(--(AN18:AN1500=AF17),--(AM18:AM1500&lt;&gt;""),--ISNUMBER(SEARCH(" "&amp;AM18:AM1500&amp;" ",Q353)))&gt;0,AF17,"")))</f>
        <v/>
      </c>
      <c r="AG353" s="964" t="str" cm="1">
        <f t="array" ref="AG353">IF(N353="","",IF(R353&lt;&gt;"","",IF(SUMPRODUCT(--(AN18:AN1500=AG17),--(AM18:AM1500&lt;&gt;""),--ISNUMBER(SEARCH(" "&amp;AM18:AM1500&amp;" ",Q353)))&gt;0,AG17,"")))</f>
        <v/>
      </c>
      <c r="AH353" s="964" t="str" cm="1">
        <f t="array" ref="AH353">IF(N353="","",IF(R353&lt;&gt;"","",IF(SUMPRODUCT(--(AN18:AN1500=AH17),--(AM18:AM1500&lt;&gt;""),--ISNUMBER(SEARCH(" "&amp;AM18:AM1500&amp;" ",Q353)))&gt;0,AH17,"")))</f>
        <v/>
      </c>
      <c r="AI353" s="964" t="str" cm="1">
        <f t="array" ref="AI353">IF(N353="","",IF(R353&lt;&gt;"","",IF(SUMPRODUCT(--(AN18:AN1500=AI17),--(AM18:AM1500&lt;&gt;""),--ISNUMBER(SEARCH(" "&amp;AM18:AM1500&amp;" ",Q353)))&gt;0,AI17,"")))</f>
        <v/>
      </c>
      <c r="AJ353" s="964" t="str" cm="1">
        <f t="array" ref="AJ353">IF(N353="","",IF(R353&lt;&gt;"","",IF(SUMPRODUCT(--(AN18:AN1500=AJ17),--(AM18:AM1500&lt;&gt;""),--ISNUMBER(SEARCH(" "&amp;AM18:AM1500&amp;" ",Q353)))&gt;0,AJ17,"")))</f>
        <v/>
      </c>
      <c r="AK353" s="964" t="str" cm="1">
        <f t="array" ref="AK353">IF(N353="","",IF(T353&lt;&gt;"",AK17,IF(S353&lt;&gt;"","",IF(R353&lt;&gt;"","",IF(SUMPRODUCT(--(AN18:AN1500=AK17),--(AM18:AM1500&lt;&gt;""),--ISNUMBER(SEARCH(" "&amp;AM18:AM1500&amp;" ",Q353)))&gt;0,AK17,"")))))</f>
        <v/>
      </c>
      <c r="AM353" s="964" t="s">
        <v>2354</v>
      </c>
      <c r="AN353" s="964" t="s">
        <v>1962</v>
      </c>
      <c r="BN353" s="49">
        <v>1</v>
      </c>
    </row>
    <row r="354" spans="3:66" ht="35.1" customHeight="1">
      <c r="C354" s="65"/>
      <c r="D354" s="975" t="str">
        <f t="shared" si="70"/>
        <v/>
      </c>
      <c r="E354" s="982"/>
      <c r="G354" s="963" t="str">
        <f>IF(H354="","",COUNTIF(H18:H354,"&lt;&gt;"))</f>
        <v/>
      </c>
      <c r="H354" s="958" t="str" cm="1">
        <f t="array" ref="H354">IF(L354="","",IF(LEN(L354)&lt;=MAX(10,G13),L354,IFERROR(LEFT(L354,LOOKUP(2,1/(MID(L354,ROW(1:500),1)=" ")/(ROW(1:500)&lt;=MAX(10,G13)),ROW(1:500))-1),LEFT(L354,MAX(10,G13)))))</f>
        <v/>
      </c>
      <c r="I354" s="963" t="str">
        <f t="shared" si="71"/>
        <v/>
      </c>
      <c r="J354" s="963" t="str">
        <f t="shared" si="72"/>
        <v/>
      </c>
      <c r="K354" s="964" t="str">
        <f>IF(M353&lt;&gt;"",K353,IF(K353&lt;MAX(A18:A317),K353+1,""))</f>
        <v/>
      </c>
      <c r="L354" s="965" t="str">
        <f>IF(K354="","",IF(M353&lt;&gt;"",M353,INDEX(E18:E317,MATCH(K354,A18:A317,0))))</f>
        <v/>
      </c>
      <c r="M354" s="965" t="str">
        <f t="shared" si="73"/>
        <v/>
      </c>
      <c r="N354" s="966" t="str">
        <f t="shared" si="74"/>
        <v/>
      </c>
      <c r="O354" s="967" t="str">
        <f t="shared" si="75"/>
        <v/>
      </c>
      <c r="P354" s="967" t="str">
        <f t="shared" si="76"/>
        <v/>
      </c>
      <c r="Q354" s="966" t="str">
        <f t="shared" si="77"/>
        <v/>
      </c>
      <c r="R354" s="967" t="str">
        <f>IF(N354="","",IF(COUNTIF(AP18:AP300,TRIM(Q354))&gt;0,"EXCLUSION EXACTE",""))</f>
        <v/>
      </c>
      <c r="S354" s="967" t="str" cm="1">
        <f t="array" ref="S354">IF(N354="","",IF(SUMPRODUCT(--(AP18:AP300&lt;&gt;""),--ISNUMBER(SEARCH(" "&amp;AP18:AP300&amp;" ",Q354)))&gt;0,"BLOQUE MOLLUSQUES",""))</f>
        <v/>
      </c>
      <c r="T354" s="967" t="str" cm="1">
        <f t="array" ref="T354">IF(N354="","",IF(SUMPRODUCT(--(AT18:AT300&lt;&gt;""),--ISNUMBER(SEARCH(" "&amp;AT18:AT300&amp;" ",Q354)))&gt;0,"FORCE MOLLUSQUES",""))</f>
        <v/>
      </c>
      <c r="U354" s="966" t="str">
        <f t="shared" si="78"/>
        <v/>
      </c>
      <c r="V354" s="966" t="str">
        <f t="shared" si="80"/>
        <v/>
      </c>
      <c r="W354" s="967" t="str">
        <f t="shared" si="79"/>
        <v/>
      </c>
      <c r="X354" s="967" t="str" cm="1">
        <f t="array" ref="X354">IF(N354="","",IF(R354&lt;&gt;"","",IF(SUMPRODUCT(--(AN18:AN1500=X17),--(AM18:AM1500&lt;&gt;""),--ISNUMBER(SEARCH(" "&amp;AM18:AM1500&amp;" ",Q354)))&gt;0,X17,"")))</f>
        <v/>
      </c>
      <c r="Y354" s="967" t="str" cm="1">
        <f t="array" ref="Y354">IF(N354="","",IF(R354&lt;&gt;"","",IF(SUMPRODUCT(--(AN18:AN1500=Y17),--(AM18:AM1500&lt;&gt;""),--ISNUMBER(SEARCH(" "&amp;AM18:AM1500&amp;" ",Q354)))&gt;0,Y17,"")))</f>
        <v/>
      </c>
      <c r="Z354" s="967" t="str" cm="1">
        <f t="array" ref="Z354">IF(N354="","",IF(R354&lt;&gt;"","",IF(SUMPRODUCT(--(AN18:AN1500=Z17),--(AM18:AM1500&lt;&gt;""),--ISNUMBER(SEARCH(" "&amp;AM18:AM1500&amp;" ",Q354)))&gt;0,Z17,"")))</f>
        <v/>
      </c>
      <c r="AA354" s="967" t="str" cm="1">
        <f t="array" ref="AA354">IF(N354="","",IF(R354&lt;&gt;"","",IF(SUMPRODUCT(--(AN18:AN1500=AA17),--(AM18:AM1500&lt;&gt;""),--ISNUMBER(SEARCH(" "&amp;AM18:AM1500&amp;" ",Q354)))&gt;0,AA17,"")))</f>
        <v/>
      </c>
      <c r="AB354" s="967" t="str" cm="1">
        <f t="array" ref="AB354">IF(N354="","",IF(R354&lt;&gt;"","",IF(SUMPRODUCT(--(AN18:AN1500=AB17),--(AM18:AM1500&lt;&gt;""),--ISNUMBER(SEARCH(" "&amp;AM18:AM1500&amp;" ",Q354)))&gt;0,AB17,"")))</f>
        <v/>
      </c>
      <c r="AC354" s="967" t="str" cm="1">
        <f t="array" ref="AC354">IF(N354="","",IF(R354&lt;&gt;"","",IF(SUMPRODUCT(--(AN18:AN1500=AC17),--(AM18:AM1500&lt;&gt;""),--ISNUMBER(SEARCH(" "&amp;AM18:AM1500&amp;" ",Q354)))&gt;0,AC17,"")))</f>
        <v/>
      </c>
      <c r="AD354" s="967" t="str" cm="1">
        <f t="array" ref="AD354">IF(N354="","",IF(R354&lt;&gt;"","",IF(SUMPRODUCT(--(AN18:AN1500=AD17),--(AM18:AM1500&lt;&gt;""),--ISNUMBER(SEARCH(" "&amp;AM18:AM1500&amp;" ",Q354)))&gt;0,AD17,"")))</f>
        <v/>
      </c>
      <c r="AE354" s="967" t="str" cm="1">
        <f t="array" ref="AE354">IF(N354="","",IF(R354&lt;&gt;"","",IF(SUMPRODUCT(--(AN18:AN1500=AE17),--(AM18:AM1500&lt;&gt;""),--ISNUMBER(SEARCH(" "&amp;AM18:AM1500&amp;" ",Q354)))&gt;0,AE17,"")))</f>
        <v/>
      </c>
      <c r="AF354" s="967" t="str" cm="1">
        <f t="array" ref="AF354">IF(N354="","",IF(R354&lt;&gt;"","",IF(SUMPRODUCT(--(AN18:AN1500=AF17),--(AM18:AM1500&lt;&gt;""),--ISNUMBER(SEARCH(" "&amp;AM18:AM1500&amp;" ",Q354)))&gt;0,AF17,"")))</f>
        <v/>
      </c>
      <c r="AG354" s="967" t="str" cm="1">
        <f t="array" ref="AG354">IF(N354="","",IF(R354&lt;&gt;"","",IF(SUMPRODUCT(--(AN18:AN1500=AG17),--(AM18:AM1500&lt;&gt;""),--ISNUMBER(SEARCH(" "&amp;AM18:AM1500&amp;" ",Q354)))&gt;0,AG17,"")))</f>
        <v/>
      </c>
      <c r="AH354" s="967" t="str" cm="1">
        <f t="array" ref="AH354">IF(N354="","",IF(R354&lt;&gt;"","",IF(SUMPRODUCT(--(AN18:AN1500=AH17),--(AM18:AM1500&lt;&gt;""),--ISNUMBER(SEARCH(" "&amp;AM18:AM1500&amp;" ",Q354)))&gt;0,AH17,"")))</f>
        <v/>
      </c>
      <c r="AI354" s="967" t="str" cm="1">
        <f t="array" ref="AI354">IF(N354="","",IF(R354&lt;&gt;"","",IF(SUMPRODUCT(--(AN18:AN1500=AI17),--(AM18:AM1500&lt;&gt;""),--ISNUMBER(SEARCH(" "&amp;AM18:AM1500&amp;" ",Q354)))&gt;0,AI17,"")))</f>
        <v/>
      </c>
      <c r="AJ354" s="967" t="str" cm="1">
        <f t="array" ref="AJ354">IF(N354="","",IF(R354&lt;&gt;"","",IF(SUMPRODUCT(--(AN18:AN1500=AJ17),--(AM18:AM1500&lt;&gt;""),--ISNUMBER(SEARCH(" "&amp;AM18:AM1500&amp;" ",Q354)))&gt;0,AJ17,"")))</f>
        <v/>
      </c>
      <c r="AK354" s="967" t="str" cm="1">
        <f t="array" ref="AK354">IF(N354="","",IF(T354&lt;&gt;"",AK17,IF(S354&lt;&gt;"","",IF(R354&lt;&gt;"","",IF(SUMPRODUCT(--(AN18:AN1500=AK17),--(AM18:AM1500&lt;&gt;""),--ISNUMBER(SEARCH(" "&amp;AM18:AM1500&amp;" ",Q354)))&gt;0,AK17,"")))))</f>
        <v/>
      </c>
      <c r="AM354" s="968" t="s">
        <v>2172</v>
      </c>
      <c r="AN354" s="968" t="s">
        <v>1962</v>
      </c>
      <c r="BN354" s="49">
        <v>1</v>
      </c>
    </row>
    <row r="355" spans="3:66" ht="35.1" customHeight="1">
      <c r="C355" s="65"/>
      <c r="D355" s="975" t="str">
        <f t="shared" si="70"/>
        <v/>
      </c>
      <c r="E355" s="982"/>
      <c r="G355" s="964" t="str">
        <f>IF(H355="","",COUNTIF(H18:H355,"&lt;&gt;"))</f>
        <v/>
      </c>
      <c r="H355" s="965" t="str" cm="1">
        <f t="array" ref="H355">IF(L355="","",IF(LEN(L355)&lt;=MAX(10,G13),L355,IFERROR(LEFT(L355,LOOKUP(2,1/(MID(L355,ROW(1:500),1)=" ")/(ROW(1:500)&lt;=MAX(10,G13)),ROW(1:500))-1),LEFT(L355,MAX(10,G13)))))</f>
        <v/>
      </c>
      <c r="I355" s="964" t="str">
        <f t="shared" si="71"/>
        <v/>
      </c>
      <c r="J355" s="964" t="str">
        <f t="shared" si="72"/>
        <v/>
      </c>
      <c r="K355" s="964" t="str">
        <f>IF(M354&lt;&gt;"",K354,IF(K354&lt;MAX(A18:A317),K354+1,""))</f>
        <v/>
      </c>
      <c r="L355" s="965" t="str">
        <f>IF(K355="","",IF(M354&lt;&gt;"",M354,INDEX(E18:E317,MATCH(K355,A18:A317,0))))</f>
        <v/>
      </c>
      <c r="M355" s="965" t="str">
        <f t="shared" si="73"/>
        <v/>
      </c>
      <c r="N355" s="965" t="str">
        <f t="shared" si="74"/>
        <v/>
      </c>
      <c r="O355" s="964" t="str">
        <f t="shared" si="75"/>
        <v/>
      </c>
      <c r="P355" s="964" t="str">
        <f t="shared" si="76"/>
        <v/>
      </c>
      <c r="Q355" s="965" t="str">
        <f t="shared" si="77"/>
        <v/>
      </c>
      <c r="R355" s="964" t="str">
        <f>IF(N355="","",IF(COUNTIF(AP18:AP300,TRIM(Q355))&gt;0,"EXCLUSION EXACTE",""))</f>
        <v/>
      </c>
      <c r="S355" s="964" t="str" cm="1">
        <f t="array" ref="S355">IF(N355="","",IF(SUMPRODUCT(--(AP18:AP300&lt;&gt;""),--ISNUMBER(SEARCH(" "&amp;AP18:AP300&amp;" ",Q355)))&gt;0,"BLOQUE MOLLUSQUES",""))</f>
        <v/>
      </c>
      <c r="T355" s="964" t="str" cm="1">
        <f t="array" ref="T355">IF(N355="","",IF(SUMPRODUCT(--(AT18:AT300&lt;&gt;""),--ISNUMBER(SEARCH(" "&amp;AT18:AT300&amp;" ",Q355)))&gt;0,"FORCE MOLLUSQUES",""))</f>
        <v/>
      </c>
      <c r="U355" s="965" t="str">
        <f t="shared" si="78"/>
        <v/>
      </c>
      <c r="V355" s="965" t="str">
        <f t="shared" si="80"/>
        <v/>
      </c>
      <c r="W355" s="964" t="str">
        <f t="shared" si="79"/>
        <v/>
      </c>
      <c r="X355" s="964" t="str" cm="1">
        <f t="array" ref="X355">IF(N355="","",IF(R355&lt;&gt;"","",IF(SUMPRODUCT(--(AN18:AN1500=X17),--(AM18:AM1500&lt;&gt;""),--ISNUMBER(SEARCH(" "&amp;AM18:AM1500&amp;" ",Q355)))&gt;0,X17,"")))</f>
        <v/>
      </c>
      <c r="Y355" s="964" t="str" cm="1">
        <f t="array" ref="Y355">IF(N355="","",IF(R355&lt;&gt;"","",IF(SUMPRODUCT(--(AN18:AN1500=Y17),--(AM18:AM1500&lt;&gt;""),--ISNUMBER(SEARCH(" "&amp;AM18:AM1500&amp;" ",Q355)))&gt;0,Y17,"")))</f>
        <v/>
      </c>
      <c r="Z355" s="964" t="str" cm="1">
        <f t="array" ref="Z355">IF(N355="","",IF(R355&lt;&gt;"","",IF(SUMPRODUCT(--(AN18:AN1500=Z17),--(AM18:AM1500&lt;&gt;""),--ISNUMBER(SEARCH(" "&amp;AM18:AM1500&amp;" ",Q355)))&gt;0,Z17,"")))</f>
        <v/>
      </c>
      <c r="AA355" s="964" t="str" cm="1">
        <f t="array" ref="AA355">IF(N355="","",IF(R355&lt;&gt;"","",IF(SUMPRODUCT(--(AN18:AN1500=AA17),--(AM18:AM1500&lt;&gt;""),--ISNUMBER(SEARCH(" "&amp;AM18:AM1500&amp;" ",Q355)))&gt;0,AA17,"")))</f>
        <v/>
      </c>
      <c r="AB355" s="964" t="str" cm="1">
        <f t="array" ref="AB355">IF(N355="","",IF(R355&lt;&gt;"","",IF(SUMPRODUCT(--(AN18:AN1500=AB17),--(AM18:AM1500&lt;&gt;""),--ISNUMBER(SEARCH(" "&amp;AM18:AM1500&amp;" ",Q355)))&gt;0,AB17,"")))</f>
        <v/>
      </c>
      <c r="AC355" s="964" t="str" cm="1">
        <f t="array" ref="AC355">IF(N355="","",IF(R355&lt;&gt;"","",IF(SUMPRODUCT(--(AN18:AN1500=AC17),--(AM18:AM1500&lt;&gt;""),--ISNUMBER(SEARCH(" "&amp;AM18:AM1500&amp;" ",Q355)))&gt;0,AC17,"")))</f>
        <v/>
      </c>
      <c r="AD355" s="964" t="str" cm="1">
        <f t="array" ref="AD355">IF(N355="","",IF(R355&lt;&gt;"","",IF(SUMPRODUCT(--(AN18:AN1500=AD17),--(AM18:AM1500&lt;&gt;""),--ISNUMBER(SEARCH(" "&amp;AM18:AM1500&amp;" ",Q355)))&gt;0,AD17,"")))</f>
        <v/>
      </c>
      <c r="AE355" s="964" t="str" cm="1">
        <f t="array" ref="AE355">IF(N355="","",IF(R355&lt;&gt;"","",IF(SUMPRODUCT(--(AN18:AN1500=AE17),--(AM18:AM1500&lt;&gt;""),--ISNUMBER(SEARCH(" "&amp;AM18:AM1500&amp;" ",Q355)))&gt;0,AE17,"")))</f>
        <v/>
      </c>
      <c r="AF355" s="964" t="str" cm="1">
        <f t="array" ref="AF355">IF(N355="","",IF(R355&lt;&gt;"","",IF(SUMPRODUCT(--(AN18:AN1500=AF17),--(AM18:AM1500&lt;&gt;""),--ISNUMBER(SEARCH(" "&amp;AM18:AM1500&amp;" ",Q355)))&gt;0,AF17,"")))</f>
        <v/>
      </c>
      <c r="AG355" s="964" t="str" cm="1">
        <f t="array" ref="AG355">IF(N355="","",IF(R355&lt;&gt;"","",IF(SUMPRODUCT(--(AN18:AN1500=AG17),--(AM18:AM1500&lt;&gt;""),--ISNUMBER(SEARCH(" "&amp;AM18:AM1500&amp;" ",Q355)))&gt;0,AG17,"")))</f>
        <v/>
      </c>
      <c r="AH355" s="964" t="str" cm="1">
        <f t="array" ref="AH355">IF(N355="","",IF(R355&lt;&gt;"","",IF(SUMPRODUCT(--(AN18:AN1500=AH17),--(AM18:AM1500&lt;&gt;""),--ISNUMBER(SEARCH(" "&amp;AM18:AM1500&amp;" ",Q355)))&gt;0,AH17,"")))</f>
        <v/>
      </c>
      <c r="AI355" s="964" t="str" cm="1">
        <f t="array" ref="AI355">IF(N355="","",IF(R355&lt;&gt;"","",IF(SUMPRODUCT(--(AN18:AN1500=AI17),--(AM18:AM1500&lt;&gt;""),--ISNUMBER(SEARCH(" "&amp;AM18:AM1500&amp;" ",Q355)))&gt;0,AI17,"")))</f>
        <v/>
      </c>
      <c r="AJ355" s="964" t="str" cm="1">
        <f t="array" ref="AJ355">IF(N355="","",IF(R355&lt;&gt;"","",IF(SUMPRODUCT(--(AN18:AN1500=AJ17),--(AM18:AM1500&lt;&gt;""),--ISNUMBER(SEARCH(" "&amp;AM18:AM1500&amp;" ",Q355)))&gt;0,AJ17,"")))</f>
        <v/>
      </c>
      <c r="AK355" s="964" t="str" cm="1">
        <f t="array" ref="AK355">IF(N355="","",IF(T355&lt;&gt;"",AK17,IF(S355&lt;&gt;"","",IF(R355&lt;&gt;"","",IF(SUMPRODUCT(--(AN18:AN1500=AK17),--(AM18:AM1500&lt;&gt;""),--ISNUMBER(SEARCH(" "&amp;AM18:AM1500&amp;" ",Q355)))&gt;0,AK17,"")))))</f>
        <v/>
      </c>
      <c r="AM355" s="964" t="s">
        <v>2355</v>
      </c>
      <c r="AN355" s="964" t="s">
        <v>1962</v>
      </c>
      <c r="BN355" s="49">
        <v>1</v>
      </c>
    </row>
    <row r="356" spans="3:66" ht="35.1" customHeight="1">
      <c r="C356" s="65"/>
      <c r="D356" s="975" t="str">
        <f t="shared" si="70"/>
        <v/>
      </c>
      <c r="E356" s="982"/>
      <c r="G356" s="963" t="str">
        <f>IF(H356="","",COUNTIF(H18:H356,"&lt;&gt;"))</f>
        <v/>
      </c>
      <c r="H356" s="958" t="str" cm="1">
        <f t="array" ref="H356">IF(L356="","",IF(LEN(L356)&lt;=MAX(10,G13),L356,IFERROR(LEFT(L356,LOOKUP(2,1/(MID(L356,ROW(1:500),1)=" ")/(ROW(1:500)&lt;=MAX(10,G13)),ROW(1:500))-1),LEFT(L356,MAX(10,G13)))))</f>
        <v/>
      </c>
      <c r="I356" s="963" t="str">
        <f t="shared" si="71"/>
        <v/>
      </c>
      <c r="J356" s="963" t="str">
        <f t="shared" si="72"/>
        <v/>
      </c>
      <c r="K356" s="964" t="str">
        <f>IF(M355&lt;&gt;"",K355,IF(K355&lt;MAX(A18:A317),K355+1,""))</f>
        <v/>
      </c>
      <c r="L356" s="965" t="str">
        <f>IF(K356="","",IF(M355&lt;&gt;"",M355,INDEX(E18:E317,MATCH(K356,A18:A317,0))))</f>
        <v/>
      </c>
      <c r="M356" s="965" t="str">
        <f t="shared" si="73"/>
        <v/>
      </c>
      <c r="N356" s="966" t="str">
        <f t="shared" si="74"/>
        <v/>
      </c>
      <c r="O356" s="967" t="str">
        <f t="shared" si="75"/>
        <v/>
      </c>
      <c r="P356" s="967" t="str">
        <f t="shared" si="76"/>
        <v/>
      </c>
      <c r="Q356" s="966" t="str">
        <f t="shared" si="77"/>
        <v/>
      </c>
      <c r="R356" s="967" t="str">
        <f>IF(N356="","",IF(COUNTIF(AP18:AP300,TRIM(Q356))&gt;0,"EXCLUSION EXACTE",""))</f>
        <v/>
      </c>
      <c r="S356" s="967" t="str" cm="1">
        <f t="array" ref="S356">IF(N356="","",IF(SUMPRODUCT(--(AP18:AP300&lt;&gt;""),--ISNUMBER(SEARCH(" "&amp;AP18:AP300&amp;" ",Q356)))&gt;0,"BLOQUE MOLLUSQUES",""))</f>
        <v/>
      </c>
      <c r="T356" s="967" t="str" cm="1">
        <f t="array" ref="T356">IF(N356="","",IF(SUMPRODUCT(--(AT18:AT300&lt;&gt;""),--ISNUMBER(SEARCH(" "&amp;AT18:AT300&amp;" ",Q356)))&gt;0,"FORCE MOLLUSQUES",""))</f>
        <v/>
      </c>
      <c r="U356" s="966" t="str">
        <f t="shared" si="78"/>
        <v/>
      </c>
      <c r="V356" s="966" t="str">
        <f t="shared" si="80"/>
        <v/>
      </c>
      <c r="W356" s="967" t="str">
        <f t="shared" si="79"/>
        <v/>
      </c>
      <c r="X356" s="967" t="str" cm="1">
        <f t="array" ref="X356">IF(N356="","",IF(R356&lt;&gt;"","",IF(SUMPRODUCT(--(AN18:AN1500=X17),--(AM18:AM1500&lt;&gt;""),--ISNUMBER(SEARCH(" "&amp;AM18:AM1500&amp;" ",Q356)))&gt;0,X17,"")))</f>
        <v/>
      </c>
      <c r="Y356" s="967" t="str" cm="1">
        <f t="array" ref="Y356">IF(N356="","",IF(R356&lt;&gt;"","",IF(SUMPRODUCT(--(AN18:AN1500=Y17),--(AM18:AM1500&lt;&gt;""),--ISNUMBER(SEARCH(" "&amp;AM18:AM1500&amp;" ",Q356)))&gt;0,Y17,"")))</f>
        <v/>
      </c>
      <c r="Z356" s="967" t="str" cm="1">
        <f t="array" ref="Z356">IF(N356="","",IF(R356&lt;&gt;"","",IF(SUMPRODUCT(--(AN18:AN1500=Z17),--(AM18:AM1500&lt;&gt;""),--ISNUMBER(SEARCH(" "&amp;AM18:AM1500&amp;" ",Q356)))&gt;0,Z17,"")))</f>
        <v/>
      </c>
      <c r="AA356" s="967" t="str" cm="1">
        <f t="array" ref="AA356">IF(N356="","",IF(R356&lt;&gt;"","",IF(SUMPRODUCT(--(AN18:AN1500=AA17),--(AM18:AM1500&lt;&gt;""),--ISNUMBER(SEARCH(" "&amp;AM18:AM1500&amp;" ",Q356)))&gt;0,AA17,"")))</f>
        <v/>
      </c>
      <c r="AB356" s="967" t="str" cm="1">
        <f t="array" ref="AB356">IF(N356="","",IF(R356&lt;&gt;"","",IF(SUMPRODUCT(--(AN18:AN1500=AB17),--(AM18:AM1500&lt;&gt;""),--ISNUMBER(SEARCH(" "&amp;AM18:AM1500&amp;" ",Q356)))&gt;0,AB17,"")))</f>
        <v/>
      </c>
      <c r="AC356" s="967" t="str" cm="1">
        <f t="array" ref="AC356">IF(N356="","",IF(R356&lt;&gt;"","",IF(SUMPRODUCT(--(AN18:AN1500=AC17),--(AM18:AM1500&lt;&gt;""),--ISNUMBER(SEARCH(" "&amp;AM18:AM1500&amp;" ",Q356)))&gt;0,AC17,"")))</f>
        <v/>
      </c>
      <c r="AD356" s="967" t="str" cm="1">
        <f t="array" ref="AD356">IF(N356="","",IF(R356&lt;&gt;"","",IF(SUMPRODUCT(--(AN18:AN1500=AD17),--(AM18:AM1500&lt;&gt;""),--ISNUMBER(SEARCH(" "&amp;AM18:AM1500&amp;" ",Q356)))&gt;0,AD17,"")))</f>
        <v/>
      </c>
      <c r="AE356" s="967" t="str" cm="1">
        <f t="array" ref="AE356">IF(N356="","",IF(R356&lt;&gt;"","",IF(SUMPRODUCT(--(AN18:AN1500=AE17),--(AM18:AM1500&lt;&gt;""),--ISNUMBER(SEARCH(" "&amp;AM18:AM1500&amp;" ",Q356)))&gt;0,AE17,"")))</f>
        <v/>
      </c>
      <c r="AF356" s="967" t="str" cm="1">
        <f t="array" ref="AF356">IF(N356="","",IF(R356&lt;&gt;"","",IF(SUMPRODUCT(--(AN18:AN1500=AF17),--(AM18:AM1500&lt;&gt;""),--ISNUMBER(SEARCH(" "&amp;AM18:AM1500&amp;" ",Q356)))&gt;0,AF17,"")))</f>
        <v/>
      </c>
      <c r="AG356" s="967" t="str" cm="1">
        <f t="array" ref="AG356">IF(N356="","",IF(R356&lt;&gt;"","",IF(SUMPRODUCT(--(AN18:AN1500=AG17),--(AM18:AM1500&lt;&gt;""),--ISNUMBER(SEARCH(" "&amp;AM18:AM1500&amp;" ",Q356)))&gt;0,AG17,"")))</f>
        <v/>
      </c>
      <c r="AH356" s="967" t="str" cm="1">
        <f t="array" ref="AH356">IF(N356="","",IF(R356&lt;&gt;"","",IF(SUMPRODUCT(--(AN18:AN1500=AH17),--(AM18:AM1500&lt;&gt;""),--ISNUMBER(SEARCH(" "&amp;AM18:AM1500&amp;" ",Q356)))&gt;0,AH17,"")))</f>
        <v/>
      </c>
      <c r="AI356" s="967" t="str" cm="1">
        <f t="array" ref="AI356">IF(N356="","",IF(R356&lt;&gt;"","",IF(SUMPRODUCT(--(AN18:AN1500=AI17),--(AM18:AM1500&lt;&gt;""),--ISNUMBER(SEARCH(" "&amp;AM18:AM1500&amp;" ",Q356)))&gt;0,AI17,"")))</f>
        <v/>
      </c>
      <c r="AJ356" s="967" t="str" cm="1">
        <f t="array" ref="AJ356">IF(N356="","",IF(R356&lt;&gt;"","",IF(SUMPRODUCT(--(AN18:AN1500=AJ17),--(AM18:AM1500&lt;&gt;""),--ISNUMBER(SEARCH(" "&amp;AM18:AM1500&amp;" ",Q356)))&gt;0,AJ17,"")))</f>
        <v/>
      </c>
      <c r="AK356" s="967" t="str" cm="1">
        <f t="array" ref="AK356">IF(N356="","",IF(T356&lt;&gt;"",AK17,IF(S356&lt;&gt;"","",IF(R356&lt;&gt;"","",IF(SUMPRODUCT(--(AN18:AN1500=AK17),--(AM18:AM1500&lt;&gt;""),--ISNUMBER(SEARCH(" "&amp;AM18:AM1500&amp;" ",Q356)))&gt;0,AK17,"")))))</f>
        <v/>
      </c>
      <c r="AM356" s="968" t="s">
        <v>2356</v>
      </c>
      <c r="AN356" s="968" t="s">
        <v>1962</v>
      </c>
      <c r="BN356" s="49">
        <v>1</v>
      </c>
    </row>
    <row r="357" spans="3:66" ht="35.1" customHeight="1">
      <c r="C357" s="65"/>
      <c r="D357" s="975" t="str">
        <f t="shared" si="70"/>
        <v/>
      </c>
      <c r="E357" s="982"/>
      <c r="G357" s="964" t="str">
        <f>IF(H357="","",COUNTIF(H18:H357,"&lt;&gt;"))</f>
        <v/>
      </c>
      <c r="H357" s="965" t="str" cm="1">
        <f t="array" ref="H357">IF(L357="","",IF(LEN(L357)&lt;=MAX(10,G13),L357,IFERROR(LEFT(L357,LOOKUP(2,1/(MID(L357,ROW(1:500),1)=" ")/(ROW(1:500)&lt;=MAX(10,G13)),ROW(1:500))-1),LEFT(L357,MAX(10,G13)))))</f>
        <v/>
      </c>
      <c r="I357" s="964" t="str">
        <f t="shared" si="71"/>
        <v/>
      </c>
      <c r="J357" s="964" t="str">
        <f t="shared" si="72"/>
        <v/>
      </c>
      <c r="K357" s="964" t="str">
        <f>IF(M356&lt;&gt;"",K356,IF(K356&lt;MAX(A18:A317),K356+1,""))</f>
        <v/>
      </c>
      <c r="L357" s="965" t="str">
        <f>IF(K357="","",IF(M356&lt;&gt;"",M356,INDEX(E18:E317,MATCH(K357,A18:A317,0))))</f>
        <v/>
      </c>
      <c r="M357" s="965" t="str">
        <f t="shared" si="73"/>
        <v/>
      </c>
      <c r="N357" s="965" t="str">
        <f t="shared" si="74"/>
        <v/>
      </c>
      <c r="O357" s="964" t="str">
        <f t="shared" si="75"/>
        <v/>
      </c>
      <c r="P357" s="964" t="str">
        <f t="shared" si="76"/>
        <v/>
      </c>
      <c r="Q357" s="965" t="str">
        <f t="shared" si="77"/>
        <v/>
      </c>
      <c r="R357" s="964" t="str">
        <f>IF(N357="","",IF(COUNTIF(AP18:AP300,TRIM(Q357))&gt;0,"EXCLUSION EXACTE",""))</f>
        <v/>
      </c>
      <c r="S357" s="964" t="str" cm="1">
        <f t="array" ref="S357">IF(N357="","",IF(SUMPRODUCT(--(AP18:AP300&lt;&gt;""),--ISNUMBER(SEARCH(" "&amp;AP18:AP300&amp;" ",Q357)))&gt;0,"BLOQUE MOLLUSQUES",""))</f>
        <v/>
      </c>
      <c r="T357" s="964" t="str" cm="1">
        <f t="array" ref="T357">IF(N357="","",IF(SUMPRODUCT(--(AT18:AT300&lt;&gt;""),--ISNUMBER(SEARCH(" "&amp;AT18:AT300&amp;" ",Q357)))&gt;0,"FORCE MOLLUSQUES",""))</f>
        <v/>
      </c>
      <c r="U357" s="965" t="str">
        <f t="shared" si="78"/>
        <v/>
      </c>
      <c r="V357" s="965" t="str">
        <f t="shared" si="80"/>
        <v/>
      </c>
      <c r="W357" s="964" t="str">
        <f t="shared" si="79"/>
        <v/>
      </c>
      <c r="X357" s="964" t="str" cm="1">
        <f t="array" ref="X357">IF(N357="","",IF(R357&lt;&gt;"","",IF(SUMPRODUCT(--(AN18:AN1500=X17),--(AM18:AM1500&lt;&gt;""),--ISNUMBER(SEARCH(" "&amp;AM18:AM1500&amp;" ",Q357)))&gt;0,X17,"")))</f>
        <v/>
      </c>
      <c r="Y357" s="964" t="str" cm="1">
        <f t="array" ref="Y357">IF(N357="","",IF(R357&lt;&gt;"","",IF(SUMPRODUCT(--(AN18:AN1500=Y17),--(AM18:AM1500&lt;&gt;""),--ISNUMBER(SEARCH(" "&amp;AM18:AM1500&amp;" ",Q357)))&gt;0,Y17,"")))</f>
        <v/>
      </c>
      <c r="Z357" s="964" t="str" cm="1">
        <f t="array" ref="Z357">IF(N357="","",IF(R357&lt;&gt;"","",IF(SUMPRODUCT(--(AN18:AN1500=Z17),--(AM18:AM1500&lt;&gt;""),--ISNUMBER(SEARCH(" "&amp;AM18:AM1500&amp;" ",Q357)))&gt;0,Z17,"")))</f>
        <v/>
      </c>
      <c r="AA357" s="964" t="str" cm="1">
        <f t="array" ref="AA357">IF(N357="","",IF(R357&lt;&gt;"","",IF(SUMPRODUCT(--(AN18:AN1500=AA17),--(AM18:AM1500&lt;&gt;""),--ISNUMBER(SEARCH(" "&amp;AM18:AM1500&amp;" ",Q357)))&gt;0,AA17,"")))</f>
        <v/>
      </c>
      <c r="AB357" s="964" t="str" cm="1">
        <f t="array" ref="AB357">IF(N357="","",IF(R357&lt;&gt;"","",IF(SUMPRODUCT(--(AN18:AN1500=AB17),--(AM18:AM1500&lt;&gt;""),--ISNUMBER(SEARCH(" "&amp;AM18:AM1500&amp;" ",Q357)))&gt;0,AB17,"")))</f>
        <v/>
      </c>
      <c r="AC357" s="964" t="str" cm="1">
        <f t="array" ref="AC357">IF(N357="","",IF(R357&lt;&gt;"","",IF(SUMPRODUCT(--(AN18:AN1500=AC17),--(AM18:AM1500&lt;&gt;""),--ISNUMBER(SEARCH(" "&amp;AM18:AM1500&amp;" ",Q357)))&gt;0,AC17,"")))</f>
        <v/>
      </c>
      <c r="AD357" s="964" t="str" cm="1">
        <f t="array" ref="AD357">IF(N357="","",IF(R357&lt;&gt;"","",IF(SUMPRODUCT(--(AN18:AN1500=AD17),--(AM18:AM1500&lt;&gt;""),--ISNUMBER(SEARCH(" "&amp;AM18:AM1500&amp;" ",Q357)))&gt;0,AD17,"")))</f>
        <v/>
      </c>
      <c r="AE357" s="964" t="str" cm="1">
        <f t="array" ref="AE357">IF(N357="","",IF(R357&lt;&gt;"","",IF(SUMPRODUCT(--(AN18:AN1500=AE17),--(AM18:AM1500&lt;&gt;""),--ISNUMBER(SEARCH(" "&amp;AM18:AM1500&amp;" ",Q357)))&gt;0,AE17,"")))</f>
        <v/>
      </c>
      <c r="AF357" s="964" t="str" cm="1">
        <f t="array" ref="AF357">IF(N357="","",IF(R357&lt;&gt;"","",IF(SUMPRODUCT(--(AN18:AN1500=AF17),--(AM18:AM1500&lt;&gt;""),--ISNUMBER(SEARCH(" "&amp;AM18:AM1500&amp;" ",Q357)))&gt;0,AF17,"")))</f>
        <v/>
      </c>
      <c r="AG357" s="964" t="str" cm="1">
        <f t="array" ref="AG357">IF(N357="","",IF(R357&lt;&gt;"","",IF(SUMPRODUCT(--(AN18:AN1500=AG17),--(AM18:AM1500&lt;&gt;""),--ISNUMBER(SEARCH(" "&amp;AM18:AM1500&amp;" ",Q357)))&gt;0,AG17,"")))</f>
        <v/>
      </c>
      <c r="AH357" s="964" t="str" cm="1">
        <f t="array" ref="AH357">IF(N357="","",IF(R357&lt;&gt;"","",IF(SUMPRODUCT(--(AN18:AN1500=AH17),--(AM18:AM1500&lt;&gt;""),--ISNUMBER(SEARCH(" "&amp;AM18:AM1500&amp;" ",Q357)))&gt;0,AH17,"")))</f>
        <v/>
      </c>
      <c r="AI357" s="964" t="str" cm="1">
        <f t="array" ref="AI357">IF(N357="","",IF(R357&lt;&gt;"","",IF(SUMPRODUCT(--(AN18:AN1500=AI17),--(AM18:AM1500&lt;&gt;""),--ISNUMBER(SEARCH(" "&amp;AM18:AM1500&amp;" ",Q357)))&gt;0,AI17,"")))</f>
        <v/>
      </c>
      <c r="AJ357" s="964" t="str" cm="1">
        <f t="array" ref="AJ357">IF(N357="","",IF(R357&lt;&gt;"","",IF(SUMPRODUCT(--(AN18:AN1500=AJ17),--(AM18:AM1500&lt;&gt;""),--ISNUMBER(SEARCH(" "&amp;AM18:AM1500&amp;" ",Q357)))&gt;0,AJ17,"")))</f>
        <v/>
      </c>
      <c r="AK357" s="964" t="str" cm="1">
        <f t="array" ref="AK357">IF(N357="","",IF(T357&lt;&gt;"",AK17,IF(S357&lt;&gt;"","",IF(R357&lt;&gt;"","",IF(SUMPRODUCT(--(AN18:AN1500=AK17),--(AM18:AM1500&lt;&gt;""),--ISNUMBER(SEARCH(" "&amp;AM18:AM1500&amp;" ",Q357)))&gt;0,AK17,"")))))</f>
        <v/>
      </c>
      <c r="AM357" s="964" t="s">
        <v>2357</v>
      </c>
      <c r="AN357" s="964" t="s">
        <v>1962</v>
      </c>
      <c r="BN357" s="49">
        <v>1</v>
      </c>
    </row>
    <row r="358" spans="3:66" ht="35.1" customHeight="1">
      <c r="C358" s="65"/>
      <c r="D358" s="975" t="str">
        <f t="shared" si="70"/>
        <v/>
      </c>
      <c r="E358" s="982"/>
      <c r="G358" s="963" t="str">
        <f>IF(H358="","",COUNTIF(H18:H358,"&lt;&gt;"))</f>
        <v/>
      </c>
      <c r="H358" s="958" t="str" cm="1">
        <f t="array" ref="H358">IF(L358="","",IF(LEN(L358)&lt;=MAX(10,G13),L358,IFERROR(LEFT(L358,LOOKUP(2,1/(MID(L358,ROW(1:500),1)=" ")/(ROW(1:500)&lt;=MAX(10,G13)),ROW(1:500))-1),LEFT(L358,MAX(10,G13)))))</f>
        <v/>
      </c>
      <c r="I358" s="963" t="str">
        <f t="shared" si="71"/>
        <v/>
      </c>
      <c r="J358" s="963" t="str">
        <f t="shared" si="72"/>
        <v/>
      </c>
      <c r="K358" s="964" t="str">
        <f>IF(M357&lt;&gt;"",K357,IF(K357&lt;MAX(A18:A317),K357+1,""))</f>
        <v/>
      </c>
      <c r="L358" s="965" t="str">
        <f>IF(K358="","",IF(M357&lt;&gt;"",M357,INDEX(E18:E317,MATCH(K358,A18:A317,0))))</f>
        <v/>
      </c>
      <c r="M358" s="965" t="str">
        <f t="shared" si="73"/>
        <v/>
      </c>
      <c r="N358" s="966" t="str">
        <f t="shared" si="74"/>
        <v/>
      </c>
      <c r="O358" s="967" t="str">
        <f t="shared" si="75"/>
        <v/>
      </c>
      <c r="P358" s="967" t="str">
        <f t="shared" si="76"/>
        <v/>
      </c>
      <c r="Q358" s="966" t="str">
        <f t="shared" si="77"/>
        <v/>
      </c>
      <c r="R358" s="967" t="str">
        <f>IF(N358="","",IF(COUNTIF(AP18:AP300,TRIM(Q358))&gt;0,"EXCLUSION EXACTE",""))</f>
        <v/>
      </c>
      <c r="S358" s="967" t="str" cm="1">
        <f t="array" ref="S358">IF(N358="","",IF(SUMPRODUCT(--(AP18:AP300&lt;&gt;""),--ISNUMBER(SEARCH(" "&amp;AP18:AP300&amp;" ",Q358)))&gt;0,"BLOQUE MOLLUSQUES",""))</f>
        <v/>
      </c>
      <c r="T358" s="967" t="str" cm="1">
        <f t="array" ref="T358">IF(N358="","",IF(SUMPRODUCT(--(AT18:AT300&lt;&gt;""),--ISNUMBER(SEARCH(" "&amp;AT18:AT300&amp;" ",Q358)))&gt;0,"FORCE MOLLUSQUES",""))</f>
        <v/>
      </c>
      <c r="U358" s="966" t="str">
        <f t="shared" si="78"/>
        <v/>
      </c>
      <c r="V358" s="966" t="str">
        <f t="shared" si="80"/>
        <v/>
      </c>
      <c r="W358" s="967" t="str">
        <f t="shared" si="79"/>
        <v/>
      </c>
      <c r="X358" s="967" t="str" cm="1">
        <f t="array" ref="X358">IF(N358="","",IF(R358&lt;&gt;"","",IF(SUMPRODUCT(--(AN18:AN1500=X17),--(AM18:AM1500&lt;&gt;""),--ISNUMBER(SEARCH(" "&amp;AM18:AM1500&amp;" ",Q358)))&gt;0,X17,"")))</f>
        <v/>
      </c>
      <c r="Y358" s="967" t="str" cm="1">
        <f t="array" ref="Y358">IF(N358="","",IF(R358&lt;&gt;"","",IF(SUMPRODUCT(--(AN18:AN1500=Y17),--(AM18:AM1500&lt;&gt;""),--ISNUMBER(SEARCH(" "&amp;AM18:AM1500&amp;" ",Q358)))&gt;0,Y17,"")))</f>
        <v/>
      </c>
      <c r="Z358" s="967" t="str" cm="1">
        <f t="array" ref="Z358">IF(N358="","",IF(R358&lt;&gt;"","",IF(SUMPRODUCT(--(AN18:AN1500=Z17),--(AM18:AM1500&lt;&gt;""),--ISNUMBER(SEARCH(" "&amp;AM18:AM1500&amp;" ",Q358)))&gt;0,Z17,"")))</f>
        <v/>
      </c>
      <c r="AA358" s="967" t="str" cm="1">
        <f t="array" ref="AA358">IF(N358="","",IF(R358&lt;&gt;"","",IF(SUMPRODUCT(--(AN18:AN1500=AA17),--(AM18:AM1500&lt;&gt;""),--ISNUMBER(SEARCH(" "&amp;AM18:AM1500&amp;" ",Q358)))&gt;0,AA17,"")))</f>
        <v/>
      </c>
      <c r="AB358" s="967" t="str" cm="1">
        <f t="array" ref="AB358">IF(N358="","",IF(R358&lt;&gt;"","",IF(SUMPRODUCT(--(AN18:AN1500=AB17),--(AM18:AM1500&lt;&gt;""),--ISNUMBER(SEARCH(" "&amp;AM18:AM1500&amp;" ",Q358)))&gt;0,AB17,"")))</f>
        <v/>
      </c>
      <c r="AC358" s="967" t="str" cm="1">
        <f t="array" ref="AC358">IF(N358="","",IF(R358&lt;&gt;"","",IF(SUMPRODUCT(--(AN18:AN1500=AC17),--(AM18:AM1500&lt;&gt;""),--ISNUMBER(SEARCH(" "&amp;AM18:AM1500&amp;" ",Q358)))&gt;0,AC17,"")))</f>
        <v/>
      </c>
      <c r="AD358" s="967" t="str" cm="1">
        <f t="array" ref="AD358">IF(N358="","",IF(R358&lt;&gt;"","",IF(SUMPRODUCT(--(AN18:AN1500=AD17),--(AM18:AM1500&lt;&gt;""),--ISNUMBER(SEARCH(" "&amp;AM18:AM1500&amp;" ",Q358)))&gt;0,AD17,"")))</f>
        <v/>
      </c>
      <c r="AE358" s="967" t="str" cm="1">
        <f t="array" ref="AE358">IF(N358="","",IF(R358&lt;&gt;"","",IF(SUMPRODUCT(--(AN18:AN1500=AE17),--(AM18:AM1500&lt;&gt;""),--ISNUMBER(SEARCH(" "&amp;AM18:AM1500&amp;" ",Q358)))&gt;0,AE17,"")))</f>
        <v/>
      </c>
      <c r="AF358" s="967" t="str" cm="1">
        <f t="array" ref="AF358">IF(N358="","",IF(R358&lt;&gt;"","",IF(SUMPRODUCT(--(AN18:AN1500=AF17),--(AM18:AM1500&lt;&gt;""),--ISNUMBER(SEARCH(" "&amp;AM18:AM1500&amp;" ",Q358)))&gt;0,AF17,"")))</f>
        <v/>
      </c>
      <c r="AG358" s="967" t="str" cm="1">
        <f t="array" ref="AG358">IF(N358="","",IF(R358&lt;&gt;"","",IF(SUMPRODUCT(--(AN18:AN1500=AG17),--(AM18:AM1500&lt;&gt;""),--ISNUMBER(SEARCH(" "&amp;AM18:AM1500&amp;" ",Q358)))&gt;0,AG17,"")))</f>
        <v/>
      </c>
      <c r="AH358" s="967" t="str" cm="1">
        <f t="array" ref="AH358">IF(N358="","",IF(R358&lt;&gt;"","",IF(SUMPRODUCT(--(AN18:AN1500=AH17),--(AM18:AM1500&lt;&gt;""),--ISNUMBER(SEARCH(" "&amp;AM18:AM1500&amp;" ",Q358)))&gt;0,AH17,"")))</f>
        <v/>
      </c>
      <c r="AI358" s="967" t="str" cm="1">
        <f t="array" ref="AI358">IF(N358="","",IF(R358&lt;&gt;"","",IF(SUMPRODUCT(--(AN18:AN1500=AI17),--(AM18:AM1500&lt;&gt;""),--ISNUMBER(SEARCH(" "&amp;AM18:AM1500&amp;" ",Q358)))&gt;0,AI17,"")))</f>
        <v/>
      </c>
      <c r="AJ358" s="967" t="str" cm="1">
        <f t="array" ref="AJ358">IF(N358="","",IF(R358&lt;&gt;"","",IF(SUMPRODUCT(--(AN18:AN1500=AJ17),--(AM18:AM1500&lt;&gt;""),--ISNUMBER(SEARCH(" "&amp;AM18:AM1500&amp;" ",Q358)))&gt;0,AJ17,"")))</f>
        <v/>
      </c>
      <c r="AK358" s="967" t="str" cm="1">
        <f t="array" ref="AK358">IF(N358="","",IF(T358&lt;&gt;"",AK17,IF(S358&lt;&gt;"","",IF(R358&lt;&gt;"","",IF(SUMPRODUCT(--(AN18:AN1500=AK17),--(AM18:AM1500&lt;&gt;""),--ISNUMBER(SEARCH(" "&amp;AM18:AM1500&amp;" ",Q358)))&gt;0,AK17,"")))))</f>
        <v/>
      </c>
      <c r="AM358" s="968" t="s">
        <v>2358</v>
      </c>
      <c r="AN358" s="968" t="s">
        <v>1962</v>
      </c>
      <c r="BN358" s="49">
        <v>1</v>
      </c>
    </row>
    <row r="359" spans="3:66" ht="35.1" customHeight="1">
      <c r="C359" s="65"/>
      <c r="D359" s="975" t="str">
        <f t="shared" si="70"/>
        <v/>
      </c>
      <c r="E359" s="982"/>
      <c r="G359" s="964" t="str">
        <f>IF(H359="","",COUNTIF(H18:H359,"&lt;&gt;"))</f>
        <v/>
      </c>
      <c r="H359" s="965" t="str" cm="1">
        <f t="array" ref="H359">IF(L359="","",IF(LEN(L359)&lt;=MAX(10,G13),L359,IFERROR(LEFT(L359,LOOKUP(2,1/(MID(L359,ROW(1:500),1)=" ")/(ROW(1:500)&lt;=MAX(10,G13)),ROW(1:500))-1),LEFT(L359,MAX(10,G13)))))</f>
        <v/>
      </c>
      <c r="I359" s="964" t="str">
        <f t="shared" si="71"/>
        <v/>
      </c>
      <c r="J359" s="964" t="str">
        <f t="shared" si="72"/>
        <v/>
      </c>
      <c r="K359" s="964" t="str">
        <f>IF(M358&lt;&gt;"",K358,IF(K358&lt;MAX(A18:A317),K358+1,""))</f>
        <v/>
      </c>
      <c r="L359" s="965" t="str">
        <f>IF(K359="","",IF(M358&lt;&gt;"",M358,INDEX(E18:E317,MATCH(K359,A18:A317,0))))</f>
        <v/>
      </c>
      <c r="M359" s="965" t="str">
        <f t="shared" si="73"/>
        <v/>
      </c>
      <c r="N359" s="965" t="str">
        <f t="shared" si="74"/>
        <v/>
      </c>
      <c r="O359" s="964" t="str">
        <f t="shared" si="75"/>
        <v/>
      </c>
      <c r="P359" s="964" t="str">
        <f t="shared" si="76"/>
        <v/>
      </c>
      <c r="Q359" s="965" t="str">
        <f t="shared" si="77"/>
        <v/>
      </c>
      <c r="R359" s="964" t="str">
        <f>IF(N359="","",IF(COUNTIF(AP18:AP300,TRIM(Q359))&gt;0,"EXCLUSION EXACTE",""))</f>
        <v/>
      </c>
      <c r="S359" s="964" t="str" cm="1">
        <f t="array" ref="S359">IF(N359="","",IF(SUMPRODUCT(--(AP18:AP300&lt;&gt;""),--ISNUMBER(SEARCH(" "&amp;AP18:AP300&amp;" ",Q359)))&gt;0,"BLOQUE MOLLUSQUES",""))</f>
        <v/>
      </c>
      <c r="T359" s="964" t="str" cm="1">
        <f t="array" ref="T359">IF(N359="","",IF(SUMPRODUCT(--(AT18:AT300&lt;&gt;""),--ISNUMBER(SEARCH(" "&amp;AT18:AT300&amp;" ",Q359)))&gt;0,"FORCE MOLLUSQUES",""))</f>
        <v/>
      </c>
      <c r="U359" s="965" t="str">
        <f t="shared" si="78"/>
        <v/>
      </c>
      <c r="V359" s="965" t="str">
        <f t="shared" si="80"/>
        <v/>
      </c>
      <c r="W359" s="964" t="str">
        <f t="shared" si="79"/>
        <v/>
      </c>
      <c r="X359" s="964" t="str" cm="1">
        <f t="array" ref="X359">IF(N359="","",IF(R359&lt;&gt;"","",IF(SUMPRODUCT(--(AN18:AN1500=X17),--(AM18:AM1500&lt;&gt;""),--ISNUMBER(SEARCH(" "&amp;AM18:AM1500&amp;" ",Q359)))&gt;0,X17,"")))</f>
        <v/>
      </c>
      <c r="Y359" s="964" t="str" cm="1">
        <f t="array" ref="Y359">IF(N359="","",IF(R359&lt;&gt;"","",IF(SUMPRODUCT(--(AN18:AN1500=Y17),--(AM18:AM1500&lt;&gt;""),--ISNUMBER(SEARCH(" "&amp;AM18:AM1500&amp;" ",Q359)))&gt;0,Y17,"")))</f>
        <v/>
      </c>
      <c r="Z359" s="964" t="str" cm="1">
        <f t="array" ref="Z359">IF(N359="","",IF(R359&lt;&gt;"","",IF(SUMPRODUCT(--(AN18:AN1500=Z17),--(AM18:AM1500&lt;&gt;""),--ISNUMBER(SEARCH(" "&amp;AM18:AM1500&amp;" ",Q359)))&gt;0,Z17,"")))</f>
        <v/>
      </c>
      <c r="AA359" s="964" t="str" cm="1">
        <f t="array" ref="AA359">IF(N359="","",IF(R359&lt;&gt;"","",IF(SUMPRODUCT(--(AN18:AN1500=AA17),--(AM18:AM1500&lt;&gt;""),--ISNUMBER(SEARCH(" "&amp;AM18:AM1500&amp;" ",Q359)))&gt;0,AA17,"")))</f>
        <v/>
      </c>
      <c r="AB359" s="964" t="str" cm="1">
        <f t="array" ref="AB359">IF(N359="","",IF(R359&lt;&gt;"","",IF(SUMPRODUCT(--(AN18:AN1500=AB17),--(AM18:AM1500&lt;&gt;""),--ISNUMBER(SEARCH(" "&amp;AM18:AM1500&amp;" ",Q359)))&gt;0,AB17,"")))</f>
        <v/>
      </c>
      <c r="AC359" s="964" t="str" cm="1">
        <f t="array" ref="AC359">IF(N359="","",IF(R359&lt;&gt;"","",IF(SUMPRODUCT(--(AN18:AN1500=AC17),--(AM18:AM1500&lt;&gt;""),--ISNUMBER(SEARCH(" "&amp;AM18:AM1500&amp;" ",Q359)))&gt;0,AC17,"")))</f>
        <v/>
      </c>
      <c r="AD359" s="964" t="str" cm="1">
        <f t="array" ref="AD359">IF(N359="","",IF(R359&lt;&gt;"","",IF(SUMPRODUCT(--(AN18:AN1500=AD17),--(AM18:AM1500&lt;&gt;""),--ISNUMBER(SEARCH(" "&amp;AM18:AM1500&amp;" ",Q359)))&gt;0,AD17,"")))</f>
        <v/>
      </c>
      <c r="AE359" s="964" t="str" cm="1">
        <f t="array" ref="AE359">IF(N359="","",IF(R359&lt;&gt;"","",IF(SUMPRODUCT(--(AN18:AN1500=AE17),--(AM18:AM1500&lt;&gt;""),--ISNUMBER(SEARCH(" "&amp;AM18:AM1500&amp;" ",Q359)))&gt;0,AE17,"")))</f>
        <v/>
      </c>
      <c r="AF359" s="964" t="str" cm="1">
        <f t="array" ref="AF359">IF(N359="","",IF(R359&lt;&gt;"","",IF(SUMPRODUCT(--(AN18:AN1500=AF17),--(AM18:AM1500&lt;&gt;""),--ISNUMBER(SEARCH(" "&amp;AM18:AM1500&amp;" ",Q359)))&gt;0,AF17,"")))</f>
        <v/>
      </c>
      <c r="AG359" s="964" t="str" cm="1">
        <f t="array" ref="AG359">IF(N359="","",IF(R359&lt;&gt;"","",IF(SUMPRODUCT(--(AN18:AN1500=AG17),--(AM18:AM1500&lt;&gt;""),--ISNUMBER(SEARCH(" "&amp;AM18:AM1500&amp;" ",Q359)))&gt;0,AG17,"")))</f>
        <v/>
      </c>
      <c r="AH359" s="964" t="str" cm="1">
        <f t="array" ref="AH359">IF(N359="","",IF(R359&lt;&gt;"","",IF(SUMPRODUCT(--(AN18:AN1500=AH17),--(AM18:AM1500&lt;&gt;""),--ISNUMBER(SEARCH(" "&amp;AM18:AM1500&amp;" ",Q359)))&gt;0,AH17,"")))</f>
        <v/>
      </c>
      <c r="AI359" s="964" t="str" cm="1">
        <f t="array" ref="AI359">IF(N359="","",IF(R359&lt;&gt;"","",IF(SUMPRODUCT(--(AN18:AN1500=AI17),--(AM18:AM1500&lt;&gt;""),--ISNUMBER(SEARCH(" "&amp;AM18:AM1500&amp;" ",Q359)))&gt;0,AI17,"")))</f>
        <v/>
      </c>
      <c r="AJ359" s="964" t="str" cm="1">
        <f t="array" ref="AJ359">IF(N359="","",IF(R359&lt;&gt;"","",IF(SUMPRODUCT(--(AN18:AN1500=AJ17),--(AM18:AM1500&lt;&gt;""),--ISNUMBER(SEARCH(" "&amp;AM18:AM1500&amp;" ",Q359)))&gt;0,AJ17,"")))</f>
        <v/>
      </c>
      <c r="AK359" s="964" t="str" cm="1">
        <f t="array" ref="AK359">IF(N359="","",IF(T359&lt;&gt;"",AK17,IF(S359&lt;&gt;"","",IF(R359&lt;&gt;"","",IF(SUMPRODUCT(--(AN18:AN1500=AK17),--(AM18:AM1500&lt;&gt;""),--ISNUMBER(SEARCH(" "&amp;AM18:AM1500&amp;" ",Q359)))&gt;0,AK17,"")))))</f>
        <v/>
      </c>
      <c r="AM359" s="964" t="s">
        <v>2359</v>
      </c>
      <c r="AN359" s="964" t="s">
        <v>1962</v>
      </c>
      <c r="BN359" s="49">
        <v>1</v>
      </c>
    </row>
    <row r="360" spans="3:66" ht="35.1" customHeight="1">
      <c r="C360" s="65"/>
      <c r="D360" s="975" t="str">
        <f t="shared" si="70"/>
        <v/>
      </c>
      <c r="E360" s="982"/>
      <c r="G360" s="963" t="str">
        <f>IF(H360="","",COUNTIF(H18:H360,"&lt;&gt;"))</f>
        <v/>
      </c>
      <c r="H360" s="958" t="str" cm="1">
        <f t="array" ref="H360">IF(L360="","",IF(LEN(L360)&lt;=MAX(10,G13),L360,IFERROR(LEFT(L360,LOOKUP(2,1/(MID(L360,ROW(1:500),1)=" ")/(ROW(1:500)&lt;=MAX(10,G13)),ROW(1:500))-1),LEFT(L360,MAX(10,G13)))))</f>
        <v/>
      </c>
      <c r="I360" s="963" t="str">
        <f t="shared" si="71"/>
        <v/>
      </c>
      <c r="J360" s="963" t="str">
        <f t="shared" si="72"/>
        <v/>
      </c>
      <c r="K360" s="964" t="str">
        <f>IF(M359&lt;&gt;"",K359,IF(K359&lt;MAX(A18:A317),K359+1,""))</f>
        <v/>
      </c>
      <c r="L360" s="965" t="str">
        <f>IF(K360="","",IF(M359&lt;&gt;"",M359,INDEX(E18:E317,MATCH(K360,A18:A317,0))))</f>
        <v/>
      </c>
      <c r="M360" s="965" t="str">
        <f t="shared" si="73"/>
        <v/>
      </c>
      <c r="N360" s="966" t="str">
        <f t="shared" si="74"/>
        <v/>
      </c>
      <c r="O360" s="967" t="str">
        <f t="shared" si="75"/>
        <v/>
      </c>
      <c r="P360" s="967" t="str">
        <f t="shared" si="76"/>
        <v/>
      </c>
      <c r="Q360" s="966" t="str">
        <f t="shared" si="77"/>
        <v/>
      </c>
      <c r="R360" s="967" t="str">
        <f>IF(N360="","",IF(COUNTIF(AP18:AP300,TRIM(Q360))&gt;0,"EXCLUSION EXACTE",""))</f>
        <v/>
      </c>
      <c r="S360" s="967" t="str" cm="1">
        <f t="array" ref="S360">IF(N360="","",IF(SUMPRODUCT(--(AP18:AP300&lt;&gt;""),--ISNUMBER(SEARCH(" "&amp;AP18:AP300&amp;" ",Q360)))&gt;0,"BLOQUE MOLLUSQUES",""))</f>
        <v/>
      </c>
      <c r="T360" s="967" t="str" cm="1">
        <f t="array" ref="T360">IF(N360="","",IF(SUMPRODUCT(--(AT18:AT300&lt;&gt;""),--ISNUMBER(SEARCH(" "&amp;AT18:AT300&amp;" ",Q360)))&gt;0,"FORCE MOLLUSQUES",""))</f>
        <v/>
      </c>
      <c r="U360" s="966" t="str">
        <f t="shared" si="78"/>
        <v/>
      </c>
      <c r="V360" s="966" t="str">
        <f t="shared" si="80"/>
        <v/>
      </c>
      <c r="W360" s="967" t="str">
        <f t="shared" si="79"/>
        <v/>
      </c>
      <c r="X360" s="967" t="str" cm="1">
        <f t="array" ref="X360">IF(N360="","",IF(R360&lt;&gt;"","",IF(SUMPRODUCT(--(AN18:AN1500=X17),--(AM18:AM1500&lt;&gt;""),--ISNUMBER(SEARCH(" "&amp;AM18:AM1500&amp;" ",Q360)))&gt;0,X17,"")))</f>
        <v/>
      </c>
      <c r="Y360" s="967" t="str" cm="1">
        <f t="array" ref="Y360">IF(N360="","",IF(R360&lt;&gt;"","",IF(SUMPRODUCT(--(AN18:AN1500=Y17),--(AM18:AM1500&lt;&gt;""),--ISNUMBER(SEARCH(" "&amp;AM18:AM1500&amp;" ",Q360)))&gt;0,Y17,"")))</f>
        <v/>
      </c>
      <c r="Z360" s="967" t="str" cm="1">
        <f t="array" ref="Z360">IF(N360="","",IF(R360&lt;&gt;"","",IF(SUMPRODUCT(--(AN18:AN1500=Z17),--(AM18:AM1500&lt;&gt;""),--ISNUMBER(SEARCH(" "&amp;AM18:AM1500&amp;" ",Q360)))&gt;0,Z17,"")))</f>
        <v/>
      </c>
      <c r="AA360" s="967" t="str" cm="1">
        <f t="array" ref="AA360">IF(N360="","",IF(R360&lt;&gt;"","",IF(SUMPRODUCT(--(AN18:AN1500=AA17),--(AM18:AM1500&lt;&gt;""),--ISNUMBER(SEARCH(" "&amp;AM18:AM1500&amp;" ",Q360)))&gt;0,AA17,"")))</f>
        <v/>
      </c>
      <c r="AB360" s="967" t="str" cm="1">
        <f t="array" ref="AB360">IF(N360="","",IF(R360&lt;&gt;"","",IF(SUMPRODUCT(--(AN18:AN1500=AB17),--(AM18:AM1500&lt;&gt;""),--ISNUMBER(SEARCH(" "&amp;AM18:AM1500&amp;" ",Q360)))&gt;0,AB17,"")))</f>
        <v/>
      </c>
      <c r="AC360" s="967" t="str" cm="1">
        <f t="array" ref="AC360">IF(N360="","",IF(R360&lt;&gt;"","",IF(SUMPRODUCT(--(AN18:AN1500=AC17),--(AM18:AM1500&lt;&gt;""),--ISNUMBER(SEARCH(" "&amp;AM18:AM1500&amp;" ",Q360)))&gt;0,AC17,"")))</f>
        <v/>
      </c>
      <c r="AD360" s="967" t="str" cm="1">
        <f t="array" ref="AD360">IF(N360="","",IF(R360&lt;&gt;"","",IF(SUMPRODUCT(--(AN18:AN1500=AD17),--(AM18:AM1500&lt;&gt;""),--ISNUMBER(SEARCH(" "&amp;AM18:AM1500&amp;" ",Q360)))&gt;0,AD17,"")))</f>
        <v/>
      </c>
      <c r="AE360" s="967" t="str" cm="1">
        <f t="array" ref="AE360">IF(N360="","",IF(R360&lt;&gt;"","",IF(SUMPRODUCT(--(AN18:AN1500=AE17),--(AM18:AM1500&lt;&gt;""),--ISNUMBER(SEARCH(" "&amp;AM18:AM1500&amp;" ",Q360)))&gt;0,AE17,"")))</f>
        <v/>
      </c>
      <c r="AF360" s="967" t="str" cm="1">
        <f t="array" ref="AF360">IF(N360="","",IF(R360&lt;&gt;"","",IF(SUMPRODUCT(--(AN18:AN1500=AF17),--(AM18:AM1500&lt;&gt;""),--ISNUMBER(SEARCH(" "&amp;AM18:AM1500&amp;" ",Q360)))&gt;0,AF17,"")))</f>
        <v/>
      </c>
      <c r="AG360" s="967" t="str" cm="1">
        <f t="array" ref="AG360">IF(N360="","",IF(R360&lt;&gt;"","",IF(SUMPRODUCT(--(AN18:AN1500=AG17),--(AM18:AM1500&lt;&gt;""),--ISNUMBER(SEARCH(" "&amp;AM18:AM1500&amp;" ",Q360)))&gt;0,AG17,"")))</f>
        <v/>
      </c>
      <c r="AH360" s="967" t="str" cm="1">
        <f t="array" ref="AH360">IF(N360="","",IF(R360&lt;&gt;"","",IF(SUMPRODUCT(--(AN18:AN1500=AH17),--(AM18:AM1500&lt;&gt;""),--ISNUMBER(SEARCH(" "&amp;AM18:AM1500&amp;" ",Q360)))&gt;0,AH17,"")))</f>
        <v/>
      </c>
      <c r="AI360" s="967" t="str" cm="1">
        <f t="array" ref="AI360">IF(N360="","",IF(R360&lt;&gt;"","",IF(SUMPRODUCT(--(AN18:AN1500=AI17),--(AM18:AM1500&lt;&gt;""),--ISNUMBER(SEARCH(" "&amp;AM18:AM1500&amp;" ",Q360)))&gt;0,AI17,"")))</f>
        <v/>
      </c>
      <c r="AJ360" s="967" t="str" cm="1">
        <f t="array" ref="AJ360">IF(N360="","",IF(R360&lt;&gt;"","",IF(SUMPRODUCT(--(AN18:AN1500=AJ17),--(AM18:AM1500&lt;&gt;""),--ISNUMBER(SEARCH(" "&amp;AM18:AM1500&amp;" ",Q360)))&gt;0,AJ17,"")))</f>
        <v/>
      </c>
      <c r="AK360" s="967" t="str" cm="1">
        <f t="array" ref="AK360">IF(N360="","",IF(T360&lt;&gt;"",AK17,IF(S360&lt;&gt;"","",IF(R360&lt;&gt;"","",IF(SUMPRODUCT(--(AN18:AN1500=AK17),--(AM18:AM1500&lt;&gt;""),--ISNUMBER(SEARCH(" "&amp;AM18:AM1500&amp;" ",Q360)))&gt;0,AK17,"")))))</f>
        <v/>
      </c>
      <c r="AM360" s="968" t="s">
        <v>2360</v>
      </c>
      <c r="AN360" s="968" t="s">
        <v>1962</v>
      </c>
      <c r="BN360" s="49">
        <v>1</v>
      </c>
    </row>
    <row r="361" spans="3:66" ht="35.1" customHeight="1">
      <c r="C361" s="65"/>
      <c r="D361" s="975" t="str">
        <f t="shared" si="70"/>
        <v/>
      </c>
      <c r="E361" s="982"/>
      <c r="G361" s="964" t="str">
        <f>IF(H361="","",COUNTIF(H18:H361,"&lt;&gt;"))</f>
        <v/>
      </c>
      <c r="H361" s="965" t="str" cm="1">
        <f t="array" ref="H361">IF(L361="","",IF(LEN(L361)&lt;=MAX(10,G13),L361,IFERROR(LEFT(L361,LOOKUP(2,1/(MID(L361,ROW(1:500),1)=" ")/(ROW(1:500)&lt;=MAX(10,G13)),ROW(1:500))-1),LEFT(L361,MAX(10,G13)))))</f>
        <v/>
      </c>
      <c r="I361" s="964" t="str">
        <f t="shared" si="71"/>
        <v/>
      </c>
      <c r="J361" s="964" t="str">
        <f t="shared" si="72"/>
        <v/>
      </c>
      <c r="K361" s="964" t="str">
        <f>IF(M360&lt;&gt;"",K360,IF(K360&lt;MAX(A18:A317),K360+1,""))</f>
        <v/>
      </c>
      <c r="L361" s="965" t="str">
        <f>IF(K361="","",IF(M360&lt;&gt;"",M360,INDEX(E18:E317,MATCH(K361,A18:A317,0))))</f>
        <v/>
      </c>
      <c r="M361" s="965" t="str">
        <f t="shared" si="73"/>
        <v/>
      </c>
      <c r="N361" s="965" t="str">
        <f t="shared" si="74"/>
        <v/>
      </c>
      <c r="O361" s="964" t="str">
        <f t="shared" si="75"/>
        <v/>
      </c>
      <c r="P361" s="964" t="str">
        <f t="shared" si="76"/>
        <v/>
      </c>
      <c r="Q361" s="965" t="str">
        <f t="shared" si="77"/>
        <v/>
      </c>
      <c r="R361" s="964" t="str">
        <f>IF(N361="","",IF(COUNTIF(AP18:AP300,TRIM(Q361))&gt;0,"EXCLUSION EXACTE",""))</f>
        <v/>
      </c>
      <c r="S361" s="964" t="str" cm="1">
        <f t="array" ref="S361">IF(N361="","",IF(SUMPRODUCT(--(AP18:AP300&lt;&gt;""),--ISNUMBER(SEARCH(" "&amp;AP18:AP300&amp;" ",Q361)))&gt;0,"BLOQUE MOLLUSQUES",""))</f>
        <v/>
      </c>
      <c r="T361" s="964" t="str" cm="1">
        <f t="array" ref="T361">IF(N361="","",IF(SUMPRODUCT(--(AT18:AT300&lt;&gt;""),--ISNUMBER(SEARCH(" "&amp;AT18:AT300&amp;" ",Q361)))&gt;0,"FORCE MOLLUSQUES",""))</f>
        <v/>
      </c>
      <c r="U361" s="965" t="str">
        <f t="shared" si="78"/>
        <v/>
      </c>
      <c r="V361" s="965" t="str">
        <f t="shared" si="80"/>
        <v/>
      </c>
      <c r="W361" s="964" t="str">
        <f t="shared" si="79"/>
        <v/>
      </c>
      <c r="X361" s="964" t="str" cm="1">
        <f t="array" ref="X361">IF(N361="","",IF(R361&lt;&gt;"","",IF(SUMPRODUCT(--(AN18:AN1500=X17),--(AM18:AM1500&lt;&gt;""),--ISNUMBER(SEARCH(" "&amp;AM18:AM1500&amp;" ",Q361)))&gt;0,X17,"")))</f>
        <v/>
      </c>
      <c r="Y361" s="964" t="str" cm="1">
        <f t="array" ref="Y361">IF(N361="","",IF(R361&lt;&gt;"","",IF(SUMPRODUCT(--(AN18:AN1500=Y17),--(AM18:AM1500&lt;&gt;""),--ISNUMBER(SEARCH(" "&amp;AM18:AM1500&amp;" ",Q361)))&gt;0,Y17,"")))</f>
        <v/>
      </c>
      <c r="Z361" s="964" t="str" cm="1">
        <f t="array" ref="Z361">IF(N361="","",IF(R361&lt;&gt;"","",IF(SUMPRODUCT(--(AN18:AN1500=Z17),--(AM18:AM1500&lt;&gt;""),--ISNUMBER(SEARCH(" "&amp;AM18:AM1500&amp;" ",Q361)))&gt;0,Z17,"")))</f>
        <v/>
      </c>
      <c r="AA361" s="964" t="str" cm="1">
        <f t="array" ref="AA361">IF(N361="","",IF(R361&lt;&gt;"","",IF(SUMPRODUCT(--(AN18:AN1500=AA17),--(AM18:AM1500&lt;&gt;""),--ISNUMBER(SEARCH(" "&amp;AM18:AM1500&amp;" ",Q361)))&gt;0,AA17,"")))</f>
        <v/>
      </c>
      <c r="AB361" s="964" t="str" cm="1">
        <f t="array" ref="AB361">IF(N361="","",IF(R361&lt;&gt;"","",IF(SUMPRODUCT(--(AN18:AN1500=AB17),--(AM18:AM1500&lt;&gt;""),--ISNUMBER(SEARCH(" "&amp;AM18:AM1500&amp;" ",Q361)))&gt;0,AB17,"")))</f>
        <v/>
      </c>
      <c r="AC361" s="964" t="str" cm="1">
        <f t="array" ref="AC361">IF(N361="","",IF(R361&lt;&gt;"","",IF(SUMPRODUCT(--(AN18:AN1500=AC17),--(AM18:AM1500&lt;&gt;""),--ISNUMBER(SEARCH(" "&amp;AM18:AM1500&amp;" ",Q361)))&gt;0,AC17,"")))</f>
        <v/>
      </c>
      <c r="AD361" s="964" t="str" cm="1">
        <f t="array" ref="AD361">IF(N361="","",IF(R361&lt;&gt;"","",IF(SUMPRODUCT(--(AN18:AN1500=AD17),--(AM18:AM1500&lt;&gt;""),--ISNUMBER(SEARCH(" "&amp;AM18:AM1500&amp;" ",Q361)))&gt;0,AD17,"")))</f>
        <v/>
      </c>
      <c r="AE361" s="964" t="str" cm="1">
        <f t="array" ref="AE361">IF(N361="","",IF(R361&lt;&gt;"","",IF(SUMPRODUCT(--(AN18:AN1500=AE17),--(AM18:AM1500&lt;&gt;""),--ISNUMBER(SEARCH(" "&amp;AM18:AM1500&amp;" ",Q361)))&gt;0,AE17,"")))</f>
        <v/>
      </c>
      <c r="AF361" s="964" t="str" cm="1">
        <f t="array" ref="AF361">IF(N361="","",IF(R361&lt;&gt;"","",IF(SUMPRODUCT(--(AN18:AN1500=AF17),--(AM18:AM1500&lt;&gt;""),--ISNUMBER(SEARCH(" "&amp;AM18:AM1500&amp;" ",Q361)))&gt;0,AF17,"")))</f>
        <v/>
      </c>
      <c r="AG361" s="964" t="str" cm="1">
        <f t="array" ref="AG361">IF(N361="","",IF(R361&lt;&gt;"","",IF(SUMPRODUCT(--(AN18:AN1500=AG17),--(AM18:AM1500&lt;&gt;""),--ISNUMBER(SEARCH(" "&amp;AM18:AM1500&amp;" ",Q361)))&gt;0,AG17,"")))</f>
        <v/>
      </c>
      <c r="AH361" s="964" t="str" cm="1">
        <f t="array" ref="AH361">IF(N361="","",IF(R361&lt;&gt;"","",IF(SUMPRODUCT(--(AN18:AN1500=AH17),--(AM18:AM1500&lt;&gt;""),--ISNUMBER(SEARCH(" "&amp;AM18:AM1500&amp;" ",Q361)))&gt;0,AH17,"")))</f>
        <v/>
      </c>
      <c r="AI361" s="964" t="str" cm="1">
        <f t="array" ref="AI361">IF(N361="","",IF(R361&lt;&gt;"","",IF(SUMPRODUCT(--(AN18:AN1500=AI17),--(AM18:AM1500&lt;&gt;""),--ISNUMBER(SEARCH(" "&amp;AM18:AM1500&amp;" ",Q361)))&gt;0,AI17,"")))</f>
        <v/>
      </c>
      <c r="AJ361" s="964" t="str" cm="1">
        <f t="array" ref="AJ361">IF(N361="","",IF(R361&lt;&gt;"","",IF(SUMPRODUCT(--(AN18:AN1500=AJ17),--(AM18:AM1500&lt;&gt;""),--ISNUMBER(SEARCH(" "&amp;AM18:AM1500&amp;" ",Q361)))&gt;0,AJ17,"")))</f>
        <v/>
      </c>
      <c r="AK361" s="964" t="str" cm="1">
        <f t="array" ref="AK361">IF(N361="","",IF(T361&lt;&gt;"",AK17,IF(S361&lt;&gt;"","",IF(R361&lt;&gt;"","",IF(SUMPRODUCT(--(AN18:AN1500=AK17),--(AM18:AM1500&lt;&gt;""),--ISNUMBER(SEARCH(" "&amp;AM18:AM1500&amp;" ",Q361)))&gt;0,AK17,"")))))</f>
        <v/>
      </c>
      <c r="AM361" s="964" t="s">
        <v>2361</v>
      </c>
      <c r="AN361" s="964" t="s">
        <v>1962</v>
      </c>
      <c r="BN361" s="49">
        <v>1</v>
      </c>
    </row>
    <row r="362" spans="3:66" ht="35.1" customHeight="1">
      <c r="C362" s="65"/>
      <c r="D362" s="975" t="str">
        <f t="shared" si="70"/>
        <v/>
      </c>
      <c r="E362" s="982"/>
      <c r="G362" s="963" t="str">
        <f>IF(H362="","",COUNTIF(H18:H362,"&lt;&gt;"))</f>
        <v/>
      </c>
      <c r="H362" s="958" t="str" cm="1">
        <f t="array" ref="H362">IF(L362="","",IF(LEN(L362)&lt;=MAX(10,G13),L362,IFERROR(LEFT(L362,LOOKUP(2,1/(MID(L362,ROW(1:500),1)=" ")/(ROW(1:500)&lt;=MAX(10,G13)),ROW(1:500))-1),LEFT(L362,MAX(10,G13)))))</f>
        <v/>
      </c>
      <c r="I362" s="963" t="str">
        <f t="shared" si="71"/>
        <v/>
      </c>
      <c r="J362" s="963" t="str">
        <f t="shared" si="72"/>
        <v/>
      </c>
      <c r="K362" s="964" t="str">
        <f>IF(M361&lt;&gt;"",K361,IF(K361&lt;MAX(A18:A317),K361+1,""))</f>
        <v/>
      </c>
      <c r="L362" s="965" t="str">
        <f>IF(K362="","",IF(M361&lt;&gt;"",M361,INDEX(E18:E317,MATCH(K362,A18:A317,0))))</f>
        <v/>
      </c>
      <c r="M362" s="965" t="str">
        <f t="shared" si="73"/>
        <v/>
      </c>
      <c r="N362" s="966" t="str">
        <f t="shared" si="74"/>
        <v/>
      </c>
      <c r="O362" s="967" t="str">
        <f t="shared" si="75"/>
        <v/>
      </c>
      <c r="P362" s="967" t="str">
        <f t="shared" si="76"/>
        <v/>
      </c>
      <c r="Q362" s="966" t="str">
        <f t="shared" si="77"/>
        <v/>
      </c>
      <c r="R362" s="967" t="str">
        <f>IF(N362="","",IF(COUNTIF(AP18:AP300,TRIM(Q362))&gt;0,"EXCLUSION EXACTE",""))</f>
        <v/>
      </c>
      <c r="S362" s="967" t="str" cm="1">
        <f t="array" ref="S362">IF(N362="","",IF(SUMPRODUCT(--(AP18:AP300&lt;&gt;""),--ISNUMBER(SEARCH(" "&amp;AP18:AP300&amp;" ",Q362)))&gt;0,"BLOQUE MOLLUSQUES",""))</f>
        <v/>
      </c>
      <c r="T362" s="967" t="str" cm="1">
        <f t="array" ref="T362">IF(N362="","",IF(SUMPRODUCT(--(AT18:AT300&lt;&gt;""),--ISNUMBER(SEARCH(" "&amp;AT18:AT300&amp;" ",Q362)))&gt;0,"FORCE MOLLUSQUES",""))</f>
        <v/>
      </c>
      <c r="U362" s="966" t="str">
        <f t="shared" si="78"/>
        <v/>
      </c>
      <c r="V362" s="966" t="str">
        <f t="shared" si="80"/>
        <v/>
      </c>
      <c r="W362" s="967" t="str">
        <f t="shared" si="79"/>
        <v/>
      </c>
      <c r="X362" s="967" t="str" cm="1">
        <f t="array" ref="X362">IF(N362="","",IF(R362&lt;&gt;"","",IF(SUMPRODUCT(--(AN18:AN1500=X17),--(AM18:AM1500&lt;&gt;""),--ISNUMBER(SEARCH(" "&amp;AM18:AM1500&amp;" ",Q362)))&gt;0,X17,"")))</f>
        <v/>
      </c>
      <c r="Y362" s="967" t="str" cm="1">
        <f t="array" ref="Y362">IF(N362="","",IF(R362&lt;&gt;"","",IF(SUMPRODUCT(--(AN18:AN1500=Y17),--(AM18:AM1500&lt;&gt;""),--ISNUMBER(SEARCH(" "&amp;AM18:AM1500&amp;" ",Q362)))&gt;0,Y17,"")))</f>
        <v/>
      </c>
      <c r="Z362" s="967" t="str" cm="1">
        <f t="array" ref="Z362">IF(N362="","",IF(R362&lt;&gt;"","",IF(SUMPRODUCT(--(AN18:AN1500=Z17),--(AM18:AM1500&lt;&gt;""),--ISNUMBER(SEARCH(" "&amp;AM18:AM1500&amp;" ",Q362)))&gt;0,Z17,"")))</f>
        <v/>
      </c>
      <c r="AA362" s="967" t="str" cm="1">
        <f t="array" ref="AA362">IF(N362="","",IF(R362&lt;&gt;"","",IF(SUMPRODUCT(--(AN18:AN1500=AA17),--(AM18:AM1500&lt;&gt;""),--ISNUMBER(SEARCH(" "&amp;AM18:AM1500&amp;" ",Q362)))&gt;0,AA17,"")))</f>
        <v/>
      </c>
      <c r="AB362" s="967" t="str" cm="1">
        <f t="array" ref="AB362">IF(N362="","",IF(R362&lt;&gt;"","",IF(SUMPRODUCT(--(AN18:AN1500=AB17),--(AM18:AM1500&lt;&gt;""),--ISNUMBER(SEARCH(" "&amp;AM18:AM1500&amp;" ",Q362)))&gt;0,AB17,"")))</f>
        <v/>
      </c>
      <c r="AC362" s="967" t="str" cm="1">
        <f t="array" ref="AC362">IF(N362="","",IF(R362&lt;&gt;"","",IF(SUMPRODUCT(--(AN18:AN1500=AC17),--(AM18:AM1500&lt;&gt;""),--ISNUMBER(SEARCH(" "&amp;AM18:AM1500&amp;" ",Q362)))&gt;0,AC17,"")))</f>
        <v/>
      </c>
      <c r="AD362" s="967" t="str" cm="1">
        <f t="array" ref="AD362">IF(N362="","",IF(R362&lt;&gt;"","",IF(SUMPRODUCT(--(AN18:AN1500=AD17),--(AM18:AM1500&lt;&gt;""),--ISNUMBER(SEARCH(" "&amp;AM18:AM1500&amp;" ",Q362)))&gt;0,AD17,"")))</f>
        <v/>
      </c>
      <c r="AE362" s="967" t="str" cm="1">
        <f t="array" ref="AE362">IF(N362="","",IF(R362&lt;&gt;"","",IF(SUMPRODUCT(--(AN18:AN1500=AE17),--(AM18:AM1500&lt;&gt;""),--ISNUMBER(SEARCH(" "&amp;AM18:AM1500&amp;" ",Q362)))&gt;0,AE17,"")))</f>
        <v/>
      </c>
      <c r="AF362" s="967" t="str" cm="1">
        <f t="array" ref="AF362">IF(N362="","",IF(R362&lt;&gt;"","",IF(SUMPRODUCT(--(AN18:AN1500=AF17),--(AM18:AM1500&lt;&gt;""),--ISNUMBER(SEARCH(" "&amp;AM18:AM1500&amp;" ",Q362)))&gt;0,AF17,"")))</f>
        <v/>
      </c>
      <c r="AG362" s="967" t="str" cm="1">
        <f t="array" ref="AG362">IF(N362="","",IF(R362&lt;&gt;"","",IF(SUMPRODUCT(--(AN18:AN1500=AG17),--(AM18:AM1500&lt;&gt;""),--ISNUMBER(SEARCH(" "&amp;AM18:AM1500&amp;" ",Q362)))&gt;0,AG17,"")))</f>
        <v/>
      </c>
      <c r="AH362" s="967" t="str" cm="1">
        <f t="array" ref="AH362">IF(N362="","",IF(R362&lt;&gt;"","",IF(SUMPRODUCT(--(AN18:AN1500=AH17),--(AM18:AM1500&lt;&gt;""),--ISNUMBER(SEARCH(" "&amp;AM18:AM1500&amp;" ",Q362)))&gt;0,AH17,"")))</f>
        <v/>
      </c>
      <c r="AI362" s="967" t="str" cm="1">
        <f t="array" ref="AI362">IF(N362="","",IF(R362&lt;&gt;"","",IF(SUMPRODUCT(--(AN18:AN1500=AI17),--(AM18:AM1500&lt;&gt;""),--ISNUMBER(SEARCH(" "&amp;AM18:AM1500&amp;" ",Q362)))&gt;0,AI17,"")))</f>
        <v/>
      </c>
      <c r="AJ362" s="967" t="str" cm="1">
        <f t="array" ref="AJ362">IF(N362="","",IF(R362&lt;&gt;"","",IF(SUMPRODUCT(--(AN18:AN1500=AJ17),--(AM18:AM1500&lt;&gt;""),--ISNUMBER(SEARCH(" "&amp;AM18:AM1500&amp;" ",Q362)))&gt;0,AJ17,"")))</f>
        <v/>
      </c>
      <c r="AK362" s="967" t="str" cm="1">
        <f t="array" ref="AK362">IF(N362="","",IF(T362&lt;&gt;"",AK17,IF(S362&lt;&gt;"","",IF(R362&lt;&gt;"","",IF(SUMPRODUCT(--(AN18:AN1500=AK17),--(AM18:AM1500&lt;&gt;""),--ISNUMBER(SEARCH(" "&amp;AM18:AM1500&amp;" ",Q362)))&gt;0,AK17,"")))))</f>
        <v/>
      </c>
      <c r="AM362" s="968" t="s">
        <v>2362</v>
      </c>
      <c r="AN362" s="968" t="s">
        <v>1962</v>
      </c>
      <c r="BN362" s="49">
        <v>1</v>
      </c>
    </row>
    <row r="363" spans="3:66" ht="35.1" customHeight="1">
      <c r="C363" s="65"/>
      <c r="D363" s="975" t="str">
        <f t="shared" si="70"/>
        <v/>
      </c>
      <c r="E363" s="982"/>
      <c r="G363" s="964" t="str">
        <f>IF(H363="","",COUNTIF(H18:H363,"&lt;&gt;"))</f>
        <v/>
      </c>
      <c r="H363" s="965" t="str" cm="1">
        <f t="array" ref="H363">IF(L363="","",IF(LEN(L363)&lt;=MAX(10,G13),L363,IFERROR(LEFT(L363,LOOKUP(2,1/(MID(L363,ROW(1:500),1)=" ")/(ROW(1:500)&lt;=MAX(10,G13)),ROW(1:500))-1),LEFT(L363,MAX(10,G13)))))</f>
        <v/>
      </c>
      <c r="I363" s="964" t="str">
        <f t="shared" si="71"/>
        <v/>
      </c>
      <c r="J363" s="964" t="str">
        <f t="shared" si="72"/>
        <v/>
      </c>
      <c r="K363" s="964" t="str">
        <f>IF(M362&lt;&gt;"",K362,IF(K362&lt;MAX(A18:A317),K362+1,""))</f>
        <v/>
      </c>
      <c r="L363" s="965" t="str">
        <f>IF(K363="","",IF(M362&lt;&gt;"",M362,INDEX(E18:E317,MATCH(K363,A18:A317,0))))</f>
        <v/>
      </c>
      <c r="M363" s="965" t="str">
        <f t="shared" si="73"/>
        <v/>
      </c>
      <c r="N363" s="965" t="str">
        <f t="shared" si="74"/>
        <v/>
      </c>
      <c r="O363" s="964" t="str">
        <f t="shared" si="75"/>
        <v/>
      </c>
      <c r="P363" s="964" t="str">
        <f t="shared" si="76"/>
        <v/>
      </c>
      <c r="Q363" s="965" t="str">
        <f t="shared" si="77"/>
        <v/>
      </c>
      <c r="R363" s="964" t="str">
        <f>IF(N363="","",IF(COUNTIF(AP18:AP300,TRIM(Q363))&gt;0,"EXCLUSION EXACTE",""))</f>
        <v/>
      </c>
      <c r="S363" s="964" t="str" cm="1">
        <f t="array" ref="S363">IF(N363="","",IF(SUMPRODUCT(--(AP18:AP300&lt;&gt;""),--ISNUMBER(SEARCH(" "&amp;AP18:AP300&amp;" ",Q363)))&gt;0,"BLOQUE MOLLUSQUES",""))</f>
        <v/>
      </c>
      <c r="T363" s="964" t="str" cm="1">
        <f t="array" ref="T363">IF(N363="","",IF(SUMPRODUCT(--(AT18:AT300&lt;&gt;""),--ISNUMBER(SEARCH(" "&amp;AT18:AT300&amp;" ",Q363)))&gt;0,"FORCE MOLLUSQUES",""))</f>
        <v/>
      </c>
      <c r="U363" s="965" t="str">
        <f t="shared" si="78"/>
        <v/>
      </c>
      <c r="V363" s="965" t="str">
        <f t="shared" si="80"/>
        <v/>
      </c>
      <c r="W363" s="964" t="str">
        <f t="shared" si="79"/>
        <v/>
      </c>
      <c r="X363" s="964" t="str" cm="1">
        <f t="array" ref="X363">IF(N363="","",IF(R363&lt;&gt;"","",IF(SUMPRODUCT(--(AN18:AN1500=X17),--(AM18:AM1500&lt;&gt;""),--ISNUMBER(SEARCH(" "&amp;AM18:AM1500&amp;" ",Q363)))&gt;0,X17,"")))</f>
        <v/>
      </c>
      <c r="Y363" s="964" t="str" cm="1">
        <f t="array" ref="Y363">IF(N363="","",IF(R363&lt;&gt;"","",IF(SUMPRODUCT(--(AN18:AN1500=Y17),--(AM18:AM1500&lt;&gt;""),--ISNUMBER(SEARCH(" "&amp;AM18:AM1500&amp;" ",Q363)))&gt;0,Y17,"")))</f>
        <v/>
      </c>
      <c r="Z363" s="964" t="str" cm="1">
        <f t="array" ref="Z363">IF(N363="","",IF(R363&lt;&gt;"","",IF(SUMPRODUCT(--(AN18:AN1500=Z17),--(AM18:AM1500&lt;&gt;""),--ISNUMBER(SEARCH(" "&amp;AM18:AM1500&amp;" ",Q363)))&gt;0,Z17,"")))</f>
        <v/>
      </c>
      <c r="AA363" s="964" t="str" cm="1">
        <f t="array" ref="AA363">IF(N363="","",IF(R363&lt;&gt;"","",IF(SUMPRODUCT(--(AN18:AN1500=AA17),--(AM18:AM1500&lt;&gt;""),--ISNUMBER(SEARCH(" "&amp;AM18:AM1500&amp;" ",Q363)))&gt;0,AA17,"")))</f>
        <v/>
      </c>
      <c r="AB363" s="964" t="str" cm="1">
        <f t="array" ref="AB363">IF(N363="","",IF(R363&lt;&gt;"","",IF(SUMPRODUCT(--(AN18:AN1500=AB17),--(AM18:AM1500&lt;&gt;""),--ISNUMBER(SEARCH(" "&amp;AM18:AM1500&amp;" ",Q363)))&gt;0,AB17,"")))</f>
        <v/>
      </c>
      <c r="AC363" s="964" t="str" cm="1">
        <f t="array" ref="AC363">IF(N363="","",IF(R363&lt;&gt;"","",IF(SUMPRODUCT(--(AN18:AN1500=AC17),--(AM18:AM1500&lt;&gt;""),--ISNUMBER(SEARCH(" "&amp;AM18:AM1500&amp;" ",Q363)))&gt;0,AC17,"")))</f>
        <v/>
      </c>
      <c r="AD363" s="964" t="str" cm="1">
        <f t="array" ref="AD363">IF(N363="","",IF(R363&lt;&gt;"","",IF(SUMPRODUCT(--(AN18:AN1500=AD17),--(AM18:AM1500&lt;&gt;""),--ISNUMBER(SEARCH(" "&amp;AM18:AM1500&amp;" ",Q363)))&gt;0,AD17,"")))</f>
        <v/>
      </c>
      <c r="AE363" s="964" t="str" cm="1">
        <f t="array" ref="AE363">IF(N363="","",IF(R363&lt;&gt;"","",IF(SUMPRODUCT(--(AN18:AN1500=AE17),--(AM18:AM1500&lt;&gt;""),--ISNUMBER(SEARCH(" "&amp;AM18:AM1500&amp;" ",Q363)))&gt;0,AE17,"")))</f>
        <v/>
      </c>
      <c r="AF363" s="964" t="str" cm="1">
        <f t="array" ref="AF363">IF(N363="","",IF(R363&lt;&gt;"","",IF(SUMPRODUCT(--(AN18:AN1500=AF17),--(AM18:AM1500&lt;&gt;""),--ISNUMBER(SEARCH(" "&amp;AM18:AM1500&amp;" ",Q363)))&gt;0,AF17,"")))</f>
        <v/>
      </c>
      <c r="AG363" s="964" t="str" cm="1">
        <f t="array" ref="AG363">IF(N363="","",IF(R363&lt;&gt;"","",IF(SUMPRODUCT(--(AN18:AN1500=AG17),--(AM18:AM1500&lt;&gt;""),--ISNUMBER(SEARCH(" "&amp;AM18:AM1500&amp;" ",Q363)))&gt;0,AG17,"")))</f>
        <v/>
      </c>
      <c r="AH363" s="964" t="str" cm="1">
        <f t="array" ref="AH363">IF(N363="","",IF(R363&lt;&gt;"","",IF(SUMPRODUCT(--(AN18:AN1500=AH17),--(AM18:AM1500&lt;&gt;""),--ISNUMBER(SEARCH(" "&amp;AM18:AM1500&amp;" ",Q363)))&gt;0,AH17,"")))</f>
        <v/>
      </c>
      <c r="AI363" s="964" t="str" cm="1">
        <f t="array" ref="AI363">IF(N363="","",IF(R363&lt;&gt;"","",IF(SUMPRODUCT(--(AN18:AN1500=AI17),--(AM18:AM1500&lt;&gt;""),--ISNUMBER(SEARCH(" "&amp;AM18:AM1500&amp;" ",Q363)))&gt;0,AI17,"")))</f>
        <v/>
      </c>
      <c r="AJ363" s="964" t="str" cm="1">
        <f t="array" ref="AJ363">IF(N363="","",IF(R363&lt;&gt;"","",IF(SUMPRODUCT(--(AN18:AN1500=AJ17),--(AM18:AM1500&lt;&gt;""),--ISNUMBER(SEARCH(" "&amp;AM18:AM1500&amp;" ",Q363)))&gt;0,AJ17,"")))</f>
        <v/>
      </c>
      <c r="AK363" s="964" t="str" cm="1">
        <f t="array" ref="AK363">IF(N363="","",IF(T363&lt;&gt;"",AK17,IF(S363&lt;&gt;"","",IF(R363&lt;&gt;"","",IF(SUMPRODUCT(--(AN18:AN1500=AK17),--(AM18:AM1500&lt;&gt;""),--ISNUMBER(SEARCH(" "&amp;AM18:AM1500&amp;" ",Q363)))&gt;0,AK17,"")))))</f>
        <v/>
      </c>
      <c r="AM363" s="964" t="s">
        <v>2363</v>
      </c>
      <c r="AN363" s="964" t="s">
        <v>1962</v>
      </c>
      <c r="BN363" s="49">
        <v>1</v>
      </c>
    </row>
    <row r="364" spans="3:66" ht="35.1" customHeight="1">
      <c r="C364" s="65"/>
      <c r="D364" s="975" t="str">
        <f t="shared" si="70"/>
        <v/>
      </c>
      <c r="E364" s="982"/>
      <c r="G364" s="963" t="str">
        <f>IF(H364="","",COUNTIF(H18:H364,"&lt;&gt;"))</f>
        <v/>
      </c>
      <c r="H364" s="958" t="str" cm="1">
        <f t="array" ref="H364">IF(L364="","",IF(LEN(L364)&lt;=MAX(10,G13),L364,IFERROR(LEFT(L364,LOOKUP(2,1/(MID(L364,ROW(1:500),1)=" ")/(ROW(1:500)&lt;=MAX(10,G13)),ROW(1:500))-1),LEFT(L364,MAX(10,G13)))))</f>
        <v/>
      </c>
      <c r="I364" s="963" t="str">
        <f t="shared" si="71"/>
        <v/>
      </c>
      <c r="J364" s="963" t="str">
        <f t="shared" si="72"/>
        <v/>
      </c>
      <c r="K364" s="964" t="str">
        <f>IF(M363&lt;&gt;"",K363,IF(K363&lt;MAX(A18:A317),K363+1,""))</f>
        <v/>
      </c>
      <c r="L364" s="965" t="str">
        <f>IF(K364="","",IF(M363&lt;&gt;"",M363,INDEX(E18:E317,MATCH(K364,A18:A317,0))))</f>
        <v/>
      </c>
      <c r="M364" s="965" t="str">
        <f t="shared" si="73"/>
        <v/>
      </c>
      <c r="N364" s="966" t="str">
        <f t="shared" si="74"/>
        <v/>
      </c>
      <c r="O364" s="967" t="str">
        <f t="shared" si="75"/>
        <v/>
      </c>
      <c r="P364" s="967" t="str">
        <f t="shared" si="76"/>
        <v/>
      </c>
      <c r="Q364" s="966" t="str">
        <f t="shared" si="77"/>
        <v/>
      </c>
      <c r="R364" s="967" t="str">
        <f>IF(N364="","",IF(COUNTIF(AP18:AP300,TRIM(Q364))&gt;0,"EXCLUSION EXACTE",""))</f>
        <v/>
      </c>
      <c r="S364" s="967" t="str" cm="1">
        <f t="array" ref="S364">IF(N364="","",IF(SUMPRODUCT(--(AP18:AP300&lt;&gt;""),--ISNUMBER(SEARCH(" "&amp;AP18:AP300&amp;" ",Q364)))&gt;0,"BLOQUE MOLLUSQUES",""))</f>
        <v/>
      </c>
      <c r="T364" s="967" t="str" cm="1">
        <f t="array" ref="T364">IF(N364="","",IF(SUMPRODUCT(--(AT18:AT300&lt;&gt;""),--ISNUMBER(SEARCH(" "&amp;AT18:AT300&amp;" ",Q364)))&gt;0,"FORCE MOLLUSQUES",""))</f>
        <v/>
      </c>
      <c r="U364" s="966" t="str">
        <f t="shared" si="78"/>
        <v/>
      </c>
      <c r="V364" s="966" t="str">
        <f t="shared" si="80"/>
        <v/>
      </c>
      <c r="W364" s="967" t="str">
        <f t="shared" si="79"/>
        <v/>
      </c>
      <c r="X364" s="967" t="str" cm="1">
        <f t="array" ref="X364">IF(N364="","",IF(R364&lt;&gt;"","",IF(SUMPRODUCT(--(AN18:AN1500=X17),--(AM18:AM1500&lt;&gt;""),--ISNUMBER(SEARCH(" "&amp;AM18:AM1500&amp;" ",Q364)))&gt;0,X17,"")))</f>
        <v/>
      </c>
      <c r="Y364" s="967" t="str" cm="1">
        <f t="array" ref="Y364">IF(N364="","",IF(R364&lt;&gt;"","",IF(SUMPRODUCT(--(AN18:AN1500=Y17),--(AM18:AM1500&lt;&gt;""),--ISNUMBER(SEARCH(" "&amp;AM18:AM1500&amp;" ",Q364)))&gt;0,Y17,"")))</f>
        <v/>
      </c>
      <c r="Z364" s="967" t="str" cm="1">
        <f t="array" ref="Z364">IF(N364="","",IF(R364&lt;&gt;"","",IF(SUMPRODUCT(--(AN18:AN1500=Z17),--(AM18:AM1500&lt;&gt;""),--ISNUMBER(SEARCH(" "&amp;AM18:AM1500&amp;" ",Q364)))&gt;0,Z17,"")))</f>
        <v/>
      </c>
      <c r="AA364" s="967" t="str" cm="1">
        <f t="array" ref="AA364">IF(N364="","",IF(R364&lt;&gt;"","",IF(SUMPRODUCT(--(AN18:AN1500=AA17),--(AM18:AM1500&lt;&gt;""),--ISNUMBER(SEARCH(" "&amp;AM18:AM1500&amp;" ",Q364)))&gt;0,AA17,"")))</f>
        <v/>
      </c>
      <c r="AB364" s="967" t="str" cm="1">
        <f t="array" ref="AB364">IF(N364="","",IF(R364&lt;&gt;"","",IF(SUMPRODUCT(--(AN18:AN1500=AB17),--(AM18:AM1500&lt;&gt;""),--ISNUMBER(SEARCH(" "&amp;AM18:AM1500&amp;" ",Q364)))&gt;0,AB17,"")))</f>
        <v/>
      </c>
      <c r="AC364" s="967" t="str" cm="1">
        <f t="array" ref="AC364">IF(N364="","",IF(R364&lt;&gt;"","",IF(SUMPRODUCT(--(AN18:AN1500=AC17),--(AM18:AM1500&lt;&gt;""),--ISNUMBER(SEARCH(" "&amp;AM18:AM1500&amp;" ",Q364)))&gt;0,AC17,"")))</f>
        <v/>
      </c>
      <c r="AD364" s="967" t="str" cm="1">
        <f t="array" ref="AD364">IF(N364="","",IF(R364&lt;&gt;"","",IF(SUMPRODUCT(--(AN18:AN1500=AD17),--(AM18:AM1500&lt;&gt;""),--ISNUMBER(SEARCH(" "&amp;AM18:AM1500&amp;" ",Q364)))&gt;0,AD17,"")))</f>
        <v/>
      </c>
      <c r="AE364" s="967" t="str" cm="1">
        <f t="array" ref="AE364">IF(N364="","",IF(R364&lt;&gt;"","",IF(SUMPRODUCT(--(AN18:AN1500=AE17),--(AM18:AM1500&lt;&gt;""),--ISNUMBER(SEARCH(" "&amp;AM18:AM1500&amp;" ",Q364)))&gt;0,AE17,"")))</f>
        <v/>
      </c>
      <c r="AF364" s="967" t="str" cm="1">
        <f t="array" ref="AF364">IF(N364="","",IF(R364&lt;&gt;"","",IF(SUMPRODUCT(--(AN18:AN1500=AF17),--(AM18:AM1500&lt;&gt;""),--ISNUMBER(SEARCH(" "&amp;AM18:AM1500&amp;" ",Q364)))&gt;0,AF17,"")))</f>
        <v/>
      </c>
      <c r="AG364" s="967" t="str" cm="1">
        <f t="array" ref="AG364">IF(N364="","",IF(R364&lt;&gt;"","",IF(SUMPRODUCT(--(AN18:AN1500=AG17),--(AM18:AM1500&lt;&gt;""),--ISNUMBER(SEARCH(" "&amp;AM18:AM1500&amp;" ",Q364)))&gt;0,AG17,"")))</f>
        <v/>
      </c>
      <c r="AH364" s="967" t="str" cm="1">
        <f t="array" ref="AH364">IF(N364="","",IF(R364&lt;&gt;"","",IF(SUMPRODUCT(--(AN18:AN1500=AH17),--(AM18:AM1500&lt;&gt;""),--ISNUMBER(SEARCH(" "&amp;AM18:AM1500&amp;" ",Q364)))&gt;0,AH17,"")))</f>
        <v/>
      </c>
      <c r="AI364" s="967" t="str" cm="1">
        <f t="array" ref="AI364">IF(N364="","",IF(R364&lt;&gt;"","",IF(SUMPRODUCT(--(AN18:AN1500=AI17),--(AM18:AM1500&lt;&gt;""),--ISNUMBER(SEARCH(" "&amp;AM18:AM1500&amp;" ",Q364)))&gt;0,AI17,"")))</f>
        <v/>
      </c>
      <c r="AJ364" s="967" t="str" cm="1">
        <f t="array" ref="AJ364">IF(N364="","",IF(R364&lt;&gt;"","",IF(SUMPRODUCT(--(AN18:AN1500=AJ17),--(AM18:AM1500&lt;&gt;""),--ISNUMBER(SEARCH(" "&amp;AM18:AM1500&amp;" ",Q364)))&gt;0,AJ17,"")))</f>
        <v/>
      </c>
      <c r="AK364" s="967" t="str" cm="1">
        <f t="array" ref="AK364">IF(N364="","",IF(T364&lt;&gt;"",AK17,IF(S364&lt;&gt;"","",IF(R364&lt;&gt;"","",IF(SUMPRODUCT(--(AN18:AN1500=AK17),--(AM18:AM1500&lt;&gt;""),--ISNUMBER(SEARCH(" "&amp;AM18:AM1500&amp;" ",Q364)))&gt;0,AK17,"")))))</f>
        <v/>
      </c>
      <c r="AM364" s="968" t="s">
        <v>2364</v>
      </c>
      <c r="AN364" s="968" t="s">
        <v>1962</v>
      </c>
      <c r="BN364" s="49">
        <v>1</v>
      </c>
    </row>
    <row r="365" spans="3:66" ht="35.1" customHeight="1">
      <c r="C365" s="65"/>
      <c r="D365" s="975" t="str">
        <f t="shared" si="70"/>
        <v/>
      </c>
      <c r="E365" s="982"/>
      <c r="G365" s="964" t="str">
        <f>IF(H365="","",COUNTIF(H18:H365,"&lt;&gt;"))</f>
        <v/>
      </c>
      <c r="H365" s="965" t="str" cm="1">
        <f t="array" ref="H365">IF(L365="","",IF(LEN(L365)&lt;=MAX(10,G13),L365,IFERROR(LEFT(L365,LOOKUP(2,1/(MID(L365,ROW(1:500),1)=" ")/(ROW(1:500)&lt;=MAX(10,G13)),ROW(1:500))-1),LEFT(L365,MAX(10,G13)))))</f>
        <v/>
      </c>
      <c r="I365" s="964" t="str">
        <f t="shared" si="71"/>
        <v/>
      </c>
      <c r="J365" s="964" t="str">
        <f t="shared" si="72"/>
        <v/>
      </c>
      <c r="K365" s="964" t="str">
        <f>IF(M364&lt;&gt;"",K364,IF(K364&lt;MAX(A18:A317),K364+1,""))</f>
        <v/>
      </c>
      <c r="L365" s="965" t="str">
        <f>IF(K365="","",IF(M364&lt;&gt;"",M364,INDEX(E18:E317,MATCH(K365,A18:A317,0))))</f>
        <v/>
      </c>
      <c r="M365" s="965" t="str">
        <f t="shared" si="73"/>
        <v/>
      </c>
      <c r="N365" s="965" t="str">
        <f t="shared" si="74"/>
        <v/>
      </c>
      <c r="O365" s="964" t="str">
        <f t="shared" si="75"/>
        <v/>
      </c>
      <c r="P365" s="964" t="str">
        <f t="shared" si="76"/>
        <v/>
      </c>
      <c r="Q365" s="965" t="str">
        <f t="shared" si="77"/>
        <v/>
      </c>
      <c r="R365" s="964" t="str">
        <f>IF(N365="","",IF(COUNTIF(AP18:AP300,TRIM(Q365))&gt;0,"EXCLUSION EXACTE",""))</f>
        <v/>
      </c>
      <c r="S365" s="964" t="str" cm="1">
        <f t="array" ref="S365">IF(N365="","",IF(SUMPRODUCT(--(AP18:AP300&lt;&gt;""),--ISNUMBER(SEARCH(" "&amp;AP18:AP300&amp;" ",Q365)))&gt;0,"BLOQUE MOLLUSQUES",""))</f>
        <v/>
      </c>
      <c r="T365" s="964" t="str" cm="1">
        <f t="array" ref="T365">IF(N365="","",IF(SUMPRODUCT(--(AT18:AT300&lt;&gt;""),--ISNUMBER(SEARCH(" "&amp;AT18:AT300&amp;" ",Q365)))&gt;0,"FORCE MOLLUSQUES",""))</f>
        <v/>
      </c>
      <c r="U365" s="965" t="str">
        <f t="shared" si="78"/>
        <v/>
      </c>
      <c r="V365" s="965" t="str">
        <f t="shared" si="80"/>
        <v/>
      </c>
      <c r="W365" s="964" t="str">
        <f t="shared" si="79"/>
        <v/>
      </c>
      <c r="X365" s="964" t="str" cm="1">
        <f t="array" ref="X365">IF(N365="","",IF(R365&lt;&gt;"","",IF(SUMPRODUCT(--(AN18:AN1500=X17),--(AM18:AM1500&lt;&gt;""),--ISNUMBER(SEARCH(" "&amp;AM18:AM1500&amp;" ",Q365)))&gt;0,X17,"")))</f>
        <v/>
      </c>
      <c r="Y365" s="964" t="str" cm="1">
        <f t="array" ref="Y365">IF(N365="","",IF(R365&lt;&gt;"","",IF(SUMPRODUCT(--(AN18:AN1500=Y17),--(AM18:AM1500&lt;&gt;""),--ISNUMBER(SEARCH(" "&amp;AM18:AM1500&amp;" ",Q365)))&gt;0,Y17,"")))</f>
        <v/>
      </c>
      <c r="Z365" s="964" t="str" cm="1">
        <f t="array" ref="Z365">IF(N365="","",IF(R365&lt;&gt;"","",IF(SUMPRODUCT(--(AN18:AN1500=Z17),--(AM18:AM1500&lt;&gt;""),--ISNUMBER(SEARCH(" "&amp;AM18:AM1500&amp;" ",Q365)))&gt;0,Z17,"")))</f>
        <v/>
      </c>
      <c r="AA365" s="964" t="str" cm="1">
        <f t="array" ref="AA365">IF(N365="","",IF(R365&lt;&gt;"","",IF(SUMPRODUCT(--(AN18:AN1500=AA17),--(AM18:AM1500&lt;&gt;""),--ISNUMBER(SEARCH(" "&amp;AM18:AM1500&amp;" ",Q365)))&gt;0,AA17,"")))</f>
        <v/>
      </c>
      <c r="AB365" s="964" t="str" cm="1">
        <f t="array" ref="AB365">IF(N365="","",IF(R365&lt;&gt;"","",IF(SUMPRODUCT(--(AN18:AN1500=AB17),--(AM18:AM1500&lt;&gt;""),--ISNUMBER(SEARCH(" "&amp;AM18:AM1500&amp;" ",Q365)))&gt;0,AB17,"")))</f>
        <v/>
      </c>
      <c r="AC365" s="964" t="str" cm="1">
        <f t="array" ref="AC365">IF(N365="","",IF(R365&lt;&gt;"","",IF(SUMPRODUCT(--(AN18:AN1500=AC17),--(AM18:AM1500&lt;&gt;""),--ISNUMBER(SEARCH(" "&amp;AM18:AM1500&amp;" ",Q365)))&gt;0,AC17,"")))</f>
        <v/>
      </c>
      <c r="AD365" s="964" t="str" cm="1">
        <f t="array" ref="AD365">IF(N365="","",IF(R365&lt;&gt;"","",IF(SUMPRODUCT(--(AN18:AN1500=AD17),--(AM18:AM1500&lt;&gt;""),--ISNUMBER(SEARCH(" "&amp;AM18:AM1500&amp;" ",Q365)))&gt;0,AD17,"")))</f>
        <v/>
      </c>
      <c r="AE365" s="964" t="str" cm="1">
        <f t="array" ref="AE365">IF(N365="","",IF(R365&lt;&gt;"","",IF(SUMPRODUCT(--(AN18:AN1500=AE17),--(AM18:AM1500&lt;&gt;""),--ISNUMBER(SEARCH(" "&amp;AM18:AM1500&amp;" ",Q365)))&gt;0,AE17,"")))</f>
        <v/>
      </c>
      <c r="AF365" s="964" t="str" cm="1">
        <f t="array" ref="AF365">IF(N365="","",IF(R365&lt;&gt;"","",IF(SUMPRODUCT(--(AN18:AN1500=AF17),--(AM18:AM1500&lt;&gt;""),--ISNUMBER(SEARCH(" "&amp;AM18:AM1500&amp;" ",Q365)))&gt;0,AF17,"")))</f>
        <v/>
      </c>
      <c r="AG365" s="964" t="str" cm="1">
        <f t="array" ref="AG365">IF(N365="","",IF(R365&lt;&gt;"","",IF(SUMPRODUCT(--(AN18:AN1500=AG17),--(AM18:AM1500&lt;&gt;""),--ISNUMBER(SEARCH(" "&amp;AM18:AM1500&amp;" ",Q365)))&gt;0,AG17,"")))</f>
        <v/>
      </c>
      <c r="AH365" s="964" t="str" cm="1">
        <f t="array" ref="AH365">IF(N365="","",IF(R365&lt;&gt;"","",IF(SUMPRODUCT(--(AN18:AN1500=AH17),--(AM18:AM1500&lt;&gt;""),--ISNUMBER(SEARCH(" "&amp;AM18:AM1500&amp;" ",Q365)))&gt;0,AH17,"")))</f>
        <v/>
      </c>
      <c r="AI365" s="964" t="str" cm="1">
        <f t="array" ref="AI365">IF(N365="","",IF(R365&lt;&gt;"","",IF(SUMPRODUCT(--(AN18:AN1500=AI17),--(AM18:AM1500&lt;&gt;""),--ISNUMBER(SEARCH(" "&amp;AM18:AM1500&amp;" ",Q365)))&gt;0,AI17,"")))</f>
        <v/>
      </c>
      <c r="AJ365" s="964" t="str" cm="1">
        <f t="array" ref="AJ365">IF(N365="","",IF(R365&lt;&gt;"","",IF(SUMPRODUCT(--(AN18:AN1500=AJ17),--(AM18:AM1500&lt;&gt;""),--ISNUMBER(SEARCH(" "&amp;AM18:AM1500&amp;" ",Q365)))&gt;0,AJ17,"")))</f>
        <v/>
      </c>
      <c r="AK365" s="964" t="str" cm="1">
        <f t="array" ref="AK365">IF(N365="","",IF(T365&lt;&gt;"",AK17,IF(S365&lt;&gt;"","",IF(R365&lt;&gt;"","",IF(SUMPRODUCT(--(AN18:AN1500=AK17),--(AM18:AM1500&lt;&gt;""),--ISNUMBER(SEARCH(" "&amp;AM18:AM1500&amp;" ",Q365)))&gt;0,AK17,"")))))</f>
        <v/>
      </c>
      <c r="AM365" s="964" t="s">
        <v>2365</v>
      </c>
      <c r="AN365" s="964" t="s">
        <v>1962</v>
      </c>
      <c r="BN365" s="49">
        <v>1</v>
      </c>
    </row>
    <row r="366" spans="3:66" ht="35.1" customHeight="1">
      <c r="C366" s="65"/>
      <c r="D366" s="975" t="str">
        <f t="shared" si="70"/>
        <v/>
      </c>
      <c r="E366" s="982"/>
      <c r="G366" s="963" t="str">
        <f>IF(H366="","",COUNTIF(H18:H366,"&lt;&gt;"))</f>
        <v/>
      </c>
      <c r="H366" s="958" t="str" cm="1">
        <f t="array" ref="H366">IF(L366="","",IF(LEN(L366)&lt;=MAX(10,G13),L366,IFERROR(LEFT(L366,LOOKUP(2,1/(MID(L366,ROW(1:500),1)=" ")/(ROW(1:500)&lt;=MAX(10,G13)),ROW(1:500))-1),LEFT(L366,MAX(10,G13)))))</f>
        <v/>
      </c>
      <c r="I366" s="963" t="str">
        <f t="shared" si="71"/>
        <v/>
      </c>
      <c r="J366" s="963" t="str">
        <f t="shared" si="72"/>
        <v/>
      </c>
      <c r="K366" s="964" t="str">
        <f>IF(M365&lt;&gt;"",K365,IF(K365&lt;MAX(A18:A317),K365+1,""))</f>
        <v/>
      </c>
      <c r="L366" s="965" t="str">
        <f>IF(K366="","",IF(M365&lt;&gt;"",M365,INDEX(E18:E317,MATCH(K366,A18:A317,0))))</f>
        <v/>
      </c>
      <c r="M366" s="965" t="str">
        <f t="shared" si="73"/>
        <v/>
      </c>
      <c r="N366" s="966" t="str">
        <f t="shared" si="74"/>
        <v/>
      </c>
      <c r="O366" s="967" t="str">
        <f t="shared" si="75"/>
        <v/>
      </c>
      <c r="P366" s="967" t="str">
        <f t="shared" si="76"/>
        <v/>
      </c>
      <c r="Q366" s="966" t="str">
        <f t="shared" si="77"/>
        <v/>
      </c>
      <c r="R366" s="967" t="str">
        <f>IF(N366="","",IF(COUNTIF(AP18:AP300,TRIM(Q366))&gt;0,"EXCLUSION EXACTE",""))</f>
        <v/>
      </c>
      <c r="S366" s="967" t="str" cm="1">
        <f t="array" ref="S366">IF(N366="","",IF(SUMPRODUCT(--(AP18:AP300&lt;&gt;""),--ISNUMBER(SEARCH(" "&amp;AP18:AP300&amp;" ",Q366)))&gt;0,"BLOQUE MOLLUSQUES",""))</f>
        <v/>
      </c>
      <c r="T366" s="967" t="str" cm="1">
        <f t="array" ref="T366">IF(N366="","",IF(SUMPRODUCT(--(AT18:AT300&lt;&gt;""),--ISNUMBER(SEARCH(" "&amp;AT18:AT300&amp;" ",Q366)))&gt;0,"FORCE MOLLUSQUES",""))</f>
        <v/>
      </c>
      <c r="U366" s="966" t="str">
        <f t="shared" si="78"/>
        <v/>
      </c>
      <c r="V366" s="966" t="str">
        <f t="shared" si="80"/>
        <v/>
      </c>
      <c r="W366" s="967" t="str">
        <f t="shared" si="79"/>
        <v/>
      </c>
      <c r="X366" s="967" t="str" cm="1">
        <f t="array" ref="X366">IF(N366="","",IF(R366&lt;&gt;"","",IF(SUMPRODUCT(--(AN18:AN1500=X17),--(AM18:AM1500&lt;&gt;""),--ISNUMBER(SEARCH(" "&amp;AM18:AM1500&amp;" ",Q366)))&gt;0,X17,"")))</f>
        <v/>
      </c>
      <c r="Y366" s="967" t="str" cm="1">
        <f t="array" ref="Y366">IF(N366="","",IF(R366&lt;&gt;"","",IF(SUMPRODUCT(--(AN18:AN1500=Y17),--(AM18:AM1500&lt;&gt;""),--ISNUMBER(SEARCH(" "&amp;AM18:AM1500&amp;" ",Q366)))&gt;0,Y17,"")))</f>
        <v/>
      </c>
      <c r="Z366" s="967" t="str" cm="1">
        <f t="array" ref="Z366">IF(N366="","",IF(R366&lt;&gt;"","",IF(SUMPRODUCT(--(AN18:AN1500=Z17),--(AM18:AM1500&lt;&gt;""),--ISNUMBER(SEARCH(" "&amp;AM18:AM1500&amp;" ",Q366)))&gt;0,Z17,"")))</f>
        <v/>
      </c>
      <c r="AA366" s="967" t="str" cm="1">
        <f t="array" ref="AA366">IF(N366="","",IF(R366&lt;&gt;"","",IF(SUMPRODUCT(--(AN18:AN1500=AA17),--(AM18:AM1500&lt;&gt;""),--ISNUMBER(SEARCH(" "&amp;AM18:AM1500&amp;" ",Q366)))&gt;0,AA17,"")))</f>
        <v/>
      </c>
      <c r="AB366" s="967" t="str" cm="1">
        <f t="array" ref="AB366">IF(N366="","",IF(R366&lt;&gt;"","",IF(SUMPRODUCT(--(AN18:AN1500=AB17),--(AM18:AM1500&lt;&gt;""),--ISNUMBER(SEARCH(" "&amp;AM18:AM1500&amp;" ",Q366)))&gt;0,AB17,"")))</f>
        <v/>
      </c>
      <c r="AC366" s="967" t="str" cm="1">
        <f t="array" ref="AC366">IF(N366="","",IF(R366&lt;&gt;"","",IF(SUMPRODUCT(--(AN18:AN1500=AC17),--(AM18:AM1500&lt;&gt;""),--ISNUMBER(SEARCH(" "&amp;AM18:AM1500&amp;" ",Q366)))&gt;0,AC17,"")))</f>
        <v/>
      </c>
      <c r="AD366" s="967" t="str" cm="1">
        <f t="array" ref="AD366">IF(N366="","",IF(R366&lt;&gt;"","",IF(SUMPRODUCT(--(AN18:AN1500=AD17),--(AM18:AM1500&lt;&gt;""),--ISNUMBER(SEARCH(" "&amp;AM18:AM1500&amp;" ",Q366)))&gt;0,AD17,"")))</f>
        <v/>
      </c>
      <c r="AE366" s="967" t="str" cm="1">
        <f t="array" ref="AE366">IF(N366="","",IF(R366&lt;&gt;"","",IF(SUMPRODUCT(--(AN18:AN1500=AE17),--(AM18:AM1500&lt;&gt;""),--ISNUMBER(SEARCH(" "&amp;AM18:AM1500&amp;" ",Q366)))&gt;0,AE17,"")))</f>
        <v/>
      </c>
      <c r="AF366" s="967" t="str" cm="1">
        <f t="array" ref="AF366">IF(N366="","",IF(R366&lt;&gt;"","",IF(SUMPRODUCT(--(AN18:AN1500=AF17),--(AM18:AM1500&lt;&gt;""),--ISNUMBER(SEARCH(" "&amp;AM18:AM1500&amp;" ",Q366)))&gt;0,AF17,"")))</f>
        <v/>
      </c>
      <c r="AG366" s="967" t="str" cm="1">
        <f t="array" ref="AG366">IF(N366="","",IF(R366&lt;&gt;"","",IF(SUMPRODUCT(--(AN18:AN1500=AG17),--(AM18:AM1500&lt;&gt;""),--ISNUMBER(SEARCH(" "&amp;AM18:AM1500&amp;" ",Q366)))&gt;0,AG17,"")))</f>
        <v/>
      </c>
      <c r="AH366" s="967" t="str" cm="1">
        <f t="array" ref="AH366">IF(N366="","",IF(R366&lt;&gt;"","",IF(SUMPRODUCT(--(AN18:AN1500=AH17),--(AM18:AM1500&lt;&gt;""),--ISNUMBER(SEARCH(" "&amp;AM18:AM1500&amp;" ",Q366)))&gt;0,AH17,"")))</f>
        <v/>
      </c>
      <c r="AI366" s="967" t="str" cm="1">
        <f t="array" ref="AI366">IF(N366="","",IF(R366&lt;&gt;"","",IF(SUMPRODUCT(--(AN18:AN1500=AI17),--(AM18:AM1500&lt;&gt;""),--ISNUMBER(SEARCH(" "&amp;AM18:AM1500&amp;" ",Q366)))&gt;0,AI17,"")))</f>
        <v/>
      </c>
      <c r="AJ366" s="967" t="str" cm="1">
        <f t="array" ref="AJ366">IF(N366="","",IF(R366&lt;&gt;"","",IF(SUMPRODUCT(--(AN18:AN1500=AJ17),--(AM18:AM1500&lt;&gt;""),--ISNUMBER(SEARCH(" "&amp;AM18:AM1500&amp;" ",Q366)))&gt;0,AJ17,"")))</f>
        <v/>
      </c>
      <c r="AK366" s="967" t="str" cm="1">
        <f t="array" ref="AK366">IF(N366="","",IF(T366&lt;&gt;"",AK17,IF(S366&lt;&gt;"","",IF(R366&lt;&gt;"","",IF(SUMPRODUCT(--(AN18:AN1500=AK17),--(AM18:AM1500&lt;&gt;""),--ISNUMBER(SEARCH(" "&amp;AM18:AM1500&amp;" ",Q366)))&gt;0,AK17,"")))))</f>
        <v/>
      </c>
      <c r="AM366" s="968" t="s">
        <v>2366</v>
      </c>
      <c r="AN366" s="968" t="s">
        <v>1962</v>
      </c>
      <c r="BN366" s="49">
        <v>1</v>
      </c>
    </row>
    <row r="367" spans="3:66" ht="35.1" customHeight="1">
      <c r="C367" s="65"/>
      <c r="D367" s="975" t="str">
        <f t="shared" si="70"/>
        <v/>
      </c>
      <c r="E367" s="982"/>
      <c r="G367" s="964" t="str">
        <f>IF(H367="","",COUNTIF(H18:H367,"&lt;&gt;"))</f>
        <v/>
      </c>
      <c r="H367" s="965" t="str" cm="1">
        <f t="array" ref="H367">IF(L367="","",IF(LEN(L367)&lt;=MAX(10,G13),L367,IFERROR(LEFT(L367,LOOKUP(2,1/(MID(L367,ROW(1:500),1)=" ")/(ROW(1:500)&lt;=MAX(10,G13)),ROW(1:500))-1),LEFT(L367,MAX(10,G13)))))</f>
        <v/>
      </c>
      <c r="I367" s="964" t="str">
        <f t="shared" si="71"/>
        <v/>
      </c>
      <c r="J367" s="964" t="str">
        <f t="shared" si="72"/>
        <v/>
      </c>
      <c r="K367" s="964" t="str">
        <f>IF(M366&lt;&gt;"",K366,IF(K366&lt;MAX(A18:A317),K366+1,""))</f>
        <v/>
      </c>
      <c r="L367" s="965" t="str">
        <f>IF(K367="","",IF(M366&lt;&gt;"",M366,INDEX(E18:E317,MATCH(K367,A18:A317,0))))</f>
        <v/>
      </c>
      <c r="M367" s="965" t="str">
        <f t="shared" si="73"/>
        <v/>
      </c>
      <c r="N367" s="965" t="str">
        <f t="shared" si="74"/>
        <v/>
      </c>
      <c r="O367" s="964" t="str">
        <f t="shared" si="75"/>
        <v/>
      </c>
      <c r="P367" s="964" t="str">
        <f t="shared" si="76"/>
        <v/>
      </c>
      <c r="Q367" s="965" t="str">
        <f t="shared" si="77"/>
        <v/>
      </c>
      <c r="R367" s="964" t="str">
        <f>IF(N367="","",IF(COUNTIF(AP18:AP300,TRIM(Q367))&gt;0,"EXCLUSION EXACTE",""))</f>
        <v/>
      </c>
      <c r="S367" s="964" t="str" cm="1">
        <f t="array" ref="S367">IF(N367="","",IF(SUMPRODUCT(--(AP18:AP300&lt;&gt;""),--ISNUMBER(SEARCH(" "&amp;AP18:AP300&amp;" ",Q367)))&gt;0,"BLOQUE MOLLUSQUES",""))</f>
        <v/>
      </c>
      <c r="T367" s="964" t="str" cm="1">
        <f t="array" ref="T367">IF(N367="","",IF(SUMPRODUCT(--(AT18:AT300&lt;&gt;""),--ISNUMBER(SEARCH(" "&amp;AT18:AT300&amp;" ",Q367)))&gt;0,"FORCE MOLLUSQUES",""))</f>
        <v/>
      </c>
      <c r="U367" s="965" t="str">
        <f t="shared" si="78"/>
        <v/>
      </c>
      <c r="V367" s="965" t="str">
        <f t="shared" si="80"/>
        <v/>
      </c>
      <c r="W367" s="964" t="str">
        <f t="shared" si="79"/>
        <v/>
      </c>
      <c r="X367" s="964" t="str" cm="1">
        <f t="array" ref="X367">IF(N367="","",IF(R367&lt;&gt;"","",IF(SUMPRODUCT(--(AN18:AN1500=X17),--(AM18:AM1500&lt;&gt;""),--ISNUMBER(SEARCH(" "&amp;AM18:AM1500&amp;" ",Q367)))&gt;0,X17,"")))</f>
        <v/>
      </c>
      <c r="Y367" s="964" t="str" cm="1">
        <f t="array" ref="Y367">IF(N367="","",IF(R367&lt;&gt;"","",IF(SUMPRODUCT(--(AN18:AN1500=Y17),--(AM18:AM1500&lt;&gt;""),--ISNUMBER(SEARCH(" "&amp;AM18:AM1500&amp;" ",Q367)))&gt;0,Y17,"")))</f>
        <v/>
      </c>
      <c r="Z367" s="964" t="str" cm="1">
        <f t="array" ref="Z367">IF(N367="","",IF(R367&lt;&gt;"","",IF(SUMPRODUCT(--(AN18:AN1500=Z17),--(AM18:AM1500&lt;&gt;""),--ISNUMBER(SEARCH(" "&amp;AM18:AM1500&amp;" ",Q367)))&gt;0,Z17,"")))</f>
        <v/>
      </c>
      <c r="AA367" s="964" t="str" cm="1">
        <f t="array" ref="AA367">IF(N367="","",IF(R367&lt;&gt;"","",IF(SUMPRODUCT(--(AN18:AN1500=AA17),--(AM18:AM1500&lt;&gt;""),--ISNUMBER(SEARCH(" "&amp;AM18:AM1500&amp;" ",Q367)))&gt;0,AA17,"")))</f>
        <v/>
      </c>
      <c r="AB367" s="964" t="str" cm="1">
        <f t="array" ref="AB367">IF(N367="","",IF(R367&lt;&gt;"","",IF(SUMPRODUCT(--(AN18:AN1500=AB17),--(AM18:AM1500&lt;&gt;""),--ISNUMBER(SEARCH(" "&amp;AM18:AM1500&amp;" ",Q367)))&gt;0,AB17,"")))</f>
        <v/>
      </c>
      <c r="AC367" s="964" t="str" cm="1">
        <f t="array" ref="AC367">IF(N367="","",IF(R367&lt;&gt;"","",IF(SUMPRODUCT(--(AN18:AN1500=AC17),--(AM18:AM1500&lt;&gt;""),--ISNUMBER(SEARCH(" "&amp;AM18:AM1500&amp;" ",Q367)))&gt;0,AC17,"")))</f>
        <v/>
      </c>
      <c r="AD367" s="964" t="str" cm="1">
        <f t="array" ref="AD367">IF(N367="","",IF(R367&lt;&gt;"","",IF(SUMPRODUCT(--(AN18:AN1500=AD17),--(AM18:AM1500&lt;&gt;""),--ISNUMBER(SEARCH(" "&amp;AM18:AM1500&amp;" ",Q367)))&gt;0,AD17,"")))</f>
        <v/>
      </c>
      <c r="AE367" s="964" t="str" cm="1">
        <f t="array" ref="AE367">IF(N367="","",IF(R367&lt;&gt;"","",IF(SUMPRODUCT(--(AN18:AN1500=AE17),--(AM18:AM1500&lt;&gt;""),--ISNUMBER(SEARCH(" "&amp;AM18:AM1500&amp;" ",Q367)))&gt;0,AE17,"")))</f>
        <v/>
      </c>
      <c r="AF367" s="964" t="str" cm="1">
        <f t="array" ref="AF367">IF(N367="","",IF(R367&lt;&gt;"","",IF(SUMPRODUCT(--(AN18:AN1500=AF17),--(AM18:AM1500&lt;&gt;""),--ISNUMBER(SEARCH(" "&amp;AM18:AM1500&amp;" ",Q367)))&gt;0,AF17,"")))</f>
        <v/>
      </c>
      <c r="AG367" s="964" t="str" cm="1">
        <f t="array" ref="AG367">IF(N367="","",IF(R367&lt;&gt;"","",IF(SUMPRODUCT(--(AN18:AN1500=AG17),--(AM18:AM1500&lt;&gt;""),--ISNUMBER(SEARCH(" "&amp;AM18:AM1500&amp;" ",Q367)))&gt;0,AG17,"")))</f>
        <v/>
      </c>
      <c r="AH367" s="964" t="str" cm="1">
        <f t="array" ref="AH367">IF(N367="","",IF(R367&lt;&gt;"","",IF(SUMPRODUCT(--(AN18:AN1500=AH17),--(AM18:AM1500&lt;&gt;""),--ISNUMBER(SEARCH(" "&amp;AM18:AM1500&amp;" ",Q367)))&gt;0,AH17,"")))</f>
        <v/>
      </c>
      <c r="AI367" s="964" t="str" cm="1">
        <f t="array" ref="AI367">IF(N367="","",IF(R367&lt;&gt;"","",IF(SUMPRODUCT(--(AN18:AN1500=AI17),--(AM18:AM1500&lt;&gt;""),--ISNUMBER(SEARCH(" "&amp;AM18:AM1500&amp;" ",Q367)))&gt;0,AI17,"")))</f>
        <v/>
      </c>
      <c r="AJ367" s="964" t="str" cm="1">
        <f t="array" ref="AJ367">IF(N367="","",IF(R367&lt;&gt;"","",IF(SUMPRODUCT(--(AN18:AN1500=AJ17),--(AM18:AM1500&lt;&gt;""),--ISNUMBER(SEARCH(" "&amp;AM18:AM1500&amp;" ",Q367)))&gt;0,AJ17,"")))</f>
        <v/>
      </c>
      <c r="AK367" s="964" t="str" cm="1">
        <f t="array" ref="AK367">IF(N367="","",IF(T367&lt;&gt;"",AK17,IF(S367&lt;&gt;"","",IF(R367&lt;&gt;"","",IF(SUMPRODUCT(--(AN18:AN1500=AK17),--(AM18:AM1500&lt;&gt;""),--ISNUMBER(SEARCH(" "&amp;AM18:AM1500&amp;" ",Q367)))&gt;0,AK17,"")))))</f>
        <v/>
      </c>
      <c r="AM367" s="964" t="s">
        <v>2367</v>
      </c>
      <c r="AN367" s="964" t="s">
        <v>1962</v>
      </c>
      <c r="BN367" s="49">
        <v>1</v>
      </c>
    </row>
    <row r="368" spans="3:66" ht="35.1" customHeight="1">
      <c r="C368" s="65"/>
      <c r="D368" s="975" t="str">
        <f t="shared" si="70"/>
        <v/>
      </c>
      <c r="E368" s="982"/>
      <c r="G368" s="963" t="str">
        <f>IF(H368="","",COUNTIF(H18:H368,"&lt;&gt;"))</f>
        <v/>
      </c>
      <c r="H368" s="958" t="str" cm="1">
        <f t="array" ref="H368">IF(L368="","",IF(LEN(L368)&lt;=MAX(10,G13),L368,IFERROR(LEFT(L368,LOOKUP(2,1/(MID(L368,ROW(1:500),1)=" ")/(ROW(1:500)&lt;=MAX(10,G13)),ROW(1:500))-1),LEFT(L368,MAX(10,G13)))))</f>
        <v/>
      </c>
      <c r="I368" s="963" t="str">
        <f t="shared" si="71"/>
        <v/>
      </c>
      <c r="J368" s="963" t="str">
        <f t="shared" si="72"/>
        <v/>
      </c>
      <c r="K368" s="964" t="str">
        <f>IF(M367&lt;&gt;"",K367,IF(K367&lt;MAX(A18:A317),K367+1,""))</f>
        <v/>
      </c>
      <c r="L368" s="965" t="str">
        <f>IF(K368="","",IF(M367&lt;&gt;"",M367,INDEX(E18:E317,MATCH(K368,A18:A317,0))))</f>
        <v/>
      </c>
      <c r="M368" s="965" t="str">
        <f t="shared" si="73"/>
        <v/>
      </c>
      <c r="N368" s="966" t="str">
        <f t="shared" si="74"/>
        <v/>
      </c>
      <c r="O368" s="967" t="str">
        <f t="shared" si="75"/>
        <v/>
      </c>
      <c r="P368" s="967" t="str">
        <f t="shared" si="76"/>
        <v/>
      </c>
      <c r="Q368" s="966" t="str">
        <f t="shared" si="77"/>
        <v/>
      </c>
      <c r="R368" s="967" t="str">
        <f>IF(N368="","",IF(COUNTIF(AP18:AP300,TRIM(Q368))&gt;0,"EXCLUSION EXACTE",""))</f>
        <v/>
      </c>
      <c r="S368" s="967" t="str" cm="1">
        <f t="array" ref="S368">IF(N368="","",IF(SUMPRODUCT(--(AP18:AP300&lt;&gt;""),--ISNUMBER(SEARCH(" "&amp;AP18:AP300&amp;" ",Q368)))&gt;0,"BLOQUE MOLLUSQUES",""))</f>
        <v/>
      </c>
      <c r="T368" s="967" t="str" cm="1">
        <f t="array" ref="T368">IF(N368="","",IF(SUMPRODUCT(--(AT18:AT300&lt;&gt;""),--ISNUMBER(SEARCH(" "&amp;AT18:AT300&amp;" ",Q368)))&gt;0,"FORCE MOLLUSQUES",""))</f>
        <v/>
      </c>
      <c r="U368" s="966" t="str">
        <f t="shared" si="78"/>
        <v/>
      </c>
      <c r="V368" s="966" t="str">
        <f t="shared" si="80"/>
        <v/>
      </c>
      <c r="W368" s="967" t="str">
        <f t="shared" si="79"/>
        <v/>
      </c>
      <c r="X368" s="967" t="str" cm="1">
        <f t="array" ref="X368">IF(N368="","",IF(R368&lt;&gt;"","",IF(SUMPRODUCT(--(AN18:AN1500=X17),--(AM18:AM1500&lt;&gt;""),--ISNUMBER(SEARCH(" "&amp;AM18:AM1500&amp;" ",Q368)))&gt;0,X17,"")))</f>
        <v/>
      </c>
      <c r="Y368" s="967" t="str" cm="1">
        <f t="array" ref="Y368">IF(N368="","",IF(R368&lt;&gt;"","",IF(SUMPRODUCT(--(AN18:AN1500=Y17),--(AM18:AM1500&lt;&gt;""),--ISNUMBER(SEARCH(" "&amp;AM18:AM1500&amp;" ",Q368)))&gt;0,Y17,"")))</f>
        <v/>
      </c>
      <c r="Z368" s="967" t="str" cm="1">
        <f t="array" ref="Z368">IF(N368="","",IF(R368&lt;&gt;"","",IF(SUMPRODUCT(--(AN18:AN1500=Z17),--(AM18:AM1500&lt;&gt;""),--ISNUMBER(SEARCH(" "&amp;AM18:AM1500&amp;" ",Q368)))&gt;0,Z17,"")))</f>
        <v/>
      </c>
      <c r="AA368" s="967" t="str" cm="1">
        <f t="array" ref="AA368">IF(N368="","",IF(R368&lt;&gt;"","",IF(SUMPRODUCT(--(AN18:AN1500=AA17),--(AM18:AM1500&lt;&gt;""),--ISNUMBER(SEARCH(" "&amp;AM18:AM1500&amp;" ",Q368)))&gt;0,AA17,"")))</f>
        <v/>
      </c>
      <c r="AB368" s="967" t="str" cm="1">
        <f t="array" ref="AB368">IF(N368="","",IF(R368&lt;&gt;"","",IF(SUMPRODUCT(--(AN18:AN1500=AB17),--(AM18:AM1500&lt;&gt;""),--ISNUMBER(SEARCH(" "&amp;AM18:AM1500&amp;" ",Q368)))&gt;0,AB17,"")))</f>
        <v/>
      </c>
      <c r="AC368" s="967" t="str" cm="1">
        <f t="array" ref="AC368">IF(N368="","",IF(R368&lt;&gt;"","",IF(SUMPRODUCT(--(AN18:AN1500=AC17),--(AM18:AM1500&lt;&gt;""),--ISNUMBER(SEARCH(" "&amp;AM18:AM1500&amp;" ",Q368)))&gt;0,AC17,"")))</f>
        <v/>
      </c>
      <c r="AD368" s="967" t="str" cm="1">
        <f t="array" ref="AD368">IF(N368="","",IF(R368&lt;&gt;"","",IF(SUMPRODUCT(--(AN18:AN1500=AD17),--(AM18:AM1500&lt;&gt;""),--ISNUMBER(SEARCH(" "&amp;AM18:AM1500&amp;" ",Q368)))&gt;0,AD17,"")))</f>
        <v/>
      </c>
      <c r="AE368" s="967" t="str" cm="1">
        <f t="array" ref="AE368">IF(N368="","",IF(R368&lt;&gt;"","",IF(SUMPRODUCT(--(AN18:AN1500=AE17),--(AM18:AM1500&lt;&gt;""),--ISNUMBER(SEARCH(" "&amp;AM18:AM1500&amp;" ",Q368)))&gt;0,AE17,"")))</f>
        <v/>
      </c>
      <c r="AF368" s="967" t="str" cm="1">
        <f t="array" ref="AF368">IF(N368="","",IF(R368&lt;&gt;"","",IF(SUMPRODUCT(--(AN18:AN1500=AF17),--(AM18:AM1500&lt;&gt;""),--ISNUMBER(SEARCH(" "&amp;AM18:AM1500&amp;" ",Q368)))&gt;0,AF17,"")))</f>
        <v/>
      </c>
      <c r="AG368" s="967" t="str" cm="1">
        <f t="array" ref="AG368">IF(N368="","",IF(R368&lt;&gt;"","",IF(SUMPRODUCT(--(AN18:AN1500=AG17),--(AM18:AM1500&lt;&gt;""),--ISNUMBER(SEARCH(" "&amp;AM18:AM1500&amp;" ",Q368)))&gt;0,AG17,"")))</f>
        <v/>
      </c>
      <c r="AH368" s="967" t="str" cm="1">
        <f t="array" ref="AH368">IF(N368="","",IF(R368&lt;&gt;"","",IF(SUMPRODUCT(--(AN18:AN1500=AH17),--(AM18:AM1500&lt;&gt;""),--ISNUMBER(SEARCH(" "&amp;AM18:AM1500&amp;" ",Q368)))&gt;0,AH17,"")))</f>
        <v/>
      </c>
      <c r="AI368" s="967" t="str" cm="1">
        <f t="array" ref="AI368">IF(N368="","",IF(R368&lt;&gt;"","",IF(SUMPRODUCT(--(AN18:AN1500=AI17),--(AM18:AM1500&lt;&gt;""),--ISNUMBER(SEARCH(" "&amp;AM18:AM1500&amp;" ",Q368)))&gt;0,AI17,"")))</f>
        <v/>
      </c>
      <c r="AJ368" s="967" t="str" cm="1">
        <f t="array" ref="AJ368">IF(N368="","",IF(R368&lt;&gt;"","",IF(SUMPRODUCT(--(AN18:AN1500=AJ17),--(AM18:AM1500&lt;&gt;""),--ISNUMBER(SEARCH(" "&amp;AM18:AM1500&amp;" ",Q368)))&gt;0,AJ17,"")))</f>
        <v/>
      </c>
      <c r="AK368" s="967" t="str" cm="1">
        <f t="array" ref="AK368">IF(N368="","",IF(T368&lt;&gt;"",AK17,IF(S368&lt;&gt;"","",IF(R368&lt;&gt;"","",IF(SUMPRODUCT(--(AN18:AN1500=AK17),--(AM18:AM1500&lt;&gt;""),--ISNUMBER(SEARCH(" "&amp;AM18:AM1500&amp;" ",Q368)))&gt;0,AK17,"")))))</f>
        <v/>
      </c>
      <c r="AM368" s="968" t="s">
        <v>2368</v>
      </c>
      <c r="AN368" s="968" t="s">
        <v>1962</v>
      </c>
      <c r="BN368" s="49">
        <v>1</v>
      </c>
    </row>
    <row r="369" spans="3:66" ht="35.1" customHeight="1">
      <c r="C369" s="65"/>
      <c r="D369" s="975" t="str">
        <f t="shared" si="70"/>
        <v/>
      </c>
      <c r="E369" s="982"/>
      <c r="G369" s="964" t="str">
        <f>IF(H369="","",COUNTIF(H18:H369,"&lt;&gt;"))</f>
        <v/>
      </c>
      <c r="H369" s="965" t="str" cm="1">
        <f t="array" ref="H369">IF(L369="","",IF(LEN(L369)&lt;=MAX(10,G13),L369,IFERROR(LEFT(L369,LOOKUP(2,1/(MID(L369,ROW(1:500),1)=" ")/(ROW(1:500)&lt;=MAX(10,G13)),ROW(1:500))-1),LEFT(L369,MAX(10,G13)))))</f>
        <v/>
      </c>
      <c r="I369" s="964" t="str">
        <f t="shared" si="71"/>
        <v/>
      </c>
      <c r="J369" s="964" t="str">
        <f t="shared" si="72"/>
        <v/>
      </c>
      <c r="K369" s="964" t="str">
        <f>IF(M368&lt;&gt;"",K368,IF(K368&lt;MAX(A18:A317),K368+1,""))</f>
        <v/>
      </c>
      <c r="L369" s="965" t="str">
        <f>IF(K369="","",IF(M368&lt;&gt;"",M368,INDEX(E18:E317,MATCH(K369,A18:A317,0))))</f>
        <v/>
      </c>
      <c r="M369" s="965" t="str">
        <f t="shared" si="73"/>
        <v/>
      </c>
      <c r="N369" s="965" t="str">
        <f t="shared" si="74"/>
        <v/>
      </c>
      <c r="O369" s="964" t="str">
        <f t="shared" si="75"/>
        <v/>
      </c>
      <c r="P369" s="964" t="str">
        <f t="shared" si="76"/>
        <v/>
      </c>
      <c r="Q369" s="965" t="str">
        <f t="shared" si="77"/>
        <v/>
      </c>
      <c r="R369" s="964" t="str">
        <f>IF(N369="","",IF(COUNTIF(AP18:AP300,TRIM(Q369))&gt;0,"EXCLUSION EXACTE",""))</f>
        <v/>
      </c>
      <c r="S369" s="964" t="str" cm="1">
        <f t="array" ref="S369">IF(N369="","",IF(SUMPRODUCT(--(AP18:AP300&lt;&gt;""),--ISNUMBER(SEARCH(" "&amp;AP18:AP300&amp;" ",Q369)))&gt;0,"BLOQUE MOLLUSQUES",""))</f>
        <v/>
      </c>
      <c r="T369" s="964" t="str" cm="1">
        <f t="array" ref="T369">IF(N369="","",IF(SUMPRODUCT(--(AT18:AT300&lt;&gt;""),--ISNUMBER(SEARCH(" "&amp;AT18:AT300&amp;" ",Q369)))&gt;0,"FORCE MOLLUSQUES",""))</f>
        <v/>
      </c>
      <c r="U369" s="965" t="str">
        <f t="shared" si="78"/>
        <v/>
      </c>
      <c r="V369" s="965" t="str">
        <f t="shared" si="80"/>
        <v/>
      </c>
      <c r="W369" s="964" t="str">
        <f t="shared" si="79"/>
        <v/>
      </c>
      <c r="X369" s="964" t="str" cm="1">
        <f t="array" ref="X369">IF(N369="","",IF(R369&lt;&gt;"","",IF(SUMPRODUCT(--(AN18:AN1500=X17),--(AM18:AM1500&lt;&gt;""),--ISNUMBER(SEARCH(" "&amp;AM18:AM1500&amp;" ",Q369)))&gt;0,X17,"")))</f>
        <v/>
      </c>
      <c r="Y369" s="964" t="str" cm="1">
        <f t="array" ref="Y369">IF(N369="","",IF(R369&lt;&gt;"","",IF(SUMPRODUCT(--(AN18:AN1500=Y17),--(AM18:AM1500&lt;&gt;""),--ISNUMBER(SEARCH(" "&amp;AM18:AM1500&amp;" ",Q369)))&gt;0,Y17,"")))</f>
        <v/>
      </c>
      <c r="Z369" s="964" t="str" cm="1">
        <f t="array" ref="Z369">IF(N369="","",IF(R369&lt;&gt;"","",IF(SUMPRODUCT(--(AN18:AN1500=Z17),--(AM18:AM1500&lt;&gt;""),--ISNUMBER(SEARCH(" "&amp;AM18:AM1500&amp;" ",Q369)))&gt;0,Z17,"")))</f>
        <v/>
      </c>
      <c r="AA369" s="964" t="str" cm="1">
        <f t="array" ref="AA369">IF(N369="","",IF(R369&lt;&gt;"","",IF(SUMPRODUCT(--(AN18:AN1500=AA17),--(AM18:AM1500&lt;&gt;""),--ISNUMBER(SEARCH(" "&amp;AM18:AM1500&amp;" ",Q369)))&gt;0,AA17,"")))</f>
        <v/>
      </c>
      <c r="AB369" s="964" t="str" cm="1">
        <f t="array" ref="AB369">IF(N369="","",IF(R369&lt;&gt;"","",IF(SUMPRODUCT(--(AN18:AN1500=AB17),--(AM18:AM1500&lt;&gt;""),--ISNUMBER(SEARCH(" "&amp;AM18:AM1500&amp;" ",Q369)))&gt;0,AB17,"")))</f>
        <v/>
      </c>
      <c r="AC369" s="964" t="str" cm="1">
        <f t="array" ref="AC369">IF(N369="","",IF(R369&lt;&gt;"","",IF(SUMPRODUCT(--(AN18:AN1500=AC17),--(AM18:AM1500&lt;&gt;""),--ISNUMBER(SEARCH(" "&amp;AM18:AM1500&amp;" ",Q369)))&gt;0,AC17,"")))</f>
        <v/>
      </c>
      <c r="AD369" s="964" t="str" cm="1">
        <f t="array" ref="AD369">IF(N369="","",IF(R369&lt;&gt;"","",IF(SUMPRODUCT(--(AN18:AN1500=AD17),--(AM18:AM1500&lt;&gt;""),--ISNUMBER(SEARCH(" "&amp;AM18:AM1500&amp;" ",Q369)))&gt;0,AD17,"")))</f>
        <v/>
      </c>
      <c r="AE369" s="964" t="str" cm="1">
        <f t="array" ref="AE369">IF(N369="","",IF(R369&lt;&gt;"","",IF(SUMPRODUCT(--(AN18:AN1500=AE17),--(AM18:AM1500&lt;&gt;""),--ISNUMBER(SEARCH(" "&amp;AM18:AM1500&amp;" ",Q369)))&gt;0,AE17,"")))</f>
        <v/>
      </c>
      <c r="AF369" s="964" t="str" cm="1">
        <f t="array" ref="AF369">IF(N369="","",IF(R369&lt;&gt;"","",IF(SUMPRODUCT(--(AN18:AN1500=AF17),--(AM18:AM1500&lt;&gt;""),--ISNUMBER(SEARCH(" "&amp;AM18:AM1500&amp;" ",Q369)))&gt;0,AF17,"")))</f>
        <v/>
      </c>
      <c r="AG369" s="964" t="str" cm="1">
        <f t="array" ref="AG369">IF(N369="","",IF(R369&lt;&gt;"","",IF(SUMPRODUCT(--(AN18:AN1500=AG17),--(AM18:AM1500&lt;&gt;""),--ISNUMBER(SEARCH(" "&amp;AM18:AM1500&amp;" ",Q369)))&gt;0,AG17,"")))</f>
        <v/>
      </c>
      <c r="AH369" s="964" t="str" cm="1">
        <f t="array" ref="AH369">IF(N369="","",IF(R369&lt;&gt;"","",IF(SUMPRODUCT(--(AN18:AN1500=AH17),--(AM18:AM1500&lt;&gt;""),--ISNUMBER(SEARCH(" "&amp;AM18:AM1500&amp;" ",Q369)))&gt;0,AH17,"")))</f>
        <v/>
      </c>
      <c r="AI369" s="964" t="str" cm="1">
        <f t="array" ref="AI369">IF(N369="","",IF(R369&lt;&gt;"","",IF(SUMPRODUCT(--(AN18:AN1500=AI17),--(AM18:AM1500&lt;&gt;""),--ISNUMBER(SEARCH(" "&amp;AM18:AM1500&amp;" ",Q369)))&gt;0,AI17,"")))</f>
        <v/>
      </c>
      <c r="AJ369" s="964" t="str" cm="1">
        <f t="array" ref="AJ369">IF(N369="","",IF(R369&lt;&gt;"","",IF(SUMPRODUCT(--(AN18:AN1500=AJ17),--(AM18:AM1500&lt;&gt;""),--ISNUMBER(SEARCH(" "&amp;AM18:AM1500&amp;" ",Q369)))&gt;0,AJ17,"")))</f>
        <v/>
      </c>
      <c r="AK369" s="964" t="str" cm="1">
        <f t="array" ref="AK369">IF(N369="","",IF(T369&lt;&gt;"",AK17,IF(S369&lt;&gt;"","",IF(R369&lt;&gt;"","",IF(SUMPRODUCT(--(AN18:AN1500=AK17),--(AM18:AM1500&lt;&gt;""),--ISNUMBER(SEARCH(" "&amp;AM18:AM1500&amp;" ",Q369)))&gt;0,AK17,"")))))</f>
        <v/>
      </c>
      <c r="AM369" s="964" t="s">
        <v>2369</v>
      </c>
      <c r="AN369" s="964" t="s">
        <v>1962</v>
      </c>
      <c r="BN369" s="49">
        <v>1</v>
      </c>
    </row>
    <row r="370" spans="3:66" ht="35.1" customHeight="1">
      <c r="C370" s="65"/>
      <c r="D370" s="975" t="str">
        <f t="shared" si="70"/>
        <v/>
      </c>
      <c r="E370" s="982"/>
      <c r="G370" s="963" t="str">
        <f>IF(H370="","",COUNTIF(H18:H370,"&lt;&gt;"))</f>
        <v/>
      </c>
      <c r="H370" s="958" t="str" cm="1">
        <f t="array" ref="H370">IF(L370="","",IF(LEN(L370)&lt;=MAX(10,G13),L370,IFERROR(LEFT(L370,LOOKUP(2,1/(MID(L370,ROW(1:500),1)=" ")/(ROW(1:500)&lt;=MAX(10,G13)),ROW(1:500))-1),LEFT(L370,MAX(10,G13)))))</f>
        <v/>
      </c>
      <c r="I370" s="963" t="str">
        <f t="shared" si="71"/>
        <v/>
      </c>
      <c r="J370" s="963" t="str">
        <f t="shared" si="72"/>
        <v/>
      </c>
      <c r="K370" s="964" t="str">
        <f>IF(M369&lt;&gt;"",K369,IF(K369&lt;MAX(A18:A317),K369+1,""))</f>
        <v/>
      </c>
      <c r="L370" s="965" t="str">
        <f>IF(K370="","",IF(M369&lt;&gt;"",M369,INDEX(E18:E317,MATCH(K370,A18:A317,0))))</f>
        <v/>
      </c>
      <c r="M370" s="965" t="str">
        <f t="shared" si="73"/>
        <v/>
      </c>
      <c r="N370" s="966" t="str">
        <f t="shared" si="74"/>
        <v/>
      </c>
      <c r="O370" s="967" t="str">
        <f t="shared" si="75"/>
        <v/>
      </c>
      <c r="P370" s="967" t="str">
        <f t="shared" si="76"/>
        <v/>
      </c>
      <c r="Q370" s="966" t="str">
        <f t="shared" si="77"/>
        <v/>
      </c>
      <c r="R370" s="967" t="str">
        <f>IF(N370="","",IF(COUNTIF(AP18:AP300,TRIM(Q370))&gt;0,"EXCLUSION EXACTE",""))</f>
        <v/>
      </c>
      <c r="S370" s="967" t="str" cm="1">
        <f t="array" ref="S370">IF(N370="","",IF(SUMPRODUCT(--(AP18:AP300&lt;&gt;""),--ISNUMBER(SEARCH(" "&amp;AP18:AP300&amp;" ",Q370)))&gt;0,"BLOQUE MOLLUSQUES",""))</f>
        <v/>
      </c>
      <c r="T370" s="967" t="str" cm="1">
        <f t="array" ref="T370">IF(N370="","",IF(SUMPRODUCT(--(AT18:AT300&lt;&gt;""),--ISNUMBER(SEARCH(" "&amp;AT18:AT300&amp;" ",Q370)))&gt;0,"FORCE MOLLUSQUES",""))</f>
        <v/>
      </c>
      <c r="U370" s="966" t="str">
        <f t="shared" si="78"/>
        <v/>
      </c>
      <c r="V370" s="966" t="str">
        <f t="shared" si="80"/>
        <v/>
      </c>
      <c r="W370" s="967" t="str">
        <f t="shared" si="79"/>
        <v/>
      </c>
      <c r="X370" s="967" t="str" cm="1">
        <f t="array" ref="X370">IF(N370="","",IF(R370&lt;&gt;"","",IF(SUMPRODUCT(--(AN18:AN1500=X17),--(AM18:AM1500&lt;&gt;""),--ISNUMBER(SEARCH(" "&amp;AM18:AM1500&amp;" ",Q370)))&gt;0,X17,"")))</f>
        <v/>
      </c>
      <c r="Y370" s="967" t="str" cm="1">
        <f t="array" ref="Y370">IF(N370="","",IF(R370&lt;&gt;"","",IF(SUMPRODUCT(--(AN18:AN1500=Y17),--(AM18:AM1500&lt;&gt;""),--ISNUMBER(SEARCH(" "&amp;AM18:AM1500&amp;" ",Q370)))&gt;0,Y17,"")))</f>
        <v/>
      </c>
      <c r="Z370" s="967" t="str" cm="1">
        <f t="array" ref="Z370">IF(N370="","",IF(R370&lt;&gt;"","",IF(SUMPRODUCT(--(AN18:AN1500=Z17),--(AM18:AM1500&lt;&gt;""),--ISNUMBER(SEARCH(" "&amp;AM18:AM1500&amp;" ",Q370)))&gt;0,Z17,"")))</f>
        <v/>
      </c>
      <c r="AA370" s="967" t="str" cm="1">
        <f t="array" ref="AA370">IF(N370="","",IF(R370&lt;&gt;"","",IF(SUMPRODUCT(--(AN18:AN1500=AA17),--(AM18:AM1500&lt;&gt;""),--ISNUMBER(SEARCH(" "&amp;AM18:AM1500&amp;" ",Q370)))&gt;0,AA17,"")))</f>
        <v/>
      </c>
      <c r="AB370" s="967" t="str" cm="1">
        <f t="array" ref="AB370">IF(N370="","",IF(R370&lt;&gt;"","",IF(SUMPRODUCT(--(AN18:AN1500=AB17),--(AM18:AM1500&lt;&gt;""),--ISNUMBER(SEARCH(" "&amp;AM18:AM1500&amp;" ",Q370)))&gt;0,AB17,"")))</f>
        <v/>
      </c>
      <c r="AC370" s="967" t="str" cm="1">
        <f t="array" ref="AC370">IF(N370="","",IF(R370&lt;&gt;"","",IF(SUMPRODUCT(--(AN18:AN1500=AC17),--(AM18:AM1500&lt;&gt;""),--ISNUMBER(SEARCH(" "&amp;AM18:AM1500&amp;" ",Q370)))&gt;0,AC17,"")))</f>
        <v/>
      </c>
      <c r="AD370" s="967" t="str" cm="1">
        <f t="array" ref="AD370">IF(N370="","",IF(R370&lt;&gt;"","",IF(SUMPRODUCT(--(AN18:AN1500=AD17),--(AM18:AM1500&lt;&gt;""),--ISNUMBER(SEARCH(" "&amp;AM18:AM1500&amp;" ",Q370)))&gt;0,AD17,"")))</f>
        <v/>
      </c>
      <c r="AE370" s="967" t="str" cm="1">
        <f t="array" ref="AE370">IF(N370="","",IF(R370&lt;&gt;"","",IF(SUMPRODUCT(--(AN18:AN1500=AE17),--(AM18:AM1500&lt;&gt;""),--ISNUMBER(SEARCH(" "&amp;AM18:AM1500&amp;" ",Q370)))&gt;0,AE17,"")))</f>
        <v/>
      </c>
      <c r="AF370" s="967" t="str" cm="1">
        <f t="array" ref="AF370">IF(N370="","",IF(R370&lt;&gt;"","",IF(SUMPRODUCT(--(AN18:AN1500=AF17),--(AM18:AM1500&lt;&gt;""),--ISNUMBER(SEARCH(" "&amp;AM18:AM1500&amp;" ",Q370)))&gt;0,AF17,"")))</f>
        <v/>
      </c>
      <c r="AG370" s="967" t="str" cm="1">
        <f t="array" ref="AG370">IF(N370="","",IF(R370&lt;&gt;"","",IF(SUMPRODUCT(--(AN18:AN1500=AG17),--(AM18:AM1500&lt;&gt;""),--ISNUMBER(SEARCH(" "&amp;AM18:AM1500&amp;" ",Q370)))&gt;0,AG17,"")))</f>
        <v/>
      </c>
      <c r="AH370" s="967" t="str" cm="1">
        <f t="array" ref="AH370">IF(N370="","",IF(R370&lt;&gt;"","",IF(SUMPRODUCT(--(AN18:AN1500=AH17),--(AM18:AM1500&lt;&gt;""),--ISNUMBER(SEARCH(" "&amp;AM18:AM1500&amp;" ",Q370)))&gt;0,AH17,"")))</f>
        <v/>
      </c>
      <c r="AI370" s="967" t="str" cm="1">
        <f t="array" ref="AI370">IF(N370="","",IF(R370&lt;&gt;"","",IF(SUMPRODUCT(--(AN18:AN1500=AI17),--(AM18:AM1500&lt;&gt;""),--ISNUMBER(SEARCH(" "&amp;AM18:AM1500&amp;" ",Q370)))&gt;0,AI17,"")))</f>
        <v/>
      </c>
      <c r="AJ370" s="967" t="str" cm="1">
        <f t="array" ref="AJ370">IF(N370="","",IF(R370&lt;&gt;"","",IF(SUMPRODUCT(--(AN18:AN1500=AJ17),--(AM18:AM1500&lt;&gt;""),--ISNUMBER(SEARCH(" "&amp;AM18:AM1500&amp;" ",Q370)))&gt;0,AJ17,"")))</f>
        <v/>
      </c>
      <c r="AK370" s="967" t="str" cm="1">
        <f t="array" ref="AK370">IF(N370="","",IF(T370&lt;&gt;"",AK17,IF(S370&lt;&gt;"","",IF(R370&lt;&gt;"","",IF(SUMPRODUCT(--(AN18:AN1500=AK17),--(AM18:AM1500&lt;&gt;""),--ISNUMBER(SEARCH(" "&amp;AM18:AM1500&amp;" ",Q370)))&gt;0,AK17,"")))))</f>
        <v/>
      </c>
      <c r="AM370" s="968" t="s">
        <v>567</v>
      </c>
      <c r="AN370" s="968" t="s">
        <v>1962</v>
      </c>
      <c r="BN370" s="49">
        <v>1</v>
      </c>
    </row>
    <row r="371" spans="3:66" ht="35.1" customHeight="1">
      <c r="C371" s="65"/>
      <c r="D371" s="975" t="str">
        <f t="shared" si="70"/>
        <v/>
      </c>
      <c r="E371" s="982"/>
      <c r="G371" s="964" t="str">
        <f>IF(H371="","",COUNTIF(H18:H371,"&lt;&gt;"))</f>
        <v/>
      </c>
      <c r="H371" s="965" t="str" cm="1">
        <f t="array" ref="H371">IF(L371="","",IF(LEN(L371)&lt;=MAX(10,G13),L371,IFERROR(LEFT(L371,LOOKUP(2,1/(MID(L371,ROW(1:500),1)=" ")/(ROW(1:500)&lt;=MAX(10,G13)),ROW(1:500))-1),LEFT(L371,MAX(10,G13)))))</f>
        <v/>
      </c>
      <c r="I371" s="964" t="str">
        <f t="shared" si="71"/>
        <v/>
      </c>
      <c r="J371" s="964" t="str">
        <f t="shared" si="72"/>
        <v/>
      </c>
      <c r="K371" s="964" t="str">
        <f>IF(M370&lt;&gt;"",K370,IF(K370&lt;MAX(A18:A317),K370+1,""))</f>
        <v/>
      </c>
      <c r="L371" s="965" t="str">
        <f>IF(K371="","",IF(M370&lt;&gt;"",M370,INDEX(E18:E317,MATCH(K371,A18:A317,0))))</f>
        <v/>
      </c>
      <c r="M371" s="965" t="str">
        <f t="shared" si="73"/>
        <v/>
      </c>
      <c r="N371" s="965" t="str">
        <f t="shared" si="74"/>
        <v/>
      </c>
      <c r="O371" s="964" t="str">
        <f t="shared" si="75"/>
        <v/>
      </c>
      <c r="P371" s="964" t="str">
        <f t="shared" si="76"/>
        <v/>
      </c>
      <c r="Q371" s="965" t="str">
        <f t="shared" si="77"/>
        <v/>
      </c>
      <c r="R371" s="964" t="str">
        <f>IF(N371="","",IF(COUNTIF(AP18:AP300,TRIM(Q371))&gt;0,"EXCLUSION EXACTE",""))</f>
        <v/>
      </c>
      <c r="S371" s="964" t="str" cm="1">
        <f t="array" ref="S371">IF(N371="","",IF(SUMPRODUCT(--(AP18:AP300&lt;&gt;""),--ISNUMBER(SEARCH(" "&amp;AP18:AP300&amp;" ",Q371)))&gt;0,"BLOQUE MOLLUSQUES",""))</f>
        <v/>
      </c>
      <c r="T371" s="964" t="str" cm="1">
        <f t="array" ref="T371">IF(N371="","",IF(SUMPRODUCT(--(AT18:AT300&lt;&gt;""),--ISNUMBER(SEARCH(" "&amp;AT18:AT300&amp;" ",Q371)))&gt;0,"FORCE MOLLUSQUES",""))</f>
        <v/>
      </c>
      <c r="U371" s="965" t="str">
        <f t="shared" si="78"/>
        <v/>
      </c>
      <c r="V371" s="965" t="str">
        <f t="shared" si="80"/>
        <v/>
      </c>
      <c r="W371" s="964" t="str">
        <f t="shared" si="79"/>
        <v/>
      </c>
      <c r="X371" s="964" t="str" cm="1">
        <f t="array" ref="X371">IF(N371="","",IF(R371&lt;&gt;"","",IF(SUMPRODUCT(--(AN18:AN1500=X17),--(AM18:AM1500&lt;&gt;""),--ISNUMBER(SEARCH(" "&amp;AM18:AM1500&amp;" ",Q371)))&gt;0,X17,"")))</f>
        <v/>
      </c>
      <c r="Y371" s="964" t="str" cm="1">
        <f t="array" ref="Y371">IF(N371="","",IF(R371&lt;&gt;"","",IF(SUMPRODUCT(--(AN18:AN1500=Y17),--(AM18:AM1500&lt;&gt;""),--ISNUMBER(SEARCH(" "&amp;AM18:AM1500&amp;" ",Q371)))&gt;0,Y17,"")))</f>
        <v/>
      </c>
      <c r="Z371" s="964" t="str" cm="1">
        <f t="array" ref="Z371">IF(N371="","",IF(R371&lt;&gt;"","",IF(SUMPRODUCT(--(AN18:AN1500=Z17),--(AM18:AM1500&lt;&gt;""),--ISNUMBER(SEARCH(" "&amp;AM18:AM1500&amp;" ",Q371)))&gt;0,Z17,"")))</f>
        <v/>
      </c>
      <c r="AA371" s="964" t="str" cm="1">
        <f t="array" ref="AA371">IF(N371="","",IF(R371&lt;&gt;"","",IF(SUMPRODUCT(--(AN18:AN1500=AA17),--(AM18:AM1500&lt;&gt;""),--ISNUMBER(SEARCH(" "&amp;AM18:AM1500&amp;" ",Q371)))&gt;0,AA17,"")))</f>
        <v/>
      </c>
      <c r="AB371" s="964" t="str" cm="1">
        <f t="array" ref="AB371">IF(N371="","",IF(R371&lt;&gt;"","",IF(SUMPRODUCT(--(AN18:AN1500=AB17),--(AM18:AM1500&lt;&gt;""),--ISNUMBER(SEARCH(" "&amp;AM18:AM1500&amp;" ",Q371)))&gt;0,AB17,"")))</f>
        <v/>
      </c>
      <c r="AC371" s="964" t="str" cm="1">
        <f t="array" ref="AC371">IF(N371="","",IF(R371&lt;&gt;"","",IF(SUMPRODUCT(--(AN18:AN1500=AC17),--(AM18:AM1500&lt;&gt;""),--ISNUMBER(SEARCH(" "&amp;AM18:AM1500&amp;" ",Q371)))&gt;0,AC17,"")))</f>
        <v/>
      </c>
      <c r="AD371" s="964" t="str" cm="1">
        <f t="array" ref="AD371">IF(N371="","",IF(R371&lt;&gt;"","",IF(SUMPRODUCT(--(AN18:AN1500=AD17),--(AM18:AM1500&lt;&gt;""),--ISNUMBER(SEARCH(" "&amp;AM18:AM1500&amp;" ",Q371)))&gt;0,AD17,"")))</f>
        <v/>
      </c>
      <c r="AE371" s="964" t="str" cm="1">
        <f t="array" ref="AE371">IF(N371="","",IF(R371&lt;&gt;"","",IF(SUMPRODUCT(--(AN18:AN1500=AE17),--(AM18:AM1500&lt;&gt;""),--ISNUMBER(SEARCH(" "&amp;AM18:AM1500&amp;" ",Q371)))&gt;0,AE17,"")))</f>
        <v/>
      </c>
      <c r="AF371" s="964" t="str" cm="1">
        <f t="array" ref="AF371">IF(N371="","",IF(R371&lt;&gt;"","",IF(SUMPRODUCT(--(AN18:AN1500=AF17),--(AM18:AM1500&lt;&gt;""),--ISNUMBER(SEARCH(" "&amp;AM18:AM1500&amp;" ",Q371)))&gt;0,AF17,"")))</f>
        <v/>
      </c>
      <c r="AG371" s="964" t="str" cm="1">
        <f t="array" ref="AG371">IF(N371="","",IF(R371&lt;&gt;"","",IF(SUMPRODUCT(--(AN18:AN1500=AG17),--(AM18:AM1500&lt;&gt;""),--ISNUMBER(SEARCH(" "&amp;AM18:AM1500&amp;" ",Q371)))&gt;0,AG17,"")))</f>
        <v/>
      </c>
      <c r="AH371" s="964" t="str" cm="1">
        <f t="array" ref="AH371">IF(N371="","",IF(R371&lt;&gt;"","",IF(SUMPRODUCT(--(AN18:AN1500=AH17),--(AM18:AM1500&lt;&gt;""),--ISNUMBER(SEARCH(" "&amp;AM18:AM1500&amp;" ",Q371)))&gt;0,AH17,"")))</f>
        <v/>
      </c>
      <c r="AI371" s="964" t="str" cm="1">
        <f t="array" ref="AI371">IF(N371="","",IF(R371&lt;&gt;"","",IF(SUMPRODUCT(--(AN18:AN1500=AI17),--(AM18:AM1500&lt;&gt;""),--ISNUMBER(SEARCH(" "&amp;AM18:AM1500&amp;" ",Q371)))&gt;0,AI17,"")))</f>
        <v/>
      </c>
      <c r="AJ371" s="964" t="str" cm="1">
        <f t="array" ref="AJ371">IF(N371="","",IF(R371&lt;&gt;"","",IF(SUMPRODUCT(--(AN18:AN1500=AJ17),--(AM18:AM1500&lt;&gt;""),--ISNUMBER(SEARCH(" "&amp;AM18:AM1500&amp;" ",Q371)))&gt;0,AJ17,"")))</f>
        <v/>
      </c>
      <c r="AK371" s="964" t="str" cm="1">
        <f t="array" ref="AK371">IF(N371="","",IF(T371&lt;&gt;"",AK17,IF(S371&lt;&gt;"","",IF(R371&lt;&gt;"","",IF(SUMPRODUCT(--(AN18:AN1500=AK17),--(AM18:AM1500&lt;&gt;""),--ISNUMBER(SEARCH(" "&amp;AM18:AM1500&amp;" ",Q371)))&gt;0,AK17,"")))))</f>
        <v/>
      </c>
      <c r="AM371" s="964" t="s">
        <v>2370</v>
      </c>
      <c r="AN371" s="964" t="s">
        <v>1962</v>
      </c>
      <c r="BN371" s="49">
        <v>1</v>
      </c>
    </row>
    <row r="372" spans="3:66" ht="35.1" customHeight="1">
      <c r="C372" s="65"/>
      <c r="D372" s="975" t="str">
        <f t="shared" si="70"/>
        <v/>
      </c>
      <c r="E372" s="982"/>
      <c r="G372" s="963" t="str">
        <f>IF(H372="","",COUNTIF(H18:H372,"&lt;&gt;"))</f>
        <v/>
      </c>
      <c r="H372" s="958" t="str" cm="1">
        <f t="array" ref="H372">IF(L372="","",IF(LEN(L372)&lt;=MAX(10,G13),L372,IFERROR(LEFT(L372,LOOKUP(2,1/(MID(L372,ROW(1:500),1)=" ")/(ROW(1:500)&lt;=MAX(10,G13)),ROW(1:500))-1),LEFT(L372,MAX(10,G13)))))</f>
        <v/>
      </c>
      <c r="I372" s="963" t="str">
        <f t="shared" si="71"/>
        <v/>
      </c>
      <c r="J372" s="963" t="str">
        <f t="shared" si="72"/>
        <v/>
      </c>
      <c r="K372" s="964" t="str">
        <f>IF(M371&lt;&gt;"",K371,IF(K371&lt;MAX(A18:A317),K371+1,""))</f>
        <v/>
      </c>
      <c r="L372" s="965" t="str">
        <f>IF(K372="","",IF(M371&lt;&gt;"",M371,INDEX(E18:E317,MATCH(K372,A18:A317,0))))</f>
        <v/>
      </c>
      <c r="M372" s="965" t="str">
        <f t="shared" si="73"/>
        <v/>
      </c>
      <c r="N372" s="966" t="str">
        <f t="shared" si="74"/>
        <v/>
      </c>
      <c r="O372" s="967" t="str">
        <f t="shared" si="75"/>
        <v/>
      </c>
      <c r="P372" s="967" t="str">
        <f t="shared" si="76"/>
        <v/>
      </c>
      <c r="Q372" s="966" t="str">
        <f t="shared" si="77"/>
        <v/>
      </c>
      <c r="R372" s="967" t="str">
        <f>IF(N372="","",IF(COUNTIF(AP18:AP300,TRIM(Q372))&gt;0,"EXCLUSION EXACTE",""))</f>
        <v/>
      </c>
      <c r="S372" s="967" t="str" cm="1">
        <f t="array" ref="S372">IF(N372="","",IF(SUMPRODUCT(--(AP18:AP300&lt;&gt;""),--ISNUMBER(SEARCH(" "&amp;AP18:AP300&amp;" ",Q372)))&gt;0,"BLOQUE MOLLUSQUES",""))</f>
        <v/>
      </c>
      <c r="T372" s="967" t="str" cm="1">
        <f t="array" ref="T372">IF(N372="","",IF(SUMPRODUCT(--(AT18:AT300&lt;&gt;""),--ISNUMBER(SEARCH(" "&amp;AT18:AT300&amp;" ",Q372)))&gt;0,"FORCE MOLLUSQUES",""))</f>
        <v/>
      </c>
      <c r="U372" s="966" t="str">
        <f t="shared" si="78"/>
        <v/>
      </c>
      <c r="V372" s="966" t="str">
        <f t="shared" si="80"/>
        <v/>
      </c>
      <c r="W372" s="967" t="str">
        <f t="shared" si="79"/>
        <v/>
      </c>
      <c r="X372" s="967" t="str" cm="1">
        <f t="array" ref="X372">IF(N372="","",IF(R372&lt;&gt;"","",IF(SUMPRODUCT(--(AN18:AN1500=X17),--(AM18:AM1500&lt;&gt;""),--ISNUMBER(SEARCH(" "&amp;AM18:AM1500&amp;" ",Q372)))&gt;0,X17,"")))</f>
        <v/>
      </c>
      <c r="Y372" s="967" t="str" cm="1">
        <f t="array" ref="Y372">IF(N372="","",IF(R372&lt;&gt;"","",IF(SUMPRODUCT(--(AN18:AN1500=Y17),--(AM18:AM1500&lt;&gt;""),--ISNUMBER(SEARCH(" "&amp;AM18:AM1500&amp;" ",Q372)))&gt;0,Y17,"")))</f>
        <v/>
      </c>
      <c r="Z372" s="967" t="str" cm="1">
        <f t="array" ref="Z372">IF(N372="","",IF(R372&lt;&gt;"","",IF(SUMPRODUCT(--(AN18:AN1500=Z17),--(AM18:AM1500&lt;&gt;""),--ISNUMBER(SEARCH(" "&amp;AM18:AM1500&amp;" ",Q372)))&gt;0,Z17,"")))</f>
        <v/>
      </c>
      <c r="AA372" s="967" t="str" cm="1">
        <f t="array" ref="AA372">IF(N372="","",IF(R372&lt;&gt;"","",IF(SUMPRODUCT(--(AN18:AN1500=AA17),--(AM18:AM1500&lt;&gt;""),--ISNUMBER(SEARCH(" "&amp;AM18:AM1500&amp;" ",Q372)))&gt;0,AA17,"")))</f>
        <v/>
      </c>
      <c r="AB372" s="967" t="str" cm="1">
        <f t="array" ref="AB372">IF(N372="","",IF(R372&lt;&gt;"","",IF(SUMPRODUCT(--(AN18:AN1500=AB17),--(AM18:AM1500&lt;&gt;""),--ISNUMBER(SEARCH(" "&amp;AM18:AM1500&amp;" ",Q372)))&gt;0,AB17,"")))</f>
        <v/>
      </c>
      <c r="AC372" s="967" t="str" cm="1">
        <f t="array" ref="AC372">IF(N372="","",IF(R372&lt;&gt;"","",IF(SUMPRODUCT(--(AN18:AN1500=AC17),--(AM18:AM1500&lt;&gt;""),--ISNUMBER(SEARCH(" "&amp;AM18:AM1500&amp;" ",Q372)))&gt;0,AC17,"")))</f>
        <v/>
      </c>
      <c r="AD372" s="967" t="str" cm="1">
        <f t="array" ref="AD372">IF(N372="","",IF(R372&lt;&gt;"","",IF(SUMPRODUCT(--(AN18:AN1500=AD17),--(AM18:AM1500&lt;&gt;""),--ISNUMBER(SEARCH(" "&amp;AM18:AM1500&amp;" ",Q372)))&gt;0,AD17,"")))</f>
        <v/>
      </c>
      <c r="AE372" s="967" t="str" cm="1">
        <f t="array" ref="AE372">IF(N372="","",IF(R372&lt;&gt;"","",IF(SUMPRODUCT(--(AN18:AN1500=AE17),--(AM18:AM1500&lt;&gt;""),--ISNUMBER(SEARCH(" "&amp;AM18:AM1500&amp;" ",Q372)))&gt;0,AE17,"")))</f>
        <v/>
      </c>
      <c r="AF372" s="967" t="str" cm="1">
        <f t="array" ref="AF372">IF(N372="","",IF(R372&lt;&gt;"","",IF(SUMPRODUCT(--(AN18:AN1500=AF17),--(AM18:AM1500&lt;&gt;""),--ISNUMBER(SEARCH(" "&amp;AM18:AM1500&amp;" ",Q372)))&gt;0,AF17,"")))</f>
        <v/>
      </c>
      <c r="AG372" s="967" t="str" cm="1">
        <f t="array" ref="AG372">IF(N372="","",IF(R372&lt;&gt;"","",IF(SUMPRODUCT(--(AN18:AN1500=AG17),--(AM18:AM1500&lt;&gt;""),--ISNUMBER(SEARCH(" "&amp;AM18:AM1500&amp;" ",Q372)))&gt;0,AG17,"")))</f>
        <v/>
      </c>
      <c r="AH372" s="967" t="str" cm="1">
        <f t="array" ref="AH372">IF(N372="","",IF(R372&lt;&gt;"","",IF(SUMPRODUCT(--(AN18:AN1500=AH17),--(AM18:AM1500&lt;&gt;""),--ISNUMBER(SEARCH(" "&amp;AM18:AM1500&amp;" ",Q372)))&gt;0,AH17,"")))</f>
        <v/>
      </c>
      <c r="AI372" s="967" t="str" cm="1">
        <f t="array" ref="AI372">IF(N372="","",IF(R372&lt;&gt;"","",IF(SUMPRODUCT(--(AN18:AN1500=AI17),--(AM18:AM1500&lt;&gt;""),--ISNUMBER(SEARCH(" "&amp;AM18:AM1500&amp;" ",Q372)))&gt;0,AI17,"")))</f>
        <v/>
      </c>
      <c r="AJ372" s="967" t="str" cm="1">
        <f t="array" ref="AJ372">IF(N372="","",IF(R372&lt;&gt;"","",IF(SUMPRODUCT(--(AN18:AN1500=AJ17),--(AM18:AM1500&lt;&gt;""),--ISNUMBER(SEARCH(" "&amp;AM18:AM1500&amp;" ",Q372)))&gt;0,AJ17,"")))</f>
        <v/>
      </c>
      <c r="AK372" s="967" t="str" cm="1">
        <f t="array" ref="AK372">IF(N372="","",IF(T372&lt;&gt;"",AK17,IF(S372&lt;&gt;"","",IF(R372&lt;&gt;"","",IF(SUMPRODUCT(--(AN18:AN1500=AK17),--(AM18:AM1500&lt;&gt;""),--ISNUMBER(SEARCH(" "&amp;AM18:AM1500&amp;" ",Q372)))&gt;0,AK17,"")))))</f>
        <v/>
      </c>
      <c r="AM372" s="968" t="s">
        <v>2371</v>
      </c>
      <c r="AN372" s="968" t="s">
        <v>1962</v>
      </c>
      <c r="BN372" s="49">
        <v>1</v>
      </c>
    </row>
    <row r="373" spans="3:66" ht="35.1" customHeight="1">
      <c r="C373" s="65"/>
      <c r="D373" s="975" t="str">
        <f t="shared" si="70"/>
        <v/>
      </c>
      <c r="E373" s="982"/>
      <c r="G373" s="964" t="str">
        <f>IF(H373="","",COUNTIF(H18:H373,"&lt;&gt;"))</f>
        <v/>
      </c>
      <c r="H373" s="965" t="str" cm="1">
        <f t="array" ref="H373">IF(L373="","",IF(LEN(L373)&lt;=MAX(10,G13),L373,IFERROR(LEFT(L373,LOOKUP(2,1/(MID(L373,ROW(1:500),1)=" ")/(ROW(1:500)&lt;=MAX(10,G13)),ROW(1:500))-1),LEFT(L373,MAX(10,G13)))))</f>
        <v/>
      </c>
      <c r="I373" s="964" t="str">
        <f t="shared" si="71"/>
        <v/>
      </c>
      <c r="J373" s="964" t="str">
        <f t="shared" si="72"/>
        <v/>
      </c>
      <c r="K373" s="964" t="str">
        <f>IF(M372&lt;&gt;"",K372,IF(K372&lt;MAX(A18:A317),K372+1,""))</f>
        <v/>
      </c>
      <c r="L373" s="965" t="str">
        <f>IF(K373="","",IF(M372&lt;&gt;"",M372,INDEX(E18:E317,MATCH(K373,A18:A317,0))))</f>
        <v/>
      </c>
      <c r="M373" s="965" t="str">
        <f t="shared" si="73"/>
        <v/>
      </c>
      <c r="N373" s="965" t="str">
        <f t="shared" si="74"/>
        <v/>
      </c>
      <c r="O373" s="964" t="str">
        <f t="shared" si="75"/>
        <v/>
      </c>
      <c r="P373" s="964" t="str">
        <f t="shared" si="76"/>
        <v/>
      </c>
      <c r="Q373" s="965" t="str">
        <f t="shared" si="77"/>
        <v/>
      </c>
      <c r="R373" s="964" t="str">
        <f>IF(N373="","",IF(COUNTIF(AP18:AP300,TRIM(Q373))&gt;0,"EXCLUSION EXACTE",""))</f>
        <v/>
      </c>
      <c r="S373" s="964" t="str" cm="1">
        <f t="array" ref="S373">IF(N373="","",IF(SUMPRODUCT(--(AP18:AP300&lt;&gt;""),--ISNUMBER(SEARCH(" "&amp;AP18:AP300&amp;" ",Q373)))&gt;0,"BLOQUE MOLLUSQUES",""))</f>
        <v/>
      </c>
      <c r="T373" s="964" t="str" cm="1">
        <f t="array" ref="T373">IF(N373="","",IF(SUMPRODUCT(--(AT18:AT300&lt;&gt;""),--ISNUMBER(SEARCH(" "&amp;AT18:AT300&amp;" ",Q373)))&gt;0,"FORCE MOLLUSQUES",""))</f>
        <v/>
      </c>
      <c r="U373" s="965" t="str">
        <f t="shared" si="78"/>
        <v/>
      </c>
      <c r="V373" s="965" t="str">
        <f t="shared" si="80"/>
        <v/>
      </c>
      <c r="W373" s="964" t="str">
        <f t="shared" si="79"/>
        <v/>
      </c>
      <c r="X373" s="964" t="str" cm="1">
        <f t="array" ref="X373">IF(N373="","",IF(R373&lt;&gt;"","",IF(SUMPRODUCT(--(AN18:AN1500=X17),--(AM18:AM1500&lt;&gt;""),--ISNUMBER(SEARCH(" "&amp;AM18:AM1500&amp;" ",Q373)))&gt;0,X17,"")))</f>
        <v/>
      </c>
      <c r="Y373" s="964" t="str" cm="1">
        <f t="array" ref="Y373">IF(N373="","",IF(R373&lt;&gt;"","",IF(SUMPRODUCT(--(AN18:AN1500=Y17),--(AM18:AM1500&lt;&gt;""),--ISNUMBER(SEARCH(" "&amp;AM18:AM1500&amp;" ",Q373)))&gt;0,Y17,"")))</f>
        <v/>
      </c>
      <c r="Z373" s="964" t="str" cm="1">
        <f t="array" ref="Z373">IF(N373="","",IF(R373&lt;&gt;"","",IF(SUMPRODUCT(--(AN18:AN1500=Z17),--(AM18:AM1500&lt;&gt;""),--ISNUMBER(SEARCH(" "&amp;AM18:AM1500&amp;" ",Q373)))&gt;0,Z17,"")))</f>
        <v/>
      </c>
      <c r="AA373" s="964" t="str" cm="1">
        <f t="array" ref="AA373">IF(N373="","",IF(R373&lt;&gt;"","",IF(SUMPRODUCT(--(AN18:AN1500=AA17),--(AM18:AM1500&lt;&gt;""),--ISNUMBER(SEARCH(" "&amp;AM18:AM1500&amp;" ",Q373)))&gt;0,AA17,"")))</f>
        <v/>
      </c>
      <c r="AB373" s="964" t="str" cm="1">
        <f t="array" ref="AB373">IF(N373="","",IF(R373&lt;&gt;"","",IF(SUMPRODUCT(--(AN18:AN1500=AB17),--(AM18:AM1500&lt;&gt;""),--ISNUMBER(SEARCH(" "&amp;AM18:AM1500&amp;" ",Q373)))&gt;0,AB17,"")))</f>
        <v/>
      </c>
      <c r="AC373" s="964" t="str" cm="1">
        <f t="array" ref="AC373">IF(N373="","",IF(R373&lt;&gt;"","",IF(SUMPRODUCT(--(AN18:AN1500=AC17),--(AM18:AM1500&lt;&gt;""),--ISNUMBER(SEARCH(" "&amp;AM18:AM1500&amp;" ",Q373)))&gt;0,AC17,"")))</f>
        <v/>
      </c>
      <c r="AD373" s="964" t="str" cm="1">
        <f t="array" ref="AD373">IF(N373="","",IF(R373&lt;&gt;"","",IF(SUMPRODUCT(--(AN18:AN1500=AD17),--(AM18:AM1500&lt;&gt;""),--ISNUMBER(SEARCH(" "&amp;AM18:AM1500&amp;" ",Q373)))&gt;0,AD17,"")))</f>
        <v/>
      </c>
      <c r="AE373" s="964" t="str" cm="1">
        <f t="array" ref="AE373">IF(N373="","",IF(R373&lt;&gt;"","",IF(SUMPRODUCT(--(AN18:AN1500=AE17),--(AM18:AM1500&lt;&gt;""),--ISNUMBER(SEARCH(" "&amp;AM18:AM1500&amp;" ",Q373)))&gt;0,AE17,"")))</f>
        <v/>
      </c>
      <c r="AF373" s="964" t="str" cm="1">
        <f t="array" ref="AF373">IF(N373="","",IF(R373&lt;&gt;"","",IF(SUMPRODUCT(--(AN18:AN1500=AF17),--(AM18:AM1500&lt;&gt;""),--ISNUMBER(SEARCH(" "&amp;AM18:AM1500&amp;" ",Q373)))&gt;0,AF17,"")))</f>
        <v/>
      </c>
      <c r="AG373" s="964" t="str" cm="1">
        <f t="array" ref="AG373">IF(N373="","",IF(R373&lt;&gt;"","",IF(SUMPRODUCT(--(AN18:AN1500=AG17),--(AM18:AM1500&lt;&gt;""),--ISNUMBER(SEARCH(" "&amp;AM18:AM1500&amp;" ",Q373)))&gt;0,AG17,"")))</f>
        <v/>
      </c>
      <c r="AH373" s="964" t="str" cm="1">
        <f t="array" ref="AH373">IF(N373="","",IF(R373&lt;&gt;"","",IF(SUMPRODUCT(--(AN18:AN1500=AH17),--(AM18:AM1500&lt;&gt;""),--ISNUMBER(SEARCH(" "&amp;AM18:AM1500&amp;" ",Q373)))&gt;0,AH17,"")))</f>
        <v/>
      </c>
      <c r="AI373" s="964" t="str" cm="1">
        <f t="array" ref="AI373">IF(N373="","",IF(R373&lt;&gt;"","",IF(SUMPRODUCT(--(AN18:AN1500=AI17),--(AM18:AM1500&lt;&gt;""),--ISNUMBER(SEARCH(" "&amp;AM18:AM1500&amp;" ",Q373)))&gt;0,AI17,"")))</f>
        <v/>
      </c>
      <c r="AJ373" s="964" t="str" cm="1">
        <f t="array" ref="AJ373">IF(N373="","",IF(R373&lt;&gt;"","",IF(SUMPRODUCT(--(AN18:AN1500=AJ17),--(AM18:AM1500&lt;&gt;""),--ISNUMBER(SEARCH(" "&amp;AM18:AM1500&amp;" ",Q373)))&gt;0,AJ17,"")))</f>
        <v/>
      </c>
      <c r="AK373" s="964" t="str" cm="1">
        <f t="array" ref="AK373">IF(N373="","",IF(T373&lt;&gt;"",AK17,IF(S373&lt;&gt;"","",IF(R373&lt;&gt;"","",IF(SUMPRODUCT(--(AN18:AN1500=AK17),--(AM18:AM1500&lt;&gt;""),--ISNUMBER(SEARCH(" "&amp;AM18:AM1500&amp;" ",Q373)))&gt;0,AK17,"")))))</f>
        <v/>
      </c>
      <c r="AM373" s="964" t="s">
        <v>2372</v>
      </c>
      <c r="AN373" s="964" t="s">
        <v>1962</v>
      </c>
      <c r="BN373" s="49">
        <v>1</v>
      </c>
    </row>
    <row r="374" spans="3:66" ht="35.1" customHeight="1">
      <c r="C374" s="65"/>
      <c r="D374" s="975" t="str">
        <f t="shared" si="70"/>
        <v/>
      </c>
      <c r="E374" s="982"/>
      <c r="G374" s="963" t="str">
        <f>IF(H374="","",COUNTIF(H18:H374,"&lt;&gt;"))</f>
        <v/>
      </c>
      <c r="H374" s="958" t="str" cm="1">
        <f t="array" ref="H374">IF(L374="","",IF(LEN(L374)&lt;=MAX(10,G13),L374,IFERROR(LEFT(L374,LOOKUP(2,1/(MID(L374,ROW(1:500),1)=" ")/(ROW(1:500)&lt;=MAX(10,G13)),ROW(1:500))-1),LEFT(L374,MAX(10,G13)))))</f>
        <v/>
      </c>
      <c r="I374" s="963" t="str">
        <f t="shared" si="71"/>
        <v/>
      </c>
      <c r="J374" s="963" t="str">
        <f t="shared" si="72"/>
        <v/>
      </c>
      <c r="K374" s="964" t="str">
        <f>IF(M373&lt;&gt;"",K373,IF(K373&lt;MAX(A18:A317),K373+1,""))</f>
        <v/>
      </c>
      <c r="L374" s="965" t="str">
        <f>IF(K374="","",IF(M373&lt;&gt;"",M373,INDEX(E18:E317,MATCH(K374,A18:A317,0))))</f>
        <v/>
      </c>
      <c r="M374" s="965" t="str">
        <f t="shared" si="73"/>
        <v/>
      </c>
      <c r="N374" s="966" t="str">
        <f t="shared" si="74"/>
        <v/>
      </c>
      <c r="O374" s="967" t="str">
        <f t="shared" si="75"/>
        <v/>
      </c>
      <c r="P374" s="967" t="str">
        <f t="shared" si="76"/>
        <v/>
      </c>
      <c r="Q374" s="966" t="str">
        <f t="shared" si="77"/>
        <v/>
      </c>
      <c r="R374" s="967" t="str">
        <f>IF(N374="","",IF(COUNTIF(AP18:AP300,TRIM(Q374))&gt;0,"EXCLUSION EXACTE",""))</f>
        <v/>
      </c>
      <c r="S374" s="967" t="str" cm="1">
        <f t="array" ref="S374">IF(N374="","",IF(SUMPRODUCT(--(AP18:AP300&lt;&gt;""),--ISNUMBER(SEARCH(" "&amp;AP18:AP300&amp;" ",Q374)))&gt;0,"BLOQUE MOLLUSQUES",""))</f>
        <v/>
      </c>
      <c r="T374" s="967" t="str" cm="1">
        <f t="array" ref="T374">IF(N374="","",IF(SUMPRODUCT(--(AT18:AT300&lt;&gt;""),--ISNUMBER(SEARCH(" "&amp;AT18:AT300&amp;" ",Q374)))&gt;0,"FORCE MOLLUSQUES",""))</f>
        <v/>
      </c>
      <c r="U374" s="966" t="str">
        <f t="shared" si="78"/>
        <v/>
      </c>
      <c r="V374" s="966" t="str">
        <f t="shared" si="80"/>
        <v/>
      </c>
      <c r="W374" s="967" t="str">
        <f t="shared" si="79"/>
        <v/>
      </c>
      <c r="X374" s="967" t="str" cm="1">
        <f t="array" ref="X374">IF(N374="","",IF(R374&lt;&gt;"","",IF(SUMPRODUCT(--(AN18:AN1500=X17),--(AM18:AM1500&lt;&gt;""),--ISNUMBER(SEARCH(" "&amp;AM18:AM1500&amp;" ",Q374)))&gt;0,X17,"")))</f>
        <v/>
      </c>
      <c r="Y374" s="967" t="str" cm="1">
        <f t="array" ref="Y374">IF(N374="","",IF(R374&lt;&gt;"","",IF(SUMPRODUCT(--(AN18:AN1500=Y17),--(AM18:AM1500&lt;&gt;""),--ISNUMBER(SEARCH(" "&amp;AM18:AM1500&amp;" ",Q374)))&gt;0,Y17,"")))</f>
        <v/>
      </c>
      <c r="Z374" s="967" t="str" cm="1">
        <f t="array" ref="Z374">IF(N374="","",IF(R374&lt;&gt;"","",IF(SUMPRODUCT(--(AN18:AN1500=Z17),--(AM18:AM1500&lt;&gt;""),--ISNUMBER(SEARCH(" "&amp;AM18:AM1500&amp;" ",Q374)))&gt;0,Z17,"")))</f>
        <v/>
      </c>
      <c r="AA374" s="967" t="str" cm="1">
        <f t="array" ref="AA374">IF(N374="","",IF(R374&lt;&gt;"","",IF(SUMPRODUCT(--(AN18:AN1500=AA17),--(AM18:AM1500&lt;&gt;""),--ISNUMBER(SEARCH(" "&amp;AM18:AM1500&amp;" ",Q374)))&gt;0,AA17,"")))</f>
        <v/>
      </c>
      <c r="AB374" s="967" t="str" cm="1">
        <f t="array" ref="AB374">IF(N374="","",IF(R374&lt;&gt;"","",IF(SUMPRODUCT(--(AN18:AN1500=AB17),--(AM18:AM1500&lt;&gt;""),--ISNUMBER(SEARCH(" "&amp;AM18:AM1500&amp;" ",Q374)))&gt;0,AB17,"")))</f>
        <v/>
      </c>
      <c r="AC374" s="967" t="str" cm="1">
        <f t="array" ref="AC374">IF(N374="","",IF(R374&lt;&gt;"","",IF(SUMPRODUCT(--(AN18:AN1500=AC17),--(AM18:AM1500&lt;&gt;""),--ISNUMBER(SEARCH(" "&amp;AM18:AM1500&amp;" ",Q374)))&gt;0,AC17,"")))</f>
        <v/>
      </c>
      <c r="AD374" s="967" t="str" cm="1">
        <f t="array" ref="AD374">IF(N374="","",IF(R374&lt;&gt;"","",IF(SUMPRODUCT(--(AN18:AN1500=AD17),--(AM18:AM1500&lt;&gt;""),--ISNUMBER(SEARCH(" "&amp;AM18:AM1500&amp;" ",Q374)))&gt;0,AD17,"")))</f>
        <v/>
      </c>
      <c r="AE374" s="967" t="str" cm="1">
        <f t="array" ref="AE374">IF(N374="","",IF(R374&lt;&gt;"","",IF(SUMPRODUCT(--(AN18:AN1500=AE17),--(AM18:AM1500&lt;&gt;""),--ISNUMBER(SEARCH(" "&amp;AM18:AM1500&amp;" ",Q374)))&gt;0,AE17,"")))</f>
        <v/>
      </c>
      <c r="AF374" s="967" t="str" cm="1">
        <f t="array" ref="AF374">IF(N374="","",IF(R374&lt;&gt;"","",IF(SUMPRODUCT(--(AN18:AN1500=AF17),--(AM18:AM1500&lt;&gt;""),--ISNUMBER(SEARCH(" "&amp;AM18:AM1500&amp;" ",Q374)))&gt;0,AF17,"")))</f>
        <v/>
      </c>
      <c r="AG374" s="967" t="str" cm="1">
        <f t="array" ref="AG374">IF(N374="","",IF(R374&lt;&gt;"","",IF(SUMPRODUCT(--(AN18:AN1500=AG17),--(AM18:AM1500&lt;&gt;""),--ISNUMBER(SEARCH(" "&amp;AM18:AM1500&amp;" ",Q374)))&gt;0,AG17,"")))</f>
        <v/>
      </c>
      <c r="AH374" s="967" t="str" cm="1">
        <f t="array" ref="AH374">IF(N374="","",IF(R374&lt;&gt;"","",IF(SUMPRODUCT(--(AN18:AN1500=AH17),--(AM18:AM1500&lt;&gt;""),--ISNUMBER(SEARCH(" "&amp;AM18:AM1500&amp;" ",Q374)))&gt;0,AH17,"")))</f>
        <v/>
      </c>
      <c r="AI374" s="967" t="str" cm="1">
        <f t="array" ref="AI374">IF(N374="","",IF(R374&lt;&gt;"","",IF(SUMPRODUCT(--(AN18:AN1500=AI17),--(AM18:AM1500&lt;&gt;""),--ISNUMBER(SEARCH(" "&amp;AM18:AM1500&amp;" ",Q374)))&gt;0,AI17,"")))</f>
        <v/>
      </c>
      <c r="AJ374" s="967" t="str" cm="1">
        <f t="array" ref="AJ374">IF(N374="","",IF(R374&lt;&gt;"","",IF(SUMPRODUCT(--(AN18:AN1500=AJ17),--(AM18:AM1500&lt;&gt;""),--ISNUMBER(SEARCH(" "&amp;AM18:AM1500&amp;" ",Q374)))&gt;0,AJ17,"")))</f>
        <v/>
      </c>
      <c r="AK374" s="967" t="str" cm="1">
        <f t="array" ref="AK374">IF(N374="","",IF(T374&lt;&gt;"",AK17,IF(S374&lt;&gt;"","",IF(R374&lt;&gt;"","",IF(SUMPRODUCT(--(AN18:AN1500=AK17),--(AM18:AM1500&lt;&gt;""),--ISNUMBER(SEARCH(" "&amp;AM18:AM1500&amp;" ",Q374)))&gt;0,AK17,"")))))</f>
        <v/>
      </c>
      <c r="AM374" s="968" t="s">
        <v>208</v>
      </c>
      <c r="AN374" s="968" t="s">
        <v>1962</v>
      </c>
      <c r="BN374" s="49">
        <v>1</v>
      </c>
    </row>
    <row r="375" spans="3:66" ht="35.1" customHeight="1">
      <c r="C375" s="65"/>
      <c r="D375" s="975" t="str">
        <f t="shared" si="70"/>
        <v/>
      </c>
      <c r="E375" s="982"/>
      <c r="G375" s="964" t="str">
        <f>IF(H375="","",COUNTIF(H18:H375,"&lt;&gt;"))</f>
        <v/>
      </c>
      <c r="H375" s="965" t="str" cm="1">
        <f t="array" ref="H375">IF(L375="","",IF(LEN(L375)&lt;=MAX(10,G13),L375,IFERROR(LEFT(L375,LOOKUP(2,1/(MID(L375,ROW(1:500),1)=" ")/(ROW(1:500)&lt;=MAX(10,G13)),ROW(1:500))-1),LEFT(L375,MAX(10,G13)))))</f>
        <v/>
      </c>
      <c r="I375" s="964" t="str">
        <f t="shared" si="71"/>
        <v/>
      </c>
      <c r="J375" s="964" t="str">
        <f t="shared" si="72"/>
        <v/>
      </c>
      <c r="K375" s="964" t="str">
        <f>IF(M374&lt;&gt;"",K374,IF(K374&lt;MAX(A18:A317),K374+1,""))</f>
        <v/>
      </c>
      <c r="L375" s="965" t="str">
        <f>IF(K375="","",IF(M374&lt;&gt;"",M374,INDEX(E18:E317,MATCH(K375,A18:A317,0))))</f>
        <v/>
      </c>
      <c r="M375" s="965" t="str">
        <f t="shared" si="73"/>
        <v/>
      </c>
      <c r="N375" s="965" t="str">
        <f t="shared" si="74"/>
        <v/>
      </c>
      <c r="O375" s="964" t="str">
        <f t="shared" si="75"/>
        <v/>
      </c>
      <c r="P375" s="964" t="str">
        <f t="shared" si="76"/>
        <v/>
      </c>
      <c r="Q375" s="965" t="str">
        <f t="shared" si="77"/>
        <v/>
      </c>
      <c r="R375" s="964" t="str">
        <f>IF(N375="","",IF(COUNTIF(AP18:AP300,TRIM(Q375))&gt;0,"EXCLUSION EXACTE",""))</f>
        <v/>
      </c>
      <c r="S375" s="964" t="str" cm="1">
        <f t="array" ref="S375">IF(N375="","",IF(SUMPRODUCT(--(AP18:AP300&lt;&gt;""),--ISNUMBER(SEARCH(" "&amp;AP18:AP300&amp;" ",Q375)))&gt;0,"BLOQUE MOLLUSQUES",""))</f>
        <v/>
      </c>
      <c r="T375" s="964" t="str" cm="1">
        <f t="array" ref="T375">IF(N375="","",IF(SUMPRODUCT(--(AT18:AT300&lt;&gt;""),--ISNUMBER(SEARCH(" "&amp;AT18:AT300&amp;" ",Q375)))&gt;0,"FORCE MOLLUSQUES",""))</f>
        <v/>
      </c>
      <c r="U375" s="965" t="str">
        <f t="shared" si="78"/>
        <v/>
      </c>
      <c r="V375" s="965" t="str">
        <f t="shared" si="80"/>
        <v/>
      </c>
      <c r="W375" s="964" t="str">
        <f t="shared" si="79"/>
        <v/>
      </c>
      <c r="X375" s="964" t="str" cm="1">
        <f t="array" ref="X375">IF(N375="","",IF(R375&lt;&gt;"","",IF(SUMPRODUCT(--(AN18:AN1500=X17),--(AM18:AM1500&lt;&gt;""),--ISNUMBER(SEARCH(" "&amp;AM18:AM1500&amp;" ",Q375)))&gt;0,X17,"")))</f>
        <v/>
      </c>
      <c r="Y375" s="964" t="str" cm="1">
        <f t="array" ref="Y375">IF(N375="","",IF(R375&lt;&gt;"","",IF(SUMPRODUCT(--(AN18:AN1500=Y17),--(AM18:AM1500&lt;&gt;""),--ISNUMBER(SEARCH(" "&amp;AM18:AM1500&amp;" ",Q375)))&gt;0,Y17,"")))</f>
        <v/>
      </c>
      <c r="Z375" s="964" t="str" cm="1">
        <f t="array" ref="Z375">IF(N375="","",IF(R375&lt;&gt;"","",IF(SUMPRODUCT(--(AN18:AN1500=Z17),--(AM18:AM1500&lt;&gt;""),--ISNUMBER(SEARCH(" "&amp;AM18:AM1500&amp;" ",Q375)))&gt;0,Z17,"")))</f>
        <v/>
      </c>
      <c r="AA375" s="964" t="str" cm="1">
        <f t="array" ref="AA375">IF(N375="","",IF(R375&lt;&gt;"","",IF(SUMPRODUCT(--(AN18:AN1500=AA17),--(AM18:AM1500&lt;&gt;""),--ISNUMBER(SEARCH(" "&amp;AM18:AM1500&amp;" ",Q375)))&gt;0,AA17,"")))</f>
        <v/>
      </c>
      <c r="AB375" s="964" t="str" cm="1">
        <f t="array" ref="AB375">IF(N375="","",IF(R375&lt;&gt;"","",IF(SUMPRODUCT(--(AN18:AN1500=AB17),--(AM18:AM1500&lt;&gt;""),--ISNUMBER(SEARCH(" "&amp;AM18:AM1500&amp;" ",Q375)))&gt;0,AB17,"")))</f>
        <v/>
      </c>
      <c r="AC375" s="964" t="str" cm="1">
        <f t="array" ref="AC375">IF(N375="","",IF(R375&lt;&gt;"","",IF(SUMPRODUCT(--(AN18:AN1500=AC17),--(AM18:AM1500&lt;&gt;""),--ISNUMBER(SEARCH(" "&amp;AM18:AM1500&amp;" ",Q375)))&gt;0,AC17,"")))</f>
        <v/>
      </c>
      <c r="AD375" s="964" t="str" cm="1">
        <f t="array" ref="AD375">IF(N375="","",IF(R375&lt;&gt;"","",IF(SUMPRODUCT(--(AN18:AN1500=AD17),--(AM18:AM1500&lt;&gt;""),--ISNUMBER(SEARCH(" "&amp;AM18:AM1500&amp;" ",Q375)))&gt;0,AD17,"")))</f>
        <v/>
      </c>
      <c r="AE375" s="964" t="str" cm="1">
        <f t="array" ref="AE375">IF(N375="","",IF(R375&lt;&gt;"","",IF(SUMPRODUCT(--(AN18:AN1500=AE17),--(AM18:AM1500&lt;&gt;""),--ISNUMBER(SEARCH(" "&amp;AM18:AM1500&amp;" ",Q375)))&gt;0,AE17,"")))</f>
        <v/>
      </c>
      <c r="AF375" s="964" t="str" cm="1">
        <f t="array" ref="AF375">IF(N375="","",IF(R375&lt;&gt;"","",IF(SUMPRODUCT(--(AN18:AN1500=AF17),--(AM18:AM1500&lt;&gt;""),--ISNUMBER(SEARCH(" "&amp;AM18:AM1500&amp;" ",Q375)))&gt;0,AF17,"")))</f>
        <v/>
      </c>
      <c r="AG375" s="964" t="str" cm="1">
        <f t="array" ref="AG375">IF(N375="","",IF(R375&lt;&gt;"","",IF(SUMPRODUCT(--(AN18:AN1500=AG17),--(AM18:AM1500&lt;&gt;""),--ISNUMBER(SEARCH(" "&amp;AM18:AM1500&amp;" ",Q375)))&gt;0,AG17,"")))</f>
        <v/>
      </c>
      <c r="AH375" s="964" t="str" cm="1">
        <f t="array" ref="AH375">IF(N375="","",IF(R375&lt;&gt;"","",IF(SUMPRODUCT(--(AN18:AN1500=AH17),--(AM18:AM1500&lt;&gt;""),--ISNUMBER(SEARCH(" "&amp;AM18:AM1500&amp;" ",Q375)))&gt;0,AH17,"")))</f>
        <v/>
      </c>
      <c r="AI375" s="964" t="str" cm="1">
        <f t="array" ref="AI375">IF(N375="","",IF(R375&lt;&gt;"","",IF(SUMPRODUCT(--(AN18:AN1500=AI17),--(AM18:AM1500&lt;&gt;""),--ISNUMBER(SEARCH(" "&amp;AM18:AM1500&amp;" ",Q375)))&gt;0,AI17,"")))</f>
        <v/>
      </c>
      <c r="AJ375" s="964" t="str" cm="1">
        <f t="array" ref="AJ375">IF(N375="","",IF(R375&lt;&gt;"","",IF(SUMPRODUCT(--(AN18:AN1500=AJ17),--(AM18:AM1500&lt;&gt;""),--ISNUMBER(SEARCH(" "&amp;AM18:AM1500&amp;" ",Q375)))&gt;0,AJ17,"")))</f>
        <v/>
      </c>
      <c r="AK375" s="964" t="str" cm="1">
        <f t="array" ref="AK375">IF(N375="","",IF(T375&lt;&gt;"",AK17,IF(S375&lt;&gt;"","",IF(R375&lt;&gt;"","",IF(SUMPRODUCT(--(AN18:AN1500=AK17),--(AM18:AM1500&lt;&gt;""),--ISNUMBER(SEARCH(" "&amp;AM18:AM1500&amp;" ",Q375)))&gt;0,AK17,"")))))</f>
        <v/>
      </c>
      <c r="AM375" s="964" t="s">
        <v>568</v>
      </c>
      <c r="AN375" s="964" t="s">
        <v>1962</v>
      </c>
      <c r="BN375" s="49">
        <v>1</v>
      </c>
    </row>
    <row r="376" spans="3:66" ht="35.1" customHeight="1">
      <c r="C376" s="65"/>
      <c r="D376" s="975" t="str">
        <f t="shared" si="70"/>
        <v/>
      </c>
      <c r="E376" s="982"/>
      <c r="G376" s="963" t="str">
        <f>IF(H376="","",COUNTIF(H18:H376,"&lt;&gt;"))</f>
        <v/>
      </c>
      <c r="H376" s="958" t="str" cm="1">
        <f t="array" ref="H376">IF(L376="","",IF(LEN(L376)&lt;=MAX(10,G13),L376,IFERROR(LEFT(L376,LOOKUP(2,1/(MID(L376,ROW(1:500),1)=" ")/(ROW(1:500)&lt;=MAX(10,G13)),ROW(1:500))-1),LEFT(L376,MAX(10,G13)))))</f>
        <v/>
      </c>
      <c r="I376" s="963" t="str">
        <f t="shared" si="71"/>
        <v/>
      </c>
      <c r="J376" s="963" t="str">
        <f t="shared" si="72"/>
        <v/>
      </c>
      <c r="K376" s="964" t="str">
        <f>IF(M375&lt;&gt;"",K375,IF(K375&lt;MAX(A18:A317),K375+1,""))</f>
        <v/>
      </c>
      <c r="L376" s="965" t="str">
        <f>IF(K376="","",IF(M375&lt;&gt;"",M375,INDEX(E18:E317,MATCH(K376,A18:A317,0))))</f>
        <v/>
      </c>
      <c r="M376" s="965" t="str">
        <f t="shared" si="73"/>
        <v/>
      </c>
      <c r="N376" s="966" t="str">
        <f t="shared" si="74"/>
        <v/>
      </c>
      <c r="O376" s="967" t="str">
        <f t="shared" si="75"/>
        <v/>
      </c>
      <c r="P376" s="967" t="str">
        <f t="shared" si="76"/>
        <v/>
      </c>
      <c r="Q376" s="966" t="str">
        <f t="shared" si="77"/>
        <v/>
      </c>
      <c r="R376" s="967" t="str">
        <f>IF(N376="","",IF(COUNTIF(AP18:AP300,TRIM(Q376))&gt;0,"EXCLUSION EXACTE",""))</f>
        <v/>
      </c>
      <c r="S376" s="967" t="str" cm="1">
        <f t="array" ref="S376">IF(N376="","",IF(SUMPRODUCT(--(AP18:AP300&lt;&gt;""),--ISNUMBER(SEARCH(" "&amp;AP18:AP300&amp;" ",Q376)))&gt;0,"BLOQUE MOLLUSQUES",""))</f>
        <v/>
      </c>
      <c r="T376" s="967" t="str" cm="1">
        <f t="array" ref="T376">IF(N376="","",IF(SUMPRODUCT(--(AT18:AT300&lt;&gt;""),--ISNUMBER(SEARCH(" "&amp;AT18:AT300&amp;" ",Q376)))&gt;0,"FORCE MOLLUSQUES",""))</f>
        <v/>
      </c>
      <c r="U376" s="966" t="str">
        <f t="shared" si="78"/>
        <v/>
      </c>
      <c r="V376" s="966" t="str">
        <f t="shared" si="80"/>
        <v/>
      </c>
      <c r="W376" s="967" t="str">
        <f t="shared" si="79"/>
        <v/>
      </c>
      <c r="X376" s="967" t="str" cm="1">
        <f t="array" ref="X376">IF(N376="","",IF(R376&lt;&gt;"","",IF(SUMPRODUCT(--(AN18:AN1500=X17),--(AM18:AM1500&lt;&gt;""),--ISNUMBER(SEARCH(" "&amp;AM18:AM1500&amp;" ",Q376)))&gt;0,X17,"")))</f>
        <v/>
      </c>
      <c r="Y376" s="967" t="str" cm="1">
        <f t="array" ref="Y376">IF(N376="","",IF(R376&lt;&gt;"","",IF(SUMPRODUCT(--(AN18:AN1500=Y17),--(AM18:AM1500&lt;&gt;""),--ISNUMBER(SEARCH(" "&amp;AM18:AM1500&amp;" ",Q376)))&gt;0,Y17,"")))</f>
        <v/>
      </c>
      <c r="Z376" s="967" t="str" cm="1">
        <f t="array" ref="Z376">IF(N376="","",IF(R376&lt;&gt;"","",IF(SUMPRODUCT(--(AN18:AN1500=Z17),--(AM18:AM1500&lt;&gt;""),--ISNUMBER(SEARCH(" "&amp;AM18:AM1500&amp;" ",Q376)))&gt;0,Z17,"")))</f>
        <v/>
      </c>
      <c r="AA376" s="967" t="str" cm="1">
        <f t="array" ref="AA376">IF(N376="","",IF(R376&lt;&gt;"","",IF(SUMPRODUCT(--(AN18:AN1500=AA17),--(AM18:AM1500&lt;&gt;""),--ISNUMBER(SEARCH(" "&amp;AM18:AM1500&amp;" ",Q376)))&gt;0,AA17,"")))</f>
        <v/>
      </c>
      <c r="AB376" s="967" t="str" cm="1">
        <f t="array" ref="AB376">IF(N376="","",IF(R376&lt;&gt;"","",IF(SUMPRODUCT(--(AN18:AN1500=AB17),--(AM18:AM1500&lt;&gt;""),--ISNUMBER(SEARCH(" "&amp;AM18:AM1500&amp;" ",Q376)))&gt;0,AB17,"")))</f>
        <v/>
      </c>
      <c r="AC376" s="967" t="str" cm="1">
        <f t="array" ref="AC376">IF(N376="","",IF(R376&lt;&gt;"","",IF(SUMPRODUCT(--(AN18:AN1500=AC17),--(AM18:AM1500&lt;&gt;""),--ISNUMBER(SEARCH(" "&amp;AM18:AM1500&amp;" ",Q376)))&gt;0,AC17,"")))</f>
        <v/>
      </c>
      <c r="AD376" s="967" t="str" cm="1">
        <f t="array" ref="AD376">IF(N376="","",IF(R376&lt;&gt;"","",IF(SUMPRODUCT(--(AN18:AN1500=AD17),--(AM18:AM1500&lt;&gt;""),--ISNUMBER(SEARCH(" "&amp;AM18:AM1500&amp;" ",Q376)))&gt;0,AD17,"")))</f>
        <v/>
      </c>
      <c r="AE376" s="967" t="str" cm="1">
        <f t="array" ref="AE376">IF(N376="","",IF(R376&lt;&gt;"","",IF(SUMPRODUCT(--(AN18:AN1500=AE17),--(AM18:AM1500&lt;&gt;""),--ISNUMBER(SEARCH(" "&amp;AM18:AM1500&amp;" ",Q376)))&gt;0,AE17,"")))</f>
        <v/>
      </c>
      <c r="AF376" s="967" t="str" cm="1">
        <f t="array" ref="AF376">IF(N376="","",IF(R376&lt;&gt;"","",IF(SUMPRODUCT(--(AN18:AN1500=AF17),--(AM18:AM1500&lt;&gt;""),--ISNUMBER(SEARCH(" "&amp;AM18:AM1500&amp;" ",Q376)))&gt;0,AF17,"")))</f>
        <v/>
      </c>
      <c r="AG376" s="967" t="str" cm="1">
        <f t="array" ref="AG376">IF(N376="","",IF(R376&lt;&gt;"","",IF(SUMPRODUCT(--(AN18:AN1500=AG17),--(AM18:AM1500&lt;&gt;""),--ISNUMBER(SEARCH(" "&amp;AM18:AM1500&amp;" ",Q376)))&gt;0,AG17,"")))</f>
        <v/>
      </c>
      <c r="AH376" s="967" t="str" cm="1">
        <f t="array" ref="AH376">IF(N376="","",IF(R376&lt;&gt;"","",IF(SUMPRODUCT(--(AN18:AN1500=AH17),--(AM18:AM1500&lt;&gt;""),--ISNUMBER(SEARCH(" "&amp;AM18:AM1500&amp;" ",Q376)))&gt;0,AH17,"")))</f>
        <v/>
      </c>
      <c r="AI376" s="967" t="str" cm="1">
        <f t="array" ref="AI376">IF(N376="","",IF(R376&lt;&gt;"","",IF(SUMPRODUCT(--(AN18:AN1500=AI17),--(AM18:AM1500&lt;&gt;""),--ISNUMBER(SEARCH(" "&amp;AM18:AM1500&amp;" ",Q376)))&gt;0,AI17,"")))</f>
        <v/>
      </c>
      <c r="AJ376" s="967" t="str" cm="1">
        <f t="array" ref="AJ376">IF(N376="","",IF(R376&lt;&gt;"","",IF(SUMPRODUCT(--(AN18:AN1500=AJ17),--(AM18:AM1500&lt;&gt;""),--ISNUMBER(SEARCH(" "&amp;AM18:AM1500&amp;" ",Q376)))&gt;0,AJ17,"")))</f>
        <v/>
      </c>
      <c r="AK376" s="967" t="str" cm="1">
        <f t="array" ref="AK376">IF(N376="","",IF(T376&lt;&gt;"",AK17,IF(S376&lt;&gt;"","",IF(R376&lt;&gt;"","",IF(SUMPRODUCT(--(AN18:AN1500=AK17),--(AM18:AM1500&lt;&gt;""),--ISNUMBER(SEARCH(" "&amp;AM18:AM1500&amp;" ",Q376)))&gt;0,AK17,"")))))</f>
        <v/>
      </c>
      <c r="AM376" s="968" t="s">
        <v>569</v>
      </c>
      <c r="AN376" s="968" t="s">
        <v>1962</v>
      </c>
      <c r="BN376" s="49">
        <v>1</v>
      </c>
    </row>
    <row r="377" spans="3:66" ht="35.1" customHeight="1">
      <c r="C377" s="65"/>
      <c r="D377" s="975" t="str">
        <f t="shared" si="70"/>
        <v/>
      </c>
      <c r="E377" s="982"/>
      <c r="G377" s="964" t="str">
        <f>IF(H377="","",COUNTIF(H18:H377,"&lt;&gt;"))</f>
        <v/>
      </c>
      <c r="H377" s="965" t="str" cm="1">
        <f t="array" ref="H377">IF(L377="","",IF(LEN(L377)&lt;=MAX(10,G13),L377,IFERROR(LEFT(L377,LOOKUP(2,1/(MID(L377,ROW(1:500),1)=" ")/(ROW(1:500)&lt;=MAX(10,G13)),ROW(1:500))-1),LEFT(L377,MAX(10,G13)))))</f>
        <v/>
      </c>
      <c r="I377" s="964" t="str">
        <f t="shared" si="71"/>
        <v/>
      </c>
      <c r="J377" s="964" t="str">
        <f t="shared" si="72"/>
        <v/>
      </c>
      <c r="K377" s="964" t="str">
        <f>IF(M376&lt;&gt;"",K376,IF(K376&lt;MAX(A18:A317),K376+1,""))</f>
        <v/>
      </c>
      <c r="L377" s="965" t="str">
        <f>IF(K377="","",IF(M376&lt;&gt;"",M376,INDEX(E18:E317,MATCH(K377,A18:A317,0))))</f>
        <v/>
      </c>
      <c r="M377" s="965" t="str">
        <f t="shared" si="73"/>
        <v/>
      </c>
      <c r="N377" s="965" t="str">
        <f t="shared" si="74"/>
        <v/>
      </c>
      <c r="O377" s="964" t="str">
        <f t="shared" si="75"/>
        <v/>
      </c>
      <c r="P377" s="964" t="str">
        <f t="shared" si="76"/>
        <v/>
      </c>
      <c r="Q377" s="965" t="str">
        <f t="shared" si="77"/>
        <v/>
      </c>
      <c r="R377" s="964" t="str">
        <f>IF(N377="","",IF(COUNTIF(AP18:AP300,TRIM(Q377))&gt;0,"EXCLUSION EXACTE",""))</f>
        <v/>
      </c>
      <c r="S377" s="964" t="str" cm="1">
        <f t="array" ref="S377">IF(N377="","",IF(SUMPRODUCT(--(AP18:AP300&lt;&gt;""),--ISNUMBER(SEARCH(" "&amp;AP18:AP300&amp;" ",Q377)))&gt;0,"BLOQUE MOLLUSQUES",""))</f>
        <v/>
      </c>
      <c r="T377" s="964" t="str" cm="1">
        <f t="array" ref="T377">IF(N377="","",IF(SUMPRODUCT(--(AT18:AT300&lt;&gt;""),--ISNUMBER(SEARCH(" "&amp;AT18:AT300&amp;" ",Q377)))&gt;0,"FORCE MOLLUSQUES",""))</f>
        <v/>
      </c>
      <c r="U377" s="965" t="str">
        <f t="shared" si="78"/>
        <v/>
      </c>
      <c r="V377" s="965" t="str">
        <f t="shared" si="80"/>
        <v/>
      </c>
      <c r="W377" s="964" t="str">
        <f t="shared" si="79"/>
        <v/>
      </c>
      <c r="X377" s="964" t="str" cm="1">
        <f t="array" ref="X377">IF(N377="","",IF(R377&lt;&gt;"","",IF(SUMPRODUCT(--(AN18:AN1500=X17),--(AM18:AM1500&lt;&gt;""),--ISNUMBER(SEARCH(" "&amp;AM18:AM1500&amp;" ",Q377)))&gt;0,X17,"")))</f>
        <v/>
      </c>
      <c r="Y377" s="964" t="str" cm="1">
        <f t="array" ref="Y377">IF(N377="","",IF(R377&lt;&gt;"","",IF(SUMPRODUCT(--(AN18:AN1500=Y17),--(AM18:AM1500&lt;&gt;""),--ISNUMBER(SEARCH(" "&amp;AM18:AM1500&amp;" ",Q377)))&gt;0,Y17,"")))</f>
        <v/>
      </c>
      <c r="Z377" s="964" t="str" cm="1">
        <f t="array" ref="Z377">IF(N377="","",IF(R377&lt;&gt;"","",IF(SUMPRODUCT(--(AN18:AN1500=Z17),--(AM18:AM1500&lt;&gt;""),--ISNUMBER(SEARCH(" "&amp;AM18:AM1500&amp;" ",Q377)))&gt;0,Z17,"")))</f>
        <v/>
      </c>
      <c r="AA377" s="964" t="str" cm="1">
        <f t="array" ref="AA377">IF(N377="","",IF(R377&lt;&gt;"","",IF(SUMPRODUCT(--(AN18:AN1500=AA17),--(AM18:AM1500&lt;&gt;""),--ISNUMBER(SEARCH(" "&amp;AM18:AM1500&amp;" ",Q377)))&gt;0,AA17,"")))</f>
        <v/>
      </c>
      <c r="AB377" s="964" t="str" cm="1">
        <f t="array" ref="AB377">IF(N377="","",IF(R377&lt;&gt;"","",IF(SUMPRODUCT(--(AN18:AN1500=AB17),--(AM18:AM1500&lt;&gt;""),--ISNUMBER(SEARCH(" "&amp;AM18:AM1500&amp;" ",Q377)))&gt;0,AB17,"")))</f>
        <v/>
      </c>
      <c r="AC377" s="964" t="str" cm="1">
        <f t="array" ref="AC377">IF(N377="","",IF(R377&lt;&gt;"","",IF(SUMPRODUCT(--(AN18:AN1500=AC17),--(AM18:AM1500&lt;&gt;""),--ISNUMBER(SEARCH(" "&amp;AM18:AM1500&amp;" ",Q377)))&gt;0,AC17,"")))</f>
        <v/>
      </c>
      <c r="AD377" s="964" t="str" cm="1">
        <f t="array" ref="AD377">IF(N377="","",IF(R377&lt;&gt;"","",IF(SUMPRODUCT(--(AN18:AN1500=AD17),--(AM18:AM1500&lt;&gt;""),--ISNUMBER(SEARCH(" "&amp;AM18:AM1500&amp;" ",Q377)))&gt;0,AD17,"")))</f>
        <v/>
      </c>
      <c r="AE377" s="964" t="str" cm="1">
        <f t="array" ref="AE377">IF(N377="","",IF(R377&lt;&gt;"","",IF(SUMPRODUCT(--(AN18:AN1500=AE17),--(AM18:AM1500&lt;&gt;""),--ISNUMBER(SEARCH(" "&amp;AM18:AM1500&amp;" ",Q377)))&gt;0,AE17,"")))</f>
        <v/>
      </c>
      <c r="AF377" s="964" t="str" cm="1">
        <f t="array" ref="AF377">IF(N377="","",IF(R377&lt;&gt;"","",IF(SUMPRODUCT(--(AN18:AN1500=AF17),--(AM18:AM1500&lt;&gt;""),--ISNUMBER(SEARCH(" "&amp;AM18:AM1500&amp;" ",Q377)))&gt;0,AF17,"")))</f>
        <v/>
      </c>
      <c r="AG377" s="964" t="str" cm="1">
        <f t="array" ref="AG377">IF(N377="","",IF(R377&lt;&gt;"","",IF(SUMPRODUCT(--(AN18:AN1500=AG17),--(AM18:AM1500&lt;&gt;""),--ISNUMBER(SEARCH(" "&amp;AM18:AM1500&amp;" ",Q377)))&gt;0,AG17,"")))</f>
        <v/>
      </c>
      <c r="AH377" s="964" t="str" cm="1">
        <f t="array" ref="AH377">IF(N377="","",IF(R377&lt;&gt;"","",IF(SUMPRODUCT(--(AN18:AN1500=AH17),--(AM18:AM1500&lt;&gt;""),--ISNUMBER(SEARCH(" "&amp;AM18:AM1500&amp;" ",Q377)))&gt;0,AH17,"")))</f>
        <v/>
      </c>
      <c r="AI377" s="964" t="str" cm="1">
        <f t="array" ref="AI377">IF(N377="","",IF(R377&lt;&gt;"","",IF(SUMPRODUCT(--(AN18:AN1500=AI17),--(AM18:AM1500&lt;&gt;""),--ISNUMBER(SEARCH(" "&amp;AM18:AM1500&amp;" ",Q377)))&gt;0,AI17,"")))</f>
        <v/>
      </c>
      <c r="AJ377" s="964" t="str" cm="1">
        <f t="array" ref="AJ377">IF(N377="","",IF(R377&lt;&gt;"","",IF(SUMPRODUCT(--(AN18:AN1500=AJ17),--(AM18:AM1500&lt;&gt;""),--ISNUMBER(SEARCH(" "&amp;AM18:AM1500&amp;" ",Q377)))&gt;0,AJ17,"")))</f>
        <v/>
      </c>
      <c r="AK377" s="964" t="str" cm="1">
        <f t="array" ref="AK377">IF(N377="","",IF(T377&lt;&gt;"",AK17,IF(S377&lt;&gt;"","",IF(R377&lt;&gt;"","",IF(SUMPRODUCT(--(AN18:AN1500=AK17),--(AM18:AM1500&lt;&gt;""),--ISNUMBER(SEARCH(" "&amp;AM18:AM1500&amp;" ",Q377)))&gt;0,AK17,"")))))</f>
        <v/>
      </c>
      <c r="AM377" s="964" t="s">
        <v>2373</v>
      </c>
      <c r="AN377" s="964" t="s">
        <v>1962</v>
      </c>
      <c r="BN377" s="49">
        <v>1</v>
      </c>
    </row>
    <row r="378" spans="3:66" ht="35.1" customHeight="1">
      <c r="C378" s="65"/>
      <c r="D378" s="975" t="str">
        <f t="shared" si="70"/>
        <v/>
      </c>
      <c r="E378" s="982"/>
      <c r="G378" s="963" t="str">
        <f>IF(H378="","",COUNTIF(H18:H378,"&lt;&gt;"))</f>
        <v/>
      </c>
      <c r="H378" s="958" t="str" cm="1">
        <f t="array" ref="H378">IF(L378="","",IF(LEN(L378)&lt;=MAX(10,G13),L378,IFERROR(LEFT(L378,LOOKUP(2,1/(MID(L378,ROW(1:500),1)=" ")/(ROW(1:500)&lt;=MAX(10,G13)),ROW(1:500))-1),LEFT(L378,MAX(10,G13)))))</f>
        <v/>
      </c>
      <c r="I378" s="963" t="str">
        <f t="shared" si="71"/>
        <v/>
      </c>
      <c r="J378" s="963" t="str">
        <f t="shared" si="72"/>
        <v/>
      </c>
      <c r="K378" s="964" t="str">
        <f>IF(M377&lt;&gt;"",K377,IF(K377&lt;MAX(A18:A317),K377+1,""))</f>
        <v/>
      </c>
      <c r="L378" s="965" t="str">
        <f>IF(K378="","",IF(M377&lt;&gt;"",M377,INDEX(E18:E317,MATCH(K378,A18:A317,0))))</f>
        <v/>
      </c>
      <c r="M378" s="965" t="str">
        <f t="shared" si="73"/>
        <v/>
      </c>
      <c r="N378" s="966" t="str">
        <f t="shared" si="74"/>
        <v/>
      </c>
      <c r="O378" s="967" t="str">
        <f t="shared" si="75"/>
        <v/>
      </c>
      <c r="P378" s="967" t="str">
        <f t="shared" si="76"/>
        <v/>
      </c>
      <c r="Q378" s="966" t="str">
        <f t="shared" si="77"/>
        <v/>
      </c>
      <c r="R378" s="967" t="str">
        <f>IF(N378="","",IF(COUNTIF(AP18:AP300,TRIM(Q378))&gt;0,"EXCLUSION EXACTE",""))</f>
        <v/>
      </c>
      <c r="S378" s="967" t="str" cm="1">
        <f t="array" ref="S378">IF(N378="","",IF(SUMPRODUCT(--(AP18:AP300&lt;&gt;""),--ISNUMBER(SEARCH(" "&amp;AP18:AP300&amp;" ",Q378)))&gt;0,"BLOQUE MOLLUSQUES",""))</f>
        <v/>
      </c>
      <c r="T378" s="967" t="str" cm="1">
        <f t="array" ref="T378">IF(N378="","",IF(SUMPRODUCT(--(AT18:AT300&lt;&gt;""),--ISNUMBER(SEARCH(" "&amp;AT18:AT300&amp;" ",Q378)))&gt;0,"FORCE MOLLUSQUES",""))</f>
        <v/>
      </c>
      <c r="U378" s="966" t="str">
        <f t="shared" si="78"/>
        <v/>
      </c>
      <c r="V378" s="966" t="str">
        <f t="shared" si="80"/>
        <v/>
      </c>
      <c r="W378" s="967" t="str">
        <f t="shared" si="79"/>
        <v/>
      </c>
      <c r="X378" s="967" t="str" cm="1">
        <f t="array" ref="X378">IF(N378="","",IF(R378&lt;&gt;"","",IF(SUMPRODUCT(--(AN18:AN1500=X17),--(AM18:AM1500&lt;&gt;""),--ISNUMBER(SEARCH(" "&amp;AM18:AM1500&amp;" ",Q378)))&gt;0,X17,"")))</f>
        <v/>
      </c>
      <c r="Y378" s="967" t="str" cm="1">
        <f t="array" ref="Y378">IF(N378="","",IF(R378&lt;&gt;"","",IF(SUMPRODUCT(--(AN18:AN1500=Y17),--(AM18:AM1500&lt;&gt;""),--ISNUMBER(SEARCH(" "&amp;AM18:AM1500&amp;" ",Q378)))&gt;0,Y17,"")))</f>
        <v/>
      </c>
      <c r="Z378" s="967" t="str" cm="1">
        <f t="array" ref="Z378">IF(N378="","",IF(R378&lt;&gt;"","",IF(SUMPRODUCT(--(AN18:AN1500=Z17),--(AM18:AM1500&lt;&gt;""),--ISNUMBER(SEARCH(" "&amp;AM18:AM1500&amp;" ",Q378)))&gt;0,Z17,"")))</f>
        <v/>
      </c>
      <c r="AA378" s="967" t="str" cm="1">
        <f t="array" ref="AA378">IF(N378="","",IF(R378&lt;&gt;"","",IF(SUMPRODUCT(--(AN18:AN1500=AA17),--(AM18:AM1500&lt;&gt;""),--ISNUMBER(SEARCH(" "&amp;AM18:AM1500&amp;" ",Q378)))&gt;0,AA17,"")))</f>
        <v/>
      </c>
      <c r="AB378" s="967" t="str" cm="1">
        <f t="array" ref="AB378">IF(N378="","",IF(R378&lt;&gt;"","",IF(SUMPRODUCT(--(AN18:AN1500=AB17),--(AM18:AM1500&lt;&gt;""),--ISNUMBER(SEARCH(" "&amp;AM18:AM1500&amp;" ",Q378)))&gt;0,AB17,"")))</f>
        <v/>
      </c>
      <c r="AC378" s="967" t="str" cm="1">
        <f t="array" ref="AC378">IF(N378="","",IF(R378&lt;&gt;"","",IF(SUMPRODUCT(--(AN18:AN1500=AC17),--(AM18:AM1500&lt;&gt;""),--ISNUMBER(SEARCH(" "&amp;AM18:AM1500&amp;" ",Q378)))&gt;0,AC17,"")))</f>
        <v/>
      </c>
      <c r="AD378" s="967" t="str" cm="1">
        <f t="array" ref="AD378">IF(N378="","",IF(R378&lt;&gt;"","",IF(SUMPRODUCT(--(AN18:AN1500=AD17),--(AM18:AM1500&lt;&gt;""),--ISNUMBER(SEARCH(" "&amp;AM18:AM1500&amp;" ",Q378)))&gt;0,AD17,"")))</f>
        <v/>
      </c>
      <c r="AE378" s="967" t="str" cm="1">
        <f t="array" ref="AE378">IF(N378="","",IF(R378&lt;&gt;"","",IF(SUMPRODUCT(--(AN18:AN1500=AE17),--(AM18:AM1500&lt;&gt;""),--ISNUMBER(SEARCH(" "&amp;AM18:AM1500&amp;" ",Q378)))&gt;0,AE17,"")))</f>
        <v/>
      </c>
      <c r="AF378" s="967" t="str" cm="1">
        <f t="array" ref="AF378">IF(N378="","",IF(R378&lt;&gt;"","",IF(SUMPRODUCT(--(AN18:AN1500=AF17),--(AM18:AM1500&lt;&gt;""),--ISNUMBER(SEARCH(" "&amp;AM18:AM1500&amp;" ",Q378)))&gt;0,AF17,"")))</f>
        <v/>
      </c>
      <c r="AG378" s="967" t="str" cm="1">
        <f t="array" ref="AG378">IF(N378="","",IF(R378&lt;&gt;"","",IF(SUMPRODUCT(--(AN18:AN1500=AG17),--(AM18:AM1500&lt;&gt;""),--ISNUMBER(SEARCH(" "&amp;AM18:AM1500&amp;" ",Q378)))&gt;0,AG17,"")))</f>
        <v/>
      </c>
      <c r="AH378" s="967" t="str" cm="1">
        <f t="array" ref="AH378">IF(N378="","",IF(R378&lt;&gt;"","",IF(SUMPRODUCT(--(AN18:AN1500=AH17),--(AM18:AM1500&lt;&gt;""),--ISNUMBER(SEARCH(" "&amp;AM18:AM1500&amp;" ",Q378)))&gt;0,AH17,"")))</f>
        <v/>
      </c>
      <c r="AI378" s="967" t="str" cm="1">
        <f t="array" ref="AI378">IF(N378="","",IF(R378&lt;&gt;"","",IF(SUMPRODUCT(--(AN18:AN1500=AI17),--(AM18:AM1500&lt;&gt;""),--ISNUMBER(SEARCH(" "&amp;AM18:AM1500&amp;" ",Q378)))&gt;0,AI17,"")))</f>
        <v/>
      </c>
      <c r="AJ378" s="967" t="str" cm="1">
        <f t="array" ref="AJ378">IF(N378="","",IF(R378&lt;&gt;"","",IF(SUMPRODUCT(--(AN18:AN1500=AJ17),--(AM18:AM1500&lt;&gt;""),--ISNUMBER(SEARCH(" "&amp;AM18:AM1500&amp;" ",Q378)))&gt;0,AJ17,"")))</f>
        <v/>
      </c>
      <c r="AK378" s="967" t="str" cm="1">
        <f t="array" ref="AK378">IF(N378="","",IF(T378&lt;&gt;"",AK17,IF(S378&lt;&gt;"","",IF(R378&lt;&gt;"","",IF(SUMPRODUCT(--(AN18:AN1500=AK17),--(AM18:AM1500&lt;&gt;""),--ISNUMBER(SEARCH(" "&amp;AM18:AM1500&amp;" ",Q378)))&gt;0,AK17,"")))))</f>
        <v/>
      </c>
      <c r="AM378" s="968" t="s">
        <v>2174</v>
      </c>
      <c r="AN378" s="968" t="s">
        <v>1597</v>
      </c>
      <c r="BN378" s="49">
        <v>1</v>
      </c>
    </row>
    <row r="379" spans="3:66" ht="35.1" customHeight="1">
      <c r="C379" s="65"/>
      <c r="D379" s="975" t="str">
        <f t="shared" si="70"/>
        <v/>
      </c>
      <c r="E379" s="982"/>
      <c r="G379" s="964" t="str">
        <f>IF(H379="","",COUNTIF(H18:H379,"&lt;&gt;"))</f>
        <v/>
      </c>
      <c r="H379" s="965" t="str" cm="1">
        <f t="array" ref="H379">IF(L379="","",IF(LEN(L379)&lt;=MAX(10,G13),L379,IFERROR(LEFT(L379,LOOKUP(2,1/(MID(L379,ROW(1:500),1)=" ")/(ROW(1:500)&lt;=MAX(10,G13)),ROW(1:500))-1),LEFT(L379,MAX(10,G13)))))</f>
        <v/>
      </c>
      <c r="I379" s="964" t="str">
        <f t="shared" si="71"/>
        <v/>
      </c>
      <c r="J379" s="964" t="str">
        <f t="shared" si="72"/>
        <v/>
      </c>
      <c r="K379" s="964" t="str">
        <f>IF(M378&lt;&gt;"",K378,IF(K378&lt;MAX(A18:A317),K378+1,""))</f>
        <v/>
      </c>
      <c r="L379" s="965" t="str">
        <f>IF(K379="","",IF(M378&lt;&gt;"",M378,INDEX(E18:E317,MATCH(K379,A18:A317,0))))</f>
        <v/>
      </c>
      <c r="M379" s="965" t="str">
        <f t="shared" si="73"/>
        <v/>
      </c>
      <c r="N379" s="965" t="str">
        <f t="shared" si="74"/>
        <v/>
      </c>
      <c r="O379" s="964" t="str">
        <f t="shared" si="75"/>
        <v/>
      </c>
      <c r="P379" s="964" t="str">
        <f t="shared" si="76"/>
        <v/>
      </c>
      <c r="Q379" s="965" t="str">
        <f t="shared" si="77"/>
        <v/>
      </c>
      <c r="R379" s="964" t="str">
        <f>IF(N379="","",IF(COUNTIF(AP18:AP300,TRIM(Q379))&gt;0,"EXCLUSION EXACTE",""))</f>
        <v/>
      </c>
      <c r="S379" s="964" t="str" cm="1">
        <f t="array" ref="S379">IF(N379="","",IF(SUMPRODUCT(--(AP18:AP300&lt;&gt;""),--ISNUMBER(SEARCH(" "&amp;AP18:AP300&amp;" ",Q379)))&gt;0,"BLOQUE MOLLUSQUES",""))</f>
        <v/>
      </c>
      <c r="T379" s="964" t="str" cm="1">
        <f t="array" ref="T379">IF(N379="","",IF(SUMPRODUCT(--(AT18:AT300&lt;&gt;""),--ISNUMBER(SEARCH(" "&amp;AT18:AT300&amp;" ",Q379)))&gt;0,"FORCE MOLLUSQUES",""))</f>
        <v/>
      </c>
      <c r="U379" s="965" t="str">
        <f t="shared" si="78"/>
        <v/>
      </c>
      <c r="V379" s="965" t="str">
        <f t="shared" si="80"/>
        <v/>
      </c>
      <c r="W379" s="964" t="str">
        <f t="shared" si="79"/>
        <v/>
      </c>
      <c r="X379" s="964" t="str" cm="1">
        <f t="array" ref="X379">IF(N379="","",IF(R379&lt;&gt;"","",IF(SUMPRODUCT(--(AN18:AN1500=X17),--(AM18:AM1500&lt;&gt;""),--ISNUMBER(SEARCH(" "&amp;AM18:AM1500&amp;" ",Q379)))&gt;0,X17,"")))</f>
        <v/>
      </c>
      <c r="Y379" s="964" t="str" cm="1">
        <f t="array" ref="Y379">IF(N379="","",IF(R379&lt;&gt;"","",IF(SUMPRODUCT(--(AN18:AN1500=Y17),--(AM18:AM1500&lt;&gt;""),--ISNUMBER(SEARCH(" "&amp;AM18:AM1500&amp;" ",Q379)))&gt;0,Y17,"")))</f>
        <v/>
      </c>
      <c r="Z379" s="964" t="str" cm="1">
        <f t="array" ref="Z379">IF(N379="","",IF(R379&lt;&gt;"","",IF(SUMPRODUCT(--(AN18:AN1500=Z17),--(AM18:AM1500&lt;&gt;""),--ISNUMBER(SEARCH(" "&amp;AM18:AM1500&amp;" ",Q379)))&gt;0,Z17,"")))</f>
        <v/>
      </c>
      <c r="AA379" s="964" t="str" cm="1">
        <f t="array" ref="AA379">IF(N379="","",IF(R379&lt;&gt;"","",IF(SUMPRODUCT(--(AN18:AN1500=AA17),--(AM18:AM1500&lt;&gt;""),--ISNUMBER(SEARCH(" "&amp;AM18:AM1500&amp;" ",Q379)))&gt;0,AA17,"")))</f>
        <v/>
      </c>
      <c r="AB379" s="964" t="str" cm="1">
        <f t="array" ref="AB379">IF(N379="","",IF(R379&lt;&gt;"","",IF(SUMPRODUCT(--(AN18:AN1500=AB17),--(AM18:AM1500&lt;&gt;""),--ISNUMBER(SEARCH(" "&amp;AM18:AM1500&amp;" ",Q379)))&gt;0,AB17,"")))</f>
        <v/>
      </c>
      <c r="AC379" s="964" t="str" cm="1">
        <f t="array" ref="AC379">IF(N379="","",IF(R379&lt;&gt;"","",IF(SUMPRODUCT(--(AN18:AN1500=AC17),--(AM18:AM1500&lt;&gt;""),--ISNUMBER(SEARCH(" "&amp;AM18:AM1500&amp;" ",Q379)))&gt;0,AC17,"")))</f>
        <v/>
      </c>
      <c r="AD379" s="964" t="str" cm="1">
        <f t="array" ref="AD379">IF(N379="","",IF(R379&lt;&gt;"","",IF(SUMPRODUCT(--(AN18:AN1500=AD17),--(AM18:AM1500&lt;&gt;""),--ISNUMBER(SEARCH(" "&amp;AM18:AM1500&amp;" ",Q379)))&gt;0,AD17,"")))</f>
        <v/>
      </c>
      <c r="AE379" s="964" t="str" cm="1">
        <f t="array" ref="AE379">IF(N379="","",IF(R379&lt;&gt;"","",IF(SUMPRODUCT(--(AN18:AN1500=AE17),--(AM18:AM1500&lt;&gt;""),--ISNUMBER(SEARCH(" "&amp;AM18:AM1500&amp;" ",Q379)))&gt;0,AE17,"")))</f>
        <v/>
      </c>
      <c r="AF379" s="964" t="str" cm="1">
        <f t="array" ref="AF379">IF(N379="","",IF(R379&lt;&gt;"","",IF(SUMPRODUCT(--(AN18:AN1500=AF17),--(AM18:AM1500&lt;&gt;""),--ISNUMBER(SEARCH(" "&amp;AM18:AM1500&amp;" ",Q379)))&gt;0,AF17,"")))</f>
        <v/>
      </c>
      <c r="AG379" s="964" t="str" cm="1">
        <f t="array" ref="AG379">IF(N379="","",IF(R379&lt;&gt;"","",IF(SUMPRODUCT(--(AN18:AN1500=AG17),--(AM18:AM1500&lt;&gt;""),--ISNUMBER(SEARCH(" "&amp;AM18:AM1500&amp;" ",Q379)))&gt;0,AG17,"")))</f>
        <v/>
      </c>
      <c r="AH379" s="964" t="str" cm="1">
        <f t="array" ref="AH379">IF(N379="","",IF(R379&lt;&gt;"","",IF(SUMPRODUCT(--(AN18:AN1500=AH17),--(AM18:AM1500&lt;&gt;""),--ISNUMBER(SEARCH(" "&amp;AM18:AM1500&amp;" ",Q379)))&gt;0,AH17,"")))</f>
        <v/>
      </c>
      <c r="AI379" s="964" t="str" cm="1">
        <f t="array" ref="AI379">IF(N379="","",IF(R379&lt;&gt;"","",IF(SUMPRODUCT(--(AN18:AN1500=AI17),--(AM18:AM1500&lt;&gt;""),--ISNUMBER(SEARCH(" "&amp;AM18:AM1500&amp;" ",Q379)))&gt;0,AI17,"")))</f>
        <v/>
      </c>
      <c r="AJ379" s="964" t="str" cm="1">
        <f t="array" ref="AJ379">IF(N379="","",IF(R379&lt;&gt;"","",IF(SUMPRODUCT(--(AN18:AN1500=AJ17),--(AM18:AM1500&lt;&gt;""),--ISNUMBER(SEARCH(" "&amp;AM18:AM1500&amp;" ",Q379)))&gt;0,AJ17,"")))</f>
        <v/>
      </c>
      <c r="AK379" s="964" t="str" cm="1">
        <f t="array" ref="AK379">IF(N379="","",IF(T379&lt;&gt;"",AK17,IF(S379&lt;&gt;"","",IF(R379&lt;&gt;"","",IF(SUMPRODUCT(--(AN18:AN1500=AK17),--(AM18:AM1500&lt;&gt;""),--ISNUMBER(SEARCH(" "&amp;AM18:AM1500&amp;" ",Q379)))&gt;0,AK17,"")))))</f>
        <v/>
      </c>
      <c r="AM379" s="964" t="s">
        <v>572</v>
      </c>
      <c r="AN379" s="964" t="s">
        <v>1597</v>
      </c>
      <c r="BN379" s="49">
        <v>1</v>
      </c>
    </row>
    <row r="380" spans="3:66" ht="35.1" customHeight="1">
      <c r="C380" s="65"/>
      <c r="D380" s="975" t="str">
        <f t="shared" si="70"/>
        <v/>
      </c>
      <c r="E380" s="982"/>
      <c r="G380" s="963" t="str">
        <f>IF(H380="","",COUNTIF(H18:H380,"&lt;&gt;"))</f>
        <v/>
      </c>
      <c r="H380" s="958" t="str" cm="1">
        <f t="array" ref="H380">IF(L380="","",IF(LEN(L380)&lt;=MAX(10,G13),L380,IFERROR(LEFT(L380,LOOKUP(2,1/(MID(L380,ROW(1:500),1)=" ")/(ROW(1:500)&lt;=MAX(10,G13)),ROW(1:500))-1),LEFT(L380,MAX(10,G13)))))</f>
        <v/>
      </c>
      <c r="I380" s="963" t="str">
        <f t="shared" si="71"/>
        <v/>
      </c>
      <c r="J380" s="963" t="str">
        <f t="shared" si="72"/>
        <v/>
      </c>
      <c r="K380" s="964" t="str">
        <f>IF(M379&lt;&gt;"",K379,IF(K379&lt;MAX(A18:A317),K379+1,""))</f>
        <v/>
      </c>
      <c r="L380" s="965" t="str">
        <f>IF(K380="","",IF(M379&lt;&gt;"",M379,INDEX(E18:E317,MATCH(K380,A18:A317,0))))</f>
        <v/>
      </c>
      <c r="M380" s="965" t="str">
        <f t="shared" si="73"/>
        <v/>
      </c>
      <c r="N380" s="966" t="str">
        <f t="shared" si="74"/>
        <v/>
      </c>
      <c r="O380" s="967" t="str">
        <f t="shared" si="75"/>
        <v/>
      </c>
      <c r="P380" s="967" t="str">
        <f t="shared" si="76"/>
        <v/>
      </c>
      <c r="Q380" s="966" t="str">
        <f t="shared" si="77"/>
        <v/>
      </c>
      <c r="R380" s="967" t="str">
        <f>IF(N380="","",IF(COUNTIF(AP18:AP300,TRIM(Q380))&gt;0,"EXCLUSION EXACTE",""))</f>
        <v/>
      </c>
      <c r="S380" s="967" t="str" cm="1">
        <f t="array" ref="S380">IF(N380="","",IF(SUMPRODUCT(--(AP18:AP300&lt;&gt;""),--ISNUMBER(SEARCH(" "&amp;AP18:AP300&amp;" ",Q380)))&gt;0,"BLOQUE MOLLUSQUES",""))</f>
        <v/>
      </c>
      <c r="T380" s="967" t="str" cm="1">
        <f t="array" ref="T380">IF(N380="","",IF(SUMPRODUCT(--(AT18:AT300&lt;&gt;""),--ISNUMBER(SEARCH(" "&amp;AT18:AT300&amp;" ",Q380)))&gt;0,"FORCE MOLLUSQUES",""))</f>
        <v/>
      </c>
      <c r="U380" s="966" t="str">
        <f t="shared" si="78"/>
        <v/>
      </c>
      <c r="V380" s="966" t="str">
        <f t="shared" si="80"/>
        <v/>
      </c>
      <c r="W380" s="967" t="str">
        <f t="shared" si="79"/>
        <v/>
      </c>
      <c r="X380" s="967" t="str" cm="1">
        <f t="array" ref="X380">IF(N380="","",IF(R380&lt;&gt;"","",IF(SUMPRODUCT(--(AN18:AN1500=X17),--(AM18:AM1500&lt;&gt;""),--ISNUMBER(SEARCH(" "&amp;AM18:AM1500&amp;" ",Q380)))&gt;0,X17,"")))</f>
        <v/>
      </c>
      <c r="Y380" s="967" t="str" cm="1">
        <f t="array" ref="Y380">IF(N380="","",IF(R380&lt;&gt;"","",IF(SUMPRODUCT(--(AN18:AN1500=Y17),--(AM18:AM1500&lt;&gt;""),--ISNUMBER(SEARCH(" "&amp;AM18:AM1500&amp;" ",Q380)))&gt;0,Y17,"")))</f>
        <v/>
      </c>
      <c r="Z380" s="967" t="str" cm="1">
        <f t="array" ref="Z380">IF(N380="","",IF(R380&lt;&gt;"","",IF(SUMPRODUCT(--(AN18:AN1500=Z17),--(AM18:AM1500&lt;&gt;""),--ISNUMBER(SEARCH(" "&amp;AM18:AM1500&amp;" ",Q380)))&gt;0,Z17,"")))</f>
        <v/>
      </c>
      <c r="AA380" s="967" t="str" cm="1">
        <f t="array" ref="AA380">IF(N380="","",IF(R380&lt;&gt;"","",IF(SUMPRODUCT(--(AN18:AN1500=AA17),--(AM18:AM1500&lt;&gt;""),--ISNUMBER(SEARCH(" "&amp;AM18:AM1500&amp;" ",Q380)))&gt;0,AA17,"")))</f>
        <v/>
      </c>
      <c r="AB380" s="967" t="str" cm="1">
        <f t="array" ref="AB380">IF(N380="","",IF(R380&lt;&gt;"","",IF(SUMPRODUCT(--(AN18:AN1500=AB17),--(AM18:AM1500&lt;&gt;""),--ISNUMBER(SEARCH(" "&amp;AM18:AM1500&amp;" ",Q380)))&gt;0,AB17,"")))</f>
        <v/>
      </c>
      <c r="AC380" s="967" t="str" cm="1">
        <f t="array" ref="AC380">IF(N380="","",IF(R380&lt;&gt;"","",IF(SUMPRODUCT(--(AN18:AN1500=AC17),--(AM18:AM1500&lt;&gt;""),--ISNUMBER(SEARCH(" "&amp;AM18:AM1500&amp;" ",Q380)))&gt;0,AC17,"")))</f>
        <v/>
      </c>
      <c r="AD380" s="967" t="str" cm="1">
        <f t="array" ref="AD380">IF(N380="","",IF(R380&lt;&gt;"","",IF(SUMPRODUCT(--(AN18:AN1500=AD17),--(AM18:AM1500&lt;&gt;""),--ISNUMBER(SEARCH(" "&amp;AM18:AM1500&amp;" ",Q380)))&gt;0,AD17,"")))</f>
        <v/>
      </c>
      <c r="AE380" s="967" t="str" cm="1">
        <f t="array" ref="AE380">IF(N380="","",IF(R380&lt;&gt;"","",IF(SUMPRODUCT(--(AN18:AN1500=AE17),--(AM18:AM1500&lt;&gt;""),--ISNUMBER(SEARCH(" "&amp;AM18:AM1500&amp;" ",Q380)))&gt;0,AE17,"")))</f>
        <v/>
      </c>
      <c r="AF380" s="967" t="str" cm="1">
        <f t="array" ref="AF380">IF(N380="","",IF(R380&lt;&gt;"","",IF(SUMPRODUCT(--(AN18:AN1500=AF17),--(AM18:AM1500&lt;&gt;""),--ISNUMBER(SEARCH(" "&amp;AM18:AM1500&amp;" ",Q380)))&gt;0,AF17,"")))</f>
        <v/>
      </c>
      <c r="AG380" s="967" t="str" cm="1">
        <f t="array" ref="AG380">IF(N380="","",IF(R380&lt;&gt;"","",IF(SUMPRODUCT(--(AN18:AN1500=AG17),--(AM18:AM1500&lt;&gt;""),--ISNUMBER(SEARCH(" "&amp;AM18:AM1500&amp;" ",Q380)))&gt;0,AG17,"")))</f>
        <v/>
      </c>
      <c r="AH380" s="967" t="str" cm="1">
        <f t="array" ref="AH380">IF(N380="","",IF(R380&lt;&gt;"","",IF(SUMPRODUCT(--(AN18:AN1500=AH17),--(AM18:AM1500&lt;&gt;""),--ISNUMBER(SEARCH(" "&amp;AM18:AM1500&amp;" ",Q380)))&gt;0,AH17,"")))</f>
        <v/>
      </c>
      <c r="AI380" s="967" t="str" cm="1">
        <f t="array" ref="AI380">IF(N380="","",IF(R380&lt;&gt;"","",IF(SUMPRODUCT(--(AN18:AN1500=AI17),--(AM18:AM1500&lt;&gt;""),--ISNUMBER(SEARCH(" "&amp;AM18:AM1500&amp;" ",Q380)))&gt;0,AI17,"")))</f>
        <v/>
      </c>
      <c r="AJ380" s="967" t="str" cm="1">
        <f t="array" ref="AJ380">IF(N380="","",IF(R380&lt;&gt;"","",IF(SUMPRODUCT(--(AN18:AN1500=AJ17),--(AM18:AM1500&lt;&gt;""),--ISNUMBER(SEARCH(" "&amp;AM18:AM1500&amp;" ",Q380)))&gt;0,AJ17,"")))</f>
        <v/>
      </c>
      <c r="AK380" s="967" t="str" cm="1">
        <f t="array" ref="AK380">IF(N380="","",IF(T380&lt;&gt;"",AK17,IF(S380&lt;&gt;"","",IF(R380&lt;&gt;"","",IF(SUMPRODUCT(--(AN18:AN1500=AK17),--(AM18:AM1500&lt;&gt;""),--ISNUMBER(SEARCH(" "&amp;AM18:AM1500&amp;" ",Q380)))&gt;0,AK17,"")))))</f>
        <v/>
      </c>
      <c r="AM380" s="968" t="s">
        <v>2374</v>
      </c>
      <c r="AN380" s="968" t="s">
        <v>1597</v>
      </c>
      <c r="BN380" s="49">
        <v>1</v>
      </c>
    </row>
    <row r="381" spans="3:66" ht="35.1" customHeight="1">
      <c r="C381" s="65"/>
      <c r="D381" s="975" t="str">
        <f t="shared" si="70"/>
        <v/>
      </c>
      <c r="E381" s="982"/>
      <c r="G381" s="964" t="str">
        <f>IF(H381="","",COUNTIF(H18:H381,"&lt;&gt;"))</f>
        <v/>
      </c>
      <c r="H381" s="965" t="str" cm="1">
        <f t="array" ref="H381">IF(L381="","",IF(LEN(L381)&lt;=MAX(10,G13),L381,IFERROR(LEFT(L381,LOOKUP(2,1/(MID(L381,ROW(1:500),1)=" ")/(ROW(1:500)&lt;=MAX(10,G13)),ROW(1:500))-1),LEFT(L381,MAX(10,G13)))))</f>
        <v/>
      </c>
      <c r="I381" s="964" t="str">
        <f t="shared" si="71"/>
        <v/>
      </c>
      <c r="J381" s="964" t="str">
        <f t="shared" si="72"/>
        <v/>
      </c>
      <c r="K381" s="964" t="str">
        <f>IF(M380&lt;&gt;"",K380,IF(K380&lt;MAX(A18:A317),K380+1,""))</f>
        <v/>
      </c>
      <c r="L381" s="965" t="str">
        <f>IF(K381="","",IF(M380&lt;&gt;"",M380,INDEX(E18:E317,MATCH(K381,A18:A317,0))))</f>
        <v/>
      </c>
      <c r="M381" s="965" t="str">
        <f t="shared" si="73"/>
        <v/>
      </c>
      <c r="N381" s="965" t="str">
        <f t="shared" si="74"/>
        <v/>
      </c>
      <c r="O381" s="964" t="str">
        <f t="shared" si="75"/>
        <v/>
      </c>
      <c r="P381" s="964" t="str">
        <f t="shared" si="76"/>
        <v/>
      </c>
      <c r="Q381" s="965" t="str">
        <f t="shared" si="77"/>
        <v/>
      </c>
      <c r="R381" s="964" t="str">
        <f>IF(N381="","",IF(COUNTIF(AP18:AP300,TRIM(Q381))&gt;0,"EXCLUSION EXACTE",""))</f>
        <v/>
      </c>
      <c r="S381" s="964" t="str" cm="1">
        <f t="array" ref="S381">IF(N381="","",IF(SUMPRODUCT(--(AP18:AP300&lt;&gt;""),--ISNUMBER(SEARCH(" "&amp;AP18:AP300&amp;" ",Q381)))&gt;0,"BLOQUE MOLLUSQUES",""))</f>
        <v/>
      </c>
      <c r="T381" s="964" t="str" cm="1">
        <f t="array" ref="T381">IF(N381="","",IF(SUMPRODUCT(--(AT18:AT300&lt;&gt;""),--ISNUMBER(SEARCH(" "&amp;AT18:AT300&amp;" ",Q381)))&gt;0,"FORCE MOLLUSQUES",""))</f>
        <v/>
      </c>
      <c r="U381" s="965" t="str">
        <f t="shared" si="78"/>
        <v/>
      </c>
      <c r="V381" s="965" t="str">
        <f t="shared" si="80"/>
        <v/>
      </c>
      <c r="W381" s="964" t="str">
        <f t="shared" si="79"/>
        <v/>
      </c>
      <c r="X381" s="964" t="str" cm="1">
        <f t="array" ref="X381">IF(N381="","",IF(R381&lt;&gt;"","",IF(SUMPRODUCT(--(AN18:AN1500=X17),--(AM18:AM1500&lt;&gt;""),--ISNUMBER(SEARCH(" "&amp;AM18:AM1500&amp;" ",Q381)))&gt;0,X17,"")))</f>
        <v/>
      </c>
      <c r="Y381" s="964" t="str" cm="1">
        <f t="array" ref="Y381">IF(N381="","",IF(R381&lt;&gt;"","",IF(SUMPRODUCT(--(AN18:AN1500=Y17),--(AM18:AM1500&lt;&gt;""),--ISNUMBER(SEARCH(" "&amp;AM18:AM1500&amp;" ",Q381)))&gt;0,Y17,"")))</f>
        <v/>
      </c>
      <c r="Z381" s="964" t="str" cm="1">
        <f t="array" ref="Z381">IF(N381="","",IF(R381&lt;&gt;"","",IF(SUMPRODUCT(--(AN18:AN1500=Z17),--(AM18:AM1500&lt;&gt;""),--ISNUMBER(SEARCH(" "&amp;AM18:AM1500&amp;" ",Q381)))&gt;0,Z17,"")))</f>
        <v/>
      </c>
      <c r="AA381" s="964" t="str" cm="1">
        <f t="array" ref="AA381">IF(N381="","",IF(R381&lt;&gt;"","",IF(SUMPRODUCT(--(AN18:AN1500=AA17),--(AM18:AM1500&lt;&gt;""),--ISNUMBER(SEARCH(" "&amp;AM18:AM1500&amp;" ",Q381)))&gt;0,AA17,"")))</f>
        <v/>
      </c>
      <c r="AB381" s="964" t="str" cm="1">
        <f t="array" ref="AB381">IF(N381="","",IF(R381&lt;&gt;"","",IF(SUMPRODUCT(--(AN18:AN1500=AB17),--(AM18:AM1500&lt;&gt;""),--ISNUMBER(SEARCH(" "&amp;AM18:AM1500&amp;" ",Q381)))&gt;0,AB17,"")))</f>
        <v/>
      </c>
      <c r="AC381" s="964" t="str" cm="1">
        <f t="array" ref="AC381">IF(N381="","",IF(R381&lt;&gt;"","",IF(SUMPRODUCT(--(AN18:AN1500=AC17),--(AM18:AM1500&lt;&gt;""),--ISNUMBER(SEARCH(" "&amp;AM18:AM1500&amp;" ",Q381)))&gt;0,AC17,"")))</f>
        <v/>
      </c>
      <c r="AD381" s="964" t="str" cm="1">
        <f t="array" ref="AD381">IF(N381="","",IF(R381&lt;&gt;"","",IF(SUMPRODUCT(--(AN18:AN1500=AD17),--(AM18:AM1500&lt;&gt;""),--ISNUMBER(SEARCH(" "&amp;AM18:AM1500&amp;" ",Q381)))&gt;0,AD17,"")))</f>
        <v/>
      </c>
      <c r="AE381" s="964" t="str" cm="1">
        <f t="array" ref="AE381">IF(N381="","",IF(R381&lt;&gt;"","",IF(SUMPRODUCT(--(AN18:AN1500=AE17),--(AM18:AM1500&lt;&gt;""),--ISNUMBER(SEARCH(" "&amp;AM18:AM1500&amp;" ",Q381)))&gt;0,AE17,"")))</f>
        <v/>
      </c>
      <c r="AF381" s="964" t="str" cm="1">
        <f t="array" ref="AF381">IF(N381="","",IF(R381&lt;&gt;"","",IF(SUMPRODUCT(--(AN18:AN1500=AF17),--(AM18:AM1500&lt;&gt;""),--ISNUMBER(SEARCH(" "&amp;AM18:AM1500&amp;" ",Q381)))&gt;0,AF17,"")))</f>
        <v/>
      </c>
      <c r="AG381" s="964" t="str" cm="1">
        <f t="array" ref="AG381">IF(N381="","",IF(R381&lt;&gt;"","",IF(SUMPRODUCT(--(AN18:AN1500=AG17),--(AM18:AM1500&lt;&gt;""),--ISNUMBER(SEARCH(" "&amp;AM18:AM1500&amp;" ",Q381)))&gt;0,AG17,"")))</f>
        <v/>
      </c>
      <c r="AH381" s="964" t="str" cm="1">
        <f t="array" ref="AH381">IF(N381="","",IF(R381&lt;&gt;"","",IF(SUMPRODUCT(--(AN18:AN1500=AH17),--(AM18:AM1500&lt;&gt;""),--ISNUMBER(SEARCH(" "&amp;AM18:AM1500&amp;" ",Q381)))&gt;0,AH17,"")))</f>
        <v/>
      </c>
      <c r="AI381" s="964" t="str" cm="1">
        <f t="array" ref="AI381">IF(N381="","",IF(R381&lt;&gt;"","",IF(SUMPRODUCT(--(AN18:AN1500=AI17),--(AM18:AM1500&lt;&gt;""),--ISNUMBER(SEARCH(" "&amp;AM18:AM1500&amp;" ",Q381)))&gt;0,AI17,"")))</f>
        <v/>
      </c>
      <c r="AJ381" s="964" t="str" cm="1">
        <f t="array" ref="AJ381">IF(N381="","",IF(R381&lt;&gt;"","",IF(SUMPRODUCT(--(AN18:AN1500=AJ17),--(AM18:AM1500&lt;&gt;""),--ISNUMBER(SEARCH(" "&amp;AM18:AM1500&amp;" ",Q381)))&gt;0,AJ17,"")))</f>
        <v/>
      </c>
      <c r="AK381" s="964" t="str" cm="1">
        <f t="array" ref="AK381">IF(N381="","",IF(T381&lt;&gt;"",AK17,IF(S381&lt;&gt;"","",IF(R381&lt;&gt;"","",IF(SUMPRODUCT(--(AN18:AN1500=AK17),--(AM18:AM1500&lt;&gt;""),--ISNUMBER(SEARCH(" "&amp;AM18:AM1500&amp;" ",Q381)))&gt;0,AK17,"")))))</f>
        <v/>
      </c>
      <c r="AM381" s="964" t="s">
        <v>2375</v>
      </c>
      <c r="AN381" s="964" t="s">
        <v>1597</v>
      </c>
      <c r="BN381" s="49">
        <v>1</v>
      </c>
    </row>
    <row r="382" spans="3:66" ht="35.1" customHeight="1">
      <c r="C382" s="65"/>
      <c r="D382" s="975" t="str">
        <f t="shared" si="70"/>
        <v/>
      </c>
      <c r="E382" s="982"/>
      <c r="G382" s="963" t="str">
        <f>IF(H382="","",COUNTIF(H18:H382,"&lt;&gt;"))</f>
        <v/>
      </c>
      <c r="H382" s="958" t="str" cm="1">
        <f t="array" ref="H382">IF(L382="","",IF(LEN(L382)&lt;=MAX(10,G13),L382,IFERROR(LEFT(L382,LOOKUP(2,1/(MID(L382,ROW(1:500),1)=" ")/(ROW(1:500)&lt;=MAX(10,G13)),ROW(1:500))-1),LEFT(L382,MAX(10,G13)))))</f>
        <v/>
      </c>
      <c r="I382" s="963" t="str">
        <f t="shared" si="71"/>
        <v/>
      </c>
      <c r="J382" s="963" t="str">
        <f t="shared" si="72"/>
        <v/>
      </c>
      <c r="K382" s="964" t="str">
        <f>IF(M381&lt;&gt;"",K381,IF(K381&lt;MAX(A18:A317),K381+1,""))</f>
        <v/>
      </c>
      <c r="L382" s="965" t="str">
        <f>IF(K382="","",IF(M381&lt;&gt;"",M381,INDEX(E18:E317,MATCH(K382,A18:A317,0))))</f>
        <v/>
      </c>
      <c r="M382" s="965" t="str">
        <f t="shared" si="73"/>
        <v/>
      </c>
      <c r="N382" s="966" t="str">
        <f t="shared" si="74"/>
        <v/>
      </c>
      <c r="O382" s="967" t="str">
        <f t="shared" si="75"/>
        <v/>
      </c>
      <c r="P382" s="967" t="str">
        <f t="shared" si="76"/>
        <v/>
      </c>
      <c r="Q382" s="966" t="str">
        <f t="shared" si="77"/>
        <v/>
      </c>
      <c r="R382" s="967" t="str">
        <f>IF(N382="","",IF(COUNTIF(AP18:AP300,TRIM(Q382))&gt;0,"EXCLUSION EXACTE",""))</f>
        <v/>
      </c>
      <c r="S382" s="967" t="str" cm="1">
        <f t="array" ref="S382">IF(N382="","",IF(SUMPRODUCT(--(AP18:AP300&lt;&gt;""),--ISNUMBER(SEARCH(" "&amp;AP18:AP300&amp;" ",Q382)))&gt;0,"BLOQUE MOLLUSQUES",""))</f>
        <v/>
      </c>
      <c r="T382" s="967" t="str" cm="1">
        <f t="array" ref="T382">IF(N382="","",IF(SUMPRODUCT(--(AT18:AT300&lt;&gt;""),--ISNUMBER(SEARCH(" "&amp;AT18:AT300&amp;" ",Q382)))&gt;0,"FORCE MOLLUSQUES",""))</f>
        <v/>
      </c>
      <c r="U382" s="966" t="str">
        <f t="shared" si="78"/>
        <v/>
      </c>
      <c r="V382" s="966" t="str">
        <f t="shared" si="80"/>
        <v/>
      </c>
      <c r="W382" s="967" t="str">
        <f t="shared" si="79"/>
        <v/>
      </c>
      <c r="X382" s="967" t="str" cm="1">
        <f t="array" ref="X382">IF(N382="","",IF(R382&lt;&gt;"","",IF(SUMPRODUCT(--(AN18:AN1500=X17),--(AM18:AM1500&lt;&gt;""),--ISNUMBER(SEARCH(" "&amp;AM18:AM1500&amp;" ",Q382)))&gt;0,X17,"")))</f>
        <v/>
      </c>
      <c r="Y382" s="967" t="str" cm="1">
        <f t="array" ref="Y382">IF(N382="","",IF(R382&lt;&gt;"","",IF(SUMPRODUCT(--(AN18:AN1500=Y17),--(AM18:AM1500&lt;&gt;""),--ISNUMBER(SEARCH(" "&amp;AM18:AM1500&amp;" ",Q382)))&gt;0,Y17,"")))</f>
        <v/>
      </c>
      <c r="Z382" s="967" t="str" cm="1">
        <f t="array" ref="Z382">IF(N382="","",IF(R382&lt;&gt;"","",IF(SUMPRODUCT(--(AN18:AN1500=Z17),--(AM18:AM1500&lt;&gt;""),--ISNUMBER(SEARCH(" "&amp;AM18:AM1500&amp;" ",Q382)))&gt;0,Z17,"")))</f>
        <v/>
      </c>
      <c r="AA382" s="967" t="str" cm="1">
        <f t="array" ref="AA382">IF(N382="","",IF(R382&lt;&gt;"","",IF(SUMPRODUCT(--(AN18:AN1500=AA17),--(AM18:AM1500&lt;&gt;""),--ISNUMBER(SEARCH(" "&amp;AM18:AM1500&amp;" ",Q382)))&gt;0,AA17,"")))</f>
        <v/>
      </c>
      <c r="AB382" s="967" t="str" cm="1">
        <f t="array" ref="AB382">IF(N382="","",IF(R382&lt;&gt;"","",IF(SUMPRODUCT(--(AN18:AN1500=AB17),--(AM18:AM1500&lt;&gt;""),--ISNUMBER(SEARCH(" "&amp;AM18:AM1500&amp;" ",Q382)))&gt;0,AB17,"")))</f>
        <v/>
      </c>
      <c r="AC382" s="967" t="str" cm="1">
        <f t="array" ref="AC382">IF(N382="","",IF(R382&lt;&gt;"","",IF(SUMPRODUCT(--(AN18:AN1500=AC17),--(AM18:AM1500&lt;&gt;""),--ISNUMBER(SEARCH(" "&amp;AM18:AM1500&amp;" ",Q382)))&gt;0,AC17,"")))</f>
        <v/>
      </c>
      <c r="AD382" s="967" t="str" cm="1">
        <f t="array" ref="AD382">IF(N382="","",IF(R382&lt;&gt;"","",IF(SUMPRODUCT(--(AN18:AN1500=AD17),--(AM18:AM1500&lt;&gt;""),--ISNUMBER(SEARCH(" "&amp;AM18:AM1500&amp;" ",Q382)))&gt;0,AD17,"")))</f>
        <v/>
      </c>
      <c r="AE382" s="967" t="str" cm="1">
        <f t="array" ref="AE382">IF(N382="","",IF(R382&lt;&gt;"","",IF(SUMPRODUCT(--(AN18:AN1500=AE17),--(AM18:AM1500&lt;&gt;""),--ISNUMBER(SEARCH(" "&amp;AM18:AM1500&amp;" ",Q382)))&gt;0,AE17,"")))</f>
        <v/>
      </c>
      <c r="AF382" s="967" t="str" cm="1">
        <f t="array" ref="AF382">IF(N382="","",IF(R382&lt;&gt;"","",IF(SUMPRODUCT(--(AN18:AN1500=AF17),--(AM18:AM1500&lt;&gt;""),--ISNUMBER(SEARCH(" "&amp;AM18:AM1500&amp;" ",Q382)))&gt;0,AF17,"")))</f>
        <v/>
      </c>
      <c r="AG382" s="967" t="str" cm="1">
        <f t="array" ref="AG382">IF(N382="","",IF(R382&lt;&gt;"","",IF(SUMPRODUCT(--(AN18:AN1500=AG17),--(AM18:AM1500&lt;&gt;""),--ISNUMBER(SEARCH(" "&amp;AM18:AM1500&amp;" ",Q382)))&gt;0,AG17,"")))</f>
        <v/>
      </c>
      <c r="AH382" s="967" t="str" cm="1">
        <f t="array" ref="AH382">IF(N382="","",IF(R382&lt;&gt;"","",IF(SUMPRODUCT(--(AN18:AN1500=AH17),--(AM18:AM1500&lt;&gt;""),--ISNUMBER(SEARCH(" "&amp;AM18:AM1500&amp;" ",Q382)))&gt;0,AH17,"")))</f>
        <v/>
      </c>
      <c r="AI382" s="967" t="str" cm="1">
        <f t="array" ref="AI382">IF(N382="","",IF(R382&lt;&gt;"","",IF(SUMPRODUCT(--(AN18:AN1500=AI17),--(AM18:AM1500&lt;&gt;""),--ISNUMBER(SEARCH(" "&amp;AM18:AM1500&amp;" ",Q382)))&gt;0,AI17,"")))</f>
        <v/>
      </c>
      <c r="AJ382" s="967" t="str" cm="1">
        <f t="array" ref="AJ382">IF(N382="","",IF(R382&lt;&gt;"","",IF(SUMPRODUCT(--(AN18:AN1500=AJ17),--(AM18:AM1500&lt;&gt;""),--ISNUMBER(SEARCH(" "&amp;AM18:AM1500&amp;" ",Q382)))&gt;0,AJ17,"")))</f>
        <v/>
      </c>
      <c r="AK382" s="967" t="str" cm="1">
        <f t="array" ref="AK382">IF(N382="","",IF(T382&lt;&gt;"",AK17,IF(S382&lt;&gt;"","",IF(R382&lt;&gt;"","",IF(SUMPRODUCT(--(AN18:AN1500=AK17),--(AM18:AM1500&lt;&gt;""),--ISNUMBER(SEARCH(" "&amp;AM18:AM1500&amp;" ",Q382)))&gt;0,AK17,"")))))</f>
        <v/>
      </c>
      <c r="AM382" s="968" t="s">
        <v>2376</v>
      </c>
      <c r="AN382" s="968" t="s">
        <v>1597</v>
      </c>
      <c r="BN382" s="49">
        <v>1</v>
      </c>
    </row>
    <row r="383" spans="3:66" ht="35.1" customHeight="1">
      <c r="C383" s="65"/>
      <c r="D383" s="975" t="str">
        <f t="shared" si="70"/>
        <v/>
      </c>
      <c r="E383" s="982"/>
      <c r="G383" s="964" t="str">
        <f>IF(H383="","",COUNTIF(H18:H383,"&lt;&gt;"))</f>
        <v/>
      </c>
      <c r="H383" s="965" t="str" cm="1">
        <f t="array" ref="H383">IF(L383="","",IF(LEN(L383)&lt;=MAX(10,G13),L383,IFERROR(LEFT(L383,LOOKUP(2,1/(MID(L383,ROW(1:500),1)=" ")/(ROW(1:500)&lt;=MAX(10,G13)),ROW(1:500))-1),LEFT(L383,MAX(10,G13)))))</f>
        <v/>
      </c>
      <c r="I383" s="964" t="str">
        <f t="shared" si="71"/>
        <v/>
      </c>
      <c r="J383" s="964" t="str">
        <f t="shared" si="72"/>
        <v/>
      </c>
      <c r="K383" s="964" t="str">
        <f>IF(M382&lt;&gt;"",K382,IF(K382&lt;MAX(A18:A317),K382+1,""))</f>
        <v/>
      </c>
      <c r="L383" s="965" t="str">
        <f>IF(K383="","",IF(M382&lt;&gt;"",M382,INDEX(E18:E317,MATCH(K383,A18:A317,0))))</f>
        <v/>
      </c>
      <c r="M383" s="965" t="str">
        <f t="shared" si="73"/>
        <v/>
      </c>
      <c r="N383" s="965" t="str">
        <f t="shared" si="74"/>
        <v/>
      </c>
      <c r="O383" s="964" t="str">
        <f t="shared" si="75"/>
        <v/>
      </c>
      <c r="P383" s="964" t="str">
        <f t="shared" si="76"/>
        <v/>
      </c>
      <c r="Q383" s="965" t="str">
        <f t="shared" si="77"/>
        <v/>
      </c>
      <c r="R383" s="964" t="str">
        <f>IF(N383="","",IF(COUNTIF(AP18:AP300,TRIM(Q383))&gt;0,"EXCLUSION EXACTE",""))</f>
        <v/>
      </c>
      <c r="S383" s="964" t="str" cm="1">
        <f t="array" ref="S383">IF(N383="","",IF(SUMPRODUCT(--(AP18:AP300&lt;&gt;""),--ISNUMBER(SEARCH(" "&amp;AP18:AP300&amp;" ",Q383)))&gt;0,"BLOQUE MOLLUSQUES",""))</f>
        <v/>
      </c>
      <c r="T383" s="964" t="str" cm="1">
        <f t="array" ref="T383">IF(N383="","",IF(SUMPRODUCT(--(AT18:AT300&lt;&gt;""),--ISNUMBER(SEARCH(" "&amp;AT18:AT300&amp;" ",Q383)))&gt;0,"FORCE MOLLUSQUES",""))</f>
        <v/>
      </c>
      <c r="U383" s="965" t="str">
        <f t="shared" si="78"/>
        <v/>
      </c>
      <c r="V383" s="965" t="str">
        <f t="shared" si="80"/>
        <v/>
      </c>
      <c r="W383" s="964" t="str">
        <f t="shared" si="79"/>
        <v/>
      </c>
      <c r="X383" s="964" t="str" cm="1">
        <f t="array" ref="X383">IF(N383="","",IF(R383&lt;&gt;"","",IF(SUMPRODUCT(--(AN18:AN1500=X17),--(AM18:AM1500&lt;&gt;""),--ISNUMBER(SEARCH(" "&amp;AM18:AM1500&amp;" ",Q383)))&gt;0,X17,"")))</f>
        <v/>
      </c>
      <c r="Y383" s="964" t="str" cm="1">
        <f t="array" ref="Y383">IF(N383="","",IF(R383&lt;&gt;"","",IF(SUMPRODUCT(--(AN18:AN1500=Y17),--(AM18:AM1500&lt;&gt;""),--ISNUMBER(SEARCH(" "&amp;AM18:AM1500&amp;" ",Q383)))&gt;0,Y17,"")))</f>
        <v/>
      </c>
      <c r="Z383" s="964" t="str" cm="1">
        <f t="array" ref="Z383">IF(N383="","",IF(R383&lt;&gt;"","",IF(SUMPRODUCT(--(AN18:AN1500=Z17),--(AM18:AM1500&lt;&gt;""),--ISNUMBER(SEARCH(" "&amp;AM18:AM1500&amp;" ",Q383)))&gt;0,Z17,"")))</f>
        <v/>
      </c>
      <c r="AA383" s="964" t="str" cm="1">
        <f t="array" ref="AA383">IF(N383="","",IF(R383&lt;&gt;"","",IF(SUMPRODUCT(--(AN18:AN1500=AA17),--(AM18:AM1500&lt;&gt;""),--ISNUMBER(SEARCH(" "&amp;AM18:AM1500&amp;" ",Q383)))&gt;0,AA17,"")))</f>
        <v/>
      </c>
      <c r="AB383" s="964" t="str" cm="1">
        <f t="array" ref="AB383">IF(N383="","",IF(R383&lt;&gt;"","",IF(SUMPRODUCT(--(AN18:AN1500=AB17),--(AM18:AM1500&lt;&gt;""),--ISNUMBER(SEARCH(" "&amp;AM18:AM1500&amp;" ",Q383)))&gt;0,AB17,"")))</f>
        <v/>
      </c>
      <c r="AC383" s="964" t="str" cm="1">
        <f t="array" ref="AC383">IF(N383="","",IF(R383&lt;&gt;"","",IF(SUMPRODUCT(--(AN18:AN1500=AC17),--(AM18:AM1500&lt;&gt;""),--ISNUMBER(SEARCH(" "&amp;AM18:AM1500&amp;" ",Q383)))&gt;0,AC17,"")))</f>
        <v/>
      </c>
      <c r="AD383" s="964" t="str" cm="1">
        <f t="array" ref="AD383">IF(N383="","",IF(R383&lt;&gt;"","",IF(SUMPRODUCT(--(AN18:AN1500=AD17),--(AM18:AM1500&lt;&gt;""),--ISNUMBER(SEARCH(" "&amp;AM18:AM1500&amp;" ",Q383)))&gt;0,AD17,"")))</f>
        <v/>
      </c>
      <c r="AE383" s="964" t="str" cm="1">
        <f t="array" ref="AE383">IF(N383="","",IF(R383&lt;&gt;"","",IF(SUMPRODUCT(--(AN18:AN1500=AE17),--(AM18:AM1500&lt;&gt;""),--ISNUMBER(SEARCH(" "&amp;AM18:AM1500&amp;" ",Q383)))&gt;0,AE17,"")))</f>
        <v/>
      </c>
      <c r="AF383" s="964" t="str" cm="1">
        <f t="array" ref="AF383">IF(N383="","",IF(R383&lt;&gt;"","",IF(SUMPRODUCT(--(AN18:AN1500=AF17),--(AM18:AM1500&lt;&gt;""),--ISNUMBER(SEARCH(" "&amp;AM18:AM1500&amp;" ",Q383)))&gt;0,AF17,"")))</f>
        <v/>
      </c>
      <c r="AG383" s="964" t="str" cm="1">
        <f t="array" ref="AG383">IF(N383="","",IF(R383&lt;&gt;"","",IF(SUMPRODUCT(--(AN18:AN1500=AG17),--(AM18:AM1500&lt;&gt;""),--ISNUMBER(SEARCH(" "&amp;AM18:AM1500&amp;" ",Q383)))&gt;0,AG17,"")))</f>
        <v/>
      </c>
      <c r="AH383" s="964" t="str" cm="1">
        <f t="array" ref="AH383">IF(N383="","",IF(R383&lt;&gt;"","",IF(SUMPRODUCT(--(AN18:AN1500=AH17),--(AM18:AM1500&lt;&gt;""),--ISNUMBER(SEARCH(" "&amp;AM18:AM1500&amp;" ",Q383)))&gt;0,AH17,"")))</f>
        <v/>
      </c>
      <c r="AI383" s="964" t="str" cm="1">
        <f t="array" ref="AI383">IF(N383="","",IF(R383&lt;&gt;"","",IF(SUMPRODUCT(--(AN18:AN1500=AI17),--(AM18:AM1500&lt;&gt;""),--ISNUMBER(SEARCH(" "&amp;AM18:AM1500&amp;" ",Q383)))&gt;0,AI17,"")))</f>
        <v/>
      </c>
      <c r="AJ383" s="964" t="str" cm="1">
        <f t="array" ref="AJ383">IF(N383="","",IF(R383&lt;&gt;"","",IF(SUMPRODUCT(--(AN18:AN1500=AJ17),--(AM18:AM1500&lt;&gt;""),--ISNUMBER(SEARCH(" "&amp;AM18:AM1500&amp;" ",Q383)))&gt;0,AJ17,"")))</f>
        <v/>
      </c>
      <c r="AK383" s="964" t="str" cm="1">
        <f t="array" ref="AK383">IF(N383="","",IF(T383&lt;&gt;"",AK17,IF(S383&lt;&gt;"","",IF(R383&lt;&gt;"","",IF(SUMPRODUCT(--(AN18:AN1500=AK17),--(AM18:AM1500&lt;&gt;""),--ISNUMBER(SEARCH(" "&amp;AM18:AM1500&amp;" ",Q383)))&gt;0,AK17,"")))))</f>
        <v/>
      </c>
      <c r="AM383" s="964" t="s">
        <v>2377</v>
      </c>
      <c r="AN383" s="964" t="s">
        <v>1597</v>
      </c>
      <c r="BN383" s="49">
        <v>1</v>
      </c>
    </row>
    <row r="384" spans="3:66" ht="35.1" customHeight="1">
      <c r="C384" s="65"/>
      <c r="D384" s="975" t="str">
        <f t="shared" si="70"/>
        <v/>
      </c>
      <c r="E384" s="982"/>
      <c r="G384" s="963" t="str">
        <f>IF(H384="","",COUNTIF(H18:H384,"&lt;&gt;"))</f>
        <v/>
      </c>
      <c r="H384" s="958" t="str" cm="1">
        <f t="array" ref="H384">IF(L384="","",IF(LEN(L384)&lt;=MAX(10,G13),L384,IFERROR(LEFT(L384,LOOKUP(2,1/(MID(L384,ROW(1:500),1)=" ")/(ROW(1:500)&lt;=MAX(10,G13)),ROW(1:500))-1),LEFT(L384,MAX(10,G13)))))</f>
        <v/>
      </c>
      <c r="I384" s="963" t="str">
        <f t="shared" si="71"/>
        <v/>
      </c>
      <c r="J384" s="963" t="str">
        <f t="shared" si="72"/>
        <v/>
      </c>
      <c r="K384" s="964" t="str">
        <f>IF(M383&lt;&gt;"",K383,IF(K383&lt;MAX(A18:A317),K383+1,""))</f>
        <v/>
      </c>
      <c r="L384" s="965" t="str">
        <f>IF(K384="","",IF(M383&lt;&gt;"",M383,INDEX(E18:E317,MATCH(K384,A18:A317,0))))</f>
        <v/>
      </c>
      <c r="M384" s="965" t="str">
        <f t="shared" si="73"/>
        <v/>
      </c>
      <c r="N384" s="966" t="str">
        <f t="shared" si="74"/>
        <v/>
      </c>
      <c r="O384" s="967" t="str">
        <f t="shared" si="75"/>
        <v/>
      </c>
      <c r="P384" s="967" t="str">
        <f t="shared" si="76"/>
        <v/>
      </c>
      <c r="Q384" s="966" t="str">
        <f t="shared" si="77"/>
        <v/>
      </c>
      <c r="R384" s="967" t="str">
        <f>IF(N384="","",IF(COUNTIF(AP18:AP300,TRIM(Q384))&gt;0,"EXCLUSION EXACTE",""))</f>
        <v/>
      </c>
      <c r="S384" s="967" t="str" cm="1">
        <f t="array" ref="S384">IF(N384="","",IF(SUMPRODUCT(--(AP18:AP300&lt;&gt;""),--ISNUMBER(SEARCH(" "&amp;AP18:AP300&amp;" ",Q384)))&gt;0,"BLOQUE MOLLUSQUES",""))</f>
        <v/>
      </c>
      <c r="T384" s="967" t="str" cm="1">
        <f t="array" ref="T384">IF(N384="","",IF(SUMPRODUCT(--(AT18:AT300&lt;&gt;""),--ISNUMBER(SEARCH(" "&amp;AT18:AT300&amp;" ",Q384)))&gt;0,"FORCE MOLLUSQUES",""))</f>
        <v/>
      </c>
      <c r="U384" s="966" t="str">
        <f t="shared" si="78"/>
        <v/>
      </c>
      <c r="V384" s="966" t="str">
        <f t="shared" si="80"/>
        <v/>
      </c>
      <c r="W384" s="967" t="str">
        <f t="shared" si="79"/>
        <v/>
      </c>
      <c r="X384" s="967" t="str" cm="1">
        <f t="array" ref="X384">IF(N384="","",IF(R384&lt;&gt;"","",IF(SUMPRODUCT(--(AN18:AN1500=X17),--(AM18:AM1500&lt;&gt;""),--ISNUMBER(SEARCH(" "&amp;AM18:AM1500&amp;" ",Q384)))&gt;0,X17,"")))</f>
        <v/>
      </c>
      <c r="Y384" s="967" t="str" cm="1">
        <f t="array" ref="Y384">IF(N384="","",IF(R384&lt;&gt;"","",IF(SUMPRODUCT(--(AN18:AN1500=Y17),--(AM18:AM1500&lt;&gt;""),--ISNUMBER(SEARCH(" "&amp;AM18:AM1500&amp;" ",Q384)))&gt;0,Y17,"")))</f>
        <v/>
      </c>
      <c r="Z384" s="967" t="str" cm="1">
        <f t="array" ref="Z384">IF(N384="","",IF(R384&lt;&gt;"","",IF(SUMPRODUCT(--(AN18:AN1500=Z17),--(AM18:AM1500&lt;&gt;""),--ISNUMBER(SEARCH(" "&amp;AM18:AM1500&amp;" ",Q384)))&gt;0,Z17,"")))</f>
        <v/>
      </c>
      <c r="AA384" s="967" t="str" cm="1">
        <f t="array" ref="AA384">IF(N384="","",IF(R384&lt;&gt;"","",IF(SUMPRODUCT(--(AN18:AN1500=AA17),--(AM18:AM1500&lt;&gt;""),--ISNUMBER(SEARCH(" "&amp;AM18:AM1500&amp;" ",Q384)))&gt;0,AA17,"")))</f>
        <v/>
      </c>
      <c r="AB384" s="967" t="str" cm="1">
        <f t="array" ref="AB384">IF(N384="","",IF(R384&lt;&gt;"","",IF(SUMPRODUCT(--(AN18:AN1500=AB17),--(AM18:AM1500&lt;&gt;""),--ISNUMBER(SEARCH(" "&amp;AM18:AM1500&amp;" ",Q384)))&gt;0,AB17,"")))</f>
        <v/>
      </c>
      <c r="AC384" s="967" t="str" cm="1">
        <f t="array" ref="AC384">IF(N384="","",IF(R384&lt;&gt;"","",IF(SUMPRODUCT(--(AN18:AN1500=AC17),--(AM18:AM1500&lt;&gt;""),--ISNUMBER(SEARCH(" "&amp;AM18:AM1500&amp;" ",Q384)))&gt;0,AC17,"")))</f>
        <v/>
      </c>
      <c r="AD384" s="967" t="str" cm="1">
        <f t="array" ref="AD384">IF(N384="","",IF(R384&lt;&gt;"","",IF(SUMPRODUCT(--(AN18:AN1500=AD17),--(AM18:AM1500&lt;&gt;""),--ISNUMBER(SEARCH(" "&amp;AM18:AM1500&amp;" ",Q384)))&gt;0,AD17,"")))</f>
        <v/>
      </c>
      <c r="AE384" s="967" t="str" cm="1">
        <f t="array" ref="AE384">IF(N384="","",IF(R384&lt;&gt;"","",IF(SUMPRODUCT(--(AN18:AN1500=AE17),--(AM18:AM1500&lt;&gt;""),--ISNUMBER(SEARCH(" "&amp;AM18:AM1500&amp;" ",Q384)))&gt;0,AE17,"")))</f>
        <v/>
      </c>
      <c r="AF384" s="967" t="str" cm="1">
        <f t="array" ref="AF384">IF(N384="","",IF(R384&lt;&gt;"","",IF(SUMPRODUCT(--(AN18:AN1500=AF17),--(AM18:AM1500&lt;&gt;""),--ISNUMBER(SEARCH(" "&amp;AM18:AM1500&amp;" ",Q384)))&gt;0,AF17,"")))</f>
        <v/>
      </c>
      <c r="AG384" s="967" t="str" cm="1">
        <f t="array" ref="AG384">IF(N384="","",IF(R384&lt;&gt;"","",IF(SUMPRODUCT(--(AN18:AN1500=AG17),--(AM18:AM1500&lt;&gt;""),--ISNUMBER(SEARCH(" "&amp;AM18:AM1500&amp;" ",Q384)))&gt;0,AG17,"")))</f>
        <v/>
      </c>
      <c r="AH384" s="967" t="str" cm="1">
        <f t="array" ref="AH384">IF(N384="","",IF(R384&lt;&gt;"","",IF(SUMPRODUCT(--(AN18:AN1500=AH17),--(AM18:AM1500&lt;&gt;""),--ISNUMBER(SEARCH(" "&amp;AM18:AM1500&amp;" ",Q384)))&gt;0,AH17,"")))</f>
        <v/>
      </c>
      <c r="AI384" s="967" t="str" cm="1">
        <f t="array" ref="AI384">IF(N384="","",IF(R384&lt;&gt;"","",IF(SUMPRODUCT(--(AN18:AN1500=AI17),--(AM18:AM1500&lt;&gt;""),--ISNUMBER(SEARCH(" "&amp;AM18:AM1500&amp;" ",Q384)))&gt;0,AI17,"")))</f>
        <v/>
      </c>
      <c r="AJ384" s="967" t="str" cm="1">
        <f t="array" ref="AJ384">IF(N384="","",IF(R384&lt;&gt;"","",IF(SUMPRODUCT(--(AN18:AN1500=AJ17),--(AM18:AM1500&lt;&gt;""),--ISNUMBER(SEARCH(" "&amp;AM18:AM1500&amp;" ",Q384)))&gt;0,AJ17,"")))</f>
        <v/>
      </c>
      <c r="AK384" s="967" t="str" cm="1">
        <f t="array" ref="AK384">IF(N384="","",IF(T384&lt;&gt;"",AK17,IF(S384&lt;&gt;"","",IF(R384&lt;&gt;"","",IF(SUMPRODUCT(--(AN18:AN1500=AK17),--(AM18:AM1500&lt;&gt;""),--ISNUMBER(SEARCH(" "&amp;AM18:AM1500&amp;" ",Q384)))&gt;0,AK17,"")))))</f>
        <v/>
      </c>
      <c r="AM384" s="968" t="s">
        <v>2176</v>
      </c>
      <c r="AN384" s="968" t="s">
        <v>1597</v>
      </c>
      <c r="BN384" s="49">
        <v>1</v>
      </c>
    </row>
    <row r="385" spans="3:66" ht="35.1" customHeight="1">
      <c r="C385" s="65"/>
      <c r="D385" s="975" t="str">
        <f t="shared" si="70"/>
        <v/>
      </c>
      <c r="E385" s="982"/>
      <c r="G385" s="964" t="str">
        <f>IF(H385="","",COUNTIF(H18:H385,"&lt;&gt;"))</f>
        <v/>
      </c>
      <c r="H385" s="965" t="str" cm="1">
        <f t="array" ref="H385">IF(L385="","",IF(LEN(L385)&lt;=MAX(10,G13),L385,IFERROR(LEFT(L385,LOOKUP(2,1/(MID(L385,ROW(1:500),1)=" ")/(ROW(1:500)&lt;=MAX(10,G13)),ROW(1:500))-1),LEFT(L385,MAX(10,G13)))))</f>
        <v/>
      </c>
      <c r="I385" s="964" t="str">
        <f t="shared" si="71"/>
        <v/>
      </c>
      <c r="J385" s="964" t="str">
        <f t="shared" si="72"/>
        <v/>
      </c>
      <c r="K385" s="964" t="str">
        <f>IF(M384&lt;&gt;"",K384,IF(K384&lt;MAX(A18:A317),K384+1,""))</f>
        <v/>
      </c>
      <c r="L385" s="965" t="str">
        <f>IF(K385="","",IF(M384&lt;&gt;"",M384,INDEX(E18:E317,MATCH(K385,A18:A317,0))))</f>
        <v/>
      </c>
      <c r="M385" s="965" t="str">
        <f t="shared" si="73"/>
        <v/>
      </c>
      <c r="N385" s="965" t="str">
        <f t="shared" si="74"/>
        <v/>
      </c>
      <c r="O385" s="964" t="str">
        <f t="shared" si="75"/>
        <v/>
      </c>
      <c r="P385" s="964" t="str">
        <f t="shared" si="76"/>
        <v/>
      </c>
      <c r="Q385" s="965" t="str">
        <f t="shared" si="77"/>
        <v/>
      </c>
      <c r="R385" s="964" t="str">
        <f>IF(N385="","",IF(COUNTIF(AP18:AP300,TRIM(Q385))&gt;0,"EXCLUSION EXACTE",""))</f>
        <v/>
      </c>
      <c r="S385" s="964" t="str" cm="1">
        <f t="array" ref="S385">IF(N385="","",IF(SUMPRODUCT(--(AP18:AP300&lt;&gt;""),--ISNUMBER(SEARCH(" "&amp;AP18:AP300&amp;" ",Q385)))&gt;0,"BLOQUE MOLLUSQUES",""))</f>
        <v/>
      </c>
      <c r="T385" s="964" t="str" cm="1">
        <f t="array" ref="T385">IF(N385="","",IF(SUMPRODUCT(--(AT18:AT300&lt;&gt;""),--ISNUMBER(SEARCH(" "&amp;AT18:AT300&amp;" ",Q385)))&gt;0,"FORCE MOLLUSQUES",""))</f>
        <v/>
      </c>
      <c r="U385" s="965" t="str">
        <f t="shared" si="78"/>
        <v/>
      </c>
      <c r="V385" s="965" t="str">
        <f t="shared" si="80"/>
        <v/>
      </c>
      <c r="W385" s="964" t="str">
        <f t="shared" si="79"/>
        <v/>
      </c>
      <c r="X385" s="964" t="str" cm="1">
        <f t="array" ref="X385">IF(N385="","",IF(R385&lt;&gt;"","",IF(SUMPRODUCT(--(AN18:AN1500=X17),--(AM18:AM1500&lt;&gt;""),--ISNUMBER(SEARCH(" "&amp;AM18:AM1500&amp;" ",Q385)))&gt;0,X17,"")))</f>
        <v/>
      </c>
      <c r="Y385" s="964" t="str" cm="1">
        <f t="array" ref="Y385">IF(N385="","",IF(R385&lt;&gt;"","",IF(SUMPRODUCT(--(AN18:AN1500=Y17),--(AM18:AM1500&lt;&gt;""),--ISNUMBER(SEARCH(" "&amp;AM18:AM1500&amp;" ",Q385)))&gt;0,Y17,"")))</f>
        <v/>
      </c>
      <c r="Z385" s="964" t="str" cm="1">
        <f t="array" ref="Z385">IF(N385="","",IF(R385&lt;&gt;"","",IF(SUMPRODUCT(--(AN18:AN1500=Z17),--(AM18:AM1500&lt;&gt;""),--ISNUMBER(SEARCH(" "&amp;AM18:AM1500&amp;" ",Q385)))&gt;0,Z17,"")))</f>
        <v/>
      </c>
      <c r="AA385" s="964" t="str" cm="1">
        <f t="array" ref="AA385">IF(N385="","",IF(R385&lt;&gt;"","",IF(SUMPRODUCT(--(AN18:AN1500=AA17),--(AM18:AM1500&lt;&gt;""),--ISNUMBER(SEARCH(" "&amp;AM18:AM1500&amp;" ",Q385)))&gt;0,AA17,"")))</f>
        <v/>
      </c>
      <c r="AB385" s="964" t="str" cm="1">
        <f t="array" ref="AB385">IF(N385="","",IF(R385&lt;&gt;"","",IF(SUMPRODUCT(--(AN18:AN1500=AB17),--(AM18:AM1500&lt;&gt;""),--ISNUMBER(SEARCH(" "&amp;AM18:AM1500&amp;" ",Q385)))&gt;0,AB17,"")))</f>
        <v/>
      </c>
      <c r="AC385" s="964" t="str" cm="1">
        <f t="array" ref="AC385">IF(N385="","",IF(R385&lt;&gt;"","",IF(SUMPRODUCT(--(AN18:AN1500=AC17),--(AM18:AM1500&lt;&gt;""),--ISNUMBER(SEARCH(" "&amp;AM18:AM1500&amp;" ",Q385)))&gt;0,AC17,"")))</f>
        <v/>
      </c>
      <c r="AD385" s="964" t="str" cm="1">
        <f t="array" ref="AD385">IF(N385="","",IF(R385&lt;&gt;"","",IF(SUMPRODUCT(--(AN18:AN1500=AD17),--(AM18:AM1500&lt;&gt;""),--ISNUMBER(SEARCH(" "&amp;AM18:AM1500&amp;" ",Q385)))&gt;0,AD17,"")))</f>
        <v/>
      </c>
      <c r="AE385" s="964" t="str" cm="1">
        <f t="array" ref="AE385">IF(N385="","",IF(R385&lt;&gt;"","",IF(SUMPRODUCT(--(AN18:AN1500=AE17),--(AM18:AM1500&lt;&gt;""),--ISNUMBER(SEARCH(" "&amp;AM18:AM1500&amp;" ",Q385)))&gt;0,AE17,"")))</f>
        <v/>
      </c>
      <c r="AF385" s="964" t="str" cm="1">
        <f t="array" ref="AF385">IF(N385="","",IF(R385&lt;&gt;"","",IF(SUMPRODUCT(--(AN18:AN1500=AF17),--(AM18:AM1500&lt;&gt;""),--ISNUMBER(SEARCH(" "&amp;AM18:AM1500&amp;" ",Q385)))&gt;0,AF17,"")))</f>
        <v/>
      </c>
      <c r="AG385" s="964" t="str" cm="1">
        <f t="array" ref="AG385">IF(N385="","",IF(R385&lt;&gt;"","",IF(SUMPRODUCT(--(AN18:AN1500=AG17),--(AM18:AM1500&lt;&gt;""),--ISNUMBER(SEARCH(" "&amp;AM18:AM1500&amp;" ",Q385)))&gt;0,AG17,"")))</f>
        <v/>
      </c>
      <c r="AH385" s="964" t="str" cm="1">
        <f t="array" ref="AH385">IF(N385="","",IF(R385&lt;&gt;"","",IF(SUMPRODUCT(--(AN18:AN1500=AH17),--(AM18:AM1500&lt;&gt;""),--ISNUMBER(SEARCH(" "&amp;AM18:AM1500&amp;" ",Q385)))&gt;0,AH17,"")))</f>
        <v/>
      </c>
      <c r="AI385" s="964" t="str" cm="1">
        <f t="array" ref="AI385">IF(N385="","",IF(R385&lt;&gt;"","",IF(SUMPRODUCT(--(AN18:AN1500=AI17),--(AM18:AM1500&lt;&gt;""),--ISNUMBER(SEARCH(" "&amp;AM18:AM1500&amp;" ",Q385)))&gt;0,AI17,"")))</f>
        <v/>
      </c>
      <c r="AJ385" s="964" t="str" cm="1">
        <f t="array" ref="AJ385">IF(N385="","",IF(R385&lt;&gt;"","",IF(SUMPRODUCT(--(AN18:AN1500=AJ17),--(AM18:AM1500&lt;&gt;""),--ISNUMBER(SEARCH(" "&amp;AM18:AM1500&amp;" ",Q385)))&gt;0,AJ17,"")))</f>
        <v/>
      </c>
      <c r="AK385" s="964" t="str" cm="1">
        <f t="array" ref="AK385">IF(N385="","",IF(T385&lt;&gt;"",AK17,IF(S385&lt;&gt;"","",IF(R385&lt;&gt;"","",IF(SUMPRODUCT(--(AN18:AN1500=AK17),--(AM18:AM1500&lt;&gt;""),--ISNUMBER(SEARCH(" "&amp;AM18:AM1500&amp;" ",Q385)))&gt;0,AK17,"")))))</f>
        <v/>
      </c>
      <c r="AM385" s="964" t="s">
        <v>2177</v>
      </c>
      <c r="AN385" s="964" t="s">
        <v>1597</v>
      </c>
      <c r="BN385" s="49">
        <v>1</v>
      </c>
    </row>
    <row r="386" spans="3:66" ht="35.1" customHeight="1">
      <c r="C386" s="65"/>
      <c r="D386" s="975" t="str">
        <f t="shared" si="70"/>
        <v/>
      </c>
      <c r="E386" s="982"/>
      <c r="G386" s="963" t="str">
        <f>IF(H386="","",COUNTIF(H18:H386,"&lt;&gt;"))</f>
        <v/>
      </c>
      <c r="H386" s="958" t="str" cm="1">
        <f t="array" ref="H386">IF(L386="","",IF(LEN(L386)&lt;=MAX(10,G13),L386,IFERROR(LEFT(L386,LOOKUP(2,1/(MID(L386,ROW(1:500),1)=" ")/(ROW(1:500)&lt;=MAX(10,G13)),ROW(1:500))-1),LEFT(L386,MAX(10,G13)))))</f>
        <v/>
      </c>
      <c r="I386" s="963" t="str">
        <f t="shared" si="71"/>
        <v/>
      </c>
      <c r="J386" s="963" t="str">
        <f t="shared" si="72"/>
        <v/>
      </c>
      <c r="K386" s="964" t="str">
        <f>IF(M385&lt;&gt;"",K385,IF(K385&lt;MAX(A18:A317),K385+1,""))</f>
        <v/>
      </c>
      <c r="L386" s="965" t="str">
        <f>IF(K386="","",IF(M385&lt;&gt;"",M385,INDEX(E18:E317,MATCH(K386,A18:A317,0))))</f>
        <v/>
      </c>
      <c r="M386" s="965" t="str">
        <f t="shared" si="73"/>
        <v/>
      </c>
      <c r="N386" s="966" t="str">
        <f t="shared" si="74"/>
        <v/>
      </c>
      <c r="O386" s="967" t="str">
        <f t="shared" si="75"/>
        <v/>
      </c>
      <c r="P386" s="967" t="str">
        <f t="shared" si="76"/>
        <v/>
      </c>
      <c r="Q386" s="966" t="str">
        <f t="shared" si="77"/>
        <v/>
      </c>
      <c r="R386" s="967" t="str">
        <f>IF(N386="","",IF(COUNTIF(AP18:AP300,TRIM(Q386))&gt;0,"EXCLUSION EXACTE",""))</f>
        <v/>
      </c>
      <c r="S386" s="967" t="str" cm="1">
        <f t="array" ref="S386">IF(N386="","",IF(SUMPRODUCT(--(AP18:AP300&lt;&gt;""),--ISNUMBER(SEARCH(" "&amp;AP18:AP300&amp;" ",Q386)))&gt;0,"BLOQUE MOLLUSQUES",""))</f>
        <v/>
      </c>
      <c r="T386" s="967" t="str" cm="1">
        <f t="array" ref="T386">IF(N386="","",IF(SUMPRODUCT(--(AT18:AT300&lt;&gt;""),--ISNUMBER(SEARCH(" "&amp;AT18:AT300&amp;" ",Q386)))&gt;0,"FORCE MOLLUSQUES",""))</f>
        <v/>
      </c>
      <c r="U386" s="966" t="str">
        <f t="shared" si="78"/>
        <v/>
      </c>
      <c r="V386" s="966" t="str">
        <f t="shared" si="80"/>
        <v/>
      </c>
      <c r="W386" s="967" t="str">
        <f t="shared" si="79"/>
        <v/>
      </c>
      <c r="X386" s="967" t="str" cm="1">
        <f t="array" ref="X386">IF(N386="","",IF(R386&lt;&gt;"","",IF(SUMPRODUCT(--(AN18:AN1500=X17),--(AM18:AM1500&lt;&gt;""),--ISNUMBER(SEARCH(" "&amp;AM18:AM1500&amp;" ",Q386)))&gt;0,X17,"")))</f>
        <v/>
      </c>
      <c r="Y386" s="967" t="str" cm="1">
        <f t="array" ref="Y386">IF(N386="","",IF(R386&lt;&gt;"","",IF(SUMPRODUCT(--(AN18:AN1500=Y17),--(AM18:AM1500&lt;&gt;""),--ISNUMBER(SEARCH(" "&amp;AM18:AM1500&amp;" ",Q386)))&gt;0,Y17,"")))</f>
        <v/>
      </c>
      <c r="Z386" s="967" t="str" cm="1">
        <f t="array" ref="Z386">IF(N386="","",IF(R386&lt;&gt;"","",IF(SUMPRODUCT(--(AN18:AN1500=Z17),--(AM18:AM1500&lt;&gt;""),--ISNUMBER(SEARCH(" "&amp;AM18:AM1500&amp;" ",Q386)))&gt;0,Z17,"")))</f>
        <v/>
      </c>
      <c r="AA386" s="967" t="str" cm="1">
        <f t="array" ref="AA386">IF(N386="","",IF(R386&lt;&gt;"","",IF(SUMPRODUCT(--(AN18:AN1500=AA17),--(AM18:AM1500&lt;&gt;""),--ISNUMBER(SEARCH(" "&amp;AM18:AM1500&amp;" ",Q386)))&gt;0,AA17,"")))</f>
        <v/>
      </c>
      <c r="AB386" s="967" t="str" cm="1">
        <f t="array" ref="AB386">IF(N386="","",IF(R386&lt;&gt;"","",IF(SUMPRODUCT(--(AN18:AN1500=AB17),--(AM18:AM1500&lt;&gt;""),--ISNUMBER(SEARCH(" "&amp;AM18:AM1500&amp;" ",Q386)))&gt;0,AB17,"")))</f>
        <v/>
      </c>
      <c r="AC386" s="967" t="str" cm="1">
        <f t="array" ref="AC386">IF(N386="","",IF(R386&lt;&gt;"","",IF(SUMPRODUCT(--(AN18:AN1500=AC17),--(AM18:AM1500&lt;&gt;""),--ISNUMBER(SEARCH(" "&amp;AM18:AM1500&amp;" ",Q386)))&gt;0,AC17,"")))</f>
        <v/>
      </c>
      <c r="AD386" s="967" t="str" cm="1">
        <f t="array" ref="AD386">IF(N386="","",IF(R386&lt;&gt;"","",IF(SUMPRODUCT(--(AN18:AN1500=AD17),--(AM18:AM1500&lt;&gt;""),--ISNUMBER(SEARCH(" "&amp;AM18:AM1500&amp;" ",Q386)))&gt;0,AD17,"")))</f>
        <v/>
      </c>
      <c r="AE386" s="967" t="str" cm="1">
        <f t="array" ref="AE386">IF(N386="","",IF(R386&lt;&gt;"","",IF(SUMPRODUCT(--(AN18:AN1500=AE17),--(AM18:AM1500&lt;&gt;""),--ISNUMBER(SEARCH(" "&amp;AM18:AM1500&amp;" ",Q386)))&gt;0,AE17,"")))</f>
        <v/>
      </c>
      <c r="AF386" s="967" t="str" cm="1">
        <f t="array" ref="AF386">IF(N386="","",IF(R386&lt;&gt;"","",IF(SUMPRODUCT(--(AN18:AN1500=AF17),--(AM18:AM1500&lt;&gt;""),--ISNUMBER(SEARCH(" "&amp;AM18:AM1500&amp;" ",Q386)))&gt;0,AF17,"")))</f>
        <v/>
      </c>
      <c r="AG386" s="967" t="str" cm="1">
        <f t="array" ref="AG386">IF(N386="","",IF(R386&lt;&gt;"","",IF(SUMPRODUCT(--(AN18:AN1500=AG17),--(AM18:AM1500&lt;&gt;""),--ISNUMBER(SEARCH(" "&amp;AM18:AM1500&amp;" ",Q386)))&gt;0,AG17,"")))</f>
        <v/>
      </c>
      <c r="AH386" s="967" t="str" cm="1">
        <f t="array" ref="AH386">IF(N386="","",IF(R386&lt;&gt;"","",IF(SUMPRODUCT(--(AN18:AN1500=AH17),--(AM18:AM1500&lt;&gt;""),--ISNUMBER(SEARCH(" "&amp;AM18:AM1500&amp;" ",Q386)))&gt;0,AH17,"")))</f>
        <v/>
      </c>
      <c r="AI386" s="967" t="str" cm="1">
        <f t="array" ref="AI386">IF(N386="","",IF(R386&lt;&gt;"","",IF(SUMPRODUCT(--(AN18:AN1500=AI17),--(AM18:AM1500&lt;&gt;""),--ISNUMBER(SEARCH(" "&amp;AM18:AM1500&amp;" ",Q386)))&gt;0,AI17,"")))</f>
        <v/>
      </c>
      <c r="AJ386" s="967" t="str" cm="1">
        <f t="array" ref="AJ386">IF(N386="","",IF(R386&lt;&gt;"","",IF(SUMPRODUCT(--(AN18:AN1500=AJ17),--(AM18:AM1500&lt;&gt;""),--ISNUMBER(SEARCH(" "&amp;AM18:AM1500&amp;" ",Q386)))&gt;0,AJ17,"")))</f>
        <v/>
      </c>
      <c r="AK386" s="967" t="str" cm="1">
        <f t="array" ref="AK386">IF(N386="","",IF(T386&lt;&gt;"",AK17,IF(S386&lt;&gt;"","",IF(R386&lt;&gt;"","",IF(SUMPRODUCT(--(AN18:AN1500=AK17),--(AM18:AM1500&lt;&gt;""),--ISNUMBER(SEARCH(" "&amp;AM18:AM1500&amp;" ",Q386)))&gt;0,AK17,"")))))</f>
        <v/>
      </c>
      <c r="AM386" s="968" t="s">
        <v>2178</v>
      </c>
      <c r="AN386" s="968" t="s">
        <v>1597</v>
      </c>
      <c r="BN386" s="49">
        <v>1</v>
      </c>
    </row>
    <row r="387" spans="3:66" ht="35.1" customHeight="1">
      <c r="C387" s="65"/>
      <c r="D387" s="975" t="str">
        <f t="shared" si="70"/>
        <v/>
      </c>
      <c r="E387" s="982"/>
      <c r="G387" s="964" t="str">
        <f>IF(H387="","",COUNTIF(H18:H387,"&lt;&gt;"))</f>
        <v/>
      </c>
      <c r="H387" s="965" t="str" cm="1">
        <f t="array" ref="H387">IF(L387="","",IF(LEN(L387)&lt;=MAX(10,G13),L387,IFERROR(LEFT(L387,LOOKUP(2,1/(MID(L387,ROW(1:500),1)=" ")/(ROW(1:500)&lt;=MAX(10,G13)),ROW(1:500))-1),LEFT(L387,MAX(10,G13)))))</f>
        <v/>
      </c>
      <c r="I387" s="964" t="str">
        <f t="shared" si="71"/>
        <v/>
      </c>
      <c r="J387" s="964" t="str">
        <f t="shared" si="72"/>
        <v/>
      </c>
      <c r="K387" s="964" t="str">
        <f>IF(M386&lt;&gt;"",K386,IF(K386&lt;MAX(A18:A317),K386+1,""))</f>
        <v/>
      </c>
      <c r="L387" s="965" t="str">
        <f>IF(K387="","",IF(M386&lt;&gt;"",M386,INDEX(E18:E317,MATCH(K387,A18:A317,0))))</f>
        <v/>
      </c>
      <c r="M387" s="965" t="str">
        <f t="shared" si="73"/>
        <v/>
      </c>
      <c r="N387" s="965" t="str">
        <f t="shared" si="74"/>
        <v/>
      </c>
      <c r="O387" s="964" t="str">
        <f t="shared" si="75"/>
        <v/>
      </c>
      <c r="P387" s="964" t="str">
        <f t="shared" si="76"/>
        <v/>
      </c>
      <c r="Q387" s="965" t="str">
        <f t="shared" si="77"/>
        <v/>
      </c>
      <c r="R387" s="964" t="str">
        <f>IF(N387="","",IF(COUNTIF(AP18:AP300,TRIM(Q387))&gt;0,"EXCLUSION EXACTE",""))</f>
        <v/>
      </c>
      <c r="S387" s="964" t="str" cm="1">
        <f t="array" ref="S387">IF(N387="","",IF(SUMPRODUCT(--(AP18:AP300&lt;&gt;""),--ISNUMBER(SEARCH(" "&amp;AP18:AP300&amp;" ",Q387)))&gt;0,"BLOQUE MOLLUSQUES",""))</f>
        <v/>
      </c>
      <c r="T387" s="964" t="str" cm="1">
        <f t="array" ref="T387">IF(N387="","",IF(SUMPRODUCT(--(AT18:AT300&lt;&gt;""),--ISNUMBER(SEARCH(" "&amp;AT18:AT300&amp;" ",Q387)))&gt;0,"FORCE MOLLUSQUES",""))</f>
        <v/>
      </c>
      <c r="U387" s="965" t="str">
        <f t="shared" si="78"/>
        <v/>
      </c>
      <c r="V387" s="965" t="str">
        <f t="shared" si="80"/>
        <v/>
      </c>
      <c r="W387" s="964" t="str">
        <f t="shared" si="79"/>
        <v/>
      </c>
      <c r="X387" s="964" t="str" cm="1">
        <f t="array" ref="X387">IF(N387="","",IF(R387&lt;&gt;"","",IF(SUMPRODUCT(--(AN18:AN1500=X17),--(AM18:AM1500&lt;&gt;""),--ISNUMBER(SEARCH(" "&amp;AM18:AM1500&amp;" ",Q387)))&gt;0,X17,"")))</f>
        <v/>
      </c>
      <c r="Y387" s="964" t="str" cm="1">
        <f t="array" ref="Y387">IF(N387="","",IF(R387&lt;&gt;"","",IF(SUMPRODUCT(--(AN18:AN1500=Y17),--(AM18:AM1500&lt;&gt;""),--ISNUMBER(SEARCH(" "&amp;AM18:AM1500&amp;" ",Q387)))&gt;0,Y17,"")))</f>
        <v/>
      </c>
      <c r="Z387" s="964" t="str" cm="1">
        <f t="array" ref="Z387">IF(N387="","",IF(R387&lt;&gt;"","",IF(SUMPRODUCT(--(AN18:AN1500=Z17),--(AM18:AM1500&lt;&gt;""),--ISNUMBER(SEARCH(" "&amp;AM18:AM1500&amp;" ",Q387)))&gt;0,Z17,"")))</f>
        <v/>
      </c>
      <c r="AA387" s="964" t="str" cm="1">
        <f t="array" ref="AA387">IF(N387="","",IF(R387&lt;&gt;"","",IF(SUMPRODUCT(--(AN18:AN1500=AA17),--(AM18:AM1500&lt;&gt;""),--ISNUMBER(SEARCH(" "&amp;AM18:AM1500&amp;" ",Q387)))&gt;0,AA17,"")))</f>
        <v/>
      </c>
      <c r="AB387" s="964" t="str" cm="1">
        <f t="array" ref="AB387">IF(N387="","",IF(R387&lt;&gt;"","",IF(SUMPRODUCT(--(AN18:AN1500=AB17),--(AM18:AM1500&lt;&gt;""),--ISNUMBER(SEARCH(" "&amp;AM18:AM1500&amp;" ",Q387)))&gt;0,AB17,"")))</f>
        <v/>
      </c>
      <c r="AC387" s="964" t="str" cm="1">
        <f t="array" ref="AC387">IF(N387="","",IF(R387&lt;&gt;"","",IF(SUMPRODUCT(--(AN18:AN1500=AC17),--(AM18:AM1500&lt;&gt;""),--ISNUMBER(SEARCH(" "&amp;AM18:AM1500&amp;" ",Q387)))&gt;0,AC17,"")))</f>
        <v/>
      </c>
      <c r="AD387" s="964" t="str" cm="1">
        <f t="array" ref="AD387">IF(N387="","",IF(R387&lt;&gt;"","",IF(SUMPRODUCT(--(AN18:AN1500=AD17),--(AM18:AM1500&lt;&gt;""),--ISNUMBER(SEARCH(" "&amp;AM18:AM1500&amp;" ",Q387)))&gt;0,AD17,"")))</f>
        <v/>
      </c>
      <c r="AE387" s="964" t="str" cm="1">
        <f t="array" ref="AE387">IF(N387="","",IF(R387&lt;&gt;"","",IF(SUMPRODUCT(--(AN18:AN1500=AE17),--(AM18:AM1500&lt;&gt;""),--ISNUMBER(SEARCH(" "&amp;AM18:AM1500&amp;" ",Q387)))&gt;0,AE17,"")))</f>
        <v/>
      </c>
      <c r="AF387" s="964" t="str" cm="1">
        <f t="array" ref="AF387">IF(N387="","",IF(R387&lt;&gt;"","",IF(SUMPRODUCT(--(AN18:AN1500=AF17),--(AM18:AM1500&lt;&gt;""),--ISNUMBER(SEARCH(" "&amp;AM18:AM1500&amp;" ",Q387)))&gt;0,AF17,"")))</f>
        <v/>
      </c>
      <c r="AG387" s="964" t="str" cm="1">
        <f t="array" ref="AG387">IF(N387="","",IF(R387&lt;&gt;"","",IF(SUMPRODUCT(--(AN18:AN1500=AG17),--(AM18:AM1500&lt;&gt;""),--ISNUMBER(SEARCH(" "&amp;AM18:AM1500&amp;" ",Q387)))&gt;0,AG17,"")))</f>
        <v/>
      </c>
      <c r="AH387" s="964" t="str" cm="1">
        <f t="array" ref="AH387">IF(N387="","",IF(R387&lt;&gt;"","",IF(SUMPRODUCT(--(AN18:AN1500=AH17),--(AM18:AM1500&lt;&gt;""),--ISNUMBER(SEARCH(" "&amp;AM18:AM1500&amp;" ",Q387)))&gt;0,AH17,"")))</f>
        <v/>
      </c>
      <c r="AI387" s="964" t="str" cm="1">
        <f t="array" ref="AI387">IF(N387="","",IF(R387&lt;&gt;"","",IF(SUMPRODUCT(--(AN18:AN1500=AI17),--(AM18:AM1500&lt;&gt;""),--ISNUMBER(SEARCH(" "&amp;AM18:AM1500&amp;" ",Q387)))&gt;0,AI17,"")))</f>
        <v/>
      </c>
      <c r="AJ387" s="964" t="str" cm="1">
        <f t="array" ref="AJ387">IF(N387="","",IF(R387&lt;&gt;"","",IF(SUMPRODUCT(--(AN18:AN1500=AJ17),--(AM18:AM1500&lt;&gt;""),--ISNUMBER(SEARCH(" "&amp;AM18:AM1500&amp;" ",Q387)))&gt;0,AJ17,"")))</f>
        <v/>
      </c>
      <c r="AK387" s="964" t="str" cm="1">
        <f t="array" ref="AK387">IF(N387="","",IF(T387&lt;&gt;"",AK17,IF(S387&lt;&gt;"","",IF(R387&lt;&gt;"","",IF(SUMPRODUCT(--(AN18:AN1500=AK17),--(AM18:AM1500&lt;&gt;""),--ISNUMBER(SEARCH(" "&amp;AM18:AM1500&amp;" ",Q387)))&gt;0,AK17,"")))))</f>
        <v/>
      </c>
      <c r="AM387" s="964" t="s">
        <v>2179</v>
      </c>
      <c r="AN387" s="964" t="s">
        <v>1597</v>
      </c>
      <c r="BN387" s="49">
        <v>1</v>
      </c>
    </row>
    <row r="388" spans="3:66" ht="35.1" customHeight="1">
      <c r="C388" s="65"/>
      <c r="D388" s="975" t="str">
        <f t="shared" si="70"/>
        <v/>
      </c>
      <c r="E388" s="982"/>
      <c r="G388" s="963" t="str">
        <f>IF(H388="","",COUNTIF(H18:H388,"&lt;&gt;"))</f>
        <v/>
      </c>
      <c r="H388" s="958" t="str" cm="1">
        <f t="array" ref="H388">IF(L388="","",IF(LEN(L388)&lt;=MAX(10,G13),L388,IFERROR(LEFT(L388,LOOKUP(2,1/(MID(L388,ROW(1:500),1)=" ")/(ROW(1:500)&lt;=MAX(10,G13)),ROW(1:500))-1),LEFT(L388,MAX(10,G13)))))</f>
        <v/>
      </c>
      <c r="I388" s="963" t="str">
        <f t="shared" si="71"/>
        <v/>
      </c>
      <c r="J388" s="963" t="str">
        <f t="shared" si="72"/>
        <v/>
      </c>
      <c r="K388" s="964" t="str">
        <f>IF(M387&lt;&gt;"",K387,IF(K387&lt;MAX(A18:A317),K387+1,""))</f>
        <v/>
      </c>
      <c r="L388" s="965" t="str">
        <f>IF(K388="","",IF(M387&lt;&gt;"",M387,INDEX(E18:E317,MATCH(K388,A18:A317,0))))</f>
        <v/>
      </c>
      <c r="M388" s="965" t="str">
        <f t="shared" si="73"/>
        <v/>
      </c>
      <c r="N388" s="966" t="str">
        <f t="shared" si="74"/>
        <v/>
      </c>
      <c r="O388" s="967" t="str">
        <f t="shared" si="75"/>
        <v/>
      </c>
      <c r="P388" s="967" t="str">
        <f t="shared" si="76"/>
        <v/>
      </c>
      <c r="Q388" s="966" t="str">
        <f t="shared" si="77"/>
        <v/>
      </c>
      <c r="R388" s="967" t="str">
        <f>IF(N388="","",IF(COUNTIF(AP18:AP300,TRIM(Q388))&gt;0,"EXCLUSION EXACTE",""))</f>
        <v/>
      </c>
      <c r="S388" s="967" t="str" cm="1">
        <f t="array" ref="S388">IF(N388="","",IF(SUMPRODUCT(--(AP18:AP300&lt;&gt;""),--ISNUMBER(SEARCH(" "&amp;AP18:AP300&amp;" ",Q388)))&gt;0,"BLOQUE MOLLUSQUES",""))</f>
        <v/>
      </c>
      <c r="T388" s="967" t="str" cm="1">
        <f t="array" ref="T388">IF(N388="","",IF(SUMPRODUCT(--(AT18:AT300&lt;&gt;""),--ISNUMBER(SEARCH(" "&amp;AT18:AT300&amp;" ",Q388)))&gt;0,"FORCE MOLLUSQUES",""))</f>
        <v/>
      </c>
      <c r="U388" s="966" t="str">
        <f t="shared" si="78"/>
        <v/>
      </c>
      <c r="V388" s="966" t="str">
        <f t="shared" si="80"/>
        <v/>
      </c>
      <c r="W388" s="967" t="str">
        <f t="shared" si="79"/>
        <v/>
      </c>
      <c r="X388" s="967" t="str" cm="1">
        <f t="array" ref="X388">IF(N388="","",IF(R388&lt;&gt;"","",IF(SUMPRODUCT(--(AN18:AN1500=X17),--(AM18:AM1500&lt;&gt;""),--ISNUMBER(SEARCH(" "&amp;AM18:AM1500&amp;" ",Q388)))&gt;0,X17,"")))</f>
        <v/>
      </c>
      <c r="Y388" s="967" t="str" cm="1">
        <f t="array" ref="Y388">IF(N388="","",IF(R388&lt;&gt;"","",IF(SUMPRODUCT(--(AN18:AN1500=Y17),--(AM18:AM1500&lt;&gt;""),--ISNUMBER(SEARCH(" "&amp;AM18:AM1500&amp;" ",Q388)))&gt;0,Y17,"")))</f>
        <v/>
      </c>
      <c r="Z388" s="967" t="str" cm="1">
        <f t="array" ref="Z388">IF(N388="","",IF(R388&lt;&gt;"","",IF(SUMPRODUCT(--(AN18:AN1500=Z17),--(AM18:AM1500&lt;&gt;""),--ISNUMBER(SEARCH(" "&amp;AM18:AM1500&amp;" ",Q388)))&gt;0,Z17,"")))</f>
        <v/>
      </c>
      <c r="AA388" s="967" t="str" cm="1">
        <f t="array" ref="AA388">IF(N388="","",IF(R388&lt;&gt;"","",IF(SUMPRODUCT(--(AN18:AN1500=AA17),--(AM18:AM1500&lt;&gt;""),--ISNUMBER(SEARCH(" "&amp;AM18:AM1500&amp;" ",Q388)))&gt;0,AA17,"")))</f>
        <v/>
      </c>
      <c r="AB388" s="967" t="str" cm="1">
        <f t="array" ref="AB388">IF(N388="","",IF(R388&lt;&gt;"","",IF(SUMPRODUCT(--(AN18:AN1500=AB17),--(AM18:AM1500&lt;&gt;""),--ISNUMBER(SEARCH(" "&amp;AM18:AM1500&amp;" ",Q388)))&gt;0,AB17,"")))</f>
        <v/>
      </c>
      <c r="AC388" s="967" t="str" cm="1">
        <f t="array" ref="AC388">IF(N388="","",IF(R388&lt;&gt;"","",IF(SUMPRODUCT(--(AN18:AN1500=AC17),--(AM18:AM1500&lt;&gt;""),--ISNUMBER(SEARCH(" "&amp;AM18:AM1500&amp;" ",Q388)))&gt;0,AC17,"")))</f>
        <v/>
      </c>
      <c r="AD388" s="967" t="str" cm="1">
        <f t="array" ref="AD388">IF(N388="","",IF(R388&lt;&gt;"","",IF(SUMPRODUCT(--(AN18:AN1500=AD17),--(AM18:AM1500&lt;&gt;""),--ISNUMBER(SEARCH(" "&amp;AM18:AM1500&amp;" ",Q388)))&gt;0,AD17,"")))</f>
        <v/>
      </c>
      <c r="AE388" s="967" t="str" cm="1">
        <f t="array" ref="AE388">IF(N388="","",IF(R388&lt;&gt;"","",IF(SUMPRODUCT(--(AN18:AN1500=AE17),--(AM18:AM1500&lt;&gt;""),--ISNUMBER(SEARCH(" "&amp;AM18:AM1500&amp;" ",Q388)))&gt;0,AE17,"")))</f>
        <v/>
      </c>
      <c r="AF388" s="967" t="str" cm="1">
        <f t="array" ref="AF388">IF(N388="","",IF(R388&lt;&gt;"","",IF(SUMPRODUCT(--(AN18:AN1500=AF17),--(AM18:AM1500&lt;&gt;""),--ISNUMBER(SEARCH(" "&amp;AM18:AM1500&amp;" ",Q388)))&gt;0,AF17,"")))</f>
        <v/>
      </c>
      <c r="AG388" s="967" t="str" cm="1">
        <f t="array" ref="AG388">IF(N388="","",IF(R388&lt;&gt;"","",IF(SUMPRODUCT(--(AN18:AN1500=AG17),--(AM18:AM1500&lt;&gt;""),--ISNUMBER(SEARCH(" "&amp;AM18:AM1500&amp;" ",Q388)))&gt;0,AG17,"")))</f>
        <v/>
      </c>
      <c r="AH388" s="967" t="str" cm="1">
        <f t="array" ref="AH388">IF(N388="","",IF(R388&lt;&gt;"","",IF(SUMPRODUCT(--(AN18:AN1500=AH17),--(AM18:AM1500&lt;&gt;""),--ISNUMBER(SEARCH(" "&amp;AM18:AM1500&amp;" ",Q388)))&gt;0,AH17,"")))</f>
        <v/>
      </c>
      <c r="AI388" s="967" t="str" cm="1">
        <f t="array" ref="AI388">IF(N388="","",IF(R388&lt;&gt;"","",IF(SUMPRODUCT(--(AN18:AN1500=AI17),--(AM18:AM1500&lt;&gt;""),--ISNUMBER(SEARCH(" "&amp;AM18:AM1500&amp;" ",Q388)))&gt;0,AI17,"")))</f>
        <v/>
      </c>
      <c r="AJ388" s="967" t="str" cm="1">
        <f t="array" ref="AJ388">IF(N388="","",IF(R388&lt;&gt;"","",IF(SUMPRODUCT(--(AN18:AN1500=AJ17),--(AM18:AM1500&lt;&gt;""),--ISNUMBER(SEARCH(" "&amp;AM18:AM1500&amp;" ",Q388)))&gt;0,AJ17,"")))</f>
        <v/>
      </c>
      <c r="AK388" s="967" t="str" cm="1">
        <f t="array" ref="AK388">IF(N388="","",IF(T388&lt;&gt;"",AK17,IF(S388&lt;&gt;"","",IF(R388&lt;&gt;"","",IF(SUMPRODUCT(--(AN18:AN1500=AK17),--(AM18:AM1500&lt;&gt;""),--ISNUMBER(SEARCH(" "&amp;AM18:AM1500&amp;" ",Q388)))&gt;0,AK17,"")))))</f>
        <v/>
      </c>
      <c r="AM388" s="968" t="s">
        <v>232</v>
      </c>
      <c r="AN388" s="968" t="s">
        <v>1597</v>
      </c>
      <c r="BN388" s="49">
        <v>1</v>
      </c>
    </row>
    <row r="389" spans="3:66" ht="35.1" customHeight="1">
      <c r="C389" s="65"/>
      <c r="D389" s="975" t="str">
        <f t="shared" si="70"/>
        <v/>
      </c>
      <c r="E389" s="982"/>
      <c r="G389" s="964" t="str">
        <f>IF(H389="","",COUNTIF(H18:H389,"&lt;&gt;"))</f>
        <v/>
      </c>
      <c r="H389" s="965" t="str" cm="1">
        <f t="array" ref="H389">IF(L389="","",IF(LEN(L389)&lt;=MAX(10,G13),L389,IFERROR(LEFT(L389,LOOKUP(2,1/(MID(L389,ROW(1:500),1)=" ")/(ROW(1:500)&lt;=MAX(10,G13)),ROW(1:500))-1),LEFT(L389,MAX(10,G13)))))</f>
        <v/>
      </c>
      <c r="I389" s="964" t="str">
        <f t="shared" si="71"/>
        <v/>
      </c>
      <c r="J389" s="964" t="str">
        <f t="shared" si="72"/>
        <v/>
      </c>
      <c r="K389" s="964" t="str">
        <f>IF(M388&lt;&gt;"",K388,IF(K388&lt;MAX(A18:A317),K388+1,""))</f>
        <v/>
      </c>
      <c r="L389" s="965" t="str">
        <f>IF(K389="","",IF(M388&lt;&gt;"",M388,INDEX(E18:E317,MATCH(K389,A18:A317,0))))</f>
        <v/>
      </c>
      <c r="M389" s="965" t="str">
        <f t="shared" si="73"/>
        <v/>
      </c>
      <c r="N389" s="965" t="str">
        <f t="shared" si="74"/>
        <v/>
      </c>
      <c r="O389" s="964" t="str">
        <f t="shared" si="75"/>
        <v/>
      </c>
      <c r="P389" s="964" t="str">
        <f t="shared" si="76"/>
        <v/>
      </c>
      <c r="Q389" s="965" t="str">
        <f t="shared" si="77"/>
        <v/>
      </c>
      <c r="R389" s="964" t="str">
        <f>IF(N389="","",IF(COUNTIF(AP18:AP300,TRIM(Q389))&gt;0,"EXCLUSION EXACTE",""))</f>
        <v/>
      </c>
      <c r="S389" s="964" t="str" cm="1">
        <f t="array" ref="S389">IF(N389="","",IF(SUMPRODUCT(--(AP18:AP300&lt;&gt;""),--ISNUMBER(SEARCH(" "&amp;AP18:AP300&amp;" ",Q389)))&gt;0,"BLOQUE MOLLUSQUES",""))</f>
        <v/>
      </c>
      <c r="T389" s="964" t="str" cm="1">
        <f t="array" ref="T389">IF(N389="","",IF(SUMPRODUCT(--(AT18:AT300&lt;&gt;""),--ISNUMBER(SEARCH(" "&amp;AT18:AT300&amp;" ",Q389)))&gt;0,"FORCE MOLLUSQUES",""))</f>
        <v/>
      </c>
      <c r="U389" s="965" t="str">
        <f t="shared" si="78"/>
        <v/>
      </c>
      <c r="V389" s="965" t="str">
        <f t="shared" si="80"/>
        <v/>
      </c>
      <c r="W389" s="964" t="str">
        <f t="shared" si="79"/>
        <v/>
      </c>
      <c r="X389" s="964" t="str" cm="1">
        <f t="array" ref="X389">IF(N389="","",IF(R389&lt;&gt;"","",IF(SUMPRODUCT(--(AN18:AN1500=X17),--(AM18:AM1500&lt;&gt;""),--ISNUMBER(SEARCH(" "&amp;AM18:AM1500&amp;" ",Q389)))&gt;0,X17,"")))</f>
        <v/>
      </c>
      <c r="Y389" s="964" t="str" cm="1">
        <f t="array" ref="Y389">IF(N389="","",IF(R389&lt;&gt;"","",IF(SUMPRODUCT(--(AN18:AN1500=Y17),--(AM18:AM1500&lt;&gt;""),--ISNUMBER(SEARCH(" "&amp;AM18:AM1500&amp;" ",Q389)))&gt;0,Y17,"")))</f>
        <v/>
      </c>
      <c r="Z389" s="964" t="str" cm="1">
        <f t="array" ref="Z389">IF(N389="","",IF(R389&lt;&gt;"","",IF(SUMPRODUCT(--(AN18:AN1500=Z17),--(AM18:AM1500&lt;&gt;""),--ISNUMBER(SEARCH(" "&amp;AM18:AM1500&amp;" ",Q389)))&gt;0,Z17,"")))</f>
        <v/>
      </c>
      <c r="AA389" s="964" t="str" cm="1">
        <f t="array" ref="AA389">IF(N389="","",IF(R389&lt;&gt;"","",IF(SUMPRODUCT(--(AN18:AN1500=AA17),--(AM18:AM1500&lt;&gt;""),--ISNUMBER(SEARCH(" "&amp;AM18:AM1500&amp;" ",Q389)))&gt;0,AA17,"")))</f>
        <v/>
      </c>
      <c r="AB389" s="964" t="str" cm="1">
        <f t="array" ref="AB389">IF(N389="","",IF(R389&lt;&gt;"","",IF(SUMPRODUCT(--(AN18:AN1500=AB17),--(AM18:AM1500&lt;&gt;""),--ISNUMBER(SEARCH(" "&amp;AM18:AM1500&amp;" ",Q389)))&gt;0,AB17,"")))</f>
        <v/>
      </c>
      <c r="AC389" s="964" t="str" cm="1">
        <f t="array" ref="AC389">IF(N389="","",IF(R389&lt;&gt;"","",IF(SUMPRODUCT(--(AN18:AN1500=AC17),--(AM18:AM1500&lt;&gt;""),--ISNUMBER(SEARCH(" "&amp;AM18:AM1500&amp;" ",Q389)))&gt;0,AC17,"")))</f>
        <v/>
      </c>
      <c r="AD389" s="964" t="str" cm="1">
        <f t="array" ref="AD389">IF(N389="","",IF(R389&lt;&gt;"","",IF(SUMPRODUCT(--(AN18:AN1500=AD17),--(AM18:AM1500&lt;&gt;""),--ISNUMBER(SEARCH(" "&amp;AM18:AM1500&amp;" ",Q389)))&gt;0,AD17,"")))</f>
        <v/>
      </c>
      <c r="AE389" s="964" t="str" cm="1">
        <f t="array" ref="AE389">IF(N389="","",IF(R389&lt;&gt;"","",IF(SUMPRODUCT(--(AN18:AN1500=AE17),--(AM18:AM1500&lt;&gt;""),--ISNUMBER(SEARCH(" "&amp;AM18:AM1500&amp;" ",Q389)))&gt;0,AE17,"")))</f>
        <v/>
      </c>
      <c r="AF389" s="964" t="str" cm="1">
        <f t="array" ref="AF389">IF(N389="","",IF(R389&lt;&gt;"","",IF(SUMPRODUCT(--(AN18:AN1500=AF17),--(AM18:AM1500&lt;&gt;""),--ISNUMBER(SEARCH(" "&amp;AM18:AM1500&amp;" ",Q389)))&gt;0,AF17,"")))</f>
        <v/>
      </c>
      <c r="AG389" s="964" t="str" cm="1">
        <f t="array" ref="AG389">IF(N389="","",IF(R389&lt;&gt;"","",IF(SUMPRODUCT(--(AN18:AN1500=AG17),--(AM18:AM1500&lt;&gt;""),--ISNUMBER(SEARCH(" "&amp;AM18:AM1500&amp;" ",Q389)))&gt;0,AG17,"")))</f>
        <v/>
      </c>
      <c r="AH389" s="964" t="str" cm="1">
        <f t="array" ref="AH389">IF(N389="","",IF(R389&lt;&gt;"","",IF(SUMPRODUCT(--(AN18:AN1500=AH17),--(AM18:AM1500&lt;&gt;""),--ISNUMBER(SEARCH(" "&amp;AM18:AM1500&amp;" ",Q389)))&gt;0,AH17,"")))</f>
        <v/>
      </c>
      <c r="AI389" s="964" t="str" cm="1">
        <f t="array" ref="AI389">IF(N389="","",IF(R389&lt;&gt;"","",IF(SUMPRODUCT(--(AN18:AN1500=AI17),--(AM18:AM1500&lt;&gt;""),--ISNUMBER(SEARCH(" "&amp;AM18:AM1500&amp;" ",Q389)))&gt;0,AI17,"")))</f>
        <v/>
      </c>
      <c r="AJ389" s="964" t="str" cm="1">
        <f t="array" ref="AJ389">IF(N389="","",IF(R389&lt;&gt;"","",IF(SUMPRODUCT(--(AN18:AN1500=AJ17),--(AM18:AM1500&lt;&gt;""),--ISNUMBER(SEARCH(" "&amp;AM18:AM1500&amp;" ",Q389)))&gt;0,AJ17,"")))</f>
        <v/>
      </c>
      <c r="AK389" s="964" t="str" cm="1">
        <f t="array" ref="AK389">IF(N389="","",IF(T389&lt;&gt;"",AK17,IF(S389&lt;&gt;"","",IF(R389&lt;&gt;"","",IF(SUMPRODUCT(--(AN18:AN1500=AK17),--(AM18:AM1500&lt;&gt;""),--ISNUMBER(SEARCH(" "&amp;AM18:AM1500&amp;" ",Q389)))&gt;0,AK17,"")))))</f>
        <v/>
      </c>
      <c r="AM389" s="964" t="s">
        <v>2378</v>
      </c>
      <c r="AN389" s="964" t="s">
        <v>1597</v>
      </c>
      <c r="BN389" s="49">
        <v>1</v>
      </c>
    </row>
    <row r="390" spans="3:66" ht="35.1" customHeight="1">
      <c r="C390" s="65"/>
      <c r="D390" s="975" t="str">
        <f t="shared" si="70"/>
        <v/>
      </c>
      <c r="E390" s="982"/>
      <c r="G390" s="963" t="str">
        <f>IF(H390="","",COUNTIF(H18:H390,"&lt;&gt;"))</f>
        <v/>
      </c>
      <c r="H390" s="958" t="str" cm="1">
        <f t="array" ref="H390">IF(L390="","",IF(LEN(L390)&lt;=MAX(10,G13),L390,IFERROR(LEFT(L390,LOOKUP(2,1/(MID(L390,ROW(1:500),1)=" ")/(ROW(1:500)&lt;=MAX(10,G13)),ROW(1:500))-1),LEFT(L390,MAX(10,G13)))))</f>
        <v/>
      </c>
      <c r="I390" s="963" t="str">
        <f t="shared" si="71"/>
        <v/>
      </c>
      <c r="J390" s="963" t="str">
        <f t="shared" si="72"/>
        <v/>
      </c>
      <c r="K390" s="964" t="str">
        <f>IF(M389&lt;&gt;"",K389,IF(K389&lt;MAX(A18:A317),K389+1,""))</f>
        <v/>
      </c>
      <c r="L390" s="965" t="str">
        <f>IF(K390="","",IF(M389&lt;&gt;"",M389,INDEX(E18:E317,MATCH(K390,A18:A317,0))))</f>
        <v/>
      </c>
      <c r="M390" s="965" t="str">
        <f t="shared" si="73"/>
        <v/>
      </c>
      <c r="N390" s="966" t="str">
        <f t="shared" si="74"/>
        <v/>
      </c>
      <c r="O390" s="967" t="str">
        <f t="shared" si="75"/>
        <v/>
      </c>
      <c r="P390" s="967" t="str">
        <f t="shared" si="76"/>
        <v/>
      </c>
      <c r="Q390" s="966" t="str">
        <f t="shared" si="77"/>
        <v/>
      </c>
      <c r="R390" s="967" t="str">
        <f>IF(N390="","",IF(COUNTIF(AP18:AP300,TRIM(Q390))&gt;0,"EXCLUSION EXACTE",""))</f>
        <v/>
      </c>
      <c r="S390" s="967" t="str" cm="1">
        <f t="array" ref="S390">IF(N390="","",IF(SUMPRODUCT(--(AP18:AP300&lt;&gt;""),--ISNUMBER(SEARCH(" "&amp;AP18:AP300&amp;" ",Q390)))&gt;0,"BLOQUE MOLLUSQUES",""))</f>
        <v/>
      </c>
      <c r="T390" s="967" t="str" cm="1">
        <f t="array" ref="T390">IF(N390="","",IF(SUMPRODUCT(--(AT18:AT300&lt;&gt;""),--ISNUMBER(SEARCH(" "&amp;AT18:AT300&amp;" ",Q390)))&gt;0,"FORCE MOLLUSQUES",""))</f>
        <v/>
      </c>
      <c r="U390" s="966" t="str">
        <f t="shared" si="78"/>
        <v/>
      </c>
      <c r="V390" s="966" t="str">
        <f t="shared" si="80"/>
        <v/>
      </c>
      <c r="W390" s="967" t="str">
        <f t="shared" si="79"/>
        <v/>
      </c>
      <c r="X390" s="967" t="str" cm="1">
        <f t="array" ref="X390">IF(N390="","",IF(R390&lt;&gt;"","",IF(SUMPRODUCT(--(AN18:AN1500=X17),--(AM18:AM1500&lt;&gt;""),--ISNUMBER(SEARCH(" "&amp;AM18:AM1500&amp;" ",Q390)))&gt;0,X17,"")))</f>
        <v/>
      </c>
      <c r="Y390" s="967" t="str" cm="1">
        <f t="array" ref="Y390">IF(N390="","",IF(R390&lt;&gt;"","",IF(SUMPRODUCT(--(AN18:AN1500=Y17),--(AM18:AM1500&lt;&gt;""),--ISNUMBER(SEARCH(" "&amp;AM18:AM1500&amp;" ",Q390)))&gt;0,Y17,"")))</f>
        <v/>
      </c>
      <c r="Z390" s="967" t="str" cm="1">
        <f t="array" ref="Z390">IF(N390="","",IF(R390&lt;&gt;"","",IF(SUMPRODUCT(--(AN18:AN1500=Z17),--(AM18:AM1500&lt;&gt;""),--ISNUMBER(SEARCH(" "&amp;AM18:AM1500&amp;" ",Q390)))&gt;0,Z17,"")))</f>
        <v/>
      </c>
      <c r="AA390" s="967" t="str" cm="1">
        <f t="array" ref="AA390">IF(N390="","",IF(R390&lt;&gt;"","",IF(SUMPRODUCT(--(AN18:AN1500=AA17),--(AM18:AM1500&lt;&gt;""),--ISNUMBER(SEARCH(" "&amp;AM18:AM1500&amp;" ",Q390)))&gt;0,AA17,"")))</f>
        <v/>
      </c>
      <c r="AB390" s="967" t="str" cm="1">
        <f t="array" ref="AB390">IF(N390="","",IF(R390&lt;&gt;"","",IF(SUMPRODUCT(--(AN18:AN1500=AB17),--(AM18:AM1500&lt;&gt;""),--ISNUMBER(SEARCH(" "&amp;AM18:AM1500&amp;" ",Q390)))&gt;0,AB17,"")))</f>
        <v/>
      </c>
      <c r="AC390" s="967" t="str" cm="1">
        <f t="array" ref="AC390">IF(N390="","",IF(R390&lt;&gt;"","",IF(SUMPRODUCT(--(AN18:AN1500=AC17),--(AM18:AM1500&lt;&gt;""),--ISNUMBER(SEARCH(" "&amp;AM18:AM1500&amp;" ",Q390)))&gt;0,AC17,"")))</f>
        <v/>
      </c>
      <c r="AD390" s="967" t="str" cm="1">
        <f t="array" ref="AD390">IF(N390="","",IF(R390&lt;&gt;"","",IF(SUMPRODUCT(--(AN18:AN1500=AD17),--(AM18:AM1500&lt;&gt;""),--ISNUMBER(SEARCH(" "&amp;AM18:AM1500&amp;" ",Q390)))&gt;0,AD17,"")))</f>
        <v/>
      </c>
      <c r="AE390" s="967" t="str" cm="1">
        <f t="array" ref="AE390">IF(N390="","",IF(R390&lt;&gt;"","",IF(SUMPRODUCT(--(AN18:AN1500=AE17),--(AM18:AM1500&lt;&gt;""),--ISNUMBER(SEARCH(" "&amp;AM18:AM1500&amp;" ",Q390)))&gt;0,AE17,"")))</f>
        <v/>
      </c>
      <c r="AF390" s="967" t="str" cm="1">
        <f t="array" ref="AF390">IF(N390="","",IF(R390&lt;&gt;"","",IF(SUMPRODUCT(--(AN18:AN1500=AF17),--(AM18:AM1500&lt;&gt;""),--ISNUMBER(SEARCH(" "&amp;AM18:AM1500&amp;" ",Q390)))&gt;0,AF17,"")))</f>
        <v/>
      </c>
      <c r="AG390" s="967" t="str" cm="1">
        <f t="array" ref="AG390">IF(N390="","",IF(R390&lt;&gt;"","",IF(SUMPRODUCT(--(AN18:AN1500=AG17),--(AM18:AM1500&lt;&gt;""),--ISNUMBER(SEARCH(" "&amp;AM18:AM1500&amp;" ",Q390)))&gt;0,AG17,"")))</f>
        <v/>
      </c>
      <c r="AH390" s="967" t="str" cm="1">
        <f t="array" ref="AH390">IF(N390="","",IF(R390&lt;&gt;"","",IF(SUMPRODUCT(--(AN18:AN1500=AH17),--(AM18:AM1500&lt;&gt;""),--ISNUMBER(SEARCH(" "&amp;AM18:AM1500&amp;" ",Q390)))&gt;0,AH17,"")))</f>
        <v/>
      </c>
      <c r="AI390" s="967" t="str" cm="1">
        <f t="array" ref="AI390">IF(N390="","",IF(R390&lt;&gt;"","",IF(SUMPRODUCT(--(AN18:AN1500=AI17),--(AM18:AM1500&lt;&gt;""),--ISNUMBER(SEARCH(" "&amp;AM18:AM1500&amp;" ",Q390)))&gt;0,AI17,"")))</f>
        <v/>
      </c>
      <c r="AJ390" s="967" t="str" cm="1">
        <f t="array" ref="AJ390">IF(N390="","",IF(R390&lt;&gt;"","",IF(SUMPRODUCT(--(AN18:AN1500=AJ17),--(AM18:AM1500&lt;&gt;""),--ISNUMBER(SEARCH(" "&amp;AM18:AM1500&amp;" ",Q390)))&gt;0,AJ17,"")))</f>
        <v/>
      </c>
      <c r="AK390" s="967" t="str" cm="1">
        <f t="array" ref="AK390">IF(N390="","",IF(T390&lt;&gt;"",AK17,IF(S390&lt;&gt;"","",IF(R390&lt;&gt;"","",IF(SUMPRODUCT(--(AN18:AN1500=AK17),--(AM18:AM1500&lt;&gt;""),--ISNUMBER(SEARCH(" "&amp;AM18:AM1500&amp;" ",Q390)))&gt;0,AK17,"")))))</f>
        <v/>
      </c>
      <c r="AM390" s="968" t="s">
        <v>2379</v>
      </c>
      <c r="AN390" s="968" t="s">
        <v>1597</v>
      </c>
      <c r="BN390" s="49">
        <v>1</v>
      </c>
    </row>
    <row r="391" spans="3:66" ht="35.1" customHeight="1">
      <c r="C391" s="65"/>
      <c r="D391" s="975" t="str">
        <f t="shared" si="70"/>
        <v/>
      </c>
      <c r="E391" s="982"/>
      <c r="G391" s="964" t="str">
        <f>IF(H391="","",COUNTIF(H18:H391,"&lt;&gt;"))</f>
        <v/>
      </c>
      <c r="H391" s="965" t="str" cm="1">
        <f t="array" ref="H391">IF(L391="","",IF(LEN(L391)&lt;=MAX(10,G13),L391,IFERROR(LEFT(L391,LOOKUP(2,1/(MID(L391,ROW(1:500),1)=" ")/(ROW(1:500)&lt;=MAX(10,G13)),ROW(1:500))-1),LEFT(L391,MAX(10,G13)))))</f>
        <v/>
      </c>
      <c r="I391" s="964" t="str">
        <f t="shared" si="71"/>
        <v/>
      </c>
      <c r="J391" s="964" t="str">
        <f t="shared" si="72"/>
        <v/>
      </c>
      <c r="K391" s="964" t="str">
        <f>IF(M390&lt;&gt;"",K390,IF(K390&lt;MAX(A18:A317),K390+1,""))</f>
        <v/>
      </c>
      <c r="L391" s="965" t="str">
        <f>IF(K391="","",IF(M390&lt;&gt;"",M390,INDEX(E18:E317,MATCH(K391,A18:A317,0))))</f>
        <v/>
      </c>
      <c r="M391" s="965" t="str">
        <f t="shared" si="73"/>
        <v/>
      </c>
      <c r="N391" s="965" t="str">
        <f t="shared" si="74"/>
        <v/>
      </c>
      <c r="O391" s="964" t="str">
        <f t="shared" si="75"/>
        <v/>
      </c>
      <c r="P391" s="964" t="str">
        <f t="shared" si="76"/>
        <v/>
      </c>
      <c r="Q391" s="965" t="str">
        <f t="shared" si="77"/>
        <v/>
      </c>
      <c r="R391" s="964" t="str">
        <f>IF(N391="","",IF(COUNTIF(AP18:AP300,TRIM(Q391))&gt;0,"EXCLUSION EXACTE",""))</f>
        <v/>
      </c>
      <c r="S391" s="964" t="str" cm="1">
        <f t="array" ref="S391">IF(N391="","",IF(SUMPRODUCT(--(AP18:AP300&lt;&gt;""),--ISNUMBER(SEARCH(" "&amp;AP18:AP300&amp;" ",Q391)))&gt;0,"BLOQUE MOLLUSQUES",""))</f>
        <v/>
      </c>
      <c r="T391" s="964" t="str" cm="1">
        <f t="array" ref="T391">IF(N391="","",IF(SUMPRODUCT(--(AT18:AT300&lt;&gt;""),--ISNUMBER(SEARCH(" "&amp;AT18:AT300&amp;" ",Q391)))&gt;0,"FORCE MOLLUSQUES",""))</f>
        <v/>
      </c>
      <c r="U391" s="965" t="str">
        <f t="shared" si="78"/>
        <v/>
      </c>
      <c r="V391" s="965" t="str">
        <f t="shared" si="80"/>
        <v/>
      </c>
      <c r="W391" s="964" t="str">
        <f t="shared" si="79"/>
        <v/>
      </c>
      <c r="X391" s="964" t="str" cm="1">
        <f t="array" ref="X391">IF(N391="","",IF(R391&lt;&gt;"","",IF(SUMPRODUCT(--(AN18:AN1500=X17),--(AM18:AM1500&lt;&gt;""),--ISNUMBER(SEARCH(" "&amp;AM18:AM1500&amp;" ",Q391)))&gt;0,X17,"")))</f>
        <v/>
      </c>
      <c r="Y391" s="964" t="str" cm="1">
        <f t="array" ref="Y391">IF(N391="","",IF(R391&lt;&gt;"","",IF(SUMPRODUCT(--(AN18:AN1500=Y17),--(AM18:AM1500&lt;&gt;""),--ISNUMBER(SEARCH(" "&amp;AM18:AM1500&amp;" ",Q391)))&gt;0,Y17,"")))</f>
        <v/>
      </c>
      <c r="Z391" s="964" t="str" cm="1">
        <f t="array" ref="Z391">IF(N391="","",IF(R391&lt;&gt;"","",IF(SUMPRODUCT(--(AN18:AN1500=Z17),--(AM18:AM1500&lt;&gt;""),--ISNUMBER(SEARCH(" "&amp;AM18:AM1500&amp;" ",Q391)))&gt;0,Z17,"")))</f>
        <v/>
      </c>
      <c r="AA391" s="964" t="str" cm="1">
        <f t="array" ref="AA391">IF(N391="","",IF(R391&lt;&gt;"","",IF(SUMPRODUCT(--(AN18:AN1500=AA17),--(AM18:AM1500&lt;&gt;""),--ISNUMBER(SEARCH(" "&amp;AM18:AM1500&amp;" ",Q391)))&gt;0,AA17,"")))</f>
        <v/>
      </c>
      <c r="AB391" s="964" t="str" cm="1">
        <f t="array" ref="AB391">IF(N391="","",IF(R391&lt;&gt;"","",IF(SUMPRODUCT(--(AN18:AN1500=AB17),--(AM18:AM1500&lt;&gt;""),--ISNUMBER(SEARCH(" "&amp;AM18:AM1500&amp;" ",Q391)))&gt;0,AB17,"")))</f>
        <v/>
      </c>
      <c r="AC391" s="964" t="str" cm="1">
        <f t="array" ref="AC391">IF(N391="","",IF(R391&lt;&gt;"","",IF(SUMPRODUCT(--(AN18:AN1500=AC17),--(AM18:AM1500&lt;&gt;""),--ISNUMBER(SEARCH(" "&amp;AM18:AM1500&amp;" ",Q391)))&gt;0,AC17,"")))</f>
        <v/>
      </c>
      <c r="AD391" s="964" t="str" cm="1">
        <f t="array" ref="AD391">IF(N391="","",IF(R391&lt;&gt;"","",IF(SUMPRODUCT(--(AN18:AN1500=AD17),--(AM18:AM1500&lt;&gt;""),--ISNUMBER(SEARCH(" "&amp;AM18:AM1500&amp;" ",Q391)))&gt;0,AD17,"")))</f>
        <v/>
      </c>
      <c r="AE391" s="964" t="str" cm="1">
        <f t="array" ref="AE391">IF(N391="","",IF(R391&lt;&gt;"","",IF(SUMPRODUCT(--(AN18:AN1500=AE17),--(AM18:AM1500&lt;&gt;""),--ISNUMBER(SEARCH(" "&amp;AM18:AM1500&amp;" ",Q391)))&gt;0,AE17,"")))</f>
        <v/>
      </c>
      <c r="AF391" s="964" t="str" cm="1">
        <f t="array" ref="AF391">IF(N391="","",IF(R391&lt;&gt;"","",IF(SUMPRODUCT(--(AN18:AN1500=AF17),--(AM18:AM1500&lt;&gt;""),--ISNUMBER(SEARCH(" "&amp;AM18:AM1500&amp;" ",Q391)))&gt;0,AF17,"")))</f>
        <v/>
      </c>
      <c r="AG391" s="964" t="str" cm="1">
        <f t="array" ref="AG391">IF(N391="","",IF(R391&lt;&gt;"","",IF(SUMPRODUCT(--(AN18:AN1500=AG17),--(AM18:AM1500&lt;&gt;""),--ISNUMBER(SEARCH(" "&amp;AM18:AM1500&amp;" ",Q391)))&gt;0,AG17,"")))</f>
        <v/>
      </c>
      <c r="AH391" s="964" t="str" cm="1">
        <f t="array" ref="AH391">IF(N391="","",IF(R391&lt;&gt;"","",IF(SUMPRODUCT(--(AN18:AN1500=AH17),--(AM18:AM1500&lt;&gt;""),--ISNUMBER(SEARCH(" "&amp;AM18:AM1500&amp;" ",Q391)))&gt;0,AH17,"")))</f>
        <v/>
      </c>
      <c r="AI391" s="964" t="str" cm="1">
        <f t="array" ref="AI391">IF(N391="","",IF(R391&lt;&gt;"","",IF(SUMPRODUCT(--(AN18:AN1500=AI17),--(AM18:AM1500&lt;&gt;""),--ISNUMBER(SEARCH(" "&amp;AM18:AM1500&amp;" ",Q391)))&gt;0,AI17,"")))</f>
        <v/>
      </c>
      <c r="AJ391" s="964" t="str" cm="1">
        <f t="array" ref="AJ391">IF(N391="","",IF(R391&lt;&gt;"","",IF(SUMPRODUCT(--(AN18:AN1500=AJ17),--(AM18:AM1500&lt;&gt;""),--ISNUMBER(SEARCH(" "&amp;AM18:AM1500&amp;" ",Q391)))&gt;0,AJ17,"")))</f>
        <v/>
      </c>
      <c r="AK391" s="964" t="str" cm="1">
        <f t="array" ref="AK391">IF(N391="","",IF(T391&lt;&gt;"",AK17,IF(S391&lt;&gt;"","",IF(R391&lt;&gt;"","",IF(SUMPRODUCT(--(AN18:AN1500=AK17),--(AM18:AM1500&lt;&gt;""),--ISNUMBER(SEARCH(" "&amp;AM18:AM1500&amp;" ",Q391)))&gt;0,AK17,"")))))</f>
        <v/>
      </c>
      <c r="AM391" s="964" t="s">
        <v>2182</v>
      </c>
      <c r="AN391" s="964" t="s">
        <v>1597</v>
      </c>
      <c r="BN391" s="49">
        <v>1</v>
      </c>
    </row>
    <row r="392" spans="3:66" ht="35.1" customHeight="1">
      <c r="C392" s="65"/>
      <c r="D392" s="975" t="str">
        <f t="shared" si="70"/>
        <v/>
      </c>
      <c r="E392" s="982"/>
      <c r="G392" s="963" t="str">
        <f>IF(H392="","",COUNTIF(H18:H392,"&lt;&gt;"))</f>
        <v/>
      </c>
      <c r="H392" s="958" t="str" cm="1">
        <f t="array" ref="H392">IF(L392="","",IF(LEN(L392)&lt;=MAX(10,G13),L392,IFERROR(LEFT(L392,LOOKUP(2,1/(MID(L392,ROW(1:500),1)=" ")/(ROW(1:500)&lt;=MAX(10,G13)),ROW(1:500))-1),LEFT(L392,MAX(10,G13)))))</f>
        <v/>
      </c>
      <c r="I392" s="963" t="str">
        <f t="shared" si="71"/>
        <v/>
      </c>
      <c r="J392" s="963" t="str">
        <f t="shared" si="72"/>
        <v/>
      </c>
      <c r="K392" s="964" t="str">
        <f>IF(M391&lt;&gt;"",K391,IF(K391&lt;MAX(A18:A317),K391+1,""))</f>
        <v/>
      </c>
      <c r="L392" s="965" t="str">
        <f>IF(K392="","",IF(M391&lt;&gt;"",M391,INDEX(E18:E317,MATCH(K392,A18:A317,0))))</f>
        <v/>
      </c>
      <c r="M392" s="965" t="str">
        <f t="shared" si="73"/>
        <v/>
      </c>
      <c r="N392" s="966" t="str">
        <f t="shared" si="74"/>
        <v/>
      </c>
      <c r="O392" s="967" t="str">
        <f t="shared" si="75"/>
        <v/>
      </c>
      <c r="P392" s="967" t="str">
        <f t="shared" si="76"/>
        <v/>
      </c>
      <c r="Q392" s="966" t="str">
        <f t="shared" si="77"/>
        <v/>
      </c>
      <c r="R392" s="967" t="str">
        <f>IF(N392="","",IF(COUNTIF(AP18:AP300,TRIM(Q392))&gt;0,"EXCLUSION EXACTE",""))</f>
        <v/>
      </c>
      <c r="S392" s="967" t="str" cm="1">
        <f t="array" ref="S392">IF(N392="","",IF(SUMPRODUCT(--(AP18:AP300&lt;&gt;""),--ISNUMBER(SEARCH(" "&amp;AP18:AP300&amp;" ",Q392)))&gt;0,"BLOQUE MOLLUSQUES",""))</f>
        <v/>
      </c>
      <c r="T392" s="967" t="str" cm="1">
        <f t="array" ref="T392">IF(N392="","",IF(SUMPRODUCT(--(AT18:AT300&lt;&gt;""),--ISNUMBER(SEARCH(" "&amp;AT18:AT300&amp;" ",Q392)))&gt;0,"FORCE MOLLUSQUES",""))</f>
        <v/>
      </c>
      <c r="U392" s="966" t="str">
        <f t="shared" si="78"/>
        <v/>
      </c>
      <c r="V392" s="966" t="str">
        <f t="shared" si="80"/>
        <v/>
      </c>
      <c r="W392" s="967" t="str">
        <f t="shared" si="79"/>
        <v/>
      </c>
      <c r="X392" s="967" t="str" cm="1">
        <f t="array" ref="X392">IF(N392="","",IF(R392&lt;&gt;"","",IF(SUMPRODUCT(--(AN18:AN1500=X17),--(AM18:AM1500&lt;&gt;""),--ISNUMBER(SEARCH(" "&amp;AM18:AM1500&amp;" ",Q392)))&gt;0,X17,"")))</f>
        <v/>
      </c>
      <c r="Y392" s="967" t="str" cm="1">
        <f t="array" ref="Y392">IF(N392="","",IF(R392&lt;&gt;"","",IF(SUMPRODUCT(--(AN18:AN1500=Y17),--(AM18:AM1500&lt;&gt;""),--ISNUMBER(SEARCH(" "&amp;AM18:AM1500&amp;" ",Q392)))&gt;0,Y17,"")))</f>
        <v/>
      </c>
      <c r="Z392" s="967" t="str" cm="1">
        <f t="array" ref="Z392">IF(N392="","",IF(R392&lt;&gt;"","",IF(SUMPRODUCT(--(AN18:AN1500=Z17),--(AM18:AM1500&lt;&gt;""),--ISNUMBER(SEARCH(" "&amp;AM18:AM1500&amp;" ",Q392)))&gt;0,Z17,"")))</f>
        <v/>
      </c>
      <c r="AA392" s="967" t="str" cm="1">
        <f t="array" ref="AA392">IF(N392="","",IF(R392&lt;&gt;"","",IF(SUMPRODUCT(--(AN18:AN1500=AA17),--(AM18:AM1500&lt;&gt;""),--ISNUMBER(SEARCH(" "&amp;AM18:AM1500&amp;" ",Q392)))&gt;0,AA17,"")))</f>
        <v/>
      </c>
      <c r="AB392" s="967" t="str" cm="1">
        <f t="array" ref="AB392">IF(N392="","",IF(R392&lt;&gt;"","",IF(SUMPRODUCT(--(AN18:AN1500=AB17),--(AM18:AM1500&lt;&gt;""),--ISNUMBER(SEARCH(" "&amp;AM18:AM1500&amp;" ",Q392)))&gt;0,AB17,"")))</f>
        <v/>
      </c>
      <c r="AC392" s="967" t="str" cm="1">
        <f t="array" ref="AC392">IF(N392="","",IF(R392&lt;&gt;"","",IF(SUMPRODUCT(--(AN18:AN1500=AC17),--(AM18:AM1500&lt;&gt;""),--ISNUMBER(SEARCH(" "&amp;AM18:AM1500&amp;" ",Q392)))&gt;0,AC17,"")))</f>
        <v/>
      </c>
      <c r="AD392" s="967" t="str" cm="1">
        <f t="array" ref="AD392">IF(N392="","",IF(R392&lt;&gt;"","",IF(SUMPRODUCT(--(AN18:AN1500=AD17),--(AM18:AM1500&lt;&gt;""),--ISNUMBER(SEARCH(" "&amp;AM18:AM1500&amp;" ",Q392)))&gt;0,AD17,"")))</f>
        <v/>
      </c>
      <c r="AE392" s="967" t="str" cm="1">
        <f t="array" ref="AE392">IF(N392="","",IF(R392&lt;&gt;"","",IF(SUMPRODUCT(--(AN18:AN1500=AE17),--(AM18:AM1500&lt;&gt;""),--ISNUMBER(SEARCH(" "&amp;AM18:AM1500&amp;" ",Q392)))&gt;0,AE17,"")))</f>
        <v/>
      </c>
      <c r="AF392" s="967" t="str" cm="1">
        <f t="array" ref="AF392">IF(N392="","",IF(R392&lt;&gt;"","",IF(SUMPRODUCT(--(AN18:AN1500=AF17),--(AM18:AM1500&lt;&gt;""),--ISNUMBER(SEARCH(" "&amp;AM18:AM1500&amp;" ",Q392)))&gt;0,AF17,"")))</f>
        <v/>
      </c>
      <c r="AG392" s="967" t="str" cm="1">
        <f t="array" ref="AG392">IF(N392="","",IF(R392&lt;&gt;"","",IF(SUMPRODUCT(--(AN18:AN1500=AG17),--(AM18:AM1500&lt;&gt;""),--ISNUMBER(SEARCH(" "&amp;AM18:AM1500&amp;" ",Q392)))&gt;0,AG17,"")))</f>
        <v/>
      </c>
      <c r="AH392" s="967" t="str" cm="1">
        <f t="array" ref="AH392">IF(N392="","",IF(R392&lt;&gt;"","",IF(SUMPRODUCT(--(AN18:AN1500=AH17),--(AM18:AM1500&lt;&gt;""),--ISNUMBER(SEARCH(" "&amp;AM18:AM1500&amp;" ",Q392)))&gt;0,AH17,"")))</f>
        <v/>
      </c>
      <c r="AI392" s="967" t="str" cm="1">
        <f t="array" ref="AI392">IF(N392="","",IF(R392&lt;&gt;"","",IF(SUMPRODUCT(--(AN18:AN1500=AI17),--(AM18:AM1500&lt;&gt;""),--ISNUMBER(SEARCH(" "&amp;AM18:AM1500&amp;" ",Q392)))&gt;0,AI17,"")))</f>
        <v/>
      </c>
      <c r="AJ392" s="967" t="str" cm="1">
        <f t="array" ref="AJ392">IF(N392="","",IF(R392&lt;&gt;"","",IF(SUMPRODUCT(--(AN18:AN1500=AJ17),--(AM18:AM1500&lt;&gt;""),--ISNUMBER(SEARCH(" "&amp;AM18:AM1500&amp;" ",Q392)))&gt;0,AJ17,"")))</f>
        <v/>
      </c>
      <c r="AK392" s="967" t="str" cm="1">
        <f t="array" ref="AK392">IF(N392="","",IF(T392&lt;&gt;"",AK17,IF(S392&lt;&gt;"","",IF(R392&lt;&gt;"","",IF(SUMPRODUCT(--(AN18:AN1500=AK17),--(AM18:AM1500&lt;&gt;""),--ISNUMBER(SEARCH(" "&amp;AM18:AM1500&amp;" ",Q392)))&gt;0,AK17,"")))))</f>
        <v/>
      </c>
      <c r="AM392" s="968" t="s">
        <v>2380</v>
      </c>
      <c r="AN392" s="968" t="s">
        <v>1597</v>
      </c>
      <c r="BN392" s="49">
        <v>1</v>
      </c>
    </row>
    <row r="393" spans="3:66" ht="35.1" customHeight="1">
      <c r="C393" s="65"/>
      <c r="D393" s="975" t="str">
        <f t="shared" si="70"/>
        <v/>
      </c>
      <c r="E393" s="982"/>
      <c r="G393" s="964" t="str">
        <f>IF(H393="","",COUNTIF(H18:H393,"&lt;&gt;"))</f>
        <v/>
      </c>
      <c r="H393" s="965" t="str" cm="1">
        <f t="array" ref="H393">IF(L393="","",IF(LEN(L393)&lt;=MAX(10,G13),L393,IFERROR(LEFT(L393,LOOKUP(2,1/(MID(L393,ROW(1:500),1)=" ")/(ROW(1:500)&lt;=MAX(10,G13)),ROW(1:500))-1),LEFT(L393,MAX(10,G13)))))</f>
        <v/>
      </c>
      <c r="I393" s="964" t="str">
        <f t="shared" si="71"/>
        <v/>
      </c>
      <c r="J393" s="964" t="str">
        <f t="shared" si="72"/>
        <v/>
      </c>
      <c r="K393" s="964" t="str">
        <f>IF(M392&lt;&gt;"",K392,IF(K392&lt;MAX(A18:A317),K392+1,""))</f>
        <v/>
      </c>
      <c r="L393" s="965" t="str">
        <f>IF(K393="","",IF(M392&lt;&gt;"",M392,INDEX(E18:E317,MATCH(K393,A18:A317,0))))</f>
        <v/>
      </c>
      <c r="M393" s="965" t="str">
        <f t="shared" si="73"/>
        <v/>
      </c>
      <c r="N393" s="965" t="str">
        <f t="shared" si="74"/>
        <v/>
      </c>
      <c r="O393" s="964" t="str">
        <f t="shared" si="75"/>
        <v/>
      </c>
      <c r="P393" s="964" t="str">
        <f t="shared" si="76"/>
        <v/>
      </c>
      <c r="Q393" s="965" t="str">
        <f t="shared" si="77"/>
        <v/>
      </c>
      <c r="R393" s="964" t="str">
        <f>IF(N393="","",IF(COUNTIF(AP18:AP300,TRIM(Q393))&gt;0,"EXCLUSION EXACTE",""))</f>
        <v/>
      </c>
      <c r="S393" s="964" t="str" cm="1">
        <f t="array" ref="S393">IF(N393="","",IF(SUMPRODUCT(--(AP18:AP300&lt;&gt;""),--ISNUMBER(SEARCH(" "&amp;AP18:AP300&amp;" ",Q393)))&gt;0,"BLOQUE MOLLUSQUES",""))</f>
        <v/>
      </c>
      <c r="T393" s="964" t="str" cm="1">
        <f t="array" ref="T393">IF(N393="","",IF(SUMPRODUCT(--(AT18:AT300&lt;&gt;""),--ISNUMBER(SEARCH(" "&amp;AT18:AT300&amp;" ",Q393)))&gt;0,"FORCE MOLLUSQUES",""))</f>
        <v/>
      </c>
      <c r="U393" s="965" t="str">
        <f t="shared" si="78"/>
        <v/>
      </c>
      <c r="V393" s="965" t="str">
        <f t="shared" si="80"/>
        <v/>
      </c>
      <c r="W393" s="964" t="str">
        <f t="shared" si="79"/>
        <v/>
      </c>
      <c r="X393" s="964" t="str" cm="1">
        <f t="array" ref="X393">IF(N393="","",IF(R393&lt;&gt;"","",IF(SUMPRODUCT(--(AN18:AN1500=X17),--(AM18:AM1500&lt;&gt;""),--ISNUMBER(SEARCH(" "&amp;AM18:AM1500&amp;" ",Q393)))&gt;0,X17,"")))</f>
        <v/>
      </c>
      <c r="Y393" s="964" t="str" cm="1">
        <f t="array" ref="Y393">IF(N393="","",IF(R393&lt;&gt;"","",IF(SUMPRODUCT(--(AN18:AN1500=Y17),--(AM18:AM1500&lt;&gt;""),--ISNUMBER(SEARCH(" "&amp;AM18:AM1500&amp;" ",Q393)))&gt;0,Y17,"")))</f>
        <v/>
      </c>
      <c r="Z393" s="964" t="str" cm="1">
        <f t="array" ref="Z393">IF(N393="","",IF(R393&lt;&gt;"","",IF(SUMPRODUCT(--(AN18:AN1500=Z17),--(AM18:AM1500&lt;&gt;""),--ISNUMBER(SEARCH(" "&amp;AM18:AM1500&amp;" ",Q393)))&gt;0,Z17,"")))</f>
        <v/>
      </c>
      <c r="AA393" s="964" t="str" cm="1">
        <f t="array" ref="AA393">IF(N393="","",IF(R393&lt;&gt;"","",IF(SUMPRODUCT(--(AN18:AN1500=AA17),--(AM18:AM1500&lt;&gt;""),--ISNUMBER(SEARCH(" "&amp;AM18:AM1500&amp;" ",Q393)))&gt;0,AA17,"")))</f>
        <v/>
      </c>
      <c r="AB393" s="964" t="str" cm="1">
        <f t="array" ref="AB393">IF(N393="","",IF(R393&lt;&gt;"","",IF(SUMPRODUCT(--(AN18:AN1500=AB17),--(AM18:AM1500&lt;&gt;""),--ISNUMBER(SEARCH(" "&amp;AM18:AM1500&amp;" ",Q393)))&gt;0,AB17,"")))</f>
        <v/>
      </c>
      <c r="AC393" s="964" t="str" cm="1">
        <f t="array" ref="AC393">IF(N393="","",IF(R393&lt;&gt;"","",IF(SUMPRODUCT(--(AN18:AN1500=AC17),--(AM18:AM1500&lt;&gt;""),--ISNUMBER(SEARCH(" "&amp;AM18:AM1500&amp;" ",Q393)))&gt;0,AC17,"")))</f>
        <v/>
      </c>
      <c r="AD393" s="964" t="str" cm="1">
        <f t="array" ref="AD393">IF(N393="","",IF(R393&lt;&gt;"","",IF(SUMPRODUCT(--(AN18:AN1500=AD17),--(AM18:AM1500&lt;&gt;""),--ISNUMBER(SEARCH(" "&amp;AM18:AM1500&amp;" ",Q393)))&gt;0,AD17,"")))</f>
        <v/>
      </c>
      <c r="AE393" s="964" t="str" cm="1">
        <f t="array" ref="AE393">IF(N393="","",IF(R393&lt;&gt;"","",IF(SUMPRODUCT(--(AN18:AN1500=AE17),--(AM18:AM1500&lt;&gt;""),--ISNUMBER(SEARCH(" "&amp;AM18:AM1500&amp;" ",Q393)))&gt;0,AE17,"")))</f>
        <v/>
      </c>
      <c r="AF393" s="964" t="str" cm="1">
        <f t="array" ref="AF393">IF(N393="","",IF(R393&lt;&gt;"","",IF(SUMPRODUCT(--(AN18:AN1500=AF17),--(AM18:AM1500&lt;&gt;""),--ISNUMBER(SEARCH(" "&amp;AM18:AM1500&amp;" ",Q393)))&gt;0,AF17,"")))</f>
        <v/>
      </c>
      <c r="AG393" s="964" t="str" cm="1">
        <f t="array" ref="AG393">IF(N393="","",IF(R393&lt;&gt;"","",IF(SUMPRODUCT(--(AN18:AN1500=AG17),--(AM18:AM1500&lt;&gt;""),--ISNUMBER(SEARCH(" "&amp;AM18:AM1500&amp;" ",Q393)))&gt;0,AG17,"")))</f>
        <v/>
      </c>
      <c r="AH393" s="964" t="str" cm="1">
        <f t="array" ref="AH393">IF(N393="","",IF(R393&lt;&gt;"","",IF(SUMPRODUCT(--(AN18:AN1500=AH17),--(AM18:AM1500&lt;&gt;""),--ISNUMBER(SEARCH(" "&amp;AM18:AM1500&amp;" ",Q393)))&gt;0,AH17,"")))</f>
        <v/>
      </c>
      <c r="AI393" s="964" t="str" cm="1">
        <f t="array" ref="AI393">IF(N393="","",IF(R393&lt;&gt;"","",IF(SUMPRODUCT(--(AN18:AN1500=AI17),--(AM18:AM1500&lt;&gt;""),--ISNUMBER(SEARCH(" "&amp;AM18:AM1500&amp;" ",Q393)))&gt;0,AI17,"")))</f>
        <v/>
      </c>
      <c r="AJ393" s="964" t="str" cm="1">
        <f t="array" ref="AJ393">IF(N393="","",IF(R393&lt;&gt;"","",IF(SUMPRODUCT(--(AN18:AN1500=AJ17),--(AM18:AM1500&lt;&gt;""),--ISNUMBER(SEARCH(" "&amp;AM18:AM1500&amp;" ",Q393)))&gt;0,AJ17,"")))</f>
        <v/>
      </c>
      <c r="AK393" s="964" t="str" cm="1">
        <f t="array" ref="AK393">IF(N393="","",IF(T393&lt;&gt;"",AK17,IF(S393&lt;&gt;"","",IF(R393&lt;&gt;"","",IF(SUMPRODUCT(--(AN18:AN1500=AK17),--(AM18:AM1500&lt;&gt;""),--ISNUMBER(SEARCH(" "&amp;AM18:AM1500&amp;" ",Q393)))&gt;0,AK17,"")))))</f>
        <v/>
      </c>
      <c r="AM393" s="964" t="s">
        <v>2381</v>
      </c>
      <c r="AN393" s="964" t="s">
        <v>1597</v>
      </c>
      <c r="BN393" s="49">
        <v>1</v>
      </c>
    </row>
    <row r="394" spans="3:66" ht="35.1" customHeight="1">
      <c r="C394" s="65"/>
      <c r="D394" s="975" t="str">
        <f t="shared" si="70"/>
        <v/>
      </c>
      <c r="E394" s="982"/>
      <c r="G394" s="963" t="str">
        <f>IF(H394="","",COUNTIF(H18:H394,"&lt;&gt;"))</f>
        <v/>
      </c>
      <c r="H394" s="958" t="str" cm="1">
        <f t="array" ref="H394">IF(L394="","",IF(LEN(L394)&lt;=MAX(10,G13),L394,IFERROR(LEFT(L394,LOOKUP(2,1/(MID(L394,ROW(1:500),1)=" ")/(ROW(1:500)&lt;=MAX(10,G13)),ROW(1:500))-1),LEFT(L394,MAX(10,G13)))))</f>
        <v/>
      </c>
      <c r="I394" s="963" t="str">
        <f t="shared" si="71"/>
        <v/>
      </c>
      <c r="J394" s="963" t="str">
        <f t="shared" si="72"/>
        <v/>
      </c>
      <c r="K394" s="964" t="str">
        <f>IF(M393&lt;&gt;"",K393,IF(K393&lt;MAX(A18:A317),K393+1,""))</f>
        <v/>
      </c>
      <c r="L394" s="965" t="str">
        <f>IF(K394="","",IF(M393&lt;&gt;"",M393,INDEX(E18:E317,MATCH(K394,A18:A317,0))))</f>
        <v/>
      </c>
      <c r="M394" s="965" t="str">
        <f t="shared" si="73"/>
        <v/>
      </c>
      <c r="N394" s="966" t="str">
        <f t="shared" si="74"/>
        <v/>
      </c>
      <c r="O394" s="967" t="str">
        <f t="shared" si="75"/>
        <v/>
      </c>
      <c r="P394" s="967" t="str">
        <f t="shared" si="76"/>
        <v/>
      </c>
      <c r="Q394" s="966" t="str">
        <f t="shared" si="77"/>
        <v/>
      </c>
      <c r="R394" s="967" t="str">
        <f>IF(N394="","",IF(COUNTIF(AP18:AP300,TRIM(Q394))&gt;0,"EXCLUSION EXACTE",""))</f>
        <v/>
      </c>
      <c r="S394" s="967" t="str" cm="1">
        <f t="array" ref="S394">IF(N394="","",IF(SUMPRODUCT(--(AP18:AP300&lt;&gt;""),--ISNUMBER(SEARCH(" "&amp;AP18:AP300&amp;" ",Q394)))&gt;0,"BLOQUE MOLLUSQUES",""))</f>
        <v/>
      </c>
      <c r="T394" s="967" t="str" cm="1">
        <f t="array" ref="T394">IF(N394="","",IF(SUMPRODUCT(--(AT18:AT300&lt;&gt;""),--ISNUMBER(SEARCH(" "&amp;AT18:AT300&amp;" ",Q394)))&gt;0,"FORCE MOLLUSQUES",""))</f>
        <v/>
      </c>
      <c r="U394" s="966" t="str">
        <f t="shared" si="78"/>
        <v/>
      </c>
      <c r="V394" s="966" t="str">
        <f t="shared" si="80"/>
        <v/>
      </c>
      <c r="W394" s="967" t="str">
        <f t="shared" si="79"/>
        <v/>
      </c>
      <c r="X394" s="967" t="str" cm="1">
        <f t="array" ref="X394">IF(N394="","",IF(R394&lt;&gt;"","",IF(SUMPRODUCT(--(AN18:AN1500=X17),--(AM18:AM1500&lt;&gt;""),--ISNUMBER(SEARCH(" "&amp;AM18:AM1500&amp;" ",Q394)))&gt;0,X17,"")))</f>
        <v/>
      </c>
      <c r="Y394" s="967" t="str" cm="1">
        <f t="array" ref="Y394">IF(N394="","",IF(R394&lt;&gt;"","",IF(SUMPRODUCT(--(AN18:AN1500=Y17),--(AM18:AM1500&lt;&gt;""),--ISNUMBER(SEARCH(" "&amp;AM18:AM1500&amp;" ",Q394)))&gt;0,Y17,"")))</f>
        <v/>
      </c>
      <c r="Z394" s="967" t="str" cm="1">
        <f t="array" ref="Z394">IF(N394="","",IF(R394&lt;&gt;"","",IF(SUMPRODUCT(--(AN18:AN1500=Z17),--(AM18:AM1500&lt;&gt;""),--ISNUMBER(SEARCH(" "&amp;AM18:AM1500&amp;" ",Q394)))&gt;0,Z17,"")))</f>
        <v/>
      </c>
      <c r="AA394" s="967" t="str" cm="1">
        <f t="array" ref="AA394">IF(N394="","",IF(R394&lt;&gt;"","",IF(SUMPRODUCT(--(AN18:AN1500=AA17),--(AM18:AM1500&lt;&gt;""),--ISNUMBER(SEARCH(" "&amp;AM18:AM1500&amp;" ",Q394)))&gt;0,AA17,"")))</f>
        <v/>
      </c>
      <c r="AB394" s="967" t="str" cm="1">
        <f t="array" ref="AB394">IF(N394="","",IF(R394&lt;&gt;"","",IF(SUMPRODUCT(--(AN18:AN1500=AB17),--(AM18:AM1500&lt;&gt;""),--ISNUMBER(SEARCH(" "&amp;AM18:AM1500&amp;" ",Q394)))&gt;0,AB17,"")))</f>
        <v/>
      </c>
      <c r="AC394" s="967" t="str" cm="1">
        <f t="array" ref="AC394">IF(N394="","",IF(R394&lt;&gt;"","",IF(SUMPRODUCT(--(AN18:AN1500=AC17),--(AM18:AM1500&lt;&gt;""),--ISNUMBER(SEARCH(" "&amp;AM18:AM1500&amp;" ",Q394)))&gt;0,AC17,"")))</f>
        <v/>
      </c>
      <c r="AD394" s="967" t="str" cm="1">
        <f t="array" ref="AD394">IF(N394="","",IF(R394&lt;&gt;"","",IF(SUMPRODUCT(--(AN18:AN1500=AD17),--(AM18:AM1500&lt;&gt;""),--ISNUMBER(SEARCH(" "&amp;AM18:AM1500&amp;" ",Q394)))&gt;0,AD17,"")))</f>
        <v/>
      </c>
      <c r="AE394" s="967" t="str" cm="1">
        <f t="array" ref="AE394">IF(N394="","",IF(R394&lt;&gt;"","",IF(SUMPRODUCT(--(AN18:AN1500=AE17),--(AM18:AM1500&lt;&gt;""),--ISNUMBER(SEARCH(" "&amp;AM18:AM1500&amp;" ",Q394)))&gt;0,AE17,"")))</f>
        <v/>
      </c>
      <c r="AF394" s="967" t="str" cm="1">
        <f t="array" ref="AF394">IF(N394="","",IF(R394&lt;&gt;"","",IF(SUMPRODUCT(--(AN18:AN1500=AF17),--(AM18:AM1500&lt;&gt;""),--ISNUMBER(SEARCH(" "&amp;AM18:AM1500&amp;" ",Q394)))&gt;0,AF17,"")))</f>
        <v/>
      </c>
      <c r="AG394" s="967" t="str" cm="1">
        <f t="array" ref="AG394">IF(N394="","",IF(R394&lt;&gt;"","",IF(SUMPRODUCT(--(AN18:AN1500=AG17),--(AM18:AM1500&lt;&gt;""),--ISNUMBER(SEARCH(" "&amp;AM18:AM1500&amp;" ",Q394)))&gt;0,AG17,"")))</f>
        <v/>
      </c>
      <c r="AH394" s="967" t="str" cm="1">
        <f t="array" ref="AH394">IF(N394="","",IF(R394&lt;&gt;"","",IF(SUMPRODUCT(--(AN18:AN1500=AH17),--(AM18:AM1500&lt;&gt;""),--ISNUMBER(SEARCH(" "&amp;AM18:AM1500&amp;" ",Q394)))&gt;0,AH17,"")))</f>
        <v/>
      </c>
      <c r="AI394" s="967" t="str" cm="1">
        <f t="array" ref="AI394">IF(N394="","",IF(R394&lt;&gt;"","",IF(SUMPRODUCT(--(AN18:AN1500=AI17),--(AM18:AM1500&lt;&gt;""),--ISNUMBER(SEARCH(" "&amp;AM18:AM1500&amp;" ",Q394)))&gt;0,AI17,"")))</f>
        <v/>
      </c>
      <c r="AJ394" s="967" t="str" cm="1">
        <f t="array" ref="AJ394">IF(N394="","",IF(R394&lt;&gt;"","",IF(SUMPRODUCT(--(AN18:AN1500=AJ17),--(AM18:AM1500&lt;&gt;""),--ISNUMBER(SEARCH(" "&amp;AM18:AM1500&amp;" ",Q394)))&gt;0,AJ17,"")))</f>
        <v/>
      </c>
      <c r="AK394" s="967" t="str" cm="1">
        <f t="array" ref="AK394">IF(N394="","",IF(T394&lt;&gt;"",AK17,IF(S394&lt;&gt;"","",IF(R394&lt;&gt;"","",IF(SUMPRODUCT(--(AN18:AN1500=AK17),--(AM18:AM1500&lt;&gt;""),--ISNUMBER(SEARCH(" "&amp;AM18:AM1500&amp;" ",Q394)))&gt;0,AK17,"")))))</f>
        <v/>
      </c>
      <c r="AM394" s="968" t="s">
        <v>2382</v>
      </c>
      <c r="AN394" s="968" t="s">
        <v>1597</v>
      </c>
      <c r="BN394" s="49">
        <v>1</v>
      </c>
    </row>
    <row r="395" spans="3:66" ht="35.1" customHeight="1">
      <c r="C395" s="65"/>
      <c r="D395" s="975" t="str">
        <f t="shared" si="70"/>
        <v/>
      </c>
      <c r="E395" s="982"/>
      <c r="G395" s="964" t="str">
        <f>IF(H395="","",COUNTIF(H18:H395,"&lt;&gt;"))</f>
        <v/>
      </c>
      <c r="H395" s="965" t="str" cm="1">
        <f t="array" ref="H395">IF(L395="","",IF(LEN(L395)&lt;=MAX(10,G13),L395,IFERROR(LEFT(L395,LOOKUP(2,1/(MID(L395,ROW(1:500),1)=" ")/(ROW(1:500)&lt;=MAX(10,G13)),ROW(1:500))-1),LEFT(L395,MAX(10,G13)))))</f>
        <v/>
      </c>
      <c r="I395" s="964" t="str">
        <f t="shared" si="71"/>
        <v/>
      </c>
      <c r="J395" s="964" t="str">
        <f t="shared" si="72"/>
        <v/>
      </c>
      <c r="K395" s="964" t="str">
        <f>IF(M394&lt;&gt;"",K394,IF(K394&lt;MAX(A18:A317),K394+1,""))</f>
        <v/>
      </c>
      <c r="L395" s="965" t="str">
        <f>IF(K395="","",IF(M394&lt;&gt;"",M394,INDEX(E18:E317,MATCH(K395,A18:A317,0))))</f>
        <v/>
      </c>
      <c r="M395" s="965" t="str">
        <f t="shared" si="73"/>
        <v/>
      </c>
      <c r="N395" s="965" t="str">
        <f t="shared" si="74"/>
        <v/>
      </c>
      <c r="O395" s="964" t="str">
        <f t="shared" si="75"/>
        <v/>
      </c>
      <c r="P395" s="964" t="str">
        <f t="shared" si="76"/>
        <v/>
      </c>
      <c r="Q395" s="965" t="str">
        <f t="shared" si="77"/>
        <v/>
      </c>
      <c r="R395" s="964" t="str">
        <f>IF(N395="","",IF(COUNTIF(AP18:AP300,TRIM(Q395))&gt;0,"EXCLUSION EXACTE",""))</f>
        <v/>
      </c>
      <c r="S395" s="964" t="str" cm="1">
        <f t="array" ref="S395">IF(N395="","",IF(SUMPRODUCT(--(AP18:AP300&lt;&gt;""),--ISNUMBER(SEARCH(" "&amp;AP18:AP300&amp;" ",Q395)))&gt;0,"BLOQUE MOLLUSQUES",""))</f>
        <v/>
      </c>
      <c r="T395" s="964" t="str" cm="1">
        <f t="array" ref="T395">IF(N395="","",IF(SUMPRODUCT(--(AT18:AT300&lt;&gt;""),--ISNUMBER(SEARCH(" "&amp;AT18:AT300&amp;" ",Q395)))&gt;0,"FORCE MOLLUSQUES",""))</f>
        <v/>
      </c>
      <c r="U395" s="965" t="str">
        <f t="shared" si="78"/>
        <v/>
      </c>
      <c r="V395" s="965" t="str">
        <f t="shared" si="80"/>
        <v/>
      </c>
      <c r="W395" s="964" t="str">
        <f t="shared" si="79"/>
        <v/>
      </c>
      <c r="X395" s="964" t="str" cm="1">
        <f t="array" ref="X395">IF(N395="","",IF(R395&lt;&gt;"","",IF(SUMPRODUCT(--(AN18:AN1500=X17),--(AM18:AM1500&lt;&gt;""),--ISNUMBER(SEARCH(" "&amp;AM18:AM1500&amp;" ",Q395)))&gt;0,X17,"")))</f>
        <v/>
      </c>
      <c r="Y395" s="964" t="str" cm="1">
        <f t="array" ref="Y395">IF(N395="","",IF(R395&lt;&gt;"","",IF(SUMPRODUCT(--(AN18:AN1500=Y17),--(AM18:AM1500&lt;&gt;""),--ISNUMBER(SEARCH(" "&amp;AM18:AM1500&amp;" ",Q395)))&gt;0,Y17,"")))</f>
        <v/>
      </c>
      <c r="Z395" s="964" t="str" cm="1">
        <f t="array" ref="Z395">IF(N395="","",IF(R395&lt;&gt;"","",IF(SUMPRODUCT(--(AN18:AN1500=Z17),--(AM18:AM1500&lt;&gt;""),--ISNUMBER(SEARCH(" "&amp;AM18:AM1500&amp;" ",Q395)))&gt;0,Z17,"")))</f>
        <v/>
      </c>
      <c r="AA395" s="964" t="str" cm="1">
        <f t="array" ref="AA395">IF(N395="","",IF(R395&lt;&gt;"","",IF(SUMPRODUCT(--(AN18:AN1500=AA17),--(AM18:AM1500&lt;&gt;""),--ISNUMBER(SEARCH(" "&amp;AM18:AM1500&amp;" ",Q395)))&gt;0,AA17,"")))</f>
        <v/>
      </c>
      <c r="AB395" s="964" t="str" cm="1">
        <f t="array" ref="AB395">IF(N395="","",IF(R395&lt;&gt;"","",IF(SUMPRODUCT(--(AN18:AN1500=AB17),--(AM18:AM1500&lt;&gt;""),--ISNUMBER(SEARCH(" "&amp;AM18:AM1500&amp;" ",Q395)))&gt;0,AB17,"")))</f>
        <v/>
      </c>
      <c r="AC395" s="964" t="str" cm="1">
        <f t="array" ref="AC395">IF(N395="","",IF(R395&lt;&gt;"","",IF(SUMPRODUCT(--(AN18:AN1500=AC17),--(AM18:AM1500&lt;&gt;""),--ISNUMBER(SEARCH(" "&amp;AM18:AM1500&amp;" ",Q395)))&gt;0,AC17,"")))</f>
        <v/>
      </c>
      <c r="AD395" s="964" t="str" cm="1">
        <f t="array" ref="AD395">IF(N395="","",IF(R395&lt;&gt;"","",IF(SUMPRODUCT(--(AN18:AN1500=AD17),--(AM18:AM1500&lt;&gt;""),--ISNUMBER(SEARCH(" "&amp;AM18:AM1500&amp;" ",Q395)))&gt;0,AD17,"")))</f>
        <v/>
      </c>
      <c r="AE395" s="964" t="str" cm="1">
        <f t="array" ref="AE395">IF(N395="","",IF(R395&lt;&gt;"","",IF(SUMPRODUCT(--(AN18:AN1500=AE17),--(AM18:AM1500&lt;&gt;""),--ISNUMBER(SEARCH(" "&amp;AM18:AM1500&amp;" ",Q395)))&gt;0,AE17,"")))</f>
        <v/>
      </c>
      <c r="AF395" s="964" t="str" cm="1">
        <f t="array" ref="AF395">IF(N395="","",IF(R395&lt;&gt;"","",IF(SUMPRODUCT(--(AN18:AN1500=AF17),--(AM18:AM1500&lt;&gt;""),--ISNUMBER(SEARCH(" "&amp;AM18:AM1500&amp;" ",Q395)))&gt;0,AF17,"")))</f>
        <v/>
      </c>
      <c r="AG395" s="964" t="str" cm="1">
        <f t="array" ref="AG395">IF(N395="","",IF(R395&lt;&gt;"","",IF(SUMPRODUCT(--(AN18:AN1500=AG17),--(AM18:AM1500&lt;&gt;""),--ISNUMBER(SEARCH(" "&amp;AM18:AM1500&amp;" ",Q395)))&gt;0,AG17,"")))</f>
        <v/>
      </c>
      <c r="AH395" s="964" t="str" cm="1">
        <f t="array" ref="AH395">IF(N395="","",IF(R395&lt;&gt;"","",IF(SUMPRODUCT(--(AN18:AN1500=AH17),--(AM18:AM1500&lt;&gt;""),--ISNUMBER(SEARCH(" "&amp;AM18:AM1500&amp;" ",Q395)))&gt;0,AH17,"")))</f>
        <v/>
      </c>
      <c r="AI395" s="964" t="str" cm="1">
        <f t="array" ref="AI395">IF(N395="","",IF(R395&lt;&gt;"","",IF(SUMPRODUCT(--(AN18:AN1500=AI17),--(AM18:AM1500&lt;&gt;""),--ISNUMBER(SEARCH(" "&amp;AM18:AM1500&amp;" ",Q395)))&gt;0,AI17,"")))</f>
        <v/>
      </c>
      <c r="AJ395" s="964" t="str" cm="1">
        <f t="array" ref="AJ395">IF(N395="","",IF(R395&lt;&gt;"","",IF(SUMPRODUCT(--(AN18:AN1500=AJ17),--(AM18:AM1500&lt;&gt;""),--ISNUMBER(SEARCH(" "&amp;AM18:AM1500&amp;" ",Q395)))&gt;0,AJ17,"")))</f>
        <v/>
      </c>
      <c r="AK395" s="964" t="str" cm="1">
        <f t="array" ref="AK395">IF(N395="","",IF(T395&lt;&gt;"",AK17,IF(S395&lt;&gt;"","",IF(R395&lt;&gt;"","",IF(SUMPRODUCT(--(AN18:AN1500=AK17),--(AM18:AM1500&lt;&gt;""),--ISNUMBER(SEARCH(" "&amp;AM18:AM1500&amp;" ",Q395)))&gt;0,AK17,"")))))</f>
        <v/>
      </c>
      <c r="AM395" s="964" t="s">
        <v>2383</v>
      </c>
      <c r="AN395" s="964" t="s">
        <v>1597</v>
      </c>
      <c r="BN395" s="49">
        <v>1</v>
      </c>
    </row>
    <row r="396" spans="3:66" ht="35.1" customHeight="1">
      <c r="C396" s="65"/>
      <c r="D396" s="975" t="str">
        <f t="shared" si="70"/>
        <v/>
      </c>
      <c r="E396" s="982"/>
      <c r="G396" s="963" t="str">
        <f>IF(H396="","",COUNTIF(H18:H396,"&lt;&gt;"))</f>
        <v/>
      </c>
      <c r="H396" s="958" t="str" cm="1">
        <f t="array" ref="H396">IF(L396="","",IF(LEN(L396)&lt;=MAX(10,G13),L396,IFERROR(LEFT(L396,LOOKUP(2,1/(MID(L396,ROW(1:500),1)=" ")/(ROW(1:500)&lt;=MAX(10,G13)),ROW(1:500))-1),LEFT(L396,MAX(10,G13)))))</f>
        <v/>
      </c>
      <c r="I396" s="963" t="str">
        <f t="shared" si="71"/>
        <v/>
      </c>
      <c r="J396" s="963" t="str">
        <f t="shared" si="72"/>
        <v/>
      </c>
      <c r="K396" s="964" t="str">
        <f>IF(M395&lt;&gt;"",K395,IF(K395&lt;MAX(A18:A317),K395+1,""))</f>
        <v/>
      </c>
      <c r="L396" s="965" t="str">
        <f>IF(K396="","",IF(M395&lt;&gt;"",M395,INDEX(E18:E317,MATCH(K396,A18:A317,0))))</f>
        <v/>
      </c>
      <c r="M396" s="965" t="str">
        <f t="shared" si="73"/>
        <v/>
      </c>
      <c r="N396" s="966" t="str">
        <f t="shared" si="74"/>
        <v/>
      </c>
      <c r="O396" s="967" t="str">
        <f t="shared" si="75"/>
        <v/>
      </c>
      <c r="P396" s="967" t="str">
        <f t="shared" si="76"/>
        <v/>
      </c>
      <c r="Q396" s="966" t="str">
        <f t="shared" si="77"/>
        <v/>
      </c>
      <c r="R396" s="967" t="str">
        <f>IF(N396="","",IF(COUNTIF(AP18:AP300,TRIM(Q396))&gt;0,"EXCLUSION EXACTE",""))</f>
        <v/>
      </c>
      <c r="S396" s="967" t="str" cm="1">
        <f t="array" ref="S396">IF(N396="","",IF(SUMPRODUCT(--(AP18:AP300&lt;&gt;""),--ISNUMBER(SEARCH(" "&amp;AP18:AP300&amp;" ",Q396)))&gt;0,"BLOQUE MOLLUSQUES",""))</f>
        <v/>
      </c>
      <c r="T396" s="967" t="str" cm="1">
        <f t="array" ref="T396">IF(N396="","",IF(SUMPRODUCT(--(AT18:AT300&lt;&gt;""),--ISNUMBER(SEARCH(" "&amp;AT18:AT300&amp;" ",Q396)))&gt;0,"FORCE MOLLUSQUES",""))</f>
        <v/>
      </c>
      <c r="U396" s="966" t="str">
        <f t="shared" si="78"/>
        <v/>
      </c>
      <c r="V396" s="966" t="str">
        <f t="shared" si="80"/>
        <v/>
      </c>
      <c r="W396" s="967" t="str">
        <f t="shared" si="79"/>
        <v/>
      </c>
      <c r="X396" s="967" t="str" cm="1">
        <f t="array" ref="X396">IF(N396="","",IF(R396&lt;&gt;"","",IF(SUMPRODUCT(--(AN18:AN1500=X17),--(AM18:AM1500&lt;&gt;""),--ISNUMBER(SEARCH(" "&amp;AM18:AM1500&amp;" ",Q396)))&gt;0,X17,"")))</f>
        <v/>
      </c>
      <c r="Y396" s="967" t="str" cm="1">
        <f t="array" ref="Y396">IF(N396="","",IF(R396&lt;&gt;"","",IF(SUMPRODUCT(--(AN18:AN1500=Y17),--(AM18:AM1500&lt;&gt;""),--ISNUMBER(SEARCH(" "&amp;AM18:AM1500&amp;" ",Q396)))&gt;0,Y17,"")))</f>
        <v/>
      </c>
      <c r="Z396" s="967" t="str" cm="1">
        <f t="array" ref="Z396">IF(N396="","",IF(R396&lt;&gt;"","",IF(SUMPRODUCT(--(AN18:AN1500=Z17),--(AM18:AM1500&lt;&gt;""),--ISNUMBER(SEARCH(" "&amp;AM18:AM1500&amp;" ",Q396)))&gt;0,Z17,"")))</f>
        <v/>
      </c>
      <c r="AA396" s="967" t="str" cm="1">
        <f t="array" ref="AA396">IF(N396="","",IF(R396&lt;&gt;"","",IF(SUMPRODUCT(--(AN18:AN1500=AA17),--(AM18:AM1500&lt;&gt;""),--ISNUMBER(SEARCH(" "&amp;AM18:AM1500&amp;" ",Q396)))&gt;0,AA17,"")))</f>
        <v/>
      </c>
      <c r="AB396" s="967" t="str" cm="1">
        <f t="array" ref="AB396">IF(N396="","",IF(R396&lt;&gt;"","",IF(SUMPRODUCT(--(AN18:AN1500=AB17),--(AM18:AM1500&lt;&gt;""),--ISNUMBER(SEARCH(" "&amp;AM18:AM1500&amp;" ",Q396)))&gt;0,AB17,"")))</f>
        <v/>
      </c>
      <c r="AC396" s="967" t="str" cm="1">
        <f t="array" ref="AC396">IF(N396="","",IF(R396&lt;&gt;"","",IF(SUMPRODUCT(--(AN18:AN1500=AC17),--(AM18:AM1500&lt;&gt;""),--ISNUMBER(SEARCH(" "&amp;AM18:AM1500&amp;" ",Q396)))&gt;0,AC17,"")))</f>
        <v/>
      </c>
      <c r="AD396" s="967" t="str" cm="1">
        <f t="array" ref="AD396">IF(N396="","",IF(R396&lt;&gt;"","",IF(SUMPRODUCT(--(AN18:AN1500=AD17),--(AM18:AM1500&lt;&gt;""),--ISNUMBER(SEARCH(" "&amp;AM18:AM1500&amp;" ",Q396)))&gt;0,AD17,"")))</f>
        <v/>
      </c>
      <c r="AE396" s="967" t="str" cm="1">
        <f t="array" ref="AE396">IF(N396="","",IF(R396&lt;&gt;"","",IF(SUMPRODUCT(--(AN18:AN1500=AE17),--(AM18:AM1500&lt;&gt;""),--ISNUMBER(SEARCH(" "&amp;AM18:AM1500&amp;" ",Q396)))&gt;0,AE17,"")))</f>
        <v/>
      </c>
      <c r="AF396" s="967" t="str" cm="1">
        <f t="array" ref="AF396">IF(N396="","",IF(R396&lt;&gt;"","",IF(SUMPRODUCT(--(AN18:AN1500=AF17),--(AM18:AM1500&lt;&gt;""),--ISNUMBER(SEARCH(" "&amp;AM18:AM1500&amp;" ",Q396)))&gt;0,AF17,"")))</f>
        <v/>
      </c>
      <c r="AG396" s="967" t="str" cm="1">
        <f t="array" ref="AG396">IF(N396="","",IF(R396&lt;&gt;"","",IF(SUMPRODUCT(--(AN18:AN1500=AG17),--(AM18:AM1500&lt;&gt;""),--ISNUMBER(SEARCH(" "&amp;AM18:AM1500&amp;" ",Q396)))&gt;0,AG17,"")))</f>
        <v/>
      </c>
      <c r="AH396" s="967" t="str" cm="1">
        <f t="array" ref="AH396">IF(N396="","",IF(R396&lt;&gt;"","",IF(SUMPRODUCT(--(AN18:AN1500=AH17),--(AM18:AM1500&lt;&gt;""),--ISNUMBER(SEARCH(" "&amp;AM18:AM1500&amp;" ",Q396)))&gt;0,AH17,"")))</f>
        <v/>
      </c>
      <c r="AI396" s="967" t="str" cm="1">
        <f t="array" ref="AI396">IF(N396="","",IF(R396&lt;&gt;"","",IF(SUMPRODUCT(--(AN18:AN1500=AI17),--(AM18:AM1500&lt;&gt;""),--ISNUMBER(SEARCH(" "&amp;AM18:AM1500&amp;" ",Q396)))&gt;0,AI17,"")))</f>
        <v/>
      </c>
      <c r="AJ396" s="967" t="str" cm="1">
        <f t="array" ref="AJ396">IF(N396="","",IF(R396&lt;&gt;"","",IF(SUMPRODUCT(--(AN18:AN1500=AJ17),--(AM18:AM1500&lt;&gt;""),--ISNUMBER(SEARCH(" "&amp;AM18:AM1500&amp;" ",Q396)))&gt;0,AJ17,"")))</f>
        <v/>
      </c>
      <c r="AK396" s="967" t="str" cm="1">
        <f t="array" ref="AK396">IF(N396="","",IF(T396&lt;&gt;"",AK17,IF(S396&lt;&gt;"","",IF(R396&lt;&gt;"","",IF(SUMPRODUCT(--(AN18:AN1500=AK17),--(AM18:AM1500&lt;&gt;""),--ISNUMBER(SEARCH(" "&amp;AM18:AM1500&amp;" ",Q396)))&gt;0,AK17,"")))))</f>
        <v/>
      </c>
      <c r="AM396" s="968" t="s">
        <v>2384</v>
      </c>
      <c r="AN396" s="968" t="s">
        <v>1597</v>
      </c>
      <c r="BN396" s="49">
        <v>1</v>
      </c>
    </row>
    <row r="397" spans="3:66" ht="35.1" customHeight="1">
      <c r="C397" s="65"/>
      <c r="D397" s="975" t="str">
        <f t="shared" si="70"/>
        <v/>
      </c>
      <c r="E397" s="982"/>
      <c r="G397" s="964" t="str">
        <f>IF(H397="","",COUNTIF(H18:H397,"&lt;&gt;"))</f>
        <v/>
      </c>
      <c r="H397" s="965" t="str" cm="1">
        <f t="array" ref="H397">IF(L397="","",IF(LEN(L397)&lt;=MAX(10,G13),L397,IFERROR(LEFT(L397,LOOKUP(2,1/(MID(L397,ROW(1:500),1)=" ")/(ROW(1:500)&lt;=MAX(10,G13)),ROW(1:500))-1),LEFT(L397,MAX(10,G13)))))</f>
        <v/>
      </c>
      <c r="I397" s="964" t="str">
        <f t="shared" si="71"/>
        <v/>
      </c>
      <c r="J397" s="964" t="str">
        <f t="shared" si="72"/>
        <v/>
      </c>
      <c r="K397" s="964" t="str">
        <f>IF(M396&lt;&gt;"",K396,IF(K396&lt;MAX(A18:A317),K396+1,""))</f>
        <v/>
      </c>
      <c r="L397" s="965" t="str">
        <f>IF(K397="","",IF(M396&lt;&gt;"",M396,INDEX(E18:E317,MATCH(K397,A18:A317,0))))</f>
        <v/>
      </c>
      <c r="M397" s="965" t="str">
        <f t="shared" si="73"/>
        <v/>
      </c>
      <c r="N397" s="965" t="str">
        <f t="shared" si="74"/>
        <v/>
      </c>
      <c r="O397" s="964" t="str">
        <f t="shared" si="75"/>
        <v/>
      </c>
      <c r="P397" s="964" t="str">
        <f t="shared" si="76"/>
        <v/>
      </c>
      <c r="Q397" s="965" t="str">
        <f t="shared" si="77"/>
        <v/>
      </c>
      <c r="R397" s="964" t="str">
        <f>IF(N397="","",IF(COUNTIF(AP18:AP300,TRIM(Q397))&gt;0,"EXCLUSION EXACTE",""))</f>
        <v/>
      </c>
      <c r="S397" s="964" t="str" cm="1">
        <f t="array" ref="S397">IF(N397="","",IF(SUMPRODUCT(--(AP18:AP300&lt;&gt;""),--ISNUMBER(SEARCH(" "&amp;AP18:AP300&amp;" ",Q397)))&gt;0,"BLOQUE MOLLUSQUES",""))</f>
        <v/>
      </c>
      <c r="T397" s="964" t="str" cm="1">
        <f t="array" ref="T397">IF(N397="","",IF(SUMPRODUCT(--(AT18:AT300&lt;&gt;""),--ISNUMBER(SEARCH(" "&amp;AT18:AT300&amp;" ",Q397)))&gt;0,"FORCE MOLLUSQUES",""))</f>
        <v/>
      </c>
      <c r="U397" s="965" t="str">
        <f t="shared" si="78"/>
        <v/>
      </c>
      <c r="V397" s="965" t="str">
        <f t="shared" si="80"/>
        <v/>
      </c>
      <c r="W397" s="964" t="str">
        <f t="shared" si="79"/>
        <v/>
      </c>
      <c r="X397" s="964" t="str" cm="1">
        <f t="array" ref="X397">IF(N397="","",IF(R397&lt;&gt;"","",IF(SUMPRODUCT(--(AN18:AN1500=X17),--(AM18:AM1500&lt;&gt;""),--ISNUMBER(SEARCH(" "&amp;AM18:AM1500&amp;" ",Q397)))&gt;0,X17,"")))</f>
        <v/>
      </c>
      <c r="Y397" s="964" t="str" cm="1">
        <f t="array" ref="Y397">IF(N397="","",IF(R397&lt;&gt;"","",IF(SUMPRODUCT(--(AN18:AN1500=Y17),--(AM18:AM1500&lt;&gt;""),--ISNUMBER(SEARCH(" "&amp;AM18:AM1500&amp;" ",Q397)))&gt;0,Y17,"")))</f>
        <v/>
      </c>
      <c r="Z397" s="964" t="str" cm="1">
        <f t="array" ref="Z397">IF(N397="","",IF(R397&lt;&gt;"","",IF(SUMPRODUCT(--(AN18:AN1500=Z17),--(AM18:AM1500&lt;&gt;""),--ISNUMBER(SEARCH(" "&amp;AM18:AM1500&amp;" ",Q397)))&gt;0,Z17,"")))</f>
        <v/>
      </c>
      <c r="AA397" s="964" t="str" cm="1">
        <f t="array" ref="AA397">IF(N397="","",IF(R397&lt;&gt;"","",IF(SUMPRODUCT(--(AN18:AN1500=AA17),--(AM18:AM1500&lt;&gt;""),--ISNUMBER(SEARCH(" "&amp;AM18:AM1500&amp;" ",Q397)))&gt;0,AA17,"")))</f>
        <v/>
      </c>
      <c r="AB397" s="964" t="str" cm="1">
        <f t="array" ref="AB397">IF(N397="","",IF(R397&lt;&gt;"","",IF(SUMPRODUCT(--(AN18:AN1500=AB17),--(AM18:AM1500&lt;&gt;""),--ISNUMBER(SEARCH(" "&amp;AM18:AM1500&amp;" ",Q397)))&gt;0,AB17,"")))</f>
        <v/>
      </c>
      <c r="AC397" s="964" t="str" cm="1">
        <f t="array" ref="AC397">IF(N397="","",IF(R397&lt;&gt;"","",IF(SUMPRODUCT(--(AN18:AN1500=AC17),--(AM18:AM1500&lt;&gt;""),--ISNUMBER(SEARCH(" "&amp;AM18:AM1500&amp;" ",Q397)))&gt;0,AC17,"")))</f>
        <v/>
      </c>
      <c r="AD397" s="964" t="str" cm="1">
        <f t="array" ref="AD397">IF(N397="","",IF(R397&lt;&gt;"","",IF(SUMPRODUCT(--(AN18:AN1500=AD17),--(AM18:AM1500&lt;&gt;""),--ISNUMBER(SEARCH(" "&amp;AM18:AM1500&amp;" ",Q397)))&gt;0,AD17,"")))</f>
        <v/>
      </c>
      <c r="AE397" s="964" t="str" cm="1">
        <f t="array" ref="AE397">IF(N397="","",IF(R397&lt;&gt;"","",IF(SUMPRODUCT(--(AN18:AN1500=AE17),--(AM18:AM1500&lt;&gt;""),--ISNUMBER(SEARCH(" "&amp;AM18:AM1500&amp;" ",Q397)))&gt;0,AE17,"")))</f>
        <v/>
      </c>
      <c r="AF397" s="964" t="str" cm="1">
        <f t="array" ref="AF397">IF(N397="","",IF(R397&lt;&gt;"","",IF(SUMPRODUCT(--(AN18:AN1500=AF17),--(AM18:AM1500&lt;&gt;""),--ISNUMBER(SEARCH(" "&amp;AM18:AM1500&amp;" ",Q397)))&gt;0,AF17,"")))</f>
        <v/>
      </c>
      <c r="AG397" s="964" t="str" cm="1">
        <f t="array" ref="AG397">IF(N397="","",IF(R397&lt;&gt;"","",IF(SUMPRODUCT(--(AN18:AN1500=AG17),--(AM18:AM1500&lt;&gt;""),--ISNUMBER(SEARCH(" "&amp;AM18:AM1500&amp;" ",Q397)))&gt;0,AG17,"")))</f>
        <v/>
      </c>
      <c r="AH397" s="964" t="str" cm="1">
        <f t="array" ref="AH397">IF(N397="","",IF(R397&lt;&gt;"","",IF(SUMPRODUCT(--(AN18:AN1500=AH17),--(AM18:AM1500&lt;&gt;""),--ISNUMBER(SEARCH(" "&amp;AM18:AM1500&amp;" ",Q397)))&gt;0,AH17,"")))</f>
        <v/>
      </c>
      <c r="AI397" s="964" t="str" cm="1">
        <f t="array" ref="AI397">IF(N397="","",IF(R397&lt;&gt;"","",IF(SUMPRODUCT(--(AN18:AN1500=AI17),--(AM18:AM1500&lt;&gt;""),--ISNUMBER(SEARCH(" "&amp;AM18:AM1500&amp;" ",Q397)))&gt;0,AI17,"")))</f>
        <v/>
      </c>
      <c r="AJ397" s="964" t="str" cm="1">
        <f t="array" ref="AJ397">IF(N397="","",IF(R397&lt;&gt;"","",IF(SUMPRODUCT(--(AN18:AN1500=AJ17),--(AM18:AM1500&lt;&gt;""),--ISNUMBER(SEARCH(" "&amp;AM18:AM1500&amp;" ",Q397)))&gt;0,AJ17,"")))</f>
        <v/>
      </c>
      <c r="AK397" s="964" t="str" cm="1">
        <f t="array" ref="AK397">IF(N397="","",IF(T397&lt;&gt;"",AK17,IF(S397&lt;&gt;"","",IF(R397&lt;&gt;"","",IF(SUMPRODUCT(--(AN18:AN1500=AK17),--(AM18:AM1500&lt;&gt;""),--ISNUMBER(SEARCH(" "&amp;AM18:AM1500&amp;" ",Q397)))&gt;0,AK17,"")))))</f>
        <v/>
      </c>
      <c r="AM397" s="964" t="s">
        <v>2385</v>
      </c>
      <c r="AN397" s="964" t="s">
        <v>1597</v>
      </c>
      <c r="BN397" s="49">
        <v>1</v>
      </c>
    </row>
    <row r="398" spans="3:66" ht="35.1" customHeight="1">
      <c r="C398" s="65"/>
      <c r="D398" s="975" t="str">
        <f t="shared" si="70"/>
        <v/>
      </c>
      <c r="E398" s="982"/>
      <c r="G398" s="963" t="str">
        <f>IF(H398="","",COUNTIF(H18:H398,"&lt;&gt;"))</f>
        <v/>
      </c>
      <c r="H398" s="958" t="str" cm="1">
        <f t="array" ref="H398">IF(L398="","",IF(LEN(L398)&lt;=MAX(10,G13),L398,IFERROR(LEFT(L398,LOOKUP(2,1/(MID(L398,ROW(1:500),1)=" ")/(ROW(1:500)&lt;=MAX(10,G13)),ROW(1:500))-1),LEFT(L398,MAX(10,G13)))))</f>
        <v/>
      </c>
      <c r="I398" s="963" t="str">
        <f t="shared" si="71"/>
        <v/>
      </c>
      <c r="J398" s="963" t="str">
        <f t="shared" si="72"/>
        <v/>
      </c>
      <c r="K398" s="964" t="str">
        <f>IF(M397&lt;&gt;"",K397,IF(K397&lt;MAX(A18:A317),K397+1,""))</f>
        <v/>
      </c>
      <c r="L398" s="965" t="str">
        <f>IF(K398="","",IF(M397&lt;&gt;"",M397,INDEX(E18:E317,MATCH(K398,A18:A317,0))))</f>
        <v/>
      </c>
      <c r="M398" s="965" t="str">
        <f t="shared" si="73"/>
        <v/>
      </c>
      <c r="N398" s="966" t="str">
        <f t="shared" si="74"/>
        <v/>
      </c>
      <c r="O398" s="967" t="str">
        <f t="shared" si="75"/>
        <v/>
      </c>
      <c r="P398" s="967" t="str">
        <f t="shared" si="76"/>
        <v/>
      </c>
      <c r="Q398" s="966" t="str">
        <f t="shared" si="77"/>
        <v/>
      </c>
      <c r="R398" s="967" t="str">
        <f>IF(N398="","",IF(COUNTIF(AP18:AP300,TRIM(Q398))&gt;0,"EXCLUSION EXACTE",""))</f>
        <v/>
      </c>
      <c r="S398" s="967" t="str" cm="1">
        <f t="array" ref="S398">IF(N398="","",IF(SUMPRODUCT(--(AP18:AP300&lt;&gt;""),--ISNUMBER(SEARCH(" "&amp;AP18:AP300&amp;" ",Q398)))&gt;0,"BLOQUE MOLLUSQUES",""))</f>
        <v/>
      </c>
      <c r="T398" s="967" t="str" cm="1">
        <f t="array" ref="T398">IF(N398="","",IF(SUMPRODUCT(--(AT18:AT300&lt;&gt;""),--ISNUMBER(SEARCH(" "&amp;AT18:AT300&amp;" ",Q398)))&gt;0,"FORCE MOLLUSQUES",""))</f>
        <v/>
      </c>
      <c r="U398" s="966" t="str">
        <f t="shared" si="78"/>
        <v/>
      </c>
      <c r="V398" s="966" t="str">
        <f t="shared" si="80"/>
        <v/>
      </c>
      <c r="W398" s="967" t="str">
        <f t="shared" si="79"/>
        <v/>
      </c>
      <c r="X398" s="967" t="str" cm="1">
        <f t="array" ref="X398">IF(N398="","",IF(R398&lt;&gt;"","",IF(SUMPRODUCT(--(AN18:AN1500=X17),--(AM18:AM1500&lt;&gt;""),--ISNUMBER(SEARCH(" "&amp;AM18:AM1500&amp;" ",Q398)))&gt;0,X17,"")))</f>
        <v/>
      </c>
      <c r="Y398" s="967" t="str" cm="1">
        <f t="array" ref="Y398">IF(N398="","",IF(R398&lt;&gt;"","",IF(SUMPRODUCT(--(AN18:AN1500=Y17),--(AM18:AM1500&lt;&gt;""),--ISNUMBER(SEARCH(" "&amp;AM18:AM1500&amp;" ",Q398)))&gt;0,Y17,"")))</f>
        <v/>
      </c>
      <c r="Z398" s="967" t="str" cm="1">
        <f t="array" ref="Z398">IF(N398="","",IF(R398&lt;&gt;"","",IF(SUMPRODUCT(--(AN18:AN1500=Z17),--(AM18:AM1500&lt;&gt;""),--ISNUMBER(SEARCH(" "&amp;AM18:AM1500&amp;" ",Q398)))&gt;0,Z17,"")))</f>
        <v/>
      </c>
      <c r="AA398" s="967" t="str" cm="1">
        <f t="array" ref="AA398">IF(N398="","",IF(R398&lt;&gt;"","",IF(SUMPRODUCT(--(AN18:AN1500=AA17),--(AM18:AM1500&lt;&gt;""),--ISNUMBER(SEARCH(" "&amp;AM18:AM1500&amp;" ",Q398)))&gt;0,AA17,"")))</f>
        <v/>
      </c>
      <c r="AB398" s="967" t="str" cm="1">
        <f t="array" ref="AB398">IF(N398="","",IF(R398&lt;&gt;"","",IF(SUMPRODUCT(--(AN18:AN1500=AB17),--(AM18:AM1500&lt;&gt;""),--ISNUMBER(SEARCH(" "&amp;AM18:AM1500&amp;" ",Q398)))&gt;0,AB17,"")))</f>
        <v/>
      </c>
      <c r="AC398" s="967" t="str" cm="1">
        <f t="array" ref="AC398">IF(N398="","",IF(R398&lt;&gt;"","",IF(SUMPRODUCT(--(AN18:AN1500=AC17),--(AM18:AM1500&lt;&gt;""),--ISNUMBER(SEARCH(" "&amp;AM18:AM1500&amp;" ",Q398)))&gt;0,AC17,"")))</f>
        <v/>
      </c>
      <c r="AD398" s="967" t="str" cm="1">
        <f t="array" ref="AD398">IF(N398="","",IF(R398&lt;&gt;"","",IF(SUMPRODUCT(--(AN18:AN1500=AD17),--(AM18:AM1500&lt;&gt;""),--ISNUMBER(SEARCH(" "&amp;AM18:AM1500&amp;" ",Q398)))&gt;0,AD17,"")))</f>
        <v/>
      </c>
      <c r="AE398" s="967" t="str" cm="1">
        <f t="array" ref="AE398">IF(N398="","",IF(R398&lt;&gt;"","",IF(SUMPRODUCT(--(AN18:AN1500=AE17),--(AM18:AM1500&lt;&gt;""),--ISNUMBER(SEARCH(" "&amp;AM18:AM1500&amp;" ",Q398)))&gt;0,AE17,"")))</f>
        <v/>
      </c>
      <c r="AF398" s="967" t="str" cm="1">
        <f t="array" ref="AF398">IF(N398="","",IF(R398&lt;&gt;"","",IF(SUMPRODUCT(--(AN18:AN1500=AF17),--(AM18:AM1500&lt;&gt;""),--ISNUMBER(SEARCH(" "&amp;AM18:AM1500&amp;" ",Q398)))&gt;0,AF17,"")))</f>
        <v/>
      </c>
      <c r="AG398" s="967" t="str" cm="1">
        <f t="array" ref="AG398">IF(N398="","",IF(R398&lt;&gt;"","",IF(SUMPRODUCT(--(AN18:AN1500=AG17),--(AM18:AM1500&lt;&gt;""),--ISNUMBER(SEARCH(" "&amp;AM18:AM1500&amp;" ",Q398)))&gt;0,AG17,"")))</f>
        <v/>
      </c>
      <c r="AH398" s="967" t="str" cm="1">
        <f t="array" ref="AH398">IF(N398="","",IF(R398&lt;&gt;"","",IF(SUMPRODUCT(--(AN18:AN1500=AH17),--(AM18:AM1500&lt;&gt;""),--ISNUMBER(SEARCH(" "&amp;AM18:AM1500&amp;" ",Q398)))&gt;0,AH17,"")))</f>
        <v/>
      </c>
      <c r="AI398" s="967" t="str" cm="1">
        <f t="array" ref="AI398">IF(N398="","",IF(R398&lt;&gt;"","",IF(SUMPRODUCT(--(AN18:AN1500=AI17),--(AM18:AM1500&lt;&gt;""),--ISNUMBER(SEARCH(" "&amp;AM18:AM1500&amp;" ",Q398)))&gt;0,AI17,"")))</f>
        <v/>
      </c>
      <c r="AJ398" s="967" t="str" cm="1">
        <f t="array" ref="AJ398">IF(N398="","",IF(R398&lt;&gt;"","",IF(SUMPRODUCT(--(AN18:AN1500=AJ17),--(AM18:AM1500&lt;&gt;""),--ISNUMBER(SEARCH(" "&amp;AM18:AM1500&amp;" ",Q398)))&gt;0,AJ17,"")))</f>
        <v/>
      </c>
      <c r="AK398" s="967" t="str" cm="1">
        <f t="array" ref="AK398">IF(N398="","",IF(T398&lt;&gt;"",AK17,IF(S398&lt;&gt;"","",IF(R398&lt;&gt;"","",IF(SUMPRODUCT(--(AN18:AN1500=AK17),--(AM18:AM1500&lt;&gt;""),--ISNUMBER(SEARCH(" "&amp;AM18:AM1500&amp;" ",Q398)))&gt;0,AK17,"")))))</f>
        <v/>
      </c>
      <c r="AM398" s="968" t="s">
        <v>2165</v>
      </c>
      <c r="AN398" s="968" t="s">
        <v>1597</v>
      </c>
      <c r="BN398" s="49">
        <v>1</v>
      </c>
    </row>
    <row r="399" spans="3:66" ht="35.1" customHeight="1">
      <c r="C399" s="65"/>
      <c r="D399" s="975" t="str">
        <f t="shared" si="70"/>
        <v/>
      </c>
      <c r="E399" s="982"/>
      <c r="G399" s="964" t="str">
        <f>IF(H399="","",COUNTIF(H18:H399,"&lt;&gt;"))</f>
        <v/>
      </c>
      <c r="H399" s="965" t="str" cm="1">
        <f t="array" ref="H399">IF(L399="","",IF(LEN(L399)&lt;=MAX(10,G13),L399,IFERROR(LEFT(L399,LOOKUP(2,1/(MID(L399,ROW(1:500),1)=" ")/(ROW(1:500)&lt;=MAX(10,G13)),ROW(1:500))-1),LEFT(L399,MAX(10,G13)))))</f>
        <v/>
      </c>
      <c r="I399" s="964" t="str">
        <f t="shared" si="71"/>
        <v/>
      </c>
      <c r="J399" s="964" t="str">
        <f t="shared" si="72"/>
        <v/>
      </c>
      <c r="K399" s="964" t="str">
        <f>IF(M398&lt;&gt;"",K398,IF(K398&lt;MAX(A18:A317),K398+1,""))</f>
        <v/>
      </c>
      <c r="L399" s="965" t="str">
        <f>IF(K399="","",IF(M398&lt;&gt;"",M398,INDEX(E18:E317,MATCH(K399,A18:A317,0))))</f>
        <v/>
      </c>
      <c r="M399" s="965" t="str">
        <f t="shared" si="73"/>
        <v/>
      </c>
      <c r="N399" s="965" t="str">
        <f t="shared" si="74"/>
        <v/>
      </c>
      <c r="O399" s="964" t="str">
        <f t="shared" si="75"/>
        <v/>
      </c>
      <c r="P399" s="964" t="str">
        <f t="shared" si="76"/>
        <v/>
      </c>
      <c r="Q399" s="965" t="str">
        <f t="shared" si="77"/>
        <v/>
      </c>
      <c r="R399" s="964" t="str">
        <f>IF(N399="","",IF(COUNTIF(AP18:AP300,TRIM(Q399))&gt;0,"EXCLUSION EXACTE",""))</f>
        <v/>
      </c>
      <c r="S399" s="964" t="str" cm="1">
        <f t="array" ref="S399">IF(N399="","",IF(SUMPRODUCT(--(AP18:AP300&lt;&gt;""),--ISNUMBER(SEARCH(" "&amp;AP18:AP300&amp;" ",Q399)))&gt;0,"BLOQUE MOLLUSQUES",""))</f>
        <v/>
      </c>
      <c r="T399" s="964" t="str" cm="1">
        <f t="array" ref="T399">IF(N399="","",IF(SUMPRODUCT(--(AT18:AT300&lt;&gt;""),--ISNUMBER(SEARCH(" "&amp;AT18:AT300&amp;" ",Q399)))&gt;0,"FORCE MOLLUSQUES",""))</f>
        <v/>
      </c>
      <c r="U399" s="965" t="str">
        <f t="shared" si="78"/>
        <v/>
      </c>
      <c r="V399" s="965" t="str">
        <f t="shared" si="80"/>
        <v/>
      </c>
      <c r="W399" s="964" t="str">
        <f t="shared" si="79"/>
        <v/>
      </c>
      <c r="X399" s="964" t="str" cm="1">
        <f t="array" ref="X399">IF(N399="","",IF(R399&lt;&gt;"","",IF(SUMPRODUCT(--(AN18:AN1500=X17),--(AM18:AM1500&lt;&gt;""),--ISNUMBER(SEARCH(" "&amp;AM18:AM1500&amp;" ",Q399)))&gt;0,X17,"")))</f>
        <v/>
      </c>
      <c r="Y399" s="964" t="str" cm="1">
        <f t="array" ref="Y399">IF(N399="","",IF(R399&lt;&gt;"","",IF(SUMPRODUCT(--(AN18:AN1500=Y17),--(AM18:AM1500&lt;&gt;""),--ISNUMBER(SEARCH(" "&amp;AM18:AM1500&amp;" ",Q399)))&gt;0,Y17,"")))</f>
        <v/>
      </c>
      <c r="Z399" s="964" t="str" cm="1">
        <f t="array" ref="Z399">IF(N399="","",IF(R399&lt;&gt;"","",IF(SUMPRODUCT(--(AN18:AN1500=Z17),--(AM18:AM1500&lt;&gt;""),--ISNUMBER(SEARCH(" "&amp;AM18:AM1500&amp;" ",Q399)))&gt;0,Z17,"")))</f>
        <v/>
      </c>
      <c r="AA399" s="964" t="str" cm="1">
        <f t="array" ref="AA399">IF(N399="","",IF(R399&lt;&gt;"","",IF(SUMPRODUCT(--(AN18:AN1500=AA17),--(AM18:AM1500&lt;&gt;""),--ISNUMBER(SEARCH(" "&amp;AM18:AM1500&amp;" ",Q399)))&gt;0,AA17,"")))</f>
        <v/>
      </c>
      <c r="AB399" s="964" t="str" cm="1">
        <f t="array" ref="AB399">IF(N399="","",IF(R399&lt;&gt;"","",IF(SUMPRODUCT(--(AN18:AN1500=AB17),--(AM18:AM1500&lt;&gt;""),--ISNUMBER(SEARCH(" "&amp;AM18:AM1500&amp;" ",Q399)))&gt;0,AB17,"")))</f>
        <v/>
      </c>
      <c r="AC399" s="964" t="str" cm="1">
        <f t="array" ref="AC399">IF(N399="","",IF(R399&lt;&gt;"","",IF(SUMPRODUCT(--(AN18:AN1500=AC17),--(AM18:AM1500&lt;&gt;""),--ISNUMBER(SEARCH(" "&amp;AM18:AM1500&amp;" ",Q399)))&gt;0,AC17,"")))</f>
        <v/>
      </c>
      <c r="AD399" s="964" t="str" cm="1">
        <f t="array" ref="AD399">IF(N399="","",IF(R399&lt;&gt;"","",IF(SUMPRODUCT(--(AN18:AN1500=AD17),--(AM18:AM1500&lt;&gt;""),--ISNUMBER(SEARCH(" "&amp;AM18:AM1500&amp;" ",Q399)))&gt;0,AD17,"")))</f>
        <v/>
      </c>
      <c r="AE399" s="964" t="str" cm="1">
        <f t="array" ref="AE399">IF(N399="","",IF(R399&lt;&gt;"","",IF(SUMPRODUCT(--(AN18:AN1500=AE17),--(AM18:AM1500&lt;&gt;""),--ISNUMBER(SEARCH(" "&amp;AM18:AM1500&amp;" ",Q399)))&gt;0,AE17,"")))</f>
        <v/>
      </c>
      <c r="AF399" s="964" t="str" cm="1">
        <f t="array" ref="AF399">IF(N399="","",IF(R399&lt;&gt;"","",IF(SUMPRODUCT(--(AN18:AN1500=AF17),--(AM18:AM1500&lt;&gt;""),--ISNUMBER(SEARCH(" "&amp;AM18:AM1500&amp;" ",Q399)))&gt;0,AF17,"")))</f>
        <v/>
      </c>
      <c r="AG399" s="964" t="str" cm="1">
        <f t="array" ref="AG399">IF(N399="","",IF(R399&lt;&gt;"","",IF(SUMPRODUCT(--(AN18:AN1500=AG17),--(AM18:AM1500&lt;&gt;""),--ISNUMBER(SEARCH(" "&amp;AM18:AM1500&amp;" ",Q399)))&gt;0,AG17,"")))</f>
        <v/>
      </c>
      <c r="AH399" s="964" t="str" cm="1">
        <f t="array" ref="AH399">IF(N399="","",IF(R399&lt;&gt;"","",IF(SUMPRODUCT(--(AN18:AN1500=AH17),--(AM18:AM1500&lt;&gt;""),--ISNUMBER(SEARCH(" "&amp;AM18:AM1500&amp;" ",Q399)))&gt;0,AH17,"")))</f>
        <v/>
      </c>
      <c r="AI399" s="964" t="str" cm="1">
        <f t="array" ref="AI399">IF(N399="","",IF(R399&lt;&gt;"","",IF(SUMPRODUCT(--(AN18:AN1500=AI17),--(AM18:AM1500&lt;&gt;""),--ISNUMBER(SEARCH(" "&amp;AM18:AM1500&amp;" ",Q399)))&gt;0,AI17,"")))</f>
        <v/>
      </c>
      <c r="AJ399" s="964" t="str" cm="1">
        <f t="array" ref="AJ399">IF(N399="","",IF(R399&lt;&gt;"","",IF(SUMPRODUCT(--(AN18:AN1500=AJ17),--(AM18:AM1500&lt;&gt;""),--ISNUMBER(SEARCH(" "&amp;AM18:AM1500&amp;" ",Q399)))&gt;0,AJ17,"")))</f>
        <v/>
      </c>
      <c r="AK399" s="964" t="str" cm="1">
        <f t="array" ref="AK399">IF(N399="","",IF(T399&lt;&gt;"",AK17,IF(S399&lt;&gt;"","",IF(R399&lt;&gt;"","",IF(SUMPRODUCT(--(AN18:AN1500=AK17),--(AM18:AM1500&lt;&gt;""),--ISNUMBER(SEARCH(" "&amp;AM18:AM1500&amp;" ",Q399)))&gt;0,AK17,"")))))</f>
        <v/>
      </c>
      <c r="AM399" s="964" t="s">
        <v>2386</v>
      </c>
      <c r="AN399" s="964" t="s">
        <v>1597</v>
      </c>
      <c r="BN399" s="49">
        <v>1</v>
      </c>
    </row>
    <row r="400" spans="3:66" ht="35.1" customHeight="1">
      <c r="C400" s="65"/>
      <c r="D400" s="975" t="str">
        <f t="shared" si="70"/>
        <v/>
      </c>
      <c r="E400" s="982"/>
      <c r="G400" s="963" t="str">
        <f>IF(H400="","",COUNTIF(H18:H400,"&lt;&gt;"))</f>
        <v/>
      </c>
      <c r="H400" s="958" t="str" cm="1">
        <f t="array" ref="H400">IF(L400="","",IF(LEN(L400)&lt;=MAX(10,G13),L400,IFERROR(LEFT(L400,LOOKUP(2,1/(MID(L400,ROW(1:500),1)=" ")/(ROW(1:500)&lt;=MAX(10,G13)),ROW(1:500))-1),LEFT(L400,MAX(10,G13)))))</f>
        <v/>
      </c>
      <c r="I400" s="963" t="str">
        <f t="shared" si="71"/>
        <v/>
      </c>
      <c r="J400" s="963" t="str">
        <f t="shared" si="72"/>
        <v/>
      </c>
      <c r="K400" s="964" t="str">
        <f>IF(M399&lt;&gt;"",K399,IF(K399&lt;MAX(A18:A317),K399+1,""))</f>
        <v/>
      </c>
      <c r="L400" s="965" t="str">
        <f>IF(K400="","",IF(M399&lt;&gt;"",M399,INDEX(E18:E317,MATCH(K400,A18:A317,0))))</f>
        <v/>
      </c>
      <c r="M400" s="965" t="str">
        <f t="shared" si="73"/>
        <v/>
      </c>
      <c r="N400" s="966" t="str">
        <f t="shared" si="74"/>
        <v/>
      </c>
      <c r="O400" s="967" t="str">
        <f t="shared" si="75"/>
        <v/>
      </c>
      <c r="P400" s="967" t="str">
        <f t="shared" si="76"/>
        <v/>
      </c>
      <c r="Q400" s="966" t="str">
        <f t="shared" si="77"/>
        <v/>
      </c>
      <c r="R400" s="967" t="str">
        <f>IF(N400="","",IF(COUNTIF(AP18:AP300,TRIM(Q400))&gt;0,"EXCLUSION EXACTE",""))</f>
        <v/>
      </c>
      <c r="S400" s="967" t="str" cm="1">
        <f t="array" ref="S400">IF(N400="","",IF(SUMPRODUCT(--(AP18:AP300&lt;&gt;""),--ISNUMBER(SEARCH(" "&amp;AP18:AP300&amp;" ",Q400)))&gt;0,"BLOQUE MOLLUSQUES",""))</f>
        <v/>
      </c>
      <c r="T400" s="967" t="str" cm="1">
        <f t="array" ref="T400">IF(N400="","",IF(SUMPRODUCT(--(AT18:AT300&lt;&gt;""),--ISNUMBER(SEARCH(" "&amp;AT18:AT300&amp;" ",Q400)))&gt;0,"FORCE MOLLUSQUES",""))</f>
        <v/>
      </c>
      <c r="U400" s="966" t="str">
        <f t="shared" si="78"/>
        <v/>
      </c>
      <c r="V400" s="966" t="str">
        <f t="shared" si="80"/>
        <v/>
      </c>
      <c r="W400" s="967" t="str">
        <f t="shared" si="79"/>
        <v/>
      </c>
      <c r="X400" s="967" t="str" cm="1">
        <f t="array" ref="X400">IF(N400="","",IF(R400&lt;&gt;"","",IF(SUMPRODUCT(--(AN18:AN1500=X17),--(AM18:AM1500&lt;&gt;""),--ISNUMBER(SEARCH(" "&amp;AM18:AM1500&amp;" ",Q400)))&gt;0,X17,"")))</f>
        <v/>
      </c>
      <c r="Y400" s="967" t="str" cm="1">
        <f t="array" ref="Y400">IF(N400="","",IF(R400&lt;&gt;"","",IF(SUMPRODUCT(--(AN18:AN1500=Y17),--(AM18:AM1500&lt;&gt;""),--ISNUMBER(SEARCH(" "&amp;AM18:AM1500&amp;" ",Q400)))&gt;0,Y17,"")))</f>
        <v/>
      </c>
      <c r="Z400" s="967" t="str" cm="1">
        <f t="array" ref="Z400">IF(N400="","",IF(R400&lt;&gt;"","",IF(SUMPRODUCT(--(AN18:AN1500=Z17),--(AM18:AM1500&lt;&gt;""),--ISNUMBER(SEARCH(" "&amp;AM18:AM1500&amp;" ",Q400)))&gt;0,Z17,"")))</f>
        <v/>
      </c>
      <c r="AA400" s="967" t="str" cm="1">
        <f t="array" ref="AA400">IF(N400="","",IF(R400&lt;&gt;"","",IF(SUMPRODUCT(--(AN18:AN1500=AA17),--(AM18:AM1500&lt;&gt;""),--ISNUMBER(SEARCH(" "&amp;AM18:AM1500&amp;" ",Q400)))&gt;0,AA17,"")))</f>
        <v/>
      </c>
      <c r="AB400" s="967" t="str" cm="1">
        <f t="array" ref="AB400">IF(N400="","",IF(R400&lt;&gt;"","",IF(SUMPRODUCT(--(AN18:AN1500=AB17),--(AM18:AM1500&lt;&gt;""),--ISNUMBER(SEARCH(" "&amp;AM18:AM1500&amp;" ",Q400)))&gt;0,AB17,"")))</f>
        <v/>
      </c>
      <c r="AC400" s="967" t="str" cm="1">
        <f t="array" ref="AC400">IF(N400="","",IF(R400&lt;&gt;"","",IF(SUMPRODUCT(--(AN18:AN1500=AC17),--(AM18:AM1500&lt;&gt;""),--ISNUMBER(SEARCH(" "&amp;AM18:AM1500&amp;" ",Q400)))&gt;0,AC17,"")))</f>
        <v/>
      </c>
      <c r="AD400" s="967" t="str" cm="1">
        <f t="array" ref="AD400">IF(N400="","",IF(R400&lt;&gt;"","",IF(SUMPRODUCT(--(AN18:AN1500=AD17),--(AM18:AM1500&lt;&gt;""),--ISNUMBER(SEARCH(" "&amp;AM18:AM1500&amp;" ",Q400)))&gt;0,AD17,"")))</f>
        <v/>
      </c>
      <c r="AE400" s="967" t="str" cm="1">
        <f t="array" ref="AE400">IF(N400="","",IF(R400&lt;&gt;"","",IF(SUMPRODUCT(--(AN18:AN1500=AE17),--(AM18:AM1500&lt;&gt;""),--ISNUMBER(SEARCH(" "&amp;AM18:AM1500&amp;" ",Q400)))&gt;0,AE17,"")))</f>
        <v/>
      </c>
      <c r="AF400" s="967" t="str" cm="1">
        <f t="array" ref="AF400">IF(N400="","",IF(R400&lt;&gt;"","",IF(SUMPRODUCT(--(AN18:AN1500=AF17),--(AM18:AM1500&lt;&gt;""),--ISNUMBER(SEARCH(" "&amp;AM18:AM1500&amp;" ",Q400)))&gt;0,AF17,"")))</f>
        <v/>
      </c>
      <c r="AG400" s="967" t="str" cm="1">
        <f t="array" ref="AG400">IF(N400="","",IF(R400&lt;&gt;"","",IF(SUMPRODUCT(--(AN18:AN1500=AG17),--(AM18:AM1500&lt;&gt;""),--ISNUMBER(SEARCH(" "&amp;AM18:AM1500&amp;" ",Q400)))&gt;0,AG17,"")))</f>
        <v/>
      </c>
      <c r="AH400" s="967" t="str" cm="1">
        <f t="array" ref="AH400">IF(N400="","",IF(R400&lt;&gt;"","",IF(SUMPRODUCT(--(AN18:AN1500=AH17),--(AM18:AM1500&lt;&gt;""),--ISNUMBER(SEARCH(" "&amp;AM18:AM1500&amp;" ",Q400)))&gt;0,AH17,"")))</f>
        <v/>
      </c>
      <c r="AI400" s="967" t="str" cm="1">
        <f t="array" ref="AI400">IF(N400="","",IF(R400&lt;&gt;"","",IF(SUMPRODUCT(--(AN18:AN1500=AI17),--(AM18:AM1500&lt;&gt;""),--ISNUMBER(SEARCH(" "&amp;AM18:AM1500&amp;" ",Q400)))&gt;0,AI17,"")))</f>
        <v/>
      </c>
      <c r="AJ400" s="967" t="str" cm="1">
        <f t="array" ref="AJ400">IF(N400="","",IF(R400&lt;&gt;"","",IF(SUMPRODUCT(--(AN18:AN1500=AJ17),--(AM18:AM1500&lt;&gt;""),--ISNUMBER(SEARCH(" "&amp;AM18:AM1500&amp;" ",Q400)))&gt;0,AJ17,"")))</f>
        <v/>
      </c>
      <c r="AK400" s="967" t="str" cm="1">
        <f t="array" ref="AK400">IF(N400="","",IF(T400&lt;&gt;"",AK17,IF(S400&lt;&gt;"","",IF(R400&lt;&gt;"","",IF(SUMPRODUCT(--(AN18:AN1500=AK17),--(AM18:AM1500&lt;&gt;""),--ISNUMBER(SEARCH(" "&amp;AM18:AM1500&amp;" ",Q400)))&gt;0,AK17,"")))))</f>
        <v/>
      </c>
      <c r="AM400" s="968" t="s">
        <v>2387</v>
      </c>
      <c r="AN400" s="968" t="s">
        <v>1597</v>
      </c>
      <c r="BN400" s="49">
        <v>1</v>
      </c>
    </row>
    <row r="401" spans="3:66" ht="35.1" customHeight="1">
      <c r="C401" s="65"/>
      <c r="D401" s="975" t="str">
        <f t="shared" ref="D401:D464" si="81">U401</f>
        <v/>
      </c>
      <c r="E401" s="982"/>
      <c r="G401" s="964" t="str">
        <f>IF(H401="","",COUNTIF(H18:H401,"&lt;&gt;"))</f>
        <v/>
      </c>
      <c r="H401" s="965" t="str" cm="1">
        <f t="array" ref="H401">IF(L401="","",IF(LEN(L401)&lt;=MAX(10,G13),L401,IFERROR(LEFT(L401,LOOKUP(2,1/(MID(L401,ROW(1:500),1)=" ")/(ROW(1:500)&lt;=MAX(10,G13)),ROW(1:500))-1),LEFT(L401,MAX(10,G13)))))</f>
        <v/>
      </c>
      <c r="I401" s="964" t="str">
        <f t="shared" si="71"/>
        <v/>
      </c>
      <c r="J401" s="964" t="str">
        <f t="shared" si="72"/>
        <v/>
      </c>
      <c r="K401" s="964" t="str">
        <f>IF(M400&lt;&gt;"",K400,IF(K400&lt;MAX(A18:A317),K400+1,""))</f>
        <v/>
      </c>
      <c r="L401" s="965" t="str">
        <f>IF(K401="","",IF(M400&lt;&gt;"",M400,INDEX(E18:E317,MATCH(K401,A18:A317,0))))</f>
        <v/>
      </c>
      <c r="M401" s="965" t="str">
        <f t="shared" si="73"/>
        <v/>
      </c>
      <c r="N401" s="965" t="str">
        <f t="shared" si="74"/>
        <v/>
      </c>
      <c r="O401" s="964" t="str">
        <f t="shared" si="75"/>
        <v/>
      </c>
      <c r="P401" s="964" t="str">
        <f t="shared" si="76"/>
        <v/>
      </c>
      <c r="Q401" s="965" t="str">
        <f t="shared" si="77"/>
        <v/>
      </c>
      <c r="R401" s="964" t="str">
        <f>IF(N401="","",IF(COUNTIF(AP18:AP300,TRIM(Q401))&gt;0,"EXCLUSION EXACTE",""))</f>
        <v/>
      </c>
      <c r="S401" s="964" t="str" cm="1">
        <f t="array" ref="S401">IF(N401="","",IF(SUMPRODUCT(--(AP18:AP300&lt;&gt;""),--ISNUMBER(SEARCH(" "&amp;AP18:AP300&amp;" ",Q401)))&gt;0,"BLOQUE MOLLUSQUES",""))</f>
        <v/>
      </c>
      <c r="T401" s="964" t="str" cm="1">
        <f t="array" ref="T401">IF(N401="","",IF(SUMPRODUCT(--(AT18:AT300&lt;&gt;""),--ISNUMBER(SEARCH(" "&amp;AT18:AT300&amp;" ",Q401)))&gt;0,"FORCE MOLLUSQUES",""))</f>
        <v/>
      </c>
      <c r="U401" s="965" t="str">
        <f t="shared" si="78"/>
        <v/>
      </c>
      <c r="V401" s="965" t="str">
        <f t="shared" si="80"/>
        <v/>
      </c>
      <c r="W401" s="964" t="str">
        <f t="shared" si="79"/>
        <v/>
      </c>
      <c r="X401" s="964" t="str" cm="1">
        <f t="array" ref="X401">IF(N401="","",IF(R401&lt;&gt;"","",IF(SUMPRODUCT(--(AN18:AN1500=X17),--(AM18:AM1500&lt;&gt;""),--ISNUMBER(SEARCH(" "&amp;AM18:AM1500&amp;" ",Q401)))&gt;0,X17,"")))</f>
        <v/>
      </c>
      <c r="Y401" s="964" t="str" cm="1">
        <f t="array" ref="Y401">IF(N401="","",IF(R401&lt;&gt;"","",IF(SUMPRODUCT(--(AN18:AN1500=Y17),--(AM18:AM1500&lt;&gt;""),--ISNUMBER(SEARCH(" "&amp;AM18:AM1500&amp;" ",Q401)))&gt;0,Y17,"")))</f>
        <v/>
      </c>
      <c r="Z401" s="964" t="str" cm="1">
        <f t="array" ref="Z401">IF(N401="","",IF(R401&lt;&gt;"","",IF(SUMPRODUCT(--(AN18:AN1500=Z17),--(AM18:AM1500&lt;&gt;""),--ISNUMBER(SEARCH(" "&amp;AM18:AM1500&amp;" ",Q401)))&gt;0,Z17,"")))</f>
        <v/>
      </c>
      <c r="AA401" s="964" t="str" cm="1">
        <f t="array" ref="AA401">IF(N401="","",IF(R401&lt;&gt;"","",IF(SUMPRODUCT(--(AN18:AN1500=AA17),--(AM18:AM1500&lt;&gt;""),--ISNUMBER(SEARCH(" "&amp;AM18:AM1500&amp;" ",Q401)))&gt;0,AA17,"")))</f>
        <v/>
      </c>
      <c r="AB401" s="964" t="str" cm="1">
        <f t="array" ref="AB401">IF(N401="","",IF(R401&lt;&gt;"","",IF(SUMPRODUCT(--(AN18:AN1500=AB17),--(AM18:AM1500&lt;&gt;""),--ISNUMBER(SEARCH(" "&amp;AM18:AM1500&amp;" ",Q401)))&gt;0,AB17,"")))</f>
        <v/>
      </c>
      <c r="AC401" s="964" t="str" cm="1">
        <f t="array" ref="AC401">IF(N401="","",IF(R401&lt;&gt;"","",IF(SUMPRODUCT(--(AN18:AN1500=AC17),--(AM18:AM1500&lt;&gt;""),--ISNUMBER(SEARCH(" "&amp;AM18:AM1500&amp;" ",Q401)))&gt;0,AC17,"")))</f>
        <v/>
      </c>
      <c r="AD401" s="964" t="str" cm="1">
        <f t="array" ref="AD401">IF(N401="","",IF(R401&lt;&gt;"","",IF(SUMPRODUCT(--(AN18:AN1500=AD17),--(AM18:AM1500&lt;&gt;""),--ISNUMBER(SEARCH(" "&amp;AM18:AM1500&amp;" ",Q401)))&gt;0,AD17,"")))</f>
        <v/>
      </c>
      <c r="AE401" s="964" t="str" cm="1">
        <f t="array" ref="AE401">IF(N401="","",IF(R401&lt;&gt;"","",IF(SUMPRODUCT(--(AN18:AN1500=AE17),--(AM18:AM1500&lt;&gt;""),--ISNUMBER(SEARCH(" "&amp;AM18:AM1500&amp;" ",Q401)))&gt;0,AE17,"")))</f>
        <v/>
      </c>
      <c r="AF401" s="964" t="str" cm="1">
        <f t="array" ref="AF401">IF(N401="","",IF(R401&lt;&gt;"","",IF(SUMPRODUCT(--(AN18:AN1500=AF17),--(AM18:AM1500&lt;&gt;""),--ISNUMBER(SEARCH(" "&amp;AM18:AM1500&amp;" ",Q401)))&gt;0,AF17,"")))</f>
        <v/>
      </c>
      <c r="AG401" s="964" t="str" cm="1">
        <f t="array" ref="AG401">IF(N401="","",IF(R401&lt;&gt;"","",IF(SUMPRODUCT(--(AN18:AN1500=AG17),--(AM18:AM1500&lt;&gt;""),--ISNUMBER(SEARCH(" "&amp;AM18:AM1500&amp;" ",Q401)))&gt;0,AG17,"")))</f>
        <v/>
      </c>
      <c r="AH401" s="964" t="str" cm="1">
        <f t="array" ref="AH401">IF(N401="","",IF(R401&lt;&gt;"","",IF(SUMPRODUCT(--(AN18:AN1500=AH17),--(AM18:AM1500&lt;&gt;""),--ISNUMBER(SEARCH(" "&amp;AM18:AM1500&amp;" ",Q401)))&gt;0,AH17,"")))</f>
        <v/>
      </c>
      <c r="AI401" s="964" t="str" cm="1">
        <f t="array" ref="AI401">IF(N401="","",IF(R401&lt;&gt;"","",IF(SUMPRODUCT(--(AN18:AN1500=AI17),--(AM18:AM1500&lt;&gt;""),--ISNUMBER(SEARCH(" "&amp;AM18:AM1500&amp;" ",Q401)))&gt;0,AI17,"")))</f>
        <v/>
      </c>
      <c r="AJ401" s="964" t="str" cm="1">
        <f t="array" ref="AJ401">IF(N401="","",IF(R401&lt;&gt;"","",IF(SUMPRODUCT(--(AN18:AN1500=AJ17),--(AM18:AM1500&lt;&gt;""),--ISNUMBER(SEARCH(" "&amp;AM18:AM1500&amp;" ",Q401)))&gt;0,AJ17,"")))</f>
        <v/>
      </c>
      <c r="AK401" s="964" t="str" cm="1">
        <f t="array" ref="AK401">IF(N401="","",IF(T401&lt;&gt;"",AK17,IF(S401&lt;&gt;"","",IF(R401&lt;&gt;"","",IF(SUMPRODUCT(--(AN18:AN1500=AK17),--(AM18:AM1500&lt;&gt;""),--ISNUMBER(SEARCH(" "&amp;AM18:AM1500&amp;" ",Q401)))&gt;0,AK17,"")))))</f>
        <v/>
      </c>
      <c r="AM401" s="964" t="s">
        <v>2388</v>
      </c>
      <c r="AN401" s="964" t="s">
        <v>1597</v>
      </c>
      <c r="BN401" s="49">
        <v>1</v>
      </c>
    </row>
    <row r="402" spans="3:66" ht="35.1" customHeight="1">
      <c r="C402" s="65"/>
      <c r="D402" s="975" t="str">
        <f t="shared" si="81"/>
        <v/>
      </c>
      <c r="E402" s="982"/>
      <c r="G402" s="963" t="str">
        <f>IF(H402="","",COUNTIF(H18:H402,"&lt;&gt;"))</f>
        <v/>
      </c>
      <c r="H402" s="958" t="str" cm="1">
        <f t="array" ref="H402">IF(L402="","",IF(LEN(L402)&lt;=MAX(10,G13),L402,IFERROR(LEFT(L402,LOOKUP(2,1/(MID(L402,ROW(1:500),1)=" ")/(ROW(1:500)&lt;=MAX(10,G13)),ROW(1:500))-1),LEFT(L402,MAX(10,G13)))))</f>
        <v/>
      </c>
      <c r="I402" s="963" t="str">
        <f t="shared" ref="I402:I465" si="82">IF(H402="","",LEN(H402))</f>
        <v/>
      </c>
      <c r="J402" s="963" t="str">
        <f t="shared" ref="J402:J465" si="83">IF(H402="","",K402)</f>
        <v/>
      </c>
      <c r="K402" s="964" t="str">
        <f>IF(M401&lt;&gt;"",K401,IF(K401&lt;MAX(A18:A317),K401+1,""))</f>
        <v/>
      </c>
      <c r="L402" s="965" t="str">
        <f>IF(K402="","",IF(M401&lt;&gt;"",M401,INDEX(E18:E317,MATCH(K402,A18:A317,0))))</f>
        <v/>
      </c>
      <c r="M402" s="965" t="str">
        <f t="shared" ref="M402:M465" si="84">IF(L402="","",IF(LEN(L402)&lt;=LEN(H402),"",TRIM(MID(L402,LEN(H402)+1,9999))))</f>
        <v/>
      </c>
      <c r="N402" s="966" t="str">
        <f t="shared" ref="N402:N465" si="85">IF(H402="","",H402)</f>
        <v/>
      </c>
      <c r="O402" s="967" t="str">
        <f t="shared" ref="O402:O465" si="86">IF(N402="","",LOWER(CLEAN(SUBSTITUTE(SUBSTITUTE(SUBSTITUTE(N402,CHAR(160)," "),CHAR(10)," "),CHAR(13)," "))))</f>
        <v/>
      </c>
      <c r="P402" s="967" t="str">
        <f t="shared" ref="P402:P465" si="87">IF(N402="","",SUBSTITUTE(SUBSTITUTE(SUBSTITUTE(SUBSTITUTE(SUBSTITUTE(SUBSTITUTE(SUBSTITUTE(SUBSTITUTE(SUBSTITUTE(SUBSTITUTE(SUBSTITUTE(SUBSTITUTE(SUBSTITUTE(SUBSTITUTE(SUBSTITUTE(SUBSTITUTE(SUBSTITUTE(SUBSTITUTE(SUBSTITUTE(SUBSTITUTE(SUBSTITUTE(SUBSTITUTE(SUBSTITUTE(O402,"à","a"),"â","a"),"ä","a"),"á","a"),"ç","c"),"œ","oe"),"æ","ae"),"é","e"),"è","e"),"ê","e"),"ë","e"),"í","i"),"î","i"),"ï","i"),"ì","i"),"ô","o"),"ö","o"),"ó","o"),"ò","o"),"ù","u"),"û","u"),"ü","u"),"ñ","n"))</f>
        <v/>
      </c>
      <c r="Q402" s="966" t="str">
        <f t="shared" ref="Q402:Q465" si="88">IF(N402="","","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402,"’"," "),"."," "),","," "),";"," "),":"," "),"/"," "),"("," "),")"," "),"-"," "),"_"," "),"!"," "),"?"," "),"*"," "),"["," "),"]"," "),"{"," "),"}"," "),"&lt;"," "),"&gt;"," "),"="," "),"+"," "),"•"," "),"►"," "),"▼"," "),"▲"," "),"◄"," "),"«"," "),"»"," "),"“"," "),"”"," "),CHAR(39)," "),CHAR(34)," "),"  "," "),"  "," "),"  "," "),"  "," "))&amp;" ")</f>
        <v/>
      </c>
      <c r="R402" s="967" t="str">
        <f>IF(N402="","",IF(COUNTIF(AP18:AP300,TRIM(Q402))&gt;0,"EXCLUSION EXACTE",""))</f>
        <v/>
      </c>
      <c r="S402" s="967" t="str" cm="1">
        <f t="array" ref="S402">IF(N402="","",IF(SUMPRODUCT(--(AP18:AP300&lt;&gt;""),--ISNUMBER(SEARCH(" "&amp;AP18:AP300&amp;" ",Q402)))&gt;0,"BLOQUE MOLLUSQUES",""))</f>
        <v/>
      </c>
      <c r="T402" s="967" t="str" cm="1">
        <f t="array" ref="T402">IF(N402="","",IF(SUMPRODUCT(--(AT18:AT300&lt;&gt;""),--ISNUMBER(SEARCH(" "&amp;AT18:AT300&amp;" ",Q402)))&gt;0,"FORCE MOLLUSQUES",""))</f>
        <v/>
      </c>
      <c r="U402" s="966" t="str">
        <f t="shared" ref="U402:U465" si="89">IF(N402="","",IF(COUNTIF(X402:AK402,"⚠*")=0,"",TRIM(X402&amp;" "&amp;Y402&amp;" "&amp;Z402&amp;" "&amp;AA402&amp;" "&amp;AB402&amp;" "&amp;AC402&amp;" "&amp;AD402&amp;" "&amp;AE402&amp;" "&amp;AF402&amp;" "&amp;AG402&amp;" "&amp;AH402&amp;" "&amp;AI402&amp;" "&amp;AJ402&amp;" "&amp;AK402)))</f>
        <v/>
      </c>
      <c r="V402" s="966" t="str">
        <f t="shared" si="80"/>
        <v/>
      </c>
      <c r="W402" s="967" t="str">
        <f t="shared" ref="W402:W465" si="90">IF(N402="","",COUNTIF(X402:AK402,"⚠*"))</f>
        <v/>
      </c>
      <c r="X402" s="967" t="str" cm="1">
        <f t="array" ref="X402">IF(N402="","",IF(R402&lt;&gt;"","",IF(SUMPRODUCT(--(AN18:AN1500=X17),--(AM18:AM1500&lt;&gt;""),--ISNUMBER(SEARCH(" "&amp;AM18:AM1500&amp;" ",Q402)))&gt;0,X17,"")))</f>
        <v/>
      </c>
      <c r="Y402" s="967" t="str" cm="1">
        <f t="array" ref="Y402">IF(N402="","",IF(R402&lt;&gt;"","",IF(SUMPRODUCT(--(AN18:AN1500=Y17),--(AM18:AM1500&lt;&gt;""),--ISNUMBER(SEARCH(" "&amp;AM18:AM1500&amp;" ",Q402)))&gt;0,Y17,"")))</f>
        <v/>
      </c>
      <c r="Z402" s="967" t="str" cm="1">
        <f t="array" ref="Z402">IF(N402="","",IF(R402&lt;&gt;"","",IF(SUMPRODUCT(--(AN18:AN1500=Z17),--(AM18:AM1500&lt;&gt;""),--ISNUMBER(SEARCH(" "&amp;AM18:AM1500&amp;" ",Q402)))&gt;0,Z17,"")))</f>
        <v/>
      </c>
      <c r="AA402" s="967" t="str" cm="1">
        <f t="array" ref="AA402">IF(N402="","",IF(R402&lt;&gt;"","",IF(SUMPRODUCT(--(AN18:AN1500=AA17),--(AM18:AM1500&lt;&gt;""),--ISNUMBER(SEARCH(" "&amp;AM18:AM1500&amp;" ",Q402)))&gt;0,AA17,"")))</f>
        <v/>
      </c>
      <c r="AB402" s="967" t="str" cm="1">
        <f t="array" ref="AB402">IF(N402="","",IF(R402&lt;&gt;"","",IF(SUMPRODUCT(--(AN18:AN1500=AB17),--(AM18:AM1500&lt;&gt;""),--ISNUMBER(SEARCH(" "&amp;AM18:AM1500&amp;" ",Q402)))&gt;0,AB17,"")))</f>
        <v/>
      </c>
      <c r="AC402" s="967" t="str" cm="1">
        <f t="array" ref="AC402">IF(N402="","",IF(R402&lt;&gt;"","",IF(SUMPRODUCT(--(AN18:AN1500=AC17),--(AM18:AM1500&lt;&gt;""),--ISNUMBER(SEARCH(" "&amp;AM18:AM1500&amp;" ",Q402)))&gt;0,AC17,"")))</f>
        <v/>
      </c>
      <c r="AD402" s="967" t="str" cm="1">
        <f t="array" ref="AD402">IF(N402="","",IF(R402&lt;&gt;"","",IF(SUMPRODUCT(--(AN18:AN1500=AD17),--(AM18:AM1500&lt;&gt;""),--ISNUMBER(SEARCH(" "&amp;AM18:AM1500&amp;" ",Q402)))&gt;0,AD17,"")))</f>
        <v/>
      </c>
      <c r="AE402" s="967" t="str" cm="1">
        <f t="array" ref="AE402">IF(N402="","",IF(R402&lt;&gt;"","",IF(SUMPRODUCT(--(AN18:AN1500=AE17),--(AM18:AM1500&lt;&gt;""),--ISNUMBER(SEARCH(" "&amp;AM18:AM1500&amp;" ",Q402)))&gt;0,AE17,"")))</f>
        <v/>
      </c>
      <c r="AF402" s="967" t="str" cm="1">
        <f t="array" ref="AF402">IF(N402="","",IF(R402&lt;&gt;"","",IF(SUMPRODUCT(--(AN18:AN1500=AF17),--(AM18:AM1500&lt;&gt;""),--ISNUMBER(SEARCH(" "&amp;AM18:AM1500&amp;" ",Q402)))&gt;0,AF17,"")))</f>
        <v/>
      </c>
      <c r="AG402" s="967" t="str" cm="1">
        <f t="array" ref="AG402">IF(N402="","",IF(R402&lt;&gt;"","",IF(SUMPRODUCT(--(AN18:AN1500=AG17),--(AM18:AM1500&lt;&gt;""),--ISNUMBER(SEARCH(" "&amp;AM18:AM1500&amp;" ",Q402)))&gt;0,AG17,"")))</f>
        <v/>
      </c>
      <c r="AH402" s="967" t="str" cm="1">
        <f t="array" ref="AH402">IF(N402="","",IF(R402&lt;&gt;"","",IF(SUMPRODUCT(--(AN18:AN1500=AH17),--(AM18:AM1500&lt;&gt;""),--ISNUMBER(SEARCH(" "&amp;AM18:AM1500&amp;" ",Q402)))&gt;0,AH17,"")))</f>
        <v/>
      </c>
      <c r="AI402" s="967" t="str" cm="1">
        <f t="array" ref="AI402">IF(N402="","",IF(R402&lt;&gt;"","",IF(SUMPRODUCT(--(AN18:AN1500=AI17),--(AM18:AM1500&lt;&gt;""),--ISNUMBER(SEARCH(" "&amp;AM18:AM1500&amp;" ",Q402)))&gt;0,AI17,"")))</f>
        <v/>
      </c>
      <c r="AJ402" s="967" t="str" cm="1">
        <f t="array" ref="AJ402">IF(N402="","",IF(R402&lt;&gt;"","",IF(SUMPRODUCT(--(AN18:AN1500=AJ17),--(AM18:AM1500&lt;&gt;""),--ISNUMBER(SEARCH(" "&amp;AM18:AM1500&amp;" ",Q402)))&gt;0,AJ17,"")))</f>
        <v/>
      </c>
      <c r="AK402" s="967" t="str" cm="1">
        <f t="array" ref="AK402">IF(N402="","",IF(T402&lt;&gt;"",AK17,IF(S402&lt;&gt;"","",IF(R402&lt;&gt;"","",IF(SUMPRODUCT(--(AN18:AN1500=AK17),--(AM18:AM1500&lt;&gt;""),--ISNUMBER(SEARCH(" "&amp;AM18:AM1500&amp;" ",Q402)))&gt;0,AK17,"")))))</f>
        <v/>
      </c>
      <c r="AM402" s="968" t="s">
        <v>2389</v>
      </c>
      <c r="AN402" s="968" t="s">
        <v>1597</v>
      </c>
      <c r="BN402" s="49">
        <v>1</v>
      </c>
    </row>
    <row r="403" spans="3:66" ht="35.1" customHeight="1">
      <c r="C403" s="65"/>
      <c r="D403" s="975" t="str">
        <f t="shared" si="81"/>
        <v/>
      </c>
      <c r="E403" s="982"/>
      <c r="G403" s="964" t="str">
        <f>IF(H403="","",COUNTIF(H18:H403,"&lt;&gt;"))</f>
        <v/>
      </c>
      <c r="H403" s="965" t="str" cm="1">
        <f t="array" ref="H403">IF(L403="","",IF(LEN(L403)&lt;=MAX(10,G13),L403,IFERROR(LEFT(L403,LOOKUP(2,1/(MID(L403,ROW(1:500),1)=" ")/(ROW(1:500)&lt;=MAX(10,G13)),ROW(1:500))-1),LEFT(L403,MAX(10,G13)))))</f>
        <v/>
      </c>
      <c r="I403" s="964" t="str">
        <f t="shared" si="82"/>
        <v/>
      </c>
      <c r="J403" s="964" t="str">
        <f t="shared" si="83"/>
        <v/>
      </c>
      <c r="K403" s="964" t="str">
        <f>IF(M402&lt;&gt;"",K402,IF(K402&lt;MAX(A18:A317),K402+1,""))</f>
        <v/>
      </c>
      <c r="L403" s="965" t="str">
        <f>IF(K403="","",IF(M402&lt;&gt;"",M402,INDEX(E18:E317,MATCH(K403,A18:A317,0))))</f>
        <v/>
      </c>
      <c r="M403" s="965" t="str">
        <f t="shared" si="84"/>
        <v/>
      </c>
      <c r="N403" s="965" t="str">
        <f t="shared" si="85"/>
        <v/>
      </c>
      <c r="O403" s="964" t="str">
        <f t="shared" si="86"/>
        <v/>
      </c>
      <c r="P403" s="964" t="str">
        <f t="shared" si="87"/>
        <v/>
      </c>
      <c r="Q403" s="965" t="str">
        <f t="shared" si="88"/>
        <v/>
      </c>
      <c r="R403" s="964" t="str">
        <f>IF(N403="","",IF(COUNTIF(AP18:AP300,TRIM(Q403))&gt;0,"EXCLUSION EXACTE",""))</f>
        <v/>
      </c>
      <c r="S403" s="964" t="str" cm="1">
        <f t="array" ref="S403">IF(N403="","",IF(SUMPRODUCT(--(AP18:AP300&lt;&gt;""),--ISNUMBER(SEARCH(" "&amp;AP18:AP300&amp;" ",Q403)))&gt;0,"BLOQUE MOLLUSQUES",""))</f>
        <v/>
      </c>
      <c r="T403" s="964" t="str" cm="1">
        <f t="array" ref="T403">IF(N403="","",IF(SUMPRODUCT(--(AT18:AT300&lt;&gt;""),--ISNUMBER(SEARCH(" "&amp;AT18:AT300&amp;" ",Q403)))&gt;0,"FORCE MOLLUSQUES",""))</f>
        <v/>
      </c>
      <c r="U403" s="965" t="str">
        <f t="shared" si="89"/>
        <v/>
      </c>
      <c r="V403" s="965" t="str">
        <f t="shared" ref="V403:V466" si="91">IF(N403="","",N403&amp;IF(U403&lt;&gt;""," *",""))</f>
        <v/>
      </c>
      <c r="W403" s="964" t="str">
        <f t="shared" si="90"/>
        <v/>
      </c>
      <c r="X403" s="964" t="str" cm="1">
        <f t="array" ref="X403">IF(N403="","",IF(R403&lt;&gt;"","",IF(SUMPRODUCT(--(AN18:AN1500=X17),--(AM18:AM1500&lt;&gt;""),--ISNUMBER(SEARCH(" "&amp;AM18:AM1500&amp;" ",Q403)))&gt;0,X17,"")))</f>
        <v/>
      </c>
      <c r="Y403" s="964" t="str" cm="1">
        <f t="array" ref="Y403">IF(N403="","",IF(R403&lt;&gt;"","",IF(SUMPRODUCT(--(AN18:AN1500=Y17),--(AM18:AM1500&lt;&gt;""),--ISNUMBER(SEARCH(" "&amp;AM18:AM1500&amp;" ",Q403)))&gt;0,Y17,"")))</f>
        <v/>
      </c>
      <c r="Z403" s="964" t="str" cm="1">
        <f t="array" ref="Z403">IF(N403="","",IF(R403&lt;&gt;"","",IF(SUMPRODUCT(--(AN18:AN1500=Z17),--(AM18:AM1500&lt;&gt;""),--ISNUMBER(SEARCH(" "&amp;AM18:AM1500&amp;" ",Q403)))&gt;0,Z17,"")))</f>
        <v/>
      </c>
      <c r="AA403" s="964" t="str" cm="1">
        <f t="array" ref="AA403">IF(N403="","",IF(R403&lt;&gt;"","",IF(SUMPRODUCT(--(AN18:AN1500=AA17),--(AM18:AM1500&lt;&gt;""),--ISNUMBER(SEARCH(" "&amp;AM18:AM1500&amp;" ",Q403)))&gt;0,AA17,"")))</f>
        <v/>
      </c>
      <c r="AB403" s="964" t="str" cm="1">
        <f t="array" ref="AB403">IF(N403="","",IF(R403&lt;&gt;"","",IF(SUMPRODUCT(--(AN18:AN1500=AB17),--(AM18:AM1500&lt;&gt;""),--ISNUMBER(SEARCH(" "&amp;AM18:AM1500&amp;" ",Q403)))&gt;0,AB17,"")))</f>
        <v/>
      </c>
      <c r="AC403" s="964" t="str" cm="1">
        <f t="array" ref="AC403">IF(N403="","",IF(R403&lt;&gt;"","",IF(SUMPRODUCT(--(AN18:AN1500=AC17),--(AM18:AM1500&lt;&gt;""),--ISNUMBER(SEARCH(" "&amp;AM18:AM1500&amp;" ",Q403)))&gt;0,AC17,"")))</f>
        <v/>
      </c>
      <c r="AD403" s="964" t="str" cm="1">
        <f t="array" ref="AD403">IF(N403="","",IF(R403&lt;&gt;"","",IF(SUMPRODUCT(--(AN18:AN1500=AD17),--(AM18:AM1500&lt;&gt;""),--ISNUMBER(SEARCH(" "&amp;AM18:AM1500&amp;" ",Q403)))&gt;0,AD17,"")))</f>
        <v/>
      </c>
      <c r="AE403" s="964" t="str" cm="1">
        <f t="array" ref="AE403">IF(N403="","",IF(R403&lt;&gt;"","",IF(SUMPRODUCT(--(AN18:AN1500=AE17),--(AM18:AM1500&lt;&gt;""),--ISNUMBER(SEARCH(" "&amp;AM18:AM1500&amp;" ",Q403)))&gt;0,AE17,"")))</f>
        <v/>
      </c>
      <c r="AF403" s="964" t="str" cm="1">
        <f t="array" ref="AF403">IF(N403="","",IF(R403&lt;&gt;"","",IF(SUMPRODUCT(--(AN18:AN1500=AF17),--(AM18:AM1500&lt;&gt;""),--ISNUMBER(SEARCH(" "&amp;AM18:AM1500&amp;" ",Q403)))&gt;0,AF17,"")))</f>
        <v/>
      </c>
      <c r="AG403" s="964" t="str" cm="1">
        <f t="array" ref="AG403">IF(N403="","",IF(R403&lt;&gt;"","",IF(SUMPRODUCT(--(AN18:AN1500=AG17),--(AM18:AM1500&lt;&gt;""),--ISNUMBER(SEARCH(" "&amp;AM18:AM1500&amp;" ",Q403)))&gt;0,AG17,"")))</f>
        <v/>
      </c>
      <c r="AH403" s="964" t="str" cm="1">
        <f t="array" ref="AH403">IF(N403="","",IF(R403&lt;&gt;"","",IF(SUMPRODUCT(--(AN18:AN1500=AH17),--(AM18:AM1500&lt;&gt;""),--ISNUMBER(SEARCH(" "&amp;AM18:AM1500&amp;" ",Q403)))&gt;0,AH17,"")))</f>
        <v/>
      </c>
      <c r="AI403" s="964" t="str" cm="1">
        <f t="array" ref="AI403">IF(N403="","",IF(R403&lt;&gt;"","",IF(SUMPRODUCT(--(AN18:AN1500=AI17),--(AM18:AM1500&lt;&gt;""),--ISNUMBER(SEARCH(" "&amp;AM18:AM1500&amp;" ",Q403)))&gt;0,AI17,"")))</f>
        <v/>
      </c>
      <c r="AJ403" s="964" t="str" cm="1">
        <f t="array" ref="AJ403">IF(N403="","",IF(R403&lt;&gt;"","",IF(SUMPRODUCT(--(AN18:AN1500=AJ17),--(AM18:AM1500&lt;&gt;""),--ISNUMBER(SEARCH(" "&amp;AM18:AM1500&amp;" ",Q403)))&gt;0,AJ17,"")))</f>
        <v/>
      </c>
      <c r="AK403" s="964" t="str" cm="1">
        <f t="array" ref="AK403">IF(N403="","",IF(T403&lt;&gt;"",AK17,IF(S403&lt;&gt;"","",IF(R403&lt;&gt;"","",IF(SUMPRODUCT(--(AN18:AN1500=AK17),--(AM18:AM1500&lt;&gt;""),--ISNUMBER(SEARCH(" "&amp;AM18:AM1500&amp;" ",Q403)))&gt;0,AK17,"")))))</f>
        <v/>
      </c>
      <c r="AM403" s="964" t="s">
        <v>2390</v>
      </c>
      <c r="AN403" s="964" t="s">
        <v>1597</v>
      </c>
      <c r="BN403" s="49">
        <v>1</v>
      </c>
    </row>
    <row r="404" spans="3:66" ht="35.1" customHeight="1">
      <c r="C404" s="65"/>
      <c r="D404" s="975" t="str">
        <f t="shared" si="81"/>
        <v/>
      </c>
      <c r="E404" s="982"/>
      <c r="G404" s="963" t="str">
        <f>IF(H404="","",COUNTIF(H18:H404,"&lt;&gt;"))</f>
        <v/>
      </c>
      <c r="H404" s="958" t="str" cm="1">
        <f t="array" ref="H404">IF(L404="","",IF(LEN(L404)&lt;=MAX(10,G13),L404,IFERROR(LEFT(L404,LOOKUP(2,1/(MID(L404,ROW(1:500),1)=" ")/(ROW(1:500)&lt;=MAX(10,G13)),ROW(1:500))-1),LEFT(L404,MAX(10,G13)))))</f>
        <v/>
      </c>
      <c r="I404" s="963" t="str">
        <f t="shared" si="82"/>
        <v/>
      </c>
      <c r="J404" s="963" t="str">
        <f t="shared" si="83"/>
        <v/>
      </c>
      <c r="K404" s="964" t="str">
        <f>IF(M403&lt;&gt;"",K403,IF(K403&lt;MAX(A18:A317),K403+1,""))</f>
        <v/>
      </c>
      <c r="L404" s="965" t="str">
        <f>IF(K404="","",IF(M403&lt;&gt;"",M403,INDEX(E18:E317,MATCH(K404,A18:A317,0))))</f>
        <v/>
      </c>
      <c r="M404" s="965" t="str">
        <f t="shared" si="84"/>
        <v/>
      </c>
      <c r="N404" s="966" t="str">
        <f t="shared" si="85"/>
        <v/>
      </c>
      <c r="O404" s="967" t="str">
        <f t="shared" si="86"/>
        <v/>
      </c>
      <c r="P404" s="967" t="str">
        <f t="shared" si="87"/>
        <v/>
      </c>
      <c r="Q404" s="966" t="str">
        <f t="shared" si="88"/>
        <v/>
      </c>
      <c r="R404" s="967" t="str">
        <f>IF(N404="","",IF(COUNTIF(AP18:AP300,TRIM(Q404))&gt;0,"EXCLUSION EXACTE",""))</f>
        <v/>
      </c>
      <c r="S404" s="967" t="str" cm="1">
        <f t="array" ref="S404">IF(N404="","",IF(SUMPRODUCT(--(AP18:AP300&lt;&gt;""),--ISNUMBER(SEARCH(" "&amp;AP18:AP300&amp;" ",Q404)))&gt;0,"BLOQUE MOLLUSQUES",""))</f>
        <v/>
      </c>
      <c r="T404" s="967" t="str" cm="1">
        <f t="array" ref="T404">IF(N404="","",IF(SUMPRODUCT(--(AT18:AT300&lt;&gt;""),--ISNUMBER(SEARCH(" "&amp;AT18:AT300&amp;" ",Q404)))&gt;0,"FORCE MOLLUSQUES",""))</f>
        <v/>
      </c>
      <c r="U404" s="966" t="str">
        <f t="shared" si="89"/>
        <v/>
      </c>
      <c r="V404" s="966" t="str">
        <f t="shared" si="91"/>
        <v/>
      </c>
      <c r="W404" s="967" t="str">
        <f t="shared" si="90"/>
        <v/>
      </c>
      <c r="X404" s="967" t="str" cm="1">
        <f t="array" ref="X404">IF(N404="","",IF(R404&lt;&gt;"","",IF(SUMPRODUCT(--(AN18:AN1500=X17),--(AM18:AM1500&lt;&gt;""),--ISNUMBER(SEARCH(" "&amp;AM18:AM1500&amp;" ",Q404)))&gt;0,X17,"")))</f>
        <v/>
      </c>
      <c r="Y404" s="967" t="str" cm="1">
        <f t="array" ref="Y404">IF(N404="","",IF(R404&lt;&gt;"","",IF(SUMPRODUCT(--(AN18:AN1500=Y17),--(AM18:AM1500&lt;&gt;""),--ISNUMBER(SEARCH(" "&amp;AM18:AM1500&amp;" ",Q404)))&gt;0,Y17,"")))</f>
        <v/>
      </c>
      <c r="Z404" s="967" t="str" cm="1">
        <f t="array" ref="Z404">IF(N404="","",IF(R404&lt;&gt;"","",IF(SUMPRODUCT(--(AN18:AN1500=Z17),--(AM18:AM1500&lt;&gt;""),--ISNUMBER(SEARCH(" "&amp;AM18:AM1500&amp;" ",Q404)))&gt;0,Z17,"")))</f>
        <v/>
      </c>
      <c r="AA404" s="967" t="str" cm="1">
        <f t="array" ref="AA404">IF(N404="","",IF(R404&lt;&gt;"","",IF(SUMPRODUCT(--(AN18:AN1500=AA17),--(AM18:AM1500&lt;&gt;""),--ISNUMBER(SEARCH(" "&amp;AM18:AM1500&amp;" ",Q404)))&gt;0,AA17,"")))</f>
        <v/>
      </c>
      <c r="AB404" s="967" t="str" cm="1">
        <f t="array" ref="AB404">IF(N404="","",IF(R404&lt;&gt;"","",IF(SUMPRODUCT(--(AN18:AN1500=AB17),--(AM18:AM1500&lt;&gt;""),--ISNUMBER(SEARCH(" "&amp;AM18:AM1500&amp;" ",Q404)))&gt;0,AB17,"")))</f>
        <v/>
      </c>
      <c r="AC404" s="967" t="str" cm="1">
        <f t="array" ref="AC404">IF(N404="","",IF(R404&lt;&gt;"","",IF(SUMPRODUCT(--(AN18:AN1500=AC17),--(AM18:AM1500&lt;&gt;""),--ISNUMBER(SEARCH(" "&amp;AM18:AM1500&amp;" ",Q404)))&gt;0,AC17,"")))</f>
        <v/>
      </c>
      <c r="AD404" s="967" t="str" cm="1">
        <f t="array" ref="AD404">IF(N404="","",IF(R404&lt;&gt;"","",IF(SUMPRODUCT(--(AN18:AN1500=AD17),--(AM18:AM1500&lt;&gt;""),--ISNUMBER(SEARCH(" "&amp;AM18:AM1500&amp;" ",Q404)))&gt;0,AD17,"")))</f>
        <v/>
      </c>
      <c r="AE404" s="967" t="str" cm="1">
        <f t="array" ref="AE404">IF(N404="","",IF(R404&lt;&gt;"","",IF(SUMPRODUCT(--(AN18:AN1500=AE17),--(AM18:AM1500&lt;&gt;""),--ISNUMBER(SEARCH(" "&amp;AM18:AM1500&amp;" ",Q404)))&gt;0,AE17,"")))</f>
        <v/>
      </c>
      <c r="AF404" s="967" t="str" cm="1">
        <f t="array" ref="AF404">IF(N404="","",IF(R404&lt;&gt;"","",IF(SUMPRODUCT(--(AN18:AN1500=AF17),--(AM18:AM1500&lt;&gt;""),--ISNUMBER(SEARCH(" "&amp;AM18:AM1500&amp;" ",Q404)))&gt;0,AF17,"")))</f>
        <v/>
      </c>
      <c r="AG404" s="967" t="str" cm="1">
        <f t="array" ref="AG404">IF(N404="","",IF(R404&lt;&gt;"","",IF(SUMPRODUCT(--(AN18:AN1500=AG17),--(AM18:AM1500&lt;&gt;""),--ISNUMBER(SEARCH(" "&amp;AM18:AM1500&amp;" ",Q404)))&gt;0,AG17,"")))</f>
        <v/>
      </c>
      <c r="AH404" s="967" t="str" cm="1">
        <f t="array" ref="AH404">IF(N404="","",IF(R404&lt;&gt;"","",IF(SUMPRODUCT(--(AN18:AN1500=AH17),--(AM18:AM1500&lt;&gt;""),--ISNUMBER(SEARCH(" "&amp;AM18:AM1500&amp;" ",Q404)))&gt;0,AH17,"")))</f>
        <v/>
      </c>
      <c r="AI404" s="967" t="str" cm="1">
        <f t="array" ref="AI404">IF(N404="","",IF(R404&lt;&gt;"","",IF(SUMPRODUCT(--(AN18:AN1500=AI17),--(AM18:AM1500&lt;&gt;""),--ISNUMBER(SEARCH(" "&amp;AM18:AM1500&amp;" ",Q404)))&gt;0,AI17,"")))</f>
        <v/>
      </c>
      <c r="AJ404" s="967" t="str" cm="1">
        <f t="array" ref="AJ404">IF(N404="","",IF(R404&lt;&gt;"","",IF(SUMPRODUCT(--(AN18:AN1500=AJ17),--(AM18:AM1500&lt;&gt;""),--ISNUMBER(SEARCH(" "&amp;AM18:AM1500&amp;" ",Q404)))&gt;0,AJ17,"")))</f>
        <v/>
      </c>
      <c r="AK404" s="967" t="str" cm="1">
        <f t="array" ref="AK404">IF(N404="","",IF(T404&lt;&gt;"",AK17,IF(S404&lt;&gt;"","",IF(R404&lt;&gt;"","",IF(SUMPRODUCT(--(AN18:AN1500=AK17),--(AM18:AM1500&lt;&gt;""),--ISNUMBER(SEARCH(" "&amp;AM18:AM1500&amp;" ",Q404)))&gt;0,AK17,"")))))</f>
        <v/>
      </c>
      <c r="AM404" s="968" t="s">
        <v>2391</v>
      </c>
      <c r="AN404" s="968" t="s">
        <v>1597</v>
      </c>
      <c r="BN404" s="49">
        <v>1</v>
      </c>
    </row>
    <row r="405" spans="3:66" ht="35.1" customHeight="1">
      <c r="C405" s="65"/>
      <c r="D405" s="975" t="str">
        <f t="shared" si="81"/>
        <v/>
      </c>
      <c r="E405" s="982"/>
      <c r="G405" s="964" t="str">
        <f>IF(H405="","",COUNTIF(H18:H405,"&lt;&gt;"))</f>
        <v/>
      </c>
      <c r="H405" s="965" t="str" cm="1">
        <f t="array" ref="H405">IF(L405="","",IF(LEN(L405)&lt;=MAX(10,G13),L405,IFERROR(LEFT(L405,LOOKUP(2,1/(MID(L405,ROW(1:500),1)=" ")/(ROW(1:500)&lt;=MAX(10,G13)),ROW(1:500))-1),LEFT(L405,MAX(10,G13)))))</f>
        <v/>
      </c>
      <c r="I405" s="964" t="str">
        <f t="shared" si="82"/>
        <v/>
      </c>
      <c r="J405" s="964" t="str">
        <f t="shared" si="83"/>
        <v/>
      </c>
      <c r="K405" s="964" t="str">
        <f>IF(M404&lt;&gt;"",K404,IF(K404&lt;MAX(A18:A317),K404+1,""))</f>
        <v/>
      </c>
      <c r="L405" s="965" t="str">
        <f>IF(K405="","",IF(M404&lt;&gt;"",M404,INDEX(E18:E317,MATCH(K405,A18:A317,0))))</f>
        <v/>
      </c>
      <c r="M405" s="965" t="str">
        <f t="shared" si="84"/>
        <v/>
      </c>
      <c r="N405" s="965" t="str">
        <f t="shared" si="85"/>
        <v/>
      </c>
      <c r="O405" s="964" t="str">
        <f t="shared" si="86"/>
        <v/>
      </c>
      <c r="P405" s="964" t="str">
        <f t="shared" si="87"/>
        <v/>
      </c>
      <c r="Q405" s="965" t="str">
        <f t="shared" si="88"/>
        <v/>
      </c>
      <c r="R405" s="964" t="str">
        <f>IF(N405="","",IF(COUNTIF(AP18:AP300,TRIM(Q405))&gt;0,"EXCLUSION EXACTE",""))</f>
        <v/>
      </c>
      <c r="S405" s="964" t="str" cm="1">
        <f t="array" ref="S405">IF(N405="","",IF(SUMPRODUCT(--(AP18:AP300&lt;&gt;""),--ISNUMBER(SEARCH(" "&amp;AP18:AP300&amp;" ",Q405)))&gt;0,"BLOQUE MOLLUSQUES",""))</f>
        <v/>
      </c>
      <c r="T405" s="964" t="str" cm="1">
        <f t="array" ref="T405">IF(N405="","",IF(SUMPRODUCT(--(AT18:AT300&lt;&gt;""),--ISNUMBER(SEARCH(" "&amp;AT18:AT300&amp;" ",Q405)))&gt;0,"FORCE MOLLUSQUES",""))</f>
        <v/>
      </c>
      <c r="U405" s="965" t="str">
        <f t="shared" si="89"/>
        <v/>
      </c>
      <c r="V405" s="965" t="str">
        <f t="shared" si="91"/>
        <v/>
      </c>
      <c r="W405" s="964" t="str">
        <f t="shared" si="90"/>
        <v/>
      </c>
      <c r="X405" s="964" t="str" cm="1">
        <f t="array" ref="X405">IF(N405="","",IF(R405&lt;&gt;"","",IF(SUMPRODUCT(--(AN18:AN1500=X17),--(AM18:AM1500&lt;&gt;""),--ISNUMBER(SEARCH(" "&amp;AM18:AM1500&amp;" ",Q405)))&gt;0,X17,"")))</f>
        <v/>
      </c>
      <c r="Y405" s="964" t="str" cm="1">
        <f t="array" ref="Y405">IF(N405="","",IF(R405&lt;&gt;"","",IF(SUMPRODUCT(--(AN18:AN1500=Y17),--(AM18:AM1500&lt;&gt;""),--ISNUMBER(SEARCH(" "&amp;AM18:AM1500&amp;" ",Q405)))&gt;0,Y17,"")))</f>
        <v/>
      </c>
      <c r="Z405" s="964" t="str" cm="1">
        <f t="array" ref="Z405">IF(N405="","",IF(R405&lt;&gt;"","",IF(SUMPRODUCT(--(AN18:AN1500=Z17),--(AM18:AM1500&lt;&gt;""),--ISNUMBER(SEARCH(" "&amp;AM18:AM1500&amp;" ",Q405)))&gt;0,Z17,"")))</f>
        <v/>
      </c>
      <c r="AA405" s="964" t="str" cm="1">
        <f t="array" ref="AA405">IF(N405="","",IF(R405&lt;&gt;"","",IF(SUMPRODUCT(--(AN18:AN1500=AA17),--(AM18:AM1500&lt;&gt;""),--ISNUMBER(SEARCH(" "&amp;AM18:AM1500&amp;" ",Q405)))&gt;0,AA17,"")))</f>
        <v/>
      </c>
      <c r="AB405" s="964" t="str" cm="1">
        <f t="array" ref="AB405">IF(N405="","",IF(R405&lt;&gt;"","",IF(SUMPRODUCT(--(AN18:AN1500=AB17),--(AM18:AM1500&lt;&gt;""),--ISNUMBER(SEARCH(" "&amp;AM18:AM1500&amp;" ",Q405)))&gt;0,AB17,"")))</f>
        <v/>
      </c>
      <c r="AC405" s="964" t="str" cm="1">
        <f t="array" ref="AC405">IF(N405="","",IF(R405&lt;&gt;"","",IF(SUMPRODUCT(--(AN18:AN1500=AC17),--(AM18:AM1500&lt;&gt;""),--ISNUMBER(SEARCH(" "&amp;AM18:AM1500&amp;" ",Q405)))&gt;0,AC17,"")))</f>
        <v/>
      </c>
      <c r="AD405" s="964" t="str" cm="1">
        <f t="array" ref="AD405">IF(N405="","",IF(R405&lt;&gt;"","",IF(SUMPRODUCT(--(AN18:AN1500=AD17),--(AM18:AM1500&lt;&gt;""),--ISNUMBER(SEARCH(" "&amp;AM18:AM1500&amp;" ",Q405)))&gt;0,AD17,"")))</f>
        <v/>
      </c>
      <c r="AE405" s="964" t="str" cm="1">
        <f t="array" ref="AE405">IF(N405="","",IF(R405&lt;&gt;"","",IF(SUMPRODUCT(--(AN18:AN1500=AE17),--(AM18:AM1500&lt;&gt;""),--ISNUMBER(SEARCH(" "&amp;AM18:AM1500&amp;" ",Q405)))&gt;0,AE17,"")))</f>
        <v/>
      </c>
      <c r="AF405" s="964" t="str" cm="1">
        <f t="array" ref="AF405">IF(N405="","",IF(R405&lt;&gt;"","",IF(SUMPRODUCT(--(AN18:AN1500=AF17),--(AM18:AM1500&lt;&gt;""),--ISNUMBER(SEARCH(" "&amp;AM18:AM1500&amp;" ",Q405)))&gt;0,AF17,"")))</f>
        <v/>
      </c>
      <c r="AG405" s="964" t="str" cm="1">
        <f t="array" ref="AG405">IF(N405="","",IF(R405&lt;&gt;"","",IF(SUMPRODUCT(--(AN18:AN1500=AG17),--(AM18:AM1500&lt;&gt;""),--ISNUMBER(SEARCH(" "&amp;AM18:AM1500&amp;" ",Q405)))&gt;0,AG17,"")))</f>
        <v/>
      </c>
      <c r="AH405" s="964" t="str" cm="1">
        <f t="array" ref="AH405">IF(N405="","",IF(R405&lt;&gt;"","",IF(SUMPRODUCT(--(AN18:AN1500=AH17),--(AM18:AM1500&lt;&gt;""),--ISNUMBER(SEARCH(" "&amp;AM18:AM1500&amp;" ",Q405)))&gt;0,AH17,"")))</f>
        <v/>
      </c>
      <c r="AI405" s="964" t="str" cm="1">
        <f t="array" ref="AI405">IF(N405="","",IF(R405&lt;&gt;"","",IF(SUMPRODUCT(--(AN18:AN1500=AI17),--(AM18:AM1500&lt;&gt;""),--ISNUMBER(SEARCH(" "&amp;AM18:AM1500&amp;" ",Q405)))&gt;0,AI17,"")))</f>
        <v/>
      </c>
      <c r="AJ405" s="964" t="str" cm="1">
        <f t="array" ref="AJ405">IF(N405="","",IF(R405&lt;&gt;"","",IF(SUMPRODUCT(--(AN18:AN1500=AJ17),--(AM18:AM1500&lt;&gt;""),--ISNUMBER(SEARCH(" "&amp;AM18:AM1500&amp;" ",Q405)))&gt;0,AJ17,"")))</f>
        <v/>
      </c>
      <c r="AK405" s="964" t="str" cm="1">
        <f t="array" ref="AK405">IF(N405="","",IF(T405&lt;&gt;"",AK17,IF(S405&lt;&gt;"","",IF(R405&lt;&gt;"","",IF(SUMPRODUCT(--(AN18:AN1500=AK17),--(AM18:AM1500&lt;&gt;""),--ISNUMBER(SEARCH(" "&amp;AM18:AM1500&amp;" ",Q405)))&gt;0,AK17,"")))))</f>
        <v/>
      </c>
      <c r="AM405" s="964" t="s">
        <v>2392</v>
      </c>
      <c r="AN405" s="964" t="s">
        <v>1597</v>
      </c>
      <c r="BN405" s="49">
        <v>1</v>
      </c>
    </row>
    <row r="406" spans="3:66" ht="35.1" customHeight="1">
      <c r="C406" s="65"/>
      <c r="D406" s="975" t="str">
        <f t="shared" si="81"/>
        <v/>
      </c>
      <c r="E406" s="982"/>
      <c r="G406" s="963" t="str">
        <f>IF(H406="","",COUNTIF(H18:H406,"&lt;&gt;"))</f>
        <v/>
      </c>
      <c r="H406" s="958" t="str" cm="1">
        <f t="array" ref="H406">IF(L406="","",IF(LEN(L406)&lt;=MAX(10,G13),L406,IFERROR(LEFT(L406,LOOKUP(2,1/(MID(L406,ROW(1:500),1)=" ")/(ROW(1:500)&lt;=MAX(10,G13)),ROW(1:500))-1),LEFT(L406,MAX(10,G13)))))</f>
        <v/>
      </c>
      <c r="I406" s="963" t="str">
        <f t="shared" si="82"/>
        <v/>
      </c>
      <c r="J406" s="963" t="str">
        <f t="shared" si="83"/>
        <v/>
      </c>
      <c r="K406" s="964" t="str">
        <f>IF(M405&lt;&gt;"",K405,IF(K405&lt;MAX(A18:A317),K405+1,""))</f>
        <v/>
      </c>
      <c r="L406" s="965" t="str">
        <f>IF(K406="","",IF(M405&lt;&gt;"",M405,INDEX(E18:E317,MATCH(K406,A18:A317,0))))</f>
        <v/>
      </c>
      <c r="M406" s="965" t="str">
        <f t="shared" si="84"/>
        <v/>
      </c>
      <c r="N406" s="966" t="str">
        <f t="shared" si="85"/>
        <v/>
      </c>
      <c r="O406" s="967" t="str">
        <f t="shared" si="86"/>
        <v/>
      </c>
      <c r="P406" s="967" t="str">
        <f t="shared" si="87"/>
        <v/>
      </c>
      <c r="Q406" s="966" t="str">
        <f t="shared" si="88"/>
        <v/>
      </c>
      <c r="R406" s="967" t="str">
        <f>IF(N406="","",IF(COUNTIF(AP18:AP300,TRIM(Q406))&gt;0,"EXCLUSION EXACTE",""))</f>
        <v/>
      </c>
      <c r="S406" s="967" t="str" cm="1">
        <f t="array" ref="S406">IF(N406="","",IF(SUMPRODUCT(--(AP18:AP300&lt;&gt;""),--ISNUMBER(SEARCH(" "&amp;AP18:AP300&amp;" ",Q406)))&gt;0,"BLOQUE MOLLUSQUES",""))</f>
        <v/>
      </c>
      <c r="T406" s="967" t="str" cm="1">
        <f t="array" ref="T406">IF(N406="","",IF(SUMPRODUCT(--(AT18:AT300&lt;&gt;""),--ISNUMBER(SEARCH(" "&amp;AT18:AT300&amp;" ",Q406)))&gt;0,"FORCE MOLLUSQUES",""))</f>
        <v/>
      </c>
      <c r="U406" s="966" t="str">
        <f t="shared" si="89"/>
        <v/>
      </c>
      <c r="V406" s="966" t="str">
        <f t="shared" si="91"/>
        <v/>
      </c>
      <c r="W406" s="967" t="str">
        <f t="shared" si="90"/>
        <v/>
      </c>
      <c r="X406" s="967" t="str" cm="1">
        <f t="array" ref="X406">IF(N406="","",IF(R406&lt;&gt;"","",IF(SUMPRODUCT(--(AN18:AN1500=X17),--(AM18:AM1500&lt;&gt;""),--ISNUMBER(SEARCH(" "&amp;AM18:AM1500&amp;" ",Q406)))&gt;0,X17,"")))</f>
        <v/>
      </c>
      <c r="Y406" s="967" t="str" cm="1">
        <f t="array" ref="Y406">IF(N406="","",IF(R406&lt;&gt;"","",IF(SUMPRODUCT(--(AN18:AN1500=Y17),--(AM18:AM1500&lt;&gt;""),--ISNUMBER(SEARCH(" "&amp;AM18:AM1500&amp;" ",Q406)))&gt;0,Y17,"")))</f>
        <v/>
      </c>
      <c r="Z406" s="967" t="str" cm="1">
        <f t="array" ref="Z406">IF(N406="","",IF(R406&lt;&gt;"","",IF(SUMPRODUCT(--(AN18:AN1500=Z17),--(AM18:AM1500&lt;&gt;""),--ISNUMBER(SEARCH(" "&amp;AM18:AM1500&amp;" ",Q406)))&gt;0,Z17,"")))</f>
        <v/>
      </c>
      <c r="AA406" s="967" t="str" cm="1">
        <f t="array" ref="AA406">IF(N406="","",IF(R406&lt;&gt;"","",IF(SUMPRODUCT(--(AN18:AN1500=AA17),--(AM18:AM1500&lt;&gt;""),--ISNUMBER(SEARCH(" "&amp;AM18:AM1500&amp;" ",Q406)))&gt;0,AA17,"")))</f>
        <v/>
      </c>
      <c r="AB406" s="967" t="str" cm="1">
        <f t="array" ref="AB406">IF(N406="","",IF(R406&lt;&gt;"","",IF(SUMPRODUCT(--(AN18:AN1500=AB17),--(AM18:AM1500&lt;&gt;""),--ISNUMBER(SEARCH(" "&amp;AM18:AM1500&amp;" ",Q406)))&gt;0,AB17,"")))</f>
        <v/>
      </c>
      <c r="AC406" s="967" t="str" cm="1">
        <f t="array" ref="AC406">IF(N406="","",IF(R406&lt;&gt;"","",IF(SUMPRODUCT(--(AN18:AN1500=AC17),--(AM18:AM1500&lt;&gt;""),--ISNUMBER(SEARCH(" "&amp;AM18:AM1500&amp;" ",Q406)))&gt;0,AC17,"")))</f>
        <v/>
      </c>
      <c r="AD406" s="967" t="str" cm="1">
        <f t="array" ref="AD406">IF(N406="","",IF(R406&lt;&gt;"","",IF(SUMPRODUCT(--(AN18:AN1500=AD17),--(AM18:AM1500&lt;&gt;""),--ISNUMBER(SEARCH(" "&amp;AM18:AM1500&amp;" ",Q406)))&gt;0,AD17,"")))</f>
        <v/>
      </c>
      <c r="AE406" s="967" t="str" cm="1">
        <f t="array" ref="AE406">IF(N406="","",IF(R406&lt;&gt;"","",IF(SUMPRODUCT(--(AN18:AN1500=AE17),--(AM18:AM1500&lt;&gt;""),--ISNUMBER(SEARCH(" "&amp;AM18:AM1500&amp;" ",Q406)))&gt;0,AE17,"")))</f>
        <v/>
      </c>
      <c r="AF406" s="967" t="str" cm="1">
        <f t="array" ref="AF406">IF(N406="","",IF(R406&lt;&gt;"","",IF(SUMPRODUCT(--(AN18:AN1500=AF17),--(AM18:AM1500&lt;&gt;""),--ISNUMBER(SEARCH(" "&amp;AM18:AM1500&amp;" ",Q406)))&gt;0,AF17,"")))</f>
        <v/>
      </c>
      <c r="AG406" s="967" t="str" cm="1">
        <f t="array" ref="AG406">IF(N406="","",IF(R406&lt;&gt;"","",IF(SUMPRODUCT(--(AN18:AN1500=AG17),--(AM18:AM1500&lt;&gt;""),--ISNUMBER(SEARCH(" "&amp;AM18:AM1500&amp;" ",Q406)))&gt;0,AG17,"")))</f>
        <v/>
      </c>
      <c r="AH406" s="967" t="str" cm="1">
        <f t="array" ref="AH406">IF(N406="","",IF(R406&lt;&gt;"","",IF(SUMPRODUCT(--(AN18:AN1500=AH17),--(AM18:AM1500&lt;&gt;""),--ISNUMBER(SEARCH(" "&amp;AM18:AM1500&amp;" ",Q406)))&gt;0,AH17,"")))</f>
        <v/>
      </c>
      <c r="AI406" s="967" t="str" cm="1">
        <f t="array" ref="AI406">IF(N406="","",IF(R406&lt;&gt;"","",IF(SUMPRODUCT(--(AN18:AN1500=AI17),--(AM18:AM1500&lt;&gt;""),--ISNUMBER(SEARCH(" "&amp;AM18:AM1500&amp;" ",Q406)))&gt;0,AI17,"")))</f>
        <v/>
      </c>
      <c r="AJ406" s="967" t="str" cm="1">
        <f t="array" ref="AJ406">IF(N406="","",IF(R406&lt;&gt;"","",IF(SUMPRODUCT(--(AN18:AN1500=AJ17),--(AM18:AM1500&lt;&gt;""),--ISNUMBER(SEARCH(" "&amp;AM18:AM1500&amp;" ",Q406)))&gt;0,AJ17,"")))</f>
        <v/>
      </c>
      <c r="AK406" s="967" t="str" cm="1">
        <f t="array" ref="AK406">IF(N406="","",IF(T406&lt;&gt;"",AK17,IF(S406&lt;&gt;"","",IF(R406&lt;&gt;"","",IF(SUMPRODUCT(--(AN18:AN1500=AK17),--(AM18:AM1500&lt;&gt;""),--ISNUMBER(SEARCH(" "&amp;AM18:AM1500&amp;" ",Q406)))&gt;0,AK17,"")))))</f>
        <v/>
      </c>
      <c r="AM406" s="968" t="s">
        <v>2188</v>
      </c>
      <c r="AN406" s="968" t="s">
        <v>1597</v>
      </c>
      <c r="BN406" s="49">
        <v>1</v>
      </c>
    </row>
    <row r="407" spans="3:66" ht="35.1" customHeight="1">
      <c r="C407" s="65"/>
      <c r="D407" s="975" t="str">
        <f t="shared" si="81"/>
        <v/>
      </c>
      <c r="E407" s="982"/>
      <c r="G407" s="964" t="str">
        <f>IF(H407="","",COUNTIF(H18:H407,"&lt;&gt;"))</f>
        <v/>
      </c>
      <c r="H407" s="965" t="str" cm="1">
        <f t="array" ref="H407">IF(L407="","",IF(LEN(L407)&lt;=MAX(10,G13),L407,IFERROR(LEFT(L407,LOOKUP(2,1/(MID(L407,ROW(1:500),1)=" ")/(ROW(1:500)&lt;=MAX(10,G13)),ROW(1:500))-1),LEFT(L407,MAX(10,G13)))))</f>
        <v/>
      </c>
      <c r="I407" s="964" t="str">
        <f t="shared" si="82"/>
        <v/>
      </c>
      <c r="J407" s="964" t="str">
        <f t="shared" si="83"/>
        <v/>
      </c>
      <c r="K407" s="964" t="str">
        <f>IF(M406&lt;&gt;"",K406,IF(K406&lt;MAX(A18:A317),K406+1,""))</f>
        <v/>
      </c>
      <c r="L407" s="965" t="str">
        <f>IF(K407="","",IF(M406&lt;&gt;"",M406,INDEX(E18:E317,MATCH(K407,A18:A317,0))))</f>
        <v/>
      </c>
      <c r="M407" s="965" t="str">
        <f t="shared" si="84"/>
        <v/>
      </c>
      <c r="N407" s="965" t="str">
        <f t="shared" si="85"/>
        <v/>
      </c>
      <c r="O407" s="964" t="str">
        <f t="shared" si="86"/>
        <v/>
      </c>
      <c r="P407" s="964" t="str">
        <f t="shared" si="87"/>
        <v/>
      </c>
      <c r="Q407" s="965" t="str">
        <f t="shared" si="88"/>
        <v/>
      </c>
      <c r="R407" s="964" t="str">
        <f>IF(N407="","",IF(COUNTIF(AP18:AP300,TRIM(Q407))&gt;0,"EXCLUSION EXACTE",""))</f>
        <v/>
      </c>
      <c r="S407" s="964" t="str" cm="1">
        <f t="array" ref="S407">IF(N407="","",IF(SUMPRODUCT(--(AP18:AP300&lt;&gt;""),--ISNUMBER(SEARCH(" "&amp;AP18:AP300&amp;" ",Q407)))&gt;0,"BLOQUE MOLLUSQUES",""))</f>
        <v/>
      </c>
      <c r="T407" s="964" t="str" cm="1">
        <f t="array" ref="T407">IF(N407="","",IF(SUMPRODUCT(--(AT18:AT300&lt;&gt;""),--ISNUMBER(SEARCH(" "&amp;AT18:AT300&amp;" ",Q407)))&gt;0,"FORCE MOLLUSQUES",""))</f>
        <v/>
      </c>
      <c r="U407" s="965" t="str">
        <f t="shared" si="89"/>
        <v/>
      </c>
      <c r="V407" s="965" t="str">
        <f t="shared" si="91"/>
        <v/>
      </c>
      <c r="W407" s="964" t="str">
        <f t="shared" si="90"/>
        <v/>
      </c>
      <c r="X407" s="964" t="str" cm="1">
        <f t="array" ref="X407">IF(N407="","",IF(R407&lt;&gt;"","",IF(SUMPRODUCT(--(AN18:AN1500=X17),--(AM18:AM1500&lt;&gt;""),--ISNUMBER(SEARCH(" "&amp;AM18:AM1500&amp;" ",Q407)))&gt;0,X17,"")))</f>
        <v/>
      </c>
      <c r="Y407" s="964" t="str" cm="1">
        <f t="array" ref="Y407">IF(N407="","",IF(R407&lt;&gt;"","",IF(SUMPRODUCT(--(AN18:AN1500=Y17),--(AM18:AM1500&lt;&gt;""),--ISNUMBER(SEARCH(" "&amp;AM18:AM1500&amp;" ",Q407)))&gt;0,Y17,"")))</f>
        <v/>
      </c>
      <c r="Z407" s="964" t="str" cm="1">
        <f t="array" ref="Z407">IF(N407="","",IF(R407&lt;&gt;"","",IF(SUMPRODUCT(--(AN18:AN1500=Z17),--(AM18:AM1500&lt;&gt;""),--ISNUMBER(SEARCH(" "&amp;AM18:AM1500&amp;" ",Q407)))&gt;0,Z17,"")))</f>
        <v/>
      </c>
      <c r="AA407" s="964" t="str" cm="1">
        <f t="array" ref="AA407">IF(N407="","",IF(R407&lt;&gt;"","",IF(SUMPRODUCT(--(AN18:AN1500=AA17),--(AM18:AM1500&lt;&gt;""),--ISNUMBER(SEARCH(" "&amp;AM18:AM1500&amp;" ",Q407)))&gt;0,AA17,"")))</f>
        <v/>
      </c>
      <c r="AB407" s="964" t="str" cm="1">
        <f t="array" ref="AB407">IF(N407="","",IF(R407&lt;&gt;"","",IF(SUMPRODUCT(--(AN18:AN1500=AB17),--(AM18:AM1500&lt;&gt;""),--ISNUMBER(SEARCH(" "&amp;AM18:AM1500&amp;" ",Q407)))&gt;0,AB17,"")))</f>
        <v/>
      </c>
      <c r="AC407" s="964" t="str" cm="1">
        <f t="array" ref="AC407">IF(N407="","",IF(R407&lt;&gt;"","",IF(SUMPRODUCT(--(AN18:AN1500=AC17),--(AM18:AM1500&lt;&gt;""),--ISNUMBER(SEARCH(" "&amp;AM18:AM1500&amp;" ",Q407)))&gt;0,AC17,"")))</f>
        <v/>
      </c>
      <c r="AD407" s="964" t="str" cm="1">
        <f t="array" ref="AD407">IF(N407="","",IF(R407&lt;&gt;"","",IF(SUMPRODUCT(--(AN18:AN1500=AD17),--(AM18:AM1500&lt;&gt;""),--ISNUMBER(SEARCH(" "&amp;AM18:AM1500&amp;" ",Q407)))&gt;0,AD17,"")))</f>
        <v/>
      </c>
      <c r="AE407" s="964" t="str" cm="1">
        <f t="array" ref="AE407">IF(N407="","",IF(R407&lt;&gt;"","",IF(SUMPRODUCT(--(AN18:AN1500=AE17),--(AM18:AM1500&lt;&gt;""),--ISNUMBER(SEARCH(" "&amp;AM18:AM1500&amp;" ",Q407)))&gt;0,AE17,"")))</f>
        <v/>
      </c>
      <c r="AF407" s="964" t="str" cm="1">
        <f t="array" ref="AF407">IF(N407="","",IF(R407&lt;&gt;"","",IF(SUMPRODUCT(--(AN18:AN1500=AF17),--(AM18:AM1500&lt;&gt;""),--ISNUMBER(SEARCH(" "&amp;AM18:AM1500&amp;" ",Q407)))&gt;0,AF17,"")))</f>
        <v/>
      </c>
      <c r="AG407" s="964" t="str" cm="1">
        <f t="array" ref="AG407">IF(N407="","",IF(R407&lt;&gt;"","",IF(SUMPRODUCT(--(AN18:AN1500=AG17),--(AM18:AM1500&lt;&gt;""),--ISNUMBER(SEARCH(" "&amp;AM18:AM1500&amp;" ",Q407)))&gt;0,AG17,"")))</f>
        <v/>
      </c>
      <c r="AH407" s="964" t="str" cm="1">
        <f t="array" ref="AH407">IF(N407="","",IF(R407&lt;&gt;"","",IF(SUMPRODUCT(--(AN18:AN1500=AH17),--(AM18:AM1500&lt;&gt;""),--ISNUMBER(SEARCH(" "&amp;AM18:AM1500&amp;" ",Q407)))&gt;0,AH17,"")))</f>
        <v/>
      </c>
      <c r="AI407" s="964" t="str" cm="1">
        <f t="array" ref="AI407">IF(N407="","",IF(R407&lt;&gt;"","",IF(SUMPRODUCT(--(AN18:AN1500=AI17),--(AM18:AM1500&lt;&gt;""),--ISNUMBER(SEARCH(" "&amp;AM18:AM1500&amp;" ",Q407)))&gt;0,AI17,"")))</f>
        <v/>
      </c>
      <c r="AJ407" s="964" t="str" cm="1">
        <f t="array" ref="AJ407">IF(N407="","",IF(R407&lt;&gt;"","",IF(SUMPRODUCT(--(AN18:AN1500=AJ17),--(AM18:AM1500&lt;&gt;""),--ISNUMBER(SEARCH(" "&amp;AM18:AM1500&amp;" ",Q407)))&gt;0,AJ17,"")))</f>
        <v/>
      </c>
      <c r="AK407" s="964" t="str" cm="1">
        <f t="array" ref="AK407">IF(N407="","",IF(T407&lt;&gt;"",AK17,IF(S407&lt;&gt;"","",IF(R407&lt;&gt;"","",IF(SUMPRODUCT(--(AN18:AN1500=AK17),--(AM18:AM1500&lt;&gt;""),--ISNUMBER(SEARCH(" "&amp;AM18:AM1500&amp;" ",Q407)))&gt;0,AK17,"")))))</f>
        <v/>
      </c>
      <c r="AM407" s="964" t="s">
        <v>2189</v>
      </c>
      <c r="AN407" s="964" t="s">
        <v>1597</v>
      </c>
      <c r="BN407" s="49">
        <v>1</v>
      </c>
    </row>
    <row r="408" spans="3:66" ht="35.1" customHeight="1">
      <c r="C408" s="65"/>
      <c r="D408" s="975" t="str">
        <f t="shared" si="81"/>
        <v/>
      </c>
      <c r="E408" s="982"/>
      <c r="G408" s="963" t="str">
        <f>IF(H408="","",COUNTIF(H18:H408,"&lt;&gt;"))</f>
        <v/>
      </c>
      <c r="H408" s="958" t="str" cm="1">
        <f t="array" ref="H408">IF(L408="","",IF(LEN(L408)&lt;=MAX(10,G13),L408,IFERROR(LEFT(L408,LOOKUP(2,1/(MID(L408,ROW(1:500),1)=" ")/(ROW(1:500)&lt;=MAX(10,G13)),ROW(1:500))-1),LEFT(L408,MAX(10,G13)))))</f>
        <v/>
      </c>
      <c r="I408" s="963" t="str">
        <f t="shared" si="82"/>
        <v/>
      </c>
      <c r="J408" s="963" t="str">
        <f t="shared" si="83"/>
        <v/>
      </c>
      <c r="K408" s="964" t="str">
        <f>IF(M407&lt;&gt;"",K407,IF(K407&lt;MAX(A18:A317),K407+1,""))</f>
        <v/>
      </c>
      <c r="L408" s="965" t="str">
        <f>IF(K408="","",IF(M407&lt;&gt;"",M407,INDEX(E18:E317,MATCH(K408,A18:A317,0))))</f>
        <v/>
      </c>
      <c r="M408" s="965" t="str">
        <f t="shared" si="84"/>
        <v/>
      </c>
      <c r="N408" s="966" t="str">
        <f t="shared" si="85"/>
        <v/>
      </c>
      <c r="O408" s="967" t="str">
        <f t="shared" si="86"/>
        <v/>
      </c>
      <c r="P408" s="967" t="str">
        <f t="shared" si="87"/>
        <v/>
      </c>
      <c r="Q408" s="966" t="str">
        <f t="shared" si="88"/>
        <v/>
      </c>
      <c r="R408" s="967" t="str">
        <f>IF(N408="","",IF(COUNTIF(AP18:AP300,TRIM(Q408))&gt;0,"EXCLUSION EXACTE",""))</f>
        <v/>
      </c>
      <c r="S408" s="967" t="str" cm="1">
        <f t="array" ref="S408">IF(N408="","",IF(SUMPRODUCT(--(AP18:AP300&lt;&gt;""),--ISNUMBER(SEARCH(" "&amp;AP18:AP300&amp;" ",Q408)))&gt;0,"BLOQUE MOLLUSQUES",""))</f>
        <v/>
      </c>
      <c r="T408" s="967" t="str" cm="1">
        <f t="array" ref="T408">IF(N408="","",IF(SUMPRODUCT(--(AT18:AT300&lt;&gt;""),--ISNUMBER(SEARCH(" "&amp;AT18:AT300&amp;" ",Q408)))&gt;0,"FORCE MOLLUSQUES",""))</f>
        <v/>
      </c>
      <c r="U408" s="966" t="str">
        <f t="shared" si="89"/>
        <v/>
      </c>
      <c r="V408" s="966" t="str">
        <f t="shared" si="91"/>
        <v/>
      </c>
      <c r="W408" s="967" t="str">
        <f t="shared" si="90"/>
        <v/>
      </c>
      <c r="X408" s="967" t="str" cm="1">
        <f t="array" ref="X408">IF(N408="","",IF(R408&lt;&gt;"","",IF(SUMPRODUCT(--(AN18:AN1500=X17),--(AM18:AM1500&lt;&gt;""),--ISNUMBER(SEARCH(" "&amp;AM18:AM1500&amp;" ",Q408)))&gt;0,X17,"")))</f>
        <v/>
      </c>
      <c r="Y408" s="967" t="str" cm="1">
        <f t="array" ref="Y408">IF(N408="","",IF(R408&lt;&gt;"","",IF(SUMPRODUCT(--(AN18:AN1500=Y17),--(AM18:AM1500&lt;&gt;""),--ISNUMBER(SEARCH(" "&amp;AM18:AM1500&amp;" ",Q408)))&gt;0,Y17,"")))</f>
        <v/>
      </c>
      <c r="Z408" s="967" t="str" cm="1">
        <f t="array" ref="Z408">IF(N408="","",IF(R408&lt;&gt;"","",IF(SUMPRODUCT(--(AN18:AN1500=Z17),--(AM18:AM1500&lt;&gt;""),--ISNUMBER(SEARCH(" "&amp;AM18:AM1500&amp;" ",Q408)))&gt;0,Z17,"")))</f>
        <v/>
      </c>
      <c r="AA408" s="967" t="str" cm="1">
        <f t="array" ref="AA408">IF(N408="","",IF(R408&lt;&gt;"","",IF(SUMPRODUCT(--(AN18:AN1500=AA17),--(AM18:AM1500&lt;&gt;""),--ISNUMBER(SEARCH(" "&amp;AM18:AM1500&amp;" ",Q408)))&gt;0,AA17,"")))</f>
        <v/>
      </c>
      <c r="AB408" s="967" t="str" cm="1">
        <f t="array" ref="AB408">IF(N408="","",IF(R408&lt;&gt;"","",IF(SUMPRODUCT(--(AN18:AN1500=AB17),--(AM18:AM1500&lt;&gt;""),--ISNUMBER(SEARCH(" "&amp;AM18:AM1500&amp;" ",Q408)))&gt;0,AB17,"")))</f>
        <v/>
      </c>
      <c r="AC408" s="967" t="str" cm="1">
        <f t="array" ref="AC408">IF(N408="","",IF(R408&lt;&gt;"","",IF(SUMPRODUCT(--(AN18:AN1500=AC17),--(AM18:AM1500&lt;&gt;""),--ISNUMBER(SEARCH(" "&amp;AM18:AM1500&amp;" ",Q408)))&gt;0,AC17,"")))</f>
        <v/>
      </c>
      <c r="AD408" s="967" t="str" cm="1">
        <f t="array" ref="AD408">IF(N408="","",IF(R408&lt;&gt;"","",IF(SUMPRODUCT(--(AN18:AN1500=AD17),--(AM18:AM1500&lt;&gt;""),--ISNUMBER(SEARCH(" "&amp;AM18:AM1500&amp;" ",Q408)))&gt;0,AD17,"")))</f>
        <v/>
      </c>
      <c r="AE408" s="967" t="str" cm="1">
        <f t="array" ref="AE408">IF(N408="","",IF(R408&lt;&gt;"","",IF(SUMPRODUCT(--(AN18:AN1500=AE17),--(AM18:AM1500&lt;&gt;""),--ISNUMBER(SEARCH(" "&amp;AM18:AM1500&amp;" ",Q408)))&gt;0,AE17,"")))</f>
        <v/>
      </c>
      <c r="AF408" s="967" t="str" cm="1">
        <f t="array" ref="AF408">IF(N408="","",IF(R408&lt;&gt;"","",IF(SUMPRODUCT(--(AN18:AN1500=AF17),--(AM18:AM1500&lt;&gt;""),--ISNUMBER(SEARCH(" "&amp;AM18:AM1500&amp;" ",Q408)))&gt;0,AF17,"")))</f>
        <v/>
      </c>
      <c r="AG408" s="967" t="str" cm="1">
        <f t="array" ref="AG408">IF(N408="","",IF(R408&lt;&gt;"","",IF(SUMPRODUCT(--(AN18:AN1500=AG17),--(AM18:AM1500&lt;&gt;""),--ISNUMBER(SEARCH(" "&amp;AM18:AM1500&amp;" ",Q408)))&gt;0,AG17,"")))</f>
        <v/>
      </c>
      <c r="AH408" s="967" t="str" cm="1">
        <f t="array" ref="AH408">IF(N408="","",IF(R408&lt;&gt;"","",IF(SUMPRODUCT(--(AN18:AN1500=AH17),--(AM18:AM1500&lt;&gt;""),--ISNUMBER(SEARCH(" "&amp;AM18:AM1500&amp;" ",Q408)))&gt;0,AH17,"")))</f>
        <v/>
      </c>
      <c r="AI408" s="967" t="str" cm="1">
        <f t="array" ref="AI408">IF(N408="","",IF(R408&lt;&gt;"","",IF(SUMPRODUCT(--(AN18:AN1500=AI17),--(AM18:AM1500&lt;&gt;""),--ISNUMBER(SEARCH(" "&amp;AM18:AM1500&amp;" ",Q408)))&gt;0,AI17,"")))</f>
        <v/>
      </c>
      <c r="AJ408" s="967" t="str" cm="1">
        <f t="array" ref="AJ408">IF(N408="","",IF(R408&lt;&gt;"","",IF(SUMPRODUCT(--(AN18:AN1500=AJ17),--(AM18:AM1500&lt;&gt;""),--ISNUMBER(SEARCH(" "&amp;AM18:AM1500&amp;" ",Q408)))&gt;0,AJ17,"")))</f>
        <v/>
      </c>
      <c r="AK408" s="967" t="str" cm="1">
        <f t="array" ref="AK408">IF(N408="","",IF(T408&lt;&gt;"",AK17,IF(S408&lt;&gt;"","",IF(R408&lt;&gt;"","",IF(SUMPRODUCT(--(AN18:AN1500=AK17),--(AM18:AM1500&lt;&gt;""),--ISNUMBER(SEARCH(" "&amp;AM18:AM1500&amp;" ",Q408)))&gt;0,AK17,"")))))</f>
        <v/>
      </c>
      <c r="AM408" s="968" t="s">
        <v>2190</v>
      </c>
      <c r="AN408" s="968" t="s">
        <v>1597</v>
      </c>
      <c r="BN408" s="49">
        <v>1</v>
      </c>
    </row>
    <row r="409" spans="3:66" ht="35.1" customHeight="1">
      <c r="C409" s="65"/>
      <c r="D409" s="975" t="str">
        <f t="shared" si="81"/>
        <v/>
      </c>
      <c r="E409" s="982"/>
      <c r="G409" s="964" t="str">
        <f>IF(H409="","",COUNTIF(H18:H409,"&lt;&gt;"))</f>
        <v/>
      </c>
      <c r="H409" s="965" t="str" cm="1">
        <f t="array" ref="H409">IF(L409="","",IF(LEN(L409)&lt;=MAX(10,G13),L409,IFERROR(LEFT(L409,LOOKUP(2,1/(MID(L409,ROW(1:500),1)=" ")/(ROW(1:500)&lt;=MAX(10,G13)),ROW(1:500))-1),LEFT(L409,MAX(10,G13)))))</f>
        <v/>
      </c>
      <c r="I409" s="964" t="str">
        <f t="shared" si="82"/>
        <v/>
      </c>
      <c r="J409" s="964" t="str">
        <f t="shared" si="83"/>
        <v/>
      </c>
      <c r="K409" s="964" t="str">
        <f>IF(M408&lt;&gt;"",K408,IF(K408&lt;MAX(A18:A317),K408+1,""))</f>
        <v/>
      </c>
      <c r="L409" s="965" t="str">
        <f>IF(K409="","",IF(M408&lt;&gt;"",M408,INDEX(E18:E317,MATCH(K409,A18:A317,0))))</f>
        <v/>
      </c>
      <c r="M409" s="965" t="str">
        <f t="shared" si="84"/>
        <v/>
      </c>
      <c r="N409" s="965" t="str">
        <f t="shared" si="85"/>
        <v/>
      </c>
      <c r="O409" s="964" t="str">
        <f t="shared" si="86"/>
        <v/>
      </c>
      <c r="P409" s="964" t="str">
        <f t="shared" si="87"/>
        <v/>
      </c>
      <c r="Q409" s="965" t="str">
        <f t="shared" si="88"/>
        <v/>
      </c>
      <c r="R409" s="964" t="str">
        <f>IF(N409="","",IF(COUNTIF(AP18:AP300,TRIM(Q409))&gt;0,"EXCLUSION EXACTE",""))</f>
        <v/>
      </c>
      <c r="S409" s="964" t="str" cm="1">
        <f t="array" ref="S409">IF(N409="","",IF(SUMPRODUCT(--(AP18:AP300&lt;&gt;""),--ISNUMBER(SEARCH(" "&amp;AP18:AP300&amp;" ",Q409)))&gt;0,"BLOQUE MOLLUSQUES",""))</f>
        <v/>
      </c>
      <c r="T409" s="964" t="str" cm="1">
        <f t="array" ref="T409">IF(N409="","",IF(SUMPRODUCT(--(AT18:AT300&lt;&gt;""),--ISNUMBER(SEARCH(" "&amp;AT18:AT300&amp;" ",Q409)))&gt;0,"FORCE MOLLUSQUES",""))</f>
        <v/>
      </c>
      <c r="U409" s="965" t="str">
        <f t="shared" si="89"/>
        <v/>
      </c>
      <c r="V409" s="965" t="str">
        <f t="shared" si="91"/>
        <v/>
      </c>
      <c r="W409" s="964" t="str">
        <f t="shared" si="90"/>
        <v/>
      </c>
      <c r="X409" s="964" t="str" cm="1">
        <f t="array" ref="X409">IF(N409="","",IF(R409&lt;&gt;"","",IF(SUMPRODUCT(--(AN18:AN1500=X17),--(AM18:AM1500&lt;&gt;""),--ISNUMBER(SEARCH(" "&amp;AM18:AM1500&amp;" ",Q409)))&gt;0,X17,"")))</f>
        <v/>
      </c>
      <c r="Y409" s="964" t="str" cm="1">
        <f t="array" ref="Y409">IF(N409="","",IF(R409&lt;&gt;"","",IF(SUMPRODUCT(--(AN18:AN1500=Y17),--(AM18:AM1500&lt;&gt;""),--ISNUMBER(SEARCH(" "&amp;AM18:AM1500&amp;" ",Q409)))&gt;0,Y17,"")))</f>
        <v/>
      </c>
      <c r="Z409" s="964" t="str" cm="1">
        <f t="array" ref="Z409">IF(N409="","",IF(R409&lt;&gt;"","",IF(SUMPRODUCT(--(AN18:AN1500=Z17),--(AM18:AM1500&lt;&gt;""),--ISNUMBER(SEARCH(" "&amp;AM18:AM1500&amp;" ",Q409)))&gt;0,Z17,"")))</f>
        <v/>
      </c>
      <c r="AA409" s="964" t="str" cm="1">
        <f t="array" ref="AA409">IF(N409="","",IF(R409&lt;&gt;"","",IF(SUMPRODUCT(--(AN18:AN1500=AA17),--(AM18:AM1500&lt;&gt;""),--ISNUMBER(SEARCH(" "&amp;AM18:AM1500&amp;" ",Q409)))&gt;0,AA17,"")))</f>
        <v/>
      </c>
      <c r="AB409" s="964" t="str" cm="1">
        <f t="array" ref="AB409">IF(N409="","",IF(R409&lt;&gt;"","",IF(SUMPRODUCT(--(AN18:AN1500=AB17),--(AM18:AM1500&lt;&gt;""),--ISNUMBER(SEARCH(" "&amp;AM18:AM1500&amp;" ",Q409)))&gt;0,AB17,"")))</f>
        <v/>
      </c>
      <c r="AC409" s="964" t="str" cm="1">
        <f t="array" ref="AC409">IF(N409="","",IF(R409&lt;&gt;"","",IF(SUMPRODUCT(--(AN18:AN1500=AC17),--(AM18:AM1500&lt;&gt;""),--ISNUMBER(SEARCH(" "&amp;AM18:AM1500&amp;" ",Q409)))&gt;0,AC17,"")))</f>
        <v/>
      </c>
      <c r="AD409" s="964" t="str" cm="1">
        <f t="array" ref="AD409">IF(N409="","",IF(R409&lt;&gt;"","",IF(SUMPRODUCT(--(AN18:AN1500=AD17),--(AM18:AM1500&lt;&gt;""),--ISNUMBER(SEARCH(" "&amp;AM18:AM1500&amp;" ",Q409)))&gt;0,AD17,"")))</f>
        <v/>
      </c>
      <c r="AE409" s="964" t="str" cm="1">
        <f t="array" ref="AE409">IF(N409="","",IF(R409&lt;&gt;"","",IF(SUMPRODUCT(--(AN18:AN1500=AE17),--(AM18:AM1500&lt;&gt;""),--ISNUMBER(SEARCH(" "&amp;AM18:AM1500&amp;" ",Q409)))&gt;0,AE17,"")))</f>
        <v/>
      </c>
      <c r="AF409" s="964" t="str" cm="1">
        <f t="array" ref="AF409">IF(N409="","",IF(R409&lt;&gt;"","",IF(SUMPRODUCT(--(AN18:AN1500=AF17),--(AM18:AM1500&lt;&gt;""),--ISNUMBER(SEARCH(" "&amp;AM18:AM1500&amp;" ",Q409)))&gt;0,AF17,"")))</f>
        <v/>
      </c>
      <c r="AG409" s="964" t="str" cm="1">
        <f t="array" ref="AG409">IF(N409="","",IF(R409&lt;&gt;"","",IF(SUMPRODUCT(--(AN18:AN1500=AG17),--(AM18:AM1500&lt;&gt;""),--ISNUMBER(SEARCH(" "&amp;AM18:AM1500&amp;" ",Q409)))&gt;0,AG17,"")))</f>
        <v/>
      </c>
      <c r="AH409" s="964" t="str" cm="1">
        <f t="array" ref="AH409">IF(N409="","",IF(R409&lt;&gt;"","",IF(SUMPRODUCT(--(AN18:AN1500=AH17),--(AM18:AM1500&lt;&gt;""),--ISNUMBER(SEARCH(" "&amp;AM18:AM1500&amp;" ",Q409)))&gt;0,AH17,"")))</f>
        <v/>
      </c>
      <c r="AI409" s="964" t="str" cm="1">
        <f t="array" ref="AI409">IF(N409="","",IF(R409&lt;&gt;"","",IF(SUMPRODUCT(--(AN18:AN1500=AI17),--(AM18:AM1500&lt;&gt;""),--ISNUMBER(SEARCH(" "&amp;AM18:AM1500&amp;" ",Q409)))&gt;0,AI17,"")))</f>
        <v/>
      </c>
      <c r="AJ409" s="964" t="str" cm="1">
        <f t="array" ref="AJ409">IF(N409="","",IF(R409&lt;&gt;"","",IF(SUMPRODUCT(--(AN18:AN1500=AJ17),--(AM18:AM1500&lt;&gt;""),--ISNUMBER(SEARCH(" "&amp;AM18:AM1500&amp;" ",Q409)))&gt;0,AJ17,"")))</f>
        <v/>
      </c>
      <c r="AK409" s="964" t="str" cm="1">
        <f t="array" ref="AK409">IF(N409="","",IF(T409&lt;&gt;"",AK17,IF(S409&lt;&gt;"","",IF(R409&lt;&gt;"","",IF(SUMPRODUCT(--(AN18:AN1500=AK17),--(AM18:AM1500&lt;&gt;""),--ISNUMBER(SEARCH(" "&amp;AM18:AM1500&amp;" ",Q409)))&gt;0,AK17,"")))))</f>
        <v/>
      </c>
      <c r="AM409" s="964" t="s">
        <v>573</v>
      </c>
      <c r="AN409" s="964" t="s">
        <v>1597</v>
      </c>
      <c r="BN409" s="49">
        <v>1</v>
      </c>
    </row>
    <row r="410" spans="3:66" ht="35.1" customHeight="1">
      <c r="C410" s="65"/>
      <c r="D410" s="975" t="str">
        <f t="shared" si="81"/>
        <v/>
      </c>
      <c r="E410" s="982"/>
      <c r="G410" s="963" t="str">
        <f>IF(H410="","",COUNTIF(H18:H410,"&lt;&gt;"))</f>
        <v/>
      </c>
      <c r="H410" s="958" t="str" cm="1">
        <f t="array" ref="H410">IF(L410="","",IF(LEN(L410)&lt;=MAX(10,G13),L410,IFERROR(LEFT(L410,LOOKUP(2,1/(MID(L410,ROW(1:500),1)=" ")/(ROW(1:500)&lt;=MAX(10,G13)),ROW(1:500))-1),LEFT(L410,MAX(10,G13)))))</f>
        <v/>
      </c>
      <c r="I410" s="963" t="str">
        <f t="shared" si="82"/>
        <v/>
      </c>
      <c r="J410" s="963" t="str">
        <f t="shared" si="83"/>
        <v/>
      </c>
      <c r="K410" s="964" t="str">
        <f>IF(M409&lt;&gt;"",K409,IF(K409&lt;MAX(A18:A317),K409+1,""))</f>
        <v/>
      </c>
      <c r="L410" s="965" t="str">
        <f>IF(K410="","",IF(M409&lt;&gt;"",M409,INDEX(E18:E317,MATCH(K410,A18:A317,0))))</f>
        <v/>
      </c>
      <c r="M410" s="965" t="str">
        <f t="shared" si="84"/>
        <v/>
      </c>
      <c r="N410" s="966" t="str">
        <f t="shared" si="85"/>
        <v/>
      </c>
      <c r="O410" s="967" t="str">
        <f t="shared" si="86"/>
        <v/>
      </c>
      <c r="P410" s="967" t="str">
        <f t="shared" si="87"/>
        <v/>
      </c>
      <c r="Q410" s="966" t="str">
        <f t="shared" si="88"/>
        <v/>
      </c>
      <c r="R410" s="967" t="str">
        <f>IF(N410="","",IF(COUNTIF(AP18:AP300,TRIM(Q410))&gt;0,"EXCLUSION EXACTE",""))</f>
        <v/>
      </c>
      <c r="S410" s="967" t="str" cm="1">
        <f t="array" ref="S410">IF(N410="","",IF(SUMPRODUCT(--(AP18:AP300&lt;&gt;""),--ISNUMBER(SEARCH(" "&amp;AP18:AP300&amp;" ",Q410)))&gt;0,"BLOQUE MOLLUSQUES",""))</f>
        <v/>
      </c>
      <c r="T410" s="967" t="str" cm="1">
        <f t="array" ref="T410">IF(N410="","",IF(SUMPRODUCT(--(AT18:AT300&lt;&gt;""),--ISNUMBER(SEARCH(" "&amp;AT18:AT300&amp;" ",Q410)))&gt;0,"FORCE MOLLUSQUES",""))</f>
        <v/>
      </c>
      <c r="U410" s="966" t="str">
        <f t="shared" si="89"/>
        <v/>
      </c>
      <c r="V410" s="966" t="str">
        <f t="shared" si="91"/>
        <v/>
      </c>
      <c r="W410" s="967" t="str">
        <f t="shared" si="90"/>
        <v/>
      </c>
      <c r="X410" s="967" t="str" cm="1">
        <f t="array" ref="X410">IF(N410="","",IF(R410&lt;&gt;"","",IF(SUMPRODUCT(--(AN18:AN1500=X17),--(AM18:AM1500&lt;&gt;""),--ISNUMBER(SEARCH(" "&amp;AM18:AM1500&amp;" ",Q410)))&gt;0,X17,"")))</f>
        <v/>
      </c>
      <c r="Y410" s="967" t="str" cm="1">
        <f t="array" ref="Y410">IF(N410="","",IF(R410&lt;&gt;"","",IF(SUMPRODUCT(--(AN18:AN1500=Y17),--(AM18:AM1500&lt;&gt;""),--ISNUMBER(SEARCH(" "&amp;AM18:AM1500&amp;" ",Q410)))&gt;0,Y17,"")))</f>
        <v/>
      </c>
      <c r="Z410" s="967" t="str" cm="1">
        <f t="array" ref="Z410">IF(N410="","",IF(R410&lt;&gt;"","",IF(SUMPRODUCT(--(AN18:AN1500=Z17),--(AM18:AM1500&lt;&gt;""),--ISNUMBER(SEARCH(" "&amp;AM18:AM1500&amp;" ",Q410)))&gt;0,Z17,"")))</f>
        <v/>
      </c>
      <c r="AA410" s="967" t="str" cm="1">
        <f t="array" ref="AA410">IF(N410="","",IF(R410&lt;&gt;"","",IF(SUMPRODUCT(--(AN18:AN1500=AA17),--(AM18:AM1500&lt;&gt;""),--ISNUMBER(SEARCH(" "&amp;AM18:AM1500&amp;" ",Q410)))&gt;0,AA17,"")))</f>
        <v/>
      </c>
      <c r="AB410" s="967" t="str" cm="1">
        <f t="array" ref="AB410">IF(N410="","",IF(R410&lt;&gt;"","",IF(SUMPRODUCT(--(AN18:AN1500=AB17),--(AM18:AM1500&lt;&gt;""),--ISNUMBER(SEARCH(" "&amp;AM18:AM1500&amp;" ",Q410)))&gt;0,AB17,"")))</f>
        <v/>
      </c>
      <c r="AC410" s="967" t="str" cm="1">
        <f t="array" ref="AC410">IF(N410="","",IF(R410&lt;&gt;"","",IF(SUMPRODUCT(--(AN18:AN1500=AC17),--(AM18:AM1500&lt;&gt;""),--ISNUMBER(SEARCH(" "&amp;AM18:AM1500&amp;" ",Q410)))&gt;0,AC17,"")))</f>
        <v/>
      </c>
      <c r="AD410" s="967" t="str" cm="1">
        <f t="array" ref="AD410">IF(N410="","",IF(R410&lt;&gt;"","",IF(SUMPRODUCT(--(AN18:AN1500=AD17),--(AM18:AM1500&lt;&gt;""),--ISNUMBER(SEARCH(" "&amp;AM18:AM1500&amp;" ",Q410)))&gt;0,AD17,"")))</f>
        <v/>
      </c>
      <c r="AE410" s="967" t="str" cm="1">
        <f t="array" ref="AE410">IF(N410="","",IF(R410&lt;&gt;"","",IF(SUMPRODUCT(--(AN18:AN1500=AE17),--(AM18:AM1500&lt;&gt;""),--ISNUMBER(SEARCH(" "&amp;AM18:AM1500&amp;" ",Q410)))&gt;0,AE17,"")))</f>
        <v/>
      </c>
      <c r="AF410" s="967" t="str" cm="1">
        <f t="array" ref="AF410">IF(N410="","",IF(R410&lt;&gt;"","",IF(SUMPRODUCT(--(AN18:AN1500=AF17),--(AM18:AM1500&lt;&gt;""),--ISNUMBER(SEARCH(" "&amp;AM18:AM1500&amp;" ",Q410)))&gt;0,AF17,"")))</f>
        <v/>
      </c>
      <c r="AG410" s="967" t="str" cm="1">
        <f t="array" ref="AG410">IF(N410="","",IF(R410&lt;&gt;"","",IF(SUMPRODUCT(--(AN18:AN1500=AG17),--(AM18:AM1500&lt;&gt;""),--ISNUMBER(SEARCH(" "&amp;AM18:AM1500&amp;" ",Q410)))&gt;0,AG17,"")))</f>
        <v/>
      </c>
      <c r="AH410" s="967" t="str" cm="1">
        <f t="array" ref="AH410">IF(N410="","",IF(R410&lt;&gt;"","",IF(SUMPRODUCT(--(AN18:AN1500=AH17),--(AM18:AM1500&lt;&gt;""),--ISNUMBER(SEARCH(" "&amp;AM18:AM1500&amp;" ",Q410)))&gt;0,AH17,"")))</f>
        <v/>
      </c>
      <c r="AI410" s="967" t="str" cm="1">
        <f t="array" ref="AI410">IF(N410="","",IF(R410&lt;&gt;"","",IF(SUMPRODUCT(--(AN18:AN1500=AI17),--(AM18:AM1500&lt;&gt;""),--ISNUMBER(SEARCH(" "&amp;AM18:AM1500&amp;" ",Q410)))&gt;0,AI17,"")))</f>
        <v/>
      </c>
      <c r="AJ410" s="967" t="str" cm="1">
        <f t="array" ref="AJ410">IF(N410="","",IF(R410&lt;&gt;"","",IF(SUMPRODUCT(--(AN18:AN1500=AJ17),--(AM18:AM1500&lt;&gt;""),--ISNUMBER(SEARCH(" "&amp;AM18:AM1500&amp;" ",Q410)))&gt;0,AJ17,"")))</f>
        <v/>
      </c>
      <c r="AK410" s="967" t="str" cm="1">
        <f t="array" ref="AK410">IF(N410="","",IF(T410&lt;&gt;"",AK17,IF(S410&lt;&gt;"","",IF(R410&lt;&gt;"","",IF(SUMPRODUCT(--(AN18:AN1500=AK17),--(AM18:AM1500&lt;&gt;""),--ISNUMBER(SEARCH(" "&amp;AM18:AM1500&amp;" ",Q410)))&gt;0,AK17,"")))))</f>
        <v/>
      </c>
      <c r="AM410" s="968" t="s">
        <v>2192</v>
      </c>
      <c r="AN410" s="968" t="s">
        <v>1597</v>
      </c>
      <c r="BN410" s="49">
        <v>1</v>
      </c>
    </row>
    <row r="411" spans="3:66" ht="35.1" customHeight="1">
      <c r="C411" s="65"/>
      <c r="D411" s="975" t="str">
        <f t="shared" si="81"/>
        <v/>
      </c>
      <c r="E411" s="982"/>
      <c r="G411" s="964" t="str">
        <f>IF(H411="","",COUNTIF(H18:H411,"&lt;&gt;"))</f>
        <v/>
      </c>
      <c r="H411" s="965" t="str" cm="1">
        <f t="array" ref="H411">IF(L411="","",IF(LEN(L411)&lt;=MAX(10,G13),L411,IFERROR(LEFT(L411,LOOKUP(2,1/(MID(L411,ROW(1:500),1)=" ")/(ROW(1:500)&lt;=MAX(10,G13)),ROW(1:500))-1),LEFT(L411,MAX(10,G13)))))</f>
        <v/>
      </c>
      <c r="I411" s="964" t="str">
        <f t="shared" si="82"/>
        <v/>
      </c>
      <c r="J411" s="964" t="str">
        <f t="shared" si="83"/>
        <v/>
      </c>
      <c r="K411" s="964" t="str">
        <f>IF(M410&lt;&gt;"",K410,IF(K410&lt;MAX(A18:A317),K410+1,""))</f>
        <v/>
      </c>
      <c r="L411" s="965" t="str">
        <f>IF(K411="","",IF(M410&lt;&gt;"",M410,INDEX(E18:E317,MATCH(K411,A18:A317,0))))</f>
        <v/>
      </c>
      <c r="M411" s="965" t="str">
        <f t="shared" si="84"/>
        <v/>
      </c>
      <c r="N411" s="965" t="str">
        <f t="shared" si="85"/>
        <v/>
      </c>
      <c r="O411" s="964" t="str">
        <f t="shared" si="86"/>
        <v/>
      </c>
      <c r="P411" s="964" t="str">
        <f t="shared" si="87"/>
        <v/>
      </c>
      <c r="Q411" s="965" t="str">
        <f t="shared" si="88"/>
        <v/>
      </c>
      <c r="R411" s="964" t="str">
        <f>IF(N411="","",IF(COUNTIF(AP18:AP300,TRIM(Q411))&gt;0,"EXCLUSION EXACTE",""))</f>
        <v/>
      </c>
      <c r="S411" s="964" t="str" cm="1">
        <f t="array" ref="S411">IF(N411="","",IF(SUMPRODUCT(--(AP18:AP300&lt;&gt;""),--ISNUMBER(SEARCH(" "&amp;AP18:AP300&amp;" ",Q411)))&gt;0,"BLOQUE MOLLUSQUES",""))</f>
        <v/>
      </c>
      <c r="T411" s="964" t="str" cm="1">
        <f t="array" ref="T411">IF(N411="","",IF(SUMPRODUCT(--(AT18:AT300&lt;&gt;""),--ISNUMBER(SEARCH(" "&amp;AT18:AT300&amp;" ",Q411)))&gt;0,"FORCE MOLLUSQUES",""))</f>
        <v/>
      </c>
      <c r="U411" s="965" t="str">
        <f t="shared" si="89"/>
        <v/>
      </c>
      <c r="V411" s="965" t="str">
        <f t="shared" si="91"/>
        <v/>
      </c>
      <c r="W411" s="964" t="str">
        <f t="shared" si="90"/>
        <v/>
      </c>
      <c r="X411" s="964" t="str" cm="1">
        <f t="array" ref="X411">IF(N411="","",IF(R411&lt;&gt;"","",IF(SUMPRODUCT(--(AN18:AN1500=X17),--(AM18:AM1500&lt;&gt;""),--ISNUMBER(SEARCH(" "&amp;AM18:AM1500&amp;" ",Q411)))&gt;0,X17,"")))</f>
        <v/>
      </c>
      <c r="Y411" s="964" t="str" cm="1">
        <f t="array" ref="Y411">IF(N411="","",IF(R411&lt;&gt;"","",IF(SUMPRODUCT(--(AN18:AN1500=Y17),--(AM18:AM1500&lt;&gt;""),--ISNUMBER(SEARCH(" "&amp;AM18:AM1500&amp;" ",Q411)))&gt;0,Y17,"")))</f>
        <v/>
      </c>
      <c r="Z411" s="964" t="str" cm="1">
        <f t="array" ref="Z411">IF(N411="","",IF(R411&lt;&gt;"","",IF(SUMPRODUCT(--(AN18:AN1500=Z17),--(AM18:AM1500&lt;&gt;""),--ISNUMBER(SEARCH(" "&amp;AM18:AM1500&amp;" ",Q411)))&gt;0,Z17,"")))</f>
        <v/>
      </c>
      <c r="AA411" s="964" t="str" cm="1">
        <f t="array" ref="AA411">IF(N411="","",IF(R411&lt;&gt;"","",IF(SUMPRODUCT(--(AN18:AN1500=AA17),--(AM18:AM1500&lt;&gt;""),--ISNUMBER(SEARCH(" "&amp;AM18:AM1500&amp;" ",Q411)))&gt;0,AA17,"")))</f>
        <v/>
      </c>
      <c r="AB411" s="964" t="str" cm="1">
        <f t="array" ref="AB411">IF(N411="","",IF(R411&lt;&gt;"","",IF(SUMPRODUCT(--(AN18:AN1500=AB17),--(AM18:AM1500&lt;&gt;""),--ISNUMBER(SEARCH(" "&amp;AM18:AM1500&amp;" ",Q411)))&gt;0,AB17,"")))</f>
        <v/>
      </c>
      <c r="AC411" s="964" t="str" cm="1">
        <f t="array" ref="AC411">IF(N411="","",IF(R411&lt;&gt;"","",IF(SUMPRODUCT(--(AN18:AN1500=AC17),--(AM18:AM1500&lt;&gt;""),--ISNUMBER(SEARCH(" "&amp;AM18:AM1500&amp;" ",Q411)))&gt;0,AC17,"")))</f>
        <v/>
      </c>
      <c r="AD411" s="964" t="str" cm="1">
        <f t="array" ref="AD411">IF(N411="","",IF(R411&lt;&gt;"","",IF(SUMPRODUCT(--(AN18:AN1500=AD17),--(AM18:AM1500&lt;&gt;""),--ISNUMBER(SEARCH(" "&amp;AM18:AM1500&amp;" ",Q411)))&gt;0,AD17,"")))</f>
        <v/>
      </c>
      <c r="AE411" s="964" t="str" cm="1">
        <f t="array" ref="AE411">IF(N411="","",IF(R411&lt;&gt;"","",IF(SUMPRODUCT(--(AN18:AN1500=AE17),--(AM18:AM1500&lt;&gt;""),--ISNUMBER(SEARCH(" "&amp;AM18:AM1500&amp;" ",Q411)))&gt;0,AE17,"")))</f>
        <v/>
      </c>
      <c r="AF411" s="964" t="str" cm="1">
        <f t="array" ref="AF411">IF(N411="","",IF(R411&lt;&gt;"","",IF(SUMPRODUCT(--(AN18:AN1500=AF17),--(AM18:AM1500&lt;&gt;""),--ISNUMBER(SEARCH(" "&amp;AM18:AM1500&amp;" ",Q411)))&gt;0,AF17,"")))</f>
        <v/>
      </c>
      <c r="AG411" s="964" t="str" cm="1">
        <f t="array" ref="AG411">IF(N411="","",IF(R411&lt;&gt;"","",IF(SUMPRODUCT(--(AN18:AN1500=AG17),--(AM18:AM1500&lt;&gt;""),--ISNUMBER(SEARCH(" "&amp;AM18:AM1500&amp;" ",Q411)))&gt;0,AG17,"")))</f>
        <v/>
      </c>
      <c r="AH411" s="964" t="str" cm="1">
        <f t="array" ref="AH411">IF(N411="","",IF(R411&lt;&gt;"","",IF(SUMPRODUCT(--(AN18:AN1500=AH17),--(AM18:AM1500&lt;&gt;""),--ISNUMBER(SEARCH(" "&amp;AM18:AM1500&amp;" ",Q411)))&gt;0,AH17,"")))</f>
        <v/>
      </c>
      <c r="AI411" s="964" t="str" cm="1">
        <f t="array" ref="AI411">IF(N411="","",IF(R411&lt;&gt;"","",IF(SUMPRODUCT(--(AN18:AN1500=AI17),--(AM18:AM1500&lt;&gt;""),--ISNUMBER(SEARCH(" "&amp;AM18:AM1500&amp;" ",Q411)))&gt;0,AI17,"")))</f>
        <v/>
      </c>
      <c r="AJ411" s="964" t="str" cm="1">
        <f t="array" ref="AJ411">IF(N411="","",IF(R411&lt;&gt;"","",IF(SUMPRODUCT(--(AN18:AN1500=AJ17),--(AM18:AM1500&lt;&gt;""),--ISNUMBER(SEARCH(" "&amp;AM18:AM1500&amp;" ",Q411)))&gt;0,AJ17,"")))</f>
        <v/>
      </c>
      <c r="AK411" s="964" t="str" cm="1">
        <f t="array" ref="AK411">IF(N411="","",IF(T411&lt;&gt;"",AK17,IF(S411&lt;&gt;"","",IF(R411&lt;&gt;"","",IF(SUMPRODUCT(--(AN18:AN1500=AK17),--(AM18:AM1500&lt;&gt;""),--ISNUMBER(SEARCH(" "&amp;AM18:AM1500&amp;" ",Q411)))&gt;0,AK17,"")))))</f>
        <v/>
      </c>
      <c r="AM411" s="964" t="s">
        <v>2193</v>
      </c>
      <c r="AN411" s="964" t="s">
        <v>1597</v>
      </c>
      <c r="BN411" s="49">
        <v>1</v>
      </c>
    </row>
    <row r="412" spans="3:66" ht="35.1" customHeight="1">
      <c r="C412" s="65"/>
      <c r="D412" s="975" t="str">
        <f t="shared" si="81"/>
        <v/>
      </c>
      <c r="E412" s="982"/>
      <c r="G412" s="963" t="str">
        <f>IF(H412="","",COUNTIF(H18:H412,"&lt;&gt;"))</f>
        <v/>
      </c>
      <c r="H412" s="958" t="str" cm="1">
        <f t="array" ref="H412">IF(L412="","",IF(LEN(L412)&lt;=MAX(10,G13),L412,IFERROR(LEFT(L412,LOOKUP(2,1/(MID(L412,ROW(1:500),1)=" ")/(ROW(1:500)&lt;=MAX(10,G13)),ROW(1:500))-1),LEFT(L412,MAX(10,G13)))))</f>
        <v/>
      </c>
      <c r="I412" s="963" t="str">
        <f t="shared" si="82"/>
        <v/>
      </c>
      <c r="J412" s="963" t="str">
        <f t="shared" si="83"/>
        <v/>
      </c>
      <c r="K412" s="964" t="str">
        <f>IF(M411&lt;&gt;"",K411,IF(K411&lt;MAX(A18:A317),K411+1,""))</f>
        <v/>
      </c>
      <c r="L412" s="965" t="str">
        <f>IF(K412="","",IF(M411&lt;&gt;"",M411,INDEX(E18:E317,MATCH(K412,A18:A317,0))))</f>
        <v/>
      </c>
      <c r="M412" s="965" t="str">
        <f t="shared" si="84"/>
        <v/>
      </c>
      <c r="N412" s="966" t="str">
        <f t="shared" si="85"/>
        <v/>
      </c>
      <c r="O412" s="967" t="str">
        <f t="shared" si="86"/>
        <v/>
      </c>
      <c r="P412" s="967" t="str">
        <f t="shared" si="87"/>
        <v/>
      </c>
      <c r="Q412" s="966" t="str">
        <f t="shared" si="88"/>
        <v/>
      </c>
      <c r="R412" s="967" t="str">
        <f>IF(N412="","",IF(COUNTIF(AP18:AP300,TRIM(Q412))&gt;0,"EXCLUSION EXACTE",""))</f>
        <v/>
      </c>
      <c r="S412" s="967" t="str" cm="1">
        <f t="array" ref="S412">IF(N412="","",IF(SUMPRODUCT(--(AP18:AP300&lt;&gt;""),--ISNUMBER(SEARCH(" "&amp;AP18:AP300&amp;" ",Q412)))&gt;0,"BLOQUE MOLLUSQUES",""))</f>
        <v/>
      </c>
      <c r="T412" s="967" t="str" cm="1">
        <f t="array" ref="T412">IF(N412="","",IF(SUMPRODUCT(--(AT18:AT300&lt;&gt;""),--ISNUMBER(SEARCH(" "&amp;AT18:AT300&amp;" ",Q412)))&gt;0,"FORCE MOLLUSQUES",""))</f>
        <v/>
      </c>
      <c r="U412" s="966" t="str">
        <f t="shared" si="89"/>
        <v/>
      </c>
      <c r="V412" s="966" t="str">
        <f t="shared" si="91"/>
        <v/>
      </c>
      <c r="W412" s="967" t="str">
        <f t="shared" si="90"/>
        <v/>
      </c>
      <c r="X412" s="967" t="str" cm="1">
        <f t="array" ref="X412">IF(N412="","",IF(R412&lt;&gt;"","",IF(SUMPRODUCT(--(AN18:AN1500=X17),--(AM18:AM1500&lt;&gt;""),--ISNUMBER(SEARCH(" "&amp;AM18:AM1500&amp;" ",Q412)))&gt;0,X17,"")))</f>
        <v/>
      </c>
      <c r="Y412" s="967" t="str" cm="1">
        <f t="array" ref="Y412">IF(N412="","",IF(R412&lt;&gt;"","",IF(SUMPRODUCT(--(AN18:AN1500=Y17),--(AM18:AM1500&lt;&gt;""),--ISNUMBER(SEARCH(" "&amp;AM18:AM1500&amp;" ",Q412)))&gt;0,Y17,"")))</f>
        <v/>
      </c>
      <c r="Z412" s="967" t="str" cm="1">
        <f t="array" ref="Z412">IF(N412="","",IF(R412&lt;&gt;"","",IF(SUMPRODUCT(--(AN18:AN1500=Z17),--(AM18:AM1500&lt;&gt;""),--ISNUMBER(SEARCH(" "&amp;AM18:AM1500&amp;" ",Q412)))&gt;0,Z17,"")))</f>
        <v/>
      </c>
      <c r="AA412" s="967" t="str" cm="1">
        <f t="array" ref="AA412">IF(N412="","",IF(R412&lt;&gt;"","",IF(SUMPRODUCT(--(AN18:AN1500=AA17),--(AM18:AM1500&lt;&gt;""),--ISNUMBER(SEARCH(" "&amp;AM18:AM1500&amp;" ",Q412)))&gt;0,AA17,"")))</f>
        <v/>
      </c>
      <c r="AB412" s="967" t="str" cm="1">
        <f t="array" ref="AB412">IF(N412="","",IF(R412&lt;&gt;"","",IF(SUMPRODUCT(--(AN18:AN1500=AB17),--(AM18:AM1500&lt;&gt;""),--ISNUMBER(SEARCH(" "&amp;AM18:AM1500&amp;" ",Q412)))&gt;0,AB17,"")))</f>
        <v/>
      </c>
      <c r="AC412" s="967" t="str" cm="1">
        <f t="array" ref="AC412">IF(N412="","",IF(R412&lt;&gt;"","",IF(SUMPRODUCT(--(AN18:AN1500=AC17),--(AM18:AM1500&lt;&gt;""),--ISNUMBER(SEARCH(" "&amp;AM18:AM1500&amp;" ",Q412)))&gt;0,AC17,"")))</f>
        <v/>
      </c>
      <c r="AD412" s="967" t="str" cm="1">
        <f t="array" ref="AD412">IF(N412="","",IF(R412&lt;&gt;"","",IF(SUMPRODUCT(--(AN18:AN1500=AD17),--(AM18:AM1500&lt;&gt;""),--ISNUMBER(SEARCH(" "&amp;AM18:AM1500&amp;" ",Q412)))&gt;0,AD17,"")))</f>
        <v/>
      </c>
      <c r="AE412" s="967" t="str" cm="1">
        <f t="array" ref="AE412">IF(N412="","",IF(R412&lt;&gt;"","",IF(SUMPRODUCT(--(AN18:AN1500=AE17),--(AM18:AM1500&lt;&gt;""),--ISNUMBER(SEARCH(" "&amp;AM18:AM1500&amp;" ",Q412)))&gt;0,AE17,"")))</f>
        <v/>
      </c>
      <c r="AF412" s="967" t="str" cm="1">
        <f t="array" ref="AF412">IF(N412="","",IF(R412&lt;&gt;"","",IF(SUMPRODUCT(--(AN18:AN1500=AF17),--(AM18:AM1500&lt;&gt;""),--ISNUMBER(SEARCH(" "&amp;AM18:AM1500&amp;" ",Q412)))&gt;0,AF17,"")))</f>
        <v/>
      </c>
      <c r="AG412" s="967" t="str" cm="1">
        <f t="array" ref="AG412">IF(N412="","",IF(R412&lt;&gt;"","",IF(SUMPRODUCT(--(AN18:AN1500=AG17),--(AM18:AM1500&lt;&gt;""),--ISNUMBER(SEARCH(" "&amp;AM18:AM1500&amp;" ",Q412)))&gt;0,AG17,"")))</f>
        <v/>
      </c>
      <c r="AH412" s="967" t="str" cm="1">
        <f t="array" ref="AH412">IF(N412="","",IF(R412&lt;&gt;"","",IF(SUMPRODUCT(--(AN18:AN1500=AH17),--(AM18:AM1500&lt;&gt;""),--ISNUMBER(SEARCH(" "&amp;AM18:AM1500&amp;" ",Q412)))&gt;0,AH17,"")))</f>
        <v/>
      </c>
      <c r="AI412" s="967" t="str" cm="1">
        <f t="array" ref="AI412">IF(N412="","",IF(R412&lt;&gt;"","",IF(SUMPRODUCT(--(AN18:AN1500=AI17),--(AM18:AM1500&lt;&gt;""),--ISNUMBER(SEARCH(" "&amp;AM18:AM1500&amp;" ",Q412)))&gt;0,AI17,"")))</f>
        <v/>
      </c>
      <c r="AJ412" s="967" t="str" cm="1">
        <f t="array" ref="AJ412">IF(N412="","",IF(R412&lt;&gt;"","",IF(SUMPRODUCT(--(AN18:AN1500=AJ17),--(AM18:AM1500&lt;&gt;""),--ISNUMBER(SEARCH(" "&amp;AM18:AM1500&amp;" ",Q412)))&gt;0,AJ17,"")))</f>
        <v/>
      </c>
      <c r="AK412" s="967" t="str" cm="1">
        <f t="array" ref="AK412">IF(N412="","",IF(T412&lt;&gt;"",AK17,IF(S412&lt;&gt;"","",IF(R412&lt;&gt;"","",IF(SUMPRODUCT(--(AN18:AN1500=AK17),--(AM18:AM1500&lt;&gt;""),--ISNUMBER(SEARCH(" "&amp;AM18:AM1500&amp;" ",Q412)))&gt;0,AK17,"")))))</f>
        <v/>
      </c>
      <c r="AM412" s="968" t="s">
        <v>2194</v>
      </c>
      <c r="AN412" s="968" t="s">
        <v>1597</v>
      </c>
      <c r="BN412" s="49">
        <v>1</v>
      </c>
    </row>
    <row r="413" spans="3:66" ht="35.1" customHeight="1">
      <c r="C413" s="65"/>
      <c r="D413" s="975" t="str">
        <f t="shared" si="81"/>
        <v/>
      </c>
      <c r="E413" s="982"/>
      <c r="G413" s="964" t="str">
        <f>IF(H413="","",COUNTIF(H18:H413,"&lt;&gt;"))</f>
        <v/>
      </c>
      <c r="H413" s="965" t="str" cm="1">
        <f t="array" ref="H413">IF(L413="","",IF(LEN(L413)&lt;=MAX(10,G13),L413,IFERROR(LEFT(L413,LOOKUP(2,1/(MID(L413,ROW(1:500),1)=" ")/(ROW(1:500)&lt;=MAX(10,G13)),ROW(1:500))-1),LEFT(L413,MAX(10,G13)))))</f>
        <v/>
      </c>
      <c r="I413" s="964" t="str">
        <f t="shared" si="82"/>
        <v/>
      </c>
      <c r="J413" s="964" t="str">
        <f t="shared" si="83"/>
        <v/>
      </c>
      <c r="K413" s="964" t="str">
        <f>IF(M412&lt;&gt;"",K412,IF(K412&lt;MAX(A18:A317),K412+1,""))</f>
        <v/>
      </c>
      <c r="L413" s="965" t="str">
        <f>IF(K413="","",IF(M412&lt;&gt;"",M412,INDEX(E18:E317,MATCH(K413,A18:A317,0))))</f>
        <v/>
      </c>
      <c r="M413" s="965" t="str">
        <f t="shared" si="84"/>
        <v/>
      </c>
      <c r="N413" s="965" t="str">
        <f t="shared" si="85"/>
        <v/>
      </c>
      <c r="O413" s="964" t="str">
        <f t="shared" si="86"/>
        <v/>
      </c>
      <c r="P413" s="964" t="str">
        <f t="shared" si="87"/>
        <v/>
      </c>
      <c r="Q413" s="965" t="str">
        <f t="shared" si="88"/>
        <v/>
      </c>
      <c r="R413" s="964" t="str">
        <f>IF(N413="","",IF(COUNTIF(AP18:AP300,TRIM(Q413))&gt;0,"EXCLUSION EXACTE",""))</f>
        <v/>
      </c>
      <c r="S413" s="964" t="str" cm="1">
        <f t="array" ref="S413">IF(N413="","",IF(SUMPRODUCT(--(AP18:AP300&lt;&gt;""),--ISNUMBER(SEARCH(" "&amp;AP18:AP300&amp;" ",Q413)))&gt;0,"BLOQUE MOLLUSQUES",""))</f>
        <v/>
      </c>
      <c r="T413" s="964" t="str" cm="1">
        <f t="array" ref="T413">IF(N413="","",IF(SUMPRODUCT(--(AT18:AT300&lt;&gt;""),--ISNUMBER(SEARCH(" "&amp;AT18:AT300&amp;" ",Q413)))&gt;0,"FORCE MOLLUSQUES",""))</f>
        <v/>
      </c>
      <c r="U413" s="965" t="str">
        <f t="shared" si="89"/>
        <v/>
      </c>
      <c r="V413" s="965" t="str">
        <f t="shared" si="91"/>
        <v/>
      </c>
      <c r="W413" s="964" t="str">
        <f t="shared" si="90"/>
        <v/>
      </c>
      <c r="X413" s="964" t="str" cm="1">
        <f t="array" ref="X413">IF(N413="","",IF(R413&lt;&gt;"","",IF(SUMPRODUCT(--(AN18:AN1500=X17),--(AM18:AM1500&lt;&gt;""),--ISNUMBER(SEARCH(" "&amp;AM18:AM1500&amp;" ",Q413)))&gt;0,X17,"")))</f>
        <v/>
      </c>
      <c r="Y413" s="964" t="str" cm="1">
        <f t="array" ref="Y413">IF(N413="","",IF(R413&lt;&gt;"","",IF(SUMPRODUCT(--(AN18:AN1500=Y17),--(AM18:AM1500&lt;&gt;""),--ISNUMBER(SEARCH(" "&amp;AM18:AM1500&amp;" ",Q413)))&gt;0,Y17,"")))</f>
        <v/>
      </c>
      <c r="Z413" s="964" t="str" cm="1">
        <f t="array" ref="Z413">IF(N413="","",IF(R413&lt;&gt;"","",IF(SUMPRODUCT(--(AN18:AN1500=Z17),--(AM18:AM1500&lt;&gt;""),--ISNUMBER(SEARCH(" "&amp;AM18:AM1500&amp;" ",Q413)))&gt;0,Z17,"")))</f>
        <v/>
      </c>
      <c r="AA413" s="964" t="str" cm="1">
        <f t="array" ref="AA413">IF(N413="","",IF(R413&lt;&gt;"","",IF(SUMPRODUCT(--(AN18:AN1500=AA17),--(AM18:AM1500&lt;&gt;""),--ISNUMBER(SEARCH(" "&amp;AM18:AM1500&amp;" ",Q413)))&gt;0,AA17,"")))</f>
        <v/>
      </c>
      <c r="AB413" s="964" t="str" cm="1">
        <f t="array" ref="AB413">IF(N413="","",IF(R413&lt;&gt;"","",IF(SUMPRODUCT(--(AN18:AN1500=AB17),--(AM18:AM1500&lt;&gt;""),--ISNUMBER(SEARCH(" "&amp;AM18:AM1500&amp;" ",Q413)))&gt;0,AB17,"")))</f>
        <v/>
      </c>
      <c r="AC413" s="964" t="str" cm="1">
        <f t="array" ref="AC413">IF(N413="","",IF(R413&lt;&gt;"","",IF(SUMPRODUCT(--(AN18:AN1500=AC17),--(AM18:AM1500&lt;&gt;""),--ISNUMBER(SEARCH(" "&amp;AM18:AM1500&amp;" ",Q413)))&gt;0,AC17,"")))</f>
        <v/>
      </c>
      <c r="AD413" s="964" t="str" cm="1">
        <f t="array" ref="AD413">IF(N413="","",IF(R413&lt;&gt;"","",IF(SUMPRODUCT(--(AN18:AN1500=AD17),--(AM18:AM1500&lt;&gt;""),--ISNUMBER(SEARCH(" "&amp;AM18:AM1500&amp;" ",Q413)))&gt;0,AD17,"")))</f>
        <v/>
      </c>
      <c r="AE413" s="964" t="str" cm="1">
        <f t="array" ref="AE413">IF(N413="","",IF(R413&lt;&gt;"","",IF(SUMPRODUCT(--(AN18:AN1500=AE17),--(AM18:AM1500&lt;&gt;""),--ISNUMBER(SEARCH(" "&amp;AM18:AM1500&amp;" ",Q413)))&gt;0,AE17,"")))</f>
        <v/>
      </c>
      <c r="AF413" s="964" t="str" cm="1">
        <f t="array" ref="AF413">IF(N413="","",IF(R413&lt;&gt;"","",IF(SUMPRODUCT(--(AN18:AN1500=AF17),--(AM18:AM1500&lt;&gt;""),--ISNUMBER(SEARCH(" "&amp;AM18:AM1500&amp;" ",Q413)))&gt;0,AF17,"")))</f>
        <v/>
      </c>
      <c r="AG413" s="964" t="str" cm="1">
        <f t="array" ref="AG413">IF(N413="","",IF(R413&lt;&gt;"","",IF(SUMPRODUCT(--(AN18:AN1500=AG17),--(AM18:AM1500&lt;&gt;""),--ISNUMBER(SEARCH(" "&amp;AM18:AM1500&amp;" ",Q413)))&gt;0,AG17,"")))</f>
        <v/>
      </c>
      <c r="AH413" s="964" t="str" cm="1">
        <f t="array" ref="AH413">IF(N413="","",IF(R413&lt;&gt;"","",IF(SUMPRODUCT(--(AN18:AN1500=AH17),--(AM18:AM1500&lt;&gt;""),--ISNUMBER(SEARCH(" "&amp;AM18:AM1500&amp;" ",Q413)))&gt;0,AH17,"")))</f>
        <v/>
      </c>
      <c r="AI413" s="964" t="str" cm="1">
        <f t="array" ref="AI413">IF(N413="","",IF(R413&lt;&gt;"","",IF(SUMPRODUCT(--(AN18:AN1500=AI17),--(AM18:AM1500&lt;&gt;""),--ISNUMBER(SEARCH(" "&amp;AM18:AM1500&amp;" ",Q413)))&gt;0,AI17,"")))</f>
        <v/>
      </c>
      <c r="AJ413" s="964" t="str" cm="1">
        <f t="array" ref="AJ413">IF(N413="","",IF(R413&lt;&gt;"","",IF(SUMPRODUCT(--(AN18:AN1500=AJ17),--(AM18:AM1500&lt;&gt;""),--ISNUMBER(SEARCH(" "&amp;AM18:AM1500&amp;" ",Q413)))&gt;0,AJ17,"")))</f>
        <v/>
      </c>
      <c r="AK413" s="964" t="str" cm="1">
        <f t="array" ref="AK413">IF(N413="","",IF(T413&lt;&gt;"",AK17,IF(S413&lt;&gt;"","",IF(R413&lt;&gt;"","",IF(SUMPRODUCT(--(AN18:AN1500=AK17),--(AM18:AM1500&lt;&gt;""),--ISNUMBER(SEARCH(" "&amp;AM18:AM1500&amp;" ",Q413)))&gt;0,AK17,"")))))</f>
        <v/>
      </c>
      <c r="AM413" s="964" t="s">
        <v>2195</v>
      </c>
      <c r="AN413" s="964" t="s">
        <v>1597</v>
      </c>
      <c r="BN413" s="49">
        <v>1</v>
      </c>
    </row>
    <row r="414" spans="3:66" ht="35.1" customHeight="1">
      <c r="C414" s="65"/>
      <c r="D414" s="975" t="str">
        <f t="shared" si="81"/>
        <v/>
      </c>
      <c r="E414" s="982"/>
      <c r="G414" s="963" t="str">
        <f>IF(H414="","",COUNTIF(H18:H414,"&lt;&gt;"))</f>
        <v/>
      </c>
      <c r="H414" s="958" t="str" cm="1">
        <f t="array" ref="H414">IF(L414="","",IF(LEN(L414)&lt;=MAX(10,G13),L414,IFERROR(LEFT(L414,LOOKUP(2,1/(MID(L414,ROW(1:500),1)=" ")/(ROW(1:500)&lt;=MAX(10,G13)),ROW(1:500))-1),LEFT(L414,MAX(10,G13)))))</f>
        <v/>
      </c>
      <c r="I414" s="963" t="str">
        <f t="shared" si="82"/>
        <v/>
      </c>
      <c r="J414" s="963" t="str">
        <f t="shared" si="83"/>
        <v/>
      </c>
      <c r="K414" s="964" t="str">
        <f>IF(M413&lt;&gt;"",K413,IF(K413&lt;MAX(A18:A317),K413+1,""))</f>
        <v/>
      </c>
      <c r="L414" s="965" t="str">
        <f>IF(K414="","",IF(M413&lt;&gt;"",M413,INDEX(E18:E317,MATCH(K414,A18:A317,0))))</f>
        <v/>
      </c>
      <c r="M414" s="965" t="str">
        <f t="shared" si="84"/>
        <v/>
      </c>
      <c r="N414" s="966" t="str">
        <f t="shared" si="85"/>
        <v/>
      </c>
      <c r="O414" s="967" t="str">
        <f t="shared" si="86"/>
        <v/>
      </c>
      <c r="P414" s="967" t="str">
        <f t="shared" si="87"/>
        <v/>
      </c>
      <c r="Q414" s="966" t="str">
        <f t="shared" si="88"/>
        <v/>
      </c>
      <c r="R414" s="967" t="str">
        <f>IF(N414="","",IF(COUNTIF(AP18:AP300,TRIM(Q414))&gt;0,"EXCLUSION EXACTE",""))</f>
        <v/>
      </c>
      <c r="S414" s="967" t="str" cm="1">
        <f t="array" ref="S414">IF(N414="","",IF(SUMPRODUCT(--(AP18:AP300&lt;&gt;""),--ISNUMBER(SEARCH(" "&amp;AP18:AP300&amp;" ",Q414)))&gt;0,"BLOQUE MOLLUSQUES",""))</f>
        <v/>
      </c>
      <c r="T414" s="967" t="str" cm="1">
        <f t="array" ref="T414">IF(N414="","",IF(SUMPRODUCT(--(AT18:AT300&lt;&gt;""),--ISNUMBER(SEARCH(" "&amp;AT18:AT300&amp;" ",Q414)))&gt;0,"FORCE MOLLUSQUES",""))</f>
        <v/>
      </c>
      <c r="U414" s="966" t="str">
        <f t="shared" si="89"/>
        <v/>
      </c>
      <c r="V414" s="966" t="str">
        <f t="shared" si="91"/>
        <v/>
      </c>
      <c r="W414" s="967" t="str">
        <f t="shared" si="90"/>
        <v/>
      </c>
      <c r="X414" s="967" t="str" cm="1">
        <f t="array" ref="X414">IF(N414="","",IF(R414&lt;&gt;"","",IF(SUMPRODUCT(--(AN18:AN1500=X17),--(AM18:AM1500&lt;&gt;""),--ISNUMBER(SEARCH(" "&amp;AM18:AM1500&amp;" ",Q414)))&gt;0,X17,"")))</f>
        <v/>
      </c>
      <c r="Y414" s="967" t="str" cm="1">
        <f t="array" ref="Y414">IF(N414="","",IF(R414&lt;&gt;"","",IF(SUMPRODUCT(--(AN18:AN1500=Y17),--(AM18:AM1500&lt;&gt;""),--ISNUMBER(SEARCH(" "&amp;AM18:AM1500&amp;" ",Q414)))&gt;0,Y17,"")))</f>
        <v/>
      </c>
      <c r="Z414" s="967" t="str" cm="1">
        <f t="array" ref="Z414">IF(N414="","",IF(R414&lt;&gt;"","",IF(SUMPRODUCT(--(AN18:AN1500=Z17),--(AM18:AM1500&lt;&gt;""),--ISNUMBER(SEARCH(" "&amp;AM18:AM1500&amp;" ",Q414)))&gt;0,Z17,"")))</f>
        <v/>
      </c>
      <c r="AA414" s="967" t="str" cm="1">
        <f t="array" ref="AA414">IF(N414="","",IF(R414&lt;&gt;"","",IF(SUMPRODUCT(--(AN18:AN1500=AA17),--(AM18:AM1500&lt;&gt;""),--ISNUMBER(SEARCH(" "&amp;AM18:AM1500&amp;" ",Q414)))&gt;0,AA17,"")))</f>
        <v/>
      </c>
      <c r="AB414" s="967" t="str" cm="1">
        <f t="array" ref="AB414">IF(N414="","",IF(R414&lt;&gt;"","",IF(SUMPRODUCT(--(AN18:AN1500=AB17),--(AM18:AM1500&lt;&gt;""),--ISNUMBER(SEARCH(" "&amp;AM18:AM1500&amp;" ",Q414)))&gt;0,AB17,"")))</f>
        <v/>
      </c>
      <c r="AC414" s="967" t="str" cm="1">
        <f t="array" ref="AC414">IF(N414="","",IF(R414&lt;&gt;"","",IF(SUMPRODUCT(--(AN18:AN1500=AC17),--(AM18:AM1500&lt;&gt;""),--ISNUMBER(SEARCH(" "&amp;AM18:AM1500&amp;" ",Q414)))&gt;0,AC17,"")))</f>
        <v/>
      </c>
      <c r="AD414" s="967" t="str" cm="1">
        <f t="array" ref="AD414">IF(N414="","",IF(R414&lt;&gt;"","",IF(SUMPRODUCT(--(AN18:AN1500=AD17),--(AM18:AM1500&lt;&gt;""),--ISNUMBER(SEARCH(" "&amp;AM18:AM1500&amp;" ",Q414)))&gt;0,AD17,"")))</f>
        <v/>
      </c>
      <c r="AE414" s="967" t="str" cm="1">
        <f t="array" ref="AE414">IF(N414="","",IF(R414&lt;&gt;"","",IF(SUMPRODUCT(--(AN18:AN1500=AE17),--(AM18:AM1500&lt;&gt;""),--ISNUMBER(SEARCH(" "&amp;AM18:AM1500&amp;" ",Q414)))&gt;0,AE17,"")))</f>
        <v/>
      </c>
      <c r="AF414" s="967" t="str" cm="1">
        <f t="array" ref="AF414">IF(N414="","",IF(R414&lt;&gt;"","",IF(SUMPRODUCT(--(AN18:AN1500=AF17),--(AM18:AM1500&lt;&gt;""),--ISNUMBER(SEARCH(" "&amp;AM18:AM1500&amp;" ",Q414)))&gt;0,AF17,"")))</f>
        <v/>
      </c>
      <c r="AG414" s="967" t="str" cm="1">
        <f t="array" ref="AG414">IF(N414="","",IF(R414&lt;&gt;"","",IF(SUMPRODUCT(--(AN18:AN1500=AG17),--(AM18:AM1500&lt;&gt;""),--ISNUMBER(SEARCH(" "&amp;AM18:AM1500&amp;" ",Q414)))&gt;0,AG17,"")))</f>
        <v/>
      </c>
      <c r="AH414" s="967" t="str" cm="1">
        <f t="array" ref="AH414">IF(N414="","",IF(R414&lt;&gt;"","",IF(SUMPRODUCT(--(AN18:AN1500=AH17),--(AM18:AM1500&lt;&gt;""),--ISNUMBER(SEARCH(" "&amp;AM18:AM1500&amp;" ",Q414)))&gt;0,AH17,"")))</f>
        <v/>
      </c>
      <c r="AI414" s="967" t="str" cm="1">
        <f t="array" ref="AI414">IF(N414="","",IF(R414&lt;&gt;"","",IF(SUMPRODUCT(--(AN18:AN1500=AI17),--(AM18:AM1500&lt;&gt;""),--ISNUMBER(SEARCH(" "&amp;AM18:AM1500&amp;" ",Q414)))&gt;0,AI17,"")))</f>
        <v/>
      </c>
      <c r="AJ414" s="967" t="str" cm="1">
        <f t="array" ref="AJ414">IF(N414="","",IF(R414&lt;&gt;"","",IF(SUMPRODUCT(--(AN18:AN1500=AJ17),--(AM18:AM1500&lt;&gt;""),--ISNUMBER(SEARCH(" "&amp;AM18:AM1500&amp;" ",Q414)))&gt;0,AJ17,"")))</f>
        <v/>
      </c>
      <c r="AK414" s="967" t="str" cm="1">
        <f t="array" ref="AK414">IF(N414="","",IF(T414&lt;&gt;"",AK17,IF(S414&lt;&gt;"","",IF(R414&lt;&gt;"","",IF(SUMPRODUCT(--(AN18:AN1500=AK17),--(AM18:AM1500&lt;&gt;""),--ISNUMBER(SEARCH(" "&amp;AM18:AM1500&amp;" ",Q414)))&gt;0,AK17,"")))))</f>
        <v/>
      </c>
      <c r="AM414" s="968" t="s">
        <v>2393</v>
      </c>
      <c r="AN414" s="968" t="s">
        <v>1597</v>
      </c>
      <c r="BN414" s="49">
        <v>1</v>
      </c>
    </row>
    <row r="415" spans="3:66" ht="35.1" customHeight="1">
      <c r="C415" s="65"/>
      <c r="D415" s="975" t="str">
        <f t="shared" si="81"/>
        <v/>
      </c>
      <c r="E415" s="982"/>
      <c r="G415" s="964" t="str">
        <f>IF(H415="","",COUNTIF(H18:H415,"&lt;&gt;"))</f>
        <v/>
      </c>
      <c r="H415" s="965" t="str" cm="1">
        <f t="array" ref="H415">IF(L415="","",IF(LEN(L415)&lt;=MAX(10,G13),L415,IFERROR(LEFT(L415,LOOKUP(2,1/(MID(L415,ROW(1:500),1)=" ")/(ROW(1:500)&lt;=MAX(10,G13)),ROW(1:500))-1),LEFT(L415,MAX(10,G13)))))</f>
        <v/>
      </c>
      <c r="I415" s="964" t="str">
        <f t="shared" si="82"/>
        <v/>
      </c>
      <c r="J415" s="964" t="str">
        <f t="shared" si="83"/>
        <v/>
      </c>
      <c r="K415" s="964" t="str">
        <f>IF(M414&lt;&gt;"",K414,IF(K414&lt;MAX(A18:A317),K414+1,""))</f>
        <v/>
      </c>
      <c r="L415" s="965" t="str">
        <f>IF(K415="","",IF(M414&lt;&gt;"",M414,INDEX(E18:E317,MATCH(K415,A18:A317,0))))</f>
        <v/>
      </c>
      <c r="M415" s="965" t="str">
        <f t="shared" si="84"/>
        <v/>
      </c>
      <c r="N415" s="965" t="str">
        <f t="shared" si="85"/>
        <v/>
      </c>
      <c r="O415" s="964" t="str">
        <f t="shared" si="86"/>
        <v/>
      </c>
      <c r="P415" s="964" t="str">
        <f t="shared" si="87"/>
        <v/>
      </c>
      <c r="Q415" s="965" t="str">
        <f t="shared" si="88"/>
        <v/>
      </c>
      <c r="R415" s="964" t="str">
        <f>IF(N415="","",IF(COUNTIF(AP18:AP300,TRIM(Q415))&gt;0,"EXCLUSION EXACTE",""))</f>
        <v/>
      </c>
      <c r="S415" s="964" t="str" cm="1">
        <f t="array" ref="S415">IF(N415="","",IF(SUMPRODUCT(--(AP18:AP300&lt;&gt;""),--ISNUMBER(SEARCH(" "&amp;AP18:AP300&amp;" ",Q415)))&gt;0,"BLOQUE MOLLUSQUES",""))</f>
        <v/>
      </c>
      <c r="T415" s="964" t="str" cm="1">
        <f t="array" ref="T415">IF(N415="","",IF(SUMPRODUCT(--(AT18:AT300&lt;&gt;""),--ISNUMBER(SEARCH(" "&amp;AT18:AT300&amp;" ",Q415)))&gt;0,"FORCE MOLLUSQUES",""))</f>
        <v/>
      </c>
      <c r="U415" s="965" t="str">
        <f t="shared" si="89"/>
        <v/>
      </c>
      <c r="V415" s="965" t="str">
        <f t="shared" si="91"/>
        <v/>
      </c>
      <c r="W415" s="964" t="str">
        <f t="shared" si="90"/>
        <v/>
      </c>
      <c r="X415" s="964" t="str" cm="1">
        <f t="array" ref="X415">IF(N415="","",IF(R415&lt;&gt;"","",IF(SUMPRODUCT(--(AN18:AN1500=X17),--(AM18:AM1500&lt;&gt;""),--ISNUMBER(SEARCH(" "&amp;AM18:AM1500&amp;" ",Q415)))&gt;0,X17,"")))</f>
        <v/>
      </c>
      <c r="Y415" s="964" t="str" cm="1">
        <f t="array" ref="Y415">IF(N415="","",IF(R415&lt;&gt;"","",IF(SUMPRODUCT(--(AN18:AN1500=Y17),--(AM18:AM1500&lt;&gt;""),--ISNUMBER(SEARCH(" "&amp;AM18:AM1500&amp;" ",Q415)))&gt;0,Y17,"")))</f>
        <v/>
      </c>
      <c r="Z415" s="964" t="str" cm="1">
        <f t="array" ref="Z415">IF(N415="","",IF(R415&lt;&gt;"","",IF(SUMPRODUCT(--(AN18:AN1500=Z17),--(AM18:AM1500&lt;&gt;""),--ISNUMBER(SEARCH(" "&amp;AM18:AM1500&amp;" ",Q415)))&gt;0,Z17,"")))</f>
        <v/>
      </c>
      <c r="AA415" s="964" t="str" cm="1">
        <f t="array" ref="AA415">IF(N415="","",IF(R415&lt;&gt;"","",IF(SUMPRODUCT(--(AN18:AN1500=AA17),--(AM18:AM1500&lt;&gt;""),--ISNUMBER(SEARCH(" "&amp;AM18:AM1500&amp;" ",Q415)))&gt;0,AA17,"")))</f>
        <v/>
      </c>
      <c r="AB415" s="964" t="str" cm="1">
        <f t="array" ref="AB415">IF(N415="","",IF(R415&lt;&gt;"","",IF(SUMPRODUCT(--(AN18:AN1500=AB17),--(AM18:AM1500&lt;&gt;""),--ISNUMBER(SEARCH(" "&amp;AM18:AM1500&amp;" ",Q415)))&gt;0,AB17,"")))</f>
        <v/>
      </c>
      <c r="AC415" s="964" t="str" cm="1">
        <f t="array" ref="AC415">IF(N415="","",IF(R415&lt;&gt;"","",IF(SUMPRODUCT(--(AN18:AN1500=AC17),--(AM18:AM1500&lt;&gt;""),--ISNUMBER(SEARCH(" "&amp;AM18:AM1500&amp;" ",Q415)))&gt;0,AC17,"")))</f>
        <v/>
      </c>
      <c r="AD415" s="964" t="str" cm="1">
        <f t="array" ref="AD415">IF(N415="","",IF(R415&lt;&gt;"","",IF(SUMPRODUCT(--(AN18:AN1500=AD17),--(AM18:AM1500&lt;&gt;""),--ISNUMBER(SEARCH(" "&amp;AM18:AM1500&amp;" ",Q415)))&gt;0,AD17,"")))</f>
        <v/>
      </c>
      <c r="AE415" s="964" t="str" cm="1">
        <f t="array" ref="AE415">IF(N415="","",IF(R415&lt;&gt;"","",IF(SUMPRODUCT(--(AN18:AN1500=AE17),--(AM18:AM1500&lt;&gt;""),--ISNUMBER(SEARCH(" "&amp;AM18:AM1500&amp;" ",Q415)))&gt;0,AE17,"")))</f>
        <v/>
      </c>
      <c r="AF415" s="964" t="str" cm="1">
        <f t="array" ref="AF415">IF(N415="","",IF(R415&lt;&gt;"","",IF(SUMPRODUCT(--(AN18:AN1500=AF17),--(AM18:AM1500&lt;&gt;""),--ISNUMBER(SEARCH(" "&amp;AM18:AM1500&amp;" ",Q415)))&gt;0,AF17,"")))</f>
        <v/>
      </c>
      <c r="AG415" s="964" t="str" cm="1">
        <f t="array" ref="AG415">IF(N415="","",IF(R415&lt;&gt;"","",IF(SUMPRODUCT(--(AN18:AN1500=AG17),--(AM18:AM1500&lt;&gt;""),--ISNUMBER(SEARCH(" "&amp;AM18:AM1500&amp;" ",Q415)))&gt;0,AG17,"")))</f>
        <v/>
      </c>
      <c r="AH415" s="964" t="str" cm="1">
        <f t="array" ref="AH415">IF(N415="","",IF(R415&lt;&gt;"","",IF(SUMPRODUCT(--(AN18:AN1500=AH17),--(AM18:AM1500&lt;&gt;""),--ISNUMBER(SEARCH(" "&amp;AM18:AM1500&amp;" ",Q415)))&gt;0,AH17,"")))</f>
        <v/>
      </c>
      <c r="AI415" s="964" t="str" cm="1">
        <f t="array" ref="AI415">IF(N415="","",IF(R415&lt;&gt;"","",IF(SUMPRODUCT(--(AN18:AN1500=AI17),--(AM18:AM1500&lt;&gt;""),--ISNUMBER(SEARCH(" "&amp;AM18:AM1500&amp;" ",Q415)))&gt;0,AI17,"")))</f>
        <v/>
      </c>
      <c r="AJ415" s="964" t="str" cm="1">
        <f t="array" ref="AJ415">IF(N415="","",IF(R415&lt;&gt;"","",IF(SUMPRODUCT(--(AN18:AN1500=AJ17),--(AM18:AM1500&lt;&gt;""),--ISNUMBER(SEARCH(" "&amp;AM18:AM1500&amp;" ",Q415)))&gt;0,AJ17,"")))</f>
        <v/>
      </c>
      <c r="AK415" s="964" t="str" cm="1">
        <f t="array" ref="AK415">IF(N415="","",IF(T415&lt;&gt;"",AK17,IF(S415&lt;&gt;"","",IF(R415&lt;&gt;"","",IF(SUMPRODUCT(--(AN18:AN1500=AK17),--(AM18:AM1500&lt;&gt;""),--ISNUMBER(SEARCH(" "&amp;AM18:AM1500&amp;" ",Q415)))&gt;0,AK17,"")))))</f>
        <v/>
      </c>
      <c r="AM415" s="964" t="s">
        <v>2196</v>
      </c>
      <c r="AN415" s="964" t="s">
        <v>1597</v>
      </c>
      <c r="BN415" s="49">
        <v>1</v>
      </c>
    </row>
    <row r="416" spans="3:66" ht="35.1" customHeight="1">
      <c r="C416" s="65"/>
      <c r="D416" s="975" t="str">
        <f t="shared" si="81"/>
        <v/>
      </c>
      <c r="E416" s="982"/>
      <c r="G416" s="963" t="str">
        <f>IF(H416="","",COUNTIF(H18:H416,"&lt;&gt;"))</f>
        <v/>
      </c>
      <c r="H416" s="958" t="str" cm="1">
        <f t="array" ref="H416">IF(L416="","",IF(LEN(L416)&lt;=MAX(10,G13),L416,IFERROR(LEFT(L416,LOOKUP(2,1/(MID(L416,ROW(1:500),1)=" ")/(ROW(1:500)&lt;=MAX(10,G13)),ROW(1:500))-1),LEFT(L416,MAX(10,G13)))))</f>
        <v/>
      </c>
      <c r="I416" s="963" t="str">
        <f t="shared" si="82"/>
        <v/>
      </c>
      <c r="J416" s="963" t="str">
        <f t="shared" si="83"/>
        <v/>
      </c>
      <c r="K416" s="964" t="str">
        <f>IF(M415&lt;&gt;"",K415,IF(K415&lt;MAX(A18:A317),K415+1,""))</f>
        <v/>
      </c>
      <c r="L416" s="965" t="str">
        <f>IF(K416="","",IF(M415&lt;&gt;"",M415,INDEX(E18:E317,MATCH(K416,A18:A317,0))))</f>
        <v/>
      </c>
      <c r="M416" s="965" t="str">
        <f t="shared" si="84"/>
        <v/>
      </c>
      <c r="N416" s="966" t="str">
        <f t="shared" si="85"/>
        <v/>
      </c>
      <c r="O416" s="967" t="str">
        <f t="shared" si="86"/>
        <v/>
      </c>
      <c r="P416" s="967" t="str">
        <f t="shared" si="87"/>
        <v/>
      </c>
      <c r="Q416" s="966" t="str">
        <f t="shared" si="88"/>
        <v/>
      </c>
      <c r="R416" s="967" t="str">
        <f>IF(N416="","",IF(COUNTIF(AP18:AP300,TRIM(Q416))&gt;0,"EXCLUSION EXACTE",""))</f>
        <v/>
      </c>
      <c r="S416" s="967" t="str" cm="1">
        <f t="array" ref="S416">IF(N416="","",IF(SUMPRODUCT(--(AP18:AP300&lt;&gt;""),--ISNUMBER(SEARCH(" "&amp;AP18:AP300&amp;" ",Q416)))&gt;0,"BLOQUE MOLLUSQUES",""))</f>
        <v/>
      </c>
      <c r="T416" s="967" t="str" cm="1">
        <f t="array" ref="T416">IF(N416="","",IF(SUMPRODUCT(--(AT18:AT300&lt;&gt;""),--ISNUMBER(SEARCH(" "&amp;AT18:AT300&amp;" ",Q416)))&gt;0,"FORCE MOLLUSQUES",""))</f>
        <v/>
      </c>
      <c r="U416" s="966" t="str">
        <f t="shared" si="89"/>
        <v/>
      </c>
      <c r="V416" s="966" t="str">
        <f t="shared" si="91"/>
        <v/>
      </c>
      <c r="W416" s="967" t="str">
        <f t="shared" si="90"/>
        <v/>
      </c>
      <c r="X416" s="967" t="str" cm="1">
        <f t="array" ref="X416">IF(N416="","",IF(R416&lt;&gt;"","",IF(SUMPRODUCT(--(AN18:AN1500=X17),--(AM18:AM1500&lt;&gt;""),--ISNUMBER(SEARCH(" "&amp;AM18:AM1500&amp;" ",Q416)))&gt;0,X17,"")))</f>
        <v/>
      </c>
      <c r="Y416" s="967" t="str" cm="1">
        <f t="array" ref="Y416">IF(N416="","",IF(R416&lt;&gt;"","",IF(SUMPRODUCT(--(AN18:AN1500=Y17),--(AM18:AM1500&lt;&gt;""),--ISNUMBER(SEARCH(" "&amp;AM18:AM1500&amp;" ",Q416)))&gt;0,Y17,"")))</f>
        <v/>
      </c>
      <c r="Z416" s="967" t="str" cm="1">
        <f t="array" ref="Z416">IF(N416="","",IF(R416&lt;&gt;"","",IF(SUMPRODUCT(--(AN18:AN1500=Z17),--(AM18:AM1500&lt;&gt;""),--ISNUMBER(SEARCH(" "&amp;AM18:AM1500&amp;" ",Q416)))&gt;0,Z17,"")))</f>
        <v/>
      </c>
      <c r="AA416" s="967" t="str" cm="1">
        <f t="array" ref="AA416">IF(N416="","",IF(R416&lt;&gt;"","",IF(SUMPRODUCT(--(AN18:AN1500=AA17),--(AM18:AM1500&lt;&gt;""),--ISNUMBER(SEARCH(" "&amp;AM18:AM1500&amp;" ",Q416)))&gt;0,AA17,"")))</f>
        <v/>
      </c>
      <c r="AB416" s="967" t="str" cm="1">
        <f t="array" ref="AB416">IF(N416="","",IF(R416&lt;&gt;"","",IF(SUMPRODUCT(--(AN18:AN1500=AB17),--(AM18:AM1500&lt;&gt;""),--ISNUMBER(SEARCH(" "&amp;AM18:AM1500&amp;" ",Q416)))&gt;0,AB17,"")))</f>
        <v/>
      </c>
      <c r="AC416" s="967" t="str" cm="1">
        <f t="array" ref="AC416">IF(N416="","",IF(R416&lt;&gt;"","",IF(SUMPRODUCT(--(AN18:AN1500=AC17),--(AM18:AM1500&lt;&gt;""),--ISNUMBER(SEARCH(" "&amp;AM18:AM1500&amp;" ",Q416)))&gt;0,AC17,"")))</f>
        <v/>
      </c>
      <c r="AD416" s="967" t="str" cm="1">
        <f t="array" ref="AD416">IF(N416="","",IF(R416&lt;&gt;"","",IF(SUMPRODUCT(--(AN18:AN1500=AD17),--(AM18:AM1500&lt;&gt;""),--ISNUMBER(SEARCH(" "&amp;AM18:AM1500&amp;" ",Q416)))&gt;0,AD17,"")))</f>
        <v/>
      </c>
      <c r="AE416" s="967" t="str" cm="1">
        <f t="array" ref="AE416">IF(N416="","",IF(R416&lt;&gt;"","",IF(SUMPRODUCT(--(AN18:AN1500=AE17),--(AM18:AM1500&lt;&gt;""),--ISNUMBER(SEARCH(" "&amp;AM18:AM1500&amp;" ",Q416)))&gt;0,AE17,"")))</f>
        <v/>
      </c>
      <c r="AF416" s="967" t="str" cm="1">
        <f t="array" ref="AF416">IF(N416="","",IF(R416&lt;&gt;"","",IF(SUMPRODUCT(--(AN18:AN1500=AF17),--(AM18:AM1500&lt;&gt;""),--ISNUMBER(SEARCH(" "&amp;AM18:AM1500&amp;" ",Q416)))&gt;0,AF17,"")))</f>
        <v/>
      </c>
      <c r="AG416" s="967" t="str" cm="1">
        <f t="array" ref="AG416">IF(N416="","",IF(R416&lt;&gt;"","",IF(SUMPRODUCT(--(AN18:AN1500=AG17),--(AM18:AM1500&lt;&gt;""),--ISNUMBER(SEARCH(" "&amp;AM18:AM1500&amp;" ",Q416)))&gt;0,AG17,"")))</f>
        <v/>
      </c>
      <c r="AH416" s="967" t="str" cm="1">
        <f t="array" ref="AH416">IF(N416="","",IF(R416&lt;&gt;"","",IF(SUMPRODUCT(--(AN18:AN1500=AH17),--(AM18:AM1500&lt;&gt;""),--ISNUMBER(SEARCH(" "&amp;AM18:AM1500&amp;" ",Q416)))&gt;0,AH17,"")))</f>
        <v/>
      </c>
      <c r="AI416" s="967" t="str" cm="1">
        <f t="array" ref="AI416">IF(N416="","",IF(R416&lt;&gt;"","",IF(SUMPRODUCT(--(AN18:AN1500=AI17),--(AM18:AM1500&lt;&gt;""),--ISNUMBER(SEARCH(" "&amp;AM18:AM1500&amp;" ",Q416)))&gt;0,AI17,"")))</f>
        <v/>
      </c>
      <c r="AJ416" s="967" t="str" cm="1">
        <f t="array" ref="AJ416">IF(N416="","",IF(R416&lt;&gt;"","",IF(SUMPRODUCT(--(AN18:AN1500=AJ17),--(AM18:AM1500&lt;&gt;""),--ISNUMBER(SEARCH(" "&amp;AM18:AM1500&amp;" ",Q416)))&gt;0,AJ17,"")))</f>
        <v/>
      </c>
      <c r="AK416" s="967" t="str" cm="1">
        <f t="array" ref="AK416">IF(N416="","",IF(T416&lt;&gt;"",AK17,IF(S416&lt;&gt;"","",IF(R416&lt;&gt;"","",IF(SUMPRODUCT(--(AN18:AN1500=AK17),--(AM18:AM1500&lt;&gt;""),--ISNUMBER(SEARCH(" "&amp;AM18:AM1500&amp;" ",Q416)))&gt;0,AK17,"")))))</f>
        <v/>
      </c>
      <c r="AM416" s="968" t="s">
        <v>2197</v>
      </c>
      <c r="AN416" s="968" t="s">
        <v>1597</v>
      </c>
      <c r="BN416" s="49">
        <v>1</v>
      </c>
    </row>
    <row r="417" spans="3:66" ht="35.1" customHeight="1">
      <c r="C417" s="65"/>
      <c r="D417" s="975" t="str">
        <f t="shared" si="81"/>
        <v/>
      </c>
      <c r="E417" s="982"/>
      <c r="G417" s="964" t="str">
        <f>IF(H417="","",COUNTIF(H18:H417,"&lt;&gt;"))</f>
        <v/>
      </c>
      <c r="H417" s="965" t="str" cm="1">
        <f t="array" ref="H417">IF(L417="","",IF(LEN(L417)&lt;=MAX(10,G13),L417,IFERROR(LEFT(L417,LOOKUP(2,1/(MID(L417,ROW(1:500),1)=" ")/(ROW(1:500)&lt;=MAX(10,G13)),ROW(1:500))-1),LEFT(L417,MAX(10,G13)))))</f>
        <v/>
      </c>
      <c r="I417" s="964" t="str">
        <f t="shared" si="82"/>
        <v/>
      </c>
      <c r="J417" s="964" t="str">
        <f t="shared" si="83"/>
        <v/>
      </c>
      <c r="K417" s="964" t="str">
        <f>IF(M416&lt;&gt;"",K416,IF(K416&lt;MAX(A18:A317),K416+1,""))</f>
        <v/>
      </c>
      <c r="L417" s="965" t="str">
        <f>IF(K417="","",IF(M416&lt;&gt;"",M416,INDEX(E18:E317,MATCH(K417,A18:A317,0))))</f>
        <v/>
      </c>
      <c r="M417" s="965" t="str">
        <f t="shared" si="84"/>
        <v/>
      </c>
      <c r="N417" s="965" t="str">
        <f t="shared" si="85"/>
        <v/>
      </c>
      <c r="O417" s="964" t="str">
        <f t="shared" si="86"/>
        <v/>
      </c>
      <c r="P417" s="964" t="str">
        <f t="shared" si="87"/>
        <v/>
      </c>
      <c r="Q417" s="965" t="str">
        <f t="shared" si="88"/>
        <v/>
      </c>
      <c r="R417" s="964" t="str">
        <f>IF(N417="","",IF(COUNTIF(AP18:AP300,TRIM(Q417))&gt;0,"EXCLUSION EXACTE",""))</f>
        <v/>
      </c>
      <c r="S417" s="964" t="str" cm="1">
        <f t="array" ref="S417">IF(N417="","",IF(SUMPRODUCT(--(AP18:AP300&lt;&gt;""),--ISNUMBER(SEARCH(" "&amp;AP18:AP300&amp;" ",Q417)))&gt;0,"BLOQUE MOLLUSQUES",""))</f>
        <v/>
      </c>
      <c r="T417" s="964" t="str" cm="1">
        <f t="array" ref="T417">IF(N417="","",IF(SUMPRODUCT(--(AT18:AT300&lt;&gt;""),--ISNUMBER(SEARCH(" "&amp;AT18:AT300&amp;" ",Q417)))&gt;0,"FORCE MOLLUSQUES",""))</f>
        <v/>
      </c>
      <c r="U417" s="965" t="str">
        <f t="shared" si="89"/>
        <v/>
      </c>
      <c r="V417" s="965" t="str">
        <f t="shared" si="91"/>
        <v/>
      </c>
      <c r="W417" s="964" t="str">
        <f t="shared" si="90"/>
        <v/>
      </c>
      <c r="X417" s="964" t="str" cm="1">
        <f t="array" ref="X417">IF(N417="","",IF(R417&lt;&gt;"","",IF(SUMPRODUCT(--(AN18:AN1500=X17),--(AM18:AM1500&lt;&gt;""),--ISNUMBER(SEARCH(" "&amp;AM18:AM1500&amp;" ",Q417)))&gt;0,X17,"")))</f>
        <v/>
      </c>
      <c r="Y417" s="964" t="str" cm="1">
        <f t="array" ref="Y417">IF(N417="","",IF(R417&lt;&gt;"","",IF(SUMPRODUCT(--(AN18:AN1500=Y17),--(AM18:AM1500&lt;&gt;""),--ISNUMBER(SEARCH(" "&amp;AM18:AM1500&amp;" ",Q417)))&gt;0,Y17,"")))</f>
        <v/>
      </c>
      <c r="Z417" s="964" t="str" cm="1">
        <f t="array" ref="Z417">IF(N417="","",IF(R417&lt;&gt;"","",IF(SUMPRODUCT(--(AN18:AN1500=Z17),--(AM18:AM1500&lt;&gt;""),--ISNUMBER(SEARCH(" "&amp;AM18:AM1500&amp;" ",Q417)))&gt;0,Z17,"")))</f>
        <v/>
      </c>
      <c r="AA417" s="964" t="str" cm="1">
        <f t="array" ref="AA417">IF(N417="","",IF(R417&lt;&gt;"","",IF(SUMPRODUCT(--(AN18:AN1500=AA17),--(AM18:AM1500&lt;&gt;""),--ISNUMBER(SEARCH(" "&amp;AM18:AM1500&amp;" ",Q417)))&gt;0,AA17,"")))</f>
        <v/>
      </c>
      <c r="AB417" s="964" t="str" cm="1">
        <f t="array" ref="AB417">IF(N417="","",IF(R417&lt;&gt;"","",IF(SUMPRODUCT(--(AN18:AN1500=AB17),--(AM18:AM1500&lt;&gt;""),--ISNUMBER(SEARCH(" "&amp;AM18:AM1500&amp;" ",Q417)))&gt;0,AB17,"")))</f>
        <v/>
      </c>
      <c r="AC417" s="964" t="str" cm="1">
        <f t="array" ref="AC417">IF(N417="","",IF(R417&lt;&gt;"","",IF(SUMPRODUCT(--(AN18:AN1500=AC17),--(AM18:AM1500&lt;&gt;""),--ISNUMBER(SEARCH(" "&amp;AM18:AM1500&amp;" ",Q417)))&gt;0,AC17,"")))</f>
        <v/>
      </c>
      <c r="AD417" s="964" t="str" cm="1">
        <f t="array" ref="AD417">IF(N417="","",IF(R417&lt;&gt;"","",IF(SUMPRODUCT(--(AN18:AN1500=AD17),--(AM18:AM1500&lt;&gt;""),--ISNUMBER(SEARCH(" "&amp;AM18:AM1500&amp;" ",Q417)))&gt;0,AD17,"")))</f>
        <v/>
      </c>
      <c r="AE417" s="964" t="str" cm="1">
        <f t="array" ref="AE417">IF(N417="","",IF(R417&lt;&gt;"","",IF(SUMPRODUCT(--(AN18:AN1500=AE17),--(AM18:AM1500&lt;&gt;""),--ISNUMBER(SEARCH(" "&amp;AM18:AM1500&amp;" ",Q417)))&gt;0,AE17,"")))</f>
        <v/>
      </c>
      <c r="AF417" s="964" t="str" cm="1">
        <f t="array" ref="AF417">IF(N417="","",IF(R417&lt;&gt;"","",IF(SUMPRODUCT(--(AN18:AN1500=AF17),--(AM18:AM1500&lt;&gt;""),--ISNUMBER(SEARCH(" "&amp;AM18:AM1500&amp;" ",Q417)))&gt;0,AF17,"")))</f>
        <v/>
      </c>
      <c r="AG417" s="964" t="str" cm="1">
        <f t="array" ref="AG417">IF(N417="","",IF(R417&lt;&gt;"","",IF(SUMPRODUCT(--(AN18:AN1500=AG17),--(AM18:AM1500&lt;&gt;""),--ISNUMBER(SEARCH(" "&amp;AM18:AM1500&amp;" ",Q417)))&gt;0,AG17,"")))</f>
        <v/>
      </c>
      <c r="AH417" s="964" t="str" cm="1">
        <f t="array" ref="AH417">IF(N417="","",IF(R417&lt;&gt;"","",IF(SUMPRODUCT(--(AN18:AN1500=AH17),--(AM18:AM1500&lt;&gt;""),--ISNUMBER(SEARCH(" "&amp;AM18:AM1500&amp;" ",Q417)))&gt;0,AH17,"")))</f>
        <v/>
      </c>
      <c r="AI417" s="964" t="str" cm="1">
        <f t="array" ref="AI417">IF(N417="","",IF(R417&lt;&gt;"","",IF(SUMPRODUCT(--(AN18:AN1500=AI17),--(AM18:AM1500&lt;&gt;""),--ISNUMBER(SEARCH(" "&amp;AM18:AM1500&amp;" ",Q417)))&gt;0,AI17,"")))</f>
        <v/>
      </c>
      <c r="AJ417" s="964" t="str" cm="1">
        <f t="array" ref="AJ417">IF(N417="","",IF(R417&lt;&gt;"","",IF(SUMPRODUCT(--(AN18:AN1500=AJ17),--(AM18:AM1500&lt;&gt;""),--ISNUMBER(SEARCH(" "&amp;AM18:AM1500&amp;" ",Q417)))&gt;0,AJ17,"")))</f>
        <v/>
      </c>
      <c r="AK417" s="964" t="str" cm="1">
        <f t="array" ref="AK417">IF(N417="","",IF(T417&lt;&gt;"",AK17,IF(S417&lt;&gt;"","",IF(R417&lt;&gt;"","",IF(SUMPRODUCT(--(AN18:AN1500=AK17),--(AM18:AM1500&lt;&gt;""),--ISNUMBER(SEARCH(" "&amp;AM18:AM1500&amp;" ",Q417)))&gt;0,AK17,"")))))</f>
        <v/>
      </c>
      <c r="AM417" s="964" t="s">
        <v>2198</v>
      </c>
      <c r="AN417" s="964" t="s">
        <v>1597</v>
      </c>
      <c r="BN417" s="49">
        <v>1</v>
      </c>
    </row>
    <row r="418" spans="3:66" ht="35.1" customHeight="1">
      <c r="C418" s="65"/>
      <c r="D418" s="975" t="str">
        <f t="shared" si="81"/>
        <v/>
      </c>
      <c r="E418" s="982"/>
      <c r="G418" s="963" t="str">
        <f>IF(H418="","",COUNTIF(H18:H418,"&lt;&gt;"))</f>
        <v/>
      </c>
      <c r="H418" s="958" t="str" cm="1">
        <f t="array" ref="H418">IF(L418="","",IF(LEN(L418)&lt;=MAX(10,G13),L418,IFERROR(LEFT(L418,LOOKUP(2,1/(MID(L418,ROW(1:500),1)=" ")/(ROW(1:500)&lt;=MAX(10,G13)),ROW(1:500))-1),LEFT(L418,MAX(10,G13)))))</f>
        <v/>
      </c>
      <c r="I418" s="963" t="str">
        <f t="shared" si="82"/>
        <v/>
      </c>
      <c r="J418" s="963" t="str">
        <f t="shared" si="83"/>
        <v/>
      </c>
      <c r="K418" s="964" t="str">
        <f>IF(M417&lt;&gt;"",K417,IF(K417&lt;MAX(A18:A317),K417+1,""))</f>
        <v/>
      </c>
      <c r="L418" s="965" t="str">
        <f>IF(K418="","",IF(M417&lt;&gt;"",M417,INDEX(E18:E317,MATCH(K418,A18:A317,0))))</f>
        <v/>
      </c>
      <c r="M418" s="965" t="str">
        <f t="shared" si="84"/>
        <v/>
      </c>
      <c r="N418" s="966" t="str">
        <f t="shared" si="85"/>
        <v/>
      </c>
      <c r="O418" s="967" t="str">
        <f t="shared" si="86"/>
        <v/>
      </c>
      <c r="P418" s="967" t="str">
        <f t="shared" si="87"/>
        <v/>
      </c>
      <c r="Q418" s="966" t="str">
        <f t="shared" si="88"/>
        <v/>
      </c>
      <c r="R418" s="967" t="str">
        <f>IF(N418="","",IF(COUNTIF(AP18:AP300,TRIM(Q418))&gt;0,"EXCLUSION EXACTE",""))</f>
        <v/>
      </c>
      <c r="S418" s="967" t="str" cm="1">
        <f t="array" ref="S418">IF(N418="","",IF(SUMPRODUCT(--(AP18:AP300&lt;&gt;""),--ISNUMBER(SEARCH(" "&amp;AP18:AP300&amp;" ",Q418)))&gt;0,"BLOQUE MOLLUSQUES",""))</f>
        <v/>
      </c>
      <c r="T418" s="967" t="str" cm="1">
        <f t="array" ref="T418">IF(N418="","",IF(SUMPRODUCT(--(AT18:AT300&lt;&gt;""),--ISNUMBER(SEARCH(" "&amp;AT18:AT300&amp;" ",Q418)))&gt;0,"FORCE MOLLUSQUES",""))</f>
        <v/>
      </c>
      <c r="U418" s="966" t="str">
        <f t="shared" si="89"/>
        <v/>
      </c>
      <c r="V418" s="966" t="str">
        <f t="shared" si="91"/>
        <v/>
      </c>
      <c r="W418" s="967" t="str">
        <f t="shared" si="90"/>
        <v/>
      </c>
      <c r="X418" s="967" t="str" cm="1">
        <f t="array" ref="X418">IF(N418="","",IF(R418&lt;&gt;"","",IF(SUMPRODUCT(--(AN18:AN1500=X17),--(AM18:AM1500&lt;&gt;""),--ISNUMBER(SEARCH(" "&amp;AM18:AM1500&amp;" ",Q418)))&gt;0,X17,"")))</f>
        <v/>
      </c>
      <c r="Y418" s="967" t="str" cm="1">
        <f t="array" ref="Y418">IF(N418="","",IF(R418&lt;&gt;"","",IF(SUMPRODUCT(--(AN18:AN1500=Y17),--(AM18:AM1500&lt;&gt;""),--ISNUMBER(SEARCH(" "&amp;AM18:AM1500&amp;" ",Q418)))&gt;0,Y17,"")))</f>
        <v/>
      </c>
      <c r="Z418" s="967" t="str" cm="1">
        <f t="array" ref="Z418">IF(N418="","",IF(R418&lt;&gt;"","",IF(SUMPRODUCT(--(AN18:AN1500=Z17),--(AM18:AM1500&lt;&gt;""),--ISNUMBER(SEARCH(" "&amp;AM18:AM1500&amp;" ",Q418)))&gt;0,Z17,"")))</f>
        <v/>
      </c>
      <c r="AA418" s="967" t="str" cm="1">
        <f t="array" ref="AA418">IF(N418="","",IF(R418&lt;&gt;"","",IF(SUMPRODUCT(--(AN18:AN1500=AA17),--(AM18:AM1500&lt;&gt;""),--ISNUMBER(SEARCH(" "&amp;AM18:AM1500&amp;" ",Q418)))&gt;0,AA17,"")))</f>
        <v/>
      </c>
      <c r="AB418" s="967" t="str" cm="1">
        <f t="array" ref="AB418">IF(N418="","",IF(R418&lt;&gt;"","",IF(SUMPRODUCT(--(AN18:AN1500=AB17),--(AM18:AM1500&lt;&gt;""),--ISNUMBER(SEARCH(" "&amp;AM18:AM1500&amp;" ",Q418)))&gt;0,AB17,"")))</f>
        <v/>
      </c>
      <c r="AC418" s="967" t="str" cm="1">
        <f t="array" ref="AC418">IF(N418="","",IF(R418&lt;&gt;"","",IF(SUMPRODUCT(--(AN18:AN1500=AC17),--(AM18:AM1500&lt;&gt;""),--ISNUMBER(SEARCH(" "&amp;AM18:AM1500&amp;" ",Q418)))&gt;0,AC17,"")))</f>
        <v/>
      </c>
      <c r="AD418" s="967" t="str" cm="1">
        <f t="array" ref="AD418">IF(N418="","",IF(R418&lt;&gt;"","",IF(SUMPRODUCT(--(AN18:AN1500=AD17),--(AM18:AM1500&lt;&gt;""),--ISNUMBER(SEARCH(" "&amp;AM18:AM1500&amp;" ",Q418)))&gt;0,AD17,"")))</f>
        <v/>
      </c>
      <c r="AE418" s="967" t="str" cm="1">
        <f t="array" ref="AE418">IF(N418="","",IF(R418&lt;&gt;"","",IF(SUMPRODUCT(--(AN18:AN1500=AE17),--(AM18:AM1500&lt;&gt;""),--ISNUMBER(SEARCH(" "&amp;AM18:AM1500&amp;" ",Q418)))&gt;0,AE17,"")))</f>
        <v/>
      </c>
      <c r="AF418" s="967" t="str" cm="1">
        <f t="array" ref="AF418">IF(N418="","",IF(R418&lt;&gt;"","",IF(SUMPRODUCT(--(AN18:AN1500=AF17),--(AM18:AM1500&lt;&gt;""),--ISNUMBER(SEARCH(" "&amp;AM18:AM1500&amp;" ",Q418)))&gt;0,AF17,"")))</f>
        <v/>
      </c>
      <c r="AG418" s="967" t="str" cm="1">
        <f t="array" ref="AG418">IF(N418="","",IF(R418&lt;&gt;"","",IF(SUMPRODUCT(--(AN18:AN1500=AG17),--(AM18:AM1500&lt;&gt;""),--ISNUMBER(SEARCH(" "&amp;AM18:AM1500&amp;" ",Q418)))&gt;0,AG17,"")))</f>
        <v/>
      </c>
      <c r="AH418" s="967" t="str" cm="1">
        <f t="array" ref="AH418">IF(N418="","",IF(R418&lt;&gt;"","",IF(SUMPRODUCT(--(AN18:AN1500=AH17),--(AM18:AM1500&lt;&gt;""),--ISNUMBER(SEARCH(" "&amp;AM18:AM1500&amp;" ",Q418)))&gt;0,AH17,"")))</f>
        <v/>
      </c>
      <c r="AI418" s="967" t="str" cm="1">
        <f t="array" ref="AI418">IF(N418="","",IF(R418&lt;&gt;"","",IF(SUMPRODUCT(--(AN18:AN1500=AI17),--(AM18:AM1500&lt;&gt;""),--ISNUMBER(SEARCH(" "&amp;AM18:AM1500&amp;" ",Q418)))&gt;0,AI17,"")))</f>
        <v/>
      </c>
      <c r="AJ418" s="967" t="str" cm="1">
        <f t="array" ref="AJ418">IF(N418="","",IF(R418&lt;&gt;"","",IF(SUMPRODUCT(--(AN18:AN1500=AJ17),--(AM18:AM1500&lt;&gt;""),--ISNUMBER(SEARCH(" "&amp;AM18:AM1500&amp;" ",Q418)))&gt;0,AJ17,"")))</f>
        <v/>
      </c>
      <c r="AK418" s="967" t="str" cm="1">
        <f t="array" ref="AK418">IF(N418="","",IF(T418&lt;&gt;"",AK17,IF(S418&lt;&gt;"","",IF(R418&lt;&gt;"","",IF(SUMPRODUCT(--(AN18:AN1500=AK17),--(AM18:AM1500&lt;&gt;""),--ISNUMBER(SEARCH(" "&amp;AM18:AM1500&amp;" ",Q418)))&gt;0,AK17,"")))))</f>
        <v/>
      </c>
      <c r="AM418" s="968" t="s">
        <v>2199</v>
      </c>
      <c r="AN418" s="968" t="s">
        <v>1597</v>
      </c>
      <c r="BN418" s="49">
        <v>1</v>
      </c>
    </row>
    <row r="419" spans="3:66" ht="35.1" customHeight="1">
      <c r="C419" s="65"/>
      <c r="D419" s="975" t="str">
        <f t="shared" si="81"/>
        <v/>
      </c>
      <c r="E419" s="982"/>
      <c r="G419" s="964" t="str">
        <f>IF(H419="","",COUNTIF(H18:H419,"&lt;&gt;"))</f>
        <v/>
      </c>
      <c r="H419" s="965" t="str" cm="1">
        <f t="array" ref="H419">IF(L419="","",IF(LEN(L419)&lt;=MAX(10,G13),L419,IFERROR(LEFT(L419,LOOKUP(2,1/(MID(L419,ROW(1:500),1)=" ")/(ROW(1:500)&lt;=MAX(10,G13)),ROW(1:500))-1),LEFT(L419,MAX(10,G13)))))</f>
        <v/>
      </c>
      <c r="I419" s="964" t="str">
        <f t="shared" si="82"/>
        <v/>
      </c>
      <c r="J419" s="964" t="str">
        <f t="shared" si="83"/>
        <v/>
      </c>
      <c r="K419" s="964" t="str">
        <f>IF(M418&lt;&gt;"",K418,IF(K418&lt;MAX(A18:A317),K418+1,""))</f>
        <v/>
      </c>
      <c r="L419" s="965" t="str">
        <f>IF(K419="","",IF(M418&lt;&gt;"",M418,INDEX(E18:E317,MATCH(K419,A18:A317,0))))</f>
        <v/>
      </c>
      <c r="M419" s="965" t="str">
        <f t="shared" si="84"/>
        <v/>
      </c>
      <c r="N419" s="965" t="str">
        <f t="shared" si="85"/>
        <v/>
      </c>
      <c r="O419" s="964" t="str">
        <f t="shared" si="86"/>
        <v/>
      </c>
      <c r="P419" s="964" t="str">
        <f t="shared" si="87"/>
        <v/>
      </c>
      <c r="Q419" s="965" t="str">
        <f t="shared" si="88"/>
        <v/>
      </c>
      <c r="R419" s="964" t="str">
        <f>IF(N419="","",IF(COUNTIF(AP18:AP300,TRIM(Q419))&gt;0,"EXCLUSION EXACTE",""))</f>
        <v/>
      </c>
      <c r="S419" s="964" t="str" cm="1">
        <f t="array" ref="S419">IF(N419="","",IF(SUMPRODUCT(--(AP18:AP300&lt;&gt;""),--ISNUMBER(SEARCH(" "&amp;AP18:AP300&amp;" ",Q419)))&gt;0,"BLOQUE MOLLUSQUES",""))</f>
        <v/>
      </c>
      <c r="T419" s="964" t="str" cm="1">
        <f t="array" ref="T419">IF(N419="","",IF(SUMPRODUCT(--(AT18:AT300&lt;&gt;""),--ISNUMBER(SEARCH(" "&amp;AT18:AT300&amp;" ",Q419)))&gt;0,"FORCE MOLLUSQUES",""))</f>
        <v/>
      </c>
      <c r="U419" s="965" t="str">
        <f t="shared" si="89"/>
        <v/>
      </c>
      <c r="V419" s="965" t="str">
        <f t="shared" si="91"/>
        <v/>
      </c>
      <c r="W419" s="964" t="str">
        <f t="shared" si="90"/>
        <v/>
      </c>
      <c r="X419" s="964" t="str" cm="1">
        <f t="array" ref="X419">IF(N419="","",IF(R419&lt;&gt;"","",IF(SUMPRODUCT(--(AN18:AN1500=X17),--(AM18:AM1500&lt;&gt;""),--ISNUMBER(SEARCH(" "&amp;AM18:AM1500&amp;" ",Q419)))&gt;0,X17,"")))</f>
        <v/>
      </c>
      <c r="Y419" s="964" t="str" cm="1">
        <f t="array" ref="Y419">IF(N419="","",IF(R419&lt;&gt;"","",IF(SUMPRODUCT(--(AN18:AN1500=Y17),--(AM18:AM1500&lt;&gt;""),--ISNUMBER(SEARCH(" "&amp;AM18:AM1500&amp;" ",Q419)))&gt;0,Y17,"")))</f>
        <v/>
      </c>
      <c r="Z419" s="964" t="str" cm="1">
        <f t="array" ref="Z419">IF(N419="","",IF(R419&lt;&gt;"","",IF(SUMPRODUCT(--(AN18:AN1500=Z17),--(AM18:AM1500&lt;&gt;""),--ISNUMBER(SEARCH(" "&amp;AM18:AM1500&amp;" ",Q419)))&gt;0,Z17,"")))</f>
        <v/>
      </c>
      <c r="AA419" s="964" t="str" cm="1">
        <f t="array" ref="AA419">IF(N419="","",IF(R419&lt;&gt;"","",IF(SUMPRODUCT(--(AN18:AN1500=AA17),--(AM18:AM1500&lt;&gt;""),--ISNUMBER(SEARCH(" "&amp;AM18:AM1500&amp;" ",Q419)))&gt;0,AA17,"")))</f>
        <v/>
      </c>
      <c r="AB419" s="964" t="str" cm="1">
        <f t="array" ref="AB419">IF(N419="","",IF(R419&lt;&gt;"","",IF(SUMPRODUCT(--(AN18:AN1500=AB17),--(AM18:AM1500&lt;&gt;""),--ISNUMBER(SEARCH(" "&amp;AM18:AM1500&amp;" ",Q419)))&gt;0,AB17,"")))</f>
        <v/>
      </c>
      <c r="AC419" s="964" t="str" cm="1">
        <f t="array" ref="AC419">IF(N419="","",IF(R419&lt;&gt;"","",IF(SUMPRODUCT(--(AN18:AN1500=AC17),--(AM18:AM1500&lt;&gt;""),--ISNUMBER(SEARCH(" "&amp;AM18:AM1500&amp;" ",Q419)))&gt;0,AC17,"")))</f>
        <v/>
      </c>
      <c r="AD419" s="964" t="str" cm="1">
        <f t="array" ref="AD419">IF(N419="","",IF(R419&lt;&gt;"","",IF(SUMPRODUCT(--(AN18:AN1500=AD17),--(AM18:AM1500&lt;&gt;""),--ISNUMBER(SEARCH(" "&amp;AM18:AM1500&amp;" ",Q419)))&gt;0,AD17,"")))</f>
        <v/>
      </c>
      <c r="AE419" s="964" t="str" cm="1">
        <f t="array" ref="AE419">IF(N419="","",IF(R419&lt;&gt;"","",IF(SUMPRODUCT(--(AN18:AN1500=AE17),--(AM18:AM1500&lt;&gt;""),--ISNUMBER(SEARCH(" "&amp;AM18:AM1500&amp;" ",Q419)))&gt;0,AE17,"")))</f>
        <v/>
      </c>
      <c r="AF419" s="964" t="str" cm="1">
        <f t="array" ref="AF419">IF(N419="","",IF(R419&lt;&gt;"","",IF(SUMPRODUCT(--(AN18:AN1500=AF17),--(AM18:AM1500&lt;&gt;""),--ISNUMBER(SEARCH(" "&amp;AM18:AM1500&amp;" ",Q419)))&gt;0,AF17,"")))</f>
        <v/>
      </c>
      <c r="AG419" s="964" t="str" cm="1">
        <f t="array" ref="AG419">IF(N419="","",IF(R419&lt;&gt;"","",IF(SUMPRODUCT(--(AN18:AN1500=AG17),--(AM18:AM1500&lt;&gt;""),--ISNUMBER(SEARCH(" "&amp;AM18:AM1500&amp;" ",Q419)))&gt;0,AG17,"")))</f>
        <v/>
      </c>
      <c r="AH419" s="964" t="str" cm="1">
        <f t="array" ref="AH419">IF(N419="","",IF(R419&lt;&gt;"","",IF(SUMPRODUCT(--(AN18:AN1500=AH17),--(AM18:AM1500&lt;&gt;""),--ISNUMBER(SEARCH(" "&amp;AM18:AM1500&amp;" ",Q419)))&gt;0,AH17,"")))</f>
        <v/>
      </c>
      <c r="AI419" s="964" t="str" cm="1">
        <f t="array" ref="AI419">IF(N419="","",IF(R419&lt;&gt;"","",IF(SUMPRODUCT(--(AN18:AN1500=AI17),--(AM18:AM1500&lt;&gt;""),--ISNUMBER(SEARCH(" "&amp;AM18:AM1500&amp;" ",Q419)))&gt;0,AI17,"")))</f>
        <v/>
      </c>
      <c r="AJ419" s="964" t="str" cm="1">
        <f t="array" ref="AJ419">IF(N419="","",IF(R419&lt;&gt;"","",IF(SUMPRODUCT(--(AN18:AN1500=AJ17),--(AM18:AM1500&lt;&gt;""),--ISNUMBER(SEARCH(" "&amp;AM18:AM1500&amp;" ",Q419)))&gt;0,AJ17,"")))</f>
        <v/>
      </c>
      <c r="AK419" s="964" t="str" cm="1">
        <f t="array" ref="AK419">IF(N419="","",IF(T419&lt;&gt;"",AK17,IF(S419&lt;&gt;"","",IF(R419&lt;&gt;"","",IF(SUMPRODUCT(--(AN18:AN1500=AK17),--(AM18:AM1500&lt;&gt;""),--ISNUMBER(SEARCH(" "&amp;AM18:AM1500&amp;" ",Q419)))&gt;0,AK17,"")))))</f>
        <v/>
      </c>
      <c r="AM419" s="964" t="s">
        <v>2394</v>
      </c>
      <c r="AN419" s="964" t="s">
        <v>1597</v>
      </c>
      <c r="BN419" s="49">
        <v>1</v>
      </c>
    </row>
    <row r="420" spans="3:66" ht="35.1" customHeight="1">
      <c r="C420" s="65"/>
      <c r="D420" s="975" t="str">
        <f t="shared" si="81"/>
        <v/>
      </c>
      <c r="E420" s="982"/>
      <c r="G420" s="963" t="str">
        <f>IF(H420="","",COUNTIF(H18:H420,"&lt;&gt;"))</f>
        <v/>
      </c>
      <c r="H420" s="958" t="str" cm="1">
        <f t="array" ref="H420">IF(L420="","",IF(LEN(L420)&lt;=MAX(10,G13),L420,IFERROR(LEFT(L420,LOOKUP(2,1/(MID(L420,ROW(1:500),1)=" ")/(ROW(1:500)&lt;=MAX(10,G13)),ROW(1:500))-1),LEFT(L420,MAX(10,G13)))))</f>
        <v/>
      </c>
      <c r="I420" s="963" t="str">
        <f t="shared" si="82"/>
        <v/>
      </c>
      <c r="J420" s="963" t="str">
        <f t="shared" si="83"/>
        <v/>
      </c>
      <c r="K420" s="964" t="str">
        <f>IF(M419&lt;&gt;"",K419,IF(K419&lt;MAX(A18:A317),K419+1,""))</f>
        <v/>
      </c>
      <c r="L420" s="965" t="str">
        <f>IF(K420="","",IF(M419&lt;&gt;"",M419,INDEX(E18:E317,MATCH(K420,A18:A317,0))))</f>
        <v/>
      </c>
      <c r="M420" s="965" t="str">
        <f t="shared" si="84"/>
        <v/>
      </c>
      <c r="N420" s="966" t="str">
        <f t="shared" si="85"/>
        <v/>
      </c>
      <c r="O420" s="967" t="str">
        <f t="shared" si="86"/>
        <v/>
      </c>
      <c r="P420" s="967" t="str">
        <f t="shared" si="87"/>
        <v/>
      </c>
      <c r="Q420" s="966" t="str">
        <f t="shared" si="88"/>
        <v/>
      </c>
      <c r="R420" s="967" t="str">
        <f>IF(N420="","",IF(COUNTIF(AP18:AP300,TRIM(Q420))&gt;0,"EXCLUSION EXACTE",""))</f>
        <v/>
      </c>
      <c r="S420" s="967" t="str" cm="1">
        <f t="array" ref="S420">IF(N420="","",IF(SUMPRODUCT(--(AP18:AP300&lt;&gt;""),--ISNUMBER(SEARCH(" "&amp;AP18:AP300&amp;" ",Q420)))&gt;0,"BLOQUE MOLLUSQUES",""))</f>
        <v/>
      </c>
      <c r="T420" s="967" t="str" cm="1">
        <f t="array" ref="T420">IF(N420="","",IF(SUMPRODUCT(--(AT18:AT300&lt;&gt;""),--ISNUMBER(SEARCH(" "&amp;AT18:AT300&amp;" ",Q420)))&gt;0,"FORCE MOLLUSQUES",""))</f>
        <v/>
      </c>
      <c r="U420" s="966" t="str">
        <f t="shared" si="89"/>
        <v/>
      </c>
      <c r="V420" s="966" t="str">
        <f t="shared" si="91"/>
        <v/>
      </c>
      <c r="W420" s="967" t="str">
        <f t="shared" si="90"/>
        <v/>
      </c>
      <c r="X420" s="967" t="str" cm="1">
        <f t="array" ref="X420">IF(N420="","",IF(R420&lt;&gt;"","",IF(SUMPRODUCT(--(AN18:AN1500=X17),--(AM18:AM1500&lt;&gt;""),--ISNUMBER(SEARCH(" "&amp;AM18:AM1500&amp;" ",Q420)))&gt;0,X17,"")))</f>
        <v/>
      </c>
      <c r="Y420" s="967" t="str" cm="1">
        <f t="array" ref="Y420">IF(N420="","",IF(R420&lt;&gt;"","",IF(SUMPRODUCT(--(AN18:AN1500=Y17),--(AM18:AM1500&lt;&gt;""),--ISNUMBER(SEARCH(" "&amp;AM18:AM1500&amp;" ",Q420)))&gt;0,Y17,"")))</f>
        <v/>
      </c>
      <c r="Z420" s="967" t="str" cm="1">
        <f t="array" ref="Z420">IF(N420="","",IF(R420&lt;&gt;"","",IF(SUMPRODUCT(--(AN18:AN1500=Z17),--(AM18:AM1500&lt;&gt;""),--ISNUMBER(SEARCH(" "&amp;AM18:AM1500&amp;" ",Q420)))&gt;0,Z17,"")))</f>
        <v/>
      </c>
      <c r="AA420" s="967" t="str" cm="1">
        <f t="array" ref="AA420">IF(N420="","",IF(R420&lt;&gt;"","",IF(SUMPRODUCT(--(AN18:AN1500=AA17),--(AM18:AM1500&lt;&gt;""),--ISNUMBER(SEARCH(" "&amp;AM18:AM1500&amp;" ",Q420)))&gt;0,AA17,"")))</f>
        <v/>
      </c>
      <c r="AB420" s="967" t="str" cm="1">
        <f t="array" ref="AB420">IF(N420="","",IF(R420&lt;&gt;"","",IF(SUMPRODUCT(--(AN18:AN1500=AB17),--(AM18:AM1500&lt;&gt;""),--ISNUMBER(SEARCH(" "&amp;AM18:AM1500&amp;" ",Q420)))&gt;0,AB17,"")))</f>
        <v/>
      </c>
      <c r="AC420" s="967" t="str" cm="1">
        <f t="array" ref="AC420">IF(N420="","",IF(R420&lt;&gt;"","",IF(SUMPRODUCT(--(AN18:AN1500=AC17),--(AM18:AM1500&lt;&gt;""),--ISNUMBER(SEARCH(" "&amp;AM18:AM1500&amp;" ",Q420)))&gt;0,AC17,"")))</f>
        <v/>
      </c>
      <c r="AD420" s="967" t="str" cm="1">
        <f t="array" ref="AD420">IF(N420="","",IF(R420&lt;&gt;"","",IF(SUMPRODUCT(--(AN18:AN1500=AD17),--(AM18:AM1500&lt;&gt;""),--ISNUMBER(SEARCH(" "&amp;AM18:AM1500&amp;" ",Q420)))&gt;0,AD17,"")))</f>
        <v/>
      </c>
      <c r="AE420" s="967" t="str" cm="1">
        <f t="array" ref="AE420">IF(N420="","",IF(R420&lt;&gt;"","",IF(SUMPRODUCT(--(AN18:AN1500=AE17),--(AM18:AM1500&lt;&gt;""),--ISNUMBER(SEARCH(" "&amp;AM18:AM1500&amp;" ",Q420)))&gt;0,AE17,"")))</f>
        <v/>
      </c>
      <c r="AF420" s="967" t="str" cm="1">
        <f t="array" ref="AF420">IF(N420="","",IF(R420&lt;&gt;"","",IF(SUMPRODUCT(--(AN18:AN1500=AF17),--(AM18:AM1500&lt;&gt;""),--ISNUMBER(SEARCH(" "&amp;AM18:AM1500&amp;" ",Q420)))&gt;0,AF17,"")))</f>
        <v/>
      </c>
      <c r="AG420" s="967" t="str" cm="1">
        <f t="array" ref="AG420">IF(N420="","",IF(R420&lt;&gt;"","",IF(SUMPRODUCT(--(AN18:AN1500=AG17),--(AM18:AM1500&lt;&gt;""),--ISNUMBER(SEARCH(" "&amp;AM18:AM1500&amp;" ",Q420)))&gt;0,AG17,"")))</f>
        <v/>
      </c>
      <c r="AH420" s="967" t="str" cm="1">
        <f t="array" ref="AH420">IF(N420="","",IF(R420&lt;&gt;"","",IF(SUMPRODUCT(--(AN18:AN1500=AH17),--(AM18:AM1500&lt;&gt;""),--ISNUMBER(SEARCH(" "&amp;AM18:AM1500&amp;" ",Q420)))&gt;0,AH17,"")))</f>
        <v/>
      </c>
      <c r="AI420" s="967" t="str" cm="1">
        <f t="array" ref="AI420">IF(N420="","",IF(R420&lt;&gt;"","",IF(SUMPRODUCT(--(AN18:AN1500=AI17),--(AM18:AM1500&lt;&gt;""),--ISNUMBER(SEARCH(" "&amp;AM18:AM1500&amp;" ",Q420)))&gt;0,AI17,"")))</f>
        <v/>
      </c>
      <c r="AJ420" s="967" t="str" cm="1">
        <f t="array" ref="AJ420">IF(N420="","",IF(R420&lt;&gt;"","",IF(SUMPRODUCT(--(AN18:AN1500=AJ17),--(AM18:AM1500&lt;&gt;""),--ISNUMBER(SEARCH(" "&amp;AM18:AM1500&amp;" ",Q420)))&gt;0,AJ17,"")))</f>
        <v/>
      </c>
      <c r="AK420" s="967" t="str" cm="1">
        <f t="array" ref="AK420">IF(N420="","",IF(T420&lt;&gt;"",AK17,IF(S420&lt;&gt;"","",IF(R420&lt;&gt;"","",IF(SUMPRODUCT(--(AN18:AN1500=AK17),--(AM18:AM1500&lt;&gt;""),--ISNUMBER(SEARCH(" "&amp;AM18:AM1500&amp;" ",Q420)))&gt;0,AK17,"")))))</f>
        <v/>
      </c>
      <c r="AM420" s="968" t="s">
        <v>2395</v>
      </c>
      <c r="AN420" s="968" t="s">
        <v>1597</v>
      </c>
      <c r="BN420" s="49">
        <v>1</v>
      </c>
    </row>
    <row r="421" spans="3:66" ht="35.1" customHeight="1">
      <c r="C421" s="65"/>
      <c r="D421" s="975" t="str">
        <f t="shared" si="81"/>
        <v/>
      </c>
      <c r="E421" s="982"/>
      <c r="G421" s="964" t="str">
        <f>IF(H421="","",COUNTIF(H18:H421,"&lt;&gt;"))</f>
        <v/>
      </c>
      <c r="H421" s="965" t="str" cm="1">
        <f t="array" ref="H421">IF(L421="","",IF(LEN(L421)&lt;=MAX(10,G13),L421,IFERROR(LEFT(L421,LOOKUP(2,1/(MID(L421,ROW(1:500),1)=" ")/(ROW(1:500)&lt;=MAX(10,G13)),ROW(1:500))-1),LEFT(L421,MAX(10,G13)))))</f>
        <v/>
      </c>
      <c r="I421" s="964" t="str">
        <f t="shared" si="82"/>
        <v/>
      </c>
      <c r="J421" s="964" t="str">
        <f t="shared" si="83"/>
        <v/>
      </c>
      <c r="K421" s="964" t="str">
        <f>IF(M420&lt;&gt;"",K420,IF(K420&lt;MAX(A18:A317),K420+1,""))</f>
        <v/>
      </c>
      <c r="L421" s="965" t="str">
        <f>IF(K421="","",IF(M420&lt;&gt;"",M420,INDEX(E18:E317,MATCH(K421,A18:A317,0))))</f>
        <v/>
      </c>
      <c r="M421" s="965" t="str">
        <f t="shared" si="84"/>
        <v/>
      </c>
      <c r="N421" s="965" t="str">
        <f t="shared" si="85"/>
        <v/>
      </c>
      <c r="O421" s="964" t="str">
        <f t="shared" si="86"/>
        <v/>
      </c>
      <c r="P421" s="964" t="str">
        <f t="shared" si="87"/>
        <v/>
      </c>
      <c r="Q421" s="965" t="str">
        <f t="shared" si="88"/>
        <v/>
      </c>
      <c r="R421" s="964" t="str">
        <f>IF(N421="","",IF(COUNTIF(AP18:AP300,TRIM(Q421))&gt;0,"EXCLUSION EXACTE",""))</f>
        <v/>
      </c>
      <c r="S421" s="964" t="str" cm="1">
        <f t="array" ref="S421">IF(N421="","",IF(SUMPRODUCT(--(AP18:AP300&lt;&gt;""),--ISNUMBER(SEARCH(" "&amp;AP18:AP300&amp;" ",Q421)))&gt;0,"BLOQUE MOLLUSQUES",""))</f>
        <v/>
      </c>
      <c r="T421" s="964" t="str" cm="1">
        <f t="array" ref="T421">IF(N421="","",IF(SUMPRODUCT(--(AT18:AT300&lt;&gt;""),--ISNUMBER(SEARCH(" "&amp;AT18:AT300&amp;" ",Q421)))&gt;0,"FORCE MOLLUSQUES",""))</f>
        <v/>
      </c>
      <c r="U421" s="965" t="str">
        <f t="shared" si="89"/>
        <v/>
      </c>
      <c r="V421" s="965" t="str">
        <f t="shared" si="91"/>
        <v/>
      </c>
      <c r="W421" s="964" t="str">
        <f t="shared" si="90"/>
        <v/>
      </c>
      <c r="X421" s="964" t="str" cm="1">
        <f t="array" ref="X421">IF(N421="","",IF(R421&lt;&gt;"","",IF(SUMPRODUCT(--(AN18:AN1500=X17),--(AM18:AM1500&lt;&gt;""),--ISNUMBER(SEARCH(" "&amp;AM18:AM1500&amp;" ",Q421)))&gt;0,X17,"")))</f>
        <v/>
      </c>
      <c r="Y421" s="964" t="str" cm="1">
        <f t="array" ref="Y421">IF(N421="","",IF(R421&lt;&gt;"","",IF(SUMPRODUCT(--(AN18:AN1500=Y17),--(AM18:AM1500&lt;&gt;""),--ISNUMBER(SEARCH(" "&amp;AM18:AM1500&amp;" ",Q421)))&gt;0,Y17,"")))</f>
        <v/>
      </c>
      <c r="Z421" s="964" t="str" cm="1">
        <f t="array" ref="Z421">IF(N421="","",IF(R421&lt;&gt;"","",IF(SUMPRODUCT(--(AN18:AN1500=Z17),--(AM18:AM1500&lt;&gt;""),--ISNUMBER(SEARCH(" "&amp;AM18:AM1500&amp;" ",Q421)))&gt;0,Z17,"")))</f>
        <v/>
      </c>
      <c r="AA421" s="964" t="str" cm="1">
        <f t="array" ref="AA421">IF(N421="","",IF(R421&lt;&gt;"","",IF(SUMPRODUCT(--(AN18:AN1500=AA17),--(AM18:AM1500&lt;&gt;""),--ISNUMBER(SEARCH(" "&amp;AM18:AM1500&amp;" ",Q421)))&gt;0,AA17,"")))</f>
        <v/>
      </c>
      <c r="AB421" s="964" t="str" cm="1">
        <f t="array" ref="AB421">IF(N421="","",IF(R421&lt;&gt;"","",IF(SUMPRODUCT(--(AN18:AN1500=AB17),--(AM18:AM1500&lt;&gt;""),--ISNUMBER(SEARCH(" "&amp;AM18:AM1500&amp;" ",Q421)))&gt;0,AB17,"")))</f>
        <v/>
      </c>
      <c r="AC421" s="964" t="str" cm="1">
        <f t="array" ref="AC421">IF(N421="","",IF(R421&lt;&gt;"","",IF(SUMPRODUCT(--(AN18:AN1500=AC17),--(AM18:AM1500&lt;&gt;""),--ISNUMBER(SEARCH(" "&amp;AM18:AM1500&amp;" ",Q421)))&gt;0,AC17,"")))</f>
        <v/>
      </c>
      <c r="AD421" s="964" t="str" cm="1">
        <f t="array" ref="AD421">IF(N421="","",IF(R421&lt;&gt;"","",IF(SUMPRODUCT(--(AN18:AN1500=AD17),--(AM18:AM1500&lt;&gt;""),--ISNUMBER(SEARCH(" "&amp;AM18:AM1500&amp;" ",Q421)))&gt;0,AD17,"")))</f>
        <v/>
      </c>
      <c r="AE421" s="964" t="str" cm="1">
        <f t="array" ref="AE421">IF(N421="","",IF(R421&lt;&gt;"","",IF(SUMPRODUCT(--(AN18:AN1500=AE17),--(AM18:AM1500&lt;&gt;""),--ISNUMBER(SEARCH(" "&amp;AM18:AM1500&amp;" ",Q421)))&gt;0,AE17,"")))</f>
        <v/>
      </c>
      <c r="AF421" s="964" t="str" cm="1">
        <f t="array" ref="AF421">IF(N421="","",IF(R421&lt;&gt;"","",IF(SUMPRODUCT(--(AN18:AN1500=AF17),--(AM18:AM1500&lt;&gt;""),--ISNUMBER(SEARCH(" "&amp;AM18:AM1500&amp;" ",Q421)))&gt;0,AF17,"")))</f>
        <v/>
      </c>
      <c r="AG421" s="964" t="str" cm="1">
        <f t="array" ref="AG421">IF(N421="","",IF(R421&lt;&gt;"","",IF(SUMPRODUCT(--(AN18:AN1500=AG17),--(AM18:AM1500&lt;&gt;""),--ISNUMBER(SEARCH(" "&amp;AM18:AM1500&amp;" ",Q421)))&gt;0,AG17,"")))</f>
        <v/>
      </c>
      <c r="AH421" s="964" t="str" cm="1">
        <f t="array" ref="AH421">IF(N421="","",IF(R421&lt;&gt;"","",IF(SUMPRODUCT(--(AN18:AN1500=AH17),--(AM18:AM1500&lt;&gt;""),--ISNUMBER(SEARCH(" "&amp;AM18:AM1500&amp;" ",Q421)))&gt;0,AH17,"")))</f>
        <v/>
      </c>
      <c r="AI421" s="964" t="str" cm="1">
        <f t="array" ref="AI421">IF(N421="","",IF(R421&lt;&gt;"","",IF(SUMPRODUCT(--(AN18:AN1500=AI17),--(AM18:AM1500&lt;&gt;""),--ISNUMBER(SEARCH(" "&amp;AM18:AM1500&amp;" ",Q421)))&gt;0,AI17,"")))</f>
        <v/>
      </c>
      <c r="AJ421" s="964" t="str" cm="1">
        <f t="array" ref="AJ421">IF(N421="","",IF(R421&lt;&gt;"","",IF(SUMPRODUCT(--(AN18:AN1500=AJ17),--(AM18:AM1500&lt;&gt;""),--ISNUMBER(SEARCH(" "&amp;AM18:AM1500&amp;" ",Q421)))&gt;0,AJ17,"")))</f>
        <v/>
      </c>
      <c r="AK421" s="964" t="str" cm="1">
        <f t="array" ref="AK421">IF(N421="","",IF(T421&lt;&gt;"",AK17,IF(S421&lt;&gt;"","",IF(R421&lt;&gt;"","",IF(SUMPRODUCT(--(AN18:AN1500=AK17),--(AM18:AM1500&lt;&gt;""),--ISNUMBER(SEARCH(" "&amp;AM18:AM1500&amp;" ",Q421)))&gt;0,AK17,"")))))</f>
        <v/>
      </c>
      <c r="AM421" s="964" t="s">
        <v>2396</v>
      </c>
      <c r="AN421" s="964" t="s">
        <v>1597</v>
      </c>
      <c r="BN421" s="49">
        <v>1</v>
      </c>
    </row>
    <row r="422" spans="3:66" ht="35.1" customHeight="1">
      <c r="C422" s="65"/>
      <c r="D422" s="975" t="str">
        <f t="shared" si="81"/>
        <v/>
      </c>
      <c r="E422" s="982"/>
      <c r="G422" s="963" t="str">
        <f>IF(H422="","",COUNTIF(H18:H422,"&lt;&gt;"))</f>
        <v/>
      </c>
      <c r="H422" s="958" t="str" cm="1">
        <f t="array" ref="H422">IF(L422="","",IF(LEN(L422)&lt;=MAX(10,G13),L422,IFERROR(LEFT(L422,LOOKUP(2,1/(MID(L422,ROW(1:500),1)=" ")/(ROW(1:500)&lt;=MAX(10,G13)),ROW(1:500))-1),LEFT(L422,MAX(10,G13)))))</f>
        <v/>
      </c>
      <c r="I422" s="963" t="str">
        <f t="shared" si="82"/>
        <v/>
      </c>
      <c r="J422" s="963" t="str">
        <f t="shared" si="83"/>
        <v/>
      </c>
      <c r="K422" s="964" t="str">
        <f>IF(M421&lt;&gt;"",K421,IF(K421&lt;MAX(A18:A317),K421+1,""))</f>
        <v/>
      </c>
      <c r="L422" s="965" t="str">
        <f>IF(K422="","",IF(M421&lt;&gt;"",M421,INDEX(E18:E317,MATCH(K422,A18:A317,0))))</f>
        <v/>
      </c>
      <c r="M422" s="965" t="str">
        <f t="shared" si="84"/>
        <v/>
      </c>
      <c r="N422" s="966" t="str">
        <f t="shared" si="85"/>
        <v/>
      </c>
      <c r="O422" s="967" t="str">
        <f t="shared" si="86"/>
        <v/>
      </c>
      <c r="P422" s="967" t="str">
        <f t="shared" si="87"/>
        <v/>
      </c>
      <c r="Q422" s="966" t="str">
        <f t="shared" si="88"/>
        <v/>
      </c>
      <c r="R422" s="967" t="str">
        <f>IF(N422="","",IF(COUNTIF(AP18:AP300,TRIM(Q422))&gt;0,"EXCLUSION EXACTE",""))</f>
        <v/>
      </c>
      <c r="S422" s="967" t="str" cm="1">
        <f t="array" ref="S422">IF(N422="","",IF(SUMPRODUCT(--(AP18:AP300&lt;&gt;""),--ISNUMBER(SEARCH(" "&amp;AP18:AP300&amp;" ",Q422)))&gt;0,"BLOQUE MOLLUSQUES",""))</f>
        <v/>
      </c>
      <c r="T422" s="967" t="str" cm="1">
        <f t="array" ref="T422">IF(N422="","",IF(SUMPRODUCT(--(AT18:AT300&lt;&gt;""),--ISNUMBER(SEARCH(" "&amp;AT18:AT300&amp;" ",Q422)))&gt;0,"FORCE MOLLUSQUES",""))</f>
        <v/>
      </c>
      <c r="U422" s="966" t="str">
        <f t="shared" si="89"/>
        <v/>
      </c>
      <c r="V422" s="966" t="str">
        <f t="shared" si="91"/>
        <v/>
      </c>
      <c r="W422" s="967" t="str">
        <f t="shared" si="90"/>
        <v/>
      </c>
      <c r="X422" s="967" t="str" cm="1">
        <f t="array" ref="X422">IF(N422="","",IF(R422&lt;&gt;"","",IF(SUMPRODUCT(--(AN18:AN1500=X17),--(AM18:AM1500&lt;&gt;""),--ISNUMBER(SEARCH(" "&amp;AM18:AM1500&amp;" ",Q422)))&gt;0,X17,"")))</f>
        <v/>
      </c>
      <c r="Y422" s="967" t="str" cm="1">
        <f t="array" ref="Y422">IF(N422="","",IF(R422&lt;&gt;"","",IF(SUMPRODUCT(--(AN18:AN1500=Y17),--(AM18:AM1500&lt;&gt;""),--ISNUMBER(SEARCH(" "&amp;AM18:AM1500&amp;" ",Q422)))&gt;0,Y17,"")))</f>
        <v/>
      </c>
      <c r="Z422" s="967" t="str" cm="1">
        <f t="array" ref="Z422">IF(N422="","",IF(R422&lt;&gt;"","",IF(SUMPRODUCT(--(AN18:AN1500=Z17),--(AM18:AM1500&lt;&gt;""),--ISNUMBER(SEARCH(" "&amp;AM18:AM1500&amp;" ",Q422)))&gt;0,Z17,"")))</f>
        <v/>
      </c>
      <c r="AA422" s="967" t="str" cm="1">
        <f t="array" ref="AA422">IF(N422="","",IF(R422&lt;&gt;"","",IF(SUMPRODUCT(--(AN18:AN1500=AA17),--(AM18:AM1500&lt;&gt;""),--ISNUMBER(SEARCH(" "&amp;AM18:AM1500&amp;" ",Q422)))&gt;0,AA17,"")))</f>
        <v/>
      </c>
      <c r="AB422" s="967" t="str" cm="1">
        <f t="array" ref="AB422">IF(N422="","",IF(R422&lt;&gt;"","",IF(SUMPRODUCT(--(AN18:AN1500=AB17),--(AM18:AM1500&lt;&gt;""),--ISNUMBER(SEARCH(" "&amp;AM18:AM1500&amp;" ",Q422)))&gt;0,AB17,"")))</f>
        <v/>
      </c>
      <c r="AC422" s="967" t="str" cm="1">
        <f t="array" ref="AC422">IF(N422="","",IF(R422&lt;&gt;"","",IF(SUMPRODUCT(--(AN18:AN1500=AC17),--(AM18:AM1500&lt;&gt;""),--ISNUMBER(SEARCH(" "&amp;AM18:AM1500&amp;" ",Q422)))&gt;0,AC17,"")))</f>
        <v/>
      </c>
      <c r="AD422" s="967" t="str" cm="1">
        <f t="array" ref="AD422">IF(N422="","",IF(R422&lt;&gt;"","",IF(SUMPRODUCT(--(AN18:AN1500=AD17),--(AM18:AM1500&lt;&gt;""),--ISNUMBER(SEARCH(" "&amp;AM18:AM1500&amp;" ",Q422)))&gt;0,AD17,"")))</f>
        <v/>
      </c>
      <c r="AE422" s="967" t="str" cm="1">
        <f t="array" ref="AE422">IF(N422="","",IF(R422&lt;&gt;"","",IF(SUMPRODUCT(--(AN18:AN1500=AE17),--(AM18:AM1500&lt;&gt;""),--ISNUMBER(SEARCH(" "&amp;AM18:AM1500&amp;" ",Q422)))&gt;0,AE17,"")))</f>
        <v/>
      </c>
      <c r="AF422" s="967" t="str" cm="1">
        <f t="array" ref="AF422">IF(N422="","",IF(R422&lt;&gt;"","",IF(SUMPRODUCT(--(AN18:AN1500=AF17),--(AM18:AM1500&lt;&gt;""),--ISNUMBER(SEARCH(" "&amp;AM18:AM1500&amp;" ",Q422)))&gt;0,AF17,"")))</f>
        <v/>
      </c>
      <c r="AG422" s="967" t="str" cm="1">
        <f t="array" ref="AG422">IF(N422="","",IF(R422&lt;&gt;"","",IF(SUMPRODUCT(--(AN18:AN1500=AG17),--(AM18:AM1500&lt;&gt;""),--ISNUMBER(SEARCH(" "&amp;AM18:AM1500&amp;" ",Q422)))&gt;0,AG17,"")))</f>
        <v/>
      </c>
      <c r="AH422" s="967" t="str" cm="1">
        <f t="array" ref="AH422">IF(N422="","",IF(R422&lt;&gt;"","",IF(SUMPRODUCT(--(AN18:AN1500=AH17),--(AM18:AM1500&lt;&gt;""),--ISNUMBER(SEARCH(" "&amp;AM18:AM1500&amp;" ",Q422)))&gt;0,AH17,"")))</f>
        <v/>
      </c>
      <c r="AI422" s="967" t="str" cm="1">
        <f t="array" ref="AI422">IF(N422="","",IF(R422&lt;&gt;"","",IF(SUMPRODUCT(--(AN18:AN1500=AI17),--(AM18:AM1500&lt;&gt;""),--ISNUMBER(SEARCH(" "&amp;AM18:AM1500&amp;" ",Q422)))&gt;0,AI17,"")))</f>
        <v/>
      </c>
      <c r="AJ422" s="967" t="str" cm="1">
        <f t="array" ref="AJ422">IF(N422="","",IF(R422&lt;&gt;"","",IF(SUMPRODUCT(--(AN18:AN1500=AJ17),--(AM18:AM1500&lt;&gt;""),--ISNUMBER(SEARCH(" "&amp;AM18:AM1500&amp;" ",Q422)))&gt;0,AJ17,"")))</f>
        <v/>
      </c>
      <c r="AK422" s="967" t="str" cm="1">
        <f t="array" ref="AK422">IF(N422="","",IF(T422&lt;&gt;"",AK17,IF(S422&lt;&gt;"","",IF(R422&lt;&gt;"","",IF(SUMPRODUCT(--(AN18:AN1500=AK17),--(AM18:AM1500&lt;&gt;""),--ISNUMBER(SEARCH(" "&amp;AM18:AM1500&amp;" ",Q422)))&gt;0,AK17,"")))))</f>
        <v/>
      </c>
      <c r="AM422" s="968" t="s">
        <v>2397</v>
      </c>
      <c r="AN422" s="968" t="s">
        <v>1597</v>
      </c>
      <c r="BN422" s="49">
        <v>1</v>
      </c>
    </row>
    <row r="423" spans="3:66" ht="35.1" customHeight="1">
      <c r="C423" s="65"/>
      <c r="D423" s="975" t="str">
        <f t="shared" si="81"/>
        <v/>
      </c>
      <c r="E423" s="982"/>
      <c r="G423" s="964" t="str">
        <f>IF(H423="","",COUNTIF(H18:H423,"&lt;&gt;"))</f>
        <v/>
      </c>
      <c r="H423" s="965" t="str" cm="1">
        <f t="array" ref="H423">IF(L423="","",IF(LEN(L423)&lt;=MAX(10,G13),L423,IFERROR(LEFT(L423,LOOKUP(2,1/(MID(L423,ROW(1:500),1)=" ")/(ROW(1:500)&lt;=MAX(10,G13)),ROW(1:500))-1),LEFT(L423,MAX(10,G13)))))</f>
        <v/>
      </c>
      <c r="I423" s="964" t="str">
        <f t="shared" si="82"/>
        <v/>
      </c>
      <c r="J423" s="964" t="str">
        <f t="shared" si="83"/>
        <v/>
      </c>
      <c r="K423" s="964" t="str">
        <f>IF(M422&lt;&gt;"",K422,IF(K422&lt;MAX(A18:A317),K422+1,""))</f>
        <v/>
      </c>
      <c r="L423" s="965" t="str">
        <f>IF(K423="","",IF(M422&lt;&gt;"",M422,INDEX(E18:E317,MATCH(K423,A18:A317,0))))</f>
        <v/>
      </c>
      <c r="M423" s="965" t="str">
        <f t="shared" si="84"/>
        <v/>
      </c>
      <c r="N423" s="965" t="str">
        <f t="shared" si="85"/>
        <v/>
      </c>
      <c r="O423" s="964" t="str">
        <f t="shared" si="86"/>
        <v/>
      </c>
      <c r="P423" s="964" t="str">
        <f t="shared" si="87"/>
        <v/>
      </c>
      <c r="Q423" s="965" t="str">
        <f t="shared" si="88"/>
        <v/>
      </c>
      <c r="R423" s="964" t="str">
        <f>IF(N423="","",IF(COUNTIF(AP18:AP300,TRIM(Q423))&gt;0,"EXCLUSION EXACTE",""))</f>
        <v/>
      </c>
      <c r="S423" s="964" t="str" cm="1">
        <f t="array" ref="S423">IF(N423="","",IF(SUMPRODUCT(--(AP18:AP300&lt;&gt;""),--ISNUMBER(SEARCH(" "&amp;AP18:AP300&amp;" ",Q423)))&gt;0,"BLOQUE MOLLUSQUES",""))</f>
        <v/>
      </c>
      <c r="T423" s="964" t="str" cm="1">
        <f t="array" ref="T423">IF(N423="","",IF(SUMPRODUCT(--(AT18:AT300&lt;&gt;""),--ISNUMBER(SEARCH(" "&amp;AT18:AT300&amp;" ",Q423)))&gt;0,"FORCE MOLLUSQUES",""))</f>
        <v/>
      </c>
      <c r="U423" s="965" t="str">
        <f t="shared" si="89"/>
        <v/>
      </c>
      <c r="V423" s="965" t="str">
        <f t="shared" si="91"/>
        <v/>
      </c>
      <c r="W423" s="964" t="str">
        <f t="shared" si="90"/>
        <v/>
      </c>
      <c r="X423" s="964" t="str" cm="1">
        <f t="array" ref="X423">IF(N423="","",IF(R423&lt;&gt;"","",IF(SUMPRODUCT(--(AN18:AN1500=X17),--(AM18:AM1500&lt;&gt;""),--ISNUMBER(SEARCH(" "&amp;AM18:AM1500&amp;" ",Q423)))&gt;0,X17,"")))</f>
        <v/>
      </c>
      <c r="Y423" s="964" t="str" cm="1">
        <f t="array" ref="Y423">IF(N423="","",IF(R423&lt;&gt;"","",IF(SUMPRODUCT(--(AN18:AN1500=Y17),--(AM18:AM1500&lt;&gt;""),--ISNUMBER(SEARCH(" "&amp;AM18:AM1500&amp;" ",Q423)))&gt;0,Y17,"")))</f>
        <v/>
      </c>
      <c r="Z423" s="964" t="str" cm="1">
        <f t="array" ref="Z423">IF(N423="","",IF(R423&lt;&gt;"","",IF(SUMPRODUCT(--(AN18:AN1500=Z17),--(AM18:AM1500&lt;&gt;""),--ISNUMBER(SEARCH(" "&amp;AM18:AM1500&amp;" ",Q423)))&gt;0,Z17,"")))</f>
        <v/>
      </c>
      <c r="AA423" s="964" t="str" cm="1">
        <f t="array" ref="AA423">IF(N423="","",IF(R423&lt;&gt;"","",IF(SUMPRODUCT(--(AN18:AN1500=AA17),--(AM18:AM1500&lt;&gt;""),--ISNUMBER(SEARCH(" "&amp;AM18:AM1500&amp;" ",Q423)))&gt;0,AA17,"")))</f>
        <v/>
      </c>
      <c r="AB423" s="964" t="str" cm="1">
        <f t="array" ref="AB423">IF(N423="","",IF(R423&lt;&gt;"","",IF(SUMPRODUCT(--(AN18:AN1500=AB17),--(AM18:AM1500&lt;&gt;""),--ISNUMBER(SEARCH(" "&amp;AM18:AM1500&amp;" ",Q423)))&gt;0,AB17,"")))</f>
        <v/>
      </c>
      <c r="AC423" s="964" t="str" cm="1">
        <f t="array" ref="AC423">IF(N423="","",IF(R423&lt;&gt;"","",IF(SUMPRODUCT(--(AN18:AN1500=AC17),--(AM18:AM1500&lt;&gt;""),--ISNUMBER(SEARCH(" "&amp;AM18:AM1500&amp;" ",Q423)))&gt;0,AC17,"")))</f>
        <v/>
      </c>
      <c r="AD423" s="964" t="str" cm="1">
        <f t="array" ref="AD423">IF(N423="","",IF(R423&lt;&gt;"","",IF(SUMPRODUCT(--(AN18:AN1500=AD17),--(AM18:AM1500&lt;&gt;""),--ISNUMBER(SEARCH(" "&amp;AM18:AM1500&amp;" ",Q423)))&gt;0,AD17,"")))</f>
        <v/>
      </c>
      <c r="AE423" s="964" t="str" cm="1">
        <f t="array" ref="AE423">IF(N423="","",IF(R423&lt;&gt;"","",IF(SUMPRODUCT(--(AN18:AN1500=AE17),--(AM18:AM1500&lt;&gt;""),--ISNUMBER(SEARCH(" "&amp;AM18:AM1500&amp;" ",Q423)))&gt;0,AE17,"")))</f>
        <v/>
      </c>
      <c r="AF423" s="964" t="str" cm="1">
        <f t="array" ref="AF423">IF(N423="","",IF(R423&lt;&gt;"","",IF(SUMPRODUCT(--(AN18:AN1500=AF17),--(AM18:AM1500&lt;&gt;""),--ISNUMBER(SEARCH(" "&amp;AM18:AM1500&amp;" ",Q423)))&gt;0,AF17,"")))</f>
        <v/>
      </c>
      <c r="AG423" s="964" t="str" cm="1">
        <f t="array" ref="AG423">IF(N423="","",IF(R423&lt;&gt;"","",IF(SUMPRODUCT(--(AN18:AN1500=AG17),--(AM18:AM1500&lt;&gt;""),--ISNUMBER(SEARCH(" "&amp;AM18:AM1500&amp;" ",Q423)))&gt;0,AG17,"")))</f>
        <v/>
      </c>
      <c r="AH423" s="964" t="str" cm="1">
        <f t="array" ref="AH423">IF(N423="","",IF(R423&lt;&gt;"","",IF(SUMPRODUCT(--(AN18:AN1500=AH17),--(AM18:AM1500&lt;&gt;""),--ISNUMBER(SEARCH(" "&amp;AM18:AM1500&amp;" ",Q423)))&gt;0,AH17,"")))</f>
        <v/>
      </c>
      <c r="AI423" s="964" t="str" cm="1">
        <f t="array" ref="AI423">IF(N423="","",IF(R423&lt;&gt;"","",IF(SUMPRODUCT(--(AN18:AN1500=AI17),--(AM18:AM1500&lt;&gt;""),--ISNUMBER(SEARCH(" "&amp;AM18:AM1500&amp;" ",Q423)))&gt;0,AI17,"")))</f>
        <v/>
      </c>
      <c r="AJ423" s="964" t="str" cm="1">
        <f t="array" ref="AJ423">IF(N423="","",IF(R423&lt;&gt;"","",IF(SUMPRODUCT(--(AN18:AN1500=AJ17),--(AM18:AM1500&lt;&gt;""),--ISNUMBER(SEARCH(" "&amp;AM18:AM1500&amp;" ",Q423)))&gt;0,AJ17,"")))</f>
        <v/>
      </c>
      <c r="AK423" s="964" t="str" cm="1">
        <f t="array" ref="AK423">IF(N423="","",IF(T423&lt;&gt;"",AK17,IF(S423&lt;&gt;"","",IF(R423&lt;&gt;"","",IF(SUMPRODUCT(--(AN18:AN1500=AK17),--(AM18:AM1500&lt;&gt;""),--ISNUMBER(SEARCH(" "&amp;AM18:AM1500&amp;" ",Q423)))&gt;0,AK17,"")))))</f>
        <v/>
      </c>
      <c r="AM423" s="964" t="s">
        <v>2200</v>
      </c>
      <c r="AN423" s="964" t="s">
        <v>1597</v>
      </c>
      <c r="BN423" s="49">
        <v>1</v>
      </c>
    </row>
    <row r="424" spans="3:66" ht="35.1" customHeight="1">
      <c r="C424" s="65"/>
      <c r="D424" s="975" t="str">
        <f t="shared" si="81"/>
        <v/>
      </c>
      <c r="E424" s="982"/>
      <c r="G424" s="963" t="str">
        <f>IF(H424="","",COUNTIF(H18:H424,"&lt;&gt;"))</f>
        <v/>
      </c>
      <c r="H424" s="958" t="str" cm="1">
        <f t="array" ref="H424">IF(L424="","",IF(LEN(L424)&lt;=MAX(10,G13),L424,IFERROR(LEFT(L424,LOOKUP(2,1/(MID(L424,ROW(1:500),1)=" ")/(ROW(1:500)&lt;=MAX(10,G13)),ROW(1:500))-1),LEFT(L424,MAX(10,G13)))))</f>
        <v/>
      </c>
      <c r="I424" s="963" t="str">
        <f t="shared" si="82"/>
        <v/>
      </c>
      <c r="J424" s="963" t="str">
        <f t="shared" si="83"/>
        <v/>
      </c>
      <c r="K424" s="964" t="str">
        <f>IF(M423&lt;&gt;"",K423,IF(K423&lt;MAX(A18:A317),K423+1,""))</f>
        <v/>
      </c>
      <c r="L424" s="965" t="str">
        <f>IF(K424="","",IF(M423&lt;&gt;"",M423,INDEX(E18:E317,MATCH(K424,A18:A317,0))))</f>
        <v/>
      </c>
      <c r="M424" s="965" t="str">
        <f t="shared" si="84"/>
        <v/>
      </c>
      <c r="N424" s="966" t="str">
        <f t="shared" si="85"/>
        <v/>
      </c>
      <c r="O424" s="967" t="str">
        <f t="shared" si="86"/>
        <v/>
      </c>
      <c r="P424" s="967" t="str">
        <f t="shared" si="87"/>
        <v/>
      </c>
      <c r="Q424" s="966" t="str">
        <f t="shared" si="88"/>
        <v/>
      </c>
      <c r="R424" s="967" t="str">
        <f>IF(N424="","",IF(COUNTIF(AP18:AP300,TRIM(Q424))&gt;0,"EXCLUSION EXACTE",""))</f>
        <v/>
      </c>
      <c r="S424" s="967" t="str" cm="1">
        <f t="array" ref="S424">IF(N424="","",IF(SUMPRODUCT(--(AP18:AP300&lt;&gt;""),--ISNUMBER(SEARCH(" "&amp;AP18:AP300&amp;" ",Q424)))&gt;0,"BLOQUE MOLLUSQUES",""))</f>
        <v/>
      </c>
      <c r="T424" s="967" t="str" cm="1">
        <f t="array" ref="T424">IF(N424="","",IF(SUMPRODUCT(--(AT18:AT300&lt;&gt;""),--ISNUMBER(SEARCH(" "&amp;AT18:AT300&amp;" ",Q424)))&gt;0,"FORCE MOLLUSQUES",""))</f>
        <v/>
      </c>
      <c r="U424" s="966" t="str">
        <f t="shared" si="89"/>
        <v/>
      </c>
      <c r="V424" s="966" t="str">
        <f t="shared" si="91"/>
        <v/>
      </c>
      <c r="W424" s="967" t="str">
        <f t="shared" si="90"/>
        <v/>
      </c>
      <c r="X424" s="967" t="str" cm="1">
        <f t="array" ref="X424">IF(N424="","",IF(R424&lt;&gt;"","",IF(SUMPRODUCT(--(AN18:AN1500=X17),--(AM18:AM1500&lt;&gt;""),--ISNUMBER(SEARCH(" "&amp;AM18:AM1500&amp;" ",Q424)))&gt;0,X17,"")))</f>
        <v/>
      </c>
      <c r="Y424" s="967" t="str" cm="1">
        <f t="array" ref="Y424">IF(N424="","",IF(R424&lt;&gt;"","",IF(SUMPRODUCT(--(AN18:AN1500=Y17),--(AM18:AM1500&lt;&gt;""),--ISNUMBER(SEARCH(" "&amp;AM18:AM1500&amp;" ",Q424)))&gt;0,Y17,"")))</f>
        <v/>
      </c>
      <c r="Z424" s="967" t="str" cm="1">
        <f t="array" ref="Z424">IF(N424="","",IF(R424&lt;&gt;"","",IF(SUMPRODUCT(--(AN18:AN1500=Z17),--(AM18:AM1500&lt;&gt;""),--ISNUMBER(SEARCH(" "&amp;AM18:AM1500&amp;" ",Q424)))&gt;0,Z17,"")))</f>
        <v/>
      </c>
      <c r="AA424" s="967" t="str" cm="1">
        <f t="array" ref="AA424">IF(N424="","",IF(R424&lt;&gt;"","",IF(SUMPRODUCT(--(AN18:AN1500=AA17),--(AM18:AM1500&lt;&gt;""),--ISNUMBER(SEARCH(" "&amp;AM18:AM1500&amp;" ",Q424)))&gt;0,AA17,"")))</f>
        <v/>
      </c>
      <c r="AB424" s="967" t="str" cm="1">
        <f t="array" ref="AB424">IF(N424="","",IF(R424&lt;&gt;"","",IF(SUMPRODUCT(--(AN18:AN1500=AB17),--(AM18:AM1500&lt;&gt;""),--ISNUMBER(SEARCH(" "&amp;AM18:AM1500&amp;" ",Q424)))&gt;0,AB17,"")))</f>
        <v/>
      </c>
      <c r="AC424" s="967" t="str" cm="1">
        <f t="array" ref="AC424">IF(N424="","",IF(R424&lt;&gt;"","",IF(SUMPRODUCT(--(AN18:AN1500=AC17),--(AM18:AM1500&lt;&gt;""),--ISNUMBER(SEARCH(" "&amp;AM18:AM1500&amp;" ",Q424)))&gt;0,AC17,"")))</f>
        <v/>
      </c>
      <c r="AD424" s="967" t="str" cm="1">
        <f t="array" ref="AD424">IF(N424="","",IF(R424&lt;&gt;"","",IF(SUMPRODUCT(--(AN18:AN1500=AD17),--(AM18:AM1500&lt;&gt;""),--ISNUMBER(SEARCH(" "&amp;AM18:AM1500&amp;" ",Q424)))&gt;0,AD17,"")))</f>
        <v/>
      </c>
      <c r="AE424" s="967" t="str" cm="1">
        <f t="array" ref="AE424">IF(N424="","",IF(R424&lt;&gt;"","",IF(SUMPRODUCT(--(AN18:AN1500=AE17),--(AM18:AM1500&lt;&gt;""),--ISNUMBER(SEARCH(" "&amp;AM18:AM1500&amp;" ",Q424)))&gt;0,AE17,"")))</f>
        <v/>
      </c>
      <c r="AF424" s="967" t="str" cm="1">
        <f t="array" ref="AF424">IF(N424="","",IF(R424&lt;&gt;"","",IF(SUMPRODUCT(--(AN18:AN1500=AF17),--(AM18:AM1500&lt;&gt;""),--ISNUMBER(SEARCH(" "&amp;AM18:AM1500&amp;" ",Q424)))&gt;0,AF17,"")))</f>
        <v/>
      </c>
      <c r="AG424" s="967" t="str" cm="1">
        <f t="array" ref="AG424">IF(N424="","",IF(R424&lt;&gt;"","",IF(SUMPRODUCT(--(AN18:AN1500=AG17),--(AM18:AM1500&lt;&gt;""),--ISNUMBER(SEARCH(" "&amp;AM18:AM1500&amp;" ",Q424)))&gt;0,AG17,"")))</f>
        <v/>
      </c>
      <c r="AH424" s="967" t="str" cm="1">
        <f t="array" ref="AH424">IF(N424="","",IF(R424&lt;&gt;"","",IF(SUMPRODUCT(--(AN18:AN1500=AH17),--(AM18:AM1500&lt;&gt;""),--ISNUMBER(SEARCH(" "&amp;AM18:AM1500&amp;" ",Q424)))&gt;0,AH17,"")))</f>
        <v/>
      </c>
      <c r="AI424" s="967" t="str" cm="1">
        <f t="array" ref="AI424">IF(N424="","",IF(R424&lt;&gt;"","",IF(SUMPRODUCT(--(AN18:AN1500=AI17),--(AM18:AM1500&lt;&gt;""),--ISNUMBER(SEARCH(" "&amp;AM18:AM1500&amp;" ",Q424)))&gt;0,AI17,"")))</f>
        <v/>
      </c>
      <c r="AJ424" s="967" t="str" cm="1">
        <f t="array" ref="AJ424">IF(N424="","",IF(R424&lt;&gt;"","",IF(SUMPRODUCT(--(AN18:AN1500=AJ17),--(AM18:AM1500&lt;&gt;""),--ISNUMBER(SEARCH(" "&amp;AM18:AM1500&amp;" ",Q424)))&gt;0,AJ17,"")))</f>
        <v/>
      </c>
      <c r="AK424" s="967" t="str" cm="1">
        <f t="array" ref="AK424">IF(N424="","",IF(T424&lt;&gt;"",AK17,IF(S424&lt;&gt;"","",IF(R424&lt;&gt;"","",IF(SUMPRODUCT(--(AN18:AN1500=AK17),--(AM18:AM1500&lt;&gt;""),--ISNUMBER(SEARCH(" "&amp;AM18:AM1500&amp;" ",Q424)))&gt;0,AK17,"")))))</f>
        <v/>
      </c>
      <c r="AM424" s="968" t="s">
        <v>2201</v>
      </c>
      <c r="AN424" s="968" t="s">
        <v>1597</v>
      </c>
      <c r="BN424" s="49">
        <v>1</v>
      </c>
    </row>
    <row r="425" spans="3:66" ht="35.1" customHeight="1">
      <c r="C425" s="65"/>
      <c r="D425" s="975" t="str">
        <f t="shared" si="81"/>
        <v/>
      </c>
      <c r="E425" s="982"/>
      <c r="G425" s="964" t="str">
        <f>IF(H425="","",COUNTIF(H18:H425,"&lt;&gt;"))</f>
        <v/>
      </c>
      <c r="H425" s="965" t="str" cm="1">
        <f t="array" ref="H425">IF(L425="","",IF(LEN(L425)&lt;=MAX(10,G13),L425,IFERROR(LEFT(L425,LOOKUP(2,1/(MID(L425,ROW(1:500),1)=" ")/(ROW(1:500)&lt;=MAX(10,G13)),ROW(1:500))-1),LEFT(L425,MAX(10,G13)))))</f>
        <v/>
      </c>
      <c r="I425" s="964" t="str">
        <f t="shared" si="82"/>
        <v/>
      </c>
      <c r="J425" s="964" t="str">
        <f t="shared" si="83"/>
        <v/>
      </c>
      <c r="K425" s="964" t="str">
        <f>IF(M424&lt;&gt;"",K424,IF(K424&lt;MAX(A18:A317),K424+1,""))</f>
        <v/>
      </c>
      <c r="L425" s="965" t="str">
        <f>IF(K425="","",IF(M424&lt;&gt;"",M424,INDEX(E18:E317,MATCH(K425,A18:A317,0))))</f>
        <v/>
      </c>
      <c r="M425" s="965" t="str">
        <f t="shared" si="84"/>
        <v/>
      </c>
      <c r="N425" s="965" t="str">
        <f t="shared" si="85"/>
        <v/>
      </c>
      <c r="O425" s="964" t="str">
        <f t="shared" si="86"/>
        <v/>
      </c>
      <c r="P425" s="964" t="str">
        <f t="shared" si="87"/>
        <v/>
      </c>
      <c r="Q425" s="965" t="str">
        <f t="shared" si="88"/>
        <v/>
      </c>
      <c r="R425" s="964" t="str">
        <f>IF(N425="","",IF(COUNTIF(AP18:AP300,TRIM(Q425))&gt;0,"EXCLUSION EXACTE",""))</f>
        <v/>
      </c>
      <c r="S425" s="964" t="str" cm="1">
        <f t="array" ref="S425">IF(N425="","",IF(SUMPRODUCT(--(AP18:AP300&lt;&gt;""),--ISNUMBER(SEARCH(" "&amp;AP18:AP300&amp;" ",Q425)))&gt;0,"BLOQUE MOLLUSQUES",""))</f>
        <v/>
      </c>
      <c r="T425" s="964" t="str" cm="1">
        <f t="array" ref="T425">IF(N425="","",IF(SUMPRODUCT(--(AT18:AT300&lt;&gt;""),--ISNUMBER(SEARCH(" "&amp;AT18:AT300&amp;" ",Q425)))&gt;0,"FORCE MOLLUSQUES",""))</f>
        <v/>
      </c>
      <c r="U425" s="965" t="str">
        <f t="shared" si="89"/>
        <v/>
      </c>
      <c r="V425" s="965" t="str">
        <f t="shared" si="91"/>
        <v/>
      </c>
      <c r="W425" s="964" t="str">
        <f t="shared" si="90"/>
        <v/>
      </c>
      <c r="X425" s="964" t="str" cm="1">
        <f t="array" ref="X425">IF(N425="","",IF(R425&lt;&gt;"","",IF(SUMPRODUCT(--(AN18:AN1500=X17),--(AM18:AM1500&lt;&gt;""),--ISNUMBER(SEARCH(" "&amp;AM18:AM1500&amp;" ",Q425)))&gt;0,X17,"")))</f>
        <v/>
      </c>
      <c r="Y425" s="964" t="str" cm="1">
        <f t="array" ref="Y425">IF(N425="","",IF(R425&lt;&gt;"","",IF(SUMPRODUCT(--(AN18:AN1500=Y17),--(AM18:AM1500&lt;&gt;""),--ISNUMBER(SEARCH(" "&amp;AM18:AM1500&amp;" ",Q425)))&gt;0,Y17,"")))</f>
        <v/>
      </c>
      <c r="Z425" s="964" t="str" cm="1">
        <f t="array" ref="Z425">IF(N425="","",IF(R425&lt;&gt;"","",IF(SUMPRODUCT(--(AN18:AN1500=Z17),--(AM18:AM1500&lt;&gt;""),--ISNUMBER(SEARCH(" "&amp;AM18:AM1500&amp;" ",Q425)))&gt;0,Z17,"")))</f>
        <v/>
      </c>
      <c r="AA425" s="964" t="str" cm="1">
        <f t="array" ref="AA425">IF(N425="","",IF(R425&lt;&gt;"","",IF(SUMPRODUCT(--(AN18:AN1500=AA17),--(AM18:AM1500&lt;&gt;""),--ISNUMBER(SEARCH(" "&amp;AM18:AM1500&amp;" ",Q425)))&gt;0,AA17,"")))</f>
        <v/>
      </c>
      <c r="AB425" s="964" t="str" cm="1">
        <f t="array" ref="AB425">IF(N425="","",IF(R425&lt;&gt;"","",IF(SUMPRODUCT(--(AN18:AN1500=AB17),--(AM18:AM1500&lt;&gt;""),--ISNUMBER(SEARCH(" "&amp;AM18:AM1500&amp;" ",Q425)))&gt;0,AB17,"")))</f>
        <v/>
      </c>
      <c r="AC425" s="964" t="str" cm="1">
        <f t="array" ref="AC425">IF(N425="","",IF(R425&lt;&gt;"","",IF(SUMPRODUCT(--(AN18:AN1500=AC17),--(AM18:AM1500&lt;&gt;""),--ISNUMBER(SEARCH(" "&amp;AM18:AM1500&amp;" ",Q425)))&gt;0,AC17,"")))</f>
        <v/>
      </c>
      <c r="AD425" s="964" t="str" cm="1">
        <f t="array" ref="AD425">IF(N425="","",IF(R425&lt;&gt;"","",IF(SUMPRODUCT(--(AN18:AN1500=AD17),--(AM18:AM1500&lt;&gt;""),--ISNUMBER(SEARCH(" "&amp;AM18:AM1500&amp;" ",Q425)))&gt;0,AD17,"")))</f>
        <v/>
      </c>
      <c r="AE425" s="964" t="str" cm="1">
        <f t="array" ref="AE425">IF(N425="","",IF(R425&lt;&gt;"","",IF(SUMPRODUCT(--(AN18:AN1500=AE17),--(AM18:AM1500&lt;&gt;""),--ISNUMBER(SEARCH(" "&amp;AM18:AM1500&amp;" ",Q425)))&gt;0,AE17,"")))</f>
        <v/>
      </c>
      <c r="AF425" s="964" t="str" cm="1">
        <f t="array" ref="AF425">IF(N425="","",IF(R425&lt;&gt;"","",IF(SUMPRODUCT(--(AN18:AN1500=AF17),--(AM18:AM1500&lt;&gt;""),--ISNUMBER(SEARCH(" "&amp;AM18:AM1500&amp;" ",Q425)))&gt;0,AF17,"")))</f>
        <v/>
      </c>
      <c r="AG425" s="964" t="str" cm="1">
        <f t="array" ref="AG425">IF(N425="","",IF(R425&lt;&gt;"","",IF(SUMPRODUCT(--(AN18:AN1500=AG17),--(AM18:AM1500&lt;&gt;""),--ISNUMBER(SEARCH(" "&amp;AM18:AM1500&amp;" ",Q425)))&gt;0,AG17,"")))</f>
        <v/>
      </c>
      <c r="AH425" s="964" t="str" cm="1">
        <f t="array" ref="AH425">IF(N425="","",IF(R425&lt;&gt;"","",IF(SUMPRODUCT(--(AN18:AN1500=AH17),--(AM18:AM1500&lt;&gt;""),--ISNUMBER(SEARCH(" "&amp;AM18:AM1500&amp;" ",Q425)))&gt;0,AH17,"")))</f>
        <v/>
      </c>
      <c r="AI425" s="964" t="str" cm="1">
        <f t="array" ref="AI425">IF(N425="","",IF(R425&lt;&gt;"","",IF(SUMPRODUCT(--(AN18:AN1500=AI17),--(AM18:AM1500&lt;&gt;""),--ISNUMBER(SEARCH(" "&amp;AM18:AM1500&amp;" ",Q425)))&gt;0,AI17,"")))</f>
        <v/>
      </c>
      <c r="AJ425" s="964" t="str" cm="1">
        <f t="array" ref="AJ425">IF(N425="","",IF(R425&lt;&gt;"","",IF(SUMPRODUCT(--(AN18:AN1500=AJ17),--(AM18:AM1500&lt;&gt;""),--ISNUMBER(SEARCH(" "&amp;AM18:AM1500&amp;" ",Q425)))&gt;0,AJ17,"")))</f>
        <v/>
      </c>
      <c r="AK425" s="964" t="str" cm="1">
        <f t="array" ref="AK425">IF(N425="","",IF(T425&lt;&gt;"",AK17,IF(S425&lt;&gt;"","",IF(R425&lt;&gt;"","",IF(SUMPRODUCT(--(AN18:AN1500=AK17),--(AM18:AM1500&lt;&gt;""),--ISNUMBER(SEARCH(" "&amp;AM18:AM1500&amp;" ",Q425)))&gt;0,AK17,"")))))</f>
        <v/>
      </c>
      <c r="AM425" s="964" t="s">
        <v>2202</v>
      </c>
      <c r="AN425" s="964" t="s">
        <v>1597</v>
      </c>
      <c r="BN425" s="49">
        <v>1</v>
      </c>
    </row>
    <row r="426" spans="3:66" ht="35.1" customHeight="1">
      <c r="C426" s="65"/>
      <c r="D426" s="975" t="str">
        <f t="shared" si="81"/>
        <v/>
      </c>
      <c r="E426" s="982"/>
      <c r="G426" s="963" t="str">
        <f>IF(H426="","",COUNTIF(H18:H426,"&lt;&gt;"))</f>
        <v/>
      </c>
      <c r="H426" s="958" t="str" cm="1">
        <f t="array" ref="H426">IF(L426="","",IF(LEN(L426)&lt;=MAX(10,G13),L426,IFERROR(LEFT(L426,LOOKUP(2,1/(MID(L426,ROW(1:500),1)=" ")/(ROW(1:500)&lt;=MAX(10,G13)),ROW(1:500))-1),LEFT(L426,MAX(10,G13)))))</f>
        <v/>
      </c>
      <c r="I426" s="963" t="str">
        <f t="shared" si="82"/>
        <v/>
      </c>
      <c r="J426" s="963" t="str">
        <f t="shared" si="83"/>
        <v/>
      </c>
      <c r="K426" s="964" t="str">
        <f>IF(M425&lt;&gt;"",K425,IF(K425&lt;MAX(A18:A317),K425+1,""))</f>
        <v/>
      </c>
      <c r="L426" s="965" t="str">
        <f>IF(K426="","",IF(M425&lt;&gt;"",M425,INDEX(E18:E317,MATCH(K426,A18:A317,0))))</f>
        <v/>
      </c>
      <c r="M426" s="965" t="str">
        <f t="shared" si="84"/>
        <v/>
      </c>
      <c r="N426" s="966" t="str">
        <f t="shared" si="85"/>
        <v/>
      </c>
      <c r="O426" s="967" t="str">
        <f t="shared" si="86"/>
        <v/>
      </c>
      <c r="P426" s="967" t="str">
        <f t="shared" si="87"/>
        <v/>
      </c>
      <c r="Q426" s="966" t="str">
        <f t="shared" si="88"/>
        <v/>
      </c>
      <c r="R426" s="967" t="str">
        <f>IF(N426="","",IF(COUNTIF(AP18:AP300,TRIM(Q426))&gt;0,"EXCLUSION EXACTE",""))</f>
        <v/>
      </c>
      <c r="S426" s="967" t="str" cm="1">
        <f t="array" ref="S426">IF(N426="","",IF(SUMPRODUCT(--(AP18:AP300&lt;&gt;""),--ISNUMBER(SEARCH(" "&amp;AP18:AP300&amp;" ",Q426)))&gt;0,"BLOQUE MOLLUSQUES",""))</f>
        <v/>
      </c>
      <c r="T426" s="967" t="str" cm="1">
        <f t="array" ref="T426">IF(N426="","",IF(SUMPRODUCT(--(AT18:AT300&lt;&gt;""),--ISNUMBER(SEARCH(" "&amp;AT18:AT300&amp;" ",Q426)))&gt;0,"FORCE MOLLUSQUES",""))</f>
        <v/>
      </c>
      <c r="U426" s="966" t="str">
        <f t="shared" si="89"/>
        <v/>
      </c>
      <c r="V426" s="966" t="str">
        <f t="shared" si="91"/>
        <v/>
      </c>
      <c r="W426" s="967" t="str">
        <f t="shared" si="90"/>
        <v/>
      </c>
      <c r="X426" s="967" t="str" cm="1">
        <f t="array" ref="X426">IF(N426="","",IF(R426&lt;&gt;"","",IF(SUMPRODUCT(--(AN18:AN1500=X17),--(AM18:AM1500&lt;&gt;""),--ISNUMBER(SEARCH(" "&amp;AM18:AM1500&amp;" ",Q426)))&gt;0,X17,"")))</f>
        <v/>
      </c>
      <c r="Y426" s="967" t="str" cm="1">
        <f t="array" ref="Y426">IF(N426="","",IF(R426&lt;&gt;"","",IF(SUMPRODUCT(--(AN18:AN1500=Y17),--(AM18:AM1500&lt;&gt;""),--ISNUMBER(SEARCH(" "&amp;AM18:AM1500&amp;" ",Q426)))&gt;0,Y17,"")))</f>
        <v/>
      </c>
      <c r="Z426" s="967" t="str" cm="1">
        <f t="array" ref="Z426">IF(N426="","",IF(R426&lt;&gt;"","",IF(SUMPRODUCT(--(AN18:AN1500=Z17),--(AM18:AM1500&lt;&gt;""),--ISNUMBER(SEARCH(" "&amp;AM18:AM1500&amp;" ",Q426)))&gt;0,Z17,"")))</f>
        <v/>
      </c>
      <c r="AA426" s="967" t="str" cm="1">
        <f t="array" ref="AA426">IF(N426="","",IF(R426&lt;&gt;"","",IF(SUMPRODUCT(--(AN18:AN1500=AA17),--(AM18:AM1500&lt;&gt;""),--ISNUMBER(SEARCH(" "&amp;AM18:AM1500&amp;" ",Q426)))&gt;0,AA17,"")))</f>
        <v/>
      </c>
      <c r="AB426" s="967" t="str" cm="1">
        <f t="array" ref="AB426">IF(N426="","",IF(R426&lt;&gt;"","",IF(SUMPRODUCT(--(AN18:AN1500=AB17),--(AM18:AM1500&lt;&gt;""),--ISNUMBER(SEARCH(" "&amp;AM18:AM1500&amp;" ",Q426)))&gt;0,AB17,"")))</f>
        <v/>
      </c>
      <c r="AC426" s="967" t="str" cm="1">
        <f t="array" ref="AC426">IF(N426="","",IF(R426&lt;&gt;"","",IF(SUMPRODUCT(--(AN18:AN1500=AC17),--(AM18:AM1500&lt;&gt;""),--ISNUMBER(SEARCH(" "&amp;AM18:AM1500&amp;" ",Q426)))&gt;0,AC17,"")))</f>
        <v/>
      </c>
      <c r="AD426" s="967" t="str" cm="1">
        <f t="array" ref="AD426">IF(N426="","",IF(R426&lt;&gt;"","",IF(SUMPRODUCT(--(AN18:AN1500=AD17),--(AM18:AM1500&lt;&gt;""),--ISNUMBER(SEARCH(" "&amp;AM18:AM1500&amp;" ",Q426)))&gt;0,AD17,"")))</f>
        <v/>
      </c>
      <c r="AE426" s="967" t="str" cm="1">
        <f t="array" ref="AE426">IF(N426="","",IF(R426&lt;&gt;"","",IF(SUMPRODUCT(--(AN18:AN1500=AE17),--(AM18:AM1500&lt;&gt;""),--ISNUMBER(SEARCH(" "&amp;AM18:AM1500&amp;" ",Q426)))&gt;0,AE17,"")))</f>
        <v/>
      </c>
      <c r="AF426" s="967" t="str" cm="1">
        <f t="array" ref="AF426">IF(N426="","",IF(R426&lt;&gt;"","",IF(SUMPRODUCT(--(AN18:AN1500=AF17),--(AM18:AM1500&lt;&gt;""),--ISNUMBER(SEARCH(" "&amp;AM18:AM1500&amp;" ",Q426)))&gt;0,AF17,"")))</f>
        <v/>
      </c>
      <c r="AG426" s="967" t="str" cm="1">
        <f t="array" ref="AG426">IF(N426="","",IF(R426&lt;&gt;"","",IF(SUMPRODUCT(--(AN18:AN1500=AG17),--(AM18:AM1500&lt;&gt;""),--ISNUMBER(SEARCH(" "&amp;AM18:AM1500&amp;" ",Q426)))&gt;0,AG17,"")))</f>
        <v/>
      </c>
      <c r="AH426" s="967" t="str" cm="1">
        <f t="array" ref="AH426">IF(N426="","",IF(R426&lt;&gt;"","",IF(SUMPRODUCT(--(AN18:AN1500=AH17),--(AM18:AM1500&lt;&gt;""),--ISNUMBER(SEARCH(" "&amp;AM18:AM1500&amp;" ",Q426)))&gt;0,AH17,"")))</f>
        <v/>
      </c>
      <c r="AI426" s="967" t="str" cm="1">
        <f t="array" ref="AI426">IF(N426="","",IF(R426&lt;&gt;"","",IF(SUMPRODUCT(--(AN18:AN1500=AI17),--(AM18:AM1500&lt;&gt;""),--ISNUMBER(SEARCH(" "&amp;AM18:AM1500&amp;" ",Q426)))&gt;0,AI17,"")))</f>
        <v/>
      </c>
      <c r="AJ426" s="967" t="str" cm="1">
        <f t="array" ref="AJ426">IF(N426="","",IF(R426&lt;&gt;"","",IF(SUMPRODUCT(--(AN18:AN1500=AJ17),--(AM18:AM1500&lt;&gt;""),--ISNUMBER(SEARCH(" "&amp;AM18:AM1500&amp;" ",Q426)))&gt;0,AJ17,"")))</f>
        <v/>
      </c>
      <c r="AK426" s="967" t="str" cm="1">
        <f t="array" ref="AK426">IF(N426="","",IF(T426&lt;&gt;"",AK17,IF(S426&lt;&gt;"","",IF(R426&lt;&gt;"","",IF(SUMPRODUCT(--(AN18:AN1500=AK17),--(AM18:AM1500&lt;&gt;""),--ISNUMBER(SEARCH(" "&amp;AM18:AM1500&amp;" ",Q426)))&gt;0,AK17,"")))))</f>
        <v/>
      </c>
      <c r="AM426" s="968" t="s">
        <v>2203</v>
      </c>
      <c r="AN426" s="968" t="s">
        <v>1597</v>
      </c>
      <c r="BN426" s="49">
        <v>1</v>
      </c>
    </row>
    <row r="427" spans="3:66" ht="35.1" customHeight="1">
      <c r="C427" s="65"/>
      <c r="D427" s="975" t="str">
        <f t="shared" si="81"/>
        <v/>
      </c>
      <c r="E427" s="982"/>
      <c r="G427" s="964" t="str">
        <f>IF(H427="","",COUNTIF(H18:H427,"&lt;&gt;"))</f>
        <v/>
      </c>
      <c r="H427" s="965" t="str" cm="1">
        <f t="array" ref="H427">IF(L427="","",IF(LEN(L427)&lt;=MAX(10,G13),L427,IFERROR(LEFT(L427,LOOKUP(2,1/(MID(L427,ROW(1:500),1)=" ")/(ROW(1:500)&lt;=MAX(10,G13)),ROW(1:500))-1),LEFT(L427,MAX(10,G13)))))</f>
        <v/>
      </c>
      <c r="I427" s="964" t="str">
        <f t="shared" si="82"/>
        <v/>
      </c>
      <c r="J427" s="964" t="str">
        <f t="shared" si="83"/>
        <v/>
      </c>
      <c r="K427" s="964" t="str">
        <f>IF(M426&lt;&gt;"",K426,IF(K426&lt;MAX(A18:A317),K426+1,""))</f>
        <v/>
      </c>
      <c r="L427" s="965" t="str">
        <f>IF(K427="","",IF(M426&lt;&gt;"",M426,INDEX(E18:E317,MATCH(K427,A18:A317,0))))</f>
        <v/>
      </c>
      <c r="M427" s="965" t="str">
        <f t="shared" si="84"/>
        <v/>
      </c>
      <c r="N427" s="965" t="str">
        <f t="shared" si="85"/>
        <v/>
      </c>
      <c r="O427" s="964" t="str">
        <f t="shared" si="86"/>
        <v/>
      </c>
      <c r="P427" s="964" t="str">
        <f t="shared" si="87"/>
        <v/>
      </c>
      <c r="Q427" s="965" t="str">
        <f t="shared" si="88"/>
        <v/>
      </c>
      <c r="R427" s="964" t="str">
        <f>IF(N427="","",IF(COUNTIF(AP18:AP300,TRIM(Q427))&gt;0,"EXCLUSION EXACTE",""))</f>
        <v/>
      </c>
      <c r="S427" s="964" t="str" cm="1">
        <f t="array" ref="S427">IF(N427="","",IF(SUMPRODUCT(--(AP18:AP300&lt;&gt;""),--ISNUMBER(SEARCH(" "&amp;AP18:AP300&amp;" ",Q427)))&gt;0,"BLOQUE MOLLUSQUES",""))</f>
        <v/>
      </c>
      <c r="T427" s="964" t="str" cm="1">
        <f t="array" ref="T427">IF(N427="","",IF(SUMPRODUCT(--(AT18:AT300&lt;&gt;""),--ISNUMBER(SEARCH(" "&amp;AT18:AT300&amp;" ",Q427)))&gt;0,"FORCE MOLLUSQUES",""))</f>
        <v/>
      </c>
      <c r="U427" s="965" t="str">
        <f t="shared" si="89"/>
        <v/>
      </c>
      <c r="V427" s="965" t="str">
        <f t="shared" si="91"/>
        <v/>
      </c>
      <c r="W427" s="964" t="str">
        <f t="shared" si="90"/>
        <v/>
      </c>
      <c r="X427" s="964" t="str" cm="1">
        <f t="array" ref="X427">IF(N427="","",IF(R427&lt;&gt;"","",IF(SUMPRODUCT(--(AN18:AN1500=X17),--(AM18:AM1500&lt;&gt;""),--ISNUMBER(SEARCH(" "&amp;AM18:AM1500&amp;" ",Q427)))&gt;0,X17,"")))</f>
        <v/>
      </c>
      <c r="Y427" s="964" t="str" cm="1">
        <f t="array" ref="Y427">IF(N427="","",IF(R427&lt;&gt;"","",IF(SUMPRODUCT(--(AN18:AN1500=Y17),--(AM18:AM1500&lt;&gt;""),--ISNUMBER(SEARCH(" "&amp;AM18:AM1500&amp;" ",Q427)))&gt;0,Y17,"")))</f>
        <v/>
      </c>
      <c r="Z427" s="964" t="str" cm="1">
        <f t="array" ref="Z427">IF(N427="","",IF(R427&lt;&gt;"","",IF(SUMPRODUCT(--(AN18:AN1500=Z17),--(AM18:AM1500&lt;&gt;""),--ISNUMBER(SEARCH(" "&amp;AM18:AM1500&amp;" ",Q427)))&gt;0,Z17,"")))</f>
        <v/>
      </c>
      <c r="AA427" s="964" t="str" cm="1">
        <f t="array" ref="AA427">IF(N427="","",IF(R427&lt;&gt;"","",IF(SUMPRODUCT(--(AN18:AN1500=AA17),--(AM18:AM1500&lt;&gt;""),--ISNUMBER(SEARCH(" "&amp;AM18:AM1500&amp;" ",Q427)))&gt;0,AA17,"")))</f>
        <v/>
      </c>
      <c r="AB427" s="964" t="str" cm="1">
        <f t="array" ref="AB427">IF(N427="","",IF(R427&lt;&gt;"","",IF(SUMPRODUCT(--(AN18:AN1500=AB17),--(AM18:AM1500&lt;&gt;""),--ISNUMBER(SEARCH(" "&amp;AM18:AM1500&amp;" ",Q427)))&gt;0,AB17,"")))</f>
        <v/>
      </c>
      <c r="AC427" s="964" t="str" cm="1">
        <f t="array" ref="AC427">IF(N427="","",IF(R427&lt;&gt;"","",IF(SUMPRODUCT(--(AN18:AN1500=AC17),--(AM18:AM1500&lt;&gt;""),--ISNUMBER(SEARCH(" "&amp;AM18:AM1500&amp;" ",Q427)))&gt;0,AC17,"")))</f>
        <v/>
      </c>
      <c r="AD427" s="964" t="str" cm="1">
        <f t="array" ref="AD427">IF(N427="","",IF(R427&lt;&gt;"","",IF(SUMPRODUCT(--(AN18:AN1500=AD17),--(AM18:AM1500&lt;&gt;""),--ISNUMBER(SEARCH(" "&amp;AM18:AM1500&amp;" ",Q427)))&gt;0,AD17,"")))</f>
        <v/>
      </c>
      <c r="AE427" s="964" t="str" cm="1">
        <f t="array" ref="AE427">IF(N427="","",IF(R427&lt;&gt;"","",IF(SUMPRODUCT(--(AN18:AN1500=AE17),--(AM18:AM1500&lt;&gt;""),--ISNUMBER(SEARCH(" "&amp;AM18:AM1500&amp;" ",Q427)))&gt;0,AE17,"")))</f>
        <v/>
      </c>
      <c r="AF427" s="964" t="str" cm="1">
        <f t="array" ref="AF427">IF(N427="","",IF(R427&lt;&gt;"","",IF(SUMPRODUCT(--(AN18:AN1500=AF17),--(AM18:AM1500&lt;&gt;""),--ISNUMBER(SEARCH(" "&amp;AM18:AM1500&amp;" ",Q427)))&gt;0,AF17,"")))</f>
        <v/>
      </c>
      <c r="AG427" s="964" t="str" cm="1">
        <f t="array" ref="AG427">IF(N427="","",IF(R427&lt;&gt;"","",IF(SUMPRODUCT(--(AN18:AN1500=AG17),--(AM18:AM1500&lt;&gt;""),--ISNUMBER(SEARCH(" "&amp;AM18:AM1500&amp;" ",Q427)))&gt;0,AG17,"")))</f>
        <v/>
      </c>
      <c r="AH427" s="964" t="str" cm="1">
        <f t="array" ref="AH427">IF(N427="","",IF(R427&lt;&gt;"","",IF(SUMPRODUCT(--(AN18:AN1500=AH17),--(AM18:AM1500&lt;&gt;""),--ISNUMBER(SEARCH(" "&amp;AM18:AM1500&amp;" ",Q427)))&gt;0,AH17,"")))</f>
        <v/>
      </c>
      <c r="AI427" s="964" t="str" cm="1">
        <f t="array" ref="AI427">IF(N427="","",IF(R427&lt;&gt;"","",IF(SUMPRODUCT(--(AN18:AN1500=AI17),--(AM18:AM1500&lt;&gt;""),--ISNUMBER(SEARCH(" "&amp;AM18:AM1500&amp;" ",Q427)))&gt;0,AI17,"")))</f>
        <v/>
      </c>
      <c r="AJ427" s="964" t="str" cm="1">
        <f t="array" ref="AJ427">IF(N427="","",IF(R427&lt;&gt;"","",IF(SUMPRODUCT(--(AN18:AN1500=AJ17),--(AM18:AM1500&lt;&gt;""),--ISNUMBER(SEARCH(" "&amp;AM18:AM1500&amp;" ",Q427)))&gt;0,AJ17,"")))</f>
        <v/>
      </c>
      <c r="AK427" s="964" t="str" cm="1">
        <f t="array" ref="AK427">IF(N427="","",IF(T427&lt;&gt;"",AK17,IF(S427&lt;&gt;"","",IF(R427&lt;&gt;"","",IF(SUMPRODUCT(--(AN18:AN1500=AK17),--(AM18:AM1500&lt;&gt;""),--ISNUMBER(SEARCH(" "&amp;AM18:AM1500&amp;" ",Q427)))&gt;0,AK17,"")))))</f>
        <v/>
      </c>
      <c r="AM427" s="964" t="s">
        <v>2398</v>
      </c>
      <c r="AN427" s="964" t="s">
        <v>1597</v>
      </c>
      <c r="BN427" s="49">
        <v>1</v>
      </c>
    </row>
    <row r="428" spans="3:66" ht="35.1" customHeight="1">
      <c r="C428" s="65"/>
      <c r="D428" s="975" t="str">
        <f t="shared" si="81"/>
        <v/>
      </c>
      <c r="E428" s="982"/>
      <c r="G428" s="963" t="str">
        <f>IF(H428="","",COUNTIF(H18:H428,"&lt;&gt;"))</f>
        <v/>
      </c>
      <c r="H428" s="958" t="str" cm="1">
        <f t="array" ref="H428">IF(L428="","",IF(LEN(L428)&lt;=MAX(10,G13),L428,IFERROR(LEFT(L428,LOOKUP(2,1/(MID(L428,ROW(1:500),1)=" ")/(ROW(1:500)&lt;=MAX(10,G13)),ROW(1:500))-1),LEFT(L428,MAX(10,G13)))))</f>
        <v/>
      </c>
      <c r="I428" s="963" t="str">
        <f t="shared" si="82"/>
        <v/>
      </c>
      <c r="J428" s="963" t="str">
        <f t="shared" si="83"/>
        <v/>
      </c>
      <c r="K428" s="964" t="str">
        <f>IF(M427&lt;&gt;"",K427,IF(K427&lt;MAX(A18:A317),K427+1,""))</f>
        <v/>
      </c>
      <c r="L428" s="965" t="str">
        <f>IF(K428="","",IF(M427&lt;&gt;"",M427,INDEX(E18:E317,MATCH(K428,A18:A317,0))))</f>
        <v/>
      </c>
      <c r="M428" s="965" t="str">
        <f t="shared" si="84"/>
        <v/>
      </c>
      <c r="N428" s="966" t="str">
        <f t="shared" si="85"/>
        <v/>
      </c>
      <c r="O428" s="967" t="str">
        <f t="shared" si="86"/>
        <v/>
      </c>
      <c r="P428" s="967" t="str">
        <f t="shared" si="87"/>
        <v/>
      </c>
      <c r="Q428" s="966" t="str">
        <f t="shared" si="88"/>
        <v/>
      </c>
      <c r="R428" s="967" t="str">
        <f>IF(N428="","",IF(COUNTIF(AP18:AP300,TRIM(Q428))&gt;0,"EXCLUSION EXACTE",""))</f>
        <v/>
      </c>
      <c r="S428" s="967" t="str" cm="1">
        <f t="array" ref="S428">IF(N428="","",IF(SUMPRODUCT(--(AP18:AP300&lt;&gt;""),--ISNUMBER(SEARCH(" "&amp;AP18:AP300&amp;" ",Q428)))&gt;0,"BLOQUE MOLLUSQUES",""))</f>
        <v/>
      </c>
      <c r="T428" s="967" t="str" cm="1">
        <f t="array" ref="T428">IF(N428="","",IF(SUMPRODUCT(--(AT18:AT300&lt;&gt;""),--ISNUMBER(SEARCH(" "&amp;AT18:AT300&amp;" ",Q428)))&gt;0,"FORCE MOLLUSQUES",""))</f>
        <v/>
      </c>
      <c r="U428" s="966" t="str">
        <f t="shared" si="89"/>
        <v/>
      </c>
      <c r="V428" s="966" t="str">
        <f t="shared" si="91"/>
        <v/>
      </c>
      <c r="W428" s="967" t="str">
        <f t="shared" si="90"/>
        <v/>
      </c>
      <c r="X428" s="967" t="str" cm="1">
        <f t="array" ref="X428">IF(N428="","",IF(R428&lt;&gt;"","",IF(SUMPRODUCT(--(AN18:AN1500=X17),--(AM18:AM1500&lt;&gt;""),--ISNUMBER(SEARCH(" "&amp;AM18:AM1500&amp;" ",Q428)))&gt;0,X17,"")))</f>
        <v/>
      </c>
      <c r="Y428" s="967" t="str" cm="1">
        <f t="array" ref="Y428">IF(N428="","",IF(R428&lt;&gt;"","",IF(SUMPRODUCT(--(AN18:AN1500=Y17),--(AM18:AM1500&lt;&gt;""),--ISNUMBER(SEARCH(" "&amp;AM18:AM1500&amp;" ",Q428)))&gt;0,Y17,"")))</f>
        <v/>
      </c>
      <c r="Z428" s="967" t="str" cm="1">
        <f t="array" ref="Z428">IF(N428="","",IF(R428&lt;&gt;"","",IF(SUMPRODUCT(--(AN18:AN1500=Z17),--(AM18:AM1500&lt;&gt;""),--ISNUMBER(SEARCH(" "&amp;AM18:AM1500&amp;" ",Q428)))&gt;0,Z17,"")))</f>
        <v/>
      </c>
      <c r="AA428" s="967" t="str" cm="1">
        <f t="array" ref="AA428">IF(N428="","",IF(R428&lt;&gt;"","",IF(SUMPRODUCT(--(AN18:AN1500=AA17),--(AM18:AM1500&lt;&gt;""),--ISNUMBER(SEARCH(" "&amp;AM18:AM1500&amp;" ",Q428)))&gt;0,AA17,"")))</f>
        <v/>
      </c>
      <c r="AB428" s="967" t="str" cm="1">
        <f t="array" ref="AB428">IF(N428="","",IF(R428&lt;&gt;"","",IF(SUMPRODUCT(--(AN18:AN1500=AB17),--(AM18:AM1500&lt;&gt;""),--ISNUMBER(SEARCH(" "&amp;AM18:AM1500&amp;" ",Q428)))&gt;0,AB17,"")))</f>
        <v/>
      </c>
      <c r="AC428" s="967" t="str" cm="1">
        <f t="array" ref="AC428">IF(N428="","",IF(R428&lt;&gt;"","",IF(SUMPRODUCT(--(AN18:AN1500=AC17),--(AM18:AM1500&lt;&gt;""),--ISNUMBER(SEARCH(" "&amp;AM18:AM1500&amp;" ",Q428)))&gt;0,AC17,"")))</f>
        <v/>
      </c>
      <c r="AD428" s="967" t="str" cm="1">
        <f t="array" ref="AD428">IF(N428="","",IF(R428&lt;&gt;"","",IF(SUMPRODUCT(--(AN18:AN1500=AD17),--(AM18:AM1500&lt;&gt;""),--ISNUMBER(SEARCH(" "&amp;AM18:AM1500&amp;" ",Q428)))&gt;0,AD17,"")))</f>
        <v/>
      </c>
      <c r="AE428" s="967" t="str" cm="1">
        <f t="array" ref="AE428">IF(N428="","",IF(R428&lt;&gt;"","",IF(SUMPRODUCT(--(AN18:AN1500=AE17),--(AM18:AM1500&lt;&gt;""),--ISNUMBER(SEARCH(" "&amp;AM18:AM1500&amp;" ",Q428)))&gt;0,AE17,"")))</f>
        <v/>
      </c>
      <c r="AF428" s="967" t="str" cm="1">
        <f t="array" ref="AF428">IF(N428="","",IF(R428&lt;&gt;"","",IF(SUMPRODUCT(--(AN18:AN1500=AF17),--(AM18:AM1500&lt;&gt;""),--ISNUMBER(SEARCH(" "&amp;AM18:AM1500&amp;" ",Q428)))&gt;0,AF17,"")))</f>
        <v/>
      </c>
      <c r="AG428" s="967" t="str" cm="1">
        <f t="array" ref="AG428">IF(N428="","",IF(R428&lt;&gt;"","",IF(SUMPRODUCT(--(AN18:AN1500=AG17),--(AM18:AM1500&lt;&gt;""),--ISNUMBER(SEARCH(" "&amp;AM18:AM1500&amp;" ",Q428)))&gt;0,AG17,"")))</f>
        <v/>
      </c>
      <c r="AH428" s="967" t="str" cm="1">
        <f t="array" ref="AH428">IF(N428="","",IF(R428&lt;&gt;"","",IF(SUMPRODUCT(--(AN18:AN1500=AH17),--(AM18:AM1500&lt;&gt;""),--ISNUMBER(SEARCH(" "&amp;AM18:AM1500&amp;" ",Q428)))&gt;0,AH17,"")))</f>
        <v/>
      </c>
      <c r="AI428" s="967" t="str" cm="1">
        <f t="array" ref="AI428">IF(N428="","",IF(R428&lt;&gt;"","",IF(SUMPRODUCT(--(AN18:AN1500=AI17),--(AM18:AM1500&lt;&gt;""),--ISNUMBER(SEARCH(" "&amp;AM18:AM1500&amp;" ",Q428)))&gt;0,AI17,"")))</f>
        <v/>
      </c>
      <c r="AJ428" s="967" t="str" cm="1">
        <f t="array" ref="AJ428">IF(N428="","",IF(R428&lt;&gt;"","",IF(SUMPRODUCT(--(AN18:AN1500=AJ17),--(AM18:AM1500&lt;&gt;""),--ISNUMBER(SEARCH(" "&amp;AM18:AM1500&amp;" ",Q428)))&gt;0,AJ17,"")))</f>
        <v/>
      </c>
      <c r="AK428" s="967" t="str" cm="1">
        <f t="array" ref="AK428">IF(N428="","",IF(T428&lt;&gt;"",AK17,IF(S428&lt;&gt;"","",IF(R428&lt;&gt;"","",IF(SUMPRODUCT(--(AN18:AN1500=AK17),--(AM18:AM1500&lt;&gt;""),--ISNUMBER(SEARCH(" "&amp;AM18:AM1500&amp;" ",Q428)))&gt;0,AK17,"")))))</f>
        <v/>
      </c>
      <c r="AM428" s="968" t="s">
        <v>2399</v>
      </c>
      <c r="AN428" s="968" t="s">
        <v>1597</v>
      </c>
      <c r="BN428" s="49">
        <v>1</v>
      </c>
    </row>
    <row r="429" spans="3:66" ht="35.1" customHeight="1">
      <c r="C429" s="65"/>
      <c r="D429" s="975" t="str">
        <f t="shared" si="81"/>
        <v/>
      </c>
      <c r="E429" s="982"/>
      <c r="G429" s="964" t="str">
        <f>IF(H429="","",COUNTIF(H18:H429,"&lt;&gt;"))</f>
        <v/>
      </c>
      <c r="H429" s="965" t="str" cm="1">
        <f t="array" ref="H429">IF(L429="","",IF(LEN(L429)&lt;=MAX(10,G13),L429,IFERROR(LEFT(L429,LOOKUP(2,1/(MID(L429,ROW(1:500),1)=" ")/(ROW(1:500)&lt;=MAX(10,G13)),ROW(1:500))-1),LEFT(L429,MAX(10,G13)))))</f>
        <v/>
      </c>
      <c r="I429" s="964" t="str">
        <f t="shared" si="82"/>
        <v/>
      </c>
      <c r="J429" s="964" t="str">
        <f t="shared" si="83"/>
        <v/>
      </c>
      <c r="K429" s="964" t="str">
        <f>IF(M428&lt;&gt;"",K428,IF(K428&lt;MAX(A18:A317),K428+1,""))</f>
        <v/>
      </c>
      <c r="L429" s="965" t="str">
        <f>IF(K429="","",IF(M428&lt;&gt;"",M428,INDEX(E18:E317,MATCH(K429,A18:A317,0))))</f>
        <v/>
      </c>
      <c r="M429" s="965" t="str">
        <f t="shared" si="84"/>
        <v/>
      </c>
      <c r="N429" s="965" t="str">
        <f t="shared" si="85"/>
        <v/>
      </c>
      <c r="O429" s="964" t="str">
        <f t="shared" si="86"/>
        <v/>
      </c>
      <c r="P429" s="964" t="str">
        <f t="shared" si="87"/>
        <v/>
      </c>
      <c r="Q429" s="965" t="str">
        <f t="shared" si="88"/>
        <v/>
      </c>
      <c r="R429" s="964" t="str">
        <f>IF(N429="","",IF(COUNTIF(AP18:AP300,TRIM(Q429))&gt;0,"EXCLUSION EXACTE",""))</f>
        <v/>
      </c>
      <c r="S429" s="964" t="str" cm="1">
        <f t="array" ref="S429">IF(N429="","",IF(SUMPRODUCT(--(AP18:AP300&lt;&gt;""),--ISNUMBER(SEARCH(" "&amp;AP18:AP300&amp;" ",Q429)))&gt;0,"BLOQUE MOLLUSQUES",""))</f>
        <v/>
      </c>
      <c r="T429" s="964" t="str" cm="1">
        <f t="array" ref="T429">IF(N429="","",IF(SUMPRODUCT(--(AT18:AT300&lt;&gt;""),--ISNUMBER(SEARCH(" "&amp;AT18:AT300&amp;" ",Q429)))&gt;0,"FORCE MOLLUSQUES",""))</f>
        <v/>
      </c>
      <c r="U429" s="965" t="str">
        <f t="shared" si="89"/>
        <v/>
      </c>
      <c r="V429" s="965" t="str">
        <f t="shared" si="91"/>
        <v/>
      </c>
      <c r="W429" s="964" t="str">
        <f t="shared" si="90"/>
        <v/>
      </c>
      <c r="X429" s="964" t="str" cm="1">
        <f t="array" ref="X429">IF(N429="","",IF(R429&lt;&gt;"","",IF(SUMPRODUCT(--(AN18:AN1500=X17),--(AM18:AM1500&lt;&gt;""),--ISNUMBER(SEARCH(" "&amp;AM18:AM1500&amp;" ",Q429)))&gt;0,X17,"")))</f>
        <v/>
      </c>
      <c r="Y429" s="964" t="str" cm="1">
        <f t="array" ref="Y429">IF(N429="","",IF(R429&lt;&gt;"","",IF(SUMPRODUCT(--(AN18:AN1500=Y17),--(AM18:AM1500&lt;&gt;""),--ISNUMBER(SEARCH(" "&amp;AM18:AM1500&amp;" ",Q429)))&gt;0,Y17,"")))</f>
        <v/>
      </c>
      <c r="Z429" s="964" t="str" cm="1">
        <f t="array" ref="Z429">IF(N429="","",IF(R429&lt;&gt;"","",IF(SUMPRODUCT(--(AN18:AN1500=Z17),--(AM18:AM1500&lt;&gt;""),--ISNUMBER(SEARCH(" "&amp;AM18:AM1500&amp;" ",Q429)))&gt;0,Z17,"")))</f>
        <v/>
      </c>
      <c r="AA429" s="964" t="str" cm="1">
        <f t="array" ref="AA429">IF(N429="","",IF(R429&lt;&gt;"","",IF(SUMPRODUCT(--(AN18:AN1500=AA17),--(AM18:AM1500&lt;&gt;""),--ISNUMBER(SEARCH(" "&amp;AM18:AM1500&amp;" ",Q429)))&gt;0,AA17,"")))</f>
        <v/>
      </c>
      <c r="AB429" s="964" t="str" cm="1">
        <f t="array" ref="AB429">IF(N429="","",IF(R429&lt;&gt;"","",IF(SUMPRODUCT(--(AN18:AN1500=AB17),--(AM18:AM1500&lt;&gt;""),--ISNUMBER(SEARCH(" "&amp;AM18:AM1500&amp;" ",Q429)))&gt;0,AB17,"")))</f>
        <v/>
      </c>
      <c r="AC429" s="964" t="str" cm="1">
        <f t="array" ref="AC429">IF(N429="","",IF(R429&lt;&gt;"","",IF(SUMPRODUCT(--(AN18:AN1500=AC17),--(AM18:AM1500&lt;&gt;""),--ISNUMBER(SEARCH(" "&amp;AM18:AM1500&amp;" ",Q429)))&gt;0,AC17,"")))</f>
        <v/>
      </c>
      <c r="AD429" s="964" t="str" cm="1">
        <f t="array" ref="AD429">IF(N429="","",IF(R429&lt;&gt;"","",IF(SUMPRODUCT(--(AN18:AN1500=AD17),--(AM18:AM1500&lt;&gt;""),--ISNUMBER(SEARCH(" "&amp;AM18:AM1500&amp;" ",Q429)))&gt;0,AD17,"")))</f>
        <v/>
      </c>
      <c r="AE429" s="964" t="str" cm="1">
        <f t="array" ref="AE429">IF(N429="","",IF(R429&lt;&gt;"","",IF(SUMPRODUCT(--(AN18:AN1500=AE17),--(AM18:AM1500&lt;&gt;""),--ISNUMBER(SEARCH(" "&amp;AM18:AM1500&amp;" ",Q429)))&gt;0,AE17,"")))</f>
        <v/>
      </c>
      <c r="AF429" s="964" t="str" cm="1">
        <f t="array" ref="AF429">IF(N429="","",IF(R429&lt;&gt;"","",IF(SUMPRODUCT(--(AN18:AN1500=AF17),--(AM18:AM1500&lt;&gt;""),--ISNUMBER(SEARCH(" "&amp;AM18:AM1500&amp;" ",Q429)))&gt;0,AF17,"")))</f>
        <v/>
      </c>
      <c r="AG429" s="964" t="str" cm="1">
        <f t="array" ref="AG429">IF(N429="","",IF(R429&lt;&gt;"","",IF(SUMPRODUCT(--(AN18:AN1500=AG17),--(AM18:AM1500&lt;&gt;""),--ISNUMBER(SEARCH(" "&amp;AM18:AM1500&amp;" ",Q429)))&gt;0,AG17,"")))</f>
        <v/>
      </c>
      <c r="AH429" s="964" t="str" cm="1">
        <f t="array" ref="AH429">IF(N429="","",IF(R429&lt;&gt;"","",IF(SUMPRODUCT(--(AN18:AN1500=AH17),--(AM18:AM1500&lt;&gt;""),--ISNUMBER(SEARCH(" "&amp;AM18:AM1500&amp;" ",Q429)))&gt;0,AH17,"")))</f>
        <v/>
      </c>
      <c r="AI429" s="964" t="str" cm="1">
        <f t="array" ref="AI429">IF(N429="","",IF(R429&lt;&gt;"","",IF(SUMPRODUCT(--(AN18:AN1500=AI17),--(AM18:AM1500&lt;&gt;""),--ISNUMBER(SEARCH(" "&amp;AM18:AM1500&amp;" ",Q429)))&gt;0,AI17,"")))</f>
        <v/>
      </c>
      <c r="AJ429" s="964" t="str" cm="1">
        <f t="array" ref="AJ429">IF(N429="","",IF(R429&lt;&gt;"","",IF(SUMPRODUCT(--(AN18:AN1500=AJ17),--(AM18:AM1500&lt;&gt;""),--ISNUMBER(SEARCH(" "&amp;AM18:AM1500&amp;" ",Q429)))&gt;0,AJ17,"")))</f>
        <v/>
      </c>
      <c r="AK429" s="964" t="str" cm="1">
        <f t="array" ref="AK429">IF(N429="","",IF(T429&lt;&gt;"",AK17,IF(S429&lt;&gt;"","",IF(R429&lt;&gt;"","",IF(SUMPRODUCT(--(AN18:AN1500=AK17),--(AM18:AM1500&lt;&gt;""),--ISNUMBER(SEARCH(" "&amp;AM18:AM1500&amp;" ",Q429)))&gt;0,AK17,"")))))</f>
        <v/>
      </c>
      <c r="AM429" s="964" t="s">
        <v>574</v>
      </c>
      <c r="AN429" s="964" t="s">
        <v>1597</v>
      </c>
      <c r="BN429" s="49">
        <v>1</v>
      </c>
    </row>
    <row r="430" spans="3:66" ht="35.1" customHeight="1">
      <c r="C430" s="65"/>
      <c r="D430" s="975" t="str">
        <f t="shared" si="81"/>
        <v/>
      </c>
      <c r="E430" s="982"/>
      <c r="G430" s="963" t="str">
        <f>IF(H430="","",COUNTIF(H18:H430,"&lt;&gt;"))</f>
        <v/>
      </c>
      <c r="H430" s="958" t="str" cm="1">
        <f t="array" ref="H430">IF(L430="","",IF(LEN(L430)&lt;=MAX(10,G13),L430,IFERROR(LEFT(L430,LOOKUP(2,1/(MID(L430,ROW(1:500),1)=" ")/(ROW(1:500)&lt;=MAX(10,G13)),ROW(1:500))-1),LEFT(L430,MAX(10,G13)))))</f>
        <v/>
      </c>
      <c r="I430" s="963" t="str">
        <f t="shared" si="82"/>
        <v/>
      </c>
      <c r="J430" s="963" t="str">
        <f t="shared" si="83"/>
        <v/>
      </c>
      <c r="K430" s="964" t="str">
        <f>IF(M429&lt;&gt;"",K429,IF(K429&lt;MAX(A18:A317),K429+1,""))</f>
        <v/>
      </c>
      <c r="L430" s="965" t="str">
        <f>IF(K430="","",IF(M429&lt;&gt;"",M429,INDEX(E18:E317,MATCH(K430,A18:A317,0))))</f>
        <v/>
      </c>
      <c r="M430" s="965" t="str">
        <f t="shared" si="84"/>
        <v/>
      </c>
      <c r="N430" s="966" t="str">
        <f t="shared" si="85"/>
        <v/>
      </c>
      <c r="O430" s="967" t="str">
        <f t="shared" si="86"/>
        <v/>
      </c>
      <c r="P430" s="967" t="str">
        <f t="shared" si="87"/>
        <v/>
      </c>
      <c r="Q430" s="966" t="str">
        <f t="shared" si="88"/>
        <v/>
      </c>
      <c r="R430" s="967" t="str">
        <f>IF(N430="","",IF(COUNTIF(AP18:AP300,TRIM(Q430))&gt;0,"EXCLUSION EXACTE",""))</f>
        <v/>
      </c>
      <c r="S430" s="967" t="str" cm="1">
        <f t="array" ref="S430">IF(N430="","",IF(SUMPRODUCT(--(AP18:AP300&lt;&gt;""),--ISNUMBER(SEARCH(" "&amp;AP18:AP300&amp;" ",Q430)))&gt;0,"BLOQUE MOLLUSQUES",""))</f>
        <v/>
      </c>
      <c r="T430" s="967" t="str" cm="1">
        <f t="array" ref="T430">IF(N430="","",IF(SUMPRODUCT(--(AT18:AT300&lt;&gt;""),--ISNUMBER(SEARCH(" "&amp;AT18:AT300&amp;" ",Q430)))&gt;0,"FORCE MOLLUSQUES",""))</f>
        <v/>
      </c>
      <c r="U430" s="966" t="str">
        <f t="shared" si="89"/>
        <v/>
      </c>
      <c r="V430" s="966" t="str">
        <f t="shared" si="91"/>
        <v/>
      </c>
      <c r="W430" s="967" t="str">
        <f t="shared" si="90"/>
        <v/>
      </c>
      <c r="X430" s="967" t="str" cm="1">
        <f t="array" ref="X430">IF(N430="","",IF(R430&lt;&gt;"","",IF(SUMPRODUCT(--(AN18:AN1500=X17),--(AM18:AM1500&lt;&gt;""),--ISNUMBER(SEARCH(" "&amp;AM18:AM1500&amp;" ",Q430)))&gt;0,X17,"")))</f>
        <v/>
      </c>
      <c r="Y430" s="967" t="str" cm="1">
        <f t="array" ref="Y430">IF(N430="","",IF(R430&lt;&gt;"","",IF(SUMPRODUCT(--(AN18:AN1500=Y17),--(AM18:AM1500&lt;&gt;""),--ISNUMBER(SEARCH(" "&amp;AM18:AM1500&amp;" ",Q430)))&gt;0,Y17,"")))</f>
        <v/>
      </c>
      <c r="Z430" s="967" t="str" cm="1">
        <f t="array" ref="Z430">IF(N430="","",IF(R430&lt;&gt;"","",IF(SUMPRODUCT(--(AN18:AN1500=Z17),--(AM18:AM1500&lt;&gt;""),--ISNUMBER(SEARCH(" "&amp;AM18:AM1500&amp;" ",Q430)))&gt;0,Z17,"")))</f>
        <v/>
      </c>
      <c r="AA430" s="967" t="str" cm="1">
        <f t="array" ref="AA430">IF(N430="","",IF(R430&lt;&gt;"","",IF(SUMPRODUCT(--(AN18:AN1500=AA17),--(AM18:AM1500&lt;&gt;""),--ISNUMBER(SEARCH(" "&amp;AM18:AM1500&amp;" ",Q430)))&gt;0,AA17,"")))</f>
        <v/>
      </c>
      <c r="AB430" s="967" t="str" cm="1">
        <f t="array" ref="AB430">IF(N430="","",IF(R430&lt;&gt;"","",IF(SUMPRODUCT(--(AN18:AN1500=AB17),--(AM18:AM1500&lt;&gt;""),--ISNUMBER(SEARCH(" "&amp;AM18:AM1500&amp;" ",Q430)))&gt;0,AB17,"")))</f>
        <v/>
      </c>
      <c r="AC430" s="967" t="str" cm="1">
        <f t="array" ref="AC430">IF(N430="","",IF(R430&lt;&gt;"","",IF(SUMPRODUCT(--(AN18:AN1500=AC17),--(AM18:AM1500&lt;&gt;""),--ISNUMBER(SEARCH(" "&amp;AM18:AM1500&amp;" ",Q430)))&gt;0,AC17,"")))</f>
        <v/>
      </c>
      <c r="AD430" s="967" t="str" cm="1">
        <f t="array" ref="AD430">IF(N430="","",IF(R430&lt;&gt;"","",IF(SUMPRODUCT(--(AN18:AN1500=AD17),--(AM18:AM1500&lt;&gt;""),--ISNUMBER(SEARCH(" "&amp;AM18:AM1500&amp;" ",Q430)))&gt;0,AD17,"")))</f>
        <v/>
      </c>
      <c r="AE430" s="967" t="str" cm="1">
        <f t="array" ref="AE430">IF(N430="","",IF(R430&lt;&gt;"","",IF(SUMPRODUCT(--(AN18:AN1500=AE17),--(AM18:AM1500&lt;&gt;""),--ISNUMBER(SEARCH(" "&amp;AM18:AM1500&amp;" ",Q430)))&gt;0,AE17,"")))</f>
        <v/>
      </c>
      <c r="AF430" s="967" t="str" cm="1">
        <f t="array" ref="AF430">IF(N430="","",IF(R430&lt;&gt;"","",IF(SUMPRODUCT(--(AN18:AN1500=AF17),--(AM18:AM1500&lt;&gt;""),--ISNUMBER(SEARCH(" "&amp;AM18:AM1500&amp;" ",Q430)))&gt;0,AF17,"")))</f>
        <v/>
      </c>
      <c r="AG430" s="967" t="str" cm="1">
        <f t="array" ref="AG430">IF(N430="","",IF(R430&lt;&gt;"","",IF(SUMPRODUCT(--(AN18:AN1500=AG17),--(AM18:AM1500&lt;&gt;""),--ISNUMBER(SEARCH(" "&amp;AM18:AM1500&amp;" ",Q430)))&gt;0,AG17,"")))</f>
        <v/>
      </c>
      <c r="AH430" s="967" t="str" cm="1">
        <f t="array" ref="AH430">IF(N430="","",IF(R430&lt;&gt;"","",IF(SUMPRODUCT(--(AN18:AN1500=AH17),--(AM18:AM1500&lt;&gt;""),--ISNUMBER(SEARCH(" "&amp;AM18:AM1500&amp;" ",Q430)))&gt;0,AH17,"")))</f>
        <v/>
      </c>
      <c r="AI430" s="967" t="str" cm="1">
        <f t="array" ref="AI430">IF(N430="","",IF(R430&lt;&gt;"","",IF(SUMPRODUCT(--(AN18:AN1500=AI17),--(AM18:AM1500&lt;&gt;""),--ISNUMBER(SEARCH(" "&amp;AM18:AM1500&amp;" ",Q430)))&gt;0,AI17,"")))</f>
        <v/>
      </c>
      <c r="AJ430" s="967" t="str" cm="1">
        <f t="array" ref="AJ430">IF(N430="","",IF(R430&lt;&gt;"","",IF(SUMPRODUCT(--(AN18:AN1500=AJ17),--(AM18:AM1500&lt;&gt;""),--ISNUMBER(SEARCH(" "&amp;AM18:AM1500&amp;" ",Q430)))&gt;0,AJ17,"")))</f>
        <v/>
      </c>
      <c r="AK430" s="967" t="str" cm="1">
        <f t="array" ref="AK430">IF(N430="","",IF(T430&lt;&gt;"",AK17,IF(S430&lt;&gt;"","",IF(R430&lt;&gt;"","",IF(SUMPRODUCT(--(AN18:AN1500=AK17),--(AM18:AM1500&lt;&gt;""),--ISNUMBER(SEARCH(" "&amp;AM18:AM1500&amp;" ",Q430)))&gt;0,AK17,"")))))</f>
        <v/>
      </c>
      <c r="AM430" s="968" t="s">
        <v>575</v>
      </c>
      <c r="AN430" s="968" t="s">
        <v>1597</v>
      </c>
      <c r="BN430" s="49">
        <v>1</v>
      </c>
    </row>
    <row r="431" spans="3:66" ht="35.1" customHeight="1">
      <c r="C431" s="65"/>
      <c r="D431" s="975" t="str">
        <f t="shared" si="81"/>
        <v/>
      </c>
      <c r="E431" s="982"/>
      <c r="G431" s="964" t="str">
        <f>IF(H431="","",COUNTIF(H18:H431,"&lt;&gt;"))</f>
        <v/>
      </c>
      <c r="H431" s="965" t="str" cm="1">
        <f t="array" ref="H431">IF(L431="","",IF(LEN(L431)&lt;=MAX(10,G13),L431,IFERROR(LEFT(L431,LOOKUP(2,1/(MID(L431,ROW(1:500),1)=" ")/(ROW(1:500)&lt;=MAX(10,G13)),ROW(1:500))-1),LEFT(L431,MAX(10,G13)))))</f>
        <v/>
      </c>
      <c r="I431" s="964" t="str">
        <f t="shared" si="82"/>
        <v/>
      </c>
      <c r="J431" s="964" t="str">
        <f t="shared" si="83"/>
        <v/>
      </c>
      <c r="K431" s="964" t="str">
        <f>IF(M430&lt;&gt;"",K430,IF(K430&lt;MAX(A18:A317),K430+1,""))</f>
        <v/>
      </c>
      <c r="L431" s="965" t="str">
        <f>IF(K431="","",IF(M430&lt;&gt;"",M430,INDEX(E18:E317,MATCH(K431,A18:A317,0))))</f>
        <v/>
      </c>
      <c r="M431" s="965" t="str">
        <f t="shared" si="84"/>
        <v/>
      </c>
      <c r="N431" s="965" t="str">
        <f t="shared" si="85"/>
        <v/>
      </c>
      <c r="O431" s="964" t="str">
        <f t="shared" si="86"/>
        <v/>
      </c>
      <c r="P431" s="964" t="str">
        <f t="shared" si="87"/>
        <v/>
      </c>
      <c r="Q431" s="965" t="str">
        <f t="shared" si="88"/>
        <v/>
      </c>
      <c r="R431" s="964" t="str">
        <f>IF(N431="","",IF(COUNTIF(AP18:AP300,TRIM(Q431))&gt;0,"EXCLUSION EXACTE",""))</f>
        <v/>
      </c>
      <c r="S431" s="964" t="str" cm="1">
        <f t="array" ref="S431">IF(N431="","",IF(SUMPRODUCT(--(AP18:AP300&lt;&gt;""),--ISNUMBER(SEARCH(" "&amp;AP18:AP300&amp;" ",Q431)))&gt;0,"BLOQUE MOLLUSQUES",""))</f>
        <v/>
      </c>
      <c r="T431" s="964" t="str" cm="1">
        <f t="array" ref="T431">IF(N431="","",IF(SUMPRODUCT(--(AT18:AT300&lt;&gt;""),--ISNUMBER(SEARCH(" "&amp;AT18:AT300&amp;" ",Q431)))&gt;0,"FORCE MOLLUSQUES",""))</f>
        <v/>
      </c>
      <c r="U431" s="965" t="str">
        <f t="shared" si="89"/>
        <v/>
      </c>
      <c r="V431" s="965" t="str">
        <f t="shared" si="91"/>
        <v/>
      </c>
      <c r="W431" s="964" t="str">
        <f t="shared" si="90"/>
        <v/>
      </c>
      <c r="X431" s="964" t="str" cm="1">
        <f t="array" ref="X431">IF(N431="","",IF(R431&lt;&gt;"","",IF(SUMPRODUCT(--(AN18:AN1500=X17),--(AM18:AM1500&lt;&gt;""),--ISNUMBER(SEARCH(" "&amp;AM18:AM1500&amp;" ",Q431)))&gt;0,X17,"")))</f>
        <v/>
      </c>
      <c r="Y431" s="964" t="str" cm="1">
        <f t="array" ref="Y431">IF(N431="","",IF(R431&lt;&gt;"","",IF(SUMPRODUCT(--(AN18:AN1500=Y17),--(AM18:AM1500&lt;&gt;""),--ISNUMBER(SEARCH(" "&amp;AM18:AM1500&amp;" ",Q431)))&gt;0,Y17,"")))</f>
        <v/>
      </c>
      <c r="Z431" s="964" t="str" cm="1">
        <f t="array" ref="Z431">IF(N431="","",IF(R431&lt;&gt;"","",IF(SUMPRODUCT(--(AN18:AN1500=Z17),--(AM18:AM1500&lt;&gt;""),--ISNUMBER(SEARCH(" "&amp;AM18:AM1500&amp;" ",Q431)))&gt;0,Z17,"")))</f>
        <v/>
      </c>
      <c r="AA431" s="964" t="str" cm="1">
        <f t="array" ref="AA431">IF(N431="","",IF(R431&lt;&gt;"","",IF(SUMPRODUCT(--(AN18:AN1500=AA17),--(AM18:AM1500&lt;&gt;""),--ISNUMBER(SEARCH(" "&amp;AM18:AM1500&amp;" ",Q431)))&gt;0,AA17,"")))</f>
        <v/>
      </c>
      <c r="AB431" s="964" t="str" cm="1">
        <f t="array" ref="AB431">IF(N431="","",IF(R431&lt;&gt;"","",IF(SUMPRODUCT(--(AN18:AN1500=AB17),--(AM18:AM1500&lt;&gt;""),--ISNUMBER(SEARCH(" "&amp;AM18:AM1500&amp;" ",Q431)))&gt;0,AB17,"")))</f>
        <v/>
      </c>
      <c r="AC431" s="964" t="str" cm="1">
        <f t="array" ref="AC431">IF(N431="","",IF(R431&lt;&gt;"","",IF(SUMPRODUCT(--(AN18:AN1500=AC17),--(AM18:AM1500&lt;&gt;""),--ISNUMBER(SEARCH(" "&amp;AM18:AM1500&amp;" ",Q431)))&gt;0,AC17,"")))</f>
        <v/>
      </c>
      <c r="AD431" s="964" t="str" cm="1">
        <f t="array" ref="AD431">IF(N431="","",IF(R431&lt;&gt;"","",IF(SUMPRODUCT(--(AN18:AN1500=AD17),--(AM18:AM1500&lt;&gt;""),--ISNUMBER(SEARCH(" "&amp;AM18:AM1500&amp;" ",Q431)))&gt;0,AD17,"")))</f>
        <v/>
      </c>
      <c r="AE431" s="964" t="str" cm="1">
        <f t="array" ref="AE431">IF(N431="","",IF(R431&lt;&gt;"","",IF(SUMPRODUCT(--(AN18:AN1500=AE17),--(AM18:AM1500&lt;&gt;""),--ISNUMBER(SEARCH(" "&amp;AM18:AM1500&amp;" ",Q431)))&gt;0,AE17,"")))</f>
        <v/>
      </c>
      <c r="AF431" s="964" t="str" cm="1">
        <f t="array" ref="AF431">IF(N431="","",IF(R431&lt;&gt;"","",IF(SUMPRODUCT(--(AN18:AN1500=AF17),--(AM18:AM1500&lt;&gt;""),--ISNUMBER(SEARCH(" "&amp;AM18:AM1500&amp;" ",Q431)))&gt;0,AF17,"")))</f>
        <v/>
      </c>
      <c r="AG431" s="964" t="str" cm="1">
        <f t="array" ref="AG431">IF(N431="","",IF(R431&lt;&gt;"","",IF(SUMPRODUCT(--(AN18:AN1500=AG17),--(AM18:AM1500&lt;&gt;""),--ISNUMBER(SEARCH(" "&amp;AM18:AM1500&amp;" ",Q431)))&gt;0,AG17,"")))</f>
        <v/>
      </c>
      <c r="AH431" s="964" t="str" cm="1">
        <f t="array" ref="AH431">IF(N431="","",IF(R431&lt;&gt;"","",IF(SUMPRODUCT(--(AN18:AN1500=AH17),--(AM18:AM1500&lt;&gt;""),--ISNUMBER(SEARCH(" "&amp;AM18:AM1500&amp;" ",Q431)))&gt;0,AH17,"")))</f>
        <v/>
      </c>
      <c r="AI431" s="964" t="str" cm="1">
        <f t="array" ref="AI431">IF(N431="","",IF(R431&lt;&gt;"","",IF(SUMPRODUCT(--(AN18:AN1500=AI17),--(AM18:AM1500&lt;&gt;""),--ISNUMBER(SEARCH(" "&amp;AM18:AM1500&amp;" ",Q431)))&gt;0,AI17,"")))</f>
        <v/>
      </c>
      <c r="AJ431" s="964" t="str" cm="1">
        <f t="array" ref="AJ431">IF(N431="","",IF(R431&lt;&gt;"","",IF(SUMPRODUCT(--(AN18:AN1500=AJ17),--(AM18:AM1500&lt;&gt;""),--ISNUMBER(SEARCH(" "&amp;AM18:AM1500&amp;" ",Q431)))&gt;0,AJ17,"")))</f>
        <v/>
      </c>
      <c r="AK431" s="964" t="str" cm="1">
        <f t="array" ref="AK431">IF(N431="","",IF(T431&lt;&gt;"",AK17,IF(S431&lt;&gt;"","",IF(R431&lt;&gt;"","",IF(SUMPRODUCT(--(AN18:AN1500=AK17),--(AM18:AM1500&lt;&gt;""),--ISNUMBER(SEARCH(" "&amp;AM18:AM1500&amp;" ",Q431)))&gt;0,AK17,"")))))</f>
        <v/>
      </c>
      <c r="AM431" s="964" t="s">
        <v>141</v>
      </c>
      <c r="AN431" s="964" t="s">
        <v>1597</v>
      </c>
      <c r="BN431" s="49">
        <v>1</v>
      </c>
    </row>
    <row r="432" spans="3:66" ht="35.1" customHeight="1">
      <c r="C432" s="65"/>
      <c r="D432" s="975" t="str">
        <f t="shared" si="81"/>
        <v/>
      </c>
      <c r="E432" s="982"/>
      <c r="G432" s="963" t="str">
        <f>IF(H432="","",COUNTIF(H18:H432,"&lt;&gt;"))</f>
        <v/>
      </c>
      <c r="H432" s="958" t="str" cm="1">
        <f t="array" ref="H432">IF(L432="","",IF(LEN(L432)&lt;=MAX(10,G13),L432,IFERROR(LEFT(L432,LOOKUP(2,1/(MID(L432,ROW(1:500),1)=" ")/(ROW(1:500)&lt;=MAX(10,G13)),ROW(1:500))-1),LEFT(L432,MAX(10,G13)))))</f>
        <v/>
      </c>
      <c r="I432" s="963" t="str">
        <f t="shared" si="82"/>
        <v/>
      </c>
      <c r="J432" s="963" t="str">
        <f t="shared" si="83"/>
        <v/>
      </c>
      <c r="K432" s="964" t="str">
        <f>IF(M431&lt;&gt;"",K431,IF(K431&lt;MAX(A18:A317),K431+1,""))</f>
        <v/>
      </c>
      <c r="L432" s="965" t="str">
        <f>IF(K432="","",IF(M431&lt;&gt;"",M431,INDEX(E18:E317,MATCH(K432,A18:A317,0))))</f>
        <v/>
      </c>
      <c r="M432" s="965" t="str">
        <f t="shared" si="84"/>
        <v/>
      </c>
      <c r="N432" s="966" t="str">
        <f t="shared" si="85"/>
        <v/>
      </c>
      <c r="O432" s="967" t="str">
        <f t="shared" si="86"/>
        <v/>
      </c>
      <c r="P432" s="967" t="str">
        <f t="shared" si="87"/>
        <v/>
      </c>
      <c r="Q432" s="966" t="str">
        <f t="shared" si="88"/>
        <v/>
      </c>
      <c r="R432" s="967" t="str">
        <f>IF(N432="","",IF(COUNTIF(AP18:AP300,TRIM(Q432))&gt;0,"EXCLUSION EXACTE",""))</f>
        <v/>
      </c>
      <c r="S432" s="967" t="str" cm="1">
        <f t="array" ref="S432">IF(N432="","",IF(SUMPRODUCT(--(AP18:AP300&lt;&gt;""),--ISNUMBER(SEARCH(" "&amp;AP18:AP300&amp;" ",Q432)))&gt;0,"BLOQUE MOLLUSQUES",""))</f>
        <v/>
      </c>
      <c r="T432" s="967" t="str" cm="1">
        <f t="array" ref="T432">IF(N432="","",IF(SUMPRODUCT(--(AT18:AT300&lt;&gt;""),--ISNUMBER(SEARCH(" "&amp;AT18:AT300&amp;" ",Q432)))&gt;0,"FORCE MOLLUSQUES",""))</f>
        <v/>
      </c>
      <c r="U432" s="966" t="str">
        <f t="shared" si="89"/>
        <v/>
      </c>
      <c r="V432" s="966" t="str">
        <f t="shared" si="91"/>
        <v/>
      </c>
      <c r="W432" s="967" t="str">
        <f t="shared" si="90"/>
        <v/>
      </c>
      <c r="X432" s="967" t="str" cm="1">
        <f t="array" ref="X432">IF(N432="","",IF(R432&lt;&gt;"","",IF(SUMPRODUCT(--(AN18:AN1500=X17),--(AM18:AM1500&lt;&gt;""),--ISNUMBER(SEARCH(" "&amp;AM18:AM1500&amp;" ",Q432)))&gt;0,X17,"")))</f>
        <v/>
      </c>
      <c r="Y432" s="967" t="str" cm="1">
        <f t="array" ref="Y432">IF(N432="","",IF(R432&lt;&gt;"","",IF(SUMPRODUCT(--(AN18:AN1500=Y17),--(AM18:AM1500&lt;&gt;""),--ISNUMBER(SEARCH(" "&amp;AM18:AM1500&amp;" ",Q432)))&gt;0,Y17,"")))</f>
        <v/>
      </c>
      <c r="Z432" s="967" t="str" cm="1">
        <f t="array" ref="Z432">IF(N432="","",IF(R432&lt;&gt;"","",IF(SUMPRODUCT(--(AN18:AN1500=Z17),--(AM18:AM1500&lt;&gt;""),--ISNUMBER(SEARCH(" "&amp;AM18:AM1500&amp;" ",Q432)))&gt;0,Z17,"")))</f>
        <v/>
      </c>
      <c r="AA432" s="967" t="str" cm="1">
        <f t="array" ref="AA432">IF(N432="","",IF(R432&lt;&gt;"","",IF(SUMPRODUCT(--(AN18:AN1500=AA17),--(AM18:AM1500&lt;&gt;""),--ISNUMBER(SEARCH(" "&amp;AM18:AM1500&amp;" ",Q432)))&gt;0,AA17,"")))</f>
        <v/>
      </c>
      <c r="AB432" s="967" t="str" cm="1">
        <f t="array" ref="AB432">IF(N432="","",IF(R432&lt;&gt;"","",IF(SUMPRODUCT(--(AN18:AN1500=AB17),--(AM18:AM1500&lt;&gt;""),--ISNUMBER(SEARCH(" "&amp;AM18:AM1500&amp;" ",Q432)))&gt;0,AB17,"")))</f>
        <v/>
      </c>
      <c r="AC432" s="967" t="str" cm="1">
        <f t="array" ref="AC432">IF(N432="","",IF(R432&lt;&gt;"","",IF(SUMPRODUCT(--(AN18:AN1500=AC17),--(AM18:AM1500&lt;&gt;""),--ISNUMBER(SEARCH(" "&amp;AM18:AM1500&amp;" ",Q432)))&gt;0,AC17,"")))</f>
        <v/>
      </c>
      <c r="AD432" s="967" t="str" cm="1">
        <f t="array" ref="AD432">IF(N432="","",IF(R432&lt;&gt;"","",IF(SUMPRODUCT(--(AN18:AN1500=AD17),--(AM18:AM1500&lt;&gt;""),--ISNUMBER(SEARCH(" "&amp;AM18:AM1500&amp;" ",Q432)))&gt;0,AD17,"")))</f>
        <v/>
      </c>
      <c r="AE432" s="967" t="str" cm="1">
        <f t="array" ref="AE432">IF(N432="","",IF(R432&lt;&gt;"","",IF(SUMPRODUCT(--(AN18:AN1500=AE17),--(AM18:AM1500&lt;&gt;""),--ISNUMBER(SEARCH(" "&amp;AM18:AM1500&amp;" ",Q432)))&gt;0,AE17,"")))</f>
        <v/>
      </c>
      <c r="AF432" s="967" t="str" cm="1">
        <f t="array" ref="AF432">IF(N432="","",IF(R432&lt;&gt;"","",IF(SUMPRODUCT(--(AN18:AN1500=AF17),--(AM18:AM1500&lt;&gt;""),--ISNUMBER(SEARCH(" "&amp;AM18:AM1500&amp;" ",Q432)))&gt;0,AF17,"")))</f>
        <v/>
      </c>
      <c r="AG432" s="967" t="str" cm="1">
        <f t="array" ref="AG432">IF(N432="","",IF(R432&lt;&gt;"","",IF(SUMPRODUCT(--(AN18:AN1500=AG17),--(AM18:AM1500&lt;&gt;""),--ISNUMBER(SEARCH(" "&amp;AM18:AM1500&amp;" ",Q432)))&gt;0,AG17,"")))</f>
        <v/>
      </c>
      <c r="AH432" s="967" t="str" cm="1">
        <f t="array" ref="AH432">IF(N432="","",IF(R432&lt;&gt;"","",IF(SUMPRODUCT(--(AN18:AN1500=AH17),--(AM18:AM1500&lt;&gt;""),--ISNUMBER(SEARCH(" "&amp;AM18:AM1500&amp;" ",Q432)))&gt;0,AH17,"")))</f>
        <v/>
      </c>
      <c r="AI432" s="967" t="str" cm="1">
        <f t="array" ref="AI432">IF(N432="","",IF(R432&lt;&gt;"","",IF(SUMPRODUCT(--(AN18:AN1500=AI17),--(AM18:AM1500&lt;&gt;""),--ISNUMBER(SEARCH(" "&amp;AM18:AM1500&amp;" ",Q432)))&gt;0,AI17,"")))</f>
        <v/>
      </c>
      <c r="AJ432" s="967" t="str" cm="1">
        <f t="array" ref="AJ432">IF(N432="","",IF(R432&lt;&gt;"","",IF(SUMPRODUCT(--(AN18:AN1500=AJ17),--(AM18:AM1500&lt;&gt;""),--ISNUMBER(SEARCH(" "&amp;AM18:AM1500&amp;" ",Q432)))&gt;0,AJ17,"")))</f>
        <v/>
      </c>
      <c r="AK432" s="967" t="str" cm="1">
        <f t="array" ref="AK432">IF(N432="","",IF(T432&lt;&gt;"",AK17,IF(S432&lt;&gt;"","",IF(R432&lt;&gt;"","",IF(SUMPRODUCT(--(AN18:AN1500=AK17),--(AM18:AM1500&lt;&gt;""),--ISNUMBER(SEARCH(" "&amp;AM18:AM1500&amp;" ",Q432)))&gt;0,AK17,"")))))</f>
        <v/>
      </c>
      <c r="AM432" s="968" t="s">
        <v>2400</v>
      </c>
      <c r="AN432" s="968" t="s">
        <v>1597</v>
      </c>
      <c r="BN432" s="49">
        <v>1</v>
      </c>
    </row>
    <row r="433" spans="3:66" ht="35.1" customHeight="1">
      <c r="C433" s="65"/>
      <c r="D433" s="975" t="str">
        <f t="shared" si="81"/>
        <v/>
      </c>
      <c r="E433" s="982"/>
      <c r="G433" s="964" t="str">
        <f>IF(H433="","",COUNTIF(H18:H433,"&lt;&gt;"))</f>
        <v/>
      </c>
      <c r="H433" s="965" t="str" cm="1">
        <f t="array" ref="H433">IF(L433="","",IF(LEN(L433)&lt;=MAX(10,G13),L433,IFERROR(LEFT(L433,LOOKUP(2,1/(MID(L433,ROW(1:500),1)=" ")/(ROW(1:500)&lt;=MAX(10,G13)),ROW(1:500))-1),LEFT(L433,MAX(10,G13)))))</f>
        <v/>
      </c>
      <c r="I433" s="964" t="str">
        <f t="shared" si="82"/>
        <v/>
      </c>
      <c r="J433" s="964" t="str">
        <f t="shared" si="83"/>
        <v/>
      </c>
      <c r="K433" s="964" t="str">
        <f>IF(M432&lt;&gt;"",K432,IF(K432&lt;MAX(A18:A317),K432+1,""))</f>
        <v/>
      </c>
      <c r="L433" s="965" t="str">
        <f>IF(K433="","",IF(M432&lt;&gt;"",M432,INDEX(E18:E317,MATCH(K433,A18:A317,0))))</f>
        <v/>
      </c>
      <c r="M433" s="965" t="str">
        <f t="shared" si="84"/>
        <v/>
      </c>
      <c r="N433" s="965" t="str">
        <f t="shared" si="85"/>
        <v/>
      </c>
      <c r="O433" s="964" t="str">
        <f t="shared" si="86"/>
        <v/>
      </c>
      <c r="P433" s="964" t="str">
        <f t="shared" si="87"/>
        <v/>
      </c>
      <c r="Q433" s="965" t="str">
        <f t="shared" si="88"/>
        <v/>
      </c>
      <c r="R433" s="964" t="str">
        <f>IF(N433="","",IF(COUNTIF(AP18:AP300,TRIM(Q433))&gt;0,"EXCLUSION EXACTE",""))</f>
        <v/>
      </c>
      <c r="S433" s="964" t="str" cm="1">
        <f t="array" ref="S433">IF(N433="","",IF(SUMPRODUCT(--(AP18:AP300&lt;&gt;""),--ISNUMBER(SEARCH(" "&amp;AP18:AP300&amp;" ",Q433)))&gt;0,"BLOQUE MOLLUSQUES",""))</f>
        <v/>
      </c>
      <c r="T433" s="964" t="str" cm="1">
        <f t="array" ref="T433">IF(N433="","",IF(SUMPRODUCT(--(AT18:AT300&lt;&gt;""),--ISNUMBER(SEARCH(" "&amp;AT18:AT300&amp;" ",Q433)))&gt;0,"FORCE MOLLUSQUES",""))</f>
        <v/>
      </c>
      <c r="U433" s="965" t="str">
        <f t="shared" si="89"/>
        <v/>
      </c>
      <c r="V433" s="965" t="str">
        <f t="shared" si="91"/>
        <v/>
      </c>
      <c r="W433" s="964" t="str">
        <f t="shared" si="90"/>
        <v/>
      </c>
      <c r="X433" s="964" t="str" cm="1">
        <f t="array" ref="X433">IF(N433="","",IF(R433&lt;&gt;"","",IF(SUMPRODUCT(--(AN18:AN1500=X17),--(AM18:AM1500&lt;&gt;""),--ISNUMBER(SEARCH(" "&amp;AM18:AM1500&amp;" ",Q433)))&gt;0,X17,"")))</f>
        <v/>
      </c>
      <c r="Y433" s="964" t="str" cm="1">
        <f t="array" ref="Y433">IF(N433="","",IF(R433&lt;&gt;"","",IF(SUMPRODUCT(--(AN18:AN1500=Y17),--(AM18:AM1500&lt;&gt;""),--ISNUMBER(SEARCH(" "&amp;AM18:AM1500&amp;" ",Q433)))&gt;0,Y17,"")))</f>
        <v/>
      </c>
      <c r="Z433" s="964" t="str" cm="1">
        <f t="array" ref="Z433">IF(N433="","",IF(R433&lt;&gt;"","",IF(SUMPRODUCT(--(AN18:AN1500=Z17),--(AM18:AM1500&lt;&gt;""),--ISNUMBER(SEARCH(" "&amp;AM18:AM1500&amp;" ",Q433)))&gt;0,Z17,"")))</f>
        <v/>
      </c>
      <c r="AA433" s="964" t="str" cm="1">
        <f t="array" ref="AA433">IF(N433="","",IF(R433&lt;&gt;"","",IF(SUMPRODUCT(--(AN18:AN1500=AA17),--(AM18:AM1500&lt;&gt;""),--ISNUMBER(SEARCH(" "&amp;AM18:AM1500&amp;" ",Q433)))&gt;0,AA17,"")))</f>
        <v/>
      </c>
      <c r="AB433" s="964" t="str" cm="1">
        <f t="array" ref="AB433">IF(N433="","",IF(R433&lt;&gt;"","",IF(SUMPRODUCT(--(AN18:AN1500=AB17),--(AM18:AM1500&lt;&gt;""),--ISNUMBER(SEARCH(" "&amp;AM18:AM1500&amp;" ",Q433)))&gt;0,AB17,"")))</f>
        <v/>
      </c>
      <c r="AC433" s="964" t="str" cm="1">
        <f t="array" ref="AC433">IF(N433="","",IF(R433&lt;&gt;"","",IF(SUMPRODUCT(--(AN18:AN1500=AC17),--(AM18:AM1500&lt;&gt;""),--ISNUMBER(SEARCH(" "&amp;AM18:AM1500&amp;" ",Q433)))&gt;0,AC17,"")))</f>
        <v/>
      </c>
      <c r="AD433" s="964" t="str" cm="1">
        <f t="array" ref="AD433">IF(N433="","",IF(R433&lt;&gt;"","",IF(SUMPRODUCT(--(AN18:AN1500=AD17),--(AM18:AM1500&lt;&gt;""),--ISNUMBER(SEARCH(" "&amp;AM18:AM1500&amp;" ",Q433)))&gt;0,AD17,"")))</f>
        <v/>
      </c>
      <c r="AE433" s="964" t="str" cm="1">
        <f t="array" ref="AE433">IF(N433="","",IF(R433&lt;&gt;"","",IF(SUMPRODUCT(--(AN18:AN1500=AE17),--(AM18:AM1500&lt;&gt;""),--ISNUMBER(SEARCH(" "&amp;AM18:AM1500&amp;" ",Q433)))&gt;0,AE17,"")))</f>
        <v/>
      </c>
      <c r="AF433" s="964" t="str" cm="1">
        <f t="array" ref="AF433">IF(N433="","",IF(R433&lt;&gt;"","",IF(SUMPRODUCT(--(AN18:AN1500=AF17),--(AM18:AM1500&lt;&gt;""),--ISNUMBER(SEARCH(" "&amp;AM18:AM1500&amp;" ",Q433)))&gt;0,AF17,"")))</f>
        <v/>
      </c>
      <c r="AG433" s="964" t="str" cm="1">
        <f t="array" ref="AG433">IF(N433="","",IF(R433&lt;&gt;"","",IF(SUMPRODUCT(--(AN18:AN1500=AG17),--(AM18:AM1500&lt;&gt;""),--ISNUMBER(SEARCH(" "&amp;AM18:AM1500&amp;" ",Q433)))&gt;0,AG17,"")))</f>
        <v/>
      </c>
      <c r="AH433" s="964" t="str" cm="1">
        <f t="array" ref="AH433">IF(N433="","",IF(R433&lt;&gt;"","",IF(SUMPRODUCT(--(AN18:AN1500=AH17),--(AM18:AM1500&lt;&gt;""),--ISNUMBER(SEARCH(" "&amp;AM18:AM1500&amp;" ",Q433)))&gt;0,AH17,"")))</f>
        <v/>
      </c>
      <c r="AI433" s="964" t="str" cm="1">
        <f t="array" ref="AI433">IF(N433="","",IF(R433&lt;&gt;"","",IF(SUMPRODUCT(--(AN18:AN1500=AI17),--(AM18:AM1500&lt;&gt;""),--ISNUMBER(SEARCH(" "&amp;AM18:AM1500&amp;" ",Q433)))&gt;0,AI17,"")))</f>
        <v/>
      </c>
      <c r="AJ433" s="964" t="str" cm="1">
        <f t="array" ref="AJ433">IF(N433="","",IF(R433&lt;&gt;"","",IF(SUMPRODUCT(--(AN18:AN1500=AJ17),--(AM18:AM1500&lt;&gt;""),--ISNUMBER(SEARCH(" "&amp;AM18:AM1500&amp;" ",Q433)))&gt;0,AJ17,"")))</f>
        <v/>
      </c>
      <c r="AK433" s="964" t="str" cm="1">
        <f t="array" ref="AK433">IF(N433="","",IF(T433&lt;&gt;"",AK17,IF(S433&lt;&gt;"","",IF(R433&lt;&gt;"","",IF(SUMPRODUCT(--(AN18:AN1500=AK17),--(AM18:AM1500&lt;&gt;""),--ISNUMBER(SEARCH(" "&amp;AM18:AM1500&amp;" ",Q433)))&gt;0,AK17,"")))))</f>
        <v/>
      </c>
      <c r="AM433" s="964" t="s">
        <v>2401</v>
      </c>
      <c r="AN433" s="964" t="s">
        <v>1597</v>
      </c>
      <c r="BN433" s="49">
        <v>1</v>
      </c>
    </row>
    <row r="434" spans="3:66" ht="35.1" customHeight="1">
      <c r="C434" s="65"/>
      <c r="D434" s="975" t="str">
        <f t="shared" si="81"/>
        <v/>
      </c>
      <c r="E434" s="982"/>
      <c r="G434" s="963" t="str">
        <f>IF(H434="","",COUNTIF(H18:H434,"&lt;&gt;"))</f>
        <v/>
      </c>
      <c r="H434" s="958" t="str" cm="1">
        <f t="array" ref="H434">IF(L434="","",IF(LEN(L434)&lt;=MAX(10,G13),L434,IFERROR(LEFT(L434,LOOKUP(2,1/(MID(L434,ROW(1:500),1)=" ")/(ROW(1:500)&lt;=MAX(10,G13)),ROW(1:500))-1),LEFT(L434,MAX(10,G13)))))</f>
        <v/>
      </c>
      <c r="I434" s="963" t="str">
        <f t="shared" si="82"/>
        <v/>
      </c>
      <c r="J434" s="963" t="str">
        <f t="shared" si="83"/>
        <v/>
      </c>
      <c r="K434" s="964" t="str">
        <f>IF(M433&lt;&gt;"",K433,IF(K433&lt;MAX(A18:A317),K433+1,""))</f>
        <v/>
      </c>
      <c r="L434" s="965" t="str">
        <f>IF(K434="","",IF(M433&lt;&gt;"",M433,INDEX(E18:E317,MATCH(K434,A18:A317,0))))</f>
        <v/>
      </c>
      <c r="M434" s="965" t="str">
        <f t="shared" si="84"/>
        <v/>
      </c>
      <c r="N434" s="966" t="str">
        <f t="shared" si="85"/>
        <v/>
      </c>
      <c r="O434" s="967" t="str">
        <f t="shared" si="86"/>
        <v/>
      </c>
      <c r="P434" s="967" t="str">
        <f t="shared" si="87"/>
        <v/>
      </c>
      <c r="Q434" s="966" t="str">
        <f t="shared" si="88"/>
        <v/>
      </c>
      <c r="R434" s="967" t="str">
        <f>IF(N434="","",IF(COUNTIF(AP18:AP300,TRIM(Q434))&gt;0,"EXCLUSION EXACTE",""))</f>
        <v/>
      </c>
      <c r="S434" s="967" t="str" cm="1">
        <f t="array" ref="S434">IF(N434="","",IF(SUMPRODUCT(--(AP18:AP300&lt;&gt;""),--ISNUMBER(SEARCH(" "&amp;AP18:AP300&amp;" ",Q434)))&gt;0,"BLOQUE MOLLUSQUES",""))</f>
        <v/>
      </c>
      <c r="T434" s="967" t="str" cm="1">
        <f t="array" ref="T434">IF(N434="","",IF(SUMPRODUCT(--(AT18:AT300&lt;&gt;""),--ISNUMBER(SEARCH(" "&amp;AT18:AT300&amp;" ",Q434)))&gt;0,"FORCE MOLLUSQUES",""))</f>
        <v/>
      </c>
      <c r="U434" s="966" t="str">
        <f t="shared" si="89"/>
        <v/>
      </c>
      <c r="V434" s="966" t="str">
        <f t="shared" si="91"/>
        <v/>
      </c>
      <c r="W434" s="967" t="str">
        <f t="shared" si="90"/>
        <v/>
      </c>
      <c r="X434" s="967" t="str" cm="1">
        <f t="array" ref="X434">IF(N434="","",IF(R434&lt;&gt;"","",IF(SUMPRODUCT(--(AN18:AN1500=X17),--(AM18:AM1500&lt;&gt;""),--ISNUMBER(SEARCH(" "&amp;AM18:AM1500&amp;" ",Q434)))&gt;0,X17,"")))</f>
        <v/>
      </c>
      <c r="Y434" s="967" t="str" cm="1">
        <f t="array" ref="Y434">IF(N434="","",IF(R434&lt;&gt;"","",IF(SUMPRODUCT(--(AN18:AN1500=Y17),--(AM18:AM1500&lt;&gt;""),--ISNUMBER(SEARCH(" "&amp;AM18:AM1500&amp;" ",Q434)))&gt;0,Y17,"")))</f>
        <v/>
      </c>
      <c r="Z434" s="967" t="str" cm="1">
        <f t="array" ref="Z434">IF(N434="","",IF(R434&lt;&gt;"","",IF(SUMPRODUCT(--(AN18:AN1500=Z17),--(AM18:AM1500&lt;&gt;""),--ISNUMBER(SEARCH(" "&amp;AM18:AM1500&amp;" ",Q434)))&gt;0,Z17,"")))</f>
        <v/>
      </c>
      <c r="AA434" s="967" t="str" cm="1">
        <f t="array" ref="AA434">IF(N434="","",IF(R434&lt;&gt;"","",IF(SUMPRODUCT(--(AN18:AN1500=AA17),--(AM18:AM1500&lt;&gt;""),--ISNUMBER(SEARCH(" "&amp;AM18:AM1500&amp;" ",Q434)))&gt;0,AA17,"")))</f>
        <v/>
      </c>
      <c r="AB434" s="967" t="str" cm="1">
        <f t="array" ref="AB434">IF(N434="","",IF(R434&lt;&gt;"","",IF(SUMPRODUCT(--(AN18:AN1500=AB17),--(AM18:AM1500&lt;&gt;""),--ISNUMBER(SEARCH(" "&amp;AM18:AM1500&amp;" ",Q434)))&gt;0,AB17,"")))</f>
        <v/>
      </c>
      <c r="AC434" s="967" t="str" cm="1">
        <f t="array" ref="AC434">IF(N434="","",IF(R434&lt;&gt;"","",IF(SUMPRODUCT(--(AN18:AN1500=AC17),--(AM18:AM1500&lt;&gt;""),--ISNUMBER(SEARCH(" "&amp;AM18:AM1500&amp;" ",Q434)))&gt;0,AC17,"")))</f>
        <v/>
      </c>
      <c r="AD434" s="967" t="str" cm="1">
        <f t="array" ref="AD434">IF(N434="","",IF(R434&lt;&gt;"","",IF(SUMPRODUCT(--(AN18:AN1500=AD17),--(AM18:AM1500&lt;&gt;""),--ISNUMBER(SEARCH(" "&amp;AM18:AM1500&amp;" ",Q434)))&gt;0,AD17,"")))</f>
        <v/>
      </c>
      <c r="AE434" s="967" t="str" cm="1">
        <f t="array" ref="AE434">IF(N434="","",IF(R434&lt;&gt;"","",IF(SUMPRODUCT(--(AN18:AN1500=AE17),--(AM18:AM1500&lt;&gt;""),--ISNUMBER(SEARCH(" "&amp;AM18:AM1500&amp;" ",Q434)))&gt;0,AE17,"")))</f>
        <v/>
      </c>
      <c r="AF434" s="967" t="str" cm="1">
        <f t="array" ref="AF434">IF(N434="","",IF(R434&lt;&gt;"","",IF(SUMPRODUCT(--(AN18:AN1500=AF17),--(AM18:AM1500&lt;&gt;""),--ISNUMBER(SEARCH(" "&amp;AM18:AM1500&amp;" ",Q434)))&gt;0,AF17,"")))</f>
        <v/>
      </c>
      <c r="AG434" s="967" t="str" cm="1">
        <f t="array" ref="AG434">IF(N434="","",IF(R434&lt;&gt;"","",IF(SUMPRODUCT(--(AN18:AN1500=AG17),--(AM18:AM1500&lt;&gt;""),--ISNUMBER(SEARCH(" "&amp;AM18:AM1500&amp;" ",Q434)))&gt;0,AG17,"")))</f>
        <v/>
      </c>
      <c r="AH434" s="967" t="str" cm="1">
        <f t="array" ref="AH434">IF(N434="","",IF(R434&lt;&gt;"","",IF(SUMPRODUCT(--(AN18:AN1500=AH17),--(AM18:AM1500&lt;&gt;""),--ISNUMBER(SEARCH(" "&amp;AM18:AM1500&amp;" ",Q434)))&gt;0,AH17,"")))</f>
        <v/>
      </c>
      <c r="AI434" s="967" t="str" cm="1">
        <f t="array" ref="AI434">IF(N434="","",IF(R434&lt;&gt;"","",IF(SUMPRODUCT(--(AN18:AN1500=AI17),--(AM18:AM1500&lt;&gt;""),--ISNUMBER(SEARCH(" "&amp;AM18:AM1500&amp;" ",Q434)))&gt;0,AI17,"")))</f>
        <v/>
      </c>
      <c r="AJ434" s="967" t="str" cm="1">
        <f t="array" ref="AJ434">IF(N434="","",IF(R434&lt;&gt;"","",IF(SUMPRODUCT(--(AN18:AN1500=AJ17),--(AM18:AM1500&lt;&gt;""),--ISNUMBER(SEARCH(" "&amp;AM18:AM1500&amp;" ",Q434)))&gt;0,AJ17,"")))</f>
        <v/>
      </c>
      <c r="AK434" s="967" t="str" cm="1">
        <f t="array" ref="AK434">IF(N434="","",IF(T434&lt;&gt;"",AK17,IF(S434&lt;&gt;"","",IF(R434&lt;&gt;"","",IF(SUMPRODUCT(--(AN18:AN1500=AK17),--(AM18:AM1500&lt;&gt;""),--ISNUMBER(SEARCH(" "&amp;AM18:AM1500&amp;" ",Q434)))&gt;0,AK17,"")))))</f>
        <v/>
      </c>
      <c r="AM434" s="968" t="s">
        <v>2402</v>
      </c>
      <c r="AN434" s="968" t="s">
        <v>1597</v>
      </c>
      <c r="BN434" s="49">
        <v>1</v>
      </c>
    </row>
    <row r="435" spans="3:66" ht="35.1" customHeight="1">
      <c r="C435" s="65"/>
      <c r="D435" s="975" t="str">
        <f t="shared" si="81"/>
        <v/>
      </c>
      <c r="E435" s="982"/>
      <c r="G435" s="964" t="str">
        <f>IF(H435="","",COUNTIF(H18:H435,"&lt;&gt;"))</f>
        <v/>
      </c>
      <c r="H435" s="965" t="str" cm="1">
        <f t="array" ref="H435">IF(L435="","",IF(LEN(L435)&lt;=MAX(10,G13),L435,IFERROR(LEFT(L435,LOOKUP(2,1/(MID(L435,ROW(1:500),1)=" ")/(ROW(1:500)&lt;=MAX(10,G13)),ROW(1:500))-1),LEFT(L435,MAX(10,G13)))))</f>
        <v/>
      </c>
      <c r="I435" s="964" t="str">
        <f t="shared" si="82"/>
        <v/>
      </c>
      <c r="J435" s="964" t="str">
        <f t="shared" si="83"/>
        <v/>
      </c>
      <c r="K435" s="964" t="str">
        <f>IF(M434&lt;&gt;"",K434,IF(K434&lt;MAX(A18:A317),K434+1,""))</f>
        <v/>
      </c>
      <c r="L435" s="965" t="str">
        <f>IF(K435="","",IF(M434&lt;&gt;"",M434,INDEX(E18:E317,MATCH(K435,A18:A317,0))))</f>
        <v/>
      </c>
      <c r="M435" s="965" t="str">
        <f t="shared" si="84"/>
        <v/>
      </c>
      <c r="N435" s="965" t="str">
        <f t="shared" si="85"/>
        <v/>
      </c>
      <c r="O435" s="964" t="str">
        <f t="shared" si="86"/>
        <v/>
      </c>
      <c r="P435" s="964" t="str">
        <f t="shared" si="87"/>
        <v/>
      </c>
      <c r="Q435" s="965" t="str">
        <f t="shared" si="88"/>
        <v/>
      </c>
      <c r="R435" s="964" t="str">
        <f>IF(N435="","",IF(COUNTIF(AP18:AP300,TRIM(Q435))&gt;0,"EXCLUSION EXACTE",""))</f>
        <v/>
      </c>
      <c r="S435" s="964" t="str" cm="1">
        <f t="array" ref="S435">IF(N435="","",IF(SUMPRODUCT(--(AP18:AP300&lt;&gt;""),--ISNUMBER(SEARCH(" "&amp;AP18:AP300&amp;" ",Q435)))&gt;0,"BLOQUE MOLLUSQUES",""))</f>
        <v/>
      </c>
      <c r="T435" s="964" t="str" cm="1">
        <f t="array" ref="T435">IF(N435="","",IF(SUMPRODUCT(--(AT18:AT300&lt;&gt;""),--ISNUMBER(SEARCH(" "&amp;AT18:AT300&amp;" ",Q435)))&gt;0,"FORCE MOLLUSQUES",""))</f>
        <v/>
      </c>
      <c r="U435" s="965" t="str">
        <f t="shared" si="89"/>
        <v/>
      </c>
      <c r="V435" s="965" t="str">
        <f t="shared" si="91"/>
        <v/>
      </c>
      <c r="W435" s="964" t="str">
        <f t="shared" si="90"/>
        <v/>
      </c>
      <c r="X435" s="964" t="str" cm="1">
        <f t="array" ref="X435">IF(N435="","",IF(R435&lt;&gt;"","",IF(SUMPRODUCT(--(AN18:AN1500=X17),--(AM18:AM1500&lt;&gt;""),--ISNUMBER(SEARCH(" "&amp;AM18:AM1500&amp;" ",Q435)))&gt;0,X17,"")))</f>
        <v/>
      </c>
      <c r="Y435" s="964" t="str" cm="1">
        <f t="array" ref="Y435">IF(N435="","",IF(R435&lt;&gt;"","",IF(SUMPRODUCT(--(AN18:AN1500=Y17),--(AM18:AM1500&lt;&gt;""),--ISNUMBER(SEARCH(" "&amp;AM18:AM1500&amp;" ",Q435)))&gt;0,Y17,"")))</f>
        <v/>
      </c>
      <c r="Z435" s="964" t="str" cm="1">
        <f t="array" ref="Z435">IF(N435="","",IF(R435&lt;&gt;"","",IF(SUMPRODUCT(--(AN18:AN1500=Z17),--(AM18:AM1500&lt;&gt;""),--ISNUMBER(SEARCH(" "&amp;AM18:AM1500&amp;" ",Q435)))&gt;0,Z17,"")))</f>
        <v/>
      </c>
      <c r="AA435" s="964" t="str" cm="1">
        <f t="array" ref="AA435">IF(N435="","",IF(R435&lt;&gt;"","",IF(SUMPRODUCT(--(AN18:AN1500=AA17),--(AM18:AM1500&lt;&gt;""),--ISNUMBER(SEARCH(" "&amp;AM18:AM1500&amp;" ",Q435)))&gt;0,AA17,"")))</f>
        <v/>
      </c>
      <c r="AB435" s="964" t="str" cm="1">
        <f t="array" ref="AB435">IF(N435="","",IF(R435&lt;&gt;"","",IF(SUMPRODUCT(--(AN18:AN1500=AB17),--(AM18:AM1500&lt;&gt;""),--ISNUMBER(SEARCH(" "&amp;AM18:AM1500&amp;" ",Q435)))&gt;0,AB17,"")))</f>
        <v/>
      </c>
      <c r="AC435" s="964" t="str" cm="1">
        <f t="array" ref="AC435">IF(N435="","",IF(R435&lt;&gt;"","",IF(SUMPRODUCT(--(AN18:AN1500=AC17),--(AM18:AM1500&lt;&gt;""),--ISNUMBER(SEARCH(" "&amp;AM18:AM1500&amp;" ",Q435)))&gt;0,AC17,"")))</f>
        <v/>
      </c>
      <c r="AD435" s="964" t="str" cm="1">
        <f t="array" ref="AD435">IF(N435="","",IF(R435&lt;&gt;"","",IF(SUMPRODUCT(--(AN18:AN1500=AD17),--(AM18:AM1500&lt;&gt;""),--ISNUMBER(SEARCH(" "&amp;AM18:AM1500&amp;" ",Q435)))&gt;0,AD17,"")))</f>
        <v/>
      </c>
      <c r="AE435" s="964" t="str" cm="1">
        <f t="array" ref="AE435">IF(N435="","",IF(R435&lt;&gt;"","",IF(SUMPRODUCT(--(AN18:AN1500=AE17),--(AM18:AM1500&lt;&gt;""),--ISNUMBER(SEARCH(" "&amp;AM18:AM1500&amp;" ",Q435)))&gt;0,AE17,"")))</f>
        <v/>
      </c>
      <c r="AF435" s="964" t="str" cm="1">
        <f t="array" ref="AF435">IF(N435="","",IF(R435&lt;&gt;"","",IF(SUMPRODUCT(--(AN18:AN1500=AF17),--(AM18:AM1500&lt;&gt;""),--ISNUMBER(SEARCH(" "&amp;AM18:AM1500&amp;" ",Q435)))&gt;0,AF17,"")))</f>
        <v/>
      </c>
      <c r="AG435" s="964" t="str" cm="1">
        <f t="array" ref="AG435">IF(N435="","",IF(R435&lt;&gt;"","",IF(SUMPRODUCT(--(AN18:AN1500=AG17),--(AM18:AM1500&lt;&gt;""),--ISNUMBER(SEARCH(" "&amp;AM18:AM1500&amp;" ",Q435)))&gt;0,AG17,"")))</f>
        <v/>
      </c>
      <c r="AH435" s="964" t="str" cm="1">
        <f t="array" ref="AH435">IF(N435="","",IF(R435&lt;&gt;"","",IF(SUMPRODUCT(--(AN18:AN1500=AH17),--(AM18:AM1500&lt;&gt;""),--ISNUMBER(SEARCH(" "&amp;AM18:AM1500&amp;" ",Q435)))&gt;0,AH17,"")))</f>
        <v/>
      </c>
      <c r="AI435" s="964" t="str" cm="1">
        <f t="array" ref="AI435">IF(N435="","",IF(R435&lt;&gt;"","",IF(SUMPRODUCT(--(AN18:AN1500=AI17),--(AM18:AM1500&lt;&gt;""),--ISNUMBER(SEARCH(" "&amp;AM18:AM1500&amp;" ",Q435)))&gt;0,AI17,"")))</f>
        <v/>
      </c>
      <c r="AJ435" s="964" t="str" cm="1">
        <f t="array" ref="AJ435">IF(N435="","",IF(R435&lt;&gt;"","",IF(SUMPRODUCT(--(AN18:AN1500=AJ17),--(AM18:AM1500&lt;&gt;""),--ISNUMBER(SEARCH(" "&amp;AM18:AM1500&amp;" ",Q435)))&gt;0,AJ17,"")))</f>
        <v/>
      </c>
      <c r="AK435" s="964" t="str" cm="1">
        <f t="array" ref="AK435">IF(N435="","",IF(T435&lt;&gt;"",AK17,IF(S435&lt;&gt;"","",IF(R435&lt;&gt;"","",IF(SUMPRODUCT(--(AN18:AN1500=AK17),--(AM18:AM1500&lt;&gt;""),--ISNUMBER(SEARCH(" "&amp;AM18:AM1500&amp;" ",Q435)))&gt;0,AK17,"")))))</f>
        <v/>
      </c>
      <c r="AM435" s="964" t="s">
        <v>2403</v>
      </c>
      <c r="AN435" s="964" t="s">
        <v>1597</v>
      </c>
      <c r="BN435" s="49">
        <v>1</v>
      </c>
    </row>
    <row r="436" spans="3:66" ht="35.1" customHeight="1">
      <c r="C436" s="65"/>
      <c r="D436" s="975" t="str">
        <f t="shared" si="81"/>
        <v/>
      </c>
      <c r="E436" s="982"/>
      <c r="G436" s="963" t="str">
        <f>IF(H436="","",COUNTIF(H18:H436,"&lt;&gt;"))</f>
        <v/>
      </c>
      <c r="H436" s="958" t="str" cm="1">
        <f t="array" ref="H436">IF(L436="","",IF(LEN(L436)&lt;=MAX(10,G13),L436,IFERROR(LEFT(L436,LOOKUP(2,1/(MID(L436,ROW(1:500),1)=" ")/(ROW(1:500)&lt;=MAX(10,G13)),ROW(1:500))-1),LEFT(L436,MAX(10,G13)))))</f>
        <v/>
      </c>
      <c r="I436" s="963" t="str">
        <f t="shared" si="82"/>
        <v/>
      </c>
      <c r="J436" s="963" t="str">
        <f t="shared" si="83"/>
        <v/>
      </c>
      <c r="K436" s="964" t="str">
        <f>IF(M435&lt;&gt;"",K435,IF(K435&lt;MAX(A18:A317),K435+1,""))</f>
        <v/>
      </c>
      <c r="L436" s="965" t="str">
        <f>IF(K436="","",IF(M435&lt;&gt;"",M435,INDEX(E18:E317,MATCH(K436,A18:A317,0))))</f>
        <v/>
      </c>
      <c r="M436" s="965" t="str">
        <f t="shared" si="84"/>
        <v/>
      </c>
      <c r="N436" s="966" t="str">
        <f t="shared" si="85"/>
        <v/>
      </c>
      <c r="O436" s="967" t="str">
        <f t="shared" si="86"/>
        <v/>
      </c>
      <c r="P436" s="967" t="str">
        <f t="shared" si="87"/>
        <v/>
      </c>
      <c r="Q436" s="966" t="str">
        <f t="shared" si="88"/>
        <v/>
      </c>
      <c r="R436" s="967" t="str">
        <f>IF(N436="","",IF(COUNTIF(AP18:AP300,TRIM(Q436))&gt;0,"EXCLUSION EXACTE",""))</f>
        <v/>
      </c>
      <c r="S436" s="967" t="str" cm="1">
        <f t="array" ref="S436">IF(N436="","",IF(SUMPRODUCT(--(AP18:AP300&lt;&gt;""),--ISNUMBER(SEARCH(" "&amp;AP18:AP300&amp;" ",Q436)))&gt;0,"BLOQUE MOLLUSQUES",""))</f>
        <v/>
      </c>
      <c r="T436" s="967" t="str" cm="1">
        <f t="array" ref="T436">IF(N436="","",IF(SUMPRODUCT(--(AT18:AT300&lt;&gt;""),--ISNUMBER(SEARCH(" "&amp;AT18:AT300&amp;" ",Q436)))&gt;0,"FORCE MOLLUSQUES",""))</f>
        <v/>
      </c>
      <c r="U436" s="966" t="str">
        <f t="shared" si="89"/>
        <v/>
      </c>
      <c r="V436" s="966" t="str">
        <f t="shared" si="91"/>
        <v/>
      </c>
      <c r="W436" s="967" t="str">
        <f t="shared" si="90"/>
        <v/>
      </c>
      <c r="X436" s="967" t="str" cm="1">
        <f t="array" ref="X436">IF(N436="","",IF(R436&lt;&gt;"","",IF(SUMPRODUCT(--(AN18:AN1500=X17),--(AM18:AM1500&lt;&gt;""),--ISNUMBER(SEARCH(" "&amp;AM18:AM1500&amp;" ",Q436)))&gt;0,X17,"")))</f>
        <v/>
      </c>
      <c r="Y436" s="967" t="str" cm="1">
        <f t="array" ref="Y436">IF(N436="","",IF(R436&lt;&gt;"","",IF(SUMPRODUCT(--(AN18:AN1500=Y17),--(AM18:AM1500&lt;&gt;""),--ISNUMBER(SEARCH(" "&amp;AM18:AM1500&amp;" ",Q436)))&gt;0,Y17,"")))</f>
        <v/>
      </c>
      <c r="Z436" s="967" t="str" cm="1">
        <f t="array" ref="Z436">IF(N436="","",IF(R436&lt;&gt;"","",IF(SUMPRODUCT(--(AN18:AN1500=Z17),--(AM18:AM1500&lt;&gt;""),--ISNUMBER(SEARCH(" "&amp;AM18:AM1500&amp;" ",Q436)))&gt;0,Z17,"")))</f>
        <v/>
      </c>
      <c r="AA436" s="967" t="str" cm="1">
        <f t="array" ref="AA436">IF(N436="","",IF(R436&lt;&gt;"","",IF(SUMPRODUCT(--(AN18:AN1500=AA17),--(AM18:AM1500&lt;&gt;""),--ISNUMBER(SEARCH(" "&amp;AM18:AM1500&amp;" ",Q436)))&gt;0,AA17,"")))</f>
        <v/>
      </c>
      <c r="AB436" s="967" t="str" cm="1">
        <f t="array" ref="AB436">IF(N436="","",IF(R436&lt;&gt;"","",IF(SUMPRODUCT(--(AN18:AN1500=AB17),--(AM18:AM1500&lt;&gt;""),--ISNUMBER(SEARCH(" "&amp;AM18:AM1500&amp;" ",Q436)))&gt;0,AB17,"")))</f>
        <v/>
      </c>
      <c r="AC436" s="967" t="str" cm="1">
        <f t="array" ref="AC436">IF(N436="","",IF(R436&lt;&gt;"","",IF(SUMPRODUCT(--(AN18:AN1500=AC17),--(AM18:AM1500&lt;&gt;""),--ISNUMBER(SEARCH(" "&amp;AM18:AM1500&amp;" ",Q436)))&gt;0,AC17,"")))</f>
        <v/>
      </c>
      <c r="AD436" s="967" t="str" cm="1">
        <f t="array" ref="AD436">IF(N436="","",IF(R436&lt;&gt;"","",IF(SUMPRODUCT(--(AN18:AN1500=AD17),--(AM18:AM1500&lt;&gt;""),--ISNUMBER(SEARCH(" "&amp;AM18:AM1500&amp;" ",Q436)))&gt;0,AD17,"")))</f>
        <v/>
      </c>
      <c r="AE436" s="967" t="str" cm="1">
        <f t="array" ref="AE436">IF(N436="","",IF(R436&lt;&gt;"","",IF(SUMPRODUCT(--(AN18:AN1500=AE17),--(AM18:AM1500&lt;&gt;""),--ISNUMBER(SEARCH(" "&amp;AM18:AM1500&amp;" ",Q436)))&gt;0,AE17,"")))</f>
        <v/>
      </c>
      <c r="AF436" s="967" t="str" cm="1">
        <f t="array" ref="AF436">IF(N436="","",IF(R436&lt;&gt;"","",IF(SUMPRODUCT(--(AN18:AN1500=AF17),--(AM18:AM1500&lt;&gt;""),--ISNUMBER(SEARCH(" "&amp;AM18:AM1500&amp;" ",Q436)))&gt;0,AF17,"")))</f>
        <v/>
      </c>
      <c r="AG436" s="967" t="str" cm="1">
        <f t="array" ref="AG436">IF(N436="","",IF(R436&lt;&gt;"","",IF(SUMPRODUCT(--(AN18:AN1500=AG17),--(AM18:AM1500&lt;&gt;""),--ISNUMBER(SEARCH(" "&amp;AM18:AM1500&amp;" ",Q436)))&gt;0,AG17,"")))</f>
        <v/>
      </c>
      <c r="AH436" s="967" t="str" cm="1">
        <f t="array" ref="AH436">IF(N436="","",IF(R436&lt;&gt;"","",IF(SUMPRODUCT(--(AN18:AN1500=AH17),--(AM18:AM1500&lt;&gt;""),--ISNUMBER(SEARCH(" "&amp;AM18:AM1500&amp;" ",Q436)))&gt;0,AH17,"")))</f>
        <v/>
      </c>
      <c r="AI436" s="967" t="str" cm="1">
        <f t="array" ref="AI436">IF(N436="","",IF(R436&lt;&gt;"","",IF(SUMPRODUCT(--(AN18:AN1500=AI17),--(AM18:AM1500&lt;&gt;""),--ISNUMBER(SEARCH(" "&amp;AM18:AM1500&amp;" ",Q436)))&gt;0,AI17,"")))</f>
        <v/>
      </c>
      <c r="AJ436" s="967" t="str" cm="1">
        <f t="array" ref="AJ436">IF(N436="","",IF(R436&lt;&gt;"","",IF(SUMPRODUCT(--(AN18:AN1500=AJ17),--(AM18:AM1500&lt;&gt;""),--ISNUMBER(SEARCH(" "&amp;AM18:AM1500&amp;" ",Q436)))&gt;0,AJ17,"")))</f>
        <v/>
      </c>
      <c r="AK436" s="967" t="str" cm="1">
        <f t="array" ref="AK436">IF(N436="","",IF(T436&lt;&gt;"",AK17,IF(S436&lt;&gt;"","",IF(R436&lt;&gt;"","",IF(SUMPRODUCT(--(AN18:AN1500=AK17),--(AM18:AM1500&lt;&gt;""),--ISNUMBER(SEARCH(" "&amp;AM18:AM1500&amp;" ",Q436)))&gt;0,AK17,"")))))</f>
        <v/>
      </c>
      <c r="AM436" s="968" t="s">
        <v>2206</v>
      </c>
      <c r="AN436" s="968" t="s">
        <v>1597</v>
      </c>
      <c r="BN436" s="49">
        <v>1</v>
      </c>
    </row>
    <row r="437" spans="3:66" ht="35.1" customHeight="1">
      <c r="C437" s="65"/>
      <c r="D437" s="975" t="str">
        <f t="shared" si="81"/>
        <v/>
      </c>
      <c r="E437" s="982"/>
      <c r="G437" s="964" t="str">
        <f>IF(H437="","",COUNTIF(H18:H437,"&lt;&gt;"))</f>
        <v/>
      </c>
      <c r="H437" s="965" t="str" cm="1">
        <f t="array" ref="H437">IF(L437="","",IF(LEN(L437)&lt;=MAX(10,G13),L437,IFERROR(LEFT(L437,LOOKUP(2,1/(MID(L437,ROW(1:500),1)=" ")/(ROW(1:500)&lt;=MAX(10,G13)),ROW(1:500))-1),LEFT(L437,MAX(10,G13)))))</f>
        <v/>
      </c>
      <c r="I437" s="964" t="str">
        <f t="shared" si="82"/>
        <v/>
      </c>
      <c r="J437" s="964" t="str">
        <f t="shared" si="83"/>
        <v/>
      </c>
      <c r="K437" s="964" t="str">
        <f>IF(M436&lt;&gt;"",K436,IF(K436&lt;MAX(A18:A317),K436+1,""))</f>
        <v/>
      </c>
      <c r="L437" s="965" t="str">
        <f>IF(K437="","",IF(M436&lt;&gt;"",M436,INDEX(E18:E317,MATCH(K437,A18:A317,0))))</f>
        <v/>
      </c>
      <c r="M437" s="965" t="str">
        <f t="shared" si="84"/>
        <v/>
      </c>
      <c r="N437" s="965" t="str">
        <f t="shared" si="85"/>
        <v/>
      </c>
      <c r="O437" s="964" t="str">
        <f t="shared" si="86"/>
        <v/>
      </c>
      <c r="P437" s="964" t="str">
        <f t="shared" si="87"/>
        <v/>
      </c>
      <c r="Q437" s="965" t="str">
        <f t="shared" si="88"/>
        <v/>
      </c>
      <c r="R437" s="964" t="str">
        <f>IF(N437="","",IF(COUNTIF(AP18:AP300,TRIM(Q437))&gt;0,"EXCLUSION EXACTE",""))</f>
        <v/>
      </c>
      <c r="S437" s="964" t="str" cm="1">
        <f t="array" ref="S437">IF(N437="","",IF(SUMPRODUCT(--(AP18:AP300&lt;&gt;""),--ISNUMBER(SEARCH(" "&amp;AP18:AP300&amp;" ",Q437)))&gt;0,"BLOQUE MOLLUSQUES",""))</f>
        <v/>
      </c>
      <c r="T437" s="964" t="str" cm="1">
        <f t="array" ref="T437">IF(N437="","",IF(SUMPRODUCT(--(AT18:AT300&lt;&gt;""),--ISNUMBER(SEARCH(" "&amp;AT18:AT300&amp;" ",Q437)))&gt;0,"FORCE MOLLUSQUES",""))</f>
        <v/>
      </c>
      <c r="U437" s="965" t="str">
        <f t="shared" si="89"/>
        <v/>
      </c>
      <c r="V437" s="965" t="str">
        <f t="shared" si="91"/>
        <v/>
      </c>
      <c r="W437" s="964" t="str">
        <f t="shared" si="90"/>
        <v/>
      </c>
      <c r="X437" s="964" t="str" cm="1">
        <f t="array" ref="X437">IF(N437="","",IF(R437&lt;&gt;"","",IF(SUMPRODUCT(--(AN18:AN1500=X17),--(AM18:AM1500&lt;&gt;""),--ISNUMBER(SEARCH(" "&amp;AM18:AM1500&amp;" ",Q437)))&gt;0,X17,"")))</f>
        <v/>
      </c>
      <c r="Y437" s="964" t="str" cm="1">
        <f t="array" ref="Y437">IF(N437="","",IF(R437&lt;&gt;"","",IF(SUMPRODUCT(--(AN18:AN1500=Y17),--(AM18:AM1500&lt;&gt;""),--ISNUMBER(SEARCH(" "&amp;AM18:AM1500&amp;" ",Q437)))&gt;0,Y17,"")))</f>
        <v/>
      </c>
      <c r="Z437" s="964" t="str" cm="1">
        <f t="array" ref="Z437">IF(N437="","",IF(R437&lt;&gt;"","",IF(SUMPRODUCT(--(AN18:AN1500=Z17),--(AM18:AM1500&lt;&gt;""),--ISNUMBER(SEARCH(" "&amp;AM18:AM1500&amp;" ",Q437)))&gt;0,Z17,"")))</f>
        <v/>
      </c>
      <c r="AA437" s="964" t="str" cm="1">
        <f t="array" ref="AA437">IF(N437="","",IF(R437&lt;&gt;"","",IF(SUMPRODUCT(--(AN18:AN1500=AA17),--(AM18:AM1500&lt;&gt;""),--ISNUMBER(SEARCH(" "&amp;AM18:AM1500&amp;" ",Q437)))&gt;0,AA17,"")))</f>
        <v/>
      </c>
      <c r="AB437" s="964" t="str" cm="1">
        <f t="array" ref="AB437">IF(N437="","",IF(R437&lt;&gt;"","",IF(SUMPRODUCT(--(AN18:AN1500=AB17),--(AM18:AM1500&lt;&gt;""),--ISNUMBER(SEARCH(" "&amp;AM18:AM1500&amp;" ",Q437)))&gt;0,AB17,"")))</f>
        <v/>
      </c>
      <c r="AC437" s="964" t="str" cm="1">
        <f t="array" ref="AC437">IF(N437="","",IF(R437&lt;&gt;"","",IF(SUMPRODUCT(--(AN18:AN1500=AC17),--(AM18:AM1500&lt;&gt;""),--ISNUMBER(SEARCH(" "&amp;AM18:AM1500&amp;" ",Q437)))&gt;0,AC17,"")))</f>
        <v/>
      </c>
      <c r="AD437" s="964" t="str" cm="1">
        <f t="array" ref="AD437">IF(N437="","",IF(R437&lt;&gt;"","",IF(SUMPRODUCT(--(AN18:AN1500=AD17),--(AM18:AM1500&lt;&gt;""),--ISNUMBER(SEARCH(" "&amp;AM18:AM1500&amp;" ",Q437)))&gt;0,AD17,"")))</f>
        <v/>
      </c>
      <c r="AE437" s="964" t="str" cm="1">
        <f t="array" ref="AE437">IF(N437="","",IF(R437&lt;&gt;"","",IF(SUMPRODUCT(--(AN18:AN1500=AE17),--(AM18:AM1500&lt;&gt;""),--ISNUMBER(SEARCH(" "&amp;AM18:AM1500&amp;" ",Q437)))&gt;0,AE17,"")))</f>
        <v/>
      </c>
      <c r="AF437" s="964" t="str" cm="1">
        <f t="array" ref="AF437">IF(N437="","",IF(R437&lt;&gt;"","",IF(SUMPRODUCT(--(AN18:AN1500=AF17),--(AM18:AM1500&lt;&gt;""),--ISNUMBER(SEARCH(" "&amp;AM18:AM1500&amp;" ",Q437)))&gt;0,AF17,"")))</f>
        <v/>
      </c>
      <c r="AG437" s="964" t="str" cm="1">
        <f t="array" ref="AG437">IF(N437="","",IF(R437&lt;&gt;"","",IF(SUMPRODUCT(--(AN18:AN1500=AG17),--(AM18:AM1500&lt;&gt;""),--ISNUMBER(SEARCH(" "&amp;AM18:AM1500&amp;" ",Q437)))&gt;0,AG17,"")))</f>
        <v/>
      </c>
      <c r="AH437" s="964" t="str" cm="1">
        <f t="array" ref="AH437">IF(N437="","",IF(R437&lt;&gt;"","",IF(SUMPRODUCT(--(AN18:AN1500=AH17),--(AM18:AM1500&lt;&gt;""),--ISNUMBER(SEARCH(" "&amp;AM18:AM1500&amp;" ",Q437)))&gt;0,AH17,"")))</f>
        <v/>
      </c>
      <c r="AI437" s="964" t="str" cm="1">
        <f t="array" ref="AI437">IF(N437="","",IF(R437&lt;&gt;"","",IF(SUMPRODUCT(--(AN18:AN1500=AI17),--(AM18:AM1500&lt;&gt;""),--ISNUMBER(SEARCH(" "&amp;AM18:AM1500&amp;" ",Q437)))&gt;0,AI17,"")))</f>
        <v/>
      </c>
      <c r="AJ437" s="964" t="str" cm="1">
        <f t="array" ref="AJ437">IF(N437="","",IF(R437&lt;&gt;"","",IF(SUMPRODUCT(--(AN18:AN1500=AJ17),--(AM18:AM1500&lt;&gt;""),--ISNUMBER(SEARCH(" "&amp;AM18:AM1500&amp;" ",Q437)))&gt;0,AJ17,"")))</f>
        <v/>
      </c>
      <c r="AK437" s="964" t="str" cm="1">
        <f t="array" ref="AK437">IF(N437="","",IF(T437&lt;&gt;"",AK17,IF(S437&lt;&gt;"","",IF(R437&lt;&gt;"","",IF(SUMPRODUCT(--(AN18:AN1500=AK17),--(AM18:AM1500&lt;&gt;""),--ISNUMBER(SEARCH(" "&amp;AM18:AM1500&amp;" ",Q437)))&gt;0,AK17,"")))))</f>
        <v/>
      </c>
      <c r="AM437" s="964" t="s">
        <v>2207</v>
      </c>
      <c r="AN437" s="964" t="s">
        <v>1597</v>
      </c>
      <c r="BN437" s="49">
        <v>1</v>
      </c>
    </row>
    <row r="438" spans="3:66" ht="35.1" customHeight="1">
      <c r="C438" s="65"/>
      <c r="D438" s="975" t="str">
        <f t="shared" si="81"/>
        <v/>
      </c>
      <c r="E438" s="982"/>
      <c r="G438" s="963" t="str">
        <f>IF(H438="","",COUNTIF(H18:H438,"&lt;&gt;"))</f>
        <v/>
      </c>
      <c r="H438" s="958" t="str" cm="1">
        <f t="array" ref="H438">IF(L438="","",IF(LEN(L438)&lt;=MAX(10,G13),L438,IFERROR(LEFT(L438,LOOKUP(2,1/(MID(L438,ROW(1:500),1)=" ")/(ROW(1:500)&lt;=MAX(10,G13)),ROW(1:500))-1),LEFT(L438,MAX(10,G13)))))</f>
        <v/>
      </c>
      <c r="I438" s="963" t="str">
        <f t="shared" si="82"/>
        <v/>
      </c>
      <c r="J438" s="963" t="str">
        <f t="shared" si="83"/>
        <v/>
      </c>
      <c r="K438" s="964" t="str">
        <f>IF(M437&lt;&gt;"",K437,IF(K437&lt;MAX(A18:A317),K437+1,""))</f>
        <v/>
      </c>
      <c r="L438" s="965" t="str">
        <f>IF(K438="","",IF(M437&lt;&gt;"",M437,INDEX(E18:E317,MATCH(K438,A18:A317,0))))</f>
        <v/>
      </c>
      <c r="M438" s="965" t="str">
        <f t="shared" si="84"/>
        <v/>
      </c>
      <c r="N438" s="966" t="str">
        <f t="shared" si="85"/>
        <v/>
      </c>
      <c r="O438" s="967" t="str">
        <f t="shared" si="86"/>
        <v/>
      </c>
      <c r="P438" s="967" t="str">
        <f t="shared" si="87"/>
        <v/>
      </c>
      <c r="Q438" s="966" t="str">
        <f t="shared" si="88"/>
        <v/>
      </c>
      <c r="R438" s="967" t="str">
        <f>IF(N438="","",IF(COUNTIF(AP18:AP300,TRIM(Q438))&gt;0,"EXCLUSION EXACTE",""))</f>
        <v/>
      </c>
      <c r="S438" s="967" t="str" cm="1">
        <f t="array" ref="S438">IF(N438="","",IF(SUMPRODUCT(--(AP18:AP300&lt;&gt;""),--ISNUMBER(SEARCH(" "&amp;AP18:AP300&amp;" ",Q438)))&gt;0,"BLOQUE MOLLUSQUES",""))</f>
        <v/>
      </c>
      <c r="T438" s="967" t="str" cm="1">
        <f t="array" ref="T438">IF(N438="","",IF(SUMPRODUCT(--(AT18:AT300&lt;&gt;""),--ISNUMBER(SEARCH(" "&amp;AT18:AT300&amp;" ",Q438)))&gt;0,"FORCE MOLLUSQUES",""))</f>
        <v/>
      </c>
      <c r="U438" s="966" t="str">
        <f t="shared" si="89"/>
        <v/>
      </c>
      <c r="V438" s="966" t="str">
        <f t="shared" si="91"/>
        <v/>
      </c>
      <c r="W438" s="967" t="str">
        <f t="shared" si="90"/>
        <v/>
      </c>
      <c r="X438" s="967" t="str" cm="1">
        <f t="array" ref="X438">IF(N438="","",IF(R438&lt;&gt;"","",IF(SUMPRODUCT(--(AN18:AN1500=X17),--(AM18:AM1500&lt;&gt;""),--ISNUMBER(SEARCH(" "&amp;AM18:AM1500&amp;" ",Q438)))&gt;0,X17,"")))</f>
        <v/>
      </c>
      <c r="Y438" s="967" t="str" cm="1">
        <f t="array" ref="Y438">IF(N438="","",IF(R438&lt;&gt;"","",IF(SUMPRODUCT(--(AN18:AN1500=Y17),--(AM18:AM1500&lt;&gt;""),--ISNUMBER(SEARCH(" "&amp;AM18:AM1500&amp;" ",Q438)))&gt;0,Y17,"")))</f>
        <v/>
      </c>
      <c r="Z438" s="967" t="str" cm="1">
        <f t="array" ref="Z438">IF(N438="","",IF(R438&lt;&gt;"","",IF(SUMPRODUCT(--(AN18:AN1500=Z17),--(AM18:AM1500&lt;&gt;""),--ISNUMBER(SEARCH(" "&amp;AM18:AM1500&amp;" ",Q438)))&gt;0,Z17,"")))</f>
        <v/>
      </c>
      <c r="AA438" s="967" t="str" cm="1">
        <f t="array" ref="AA438">IF(N438="","",IF(R438&lt;&gt;"","",IF(SUMPRODUCT(--(AN18:AN1500=AA17),--(AM18:AM1500&lt;&gt;""),--ISNUMBER(SEARCH(" "&amp;AM18:AM1500&amp;" ",Q438)))&gt;0,AA17,"")))</f>
        <v/>
      </c>
      <c r="AB438" s="967" t="str" cm="1">
        <f t="array" ref="AB438">IF(N438="","",IF(R438&lt;&gt;"","",IF(SUMPRODUCT(--(AN18:AN1500=AB17),--(AM18:AM1500&lt;&gt;""),--ISNUMBER(SEARCH(" "&amp;AM18:AM1500&amp;" ",Q438)))&gt;0,AB17,"")))</f>
        <v/>
      </c>
      <c r="AC438" s="967" t="str" cm="1">
        <f t="array" ref="AC438">IF(N438="","",IF(R438&lt;&gt;"","",IF(SUMPRODUCT(--(AN18:AN1500=AC17),--(AM18:AM1500&lt;&gt;""),--ISNUMBER(SEARCH(" "&amp;AM18:AM1500&amp;" ",Q438)))&gt;0,AC17,"")))</f>
        <v/>
      </c>
      <c r="AD438" s="967" t="str" cm="1">
        <f t="array" ref="AD438">IF(N438="","",IF(R438&lt;&gt;"","",IF(SUMPRODUCT(--(AN18:AN1500=AD17),--(AM18:AM1500&lt;&gt;""),--ISNUMBER(SEARCH(" "&amp;AM18:AM1500&amp;" ",Q438)))&gt;0,AD17,"")))</f>
        <v/>
      </c>
      <c r="AE438" s="967" t="str" cm="1">
        <f t="array" ref="AE438">IF(N438="","",IF(R438&lt;&gt;"","",IF(SUMPRODUCT(--(AN18:AN1500=AE17),--(AM18:AM1500&lt;&gt;""),--ISNUMBER(SEARCH(" "&amp;AM18:AM1500&amp;" ",Q438)))&gt;0,AE17,"")))</f>
        <v/>
      </c>
      <c r="AF438" s="967" t="str" cm="1">
        <f t="array" ref="AF438">IF(N438="","",IF(R438&lt;&gt;"","",IF(SUMPRODUCT(--(AN18:AN1500=AF17),--(AM18:AM1500&lt;&gt;""),--ISNUMBER(SEARCH(" "&amp;AM18:AM1500&amp;" ",Q438)))&gt;0,AF17,"")))</f>
        <v/>
      </c>
      <c r="AG438" s="967" t="str" cm="1">
        <f t="array" ref="AG438">IF(N438="","",IF(R438&lt;&gt;"","",IF(SUMPRODUCT(--(AN18:AN1500=AG17),--(AM18:AM1500&lt;&gt;""),--ISNUMBER(SEARCH(" "&amp;AM18:AM1500&amp;" ",Q438)))&gt;0,AG17,"")))</f>
        <v/>
      </c>
      <c r="AH438" s="967" t="str" cm="1">
        <f t="array" ref="AH438">IF(N438="","",IF(R438&lt;&gt;"","",IF(SUMPRODUCT(--(AN18:AN1500=AH17),--(AM18:AM1500&lt;&gt;""),--ISNUMBER(SEARCH(" "&amp;AM18:AM1500&amp;" ",Q438)))&gt;0,AH17,"")))</f>
        <v/>
      </c>
      <c r="AI438" s="967" t="str" cm="1">
        <f t="array" ref="AI438">IF(N438="","",IF(R438&lt;&gt;"","",IF(SUMPRODUCT(--(AN18:AN1500=AI17),--(AM18:AM1500&lt;&gt;""),--ISNUMBER(SEARCH(" "&amp;AM18:AM1500&amp;" ",Q438)))&gt;0,AI17,"")))</f>
        <v/>
      </c>
      <c r="AJ438" s="967" t="str" cm="1">
        <f t="array" ref="AJ438">IF(N438="","",IF(R438&lt;&gt;"","",IF(SUMPRODUCT(--(AN18:AN1500=AJ17),--(AM18:AM1500&lt;&gt;""),--ISNUMBER(SEARCH(" "&amp;AM18:AM1500&amp;" ",Q438)))&gt;0,AJ17,"")))</f>
        <v/>
      </c>
      <c r="AK438" s="967" t="str" cm="1">
        <f t="array" ref="AK438">IF(N438="","",IF(T438&lt;&gt;"",AK17,IF(S438&lt;&gt;"","",IF(R438&lt;&gt;"","",IF(SUMPRODUCT(--(AN18:AN1500=AK17),--(AM18:AM1500&lt;&gt;""),--ISNUMBER(SEARCH(" "&amp;AM18:AM1500&amp;" ",Q438)))&gt;0,AK17,"")))))</f>
        <v/>
      </c>
      <c r="AM438" s="968" t="s">
        <v>2208</v>
      </c>
      <c r="AN438" s="968" t="s">
        <v>1597</v>
      </c>
      <c r="BN438" s="49">
        <v>1</v>
      </c>
    </row>
    <row r="439" spans="3:66" ht="35.1" customHeight="1">
      <c r="C439" s="65"/>
      <c r="D439" s="975" t="str">
        <f t="shared" si="81"/>
        <v/>
      </c>
      <c r="E439" s="982"/>
      <c r="G439" s="964" t="str">
        <f>IF(H439="","",COUNTIF(H18:H439,"&lt;&gt;"))</f>
        <v/>
      </c>
      <c r="H439" s="965" t="str" cm="1">
        <f t="array" ref="H439">IF(L439="","",IF(LEN(L439)&lt;=MAX(10,G13),L439,IFERROR(LEFT(L439,LOOKUP(2,1/(MID(L439,ROW(1:500),1)=" ")/(ROW(1:500)&lt;=MAX(10,G13)),ROW(1:500))-1),LEFT(L439,MAX(10,G13)))))</f>
        <v/>
      </c>
      <c r="I439" s="964" t="str">
        <f t="shared" si="82"/>
        <v/>
      </c>
      <c r="J439" s="964" t="str">
        <f t="shared" si="83"/>
        <v/>
      </c>
      <c r="K439" s="964" t="str">
        <f>IF(M438&lt;&gt;"",K438,IF(K438&lt;MAX(A18:A317),K438+1,""))</f>
        <v/>
      </c>
      <c r="L439" s="965" t="str">
        <f>IF(K439="","",IF(M438&lt;&gt;"",M438,INDEX(E18:E317,MATCH(K439,A18:A317,0))))</f>
        <v/>
      </c>
      <c r="M439" s="965" t="str">
        <f t="shared" si="84"/>
        <v/>
      </c>
      <c r="N439" s="965" t="str">
        <f t="shared" si="85"/>
        <v/>
      </c>
      <c r="O439" s="964" t="str">
        <f t="shared" si="86"/>
        <v/>
      </c>
      <c r="P439" s="964" t="str">
        <f t="shared" si="87"/>
        <v/>
      </c>
      <c r="Q439" s="965" t="str">
        <f t="shared" si="88"/>
        <v/>
      </c>
      <c r="R439" s="964" t="str">
        <f>IF(N439="","",IF(COUNTIF(AP18:AP300,TRIM(Q439))&gt;0,"EXCLUSION EXACTE",""))</f>
        <v/>
      </c>
      <c r="S439" s="964" t="str" cm="1">
        <f t="array" ref="S439">IF(N439="","",IF(SUMPRODUCT(--(AP18:AP300&lt;&gt;""),--ISNUMBER(SEARCH(" "&amp;AP18:AP300&amp;" ",Q439)))&gt;0,"BLOQUE MOLLUSQUES",""))</f>
        <v/>
      </c>
      <c r="T439" s="964" t="str" cm="1">
        <f t="array" ref="T439">IF(N439="","",IF(SUMPRODUCT(--(AT18:AT300&lt;&gt;""),--ISNUMBER(SEARCH(" "&amp;AT18:AT300&amp;" ",Q439)))&gt;0,"FORCE MOLLUSQUES",""))</f>
        <v/>
      </c>
      <c r="U439" s="965" t="str">
        <f t="shared" si="89"/>
        <v/>
      </c>
      <c r="V439" s="965" t="str">
        <f t="shared" si="91"/>
        <v/>
      </c>
      <c r="W439" s="964" t="str">
        <f t="shared" si="90"/>
        <v/>
      </c>
      <c r="X439" s="964" t="str" cm="1">
        <f t="array" ref="X439">IF(N439="","",IF(R439&lt;&gt;"","",IF(SUMPRODUCT(--(AN18:AN1500=X17),--(AM18:AM1500&lt;&gt;""),--ISNUMBER(SEARCH(" "&amp;AM18:AM1500&amp;" ",Q439)))&gt;0,X17,"")))</f>
        <v/>
      </c>
      <c r="Y439" s="964" t="str" cm="1">
        <f t="array" ref="Y439">IF(N439="","",IF(R439&lt;&gt;"","",IF(SUMPRODUCT(--(AN18:AN1500=Y17),--(AM18:AM1500&lt;&gt;""),--ISNUMBER(SEARCH(" "&amp;AM18:AM1500&amp;" ",Q439)))&gt;0,Y17,"")))</f>
        <v/>
      </c>
      <c r="Z439" s="964" t="str" cm="1">
        <f t="array" ref="Z439">IF(N439="","",IF(R439&lt;&gt;"","",IF(SUMPRODUCT(--(AN18:AN1500=Z17),--(AM18:AM1500&lt;&gt;""),--ISNUMBER(SEARCH(" "&amp;AM18:AM1500&amp;" ",Q439)))&gt;0,Z17,"")))</f>
        <v/>
      </c>
      <c r="AA439" s="964" t="str" cm="1">
        <f t="array" ref="AA439">IF(N439="","",IF(R439&lt;&gt;"","",IF(SUMPRODUCT(--(AN18:AN1500=AA17),--(AM18:AM1500&lt;&gt;""),--ISNUMBER(SEARCH(" "&amp;AM18:AM1500&amp;" ",Q439)))&gt;0,AA17,"")))</f>
        <v/>
      </c>
      <c r="AB439" s="964" t="str" cm="1">
        <f t="array" ref="AB439">IF(N439="","",IF(R439&lt;&gt;"","",IF(SUMPRODUCT(--(AN18:AN1500=AB17),--(AM18:AM1500&lt;&gt;""),--ISNUMBER(SEARCH(" "&amp;AM18:AM1500&amp;" ",Q439)))&gt;0,AB17,"")))</f>
        <v/>
      </c>
      <c r="AC439" s="964" t="str" cm="1">
        <f t="array" ref="AC439">IF(N439="","",IF(R439&lt;&gt;"","",IF(SUMPRODUCT(--(AN18:AN1500=AC17),--(AM18:AM1500&lt;&gt;""),--ISNUMBER(SEARCH(" "&amp;AM18:AM1500&amp;" ",Q439)))&gt;0,AC17,"")))</f>
        <v/>
      </c>
      <c r="AD439" s="964" t="str" cm="1">
        <f t="array" ref="AD439">IF(N439="","",IF(R439&lt;&gt;"","",IF(SUMPRODUCT(--(AN18:AN1500=AD17),--(AM18:AM1500&lt;&gt;""),--ISNUMBER(SEARCH(" "&amp;AM18:AM1500&amp;" ",Q439)))&gt;0,AD17,"")))</f>
        <v/>
      </c>
      <c r="AE439" s="964" t="str" cm="1">
        <f t="array" ref="AE439">IF(N439="","",IF(R439&lt;&gt;"","",IF(SUMPRODUCT(--(AN18:AN1500=AE17),--(AM18:AM1500&lt;&gt;""),--ISNUMBER(SEARCH(" "&amp;AM18:AM1500&amp;" ",Q439)))&gt;0,AE17,"")))</f>
        <v/>
      </c>
      <c r="AF439" s="964" t="str" cm="1">
        <f t="array" ref="AF439">IF(N439="","",IF(R439&lt;&gt;"","",IF(SUMPRODUCT(--(AN18:AN1500=AF17),--(AM18:AM1500&lt;&gt;""),--ISNUMBER(SEARCH(" "&amp;AM18:AM1500&amp;" ",Q439)))&gt;0,AF17,"")))</f>
        <v/>
      </c>
      <c r="AG439" s="964" t="str" cm="1">
        <f t="array" ref="AG439">IF(N439="","",IF(R439&lt;&gt;"","",IF(SUMPRODUCT(--(AN18:AN1500=AG17),--(AM18:AM1500&lt;&gt;""),--ISNUMBER(SEARCH(" "&amp;AM18:AM1500&amp;" ",Q439)))&gt;0,AG17,"")))</f>
        <v/>
      </c>
      <c r="AH439" s="964" t="str" cm="1">
        <f t="array" ref="AH439">IF(N439="","",IF(R439&lt;&gt;"","",IF(SUMPRODUCT(--(AN18:AN1500=AH17),--(AM18:AM1500&lt;&gt;""),--ISNUMBER(SEARCH(" "&amp;AM18:AM1500&amp;" ",Q439)))&gt;0,AH17,"")))</f>
        <v/>
      </c>
      <c r="AI439" s="964" t="str" cm="1">
        <f t="array" ref="AI439">IF(N439="","",IF(R439&lt;&gt;"","",IF(SUMPRODUCT(--(AN18:AN1500=AI17),--(AM18:AM1500&lt;&gt;""),--ISNUMBER(SEARCH(" "&amp;AM18:AM1500&amp;" ",Q439)))&gt;0,AI17,"")))</f>
        <v/>
      </c>
      <c r="AJ439" s="964" t="str" cm="1">
        <f t="array" ref="AJ439">IF(N439="","",IF(R439&lt;&gt;"","",IF(SUMPRODUCT(--(AN18:AN1500=AJ17),--(AM18:AM1500&lt;&gt;""),--ISNUMBER(SEARCH(" "&amp;AM18:AM1500&amp;" ",Q439)))&gt;0,AJ17,"")))</f>
        <v/>
      </c>
      <c r="AK439" s="964" t="str" cm="1">
        <f t="array" ref="AK439">IF(N439="","",IF(T439&lt;&gt;"",AK17,IF(S439&lt;&gt;"","",IF(R439&lt;&gt;"","",IF(SUMPRODUCT(--(AN18:AN1500=AK17),--(AM18:AM1500&lt;&gt;""),--ISNUMBER(SEARCH(" "&amp;AM18:AM1500&amp;" ",Q439)))&gt;0,AK17,"")))))</f>
        <v/>
      </c>
      <c r="AM439" s="964" t="s">
        <v>2404</v>
      </c>
      <c r="AN439" s="964" t="s">
        <v>1597</v>
      </c>
      <c r="BN439" s="49">
        <v>1</v>
      </c>
    </row>
    <row r="440" spans="3:66" ht="35.1" customHeight="1">
      <c r="C440" s="65"/>
      <c r="D440" s="975" t="str">
        <f t="shared" si="81"/>
        <v/>
      </c>
      <c r="E440" s="982"/>
      <c r="G440" s="963" t="str">
        <f>IF(H440="","",COUNTIF(H18:H440,"&lt;&gt;"))</f>
        <v/>
      </c>
      <c r="H440" s="958" t="str" cm="1">
        <f t="array" ref="H440">IF(L440="","",IF(LEN(L440)&lt;=MAX(10,G13),L440,IFERROR(LEFT(L440,LOOKUP(2,1/(MID(L440,ROW(1:500),1)=" ")/(ROW(1:500)&lt;=MAX(10,G13)),ROW(1:500))-1),LEFT(L440,MAX(10,G13)))))</f>
        <v/>
      </c>
      <c r="I440" s="963" t="str">
        <f t="shared" si="82"/>
        <v/>
      </c>
      <c r="J440" s="963" t="str">
        <f t="shared" si="83"/>
        <v/>
      </c>
      <c r="K440" s="964" t="str">
        <f>IF(M439&lt;&gt;"",K439,IF(K439&lt;MAX(A18:A317),K439+1,""))</f>
        <v/>
      </c>
      <c r="L440" s="965" t="str">
        <f>IF(K440="","",IF(M439&lt;&gt;"",M439,INDEX(E18:E317,MATCH(K440,A18:A317,0))))</f>
        <v/>
      </c>
      <c r="M440" s="965" t="str">
        <f t="shared" si="84"/>
        <v/>
      </c>
      <c r="N440" s="966" t="str">
        <f t="shared" si="85"/>
        <v/>
      </c>
      <c r="O440" s="967" t="str">
        <f t="shared" si="86"/>
        <v/>
      </c>
      <c r="P440" s="967" t="str">
        <f t="shared" si="87"/>
        <v/>
      </c>
      <c r="Q440" s="966" t="str">
        <f t="shared" si="88"/>
        <v/>
      </c>
      <c r="R440" s="967" t="str">
        <f>IF(N440="","",IF(COUNTIF(AP18:AP300,TRIM(Q440))&gt;0,"EXCLUSION EXACTE",""))</f>
        <v/>
      </c>
      <c r="S440" s="967" t="str" cm="1">
        <f t="array" ref="S440">IF(N440="","",IF(SUMPRODUCT(--(AP18:AP300&lt;&gt;""),--ISNUMBER(SEARCH(" "&amp;AP18:AP300&amp;" ",Q440)))&gt;0,"BLOQUE MOLLUSQUES",""))</f>
        <v/>
      </c>
      <c r="T440" s="967" t="str" cm="1">
        <f t="array" ref="T440">IF(N440="","",IF(SUMPRODUCT(--(AT18:AT300&lt;&gt;""),--ISNUMBER(SEARCH(" "&amp;AT18:AT300&amp;" ",Q440)))&gt;0,"FORCE MOLLUSQUES",""))</f>
        <v/>
      </c>
      <c r="U440" s="966" t="str">
        <f t="shared" si="89"/>
        <v/>
      </c>
      <c r="V440" s="966" t="str">
        <f t="shared" si="91"/>
        <v/>
      </c>
      <c r="W440" s="967" t="str">
        <f t="shared" si="90"/>
        <v/>
      </c>
      <c r="X440" s="967" t="str" cm="1">
        <f t="array" ref="X440">IF(N440="","",IF(R440&lt;&gt;"","",IF(SUMPRODUCT(--(AN18:AN1500=X17),--(AM18:AM1500&lt;&gt;""),--ISNUMBER(SEARCH(" "&amp;AM18:AM1500&amp;" ",Q440)))&gt;0,X17,"")))</f>
        <v/>
      </c>
      <c r="Y440" s="967" t="str" cm="1">
        <f t="array" ref="Y440">IF(N440="","",IF(R440&lt;&gt;"","",IF(SUMPRODUCT(--(AN18:AN1500=Y17),--(AM18:AM1500&lt;&gt;""),--ISNUMBER(SEARCH(" "&amp;AM18:AM1500&amp;" ",Q440)))&gt;0,Y17,"")))</f>
        <v/>
      </c>
      <c r="Z440" s="967" t="str" cm="1">
        <f t="array" ref="Z440">IF(N440="","",IF(R440&lt;&gt;"","",IF(SUMPRODUCT(--(AN18:AN1500=Z17),--(AM18:AM1500&lt;&gt;""),--ISNUMBER(SEARCH(" "&amp;AM18:AM1500&amp;" ",Q440)))&gt;0,Z17,"")))</f>
        <v/>
      </c>
      <c r="AA440" s="967" t="str" cm="1">
        <f t="array" ref="AA440">IF(N440="","",IF(R440&lt;&gt;"","",IF(SUMPRODUCT(--(AN18:AN1500=AA17),--(AM18:AM1500&lt;&gt;""),--ISNUMBER(SEARCH(" "&amp;AM18:AM1500&amp;" ",Q440)))&gt;0,AA17,"")))</f>
        <v/>
      </c>
      <c r="AB440" s="967" t="str" cm="1">
        <f t="array" ref="AB440">IF(N440="","",IF(R440&lt;&gt;"","",IF(SUMPRODUCT(--(AN18:AN1500=AB17),--(AM18:AM1500&lt;&gt;""),--ISNUMBER(SEARCH(" "&amp;AM18:AM1500&amp;" ",Q440)))&gt;0,AB17,"")))</f>
        <v/>
      </c>
      <c r="AC440" s="967" t="str" cm="1">
        <f t="array" ref="AC440">IF(N440="","",IF(R440&lt;&gt;"","",IF(SUMPRODUCT(--(AN18:AN1500=AC17),--(AM18:AM1500&lt;&gt;""),--ISNUMBER(SEARCH(" "&amp;AM18:AM1500&amp;" ",Q440)))&gt;0,AC17,"")))</f>
        <v/>
      </c>
      <c r="AD440" s="967" t="str" cm="1">
        <f t="array" ref="AD440">IF(N440="","",IF(R440&lt;&gt;"","",IF(SUMPRODUCT(--(AN18:AN1500=AD17),--(AM18:AM1500&lt;&gt;""),--ISNUMBER(SEARCH(" "&amp;AM18:AM1500&amp;" ",Q440)))&gt;0,AD17,"")))</f>
        <v/>
      </c>
      <c r="AE440" s="967" t="str" cm="1">
        <f t="array" ref="AE440">IF(N440="","",IF(R440&lt;&gt;"","",IF(SUMPRODUCT(--(AN18:AN1500=AE17),--(AM18:AM1500&lt;&gt;""),--ISNUMBER(SEARCH(" "&amp;AM18:AM1500&amp;" ",Q440)))&gt;0,AE17,"")))</f>
        <v/>
      </c>
      <c r="AF440" s="967" t="str" cm="1">
        <f t="array" ref="AF440">IF(N440="","",IF(R440&lt;&gt;"","",IF(SUMPRODUCT(--(AN18:AN1500=AF17),--(AM18:AM1500&lt;&gt;""),--ISNUMBER(SEARCH(" "&amp;AM18:AM1500&amp;" ",Q440)))&gt;0,AF17,"")))</f>
        <v/>
      </c>
      <c r="AG440" s="967" t="str" cm="1">
        <f t="array" ref="AG440">IF(N440="","",IF(R440&lt;&gt;"","",IF(SUMPRODUCT(--(AN18:AN1500=AG17),--(AM18:AM1500&lt;&gt;""),--ISNUMBER(SEARCH(" "&amp;AM18:AM1500&amp;" ",Q440)))&gt;0,AG17,"")))</f>
        <v/>
      </c>
      <c r="AH440" s="967" t="str" cm="1">
        <f t="array" ref="AH440">IF(N440="","",IF(R440&lt;&gt;"","",IF(SUMPRODUCT(--(AN18:AN1500=AH17),--(AM18:AM1500&lt;&gt;""),--ISNUMBER(SEARCH(" "&amp;AM18:AM1500&amp;" ",Q440)))&gt;0,AH17,"")))</f>
        <v/>
      </c>
      <c r="AI440" s="967" t="str" cm="1">
        <f t="array" ref="AI440">IF(N440="","",IF(R440&lt;&gt;"","",IF(SUMPRODUCT(--(AN18:AN1500=AI17),--(AM18:AM1500&lt;&gt;""),--ISNUMBER(SEARCH(" "&amp;AM18:AM1500&amp;" ",Q440)))&gt;0,AI17,"")))</f>
        <v/>
      </c>
      <c r="AJ440" s="967" t="str" cm="1">
        <f t="array" ref="AJ440">IF(N440="","",IF(R440&lt;&gt;"","",IF(SUMPRODUCT(--(AN18:AN1500=AJ17),--(AM18:AM1500&lt;&gt;""),--ISNUMBER(SEARCH(" "&amp;AM18:AM1500&amp;" ",Q440)))&gt;0,AJ17,"")))</f>
        <v/>
      </c>
      <c r="AK440" s="967" t="str" cm="1">
        <f t="array" ref="AK440">IF(N440="","",IF(T440&lt;&gt;"",AK17,IF(S440&lt;&gt;"","",IF(R440&lt;&gt;"","",IF(SUMPRODUCT(--(AN18:AN1500=AK17),--(AM18:AM1500&lt;&gt;""),--ISNUMBER(SEARCH(" "&amp;AM18:AM1500&amp;" ",Q440)))&gt;0,AK17,"")))))</f>
        <v/>
      </c>
      <c r="AM440" s="968" t="s">
        <v>576</v>
      </c>
      <c r="AN440" s="968" t="s">
        <v>1597</v>
      </c>
      <c r="BN440" s="49">
        <v>1</v>
      </c>
    </row>
    <row r="441" spans="3:66" ht="35.1" customHeight="1">
      <c r="C441" s="65"/>
      <c r="D441" s="975" t="str">
        <f t="shared" si="81"/>
        <v/>
      </c>
      <c r="E441" s="982"/>
      <c r="G441" s="964" t="str">
        <f>IF(H441="","",COUNTIF(H18:H441,"&lt;&gt;"))</f>
        <v/>
      </c>
      <c r="H441" s="965" t="str" cm="1">
        <f t="array" ref="H441">IF(L441="","",IF(LEN(L441)&lt;=MAX(10,G13),L441,IFERROR(LEFT(L441,LOOKUP(2,1/(MID(L441,ROW(1:500),1)=" ")/(ROW(1:500)&lt;=MAX(10,G13)),ROW(1:500))-1),LEFT(L441,MAX(10,G13)))))</f>
        <v/>
      </c>
      <c r="I441" s="964" t="str">
        <f t="shared" si="82"/>
        <v/>
      </c>
      <c r="J441" s="964" t="str">
        <f t="shared" si="83"/>
        <v/>
      </c>
      <c r="K441" s="964" t="str">
        <f>IF(M440&lt;&gt;"",K440,IF(K440&lt;MAX(A18:A317),K440+1,""))</f>
        <v/>
      </c>
      <c r="L441" s="965" t="str">
        <f>IF(K441="","",IF(M440&lt;&gt;"",M440,INDEX(E18:E317,MATCH(K441,A18:A317,0))))</f>
        <v/>
      </c>
      <c r="M441" s="965" t="str">
        <f t="shared" si="84"/>
        <v/>
      </c>
      <c r="N441" s="965" t="str">
        <f t="shared" si="85"/>
        <v/>
      </c>
      <c r="O441" s="964" t="str">
        <f t="shared" si="86"/>
        <v/>
      </c>
      <c r="P441" s="964" t="str">
        <f t="shared" si="87"/>
        <v/>
      </c>
      <c r="Q441" s="965" t="str">
        <f t="shared" si="88"/>
        <v/>
      </c>
      <c r="R441" s="964" t="str">
        <f>IF(N441="","",IF(COUNTIF(AP18:AP300,TRIM(Q441))&gt;0,"EXCLUSION EXACTE",""))</f>
        <v/>
      </c>
      <c r="S441" s="964" t="str" cm="1">
        <f t="array" ref="S441">IF(N441="","",IF(SUMPRODUCT(--(AP18:AP300&lt;&gt;""),--ISNUMBER(SEARCH(" "&amp;AP18:AP300&amp;" ",Q441)))&gt;0,"BLOQUE MOLLUSQUES",""))</f>
        <v/>
      </c>
      <c r="T441" s="964" t="str" cm="1">
        <f t="array" ref="T441">IF(N441="","",IF(SUMPRODUCT(--(AT18:AT300&lt;&gt;""),--ISNUMBER(SEARCH(" "&amp;AT18:AT300&amp;" ",Q441)))&gt;0,"FORCE MOLLUSQUES",""))</f>
        <v/>
      </c>
      <c r="U441" s="965" t="str">
        <f t="shared" si="89"/>
        <v/>
      </c>
      <c r="V441" s="965" t="str">
        <f t="shared" si="91"/>
        <v/>
      </c>
      <c r="W441" s="964" t="str">
        <f t="shared" si="90"/>
        <v/>
      </c>
      <c r="X441" s="964" t="str" cm="1">
        <f t="array" ref="X441">IF(N441="","",IF(R441&lt;&gt;"","",IF(SUMPRODUCT(--(AN18:AN1500=X17),--(AM18:AM1500&lt;&gt;""),--ISNUMBER(SEARCH(" "&amp;AM18:AM1500&amp;" ",Q441)))&gt;0,X17,"")))</f>
        <v/>
      </c>
      <c r="Y441" s="964" t="str" cm="1">
        <f t="array" ref="Y441">IF(N441="","",IF(R441&lt;&gt;"","",IF(SUMPRODUCT(--(AN18:AN1500=Y17),--(AM18:AM1500&lt;&gt;""),--ISNUMBER(SEARCH(" "&amp;AM18:AM1500&amp;" ",Q441)))&gt;0,Y17,"")))</f>
        <v/>
      </c>
      <c r="Z441" s="964" t="str" cm="1">
        <f t="array" ref="Z441">IF(N441="","",IF(R441&lt;&gt;"","",IF(SUMPRODUCT(--(AN18:AN1500=Z17),--(AM18:AM1500&lt;&gt;""),--ISNUMBER(SEARCH(" "&amp;AM18:AM1500&amp;" ",Q441)))&gt;0,Z17,"")))</f>
        <v/>
      </c>
      <c r="AA441" s="964" t="str" cm="1">
        <f t="array" ref="AA441">IF(N441="","",IF(R441&lt;&gt;"","",IF(SUMPRODUCT(--(AN18:AN1500=AA17),--(AM18:AM1500&lt;&gt;""),--ISNUMBER(SEARCH(" "&amp;AM18:AM1500&amp;" ",Q441)))&gt;0,AA17,"")))</f>
        <v/>
      </c>
      <c r="AB441" s="964" t="str" cm="1">
        <f t="array" ref="AB441">IF(N441="","",IF(R441&lt;&gt;"","",IF(SUMPRODUCT(--(AN18:AN1500=AB17),--(AM18:AM1500&lt;&gt;""),--ISNUMBER(SEARCH(" "&amp;AM18:AM1500&amp;" ",Q441)))&gt;0,AB17,"")))</f>
        <v/>
      </c>
      <c r="AC441" s="964" t="str" cm="1">
        <f t="array" ref="AC441">IF(N441="","",IF(R441&lt;&gt;"","",IF(SUMPRODUCT(--(AN18:AN1500=AC17),--(AM18:AM1500&lt;&gt;""),--ISNUMBER(SEARCH(" "&amp;AM18:AM1500&amp;" ",Q441)))&gt;0,AC17,"")))</f>
        <v/>
      </c>
      <c r="AD441" s="964" t="str" cm="1">
        <f t="array" ref="AD441">IF(N441="","",IF(R441&lt;&gt;"","",IF(SUMPRODUCT(--(AN18:AN1500=AD17),--(AM18:AM1500&lt;&gt;""),--ISNUMBER(SEARCH(" "&amp;AM18:AM1500&amp;" ",Q441)))&gt;0,AD17,"")))</f>
        <v/>
      </c>
      <c r="AE441" s="964" t="str" cm="1">
        <f t="array" ref="AE441">IF(N441="","",IF(R441&lt;&gt;"","",IF(SUMPRODUCT(--(AN18:AN1500=AE17),--(AM18:AM1500&lt;&gt;""),--ISNUMBER(SEARCH(" "&amp;AM18:AM1500&amp;" ",Q441)))&gt;0,AE17,"")))</f>
        <v/>
      </c>
      <c r="AF441" s="964" t="str" cm="1">
        <f t="array" ref="AF441">IF(N441="","",IF(R441&lt;&gt;"","",IF(SUMPRODUCT(--(AN18:AN1500=AF17),--(AM18:AM1500&lt;&gt;""),--ISNUMBER(SEARCH(" "&amp;AM18:AM1500&amp;" ",Q441)))&gt;0,AF17,"")))</f>
        <v/>
      </c>
      <c r="AG441" s="964" t="str" cm="1">
        <f t="array" ref="AG441">IF(N441="","",IF(R441&lt;&gt;"","",IF(SUMPRODUCT(--(AN18:AN1500=AG17),--(AM18:AM1500&lt;&gt;""),--ISNUMBER(SEARCH(" "&amp;AM18:AM1500&amp;" ",Q441)))&gt;0,AG17,"")))</f>
        <v/>
      </c>
      <c r="AH441" s="964" t="str" cm="1">
        <f t="array" ref="AH441">IF(N441="","",IF(R441&lt;&gt;"","",IF(SUMPRODUCT(--(AN18:AN1500=AH17),--(AM18:AM1500&lt;&gt;""),--ISNUMBER(SEARCH(" "&amp;AM18:AM1500&amp;" ",Q441)))&gt;0,AH17,"")))</f>
        <v/>
      </c>
      <c r="AI441" s="964" t="str" cm="1">
        <f t="array" ref="AI441">IF(N441="","",IF(R441&lt;&gt;"","",IF(SUMPRODUCT(--(AN18:AN1500=AI17),--(AM18:AM1500&lt;&gt;""),--ISNUMBER(SEARCH(" "&amp;AM18:AM1500&amp;" ",Q441)))&gt;0,AI17,"")))</f>
        <v/>
      </c>
      <c r="AJ441" s="964" t="str" cm="1">
        <f t="array" ref="AJ441">IF(N441="","",IF(R441&lt;&gt;"","",IF(SUMPRODUCT(--(AN18:AN1500=AJ17),--(AM18:AM1500&lt;&gt;""),--ISNUMBER(SEARCH(" "&amp;AM18:AM1500&amp;" ",Q441)))&gt;0,AJ17,"")))</f>
        <v/>
      </c>
      <c r="AK441" s="964" t="str" cm="1">
        <f t="array" ref="AK441">IF(N441="","",IF(T441&lt;&gt;"",AK17,IF(S441&lt;&gt;"","",IF(R441&lt;&gt;"","",IF(SUMPRODUCT(--(AN18:AN1500=AK17),--(AM18:AM1500&lt;&gt;""),--ISNUMBER(SEARCH(" "&amp;AM18:AM1500&amp;" ",Q441)))&gt;0,AK17,"")))))</f>
        <v/>
      </c>
      <c r="AM441" s="964" t="s">
        <v>2405</v>
      </c>
      <c r="AN441" s="964" t="s">
        <v>1597</v>
      </c>
      <c r="BN441" s="49">
        <v>1</v>
      </c>
    </row>
    <row r="442" spans="3:66" ht="35.1" customHeight="1">
      <c r="C442" s="65"/>
      <c r="D442" s="975" t="str">
        <f t="shared" si="81"/>
        <v/>
      </c>
      <c r="E442" s="982"/>
      <c r="G442" s="963" t="str">
        <f>IF(H442="","",COUNTIF(H18:H442,"&lt;&gt;"))</f>
        <v/>
      </c>
      <c r="H442" s="958" t="str" cm="1">
        <f t="array" ref="H442">IF(L442="","",IF(LEN(L442)&lt;=MAX(10,G13),L442,IFERROR(LEFT(L442,LOOKUP(2,1/(MID(L442,ROW(1:500),1)=" ")/(ROW(1:500)&lt;=MAX(10,G13)),ROW(1:500))-1),LEFT(L442,MAX(10,G13)))))</f>
        <v/>
      </c>
      <c r="I442" s="963" t="str">
        <f t="shared" si="82"/>
        <v/>
      </c>
      <c r="J442" s="963" t="str">
        <f t="shared" si="83"/>
        <v/>
      </c>
      <c r="K442" s="964" t="str">
        <f>IF(M441&lt;&gt;"",K441,IF(K441&lt;MAX(A18:A317),K441+1,""))</f>
        <v/>
      </c>
      <c r="L442" s="965" t="str">
        <f>IF(K442="","",IF(M441&lt;&gt;"",M441,INDEX(E18:E317,MATCH(K442,A18:A317,0))))</f>
        <v/>
      </c>
      <c r="M442" s="965" t="str">
        <f t="shared" si="84"/>
        <v/>
      </c>
      <c r="N442" s="966" t="str">
        <f t="shared" si="85"/>
        <v/>
      </c>
      <c r="O442" s="967" t="str">
        <f t="shared" si="86"/>
        <v/>
      </c>
      <c r="P442" s="967" t="str">
        <f t="shared" si="87"/>
        <v/>
      </c>
      <c r="Q442" s="966" t="str">
        <f t="shared" si="88"/>
        <v/>
      </c>
      <c r="R442" s="967" t="str">
        <f>IF(N442="","",IF(COUNTIF(AP18:AP300,TRIM(Q442))&gt;0,"EXCLUSION EXACTE",""))</f>
        <v/>
      </c>
      <c r="S442" s="967" t="str" cm="1">
        <f t="array" ref="S442">IF(N442="","",IF(SUMPRODUCT(--(AP18:AP300&lt;&gt;""),--ISNUMBER(SEARCH(" "&amp;AP18:AP300&amp;" ",Q442)))&gt;0,"BLOQUE MOLLUSQUES",""))</f>
        <v/>
      </c>
      <c r="T442" s="967" t="str" cm="1">
        <f t="array" ref="T442">IF(N442="","",IF(SUMPRODUCT(--(AT18:AT300&lt;&gt;""),--ISNUMBER(SEARCH(" "&amp;AT18:AT300&amp;" ",Q442)))&gt;0,"FORCE MOLLUSQUES",""))</f>
        <v/>
      </c>
      <c r="U442" s="966" t="str">
        <f t="shared" si="89"/>
        <v/>
      </c>
      <c r="V442" s="966" t="str">
        <f t="shared" si="91"/>
        <v/>
      </c>
      <c r="W442" s="967" t="str">
        <f t="shared" si="90"/>
        <v/>
      </c>
      <c r="X442" s="967" t="str" cm="1">
        <f t="array" ref="X442">IF(N442="","",IF(R442&lt;&gt;"","",IF(SUMPRODUCT(--(AN18:AN1500=X17),--(AM18:AM1500&lt;&gt;""),--ISNUMBER(SEARCH(" "&amp;AM18:AM1500&amp;" ",Q442)))&gt;0,X17,"")))</f>
        <v/>
      </c>
      <c r="Y442" s="967" t="str" cm="1">
        <f t="array" ref="Y442">IF(N442="","",IF(R442&lt;&gt;"","",IF(SUMPRODUCT(--(AN18:AN1500=Y17),--(AM18:AM1500&lt;&gt;""),--ISNUMBER(SEARCH(" "&amp;AM18:AM1500&amp;" ",Q442)))&gt;0,Y17,"")))</f>
        <v/>
      </c>
      <c r="Z442" s="967" t="str" cm="1">
        <f t="array" ref="Z442">IF(N442="","",IF(R442&lt;&gt;"","",IF(SUMPRODUCT(--(AN18:AN1500=Z17),--(AM18:AM1500&lt;&gt;""),--ISNUMBER(SEARCH(" "&amp;AM18:AM1500&amp;" ",Q442)))&gt;0,Z17,"")))</f>
        <v/>
      </c>
      <c r="AA442" s="967" t="str" cm="1">
        <f t="array" ref="AA442">IF(N442="","",IF(R442&lt;&gt;"","",IF(SUMPRODUCT(--(AN18:AN1500=AA17),--(AM18:AM1500&lt;&gt;""),--ISNUMBER(SEARCH(" "&amp;AM18:AM1500&amp;" ",Q442)))&gt;0,AA17,"")))</f>
        <v/>
      </c>
      <c r="AB442" s="967" t="str" cm="1">
        <f t="array" ref="AB442">IF(N442="","",IF(R442&lt;&gt;"","",IF(SUMPRODUCT(--(AN18:AN1500=AB17),--(AM18:AM1500&lt;&gt;""),--ISNUMBER(SEARCH(" "&amp;AM18:AM1500&amp;" ",Q442)))&gt;0,AB17,"")))</f>
        <v/>
      </c>
      <c r="AC442" s="967" t="str" cm="1">
        <f t="array" ref="AC442">IF(N442="","",IF(R442&lt;&gt;"","",IF(SUMPRODUCT(--(AN18:AN1500=AC17),--(AM18:AM1500&lt;&gt;""),--ISNUMBER(SEARCH(" "&amp;AM18:AM1500&amp;" ",Q442)))&gt;0,AC17,"")))</f>
        <v/>
      </c>
      <c r="AD442" s="967" t="str" cm="1">
        <f t="array" ref="AD442">IF(N442="","",IF(R442&lt;&gt;"","",IF(SUMPRODUCT(--(AN18:AN1500=AD17),--(AM18:AM1500&lt;&gt;""),--ISNUMBER(SEARCH(" "&amp;AM18:AM1500&amp;" ",Q442)))&gt;0,AD17,"")))</f>
        <v/>
      </c>
      <c r="AE442" s="967" t="str" cm="1">
        <f t="array" ref="AE442">IF(N442="","",IF(R442&lt;&gt;"","",IF(SUMPRODUCT(--(AN18:AN1500=AE17),--(AM18:AM1500&lt;&gt;""),--ISNUMBER(SEARCH(" "&amp;AM18:AM1500&amp;" ",Q442)))&gt;0,AE17,"")))</f>
        <v/>
      </c>
      <c r="AF442" s="967" t="str" cm="1">
        <f t="array" ref="AF442">IF(N442="","",IF(R442&lt;&gt;"","",IF(SUMPRODUCT(--(AN18:AN1500=AF17),--(AM18:AM1500&lt;&gt;""),--ISNUMBER(SEARCH(" "&amp;AM18:AM1500&amp;" ",Q442)))&gt;0,AF17,"")))</f>
        <v/>
      </c>
      <c r="AG442" s="967" t="str" cm="1">
        <f t="array" ref="AG442">IF(N442="","",IF(R442&lt;&gt;"","",IF(SUMPRODUCT(--(AN18:AN1500=AG17),--(AM18:AM1500&lt;&gt;""),--ISNUMBER(SEARCH(" "&amp;AM18:AM1500&amp;" ",Q442)))&gt;0,AG17,"")))</f>
        <v/>
      </c>
      <c r="AH442" s="967" t="str" cm="1">
        <f t="array" ref="AH442">IF(N442="","",IF(R442&lt;&gt;"","",IF(SUMPRODUCT(--(AN18:AN1500=AH17),--(AM18:AM1500&lt;&gt;""),--ISNUMBER(SEARCH(" "&amp;AM18:AM1500&amp;" ",Q442)))&gt;0,AH17,"")))</f>
        <v/>
      </c>
      <c r="AI442" s="967" t="str" cm="1">
        <f t="array" ref="AI442">IF(N442="","",IF(R442&lt;&gt;"","",IF(SUMPRODUCT(--(AN18:AN1500=AI17),--(AM18:AM1500&lt;&gt;""),--ISNUMBER(SEARCH(" "&amp;AM18:AM1500&amp;" ",Q442)))&gt;0,AI17,"")))</f>
        <v/>
      </c>
      <c r="AJ442" s="967" t="str" cm="1">
        <f t="array" ref="AJ442">IF(N442="","",IF(R442&lt;&gt;"","",IF(SUMPRODUCT(--(AN18:AN1500=AJ17),--(AM18:AM1500&lt;&gt;""),--ISNUMBER(SEARCH(" "&amp;AM18:AM1500&amp;" ",Q442)))&gt;0,AJ17,"")))</f>
        <v/>
      </c>
      <c r="AK442" s="967" t="str" cm="1">
        <f t="array" ref="AK442">IF(N442="","",IF(T442&lt;&gt;"",AK17,IF(S442&lt;&gt;"","",IF(R442&lt;&gt;"","",IF(SUMPRODUCT(--(AN18:AN1500=AK17),--(AM18:AM1500&lt;&gt;""),--ISNUMBER(SEARCH(" "&amp;AM18:AM1500&amp;" ",Q442)))&gt;0,AK17,"")))))</f>
        <v/>
      </c>
      <c r="AM442" s="968" t="s">
        <v>2210</v>
      </c>
      <c r="AN442" s="968" t="s">
        <v>1597</v>
      </c>
      <c r="BN442" s="49">
        <v>1</v>
      </c>
    </row>
    <row r="443" spans="3:66" ht="35.1" customHeight="1">
      <c r="C443" s="65"/>
      <c r="D443" s="975" t="str">
        <f t="shared" si="81"/>
        <v/>
      </c>
      <c r="E443" s="982"/>
      <c r="G443" s="964" t="str">
        <f>IF(H443="","",COUNTIF(H18:H443,"&lt;&gt;"))</f>
        <v/>
      </c>
      <c r="H443" s="965" t="str" cm="1">
        <f t="array" ref="H443">IF(L443="","",IF(LEN(L443)&lt;=MAX(10,G13),L443,IFERROR(LEFT(L443,LOOKUP(2,1/(MID(L443,ROW(1:500),1)=" ")/(ROW(1:500)&lt;=MAX(10,G13)),ROW(1:500))-1),LEFT(L443,MAX(10,G13)))))</f>
        <v/>
      </c>
      <c r="I443" s="964" t="str">
        <f t="shared" si="82"/>
        <v/>
      </c>
      <c r="J443" s="964" t="str">
        <f t="shared" si="83"/>
        <v/>
      </c>
      <c r="K443" s="964" t="str">
        <f>IF(M442&lt;&gt;"",K442,IF(K442&lt;MAX(A18:A317),K442+1,""))</f>
        <v/>
      </c>
      <c r="L443" s="965" t="str">
        <f>IF(K443="","",IF(M442&lt;&gt;"",M442,INDEX(E18:E317,MATCH(K443,A18:A317,0))))</f>
        <v/>
      </c>
      <c r="M443" s="965" t="str">
        <f t="shared" si="84"/>
        <v/>
      </c>
      <c r="N443" s="965" t="str">
        <f t="shared" si="85"/>
        <v/>
      </c>
      <c r="O443" s="964" t="str">
        <f t="shared" si="86"/>
        <v/>
      </c>
      <c r="P443" s="964" t="str">
        <f t="shared" si="87"/>
        <v/>
      </c>
      <c r="Q443" s="965" t="str">
        <f t="shared" si="88"/>
        <v/>
      </c>
      <c r="R443" s="964" t="str">
        <f>IF(N443="","",IF(COUNTIF(AP18:AP300,TRIM(Q443))&gt;0,"EXCLUSION EXACTE",""))</f>
        <v/>
      </c>
      <c r="S443" s="964" t="str" cm="1">
        <f t="array" ref="S443">IF(N443="","",IF(SUMPRODUCT(--(AP18:AP300&lt;&gt;""),--ISNUMBER(SEARCH(" "&amp;AP18:AP300&amp;" ",Q443)))&gt;0,"BLOQUE MOLLUSQUES",""))</f>
        <v/>
      </c>
      <c r="T443" s="964" t="str" cm="1">
        <f t="array" ref="T443">IF(N443="","",IF(SUMPRODUCT(--(AT18:AT300&lt;&gt;""),--ISNUMBER(SEARCH(" "&amp;AT18:AT300&amp;" ",Q443)))&gt;0,"FORCE MOLLUSQUES",""))</f>
        <v/>
      </c>
      <c r="U443" s="965" t="str">
        <f t="shared" si="89"/>
        <v/>
      </c>
      <c r="V443" s="965" t="str">
        <f t="shared" si="91"/>
        <v/>
      </c>
      <c r="W443" s="964" t="str">
        <f t="shared" si="90"/>
        <v/>
      </c>
      <c r="X443" s="964" t="str" cm="1">
        <f t="array" ref="X443">IF(N443="","",IF(R443&lt;&gt;"","",IF(SUMPRODUCT(--(AN18:AN1500=X17),--(AM18:AM1500&lt;&gt;""),--ISNUMBER(SEARCH(" "&amp;AM18:AM1500&amp;" ",Q443)))&gt;0,X17,"")))</f>
        <v/>
      </c>
      <c r="Y443" s="964" t="str" cm="1">
        <f t="array" ref="Y443">IF(N443="","",IF(R443&lt;&gt;"","",IF(SUMPRODUCT(--(AN18:AN1500=Y17),--(AM18:AM1500&lt;&gt;""),--ISNUMBER(SEARCH(" "&amp;AM18:AM1500&amp;" ",Q443)))&gt;0,Y17,"")))</f>
        <v/>
      </c>
      <c r="Z443" s="964" t="str" cm="1">
        <f t="array" ref="Z443">IF(N443="","",IF(R443&lt;&gt;"","",IF(SUMPRODUCT(--(AN18:AN1500=Z17),--(AM18:AM1500&lt;&gt;""),--ISNUMBER(SEARCH(" "&amp;AM18:AM1500&amp;" ",Q443)))&gt;0,Z17,"")))</f>
        <v/>
      </c>
      <c r="AA443" s="964" t="str" cm="1">
        <f t="array" ref="AA443">IF(N443="","",IF(R443&lt;&gt;"","",IF(SUMPRODUCT(--(AN18:AN1500=AA17),--(AM18:AM1500&lt;&gt;""),--ISNUMBER(SEARCH(" "&amp;AM18:AM1500&amp;" ",Q443)))&gt;0,AA17,"")))</f>
        <v/>
      </c>
      <c r="AB443" s="964" t="str" cm="1">
        <f t="array" ref="AB443">IF(N443="","",IF(R443&lt;&gt;"","",IF(SUMPRODUCT(--(AN18:AN1500=AB17),--(AM18:AM1500&lt;&gt;""),--ISNUMBER(SEARCH(" "&amp;AM18:AM1500&amp;" ",Q443)))&gt;0,AB17,"")))</f>
        <v/>
      </c>
      <c r="AC443" s="964" t="str" cm="1">
        <f t="array" ref="AC443">IF(N443="","",IF(R443&lt;&gt;"","",IF(SUMPRODUCT(--(AN18:AN1500=AC17),--(AM18:AM1500&lt;&gt;""),--ISNUMBER(SEARCH(" "&amp;AM18:AM1500&amp;" ",Q443)))&gt;0,AC17,"")))</f>
        <v/>
      </c>
      <c r="AD443" s="964" t="str" cm="1">
        <f t="array" ref="AD443">IF(N443="","",IF(R443&lt;&gt;"","",IF(SUMPRODUCT(--(AN18:AN1500=AD17),--(AM18:AM1500&lt;&gt;""),--ISNUMBER(SEARCH(" "&amp;AM18:AM1500&amp;" ",Q443)))&gt;0,AD17,"")))</f>
        <v/>
      </c>
      <c r="AE443" s="964" t="str" cm="1">
        <f t="array" ref="AE443">IF(N443="","",IF(R443&lt;&gt;"","",IF(SUMPRODUCT(--(AN18:AN1500=AE17),--(AM18:AM1500&lt;&gt;""),--ISNUMBER(SEARCH(" "&amp;AM18:AM1500&amp;" ",Q443)))&gt;0,AE17,"")))</f>
        <v/>
      </c>
      <c r="AF443" s="964" t="str" cm="1">
        <f t="array" ref="AF443">IF(N443="","",IF(R443&lt;&gt;"","",IF(SUMPRODUCT(--(AN18:AN1500=AF17),--(AM18:AM1500&lt;&gt;""),--ISNUMBER(SEARCH(" "&amp;AM18:AM1500&amp;" ",Q443)))&gt;0,AF17,"")))</f>
        <v/>
      </c>
      <c r="AG443" s="964" t="str" cm="1">
        <f t="array" ref="AG443">IF(N443="","",IF(R443&lt;&gt;"","",IF(SUMPRODUCT(--(AN18:AN1500=AG17),--(AM18:AM1500&lt;&gt;""),--ISNUMBER(SEARCH(" "&amp;AM18:AM1500&amp;" ",Q443)))&gt;0,AG17,"")))</f>
        <v/>
      </c>
      <c r="AH443" s="964" t="str" cm="1">
        <f t="array" ref="AH443">IF(N443="","",IF(R443&lt;&gt;"","",IF(SUMPRODUCT(--(AN18:AN1500=AH17),--(AM18:AM1500&lt;&gt;""),--ISNUMBER(SEARCH(" "&amp;AM18:AM1500&amp;" ",Q443)))&gt;0,AH17,"")))</f>
        <v/>
      </c>
      <c r="AI443" s="964" t="str" cm="1">
        <f t="array" ref="AI443">IF(N443="","",IF(R443&lt;&gt;"","",IF(SUMPRODUCT(--(AN18:AN1500=AI17),--(AM18:AM1500&lt;&gt;""),--ISNUMBER(SEARCH(" "&amp;AM18:AM1500&amp;" ",Q443)))&gt;0,AI17,"")))</f>
        <v/>
      </c>
      <c r="AJ443" s="964" t="str" cm="1">
        <f t="array" ref="AJ443">IF(N443="","",IF(R443&lt;&gt;"","",IF(SUMPRODUCT(--(AN18:AN1500=AJ17),--(AM18:AM1500&lt;&gt;""),--ISNUMBER(SEARCH(" "&amp;AM18:AM1500&amp;" ",Q443)))&gt;0,AJ17,"")))</f>
        <v/>
      </c>
      <c r="AK443" s="964" t="str" cm="1">
        <f t="array" ref="AK443">IF(N443="","",IF(T443&lt;&gt;"",AK17,IF(S443&lt;&gt;"","",IF(R443&lt;&gt;"","",IF(SUMPRODUCT(--(AN18:AN1500=AK17),--(AM18:AM1500&lt;&gt;""),--ISNUMBER(SEARCH(" "&amp;AM18:AM1500&amp;" ",Q443)))&gt;0,AK17,"")))))</f>
        <v/>
      </c>
      <c r="AM443" s="964" t="s">
        <v>2211</v>
      </c>
      <c r="AN443" s="964" t="s">
        <v>1597</v>
      </c>
      <c r="BN443" s="49">
        <v>1</v>
      </c>
    </row>
    <row r="444" spans="3:66" ht="35.1" customHeight="1">
      <c r="C444" s="65"/>
      <c r="D444" s="975" t="str">
        <f t="shared" si="81"/>
        <v/>
      </c>
      <c r="E444" s="982"/>
      <c r="G444" s="963" t="str">
        <f>IF(H444="","",COUNTIF(H18:H444,"&lt;&gt;"))</f>
        <v/>
      </c>
      <c r="H444" s="958" t="str" cm="1">
        <f t="array" ref="H444">IF(L444="","",IF(LEN(L444)&lt;=MAX(10,G13),L444,IFERROR(LEFT(L444,LOOKUP(2,1/(MID(L444,ROW(1:500),1)=" ")/(ROW(1:500)&lt;=MAX(10,G13)),ROW(1:500))-1),LEFT(L444,MAX(10,G13)))))</f>
        <v/>
      </c>
      <c r="I444" s="963" t="str">
        <f t="shared" si="82"/>
        <v/>
      </c>
      <c r="J444" s="963" t="str">
        <f t="shared" si="83"/>
        <v/>
      </c>
      <c r="K444" s="964" t="str">
        <f>IF(M443&lt;&gt;"",K443,IF(K443&lt;MAX(A18:A317),K443+1,""))</f>
        <v/>
      </c>
      <c r="L444" s="965" t="str">
        <f>IF(K444="","",IF(M443&lt;&gt;"",M443,INDEX(E18:E317,MATCH(K444,A18:A317,0))))</f>
        <v/>
      </c>
      <c r="M444" s="965" t="str">
        <f t="shared" si="84"/>
        <v/>
      </c>
      <c r="N444" s="966" t="str">
        <f t="shared" si="85"/>
        <v/>
      </c>
      <c r="O444" s="967" t="str">
        <f t="shared" si="86"/>
        <v/>
      </c>
      <c r="P444" s="967" t="str">
        <f t="shared" si="87"/>
        <v/>
      </c>
      <c r="Q444" s="966" t="str">
        <f t="shared" si="88"/>
        <v/>
      </c>
      <c r="R444" s="967" t="str">
        <f>IF(N444="","",IF(COUNTIF(AP18:AP300,TRIM(Q444))&gt;0,"EXCLUSION EXACTE",""))</f>
        <v/>
      </c>
      <c r="S444" s="967" t="str" cm="1">
        <f t="array" ref="S444">IF(N444="","",IF(SUMPRODUCT(--(AP18:AP300&lt;&gt;""),--ISNUMBER(SEARCH(" "&amp;AP18:AP300&amp;" ",Q444)))&gt;0,"BLOQUE MOLLUSQUES",""))</f>
        <v/>
      </c>
      <c r="T444" s="967" t="str" cm="1">
        <f t="array" ref="T444">IF(N444="","",IF(SUMPRODUCT(--(AT18:AT300&lt;&gt;""),--ISNUMBER(SEARCH(" "&amp;AT18:AT300&amp;" ",Q444)))&gt;0,"FORCE MOLLUSQUES",""))</f>
        <v/>
      </c>
      <c r="U444" s="966" t="str">
        <f t="shared" si="89"/>
        <v/>
      </c>
      <c r="V444" s="966" t="str">
        <f t="shared" si="91"/>
        <v/>
      </c>
      <c r="W444" s="967" t="str">
        <f t="shared" si="90"/>
        <v/>
      </c>
      <c r="X444" s="967" t="str" cm="1">
        <f t="array" ref="X444">IF(N444="","",IF(R444&lt;&gt;"","",IF(SUMPRODUCT(--(AN18:AN1500=X17),--(AM18:AM1500&lt;&gt;""),--ISNUMBER(SEARCH(" "&amp;AM18:AM1500&amp;" ",Q444)))&gt;0,X17,"")))</f>
        <v/>
      </c>
      <c r="Y444" s="967" t="str" cm="1">
        <f t="array" ref="Y444">IF(N444="","",IF(R444&lt;&gt;"","",IF(SUMPRODUCT(--(AN18:AN1500=Y17),--(AM18:AM1500&lt;&gt;""),--ISNUMBER(SEARCH(" "&amp;AM18:AM1500&amp;" ",Q444)))&gt;0,Y17,"")))</f>
        <v/>
      </c>
      <c r="Z444" s="967" t="str" cm="1">
        <f t="array" ref="Z444">IF(N444="","",IF(R444&lt;&gt;"","",IF(SUMPRODUCT(--(AN18:AN1500=Z17),--(AM18:AM1500&lt;&gt;""),--ISNUMBER(SEARCH(" "&amp;AM18:AM1500&amp;" ",Q444)))&gt;0,Z17,"")))</f>
        <v/>
      </c>
      <c r="AA444" s="967" t="str" cm="1">
        <f t="array" ref="AA444">IF(N444="","",IF(R444&lt;&gt;"","",IF(SUMPRODUCT(--(AN18:AN1500=AA17),--(AM18:AM1500&lt;&gt;""),--ISNUMBER(SEARCH(" "&amp;AM18:AM1500&amp;" ",Q444)))&gt;0,AA17,"")))</f>
        <v/>
      </c>
      <c r="AB444" s="967" t="str" cm="1">
        <f t="array" ref="AB444">IF(N444="","",IF(R444&lt;&gt;"","",IF(SUMPRODUCT(--(AN18:AN1500=AB17),--(AM18:AM1500&lt;&gt;""),--ISNUMBER(SEARCH(" "&amp;AM18:AM1500&amp;" ",Q444)))&gt;0,AB17,"")))</f>
        <v/>
      </c>
      <c r="AC444" s="967" t="str" cm="1">
        <f t="array" ref="AC444">IF(N444="","",IF(R444&lt;&gt;"","",IF(SUMPRODUCT(--(AN18:AN1500=AC17),--(AM18:AM1500&lt;&gt;""),--ISNUMBER(SEARCH(" "&amp;AM18:AM1500&amp;" ",Q444)))&gt;0,AC17,"")))</f>
        <v/>
      </c>
      <c r="AD444" s="967" t="str" cm="1">
        <f t="array" ref="AD444">IF(N444="","",IF(R444&lt;&gt;"","",IF(SUMPRODUCT(--(AN18:AN1500=AD17),--(AM18:AM1500&lt;&gt;""),--ISNUMBER(SEARCH(" "&amp;AM18:AM1500&amp;" ",Q444)))&gt;0,AD17,"")))</f>
        <v/>
      </c>
      <c r="AE444" s="967" t="str" cm="1">
        <f t="array" ref="AE444">IF(N444="","",IF(R444&lt;&gt;"","",IF(SUMPRODUCT(--(AN18:AN1500=AE17),--(AM18:AM1500&lt;&gt;""),--ISNUMBER(SEARCH(" "&amp;AM18:AM1500&amp;" ",Q444)))&gt;0,AE17,"")))</f>
        <v/>
      </c>
      <c r="AF444" s="967" t="str" cm="1">
        <f t="array" ref="AF444">IF(N444="","",IF(R444&lt;&gt;"","",IF(SUMPRODUCT(--(AN18:AN1500=AF17),--(AM18:AM1500&lt;&gt;""),--ISNUMBER(SEARCH(" "&amp;AM18:AM1500&amp;" ",Q444)))&gt;0,AF17,"")))</f>
        <v/>
      </c>
      <c r="AG444" s="967" t="str" cm="1">
        <f t="array" ref="AG444">IF(N444="","",IF(R444&lt;&gt;"","",IF(SUMPRODUCT(--(AN18:AN1500=AG17),--(AM18:AM1500&lt;&gt;""),--ISNUMBER(SEARCH(" "&amp;AM18:AM1500&amp;" ",Q444)))&gt;0,AG17,"")))</f>
        <v/>
      </c>
      <c r="AH444" s="967" t="str" cm="1">
        <f t="array" ref="AH444">IF(N444="","",IF(R444&lt;&gt;"","",IF(SUMPRODUCT(--(AN18:AN1500=AH17),--(AM18:AM1500&lt;&gt;""),--ISNUMBER(SEARCH(" "&amp;AM18:AM1500&amp;" ",Q444)))&gt;0,AH17,"")))</f>
        <v/>
      </c>
      <c r="AI444" s="967" t="str" cm="1">
        <f t="array" ref="AI444">IF(N444="","",IF(R444&lt;&gt;"","",IF(SUMPRODUCT(--(AN18:AN1500=AI17),--(AM18:AM1500&lt;&gt;""),--ISNUMBER(SEARCH(" "&amp;AM18:AM1500&amp;" ",Q444)))&gt;0,AI17,"")))</f>
        <v/>
      </c>
      <c r="AJ444" s="967" t="str" cm="1">
        <f t="array" ref="AJ444">IF(N444="","",IF(R444&lt;&gt;"","",IF(SUMPRODUCT(--(AN18:AN1500=AJ17),--(AM18:AM1500&lt;&gt;""),--ISNUMBER(SEARCH(" "&amp;AM18:AM1500&amp;" ",Q444)))&gt;0,AJ17,"")))</f>
        <v/>
      </c>
      <c r="AK444" s="967" t="str" cm="1">
        <f t="array" ref="AK444">IF(N444="","",IF(T444&lt;&gt;"",AK17,IF(S444&lt;&gt;"","",IF(R444&lt;&gt;"","",IF(SUMPRODUCT(--(AN18:AN1500=AK17),--(AM18:AM1500&lt;&gt;""),--ISNUMBER(SEARCH(" "&amp;AM18:AM1500&amp;" ",Q444)))&gt;0,AK17,"")))))</f>
        <v/>
      </c>
      <c r="AM444" s="968" t="s">
        <v>2214</v>
      </c>
      <c r="AN444" s="968" t="s">
        <v>1597</v>
      </c>
      <c r="BN444" s="49">
        <v>1</v>
      </c>
    </row>
    <row r="445" spans="3:66" ht="35.1" customHeight="1">
      <c r="C445" s="65"/>
      <c r="D445" s="975" t="str">
        <f t="shared" si="81"/>
        <v/>
      </c>
      <c r="E445" s="982"/>
      <c r="G445" s="964" t="str">
        <f>IF(H445="","",COUNTIF(H18:H445,"&lt;&gt;"))</f>
        <v/>
      </c>
      <c r="H445" s="965" t="str" cm="1">
        <f t="array" ref="H445">IF(L445="","",IF(LEN(L445)&lt;=MAX(10,G13),L445,IFERROR(LEFT(L445,LOOKUP(2,1/(MID(L445,ROW(1:500),1)=" ")/(ROW(1:500)&lt;=MAX(10,G13)),ROW(1:500))-1),LEFT(L445,MAX(10,G13)))))</f>
        <v/>
      </c>
      <c r="I445" s="964" t="str">
        <f t="shared" si="82"/>
        <v/>
      </c>
      <c r="J445" s="964" t="str">
        <f t="shared" si="83"/>
        <v/>
      </c>
      <c r="K445" s="964" t="str">
        <f>IF(M444&lt;&gt;"",K444,IF(K444&lt;MAX(A18:A317),K444+1,""))</f>
        <v/>
      </c>
      <c r="L445" s="965" t="str">
        <f>IF(K445="","",IF(M444&lt;&gt;"",M444,INDEX(E18:E317,MATCH(K445,A18:A317,0))))</f>
        <v/>
      </c>
      <c r="M445" s="965" t="str">
        <f t="shared" si="84"/>
        <v/>
      </c>
      <c r="N445" s="965" t="str">
        <f t="shared" si="85"/>
        <v/>
      </c>
      <c r="O445" s="964" t="str">
        <f t="shared" si="86"/>
        <v/>
      </c>
      <c r="P445" s="964" t="str">
        <f t="shared" si="87"/>
        <v/>
      </c>
      <c r="Q445" s="965" t="str">
        <f t="shared" si="88"/>
        <v/>
      </c>
      <c r="R445" s="964" t="str">
        <f>IF(N445="","",IF(COUNTIF(AP18:AP300,TRIM(Q445))&gt;0,"EXCLUSION EXACTE",""))</f>
        <v/>
      </c>
      <c r="S445" s="964" t="str" cm="1">
        <f t="array" ref="S445">IF(N445="","",IF(SUMPRODUCT(--(AP18:AP300&lt;&gt;""),--ISNUMBER(SEARCH(" "&amp;AP18:AP300&amp;" ",Q445)))&gt;0,"BLOQUE MOLLUSQUES",""))</f>
        <v/>
      </c>
      <c r="T445" s="964" t="str" cm="1">
        <f t="array" ref="T445">IF(N445="","",IF(SUMPRODUCT(--(AT18:AT300&lt;&gt;""),--ISNUMBER(SEARCH(" "&amp;AT18:AT300&amp;" ",Q445)))&gt;0,"FORCE MOLLUSQUES",""))</f>
        <v/>
      </c>
      <c r="U445" s="965" t="str">
        <f t="shared" si="89"/>
        <v/>
      </c>
      <c r="V445" s="965" t="str">
        <f t="shared" si="91"/>
        <v/>
      </c>
      <c r="W445" s="964" t="str">
        <f t="shared" si="90"/>
        <v/>
      </c>
      <c r="X445" s="964" t="str" cm="1">
        <f t="array" ref="X445">IF(N445="","",IF(R445&lt;&gt;"","",IF(SUMPRODUCT(--(AN18:AN1500=X17),--(AM18:AM1500&lt;&gt;""),--ISNUMBER(SEARCH(" "&amp;AM18:AM1500&amp;" ",Q445)))&gt;0,X17,"")))</f>
        <v/>
      </c>
      <c r="Y445" s="964" t="str" cm="1">
        <f t="array" ref="Y445">IF(N445="","",IF(R445&lt;&gt;"","",IF(SUMPRODUCT(--(AN18:AN1500=Y17),--(AM18:AM1500&lt;&gt;""),--ISNUMBER(SEARCH(" "&amp;AM18:AM1500&amp;" ",Q445)))&gt;0,Y17,"")))</f>
        <v/>
      </c>
      <c r="Z445" s="964" t="str" cm="1">
        <f t="array" ref="Z445">IF(N445="","",IF(R445&lt;&gt;"","",IF(SUMPRODUCT(--(AN18:AN1500=Z17),--(AM18:AM1500&lt;&gt;""),--ISNUMBER(SEARCH(" "&amp;AM18:AM1500&amp;" ",Q445)))&gt;0,Z17,"")))</f>
        <v/>
      </c>
      <c r="AA445" s="964" t="str" cm="1">
        <f t="array" ref="AA445">IF(N445="","",IF(R445&lt;&gt;"","",IF(SUMPRODUCT(--(AN18:AN1500=AA17),--(AM18:AM1500&lt;&gt;""),--ISNUMBER(SEARCH(" "&amp;AM18:AM1500&amp;" ",Q445)))&gt;0,AA17,"")))</f>
        <v/>
      </c>
      <c r="AB445" s="964" t="str" cm="1">
        <f t="array" ref="AB445">IF(N445="","",IF(R445&lt;&gt;"","",IF(SUMPRODUCT(--(AN18:AN1500=AB17),--(AM18:AM1500&lt;&gt;""),--ISNUMBER(SEARCH(" "&amp;AM18:AM1500&amp;" ",Q445)))&gt;0,AB17,"")))</f>
        <v/>
      </c>
      <c r="AC445" s="964" t="str" cm="1">
        <f t="array" ref="AC445">IF(N445="","",IF(R445&lt;&gt;"","",IF(SUMPRODUCT(--(AN18:AN1500=AC17),--(AM18:AM1500&lt;&gt;""),--ISNUMBER(SEARCH(" "&amp;AM18:AM1500&amp;" ",Q445)))&gt;0,AC17,"")))</f>
        <v/>
      </c>
      <c r="AD445" s="964" t="str" cm="1">
        <f t="array" ref="AD445">IF(N445="","",IF(R445&lt;&gt;"","",IF(SUMPRODUCT(--(AN18:AN1500=AD17),--(AM18:AM1500&lt;&gt;""),--ISNUMBER(SEARCH(" "&amp;AM18:AM1500&amp;" ",Q445)))&gt;0,AD17,"")))</f>
        <v/>
      </c>
      <c r="AE445" s="964" t="str" cm="1">
        <f t="array" ref="AE445">IF(N445="","",IF(R445&lt;&gt;"","",IF(SUMPRODUCT(--(AN18:AN1500=AE17),--(AM18:AM1500&lt;&gt;""),--ISNUMBER(SEARCH(" "&amp;AM18:AM1500&amp;" ",Q445)))&gt;0,AE17,"")))</f>
        <v/>
      </c>
      <c r="AF445" s="964" t="str" cm="1">
        <f t="array" ref="AF445">IF(N445="","",IF(R445&lt;&gt;"","",IF(SUMPRODUCT(--(AN18:AN1500=AF17),--(AM18:AM1500&lt;&gt;""),--ISNUMBER(SEARCH(" "&amp;AM18:AM1500&amp;" ",Q445)))&gt;0,AF17,"")))</f>
        <v/>
      </c>
      <c r="AG445" s="964" t="str" cm="1">
        <f t="array" ref="AG445">IF(N445="","",IF(R445&lt;&gt;"","",IF(SUMPRODUCT(--(AN18:AN1500=AG17),--(AM18:AM1500&lt;&gt;""),--ISNUMBER(SEARCH(" "&amp;AM18:AM1500&amp;" ",Q445)))&gt;0,AG17,"")))</f>
        <v/>
      </c>
      <c r="AH445" s="964" t="str" cm="1">
        <f t="array" ref="AH445">IF(N445="","",IF(R445&lt;&gt;"","",IF(SUMPRODUCT(--(AN18:AN1500=AH17),--(AM18:AM1500&lt;&gt;""),--ISNUMBER(SEARCH(" "&amp;AM18:AM1500&amp;" ",Q445)))&gt;0,AH17,"")))</f>
        <v/>
      </c>
      <c r="AI445" s="964" t="str" cm="1">
        <f t="array" ref="AI445">IF(N445="","",IF(R445&lt;&gt;"","",IF(SUMPRODUCT(--(AN18:AN1500=AI17),--(AM18:AM1500&lt;&gt;""),--ISNUMBER(SEARCH(" "&amp;AM18:AM1500&amp;" ",Q445)))&gt;0,AI17,"")))</f>
        <v/>
      </c>
      <c r="AJ445" s="964" t="str" cm="1">
        <f t="array" ref="AJ445">IF(N445="","",IF(R445&lt;&gt;"","",IF(SUMPRODUCT(--(AN18:AN1500=AJ17),--(AM18:AM1500&lt;&gt;""),--ISNUMBER(SEARCH(" "&amp;AM18:AM1500&amp;" ",Q445)))&gt;0,AJ17,"")))</f>
        <v/>
      </c>
      <c r="AK445" s="964" t="str" cm="1">
        <f t="array" ref="AK445">IF(N445="","",IF(T445&lt;&gt;"",AK17,IF(S445&lt;&gt;"","",IF(R445&lt;&gt;"","",IF(SUMPRODUCT(--(AN18:AN1500=AK17),--(AM18:AM1500&lt;&gt;""),--ISNUMBER(SEARCH(" "&amp;AM18:AM1500&amp;" ",Q445)))&gt;0,AK17,"")))))</f>
        <v/>
      </c>
      <c r="AM445" s="964" t="s">
        <v>2215</v>
      </c>
      <c r="AN445" s="964" t="s">
        <v>1597</v>
      </c>
      <c r="BN445" s="49">
        <v>1</v>
      </c>
    </row>
    <row r="446" spans="3:66" ht="35.1" customHeight="1">
      <c r="C446" s="65"/>
      <c r="D446" s="975" t="str">
        <f t="shared" si="81"/>
        <v/>
      </c>
      <c r="E446" s="982"/>
      <c r="G446" s="963" t="str">
        <f>IF(H446="","",COUNTIF(H18:H446,"&lt;&gt;"))</f>
        <v/>
      </c>
      <c r="H446" s="958" t="str" cm="1">
        <f t="array" ref="H446">IF(L446="","",IF(LEN(L446)&lt;=MAX(10,G13),L446,IFERROR(LEFT(L446,LOOKUP(2,1/(MID(L446,ROW(1:500),1)=" ")/(ROW(1:500)&lt;=MAX(10,G13)),ROW(1:500))-1),LEFT(L446,MAX(10,G13)))))</f>
        <v/>
      </c>
      <c r="I446" s="963" t="str">
        <f t="shared" si="82"/>
        <v/>
      </c>
      <c r="J446" s="963" t="str">
        <f t="shared" si="83"/>
        <v/>
      </c>
      <c r="K446" s="964" t="str">
        <f>IF(M445&lt;&gt;"",K445,IF(K445&lt;MAX(A18:A317),K445+1,""))</f>
        <v/>
      </c>
      <c r="L446" s="965" t="str">
        <f>IF(K446="","",IF(M445&lt;&gt;"",M445,INDEX(E18:E317,MATCH(K446,A18:A317,0))))</f>
        <v/>
      </c>
      <c r="M446" s="965" t="str">
        <f t="shared" si="84"/>
        <v/>
      </c>
      <c r="N446" s="966" t="str">
        <f t="shared" si="85"/>
        <v/>
      </c>
      <c r="O446" s="967" t="str">
        <f t="shared" si="86"/>
        <v/>
      </c>
      <c r="P446" s="967" t="str">
        <f t="shared" si="87"/>
        <v/>
      </c>
      <c r="Q446" s="966" t="str">
        <f t="shared" si="88"/>
        <v/>
      </c>
      <c r="R446" s="967" t="str">
        <f>IF(N446="","",IF(COUNTIF(AP18:AP300,TRIM(Q446))&gt;0,"EXCLUSION EXACTE",""))</f>
        <v/>
      </c>
      <c r="S446" s="967" t="str" cm="1">
        <f t="array" ref="S446">IF(N446="","",IF(SUMPRODUCT(--(AP18:AP300&lt;&gt;""),--ISNUMBER(SEARCH(" "&amp;AP18:AP300&amp;" ",Q446)))&gt;0,"BLOQUE MOLLUSQUES",""))</f>
        <v/>
      </c>
      <c r="T446" s="967" t="str" cm="1">
        <f t="array" ref="T446">IF(N446="","",IF(SUMPRODUCT(--(AT18:AT300&lt;&gt;""),--ISNUMBER(SEARCH(" "&amp;AT18:AT300&amp;" ",Q446)))&gt;0,"FORCE MOLLUSQUES",""))</f>
        <v/>
      </c>
      <c r="U446" s="966" t="str">
        <f t="shared" si="89"/>
        <v/>
      </c>
      <c r="V446" s="966" t="str">
        <f t="shared" si="91"/>
        <v/>
      </c>
      <c r="W446" s="967" t="str">
        <f t="shared" si="90"/>
        <v/>
      </c>
      <c r="X446" s="967" t="str" cm="1">
        <f t="array" ref="X446">IF(N446="","",IF(R446&lt;&gt;"","",IF(SUMPRODUCT(--(AN18:AN1500=X17),--(AM18:AM1500&lt;&gt;""),--ISNUMBER(SEARCH(" "&amp;AM18:AM1500&amp;" ",Q446)))&gt;0,X17,"")))</f>
        <v/>
      </c>
      <c r="Y446" s="967" t="str" cm="1">
        <f t="array" ref="Y446">IF(N446="","",IF(R446&lt;&gt;"","",IF(SUMPRODUCT(--(AN18:AN1500=Y17),--(AM18:AM1500&lt;&gt;""),--ISNUMBER(SEARCH(" "&amp;AM18:AM1500&amp;" ",Q446)))&gt;0,Y17,"")))</f>
        <v/>
      </c>
      <c r="Z446" s="967" t="str" cm="1">
        <f t="array" ref="Z446">IF(N446="","",IF(R446&lt;&gt;"","",IF(SUMPRODUCT(--(AN18:AN1500=Z17),--(AM18:AM1500&lt;&gt;""),--ISNUMBER(SEARCH(" "&amp;AM18:AM1500&amp;" ",Q446)))&gt;0,Z17,"")))</f>
        <v/>
      </c>
      <c r="AA446" s="967" t="str" cm="1">
        <f t="array" ref="AA446">IF(N446="","",IF(R446&lt;&gt;"","",IF(SUMPRODUCT(--(AN18:AN1500=AA17),--(AM18:AM1500&lt;&gt;""),--ISNUMBER(SEARCH(" "&amp;AM18:AM1500&amp;" ",Q446)))&gt;0,AA17,"")))</f>
        <v/>
      </c>
      <c r="AB446" s="967" t="str" cm="1">
        <f t="array" ref="AB446">IF(N446="","",IF(R446&lt;&gt;"","",IF(SUMPRODUCT(--(AN18:AN1500=AB17),--(AM18:AM1500&lt;&gt;""),--ISNUMBER(SEARCH(" "&amp;AM18:AM1500&amp;" ",Q446)))&gt;0,AB17,"")))</f>
        <v/>
      </c>
      <c r="AC446" s="967" t="str" cm="1">
        <f t="array" ref="AC446">IF(N446="","",IF(R446&lt;&gt;"","",IF(SUMPRODUCT(--(AN18:AN1500=AC17),--(AM18:AM1500&lt;&gt;""),--ISNUMBER(SEARCH(" "&amp;AM18:AM1500&amp;" ",Q446)))&gt;0,AC17,"")))</f>
        <v/>
      </c>
      <c r="AD446" s="967" t="str" cm="1">
        <f t="array" ref="AD446">IF(N446="","",IF(R446&lt;&gt;"","",IF(SUMPRODUCT(--(AN18:AN1500=AD17),--(AM18:AM1500&lt;&gt;""),--ISNUMBER(SEARCH(" "&amp;AM18:AM1500&amp;" ",Q446)))&gt;0,AD17,"")))</f>
        <v/>
      </c>
      <c r="AE446" s="967" t="str" cm="1">
        <f t="array" ref="AE446">IF(N446="","",IF(R446&lt;&gt;"","",IF(SUMPRODUCT(--(AN18:AN1500=AE17),--(AM18:AM1500&lt;&gt;""),--ISNUMBER(SEARCH(" "&amp;AM18:AM1500&amp;" ",Q446)))&gt;0,AE17,"")))</f>
        <v/>
      </c>
      <c r="AF446" s="967" t="str" cm="1">
        <f t="array" ref="AF446">IF(N446="","",IF(R446&lt;&gt;"","",IF(SUMPRODUCT(--(AN18:AN1500=AF17),--(AM18:AM1500&lt;&gt;""),--ISNUMBER(SEARCH(" "&amp;AM18:AM1500&amp;" ",Q446)))&gt;0,AF17,"")))</f>
        <v/>
      </c>
      <c r="AG446" s="967" t="str" cm="1">
        <f t="array" ref="AG446">IF(N446="","",IF(R446&lt;&gt;"","",IF(SUMPRODUCT(--(AN18:AN1500=AG17),--(AM18:AM1500&lt;&gt;""),--ISNUMBER(SEARCH(" "&amp;AM18:AM1500&amp;" ",Q446)))&gt;0,AG17,"")))</f>
        <v/>
      </c>
      <c r="AH446" s="967" t="str" cm="1">
        <f t="array" ref="AH446">IF(N446="","",IF(R446&lt;&gt;"","",IF(SUMPRODUCT(--(AN18:AN1500=AH17),--(AM18:AM1500&lt;&gt;""),--ISNUMBER(SEARCH(" "&amp;AM18:AM1500&amp;" ",Q446)))&gt;0,AH17,"")))</f>
        <v/>
      </c>
      <c r="AI446" s="967" t="str" cm="1">
        <f t="array" ref="AI446">IF(N446="","",IF(R446&lt;&gt;"","",IF(SUMPRODUCT(--(AN18:AN1500=AI17),--(AM18:AM1500&lt;&gt;""),--ISNUMBER(SEARCH(" "&amp;AM18:AM1500&amp;" ",Q446)))&gt;0,AI17,"")))</f>
        <v/>
      </c>
      <c r="AJ446" s="967" t="str" cm="1">
        <f t="array" ref="AJ446">IF(N446="","",IF(R446&lt;&gt;"","",IF(SUMPRODUCT(--(AN18:AN1500=AJ17),--(AM18:AM1500&lt;&gt;""),--ISNUMBER(SEARCH(" "&amp;AM18:AM1500&amp;" ",Q446)))&gt;0,AJ17,"")))</f>
        <v/>
      </c>
      <c r="AK446" s="967" t="str" cm="1">
        <f t="array" ref="AK446">IF(N446="","",IF(T446&lt;&gt;"",AK17,IF(S446&lt;&gt;"","",IF(R446&lt;&gt;"","",IF(SUMPRODUCT(--(AN18:AN1500=AK17),--(AM18:AM1500&lt;&gt;""),--ISNUMBER(SEARCH(" "&amp;AM18:AM1500&amp;" ",Q446)))&gt;0,AK17,"")))))</f>
        <v/>
      </c>
      <c r="AM446" s="968" t="s">
        <v>2216</v>
      </c>
      <c r="AN446" s="968" t="s">
        <v>1597</v>
      </c>
      <c r="BN446" s="49">
        <v>1</v>
      </c>
    </row>
    <row r="447" spans="3:66" ht="35.1" customHeight="1">
      <c r="C447" s="65"/>
      <c r="D447" s="975" t="str">
        <f t="shared" si="81"/>
        <v/>
      </c>
      <c r="E447" s="982"/>
      <c r="G447" s="964" t="str">
        <f>IF(H447="","",COUNTIF(H18:H447,"&lt;&gt;"))</f>
        <v/>
      </c>
      <c r="H447" s="965" t="str" cm="1">
        <f t="array" ref="H447">IF(L447="","",IF(LEN(L447)&lt;=MAX(10,G13),L447,IFERROR(LEFT(L447,LOOKUP(2,1/(MID(L447,ROW(1:500),1)=" ")/(ROW(1:500)&lt;=MAX(10,G13)),ROW(1:500))-1),LEFT(L447,MAX(10,G13)))))</f>
        <v/>
      </c>
      <c r="I447" s="964" t="str">
        <f t="shared" si="82"/>
        <v/>
      </c>
      <c r="J447" s="964" t="str">
        <f t="shared" si="83"/>
        <v/>
      </c>
      <c r="K447" s="964" t="str">
        <f>IF(M446&lt;&gt;"",K446,IF(K446&lt;MAX(A18:A317),K446+1,""))</f>
        <v/>
      </c>
      <c r="L447" s="965" t="str">
        <f>IF(K447="","",IF(M446&lt;&gt;"",M446,INDEX(E18:E317,MATCH(K447,A18:A317,0))))</f>
        <v/>
      </c>
      <c r="M447" s="965" t="str">
        <f t="shared" si="84"/>
        <v/>
      </c>
      <c r="N447" s="965" t="str">
        <f t="shared" si="85"/>
        <v/>
      </c>
      <c r="O447" s="964" t="str">
        <f t="shared" si="86"/>
        <v/>
      </c>
      <c r="P447" s="964" t="str">
        <f t="shared" si="87"/>
        <v/>
      </c>
      <c r="Q447" s="965" t="str">
        <f t="shared" si="88"/>
        <v/>
      </c>
      <c r="R447" s="964" t="str">
        <f>IF(N447="","",IF(COUNTIF(AP18:AP300,TRIM(Q447))&gt;0,"EXCLUSION EXACTE",""))</f>
        <v/>
      </c>
      <c r="S447" s="964" t="str" cm="1">
        <f t="array" ref="S447">IF(N447="","",IF(SUMPRODUCT(--(AP18:AP300&lt;&gt;""),--ISNUMBER(SEARCH(" "&amp;AP18:AP300&amp;" ",Q447)))&gt;0,"BLOQUE MOLLUSQUES",""))</f>
        <v/>
      </c>
      <c r="T447" s="964" t="str" cm="1">
        <f t="array" ref="T447">IF(N447="","",IF(SUMPRODUCT(--(AT18:AT300&lt;&gt;""),--ISNUMBER(SEARCH(" "&amp;AT18:AT300&amp;" ",Q447)))&gt;0,"FORCE MOLLUSQUES",""))</f>
        <v/>
      </c>
      <c r="U447" s="965" t="str">
        <f t="shared" si="89"/>
        <v/>
      </c>
      <c r="V447" s="965" t="str">
        <f t="shared" si="91"/>
        <v/>
      </c>
      <c r="W447" s="964" t="str">
        <f t="shared" si="90"/>
        <v/>
      </c>
      <c r="X447" s="964" t="str" cm="1">
        <f t="array" ref="X447">IF(N447="","",IF(R447&lt;&gt;"","",IF(SUMPRODUCT(--(AN18:AN1500=X17),--(AM18:AM1500&lt;&gt;""),--ISNUMBER(SEARCH(" "&amp;AM18:AM1500&amp;" ",Q447)))&gt;0,X17,"")))</f>
        <v/>
      </c>
      <c r="Y447" s="964" t="str" cm="1">
        <f t="array" ref="Y447">IF(N447="","",IF(R447&lt;&gt;"","",IF(SUMPRODUCT(--(AN18:AN1500=Y17),--(AM18:AM1500&lt;&gt;""),--ISNUMBER(SEARCH(" "&amp;AM18:AM1500&amp;" ",Q447)))&gt;0,Y17,"")))</f>
        <v/>
      </c>
      <c r="Z447" s="964" t="str" cm="1">
        <f t="array" ref="Z447">IF(N447="","",IF(R447&lt;&gt;"","",IF(SUMPRODUCT(--(AN18:AN1500=Z17),--(AM18:AM1500&lt;&gt;""),--ISNUMBER(SEARCH(" "&amp;AM18:AM1500&amp;" ",Q447)))&gt;0,Z17,"")))</f>
        <v/>
      </c>
      <c r="AA447" s="964" t="str" cm="1">
        <f t="array" ref="AA447">IF(N447="","",IF(R447&lt;&gt;"","",IF(SUMPRODUCT(--(AN18:AN1500=AA17),--(AM18:AM1500&lt;&gt;""),--ISNUMBER(SEARCH(" "&amp;AM18:AM1500&amp;" ",Q447)))&gt;0,AA17,"")))</f>
        <v/>
      </c>
      <c r="AB447" s="964" t="str" cm="1">
        <f t="array" ref="AB447">IF(N447="","",IF(R447&lt;&gt;"","",IF(SUMPRODUCT(--(AN18:AN1500=AB17),--(AM18:AM1500&lt;&gt;""),--ISNUMBER(SEARCH(" "&amp;AM18:AM1500&amp;" ",Q447)))&gt;0,AB17,"")))</f>
        <v/>
      </c>
      <c r="AC447" s="964" t="str" cm="1">
        <f t="array" ref="AC447">IF(N447="","",IF(R447&lt;&gt;"","",IF(SUMPRODUCT(--(AN18:AN1500=AC17),--(AM18:AM1500&lt;&gt;""),--ISNUMBER(SEARCH(" "&amp;AM18:AM1500&amp;" ",Q447)))&gt;0,AC17,"")))</f>
        <v/>
      </c>
      <c r="AD447" s="964" t="str" cm="1">
        <f t="array" ref="AD447">IF(N447="","",IF(R447&lt;&gt;"","",IF(SUMPRODUCT(--(AN18:AN1500=AD17),--(AM18:AM1500&lt;&gt;""),--ISNUMBER(SEARCH(" "&amp;AM18:AM1500&amp;" ",Q447)))&gt;0,AD17,"")))</f>
        <v/>
      </c>
      <c r="AE447" s="964" t="str" cm="1">
        <f t="array" ref="AE447">IF(N447="","",IF(R447&lt;&gt;"","",IF(SUMPRODUCT(--(AN18:AN1500=AE17),--(AM18:AM1500&lt;&gt;""),--ISNUMBER(SEARCH(" "&amp;AM18:AM1500&amp;" ",Q447)))&gt;0,AE17,"")))</f>
        <v/>
      </c>
      <c r="AF447" s="964" t="str" cm="1">
        <f t="array" ref="AF447">IF(N447="","",IF(R447&lt;&gt;"","",IF(SUMPRODUCT(--(AN18:AN1500=AF17),--(AM18:AM1500&lt;&gt;""),--ISNUMBER(SEARCH(" "&amp;AM18:AM1500&amp;" ",Q447)))&gt;0,AF17,"")))</f>
        <v/>
      </c>
      <c r="AG447" s="964" t="str" cm="1">
        <f t="array" ref="AG447">IF(N447="","",IF(R447&lt;&gt;"","",IF(SUMPRODUCT(--(AN18:AN1500=AG17),--(AM18:AM1500&lt;&gt;""),--ISNUMBER(SEARCH(" "&amp;AM18:AM1500&amp;" ",Q447)))&gt;0,AG17,"")))</f>
        <v/>
      </c>
      <c r="AH447" s="964" t="str" cm="1">
        <f t="array" ref="AH447">IF(N447="","",IF(R447&lt;&gt;"","",IF(SUMPRODUCT(--(AN18:AN1500=AH17),--(AM18:AM1500&lt;&gt;""),--ISNUMBER(SEARCH(" "&amp;AM18:AM1500&amp;" ",Q447)))&gt;0,AH17,"")))</f>
        <v/>
      </c>
      <c r="AI447" s="964" t="str" cm="1">
        <f t="array" ref="AI447">IF(N447="","",IF(R447&lt;&gt;"","",IF(SUMPRODUCT(--(AN18:AN1500=AI17),--(AM18:AM1500&lt;&gt;""),--ISNUMBER(SEARCH(" "&amp;AM18:AM1500&amp;" ",Q447)))&gt;0,AI17,"")))</f>
        <v/>
      </c>
      <c r="AJ447" s="964" t="str" cm="1">
        <f t="array" ref="AJ447">IF(N447="","",IF(R447&lt;&gt;"","",IF(SUMPRODUCT(--(AN18:AN1500=AJ17),--(AM18:AM1500&lt;&gt;""),--ISNUMBER(SEARCH(" "&amp;AM18:AM1500&amp;" ",Q447)))&gt;0,AJ17,"")))</f>
        <v/>
      </c>
      <c r="AK447" s="964" t="str" cm="1">
        <f t="array" ref="AK447">IF(N447="","",IF(T447&lt;&gt;"",AK17,IF(S447&lt;&gt;"","",IF(R447&lt;&gt;"","",IF(SUMPRODUCT(--(AN18:AN1500=AK17),--(AM18:AM1500&lt;&gt;""),--ISNUMBER(SEARCH(" "&amp;AM18:AM1500&amp;" ",Q447)))&gt;0,AK17,"")))))</f>
        <v/>
      </c>
      <c r="AM447" s="964" t="s">
        <v>2406</v>
      </c>
      <c r="AN447" s="964" t="s">
        <v>1597</v>
      </c>
      <c r="BN447" s="49">
        <v>1</v>
      </c>
    </row>
    <row r="448" spans="3:66" ht="35.1" customHeight="1">
      <c r="C448" s="65"/>
      <c r="D448" s="975" t="str">
        <f t="shared" si="81"/>
        <v/>
      </c>
      <c r="E448" s="982"/>
      <c r="G448" s="963" t="str">
        <f>IF(H448="","",COUNTIF(H18:H448,"&lt;&gt;"))</f>
        <v/>
      </c>
      <c r="H448" s="958" t="str" cm="1">
        <f t="array" ref="H448">IF(L448="","",IF(LEN(L448)&lt;=MAX(10,G13),L448,IFERROR(LEFT(L448,LOOKUP(2,1/(MID(L448,ROW(1:500),1)=" ")/(ROW(1:500)&lt;=MAX(10,G13)),ROW(1:500))-1),LEFT(L448,MAX(10,G13)))))</f>
        <v/>
      </c>
      <c r="I448" s="963" t="str">
        <f t="shared" si="82"/>
        <v/>
      </c>
      <c r="J448" s="963" t="str">
        <f t="shared" si="83"/>
        <v/>
      </c>
      <c r="K448" s="964" t="str">
        <f>IF(M447&lt;&gt;"",K447,IF(K447&lt;MAX(A18:A317),K447+1,""))</f>
        <v/>
      </c>
      <c r="L448" s="965" t="str">
        <f>IF(K448="","",IF(M447&lt;&gt;"",M447,INDEX(E18:E317,MATCH(K448,A18:A317,0))))</f>
        <v/>
      </c>
      <c r="M448" s="965" t="str">
        <f t="shared" si="84"/>
        <v/>
      </c>
      <c r="N448" s="966" t="str">
        <f t="shared" si="85"/>
        <v/>
      </c>
      <c r="O448" s="967" t="str">
        <f t="shared" si="86"/>
        <v/>
      </c>
      <c r="P448" s="967" t="str">
        <f t="shared" si="87"/>
        <v/>
      </c>
      <c r="Q448" s="966" t="str">
        <f t="shared" si="88"/>
        <v/>
      </c>
      <c r="R448" s="967" t="str">
        <f>IF(N448="","",IF(COUNTIF(AP18:AP300,TRIM(Q448))&gt;0,"EXCLUSION EXACTE",""))</f>
        <v/>
      </c>
      <c r="S448" s="967" t="str" cm="1">
        <f t="array" ref="S448">IF(N448="","",IF(SUMPRODUCT(--(AP18:AP300&lt;&gt;""),--ISNUMBER(SEARCH(" "&amp;AP18:AP300&amp;" ",Q448)))&gt;0,"BLOQUE MOLLUSQUES",""))</f>
        <v/>
      </c>
      <c r="T448" s="967" t="str" cm="1">
        <f t="array" ref="T448">IF(N448="","",IF(SUMPRODUCT(--(AT18:AT300&lt;&gt;""),--ISNUMBER(SEARCH(" "&amp;AT18:AT300&amp;" ",Q448)))&gt;0,"FORCE MOLLUSQUES",""))</f>
        <v/>
      </c>
      <c r="U448" s="966" t="str">
        <f t="shared" si="89"/>
        <v/>
      </c>
      <c r="V448" s="966" t="str">
        <f t="shared" si="91"/>
        <v/>
      </c>
      <c r="W448" s="967" t="str">
        <f t="shared" si="90"/>
        <v/>
      </c>
      <c r="X448" s="967" t="str" cm="1">
        <f t="array" ref="X448">IF(N448="","",IF(R448&lt;&gt;"","",IF(SUMPRODUCT(--(AN18:AN1500=X17),--(AM18:AM1500&lt;&gt;""),--ISNUMBER(SEARCH(" "&amp;AM18:AM1500&amp;" ",Q448)))&gt;0,X17,"")))</f>
        <v/>
      </c>
      <c r="Y448" s="967" t="str" cm="1">
        <f t="array" ref="Y448">IF(N448="","",IF(R448&lt;&gt;"","",IF(SUMPRODUCT(--(AN18:AN1500=Y17),--(AM18:AM1500&lt;&gt;""),--ISNUMBER(SEARCH(" "&amp;AM18:AM1500&amp;" ",Q448)))&gt;0,Y17,"")))</f>
        <v/>
      </c>
      <c r="Z448" s="967" t="str" cm="1">
        <f t="array" ref="Z448">IF(N448="","",IF(R448&lt;&gt;"","",IF(SUMPRODUCT(--(AN18:AN1500=Z17),--(AM18:AM1500&lt;&gt;""),--ISNUMBER(SEARCH(" "&amp;AM18:AM1500&amp;" ",Q448)))&gt;0,Z17,"")))</f>
        <v/>
      </c>
      <c r="AA448" s="967" t="str" cm="1">
        <f t="array" ref="AA448">IF(N448="","",IF(R448&lt;&gt;"","",IF(SUMPRODUCT(--(AN18:AN1500=AA17),--(AM18:AM1500&lt;&gt;""),--ISNUMBER(SEARCH(" "&amp;AM18:AM1500&amp;" ",Q448)))&gt;0,AA17,"")))</f>
        <v/>
      </c>
      <c r="AB448" s="967" t="str" cm="1">
        <f t="array" ref="AB448">IF(N448="","",IF(R448&lt;&gt;"","",IF(SUMPRODUCT(--(AN18:AN1500=AB17),--(AM18:AM1500&lt;&gt;""),--ISNUMBER(SEARCH(" "&amp;AM18:AM1500&amp;" ",Q448)))&gt;0,AB17,"")))</f>
        <v/>
      </c>
      <c r="AC448" s="967" t="str" cm="1">
        <f t="array" ref="AC448">IF(N448="","",IF(R448&lt;&gt;"","",IF(SUMPRODUCT(--(AN18:AN1500=AC17),--(AM18:AM1500&lt;&gt;""),--ISNUMBER(SEARCH(" "&amp;AM18:AM1500&amp;" ",Q448)))&gt;0,AC17,"")))</f>
        <v/>
      </c>
      <c r="AD448" s="967" t="str" cm="1">
        <f t="array" ref="AD448">IF(N448="","",IF(R448&lt;&gt;"","",IF(SUMPRODUCT(--(AN18:AN1500=AD17),--(AM18:AM1500&lt;&gt;""),--ISNUMBER(SEARCH(" "&amp;AM18:AM1500&amp;" ",Q448)))&gt;0,AD17,"")))</f>
        <v/>
      </c>
      <c r="AE448" s="967" t="str" cm="1">
        <f t="array" ref="AE448">IF(N448="","",IF(R448&lt;&gt;"","",IF(SUMPRODUCT(--(AN18:AN1500=AE17),--(AM18:AM1500&lt;&gt;""),--ISNUMBER(SEARCH(" "&amp;AM18:AM1500&amp;" ",Q448)))&gt;0,AE17,"")))</f>
        <v/>
      </c>
      <c r="AF448" s="967" t="str" cm="1">
        <f t="array" ref="AF448">IF(N448="","",IF(R448&lt;&gt;"","",IF(SUMPRODUCT(--(AN18:AN1500=AF17),--(AM18:AM1500&lt;&gt;""),--ISNUMBER(SEARCH(" "&amp;AM18:AM1500&amp;" ",Q448)))&gt;0,AF17,"")))</f>
        <v/>
      </c>
      <c r="AG448" s="967" t="str" cm="1">
        <f t="array" ref="AG448">IF(N448="","",IF(R448&lt;&gt;"","",IF(SUMPRODUCT(--(AN18:AN1500=AG17),--(AM18:AM1500&lt;&gt;""),--ISNUMBER(SEARCH(" "&amp;AM18:AM1500&amp;" ",Q448)))&gt;0,AG17,"")))</f>
        <v/>
      </c>
      <c r="AH448" s="967" t="str" cm="1">
        <f t="array" ref="AH448">IF(N448="","",IF(R448&lt;&gt;"","",IF(SUMPRODUCT(--(AN18:AN1500=AH17),--(AM18:AM1500&lt;&gt;""),--ISNUMBER(SEARCH(" "&amp;AM18:AM1500&amp;" ",Q448)))&gt;0,AH17,"")))</f>
        <v/>
      </c>
      <c r="AI448" s="967" t="str" cm="1">
        <f t="array" ref="AI448">IF(N448="","",IF(R448&lt;&gt;"","",IF(SUMPRODUCT(--(AN18:AN1500=AI17),--(AM18:AM1500&lt;&gt;""),--ISNUMBER(SEARCH(" "&amp;AM18:AM1500&amp;" ",Q448)))&gt;0,AI17,"")))</f>
        <v/>
      </c>
      <c r="AJ448" s="967" t="str" cm="1">
        <f t="array" ref="AJ448">IF(N448="","",IF(R448&lt;&gt;"","",IF(SUMPRODUCT(--(AN18:AN1500=AJ17),--(AM18:AM1500&lt;&gt;""),--ISNUMBER(SEARCH(" "&amp;AM18:AM1500&amp;" ",Q448)))&gt;0,AJ17,"")))</f>
        <v/>
      </c>
      <c r="AK448" s="967" t="str" cm="1">
        <f t="array" ref="AK448">IF(N448="","",IF(T448&lt;&gt;"",AK17,IF(S448&lt;&gt;"","",IF(R448&lt;&gt;"","",IF(SUMPRODUCT(--(AN18:AN1500=AK17),--(AM18:AM1500&lt;&gt;""),--ISNUMBER(SEARCH(" "&amp;AM18:AM1500&amp;" ",Q448)))&gt;0,AK17,"")))))</f>
        <v/>
      </c>
      <c r="AM448" s="968" t="s">
        <v>554</v>
      </c>
      <c r="AN448" s="968" t="s">
        <v>1597</v>
      </c>
      <c r="BN448" s="49">
        <v>1</v>
      </c>
    </row>
    <row r="449" spans="3:66" ht="35.1" customHeight="1">
      <c r="C449" s="65"/>
      <c r="D449" s="975" t="str">
        <f t="shared" si="81"/>
        <v/>
      </c>
      <c r="E449" s="982"/>
      <c r="G449" s="964" t="str">
        <f>IF(H449="","",COUNTIF(H18:H449,"&lt;&gt;"))</f>
        <v/>
      </c>
      <c r="H449" s="965" t="str" cm="1">
        <f t="array" ref="H449">IF(L449="","",IF(LEN(L449)&lt;=MAX(10,G13),L449,IFERROR(LEFT(L449,LOOKUP(2,1/(MID(L449,ROW(1:500),1)=" ")/(ROW(1:500)&lt;=MAX(10,G13)),ROW(1:500))-1),LEFT(L449,MAX(10,G13)))))</f>
        <v/>
      </c>
      <c r="I449" s="964" t="str">
        <f t="shared" si="82"/>
        <v/>
      </c>
      <c r="J449" s="964" t="str">
        <f t="shared" si="83"/>
        <v/>
      </c>
      <c r="K449" s="964" t="str">
        <f>IF(M448&lt;&gt;"",K448,IF(K448&lt;MAX(A18:A317),K448+1,""))</f>
        <v/>
      </c>
      <c r="L449" s="965" t="str">
        <f>IF(K449="","",IF(M448&lt;&gt;"",M448,INDEX(E18:E317,MATCH(K449,A18:A317,0))))</f>
        <v/>
      </c>
      <c r="M449" s="965" t="str">
        <f t="shared" si="84"/>
        <v/>
      </c>
      <c r="N449" s="965" t="str">
        <f t="shared" si="85"/>
        <v/>
      </c>
      <c r="O449" s="964" t="str">
        <f t="shared" si="86"/>
        <v/>
      </c>
      <c r="P449" s="964" t="str">
        <f t="shared" si="87"/>
        <v/>
      </c>
      <c r="Q449" s="965" t="str">
        <f t="shared" si="88"/>
        <v/>
      </c>
      <c r="R449" s="964" t="str">
        <f>IF(N449="","",IF(COUNTIF(AP18:AP300,TRIM(Q449))&gt;0,"EXCLUSION EXACTE",""))</f>
        <v/>
      </c>
      <c r="S449" s="964" t="str" cm="1">
        <f t="array" ref="S449">IF(N449="","",IF(SUMPRODUCT(--(AP18:AP300&lt;&gt;""),--ISNUMBER(SEARCH(" "&amp;AP18:AP300&amp;" ",Q449)))&gt;0,"BLOQUE MOLLUSQUES",""))</f>
        <v/>
      </c>
      <c r="T449" s="964" t="str" cm="1">
        <f t="array" ref="T449">IF(N449="","",IF(SUMPRODUCT(--(AT18:AT300&lt;&gt;""),--ISNUMBER(SEARCH(" "&amp;AT18:AT300&amp;" ",Q449)))&gt;0,"FORCE MOLLUSQUES",""))</f>
        <v/>
      </c>
      <c r="U449" s="965" t="str">
        <f t="shared" si="89"/>
        <v/>
      </c>
      <c r="V449" s="965" t="str">
        <f t="shared" si="91"/>
        <v/>
      </c>
      <c r="W449" s="964" t="str">
        <f t="shared" si="90"/>
        <v/>
      </c>
      <c r="X449" s="964" t="str" cm="1">
        <f t="array" ref="X449">IF(N449="","",IF(R449&lt;&gt;"","",IF(SUMPRODUCT(--(AN18:AN1500=X17),--(AM18:AM1500&lt;&gt;""),--ISNUMBER(SEARCH(" "&amp;AM18:AM1500&amp;" ",Q449)))&gt;0,X17,"")))</f>
        <v/>
      </c>
      <c r="Y449" s="964" t="str" cm="1">
        <f t="array" ref="Y449">IF(N449="","",IF(R449&lt;&gt;"","",IF(SUMPRODUCT(--(AN18:AN1500=Y17),--(AM18:AM1500&lt;&gt;""),--ISNUMBER(SEARCH(" "&amp;AM18:AM1500&amp;" ",Q449)))&gt;0,Y17,"")))</f>
        <v/>
      </c>
      <c r="Z449" s="964" t="str" cm="1">
        <f t="array" ref="Z449">IF(N449="","",IF(R449&lt;&gt;"","",IF(SUMPRODUCT(--(AN18:AN1500=Z17),--(AM18:AM1500&lt;&gt;""),--ISNUMBER(SEARCH(" "&amp;AM18:AM1500&amp;" ",Q449)))&gt;0,Z17,"")))</f>
        <v/>
      </c>
      <c r="AA449" s="964" t="str" cm="1">
        <f t="array" ref="AA449">IF(N449="","",IF(R449&lt;&gt;"","",IF(SUMPRODUCT(--(AN18:AN1500=AA17),--(AM18:AM1500&lt;&gt;""),--ISNUMBER(SEARCH(" "&amp;AM18:AM1500&amp;" ",Q449)))&gt;0,AA17,"")))</f>
        <v/>
      </c>
      <c r="AB449" s="964" t="str" cm="1">
        <f t="array" ref="AB449">IF(N449="","",IF(R449&lt;&gt;"","",IF(SUMPRODUCT(--(AN18:AN1500=AB17),--(AM18:AM1500&lt;&gt;""),--ISNUMBER(SEARCH(" "&amp;AM18:AM1500&amp;" ",Q449)))&gt;0,AB17,"")))</f>
        <v/>
      </c>
      <c r="AC449" s="964" t="str" cm="1">
        <f t="array" ref="AC449">IF(N449="","",IF(R449&lt;&gt;"","",IF(SUMPRODUCT(--(AN18:AN1500=AC17),--(AM18:AM1500&lt;&gt;""),--ISNUMBER(SEARCH(" "&amp;AM18:AM1500&amp;" ",Q449)))&gt;0,AC17,"")))</f>
        <v/>
      </c>
      <c r="AD449" s="964" t="str" cm="1">
        <f t="array" ref="AD449">IF(N449="","",IF(R449&lt;&gt;"","",IF(SUMPRODUCT(--(AN18:AN1500=AD17),--(AM18:AM1500&lt;&gt;""),--ISNUMBER(SEARCH(" "&amp;AM18:AM1500&amp;" ",Q449)))&gt;0,AD17,"")))</f>
        <v/>
      </c>
      <c r="AE449" s="964" t="str" cm="1">
        <f t="array" ref="AE449">IF(N449="","",IF(R449&lt;&gt;"","",IF(SUMPRODUCT(--(AN18:AN1500=AE17),--(AM18:AM1500&lt;&gt;""),--ISNUMBER(SEARCH(" "&amp;AM18:AM1500&amp;" ",Q449)))&gt;0,AE17,"")))</f>
        <v/>
      </c>
      <c r="AF449" s="964" t="str" cm="1">
        <f t="array" ref="AF449">IF(N449="","",IF(R449&lt;&gt;"","",IF(SUMPRODUCT(--(AN18:AN1500=AF17),--(AM18:AM1500&lt;&gt;""),--ISNUMBER(SEARCH(" "&amp;AM18:AM1500&amp;" ",Q449)))&gt;0,AF17,"")))</f>
        <v/>
      </c>
      <c r="AG449" s="964" t="str" cm="1">
        <f t="array" ref="AG449">IF(N449="","",IF(R449&lt;&gt;"","",IF(SUMPRODUCT(--(AN18:AN1500=AG17),--(AM18:AM1500&lt;&gt;""),--ISNUMBER(SEARCH(" "&amp;AM18:AM1500&amp;" ",Q449)))&gt;0,AG17,"")))</f>
        <v/>
      </c>
      <c r="AH449" s="964" t="str" cm="1">
        <f t="array" ref="AH449">IF(N449="","",IF(R449&lt;&gt;"","",IF(SUMPRODUCT(--(AN18:AN1500=AH17),--(AM18:AM1500&lt;&gt;""),--ISNUMBER(SEARCH(" "&amp;AM18:AM1500&amp;" ",Q449)))&gt;0,AH17,"")))</f>
        <v/>
      </c>
      <c r="AI449" s="964" t="str" cm="1">
        <f t="array" ref="AI449">IF(N449="","",IF(R449&lt;&gt;"","",IF(SUMPRODUCT(--(AN18:AN1500=AI17),--(AM18:AM1500&lt;&gt;""),--ISNUMBER(SEARCH(" "&amp;AM18:AM1500&amp;" ",Q449)))&gt;0,AI17,"")))</f>
        <v/>
      </c>
      <c r="AJ449" s="964" t="str" cm="1">
        <f t="array" ref="AJ449">IF(N449="","",IF(R449&lt;&gt;"","",IF(SUMPRODUCT(--(AN18:AN1500=AJ17),--(AM18:AM1500&lt;&gt;""),--ISNUMBER(SEARCH(" "&amp;AM18:AM1500&amp;" ",Q449)))&gt;0,AJ17,"")))</f>
        <v/>
      </c>
      <c r="AK449" s="964" t="str" cm="1">
        <f t="array" ref="AK449">IF(N449="","",IF(T449&lt;&gt;"",AK17,IF(S449&lt;&gt;"","",IF(R449&lt;&gt;"","",IF(SUMPRODUCT(--(AN18:AN1500=AK17),--(AM18:AM1500&lt;&gt;""),--ISNUMBER(SEARCH(" "&amp;AM18:AM1500&amp;" ",Q449)))&gt;0,AK17,"")))))</f>
        <v/>
      </c>
      <c r="AM449" s="964" t="s">
        <v>2217</v>
      </c>
      <c r="AN449" s="964" t="s">
        <v>1597</v>
      </c>
      <c r="BN449" s="49">
        <v>1</v>
      </c>
    </row>
    <row r="450" spans="3:66" ht="35.1" customHeight="1">
      <c r="C450" s="65"/>
      <c r="D450" s="975" t="str">
        <f t="shared" si="81"/>
        <v/>
      </c>
      <c r="E450" s="982"/>
      <c r="G450" s="963" t="str">
        <f>IF(H450="","",COUNTIF(H18:H450,"&lt;&gt;"))</f>
        <v/>
      </c>
      <c r="H450" s="958" t="str" cm="1">
        <f t="array" ref="H450">IF(L450="","",IF(LEN(L450)&lt;=MAX(10,G13),L450,IFERROR(LEFT(L450,LOOKUP(2,1/(MID(L450,ROW(1:500),1)=" ")/(ROW(1:500)&lt;=MAX(10,G13)),ROW(1:500))-1),LEFT(L450,MAX(10,G13)))))</f>
        <v/>
      </c>
      <c r="I450" s="963" t="str">
        <f t="shared" si="82"/>
        <v/>
      </c>
      <c r="J450" s="963" t="str">
        <f t="shared" si="83"/>
        <v/>
      </c>
      <c r="K450" s="964" t="str">
        <f>IF(M449&lt;&gt;"",K449,IF(K449&lt;MAX(A18:A317),K449+1,""))</f>
        <v/>
      </c>
      <c r="L450" s="965" t="str">
        <f>IF(K450="","",IF(M449&lt;&gt;"",M449,INDEX(E18:E317,MATCH(K450,A18:A317,0))))</f>
        <v/>
      </c>
      <c r="M450" s="965" t="str">
        <f t="shared" si="84"/>
        <v/>
      </c>
      <c r="N450" s="966" t="str">
        <f t="shared" si="85"/>
        <v/>
      </c>
      <c r="O450" s="967" t="str">
        <f t="shared" si="86"/>
        <v/>
      </c>
      <c r="P450" s="967" t="str">
        <f t="shared" si="87"/>
        <v/>
      </c>
      <c r="Q450" s="966" t="str">
        <f t="shared" si="88"/>
        <v/>
      </c>
      <c r="R450" s="967" t="str">
        <f>IF(N450="","",IF(COUNTIF(AP18:AP300,TRIM(Q450))&gt;0,"EXCLUSION EXACTE",""))</f>
        <v/>
      </c>
      <c r="S450" s="967" t="str" cm="1">
        <f t="array" ref="S450">IF(N450="","",IF(SUMPRODUCT(--(AP18:AP300&lt;&gt;""),--ISNUMBER(SEARCH(" "&amp;AP18:AP300&amp;" ",Q450)))&gt;0,"BLOQUE MOLLUSQUES",""))</f>
        <v/>
      </c>
      <c r="T450" s="967" t="str" cm="1">
        <f t="array" ref="T450">IF(N450="","",IF(SUMPRODUCT(--(AT18:AT300&lt;&gt;""),--ISNUMBER(SEARCH(" "&amp;AT18:AT300&amp;" ",Q450)))&gt;0,"FORCE MOLLUSQUES",""))</f>
        <v/>
      </c>
      <c r="U450" s="966" t="str">
        <f t="shared" si="89"/>
        <v/>
      </c>
      <c r="V450" s="966" t="str">
        <f t="shared" si="91"/>
        <v/>
      </c>
      <c r="W450" s="967" t="str">
        <f t="shared" si="90"/>
        <v/>
      </c>
      <c r="X450" s="967" t="str" cm="1">
        <f t="array" ref="X450">IF(N450="","",IF(R450&lt;&gt;"","",IF(SUMPRODUCT(--(AN18:AN1500=X17),--(AM18:AM1500&lt;&gt;""),--ISNUMBER(SEARCH(" "&amp;AM18:AM1500&amp;" ",Q450)))&gt;0,X17,"")))</f>
        <v/>
      </c>
      <c r="Y450" s="967" t="str" cm="1">
        <f t="array" ref="Y450">IF(N450="","",IF(R450&lt;&gt;"","",IF(SUMPRODUCT(--(AN18:AN1500=Y17),--(AM18:AM1500&lt;&gt;""),--ISNUMBER(SEARCH(" "&amp;AM18:AM1500&amp;" ",Q450)))&gt;0,Y17,"")))</f>
        <v/>
      </c>
      <c r="Z450" s="967" t="str" cm="1">
        <f t="array" ref="Z450">IF(N450="","",IF(R450&lt;&gt;"","",IF(SUMPRODUCT(--(AN18:AN1500=Z17),--(AM18:AM1500&lt;&gt;""),--ISNUMBER(SEARCH(" "&amp;AM18:AM1500&amp;" ",Q450)))&gt;0,Z17,"")))</f>
        <v/>
      </c>
      <c r="AA450" s="967" t="str" cm="1">
        <f t="array" ref="AA450">IF(N450="","",IF(R450&lt;&gt;"","",IF(SUMPRODUCT(--(AN18:AN1500=AA17),--(AM18:AM1500&lt;&gt;""),--ISNUMBER(SEARCH(" "&amp;AM18:AM1500&amp;" ",Q450)))&gt;0,AA17,"")))</f>
        <v/>
      </c>
      <c r="AB450" s="967" t="str" cm="1">
        <f t="array" ref="AB450">IF(N450="","",IF(R450&lt;&gt;"","",IF(SUMPRODUCT(--(AN18:AN1500=AB17),--(AM18:AM1500&lt;&gt;""),--ISNUMBER(SEARCH(" "&amp;AM18:AM1500&amp;" ",Q450)))&gt;0,AB17,"")))</f>
        <v/>
      </c>
      <c r="AC450" s="967" t="str" cm="1">
        <f t="array" ref="AC450">IF(N450="","",IF(R450&lt;&gt;"","",IF(SUMPRODUCT(--(AN18:AN1500=AC17),--(AM18:AM1500&lt;&gt;""),--ISNUMBER(SEARCH(" "&amp;AM18:AM1500&amp;" ",Q450)))&gt;0,AC17,"")))</f>
        <v/>
      </c>
      <c r="AD450" s="967" t="str" cm="1">
        <f t="array" ref="AD450">IF(N450="","",IF(R450&lt;&gt;"","",IF(SUMPRODUCT(--(AN18:AN1500=AD17),--(AM18:AM1500&lt;&gt;""),--ISNUMBER(SEARCH(" "&amp;AM18:AM1500&amp;" ",Q450)))&gt;0,AD17,"")))</f>
        <v/>
      </c>
      <c r="AE450" s="967" t="str" cm="1">
        <f t="array" ref="AE450">IF(N450="","",IF(R450&lt;&gt;"","",IF(SUMPRODUCT(--(AN18:AN1500=AE17),--(AM18:AM1500&lt;&gt;""),--ISNUMBER(SEARCH(" "&amp;AM18:AM1500&amp;" ",Q450)))&gt;0,AE17,"")))</f>
        <v/>
      </c>
      <c r="AF450" s="967" t="str" cm="1">
        <f t="array" ref="AF450">IF(N450="","",IF(R450&lt;&gt;"","",IF(SUMPRODUCT(--(AN18:AN1500=AF17),--(AM18:AM1500&lt;&gt;""),--ISNUMBER(SEARCH(" "&amp;AM18:AM1500&amp;" ",Q450)))&gt;0,AF17,"")))</f>
        <v/>
      </c>
      <c r="AG450" s="967" t="str" cm="1">
        <f t="array" ref="AG450">IF(N450="","",IF(R450&lt;&gt;"","",IF(SUMPRODUCT(--(AN18:AN1500=AG17),--(AM18:AM1500&lt;&gt;""),--ISNUMBER(SEARCH(" "&amp;AM18:AM1500&amp;" ",Q450)))&gt;0,AG17,"")))</f>
        <v/>
      </c>
      <c r="AH450" s="967" t="str" cm="1">
        <f t="array" ref="AH450">IF(N450="","",IF(R450&lt;&gt;"","",IF(SUMPRODUCT(--(AN18:AN1500=AH17),--(AM18:AM1500&lt;&gt;""),--ISNUMBER(SEARCH(" "&amp;AM18:AM1500&amp;" ",Q450)))&gt;0,AH17,"")))</f>
        <v/>
      </c>
      <c r="AI450" s="967" t="str" cm="1">
        <f t="array" ref="AI450">IF(N450="","",IF(R450&lt;&gt;"","",IF(SUMPRODUCT(--(AN18:AN1500=AI17),--(AM18:AM1500&lt;&gt;""),--ISNUMBER(SEARCH(" "&amp;AM18:AM1500&amp;" ",Q450)))&gt;0,AI17,"")))</f>
        <v/>
      </c>
      <c r="AJ450" s="967" t="str" cm="1">
        <f t="array" ref="AJ450">IF(N450="","",IF(R450&lt;&gt;"","",IF(SUMPRODUCT(--(AN18:AN1500=AJ17),--(AM18:AM1500&lt;&gt;""),--ISNUMBER(SEARCH(" "&amp;AM18:AM1500&amp;" ",Q450)))&gt;0,AJ17,"")))</f>
        <v/>
      </c>
      <c r="AK450" s="967" t="str" cm="1">
        <f t="array" ref="AK450">IF(N450="","",IF(T450&lt;&gt;"",AK17,IF(S450&lt;&gt;"","",IF(R450&lt;&gt;"","",IF(SUMPRODUCT(--(AN18:AN1500=AK17),--(AM18:AM1500&lt;&gt;""),--ISNUMBER(SEARCH(" "&amp;AM18:AM1500&amp;" ",Q450)))&gt;0,AK17,"")))))</f>
        <v/>
      </c>
      <c r="AM450" s="968" t="s">
        <v>2407</v>
      </c>
      <c r="AN450" s="968" t="s">
        <v>1597</v>
      </c>
      <c r="BN450" s="49">
        <v>1</v>
      </c>
    </row>
    <row r="451" spans="3:66" ht="35.1" customHeight="1">
      <c r="C451" s="65"/>
      <c r="D451" s="975" t="str">
        <f t="shared" si="81"/>
        <v/>
      </c>
      <c r="E451" s="982"/>
      <c r="G451" s="964" t="str">
        <f>IF(H451="","",COUNTIF(H18:H451,"&lt;&gt;"))</f>
        <v/>
      </c>
      <c r="H451" s="965" t="str" cm="1">
        <f t="array" ref="H451">IF(L451="","",IF(LEN(L451)&lt;=MAX(10,G13),L451,IFERROR(LEFT(L451,LOOKUP(2,1/(MID(L451,ROW(1:500),1)=" ")/(ROW(1:500)&lt;=MAX(10,G13)),ROW(1:500))-1),LEFT(L451,MAX(10,G13)))))</f>
        <v/>
      </c>
      <c r="I451" s="964" t="str">
        <f t="shared" si="82"/>
        <v/>
      </c>
      <c r="J451" s="964" t="str">
        <f t="shared" si="83"/>
        <v/>
      </c>
      <c r="K451" s="964" t="str">
        <f>IF(M450&lt;&gt;"",K450,IF(K450&lt;MAX(A18:A317),K450+1,""))</f>
        <v/>
      </c>
      <c r="L451" s="965" t="str">
        <f>IF(K451="","",IF(M450&lt;&gt;"",M450,INDEX(E18:E317,MATCH(K451,A18:A317,0))))</f>
        <v/>
      </c>
      <c r="M451" s="965" t="str">
        <f t="shared" si="84"/>
        <v/>
      </c>
      <c r="N451" s="965" t="str">
        <f t="shared" si="85"/>
        <v/>
      </c>
      <c r="O451" s="964" t="str">
        <f t="shared" si="86"/>
        <v/>
      </c>
      <c r="P451" s="964" t="str">
        <f t="shared" si="87"/>
        <v/>
      </c>
      <c r="Q451" s="965" t="str">
        <f t="shared" si="88"/>
        <v/>
      </c>
      <c r="R451" s="964" t="str">
        <f>IF(N451="","",IF(COUNTIF(AP18:AP300,TRIM(Q451))&gt;0,"EXCLUSION EXACTE",""))</f>
        <v/>
      </c>
      <c r="S451" s="964" t="str" cm="1">
        <f t="array" ref="S451">IF(N451="","",IF(SUMPRODUCT(--(AP18:AP300&lt;&gt;""),--ISNUMBER(SEARCH(" "&amp;AP18:AP300&amp;" ",Q451)))&gt;0,"BLOQUE MOLLUSQUES",""))</f>
        <v/>
      </c>
      <c r="T451" s="964" t="str" cm="1">
        <f t="array" ref="T451">IF(N451="","",IF(SUMPRODUCT(--(AT18:AT300&lt;&gt;""),--ISNUMBER(SEARCH(" "&amp;AT18:AT300&amp;" ",Q451)))&gt;0,"FORCE MOLLUSQUES",""))</f>
        <v/>
      </c>
      <c r="U451" s="965" t="str">
        <f t="shared" si="89"/>
        <v/>
      </c>
      <c r="V451" s="965" t="str">
        <f t="shared" si="91"/>
        <v/>
      </c>
      <c r="W451" s="964" t="str">
        <f t="shared" si="90"/>
        <v/>
      </c>
      <c r="X451" s="964" t="str" cm="1">
        <f t="array" ref="X451">IF(N451="","",IF(R451&lt;&gt;"","",IF(SUMPRODUCT(--(AN18:AN1500=X17),--(AM18:AM1500&lt;&gt;""),--ISNUMBER(SEARCH(" "&amp;AM18:AM1500&amp;" ",Q451)))&gt;0,X17,"")))</f>
        <v/>
      </c>
      <c r="Y451" s="964" t="str" cm="1">
        <f t="array" ref="Y451">IF(N451="","",IF(R451&lt;&gt;"","",IF(SUMPRODUCT(--(AN18:AN1500=Y17),--(AM18:AM1500&lt;&gt;""),--ISNUMBER(SEARCH(" "&amp;AM18:AM1500&amp;" ",Q451)))&gt;0,Y17,"")))</f>
        <v/>
      </c>
      <c r="Z451" s="964" t="str" cm="1">
        <f t="array" ref="Z451">IF(N451="","",IF(R451&lt;&gt;"","",IF(SUMPRODUCT(--(AN18:AN1500=Z17),--(AM18:AM1500&lt;&gt;""),--ISNUMBER(SEARCH(" "&amp;AM18:AM1500&amp;" ",Q451)))&gt;0,Z17,"")))</f>
        <v/>
      </c>
      <c r="AA451" s="964" t="str" cm="1">
        <f t="array" ref="AA451">IF(N451="","",IF(R451&lt;&gt;"","",IF(SUMPRODUCT(--(AN18:AN1500=AA17),--(AM18:AM1500&lt;&gt;""),--ISNUMBER(SEARCH(" "&amp;AM18:AM1500&amp;" ",Q451)))&gt;0,AA17,"")))</f>
        <v/>
      </c>
      <c r="AB451" s="964" t="str" cm="1">
        <f t="array" ref="AB451">IF(N451="","",IF(R451&lt;&gt;"","",IF(SUMPRODUCT(--(AN18:AN1500=AB17),--(AM18:AM1500&lt;&gt;""),--ISNUMBER(SEARCH(" "&amp;AM18:AM1500&amp;" ",Q451)))&gt;0,AB17,"")))</f>
        <v/>
      </c>
      <c r="AC451" s="964" t="str" cm="1">
        <f t="array" ref="AC451">IF(N451="","",IF(R451&lt;&gt;"","",IF(SUMPRODUCT(--(AN18:AN1500=AC17),--(AM18:AM1500&lt;&gt;""),--ISNUMBER(SEARCH(" "&amp;AM18:AM1500&amp;" ",Q451)))&gt;0,AC17,"")))</f>
        <v/>
      </c>
      <c r="AD451" s="964" t="str" cm="1">
        <f t="array" ref="AD451">IF(N451="","",IF(R451&lt;&gt;"","",IF(SUMPRODUCT(--(AN18:AN1500=AD17),--(AM18:AM1500&lt;&gt;""),--ISNUMBER(SEARCH(" "&amp;AM18:AM1500&amp;" ",Q451)))&gt;0,AD17,"")))</f>
        <v/>
      </c>
      <c r="AE451" s="964" t="str" cm="1">
        <f t="array" ref="AE451">IF(N451="","",IF(R451&lt;&gt;"","",IF(SUMPRODUCT(--(AN18:AN1500=AE17),--(AM18:AM1500&lt;&gt;""),--ISNUMBER(SEARCH(" "&amp;AM18:AM1500&amp;" ",Q451)))&gt;0,AE17,"")))</f>
        <v/>
      </c>
      <c r="AF451" s="964" t="str" cm="1">
        <f t="array" ref="AF451">IF(N451="","",IF(R451&lt;&gt;"","",IF(SUMPRODUCT(--(AN18:AN1500=AF17),--(AM18:AM1500&lt;&gt;""),--ISNUMBER(SEARCH(" "&amp;AM18:AM1500&amp;" ",Q451)))&gt;0,AF17,"")))</f>
        <v/>
      </c>
      <c r="AG451" s="964" t="str" cm="1">
        <f t="array" ref="AG451">IF(N451="","",IF(R451&lt;&gt;"","",IF(SUMPRODUCT(--(AN18:AN1500=AG17),--(AM18:AM1500&lt;&gt;""),--ISNUMBER(SEARCH(" "&amp;AM18:AM1500&amp;" ",Q451)))&gt;0,AG17,"")))</f>
        <v/>
      </c>
      <c r="AH451" s="964" t="str" cm="1">
        <f t="array" ref="AH451">IF(N451="","",IF(R451&lt;&gt;"","",IF(SUMPRODUCT(--(AN18:AN1500=AH17),--(AM18:AM1500&lt;&gt;""),--ISNUMBER(SEARCH(" "&amp;AM18:AM1500&amp;" ",Q451)))&gt;0,AH17,"")))</f>
        <v/>
      </c>
      <c r="AI451" s="964" t="str" cm="1">
        <f t="array" ref="AI451">IF(N451="","",IF(R451&lt;&gt;"","",IF(SUMPRODUCT(--(AN18:AN1500=AI17),--(AM18:AM1500&lt;&gt;""),--ISNUMBER(SEARCH(" "&amp;AM18:AM1500&amp;" ",Q451)))&gt;0,AI17,"")))</f>
        <v/>
      </c>
      <c r="AJ451" s="964" t="str" cm="1">
        <f t="array" ref="AJ451">IF(N451="","",IF(R451&lt;&gt;"","",IF(SUMPRODUCT(--(AN18:AN1500=AJ17),--(AM18:AM1500&lt;&gt;""),--ISNUMBER(SEARCH(" "&amp;AM18:AM1500&amp;" ",Q451)))&gt;0,AJ17,"")))</f>
        <v/>
      </c>
      <c r="AK451" s="964" t="str" cm="1">
        <f t="array" ref="AK451">IF(N451="","",IF(T451&lt;&gt;"",AK17,IF(S451&lt;&gt;"","",IF(R451&lt;&gt;"","",IF(SUMPRODUCT(--(AN18:AN1500=AK17),--(AM18:AM1500&lt;&gt;""),--ISNUMBER(SEARCH(" "&amp;AM18:AM1500&amp;" ",Q451)))&gt;0,AK17,"")))))</f>
        <v/>
      </c>
      <c r="AM451" s="964" t="s">
        <v>2218</v>
      </c>
      <c r="AN451" s="964" t="s">
        <v>1597</v>
      </c>
      <c r="BN451" s="49">
        <v>1</v>
      </c>
    </row>
    <row r="452" spans="3:66" ht="35.1" customHeight="1">
      <c r="C452" s="65"/>
      <c r="D452" s="975" t="str">
        <f t="shared" si="81"/>
        <v/>
      </c>
      <c r="E452" s="982"/>
      <c r="G452" s="963" t="str">
        <f>IF(H452="","",COUNTIF(H18:H452,"&lt;&gt;"))</f>
        <v/>
      </c>
      <c r="H452" s="958" t="str" cm="1">
        <f t="array" ref="H452">IF(L452="","",IF(LEN(L452)&lt;=MAX(10,G13),L452,IFERROR(LEFT(L452,LOOKUP(2,1/(MID(L452,ROW(1:500),1)=" ")/(ROW(1:500)&lt;=MAX(10,G13)),ROW(1:500))-1),LEFT(L452,MAX(10,G13)))))</f>
        <v/>
      </c>
      <c r="I452" s="963" t="str">
        <f t="shared" si="82"/>
        <v/>
      </c>
      <c r="J452" s="963" t="str">
        <f t="shared" si="83"/>
        <v/>
      </c>
      <c r="K452" s="964" t="str">
        <f>IF(M451&lt;&gt;"",K451,IF(K451&lt;MAX(A18:A317),K451+1,""))</f>
        <v/>
      </c>
      <c r="L452" s="965" t="str">
        <f>IF(K452="","",IF(M451&lt;&gt;"",M451,INDEX(E18:E317,MATCH(K452,A18:A317,0))))</f>
        <v/>
      </c>
      <c r="M452" s="965" t="str">
        <f t="shared" si="84"/>
        <v/>
      </c>
      <c r="N452" s="966" t="str">
        <f t="shared" si="85"/>
        <v/>
      </c>
      <c r="O452" s="967" t="str">
        <f t="shared" si="86"/>
        <v/>
      </c>
      <c r="P452" s="967" t="str">
        <f t="shared" si="87"/>
        <v/>
      </c>
      <c r="Q452" s="966" t="str">
        <f t="shared" si="88"/>
        <v/>
      </c>
      <c r="R452" s="967" t="str">
        <f>IF(N452="","",IF(COUNTIF(AP18:AP300,TRIM(Q452))&gt;0,"EXCLUSION EXACTE",""))</f>
        <v/>
      </c>
      <c r="S452" s="967" t="str" cm="1">
        <f t="array" ref="S452">IF(N452="","",IF(SUMPRODUCT(--(AP18:AP300&lt;&gt;""),--ISNUMBER(SEARCH(" "&amp;AP18:AP300&amp;" ",Q452)))&gt;0,"BLOQUE MOLLUSQUES",""))</f>
        <v/>
      </c>
      <c r="T452" s="967" t="str" cm="1">
        <f t="array" ref="T452">IF(N452="","",IF(SUMPRODUCT(--(AT18:AT300&lt;&gt;""),--ISNUMBER(SEARCH(" "&amp;AT18:AT300&amp;" ",Q452)))&gt;0,"FORCE MOLLUSQUES",""))</f>
        <v/>
      </c>
      <c r="U452" s="966" t="str">
        <f t="shared" si="89"/>
        <v/>
      </c>
      <c r="V452" s="966" t="str">
        <f t="shared" si="91"/>
        <v/>
      </c>
      <c r="W452" s="967" t="str">
        <f t="shared" si="90"/>
        <v/>
      </c>
      <c r="X452" s="967" t="str" cm="1">
        <f t="array" ref="X452">IF(N452="","",IF(R452&lt;&gt;"","",IF(SUMPRODUCT(--(AN18:AN1500=X17),--(AM18:AM1500&lt;&gt;""),--ISNUMBER(SEARCH(" "&amp;AM18:AM1500&amp;" ",Q452)))&gt;0,X17,"")))</f>
        <v/>
      </c>
      <c r="Y452" s="967" t="str" cm="1">
        <f t="array" ref="Y452">IF(N452="","",IF(R452&lt;&gt;"","",IF(SUMPRODUCT(--(AN18:AN1500=Y17),--(AM18:AM1500&lt;&gt;""),--ISNUMBER(SEARCH(" "&amp;AM18:AM1500&amp;" ",Q452)))&gt;0,Y17,"")))</f>
        <v/>
      </c>
      <c r="Z452" s="967" t="str" cm="1">
        <f t="array" ref="Z452">IF(N452="","",IF(R452&lt;&gt;"","",IF(SUMPRODUCT(--(AN18:AN1500=Z17),--(AM18:AM1500&lt;&gt;""),--ISNUMBER(SEARCH(" "&amp;AM18:AM1500&amp;" ",Q452)))&gt;0,Z17,"")))</f>
        <v/>
      </c>
      <c r="AA452" s="967" t="str" cm="1">
        <f t="array" ref="AA452">IF(N452="","",IF(R452&lt;&gt;"","",IF(SUMPRODUCT(--(AN18:AN1500=AA17),--(AM18:AM1500&lt;&gt;""),--ISNUMBER(SEARCH(" "&amp;AM18:AM1500&amp;" ",Q452)))&gt;0,AA17,"")))</f>
        <v/>
      </c>
      <c r="AB452" s="967" t="str" cm="1">
        <f t="array" ref="AB452">IF(N452="","",IF(R452&lt;&gt;"","",IF(SUMPRODUCT(--(AN18:AN1500=AB17),--(AM18:AM1500&lt;&gt;""),--ISNUMBER(SEARCH(" "&amp;AM18:AM1500&amp;" ",Q452)))&gt;0,AB17,"")))</f>
        <v/>
      </c>
      <c r="AC452" s="967" t="str" cm="1">
        <f t="array" ref="AC452">IF(N452="","",IF(R452&lt;&gt;"","",IF(SUMPRODUCT(--(AN18:AN1500=AC17),--(AM18:AM1500&lt;&gt;""),--ISNUMBER(SEARCH(" "&amp;AM18:AM1500&amp;" ",Q452)))&gt;0,AC17,"")))</f>
        <v/>
      </c>
      <c r="AD452" s="967" t="str" cm="1">
        <f t="array" ref="AD452">IF(N452="","",IF(R452&lt;&gt;"","",IF(SUMPRODUCT(--(AN18:AN1500=AD17),--(AM18:AM1500&lt;&gt;""),--ISNUMBER(SEARCH(" "&amp;AM18:AM1500&amp;" ",Q452)))&gt;0,AD17,"")))</f>
        <v/>
      </c>
      <c r="AE452" s="967" t="str" cm="1">
        <f t="array" ref="AE452">IF(N452="","",IF(R452&lt;&gt;"","",IF(SUMPRODUCT(--(AN18:AN1500=AE17),--(AM18:AM1500&lt;&gt;""),--ISNUMBER(SEARCH(" "&amp;AM18:AM1500&amp;" ",Q452)))&gt;0,AE17,"")))</f>
        <v/>
      </c>
      <c r="AF452" s="967" t="str" cm="1">
        <f t="array" ref="AF452">IF(N452="","",IF(R452&lt;&gt;"","",IF(SUMPRODUCT(--(AN18:AN1500=AF17),--(AM18:AM1500&lt;&gt;""),--ISNUMBER(SEARCH(" "&amp;AM18:AM1500&amp;" ",Q452)))&gt;0,AF17,"")))</f>
        <v/>
      </c>
      <c r="AG452" s="967" t="str" cm="1">
        <f t="array" ref="AG452">IF(N452="","",IF(R452&lt;&gt;"","",IF(SUMPRODUCT(--(AN18:AN1500=AG17),--(AM18:AM1500&lt;&gt;""),--ISNUMBER(SEARCH(" "&amp;AM18:AM1500&amp;" ",Q452)))&gt;0,AG17,"")))</f>
        <v/>
      </c>
      <c r="AH452" s="967" t="str" cm="1">
        <f t="array" ref="AH452">IF(N452="","",IF(R452&lt;&gt;"","",IF(SUMPRODUCT(--(AN18:AN1500=AH17),--(AM18:AM1500&lt;&gt;""),--ISNUMBER(SEARCH(" "&amp;AM18:AM1500&amp;" ",Q452)))&gt;0,AH17,"")))</f>
        <v/>
      </c>
      <c r="AI452" s="967" t="str" cm="1">
        <f t="array" ref="AI452">IF(N452="","",IF(R452&lt;&gt;"","",IF(SUMPRODUCT(--(AN18:AN1500=AI17),--(AM18:AM1500&lt;&gt;""),--ISNUMBER(SEARCH(" "&amp;AM18:AM1500&amp;" ",Q452)))&gt;0,AI17,"")))</f>
        <v/>
      </c>
      <c r="AJ452" s="967" t="str" cm="1">
        <f t="array" ref="AJ452">IF(N452="","",IF(R452&lt;&gt;"","",IF(SUMPRODUCT(--(AN18:AN1500=AJ17),--(AM18:AM1500&lt;&gt;""),--ISNUMBER(SEARCH(" "&amp;AM18:AM1500&amp;" ",Q452)))&gt;0,AJ17,"")))</f>
        <v/>
      </c>
      <c r="AK452" s="967" t="str" cm="1">
        <f t="array" ref="AK452">IF(N452="","",IF(T452&lt;&gt;"",AK17,IF(S452&lt;&gt;"","",IF(R452&lt;&gt;"","",IF(SUMPRODUCT(--(AN18:AN1500=AK17),--(AM18:AM1500&lt;&gt;""),--ISNUMBER(SEARCH(" "&amp;AM18:AM1500&amp;" ",Q452)))&gt;0,AK17,"")))))</f>
        <v/>
      </c>
      <c r="AM452" s="968" t="s">
        <v>2219</v>
      </c>
      <c r="AN452" s="968" t="s">
        <v>1597</v>
      </c>
      <c r="BN452" s="49">
        <v>1</v>
      </c>
    </row>
    <row r="453" spans="3:66" ht="35.1" customHeight="1">
      <c r="C453" s="65"/>
      <c r="D453" s="975" t="str">
        <f t="shared" si="81"/>
        <v/>
      </c>
      <c r="E453" s="982"/>
      <c r="G453" s="964" t="str">
        <f>IF(H453="","",COUNTIF(H18:H453,"&lt;&gt;"))</f>
        <v/>
      </c>
      <c r="H453" s="965" t="str" cm="1">
        <f t="array" ref="H453">IF(L453="","",IF(LEN(L453)&lt;=MAX(10,G13),L453,IFERROR(LEFT(L453,LOOKUP(2,1/(MID(L453,ROW(1:500),1)=" ")/(ROW(1:500)&lt;=MAX(10,G13)),ROW(1:500))-1),LEFT(L453,MAX(10,G13)))))</f>
        <v/>
      </c>
      <c r="I453" s="964" t="str">
        <f t="shared" si="82"/>
        <v/>
      </c>
      <c r="J453" s="964" t="str">
        <f t="shared" si="83"/>
        <v/>
      </c>
      <c r="K453" s="964" t="str">
        <f>IF(M452&lt;&gt;"",K452,IF(K452&lt;MAX(A18:A317),K452+1,""))</f>
        <v/>
      </c>
      <c r="L453" s="965" t="str">
        <f>IF(K453="","",IF(M452&lt;&gt;"",M452,INDEX(E18:E317,MATCH(K453,A18:A317,0))))</f>
        <v/>
      </c>
      <c r="M453" s="965" t="str">
        <f t="shared" si="84"/>
        <v/>
      </c>
      <c r="N453" s="965" t="str">
        <f t="shared" si="85"/>
        <v/>
      </c>
      <c r="O453" s="964" t="str">
        <f t="shared" si="86"/>
        <v/>
      </c>
      <c r="P453" s="964" t="str">
        <f t="shared" si="87"/>
        <v/>
      </c>
      <c r="Q453" s="965" t="str">
        <f t="shared" si="88"/>
        <v/>
      </c>
      <c r="R453" s="964" t="str">
        <f>IF(N453="","",IF(COUNTIF(AP18:AP300,TRIM(Q453))&gt;0,"EXCLUSION EXACTE",""))</f>
        <v/>
      </c>
      <c r="S453" s="964" t="str" cm="1">
        <f t="array" ref="S453">IF(N453="","",IF(SUMPRODUCT(--(AP18:AP300&lt;&gt;""),--ISNUMBER(SEARCH(" "&amp;AP18:AP300&amp;" ",Q453)))&gt;0,"BLOQUE MOLLUSQUES",""))</f>
        <v/>
      </c>
      <c r="T453" s="964" t="str" cm="1">
        <f t="array" ref="T453">IF(N453="","",IF(SUMPRODUCT(--(AT18:AT300&lt;&gt;""),--ISNUMBER(SEARCH(" "&amp;AT18:AT300&amp;" ",Q453)))&gt;0,"FORCE MOLLUSQUES",""))</f>
        <v/>
      </c>
      <c r="U453" s="965" t="str">
        <f t="shared" si="89"/>
        <v/>
      </c>
      <c r="V453" s="965" t="str">
        <f t="shared" si="91"/>
        <v/>
      </c>
      <c r="W453" s="964" t="str">
        <f t="shared" si="90"/>
        <v/>
      </c>
      <c r="X453" s="964" t="str" cm="1">
        <f t="array" ref="X453">IF(N453="","",IF(R453&lt;&gt;"","",IF(SUMPRODUCT(--(AN18:AN1500=X17),--(AM18:AM1500&lt;&gt;""),--ISNUMBER(SEARCH(" "&amp;AM18:AM1500&amp;" ",Q453)))&gt;0,X17,"")))</f>
        <v/>
      </c>
      <c r="Y453" s="964" t="str" cm="1">
        <f t="array" ref="Y453">IF(N453="","",IF(R453&lt;&gt;"","",IF(SUMPRODUCT(--(AN18:AN1500=Y17),--(AM18:AM1500&lt;&gt;""),--ISNUMBER(SEARCH(" "&amp;AM18:AM1500&amp;" ",Q453)))&gt;0,Y17,"")))</f>
        <v/>
      </c>
      <c r="Z453" s="964" t="str" cm="1">
        <f t="array" ref="Z453">IF(N453="","",IF(R453&lt;&gt;"","",IF(SUMPRODUCT(--(AN18:AN1500=Z17),--(AM18:AM1500&lt;&gt;""),--ISNUMBER(SEARCH(" "&amp;AM18:AM1500&amp;" ",Q453)))&gt;0,Z17,"")))</f>
        <v/>
      </c>
      <c r="AA453" s="964" t="str" cm="1">
        <f t="array" ref="AA453">IF(N453="","",IF(R453&lt;&gt;"","",IF(SUMPRODUCT(--(AN18:AN1500=AA17),--(AM18:AM1500&lt;&gt;""),--ISNUMBER(SEARCH(" "&amp;AM18:AM1500&amp;" ",Q453)))&gt;0,AA17,"")))</f>
        <v/>
      </c>
      <c r="AB453" s="964" t="str" cm="1">
        <f t="array" ref="AB453">IF(N453="","",IF(R453&lt;&gt;"","",IF(SUMPRODUCT(--(AN18:AN1500=AB17),--(AM18:AM1500&lt;&gt;""),--ISNUMBER(SEARCH(" "&amp;AM18:AM1500&amp;" ",Q453)))&gt;0,AB17,"")))</f>
        <v/>
      </c>
      <c r="AC453" s="964" t="str" cm="1">
        <f t="array" ref="AC453">IF(N453="","",IF(R453&lt;&gt;"","",IF(SUMPRODUCT(--(AN18:AN1500=AC17),--(AM18:AM1500&lt;&gt;""),--ISNUMBER(SEARCH(" "&amp;AM18:AM1500&amp;" ",Q453)))&gt;0,AC17,"")))</f>
        <v/>
      </c>
      <c r="AD453" s="964" t="str" cm="1">
        <f t="array" ref="AD453">IF(N453="","",IF(R453&lt;&gt;"","",IF(SUMPRODUCT(--(AN18:AN1500=AD17),--(AM18:AM1500&lt;&gt;""),--ISNUMBER(SEARCH(" "&amp;AM18:AM1500&amp;" ",Q453)))&gt;0,AD17,"")))</f>
        <v/>
      </c>
      <c r="AE453" s="964" t="str" cm="1">
        <f t="array" ref="AE453">IF(N453="","",IF(R453&lt;&gt;"","",IF(SUMPRODUCT(--(AN18:AN1500=AE17),--(AM18:AM1500&lt;&gt;""),--ISNUMBER(SEARCH(" "&amp;AM18:AM1500&amp;" ",Q453)))&gt;0,AE17,"")))</f>
        <v/>
      </c>
      <c r="AF453" s="964" t="str" cm="1">
        <f t="array" ref="AF453">IF(N453="","",IF(R453&lt;&gt;"","",IF(SUMPRODUCT(--(AN18:AN1500=AF17),--(AM18:AM1500&lt;&gt;""),--ISNUMBER(SEARCH(" "&amp;AM18:AM1500&amp;" ",Q453)))&gt;0,AF17,"")))</f>
        <v/>
      </c>
      <c r="AG453" s="964" t="str" cm="1">
        <f t="array" ref="AG453">IF(N453="","",IF(R453&lt;&gt;"","",IF(SUMPRODUCT(--(AN18:AN1500=AG17),--(AM18:AM1500&lt;&gt;""),--ISNUMBER(SEARCH(" "&amp;AM18:AM1500&amp;" ",Q453)))&gt;0,AG17,"")))</f>
        <v/>
      </c>
      <c r="AH453" s="964" t="str" cm="1">
        <f t="array" ref="AH453">IF(N453="","",IF(R453&lt;&gt;"","",IF(SUMPRODUCT(--(AN18:AN1500=AH17),--(AM18:AM1500&lt;&gt;""),--ISNUMBER(SEARCH(" "&amp;AM18:AM1500&amp;" ",Q453)))&gt;0,AH17,"")))</f>
        <v/>
      </c>
      <c r="AI453" s="964" t="str" cm="1">
        <f t="array" ref="AI453">IF(N453="","",IF(R453&lt;&gt;"","",IF(SUMPRODUCT(--(AN18:AN1500=AI17),--(AM18:AM1500&lt;&gt;""),--ISNUMBER(SEARCH(" "&amp;AM18:AM1500&amp;" ",Q453)))&gt;0,AI17,"")))</f>
        <v/>
      </c>
      <c r="AJ453" s="964" t="str" cm="1">
        <f t="array" ref="AJ453">IF(N453="","",IF(R453&lt;&gt;"","",IF(SUMPRODUCT(--(AN18:AN1500=AJ17),--(AM18:AM1500&lt;&gt;""),--ISNUMBER(SEARCH(" "&amp;AM18:AM1500&amp;" ",Q453)))&gt;0,AJ17,"")))</f>
        <v/>
      </c>
      <c r="AK453" s="964" t="str" cm="1">
        <f t="array" ref="AK453">IF(N453="","",IF(T453&lt;&gt;"",AK17,IF(S453&lt;&gt;"","",IF(R453&lt;&gt;"","",IF(SUMPRODUCT(--(AN18:AN1500=AK17),--(AM18:AM1500&lt;&gt;""),--ISNUMBER(SEARCH(" "&amp;AM18:AM1500&amp;" ",Q453)))&gt;0,AK17,"")))))</f>
        <v/>
      </c>
      <c r="AM453" s="964" t="s">
        <v>2220</v>
      </c>
      <c r="AN453" s="964" t="s">
        <v>1597</v>
      </c>
      <c r="BN453" s="49">
        <v>1</v>
      </c>
    </row>
    <row r="454" spans="3:66" ht="35.1" customHeight="1">
      <c r="C454" s="65"/>
      <c r="D454" s="975" t="str">
        <f t="shared" si="81"/>
        <v/>
      </c>
      <c r="E454" s="982"/>
      <c r="G454" s="963" t="str">
        <f>IF(H454="","",COUNTIF(H18:H454,"&lt;&gt;"))</f>
        <v/>
      </c>
      <c r="H454" s="958" t="str" cm="1">
        <f t="array" ref="H454">IF(L454="","",IF(LEN(L454)&lt;=MAX(10,G13),L454,IFERROR(LEFT(L454,LOOKUP(2,1/(MID(L454,ROW(1:500),1)=" ")/(ROW(1:500)&lt;=MAX(10,G13)),ROW(1:500))-1),LEFT(L454,MAX(10,G13)))))</f>
        <v/>
      </c>
      <c r="I454" s="963" t="str">
        <f t="shared" si="82"/>
        <v/>
      </c>
      <c r="J454" s="963" t="str">
        <f t="shared" si="83"/>
        <v/>
      </c>
      <c r="K454" s="964" t="str">
        <f>IF(M453&lt;&gt;"",K453,IF(K453&lt;MAX(A18:A317),K453+1,""))</f>
        <v/>
      </c>
      <c r="L454" s="965" t="str">
        <f>IF(K454="","",IF(M453&lt;&gt;"",M453,INDEX(E18:E317,MATCH(K454,A18:A317,0))))</f>
        <v/>
      </c>
      <c r="M454" s="965" t="str">
        <f t="shared" si="84"/>
        <v/>
      </c>
      <c r="N454" s="966" t="str">
        <f t="shared" si="85"/>
        <v/>
      </c>
      <c r="O454" s="967" t="str">
        <f t="shared" si="86"/>
        <v/>
      </c>
      <c r="P454" s="967" t="str">
        <f t="shared" si="87"/>
        <v/>
      </c>
      <c r="Q454" s="966" t="str">
        <f t="shared" si="88"/>
        <v/>
      </c>
      <c r="R454" s="967" t="str">
        <f>IF(N454="","",IF(COUNTIF(AP18:AP300,TRIM(Q454))&gt;0,"EXCLUSION EXACTE",""))</f>
        <v/>
      </c>
      <c r="S454" s="967" t="str" cm="1">
        <f t="array" ref="S454">IF(N454="","",IF(SUMPRODUCT(--(AP18:AP300&lt;&gt;""),--ISNUMBER(SEARCH(" "&amp;AP18:AP300&amp;" ",Q454)))&gt;0,"BLOQUE MOLLUSQUES",""))</f>
        <v/>
      </c>
      <c r="T454" s="967" t="str" cm="1">
        <f t="array" ref="T454">IF(N454="","",IF(SUMPRODUCT(--(AT18:AT300&lt;&gt;""),--ISNUMBER(SEARCH(" "&amp;AT18:AT300&amp;" ",Q454)))&gt;0,"FORCE MOLLUSQUES",""))</f>
        <v/>
      </c>
      <c r="U454" s="966" t="str">
        <f t="shared" si="89"/>
        <v/>
      </c>
      <c r="V454" s="966" t="str">
        <f t="shared" si="91"/>
        <v/>
      </c>
      <c r="W454" s="967" t="str">
        <f t="shared" si="90"/>
        <v/>
      </c>
      <c r="X454" s="967" t="str" cm="1">
        <f t="array" ref="X454">IF(N454="","",IF(R454&lt;&gt;"","",IF(SUMPRODUCT(--(AN18:AN1500=X17),--(AM18:AM1500&lt;&gt;""),--ISNUMBER(SEARCH(" "&amp;AM18:AM1500&amp;" ",Q454)))&gt;0,X17,"")))</f>
        <v/>
      </c>
      <c r="Y454" s="967" t="str" cm="1">
        <f t="array" ref="Y454">IF(N454="","",IF(R454&lt;&gt;"","",IF(SUMPRODUCT(--(AN18:AN1500=Y17),--(AM18:AM1500&lt;&gt;""),--ISNUMBER(SEARCH(" "&amp;AM18:AM1500&amp;" ",Q454)))&gt;0,Y17,"")))</f>
        <v/>
      </c>
      <c r="Z454" s="967" t="str" cm="1">
        <f t="array" ref="Z454">IF(N454="","",IF(R454&lt;&gt;"","",IF(SUMPRODUCT(--(AN18:AN1500=Z17),--(AM18:AM1500&lt;&gt;""),--ISNUMBER(SEARCH(" "&amp;AM18:AM1500&amp;" ",Q454)))&gt;0,Z17,"")))</f>
        <v/>
      </c>
      <c r="AA454" s="967" t="str" cm="1">
        <f t="array" ref="AA454">IF(N454="","",IF(R454&lt;&gt;"","",IF(SUMPRODUCT(--(AN18:AN1500=AA17),--(AM18:AM1500&lt;&gt;""),--ISNUMBER(SEARCH(" "&amp;AM18:AM1500&amp;" ",Q454)))&gt;0,AA17,"")))</f>
        <v/>
      </c>
      <c r="AB454" s="967" t="str" cm="1">
        <f t="array" ref="AB454">IF(N454="","",IF(R454&lt;&gt;"","",IF(SUMPRODUCT(--(AN18:AN1500=AB17),--(AM18:AM1500&lt;&gt;""),--ISNUMBER(SEARCH(" "&amp;AM18:AM1500&amp;" ",Q454)))&gt;0,AB17,"")))</f>
        <v/>
      </c>
      <c r="AC454" s="967" t="str" cm="1">
        <f t="array" ref="AC454">IF(N454="","",IF(R454&lt;&gt;"","",IF(SUMPRODUCT(--(AN18:AN1500=AC17),--(AM18:AM1500&lt;&gt;""),--ISNUMBER(SEARCH(" "&amp;AM18:AM1500&amp;" ",Q454)))&gt;0,AC17,"")))</f>
        <v/>
      </c>
      <c r="AD454" s="967" t="str" cm="1">
        <f t="array" ref="AD454">IF(N454="","",IF(R454&lt;&gt;"","",IF(SUMPRODUCT(--(AN18:AN1500=AD17),--(AM18:AM1500&lt;&gt;""),--ISNUMBER(SEARCH(" "&amp;AM18:AM1500&amp;" ",Q454)))&gt;0,AD17,"")))</f>
        <v/>
      </c>
      <c r="AE454" s="967" t="str" cm="1">
        <f t="array" ref="AE454">IF(N454="","",IF(R454&lt;&gt;"","",IF(SUMPRODUCT(--(AN18:AN1500=AE17),--(AM18:AM1500&lt;&gt;""),--ISNUMBER(SEARCH(" "&amp;AM18:AM1500&amp;" ",Q454)))&gt;0,AE17,"")))</f>
        <v/>
      </c>
      <c r="AF454" s="967" t="str" cm="1">
        <f t="array" ref="AF454">IF(N454="","",IF(R454&lt;&gt;"","",IF(SUMPRODUCT(--(AN18:AN1500=AF17),--(AM18:AM1500&lt;&gt;""),--ISNUMBER(SEARCH(" "&amp;AM18:AM1500&amp;" ",Q454)))&gt;0,AF17,"")))</f>
        <v/>
      </c>
      <c r="AG454" s="967" t="str" cm="1">
        <f t="array" ref="AG454">IF(N454="","",IF(R454&lt;&gt;"","",IF(SUMPRODUCT(--(AN18:AN1500=AG17),--(AM18:AM1500&lt;&gt;""),--ISNUMBER(SEARCH(" "&amp;AM18:AM1500&amp;" ",Q454)))&gt;0,AG17,"")))</f>
        <v/>
      </c>
      <c r="AH454" s="967" t="str" cm="1">
        <f t="array" ref="AH454">IF(N454="","",IF(R454&lt;&gt;"","",IF(SUMPRODUCT(--(AN18:AN1500=AH17),--(AM18:AM1500&lt;&gt;""),--ISNUMBER(SEARCH(" "&amp;AM18:AM1500&amp;" ",Q454)))&gt;0,AH17,"")))</f>
        <v/>
      </c>
      <c r="AI454" s="967" t="str" cm="1">
        <f t="array" ref="AI454">IF(N454="","",IF(R454&lt;&gt;"","",IF(SUMPRODUCT(--(AN18:AN1500=AI17),--(AM18:AM1500&lt;&gt;""),--ISNUMBER(SEARCH(" "&amp;AM18:AM1500&amp;" ",Q454)))&gt;0,AI17,"")))</f>
        <v/>
      </c>
      <c r="AJ454" s="967" t="str" cm="1">
        <f t="array" ref="AJ454">IF(N454="","",IF(R454&lt;&gt;"","",IF(SUMPRODUCT(--(AN18:AN1500=AJ17),--(AM18:AM1500&lt;&gt;""),--ISNUMBER(SEARCH(" "&amp;AM18:AM1500&amp;" ",Q454)))&gt;0,AJ17,"")))</f>
        <v/>
      </c>
      <c r="AK454" s="967" t="str" cm="1">
        <f t="array" ref="AK454">IF(N454="","",IF(T454&lt;&gt;"",AK17,IF(S454&lt;&gt;"","",IF(R454&lt;&gt;"","",IF(SUMPRODUCT(--(AN18:AN1500=AK17),--(AM18:AM1500&lt;&gt;""),--ISNUMBER(SEARCH(" "&amp;AM18:AM1500&amp;" ",Q454)))&gt;0,AK17,"")))))</f>
        <v/>
      </c>
      <c r="AM454" s="968" t="s">
        <v>2408</v>
      </c>
      <c r="AN454" s="968" t="s">
        <v>1597</v>
      </c>
      <c r="BN454" s="49">
        <v>1</v>
      </c>
    </row>
    <row r="455" spans="3:66" ht="35.1" customHeight="1">
      <c r="C455" s="65"/>
      <c r="D455" s="975" t="str">
        <f t="shared" si="81"/>
        <v/>
      </c>
      <c r="E455" s="982"/>
      <c r="G455" s="964" t="str">
        <f>IF(H455="","",COUNTIF(H18:H455,"&lt;&gt;"))</f>
        <v/>
      </c>
      <c r="H455" s="965" t="str" cm="1">
        <f t="array" ref="H455">IF(L455="","",IF(LEN(L455)&lt;=MAX(10,G13),L455,IFERROR(LEFT(L455,LOOKUP(2,1/(MID(L455,ROW(1:500),1)=" ")/(ROW(1:500)&lt;=MAX(10,G13)),ROW(1:500))-1),LEFT(L455,MAX(10,G13)))))</f>
        <v/>
      </c>
      <c r="I455" s="964" t="str">
        <f t="shared" si="82"/>
        <v/>
      </c>
      <c r="J455" s="964" t="str">
        <f t="shared" si="83"/>
        <v/>
      </c>
      <c r="K455" s="964" t="str">
        <f>IF(M454&lt;&gt;"",K454,IF(K454&lt;MAX(A18:A317),K454+1,""))</f>
        <v/>
      </c>
      <c r="L455" s="965" t="str">
        <f>IF(K455="","",IF(M454&lt;&gt;"",M454,INDEX(E18:E317,MATCH(K455,A18:A317,0))))</f>
        <v/>
      </c>
      <c r="M455" s="965" t="str">
        <f t="shared" si="84"/>
        <v/>
      </c>
      <c r="N455" s="965" t="str">
        <f t="shared" si="85"/>
        <v/>
      </c>
      <c r="O455" s="964" t="str">
        <f t="shared" si="86"/>
        <v/>
      </c>
      <c r="P455" s="964" t="str">
        <f t="shared" si="87"/>
        <v/>
      </c>
      <c r="Q455" s="965" t="str">
        <f t="shared" si="88"/>
        <v/>
      </c>
      <c r="R455" s="964" t="str">
        <f>IF(N455="","",IF(COUNTIF(AP18:AP300,TRIM(Q455))&gt;0,"EXCLUSION EXACTE",""))</f>
        <v/>
      </c>
      <c r="S455" s="964" t="str" cm="1">
        <f t="array" ref="S455">IF(N455="","",IF(SUMPRODUCT(--(AP18:AP300&lt;&gt;""),--ISNUMBER(SEARCH(" "&amp;AP18:AP300&amp;" ",Q455)))&gt;0,"BLOQUE MOLLUSQUES",""))</f>
        <v/>
      </c>
      <c r="T455" s="964" t="str" cm="1">
        <f t="array" ref="T455">IF(N455="","",IF(SUMPRODUCT(--(AT18:AT300&lt;&gt;""),--ISNUMBER(SEARCH(" "&amp;AT18:AT300&amp;" ",Q455)))&gt;0,"FORCE MOLLUSQUES",""))</f>
        <v/>
      </c>
      <c r="U455" s="965" t="str">
        <f t="shared" si="89"/>
        <v/>
      </c>
      <c r="V455" s="965" t="str">
        <f t="shared" si="91"/>
        <v/>
      </c>
      <c r="W455" s="964" t="str">
        <f t="shared" si="90"/>
        <v/>
      </c>
      <c r="X455" s="964" t="str" cm="1">
        <f t="array" ref="X455">IF(N455="","",IF(R455&lt;&gt;"","",IF(SUMPRODUCT(--(AN18:AN1500=X17),--(AM18:AM1500&lt;&gt;""),--ISNUMBER(SEARCH(" "&amp;AM18:AM1500&amp;" ",Q455)))&gt;0,X17,"")))</f>
        <v/>
      </c>
      <c r="Y455" s="964" t="str" cm="1">
        <f t="array" ref="Y455">IF(N455="","",IF(R455&lt;&gt;"","",IF(SUMPRODUCT(--(AN18:AN1500=Y17),--(AM18:AM1500&lt;&gt;""),--ISNUMBER(SEARCH(" "&amp;AM18:AM1500&amp;" ",Q455)))&gt;0,Y17,"")))</f>
        <v/>
      </c>
      <c r="Z455" s="964" t="str" cm="1">
        <f t="array" ref="Z455">IF(N455="","",IF(R455&lt;&gt;"","",IF(SUMPRODUCT(--(AN18:AN1500=Z17),--(AM18:AM1500&lt;&gt;""),--ISNUMBER(SEARCH(" "&amp;AM18:AM1500&amp;" ",Q455)))&gt;0,Z17,"")))</f>
        <v/>
      </c>
      <c r="AA455" s="964" t="str" cm="1">
        <f t="array" ref="AA455">IF(N455="","",IF(R455&lt;&gt;"","",IF(SUMPRODUCT(--(AN18:AN1500=AA17),--(AM18:AM1500&lt;&gt;""),--ISNUMBER(SEARCH(" "&amp;AM18:AM1500&amp;" ",Q455)))&gt;0,AA17,"")))</f>
        <v/>
      </c>
      <c r="AB455" s="964" t="str" cm="1">
        <f t="array" ref="AB455">IF(N455="","",IF(R455&lt;&gt;"","",IF(SUMPRODUCT(--(AN18:AN1500=AB17),--(AM18:AM1500&lt;&gt;""),--ISNUMBER(SEARCH(" "&amp;AM18:AM1500&amp;" ",Q455)))&gt;0,AB17,"")))</f>
        <v/>
      </c>
      <c r="AC455" s="964" t="str" cm="1">
        <f t="array" ref="AC455">IF(N455="","",IF(R455&lt;&gt;"","",IF(SUMPRODUCT(--(AN18:AN1500=AC17),--(AM18:AM1500&lt;&gt;""),--ISNUMBER(SEARCH(" "&amp;AM18:AM1500&amp;" ",Q455)))&gt;0,AC17,"")))</f>
        <v/>
      </c>
      <c r="AD455" s="964" t="str" cm="1">
        <f t="array" ref="AD455">IF(N455="","",IF(R455&lt;&gt;"","",IF(SUMPRODUCT(--(AN18:AN1500=AD17),--(AM18:AM1500&lt;&gt;""),--ISNUMBER(SEARCH(" "&amp;AM18:AM1500&amp;" ",Q455)))&gt;0,AD17,"")))</f>
        <v/>
      </c>
      <c r="AE455" s="964" t="str" cm="1">
        <f t="array" ref="AE455">IF(N455="","",IF(R455&lt;&gt;"","",IF(SUMPRODUCT(--(AN18:AN1500=AE17),--(AM18:AM1500&lt;&gt;""),--ISNUMBER(SEARCH(" "&amp;AM18:AM1500&amp;" ",Q455)))&gt;0,AE17,"")))</f>
        <v/>
      </c>
      <c r="AF455" s="964" t="str" cm="1">
        <f t="array" ref="AF455">IF(N455="","",IF(R455&lt;&gt;"","",IF(SUMPRODUCT(--(AN18:AN1500=AF17),--(AM18:AM1500&lt;&gt;""),--ISNUMBER(SEARCH(" "&amp;AM18:AM1500&amp;" ",Q455)))&gt;0,AF17,"")))</f>
        <v/>
      </c>
      <c r="AG455" s="964" t="str" cm="1">
        <f t="array" ref="AG455">IF(N455="","",IF(R455&lt;&gt;"","",IF(SUMPRODUCT(--(AN18:AN1500=AG17),--(AM18:AM1500&lt;&gt;""),--ISNUMBER(SEARCH(" "&amp;AM18:AM1500&amp;" ",Q455)))&gt;0,AG17,"")))</f>
        <v/>
      </c>
      <c r="AH455" s="964" t="str" cm="1">
        <f t="array" ref="AH455">IF(N455="","",IF(R455&lt;&gt;"","",IF(SUMPRODUCT(--(AN18:AN1500=AH17),--(AM18:AM1500&lt;&gt;""),--ISNUMBER(SEARCH(" "&amp;AM18:AM1500&amp;" ",Q455)))&gt;0,AH17,"")))</f>
        <v/>
      </c>
      <c r="AI455" s="964" t="str" cm="1">
        <f t="array" ref="AI455">IF(N455="","",IF(R455&lt;&gt;"","",IF(SUMPRODUCT(--(AN18:AN1500=AI17),--(AM18:AM1500&lt;&gt;""),--ISNUMBER(SEARCH(" "&amp;AM18:AM1500&amp;" ",Q455)))&gt;0,AI17,"")))</f>
        <v/>
      </c>
      <c r="AJ455" s="964" t="str" cm="1">
        <f t="array" ref="AJ455">IF(N455="","",IF(R455&lt;&gt;"","",IF(SUMPRODUCT(--(AN18:AN1500=AJ17),--(AM18:AM1500&lt;&gt;""),--ISNUMBER(SEARCH(" "&amp;AM18:AM1500&amp;" ",Q455)))&gt;0,AJ17,"")))</f>
        <v/>
      </c>
      <c r="AK455" s="964" t="str" cm="1">
        <f t="array" ref="AK455">IF(N455="","",IF(T455&lt;&gt;"",AK17,IF(S455&lt;&gt;"","",IF(R455&lt;&gt;"","",IF(SUMPRODUCT(--(AN18:AN1500=AK17),--(AM18:AM1500&lt;&gt;""),--ISNUMBER(SEARCH(" "&amp;AM18:AM1500&amp;" ",Q455)))&gt;0,AK17,"")))))</f>
        <v/>
      </c>
      <c r="AM455" s="964" t="s">
        <v>577</v>
      </c>
      <c r="AN455" s="964" t="s">
        <v>1597</v>
      </c>
      <c r="BN455" s="49">
        <v>1</v>
      </c>
    </row>
    <row r="456" spans="3:66" ht="35.1" customHeight="1">
      <c r="C456" s="65"/>
      <c r="D456" s="975" t="str">
        <f t="shared" si="81"/>
        <v/>
      </c>
      <c r="E456" s="982"/>
      <c r="G456" s="963" t="str">
        <f>IF(H456="","",COUNTIF(H18:H456,"&lt;&gt;"))</f>
        <v/>
      </c>
      <c r="H456" s="958" t="str" cm="1">
        <f t="array" ref="H456">IF(L456="","",IF(LEN(L456)&lt;=MAX(10,G13),L456,IFERROR(LEFT(L456,LOOKUP(2,1/(MID(L456,ROW(1:500),1)=" ")/(ROW(1:500)&lt;=MAX(10,G13)),ROW(1:500))-1),LEFT(L456,MAX(10,G13)))))</f>
        <v/>
      </c>
      <c r="I456" s="963" t="str">
        <f t="shared" si="82"/>
        <v/>
      </c>
      <c r="J456" s="963" t="str">
        <f t="shared" si="83"/>
        <v/>
      </c>
      <c r="K456" s="964" t="str">
        <f>IF(M455&lt;&gt;"",K455,IF(K455&lt;MAX(A18:A317),K455+1,""))</f>
        <v/>
      </c>
      <c r="L456" s="965" t="str">
        <f>IF(K456="","",IF(M455&lt;&gt;"",M455,INDEX(E18:E317,MATCH(K456,A18:A317,0))))</f>
        <v/>
      </c>
      <c r="M456" s="965" t="str">
        <f t="shared" si="84"/>
        <v/>
      </c>
      <c r="N456" s="966" t="str">
        <f t="shared" si="85"/>
        <v/>
      </c>
      <c r="O456" s="967" t="str">
        <f t="shared" si="86"/>
        <v/>
      </c>
      <c r="P456" s="967" t="str">
        <f t="shared" si="87"/>
        <v/>
      </c>
      <c r="Q456" s="966" t="str">
        <f t="shared" si="88"/>
        <v/>
      </c>
      <c r="R456" s="967" t="str">
        <f>IF(N456="","",IF(COUNTIF(AP18:AP300,TRIM(Q456))&gt;0,"EXCLUSION EXACTE",""))</f>
        <v/>
      </c>
      <c r="S456" s="967" t="str" cm="1">
        <f t="array" ref="S456">IF(N456="","",IF(SUMPRODUCT(--(AP18:AP300&lt;&gt;""),--ISNUMBER(SEARCH(" "&amp;AP18:AP300&amp;" ",Q456)))&gt;0,"BLOQUE MOLLUSQUES",""))</f>
        <v/>
      </c>
      <c r="T456" s="967" t="str" cm="1">
        <f t="array" ref="T456">IF(N456="","",IF(SUMPRODUCT(--(AT18:AT300&lt;&gt;""),--ISNUMBER(SEARCH(" "&amp;AT18:AT300&amp;" ",Q456)))&gt;0,"FORCE MOLLUSQUES",""))</f>
        <v/>
      </c>
      <c r="U456" s="966" t="str">
        <f t="shared" si="89"/>
        <v/>
      </c>
      <c r="V456" s="966" t="str">
        <f t="shared" si="91"/>
        <v/>
      </c>
      <c r="W456" s="967" t="str">
        <f t="shared" si="90"/>
        <v/>
      </c>
      <c r="X456" s="967" t="str" cm="1">
        <f t="array" ref="X456">IF(N456="","",IF(R456&lt;&gt;"","",IF(SUMPRODUCT(--(AN18:AN1500=X17),--(AM18:AM1500&lt;&gt;""),--ISNUMBER(SEARCH(" "&amp;AM18:AM1500&amp;" ",Q456)))&gt;0,X17,"")))</f>
        <v/>
      </c>
      <c r="Y456" s="967" t="str" cm="1">
        <f t="array" ref="Y456">IF(N456="","",IF(R456&lt;&gt;"","",IF(SUMPRODUCT(--(AN18:AN1500=Y17),--(AM18:AM1500&lt;&gt;""),--ISNUMBER(SEARCH(" "&amp;AM18:AM1500&amp;" ",Q456)))&gt;0,Y17,"")))</f>
        <v/>
      </c>
      <c r="Z456" s="967" t="str" cm="1">
        <f t="array" ref="Z456">IF(N456="","",IF(R456&lt;&gt;"","",IF(SUMPRODUCT(--(AN18:AN1500=Z17),--(AM18:AM1500&lt;&gt;""),--ISNUMBER(SEARCH(" "&amp;AM18:AM1500&amp;" ",Q456)))&gt;0,Z17,"")))</f>
        <v/>
      </c>
      <c r="AA456" s="967" t="str" cm="1">
        <f t="array" ref="AA456">IF(N456="","",IF(R456&lt;&gt;"","",IF(SUMPRODUCT(--(AN18:AN1500=AA17),--(AM18:AM1500&lt;&gt;""),--ISNUMBER(SEARCH(" "&amp;AM18:AM1500&amp;" ",Q456)))&gt;0,AA17,"")))</f>
        <v/>
      </c>
      <c r="AB456" s="967" t="str" cm="1">
        <f t="array" ref="AB456">IF(N456="","",IF(R456&lt;&gt;"","",IF(SUMPRODUCT(--(AN18:AN1500=AB17),--(AM18:AM1500&lt;&gt;""),--ISNUMBER(SEARCH(" "&amp;AM18:AM1500&amp;" ",Q456)))&gt;0,AB17,"")))</f>
        <v/>
      </c>
      <c r="AC456" s="967" t="str" cm="1">
        <f t="array" ref="AC456">IF(N456="","",IF(R456&lt;&gt;"","",IF(SUMPRODUCT(--(AN18:AN1500=AC17),--(AM18:AM1500&lt;&gt;""),--ISNUMBER(SEARCH(" "&amp;AM18:AM1500&amp;" ",Q456)))&gt;0,AC17,"")))</f>
        <v/>
      </c>
      <c r="AD456" s="967" t="str" cm="1">
        <f t="array" ref="AD456">IF(N456="","",IF(R456&lt;&gt;"","",IF(SUMPRODUCT(--(AN18:AN1500=AD17),--(AM18:AM1500&lt;&gt;""),--ISNUMBER(SEARCH(" "&amp;AM18:AM1500&amp;" ",Q456)))&gt;0,AD17,"")))</f>
        <v/>
      </c>
      <c r="AE456" s="967" t="str" cm="1">
        <f t="array" ref="AE456">IF(N456="","",IF(R456&lt;&gt;"","",IF(SUMPRODUCT(--(AN18:AN1500=AE17),--(AM18:AM1500&lt;&gt;""),--ISNUMBER(SEARCH(" "&amp;AM18:AM1500&amp;" ",Q456)))&gt;0,AE17,"")))</f>
        <v/>
      </c>
      <c r="AF456" s="967" t="str" cm="1">
        <f t="array" ref="AF456">IF(N456="","",IF(R456&lt;&gt;"","",IF(SUMPRODUCT(--(AN18:AN1500=AF17),--(AM18:AM1500&lt;&gt;""),--ISNUMBER(SEARCH(" "&amp;AM18:AM1500&amp;" ",Q456)))&gt;0,AF17,"")))</f>
        <v/>
      </c>
      <c r="AG456" s="967" t="str" cm="1">
        <f t="array" ref="AG456">IF(N456="","",IF(R456&lt;&gt;"","",IF(SUMPRODUCT(--(AN18:AN1500=AG17),--(AM18:AM1500&lt;&gt;""),--ISNUMBER(SEARCH(" "&amp;AM18:AM1500&amp;" ",Q456)))&gt;0,AG17,"")))</f>
        <v/>
      </c>
      <c r="AH456" s="967" t="str" cm="1">
        <f t="array" ref="AH456">IF(N456="","",IF(R456&lt;&gt;"","",IF(SUMPRODUCT(--(AN18:AN1500=AH17),--(AM18:AM1500&lt;&gt;""),--ISNUMBER(SEARCH(" "&amp;AM18:AM1500&amp;" ",Q456)))&gt;0,AH17,"")))</f>
        <v/>
      </c>
      <c r="AI456" s="967" t="str" cm="1">
        <f t="array" ref="AI456">IF(N456="","",IF(R456&lt;&gt;"","",IF(SUMPRODUCT(--(AN18:AN1500=AI17),--(AM18:AM1500&lt;&gt;""),--ISNUMBER(SEARCH(" "&amp;AM18:AM1500&amp;" ",Q456)))&gt;0,AI17,"")))</f>
        <v/>
      </c>
      <c r="AJ456" s="967" t="str" cm="1">
        <f t="array" ref="AJ456">IF(N456="","",IF(R456&lt;&gt;"","",IF(SUMPRODUCT(--(AN18:AN1500=AJ17),--(AM18:AM1500&lt;&gt;""),--ISNUMBER(SEARCH(" "&amp;AM18:AM1500&amp;" ",Q456)))&gt;0,AJ17,"")))</f>
        <v/>
      </c>
      <c r="AK456" s="967" t="str" cm="1">
        <f t="array" ref="AK456">IF(N456="","",IF(T456&lt;&gt;"",AK17,IF(S456&lt;&gt;"","",IF(R456&lt;&gt;"","",IF(SUMPRODUCT(--(AN18:AN1500=AK17),--(AM18:AM1500&lt;&gt;""),--ISNUMBER(SEARCH(" "&amp;AM18:AM1500&amp;" ",Q456)))&gt;0,AK17,"")))))</f>
        <v/>
      </c>
      <c r="AM456" s="968" t="s">
        <v>222</v>
      </c>
      <c r="AN456" s="968" t="s">
        <v>1597</v>
      </c>
      <c r="BN456" s="49">
        <v>1</v>
      </c>
    </row>
    <row r="457" spans="3:66" ht="35.1" customHeight="1">
      <c r="C457" s="65"/>
      <c r="D457" s="975" t="str">
        <f t="shared" si="81"/>
        <v/>
      </c>
      <c r="E457" s="982"/>
      <c r="G457" s="964" t="str">
        <f>IF(H457="","",COUNTIF(H18:H457,"&lt;&gt;"))</f>
        <v/>
      </c>
      <c r="H457" s="965" t="str" cm="1">
        <f t="array" ref="H457">IF(L457="","",IF(LEN(L457)&lt;=MAX(10,G13),L457,IFERROR(LEFT(L457,LOOKUP(2,1/(MID(L457,ROW(1:500),1)=" ")/(ROW(1:500)&lt;=MAX(10,G13)),ROW(1:500))-1),LEFT(L457,MAX(10,G13)))))</f>
        <v/>
      </c>
      <c r="I457" s="964" t="str">
        <f t="shared" si="82"/>
        <v/>
      </c>
      <c r="J457" s="964" t="str">
        <f t="shared" si="83"/>
        <v/>
      </c>
      <c r="K457" s="964" t="str">
        <f>IF(M456&lt;&gt;"",K456,IF(K456&lt;MAX(A18:A317),K456+1,""))</f>
        <v/>
      </c>
      <c r="L457" s="965" t="str">
        <f>IF(K457="","",IF(M456&lt;&gt;"",M456,INDEX(E18:E317,MATCH(K457,A18:A317,0))))</f>
        <v/>
      </c>
      <c r="M457" s="965" t="str">
        <f t="shared" si="84"/>
        <v/>
      </c>
      <c r="N457" s="965" t="str">
        <f t="shared" si="85"/>
        <v/>
      </c>
      <c r="O457" s="964" t="str">
        <f t="shared" si="86"/>
        <v/>
      </c>
      <c r="P457" s="964" t="str">
        <f t="shared" si="87"/>
        <v/>
      </c>
      <c r="Q457" s="965" t="str">
        <f t="shared" si="88"/>
        <v/>
      </c>
      <c r="R457" s="964" t="str">
        <f>IF(N457="","",IF(COUNTIF(AP18:AP300,TRIM(Q457))&gt;0,"EXCLUSION EXACTE",""))</f>
        <v/>
      </c>
      <c r="S457" s="964" t="str" cm="1">
        <f t="array" ref="S457">IF(N457="","",IF(SUMPRODUCT(--(AP18:AP300&lt;&gt;""),--ISNUMBER(SEARCH(" "&amp;AP18:AP300&amp;" ",Q457)))&gt;0,"BLOQUE MOLLUSQUES",""))</f>
        <v/>
      </c>
      <c r="T457" s="964" t="str" cm="1">
        <f t="array" ref="T457">IF(N457="","",IF(SUMPRODUCT(--(AT18:AT300&lt;&gt;""),--ISNUMBER(SEARCH(" "&amp;AT18:AT300&amp;" ",Q457)))&gt;0,"FORCE MOLLUSQUES",""))</f>
        <v/>
      </c>
      <c r="U457" s="965" t="str">
        <f t="shared" si="89"/>
        <v/>
      </c>
      <c r="V457" s="965" t="str">
        <f t="shared" si="91"/>
        <v/>
      </c>
      <c r="W457" s="964" t="str">
        <f t="shared" si="90"/>
        <v/>
      </c>
      <c r="X457" s="964" t="str" cm="1">
        <f t="array" ref="X457">IF(N457="","",IF(R457&lt;&gt;"","",IF(SUMPRODUCT(--(AN18:AN1500=X17),--(AM18:AM1500&lt;&gt;""),--ISNUMBER(SEARCH(" "&amp;AM18:AM1500&amp;" ",Q457)))&gt;0,X17,"")))</f>
        <v/>
      </c>
      <c r="Y457" s="964" t="str" cm="1">
        <f t="array" ref="Y457">IF(N457="","",IF(R457&lt;&gt;"","",IF(SUMPRODUCT(--(AN18:AN1500=Y17),--(AM18:AM1500&lt;&gt;""),--ISNUMBER(SEARCH(" "&amp;AM18:AM1500&amp;" ",Q457)))&gt;0,Y17,"")))</f>
        <v/>
      </c>
      <c r="Z457" s="964" t="str" cm="1">
        <f t="array" ref="Z457">IF(N457="","",IF(R457&lt;&gt;"","",IF(SUMPRODUCT(--(AN18:AN1500=Z17),--(AM18:AM1500&lt;&gt;""),--ISNUMBER(SEARCH(" "&amp;AM18:AM1500&amp;" ",Q457)))&gt;0,Z17,"")))</f>
        <v/>
      </c>
      <c r="AA457" s="964" t="str" cm="1">
        <f t="array" ref="AA457">IF(N457="","",IF(R457&lt;&gt;"","",IF(SUMPRODUCT(--(AN18:AN1500=AA17),--(AM18:AM1500&lt;&gt;""),--ISNUMBER(SEARCH(" "&amp;AM18:AM1500&amp;" ",Q457)))&gt;0,AA17,"")))</f>
        <v/>
      </c>
      <c r="AB457" s="964" t="str" cm="1">
        <f t="array" ref="AB457">IF(N457="","",IF(R457&lt;&gt;"","",IF(SUMPRODUCT(--(AN18:AN1500=AB17),--(AM18:AM1500&lt;&gt;""),--ISNUMBER(SEARCH(" "&amp;AM18:AM1500&amp;" ",Q457)))&gt;0,AB17,"")))</f>
        <v/>
      </c>
      <c r="AC457" s="964" t="str" cm="1">
        <f t="array" ref="AC457">IF(N457="","",IF(R457&lt;&gt;"","",IF(SUMPRODUCT(--(AN18:AN1500=AC17),--(AM18:AM1500&lt;&gt;""),--ISNUMBER(SEARCH(" "&amp;AM18:AM1500&amp;" ",Q457)))&gt;0,AC17,"")))</f>
        <v/>
      </c>
      <c r="AD457" s="964" t="str" cm="1">
        <f t="array" ref="AD457">IF(N457="","",IF(R457&lt;&gt;"","",IF(SUMPRODUCT(--(AN18:AN1500=AD17),--(AM18:AM1500&lt;&gt;""),--ISNUMBER(SEARCH(" "&amp;AM18:AM1500&amp;" ",Q457)))&gt;0,AD17,"")))</f>
        <v/>
      </c>
      <c r="AE457" s="964" t="str" cm="1">
        <f t="array" ref="AE457">IF(N457="","",IF(R457&lt;&gt;"","",IF(SUMPRODUCT(--(AN18:AN1500=AE17),--(AM18:AM1500&lt;&gt;""),--ISNUMBER(SEARCH(" "&amp;AM18:AM1500&amp;" ",Q457)))&gt;0,AE17,"")))</f>
        <v/>
      </c>
      <c r="AF457" s="964" t="str" cm="1">
        <f t="array" ref="AF457">IF(N457="","",IF(R457&lt;&gt;"","",IF(SUMPRODUCT(--(AN18:AN1500=AF17),--(AM18:AM1500&lt;&gt;""),--ISNUMBER(SEARCH(" "&amp;AM18:AM1500&amp;" ",Q457)))&gt;0,AF17,"")))</f>
        <v/>
      </c>
      <c r="AG457" s="964" t="str" cm="1">
        <f t="array" ref="AG457">IF(N457="","",IF(R457&lt;&gt;"","",IF(SUMPRODUCT(--(AN18:AN1500=AG17),--(AM18:AM1500&lt;&gt;""),--ISNUMBER(SEARCH(" "&amp;AM18:AM1500&amp;" ",Q457)))&gt;0,AG17,"")))</f>
        <v/>
      </c>
      <c r="AH457" s="964" t="str" cm="1">
        <f t="array" ref="AH457">IF(N457="","",IF(R457&lt;&gt;"","",IF(SUMPRODUCT(--(AN18:AN1500=AH17),--(AM18:AM1500&lt;&gt;""),--ISNUMBER(SEARCH(" "&amp;AM18:AM1500&amp;" ",Q457)))&gt;0,AH17,"")))</f>
        <v/>
      </c>
      <c r="AI457" s="964" t="str" cm="1">
        <f t="array" ref="AI457">IF(N457="","",IF(R457&lt;&gt;"","",IF(SUMPRODUCT(--(AN18:AN1500=AI17),--(AM18:AM1500&lt;&gt;""),--ISNUMBER(SEARCH(" "&amp;AM18:AM1500&amp;" ",Q457)))&gt;0,AI17,"")))</f>
        <v/>
      </c>
      <c r="AJ457" s="964" t="str" cm="1">
        <f t="array" ref="AJ457">IF(N457="","",IF(R457&lt;&gt;"","",IF(SUMPRODUCT(--(AN18:AN1500=AJ17),--(AM18:AM1500&lt;&gt;""),--ISNUMBER(SEARCH(" "&amp;AM18:AM1500&amp;" ",Q457)))&gt;0,AJ17,"")))</f>
        <v/>
      </c>
      <c r="AK457" s="964" t="str" cm="1">
        <f t="array" ref="AK457">IF(N457="","",IF(T457&lt;&gt;"",AK17,IF(S457&lt;&gt;"","",IF(R457&lt;&gt;"","",IF(SUMPRODUCT(--(AN18:AN1500=AK17),--(AM18:AM1500&lt;&gt;""),--ISNUMBER(SEARCH(" "&amp;AM18:AM1500&amp;" ",Q457)))&gt;0,AK17,"")))))</f>
        <v/>
      </c>
      <c r="AM457" s="964" t="s">
        <v>2409</v>
      </c>
      <c r="AN457" s="964" t="s">
        <v>1597</v>
      </c>
      <c r="BN457" s="49">
        <v>1</v>
      </c>
    </row>
    <row r="458" spans="3:66" ht="35.1" customHeight="1">
      <c r="C458" s="65"/>
      <c r="D458" s="975" t="str">
        <f t="shared" si="81"/>
        <v/>
      </c>
      <c r="E458" s="982"/>
      <c r="G458" s="963" t="str">
        <f>IF(H458="","",COUNTIF(H18:H458,"&lt;&gt;"))</f>
        <v/>
      </c>
      <c r="H458" s="958" t="str" cm="1">
        <f t="array" ref="H458">IF(L458="","",IF(LEN(L458)&lt;=MAX(10,G13),L458,IFERROR(LEFT(L458,LOOKUP(2,1/(MID(L458,ROW(1:500),1)=" ")/(ROW(1:500)&lt;=MAX(10,G13)),ROW(1:500))-1),LEFT(L458,MAX(10,G13)))))</f>
        <v/>
      </c>
      <c r="I458" s="963" t="str">
        <f t="shared" si="82"/>
        <v/>
      </c>
      <c r="J458" s="963" t="str">
        <f t="shared" si="83"/>
        <v/>
      </c>
      <c r="K458" s="964" t="str">
        <f>IF(M457&lt;&gt;"",K457,IF(K457&lt;MAX(A18:A317),K457+1,""))</f>
        <v/>
      </c>
      <c r="L458" s="965" t="str">
        <f>IF(K458="","",IF(M457&lt;&gt;"",M457,INDEX(E18:E317,MATCH(K458,A18:A317,0))))</f>
        <v/>
      </c>
      <c r="M458" s="965" t="str">
        <f t="shared" si="84"/>
        <v/>
      </c>
      <c r="N458" s="966" t="str">
        <f t="shared" si="85"/>
        <v/>
      </c>
      <c r="O458" s="967" t="str">
        <f t="shared" si="86"/>
        <v/>
      </c>
      <c r="P458" s="967" t="str">
        <f t="shared" si="87"/>
        <v/>
      </c>
      <c r="Q458" s="966" t="str">
        <f t="shared" si="88"/>
        <v/>
      </c>
      <c r="R458" s="967" t="str">
        <f>IF(N458="","",IF(COUNTIF(AP18:AP300,TRIM(Q458))&gt;0,"EXCLUSION EXACTE",""))</f>
        <v/>
      </c>
      <c r="S458" s="967" t="str" cm="1">
        <f t="array" ref="S458">IF(N458="","",IF(SUMPRODUCT(--(AP18:AP300&lt;&gt;""),--ISNUMBER(SEARCH(" "&amp;AP18:AP300&amp;" ",Q458)))&gt;0,"BLOQUE MOLLUSQUES",""))</f>
        <v/>
      </c>
      <c r="T458" s="967" t="str" cm="1">
        <f t="array" ref="T458">IF(N458="","",IF(SUMPRODUCT(--(AT18:AT300&lt;&gt;""),--ISNUMBER(SEARCH(" "&amp;AT18:AT300&amp;" ",Q458)))&gt;0,"FORCE MOLLUSQUES",""))</f>
        <v/>
      </c>
      <c r="U458" s="966" t="str">
        <f t="shared" si="89"/>
        <v/>
      </c>
      <c r="V458" s="966" t="str">
        <f t="shared" si="91"/>
        <v/>
      </c>
      <c r="W458" s="967" t="str">
        <f t="shared" si="90"/>
        <v/>
      </c>
      <c r="X458" s="967" t="str" cm="1">
        <f t="array" ref="X458">IF(N458="","",IF(R458&lt;&gt;"","",IF(SUMPRODUCT(--(AN18:AN1500=X17),--(AM18:AM1500&lt;&gt;""),--ISNUMBER(SEARCH(" "&amp;AM18:AM1500&amp;" ",Q458)))&gt;0,X17,"")))</f>
        <v/>
      </c>
      <c r="Y458" s="967" t="str" cm="1">
        <f t="array" ref="Y458">IF(N458="","",IF(R458&lt;&gt;"","",IF(SUMPRODUCT(--(AN18:AN1500=Y17),--(AM18:AM1500&lt;&gt;""),--ISNUMBER(SEARCH(" "&amp;AM18:AM1500&amp;" ",Q458)))&gt;0,Y17,"")))</f>
        <v/>
      </c>
      <c r="Z458" s="967" t="str" cm="1">
        <f t="array" ref="Z458">IF(N458="","",IF(R458&lt;&gt;"","",IF(SUMPRODUCT(--(AN18:AN1500=Z17),--(AM18:AM1500&lt;&gt;""),--ISNUMBER(SEARCH(" "&amp;AM18:AM1500&amp;" ",Q458)))&gt;0,Z17,"")))</f>
        <v/>
      </c>
      <c r="AA458" s="967" t="str" cm="1">
        <f t="array" ref="AA458">IF(N458="","",IF(R458&lt;&gt;"","",IF(SUMPRODUCT(--(AN18:AN1500=AA17),--(AM18:AM1500&lt;&gt;""),--ISNUMBER(SEARCH(" "&amp;AM18:AM1500&amp;" ",Q458)))&gt;0,AA17,"")))</f>
        <v/>
      </c>
      <c r="AB458" s="967" t="str" cm="1">
        <f t="array" ref="AB458">IF(N458="","",IF(R458&lt;&gt;"","",IF(SUMPRODUCT(--(AN18:AN1500=AB17),--(AM18:AM1500&lt;&gt;""),--ISNUMBER(SEARCH(" "&amp;AM18:AM1500&amp;" ",Q458)))&gt;0,AB17,"")))</f>
        <v/>
      </c>
      <c r="AC458" s="967" t="str" cm="1">
        <f t="array" ref="AC458">IF(N458="","",IF(R458&lt;&gt;"","",IF(SUMPRODUCT(--(AN18:AN1500=AC17),--(AM18:AM1500&lt;&gt;""),--ISNUMBER(SEARCH(" "&amp;AM18:AM1500&amp;" ",Q458)))&gt;0,AC17,"")))</f>
        <v/>
      </c>
      <c r="AD458" s="967" t="str" cm="1">
        <f t="array" ref="AD458">IF(N458="","",IF(R458&lt;&gt;"","",IF(SUMPRODUCT(--(AN18:AN1500=AD17),--(AM18:AM1500&lt;&gt;""),--ISNUMBER(SEARCH(" "&amp;AM18:AM1500&amp;" ",Q458)))&gt;0,AD17,"")))</f>
        <v/>
      </c>
      <c r="AE458" s="967" t="str" cm="1">
        <f t="array" ref="AE458">IF(N458="","",IF(R458&lt;&gt;"","",IF(SUMPRODUCT(--(AN18:AN1500=AE17),--(AM18:AM1500&lt;&gt;""),--ISNUMBER(SEARCH(" "&amp;AM18:AM1500&amp;" ",Q458)))&gt;0,AE17,"")))</f>
        <v/>
      </c>
      <c r="AF458" s="967" t="str" cm="1">
        <f t="array" ref="AF458">IF(N458="","",IF(R458&lt;&gt;"","",IF(SUMPRODUCT(--(AN18:AN1500=AF17),--(AM18:AM1500&lt;&gt;""),--ISNUMBER(SEARCH(" "&amp;AM18:AM1500&amp;" ",Q458)))&gt;0,AF17,"")))</f>
        <v/>
      </c>
      <c r="AG458" s="967" t="str" cm="1">
        <f t="array" ref="AG458">IF(N458="","",IF(R458&lt;&gt;"","",IF(SUMPRODUCT(--(AN18:AN1500=AG17),--(AM18:AM1500&lt;&gt;""),--ISNUMBER(SEARCH(" "&amp;AM18:AM1500&amp;" ",Q458)))&gt;0,AG17,"")))</f>
        <v/>
      </c>
      <c r="AH458" s="967" t="str" cm="1">
        <f t="array" ref="AH458">IF(N458="","",IF(R458&lt;&gt;"","",IF(SUMPRODUCT(--(AN18:AN1500=AH17),--(AM18:AM1500&lt;&gt;""),--ISNUMBER(SEARCH(" "&amp;AM18:AM1500&amp;" ",Q458)))&gt;0,AH17,"")))</f>
        <v/>
      </c>
      <c r="AI458" s="967" t="str" cm="1">
        <f t="array" ref="AI458">IF(N458="","",IF(R458&lt;&gt;"","",IF(SUMPRODUCT(--(AN18:AN1500=AI17),--(AM18:AM1500&lt;&gt;""),--ISNUMBER(SEARCH(" "&amp;AM18:AM1500&amp;" ",Q458)))&gt;0,AI17,"")))</f>
        <v/>
      </c>
      <c r="AJ458" s="967" t="str" cm="1">
        <f t="array" ref="AJ458">IF(N458="","",IF(R458&lt;&gt;"","",IF(SUMPRODUCT(--(AN18:AN1500=AJ17),--(AM18:AM1500&lt;&gt;""),--ISNUMBER(SEARCH(" "&amp;AM18:AM1500&amp;" ",Q458)))&gt;0,AJ17,"")))</f>
        <v/>
      </c>
      <c r="AK458" s="967" t="str" cm="1">
        <f t="array" ref="AK458">IF(N458="","",IF(T458&lt;&gt;"",AK17,IF(S458&lt;&gt;"","",IF(R458&lt;&gt;"","",IF(SUMPRODUCT(--(AN18:AN1500=AK17),--(AM18:AM1500&lt;&gt;""),--ISNUMBER(SEARCH(" "&amp;AM18:AM1500&amp;" ",Q458)))&gt;0,AK17,"")))))</f>
        <v/>
      </c>
      <c r="AM458" s="968" t="s">
        <v>2410</v>
      </c>
      <c r="AN458" s="968" t="s">
        <v>1597</v>
      </c>
      <c r="BN458" s="49">
        <v>1</v>
      </c>
    </row>
    <row r="459" spans="3:66" ht="35.1" customHeight="1">
      <c r="C459" s="65"/>
      <c r="D459" s="975" t="str">
        <f t="shared" si="81"/>
        <v/>
      </c>
      <c r="E459" s="982"/>
      <c r="G459" s="964" t="str">
        <f>IF(H459="","",COUNTIF(H18:H459,"&lt;&gt;"))</f>
        <v/>
      </c>
      <c r="H459" s="965" t="str" cm="1">
        <f t="array" ref="H459">IF(L459="","",IF(LEN(L459)&lt;=MAX(10,G13),L459,IFERROR(LEFT(L459,LOOKUP(2,1/(MID(L459,ROW(1:500),1)=" ")/(ROW(1:500)&lt;=MAX(10,G13)),ROW(1:500))-1),LEFT(L459,MAX(10,G13)))))</f>
        <v/>
      </c>
      <c r="I459" s="964" t="str">
        <f t="shared" si="82"/>
        <v/>
      </c>
      <c r="J459" s="964" t="str">
        <f t="shared" si="83"/>
        <v/>
      </c>
      <c r="K459" s="964" t="str">
        <f>IF(M458&lt;&gt;"",K458,IF(K458&lt;MAX(A18:A317),K458+1,""))</f>
        <v/>
      </c>
      <c r="L459" s="965" t="str">
        <f>IF(K459="","",IF(M458&lt;&gt;"",M458,INDEX(E18:E317,MATCH(K459,A18:A317,0))))</f>
        <v/>
      </c>
      <c r="M459" s="965" t="str">
        <f t="shared" si="84"/>
        <v/>
      </c>
      <c r="N459" s="965" t="str">
        <f t="shared" si="85"/>
        <v/>
      </c>
      <c r="O459" s="964" t="str">
        <f t="shared" si="86"/>
        <v/>
      </c>
      <c r="P459" s="964" t="str">
        <f t="shared" si="87"/>
        <v/>
      </c>
      <c r="Q459" s="965" t="str">
        <f t="shared" si="88"/>
        <v/>
      </c>
      <c r="R459" s="964" t="str">
        <f>IF(N459="","",IF(COUNTIF(AP18:AP300,TRIM(Q459))&gt;0,"EXCLUSION EXACTE",""))</f>
        <v/>
      </c>
      <c r="S459" s="964" t="str" cm="1">
        <f t="array" ref="S459">IF(N459="","",IF(SUMPRODUCT(--(AP18:AP300&lt;&gt;""),--ISNUMBER(SEARCH(" "&amp;AP18:AP300&amp;" ",Q459)))&gt;0,"BLOQUE MOLLUSQUES",""))</f>
        <v/>
      </c>
      <c r="T459" s="964" t="str" cm="1">
        <f t="array" ref="T459">IF(N459="","",IF(SUMPRODUCT(--(AT18:AT300&lt;&gt;""),--ISNUMBER(SEARCH(" "&amp;AT18:AT300&amp;" ",Q459)))&gt;0,"FORCE MOLLUSQUES",""))</f>
        <v/>
      </c>
      <c r="U459" s="965" t="str">
        <f t="shared" si="89"/>
        <v/>
      </c>
      <c r="V459" s="965" t="str">
        <f t="shared" si="91"/>
        <v/>
      </c>
      <c r="W459" s="964" t="str">
        <f t="shared" si="90"/>
        <v/>
      </c>
      <c r="X459" s="964" t="str" cm="1">
        <f t="array" ref="X459">IF(N459="","",IF(R459&lt;&gt;"","",IF(SUMPRODUCT(--(AN18:AN1500=X17),--(AM18:AM1500&lt;&gt;""),--ISNUMBER(SEARCH(" "&amp;AM18:AM1500&amp;" ",Q459)))&gt;0,X17,"")))</f>
        <v/>
      </c>
      <c r="Y459" s="964" t="str" cm="1">
        <f t="array" ref="Y459">IF(N459="","",IF(R459&lt;&gt;"","",IF(SUMPRODUCT(--(AN18:AN1500=Y17),--(AM18:AM1500&lt;&gt;""),--ISNUMBER(SEARCH(" "&amp;AM18:AM1500&amp;" ",Q459)))&gt;0,Y17,"")))</f>
        <v/>
      </c>
      <c r="Z459" s="964" t="str" cm="1">
        <f t="array" ref="Z459">IF(N459="","",IF(R459&lt;&gt;"","",IF(SUMPRODUCT(--(AN18:AN1500=Z17),--(AM18:AM1500&lt;&gt;""),--ISNUMBER(SEARCH(" "&amp;AM18:AM1500&amp;" ",Q459)))&gt;0,Z17,"")))</f>
        <v/>
      </c>
      <c r="AA459" s="964" t="str" cm="1">
        <f t="array" ref="AA459">IF(N459="","",IF(R459&lt;&gt;"","",IF(SUMPRODUCT(--(AN18:AN1500=AA17),--(AM18:AM1500&lt;&gt;""),--ISNUMBER(SEARCH(" "&amp;AM18:AM1500&amp;" ",Q459)))&gt;0,AA17,"")))</f>
        <v/>
      </c>
      <c r="AB459" s="964" t="str" cm="1">
        <f t="array" ref="AB459">IF(N459="","",IF(R459&lt;&gt;"","",IF(SUMPRODUCT(--(AN18:AN1500=AB17),--(AM18:AM1500&lt;&gt;""),--ISNUMBER(SEARCH(" "&amp;AM18:AM1500&amp;" ",Q459)))&gt;0,AB17,"")))</f>
        <v/>
      </c>
      <c r="AC459" s="964" t="str" cm="1">
        <f t="array" ref="AC459">IF(N459="","",IF(R459&lt;&gt;"","",IF(SUMPRODUCT(--(AN18:AN1500=AC17),--(AM18:AM1500&lt;&gt;""),--ISNUMBER(SEARCH(" "&amp;AM18:AM1500&amp;" ",Q459)))&gt;0,AC17,"")))</f>
        <v/>
      </c>
      <c r="AD459" s="964" t="str" cm="1">
        <f t="array" ref="AD459">IF(N459="","",IF(R459&lt;&gt;"","",IF(SUMPRODUCT(--(AN18:AN1500=AD17),--(AM18:AM1500&lt;&gt;""),--ISNUMBER(SEARCH(" "&amp;AM18:AM1500&amp;" ",Q459)))&gt;0,AD17,"")))</f>
        <v/>
      </c>
      <c r="AE459" s="964" t="str" cm="1">
        <f t="array" ref="AE459">IF(N459="","",IF(R459&lt;&gt;"","",IF(SUMPRODUCT(--(AN18:AN1500=AE17),--(AM18:AM1500&lt;&gt;""),--ISNUMBER(SEARCH(" "&amp;AM18:AM1500&amp;" ",Q459)))&gt;0,AE17,"")))</f>
        <v/>
      </c>
      <c r="AF459" s="964" t="str" cm="1">
        <f t="array" ref="AF459">IF(N459="","",IF(R459&lt;&gt;"","",IF(SUMPRODUCT(--(AN18:AN1500=AF17),--(AM18:AM1500&lt;&gt;""),--ISNUMBER(SEARCH(" "&amp;AM18:AM1500&amp;" ",Q459)))&gt;0,AF17,"")))</f>
        <v/>
      </c>
      <c r="AG459" s="964" t="str" cm="1">
        <f t="array" ref="AG459">IF(N459="","",IF(R459&lt;&gt;"","",IF(SUMPRODUCT(--(AN18:AN1500=AG17),--(AM18:AM1500&lt;&gt;""),--ISNUMBER(SEARCH(" "&amp;AM18:AM1500&amp;" ",Q459)))&gt;0,AG17,"")))</f>
        <v/>
      </c>
      <c r="AH459" s="964" t="str" cm="1">
        <f t="array" ref="AH459">IF(N459="","",IF(R459&lt;&gt;"","",IF(SUMPRODUCT(--(AN18:AN1500=AH17),--(AM18:AM1500&lt;&gt;""),--ISNUMBER(SEARCH(" "&amp;AM18:AM1500&amp;" ",Q459)))&gt;0,AH17,"")))</f>
        <v/>
      </c>
      <c r="AI459" s="964" t="str" cm="1">
        <f t="array" ref="AI459">IF(N459="","",IF(R459&lt;&gt;"","",IF(SUMPRODUCT(--(AN18:AN1500=AI17),--(AM18:AM1500&lt;&gt;""),--ISNUMBER(SEARCH(" "&amp;AM18:AM1500&amp;" ",Q459)))&gt;0,AI17,"")))</f>
        <v/>
      </c>
      <c r="AJ459" s="964" t="str" cm="1">
        <f t="array" ref="AJ459">IF(N459="","",IF(R459&lt;&gt;"","",IF(SUMPRODUCT(--(AN18:AN1500=AJ17),--(AM18:AM1500&lt;&gt;""),--ISNUMBER(SEARCH(" "&amp;AM18:AM1500&amp;" ",Q459)))&gt;0,AJ17,"")))</f>
        <v/>
      </c>
      <c r="AK459" s="964" t="str" cm="1">
        <f t="array" ref="AK459">IF(N459="","",IF(T459&lt;&gt;"",AK17,IF(S459&lt;&gt;"","",IF(R459&lt;&gt;"","",IF(SUMPRODUCT(--(AN18:AN1500=AK17),--(AM18:AM1500&lt;&gt;""),--ISNUMBER(SEARCH(" "&amp;AM18:AM1500&amp;" ",Q459)))&gt;0,AK17,"")))))</f>
        <v/>
      </c>
      <c r="AM459" s="964" t="s">
        <v>2411</v>
      </c>
      <c r="AN459" s="964" t="s">
        <v>1597</v>
      </c>
      <c r="BN459" s="49">
        <v>1</v>
      </c>
    </row>
    <row r="460" spans="3:66" ht="35.1" customHeight="1">
      <c r="C460" s="65"/>
      <c r="D460" s="975" t="str">
        <f t="shared" si="81"/>
        <v/>
      </c>
      <c r="E460" s="982"/>
      <c r="G460" s="963" t="str">
        <f>IF(H460="","",COUNTIF(H18:H460,"&lt;&gt;"))</f>
        <v/>
      </c>
      <c r="H460" s="958" t="str" cm="1">
        <f t="array" ref="H460">IF(L460="","",IF(LEN(L460)&lt;=MAX(10,G13),L460,IFERROR(LEFT(L460,LOOKUP(2,1/(MID(L460,ROW(1:500),1)=" ")/(ROW(1:500)&lt;=MAX(10,G13)),ROW(1:500))-1),LEFT(L460,MAX(10,G13)))))</f>
        <v/>
      </c>
      <c r="I460" s="963" t="str">
        <f t="shared" si="82"/>
        <v/>
      </c>
      <c r="J460" s="963" t="str">
        <f t="shared" si="83"/>
        <v/>
      </c>
      <c r="K460" s="964" t="str">
        <f>IF(M459&lt;&gt;"",K459,IF(K459&lt;MAX(A18:A317),K459+1,""))</f>
        <v/>
      </c>
      <c r="L460" s="965" t="str">
        <f>IF(K460="","",IF(M459&lt;&gt;"",M459,INDEX(E18:E317,MATCH(K460,A18:A317,0))))</f>
        <v/>
      </c>
      <c r="M460" s="965" t="str">
        <f t="shared" si="84"/>
        <v/>
      </c>
      <c r="N460" s="966" t="str">
        <f t="shared" si="85"/>
        <v/>
      </c>
      <c r="O460" s="967" t="str">
        <f t="shared" si="86"/>
        <v/>
      </c>
      <c r="P460" s="967" t="str">
        <f t="shared" si="87"/>
        <v/>
      </c>
      <c r="Q460" s="966" t="str">
        <f t="shared" si="88"/>
        <v/>
      </c>
      <c r="R460" s="967" t="str">
        <f>IF(N460="","",IF(COUNTIF(AP18:AP300,TRIM(Q460))&gt;0,"EXCLUSION EXACTE",""))</f>
        <v/>
      </c>
      <c r="S460" s="967" t="str" cm="1">
        <f t="array" ref="S460">IF(N460="","",IF(SUMPRODUCT(--(AP18:AP300&lt;&gt;""),--ISNUMBER(SEARCH(" "&amp;AP18:AP300&amp;" ",Q460)))&gt;0,"BLOQUE MOLLUSQUES",""))</f>
        <v/>
      </c>
      <c r="T460" s="967" t="str" cm="1">
        <f t="array" ref="T460">IF(N460="","",IF(SUMPRODUCT(--(AT18:AT300&lt;&gt;""),--ISNUMBER(SEARCH(" "&amp;AT18:AT300&amp;" ",Q460)))&gt;0,"FORCE MOLLUSQUES",""))</f>
        <v/>
      </c>
      <c r="U460" s="966" t="str">
        <f t="shared" si="89"/>
        <v/>
      </c>
      <c r="V460" s="966" t="str">
        <f t="shared" si="91"/>
        <v/>
      </c>
      <c r="W460" s="967" t="str">
        <f t="shared" si="90"/>
        <v/>
      </c>
      <c r="X460" s="967" t="str" cm="1">
        <f t="array" ref="X460">IF(N460="","",IF(R460&lt;&gt;"","",IF(SUMPRODUCT(--(AN18:AN1500=X17),--(AM18:AM1500&lt;&gt;""),--ISNUMBER(SEARCH(" "&amp;AM18:AM1500&amp;" ",Q460)))&gt;0,X17,"")))</f>
        <v/>
      </c>
      <c r="Y460" s="967" t="str" cm="1">
        <f t="array" ref="Y460">IF(N460="","",IF(R460&lt;&gt;"","",IF(SUMPRODUCT(--(AN18:AN1500=Y17),--(AM18:AM1500&lt;&gt;""),--ISNUMBER(SEARCH(" "&amp;AM18:AM1500&amp;" ",Q460)))&gt;0,Y17,"")))</f>
        <v/>
      </c>
      <c r="Z460" s="967" t="str" cm="1">
        <f t="array" ref="Z460">IF(N460="","",IF(R460&lt;&gt;"","",IF(SUMPRODUCT(--(AN18:AN1500=Z17),--(AM18:AM1500&lt;&gt;""),--ISNUMBER(SEARCH(" "&amp;AM18:AM1500&amp;" ",Q460)))&gt;0,Z17,"")))</f>
        <v/>
      </c>
      <c r="AA460" s="967" t="str" cm="1">
        <f t="array" ref="AA460">IF(N460="","",IF(R460&lt;&gt;"","",IF(SUMPRODUCT(--(AN18:AN1500=AA17),--(AM18:AM1500&lt;&gt;""),--ISNUMBER(SEARCH(" "&amp;AM18:AM1500&amp;" ",Q460)))&gt;0,AA17,"")))</f>
        <v/>
      </c>
      <c r="AB460" s="967" t="str" cm="1">
        <f t="array" ref="AB460">IF(N460="","",IF(R460&lt;&gt;"","",IF(SUMPRODUCT(--(AN18:AN1500=AB17),--(AM18:AM1500&lt;&gt;""),--ISNUMBER(SEARCH(" "&amp;AM18:AM1500&amp;" ",Q460)))&gt;0,AB17,"")))</f>
        <v/>
      </c>
      <c r="AC460" s="967" t="str" cm="1">
        <f t="array" ref="AC460">IF(N460="","",IF(R460&lt;&gt;"","",IF(SUMPRODUCT(--(AN18:AN1500=AC17),--(AM18:AM1500&lt;&gt;""),--ISNUMBER(SEARCH(" "&amp;AM18:AM1500&amp;" ",Q460)))&gt;0,AC17,"")))</f>
        <v/>
      </c>
      <c r="AD460" s="967" t="str" cm="1">
        <f t="array" ref="AD460">IF(N460="","",IF(R460&lt;&gt;"","",IF(SUMPRODUCT(--(AN18:AN1500=AD17),--(AM18:AM1500&lt;&gt;""),--ISNUMBER(SEARCH(" "&amp;AM18:AM1500&amp;" ",Q460)))&gt;0,AD17,"")))</f>
        <v/>
      </c>
      <c r="AE460" s="967" t="str" cm="1">
        <f t="array" ref="AE460">IF(N460="","",IF(R460&lt;&gt;"","",IF(SUMPRODUCT(--(AN18:AN1500=AE17),--(AM18:AM1500&lt;&gt;""),--ISNUMBER(SEARCH(" "&amp;AM18:AM1500&amp;" ",Q460)))&gt;0,AE17,"")))</f>
        <v/>
      </c>
      <c r="AF460" s="967" t="str" cm="1">
        <f t="array" ref="AF460">IF(N460="","",IF(R460&lt;&gt;"","",IF(SUMPRODUCT(--(AN18:AN1500=AF17),--(AM18:AM1500&lt;&gt;""),--ISNUMBER(SEARCH(" "&amp;AM18:AM1500&amp;" ",Q460)))&gt;0,AF17,"")))</f>
        <v/>
      </c>
      <c r="AG460" s="967" t="str" cm="1">
        <f t="array" ref="AG460">IF(N460="","",IF(R460&lt;&gt;"","",IF(SUMPRODUCT(--(AN18:AN1500=AG17),--(AM18:AM1500&lt;&gt;""),--ISNUMBER(SEARCH(" "&amp;AM18:AM1500&amp;" ",Q460)))&gt;0,AG17,"")))</f>
        <v/>
      </c>
      <c r="AH460" s="967" t="str" cm="1">
        <f t="array" ref="AH460">IF(N460="","",IF(R460&lt;&gt;"","",IF(SUMPRODUCT(--(AN18:AN1500=AH17),--(AM18:AM1500&lt;&gt;""),--ISNUMBER(SEARCH(" "&amp;AM18:AM1500&amp;" ",Q460)))&gt;0,AH17,"")))</f>
        <v/>
      </c>
      <c r="AI460" s="967" t="str" cm="1">
        <f t="array" ref="AI460">IF(N460="","",IF(R460&lt;&gt;"","",IF(SUMPRODUCT(--(AN18:AN1500=AI17),--(AM18:AM1500&lt;&gt;""),--ISNUMBER(SEARCH(" "&amp;AM18:AM1500&amp;" ",Q460)))&gt;0,AI17,"")))</f>
        <v/>
      </c>
      <c r="AJ460" s="967" t="str" cm="1">
        <f t="array" ref="AJ460">IF(N460="","",IF(R460&lt;&gt;"","",IF(SUMPRODUCT(--(AN18:AN1500=AJ17),--(AM18:AM1500&lt;&gt;""),--ISNUMBER(SEARCH(" "&amp;AM18:AM1500&amp;" ",Q460)))&gt;0,AJ17,"")))</f>
        <v/>
      </c>
      <c r="AK460" s="967" t="str" cm="1">
        <f t="array" ref="AK460">IF(N460="","",IF(T460&lt;&gt;"",AK17,IF(S460&lt;&gt;"","",IF(R460&lt;&gt;"","",IF(SUMPRODUCT(--(AN18:AN1500=AK17),--(AM18:AM1500&lt;&gt;""),--ISNUMBER(SEARCH(" "&amp;AM18:AM1500&amp;" ",Q460)))&gt;0,AK17,"")))))</f>
        <v/>
      </c>
      <c r="AM460" s="968" t="s">
        <v>2412</v>
      </c>
      <c r="AN460" s="968" t="s">
        <v>1597</v>
      </c>
      <c r="BN460" s="49">
        <v>1</v>
      </c>
    </row>
    <row r="461" spans="3:66" ht="35.1" customHeight="1">
      <c r="C461" s="65"/>
      <c r="D461" s="975" t="str">
        <f t="shared" si="81"/>
        <v/>
      </c>
      <c r="E461" s="982"/>
      <c r="G461" s="964" t="str">
        <f>IF(H461="","",COUNTIF(H18:H461,"&lt;&gt;"))</f>
        <v/>
      </c>
      <c r="H461" s="965" t="str" cm="1">
        <f t="array" ref="H461">IF(L461="","",IF(LEN(L461)&lt;=MAX(10,G13),L461,IFERROR(LEFT(L461,LOOKUP(2,1/(MID(L461,ROW(1:500),1)=" ")/(ROW(1:500)&lt;=MAX(10,G13)),ROW(1:500))-1),LEFT(L461,MAX(10,G13)))))</f>
        <v/>
      </c>
      <c r="I461" s="964" t="str">
        <f t="shared" si="82"/>
        <v/>
      </c>
      <c r="J461" s="964" t="str">
        <f t="shared" si="83"/>
        <v/>
      </c>
      <c r="K461" s="964" t="str">
        <f>IF(M460&lt;&gt;"",K460,IF(K460&lt;MAX(A18:A317),K460+1,""))</f>
        <v/>
      </c>
      <c r="L461" s="965" t="str">
        <f>IF(K461="","",IF(M460&lt;&gt;"",M460,INDEX(E18:E317,MATCH(K461,A18:A317,0))))</f>
        <v/>
      </c>
      <c r="M461" s="965" t="str">
        <f t="shared" si="84"/>
        <v/>
      </c>
      <c r="N461" s="965" t="str">
        <f t="shared" si="85"/>
        <v/>
      </c>
      <c r="O461" s="964" t="str">
        <f t="shared" si="86"/>
        <v/>
      </c>
      <c r="P461" s="964" t="str">
        <f t="shared" si="87"/>
        <v/>
      </c>
      <c r="Q461" s="965" t="str">
        <f t="shared" si="88"/>
        <v/>
      </c>
      <c r="R461" s="964" t="str">
        <f>IF(N461="","",IF(COUNTIF(AP18:AP300,TRIM(Q461))&gt;0,"EXCLUSION EXACTE",""))</f>
        <v/>
      </c>
      <c r="S461" s="964" t="str" cm="1">
        <f t="array" ref="S461">IF(N461="","",IF(SUMPRODUCT(--(AP18:AP300&lt;&gt;""),--ISNUMBER(SEARCH(" "&amp;AP18:AP300&amp;" ",Q461)))&gt;0,"BLOQUE MOLLUSQUES",""))</f>
        <v/>
      </c>
      <c r="T461" s="964" t="str" cm="1">
        <f t="array" ref="T461">IF(N461="","",IF(SUMPRODUCT(--(AT18:AT300&lt;&gt;""),--ISNUMBER(SEARCH(" "&amp;AT18:AT300&amp;" ",Q461)))&gt;0,"FORCE MOLLUSQUES",""))</f>
        <v/>
      </c>
      <c r="U461" s="965" t="str">
        <f t="shared" si="89"/>
        <v/>
      </c>
      <c r="V461" s="965" t="str">
        <f t="shared" si="91"/>
        <v/>
      </c>
      <c r="W461" s="964" t="str">
        <f t="shared" si="90"/>
        <v/>
      </c>
      <c r="X461" s="964" t="str" cm="1">
        <f t="array" ref="X461">IF(N461="","",IF(R461&lt;&gt;"","",IF(SUMPRODUCT(--(AN18:AN1500=X17),--(AM18:AM1500&lt;&gt;""),--ISNUMBER(SEARCH(" "&amp;AM18:AM1500&amp;" ",Q461)))&gt;0,X17,"")))</f>
        <v/>
      </c>
      <c r="Y461" s="964" t="str" cm="1">
        <f t="array" ref="Y461">IF(N461="","",IF(R461&lt;&gt;"","",IF(SUMPRODUCT(--(AN18:AN1500=Y17),--(AM18:AM1500&lt;&gt;""),--ISNUMBER(SEARCH(" "&amp;AM18:AM1500&amp;" ",Q461)))&gt;0,Y17,"")))</f>
        <v/>
      </c>
      <c r="Z461" s="964" t="str" cm="1">
        <f t="array" ref="Z461">IF(N461="","",IF(R461&lt;&gt;"","",IF(SUMPRODUCT(--(AN18:AN1500=Z17),--(AM18:AM1500&lt;&gt;""),--ISNUMBER(SEARCH(" "&amp;AM18:AM1500&amp;" ",Q461)))&gt;0,Z17,"")))</f>
        <v/>
      </c>
      <c r="AA461" s="964" t="str" cm="1">
        <f t="array" ref="AA461">IF(N461="","",IF(R461&lt;&gt;"","",IF(SUMPRODUCT(--(AN18:AN1500=AA17),--(AM18:AM1500&lt;&gt;""),--ISNUMBER(SEARCH(" "&amp;AM18:AM1500&amp;" ",Q461)))&gt;0,AA17,"")))</f>
        <v/>
      </c>
      <c r="AB461" s="964" t="str" cm="1">
        <f t="array" ref="AB461">IF(N461="","",IF(R461&lt;&gt;"","",IF(SUMPRODUCT(--(AN18:AN1500=AB17),--(AM18:AM1500&lt;&gt;""),--ISNUMBER(SEARCH(" "&amp;AM18:AM1500&amp;" ",Q461)))&gt;0,AB17,"")))</f>
        <v/>
      </c>
      <c r="AC461" s="964" t="str" cm="1">
        <f t="array" ref="AC461">IF(N461="","",IF(R461&lt;&gt;"","",IF(SUMPRODUCT(--(AN18:AN1500=AC17),--(AM18:AM1500&lt;&gt;""),--ISNUMBER(SEARCH(" "&amp;AM18:AM1500&amp;" ",Q461)))&gt;0,AC17,"")))</f>
        <v/>
      </c>
      <c r="AD461" s="964" t="str" cm="1">
        <f t="array" ref="AD461">IF(N461="","",IF(R461&lt;&gt;"","",IF(SUMPRODUCT(--(AN18:AN1500=AD17),--(AM18:AM1500&lt;&gt;""),--ISNUMBER(SEARCH(" "&amp;AM18:AM1500&amp;" ",Q461)))&gt;0,AD17,"")))</f>
        <v/>
      </c>
      <c r="AE461" s="964" t="str" cm="1">
        <f t="array" ref="AE461">IF(N461="","",IF(R461&lt;&gt;"","",IF(SUMPRODUCT(--(AN18:AN1500=AE17),--(AM18:AM1500&lt;&gt;""),--ISNUMBER(SEARCH(" "&amp;AM18:AM1500&amp;" ",Q461)))&gt;0,AE17,"")))</f>
        <v/>
      </c>
      <c r="AF461" s="964" t="str" cm="1">
        <f t="array" ref="AF461">IF(N461="","",IF(R461&lt;&gt;"","",IF(SUMPRODUCT(--(AN18:AN1500=AF17),--(AM18:AM1500&lt;&gt;""),--ISNUMBER(SEARCH(" "&amp;AM18:AM1500&amp;" ",Q461)))&gt;0,AF17,"")))</f>
        <v/>
      </c>
      <c r="AG461" s="964" t="str" cm="1">
        <f t="array" ref="AG461">IF(N461="","",IF(R461&lt;&gt;"","",IF(SUMPRODUCT(--(AN18:AN1500=AG17),--(AM18:AM1500&lt;&gt;""),--ISNUMBER(SEARCH(" "&amp;AM18:AM1500&amp;" ",Q461)))&gt;0,AG17,"")))</f>
        <v/>
      </c>
      <c r="AH461" s="964" t="str" cm="1">
        <f t="array" ref="AH461">IF(N461="","",IF(R461&lt;&gt;"","",IF(SUMPRODUCT(--(AN18:AN1500=AH17),--(AM18:AM1500&lt;&gt;""),--ISNUMBER(SEARCH(" "&amp;AM18:AM1500&amp;" ",Q461)))&gt;0,AH17,"")))</f>
        <v/>
      </c>
      <c r="AI461" s="964" t="str" cm="1">
        <f t="array" ref="AI461">IF(N461="","",IF(R461&lt;&gt;"","",IF(SUMPRODUCT(--(AN18:AN1500=AI17),--(AM18:AM1500&lt;&gt;""),--ISNUMBER(SEARCH(" "&amp;AM18:AM1500&amp;" ",Q461)))&gt;0,AI17,"")))</f>
        <v/>
      </c>
      <c r="AJ461" s="964" t="str" cm="1">
        <f t="array" ref="AJ461">IF(N461="","",IF(R461&lt;&gt;"","",IF(SUMPRODUCT(--(AN18:AN1500=AJ17),--(AM18:AM1500&lt;&gt;""),--ISNUMBER(SEARCH(" "&amp;AM18:AM1500&amp;" ",Q461)))&gt;0,AJ17,"")))</f>
        <v/>
      </c>
      <c r="AK461" s="964" t="str" cm="1">
        <f t="array" ref="AK461">IF(N461="","",IF(T461&lt;&gt;"",AK17,IF(S461&lt;&gt;"","",IF(R461&lt;&gt;"","",IF(SUMPRODUCT(--(AN18:AN1500=AK17),--(AM18:AM1500&lt;&gt;""),--ISNUMBER(SEARCH(" "&amp;AM18:AM1500&amp;" ",Q461)))&gt;0,AK17,"")))))</f>
        <v/>
      </c>
      <c r="AM461" s="964" t="s">
        <v>2413</v>
      </c>
      <c r="AN461" s="964" t="s">
        <v>1597</v>
      </c>
      <c r="BN461" s="49">
        <v>1</v>
      </c>
    </row>
    <row r="462" spans="3:66" ht="35.1" customHeight="1">
      <c r="C462" s="65"/>
      <c r="D462" s="975" t="str">
        <f t="shared" si="81"/>
        <v/>
      </c>
      <c r="E462" s="982"/>
      <c r="G462" s="963" t="str">
        <f>IF(H462="","",COUNTIF(H18:H462,"&lt;&gt;"))</f>
        <v/>
      </c>
      <c r="H462" s="958" t="str" cm="1">
        <f t="array" ref="H462">IF(L462="","",IF(LEN(L462)&lt;=MAX(10,G13),L462,IFERROR(LEFT(L462,LOOKUP(2,1/(MID(L462,ROW(1:500),1)=" ")/(ROW(1:500)&lt;=MAX(10,G13)),ROW(1:500))-1),LEFT(L462,MAX(10,G13)))))</f>
        <v/>
      </c>
      <c r="I462" s="963" t="str">
        <f t="shared" si="82"/>
        <v/>
      </c>
      <c r="J462" s="963" t="str">
        <f t="shared" si="83"/>
        <v/>
      </c>
      <c r="K462" s="964" t="str">
        <f>IF(M461&lt;&gt;"",K461,IF(K461&lt;MAX(A18:A317),K461+1,""))</f>
        <v/>
      </c>
      <c r="L462" s="965" t="str">
        <f>IF(K462="","",IF(M461&lt;&gt;"",M461,INDEX(E18:E317,MATCH(K462,A18:A317,0))))</f>
        <v/>
      </c>
      <c r="M462" s="965" t="str">
        <f t="shared" si="84"/>
        <v/>
      </c>
      <c r="N462" s="966" t="str">
        <f t="shared" si="85"/>
        <v/>
      </c>
      <c r="O462" s="967" t="str">
        <f t="shared" si="86"/>
        <v/>
      </c>
      <c r="P462" s="967" t="str">
        <f t="shared" si="87"/>
        <v/>
      </c>
      <c r="Q462" s="966" t="str">
        <f t="shared" si="88"/>
        <v/>
      </c>
      <c r="R462" s="967" t="str">
        <f>IF(N462="","",IF(COUNTIF(AP18:AP300,TRIM(Q462))&gt;0,"EXCLUSION EXACTE",""))</f>
        <v/>
      </c>
      <c r="S462" s="967" t="str" cm="1">
        <f t="array" ref="S462">IF(N462="","",IF(SUMPRODUCT(--(AP18:AP300&lt;&gt;""),--ISNUMBER(SEARCH(" "&amp;AP18:AP300&amp;" ",Q462)))&gt;0,"BLOQUE MOLLUSQUES",""))</f>
        <v/>
      </c>
      <c r="T462" s="967" t="str" cm="1">
        <f t="array" ref="T462">IF(N462="","",IF(SUMPRODUCT(--(AT18:AT300&lt;&gt;""),--ISNUMBER(SEARCH(" "&amp;AT18:AT300&amp;" ",Q462)))&gt;0,"FORCE MOLLUSQUES",""))</f>
        <v/>
      </c>
      <c r="U462" s="966" t="str">
        <f t="shared" si="89"/>
        <v/>
      </c>
      <c r="V462" s="966" t="str">
        <f t="shared" si="91"/>
        <v/>
      </c>
      <c r="W462" s="967" t="str">
        <f t="shared" si="90"/>
        <v/>
      </c>
      <c r="X462" s="967" t="str" cm="1">
        <f t="array" ref="X462">IF(N462="","",IF(R462&lt;&gt;"","",IF(SUMPRODUCT(--(AN18:AN1500=X17),--(AM18:AM1500&lt;&gt;""),--ISNUMBER(SEARCH(" "&amp;AM18:AM1500&amp;" ",Q462)))&gt;0,X17,"")))</f>
        <v/>
      </c>
      <c r="Y462" s="967" t="str" cm="1">
        <f t="array" ref="Y462">IF(N462="","",IF(R462&lt;&gt;"","",IF(SUMPRODUCT(--(AN18:AN1500=Y17),--(AM18:AM1500&lt;&gt;""),--ISNUMBER(SEARCH(" "&amp;AM18:AM1500&amp;" ",Q462)))&gt;0,Y17,"")))</f>
        <v/>
      </c>
      <c r="Z462" s="967" t="str" cm="1">
        <f t="array" ref="Z462">IF(N462="","",IF(R462&lt;&gt;"","",IF(SUMPRODUCT(--(AN18:AN1500=Z17),--(AM18:AM1500&lt;&gt;""),--ISNUMBER(SEARCH(" "&amp;AM18:AM1500&amp;" ",Q462)))&gt;0,Z17,"")))</f>
        <v/>
      </c>
      <c r="AA462" s="967" t="str" cm="1">
        <f t="array" ref="AA462">IF(N462="","",IF(R462&lt;&gt;"","",IF(SUMPRODUCT(--(AN18:AN1500=AA17),--(AM18:AM1500&lt;&gt;""),--ISNUMBER(SEARCH(" "&amp;AM18:AM1500&amp;" ",Q462)))&gt;0,AA17,"")))</f>
        <v/>
      </c>
      <c r="AB462" s="967" t="str" cm="1">
        <f t="array" ref="AB462">IF(N462="","",IF(R462&lt;&gt;"","",IF(SUMPRODUCT(--(AN18:AN1500=AB17),--(AM18:AM1500&lt;&gt;""),--ISNUMBER(SEARCH(" "&amp;AM18:AM1500&amp;" ",Q462)))&gt;0,AB17,"")))</f>
        <v/>
      </c>
      <c r="AC462" s="967" t="str" cm="1">
        <f t="array" ref="AC462">IF(N462="","",IF(R462&lt;&gt;"","",IF(SUMPRODUCT(--(AN18:AN1500=AC17),--(AM18:AM1500&lt;&gt;""),--ISNUMBER(SEARCH(" "&amp;AM18:AM1500&amp;" ",Q462)))&gt;0,AC17,"")))</f>
        <v/>
      </c>
      <c r="AD462" s="967" t="str" cm="1">
        <f t="array" ref="AD462">IF(N462="","",IF(R462&lt;&gt;"","",IF(SUMPRODUCT(--(AN18:AN1500=AD17),--(AM18:AM1500&lt;&gt;""),--ISNUMBER(SEARCH(" "&amp;AM18:AM1500&amp;" ",Q462)))&gt;0,AD17,"")))</f>
        <v/>
      </c>
      <c r="AE462" s="967" t="str" cm="1">
        <f t="array" ref="AE462">IF(N462="","",IF(R462&lt;&gt;"","",IF(SUMPRODUCT(--(AN18:AN1500=AE17),--(AM18:AM1500&lt;&gt;""),--ISNUMBER(SEARCH(" "&amp;AM18:AM1500&amp;" ",Q462)))&gt;0,AE17,"")))</f>
        <v/>
      </c>
      <c r="AF462" s="967" t="str" cm="1">
        <f t="array" ref="AF462">IF(N462="","",IF(R462&lt;&gt;"","",IF(SUMPRODUCT(--(AN18:AN1500=AF17),--(AM18:AM1500&lt;&gt;""),--ISNUMBER(SEARCH(" "&amp;AM18:AM1500&amp;" ",Q462)))&gt;0,AF17,"")))</f>
        <v/>
      </c>
      <c r="AG462" s="967" t="str" cm="1">
        <f t="array" ref="AG462">IF(N462="","",IF(R462&lt;&gt;"","",IF(SUMPRODUCT(--(AN18:AN1500=AG17),--(AM18:AM1500&lt;&gt;""),--ISNUMBER(SEARCH(" "&amp;AM18:AM1500&amp;" ",Q462)))&gt;0,AG17,"")))</f>
        <v/>
      </c>
      <c r="AH462" s="967" t="str" cm="1">
        <f t="array" ref="AH462">IF(N462="","",IF(R462&lt;&gt;"","",IF(SUMPRODUCT(--(AN18:AN1500=AH17),--(AM18:AM1500&lt;&gt;""),--ISNUMBER(SEARCH(" "&amp;AM18:AM1500&amp;" ",Q462)))&gt;0,AH17,"")))</f>
        <v/>
      </c>
      <c r="AI462" s="967" t="str" cm="1">
        <f t="array" ref="AI462">IF(N462="","",IF(R462&lt;&gt;"","",IF(SUMPRODUCT(--(AN18:AN1500=AI17),--(AM18:AM1500&lt;&gt;""),--ISNUMBER(SEARCH(" "&amp;AM18:AM1500&amp;" ",Q462)))&gt;0,AI17,"")))</f>
        <v/>
      </c>
      <c r="AJ462" s="967" t="str" cm="1">
        <f t="array" ref="AJ462">IF(N462="","",IF(R462&lt;&gt;"","",IF(SUMPRODUCT(--(AN18:AN1500=AJ17),--(AM18:AM1500&lt;&gt;""),--ISNUMBER(SEARCH(" "&amp;AM18:AM1500&amp;" ",Q462)))&gt;0,AJ17,"")))</f>
        <v/>
      </c>
      <c r="AK462" s="967" t="str" cm="1">
        <f t="array" ref="AK462">IF(N462="","",IF(T462&lt;&gt;"",AK17,IF(S462&lt;&gt;"","",IF(R462&lt;&gt;"","",IF(SUMPRODUCT(--(AN18:AN1500=AK17),--(AM18:AM1500&lt;&gt;""),--ISNUMBER(SEARCH(" "&amp;AM18:AM1500&amp;" ",Q462)))&gt;0,AK17,"")))))</f>
        <v/>
      </c>
      <c r="AM462" s="968" t="s">
        <v>2414</v>
      </c>
      <c r="AN462" s="968" t="s">
        <v>1597</v>
      </c>
      <c r="BN462" s="49">
        <v>1</v>
      </c>
    </row>
    <row r="463" spans="3:66" ht="35.1" customHeight="1">
      <c r="C463" s="65"/>
      <c r="D463" s="975" t="str">
        <f t="shared" si="81"/>
        <v/>
      </c>
      <c r="E463" s="982"/>
      <c r="G463" s="964" t="str">
        <f>IF(H463="","",COUNTIF(H18:H463,"&lt;&gt;"))</f>
        <v/>
      </c>
      <c r="H463" s="965" t="str" cm="1">
        <f t="array" ref="H463">IF(L463="","",IF(LEN(L463)&lt;=MAX(10,G13),L463,IFERROR(LEFT(L463,LOOKUP(2,1/(MID(L463,ROW(1:500),1)=" ")/(ROW(1:500)&lt;=MAX(10,G13)),ROW(1:500))-1),LEFT(L463,MAX(10,G13)))))</f>
        <v/>
      </c>
      <c r="I463" s="964" t="str">
        <f t="shared" si="82"/>
        <v/>
      </c>
      <c r="J463" s="964" t="str">
        <f t="shared" si="83"/>
        <v/>
      </c>
      <c r="K463" s="964" t="str">
        <f>IF(M462&lt;&gt;"",K462,IF(K462&lt;MAX(A18:A317),K462+1,""))</f>
        <v/>
      </c>
      <c r="L463" s="965" t="str">
        <f>IF(K463="","",IF(M462&lt;&gt;"",M462,INDEX(E18:E317,MATCH(K463,A18:A317,0))))</f>
        <v/>
      </c>
      <c r="M463" s="965" t="str">
        <f t="shared" si="84"/>
        <v/>
      </c>
      <c r="N463" s="965" t="str">
        <f t="shared" si="85"/>
        <v/>
      </c>
      <c r="O463" s="964" t="str">
        <f t="shared" si="86"/>
        <v/>
      </c>
      <c r="P463" s="964" t="str">
        <f t="shared" si="87"/>
        <v/>
      </c>
      <c r="Q463" s="965" t="str">
        <f t="shared" si="88"/>
        <v/>
      </c>
      <c r="R463" s="964" t="str">
        <f>IF(N463="","",IF(COUNTIF(AP18:AP300,TRIM(Q463))&gt;0,"EXCLUSION EXACTE",""))</f>
        <v/>
      </c>
      <c r="S463" s="964" t="str" cm="1">
        <f t="array" ref="S463">IF(N463="","",IF(SUMPRODUCT(--(AP18:AP300&lt;&gt;""),--ISNUMBER(SEARCH(" "&amp;AP18:AP300&amp;" ",Q463)))&gt;0,"BLOQUE MOLLUSQUES",""))</f>
        <v/>
      </c>
      <c r="T463" s="964" t="str" cm="1">
        <f t="array" ref="T463">IF(N463="","",IF(SUMPRODUCT(--(AT18:AT300&lt;&gt;""),--ISNUMBER(SEARCH(" "&amp;AT18:AT300&amp;" ",Q463)))&gt;0,"FORCE MOLLUSQUES",""))</f>
        <v/>
      </c>
      <c r="U463" s="965" t="str">
        <f t="shared" si="89"/>
        <v/>
      </c>
      <c r="V463" s="965" t="str">
        <f t="shared" si="91"/>
        <v/>
      </c>
      <c r="W463" s="964" t="str">
        <f t="shared" si="90"/>
        <v/>
      </c>
      <c r="X463" s="964" t="str" cm="1">
        <f t="array" ref="X463">IF(N463="","",IF(R463&lt;&gt;"","",IF(SUMPRODUCT(--(AN18:AN1500=X17),--(AM18:AM1500&lt;&gt;""),--ISNUMBER(SEARCH(" "&amp;AM18:AM1500&amp;" ",Q463)))&gt;0,X17,"")))</f>
        <v/>
      </c>
      <c r="Y463" s="964" t="str" cm="1">
        <f t="array" ref="Y463">IF(N463="","",IF(R463&lt;&gt;"","",IF(SUMPRODUCT(--(AN18:AN1500=Y17),--(AM18:AM1500&lt;&gt;""),--ISNUMBER(SEARCH(" "&amp;AM18:AM1500&amp;" ",Q463)))&gt;0,Y17,"")))</f>
        <v/>
      </c>
      <c r="Z463" s="964" t="str" cm="1">
        <f t="array" ref="Z463">IF(N463="","",IF(R463&lt;&gt;"","",IF(SUMPRODUCT(--(AN18:AN1500=Z17),--(AM18:AM1500&lt;&gt;""),--ISNUMBER(SEARCH(" "&amp;AM18:AM1500&amp;" ",Q463)))&gt;0,Z17,"")))</f>
        <v/>
      </c>
      <c r="AA463" s="964" t="str" cm="1">
        <f t="array" ref="AA463">IF(N463="","",IF(R463&lt;&gt;"","",IF(SUMPRODUCT(--(AN18:AN1500=AA17),--(AM18:AM1500&lt;&gt;""),--ISNUMBER(SEARCH(" "&amp;AM18:AM1500&amp;" ",Q463)))&gt;0,AA17,"")))</f>
        <v/>
      </c>
      <c r="AB463" s="964" t="str" cm="1">
        <f t="array" ref="AB463">IF(N463="","",IF(R463&lt;&gt;"","",IF(SUMPRODUCT(--(AN18:AN1500=AB17),--(AM18:AM1500&lt;&gt;""),--ISNUMBER(SEARCH(" "&amp;AM18:AM1500&amp;" ",Q463)))&gt;0,AB17,"")))</f>
        <v/>
      </c>
      <c r="AC463" s="964" t="str" cm="1">
        <f t="array" ref="AC463">IF(N463="","",IF(R463&lt;&gt;"","",IF(SUMPRODUCT(--(AN18:AN1500=AC17),--(AM18:AM1500&lt;&gt;""),--ISNUMBER(SEARCH(" "&amp;AM18:AM1500&amp;" ",Q463)))&gt;0,AC17,"")))</f>
        <v/>
      </c>
      <c r="AD463" s="964" t="str" cm="1">
        <f t="array" ref="AD463">IF(N463="","",IF(R463&lt;&gt;"","",IF(SUMPRODUCT(--(AN18:AN1500=AD17),--(AM18:AM1500&lt;&gt;""),--ISNUMBER(SEARCH(" "&amp;AM18:AM1500&amp;" ",Q463)))&gt;0,AD17,"")))</f>
        <v/>
      </c>
      <c r="AE463" s="964" t="str" cm="1">
        <f t="array" ref="AE463">IF(N463="","",IF(R463&lt;&gt;"","",IF(SUMPRODUCT(--(AN18:AN1500=AE17),--(AM18:AM1500&lt;&gt;""),--ISNUMBER(SEARCH(" "&amp;AM18:AM1500&amp;" ",Q463)))&gt;0,AE17,"")))</f>
        <v/>
      </c>
      <c r="AF463" s="964" t="str" cm="1">
        <f t="array" ref="AF463">IF(N463="","",IF(R463&lt;&gt;"","",IF(SUMPRODUCT(--(AN18:AN1500=AF17),--(AM18:AM1500&lt;&gt;""),--ISNUMBER(SEARCH(" "&amp;AM18:AM1500&amp;" ",Q463)))&gt;0,AF17,"")))</f>
        <v/>
      </c>
      <c r="AG463" s="964" t="str" cm="1">
        <f t="array" ref="AG463">IF(N463="","",IF(R463&lt;&gt;"","",IF(SUMPRODUCT(--(AN18:AN1500=AG17),--(AM18:AM1500&lt;&gt;""),--ISNUMBER(SEARCH(" "&amp;AM18:AM1500&amp;" ",Q463)))&gt;0,AG17,"")))</f>
        <v/>
      </c>
      <c r="AH463" s="964" t="str" cm="1">
        <f t="array" ref="AH463">IF(N463="","",IF(R463&lt;&gt;"","",IF(SUMPRODUCT(--(AN18:AN1500=AH17),--(AM18:AM1500&lt;&gt;""),--ISNUMBER(SEARCH(" "&amp;AM18:AM1500&amp;" ",Q463)))&gt;0,AH17,"")))</f>
        <v/>
      </c>
      <c r="AI463" s="964" t="str" cm="1">
        <f t="array" ref="AI463">IF(N463="","",IF(R463&lt;&gt;"","",IF(SUMPRODUCT(--(AN18:AN1500=AI17),--(AM18:AM1500&lt;&gt;""),--ISNUMBER(SEARCH(" "&amp;AM18:AM1500&amp;" ",Q463)))&gt;0,AI17,"")))</f>
        <v/>
      </c>
      <c r="AJ463" s="964" t="str" cm="1">
        <f t="array" ref="AJ463">IF(N463="","",IF(R463&lt;&gt;"","",IF(SUMPRODUCT(--(AN18:AN1500=AJ17),--(AM18:AM1500&lt;&gt;""),--ISNUMBER(SEARCH(" "&amp;AM18:AM1500&amp;" ",Q463)))&gt;0,AJ17,"")))</f>
        <v/>
      </c>
      <c r="AK463" s="964" t="str" cm="1">
        <f t="array" ref="AK463">IF(N463="","",IF(T463&lt;&gt;"",AK17,IF(S463&lt;&gt;"","",IF(R463&lt;&gt;"","",IF(SUMPRODUCT(--(AN18:AN1500=AK17),--(AM18:AM1500&lt;&gt;""),--ISNUMBER(SEARCH(" "&amp;AM18:AM1500&amp;" ",Q463)))&gt;0,AK17,"")))))</f>
        <v/>
      </c>
      <c r="AM463" s="964" t="s">
        <v>254</v>
      </c>
      <c r="AN463" s="964" t="s">
        <v>1597</v>
      </c>
      <c r="BN463" s="49">
        <v>1</v>
      </c>
    </row>
    <row r="464" spans="3:66" ht="35.1" customHeight="1">
      <c r="C464" s="65"/>
      <c r="D464" s="975" t="str">
        <f t="shared" si="81"/>
        <v/>
      </c>
      <c r="E464" s="982"/>
      <c r="G464" s="963" t="str">
        <f>IF(H464="","",COUNTIF(H18:H464,"&lt;&gt;"))</f>
        <v/>
      </c>
      <c r="H464" s="958" t="str" cm="1">
        <f t="array" ref="H464">IF(L464="","",IF(LEN(L464)&lt;=MAX(10,G13),L464,IFERROR(LEFT(L464,LOOKUP(2,1/(MID(L464,ROW(1:500),1)=" ")/(ROW(1:500)&lt;=MAX(10,G13)),ROW(1:500))-1),LEFT(L464,MAX(10,G13)))))</f>
        <v/>
      </c>
      <c r="I464" s="963" t="str">
        <f t="shared" si="82"/>
        <v/>
      </c>
      <c r="J464" s="963" t="str">
        <f t="shared" si="83"/>
        <v/>
      </c>
      <c r="K464" s="964" t="str">
        <f>IF(M463&lt;&gt;"",K463,IF(K463&lt;MAX(A18:A317),K463+1,""))</f>
        <v/>
      </c>
      <c r="L464" s="965" t="str">
        <f>IF(K464="","",IF(M463&lt;&gt;"",M463,INDEX(E18:E317,MATCH(K464,A18:A317,0))))</f>
        <v/>
      </c>
      <c r="M464" s="965" t="str">
        <f t="shared" si="84"/>
        <v/>
      </c>
      <c r="N464" s="966" t="str">
        <f t="shared" si="85"/>
        <v/>
      </c>
      <c r="O464" s="967" t="str">
        <f t="shared" si="86"/>
        <v/>
      </c>
      <c r="P464" s="967" t="str">
        <f t="shared" si="87"/>
        <v/>
      </c>
      <c r="Q464" s="966" t="str">
        <f t="shared" si="88"/>
        <v/>
      </c>
      <c r="R464" s="967" t="str">
        <f>IF(N464="","",IF(COUNTIF(AP18:AP300,TRIM(Q464))&gt;0,"EXCLUSION EXACTE",""))</f>
        <v/>
      </c>
      <c r="S464" s="967" t="str" cm="1">
        <f t="array" ref="S464">IF(N464="","",IF(SUMPRODUCT(--(AP18:AP300&lt;&gt;""),--ISNUMBER(SEARCH(" "&amp;AP18:AP300&amp;" ",Q464)))&gt;0,"BLOQUE MOLLUSQUES",""))</f>
        <v/>
      </c>
      <c r="T464" s="967" t="str" cm="1">
        <f t="array" ref="T464">IF(N464="","",IF(SUMPRODUCT(--(AT18:AT300&lt;&gt;""),--ISNUMBER(SEARCH(" "&amp;AT18:AT300&amp;" ",Q464)))&gt;0,"FORCE MOLLUSQUES",""))</f>
        <v/>
      </c>
      <c r="U464" s="966" t="str">
        <f t="shared" si="89"/>
        <v/>
      </c>
      <c r="V464" s="966" t="str">
        <f t="shared" si="91"/>
        <v/>
      </c>
      <c r="W464" s="967" t="str">
        <f t="shared" si="90"/>
        <v/>
      </c>
      <c r="X464" s="967" t="str" cm="1">
        <f t="array" ref="X464">IF(N464="","",IF(R464&lt;&gt;"","",IF(SUMPRODUCT(--(AN18:AN1500=X17),--(AM18:AM1500&lt;&gt;""),--ISNUMBER(SEARCH(" "&amp;AM18:AM1500&amp;" ",Q464)))&gt;0,X17,"")))</f>
        <v/>
      </c>
      <c r="Y464" s="967" t="str" cm="1">
        <f t="array" ref="Y464">IF(N464="","",IF(R464&lt;&gt;"","",IF(SUMPRODUCT(--(AN18:AN1500=Y17),--(AM18:AM1500&lt;&gt;""),--ISNUMBER(SEARCH(" "&amp;AM18:AM1500&amp;" ",Q464)))&gt;0,Y17,"")))</f>
        <v/>
      </c>
      <c r="Z464" s="967" t="str" cm="1">
        <f t="array" ref="Z464">IF(N464="","",IF(R464&lt;&gt;"","",IF(SUMPRODUCT(--(AN18:AN1500=Z17),--(AM18:AM1500&lt;&gt;""),--ISNUMBER(SEARCH(" "&amp;AM18:AM1500&amp;" ",Q464)))&gt;0,Z17,"")))</f>
        <v/>
      </c>
      <c r="AA464" s="967" t="str" cm="1">
        <f t="array" ref="AA464">IF(N464="","",IF(R464&lt;&gt;"","",IF(SUMPRODUCT(--(AN18:AN1500=AA17),--(AM18:AM1500&lt;&gt;""),--ISNUMBER(SEARCH(" "&amp;AM18:AM1500&amp;" ",Q464)))&gt;0,AA17,"")))</f>
        <v/>
      </c>
      <c r="AB464" s="967" t="str" cm="1">
        <f t="array" ref="AB464">IF(N464="","",IF(R464&lt;&gt;"","",IF(SUMPRODUCT(--(AN18:AN1500=AB17),--(AM18:AM1500&lt;&gt;""),--ISNUMBER(SEARCH(" "&amp;AM18:AM1500&amp;" ",Q464)))&gt;0,AB17,"")))</f>
        <v/>
      </c>
      <c r="AC464" s="967" t="str" cm="1">
        <f t="array" ref="AC464">IF(N464="","",IF(R464&lt;&gt;"","",IF(SUMPRODUCT(--(AN18:AN1500=AC17),--(AM18:AM1500&lt;&gt;""),--ISNUMBER(SEARCH(" "&amp;AM18:AM1500&amp;" ",Q464)))&gt;0,AC17,"")))</f>
        <v/>
      </c>
      <c r="AD464" s="967" t="str" cm="1">
        <f t="array" ref="AD464">IF(N464="","",IF(R464&lt;&gt;"","",IF(SUMPRODUCT(--(AN18:AN1500=AD17),--(AM18:AM1500&lt;&gt;""),--ISNUMBER(SEARCH(" "&amp;AM18:AM1500&amp;" ",Q464)))&gt;0,AD17,"")))</f>
        <v/>
      </c>
      <c r="AE464" s="967" t="str" cm="1">
        <f t="array" ref="AE464">IF(N464="","",IF(R464&lt;&gt;"","",IF(SUMPRODUCT(--(AN18:AN1500=AE17),--(AM18:AM1500&lt;&gt;""),--ISNUMBER(SEARCH(" "&amp;AM18:AM1500&amp;" ",Q464)))&gt;0,AE17,"")))</f>
        <v/>
      </c>
      <c r="AF464" s="967" t="str" cm="1">
        <f t="array" ref="AF464">IF(N464="","",IF(R464&lt;&gt;"","",IF(SUMPRODUCT(--(AN18:AN1500=AF17),--(AM18:AM1500&lt;&gt;""),--ISNUMBER(SEARCH(" "&amp;AM18:AM1500&amp;" ",Q464)))&gt;0,AF17,"")))</f>
        <v/>
      </c>
      <c r="AG464" s="967" t="str" cm="1">
        <f t="array" ref="AG464">IF(N464="","",IF(R464&lt;&gt;"","",IF(SUMPRODUCT(--(AN18:AN1500=AG17),--(AM18:AM1500&lt;&gt;""),--ISNUMBER(SEARCH(" "&amp;AM18:AM1500&amp;" ",Q464)))&gt;0,AG17,"")))</f>
        <v/>
      </c>
      <c r="AH464" s="967" t="str" cm="1">
        <f t="array" ref="AH464">IF(N464="","",IF(R464&lt;&gt;"","",IF(SUMPRODUCT(--(AN18:AN1500=AH17),--(AM18:AM1500&lt;&gt;""),--ISNUMBER(SEARCH(" "&amp;AM18:AM1500&amp;" ",Q464)))&gt;0,AH17,"")))</f>
        <v/>
      </c>
      <c r="AI464" s="967" t="str" cm="1">
        <f t="array" ref="AI464">IF(N464="","",IF(R464&lt;&gt;"","",IF(SUMPRODUCT(--(AN18:AN1500=AI17),--(AM18:AM1500&lt;&gt;""),--ISNUMBER(SEARCH(" "&amp;AM18:AM1500&amp;" ",Q464)))&gt;0,AI17,"")))</f>
        <v/>
      </c>
      <c r="AJ464" s="967" t="str" cm="1">
        <f t="array" ref="AJ464">IF(N464="","",IF(R464&lt;&gt;"","",IF(SUMPRODUCT(--(AN18:AN1500=AJ17),--(AM18:AM1500&lt;&gt;""),--ISNUMBER(SEARCH(" "&amp;AM18:AM1500&amp;" ",Q464)))&gt;0,AJ17,"")))</f>
        <v/>
      </c>
      <c r="AK464" s="967" t="str" cm="1">
        <f t="array" ref="AK464">IF(N464="","",IF(T464&lt;&gt;"",AK17,IF(S464&lt;&gt;"","",IF(R464&lt;&gt;"","",IF(SUMPRODUCT(--(AN18:AN1500=AK17),--(AM18:AM1500&lt;&gt;""),--ISNUMBER(SEARCH(" "&amp;AM18:AM1500&amp;" ",Q464)))&gt;0,AK17,"")))))</f>
        <v/>
      </c>
      <c r="AM464" s="968" t="s">
        <v>2415</v>
      </c>
      <c r="AN464" s="968" t="s">
        <v>1597</v>
      </c>
      <c r="BN464" s="49">
        <v>1</v>
      </c>
    </row>
    <row r="465" spans="3:66" ht="35.1" customHeight="1">
      <c r="C465" s="65"/>
      <c r="D465" s="975" t="str">
        <f t="shared" ref="D465:D528" si="92">U465</f>
        <v/>
      </c>
      <c r="E465" s="982"/>
      <c r="G465" s="964" t="str">
        <f>IF(H465="","",COUNTIF(H18:H465,"&lt;&gt;"))</f>
        <v/>
      </c>
      <c r="H465" s="965" t="str" cm="1">
        <f t="array" ref="H465">IF(L465="","",IF(LEN(L465)&lt;=MAX(10,G13),L465,IFERROR(LEFT(L465,LOOKUP(2,1/(MID(L465,ROW(1:500),1)=" ")/(ROW(1:500)&lt;=MAX(10,G13)),ROW(1:500))-1),LEFT(L465,MAX(10,G13)))))</f>
        <v/>
      </c>
      <c r="I465" s="964" t="str">
        <f t="shared" si="82"/>
        <v/>
      </c>
      <c r="J465" s="964" t="str">
        <f t="shared" si="83"/>
        <v/>
      </c>
      <c r="K465" s="964" t="str">
        <f>IF(M464&lt;&gt;"",K464,IF(K464&lt;MAX(A18:A317),K464+1,""))</f>
        <v/>
      </c>
      <c r="L465" s="965" t="str">
        <f>IF(K465="","",IF(M464&lt;&gt;"",M464,INDEX(E18:E317,MATCH(K465,A18:A317,0))))</f>
        <v/>
      </c>
      <c r="M465" s="965" t="str">
        <f t="shared" si="84"/>
        <v/>
      </c>
      <c r="N465" s="965" t="str">
        <f t="shared" si="85"/>
        <v/>
      </c>
      <c r="O465" s="964" t="str">
        <f t="shared" si="86"/>
        <v/>
      </c>
      <c r="P465" s="964" t="str">
        <f t="shared" si="87"/>
        <v/>
      </c>
      <c r="Q465" s="965" t="str">
        <f t="shared" si="88"/>
        <v/>
      </c>
      <c r="R465" s="964" t="str">
        <f>IF(N465="","",IF(COUNTIF(AP18:AP300,TRIM(Q465))&gt;0,"EXCLUSION EXACTE",""))</f>
        <v/>
      </c>
      <c r="S465" s="964" t="str" cm="1">
        <f t="array" ref="S465">IF(N465="","",IF(SUMPRODUCT(--(AP18:AP300&lt;&gt;""),--ISNUMBER(SEARCH(" "&amp;AP18:AP300&amp;" ",Q465)))&gt;0,"BLOQUE MOLLUSQUES",""))</f>
        <v/>
      </c>
      <c r="T465" s="964" t="str" cm="1">
        <f t="array" ref="T465">IF(N465="","",IF(SUMPRODUCT(--(AT18:AT300&lt;&gt;""),--ISNUMBER(SEARCH(" "&amp;AT18:AT300&amp;" ",Q465)))&gt;0,"FORCE MOLLUSQUES",""))</f>
        <v/>
      </c>
      <c r="U465" s="965" t="str">
        <f t="shared" si="89"/>
        <v/>
      </c>
      <c r="V465" s="965" t="str">
        <f t="shared" si="91"/>
        <v/>
      </c>
      <c r="W465" s="964" t="str">
        <f t="shared" si="90"/>
        <v/>
      </c>
      <c r="X465" s="964" t="str" cm="1">
        <f t="array" ref="X465">IF(N465="","",IF(R465&lt;&gt;"","",IF(SUMPRODUCT(--(AN18:AN1500=X17),--(AM18:AM1500&lt;&gt;""),--ISNUMBER(SEARCH(" "&amp;AM18:AM1500&amp;" ",Q465)))&gt;0,X17,"")))</f>
        <v/>
      </c>
      <c r="Y465" s="964" t="str" cm="1">
        <f t="array" ref="Y465">IF(N465="","",IF(R465&lt;&gt;"","",IF(SUMPRODUCT(--(AN18:AN1500=Y17),--(AM18:AM1500&lt;&gt;""),--ISNUMBER(SEARCH(" "&amp;AM18:AM1500&amp;" ",Q465)))&gt;0,Y17,"")))</f>
        <v/>
      </c>
      <c r="Z465" s="964" t="str" cm="1">
        <f t="array" ref="Z465">IF(N465="","",IF(R465&lt;&gt;"","",IF(SUMPRODUCT(--(AN18:AN1500=Z17),--(AM18:AM1500&lt;&gt;""),--ISNUMBER(SEARCH(" "&amp;AM18:AM1500&amp;" ",Q465)))&gt;0,Z17,"")))</f>
        <v/>
      </c>
      <c r="AA465" s="964" t="str" cm="1">
        <f t="array" ref="AA465">IF(N465="","",IF(R465&lt;&gt;"","",IF(SUMPRODUCT(--(AN18:AN1500=AA17),--(AM18:AM1500&lt;&gt;""),--ISNUMBER(SEARCH(" "&amp;AM18:AM1500&amp;" ",Q465)))&gt;0,AA17,"")))</f>
        <v/>
      </c>
      <c r="AB465" s="964" t="str" cm="1">
        <f t="array" ref="AB465">IF(N465="","",IF(R465&lt;&gt;"","",IF(SUMPRODUCT(--(AN18:AN1500=AB17),--(AM18:AM1500&lt;&gt;""),--ISNUMBER(SEARCH(" "&amp;AM18:AM1500&amp;" ",Q465)))&gt;0,AB17,"")))</f>
        <v/>
      </c>
      <c r="AC465" s="964" t="str" cm="1">
        <f t="array" ref="AC465">IF(N465="","",IF(R465&lt;&gt;"","",IF(SUMPRODUCT(--(AN18:AN1500=AC17),--(AM18:AM1500&lt;&gt;""),--ISNUMBER(SEARCH(" "&amp;AM18:AM1500&amp;" ",Q465)))&gt;0,AC17,"")))</f>
        <v/>
      </c>
      <c r="AD465" s="964" t="str" cm="1">
        <f t="array" ref="AD465">IF(N465="","",IF(R465&lt;&gt;"","",IF(SUMPRODUCT(--(AN18:AN1500=AD17),--(AM18:AM1500&lt;&gt;""),--ISNUMBER(SEARCH(" "&amp;AM18:AM1500&amp;" ",Q465)))&gt;0,AD17,"")))</f>
        <v/>
      </c>
      <c r="AE465" s="964" t="str" cm="1">
        <f t="array" ref="AE465">IF(N465="","",IF(R465&lt;&gt;"","",IF(SUMPRODUCT(--(AN18:AN1500=AE17),--(AM18:AM1500&lt;&gt;""),--ISNUMBER(SEARCH(" "&amp;AM18:AM1500&amp;" ",Q465)))&gt;0,AE17,"")))</f>
        <v/>
      </c>
      <c r="AF465" s="964" t="str" cm="1">
        <f t="array" ref="AF465">IF(N465="","",IF(R465&lt;&gt;"","",IF(SUMPRODUCT(--(AN18:AN1500=AF17),--(AM18:AM1500&lt;&gt;""),--ISNUMBER(SEARCH(" "&amp;AM18:AM1500&amp;" ",Q465)))&gt;0,AF17,"")))</f>
        <v/>
      </c>
      <c r="AG465" s="964" t="str" cm="1">
        <f t="array" ref="AG465">IF(N465="","",IF(R465&lt;&gt;"","",IF(SUMPRODUCT(--(AN18:AN1500=AG17),--(AM18:AM1500&lt;&gt;""),--ISNUMBER(SEARCH(" "&amp;AM18:AM1500&amp;" ",Q465)))&gt;0,AG17,"")))</f>
        <v/>
      </c>
      <c r="AH465" s="964" t="str" cm="1">
        <f t="array" ref="AH465">IF(N465="","",IF(R465&lt;&gt;"","",IF(SUMPRODUCT(--(AN18:AN1500=AH17),--(AM18:AM1500&lt;&gt;""),--ISNUMBER(SEARCH(" "&amp;AM18:AM1500&amp;" ",Q465)))&gt;0,AH17,"")))</f>
        <v/>
      </c>
      <c r="AI465" s="964" t="str" cm="1">
        <f t="array" ref="AI465">IF(N465="","",IF(R465&lt;&gt;"","",IF(SUMPRODUCT(--(AN18:AN1500=AI17),--(AM18:AM1500&lt;&gt;""),--ISNUMBER(SEARCH(" "&amp;AM18:AM1500&amp;" ",Q465)))&gt;0,AI17,"")))</f>
        <v/>
      </c>
      <c r="AJ465" s="964" t="str" cm="1">
        <f t="array" ref="AJ465">IF(N465="","",IF(R465&lt;&gt;"","",IF(SUMPRODUCT(--(AN18:AN1500=AJ17),--(AM18:AM1500&lt;&gt;""),--ISNUMBER(SEARCH(" "&amp;AM18:AM1500&amp;" ",Q465)))&gt;0,AJ17,"")))</f>
        <v/>
      </c>
      <c r="AK465" s="964" t="str" cm="1">
        <f t="array" ref="AK465">IF(N465="","",IF(T465&lt;&gt;"",AK17,IF(S465&lt;&gt;"","",IF(R465&lt;&gt;"","",IF(SUMPRODUCT(--(AN18:AN1500=AK17),--(AM18:AM1500&lt;&gt;""),--ISNUMBER(SEARCH(" "&amp;AM18:AM1500&amp;" ",Q465)))&gt;0,AK17,"")))))</f>
        <v/>
      </c>
      <c r="AM465" s="964" t="s">
        <v>578</v>
      </c>
      <c r="AN465" s="964" t="s">
        <v>1597</v>
      </c>
      <c r="BN465" s="49">
        <v>1</v>
      </c>
    </row>
    <row r="466" spans="3:66" ht="35.1" customHeight="1">
      <c r="C466" s="65"/>
      <c r="D466" s="975" t="str">
        <f t="shared" si="92"/>
        <v/>
      </c>
      <c r="E466" s="982"/>
      <c r="G466" s="963" t="str">
        <f>IF(H466="","",COUNTIF(H18:H466,"&lt;&gt;"))</f>
        <v/>
      </c>
      <c r="H466" s="958" t="str" cm="1">
        <f t="array" ref="H466">IF(L466="","",IF(LEN(L466)&lt;=MAX(10,G13),L466,IFERROR(LEFT(L466,LOOKUP(2,1/(MID(L466,ROW(1:500),1)=" ")/(ROW(1:500)&lt;=MAX(10,G13)),ROW(1:500))-1),LEFT(L466,MAX(10,G13)))))</f>
        <v/>
      </c>
      <c r="I466" s="963" t="str">
        <f t="shared" ref="I466:I529" si="93">IF(H466="","",LEN(H466))</f>
        <v/>
      </c>
      <c r="J466" s="963" t="str">
        <f t="shared" ref="J466:J529" si="94">IF(H466="","",K466)</f>
        <v/>
      </c>
      <c r="K466" s="964" t="str">
        <f>IF(M465&lt;&gt;"",K465,IF(K465&lt;MAX(A18:A317),K465+1,""))</f>
        <v/>
      </c>
      <c r="L466" s="965" t="str">
        <f>IF(K466="","",IF(M465&lt;&gt;"",M465,INDEX(E18:E317,MATCH(K466,A18:A317,0))))</f>
        <v/>
      </c>
      <c r="M466" s="965" t="str">
        <f t="shared" ref="M466:M529" si="95">IF(L466="","",IF(LEN(L466)&lt;=LEN(H466),"",TRIM(MID(L466,LEN(H466)+1,9999))))</f>
        <v/>
      </c>
      <c r="N466" s="966" t="str">
        <f t="shared" ref="N466:N529" si="96">IF(H466="","",H466)</f>
        <v/>
      </c>
      <c r="O466" s="967" t="str">
        <f t="shared" ref="O466:O529" si="97">IF(N466="","",LOWER(CLEAN(SUBSTITUTE(SUBSTITUTE(SUBSTITUTE(N466,CHAR(160)," "),CHAR(10)," "),CHAR(13)," "))))</f>
        <v/>
      </c>
      <c r="P466" s="967" t="str">
        <f t="shared" ref="P466:P529" si="98">IF(N466="","",SUBSTITUTE(SUBSTITUTE(SUBSTITUTE(SUBSTITUTE(SUBSTITUTE(SUBSTITUTE(SUBSTITUTE(SUBSTITUTE(SUBSTITUTE(SUBSTITUTE(SUBSTITUTE(SUBSTITUTE(SUBSTITUTE(SUBSTITUTE(SUBSTITUTE(SUBSTITUTE(SUBSTITUTE(SUBSTITUTE(SUBSTITUTE(SUBSTITUTE(SUBSTITUTE(SUBSTITUTE(SUBSTITUTE(O466,"à","a"),"â","a"),"ä","a"),"á","a"),"ç","c"),"œ","oe"),"æ","ae"),"é","e"),"è","e"),"ê","e"),"ë","e"),"í","i"),"î","i"),"ï","i"),"ì","i"),"ô","o"),"ö","o"),"ó","o"),"ò","o"),"ù","u"),"û","u"),"ü","u"),"ñ","n"))</f>
        <v/>
      </c>
      <c r="Q466" s="966" t="str">
        <f t="shared" ref="Q466:Q529" si="99">IF(N466="","","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466,"’"," "),"."," "),","," "),";"," "),":"," "),"/"," "),"("," "),")"," "),"-"," "),"_"," "),"!"," "),"?"," "),"*"," "),"["," "),"]"," "),"{"," "),"}"," "),"&lt;"," "),"&gt;"," "),"="," "),"+"," "),"•"," "),"►"," "),"▼"," "),"▲"," "),"◄"," "),"«"," "),"»"," "),"“"," "),"”"," "),CHAR(39)," "),CHAR(34)," "),"  "," "),"  "," "),"  "," "),"  "," "))&amp;" ")</f>
        <v/>
      </c>
      <c r="R466" s="967" t="str">
        <f>IF(N466="","",IF(COUNTIF(AP18:AP300,TRIM(Q466))&gt;0,"EXCLUSION EXACTE",""))</f>
        <v/>
      </c>
      <c r="S466" s="967" t="str" cm="1">
        <f t="array" ref="S466">IF(N466="","",IF(SUMPRODUCT(--(AP18:AP300&lt;&gt;""),--ISNUMBER(SEARCH(" "&amp;AP18:AP300&amp;" ",Q466)))&gt;0,"BLOQUE MOLLUSQUES",""))</f>
        <v/>
      </c>
      <c r="T466" s="967" t="str" cm="1">
        <f t="array" ref="T466">IF(N466="","",IF(SUMPRODUCT(--(AT18:AT300&lt;&gt;""),--ISNUMBER(SEARCH(" "&amp;AT18:AT300&amp;" ",Q466)))&gt;0,"FORCE MOLLUSQUES",""))</f>
        <v/>
      </c>
      <c r="U466" s="966" t="str">
        <f t="shared" ref="U466:U529" si="100">IF(N466="","",IF(COUNTIF(X466:AK466,"⚠*")=0,"",TRIM(X466&amp;" "&amp;Y466&amp;" "&amp;Z466&amp;" "&amp;AA466&amp;" "&amp;AB466&amp;" "&amp;AC466&amp;" "&amp;AD466&amp;" "&amp;AE466&amp;" "&amp;AF466&amp;" "&amp;AG466&amp;" "&amp;AH466&amp;" "&amp;AI466&amp;" "&amp;AJ466&amp;" "&amp;AK466)))</f>
        <v/>
      </c>
      <c r="V466" s="966" t="str">
        <f t="shared" si="91"/>
        <v/>
      </c>
      <c r="W466" s="967" t="str">
        <f t="shared" ref="W466:W529" si="101">IF(N466="","",COUNTIF(X466:AK466,"⚠*"))</f>
        <v/>
      </c>
      <c r="X466" s="967" t="str" cm="1">
        <f t="array" ref="X466">IF(N466="","",IF(R466&lt;&gt;"","",IF(SUMPRODUCT(--(AN18:AN1500=X17),--(AM18:AM1500&lt;&gt;""),--ISNUMBER(SEARCH(" "&amp;AM18:AM1500&amp;" ",Q466)))&gt;0,X17,"")))</f>
        <v/>
      </c>
      <c r="Y466" s="967" t="str" cm="1">
        <f t="array" ref="Y466">IF(N466="","",IF(R466&lt;&gt;"","",IF(SUMPRODUCT(--(AN18:AN1500=Y17),--(AM18:AM1500&lt;&gt;""),--ISNUMBER(SEARCH(" "&amp;AM18:AM1500&amp;" ",Q466)))&gt;0,Y17,"")))</f>
        <v/>
      </c>
      <c r="Z466" s="967" t="str" cm="1">
        <f t="array" ref="Z466">IF(N466="","",IF(R466&lt;&gt;"","",IF(SUMPRODUCT(--(AN18:AN1500=Z17),--(AM18:AM1500&lt;&gt;""),--ISNUMBER(SEARCH(" "&amp;AM18:AM1500&amp;" ",Q466)))&gt;0,Z17,"")))</f>
        <v/>
      </c>
      <c r="AA466" s="967" t="str" cm="1">
        <f t="array" ref="AA466">IF(N466="","",IF(R466&lt;&gt;"","",IF(SUMPRODUCT(--(AN18:AN1500=AA17),--(AM18:AM1500&lt;&gt;""),--ISNUMBER(SEARCH(" "&amp;AM18:AM1500&amp;" ",Q466)))&gt;0,AA17,"")))</f>
        <v/>
      </c>
      <c r="AB466" s="967" t="str" cm="1">
        <f t="array" ref="AB466">IF(N466="","",IF(R466&lt;&gt;"","",IF(SUMPRODUCT(--(AN18:AN1500=AB17),--(AM18:AM1500&lt;&gt;""),--ISNUMBER(SEARCH(" "&amp;AM18:AM1500&amp;" ",Q466)))&gt;0,AB17,"")))</f>
        <v/>
      </c>
      <c r="AC466" s="967" t="str" cm="1">
        <f t="array" ref="AC466">IF(N466="","",IF(R466&lt;&gt;"","",IF(SUMPRODUCT(--(AN18:AN1500=AC17),--(AM18:AM1500&lt;&gt;""),--ISNUMBER(SEARCH(" "&amp;AM18:AM1500&amp;" ",Q466)))&gt;0,AC17,"")))</f>
        <v/>
      </c>
      <c r="AD466" s="967" t="str" cm="1">
        <f t="array" ref="AD466">IF(N466="","",IF(R466&lt;&gt;"","",IF(SUMPRODUCT(--(AN18:AN1500=AD17),--(AM18:AM1500&lt;&gt;""),--ISNUMBER(SEARCH(" "&amp;AM18:AM1500&amp;" ",Q466)))&gt;0,AD17,"")))</f>
        <v/>
      </c>
      <c r="AE466" s="967" t="str" cm="1">
        <f t="array" ref="AE466">IF(N466="","",IF(R466&lt;&gt;"","",IF(SUMPRODUCT(--(AN18:AN1500=AE17),--(AM18:AM1500&lt;&gt;""),--ISNUMBER(SEARCH(" "&amp;AM18:AM1500&amp;" ",Q466)))&gt;0,AE17,"")))</f>
        <v/>
      </c>
      <c r="AF466" s="967" t="str" cm="1">
        <f t="array" ref="AF466">IF(N466="","",IF(R466&lt;&gt;"","",IF(SUMPRODUCT(--(AN18:AN1500=AF17),--(AM18:AM1500&lt;&gt;""),--ISNUMBER(SEARCH(" "&amp;AM18:AM1500&amp;" ",Q466)))&gt;0,AF17,"")))</f>
        <v/>
      </c>
      <c r="AG466" s="967" t="str" cm="1">
        <f t="array" ref="AG466">IF(N466="","",IF(R466&lt;&gt;"","",IF(SUMPRODUCT(--(AN18:AN1500=AG17),--(AM18:AM1500&lt;&gt;""),--ISNUMBER(SEARCH(" "&amp;AM18:AM1500&amp;" ",Q466)))&gt;0,AG17,"")))</f>
        <v/>
      </c>
      <c r="AH466" s="967" t="str" cm="1">
        <f t="array" ref="AH466">IF(N466="","",IF(R466&lt;&gt;"","",IF(SUMPRODUCT(--(AN18:AN1500=AH17),--(AM18:AM1500&lt;&gt;""),--ISNUMBER(SEARCH(" "&amp;AM18:AM1500&amp;" ",Q466)))&gt;0,AH17,"")))</f>
        <v/>
      </c>
      <c r="AI466" s="967" t="str" cm="1">
        <f t="array" ref="AI466">IF(N466="","",IF(R466&lt;&gt;"","",IF(SUMPRODUCT(--(AN18:AN1500=AI17),--(AM18:AM1500&lt;&gt;""),--ISNUMBER(SEARCH(" "&amp;AM18:AM1500&amp;" ",Q466)))&gt;0,AI17,"")))</f>
        <v/>
      </c>
      <c r="AJ466" s="967" t="str" cm="1">
        <f t="array" ref="AJ466">IF(N466="","",IF(R466&lt;&gt;"","",IF(SUMPRODUCT(--(AN18:AN1500=AJ17),--(AM18:AM1500&lt;&gt;""),--ISNUMBER(SEARCH(" "&amp;AM18:AM1500&amp;" ",Q466)))&gt;0,AJ17,"")))</f>
        <v/>
      </c>
      <c r="AK466" s="967" t="str" cm="1">
        <f t="array" ref="AK466">IF(N466="","",IF(T466&lt;&gt;"",AK17,IF(S466&lt;&gt;"","",IF(R466&lt;&gt;"","",IF(SUMPRODUCT(--(AN18:AN1500=AK17),--(AM18:AM1500&lt;&gt;""),--ISNUMBER(SEARCH(" "&amp;AM18:AM1500&amp;" ",Q466)))&gt;0,AK17,"")))))</f>
        <v/>
      </c>
      <c r="AM466" s="968" t="s">
        <v>2416</v>
      </c>
      <c r="AN466" s="968" t="s">
        <v>1597</v>
      </c>
      <c r="BN466" s="49">
        <v>1</v>
      </c>
    </row>
    <row r="467" spans="3:66" ht="35.1" customHeight="1">
      <c r="C467" s="65"/>
      <c r="D467" s="975" t="str">
        <f t="shared" si="92"/>
        <v/>
      </c>
      <c r="E467" s="982"/>
      <c r="G467" s="964" t="str">
        <f>IF(H467="","",COUNTIF(H18:H467,"&lt;&gt;"))</f>
        <v/>
      </c>
      <c r="H467" s="965" t="str" cm="1">
        <f t="array" ref="H467">IF(L467="","",IF(LEN(L467)&lt;=MAX(10,G13),L467,IFERROR(LEFT(L467,LOOKUP(2,1/(MID(L467,ROW(1:500),1)=" ")/(ROW(1:500)&lt;=MAX(10,G13)),ROW(1:500))-1),LEFT(L467,MAX(10,G13)))))</f>
        <v/>
      </c>
      <c r="I467" s="964" t="str">
        <f t="shared" si="93"/>
        <v/>
      </c>
      <c r="J467" s="964" t="str">
        <f t="shared" si="94"/>
        <v/>
      </c>
      <c r="K467" s="964" t="str">
        <f>IF(M466&lt;&gt;"",K466,IF(K466&lt;MAX(A18:A317),K466+1,""))</f>
        <v/>
      </c>
      <c r="L467" s="965" t="str">
        <f>IF(K467="","",IF(M466&lt;&gt;"",M466,INDEX(E18:E317,MATCH(K467,A18:A317,0))))</f>
        <v/>
      </c>
      <c r="M467" s="965" t="str">
        <f t="shared" si="95"/>
        <v/>
      </c>
      <c r="N467" s="965" t="str">
        <f t="shared" si="96"/>
        <v/>
      </c>
      <c r="O467" s="964" t="str">
        <f t="shared" si="97"/>
        <v/>
      </c>
      <c r="P467" s="964" t="str">
        <f t="shared" si="98"/>
        <v/>
      </c>
      <c r="Q467" s="965" t="str">
        <f t="shared" si="99"/>
        <v/>
      </c>
      <c r="R467" s="964" t="str">
        <f>IF(N467="","",IF(COUNTIF(AP18:AP300,TRIM(Q467))&gt;0,"EXCLUSION EXACTE",""))</f>
        <v/>
      </c>
      <c r="S467" s="964" t="str" cm="1">
        <f t="array" ref="S467">IF(N467="","",IF(SUMPRODUCT(--(AP18:AP300&lt;&gt;""),--ISNUMBER(SEARCH(" "&amp;AP18:AP300&amp;" ",Q467)))&gt;0,"BLOQUE MOLLUSQUES",""))</f>
        <v/>
      </c>
      <c r="T467" s="964" t="str" cm="1">
        <f t="array" ref="T467">IF(N467="","",IF(SUMPRODUCT(--(AT18:AT300&lt;&gt;""),--ISNUMBER(SEARCH(" "&amp;AT18:AT300&amp;" ",Q467)))&gt;0,"FORCE MOLLUSQUES",""))</f>
        <v/>
      </c>
      <c r="U467" s="965" t="str">
        <f t="shared" si="100"/>
        <v/>
      </c>
      <c r="V467" s="965" t="str">
        <f t="shared" ref="V467:V530" si="102">IF(N467="","",N467&amp;IF(U467&lt;&gt;""," *",""))</f>
        <v/>
      </c>
      <c r="W467" s="964" t="str">
        <f t="shared" si="101"/>
        <v/>
      </c>
      <c r="X467" s="964" t="str" cm="1">
        <f t="array" ref="X467">IF(N467="","",IF(R467&lt;&gt;"","",IF(SUMPRODUCT(--(AN18:AN1500=X17),--(AM18:AM1500&lt;&gt;""),--ISNUMBER(SEARCH(" "&amp;AM18:AM1500&amp;" ",Q467)))&gt;0,X17,"")))</f>
        <v/>
      </c>
      <c r="Y467" s="964" t="str" cm="1">
        <f t="array" ref="Y467">IF(N467="","",IF(R467&lt;&gt;"","",IF(SUMPRODUCT(--(AN18:AN1500=Y17),--(AM18:AM1500&lt;&gt;""),--ISNUMBER(SEARCH(" "&amp;AM18:AM1500&amp;" ",Q467)))&gt;0,Y17,"")))</f>
        <v/>
      </c>
      <c r="Z467" s="964" t="str" cm="1">
        <f t="array" ref="Z467">IF(N467="","",IF(R467&lt;&gt;"","",IF(SUMPRODUCT(--(AN18:AN1500=Z17),--(AM18:AM1500&lt;&gt;""),--ISNUMBER(SEARCH(" "&amp;AM18:AM1500&amp;" ",Q467)))&gt;0,Z17,"")))</f>
        <v/>
      </c>
      <c r="AA467" s="964" t="str" cm="1">
        <f t="array" ref="AA467">IF(N467="","",IF(R467&lt;&gt;"","",IF(SUMPRODUCT(--(AN18:AN1500=AA17),--(AM18:AM1500&lt;&gt;""),--ISNUMBER(SEARCH(" "&amp;AM18:AM1500&amp;" ",Q467)))&gt;0,AA17,"")))</f>
        <v/>
      </c>
      <c r="AB467" s="964" t="str" cm="1">
        <f t="array" ref="AB467">IF(N467="","",IF(R467&lt;&gt;"","",IF(SUMPRODUCT(--(AN18:AN1500=AB17),--(AM18:AM1500&lt;&gt;""),--ISNUMBER(SEARCH(" "&amp;AM18:AM1500&amp;" ",Q467)))&gt;0,AB17,"")))</f>
        <v/>
      </c>
      <c r="AC467" s="964" t="str" cm="1">
        <f t="array" ref="AC467">IF(N467="","",IF(R467&lt;&gt;"","",IF(SUMPRODUCT(--(AN18:AN1500=AC17),--(AM18:AM1500&lt;&gt;""),--ISNUMBER(SEARCH(" "&amp;AM18:AM1500&amp;" ",Q467)))&gt;0,AC17,"")))</f>
        <v/>
      </c>
      <c r="AD467" s="964" t="str" cm="1">
        <f t="array" ref="AD467">IF(N467="","",IF(R467&lt;&gt;"","",IF(SUMPRODUCT(--(AN18:AN1500=AD17),--(AM18:AM1500&lt;&gt;""),--ISNUMBER(SEARCH(" "&amp;AM18:AM1500&amp;" ",Q467)))&gt;0,AD17,"")))</f>
        <v/>
      </c>
      <c r="AE467" s="964" t="str" cm="1">
        <f t="array" ref="AE467">IF(N467="","",IF(R467&lt;&gt;"","",IF(SUMPRODUCT(--(AN18:AN1500=AE17),--(AM18:AM1500&lt;&gt;""),--ISNUMBER(SEARCH(" "&amp;AM18:AM1500&amp;" ",Q467)))&gt;0,AE17,"")))</f>
        <v/>
      </c>
      <c r="AF467" s="964" t="str" cm="1">
        <f t="array" ref="AF467">IF(N467="","",IF(R467&lt;&gt;"","",IF(SUMPRODUCT(--(AN18:AN1500=AF17),--(AM18:AM1500&lt;&gt;""),--ISNUMBER(SEARCH(" "&amp;AM18:AM1500&amp;" ",Q467)))&gt;0,AF17,"")))</f>
        <v/>
      </c>
      <c r="AG467" s="964" t="str" cm="1">
        <f t="array" ref="AG467">IF(N467="","",IF(R467&lt;&gt;"","",IF(SUMPRODUCT(--(AN18:AN1500=AG17),--(AM18:AM1500&lt;&gt;""),--ISNUMBER(SEARCH(" "&amp;AM18:AM1500&amp;" ",Q467)))&gt;0,AG17,"")))</f>
        <v/>
      </c>
      <c r="AH467" s="964" t="str" cm="1">
        <f t="array" ref="AH467">IF(N467="","",IF(R467&lt;&gt;"","",IF(SUMPRODUCT(--(AN18:AN1500=AH17),--(AM18:AM1500&lt;&gt;""),--ISNUMBER(SEARCH(" "&amp;AM18:AM1500&amp;" ",Q467)))&gt;0,AH17,"")))</f>
        <v/>
      </c>
      <c r="AI467" s="964" t="str" cm="1">
        <f t="array" ref="AI467">IF(N467="","",IF(R467&lt;&gt;"","",IF(SUMPRODUCT(--(AN18:AN1500=AI17),--(AM18:AM1500&lt;&gt;""),--ISNUMBER(SEARCH(" "&amp;AM18:AM1500&amp;" ",Q467)))&gt;0,AI17,"")))</f>
        <v/>
      </c>
      <c r="AJ467" s="964" t="str" cm="1">
        <f t="array" ref="AJ467">IF(N467="","",IF(R467&lt;&gt;"","",IF(SUMPRODUCT(--(AN18:AN1500=AJ17),--(AM18:AM1500&lt;&gt;""),--ISNUMBER(SEARCH(" "&amp;AM18:AM1500&amp;" ",Q467)))&gt;0,AJ17,"")))</f>
        <v/>
      </c>
      <c r="AK467" s="964" t="str" cm="1">
        <f t="array" ref="AK467">IF(N467="","",IF(T467&lt;&gt;"",AK17,IF(S467&lt;&gt;"","",IF(R467&lt;&gt;"","",IF(SUMPRODUCT(--(AN18:AN1500=AK17),--(AM18:AM1500&lt;&gt;""),--ISNUMBER(SEARCH(" "&amp;AM18:AM1500&amp;" ",Q467)))&gt;0,AK17,"")))))</f>
        <v/>
      </c>
      <c r="AM467" s="964" t="s">
        <v>2417</v>
      </c>
      <c r="AN467" s="964" t="s">
        <v>1597</v>
      </c>
      <c r="BN467" s="49">
        <v>1</v>
      </c>
    </row>
    <row r="468" spans="3:66" ht="35.1" customHeight="1">
      <c r="C468" s="65"/>
      <c r="D468" s="975" t="str">
        <f t="shared" si="92"/>
        <v/>
      </c>
      <c r="E468" s="982"/>
      <c r="G468" s="963" t="str">
        <f>IF(H468="","",COUNTIF(H18:H468,"&lt;&gt;"))</f>
        <v/>
      </c>
      <c r="H468" s="958" t="str" cm="1">
        <f t="array" ref="H468">IF(L468="","",IF(LEN(L468)&lt;=MAX(10,G13),L468,IFERROR(LEFT(L468,LOOKUP(2,1/(MID(L468,ROW(1:500),1)=" ")/(ROW(1:500)&lt;=MAX(10,G13)),ROW(1:500))-1),LEFT(L468,MAX(10,G13)))))</f>
        <v/>
      </c>
      <c r="I468" s="963" t="str">
        <f t="shared" si="93"/>
        <v/>
      </c>
      <c r="J468" s="963" t="str">
        <f t="shared" si="94"/>
        <v/>
      </c>
      <c r="K468" s="964" t="str">
        <f>IF(M467&lt;&gt;"",K467,IF(K467&lt;MAX(A18:A317),K467+1,""))</f>
        <v/>
      </c>
      <c r="L468" s="965" t="str">
        <f>IF(K468="","",IF(M467&lt;&gt;"",M467,INDEX(E18:E317,MATCH(K468,A18:A317,0))))</f>
        <v/>
      </c>
      <c r="M468" s="965" t="str">
        <f t="shared" si="95"/>
        <v/>
      </c>
      <c r="N468" s="966" t="str">
        <f t="shared" si="96"/>
        <v/>
      </c>
      <c r="O468" s="967" t="str">
        <f t="shared" si="97"/>
        <v/>
      </c>
      <c r="P468" s="967" t="str">
        <f t="shared" si="98"/>
        <v/>
      </c>
      <c r="Q468" s="966" t="str">
        <f t="shared" si="99"/>
        <v/>
      </c>
      <c r="R468" s="967" t="str">
        <f>IF(N468="","",IF(COUNTIF(AP18:AP300,TRIM(Q468))&gt;0,"EXCLUSION EXACTE",""))</f>
        <v/>
      </c>
      <c r="S468" s="967" t="str" cm="1">
        <f t="array" ref="S468">IF(N468="","",IF(SUMPRODUCT(--(AP18:AP300&lt;&gt;""),--ISNUMBER(SEARCH(" "&amp;AP18:AP300&amp;" ",Q468)))&gt;0,"BLOQUE MOLLUSQUES",""))</f>
        <v/>
      </c>
      <c r="T468" s="967" t="str" cm="1">
        <f t="array" ref="T468">IF(N468="","",IF(SUMPRODUCT(--(AT18:AT300&lt;&gt;""),--ISNUMBER(SEARCH(" "&amp;AT18:AT300&amp;" ",Q468)))&gt;0,"FORCE MOLLUSQUES",""))</f>
        <v/>
      </c>
      <c r="U468" s="966" t="str">
        <f t="shared" si="100"/>
        <v/>
      </c>
      <c r="V468" s="966" t="str">
        <f t="shared" si="102"/>
        <v/>
      </c>
      <c r="W468" s="967" t="str">
        <f t="shared" si="101"/>
        <v/>
      </c>
      <c r="X468" s="967" t="str" cm="1">
        <f t="array" ref="X468">IF(N468="","",IF(R468&lt;&gt;"","",IF(SUMPRODUCT(--(AN18:AN1500=X17),--(AM18:AM1500&lt;&gt;""),--ISNUMBER(SEARCH(" "&amp;AM18:AM1500&amp;" ",Q468)))&gt;0,X17,"")))</f>
        <v/>
      </c>
      <c r="Y468" s="967" t="str" cm="1">
        <f t="array" ref="Y468">IF(N468="","",IF(R468&lt;&gt;"","",IF(SUMPRODUCT(--(AN18:AN1500=Y17),--(AM18:AM1500&lt;&gt;""),--ISNUMBER(SEARCH(" "&amp;AM18:AM1500&amp;" ",Q468)))&gt;0,Y17,"")))</f>
        <v/>
      </c>
      <c r="Z468" s="967" t="str" cm="1">
        <f t="array" ref="Z468">IF(N468="","",IF(R468&lt;&gt;"","",IF(SUMPRODUCT(--(AN18:AN1500=Z17),--(AM18:AM1500&lt;&gt;""),--ISNUMBER(SEARCH(" "&amp;AM18:AM1500&amp;" ",Q468)))&gt;0,Z17,"")))</f>
        <v/>
      </c>
      <c r="AA468" s="967" t="str" cm="1">
        <f t="array" ref="AA468">IF(N468="","",IF(R468&lt;&gt;"","",IF(SUMPRODUCT(--(AN18:AN1500=AA17),--(AM18:AM1500&lt;&gt;""),--ISNUMBER(SEARCH(" "&amp;AM18:AM1500&amp;" ",Q468)))&gt;0,AA17,"")))</f>
        <v/>
      </c>
      <c r="AB468" s="967" t="str" cm="1">
        <f t="array" ref="AB468">IF(N468="","",IF(R468&lt;&gt;"","",IF(SUMPRODUCT(--(AN18:AN1500=AB17),--(AM18:AM1500&lt;&gt;""),--ISNUMBER(SEARCH(" "&amp;AM18:AM1500&amp;" ",Q468)))&gt;0,AB17,"")))</f>
        <v/>
      </c>
      <c r="AC468" s="967" t="str" cm="1">
        <f t="array" ref="AC468">IF(N468="","",IF(R468&lt;&gt;"","",IF(SUMPRODUCT(--(AN18:AN1500=AC17),--(AM18:AM1500&lt;&gt;""),--ISNUMBER(SEARCH(" "&amp;AM18:AM1500&amp;" ",Q468)))&gt;0,AC17,"")))</f>
        <v/>
      </c>
      <c r="AD468" s="967" t="str" cm="1">
        <f t="array" ref="AD468">IF(N468="","",IF(R468&lt;&gt;"","",IF(SUMPRODUCT(--(AN18:AN1500=AD17),--(AM18:AM1500&lt;&gt;""),--ISNUMBER(SEARCH(" "&amp;AM18:AM1500&amp;" ",Q468)))&gt;0,AD17,"")))</f>
        <v/>
      </c>
      <c r="AE468" s="967" t="str" cm="1">
        <f t="array" ref="AE468">IF(N468="","",IF(R468&lt;&gt;"","",IF(SUMPRODUCT(--(AN18:AN1500=AE17),--(AM18:AM1500&lt;&gt;""),--ISNUMBER(SEARCH(" "&amp;AM18:AM1500&amp;" ",Q468)))&gt;0,AE17,"")))</f>
        <v/>
      </c>
      <c r="AF468" s="967" t="str" cm="1">
        <f t="array" ref="AF468">IF(N468="","",IF(R468&lt;&gt;"","",IF(SUMPRODUCT(--(AN18:AN1500=AF17),--(AM18:AM1500&lt;&gt;""),--ISNUMBER(SEARCH(" "&amp;AM18:AM1500&amp;" ",Q468)))&gt;0,AF17,"")))</f>
        <v/>
      </c>
      <c r="AG468" s="967" t="str" cm="1">
        <f t="array" ref="AG468">IF(N468="","",IF(R468&lt;&gt;"","",IF(SUMPRODUCT(--(AN18:AN1500=AG17),--(AM18:AM1500&lt;&gt;""),--ISNUMBER(SEARCH(" "&amp;AM18:AM1500&amp;" ",Q468)))&gt;0,AG17,"")))</f>
        <v/>
      </c>
      <c r="AH468" s="967" t="str" cm="1">
        <f t="array" ref="AH468">IF(N468="","",IF(R468&lt;&gt;"","",IF(SUMPRODUCT(--(AN18:AN1500=AH17),--(AM18:AM1500&lt;&gt;""),--ISNUMBER(SEARCH(" "&amp;AM18:AM1500&amp;" ",Q468)))&gt;0,AH17,"")))</f>
        <v/>
      </c>
      <c r="AI468" s="967" t="str" cm="1">
        <f t="array" ref="AI468">IF(N468="","",IF(R468&lt;&gt;"","",IF(SUMPRODUCT(--(AN18:AN1500=AI17),--(AM18:AM1500&lt;&gt;""),--ISNUMBER(SEARCH(" "&amp;AM18:AM1500&amp;" ",Q468)))&gt;0,AI17,"")))</f>
        <v/>
      </c>
      <c r="AJ468" s="967" t="str" cm="1">
        <f t="array" ref="AJ468">IF(N468="","",IF(R468&lt;&gt;"","",IF(SUMPRODUCT(--(AN18:AN1500=AJ17),--(AM18:AM1500&lt;&gt;""),--ISNUMBER(SEARCH(" "&amp;AM18:AM1500&amp;" ",Q468)))&gt;0,AJ17,"")))</f>
        <v/>
      </c>
      <c r="AK468" s="967" t="str" cm="1">
        <f t="array" ref="AK468">IF(N468="","",IF(T468&lt;&gt;"",AK17,IF(S468&lt;&gt;"","",IF(R468&lt;&gt;"","",IF(SUMPRODUCT(--(AN18:AN1500=AK17),--(AM18:AM1500&lt;&gt;""),--ISNUMBER(SEARCH(" "&amp;AM18:AM1500&amp;" ",Q468)))&gt;0,AK17,"")))))</f>
        <v/>
      </c>
      <c r="AM468" s="968" t="s">
        <v>2418</v>
      </c>
      <c r="AN468" s="968" t="s">
        <v>1597</v>
      </c>
      <c r="BN468" s="49">
        <v>1</v>
      </c>
    </row>
    <row r="469" spans="3:66" ht="35.1" customHeight="1">
      <c r="C469" s="65"/>
      <c r="D469" s="975" t="str">
        <f t="shared" si="92"/>
        <v/>
      </c>
      <c r="E469" s="982"/>
      <c r="G469" s="964" t="str">
        <f>IF(H469="","",COUNTIF(H18:H469,"&lt;&gt;"))</f>
        <v/>
      </c>
      <c r="H469" s="965" t="str" cm="1">
        <f t="array" ref="H469">IF(L469="","",IF(LEN(L469)&lt;=MAX(10,G13),L469,IFERROR(LEFT(L469,LOOKUP(2,1/(MID(L469,ROW(1:500),1)=" ")/(ROW(1:500)&lt;=MAX(10,G13)),ROW(1:500))-1),LEFT(L469,MAX(10,G13)))))</f>
        <v/>
      </c>
      <c r="I469" s="964" t="str">
        <f t="shared" si="93"/>
        <v/>
      </c>
      <c r="J469" s="964" t="str">
        <f t="shared" si="94"/>
        <v/>
      </c>
      <c r="K469" s="964" t="str">
        <f>IF(M468&lt;&gt;"",K468,IF(K468&lt;MAX(A18:A317),K468+1,""))</f>
        <v/>
      </c>
      <c r="L469" s="965" t="str">
        <f>IF(K469="","",IF(M468&lt;&gt;"",M468,INDEX(E18:E317,MATCH(K469,A18:A317,0))))</f>
        <v/>
      </c>
      <c r="M469" s="965" t="str">
        <f t="shared" si="95"/>
        <v/>
      </c>
      <c r="N469" s="965" t="str">
        <f t="shared" si="96"/>
        <v/>
      </c>
      <c r="O469" s="964" t="str">
        <f t="shared" si="97"/>
        <v/>
      </c>
      <c r="P469" s="964" t="str">
        <f t="shared" si="98"/>
        <v/>
      </c>
      <c r="Q469" s="965" t="str">
        <f t="shared" si="99"/>
        <v/>
      </c>
      <c r="R469" s="964" t="str">
        <f>IF(N469="","",IF(COUNTIF(AP18:AP300,TRIM(Q469))&gt;0,"EXCLUSION EXACTE",""))</f>
        <v/>
      </c>
      <c r="S469" s="964" t="str" cm="1">
        <f t="array" ref="S469">IF(N469="","",IF(SUMPRODUCT(--(AP18:AP300&lt;&gt;""),--ISNUMBER(SEARCH(" "&amp;AP18:AP300&amp;" ",Q469)))&gt;0,"BLOQUE MOLLUSQUES",""))</f>
        <v/>
      </c>
      <c r="T469" s="964" t="str" cm="1">
        <f t="array" ref="T469">IF(N469="","",IF(SUMPRODUCT(--(AT18:AT300&lt;&gt;""),--ISNUMBER(SEARCH(" "&amp;AT18:AT300&amp;" ",Q469)))&gt;0,"FORCE MOLLUSQUES",""))</f>
        <v/>
      </c>
      <c r="U469" s="965" t="str">
        <f t="shared" si="100"/>
        <v/>
      </c>
      <c r="V469" s="965" t="str">
        <f t="shared" si="102"/>
        <v/>
      </c>
      <c r="W469" s="964" t="str">
        <f t="shared" si="101"/>
        <v/>
      </c>
      <c r="X469" s="964" t="str" cm="1">
        <f t="array" ref="X469">IF(N469="","",IF(R469&lt;&gt;"","",IF(SUMPRODUCT(--(AN18:AN1500=X17),--(AM18:AM1500&lt;&gt;""),--ISNUMBER(SEARCH(" "&amp;AM18:AM1500&amp;" ",Q469)))&gt;0,X17,"")))</f>
        <v/>
      </c>
      <c r="Y469" s="964" t="str" cm="1">
        <f t="array" ref="Y469">IF(N469="","",IF(R469&lt;&gt;"","",IF(SUMPRODUCT(--(AN18:AN1500=Y17),--(AM18:AM1500&lt;&gt;""),--ISNUMBER(SEARCH(" "&amp;AM18:AM1500&amp;" ",Q469)))&gt;0,Y17,"")))</f>
        <v/>
      </c>
      <c r="Z469" s="964" t="str" cm="1">
        <f t="array" ref="Z469">IF(N469="","",IF(R469&lt;&gt;"","",IF(SUMPRODUCT(--(AN18:AN1500=Z17),--(AM18:AM1500&lt;&gt;""),--ISNUMBER(SEARCH(" "&amp;AM18:AM1500&amp;" ",Q469)))&gt;0,Z17,"")))</f>
        <v/>
      </c>
      <c r="AA469" s="964" t="str" cm="1">
        <f t="array" ref="AA469">IF(N469="","",IF(R469&lt;&gt;"","",IF(SUMPRODUCT(--(AN18:AN1500=AA17),--(AM18:AM1500&lt;&gt;""),--ISNUMBER(SEARCH(" "&amp;AM18:AM1500&amp;" ",Q469)))&gt;0,AA17,"")))</f>
        <v/>
      </c>
      <c r="AB469" s="964" t="str" cm="1">
        <f t="array" ref="AB469">IF(N469="","",IF(R469&lt;&gt;"","",IF(SUMPRODUCT(--(AN18:AN1500=AB17),--(AM18:AM1500&lt;&gt;""),--ISNUMBER(SEARCH(" "&amp;AM18:AM1500&amp;" ",Q469)))&gt;0,AB17,"")))</f>
        <v/>
      </c>
      <c r="AC469" s="964" t="str" cm="1">
        <f t="array" ref="AC469">IF(N469="","",IF(R469&lt;&gt;"","",IF(SUMPRODUCT(--(AN18:AN1500=AC17),--(AM18:AM1500&lt;&gt;""),--ISNUMBER(SEARCH(" "&amp;AM18:AM1500&amp;" ",Q469)))&gt;0,AC17,"")))</f>
        <v/>
      </c>
      <c r="AD469" s="964" t="str" cm="1">
        <f t="array" ref="AD469">IF(N469="","",IF(R469&lt;&gt;"","",IF(SUMPRODUCT(--(AN18:AN1500=AD17),--(AM18:AM1500&lt;&gt;""),--ISNUMBER(SEARCH(" "&amp;AM18:AM1500&amp;" ",Q469)))&gt;0,AD17,"")))</f>
        <v/>
      </c>
      <c r="AE469" s="964" t="str" cm="1">
        <f t="array" ref="AE469">IF(N469="","",IF(R469&lt;&gt;"","",IF(SUMPRODUCT(--(AN18:AN1500=AE17),--(AM18:AM1500&lt;&gt;""),--ISNUMBER(SEARCH(" "&amp;AM18:AM1500&amp;" ",Q469)))&gt;0,AE17,"")))</f>
        <v/>
      </c>
      <c r="AF469" s="964" t="str" cm="1">
        <f t="array" ref="AF469">IF(N469="","",IF(R469&lt;&gt;"","",IF(SUMPRODUCT(--(AN18:AN1500=AF17),--(AM18:AM1500&lt;&gt;""),--ISNUMBER(SEARCH(" "&amp;AM18:AM1500&amp;" ",Q469)))&gt;0,AF17,"")))</f>
        <v/>
      </c>
      <c r="AG469" s="964" t="str" cm="1">
        <f t="array" ref="AG469">IF(N469="","",IF(R469&lt;&gt;"","",IF(SUMPRODUCT(--(AN18:AN1500=AG17),--(AM18:AM1500&lt;&gt;""),--ISNUMBER(SEARCH(" "&amp;AM18:AM1500&amp;" ",Q469)))&gt;0,AG17,"")))</f>
        <v/>
      </c>
      <c r="AH469" s="964" t="str" cm="1">
        <f t="array" ref="AH469">IF(N469="","",IF(R469&lt;&gt;"","",IF(SUMPRODUCT(--(AN18:AN1500=AH17),--(AM18:AM1500&lt;&gt;""),--ISNUMBER(SEARCH(" "&amp;AM18:AM1500&amp;" ",Q469)))&gt;0,AH17,"")))</f>
        <v/>
      </c>
      <c r="AI469" s="964" t="str" cm="1">
        <f t="array" ref="AI469">IF(N469="","",IF(R469&lt;&gt;"","",IF(SUMPRODUCT(--(AN18:AN1500=AI17),--(AM18:AM1500&lt;&gt;""),--ISNUMBER(SEARCH(" "&amp;AM18:AM1500&amp;" ",Q469)))&gt;0,AI17,"")))</f>
        <v/>
      </c>
      <c r="AJ469" s="964" t="str" cm="1">
        <f t="array" ref="AJ469">IF(N469="","",IF(R469&lt;&gt;"","",IF(SUMPRODUCT(--(AN18:AN1500=AJ17),--(AM18:AM1500&lt;&gt;""),--ISNUMBER(SEARCH(" "&amp;AM18:AM1500&amp;" ",Q469)))&gt;0,AJ17,"")))</f>
        <v/>
      </c>
      <c r="AK469" s="964" t="str" cm="1">
        <f t="array" ref="AK469">IF(N469="","",IF(T469&lt;&gt;"",AK17,IF(S469&lt;&gt;"","",IF(R469&lt;&gt;"","",IF(SUMPRODUCT(--(AN18:AN1500=AK17),--(AM18:AM1500&lt;&gt;""),--ISNUMBER(SEARCH(" "&amp;AM18:AM1500&amp;" ",Q469)))&gt;0,AK17,"")))))</f>
        <v/>
      </c>
      <c r="AM469" s="964" t="s">
        <v>2223</v>
      </c>
      <c r="AN469" s="964" t="s">
        <v>1597</v>
      </c>
      <c r="BN469" s="49">
        <v>1</v>
      </c>
    </row>
    <row r="470" spans="3:66" ht="35.1" customHeight="1">
      <c r="C470" s="65"/>
      <c r="D470" s="975" t="str">
        <f t="shared" si="92"/>
        <v/>
      </c>
      <c r="E470" s="982"/>
      <c r="G470" s="963" t="str">
        <f>IF(H470="","",COUNTIF(H18:H470,"&lt;&gt;"))</f>
        <v/>
      </c>
      <c r="H470" s="958" t="str" cm="1">
        <f t="array" ref="H470">IF(L470="","",IF(LEN(L470)&lt;=MAX(10,G13),L470,IFERROR(LEFT(L470,LOOKUP(2,1/(MID(L470,ROW(1:500),1)=" ")/(ROW(1:500)&lt;=MAX(10,G13)),ROW(1:500))-1),LEFT(L470,MAX(10,G13)))))</f>
        <v/>
      </c>
      <c r="I470" s="963" t="str">
        <f t="shared" si="93"/>
        <v/>
      </c>
      <c r="J470" s="963" t="str">
        <f t="shared" si="94"/>
        <v/>
      </c>
      <c r="K470" s="964" t="str">
        <f>IF(M469&lt;&gt;"",K469,IF(K469&lt;MAX(A18:A317),K469+1,""))</f>
        <v/>
      </c>
      <c r="L470" s="965" t="str">
        <f>IF(K470="","",IF(M469&lt;&gt;"",M469,INDEX(E18:E317,MATCH(K470,A18:A317,0))))</f>
        <v/>
      </c>
      <c r="M470" s="965" t="str">
        <f t="shared" si="95"/>
        <v/>
      </c>
      <c r="N470" s="966" t="str">
        <f t="shared" si="96"/>
        <v/>
      </c>
      <c r="O470" s="967" t="str">
        <f t="shared" si="97"/>
        <v/>
      </c>
      <c r="P470" s="967" t="str">
        <f t="shared" si="98"/>
        <v/>
      </c>
      <c r="Q470" s="966" t="str">
        <f t="shared" si="99"/>
        <v/>
      </c>
      <c r="R470" s="967" t="str">
        <f>IF(N470="","",IF(COUNTIF(AP18:AP300,TRIM(Q470))&gt;0,"EXCLUSION EXACTE",""))</f>
        <v/>
      </c>
      <c r="S470" s="967" t="str" cm="1">
        <f t="array" ref="S470">IF(N470="","",IF(SUMPRODUCT(--(AP18:AP300&lt;&gt;""),--ISNUMBER(SEARCH(" "&amp;AP18:AP300&amp;" ",Q470)))&gt;0,"BLOQUE MOLLUSQUES",""))</f>
        <v/>
      </c>
      <c r="T470" s="967" t="str" cm="1">
        <f t="array" ref="T470">IF(N470="","",IF(SUMPRODUCT(--(AT18:AT300&lt;&gt;""),--ISNUMBER(SEARCH(" "&amp;AT18:AT300&amp;" ",Q470)))&gt;0,"FORCE MOLLUSQUES",""))</f>
        <v/>
      </c>
      <c r="U470" s="966" t="str">
        <f t="shared" si="100"/>
        <v/>
      </c>
      <c r="V470" s="966" t="str">
        <f t="shared" si="102"/>
        <v/>
      </c>
      <c r="W470" s="967" t="str">
        <f t="shared" si="101"/>
        <v/>
      </c>
      <c r="X470" s="967" t="str" cm="1">
        <f t="array" ref="X470">IF(N470="","",IF(R470&lt;&gt;"","",IF(SUMPRODUCT(--(AN18:AN1500=X17),--(AM18:AM1500&lt;&gt;""),--ISNUMBER(SEARCH(" "&amp;AM18:AM1500&amp;" ",Q470)))&gt;0,X17,"")))</f>
        <v/>
      </c>
      <c r="Y470" s="967" t="str" cm="1">
        <f t="array" ref="Y470">IF(N470="","",IF(R470&lt;&gt;"","",IF(SUMPRODUCT(--(AN18:AN1500=Y17),--(AM18:AM1500&lt;&gt;""),--ISNUMBER(SEARCH(" "&amp;AM18:AM1500&amp;" ",Q470)))&gt;0,Y17,"")))</f>
        <v/>
      </c>
      <c r="Z470" s="967" t="str" cm="1">
        <f t="array" ref="Z470">IF(N470="","",IF(R470&lt;&gt;"","",IF(SUMPRODUCT(--(AN18:AN1500=Z17),--(AM18:AM1500&lt;&gt;""),--ISNUMBER(SEARCH(" "&amp;AM18:AM1500&amp;" ",Q470)))&gt;0,Z17,"")))</f>
        <v/>
      </c>
      <c r="AA470" s="967" t="str" cm="1">
        <f t="array" ref="AA470">IF(N470="","",IF(R470&lt;&gt;"","",IF(SUMPRODUCT(--(AN18:AN1500=AA17),--(AM18:AM1500&lt;&gt;""),--ISNUMBER(SEARCH(" "&amp;AM18:AM1500&amp;" ",Q470)))&gt;0,AA17,"")))</f>
        <v/>
      </c>
      <c r="AB470" s="967" t="str" cm="1">
        <f t="array" ref="AB470">IF(N470="","",IF(R470&lt;&gt;"","",IF(SUMPRODUCT(--(AN18:AN1500=AB17),--(AM18:AM1500&lt;&gt;""),--ISNUMBER(SEARCH(" "&amp;AM18:AM1500&amp;" ",Q470)))&gt;0,AB17,"")))</f>
        <v/>
      </c>
      <c r="AC470" s="967" t="str" cm="1">
        <f t="array" ref="AC470">IF(N470="","",IF(R470&lt;&gt;"","",IF(SUMPRODUCT(--(AN18:AN1500=AC17),--(AM18:AM1500&lt;&gt;""),--ISNUMBER(SEARCH(" "&amp;AM18:AM1500&amp;" ",Q470)))&gt;0,AC17,"")))</f>
        <v/>
      </c>
      <c r="AD470" s="967" t="str" cm="1">
        <f t="array" ref="AD470">IF(N470="","",IF(R470&lt;&gt;"","",IF(SUMPRODUCT(--(AN18:AN1500=AD17),--(AM18:AM1500&lt;&gt;""),--ISNUMBER(SEARCH(" "&amp;AM18:AM1500&amp;" ",Q470)))&gt;0,AD17,"")))</f>
        <v/>
      </c>
      <c r="AE470" s="967" t="str" cm="1">
        <f t="array" ref="AE470">IF(N470="","",IF(R470&lt;&gt;"","",IF(SUMPRODUCT(--(AN18:AN1500=AE17),--(AM18:AM1500&lt;&gt;""),--ISNUMBER(SEARCH(" "&amp;AM18:AM1500&amp;" ",Q470)))&gt;0,AE17,"")))</f>
        <v/>
      </c>
      <c r="AF470" s="967" t="str" cm="1">
        <f t="array" ref="AF470">IF(N470="","",IF(R470&lt;&gt;"","",IF(SUMPRODUCT(--(AN18:AN1500=AF17),--(AM18:AM1500&lt;&gt;""),--ISNUMBER(SEARCH(" "&amp;AM18:AM1500&amp;" ",Q470)))&gt;0,AF17,"")))</f>
        <v/>
      </c>
      <c r="AG470" s="967" t="str" cm="1">
        <f t="array" ref="AG470">IF(N470="","",IF(R470&lt;&gt;"","",IF(SUMPRODUCT(--(AN18:AN1500=AG17),--(AM18:AM1500&lt;&gt;""),--ISNUMBER(SEARCH(" "&amp;AM18:AM1500&amp;" ",Q470)))&gt;0,AG17,"")))</f>
        <v/>
      </c>
      <c r="AH470" s="967" t="str" cm="1">
        <f t="array" ref="AH470">IF(N470="","",IF(R470&lt;&gt;"","",IF(SUMPRODUCT(--(AN18:AN1500=AH17),--(AM18:AM1500&lt;&gt;""),--ISNUMBER(SEARCH(" "&amp;AM18:AM1500&amp;" ",Q470)))&gt;0,AH17,"")))</f>
        <v/>
      </c>
      <c r="AI470" s="967" t="str" cm="1">
        <f t="array" ref="AI470">IF(N470="","",IF(R470&lt;&gt;"","",IF(SUMPRODUCT(--(AN18:AN1500=AI17),--(AM18:AM1500&lt;&gt;""),--ISNUMBER(SEARCH(" "&amp;AM18:AM1500&amp;" ",Q470)))&gt;0,AI17,"")))</f>
        <v/>
      </c>
      <c r="AJ470" s="967" t="str" cm="1">
        <f t="array" ref="AJ470">IF(N470="","",IF(R470&lt;&gt;"","",IF(SUMPRODUCT(--(AN18:AN1500=AJ17),--(AM18:AM1500&lt;&gt;""),--ISNUMBER(SEARCH(" "&amp;AM18:AM1500&amp;" ",Q470)))&gt;0,AJ17,"")))</f>
        <v/>
      </c>
      <c r="AK470" s="967" t="str" cm="1">
        <f t="array" ref="AK470">IF(N470="","",IF(T470&lt;&gt;"",AK17,IF(S470&lt;&gt;"","",IF(R470&lt;&gt;"","",IF(SUMPRODUCT(--(AN18:AN1500=AK17),--(AM18:AM1500&lt;&gt;""),--ISNUMBER(SEARCH(" "&amp;AM18:AM1500&amp;" ",Q470)))&gt;0,AK17,"")))))</f>
        <v/>
      </c>
      <c r="AM470" s="968" t="s">
        <v>2224</v>
      </c>
      <c r="AN470" s="968" t="s">
        <v>1597</v>
      </c>
      <c r="BN470" s="49">
        <v>1</v>
      </c>
    </row>
    <row r="471" spans="3:66" ht="35.1" customHeight="1">
      <c r="C471" s="65"/>
      <c r="D471" s="975" t="str">
        <f t="shared" si="92"/>
        <v/>
      </c>
      <c r="E471" s="982"/>
      <c r="G471" s="964" t="str">
        <f>IF(H471="","",COUNTIF(H18:H471,"&lt;&gt;"))</f>
        <v/>
      </c>
      <c r="H471" s="965" t="str" cm="1">
        <f t="array" ref="H471">IF(L471="","",IF(LEN(L471)&lt;=MAX(10,G13),L471,IFERROR(LEFT(L471,LOOKUP(2,1/(MID(L471,ROW(1:500),1)=" ")/(ROW(1:500)&lt;=MAX(10,G13)),ROW(1:500))-1),LEFT(L471,MAX(10,G13)))))</f>
        <v/>
      </c>
      <c r="I471" s="964" t="str">
        <f t="shared" si="93"/>
        <v/>
      </c>
      <c r="J471" s="964" t="str">
        <f t="shared" si="94"/>
        <v/>
      </c>
      <c r="K471" s="964" t="str">
        <f>IF(M470&lt;&gt;"",K470,IF(K470&lt;MAX(A18:A317),K470+1,""))</f>
        <v/>
      </c>
      <c r="L471" s="965" t="str">
        <f>IF(K471="","",IF(M470&lt;&gt;"",M470,INDEX(E18:E317,MATCH(K471,A18:A317,0))))</f>
        <v/>
      </c>
      <c r="M471" s="965" t="str">
        <f t="shared" si="95"/>
        <v/>
      </c>
      <c r="N471" s="965" t="str">
        <f t="shared" si="96"/>
        <v/>
      </c>
      <c r="O471" s="964" t="str">
        <f t="shared" si="97"/>
        <v/>
      </c>
      <c r="P471" s="964" t="str">
        <f t="shared" si="98"/>
        <v/>
      </c>
      <c r="Q471" s="965" t="str">
        <f t="shared" si="99"/>
        <v/>
      </c>
      <c r="R471" s="964" t="str">
        <f>IF(N471="","",IF(COUNTIF(AP18:AP300,TRIM(Q471))&gt;0,"EXCLUSION EXACTE",""))</f>
        <v/>
      </c>
      <c r="S471" s="964" t="str" cm="1">
        <f t="array" ref="S471">IF(N471="","",IF(SUMPRODUCT(--(AP18:AP300&lt;&gt;""),--ISNUMBER(SEARCH(" "&amp;AP18:AP300&amp;" ",Q471)))&gt;0,"BLOQUE MOLLUSQUES",""))</f>
        <v/>
      </c>
      <c r="T471" s="964" t="str" cm="1">
        <f t="array" ref="T471">IF(N471="","",IF(SUMPRODUCT(--(AT18:AT300&lt;&gt;""),--ISNUMBER(SEARCH(" "&amp;AT18:AT300&amp;" ",Q471)))&gt;0,"FORCE MOLLUSQUES",""))</f>
        <v/>
      </c>
      <c r="U471" s="965" t="str">
        <f t="shared" si="100"/>
        <v/>
      </c>
      <c r="V471" s="965" t="str">
        <f t="shared" si="102"/>
        <v/>
      </c>
      <c r="W471" s="964" t="str">
        <f t="shared" si="101"/>
        <v/>
      </c>
      <c r="X471" s="964" t="str" cm="1">
        <f t="array" ref="X471">IF(N471="","",IF(R471&lt;&gt;"","",IF(SUMPRODUCT(--(AN18:AN1500=X17),--(AM18:AM1500&lt;&gt;""),--ISNUMBER(SEARCH(" "&amp;AM18:AM1500&amp;" ",Q471)))&gt;0,X17,"")))</f>
        <v/>
      </c>
      <c r="Y471" s="964" t="str" cm="1">
        <f t="array" ref="Y471">IF(N471="","",IF(R471&lt;&gt;"","",IF(SUMPRODUCT(--(AN18:AN1500=Y17),--(AM18:AM1500&lt;&gt;""),--ISNUMBER(SEARCH(" "&amp;AM18:AM1500&amp;" ",Q471)))&gt;0,Y17,"")))</f>
        <v/>
      </c>
      <c r="Z471" s="964" t="str" cm="1">
        <f t="array" ref="Z471">IF(N471="","",IF(R471&lt;&gt;"","",IF(SUMPRODUCT(--(AN18:AN1500=Z17),--(AM18:AM1500&lt;&gt;""),--ISNUMBER(SEARCH(" "&amp;AM18:AM1500&amp;" ",Q471)))&gt;0,Z17,"")))</f>
        <v/>
      </c>
      <c r="AA471" s="964" t="str" cm="1">
        <f t="array" ref="AA471">IF(N471="","",IF(R471&lt;&gt;"","",IF(SUMPRODUCT(--(AN18:AN1500=AA17),--(AM18:AM1500&lt;&gt;""),--ISNUMBER(SEARCH(" "&amp;AM18:AM1500&amp;" ",Q471)))&gt;0,AA17,"")))</f>
        <v/>
      </c>
      <c r="AB471" s="964" t="str" cm="1">
        <f t="array" ref="AB471">IF(N471="","",IF(R471&lt;&gt;"","",IF(SUMPRODUCT(--(AN18:AN1500=AB17),--(AM18:AM1500&lt;&gt;""),--ISNUMBER(SEARCH(" "&amp;AM18:AM1500&amp;" ",Q471)))&gt;0,AB17,"")))</f>
        <v/>
      </c>
      <c r="AC471" s="964" t="str" cm="1">
        <f t="array" ref="AC471">IF(N471="","",IF(R471&lt;&gt;"","",IF(SUMPRODUCT(--(AN18:AN1500=AC17),--(AM18:AM1500&lt;&gt;""),--ISNUMBER(SEARCH(" "&amp;AM18:AM1500&amp;" ",Q471)))&gt;0,AC17,"")))</f>
        <v/>
      </c>
      <c r="AD471" s="964" t="str" cm="1">
        <f t="array" ref="AD471">IF(N471="","",IF(R471&lt;&gt;"","",IF(SUMPRODUCT(--(AN18:AN1500=AD17),--(AM18:AM1500&lt;&gt;""),--ISNUMBER(SEARCH(" "&amp;AM18:AM1500&amp;" ",Q471)))&gt;0,AD17,"")))</f>
        <v/>
      </c>
      <c r="AE471" s="964" t="str" cm="1">
        <f t="array" ref="AE471">IF(N471="","",IF(R471&lt;&gt;"","",IF(SUMPRODUCT(--(AN18:AN1500=AE17),--(AM18:AM1500&lt;&gt;""),--ISNUMBER(SEARCH(" "&amp;AM18:AM1500&amp;" ",Q471)))&gt;0,AE17,"")))</f>
        <v/>
      </c>
      <c r="AF471" s="964" t="str" cm="1">
        <f t="array" ref="AF471">IF(N471="","",IF(R471&lt;&gt;"","",IF(SUMPRODUCT(--(AN18:AN1500=AF17),--(AM18:AM1500&lt;&gt;""),--ISNUMBER(SEARCH(" "&amp;AM18:AM1500&amp;" ",Q471)))&gt;0,AF17,"")))</f>
        <v/>
      </c>
      <c r="AG471" s="964" t="str" cm="1">
        <f t="array" ref="AG471">IF(N471="","",IF(R471&lt;&gt;"","",IF(SUMPRODUCT(--(AN18:AN1500=AG17),--(AM18:AM1500&lt;&gt;""),--ISNUMBER(SEARCH(" "&amp;AM18:AM1500&amp;" ",Q471)))&gt;0,AG17,"")))</f>
        <v/>
      </c>
      <c r="AH471" s="964" t="str" cm="1">
        <f t="array" ref="AH471">IF(N471="","",IF(R471&lt;&gt;"","",IF(SUMPRODUCT(--(AN18:AN1500=AH17),--(AM18:AM1500&lt;&gt;""),--ISNUMBER(SEARCH(" "&amp;AM18:AM1500&amp;" ",Q471)))&gt;0,AH17,"")))</f>
        <v/>
      </c>
      <c r="AI471" s="964" t="str" cm="1">
        <f t="array" ref="AI471">IF(N471="","",IF(R471&lt;&gt;"","",IF(SUMPRODUCT(--(AN18:AN1500=AI17),--(AM18:AM1500&lt;&gt;""),--ISNUMBER(SEARCH(" "&amp;AM18:AM1500&amp;" ",Q471)))&gt;0,AI17,"")))</f>
        <v/>
      </c>
      <c r="AJ471" s="964" t="str" cm="1">
        <f t="array" ref="AJ471">IF(N471="","",IF(R471&lt;&gt;"","",IF(SUMPRODUCT(--(AN18:AN1500=AJ17),--(AM18:AM1500&lt;&gt;""),--ISNUMBER(SEARCH(" "&amp;AM18:AM1500&amp;" ",Q471)))&gt;0,AJ17,"")))</f>
        <v/>
      </c>
      <c r="AK471" s="964" t="str" cm="1">
        <f t="array" ref="AK471">IF(N471="","",IF(T471&lt;&gt;"",AK17,IF(S471&lt;&gt;"","",IF(R471&lt;&gt;"","",IF(SUMPRODUCT(--(AN18:AN1500=AK17),--(AM18:AM1500&lt;&gt;""),--ISNUMBER(SEARCH(" "&amp;AM18:AM1500&amp;" ",Q471)))&gt;0,AK17,"")))))</f>
        <v/>
      </c>
      <c r="AM471" s="964" t="s">
        <v>2225</v>
      </c>
      <c r="AN471" s="964" t="s">
        <v>1597</v>
      </c>
      <c r="BN471" s="49">
        <v>1</v>
      </c>
    </row>
    <row r="472" spans="3:66" ht="35.1" customHeight="1">
      <c r="C472" s="65"/>
      <c r="D472" s="975" t="str">
        <f t="shared" si="92"/>
        <v/>
      </c>
      <c r="E472" s="982"/>
      <c r="G472" s="963" t="str">
        <f>IF(H472="","",COUNTIF(H18:H472,"&lt;&gt;"))</f>
        <v/>
      </c>
      <c r="H472" s="958" t="str" cm="1">
        <f t="array" ref="H472">IF(L472="","",IF(LEN(L472)&lt;=MAX(10,G13),L472,IFERROR(LEFT(L472,LOOKUP(2,1/(MID(L472,ROW(1:500),1)=" ")/(ROW(1:500)&lt;=MAX(10,G13)),ROW(1:500))-1),LEFT(L472,MAX(10,G13)))))</f>
        <v/>
      </c>
      <c r="I472" s="963" t="str">
        <f t="shared" si="93"/>
        <v/>
      </c>
      <c r="J472" s="963" t="str">
        <f t="shared" si="94"/>
        <v/>
      </c>
      <c r="K472" s="964" t="str">
        <f>IF(M471&lt;&gt;"",K471,IF(K471&lt;MAX(A18:A317),K471+1,""))</f>
        <v/>
      </c>
      <c r="L472" s="965" t="str">
        <f>IF(K472="","",IF(M471&lt;&gt;"",M471,INDEX(E18:E317,MATCH(K472,A18:A317,0))))</f>
        <v/>
      </c>
      <c r="M472" s="965" t="str">
        <f t="shared" si="95"/>
        <v/>
      </c>
      <c r="N472" s="966" t="str">
        <f t="shared" si="96"/>
        <v/>
      </c>
      <c r="O472" s="967" t="str">
        <f t="shared" si="97"/>
        <v/>
      </c>
      <c r="P472" s="967" t="str">
        <f t="shared" si="98"/>
        <v/>
      </c>
      <c r="Q472" s="966" t="str">
        <f t="shared" si="99"/>
        <v/>
      </c>
      <c r="R472" s="967" t="str">
        <f>IF(N472="","",IF(COUNTIF(AP18:AP300,TRIM(Q472))&gt;0,"EXCLUSION EXACTE",""))</f>
        <v/>
      </c>
      <c r="S472" s="967" t="str" cm="1">
        <f t="array" ref="S472">IF(N472="","",IF(SUMPRODUCT(--(AP18:AP300&lt;&gt;""),--ISNUMBER(SEARCH(" "&amp;AP18:AP300&amp;" ",Q472)))&gt;0,"BLOQUE MOLLUSQUES",""))</f>
        <v/>
      </c>
      <c r="T472" s="967" t="str" cm="1">
        <f t="array" ref="T472">IF(N472="","",IF(SUMPRODUCT(--(AT18:AT300&lt;&gt;""),--ISNUMBER(SEARCH(" "&amp;AT18:AT300&amp;" ",Q472)))&gt;0,"FORCE MOLLUSQUES",""))</f>
        <v/>
      </c>
      <c r="U472" s="966" t="str">
        <f t="shared" si="100"/>
        <v/>
      </c>
      <c r="V472" s="966" t="str">
        <f t="shared" si="102"/>
        <v/>
      </c>
      <c r="W472" s="967" t="str">
        <f t="shared" si="101"/>
        <v/>
      </c>
      <c r="X472" s="967" t="str" cm="1">
        <f t="array" ref="X472">IF(N472="","",IF(R472&lt;&gt;"","",IF(SUMPRODUCT(--(AN18:AN1500=X17),--(AM18:AM1500&lt;&gt;""),--ISNUMBER(SEARCH(" "&amp;AM18:AM1500&amp;" ",Q472)))&gt;0,X17,"")))</f>
        <v/>
      </c>
      <c r="Y472" s="967" t="str" cm="1">
        <f t="array" ref="Y472">IF(N472="","",IF(R472&lt;&gt;"","",IF(SUMPRODUCT(--(AN18:AN1500=Y17),--(AM18:AM1500&lt;&gt;""),--ISNUMBER(SEARCH(" "&amp;AM18:AM1500&amp;" ",Q472)))&gt;0,Y17,"")))</f>
        <v/>
      </c>
      <c r="Z472" s="967" t="str" cm="1">
        <f t="array" ref="Z472">IF(N472="","",IF(R472&lt;&gt;"","",IF(SUMPRODUCT(--(AN18:AN1500=Z17),--(AM18:AM1500&lt;&gt;""),--ISNUMBER(SEARCH(" "&amp;AM18:AM1500&amp;" ",Q472)))&gt;0,Z17,"")))</f>
        <v/>
      </c>
      <c r="AA472" s="967" t="str" cm="1">
        <f t="array" ref="AA472">IF(N472="","",IF(R472&lt;&gt;"","",IF(SUMPRODUCT(--(AN18:AN1500=AA17),--(AM18:AM1500&lt;&gt;""),--ISNUMBER(SEARCH(" "&amp;AM18:AM1500&amp;" ",Q472)))&gt;0,AA17,"")))</f>
        <v/>
      </c>
      <c r="AB472" s="967" t="str" cm="1">
        <f t="array" ref="AB472">IF(N472="","",IF(R472&lt;&gt;"","",IF(SUMPRODUCT(--(AN18:AN1500=AB17),--(AM18:AM1500&lt;&gt;""),--ISNUMBER(SEARCH(" "&amp;AM18:AM1500&amp;" ",Q472)))&gt;0,AB17,"")))</f>
        <v/>
      </c>
      <c r="AC472" s="967" t="str" cm="1">
        <f t="array" ref="AC472">IF(N472="","",IF(R472&lt;&gt;"","",IF(SUMPRODUCT(--(AN18:AN1500=AC17),--(AM18:AM1500&lt;&gt;""),--ISNUMBER(SEARCH(" "&amp;AM18:AM1500&amp;" ",Q472)))&gt;0,AC17,"")))</f>
        <v/>
      </c>
      <c r="AD472" s="967" t="str" cm="1">
        <f t="array" ref="AD472">IF(N472="","",IF(R472&lt;&gt;"","",IF(SUMPRODUCT(--(AN18:AN1500=AD17),--(AM18:AM1500&lt;&gt;""),--ISNUMBER(SEARCH(" "&amp;AM18:AM1500&amp;" ",Q472)))&gt;0,AD17,"")))</f>
        <v/>
      </c>
      <c r="AE472" s="967" t="str" cm="1">
        <f t="array" ref="AE472">IF(N472="","",IF(R472&lt;&gt;"","",IF(SUMPRODUCT(--(AN18:AN1500=AE17),--(AM18:AM1500&lt;&gt;""),--ISNUMBER(SEARCH(" "&amp;AM18:AM1500&amp;" ",Q472)))&gt;0,AE17,"")))</f>
        <v/>
      </c>
      <c r="AF472" s="967" t="str" cm="1">
        <f t="array" ref="AF472">IF(N472="","",IF(R472&lt;&gt;"","",IF(SUMPRODUCT(--(AN18:AN1500=AF17),--(AM18:AM1500&lt;&gt;""),--ISNUMBER(SEARCH(" "&amp;AM18:AM1500&amp;" ",Q472)))&gt;0,AF17,"")))</f>
        <v/>
      </c>
      <c r="AG472" s="967" t="str" cm="1">
        <f t="array" ref="AG472">IF(N472="","",IF(R472&lt;&gt;"","",IF(SUMPRODUCT(--(AN18:AN1500=AG17),--(AM18:AM1500&lt;&gt;""),--ISNUMBER(SEARCH(" "&amp;AM18:AM1500&amp;" ",Q472)))&gt;0,AG17,"")))</f>
        <v/>
      </c>
      <c r="AH472" s="967" t="str" cm="1">
        <f t="array" ref="AH472">IF(N472="","",IF(R472&lt;&gt;"","",IF(SUMPRODUCT(--(AN18:AN1500=AH17),--(AM18:AM1500&lt;&gt;""),--ISNUMBER(SEARCH(" "&amp;AM18:AM1500&amp;" ",Q472)))&gt;0,AH17,"")))</f>
        <v/>
      </c>
      <c r="AI472" s="967" t="str" cm="1">
        <f t="array" ref="AI472">IF(N472="","",IF(R472&lt;&gt;"","",IF(SUMPRODUCT(--(AN18:AN1500=AI17),--(AM18:AM1500&lt;&gt;""),--ISNUMBER(SEARCH(" "&amp;AM18:AM1500&amp;" ",Q472)))&gt;0,AI17,"")))</f>
        <v/>
      </c>
      <c r="AJ472" s="967" t="str" cm="1">
        <f t="array" ref="AJ472">IF(N472="","",IF(R472&lt;&gt;"","",IF(SUMPRODUCT(--(AN18:AN1500=AJ17),--(AM18:AM1500&lt;&gt;""),--ISNUMBER(SEARCH(" "&amp;AM18:AM1500&amp;" ",Q472)))&gt;0,AJ17,"")))</f>
        <v/>
      </c>
      <c r="AK472" s="967" t="str" cm="1">
        <f t="array" ref="AK472">IF(N472="","",IF(T472&lt;&gt;"",AK17,IF(S472&lt;&gt;"","",IF(R472&lt;&gt;"","",IF(SUMPRODUCT(--(AN18:AN1500=AK17),--(AM18:AM1500&lt;&gt;""),--ISNUMBER(SEARCH(" "&amp;AM18:AM1500&amp;" ",Q472)))&gt;0,AK17,"")))))</f>
        <v/>
      </c>
      <c r="AM472" s="968" t="s">
        <v>2226</v>
      </c>
      <c r="AN472" s="968" t="s">
        <v>1597</v>
      </c>
      <c r="BN472" s="49">
        <v>1</v>
      </c>
    </row>
    <row r="473" spans="3:66" ht="35.1" customHeight="1">
      <c r="C473" s="65"/>
      <c r="D473" s="975" t="str">
        <f t="shared" si="92"/>
        <v/>
      </c>
      <c r="E473" s="982"/>
      <c r="G473" s="964" t="str">
        <f>IF(H473="","",COUNTIF(H18:H473,"&lt;&gt;"))</f>
        <v/>
      </c>
      <c r="H473" s="965" t="str" cm="1">
        <f t="array" ref="H473">IF(L473="","",IF(LEN(L473)&lt;=MAX(10,G13),L473,IFERROR(LEFT(L473,LOOKUP(2,1/(MID(L473,ROW(1:500),1)=" ")/(ROW(1:500)&lt;=MAX(10,G13)),ROW(1:500))-1),LEFT(L473,MAX(10,G13)))))</f>
        <v/>
      </c>
      <c r="I473" s="964" t="str">
        <f t="shared" si="93"/>
        <v/>
      </c>
      <c r="J473" s="964" t="str">
        <f t="shared" si="94"/>
        <v/>
      </c>
      <c r="K473" s="964" t="str">
        <f>IF(M472&lt;&gt;"",K472,IF(K472&lt;MAX(A18:A317),K472+1,""))</f>
        <v/>
      </c>
      <c r="L473" s="965" t="str">
        <f>IF(K473="","",IF(M472&lt;&gt;"",M472,INDEX(E18:E317,MATCH(K473,A18:A317,0))))</f>
        <v/>
      </c>
      <c r="M473" s="965" t="str">
        <f t="shared" si="95"/>
        <v/>
      </c>
      <c r="N473" s="965" t="str">
        <f t="shared" si="96"/>
        <v/>
      </c>
      <c r="O473" s="964" t="str">
        <f t="shared" si="97"/>
        <v/>
      </c>
      <c r="P473" s="964" t="str">
        <f t="shared" si="98"/>
        <v/>
      </c>
      <c r="Q473" s="965" t="str">
        <f t="shared" si="99"/>
        <v/>
      </c>
      <c r="R473" s="964" t="str">
        <f>IF(N473="","",IF(COUNTIF(AP18:AP300,TRIM(Q473))&gt;0,"EXCLUSION EXACTE",""))</f>
        <v/>
      </c>
      <c r="S473" s="964" t="str" cm="1">
        <f t="array" ref="S473">IF(N473="","",IF(SUMPRODUCT(--(AP18:AP300&lt;&gt;""),--ISNUMBER(SEARCH(" "&amp;AP18:AP300&amp;" ",Q473)))&gt;0,"BLOQUE MOLLUSQUES",""))</f>
        <v/>
      </c>
      <c r="T473" s="964" t="str" cm="1">
        <f t="array" ref="T473">IF(N473="","",IF(SUMPRODUCT(--(AT18:AT300&lt;&gt;""),--ISNUMBER(SEARCH(" "&amp;AT18:AT300&amp;" ",Q473)))&gt;0,"FORCE MOLLUSQUES",""))</f>
        <v/>
      </c>
      <c r="U473" s="965" t="str">
        <f t="shared" si="100"/>
        <v/>
      </c>
      <c r="V473" s="965" t="str">
        <f t="shared" si="102"/>
        <v/>
      </c>
      <c r="W473" s="964" t="str">
        <f t="shared" si="101"/>
        <v/>
      </c>
      <c r="X473" s="964" t="str" cm="1">
        <f t="array" ref="X473">IF(N473="","",IF(R473&lt;&gt;"","",IF(SUMPRODUCT(--(AN18:AN1500=X17),--(AM18:AM1500&lt;&gt;""),--ISNUMBER(SEARCH(" "&amp;AM18:AM1500&amp;" ",Q473)))&gt;0,X17,"")))</f>
        <v/>
      </c>
      <c r="Y473" s="964" t="str" cm="1">
        <f t="array" ref="Y473">IF(N473="","",IF(R473&lt;&gt;"","",IF(SUMPRODUCT(--(AN18:AN1500=Y17),--(AM18:AM1500&lt;&gt;""),--ISNUMBER(SEARCH(" "&amp;AM18:AM1500&amp;" ",Q473)))&gt;0,Y17,"")))</f>
        <v/>
      </c>
      <c r="Z473" s="964" t="str" cm="1">
        <f t="array" ref="Z473">IF(N473="","",IF(R473&lt;&gt;"","",IF(SUMPRODUCT(--(AN18:AN1500=Z17),--(AM18:AM1500&lt;&gt;""),--ISNUMBER(SEARCH(" "&amp;AM18:AM1500&amp;" ",Q473)))&gt;0,Z17,"")))</f>
        <v/>
      </c>
      <c r="AA473" s="964" t="str" cm="1">
        <f t="array" ref="AA473">IF(N473="","",IF(R473&lt;&gt;"","",IF(SUMPRODUCT(--(AN18:AN1500=AA17),--(AM18:AM1500&lt;&gt;""),--ISNUMBER(SEARCH(" "&amp;AM18:AM1500&amp;" ",Q473)))&gt;0,AA17,"")))</f>
        <v/>
      </c>
      <c r="AB473" s="964" t="str" cm="1">
        <f t="array" ref="AB473">IF(N473="","",IF(R473&lt;&gt;"","",IF(SUMPRODUCT(--(AN18:AN1500=AB17),--(AM18:AM1500&lt;&gt;""),--ISNUMBER(SEARCH(" "&amp;AM18:AM1500&amp;" ",Q473)))&gt;0,AB17,"")))</f>
        <v/>
      </c>
      <c r="AC473" s="964" t="str" cm="1">
        <f t="array" ref="AC473">IF(N473="","",IF(R473&lt;&gt;"","",IF(SUMPRODUCT(--(AN18:AN1500=AC17),--(AM18:AM1500&lt;&gt;""),--ISNUMBER(SEARCH(" "&amp;AM18:AM1500&amp;" ",Q473)))&gt;0,AC17,"")))</f>
        <v/>
      </c>
      <c r="AD473" s="964" t="str" cm="1">
        <f t="array" ref="AD473">IF(N473="","",IF(R473&lt;&gt;"","",IF(SUMPRODUCT(--(AN18:AN1500=AD17),--(AM18:AM1500&lt;&gt;""),--ISNUMBER(SEARCH(" "&amp;AM18:AM1500&amp;" ",Q473)))&gt;0,AD17,"")))</f>
        <v/>
      </c>
      <c r="AE473" s="964" t="str" cm="1">
        <f t="array" ref="AE473">IF(N473="","",IF(R473&lt;&gt;"","",IF(SUMPRODUCT(--(AN18:AN1500=AE17),--(AM18:AM1500&lt;&gt;""),--ISNUMBER(SEARCH(" "&amp;AM18:AM1500&amp;" ",Q473)))&gt;0,AE17,"")))</f>
        <v/>
      </c>
      <c r="AF473" s="964" t="str" cm="1">
        <f t="array" ref="AF473">IF(N473="","",IF(R473&lt;&gt;"","",IF(SUMPRODUCT(--(AN18:AN1500=AF17),--(AM18:AM1500&lt;&gt;""),--ISNUMBER(SEARCH(" "&amp;AM18:AM1500&amp;" ",Q473)))&gt;0,AF17,"")))</f>
        <v/>
      </c>
      <c r="AG473" s="964" t="str" cm="1">
        <f t="array" ref="AG473">IF(N473="","",IF(R473&lt;&gt;"","",IF(SUMPRODUCT(--(AN18:AN1500=AG17),--(AM18:AM1500&lt;&gt;""),--ISNUMBER(SEARCH(" "&amp;AM18:AM1500&amp;" ",Q473)))&gt;0,AG17,"")))</f>
        <v/>
      </c>
      <c r="AH473" s="964" t="str" cm="1">
        <f t="array" ref="AH473">IF(N473="","",IF(R473&lt;&gt;"","",IF(SUMPRODUCT(--(AN18:AN1500=AH17),--(AM18:AM1500&lt;&gt;""),--ISNUMBER(SEARCH(" "&amp;AM18:AM1500&amp;" ",Q473)))&gt;0,AH17,"")))</f>
        <v/>
      </c>
      <c r="AI473" s="964" t="str" cm="1">
        <f t="array" ref="AI473">IF(N473="","",IF(R473&lt;&gt;"","",IF(SUMPRODUCT(--(AN18:AN1500=AI17),--(AM18:AM1500&lt;&gt;""),--ISNUMBER(SEARCH(" "&amp;AM18:AM1500&amp;" ",Q473)))&gt;0,AI17,"")))</f>
        <v/>
      </c>
      <c r="AJ473" s="964" t="str" cm="1">
        <f t="array" ref="AJ473">IF(N473="","",IF(R473&lt;&gt;"","",IF(SUMPRODUCT(--(AN18:AN1500=AJ17),--(AM18:AM1500&lt;&gt;""),--ISNUMBER(SEARCH(" "&amp;AM18:AM1500&amp;" ",Q473)))&gt;0,AJ17,"")))</f>
        <v/>
      </c>
      <c r="AK473" s="964" t="str" cm="1">
        <f t="array" ref="AK473">IF(N473="","",IF(T473&lt;&gt;"",AK17,IF(S473&lt;&gt;"","",IF(R473&lt;&gt;"","",IF(SUMPRODUCT(--(AN18:AN1500=AK17),--(AM18:AM1500&lt;&gt;""),--ISNUMBER(SEARCH(" "&amp;AM18:AM1500&amp;" ",Q473)))&gt;0,AK17,"")))))</f>
        <v/>
      </c>
      <c r="AM473" s="964" t="s">
        <v>2227</v>
      </c>
      <c r="AN473" s="964" t="s">
        <v>1597</v>
      </c>
      <c r="BN473" s="49">
        <v>1</v>
      </c>
    </row>
    <row r="474" spans="3:66" ht="35.1" customHeight="1">
      <c r="C474" s="65"/>
      <c r="D474" s="975" t="str">
        <f t="shared" si="92"/>
        <v/>
      </c>
      <c r="E474" s="982"/>
      <c r="G474" s="963" t="str">
        <f>IF(H474="","",COUNTIF(H18:H474,"&lt;&gt;"))</f>
        <v/>
      </c>
      <c r="H474" s="958" t="str" cm="1">
        <f t="array" ref="H474">IF(L474="","",IF(LEN(L474)&lt;=MAX(10,G13),L474,IFERROR(LEFT(L474,LOOKUP(2,1/(MID(L474,ROW(1:500),1)=" ")/(ROW(1:500)&lt;=MAX(10,G13)),ROW(1:500))-1),LEFT(L474,MAX(10,G13)))))</f>
        <v/>
      </c>
      <c r="I474" s="963" t="str">
        <f t="shared" si="93"/>
        <v/>
      </c>
      <c r="J474" s="963" t="str">
        <f t="shared" si="94"/>
        <v/>
      </c>
      <c r="K474" s="964" t="str">
        <f>IF(M473&lt;&gt;"",K473,IF(K473&lt;MAX(A18:A317),K473+1,""))</f>
        <v/>
      </c>
      <c r="L474" s="965" t="str">
        <f>IF(K474="","",IF(M473&lt;&gt;"",M473,INDEX(E18:E317,MATCH(K474,A18:A317,0))))</f>
        <v/>
      </c>
      <c r="M474" s="965" t="str">
        <f t="shared" si="95"/>
        <v/>
      </c>
      <c r="N474" s="966" t="str">
        <f t="shared" si="96"/>
        <v/>
      </c>
      <c r="O474" s="967" t="str">
        <f t="shared" si="97"/>
        <v/>
      </c>
      <c r="P474" s="967" t="str">
        <f t="shared" si="98"/>
        <v/>
      </c>
      <c r="Q474" s="966" t="str">
        <f t="shared" si="99"/>
        <v/>
      </c>
      <c r="R474" s="967" t="str">
        <f>IF(N474="","",IF(COUNTIF(AP18:AP300,TRIM(Q474))&gt;0,"EXCLUSION EXACTE",""))</f>
        <v/>
      </c>
      <c r="S474" s="967" t="str" cm="1">
        <f t="array" ref="S474">IF(N474="","",IF(SUMPRODUCT(--(AP18:AP300&lt;&gt;""),--ISNUMBER(SEARCH(" "&amp;AP18:AP300&amp;" ",Q474)))&gt;0,"BLOQUE MOLLUSQUES",""))</f>
        <v/>
      </c>
      <c r="T474" s="967" t="str" cm="1">
        <f t="array" ref="T474">IF(N474="","",IF(SUMPRODUCT(--(AT18:AT300&lt;&gt;""),--ISNUMBER(SEARCH(" "&amp;AT18:AT300&amp;" ",Q474)))&gt;0,"FORCE MOLLUSQUES",""))</f>
        <v/>
      </c>
      <c r="U474" s="966" t="str">
        <f t="shared" si="100"/>
        <v/>
      </c>
      <c r="V474" s="966" t="str">
        <f t="shared" si="102"/>
        <v/>
      </c>
      <c r="W474" s="967" t="str">
        <f t="shared" si="101"/>
        <v/>
      </c>
      <c r="X474" s="967" t="str" cm="1">
        <f t="array" ref="X474">IF(N474="","",IF(R474&lt;&gt;"","",IF(SUMPRODUCT(--(AN18:AN1500=X17),--(AM18:AM1500&lt;&gt;""),--ISNUMBER(SEARCH(" "&amp;AM18:AM1500&amp;" ",Q474)))&gt;0,X17,"")))</f>
        <v/>
      </c>
      <c r="Y474" s="967" t="str" cm="1">
        <f t="array" ref="Y474">IF(N474="","",IF(R474&lt;&gt;"","",IF(SUMPRODUCT(--(AN18:AN1500=Y17),--(AM18:AM1500&lt;&gt;""),--ISNUMBER(SEARCH(" "&amp;AM18:AM1500&amp;" ",Q474)))&gt;0,Y17,"")))</f>
        <v/>
      </c>
      <c r="Z474" s="967" t="str" cm="1">
        <f t="array" ref="Z474">IF(N474="","",IF(R474&lt;&gt;"","",IF(SUMPRODUCT(--(AN18:AN1500=Z17),--(AM18:AM1500&lt;&gt;""),--ISNUMBER(SEARCH(" "&amp;AM18:AM1500&amp;" ",Q474)))&gt;0,Z17,"")))</f>
        <v/>
      </c>
      <c r="AA474" s="967" t="str" cm="1">
        <f t="array" ref="AA474">IF(N474="","",IF(R474&lt;&gt;"","",IF(SUMPRODUCT(--(AN18:AN1500=AA17),--(AM18:AM1500&lt;&gt;""),--ISNUMBER(SEARCH(" "&amp;AM18:AM1500&amp;" ",Q474)))&gt;0,AA17,"")))</f>
        <v/>
      </c>
      <c r="AB474" s="967" t="str" cm="1">
        <f t="array" ref="AB474">IF(N474="","",IF(R474&lt;&gt;"","",IF(SUMPRODUCT(--(AN18:AN1500=AB17),--(AM18:AM1500&lt;&gt;""),--ISNUMBER(SEARCH(" "&amp;AM18:AM1500&amp;" ",Q474)))&gt;0,AB17,"")))</f>
        <v/>
      </c>
      <c r="AC474" s="967" t="str" cm="1">
        <f t="array" ref="AC474">IF(N474="","",IF(R474&lt;&gt;"","",IF(SUMPRODUCT(--(AN18:AN1500=AC17),--(AM18:AM1500&lt;&gt;""),--ISNUMBER(SEARCH(" "&amp;AM18:AM1500&amp;" ",Q474)))&gt;0,AC17,"")))</f>
        <v/>
      </c>
      <c r="AD474" s="967" t="str" cm="1">
        <f t="array" ref="AD474">IF(N474="","",IF(R474&lt;&gt;"","",IF(SUMPRODUCT(--(AN18:AN1500=AD17),--(AM18:AM1500&lt;&gt;""),--ISNUMBER(SEARCH(" "&amp;AM18:AM1500&amp;" ",Q474)))&gt;0,AD17,"")))</f>
        <v/>
      </c>
      <c r="AE474" s="967" t="str" cm="1">
        <f t="array" ref="AE474">IF(N474="","",IF(R474&lt;&gt;"","",IF(SUMPRODUCT(--(AN18:AN1500=AE17),--(AM18:AM1500&lt;&gt;""),--ISNUMBER(SEARCH(" "&amp;AM18:AM1500&amp;" ",Q474)))&gt;0,AE17,"")))</f>
        <v/>
      </c>
      <c r="AF474" s="967" t="str" cm="1">
        <f t="array" ref="AF474">IF(N474="","",IF(R474&lt;&gt;"","",IF(SUMPRODUCT(--(AN18:AN1500=AF17),--(AM18:AM1500&lt;&gt;""),--ISNUMBER(SEARCH(" "&amp;AM18:AM1500&amp;" ",Q474)))&gt;0,AF17,"")))</f>
        <v/>
      </c>
      <c r="AG474" s="967" t="str" cm="1">
        <f t="array" ref="AG474">IF(N474="","",IF(R474&lt;&gt;"","",IF(SUMPRODUCT(--(AN18:AN1500=AG17),--(AM18:AM1500&lt;&gt;""),--ISNUMBER(SEARCH(" "&amp;AM18:AM1500&amp;" ",Q474)))&gt;0,AG17,"")))</f>
        <v/>
      </c>
      <c r="AH474" s="967" t="str" cm="1">
        <f t="array" ref="AH474">IF(N474="","",IF(R474&lt;&gt;"","",IF(SUMPRODUCT(--(AN18:AN1500=AH17),--(AM18:AM1500&lt;&gt;""),--ISNUMBER(SEARCH(" "&amp;AM18:AM1500&amp;" ",Q474)))&gt;0,AH17,"")))</f>
        <v/>
      </c>
      <c r="AI474" s="967" t="str" cm="1">
        <f t="array" ref="AI474">IF(N474="","",IF(R474&lt;&gt;"","",IF(SUMPRODUCT(--(AN18:AN1500=AI17),--(AM18:AM1500&lt;&gt;""),--ISNUMBER(SEARCH(" "&amp;AM18:AM1500&amp;" ",Q474)))&gt;0,AI17,"")))</f>
        <v/>
      </c>
      <c r="AJ474" s="967" t="str" cm="1">
        <f t="array" ref="AJ474">IF(N474="","",IF(R474&lt;&gt;"","",IF(SUMPRODUCT(--(AN18:AN1500=AJ17),--(AM18:AM1500&lt;&gt;""),--ISNUMBER(SEARCH(" "&amp;AM18:AM1500&amp;" ",Q474)))&gt;0,AJ17,"")))</f>
        <v/>
      </c>
      <c r="AK474" s="967" t="str" cm="1">
        <f t="array" ref="AK474">IF(N474="","",IF(T474&lt;&gt;"",AK17,IF(S474&lt;&gt;"","",IF(R474&lt;&gt;"","",IF(SUMPRODUCT(--(AN18:AN1500=AK17),--(AM18:AM1500&lt;&gt;""),--ISNUMBER(SEARCH(" "&amp;AM18:AM1500&amp;" ",Q474)))&gt;0,AK17,"")))))</f>
        <v/>
      </c>
      <c r="AM474" s="968" t="s">
        <v>2228</v>
      </c>
      <c r="AN474" s="968" t="s">
        <v>1597</v>
      </c>
      <c r="BN474" s="49">
        <v>1</v>
      </c>
    </row>
    <row r="475" spans="3:66" ht="35.1" customHeight="1">
      <c r="C475" s="65"/>
      <c r="D475" s="975" t="str">
        <f t="shared" si="92"/>
        <v/>
      </c>
      <c r="E475" s="982"/>
      <c r="G475" s="964" t="str">
        <f>IF(H475="","",COUNTIF(H18:H475,"&lt;&gt;"))</f>
        <v/>
      </c>
      <c r="H475" s="965" t="str" cm="1">
        <f t="array" ref="H475">IF(L475="","",IF(LEN(L475)&lt;=MAX(10,G13),L475,IFERROR(LEFT(L475,LOOKUP(2,1/(MID(L475,ROW(1:500),1)=" ")/(ROW(1:500)&lt;=MAX(10,G13)),ROW(1:500))-1),LEFT(L475,MAX(10,G13)))))</f>
        <v/>
      </c>
      <c r="I475" s="964" t="str">
        <f t="shared" si="93"/>
        <v/>
      </c>
      <c r="J475" s="964" t="str">
        <f t="shared" si="94"/>
        <v/>
      </c>
      <c r="K475" s="964" t="str">
        <f>IF(M474&lt;&gt;"",K474,IF(K474&lt;MAX(A18:A317),K474+1,""))</f>
        <v/>
      </c>
      <c r="L475" s="965" t="str">
        <f>IF(K475="","",IF(M474&lt;&gt;"",M474,INDEX(E18:E317,MATCH(K475,A18:A317,0))))</f>
        <v/>
      </c>
      <c r="M475" s="965" t="str">
        <f t="shared" si="95"/>
        <v/>
      </c>
      <c r="N475" s="965" t="str">
        <f t="shared" si="96"/>
        <v/>
      </c>
      <c r="O475" s="964" t="str">
        <f t="shared" si="97"/>
        <v/>
      </c>
      <c r="P475" s="964" t="str">
        <f t="shared" si="98"/>
        <v/>
      </c>
      <c r="Q475" s="965" t="str">
        <f t="shared" si="99"/>
        <v/>
      </c>
      <c r="R475" s="964" t="str">
        <f>IF(N475="","",IF(COUNTIF(AP18:AP300,TRIM(Q475))&gt;0,"EXCLUSION EXACTE",""))</f>
        <v/>
      </c>
      <c r="S475" s="964" t="str" cm="1">
        <f t="array" ref="S475">IF(N475="","",IF(SUMPRODUCT(--(AP18:AP300&lt;&gt;""),--ISNUMBER(SEARCH(" "&amp;AP18:AP300&amp;" ",Q475)))&gt;0,"BLOQUE MOLLUSQUES",""))</f>
        <v/>
      </c>
      <c r="T475" s="964" t="str" cm="1">
        <f t="array" ref="T475">IF(N475="","",IF(SUMPRODUCT(--(AT18:AT300&lt;&gt;""),--ISNUMBER(SEARCH(" "&amp;AT18:AT300&amp;" ",Q475)))&gt;0,"FORCE MOLLUSQUES",""))</f>
        <v/>
      </c>
      <c r="U475" s="965" t="str">
        <f t="shared" si="100"/>
        <v/>
      </c>
      <c r="V475" s="965" t="str">
        <f t="shared" si="102"/>
        <v/>
      </c>
      <c r="W475" s="964" t="str">
        <f t="shared" si="101"/>
        <v/>
      </c>
      <c r="X475" s="964" t="str" cm="1">
        <f t="array" ref="X475">IF(N475="","",IF(R475&lt;&gt;"","",IF(SUMPRODUCT(--(AN18:AN1500=X17),--(AM18:AM1500&lt;&gt;""),--ISNUMBER(SEARCH(" "&amp;AM18:AM1500&amp;" ",Q475)))&gt;0,X17,"")))</f>
        <v/>
      </c>
      <c r="Y475" s="964" t="str" cm="1">
        <f t="array" ref="Y475">IF(N475="","",IF(R475&lt;&gt;"","",IF(SUMPRODUCT(--(AN18:AN1500=Y17),--(AM18:AM1500&lt;&gt;""),--ISNUMBER(SEARCH(" "&amp;AM18:AM1500&amp;" ",Q475)))&gt;0,Y17,"")))</f>
        <v/>
      </c>
      <c r="Z475" s="964" t="str" cm="1">
        <f t="array" ref="Z475">IF(N475="","",IF(R475&lt;&gt;"","",IF(SUMPRODUCT(--(AN18:AN1500=Z17),--(AM18:AM1500&lt;&gt;""),--ISNUMBER(SEARCH(" "&amp;AM18:AM1500&amp;" ",Q475)))&gt;0,Z17,"")))</f>
        <v/>
      </c>
      <c r="AA475" s="964" t="str" cm="1">
        <f t="array" ref="AA475">IF(N475="","",IF(R475&lt;&gt;"","",IF(SUMPRODUCT(--(AN18:AN1500=AA17),--(AM18:AM1500&lt;&gt;""),--ISNUMBER(SEARCH(" "&amp;AM18:AM1500&amp;" ",Q475)))&gt;0,AA17,"")))</f>
        <v/>
      </c>
      <c r="AB475" s="964" t="str" cm="1">
        <f t="array" ref="AB475">IF(N475="","",IF(R475&lt;&gt;"","",IF(SUMPRODUCT(--(AN18:AN1500=AB17),--(AM18:AM1500&lt;&gt;""),--ISNUMBER(SEARCH(" "&amp;AM18:AM1500&amp;" ",Q475)))&gt;0,AB17,"")))</f>
        <v/>
      </c>
      <c r="AC475" s="964" t="str" cm="1">
        <f t="array" ref="AC475">IF(N475="","",IF(R475&lt;&gt;"","",IF(SUMPRODUCT(--(AN18:AN1500=AC17),--(AM18:AM1500&lt;&gt;""),--ISNUMBER(SEARCH(" "&amp;AM18:AM1500&amp;" ",Q475)))&gt;0,AC17,"")))</f>
        <v/>
      </c>
      <c r="AD475" s="964" t="str" cm="1">
        <f t="array" ref="AD475">IF(N475="","",IF(R475&lt;&gt;"","",IF(SUMPRODUCT(--(AN18:AN1500=AD17),--(AM18:AM1500&lt;&gt;""),--ISNUMBER(SEARCH(" "&amp;AM18:AM1500&amp;" ",Q475)))&gt;0,AD17,"")))</f>
        <v/>
      </c>
      <c r="AE475" s="964" t="str" cm="1">
        <f t="array" ref="AE475">IF(N475="","",IF(R475&lt;&gt;"","",IF(SUMPRODUCT(--(AN18:AN1500=AE17),--(AM18:AM1500&lt;&gt;""),--ISNUMBER(SEARCH(" "&amp;AM18:AM1500&amp;" ",Q475)))&gt;0,AE17,"")))</f>
        <v/>
      </c>
      <c r="AF475" s="964" t="str" cm="1">
        <f t="array" ref="AF475">IF(N475="","",IF(R475&lt;&gt;"","",IF(SUMPRODUCT(--(AN18:AN1500=AF17),--(AM18:AM1500&lt;&gt;""),--ISNUMBER(SEARCH(" "&amp;AM18:AM1500&amp;" ",Q475)))&gt;0,AF17,"")))</f>
        <v/>
      </c>
      <c r="AG475" s="964" t="str" cm="1">
        <f t="array" ref="AG475">IF(N475="","",IF(R475&lt;&gt;"","",IF(SUMPRODUCT(--(AN18:AN1500=AG17),--(AM18:AM1500&lt;&gt;""),--ISNUMBER(SEARCH(" "&amp;AM18:AM1500&amp;" ",Q475)))&gt;0,AG17,"")))</f>
        <v/>
      </c>
      <c r="AH475" s="964" t="str" cm="1">
        <f t="array" ref="AH475">IF(N475="","",IF(R475&lt;&gt;"","",IF(SUMPRODUCT(--(AN18:AN1500=AH17),--(AM18:AM1500&lt;&gt;""),--ISNUMBER(SEARCH(" "&amp;AM18:AM1500&amp;" ",Q475)))&gt;0,AH17,"")))</f>
        <v/>
      </c>
      <c r="AI475" s="964" t="str" cm="1">
        <f t="array" ref="AI475">IF(N475="","",IF(R475&lt;&gt;"","",IF(SUMPRODUCT(--(AN18:AN1500=AI17),--(AM18:AM1500&lt;&gt;""),--ISNUMBER(SEARCH(" "&amp;AM18:AM1500&amp;" ",Q475)))&gt;0,AI17,"")))</f>
        <v/>
      </c>
      <c r="AJ475" s="964" t="str" cm="1">
        <f t="array" ref="AJ475">IF(N475="","",IF(R475&lt;&gt;"","",IF(SUMPRODUCT(--(AN18:AN1500=AJ17),--(AM18:AM1500&lt;&gt;""),--ISNUMBER(SEARCH(" "&amp;AM18:AM1500&amp;" ",Q475)))&gt;0,AJ17,"")))</f>
        <v/>
      </c>
      <c r="AK475" s="964" t="str" cm="1">
        <f t="array" ref="AK475">IF(N475="","",IF(T475&lt;&gt;"",AK17,IF(S475&lt;&gt;"","",IF(R475&lt;&gt;"","",IF(SUMPRODUCT(--(AN18:AN1500=AK17),--(AM18:AM1500&lt;&gt;""),--ISNUMBER(SEARCH(" "&amp;AM18:AM1500&amp;" ",Q475)))&gt;0,AK17,"")))))</f>
        <v/>
      </c>
      <c r="AM475" s="964" t="s">
        <v>2229</v>
      </c>
      <c r="AN475" s="964" t="s">
        <v>1597</v>
      </c>
      <c r="BN475" s="49">
        <v>1</v>
      </c>
    </row>
    <row r="476" spans="3:66" ht="35.1" customHeight="1">
      <c r="C476" s="65"/>
      <c r="D476" s="975" t="str">
        <f t="shared" si="92"/>
        <v/>
      </c>
      <c r="E476" s="982"/>
      <c r="G476" s="963" t="str">
        <f>IF(H476="","",COUNTIF(H18:H476,"&lt;&gt;"))</f>
        <v/>
      </c>
      <c r="H476" s="958" t="str" cm="1">
        <f t="array" ref="H476">IF(L476="","",IF(LEN(L476)&lt;=MAX(10,G13),L476,IFERROR(LEFT(L476,LOOKUP(2,1/(MID(L476,ROW(1:500),1)=" ")/(ROW(1:500)&lt;=MAX(10,G13)),ROW(1:500))-1),LEFT(L476,MAX(10,G13)))))</f>
        <v/>
      </c>
      <c r="I476" s="963" t="str">
        <f t="shared" si="93"/>
        <v/>
      </c>
      <c r="J476" s="963" t="str">
        <f t="shared" si="94"/>
        <v/>
      </c>
      <c r="K476" s="964" t="str">
        <f>IF(M475&lt;&gt;"",K475,IF(K475&lt;MAX(A18:A317),K475+1,""))</f>
        <v/>
      </c>
      <c r="L476" s="965" t="str">
        <f>IF(K476="","",IF(M475&lt;&gt;"",M475,INDEX(E18:E317,MATCH(K476,A18:A317,0))))</f>
        <v/>
      </c>
      <c r="M476" s="965" t="str">
        <f t="shared" si="95"/>
        <v/>
      </c>
      <c r="N476" s="966" t="str">
        <f t="shared" si="96"/>
        <v/>
      </c>
      <c r="O476" s="967" t="str">
        <f t="shared" si="97"/>
        <v/>
      </c>
      <c r="P476" s="967" t="str">
        <f t="shared" si="98"/>
        <v/>
      </c>
      <c r="Q476" s="966" t="str">
        <f t="shared" si="99"/>
        <v/>
      </c>
      <c r="R476" s="967" t="str">
        <f>IF(N476="","",IF(COUNTIF(AP18:AP300,TRIM(Q476))&gt;0,"EXCLUSION EXACTE",""))</f>
        <v/>
      </c>
      <c r="S476" s="967" t="str" cm="1">
        <f t="array" ref="S476">IF(N476="","",IF(SUMPRODUCT(--(AP18:AP300&lt;&gt;""),--ISNUMBER(SEARCH(" "&amp;AP18:AP300&amp;" ",Q476)))&gt;0,"BLOQUE MOLLUSQUES",""))</f>
        <v/>
      </c>
      <c r="T476" s="967" t="str" cm="1">
        <f t="array" ref="T476">IF(N476="","",IF(SUMPRODUCT(--(AT18:AT300&lt;&gt;""),--ISNUMBER(SEARCH(" "&amp;AT18:AT300&amp;" ",Q476)))&gt;0,"FORCE MOLLUSQUES",""))</f>
        <v/>
      </c>
      <c r="U476" s="966" t="str">
        <f t="shared" si="100"/>
        <v/>
      </c>
      <c r="V476" s="966" t="str">
        <f t="shared" si="102"/>
        <v/>
      </c>
      <c r="W476" s="967" t="str">
        <f t="shared" si="101"/>
        <v/>
      </c>
      <c r="X476" s="967" t="str" cm="1">
        <f t="array" ref="X476">IF(N476="","",IF(R476&lt;&gt;"","",IF(SUMPRODUCT(--(AN18:AN1500=X17),--(AM18:AM1500&lt;&gt;""),--ISNUMBER(SEARCH(" "&amp;AM18:AM1500&amp;" ",Q476)))&gt;0,X17,"")))</f>
        <v/>
      </c>
      <c r="Y476" s="967" t="str" cm="1">
        <f t="array" ref="Y476">IF(N476="","",IF(R476&lt;&gt;"","",IF(SUMPRODUCT(--(AN18:AN1500=Y17),--(AM18:AM1500&lt;&gt;""),--ISNUMBER(SEARCH(" "&amp;AM18:AM1500&amp;" ",Q476)))&gt;0,Y17,"")))</f>
        <v/>
      </c>
      <c r="Z476" s="967" t="str" cm="1">
        <f t="array" ref="Z476">IF(N476="","",IF(R476&lt;&gt;"","",IF(SUMPRODUCT(--(AN18:AN1500=Z17),--(AM18:AM1500&lt;&gt;""),--ISNUMBER(SEARCH(" "&amp;AM18:AM1500&amp;" ",Q476)))&gt;0,Z17,"")))</f>
        <v/>
      </c>
      <c r="AA476" s="967" t="str" cm="1">
        <f t="array" ref="AA476">IF(N476="","",IF(R476&lt;&gt;"","",IF(SUMPRODUCT(--(AN18:AN1500=AA17),--(AM18:AM1500&lt;&gt;""),--ISNUMBER(SEARCH(" "&amp;AM18:AM1500&amp;" ",Q476)))&gt;0,AA17,"")))</f>
        <v/>
      </c>
      <c r="AB476" s="967" t="str" cm="1">
        <f t="array" ref="AB476">IF(N476="","",IF(R476&lt;&gt;"","",IF(SUMPRODUCT(--(AN18:AN1500=AB17),--(AM18:AM1500&lt;&gt;""),--ISNUMBER(SEARCH(" "&amp;AM18:AM1500&amp;" ",Q476)))&gt;0,AB17,"")))</f>
        <v/>
      </c>
      <c r="AC476" s="967" t="str" cm="1">
        <f t="array" ref="AC476">IF(N476="","",IF(R476&lt;&gt;"","",IF(SUMPRODUCT(--(AN18:AN1500=AC17),--(AM18:AM1500&lt;&gt;""),--ISNUMBER(SEARCH(" "&amp;AM18:AM1500&amp;" ",Q476)))&gt;0,AC17,"")))</f>
        <v/>
      </c>
      <c r="AD476" s="967" t="str" cm="1">
        <f t="array" ref="AD476">IF(N476="","",IF(R476&lt;&gt;"","",IF(SUMPRODUCT(--(AN18:AN1500=AD17),--(AM18:AM1500&lt;&gt;""),--ISNUMBER(SEARCH(" "&amp;AM18:AM1500&amp;" ",Q476)))&gt;0,AD17,"")))</f>
        <v/>
      </c>
      <c r="AE476" s="967" t="str" cm="1">
        <f t="array" ref="AE476">IF(N476="","",IF(R476&lt;&gt;"","",IF(SUMPRODUCT(--(AN18:AN1500=AE17),--(AM18:AM1500&lt;&gt;""),--ISNUMBER(SEARCH(" "&amp;AM18:AM1500&amp;" ",Q476)))&gt;0,AE17,"")))</f>
        <v/>
      </c>
      <c r="AF476" s="967" t="str" cm="1">
        <f t="array" ref="AF476">IF(N476="","",IF(R476&lt;&gt;"","",IF(SUMPRODUCT(--(AN18:AN1500=AF17),--(AM18:AM1500&lt;&gt;""),--ISNUMBER(SEARCH(" "&amp;AM18:AM1500&amp;" ",Q476)))&gt;0,AF17,"")))</f>
        <v/>
      </c>
      <c r="AG476" s="967" t="str" cm="1">
        <f t="array" ref="AG476">IF(N476="","",IF(R476&lt;&gt;"","",IF(SUMPRODUCT(--(AN18:AN1500=AG17),--(AM18:AM1500&lt;&gt;""),--ISNUMBER(SEARCH(" "&amp;AM18:AM1500&amp;" ",Q476)))&gt;0,AG17,"")))</f>
        <v/>
      </c>
      <c r="AH476" s="967" t="str" cm="1">
        <f t="array" ref="AH476">IF(N476="","",IF(R476&lt;&gt;"","",IF(SUMPRODUCT(--(AN18:AN1500=AH17),--(AM18:AM1500&lt;&gt;""),--ISNUMBER(SEARCH(" "&amp;AM18:AM1500&amp;" ",Q476)))&gt;0,AH17,"")))</f>
        <v/>
      </c>
      <c r="AI476" s="967" t="str" cm="1">
        <f t="array" ref="AI476">IF(N476="","",IF(R476&lt;&gt;"","",IF(SUMPRODUCT(--(AN18:AN1500=AI17),--(AM18:AM1500&lt;&gt;""),--ISNUMBER(SEARCH(" "&amp;AM18:AM1500&amp;" ",Q476)))&gt;0,AI17,"")))</f>
        <v/>
      </c>
      <c r="AJ476" s="967" t="str" cm="1">
        <f t="array" ref="AJ476">IF(N476="","",IF(R476&lt;&gt;"","",IF(SUMPRODUCT(--(AN18:AN1500=AJ17),--(AM18:AM1500&lt;&gt;""),--ISNUMBER(SEARCH(" "&amp;AM18:AM1500&amp;" ",Q476)))&gt;0,AJ17,"")))</f>
        <v/>
      </c>
      <c r="AK476" s="967" t="str" cm="1">
        <f t="array" ref="AK476">IF(N476="","",IF(T476&lt;&gt;"",AK17,IF(S476&lt;&gt;"","",IF(R476&lt;&gt;"","",IF(SUMPRODUCT(--(AN18:AN1500=AK17),--(AM18:AM1500&lt;&gt;""),--ISNUMBER(SEARCH(" "&amp;AM18:AM1500&amp;" ",Q476)))&gt;0,AK17,"")))))</f>
        <v/>
      </c>
      <c r="AM476" s="968" t="s">
        <v>2230</v>
      </c>
      <c r="AN476" s="968" t="s">
        <v>1597</v>
      </c>
      <c r="BN476" s="49">
        <v>1</v>
      </c>
    </row>
    <row r="477" spans="3:66" ht="35.1" customHeight="1">
      <c r="C477" s="65"/>
      <c r="D477" s="975" t="str">
        <f t="shared" si="92"/>
        <v/>
      </c>
      <c r="E477" s="982"/>
      <c r="G477" s="964" t="str">
        <f>IF(H477="","",COUNTIF(H18:H477,"&lt;&gt;"))</f>
        <v/>
      </c>
      <c r="H477" s="965" t="str" cm="1">
        <f t="array" ref="H477">IF(L477="","",IF(LEN(L477)&lt;=MAX(10,G13),L477,IFERROR(LEFT(L477,LOOKUP(2,1/(MID(L477,ROW(1:500),1)=" ")/(ROW(1:500)&lt;=MAX(10,G13)),ROW(1:500))-1),LEFT(L477,MAX(10,G13)))))</f>
        <v/>
      </c>
      <c r="I477" s="964" t="str">
        <f t="shared" si="93"/>
        <v/>
      </c>
      <c r="J477" s="964" t="str">
        <f t="shared" si="94"/>
        <v/>
      </c>
      <c r="K477" s="964" t="str">
        <f>IF(M476&lt;&gt;"",K476,IF(K476&lt;MAX(A18:A317),K476+1,""))</f>
        <v/>
      </c>
      <c r="L477" s="965" t="str">
        <f>IF(K477="","",IF(M476&lt;&gt;"",M476,INDEX(E18:E317,MATCH(K477,A18:A317,0))))</f>
        <v/>
      </c>
      <c r="M477" s="965" t="str">
        <f t="shared" si="95"/>
        <v/>
      </c>
      <c r="N477" s="965" t="str">
        <f t="shared" si="96"/>
        <v/>
      </c>
      <c r="O477" s="964" t="str">
        <f t="shared" si="97"/>
        <v/>
      </c>
      <c r="P477" s="964" t="str">
        <f t="shared" si="98"/>
        <v/>
      </c>
      <c r="Q477" s="965" t="str">
        <f t="shared" si="99"/>
        <v/>
      </c>
      <c r="R477" s="964" t="str">
        <f>IF(N477="","",IF(COUNTIF(AP18:AP300,TRIM(Q477))&gt;0,"EXCLUSION EXACTE",""))</f>
        <v/>
      </c>
      <c r="S477" s="964" t="str" cm="1">
        <f t="array" ref="S477">IF(N477="","",IF(SUMPRODUCT(--(AP18:AP300&lt;&gt;""),--ISNUMBER(SEARCH(" "&amp;AP18:AP300&amp;" ",Q477)))&gt;0,"BLOQUE MOLLUSQUES",""))</f>
        <v/>
      </c>
      <c r="T477" s="964" t="str" cm="1">
        <f t="array" ref="T477">IF(N477="","",IF(SUMPRODUCT(--(AT18:AT300&lt;&gt;""),--ISNUMBER(SEARCH(" "&amp;AT18:AT300&amp;" ",Q477)))&gt;0,"FORCE MOLLUSQUES",""))</f>
        <v/>
      </c>
      <c r="U477" s="965" t="str">
        <f t="shared" si="100"/>
        <v/>
      </c>
      <c r="V477" s="965" t="str">
        <f t="shared" si="102"/>
        <v/>
      </c>
      <c r="W477" s="964" t="str">
        <f t="shared" si="101"/>
        <v/>
      </c>
      <c r="X477" s="964" t="str" cm="1">
        <f t="array" ref="X477">IF(N477="","",IF(R477&lt;&gt;"","",IF(SUMPRODUCT(--(AN18:AN1500=X17),--(AM18:AM1500&lt;&gt;""),--ISNUMBER(SEARCH(" "&amp;AM18:AM1500&amp;" ",Q477)))&gt;0,X17,"")))</f>
        <v/>
      </c>
      <c r="Y477" s="964" t="str" cm="1">
        <f t="array" ref="Y477">IF(N477="","",IF(R477&lt;&gt;"","",IF(SUMPRODUCT(--(AN18:AN1500=Y17),--(AM18:AM1500&lt;&gt;""),--ISNUMBER(SEARCH(" "&amp;AM18:AM1500&amp;" ",Q477)))&gt;0,Y17,"")))</f>
        <v/>
      </c>
      <c r="Z477" s="964" t="str" cm="1">
        <f t="array" ref="Z477">IF(N477="","",IF(R477&lt;&gt;"","",IF(SUMPRODUCT(--(AN18:AN1500=Z17),--(AM18:AM1500&lt;&gt;""),--ISNUMBER(SEARCH(" "&amp;AM18:AM1500&amp;" ",Q477)))&gt;0,Z17,"")))</f>
        <v/>
      </c>
      <c r="AA477" s="964" t="str" cm="1">
        <f t="array" ref="AA477">IF(N477="","",IF(R477&lt;&gt;"","",IF(SUMPRODUCT(--(AN18:AN1500=AA17),--(AM18:AM1500&lt;&gt;""),--ISNUMBER(SEARCH(" "&amp;AM18:AM1500&amp;" ",Q477)))&gt;0,AA17,"")))</f>
        <v/>
      </c>
      <c r="AB477" s="964" t="str" cm="1">
        <f t="array" ref="AB477">IF(N477="","",IF(R477&lt;&gt;"","",IF(SUMPRODUCT(--(AN18:AN1500=AB17),--(AM18:AM1500&lt;&gt;""),--ISNUMBER(SEARCH(" "&amp;AM18:AM1500&amp;" ",Q477)))&gt;0,AB17,"")))</f>
        <v/>
      </c>
      <c r="AC477" s="964" t="str" cm="1">
        <f t="array" ref="AC477">IF(N477="","",IF(R477&lt;&gt;"","",IF(SUMPRODUCT(--(AN18:AN1500=AC17),--(AM18:AM1500&lt;&gt;""),--ISNUMBER(SEARCH(" "&amp;AM18:AM1500&amp;" ",Q477)))&gt;0,AC17,"")))</f>
        <v/>
      </c>
      <c r="AD477" s="964" t="str" cm="1">
        <f t="array" ref="AD477">IF(N477="","",IF(R477&lt;&gt;"","",IF(SUMPRODUCT(--(AN18:AN1500=AD17),--(AM18:AM1500&lt;&gt;""),--ISNUMBER(SEARCH(" "&amp;AM18:AM1500&amp;" ",Q477)))&gt;0,AD17,"")))</f>
        <v/>
      </c>
      <c r="AE477" s="964" t="str" cm="1">
        <f t="array" ref="AE477">IF(N477="","",IF(R477&lt;&gt;"","",IF(SUMPRODUCT(--(AN18:AN1500=AE17),--(AM18:AM1500&lt;&gt;""),--ISNUMBER(SEARCH(" "&amp;AM18:AM1500&amp;" ",Q477)))&gt;0,AE17,"")))</f>
        <v/>
      </c>
      <c r="AF477" s="964" t="str" cm="1">
        <f t="array" ref="AF477">IF(N477="","",IF(R477&lt;&gt;"","",IF(SUMPRODUCT(--(AN18:AN1500=AF17),--(AM18:AM1500&lt;&gt;""),--ISNUMBER(SEARCH(" "&amp;AM18:AM1500&amp;" ",Q477)))&gt;0,AF17,"")))</f>
        <v/>
      </c>
      <c r="AG477" s="964" t="str" cm="1">
        <f t="array" ref="AG477">IF(N477="","",IF(R477&lt;&gt;"","",IF(SUMPRODUCT(--(AN18:AN1500=AG17),--(AM18:AM1500&lt;&gt;""),--ISNUMBER(SEARCH(" "&amp;AM18:AM1500&amp;" ",Q477)))&gt;0,AG17,"")))</f>
        <v/>
      </c>
      <c r="AH477" s="964" t="str" cm="1">
        <f t="array" ref="AH477">IF(N477="","",IF(R477&lt;&gt;"","",IF(SUMPRODUCT(--(AN18:AN1500=AH17),--(AM18:AM1500&lt;&gt;""),--ISNUMBER(SEARCH(" "&amp;AM18:AM1500&amp;" ",Q477)))&gt;0,AH17,"")))</f>
        <v/>
      </c>
      <c r="AI477" s="964" t="str" cm="1">
        <f t="array" ref="AI477">IF(N477="","",IF(R477&lt;&gt;"","",IF(SUMPRODUCT(--(AN18:AN1500=AI17),--(AM18:AM1500&lt;&gt;""),--ISNUMBER(SEARCH(" "&amp;AM18:AM1500&amp;" ",Q477)))&gt;0,AI17,"")))</f>
        <v/>
      </c>
      <c r="AJ477" s="964" t="str" cm="1">
        <f t="array" ref="AJ477">IF(N477="","",IF(R477&lt;&gt;"","",IF(SUMPRODUCT(--(AN18:AN1500=AJ17),--(AM18:AM1500&lt;&gt;""),--ISNUMBER(SEARCH(" "&amp;AM18:AM1500&amp;" ",Q477)))&gt;0,AJ17,"")))</f>
        <v/>
      </c>
      <c r="AK477" s="964" t="str" cm="1">
        <f t="array" ref="AK477">IF(N477="","",IF(T477&lt;&gt;"",AK17,IF(S477&lt;&gt;"","",IF(R477&lt;&gt;"","",IF(SUMPRODUCT(--(AN18:AN1500=AK17),--(AM18:AM1500&lt;&gt;""),--ISNUMBER(SEARCH(" "&amp;AM18:AM1500&amp;" ",Q477)))&gt;0,AK17,"")))))</f>
        <v/>
      </c>
      <c r="AM477" s="964" t="s">
        <v>2231</v>
      </c>
      <c r="AN477" s="964" t="s">
        <v>1597</v>
      </c>
      <c r="BN477" s="49">
        <v>1</v>
      </c>
    </row>
    <row r="478" spans="3:66" ht="35.1" customHeight="1">
      <c r="C478" s="65"/>
      <c r="D478" s="975" t="str">
        <f t="shared" si="92"/>
        <v/>
      </c>
      <c r="E478" s="982"/>
      <c r="G478" s="963" t="str">
        <f>IF(H478="","",COUNTIF(H18:H478,"&lt;&gt;"))</f>
        <v/>
      </c>
      <c r="H478" s="958" t="str" cm="1">
        <f t="array" ref="H478">IF(L478="","",IF(LEN(L478)&lt;=MAX(10,G13),L478,IFERROR(LEFT(L478,LOOKUP(2,1/(MID(L478,ROW(1:500),1)=" ")/(ROW(1:500)&lt;=MAX(10,G13)),ROW(1:500))-1),LEFT(L478,MAX(10,G13)))))</f>
        <v/>
      </c>
      <c r="I478" s="963" t="str">
        <f t="shared" si="93"/>
        <v/>
      </c>
      <c r="J478" s="963" t="str">
        <f t="shared" si="94"/>
        <v/>
      </c>
      <c r="K478" s="964" t="str">
        <f>IF(M477&lt;&gt;"",K477,IF(K477&lt;MAX(A18:A317),K477+1,""))</f>
        <v/>
      </c>
      <c r="L478" s="965" t="str">
        <f>IF(K478="","",IF(M477&lt;&gt;"",M477,INDEX(E18:E317,MATCH(K478,A18:A317,0))))</f>
        <v/>
      </c>
      <c r="M478" s="965" t="str">
        <f t="shared" si="95"/>
        <v/>
      </c>
      <c r="N478" s="966" t="str">
        <f t="shared" si="96"/>
        <v/>
      </c>
      <c r="O478" s="967" t="str">
        <f t="shared" si="97"/>
        <v/>
      </c>
      <c r="P478" s="967" t="str">
        <f t="shared" si="98"/>
        <v/>
      </c>
      <c r="Q478" s="966" t="str">
        <f t="shared" si="99"/>
        <v/>
      </c>
      <c r="R478" s="967" t="str">
        <f>IF(N478="","",IF(COUNTIF(AP18:AP300,TRIM(Q478))&gt;0,"EXCLUSION EXACTE",""))</f>
        <v/>
      </c>
      <c r="S478" s="967" t="str" cm="1">
        <f t="array" ref="S478">IF(N478="","",IF(SUMPRODUCT(--(AP18:AP300&lt;&gt;""),--ISNUMBER(SEARCH(" "&amp;AP18:AP300&amp;" ",Q478)))&gt;0,"BLOQUE MOLLUSQUES",""))</f>
        <v/>
      </c>
      <c r="T478" s="967" t="str" cm="1">
        <f t="array" ref="T478">IF(N478="","",IF(SUMPRODUCT(--(AT18:AT300&lt;&gt;""),--ISNUMBER(SEARCH(" "&amp;AT18:AT300&amp;" ",Q478)))&gt;0,"FORCE MOLLUSQUES",""))</f>
        <v/>
      </c>
      <c r="U478" s="966" t="str">
        <f t="shared" si="100"/>
        <v/>
      </c>
      <c r="V478" s="966" t="str">
        <f t="shared" si="102"/>
        <v/>
      </c>
      <c r="W478" s="967" t="str">
        <f t="shared" si="101"/>
        <v/>
      </c>
      <c r="X478" s="967" t="str" cm="1">
        <f t="array" ref="X478">IF(N478="","",IF(R478&lt;&gt;"","",IF(SUMPRODUCT(--(AN18:AN1500=X17),--(AM18:AM1500&lt;&gt;""),--ISNUMBER(SEARCH(" "&amp;AM18:AM1500&amp;" ",Q478)))&gt;0,X17,"")))</f>
        <v/>
      </c>
      <c r="Y478" s="967" t="str" cm="1">
        <f t="array" ref="Y478">IF(N478="","",IF(R478&lt;&gt;"","",IF(SUMPRODUCT(--(AN18:AN1500=Y17),--(AM18:AM1500&lt;&gt;""),--ISNUMBER(SEARCH(" "&amp;AM18:AM1500&amp;" ",Q478)))&gt;0,Y17,"")))</f>
        <v/>
      </c>
      <c r="Z478" s="967" t="str" cm="1">
        <f t="array" ref="Z478">IF(N478="","",IF(R478&lt;&gt;"","",IF(SUMPRODUCT(--(AN18:AN1500=Z17),--(AM18:AM1500&lt;&gt;""),--ISNUMBER(SEARCH(" "&amp;AM18:AM1500&amp;" ",Q478)))&gt;0,Z17,"")))</f>
        <v/>
      </c>
      <c r="AA478" s="967" t="str" cm="1">
        <f t="array" ref="AA478">IF(N478="","",IF(R478&lt;&gt;"","",IF(SUMPRODUCT(--(AN18:AN1500=AA17),--(AM18:AM1500&lt;&gt;""),--ISNUMBER(SEARCH(" "&amp;AM18:AM1500&amp;" ",Q478)))&gt;0,AA17,"")))</f>
        <v/>
      </c>
      <c r="AB478" s="967" t="str" cm="1">
        <f t="array" ref="AB478">IF(N478="","",IF(R478&lt;&gt;"","",IF(SUMPRODUCT(--(AN18:AN1500=AB17),--(AM18:AM1500&lt;&gt;""),--ISNUMBER(SEARCH(" "&amp;AM18:AM1500&amp;" ",Q478)))&gt;0,AB17,"")))</f>
        <v/>
      </c>
      <c r="AC478" s="967" t="str" cm="1">
        <f t="array" ref="AC478">IF(N478="","",IF(R478&lt;&gt;"","",IF(SUMPRODUCT(--(AN18:AN1500=AC17),--(AM18:AM1500&lt;&gt;""),--ISNUMBER(SEARCH(" "&amp;AM18:AM1500&amp;" ",Q478)))&gt;0,AC17,"")))</f>
        <v/>
      </c>
      <c r="AD478" s="967" t="str" cm="1">
        <f t="array" ref="AD478">IF(N478="","",IF(R478&lt;&gt;"","",IF(SUMPRODUCT(--(AN18:AN1500=AD17),--(AM18:AM1500&lt;&gt;""),--ISNUMBER(SEARCH(" "&amp;AM18:AM1500&amp;" ",Q478)))&gt;0,AD17,"")))</f>
        <v/>
      </c>
      <c r="AE478" s="967" t="str" cm="1">
        <f t="array" ref="AE478">IF(N478="","",IF(R478&lt;&gt;"","",IF(SUMPRODUCT(--(AN18:AN1500=AE17),--(AM18:AM1500&lt;&gt;""),--ISNUMBER(SEARCH(" "&amp;AM18:AM1500&amp;" ",Q478)))&gt;0,AE17,"")))</f>
        <v/>
      </c>
      <c r="AF478" s="967" t="str" cm="1">
        <f t="array" ref="AF478">IF(N478="","",IF(R478&lt;&gt;"","",IF(SUMPRODUCT(--(AN18:AN1500=AF17),--(AM18:AM1500&lt;&gt;""),--ISNUMBER(SEARCH(" "&amp;AM18:AM1500&amp;" ",Q478)))&gt;0,AF17,"")))</f>
        <v/>
      </c>
      <c r="AG478" s="967" t="str" cm="1">
        <f t="array" ref="AG478">IF(N478="","",IF(R478&lt;&gt;"","",IF(SUMPRODUCT(--(AN18:AN1500=AG17),--(AM18:AM1500&lt;&gt;""),--ISNUMBER(SEARCH(" "&amp;AM18:AM1500&amp;" ",Q478)))&gt;0,AG17,"")))</f>
        <v/>
      </c>
      <c r="AH478" s="967" t="str" cm="1">
        <f t="array" ref="AH478">IF(N478="","",IF(R478&lt;&gt;"","",IF(SUMPRODUCT(--(AN18:AN1500=AH17),--(AM18:AM1500&lt;&gt;""),--ISNUMBER(SEARCH(" "&amp;AM18:AM1500&amp;" ",Q478)))&gt;0,AH17,"")))</f>
        <v/>
      </c>
      <c r="AI478" s="967" t="str" cm="1">
        <f t="array" ref="AI478">IF(N478="","",IF(R478&lt;&gt;"","",IF(SUMPRODUCT(--(AN18:AN1500=AI17),--(AM18:AM1500&lt;&gt;""),--ISNUMBER(SEARCH(" "&amp;AM18:AM1500&amp;" ",Q478)))&gt;0,AI17,"")))</f>
        <v/>
      </c>
      <c r="AJ478" s="967" t="str" cm="1">
        <f t="array" ref="AJ478">IF(N478="","",IF(R478&lt;&gt;"","",IF(SUMPRODUCT(--(AN18:AN1500=AJ17),--(AM18:AM1500&lt;&gt;""),--ISNUMBER(SEARCH(" "&amp;AM18:AM1500&amp;" ",Q478)))&gt;0,AJ17,"")))</f>
        <v/>
      </c>
      <c r="AK478" s="967" t="str" cm="1">
        <f t="array" ref="AK478">IF(N478="","",IF(T478&lt;&gt;"",AK17,IF(S478&lt;&gt;"","",IF(R478&lt;&gt;"","",IF(SUMPRODUCT(--(AN18:AN1500=AK17),--(AM18:AM1500&lt;&gt;""),--ISNUMBER(SEARCH(" "&amp;AM18:AM1500&amp;" ",Q478)))&gt;0,AK17,"")))))</f>
        <v/>
      </c>
      <c r="AM478" s="968" t="s">
        <v>2232</v>
      </c>
      <c r="AN478" s="968" t="s">
        <v>1597</v>
      </c>
      <c r="BN478" s="49">
        <v>1</v>
      </c>
    </row>
    <row r="479" spans="3:66" ht="35.1" customHeight="1">
      <c r="C479" s="65"/>
      <c r="D479" s="975" t="str">
        <f t="shared" si="92"/>
        <v/>
      </c>
      <c r="E479" s="982"/>
      <c r="G479" s="964" t="str">
        <f>IF(H479="","",COUNTIF(H18:H479,"&lt;&gt;"))</f>
        <v/>
      </c>
      <c r="H479" s="965" t="str" cm="1">
        <f t="array" ref="H479">IF(L479="","",IF(LEN(L479)&lt;=MAX(10,G13),L479,IFERROR(LEFT(L479,LOOKUP(2,1/(MID(L479,ROW(1:500),1)=" ")/(ROW(1:500)&lt;=MAX(10,G13)),ROW(1:500))-1),LEFT(L479,MAX(10,G13)))))</f>
        <v/>
      </c>
      <c r="I479" s="964" t="str">
        <f t="shared" si="93"/>
        <v/>
      </c>
      <c r="J479" s="964" t="str">
        <f t="shared" si="94"/>
        <v/>
      </c>
      <c r="K479" s="964" t="str">
        <f>IF(M478&lt;&gt;"",K478,IF(K478&lt;MAX(A18:A317),K478+1,""))</f>
        <v/>
      </c>
      <c r="L479" s="965" t="str">
        <f>IF(K479="","",IF(M478&lt;&gt;"",M478,INDEX(E18:E317,MATCH(K479,A18:A317,0))))</f>
        <v/>
      </c>
      <c r="M479" s="965" t="str">
        <f t="shared" si="95"/>
        <v/>
      </c>
      <c r="N479" s="965" t="str">
        <f t="shared" si="96"/>
        <v/>
      </c>
      <c r="O479" s="964" t="str">
        <f t="shared" si="97"/>
        <v/>
      </c>
      <c r="P479" s="964" t="str">
        <f t="shared" si="98"/>
        <v/>
      </c>
      <c r="Q479" s="965" t="str">
        <f t="shared" si="99"/>
        <v/>
      </c>
      <c r="R479" s="964" t="str">
        <f>IF(N479="","",IF(COUNTIF(AP18:AP300,TRIM(Q479))&gt;0,"EXCLUSION EXACTE",""))</f>
        <v/>
      </c>
      <c r="S479" s="964" t="str" cm="1">
        <f t="array" ref="S479">IF(N479="","",IF(SUMPRODUCT(--(AP18:AP300&lt;&gt;""),--ISNUMBER(SEARCH(" "&amp;AP18:AP300&amp;" ",Q479)))&gt;0,"BLOQUE MOLLUSQUES",""))</f>
        <v/>
      </c>
      <c r="T479" s="964" t="str" cm="1">
        <f t="array" ref="T479">IF(N479="","",IF(SUMPRODUCT(--(AT18:AT300&lt;&gt;""),--ISNUMBER(SEARCH(" "&amp;AT18:AT300&amp;" ",Q479)))&gt;0,"FORCE MOLLUSQUES",""))</f>
        <v/>
      </c>
      <c r="U479" s="965" t="str">
        <f t="shared" si="100"/>
        <v/>
      </c>
      <c r="V479" s="965" t="str">
        <f t="shared" si="102"/>
        <v/>
      </c>
      <c r="W479" s="964" t="str">
        <f t="shared" si="101"/>
        <v/>
      </c>
      <c r="X479" s="964" t="str" cm="1">
        <f t="array" ref="X479">IF(N479="","",IF(R479&lt;&gt;"","",IF(SUMPRODUCT(--(AN18:AN1500=X17),--(AM18:AM1500&lt;&gt;""),--ISNUMBER(SEARCH(" "&amp;AM18:AM1500&amp;" ",Q479)))&gt;0,X17,"")))</f>
        <v/>
      </c>
      <c r="Y479" s="964" t="str" cm="1">
        <f t="array" ref="Y479">IF(N479="","",IF(R479&lt;&gt;"","",IF(SUMPRODUCT(--(AN18:AN1500=Y17),--(AM18:AM1500&lt;&gt;""),--ISNUMBER(SEARCH(" "&amp;AM18:AM1500&amp;" ",Q479)))&gt;0,Y17,"")))</f>
        <v/>
      </c>
      <c r="Z479" s="964" t="str" cm="1">
        <f t="array" ref="Z479">IF(N479="","",IF(R479&lt;&gt;"","",IF(SUMPRODUCT(--(AN18:AN1500=Z17),--(AM18:AM1500&lt;&gt;""),--ISNUMBER(SEARCH(" "&amp;AM18:AM1500&amp;" ",Q479)))&gt;0,Z17,"")))</f>
        <v/>
      </c>
      <c r="AA479" s="964" t="str" cm="1">
        <f t="array" ref="AA479">IF(N479="","",IF(R479&lt;&gt;"","",IF(SUMPRODUCT(--(AN18:AN1500=AA17),--(AM18:AM1500&lt;&gt;""),--ISNUMBER(SEARCH(" "&amp;AM18:AM1500&amp;" ",Q479)))&gt;0,AA17,"")))</f>
        <v/>
      </c>
      <c r="AB479" s="964" t="str" cm="1">
        <f t="array" ref="AB479">IF(N479="","",IF(R479&lt;&gt;"","",IF(SUMPRODUCT(--(AN18:AN1500=AB17),--(AM18:AM1500&lt;&gt;""),--ISNUMBER(SEARCH(" "&amp;AM18:AM1500&amp;" ",Q479)))&gt;0,AB17,"")))</f>
        <v/>
      </c>
      <c r="AC479" s="964" t="str" cm="1">
        <f t="array" ref="AC479">IF(N479="","",IF(R479&lt;&gt;"","",IF(SUMPRODUCT(--(AN18:AN1500=AC17),--(AM18:AM1500&lt;&gt;""),--ISNUMBER(SEARCH(" "&amp;AM18:AM1500&amp;" ",Q479)))&gt;0,AC17,"")))</f>
        <v/>
      </c>
      <c r="AD479" s="964" t="str" cm="1">
        <f t="array" ref="AD479">IF(N479="","",IF(R479&lt;&gt;"","",IF(SUMPRODUCT(--(AN18:AN1500=AD17),--(AM18:AM1500&lt;&gt;""),--ISNUMBER(SEARCH(" "&amp;AM18:AM1500&amp;" ",Q479)))&gt;0,AD17,"")))</f>
        <v/>
      </c>
      <c r="AE479" s="964" t="str" cm="1">
        <f t="array" ref="AE479">IF(N479="","",IF(R479&lt;&gt;"","",IF(SUMPRODUCT(--(AN18:AN1500=AE17),--(AM18:AM1500&lt;&gt;""),--ISNUMBER(SEARCH(" "&amp;AM18:AM1500&amp;" ",Q479)))&gt;0,AE17,"")))</f>
        <v/>
      </c>
      <c r="AF479" s="964" t="str" cm="1">
        <f t="array" ref="AF479">IF(N479="","",IF(R479&lt;&gt;"","",IF(SUMPRODUCT(--(AN18:AN1500=AF17),--(AM18:AM1500&lt;&gt;""),--ISNUMBER(SEARCH(" "&amp;AM18:AM1500&amp;" ",Q479)))&gt;0,AF17,"")))</f>
        <v/>
      </c>
      <c r="AG479" s="964" t="str" cm="1">
        <f t="array" ref="AG479">IF(N479="","",IF(R479&lt;&gt;"","",IF(SUMPRODUCT(--(AN18:AN1500=AG17),--(AM18:AM1500&lt;&gt;""),--ISNUMBER(SEARCH(" "&amp;AM18:AM1500&amp;" ",Q479)))&gt;0,AG17,"")))</f>
        <v/>
      </c>
      <c r="AH479" s="964" t="str" cm="1">
        <f t="array" ref="AH479">IF(N479="","",IF(R479&lt;&gt;"","",IF(SUMPRODUCT(--(AN18:AN1500=AH17),--(AM18:AM1500&lt;&gt;""),--ISNUMBER(SEARCH(" "&amp;AM18:AM1500&amp;" ",Q479)))&gt;0,AH17,"")))</f>
        <v/>
      </c>
      <c r="AI479" s="964" t="str" cm="1">
        <f t="array" ref="AI479">IF(N479="","",IF(R479&lt;&gt;"","",IF(SUMPRODUCT(--(AN18:AN1500=AI17),--(AM18:AM1500&lt;&gt;""),--ISNUMBER(SEARCH(" "&amp;AM18:AM1500&amp;" ",Q479)))&gt;0,AI17,"")))</f>
        <v/>
      </c>
      <c r="AJ479" s="964" t="str" cm="1">
        <f t="array" ref="AJ479">IF(N479="","",IF(R479&lt;&gt;"","",IF(SUMPRODUCT(--(AN18:AN1500=AJ17),--(AM18:AM1500&lt;&gt;""),--ISNUMBER(SEARCH(" "&amp;AM18:AM1500&amp;" ",Q479)))&gt;0,AJ17,"")))</f>
        <v/>
      </c>
      <c r="AK479" s="964" t="str" cm="1">
        <f t="array" ref="AK479">IF(N479="","",IF(T479&lt;&gt;"",AK17,IF(S479&lt;&gt;"","",IF(R479&lt;&gt;"","",IF(SUMPRODUCT(--(AN18:AN1500=AK17),--(AM18:AM1500&lt;&gt;""),--ISNUMBER(SEARCH(" "&amp;AM18:AM1500&amp;" ",Q479)))&gt;0,AK17,"")))))</f>
        <v/>
      </c>
      <c r="AM479" s="964" t="s">
        <v>2233</v>
      </c>
      <c r="AN479" s="964" t="s">
        <v>1597</v>
      </c>
      <c r="BN479" s="49">
        <v>1</v>
      </c>
    </row>
    <row r="480" spans="3:66" ht="35.1" customHeight="1">
      <c r="C480" s="65"/>
      <c r="D480" s="975" t="str">
        <f t="shared" si="92"/>
        <v/>
      </c>
      <c r="E480" s="982"/>
      <c r="G480" s="963" t="str">
        <f>IF(H480="","",COUNTIF(H18:H480,"&lt;&gt;"))</f>
        <v/>
      </c>
      <c r="H480" s="958" t="str" cm="1">
        <f t="array" ref="H480">IF(L480="","",IF(LEN(L480)&lt;=MAX(10,G13),L480,IFERROR(LEFT(L480,LOOKUP(2,1/(MID(L480,ROW(1:500),1)=" ")/(ROW(1:500)&lt;=MAX(10,G13)),ROW(1:500))-1),LEFT(L480,MAX(10,G13)))))</f>
        <v/>
      </c>
      <c r="I480" s="963" t="str">
        <f t="shared" si="93"/>
        <v/>
      </c>
      <c r="J480" s="963" t="str">
        <f t="shared" si="94"/>
        <v/>
      </c>
      <c r="K480" s="964" t="str">
        <f>IF(M479&lt;&gt;"",K479,IF(K479&lt;MAX(A18:A317),K479+1,""))</f>
        <v/>
      </c>
      <c r="L480" s="965" t="str">
        <f>IF(K480="","",IF(M479&lt;&gt;"",M479,INDEX(E18:E317,MATCH(K480,A18:A317,0))))</f>
        <v/>
      </c>
      <c r="M480" s="965" t="str">
        <f t="shared" si="95"/>
        <v/>
      </c>
      <c r="N480" s="966" t="str">
        <f t="shared" si="96"/>
        <v/>
      </c>
      <c r="O480" s="967" t="str">
        <f t="shared" si="97"/>
        <v/>
      </c>
      <c r="P480" s="967" t="str">
        <f t="shared" si="98"/>
        <v/>
      </c>
      <c r="Q480" s="966" t="str">
        <f t="shared" si="99"/>
        <v/>
      </c>
      <c r="R480" s="967" t="str">
        <f>IF(N480="","",IF(COUNTIF(AP18:AP300,TRIM(Q480))&gt;0,"EXCLUSION EXACTE",""))</f>
        <v/>
      </c>
      <c r="S480" s="967" t="str" cm="1">
        <f t="array" ref="S480">IF(N480="","",IF(SUMPRODUCT(--(AP18:AP300&lt;&gt;""),--ISNUMBER(SEARCH(" "&amp;AP18:AP300&amp;" ",Q480)))&gt;0,"BLOQUE MOLLUSQUES",""))</f>
        <v/>
      </c>
      <c r="T480" s="967" t="str" cm="1">
        <f t="array" ref="T480">IF(N480="","",IF(SUMPRODUCT(--(AT18:AT300&lt;&gt;""),--ISNUMBER(SEARCH(" "&amp;AT18:AT300&amp;" ",Q480)))&gt;0,"FORCE MOLLUSQUES",""))</f>
        <v/>
      </c>
      <c r="U480" s="966" t="str">
        <f t="shared" si="100"/>
        <v/>
      </c>
      <c r="V480" s="966" t="str">
        <f t="shared" si="102"/>
        <v/>
      </c>
      <c r="W480" s="967" t="str">
        <f t="shared" si="101"/>
        <v/>
      </c>
      <c r="X480" s="967" t="str" cm="1">
        <f t="array" ref="X480">IF(N480="","",IF(R480&lt;&gt;"","",IF(SUMPRODUCT(--(AN18:AN1500=X17),--(AM18:AM1500&lt;&gt;""),--ISNUMBER(SEARCH(" "&amp;AM18:AM1500&amp;" ",Q480)))&gt;0,X17,"")))</f>
        <v/>
      </c>
      <c r="Y480" s="967" t="str" cm="1">
        <f t="array" ref="Y480">IF(N480="","",IF(R480&lt;&gt;"","",IF(SUMPRODUCT(--(AN18:AN1500=Y17),--(AM18:AM1500&lt;&gt;""),--ISNUMBER(SEARCH(" "&amp;AM18:AM1500&amp;" ",Q480)))&gt;0,Y17,"")))</f>
        <v/>
      </c>
      <c r="Z480" s="967" t="str" cm="1">
        <f t="array" ref="Z480">IF(N480="","",IF(R480&lt;&gt;"","",IF(SUMPRODUCT(--(AN18:AN1500=Z17),--(AM18:AM1500&lt;&gt;""),--ISNUMBER(SEARCH(" "&amp;AM18:AM1500&amp;" ",Q480)))&gt;0,Z17,"")))</f>
        <v/>
      </c>
      <c r="AA480" s="967" t="str" cm="1">
        <f t="array" ref="AA480">IF(N480="","",IF(R480&lt;&gt;"","",IF(SUMPRODUCT(--(AN18:AN1500=AA17),--(AM18:AM1500&lt;&gt;""),--ISNUMBER(SEARCH(" "&amp;AM18:AM1500&amp;" ",Q480)))&gt;0,AA17,"")))</f>
        <v/>
      </c>
      <c r="AB480" s="967" t="str" cm="1">
        <f t="array" ref="AB480">IF(N480="","",IF(R480&lt;&gt;"","",IF(SUMPRODUCT(--(AN18:AN1500=AB17),--(AM18:AM1500&lt;&gt;""),--ISNUMBER(SEARCH(" "&amp;AM18:AM1500&amp;" ",Q480)))&gt;0,AB17,"")))</f>
        <v/>
      </c>
      <c r="AC480" s="967" t="str" cm="1">
        <f t="array" ref="AC480">IF(N480="","",IF(R480&lt;&gt;"","",IF(SUMPRODUCT(--(AN18:AN1500=AC17),--(AM18:AM1500&lt;&gt;""),--ISNUMBER(SEARCH(" "&amp;AM18:AM1500&amp;" ",Q480)))&gt;0,AC17,"")))</f>
        <v/>
      </c>
      <c r="AD480" s="967" t="str" cm="1">
        <f t="array" ref="AD480">IF(N480="","",IF(R480&lt;&gt;"","",IF(SUMPRODUCT(--(AN18:AN1500=AD17),--(AM18:AM1500&lt;&gt;""),--ISNUMBER(SEARCH(" "&amp;AM18:AM1500&amp;" ",Q480)))&gt;0,AD17,"")))</f>
        <v/>
      </c>
      <c r="AE480" s="967" t="str" cm="1">
        <f t="array" ref="AE480">IF(N480="","",IF(R480&lt;&gt;"","",IF(SUMPRODUCT(--(AN18:AN1500=AE17),--(AM18:AM1500&lt;&gt;""),--ISNUMBER(SEARCH(" "&amp;AM18:AM1500&amp;" ",Q480)))&gt;0,AE17,"")))</f>
        <v/>
      </c>
      <c r="AF480" s="967" t="str" cm="1">
        <f t="array" ref="AF480">IF(N480="","",IF(R480&lt;&gt;"","",IF(SUMPRODUCT(--(AN18:AN1500=AF17),--(AM18:AM1500&lt;&gt;""),--ISNUMBER(SEARCH(" "&amp;AM18:AM1500&amp;" ",Q480)))&gt;0,AF17,"")))</f>
        <v/>
      </c>
      <c r="AG480" s="967" t="str" cm="1">
        <f t="array" ref="AG480">IF(N480="","",IF(R480&lt;&gt;"","",IF(SUMPRODUCT(--(AN18:AN1500=AG17),--(AM18:AM1500&lt;&gt;""),--ISNUMBER(SEARCH(" "&amp;AM18:AM1500&amp;" ",Q480)))&gt;0,AG17,"")))</f>
        <v/>
      </c>
      <c r="AH480" s="967" t="str" cm="1">
        <f t="array" ref="AH480">IF(N480="","",IF(R480&lt;&gt;"","",IF(SUMPRODUCT(--(AN18:AN1500=AH17),--(AM18:AM1500&lt;&gt;""),--ISNUMBER(SEARCH(" "&amp;AM18:AM1500&amp;" ",Q480)))&gt;0,AH17,"")))</f>
        <v/>
      </c>
      <c r="AI480" s="967" t="str" cm="1">
        <f t="array" ref="AI480">IF(N480="","",IF(R480&lt;&gt;"","",IF(SUMPRODUCT(--(AN18:AN1500=AI17),--(AM18:AM1500&lt;&gt;""),--ISNUMBER(SEARCH(" "&amp;AM18:AM1500&amp;" ",Q480)))&gt;0,AI17,"")))</f>
        <v/>
      </c>
      <c r="AJ480" s="967" t="str" cm="1">
        <f t="array" ref="AJ480">IF(N480="","",IF(R480&lt;&gt;"","",IF(SUMPRODUCT(--(AN18:AN1500=AJ17),--(AM18:AM1500&lt;&gt;""),--ISNUMBER(SEARCH(" "&amp;AM18:AM1500&amp;" ",Q480)))&gt;0,AJ17,"")))</f>
        <v/>
      </c>
      <c r="AK480" s="967" t="str" cm="1">
        <f t="array" ref="AK480">IF(N480="","",IF(T480&lt;&gt;"",AK17,IF(S480&lt;&gt;"","",IF(R480&lt;&gt;"","",IF(SUMPRODUCT(--(AN18:AN1500=AK17),--(AM18:AM1500&lt;&gt;""),--ISNUMBER(SEARCH(" "&amp;AM18:AM1500&amp;" ",Q480)))&gt;0,AK17,"")))))</f>
        <v/>
      </c>
      <c r="AM480" s="968" t="s">
        <v>2419</v>
      </c>
      <c r="AN480" s="968" t="s">
        <v>1597</v>
      </c>
      <c r="BN480" s="49">
        <v>1</v>
      </c>
    </row>
    <row r="481" spans="3:66" ht="35.1" customHeight="1">
      <c r="C481" s="65"/>
      <c r="D481" s="975" t="str">
        <f t="shared" si="92"/>
        <v/>
      </c>
      <c r="E481" s="982"/>
      <c r="G481" s="964" t="str">
        <f>IF(H481="","",COUNTIF(H18:H481,"&lt;&gt;"))</f>
        <v/>
      </c>
      <c r="H481" s="965" t="str" cm="1">
        <f t="array" ref="H481">IF(L481="","",IF(LEN(L481)&lt;=MAX(10,G13),L481,IFERROR(LEFT(L481,LOOKUP(2,1/(MID(L481,ROW(1:500),1)=" ")/(ROW(1:500)&lt;=MAX(10,G13)),ROW(1:500))-1),LEFT(L481,MAX(10,G13)))))</f>
        <v/>
      </c>
      <c r="I481" s="964" t="str">
        <f t="shared" si="93"/>
        <v/>
      </c>
      <c r="J481" s="964" t="str">
        <f t="shared" si="94"/>
        <v/>
      </c>
      <c r="K481" s="964" t="str">
        <f>IF(M480&lt;&gt;"",K480,IF(K480&lt;MAX(A18:A317),K480+1,""))</f>
        <v/>
      </c>
      <c r="L481" s="965" t="str">
        <f>IF(K481="","",IF(M480&lt;&gt;"",M480,INDEX(E18:E317,MATCH(K481,A18:A317,0))))</f>
        <v/>
      </c>
      <c r="M481" s="965" t="str">
        <f t="shared" si="95"/>
        <v/>
      </c>
      <c r="N481" s="965" t="str">
        <f t="shared" si="96"/>
        <v/>
      </c>
      <c r="O481" s="964" t="str">
        <f t="shared" si="97"/>
        <v/>
      </c>
      <c r="P481" s="964" t="str">
        <f t="shared" si="98"/>
        <v/>
      </c>
      <c r="Q481" s="965" t="str">
        <f t="shared" si="99"/>
        <v/>
      </c>
      <c r="R481" s="964" t="str">
        <f>IF(N481="","",IF(COUNTIF(AP18:AP300,TRIM(Q481))&gt;0,"EXCLUSION EXACTE",""))</f>
        <v/>
      </c>
      <c r="S481" s="964" t="str" cm="1">
        <f t="array" ref="S481">IF(N481="","",IF(SUMPRODUCT(--(AP18:AP300&lt;&gt;""),--ISNUMBER(SEARCH(" "&amp;AP18:AP300&amp;" ",Q481)))&gt;0,"BLOQUE MOLLUSQUES",""))</f>
        <v/>
      </c>
      <c r="T481" s="964" t="str" cm="1">
        <f t="array" ref="T481">IF(N481="","",IF(SUMPRODUCT(--(AT18:AT300&lt;&gt;""),--ISNUMBER(SEARCH(" "&amp;AT18:AT300&amp;" ",Q481)))&gt;0,"FORCE MOLLUSQUES",""))</f>
        <v/>
      </c>
      <c r="U481" s="965" t="str">
        <f t="shared" si="100"/>
        <v/>
      </c>
      <c r="V481" s="965" t="str">
        <f t="shared" si="102"/>
        <v/>
      </c>
      <c r="W481" s="964" t="str">
        <f t="shared" si="101"/>
        <v/>
      </c>
      <c r="X481" s="964" t="str" cm="1">
        <f t="array" ref="X481">IF(N481="","",IF(R481&lt;&gt;"","",IF(SUMPRODUCT(--(AN18:AN1500=X17),--(AM18:AM1500&lt;&gt;""),--ISNUMBER(SEARCH(" "&amp;AM18:AM1500&amp;" ",Q481)))&gt;0,X17,"")))</f>
        <v/>
      </c>
      <c r="Y481" s="964" t="str" cm="1">
        <f t="array" ref="Y481">IF(N481="","",IF(R481&lt;&gt;"","",IF(SUMPRODUCT(--(AN18:AN1500=Y17),--(AM18:AM1500&lt;&gt;""),--ISNUMBER(SEARCH(" "&amp;AM18:AM1500&amp;" ",Q481)))&gt;0,Y17,"")))</f>
        <v/>
      </c>
      <c r="Z481" s="964" t="str" cm="1">
        <f t="array" ref="Z481">IF(N481="","",IF(R481&lt;&gt;"","",IF(SUMPRODUCT(--(AN18:AN1500=Z17),--(AM18:AM1500&lt;&gt;""),--ISNUMBER(SEARCH(" "&amp;AM18:AM1500&amp;" ",Q481)))&gt;0,Z17,"")))</f>
        <v/>
      </c>
      <c r="AA481" s="964" t="str" cm="1">
        <f t="array" ref="AA481">IF(N481="","",IF(R481&lt;&gt;"","",IF(SUMPRODUCT(--(AN18:AN1500=AA17),--(AM18:AM1500&lt;&gt;""),--ISNUMBER(SEARCH(" "&amp;AM18:AM1500&amp;" ",Q481)))&gt;0,AA17,"")))</f>
        <v/>
      </c>
      <c r="AB481" s="964" t="str" cm="1">
        <f t="array" ref="AB481">IF(N481="","",IF(R481&lt;&gt;"","",IF(SUMPRODUCT(--(AN18:AN1500=AB17),--(AM18:AM1500&lt;&gt;""),--ISNUMBER(SEARCH(" "&amp;AM18:AM1500&amp;" ",Q481)))&gt;0,AB17,"")))</f>
        <v/>
      </c>
      <c r="AC481" s="964" t="str" cm="1">
        <f t="array" ref="AC481">IF(N481="","",IF(R481&lt;&gt;"","",IF(SUMPRODUCT(--(AN18:AN1500=AC17),--(AM18:AM1500&lt;&gt;""),--ISNUMBER(SEARCH(" "&amp;AM18:AM1500&amp;" ",Q481)))&gt;0,AC17,"")))</f>
        <v/>
      </c>
      <c r="AD481" s="964" t="str" cm="1">
        <f t="array" ref="AD481">IF(N481="","",IF(R481&lt;&gt;"","",IF(SUMPRODUCT(--(AN18:AN1500=AD17),--(AM18:AM1500&lt;&gt;""),--ISNUMBER(SEARCH(" "&amp;AM18:AM1500&amp;" ",Q481)))&gt;0,AD17,"")))</f>
        <v/>
      </c>
      <c r="AE481" s="964" t="str" cm="1">
        <f t="array" ref="AE481">IF(N481="","",IF(R481&lt;&gt;"","",IF(SUMPRODUCT(--(AN18:AN1500=AE17),--(AM18:AM1500&lt;&gt;""),--ISNUMBER(SEARCH(" "&amp;AM18:AM1500&amp;" ",Q481)))&gt;0,AE17,"")))</f>
        <v/>
      </c>
      <c r="AF481" s="964" t="str" cm="1">
        <f t="array" ref="AF481">IF(N481="","",IF(R481&lt;&gt;"","",IF(SUMPRODUCT(--(AN18:AN1500=AF17),--(AM18:AM1500&lt;&gt;""),--ISNUMBER(SEARCH(" "&amp;AM18:AM1500&amp;" ",Q481)))&gt;0,AF17,"")))</f>
        <v/>
      </c>
      <c r="AG481" s="964" t="str" cm="1">
        <f t="array" ref="AG481">IF(N481="","",IF(R481&lt;&gt;"","",IF(SUMPRODUCT(--(AN18:AN1500=AG17),--(AM18:AM1500&lt;&gt;""),--ISNUMBER(SEARCH(" "&amp;AM18:AM1500&amp;" ",Q481)))&gt;0,AG17,"")))</f>
        <v/>
      </c>
      <c r="AH481" s="964" t="str" cm="1">
        <f t="array" ref="AH481">IF(N481="","",IF(R481&lt;&gt;"","",IF(SUMPRODUCT(--(AN18:AN1500=AH17),--(AM18:AM1500&lt;&gt;""),--ISNUMBER(SEARCH(" "&amp;AM18:AM1500&amp;" ",Q481)))&gt;0,AH17,"")))</f>
        <v/>
      </c>
      <c r="AI481" s="964" t="str" cm="1">
        <f t="array" ref="AI481">IF(N481="","",IF(R481&lt;&gt;"","",IF(SUMPRODUCT(--(AN18:AN1500=AI17),--(AM18:AM1500&lt;&gt;""),--ISNUMBER(SEARCH(" "&amp;AM18:AM1500&amp;" ",Q481)))&gt;0,AI17,"")))</f>
        <v/>
      </c>
      <c r="AJ481" s="964" t="str" cm="1">
        <f t="array" ref="AJ481">IF(N481="","",IF(R481&lt;&gt;"","",IF(SUMPRODUCT(--(AN18:AN1500=AJ17),--(AM18:AM1500&lt;&gt;""),--ISNUMBER(SEARCH(" "&amp;AM18:AM1500&amp;" ",Q481)))&gt;0,AJ17,"")))</f>
        <v/>
      </c>
      <c r="AK481" s="964" t="str" cm="1">
        <f t="array" ref="AK481">IF(N481="","",IF(T481&lt;&gt;"",AK17,IF(S481&lt;&gt;"","",IF(R481&lt;&gt;"","",IF(SUMPRODUCT(--(AN18:AN1500=AK17),--(AM18:AM1500&lt;&gt;""),--ISNUMBER(SEARCH(" "&amp;AM18:AM1500&amp;" ",Q481)))&gt;0,AK17,"")))))</f>
        <v/>
      </c>
      <c r="AM481" s="964" t="s">
        <v>2234</v>
      </c>
      <c r="AN481" s="964" t="s">
        <v>1597</v>
      </c>
      <c r="BN481" s="49">
        <v>1</v>
      </c>
    </row>
    <row r="482" spans="3:66" ht="35.1" customHeight="1">
      <c r="C482" s="65"/>
      <c r="D482" s="975" t="str">
        <f t="shared" si="92"/>
        <v/>
      </c>
      <c r="E482" s="982"/>
      <c r="G482" s="963" t="str">
        <f>IF(H482="","",COUNTIF(H18:H482,"&lt;&gt;"))</f>
        <v/>
      </c>
      <c r="H482" s="958" t="str" cm="1">
        <f t="array" ref="H482">IF(L482="","",IF(LEN(L482)&lt;=MAX(10,G13),L482,IFERROR(LEFT(L482,LOOKUP(2,1/(MID(L482,ROW(1:500),1)=" ")/(ROW(1:500)&lt;=MAX(10,G13)),ROW(1:500))-1),LEFT(L482,MAX(10,G13)))))</f>
        <v/>
      </c>
      <c r="I482" s="963" t="str">
        <f t="shared" si="93"/>
        <v/>
      </c>
      <c r="J482" s="963" t="str">
        <f t="shared" si="94"/>
        <v/>
      </c>
      <c r="K482" s="964" t="str">
        <f>IF(M481&lt;&gt;"",K481,IF(K481&lt;MAX(A18:A317),K481+1,""))</f>
        <v/>
      </c>
      <c r="L482" s="965" t="str">
        <f>IF(K482="","",IF(M481&lt;&gt;"",M481,INDEX(E18:E317,MATCH(K482,A18:A317,0))))</f>
        <v/>
      </c>
      <c r="M482" s="965" t="str">
        <f t="shared" si="95"/>
        <v/>
      </c>
      <c r="N482" s="966" t="str">
        <f t="shared" si="96"/>
        <v/>
      </c>
      <c r="O482" s="967" t="str">
        <f t="shared" si="97"/>
        <v/>
      </c>
      <c r="P482" s="967" t="str">
        <f t="shared" si="98"/>
        <v/>
      </c>
      <c r="Q482" s="966" t="str">
        <f t="shared" si="99"/>
        <v/>
      </c>
      <c r="R482" s="967" t="str">
        <f>IF(N482="","",IF(COUNTIF(AP18:AP300,TRIM(Q482))&gt;0,"EXCLUSION EXACTE",""))</f>
        <v/>
      </c>
      <c r="S482" s="967" t="str" cm="1">
        <f t="array" ref="S482">IF(N482="","",IF(SUMPRODUCT(--(AP18:AP300&lt;&gt;""),--ISNUMBER(SEARCH(" "&amp;AP18:AP300&amp;" ",Q482)))&gt;0,"BLOQUE MOLLUSQUES",""))</f>
        <v/>
      </c>
      <c r="T482" s="967" t="str" cm="1">
        <f t="array" ref="T482">IF(N482="","",IF(SUMPRODUCT(--(AT18:AT300&lt;&gt;""),--ISNUMBER(SEARCH(" "&amp;AT18:AT300&amp;" ",Q482)))&gt;0,"FORCE MOLLUSQUES",""))</f>
        <v/>
      </c>
      <c r="U482" s="966" t="str">
        <f t="shared" si="100"/>
        <v/>
      </c>
      <c r="V482" s="966" t="str">
        <f t="shared" si="102"/>
        <v/>
      </c>
      <c r="W482" s="967" t="str">
        <f t="shared" si="101"/>
        <v/>
      </c>
      <c r="X482" s="967" t="str" cm="1">
        <f t="array" ref="X482">IF(N482="","",IF(R482&lt;&gt;"","",IF(SUMPRODUCT(--(AN18:AN1500=X17),--(AM18:AM1500&lt;&gt;""),--ISNUMBER(SEARCH(" "&amp;AM18:AM1500&amp;" ",Q482)))&gt;0,X17,"")))</f>
        <v/>
      </c>
      <c r="Y482" s="967" t="str" cm="1">
        <f t="array" ref="Y482">IF(N482="","",IF(R482&lt;&gt;"","",IF(SUMPRODUCT(--(AN18:AN1500=Y17),--(AM18:AM1500&lt;&gt;""),--ISNUMBER(SEARCH(" "&amp;AM18:AM1500&amp;" ",Q482)))&gt;0,Y17,"")))</f>
        <v/>
      </c>
      <c r="Z482" s="967" t="str" cm="1">
        <f t="array" ref="Z482">IF(N482="","",IF(R482&lt;&gt;"","",IF(SUMPRODUCT(--(AN18:AN1500=Z17),--(AM18:AM1500&lt;&gt;""),--ISNUMBER(SEARCH(" "&amp;AM18:AM1500&amp;" ",Q482)))&gt;0,Z17,"")))</f>
        <v/>
      </c>
      <c r="AA482" s="967" t="str" cm="1">
        <f t="array" ref="AA482">IF(N482="","",IF(R482&lt;&gt;"","",IF(SUMPRODUCT(--(AN18:AN1500=AA17),--(AM18:AM1500&lt;&gt;""),--ISNUMBER(SEARCH(" "&amp;AM18:AM1500&amp;" ",Q482)))&gt;0,AA17,"")))</f>
        <v/>
      </c>
      <c r="AB482" s="967" t="str" cm="1">
        <f t="array" ref="AB482">IF(N482="","",IF(R482&lt;&gt;"","",IF(SUMPRODUCT(--(AN18:AN1500=AB17),--(AM18:AM1500&lt;&gt;""),--ISNUMBER(SEARCH(" "&amp;AM18:AM1500&amp;" ",Q482)))&gt;0,AB17,"")))</f>
        <v/>
      </c>
      <c r="AC482" s="967" t="str" cm="1">
        <f t="array" ref="AC482">IF(N482="","",IF(R482&lt;&gt;"","",IF(SUMPRODUCT(--(AN18:AN1500=AC17),--(AM18:AM1500&lt;&gt;""),--ISNUMBER(SEARCH(" "&amp;AM18:AM1500&amp;" ",Q482)))&gt;0,AC17,"")))</f>
        <v/>
      </c>
      <c r="AD482" s="967" t="str" cm="1">
        <f t="array" ref="AD482">IF(N482="","",IF(R482&lt;&gt;"","",IF(SUMPRODUCT(--(AN18:AN1500=AD17),--(AM18:AM1500&lt;&gt;""),--ISNUMBER(SEARCH(" "&amp;AM18:AM1500&amp;" ",Q482)))&gt;0,AD17,"")))</f>
        <v/>
      </c>
      <c r="AE482" s="967" t="str" cm="1">
        <f t="array" ref="AE482">IF(N482="","",IF(R482&lt;&gt;"","",IF(SUMPRODUCT(--(AN18:AN1500=AE17),--(AM18:AM1500&lt;&gt;""),--ISNUMBER(SEARCH(" "&amp;AM18:AM1500&amp;" ",Q482)))&gt;0,AE17,"")))</f>
        <v/>
      </c>
      <c r="AF482" s="967" t="str" cm="1">
        <f t="array" ref="AF482">IF(N482="","",IF(R482&lt;&gt;"","",IF(SUMPRODUCT(--(AN18:AN1500=AF17),--(AM18:AM1500&lt;&gt;""),--ISNUMBER(SEARCH(" "&amp;AM18:AM1500&amp;" ",Q482)))&gt;0,AF17,"")))</f>
        <v/>
      </c>
      <c r="AG482" s="967" t="str" cm="1">
        <f t="array" ref="AG482">IF(N482="","",IF(R482&lt;&gt;"","",IF(SUMPRODUCT(--(AN18:AN1500=AG17),--(AM18:AM1500&lt;&gt;""),--ISNUMBER(SEARCH(" "&amp;AM18:AM1500&amp;" ",Q482)))&gt;0,AG17,"")))</f>
        <v/>
      </c>
      <c r="AH482" s="967" t="str" cm="1">
        <f t="array" ref="AH482">IF(N482="","",IF(R482&lt;&gt;"","",IF(SUMPRODUCT(--(AN18:AN1500=AH17),--(AM18:AM1500&lt;&gt;""),--ISNUMBER(SEARCH(" "&amp;AM18:AM1500&amp;" ",Q482)))&gt;0,AH17,"")))</f>
        <v/>
      </c>
      <c r="AI482" s="967" t="str" cm="1">
        <f t="array" ref="AI482">IF(N482="","",IF(R482&lt;&gt;"","",IF(SUMPRODUCT(--(AN18:AN1500=AI17),--(AM18:AM1500&lt;&gt;""),--ISNUMBER(SEARCH(" "&amp;AM18:AM1500&amp;" ",Q482)))&gt;0,AI17,"")))</f>
        <v/>
      </c>
      <c r="AJ482" s="967" t="str" cm="1">
        <f t="array" ref="AJ482">IF(N482="","",IF(R482&lt;&gt;"","",IF(SUMPRODUCT(--(AN18:AN1500=AJ17),--(AM18:AM1500&lt;&gt;""),--ISNUMBER(SEARCH(" "&amp;AM18:AM1500&amp;" ",Q482)))&gt;0,AJ17,"")))</f>
        <v/>
      </c>
      <c r="AK482" s="967" t="str" cm="1">
        <f t="array" ref="AK482">IF(N482="","",IF(T482&lt;&gt;"",AK17,IF(S482&lt;&gt;"","",IF(R482&lt;&gt;"","",IF(SUMPRODUCT(--(AN18:AN1500=AK17),--(AM18:AM1500&lt;&gt;""),--ISNUMBER(SEARCH(" "&amp;AM18:AM1500&amp;" ",Q482)))&gt;0,AK17,"")))))</f>
        <v/>
      </c>
      <c r="AM482" s="968" t="s">
        <v>2235</v>
      </c>
      <c r="AN482" s="968" t="s">
        <v>1597</v>
      </c>
      <c r="BN482" s="49">
        <v>1</v>
      </c>
    </row>
    <row r="483" spans="3:66" ht="35.1" customHeight="1">
      <c r="C483" s="65"/>
      <c r="D483" s="975" t="str">
        <f t="shared" si="92"/>
        <v/>
      </c>
      <c r="E483" s="982"/>
      <c r="G483" s="964" t="str">
        <f>IF(H483="","",COUNTIF(H18:H483,"&lt;&gt;"))</f>
        <v/>
      </c>
      <c r="H483" s="965" t="str" cm="1">
        <f t="array" ref="H483">IF(L483="","",IF(LEN(L483)&lt;=MAX(10,G13),L483,IFERROR(LEFT(L483,LOOKUP(2,1/(MID(L483,ROW(1:500),1)=" ")/(ROW(1:500)&lt;=MAX(10,G13)),ROW(1:500))-1),LEFT(L483,MAX(10,G13)))))</f>
        <v/>
      </c>
      <c r="I483" s="964" t="str">
        <f t="shared" si="93"/>
        <v/>
      </c>
      <c r="J483" s="964" t="str">
        <f t="shared" si="94"/>
        <v/>
      </c>
      <c r="K483" s="964" t="str">
        <f>IF(M482&lt;&gt;"",K482,IF(K482&lt;MAX(A18:A317),K482+1,""))</f>
        <v/>
      </c>
      <c r="L483" s="965" t="str">
        <f>IF(K483="","",IF(M482&lt;&gt;"",M482,INDEX(E18:E317,MATCH(K483,A18:A317,0))))</f>
        <v/>
      </c>
      <c r="M483" s="965" t="str">
        <f t="shared" si="95"/>
        <v/>
      </c>
      <c r="N483" s="965" t="str">
        <f t="shared" si="96"/>
        <v/>
      </c>
      <c r="O483" s="964" t="str">
        <f t="shared" si="97"/>
        <v/>
      </c>
      <c r="P483" s="964" t="str">
        <f t="shared" si="98"/>
        <v/>
      </c>
      <c r="Q483" s="965" t="str">
        <f t="shared" si="99"/>
        <v/>
      </c>
      <c r="R483" s="964" t="str">
        <f>IF(N483="","",IF(COUNTIF(AP18:AP300,TRIM(Q483))&gt;0,"EXCLUSION EXACTE",""))</f>
        <v/>
      </c>
      <c r="S483" s="964" t="str" cm="1">
        <f t="array" ref="S483">IF(N483="","",IF(SUMPRODUCT(--(AP18:AP300&lt;&gt;""),--ISNUMBER(SEARCH(" "&amp;AP18:AP300&amp;" ",Q483)))&gt;0,"BLOQUE MOLLUSQUES",""))</f>
        <v/>
      </c>
      <c r="T483" s="964" t="str" cm="1">
        <f t="array" ref="T483">IF(N483="","",IF(SUMPRODUCT(--(AT18:AT300&lt;&gt;""),--ISNUMBER(SEARCH(" "&amp;AT18:AT300&amp;" ",Q483)))&gt;0,"FORCE MOLLUSQUES",""))</f>
        <v/>
      </c>
      <c r="U483" s="965" t="str">
        <f t="shared" si="100"/>
        <v/>
      </c>
      <c r="V483" s="965" t="str">
        <f t="shared" si="102"/>
        <v/>
      </c>
      <c r="W483" s="964" t="str">
        <f t="shared" si="101"/>
        <v/>
      </c>
      <c r="X483" s="964" t="str" cm="1">
        <f t="array" ref="X483">IF(N483="","",IF(R483&lt;&gt;"","",IF(SUMPRODUCT(--(AN18:AN1500=X17),--(AM18:AM1500&lt;&gt;""),--ISNUMBER(SEARCH(" "&amp;AM18:AM1500&amp;" ",Q483)))&gt;0,X17,"")))</f>
        <v/>
      </c>
      <c r="Y483" s="964" t="str" cm="1">
        <f t="array" ref="Y483">IF(N483="","",IF(R483&lt;&gt;"","",IF(SUMPRODUCT(--(AN18:AN1500=Y17),--(AM18:AM1500&lt;&gt;""),--ISNUMBER(SEARCH(" "&amp;AM18:AM1500&amp;" ",Q483)))&gt;0,Y17,"")))</f>
        <v/>
      </c>
      <c r="Z483" s="964" t="str" cm="1">
        <f t="array" ref="Z483">IF(N483="","",IF(R483&lt;&gt;"","",IF(SUMPRODUCT(--(AN18:AN1500=Z17),--(AM18:AM1500&lt;&gt;""),--ISNUMBER(SEARCH(" "&amp;AM18:AM1500&amp;" ",Q483)))&gt;0,Z17,"")))</f>
        <v/>
      </c>
      <c r="AA483" s="964" t="str" cm="1">
        <f t="array" ref="AA483">IF(N483="","",IF(R483&lt;&gt;"","",IF(SUMPRODUCT(--(AN18:AN1500=AA17),--(AM18:AM1500&lt;&gt;""),--ISNUMBER(SEARCH(" "&amp;AM18:AM1500&amp;" ",Q483)))&gt;0,AA17,"")))</f>
        <v/>
      </c>
      <c r="AB483" s="964" t="str" cm="1">
        <f t="array" ref="AB483">IF(N483="","",IF(R483&lt;&gt;"","",IF(SUMPRODUCT(--(AN18:AN1500=AB17),--(AM18:AM1500&lt;&gt;""),--ISNUMBER(SEARCH(" "&amp;AM18:AM1500&amp;" ",Q483)))&gt;0,AB17,"")))</f>
        <v/>
      </c>
      <c r="AC483" s="964" t="str" cm="1">
        <f t="array" ref="AC483">IF(N483="","",IF(R483&lt;&gt;"","",IF(SUMPRODUCT(--(AN18:AN1500=AC17),--(AM18:AM1500&lt;&gt;""),--ISNUMBER(SEARCH(" "&amp;AM18:AM1500&amp;" ",Q483)))&gt;0,AC17,"")))</f>
        <v/>
      </c>
      <c r="AD483" s="964" t="str" cm="1">
        <f t="array" ref="AD483">IF(N483="","",IF(R483&lt;&gt;"","",IF(SUMPRODUCT(--(AN18:AN1500=AD17),--(AM18:AM1500&lt;&gt;""),--ISNUMBER(SEARCH(" "&amp;AM18:AM1500&amp;" ",Q483)))&gt;0,AD17,"")))</f>
        <v/>
      </c>
      <c r="AE483" s="964" t="str" cm="1">
        <f t="array" ref="AE483">IF(N483="","",IF(R483&lt;&gt;"","",IF(SUMPRODUCT(--(AN18:AN1500=AE17),--(AM18:AM1500&lt;&gt;""),--ISNUMBER(SEARCH(" "&amp;AM18:AM1500&amp;" ",Q483)))&gt;0,AE17,"")))</f>
        <v/>
      </c>
      <c r="AF483" s="964" t="str" cm="1">
        <f t="array" ref="AF483">IF(N483="","",IF(R483&lt;&gt;"","",IF(SUMPRODUCT(--(AN18:AN1500=AF17),--(AM18:AM1500&lt;&gt;""),--ISNUMBER(SEARCH(" "&amp;AM18:AM1500&amp;" ",Q483)))&gt;0,AF17,"")))</f>
        <v/>
      </c>
      <c r="AG483" s="964" t="str" cm="1">
        <f t="array" ref="AG483">IF(N483="","",IF(R483&lt;&gt;"","",IF(SUMPRODUCT(--(AN18:AN1500=AG17),--(AM18:AM1500&lt;&gt;""),--ISNUMBER(SEARCH(" "&amp;AM18:AM1500&amp;" ",Q483)))&gt;0,AG17,"")))</f>
        <v/>
      </c>
      <c r="AH483" s="964" t="str" cm="1">
        <f t="array" ref="AH483">IF(N483="","",IF(R483&lt;&gt;"","",IF(SUMPRODUCT(--(AN18:AN1500=AH17),--(AM18:AM1500&lt;&gt;""),--ISNUMBER(SEARCH(" "&amp;AM18:AM1500&amp;" ",Q483)))&gt;0,AH17,"")))</f>
        <v/>
      </c>
      <c r="AI483" s="964" t="str" cm="1">
        <f t="array" ref="AI483">IF(N483="","",IF(R483&lt;&gt;"","",IF(SUMPRODUCT(--(AN18:AN1500=AI17),--(AM18:AM1500&lt;&gt;""),--ISNUMBER(SEARCH(" "&amp;AM18:AM1500&amp;" ",Q483)))&gt;0,AI17,"")))</f>
        <v/>
      </c>
      <c r="AJ483" s="964" t="str" cm="1">
        <f t="array" ref="AJ483">IF(N483="","",IF(R483&lt;&gt;"","",IF(SUMPRODUCT(--(AN18:AN1500=AJ17),--(AM18:AM1500&lt;&gt;""),--ISNUMBER(SEARCH(" "&amp;AM18:AM1500&amp;" ",Q483)))&gt;0,AJ17,"")))</f>
        <v/>
      </c>
      <c r="AK483" s="964" t="str" cm="1">
        <f t="array" ref="AK483">IF(N483="","",IF(T483&lt;&gt;"",AK17,IF(S483&lt;&gt;"","",IF(R483&lt;&gt;"","",IF(SUMPRODUCT(--(AN18:AN1500=AK17),--(AM18:AM1500&lt;&gt;""),--ISNUMBER(SEARCH(" "&amp;AM18:AM1500&amp;" ",Q483)))&gt;0,AK17,"")))))</f>
        <v/>
      </c>
      <c r="AM483" s="964" t="s">
        <v>2236</v>
      </c>
      <c r="AN483" s="964" t="s">
        <v>1597</v>
      </c>
      <c r="BN483" s="49">
        <v>1</v>
      </c>
    </row>
    <row r="484" spans="3:66" ht="35.1" customHeight="1">
      <c r="C484" s="65"/>
      <c r="D484" s="975" t="str">
        <f t="shared" si="92"/>
        <v/>
      </c>
      <c r="E484" s="982"/>
      <c r="G484" s="963" t="str">
        <f>IF(H484="","",COUNTIF(H18:H484,"&lt;&gt;"))</f>
        <v/>
      </c>
      <c r="H484" s="958" t="str" cm="1">
        <f t="array" ref="H484">IF(L484="","",IF(LEN(L484)&lt;=MAX(10,G13),L484,IFERROR(LEFT(L484,LOOKUP(2,1/(MID(L484,ROW(1:500),1)=" ")/(ROW(1:500)&lt;=MAX(10,G13)),ROW(1:500))-1),LEFT(L484,MAX(10,G13)))))</f>
        <v/>
      </c>
      <c r="I484" s="963" t="str">
        <f t="shared" si="93"/>
        <v/>
      </c>
      <c r="J484" s="963" t="str">
        <f t="shared" si="94"/>
        <v/>
      </c>
      <c r="K484" s="964" t="str">
        <f>IF(M483&lt;&gt;"",K483,IF(K483&lt;MAX(A18:A317),K483+1,""))</f>
        <v/>
      </c>
      <c r="L484" s="965" t="str">
        <f>IF(K484="","",IF(M483&lt;&gt;"",M483,INDEX(E18:E317,MATCH(K484,A18:A317,0))))</f>
        <v/>
      </c>
      <c r="M484" s="965" t="str">
        <f t="shared" si="95"/>
        <v/>
      </c>
      <c r="N484" s="966" t="str">
        <f t="shared" si="96"/>
        <v/>
      </c>
      <c r="O484" s="967" t="str">
        <f t="shared" si="97"/>
        <v/>
      </c>
      <c r="P484" s="967" t="str">
        <f t="shared" si="98"/>
        <v/>
      </c>
      <c r="Q484" s="966" t="str">
        <f t="shared" si="99"/>
        <v/>
      </c>
      <c r="R484" s="967" t="str">
        <f>IF(N484="","",IF(COUNTIF(AP18:AP300,TRIM(Q484))&gt;0,"EXCLUSION EXACTE",""))</f>
        <v/>
      </c>
      <c r="S484" s="967" t="str" cm="1">
        <f t="array" ref="S484">IF(N484="","",IF(SUMPRODUCT(--(AP18:AP300&lt;&gt;""),--ISNUMBER(SEARCH(" "&amp;AP18:AP300&amp;" ",Q484)))&gt;0,"BLOQUE MOLLUSQUES",""))</f>
        <v/>
      </c>
      <c r="T484" s="967" t="str" cm="1">
        <f t="array" ref="T484">IF(N484="","",IF(SUMPRODUCT(--(AT18:AT300&lt;&gt;""),--ISNUMBER(SEARCH(" "&amp;AT18:AT300&amp;" ",Q484)))&gt;0,"FORCE MOLLUSQUES",""))</f>
        <v/>
      </c>
      <c r="U484" s="966" t="str">
        <f t="shared" si="100"/>
        <v/>
      </c>
      <c r="V484" s="966" t="str">
        <f t="shared" si="102"/>
        <v/>
      </c>
      <c r="W484" s="967" t="str">
        <f t="shared" si="101"/>
        <v/>
      </c>
      <c r="X484" s="967" t="str" cm="1">
        <f t="array" ref="X484">IF(N484="","",IF(R484&lt;&gt;"","",IF(SUMPRODUCT(--(AN18:AN1500=X17),--(AM18:AM1500&lt;&gt;""),--ISNUMBER(SEARCH(" "&amp;AM18:AM1500&amp;" ",Q484)))&gt;0,X17,"")))</f>
        <v/>
      </c>
      <c r="Y484" s="967" t="str" cm="1">
        <f t="array" ref="Y484">IF(N484="","",IF(R484&lt;&gt;"","",IF(SUMPRODUCT(--(AN18:AN1500=Y17),--(AM18:AM1500&lt;&gt;""),--ISNUMBER(SEARCH(" "&amp;AM18:AM1500&amp;" ",Q484)))&gt;0,Y17,"")))</f>
        <v/>
      </c>
      <c r="Z484" s="967" t="str" cm="1">
        <f t="array" ref="Z484">IF(N484="","",IF(R484&lt;&gt;"","",IF(SUMPRODUCT(--(AN18:AN1500=Z17),--(AM18:AM1500&lt;&gt;""),--ISNUMBER(SEARCH(" "&amp;AM18:AM1500&amp;" ",Q484)))&gt;0,Z17,"")))</f>
        <v/>
      </c>
      <c r="AA484" s="967" t="str" cm="1">
        <f t="array" ref="AA484">IF(N484="","",IF(R484&lt;&gt;"","",IF(SUMPRODUCT(--(AN18:AN1500=AA17),--(AM18:AM1500&lt;&gt;""),--ISNUMBER(SEARCH(" "&amp;AM18:AM1500&amp;" ",Q484)))&gt;0,AA17,"")))</f>
        <v/>
      </c>
      <c r="AB484" s="967" t="str" cm="1">
        <f t="array" ref="AB484">IF(N484="","",IF(R484&lt;&gt;"","",IF(SUMPRODUCT(--(AN18:AN1500=AB17),--(AM18:AM1500&lt;&gt;""),--ISNUMBER(SEARCH(" "&amp;AM18:AM1500&amp;" ",Q484)))&gt;0,AB17,"")))</f>
        <v/>
      </c>
      <c r="AC484" s="967" t="str" cm="1">
        <f t="array" ref="AC484">IF(N484="","",IF(R484&lt;&gt;"","",IF(SUMPRODUCT(--(AN18:AN1500=AC17),--(AM18:AM1500&lt;&gt;""),--ISNUMBER(SEARCH(" "&amp;AM18:AM1500&amp;" ",Q484)))&gt;0,AC17,"")))</f>
        <v/>
      </c>
      <c r="AD484" s="967" t="str" cm="1">
        <f t="array" ref="AD484">IF(N484="","",IF(R484&lt;&gt;"","",IF(SUMPRODUCT(--(AN18:AN1500=AD17),--(AM18:AM1500&lt;&gt;""),--ISNUMBER(SEARCH(" "&amp;AM18:AM1500&amp;" ",Q484)))&gt;0,AD17,"")))</f>
        <v/>
      </c>
      <c r="AE484" s="967" t="str" cm="1">
        <f t="array" ref="AE484">IF(N484="","",IF(R484&lt;&gt;"","",IF(SUMPRODUCT(--(AN18:AN1500=AE17),--(AM18:AM1500&lt;&gt;""),--ISNUMBER(SEARCH(" "&amp;AM18:AM1500&amp;" ",Q484)))&gt;0,AE17,"")))</f>
        <v/>
      </c>
      <c r="AF484" s="967" t="str" cm="1">
        <f t="array" ref="AF484">IF(N484="","",IF(R484&lt;&gt;"","",IF(SUMPRODUCT(--(AN18:AN1500=AF17),--(AM18:AM1500&lt;&gt;""),--ISNUMBER(SEARCH(" "&amp;AM18:AM1500&amp;" ",Q484)))&gt;0,AF17,"")))</f>
        <v/>
      </c>
      <c r="AG484" s="967" t="str" cm="1">
        <f t="array" ref="AG484">IF(N484="","",IF(R484&lt;&gt;"","",IF(SUMPRODUCT(--(AN18:AN1500=AG17),--(AM18:AM1500&lt;&gt;""),--ISNUMBER(SEARCH(" "&amp;AM18:AM1500&amp;" ",Q484)))&gt;0,AG17,"")))</f>
        <v/>
      </c>
      <c r="AH484" s="967" t="str" cm="1">
        <f t="array" ref="AH484">IF(N484="","",IF(R484&lt;&gt;"","",IF(SUMPRODUCT(--(AN18:AN1500=AH17),--(AM18:AM1500&lt;&gt;""),--ISNUMBER(SEARCH(" "&amp;AM18:AM1500&amp;" ",Q484)))&gt;0,AH17,"")))</f>
        <v/>
      </c>
      <c r="AI484" s="967" t="str" cm="1">
        <f t="array" ref="AI484">IF(N484="","",IF(R484&lt;&gt;"","",IF(SUMPRODUCT(--(AN18:AN1500=AI17),--(AM18:AM1500&lt;&gt;""),--ISNUMBER(SEARCH(" "&amp;AM18:AM1500&amp;" ",Q484)))&gt;0,AI17,"")))</f>
        <v/>
      </c>
      <c r="AJ484" s="967" t="str" cm="1">
        <f t="array" ref="AJ484">IF(N484="","",IF(R484&lt;&gt;"","",IF(SUMPRODUCT(--(AN18:AN1500=AJ17),--(AM18:AM1500&lt;&gt;""),--ISNUMBER(SEARCH(" "&amp;AM18:AM1500&amp;" ",Q484)))&gt;0,AJ17,"")))</f>
        <v/>
      </c>
      <c r="AK484" s="967" t="str" cm="1">
        <f t="array" ref="AK484">IF(N484="","",IF(T484&lt;&gt;"",AK17,IF(S484&lt;&gt;"","",IF(R484&lt;&gt;"","",IF(SUMPRODUCT(--(AN18:AN1500=AK17),--(AM18:AM1500&lt;&gt;""),--ISNUMBER(SEARCH(" "&amp;AM18:AM1500&amp;" ",Q484)))&gt;0,AK17,"")))))</f>
        <v/>
      </c>
      <c r="AM484" s="968" t="s">
        <v>2238</v>
      </c>
      <c r="AN484" s="968" t="s">
        <v>1597</v>
      </c>
      <c r="BN484" s="49">
        <v>1</v>
      </c>
    </row>
    <row r="485" spans="3:66" ht="35.1" customHeight="1">
      <c r="C485" s="65"/>
      <c r="D485" s="975" t="str">
        <f t="shared" si="92"/>
        <v/>
      </c>
      <c r="E485" s="982"/>
      <c r="G485" s="964" t="str">
        <f>IF(H485="","",COUNTIF(H18:H485,"&lt;&gt;"))</f>
        <v/>
      </c>
      <c r="H485" s="965" t="str" cm="1">
        <f t="array" ref="H485">IF(L485="","",IF(LEN(L485)&lt;=MAX(10,G13),L485,IFERROR(LEFT(L485,LOOKUP(2,1/(MID(L485,ROW(1:500),1)=" ")/(ROW(1:500)&lt;=MAX(10,G13)),ROW(1:500))-1),LEFT(L485,MAX(10,G13)))))</f>
        <v/>
      </c>
      <c r="I485" s="964" t="str">
        <f t="shared" si="93"/>
        <v/>
      </c>
      <c r="J485" s="964" t="str">
        <f t="shared" si="94"/>
        <v/>
      </c>
      <c r="K485" s="964" t="str">
        <f>IF(M484&lt;&gt;"",K484,IF(K484&lt;MAX(A18:A317),K484+1,""))</f>
        <v/>
      </c>
      <c r="L485" s="965" t="str">
        <f>IF(K485="","",IF(M484&lt;&gt;"",M484,INDEX(E18:E317,MATCH(K485,A18:A317,0))))</f>
        <v/>
      </c>
      <c r="M485" s="965" t="str">
        <f t="shared" si="95"/>
        <v/>
      </c>
      <c r="N485" s="965" t="str">
        <f t="shared" si="96"/>
        <v/>
      </c>
      <c r="O485" s="964" t="str">
        <f t="shared" si="97"/>
        <v/>
      </c>
      <c r="P485" s="964" t="str">
        <f t="shared" si="98"/>
        <v/>
      </c>
      <c r="Q485" s="965" t="str">
        <f t="shared" si="99"/>
        <v/>
      </c>
      <c r="R485" s="964" t="str">
        <f>IF(N485="","",IF(COUNTIF(AP18:AP300,TRIM(Q485))&gt;0,"EXCLUSION EXACTE",""))</f>
        <v/>
      </c>
      <c r="S485" s="964" t="str" cm="1">
        <f t="array" ref="S485">IF(N485="","",IF(SUMPRODUCT(--(AP18:AP300&lt;&gt;""),--ISNUMBER(SEARCH(" "&amp;AP18:AP300&amp;" ",Q485)))&gt;0,"BLOQUE MOLLUSQUES",""))</f>
        <v/>
      </c>
      <c r="T485" s="964" t="str" cm="1">
        <f t="array" ref="T485">IF(N485="","",IF(SUMPRODUCT(--(AT18:AT300&lt;&gt;""),--ISNUMBER(SEARCH(" "&amp;AT18:AT300&amp;" ",Q485)))&gt;0,"FORCE MOLLUSQUES",""))</f>
        <v/>
      </c>
      <c r="U485" s="965" t="str">
        <f t="shared" si="100"/>
        <v/>
      </c>
      <c r="V485" s="965" t="str">
        <f t="shared" si="102"/>
        <v/>
      </c>
      <c r="W485" s="964" t="str">
        <f t="shared" si="101"/>
        <v/>
      </c>
      <c r="X485" s="964" t="str" cm="1">
        <f t="array" ref="X485">IF(N485="","",IF(R485&lt;&gt;"","",IF(SUMPRODUCT(--(AN18:AN1500=X17),--(AM18:AM1500&lt;&gt;""),--ISNUMBER(SEARCH(" "&amp;AM18:AM1500&amp;" ",Q485)))&gt;0,X17,"")))</f>
        <v/>
      </c>
      <c r="Y485" s="964" t="str" cm="1">
        <f t="array" ref="Y485">IF(N485="","",IF(R485&lt;&gt;"","",IF(SUMPRODUCT(--(AN18:AN1500=Y17),--(AM18:AM1500&lt;&gt;""),--ISNUMBER(SEARCH(" "&amp;AM18:AM1500&amp;" ",Q485)))&gt;0,Y17,"")))</f>
        <v/>
      </c>
      <c r="Z485" s="964" t="str" cm="1">
        <f t="array" ref="Z485">IF(N485="","",IF(R485&lt;&gt;"","",IF(SUMPRODUCT(--(AN18:AN1500=Z17),--(AM18:AM1500&lt;&gt;""),--ISNUMBER(SEARCH(" "&amp;AM18:AM1500&amp;" ",Q485)))&gt;0,Z17,"")))</f>
        <v/>
      </c>
      <c r="AA485" s="964" t="str" cm="1">
        <f t="array" ref="AA485">IF(N485="","",IF(R485&lt;&gt;"","",IF(SUMPRODUCT(--(AN18:AN1500=AA17),--(AM18:AM1500&lt;&gt;""),--ISNUMBER(SEARCH(" "&amp;AM18:AM1500&amp;" ",Q485)))&gt;0,AA17,"")))</f>
        <v/>
      </c>
      <c r="AB485" s="964" t="str" cm="1">
        <f t="array" ref="AB485">IF(N485="","",IF(R485&lt;&gt;"","",IF(SUMPRODUCT(--(AN18:AN1500=AB17),--(AM18:AM1500&lt;&gt;""),--ISNUMBER(SEARCH(" "&amp;AM18:AM1500&amp;" ",Q485)))&gt;0,AB17,"")))</f>
        <v/>
      </c>
      <c r="AC485" s="964" t="str" cm="1">
        <f t="array" ref="AC485">IF(N485="","",IF(R485&lt;&gt;"","",IF(SUMPRODUCT(--(AN18:AN1500=AC17),--(AM18:AM1500&lt;&gt;""),--ISNUMBER(SEARCH(" "&amp;AM18:AM1500&amp;" ",Q485)))&gt;0,AC17,"")))</f>
        <v/>
      </c>
      <c r="AD485" s="964" t="str" cm="1">
        <f t="array" ref="AD485">IF(N485="","",IF(R485&lt;&gt;"","",IF(SUMPRODUCT(--(AN18:AN1500=AD17),--(AM18:AM1500&lt;&gt;""),--ISNUMBER(SEARCH(" "&amp;AM18:AM1500&amp;" ",Q485)))&gt;0,AD17,"")))</f>
        <v/>
      </c>
      <c r="AE485" s="964" t="str" cm="1">
        <f t="array" ref="AE485">IF(N485="","",IF(R485&lt;&gt;"","",IF(SUMPRODUCT(--(AN18:AN1500=AE17),--(AM18:AM1500&lt;&gt;""),--ISNUMBER(SEARCH(" "&amp;AM18:AM1500&amp;" ",Q485)))&gt;0,AE17,"")))</f>
        <v/>
      </c>
      <c r="AF485" s="964" t="str" cm="1">
        <f t="array" ref="AF485">IF(N485="","",IF(R485&lt;&gt;"","",IF(SUMPRODUCT(--(AN18:AN1500=AF17),--(AM18:AM1500&lt;&gt;""),--ISNUMBER(SEARCH(" "&amp;AM18:AM1500&amp;" ",Q485)))&gt;0,AF17,"")))</f>
        <v/>
      </c>
      <c r="AG485" s="964" t="str" cm="1">
        <f t="array" ref="AG485">IF(N485="","",IF(R485&lt;&gt;"","",IF(SUMPRODUCT(--(AN18:AN1500=AG17),--(AM18:AM1500&lt;&gt;""),--ISNUMBER(SEARCH(" "&amp;AM18:AM1500&amp;" ",Q485)))&gt;0,AG17,"")))</f>
        <v/>
      </c>
      <c r="AH485" s="964" t="str" cm="1">
        <f t="array" ref="AH485">IF(N485="","",IF(R485&lt;&gt;"","",IF(SUMPRODUCT(--(AN18:AN1500=AH17),--(AM18:AM1500&lt;&gt;""),--ISNUMBER(SEARCH(" "&amp;AM18:AM1500&amp;" ",Q485)))&gt;0,AH17,"")))</f>
        <v/>
      </c>
      <c r="AI485" s="964" t="str" cm="1">
        <f t="array" ref="AI485">IF(N485="","",IF(R485&lt;&gt;"","",IF(SUMPRODUCT(--(AN18:AN1500=AI17),--(AM18:AM1500&lt;&gt;""),--ISNUMBER(SEARCH(" "&amp;AM18:AM1500&amp;" ",Q485)))&gt;0,AI17,"")))</f>
        <v/>
      </c>
      <c r="AJ485" s="964" t="str" cm="1">
        <f t="array" ref="AJ485">IF(N485="","",IF(R485&lt;&gt;"","",IF(SUMPRODUCT(--(AN18:AN1500=AJ17),--(AM18:AM1500&lt;&gt;""),--ISNUMBER(SEARCH(" "&amp;AM18:AM1500&amp;" ",Q485)))&gt;0,AJ17,"")))</f>
        <v/>
      </c>
      <c r="AK485" s="964" t="str" cm="1">
        <f t="array" ref="AK485">IF(N485="","",IF(T485&lt;&gt;"",AK17,IF(S485&lt;&gt;"","",IF(R485&lt;&gt;"","",IF(SUMPRODUCT(--(AN18:AN1500=AK17),--(AM18:AM1500&lt;&gt;""),--ISNUMBER(SEARCH(" "&amp;AM18:AM1500&amp;" ",Q485)))&gt;0,AK17,"")))))</f>
        <v/>
      </c>
      <c r="AM485" s="964" t="s">
        <v>2239</v>
      </c>
      <c r="AN485" s="964" t="s">
        <v>1597</v>
      </c>
      <c r="BN485" s="49">
        <v>1</v>
      </c>
    </row>
    <row r="486" spans="3:66" ht="35.1" customHeight="1">
      <c r="C486" s="65"/>
      <c r="D486" s="975" t="str">
        <f t="shared" si="92"/>
        <v/>
      </c>
      <c r="E486" s="982"/>
      <c r="G486" s="963" t="str">
        <f>IF(H486="","",COUNTIF(H18:H486,"&lt;&gt;"))</f>
        <v/>
      </c>
      <c r="H486" s="958" t="str" cm="1">
        <f t="array" ref="H486">IF(L486="","",IF(LEN(L486)&lt;=MAX(10,G13),L486,IFERROR(LEFT(L486,LOOKUP(2,1/(MID(L486,ROW(1:500),1)=" ")/(ROW(1:500)&lt;=MAX(10,G13)),ROW(1:500))-1),LEFT(L486,MAX(10,G13)))))</f>
        <v/>
      </c>
      <c r="I486" s="963" t="str">
        <f t="shared" si="93"/>
        <v/>
      </c>
      <c r="J486" s="963" t="str">
        <f t="shared" si="94"/>
        <v/>
      </c>
      <c r="K486" s="964" t="str">
        <f>IF(M485&lt;&gt;"",K485,IF(K485&lt;MAX(A18:A317),K485+1,""))</f>
        <v/>
      </c>
      <c r="L486" s="965" t="str">
        <f>IF(K486="","",IF(M485&lt;&gt;"",M485,INDEX(E18:E317,MATCH(K486,A18:A317,0))))</f>
        <v/>
      </c>
      <c r="M486" s="965" t="str">
        <f t="shared" si="95"/>
        <v/>
      </c>
      <c r="N486" s="966" t="str">
        <f t="shared" si="96"/>
        <v/>
      </c>
      <c r="O486" s="967" t="str">
        <f t="shared" si="97"/>
        <v/>
      </c>
      <c r="P486" s="967" t="str">
        <f t="shared" si="98"/>
        <v/>
      </c>
      <c r="Q486" s="966" t="str">
        <f t="shared" si="99"/>
        <v/>
      </c>
      <c r="R486" s="967" t="str">
        <f>IF(N486="","",IF(COUNTIF(AP18:AP300,TRIM(Q486))&gt;0,"EXCLUSION EXACTE",""))</f>
        <v/>
      </c>
      <c r="S486" s="967" t="str" cm="1">
        <f t="array" ref="S486">IF(N486="","",IF(SUMPRODUCT(--(AP18:AP300&lt;&gt;""),--ISNUMBER(SEARCH(" "&amp;AP18:AP300&amp;" ",Q486)))&gt;0,"BLOQUE MOLLUSQUES",""))</f>
        <v/>
      </c>
      <c r="T486" s="967" t="str" cm="1">
        <f t="array" ref="T486">IF(N486="","",IF(SUMPRODUCT(--(AT18:AT300&lt;&gt;""),--ISNUMBER(SEARCH(" "&amp;AT18:AT300&amp;" ",Q486)))&gt;0,"FORCE MOLLUSQUES",""))</f>
        <v/>
      </c>
      <c r="U486" s="966" t="str">
        <f t="shared" si="100"/>
        <v/>
      </c>
      <c r="V486" s="966" t="str">
        <f t="shared" si="102"/>
        <v/>
      </c>
      <c r="W486" s="967" t="str">
        <f t="shared" si="101"/>
        <v/>
      </c>
      <c r="X486" s="967" t="str" cm="1">
        <f t="array" ref="X486">IF(N486="","",IF(R486&lt;&gt;"","",IF(SUMPRODUCT(--(AN18:AN1500=X17),--(AM18:AM1500&lt;&gt;""),--ISNUMBER(SEARCH(" "&amp;AM18:AM1500&amp;" ",Q486)))&gt;0,X17,"")))</f>
        <v/>
      </c>
      <c r="Y486" s="967" t="str" cm="1">
        <f t="array" ref="Y486">IF(N486="","",IF(R486&lt;&gt;"","",IF(SUMPRODUCT(--(AN18:AN1500=Y17),--(AM18:AM1500&lt;&gt;""),--ISNUMBER(SEARCH(" "&amp;AM18:AM1500&amp;" ",Q486)))&gt;0,Y17,"")))</f>
        <v/>
      </c>
      <c r="Z486" s="967" t="str" cm="1">
        <f t="array" ref="Z486">IF(N486="","",IF(R486&lt;&gt;"","",IF(SUMPRODUCT(--(AN18:AN1500=Z17),--(AM18:AM1500&lt;&gt;""),--ISNUMBER(SEARCH(" "&amp;AM18:AM1500&amp;" ",Q486)))&gt;0,Z17,"")))</f>
        <v/>
      </c>
      <c r="AA486" s="967" t="str" cm="1">
        <f t="array" ref="AA486">IF(N486="","",IF(R486&lt;&gt;"","",IF(SUMPRODUCT(--(AN18:AN1500=AA17),--(AM18:AM1500&lt;&gt;""),--ISNUMBER(SEARCH(" "&amp;AM18:AM1500&amp;" ",Q486)))&gt;0,AA17,"")))</f>
        <v/>
      </c>
      <c r="AB486" s="967" t="str" cm="1">
        <f t="array" ref="AB486">IF(N486="","",IF(R486&lt;&gt;"","",IF(SUMPRODUCT(--(AN18:AN1500=AB17),--(AM18:AM1500&lt;&gt;""),--ISNUMBER(SEARCH(" "&amp;AM18:AM1500&amp;" ",Q486)))&gt;0,AB17,"")))</f>
        <v/>
      </c>
      <c r="AC486" s="967" t="str" cm="1">
        <f t="array" ref="AC486">IF(N486="","",IF(R486&lt;&gt;"","",IF(SUMPRODUCT(--(AN18:AN1500=AC17),--(AM18:AM1500&lt;&gt;""),--ISNUMBER(SEARCH(" "&amp;AM18:AM1500&amp;" ",Q486)))&gt;0,AC17,"")))</f>
        <v/>
      </c>
      <c r="AD486" s="967" t="str" cm="1">
        <f t="array" ref="AD486">IF(N486="","",IF(R486&lt;&gt;"","",IF(SUMPRODUCT(--(AN18:AN1500=AD17),--(AM18:AM1500&lt;&gt;""),--ISNUMBER(SEARCH(" "&amp;AM18:AM1500&amp;" ",Q486)))&gt;0,AD17,"")))</f>
        <v/>
      </c>
      <c r="AE486" s="967" t="str" cm="1">
        <f t="array" ref="AE486">IF(N486="","",IF(R486&lt;&gt;"","",IF(SUMPRODUCT(--(AN18:AN1500=AE17),--(AM18:AM1500&lt;&gt;""),--ISNUMBER(SEARCH(" "&amp;AM18:AM1500&amp;" ",Q486)))&gt;0,AE17,"")))</f>
        <v/>
      </c>
      <c r="AF486" s="967" t="str" cm="1">
        <f t="array" ref="AF486">IF(N486="","",IF(R486&lt;&gt;"","",IF(SUMPRODUCT(--(AN18:AN1500=AF17),--(AM18:AM1500&lt;&gt;""),--ISNUMBER(SEARCH(" "&amp;AM18:AM1500&amp;" ",Q486)))&gt;0,AF17,"")))</f>
        <v/>
      </c>
      <c r="AG486" s="967" t="str" cm="1">
        <f t="array" ref="AG486">IF(N486="","",IF(R486&lt;&gt;"","",IF(SUMPRODUCT(--(AN18:AN1500=AG17),--(AM18:AM1500&lt;&gt;""),--ISNUMBER(SEARCH(" "&amp;AM18:AM1500&amp;" ",Q486)))&gt;0,AG17,"")))</f>
        <v/>
      </c>
      <c r="AH486" s="967" t="str" cm="1">
        <f t="array" ref="AH486">IF(N486="","",IF(R486&lt;&gt;"","",IF(SUMPRODUCT(--(AN18:AN1500=AH17),--(AM18:AM1500&lt;&gt;""),--ISNUMBER(SEARCH(" "&amp;AM18:AM1500&amp;" ",Q486)))&gt;0,AH17,"")))</f>
        <v/>
      </c>
      <c r="AI486" s="967" t="str" cm="1">
        <f t="array" ref="AI486">IF(N486="","",IF(R486&lt;&gt;"","",IF(SUMPRODUCT(--(AN18:AN1500=AI17),--(AM18:AM1500&lt;&gt;""),--ISNUMBER(SEARCH(" "&amp;AM18:AM1500&amp;" ",Q486)))&gt;0,AI17,"")))</f>
        <v/>
      </c>
      <c r="AJ486" s="967" t="str" cm="1">
        <f t="array" ref="AJ486">IF(N486="","",IF(R486&lt;&gt;"","",IF(SUMPRODUCT(--(AN18:AN1500=AJ17),--(AM18:AM1500&lt;&gt;""),--ISNUMBER(SEARCH(" "&amp;AM18:AM1500&amp;" ",Q486)))&gt;0,AJ17,"")))</f>
        <v/>
      </c>
      <c r="AK486" s="967" t="str" cm="1">
        <f t="array" ref="AK486">IF(N486="","",IF(T486&lt;&gt;"",AK17,IF(S486&lt;&gt;"","",IF(R486&lt;&gt;"","",IF(SUMPRODUCT(--(AN18:AN1500=AK17),--(AM18:AM1500&lt;&gt;""),--ISNUMBER(SEARCH(" "&amp;AM18:AM1500&amp;" ",Q486)))&gt;0,AK17,"")))))</f>
        <v/>
      </c>
      <c r="AM486" s="968" t="s">
        <v>2420</v>
      </c>
      <c r="AN486" s="968" t="s">
        <v>1597</v>
      </c>
      <c r="BN486" s="49">
        <v>1</v>
      </c>
    </row>
    <row r="487" spans="3:66" ht="35.1" customHeight="1">
      <c r="C487" s="65"/>
      <c r="D487" s="975" t="str">
        <f t="shared" si="92"/>
        <v/>
      </c>
      <c r="E487" s="982"/>
      <c r="G487" s="964" t="str">
        <f>IF(H487="","",COUNTIF(H18:H487,"&lt;&gt;"))</f>
        <v/>
      </c>
      <c r="H487" s="965" t="str" cm="1">
        <f t="array" ref="H487">IF(L487="","",IF(LEN(L487)&lt;=MAX(10,G13),L487,IFERROR(LEFT(L487,LOOKUP(2,1/(MID(L487,ROW(1:500),1)=" ")/(ROW(1:500)&lt;=MAX(10,G13)),ROW(1:500))-1),LEFT(L487,MAX(10,G13)))))</f>
        <v/>
      </c>
      <c r="I487" s="964" t="str">
        <f t="shared" si="93"/>
        <v/>
      </c>
      <c r="J487" s="964" t="str">
        <f t="shared" si="94"/>
        <v/>
      </c>
      <c r="K487" s="964" t="str">
        <f>IF(M486&lt;&gt;"",K486,IF(K486&lt;MAX(A18:A317),K486+1,""))</f>
        <v/>
      </c>
      <c r="L487" s="965" t="str">
        <f>IF(K487="","",IF(M486&lt;&gt;"",M486,INDEX(E18:E317,MATCH(K487,A18:A317,0))))</f>
        <v/>
      </c>
      <c r="M487" s="965" t="str">
        <f t="shared" si="95"/>
        <v/>
      </c>
      <c r="N487" s="965" t="str">
        <f t="shared" si="96"/>
        <v/>
      </c>
      <c r="O487" s="964" t="str">
        <f t="shared" si="97"/>
        <v/>
      </c>
      <c r="P487" s="964" t="str">
        <f t="shared" si="98"/>
        <v/>
      </c>
      <c r="Q487" s="965" t="str">
        <f t="shared" si="99"/>
        <v/>
      </c>
      <c r="R487" s="964" t="str">
        <f>IF(N487="","",IF(COUNTIF(AP18:AP300,TRIM(Q487))&gt;0,"EXCLUSION EXACTE",""))</f>
        <v/>
      </c>
      <c r="S487" s="964" t="str" cm="1">
        <f t="array" ref="S487">IF(N487="","",IF(SUMPRODUCT(--(AP18:AP300&lt;&gt;""),--ISNUMBER(SEARCH(" "&amp;AP18:AP300&amp;" ",Q487)))&gt;0,"BLOQUE MOLLUSQUES",""))</f>
        <v/>
      </c>
      <c r="T487" s="964" t="str" cm="1">
        <f t="array" ref="T487">IF(N487="","",IF(SUMPRODUCT(--(AT18:AT300&lt;&gt;""),--ISNUMBER(SEARCH(" "&amp;AT18:AT300&amp;" ",Q487)))&gt;0,"FORCE MOLLUSQUES",""))</f>
        <v/>
      </c>
      <c r="U487" s="965" t="str">
        <f t="shared" si="100"/>
        <v/>
      </c>
      <c r="V487" s="965" t="str">
        <f t="shared" si="102"/>
        <v/>
      </c>
      <c r="W487" s="964" t="str">
        <f t="shared" si="101"/>
        <v/>
      </c>
      <c r="X487" s="964" t="str" cm="1">
        <f t="array" ref="X487">IF(N487="","",IF(R487&lt;&gt;"","",IF(SUMPRODUCT(--(AN18:AN1500=X17),--(AM18:AM1500&lt;&gt;""),--ISNUMBER(SEARCH(" "&amp;AM18:AM1500&amp;" ",Q487)))&gt;0,X17,"")))</f>
        <v/>
      </c>
      <c r="Y487" s="964" t="str" cm="1">
        <f t="array" ref="Y487">IF(N487="","",IF(R487&lt;&gt;"","",IF(SUMPRODUCT(--(AN18:AN1500=Y17),--(AM18:AM1500&lt;&gt;""),--ISNUMBER(SEARCH(" "&amp;AM18:AM1500&amp;" ",Q487)))&gt;0,Y17,"")))</f>
        <v/>
      </c>
      <c r="Z487" s="964" t="str" cm="1">
        <f t="array" ref="Z487">IF(N487="","",IF(R487&lt;&gt;"","",IF(SUMPRODUCT(--(AN18:AN1500=Z17),--(AM18:AM1500&lt;&gt;""),--ISNUMBER(SEARCH(" "&amp;AM18:AM1500&amp;" ",Q487)))&gt;0,Z17,"")))</f>
        <v/>
      </c>
      <c r="AA487" s="964" t="str" cm="1">
        <f t="array" ref="AA487">IF(N487="","",IF(R487&lt;&gt;"","",IF(SUMPRODUCT(--(AN18:AN1500=AA17),--(AM18:AM1500&lt;&gt;""),--ISNUMBER(SEARCH(" "&amp;AM18:AM1500&amp;" ",Q487)))&gt;0,AA17,"")))</f>
        <v/>
      </c>
      <c r="AB487" s="964" t="str" cm="1">
        <f t="array" ref="AB487">IF(N487="","",IF(R487&lt;&gt;"","",IF(SUMPRODUCT(--(AN18:AN1500=AB17),--(AM18:AM1500&lt;&gt;""),--ISNUMBER(SEARCH(" "&amp;AM18:AM1500&amp;" ",Q487)))&gt;0,AB17,"")))</f>
        <v/>
      </c>
      <c r="AC487" s="964" t="str" cm="1">
        <f t="array" ref="AC487">IF(N487="","",IF(R487&lt;&gt;"","",IF(SUMPRODUCT(--(AN18:AN1500=AC17),--(AM18:AM1500&lt;&gt;""),--ISNUMBER(SEARCH(" "&amp;AM18:AM1500&amp;" ",Q487)))&gt;0,AC17,"")))</f>
        <v/>
      </c>
      <c r="AD487" s="964" t="str" cm="1">
        <f t="array" ref="AD487">IF(N487="","",IF(R487&lt;&gt;"","",IF(SUMPRODUCT(--(AN18:AN1500=AD17),--(AM18:AM1500&lt;&gt;""),--ISNUMBER(SEARCH(" "&amp;AM18:AM1500&amp;" ",Q487)))&gt;0,AD17,"")))</f>
        <v/>
      </c>
      <c r="AE487" s="964" t="str" cm="1">
        <f t="array" ref="AE487">IF(N487="","",IF(R487&lt;&gt;"","",IF(SUMPRODUCT(--(AN18:AN1500=AE17),--(AM18:AM1500&lt;&gt;""),--ISNUMBER(SEARCH(" "&amp;AM18:AM1500&amp;" ",Q487)))&gt;0,AE17,"")))</f>
        <v/>
      </c>
      <c r="AF487" s="964" t="str" cm="1">
        <f t="array" ref="AF487">IF(N487="","",IF(R487&lt;&gt;"","",IF(SUMPRODUCT(--(AN18:AN1500=AF17),--(AM18:AM1500&lt;&gt;""),--ISNUMBER(SEARCH(" "&amp;AM18:AM1500&amp;" ",Q487)))&gt;0,AF17,"")))</f>
        <v/>
      </c>
      <c r="AG487" s="964" t="str" cm="1">
        <f t="array" ref="AG487">IF(N487="","",IF(R487&lt;&gt;"","",IF(SUMPRODUCT(--(AN18:AN1500=AG17),--(AM18:AM1500&lt;&gt;""),--ISNUMBER(SEARCH(" "&amp;AM18:AM1500&amp;" ",Q487)))&gt;0,AG17,"")))</f>
        <v/>
      </c>
      <c r="AH487" s="964" t="str" cm="1">
        <f t="array" ref="AH487">IF(N487="","",IF(R487&lt;&gt;"","",IF(SUMPRODUCT(--(AN18:AN1500=AH17),--(AM18:AM1500&lt;&gt;""),--ISNUMBER(SEARCH(" "&amp;AM18:AM1500&amp;" ",Q487)))&gt;0,AH17,"")))</f>
        <v/>
      </c>
      <c r="AI487" s="964" t="str" cm="1">
        <f t="array" ref="AI487">IF(N487="","",IF(R487&lt;&gt;"","",IF(SUMPRODUCT(--(AN18:AN1500=AI17),--(AM18:AM1500&lt;&gt;""),--ISNUMBER(SEARCH(" "&amp;AM18:AM1500&amp;" ",Q487)))&gt;0,AI17,"")))</f>
        <v/>
      </c>
      <c r="AJ487" s="964" t="str" cm="1">
        <f t="array" ref="AJ487">IF(N487="","",IF(R487&lt;&gt;"","",IF(SUMPRODUCT(--(AN18:AN1500=AJ17),--(AM18:AM1500&lt;&gt;""),--ISNUMBER(SEARCH(" "&amp;AM18:AM1500&amp;" ",Q487)))&gt;0,AJ17,"")))</f>
        <v/>
      </c>
      <c r="AK487" s="964" t="str" cm="1">
        <f t="array" ref="AK487">IF(N487="","",IF(T487&lt;&gt;"",AK17,IF(S487&lt;&gt;"","",IF(R487&lt;&gt;"","",IF(SUMPRODUCT(--(AN18:AN1500=AK17),--(AM18:AM1500&lt;&gt;""),--ISNUMBER(SEARCH(" "&amp;AM18:AM1500&amp;" ",Q487)))&gt;0,AK17,"")))))</f>
        <v/>
      </c>
      <c r="AM487" s="964" t="s">
        <v>2421</v>
      </c>
      <c r="AN487" s="964" t="s">
        <v>1597</v>
      </c>
      <c r="BN487" s="49">
        <v>1</v>
      </c>
    </row>
    <row r="488" spans="3:66" ht="35.1" customHeight="1">
      <c r="C488" s="65"/>
      <c r="D488" s="975" t="str">
        <f t="shared" si="92"/>
        <v/>
      </c>
      <c r="E488" s="982"/>
      <c r="G488" s="963" t="str">
        <f>IF(H488="","",COUNTIF(H18:H488,"&lt;&gt;"))</f>
        <v/>
      </c>
      <c r="H488" s="958" t="str" cm="1">
        <f t="array" ref="H488">IF(L488="","",IF(LEN(L488)&lt;=MAX(10,G13),L488,IFERROR(LEFT(L488,LOOKUP(2,1/(MID(L488,ROW(1:500),1)=" ")/(ROW(1:500)&lt;=MAX(10,G13)),ROW(1:500))-1),LEFT(L488,MAX(10,G13)))))</f>
        <v/>
      </c>
      <c r="I488" s="963" t="str">
        <f t="shared" si="93"/>
        <v/>
      </c>
      <c r="J488" s="963" t="str">
        <f t="shared" si="94"/>
        <v/>
      </c>
      <c r="K488" s="964" t="str">
        <f>IF(M487&lt;&gt;"",K487,IF(K487&lt;MAX(A18:A317),K487+1,""))</f>
        <v/>
      </c>
      <c r="L488" s="965" t="str">
        <f>IF(K488="","",IF(M487&lt;&gt;"",M487,INDEX(E18:E317,MATCH(K488,A18:A317,0))))</f>
        <v/>
      </c>
      <c r="M488" s="965" t="str">
        <f t="shared" si="95"/>
        <v/>
      </c>
      <c r="N488" s="966" t="str">
        <f t="shared" si="96"/>
        <v/>
      </c>
      <c r="O488" s="967" t="str">
        <f t="shared" si="97"/>
        <v/>
      </c>
      <c r="P488" s="967" t="str">
        <f t="shared" si="98"/>
        <v/>
      </c>
      <c r="Q488" s="966" t="str">
        <f t="shared" si="99"/>
        <v/>
      </c>
      <c r="R488" s="967" t="str">
        <f>IF(N488="","",IF(COUNTIF(AP18:AP300,TRIM(Q488))&gt;0,"EXCLUSION EXACTE",""))</f>
        <v/>
      </c>
      <c r="S488" s="967" t="str" cm="1">
        <f t="array" ref="S488">IF(N488="","",IF(SUMPRODUCT(--(AP18:AP300&lt;&gt;""),--ISNUMBER(SEARCH(" "&amp;AP18:AP300&amp;" ",Q488)))&gt;0,"BLOQUE MOLLUSQUES",""))</f>
        <v/>
      </c>
      <c r="T488" s="967" t="str" cm="1">
        <f t="array" ref="T488">IF(N488="","",IF(SUMPRODUCT(--(AT18:AT300&lt;&gt;""),--ISNUMBER(SEARCH(" "&amp;AT18:AT300&amp;" ",Q488)))&gt;0,"FORCE MOLLUSQUES",""))</f>
        <v/>
      </c>
      <c r="U488" s="966" t="str">
        <f t="shared" si="100"/>
        <v/>
      </c>
      <c r="V488" s="966" t="str">
        <f t="shared" si="102"/>
        <v/>
      </c>
      <c r="W488" s="967" t="str">
        <f t="shared" si="101"/>
        <v/>
      </c>
      <c r="X488" s="967" t="str" cm="1">
        <f t="array" ref="X488">IF(N488="","",IF(R488&lt;&gt;"","",IF(SUMPRODUCT(--(AN18:AN1500=X17),--(AM18:AM1500&lt;&gt;""),--ISNUMBER(SEARCH(" "&amp;AM18:AM1500&amp;" ",Q488)))&gt;0,X17,"")))</f>
        <v/>
      </c>
      <c r="Y488" s="967" t="str" cm="1">
        <f t="array" ref="Y488">IF(N488="","",IF(R488&lt;&gt;"","",IF(SUMPRODUCT(--(AN18:AN1500=Y17),--(AM18:AM1500&lt;&gt;""),--ISNUMBER(SEARCH(" "&amp;AM18:AM1500&amp;" ",Q488)))&gt;0,Y17,"")))</f>
        <v/>
      </c>
      <c r="Z488" s="967" t="str" cm="1">
        <f t="array" ref="Z488">IF(N488="","",IF(R488&lt;&gt;"","",IF(SUMPRODUCT(--(AN18:AN1500=Z17),--(AM18:AM1500&lt;&gt;""),--ISNUMBER(SEARCH(" "&amp;AM18:AM1500&amp;" ",Q488)))&gt;0,Z17,"")))</f>
        <v/>
      </c>
      <c r="AA488" s="967" t="str" cm="1">
        <f t="array" ref="AA488">IF(N488="","",IF(R488&lt;&gt;"","",IF(SUMPRODUCT(--(AN18:AN1500=AA17),--(AM18:AM1500&lt;&gt;""),--ISNUMBER(SEARCH(" "&amp;AM18:AM1500&amp;" ",Q488)))&gt;0,AA17,"")))</f>
        <v/>
      </c>
      <c r="AB488" s="967" t="str" cm="1">
        <f t="array" ref="AB488">IF(N488="","",IF(R488&lt;&gt;"","",IF(SUMPRODUCT(--(AN18:AN1500=AB17),--(AM18:AM1500&lt;&gt;""),--ISNUMBER(SEARCH(" "&amp;AM18:AM1500&amp;" ",Q488)))&gt;0,AB17,"")))</f>
        <v/>
      </c>
      <c r="AC488" s="967" t="str" cm="1">
        <f t="array" ref="AC488">IF(N488="","",IF(R488&lt;&gt;"","",IF(SUMPRODUCT(--(AN18:AN1500=AC17),--(AM18:AM1500&lt;&gt;""),--ISNUMBER(SEARCH(" "&amp;AM18:AM1500&amp;" ",Q488)))&gt;0,AC17,"")))</f>
        <v/>
      </c>
      <c r="AD488" s="967" t="str" cm="1">
        <f t="array" ref="AD488">IF(N488="","",IF(R488&lt;&gt;"","",IF(SUMPRODUCT(--(AN18:AN1500=AD17),--(AM18:AM1500&lt;&gt;""),--ISNUMBER(SEARCH(" "&amp;AM18:AM1500&amp;" ",Q488)))&gt;0,AD17,"")))</f>
        <v/>
      </c>
      <c r="AE488" s="967" t="str" cm="1">
        <f t="array" ref="AE488">IF(N488="","",IF(R488&lt;&gt;"","",IF(SUMPRODUCT(--(AN18:AN1500=AE17),--(AM18:AM1500&lt;&gt;""),--ISNUMBER(SEARCH(" "&amp;AM18:AM1500&amp;" ",Q488)))&gt;0,AE17,"")))</f>
        <v/>
      </c>
      <c r="AF488" s="967" t="str" cm="1">
        <f t="array" ref="AF488">IF(N488="","",IF(R488&lt;&gt;"","",IF(SUMPRODUCT(--(AN18:AN1500=AF17),--(AM18:AM1500&lt;&gt;""),--ISNUMBER(SEARCH(" "&amp;AM18:AM1500&amp;" ",Q488)))&gt;0,AF17,"")))</f>
        <v/>
      </c>
      <c r="AG488" s="967" t="str" cm="1">
        <f t="array" ref="AG488">IF(N488="","",IF(R488&lt;&gt;"","",IF(SUMPRODUCT(--(AN18:AN1500=AG17),--(AM18:AM1500&lt;&gt;""),--ISNUMBER(SEARCH(" "&amp;AM18:AM1500&amp;" ",Q488)))&gt;0,AG17,"")))</f>
        <v/>
      </c>
      <c r="AH488" s="967" t="str" cm="1">
        <f t="array" ref="AH488">IF(N488="","",IF(R488&lt;&gt;"","",IF(SUMPRODUCT(--(AN18:AN1500=AH17),--(AM18:AM1500&lt;&gt;""),--ISNUMBER(SEARCH(" "&amp;AM18:AM1500&amp;" ",Q488)))&gt;0,AH17,"")))</f>
        <v/>
      </c>
      <c r="AI488" s="967" t="str" cm="1">
        <f t="array" ref="AI488">IF(N488="","",IF(R488&lt;&gt;"","",IF(SUMPRODUCT(--(AN18:AN1500=AI17),--(AM18:AM1500&lt;&gt;""),--ISNUMBER(SEARCH(" "&amp;AM18:AM1500&amp;" ",Q488)))&gt;0,AI17,"")))</f>
        <v/>
      </c>
      <c r="AJ488" s="967" t="str" cm="1">
        <f t="array" ref="AJ488">IF(N488="","",IF(R488&lt;&gt;"","",IF(SUMPRODUCT(--(AN18:AN1500=AJ17),--(AM18:AM1500&lt;&gt;""),--ISNUMBER(SEARCH(" "&amp;AM18:AM1500&amp;" ",Q488)))&gt;0,AJ17,"")))</f>
        <v/>
      </c>
      <c r="AK488" s="967" t="str" cm="1">
        <f t="array" ref="AK488">IF(N488="","",IF(T488&lt;&gt;"",AK17,IF(S488&lt;&gt;"","",IF(R488&lt;&gt;"","",IF(SUMPRODUCT(--(AN18:AN1500=AK17),--(AM18:AM1500&lt;&gt;""),--ISNUMBER(SEARCH(" "&amp;AM18:AM1500&amp;" ",Q488)))&gt;0,AK17,"")))))</f>
        <v/>
      </c>
      <c r="AM488" s="968" t="s">
        <v>2240</v>
      </c>
      <c r="AN488" s="968" t="s">
        <v>1597</v>
      </c>
      <c r="BN488" s="49">
        <v>1</v>
      </c>
    </row>
    <row r="489" spans="3:66" ht="35.1" customHeight="1">
      <c r="C489" s="65"/>
      <c r="D489" s="975" t="str">
        <f t="shared" si="92"/>
        <v/>
      </c>
      <c r="E489" s="982"/>
      <c r="G489" s="964" t="str">
        <f>IF(H489="","",COUNTIF(H18:H489,"&lt;&gt;"))</f>
        <v/>
      </c>
      <c r="H489" s="965" t="str" cm="1">
        <f t="array" ref="H489">IF(L489="","",IF(LEN(L489)&lt;=MAX(10,G13),L489,IFERROR(LEFT(L489,LOOKUP(2,1/(MID(L489,ROW(1:500),1)=" ")/(ROW(1:500)&lt;=MAX(10,G13)),ROW(1:500))-1),LEFT(L489,MAX(10,G13)))))</f>
        <v/>
      </c>
      <c r="I489" s="964" t="str">
        <f t="shared" si="93"/>
        <v/>
      </c>
      <c r="J489" s="964" t="str">
        <f t="shared" si="94"/>
        <v/>
      </c>
      <c r="K489" s="964" t="str">
        <f>IF(M488&lt;&gt;"",K488,IF(K488&lt;MAX(A18:A317),K488+1,""))</f>
        <v/>
      </c>
      <c r="L489" s="965" t="str">
        <f>IF(K489="","",IF(M488&lt;&gt;"",M488,INDEX(E18:E317,MATCH(K489,A18:A317,0))))</f>
        <v/>
      </c>
      <c r="M489" s="965" t="str">
        <f t="shared" si="95"/>
        <v/>
      </c>
      <c r="N489" s="965" t="str">
        <f t="shared" si="96"/>
        <v/>
      </c>
      <c r="O489" s="964" t="str">
        <f t="shared" si="97"/>
        <v/>
      </c>
      <c r="P489" s="964" t="str">
        <f t="shared" si="98"/>
        <v/>
      </c>
      <c r="Q489" s="965" t="str">
        <f t="shared" si="99"/>
        <v/>
      </c>
      <c r="R489" s="964" t="str">
        <f>IF(N489="","",IF(COUNTIF(AP18:AP300,TRIM(Q489))&gt;0,"EXCLUSION EXACTE",""))</f>
        <v/>
      </c>
      <c r="S489" s="964" t="str" cm="1">
        <f t="array" ref="S489">IF(N489="","",IF(SUMPRODUCT(--(AP18:AP300&lt;&gt;""),--ISNUMBER(SEARCH(" "&amp;AP18:AP300&amp;" ",Q489)))&gt;0,"BLOQUE MOLLUSQUES",""))</f>
        <v/>
      </c>
      <c r="T489" s="964" t="str" cm="1">
        <f t="array" ref="T489">IF(N489="","",IF(SUMPRODUCT(--(AT18:AT300&lt;&gt;""),--ISNUMBER(SEARCH(" "&amp;AT18:AT300&amp;" ",Q489)))&gt;0,"FORCE MOLLUSQUES",""))</f>
        <v/>
      </c>
      <c r="U489" s="965" t="str">
        <f t="shared" si="100"/>
        <v/>
      </c>
      <c r="V489" s="965" t="str">
        <f t="shared" si="102"/>
        <v/>
      </c>
      <c r="W489" s="964" t="str">
        <f t="shared" si="101"/>
        <v/>
      </c>
      <c r="X489" s="964" t="str" cm="1">
        <f t="array" ref="X489">IF(N489="","",IF(R489&lt;&gt;"","",IF(SUMPRODUCT(--(AN18:AN1500=X17),--(AM18:AM1500&lt;&gt;""),--ISNUMBER(SEARCH(" "&amp;AM18:AM1500&amp;" ",Q489)))&gt;0,X17,"")))</f>
        <v/>
      </c>
      <c r="Y489" s="964" t="str" cm="1">
        <f t="array" ref="Y489">IF(N489="","",IF(R489&lt;&gt;"","",IF(SUMPRODUCT(--(AN18:AN1500=Y17),--(AM18:AM1500&lt;&gt;""),--ISNUMBER(SEARCH(" "&amp;AM18:AM1500&amp;" ",Q489)))&gt;0,Y17,"")))</f>
        <v/>
      </c>
      <c r="Z489" s="964" t="str" cm="1">
        <f t="array" ref="Z489">IF(N489="","",IF(R489&lt;&gt;"","",IF(SUMPRODUCT(--(AN18:AN1500=Z17),--(AM18:AM1500&lt;&gt;""),--ISNUMBER(SEARCH(" "&amp;AM18:AM1500&amp;" ",Q489)))&gt;0,Z17,"")))</f>
        <v/>
      </c>
      <c r="AA489" s="964" t="str" cm="1">
        <f t="array" ref="AA489">IF(N489="","",IF(R489&lt;&gt;"","",IF(SUMPRODUCT(--(AN18:AN1500=AA17),--(AM18:AM1500&lt;&gt;""),--ISNUMBER(SEARCH(" "&amp;AM18:AM1500&amp;" ",Q489)))&gt;0,AA17,"")))</f>
        <v/>
      </c>
      <c r="AB489" s="964" t="str" cm="1">
        <f t="array" ref="AB489">IF(N489="","",IF(R489&lt;&gt;"","",IF(SUMPRODUCT(--(AN18:AN1500=AB17),--(AM18:AM1500&lt;&gt;""),--ISNUMBER(SEARCH(" "&amp;AM18:AM1500&amp;" ",Q489)))&gt;0,AB17,"")))</f>
        <v/>
      </c>
      <c r="AC489" s="964" t="str" cm="1">
        <f t="array" ref="AC489">IF(N489="","",IF(R489&lt;&gt;"","",IF(SUMPRODUCT(--(AN18:AN1500=AC17),--(AM18:AM1500&lt;&gt;""),--ISNUMBER(SEARCH(" "&amp;AM18:AM1500&amp;" ",Q489)))&gt;0,AC17,"")))</f>
        <v/>
      </c>
      <c r="AD489" s="964" t="str" cm="1">
        <f t="array" ref="AD489">IF(N489="","",IF(R489&lt;&gt;"","",IF(SUMPRODUCT(--(AN18:AN1500=AD17),--(AM18:AM1500&lt;&gt;""),--ISNUMBER(SEARCH(" "&amp;AM18:AM1500&amp;" ",Q489)))&gt;0,AD17,"")))</f>
        <v/>
      </c>
      <c r="AE489" s="964" t="str" cm="1">
        <f t="array" ref="AE489">IF(N489="","",IF(R489&lt;&gt;"","",IF(SUMPRODUCT(--(AN18:AN1500=AE17),--(AM18:AM1500&lt;&gt;""),--ISNUMBER(SEARCH(" "&amp;AM18:AM1500&amp;" ",Q489)))&gt;0,AE17,"")))</f>
        <v/>
      </c>
      <c r="AF489" s="964" t="str" cm="1">
        <f t="array" ref="AF489">IF(N489="","",IF(R489&lt;&gt;"","",IF(SUMPRODUCT(--(AN18:AN1500=AF17),--(AM18:AM1500&lt;&gt;""),--ISNUMBER(SEARCH(" "&amp;AM18:AM1500&amp;" ",Q489)))&gt;0,AF17,"")))</f>
        <v/>
      </c>
      <c r="AG489" s="964" t="str" cm="1">
        <f t="array" ref="AG489">IF(N489="","",IF(R489&lt;&gt;"","",IF(SUMPRODUCT(--(AN18:AN1500=AG17),--(AM18:AM1500&lt;&gt;""),--ISNUMBER(SEARCH(" "&amp;AM18:AM1500&amp;" ",Q489)))&gt;0,AG17,"")))</f>
        <v/>
      </c>
      <c r="AH489" s="964" t="str" cm="1">
        <f t="array" ref="AH489">IF(N489="","",IF(R489&lt;&gt;"","",IF(SUMPRODUCT(--(AN18:AN1500=AH17),--(AM18:AM1500&lt;&gt;""),--ISNUMBER(SEARCH(" "&amp;AM18:AM1500&amp;" ",Q489)))&gt;0,AH17,"")))</f>
        <v/>
      </c>
      <c r="AI489" s="964" t="str" cm="1">
        <f t="array" ref="AI489">IF(N489="","",IF(R489&lt;&gt;"","",IF(SUMPRODUCT(--(AN18:AN1500=AI17),--(AM18:AM1500&lt;&gt;""),--ISNUMBER(SEARCH(" "&amp;AM18:AM1500&amp;" ",Q489)))&gt;0,AI17,"")))</f>
        <v/>
      </c>
      <c r="AJ489" s="964" t="str" cm="1">
        <f t="array" ref="AJ489">IF(N489="","",IF(R489&lt;&gt;"","",IF(SUMPRODUCT(--(AN18:AN1500=AJ17),--(AM18:AM1500&lt;&gt;""),--ISNUMBER(SEARCH(" "&amp;AM18:AM1500&amp;" ",Q489)))&gt;0,AJ17,"")))</f>
        <v/>
      </c>
      <c r="AK489" s="964" t="str" cm="1">
        <f t="array" ref="AK489">IF(N489="","",IF(T489&lt;&gt;"",AK17,IF(S489&lt;&gt;"","",IF(R489&lt;&gt;"","",IF(SUMPRODUCT(--(AN18:AN1500=AK17),--(AM18:AM1500&lt;&gt;""),--ISNUMBER(SEARCH(" "&amp;AM18:AM1500&amp;" ",Q489)))&gt;0,AK17,"")))))</f>
        <v/>
      </c>
      <c r="AM489" s="964" t="s">
        <v>2241</v>
      </c>
      <c r="AN489" s="964" t="s">
        <v>1597</v>
      </c>
      <c r="BN489" s="49">
        <v>1</v>
      </c>
    </row>
    <row r="490" spans="3:66" ht="35.1" customHeight="1">
      <c r="C490" s="65"/>
      <c r="D490" s="975" t="str">
        <f t="shared" si="92"/>
        <v/>
      </c>
      <c r="E490" s="982"/>
      <c r="G490" s="963" t="str">
        <f>IF(H490="","",COUNTIF(H18:H490,"&lt;&gt;"))</f>
        <v/>
      </c>
      <c r="H490" s="958" t="str" cm="1">
        <f t="array" ref="H490">IF(L490="","",IF(LEN(L490)&lt;=MAX(10,G13),L490,IFERROR(LEFT(L490,LOOKUP(2,1/(MID(L490,ROW(1:500),1)=" ")/(ROW(1:500)&lt;=MAX(10,G13)),ROW(1:500))-1),LEFT(L490,MAX(10,G13)))))</f>
        <v/>
      </c>
      <c r="I490" s="963" t="str">
        <f t="shared" si="93"/>
        <v/>
      </c>
      <c r="J490" s="963" t="str">
        <f t="shared" si="94"/>
        <v/>
      </c>
      <c r="K490" s="964" t="str">
        <f>IF(M489&lt;&gt;"",K489,IF(K489&lt;MAX(A18:A317),K489+1,""))</f>
        <v/>
      </c>
      <c r="L490" s="965" t="str">
        <f>IF(K490="","",IF(M489&lt;&gt;"",M489,INDEX(E18:E317,MATCH(K490,A18:A317,0))))</f>
        <v/>
      </c>
      <c r="M490" s="965" t="str">
        <f t="shared" si="95"/>
        <v/>
      </c>
      <c r="N490" s="966" t="str">
        <f t="shared" si="96"/>
        <v/>
      </c>
      <c r="O490" s="967" t="str">
        <f t="shared" si="97"/>
        <v/>
      </c>
      <c r="P490" s="967" t="str">
        <f t="shared" si="98"/>
        <v/>
      </c>
      <c r="Q490" s="966" t="str">
        <f t="shared" si="99"/>
        <v/>
      </c>
      <c r="R490" s="967" t="str">
        <f>IF(N490="","",IF(COUNTIF(AP18:AP300,TRIM(Q490))&gt;0,"EXCLUSION EXACTE",""))</f>
        <v/>
      </c>
      <c r="S490" s="967" t="str" cm="1">
        <f t="array" ref="S490">IF(N490="","",IF(SUMPRODUCT(--(AP18:AP300&lt;&gt;""),--ISNUMBER(SEARCH(" "&amp;AP18:AP300&amp;" ",Q490)))&gt;0,"BLOQUE MOLLUSQUES",""))</f>
        <v/>
      </c>
      <c r="T490" s="967" t="str" cm="1">
        <f t="array" ref="T490">IF(N490="","",IF(SUMPRODUCT(--(AT18:AT300&lt;&gt;""),--ISNUMBER(SEARCH(" "&amp;AT18:AT300&amp;" ",Q490)))&gt;0,"FORCE MOLLUSQUES",""))</f>
        <v/>
      </c>
      <c r="U490" s="966" t="str">
        <f t="shared" si="100"/>
        <v/>
      </c>
      <c r="V490" s="966" t="str">
        <f t="shared" si="102"/>
        <v/>
      </c>
      <c r="W490" s="967" t="str">
        <f t="shared" si="101"/>
        <v/>
      </c>
      <c r="X490" s="967" t="str" cm="1">
        <f t="array" ref="X490">IF(N490="","",IF(R490&lt;&gt;"","",IF(SUMPRODUCT(--(AN18:AN1500=X17),--(AM18:AM1500&lt;&gt;""),--ISNUMBER(SEARCH(" "&amp;AM18:AM1500&amp;" ",Q490)))&gt;0,X17,"")))</f>
        <v/>
      </c>
      <c r="Y490" s="967" t="str" cm="1">
        <f t="array" ref="Y490">IF(N490="","",IF(R490&lt;&gt;"","",IF(SUMPRODUCT(--(AN18:AN1500=Y17),--(AM18:AM1500&lt;&gt;""),--ISNUMBER(SEARCH(" "&amp;AM18:AM1500&amp;" ",Q490)))&gt;0,Y17,"")))</f>
        <v/>
      </c>
      <c r="Z490" s="967" t="str" cm="1">
        <f t="array" ref="Z490">IF(N490="","",IF(R490&lt;&gt;"","",IF(SUMPRODUCT(--(AN18:AN1500=Z17),--(AM18:AM1500&lt;&gt;""),--ISNUMBER(SEARCH(" "&amp;AM18:AM1500&amp;" ",Q490)))&gt;0,Z17,"")))</f>
        <v/>
      </c>
      <c r="AA490" s="967" t="str" cm="1">
        <f t="array" ref="AA490">IF(N490="","",IF(R490&lt;&gt;"","",IF(SUMPRODUCT(--(AN18:AN1500=AA17),--(AM18:AM1500&lt;&gt;""),--ISNUMBER(SEARCH(" "&amp;AM18:AM1500&amp;" ",Q490)))&gt;0,AA17,"")))</f>
        <v/>
      </c>
      <c r="AB490" s="967" t="str" cm="1">
        <f t="array" ref="AB490">IF(N490="","",IF(R490&lt;&gt;"","",IF(SUMPRODUCT(--(AN18:AN1500=AB17),--(AM18:AM1500&lt;&gt;""),--ISNUMBER(SEARCH(" "&amp;AM18:AM1500&amp;" ",Q490)))&gt;0,AB17,"")))</f>
        <v/>
      </c>
      <c r="AC490" s="967" t="str" cm="1">
        <f t="array" ref="AC490">IF(N490="","",IF(R490&lt;&gt;"","",IF(SUMPRODUCT(--(AN18:AN1500=AC17),--(AM18:AM1500&lt;&gt;""),--ISNUMBER(SEARCH(" "&amp;AM18:AM1500&amp;" ",Q490)))&gt;0,AC17,"")))</f>
        <v/>
      </c>
      <c r="AD490" s="967" t="str" cm="1">
        <f t="array" ref="AD490">IF(N490="","",IF(R490&lt;&gt;"","",IF(SUMPRODUCT(--(AN18:AN1500=AD17),--(AM18:AM1500&lt;&gt;""),--ISNUMBER(SEARCH(" "&amp;AM18:AM1500&amp;" ",Q490)))&gt;0,AD17,"")))</f>
        <v/>
      </c>
      <c r="AE490" s="967" t="str" cm="1">
        <f t="array" ref="AE490">IF(N490="","",IF(R490&lt;&gt;"","",IF(SUMPRODUCT(--(AN18:AN1500=AE17),--(AM18:AM1500&lt;&gt;""),--ISNUMBER(SEARCH(" "&amp;AM18:AM1500&amp;" ",Q490)))&gt;0,AE17,"")))</f>
        <v/>
      </c>
      <c r="AF490" s="967" t="str" cm="1">
        <f t="array" ref="AF490">IF(N490="","",IF(R490&lt;&gt;"","",IF(SUMPRODUCT(--(AN18:AN1500=AF17),--(AM18:AM1500&lt;&gt;""),--ISNUMBER(SEARCH(" "&amp;AM18:AM1500&amp;" ",Q490)))&gt;0,AF17,"")))</f>
        <v/>
      </c>
      <c r="AG490" s="967" t="str" cm="1">
        <f t="array" ref="AG490">IF(N490="","",IF(R490&lt;&gt;"","",IF(SUMPRODUCT(--(AN18:AN1500=AG17),--(AM18:AM1500&lt;&gt;""),--ISNUMBER(SEARCH(" "&amp;AM18:AM1500&amp;" ",Q490)))&gt;0,AG17,"")))</f>
        <v/>
      </c>
      <c r="AH490" s="967" t="str" cm="1">
        <f t="array" ref="AH490">IF(N490="","",IF(R490&lt;&gt;"","",IF(SUMPRODUCT(--(AN18:AN1500=AH17),--(AM18:AM1500&lt;&gt;""),--ISNUMBER(SEARCH(" "&amp;AM18:AM1500&amp;" ",Q490)))&gt;0,AH17,"")))</f>
        <v/>
      </c>
      <c r="AI490" s="967" t="str" cm="1">
        <f t="array" ref="AI490">IF(N490="","",IF(R490&lt;&gt;"","",IF(SUMPRODUCT(--(AN18:AN1500=AI17),--(AM18:AM1500&lt;&gt;""),--ISNUMBER(SEARCH(" "&amp;AM18:AM1500&amp;" ",Q490)))&gt;0,AI17,"")))</f>
        <v/>
      </c>
      <c r="AJ490" s="967" t="str" cm="1">
        <f t="array" ref="AJ490">IF(N490="","",IF(R490&lt;&gt;"","",IF(SUMPRODUCT(--(AN18:AN1500=AJ17),--(AM18:AM1500&lt;&gt;""),--ISNUMBER(SEARCH(" "&amp;AM18:AM1500&amp;" ",Q490)))&gt;0,AJ17,"")))</f>
        <v/>
      </c>
      <c r="AK490" s="967" t="str" cm="1">
        <f t="array" ref="AK490">IF(N490="","",IF(T490&lt;&gt;"",AK17,IF(S490&lt;&gt;"","",IF(R490&lt;&gt;"","",IF(SUMPRODUCT(--(AN18:AN1500=AK17),--(AM18:AM1500&lt;&gt;""),--ISNUMBER(SEARCH(" "&amp;AM18:AM1500&amp;" ",Q490)))&gt;0,AK17,"")))))</f>
        <v/>
      </c>
      <c r="AM490" s="968" t="s">
        <v>2422</v>
      </c>
      <c r="AN490" s="968" t="s">
        <v>1597</v>
      </c>
      <c r="BN490" s="49">
        <v>1</v>
      </c>
    </row>
    <row r="491" spans="3:66" ht="35.1" customHeight="1">
      <c r="C491" s="65"/>
      <c r="D491" s="975" t="str">
        <f t="shared" si="92"/>
        <v/>
      </c>
      <c r="E491" s="982"/>
      <c r="G491" s="964" t="str">
        <f>IF(H491="","",COUNTIF(H18:H491,"&lt;&gt;"))</f>
        <v/>
      </c>
      <c r="H491" s="965" t="str" cm="1">
        <f t="array" ref="H491">IF(L491="","",IF(LEN(L491)&lt;=MAX(10,G13),L491,IFERROR(LEFT(L491,LOOKUP(2,1/(MID(L491,ROW(1:500),1)=" ")/(ROW(1:500)&lt;=MAX(10,G13)),ROW(1:500))-1),LEFT(L491,MAX(10,G13)))))</f>
        <v/>
      </c>
      <c r="I491" s="964" t="str">
        <f t="shared" si="93"/>
        <v/>
      </c>
      <c r="J491" s="964" t="str">
        <f t="shared" si="94"/>
        <v/>
      </c>
      <c r="K491" s="964" t="str">
        <f>IF(M490&lt;&gt;"",K490,IF(K490&lt;MAX(A18:A317),K490+1,""))</f>
        <v/>
      </c>
      <c r="L491" s="965" t="str">
        <f>IF(K491="","",IF(M490&lt;&gt;"",M490,INDEX(E18:E317,MATCH(K491,A18:A317,0))))</f>
        <v/>
      </c>
      <c r="M491" s="965" t="str">
        <f t="shared" si="95"/>
        <v/>
      </c>
      <c r="N491" s="965" t="str">
        <f t="shared" si="96"/>
        <v/>
      </c>
      <c r="O491" s="964" t="str">
        <f t="shared" si="97"/>
        <v/>
      </c>
      <c r="P491" s="964" t="str">
        <f t="shared" si="98"/>
        <v/>
      </c>
      <c r="Q491" s="965" t="str">
        <f t="shared" si="99"/>
        <v/>
      </c>
      <c r="R491" s="964" t="str">
        <f>IF(N491="","",IF(COUNTIF(AP18:AP300,TRIM(Q491))&gt;0,"EXCLUSION EXACTE",""))</f>
        <v/>
      </c>
      <c r="S491" s="964" t="str" cm="1">
        <f t="array" ref="S491">IF(N491="","",IF(SUMPRODUCT(--(AP18:AP300&lt;&gt;""),--ISNUMBER(SEARCH(" "&amp;AP18:AP300&amp;" ",Q491)))&gt;0,"BLOQUE MOLLUSQUES",""))</f>
        <v/>
      </c>
      <c r="T491" s="964" t="str" cm="1">
        <f t="array" ref="T491">IF(N491="","",IF(SUMPRODUCT(--(AT18:AT300&lt;&gt;""),--ISNUMBER(SEARCH(" "&amp;AT18:AT300&amp;" ",Q491)))&gt;0,"FORCE MOLLUSQUES",""))</f>
        <v/>
      </c>
      <c r="U491" s="965" t="str">
        <f t="shared" si="100"/>
        <v/>
      </c>
      <c r="V491" s="965" t="str">
        <f t="shared" si="102"/>
        <v/>
      </c>
      <c r="W491" s="964" t="str">
        <f t="shared" si="101"/>
        <v/>
      </c>
      <c r="X491" s="964" t="str" cm="1">
        <f t="array" ref="X491">IF(N491="","",IF(R491&lt;&gt;"","",IF(SUMPRODUCT(--(AN18:AN1500=X17),--(AM18:AM1500&lt;&gt;""),--ISNUMBER(SEARCH(" "&amp;AM18:AM1500&amp;" ",Q491)))&gt;0,X17,"")))</f>
        <v/>
      </c>
      <c r="Y491" s="964" t="str" cm="1">
        <f t="array" ref="Y491">IF(N491="","",IF(R491&lt;&gt;"","",IF(SUMPRODUCT(--(AN18:AN1500=Y17),--(AM18:AM1500&lt;&gt;""),--ISNUMBER(SEARCH(" "&amp;AM18:AM1500&amp;" ",Q491)))&gt;0,Y17,"")))</f>
        <v/>
      </c>
      <c r="Z491" s="964" t="str" cm="1">
        <f t="array" ref="Z491">IF(N491="","",IF(R491&lt;&gt;"","",IF(SUMPRODUCT(--(AN18:AN1500=Z17),--(AM18:AM1500&lt;&gt;""),--ISNUMBER(SEARCH(" "&amp;AM18:AM1500&amp;" ",Q491)))&gt;0,Z17,"")))</f>
        <v/>
      </c>
      <c r="AA491" s="964" t="str" cm="1">
        <f t="array" ref="AA491">IF(N491="","",IF(R491&lt;&gt;"","",IF(SUMPRODUCT(--(AN18:AN1500=AA17),--(AM18:AM1500&lt;&gt;""),--ISNUMBER(SEARCH(" "&amp;AM18:AM1500&amp;" ",Q491)))&gt;0,AA17,"")))</f>
        <v/>
      </c>
      <c r="AB491" s="964" t="str" cm="1">
        <f t="array" ref="AB491">IF(N491="","",IF(R491&lt;&gt;"","",IF(SUMPRODUCT(--(AN18:AN1500=AB17),--(AM18:AM1500&lt;&gt;""),--ISNUMBER(SEARCH(" "&amp;AM18:AM1500&amp;" ",Q491)))&gt;0,AB17,"")))</f>
        <v/>
      </c>
      <c r="AC491" s="964" t="str" cm="1">
        <f t="array" ref="AC491">IF(N491="","",IF(R491&lt;&gt;"","",IF(SUMPRODUCT(--(AN18:AN1500=AC17),--(AM18:AM1500&lt;&gt;""),--ISNUMBER(SEARCH(" "&amp;AM18:AM1500&amp;" ",Q491)))&gt;0,AC17,"")))</f>
        <v/>
      </c>
      <c r="AD491" s="964" t="str" cm="1">
        <f t="array" ref="AD491">IF(N491="","",IF(R491&lt;&gt;"","",IF(SUMPRODUCT(--(AN18:AN1500=AD17),--(AM18:AM1500&lt;&gt;""),--ISNUMBER(SEARCH(" "&amp;AM18:AM1500&amp;" ",Q491)))&gt;0,AD17,"")))</f>
        <v/>
      </c>
      <c r="AE491" s="964" t="str" cm="1">
        <f t="array" ref="AE491">IF(N491="","",IF(R491&lt;&gt;"","",IF(SUMPRODUCT(--(AN18:AN1500=AE17),--(AM18:AM1500&lt;&gt;""),--ISNUMBER(SEARCH(" "&amp;AM18:AM1500&amp;" ",Q491)))&gt;0,AE17,"")))</f>
        <v/>
      </c>
      <c r="AF491" s="964" t="str" cm="1">
        <f t="array" ref="AF491">IF(N491="","",IF(R491&lt;&gt;"","",IF(SUMPRODUCT(--(AN18:AN1500=AF17),--(AM18:AM1500&lt;&gt;""),--ISNUMBER(SEARCH(" "&amp;AM18:AM1500&amp;" ",Q491)))&gt;0,AF17,"")))</f>
        <v/>
      </c>
      <c r="AG491" s="964" t="str" cm="1">
        <f t="array" ref="AG491">IF(N491="","",IF(R491&lt;&gt;"","",IF(SUMPRODUCT(--(AN18:AN1500=AG17),--(AM18:AM1500&lt;&gt;""),--ISNUMBER(SEARCH(" "&amp;AM18:AM1500&amp;" ",Q491)))&gt;0,AG17,"")))</f>
        <v/>
      </c>
      <c r="AH491" s="964" t="str" cm="1">
        <f t="array" ref="AH491">IF(N491="","",IF(R491&lt;&gt;"","",IF(SUMPRODUCT(--(AN18:AN1500=AH17),--(AM18:AM1500&lt;&gt;""),--ISNUMBER(SEARCH(" "&amp;AM18:AM1500&amp;" ",Q491)))&gt;0,AH17,"")))</f>
        <v/>
      </c>
      <c r="AI491" s="964" t="str" cm="1">
        <f t="array" ref="AI491">IF(N491="","",IF(R491&lt;&gt;"","",IF(SUMPRODUCT(--(AN18:AN1500=AI17),--(AM18:AM1500&lt;&gt;""),--ISNUMBER(SEARCH(" "&amp;AM18:AM1500&amp;" ",Q491)))&gt;0,AI17,"")))</f>
        <v/>
      </c>
      <c r="AJ491" s="964" t="str" cm="1">
        <f t="array" ref="AJ491">IF(N491="","",IF(R491&lt;&gt;"","",IF(SUMPRODUCT(--(AN18:AN1500=AJ17),--(AM18:AM1500&lt;&gt;""),--ISNUMBER(SEARCH(" "&amp;AM18:AM1500&amp;" ",Q491)))&gt;0,AJ17,"")))</f>
        <v/>
      </c>
      <c r="AK491" s="964" t="str" cm="1">
        <f t="array" ref="AK491">IF(N491="","",IF(T491&lt;&gt;"",AK17,IF(S491&lt;&gt;"","",IF(R491&lt;&gt;"","",IF(SUMPRODUCT(--(AN18:AN1500=AK17),--(AM18:AM1500&lt;&gt;""),--ISNUMBER(SEARCH(" "&amp;AM18:AM1500&amp;" ",Q491)))&gt;0,AK17,"")))))</f>
        <v/>
      </c>
      <c r="AM491" s="964" t="s">
        <v>2423</v>
      </c>
      <c r="AN491" s="964" t="s">
        <v>1597</v>
      </c>
      <c r="BN491" s="49">
        <v>1</v>
      </c>
    </row>
    <row r="492" spans="3:66" ht="35.1" customHeight="1">
      <c r="C492" s="65"/>
      <c r="D492" s="975" t="str">
        <f t="shared" si="92"/>
        <v/>
      </c>
      <c r="E492" s="982"/>
      <c r="G492" s="963" t="str">
        <f>IF(H492="","",COUNTIF(H18:H492,"&lt;&gt;"))</f>
        <v/>
      </c>
      <c r="H492" s="958" t="str" cm="1">
        <f t="array" ref="H492">IF(L492="","",IF(LEN(L492)&lt;=MAX(10,G13),L492,IFERROR(LEFT(L492,LOOKUP(2,1/(MID(L492,ROW(1:500),1)=" ")/(ROW(1:500)&lt;=MAX(10,G13)),ROW(1:500))-1),LEFT(L492,MAX(10,G13)))))</f>
        <v/>
      </c>
      <c r="I492" s="963" t="str">
        <f t="shared" si="93"/>
        <v/>
      </c>
      <c r="J492" s="963" t="str">
        <f t="shared" si="94"/>
        <v/>
      </c>
      <c r="K492" s="964" t="str">
        <f>IF(M491&lt;&gt;"",K491,IF(K491&lt;MAX(A18:A317),K491+1,""))</f>
        <v/>
      </c>
      <c r="L492" s="965" t="str">
        <f>IF(K492="","",IF(M491&lt;&gt;"",M491,INDEX(E18:E317,MATCH(K492,A18:A317,0))))</f>
        <v/>
      </c>
      <c r="M492" s="965" t="str">
        <f t="shared" si="95"/>
        <v/>
      </c>
      <c r="N492" s="966" t="str">
        <f t="shared" si="96"/>
        <v/>
      </c>
      <c r="O492" s="967" t="str">
        <f t="shared" si="97"/>
        <v/>
      </c>
      <c r="P492" s="967" t="str">
        <f t="shared" si="98"/>
        <v/>
      </c>
      <c r="Q492" s="966" t="str">
        <f t="shared" si="99"/>
        <v/>
      </c>
      <c r="R492" s="967" t="str">
        <f>IF(N492="","",IF(COUNTIF(AP18:AP300,TRIM(Q492))&gt;0,"EXCLUSION EXACTE",""))</f>
        <v/>
      </c>
      <c r="S492" s="967" t="str" cm="1">
        <f t="array" ref="S492">IF(N492="","",IF(SUMPRODUCT(--(AP18:AP300&lt;&gt;""),--ISNUMBER(SEARCH(" "&amp;AP18:AP300&amp;" ",Q492)))&gt;0,"BLOQUE MOLLUSQUES",""))</f>
        <v/>
      </c>
      <c r="T492" s="967" t="str" cm="1">
        <f t="array" ref="T492">IF(N492="","",IF(SUMPRODUCT(--(AT18:AT300&lt;&gt;""),--ISNUMBER(SEARCH(" "&amp;AT18:AT300&amp;" ",Q492)))&gt;0,"FORCE MOLLUSQUES",""))</f>
        <v/>
      </c>
      <c r="U492" s="966" t="str">
        <f t="shared" si="100"/>
        <v/>
      </c>
      <c r="V492" s="966" t="str">
        <f t="shared" si="102"/>
        <v/>
      </c>
      <c r="W492" s="967" t="str">
        <f t="shared" si="101"/>
        <v/>
      </c>
      <c r="X492" s="967" t="str" cm="1">
        <f t="array" ref="X492">IF(N492="","",IF(R492&lt;&gt;"","",IF(SUMPRODUCT(--(AN18:AN1500=X17),--(AM18:AM1500&lt;&gt;""),--ISNUMBER(SEARCH(" "&amp;AM18:AM1500&amp;" ",Q492)))&gt;0,X17,"")))</f>
        <v/>
      </c>
      <c r="Y492" s="967" t="str" cm="1">
        <f t="array" ref="Y492">IF(N492="","",IF(R492&lt;&gt;"","",IF(SUMPRODUCT(--(AN18:AN1500=Y17),--(AM18:AM1500&lt;&gt;""),--ISNUMBER(SEARCH(" "&amp;AM18:AM1500&amp;" ",Q492)))&gt;0,Y17,"")))</f>
        <v/>
      </c>
      <c r="Z492" s="967" t="str" cm="1">
        <f t="array" ref="Z492">IF(N492="","",IF(R492&lt;&gt;"","",IF(SUMPRODUCT(--(AN18:AN1500=Z17),--(AM18:AM1500&lt;&gt;""),--ISNUMBER(SEARCH(" "&amp;AM18:AM1500&amp;" ",Q492)))&gt;0,Z17,"")))</f>
        <v/>
      </c>
      <c r="AA492" s="967" t="str" cm="1">
        <f t="array" ref="AA492">IF(N492="","",IF(R492&lt;&gt;"","",IF(SUMPRODUCT(--(AN18:AN1500=AA17),--(AM18:AM1500&lt;&gt;""),--ISNUMBER(SEARCH(" "&amp;AM18:AM1500&amp;" ",Q492)))&gt;0,AA17,"")))</f>
        <v/>
      </c>
      <c r="AB492" s="967" t="str" cm="1">
        <f t="array" ref="AB492">IF(N492="","",IF(R492&lt;&gt;"","",IF(SUMPRODUCT(--(AN18:AN1500=AB17),--(AM18:AM1500&lt;&gt;""),--ISNUMBER(SEARCH(" "&amp;AM18:AM1500&amp;" ",Q492)))&gt;0,AB17,"")))</f>
        <v/>
      </c>
      <c r="AC492" s="967" t="str" cm="1">
        <f t="array" ref="AC492">IF(N492="","",IF(R492&lt;&gt;"","",IF(SUMPRODUCT(--(AN18:AN1500=AC17),--(AM18:AM1500&lt;&gt;""),--ISNUMBER(SEARCH(" "&amp;AM18:AM1500&amp;" ",Q492)))&gt;0,AC17,"")))</f>
        <v/>
      </c>
      <c r="AD492" s="967" t="str" cm="1">
        <f t="array" ref="AD492">IF(N492="","",IF(R492&lt;&gt;"","",IF(SUMPRODUCT(--(AN18:AN1500=AD17),--(AM18:AM1500&lt;&gt;""),--ISNUMBER(SEARCH(" "&amp;AM18:AM1500&amp;" ",Q492)))&gt;0,AD17,"")))</f>
        <v/>
      </c>
      <c r="AE492" s="967" t="str" cm="1">
        <f t="array" ref="AE492">IF(N492="","",IF(R492&lt;&gt;"","",IF(SUMPRODUCT(--(AN18:AN1500=AE17),--(AM18:AM1500&lt;&gt;""),--ISNUMBER(SEARCH(" "&amp;AM18:AM1500&amp;" ",Q492)))&gt;0,AE17,"")))</f>
        <v/>
      </c>
      <c r="AF492" s="967" t="str" cm="1">
        <f t="array" ref="AF492">IF(N492="","",IF(R492&lt;&gt;"","",IF(SUMPRODUCT(--(AN18:AN1500=AF17),--(AM18:AM1500&lt;&gt;""),--ISNUMBER(SEARCH(" "&amp;AM18:AM1500&amp;" ",Q492)))&gt;0,AF17,"")))</f>
        <v/>
      </c>
      <c r="AG492" s="967" t="str" cm="1">
        <f t="array" ref="AG492">IF(N492="","",IF(R492&lt;&gt;"","",IF(SUMPRODUCT(--(AN18:AN1500=AG17),--(AM18:AM1500&lt;&gt;""),--ISNUMBER(SEARCH(" "&amp;AM18:AM1500&amp;" ",Q492)))&gt;0,AG17,"")))</f>
        <v/>
      </c>
      <c r="AH492" s="967" t="str" cm="1">
        <f t="array" ref="AH492">IF(N492="","",IF(R492&lt;&gt;"","",IF(SUMPRODUCT(--(AN18:AN1500=AH17),--(AM18:AM1500&lt;&gt;""),--ISNUMBER(SEARCH(" "&amp;AM18:AM1500&amp;" ",Q492)))&gt;0,AH17,"")))</f>
        <v/>
      </c>
      <c r="AI492" s="967" t="str" cm="1">
        <f t="array" ref="AI492">IF(N492="","",IF(R492&lt;&gt;"","",IF(SUMPRODUCT(--(AN18:AN1500=AI17),--(AM18:AM1500&lt;&gt;""),--ISNUMBER(SEARCH(" "&amp;AM18:AM1500&amp;" ",Q492)))&gt;0,AI17,"")))</f>
        <v/>
      </c>
      <c r="AJ492" s="967" t="str" cm="1">
        <f t="array" ref="AJ492">IF(N492="","",IF(R492&lt;&gt;"","",IF(SUMPRODUCT(--(AN18:AN1500=AJ17),--(AM18:AM1500&lt;&gt;""),--ISNUMBER(SEARCH(" "&amp;AM18:AM1500&amp;" ",Q492)))&gt;0,AJ17,"")))</f>
        <v/>
      </c>
      <c r="AK492" s="967" t="str" cm="1">
        <f t="array" ref="AK492">IF(N492="","",IF(T492&lt;&gt;"",AK17,IF(S492&lt;&gt;"","",IF(R492&lt;&gt;"","",IF(SUMPRODUCT(--(AN18:AN1500=AK17),--(AM18:AM1500&lt;&gt;""),--ISNUMBER(SEARCH(" "&amp;AM18:AM1500&amp;" ",Q492)))&gt;0,AK17,"")))))</f>
        <v/>
      </c>
      <c r="AM492" s="968" t="s">
        <v>2242</v>
      </c>
      <c r="AN492" s="968" t="s">
        <v>1597</v>
      </c>
      <c r="BN492" s="49">
        <v>1</v>
      </c>
    </row>
    <row r="493" spans="3:66" ht="35.1" customHeight="1">
      <c r="C493" s="65"/>
      <c r="D493" s="975" t="str">
        <f t="shared" si="92"/>
        <v/>
      </c>
      <c r="E493" s="982"/>
      <c r="G493" s="964" t="str">
        <f>IF(H493="","",COUNTIF(H18:H493,"&lt;&gt;"))</f>
        <v/>
      </c>
      <c r="H493" s="965" t="str" cm="1">
        <f t="array" ref="H493">IF(L493="","",IF(LEN(L493)&lt;=MAX(10,G13),L493,IFERROR(LEFT(L493,LOOKUP(2,1/(MID(L493,ROW(1:500),1)=" ")/(ROW(1:500)&lt;=MAX(10,G13)),ROW(1:500))-1),LEFT(L493,MAX(10,G13)))))</f>
        <v/>
      </c>
      <c r="I493" s="964" t="str">
        <f t="shared" si="93"/>
        <v/>
      </c>
      <c r="J493" s="964" t="str">
        <f t="shared" si="94"/>
        <v/>
      </c>
      <c r="K493" s="964" t="str">
        <f>IF(M492&lt;&gt;"",K492,IF(K492&lt;MAX(A18:A317),K492+1,""))</f>
        <v/>
      </c>
      <c r="L493" s="965" t="str">
        <f>IF(K493="","",IF(M492&lt;&gt;"",M492,INDEX(E18:E317,MATCH(K493,A18:A317,0))))</f>
        <v/>
      </c>
      <c r="M493" s="965" t="str">
        <f t="shared" si="95"/>
        <v/>
      </c>
      <c r="N493" s="965" t="str">
        <f t="shared" si="96"/>
        <v/>
      </c>
      <c r="O493" s="964" t="str">
        <f t="shared" si="97"/>
        <v/>
      </c>
      <c r="P493" s="964" t="str">
        <f t="shared" si="98"/>
        <v/>
      </c>
      <c r="Q493" s="965" t="str">
        <f t="shared" si="99"/>
        <v/>
      </c>
      <c r="R493" s="964" t="str">
        <f>IF(N493="","",IF(COUNTIF(AP18:AP300,TRIM(Q493))&gt;0,"EXCLUSION EXACTE",""))</f>
        <v/>
      </c>
      <c r="S493" s="964" t="str" cm="1">
        <f t="array" ref="S493">IF(N493="","",IF(SUMPRODUCT(--(AP18:AP300&lt;&gt;""),--ISNUMBER(SEARCH(" "&amp;AP18:AP300&amp;" ",Q493)))&gt;0,"BLOQUE MOLLUSQUES",""))</f>
        <v/>
      </c>
      <c r="T493" s="964" t="str" cm="1">
        <f t="array" ref="T493">IF(N493="","",IF(SUMPRODUCT(--(AT18:AT300&lt;&gt;""),--ISNUMBER(SEARCH(" "&amp;AT18:AT300&amp;" ",Q493)))&gt;0,"FORCE MOLLUSQUES",""))</f>
        <v/>
      </c>
      <c r="U493" s="965" t="str">
        <f t="shared" si="100"/>
        <v/>
      </c>
      <c r="V493" s="965" t="str">
        <f t="shared" si="102"/>
        <v/>
      </c>
      <c r="W493" s="964" t="str">
        <f t="shared" si="101"/>
        <v/>
      </c>
      <c r="X493" s="964" t="str" cm="1">
        <f t="array" ref="X493">IF(N493="","",IF(R493&lt;&gt;"","",IF(SUMPRODUCT(--(AN18:AN1500=X17),--(AM18:AM1500&lt;&gt;""),--ISNUMBER(SEARCH(" "&amp;AM18:AM1500&amp;" ",Q493)))&gt;0,X17,"")))</f>
        <v/>
      </c>
      <c r="Y493" s="964" t="str" cm="1">
        <f t="array" ref="Y493">IF(N493="","",IF(R493&lt;&gt;"","",IF(SUMPRODUCT(--(AN18:AN1500=Y17),--(AM18:AM1500&lt;&gt;""),--ISNUMBER(SEARCH(" "&amp;AM18:AM1500&amp;" ",Q493)))&gt;0,Y17,"")))</f>
        <v/>
      </c>
      <c r="Z493" s="964" t="str" cm="1">
        <f t="array" ref="Z493">IF(N493="","",IF(R493&lt;&gt;"","",IF(SUMPRODUCT(--(AN18:AN1500=Z17),--(AM18:AM1500&lt;&gt;""),--ISNUMBER(SEARCH(" "&amp;AM18:AM1500&amp;" ",Q493)))&gt;0,Z17,"")))</f>
        <v/>
      </c>
      <c r="AA493" s="964" t="str" cm="1">
        <f t="array" ref="AA493">IF(N493="","",IF(R493&lt;&gt;"","",IF(SUMPRODUCT(--(AN18:AN1500=AA17),--(AM18:AM1500&lt;&gt;""),--ISNUMBER(SEARCH(" "&amp;AM18:AM1500&amp;" ",Q493)))&gt;0,AA17,"")))</f>
        <v/>
      </c>
      <c r="AB493" s="964" t="str" cm="1">
        <f t="array" ref="AB493">IF(N493="","",IF(R493&lt;&gt;"","",IF(SUMPRODUCT(--(AN18:AN1500=AB17),--(AM18:AM1500&lt;&gt;""),--ISNUMBER(SEARCH(" "&amp;AM18:AM1500&amp;" ",Q493)))&gt;0,AB17,"")))</f>
        <v/>
      </c>
      <c r="AC493" s="964" t="str" cm="1">
        <f t="array" ref="AC493">IF(N493="","",IF(R493&lt;&gt;"","",IF(SUMPRODUCT(--(AN18:AN1500=AC17),--(AM18:AM1500&lt;&gt;""),--ISNUMBER(SEARCH(" "&amp;AM18:AM1500&amp;" ",Q493)))&gt;0,AC17,"")))</f>
        <v/>
      </c>
      <c r="AD493" s="964" t="str" cm="1">
        <f t="array" ref="AD493">IF(N493="","",IF(R493&lt;&gt;"","",IF(SUMPRODUCT(--(AN18:AN1500=AD17),--(AM18:AM1500&lt;&gt;""),--ISNUMBER(SEARCH(" "&amp;AM18:AM1500&amp;" ",Q493)))&gt;0,AD17,"")))</f>
        <v/>
      </c>
      <c r="AE493" s="964" t="str" cm="1">
        <f t="array" ref="AE493">IF(N493="","",IF(R493&lt;&gt;"","",IF(SUMPRODUCT(--(AN18:AN1500=AE17),--(AM18:AM1500&lt;&gt;""),--ISNUMBER(SEARCH(" "&amp;AM18:AM1500&amp;" ",Q493)))&gt;0,AE17,"")))</f>
        <v/>
      </c>
      <c r="AF493" s="964" t="str" cm="1">
        <f t="array" ref="AF493">IF(N493="","",IF(R493&lt;&gt;"","",IF(SUMPRODUCT(--(AN18:AN1500=AF17),--(AM18:AM1500&lt;&gt;""),--ISNUMBER(SEARCH(" "&amp;AM18:AM1500&amp;" ",Q493)))&gt;0,AF17,"")))</f>
        <v/>
      </c>
      <c r="AG493" s="964" t="str" cm="1">
        <f t="array" ref="AG493">IF(N493="","",IF(R493&lt;&gt;"","",IF(SUMPRODUCT(--(AN18:AN1500=AG17),--(AM18:AM1500&lt;&gt;""),--ISNUMBER(SEARCH(" "&amp;AM18:AM1500&amp;" ",Q493)))&gt;0,AG17,"")))</f>
        <v/>
      </c>
      <c r="AH493" s="964" t="str" cm="1">
        <f t="array" ref="AH493">IF(N493="","",IF(R493&lt;&gt;"","",IF(SUMPRODUCT(--(AN18:AN1500=AH17),--(AM18:AM1500&lt;&gt;""),--ISNUMBER(SEARCH(" "&amp;AM18:AM1500&amp;" ",Q493)))&gt;0,AH17,"")))</f>
        <v/>
      </c>
      <c r="AI493" s="964" t="str" cm="1">
        <f t="array" ref="AI493">IF(N493="","",IF(R493&lt;&gt;"","",IF(SUMPRODUCT(--(AN18:AN1500=AI17),--(AM18:AM1500&lt;&gt;""),--ISNUMBER(SEARCH(" "&amp;AM18:AM1500&amp;" ",Q493)))&gt;0,AI17,"")))</f>
        <v/>
      </c>
      <c r="AJ493" s="964" t="str" cm="1">
        <f t="array" ref="AJ493">IF(N493="","",IF(R493&lt;&gt;"","",IF(SUMPRODUCT(--(AN18:AN1500=AJ17),--(AM18:AM1500&lt;&gt;""),--ISNUMBER(SEARCH(" "&amp;AM18:AM1500&amp;" ",Q493)))&gt;0,AJ17,"")))</f>
        <v/>
      </c>
      <c r="AK493" s="964" t="str" cm="1">
        <f t="array" ref="AK493">IF(N493="","",IF(T493&lt;&gt;"",AK17,IF(S493&lt;&gt;"","",IF(R493&lt;&gt;"","",IF(SUMPRODUCT(--(AN18:AN1500=AK17),--(AM18:AM1500&lt;&gt;""),--ISNUMBER(SEARCH(" "&amp;AM18:AM1500&amp;" ",Q493)))&gt;0,AK17,"")))))</f>
        <v/>
      </c>
      <c r="AM493" s="964" t="s">
        <v>2424</v>
      </c>
      <c r="AN493" s="964" t="s">
        <v>1597</v>
      </c>
      <c r="BN493" s="49">
        <v>1</v>
      </c>
    </row>
    <row r="494" spans="3:66" ht="35.1" customHeight="1">
      <c r="C494" s="65"/>
      <c r="D494" s="975" t="str">
        <f t="shared" si="92"/>
        <v/>
      </c>
      <c r="E494" s="982"/>
      <c r="G494" s="963" t="str">
        <f>IF(H494="","",COUNTIF(H18:H494,"&lt;&gt;"))</f>
        <v/>
      </c>
      <c r="H494" s="958" t="str" cm="1">
        <f t="array" ref="H494">IF(L494="","",IF(LEN(L494)&lt;=MAX(10,G13),L494,IFERROR(LEFT(L494,LOOKUP(2,1/(MID(L494,ROW(1:500),1)=" ")/(ROW(1:500)&lt;=MAX(10,G13)),ROW(1:500))-1),LEFT(L494,MAX(10,G13)))))</f>
        <v/>
      </c>
      <c r="I494" s="963" t="str">
        <f t="shared" si="93"/>
        <v/>
      </c>
      <c r="J494" s="963" t="str">
        <f t="shared" si="94"/>
        <v/>
      </c>
      <c r="K494" s="964" t="str">
        <f>IF(M493&lt;&gt;"",K493,IF(K493&lt;MAX(A18:A317),K493+1,""))</f>
        <v/>
      </c>
      <c r="L494" s="965" t="str">
        <f>IF(K494="","",IF(M493&lt;&gt;"",M493,INDEX(E18:E317,MATCH(K494,A18:A317,0))))</f>
        <v/>
      </c>
      <c r="M494" s="965" t="str">
        <f t="shared" si="95"/>
        <v/>
      </c>
      <c r="N494" s="966" t="str">
        <f t="shared" si="96"/>
        <v/>
      </c>
      <c r="O494" s="967" t="str">
        <f t="shared" si="97"/>
        <v/>
      </c>
      <c r="P494" s="967" t="str">
        <f t="shared" si="98"/>
        <v/>
      </c>
      <c r="Q494" s="966" t="str">
        <f t="shared" si="99"/>
        <v/>
      </c>
      <c r="R494" s="967" t="str">
        <f>IF(N494="","",IF(COUNTIF(AP18:AP300,TRIM(Q494))&gt;0,"EXCLUSION EXACTE",""))</f>
        <v/>
      </c>
      <c r="S494" s="967" t="str" cm="1">
        <f t="array" ref="S494">IF(N494="","",IF(SUMPRODUCT(--(AP18:AP300&lt;&gt;""),--ISNUMBER(SEARCH(" "&amp;AP18:AP300&amp;" ",Q494)))&gt;0,"BLOQUE MOLLUSQUES",""))</f>
        <v/>
      </c>
      <c r="T494" s="967" t="str" cm="1">
        <f t="array" ref="T494">IF(N494="","",IF(SUMPRODUCT(--(AT18:AT300&lt;&gt;""),--ISNUMBER(SEARCH(" "&amp;AT18:AT300&amp;" ",Q494)))&gt;0,"FORCE MOLLUSQUES",""))</f>
        <v/>
      </c>
      <c r="U494" s="966" t="str">
        <f t="shared" si="100"/>
        <v/>
      </c>
      <c r="V494" s="966" t="str">
        <f t="shared" si="102"/>
        <v/>
      </c>
      <c r="W494" s="967" t="str">
        <f t="shared" si="101"/>
        <v/>
      </c>
      <c r="X494" s="967" t="str" cm="1">
        <f t="array" ref="X494">IF(N494="","",IF(R494&lt;&gt;"","",IF(SUMPRODUCT(--(AN18:AN1500=X17),--(AM18:AM1500&lt;&gt;""),--ISNUMBER(SEARCH(" "&amp;AM18:AM1500&amp;" ",Q494)))&gt;0,X17,"")))</f>
        <v/>
      </c>
      <c r="Y494" s="967" t="str" cm="1">
        <f t="array" ref="Y494">IF(N494="","",IF(R494&lt;&gt;"","",IF(SUMPRODUCT(--(AN18:AN1500=Y17),--(AM18:AM1500&lt;&gt;""),--ISNUMBER(SEARCH(" "&amp;AM18:AM1500&amp;" ",Q494)))&gt;0,Y17,"")))</f>
        <v/>
      </c>
      <c r="Z494" s="967" t="str" cm="1">
        <f t="array" ref="Z494">IF(N494="","",IF(R494&lt;&gt;"","",IF(SUMPRODUCT(--(AN18:AN1500=Z17),--(AM18:AM1500&lt;&gt;""),--ISNUMBER(SEARCH(" "&amp;AM18:AM1500&amp;" ",Q494)))&gt;0,Z17,"")))</f>
        <v/>
      </c>
      <c r="AA494" s="967" t="str" cm="1">
        <f t="array" ref="AA494">IF(N494="","",IF(R494&lt;&gt;"","",IF(SUMPRODUCT(--(AN18:AN1500=AA17),--(AM18:AM1500&lt;&gt;""),--ISNUMBER(SEARCH(" "&amp;AM18:AM1500&amp;" ",Q494)))&gt;0,AA17,"")))</f>
        <v/>
      </c>
      <c r="AB494" s="967" t="str" cm="1">
        <f t="array" ref="AB494">IF(N494="","",IF(R494&lt;&gt;"","",IF(SUMPRODUCT(--(AN18:AN1500=AB17),--(AM18:AM1500&lt;&gt;""),--ISNUMBER(SEARCH(" "&amp;AM18:AM1500&amp;" ",Q494)))&gt;0,AB17,"")))</f>
        <v/>
      </c>
      <c r="AC494" s="967" t="str" cm="1">
        <f t="array" ref="AC494">IF(N494="","",IF(R494&lt;&gt;"","",IF(SUMPRODUCT(--(AN18:AN1500=AC17),--(AM18:AM1500&lt;&gt;""),--ISNUMBER(SEARCH(" "&amp;AM18:AM1500&amp;" ",Q494)))&gt;0,AC17,"")))</f>
        <v/>
      </c>
      <c r="AD494" s="967" t="str" cm="1">
        <f t="array" ref="AD494">IF(N494="","",IF(R494&lt;&gt;"","",IF(SUMPRODUCT(--(AN18:AN1500=AD17),--(AM18:AM1500&lt;&gt;""),--ISNUMBER(SEARCH(" "&amp;AM18:AM1500&amp;" ",Q494)))&gt;0,AD17,"")))</f>
        <v/>
      </c>
      <c r="AE494" s="967" t="str" cm="1">
        <f t="array" ref="AE494">IF(N494="","",IF(R494&lt;&gt;"","",IF(SUMPRODUCT(--(AN18:AN1500=AE17),--(AM18:AM1500&lt;&gt;""),--ISNUMBER(SEARCH(" "&amp;AM18:AM1500&amp;" ",Q494)))&gt;0,AE17,"")))</f>
        <v/>
      </c>
      <c r="AF494" s="967" t="str" cm="1">
        <f t="array" ref="AF494">IF(N494="","",IF(R494&lt;&gt;"","",IF(SUMPRODUCT(--(AN18:AN1500=AF17),--(AM18:AM1500&lt;&gt;""),--ISNUMBER(SEARCH(" "&amp;AM18:AM1500&amp;" ",Q494)))&gt;0,AF17,"")))</f>
        <v/>
      </c>
      <c r="AG494" s="967" t="str" cm="1">
        <f t="array" ref="AG494">IF(N494="","",IF(R494&lt;&gt;"","",IF(SUMPRODUCT(--(AN18:AN1500=AG17),--(AM18:AM1500&lt;&gt;""),--ISNUMBER(SEARCH(" "&amp;AM18:AM1500&amp;" ",Q494)))&gt;0,AG17,"")))</f>
        <v/>
      </c>
      <c r="AH494" s="967" t="str" cm="1">
        <f t="array" ref="AH494">IF(N494="","",IF(R494&lt;&gt;"","",IF(SUMPRODUCT(--(AN18:AN1500=AH17),--(AM18:AM1500&lt;&gt;""),--ISNUMBER(SEARCH(" "&amp;AM18:AM1500&amp;" ",Q494)))&gt;0,AH17,"")))</f>
        <v/>
      </c>
      <c r="AI494" s="967" t="str" cm="1">
        <f t="array" ref="AI494">IF(N494="","",IF(R494&lt;&gt;"","",IF(SUMPRODUCT(--(AN18:AN1500=AI17),--(AM18:AM1500&lt;&gt;""),--ISNUMBER(SEARCH(" "&amp;AM18:AM1500&amp;" ",Q494)))&gt;0,AI17,"")))</f>
        <v/>
      </c>
      <c r="AJ494" s="967" t="str" cm="1">
        <f t="array" ref="AJ494">IF(N494="","",IF(R494&lt;&gt;"","",IF(SUMPRODUCT(--(AN18:AN1500=AJ17),--(AM18:AM1500&lt;&gt;""),--ISNUMBER(SEARCH(" "&amp;AM18:AM1500&amp;" ",Q494)))&gt;0,AJ17,"")))</f>
        <v/>
      </c>
      <c r="AK494" s="967" t="str" cm="1">
        <f t="array" ref="AK494">IF(N494="","",IF(T494&lt;&gt;"",AK17,IF(S494&lt;&gt;"","",IF(R494&lt;&gt;"","",IF(SUMPRODUCT(--(AN18:AN1500=AK17),--(AM18:AM1500&lt;&gt;""),--ISNUMBER(SEARCH(" "&amp;AM18:AM1500&amp;" ",Q494)))&gt;0,AK17,"")))))</f>
        <v/>
      </c>
      <c r="AM494" s="968" t="s">
        <v>2246</v>
      </c>
      <c r="AN494" s="968" t="s">
        <v>1597</v>
      </c>
      <c r="BN494" s="49">
        <v>1</v>
      </c>
    </row>
    <row r="495" spans="3:66" ht="35.1" customHeight="1">
      <c r="C495" s="65"/>
      <c r="D495" s="975" t="str">
        <f t="shared" si="92"/>
        <v/>
      </c>
      <c r="E495" s="982"/>
      <c r="G495" s="964" t="str">
        <f>IF(H495="","",COUNTIF(H18:H495,"&lt;&gt;"))</f>
        <v/>
      </c>
      <c r="H495" s="965" t="str" cm="1">
        <f t="array" ref="H495">IF(L495="","",IF(LEN(L495)&lt;=MAX(10,G13),L495,IFERROR(LEFT(L495,LOOKUP(2,1/(MID(L495,ROW(1:500),1)=" ")/(ROW(1:500)&lt;=MAX(10,G13)),ROW(1:500))-1),LEFT(L495,MAX(10,G13)))))</f>
        <v/>
      </c>
      <c r="I495" s="964" t="str">
        <f t="shared" si="93"/>
        <v/>
      </c>
      <c r="J495" s="964" t="str">
        <f t="shared" si="94"/>
        <v/>
      </c>
      <c r="K495" s="964" t="str">
        <f>IF(M494&lt;&gt;"",K494,IF(K494&lt;MAX(A18:A317),K494+1,""))</f>
        <v/>
      </c>
      <c r="L495" s="965" t="str">
        <f>IF(K495="","",IF(M494&lt;&gt;"",M494,INDEX(E18:E317,MATCH(K495,A18:A317,0))))</f>
        <v/>
      </c>
      <c r="M495" s="965" t="str">
        <f t="shared" si="95"/>
        <v/>
      </c>
      <c r="N495" s="965" t="str">
        <f t="shared" si="96"/>
        <v/>
      </c>
      <c r="O495" s="964" t="str">
        <f t="shared" si="97"/>
        <v/>
      </c>
      <c r="P495" s="964" t="str">
        <f t="shared" si="98"/>
        <v/>
      </c>
      <c r="Q495" s="965" t="str">
        <f t="shared" si="99"/>
        <v/>
      </c>
      <c r="R495" s="964" t="str">
        <f>IF(N495="","",IF(COUNTIF(AP18:AP300,TRIM(Q495))&gt;0,"EXCLUSION EXACTE",""))</f>
        <v/>
      </c>
      <c r="S495" s="964" t="str" cm="1">
        <f t="array" ref="S495">IF(N495="","",IF(SUMPRODUCT(--(AP18:AP300&lt;&gt;""),--ISNUMBER(SEARCH(" "&amp;AP18:AP300&amp;" ",Q495)))&gt;0,"BLOQUE MOLLUSQUES",""))</f>
        <v/>
      </c>
      <c r="T495" s="964" t="str" cm="1">
        <f t="array" ref="T495">IF(N495="","",IF(SUMPRODUCT(--(AT18:AT300&lt;&gt;""),--ISNUMBER(SEARCH(" "&amp;AT18:AT300&amp;" ",Q495)))&gt;0,"FORCE MOLLUSQUES",""))</f>
        <v/>
      </c>
      <c r="U495" s="965" t="str">
        <f t="shared" si="100"/>
        <v/>
      </c>
      <c r="V495" s="965" t="str">
        <f t="shared" si="102"/>
        <v/>
      </c>
      <c r="W495" s="964" t="str">
        <f t="shared" si="101"/>
        <v/>
      </c>
      <c r="X495" s="964" t="str" cm="1">
        <f t="array" ref="X495">IF(N495="","",IF(R495&lt;&gt;"","",IF(SUMPRODUCT(--(AN18:AN1500=X17),--(AM18:AM1500&lt;&gt;""),--ISNUMBER(SEARCH(" "&amp;AM18:AM1500&amp;" ",Q495)))&gt;0,X17,"")))</f>
        <v/>
      </c>
      <c r="Y495" s="964" t="str" cm="1">
        <f t="array" ref="Y495">IF(N495="","",IF(R495&lt;&gt;"","",IF(SUMPRODUCT(--(AN18:AN1500=Y17),--(AM18:AM1500&lt;&gt;""),--ISNUMBER(SEARCH(" "&amp;AM18:AM1500&amp;" ",Q495)))&gt;0,Y17,"")))</f>
        <v/>
      </c>
      <c r="Z495" s="964" t="str" cm="1">
        <f t="array" ref="Z495">IF(N495="","",IF(R495&lt;&gt;"","",IF(SUMPRODUCT(--(AN18:AN1500=Z17),--(AM18:AM1500&lt;&gt;""),--ISNUMBER(SEARCH(" "&amp;AM18:AM1500&amp;" ",Q495)))&gt;0,Z17,"")))</f>
        <v/>
      </c>
      <c r="AA495" s="964" t="str" cm="1">
        <f t="array" ref="AA495">IF(N495="","",IF(R495&lt;&gt;"","",IF(SUMPRODUCT(--(AN18:AN1500=AA17),--(AM18:AM1500&lt;&gt;""),--ISNUMBER(SEARCH(" "&amp;AM18:AM1500&amp;" ",Q495)))&gt;0,AA17,"")))</f>
        <v/>
      </c>
      <c r="AB495" s="964" t="str" cm="1">
        <f t="array" ref="AB495">IF(N495="","",IF(R495&lt;&gt;"","",IF(SUMPRODUCT(--(AN18:AN1500=AB17),--(AM18:AM1500&lt;&gt;""),--ISNUMBER(SEARCH(" "&amp;AM18:AM1500&amp;" ",Q495)))&gt;0,AB17,"")))</f>
        <v/>
      </c>
      <c r="AC495" s="964" t="str" cm="1">
        <f t="array" ref="AC495">IF(N495="","",IF(R495&lt;&gt;"","",IF(SUMPRODUCT(--(AN18:AN1500=AC17),--(AM18:AM1500&lt;&gt;""),--ISNUMBER(SEARCH(" "&amp;AM18:AM1500&amp;" ",Q495)))&gt;0,AC17,"")))</f>
        <v/>
      </c>
      <c r="AD495" s="964" t="str" cm="1">
        <f t="array" ref="AD495">IF(N495="","",IF(R495&lt;&gt;"","",IF(SUMPRODUCT(--(AN18:AN1500=AD17),--(AM18:AM1500&lt;&gt;""),--ISNUMBER(SEARCH(" "&amp;AM18:AM1500&amp;" ",Q495)))&gt;0,AD17,"")))</f>
        <v/>
      </c>
      <c r="AE495" s="964" t="str" cm="1">
        <f t="array" ref="AE495">IF(N495="","",IF(R495&lt;&gt;"","",IF(SUMPRODUCT(--(AN18:AN1500=AE17),--(AM18:AM1500&lt;&gt;""),--ISNUMBER(SEARCH(" "&amp;AM18:AM1500&amp;" ",Q495)))&gt;0,AE17,"")))</f>
        <v/>
      </c>
      <c r="AF495" s="964" t="str" cm="1">
        <f t="array" ref="AF495">IF(N495="","",IF(R495&lt;&gt;"","",IF(SUMPRODUCT(--(AN18:AN1500=AF17),--(AM18:AM1500&lt;&gt;""),--ISNUMBER(SEARCH(" "&amp;AM18:AM1500&amp;" ",Q495)))&gt;0,AF17,"")))</f>
        <v/>
      </c>
      <c r="AG495" s="964" t="str" cm="1">
        <f t="array" ref="AG495">IF(N495="","",IF(R495&lt;&gt;"","",IF(SUMPRODUCT(--(AN18:AN1500=AG17),--(AM18:AM1500&lt;&gt;""),--ISNUMBER(SEARCH(" "&amp;AM18:AM1500&amp;" ",Q495)))&gt;0,AG17,"")))</f>
        <v/>
      </c>
      <c r="AH495" s="964" t="str" cm="1">
        <f t="array" ref="AH495">IF(N495="","",IF(R495&lt;&gt;"","",IF(SUMPRODUCT(--(AN18:AN1500=AH17),--(AM18:AM1500&lt;&gt;""),--ISNUMBER(SEARCH(" "&amp;AM18:AM1500&amp;" ",Q495)))&gt;0,AH17,"")))</f>
        <v/>
      </c>
      <c r="AI495" s="964" t="str" cm="1">
        <f t="array" ref="AI495">IF(N495="","",IF(R495&lt;&gt;"","",IF(SUMPRODUCT(--(AN18:AN1500=AI17),--(AM18:AM1500&lt;&gt;""),--ISNUMBER(SEARCH(" "&amp;AM18:AM1500&amp;" ",Q495)))&gt;0,AI17,"")))</f>
        <v/>
      </c>
      <c r="AJ495" s="964" t="str" cm="1">
        <f t="array" ref="AJ495">IF(N495="","",IF(R495&lt;&gt;"","",IF(SUMPRODUCT(--(AN18:AN1500=AJ17),--(AM18:AM1500&lt;&gt;""),--ISNUMBER(SEARCH(" "&amp;AM18:AM1500&amp;" ",Q495)))&gt;0,AJ17,"")))</f>
        <v/>
      </c>
      <c r="AK495" s="964" t="str" cm="1">
        <f t="array" ref="AK495">IF(N495="","",IF(T495&lt;&gt;"",AK17,IF(S495&lt;&gt;"","",IF(R495&lt;&gt;"","",IF(SUMPRODUCT(--(AN18:AN1500=AK17),--(AM18:AM1500&lt;&gt;""),--ISNUMBER(SEARCH(" "&amp;AM18:AM1500&amp;" ",Q495)))&gt;0,AK17,"")))))</f>
        <v/>
      </c>
      <c r="AM495" s="964" t="s">
        <v>2247</v>
      </c>
      <c r="AN495" s="964" t="s">
        <v>1597</v>
      </c>
      <c r="BN495" s="49">
        <v>1</v>
      </c>
    </row>
    <row r="496" spans="3:66" ht="35.1" customHeight="1">
      <c r="C496" s="65"/>
      <c r="D496" s="975" t="str">
        <f t="shared" si="92"/>
        <v/>
      </c>
      <c r="E496" s="982"/>
      <c r="G496" s="963" t="str">
        <f>IF(H496="","",COUNTIF(H18:H496,"&lt;&gt;"))</f>
        <v/>
      </c>
      <c r="H496" s="958" t="str" cm="1">
        <f t="array" ref="H496">IF(L496="","",IF(LEN(L496)&lt;=MAX(10,G13),L496,IFERROR(LEFT(L496,LOOKUP(2,1/(MID(L496,ROW(1:500),1)=" ")/(ROW(1:500)&lt;=MAX(10,G13)),ROW(1:500))-1),LEFT(L496,MAX(10,G13)))))</f>
        <v/>
      </c>
      <c r="I496" s="963" t="str">
        <f t="shared" si="93"/>
        <v/>
      </c>
      <c r="J496" s="963" t="str">
        <f t="shared" si="94"/>
        <v/>
      </c>
      <c r="K496" s="964" t="str">
        <f>IF(M495&lt;&gt;"",K495,IF(K495&lt;MAX(A18:A317),K495+1,""))</f>
        <v/>
      </c>
      <c r="L496" s="965" t="str">
        <f>IF(K496="","",IF(M495&lt;&gt;"",M495,INDEX(E18:E317,MATCH(K496,A18:A317,0))))</f>
        <v/>
      </c>
      <c r="M496" s="965" t="str">
        <f t="shared" si="95"/>
        <v/>
      </c>
      <c r="N496" s="966" t="str">
        <f t="shared" si="96"/>
        <v/>
      </c>
      <c r="O496" s="967" t="str">
        <f t="shared" si="97"/>
        <v/>
      </c>
      <c r="P496" s="967" t="str">
        <f t="shared" si="98"/>
        <v/>
      </c>
      <c r="Q496" s="966" t="str">
        <f t="shared" si="99"/>
        <v/>
      </c>
      <c r="R496" s="967" t="str">
        <f>IF(N496="","",IF(COUNTIF(AP18:AP300,TRIM(Q496))&gt;0,"EXCLUSION EXACTE",""))</f>
        <v/>
      </c>
      <c r="S496" s="967" t="str" cm="1">
        <f t="array" ref="S496">IF(N496="","",IF(SUMPRODUCT(--(AP18:AP300&lt;&gt;""),--ISNUMBER(SEARCH(" "&amp;AP18:AP300&amp;" ",Q496)))&gt;0,"BLOQUE MOLLUSQUES",""))</f>
        <v/>
      </c>
      <c r="T496" s="967" t="str" cm="1">
        <f t="array" ref="T496">IF(N496="","",IF(SUMPRODUCT(--(AT18:AT300&lt;&gt;""),--ISNUMBER(SEARCH(" "&amp;AT18:AT300&amp;" ",Q496)))&gt;0,"FORCE MOLLUSQUES",""))</f>
        <v/>
      </c>
      <c r="U496" s="966" t="str">
        <f t="shared" si="100"/>
        <v/>
      </c>
      <c r="V496" s="966" t="str">
        <f t="shared" si="102"/>
        <v/>
      </c>
      <c r="W496" s="967" t="str">
        <f t="shared" si="101"/>
        <v/>
      </c>
      <c r="X496" s="967" t="str" cm="1">
        <f t="array" ref="X496">IF(N496="","",IF(R496&lt;&gt;"","",IF(SUMPRODUCT(--(AN18:AN1500=X17),--(AM18:AM1500&lt;&gt;""),--ISNUMBER(SEARCH(" "&amp;AM18:AM1500&amp;" ",Q496)))&gt;0,X17,"")))</f>
        <v/>
      </c>
      <c r="Y496" s="967" t="str" cm="1">
        <f t="array" ref="Y496">IF(N496="","",IF(R496&lt;&gt;"","",IF(SUMPRODUCT(--(AN18:AN1500=Y17),--(AM18:AM1500&lt;&gt;""),--ISNUMBER(SEARCH(" "&amp;AM18:AM1500&amp;" ",Q496)))&gt;0,Y17,"")))</f>
        <v/>
      </c>
      <c r="Z496" s="967" t="str" cm="1">
        <f t="array" ref="Z496">IF(N496="","",IF(R496&lt;&gt;"","",IF(SUMPRODUCT(--(AN18:AN1500=Z17),--(AM18:AM1500&lt;&gt;""),--ISNUMBER(SEARCH(" "&amp;AM18:AM1500&amp;" ",Q496)))&gt;0,Z17,"")))</f>
        <v/>
      </c>
      <c r="AA496" s="967" t="str" cm="1">
        <f t="array" ref="AA496">IF(N496="","",IF(R496&lt;&gt;"","",IF(SUMPRODUCT(--(AN18:AN1500=AA17),--(AM18:AM1500&lt;&gt;""),--ISNUMBER(SEARCH(" "&amp;AM18:AM1500&amp;" ",Q496)))&gt;0,AA17,"")))</f>
        <v/>
      </c>
      <c r="AB496" s="967" t="str" cm="1">
        <f t="array" ref="AB496">IF(N496="","",IF(R496&lt;&gt;"","",IF(SUMPRODUCT(--(AN18:AN1500=AB17),--(AM18:AM1500&lt;&gt;""),--ISNUMBER(SEARCH(" "&amp;AM18:AM1500&amp;" ",Q496)))&gt;0,AB17,"")))</f>
        <v/>
      </c>
      <c r="AC496" s="967" t="str" cm="1">
        <f t="array" ref="AC496">IF(N496="","",IF(R496&lt;&gt;"","",IF(SUMPRODUCT(--(AN18:AN1500=AC17),--(AM18:AM1500&lt;&gt;""),--ISNUMBER(SEARCH(" "&amp;AM18:AM1500&amp;" ",Q496)))&gt;0,AC17,"")))</f>
        <v/>
      </c>
      <c r="AD496" s="967" t="str" cm="1">
        <f t="array" ref="AD496">IF(N496="","",IF(R496&lt;&gt;"","",IF(SUMPRODUCT(--(AN18:AN1500=AD17),--(AM18:AM1500&lt;&gt;""),--ISNUMBER(SEARCH(" "&amp;AM18:AM1500&amp;" ",Q496)))&gt;0,AD17,"")))</f>
        <v/>
      </c>
      <c r="AE496" s="967" t="str" cm="1">
        <f t="array" ref="AE496">IF(N496="","",IF(R496&lt;&gt;"","",IF(SUMPRODUCT(--(AN18:AN1500=AE17),--(AM18:AM1500&lt;&gt;""),--ISNUMBER(SEARCH(" "&amp;AM18:AM1500&amp;" ",Q496)))&gt;0,AE17,"")))</f>
        <v/>
      </c>
      <c r="AF496" s="967" t="str" cm="1">
        <f t="array" ref="AF496">IF(N496="","",IF(R496&lt;&gt;"","",IF(SUMPRODUCT(--(AN18:AN1500=AF17),--(AM18:AM1500&lt;&gt;""),--ISNUMBER(SEARCH(" "&amp;AM18:AM1500&amp;" ",Q496)))&gt;0,AF17,"")))</f>
        <v/>
      </c>
      <c r="AG496" s="967" t="str" cm="1">
        <f t="array" ref="AG496">IF(N496="","",IF(R496&lt;&gt;"","",IF(SUMPRODUCT(--(AN18:AN1500=AG17),--(AM18:AM1500&lt;&gt;""),--ISNUMBER(SEARCH(" "&amp;AM18:AM1500&amp;" ",Q496)))&gt;0,AG17,"")))</f>
        <v/>
      </c>
      <c r="AH496" s="967" t="str" cm="1">
        <f t="array" ref="AH496">IF(N496="","",IF(R496&lt;&gt;"","",IF(SUMPRODUCT(--(AN18:AN1500=AH17),--(AM18:AM1500&lt;&gt;""),--ISNUMBER(SEARCH(" "&amp;AM18:AM1500&amp;" ",Q496)))&gt;0,AH17,"")))</f>
        <v/>
      </c>
      <c r="AI496" s="967" t="str" cm="1">
        <f t="array" ref="AI496">IF(N496="","",IF(R496&lt;&gt;"","",IF(SUMPRODUCT(--(AN18:AN1500=AI17),--(AM18:AM1500&lt;&gt;""),--ISNUMBER(SEARCH(" "&amp;AM18:AM1500&amp;" ",Q496)))&gt;0,AI17,"")))</f>
        <v/>
      </c>
      <c r="AJ496" s="967" t="str" cm="1">
        <f t="array" ref="AJ496">IF(N496="","",IF(R496&lt;&gt;"","",IF(SUMPRODUCT(--(AN18:AN1500=AJ17),--(AM18:AM1500&lt;&gt;""),--ISNUMBER(SEARCH(" "&amp;AM18:AM1500&amp;" ",Q496)))&gt;0,AJ17,"")))</f>
        <v/>
      </c>
      <c r="AK496" s="967" t="str" cm="1">
        <f t="array" ref="AK496">IF(N496="","",IF(T496&lt;&gt;"",AK17,IF(S496&lt;&gt;"","",IF(R496&lt;&gt;"","",IF(SUMPRODUCT(--(AN18:AN1500=AK17),--(AM18:AM1500&lt;&gt;""),--ISNUMBER(SEARCH(" "&amp;AM18:AM1500&amp;" ",Q496)))&gt;0,AK17,"")))))</f>
        <v/>
      </c>
      <c r="AM496" s="968" t="s">
        <v>2248</v>
      </c>
      <c r="AN496" s="968" t="s">
        <v>1597</v>
      </c>
      <c r="BN496" s="49">
        <v>1</v>
      </c>
    </row>
    <row r="497" spans="3:66" ht="35.1" customHeight="1">
      <c r="C497" s="65"/>
      <c r="D497" s="975" t="str">
        <f t="shared" si="92"/>
        <v/>
      </c>
      <c r="E497" s="982"/>
      <c r="G497" s="964" t="str">
        <f>IF(H497="","",COUNTIF(H18:H497,"&lt;&gt;"))</f>
        <v/>
      </c>
      <c r="H497" s="965" t="str" cm="1">
        <f t="array" ref="H497">IF(L497="","",IF(LEN(L497)&lt;=MAX(10,G13),L497,IFERROR(LEFT(L497,LOOKUP(2,1/(MID(L497,ROW(1:500),1)=" ")/(ROW(1:500)&lt;=MAX(10,G13)),ROW(1:500))-1),LEFT(L497,MAX(10,G13)))))</f>
        <v/>
      </c>
      <c r="I497" s="964" t="str">
        <f t="shared" si="93"/>
        <v/>
      </c>
      <c r="J497" s="964" t="str">
        <f t="shared" si="94"/>
        <v/>
      </c>
      <c r="K497" s="964" t="str">
        <f>IF(M496&lt;&gt;"",K496,IF(K496&lt;MAX(A18:A317),K496+1,""))</f>
        <v/>
      </c>
      <c r="L497" s="965" t="str">
        <f>IF(K497="","",IF(M496&lt;&gt;"",M496,INDEX(E18:E317,MATCH(K497,A18:A317,0))))</f>
        <v/>
      </c>
      <c r="M497" s="965" t="str">
        <f t="shared" si="95"/>
        <v/>
      </c>
      <c r="N497" s="965" t="str">
        <f t="shared" si="96"/>
        <v/>
      </c>
      <c r="O497" s="964" t="str">
        <f t="shared" si="97"/>
        <v/>
      </c>
      <c r="P497" s="964" t="str">
        <f t="shared" si="98"/>
        <v/>
      </c>
      <c r="Q497" s="965" t="str">
        <f t="shared" si="99"/>
        <v/>
      </c>
      <c r="R497" s="964" t="str">
        <f>IF(N497="","",IF(COUNTIF(AP18:AP300,TRIM(Q497))&gt;0,"EXCLUSION EXACTE",""))</f>
        <v/>
      </c>
      <c r="S497" s="964" t="str" cm="1">
        <f t="array" ref="S497">IF(N497="","",IF(SUMPRODUCT(--(AP18:AP300&lt;&gt;""),--ISNUMBER(SEARCH(" "&amp;AP18:AP300&amp;" ",Q497)))&gt;0,"BLOQUE MOLLUSQUES",""))</f>
        <v/>
      </c>
      <c r="T497" s="964" t="str" cm="1">
        <f t="array" ref="T497">IF(N497="","",IF(SUMPRODUCT(--(AT18:AT300&lt;&gt;""),--ISNUMBER(SEARCH(" "&amp;AT18:AT300&amp;" ",Q497)))&gt;0,"FORCE MOLLUSQUES",""))</f>
        <v/>
      </c>
      <c r="U497" s="965" t="str">
        <f t="shared" si="100"/>
        <v/>
      </c>
      <c r="V497" s="965" t="str">
        <f t="shared" si="102"/>
        <v/>
      </c>
      <c r="W497" s="964" t="str">
        <f t="shared" si="101"/>
        <v/>
      </c>
      <c r="X497" s="964" t="str" cm="1">
        <f t="array" ref="X497">IF(N497="","",IF(R497&lt;&gt;"","",IF(SUMPRODUCT(--(AN18:AN1500=X17),--(AM18:AM1500&lt;&gt;""),--ISNUMBER(SEARCH(" "&amp;AM18:AM1500&amp;" ",Q497)))&gt;0,X17,"")))</f>
        <v/>
      </c>
      <c r="Y497" s="964" t="str" cm="1">
        <f t="array" ref="Y497">IF(N497="","",IF(R497&lt;&gt;"","",IF(SUMPRODUCT(--(AN18:AN1500=Y17),--(AM18:AM1500&lt;&gt;""),--ISNUMBER(SEARCH(" "&amp;AM18:AM1500&amp;" ",Q497)))&gt;0,Y17,"")))</f>
        <v/>
      </c>
      <c r="Z497" s="964" t="str" cm="1">
        <f t="array" ref="Z497">IF(N497="","",IF(R497&lt;&gt;"","",IF(SUMPRODUCT(--(AN18:AN1500=Z17),--(AM18:AM1500&lt;&gt;""),--ISNUMBER(SEARCH(" "&amp;AM18:AM1500&amp;" ",Q497)))&gt;0,Z17,"")))</f>
        <v/>
      </c>
      <c r="AA497" s="964" t="str" cm="1">
        <f t="array" ref="AA497">IF(N497="","",IF(R497&lt;&gt;"","",IF(SUMPRODUCT(--(AN18:AN1500=AA17),--(AM18:AM1500&lt;&gt;""),--ISNUMBER(SEARCH(" "&amp;AM18:AM1500&amp;" ",Q497)))&gt;0,AA17,"")))</f>
        <v/>
      </c>
      <c r="AB497" s="964" t="str" cm="1">
        <f t="array" ref="AB497">IF(N497="","",IF(R497&lt;&gt;"","",IF(SUMPRODUCT(--(AN18:AN1500=AB17),--(AM18:AM1500&lt;&gt;""),--ISNUMBER(SEARCH(" "&amp;AM18:AM1500&amp;" ",Q497)))&gt;0,AB17,"")))</f>
        <v/>
      </c>
      <c r="AC497" s="964" t="str" cm="1">
        <f t="array" ref="AC497">IF(N497="","",IF(R497&lt;&gt;"","",IF(SUMPRODUCT(--(AN18:AN1500=AC17),--(AM18:AM1500&lt;&gt;""),--ISNUMBER(SEARCH(" "&amp;AM18:AM1500&amp;" ",Q497)))&gt;0,AC17,"")))</f>
        <v/>
      </c>
      <c r="AD497" s="964" t="str" cm="1">
        <f t="array" ref="AD497">IF(N497="","",IF(R497&lt;&gt;"","",IF(SUMPRODUCT(--(AN18:AN1500=AD17),--(AM18:AM1500&lt;&gt;""),--ISNUMBER(SEARCH(" "&amp;AM18:AM1500&amp;" ",Q497)))&gt;0,AD17,"")))</f>
        <v/>
      </c>
      <c r="AE497" s="964" t="str" cm="1">
        <f t="array" ref="AE497">IF(N497="","",IF(R497&lt;&gt;"","",IF(SUMPRODUCT(--(AN18:AN1500=AE17),--(AM18:AM1500&lt;&gt;""),--ISNUMBER(SEARCH(" "&amp;AM18:AM1500&amp;" ",Q497)))&gt;0,AE17,"")))</f>
        <v/>
      </c>
      <c r="AF497" s="964" t="str" cm="1">
        <f t="array" ref="AF497">IF(N497="","",IF(R497&lt;&gt;"","",IF(SUMPRODUCT(--(AN18:AN1500=AF17),--(AM18:AM1500&lt;&gt;""),--ISNUMBER(SEARCH(" "&amp;AM18:AM1500&amp;" ",Q497)))&gt;0,AF17,"")))</f>
        <v/>
      </c>
      <c r="AG497" s="964" t="str" cm="1">
        <f t="array" ref="AG497">IF(N497="","",IF(R497&lt;&gt;"","",IF(SUMPRODUCT(--(AN18:AN1500=AG17),--(AM18:AM1500&lt;&gt;""),--ISNUMBER(SEARCH(" "&amp;AM18:AM1500&amp;" ",Q497)))&gt;0,AG17,"")))</f>
        <v/>
      </c>
      <c r="AH497" s="964" t="str" cm="1">
        <f t="array" ref="AH497">IF(N497="","",IF(R497&lt;&gt;"","",IF(SUMPRODUCT(--(AN18:AN1500=AH17),--(AM18:AM1500&lt;&gt;""),--ISNUMBER(SEARCH(" "&amp;AM18:AM1500&amp;" ",Q497)))&gt;0,AH17,"")))</f>
        <v/>
      </c>
      <c r="AI497" s="964" t="str" cm="1">
        <f t="array" ref="AI497">IF(N497="","",IF(R497&lt;&gt;"","",IF(SUMPRODUCT(--(AN18:AN1500=AI17),--(AM18:AM1500&lt;&gt;""),--ISNUMBER(SEARCH(" "&amp;AM18:AM1500&amp;" ",Q497)))&gt;0,AI17,"")))</f>
        <v/>
      </c>
      <c r="AJ497" s="964" t="str" cm="1">
        <f t="array" ref="AJ497">IF(N497="","",IF(R497&lt;&gt;"","",IF(SUMPRODUCT(--(AN18:AN1500=AJ17),--(AM18:AM1500&lt;&gt;""),--ISNUMBER(SEARCH(" "&amp;AM18:AM1500&amp;" ",Q497)))&gt;0,AJ17,"")))</f>
        <v/>
      </c>
      <c r="AK497" s="964" t="str" cm="1">
        <f t="array" ref="AK497">IF(N497="","",IF(T497&lt;&gt;"",AK17,IF(S497&lt;&gt;"","",IF(R497&lt;&gt;"","",IF(SUMPRODUCT(--(AN18:AN1500=AK17),--(AM18:AM1500&lt;&gt;""),--ISNUMBER(SEARCH(" "&amp;AM18:AM1500&amp;" ",Q497)))&gt;0,AK17,"")))))</f>
        <v/>
      </c>
      <c r="AM497" s="964" t="s">
        <v>2249</v>
      </c>
      <c r="AN497" s="964" t="s">
        <v>1597</v>
      </c>
      <c r="BN497" s="49">
        <v>1</v>
      </c>
    </row>
    <row r="498" spans="3:66" ht="35.1" customHeight="1">
      <c r="C498" s="65"/>
      <c r="D498" s="975" t="str">
        <f t="shared" si="92"/>
        <v/>
      </c>
      <c r="E498" s="982"/>
      <c r="G498" s="963" t="str">
        <f>IF(H498="","",COUNTIF(H18:H498,"&lt;&gt;"))</f>
        <v/>
      </c>
      <c r="H498" s="958" t="str" cm="1">
        <f t="array" ref="H498">IF(L498="","",IF(LEN(L498)&lt;=MAX(10,G13),L498,IFERROR(LEFT(L498,LOOKUP(2,1/(MID(L498,ROW(1:500),1)=" ")/(ROW(1:500)&lt;=MAX(10,G13)),ROW(1:500))-1),LEFT(L498,MAX(10,G13)))))</f>
        <v/>
      </c>
      <c r="I498" s="963" t="str">
        <f t="shared" si="93"/>
        <v/>
      </c>
      <c r="J498" s="963" t="str">
        <f t="shared" si="94"/>
        <v/>
      </c>
      <c r="K498" s="964" t="str">
        <f>IF(M497&lt;&gt;"",K497,IF(K497&lt;MAX(A18:A317),K497+1,""))</f>
        <v/>
      </c>
      <c r="L498" s="965" t="str">
        <f>IF(K498="","",IF(M497&lt;&gt;"",M497,INDEX(E18:E317,MATCH(K498,A18:A317,0))))</f>
        <v/>
      </c>
      <c r="M498" s="965" t="str">
        <f t="shared" si="95"/>
        <v/>
      </c>
      <c r="N498" s="966" t="str">
        <f t="shared" si="96"/>
        <v/>
      </c>
      <c r="O498" s="967" t="str">
        <f t="shared" si="97"/>
        <v/>
      </c>
      <c r="P498" s="967" t="str">
        <f t="shared" si="98"/>
        <v/>
      </c>
      <c r="Q498" s="966" t="str">
        <f t="shared" si="99"/>
        <v/>
      </c>
      <c r="R498" s="967" t="str">
        <f>IF(N498="","",IF(COUNTIF(AP18:AP300,TRIM(Q498))&gt;0,"EXCLUSION EXACTE",""))</f>
        <v/>
      </c>
      <c r="S498" s="967" t="str" cm="1">
        <f t="array" ref="S498">IF(N498="","",IF(SUMPRODUCT(--(AP18:AP300&lt;&gt;""),--ISNUMBER(SEARCH(" "&amp;AP18:AP300&amp;" ",Q498)))&gt;0,"BLOQUE MOLLUSQUES",""))</f>
        <v/>
      </c>
      <c r="T498" s="967" t="str" cm="1">
        <f t="array" ref="T498">IF(N498="","",IF(SUMPRODUCT(--(AT18:AT300&lt;&gt;""),--ISNUMBER(SEARCH(" "&amp;AT18:AT300&amp;" ",Q498)))&gt;0,"FORCE MOLLUSQUES",""))</f>
        <v/>
      </c>
      <c r="U498" s="966" t="str">
        <f t="shared" si="100"/>
        <v/>
      </c>
      <c r="V498" s="966" t="str">
        <f t="shared" si="102"/>
        <v/>
      </c>
      <c r="W498" s="967" t="str">
        <f t="shared" si="101"/>
        <v/>
      </c>
      <c r="X498" s="967" t="str" cm="1">
        <f t="array" ref="X498">IF(N498="","",IF(R498&lt;&gt;"","",IF(SUMPRODUCT(--(AN18:AN1500=X17),--(AM18:AM1500&lt;&gt;""),--ISNUMBER(SEARCH(" "&amp;AM18:AM1500&amp;" ",Q498)))&gt;0,X17,"")))</f>
        <v/>
      </c>
      <c r="Y498" s="967" t="str" cm="1">
        <f t="array" ref="Y498">IF(N498="","",IF(R498&lt;&gt;"","",IF(SUMPRODUCT(--(AN18:AN1500=Y17),--(AM18:AM1500&lt;&gt;""),--ISNUMBER(SEARCH(" "&amp;AM18:AM1500&amp;" ",Q498)))&gt;0,Y17,"")))</f>
        <v/>
      </c>
      <c r="Z498" s="967" t="str" cm="1">
        <f t="array" ref="Z498">IF(N498="","",IF(R498&lt;&gt;"","",IF(SUMPRODUCT(--(AN18:AN1500=Z17),--(AM18:AM1500&lt;&gt;""),--ISNUMBER(SEARCH(" "&amp;AM18:AM1500&amp;" ",Q498)))&gt;0,Z17,"")))</f>
        <v/>
      </c>
      <c r="AA498" s="967" t="str" cm="1">
        <f t="array" ref="AA498">IF(N498="","",IF(R498&lt;&gt;"","",IF(SUMPRODUCT(--(AN18:AN1500=AA17),--(AM18:AM1500&lt;&gt;""),--ISNUMBER(SEARCH(" "&amp;AM18:AM1500&amp;" ",Q498)))&gt;0,AA17,"")))</f>
        <v/>
      </c>
      <c r="AB498" s="967" t="str" cm="1">
        <f t="array" ref="AB498">IF(N498="","",IF(R498&lt;&gt;"","",IF(SUMPRODUCT(--(AN18:AN1500=AB17),--(AM18:AM1500&lt;&gt;""),--ISNUMBER(SEARCH(" "&amp;AM18:AM1500&amp;" ",Q498)))&gt;0,AB17,"")))</f>
        <v/>
      </c>
      <c r="AC498" s="967" t="str" cm="1">
        <f t="array" ref="AC498">IF(N498="","",IF(R498&lt;&gt;"","",IF(SUMPRODUCT(--(AN18:AN1500=AC17),--(AM18:AM1500&lt;&gt;""),--ISNUMBER(SEARCH(" "&amp;AM18:AM1500&amp;" ",Q498)))&gt;0,AC17,"")))</f>
        <v/>
      </c>
      <c r="AD498" s="967" t="str" cm="1">
        <f t="array" ref="AD498">IF(N498="","",IF(R498&lt;&gt;"","",IF(SUMPRODUCT(--(AN18:AN1500=AD17),--(AM18:AM1500&lt;&gt;""),--ISNUMBER(SEARCH(" "&amp;AM18:AM1500&amp;" ",Q498)))&gt;0,AD17,"")))</f>
        <v/>
      </c>
      <c r="AE498" s="967" t="str" cm="1">
        <f t="array" ref="AE498">IF(N498="","",IF(R498&lt;&gt;"","",IF(SUMPRODUCT(--(AN18:AN1500=AE17),--(AM18:AM1500&lt;&gt;""),--ISNUMBER(SEARCH(" "&amp;AM18:AM1500&amp;" ",Q498)))&gt;0,AE17,"")))</f>
        <v/>
      </c>
      <c r="AF498" s="967" t="str" cm="1">
        <f t="array" ref="AF498">IF(N498="","",IF(R498&lt;&gt;"","",IF(SUMPRODUCT(--(AN18:AN1500=AF17),--(AM18:AM1500&lt;&gt;""),--ISNUMBER(SEARCH(" "&amp;AM18:AM1500&amp;" ",Q498)))&gt;0,AF17,"")))</f>
        <v/>
      </c>
      <c r="AG498" s="967" t="str" cm="1">
        <f t="array" ref="AG498">IF(N498="","",IF(R498&lt;&gt;"","",IF(SUMPRODUCT(--(AN18:AN1500=AG17),--(AM18:AM1500&lt;&gt;""),--ISNUMBER(SEARCH(" "&amp;AM18:AM1500&amp;" ",Q498)))&gt;0,AG17,"")))</f>
        <v/>
      </c>
      <c r="AH498" s="967" t="str" cm="1">
        <f t="array" ref="AH498">IF(N498="","",IF(R498&lt;&gt;"","",IF(SUMPRODUCT(--(AN18:AN1500=AH17),--(AM18:AM1500&lt;&gt;""),--ISNUMBER(SEARCH(" "&amp;AM18:AM1500&amp;" ",Q498)))&gt;0,AH17,"")))</f>
        <v/>
      </c>
      <c r="AI498" s="967" t="str" cm="1">
        <f t="array" ref="AI498">IF(N498="","",IF(R498&lt;&gt;"","",IF(SUMPRODUCT(--(AN18:AN1500=AI17),--(AM18:AM1500&lt;&gt;""),--ISNUMBER(SEARCH(" "&amp;AM18:AM1500&amp;" ",Q498)))&gt;0,AI17,"")))</f>
        <v/>
      </c>
      <c r="AJ498" s="967" t="str" cm="1">
        <f t="array" ref="AJ498">IF(N498="","",IF(R498&lt;&gt;"","",IF(SUMPRODUCT(--(AN18:AN1500=AJ17),--(AM18:AM1500&lt;&gt;""),--ISNUMBER(SEARCH(" "&amp;AM18:AM1500&amp;" ",Q498)))&gt;0,AJ17,"")))</f>
        <v/>
      </c>
      <c r="AK498" s="967" t="str" cm="1">
        <f t="array" ref="AK498">IF(N498="","",IF(T498&lt;&gt;"",AK17,IF(S498&lt;&gt;"","",IF(R498&lt;&gt;"","",IF(SUMPRODUCT(--(AN18:AN1500=AK17),--(AM18:AM1500&lt;&gt;""),--ISNUMBER(SEARCH(" "&amp;AM18:AM1500&amp;" ",Q498)))&gt;0,AK17,"")))))</f>
        <v/>
      </c>
      <c r="AM498" s="968" t="s">
        <v>2167</v>
      </c>
      <c r="AN498" s="968" t="s">
        <v>1597</v>
      </c>
      <c r="BN498" s="49">
        <v>1</v>
      </c>
    </row>
    <row r="499" spans="3:66" ht="35.1" customHeight="1">
      <c r="C499" s="65"/>
      <c r="D499" s="975" t="str">
        <f t="shared" si="92"/>
        <v/>
      </c>
      <c r="E499" s="982"/>
      <c r="G499" s="964" t="str">
        <f>IF(H499="","",COUNTIF(H18:H499,"&lt;&gt;"))</f>
        <v/>
      </c>
      <c r="H499" s="965" t="str" cm="1">
        <f t="array" ref="H499">IF(L499="","",IF(LEN(L499)&lt;=MAX(10,G13),L499,IFERROR(LEFT(L499,LOOKUP(2,1/(MID(L499,ROW(1:500),1)=" ")/(ROW(1:500)&lt;=MAX(10,G13)),ROW(1:500))-1),LEFT(L499,MAX(10,G13)))))</f>
        <v/>
      </c>
      <c r="I499" s="964" t="str">
        <f t="shared" si="93"/>
        <v/>
      </c>
      <c r="J499" s="964" t="str">
        <f t="shared" si="94"/>
        <v/>
      </c>
      <c r="K499" s="964" t="str">
        <f>IF(M498&lt;&gt;"",K498,IF(K498&lt;MAX(A18:A317),K498+1,""))</f>
        <v/>
      </c>
      <c r="L499" s="965" t="str">
        <f>IF(K499="","",IF(M498&lt;&gt;"",M498,INDEX(E18:E317,MATCH(K499,A18:A317,0))))</f>
        <v/>
      </c>
      <c r="M499" s="965" t="str">
        <f t="shared" si="95"/>
        <v/>
      </c>
      <c r="N499" s="965" t="str">
        <f t="shared" si="96"/>
        <v/>
      </c>
      <c r="O499" s="964" t="str">
        <f t="shared" si="97"/>
        <v/>
      </c>
      <c r="P499" s="964" t="str">
        <f t="shared" si="98"/>
        <v/>
      </c>
      <c r="Q499" s="965" t="str">
        <f t="shared" si="99"/>
        <v/>
      </c>
      <c r="R499" s="964" t="str">
        <f>IF(N499="","",IF(COUNTIF(AP18:AP300,TRIM(Q499))&gt;0,"EXCLUSION EXACTE",""))</f>
        <v/>
      </c>
      <c r="S499" s="964" t="str" cm="1">
        <f t="array" ref="S499">IF(N499="","",IF(SUMPRODUCT(--(AP18:AP300&lt;&gt;""),--ISNUMBER(SEARCH(" "&amp;AP18:AP300&amp;" ",Q499)))&gt;0,"BLOQUE MOLLUSQUES",""))</f>
        <v/>
      </c>
      <c r="T499" s="964" t="str" cm="1">
        <f t="array" ref="T499">IF(N499="","",IF(SUMPRODUCT(--(AT18:AT300&lt;&gt;""),--ISNUMBER(SEARCH(" "&amp;AT18:AT300&amp;" ",Q499)))&gt;0,"FORCE MOLLUSQUES",""))</f>
        <v/>
      </c>
      <c r="U499" s="965" t="str">
        <f t="shared" si="100"/>
        <v/>
      </c>
      <c r="V499" s="965" t="str">
        <f t="shared" si="102"/>
        <v/>
      </c>
      <c r="W499" s="964" t="str">
        <f t="shared" si="101"/>
        <v/>
      </c>
      <c r="X499" s="964" t="str" cm="1">
        <f t="array" ref="X499">IF(N499="","",IF(R499&lt;&gt;"","",IF(SUMPRODUCT(--(AN18:AN1500=X17),--(AM18:AM1500&lt;&gt;""),--ISNUMBER(SEARCH(" "&amp;AM18:AM1500&amp;" ",Q499)))&gt;0,X17,"")))</f>
        <v/>
      </c>
      <c r="Y499" s="964" t="str" cm="1">
        <f t="array" ref="Y499">IF(N499="","",IF(R499&lt;&gt;"","",IF(SUMPRODUCT(--(AN18:AN1500=Y17),--(AM18:AM1500&lt;&gt;""),--ISNUMBER(SEARCH(" "&amp;AM18:AM1500&amp;" ",Q499)))&gt;0,Y17,"")))</f>
        <v/>
      </c>
      <c r="Z499" s="964" t="str" cm="1">
        <f t="array" ref="Z499">IF(N499="","",IF(R499&lt;&gt;"","",IF(SUMPRODUCT(--(AN18:AN1500=Z17),--(AM18:AM1500&lt;&gt;""),--ISNUMBER(SEARCH(" "&amp;AM18:AM1500&amp;" ",Q499)))&gt;0,Z17,"")))</f>
        <v/>
      </c>
      <c r="AA499" s="964" t="str" cm="1">
        <f t="array" ref="AA499">IF(N499="","",IF(R499&lt;&gt;"","",IF(SUMPRODUCT(--(AN18:AN1500=AA17),--(AM18:AM1500&lt;&gt;""),--ISNUMBER(SEARCH(" "&amp;AM18:AM1500&amp;" ",Q499)))&gt;0,AA17,"")))</f>
        <v/>
      </c>
      <c r="AB499" s="964" t="str" cm="1">
        <f t="array" ref="AB499">IF(N499="","",IF(R499&lt;&gt;"","",IF(SUMPRODUCT(--(AN18:AN1500=AB17),--(AM18:AM1500&lt;&gt;""),--ISNUMBER(SEARCH(" "&amp;AM18:AM1500&amp;" ",Q499)))&gt;0,AB17,"")))</f>
        <v/>
      </c>
      <c r="AC499" s="964" t="str" cm="1">
        <f t="array" ref="AC499">IF(N499="","",IF(R499&lt;&gt;"","",IF(SUMPRODUCT(--(AN18:AN1500=AC17),--(AM18:AM1500&lt;&gt;""),--ISNUMBER(SEARCH(" "&amp;AM18:AM1500&amp;" ",Q499)))&gt;0,AC17,"")))</f>
        <v/>
      </c>
      <c r="AD499" s="964" t="str" cm="1">
        <f t="array" ref="AD499">IF(N499="","",IF(R499&lt;&gt;"","",IF(SUMPRODUCT(--(AN18:AN1500=AD17),--(AM18:AM1500&lt;&gt;""),--ISNUMBER(SEARCH(" "&amp;AM18:AM1500&amp;" ",Q499)))&gt;0,AD17,"")))</f>
        <v/>
      </c>
      <c r="AE499" s="964" t="str" cm="1">
        <f t="array" ref="AE499">IF(N499="","",IF(R499&lt;&gt;"","",IF(SUMPRODUCT(--(AN18:AN1500=AE17),--(AM18:AM1500&lt;&gt;""),--ISNUMBER(SEARCH(" "&amp;AM18:AM1500&amp;" ",Q499)))&gt;0,AE17,"")))</f>
        <v/>
      </c>
      <c r="AF499" s="964" t="str" cm="1">
        <f t="array" ref="AF499">IF(N499="","",IF(R499&lt;&gt;"","",IF(SUMPRODUCT(--(AN18:AN1500=AF17),--(AM18:AM1500&lt;&gt;""),--ISNUMBER(SEARCH(" "&amp;AM18:AM1500&amp;" ",Q499)))&gt;0,AF17,"")))</f>
        <v/>
      </c>
      <c r="AG499" s="964" t="str" cm="1">
        <f t="array" ref="AG499">IF(N499="","",IF(R499&lt;&gt;"","",IF(SUMPRODUCT(--(AN18:AN1500=AG17),--(AM18:AM1500&lt;&gt;""),--ISNUMBER(SEARCH(" "&amp;AM18:AM1500&amp;" ",Q499)))&gt;0,AG17,"")))</f>
        <v/>
      </c>
      <c r="AH499" s="964" t="str" cm="1">
        <f t="array" ref="AH499">IF(N499="","",IF(R499&lt;&gt;"","",IF(SUMPRODUCT(--(AN18:AN1500=AH17),--(AM18:AM1500&lt;&gt;""),--ISNUMBER(SEARCH(" "&amp;AM18:AM1500&amp;" ",Q499)))&gt;0,AH17,"")))</f>
        <v/>
      </c>
      <c r="AI499" s="964" t="str" cm="1">
        <f t="array" ref="AI499">IF(N499="","",IF(R499&lt;&gt;"","",IF(SUMPRODUCT(--(AN18:AN1500=AI17),--(AM18:AM1500&lt;&gt;""),--ISNUMBER(SEARCH(" "&amp;AM18:AM1500&amp;" ",Q499)))&gt;0,AI17,"")))</f>
        <v/>
      </c>
      <c r="AJ499" s="964" t="str" cm="1">
        <f t="array" ref="AJ499">IF(N499="","",IF(R499&lt;&gt;"","",IF(SUMPRODUCT(--(AN18:AN1500=AJ17),--(AM18:AM1500&lt;&gt;""),--ISNUMBER(SEARCH(" "&amp;AM18:AM1500&amp;" ",Q499)))&gt;0,AJ17,"")))</f>
        <v/>
      </c>
      <c r="AK499" s="964" t="str" cm="1">
        <f t="array" ref="AK499">IF(N499="","",IF(T499&lt;&gt;"",AK17,IF(S499&lt;&gt;"","",IF(R499&lt;&gt;"","",IF(SUMPRODUCT(--(AN18:AN1500=AK17),--(AM18:AM1500&lt;&gt;""),--ISNUMBER(SEARCH(" "&amp;AM18:AM1500&amp;" ",Q499)))&gt;0,AK17,"")))))</f>
        <v/>
      </c>
      <c r="AM499" s="964" t="s">
        <v>2168</v>
      </c>
      <c r="AN499" s="964" t="s">
        <v>1597</v>
      </c>
      <c r="BN499" s="49">
        <v>1</v>
      </c>
    </row>
    <row r="500" spans="3:66" ht="35.1" customHeight="1">
      <c r="C500" s="65"/>
      <c r="D500" s="975" t="str">
        <f t="shared" si="92"/>
        <v/>
      </c>
      <c r="E500" s="982"/>
      <c r="G500" s="963" t="str">
        <f>IF(H500="","",COUNTIF(H18:H500,"&lt;&gt;"))</f>
        <v/>
      </c>
      <c r="H500" s="958" t="str" cm="1">
        <f t="array" ref="H500">IF(L500="","",IF(LEN(L500)&lt;=MAX(10,G13),L500,IFERROR(LEFT(L500,LOOKUP(2,1/(MID(L500,ROW(1:500),1)=" ")/(ROW(1:500)&lt;=MAX(10,G13)),ROW(1:500))-1),LEFT(L500,MAX(10,G13)))))</f>
        <v/>
      </c>
      <c r="I500" s="963" t="str">
        <f t="shared" si="93"/>
        <v/>
      </c>
      <c r="J500" s="963" t="str">
        <f t="shared" si="94"/>
        <v/>
      </c>
      <c r="K500" s="964" t="str">
        <f>IF(M499&lt;&gt;"",K499,IF(K499&lt;MAX(A18:A317),K499+1,""))</f>
        <v/>
      </c>
      <c r="L500" s="965" t="str">
        <f>IF(K500="","",IF(M499&lt;&gt;"",M499,INDEX(E18:E317,MATCH(K500,A18:A317,0))))</f>
        <v/>
      </c>
      <c r="M500" s="965" t="str">
        <f t="shared" si="95"/>
        <v/>
      </c>
      <c r="N500" s="966" t="str">
        <f t="shared" si="96"/>
        <v/>
      </c>
      <c r="O500" s="967" t="str">
        <f t="shared" si="97"/>
        <v/>
      </c>
      <c r="P500" s="967" t="str">
        <f t="shared" si="98"/>
        <v/>
      </c>
      <c r="Q500" s="966" t="str">
        <f t="shared" si="99"/>
        <v/>
      </c>
      <c r="R500" s="967" t="str">
        <f>IF(N500="","",IF(COUNTIF(AP18:AP300,TRIM(Q500))&gt;0,"EXCLUSION EXACTE",""))</f>
        <v/>
      </c>
      <c r="S500" s="967" t="str" cm="1">
        <f t="array" ref="S500">IF(N500="","",IF(SUMPRODUCT(--(AP18:AP300&lt;&gt;""),--ISNUMBER(SEARCH(" "&amp;AP18:AP300&amp;" ",Q500)))&gt;0,"BLOQUE MOLLUSQUES",""))</f>
        <v/>
      </c>
      <c r="T500" s="967" t="str" cm="1">
        <f t="array" ref="T500">IF(N500="","",IF(SUMPRODUCT(--(AT18:AT300&lt;&gt;""),--ISNUMBER(SEARCH(" "&amp;AT18:AT300&amp;" ",Q500)))&gt;0,"FORCE MOLLUSQUES",""))</f>
        <v/>
      </c>
      <c r="U500" s="966" t="str">
        <f t="shared" si="100"/>
        <v/>
      </c>
      <c r="V500" s="966" t="str">
        <f t="shared" si="102"/>
        <v/>
      </c>
      <c r="W500" s="967" t="str">
        <f t="shared" si="101"/>
        <v/>
      </c>
      <c r="X500" s="967" t="str" cm="1">
        <f t="array" ref="X500">IF(N500="","",IF(R500&lt;&gt;"","",IF(SUMPRODUCT(--(AN18:AN1500=X17),--(AM18:AM1500&lt;&gt;""),--ISNUMBER(SEARCH(" "&amp;AM18:AM1500&amp;" ",Q500)))&gt;0,X17,"")))</f>
        <v/>
      </c>
      <c r="Y500" s="967" t="str" cm="1">
        <f t="array" ref="Y500">IF(N500="","",IF(R500&lt;&gt;"","",IF(SUMPRODUCT(--(AN18:AN1500=Y17),--(AM18:AM1500&lt;&gt;""),--ISNUMBER(SEARCH(" "&amp;AM18:AM1500&amp;" ",Q500)))&gt;0,Y17,"")))</f>
        <v/>
      </c>
      <c r="Z500" s="967" t="str" cm="1">
        <f t="array" ref="Z500">IF(N500="","",IF(R500&lt;&gt;"","",IF(SUMPRODUCT(--(AN18:AN1500=Z17),--(AM18:AM1500&lt;&gt;""),--ISNUMBER(SEARCH(" "&amp;AM18:AM1500&amp;" ",Q500)))&gt;0,Z17,"")))</f>
        <v/>
      </c>
      <c r="AA500" s="967" t="str" cm="1">
        <f t="array" ref="AA500">IF(N500="","",IF(R500&lt;&gt;"","",IF(SUMPRODUCT(--(AN18:AN1500=AA17),--(AM18:AM1500&lt;&gt;""),--ISNUMBER(SEARCH(" "&amp;AM18:AM1500&amp;" ",Q500)))&gt;0,AA17,"")))</f>
        <v/>
      </c>
      <c r="AB500" s="967" t="str" cm="1">
        <f t="array" ref="AB500">IF(N500="","",IF(R500&lt;&gt;"","",IF(SUMPRODUCT(--(AN18:AN1500=AB17),--(AM18:AM1500&lt;&gt;""),--ISNUMBER(SEARCH(" "&amp;AM18:AM1500&amp;" ",Q500)))&gt;0,AB17,"")))</f>
        <v/>
      </c>
      <c r="AC500" s="967" t="str" cm="1">
        <f t="array" ref="AC500">IF(N500="","",IF(R500&lt;&gt;"","",IF(SUMPRODUCT(--(AN18:AN1500=AC17),--(AM18:AM1500&lt;&gt;""),--ISNUMBER(SEARCH(" "&amp;AM18:AM1500&amp;" ",Q500)))&gt;0,AC17,"")))</f>
        <v/>
      </c>
      <c r="AD500" s="967" t="str" cm="1">
        <f t="array" ref="AD500">IF(N500="","",IF(R500&lt;&gt;"","",IF(SUMPRODUCT(--(AN18:AN1500=AD17),--(AM18:AM1500&lt;&gt;""),--ISNUMBER(SEARCH(" "&amp;AM18:AM1500&amp;" ",Q500)))&gt;0,AD17,"")))</f>
        <v/>
      </c>
      <c r="AE500" s="967" t="str" cm="1">
        <f t="array" ref="AE500">IF(N500="","",IF(R500&lt;&gt;"","",IF(SUMPRODUCT(--(AN18:AN1500=AE17),--(AM18:AM1500&lt;&gt;""),--ISNUMBER(SEARCH(" "&amp;AM18:AM1500&amp;" ",Q500)))&gt;0,AE17,"")))</f>
        <v/>
      </c>
      <c r="AF500" s="967" t="str" cm="1">
        <f t="array" ref="AF500">IF(N500="","",IF(R500&lt;&gt;"","",IF(SUMPRODUCT(--(AN18:AN1500=AF17),--(AM18:AM1500&lt;&gt;""),--ISNUMBER(SEARCH(" "&amp;AM18:AM1500&amp;" ",Q500)))&gt;0,AF17,"")))</f>
        <v/>
      </c>
      <c r="AG500" s="967" t="str" cm="1">
        <f t="array" ref="AG500">IF(N500="","",IF(R500&lt;&gt;"","",IF(SUMPRODUCT(--(AN18:AN1500=AG17),--(AM18:AM1500&lt;&gt;""),--ISNUMBER(SEARCH(" "&amp;AM18:AM1500&amp;" ",Q500)))&gt;0,AG17,"")))</f>
        <v/>
      </c>
      <c r="AH500" s="967" t="str" cm="1">
        <f t="array" ref="AH500">IF(N500="","",IF(R500&lt;&gt;"","",IF(SUMPRODUCT(--(AN18:AN1500=AH17),--(AM18:AM1500&lt;&gt;""),--ISNUMBER(SEARCH(" "&amp;AM18:AM1500&amp;" ",Q500)))&gt;0,AH17,"")))</f>
        <v/>
      </c>
      <c r="AI500" s="967" t="str" cm="1">
        <f t="array" ref="AI500">IF(N500="","",IF(R500&lt;&gt;"","",IF(SUMPRODUCT(--(AN18:AN1500=AI17),--(AM18:AM1500&lt;&gt;""),--ISNUMBER(SEARCH(" "&amp;AM18:AM1500&amp;" ",Q500)))&gt;0,AI17,"")))</f>
        <v/>
      </c>
      <c r="AJ500" s="967" t="str" cm="1">
        <f t="array" ref="AJ500">IF(N500="","",IF(R500&lt;&gt;"","",IF(SUMPRODUCT(--(AN18:AN1500=AJ17),--(AM18:AM1500&lt;&gt;""),--ISNUMBER(SEARCH(" "&amp;AM18:AM1500&amp;" ",Q500)))&gt;0,AJ17,"")))</f>
        <v/>
      </c>
      <c r="AK500" s="967" t="str" cm="1">
        <f t="array" ref="AK500">IF(N500="","",IF(T500&lt;&gt;"",AK17,IF(S500&lt;&gt;"","",IF(R500&lt;&gt;"","",IF(SUMPRODUCT(--(AN18:AN1500=AK17),--(AM18:AM1500&lt;&gt;""),--ISNUMBER(SEARCH(" "&amp;AM18:AM1500&amp;" ",Q500)))&gt;0,AK17,"")))))</f>
        <v/>
      </c>
      <c r="AM500" s="968" t="s">
        <v>2251</v>
      </c>
      <c r="AN500" s="968" t="s">
        <v>1597</v>
      </c>
      <c r="BN500" s="49">
        <v>1</v>
      </c>
    </row>
    <row r="501" spans="3:66" ht="35.1" customHeight="1">
      <c r="C501" s="65"/>
      <c r="D501" s="975" t="str">
        <f t="shared" si="92"/>
        <v/>
      </c>
      <c r="E501" s="982"/>
      <c r="G501" s="964" t="str">
        <f>IF(H501="","",COUNTIF(H18:H501,"&lt;&gt;"))</f>
        <v/>
      </c>
      <c r="H501" s="965" t="str" cm="1">
        <f t="array" ref="H501">IF(L501="","",IF(LEN(L501)&lt;=MAX(10,G13),L501,IFERROR(LEFT(L501,LOOKUP(2,1/(MID(L501,ROW(1:500),1)=" ")/(ROW(1:500)&lt;=MAX(10,G13)),ROW(1:500))-1),LEFT(L501,MAX(10,G13)))))</f>
        <v/>
      </c>
      <c r="I501" s="964" t="str">
        <f t="shared" si="93"/>
        <v/>
      </c>
      <c r="J501" s="964" t="str">
        <f t="shared" si="94"/>
        <v/>
      </c>
      <c r="K501" s="964" t="str">
        <f>IF(M500&lt;&gt;"",K500,IF(K500&lt;MAX(A18:A317),K500+1,""))</f>
        <v/>
      </c>
      <c r="L501" s="965" t="str">
        <f>IF(K501="","",IF(M500&lt;&gt;"",M500,INDEX(E18:E317,MATCH(K501,A18:A317,0))))</f>
        <v/>
      </c>
      <c r="M501" s="965" t="str">
        <f t="shared" si="95"/>
        <v/>
      </c>
      <c r="N501" s="965" t="str">
        <f t="shared" si="96"/>
        <v/>
      </c>
      <c r="O501" s="964" t="str">
        <f t="shared" si="97"/>
        <v/>
      </c>
      <c r="P501" s="964" t="str">
        <f t="shared" si="98"/>
        <v/>
      </c>
      <c r="Q501" s="965" t="str">
        <f t="shared" si="99"/>
        <v/>
      </c>
      <c r="R501" s="964" t="str">
        <f>IF(N501="","",IF(COUNTIF(AP18:AP300,TRIM(Q501))&gt;0,"EXCLUSION EXACTE",""))</f>
        <v/>
      </c>
      <c r="S501" s="964" t="str" cm="1">
        <f t="array" ref="S501">IF(N501="","",IF(SUMPRODUCT(--(AP18:AP300&lt;&gt;""),--ISNUMBER(SEARCH(" "&amp;AP18:AP300&amp;" ",Q501)))&gt;0,"BLOQUE MOLLUSQUES",""))</f>
        <v/>
      </c>
      <c r="T501" s="964" t="str" cm="1">
        <f t="array" ref="T501">IF(N501="","",IF(SUMPRODUCT(--(AT18:AT300&lt;&gt;""),--ISNUMBER(SEARCH(" "&amp;AT18:AT300&amp;" ",Q501)))&gt;0,"FORCE MOLLUSQUES",""))</f>
        <v/>
      </c>
      <c r="U501" s="965" t="str">
        <f t="shared" si="100"/>
        <v/>
      </c>
      <c r="V501" s="965" t="str">
        <f t="shared" si="102"/>
        <v/>
      </c>
      <c r="W501" s="964" t="str">
        <f t="shared" si="101"/>
        <v/>
      </c>
      <c r="X501" s="964" t="str" cm="1">
        <f t="array" ref="X501">IF(N501="","",IF(R501&lt;&gt;"","",IF(SUMPRODUCT(--(AN18:AN1500=X17),--(AM18:AM1500&lt;&gt;""),--ISNUMBER(SEARCH(" "&amp;AM18:AM1500&amp;" ",Q501)))&gt;0,X17,"")))</f>
        <v/>
      </c>
      <c r="Y501" s="964" t="str" cm="1">
        <f t="array" ref="Y501">IF(N501="","",IF(R501&lt;&gt;"","",IF(SUMPRODUCT(--(AN18:AN1500=Y17),--(AM18:AM1500&lt;&gt;""),--ISNUMBER(SEARCH(" "&amp;AM18:AM1500&amp;" ",Q501)))&gt;0,Y17,"")))</f>
        <v/>
      </c>
      <c r="Z501" s="964" t="str" cm="1">
        <f t="array" ref="Z501">IF(N501="","",IF(R501&lt;&gt;"","",IF(SUMPRODUCT(--(AN18:AN1500=Z17),--(AM18:AM1500&lt;&gt;""),--ISNUMBER(SEARCH(" "&amp;AM18:AM1500&amp;" ",Q501)))&gt;0,Z17,"")))</f>
        <v/>
      </c>
      <c r="AA501" s="964" t="str" cm="1">
        <f t="array" ref="AA501">IF(N501="","",IF(R501&lt;&gt;"","",IF(SUMPRODUCT(--(AN18:AN1500=AA17),--(AM18:AM1500&lt;&gt;""),--ISNUMBER(SEARCH(" "&amp;AM18:AM1500&amp;" ",Q501)))&gt;0,AA17,"")))</f>
        <v/>
      </c>
      <c r="AB501" s="964" t="str" cm="1">
        <f t="array" ref="AB501">IF(N501="","",IF(R501&lt;&gt;"","",IF(SUMPRODUCT(--(AN18:AN1500=AB17),--(AM18:AM1500&lt;&gt;""),--ISNUMBER(SEARCH(" "&amp;AM18:AM1500&amp;" ",Q501)))&gt;0,AB17,"")))</f>
        <v/>
      </c>
      <c r="AC501" s="964" t="str" cm="1">
        <f t="array" ref="AC501">IF(N501="","",IF(R501&lt;&gt;"","",IF(SUMPRODUCT(--(AN18:AN1500=AC17),--(AM18:AM1500&lt;&gt;""),--ISNUMBER(SEARCH(" "&amp;AM18:AM1500&amp;" ",Q501)))&gt;0,AC17,"")))</f>
        <v/>
      </c>
      <c r="AD501" s="964" t="str" cm="1">
        <f t="array" ref="AD501">IF(N501="","",IF(R501&lt;&gt;"","",IF(SUMPRODUCT(--(AN18:AN1500=AD17),--(AM18:AM1500&lt;&gt;""),--ISNUMBER(SEARCH(" "&amp;AM18:AM1500&amp;" ",Q501)))&gt;0,AD17,"")))</f>
        <v/>
      </c>
      <c r="AE501" s="964" t="str" cm="1">
        <f t="array" ref="AE501">IF(N501="","",IF(R501&lt;&gt;"","",IF(SUMPRODUCT(--(AN18:AN1500=AE17),--(AM18:AM1500&lt;&gt;""),--ISNUMBER(SEARCH(" "&amp;AM18:AM1500&amp;" ",Q501)))&gt;0,AE17,"")))</f>
        <v/>
      </c>
      <c r="AF501" s="964" t="str" cm="1">
        <f t="array" ref="AF501">IF(N501="","",IF(R501&lt;&gt;"","",IF(SUMPRODUCT(--(AN18:AN1500=AF17),--(AM18:AM1500&lt;&gt;""),--ISNUMBER(SEARCH(" "&amp;AM18:AM1500&amp;" ",Q501)))&gt;0,AF17,"")))</f>
        <v/>
      </c>
      <c r="AG501" s="964" t="str" cm="1">
        <f t="array" ref="AG501">IF(N501="","",IF(R501&lt;&gt;"","",IF(SUMPRODUCT(--(AN18:AN1500=AG17),--(AM18:AM1500&lt;&gt;""),--ISNUMBER(SEARCH(" "&amp;AM18:AM1500&amp;" ",Q501)))&gt;0,AG17,"")))</f>
        <v/>
      </c>
      <c r="AH501" s="964" t="str" cm="1">
        <f t="array" ref="AH501">IF(N501="","",IF(R501&lt;&gt;"","",IF(SUMPRODUCT(--(AN18:AN1500=AH17),--(AM18:AM1500&lt;&gt;""),--ISNUMBER(SEARCH(" "&amp;AM18:AM1500&amp;" ",Q501)))&gt;0,AH17,"")))</f>
        <v/>
      </c>
      <c r="AI501" s="964" t="str" cm="1">
        <f t="array" ref="AI501">IF(N501="","",IF(R501&lt;&gt;"","",IF(SUMPRODUCT(--(AN18:AN1500=AI17),--(AM18:AM1500&lt;&gt;""),--ISNUMBER(SEARCH(" "&amp;AM18:AM1500&amp;" ",Q501)))&gt;0,AI17,"")))</f>
        <v/>
      </c>
      <c r="AJ501" s="964" t="str" cm="1">
        <f t="array" ref="AJ501">IF(N501="","",IF(R501&lt;&gt;"","",IF(SUMPRODUCT(--(AN18:AN1500=AJ17),--(AM18:AM1500&lt;&gt;""),--ISNUMBER(SEARCH(" "&amp;AM18:AM1500&amp;" ",Q501)))&gt;0,AJ17,"")))</f>
        <v/>
      </c>
      <c r="AK501" s="964" t="str" cm="1">
        <f t="array" ref="AK501">IF(N501="","",IF(T501&lt;&gt;"",AK17,IF(S501&lt;&gt;"","",IF(R501&lt;&gt;"","",IF(SUMPRODUCT(--(AN18:AN1500=AK17),--(AM18:AM1500&lt;&gt;""),--ISNUMBER(SEARCH(" "&amp;AM18:AM1500&amp;" ",Q501)))&gt;0,AK17,"")))))</f>
        <v/>
      </c>
      <c r="AM501" s="964" t="s">
        <v>2252</v>
      </c>
      <c r="AN501" s="964" t="s">
        <v>1597</v>
      </c>
      <c r="BN501" s="49">
        <v>1</v>
      </c>
    </row>
    <row r="502" spans="3:66" ht="35.1" customHeight="1">
      <c r="C502" s="65"/>
      <c r="D502" s="975" t="str">
        <f t="shared" si="92"/>
        <v/>
      </c>
      <c r="E502" s="982"/>
      <c r="G502" s="963" t="str">
        <f>IF(H502="","",COUNTIF(H18:H502,"&lt;&gt;"))</f>
        <v/>
      </c>
      <c r="H502" s="958" t="str" cm="1">
        <f t="array" ref="H502">IF(L502="","",IF(LEN(L502)&lt;=MAX(10,G13),L502,IFERROR(LEFT(L502,LOOKUP(2,1/(MID(L502,ROW(1:500),1)=" ")/(ROW(1:500)&lt;=MAX(10,G13)),ROW(1:500))-1),LEFT(L502,MAX(10,G13)))))</f>
        <v/>
      </c>
      <c r="I502" s="963" t="str">
        <f t="shared" si="93"/>
        <v/>
      </c>
      <c r="J502" s="963" t="str">
        <f t="shared" si="94"/>
        <v/>
      </c>
      <c r="K502" s="964" t="str">
        <f>IF(M501&lt;&gt;"",K501,IF(K501&lt;MAX(A18:A317),K501+1,""))</f>
        <v/>
      </c>
      <c r="L502" s="965" t="str">
        <f>IF(K502="","",IF(M501&lt;&gt;"",M501,INDEX(E18:E317,MATCH(K502,A18:A317,0))))</f>
        <v/>
      </c>
      <c r="M502" s="965" t="str">
        <f t="shared" si="95"/>
        <v/>
      </c>
      <c r="N502" s="966" t="str">
        <f t="shared" si="96"/>
        <v/>
      </c>
      <c r="O502" s="967" t="str">
        <f t="shared" si="97"/>
        <v/>
      </c>
      <c r="P502" s="967" t="str">
        <f t="shared" si="98"/>
        <v/>
      </c>
      <c r="Q502" s="966" t="str">
        <f t="shared" si="99"/>
        <v/>
      </c>
      <c r="R502" s="967" t="str">
        <f>IF(N502="","",IF(COUNTIF(AP18:AP300,TRIM(Q502))&gt;0,"EXCLUSION EXACTE",""))</f>
        <v/>
      </c>
      <c r="S502" s="967" t="str" cm="1">
        <f t="array" ref="S502">IF(N502="","",IF(SUMPRODUCT(--(AP18:AP300&lt;&gt;""),--ISNUMBER(SEARCH(" "&amp;AP18:AP300&amp;" ",Q502)))&gt;0,"BLOQUE MOLLUSQUES",""))</f>
        <v/>
      </c>
      <c r="T502" s="967" t="str" cm="1">
        <f t="array" ref="T502">IF(N502="","",IF(SUMPRODUCT(--(AT18:AT300&lt;&gt;""),--ISNUMBER(SEARCH(" "&amp;AT18:AT300&amp;" ",Q502)))&gt;0,"FORCE MOLLUSQUES",""))</f>
        <v/>
      </c>
      <c r="U502" s="966" t="str">
        <f t="shared" si="100"/>
        <v/>
      </c>
      <c r="V502" s="966" t="str">
        <f t="shared" si="102"/>
        <v/>
      </c>
      <c r="W502" s="967" t="str">
        <f t="shared" si="101"/>
        <v/>
      </c>
      <c r="X502" s="967" t="str" cm="1">
        <f t="array" ref="X502">IF(N502="","",IF(R502&lt;&gt;"","",IF(SUMPRODUCT(--(AN18:AN1500=X17),--(AM18:AM1500&lt;&gt;""),--ISNUMBER(SEARCH(" "&amp;AM18:AM1500&amp;" ",Q502)))&gt;0,X17,"")))</f>
        <v/>
      </c>
      <c r="Y502" s="967" t="str" cm="1">
        <f t="array" ref="Y502">IF(N502="","",IF(R502&lt;&gt;"","",IF(SUMPRODUCT(--(AN18:AN1500=Y17),--(AM18:AM1500&lt;&gt;""),--ISNUMBER(SEARCH(" "&amp;AM18:AM1500&amp;" ",Q502)))&gt;0,Y17,"")))</f>
        <v/>
      </c>
      <c r="Z502" s="967" t="str" cm="1">
        <f t="array" ref="Z502">IF(N502="","",IF(R502&lt;&gt;"","",IF(SUMPRODUCT(--(AN18:AN1500=Z17),--(AM18:AM1500&lt;&gt;""),--ISNUMBER(SEARCH(" "&amp;AM18:AM1500&amp;" ",Q502)))&gt;0,Z17,"")))</f>
        <v/>
      </c>
      <c r="AA502" s="967" t="str" cm="1">
        <f t="array" ref="AA502">IF(N502="","",IF(R502&lt;&gt;"","",IF(SUMPRODUCT(--(AN18:AN1500=AA17),--(AM18:AM1500&lt;&gt;""),--ISNUMBER(SEARCH(" "&amp;AM18:AM1500&amp;" ",Q502)))&gt;0,AA17,"")))</f>
        <v/>
      </c>
      <c r="AB502" s="967" t="str" cm="1">
        <f t="array" ref="AB502">IF(N502="","",IF(R502&lt;&gt;"","",IF(SUMPRODUCT(--(AN18:AN1500=AB17),--(AM18:AM1500&lt;&gt;""),--ISNUMBER(SEARCH(" "&amp;AM18:AM1500&amp;" ",Q502)))&gt;0,AB17,"")))</f>
        <v/>
      </c>
      <c r="AC502" s="967" t="str" cm="1">
        <f t="array" ref="AC502">IF(N502="","",IF(R502&lt;&gt;"","",IF(SUMPRODUCT(--(AN18:AN1500=AC17),--(AM18:AM1500&lt;&gt;""),--ISNUMBER(SEARCH(" "&amp;AM18:AM1500&amp;" ",Q502)))&gt;0,AC17,"")))</f>
        <v/>
      </c>
      <c r="AD502" s="967" t="str" cm="1">
        <f t="array" ref="AD502">IF(N502="","",IF(R502&lt;&gt;"","",IF(SUMPRODUCT(--(AN18:AN1500=AD17),--(AM18:AM1500&lt;&gt;""),--ISNUMBER(SEARCH(" "&amp;AM18:AM1500&amp;" ",Q502)))&gt;0,AD17,"")))</f>
        <v/>
      </c>
      <c r="AE502" s="967" t="str" cm="1">
        <f t="array" ref="AE502">IF(N502="","",IF(R502&lt;&gt;"","",IF(SUMPRODUCT(--(AN18:AN1500=AE17),--(AM18:AM1500&lt;&gt;""),--ISNUMBER(SEARCH(" "&amp;AM18:AM1500&amp;" ",Q502)))&gt;0,AE17,"")))</f>
        <v/>
      </c>
      <c r="AF502" s="967" t="str" cm="1">
        <f t="array" ref="AF502">IF(N502="","",IF(R502&lt;&gt;"","",IF(SUMPRODUCT(--(AN18:AN1500=AF17),--(AM18:AM1500&lt;&gt;""),--ISNUMBER(SEARCH(" "&amp;AM18:AM1500&amp;" ",Q502)))&gt;0,AF17,"")))</f>
        <v/>
      </c>
      <c r="AG502" s="967" t="str" cm="1">
        <f t="array" ref="AG502">IF(N502="","",IF(R502&lt;&gt;"","",IF(SUMPRODUCT(--(AN18:AN1500=AG17),--(AM18:AM1500&lt;&gt;""),--ISNUMBER(SEARCH(" "&amp;AM18:AM1500&amp;" ",Q502)))&gt;0,AG17,"")))</f>
        <v/>
      </c>
      <c r="AH502" s="967" t="str" cm="1">
        <f t="array" ref="AH502">IF(N502="","",IF(R502&lt;&gt;"","",IF(SUMPRODUCT(--(AN18:AN1500=AH17),--(AM18:AM1500&lt;&gt;""),--ISNUMBER(SEARCH(" "&amp;AM18:AM1500&amp;" ",Q502)))&gt;0,AH17,"")))</f>
        <v/>
      </c>
      <c r="AI502" s="967" t="str" cm="1">
        <f t="array" ref="AI502">IF(N502="","",IF(R502&lt;&gt;"","",IF(SUMPRODUCT(--(AN18:AN1500=AI17),--(AM18:AM1500&lt;&gt;""),--ISNUMBER(SEARCH(" "&amp;AM18:AM1500&amp;" ",Q502)))&gt;0,AI17,"")))</f>
        <v/>
      </c>
      <c r="AJ502" s="967" t="str" cm="1">
        <f t="array" ref="AJ502">IF(N502="","",IF(R502&lt;&gt;"","",IF(SUMPRODUCT(--(AN18:AN1500=AJ17),--(AM18:AM1500&lt;&gt;""),--ISNUMBER(SEARCH(" "&amp;AM18:AM1500&amp;" ",Q502)))&gt;0,AJ17,"")))</f>
        <v/>
      </c>
      <c r="AK502" s="967" t="str" cm="1">
        <f t="array" ref="AK502">IF(N502="","",IF(T502&lt;&gt;"",AK17,IF(S502&lt;&gt;"","",IF(R502&lt;&gt;"","",IF(SUMPRODUCT(--(AN18:AN1500=AK17),--(AM18:AM1500&lt;&gt;""),--ISNUMBER(SEARCH(" "&amp;AM18:AM1500&amp;" ",Q502)))&gt;0,AK17,"")))))</f>
        <v/>
      </c>
      <c r="AM502" s="968" t="s">
        <v>2253</v>
      </c>
      <c r="AN502" s="968" t="s">
        <v>1597</v>
      </c>
      <c r="BN502" s="49">
        <v>1</v>
      </c>
    </row>
    <row r="503" spans="3:66" ht="35.1" customHeight="1">
      <c r="C503" s="65"/>
      <c r="D503" s="975" t="str">
        <f t="shared" si="92"/>
        <v/>
      </c>
      <c r="E503" s="982"/>
      <c r="G503" s="964" t="str">
        <f>IF(H503="","",COUNTIF(H18:H503,"&lt;&gt;"))</f>
        <v/>
      </c>
      <c r="H503" s="965" t="str" cm="1">
        <f t="array" ref="H503">IF(L503="","",IF(LEN(L503)&lt;=MAX(10,G13),L503,IFERROR(LEFT(L503,LOOKUP(2,1/(MID(L503,ROW(1:500),1)=" ")/(ROW(1:500)&lt;=MAX(10,G13)),ROW(1:500))-1),LEFT(L503,MAX(10,G13)))))</f>
        <v/>
      </c>
      <c r="I503" s="964" t="str">
        <f t="shared" si="93"/>
        <v/>
      </c>
      <c r="J503" s="964" t="str">
        <f t="shared" si="94"/>
        <v/>
      </c>
      <c r="K503" s="964" t="str">
        <f>IF(M502&lt;&gt;"",K502,IF(K502&lt;MAX(A18:A317),K502+1,""))</f>
        <v/>
      </c>
      <c r="L503" s="965" t="str">
        <f>IF(K503="","",IF(M502&lt;&gt;"",M502,INDEX(E18:E317,MATCH(K503,A18:A317,0))))</f>
        <v/>
      </c>
      <c r="M503" s="965" t="str">
        <f t="shared" si="95"/>
        <v/>
      </c>
      <c r="N503" s="965" t="str">
        <f t="shared" si="96"/>
        <v/>
      </c>
      <c r="O503" s="964" t="str">
        <f t="shared" si="97"/>
        <v/>
      </c>
      <c r="P503" s="964" t="str">
        <f t="shared" si="98"/>
        <v/>
      </c>
      <c r="Q503" s="965" t="str">
        <f t="shared" si="99"/>
        <v/>
      </c>
      <c r="R503" s="964" t="str">
        <f>IF(N503="","",IF(COUNTIF(AP18:AP300,TRIM(Q503))&gt;0,"EXCLUSION EXACTE",""))</f>
        <v/>
      </c>
      <c r="S503" s="964" t="str" cm="1">
        <f t="array" ref="S503">IF(N503="","",IF(SUMPRODUCT(--(AP18:AP300&lt;&gt;""),--ISNUMBER(SEARCH(" "&amp;AP18:AP300&amp;" ",Q503)))&gt;0,"BLOQUE MOLLUSQUES",""))</f>
        <v/>
      </c>
      <c r="T503" s="964" t="str" cm="1">
        <f t="array" ref="T503">IF(N503="","",IF(SUMPRODUCT(--(AT18:AT300&lt;&gt;""),--ISNUMBER(SEARCH(" "&amp;AT18:AT300&amp;" ",Q503)))&gt;0,"FORCE MOLLUSQUES",""))</f>
        <v/>
      </c>
      <c r="U503" s="965" t="str">
        <f t="shared" si="100"/>
        <v/>
      </c>
      <c r="V503" s="965" t="str">
        <f t="shared" si="102"/>
        <v/>
      </c>
      <c r="W503" s="964" t="str">
        <f t="shared" si="101"/>
        <v/>
      </c>
      <c r="X503" s="964" t="str" cm="1">
        <f t="array" ref="X503">IF(N503="","",IF(R503&lt;&gt;"","",IF(SUMPRODUCT(--(AN18:AN1500=X17),--(AM18:AM1500&lt;&gt;""),--ISNUMBER(SEARCH(" "&amp;AM18:AM1500&amp;" ",Q503)))&gt;0,X17,"")))</f>
        <v/>
      </c>
      <c r="Y503" s="964" t="str" cm="1">
        <f t="array" ref="Y503">IF(N503="","",IF(R503&lt;&gt;"","",IF(SUMPRODUCT(--(AN18:AN1500=Y17),--(AM18:AM1500&lt;&gt;""),--ISNUMBER(SEARCH(" "&amp;AM18:AM1500&amp;" ",Q503)))&gt;0,Y17,"")))</f>
        <v/>
      </c>
      <c r="Z503" s="964" t="str" cm="1">
        <f t="array" ref="Z503">IF(N503="","",IF(R503&lt;&gt;"","",IF(SUMPRODUCT(--(AN18:AN1500=Z17),--(AM18:AM1500&lt;&gt;""),--ISNUMBER(SEARCH(" "&amp;AM18:AM1500&amp;" ",Q503)))&gt;0,Z17,"")))</f>
        <v/>
      </c>
      <c r="AA503" s="964" t="str" cm="1">
        <f t="array" ref="AA503">IF(N503="","",IF(R503&lt;&gt;"","",IF(SUMPRODUCT(--(AN18:AN1500=AA17),--(AM18:AM1500&lt;&gt;""),--ISNUMBER(SEARCH(" "&amp;AM18:AM1500&amp;" ",Q503)))&gt;0,AA17,"")))</f>
        <v/>
      </c>
      <c r="AB503" s="964" t="str" cm="1">
        <f t="array" ref="AB503">IF(N503="","",IF(R503&lt;&gt;"","",IF(SUMPRODUCT(--(AN18:AN1500=AB17),--(AM18:AM1500&lt;&gt;""),--ISNUMBER(SEARCH(" "&amp;AM18:AM1500&amp;" ",Q503)))&gt;0,AB17,"")))</f>
        <v/>
      </c>
      <c r="AC503" s="964" t="str" cm="1">
        <f t="array" ref="AC503">IF(N503="","",IF(R503&lt;&gt;"","",IF(SUMPRODUCT(--(AN18:AN1500=AC17),--(AM18:AM1500&lt;&gt;""),--ISNUMBER(SEARCH(" "&amp;AM18:AM1500&amp;" ",Q503)))&gt;0,AC17,"")))</f>
        <v/>
      </c>
      <c r="AD503" s="964" t="str" cm="1">
        <f t="array" ref="AD503">IF(N503="","",IF(R503&lt;&gt;"","",IF(SUMPRODUCT(--(AN18:AN1500=AD17),--(AM18:AM1500&lt;&gt;""),--ISNUMBER(SEARCH(" "&amp;AM18:AM1500&amp;" ",Q503)))&gt;0,AD17,"")))</f>
        <v/>
      </c>
      <c r="AE503" s="964" t="str" cm="1">
        <f t="array" ref="AE503">IF(N503="","",IF(R503&lt;&gt;"","",IF(SUMPRODUCT(--(AN18:AN1500=AE17),--(AM18:AM1500&lt;&gt;""),--ISNUMBER(SEARCH(" "&amp;AM18:AM1500&amp;" ",Q503)))&gt;0,AE17,"")))</f>
        <v/>
      </c>
      <c r="AF503" s="964" t="str" cm="1">
        <f t="array" ref="AF503">IF(N503="","",IF(R503&lt;&gt;"","",IF(SUMPRODUCT(--(AN18:AN1500=AF17),--(AM18:AM1500&lt;&gt;""),--ISNUMBER(SEARCH(" "&amp;AM18:AM1500&amp;" ",Q503)))&gt;0,AF17,"")))</f>
        <v/>
      </c>
      <c r="AG503" s="964" t="str" cm="1">
        <f t="array" ref="AG503">IF(N503="","",IF(R503&lt;&gt;"","",IF(SUMPRODUCT(--(AN18:AN1500=AG17),--(AM18:AM1500&lt;&gt;""),--ISNUMBER(SEARCH(" "&amp;AM18:AM1500&amp;" ",Q503)))&gt;0,AG17,"")))</f>
        <v/>
      </c>
      <c r="AH503" s="964" t="str" cm="1">
        <f t="array" ref="AH503">IF(N503="","",IF(R503&lt;&gt;"","",IF(SUMPRODUCT(--(AN18:AN1500=AH17),--(AM18:AM1500&lt;&gt;""),--ISNUMBER(SEARCH(" "&amp;AM18:AM1500&amp;" ",Q503)))&gt;0,AH17,"")))</f>
        <v/>
      </c>
      <c r="AI503" s="964" t="str" cm="1">
        <f t="array" ref="AI503">IF(N503="","",IF(R503&lt;&gt;"","",IF(SUMPRODUCT(--(AN18:AN1500=AI17),--(AM18:AM1500&lt;&gt;""),--ISNUMBER(SEARCH(" "&amp;AM18:AM1500&amp;" ",Q503)))&gt;0,AI17,"")))</f>
        <v/>
      </c>
      <c r="AJ503" s="964" t="str" cm="1">
        <f t="array" ref="AJ503">IF(N503="","",IF(R503&lt;&gt;"","",IF(SUMPRODUCT(--(AN18:AN1500=AJ17),--(AM18:AM1500&lt;&gt;""),--ISNUMBER(SEARCH(" "&amp;AM18:AM1500&amp;" ",Q503)))&gt;0,AJ17,"")))</f>
        <v/>
      </c>
      <c r="AK503" s="964" t="str" cm="1">
        <f t="array" ref="AK503">IF(N503="","",IF(T503&lt;&gt;"",AK17,IF(S503&lt;&gt;"","",IF(R503&lt;&gt;"","",IF(SUMPRODUCT(--(AN18:AN1500=AK17),--(AM18:AM1500&lt;&gt;""),--ISNUMBER(SEARCH(" "&amp;AM18:AM1500&amp;" ",Q503)))&gt;0,AK17,"")))))</f>
        <v/>
      </c>
      <c r="AM503" s="964" t="s">
        <v>2425</v>
      </c>
      <c r="AN503" s="964" t="s">
        <v>1597</v>
      </c>
      <c r="BN503" s="49">
        <v>1</v>
      </c>
    </row>
    <row r="504" spans="3:66" ht="35.1" customHeight="1">
      <c r="C504" s="65"/>
      <c r="D504" s="975" t="str">
        <f t="shared" si="92"/>
        <v/>
      </c>
      <c r="E504" s="982"/>
      <c r="G504" s="963" t="str">
        <f>IF(H504="","",COUNTIF(H18:H504,"&lt;&gt;"))</f>
        <v/>
      </c>
      <c r="H504" s="958" t="str" cm="1">
        <f t="array" ref="H504">IF(L504="","",IF(LEN(L504)&lt;=MAX(10,G13),L504,IFERROR(LEFT(L504,LOOKUP(2,1/(MID(L504,ROW(1:500),1)=" ")/(ROW(1:500)&lt;=MAX(10,G13)),ROW(1:500))-1),LEFT(L504,MAX(10,G13)))))</f>
        <v/>
      </c>
      <c r="I504" s="963" t="str">
        <f t="shared" si="93"/>
        <v/>
      </c>
      <c r="J504" s="963" t="str">
        <f t="shared" si="94"/>
        <v/>
      </c>
      <c r="K504" s="964" t="str">
        <f>IF(M503&lt;&gt;"",K503,IF(K503&lt;MAX(A18:A317),K503+1,""))</f>
        <v/>
      </c>
      <c r="L504" s="965" t="str">
        <f>IF(K504="","",IF(M503&lt;&gt;"",M503,INDEX(E18:E317,MATCH(K504,A18:A317,0))))</f>
        <v/>
      </c>
      <c r="M504" s="965" t="str">
        <f t="shared" si="95"/>
        <v/>
      </c>
      <c r="N504" s="966" t="str">
        <f t="shared" si="96"/>
        <v/>
      </c>
      <c r="O504" s="967" t="str">
        <f t="shared" si="97"/>
        <v/>
      </c>
      <c r="P504" s="967" t="str">
        <f t="shared" si="98"/>
        <v/>
      </c>
      <c r="Q504" s="966" t="str">
        <f t="shared" si="99"/>
        <v/>
      </c>
      <c r="R504" s="967" t="str">
        <f>IF(N504="","",IF(COUNTIF(AP18:AP300,TRIM(Q504))&gt;0,"EXCLUSION EXACTE",""))</f>
        <v/>
      </c>
      <c r="S504" s="967" t="str" cm="1">
        <f t="array" ref="S504">IF(N504="","",IF(SUMPRODUCT(--(AP18:AP300&lt;&gt;""),--ISNUMBER(SEARCH(" "&amp;AP18:AP300&amp;" ",Q504)))&gt;0,"BLOQUE MOLLUSQUES",""))</f>
        <v/>
      </c>
      <c r="T504" s="967" t="str" cm="1">
        <f t="array" ref="T504">IF(N504="","",IF(SUMPRODUCT(--(AT18:AT300&lt;&gt;""),--ISNUMBER(SEARCH(" "&amp;AT18:AT300&amp;" ",Q504)))&gt;0,"FORCE MOLLUSQUES",""))</f>
        <v/>
      </c>
      <c r="U504" s="966" t="str">
        <f t="shared" si="100"/>
        <v/>
      </c>
      <c r="V504" s="966" t="str">
        <f t="shared" si="102"/>
        <v/>
      </c>
      <c r="W504" s="967" t="str">
        <f t="shared" si="101"/>
        <v/>
      </c>
      <c r="X504" s="967" t="str" cm="1">
        <f t="array" ref="X504">IF(N504="","",IF(R504&lt;&gt;"","",IF(SUMPRODUCT(--(AN18:AN1500=X17),--(AM18:AM1500&lt;&gt;""),--ISNUMBER(SEARCH(" "&amp;AM18:AM1500&amp;" ",Q504)))&gt;0,X17,"")))</f>
        <v/>
      </c>
      <c r="Y504" s="967" t="str" cm="1">
        <f t="array" ref="Y504">IF(N504="","",IF(R504&lt;&gt;"","",IF(SUMPRODUCT(--(AN18:AN1500=Y17),--(AM18:AM1500&lt;&gt;""),--ISNUMBER(SEARCH(" "&amp;AM18:AM1500&amp;" ",Q504)))&gt;0,Y17,"")))</f>
        <v/>
      </c>
      <c r="Z504" s="967" t="str" cm="1">
        <f t="array" ref="Z504">IF(N504="","",IF(R504&lt;&gt;"","",IF(SUMPRODUCT(--(AN18:AN1500=Z17),--(AM18:AM1500&lt;&gt;""),--ISNUMBER(SEARCH(" "&amp;AM18:AM1500&amp;" ",Q504)))&gt;0,Z17,"")))</f>
        <v/>
      </c>
      <c r="AA504" s="967" t="str" cm="1">
        <f t="array" ref="AA504">IF(N504="","",IF(R504&lt;&gt;"","",IF(SUMPRODUCT(--(AN18:AN1500=AA17),--(AM18:AM1500&lt;&gt;""),--ISNUMBER(SEARCH(" "&amp;AM18:AM1500&amp;" ",Q504)))&gt;0,AA17,"")))</f>
        <v/>
      </c>
      <c r="AB504" s="967" t="str" cm="1">
        <f t="array" ref="AB504">IF(N504="","",IF(R504&lt;&gt;"","",IF(SUMPRODUCT(--(AN18:AN1500=AB17),--(AM18:AM1500&lt;&gt;""),--ISNUMBER(SEARCH(" "&amp;AM18:AM1500&amp;" ",Q504)))&gt;0,AB17,"")))</f>
        <v/>
      </c>
      <c r="AC504" s="967" t="str" cm="1">
        <f t="array" ref="AC504">IF(N504="","",IF(R504&lt;&gt;"","",IF(SUMPRODUCT(--(AN18:AN1500=AC17),--(AM18:AM1500&lt;&gt;""),--ISNUMBER(SEARCH(" "&amp;AM18:AM1500&amp;" ",Q504)))&gt;0,AC17,"")))</f>
        <v/>
      </c>
      <c r="AD504" s="967" t="str" cm="1">
        <f t="array" ref="AD504">IF(N504="","",IF(R504&lt;&gt;"","",IF(SUMPRODUCT(--(AN18:AN1500=AD17),--(AM18:AM1500&lt;&gt;""),--ISNUMBER(SEARCH(" "&amp;AM18:AM1500&amp;" ",Q504)))&gt;0,AD17,"")))</f>
        <v/>
      </c>
      <c r="AE504" s="967" t="str" cm="1">
        <f t="array" ref="AE504">IF(N504="","",IF(R504&lt;&gt;"","",IF(SUMPRODUCT(--(AN18:AN1500=AE17),--(AM18:AM1500&lt;&gt;""),--ISNUMBER(SEARCH(" "&amp;AM18:AM1500&amp;" ",Q504)))&gt;0,AE17,"")))</f>
        <v/>
      </c>
      <c r="AF504" s="967" t="str" cm="1">
        <f t="array" ref="AF504">IF(N504="","",IF(R504&lt;&gt;"","",IF(SUMPRODUCT(--(AN18:AN1500=AF17),--(AM18:AM1500&lt;&gt;""),--ISNUMBER(SEARCH(" "&amp;AM18:AM1500&amp;" ",Q504)))&gt;0,AF17,"")))</f>
        <v/>
      </c>
      <c r="AG504" s="967" t="str" cm="1">
        <f t="array" ref="AG504">IF(N504="","",IF(R504&lt;&gt;"","",IF(SUMPRODUCT(--(AN18:AN1500=AG17),--(AM18:AM1500&lt;&gt;""),--ISNUMBER(SEARCH(" "&amp;AM18:AM1500&amp;" ",Q504)))&gt;0,AG17,"")))</f>
        <v/>
      </c>
      <c r="AH504" s="967" t="str" cm="1">
        <f t="array" ref="AH504">IF(N504="","",IF(R504&lt;&gt;"","",IF(SUMPRODUCT(--(AN18:AN1500=AH17),--(AM18:AM1500&lt;&gt;""),--ISNUMBER(SEARCH(" "&amp;AM18:AM1500&amp;" ",Q504)))&gt;0,AH17,"")))</f>
        <v/>
      </c>
      <c r="AI504" s="967" t="str" cm="1">
        <f t="array" ref="AI504">IF(N504="","",IF(R504&lt;&gt;"","",IF(SUMPRODUCT(--(AN18:AN1500=AI17),--(AM18:AM1500&lt;&gt;""),--ISNUMBER(SEARCH(" "&amp;AM18:AM1500&amp;" ",Q504)))&gt;0,AI17,"")))</f>
        <v/>
      </c>
      <c r="AJ504" s="967" t="str" cm="1">
        <f t="array" ref="AJ504">IF(N504="","",IF(R504&lt;&gt;"","",IF(SUMPRODUCT(--(AN18:AN1500=AJ17),--(AM18:AM1500&lt;&gt;""),--ISNUMBER(SEARCH(" "&amp;AM18:AM1500&amp;" ",Q504)))&gt;0,AJ17,"")))</f>
        <v/>
      </c>
      <c r="AK504" s="967" t="str" cm="1">
        <f t="array" ref="AK504">IF(N504="","",IF(T504&lt;&gt;"",AK17,IF(S504&lt;&gt;"","",IF(R504&lt;&gt;"","",IF(SUMPRODUCT(--(AN18:AN1500=AK17),--(AM18:AM1500&lt;&gt;""),--ISNUMBER(SEARCH(" "&amp;AM18:AM1500&amp;" ",Q504)))&gt;0,AK17,"")))))</f>
        <v/>
      </c>
      <c r="AM504" s="968" t="s">
        <v>2254</v>
      </c>
      <c r="AN504" s="968" t="s">
        <v>1597</v>
      </c>
      <c r="BN504" s="49">
        <v>1</v>
      </c>
    </row>
    <row r="505" spans="3:66" ht="35.1" customHeight="1">
      <c r="C505" s="65"/>
      <c r="D505" s="975" t="str">
        <f t="shared" si="92"/>
        <v/>
      </c>
      <c r="E505" s="982"/>
      <c r="G505" s="964" t="str">
        <f>IF(H505="","",COUNTIF(H18:H505,"&lt;&gt;"))</f>
        <v/>
      </c>
      <c r="H505" s="965" t="str" cm="1">
        <f t="array" ref="H505">IF(L505="","",IF(LEN(L505)&lt;=MAX(10,G13),L505,IFERROR(LEFT(L505,LOOKUP(2,1/(MID(L505,ROW(1:500),1)=" ")/(ROW(1:500)&lt;=MAX(10,G13)),ROW(1:500))-1),LEFT(L505,MAX(10,G13)))))</f>
        <v/>
      </c>
      <c r="I505" s="964" t="str">
        <f t="shared" si="93"/>
        <v/>
      </c>
      <c r="J505" s="964" t="str">
        <f t="shared" si="94"/>
        <v/>
      </c>
      <c r="K505" s="964" t="str">
        <f>IF(M504&lt;&gt;"",K504,IF(K504&lt;MAX(A18:A317),K504+1,""))</f>
        <v/>
      </c>
      <c r="L505" s="965" t="str">
        <f>IF(K505="","",IF(M504&lt;&gt;"",M504,INDEX(E18:E317,MATCH(K505,A18:A317,0))))</f>
        <v/>
      </c>
      <c r="M505" s="965" t="str">
        <f t="shared" si="95"/>
        <v/>
      </c>
      <c r="N505" s="965" t="str">
        <f t="shared" si="96"/>
        <v/>
      </c>
      <c r="O505" s="964" t="str">
        <f t="shared" si="97"/>
        <v/>
      </c>
      <c r="P505" s="964" t="str">
        <f t="shared" si="98"/>
        <v/>
      </c>
      <c r="Q505" s="965" t="str">
        <f t="shared" si="99"/>
        <v/>
      </c>
      <c r="R505" s="964" t="str">
        <f>IF(N505="","",IF(COUNTIF(AP18:AP300,TRIM(Q505))&gt;0,"EXCLUSION EXACTE",""))</f>
        <v/>
      </c>
      <c r="S505" s="964" t="str" cm="1">
        <f t="array" ref="S505">IF(N505="","",IF(SUMPRODUCT(--(AP18:AP300&lt;&gt;""),--ISNUMBER(SEARCH(" "&amp;AP18:AP300&amp;" ",Q505)))&gt;0,"BLOQUE MOLLUSQUES",""))</f>
        <v/>
      </c>
      <c r="T505" s="964" t="str" cm="1">
        <f t="array" ref="T505">IF(N505="","",IF(SUMPRODUCT(--(AT18:AT300&lt;&gt;""),--ISNUMBER(SEARCH(" "&amp;AT18:AT300&amp;" ",Q505)))&gt;0,"FORCE MOLLUSQUES",""))</f>
        <v/>
      </c>
      <c r="U505" s="965" t="str">
        <f t="shared" si="100"/>
        <v/>
      </c>
      <c r="V505" s="965" t="str">
        <f t="shared" si="102"/>
        <v/>
      </c>
      <c r="W505" s="964" t="str">
        <f t="shared" si="101"/>
        <v/>
      </c>
      <c r="X505" s="964" t="str" cm="1">
        <f t="array" ref="X505">IF(N505="","",IF(R505&lt;&gt;"","",IF(SUMPRODUCT(--(AN18:AN1500=X17),--(AM18:AM1500&lt;&gt;""),--ISNUMBER(SEARCH(" "&amp;AM18:AM1500&amp;" ",Q505)))&gt;0,X17,"")))</f>
        <v/>
      </c>
      <c r="Y505" s="964" t="str" cm="1">
        <f t="array" ref="Y505">IF(N505="","",IF(R505&lt;&gt;"","",IF(SUMPRODUCT(--(AN18:AN1500=Y17),--(AM18:AM1500&lt;&gt;""),--ISNUMBER(SEARCH(" "&amp;AM18:AM1500&amp;" ",Q505)))&gt;0,Y17,"")))</f>
        <v/>
      </c>
      <c r="Z505" s="964" t="str" cm="1">
        <f t="array" ref="Z505">IF(N505="","",IF(R505&lt;&gt;"","",IF(SUMPRODUCT(--(AN18:AN1500=Z17),--(AM18:AM1500&lt;&gt;""),--ISNUMBER(SEARCH(" "&amp;AM18:AM1500&amp;" ",Q505)))&gt;0,Z17,"")))</f>
        <v/>
      </c>
      <c r="AA505" s="964" t="str" cm="1">
        <f t="array" ref="AA505">IF(N505="","",IF(R505&lt;&gt;"","",IF(SUMPRODUCT(--(AN18:AN1500=AA17),--(AM18:AM1500&lt;&gt;""),--ISNUMBER(SEARCH(" "&amp;AM18:AM1500&amp;" ",Q505)))&gt;0,AA17,"")))</f>
        <v/>
      </c>
      <c r="AB505" s="964" t="str" cm="1">
        <f t="array" ref="AB505">IF(N505="","",IF(R505&lt;&gt;"","",IF(SUMPRODUCT(--(AN18:AN1500=AB17),--(AM18:AM1500&lt;&gt;""),--ISNUMBER(SEARCH(" "&amp;AM18:AM1500&amp;" ",Q505)))&gt;0,AB17,"")))</f>
        <v/>
      </c>
      <c r="AC505" s="964" t="str" cm="1">
        <f t="array" ref="AC505">IF(N505="","",IF(R505&lt;&gt;"","",IF(SUMPRODUCT(--(AN18:AN1500=AC17),--(AM18:AM1500&lt;&gt;""),--ISNUMBER(SEARCH(" "&amp;AM18:AM1500&amp;" ",Q505)))&gt;0,AC17,"")))</f>
        <v/>
      </c>
      <c r="AD505" s="964" t="str" cm="1">
        <f t="array" ref="AD505">IF(N505="","",IF(R505&lt;&gt;"","",IF(SUMPRODUCT(--(AN18:AN1500=AD17),--(AM18:AM1500&lt;&gt;""),--ISNUMBER(SEARCH(" "&amp;AM18:AM1500&amp;" ",Q505)))&gt;0,AD17,"")))</f>
        <v/>
      </c>
      <c r="AE505" s="964" t="str" cm="1">
        <f t="array" ref="AE505">IF(N505="","",IF(R505&lt;&gt;"","",IF(SUMPRODUCT(--(AN18:AN1500=AE17),--(AM18:AM1500&lt;&gt;""),--ISNUMBER(SEARCH(" "&amp;AM18:AM1500&amp;" ",Q505)))&gt;0,AE17,"")))</f>
        <v/>
      </c>
      <c r="AF505" s="964" t="str" cm="1">
        <f t="array" ref="AF505">IF(N505="","",IF(R505&lt;&gt;"","",IF(SUMPRODUCT(--(AN18:AN1500=AF17),--(AM18:AM1500&lt;&gt;""),--ISNUMBER(SEARCH(" "&amp;AM18:AM1500&amp;" ",Q505)))&gt;0,AF17,"")))</f>
        <v/>
      </c>
      <c r="AG505" s="964" t="str" cm="1">
        <f t="array" ref="AG505">IF(N505="","",IF(R505&lt;&gt;"","",IF(SUMPRODUCT(--(AN18:AN1500=AG17),--(AM18:AM1500&lt;&gt;""),--ISNUMBER(SEARCH(" "&amp;AM18:AM1500&amp;" ",Q505)))&gt;0,AG17,"")))</f>
        <v/>
      </c>
      <c r="AH505" s="964" t="str" cm="1">
        <f t="array" ref="AH505">IF(N505="","",IF(R505&lt;&gt;"","",IF(SUMPRODUCT(--(AN18:AN1500=AH17),--(AM18:AM1500&lt;&gt;""),--ISNUMBER(SEARCH(" "&amp;AM18:AM1500&amp;" ",Q505)))&gt;0,AH17,"")))</f>
        <v/>
      </c>
      <c r="AI505" s="964" t="str" cm="1">
        <f t="array" ref="AI505">IF(N505="","",IF(R505&lt;&gt;"","",IF(SUMPRODUCT(--(AN18:AN1500=AI17),--(AM18:AM1500&lt;&gt;""),--ISNUMBER(SEARCH(" "&amp;AM18:AM1500&amp;" ",Q505)))&gt;0,AI17,"")))</f>
        <v/>
      </c>
      <c r="AJ505" s="964" t="str" cm="1">
        <f t="array" ref="AJ505">IF(N505="","",IF(R505&lt;&gt;"","",IF(SUMPRODUCT(--(AN18:AN1500=AJ17),--(AM18:AM1500&lt;&gt;""),--ISNUMBER(SEARCH(" "&amp;AM18:AM1500&amp;" ",Q505)))&gt;0,AJ17,"")))</f>
        <v/>
      </c>
      <c r="AK505" s="964" t="str" cm="1">
        <f t="array" ref="AK505">IF(N505="","",IF(T505&lt;&gt;"",AK17,IF(S505&lt;&gt;"","",IF(R505&lt;&gt;"","",IF(SUMPRODUCT(--(AN18:AN1500=AK17),--(AM18:AM1500&lt;&gt;""),--ISNUMBER(SEARCH(" "&amp;AM18:AM1500&amp;" ",Q505)))&gt;0,AK17,"")))))</f>
        <v/>
      </c>
      <c r="AM505" s="964" t="s">
        <v>2426</v>
      </c>
      <c r="AN505" s="964" t="s">
        <v>1597</v>
      </c>
      <c r="BN505" s="49">
        <v>1</v>
      </c>
    </row>
    <row r="506" spans="3:66" ht="35.1" customHeight="1">
      <c r="C506" s="65"/>
      <c r="D506" s="975" t="str">
        <f t="shared" si="92"/>
        <v/>
      </c>
      <c r="E506" s="982"/>
      <c r="G506" s="963" t="str">
        <f>IF(H506="","",COUNTIF(H18:H506,"&lt;&gt;"))</f>
        <v/>
      </c>
      <c r="H506" s="958" t="str" cm="1">
        <f t="array" ref="H506">IF(L506="","",IF(LEN(L506)&lt;=MAX(10,G13),L506,IFERROR(LEFT(L506,LOOKUP(2,1/(MID(L506,ROW(1:500),1)=" ")/(ROW(1:500)&lt;=MAX(10,G13)),ROW(1:500))-1),LEFT(L506,MAX(10,G13)))))</f>
        <v/>
      </c>
      <c r="I506" s="963" t="str">
        <f t="shared" si="93"/>
        <v/>
      </c>
      <c r="J506" s="963" t="str">
        <f t="shared" si="94"/>
        <v/>
      </c>
      <c r="K506" s="964" t="str">
        <f>IF(M505&lt;&gt;"",K505,IF(K505&lt;MAX(A18:A317),K505+1,""))</f>
        <v/>
      </c>
      <c r="L506" s="965" t="str">
        <f>IF(K506="","",IF(M505&lt;&gt;"",M505,INDEX(E18:E317,MATCH(K506,A18:A317,0))))</f>
        <v/>
      </c>
      <c r="M506" s="965" t="str">
        <f t="shared" si="95"/>
        <v/>
      </c>
      <c r="N506" s="966" t="str">
        <f t="shared" si="96"/>
        <v/>
      </c>
      <c r="O506" s="967" t="str">
        <f t="shared" si="97"/>
        <v/>
      </c>
      <c r="P506" s="967" t="str">
        <f t="shared" si="98"/>
        <v/>
      </c>
      <c r="Q506" s="966" t="str">
        <f t="shared" si="99"/>
        <v/>
      </c>
      <c r="R506" s="967" t="str">
        <f>IF(N506="","",IF(COUNTIF(AP18:AP300,TRIM(Q506))&gt;0,"EXCLUSION EXACTE",""))</f>
        <v/>
      </c>
      <c r="S506" s="967" t="str" cm="1">
        <f t="array" ref="S506">IF(N506="","",IF(SUMPRODUCT(--(AP18:AP300&lt;&gt;""),--ISNUMBER(SEARCH(" "&amp;AP18:AP300&amp;" ",Q506)))&gt;0,"BLOQUE MOLLUSQUES",""))</f>
        <v/>
      </c>
      <c r="T506" s="967" t="str" cm="1">
        <f t="array" ref="T506">IF(N506="","",IF(SUMPRODUCT(--(AT18:AT300&lt;&gt;""),--ISNUMBER(SEARCH(" "&amp;AT18:AT300&amp;" ",Q506)))&gt;0,"FORCE MOLLUSQUES",""))</f>
        <v/>
      </c>
      <c r="U506" s="966" t="str">
        <f t="shared" si="100"/>
        <v/>
      </c>
      <c r="V506" s="966" t="str">
        <f t="shared" si="102"/>
        <v/>
      </c>
      <c r="W506" s="967" t="str">
        <f t="shared" si="101"/>
        <v/>
      </c>
      <c r="X506" s="967" t="str" cm="1">
        <f t="array" ref="X506">IF(N506="","",IF(R506&lt;&gt;"","",IF(SUMPRODUCT(--(AN18:AN1500=X17),--(AM18:AM1500&lt;&gt;""),--ISNUMBER(SEARCH(" "&amp;AM18:AM1500&amp;" ",Q506)))&gt;0,X17,"")))</f>
        <v/>
      </c>
      <c r="Y506" s="967" t="str" cm="1">
        <f t="array" ref="Y506">IF(N506="","",IF(R506&lt;&gt;"","",IF(SUMPRODUCT(--(AN18:AN1500=Y17),--(AM18:AM1500&lt;&gt;""),--ISNUMBER(SEARCH(" "&amp;AM18:AM1500&amp;" ",Q506)))&gt;0,Y17,"")))</f>
        <v/>
      </c>
      <c r="Z506" s="967" t="str" cm="1">
        <f t="array" ref="Z506">IF(N506="","",IF(R506&lt;&gt;"","",IF(SUMPRODUCT(--(AN18:AN1500=Z17),--(AM18:AM1500&lt;&gt;""),--ISNUMBER(SEARCH(" "&amp;AM18:AM1500&amp;" ",Q506)))&gt;0,Z17,"")))</f>
        <v/>
      </c>
      <c r="AA506" s="967" t="str" cm="1">
        <f t="array" ref="AA506">IF(N506="","",IF(R506&lt;&gt;"","",IF(SUMPRODUCT(--(AN18:AN1500=AA17),--(AM18:AM1500&lt;&gt;""),--ISNUMBER(SEARCH(" "&amp;AM18:AM1500&amp;" ",Q506)))&gt;0,AA17,"")))</f>
        <v/>
      </c>
      <c r="AB506" s="967" t="str" cm="1">
        <f t="array" ref="AB506">IF(N506="","",IF(R506&lt;&gt;"","",IF(SUMPRODUCT(--(AN18:AN1500=AB17),--(AM18:AM1500&lt;&gt;""),--ISNUMBER(SEARCH(" "&amp;AM18:AM1500&amp;" ",Q506)))&gt;0,AB17,"")))</f>
        <v/>
      </c>
      <c r="AC506" s="967" t="str" cm="1">
        <f t="array" ref="AC506">IF(N506="","",IF(R506&lt;&gt;"","",IF(SUMPRODUCT(--(AN18:AN1500=AC17),--(AM18:AM1500&lt;&gt;""),--ISNUMBER(SEARCH(" "&amp;AM18:AM1500&amp;" ",Q506)))&gt;0,AC17,"")))</f>
        <v/>
      </c>
      <c r="AD506" s="967" t="str" cm="1">
        <f t="array" ref="AD506">IF(N506="","",IF(R506&lt;&gt;"","",IF(SUMPRODUCT(--(AN18:AN1500=AD17),--(AM18:AM1500&lt;&gt;""),--ISNUMBER(SEARCH(" "&amp;AM18:AM1500&amp;" ",Q506)))&gt;0,AD17,"")))</f>
        <v/>
      </c>
      <c r="AE506" s="967" t="str" cm="1">
        <f t="array" ref="AE506">IF(N506="","",IF(R506&lt;&gt;"","",IF(SUMPRODUCT(--(AN18:AN1500=AE17),--(AM18:AM1500&lt;&gt;""),--ISNUMBER(SEARCH(" "&amp;AM18:AM1500&amp;" ",Q506)))&gt;0,AE17,"")))</f>
        <v/>
      </c>
      <c r="AF506" s="967" t="str" cm="1">
        <f t="array" ref="AF506">IF(N506="","",IF(R506&lt;&gt;"","",IF(SUMPRODUCT(--(AN18:AN1500=AF17),--(AM18:AM1500&lt;&gt;""),--ISNUMBER(SEARCH(" "&amp;AM18:AM1500&amp;" ",Q506)))&gt;0,AF17,"")))</f>
        <v/>
      </c>
      <c r="AG506" s="967" t="str" cm="1">
        <f t="array" ref="AG506">IF(N506="","",IF(R506&lt;&gt;"","",IF(SUMPRODUCT(--(AN18:AN1500=AG17),--(AM18:AM1500&lt;&gt;""),--ISNUMBER(SEARCH(" "&amp;AM18:AM1500&amp;" ",Q506)))&gt;0,AG17,"")))</f>
        <v/>
      </c>
      <c r="AH506" s="967" t="str" cm="1">
        <f t="array" ref="AH506">IF(N506="","",IF(R506&lt;&gt;"","",IF(SUMPRODUCT(--(AN18:AN1500=AH17),--(AM18:AM1500&lt;&gt;""),--ISNUMBER(SEARCH(" "&amp;AM18:AM1500&amp;" ",Q506)))&gt;0,AH17,"")))</f>
        <v/>
      </c>
      <c r="AI506" s="967" t="str" cm="1">
        <f t="array" ref="AI506">IF(N506="","",IF(R506&lt;&gt;"","",IF(SUMPRODUCT(--(AN18:AN1500=AI17),--(AM18:AM1500&lt;&gt;""),--ISNUMBER(SEARCH(" "&amp;AM18:AM1500&amp;" ",Q506)))&gt;0,AI17,"")))</f>
        <v/>
      </c>
      <c r="AJ506" s="967" t="str" cm="1">
        <f t="array" ref="AJ506">IF(N506="","",IF(R506&lt;&gt;"","",IF(SUMPRODUCT(--(AN18:AN1500=AJ17),--(AM18:AM1500&lt;&gt;""),--ISNUMBER(SEARCH(" "&amp;AM18:AM1500&amp;" ",Q506)))&gt;0,AJ17,"")))</f>
        <v/>
      </c>
      <c r="AK506" s="967" t="str" cm="1">
        <f t="array" ref="AK506">IF(N506="","",IF(T506&lt;&gt;"",AK17,IF(S506&lt;&gt;"","",IF(R506&lt;&gt;"","",IF(SUMPRODUCT(--(AN18:AN1500=AK17),--(AM18:AM1500&lt;&gt;""),--ISNUMBER(SEARCH(" "&amp;AM18:AM1500&amp;" ",Q506)))&gt;0,AK17,"")))))</f>
        <v/>
      </c>
      <c r="AM506" s="968" t="s">
        <v>2255</v>
      </c>
      <c r="AN506" s="968" t="s">
        <v>1597</v>
      </c>
      <c r="BN506" s="49">
        <v>1</v>
      </c>
    </row>
    <row r="507" spans="3:66" ht="35.1" customHeight="1">
      <c r="C507" s="65"/>
      <c r="D507" s="975" t="str">
        <f t="shared" si="92"/>
        <v/>
      </c>
      <c r="E507" s="982"/>
      <c r="G507" s="964" t="str">
        <f>IF(H507="","",COUNTIF(H18:H507,"&lt;&gt;"))</f>
        <v/>
      </c>
      <c r="H507" s="965" t="str" cm="1">
        <f t="array" ref="H507">IF(L507="","",IF(LEN(L507)&lt;=MAX(10,G13),L507,IFERROR(LEFT(L507,LOOKUP(2,1/(MID(L507,ROW(1:500),1)=" ")/(ROW(1:500)&lt;=MAX(10,G13)),ROW(1:500))-1),LEFT(L507,MAX(10,G13)))))</f>
        <v/>
      </c>
      <c r="I507" s="964" t="str">
        <f t="shared" si="93"/>
        <v/>
      </c>
      <c r="J507" s="964" t="str">
        <f t="shared" si="94"/>
        <v/>
      </c>
      <c r="K507" s="964" t="str">
        <f>IF(M506&lt;&gt;"",K506,IF(K506&lt;MAX(A18:A317),K506+1,""))</f>
        <v/>
      </c>
      <c r="L507" s="965" t="str">
        <f>IF(K507="","",IF(M506&lt;&gt;"",M506,INDEX(E18:E317,MATCH(K507,A18:A317,0))))</f>
        <v/>
      </c>
      <c r="M507" s="965" t="str">
        <f t="shared" si="95"/>
        <v/>
      </c>
      <c r="N507" s="965" t="str">
        <f t="shared" si="96"/>
        <v/>
      </c>
      <c r="O507" s="964" t="str">
        <f t="shared" si="97"/>
        <v/>
      </c>
      <c r="P507" s="964" t="str">
        <f t="shared" si="98"/>
        <v/>
      </c>
      <c r="Q507" s="965" t="str">
        <f t="shared" si="99"/>
        <v/>
      </c>
      <c r="R507" s="964" t="str">
        <f>IF(N507="","",IF(COUNTIF(AP18:AP300,TRIM(Q507))&gt;0,"EXCLUSION EXACTE",""))</f>
        <v/>
      </c>
      <c r="S507" s="964" t="str" cm="1">
        <f t="array" ref="S507">IF(N507="","",IF(SUMPRODUCT(--(AP18:AP300&lt;&gt;""),--ISNUMBER(SEARCH(" "&amp;AP18:AP300&amp;" ",Q507)))&gt;0,"BLOQUE MOLLUSQUES",""))</f>
        <v/>
      </c>
      <c r="T507" s="964" t="str" cm="1">
        <f t="array" ref="T507">IF(N507="","",IF(SUMPRODUCT(--(AT18:AT300&lt;&gt;""),--ISNUMBER(SEARCH(" "&amp;AT18:AT300&amp;" ",Q507)))&gt;0,"FORCE MOLLUSQUES",""))</f>
        <v/>
      </c>
      <c r="U507" s="965" t="str">
        <f t="shared" si="100"/>
        <v/>
      </c>
      <c r="V507" s="965" t="str">
        <f t="shared" si="102"/>
        <v/>
      </c>
      <c r="W507" s="964" t="str">
        <f t="shared" si="101"/>
        <v/>
      </c>
      <c r="X507" s="964" t="str" cm="1">
        <f t="array" ref="X507">IF(N507="","",IF(R507&lt;&gt;"","",IF(SUMPRODUCT(--(AN18:AN1500=X17),--(AM18:AM1500&lt;&gt;""),--ISNUMBER(SEARCH(" "&amp;AM18:AM1500&amp;" ",Q507)))&gt;0,X17,"")))</f>
        <v/>
      </c>
      <c r="Y507" s="964" t="str" cm="1">
        <f t="array" ref="Y507">IF(N507="","",IF(R507&lt;&gt;"","",IF(SUMPRODUCT(--(AN18:AN1500=Y17),--(AM18:AM1500&lt;&gt;""),--ISNUMBER(SEARCH(" "&amp;AM18:AM1500&amp;" ",Q507)))&gt;0,Y17,"")))</f>
        <v/>
      </c>
      <c r="Z507" s="964" t="str" cm="1">
        <f t="array" ref="Z507">IF(N507="","",IF(R507&lt;&gt;"","",IF(SUMPRODUCT(--(AN18:AN1500=Z17),--(AM18:AM1500&lt;&gt;""),--ISNUMBER(SEARCH(" "&amp;AM18:AM1500&amp;" ",Q507)))&gt;0,Z17,"")))</f>
        <v/>
      </c>
      <c r="AA507" s="964" t="str" cm="1">
        <f t="array" ref="AA507">IF(N507="","",IF(R507&lt;&gt;"","",IF(SUMPRODUCT(--(AN18:AN1500=AA17),--(AM18:AM1500&lt;&gt;""),--ISNUMBER(SEARCH(" "&amp;AM18:AM1500&amp;" ",Q507)))&gt;0,AA17,"")))</f>
        <v/>
      </c>
      <c r="AB507" s="964" t="str" cm="1">
        <f t="array" ref="AB507">IF(N507="","",IF(R507&lt;&gt;"","",IF(SUMPRODUCT(--(AN18:AN1500=AB17),--(AM18:AM1500&lt;&gt;""),--ISNUMBER(SEARCH(" "&amp;AM18:AM1500&amp;" ",Q507)))&gt;0,AB17,"")))</f>
        <v/>
      </c>
      <c r="AC507" s="964" t="str" cm="1">
        <f t="array" ref="AC507">IF(N507="","",IF(R507&lt;&gt;"","",IF(SUMPRODUCT(--(AN18:AN1500=AC17),--(AM18:AM1500&lt;&gt;""),--ISNUMBER(SEARCH(" "&amp;AM18:AM1500&amp;" ",Q507)))&gt;0,AC17,"")))</f>
        <v/>
      </c>
      <c r="AD507" s="964" t="str" cm="1">
        <f t="array" ref="AD507">IF(N507="","",IF(R507&lt;&gt;"","",IF(SUMPRODUCT(--(AN18:AN1500=AD17),--(AM18:AM1500&lt;&gt;""),--ISNUMBER(SEARCH(" "&amp;AM18:AM1500&amp;" ",Q507)))&gt;0,AD17,"")))</f>
        <v/>
      </c>
      <c r="AE507" s="964" t="str" cm="1">
        <f t="array" ref="AE507">IF(N507="","",IF(R507&lt;&gt;"","",IF(SUMPRODUCT(--(AN18:AN1500=AE17),--(AM18:AM1500&lt;&gt;""),--ISNUMBER(SEARCH(" "&amp;AM18:AM1500&amp;" ",Q507)))&gt;0,AE17,"")))</f>
        <v/>
      </c>
      <c r="AF507" s="964" t="str" cm="1">
        <f t="array" ref="AF507">IF(N507="","",IF(R507&lt;&gt;"","",IF(SUMPRODUCT(--(AN18:AN1500=AF17),--(AM18:AM1500&lt;&gt;""),--ISNUMBER(SEARCH(" "&amp;AM18:AM1500&amp;" ",Q507)))&gt;0,AF17,"")))</f>
        <v/>
      </c>
      <c r="AG507" s="964" t="str" cm="1">
        <f t="array" ref="AG507">IF(N507="","",IF(R507&lt;&gt;"","",IF(SUMPRODUCT(--(AN18:AN1500=AG17),--(AM18:AM1500&lt;&gt;""),--ISNUMBER(SEARCH(" "&amp;AM18:AM1500&amp;" ",Q507)))&gt;0,AG17,"")))</f>
        <v/>
      </c>
      <c r="AH507" s="964" t="str" cm="1">
        <f t="array" ref="AH507">IF(N507="","",IF(R507&lt;&gt;"","",IF(SUMPRODUCT(--(AN18:AN1500=AH17),--(AM18:AM1500&lt;&gt;""),--ISNUMBER(SEARCH(" "&amp;AM18:AM1500&amp;" ",Q507)))&gt;0,AH17,"")))</f>
        <v/>
      </c>
      <c r="AI507" s="964" t="str" cm="1">
        <f t="array" ref="AI507">IF(N507="","",IF(R507&lt;&gt;"","",IF(SUMPRODUCT(--(AN18:AN1500=AI17),--(AM18:AM1500&lt;&gt;""),--ISNUMBER(SEARCH(" "&amp;AM18:AM1500&amp;" ",Q507)))&gt;0,AI17,"")))</f>
        <v/>
      </c>
      <c r="AJ507" s="964" t="str" cm="1">
        <f t="array" ref="AJ507">IF(N507="","",IF(R507&lt;&gt;"","",IF(SUMPRODUCT(--(AN18:AN1500=AJ17),--(AM18:AM1500&lt;&gt;""),--ISNUMBER(SEARCH(" "&amp;AM18:AM1500&amp;" ",Q507)))&gt;0,AJ17,"")))</f>
        <v/>
      </c>
      <c r="AK507" s="964" t="str" cm="1">
        <f t="array" ref="AK507">IF(N507="","",IF(T507&lt;&gt;"",AK17,IF(S507&lt;&gt;"","",IF(R507&lt;&gt;"","",IF(SUMPRODUCT(--(AN18:AN1500=AK17),--(AM18:AM1500&lt;&gt;""),--ISNUMBER(SEARCH(" "&amp;AM18:AM1500&amp;" ",Q507)))&gt;0,AK17,"")))))</f>
        <v/>
      </c>
      <c r="AM507" s="964" t="s">
        <v>2427</v>
      </c>
      <c r="AN507" s="964" t="s">
        <v>1597</v>
      </c>
      <c r="BN507" s="49">
        <v>1</v>
      </c>
    </row>
    <row r="508" spans="3:66" ht="35.1" customHeight="1">
      <c r="C508" s="65"/>
      <c r="D508" s="975" t="str">
        <f t="shared" si="92"/>
        <v/>
      </c>
      <c r="E508" s="982"/>
      <c r="G508" s="963" t="str">
        <f>IF(H508="","",COUNTIF(H18:H508,"&lt;&gt;"))</f>
        <v/>
      </c>
      <c r="H508" s="958" t="str" cm="1">
        <f t="array" ref="H508">IF(L508="","",IF(LEN(L508)&lt;=MAX(10,G13),L508,IFERROR(LEFT(L508,LOOKUP(2,1/(MID(L508,ROW(1:500),1)=" ")/(ROW(1:500)&lt;=MAX(10,G13)),ROW(1:500))-1),LEFT(L508,MAX(10,G13)))))</f>
        <v/>
      </c>
      <c r="I508" s="963" t="str">
        <f t="shared" si="93"/>
        <v/>
      </c>
      <c r="J508" s="963" t="str">
        <f t="shared" si="94"/>
        <v/>
      </c>
      <c r="K508" s="964" t="str">
        <f>IF(M507&lt;&gt;"",K507,IF(K507&lt;MAX(A18:A317),K507+1,""))</f>
        <v/>
      </c>
      <c r="L508" s="965" t="str">
        <f>IF(K508="","",IF(M507&lt;&gt;"",M507,INDEX(E18:E317,MATCH(K508,A18:A317,0))))</f>
        <v/>
      </c>
      <c r="M508" s="965" t="str">
        <f t="shared" si="95"/>
        <v/>
      </c>
      <c r="N508" s="966" t="str">
        <f t="shared" si="96"/>
        <v/>
      </c>
      <c r="O508" s="967" t="str">
        <f t="shared" si="97"/>
        <v/>
      </c>
      <c r="P508" s="967" t="str">
        <f t="shared" si="98"/>
        <v/>
      </c>
      <c r="Q508" s="966" t="str">
        <f t="shared" si="99"/>
        <v/>
      </c>
      <c r="R508" s="967" t="str">
        <f>IF(N508="","",IF(COUNTIF(AP18:AP300,TRIM(Q508))&gt;0,"EXCLUSION EXACTE",""))</f>
        <v/>
      </c>
      <c r="S508" s="967" t="str" cm="1">
        <f t="array" ref="S508">IF(N508="","",IF(SUMPRODUCT(--(AP18:AP300&lt;&gt;""),--ISNUMBER(SEARCH(" "&amp;AP18:AP300&amp;" ",Q508)))&gt;0,"BLOQUE MOLLUSQUES",""))</f>
        <v/>
      </c>
      <c r="T508" s="967" t="str" cm="1">
        <f t="array" ref="T508">IF(N508="","",IF(SUMPRODUCT(--(AT18:AT300&lt;&gt;""),--ISNUMBER(SEARCH(" "&amp;AT18:AT300&amp;" ",Q508)))&gt;0,"FORCE MOLLUSQUES",""))</f>
        <v/>
      </c>
      <c r="U508" s="966" t="str">
        <f t="shared" si="100"/>
        <v/>
      </c>
      <c r="V508" s="966" t="str">
        <f t="shared" si="102"/>
        <v/>
      </c>
      <c r="W508" s="967" t="str">
        <f t="shared" si="101"/>
        <v/>
      </c>
      <c r="X508" s="967" t="str" cm="1">
        <f t="array" ref="X508">IF(N508="","",IF(R508&lt;&gt;"","",IF(SUMPRODUCT(--(AN18:AN1500=X17),--(AM18:AM1500&lt;&gt;""),--ISNUMBER(SEARCH(" "&amp;AM18:AM1500&amp;" ",Q508)))&gt;0,X17,"")))</f>
        <v/>
      </c>
      <c r="Y508" s="967" t="str" cm="1">
        <f t="array" ref="Y508">IF(N508="","",IF(R508&lt;&gt;"","",IF(SUMPRODUCT(--(AN18:AN1500=Y17),--(AM18:AM1500&lt;&gt;""),--ISNUMBER(SEARCH(" "&amp;AM18:AM1500&amp;" ",Q508)))&gt;0,Y17,"")))</f>
        <v/>
      </c>
      <c r="Z508" s="967" t="str" cm="1">
        <f t="array" ref="Z508">IF(N508="","",IF(R508&lt;&gt;"","",IF(SUMPRODUCT(--(AN18:AN1500=Z17),--(AM18:AM1500&lt;&gt;""),--ISNUMBER(SEARCH(" "&amp;AM18:AM1500&amp;" ",Q508)))&gt;0,Z17,"")))</f>
        <v/>
      </c>
      <c r="AA508" s="967" t="str" cm="1">
        <f t="array" ref="AA508">IF(N508="","",IF(R508&lt;&gt;"","",IF(SUMPRODUCT(--(AN18:AN1500=AA17),--(AM18:AM1500&lt;&gt;""),--ISNUMBER(SEARCH(" "&amp;AM18:AM1500&amp;" ",Q508)))&gt;0,AA17,"")))</f>
        <v/>
      </c>
      <c r="AB508" s="967" t="str" cm="1">
        <f t="array" ref="AB508">IF(N508="","",IF(R508&lt;&gt;"","",IF(SUMPRODUCT(--(AN18:AN1500=AB17),--(AM18:AM1500&lt;&gt;""),--ISNUMBER(SEARCH(" "&amp;AM18:AM1500&amp;" ",Q508)))&gt;0,AB17,"")))</f>
        <v/>
      </c>
      <c r="AC508" s="967" t="str" cm="1">
        <f t="array" ref="AC508">IF(N508="","",IF(R508&lt;&gt;"","",IF(SUMPRODUCT(--(AN18:AN1500=AC17),--(AM18:AM1500&lt;&gt;""),--ISNUMBER(SEARCH(" "&amp;AM18:AM1500&amp;" ",Q508)))&gt;0,AC17,"")))</f>
        <v/>
      </c>
      <c r="AD508" s="967" t="str" cm="1">
        <f t="array" ref="AD508">IF(N508="","",IF(R508&lt;&gt;"","",IF(SUMPRODUCT(--(AN18:AN1500=AD17),--(AM18:AM1500&lt;&gt;""),--ISNUMBER(SEARCH(" "&amp;AM18:AM1500&amp;" ",Q508)))&gt;0,AD17,"")))</f>
        <v/>
      </c>
      <c r="AE508" s="967" t="str" cm="1">
        <f t="array" ref="AE508">IF(N508="","",IF(R508&lt;&gt;"","",IF(SUMPRODUCT(--(AN18:AN1500=AE17),--(AM18:AM1500&lt;&gt;""),--ISNUMBER(SEARCH(" "&amp;AM18:AM1500&amp;" ",Q508)))&gt;0,AE17,"")))</f>
        <v/>
      </c>
      <c r="AF508" s="967" t="str" cm="1">
        <f t="array" ref="AF508">IF(N508="","",IF(R508&lt;&gt;"","",IF(SUMPRODUCT(--(AN18:AN1500=AF17),--(AM18:AM1500&lt;&gt;""),--ISNUMBER(SEARCH(" "&amp;AM18:AM1500&amp;" ",Q508)))&gt;0,AF17,"")))</f>
        <v/>
      </c>
      <c r="AG508" s="967" t="str" cm="1">
        <f t="array" ref="AG508">IF(N508="","",IF(R508&lt;&gt;"","",IF(SUMPRODUCT(--(AN18:AN1500=AG17),--(AM18:AM1500&lt;&gt;""),--ISNUMBER(SEARCH(" "&amp;AM18:AM1500&amp;" ",Q508)))&gt;0,AG17,"")))</f>
        <v/>
      </c>
      <c r="AH508" s="967" t="str" cm="1">
        <f t="array" ref="AH508">IF(N508="","",IF(R508&lt;&gt;"","",IF(SUMPRODUCT(--(AN18:AN1500=AH17),--(AM18:AM1500&lt;&gt;""),--ISNUMBER(SEARCH(" "&amp;AM18:AM1500&amp;" ",Q508)))&gt;0,AH17,"")))</f>
        <v/>
      </c>
      <c r="AI508" s="967" t="str" cm="1">
        <f t="array" ref="AI508">IF(N508="","",IF(R508&lt;&gt;"","",IF(SUMPRODUCT(--(AN18:AN1500=AI17),--(AM18:AM1500&lt;&gt;""),--ISNUMBER(SEARCH(" "&amp;AM18:AM1500&amp;" ",Q508)))&gt;0,AI17,"")))</f>
        <v/>
      </c>
      <c r="AJ508" s="967" t="str" cm="1">
        <f t="array" ref="AJ508">IF(N508="","",IF(R508&lt;&gt;"","",IF(SUMPRODUCT(--(AN18:AN1500=AJ17),--(AM18:AM1500&lt;&gt;""),--ISNUMBER(SEARCH(" "&amp;AM18:AM1500&amp;" ",Q508)))&gt;0,AJ17,"")))</f>
        <v/>
      </c>
      <c r="AK508" s="967" t="str" cm="1">
        <f t="array" ref="AK508">IF(N508="","",IF(T508&lt;&gt;"",AK17,IF(S508&lt;&gt;"","",IF(R508&lt;&gt;"","",IF(SUMPRODUCT(--(AN18:AN1500=AK17),--(AM18:AM1500&lt;&gt;""),--ISNUMBER(SEARCH(" "&amp;AM18:AM1500&amp;" ",Q508)))&gt;0,AK17,"")))))</f>
        <v/>
      </c>
      <c r="AM508" s="968" t="s">
        <v>2169</v>
      </c>
      <c r="AN508" s="968" t="s">
        <v>1597</v>
      </c>
      <c r="BN508" s="49">
        <v>1</v>
      </c>
    </row>
    <row r="509" spans="3:66" ht="35.1" customHeight="1">
      <c r="C509" s="65"/>
      <c r="D509" s="975" t="str">
        <f t="shared" si="92"/>
        <v/>
      </c>
      <c r="E509" s="982"/>
      <c r="G509" s="964" t="str">
        <f>IF(H509="","",COUNTIF(H18:H509,"&lt;&gt;"))</f>
        <v/>
      </c>
      <c r="H509" s="965" t="str" cm="1">
        <f t="array" ref="H509">IF(L509="","",IF(LEN(L509)&lt;=MAX(10,G13),L509,IFERROR(LEFT(L509,LOOKUP(2,1/(MID(L509,ROW(1:500),1)=" ")/(ROW(1:500)&lt;=MAX(10,G13)),ROW(1:500))-1),LEFT(L509,MAX(10,G13)))))</f>
        <v/>
      </c>
      <c r="I509" s="964" t="str">
        <f t="shared" si="93"/>
        <v/>
      </c>
      <c r="J509" s="964" t="str">
        <f t="shared" si="94"/>
        <v/>
      </c>
      <c r="K509" s="964" t="str">
        <f>IF(M508&lt;&gt;"",K508,IF(K508&lt;MAX(A18:A317),K508+1,""))</f>
        <v/>
      </c>
      <c r="L509" s="965" t="str">
        <f>IF(K509="","",IF(M508&lt;&gt;"",M508,INDEX(E18:E317,MATCH(K509,A18:A317,0))))</f>
        <v/>
      </c>
      <c r="M509" s="965" t="str">
        <f t="shared" si="95"/>
        <v/>
      </c>
      <c r="N509" s="965" t="str">
        <f t="shared" si="96"/>
        <v/>
      </c>
      <c r="O509" s="964" t="str">
        <f t="shared" si="97"/>
        <v/>
      </c>
      <c r="P509" s="964" t="str">
        <f t="shared" si="98"/>
        <v/>
      </c>
      <c r="Q509" s="965" t="str">
        <f t="shared" si="99"/>
        <v/>
      </c>
      <c r="R509" s="964" t="str">
        <f>IF(N509="","",IF(COUNTIF(AP18:AP300,TRIM(Q509))&gt;0,"EXCLUSION EXACTE",""))</f>
        <v/>
      </c>
      <c r="S509" s="964" t="str" cm="1">
        <f t="array" ref="S509">IF(N509="","",IF(SUMPRODUCT(--(AP18:AP300&lt;&gt;""),--ISNUMBER(SEARCH(" "&amp;AP18:AP300&amp;" ",Q509)))&gt;0,"BLOQUE MOLLUSQUES",""))</f>
        <v/>
      </c>
      <c r="T509" s="964" t="str" cm="1">
        <f t="array" ref="T509">IF(N509="","",IF(SUMPRODUCT(--(AT18:AT300&lt;&gt;""),--ISNUMBER(SEARCH(" "&amp;AT18:AT300&amp;" ",Q509)))&gt;0,"FORCE MOLLUSQUES",""))</f>
        <v/>
      </c>
      <c r="U509" s="965" t="str">
        <f t="shared" si="100"/>
        <v/>
      </c>
      <c r="V509" s="965" t="str">
        <f t="shared" si="102"/>
        <v/>
      </c>
      <c r="W509" s="964" t="str">
        <f t="shared" si="101"/>
        <v/>
      </c>
      <c r="X509" s="964" t="str" cm="1">
        <f t="array" ref="X509">IF(N509="","",IF(R509&lt;&gt;"","",IF(SUMPRODUCT(--(AN18:AN1500=X17),--(AM18:AM1500&lt;&gt;""),--ISNUMBER(SEARCH(" "&amp;AM18:AM1500&amp;" ",Q509)))&gt;0,X17,"")))</f>
        <v/>
      </c>
      <c r="Y509" s="964" t="str" cm="1">
        <f t="array" ref="Y509">IF(N509="","",IF(R509&lt;&gt;"","",IF(SUMPRODUCT(--(AN18:AN1500=Y17),--(AM18:AM1500&lt;&gt;""),--ISNUMBER(SEARCH(" "&amp;AM18:AM1500&amp;" ",Q509)))&gt;0,Y17,"")))</f>
        <v/>
      </c>
      <c r="Z509" s="964" t="str" cm="1">
        <f t="array" ref="Z509">IF(N509="","",IF(R509&lt;&gt;"","",IF(SUMPRODUCT(--(AN18:AN1500=Z17),--(AM18:AM1500&lt;&gt;""),--ISNUMBER(SEARCH(" "&amp;AM18:AM1500&amp;" ",Q509)))&gt;0,Z17,"")))</f>
        <v/>
      </c>
      <c r="AA509" s="964" t="str" cm="1">
        <f t="array" ref="AA509">IF(N509="","",IF(R509&lt;&gt;"","",IF(SUMPRODUCT(--(AN18:AN1500=AA17),--(AM18:AM1500&lt;&gt;""),--ISNUMBER(SEARCH(" "&amp;AM18:AM1500&amp;" ",Q509)))&gt;0,AA17,"")))</f>
        <v/>
      </c>
      <c r="AB509" s="964" t="str" cm="1">
        <f t="array" ref="AB509">IF(N509="","",IF(R509&lt;&gt;"","",IF(SUMPRODUCT(--(AN18:AN1500=AB17),--(AM18:AM1500&lt;&gt;""),--ISNUMBER(SEARCH(" "&amp;AM18:AM1500&amp;" ",Q509)))&gt;0,AB17,"")))</f>
        <v/>
      </c>
      <c r="AC509" s="964" t="str" cm="1">
        <f t="array" ref="AC509">IF(N509="","",IF(R509&lt;&gt;"","",IF(SUMPRODUCT(--(AN18:AN1500=AC17),--(AM18:AM1500&lt;&gt;""),--ISNUMBER(SEARCH(" "&amp;AM18:AM1500&amp;" ",Q509)))&gt;0,AC17,"")))</f>
        <v/>
      </c>
      <c r="AD509" s="964" t="str" cm="1">
        <f t="array" ref="AD509">IF(N509="","",IF(R509&lt;&gt;"","",IF(SUMPRODUCT(--(AN18:AN1500=AD17),--(AM18:AM1500&lt;&gt;""),--ISNUMBER(SEARCH(" "&amp;AM18:AM1500&amp;" ",Q509)))&gt;0,AD17,"")))</f>
        <v/>
      </c>
      <c r="AE509" s="964" t="str" cm="1">
        <f t="array" ref="AE509">IF(N509="","",IF(R509&lt;&gt;"","",IF(SUMPRODUCT(--(AN18:AN1500=AE17),--(AM18:AM1500&lt;&gt;""),--ISNUMBER(SEARCH(" "&amp;AM18:AM1500&amp;" ",Q509)))&gt;0,AE17,"")))</f>
        <v/>
      </c>
      <c r="AF509" s="964" t="str" cm="1">
        <f t="array" ref="AF509">IF(N509="","",IF(R509&lt;&gt;"","",IF(SUMPRODUCT(--(AN18:AN1500=AF17),--(AM18:AM1500&lt;&gt;""),--ISNUMBER(SEARCH(" "&amp;AM18:AM1500&amp;" ",Q509)))&gt;0,AF17,"")))</f>
        <v/>
      </c>
      <c r="AG509" s="964" t="str" cm="1">
        <f t="array" ref="AG509">IF(N509="","",IF(R509&lt;&gt;"","",IF(SUMPRODUCT(--(AN18:AN1500=AG17),--(AM18:AM1500&lt;&gt;""),--ISNUMBER(SEARCH(" "&amp;AM18:AM1500&amp;" ",Q509)))&gt;0,AG17,"")))</f>
        <v/>
      </c>
      <c r="AH509" s="964" t="str" cm="1">
        <f t="array" ref="AH509">IF(N509="","",IF(R509&lt;&gt;"","",IF(SUMPRODUCT(--(AN18:AN1500=AH17),--(AM18:AM1500&lt;&gt;""),--ISNUMBER(SEARCH(" "&amp;AM18:AM1500&amp;" ",Q509)))&gt;0,AH17,"")))</f>
        <v/>
      </c>
      <c r="AI509" s="964" t="str" cm="1">
        <f t="array" ref="AI509">IF(N509="","",IF(R509&lt;&gt;"","",IF(SUMPRODUCT(--(AN18:AN1500=AI17),--(AM18:AM1500&lt;&gt;""),--ISNUMBER(SEARCH(" "&amp;AM18:AM1500&amp;" ",Q509)))&gt;0,AI17,"")))</f>
        <v/>
      </c>
      <c r="AJ509" s="964" t="str" cm="1">
        <f t="array" ref="AJ509">IF(N509="","",IF(R509&lt;&gt;"","",IF(SUMPRODUCT(--(AN18:AN1500=AJ17),--(AM18:AM1500&lt;&gt;""),--ISNUMBER(SEARCH(" "&amp;AM18:AM1500&amp;" ",Q509)))&gt;0,AJ17,"")))</f>
        <v/>
      </c>
      <c r="AK509" s="964" t="str" cm="1">
        <f t="array" ref="AK509">IF(N509="","",IF(T509&lt;&gt;"",AK17,IF(S509&lt;&gt;"","",IF(R509&lt;&gt;"","",IF(SUMPRODUCT(--(AN18:AN1500=AK17),--(AM18:AM1500&lt;&gt;""),--ISNUMBER(SEARCH(" "&amp;AM18:AM1500&amp;" ",Q509)))&gt;0,AK17,"")))))</f>
        <v/>
      </c>
      <c r="AM509" s="964" t="s">
        <v>2256</v>
      </c>
      <c r="AN509" s="964" t="s">
        <v>1597</v>
      </c>
      <c r="BN509" s="49">
        <v>1</v>
      </c>
    </row>
    <row r="510" spans="3:66" ht="35.1" customHeight="1">
      <c r="C510" s="65"/>
      <c r="D510" s="975" t="str">
        <f t="shared" si="92"/>
        <v/>
      </c>
      <c r="E510" s="982"/>
      <c r="G510" s="963" t="str">
        <f>IF(H510="","",COUNTIF(H18:H510,"&lt;&gt;"))</f>
        <v/>
      </c>
      <c r="H510" s="958" t="str" cm="1">
        <f t="array" ref="H510">IF(L510="","",IF(LEN(L510)&lt;=MAX(10,G13),L510,IFERROR(LEFT(L510,LOOKUP(2,1/(MID(L510,ROW(1:500),1)=" ")/(ROW(1:500)&lt;=MAX(10,G13)),ROW(1:500))-1),LEFT(L510,MAX(10,G13)))))</f>
        <v/>
      </c>
      <c r="I510" s="963" t="str">
        <f t="shared" si="93"/>
        <v/>
      </c>
      <c r="J510" s="963" t="str">
        <f t="shared" si="94"/>
        <v/>
      </c>
      <c r="K510" s="964" t="str">
        <f>IF(M509&lt;&gt;"",K509,IF(K509&lt;MAX(A18:A317),K509+1,""))</f>
        <v/>
      </c>
      <c r="L510" s="965" t="str">
        <f>IF(K510="","",IF(M509&lt;&gt;"",M509,INDEX(E18:E317,MATCH(K510,A18:A317,0))))</f>
        <v/>
      </c>
      <c r="M510" s="965" t="str">
        <f t="shared" si="95"/>
        <v/>
      </c>
      <c r="N510" s="966" t="str">
        <f t="shared" si="96"/>
        <v/>
      </c>
      <c r="O510" s="967" t="str">
        <f t="shared" si="97"/>
        <v/>
      </c>
      <c r="P510" s="967" t="str">
        <f t="shared" si="98"/>
        <v/>
      </c>
      <c r="Q510" s="966" t="str">
        <f t="shared" si="99"/>
        <v/>
      </c>
      <c r="R510" s="967" t="str">
        <f>IF(N510="","",IF(COUNTIF(AP18:AP300,TRIM(Q510))&gt;0,"EXCLUSION EXACTE",""))</f>
        <v/>
      </c>
      <c r="S510" s="967" t="str" cm="1">
        <f t="array" ref="S510">IF(N510="","",IF(SUMPRODUCT(--(AP18:AP300&lt;&gt;""),--ISNUMBER(SEARCH(" "&amp;AP18:AP300&amp;" ",Q510)))&gt;0,"BLOQUE MOLLUSQUES",""))</f>
        <v/>
      </c>
      <c r="T510" s="967" t="str" cm="1">
        <f t="array" ref="T510">IF(N510="","",IF(SUMPRODUCT(--(AT18:AT300&lt;&gt;""),--ISNUMBER(SEARCH(" "&amp;AT18:AT300&amp;" ",Q510)))&gt;0,"FORCE MOLLUSQUES",""))</f>
        <v/>
      </c>
      <c r="U510" s="966" t="str">
        <f t="shared" si="100"/>
        <v/>
      </c>
      <c r="V510" s="966" t="str">
        <f t="shared" si="102"/>
        <v/>
      </c>
      <c r="W510" s="967" t="str">
        <f t="shared" si="101"/>
        <v/>
      </c>
      <c r="X510" s="967" t="str" cm="1">
        <f t="array" ref="X510">IF(N510="","",IF(R510&lt;&gt;"","",IF(SUMPRODUCT(--(AN18:AN1500=X17),--(AM18:AM1500&lt;&gt;""),--ISNUMBER(SEARCH(" "&amp;AM18:AM1500&amp;" ",Q510)))&gt;0,X17,"")))</f>
        <v/>
      </c>
      <c r="Y510" s="967" t="str" cm="1">
        <f t="array" ref="Y510">IF(N510="","",IF(R510&lt;&gt;"","",IF(SUMPRODUCT(--(AN18:AN1500=Y17),--(AM18:AM1500&lt;&gt;""),--ISNUMBER(SEARCH(" "&amp;AM18:AM1500&amp;" ",Q510)))&gt;0,Y17,"")))</f>
        <v/>
      </c>
      <c r="Z510" s="967" t="str" cm="1">
        <f t="array" ref="Z510">IF(N510="","",IF(R510&lt;&gt;"","",IF(SUMPRODUCT(--(AN18:AN1500=Z17),--(AM18:AM1500&lt;&gt;""),--ISNUMBER(SEARCH(" "&amp;AM18:AM1500&amp;" ",Q510)))&gt;0,Z17,"")))</f>
        <v/>
      </c>
      <c r="AA510" s="967" t="str" cm="1">
        <f t="array" ref="AA510">IF(N510="","",IF(R510&lt;&gt;"","",IF(SUMPRODUCT(--(AN18:AN1500=AA17),--(AM18:AM1500&lt;&gt;""),--ISNUMBER(SEARCH(" "&amp;AM18:AM1500&amp;" ",Q510)))&gt;0,AA17,"")))</f>
        <v/>
      </c>
      <c r="AB510" s="967" t="str" cm="1">
        <f t="array" ref="AB510">IF(N510="","",IF(R510&lt;&gt;"","",IF(SUMPRODUCT(--(AN18:AN1500=AB17),--(AM18:AM1500&lt;&gt;""),--ISNUMBER(SEARCH(" "&amp;AM18:AM1500&amp;" ",Q510)))&gt;0,AB17,"")))</f>
        <v/>
      </c>
      <c r="AC510" s="967" t="str" cm="1">
        <f t="array" ref="AC510">IF(N510="","",IF(R510&lt;&gt;"","",IF(SUMPRODUCT(--(AN18:AN1500=AC17),--(AM18:AM1500&lt;&gt;""),--ISNUMBER(SEARCH(" "&amp;AM18:AM1500&amp;" ",Q510)))&gt;0,AC17,"")))</f>
        <v/>
      </c>
      <c r="AD510" s="967" t="str" cm="1">
        <f t="array" ref="AD510">IF(N510="","",IF(R510&lt;&gt;"","",IF(SUMPRODUCT(--(AN18:AN1500=AD17),--(AM18:AM1500&lt;&gt;""),--ISNUMBER(SEARCH(" "&amp;AM18:AM1500&amp;" ",Q510)))&gt;0,AD17,"")))</f>
        <v/>
      </c>
      <c r="AE510" s="967" t="str" cm="1">
        <f t="array" ref="AE510">IF(N510="","",IF(R510&lt;&gt;"","",IF(SUMPRODUCT(--(AN18:AN1500=AE17),--(AM18:AM1500&lt;&gt;""),--ISNUMBER(SEARCH(" "&amp;AM18:AM1500&amp;" ",Q510)))&gt;0,AE17,"")))</f>
        <v/>
      </c>
      <c r="AF510" s="967" t="str" cm="1">
        <f t="array" ref="AF510">IF(N510="","",IF(R510&lt;&gt;"","",IF(SUMPRODUCT(--(AN18:AN1500=AF17),--(AM18:AM1500&lt;&gt;""),--ISNUMBER(SEARCH(" "&amp;AM18:AM1500&amp;" ",Q510)))&gt;0,AF17,"")))</f>
        <v/>
      </c>
      <c r="AG510" s="967" t="str" cm="1">
        <f t="array" ref="AG510">IF(N510="","",IF(R510&lt;&gt;"","",IF(SUMPRODUCT(--(AN18:AN1500=AG17),--(AM18:AM1500&lt;&gt;""),--ISNUMBER(SEARCH(" "&amp;AM18:AM1500&amp;" ",Q510)))&gt;0,AG17,"")))</f>
        <v/>
      </c>
      <c r="AH510" s="967" t="str" cm="1">
        <f t="array" ref="AH510">IF(N510="","",IF(R510&lt;&gt;"","",IF(SUMPRODUCT(--(AN18:AN1500=AH17),--(AM18:AM1500&lt;&gt;""),--ISNUMBER(SEARCH(" "&amp;AM18:AM1500&amp;" ",Q510)))&gt;0,AH17,"")))</f>
        <v/>
      </c>
      <c r="AI510" s="967" t="str" cm="1">
        <f t="array" ref="AI510">IF(N510="","",IF(R510&lt;&gt;"","",IF(SUMPRODUCT(--(AN18:AN1500=AI17),--(AM18:AM1500&lt;&gt;""),--ISNUMBER(SEARCH(" "&amp;AM18:AM1500&amp;" ",Q510)))&gt;0,AI17,"")))</f>
        <v/>
      </c>
      <c r="AJ510" s="967" t="str" cm="1">
        <f t="array" ref="AJ510">IF(N510="","",IF(R510&lt;&gt;"","",IF(SUMPRODUCT(--(AN18:AN1500=AJ17),--(AM18:AM1500&lt;&gt;""),--ISNUMBER(SEARCH(" "&amp;AM18:AM1500&amp;" ",Q510)))&gt;0,AJ17,"")))</f>
        <v/>
      </c>
      <c r="AK510" s="967" t="str" cm="1">
        <f t="array" ref="AK510">IF(N510="","",IF(T510&lt;&gt;"",AK17,IF(S510&lt;&gt;"","",IF(R510&lt;&gt;"","",IF(SUMPRODUCT(--(AN18:AN1500=AK17),--(AM18:AM1500&lt;&gt;""),--ISNUMBER(SEARCH(" "&amp;AM18:AM1500&amp;" ",Q510)))&gt;0,AK17,"")))))</f>
        <v/>
      </c>
      <c r="AM510" s="968" t="s">
        <v>2257</v>
      </c>
      <c r="AN510" s="968" t="s">
        <v>1597</v>
      </c>
      <c r="BN510" s="49">
        <v>1</v>
      </c>
    </row>
    <row r="511" spans="3:66" ht="35.1" customHeight="1">
      <c r="C511" s="65"/>
      <c r="D511" s="975" t="str">
        <f t="shared" si="92"/>
        <v/>
      </c>
      <c r="E511" s="982"/>
      <c r="G511" s="964" t="str">
        <f>IF(H511="","",COUNTIF(H18:H511,"&lt;&gt;"))</f>
        <v/>
      </c>
      <c r="H511" s="965" t="str" cm="1">
        <f t="array" ref="H511">IF(L511="","",IF(LEN(L511)&lt;=MAX(10,G13),L511,IFERROR(LEFT(L511,LOOKUP(2,1/(MID(L511,ROW(1:500),1)=" ")/(ROW(1:500)&lt;=MAX(10,G13)),ROW(1:500))-1),LEFT(L511,MAX(10,G13)))))</f>
        <v/>
      </c>
      <c r="I511" s="964" t="str">
        <f t="shared" si="93"/>
        <v/>
      </c>
      <c r="J511" s="964" t="str">
        <f t="shared" si="94"/>
        <v/>
      </c>
      <c r="K511" s="964" t="str">
        <f>IF(M510&lt;&gt;"",K510,IF(K510&lt;MAX(A18:A317),K510+1,""))</f>
        <v/>
      </c>
      <c r="L511" s="965" t="str">
        <f>IF(K511="","",IF(M510&lt;&gt;"",M510,INDEX(E18:E317,MATCH(K511,A18:A317,0))))</f>
        <v/>
      </c>
      <c r="M511" s="965" t="str">
        <f t="shared" si="95"/>
        <v/>
      </c>
      <c r="N511" s="965" t="str">
        <f t="shared" si="96"/>
        <v/>
      </c>
      <c r="O511" s="964" t="str">
        <f t="shared" si="97"/>
        <v/>
      </c>
      <c r="P511" s="964" t="str">
        <f t="shared" si="98"/>
        <v/>
      </c>
      <c r="Q511" s="965" t="str">
        <f t="shared" si="99"/>
        <v/>
      </c>
      <c r="R511" s="964" t="str">
        <f>IF(N511="","",IF(COUNTIF(AP18:AP300,TRIM(Q511))&gt;0,"EXCLUSION EXACTE",""))</f>
        <v/>
      </c>
      <c r="S511" s="964" t="str" cm="1">
        <f t="array" ref="S511">IF(N511="","",IF(SUMPRODUCT(--(AP18:AP300&lt;&gt;""),--ISNUMBER(SEARCH(" "&amp;AP18:AP300&amp;" ",Q511)))&gt;0,"BLOQUE MOLLUSQUES",""))</f>
        <v/>
      </c>
      <c r="T511" s="964" t="str" cm="1">
        <f t="array" ref="T511">IF(N511="","",IF(SUMPRODUCT(--(AT18:AT300&lt;&gt;""),--ISNUMBER(SEARCH(" "&amp;AT18:AT300&amp;" ",Q511)))&gt;0,"FORCE MOLLUSQUES",""))</f>
        <v/>
      </c>
      <c r="U511" s="965" t="str">
        <f t="shared" si="100"/>
        <v/>
      </c>
      <c r="V511" s="965" t="str">
        <f t="shared" si="102"/>
        <v/>
      </c>
      <c r="W511" s="964" t="str">
        <f t="shared" si="101"/>
        <v/>
      </c>
      <c r="X511" s="964" t="str" cm="1">
        <f t="array" ref="X511">IF(N511="","",IF(R511&lt;&gt;"","",IF(SUMPRODUCT(--(AN18:AN1500=X17),--(AM18:AM1500&lt;&gt;""),--ISNUMBER(SEARCH(" "&amp;AM18:AM1500&amp;" ",Q511)))&gt;0,X17,"")))</f>
        <v/>
      </c>
      <c r="Y511" s="964" t="str" cm="1">
        <f t="array" ref="Y511">IF(N511="","",IF(R511&lt;&gt;"","",IF(SUMPRODUCT(--(AN18:AN1500=Y17),--(AM18:AM1500&lt;&gt;""),--ISNUMBER(SEARCH(" "&amp;AM18:AM1500&amp;" ",Q511)))&gt;0,Y17,"")))</f>
        <v/>
      </c>
      <c r="Z511" s="964" t="str" cm="1">
        <f t="array" ref="Z511">IF(N511="","",IF(R511&lt;&gt;"","",IF(SUMPRODUCT(--(AN18:AN1500=Z17),--(AM18:AM1500&lt;&gt;""),--ISNUMBER(SEARCH(" "&amp;AM18:AM1500&amp;" ",Q511)))&gt;0,Z17,"")))</f>
        <v/>
      </c>
      <c r="AA511" s="964" t="str" cm="1">
        <f t="array" ref="AA511">IF(N511="","",IF(R511&lt;&gt;"","",IF(SUMPRODUCT(--(AN18:AN1500=AA17),--(AM18:AM1500&lt;&gt;""),--ISNUMBER(SEARCH(" "&amp;AM18:AM1500&amp;" ",Q511)))&gt;0,AA17,"")))</f>
        <v/>
      </c>
      <c r="AB511" s="964" t="str" cm="1">
        <f t="array" ref="AB511">IF(N511="","",IF(R511&lt;&gt;"","",IF(SUMPRODUCT(--(AN18:AN1500=AB17),--(AM18:AM1500&lt;&gt;""),--ISNUMBER(SEARCH(" "&amp;AM18:AM1500&amp;" ",Q511)))&gt;0,AB17,"")))</f>
        <v/>
      </c>
      <c r="AC511" s="964" t="str" cm="1">
        <f t="array" ref="AC511">IF(N511="","",IF(R511&lt;&gt;"","",IF(SUMPRODUCT(--(AN18:AN1500=AC17),--(AM18:AM1500&lt;&gt;""),--ISNUMBER(SEARCH(" "&amp;AM18:AM1500&amp;" ",Q511)))&gt;0,AC17,"")))</f>
        <v/>
      </c>
      <c r="AD511" s="964" t="str" cm="1">
        <f t="array" ref="AD511">IF(N511="","",IF(R511&lt;&gt;"","",IF(SUMPRODUCT(--(AN18:AN1500=AD17),--(AM18:AM1500&lt;&gt;""),--ISNUMBER(SEARCH(" "&amp;AM18:AM1500&amp;" ",Q511)))&gt;0,AD17,"")))</f>
        <v/>
      </c>
      <c r="AE511" s="964" t="str" cm="1">
        <f t="array" ref="AE511">IF(N511="","",IF(R511&lt;&gt;"","",IF(SUMPRODUCT(--(AN18:AN1500=AE17),--(AM18:AM1500&lt;&gt;""),--ISNUMBER(SEARCH(" "&amp;AM18:AM1500&amp;" ",Q511)))&gt;0,AE17,"")))</f>
        <v/>
      </c>
      <c r="AF511" s="964" t="str" cm="1">
        <f t="array" ref="AF511">IF(N511="","",IF(R511&lt;&gt;"","",IF(SUMPRODUCT(--(AN18:AN1500=AF17),--(AM18:AM1500&lt;&gt;""),--ISNUMBER(SEARCH(" "&amp;AM18:AM1500&amp;" ",Q511)))&gt;0,AF17,"")))</f>
        <v/>
      </c>
      <c r="AG511" s="964" t="str" cm="1">
        <f t="array" ref="AG511">IF(N511="","",IF(R511&lt;&gt;"","",IF(SUMPRODUCT(--(AN18:AN1500=AG17),--(AM18:AM1500&lt;&gt;""),--ISNUMBER(SEARCH(" "&amp;AM18:AM1500&amp;" ",Q511)))&gt;0,AG17,"")))</f>
        <v/>
      </c>
      <c r="AH511" s="964" t="str" cm="1">
        <f t="array" ref="AH511">IF(N511="","",IF(R511&lt;&gt;"","",IF(SUMPRODUCT(--(AN18:AN1500=AH17),--(AM18:AM1500&lt;&gt;""),--ISNUMBER(SEARCH(" "&amp;AM18:AM1500&amp;" ",Q511)))&gt;0,AH17,"")))</f>
        <v/>
      </c>
      <c r="AI511" s="964" t="str" cm="1">
        <f t="array" ref="AI511">IF(N511="","",IF(R511&lt;&gt;"","",IF(SUMPRODUCT(--(AN18:AN1500=AI17),--(AM18:AM1500&lt;&gt;""),--ISNUMBER(SEARCH(" "&amp;AM18:AM1500&amp;" ",Q511)))&gt;0,AI17,"")))</f>
        <v/>
      </c>
      <c r="AJ511" s="964" t="str" cm="1">
        <f t="array" ref="AJ511">IF(N511="","",IF(R511&lt;&gt;"","",IF(SUMPRODUCT(--(AN18:AN1500=AJ17),--(AM18:AM1500&lt;&gt;""),--ISNUMBER(SEARCH(" "&amp;AM18:AM1500&amp;" ",Q511)))&gt;0,AJ17,"")))</f>
        <v/>
      </c>
      <c r="AK511" s="964" t="str" cm="1">
        <f t="array" ref="AK511">IF(N511="","",IF(T511&lt;&gt;"",AK17,IF(S511&lt;&gt;"","",IF(R511&lt;&gt;"","",IF(SUMPRODUCT(--(AN18:AN1500=AK17),--(AM18:AM1500&lt;&gt;""),--ISNUMBER(SEARCH(" "&amp;AM18:AM1500&amp;" ",Q511)))&gt;0,AK17,"")))))</f>
        <v/>
      </c>
      <c r="AM511" s="964" t="s">
        <v>2258</v>
      </c>
      <c r="AN511" s="964" t="s">
        <v>1597</v>
      </c>
      <c r="BN511" s="49">
        <v>1</v>
      </c>
    </row>
    <row r="512" spans="3:66" ht="35.1" customHeight="1">
      <c r="C512" s="65"/>
      <c r="D512" s="975" t="str">
        <f t="shared" si="92"/>
        <v/>
      </c>
      <c r="E512" s="982"/>
      <c r="G512" s="963" t="str">
        <f>IF(H512="","",COUNTIF(H18:H512,"&lt;&gt;"))</f>
        <v/>
      </c>
      <c r="H512" s="958" t="str" cm="1">
        <f t="array" ref="H512">IF(L512="","",IF(LEN(L512)&lt;=MAX(10,G13),L512,IFERROR(LEFT(L512,LOOKUP(2,1/(MID(L512,ROW(1:500),1)=" ")/(ROW(1:500)&lt;=MAX(10,G13)),ROW(1:500))-1),LEFT(L512,MAX(10,G13)))))</f>
        <v/>
      </c>
      <c r="I512" s="963" t="str">
        <f t="shared" si="93"/>
        <v/>
      </c>
      <c r="J512" s="963" t="str">
        <f t="shared" si="94"/>
        <v/>
      </c>
      <c r="K512" s="964" t="str">
        <f>IF(M511&lt;&gt;"",K511,IF(K511&lt;MAX(A18:A317),K511+1,""))</f>
        <v/>
      </c>
      <c r="L512" s="965" t="str">
        <f>IF(K512="","",IF(M511&lt;&gt;"",M511,INDEX(E18:E317,MATCH(K512,A18:A317,0))))</f>
        <v/>
      </c>
      <c r="M512" s="965" t="str">
        <f t="shared" si="95"/>
        <v/>
      </c>
      <c r="N512" s="966" t="str">
        <f t="shared" si="96"/>
        <v/>
      </c>
      <c r="O512" s="967" t="str">
        <f t="shared" si="97"/>
        <v/>
      </c>
      <c r="P512" s="967" t="str">
        <f t="shared" si="98"/>
        <v/>
      </c>
      <c r="Q512" s="966" t="str">
        <f t="shared" si="99"/>
        <v/>
      </c>
      <c r="R512" s="967" t="str">
        <f>IF(N512="","",IF(COUNTIF(AP18:AP300,TRIM(Q512))&gt;0,"EXCLUSION EXACTE",""))</f>
        <v/>
      </c>
      <c r="S512" s="967" t="str" cm="1">
        <f t="array" ref="S512">IF(N512="","",IF(SUMPRODUCT(--(AP18:AP300&lt;&gt;""),--ISNUMBER(SEARCH(" "&amp;AP18:AP300&amp;" ",Q512)))&gt;0,"BLOQUE MOLLUSQUES",""))</f>
        <v/>
      </c>
      <c r="T512" s="967" t="str" cm="1">
        <f t="array" ref="T512">IF(N512="","",IF(SUMPRODUCT(--(AT18:AT300&lt;&gt;""),--ISNUMBER(SEARCH(" "&amp;AT18:AT300&amp;" ",Q512)))&gt;0,"FORCE MOLLUSQUES",""))</f>
        <v/>
      </c>
      <c r="U512" s="966" t="str">
        <f t="shared" si="100"/>
        <v/>
      </c>
      <c r="V512" s="966" t="str">
        <f t="shared" si="102"/>
        <v/>
      </c>
      <c r="W512" s="967" t="str">
        <f t="shared" si="101"/>
        <v/>
      </c>
      <c r="X512" s="967" t="str" cm="1">
        <f t="array" ref="X512">IF(N512="","",IF(R512&lt;&gt;"","",IF(SUMPRODUCT(--(AN18:AN1500=X17),--(AM18:AM1500&lt;&gt;""),--ISNUMBER(SEARCH(" "&amp;AM18:AM1500&amp;" ",Q512)))&gt;0,X17,"")))</f>
        <v/>
      </c>
      <c r="Y512" s="967" t="str" cm="1">
        <f t="array" ref="Y512">IF(N512="","",IF(R512&lt;&gt;"","",IF(SUMPRODUCT(--(AN18:AN1500=Y17),--(AM18:AM1500&lt;&gt;""),--ISNUMBER(SEARCH(" "&amp;AM18:AM1500&amp;" ",Q512)))&gt;0,Y17,"")))</f>
        <v/>
      </c>
      <c r="Z512" s="967" t="str" cm="1">
        <f t="array" ref="Z512">IF(N512="","",IF(R512&lt;&gt;"","",IF(SUMPRODUCT(--(AN18:AN1500=Z17),--(AM18:AM1500&lt;&gt;""),--ISNUMBER(SEARCH(" "&amp;AM18:AM1500&amp;" ",Q512)))&gt;0,Z17,"")))</f>
        <v/>
      </c>
      <c r="AA512" s="967" t="str" cm="1">
        <f t="array" ref="AA512">IF(N512="","",IF(R512&lt;&gt;"","",IF(SUMPRODUCT(--(AN18:AN1500=AA17),--(AM18:AM1500&lt;&gt;""),--ISNUMBER(SEARCH(" "&amp;AM18:AM1500&amp;" ",Q512)))&gt;0,AA17,"")))</f>
        <v/>
      </c>
      <c r="AB512" s="967" t="str" cm="1">
        <f t="array" ref="AB512">IF(N512="","",IF(R512&lt;&gt;"","",IF(SUMPRODUCT(--(AN18:AN1500=AB17),--(AM18:AM1500&lt;&gt;""),--ISNUMBER(SEARCH(" "&amp;AM18:AM1500&amp;" ",Q512)))&gt;0,AB17,"")))</f>
        <v/>
      </c>
      <c r="AC512" s="967" t="str" cm="1">
        <f t="array" ref="AC512">IF(N512="","",IF(R512&lt;&gt;"","",IF(SUMPRODUCT(--(AN18:AN1500=AC17),--(AM18:AM1500&lt;&gt;""),--ISNUMBER(SEARCH(" "&amp;AM18:AM1500&amp;" ",Q512)))&gt;0,AC17,"")))</f>
        <v/>
      </c>
      <c r="AD512" s="967" t="str" cm="1">
        <f t="array" ref="AD512">IF(N512="","",IF(R512&lt;&gt;"","",IF(SUMPRODUCT(--(AN18:AN1500=AD17),--(AM18:AM1500&lt;&gt;""),--ISNUMBER(SEARCH(" "&amp;AM18:AM1500&amp;" ",Q512)))&gt;0,AD17,"")))</f>
        <v/>
      </c>
      <c r="AE512" s="967" t="str" cm="1">
        <f t="array" ref="AE512">IF(N512="","",IF(R512&lt;&gt;"","",IF(SUMPRODUCT(--(AN18:AN1500=AE17),--(AM18:AM1500&lt;&gt;""),--ISNUMBER(SEARCH(" "&amp;AM18:AM1500&amp;" ",Q512)))&gt;0,AE17,"")))</f>
        <v/>
      </c>
      <c r="AF512" s="967" t="str" cm="1">
        <f t="array" ref="AF512">IF(N512="","",IF(R512&lt;&gt;"","",IF(SUMPRODUCT(--(AN18:AN1500=AF17),--(AM18:AM1500&lt;&gt;""),--ISNUMBER(SEARCH(" "&amp;AM18:AM1500&amp;" ",Q512)))&gt;0,AF17,"")))</f>
        <v/>
      </c>
      <c r="AG512" s="967" t="str" cm="1">
        <f t="array" ref="AG512">IF(N512="","",IF(R512&lt;&gt;"","",IF(SUMPRODUCT(--(AN18:AN1500=AG17),--(AM18:AM1500&lt;&gt;""),--ISNUMBER(SEARCH(" "&amp;AM18:AM1500&amp;" ",Q512)))&gt;0,AG17,"")))</f>
        <v/>
      </c>
      <c r="AH512" s="967" t="str" cm="1">
        <f t="array" ref="AH512">IF(N512="","",IF(R512&lt;&gt;"","",IF(SUMPRODUCT(--(AN18:AN1500=AH17),--(AM18:AM1500&lt;&gt;""),--ISNUMBER(SEARCH(" "&amp;AM18:AM1500&amp;" ",Q512)))&gt;0,AH17,"")))</f>
        <v/>
      </c>
      <c r="AI512" s="967" t="str" cm="1">
        <f t="array" ref="AI512">IF(N512="","",IF(R512&lt;&gt;"","",IF(SUMPRODUCT(--(AN18:AN1500=AI17),--(AM18:AM1500&lt;&gt;""),--ISNUMBER(SEARCH(" "&amp;AM18:AM1500&amp;" ",Q512)))&gt;0,AI17,"")))</f>
        <v/>
      </c>
      <c r="AJ512" s="967" t="str" cm="1">
        <f t="array" ref="AJ512">IF(N512="","",IF(R512&lt;&gt;"","",IF(SUMPRODUCT(--(AN18:AN1500=AJ17),--(AM18:AM1500&lt;&gt;""),--ISNUMBER(SEARCH(" "&amp;AM18:AM1500&amp;" ",Q512)))&gt;0,AJ17,"")))</f>
        <v/>
      </c>
      <c r="AK512" s="967" t="str" cm="1">
        <f t="array" ref="AK512">IF(N512="","",IF(T512&lt;&gt;"",AK17,IF(S512&lt;&gt;"","",IF(R512&lt;&gt;"","",IF(SUMPRODUCT(--(AN18:AN1500=AK17),--(AM18:AM1500&lt;&gt;""),--ISNUMBER(SEARCH(" "&amp;AM18:AM1500&amp;" ",Q512)))&gt;0,AK17,"")))))</f>
        <v/>
      </c>
      <c r="AM512" s="968" t="s">
        <v>248</v>
      </c>
      <c r="AN512" s="968" t="s">
        <v>1597</v>
      </c>
      <c r="BN512" s="49">
        <v>1</v>
      </c>
    </row>
    <row r="513" spans="3:66" ht="35.1" customHeight="1">
      <c r="C513" s="65"/>
      <c r="D513" s="975" t="str">
        <f t="shared" si="92"/>
        <v/>
      </c>
      <c r="E513" s="982"/>
      <c r="G513" s="964" t="str">
        <f>IF(H513="","",COUNTIF(H18:H513,"&lt;&gt;"))</f>
        <v/>
      </c>
      <c r="H513" s="965" t="str" cm="1">
        <f t="array" ref="H513">IF(L513="","",IF(LEN(L513)&lt;=MAX(10,G13),L513,IFERROR(LEFT(L513,LOOKUP(2,1/(MID(L513,ROW(1:500),1)=" ")/(ROW(1:500)&lt;=MAX(10,G13)),ROW(1:500))-1),LEFT(L513,MAX(10,G13)))))</f>
        <v/>
      </c>
      <c r="I513" s="964" t="str">
        <f t="shared" si="93"/>
        <v/>
      </c>
      <c r="J513" s="964" t="str">
        <f t="shared" si="94"/>
        <v/>
      </c>
      <c r="K513" s="964" t="str">
        <f>IF(M512&lt;&gt;"",K512,IF(K512&lt;MAX(A18:A317),K512+1,""))</f>
        <v/>
      </c>
      <c r="L513" s="965" t="str">
        <f>IF(K513="","",IF(M512&lt;&gt;"",M512,INDEX(E18:E317,MATCH(K513,A18:A317,0))))</f>
        <v/>
      </c>
      <c r="M513" s="965" t="str">
        <f t="shared" si="95"/>
        <v/>
      </c>
      <c r="N513" s="965" t="str">
        <f t="shared" si="96"/>
        <v/>
      </c>
      <c r="O513" s="964" t="str">
        <f t="shared" si="97"/>
        <v/>
      </c>
      <c r="P513" s="964" t="str">
        <f t="shared" si="98"/>
        <v/>
      </c>
      <c r="Q513" s="965" t="str">
        <f t="shared" si="99"/>
        <v/>
      </c>
      <c r="R513" s="964" t="str">
        <f>IF(N513="","",IF(COUNTIF(AP18:AP300,TRIM(Q513))&gt;0,"EXCLUSION EXACTE",""))</f>
        <v/>
      </c>
      <c r="S513" s="964" t="str" cm="1">
        <f t="array" ref="S513">IF(N513="","",IF(SUMPRODUCT(--(AP18:AP300&lt;&gt;""),--ISNUMBER(SEARCH(" "&amp;AP18:AP300&amp;" ",Q513)))&gt;0,"BLOQUE MOLLUSQUES",""))</f>
        <v/>
      </c>
      <c r="T513" s="964" t="str" cm="1">
        <f t="array" ref="T513">IF(N513="","",IF(SUMPRODUCT(--(AT18:AT300&lt;&gt;""),--ISNUMBER(SEARCH(" "&amp;AT18:AT300&amp;" ",Q513)))&gt;0,"FORCE MOLLUSQUES",""))</f>
        <v/>
      </c>
      <c r="U513" s="965" t="str">
        <f t="shared" si="100"/>
        <v/>
      </c>
      <c r="V513" s="965" t="str">
        <f t="shared" si="102"/>
        <v/>
      </c>
      <c r="W513" s="964" t="str">
        <f t="shared" si="101"/>
        <v/>
      </c>
      <c r="X513" s="964" t="str" cm="1">
        <f t="array" ref="X513">IF(N513="","",IF(R513&lt;&gt;"","",IF(SUMPRODUCT(--(AN18:AN1500=X17),--(AM18:AM1500&lt;&gt;""),--ISNUMBER(SEARCH(" "&amp;AM18:AM1500&amp;" ",Q513)))&gt;0,X17,"")))</f>
        <v/>
      </c>
      <c r="Y513" s="964" t="str" cm="1">
        <f t="array" ref="Y513">IF(N513="","",IF(R513&lt;&gt;"","",IF(SUMPRODUCT(--(AN18:AN1500=Y17),--(AM18:AM1500&lt;&gt;""),--ISNUMBER(SEARCH(" "&amp;AM18:AM1500&amp;" ",Q513)))&gt;0,Y17,"")))</f>
        <v/>
      </c>
      <c r="Z513" s="964" t="str" cm="1">
        <f t="array" ref="Z513">IF(N513="","",IF(R513&lt;&gt;"","",IF(SUMPRODUCT(--(AN18:AN1500=Z17),--(AM18:AM1500&lt;&gt;""),--ISNUMBER(SEARCH(" "&amp;AM18:AM1500&amp;" ",Q513)))&gt;0,Z17,"")))</f>
        <v/>
      </c>
      <c r="AA513" s="964" t="str" cm="1">
        <f t="array" ref="AA513">IF(N513="","",IF(R513&lt;&gt;"","",IF(SUMPRODUCT(--(AN18:AN1500=AA17),--(AM18:AM1500&lt;&gt;""),--ISNUMBER(SEARCH(" "&amp;AM18:AM1500&amp;" ",Q513)))&gt;0,AA17,"")))</f>
        <v/>
      </c>
      <c r="AB513" s="964" t="str" cm="1">
        <f t="array" ref="AB513">IF(N513="","",IF(R513&lt;&gt;"","",IF(SUMPRODUCT(--(AN18:AN1500=AB17),--(AM18:AM1500&lt;&gt;""),--ISNUMBER(SEARCH(" "&amp;AM18:AM1500&amp;" ",Q513)))&gt;0,AB17,"")))</f>
        <v/>
      </c>
      <c r="AC513" s="964" t="str" cm="1">
        <f t="array" ref="AC513">IF(N513="","",IF(R513&lt;&gt;"","",IF(SUMPRODUCT(--(AN18:AN1500=AC17),--(AM18:AM1500&lt;&gt;""),--ISNUMBER(SEARCH(" "&amp;AM18:AM1500&amp;" ",Q513)))&gt;0,AC17,"")))</f>
        <v/>
      </c>
      <c r="AD513" s="964" t="str" cm="1">
        <f t="array" ref="AD513">IF(N513="","",IF(R513&lt;&gt;"","",IF(SUMPRODUCT(--(AN18:AN1500=AD17),--(AM18:AM1500&lt;&gt;""),--ISNUMBER(SEARCH(" "&amp;AM18:AM1500&amp;" ",Q513)))&gt;0,AD17,"")))</f>
        <v/>
      </c>
      <c r="AE513" s="964" t="str" cm="1">
        <f t="array" ref="AE513">IF(N513="","",IF(R513&lt;&gt;"","",IF(SUMPRODUCT(--(AN18:AN1500=AE17),--(AM18:AM1500&lt;&gt;""),--ISNUMBER(SEARCH(" "&amp;AM18:AM1500&amp;" ",Q513)))&gt;0,AE17,"")))</f>
        <v/>
      </c>
      <c r="AF513" s="964" t="str" cm="1">
        <f t="array" ref="AF513">IF(N513="","",IF(R513&lt;&gt;"","",IF(SUMPRODUCT(--(AN18:AN1500=AF17),--(AM18:AM1500&lt;&gt;""),--ISNUMBER(SEARCH(" "&amp;AM18:AM1500&amp;" ",Q513)))&gt;0,AF17,"")))</f>
        <v/>
      </c>
      <c r="AG513" s="964" t="str" cm="1">
        <f t="array" ref="AG513">IF(N513="","",IF(R513&lt;&gt;"","",IF(SUMPRODUCT(--(AN18:AN1500=AG17),--(AM18:AM1500&lt;&gt;""),--ISNUMBER(SEARCH(" "&amp;AM18:AM1500&amp;" ",Q513)))&gt;0,AG17,"")))</f>
        <v/>
      </c>
      <c r="AH513" s="964" t="str" cm="1">
        <f t="array" ref="AH513">IF(N513="","",IF(R513&lt;&gt;"","",IF(SUMPRODUCT(--(AN18:AN1500=AH17),--(AM18:AM1500&lt;&gt;""),--ISNUMBER(SEARCH(" "&amp;AM18:AM1500&amp;" ",Q513)))&gt;0,AH17,"")))</f>
        <v/>
      </c>
      <c r="AI513" s="964" t="str" cm="1">
        <f t="array" ref="AI513">IF(N513="","",IF(R513&lt;&gt;"","",IF(SUMPRODUCT(--(AN18:AN1500=AI17),--(AM18:AM1500&lt;&gt;""),--ISNUMBER(SEARCH(" "&amp;AM18:AM1500&amp;" ",Q513)))&gt;0,AI17,"")))</f>
        <v/>
      </c>
      <c r="AJ513" s="964" t="str" cm="1">
        <f t="array" ref="AJ513">IF(N513="","",IF(R513&lt;&gt;"","",IF(SUMPRODUCT(--(AN18:AN1500=AJ17),--(AM18:AM1500&lt;&gt;""),--ISNUMBER(SEARCH(" "&amp;AM18:AM1500&amp;" ",Q513)))&gt;0,AJ17,"")))</f>
        <v/>
      </c>
      <c r="AK513" s="964" t="str" cm="1">
        <f t="array" ref="AK513">IF(N513="","",IF(T513&lt;&gt;"",AK17,IF(S513&lt;&gt;"","",IF(R513&lt;&gt;"","",IF(SUMPRODUCT(--(AN18:AN1500=AK17),--(AM18:AM1500&lt;&gt;""),--ISNUMBER(SEARCH(" "&amp;AM18:AM1500&amp;" ",Q513)))&gt;0,AK17,"")))))</f>
        <v/>
      </c>
      <c r="AM513" s="964" t="s">
        <v>2428</v>
      </c>
      <c r="AN513" s="964" t="s">
        <v>1597</v>
      </c>
      <c r="BN513" s="49">
        <v>1</v>
      </c>
    </row>
    <row r="514" spans="3:66" ht="35.1" customHeight="1">
      <c r="C514" s="65"/>
      <c r="D514" s="975" t="str">
        <f t="shared" si="92"/>
        <v/>
      </c>
      <c r="E514" s="982"/>
      <c r="G514" s="963" t="str">
        <f>IF(H514="","",COUNTIF(H18:H514,"&lt;&gt;"))</f>
        <v/>
      </c>
      <c r="H514" s="958" t="str" cm="1">
        <f t="array" ref="H514">IF(L514="","",IF(LEN(L514)&lt;=MAX(10,G13),L514,IFERROR(LEFT(L514,LOOKUP(2,1/(MID(L514,ROW(1:500),1)=" ")/(ROW(1:500)&lt;=MAX(10,G13)),ROW(1:500))-1),LEFT(L514,MAX(10,G13)))))</f>
        <v/>
      </c>
      <c r="I514" s="963" t="str">
        <f t="shared" si="93"/>
        <v/>
      </c>
      <c r="J514" s="963" t="str">
        <f t="shared" si="94"/>
        <v/>
      </c>
      <c r="K514" s="964" t="str">
        <f>IF(M513&lt;&gt;"",K513,IF(K513&lt;MAX(A18:A317),K513+1,""))</f>
        <v/>
      </c>
      <c r="L514" s="965" t="str">
        <f>IF(K514="","",IF(M513&lt;&gt;"",M513,INDEX(E18:E317,MATCH(K514,A18:A317,0))))</f>
        <v/>
      </c>
      <c r="M514" s="965" t="str">
        <f t="shared" si="95"/>
        <v/>
      </c>
      <c r="N514" s="966" t="str">
        <f t="shared" si="96"/>
        <v/>
      </c>
      <c r="O514" s="967" t="str">
        <f t="shared" si="97"/>
        <v/>
      </c>
      <c r="P514" s="967" t="str">
        <f t="shared" si="98"/>
        <v/>
      </c>
      <c r="Q514" s="966" t="str">
        <f t="shared" si="99"/>
        <v/>
      </c>
      <c r="R514" s="967" t="str">
        <f>IF(N514="","",IF(COUNTIF(AP18:AP300,TRIM(Q514))&gt;0,"EXCLUSION EXACTE",""))</f>
        <v/>
      </c>
      <c r="S514" s="967" t="str" cm="1">
        <f t="array" ref="S514">IF(N514="","",IF(SUMPRODUCT(--(AP18:AP300&lt;&gt;""),--ISNUMBER(SEARCH(" "&amp;AP18:AP300&amp;" ",Q514)))&gt;0,"BLOQUE MOLLUSQUES",""))</f>
        <v/>
      </c>
      <c r="T514" s="967" t="str" cm="1">
        <f t="array" ref="T514">IF(N514="","",IF(SUMPRODUCT(--(AT18:AT300&lt;&gt;""),--ISNUMBER(SEARCH(" "&amp;AT18:AT300&amp;" ",Q514)))&gt;0,"FORCE MOLLUSQUES",""))</f>
        <v/>
      </c>
      <c r="U514" s="966" t="str">
        <f t="shared" si="100"/>
        <v/>
      </c>
      <c r="V514" s="966" t="str">
        <f t="shared" si="102"/>
        <v/>
      </c>
      <c r="W514" s="967" t="str">
        <f t="shared" si="101"/>
        <v/>
      </c>
      <c r="X514" s="967" t="str" cm="1">
        <f t="array" ref="X514">IF(N514="","",IF(R514&lt;&gt;"","",IF(SUMPRODUCT(--(AN18:AN1500=X17),--(AM18:AM1500&lt;&gt;""),--ISNUMBER(SEARCH(" "&amp;AM18:AM1500&amp;" ",Q514)))&gt;0,X17,"")))</f>
        <v/>
      </c>
      <c r="Y514" s="967" t="str" cm="1">
        <f t="array" ref="Y514">IF(N514="","",IF(R514&lt;&gt;"","",IF(SUMPRODUCT(--(AN18:AN1500=Y17),--(AM18:AM1500&lt;&gt;""),--ISNUMBER(SEARCH(" "&amp;AM18:AM1500&amp;" ",Q514)))&gt;0,Y17,"")))</f>
        <v/>
      </c>
      <c r="Z514" s="967" t="str" cm="1">
        <f t="array" ref="Z514">IF(N514="","",IF(R514&lt;&gt;"","",IF(SUMPRODUCT(--(AN18:AN1500=Z17),--(AM18:AM1500&lt;&gt;""),--ISNUMBER(SEARCH(" "&amp;AM18:AM1500&amp;" ",Q514)))&gt;0,Z17,"")))</f>
        <v/>
      </c>
      <c r="AA514" s="967" t="str" cm="1">
        <f t="array" ref="AA514">IF(N514="","",IF(R514&lt;&gt;"","",IF(SUMPRODUCT(--(AN18:AN1500=AA17),--(AM18:AM1500&lt;&gt;""),--ISNUMBER(SEARCH(" "&amp;AM18:AM1500&amp;" ",Q514)))&gt;0,AA17,"")))</f>
        <v/>
      </c>
      <c r="AB514" s="967" t="str" cm="1">
        <f t="array" ref="AB514">IF(N514="","",IF(R514&lt;&gt;"","",IF(SUMPRODUCT(--(AN18:AN1500=AB17),--(AM18:AM1500&lt;&gt;""),--ISNUMBER(SEARCH(" "&amp;AM18:AM1500&amp;" ",Q514)))&gt;0,AB17,"")))</f>
        <v/>
      </c>
      <c r="AC514" s="967" t="str" cm="1">
        <f t="array" ref="AC514">IF(N514="","",IF(R514&lt;&gt;"","",IF(SUMPRODUCT(--(AN18:AN1500=AC17),--(AM18:AM1500&lt;&gt;""),--ISNUMBER(SEARCH(" "&amp;AM18:AM1500&amp;" ",Q514)))&gt;0,AC17,"")))</f>
        <v/>
      </c>
      <c r="AD514" s="967" t="str" cm="1">
        <f t="array" ref="AD514">IF(N514="","",IF(R514&lt;&gt;"","",IF(SUMPRODUCT(--(AN18:AN1500=AD17),--(AM18:AM1500&lt;&gt;""),--ISNUMBER(SEARCH(" "&amp;AM18:AM1500&amp;" ",Q514)))&gt;0,AD17,"")))</f>
        <v/>
      </c>
      <c r="AE514" s="967" t="str" cm="1">
        <f t="array" ref="AE514">IF(N514="","",IF(R514&lt;&gt;"","",IF(SUMPRODUCT(--(AN18:AN1500=AE17),--(AM18:AM1500&lt;&gt;""),--ISNUMBER(SEARCH(" "&amp;AM18:AM1500&amp;" ",Q514)))&gt;0,AE17,"")))</f>
        <v/>
      </c>
      <c r="AF514" s="967" t="str" cm="1">
        <f t="array" ref="AF514">IF(N514="","",IF(R514&lt;&gt;"","",IF(SUMPRODUCT(--(AN18:AN1500=AF17),--(AM18:AM1500&lt;&gt;""),--ISNUMBER(SEARCH(" "&amp;AM18:AM1500&amp;" ",Q514)))&gt;0,AF17,"")))</f>
        <v/>
      </c>
      <c r="AG514" s="967" t="str" cm="1">
        <f t="array" ref="AG514">IF(N514="","",IF(R514&lt;&gt;"","",IF(SUMPRODUCT(--(AN18:AN1500=AG17),--(AM18:AM1500&lt;&gt;""),--ISNUMBER(SEARCH(" "&amp;AM18:AM1500&amp;" ",Q514)))&gt;0,AG17,"")))</f>
        <v/>
      </c>
      <c r="AH514" s="967" t="str" cm="1">
        <f t="array" ref="AH514">IF(N514="","",IF(R514&lt;&gt;"","",IF(SUMPRODUCT(--(AN18:AN1500=AH17),--(AM18:AM1500&lt;&gt;""),--ISNUMBER(SEARCH(" "&amp;AM18:AM1500&amp;" ",Q514)))&gt;0,AH17,"")))</f>
        <v/>
      </c>
      <c r="AI514" s="967" t="str" cm="1">
        <f t="array" ref="AI514">IF(N514="","",IF(R514&lt;&gt;"","",IF(SUMPRODUCT(--(AN18:AN1500=AI17),--(AM18:AM1500&lt;&gt;""),--ISNUMBER(SEARCH(" "&amp;AM18:AM1500&amp;" ",Q514)))&gt;0,AI17,"")))</f>
        <v/>
      </c>
      <c r="AJ514" s="967" t="str" cm="1">
        <f t="array" ref="AJ514">IF(N514="","",IF(R514&lt;&gt;"","",IF(SUMPRODUCT(--(AN18:AN1500=AJ17),--(AM18:AM1500&lt;&gt;""),--ISNUMBER(SEARCH(" "&amp;AM18:AM1500&amp;" ",Q514)))&gt;0,AJ17,"")))</f>
        <v/>
      </c>
      <c r="AK514" s="967" t="str" cm="1">
        <f t="array" ref="AK514">IF(N514="","",IF(T514&lt;&gt;"",AK17,IF(S514&lt;&gt;"","",IF(R514&lt;&gt;"","",IF(SUMPRODUCT(--(AN18:AN1500=AK17),--(AM18:AM1500&lt;&gt;""),--ISNUMBER(SEARCH(" "&amp;AM18:AM1500&amp;" ",Q514)))&gt;0,AK17,"")))))</f>
        <v/>
      </c>
      <c r="AM514" s="968" t="s">
        <v>2429</v>
      </c>
      <c r="AN514" s="968" t="s">
        <v>1597</v>
      </c>
      <c r="BN514" s="49">
        <v>1</v>
      </c>
    </row>
    <row r="515" spans="3:66" ht="35.1" customHeight="1">
      <c r="C515" s="65"/>
      <c r="D515" s="975" t="str">
        <f t="shared" si="92"/>
        <v/>
      </c>
      <c r="E515" s="982"/>
      <c r="G515" s="964" t="str">
        <f>IF(H515="","",COUNTIF(H18:H515,"&lt;&gt;"))</f>
        <v/>
      </c>
      <c r="H515" s="965" t="str" cm="1">
        <f t="array" ref="H515">IF(L515="","",IF(LEN(L515)&lt;=MAX(10,G13),L515,IFERROR(LEFT(L515,LOOKUP(2,1/(MID(L515,ROW(1:500),1)=" ")/(ROW(1:500)&lt;=MAX(10,G13)),ROW(1:500))-1),LEFT(L515,MAX(10,G13)))))</f>
        <v/>
      </c>
      <c r="I515" s="964" t="str">
        <f t="shared" si="93"/>
        <v/>
      </c>
      <c r="J515" s="964" t="str">
        <f t="shared" si="94"/>
        <v/>
      </c>
      <c r="K515" s="964" t="str">
        <f>IF(M514&lt;&gt;"",K514,IF(K514&lt;MAX(A18:A317),K514+1,""))</f>
        <v/>
      </c>
      <c r="L515" s="965" t="str">
        <f>IF(K515="","",IF(M514&lt;&gt;"",M514,INDEX(E18:E317,MATCH(K515,A18:A317,0))))</f>
        <v/>
      </c>
      <c r="M515" s="965" t="str">
        <f t="shared" si="95"/>
        <v/>
      </c>
      <c r="N515" s="965" t="str">
        <f t="shared" si="96"/>
        <v/>
      </c>
      <c r="O515" s="964" t="str">
        <f t="shared" si="97"/>
        <v/>
      </c>
      <c r="P515" s="964" t="str">
        <f t="shared" si="98"/>
        <v/>
      </c>
      <c r="Q515" s="965" t="str">
        <f t="shared" si="99"/>
        <v/>
      </c>
      <c r="R515" s="964" t="str">
        <f>IF(N515="","",IF(COUNTIF(AP18:AP300,TRIM(Q515))&gt;0,"EXCLUSION EXACTE",""))</f>
        <v/>
      </c>
      <c r="S515" s="964" t="str" cm="1">
        <f t="array" ref="S515">IF(N515="","",IF(SUMPRODUCT(--(AP18:AP300&lt;&gt;""),--ISNUMBER(SEARCH(" "&amp;AP18:AP300&amp;" ",Q515)))&gt;0,"BLOQUE MOLLUSQUES",""))</f>
        <v/>
      </c>
      <c r="T515" s="964" t="str" cm="1">
        <f t="array" ref="T515">IF(N515="","",IF(SUMPRODUCT(--(AT18:AT300&lt;&gt;""),--ISNUMBER(SEARCH(" "&amp;AT18:AT300&amp;" ",Q515)))&gt;0,"FORCE MOLLUSQUES",""))</f>
        <v/>
      </c>
      <c r="U515" s="965" t="str">
        <f t="shared" si="100"/>
        <v/>
      </c>
      <c r="V515" s="965" t="str">
        <f t="shared" si="102"/>
        <v/>
      </c>
      <c r="W515" s="964" t="str">
        <f t="shared" si="101"/>
        <v/>
      </c>
      <c r="X515" s="964" t="str" cm="1">
        <f t="array" ref="X515">IF(N515="","",IF(R515&lt;&gt;"","",IF(SUMPRODUCT(--(AN18:AN1500=X17),--(AM18:AM1500&lt;&gt;""),--ISNUMBER(SEARCH(" "&amp;AM18:AM1500&amp;" ",Q515)))&gt;0,X17,"")))</f>
        <v/>
      </c>
      <c r="Y515" s="964" t="str" cm="1">
        <f t="array" ref="Y515">IF(N515="","",IF(R515&lt;&gt;"","",IF(SUMPRODUCT(--(AN18:AN1500=Y17),--(AM18:AM1500&lt;&gt;""),--ISNUMBER(SEARCH(" "&amp;AM18:AM1500&amp;" ",Q515)))&gt;0,Y17,"")))</f>
        <v/>
      </c>
      <c r="Z515" s="964" t="str" cm="1">
        <f t="array" ref="Z515">IF(N515="","",IF(R515&lt;&gt;"","",IF(SUMPRODUCT(--(AN18:AN1500=Z17),--(AM18:AM1500&lt;&gt;""),--ISNUMBER(SEARCH(" "&amp;AM18:AM1500&amp;" ",Q515)))&gt;0,Z17,"")))</f>
        <v/>
      </c>
      <c r="AA515" s="964" t="str" cm="1">
        <f t="array" ref="AA515">IF(N515="","",IF(R515&lt;&gt;"","",IF(SUMPRODUCT(--(AN18:AN1500=AA17),--(AM18:AM1500&lt;&gt;""),--ISNUMBER(SEARCH(" "&amp;AM18:AM1500&amp;" ",Q515)))&gt;0,AA17,"")))</f>
        <v/>
      </c>
      <c r="AB515" s="964" t="str" cm="1">
        <f t="array" ref="AB515">IF(N515="","",IF(R515&lt;&gt;"","",IF(SUMPRODUCT(--(AN18:AN1500=AB17),--(AM18:AM1500&lt;&gt;""),--ISNUMBER(SEARCH(" "&amp;AM18:AM1500&amp;" ",Q515)))&gt;0,AB17,"")))</f>
        <v/>
      </c>
      <c r="AC515" s="964" t="str" cm="1">
        <f t="array" ref="AC515">IF(N515="","",IF(R515&lt;&gt;"","",IF(SUMPRODUCT(--(AN18:AN1500=AC17),--(AM18:AM1500&lt;&gt;""),--ISNUMBER(SEARCH(" "&amp;AM18:AM1500&amp;" ",Q515)))&gt;0,AC17,"")))</f>
        <v/>
      </c>
      <c r="AD515" s="964" t="str" cm="1">
        <f t="array" ref="AD515">IF(N515="","",IF(R515&lt;&gt;"","",IF(SUMPRODUCT(--(AN18:AN1500=AD17),--(AM18:AM1500&lt;&gt;""),--ISNUMBER(SEARCH(" "&amp;AM18:AM1500&amp;" ",Q515)))&gt;0,AD17,"")))</f>
        <v/>
      </c>
      <c r="AE515" s="964" t="str" cm="1">
        <f t="array" ref="AE515">IF(N515="","",IF(R515&lt;&gt;"","",IF(SUMPRODUCT(--(AN18:AN1500=AE17),--(AM18:AM1500&lt;&gt;""),--ISNUMBER(SEARCH(" "&amp;AM18:AM1500&amp;" ",Q515)))&gt;0,AE17,"")))</f>
        <v/>
      </c>
      <c r="AF515" s="964" t="str" cm="1">
        <f t="array" ref="AF515">IF(N515="","",IF(R515&lt;&gt;"","",IF(SUMPRODUCT(--(AN18:AN1500=AF17),--(AM18:AM1500&lt;&gt;""),--ISNUMBER(SEARCH(" "&amp;AM18:AM1500&amp;" ",Q515)))&gt;0,AF17,"")))</f>
        <v/>
      </c>
      <c r="AG515" s="964" t="str" cm="1">
        <f t="array" ref="AG515">IF(N515="","",IF(R515&lt;&gt;"","",IF(SUMPRODUCT(--(AN18:AN1500=AG17),--(AM18:AM1500&lt;&gt;""),--ISNUMBER(SEARCH(" "&amp;AM18:AM1500&amp;" ",Q515)))&gt;0,AG17,"")))</f>
        <v/>
      </c>
      <c r="AH515" s="964" t="str" cm="1">
        <f t="array" ref="AH515">IF(N515="","",IF(R515&lt;&gt;"","",IF(SUMPRODUCT(--(AN18:AN1500=AH17),--(AM18:AM1500&lt;&gt;""),--ISNUMBER(SEARCH(" "&amp;AM18:AM1500&amp;" ",Q515)))&gt;0,AH17,"")))</f>
        <v/>
      </c>
      <c r="AI515" s="964" t="str" cm="1">
        <f t="array" ref="AI515">IF(N515="","",IF(R515&lt;&gt;"","",IF(SUMPRODUCT(--(AN18:AN1500=AI17),--(AM18:AM1500&lt;&gt;""),--ISNUMBER(SEARCH(" "&amp;AM18:AM1500&amp;" ",Q515)))&gt;0,AI17,"")))</f>
        <v/>
      </c>
      <c r="AJ515" s="964" t="str" cm="1">
        <f t="array" ref="AJ515">IF(N515="","",IF(R515&lt;&gt;"","",IF(SUMPRODUCT(--(AN18:AN1500=AJ17),--(AM18:AM1500&lt;&gt;""),--ISNUMBER(SEARCH(" "&amp;AM18:AM1500&amp;" ",Q515)))&gt;0,AJ17,"")))</f>
        <v/>
      </c>
      <c r="AK515" s="964" t="str" cm="1">
        <f t="array" ref="AK515">IF(N515="","",IF(T515&lt;&gt;"",AK17,IF(S515&lt;&gt;"","",IF(R515&lt;&gt;"","",IF(SUMPRODUCT(--(AN18:AN1500=AK17),--(AM18:AM1500&lt;&gt;""),--ISNUMBER(SEARCH(" "&amp;AM18:AM1500&amp;" ",Q515)))&gt;0,AK17,"")))))</f>
        <v/>
      </c>
      <c r="AM515" s="964" t="s">
        <v>2430</v>
      </c>
      <c r="AN515" s="964" t="s">
        <v>1597</v>
      </c>
      <c r="BN515" s="49">
        <v>1</v>
      </c>
    </row>
    <row r="516" spans="3:66" ht="35.1" customHeight="1">
      <c r="C516" s="65"/>
      <c r="D516" s="975" t="str">
        <f t="shared" si="92"/>
        <v/>
      </c>
      <c r="E516" s="982"/>
      <c r="G516" s="963" t="str">
        <f>IF(H516="","",COUNTIF(H18:H516,"&lt;&gt;"))</f>
        <v/>
      </c>
      <c r="H516" s="958" t="str" cm="1">
        <f t="array" ref="H516">IF(L516="","",IF(LEN(L516)&lt;=MAX(10,G13),L516,IFERROR(LEFT(L516,LOOKUP(2,1/(MID(L516,ROW(1:500),1)=" ")/(ROW(1:500)&lt;=MAX(10,G13)),ROW(1:500))-1),LEFT(L516,MAX(10,G13)))))</f>
        <v/>
      </c>
      <c r="I516" s="963" t="str">
        <f t="shared" si="93"/>
        <v/>
      </c>
      <c r="J516" s="963" t="str">
        <f t="shared" si="94"/>
        <v/>
      </c>
      <c r="K516" s="964" t="str">
        <f>IF(M515&lt;&gt;"",K515,IF(K515&lt;MAX(A18:A317),K515+1,""))</f>
        <v/>
      </c>
      <c r="L516" s="965" t="str">
        <f>IF(K516="","",IF(M515&lt;&gt;"",M515,INDEX(E18:E317,MATCH(K516,A18:A317,0))))</f>
        <v/>
      </c>
      <c r="M516" s="965" t="str">
        <f t="shared" si="95"/>
        <v/>
      </c>
      <c r="N516" s="966" t="str">
        <f t="shared" si="96"/>
        <v/>
      </c>
      <c r="O516" s="967" t="str">
        <f t="shared" si="97"/>
        <v/>
      </c>
      <c r="P516" s="967" t="str">
        <f t="shared" si="98"/>
        <v/>
      </c>
      <c r="Q516" s="966" t="str">
        <f t="shared" si="99"/>
        <v/>
      </c>
      <c r="R516" s="967" t="str">
        <f>IF(N516="","",IF(COUNTIF(AP18:AP300,TRIM(Q516))&gt;0,"EXCLUSION EXACTE",""))</f>
        <v/>
      </c>
      <c r="S516" s="967" t="str" cm="1">
        <f t="array" ref="S516">IF(N516="","",IF(SUMPRODUCT(--(AP18:AP300&lt;&gt;""),--ISNUMBER(SEARCH(" "&amp;AP18:AP300&amp;" ",Q516)))&gt;0,"BLOQUE MOLLUSQUES",""))</f>
        <v/>
      </c>
      <c r="T516" s="967" t="str" cm="1">
        <f t="array" ref="T516">IF(N516="","",IF(SUMPRODUCT(--(AT18:AT300&lt;&gt;""),--ISNUMBER(SEARCH(" "&amp;AT18:AT300&amp;" ",Q516)))&gt;0,"FORCE MOLLUSQUES",""))</f>
        <v/>
      </c>
      <c r="U516" s="966" t="str">
        <f t="shared" si="100"/>
        <v/>
      </c>
      <c r="V516" s="966" t="str">
        <f t="shared" si="102"/>
        <v/>
      </c>
      <c r="W516" s="967" t="str">
        <f t="shared" si="101"/>
        <v/>
      </c>
      <c r="X516" s="967" t="str" cm="1">
        <f t="array" ref="X516">IF(N516="","",IF(R516&lt;&gt;"","",IF(SUMPRODUCT(--(AN18:AN1500=X17),--(AM18:AM1500&lt;&gt;""),--ISNUMBER(SEARCH(" "&amp;AM18:AM1500&amp;" ",Q516)))&gt;0,X17,"")))</f>
        <v/>
      </c>
      <c r="Y516" s="967" t="str" cm="1">
        <f t="array" ref="Y516">IF(N516="","",IF(R516&lt;&gt;"","",IF(SUMPRODUCT(--(AN18:AN1500=Y17),--(AM18:AM1500&lt;&gt;""),--ISNUMBER(SEARCH(" "&amp;AM18:AM1500&amp;" ",Q516)))&gt;0,Y17,"")))</f>
        <v/>
      </c>
      <c r="Z516" s="967" t="str" cm="1">
        <f t="array" ref="Z516">IF(N516="","",IF(R516&lt;&gt;"","",IF(SUMPRODUCT(--(AN18:AN1500=Z17),--(AM18:AM1500&lt;&gt;""),--ISNUMBER(SEARCH(" "&amp;AM18:AM1500&amp;" ",Q516)))&gt;0,Z17,"")))</f>
        <v/>
      </c>
      <c r="AA516" s="967" t="str" cm="1">
        <f t="array" ref="AA516">IF(N516="","",IF(R516&lt;&gt;"","",IF(SUMPRODUCT(--(AN18:AN1500=AA17),--(AM18:AM1500&lt;&gt;""),--ISNUMBER(SEARCH(" "&amp;AM18:AM1500&amp;" ",Q516)))&gt;0,AA17,"")))</f>
        <v/>
      </c>
      <c r="AB516" s="967" t="str" cm="1">
        <f t="array" ref="AB516">IF(N516="","",IF(R516&lt;&gt;"","",IF(SUMPRODUCT(--(AN18:AN1500=AB17),--(AM18:AM1500&lt;&gt;""),--ISNUMBER(SEARCH(" "&amp;AM18:AM1500&amp;" ",Q516)))&gt;0,AB17,"")))</f>
        <v/>
      </c>
      <c r="AC516" s="967" t="str" cm="1">
        <f t="array" ref="AC516">IF(N516="","",IF(R516&lt;&gt;"","",IF(SUMPRODUCT(--(AN18:AN1500=AC17),--(AM18:AM1500&lt;&gt;""),--ISNUMBER(SEARCH(" "&amp;AM18:AM1500&amp;" ",Q516)))&gt;0,AC17,"")))</f>
        <v/>
      </c>
      <c r="AD516" s="967" t="str" cm="1">
        <f t="array" ref="AD516">IF(N516="","",IF(R516&lt;&gt;"","",IF(SUMPRODUCT(--(AN18:AN1500=AD17),--(AM18:AM1500&lt;&gt;""),--ISNUMBER(SEARCH(" "&amp;AM18:AM1500&amp;" ",Q516)))&gt;0,AD17,"")))</f>
        <v/>
      </c>
      <c r="AE516" s="967" t="str" cm="1">
        <f t="array" ref="AE516">IF(N516="","",IF(R516&lt;&gt;"","",IF(SUMPRODUCT(--(AN18:AN1500=AE17),--(AM18:AM1500&lt;&gt;""),--ISNUMBER(SEARCH(" "&amp;AM18:AM1500&amp;" ",Q516)))&gt;0,AE17,"")))</f>
        <v/>
      </c>
      <c r="AF516" s="967" t="str" cm="1">
        <f t="array" ref="AF516">IF(N516="","",IF(R516&lt;&gt;"","",IF(SUMPRODUCT(--(AN18:AN1500=AF17),--(AM18:AM1500&lt;&gt;""),--ISNUMBER(SEARCH(" "&amp;AM18:AM1500&amp;" ",Q516)))&gt;0,AF17,"")))</f>
        <v/>
      </c>
      <c r="AG516" s="967" t="str" cm="1">
        <f t="array" ref="AG516">IF(N516="","",IF(R516&lt;&gt;"","",IF(SUMPRODUCT(--(AN18:AN1500=AG17),--(AM18:AM1500&lt;&gt;""),--ISNUMBER(SEARCH(" "&amp;AM18:AM1500&amp;" ",Q516)))&gt;0,AG17,"")))</f>
        <v/>
      </c>
      <c r="AH516" s="967" t="str" cm="1">
        <f t="array" ref="AH516">IF(N516="","",IF(R516&lt;&gt;"","",IF(SUMPRODUCT(--(AN18:AN1500=AH17),--(AM18:AM1500&lt;&gt;""),--ISNUMBER(SEARCH(" "&amp;AM18:AM1500&amp;" ",Q516)))&gt;0,AH17,"")))</f>
        <v/>
      </c>
      <c r="AI516" s="967" t="str" cm="1">
        <f t="array" ref="AI516">IF(N516="","",IF(R516&lt;&gt;"","",IF(SUMPRODUCT(--(AN18:AN1500=AI17),--(AM18:AM1500&lt;&gt;""),--ISNUMBER(SEARCH(" "&amp;AM18:AM1500&amp;" ",Q516)))&gt;0,AI17,"")))</f>
        <v/>
      </c>
      <c r="AJ516" s="967" t="str" cm="1">
        <f t="array" ref="AJ516">IF(N516="","",IF(R516&lt;&gt;"","",IF(SUMPRODUCT(--(AN18:AN1500=AJ17),--(AM18:AM1500&lt;&gt;""),--ISNUMBER(SEARCH(" "&amp;AM18:AM1500&amp;" ",Q516)))&gt;0,AJ17,"")))</f>
        <v/>
      </c>
      <c r="AK516" s="967" t="str" cm="1">
        <f t="array" ref="AK516">IF(N516="","",IF(T516&lt;&gt;"",AK17,IF(S516&lt;&gt;"","",IF(R516&lt;&gt;"","",IF(SUMPRODUCT(--(AN18:AN1500=AK17),--(AM18:AM1500&lt;&gt;""),--ISNUMBER(SEARCH(" "&amp;AM18:AM1500&amp;" ",Q516)))&gt;0,AK17,"")))))</f>
        <v/>
      </c>
      <c r="AM516" s="968" t="s">
        <v>2431</v>
      </c>
      <c r="AN516" s="968" t="s">
        <v>1597</v>
      </c>
      <c r="BN516" s="49">
        <v>1</v>
      </c>
    </row>
    <row r="517" spans="3:66" ht="35.1" customHeight="1">
      <c r="C517" s="65"/>
      <c r="D517" s="975" t="str">
        <f t="shared" si="92"/>
        <v/>
      </c>
      <c r="E517" s="982"/>
      <c r="G517" s="964" t="str">
        <f>IF(H517="","",COUNTIF(H18:H517,"&lt;&gt;"))</f>
        <v/>
      </c>
      <c r="H517" s="965" t="str" cm="1">
        <f t="array" ref="H517">IF(L517="","",IF(LEN(L517)&lt;=MAX(10,G13),L517,IFERROR(LEFT(L517,LOOKUP(2,1/(MID(L517,ROW(1:500),1)=" ")/(ROW(1:500)&lt;=MAX(10,G13)),ROW(1:500))-1),LEFT(L517,MAX(10,G13)))))</f>
        <v/>
      </c>
      <c r="I517" s="964" t="str">
        <f t="shared" si="93"/>
        <v/>
      </c>
      <c r="J517" s="964" t="str">
        <f t="shared" si="94"/>
        <v/>
      </c>
      <c r="K517" s="964" t="str">
        <f>IF(M516&lt;&gt;"",K516,IF(K516&lt;MAX(A18:A317),K516+1,""))</f>
        <v/>
      </c>
      <c r="L517" s="965" t="str">
        <f>IF(K517="","",IF(M516&lt;&gt;"",M516,INDEX(E18:E317,MATCH(K517,A18:A317,0))))</f>
        <v/>
      </c>
      <c r="M517" s="965" t="str">
        <f t="shared" si="95"/>
        <v/>
      </c>
      <c r="N517" s="965" t="str">
        <f t="shared" si="96"/>
        <v/>
      </c>
      <c r="O517" s="964" t="str">
        <f t="shared" si="97"/>
        <v/>
      </c>
      <c r="P517" s="964" t="str">
        <f t="shared" si="98"/>
        <v/>
      </c>
      <c r="Q517" s="965" t="str">
        <f t="shared" si="99"/>
        <v/>
      </c>
      <c r="R517" s="964" t="str">
        <f>IF(N517="","",IF(COUNTIF(AP18:AP300,TRIM(Q517))&gt;0,"EXCLUSION EXACTE",""))</f>
        <v/>
      </c>
      <c r="S517" s="964" t="str" cm="1">
        <f t="array" ref="S517">IF(N517="","",IF(SUMPRODUCT(--(AP18:AP300&lt;&gt;""),--ISNUMBER(SEARCH(" "&amp;AP18:AP300&amp;" ",Q517)))&gt;0,"BLOQUE MOLLUSQUES",""))</f>
        <v/>
      </c>
      <c r="T517" s="964" t="str" cm="1">
        <f t="array" ref="T517">IF(N517="","",IF(SUMPRODUCT(--(AT18:AT300&lt;&gt;""),--ISNUMBER(SEARCH(" "&amp;AT18:AT300&amp;" ",Q517)))&gt;0,"FORCE MOLLUSQUES",""))</f>
        <v/>
      </c>
      <c r="U517" s="965" t="str">
        <f t="shared" si="100"/>
        <v/>
      </c>
      <c r="V517" s="965" t="str">
        <f t="shared" si="102"/>
        <v/>
      </c>
      <c r="W517" s="964" t="str">
        <f t="shared" si="101"/>
        <v/>
      </c>
      <c r="X517" s="964" t="str" cm="1">
        <f t="array" ref="X517">IF(N517="","",IF(R517&lt;&gt;"","",IF(SUMPRODUCT(--(AN18:AN1500=X17),--(AM18:AM1500&lt;&gt;""),--ISNUMBER(SEARCH(" "&amp;AM18:AM1500&amp;" ",Q517)))&gt;0,X17,"")))</f>
        <v/>
      </c>
      <c r="Y517" s="964" t="str" cm="1">
        <f t="array" ref="Y517">IF(N517="","",IF(R517&lt;&gt;"","",IF(SUMPRODUCT(--(AN18:AN1500=Y17),--(AM18:AM1500&lt;&gt;""),--ISNUMBER(SEARCH(" "&amp;AM18:AM1500&amp;" ",Q517)))&gt;0,Y17,"")))</f>
        <v/>
      </c>
      <c r="Z517" s="964" t="str" cm="1">
        <f t="array" ref="Z517">IF(N517="","",IF(R517&lt;&gt;"","",IF(SUMPRODUCT(--(AN18:AN1500=Z17),--(AM18:AM1500&lt;&gt;""),--ISNUMBER(SEARCH(" "&amp;AM18:AM1500&amp;" ",Q517)))&gt;0,Z17,"")))</f>
        <v/>
      </c>
      <c r="AA517" s="964" t="str" cm="1">
        <f t="array" ref="AA517">IF(N517="","",IF(R517&lt;&gt;"","",IF(SUMPRODUCT(--(AN18:AN1500=AA17),--(AM18:AM1500&lt;&gt;""),--ISNUMBER(SEARCH(" "&amp;AM18:AM1500&amp;" ",Q517)))&gt;0,AA17,"")))</f>
        <v/>
      </c>
      <c r="AB517" s="964" t="str" cm="1">
        <f t="array" ref="AB517">IF(N517="","",IF(R517&lt;&gt;"","",IF(SUMPRODUCT(--(AN18:AN1500=AB17),--(AM18:AM1500&lt;&gt;""),--ISNUMBER(SEARCH(" "&amp;AM18:AM1500&amp;" ",Q517)))&gt;0,AB17,"")))</f>
        <v/>
      </c>
      <c r="AC517" s="964" t="str" cm="1">
        <f t="array" ref="AC517">IF(N517="","",IF(R517&lt;&gt;"","",IF(SUMPRODUCT(--(AN18:AN1500=AC17),--(AM18:AM1500&lt;&gt;""),--ISNUMBER(SEARCH(" "&amp;AM18:AM1500&amp;" ",Q517)))&gt;0,AC17,"")))</f>
        <v/>
      </c>
      <c r="AD517" s="964" t="str" cm="1">
        <f t="array" ref="AD517">IF(N517="","",IF(R517&lt;&gt;"","",IF(SUMPRODUCT(--(AN18:AN1500=AD17),--(AM18:AM1500&lt;&gt;""),--ISNUMBER(SEARCH(" "&amp;AM18:AM1500&amp;" ",Q517)))&gt;0,AD17,"")))</f>
        <v/>
      </c>
      <c r="AE517" s="964" t="str" cm="1">
        <f t="array" ref="AE517">IF(N517="","",IF(R517&lt;&gt;"","",IF(SUMPRODUCT(--(AN18:AN1500=AE17),--(AM18:AM1500&lt;&gt;""),--ISNUMBER(SEARCH(" "&amp;AM18:AM1500&amp;" ",Q517)))&gt;0,AE17,"")))</f>
        <v/>
      </c>
      <c r="AF517" s="964" t="str" cm="1">
        <f t="array" ref="AF517">IF(N517="","",IF(R517&lt;&gt;"","",IF(SUMPRODUCT(--(AN18:AN1500=AF17),--(AM18:AM1500&lt;&gt;""),--ISNUMBER(SEARCH(" "&amp;AM18:AM1500&amp;" ",Q517)))&gt;0,AF17,"")))</f>
        <v/>
      </c>
      <c r="AG517" s="964" t="str" cm="1">
        <f t="array" ref="AG517">IF(N517="","",IF(R517&lt;&gt;"","",IF(SUMPRODUCT(--(AN18:AN1500=AG17),--(AM18:AM1500&lt;&gt;""),--ISNUMBER(SEARCH(" "&amp;AM18:AM1500&amp;" ",Q517)))&gt;0,AG17,"")))</f>
        <v/>
      </c>
      <c r="AH517" s="964" t="str" cm="1">
        <f t="array" ref="AH517">IF(N517="","",IF(R517&lt;&gt;"","",IF(SUMPRODUCT(--(AN18:AN1500=AH17),--(AM18:AM1500&lt;&gt;""),--ISNUMBER(SEARCH(" "&amp;AM18:AM1500&amp;" ",Q517)))&gt;0,AH17,"")))</f>
        <v/>
      </c>
      <c r="AI517" s="964" t="str" cm="1">
        <f t="array" ref="AI517">IF(N517="","",IF(R517&lt;&gt;"","",IF(SUMPRODUCT(--(AN18:AN1500=AI17),--(AM18:AM1500&lt;&gt;""),--ISNUMBER(SEARCH(" "&amp;AM18:AM1500&amp;" ",Q517)))&gt;0,AI17,"")))</f>
        <v/>
      </c>
      <c r="AJ517" s="964" t="str" cm="1">
        <f t="array" ref="AJ517">IF(N517="","",IF(R517&lt;&gt;"","",IF(SUMPRODUCT(--(AN18:AN1500=AJ17),--(AM18:AM1500&lt;&gt;""),--ISNUMBER(SEARCH(" "&amp;AM18:AM1500&amp;" ",Q517)))&gt;0,AJ17,"")))</f>
        <v/>
      </c>
      <c r="AK517" s="964" t="str" cm="1">
        <f t="array" ref="AK517">IF(N517="","",IF(T517&lt;&gt;"",AK17,IF(S517&lt;&gt;"","",IF(R517&lt;&gt;"","",IF(SUMPRODUCT(--(AN18:AN1500=AK17),--(AM18:AM1500&lt;&gt;""),--ISNUMBER(SEARCH(" "&amp;AM18:AM1500&amp;" ",Q517)))&gt;0,AK17,"")))))</f>
        <v/>
      </c>
      <c r="AM517" s="964" t="s">
        <v>2261</v>
      </c>
      <c r="AN517" s="964" t="s">
        <v>1597</v>
      </c>
      <c r="BN517" s="49">
        <v>1</v>
      </c>
    </row>
    <row r="518" spans="3:66" ht="35.1" customHeight="1">
      <c r="C518" s="65"/>
      <c r="D518" s="975" t="str">
        <f t="shared" si="92"/>
        <v/>
      </c>
      <c r="E518" s="982"/>
      <c r="G518" s="963" t="str">
        <f>IF(H518="","",COUNTIF(H18:H518,"&lt;&gt;"))</f>
        <v/>
      </c>
      <c r="H518" s="958" t="str" cm="1">
        <f t="array" ref="H518">IF(L518="","",IF(LEN(L518)&lt;=MAX(10,G13),L518,IFERROR(LEFT(L518,LOOKUP(2,1/(MID(L518,ROW(1:500),1)=" ")/(ROW(1:500)&lt;=MAX(10,G13)),ROW(1:500))-1),LEFT(L518,MAX(10,G13)))))</f>
        <v/>
      </c>
      <c r="I518" s="963" t="str">
        <f t="shared" si="93"/>
        <v/>
      </c>
      <c r="J518" s="963" t="str">
        <f t="shared" si="94"/>
        <v/>
      </c>
      <c r="K518" s="964" t="str">
        <f>IF(M517&lt;&gt;"",K517,IF(K517&lt;MAX(A18:A317),K517+1,""))</f>
        <v/>
      </c>
      <c r="L518" s="965" t="str">
        <f>IF(K518="","",IF(M517&lt;&gt;"",M517,INDEX(E18:E317,MATCH(K518,A18:A317,0))))</f>
        <v/>
      </c>
      <c r="M518" s="965" t="str">
        <f t="shared" si="95"/>
        <v/>
      </c>
      <c r="N518" s="966" t="str">
        <f t="shared" si="96"/>
        <v/>
      </c>
      <c r="O518" s="967" t="str">
        <f t="shared" si="97"/>
        <v/>
      </c>
      <c r="P518" s="967" t="str">
        <f t="shared" si="98"/>
        <v/>
      </c>
      <c r="Q518" s="966" t="str">
        <f t="shared" si="99"/>
        <v/>
      </c>
      <c r="R518" s="967" t="str">
        <f>IF(N518="","",IF(COUNTIF(AP18:AP300,TRIM(Q518))&gt;0,"EXCLUSION EXACTE",""))</f>
        <v/>
      </c>
      <c r="S518" s="967" t="str" cm="1">
        <f t="array" ref="S518">IF(N518="","",IF(SUMPRODUCT(--(AP18:AP300&lt;&gt;""),--ISNUMBER(SEARCH(" "&amp;AP18:AP300&amp;" ",Q518)))&gt;0,"BLOQUE MOLLUSQUES",""))</f>
        <v/>
      </c>
      <c r="T518" s="967" t="str" cm="1">
        <f t="array" ref="T518">IF(N518="","",IF(SUMPRODUCT(--(AT18:AT300&lt;&gt;""),--ISNUMBER(SEARCH(" "&amp;AT18:AT300&amp;" ",Q518)))&gt;0,"FORCE MOLLUSQUES",""))</f>
        <v/>
      </c>
      <c r="U518" s="966" t="str">
        <f t="shared" si="100"/>
        <v/>
      </c>
      <c r="V518" s="966" t="str">
        <f t="shared" si="102"/>
        <v/>
      </c>
      <c r="W518" s="967" t="str">
        <f t="shared" si="101"/>
        <v/>
      </c>
      <c r="X518" s="967" t="str" cm="1">
        <f t="array" ref="X518">IF(N518="","",IF(R518&lt;&gt;"","",IF(SUMPRODUCT(--(AN18:AN1500=X17),--(AM18:AM1500&lt;&gt;""),--ISNUMBER(SEARCH(" "&amp;AM18:AM1500&amp;" ",Q518)))&gt;0,X17,"")))</f>
        <v/>
      </c>
      <c r="Y518" s="967" t="str" cm="1">
        <f t="array" ref="Y518">IF(N518="","",IF(R518&lt;&gt;"","",IF(SUMPRODUCT(--(AN18:AN1500=Y17),--(AM18:AM1500&lt;&gt;""),--ISNUMBER(SEARCH(" "&amp;AM18:AM1500&amp;" ",Q518)))&gt;0,Y17,"")))</f>
        <v/>
      </c>
      <c r="Z518" s="967" t="str" cm="1">
        <f t="array" ref="Z518">IF(N518="","",IF(R518&lt;&gt;"","",IF(SUMPRODUCT(--(AN18:AN1500=Z17),--(AM18:AM1500&lt;&gt;""),--ISNUMBER(SEARCH(" "&amp;AM18:AM1500&amp;" ",Q518)))&gt;0,Z17,"")))</f>
        <v/>
      </c>
      <c r="AA518" s="967" t="str" cm="1">
        <f t="array" ref="AA518">IF(N518="","",IF(R518&lt;&gt;"","",IF(SUMPRODUCT(--(AN18:AN1500=AA17),--(AM18:AM1500&lt;&gt;""),--ISNUMBER(SEARCH(" "&amp;AM18:AM1500&amp;" ",Q518)))&gt;0,AA17,"")))</f>
        <v/>
      </c>
      <c r="AB518" s="967" t="str" cm="1">
        <f t="array" ref="AB518">IF(N518="","",IF(R518&lt;&gt;"","",IF(SUMPRODUCT(--(AN18:AN1500=AB17),--(AM18:AM1500&lt;&gt;""),--ISNUMBER(SEARCH(" "&amp;AM18:AM1500&amp;" ",Q518)))&gt;0,AB17,"")))</f>
        <v/>
      </c>
      <c r="AC518" s="967" t="str" cm="1">
        <f t="array" ref="AC518">IF(N518="","",IF(R518&lt;&gt;"","",IF(SUMPRODUCT(--(AN18:AN1500=AC17),--(AM18:AM1500&lt;&gt;""),--ISNUMBER(SEARCH(" "&amp;AM18:AM1500&amp;" ",Q518)))&gt;0,AC17,"")))</f>
        <v/>
      </c>
      <c r="AD518" s="967" t="str" cm="1">
        <f t="array" ref="AD518">IF(N518="","",IF(R518&lt;&gt;"","",IF(SUMPRODUCT(--(AN18:AN1500=AD17),--(AM18:AM1500&lt;&gt;""),--ISNUMBER(SEARCH(" "&amp;AM18:AM1500&amp;" ",Q518)))&gt;0,AD17,"")))</f>
        <v/>
      </c>
      <c r="AE518" s="967" t="str" cm="1">
        <f t="array" ref="AE518">IF(N518="","",IF(R518&lt;&gt;"","",IF(SUMPRODUCT(--(AN18:AN1500=AE17),--(AM18:AM1500&lt;&gt;""),--ISNUMBER(SEARCH(" "&amp;AM18:AM1500&amp;" ",Q518)))&gt;0,AE17,"")))</f>
        <v/>
      </c>
      <c r="AF518" s="967" t="str" cm="1">
        <f t="array" ref="AF518">IF(N518="","",IF(R518&lt;&gt;"","",IF(SUMPRODUCT(--(AN18:AN1500=AF17),--(AM18:AM1500&lt;&gt;""),--ISNUMBER(SEARCH(" "&amp;AM18:AM1500&amp;" ",Q518)))&gt;0,AF17,"")))</f>
        <v/>
      </c>
      <c r="AG518" s="967" t="str" cm="1">
        <f t="array" ref="AG518">IF(N518="","",IF(R518&lt;&gt;"","",IF(SUMPRODUCT(--(AN18:AN1500=AG17),--(AM18:AM1500&lt;&gt;""),--ISNUMBER(SEARCH(" "&amp;AM18:AM1500&amp;" ",Q518)))&gt;0,AG17,"")))</f>
        <v/>
      </c>
      <c r="AH518" s="967" t="str" cm="1">
        <f t="array" ref="AH518">IF(N518="","",IF(R518&lt;&gt;"","",IF(SUMPRODUCT(--(AN18:AN1500=AH17),--(AM18:AM1500&lt;&gt;""),--ISNUMBER(SEARCH(" "&amp;AM18:AM1500&amp;" ",Q518)))&gt;0,AH17,"")))</f>
        <v/>
      </c>
      <c r="AI518" s="967" t="str" cm="1">
        <f t="array" ref="AI518">IF(N518="","",IF(R518&lt;&gt;"","",IF(SUMPRODUCT(--(AN18:AN1500=AI17),--(AM18:AM1500&lt;&gt;""),--ISNUMBER(SEARCH(" "&amp;AM18:AM1500&amp;" ",Q518)))&gt;0,AI17,"")))</f>
        <v/>
      </c>
      <c r="AJ518" s="967" t="str" cm="1">
        <f t="array" ref="AJ518">IF(N518="","",IF(R518&lt;&gt;"","",IF(SUMPRODUCT(--(AN18:AN1500=AJ17),--(AM18:AM1500&lt;&gt;""),--ISNUMBER(SEARCH(" "&amp;AM18:AM1500&amp;" ",Q518)))&gt;0,AJ17,"")))</f>
        <v/>
      </c>
      <c r="AK518" s="967" t="str" cm="1">
        <f t="array" ref="AK518">IF(N518="","",IF(T518&lt;&gt;"",AK17,IF(S518&lt;&gt;"","",IF(R518&lt;&gt;"","",IF(SUMPRODUCT(--(AN18:AN1500=AK17),--(AM18:AM1500&lt;&gt;""),--ISNUMBER(SEARCH(" "&amp;AM18:AM1500&amp;" ",Q518)))&gt;0,AK17,"")))))</f>
        <v/>
      </c>
      <c r="AM518" s="968" t="s">
        <v>2262</v>
      </c>
      <c r="AN518" s="968" t="s">
        <v>1597</v>
      </c>
      <c r="BN518" s="49">
        <v>1</v>
      </c>
    </row>
    <row r="519" spans="3:66" ht="35.1" customHeight="1">
      <c r="C519" s="65"/>
      <c r="D519" s="975" t="str">
        <f t="shared" si="92"/>
        <v/>
      </c>
      <c r="E519" s="982"/>
      <c r="G519" s="964" t="str">
        <f>IF(H519="","",COUNTIF(H18:H519,"&lt;&gt;"))</f>
        <v/>
      </c>
      <c r="H519" s="965" t="str" cm="1">
        <f t="array" ref="H519">IF(L519="","",IF(LEN(L519)&lt;=MAX(10,G13),L519,IFERROR(LEFT(L519,LOOKUP(2,1/(MID(L519,ROW(1:500),1)=" ")/(ROW(1:500)&lt;=MAX(10,G13)),ROW(1:500))-1),LEFT(L519,MAX(10,G13)))))</f>
        <v/>
      </c>
      <c r="I519" s="964" t="str">
        <f t="shared" si="93"/>
        <v/>
      </c>
      <c r="J519" s="964" t="str">
        <f t="shared" si="94"/>
        <v/>
      </c>
      <c r="K519" s="964" t="str">
        <f>IF(M518&lt;&gt;"",K518,IF(K518&lt;MAX(A18:A317),K518+1,""))</f>
        <v/>
      </c>
      <c r="L519" s="965" t="str">
        <f>IF(K519="","",IF(M518&lt;&gt;"",M518,INDEX(E18:E317,MATCH(K519,A18:A317,0))))</f>
        <v/>
      </c>
      <c r="M519" s="965" t="str">
        <f t="shared" si="95"/>
        <v/>
      </c>
      <c r="N519" s="965" t="str">
        <f t="shared" si="96"/>
        <v/>
      </c>
      <c r="O519" s="964" t="str">
        <f t="shared" si="97"/>
        <v/>
      </c>
      <c r="P519" s="964" t="str">
        <f t="shared" si="98"/>
        <v/>
      </c>
      <c r="Q519" s="965" t="str">
        <f t="shared" si="99"/>
        <v/>
      </c>
      <c r="R519" s="964" t="str">
        <f>IF(N519="","",IF(COUNTIF(AP18:AP300,TRIM(Q519))&gt;0,"EXCLUSION EXACTE",""))</f>
        <v/>
      </c>
      <c r="S519" s="964" t="str" cm="1">
        <f t="array" ref="S519">IF(N519="","",IF(SUMPRODUCT(--(AP18:AP300&lt;&gt;""),--ISNUMBER(SEARCH(" "&amp;AP18:AP300&amp;" ",Q519)))&gt;0,"BLOQUE MOLLUSQUES",""))</f>
        <v/>
      </c>
      <c r="T519" s="964" t="str" cm="1">
        <f t="array" ref="T519">IF(N519="","",IF(SUMPRODUCT(--(AT18:AT300&lt;&gt;""),--ISNUMBER(SEARCH(" "&amp;AT18:AT300&amp;" ",Q519)))&gt;0,"FORCE MOLLUSQUES",""))</f>
        <v/>
      </c>
      <c r="U519" s="965" t="str">
        <f t="shared" si="100"/>
        <v/>
      </c>
      <c r="V519" s="965" t="str">
        <f t="shared" si="102"/>
        <v/>
      </c>
      <c r="W519" s="964" t="str">
        <f t="shared" si="101"/>
        <v/>
      </c>
      <c r="X519" s="964" t="str" cm="1">
        <f t="array" ref="X519">IF(N519="","",IF(R519&lt;&gt;"","",IF(SUMPRODUCT(--(AN18:AN1500=X17),--(AM18:AM1500&lt;&gt;""),--ISNUMBER(SEARCH(" "&amp;AM18:AM1500&amp;" ",Q519)))&gt;0,X17,"")))</f>
        <v/>
      </c>
      <c r="Y519" s="964" t="str" cm="1">
        <f t="array" ref="Y519">IF(N519="","",IF(R519&lt;&gt;"","",IF(SUMPRODUCT(--(AN18:AN1500=Y17),--(AM18:AM1500&lt;&gt;""),--ISNUMBER(SEARCH(" "&amp;AM18:AM1500&amp;" ",Q519)))&gt;0,Y17,"")))</f>
        <v/>
      </c>
      <c r="Z519" s="964" t="str" cm="1">
        <f t="array" ref="Z519">IF(N519="","",IF(R519&lt;&gt;"","",IF(SUMPRODUCT(--(AN18:AN1500=Z17),--(AM18:AM1500&lt;&gt;""),--ISNUMBER(SEARCH(" "&amp;AM18:AM1500&amp;" ",Q519)))&gt;0,Z17,"")))</f>
        <v/>
      </c>
      <c r="AA519" s="964" t="str" cm="1">
        <f t="array" ref="AA519">IF(N519="","",IF(R519&lt;&gt;"","",IF(SUMPRODUCT(--(AN18:AN1500=AA17),--(AM18:AM1500&lt;&gt;""),--ISNUMBER(SEARCH(" "&amp;AM18:AM1500&amp;" ",Q519)))&gt;0,AA17,"")))</f>
        <v/>
      </c>
      <c r="AB519" s="964" t="str" cm="1">
        <f t="array" ref="AB519">IF(N519="","",IF(R519&lt;&gt;"","",IF(SUMPRODUCT(--(AN18:AN1500=AB17),--(AM18:AM1500&lt;&gt;""),--ISNUMBER(SEARCH(" "&amp;AM18:AM1500&amp;" ",Q519)))&gt;0,AB17,"")))</f>
        <v/>
      </c>
      <c r="AC519" s="964" t="str" cm="1">
        <f t="array" ref="AC519">IF(N519="","",IF(R519&lt;&gt;"","",IF(SUMPRODUCT(--(AN18:AN1500=AC17),--(AM18:AM1500&lt;&gt;""),--ISNUMBER(SEARCH(" "&amp;AM18:AM1500&amp;" ",Q519)))&gt;0,AC17,"")))</f>
        <v/>
      </c>
      <c r="AD519" s="964" t="str" cm="1">
        <f t="array" ref="AD519">IF(N519="","",IF(R519&lt;&gt;"","",IF(SUMPRODUCT(--(AN18:AN1500=AD17),--(AM18:AM1500&lt;&gt;""),--ISNUMBER(SEARCH(" "&amp;AM18:AM1500&amp;" ",Q519)))&gt;0,AD17,"")))</f>
        <v/>
      </c>
      <c r="AE519" s="964" t="str" cm="1">
        <f t="array" ref="AE519">IF(N519="","",IF(R519&lt;&gt;"","",IF(SUMPRODUCT(--(AN18:AN1500=AE17),--(AM18:AM1500&lt;&gt;""),--ISNUMBER(SEARCH(" "&amp;AM18:AM1500&amp;" ",Q519)))&gt;0,AE17,"")))</f>
        <v/>
      </c>
      <c r="AF519" s="964" t="str" cm="1">
        <f t="array" ref="AF519">IF(N519="","",IF(R519&lt;&gt;"","",IF(SUMPRODUCT(--(AN18:AN1500=AF17),--(AM18:AM1500&lt;&gt;""),--ISNUMBER(SEARCH(" "&amp;AM18:AM1500&amp;" ",Q519)))&gt;0,AF17,"")))</f>
        <v/>
      </c>
      <c r="AG519" s="964" t="str" cm="1">
        <f t="array" ref="AG519">IF(N519="","",IF(R519&lt;&gt;"","",IF(SUMPRODUCT(--(AN18:AN1500=AG17),--(AM18:AM1500&lt;&gt;""),--ISNUMBER(SEARCH(" "&amp;AM18:AM1500&amp;" ",Q519)))&gt;0,AG17,"")))</f>
        <v/>
      </c>
      <c r="AH519" s="964" t="str" cm="1">
        <f t="array" ref="AH519">IF(N519="","",IF(R519&lt;&gt;"","",IF(SUMPRODUCT(--(AN18:AN1500=AH17),--(AM18:AM1500&lt;&gt;""),--ISNUMBER(SEARCH(" "&amp;AM18:AM1500&amp;" ",Q519)))&gt;0,AH17,"")))</f>
        <v/>
      </c>
      <c r="AI519" s="964" t="str" cm="1">
        <f t="array" ref="AI519">IF(N519="","",IF(R519&lt;&gt;"","",IF(SUMPRODUCT(--(AN18:AN1500=AI17),--(AM18:AM1500&lt;&gt;""),--ISNUMBER(SEARCH(" "&amp;AM18:AM1500&amp;" ",Q519)))&gt;0,AI17,"")))</f>
        <v/>
      </c>
      <c r="AJ519" s="964" t="str" cm="1">
        <f t="array" ref="AJ519">IF(N519="","",IF(R519&lt;&gt;"","",IF(SUMPRODUCT(--(AN18:AN1500=AJ17),--(AM18:AM1500&lt;&gt;""),--ISNUMBER(SEARCH(" "&amp;AM18:AM1500&amp;" ",Q519)))&gt;0,AJ17,"")))</f>
        <v/>
      </c>
      <c r="AK519" s="964" t="str" cm="1">
        <f t="array" ref="AK519">IF(N519="","",IF(T519&lt;&gt;"",AK17,IF(S519&lt;&gt;"","",IF(R519&lt;&gt;"","",IF(SUMPRODUCT(--(AN18:AN1500=AK17),--(AM18:AM1500&lt;&gt;""),--ISNUMBER(SEARCH(" "&amp;AM18:AM1500&amp;" ",Q519)))&gt;0,AK17,"")))))</f>
        <v/>
      </c>
      <c r="AM519" s="964" t="s">
        <v>2263</v>
      </c>
      <c r="AN519" s="964" t="s">
        <v>1597</v>
      </c>
      <c r="BN519" s="49">
        <v>1</v>
      </c>
    </row>
    <row r="520" spans="3:66" ht="35.1" customHeight="1">
      <c r="C520" s="65"/>
      <c r="D520" s="975" t="str">
        <f t="shared" si="92"/>
        <v/>
      </c>
      <c r="E520" s="982"/>
      <c r="G520" s="963" t="str">
        <f>IF(H520="","",COUNTIF(H18:H520,"&lt;&gt;"))</f>
        <v/>
      </c>
      <c r="H520" s="958" t="str" cm="1">
        <f t="array" ref="H520">IF(L520="","",IF(LEN(L520)&lt;=MAX(10,G13),L520,IFERROR(LEFT(L520,LOOKUP(2,1/(MID(L520,ROW(1:500),1)=" ")/(ROW(1:500)&lt;=MAX(10,G13)),ROW(1:500))-1),LEFT(L520,MAX(10,G13)))))</f>
        <v/>
      </c>
      <c r="I520" s="963" t="str">
        <f t="shared" si="93"/>
        <v/>
      </c>
      <c r="J520" s="963" t="str">
        <f t="shared" si="94"/>
        <v/>
      </c>
      <c r="K520" s="964" t="str">
        <f>IF(M519&lt;&gt;"",K519,IF(K519&lt;MAX(A18:A317),K519+1,""))</f>
        <v/>
      </c>
      <c r="L520" s="965" t="str">
        <f>IF(K520="","",IF(M519&lt;&gt;"",M519,INDEX(E18:E317,MATCH(K520,A18:A317,0))))</f>
        <v/>
      </c>
      <c r="M520" s="965" t="str">
        <f t="shared" si="95"/>
        <v/>
      </c>
      <c r="N520" s="966" t="str">
        <f t="shared" si="96"/>
        <v/>
      </c>
      <c r="O520" s="967" t="str">
        <f t="shared" si="97"/>
        <v/>
      </c>
      <c r="P520" s="967" t="str">
        <f t="shared" si="98"/>
        <v/>
      </c>
      <c r="Q520" s="966" t="str">
        <f t="shared" si="99"/>
        <v/>
      </c>
      <c r="R520" s="967" t="str">
        <f>IF(N520="","",IF(COUNTIF(AP18:AP300,TRIM(Q520))&gt;0,"EXCLUSION EXACTE",""))</f>
        <v/>
      </c>
      <c r="S520" s="967" t="str" cm="1">
        <f t="array" ref="S520">IF(N520="","",IF(SUMPRODUCT(--(AP18:AP300&lt;&gt;""),--ISNUMBER(SEARCH(" "&amp;AP18:AP300&amp;" ",Q520)))&gt;0,"BLOQUE MOLLUSQUES",""))</f>
        <v/>
      </c>
      <c r="T520" s="967" t="str" cm="1">
        <f t="array" ref="T520">IF(N520="","",IF(SUMPRODUCT(--(AT18:AT300&lt;&gt;""),--ISNUMBER(SEARCH(" "&amp;AT18:AT300&amp;" ",Q520)))&gt;0,"FORCE MOLLUSQUES",""))</f>
        <v/>
      </c>
      <c r="U520" s="966" t="str">
        <f t="shared" si="100"/>
        <v/>
      </c>
      <c r="V520" s="966" t="str">
        <f t="shared" si="102"/>
        <v/>
      </c>
      <c r="W520" s="967" t="str">
        <f t="shared" si="101"/>
        <v/>
      </c>
      <c r="X520" s="967" t="str" cm="1">
        <f t="array" ref="X520">IF(N520="","",IF(R520&lt;&gt;"","",IF(SUMPRODUCT(--(AN18:AN1500=X17),--(AM18:AM1500&lt;&gt;""),--ISNUMBER(SEARCH(" "&amp;AM18:AM1500&amp;" ",Q520)))&gt;0,X17,"")))</f>
        <v/>
      </c>
      <c r="Y520" s="967" t="str" cm="1">
        <f t="array" ref="Y520">IF(N520="","",IF(R520&lt;&gt;"","",IF(SUMPRODUCT(--(AN18:AN1500=Y17),--(AM18:AM1500&lt;&gt;""),--ISNUMBER(SEARCH(" "&amp;AM18:AM1500&amp;" ",Q520)))&gt;0,Y17,"")))</f>
        <v/>
      </c>
      <c r="Z520" s="967" t="str" cm="1">
        <f t="array" ref="Z520">IF(N520="","",IF(R520&lt;&gt;"","",IF(SUMPRODUCT(--(AN18:AN1500=Z17),--(AM18:AM1500&lt;&gt;""),--ISNUMBER(SEARCH(" "&amp;AM18:AM1500&amp;" ",Q520)))&gt;0,Z17,"")))</f>
        <v/>
      </c>
      <c r="AA520" s="967" t="str" cm="1">
        <f t="array" ref="AA520">IF(N520="","",IF(R520&lt;&gt;"","",IF(SUMPRODUCT(--(AN18:AN1500=AA17),--(AM18:AM1500&lt;&gt;""),--ISNUMBER(SEARCH(" "&amp;AM18:AM1500&amp;" ",Q520)))&gt;0,AA17,"")))</f>
        <v/>
      </c>
      <c r="AB520" s="967" t="str" cm="1">
        <f t="array" ref="AB520">IF(N520="","",IF(R520&lt;&gt;"","",IF(SUMPRODUCT(--(AN18:AN1500=AB17),--(AM18:AM1500&lt;&gt;""),--ISNUMBER(SEARCH(" "&amp;AM18:AM1500&amp;" ",Q520)))&gt;0,AB17,"")))</f>
        <v/>
      </c>
      <c r="AC520" s="967" t="str" cm="1">
        <f t="array" ref="AC520">IF(N520="","",IF(R520&lt;&gt;"","",IF(SUMPRODUCT(--(AN18:AN1500=AC17),--(AM18:AM1500&lt;&gt;""),--ISNUMBER(SEARCH(" "&amp;AM18:AM1500&amp;" ",Q520)))&gt;0,AC17,"")))</f>
        <v/>
      </c>
      <c r="AD520" s="967" t="str" cm="1">
        <f t="array" ref="AD520">IF(N520="","",IF(R520&lt;&gt;"","",IF(SUMPRODUCT(--(AN18:AN1500=AD17),--(AM18:AM1500&lt;&gt;""),--ISNUMBER(SEARCH(" "&amp;AM18:AM1500&amp;" ",Q520)))&gt;0,AD17,"")))</f>
        <v/>
      </c>
      <c r="AE520" s="967" t="str" cm="1">
        <f t="array" ref="AE520">IF(N520="","",IF(R520&lt;&gt;"","",IF(SUMPRODUCT(--(AN18:AN1500=AE17),--(AM18:AM1500&lt;&gt;""),--ISNUMBER(SEARCH(" "&amp;AM18:AM1500&amp;" ",Q520)))&gt;0,AE17,"")))</f>
        <v/>
      </c>
      <c r="AF520" s="967" t="str" cm="1">
        <f t="array" ref="AF520">IF(N520="","",IF(R520&lt;&gt;"","",IF(SUMPRODUCT(--(AN18:AN1500=AF17),--(AM18:AM1500&lt;&gt;""),--ISNUMBER(SEARCH(" "&amp;AM18:AM1500&amp;" ",Q520)))&gt;0,AF17,"")))</f>
        <v/>
      </c>
      <c r="AG520" s="967" t="str" cm="1">
        <f t="array" ref="AG520">IF(N520="","",IF(R520&lt;&gt;"","",IF(SUMPRODUCT(--(AN18:AN1500=AG17),--(AM18:AM1500&lt;&gt;""),--ISNUMBER(SEARCH(" "&amp;AM18:AM1500&amp;" ",Q520)))&gt;0,AG17,"")))</f>
        <v/>
      </c>
      <c r="AH520" s="967" t="str" cm="1">
        <f t="array" ref="AH520">IF(N520="","",IF(R520&lt;&gt;"","",IF(SUMPRODUCT(--(AN18:AN1500=AH17),--(AM18:AM1500&lt;&gt;""),--ISNUMBER(SEARCH(" "&amp;AM18:AM1500&amp;" ",Q520)))&gt;0,AH17,"")))</f>
        <v/>
      </c>
      <c r="AI520" s="967" t="str" cm="1">
        <f t="array" ref="AI520">IF(N520="","",IF(R520&lt;&gt;"","",IF(SUMPRODUCT(--(AN18:AN1500=AI17),--(AM18:AM1500&lt;&gt;""),--ISNUMBER(SEARCH(" "&amp;AM18:AM1500&amp;" ",Q520)))&gt;0,AI17,"")))</f>
        <v/>
      </c>
      <c r="AJ520" s="967" t="str" cm="1">
        <f t="array" ref="AJ520">IF(N520="","",IF(R520&lt;&gt;"","",IF(SUMPRODUCT(--(AN18:AN1500=AJ17),--(AM18:AM1500&lt;&gt;""),--ISNUMBER(SEARCH(" "&amp;AM18:AM1500&amp;" ",Q520)))&gt;0,AJ17,"")))</f>
        <v/>
      </c>
      <c r="AK520" s="967" t="str" cm="1">
        <f t="array" ref="AK520">IF(N520="","",IF(T520&lt;&gt;"",AK17,IF(S520&lt;&gt;"","",IF(R520&lt;&gt;"","",IF(SUMPRODUCT(--(AN18:AN1500=AK17),--(AM18:AM1500&lt;&gt;""),--ISNUMBER(SEARCH(" "&amp;AM18:AM1500&amp;" ",Q520)))&gt;0,AK17,"")))))</f>
        <v/>
      </c>
      <c r="AM520" s="968" t="s">
        <v>2264</v>
      </c>
      <c r="AN520" s="968" t="s">
        <v>1597</v>
      </c>
      <c r="BN520" s="49">
        <v>1</v>
      </c>
    </row>
    <row r="521" spans="3:66" ht="35.1" customHeight="1">
      <c r="C521" s="65"/>
      <c r="D521" s="975" t="str">
        <f t="shared" si="92"/>
        <v/>
      </c>
      <c r="E521" s="982"/>
      <c r="G521" s="964" t="str">
        <f>IF(H521="","",COUNTIF(H18:H521,"&lt;&gt;"))</f>
        <v/>
      </c>
      <c r="H521" s="965" t="str" cm="1">
        <f t="array" ref="H521">IF(L521="","",IF(LEN(L521)&lt;=MAX(10,G13),L521,IFERROR(LEFT(L521,LOOKUP(2,1/(MID(L521,ROW(1:500),1)=" ")/(ROW(1:500)&lt;=MAX(10,G13)),ROW(1:500))-1),LEFT(L521,MAX(10,G13)))))</f>
        <v/>
      </c>
      <c r="I521" s="964" t="str">
        <f t="shared" si="93"/>
        <v/>
      </c>
      <c r="J521" s="964" t="str">
        <f t="shared" si="94"/>
        <v/>
      </c>
      <c r="K521" s="964" t="str">
        <f>IF(M520&lt;&gt;"",K520,IF(K520&lt;MAX(A18:A317),K520+1,""))</f>
        <v/>
      </c>
      <c r="L521" s="965" t="str">
        <f>IF(K521="","",IF(M520&lt;&gt;"",M520,INDEX(E18:E317,MATCH(K521,A18:A317,0))))</f>
        <v/>
      </c>
      <c r="M521" s="965" t="str">
        <f t="shared" si="95"/>
        <v/>
      </c>
      <c r="N521" s="965" t="str">
        <f t="shared" si="96"/>
        <v/>
      </c>
      <c r="O521" s="964" t="str">
        <f t="shared" si="97"/>
        <v/>
      </c>
      <c r="P521" s="964" t="str">
        <f t="shared" si="98"/>
        <v/>
      </c>
      <c r="Q521" s="965" t="str">
        <f t="shared" si="99"/>
        <v/>
      </c>
      <c r="R521" s="964" t="str">
        <f>IF(N521="","",IF(COUNTIF(AP18:AP300,TRIM(Q521))&gt;0,"EXCLUSION EXACTE",""))</f>
        <v/>
      </c>
      <c r="S521" s="964" t="str" cm="1">
        <f t="array" ref="S521">IF(N521="","",IF(SUMPRODUCT(--(AP18:AP300&lt;&gt;""),--ISNUMBER(SEARCH(" "&amp;AP18:AP300&amp;" ",Q521)))&gt;0,"BLOQUE MOLLUSQUES",""))</f>
        <v/>
      </c>
      <c r="T521" s="964" t="str" cm="1">
        <f t="array" ref="T521">IF(N521="","",IF(SUMPRODUCT(--(AT18:AT300&lt;&gt;""),--ISNUMBER(SEARCH(" "&amp;AT18:AT300&amp;" ",Q521)))&gt;0,"FORCE MOLLUSQUES",""))</f>
        <v/>
      </c>
      <c r="U521" s="965" t="str">
        <f t="shared" si="100"/>
        <v/>
      </c>
      <c r="V521" s="965" t="str">
        <f t="shared" si="102"/>
        <v/>
      </c>
      <c r="W521" s="964" t="str">
        <f t="shared" si="101"/>
        <v/>
      </c>
      <c r="X521" s="964" t="str" cm="1">
        <f t="array" ref="X521">IF(N521="","",IF(R521&lt;&gt;"","",IF(SUMPRODUCT(--(AN18:AN1500=X17),--(AM18:AM1500&lt;&gt;""),--ISNUMBER(SEARCH(" "&amp;AM18:AM1500&amp;" ",Q521)))&gt;0,X17,"")))</f>
        <v/>
      </c>
      <c r="Y521" s="964" t="str" cm="1">
        <f t="array" ref="Y521">IF(N521="","",IF(R521&lt;&gt;"","",IF(SUMPRODUCT(--(AN18:AN1500=Y17),--(AM18:AM1500&lt;&gt;""),--ISNUMBER(SEARCH(" "&amp;AM18:AM1500&amp;" ",Q521)))&gt;0,Y17,"")))</f>
        <v/>
      </c>
      <c r="Z521" s="964" t="str" cm="1">
        <f t="array" ref="Z521">IF(N521="","",IF(R521&lt;&gt;"","",IF(SUMPRODUCT(--(AN18:AN1500=Z17),--(AM18:AM1500&lt;&gt;""),--ISNUMBER(SEARCH(" "&amp;AM18:AM1500&amp;" ",Q521)))&gt;0,Z17,"")))</f>
        <v/>
      </c>
      <c r="AA521" s="964" t="str" cm="1">
        <f t="array" ref="AA521">IF(N521="","",IF(R521&lt;&gt;"","",IF(SUMPRODUCT(--(AN18:AN1500=AA17),--(AM18:AM1500&lt;&gt;""),--ISNUMBER(SEARCH(" "&amp;AM18:AM1500&amp;" ",Q521)))&gt;0,AA17,"")))</f>
        <v/>
      </c>
      <c r="AB521" s="964" t="str" cm="1">
        <f t="array" ref="AB521">IF(N521="","",IF(R521&lt;&gt;"","",IF(SUMPRODUCT(--(AN18:AN1500=AB17),--(AM18:AM1500&lt;&gt;""),--ISNUMBER(SEARCH(" "&amp;AM18:AM1500&amp;" ",Q521)))&gt;0,AB17,"")))</f>
        <v/>
      </c>
      <c r="AC521" s="964" t="str" cm="1">
        <f t="array" ref="AC521">IF(N521="","",IF(R521&lt;&gt;"","",IF(SUMPRODUCT(--(AN18:AN1500=AC17),--(AM18:AM1500&lt;&gt;""),--ISNUMBER(SEARCH(" "&amp;AM18:AM1500&amp;" ",Q521)))&gt;0,AC17,"")))</f>
        <v/>
      </c>
      <c r="AD521" s="964" t="str" cm="1">
        <f t="array" ref="AD521">IF(N521="","",IF(R521&lt;&gt;"","",IF(SUMPRODUCT(--(AN18:AN1500=AD17),--(AM18:AM1500&lt;&gt;""),--ISNUMBER(SEARCH(" "&amp;AM18:AM1500&amp;" ",Q521)))&gt;0,AD17,"")))</f>
        <v/>
      </c>
      <c r="AE521" s="964" t="str" cm="1">
        <f t="array" ref="AE521">IF(N521="","",IF(R521&lt;&gt;"","",IF(SUMPRODUCT(--(AN18:AN1500=AE17),--(AM18:AM1500&lt;&gt;""),--ISNUMBER(SEARCH(" "&amp;AM18:AM1500&amp;" ",Q521)))&gt;0,AE17,"")))</f>
        <v/>
      </c>
      <c r="AF521" s="964" t="str" cm="1">
        <f t="array" ref="AF521">IF(N521="","",IF(R521&lt;&gt;"","",IF(SUMPRODUCT(--(AN18:AN1500=AF17),--(AM18:AM1500&lt;&gt;""),--ISNUMBER(SEARCH(" "&amp;AM18:AM1500&amp;" ",Q521)))&gt;0,AF17,"")))</f>
        <v/>
      </c>
      <c r="AG521" s="964" t="str" cm="1">
        <f t="array" ref="AG521">IF(N521="","",IF(R521&lt;&gt;"","",IF(SUMPRODUCT(--(AN18:AN1500=AG17),--(AM18:AM1500&lt;&gt;""),--ISNUMBER(SEARCH(" "&amp;AM18:AM1500&amp;" ",Q521)))&gt;0,AG17,"")))</f>
        <v/>
      </c>
      <c r="AH521" s="964" t="str" cm="1">
        <f t="array" ref="AH521">IF(N521="","",IF(R521&lt;&gt;"","",IF(SUMPRODUCT(--(AN18:AN1500=AH17),--(AM18:AM1500&lt;&gt;""),--ISNUMBER(SEARCH(" "&amp;AM18:AM1500&amp;" ",Q521)))&gt;0,AH17,"")))</f>
        <v/>
      </c>
      <c r="AI521" s="964" t="str" cm="1">
        <f t="array" ref="AI521">IF(N521="","",IF(R521&lt;&gt;"","",IF(SUMPRODUCT(--(AN18:AN1500=AI17),--(AM18:AM1500&lt;&gt;""),--ISNUMBER(SEARCH(" "&amp;AM18:AM1500&amp;" ",Q521)))&gt;0,AI17,"")))</f>
        <v/>
      </c>
      <c r="AJ521" s="964" t="str" cm="1">
        <f t="array" ref="AJ521">IF(N521="","",IF(R521&lt;&gt;"","",IF(SUMPRODUCT(--(AN18:AN1500=AJ17),--(AM18:AM1500&lt;&gt;""),--ISNUMBER(SEARCH(" "&amp;AM18:AM1500&amp;" ",Q521)))&gt;0,AJ17,"")))</f>
        <v/>
      </c>
      <c r="AK521" s="964" t="str" cm="1">
        <f t="array" ref="AK521">IF(N521="","",IF(T521&lt;&gt;"",AK17,IF(S521&lt;&gt;"","",IF(R521&lt;&gt;"","",IF(SUMPRODUCT(--(AN18:AN1500=AK17),--(AM18:AM1500&lt;&gt;""),--ISNUMBER(SEARCH(" "&amp;AM18:AM1500&amp;" ",Q521)))&gt;0,AK17,"")))))</f>
        <v/>
      </c>
      <c r="AM521" s="964" t="s">
        <v>2265</v>
      </c>
      <c r="AN521" s="964" t="s">
        <v>1597</v>
      </c>
      <c r="BN521" s="49">
        <v>1</v>
      </c>
    </row>
    <row r="522" spans="3:66" ht="35.1" customHeight="1">
      <c r="C522" s="65"/>
      <c r="D522" s="975" t="str">
        <f t="shared" si="92"/>
        <v/>
      </c>
      <c r="E522" s="982"/>
      <c r="G522" s="963" t="str">
        <f>IF(H522="","",COUNTIF(H18:H522,"&lt;&gt;"))</f>
        <v/>
      </c>
      <c r="H522" s="958" t="str" cm="1">
        <f t="array" ref="H522">IF(L522="","",IF(LEN(L522)&lt;=MAX(10,G13),L522,IFERROR(LEFT(L522,LOOKUP(2,1/(MID(L522,ROW(1:500),1)=" ")/(ROW(1:500)&lt;=MAX(10,G13)),ROW(1:500))-1),LEFT(L522,MAX(10,G13)))))</f>
        <v/>
      </c>
      <c r="I522" s="963" t="str">
        <f t="shared" si="93"/>
        <v/>
      </c>
      <c r="J522" s="963" t="str">
        <f t="shared" si="94"/>
        <v/>
      </c>
      <c r="K522" s="964" t="str">
        <f>IF(M521&lt;&gt;"",K521,IF(K521&lt;MAX(A18:A317),K521+1,""))</f>
        <v/>
      </c>
      <c r="L522" s="965" t="str">
        <f>IF(K522="","",IF(M521&lt;&gt;"",M521,INDEX(E18:E317,MATCH(K522,A18:A317,0))))</f>
        <v/>
      </c>
      <c r="M522" s="965" t="str">
        <f t="shared" si="95"/>
        <v/>
      </c>
      <c r="N522" s="966" t="str">
        <f t="shared" si="96"/>
        <v/>
      </c>
      <c r="O522" s="967" t="str">
        <f t="shared" si="97"/>
        <v/>
      </c>
      <c r="P522" s="967" t="str">
        <f t="shared" si="98"/>
        <v/>
      </c>
      <c r="Q522" s="966" t="str">
        <f t="shared" si="99"/>
        <v/>
      </c>
      <c r="R522" s="967" t="str">
        <f>IF(N522="","",IF(COUNTIF(AP18:AP300,TRIM(Q522))&gt;0,"EXCLUSION EXACTE",""))</f>
        <v/>
      </c>
      <c r="S522" s="967" t="str" cm="1">
        <f t="array" ref="S522">IF(N522="","",IF(SUMPRODUCT(--(AP18:AP300&lt;&gt;""),--ISNUMBER(SEARCH(" "&amp;AP18:AP300&amp;" ",Q522)))&gt;0,"BLOQUE MOLLUSQUES",""))</f>
        <v/>
      </c>
      <c r="T522" s="967" t="str" cm="1">
        <f t="array" ref="T522">IF(N522="","",IF(SUMPRODUCT(--(AT18:AT300&lt;&gt;""),--ISNUMBER(SEARCH(" "&amp;AT18:AT300&amp;" ",Q522)))&gt;0,"FORCE MOLLUSQUES",""))</f>
        <v/>
      </c>
      <c r="U522" s="966" t="str">
        <f t="shared" si="100"/>
        <v/>
      </c>
      <c r="V522" s="966" t="str">
        <f t="shared" si="102"/>
        <v/>
      </c>
      <c r="W522" s="967" t="str">
        <f t="shared" si="101"/>
        <v/>
      </c>
      <c r="X522" s="967" t="str" cm="1">
        <f t="array" ref="X522">IF(N522="","",IF(R522&lt;&gt;"","",IF(SUMPRODUCT(--(AN18:AN1500=X17),--(AM18:AM1500&lt;&gt;""),--ISNUMBER(SEARCH(" "&amp;AM18:AM1500&amp;" ",Q522)))&gt;0,X17,"")))</f>
        <v/>
      </c>
      <c r="Y522" s="967" t="str" cm="1">
        <f t="array" ref="Y522">IF(N522="","",IF(R522&lt;&gt;"","",IF(SUMPRODUCT(--(AN18:AN1500=Y17),--(AM18:AM1500&lt;&gt;""),--ISNUMBER(SEARCH(" "&amp;AM18:AM1500&amp;" ",Q522)))&gt;0,Y17,"")))</f>
        <v/>
      </c>
      <c r="Z522" s="967" t="str" cm="1">
        <f t="array" ref="Z522">IF(N522="","",IF(R522&lt;&gt;"","",IF(SUMPRODUCT(--(AN18:AN1500=Z17),--(AM18:AM1500&lt;&gt;""),--ISNUMBER(SEARCH(" "&amp;AM18:AM1500&amp;" ",Q522)))&gt;0,Z17,"")))</f>
        <v/>
      </c>
      <c r="AA522" s="967" t="str" cm="1">
        <f t="array" ref="AA522">IF(N522="","",IF(R522&lt;&gt;"","",IF(SUMPRODUCT(--(AN18:AN1500=AA17),--(AM18:AM1500&lt;&gt;""),--ISNUMBER(SEARCH(" "&amp;AM18:AM1500&amp;" ",Q522)))&gt;0,AA17,"")))</f>
        <v/>
      </c>
      <c r="AB522" s="967" t="str" cm="1">
        <f t="array" ref="AB522">IF(N522="","",IF(R522&lt;&gt;"","",IF(SUMPRODUCT(--(AN18:AN1500=AB17),--(AM18:AM1500&lt;&gt;""),--ISNUMBER(SEARCH(" "&amp;AM18:AM1500&amp;" ",Q522)))&gt;0,AB17,"")))</f>
        <v/>
      </c>
      <c r="AC522" s="967" t="str" cm="1">
        <f t="array" ref="AC522">IF(N522="","",IF(R522&lt;&gt;"","",IF(SUMPRODUCT(--(AN18:AN1500=AC17),--(AM18:AM1500&lt;&gt;""),--ISNUMBER(SEARCH(" "&amp;AM18:AM1500&amp;" ",Q522)))&gt;0,AC17,"")))</f>
        <v/>
      </c>
      <c r="AD522" s="967" t="str" cm="1">
        <f t="array" ref="AD522">IF(N522="","",IF(R522&lt;&gt;"","",IF(SUMPRODUCT(--(AN18:AN1500=AD17),--(AM18:AM1500&lt;&gt;""),--ISNUMBER(SEARCH(" "&amp;AM18:AM1500&amp;" ",Q522)))&gt;0,AD17,"")))</f>
        <v/>
      </c>
      <c r="AE522" s="967" t="str" cm="1">
        <f t="array" ref="AE522">IF(N522="","",IF(R522&lt;&gt;"","",IF(SUMPRODUCT(--(AN18:AN1500=AE17),--(AM18:AM1500&lt;&gt;""),--ISNUMBER(SEARCH(" "&amp;AM18:AM1500&amp;" ",Q522)))&gt;0,AE17,"")))</f>
        <v/>
      </c>
      <c r="AF522" s="967" t="str" cm="1">
        <f t="array" ref="AF522">IF(N522="","",IF(R522&lt;&gt;"","",IF(SUMPRODUCT(--(AN18:AN1500=AF17),--(AM18:AM1500&lt;&gt;""),--ISNUMBER(SEARCH(" "&amp;AM18:AM1500&amp;" ",Q522)))&gt;0,AF17,"")))</f>
        <v/>
      </c>
      <c r="AG522" s="967" t="str" cm="1">
        <f t="array" ref="AG522">IF(N522="","",IF(R522&lt;&gt;"","",IF(SUMPRODUCT(--(AN18:AN1500=AG17),--(AM18:AM1500&lt;&gt;""),--ISNUMBER(SEARCH(" "&amp;AM18:AM1500&amp;" ",Q522)))&gt;0,AG17,"")))</f>
        <v/>
      </c>
      <c r="AH522" s="967" t="str" cm="1">
        <f t="array" ref="AH522">IF(N522="","",IF(R522&lt;&gt;"","",IF(SUMPRODUCT(--(AN18:AN1500=AH17),--(AM18:AM1500&lt;&gt;""),--ISNUMBER(SEARCH(" "&amp;AM18:AM1500&amp;" ",Q522)))&gt;0,AH17,"")))</f>
        <v/>
      </c>
      <c r="AI522" s="967" t="str" cm="1">
        <f t="array" ref="AI522">IF(N522="","",IF(R522&lt;&gt;"","",IF(SUMPRODUCT(--(AN18:AN1500=AI17),--(AM18:AM1500&lt;&gt;""),--ISNUMBER(SEARCH(" "&amp;AM18:AM1500&amp;" ",Q522)))&gt;0,AI17,"")))</f>
        <v/>
      </c>
      <c r="AJ522" s="967" t="str" cm="1">
        <f t="array" ref="AJ522">IF(N522="","",IF(R522&lt;&gt;"","",IF(SUMPRODUCT(--(AN18:AN1500=AJ17),--(AM18:AM1500&lt;&gt;""),--ISNUMBER(SEARCH(" "&amp;AM18:AM1500&amp;" ",Q522)))&gt;0,AJ17,"")))</f>
        <v/>
      </c>
      <c r="AK522" s="967" t="str" cm="1">
        <f t="array" ref="AK522">IF(N522="","",IF(T522&lt;&gt;"",AK17,IF(S522&lt;&gt;"","",IF(R522&lt;&gt;"","",IF(SUMPRODUCT(--(AN18:AN1500=AK17),--(AM18:AM1500&lt;&gt;""),--ISNUMBER(SEARCH(" "&amp;AM18:AM1500&amp;" ",Q522)))&gt;0,AK17,"")))))</f>
        <v/>
      </c>
      <c r="AM522" s="968" t="s">
        <v>2432</v>
      </c>
      <c r="AN522" s="968" t="s">
        <v>1597</v>
      </c>
      <c r="BN522" s="49">
        <v>1</v>
      </c>
    </row>
    <row r="523" spans="3:66" ht="35.1" customHeight="1">
      <c r="C523" s="65"/>
      <c r="D523" s="975" t="str">
        <f t="shared" si="92"/>
        <v/>
      </c>
      <c r="E523" s="982"/>
      <c r="G523" s="964" t="str">
        <f>IF(H523="","",COUNTIF(H18:H523,"&lt;&gt;"))</f>
        <v/>
      </c>
      <c r="H523" s="965" t="str" cm="1">
        <f t="array" ref="H523">IF(L523="","",IF(LEN(L523)&lt;=MAX(10,G13),L523,IFERROR(LEFT(L523,LOOKUP(2,1/(MID(L523,ROW(1:500),1)=" ")/(ROW(1:500)&lt;=MAX(10,G13)),ROW(1:500))-1),LEFT(L523,MAX(10,G13)))))</f>
        <v/>
      </c>
      <c r="I523" s="964" t="str">
        <f t="shared" si="93"/>
        <v/>
      </c>
      <c r="J523" s="964" t="str">
        <f t="shared" si="94"/>
        <v/>
      </c>
      <c r="K523" s="964" t="str">
        <f>IF(M522&lt;&gt;"",K522,IF(K522&lt;MAX(A18:A317),K522+1,""))</f>
        <v/>
      </c>
      <c r="L523" s="965" t="str">
        <f>IF(K523="","",IF(M522&lt;&gt;"",M522,INDEX(E18:E317,MATCH(K523,A18:A317,0))))</f>
        <v/>
      </c>
      <c r="M523" s="965" t="str">
        <f t="shared" si="95"/>
        <v/>
      </c>
      <c r="N523" s="965" t="str">
        <f t="shared" si="96"/>
        <v/>
      </c>
      <c r="O523" s="964" t="str">
        <f t="shared" si="97"/>
        <v/>
      </c>
      <c r="P523" s="964" t="str">
        <f t="shared" si="98"/>
        <v/>
      </c>
      <c r="Q523" s="965" t="str">
        <f t="shared" si="99"/>
        <v/>
      </c>
      <c r="R523" s="964" t="str">
        <f>IF(N523="","",IF(COUNTIF(AP18:AP300,TRIM(Q523))&gt;0,"EXCLUSION EXACTE",""))</f>
        <v/>
      </c>
      <c r="S523" s="964" t="str" cm="1">
        <f t="array" ref="S523">IF(N523="","",IF(SUMPRODUCT(--(AP18:AP300&lt;&gt;""),--ISNUMBER(SEARCH(" "&amp;AP18:AP300&amp;" ",Q523)))&gt;0,"BLOQUE MOLLUSQUES",""))</f>
        <v/>
      </c>
      <c r="T523" s="964" t="str" cm="1">
        <f t="array" ref="T523">IF(N523="","",IF(SUMPRODUCT(--(AT18:AT300&lt;&gt;""),--ISNUMBER(SEARCH(" "&amp;AT18:AT300&amp;" ",Q523)))&gt;0,"FORCE MOLLUSQUES",""))</f>
        <v/>
      </c>
      <c r="U523" s="965" t="str">
        <f t="shared" si="100"/>
        <v/>
      </c>
      <c r="V523" s="965" t="str">
        <f t="shared" si="102"/>
        <v/>
      </c>
      <c r="W523" s="964" t="str">
        <f t="shared" si="101"/>
        <v/>
      </c>
      <c r="X523" s="964" t="str" cm="1">
        <f t="array" ref="X523">IF(N523="","",IF(R523&lt;&gt;"","",IF(SUMPRODUCT(--(AN18:AN1500=X17),--(AM18:AM1500&lt;&gt;""),--ISNUMBER(SEARCH(" "&amp;AM18:AM1500&amp;" ",Q523)))&gt;0,X17,"")))</f>
        <v/>
      </c>
      <c r="Y523" s="964" t="str" cm="1">
        <f t="array" ref="Y523">IF(N523="","",IF(R523&lt;&gt;"","",IF(SUMPRODUCT(--(AN18:AN1500=Y17),--(AM18:AM1500&lt;&gt;""),--ISNUMBER(SEARCH(" "&amp;AM18:AM1500&amp;" ",Q523)))&gt;0,Y17,"")))</f>
        <v/>
      </c>
      <c r="Z523" s="964" t="str" cm="1">
        <f t="array" ref="Z523">IF(N523="","",IF(R523&lt;&gt;"","",IF(SUMPRODUCT(--(AN18:AN1500=Z17),--(AM18:AM1500&lt;&gt;""),--ISNUMBER(SEARCH(" "&amp;AM18:AM1500&amp;" ",Q523)))&gt;0,Z17,"")))</f>
        <v/>
      </c>
      <c r="AA523" s="964" t="str" cm="1">
        <f t="array" ref="AA523">IF(N523="","",IF(R523&lt;&gt;"","",IF(SUMPRODUCT(--(AN18:AN1500=AA17),--(AM18:AM1500&lt;&gt;""),--ISNUMBER(SEARCH(" "&amp;AM18:AM1500&amp;" ",Q523)))&gt;0,AA17,"")))</f>
        <v/>
      </c>
      <c r="AB523" s="964" t="str" cm="1">
        <f t="array" ref="AB523">IF(N523="","",IF(R523&lt;&gt;"","",IF(SUMPRODUCT(--(AN18:AN1500=AB17),--(AM18:AM1500&lt;&gt;""),--ISNUMBER(SEARCH(" "&amp;AM18:AM1500&amp;" ",Q523)))&gt;0,AB17,"")))</f>
        <v/>
      </c>
      <c r="AC523" s="964" t="str" cm="1">
        <f t="array" ref="AC523">IF(N523="","",IF(R523&lt;&gt;"","",IF(SUMPRODUCT(--(AN18:AN1500=AC17),--(AM18:AM1500&lt;&gt;""),--ISNUMBER(SEARCH(" "&amp;AM18:AM1500&amp;" ",Q523)))&gt;0,AC17,"")))</f>
        <v/>
      </c>
      <c r="AD523" s="964" t="str" cm="1">
        <f t="array" ref="AD523">IF(N523="","",IF(R523&lt;&gt;"","",IF(SUMPRODUCT(--(AN18:AN1500=AD17),--(AM18:AM1500&lt;&gt;""),--ISNUMBER(SEARCH(" "&amp;AM18:AM1500&amp;" ",Q523)))&gt;0,AD17,"")))</f>
        <v/>
      </c>
      <c r="AE523" s="964" t="str" cm="1">
        <f t="array" ref="AE523">IF(N523="","",IF(R523&lt;&gt;"","",IF(SUMPRODUCT(--(AN18:AN1500=AE17),--(AM18:AM1500&lt;&gt;""),--ISNUMBER(SEARCH(" "&amp;AM18:AM1500&amp;" ",Q523)))&gt;0,AE17,"")))</f>
        <v/>
      </c>
      <c r="AF523" s="964" t="str" cm="1">
        <f t="array" ref="AF523">IF(N523="","",IF(R523&lt;&gt;"","",IF(SUMPRODUCT(--(AN18:AN1500=AF17),--(AM18:AM1500&lt;&gt;""),--ISNUMBER(SEARCH(" "&amp;AM18:AM1500&amp;" ",Q523)))&gt;0,AF17,"")))</f>
        <v/>
      </c>
      <c r="AG523" s="964" t="str" cm="1">
        <f t="array" ref="AG523">IF(N523="","",IF(R523&lt;&gt;"","",IF(SUMPRODUCT(--(AN18:AN1500=AG17),--(AM18:AM1500&lt;&gt;""),--ISNUMBER(SEARCH(" "&amp;AM18:AM1500&amp;" ",Q523)))&gt;0,AG17,"")))</f>
        <v/>
      </c>
      <c r="AH523" s="964" t="str" cm="1">
        <f t="array" ref="AH523">IF(N523="","",IF(R523&lt;&gt;"","",IF(SUMPRODUCT(--(AN18:AN1500=AH17),--(AM18:AM1500&lt;&gt;""),--ISNUMBER(SEARCH(" "&amp;AM18:AM1500&amp;" ",Q523)))&gt;0,AH17,"")))</f>
        <v/>
      </c>
      <c r="AI523" s="964" t="str" cm="1">
        <f t="array" ref="AI523">IF(N523="","",IF(R523&lt;&gt;"","",IF(SUMPRODUCT(--(AN18:AN1500=AI17),--(AM18:AM1500&lt;&gt;""),--ISNUMBER(SEARCH(" "&amp;AM18:AM1500&amp;" ",Q523)))&gt;0,AI17,"")))</f>
        <v/>
      </c>
      <c r="AJ523" s="964" t="str" cm="1">
        <f t="array" ref="AJ523">IF(N523="","",IF(R523&lt;&gt;"","",IF(SUMPRODUCT(--(AN18:AN1500=AJ17),--(AM18:AM1500&lt;&gt;""),--ISNUMBER(SEARCH(" "&amp;AM18:AM1500&amp;" ",Q523)))&gt;0,AJ17,"")))</f>
        <v/>
      </c>
      <c r="AK523" s="964" t="str" cm="1">
        <f t="array" ref="AK523">IF(N523="","",IF(T523&lt;&gt;"",AK17,IF(S523&lt;&gt;"","",IF(R523&lt;&gt;"","",IF(SUMPRODUCT(--(AN18:AN1500=AK17),--(AM18:AM1500&lt;&gt;""),--ISNUMBER(SEARCH(" "&amp;AM18:AM1500&amp;" ",Q523)))&gt;0,AK17,"")))))</f>
        <v/>
      </c>
      <c r="AM523" s="964" t="s">
        <v>2266</v>
      </c>
      <c r="AN523" s="964" t="s">
        <v>1597</v>
      </c>
      <c r="BN523" s="49">
        <v>1</v>
      </c>
    </row>
    <row r="524" spans="3:66" ht="35.1" customHeight="1">
      <c r="C524" s="65"/>
      <c r="D524" s="975" t="str">
        <f t="shared" si="92"/>
        <v/>
      </c>
      <c r="E524" s="982"/>
      <c r="G524" s="963" t="str">
        <f>IF(H524="","",COUNTIF(H18:H524,"&lt;&gt;"))</f>
        <v/>
      </c>
      <c r="H524" s="958" t="str" cm="1">
        <f t="array" ref="H524">IF(L524="","",IF(LEN(L524)&lt;=MAX(10,G13),L524,IFERROR(LEFT(L524,LOOKUP(2,1/(MID(L524,ROW(1:500),1)=" ")/(ROW(1:500)&lt;=MAX(10,G13)),ROW(1:500))-1),LEFT(L524,MAX(10,G13)))))</f>
        <v/>
      </c>
      <c r="I524" s="963" t="str">
        <f t="shared" si="93"/>
        <v/>
      </c>
      <c r="J524" s="963" t="str">
        <f t="shared" si="94"/>
        <v/>
      </c>
      <c r="K524" s="964" t="str">
        <f>IF(M523&lt;&gt;"",K523,IF(K523&lt;MAX(A18:A317),K523+1,""))</f>
        <v/>
      </c>
      <c r="L524" s="965" t="str">
        <f>IF(K524="","",IF(M523&lt;&gt;"",M523,INDEX(E18:E317,MATCH(K524,A18:A317,0))))</f>
        <v/>
      </c>
      <c r="M524" s="965" t="str">
        <f t="shared" si="95"/>
        <v/>
      </c>
      <c r="N524" s="966" t="str">
        <f t="shared" si="96"/>
        <v/>
      </c>
      <c r="O524" s="967" t="str">
        <f t="shared" si="97"/>
        <v/>
      </c>
      <c r="P524" s="967" t="str">
        <f t="shared" si="98"/>
        <v/>
      </c>
      <c r="Q524" s="966" t="str">
        <f t="shared" si="99"/>
        <v/>
      </c>
      <c r="R524" s="967" t="str">
        <f>IF(N524="","",IF(COUNTIF(AP18:AP300,TRIM(Q524))&gt;0,"EXCLUSION EXACTE",""))</f>
        <v/>
      </c>
      <c r="S524" s="967" t="str" cm="1">
        <f t="array" ref="S524">IF(N524="","",IF(SUMPRODUCT(--(AP18:AP300&lt;&gt;""),--ISNUMBER(SEARCH(" "&amp;AP18:AP300&amp;" ",Q524)))&gt;0,"BLOQUE MOLLUSQUES",""))</f>
        <v/>
      </c>
      <c r="T524" s="967" t="str" cm="1">
        <f t="array" ref="T524">IF(N524="","",IF(SUMPRODUCT(--(AT18:AT300&lt;&gt;""),--ISNUMBER(SEARCH(" "&amp;AT18:AT300&amp;" ",Q524)))&gt;0,"FORCE MOLLUSQUES",""))</f>
        <v/>
      </c>
      <c r="U524" s="966" t="str">
        <f t="shared" si="100"/>
        <v/>
      </c>
      <c r="V524" s="966" t="str">
        <f t="shared" si="102"/>
        <v/>
      </c>
      <c r="W524" s="967" t="str">
        <f t="shared" si="101"/>
        <v/>
      </c>
      <c r="X524" s="967" t="str" cm="1">
        <f t="array" ref="X524">IF(N524="","",IF(R524&lt;&gt;"","",IF(SUMPRODUCT(--(AN18:AN1500=X17),--(AM18:AM1500&lt;&gt;""),--ISNUMBER(SEARCH(" "&amp;AM18:AM1500&amp;" ",Q524)))&gt;0,X17,"")))</f>
        <v/>
      </c>
      <c r="Y524" s="967" t="str" cm="1">
        <f t="array" ref="Y524">IF(N524="","",IF(R524&lt;&gt;"","",IF(SUMPRODUCT(--(AN18:AN1500=Y17),--(AM18:AM1500&lt;&gt;""),--ISNUMBER(SEARCH(" "&amp;AM18:AM1500&amp;" ",Q524)))&gt;0,Y17,"")))</f>
        <v/>
      </c>
      <c r="Z524" s="967" t="str" cm="1">
        <f t="array" ref="Z524">IF(N524="","",IF(R524&lt;&gt;"","",IF(SUMPRODUCT(--(AN18:AN1500=Z17),--(AM18:AM1500&lt;&gt;""),--ISNUMBER(SEARCH(" "&amp;AM18:AM1500&amp;" ",Q524)))&gt;0,Z17,"")))</f>
        <v/>
      </c>
      <c r="AA524" s="967" t="str" cm="1">
        <f t="array" ref="AA524">IF(N524="","",IF(R524&lt;&gt;"","",IF(SUMPRODUCT(--(AN18:AN1500=AA17),--(AM18:AM1500&lt;&gt;""),--ISNUMBER(SEARCH(" "&amp;AM18:AM1500&amp;" ",Q524)))&gt;0,AA17,"")))</f>
        <v/>
      </c>
      <c r="AB524" s="967" t="str" cm="1">
        <f t="array" ref="AB524">IF(N524="","",IF(R524&lt;&gt;"","",IF(SUMPRODUCT(--(AN18:AN1500=AB17),--(AM18:AM1500&lt;&gt;""),--ISNUMBER(SEARCH(" "&amp;AM18:AM1500&amp;" ",Q524)))&gt;0,AB17,"")))</f>
        <v/>
      </c>
      <c r="AC524" s="967" t="str" cm="1">
        <f t="array" ref="AC524">IF(N524="","",IF(R524&lt;&gt;"","",IF(SUMPRODUCT(--(AN18:AN1500=AC17),--(AM18:AM1500&lt;&gt;""),--ISNUMBER(SEARCH(" "&amp;AM18:AM1500&amp;" ",Q524)))&gt;0,AC17,"")))</f>
        <v/>
      </c>
      <c r="AD524" s="967" t="str" cm="1">
        <f t="array" ref="AD524">IF(N524="","",IF(R524&lt;&gt;"","",IF(SUMPRODUCT(--(AN18:AN1500=AD17),--(AM18:AM1500&lt;&gt;""),--ISNUMBER(SEARCH(" "&amp;AM18:AM1500&amp;" ",Q524)))&gt;0,AD17,"")))</f>
        <v/>
      </c>
      <c r="AE524" s="967" t="str" cm="1">
        <f t="array" ref="AE524">IF(N524="","",IF(R524&lt;&gt;"","",IF(SUMPRODUCT(--(AN18:AN1500=AE17),--(AM18:AM1500&lt;&gt;""),--ISNUMBER(SEARCH(" "&amp;AM18:AM1500&amp;" ",Q524)))&gt;0,AE17,"")))</f>
        <v/>
      </c>
      <c r="AF524" s="967" t="str" cm="1">
        <f t="array" ref="AF524">IF(N524="","",IF(R524&lt;&gt;"","",IF(SUMPRODUCT(--(AN18:AN1500=AF17),--(AM18:AM1500&lt;&gt;""),--ISNUMBER(SEARCH(" "&amp;AM18:AM1500&amp;" ",Q524)))&gt;0,AF17,"")))</f>
        <v/>
      </c>
      <c r="AG524" s="967" t="str" cm="1">
        <f t="array" ref="AG524">IF(N524="","",IF(R524&lt;&gt;"","",IF(SUMPRODUCT(--(AN18:AN1500=AG17),--(AM18:AM1500&lt;&gt;""),--ISNUMBER(SEARCH(" "&amp;AM18:AM1500&amp;" ",Q524)))&gt;0,AG17,"")))</f>
        <v/>
      </c>
      <c r="AH524" s="967" t="str" cm="1">
        <f t="array" ref="AH524">IF(N524="","",IF(R524&lt;&gt;"","",IF(SUMPRODUCT(--(AN18:AN1500=AH17),--(AM18:AM1500&lt;&gt;""),--ISNUMBER(SEARCH(" "&amp;AM18:AM1500&amp;" ",Q524)))&gt;0,AH17,"")))</f>
        <v/>
      </c>
      <c r="AI524" s="967" t="str" cm="1">
        <f t="array" ref="AI524">IF(N524="","",IF(R524&lt;&gt;"","",IF(SUMPRODUCT(--(AN18:AN1500=AI17),--(AM18:AM1500&lt;&gt;""),--ISNUMBER(SEARCH(" "&amp;AM18:AM1500&amp;" ",Q524)))&gt;0,AI17,"")))</f>
        <v/>
      </c>
      <c r="AJ524" s="967" t="str" cm="1">
        <f t="array" ref="AJ524">IF(N524="","",IF(R524&lt;&gt;"","",IF(SUMPRODUCT(--(AN18:AN1500=AJ17),--(AM18:AM1500&lt;&gt;""),--ISNUMBER(SEARCH(" "&amp;AM18:AM1500&amp;" ",Q524)))&gt;0,AJ17,"")))</f>
        <v/>
      </c>
      <c r="AK524" s="967" t="str" cm="1">
        <f t="array" ref="AK524">IF(N524="","",IF(T524&lt;&gt;"",AK17,IF(S524&lt;&gt;"","",IF(R524&lt;&gt;"","",IF(SUMPRODUCT(--(AN18:AN1500=AK17),--(AM18:AM1500&lt;&gt;""),--ISNUMBER(SEARCH(" "&amp;AM18:AM1500&amp;" ",Q524)))&gt;0,AK17,"")))))</f>
        <v/>
      </c>
      <c r="AM524" s="968" t="s">
        <v>2267</v>
      </c>
      <c r="AN524" s="968" t="s">
        <v>1597</v>
      </c>
      <c r="BN524" s="49">
        <v>1</v>
      </c>
    </row>
    <row r="525" spans="3:66" ht="35.1" customHeight="1">
      <c r="C525" s="65"/>
      <c r="D525" s="975" t="str">
        <f t="shared" si="92"/>
        <v/>
      </c>
      <c r="E525" s="982"/>
      <c r="G525" s="964" t="str">
        <f>IF(H525="","",COUNTIF(H18:H525,"&lt;&gt;"))</f>
        <v/>
      </c>
      <c r="H525" s="965" t="str" cm="1">
        <f t="array" ref="H525">IF(L525="","",IF(LEN(L525)&lt;=MAX(10,G13),L525,IFERROR(LEFT(L525,LOOKUP(2,1/(MID(L525,ROW(1:500),1)=" ")/(ROW(1:500)&lt;=MAX(10,G13)),ROW(1:500))-1),LEFT(L525,MAX(10,G13)))))</f>
        <v/>
      </c>
      <c r="I525" s="964" t="str">
        <f t="shared" si="93"/>
        <v/>
      </c>
      <c r="J525" s="964" t="str">
        <f t="shared" si="94"/>
        <v/>
      </c>
      <c r="K525" s="964" t="str">
        <f>IF(M524&lt;&gt;"",K524,IF(K524&lt;MAX(A18:A317),K524+1,""))</f>
        <v/>
      </c>
      <c r="L525" s="965" t="str">
        <f>IF(K525="","",IF(M524&lt;&gt;"",M524,INDEX(E18:E317,MATCH(K525,A18:A317,0))))</f>
        <v/>
      </c>
      <c r="M525" s="965" t="str">
        <f t="shared" si="95"/>
        <v/>
      </c>
      <c r="N525" s="965" t="str">
        <f t="shared" si="96"/>
        <v/>
      </c>
      <c r="O525" s="964" t="str">
        <f t="shared" si="97"/>
        <v/>
      </c>
      <c r="P525" s="964" t="str">
        <f t="shared" si="98"/>
        <v/>
      </c>
      <c r="Q525" s="965" t="str">
        <f t="shared" si="99"/>
        <v/>
      </c>
      <c r="R525" s="964" t="str">
        <f>IF(N525="","",IF(COUNTIF(AP18:AP300,TRIM(Q525))&gt;0,"EXCLUSION EXACTE",""))</f>
        <v/>
      </c>
      <c r="S525" s="964" t="str" cm="1">
        <f t="array" ref="S525">IF(N525="","",IF(SUMPRODUCT(--(AP18:AP300&lt;&gt;""),--ISNUMBER(SEARCH(" "&amp;AP18:AP300&amp;" ",Q525)))&gt;0,"BLOQUE MOLLUSQUES",""))</f>
        <v/>
      </c>
      <c r="T525" s="964" t="str" cm="1">
        <f t="array" ref="T525">IF(N525="","",IF(SUMPRODUCT(--(AT18:AT300&lt;&gt;""),--ISNUMBER(SEARCH(" "&amp;AT18:AT300&amp;" ",Q525)))&gt;0,"FORCE MOLLUSQUES",""))</f>
        <v/>
      </c>
      <c r="U525" s="965" t="str">
        <f t="shared" si="100"/>
        <v/>
      </c>
      <c r="V525" s="965" t="str">
        <f t="shared" si="102"/>
        <v/>
      </c>
      <c r="W525" s="964" t="str">
        <f t="shared" si="101"/>
        <v/>
      </c>
      <c r="X525" s="964" t="str" cm="1">
        <f t="array" ref="X525">IF(N525="","",IF(R525&lt;&gt;"","",IF(SUMPRODUCT(--(AN18:AN1500=X17),--(AM18:AM1500&lt;&gt;""),--ISNUMBER(SEARCH(" "&amp;AM18:AM1500&amp;" ",Q525)))&gt;0,X17,"")))</f>
        <v/>
      </c>
      <c r="Y525" s="964" t="str" cm="1">
        <f t="array" ref="Y525">IF(N525="","",IF(R525&lt;&gt;"","",IF(SUMPRODUCT(--(AN18:AN1500=Y17),--(AM18:AM1500&lt;&gt;""),--ISNUMBER(SEARCH(" "&amp;AM18:AM1500&amp;" ",Q525)))&gt;0,Y17,"")))</f>
        <v/>
      </c>
      <c r="Z525" s="964" t="str" cm="1">
        <f t="array" ref="Z525">IF(N525="","",IF(R525&lt;&gt;"","",IF(SUMPRODUCT(--(AN18:AN1500=Z17),--(AM18:AM1500&lt;&gt;""),--ISNUMBER(SEARCH(" "&amp;AM18:AM1500&amp;" ",Q525)))&gt;0,Z17,"")))</f>
        <v/>
      </c>
      <c r="AA525" s="964" t="str" cm="1">
        <f t="array" ref="AA525">IF(N525="","",IF(R525&lt;&gt;"","",IF(SUMPRODUCT(--(AN18:AN1500=AA17),--(AM18:AM1500&lt;&gt;""),--ISNUMBER(SEARCH(" "&amp;AM18:AM1500&amp;" ",Q525)))&gt;0,AA17,"")))</f>
        <v/>
      </c>
      <c r="AB525" s="964" t="str" cm="1">
        <f t="array" ref="AB525">IF(N525="","",IF(R525&lt;&gt;"","",IF(SUMPRODUCT(--(AN18:AN1500=AB17),--(AM18:AM1500&lt;&gt;""),--ISNUMBER(SEARCH(" "&amp;AM18:AM1500&amp;" ",Q525)))&gt;0,AB17,"")))</f>
        <v/>
      </c>
      <c r="AC525" s="964" t="str" cm="1">
        <f t="array" ref="AC525">IF(N525="","",IF(R525&lt;&gt;"","",IF(SUMPRODUCT(--(AN18:AN1500=AC17),--(AM18:AM1500&lt;&gt;""),--ISNUMBER(SEARCH(" "&amp;AM18:AM1500&amp;" ",Q525)))&gt;0,AC17,"")))</f>
        <v/>
      </c>
      <c r="AD525" s="964" t="str" cm="1">
        <f t="array" ref="AD525">IF(N525="","",IF(R525&lt;&gt;"","",IF(SUMPRODUCT(--(AN18:AN1500=AD17),--(AM18:AM1500&lt;&gt;""),--ISNUMBER(SEARCH(" "&amp;AM18:AM1500&amp;" ",Q525)))&gt;0,AD17,"")))</f>
        <v/>
      </c>
      <c r="AE525" s="964" t="str" cm="1">
        <f t="array" ref="AE525">IF(N525="","",IF(R525&lt;&gt;"","",IF(SUMPRODUCT(--(AN18:AN1500=AE17),--(AM18:AM1500&lt;&gt;""),--ISNUMBER(SEARCH(" "&amp;AM18:AM1500&amp;" ",Q525)))&gt;0,AE17,"")))</f>
        <v/>
      </c>
      <c r="AF525" s="964" t="str" cm="1">
        <f t="array" ref="AF525">IF(N525="","",IF(R525&lt;&gt;"","",IF(SUMPRODUCT(--(AN18:AN1500=AF17),--(AM18:AM1500&lt;&gt;""),--ISNUMBER(SEARCH(" "&amp;AM18:AM1500&amp;" ",Q525)))&gt;0,AF17,"")))</f>
        <v/>
      </c>
      <c r="AG525" s="964" t="str" cm="1">
        <f t="array" ref="AG525">IF(N525="","",IF(R525&lt;&gt;"","",IF(SUMPRODUCT(--(AN18:AN1500=AG17),--(AM18:AM1500&lt;&gt;""),--ISNUMBER(SEARCH(" "&amp;AM18:AM1500&amp;" ",Q525)))&gt;0,AG17,"")))</f>
        <v/>
      </c>
      <c r="AH525" s="964" t="str" cm="1">
        <f t="array" ref="AH525">IF(N525="","",IF(R525&lt;&gt;"","",IF(SUMPRODUCT(--(AN18:AN1500=AH17),--(AM18:AM1500&lt;&gt;""),--ISNUMBER(SEARCH(" "&amp;AM18:AM1500&amp;" ",Q525)))&gt;0,AH17,"")))</f>
        <v/>
      </c>
      <c r="AI525" s="964" t="str" cm="1">
        <f t="array" ref="AI525">IF(N525="","",IF(R525&lt;&gt;"","",IF(SUMPRODUCT(--(AN18:AN1500=AI17),--(AM18:AM1500&lt;&gt;""),--ISNUMBER(SEARCH(" "&amp;AM18:AM1500&amp;" ",Q525)))&gt;0,AI17,"")))</f>
        <v/>
      </c>
      <c r="AJ525" s="964" t="str" cm="1">
        <f t="array" ref="AJ525">IF(N525="","",IF(R525&lt;&gt;"","",IF(SUMPRODUCT(--(AN18:AN1500=AJ17),--(AM18:AM1500&lt;&gt;""),--ISNUMBER(SEARCH(" "&amp;AM18:AM1500&amp;" ",Q525)))&gt;0,AJ17,"")))</f>
        <v/>
      </c>
      <c r="AK525" s="964" t="str" cm="1">
        <f t="array" ref="AK525">IF(N525="","",IF(T525&lt;&gt;"",AK17,IF(S525&lt;&gt;"","",IF(R525&lt;&gt;"","",IF(SUMPRODUCT(--(AN18:AN1500=AK17),--(AM18:AM1500&lt;&gt;""),--ISNUMBER(SEARCH(" "&amp;AM18:AM1500&amp;" ",Q525)))&gt;0,AK17,"")))))</f>
        <v/>
      </c>
      <c r="AM525" s="964" t="s">
        <v>2268</v>
      </c>
      <c r="AN525" s="964" t="s">
        <v>1597</v>
      </c>
      <c r="BN525" s="49">
        <v>1</v>
      </c>
    </row>
    <row r="526" spans="3:66" ht="35.1" customHeight="1">
      <c r="C526" s="65"/>
      <c r="D526" s="975" t="str">
        <f t="shared" si="92"/>
        <v/>
      </c>
      <c r="E526" s="982"/>
      <c r="G526" s="963" t="str">
        <f>IF(H526="","",COUNTIF(H18:H526,"&lt;&gt;"))</f>
        <v/>
      </c>
      <c r="H526" s="958" t="str" cm="1">
        <f t="array" ref="H526">IF(L526="","",IF(LEN(L526)&lt;=MAX(10,G13),L526,IFERROR(LEFT(L526,LOOKUP(2,1/(MID(L526,ROW(1:500),1)=" ")/(ROW(1:500)&lt;=MAX(10,G13)),ROW(1:500))-1),LEFT(L526,MAX(10,G13)))))</f>
        <v/>
      </c>
      <c r="I526" s="963" t="str">
        <f t="shared" si="93"/>
        <v/>
      </c>
      <c r="J526" s="963" t="str">
        <f t="shared" si="94"/>
        <v/>
      </c>
      <c r="K526" s="964" t="str">
        <f>IF(M525&lt;&gt;"",K525,IF(K525&lt;MAX(A18:A317),K525+1,""))</f>
        <v/>
      </c>
      <c r="L526" s="965" t="str">
        <f>IF(K526="","",IF(M525&lt;&gt;"",M525,INDEX(E18:E317,MATCH(K526,A18:A317,0))))</f>
        <v/>
      </c>
      <c r="M526" s="965" t="str">
        <f t="shared" si="95"/>
        <v/>
      </c>
      <c r="N526" s="966" t="str">
        <f t="shared" si="96"/>
        <v/>
      </c>
      <c r="O526" s="967" t="str">
        <f t="shared" si="97"/>
        <v/>
      </c>
      <c r="P526" s="967" t="str">
        <f t="shared" si="98"/>
        <v/>
      </c>
      <c r="Q526" s="966" t="str">
        <f t="shared" si="99"/>
        <v/>
      </c>
      <c r="R526" s="967" t="str">
        <f>IF(N526="","",IF(COUNTIF(AP18:AP300,TRIM(Q526))&gt;0,"EXCLUSION EXACTE",""))</f>
        <v/>
      </c>
      <c r="S526" s="967" t="str" cm="1">
        <f t="array" ref="S526">IF(N526="","",IF(SUMPRODUCT(--(AP18:AP300&lt;&gt;""),--ISNUMBER(SEARCH(" "&amp;AP18:AP300&amp;" ",Q526)))&gt;0,"BLOQUE MOLLUSQUES",""))</f>
        <v/>
      </c>
      <c r="T526" s="967" t="str" cm="1">
        <f t="array" ref="T526">IF(N526="","",IF(SUMPRODUCT(--(AT18:AT300&lt;&gt;""),--ISNUMBER(SEARCH(" "&amp;AT18:AT300&amp;" ",Q526)))&gt;0,"FORCE MOLLUSQUES",""))</f>
        <v/>
      </c>
      <c r="U526" s="966" t="str">
        <f t="shared" si="100"/>
        <v/>
      </c>
      <c r="V526" s="966" t="str">
        <f t="shared" si="102"/>
        <v/>
      </c>
      <c r="W526" s="967" t="str">
        <f t="shared" si="101"/>
        <v/>
      </c>
      <c r="X526" s="967" t="str" cm="1">
        <f t="array" ref="X526">IF(N526="","",IF(R526&lt;&gt;"","",IF(SUMPRODUCT(--(AN18:AN1500=X17),--(AM18:AM1500&lt;&gt;""),--ISNUMBER(SEARCH(" "&amp;AM18:AM1500&amp;" ",Q526)))&gt;0,X17,"")))</f>
        <v/>
      </c>
      <c r="Y526" s="967" t="str" cm="1">
        <f t="array" ref="Y526">IF(N526="","",IF(R526&lt;&gt;"","",IF(SUMPRODUCT(--(AN18:AN1500=Y17),--(AM18:AM1500&lt;&gt;""),--ISNUMBER(SEARCH(" "&amp;AM18:AM1500&amp;" ",Q526)))&gt;0,Y17,"")))</f>
        <v/>
      </c>
      <c r="Z526" s="967" t="str" cm="1">
        <f t="array" ref="Z526">IF(N526="","",IF(R526&lt;&gt;"","",IF(SUMPRODUCT(--(AN18:AN1500=Z17),--(AM18:AM1500&lt;&gt;""),--ISNUMBER(SEARCH(" "&amp;AM18:AM1500&amp;" ",Q526)))&gt;0,Z17,"")))</f>
        <v/>
      </c>
      <c r="AA526" s="967" t="str" cm="1">
        <f t="array" ref="AA526">IF(N526="","",IF(R526&lt;&gt;"","",IF(SUMPRODUCT(--(AN18:AN1500=AA17),--(AM18:AM1500&lt;&gt;""),--ISNUMBER(SEARCH(" "&amp;AM18:AM1500&amp;" ",Q526)))&gt;0,AA17,"")))</f>
        <v/>
      </c>
      <c r="AB526" s="967" t="str" cm="1">
        <f t="array" ref="AB526">IF(N526="","",IF(R526&lt;&gt;"","",IF(SUMPRODUCT(--(AN18:AN1500=AB17),--(AM18:AM1500&lt;&gt;""),--ISNUMBER(SEARCH(" "&amp;AM18:AM1500&amp;" ",Q526)))&gt;0,AB17,"")))</f>
        <v/>
      </c>
      <c r="AC526" s="967" t="str" cm="1">
        <f t="array" ref="AC526">IF(N526="","",IF(R526&lt;&gt;"","",IF(SUMPRODUCT(--(AN18:AN1500=AC17),--(AM18:AM1500&lt;&gt;""),--ISNUMBER(SEARCH(" "&amp;AM18:AM1500&amp;" ",Q526)))&gt;0,AC17,"")))</f>
        <v/>
      </c>
      <c r="AD526" s="967" t="str" cm="1">
        <f t="array" ref="AD526">IF(N526="","",IF(R526&lt;&gt;"","",IF(SUMPRODUCT(--(AN18:AN1500=AD17),--(AM18:AM1500&lt;&gt;""),--ISNUMBER(SEARCH(" "&amp;AM18:AM1500&amp;" ",Q526)))&gt;0,AD17,"")))</f>
        <v/>
      </c>
      <c r="AE526" s="967" t="str" cm="1">
        <f t="array" ref="AE526">IF(N526="","",IF(R526&lt;&gt;"","",IF(SUMPRODUCT(--(AN18:AN1500=AE17),--(AM18:AM1500&lt;&gt;""),--ISNUMBER(SEARCH(" "&amp;AM18:AM1500&amp;" ",Q526)))&gt;0,AE17,"")))</f>
        <v/>
      </c>
      <c r="AF526" s="967" t="str" cm="1">
        <f t="array" ref="AF526">IF(N526="","",IF(R526&lt;&gt;"","",IF(SUMPRODUCT(--(AN18:AN1500=AF17),--(AM18:AM1500&lt;&gt;""),--ISNUMBER(SEARCH(" "&amp;AM18:AM1500&amp;" ",Q526)))&gt;0,AF17,"")))</f>
        <v/>
      </c>
      <c r="AG526" s="967" t="str" cm="1">
        <f t="array" ref="AG526">IF(N526="","",IF(R526&lt;&gt;"","",IF(SUMPRODUCT(--(AN18:AN1500=AG17),--(AM18:AM1500&lt;&gt;""),--ISNUMBER(SEARCH(" "&amp;AM18:AM1500&amp;" ",Q526)))&gt;0,AG17,"")))</f>
        <v/>
      </c>
      <c r="AH526" s="967" t="str" cm="1">
        <f t="array" ref="AH526">IF(N526="","",IF(R526&lt;&gt;"","",IF(SUMPRODUCT(--(AN18:AN1500=AH17),--(AM18:AM1500&lt;&gt;""),--ISNUMBER(SEARCH(" "&amp;AM18:AM1500&amp;" ",Q526)))&gt;0,AH17,"")))</f>
        <v/>
      </c>
      <c r="AI526" s="967" t="str" cm="1">
        <f t="array" ref="AI526">IF(N526="","",IF(R526&lt;&gt;"","",IF(SUMPRODUCT(--(AN18:AN1500=AI17),--(AM18:AM1500&lt;&gt;""),--ISNUMBER(SEARCH(" "&amp;AM18:AM1500&amp;" ",Q526)))&gt;0,AI17,"")))</f>
        <v/>
      </c>
      <c r="AJ526" s="967" t="str" cm="1">
        <f t="array" ref="AJ526">IF(N526="","",IF(R526&lt;&gt;"","",IF(SUMPRODUCT(--(AN18:AN1500=AJ17),--(AM18:AM1500&lt;&gt;""),--ISNUMBER(SEARCH(" "&amp;AM18:AM1500&amp;" ",Q526)))&gt;0,AJ17,"")))</f>
        <v/>
      </c>
      <c r="AK526" s="967" t="str" cm="1">
        <f t="array" ref="AK526">IF(N526="","",IF(T526&lt;&gt;"",AK17,IF(S526&lt;&gt;"","",IF(R526&lt;&gt;"","",IF(SUMPRODUCT(--(AN18:AN1500=AK17),--(AM18:AM1500&lt;&gt;""),--ISNUMBER(SEARCH(" "&amp;AM18:AM1500&amp;" ",Q526)))&gt;0,AK17,"")))))</f>
        <v/>
      </c>
      <c r="AM526" s="968" t="s">
        <v>2269</v>
      </c>
      <c r="AN526" s="968" t="s">
        <v>1597</v>
      </c>
      <c r="BN526" s="49">
        <v>1</v>
      </c>
    </row>
    <row r="527" spans="3:66" ht="35.1" customHeight="1">
      <c r="C527" s="65"/>
      <c r="D527" s="975" t="str">
        <f t="shared" si="92"/>
        <v/>
      </c>
      <c r="E527" s="982"/>
      <c r="G527" s="964" t="str">
        <f>IF(H527="","",COUNTIF(H18:H527,"&lt;&gt;"))</f>
        <v/>
      </c>
      <c r="H527" s="965" t="str" cm="1">
        <f t="array" ref="H527">IF(L527="","",IF(LEN(L527)&lt;=MAX(10,G13),L527,IFERROR(LEFT(L527,LOOKUP(2,1/(MID(L527,ROW(1:500),1)=" ")/(ROW(1:500)&lt;=MAX(10,G13)),ROW(1:500))-1),LEFT(L527,MAX(10,G13)))))</f>
        <v/>
      </c>
      <c r="I527" s="964" t="str">
        <f t="shared" si="93"/>
        <v/>
      </c>
      <c r="J527" s="964" t="str">
        <f t="shared" si="94"/>
        <v/>
      </c>
      <c r="K527" s="964" t="str">
        <f>IF(M526&lt;&gt;"",K526,IF(K526&lt;MAX(A18:A317),K526+1,""))</f>
        <v/>
      </c>
      <c r="L527" s="965" t="str">
        <f>IF(K527="","",IF(M526&lt;&gt;"",M526,INDEX(E18:E317,MATCH(K527,A18:A317,0))))</f>
        <v/>
      </c>
      <c r="M527" s="965" t="str">
        <f t="shared" si="95"/>
        <v/>
      </c>
      <c r="N527" s="965" t="str">
        <f t="shared" si="96"/>
        <v/>
      </c>
      <c r="O527" s="964" t="str">
        <f t="shared" si="97"/>
        <v/>
      </c>
      <c r="P527" s="964" t="str">
        <f t="shared" si="98"/>
        <v/>
      </c>
      <c r="Q527" s="965" t="str">
        <f t="shared" si="99"/>
        <v/>
      </c>
      <c r="R527" s="964" t="str">
        <f>IF(N527="","",IF(COUNTIF(AP18:AP300,TRIM(Q527))&gt;0,"EXCLUSION EXACTE",""))</f>
        <v/>
      </c>
      <c r="S527" s="964" t="str" cm="1">
        <f t="array" ref="S527">IF(N527="","",IF(SUMPRODUCT(--(AP18:AP300&lt;&gt;""),--ISNUMBER(SEARCH(" "&amp;AP18:AP300&amp;" ",Q527)))&gt;0,"BLOQUE MOLLUSQUES",""))</f>
        <v/>
      </c>
      <c r="T527" s="964" t="str" cm="1">
        <f t="array" ref="T527">IF(N527="","",IF(SUMPRODUCT(--(AT18:AT300&lt;&gt;""),--ISNUMBER(SEARCH(" "&amp;AT18:AT300&amp;" ",Q527)))&gt;0,"FORCE MOLLUSQUES",""))</f>
        <v/>
      </c>
      <c r="U527" s="965" t="str">
        <f t="shared" si="100"/>
        <v/>
      </c>
      <c r="V527" s="965" t="str">
        <f t="shared" si="102"/>
        <v/>
      </c>
      <c r="W527" s="964" t="str">
        <f t="shared" si="101"/>
        <v/>
      </c>
      <c r="X527" s="964" t="str" cm="1">
        <f t="array" ref="X527">IF(N527="","",IF(R527&lt;&gt;"","",IF(SUMPRODUCT(--(AN18:AN1500=X17),--(AM18:AM1500&lt;&gt;""),--ISNUMBER(SEARCH(" "&amp;AM18:AM1500&amp;" ",Q527)))&gt;0,X17,"")))</f>
        <v/>
      </c>
      <c r="Y527" s="964" t="str" cm="1">
        <f t="array" ref="Y527">IF(N527="","",IF(R527&lt;&gt;"","",IF(SUMPRODUCT(--(AN18:AN1500=Y17),--(AM18:AM1500&lt;&gt;""),--ISNUMBER(SEARCH(" "&amp;AM18:AM1500&amp;" ",Q527)))&gt;0,Y17,"")))</f>
        <v/>
      </c>
      <c r="Z527" s="964" t="str" cm="1">
        <f t="array" ref="Z527">IF(N527="","",IF(R527&lt;&gt;"","",IF(SUMPRODUCT(--(AN18:AN1500=Z17),--(AM18:AM1500&lt;&gt;""),--ISNUMBER(SEARCH(" "&amp;AM18:AM1500&amp;" ",Q527)))&gt;0,Z17,"")))</f>
        <v/>
      </c>
      <c r="AA527" s="964" t="str" cm="1">
        <f t="array" ref="AA527">IF(N527="","",IF(R527&lt;&gt;"","",IF(SUMPRODUCT(--(AN18:AN1500=AA17),--(AM18:AM1500&lt;&gt;""),--ISNUMBER(SEARCH(" "&amp;AM18:AM1500&amp;" ",Q527)))&gt;0,AA17,"")))</f>
        <v/>
      </c>
      <c r="AB527" s="964" t="str" cm="1">
        <f t="array" ref="AB527">IF(N527="","",IF(R527&lt;&gt;"","",IF(SUMPRODUCT(--(AN18:AN1500=AB17),--(AM18:AM1500&lt;&gt;""),--ISNUMBER(SEARCH(" "&amp;AM18:AM1500&amp;" ",Q527)))&gt;0,AB17,"")))</f>
        <v/>
      </c>
      <c r="AC527" s="964" t="str" cm="1">
        <f t="array" ref="AC527">IF(N527="","",IF(R527&lt;&gt;"","",IF(SUMPRODUCT(--(AN18:AN1500=AC17),--(AM18:AM1500&lt;&gt;""),--ISNUMBER(SEARCH(" "&amp;AM18:AM1500&amp;" ",Q527)))&gt;0,AC17,"")))</f>
        <v/>
      </c>
      <c r="AD527" s="964" t="str" cm="1">
        <f t="array" ref="AD527">IF(N527="","",IF(R527&lt;&gt;"","",IF(SUMPRODUCT(--(AN18:AN1500=AD17),--(AM18:AM1500&lt;&gt;""),--ISNUMBER(SEARCH(" "&amp;AM18:AM1500&amp;" ",Q527)))&gt;0,AD17,"")))</f>
        <v/>
      </c>
      <c r="AE527" s="964" t="str" cm="1">
        <f t="array" ref="AE527">IF(N527="","",IF(R527&lt;&gt;"","",IF(SUMPRODUCT(--(AN18:AN1500=AE17),--(AM18:AM1500&lt;&gt;""),--ISNUMBER(SEARCH(" "&amp;AM18:AM1500&amp;" ",Q527)))&gt;0,AE17,"")))</f>
        <v/>
      </c>
      <c r="AF527" s="964" t="str" cm="1">
        <f t="array" ref="AF527">IF(N527="","",IF(R527&lt;&gt;"","",IF(SUMPRODUCT(--(AN18:AN1500=AF17),--(AM18:AM1500&lt;&gt;""),--ISNUMBER(SEARCH(" "&amp;AM18:AM1500&amp;" ",Q527)))&gt;0,AF17,"")))</f>
        <v/>
      </c>
      <c r="AG527" s="964" t="str" cm="1">
        <f t="array" ref="AG527">IF(N527="","",IF(R527&lt;&gt;"","",IF(SUMPRODUCT(--(AN18:AN1500=AG17),--(AM18:AM1500&lt;&gt;""),--ISNUMBER(SEARCH(" "&amp;AM18:AM1500&amp;" ",Q527)))&gt;0,AG17,"")))</f>
        <v/>
      </c>
      <c r="AH527" s="964" t="str" cm="1">
        <f t="array" ref="AH527">IF(N527="","",IF(R527&lt;&gt;"","",IF(SUMPRODUCT(--(AN18:AN1500=AH17),--(AM18:AM1500&lt;&gt;""),--ISNUMBER(SEARCH(" "&amp;AM18:AM1500&amp;" ",Q527)))&gt;0,AH17,"")))</f>
        <v/>
      </c>
      <c r="AI527" s="964" t="str" cm="1">
        <f t="array" ref="AI527">IF(N527="","",IF(R527&lt;&gt;"","",IF(SUMPRODUCT(--(AN18:AN1500=AI17),--(AM18:AM1500&lt;&gt;""),--ISNUMBER(SEARCH(" "&amp;AM18:AM1500&amp;" ",Q527)))&gt;0,AI17,"")))</f>
        <v/>
      </c>
      <c r="AJ527" s="964" t="str" cm="1">
        <f t="array" ref="AJ527">IF(N527="","",IF(R527&lt;&gt;"","",IF(SUMPRODUCT(--(AN18:AN1500=AJ17),--(AM18:AM1500&lt;&gt;""),--ISNUMBER(SEARCH(" "&amp;AM18:AM1500&amp;" ",Q527)))&gt;0,AJ17,"")))</f>
        <v/>
      </c>
      <c r="AK527" s="964" t="str" cm="1">
        <f t="array" ref="AK527">IF(N527="","",IF(T527&lt;&gt;"",AK17,IF(S527&lt;&gt;"","",IF(R527&lt;&gt;"","",IF(SUMPRODUCT(--(AN18:AN1500=AK17),--(AM18:AM1500&lt;&gt;""),--ISNUMBER(SEARCH(" "&amp;AM18:AM1500&amp;" ",Q527)))&gt;0,AK17,"")))))</f>
        <v/>
      </c>
      <c r="AM527" s="964" t="s">
        <v>2433</v>
      </c>
      <c r="AN527" s="964" t="s">
        <v>1597</v>
      </c>
      <c r="BN527" s="49">
        <v>1</v>
      </c>
    </row>
    <row r="528" spans="3:66" ht="35.1" customHeight="1">
      <c r="C528" s="65"/>
      <c r="D528" s="975" t="str">
        <f t="shared" si="92"/>
        <v/>
      </c>
      <c r="E528" s="982"/>
      <c r="G528" s="963" t="str">
        <f>IF(H528="","",COUNTIF(H18:H528,"&lt;&gt;"))</f>
        <v/>
      </c>
      <c r="H528" s="958" t="str" cm="1">
        <f t="array" ref="H528">IF(L528="","",IF(LEN(L528)&lt;=MAX(10,G13),L528,IFERROR(LEFT(L528,LOOKUP(2,1/(MID(L528,ROW(1:500),1)=" ")/(ROW(1:500)&lt;=MAX(10,G13)),ROW(1:500))-1),LEFT(L528,MAX(10,G13)))))</f>
        <v/>
      </c>
      <c r="I528" s="963" t="str">
        <f t="shared" si="93"/>
        <v/>
      </c>
      <c r="J528" s="963" t="str">
        <f t="shared" si="94"/>
        <v/>
      </c>
      <c r="K528" s="964" t="str">
        <f>IF(M527&lt;&gt;"",K527,IF(K527&lt;MAX(A18:A317),K527+1,""))</f>
        <v/>
      </c>
      <c r="L528" s="965" t="str">
        <f>IF(K528="","",IF(M527&lt;&gt;"",M527,INDEX(E18:E317,MATCH(K528,A18:A317,0))))</f>
        <v/>
      </c>
      <c r="M528" s="965" t="str">
        <f t="shared" si="95"/>
        <v/>
      </c>
      <c r="N528" s="966" t="str">
        <f t="shared" si="96"/>
        <v/>
      </c>
      <c r="O528" s="967" t="str">
        <f t="shared" si="97"/>
        <v/>
      </c>
      <c r="P528" s="967" t="str">
        <f t="shared" si="98"/>
        <v/>
      </c>
      <c r="Q528" s="966" t="str">
        <f t="shared" si="99"/>
        <v/>
      </c>
      <c r="R528" s="967" t="str">
        <f>IF(N528="","",IF(COUNTIF(AP18:AP300,TRIM(Q528))&gt;0,"EXCLUSION EXACTE",""))</f>
        <v/>
      </c>
      <c r="S528" s="967" t="str" cm="1">
        <f t="array" ref="S528">IF(N528="","",IF(SUMPRODUCT(--(AP18:AP300&lt;&gt;""),--ISNUMBER(SEARCH(" "&amp;AP18:AP300&amp;" ",Q528)))&gt;0,"BLOQUE MOLLUSQUES",""))</f>
        <v/>
      </c>
      <c r="T528" s="967" t="str" cm="1">
        <f t="array" ref="T528">IF(N528="","",IF(SUMPRODUCT(--(AT18:AT300&lt;&gt;""),--ISNUMBER(SEARCH(" "&amp;AT18:AT300&amp;" ",Q528)))&gt;0,"FORCE MOLLUSQUES",""))</f>
        <v/>
      </c>
      <c r="U528" s="966" t="str">
        <f t="shared" si="100"/>
        <v/>
      </c>
      <c r="V528" s="966" t="str">
        <f t="shared" si="102"/>
        <v/>
      </c>
      <c r="W528" s="967" t="str">
        <f t="shared" si="101"/>
        <v/>
      </c>
      <c r="X528" s="967" t="str" cm="1">
        <f t="array" ref="X528">IF(N528="","",IF(R528&lt;&gt;"","",IF(SUMPRODUCT(--(AN18:AN1500=X17),--(AM18:AM1500&lt;&gt;""),--ISNUMBER(SEARCH(" "&amp;AM18:AM1500&amp;" ",Q528)))&gt;0,X17,"")))</f>
        <v/>
      </c>
      <c r="Y528" s="967" t="str" cm="1">
        <f t="array" ref="Y528">IF(N528="","",IF(R528&lt;&gt;"","",IF(SUMPRODUCT(--(AN18:AN1500=Y17),--(AM18:AM1500&lt;&gt;""),--ISNUMBER(SEARCH(" "&amp;AM18:AM1500&amp;" ",Q528)))&gt;0,Y17,"")))</f>
        <v/>
      </c>
      <c r="Z528" s="967" t="str" cm="1">
        <f t="array" ref="Z528">IF(N528="","",IF(R528&lt;&gt;"","",IF(SUMPRODUCT(--(AN18:AN1500=Z17),--(AM18:AM1500&lt;&gt;""),--ISNUMBER(SEARCH(" "&amp;AM18:AM1500&amp;" ",Q528)))&gt;0,Z17,"")))</f>
        <v/>
      </c>
      <c r="AA528" s="967" t="str" cm="1">
        <f t="array" ref="AA528">IF(N528="","",IF(R528&lt;&gt;"","",IF(SUMPRODUCT(--(AN18:AN1500=AA17),--(AM18:AM1500&lt;&gt;""),--ISNUMBER(SEARCH(" "&amp;AM18:AM1500&amp;" ",Q528)))&gt;0,AA17,"")))</f>
        <v/>
      </c>
      <c r="AB528" s="967" t="str" cm="1">
        <f t="array" ref="AB528">IF(N528="","",IF(R528&lt;&gt;"","",IF(SUMPRODUCT(--(AN18:AN1500=AB17),--(AM18:AM1500&lt;&gt;""),--ISNUMBER(SEARCH(" "&amp;AM18:AM1500&amp;" ",Q528)))&gt;0,AB17,"")))</f>
        <v/>
      </c>
      <c r="AC528" s="967" t="str" cm="1">
        <f t="array" ref="AC528">IF(N528="","",IF(R528&lt;&gt;"","",IF(SUMPRODUCT(--(AN18:AN1500=AC17),--(AM18:AM1500&lt;&gt;""),--ISNUMBER(SEARCH(" "&amp;AM18:AM1500&amp;" ",Q528)))&gt;0,AC17,"")))</f>
        <v/>
      </c>
      <c r="AD528" s="967" t="str" cm="1">
        <f t="array" ref="AD528">IF(N528="","",IF(R528&lt;&gt;"","",IF(SUMPRODUCT(--(AN18:AN1500=AD17),--(AM18:AM1500&lt;&gt;""),--ISNUMBER(SEARCH(" "&amp;AM18:AM1500&amp;" ",Q528)))&gt;0,AD17,"")))</f>
        <v/>
      </c>
      <c r="AE528" s="967" t="str" cm="1">
        <f t="array" ref="AE528">IF(N528="","",IF(R528&lt;&gt;"","",IF(SUMPRODUCT(--(AN18:AN1500=AE17),--(AM18:AM1500&lt;&gt;""),--ISNUMBER(SEARCH(" "&amp;AM18:AM1500&amp;" ",Q528)))&gt;0,AE17,"")))</f>
        <v/>
      </c>
      <c r="AF528" s="967" t="str" cm="1">
        <f t="array" ref="AF528">IF(N528="","",IF(R528&lt;&gt;"","",IF(SUMPRODUCT(--(AN18:AN1500=AF17),--(AM18:AM1500&lt;&gt;""),--ISNUMBER(SEARCH(" "&amp;AM18:AM1500&amp;" ",Q528)))&gt;0,AF17,"")))</f>
        <v/>
      </c>
      <c r="AG528" s="967" t="str" cm="1">
        <f t="array" ref="AG528">IF(N528="","",IF(R528&lt;&gt;"","",IF(SUMPRODUCT(--(AN18:AN1500=AG17),--(AM18:AM1500&lt;&gt;""),--ISNUMBER(SEARCH(" "&amp;AM18:AM1500&amp;" ",Q528)))&gt;0,AG17,"")))</f>
        <v/>
      </c>
      <c r="AH528" s="967" t="str" cm="1">
        <f t="array" ref="AH528">IF(N528="","",IF(R528&lt;&gt;"","",IF(SUMPRODUCT(--(AN18:AN1500=AH17),--(AM18:AM1500&lt;&gt;""),--ISNUMBER(SEARCH(" "&amp;AM18:AM1500&amp;" ",Q528)))&gt;0,AH17,"")))</f>
        <v/>
      </c>
      <c r="AI528" s="967" t="str" cm="1">
        <f t="array" ref="AI528">IF(N528="","",IF(R528&lt;&gt;"","",IF(SUMPRODUCT(--(AN18:AN1500=AI17),--(AM18:AM1500&lt;&gt;""),--ISNUMBER(SEARCH(" "&amp;AM18:AM1500&amp;" ",Q528)))&gt;0,AI17,"")))</f>
        <v/>
      </c>
      <c r="AJ528" s="967" t="str" cm="1">
        <f t="array" ref="AJ528">IF(N528="","",IF(R528&lt;&gt;"","",IF(SUMPRODUCT(--(AN18:AN1500=AJ17),--(AM18:AM1500&lt;&gt;""),--ISNUMBER(SEARCH(" "&amp;AM18:AM1500&amp;" ",Q528)))&gt;0,AJ17,"")))</f>
        <v/>
      </c>
      <c r="AK528" s="967" t="str" cm="1">
        <f t="array" ref="AK528">IF(N528="","",IF(T528&lt;&gt;"",AK17,IF(S528&lt;&gt;"","",IF(R528&lt;&gt;"","",IF(SUMPRODUCT(--(AN18:AN1500=AK17),--(AM18:AM1500&lt;&gt;""),--ISNUMBER(SEARCH(" "&amp;AM18:AM1500&amp;" ",Q528)))&gt;0,AK17,"")))))</f>
        <v/>
      </c>
      <c r="AM528" s="968" t="s">
        <v>2434</v>
      </c>
      <c r="AN528" s="968" t="s">
        <v>1597</v>
      </c>
      <c r="BN528" s="49">
        <v>1</v>
      </c>
    </row>
    <row r="529" spans="3:66" ht="35.1" customHeight="1">
      <c r="C529" s="65"/>
      <c r="D529" s="975" t="str">
        <f t="shared" ref="D529:D592" si="103">U529</f>
        <v/>
      </c>
      <c r="E529" s="982"/>
      <c r="G529" s="964" t="str">
        <f>IF(H529="","",COUNTIF(H18:H529,"&lt;&gt;"))</f>
        <v/>
      </c>
      <c r="H529" s="965" t="str" cm="1">
        <f t="array" ref="H529">IF(L529="","",IF(LEN(L529)&lt;=MAX(10,G13),L529,IFERROR(LEFT(L529,LOOKUP(2,1/(MID(L529,ROW(1:500),1)=" ")/(ROW(1:500)&lt;=MAX(10,G13)),ROW(1:500))-1),LEFT(L529,MAX(10,G13)))))</f>
        <v/>
      </c>
      <c r="I529" s="964" t="str">
        <f t="shared" si="93"/>
        <v/>
      </c>
      <c r="J529" s="964" t="str">
        <f t="shared" si="94"/>
        <v/>
      </c>
      <c r="K529" s="964" t="str">
        <f>IF(M528&lt;&gt;"",K528,IF(K528&lt;MAX(A18:A317),K528+1,""))</f>
        <v/>
      </c>
      <c r="L529" s="965" t="str">
        <f>IF(K529="","",IF(M528&lt;&gt;"",M528,INDEX(E18:E317,MATCH(K529,A18:A317,0))))</f>
        <v/>
      </c>
      <c r="M529" s="965" t="str">
        <f t="shared" si="95"/>
        <v/>
      </c>
      <c r="N529" s="965" t="str">
        <f t="shared" si="96"/>
        <v/>
      </c>
      <c r="O529" s="964" t="str">
        <f t="shared" si="97"/>
        <v/>
      </c>
      <c r="P529" s="964" t="str">
        <f t="shared" si="98"/>
        <v/>
      </c>
      <c r="Q529" s="965" t="str">
        <f t="shared" si="99"/>
        <v/>
      </c>
      <c r="R529" s="964" t="str">
        <f>IF(N529="","",IF(COUNTIF(AP18:AP300,TRIM(Q529))&gt;0,"EXCLUSION EXACTE",""))</f>
        <v/>
      </c>
      <c r="S529" s="964" t="str" cm="1">
        <f t="array" ref="S529">IF(N529="","",IF(SUMPRODUCT(--(AP18:AP300&lt;&gt;""),--ISNUMBER(SEARCH(" "&amp;AP18:AP300&amp;" ",Q529)))&gt;0,"BLOQUE MOLLUSQUES",""))</f>
        <v/>
      </c>
      <c r="T529" s="964" t="str" cm="1">
        <f t="array" ref="T529">IF(N529="","",IF(SUMPRODUCT(--(AT18:AT300&lt;&gt;""),--ISNUMBER(SEARCH(" "&amp;AT18:AT300&amp;" ",Q529)))&gt;0,"FORCE MOLLUSQUES",""))</f>
        <v/>
      </c>
      <c r="U529" s="965" t="str">
        <f t="shared" si="100"/>
        <v/>
      </c>
      <c r="V529" s="965" t="str">
        <f t="shared" si="102"/>
        <v/>
      </c>
      <c r="W529" s="964" t="str">
        <f t="shared" si="101"/>
        <v/>
      </c>
      <c r="X529" s="964" t="str" cm="1">
        <f t="array" ref="X529">IF(N529="","",IF(R529&lt;&gt;"","",IF(SUMPRODUCT(--(AN18:AN1500=X17),--(AM18:AM1500&lt;&gt;""),--ISNUMBER(SEARCH(" "&amp;AM18:AM1500&amp;" ",Q529)))&gt;0,X17,"")))</f>
        <v/>
      </c>
      <c r="Y529" s="964" t="str" cm="1">
        <f t="array" ref="Y529">IF(N529="","",IF(R529&lt;&gt;"","",IF(SUMPRODUCT(--(AN18:AN1500=Y17),--(AM18:AM1500&lt;&gt;""),--ISNUMBER(SEARCH(" "&amp;AM18:AM1500&amp;" ",Q529)))&gt;0,Y17,"")))</f>
        <v/>
      </c>
      <c r="Z529" s="964" t="str" cm="1">
        <f t="array" ref="Z529">IF(N529="","",IF(R529&lt;&gt;"","",IF(SUMPRODUCT(--(AN18:AN1500=Z17),--(AM18:AM1500&lt;&gt;""),--ISNUMBER(SEARCH(" "&amp;AM18:AM1500&amp;" ",Q529)))&gt;0,Z17,"")))</f>
        <v/>
      </c>
      <c r="AA529" s="964" t="str" cm="1">
        <f t="array" ref="AA529">IF(N529="","",IF(R529&lt;&gt;"","",IF(SUMPRODUCT(--(AN18:AN1500=AA17),--(AM18:AM1500&lt;&gt;""),--ISNUMBER(SEARCH(" "&amp;AM18:AM1500&amp;" ",Q529)))&gt;0,AA17,"")))</f>
        <v/>
      </c>
      <c r="AB529" s="964" t="str" cm="1">
        <f t="array" ref="AB529">IF(N529="","",IF(R529&lt;&gt;"","",IF(SUMPRODUCT(--(AN18:AN1500=AB17),--(AM18:AM1500&lt;&gt;""),--ISNUMBER(SEARCH(" "&amp;AM18:AM1500&amp;" ",Q529)))&gt;0,AB17,"")))</f>
        <v/>
      </c>
      <c r="AC529" s="964" t="str" cm="1">
        <f t="array" ref="AC529">IF(N529="","",IF(R529&lt;&gt;"","",IF(SUMPRODUCT(--(AN18:AN1500=AC17),--(AM18:AM1500&lt;&gt;""),--ISNUMBER(SEARCH(" "&amp;AM18:AM1500&amp;" ",Q529)))&gt;0,AC17,"")))</f>
        <v/>
      </c>
      <c r="AD529" s="964" t="str" cm="1">
        <f t="array" ref="AD529">IF(N529="","",IF(R529&lt;&gt;"","",IF(SUMPRODUCT(--(AN18:AN1500=AD17),--(AM18:AM1500&lt;&gt;""),--ISNUMBER(SEARCH(" "&amp;AM18:AM1500&amp;" ",Q529)))&gt;0,AD17,"")))</f>
        <v/>
      </c>
      <c r="AE529" s="964" t="str" cm="1">
        <f t="array" ref="AE529">IF(N529="","",IF(R529&lt;&gt;"","",IF(SUMPRODUCT(--(AN18:AN1500=AE17),--(AM18:AM1500&lt;&gt;""),--ISNUMBER(SEARCH(" "&amp;AM18:AM1500&amp;" ",Q529)))&gt;0,AE17,"")))</f>
        <v/>
      </c>
      <c r="AF529" s="964" t="str" cm="1">
        <f t="array" ref="AF529">IF(N529="","",IF(R529&lt;&gt;"","",IF(SUMPRODUCT(--(AN18:AN1500=AF17),--(AM18:AM1500&lt;&gt;""),--ISNUMBER(SEARCH(" "&amp;AM18:AM1500&amp;" ",Q529)))&gt;0,AF17,"")))</f>
        <v/>
      </c>
      <c r="AG529" s="964" t="str" cm="1">
        <f t="array" ref="AG529">IF(N529="","",IF(R529&lt;&gt;"","",IF(SUMPRODUCT(--(AN18:AN1500=AG17),--(AM18:AM1500&lt;&gt;""),--ISNUMBER(SEARCH(" "&amp;AM18:AM1500&amp;" ",Q529)))&gt;0,AG17,"")))</f>
        <v/>
      </c>
      <c r="AH529" s="964" t="str" cm="1">
        <f t="array" ref="AH529">IF(N529="","",IF(R529&lt;&gt;"","",IF(SUMPRODUCT(--(AN18:AN1500=AH17),--(AM18:AM1500&lt;&gt;""),--ISNUMBER(SEARCH(" "&amp;AM18:AM1500&amp;" ",Q529)))&gt;0,AH17,"")))</f>
        <v/>
      </c>
      <c r="AI529" s="964" t="str" cm="1">
        <f t="array" ref="AI529">IF(N529="","",IF(R529&lt;&gt;"","",IF(SUMPRODUCT(--(AN18:AN1500=AI17),--(AM18:AM1500&lt;&gt;""),--ISNUMBER(SEARCH(" "&amp;AM18:AM1500&amp;" ",Q529)))&gt;0,AI17,"")))</f>
        <v/>
      </c>
      <c r="AJ529" s="964" t="str" cm="1">
        <f t="array" ref="AJ529">IF(N529="","",IF(R529&lt;&gt;"","",IF(SUMPRODUCT(--(AN18:AN1500=AJ17),--(AM18:AM1500&lt;&gt;""),--ISNUMBER(SEARCH(" "&amp;AM18:AM1500&amp;" ",Q529)))&gt;0,AJ17,"")))</f>
        <v/>
      </c>
      <c r="AK529" s="964" t="str" cm="1">
        <f t="array" ref="AK529">IF(N529="","",IF(T529&lt;&gt;"",AK17,IF(S529&lt;&gt;"","",IF(R529&lt;&gt;"","",IF(SUMPRODUCT(--(AN18:AN1500=AK17),--(AM18:AM1500&lt;&gt;""),--ISNUMBER(SEARCH(" "&amp;AM18:AM1500&amp;" ",Q529)))&gt;0,AK17,"")))))</f>
        <v/>
      </c>
      <c r="AM529" s="964" t="s">
        <v>2435</v>
      </c>
      <c r="AN529" s="964" t="s">
        <v>1597</v>
      </c>
      <c r="BN529" s="49">
        <v>1</v>
      </c>
    </row>
    <row r="530" spans="3:66" ht="35.1" customHeight="1">
      <c r="C530" s="65"/>
      <c r="D530" s="975" t="str">
        <f t="shared" si="103"/>
        <v/>
      </c>
      <c r="E530" s="982"/>
      <c r="G530" s="963" t="str">
        <f>IF(H530="","",COUNTIF(H18:H530,"&lt;&gt;"))</f>
        <v/>
      </c>
      <c r="H530" s="958" t="str" cm="1">
        <f t="array" ref="H530">IF(L530="","",IF(LEN(L530)&lt;=MAX(10,G13),L530,IFERROR(LEFT(L530,LOOKUP(2,1/(MID(L530,ROW(1:500),1)=" ")/(ROW(1:500)&lt;=MAX(10,G13)),ROW(1:500))-1),LEFT(L530,MAX(10,G13)))))</f>
        <v/>
      </c>
      <c r="I530" s="963" t="str">
        <f t="shared" ref="I530:I593" si="104">IF(H530="","",LEN(H530))</f>
        <v/>
      </c>
      <c r="J530" s="963" t="str">
        <f t="shared" ref="J530:J593" si="105">IF(H530="","",K530)</f>
        <v/>
      </c>
      <c r="K530" s="964" t="str">
        <f>IF(M529&lt;&gt;"",K529,IF(K529&lt;MAX(A18:A317),K529+1,""))</f>
        <v/>
      </c>
      <c r="L530" s="965" t="str">
        <f>IF(K530="","",IF(M529&lt;&gt;"",M529,INDEX(E18:E317,MATCH(K530,A18:A317,0))))</f>
        <v/>
      </c>
      <c r="M530" s="965" t="str">
        <f t="shared" ref="M530:M593" si="106">IF(L530="","",IF(LEN(L530)&lt;=LEN(H530),"",TRIM(MID(L530,LEN(H530)+1,9999))))</f>
        <v/>
      </c>
      <c r="N530" s="966" t="str">
        <f t="shared" ref="N530:N593" si="107">IF(H530="","",H530)</f>
        <v/>
      </c>
      <c r="O530" s="967" t="str">
        <f t="shared" ref="O530:O593" si="108">IF(N530="","",LOWER(CLEAN(SUBSTITUTE(SUBSTITUTE(SUBSTITUTE(N530,CHAR(160)," "),CHAR(10)," "),CHAR(13)," "))))</f>
        <v/>
      </c>
      <c r="P530" s="967" t="str">
        <f t="shared" ref="P530:P593" si="109">IF(N530="","",SUBSTITUTE(SUBSTITUTE(SUBSTITUTE(SUBSTITUTE(SUBSTITUTE(SUBSTITUTE(SUBSTITUTE(SUBSTITUTE(SUBSTITUTE(SUBSTITUTE(SUBSTITUTE(SUBSTITUTE(SUBSTITUTE(SUBSTITUTE(SUBSTITUTE(SUBSTITUTE(SUBSTITUTE(SUBSTITUTE(SUBSTITUTE(SUBSTITUTE(SUBSTITUTE(SUBSTITUTE(SUBSTITUTE(O530,"à","a"),"â","a"),"ä","a"),"á","a"),"ç","c"),"œ","oe"),"æ","ae"),"é","e"),"è","e"),"ê","e"),"ë","e"),"í","i"),"î","i"),"ï","i"),"ì","i"),"ô","o"),"ö","o"),"ó","o"),"ò","o"),"ù","u"),"û","u"),"ü","u"),"ñ","n"))</f>
        <v/>
      </c>
      <c r="Q530" s="966" t="str">
        <f t="shared" ref="Q530:Q593" si="110">IF(N530="","","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530,"’"," "),"."," "),","," "),";"," "),":"," "),"/"," "),"("," "),")"," "),"-"," "),"_"," "),"!"," "),"?"," "),"*"," "),"["," "),"]"," "),"{"," "),"}"," "),"&lt;"," "),"&gt;"," "),"="," "),"+"," "),"•"," "),"►"," "),"▼"," "),"▲"," "),"◄"," "),"«"," "),"»"," "),"“"," "),"”"," "),CHAR(39)," "),CHAR(34)," "),"  "," "),"  "," "),"  "," "),"  "," "))&amp;" ")</f>
        <v/>
      </c>
      <c r="R530" s="967" t="str">
        <f>IF(N530="","",IF(COUNTIF(AP18:AP300,TRIM(Q530))&gt;0,"EXCLUSION EXACTE",""))</f>
        <v/>
      </c>
      <c r="S530" s="967" t="str" cm="1">
        <f t="array" ref="S530">IF(N530="","",IF(SUMPRODUCT(--(AP18:AP300&lt;&gt;""),--ISNUMBER(SEARCH(" "&amp;AP18:AP300&amp;" ",Q530)))&gt;0,"BLOQUE MOLLUSQUES",""))</f>
        <v/>
      </c>
      <c r="T530" s="967" t="str" cm="1">
        <f t="array" ref="T530">IF(N530="","",IF(SUMPRODUCT(--(AT18:AT300&lt;&gt;""),--ISNUMBER(SEARCH(" "&amp;AT18:AT300&amp;" ",Q530)))&gt;0,"FORCE MOLLUSQUES",""))</f>
        <v/>
      </c>
      <c r="U530" s="966" t="str">
        <f t="shared" ref="U530:U593" si="111">IF(N530="","",IF(COUNTIF(X530:AK530,"⚠*")=0,"",TRIM(X530&amp;" "&amp;Y530&amp;" "&amp;Z530&amp;" "&amp;AA530&amp;" "&amp;AB530&amp;" "&amp;AC530&amp;" "&amp;AD530&amp;" "&amp;AE530&amp;" "&amp;AF530&amp;" "&amp;AG530&amp;" "&amp;AH530&amp;" "&amp;AI530&amp;" "&amp;AJ530&amp;" "&amp;AK530)))</f>
        <v/>
      </c>
      <c r="V530" s="966" t="str">
        <f t="shared" si="102"/>
        <v/>
      </c>
      <c r="W530" s="967" t="str">
        <f t="shared" ref="W530:W593" si="112">IF(N530="","",COUNTIF(X530:AK530,"⚠*"))</f>
        <v/>
      </c>
      <c r="X530" s="967" t="str" cm="1">
        <f t="array" ref="X530">IF(N530="","",IF(R530&lt;&gt;"","",IF(SUMPRODUCT(--(AN18:AN1500=X17),--(AM18:AM1500&lt;&gt;""),--ISNUMBER(SEARCH(" "&amp;AM18:AM1500&amp;" ",Q530)))&gt;0,X17,"")))</f>
        <v/>
      </c>
      <c r="Y530" s="967" t="str" cm="1">
        <f t="array" ref="Y530">IF(N530="","",IF(R530&lt;&gt;"","",IF(SUMPRODUCT(--(AN18:AN1500=Y17),--(AM18:AM1500&lt;&gt;""),--ISNUMBER(SEARCH(" "&amp;AM18:AM1500&amp;" ",Q530)))&gt;0,Y17,"")))</f>
        <v/>
      </c>
      <c r="Z530" s="967" t="str" cm="1">
        <f t="array" ref="Z530">IF(N530="","",IF(R530&lt;&gt;"","",IF(SUMPRODUCT(--(AN18:AN1500=Z17),--(AM18:AM1500&lt;&gt;""),--ISNUMBER(SEARCH(" "&amp;AM18:AM1500&amp;" ",Q530)))&gt;0,Z17,"")))</f>
        <v/>
      </c>
      <c r="AA530" s="967" t="str" cm="1">
        <f t="array" ref="AA530">IF(N530="","",IF(R530&lt;&gt;"","",IF(SUMPRODUCT(--(AN18:AN1500=AA17),--(AM18:AM1500&lt;&gt;""),--ISNUMBER(SEARCH(" "&amp;AM18:AM1500&amp;" ",Q530)))&gt;0,AA17,"")))</f>
        <v/>
      </c>
      <c r="AB530" s="967" t="str" cm="1">
        <f t="array" ref="AB530">IF(N530="","",IF(R530&lt;&gt;"","",IF(SUMPRODUCT(--(AN18:AN1500=AB17),--(AM18:AM1500&lt;&gt;""),--ISNUMBER(SEARCH(" "&amp;AM18:AM1500&amp;" ",Q530)))&gt;0,AB17,"")))</f>
        <v/>
      </c>
      <c r="AC530" s="967" t="str" cm="1">
        <f t="array" ref="AC530">IF(N530="","",IF(R530&lt;&gt;"","",IF(SUMPRODUCT(--(AN18:AN1500=AC17),--(AM18:AM1500&lt;&gt;""),--ISNUMBER(SEARCH(" "&amp;AM18:AM1500&amp;" ",Q530)))&gt;0,AC17,"")))</f>
        <v/>
      </c>
      <c r="AD530" s="967" t="str" cm="1">
        <f t="array" ref="AD530">IF(N530="","",IF(R530&lt;&gt;"","",IF(SUMPRODUCT(--(AN18:AN1500=AD17),--(AM18:AM1500&lt;&gt;""),--ISNUMBER(SEARCH(" "&amp;AM18:AM1500&amp;" ",Q530)))&gt;0,AD17,"")))</f>
        <v/>
      </c>
      <c r="AE530" s="967" t="str" cm="1">
        <f t="array" ref="AE530">IF(N530="","",IF(R530&lt;&gt;"","",IF(SUMPRODUCT(--(AN18:AN1500=AE17),--(AM18:AM1500&lt;&gt;""),--ISNUMBER(SEARCH(" "&amp;AM18:AM1500&amp;" ",Q530)))&gt;0,AE17,"")))</f>
        <v/>
      </c>
      <c r="AF530" s="967" t="str" cm="1">
        <f t="array" ref="AF530">IF(N530="","",IF(R530&lt;&gt;"","",IF(SUMPRODUCT(--(AN18:AN1500=AF17),--(AM18:AM1500&lt;&gt;""),--ISNUMBER(SEARCH(" "&amp;AM18:AM1500&amp;" ",Q530)))&gt;0,AF17,"")))</f>
        <v/>
      </c>
      <c r="AG530" s="967" t="str" cm="1">
        <f t="array" ref="AG530">IF(N530="","",IF(R530&lt;&gt;"","",IF(SUMPRODUCT(--(AN18:AN1500=AG17),--(AM18:AM1500&lt;&gt;""),--ISNUMBER(SEARCH(" "&amp;AM18:AM1500&amp;" ",Q530)))&gt;0,AG17,"")))</f>
        <v/>
      </c>
      <c r="AH530" s="967" t="str" cm="1">
        <f t="array" ref="AH530">IF(N530="","",IF(R530&lt;&gt;"","",IF(SUMPRODUCT(--(AN18:AN1500=AH17),--(AM18:AM1500&lt;&gt;""),--ISNUMBER(SEARCH(" "&amp;AM18:AM1500&amp;" ",Q530)))&gt;0,AH17,"")))</f>
        <v/>
      </c>
      <c r="AI530" s="967" t="str" cm="1">
        <f t="array" ref="AI530">IF(N530="","",IF(R530&lt;&gt;"","",IF(SUMPRODUCT(--(AN18:AN1500=AI17),--(AM18:AM1500&lt;&gt;""),--ISNUMBER(SEARCH(" "&amp;AM18:AM1500&amp;" ",Q530)))&gt;0,AI17,"")))</f>
        <v/>
      </c>
      <c r="AJ530" s="967" t="str" cm="1">
        <f t="array" ref="AJ530">IF(N530="","",IF(R530&lt;&gt;"","",IF(SUMPRODUCT(--(AN18:AN1500=AJ17),--(AM18:AM1500&lt;&gt;""),--ISNUMBER(SEARCH(" "&amp;AM18:AM1500&amp;" ",Q530)))&gt;0,AJ17,"")))</f>
        <v/>
      </c>
      <c r="AK530" s="967" t="str" cm="1">
        <f t="array" ref="AK530">IF(N530="","",IF(T530&lt;&gt;"",AK17,IF(S530&lt;&gt;"","",IF(R530&lt;&gt;"","",IF(SUMPRODUCT(--(AN18:AN1500=AK17),--(AM18:AM1500&lt;&gt;""),--ISNUMBER(SEARCH(" "&amp;AM18:AM1500&amp;" ",Q530)))&gt;0,AK17,"")))))</f>
        <v/>
      </c>
      <c r="AM530" s="968" t="s">
        <v>2273</v>
      </c>
      <c r="AN530" s="968" t="s">
        <v>1597</v>
      </c>
      <c r="BN530" s="49">
        <v>1</v>
      </c>
    </row>
    <row r="531" spans="3:66" ht="35.1" customHeight="1">
      <c r="C531" s="65"/>
      <c r="D531" s="975" t="str">
        <f t="shared" si="103"/>
        <v/>
      </c>
      <c r="E531" s="982"/>
      <c r="G531" s="964" t="str">
        <f>IF(H531="","",COUNTIF(H18:H531,"&lt;&gt;"))</f>
        <v/>
      </c>
      <c r="H531" s="965" t="str" cm="1">
        <f t="array" ref="H531">IF(L531="","",IF(LEN(L531)&lt;=MAX(10,G13),L531,IFERROR(LEFT(L531,LOOKUP(2,1/(MID(L531,ROW(1:500),1)=" ")/(ROW(1:500)&lt;=MAX(10,G13)),ROW(1:500))-1),LEFT(L531,MAX(10,G13)))))</f>
        <v/>
      </c>
      <c r="I531" s="964" t="str">
        <f t="shared" si="104"/>
        <v/>
      </c>
      <c r="J531" s="964" t="str">
        <f t="shared" si="105"/>
        <v/>
      </c>
      <c r="K531" s="964" t="str">
        <f>IF(M530&lt;&gt;"",K530,IF(K530&lt;MAX(A18:A317),K530+1,""))</f>
        <v/>
      </c>
      <c r="L531" s="965" t="str">
        <f>IF(K531="","",IF(M530&lt;&gt;"",M530,INDEX(E18:E317,MATCH(K531,A18:A317,0))))</f>
        <v/>
      </c>
      <c r="M531" s="965" t="str">
        <f t="shared" si="106"/>
        <v/>
      </c>
      <c r="N531" s="965" t="str">
        <f t="shared" si="107"/>
        <v/>
      </c>
      <c r="O531" s="964" t="str">
        <f t="shared" si="108"/>
        <v/>
      </c>
      <c r="P531" s="964" t="str">
        <f t="shared" si="109"/>
        <v/>
      </c>
      <c r="Q531" s="965" t="str">
        <f t="shared" si="110"/>
        <v/>
      </c>
      <c r="R531" s="964" t="str">
        <f>IF(N531="","",IF(COUNTIF(AP18:AP300,TRIM(Q531))&gt;0,"EXCLUSION EXACTE",""))</f>
        <v/>
      </c>
      <c r="S531" s="964" t="str" cm="1">
        <f t="array" ref="S531">IF(N531="","",IF(SUMPRODUCT(--(AP18:AP300&lt;&gt;""),--ISNUMBER(SEARCH(" "&amp;AP18:AP300&amp;" ",Q531)))&gt;0,"BLOQUE MOLLUSQUES",""))</f>
        <v/>
      </c>
      <c r="T531" s="964" t="str" cm="1">
        <f t="array" ref="T531">IF(N531="","",IF(SUMPRODUCT(--(AT18:AT300&lt;&gt;""),--ISNUMBER(SEARCH(" "&amp;AT18:AT300&amp;" ",Q531)))&gt;0,"FORCE MOLLUSQUES",""))</f>
        <v/>
      </c>
      <c r="U531" s="965" t="str">
        <f t="shared" si="111"/>
        <v/>
      </c>
      <c r="V531" s="965" t="str">
        <f t="shared" ref="V531:V594" si="113">IF(N531="","",N531&amp;IF(U531&lt;&gt;""," *",""))</f>
        <v/>
      </c>
      <c r="W531" s="964" t="str">
        <f t="shared" si="112"/>
        <v/>
      </c>
      <c r="X531" s="964" t="str" cm="1">
        <f t="array" ref="X531">IF(N531="","",IF(R531&lt;&gt;"","",IF(SUMPRODUCT(--(AN18:AN1500=X17),--(AM18:AM1500&lt;&gt;""),--ISNUMBER(SEARCH(" "&amp;AM18:AM1500&amp;" ",Q531)))&gt;0,X17,"")))</f>
        <v/>
      </c>
      <c r="Y531" s="964" t="str" cm="1">
        <f t="array" ref="Y531">IF(N531="","",IF(R531&lt;&gt;"","",IF(SUMPRODUCT(--(AN18:AN1500=Y17),--(AM18:AM1500&lt;&gt;""),--ISNUMBER(SEARCH(" "&amp;AM18:AM1500&amp;" ",Q531)))&gt;0,Y17,"")))</f>
        <v/>
      </c>
      <c r="Z531" s="964" t="str" cm="1">
        <f t="array" ref="Z531">IF(N531="","",IF(R531&lt;&gt;"","",IF(SUMPRODUCT(--(AN18:AN1500=Z17),--(AM18:AM1500&lt;&gt;""),--ISNUMBER(SEARCH(" "&amp;AM18:AM1500&amp;" ",Q531)))&gt;0,Z17,"")))</f>
        <v/>
      </c>
      <c r="AA531" s="964" t="str" cm="1">
        <f t="array" ref="AA531">IF(N531="","",IF(R531&lt;&gt;"","",IF(SUMPRODUCT(--(AN18:AN1500=AA17),--(AM18:AM1500&lt;&gt;""),--ISNUMBER(SEARCH(" "&amp;AM18:AM1500&amp;" ",Q531)))&gt;0,AA17,"")))</f>
        <v/>
      </c>
      <c r="AB531" s="964" t="str" cm="1">
        <f t="array" ref="AB531">IF(N531="","",IF(R531&lt;&gt;"","",IF(SUMPRODUCT(--(AN18:AN1500=AB17),--(AM18:AM1500&lt;&gt;""),--ISNUMBER(SEARCH(" "&amp;AM18:AM1500&amp;" ",Q531)))&gt;0,AB17,"")))</f>
        <v/>
      </c>
      <c r="AC531" s="964" t="str" cm="1">
        <f t="array" ref="AC531">IF(N531="","",IF(R531&lt;&gt;"","",IF(SUMPRODUCT(--(AN18:AN1500=AC17),--(AM18:AM1500&lt;&gt;""),--ISNUMBER(SEARCH(" "&amp;AM18:AM1500&amp;" ",Q531)))&gt;0,AC17,"")))</f>
        <v/>
      </c>
      <c r="AD531" s="964" t="str" cm="1">
        <f t="array" ref="AD531">IF(N531="","",IF(R531&lt;&gt;"","",IF(SUMPRODUCT(--(AN18:AN1500=AD17),--(AM18:AM1500&lt;&gt;""),--ISNUMBER(SEARCH(" "&amp;AM18:AM1500&amp;" ",Q531)))&gt;0,AD17,"")))</f>
        <v/>
      </c>
      <c r="AE531" s="964" t="str" cm="1">
        <f t="array" ref="AE531">IF(N531="","",IF(R531&lt;&gt;"","",IF(SUMPRODUCT(--(AN18:AN1500=AE17),--(AM18:AM1500&lt;&gt;""),--ISNUMBER(SEARCH(" "&amp;AM18:AM1500&amp;" ",Q531)))&gt;0,AE17,"")))</f>
        <v/>
      </c>
      <c r="AF531" s="964" t="str" cm="1">
        <f t="array" ref="AF531">IF(N531="","",IF(R531&lt;&gt;"","",IF(SUMPRODUCT(--(AN18:AN1500=AF17),--(AM18:AM1500&lt;&gt;""),--ISNUMBER(SEARCH(" "&amp;AM18:AM1500&amp;" ",Q531)))&gt;0,AF17,"")))</f>
        <v/>
      </c>
      <c r="AG531" s="964" t="str" cm="1">
        <f t="array" ref="AG531">IF(N531="","",IF(R531&lt;&gt;"","",IF(SUMPRODUCT(--(AN18:AN1500=AG17),--(AM18:AM1500&lt;&gt;""),--ISNUMBER(SEARCH(" "&amp;AM18:AM1500&amp;" ",Q531)))&gt;0,AG17,"")))</f>
        <v/>
      </c>
      <c r="AH531" s="964" t="str" cm="1">
        <f t="array" ref="AH531">IF(N531="","",IF(R531&lt;&gt;"","",IF(SUMPRODUCT(--(AN18:AN1500=AH17),--(AM18:AM1500&lt;&gt;""),--ISNUMBER(SEARCH(" "&amp;AM18:AM1500&amp;" ",Q531)))&gt;0,AH17,"")))</f>
        <v/>
      </c>
      <c r="AI531" s="964" t="str" cm="1">
        <f t="array" ref="AI531">IF(N531="","",IF(R531&lt;&gt;"","",IF(SUMPRODUCT(--(AN18:AN1500=AI17),--(AM18:AM1500&lt;&gt;""),--ISNUMBER(SEARCH(" "&amp;AM18:AM1500&amp;" ",Q531)))&gt;0,AI17,"")))</f>
        <v/>
      </c>
      <c r="AJ531" s="964" t="str" cm="1">
        <f t="array" ref="AJ531">IF(N531="","",IF(R531&lt;&gt;"","",IF(SUMPRODUCT(--(AN18:AN1500=AJ17),--(AM18:AM1500&lt;&gt;""),--ISNUMBER(SEARCH(" "&amp;AM18:AM1500&amp;" ",Q531)))&gt;0,AJ17,"")))</f>
        <v/>
      </c>
      <c r="AK531" s="964" t="str" cm="1">
        <f t="array" ref="AK531">IF(N531="","",IF(T531&lt;&gt;"",AK17,IF(S531&lt;&gt;"","",IF(R531&lt;&gt;"","",IF(SUMPRODUCT(--(AN18:AN1500=AK17),--(AM18:AM1500&lt;&gt;""),--ISNUMBER(SEARCH(" "&amp;AM18:AM1500&amp;" ",Q531)))&gt;0,AK17,"")))))</f>
        <v/>
      </c>
      <c r="AM531" s="964" t="s">
        <v>2436</v>
      </c>
      <c r="AN531" s="964" t="s">
        <v>1597</v>
      </c>
      <c r="BN531" s="49">
        <v>1</v>
      </c>
    </row>
    <row r="532" spans="3:66" ht="35.1" customHeight="1">
      <c r="C532" s="65"/>
      <c r="D532" s="975" t="str">
        <f t="shared" si="103"/>
        <v/>
      </c>
      <c r="E532" s="982"/>
      <c r="G532" s="963" t="str">
        <f>IF(H532="","",COUNTIF(H18:H532,"&lt;&gt;"))</f>
        <v/>
      </c>
      <c r="H532" s="958" t="str" cm="1">
        <f t="array" ref="H532">IF(L532="","",IF(LEN(L532)&lt;=MAX(10,G13),L532,IFERROR(LEFT(L532,LOOKUP(2,1/(MID(L532,ROW(1:500),1)=" ")/(ROW(1:500)&lt;=MAX(10,G13)),ROW(1:500))-1),LEFT(L532,MAX(10,G13)))))</f>
        <v/>
      </c>
      <c r="I532" s="963" t="str">
        <f t="shared" si="104"/>
        <v/>
      </c>
      <c r="J532" s="963" t="str">
        <f t="shared" si="105"/>
        <v/>
      </c>
      <c r="K532" s="964" t="str">
        <f>IF(M531&lt;&gt;"",K531,IF(K531&lt;MAX(A18:A317),K531+1,""))</f>
        <v/>
      </c>
      <c r="L532" s="965" t="str">
        <f>IF(K532="","",IF(M531&lt;&gt;"",M531,INDEX(E18:E317,MATCH(K532,A18:A317,0))))</f>
        <v/>
      </c>
      <c r="M532" s="965" t="str">
        <f t="shared" si="106"/>
        <v/>
      </c>
      <c r="N532" s="966" t="str">
        <f t="shared" si="107"/>
        <v/>
      </c>
      <c r="O532" s="967" t="str">
        <f t="shared" si="108"/>
        <v/>
      </c>
      <c r="P532" s="967" t="str">
        <f t="shared" si="109"/>
        <v/>
      </c>
      <c r="Q532" s="966" t="str">
        <f t="shared" si="110"/>
        <v/>
      </c>
      <c r="R532" s="967" t="str">
        <f>IF(N532="","",IF(COUNTIF(AP18:AP300,TRIM(Q532))&gt;0,"EXCLUSION EXACTE",""))</f>
        <v/>
      </c>
      <c r="S532" s="967" t="str" cm="1">
        <f t="array" ref="S532">IF(N532="","",IF(SUMPRODUCT(--(AP18:AP300&lt;&gt;""),--ISNUMBER(SEARCH(" "&amp;AP18:AP300&amp;" ",Q532)))&gt;0,"BLOQUE MOLLUSQUES",""))</f>
        <v/>
      </c>
      <c r="T532" s="967" t="str" cm="1">
        <f t="array" ref="T532">IF(N532="","",IF(SUMPRODUCT(--(AT18:AT300&lt;&gt;""),--ISNUMBER(SEARCH(" "&amp;AT18:AT300&amp;" ",Q532)))&gt;0,"FORCE MOLLUSQUES",""))</f>
        <v/>
      </c>
      <c r="U532" s="966" t="str">
        <f t="shared" si="111"/>
        <v/>
      </c>
      <c r="V532" s="966" t="str">
        <f t="shared" si="113"/>
        <v/>
      </c>
      <c r="W532" s="967" t="str">
        <f t="shared" si="112"/>
        <v/>
      </c>
      <c r="X532" s="967" t="str" cm="1">
        <f t="array" ref="X532">IF(N532="","",IF(R532&lt;&gt;"","",IF(SUMPRODUCT(--(AN18:AN1500=X17),--(AM18:AM1500&lt;&gt;""),--ISNUMBER(SEARCH(" "&amp;AM18:AM1500&amp;" ",Q532)))&gt;0,X17,"")))</f>
        <v/>
      </c>
      <c r="Y532" s="967" t="str" cm="1">
        <f t="array" ref="Y532">IF(N532="","",IF(R532&lt;&gt;"","",IF(SUMPRODUCT(--(AN18:AN1500=Y17),--(AM18:AM1500&lt;&gt;""),--ISNUMBER(SEARCH(" "&amp;AM18:AM1500&amp;" ",Q532)))&gt;0,Y17,"")))</f>
        <v/>
      </c>
      <c r="Z532" s="967" t="str" cm="1">
        <f t="array" ref="Z532">IF(N532="","",IF(R532&lt;&gt;"","",IF(SUMPRODUCT(--(AN18:AN1500=Z17),--(AM18:AM1500&lt;&gt;""),--ISNUMBER(SEARCH(" "&amp;AM18:AM1500&amp;" ",Q532)))&gt;0,Z17,"")))</f>
        <v/>
      </c>
      <c r="AA532" s="967" t="str" cm="1">
        <f t="array" ref="AA532">IF(N532="","",IF(R532&lt;&gt;"","",IF(SUMPRODUCT(--(AN18:AN1500=AA17),--(AM18:AM1500&lt;&gt;""),--ISNUMBER(SEARCH(" "&amp;AM18:AM1500&amp;" ",Q532)))&gt;0,AA17,"")))</f>
        <v/>
      </c>
      <c r="AB532" s="967" t="str" cm="1">
        <f t="array" ref="AB532">IF(N532="","",IF(R532&lt;&gt;"","",IF(SUMPRODUCT(--(AN18:AN1500=AB17),--(AM18:AM1500&lt;&gt;""),--ISNUMBER(SEARCH(" "&amp;AM18:AM1500&amp;" ",Q532)))&gt;0,AB17,"")))</f>
        <v/>
      </c>
      <c r="AC532" s="967" t="str" cm="1">
        <f t="array" ref="AC532">IF(N532="","",IF(R532&lt;&gt;"","",IF(SUMPRODUCT(--(AN18:AN1500=AC17),--(AM18:AM1500&lt;&gt;""),--ISNUMBER(SEARCH(" "&amp;AM18:AM1500&amp;" ",Q532)))&gt;0,AC17,"")))</f>
        <v/>
      </c>
      <c r="AD532" s="967" t="str" cm="1">
        <f t="array" ref="AD532">IF(N532="","",IF(R532&lt;&gt;"","",IF(SUMPRODUCT(--(AN18:AN1500=AD17),--(AM18:AM1500&lt;&gt;""),--ISNUMBER(SEARCH(" "&amp;AM18:AM1500&amp;" ",Q532)))&gt;0,AD17,"")))</f>
        <v/>
      </c>
      <c r="AE532" s="967" t="str" cm="1">
        <f t="array" ref="AE532">IF(N532="","",IF(R532&lt;&gt;"","",IF(SUMPRODUCT(--(AN18:AN1500=AE17),--(AM18:AM1500&lt;&gt;""),--ISNUMBER(SEARCH(" "&amp;AM18:AM1500&amp;" ",Q532)))&gt;0,AE17,"")))</f>
        <v/>
      </c>
      <c r="AF532" s="967" t="str" cm="1">
        <f t="array" ref="AF532">IF(N532="","",IF(R532&lt;&gt;"","",IF(SUMPRODUCT(--(AN18:AN1500=AF17),--(AM18:AM1500&lt;&gt;""),--ISNUMBER(SEARCH(" "&amp;AM18:AM1500&amp;" ",Q532)))&gt;0,AF17,"")))</f>
        <v/>
      </c>
      <c r="AG532" s="967" t="str" cm="1">
        <f t="array" ref="AG532">IF(N532="","",IF(R532&lt;&gt;"","",IF(SUMPRODUCT(--(AN18:AN1500=AG17),--(AM18:AM1500&lt;&gt;""),--ISNUMBER(SEARCH(" "&amp;AM18:AM1500&amp;" ",Q532)))&gt;0,AG17,"")))</f>
        <v/>
      </c>
      <c r="AH532" s="967" t="str" cm="1">
        <f t="array" ref="AH532">IF(N532="","",IF(R532&lt;&gt;"","",IF(SUMPRODUCT(--(AN18:AN1500=AH17),--(AM18:AM1500&lt;&gt;""),--ISNUMBER(SEARCH(" "&amp;AM18:AM1500&amp;" ",Q532)))&gt;0,AH17,"")))</f>
        <v/>
      </c>
      <c r="AI532" s="967" t="str" cm="1">
        <f t="array" ref="AI532">IF(N532="","",IF(R532&lt;&gt;"","",IF(SUMPRODUCT(--(AN18:AN1500=AI17),--(AM18:AM1500&lt;&gt;""),--ISNUMBER(SEARCH(" "&amp;AM18:AM1500&amp;" ",Q532)))&gt;0,AI17,"")))</f>
        <v/>
      </c>
      <c r="AJ532" s="967" t="str" cm="1">
        <f t="array" ref="AJ532">IF(N532="","",IF(R532&lt;&gt;"","",IF(SUMPRODUCT(--(AN18:AN1500=AJ17),--(AM18:AM1500&lt;&gt;""),--ISNUMBER(SEARCH(" "&amp;AM18:AM1500&amp;" ",Q532)))&gt;0,AJ17,"")))</f>
        <v/>
      </c>
      <c r="AK532" s="967" t="str" cm="1">
        <f t="array" ref="AK532">IF(N532="","",IF(T532&lt;&gt;"",AK17,IF(S532&lt;&gt;"","",IF(R532&lt;&gt;"","",IF(SUMPRODUCT(--(AN18:AN1500=AK17),--(AM18:AM1500&lt;&gt;""),--ISNUMBER(SEARCH(" "&amp;AM18:AM1500&amp;" ",Q532)))&gt;0,AK17,"")))))</f>
        <v/>
      </c>
      <c r="AM532" s="968" t="s">
        <v>2437</v>
      </c>
      <c r="AN532" s="968" t="s">
        <v>1597</v>
      </c>
      <c r="BN532" s="49">
        <v>1</v>
      </c>
    </row>
    <row r="533" spans="3:66" ht="35.1" customHeight="1">
      <c r="C533" s="65"/>
      <c r="D533" s="975" t="str">
        <f t="shared" si="103"/>
        <v/>
      </c>
      <c r="E533" s="982"/>
      <c r="G533" s="964" t="str">
        <f>IF(H533="","",COUNTIF(H18:H533,"&lt;&gt;"))</f>
        <v/>
      </c>
      <c r="H533" s="965" t="str" cm="1">
        <f t="array" ref="H533">IF(L533="","",IF(LEN(L533)&lt;=MAX(10,G13),L533,IFERROR(LEFT(L533,LOOKUP(2,1/(MID(L533,ROW(1:500),1)=" ")/(ROW(1:500)&lt;=MAX(10,G13)),ROW(1:500))-1),LEFT(L533,MAX(10,G13)))))</f>
        <v/>
      </c>
      <c r="I533" s="964" t="str">
        <f t="shared" si="104"/>
        <v/>
      </c>
      <c r="J533" s="964" t="str">
        <f t="shared" si="105"/>
        <v/>
      </c>
      <c r="K533" s="964" t="str">
        <f>IF(M532&lt;&gt;"",K532,IF(K532&lt;MAX(A18:A317),K532+1,""))</f>
        <v/>
      </c>
      <c r="L533" s="965" t="str">
        <f>IF(K533="","",IF(M532&lt;&gt;"",M532,INDEX(E18:E317,MATCH(K533,A18:A317,0))))</f>
        <v/>
      </c>
      <c r="M533" s="965" t="str">
        <f t="shared" si="106"/>
        <v/>
      </c>
      <c r="N533" s="965" t="str">
        <f t="shared" si="107"/>
        <v/>
      </c>
      <c r="O533" s="964" t="str">
        <f t="shared" si="108"/>
        <v/>
      </c>
      <c r="P533" s="964" t="str">
        <f t="shared" si="109"/>
        <v/>
      </c>
      <c r="Q533" s="965" t="str">
        <f t="shared" si="110"/>
        <v/>
      </c>
      <c r="R533" s="964" t="str">
        <f>IF(N533="","",IF(COUNTIF(AP18:AP300,TRIM(Q533))&gt;0,"EXCLUSION EXACTE",""))</f>
        <v/>
      </c>
      <c r="S533" s="964" t="str" cm="1">
        <f t="array" ref="S533">IF(N533="","",IF(SUMPRODUCT(--(AP18:AP300&lt;&gt;""),--ISNUMBER(SEARCH(" "&amp;AP18:AP300&amp;" ",Q533)))&gt;0,"BLOQUE MOLLUSQUES",""))</f>
        <v/>
      </c>
      <c r="T533" s="964" t="str" cm="1">
        <f t="array" ref="T533">IF(N533="","",IF(SUMPRODUCT(--(AT18:AT300&lt;&gt;""),--ISNUMBER(SEARCH(" "&amp;AT18:AT300&amp;" ",Q533)))&gt;0,"FORCE MOLLUSQUES",""))</f>
        <v/>
      </c>
      <c r="U533" s="965" t="str">
        <f t="shared" si="111"/>
        <v/>
      </c>
      <c r="V533" s="965" t="str">
        <f t="shared" si="113"/>
        <v/>
      </c>
      <c r="W533" s="964" t="str">
        <f t="shared" si="112"/>
        <v/>
      </c>
      <c r="X533" s="964" t="str" cm="1">
        <f t="array" ref="X533">IF(N533="","",IF(R533&lt;&gt;"","",IF(SUMPRODUCT(--(AN18:AN1500=X17),--(AM18:AM1500&lt;&gt;""),--ISNUMBER(SEARCH(" "&amp;AM18:AM1500&amp;" ",Q533)))&gt;0,X17,"")))</f>
        <v/>
      </c>
      <c r="Y533" s="964" t="str" cm="1">
        <f t="array" ref="Y533">IF(N533="","",IF(R533&lt;&gt;"","",IF(SUMPRODUCT(--(AN18:AN1500=Y17),--(AM18:AM1500&lt;&gt;""),--ISNUMBER(SEARCH(" "&amp;AM18:AM1500&amp;" ",Q533)))&gt;0,Y17,"")))</f>
        <v/>
      </c>
      <c r="Z533" s="964" t="str" cm="1">
        <f t="array" ref="Z533">IF(N533="","",IF(R533&lt;&gt;"","",IF(SUMPRODUCT(--(AN18:AN1500=Z17),--(AM18:AM1500&lt;&gt;""),--ISNUMBER(SEARCH(" "&amp;AM18:AM1500&amp;" ",Q533)))&gt;0,Z17,"")))</f>
        <v/>
      </c>
      <c r="AA533" s="964" t="str" cm="1">
        <f t="array" ref="AA533">IF(N533="","",IF(R533&lt;&gt;"","",IF(SUMPRODUCT(--(AN18:AN1500=AA17),--(AM18:AM1500&lt;&gt;""),--ISNUMBER(SEARCH(" "&amp;AM18:AM1500&amp;" ",Q533)))&gt;0,AA17,"")))</f>
        <v/>
      </c>
      <c r="AB533" s="964" t="str" cm="1">
        <f t="array" ref="AB533">IF(N533="","",IF(R533&lt;&gt;"","",IF(SUMPRODUCT(--(AN18:AN1500=AB17),--(AM18:AM1500&lt;&gt;""),--ISNUMBER(SEARCH(" "&amp;AM18:AM1500&amp;" ",Q533)))&gt;0,AB17,"")))</f>
        <v/>
      </c>
      <c r="AC533" s="964" t="str" cm="1">
        <f t="array" ref="AC533">IF(N533="","",IF(R533&lt;&gt;"","",IF(SUMPRODUCT(--(AN18:AN1500=AC17),--(AM18:AM1500&lt;&gt;""),--ISNUMBER(SEARCH(" "&amp;AM18:AM1500&amp;" ",Q533)))&gt;0,AC17,"")))</f>
        <v/>
      </c>
      <c r="AD533" s="964" t="str" cm="1">
        <f t="array" ref="AD533">IF(N533="","",IF(R533&lt;&gt;"","",IF(SUMPRODUCT(--(AN18:AN1500=AD17),--(AM18:AM1500&lt;&gt;""),--ISNUMBER(SEARCH(" "&amp;AM18:AM1500&amp;" ",Q533)))&gt;0,AD17,"")))</f>
        <v/>
      </c>
      <c r="AE533" s="964" t="str" cm="1">
        <f t="array" ref="AE533">IF(N533="","",IF(R533&lt;&gt;"","",IF(SUMPRODUCT(--(AN18:AN1500=AE17),--(AM18:AM1500&lt;&gt;""),--ISNUMBER(SEARCH(" "&amp;AM18:AM1500&amp;" ",Q533)))&gt;0,AE17,"")))</f>
        <v/>
      </c>
      <c r="AF533" s="964" t="str" cm="1">
        <f t="array" ref="AF533">IF(N533="","",IF(R533&lt;&gt;"","",IF(SUMPRODUCT(--(AN18:AN1500=AF17),--(AM18:AM1500&lt;&gt;""),--ISNUMBER(SEARCH(" "&amp;AM18:AM1500&amp;" ",Q533)))&gt;0,AF17,"")))</f>
        <v/>
      </c>
      <c r="AG533" s="964" t="str" cm="1">
        <f t="array" ref="AG533">IF(N533="","",IF(R533&lt;&gt;"","",IF(SUMPRODUCT(--(AN18:AN1500=AG17),--(AM18:AM1500&lt;&gt;""),--ISNUMBER(SEARCH(" "&amp;AM18:AM1500&amp;" ",Q533)))&gt;0,AG17,"")))</f>
        <v/>
      </c>
      <c r="AH533" s="964" t="str" cm="1">
        <f t="array" ref="AH533">IF(N533="","",IF(R533&lt;&gt;"","",IF(SUMPRODUCT(--(AN18:AN1500=AH17),--(AM18:AM1500&lt;&gt;""),--ISNUMBER(SEARCH(" "&amp;AM18:AM1500&amp;" ",Q533)))&gt;0,AH17,"")))</f>
        <v/>
      </c>
      <c r="AI533" s="964" t="str" cm="1">
        <f t="array" ref="AI533">IF(N533="","",IF(R533&lt;&gt;"","",IF(SUMPRODUCT(--(AN18:AN1500=AI17),--(AM18:AM1500&lt;&gt;""),--ISNUMBER(SEARCH(" "&amp;AM18:AM1500&amp;" ",Q533)))&gt;0,AI17,"")))</f>
        <v/>
      </c>
      <c r="AJ533" s="964" t="str" cm="1">
        <f t="array" ref="AJ533">IF(N533="","",IF(R533&lt;&gt;"","",IF(SUMPRODUCT(--(AN18:AN1500=AJ17),--(AM18:AM1500&lt;&gt;""),--ISNUMBER(SEARCH(" "&amp;AM18:AM1500&amp;" ",Q533)))&gt;0,AJ17,"")))</f>
        <v/>
      </c>
      <c r="AK533" s="964" t="str" cm="1">
        <f t="array" ref="AK533">IF(N533="","",IF(T533&lt;&gt;"",AK17,IF(S533&lt;&gt;"","",IF(R533&lt;&gt;"","",IF(SUMPRODUCT(--(AN18:AN1500=AK17),--(AM18:AM1500&lt;&gt;""),--ISNUMBER(SEARCH(" "&amp;AM18:AM1500&amp;" ",Q533)))&gt;0,AK17,"")))))</f>
        <v/>
      </c>
      <c r="AM533" s="964" t="s">
        <v>2438</v>
      </c>
      <c r="AN533" s="964" t="s">
        <v>1597</v>
      </c>
      <c r="BN533" s="49">
        <v>1</v>
      </c>
    </row>
    <row r="534" spans="3:66" ht="35.1" customHeight="1">
      <c r="C534" s="65"/>
      <c r="D534" s="975" t="str">
        <f t="shared" si="103"/>
        <v/>
      </c>
      <c r="E534" s="982"/>
      <c r="G534" s="963" t="str">
        <f>IF(H534="","",COUNTIF(H18:H534,"&lt;&gt;"))</f>
        <v/>
      </c>
      <c r="H534" s="958" t="str" cm="1">
        <f t="array" ref="H534">IF(L534="","",IF(LEN(L534)&lt;=MAX(10,G13),L534,IFERROR(LEFT(L534,LOOKUP(2,1/(MID(L534,ROW(1:500),1)=" ")/(ROW(1:500)&lt;=MAX(10,G13)),ROW(1:500))-1),LEFT(L534,MAX(10,G13)))))</f>
        <v/>
      </c>
      <c r="I534" s="963" t="str">
        <f t="shared" si="104"/>
        <v/>
      </c>
      <c r="J534" s="963" t="str">
        <f t="shared" si="105"/>
        <v/>
      </c>
      <c r="K534" s="964" t="str">
        <f>IF(M533&lt;&gt;"",K533,IF(K533&lt;MAX(A18:A317),K533+1,""))</f>
        <v/>
      </c>
      <c r="L534" s="965" t="str">
        <f>IF(K534="","",IF(M533&lt;&gt;"",M533,INDEX(E18:E317,MATCH(K534,A18:A317,0))))</f>
        <v/>
      </c>
      <c r="M534" s="965" t="str">
        <f t="shared" si="106"/>
        <v/>
      </c>
      <c r="N534" s="966" t="str">
        <f t="shared" si="107"/>
        <v/>
      </c>
      <c r="O534" s="967" t="str">
        <f t="shared" si="108"/>
        <v/>
      </c>
      <c r="P534" s="967" t="str">
        <f t="shared" si="109"/>
        <v/>
      </c>
      <c r="Q534" s="966" t="str">
        <f t="shared" si="110"/>
        <v/>
      </c>
      <c r="R534" s="967" t="str">
        <f>IF(N534="","",IF(COUNTIF(AP18:AP300,TRIM(Q534))&gt;0,"EXCLUSION EXACTE",""))</f>
        <v/>
      </c>
      <c r="S534" s="967" t="str" cm="1">
        <f t="array" ref="S534">IF(N534="","",IF(SUMPRODUCT(--(AP18:AP300&lt;&gt;""),--ISNUMBER(SEARCH(" "&amp;AP18:AP300&amp;" ",Q534)))&gt;0,"BLOQUE MOLLUSQUES",""))</f>
        <v/>
      </c>
      <c r="T534" s="967" t="str" cm="1">
        <f t="array" ref="T534">IF(N534="","",IF(SUMPRODUCT(--(AT18:AT300&lt;&gt;""),--ISNUMBER(SEARCH(" "&amp;AT18:AT300&amp;" ",Q534)))&gt;0,"FORCE MOLLUSQUES",""))</f>
        <v/>
      </c>
      <c r="U534" s="966" t="str">
        <f t="shared" si="111"/>
        <v/>
      </c>
      <c r="V534" s="966" t="str">
        <f t="shared" si="113"/>
        <v/>
      </c>
      <c r="W534" s="967" t="str">
        <f t="shared" si="112"/>
        <v/>
      </c>
      <c r="X534" s="967" t="str" cm="1">
        <f t="array" ref="X534">IF(N534="","",IF(R534&lt;&gt;"","",IF(SUMPRODUCT(--(AN18:AN1500=X17),--(AM18:AM1500&lt;&gt;""),--ISNUMBER(SEARCH(" "&amp;AM18:AM1500&amp;" ",Q534)))&gt;0,X17,"")))</f>
        <v/>
      </c>
      <c r="Y534" s="967" t="str" cm="1">
        <f t="array" ref="Y534">IF(N534="","",IF(R534&lt;&gt;"","",IF(SUMPRODUCT(--(AN18:AN1500=Y17),--(AM18:AM1500&lt;&gt;""),--ISNUMBER(SEARCH(" "&amp;AM18:AM1500&amp;" ",Q534)))&gt;0,Y17,"")))</f>
        <v/>
      </c>
      <c r="Z534" s="967" t="str" cm="1">
        <f t="array" ref="Z534">IF(N534="","",IF(R534&lt;&gt;"","",IF(SUMPRODUCT(--(AN18:AN1500=Z17),--(AM18:AM1500&lt;&gt;""),--ISNUMBER(SEARCH(" "&amp;AM18:AM1500&amp;" ",Q534)))&gt;0,Z17,"")))</f>
        <v/>
      </c>
      <c r="AA534" s="967" t="str" cm="1">
        <f t="array" ref="AA534">IF(N534="","",IF(R534&lt;&gt;"","",IF(SUMPRODUCT(--(AN18:AN1500=AA17),--(AM18:AM1500&lt;&gt;""),--ISNUMBER(SEARCH(" "&amp;AM18:AM1500&amp;" ",Q534)))&gt;0,AA17,"")))</f>
        <v/>
      </c>
      <c r="AB534" s="967" t="str" cm="1">
        <f t="array" ref="AB534">IF(N534="","",IF(R534&lt;&gt;"","",IF(SUMPRODUCT(--(AN18:AN1500=AB17),--(AM18:AM1500&lt;&gt;""),--ISNUMBER(SEARCH(" "&amp;AM18:AM1500&amp;" ",Q534)))&gt;0,AB17,"")))</f>
        <v/>
      </c>
      <c r="AC534" s="967" t="str" cm="1">
        <f t="array" ref="AC534">IF(N534="","",IF(R534&lt;&gt;"","",IF(SUMPRODUCT(--(AN18:AN1500=AC17),--(AM18:AM1500&lt;&gt;""),--ISNUMBER(SEARCH(" "&amp;AM18:AM1500&amp;" ",Q534)))&gt;0,AC17,"")))</f>
        <v/>
      </c>
      <c r="AD534" s="967" t="str" cm="1">
        <f t="array" ref="AD534">IF(N534="","",IF(R534&lt;&gt;"","",IF(SUMPRODUCT(--(AN18:AN1500=AD17),--(AM18:AM1500&lt;&gt;""),--ISNUMBER(SEARCH(" "&amp;AM18:AM1500&amp;" ",Q534)))&gt;0,AD17,"")))</f>
        <v/>
      </c>
      <c r="AE534" s="967" t="str" cm="1">
        <f t="array" ref="AE534">IF(N534="","",IF(R534&lt;&gt;"","",IF(SUMPRODUCT(--(AN18:AN1500=AE17),--(AM18:AM1500&lt;&gt;""),--ISNUMBER(SEARCH(" "&amp;AM18:AM1500&amp;" ",Q534)))&gt;0,AE17,"")))</f>
        <v/>
      </c>
      <c r="AF534" s="967" t="str" cm="1">
        <f t="array" ref="AF534">IF(N534="","",IF(R534&lt;&gt;"","",IF(SUMPRODUCT(--(AN18:AN1500=AF17),--(AM18:AM1500&lt;&gt;""),--ISNUMBER(SEARCH(" "&amp;AM18:AM1500&amp;" ",Q534)))&gt;0,AF17,"")))</f>
        <v/>
      </c>
      <c r="AG534" s="967" t="str" cm="1">
        <f t="array" ref="AG534">IF(N534="","",IF(R534&lt;&gt;"","",IF(SUMPRODUCT(--(AN18:AN1500=AG17),--(AM18:AM1500&lt;&gt;""),--ISNUMBER(SEARCH(" "&amp;AM18:AM1500&amp;" ",Q534)))&gt;0,AG17,"")))</f>
        <v/>
      </c>
      <c r="AH534" s="967" t="str" cm="1">
        <f t="array" ref="AH534">IF(N534="","",IF(R534&lt;&gt;"","",IF(SUMPRODUCT(--(AN18:AN1500=AH17),--(AM18:AM1500&lt;&gt;""),--ISNUMBER(SEARCH(" "&amp;AM18:AM1500&amp;" ",Q534)))&gt;0,AH17,"")))</f>
        <v/>
      </c>
      <c r="AI534" s="967" t="str" cm="1">
        <f t="array" ref="AI534">IF(N534="","",IF(R534&lt;&gt;"","",IF(SUMPRODUCT(--(AN18:AN1500=AI17),--(AM18:AM1500&lt;&gt;""),--ISNUMBER(SEARCH(" "&amp;AM18:AM1500&amp;" ",Q534)))&gt;0,AI17,"")))</f>
        <v/>
      </c>
      <c r="AJ534" s="967" t="str" cm="1">
        <f t="array" ref="AJ534">IF(N534="","",IF(R534&lt;&gt;"","",IF(SUMPRODUCT(--(AN18:AN1500=AJ17),--(AM18:AM1500&lt;&gt;""),--ISNUMBER(SEARCH(" "&amp;AM18:AM1500&amp;" ",Q534)))&gt;0,AJ17,"")))</f>
        <v/>
      </c>
      <c r="AK534" s="967" t="str" cm="1">
        <f t="array" ref="AK534">IF(N534="","",IF(T534&lt;&gt;"",AK17,IF(S534&lt;&gt;"","",IF(R534&lt;&gt;"","",IF(SUMPRODUCT(--(AN18:AN1500=AK17),--(AM18:AM1500&lt;&gt;""),--ISNUMBER(SEARCH(" "&amp;AM18:AM1500&amp;" ",Q534)))&gt;0,AK17,"")))))</f>
        <v/>
      </c>
      <c r="AM534" s="968" t="s">
        <v>2439</v>
      </c>
      <c r="AN534" s="968" t="s">
        <v>1597</v>
      </c>
      <c r="BN534" s="49">
        <v>1</v>
      </c>
    </row>
    <row r="535" spans="3:66" ht="35.1" customHeight="1">
      <c r="C535" s="65"/>
      <c r="D535" s="975" t="str">
        <f t="shared" si="103"/>
        <v/>
      </c>
      <c r="E535" s="982"/>
      <c r="G535" s="964" t="str">
        <f>IF(H535="","",COUNTIF(H18:H535,"&lt;&gt;"))</f>
        <v/>
      </c>
      <c r="H535" s="965" t="str" cm="1">
        <f t="array" ref="H535">IF(L535="","",IF(LEN(L535)&lt;=MAX(10,G13),L535,IFERROR(LEFT(L535,LOOKUP(2,1/(MID(L535,ROW(1:500),1)=" ")/(ROW(1:500)&lt;=MAX(10,G13)),ROW(1:500))-1),LEFT(L535,MAX(10,G13)))))</f>
        <v/>
      </c>
      <c r="I535" s="964" t="str">
        <f t="shared" si="104"/>
        <v/>
      </c>
      <c r="J535" s="964" t="str">
        <f t="shared" si="105"/>
        <v/>
      </c>
      <c r="K535" s="964" t="str">
        <f>IF(M534&lt;&gt;"",K534,IF(K534&lt;MAX(A18:A317),K534+1,""))</f>
        <v/>
      </c>
      <c r="L535" s="965" t="str">
        <f>IF(K535="","",IF(M534&lt;&gt;"",M534,INDEX(E18:E317,MATCH(K535,A18:A317,0))))</f>
        <v/>
      </c>
      <c r="M535" s="965" t="str">
        <f t="shared" si="106"/>
        <v/>
      </c>
      <c r="N535" s="965" t="str">
        <f t="shared" si="107"/>
        <v/>
      </c>
      <c r="O535" s="964" t="str">
        <f t="shared" si="108"/>
        <v/>
      </c>
      <c r="P535" s="964" t="str">
        <f t="shared" si="109"/>
        <v/>
      </c>
      <c r="Q535" s="965" t="str">
        <f t="shared" si="110"/>
        <v/>
      </c>
      <c r="R535" s="964" t="str">
        <f>IF(N535="","",IF(COUNTIF(AP18:AP300,TRIM(Q535))&gt;0,"EXCLUSION EXACTE",""))</f>
        <v/>
      </c>
      <c r="S535" s="964" t="str" cm="1">
        <f t="array" ref="S535">IF(N535="","",IF(SUMPRODUCT(--(AP18:AP300&lt;&gt;""),--ISNUMBER(SEARCH(" "&amp;AP18:AP300&amp;" ",Q535)))&gt;0,"BLOQUE MOLLUSQUES",""))</f>
        <v/>
      </c>
      <c r="T535" s="964" t="str" cm="1">
        <f t="array" ref="T535">IF(N535="","",IF(SUMPRODUCT(--(AT18:AT300&lt;&gt;""),--ISNUMBER(SEARCH(" "&amp;AT18:AT300&amp;" ",Q535)))&gt;0,"FORCE MOLLUSQUES",""))</f>
        <v/>
      </c>
      <c r="U535" s="965" t="str">
        <f t="shared" si="111"/>
        <v/>
      </c>
      <c r="V535" s="965" t="str">
        <f t="shared" si="113"/>
        <v/>
      </c>
      <c r="W535" s="964" t="str">
        <f t="shared" si="112"/>
        <v/>
      </c>
      <c r="X535" s="964" t="str" cm="1">
        <f t="array" ref="X535">IF(N535="","",IF(R535&lt;&gt;"","",IF(SUMPRODUCT(--(AN18:AN1500=X17),--(AM18:AM1500&lt;&gt;""),--ISNUMBER(SEARCH(" "&amp;AM18:AM1500&amp;" ",Q535)))&gt;0,X17,"")))</f>
        <v/>
      </c>
      <c r="Y535" s="964" t="str" cm="1">
        <f t="array" ref="Y535">IF(N535="","",IF(R535&lt;&gt;"","",IF(SUMPRODUCT(--(AN18:AN1500=Y17),--(AM18:AM1500&lt;&gt;""),--ISNUMBER(SEARCH(" "&amp;AM18:AM1500&amp;" ",Q535)))&gt;0,Y17,"")))</f>
        <v/>
      </c>
      <c r="Z535" s="964" t="str" cm="1">
        <f t="array" ref="Z535">IF(N535="","",IF(R535&lt;&gt;"","",IF(SUMPRODUCT(--(AN18:AN1500=Z17),--(AM18:AM1500&lt;&gt;""),--ISNUMBER(SEARCH(" "&amp;AM18:AM1500&amp;" ",Q535)))&gt;0,Z17,"")))</f>
        <v/>
      </c>
      <c r="AA535" s="964" t="str" cm="1">
        <f t="array" ref="AA535">IF(N535="","",IF(R535&lt;&gt;"","",IF(SUMPRODUCT(--(AN18:AN1500=AA17),--(AM18:AM1500&lt;&gt;""),--ISNUMBER(SEARCH(" "&amp;AM18:AM1500&amp;" ",Q535)))&gt;0,AA17,"")))</f>
        <v/>
      </c>
      <c r="AB535" s="964" t="str" cm="1">
        <f t="array" ref="AB535">IF(N535="","",IF(R535&lt;&gt;"","",IF(SUMPRODUCT(--(AN18:AN1500=AB17),--(AM18:AM1500&lt;&gt;""),--ISNUMBER(SEARCH(" "&amp;AM18:AM1500&amp;" ",Q535)))&gt;0,AB17,"")))</f>
        <v/>
      </c>
      <c r="AC535" s="964" t="str" cm="1">
        <f t="array" ref="AC535">IF(N535="","",IF(R535&lt;&gt;"","",IF(SUMPRODUCT(--(AN18:AN1500=AC17),--(AM18:AM1500&lt;&gt;""),--ISNUMBER(SEARCH(" "&amp;AM18:AM1500&amp;" ",Q535)))&gt;0,AC17,"")))</f>
        <v/>
      </c>
      <c r="AD535" s="964" t="str" cm="1">
        <f t="array" ref="AD535">IF(N535="","",IF(R535&lt;&gt;"","",IF(SUMPRODUCT(--(AN18:AN1500=AD17),--(AM18:AM1500&lt;&gt;""),--ISNUMBER(SEARCH(" "&amp;AM18:AM1500&amp;" ",Q535)))&gt;0,AD17,"")))</f>
        <v/>
      </c>
      <c r="AE535" s="964" t="str" cm="1">
        <f t="array" ref="AE535">IF(N535="","",IF(R535&lt;&gt;"","",IF(SUMPRODUCT(--(AN18:AN1500=AE17),--(AM18:AM1500&lt;&gt;""),--ISNUMBER(SEARCH(" "&amp;AM18:AM1500&amp;" ",Q535)))&gt;0,AE17,"")))</f>
        <v/>
      </c>
      <c r="AF535" s="964" t="str" cm="1">
        <f t="array" ref="AF535">IF(N535="","",IF(R535&lt;&gt;"","",IF(SUMPRODUCT(--(AN18:AN1500=AF17),--(AM18:AM1500&lt;&gt;""),--ISNUMBER(SEARCH(" "&amp;AM18:AM1500&amp;" ",Q535)))&gt;0,AF17,"")))</f>
        <v/>
      </c>
      <c r="AG535" s="964" t="str" cm="1">
        <f t="array" ref="AG535">IF(N535="","",IF(R535&lt;&gt;"","",IF(SUMPRODUCT(--(AN18:AN1500=AG17),--(AM18:AM1500&lt;&gt;""),--ISNUMBER(SEARCH(" "&amp;AM18:AM1500&amp;" ",Q535)))&gt;0,AG17,"")))</f>
        <v/>
      </c>
      <c r="AH535" s="964" t="str" cm="1">
        <f t="array" ref="AH535">IF(N535="","",IF(R535&lt;&gt;"","",IF(SUMPRODUCT(--(AN18:AN1500=AH17),--(AM18:AM1500&lt;&gt;""),--ISNUMBER(SEARCH(" "&amp;AM18:AM1500&amp;" ",Q535)))&gt;0,AH17,"")))</f>
        <v/>
      </c>
      <c r="AI535" s="964" t="str" cm="1">
        <f t="array" ref="AI535">IF(N535="","",IF(R535&lt;&gt;"","",IF(SUMPRODUCT(--(AN18:AN1500=AI17),--(AM18:AM1500&lt;&gt;""),--ISNUMBER(SEARCH(" "&amp;AM18:AM1500&amp;" ",Q535)))&gt;0,AI17,"")))</f>
        <v/>
      </c>
      <c r="AJ535" s="964" t="str" cm="1">
        <f t="array" ref="AJ535">IF(N535="","",IF(R535&lt;&gt;"","",IF(SUMPRODUCT(--(AN18:AN1500=AJ17),--(AM18:AM1500&lt;&gt;""),--ISNUMBER(SEARCH(" "&amp;AM18:AM1500&amp;" ",Q535)))&gt;0,AJ17,"")))</f>
        <v/>
      </c>
      <c r="AK535" s="964" t="str" cm="1">
        <f t="array" ref="AK535">IF(N535="","",IF(T535&lt;&gt;"",AK17,IF(S535&lt;&gt;"","",IF(R535&lt;&gt;"","",IF(SUMPRODUCT(--(AN18:AN1500=AK17),--(AM18:AM1500&lt;&gt;""),--ISNUMBER(SEARCH(" "&amp;AM18:AM1500&amp;" ",Q535)))&gt;0,AK17,"")))))</f>
        <v/>
      </c>
      <c r="AM535" s="964" t="s">
        <v>2440</v>
      </c>
      <c r="AN535" s="964" t="s">
        <v>1597</v>
      </c>
      <c r="BN535" s="49">
        <v>1</v>
      </c>
    </row>
    <row r="536" spans="3:66" ht="35.1" customHeight="1">
      <c r="C536" s="65"/>
      <c r="D536" s="975" t="str">
        <f t="shared" si="103"/>
        <v/>
      </c>
      <c r="E536" s="982"/>
      <c r="G536" s="963" t="str">
        <f>IF(H536="","",COUNTIF(H18:H536,"&lt;&gt;"))</f>
        <v/>
      </c>
      <c r="H536" s="958" t="str" cm="1">
        <f t="array" ref="H536">IF(L536="","",IF(LEN(L536)&lt;=MAX(10,G13),L536,IFERROR(LEFT(L536,LOOKUP(2,1/(MID(L536,ROW(1:500),1)=" ")/(ROW(1:500)&lt;=MAX(10,G13)),ROW(1:500))-1),LEFT(L536,MAX(10,G13)))))</f>
        <v/>
      </c>
      <c r="I536" s="963" t="str">
        <f t="shared" si="104"/>
        <v/>
      </c>
      <c r="J536" s="963" t="str">
        <f t="shared" si="105"/>
        <v/>
      </c>
      <c r="K536" s="964" t="str">
        <f>IF(M535&lt;&gt;"",K535,IF(K535&lt;MAX(A18:A317),K535+1,""))</f>
        <v/>
      </c>
      <c r="L536" s="965" t="str">
        <f>IF(K536="","",IF(M535&lt;&gt;"",M535,INDEX(E18:E317,MATCH(K536,A18:A317,0))))</f>
        <v/>
      </c>
      <c r="M536" s="965" t="str">
        <f t="shared" si="106"/>
        <v/>
      </c>
      <c r="N536" s="966" t="str">
        <f t="shared" si="107"/>
        <v/>
      </c>
      <c r="O536" s="967" t="str">
        <f t="shared" si="108"/>
        <v/>
      </c>
      <c r="P536" s="967" t="str">
        <f t="shared" si="109"/>
        <v/>
      </c>
      <c r="Q536" s="966" t="str">
        <f t="shared" si="110"/>
        <v/>
      </c>
      <c r="R536" s="967" t="str">
        <f>IF(N536="","",IF(COUNTIF(AP18:AP300,TRIM(Q536))&gt;0,"EXCLUSION EXACTE",""))</f>
        <v/>
      </c>
      <c r="S536" s="967" t="str" cm="1">
        <f t="array" ref="S536">IF(N536="","",IF(SUMPRODUCT(--(AP18:AP300&lt;&gt;""),--ISNUMBER(SEARCH(" "&amp;AP18:AP300&amp;" ",Q536)))&gt;0,"BLOQUE MOLLUSQUES",""))</f>
        <v/>
      </c>
      <c r="T536" s="967" t="str" cm="1">
        <f t="array" ref="T536">IF(N536="","",IF(SUMPRODUCT(--(AT18:AT300&lt;&gt;""),--ISNUMBER(SEARCH(" "&amp;AT18:AT300&amp;" ",Q536)))&gt;0,"FORCE MOLLUSQUES",""))</f>
        <v/>
      </c>
      <c r="U536" s="966" t="str">
        <f t="shared" si="111"/>
        <v/>
      </c>
      <c r="V536" s="966" t="str">
        <f t="shared" si="113"/>
        <v/>
      </c>
      <c r="W536" s="967" t="str">
        <f t="shared" si="112"/>
        <v/>
      </c>
      <c r="X536" s="967" t="str" cm="1">
        <f t="array" ref="X536">IF(N536="","",IF(R536&lt;&gt;"","",IF(SUMPRODUCT(--(AN18:AN1500=X17),--(AM18:AM1500&lt;&gt;""),--ISNUMBER(SEARCH(" "&amp;AM18:AM1500&amp;" ",Q536)))&gt;0,X17,"")))</f>
        <v/>
      </c>
      <c r="Y536" s="967" t="str" cm="1">
        <f t="array" ref="Y536">IF(N536="","",IF(R536&lt;&gt;"","",IF(SUMPRODUCT(--(AN18:AN1500=Y17),--(AM18:AM1500&lt;&gt;""),--ISNUMBER(SEARCH(" "&amp;AM18:AM1500&amp;" ",Q536)))&gt;0,Y17,"")))</f>
        <v/>
      </c>
      <c r="Z536" s="967" t="str" cm="1">
        <f t="array" ref="Z536">IF(N536="","",IF(R536&lt;&gt;"","",IF(SUMPRODUCT(--(AN18:AN1500=Z17),--(AM18:AM1500&lt;&gt;""),--ISNUMBER(SEARCH(" "&amp;AM18:AM1500&amp;" ",Q536)))&gt;0,Z17,"")))</f>
        <v/>
      </c>
      <c r="AA536" s="967" t="str" cm="1">
        <f t="array" ref="AA536">IF(N536="","",IF(R536&lt;&gt;"","",IF(SUMPRODUCT(--(AN18:AN1500=AA17),--(AM18:AM1500&lt;&gt;""),--ISNUMBER(SEARCH(" "&amp;AM18:AM1500&amp;" ",Q536)))&gt;0,AA17,"")))</f>
        <v/>
      </c>
      <c r="AB536" s="967" t="str" cm="1">
        <f t="array" ref="AB536">IF(N536="","",IF(R536&lt;&gt;"","",IF(SUMPRODUCT(--(AN18:AN1500=AB17),--(AM18:AM1500&lt;&gt;""),--ISNUMBER(SEARCH(" "&amp;AM18:AM1500&amp;" ",Q536)))&gt;0,AB17,"")))</f>
        <v/>
      </c>
      <c r="AC536" s="967" t="str" cm="1">
        <f t="array" ref="AC536">IF(N536="","",IF(R536&lt;&gt;"","",IF(SUMPRODUCT(--(AN18:AN1500=AC17),--(AM18:AM1500&lt;&gt;""),--ISNUMBER(SEARCH(" "&amp;AM18:AM1500&amp;" ",Q536)))&gt;0,AC17,"")))</f>
        <v/>
      </c>
      <c r="AD536" s="967" t="str" cm="1">
        <f t="array" ref="AD536">IF(N536="","",IF(R536&lt;&gt;"","",IF(SUMPRODUCT(--(AN18:AN1500=AD17),--(AM18:AM1500&lt;&gt;""),--ISNUMBER(SEARCH(" "&amp;AM18:AM1500&amp;" ",Q536)))&gt;0,AD17,"")))</f>
        <v/>
      </c>
      <c r="AE536" s="967" t="str" cm="1">
        <f t="array" ref="AE536">IF(N536="","",IF(R536&lt;&gt;"","",IF(SUMPRODUCT(--(AN18:AN1500=AE17),--(AM18:AM1500&lt;&gt;""),--ISNUMBER(SEARCH(" "&amp;AM18:AM1500&amp;" ",Q536)))&gt;0,AE17,"")))</f>
        <v/>
      </c>
      <c r="AF536" s="967" t="str" cm="1">
        <f t="array" ref="AF536">IF(N536="","",IF(R536&lt;&gt;"","",IF(SUMPRODUCT(--(AN18:AN1500=AF17),--(AM18:AM1500&lt;&gt;""),--ISNUMBER(SEARCH(" "&amp;AM18:AM1500&amp;" ",Q536)))&gt;0,AF17,"")))</f>
        <v/>
      </c>
      <c r="AG536" s="967" t="str" cm="1">
        <f t="array" ref="AG536">IF(N536="","",IF(R536&lt;&gt;"","",IF(SUMPRODUCT(--(AN18:AN1500=AG17),--(AM18:AM1500&lt;&gt;""),--ISNUMBER(SEARCH(" "&amp;AM18:AM1500&amp;" ",Q536)))&gt;0,AG17,"")))</f>
        <v/>
      </c>
      <c r="AH536" s="967" t="str" cm="1">
        <f t="array" ref="AH536">IF(N536="","",IF(R536&lt;&gt;"","",IF(SUMPRODUCT(--(AN18:AN1500=AH17),--(AM18:AM1500&lt;&gt;""),--ISNUMBER(SEARCH(" "&amp;AM18:AM1500&amp;" ",Q536)))&gt;0,AH17,"")))</f>
        <v/>
      </c>
      <c r="AI536" s="967" t="str" cm="1">
        <f t="array" ref="AI536">IF(N536="","",IF(R536&lt;&gt;"","",IF(SUMPRODUCT(--(AN18:AN1500=AI17),--(AM18:AM1500&lt;&gt;""),--ISNUMBER(SEARCH(" "&amp;AM18:AM1500&amp;" ",Q536)))&gt;0,AI17,"")))</f>
        <v/>
      </c>
      <c r="AJ536" s="967" t="str" cm="1">
        <f t="array" ref="AJ536">IF(N536="","",IF(R536&lt;&gt;"","",IF(SUMPRODUCT(--(AN18:AN1500=AJ17),--(AM18:AM1500&lt;&gt;""),--ISNUMBER(SEARCH(" "&amp;AM18:AM1500&amp;" ",Q536)))&gt;0,AJ17,"")))</f>
        <v/>
      </c>
      <c r="AK536" s="967" t="str" cm="1">
        <f t="array" ref="AK536">IF(N536="","",IF(T536&lt;&gt;"",AK17,IF(S536&lt;&gt;"","",IF(R536&lt;&gt;"","",IF(SUMPRODUCT(--(AN18:AN1500=AK17),--(AM18:AM1500&lt;&gt;""),--ISNUMBER(SEARCH(" "&amp;AM18:AM1500&amp;" ",Q536)))&gt;0,AK17,"")))))</f>
        <v/>
      </c>
      <c r="AM536" s="968" t="s">
        <v>2441</v>
      </c>
      <c r="AN536" s="968" t="s">
        <v>1597</v>
      </c>
      <c r="BN536" s="49">
        <v>1</v>
      </c>
    </row>
    <row r="537" spans="3:66" ht="35.1" customHeight="1">
      <c r="C537" s="65"/>
      <c r="D537" s="975" t="str">
        <f t="shared" si="103"/>
        <v/>
      </c>
      <c r="E537" s="982"/>
      <c r="G537" s="964" t="str">
        <f>IF(H537="","",COUNTIF(H18:H537,"&lt;&gt;"))</f>
        <v/>
      </c>
      <c r="H537" s="965" t="str" cm="1">
        <f t="array" ref="H537">IF(L537="","",IF(LEN(L537)&lt;=MAX(10,G13),L537,IFERROR(LEFT(L537,LOOKUP(2,1/(MID(L537,ROW(1:500),1)=" ")/(ROW(1:500)&lt;=MAX(10,G13)),ROW(1:500))-1),LEFT(L537,MAX(10,G13)))))</f>
        <v/>
      </c>
      <c r="I537" s="964" t="str">
        <f t="shared" si="104"/>
        <v/>
      </c>
      <c r="J537" s="964" t="str">
        <f t="shared" si="105"/>
        <v/>
      </c>
      <c r="K537" s="964" t="str">
        <f>IF(M536&lt;&gt;"",K536,IF(K536&lt;MAX(A18:A317),K536+1,""))</f>
        <v/>
      </c>
      <c r="L537" s="965" t="str">
        <f>IF(K537="","",IF(M536&lt;&gt;"",M536,INDEX(E18:E317,MATCH(K537,A18:A317,0))))</f>
        <v/>
      </c>
      <c r="M537" s="965" t="str">
        <f t="shared" si="106"/>
        <v/>
      </c>
      <c r="N537" s="965" t="str">
        <f t="shared" si="107"/>
        <v/>
      </c>
      <c r="O537" s="964" t="str">
        <f t="shared" si="108"/>
        <v/>
      </c>
      <c r="P537" s="964" t="str">
        <f t="shared" si="109"/>
        <v/>
      </c>
      <c r="Q537" s="965" t="str">
        <f t="shared" si="110"/>
        <v/>
      </c>
      <c r="R537" s="964" t="str">
        <f>IF(N537="","",IF(COUNTIF(AP18:AP300,TRIM(Q537))&gt;0,"EXCLUSION EXACTE",""))</f>
        <v/>
      </c>
      <c r="S537" s="964" t="str" cm="1">
        <f t="array" ref="S537">IF(N537="","",IF(SUMPRODUCT(--(AP18:AP300&lt;&gt;""),--ISNUMBER(SEARCH(" "&amp;AP18:AP300&amp;" ",Q537)))&gt;0,"BLOQUE MOLLUSQUES",""))</f>
        <v/>
      </c>
      <c r="T537" s="964" t="str" cm="1">
        <f t="array" ref="T537">IF(N537="","",IF(SUMPRODUCT(--(AT18:AT300&lt;&gt;""),--ISNUMBER(SEARCH(" "&amp;AT18:AT300&amp;" ",Q537)))&gt;0,"FORCE MOLLUSQUES",""))</f>
        <v/>
      </c>
      <c r="U537" s="965" t="str">
        <f t="shared" si="111"/>
        <v/>
      </c>
      <c r="V537" s="965" t="str">
        <f t="shared" si="113"/>
        <v/>
      </c>
      <c r="W537" s="964" t="str">
        <f t="shared" si="112"/>
        <v/>
      </c>
      <c r="X537" s="964" t="str" cm="1">
        <f t="array" ref="X537">IF(N537="","",IF(R537&lt;&gt;"","",IF(SUMPRODUCT(--(AN18:AN1500=X17),--(AM18:AM1500&lt;&gt;""),--ISNUMBER(SEARCH(" "&amp;AM18:AM1500&amp;" ",Q537)))&gt;0,X17,"")))</f>
        <v/>
      </c>
      <c r="Y537" s="964" t="str" cm="1">
        <f t="array" ref="Y537">IF(N537="","",IF(R537&lt;&gt;"","",IF(SUMPRODUCT(--(AN18:AN1500=Y17),--(AM18:AM1500&lt;&gt;""),--ISNUMBER(SEARCH(" "&amp;AM18:AM1500&amp;" ",Q537)))&gt;0,Y17,"")))</f>
        <v/>
      </c>
      <c r="Z537" s="964" t="str" cm="1">
        <f t="array" ref="Z537">IF(N537="","",IF(R537&lt;&gt;"","",IF(SUMPRODUCT(--(AN18:AN1500=Z17),--(AM18:AM1500&lt;&gt;""),--ISNUMBER(SEARCH(" "&amp;AM18:AM1500&amp;" ",Q537)))&gt;0,Z17,"")))</f>
        <v/>
      </c>
      <c r="AA537" s="964" t="str" cm="1">
        <f t="array" ref="AA537">IF(N537="","",IF(R537&lt;&gt;"","",IF(SUMPRODUCT(--(AN18:AN1500=AA17),--(AM18:AM1500&lt;&gt;""),--ISNUMBER(SEARCH(" "&amp;AM18:AM1500&amp;" ",Q537)))&gt;0,AA17,"")))</f>
        <v/>
      </c>
      <c r="AB537" s="964" t="str" cm="1">
        <f t="array" ref="AB537">IF(N537="","",IF(R537&lt;&gt;"","",IF(SUMPRODUCT(--(AN18:AN1500=AB17),--(AM18:AM1500&lt;&gt;""),--ISNUMBER(SEARCH(" "&amp;AM18:AM1500&amp;" ",Q537)))&gt;0,AB17,"")))</f>
        <v/>
      </c>
      <c r="AC537" s="964" t="str" cm="1">
        <f t="array" ref="AC537">IF(N537="","",IF(R537&lt;&gt;"","",IF(SUMPRODUCT(--(AN18:AN1500=AC17),--(AM18:AM1500&lt;&gt;""),--ISNUMBER(SEARCH(" "&amp;AM18:AM1500&amp;" ",Q537)))&gt;0,AC17,"")))</f>
        <v/>
      </c>
      <c r="AD537" s="964" t="str" cm="1">
        <f t="array" ref="AD537">IF(N537="","",IF(R537&lt;&gt;"","",IF(SUMPRODUCT(--(AN18:AN1500=AD17),--(AM18:AM1500&lt;&gt;""),--ISNUMBER(SEARCH(" "&amp;AM18:AM1500&amp;" ",Q537)))&gt;0,AD17,"")))</f>
        <v/>
      </c>
      <c r="AE537" s="964" t="str" cm="1">
        <f t="array" ref="AE537">IF(N537="","",IF(R537&lt;&gt;"","",IF(SUMPRODUCT(--(AN18:AN1500=AE17),--(AM18:AM1500&lt;&gt;""),--ISNUMBER(SEARCH(" "&amp;AM18:AM1500&amp;" ",Q537)))&gt;0,AE17,"")))</f>
        <v/>
      </c>
      <c r="AF537" s="964" t="str" cm="1">
        <f t="array" ref="AF537">IF(N537="","",IF(R537&lt;&gt;"","",IF(SUMPRODUCT(--(AN18:AN1500=AF17),--(AM18:AM1500&lt;&gt;""),--ISNUMBER(SEARCH(" "&amp;AM18:AM1500&amp;" ",Q537)))&gt;0,AF17,"")))</f>
        <v/>
      </c>
      <c r="AG537" s="964" t="str" cm="1">
        <f t="array" ref="AG537">IF(N537="","",IF(R537&lt;&gt;"","",IF(SUMPRODUCT(--(AN18:AN1500=AG17),--(AM18:AM1500&lt;&gt;""),--ISNUMBER(SEARCH(" "&amp;AM18:AM1500&amp;" ",Q537)))&gt;0,AG17,"")))</f>
        <v/>
      </c>
      <c r="AH537" s="964" t="str" cm="1">
        <f t="array" ref="AH537">IF(N537="","",IF(R537&lt;&gt;"","",IF(SUMPRODUCT(--(AN18:AN1500=AH17),--(AM18:AM1500&lt;&gt;""),--ISNUMBER(SEARCH(" "&amp;AM18:AM1500&amp;" ",Q537)))&gt;0,AH17,"")))</f>
        <v/>
      </c>
      <c r="AI537" s="964" t="str" cm="1">
        <f t="array" ref="AI537">IF(N537="","",IF(R537&lt;&gt;"","",IF(SUMPRODUCT(--(AN18:AN1500=AI17),--(AM18:AM1500&lt;&gt;""),--ISNUMBER(SEARCH(" "&amp;AM18:AM1500&amp;" ",Q537)))&gt;0,AI17,"")))</f>
        <v/>
      </c>
      <c r="AJ537" s="964" t="str" cm="1">
        <f t="array" ref="AJ537">IF(N537="","",IF(R537&lt;&gt;"","",IF(SUMPRODUCT(--(AN18:AN1500=AJ17),--(AM18:AM1500&lt;&gt;""),--ISNUMBER(SEARCH(" "&amp;AM18:AM1500&amp;" ",Q537)))&gt;0,AJ17,"")))</f>
        <v/>
      </c>
      <c r="AK537" s="964" t="str" cm="1">
        <f t="array" ref="AK537">IF(N537="","",IF(T537&lt;&gt;"",AK17,IF(S537&lt;&gt;"","",IF(R537&lt;&gt;"","",IF(SUMPRODUCT(--(AN18:AN1500=AK17),--(AM18:AM1500&lt;&gt;""),--ISNUMBER(SEARCH(" "&amp;AM18:AM1500&amp;" ",Q537)))&gt;0,AK17,"")))))</f>
        <v/>
      </c>
      <c r="AM537" s="964" t="s">
        <v>2274</v>
      </c>
      <c r="AN537" s="964" t="s">
        <v>1597</v>
      </c>
      <c r="BN537" s="49">
        <v>1</v>
      </c>
    </row>
    <row r="538" spans="3:66" ht="35.1" customHeight="1">
      <c r="C538" s="65"/>
      <c r="D538" s="975" t="str">
        <f t="shared" si="103"/>
        <v/>
      </c>
      <c r="E538" s="982"/>
      <c r="G538" s="963" t="str">
        <f>IF(H538="","",COUNTIF(H18:H538,"&lt;&gt;"))</f>
        <v/>
      </c>
      <c r="H538" s="958" t="str" cm="1">
        <f t="array" ref="H538">IF(L538="","",IF(LEN(L538)&lt;=MAX(10,G13),L538,IFERROR(LEFT(L538,LOOKUP(2,1/(MID(L538,ROW(1:500),1)=" ")/(ROW(1:500)&lt;=MAX(10,G13)),ROW(1:500))-1),LEFT(L538,MAX(10,G13)))))</f>
        <v/>
      </c>
      <c r="I538" s="963" t="str">
        <f t="shared" si="104"/>
        <v/>
      </c>
      <c r="J538" s="963" t="str">
        <f t="shared" si="105"/>
        <v/>
      </c>
      <c r="K538" s="964" t="str">
        <f>IF(M537&lt;&gt;"",K537,IF(K537&lt;MAX(A18:A317),K537+1,""))</f>
        <v/>
      </c>
      <c r="L538" s="965" t="str">
        <f>IF(K538="","",IF(M537&lt;&gt;"",M537,INDEX(E18:E317,MATCH(K538,A18:A317,0))))</f>
        <v/>
      </c>
      <c r="M538" s="965" t="str">
        <f t="shared" si="106"/>
        <v/>
      </c>
      <c r="N538" s="966" t="str">
        <f t="shared" si="107"/>
        <v/>
      </c>
      <c r="O538" s="967" t="str">
        <f t="shared" si="108"/>
        <v/>
      </c>
      <c r="P538" s="967" t="str">
        <f t="shared" si="109"/>
        <v/>
      </c>
      <c r="Q538" s="966" t="str">
        <f t="shared" si="110"/>
        <v/>
      </c>
      <c r="R538" s="967" t="str">
        <f>IF(N538="","",IF(COUNTIF(AP18:AP300,TRIM(Q538))&gt;0,"EXCLUSION EXACTE",""))</f>
        <v/>
      </c>
      <c r="S538" s="967" t="str" cm="1">
        <f t="array" ref="S538">IF(N538="","",IF(SUMPRODUCT(--(AP18:AP300&lt;&gt;""),--ISNUMBER(SEARCH(" "&amp;AP18:AP300&amp;" ",Q538)))&gt;0,"BLOQUE MOLLUSQUES",""))</f>
        <v/>
      </c>
      <c r="T538" s="967" t="str" cm="1">
        <f t="array" ref="T538">IF(N538="","",IF(SUMPRODUCT(--(AT18:AT300&lt;&gt;""),--ISNUMBER(SEARCH(" "&amp;AT18:AT300&amp;" ",Q538)))&gt;0,"FORCE MOLLUSQUES",""))</f>
        <v/>
      </c>
      <c r="U538" s="966" t="str">
        <f t="shared" si="111"/>
        <v/>
      </c>
      <c r="V538" s="966" t="str">
        <f t="shared" si="113"/>
        <v/>
      </c>
      <c r="W538" s="967" t="str">
        <f t="shared" si="112"/>
        <v/>
      </c>
      <c r="X538" s="967" t="str" cm="1">
        <f t="array" ref="X538">IF(N538="","",IF(R538&lt;&gt;"","",IF(SUMPRODUCT(--(AN18:AN1500=X17),--(AM18:AM1500&lt;&gt;""),--ISNUMBER(SEARCH(" "&amp;AM18:AM1500&amp;" ",Q538)))&gt;0,X17,"")))</f>
        <v/>
      </c>
      <c r="Y538" s="967" t="str" cm="1">
        <f t="array" ref="Y538">IF(N538="","",IF(R538&lt;&gt;"","",IF(SUMPRODUCT(--(AN18:AN1500=Y17),--(AM18:AM1500&lt;&gt;""),--ISNUMBER(SEARCH(" "&amp;AM18:AM1500&amp;" ",Q538)))&gt;0,Y17,"")))</f>
        <v/>
      </c>
      <c r="Z538" s="967" t="str" cm="1">
        <f t="array" ref="Z538">IF(N538="","",IF(R538&lt;&gt;"","",IF(SUMPRODUCT(--(AN18:AN1500=Z17),--(AM18:AM1500&lt;&gt;""),--ISNUMBER(SEARCH(" "&amp;AM18:AM1500&amp;" ",Q538)))&gt;0,Z17,"")))</f>
        <v/>
      </c>
      <c r="AA538" s="967" t="str" cm="1">
        <f t="array" ref="AA538">IF(N538="","",IF(R538&lt;&gt;"","",IF(SUMPRODUCT(--(AN18:AN1500=AA17),--(AM18:AM1500&lt;&gt;""),--ISNUMBER(SEARCH(" "&amp;AM18:AM1500&amp;" ",Q538)))&gt;0,AA17,"")))</f>
        <v/>
      </c>
      <c r="AB538" s="967" t="str" cm="1">
        <f t="array" ref="AB538">IF(N538="","",IF(R538&lt;&gt;"","",IF(SUMPRODUCT(--(AN18:AN1500=AB17),--(AM18:AM1500&lt;&gt;""),--ISNUMBER(SEARCH(" "&amp;AM18:AM1500&amp;" ",Q538)))&gt;0,AB17,"")))</f>
        <v/>
      </c>
      <c r="AC538" s="967" t="str" cm="1">
        <f t="array" ref="AC538">IF(N538="","",IF(R538&lt;&gt;"","",IF(SUMPRODUCT(--(AN18:AN1500=AC17),--(AM18:AM1500&lt;&gt;""),--ISNUMBER(SEARCH(" "&amp;AM18:AM1500&amp;" ",Q538)))&gt;0,AC17,"")))</f>
        <v/>
      </c>
      <c r="AD538" s="967" t="str" cm="1">
        <f t="array" ref="AD538">IF(N538="","",IF(R538&lt;&gt;"","",IF(SUMPRODUCT(--(AN18:AN1500=AD17),--(AM18:AM1500&lt;&gt;""),--ISNUMBER(SEARCH(" "&amp;AM18:AM1500&amp;" ",Q538)))&gt;0,AD17,"")))</f>
        <v/>
      </c>
      <c r="AE538" s="967" t="str" cm="1">
        <f t="array" ref="AE538">IF(N538="","",IF(R538&lt;&gt;"","",IF(SUMPRODUCT(--(AN18:AN1500=AE17),--(AM18:AM1500&lt;&gt;""),--ISNUMBER(SEARCH(" "&amp;AM18:AM1500&amp;" ",Q538)))&gt;0,AE17,"")))</f>
        <v/>
      </c>
      <c r="AF538" s="967" t="str" cm="1">
        <f t="array" ref="AF538">IF(N538="","",IF(R538&lt;&gt;"","",IF(SUMPRODUCT(--(AN18:AN1500=AF17),--(AM18:AM1500&lt;&gt;""),--ISNUMBER(SEARCH(" "&amp;AM18:AM1500&amp;" ",Q538)))&gt;0,AF17,"")))</f>
        <v/>
      </c>
      <c r="AG538" s="967" t="str" cm="1">
        <f t="array" ref="AG538">IF(N538="","",IF(R538&lt;&gt;"","",IF(SUMPRODUCT(--(AN18:AN1500=AG17),--(AM18:AM1500&lt;&gt;""),--ISNUMBER(SEARCH(" "&amp;AM18:AM1500&amp;" ",Q538)))&gt;0,AG17,"")))</f>
        <v/>
      </c>
      <c r="AH538" s="967" t="str" cm="1">
        <f t="array" ref="AH538">IF(N538="","",IF(R538&lt;&gt;"","",IF(SUMPRODUCT(--(AN18:AN1500=AH17),--(AM18:AM1500&lt;&gt;""),--ISNUMBER(SEARCH(" "&amp;AM18:AM1500&amp;" ",Q538)))&gt;0,AH17,"")))</f>
        <v/>
      </c>
      <c r="AI538" s="967" t="str" cm="1">
        <f t="array" ref="AI538">IF(N538="","",IF(R538&lt;&gt;"","",IF(SUMPRODUCT(--(AN18:AN1500=AI17),--(AM18:AM1500&lt;&gt;""),--ISNUMBER(SEARCH(" "&amp;AM18:AM1500&amp;" ",Q538)))&gt;0,AI17,"")))</f>
        <v/>
      </c>
      <c r="AJ538" s="967" t="str" cm="1">
        <f t="array" ref="AJ538">IF(N538="","",IF(R538&lt;&gt;"","",IF(SUMPRODUCT(--(AN18:AN1500=AJ17),--(AM18:AM1500&lt;&gt;""),--ISNUMBER(SEARCH(" "&amp;AM18:AM1500&amp;" ",Q538)))&gt;0,AJ17,"")))</f>
        <v/>
      </c>
      <c r="AK538" s="967" t="str" cm="1">
        <f t="array" ref="AK538">IF(N538="","",IF(T538&lt;&gt;"",AK17,IF(S538&lt;&gt;"","",IF(R538&lt;&gt;"","",IF(SUMPRODUCT(--(AN18:AN1500=AK17),--(AM18:AM1500&lt;&gt;""),--ISNUMBER(SEARCH(" "&amp;AM18:AM1500&amp;" ",Q538)))&gt;0,AK17,"")))))</f>
        <v/>
      </c>
      <c r="AM538" s="968" t="s">
        <v>2442</v>
      </c>
      <c r="AN538" s="968" t="s">
        <v>1597</v>
      </c>
      <c r="BN538" s="49">
        <v>1</v>
      </c>
    </row>
    <row r="539" spans="3:66" ht="35.1" customHeight="1">
      <c r="C539" s="65"/>
      <c r="D539" s="975" t="str">
        <f t="shared" si="103"/>
        <v/>
      </c>
      <c r="E539" s="982"/>
      <c r="G539" s="964" t="str">
        <f>IF(H539="","",COUNTIF(H18:H539,"&lt;&gt;"))</f>
        <v/>
      </c>
      <c r="H539" s="965" t="str" cm="1">
        <f t="array" ref="H539">IF(L539="","",IF(LEN(L539)&lt;=MAX(10,G13),L539,IFERROR(LEFT(L539,LOOKUP(2,1/(MID(L539,ROW(1:500),1)=" ")/(ROW(1:500)&lt;=MAX(10,G13)),ROW(1:500))-1),LEFT(L539,MAX(10,G13)))))</f>
        <v/>
      </c>
      <c r="I539" s="964" t="str">
        <f t="shared" si="104"/>
        <v/>
      </c>
      <c r="J539" s="964" t="str">
        <f t="shared" si="105"/>
        <v/>
      </c>
      <c r="K539" s="964" t="str">
        <f>IF(M538&lt;&gt;"",K538,IF(K538&lt;MAX(A18:A317),K538+1,""))</f>
        <v/>
      </c>
      <c r="L539" s="965" t="str">
        <f>IF(K539="","",IF(M538&lt;&gt;"",M538,INDEX(E18:E317,MATCH(K539,A18:A317,0))))</f>
        <v/>
      </c>
      <c r="M539" s="965" t="str">
        <f t="shared" si="106"/>
        <v/>
      </c>
      <c r="N539" s="965" t="str">
        <f t="shared" si="107"/>
        <v/>
      </c>
      <c r="O539" s="964" t="str">
        <f t="shared" si="108"/>
        <v/>
      </c>
      <c r="P539" s="964" t="str">
        <f t="shared" si="109"/>
        <v/>
      </c>
      <c r="Q539" s="965" t="str">
        <f t="shared" si="110"/>
        <v/>
      </c>
      <c r="R539" s="964" t="str">
        <f>IF(N539="","",IF(COUNTIF(AP18:AP300,TRIM(Q539))&gt;0,"EXCLUSION EXACTE",""))</f>
        <v/>
      </c>
      <c r="S539" s="964" t="str" cm="1">
        <f t="array" ref="S539">IF(N539="","",IF(SUMPRODUCT(--(AP18:AP300&lt;&gt;""),--ISNUMBER(SEARCH(" "&amp;AP18:AP300&amp;" ",Q539)))&gt;0,"BLOQUE MOLLUSQUES",""))</f>
        <v/>
      </c>
      <c r="T539" s="964" t="str" cm="1">
        <f t="array" ref="T539">IF(N539="","",IF(SUMPRODUCT(--(AT18:AT300&lt;&gt;""),--ISNUMBER(SEARCH(" "&amp;AT18:AT300&amp;" ",Q539)))&gt;0,"FORCE MOLLUSQUES",""))</f>
        <v/>
      </c>
      <c r="U539" s="965" t="str">
        <f t="shared" si="111"/>
        <v/>
      </c>
      <c r="V539" s="965" t="str">
        <f t="shared" si="113"/>
        <v/>
      </c>
      <c r="W539" s="964" t="str">
        <f t="shared" si="112"/>
        <v/>
      </c>
      <c r="X539" s="964" t="str" cm="1">
        <f t="array" ref="X539">IF(N539="","",IF(R539&lt;&gt;"","",IF(SUMPRODUCT(--(AN18:AN1500=X17),--(AM18:AM1500&lt;&gt;""),--ISNUMBER(SEARCH(" "&amp;AM18:AM1500&amp;" ",Q539)))&gt;0,X17,"")))</f>
        <v/>
      </c>
      <c r="Y539" s="964" t="str" cm="1">
        <f t="array" ref="Y539">IF(N539="","",IF(R539&lt;&gt;"","",IF(SUMPRODUCT(--(AN18:AN1500=Y17),--(AM18:AM1500&lt;&gt;""),--ISNUMBER(SEARCH(" "&amp;AM18:AM1500&amp;" ",Q539)))&gt;0,Y17,"")))</f>
        <v/>
      </c>
      <c r="Z539" s="964" t="str" cm="1">
        <f t="array" ref="Z539">IF(N539="","",IF(R539&lt;&gt;"","",IF(SUMPRODUCT(--(AN18:AN1500=Z17),--(AM18:AM1500&lt;&gt;""),--ISNUMBER(SEARCH(" "&amp;AM18:AM1500&amp;" ",Q539)))&gt;0,Z17,"")))</f>
        <v/>
      </c>
      <c r="AA539" s="964" t="str" cm="1">
        <f t="array" ref="AA539">IF(N539="","",IF(R539&lt;&gt;"","",IF(SUMPRODUCT(--(AN18:AN1500=AA17),--(AM18:AM1500&lt;&gt;""),--ISNUMBER(SEARCH(" "&amp;AM18:AM1500&amp;" ",Q539)))&gt;0,AA17,"")))</f>
        <v/>
      </c>
      <c r="AB539" s="964" t="str" cm="1">
        <f t="array" ref="AB539">IF(N539="","",IF(R539&lt;&gt;"","",IF(SUMPRODUCT(--(AN18:AN1500=AB17),--(AM18:AM1500&lt;&gt;""),--ISNUMBER(SEARCH(" "&amp;AM18:AM1500&amp;" ",Q539)))&gt;0,AB17,"")))</f>
        <v/>
      </c>
      <c r="AC539" s="964" t="str" cm="1">
        <f t="array" ref="AC539">IF(N539="","",IF(R539&lt;&gt;"","",IF(SUMPRODUCT(--(AN18:AN1500=AC17),--(AM18:AM1500&lt;&gt;""),--ISNUMBER(SEARCH(" "&amp;AM18:AM1500&amp;" ",Q539)))&gt;0,AC17,"")))</f>
        <v/>
      </c>
      <c r="AD539" s="964" t="str" cm="1">
        <f t="array" ref="AD539">IF(N539="","",IF(R539&lt;&gt;"","",IF(SUMPRODUCT(--(AN18:AN1500=AD17),--(AM18:AM1500&lt;&gt;""),--ISNUMBER(SEARCH(" "&amp;AM18:AM1500&amp;" ",Q539)))&gt;0,AD17,"")))</f>
        <v/>
      </c>
      <c r="AE539" s="964" t="str" cm="1">
        <f t="array" ref="AE539">IF(N539="","",IF(R539&lt;&gt;"","",IF(SUMPRODUCT(--(AN18:AN1500=AE17),--(AM18:AM1500&lt;&gt;""),--ISNUMBER(SEARCH(" "&amp;AM18:AM1500&amp;" ",Q539)))&gt;0,AE17,"")))</f>
        <v/>
      </c>
      <c r="AF539" s="964" t="str" cm="1">
        <f t="array" ref="AF539">IF(N539="","",IF(R539&lt;&gt;"","",IF(SUMPRODUCT(--(AN18:AN1500=AF17),--(AM18:AM1500&lt;&gt;""),--ISNUMBER(SEARCH(" "&amp;AM18:AM1500&amp;" ",Q539)))&gt;0,AF17,"")))</f>
        <v/>
      </c>
      <c r="AG539" s="964" t="str" cm="1">
        <f t="array" ref="AG539">IF(N539="","",IF(R539&lt;&gt;"","",IF(SUMPRODUCT(--(AN18:AN1500=AG17),--(AM18:AM1500&lt;&gt;""),--ISNUMBER(SEARCH(" "&amp;AM18:AM1500&amp;" ",Q539)))&gt;0,AG17,"")))</f>
        <v/>
      </c>
      <c r="AH539" s="964" t="str" cm="1">
        <f t="array" ref="AH539">IF(N539="","",IF(R539&lt;&gt;"","",IF(SUMPRODUCT(--(AN18:AN1500=AH17),--(AM18:AM1500&lt;&gt;""),--ISNUMBER(SEARCH(" "&amp;AM18:AM1500&amp;" ",Q539)))&gt;0,AH17,"")))</f>
        <v/>
      </c>
      <c r="AI539" s="964" t="str" cm="1">
        <f t="array" ref="AI539">IF(N539="","",IF(R539&lt;&gt;"","",IF(SUMPRODUCT(--(AN18:AN1500=AI17),--(AM18:AM1500&lt;&gt;""),--ISNUMBER(SEARCH(" "&amp;AM18:AM1500&amp;" ",Q539)))&gt;0,AI17,"")))</f>
        <v/>
      </c>
      <c r="AJ539" s="964" t="str" cm="1">
        <f t="array" ref="AJ539">IF(N539="","",IF(R539&lt;&gt;"","",IF(SUMPRODUCT(--(AN18:AN1500=AJ17),--(AM18:AM1500&lt;&gt;""),--ISNUMBER(SEARCH(" "&amp;AM18:AM1500&amp;" ",Q539)))&gt;0,AJ17,"")))</f>
        <v/>
      </c>
      <c r="AK539" s="964" t="str" cm="1">
        <f t="array" ref="AK539">IF(N539="","",IF(T539&lt;&gt;"",AK17,IF(S539&lt;&gt;"","",IF(R539&lt;&gt;"","",IF(SUMPRODUCT(--(AN18:AN1500=AK17),--(AM18:AM1500&lt;&gt;""),--ISNUMBER(SEARCH(" "&amp;AM18:AM1500&amp;" ",Q539)))&gt;0,AK17,"")))))</f>
        <v/>
      </c>
      <c r="AM539" s="964" t="s">
        <v>2443</v>
      </c>
      <c r="AN539" s="964" t="s">
        <v>1597</v>
      </c>
      <c r="BN539" s="49">
        <v>1</v>
      </c>
    </row>
    <row r="540" spans="3:66" ht="35.1" customHeight="1">
      <c r="C540" s="65"/>
      <c r="D540" s="975" t="str">
        <f t="shared" si="103"/>
        <v/>
      </c>
      <c r="E540" s="982"/>
      <c r="G540" s="963" t="str">
        <f>IF(H540="","",COUNTIF(H18:H540,"&lt;&gt;"))</f>
        <v/>
      </c>
      <c r="H540" s="958" t="str" cm="1">
        <f t="array" ref="H540">IF(L540="","",IF(LEN(L540)&lt;=MAX(10,G13),L540,IFERROR(LEFT(L540,LOOKUP(2,1/(MID(L540,ROW(1:500),1)=" ")/(ROW(1:500)&lt;=MAX(10,G13)),ROW(1:500))-1),LEFT(L540,MAX(10,G13)))))</f>
        <v/>
      </c>
      <c r="I540" s="963" t="str">
        <f t="shared" si="104"/>
        <v/>
      </c>
      <c r="J540" s="963" t="str">
        <f t="shared" si="105"/>
        <v/>
      </c>
      <c r="K540" s="964" t="str">
        <f>IF(M539&lt;&gt;"",K539,IF(K539&lt;MAX(A18:A317),K539+1,""))</f>
        <v/>
      </c>
      <c r="L540" s="965" t="str">
        <f>IF(K540="","",IF(M539&lt;&gt;"",M539,INDEX(E18:E317,MATCH(K540,A18:A317,0))))</f>
        <v/>
      </c>
      <c r="M540" s="965" t="str">
        <f t="shared" si="106"/>
        <v/>
      </c>
      <c r="N540" s="966" t="str">
        <f t="shared" si="107"/>
        <v/>
      </c>
      <c r="O540" s="967" t="str">
        <f t="shared" si="108"/>
        <v/>
      </c>
      <c r="P540" s="967" t="str">
        <f t="shared" si="109"/>
        <v/>
      </c>
      <c r="Q540" s="966" t="str">
        <f t="shared" si="110"/>
        <v/>
      </c>
      <c r="R540" s="967" t="str">
        <f>IF(N540="","",IF(COUNTIF(AP18:AP300,TRIM(Q540))&gt;0,"EXCLUSION EXACTE",""))</f>
        <v/>
      </c>
      <c r="S540" s="967" t="str" cm="1">
        <f t="array" ref="S540">IF(N540="","",IF(SUMPRODUCT(--(AP18:AP300&lt;&gt;""),--ISNUMBER(SEARCH(" "&amp;AP18:AP300&amp;" ",Q540)))&gt;0,"BLOQUE MOLLUSQUES",""))</f>
        <v/>
      </c>
      <c r="T540" s="967" t="str" cm="1">
        <f t="array" ref="T540">IF(N540="","",IF(SUMPRODUCT(--(AT18:AT300&lt;&gt;""),--ISNUMBER(SEARCH(" "&amp;AT18:AT300&amp;" ",Q540)))&gt;0,"FORCE MOLLUSQUES",""))</f>
        <v/>
      </c>
      <c r="U540" s="966" t="str">
        <f t="shared" si="111"/>
        <v/>
      </c>
      <c r="V540" s="966" t="str">
        <f t="shared" si="113"/>
        <v/>
      </c>
      <c r="W540" s="967" t="str">
        <f t="shared" si="112"/>
        <v/>
      </c>
      <c r="X540" s="967" t="str" cm="1">
        <f t="array" ref="X540">IF(N540="","",IF(R540&lt;&gt;"","",IF(SUMPRODUCT(--(AN18:AN1500=X17),--(AM18:AM1500&lt;&gt;""),--ISNUMBER(SEARCH(" "&amp;AM18:AM1500&amp;" ",Q540)))&gt;0,X17,"")))</f>
        <v/>
      </c>
      <c r="Y540" s="967" t="str" cm="1">
        <f t="array" ref="Y540">IF(N540="","",IF(R540&lt;&gt;"","",IF(SUMPRODUCT(--(AN18:AN1500=Y17),--(AM18:AM1500&lt;&gt;""),--ISNUMBER(SEARCH(" "&amp;AM18:AM1500&amp;" ",Q540)))&gt;0,Y17,"")))</f>
        <v/>
      </c>
      <c r="Z540" s="967" t="str" cm="1">
        <f t="array" ref="Z540">IF(N540="","",IF(R540&lt;&gt;"","",IF(SUMPRODUCT(--(AN18:AN1500=Z17),--(AM18:AM1500&lt;&gt;""),--ISNUMBER(SEARCH(" "&amp;AM18:AM1500&amp;" ",Q540)))&gt;0,Z17,"")))</f>
        <v/>
      </c>
      <c r="AA540" s="967" t="str" cm="1">
        <f t="array" ref="AA540">IF(N540="","",IF(R540&lt;&gt;"","",IF(SUMPRODUCT(--(AN18:AN1500=AA17),--(AM18:AM1500&lt;&gt;""),--ISNUMBER(SEARCH(" "&amp;AM18:AM1500&amp;" ",Q540)))&gt;0,AA17,"")))</f>
        <v/>
      </c>
      <c r="AB540" s="967" t="str" cm="1">
        <f t="array" ref="AB540">IF(N540="","",IF(R540&lt;&gt;"","",IF(SUMPRODUCT(--(AN18:AN1500=AB17),--(AM18:AM1500&lt;&gt;""),--ISNUMBER(SEARCH(" "&amp;AM18:AM1500&amp;" ",Q540)))&gt;0,AB17,"")))</f>
        <v/>
      </c>
      <c r="AC540" s="967" t="str" cm="1">
        <f t="array" ref="AC540">IF(N540="","",IF(R540&lt;&gt;"","",IF(SUMPRODUCT(--(AN18:AN1500=AC17),--(AM18:AM1500&lt;&gt;""),--ISNUMBER(SEARCH(" "&amp;AM18:AM1500&amp;" ",Q540)))&gt;0,AC17,"")))</f>
        <v/>
      </c>
      <c r="AD540" s="967" t="str" cm="1">
        <f t="array" ref="AD540">IF(N540="","",IF(R540&lt;&gt;"","",IF(SUMPRODUCT(--(AN18:AN1500=AD17),--(AM18:AM1500&lt;&gt;""),--ISNUMBER(SEARCH(" "&amp;AM18:AM1500&amp;" ",Q540)))&gt;0,AD17,"")))</f>
        <v/>
      </c>
      <c r="AE540" s="967" t="str" cm="1">
        <f t="array" ref="AE540">IF(N540="","",IF(R540&lt;&gt;"","",IF(SUMPRODUCT(--(AN18:AN1500=AE17),--(AM18:AM1500&lt;&gt;""),--ISNUMBER(SEARCH(" "&amp;AM18:AM1500&amp;" ",Q540)))&gt;0,AE17,"")))</f>
        <v/>
      </c>
      <c r="AF540" s="967" t="str" cm="1">
        <f t="array" ref="AF540">IF(N540="","",IF(R540&lt;&gt;"","",IF(SUMPRODUCT(--(AN18:AN1500=AF17),--(AM18:AM1500&lt;&gt;""),--ISNUMBER(SEARCH(" "&amp;AM18:AM1500&amp;" ",Q540)))&gt;0,AF17,"")))</f>
        <v/>
      </c>
      <c r="AG540" s="967" t="str" cm="1">
        <f t="array" ref="AG540">IF(N540="","",IF(R540&lt;&gt;"","",IF(SUMPRODUCT(--(AN18:AN1500=AG17),--(AM18:AM1500&lt;&gt;""),--ISNUMBER(SEARCH(" "&amp;AM18:AM1500&amp;" ",Q540)))&gt;0,AG17,"")))</f>
        <v/>
      </c>
      <c r="AH540" s="967" t="str" cm="1">
        <f t="array" ref="AH540">IF(N540="","",IF(R540&lt;&gt;"","",IF(SUMPRODUCT(--(AN18:AN1500=AH17),--(AM18:AM1500&lt;&gt;""),--ISNUMBER(SEARCH(" "&amp;AM18:AM1500&amp;" ",Q540)))&gt;0,AH17,"")))</f>
        <v/>
      </c>
      <c r="AI540" s="967" t="str" cm="1">
        <f t="array" ref="AI540">IF(N540="","",IF(R540&lt;&gt;"","",IF(SUMPRODUCT(--(AN18:AN1500=AI17),--(AM18:AM1500&lt;&gt;""),--ISNUMBER(SEARCH(" "&amp;AM18:AM1500&amp;" ",Q540)))&gt;0,AI17,"")))</f>
        <v/>
      </c>
      <c r="AJ540" s="967" t="str" cm="1">
        <f t="array" ref="AJ540">IF(N540="","",IF(R540&lt;&gt;"","",IF(SUMPRODUCT(--(AN18:AN1500=AJ17),--(AM18:AM1500&lt;&gt;""),--ISNUMBER(SEARCH(" "&amp;AM18:AM1500&amp;" ",Q540)))&gt;0,AJ17,"")))</f>
        <v/>
      </c>
      <c r="AK540" s="967" t="str" cm="1">
        <f t="array" ref="AK540">IF(N540="","",IF(T540&lt;&gt;"",AK17,IF(S540&lt;&gt;"","",IF(R540&lt;&gt;"","",IF(SUMPRODUCT(--(AN18:AN1500=AK17),--(AM18:AM1500&lt;&gt;""),--ISNUMBER(SEARCH(" "&amp;AM18:AM1500&amp;" ",Q540)))&gt;0,AK17,"")))))</f>
        <v/>
      </c>
      <c r="AM540" s="968" t="s">
        <v>2444</v>
      </c>
      <c r="AN540" s="968" t="s">
        <v>1597</v>
      </c>
      <c r="BN540" s="49">
        <v>1</v>
      </c>
    </row>
    <row r="541" spans="3:66" ht="35.1" customHeight="1">
      <c r="C541" s="65"/>
      <c r="D541" s="975" t="str">
        <f t="shared" si="103"/>
        <v/>
      </c>
      <c r="E541" s="982"/>
      <c r="G541" s="964" t="str">
        <f>IF(H541="","",COUNTIF(H18:H541,"&lt;&gt;"))</f>
        <v/>
      </c>
      <c r="H541" s="965" t="str" cm="1">
        <f t="array" ref="H541">IF(L541="","",IF(LEN(L541)&lt;=MAX(10,G13),L541,IFERROR(LEFT(L541,LOOKUP(2,1/(MID(L541,ROW(1:500),1)=" ")/(ROW(1:500)&lt;=MAX(10,G13)),ROW(1:500))-1),LEFT(L541,MAX(10,G13)))))</f>
        <v/>
      </c>
      <c r="I541" s="964" t="str">
        <f t="shared" si="104"/>
        <v/>
      </c>
      <c r="J541" s="964" t="str">
        <f t="shared" si="105"/>
        <v/>
      </c>
      <c r="K541" s="964" t="str">
        <f>IF(M540&lt;&gt;"",K540,IF(K540&lt;MAX(A18:A317),K540+1,""))</f>
        <v/>
      </c>
      <c r="L541" s="965" t="str">
        <f>IF(K541="","",IF(M540&lt;&gt;"",M540,INDEX(E18:E317,MATCH(K541,A18:A317,0))))</f>
        <v/>
      </c>
      <c r="M541" s="965" t="str">
        <f t="shared" si="106"/>
        <v/>
      </c>
      <c r="N541" s="965" t="str">
        <f t="shared" si="107"/>
        <v/>
      </c>
      <c r="O541" s="964" t="str">
        <f t="shared" si="108"/>
        <v/>
      </c>
      <c r="P541" s="964" t="str">
        <f t="shared" si="109"/>
        <v/>
      </c>
      <c r="Q541" s="965" t="str">
        <f t="shared" si="110"/>
        <v/>
      </c>
      <c r="R541" s="964" t="str">
        <f>IF(N541="","",IF(COUNTIF(AP18:AP300,TRIM(Q541))&gt;0,"EXCLUSION EXACTE",""))</f>
        <v/>
      </c>
      <c r="S541" s="964" t="str" cm="1">
        <f t="array" ref="S541">IF(N541="","",IF(SUMPRODUCT(--(AP18:AP300&lt;&gt;""),--ISNUMBER(SEARCH(" "&amp;AP18:AP300&amp;" ",Q541)))&gt;0,"BLOQUE MOLLUSQUES",""))</f>
        <v/>
      </c>
      <c r="T541" s="964" t="str" cm="1">
        <f t="array" ref="T541">IF(N541="","",IF(SUMPRODUCT(--(AT18:AT300&lt;&gt;""),--ISNUMBER(SEARCH(" "&amp;AT18:AT300&amp;" ",Q541)))&gt;0,"FORCE MOLLUSQUES",""))</f>
        <v/>
      </c>
      <c r="U541" s="965" t="str">
        <f t="shared" si="111"/>
        <v/>
      </c>
      <c r="V541" s="965" t="str">
        <f t="shared" si="113"/>
        <v/>
      </c>
      <c r="W541" s="964" t="str">
        <f t="shared" si="112"/>
        <v/>
      </c>
      <c r="X541" s="964" t="str" cm="1">
        <f t="array" ref="X541">IF(N541="","",IF(R541&lt;&gt;"","",IF(SUMPRODUCT(--(AN18:AN1500=X17),--(AM18:AM1500&lt;&gt;""),--ISNUMBER(SEARCH(" "&amp;AM18:AM1500&amp;" ",Q541)))&gt;0,X17,"")))</f>
        <v/>
      </c>
      <c r="Y541" s="964" t="str" cm="1">
        <f t="array" ref="Y541">IF(N541="","",IF(R541&lt;&gt;"","",IF(SUMPRODUCT(--(AN18:AN1500=Y17),--(AM18:AM1500&lt;&gt;""),--ISNUMBER(SEARCH(" "&amp;AM18:AM1500&amp;" ",Q541)))&gt;0,Y17,"")))</f>
        <v/>
      </c>
      <c r="Z541" s="964" t="str" cm="1">
        <f t="array" ref="Z541">IF(N541="","",IF(R541&lt;&gt;"","",IF(SUMPRODUCT(--(AN18:AN1500=Z17),--(AM18:AM1500&lt;&gt;""),--ISNUMBER(SEARCH(" "&amp;AM18:AM1500&amp;" ",Q541)))&gt;0,Z17,"")))</f>
        <v/>
      </c>
      <c r="AA541" s="964" t="str" cm="1">
        <f t="array" ref="AA541">IF(N541="","",IF(R541&lt;&gt;"","",IF(SUMPRODUCT(--(AN18:AN1500=AA17),--(AM18:AM1500&lt;&gt;""),--ISNUMBER(SEARCH(" "&amp;AM18:AM1500&amp;" ",Q541)))&gt;0,AA17,"")))</f>
        <v/>
      </c>
      <c r="AB541" s="964" t="str" cm="1">
        <f t="array" ref="AB541">IF(N541="","",IF(R541&lt;&gt;"","",IF(SUMPRODUCT(--(AN18:AN1500=AB17),--(AM18:AM1500&lt;&gt;""),--ISNUMBER(SEARCH(" "&amp;AM18:AM1500&amp;" ",Q541)))&gt;0,AB17,"")))</f>
        <v/>
      </c>
      <c r="AC541" s="964" t="str" cm="1">
        <f t="array" ref="AC541">IF(N541="","",IF(R541&lt;&gt;"","",IF(SUMPRODUCT(--(AN18:AN1500=AC17),--(AM18:AM1500&lt;&gt;""),--ISNUMBER(SEARCH(" "&amp;AM18:AM1500&amp;" ",Q541)))&gt;0,AC17,"")))</f>
        <v/>
      </c>
      <c r="AD541" s="964" t="str" cm="1">
        <f t="array" ref="AD541">IF(N541="","",IF(R541&lt;&gt;"","",IF(SUMPRODUCT(--(AN18:AN1500=AD17),--(AM18:AM1500&lt;&gt;""),--ISNUMBER(SEARCH(" "&amp;AM18:AM1500&amp;" ",Q541)))&gt;0,AD17,"")))</f>
        <v/>
      </c>
      <c r="AE541" s="964" t="str" cm="1">
        <f t="array" ref="AE541">IF(N541="","",IF(R541&lt;&gt;"","",IF(SUMPRODUCT(--(AN18:AN1500=AE17),--(AM18:AM1500&lt;&gt;""),--ISNUMBER(SEARCH(" "&amp;AM18:AM1500&amp;" ",Q541)))&gt;0,AE17,"")))</f>
        <v/>
      </c>
      <c r="AF541" s="964" t="str" cm="1">
        <f t="array" ref="AF541">IF(N541="","",IF(R541&lt;&gt;"","",IF(SUMPRODUCT(--(AN18:AN1500=AF17),--(AM18:AM1500&lt;&gt;""),--ISNUMBER(SEARCH(" "&amp;AM18:AM1500&amp;" ",Q541)))&gt;0,AF17,"")))</f>
        <v/>
      </c>
      <c r="AG541" s="964" t="str" cm="1">
        <f t="array" ref="AG541">IF(N541="","",IF(R541&lt;&gt;"","",IF(SUMPRODUCT(--(AN18:AN1500=AG17),--(AM18:AM1500&lt;&gt;""),--ISNUMBER(SEARCH(" "&amp;AM18:AM1500&amp;" ",Q541)))&gt;0,AG17,"")))</f>
        <v/>
      </c>
      <c r="AH541" s="964" t="str" cm="1">
        <f t="array" ref="AH541">IF(N541="","",IF(R541&lt;&gt;"","",IF(SUMPRODUCT(--(AN18:AN1500=AH17),--(AM18:AM1500&lt;&gt;""),--ISNUMBER(SEARCH(" "&amp;AM18:AM1500&amp;" ",Q541)))&gt;0,AH17,"")))</f>
        <v/>
      </c>
      <c r="AI541" s="964" t="str" cm="1">
        <f t="array" ref="AI541">IF(N541="","",IF(R541&lt;&gt;"","",IF(SUMPRODUCT(--(AN18:AN1500=AI17),--(AM18:AM1500&lt;&gt;""),--ISNUMBER(SEARCH(" "&amp;AM18:AM1500&amp;" ",Q541)))&gt;0,AI17,"")))</f>
        <v/>
      </c>
      <c r="AJ541" s="964" t="str" cm="1">
        <f t="array" ref="AJ541">IF(N541="","",IF(R541&lt;&gt;"","",IF(SUMPRODUCT(--(AN18:AN1500=AJ17),--(AM18:AM1500&lt;&gt;""),--ISNUMBER(SEARCH(" "&amp;AM18:AM1500&amp;" ",Q541)))&gt;0,AJ17,"")))</f>
        <v/>
      </c>
      <c r="AK541" s="964" t="str" cm="1">
        <f t="array" ref="AK541">IF(N541="","",IF(T541&lt;&gt;"",AK17,IF(S541&lt;&gt;"","",IF(R541&lt;&gt;"","",IF(SUMPRODUCT(--(AN18:AN1500=AK17),--(AM18:AM1500&lt;&gt;""),--ISNUMBER(SEARCH(" "&amp;AM18:AM1500&amp;" ",Q541)))&gt;0,AK17,"")))))</f>
        <v/>
      </c>
      <c r="AM541" s="964" t="s">
        <v>2445</v>
      </c>
      <c r="AN541" s="964" t="s">
        <v>1597</v>
      </c>
      <c r="BN541" s="49">
        <v>1</v>
      </c>
    </row>
    <row r="542" spans="3:66" ht="35.1" customHeight="1">
      <c r="C542" s="65"/>
      <c r="D542" s="975" t="str">
        <f t="shared" si="103"/>
        <v/>
      </c>
      <c r="E542" s="982"/>
      <c r="G542" s="963" t="str">
        <f>IF(H542="","",COUNTIF(H18:H542,"&lt;&gt;"))</f>
        <v/>
      </c>
      <c r="H542" s="958" t="str" cm="1">
        <f t="array" ref="H542">IF(L542="","",IF(LEN(L542)&lt;=MAX(10,G13),L542,IFERROR(LEFT(L542,LOOKUP(2,1/(MID(L542,ROW(1:500),1)=" ")/(ROW(1:500)&lt;=MAX(10,G13)),ROW(1:500))-1),LEFT(L542,MAX(10,G13)))))</f>
        <v/>
      </c>
      <c r="I542" s="963" t="str">
        <f t="shared" si="104"/>
        <v/>
      </c>
      <c r="J542" s="963" t="str">
        <f t="shared" si="105"/>
        <v/>
      </c>
      <c r="K542" s="964" t="str">
        <f>IF(M541&lt;&gt;"",K541,IF(K541&lt;MAX(A18:A317),K541+1,""))</f>
        <v/>
      </c>
      <c r="L542" s="965" t="str">
        <f>IF(K542="","",IF(M541&lt;&gt;"",M541,INDEX(E18:E317,MATCH(K542,A18:A317,0))))</f>
        <v/>
      </c>
      <c r="M542" s="965" t="str">
        <f t="shared" si="106"/>
        <v/>
      </c>
      <c r="N542" s="966" t="str">
        <f t="shared" si="107"/>
        <v/>
      </c>
      <c r="O542" s="967" t="str">
        <f t="shared" si="108"/>
        <v/>
      </c>
      <c r="P542" s="967" t="str">
        <f t="shared" si="109"/>
        <v/>
      </c>
      <c r="Q542" s="966" t="str">
        <f t="shared" si="110"/>
        <v/>
      </c>
      <c r="R542" s="967" t="str">
        <f>IF(N542="","",IF(COUNTIF(AP18:AP300,TRIM(Q542))&gt;0,"EXCLUSION EXACTE",""))</f>
        <v/>
      </c>
      <c r="S542" s="967" t="str" cm="1">
        <f t="array" ref="S542">IF(N542="","",IF(SUMPRODUCT(--(AP18:AP300&lt;&gt;""),--ISNUMBER(SEARCH(" "&amp;AP18:AP300&amp;" ",Q542)))&gt;0,"BLOQUE MOLLUSQUES",""))</f>
        <v/>
      </c>
      <c r="T542" s="967" t="str" cm="1">
        <f t="array" ref="T542">IF(N542="","",IF(SUMPRODUCT(--(AT18:AT300&lt;&gt;""),--ISNUMBER(SEARCH(" "&amp;AT18:AT300&amp;" ",Q542)))&gt;0,"FORCE MOLLUSQUES",""))</f>
        <v/>
      </c>
      <c r="U542" s="966" t="str">
        <f t="shared" si="111"/>
        <v/>
      </c>
      <c r="V542" s="966" t="str">
        <f t="shared" si="113"/>
        <v/>
      </c>
      <c r="W542" s="967" t="str">
        <f t="shared" si="112"/>
        <v/>
      </c>
      <c r="X542" s="967" t="str" cm="1">
        <f t="array" ref="X542">IF(N542="","",IF(R542&lt;&gt;"","",IF(SUMPRODUCT(--(AN18:AN1500=X17),--(AM18:AM1500&lt;&gt;""),--ISNUMBER(SEARCH(" "&amp;AM18:AM1500&amp;" ",Q542)))&gt;0,X17,"")))</f>
        <v/>
      </c>
      <c r="Y542" s="967" t="str" cm="1">
        <f t="array" ref="Y542">IF(N542="","",IF(R542&lt;&gt;"","",IF(SUMPRODUCT(--(AN18:AN1500=Y17),--(AM18:AM1500&lt;&gt;""),--ISNUMBER(SEARCH(" "&amp;AM18:AM1500&amp;" ",Q542)))&gt;0,Y17,"")))</f>
        <v/>
      </c>
      <c r="Z542" s="967" t="str" cm="1">
        <f t="array" ref="Z542">IF(N542="","",IF(R542&lt;&gt;"","",IF(SUMPRODUCT(--(AN18:AN1500=Z17),--(AM18:AM1500&lt;&gt;""),--ISNUMBER(SEARCH(" "&amp;AM18:AM1500&amp;" ",Q542)))&gt;0,Z17,"")))</f>
        <v/>
      </c>
      <c r="AA542" s="967" t="str" cm="1">
        <f t="array" ref="AA542">IF(N542="","",IF(R542&lt;&gt;"","",IF(SUMPRODUCT(--(AN18:AN1500=AA17),--(AM18:AM1500&lt;&gt;""),--ISNUMBER(SEARCH(" "&amp;AM18:AM1500&amp;" ",Q542)))&gt;0,AA17,"")))</f>
        <v/>
      </c>
      <c r="AB542" s="967" t="str" cm="1">
        <f t="array" ref="AB542">IF(N542="","",IF(R542&lt;&gt;"","",IF(SUMPRODUCT(--(AN18:AN1500=AB17),--(AM18:AM1500&lt;&gt;""),--ISNUMBER(SEARCH(" "&amp;AM18:AM1500&amp;" ",Q542)))&gt;0,AB17,"")))</f>
        <v/>
      </c>
      <c r="AC542" s="967" t="str" cm="1">
        <f t="array" ref="AC542">IF(N542="","",IF(R542&lt;&gt;"","",IF(SUMPRODUCT(--(AN18:AN1500=AC17),--(AM18:AM1500&lt;&gt;""),--ISNUMBER(SEARCH(" "&amp;AM18:AM1500&amp;" ",Q542)))&gt;0,AC17,"")))</f>
        <v/>
      </c>
      <c r="AD542" s="967" t="str" cm="1">
        <f t="array" ref="AD542">IF(N542="","",IF(R542&lt;&gt;"","",IF(SUMPRODUCT(--(AN18:AN1500=AD17),--(AM18:AM1500&lt;&gt;""),--ISNUMBER(SEARCH(" "&amp;AM18:AM1500&amp;" ",Q542)))&gt;0,AD17,"")))</f>
        <v/>
      </c>
      <c r="AE542" s="967" t="str" cm="1">
        <f t="array" ref="AE542">IF(N542="","",IF(R542&lt;&gt;"","",IF(SUMPRODUCT(--(AN18:AN1500=AE17),--(AM18:AM1500&lt;&gt;""),--ISNUMBER(SEARCH(" "&amp;AM18:AM1500&amp;" ",Q542)))&gt;0,AE17,"")))</f>
        <v/>
      </c>
      <c r="AF542" s="967" t="str" cm="1">
        <f t="array" ref="AF542">IF(N542="","",IF(R542&lt;&gt;"","",IF(SUMPRODUCT(--(AN18:AN1500=AF17),--(AM18:AM1500&lt;&gt;""),--ISNUMBER(SEARCH(" "&amp;AM18:AM1500&amp;" ",Q542)))&gt;0,AF17,"")))</f>
        <v/>
      </c>
      <c r="AG542" s="967" t="str" cm="1">
        <f t="array" ref="AG542">IF(N542="","",IF(R542&lt;&gt;"","",IF(SUMPRODUCT(--(AN18:AN1500=AG17),--(AM18:AM1500&lt;&gt;""),--ISNUMBER(SEARCH(" "&amp;AM18:AM1500&amp;" ",Q542)))&gt;0,AG17,"")))</f>
        <v/>
      </c>
      <c r="AH542" s="967" t="str" cm="1">
        <f t="array" ref="AH542">IF(N542="","",IF(R542&lt;&gt;"","",IF(SUMPRODUCT(--(AN18:AN1500=AH17),--(AM18:AM1500&lt;&gt;""),--ISNUMBER(SEARCH(" "&amp;AM18:AM1500&amp;" ",Q542)))&gt;0,AH17,"")))</f>
        <v/>
      </c>
      <c r="AI542" s="967" t="str" cm="1">
        <f t="array" ref="AI542">IF(N542="","",IF(R542&lt;&gt;"","",IF(SUMPRODUCT(--(AN18:AN1500=AI17),--(AM18:AM1500&lt;&gt;""),--ISNUMBER(SEARCH(" "&amp;AM18:AM1500&amp;" ",Q542)))&gt;0,AI17,"")))</f>
        <v/>
      </c>
      <c r="AJ542" s="967" t="str" cm="1">
        <f t="array" ref="AJ542">IF(N542="","",IF(R542&lt;&gt;"","",IF(SUMPRODUCT(--(AN18:AN1500=AJ17),--(AM18:AM1500&lt;&gt;""),--ISNUMBER(SEARCH(" "&amp;AM18:AM1500&amp;" ",Q542)))&gt;0,AJ17,"")))</f>
        <v/>
      </c>
      <c r="AK542" s="967" t="str" cm="1">
        <f t="array" ref="AK542">IF(N542="","",IF(T542&lt;&gt;"",AK17,IF(S542&lt;&gt;"","",IF(R542&lt;&gt;"","",IF(SUMPRODUCT(--(AN18:AN1500=AK17),--(AM18:AM1500&lt;&gt;""),--ISNUMBER(SEARCH(" "&amp;AM18:AM1500&amp;" ",Q542)))&gt;0,AK17,"")))))</f>
        <v/>
      </c>
      <c r="AM542" s="968" t="s">
        <v>126</v>
      </c>
      <c r="AN542" s="968" t="s">
        <v>1597</v>
      </c>
      <c r="BN542" s="49">
        <v>1</v>
      </c>
    </row>
    <row r="543" spans="3:66" ht="35.1" customHeight="1">
      <c r="C543" s="65"/>
      <c r="D543" s="975" t="str">
        <f t="shared" si="103"/>
        <v/>
      </c>
      <c r="E543" s="982"/>
      <c r="G543" s="964" t="str">
        <f>IF(H543="","",COUNTIF(H18:H543,"&lt;&gt;"))</f>
        <v/>
      </c>
      <c r="H543" s="965" t="str" cm="1">
        <f t="array" ref="H543">IF(L543="","",IF(LEN(L543)&lt;=MAX(10,G13),L543,IFERROR(LEFT(L543,LOOKUP(2,1/(MID(L543,ROW(1:500),1)=" ")/(ROW(1:500)&lt;=MAX(10,G13)),ROW(1:500))-1),LEFT(L543,MAX(10,G13)))))</f>
        <v/>
      </c>
      <c r="I543" s="964" t="str">
        <f t="shared" si="104"/>
        <v/>
      </c>
      <c r="J543" s="964" t="str">
        <f t="shared" si="105"/>
        <v/>
      </c>
      <c r="K543" s="964" t="str">
        <f>IF(M542&lt;&gt;"",K542,IF(K542&lt;MAX(A18:A317),K542+1,""))</f>
        <v/>
      </c>
      <c r="L543" s="965" t="str">
        <f>IF(K543="","",IF(M542&lt;&gt;"",M542,INDEX(E18:E317,MATCH(K543,A18:A317,0))))</f>
        <v/>
      </c>
      <c r="M543" s="965" t="str">
        <f t="shared" si="106"/>
        <v/>
      </c>
      <c r="N543" s="965" t="str">
        <f t="shared" si="107"/>
        <v/>
      </c>
      <c r="O543" s="964" t="str">
        <f t="shared" si="108"/>
        <v/>
      </c>
      <c r="P543" s="964" t="str">
        <f t="shared" si="109"/>
        <v/>
      </c>
      <c r="Q543" s="965" t="str">
        <f t="shared" si="110"/>
        <v/>
      </c>
      <c r="R543" s="964" t="str">
        <f>IF(N543="","",IF(COUNTIF(AP18:AP300,TRIM(Q543))&gt;0,"EXCLUSION EXACTE",""))</f>
        <v/>
      </c>
      <c r="S543" s="964" t="str" cm="1">
        <f t="array" ref="S543">IF(N543="","",IF(SUMPRODUCT(--(AP18:AP300&lt;&gt;""),--ISNUMBER(SEARCH(" "&amp;AP18:AP300&amp;" ",Q543)))&gt;0,"BLOQUE MOLLUSQUES",""))</f>
        <v/>
      </c>
      <c r="T543" s="964" t="str" cm="1">
        <f t="array" ref="T543">IF(N543="","",IF(SUMPRODUCT(--(AT18:AT300&lt;&gt;""),--ISNUMBER(SEARCH(" "&amp;AT18:AT300&amp;" ",Q543)))&gt;0,"FORCE MOLLUSQUES",""))</f>
        <v/>
      </c>
      <c r="U543" s="965" t="str">
        <f t="shared" si="111"/>
        <v/>
      </c>
      <c r="V543" s="965" t="str">
        <f t="shared" si="113"/>
        <v/>
      </c>
      <c r="W543" s="964" t="str">
        <f t="shared" si="112"/>
        <v/>
      </c>
      <c r="X543" s="964" t="str" cm="1">
        <f t="array" ref="X543">IF(N543="","",IF(R543&lt;&gt;"","",IF(SUMPRODUCT(--(AN18:AN1500=X17),--(AM18:AM1500&lt;&gt;""),--ISNUMBER(SEARCH(" "&amp;AM18:AM1500&amp;" ",Q543)))&gt;0,X17,"")))</f>
        <v/>
      </c>
      <c r="Y543" s="964" t="str" cm="1">
        <f t="array" ref="Y543">IF(N543="","",IF(R543&lt;&gt;"","",IF(SUMPRODUCT(--(AN18:AN1500=Y17),--(AM18:AM1500&lt;&gt;""),--ISNUMBER(SEARCH(" "&amp;AM18:AM1500&amp;" ",Q543)))&gt;0,Y17,"")))</f>
        <v/>
      </c>
      <c r="Z543" s="964" t="str" cm="1">
        <f t="array" ref="Z543">IF(N543="","",IF(R543&lt;&gt;"","",IF(SUMPRODUCT(--(AN18:AN1500=Z17),--(AM18:AM1500&lt;&gt;""),--ISNUMBER(SEARCH(" "&amp;AM18:AM1500&amp;" ",Q543)))&gt;0,Z17,"")))</f>
        <v/>
      </c>
      <c r="AA543" s="964" t="str" cm="1">
        <f t="array" ref="AA543">IF(N543="","",IF(R543&lt;&gt;"","",IF(SUMPRODUCT(--(AN18:AN1500=AA17),--(AM18:AM1500&lt;&gt;""),--ISNUMBER(SEARCH(" "&amp;AM18:AM1500&amp;" ",Q543)))&gt;0,AA17,"")))</f>
        <v/>
      </c>
      <c r="AB543" s="964" t="str" cm="1">
        <f t="array" ref="AB543">IF(N543="","",IF(R543&lt;&gt;"","",IF(SUMPRODUCT(--(AN18:AN1500=AB17),--(AM18:AM1500&lt;&gt;""),--ISNUMBER(SEARCH(" "&amp;AM18:AM1500&amp;" ",Q543)))&gt;0,AB17,"")))</f>
        <v/>
      </c>
      <c r="AC543" s="964" t="str" cm="1">
        <f t="array" ref="AC543">IF(N543="","",IF(R543&lt;&gt;"","",IF(SUMPRODUCT(--(AN18:AN1500=AC17),--(AM18:AM1500&lt;&gt;""),--ISNUMBER(SEARCH(" "&amp;AM18:AM1500&amp;" ",Q543)))&gt;0,AC17,"")))</f>
        <v/>
      </c>
      <c r="AD543" s="964" t="str" cm="1">
        <f t="array" ref="AD543">IF(N543="","",IF(R543&lt;&gt;"","",IF(SUMPRODUCT(--(AN18:AN1500=AD17),--(AM18:AM1500&lt;&gt;""),--ISNUMBER(SEARCH(" "&amp;AM18:AM1500&amp;" ",Q543)))&gt;0,AD17,"")))</f>
        <v/>
      </c>
      <c r="AE543" s="964" t="str" cm="1">
        <f t="array" ref="AE543">IF(N543="","",IF(R543&lt;&gt;"","",IF(SUMPRODUCT(--(AN18:AN1500=AE17),--(AM18:AM1500&lt;&gt;""),--ISNUMBER(SEARCH(" "&amp;AM18:AM1500&amp;" ",Q543)))&gt;0,AE17,"")))</f>
        <v/>
      </c>
      <c r="AF543" s="964" t="str" cm="1">
        <f t="array" ref="AF543">IF(N543="","",IF(R543&lt;&gt;"","",IF(SUMPRODUCT(--(AN18:AN1500=AF17),--(AM18:AM1500&lt;&gt;""),--ISNUMBER(SEARCH(" "&amp;AM18:AM1500&amp;" ",Q543)))&gt;0,AF17,"")))</f>
        <v/>
      </c>
      <c r="AG543" s="964" t="str" cm="1">
        <f t="array" ref="AG543">IF(N543="","",IF(R543&lt;&gt;"","",IF(SUMPRODUCT(--(AN18:AN1500=AG17),--(AM18:AM1500&lt;&gt;""),--ISNUMBER(SEARCH(" "&amp;AM18:AM1500&amp;" ",Q543)))&gt;0,AG17,"")))</f>
        <v/>
      </c>
      <c r="AH543" s="964" t="str" cm="1">
        <f t="array" ref="AH543">IF(N543="","",IF(R543&lt;&gt;"","",IF(SUMPRODUCT(--(AN18:AN1500=AH17),--(AM18:AM1500&lt;&gt;""),--ISNUMBER(SEARCH(" "&amp;AM18:AM1500&amp;" ",Q543)))&gt;0,AH17,"")))</f>
        <v/>
      </c>
      <c r="AI543" s="964" t="str" cm="1">
        <f t="array" ref="AI543">IF(N543="","",IF(R543&lt;&gt;"","",IF(SUMPRODUCT(--(AN18:AN1500=AI17),--(AM18:AM1500&lt;&gt;""),--ISNUMBER(SEARCH(" "&amp;AM18:AM1500&amp;" ",Q543)))&gt;0,AI17,"")))</f>
        <v/>
      </c>
      <c r="AJ543" s="964" t="str" cm="1">
        <f t="array" ref="AJ543">IF(N543="","",IF(R543&lt;&gt;"","",IF(SUMPRODUCT(--(AN18:AN1500=AJ17),--(AM18:AM1500&lt;&gt;""),--ISNUMBER(SEARCH(" "&amp;AM18:AM1500&amp;" ",Q543)))&gt;0,AJ17,"")))</f>
        <v/>
      </c>
      <c r="AK543" s="964" t="str" cm="1">
        <f t="array" ref="AK543">IF(N543="","",IF(T543&lt;&gt;"",AK17,IF(S543&lt;&gt;"","",IF(R543&lt;&gt;"","",IF(SUMPRODUCT(--(AN18:AN1500=AK17),--(AM18:AM1500&lt;&gt;""),--ISNUMBER(SEARCH(" "&amp;AM18:AM1500&amp;" ",Q543)))&gt;0,AK17,"")))))</f>
        <v/>
      </c>
      <c r="AM543" s="964" t="s">
        <v>107</v>
      </c>
      <c r="AN543" s="964" t="s">
        <v>1597</v>
      </c>
      <c r="BN543" s="49">
        <v>1</v>
      </c>
    </row>
    <row r="544" spans="3:66" ht="35.1" customHeight="1">
      <c r="C544" s="65"/>
      <c r="D544" s="975" t="str">
        <f t="shared" si="103"/>
        <v/>
      </c>
      <c r="E544" s="982"/>
      <c r="G544" s="963" t="str">
        <f>IF(H544="","",COUNTIF(H18:H544,"&lt;&gt;"))</f>
        <v/>
      </c>
      <c r="H544" s="958" t="str" cm="1">
        <f t="array" ref="H544">IF(L544="","",IF(LEN(L544)&lt;=MAX(10,G13),L544,IFERROR(LEFT(L544,LOOKUP(2,1/(MID(L544,ROW(1:500),1)=" ")/(ROW(1:500)&lt;=MAX(10,G13)),ROW(1:500))-1),LEFT(L544,MAX(10,G13)))))</f>
        <v/>
      </c>
      <c r="I544" s="963" t="str">
        <f t="shared" si="104"/>
        <v/>
      </c>
      <c r="J544" s="963" t="str">
        <f t="shared" si="105"/>
        <v/>
      </c>
      <c r="K544" s="964" t="str">
        <f>IF(M543&lt;&gt;"",K543,IF(K543&lt;MAX(A18:A317),K543+1,""))</f>
        <v/>
      </c>
      <c r="L544" s="965" t="str">
        <f>IF(K544="","",IF(M543&lt;&gt;"",M543,INDEX(E18:E317,MATCH(K544,A18:A317,0))))</f>
        <v/>
      </c>
      <c r="M544" s="965" t="str">
        <f t="shared" si="106"/>
        <v/>
      </c>
      <c r="N544" s="966" t="str">
        <f t="shared" si="107"/>
        <v/>
      </c>
      <c r="O544" s="967" t="str">
        <f t="shared" si="108"/>
        <v/>
      </c>
      <c r="P544" s="967" t="str">
        <f t="shared" si="109"/>
        <v/>
      </c>
      <c r="Q544" s="966" t="str">
        <f t="shared" si="110"/>
        <v/>
      </c>
      <c r="R544" s="967" t="str">
        <f>IF(N544="","",IF(COUNTIF(AP18:AP300,TRIM(Q544))&gt;0,"EXCLUSION EXACTE",""))</f>
        <v/>
      </c>
      <c r="S544" s="967" t="str" cm="1">
        <f t="array" ref="S544">IF(N544="","",IF(SUMPRODUCT(--(AP18:AP300&lt;&gt;""),--ISNUMBER(SEARCH(" "&amp;AP18:AP300&amp;" ",Q544)))&gt;0,"BLOQUE MOLLUSQUES",""))</f>
        <v/>
      </c>
      <c r="T544" s="967" t="str" cm="1">
        <f t="array" ref="T544">IF(N544="","",IF(SUMPRODUCT(--(AT18:AT300&lt;&gt;""),--ISNUMBER(SEARCH(" "&amp;AT18:AT300&amp;" ",Q544)))&gt;0,"FORCE MOLLUSQUES",""))</f>
        <v/>
      </c>
      <c r="U544" s="966" t="str">
        <f t="shared" si="111"/>
        <v/>
      </c>
      <c r="V544" s="966" t="str">
        <f t="shared" si="113"/>
        <v/>
      </c>
      <c r="W544" s="967" t="str">
        <f t="shared" si="112"/>
        <v/>
      </c>
      <c r="X544" s="967" t="str" cm="1">
        <f t="array" ref="X544">IF(N544="","",IF(R544&lt;&gt;"","",IF(SUMPRODUCT(--(AN18:AN1500=X17),--(AM18:AM1500&lt;&gt;""),--ISNUMBER(SEARCH(" "&amp;AM18:AM1500&amp;" ",Q544)))&gt;0,X17,"")))</f>
        <v/>
      </c>
      <c r="Y544" s="967" t="str" cm="1">
        <f t="array" ref="Y544">IF(N544="","",IF(R544&lt;&gt;"","",IF(SUMPRODUCT(--(AN18:AN1500=Y17),--(AM18:AM1500&lt;&gt;""),--ISNUMBER(SEARCH(" "&amp;AM18:AM1500&amp;" ",Q544)))&gt;0,Y17,"")))</f>
        <v/>
      </c>
      <c r="Z544" s="967" t="str" cm="1">
        <f t="array" ref="Z544">IF(N544="","",IF(R544&lt;&gt;"","",IF(SUMPRODUCT(--(AN18:AN1500=Z17),--(AM18:AM1500&lt;&gt;""),--ISNUMBER(SEARCH(" "&amp;AM18:AM1500&amp;" ",Q544)))&gt;0,Z17,"")))</f>
        <v/>
      </c>
      <c r="AA544" s="967" t="str" cm="1">
        <f t="array" ref="AA544">IF(N544="","",IF(R544&lt;&gt;"","",IF(SUMPRODUCT(--(AN18:AN1500=AA17),--(AM18:AM1500&lt;&gt;""),--ISNUMBER(SEARCH(" "&amp;AM18:AM1500&amp;" ",Q544)))&gt;0,AA17,"")))</f>
        <v/>
      </c>
      <c r="AB544" s="967" t="str" cm="1">
        <f t="array" ref="AB544">IF(N544="","",IF(R544&lt;&gt;"","",IF(SUMPRODUCT(--(AN18:AN1500=AB17),--(AM18:AM1500&lt;&gt;""),--ISNUMBER(SEARCH(" "&amp;AM18:AM1500&amp;" ",Q544)))&gt;0,AB17,"")))</f>
        <v/>
      </c>
      <c r="AC544" s="967" t="str" cm="1">
        <f t="array" ref="AC544">IF(N544="","",IF(R544&lt;&gt;"","",IF(SUMPRODUCT(--(AN18:AN1500=AC17),--(AM18:AM1500&lt;&gt;""),--ISNUMBER(SEARCH(" "&amp;AM18:AM1500&amp;" ",Q544)))&gt;0,AC17,"")))</f>
        <v/>
      </c>
      <c r="AD544" s="967" t="str" cm="1">
        <f t="array" ref="AD544">IF(N544="","",IF(R544&lt;&gt;"","",IF(SUMPRODUCT(--(AN18:AN1500=AD17),--(AM18:AM1500&lt;&gt;""),--ISNUMBER(SEARCH(" "&amp;AM18:AM1500&amp;" ",Q544)))&gt;0,AD17,"")))</f>
        <v/>
      </c>
      <c r="AE544" s="967" t="str" cm="1">
        <f t="array" ref="AE544">IF(N544="","",IF(R544&lt;&gt;"","",IF(SUMPRODUCT(--(AN18:AN1500=AE17),--(AM18:AM1500&lt;&gt;""),--ISNUMBER(SEARCH(" "&amp;AM18:AM1500&amp;" ",Q544)))&gt;0,AE17,"")))</f>
        <v/>
      </c>
      <c r="AF544" s="967" t="str" cm="1">
        <f t="array" ref="AF544">IF(N544="","",IF(R544&lt;&gt;"","",IF(SUMPRODUCT(--(AN18:AN1500=AF17),--(AM18:AM1500&lt;&gt;""),--ISNUMBER(SEARCH(" "&amp;AM18:AM1500&amp;" ",Q544)))&gt;0,AF17,"")))</f>
        <v/>
      </c>
      <c r="AG544" s="967" t="str" cm="1">
        <f t="array" ref="AG544">IF(N544="","",IF(R544&lt;&gt;"","",IF(SUMPRODUCT(--(AN18:AN1500=AG17),--(AM18:AM1500&lt;&gt;""),--ISNUMBER(SEARCH(" "&amp;AM18:AM1500&amp;" ",Q544)))&gt;0,AG17,"")))</f>
        <v/>
      </c>
      <c r="AH544" s="967" t="str" cm="1">
        <f t="array" ref="AH544">IF(N544="","",IF(R544&lt;&gt;"","",IF(SUMPRODUCT(--(AN18:AN1500=AH17),--(AM18:AM1500&lt;&gt;""),--ISNUMBER(SEARCH(" "&amp;AM18:AM1500&amp;" ",Q544)))&gt;0,AH17,"")))</f>
        <v/>
      </c>
      <c r="AI544" s="967" t="str" cm="1">
        <f t="array" ref="AI544">IF(N544="","",IF(R544&lt;&gt;"","",IF(SUMPRODUCT(--(AN18:AN1500=AI17),--(AM18:AM1500&lt;&gt;""),--ISNUMBER(SEARCH(" "&amp;AM18:AM1500&amp;" ",Q544)))&gt;0,AI17,"")))</f>
        <v/>
      </c>
      <c r="AJ544" s="967" t="str" cm="1">
        <f t="array" ref="AJ544">IF(N544="","",IF(R544&lt;&gt;"","",IF(SUMPRODUCT(--(AN18:AN1500=AJ17),--(AM18:AM1500&lt;&gt;""),--ISNUMBER(SEARCH(" "&amp;AM18:AM1500&amp;" ",Q544)))&gt;0,AJ17,"")))</f>
        <v/>
      </c>
      <c r="AK544" s="967" t="str" cm="1">
        <f t="array" ref="AK544">IF(N544="","",IF(T544&lt;&gt;"",AK17,IF(S544&lt;&gt;"","",IF(R544&lt;&gt;"","",IF(SUMPRODUCT(--(AN18:AN1500=AK17),--(AM18:AM1500&lt;&gt;""),--ISNUMBER(SEARCH(" "&amp;AM18:AM1500&amp;" ",Q544)))&gt;0,AK17,"")))))</f>
        <v/>
      </c>
      <c r="AM544" s="968" t="s">
        <v>31</v>
      </c>
      <c r="AN544" s="968" t="s">
        <v>1597</v>
      </c>
      <c r="BN544" s="49">
        <v>1</v>
      </c>
    </row>
    <row r="545" spans="3:66" ht="35.1" customHeight="1">
      <c r="C545" s="65"/>
      <c r="D545" s="975" t="str">
        <f t="shared" si="103"/>
        <v/>
      </c>
      <c r="E545" s="982"/>
      <c r="G545" s="964" t="str">
        <f>IF(H545="","",COUNTIF(H18:H545,"&lt;&gt;"))</f>
        <v/>
      </c>
      <c r="H545" s="965" t="str" cm="1">
        <f t="array" ref="H545">IF(L545="","",IF(LEN(L545)&lt;=MAX(10,G13),L545,IFERROR(LEFT(L545,LOOKUP(2,1/(MID(L545,ROW(1:500),1)=" ")/(ROW(1:500)&lt;=MAX(10,G13)),ROW(1:500))-1),LEFT(L545,MAX(10,G13)))))</f>
        <v/>
      </c>
      <c r="I545" s="964" t="str">
        <f t="shared" si="104"/>
        <v/>
      </c>
      <c r="J545" s="964" t="str">
        <f t="shared" si="105"/>
        <v/>
      </c>
      <c r="K545" s="964" t="str">
        <f>IF(M544&lt;&gt;"",K544,IF(K544&lt;MAX(A18:A317),K544+1,""))</f>
        <v/>
      </c>
      <c r="L545" s="965" t="str">
        <f>IF(K545="","",IF(M544&lt;&gt;"",M544,INDEX(E18:E317,MATCH(K545,A18:A317,0))))</f>
        <v/>
      </c>
      <c r="M545" s="965" t="str">
        <f t="shared" si="106"/>
        <v/>
      </c>
      <c r="N545" s="965" t="str">
        <f t="shared" si="107"/>
        <v/>
      </c>
      <c r="O545" s="964" t="str">
        <f t="shared" si="108"/>
        <v/>
      </c>
      <c r="P545" s="964" t="str">
        <f t="shared" si="109"/>
        <v/>
      </c>
      <c r="Q545" s="965" t="str">
        <f t="shared" si="110"/>
        <v/>
      </c>
      <c r="R545" s="964" t="str">
        <f>IF(N545="","",IF(COUNTIF(AP18:AP300,TRIM(Q545))&gt;0,"EXCLUSION EXACTE",""))</f>
        <v/>
      </c>
      <c r="S545" s="964" t="str" cm="1">
        <f t="array" ref="S545">IF(N545="","",IF(SUMPRODUCT(--(AP18:AP300&lt;&gt;""),--ISNUMBER(SEARCH(" "&amp;AP18:AP300&amp;" ",Q545)))&gt;0,"BLOQUE MOLLUSQUES",""))</f>
        <v/>
      </c>
      <c r="T545" s="964" t="str" cm="1">
        <f t="array" ref="T545">IF(N545="","",IF(SUMPRODUCT(--(AT18:AT300&lt;&gt;""),--ISNUMBER(SEARCH(" "&amp;AT18:AT300&amp;" ",Q545)))&gt;0,"FORCE MOLLUSQUES",""))</f>
        <v/>
      </c>
      <c r="U545" s="965" t="str">
        <f t="shared" si="111"/>
        <v/>
      </c>
      <c r="V545" s="965" t="str">
        <f t="shared" si="113"/>
        <v/>
      </c>
      <c r="W545" s="964" t="str">
        <f t="shared" si="112"/>
        <v/>
      </c>
      <c r="X545" s="964" t="str" cm="1">
        <f t="array" ref="X545">IF(N545="","",IF(R545&lt;&gt;"","",IF(SUMPRODUCT(--(AN18:AN1500=X17),--(AM18:AM1500&lt;&gt;""),--ISNUMBER(SEARCH(" "&amp;AM18:AM1500&amp;" ",Q545)))&gt;0,X17,"")))</f>
        <v/>
      </c>
      <c r="Y545" s="964" t="str" cm="1">
        <f t="array" ref="Y545">IF(N545="","",IF(R545&lt;&gt;"","",IF(SUMPRODUCT(--(AN18:AN1500=Y17),--(AM18:AM1500&lt;&gt;""),--ISNUMBER(SEARCH(" "&amp;AM18:AM1500&amp;" ",Q545)))&gt;0,Y17,"")))</f>
        <v/>
      </c>
      <c r="Z545" s="964" t="str" cm="1">
        <f t="array" ref="Z545">IF(N545="","",IF(R545&lt;&gt;"","",IF(SUMPRODUCT(--(AN18:AN1500=Z17),--(AM18:AM1500&lt;&gt;""),--ISNUMBER(SEARCH(" "&amp;AM18:AM1500&amp;" ",Q545)))&gt;0,Z17,"")))</f>
        <v/>
      </c>
      <c r="AA545" s="964" t="str" cm="1">
        <f t="array" ref="AA545">IF(N545="","",IF(R545&lt;&gt;"","",IF(SUMPRODUCT(--(AN18:AN1500=AA17),--(AM18:AM1500&lt;&gt;""),--ISNUMBER(SEARCH(" "&amp;AM18:AM1500&amp;" ",Q545)))&gt;0,AA17,"")))</f>
        <v/>
      </c>
      <c r="AB545" s="964" t="str" cm="1">
        <f t="array" ref="AB545">IF(N545="","",IF(R545&lt;&gt;"","",IF(SUMPRODUCT(--(AN18:AN1500=AB17),--(AM18:AM1500&lt;&gt;""),--ISNUMBER(SEARCH(" "&amp;AM18:AM1500&amp;" ",Q545)))&gt;0,AB17,"")))</f>
        <v/>
      </c>
      <c r="AC545" s="964" t="str" cm="1">
        <f t="array" ref="AC545">IF(N545="","",IF(R545&lt;&gt;"","",IF(SUMPRODUCT(--(AN18:AN1500=AC17),--(AM18:AM1500&lt;&gt;""),--ISNUMBER(SEARCH(" "&amp;AM18:AM1500&amp;" ",Q545)))&gt;0,AC17,"")))</f>
        <v/>
      </c>
      <c r="AD545" s="964" t="str" cm="1">
        <f t="array" ref="AD545">IF(N545="","",IF(R545&lt;&gt;"","",IF(SUMPRODUCT(--(AN18:AN1500=AD17),--(AM18:AM1500&lt;&gt;""),--ISNUMBER(SEARCH(" "&amp;AM18:AM1500&amp;" ",Q545)))&gt;0,AD17,"")))</f>
        <v/>
      </c>
      <c r="AE545" s="964" t="str" cm="1">
        <f t="array" ref="AE545">IF(N545="","",IF(R545&lt;&gt;"","",IF(SUMPRODUCT(--(AN18:AN1500=AE17),--(AM18:AM1500&lt;&gt;""),--ISNUMBER(SEARCH(" "&amp;AM18:AM1500&amp;" ",Q545)))&gt;0,AE17,"")))</f>
        <v/>
      </c>
      <c r="AF545" s="964" t="str" cm="1">
        <f t="array" ref="AF545">IF(N545="","",IF(R545&lt;&gt;"","",IF(SUMPRODUCT(--(AN18:AN1500=AF17),--(AM18:AM1500&lt;&gt;""),--ISNUMBER(SEARCH(" "&amp;AM18:AM1500&amp;" ",Q545)))&gt;0,AF17,"")))</f>
        <v/>
      </c>
      <c r="AG545" s="964" t="str" cm="1">
        <f t="array" ref="AG545">IF(N545="","",IF(R545&lt;&gt;"","",IF(SUMPRODUCT(--(AN18:AN1500=AG17),--(AM18:AM1500&lt;&gt;""),--ISNUMBER(SEARCH(" "&amp;AM18:AM1500&amp;" ",Q545)))&gt;0,AG17,"")))</f>
        <v/>
      </c>
      <c r="AH545" s="964" t="str" cm="1">
        <f t="array" ref="AH545">IF(N545="","",IF(R545&lt;&gt;"","",IF(SUMPRODUCT(--(AN18:AN1500=AH17),--(AM18:AM1500&lt;&gt;""),--ISNUMBER(SEARCH(" "&amp;AM18:AM1500&amp;" ",Q545)))&gt;0,AH17,"")))</f>
        <v/>
      </c>
      <c r="AI545" s="964" t="str" cm="1">
        <f t="array" ref="AI545">IF(N545="","",IF(R545&lt;&gt;"","",IF(SUMPRODUCT(--(AN18:AN1500=AI17),--(AM18:AM1500&lt;&gt;""),--ISNUMBER(SEARCH(" "&amp;AM18:AM1500&amp;" ",Q545)))&gt;0,AI17,"")))</f>
        <v/>
      </c>
      <c r="AJ545" s="964" t="str" cm="1">
        <f t="array" ref="AJ545">IF(N545="","",IF(R545&lt;&gt;"","",IF(SUMPRODUCT(--(AN18:AN1500=AJ17),--(AM18:AM1500&lt;&gt;""),--ISNUMBER(SEARCH(" "&amp;AM18:AM1500&amp;" ",Q545)))&gt;0,AJ17,"")))</f>
        <v/>
      </c>
      <c r="AK545" s="964" t="str" cm="1">
        <f t="array" ref="AK545">IF(N545="","",IF(T545&lt;&gt;"",AK17,IF(S545&lt;&gt;"","",IF(R545&lt;&gt;"","",IF(SUMPRODUCT(--(AN18:AN1500=AK17),--(AM18:AM1500&lt;&gt;""),--ISNUMBER(SEARCH(" "&amp;AM18:AM1500&amp;" ",Q545)))&gt;0,AK17,"")))))</f>
        <v/>
      </c>
      <c r="AM545" s="964" t="s">
        <v>2446</v>
      </c>
      <c r="AN545" s="964" t="s">
        <v>1597</v>
      </c>
      <c r="BN545" s="49">
        <v>1</v>
      </c>
    </row>
    <row r="546" spans="3:66" ht="35.1" customHeight="1">
      <c r="C546" s="65"/>
      <c r="D546" s="975" t="str">
        <f t="shared" si="103"/>
        <v/>
      </c>
      <c r="E546" s="982"/>
      <c r="G546" s="963" t="str">
        <f>IF(H546="","",COUNTIF(H18:H546,"&lt;&gt;"))</f>
        <v/>
      </c>
      <c r="H546" s="958" t="str" cm="1">
        <f t="array" ref="H546">IF(L546="","",IF(LEN(L546)&lt;=MAX(10,G13),L546,IFERROR(LEFT(L546,LOOKUP(2,1/(MID(L546,ROW(1:500),1)=" ")/(ROW(1:500)&lt;=MAX(10,G13)),ROW(1:500))-1),LEFT(L546,MAX(10,G13)))))</f>
        <v/>
      </c>
      <c r="I546" s="963" t="str">
        <f t="shared" si="104"/>
        <v/>
      </c>
      <c r="J546" s="963" t="str">
        <f t="shared" si="105"/>
        <v/>
      </c>
      <c r="K546" s="964" t="str">
        <f>IF(M545&lt;&gt;"",K545,IF(K545&lt;MAX(A18:A317),K545+1,""))</f>
        <v/>
      </c>
      <c r="L546" s="965" t="str">
        <f>IF(K546="","",IF(M545&lt;&gt;"",M545,INDEX(E18:E317,MATCH(K546,A18:A317,0))))</f>
        <v/>
      </c>
      <c r="M546" s="965" t="str">
        <f t="shared" si="106"/>
        <v/>
      </c>
      <c r="N546" s="966" t="str">
        <f t="shared" si="107"/>
        <v/>
      </c>
      <c r="O546" s="967" t="str">
        <f t="shared" si="108"/>
        <v/>
      </c>
      <c r="P546" s="967" t="str">
        <f t="shared" si="109"/>
        <v/>
      </c>
      <c r="Q546" s="966" t="str">
        <f t="shared" si="110"/>
        <v/>
      </c>
      <c r="R546" s="967" t="str">
        <f>IF(N546="","",IF(COUNTIF(AP18:AP300,TRIM(Q546))&gt;0,"EXCLUSION EXACTE",""))</f>
        <v/>
      </c>
      <c r="S546" s="967" t="str" cm="1">
        <f t="array" ref="S546">IF(N546="","",IF(SUMPRODUCT(--(AP18:AP300&lt;&gt;""),--ISNUMBER(SEARCH(" "&amp;AP18:AP300&amp;" ",Q546)))&gt;0,"BLOQUE MOLLUSQUES",""))</f>
        <v/>
      </c>
      <c r="T546" s="967" t="str" cm="1">
        <f t="array" ref="T546">IF(N546="","",IF(SUMPRODUCT(--(AT18:AT300&lt;&gt;""),--ISNUMBER(SEARCH(" "&amp;AT18:AT300&amp;" ",Q546)))&gt;0,"FORCE MOLLUSQUES",""))</f>
        <v/>
      </c>
      <c r="U546" s="966" t="str">
        <f t="shared" si="111"/>
        <v/>
      </c>
      <c r="V546" s="966" t="str">
        <f t="shared" si="113"/>
        <v/>
      </c>
      <c r="W546" s="967" t="str">
        <f t="shared" si="112"/>
        <v/>
      </c>
      <c r="X546" s="967" t="str" cm="1">
        <f t="array" ref="X546">IF(N546="","",IF(R546&lt;&gt;"","",IF(SUMPRODUCT(--(AN18:AN1500=X17),--(AM18:AM1500&lt;&gt;""),--ISNUMBER(SEARCH(" "&amp;AM18:AM1500&amp;" ",Q546)))&gt;0,X17,"")))</f>
        <v/>
      </c>
      <c r="Y546" s="967" t="str" cm="1">
        <f t="array" ref="Y546">IF(N546="","",IF(R546&lt;&gt;"","",IF(SUMPRODUCT(--(AN18:AN1500=Y17),--(AM18:AM1500&lt;&gt;""),--ISNUMBER(SEARCH(" "&amp;AM18:AM1500&amp;" ",Q546)))&gt;0,Y17,"")))</f>
        <v/>
      </c>
      <c r="Z546" s="967" t="str" cm="1">
        <f t="array" ref="Z546">IF(N546="","",IF(R546&lt;&gt;"","",IF(SUMPRODUCT(--(AN18:AN1500=Z17),--(AM18:AM1500&lt;&gt;""),--ISNUMBER(SEARCH(" "&amp;AM18:AM1500&amp;" ",Q546)))&gt;0,Z17,"")))</f>
        <v/>
      </c>
      <c r="AA546" s="967" t="str" cm="1">
        <f t="array" ref="AA546">IF(N546="","",IF(R546&lt;&gt;"","",IF(SUMPRODUCT(--(AN18:AN1500=AA17),--(AM18:AM1500&lt;&gt;""),--ISNUMBER(SEARCH(" "&amp;AM18:AM1500&amp;" ",Q546)))&gt;0,AA17,"")))</f>
        <v/>
      </c>
      <c r="AB546" s="967" t="str" cm="1">
        <f t="array" ref="AB546">IF(N546="","",IF(R546&lt;&gt;"","",IF(SUMPRODUCT(--(AN18:AN1500=AB17),--(AM18:AM1500&lt;&gt;""),--ISNUMBER(SEARCH(" "&amp;AM18:AM1500&amp;" ",Q546)))&gt;0,AB17,"")))</f>
        <v/>
      </c>
      <c r="AC546" s="967" t="str" cm="1">
        <f t="array" ref="AC546">IF(N546="","",IF(R546&lt;&gt;"","",IF(SUMPRODUCT(--(AN18:AN1500=AC17),--(AM18:AM1500&lt;&gt;""),--ISNUMBER(SEARCH(" "&amp;AM18:AM1500&amp;" ",Q546)))&gt;0,AC17,"")))</f>
        <v/>
      </c>
      <c r="AD546" s="967" t="str" cm="1">
        <f t="array" ref="AD546">IF(N546="","",IF(R546&lt;&gt;"","",IF(SUMPRODUCT(--(AN18:AN1500=AD17),--(AM18:AM1500&lt;&gt;""),--ISNUMBER(SEARCH(" "&amp;AM18:AM1500&amp;" ",Q546)))&gt;0,AD17,"")))</f>
        <v/>
      </c>
      <c r="AE546" s="967" t="str" cm="1">
        <f t="array" ref="AE546">IF(N546="","",IF(R546&lt;&gt;"","",IF(SUMPRODUCT(--(AN18:AN1500=AE17),--(AM18:AM1500&lt;&gt;""),--ISNUMBER(SEARCH(" "&amp;AM18:AM1500&amp;" ",Q546)))&gt;0,AE17,"")))</f>
        <v/>
      </c>
      <c r="AF546" s="967" t="str" cm="1">
        <f t="array" ref="AF546">IF(N546="","",IF(R546&lt;&gt;"","",IF(SUMPRODUCT(--(AN18:AN1500=AF17),--(AM18:AM1500&lt;&gt;""),--ISNUMBER(SEARCH(" "&amp;AM18:AM1500&amp;" ",Q546)))&gt;0,AF17,"")))</f>
        <v/>
      </c>
      <c r="AG546" s="967" t="str" cm="1">
        <f t="array" ref="AG546">IF(N546="","",IF(R546&lt;&gt;"","",IF(SUMPRODUCT(--(AN18:AN1500=AG17),--(AM18:AM1500&lt;&gt;""),--ISNUMBER(SEARCH(" "&amp;AM18:AM1500&amp;" ",Q546)))&gt;0,AG17,"")))</f>
        <v/>
      </c>
      <c r="AH546" s="967" t="str" cm="1">
        <f t="array" ref="AH546">IF(N546="","",IF(R546&lt;&gt;"","",IF(SUMPRODUCT(--(AN18:AN1500=AH17),--(AM18:AM1500&lt;&gt;""),--ISNUMBER(SEARCH(" "&amp;AM18:AM1500&amp;" ",Q546)))&gt;0,AH17,"")))</f>
        <v/>
      </c>
      <c r="AI546" s="967" t="str" cm="1">
        <f t="array" ref="AI546">IF(N546="","",IF(R546&lt;&gt;"","",IF(SUMPRODUCT(--(AN18:AN1500=AI17),--(AM18:AM1500&lt;&gt;""),--ISNUMBER(SEARCH(" "&amp;AM18:AM1500&amp;" ",Q546)))&gt;0,AI17,"")))</f>
        <v/>
      </c>
      <c r="AJ546" s="967" t="str" cm="1">
        <f t="array" ref="AJ546">IF(N546="","",IF(R546&lt;&gt;"","",IF(SUMPRODUCT(--(AN18:AN1500=AJ17),--(AM18:AM1500&lt;&gt;""),--ISNUMBER(SEARCH(" "&amp;AM18:AM1500&amp;" ",Q546)))&gt;0,AJ17,"")))</f>
        <v/>
      </c>
      <c r="AK546" s="967" t="str" cm="1">
        <f t="array" ref="AK546">IF(N546="","",IF(T546&lt;&gt;"",AK17,IF(S546&lt;&gt;"","",IF(R546&lt;&gt;"","",IF(SUMPRODUCT(--(AN18:AN1500=AK17),--(AM18:AM1500&lt;&gt;""),--ISNUMBER(SEARCH(" "&amp;AM18:AM1500&amp;" ",Q546)))&gt;0,AK17,"")))))</f>
        <v/>
      </c>
      <c r="AM546" s="968" t="s">
        <v>2447</v>
      </c>
      <c r="AN546" s="968" t="s">
        <v>1597</v>
      </c>
      <c r="BN546" s="49">
        <v>1</v>
      </c>
    </row>
    <row r="547" spans="3:66" ht="35.1" customHeight="1">
      <c r="C547" s="65"/>
      <c r="D547" s="975" t="str">
        <f t="shared" si="103"/>
        <v/>
      </c>
      <c r="E547" s="982"/>
      <c r="G547" s="964" t="str">
        <f>IF(H547="","",COUNTIF(H18:H547,"&lt;&gt;"))</f>
        <v/>
      </c>
      <c r="H547" s="965" t="str" cm="1">
        <f t="array" ref="H547">IF(L547="","",IF(LEN(L547)&lt;=MAX(10,G13),L547,IFERROR(LEFT(L547,LOOKUP(2,1/(MID(L547,ROW(1:500),1)=" ")/(ROW(1:500)&lt;=MAX(10,G13)),ROW(1:500))-1),LEFT(L547,MAX(10,G13)))))</f>
        <v/>
      </c>
      <c r="I547" s="964" t="str">
        <f t="shared" si="104"/>
        <v/>
      </c>
      <c r="J547" s="964" t="str">
        <f t="shared" si="105"/>
        <v/>
      </c>
      <c r="K547" s="964" t="str">
        <f>IF(M546&lt;&gt;"",K546,IF(K546&lt;MAX(A18:A317),K546+1,""))</f>
        <v/>
      </c>
      <c r="L547" s="965" t="str">
        <f>IF(K547="","",IF(M546&lt;&gt;"",M546,INDEX(E18:E317,MATCH(K547,A18:A317,0))))</f>
        <v/>
      </c>
      <c r="M547" s="965" t="str">
        <f t="shared" si="106"/>
        <v/>
      </c>
      <c r="N547" s="965" t="str">
        <f t="shared" si="107"/>
        <v/>
      </c>
      <c r="O547" s="964" t="str">
        <f t="shared" si="108"/>
        <v/>
      </c>
      <c r="P547" s="964" t="str">
        <f t="shared" si="109"/>
        <v/>
      </c>
      <c r="Q547" s="965" t="str">
        <f t="shared" si="110"/>
        <v/>
      </c>
      <c r="R547" s="964" t="str">
        <f>IF(N547="","",IF(COUNTIF(AP18:AP300,TRIM(Q547))&gt;0,"EXCLUSION EXACTE",""))</f>
        <v/>
      </c>
      <c r="S547" s="964" t="str" cm="1">
        <f t="array" ref="S547">IF(N547="","",IF(SUMPRODUCT(--(AP18:AP300&lt;&gt;""),--ISNUMBER(SEARCH(" "&amp;AP18:AP300&amp;" ",Q547)))&gt;0,"BLOQUE MOLLUSQUES",""))</f>
        <v/>
      </c>
      <c r="T547" s="964" t="str" cm="1">
        <f t="array" ref="T547">IF(N547="","",IF(SUMPRODUCT(--(AT18:AT300&lt;&gt;""),--ISNUMBER(SEARCH(" "&amp;AT18:AT300&amp;" ",Q547)))&gt;0,"FORCE MOLLUSQUES",""))</f>
        <v/>
      </c>
      <c r="U547" s="965" t="str">
        <f t="shared" si="111"/>
        <v/>
      </c>
      <c r="V547" s="965" t="str">
        <f t="shared" si="113"/>
        <v/>
      </c>
      <c r="W547" s="964" t="str">
        <f t="shared" si="112"/>
        <v/>
      </c>
      <c r="X547" s="964" t="str" cm="1">
        <f t="array" ref="X547">IF(N547="","",IF(R547&lt;&gt;"","",IF(SUMPRODUCT(--(AN18:AN1500=X17),--(AM18:AM1500&lt;&gt;""),--ISNUMBER(SEARCH(" "&amp;AM18:AM1500&amp;" ",Q547)))&gt;0,X17,"")))</f>
        <v/>
      </c>
      <c r="Y547" s="964" t="str" cm="1">
        <f t="array" ref="Y547">IF(N547="","",IF(R547&lt;&gt;"","",IF(SUMPRODUCT(--(AN18:AN1500=Y17),--(AM18:AM1500&lt;&gt;""),--ISNUMBER(SEARCH(" "&amp;AM18:AM1500&amp;" ",Q547)))&gt;0,Y17,"")))</f>
        <v/>
      </c>
      <c r="Z547" s="964" t="str" cm="1">
        <f t="array" ref="Z547">IF(N547="","",IF(R547&lt;&gt;"","",IF(SUMPRODUCT(--(AN18:AN1500=Z17),--(AM18:AM1500&lt;&gt;""),--ISNUMBER(SEARCH(" "&amp;AM18:AM1500&amp;" ",Q547)))&gt;0,Z17,"")))</f>
        <v/>
      </c>
      <c r="AA547" s="964" t="str" cm="1">
        <f t="array" ref="AA547">IF(N547="","",IF(R547&lt;&gt;"","",IF(SUMPRODUCT(--(AN18:AN1500=AA17),--(AM18:AM1500&lt;&gt;""),--ISNUMBER(SEARCH(" "&amp;AM18:AM1500&amp;" ",Q547)))&gt;0,AA17,"")))</f>
        <v/>
      </c>
      <c r="AB547" s="964" t="str" cm="1">
        <f t="array" ref="AB547">IF(N547="","",IF(R547&lt;&gt;"","",IF(SUMPRODUCT(--(AN18:AN1500=AB17),--(AM18:AM1500&lt;&gt;""),--ISNUMBER(SEARCH(" "&amp;AM18:AM1500&amp;" ",Q547)))&gt;0,AB17,"")))</f>
        <v/>
      </c>
      <c r="AC547" s="964" t="str" cm="1">
        <f t="array" ref="AC547">IF(N547="","",IF(R547&lt;&gt;"","",IF(SUMPRODUCT(--(AN18:AN1500=AC17),--(AM18:AM1500&lt;&gt;""),--ISNUMBER(SEARCH(" "&amp;AM18:AM1500&amp;" ",Q547)))&gt;0,AC17,"")))</f>
        <v/>
      </c>
      <c r="AD547" s="964" t="str" cm="1">
        <f t="array" ref="AD547">IF(N547="","",IF(R547&lt;&gt;"","",IF(SUMPRODUCT(--(AN18:AN1500=AD17),--(AM18:AM1500&lt;&gt;""),--ISNUMBER(SEARCH(" "&amp;AM18:AM1500&amp;" ",Q547)))&gt;0,AD17,"")))</f>
        <v/>
      </c>
      <c r="AE547" s="964" t="str" cm="1">
        <f t="array" ref="AE547">IF(N547="","",IF(R547&lt;&gt;"","",IF(SUMPRODUCT(--(AN18:AN1500=AE17),--(AM18:AM1500&lt;&gt;""),--ISNUMBER(SEARCH(" "&amp;AM18:AM1500&amp;" ",Q547)))&gt;0,AE17,"")))</f>
        <v/>
      </c>
      <c r="AF547" s="964" t="str" cm="1">
        <f t="array" ref="AF547">IF(N547="","",IF(R547&lt;&gt;"","",IF(SUMPRODUCT(--(AN18:AN1500=AF17),--(AM18:AM1500&lt;&gt;""),--ISNUMBER(SEARCH(" "&amp;AM18:AM1500&amp;" ",Q547)))&gt;0,AF17,"")))</f>
        <v/>
      </c>
      <c r="AG547" s="964" t="str" cm="1">
        <f t="array" ref="AG547">IF(N547="","",IF(R547&lt;&gt;"","",IF(SUMPRODUCT(--(AN18:AN1500=AG17),--(AM18:AM1500&lt;&gt;""),--ISNUMBER(SEARCH(" "&amp;AM18:AM1500&amp;" ",Q547)))&gt;0,AG17,"")))</f>
        <v/>
      </c>
      <c r="AH547" s="964" t="str" cm="1">
        <f t="array" ref="AH547">IF(N547="","",IF(R547&lt;&gt;"","",IF(SUMPRODUCT(--(AN18:AN1500=AH17),--(AM18:AM1500&lt;&gt;""),--ISNUMBER(SEARCH(" "&amp;AM18:AM1500&amp;" ",Q547)))&gt;0,AH17,"")))</f>
        <v/>
      </c>
      <c r="AI547" s="964" t="str" cm="1">
        <f t="array" ref="AI547">IF(N547="","",IF(R547&lt;&gt;"","",IF(SUMPRODUCT(--(AN18:AN1500=AI17),--(AM18:AM1500&lt;&gt;""),--ISNUMBER(SEARCH(" "&amp;AM18:AM1500&amp;" ",Q547)))&gt;0,AI17,"")))</f>
        <v/>
      </c>
      <c r="AJ547" s="964" t="str" cm="1">
        <f t="array" ref="AJ547">IF(N547="","",IF(R547&lt;&gt;"","",IF(SUMPRODUCT(--(AN18:AN1500=AJ17),--(AM18:AM1500&lt;&gt;""),--ISNUMBER(SEARCH(" "&amp;AM18:AM1500&amp;" ",Q547)))&gt;0,AJ17,"")))</f>
        <v/>
      </c>
      <c r="AK547" s="964" t="str" cm="1">
        <f t="array" ref="AK547">IF(N547="","",IF(T547&lt;&gt;"",AK17,IF(S547&lt;&gt;"","",IF(R547&lt;&gt;"","",IF(SUMPRODUCT(--(AN18:AN1500=AK17),--(AM18:AM1500&lt;&gt;""),--ISNUMBER(SEARCH(" "&amp;AM18:AM1500&amp;" ",Q547)))&gt;0,AK17,"")))))</f>
        <v/>
      </c>
      <c r="AM547" s="964" t="s">
        <v>2275</v>
      </c>
      <c r="AN547" s="964" t="s">
        <v>1597</v>
      </c>
      <c r="BN547" s="49">
        <v>1</v>
      </c>
    </row>
    <row r="548" spans="3:66" ht="35.1" customHeight="1">
      <c r="C548" s="65"/>
      <c r="D548" s="975" t="str">
        <f t="shared" si="103"/>
        <v/>
      </c>
      <c r="E548" s="982"/>
      <c r="G548" s="963" t="str">
        <f>IF(H548="","",COUNTIF(H18:H548,"&lt;&gt;"))</f>
        <v/>
      </c>
      <c r="H548" s="958" t="str" cm="1">
        <f t="array" ref="H548">IF(L548="","",IF(LEN(L548)&lt;=MAX(10,G13),L548,IFERROR(LEFT(L548,LOOKUP(2,1/(MID(L548,ROW(1:500),1)=" ")/(ROW(1:500)&lt;=MAX(10,G13)),ROW(1:500))-1),LEFT(L548,MAX(10,G13)))))</f>
        <v/>
      </c>
      <c r="I548" s="963" t="str">
        <f t="shared" si="104"/>
        <v/>
      </c>
      <c r="J548" s="963" t="str">
        <f t="shared" si="105"/>
        <v/>
      </c>
      <c r="K548" s="964" t="str">
        <f>IF(M547&lt;&gt;"",K547,IF(K547&lt;MAX(A18:A317),K547+1,""))</f>
        <v/>
      </c>
      <c r="L548" s="965" t="str">
        <f>IF(K548="","",IF(M547&lt;&gt;"",M547,INDEX(E18:E317,MATCH(K548,A18:A317,0))))</f>
        <v/>
      </c>
      <c r="M548" s="965" t="str">
        <f t="shared" si="106"/>
        <v/>
      </c>
      <c r="N548" s="966" t="str">
        <f t="shared" si="107"/>
        <v/>
      </c>
      <c r="O548" s="967" t="str">
        <f t="shared" si="108"/>
        <v/>
      </c>
      <c r="P548" s="967" t="str">
        <f t="shared" si="109"/>
        <v/>
      </c>
      <c r="Q548" s="966" t="str">
        <f t="shared" si="110"/>
        <v/>
      </c>
      <c r="R548" s="967" t="str">
        <f>IF(N548="","",IF(COUNTIF(AP18:AP300,TRIM(Q548))&gt;0,"EXCLUSION EXACTE",""))</f>
        <v/>
      </c>
      <c r="S548" s="967" t="str" cm="1">
        <f t="array" ref="S548">IF(N548="","",IF(SUMPRODUCT(--(AP18:AP300&lt;&gt;""),--ISNUMBER(SEARCH(" "&amp;AP18:AP300&amp;" ",Q548)))&gt;0,"BLOQUE MOLLUSQUES",""))</f>
        <v/>
      </c>
      <c r="T548" s="967" t="str" cm="1">
        <f t="array" ref="T548">IF(N548="","",IF(SUMPRODUCT(--(AT18:AT300&lt;&gt;""),--ISNUMBER(SEARCH(" "&amp;AT18:AT300&amp;" ",Q548)))&gt;0,"FORCE MOLLUSQUES",""))</f>
        <v/>
      </c>
      <c r="U548" s="966" t="str">
        <f t="shared" si="111"/>
        <v/>
      </c>
      <c r="V548" s="966" t="str">
        <f t="shared" si="113"/>
        <v/>
      </c>
      <c r="W548" s="967" t="str">
        <f t="shared" si="112"/>
        <v/>
      </c>
      <c r="X548" s="967" t="str" cm="1">
        <f t="array" ref="X548">IF(N548="","",IF(R548&lt;&gt;"","",IF(SUMPRODUCT(--(AN18:AN1500=X17),--(AM18:AM1500&lt;&gt;""),--ISNUMBER(SEARCH(" "&amp;AM18:AM1500&amp;" ",Q548)))&gt;0,X17,"")))</f>
        <v/>
      </c>
      <c r="Y548" s="967" t="str" cm="1">
        <f t="array" ref="Y548">IF(N548="","",IF(R548&lt;&gt;"","",IF(SUMPRODUCT(--(AN18:AN1500=Y17),--(AM18:AM1500&lt;&gt;""),--ISNUMBER(SEARCH(" "&amp;AM18:AM1500&amp;" ",Q548)))&gt;0,Y17,"")))</f>
        <v/>
      </c>
      <c r="Z548" s="967" t="str" cm="1">
        <f t="array" ref="Z548">IF(N548="","",IF(R548&lt;&gt;"","",IF(SUMPRODUCT(--(AN18:AN1500=Z17),--(AM18:AM1500&lt;&gt;""),--ISNUMBER(SEARCH(" "&amp;AM18:AM1500&amp;" ",Q548)))&gt;0,Z17,"")))</f>
        <v/>
      </c>
      <c r="AA548" s="967" t="str" cm="1">
        <f t="array" ref="AA548">IF(N548="","",IF(R548&lt;&gt;"","",IF(SUMPRODUCT(--(AN18:AN1500=AA17),--(AM18:AM1500&lt;&gt;""),--ISNUMBER(SEARCH(" "&amp;AM18:AM1500&amp;" ",Q548)))&gt;0,AA17,"")))</f>
        <v/>
      </c>
      <c r="AB548" s="967" t="str" cm="1">
        <f t="array" ref="AB548">IF(N548="","",IF(R548&lt;&gt;"","",IF(SUMPRODUCT(--(AN18:AN1500=AB17),--(AM18:AM1500&lt;&gt;""),--ISNUMBER(SEARCH(" "&amp;AM18:AM1500&amp;" ",Q548)))&gt;0,AB17,"")))</f>
        <v/>
      </c>
      <c r="AC548" s="967" t="str" cm="1">
        <f t="array" ref="AC548">IF(N548="","",IF(R548&lt;&gt;"","",IF(SUMPRODUCT(--(AN18:AN1500=AC17),--(AM18:AM1500&lt;&gt;""),--ISNUMBER(SEARCH(" "&amp;AM18:AM1500&amp;" ",Q548)))&gt;0,AC17,"")))</f>
        <v/>
      </c>
      <c r="AD548" s="967" t="str" cm="1">
        <f t="array" ref="AD548">IF(N548="","",IF(R548&lt;&gt;"","",IF(SUMPRODUCT(--(AN18:AN1500=AD17),--(AM18:AM1500&lt;&gt;""),--ISNUMBER(SEARCH(" "&amp;AM18:AM1500&amp;" ",Q548)))&gt;0,AD17,"")))</f>
        <v/>
      </c>
      <c r="AE548" s="967" t="str" cm="1">
        <f t="array" ref="AE548">IF(N548="","",IF(R548&lt;&gt;"","",IF(SUMPRODUCT(--(AN18:AN1500=AE17),--(AM18:AM1500&lt;&gt;""),--ISNUMBER(SEARCH(" "&amp;AM18:AM1500&amp;" ",Q548)))&gt;0,AE17,"")))</f>
        <v/>
      </c>
      <c r="AF548" s="967" t="str" cm="1">
        <f t="array" ref="AF548">IF(N548="","",IF(R548&lt;&gt;"","",IF(SUMPRODUCT(--(AN18:AN1500=AF17),--(AM18:AM1500&lt;&gt;""),--ISNUMBER(SEARCH(" "&amp;AM18:AM1500&amp;" ",Q548)))&gt;0,AF17,"")))</f>
        <v/>
      </c>
      <c r="AG548" s="967" t="str" cm="1">
        <f t="array" ref="AG548">IF(N548="","",IF(R548&lt;&gt;"","",IF(SUMPRODUCT(--(AN18:AN1500=AG17),--(AM18:AM1500&lt;&gt;""),--ISNUMBER(SEARCH(" "&amp;AM18:AM1500&amp;" ",Q548)))&gt;0,AG17,"")))</f>
        <v/>
      </c>
      <c r="AH548" s="967" t="str" cm="1">
        <f t="array" ref="AH548">IF(N548="","",IF(R548&lt;&gt;"","",IF(SUMPRODUCT(--(AN18:AN1500=AH17),--(AM18:AM1500&lt;&gt;""),--ISNUMBER(SEARCH(" "&amp;AM18:AM1500&amp;" ",Q548)))&gt;0,AH17,"")))</f>
        <v/>
      </c>
      <c r="AI548" s="967" t="str" cm="1">
        <f t="array" ref="AI548">IF(N548="","",IF(R548&lt;&gt;"","",IF(SUMPRODUCT(--(AN18:AN1500=AI17),--(AM18:AM1500&lt;&gt;""),--ISNUMBER(SEARCH(" "&amp;AM18:AM1500&amp;" ",Q548)))&gt;0,AI17,"")))</f>
        <v/>
      </c>
      <c r="AJ548" s="967" t="str" cm="1">
        <f t="array" ref="AJ548">IF(N548="","",IF(R548&lt;&gt;"","",IF(SUMPRODUCT(--(AN18:AN1500=AJ17),--(AM18:AM1500&lt;&gt;""),--ISNUMBER(SEARCH(" "&amp;AM18:AM1500&amp;" ",Q548)))&gt;0,AJ17,"")))</f>
        <v/>
      </c>
      <c r="AK548" s="967" t="str" cm="1">
        <f t="array" ref="AK548">IF(N548="","",IF(T548&lt;&gt;"",AK17,IF(S548&lt;&gt;"","",IF(R548&lt;&gt;"","",IF(SUMPRODUCT(--(AN18:AN1500=AK17),--(AM18:AM1500&lt;&gt;""),--ISNUMBER(SEARCH(" "&amp;AM18:AM1500&amp;" ",Q548)))&gt;0,AK17,"")))))</f>
        <v/>
      </c>
      <c r="AM548" s="968" t="s">
        <v>2276</v>
      </c>
      <c r="AN548" s="968" t="s">
        <v>1597</v>
      </c>
      <c r="BN548" s="49">
        <v>1</v>
      </c>
    </row>
    <row r="549" spans="3:66" ht="35.1" customHeight="1">
      <c r="C549" s="65"/>
      <c r="D549" s="975" t="str">
        <f t="shared" si="103"/>
        <v/>
      </c>
      <c r="E549" s="982"/>
      <c r="G549" s="964" t="str">
        <f>IF(H549="","",COUNTIF(H18:H549,"&lt;&gt;"))</f>
        <v/>
      </c>
      <c r="H549" s="965" t="str" cm="1">
        <f t="array" ref="H549">IF(L549="","",IF(LEN(L549)&lt;=MAX(10,G13),L549,IFERROR(LEFT(L549,LOOKUP(2,1/(MID(L549,ROW(1:500),1)=" ")/(ROW(1:500)&lt;=MAX(10,G13)),ROW(1:500))-1),LEFT(L549,MAX(10,G13)))))</f>
        <v/>
      </c>
      <c r="I549" s="964" t="str">
        <f t="shared" si="104"/>
        <v/>
      </c>
      <c r="J549" s="964" t="str">
        <f t="shared" si="105"/>
        <v/>
      </c>
      <c r="K549" s="964" t="str">
        <f>IF(M548&lt;&gt;"",K548,IF(K548&lt;MAX(A18:A317),K548+1,""))</f>
        <v/>
      </c>
      <c r="L549" s="965" t="str">
        <f>IF(K549="","",IF(M548&lt;&gt;"",M548,INDEX(E18:E317,MATCH(K549,A18:A317,0))))</f>
        <v/>
      </c>
      <c r="M549" s="965" t="str">
        <f t="shared" si="106"/>
        <v/>
      </c>
      <c r="N549" s="965" t="str">
        <f t="shared" si="107"/>
        <v/>
      </c>
      <c r="O549" s="964" t="str">
        <f t="shared" si="108"/>
        <v/>
      </c>
      <c r="P549" s="964" t="str">
        <f t="shared" si="109"/>
        <v/>
      </c>
      <c r="Q549" s="965" t="str">
        <f t="shared" si="110"/>
        <v/>
      </c>
      <c r="R549" s="964" t="str">
        <f>IF(N549="","",IF(COUNTIF(AP18:AP300,TRIM(Q549))&gt;0,"EXCLUSION EXACTE",""))</f>
        <v/>
      </c>
      <c r="S549" s="964" t="str" cm="1">
        <f t="array" ref="S549">IF(N549="","",IF(SUMPRODUCT(--(AP18:AP300&lt;&gt;""),--ISNUMBER(SEARCH(" "&amp;AP18:AP300&amp;" ",Q549)))&gt;0,"BLOQUE MOLLUSQUES",""))</f>
        <v/>
      </c>
      <c r="T549" s="964" t="str" cm="1">
        <f t="array" ref="T549">IF(N549="","",IF(SUMPRODUCT(--(AT18:AT300&lt;&gt;""),--ISNUMBER(SEARCH(" "&amp;AT18:AT300&amp;" ",Q549)))&gt;0,"FORCE MOLLUSQUES",""))</f>
        <v/>
      </c>
      <c r="U549" s="965" t="str">
        <f t="shared" si="111"/>
        <v/>
      </c>
      <c r="V549" s="965" t="str">
        <f t="shared" si="113"/>
        <v/>
      </c>
      <c r="W549" s="964" t="str">
        <f t="shared" si="112"/>
        <v/>
      </c>
      <c r="X549" s="964" t="str" cm="1">
        <f t="array" ref="X549">IF(N549="","",IF(R549&lt;&gt;"","",IF(SUMPRODUCT(--(AN18:AN1500=X17),--(AM18:AM1500&lt;&gt;""),--ISNUMBER(SEARCH(" "&amp;AM18:AM1500&amp;" ",Q549)))&gt;0,X17,"")))</f>
        <v/>
      </c>
      <c r="Y549" s="964" t="str" cm="1">
        <f t="array" ref="Y549">IF(N549="","",IF(R549&lt;&gt;"","",IF(SUMPRODUCT(--(AN18:AN1500=Y17),--(AM18:AM1500&lt;&gt;""),--ISNUMBER(SEARCH(" "&amp;AM18:AM1500&amp;" ",Q549)))&gt;0,Y17,"")))</f>
        <v/>
      </c>
      <c r="Z549" s="964" t="str" cm="1">
        <f t="array" ref="Z549">IF(N549="","",IF(R549&lt;&gt;"","",IF(SUMPRODUCT(--(AN18:AN1500=Z17),--(AM18:AM1500&lt;&gt;""),--ISNUMBER(SEARCH(" "&amp;AM18:AM1500&amp;" ",Q549)))&gt;0,Z17,"")))</f>
        <v/>
      </c>
      <c r="AA549" s="964" t="str" cm="1">
        <f t="array" ref="AA549">IF(N549="","",IF(R549&lt;&gt;"","",IF(SUMPRODUCT(--(AN18:AN1500=AA17),--(AM18:AM1500&lt;&gt;""),--ISNUMBER(SEARCH(" "&amp;AM18:AM1500&amp;" ",Q549)))&gt;0,AA17,"")))</f>
        <v/>
      </c>
      <c r="AB549" s="964" t="str" cm="1">
        <f t="array" ref="AB549">IF(N549="","",IF(R549&lt;&gt;"","",IF(SUMPRODUCT(--(AN18:AN1500=AB17),--(AM18:AM1500&lt;&gt;""),--ISNUMBER(SEARCH(" "&amp;AM18:AM1500&amp;" ",Q549)))&gt;0,AB17,"")))</f>
        <v/>
      </c>
      <c r="AC549" s="964" t="str" cm="1">
        <f t="array" ref="AC549">IF(N549="","",IF(R549&lt;&gt;"","",IF(SUMPRODUCT(--(AN18:AN1500=AC17),--(AM18:AM1500&lt;&gt;""),--ISNUMBER(SEARCH(" "&amp;AM18:AM1500&amp;" ",Q549)))&gt;0,AC17,"")))</f>
        <v/>
      </c>
      <c r="AD549" s="964" t="str" cm="1">
        <f t="array" ref="AD549">IF(N549="","",IF(R549&lt;&gt;"","",IF(SUMPRODUCT(--(AN18:AN1500=AD17),--(AM18:AM1500&lt;&gt;""),--ISNUMBER(SEARCH(" "&amp;AM18:AM1500&amp;" ",Q549)))&gt;0,AD17,"")))</f>
        <v/>
      </c>
      <c r="AE549" s="964" t="str" cm="1">
        <f t="array" ref="AE549">IF(N549="","",IF(R549&lt;&gt;"","",IF(SUMPRODUCT(--(AN18:AN1500=AE17),--(AM18:AM1500&lt;&gt;""),--ISNUMBER(SEARCH(" "&amp;AM18:AM1500&amp;" ",Q549)))&gt;0,AE17,"")))</f>
        <v/>
      </c>
      <c r="AF549" s="964" t="str" cm="1">
        <f t="array" ref="AF549">IF(N549="","",IF(R549&lt;&gt;"","",IF(SUMPRODUCT(--(AN18:AN1500=AF17),--(AM18:AM1500&lt;&gt;""),--ISNUMBER(SEARCH(" "&amp;AM18:AM1500&amp;" ",Q549)))&gt;0,AF17,"")))</f>
        <v/>
      </c>
      <c r="AG549" s="964" t="str" cm="1">
        <f t="array" ref="AG549">IF(N549="","",IF(R549&lt;&gt;"","",IF(SUMPRODUCT(--(AN18:AN1500=AG17),--(AM18:AM1500&lt;&gt;""),--ISNUMBER(SEARCH(" "&amp;AM18:AM1500&amp;" ",Q549)))&gt;0,AG17,"")))</f>
        <v/>
      </c>
      <c r="AH549" s="964" t="str" cm="1">
        <f t="array" ref="AH549">IF(N549="","",IF(R549&lt;&gt;"","",IF(SUMPRODUCT(--(AN18:AN1500=AH17),--(AM18:AM1500&lt;&gt;""),--ISNUMBER(SEARCH(" "&amp;AM18:AM1500&amp;" ",Q549)))&gt;0,AH17,"")))</f>
        <v/>
      </c>
      <c r="AI549" s="964" t="str" cm="1">
        <f t="array" ref="AI549">IF(N549="","",IF(R549&lt;&gt;"","",IF(SUMPRODUCT(--(AN18:AN1500=AI17),--(AM18:AM1500&lt;&gt;""),--ISNUMBER(SEARCH(" "&amp;AM18:AM1500&amp;" ",Q549)))&gt;0,AI17,"")))</f>
        <v/>
      </c>
      <c r="AJ549" s="964" t="str" cm="1">
        <f t="array" ref="AJ549">IF(N549="","",IF(R549&lt;&gt;"","",IF(SUMPRODUCT(--(AN18:AN1500=AJ17),--(AM18:AM1500&lt;&gt;""),--ISNUMBER(SEARCH(" "&amp;AM18:AM1500&amp;" ",Q549)))&gt;0,AJ17,"")))</f>
        <v/>
      </c>
      <c r="AK549" s="964" t="str" cm="1">
        <f t="array" ref="AK549">IF(N549="","",IF(T549&lt;&gt;"",AK17,IF(S549&lt;&gt;"","",IF(R549&lt;&gt;"","",IF(SUMPRODUCT(--(AN18:AN1500=AK17),--(AM18:AM1500&lt;&gt;""),--ISNUMBER(SEARCH(" "&amp;AM18:AM1500&amp;" ",Q549)))&gt;0,AK17,"")))))</f>
        <v/>
      </c>
      <c r="AM549" s="964" t="s">
        <v>2277</v>
      </c>
      <c r="AN549" s="964" t="s">
        <v>1597</v>
      </c>
      <c r="BN549" s="49">
        <v>1</v>
      </c>
    </row>
    <row r="550" spans="3:66" ht="35.1" customHeight="1">
      <c r="C550" s="65"/>
      <c r="D550" s="975" t="str">
        <f t="shared" si="103"/>
        <v/>
      </c>
      <c r="E550" s="982"/>
      <c r="G550" s="963" t="str">
        <f>IF(H550="","",COUNTIF(H18:H550,"&lt;&gt;"))</f>
        <v/>
      </c>
      <c r="H550" s="958" t="str" cm="1">
        <f t="array" ref="H550">IF(L550="","",IF(LEN(L550)&lt;=MAX(10,G13),L550,IFERROR(LEFT(L550,LOOKUP(2,1/(MID(L550,ROW(1:500),1)=" ")/(ROW(1:500)&lt;=MAX(10,G13)),ROW(1:500))-1),LEFT(L550,MAX(10,G13)))))</f>
        <v/>
      </c>
      <c r="I550" s="963" t="str">
        <f t="shared" si="104"/>
        <v/>
      </c>
      <c r="J550" s="963" t="str">
        <f t="shared" si="105"/>
        <v/>
      </c>
      <c r="K550" s="964" t="str">
        <f>IF(M549&lt;&gt;"",K549,IF(K549&lt;MAX(A18:A317),K549+1,""))</f>
        <v/>
      </c>
      <c r="L550" s="965" t="str">
        <f>IF(K550="","",IF(M549&lt;&gt;"",M549,INDEX(E18:E317,MATCH(K550,A18:A317,0))))</f>
        <v/>
      </c>
      <c r="M550" s="965" t="str">
        <f t="shared" si="106"/>
        <v/>
      </c>
      <c r="N550" s="966" t="str">
        <f t="shared" si="107"/>
        <v/>
      </c>
      <c r="O550" s="967" t="str">
        <f t="shared" si="108"/>
        <v/>
      </c>
      <c r="P550" s="967" t="str">
        <f t="shared" si="109"/>
        <v/>
      </c>
      <c r="Q550" s="966" t="str">
        <f t="shared" si="110"/>
        <v/>
      </c>
      <c r="R550" s="967" t="str">
        <f>IF(N550="","",IF(COUNTIF(AP18:AP300,TRIM(Q550))&gt;0,"EXCLUSION EXACTE",""))</f>
        <v/>
      </c>
      <c r="S550" s="967" t="str" cm="1">
        <f t="array" ref="S550">IF(N550="","",IF(SUMPRODUCT(--(AP18:AP300&lt;&gt;""),--ISNUMBER(SEARCH(" "&amp;AP18:AP300&amp;" ",Q550)))&gt;0,"BLOQUE MOLLUSQUES",""))</f>
        <v/>
      </c>
      <c r="T550" s="967" t="str" cm="1">
        <f t="array" ref="T550">IF(N550="","",IF(SUMPRODUCT(--(AT18:AT300&lt;&gt;""),--ISNUMBER(SEARCH(" "&amp;AT18:AT300&amp;" ",Q550)))&gt;0,"FORCE MOLLUSQUES",""))</f>
        <v/>
      </c>
      <c r="U550" s="966" t="str">
        <f t="shared" si="111"/>
        <v/>
      </c>
      <c r="V550" s="966" t="str">
        <f t="shared" si="113"/>
        <v/>
      </c>
      <c r="W550" s="967" t="str">
        <f t="shared" si="112"/>
        <v/>
      </c>
      <c r="X550" s="967" t="str" cm="1">
        <f t="array" ref="X550">IF(N550="","",IF(R550&lt;&gt;"","",IF(SUMPRODUCT(--(AN18:AN1500=X17),--(AM18:AM1500&lt;&gt;""),--ISNUMBER(SEARCH(" "&amp;AM18:AM1500&amp;" ",Q550)))&gt;0,X17,"")))</f>
        <v/>
      </c>
      <c r="Y550" s="967" t="str" cm="1">
        <f t="array" ref="Y550">IF(N550="","",IF(R550&lt;&gt;"","",IF(SUMPRODUCT(--(AN18:AN1500=Y17),--(AM18:AM1500&lt;&gt;""),--ISNUMBER(SEARCH(" "&amp;AM18:AM1500&amp;" ",Q550)))&gt;0,Y17,"")))</f>
        <v/>
      </c>
      <c r="Z550" s="967" t="str" cm="1">
        <f t="array" ref="Z550">IF(N550="","",IF(R550&lt;&gt;"","",IF(SUMPRODUCT(--(AN18:AN1500=Z17),--(AM18:AM1500&lt;&gt;""),--ISNUMBER(SEARCH(" "&amp;AM18:AM1500&amp;" ",Q550)))&gt;0,Z17,"")))</f>
        <v/>
      </c>
      <c r="AA550" s="967" t="str" cm="1">
        <f t="array" ref="AA550">IF(N550="","",IF(R550&lt;&gt;"","",IF(SUMPRODUCT(--(AN18:AN1500=AA17),--(AM18:AM1500&lt;&gt;""),--ISNUMBER(SEARCH(" "&amp;AM18:AM1500&amp;" ",Q550)))&gt;0,AA17,"")))</f>
        <v/>
      </c>
      <c r="AB550" s="967" t="str" cm="1">
        <f t="array" ref="AB550">IF(N550="","",IF(R550&lt;&gt;"","",IF(SUMPRODUCT(--(AN18:AN1500=AB17),--(AM18:AM1500&lt;&gt;""),--ISNUMBER(SEARCH(" "&amp;AM18:AM1500&amp;" ",Q550)))&gt;0,AB17,"")))</f>
        <v/>
      </c>
      <c r="AC550" s="967" t="str" cm="1">
        <f t="array" ref="AC550">IF(N550="","",IF(R550&lt;&gt;"","",IF(SUMPRODUCT(--(AN18:AN1500=AC17),--(AM18:AM1500&lt;&gt;""),--ISNUMBER(SEARCH(" "&amp;AM18:AM1500&amp;" ",Q550)))&gt;0,AC17,"")))</f>
        <v/>
      </c>
      <c r="AD550" s="967" t="str" cm="1">
        <f t="array" ref="AD550">IF(N550="","",IF(R550&lt;&gt;"","",IF(SUMPRODUCT(--(AN18:AN1500=AD17),--(AM18:AM1500&lt;&gt;""),--ISNUMBER(SEARCH(" "&amp;AM18:AM1500&amp;" ",Q550)))&gt;0,AD17,"")))</f>
        <v/>
      </c>
      <c r="AE550" s="967" t="str" cm="1">
        <f t="array" ref="AE550">IF(N550="","",IF(R550&lt;&gt;"","",IF(SUMPRODUCT(--(AN18:AN1500=AE17),--(AM18:AM1500&lt;&gt;""),--ISNUMBER(SEARCH(" "&amp;AM18:AM1500&amp;" ",Q550)))&gt;0,AE17,"")))</f>
        <v/>
      </c>
      <c r="AF550" s="967" t="str" cm="1">
        <f t="array" ref="AF550">IF(N550="","",IF(R550&lt;&gt;"","",IF(SUMPRODUCT(--(AN18:AN1500=AF17),--(AM18:AM1500&lt;&gt;""),--ISNUMBER(SEARCH(" "&amp;AM18:AM1500&amp;" ",Q550)))&gt;0,AF17,"")))</f>
        <v/>
      </c>
      <c r="AG550" s="967" t="str" cm="1">
        <f t="array" ref="AG550">IF(N550="","",IF(R550&lt;&gt;"","",IF(SUMPRODUCT(--(AN18:AN1500=AG17),--(AM18:AM1500&lt;&gt;""),--ISNUMBER(SEARCH(" "&amp;AM18:AM1500&amp;" ",Q550)))&gt;0,AG17,"")))</f>
        <v/>
      </c>
      <c r="AH550" s="967" t="str" cm="1">
        <f t="array" ref="AH550">IF(N550="","",IF(R550&lt;&gt;"","",IF(SUMPRODUCT(--(AN18:AN1500=AH17),--(AM18:AM1500&lt;&gt;""),--ISNUMBER(SEARCH(" "&amp;AM18:AM1500&amp;" ",Q550)))&gt;0,AH17,"")))</f>
        <v/>
      </c>
      <c r="AI550" s="967" t="str" cm="1">
        <f t="array" ref="AI550">IF(N550="","",IF(R550&lt;&gt;"","",IF(SUMPRODUCT(--(AN18:AN1500=AI17),--(AM18:AM1500&lt;&gt;""),--ISNUMBER(SEARCH(" "&amp;AM18:AM1500&amp;" ",Q550)))&gt;0,AI17,"")))</f>
        <v/>
      </c>
      <c r="AJ550" s="967" t="str" cm="1">
        <f t="array" ref="AJ550">IF(N550="","",IF(R550&lt;&gt;"","",IF(SUMPRODUCT(--(AN18:AN1500=AJ17),--(AM18:AM1500&lt;&gt;""),--ISNUMBER(SEARCH(" "&amp;AM18:AM1500&amp;" ",Q550)))&gt;0,AJ17,"")))</f>
        <v/>
      </c>
      <c r="AK550" s="967" t="str" cm="1">
        <f t="array" ref="AK550">IF(N550="","",IF(T550&lt;&gt;"",AK17,IF(S550&lt;&gt;"","",IF(R550&lt;&gt;"","",IF(SUMPRODUCT(--(AN18:AN1500=AK17),--(AM18:AM1500&lt;&gt;""),--ISNUMBER(SEARCH(" "&amp;AM18:AM1500&amp;" ",Q550)))&gt;0,AK17,"")))))</f>
        <v/>
      </c>
      <c r="AM550" s="968" t="s">
        <v>2278</v>
      </c>
      <c r="AN550" s="968" t="s">
        <v>1597</v>
      </c>
      <c r="BN550" s="49">
        <v>1</v>
      </c>
    </row>
    <row r="551" spans="3:66" ht="35.1" customHeight="1">
      <c r="C551" s="65"/>
      <c r="D551" s="975" t="str">
        <f t="shared" si="103"/>
        <v/>
      </c>
      <c r="E551" s="982"/>
      <c r="G551" s="964" t="str">
        <f>IF(H551="","",COUNTIF(H18:H551,"&lt;&gt;"))</f>
        <v/>
      </c>
      <c r="H551" s="965" t="str" cm="1">
        <f t="array" ref="H551">IF(L551="","",IF(LEN(L551)&lt;=MAX(10,G13),L551,IFERROR(LEFT(L551,LOOKUP(2,1/(MID(L551,ROW(1:500),1)=" ")/(ROW(1:500)&lt;=MAX(10,G13)),ROW(1:500))-1),LEFT(L551,MAX(10,G13)))))</f>
        <v/>
      </c>
      <c r="I551" s="964" t="str">
        <f t="shared" si="104"/>
        <v/>
      </c>
      <c r="J551" s="964" t="str">
        <f t="shared" si="105"/>
        <v/>
      </c>
      <c r="K551" s="964" t="str">
        <f>IF(M550&lt;&gt;"",K550,IF(K550&lt;MAX(A18:A317),K550+1,""))</f>
        <v/>
      </c>
      <c r="L551" s="965" t="str">
        <f>IF(K551="","",IF(M550&lt;&gt;"",M550,INDEX(E18:E317,MATCH(K551,A18:A317,0))))</f>
        <v/>
      </c>
      <c r="M551" s="965" t="str">
        <f t="shared" si="106"/>
        <v/>
      </c>
      <c r="N551" s="965" t="str">
        <f t="shared" si="107"/>
        <v/>
      </c>
      <c r="O551" s="964" t="str">
        <f t="shared" si="108"/>
        <v/>
      </c>
      <c r="P551" s="964" t="str">
        <f t="shared" si="109"/>
        <v/>
      </c>
      <c r="Q551" s="965" t="str">
        <f t="shared" si="110"/>
        <v/>
      </c>
      <c r="R551" s="964" t="str">
        <f>IF(N551="","",IF(COUNTIF(AP18:AP300,TRIM(Q551))&gt;0,"EXCLUSION EXACTE",""))</f>
        <v/>
      </c>
      <c r="S551" s="964" t="str" cm="1">
        <f t="array" ref="S551">IF(N551="","",IF(SUMPRODUCT(--(AP18:AP300&lt;&gt;""),--ISNUMBER(SEARCH(" "&amp;AP18:AP300&amp;" ",Q551)))&gt;0,"BLOQUE MOLLUSQUES",""))</f>
        <v/>
      </c>
      <c r="T551" s="964" t="str" cm="1">
        <f t="array" ref="T551">IF(N551="","",IF(SUMPRODUCT(--(AT18:AT300&lt;&gt;""),--ISNUMBER(SEARCH(" "&amp;AT18:AT300&amp;" ",Q551)))&gt;0,"FORCE MOLLUSQUES",""))</f>
        <v/>
      </c>
      <c r="U551" s="965" t="str">
        <f t="shared" si="111"/>
        <v/>
      </c>
      <c r="V551" s="965" t="str">
        <f t="shared" si="113"/>
        <v/>
      </c>
      <c r="W551" s="964" t="str">
        <f t="shared" si="112"/>
        <v/>
      </c>
      <c r="X551" s="964" t="str" cm="1">
        <f t="array" ref="X551">IF(N551="","",IF(R551&lt;&gt;"","",IF(SUMPRODUCT(--(AN18:AN1500=X17),--(AM18:AM1500&lt;&gt;""),--ISNUMBER(SEARCH(" "&amp;AM18:AM1500&amp;" ",Q551)))&gt;0,X17,"")))</f>
        <v/>
      </c>
      <c r="Y551" s="964" t="str" cm="1">
        <f t="array" ref="Y551">IF(N551="","",IF(R551&lt;&gt;"","",IF(SUMPRODUCT(--(AN18:AN1500=Y17),--(AM18:AM1500&lt;&gt;""),--ISNUMBER(SEARCH(" "&amp;AM18:AM1500&amp;" ",Q551)))&gt;0,Y17,"")))</f>
        <v/>
      </c>
      <c r="Z551" s="964" t="str" cm="1">
        <f t="array" ref="Z551">IF(N551="","",IF(R551&lt;&gt;"","",IF(SUMPRODUCT(--(AN18:AN1500=Z17),--(AM18:AM1500&lt;&gt;""),--ISNUMBER(SEARCH(" "&amp;AM18:AM1500&amp;" ",Q551)))&gt;0,Z17,"")))</f>
        <v/>
      </c>
      <c r="AA551" s="964" t="str" cm="1">
        <f t="array" ref="AA551">IF(N551="","",IF(R551&lt;&gt;"","",IF(SUMPRODUCT(--(AN18:AN1500=AA17),--(AM18:AM1500&lt;&gt;""),--ISNUMBER(SEARCH(" "&amp;AM18:AM1500&amp;" ",Q551)))&gt;0,AA17,"")))</f>
        <v/>
      </c>
      <c r="AB551" s="964" t="str" cm="1">
        <f t="array" ref="AB551">IF(N551="","",IF(R551&lt;&gt;"","",IF(SUMPRODUCT(--(AN18:AN1500=AB17),--(AM18:AM1500&lt;&gt;""),--ISNUMBER(SEARCH(" "&amp;AM18:AM1500&amp;" ",Q551)))&gt;0,AB17,"")))</f>
        <v/>
      </c>
      <c r="AC551" s="964" t="str" cm="1">
        <f t="array" ref="AC551">IF(N551="","",IF(R551&lt;&gt;"","",IF(SUMPRODUCT(--(AN18:AN1500=AC17),--(AM18:AM1500&lt;&gt;""),--ISNUMBER(SEARCH(" "&amp;AM18:AM1500&amp;" ",Q551)))&gt;0,AC17,"")))</f>
        <v/>
      </c>
      <c r="AD551" s="964" t="str" cm="1">
        <f t="array" ref="AD551">IF(N551="","",IF(R551&lt;&gt;"","",IF(SUMPRODUCT(--(AN18:AN1500=AD17),--(AM18:AM1500&lt;&gt;""),--ISNUMBER(SEARCH(" "&amp;AM18:AM1500&amp;" ",Q551)))&gt;0,AD17,"")))</f>
        <v/>
      </c>
      <c r="AE551" s="964" t="str" cm="1">
        <f t="array" ref="AE551">IF(N551="","",IF(R551&lt;&gt;"","",IF(SUMPRODUCT(--(AN18:AN1500=AE17),--(AM18:AM1500&lt;&gt;""),--ISNUMBER(SEARCH(" "&amp;AM18:AM1500&amp;" ",Q551)))&gt;0,AE17,"")))</f>
        <v/>
      </c>
      <c r="AF551" s="964" t="str" cm="1">
        <f t="array" ref="AF551">IF(N551="","",IF(R551&lt;&gt;"","",IF(SUMPRODUCT(--(AN18:AN1500=AF17),--(AM18:AM1500&lt;&gt;""),--ISNUMBER(SEARCH(" "&amp;AM18:AM1500&amp;" ",Q551)))&gt;0,AF17,"")))</f>
        <v/>
      </c>
      <c r="AG551" s="964" t="str" cm="1">
        <f t="array" ref="AG551">IF(N551="","",IF(R551&lt;&gt;"","",IF(SUMPRODUCT(--(AN18:AN1500=AG17),--(AM18:AM1500&lt;&gt;""),--ISNUMBER(SEARCH(" "&amp;AM18:AM1500&amp;" ",Q551)))&gt;0,AG17,"")))</f>
        <v/>
      </c>
      <c r="AH551" s="964" t="str" cm="1">
        <f t="array" ref="AH551">IF(N551="","",IF(R551&lt;&gt;"","",IF(SUMPRODUCT(--(AN18:AN1500=AH17),--(AM18:AM1500&lt;&gt;""),--ISNUMBER(SEARCH(" "&amp;AM18:AM1500&amp;" ",Q551)))&gt;0,AH17,"")))</f>
        <v/>
      </c>
      <c r="AI551" s="964" t="str" cm="1">
        <f t="array" ref="AI551">IF(N551="","",IF(R551&lt;&gt;"","",IF(SUMPRODUCT(--(AN18:AN1500=AI17),--(AM18:AM1500&lt;&gt;""),--ISNUMBER(SEARCH(" "&amp;AM18:AM1500&amp;" ",Q551)))&gt;0,AI17,"")))</f>
        <v/>
      </c>
      <c r="AJ551" s="964" t="str" cm="1">
        <f t="array" ref="AJ551">IF(N551="","",IF(R551&lt;&gt;"","",IF(SUMPRODUCT(--(AN18:AN1500=AJ17),--(AM18:AM1500&lt;&gt;""),--ISNUMBER(SEARCH(" "&amp;AM18:AM1500&amp;" ",Q551)))&gt;0,AJ17,"")))</f>
        <v/>
      </c>
      <c r="AK551" s="964" t="str" cm="1">
        <f t="array" ref="AK551">IF(N551="","",IF(T551&lt;&gt;"",AK17,IF(S551&lt;&gt;"","",IF(R551&lt;&gt;"","",IF(SUMPRODUCT(--(AN18:AN1500=AK17),--(AM18:AM1500&lt;&gt;""),--ISNUMBER(SEARCH(" "&amp;AM18:AM1500&amp;" ",Q551)))&gt;0,AK17,"")))))</f>
        <v/>
      </c>
      <c r="AM551" s="964" t="s">
        <v>2448</v>
      </c>
      <c r="AN551" s="964" t="s">
        <v>1597</v>
      </c>
      <c r="BN551" s="49">
        <v>1</v>
      </c>
    </row>
    <row r="552" spans="3:66" ht="35.1" customHeight="1">
      <c r="C552" s="65"/>
      <c r="D552" s="975" t="str">
        <f t="shared" si="103"/>
        <v/>
      </c>
      <c r="E552" s="982"/>
      <c r="G552" s="963" t="str">
        <f>IF(H552="","",COUNTIF(H18:H552,"&lt;&gt;"))</f>
        <v/>
      </c>
      <c r="H552" s="958" t="str" cm="1">
        <f t="array" ref="H552">IF(L552="","",IF(LEN(L552)&lt;=MAX(10,G13),L552,IFERROR(LEFT(L552,LOOKUP(2,1/(MID(L552,ROW(1:500),1)=" ")/(ROW(1:500)&lt;=MAX(10,G13)),ROW(1:500))-1),LEFT(L552,MAX(10,G13)))))</f>
        <v/>
      </c>
      <c r="I552" s="963" t="str">
        <f t="shared" si="104"/>
        <v/>
      </c>
      <c r="J552" s="963" t="str">
        <f t="shared" si="105"/>
        <v/>
      </c>
      <c r="K552" s="964" t="str">
        <f>IF(M551&lt;&gt;"",K551,IF(K551&lt;MAX(A18:A317),K551+1,""))</f>
        <v/>
      </c>
      <c r="L552" s="965" t="str">
        <f>IF(K552="","",IF(M551&lt;&gt;"",M551,INDEX(E18:E317,MATCH(K552,A18:A317,0))))</f>
        <v/>
      </c>
      <c r="M552" s="965" t="str">
        <f t="shared" si="106"/>
        <v/>
      </c>
      <c r="N552" s="966" t="str">
        <f t="shared" si="107"/>
        <v/>
      </c>
      <c r="O552" s="967" t="str">
        <f t="shared" si="108"/>
        <v/>
      </c>
      <c r="P552" s="967" t="str">
        <f t="shared" si="109"/>
        <v/>
      </c>
      <c r="Q552" s="966" t="str">
        <f t="shared" si="110"/>
        <v/>
      </c>
      <c r="R552" s="967" t="str">
        <f>IF(N552="","",IF(COUNTIF(AP18:AP300,TRIM(Q552))&gt;0,"EXCLUSION EXACTE",""))</f>
        <v/>
      </c>
      <c r="S552" s="967" t="str" cm="1">
        <f t="array" ref="S552">IF(N552="","",IF(SUMPRODUCT(--(AP18:AP300&lt;&gt;""),--ISNUMBER(SEARCH(" "&amp;AP18:AP300&amp;" ",Q552)))&gt;0,"BLOQUE MOLLUSQUES",""))</f>
        <v/>
      </c>
      <c r="T552" s="967" t="str" cm="1">
        <f t="array" ref="T552">IF(N552="","",IF(SUMPRODUCT(--(AT18:AT300&lt;&gt;""),--ISNUMBER(SEARCH(" "&amp;AT18:AT300&amp;" ",Q552)))&gt;0,"FORCE MOLLUSQUES",""))</f>
        <v/>
      </c>
      <c r="U552" s="966" t="str">
        <f t="shared" si="111"/>
        <v/>
      </c>
      <c r="V552" s="966" t="str">
        <f t="shared" si="113"/>
        <v/>
      </c>
      <c r="W552" s="967" t="str">
        <f t="shared" si="112"/>
        <v/>
      </c>
      <c r="X552" s="967" t="str" cm="1">
        <f t="array" ref="X552">IF(N552="","",IF(R552&lt;&gt;"","",IF(SUMPRODUCT(--(AN18:AN1500=X17),--(AM18:AM1500&lt;&gt;""),--ISNUMBER(SEARCH(" "&amp;AM18:AM1500&amp;" ",Q552)))&gt;0,X17,"")))</f>
        <v/>
      </c>
      <c r="Y552" s="967" t="str" cm="1">
        <f t="array" ref="Y552">IF(N552="","",IF(R552&lt;&gt;"","",IF(SUMPRODUCT(--(AN18:AN1500=Y17),--(AM18:AM1500&lt;&gt;""),--ISNUMBER(SEARCH(" "&amp;AM18:AM1500&amp;" ",Q552)))&gt;0,Y17,"")))</f>
        <v/>
      </c>
      <c r="Z552" s="967" t="str" cm="1">
        <f t="array" ref="Z552">IF(N552="","",IF(R552&lt;&gt;"","",IF(SUMPRODUCT(--(AN18:AN1500=Z17),--(AM18:AM1500&lt;&gt;""),--ISNUMBER(SEARCH(" "&amp;AM18:AM1500&amp;" ",Q552)))&gt;0,Z17,"")))</f>
        <v/>
      </c>
      <c r="AA552" s="967" t="str" cm="1">
        <f t="array" ref="AA552">IF(N552="","",IF(R552&lt;&gt;"","",IF(SUMPRODUCT(--(AN18:AN1500=AA17),--(AM18:AM1500&lt;&gt;""),--ISNUMBER(SEARCH(" "&amp;AM18:AM1500&amp;" ",Q552)))&gt;0,AA17,"")))</f>
        <v/>
      </c>
      <c r="AB552" s="967" t="str" cm="1">
        <f t="array" ref="AB552">IF(N552="","",IF(R552&lt;&gt;"","",IF(SUMPRODUCT(--(AN18:AN1500=AB17),--(AM18:AM1500&lt;&gt;""),--ISNUMBER(SEARCH(" "&amp;AM18:AM1500&amp;" ",Q552)))&gt;0,AB17,"")))</f>
        <v/>
      </c>
      <c r="AC552" s="967" t="str" cm="1">
        <f t="array" ref="AC552">IF(N552="","",IF(R552&lt;&gt;"","",IF(SUMPRODUCT(--(AN18:AN1500=AC17),--(AM18:AM1500&lt;&gt;""),--ISNUMBER(SEARCH(" "&amp;AM18:AM1500&amp;" ",Q552)))&gt;0,AC17,"")))</f>
        <v/>
      </c>
      <c r="AD552" s="967" t="str" cm="1">
        <f t="array" ref="AD552">IF(N552="","",IF(R552&lt;&gt;"","",IF(SUMPRODUCT(--(AN18:AN1500=AD17),--(AM18:AM1500&lt;&gt;""),--ISNUMBER(SEARCH(" "&amp;AM18:AM1500&amp;" ",Q552)))&gt;0,AD17,"")))</f>
        <v/>
      </c>
      <c r="AE552" s="967" t="str" cm="1">
        <f t="array" ref="AE552">IF(N552="","",IF(R552&lt;&gt;"","",IF(SUMPRODUCT(--(AN18:AN1500=AE17),--(AM18:AM1500&lt;&gt;""),--ISNUMBER(SEARCH(" "&amp;AM18:AM1500&amp;" ",Q552)))&gt;0,AE17,"")))</f>
        <v/>
      </c>
      <c r="AF552" s="967" t="str" cm="1">
        <f t="array" ref="AF552">IF(N552="","",IF(R552&lt;&gt;"","",IF(SUMPRODUCT(--(AN18:AN1500=AF17),--(AM18:AM1500&lt;&gt;""),--ISNUMBER(SEARCH(" "&amp;AM18:AM1500&amp;" ",Q552)))&gt;0,AF17,"")))</f>
        <v/>
      </c>
      <c r="AG552" s="967" t="str" cm="1">
        <f t="array" ref="AG552">IF(N552="","",IF(R552&lt;&gt;"","",IF(SUMPRODUCT(--(AN18:AN1500=AG17),--(AM18:AM1500&lt;&gt;""),--ISNUMBER(SEARCH(" "&amp;AM18:AM1500&amp;" ",Q552)))&gt;0,AG17,"")))</f>
        <v/>
      </c>
      <c r="AH552" s="967" t="str" cm="1">
        <f t="array" ref="AH552">IF(N552="","",IF(R552&lt;&gt;"","",IF(SUMPRODUCT(--(AN18:AN1500=AH17),--(AM18:AM1500&lt;&gt;""),--ISNUMBER(SEARCH(" "&amp;AM18:AM1500&amp;" ",Q552)))&gt;0,AH17,"")))</f>
        <v/>
      </c>
      <c r="AI552" s="967" t="str" cm="1">
        <f t="array" ref="AI552">IF(N552="","",IF(R552&lt;&gt;"","",IF(SUMPRODUCT(--(AN18:AN1500=AI17),--(AM18:AM1500&lt;&gt;""),--ISNUMBER(SEARCH(" "&amp;AM18:AM1500&amp;" ",Q552)))&gt;0,AI17,"")))</f>
        <v/>
      </c>
      <c r="AJ552" s="967" t="str" cm="1">
        <f t="array" ref="AJ552">IF(N552="","",IF(R552&lt;&gt;"","",IF(SUMPRODUCT(--(AN18:AN1500=AJ17),--(AM18:AM1500&lt;&gt;""),--ISNUMBER(SEARCH(" "&amp;AM18:AM1500&amp;" ",Q552)))&gt;0,AJ17,"")))</f>
        <v/>
      </c>
      <c r="AK552" s="967" t="str" cm="1">
        <f t="array" ref="AK552">IF(N552="","",IF(T552&lt;&gt;"",AK17,IF(S552&lt;&gt;"","",IF(R552&lt;&gt;"","",IF(SUMPRODUCT(--(AN18:AN1500=AK17),--(AM18:AM1500&lt;&gt;""),--ISNUMBER(SEARCH(" "&amp;AM18:AM1500&amp;" ",Q552)))&gt;0,AK17,"")))))</f>
        <v/>
      </c>
      <c r="AM552" s="968" t="s">
        <v>2449</v>
      </c>
      <c r="AN552" s="968" t="s">
        <v>1597</v>
      </c>
      <c r="BN552" s="49">
        <v>1</v>
      </c>
    </row>
    <row r="553" spans="3:66" ht="35.1" customHeight="1">
      <c r="C553" s="65"/>
      <c r="D553" s="975" t="str">
        <f t="shared" si="103"/>
        <v/>
      </c>
      <c r="E553" s="982"/>
      <c r="G553" s="964" t="str">
        <f>IF(H553="","",COUNTIF(H18:H553,"&lt;&gt;"))</f>
        <v/>
      </c>
      <c r="H553" s="965" t="str" cm="1">
        <f t="array" ref="H553">IF(L553="","",IF(LEN(L553)&lt;=MAX(10,G13),L553,IFERROR(LEFT(L553,LOOKUP(2,1/(MID(L553,ROW(1:500),1)=" ")/(ROW(1:500)&lt;=MAX(10,G13)),ROW(1:500))-1),LEFT(L553,MAX(10,G13)))))</f>
        <v/>
      </c>
      <c r="I553" s="964" t="str">
        <f t="shared" si="104"/>
        <v/>
      </c>
      <c r="J553" s="964" t="str">
        <f t="shared" si="105"/>
        <v/>
      </c>
      <c r="K553" s="964" t="str">
        <f>IF(M552&lt;&gt;"",K552,IF(K552&lt;MAX(A18:A317),K552+1,""))</f>
        <v/>
      </c>
      <c r="L553" s="965" t="str">
        <f>IF(K553="","",IF(M552&lt;&gt;"",M552,INDEX(E18:E317,MATCH(K553,A18:A317,0))))</f>
        <v/>
      </c>
      <c r="M553" s="965" t="str">
        <f t="shared" si="106"/>
        <v/>
      </c>
      <c r="N553" s="965" t="str">
        <f t="shared" si="107"/>
        <v/>
      </c>
      <c r="O553" s="964" t="str">
        <f t="shared" si="108"/>
        <v/>
      </c>
      <c r="P553" s="964" t="str">
        <f t="shared" si="109"/>
        <v/>
      </c>
      <c r="Q553" s="965" t="str">
        <f t="shared" si="110"/>
        <v/>
      </c>
      <c r="R553" s="964" t="str">
        <f>IF(N553="","",IF(COUNTIF(AP18:AP300,TRIM(Q553))&gt;0,"EXCLUSION EXACTE",""))</f>
        <v/>
      </c>
      <c r="S553" s="964" t="str" cm="1">
        <f t="array" ref="S553">IF(N553="","",IF(SUMPRODUCT(--(AP18:AP300&lt;&gt;""),--ISNUMBER(SEARCH(" "&amp;AP18:AP300&amp;" ",Q553)))&gt;0,"BLOQUE MOLLUSQUES",""))</f>
        <v/>
      </c>
      <c r="T553" s="964" t="str" cm="1">
        <f t="array" ref="T553">IF(N553="","",IF(SUMPRODUCT(--(AT18:AT300&lt;&gt;""),--ISNUMBER(SEARCH(" "&amp;AT18:AT300&amp;" ",Q553)))&gt;0,"FORCE MOLLUSQUES",""))</f>
        <v/>
      </c>
      <c r="U553" s="965" t="str">
        <f t="shared" si="111"/>
        <v/>
      </c>
      <c r="V553" s="965" t="str">
        <f t="shared" si="113"/>
        <v/>
      </c>
      <c r="W553" s="964" t="str">
        <f t="shared" si="112"/>
        <v/>
      </c>
      <c r="X553" s="964" t="str" cm="1">
        <f t="array" ref="X553">IF(N553="","",IF(R553&lt;&gt;"","",IF(SUMPRODUCT(--(AN18:AN1500=X17),--(AM18:AM1500&lt;&gt;""),--ISNUMBER(SEARCH(" "&amp;AM18:AM1500&amp;" ",Q553)))&gt;0,X17,"")))</f>
        <v/>
      </c>
      <c r="Y553" s="964" t="str" cm="1">
        <f t="array" ref="Y553">IF(N553="","",IF(R553&lt;&gt;"","",IF(SUMPRODUCT(--(AN18:AN1500=Y17),--(AM18:AM1500&lt;&gt;""),--ISNUMBER(SEARCH(" "&amp;AM18:AM1500&amp;" ",Q553)))&gt;0,Y17,"")))</f>
        <v/>
      </c>
      <c r="Z553" s="964" t="str" cm="1">
        <f t="array" ref="Z553">IF(N553="","",IF(R553&lt;&gt;"","",IF(SUMPRODUCT(--(AN18:AN1500=Z17),--(AM18:AM1500&lt;&gt;""),--ISNUMBER(SEARCH(" "&amp;AM18:AM1500&amp;" ",Q553)))&gt;0,Z17,"")))</f>
        <v/>
      </c>
      <c r="AA553" s="964" t="str" cm="1">
        <f t="array" ref="AA553">IF(N553="","",IF(R553&lt;&gt;"","",IF(SUMPRODUCT(--(AN18:AN1500=AA17),--(AM18:AM1500&lt;&gt;""),--ISNUMBER(SEARCH(" "&amp;AM18:AM1500&amp;" ",Q553)))&gt;0,AA17,"")))</f>
        <v/>
      </c>
      <c r="AB553" s="964" t="str" cm="1">
        <f t="array" ref="AB553">IF(N553="","",IF(R553&lt;&gt;"","",IF(SUMPRODUCT(--(AN18:AN1500=AB17),--(AM18:AM1500&lt;&gt;""),--ISNUMBER(SEARCH(" "&amp;AM18:AM1500&amp;" ",Q553)))&gt;0,AB17,"")))</f>
        <v/>
      </c>
      <c r="AC553" s="964" t="str" cm="1">
        <f t="array" ref="AC553">IF(N553="","",IF(R553&lt;&gt;"","",IF(SUMPRODUCT(--(AN18:AN1500=AC17),--(AM18:AM1500&lt;&gt;""),--ISNUMBER(SEARCH(" "&amp;AM18:AM1500&amp;" ",Q553)))&gt;0,AC17,"")))</f>
        <v/>
      </c>
      <c r="AD553" s="964" t="str" cm="1">
        <f t="array" ref="AD553">IF(N553="","",IF(R553&lt;&gt;"","",IF(SUMPRODUCT(--(AN18:AN1500=AD17),--(AM18:AM1500&lt;&gt;""),--ISNUMBER(SEARCH(" "&amp;AM18:AM1500&amp;" ",Q553)))&gt;0,AD17,"")))</f>
        <v/>
      </c>
      <c r="AE553" s="964" t="str" cm="1">
        <f t="array" ref="AE553">IF(N553="","",IF(R553&lt;&gt;"","",IF(SUMPRODUCT(--(AN18:AN1500=AE17),--(AM18:AM1500&lt;&gt;""),--ISNUMBER(SEARCH(" "&amp;AM18:AM1500&amp;" ",Q553)))&gt;0,AE17,"")))</f>
        <v/>
      </c>
      <c r="AF553" s="964" t="str" cm="1">
        <f t="array" ref="AF553">IF(N553="","",IF(R553&lt;&gt;"","",IF(SUMPRODUCT(--(AN18:AN1500=AF17),--(AM18:AM1500&lt;&gt;""),--ISNUMBER(SEARCH(" "&amp;AM18:AM1500&amp;" ",Q553)))&gt;0,AF17,"")))</f>
        <v/>
      </c>
      <c r="AG553" s="964" t="str" cm="1">
        <f t="array" ref="AG553">IF(N553="","",IF(R553&lt;&gt;"","",IF(SUMPRODUCT(--(AN18:AN1500=AG17),--(AM18:AM1500&lt;&gt;""),--ISNUMBER(SEARCH(" "&amp;AM18:AM1500&amp;" ",Q553)))&gt;0,AG17,"")))</f>
        <v/>
      </c>
      <c r="AH553" s="964" t="str" cm="1">
        <f t="array" ref="AH553">IF(N553="","",IF(R553&lt;&gt;"","",IF(SUMPRODUCT(--(AN18:AN1500=AH17),--(AM18:AM1500&lt;&gt;""),--ISNUMBER(SEARCH(" "&amp;AM18:AM1500&amp;" ",Q553)))&gt;0,AH17,"")))</f>
        <v/>
      </c>
      <c r="AI553" s="964" t="str" cm="1">
        <f t="array" ref="AI553">IF(N553="","",IF(R553&lt;&gt;"","",IF(SUMPRODUCT(--(AN18:AN1500=AI17),--(AM18:AM1500&lt;&gt;""),--ISNUMBER(SEARCH(" "&amp;AM18:AM1500&amp;" ",Q553)))&gt;0,AI17,"")))</f>
        <v/>
      </c>
      <c r="AJ553" s="964" t="str" cm="1">
        <f t="array" ref="AJ553">IF(N553="","",IF(R553&lt;&gt;"","",IF(SUMPRODUCT(--(AN18:AN1500=AJ17),--(AM18:AM1500&lt;&gt;""),--ISNUMBER(SEARCH(" "&amp;AM18:AM1500&amp;" ",Q553)))&gt;0,AJ17,"")))</f>
        <v/>
      </c>
      <c r="AK553" s="964" t="str" cm="1">
        <f t="array" ref="AK553">IF(N553="","",IF(T553&lt;&gt;"",AK17,IF(S553&lt;&gt;"","",IF(R553&lt;&gt;"","",IF(SUMPRODUCT(--(AN18:AN1500=AK17),--(AM18:AM1500&lt;&gt;""),--ISNUMBER(SEARCH(" "&amp;AM18:AM1500&amp;" ",Q553)))&gt;0,AK17,"")))))</f>
        <v/>
      </c>
      <c r="AM553" s="964" t="s">
        <v>2450</v>
      </c>
      <c r="AN553" s="964" t="s">
        <v>1597</v>
      </c>
      <c r="BN553" s="49">
        <v>1</v>
      </c>
    </row>
    <row r="554" spans="3:66" ht="35.1" customHeight="1">
      <c r="C554" s="65"/>
      <c r="D554" s="975" t="str">
        <f t="shared" si="103"/>
        <v/>
      </c>
      <c r="E554" s="982"/>
      <c r="G554" s="963" t="str">
        <f>IF(H554="","",COUNTIF(H18:H554,"&lt;&gt;"))</f>
        <v/>
      </c>
      <c r="H554" s="958" t="str" cm="1">
        <f t="array" ref="H554">IF(L554="","",IF(LEN(L554)&lt;=MAX(10,G13),L554,IFERROR(LEFT(L554,LOOKUP(2,1/(MID(L554,ROW(1:500),1)=" ")/(ROW(1:500)&lt;=MAX(10,G13)),ROW(1:500))-1),LEFT(L554,MAX(10,G13)))))</f>
        <v/>
      </c>
      <c r="I554" s="963" t="str">
        <f t="shared" si="104"/>
        <v/>
      </c>
      <c r="J554" s="963" t="str">
        <f t="shared" si="105"/>
        <v/>
      </c>
      <c r="K554" s="964" t="str">
        <f>IF(M553&lt;&gt;"",K553,IF(K553&lt;MAX(A18:A317),K553+1,""))</f>
        <v/>
      </c>
      <c r="L554" s="965" t="str">
        <f>IF(K554="","",IF(M553&lt;&gt;"",M553,INDEX(E18:E317,MATCH(K554,A18:A317,0))))</f>
        <v/>
      </c>
      <c r="M554" s="965" t="str">
        <f t="shared" si="106"/>
        <v/>
      </c>
      <c r="N554" s="966" t="str">
        <f t="shared" si="107"/>
        <v/>
      </c>
      <c r="O554" s="967" t="str">
        <f t="shared" si="108"/>
        <v/>
      </c>
      <c r="P554" s="967" t="str">
        <f t="shared" si="109"/>
        <v/>
      </c>
      <c r="Q554" s="966" t="str">
        <f t="shared" si="110"/>
        <v/>
      </c>
      <c r="R554" s="967" t="str">
        <f>IF(N554="","",IF(COUNTIF(AP18:AP300,TRIM(Q554))&gt;0,"EXCLUSION EXACTE",""))</f>
        <v/>
      </c>
      <c r="S554" s="967" t="str" cm="1">
        <f t="array" ref="S554">IF(N554="","",IF(SUMPRODUCT(--(AP18:AP300&lt;&gt;""),--ISNUMBER(SEARCH(" "&amp;AP18:AP300&amp;" ",Q554)))&gt;0,"BLOQUE MOLLUSQUES",""))</f>
        <v/>
      </c>
      <c r="T554" s="967" t="str" cm="1">
        <f t="array" ref="T554">IF(N554="","",IF(SUMPRODUCT(--(AT18:AT300&lt;&gt;""),--ISNUMBER(SEARCH(" "&amp;AT18:AT300&amp;" ",Q554)))&gt;0,"FORCE MOLLUSQUES",""))</f>
        <v/>
      </c>
      <c r="U554" s="966" t="str">
        <f t="shared" si="111"/>
        <v/>
      </c>
      <c r="V554" s="966" t="str">
        <f t="shared" si="113"/>
        <v/>
      </c>
      <c r="W554" s="967" t="str">
        <f t="shared" si="112"/>
        <v/>
      </c>
      <c r="X554" s="967" t="str" cm="1">
        <f t="array" ref="X554">IF(N554="","",IF(R554&lt;&gt;"","",IF(SUMPRODUCT(--(AN18:AN1500=X17),--(AM18:AM1500&lt;&gt;""),--ISNUMBER(SEARCH(" "&amp;AM18:AM1500&amp;" ",Q554)))&gt;0,X17,"")))</f>
        <v/>
      </c>
      <c r="Y554" s="967" t="str" cm="1">
        <f t="array" ref="Y554">IF(N554="","",IF(R554&lt;&gt;"","",IF(SUMPRODUCT(--(AN18:AN1500=Y17),--(AM18:AM1500&lt;&gt;""),--ISNUMBER(SEARCH(" "&amp;AM18:AM1500&amp;" ",Q554)))&gt;0,Y17,"")))</f>
        <v/>
      </c>
      <c r="Z554" s="967" t="str" cm="1">
        <f t="array" ref="Z554">IF(N554="","",IF(R554&lt;&gt;"","",IF(SUMPRODUCT(--(AN18:AN1500=Z17),--(AM18:AM1500&lt;&gt;""),--ISNUMBER(SEARCH(" "&amp;AM18:AM1500&amp;" ",Q554)))&gt;0,Z17,"")))</f>
        <v/>
      </c>
      <c r="AA554" s="967" t="str" cm="1">
        <f t="array" ref="AA554">IF(N554="","",IF(R554&lt;&gt;"","",IF(SUMPRODUCT(--(AN18:AN1500=AA17),--(AM18:AM1500&lt;&gt;""),--ISNUMBER(SEARCH(" "&amp;AM18:AM1500&amp;" ",Q554)))&gt;0,AA17,"")))</f>
        <v/>
      </c>
      <c r="AB554" s="967" t="str" cm="1">
        <f t="array" ref="AB554">IF(N554="","",IF(R554&lt;&gt;"","",IF(SUMPRODUCT(--(AN18:AN1500=AB17),--(AM18:AM1500&lt;&gt;""),--ISNUMBER(SEARCH(" "&amp;AM18:AM1500&amp;" ",Q554)))&gt;0,AB17,"")))</f>
        <v/>
      </c>
      <c r="AC554" s="967" t="str" cm="1">
        <f t="array" ref="AC554">IF(N554="","",IF(R554&lt;&gt;"","",IF(SUMPRODUCT(--(AN18:AN1500=AC17),--(AM18:AM1500&lt;&gt;""),--ISNUMBER(SEARCH(" "&amp;AM18:AM1500&amp;" ",Q554)))&gt;0,AC17,"")))</f>
        <v/>
      </c>
      <c r="AD554" s="967" t="str" cm="1">
        <f t="array" ref="AD554">IF(N554="","",IF(R554&lt;&gt;"","",IF(SUMPRODUCT(--(AN18:AN1500=AD17),--(AM18:AM1500&lt;&gt;""),--ISNUMBER(SEARCH(" "&amp;AM18:AM1500&amp;" ",Q554)))&gt;0,AD17,"")))</f>
        <v/>
      </c>
      <c r="AE554" s="967" t="str" cm="1">
        <f t="array" ref="AE554">IF(N554="","",IF(R554&lt;&gt;"","",IF(SUMPRODUCT(--(AN18:AN1500=AE17),--(AM18:AM1500&lt;&gt;""),--ISNUMBER(SEARCH(" "&amp;AM18:AM1500&amp;" ",Q554)))&gt;0,AE17,"")))</f>
        <v/>
      </c>
      <c r="AF554" s="967" t="str" cm="1">
        <f t="array" ref="AF554">IF(N554="","",IF(R554&lt;&gt;"","",IF(SUMPRODUCT(--(AN18:AN1500=AF17),--(AM18:AM1500&lt;&gt;""),--ISNUMBER(SEARCH(" "&amp;AM18:AM1500&amp;" ",Q554)))&gt;0,AF17,"")))</f>
        <v/>
      </c>
      <c r="AG554" s="967" t="str" cm="1">
        <f t="array" ref="AG554">IF(N554="","",IF(R554&lt;&gt;"","",IF(SUMPRODUCT(--(AN18:AN1500=AG17),--(AM18:AM1500&lt;&gt;""),--ISNUMBER(SEARCH(" "&amp;AM18:AM1500&amp;" ",Q554)))&gt;0,AG17,"")))</f>
        <v/>
      </c>
      <c r="AH554" s="967" t="str" cm="1">
        <f t="array" ref="AH554">IF(N554="","",IF(R554&lt;&gt;"","",IF(SUMPRODUCT(--(AN18:AN1500=AH17),--(AM18:AM1500&lt;&gt;""),--ISNUMBER(SEARCH(" "&amp;AM18:AM1500&amp;" ",Q554)))&gt;0,AH17,"")))</f>
        <v/>
      </c>
      <c r="AI554" s="967" t="str" cm="1">
        <f t="array" ref="AI554">IF(N554="","",IF(R554&lt;&gt;"","",IF(SUMPRODUCT(--(AN18:AN1500=AI17),--(AM18:AM1500&lt;&gt;""),--ISNUMBER(SEARCH(" "&amp;AM18:AM1500&amp;" ",Q554)))&gt;0,AI17,"")))</f>
        <v/>
      </c>
      <c r="AJ554" s="967" t="str" cm="1">
        <f t="array" ref="AJ554">IF(N554="","",IF(R554&lt;&gt;"","",IF(SUMPRODUCT(--(AN18:AN1500=AJ17),--(AM18:AM1500&lt;&gt;""),--ISNUMBER(SEARCH(" "&amp;AM18:AM1500&amp;" ",Q554)))&gt;0,AJ17,"")))</f>
        <v/>
      </c>
      <c r="AK554" s="967" t="str" cm="1">
        <f t="array" ref="AK554">IF(N554="","",IF(T554&lt;&gt;"",AK17,IF(S554&lt;&gt;"","",IF(R554&lt;&gt;"","",IF(SUMPRODUCT(--(AN18:AN1500=AK17),--(AM18:AM1500&lt;&gt;""),--ISNUMBER(SEARCH(" "&amp;AM18:AM1500&amp;" ",Q554)))&gt;0,AK17,"")))))</f>
        <v/>
      </c>
      <c r="AM554" s="968" t="s">
        <v>2280</v>
      </c>
      <c r="AN554" s="968" t="s">
        <v>1597</v>
      </c>
      <c r="BN554" s="49">
        <v>1</v>
      </c>
    </row>
    <row r="555" spans="3:66" ht="35.1" customHeight="1">
      <c r="C555" s="65"/>
      <c r="D555" s="975" t="str">
        <f t="shared" si="103"/>
        <v/>
      </c>
      <c r="E555" s="982"/>
      <c r="G555" s="964" t="str">
        <f>IF(H555="","",COUNTIF(H18:H555,"&lt;&gt;"))</f>
        <v/>
      </c>
      <c r="H555" s="965" t="str" cm="1">
        <f t="array" ref="H555">IF(L555="","",IF(LEN(L555)&lt;=MAX(10,G13),L555,IFERROR(LEFT(L555,LOOKUP(2,1/(MID(L555,ROW(1:500),1)=" ")/(ROW(1:500)&lt;=MAX(10,G13)),ROW(1:500))-1),LEFT(L555,MAX(10,G13)))))</f>
        <v/>
      </c>
      <c r="I555" s="964" t="str">
        <f t="shared" si="104"/>
        <v/>
      </c>
      <c r="J555" s="964" t="str">
        <f t="shared" si="105"/>
        <v/>
      </c>
      <c r="K555" s="964" t="str">
        <f>IF(M554&lt;&gt;"",K554,IF(K554&lt;MAX(A18:A317),K554+1,""))</f>
        <v/>
      </c>
      <c r="L555" s="965" t="str">
        <f>IF(K555="","",IF(M554&lt;&gt;"",M554,INDEX(E18:E317,MATCH(K555,A18:A317,0))))</f>
        <v/>
      </c>
      <c r="M555" s="965" t="str">
        <f t="shared" si="106"/>
        <v/>
      </c>
      <c r="N555" s="965" t="str">
        <f t="shared" si="107"/>
        <v/>
      </c>
      <c r="O555" s="964" t="str">
        <f t="shared" si="108"/>
        <v/>
      </c>
      <c r="P555" s="964" t="str">
        <f t="shared" si="109"/>
        <v/>
      </c>
      <c r="Q555" s="965" t="str">
        <f t="shared" si="110"/>
        <v/>
      </c>
      <c r="R555" s="964" t="str">
        <f>IF(N555="","",IF(COUNTIF(AP18:AP300,TRIM(Q555))&gt;0,"EXCLUSION EXACTE",""))</f>
        <v/>
      </c>
      <c r="S555" s="964" t="str" cm="1">
        <f t="array" ref="S555">IF(N555="","",IF(SUMPRODUCT(--(AP18:AP300&lt;&gt;""),--ISNUMBER(SEARCH(" "&amp;AP18:AP300&amp;" ",Q555)))&gt;0,"BLOQUE MOLLUSQUES",""))</f>
        <v/>
      </c>
      <c r="T555" s="964" t="str" cm="1">
        <f t="array" ref="T555">IF(N555="","",IF(SUMPRODUCT(--(AT18:AT300&lt;&gt;""),--ISNUMBER(SEARCH(" "&amp;AT18:AT300&amp;" ",Q555)))&gt;0,"FORCE MOLLUSQUES",""))</f>
        <v/>
      </c>
      <c r="U555" s="965" t="str">
        <f t="shared" si="111"/>
        <v/>
      </c>
      <c r="V555" s="965" t="str">
        <f t="shared" si="113"/>
        <v/>
      </c>
      <c r="W555" s="964" t="str">
        <f t="shared" si="112"/>
        <v/>
      </c>
      <c r="X555" s="964" t="str" cm="1">
        <f t="array" ref="X555">IF(N555="","",IF(R555&lt;&gt;"","",IF(SUMPRODUCT(--(AN18:AN1500=X17),--(AM18:AM1500&lt;&gt;""),--ISNUMBER(SEARCH(" "&amp;AM18:AM1500&amp;" ",Q555)))&gt;0,X17,"")))</f>
        <v/>
      </c>
      <c r="Y555" s="964" t="str" cm="1">
        <f t="array" ref="Y555">IF(N555="","",IF(R555&lt;&gt;"","",IF(SUMPRODUCT(--(AN18:AN1500=Y17),--(AM18:AM1500&lt;&gt;""),--ISNUMBER(SEARCH(" "&amp;AM18:AM1500&amp;" ",Q555)))&gt;0,Y17,"")))</f>
        <v/>
      </c>
      <c r="Z555" s="964" t="str" cm="1">
        <f t="array" ref="Z555">IF(N555="","",IF(R555&lt;&gt;"","",IF(SUMPRODUCT(--(AN18:AN1500=Z17),--(AM18:AM1500&lt;&gt;""),--ISNUMBER(SEARCH(" "&amp;AM18:AM1500&amp;" ",Q555)))&gt;0,Z17,"")))</f>
        <v/>
      </c>
      <c r="AA555" s="964" t="str" cm="1">
        <f t="array" ref="AA555">IF(N555="","",IF(R555&lt;&gt;"","",IF(SUMPRODUCT(--(AN18:AN1500=AA17),--(AM18:AM1500&lt;&gt;""),--ISNUMBER(SEARCH(" "&amp;AM18:AM1500&amp;" ",Q555)))&gt;0,AA17,"")))</f>
        <v/>
      </c>
      <c r="AB555" s="964" t="str" cm="1">
        <f t="array" ref="AB555">IF(N555="","",IF(R555&lt;&gt;"","",IF(SUMPRODUCT(--(AN18:AN1500=AB17),--(AM18:AM1500&lt;&gt;""),--ISNUMBER(SEARCH(" "&amp;AM18:AM1500&amp;" ",Q555)))&gt;0,AB17,"")))</f>
        <v/>
      </c>
      <c r="AC555" s="964" t="str" cm="1">
        <f t="array" ref="AC555">IF(N555="","",IF(R555&lt;&gt;"","",IF(SUMPRODUCT(--(AN18:AN1500=AC17),--(AM18:AM1500&lt;&gt;""),--ISNUMBER(SEARCH(" "&amp;AM18:AM1500&amp;" ",Q555)))&gt;0,AC17,"")))</f>
        <v/>
      </c>
      <c r="AD555" s="964" t="str" cm="1">
        <f t="array" ref="AD555">IF(N555="","",IF(R555&lt;&gt;"","",IF(SUMPRODUCT(--(AN18:AN1500=AD17),--(AM18:AM1500&lt;&gt;""),--ISNUMBER(SEARCH(" "&amp;AM18:AM1500&amp;" ",Q555)))&gt;0,AD17,"")))</f>
        <v/>
      </c>
      <c r="AE555" s="964" t="str" cm="1">
        <f t="array" ref="AE555">IF(N555="","",IF(R555&lt;&gt;"","",IF(SUMPRODUCT(--(AN18:AN1500=AE17),--(AM18:AM1500&lt;&gt;""),--ISNUMBER(SEARCH(" "&amp;AM18:AM1500&amp;" ",Q555)))&gt;0,AE17,"")))</f>
        <v/>
      </c>
      <c r="AF555" s="964" t="str" cm="1">
        <f t="array" ref="AF555">IF(N555="","",IF(R555&lt;&gt;"","",IF(SUMPRODUCT(--(AN18:AN1500=AF17),--(AM18:AM1500&lt;&gt;""),--ISNUMBER(SEARCH(" "&amp;AM18:AM1500&amp;" ",Q555)))&gt;0,AF17,"")))</f>
        <v/>
      </c>
      <c r="AG555" s="964" t="str" cm="1">
        <f t="array" ref="AG555">IF(N555="","",IF(R555&lt;&gt;"","",IF(SUMPRODUCT(--(AN18:AN1500=AG17),--(AM18:AM1500&lt;&gt;""),--ISNUMBER(SEARCH(" "&amp;AM18:AM1500&amp;" ",Q555)))&gt;0,AG17,"")))</f>
        <v/>
      </c>
      <c r="AH555" s="964" t="str" cm="1">
        <f t="array" ref="AH555">IF(N555="","",IF(R555&lt;&gt;"","",IF(SUMPRODUCT(--(AN18:AN1500=AH17),--(AM18:AM1500&lt;&gt;""),--ISNUMBER(SEARCH(" "&amp;AM18:AM1500&amp;" ",Q555)))&gt;0,AH17,"")))</f>
        <v/>
      </c>
      <c r="AI555" s="964" t="str" cm="1">
        <f t="array" ref="AI555">IF(N555="","",IF(R555&lt;&gt;"","",IF(SUMPRODUCT(--(AN18:AN1500=AI17),--(AM18:AM1500&lt;&gt;""),--ISNUMBER(SEARCH(" "&amp;AM18:AM1500&amp;" ",Q555)))&gt;0,AI17,"")))</f>
        <v/>
      </c>
      <c r="AJ555" s="964" t="str" cm="1">
        <f t="array" ref="AJ555">IF(N555="","",IF(R555&lt;&gt;"","",IF(SUMPRODUCT(--(AN18:AN1500=AJ17),--(AM18:AM1500&lt;&gt;""),--ISNUMBER(SEARCH(" "&amp;AM18:AM1500&amp;" ",Q555)))&gt;0,AJ17,"")))</f>
        <v/>
      </c>
      <c r="AK555" s="964" t="str" cm="1">
        <f t="array" ref="AK555">IF(N555="","",IF(T555&lt;&gt;"",AK17,IF(S555&lt;&gt;"","",IF(R555&lt;&gt;"","",IF(SUMPRODUCT(--(AN18:AN1500=AK17),--(AM18:AM1500&lt;&gt;""),--ISNUMBER(SEARCH(" "&amp;AM18:AM1500&amp;" ",Q555)))&gt;0,AK17,"")))))</f>
        <v/>
      </c>
      <c r="AM555" s="964" t="s">
        <v>2281</v>
      </c>
      <c r="AN555" s="964" t="s">
        <v>1597</v>
      </c>
      <c r="BN555" s="49">
        <v>1</v>
      </c>
    </row>
    <row r="556" spans="3:66" ht="35.1" customHeight="1">
      <c r="C556" s="65"/>
      <c r="D556" s="975" t="str">
        <f t="shared" si="103"/>
        <v/>
      </c>
      <c r="E556" s="982"/>
      <c r="G556" s="963" t="str">
        <f>IF(H556="","",COUNTIF(H18:H556,"&lt;&gt;"))</f>
        <v/>
      </c>
      <c r="H556" s="958" t="str" cm="1">
        <f t="array" ref="H556">IF(L556="","",IF(LEN(L556)&lt;=MAX(10,G13),L556,IFERROR(LEFT(L556,LOOKUP(2,1/(MID(L556,ROW(1:500),1)=" ")/(ROW(1:500)&lt;=MAX(10,G13)),ROW(1:500))-1),LEFT(L556,MAX(10,G13)))))</f>
        <v/>
      </c>
      <c r="I556" s="963" t="str">
        <f t="shared" si="104"/>
        <v/>
      </c>
      <c r="J556" s="963" t="str">
        <f t="shared" si="105"/>
        <v/>
      </c>
      <c r="K556" s="964" t="str">
        <f>IF(M555&lt;&gt;"",K555,IF(K555&lt;MAX(A18:A317),K555+1,""))</f>
        <v/>
      </c>
      <c r="L556" s="965" t="str">
        <f>IF(K556="","",IF(M555&lt;&gt;"",M555,INDEX(E18:E317,MATCH(K556,A18:A317,0))))</f>
        <v/>
      </c>
      <c r="M556" s="965" t="str">
        <f t="shared" si="106"/>
        <v/>
      </c>
      <c r="N556" s="966" t="str">
        <f t="shared" si="107"/>
        <v/>
      </c>
      <c r="O556" s="967" t="str">
        <f t="shared" si="108"/>
        <v/>
      </c>
      <c r="P556" s="967" t="str">
        <f t="shared" si="109"/>
        <v/>
      </c>
      <c r="Q556" s="966" t="str">
        <f t="shared" si="110"/>
        <v/>
      </c>
      <c r="R556" s="967" t="str">
        <f>IF(N556="","",IF(COUNTIF(AP18:AP300,TRIM(Q556))&gt;0,"EXCLUSION EXACTE",""))</f>
        <v/>
      </c>
      <c r="S556" s="967" t="str" cm="1">
        <f t="array" ref="S556">IF(N556="","",IF(SUMPRODUCT(--(AP18:AP300&lt;&gt;""),--ISNUMBER(SEARCH(" "&amp;AP18:AP300&amp;" ",Q556)))&gt;0,"BLOQUE MOLLUSQUES",""))</f>
        <v/>
      </c>
      <c r="T556" s="967" t="str" cm="1">
        <f t="array" ref="T556">IF(N556="","",IF(SUMPRODUCT(--(AT18:AT300&lt;&gt;""),--ISNUMBER(SEARCH(" "&amp;AT18:AT300&amp;" ",Q556)))&gt;0,"FORCE MOLLUSQUES",""))</f>
        <v/>
      </c>
      <c r="U556" s="966" t="str">
        <f t="shared" si="111"/>
        <v/>
      </c>
      <c r="V556" s="966" t="str">
        <f t="shared" si="113"/>
        <v/>
      </c>
      <c r="W556" s="967" t="str">
        <f t="shared" si="112"/>
        <v/>
      </c>
      <c r="X556" s="967" t="str" cm="1">
        <f t="array" ref="X556">IF(N556="","",IF(R556&lt;&gt;"","",IF(SUMPRODUCT(--(AN18:AN1500=X17),--(AM18:AM1500&lt;&gt;""),--ISNUMBER(SEARCH(" "&amp;AM18:AM1500&amp;" ",Q556)))&gt;0,X17,"")))</f>
        <v/>
      </c>
      <c r="Y556" s="967" t="str" cm="1">
        <f t="array" ref="Y556">IF(N556="","",IF(R556&lt;&gt;"","",IF(SUMPRODUCT(--(AN18:AN1500=Y17),--(AM18:AM1500&lt;&gt;""),--ISNUMBER(SEARCH(" "&amp;AM18:AM1500&amp;" ",Q556)))&gt;0,Y17,"")))</f>
        <v/>
      </c>
      <c r="Z556" s="967" t="str" cm="1">
        <f t="array" ref="Z556">IF(N556="","",IF(R556&lt;&gt;"","",IF(SUMPRODUCT(--(AN18:AN1500=Z17),--(AM18:AM1500&lt;&gt;""),--ISNUMBER(SEARCH(" "&amp;AM18:AM1500&amp;" ",Q556)))&gt;0,Z17,"")))</f>
        <v/>
      </c>
      <c r="AA556" s="967" t="str" cm="1">
        <f t="array" ref="AA556">IF(N556="","",IF(R556&lt;&gt;"","",IF(SUMPRODUCT(--(AN18:AN1500=AA17),--(AM18:AM1500&lt;&gt;""),--ISNUMBER(SEARCH(" "&amp;AM18:AM1500&amp;" ",Q556)))&gt;0,AA17,"")))</f>
        <v/>
      </c>
      <c r="AB556" s="967" t="str" cm="1">
        <f t="array" ref="AB556">IF(N556="","",IF(R556&lt;&gt;"","",IF(SUMPRODUCT(--(AN18:AN1500=AB17),--(AM18:AM1500&lt;&gt;""),--ISNUMBER(SEARCH(" "&amp;AM18:AM1500&amp;" ",Q556)))&gt;0,AB17,"")))</f>
        <v/>
      </c>
      <c r="AC556" s="967" t="str" cm="1">
        <f t="array" ref="AC556">IF(N556="","",IF(R556&lt;&gt;"","",IF(SUMPRODUCT(--(AN18:AN1500=AC17),--(AM18:AM1500&lt;&gt;""),--ISNUMBER(SEARCH(" "&amp;AM18:AM1500&amp;" ",Q556)))&gt;0,AC17,"")))</f>
        <v/>
      </c>
      <c r="AD556" s="967" t="str" cm="1">
        <f t="array" ref="AD556">IF(N556="","",IF(R556&lt;&gt;"","",IF(SUMPRODUCT(--(AN18:AN1500=AD17),--(AM18:AM1500&lt;&gt;""),--ISNUMBER(SEARCH(" "&amp;AM18:AM1500&amp;" ",Q556)))&gt;0,AD17,"")))</f>
        <v/>
      </c>
      <c r="AE556" s="967" t="str" cm="1">
        <f t="array" ref="AE556">IF(N556="","",IF(R556&lt;&gt;"","",IF(SUMPRODUCT(--(AN18:AN1500=AE17),--(AM18:AM1500&lt;&gt;""),--ISNUMBER(SEARCH(" "&amp;AM18:AM1500&amp;" ",Q556)))&gt;0,AE17,"")))</f>
        <v/>
      </c>
      <c r="AF556" s="967" t="str" cm="1">
        <f t="array" ref="AF556">IF(N556="","",IF(R556&lt;&gt;"","",IF(SUMPRODUCT(--(AN18:AN1500=AF17),--(AM18:AM1500&lt;&gt;""),--ISNUMBER(SEARCH(" "&amp;AM18:AM1500&amp;" ",Q556)))&gt;0,AF17,"")))</f>
        <v/>
      </c>
      <c r="AG556" s="967" t="str" cm="1">
        <f t="array" ref="AG556">IF(N556="","",IF(R556&lt;&gt;"","",IF(SUMPRODUCT(--(AN18:AN1500=AG17),--(AM18:AM1500&lt;&gt;""),--ISNUMBER(SEARCH(" "&amp;AM18:AM1500&amp;" ",Q556)))&gt;0,AG17,"")))</f>
        <v/>
      </c>
      <c r="AH556" s="967" t="str" cm="1">
        <f t="array" ref="AH556">IF(N556="","",IF(R556&lt;&gt;"","",IF(SUMPRODUCT(--(AN18:AN1500=AH17),--(AM18:AM1500&lt;&gt;""),--ISNUMBER(SEARCH(" "&amp;AM18:AM1500&amp;" ",Q556)))&gt;0,AH17,"")))</f>
        <v/>
      </c>
      <c r="AI556" s="967" t="str" cm="1">
        <f t="array" ref="AI556">IF(N556="","",IF(R556&lt;&gt;"","",IF(SUMPRODUCT(--(AN18:AN1500=AI17),--(AM18:AM1500&lt;&gt;""),--ISNUMBER(SEARCH(" "&amp;AM18:AM1500&amp;" ",Q556)))&gt;0,AI17,"")))</f>
        <v/>
      </c>
      <c r="AJ556" s="967" t="str" cm="1">
        <f t="array" ref="AJ556">IF(N556="","",IF(R556&lt;&gt;"","",IF(SUMPRODUCT(--(AN18:AN1500=AJ17),--(AM18:AM1500&lt;&gt;""),--ISNUMBER(SEARCH(" "&amp;AM18:AM1500&amp;" ",Q556)))&gt;0,AJ17,"")))</f>
        <v/>
      </c>
      <c r="AK556" s="967" t="str" cm="1">
        <f t="array" ref="AK556">IF(N556="","",IF(T556&lt;&gt;"",AK17,IF(S556&lt;&gt;"","",IF(R556&lt;&gt;"","",IF(SUMPRODUCT(--(AN18:AN1500=AK17),--(AM18:AM1500&lt;&gt;""),--ISNUMBER(SEARCH(" "&amp;AM18:AM1500&amp;" ",Q556)))&gt;0,AK17,"")))))</f>
        <v/>
      </c>
      <c r="AM556" s="968" t="s">
        <v>2282</v>
      </c>
      <c r="AN556" s="968" t="s">
        <v>1597</v>
      </c>
      <c r="BN556" s="49">
        <v>1</v>
      </c>
    </row>
    <row r="557" spans="3:66" ht="35.1" customHeight="1">
      <c r="C557" s="65"/>
      <c r="D557" s="975" t="str">
        <f t="shared" si="103"/>
        <v/>
      </c>
      <c r="E557" s="982"/>
      <c r="G557" s="964" t="str">
        <f>IF(H557="","",COUNTIF(H18:H557,"&lt;&gt;"))</f>
        <v/>
      </c>
      <c r="H557" s="965" t="str" cm="1">
        <f t="array" ref="H557">IF(L557="","",IF(LEN(L557)&lt;=MAX(10,G13),L557,IFERROR(LEFT(L557,LOOKUP(2,1/(MID(L557,ROW(1:500),1)=" ")/(ROW(1:500)&lt;=MAX(10,G13)),ROW(1:500))-1),LEFT(L557,MAX(10,G13)))))</f>
        <v/>
      </c>
      <c r="I557" s="964" t="str">
        <f t="shared" si="104"/>
        <v/>
      </c>
      <c r="J557" s="964" t="str">
        <f t="shared" si="105"/>
        <v/>
      </c>
      <c r="K557" s="964" t="str">
        <f>IF(M556&lt;&gt;"",K556,IF(K556&lt;MAX(A18:A317),K556+1,""))</f>
        <v/>
      </c>
      <c r="L557" s="965" t="str">
        <f>IF(K557="","",IF(M556&lt;&gt;"",M556,INDEX(E18:E317,MATCH(K557,A18:A317,0))))</f>
        <v/>
      </c>
      <c r="M557" s="965" t="str">
        <f t="shared" si="106"/>
        <v/>
      </c>
      <c r="N557" s="965" t="str">
        <f t="shared" si="107"/>
        <v/>
      </c>
      <c r="O557" s="964" t="str">
        <f t="shared" si="108"/>
        <v/>
      </c>
      <c r="P557" s="964" t="str">
        <f t="shared" si="109"/>
        <v/>
      </c>
      <c r="Q557" s="965" t="str">
        <f t="shared" si="110"/>
        <v/>
      </c>
      <c r="R557" s="964" t="str">
        <f>IF(N557="","",IF(COUNTIF(AP18:AP300,TRIM(Q557))&gt;0,"EXCLUSION EXACTE",""))</f>
        <v/>
      </c>
      <c r="S557" s="964" t="str" cm="1">
        <f t="array" ref="S557">IF(N557="","",IF(SUMPRODUCT(--(AP18:AP300&lt;&gt;""),--ISNUMBER(SEARCH(" "&amp;AP18:AP300&amp;" ",Q557)))&gt;0,"BLOQUE MOLLUSQUES",""))</f>
        <v/>
      </c>
      <c r="T557" s="964" t="str" cm="1">
        <f t="array" ref="T557">IF(N557="","",IF(SUMPRODUCT(--(AT18:AT300&lt;&gt;""),--ISNUMBER(SEARCH(" "&amp;AT18:AT300&amp;" ",Q557)))&gt;0,"FORCE MOLLUSQUES",""))</f>
        <v/>
      </c>
      <c r="U557" s="965" t="str">
        <f t="shared" si="111"/>
        <v/>
      </c>
      <c r="V557" s="965" t="str">
        <f t="shared" si="113"/>
        <v/>
      </c>
      <c r="W557" s="964" t="str">
        <f t="shared" si="112"/>
        <v/>
      </c>
      <c r="X557" s="964" t="str" cm="1">
        <f t="array" ref="X557">IF(N557="","",IF(R557&lt;&gt;"","",IF(SUMPRODUCT(--(AN18:AN1500=X17),--(AM18:AM1500&lt;&gt;""),--ISNUMBER(SEARCH(" "&amp;AM18:AM1500&amp;" ",Q557)))&gt;0,X17,"")))</f>
        <v/>
      </c>
      <c r="Y557" s="964" t="str" cm="1">
        <f t="array" ref="Y557">IF(N557="","",IF(R557&lt;&gt;"","",IF(SUMPRODUCT(--(AN18:AN1500=Y17),--(AM18:AM1500&lt;&gt;""),--ISNUMBER(SEARCH(" "&amp;AM18:AM1500&amp;" ",Q557)))&gt;0,Y17,"")))</f>
        <v/>
      </c>
      <c r="Z557" s="964" t="str" cm="1">
        <f t="array" ref="Z557">IF(N557="","",IF(R557&lt;&gt;"","",IF(SUMPRODUCT(--(AN18:AN1500=Z17),--(AM18:AM1500&lt;&gt;""),--ISNUMBER(SEARCH(" "&amp;AM18:AM1500&amp;" ",Q557)))&gt;0,Z17,"")))</f>
        <v/>
      </c>
      <c r="AA557" s="964" t="str" cm="1">
        <f t="array" ref="AA557">IF(N557="","",IF(R557&lt;&gt;"","",IF(SUMPRODUCT(--(AN18:AN1500=AA17),--(AM18:AM1500&lt;&gt;""),--ISNUMBER(SEARCH(" "&amp;AM18:AM1500&amp;" ",Q557)))&gt;0,AA17,"")))</f>
        <v/>
      </c>
      <c r="AB557" s="964" t="str" cm="1">
        <f t="array" ref="AB557">IF(N557="","",IF(R557&lt;&gt;"","",IF(SUMPRODUCT(--(AN18:AN1500=AB17),--(AM18:AM1500&lt;&gt;""),--ISNUMBER(SEARCH(" "&amp;AM18:AM1500&amp;" ",Q557)))&gt;0,AB17,"")))</f>
        <v/>
      </c>
      <c r="AC557" s="964" t="str" cm="1">
        <f t="array" ref="AC557">IF(N557="","",IF(R557&lt;&gt;"","",IF(SUMPRODUCT(--(AN18:AN1500=AC17),--(AM18:AM1500&lt;&gt;""),--ISNUMBER(SEARCH(" "&amp;AM18:AM1500&amp;" ",Q557)))&gt;0,AC17,"")))</f>
        <v/>
      </c>
      <c r="AD557" s="964" t="str" cm="1">
        <f t="array" ref="AD557">IF(N557="","",IF(R557&lt;&gt;"","",IF(SUMPRODUCT(--(AN18:AN1500=AD17),--(AM18:AM1500&lt;&gt;""),--ISNUMBER(SEARCH(" "&amp;AM18:AM1500&amp;" ",Q557)))&gt;0,AD17,"")))</f>
        <v/>
      </c>
      <c r="AE557" s="964" t="str" cm="1">
        <f t="array" ref="AE557">IF(N557="","",IF(R557&lt;&gt;"","",IF(SUMPRODUCT(--(AN18:AN1500=AE17),--(AM18:AM1500&lt;&gt;""),--ISNUMBER(SEARCH(" "&amp;AM18:AM1500&amp;" ",Q557)))&gt;0,AE17,"")))</f>
        <v/>
      </c>
      <c r="AF557" s="964" t="str" cm="1">
        <f t="array" ref="AF557">IF(N557="","",IF(R557&lt;&gt;"","",IF(SUMPRODUCT(--(AN18:AN1500=AF17),--(AM18:AM1500&lt;&gt;""),--ISNUMBER(SEARCH(" "&amp;AM18:AM1500&amp;" ",Q557)))&gt;0,AF17,"")))</f>
        <v/>
      </c>
      <c r="AG557" s="964" t="str" cm="1">
        <f t="array" ref="AG557">IF(N557="","",IF(R557&lt;&gt;"","",IF(SUMPRODUCT(--(AN18:AN1500=AG17),--(AM18:AM1500&lt;&gt;""),--ISNUMBER(SEARCH(" "&amp;AM18:AM1500&amp;" ",Q557)))&gt;0,AG17,"")))</f>
        <v/>
      </c>
      <c r="AH557" s="964" t="str" cm="1">
        <f t="array" ref="AH557">IF(N557="","",IF(R557&lt;&gt;"","",IF(SUMPRODUCT(--(AN18:AN1500=AH17),--(AM18:AM1500&lt;&gt;""),--ISNUMBER(SEARCH(" "&amp;AM18:AM1500&amp;" ",Q557)))&gt;0,AH17,"")))</f>
        <v/>
      </c>
      <c r="AI557" s="964" t="str" cm="1">
        <f t="array" ref="AI557">IF(N557="","",IF(R557&lt;&gt;"","",IF(SUMPRODUCT(--(AN18:AN1500=AI17),--(AM18:AM1500&lt;&gt;""),--ISNUMBER(SEARCH(" "&amp;AM18:AM1500&amp;" ",Q557)))&gt;0,AI17,"")))</f>
        <v/>
      </c>
      <c r="AJ557" s="964" t="str" cm="1">
        <f t="array" ref="AJ557">IF(N557="","",IF(R557&lt;&gt;"","",IF(SUMPRODUCT(--(AN18:AN1500=AJ17),--(AM18:AM1500&lt;&gt;""),--ISNUMBER(SEARCH(" "&amp;AM18:AM1500&amp;" ",Q557)))&gt;0,AJ17,"")))</f>
        <v/>
      </c>
      <c r="AK557" s="964" t="str" cm="1">
        <f t="array" ref="AK557">IF(N557="","",IF(T557&lt;&gt;"",AK17,IF(S557&lt;&gt;"","",IF(R557&lt;&gt;"","",IF(SUMPRODUCT(--(AN18:AN1500=AK17),--(AM18:AM1500&lt;&gt;""),--ISNUMBER(SEARCH(" "&amp;AM18:AM1500&amp;" ",Q557)))&gt;0,AK17,"")))))</f>
        <v/>
      </c>
      <c r="AM557" s="964" t="s">
        <v>580</v>
      </c>
      <c r="AN557" s="964" t="s">
        <v>1597</v>
      </c>
      <c r="BN557" s="49">
        <v>1</v>
      </c>
    </row>
    <row r="558" spans="3:66" ht="35.1" customHeight="1">
      <c r="C558" s="65"/>
      <c r="D558" s="975" t="str">
        <f t="shared" si="103"/>
        <v/>
      </c>
      <c r="E558" s="982"/>
      <c r="G558" s="963" t="str">
        <f>IF(H558="","",COUNTIF(H18:H558,"&lt;&gt;"))</f>
        <v/>
      </c>
      <c r="H558" s="958" t="str" cm="1">
        <f t="array" ref="H558">IF(L558="","",IF(LEN(L558)&lt;=MAX(10,G13),L558,IFERROR(LEFT(L558,LOOKUP(2,1/(MID(L558,ROW(1:500),1)=" ")/(ROW(1:500)&lt;=MAX(10,G13)),ROW(1:500))-1),LEFT(L558,MAX(10,G13)))))</f>
        <v/>
      </c>
      <c r="I558" s="963" t="str">
        <f t="shared" si="104"/>
        <v/>
      </c>
      <c r="J558" s="963" t="str">
        <f t="shared" si="105"/>
        <v/>
      </c>
      <c r="K558" s="964" t="str">
        <f>IF(M557&lt;&gt;"",K557,IF(K557&lt;MAX(A18:A317),K557+1,""))</f>
        <v/>
      </c>
      <c r="L558" s="965" t="str">
        <f>IF(K558="","",IF(M557&lt;&gt;"",M557,INDEX(E18:E317,MATCH(K558,A18:A317,0))))</f>
        <v/>
      </c>
      <c r="M558" s="965" t="str">
        <f t="shared" si="106"/>
        <v/>
      </c>
      <c r="N558" s="966" t="str">
        <f t="shared" si="107"/>
        <v/>
      </c>
      <c r="O558" s="967" t="str">
        <f t="shared" si="108"/>
        <v/>
      </c>
      <c r="P558" s="967" t="str">
        <f t="shared" si="109"/>
        <v/>
      </c>
      <c r="Q558" s="966" t="str">
        <f t="shared" si="110"/>
        <v/>
      </c>
      <c r="R558" s="967" t="str">
        <f>IF(N558="","",IF(COUNTIF(AP18:AP300,TRIM(Q558))&gt;0,"EXCLUSION EXACTE",""))</f>
        <v/>
      </c>
      <c r="S558" s="967" t="str" cm="1">
        <f t="array" ref="S558">IF(N558="","",IF(SUMPRODUCT(--(AP18:AP300&lt;&gt;""),--ISNUMBER(SEARCH(" "&amp;AP18:AP300&amp;" ",Q558)))&gt;0,"BLOQUE MOLLUSQUES",""))</f>
        <v/>
      </c>
      <c r="T558" s="967" t="str" cm="1">
        <f t="array" ref="T558">IF(N558="","",IF(SUMPRODUCT(--(AT18:AT300&lt;&gt;""),--ISNUMBER(SEARCH(" "&amp;AT18:AT300&amp;" ",Q558)))&gt;0,"FORCE MOLLUSQUES",""))</f>
        <v/>
      </c>
      <c r="U558" s="966" t="str">
        <f t="shared" si="111"/>
        <v/>
      </c>
      <c r="V558" s="966" t="str">
        <f t="shared" si="113"/>
        <v/>
      </c>
      <c r="W558" s="967" t="str">
        <f t="shared" si="112"/>
        <v/>
      </c>
      <c r="X558" s="967" t="str" cm="1">
        <f t="array" ref="X558">IF(N558="","",IF(R558&lt;&gt;"","",IF(SUMPRODUCT(--(AN18:AN1500=X17),--(AM18:AM1500&lt;&gt;""),--ISNUMBER(SEARCH(" "&amp;AM18:AM1500&amp;" ",Q558)))&gt;0,X17,"")))</f>
        <v/>
      </c>
      <c r="Y558" s="967" t="str" cm="1">
        <f t="array" ref="Y558">IF(N558="","",IF(R558&lt;&gt;"","",IF(SUMPRODUCT(--(AN18:AN1500=Y17),--(AM18:AM1500&lt;&gt;""),--ISNUMBER(SEARCH(" "&amp;AM18:AM1500&amp;" ",Q558)))&gt;0,Y17,"")))</f>
        <v/>
      </c>
      <c r="Z558" s="967" t="str" cm="1">
        <f t="array" ref="Z558">IF(N558="","",IF(R558&lt;&gt;"","",IF(SUMPRODUCT(--(AN18:AN1500=Z17),--(AM18:AM1500&lt;&gt;""),--ISNUMBER(SEARCH(" "&amp;AM18:AM1500&amp;" ",Q558)))&gt;0,Z17,"")))</f>
        <v/>
      </c>
      <c r="AA558" s="967" t="str" cm="1">
        <f t="array" ref="AA558">IF(N558="","",IF(R558&lt;&gt;"","",IF(SUMPRODUCT(--(AN18:AN1500=AA17),--(AM18:AM1500&lt;&gt;""),--ISNUMBER(SEARCH(" "&amp;AM18:AM1500&amp;" ",Q558)))&gt;0,AA17,"")))</f>
        <v/>
      </c>
      <c r="AB558" s="967" t="str" cm="1">
        <f t="array" ref="AB558">IF(N558="","",IF(R558&lt;&gt;"","",IF(SUMPRODUCT(--(AN18:AN1500=AB17),--(AM18:AM1500&lt;&gt;""),--ISNUMBER(SEARCH(" "&amp;AM18:AM1500&amp;" ",Q558)))&gt;0,AB17,"")))</f>
        <v/>
      </c>
      <c r="AC558" s="967" t="str" cm="1">
        <f t="array" ref="AC558">IF(N558="","",IF(R558&lt;&gt;"","",IF(SUMPRODUCT(--(AN18:AN1500=AC17),--(AM18:AM1500&lt;&gt;""),--ISNUMBER(SEARCH(" "&amp;AM18:AM1500&amp;" ",Q558)))&gt;0,AC17,"")))</f>
        <v/>
      </c>
      <c r="AD558" s="967" t="str" cm="1">
        <f t="array" ref="AD558">IF(N558="","",IF(R558&lt;&gt;"","",IF(SUMPRODUCT(--(AN18:AN1500=AD17),--(AM18:AM1500&lt;&gt;""),--ISNUMBER(SEARCH(" "&amp;AM18:AM1500&amp;" ",Q558)))&gt;0,AD17,"")))</f>
        <v/>
      </c>
      <c r="AE558" s="967" t="str" cm="1">
        <f t="array" ref="AE558">IF(N558="","",IF(R558&lt;&gt;"","",IF(SUMPRODUCT(--(AN18:AN1500=AE17),--(AM18:AM1500&lt;&gt;""),--ISNUMBER(SEARCH(" "&amp;AM18:AM1500&amp;" ",Q558)))&gt;0,AE17,"")))</f>
        <v/>
      </c>
      <c r="AF558" s="967" t="str" cm="1">
        <f t="array" ref="AF558">IF(N558="","",IF(R558&lt;&gt;"","",IF(SUMPRODUCT(--(AN18:AN1500=AF17),--(AM18:AM1500&lt;&gt;""),--ISNUMBER(SEARCH(" "&amp;AM18:AM1500&amp;" ",Q558)))&gt;0,AF17,"")))</f>
        <v/>
      </c>
      <c r="AG558" s="967" t="str" cm="1">
        <f t="array" ref="AG558">IF(N558="","",IF(R558&lt;&gt;"","",IF(SUMPRODUCT(--(AN18:AN1500=AG17),--(AM18:AM1500&lt;&gt;""),--ISNUMBER(SEARCH(" "&amp;AM18:AM1500&amp;" ",Q558)))&gt;0,AG17,"")))</f>
        <v/>
      </c>
      <c r="AH558" s="967" t="str" cm="1">
        <f t="array" ref="AH558">IF(N558="","",IF(R558&lt;&gt;"","",IF(SUMPRODUCT(--(AN18:AN1500=AH17),--(AM18:AM1500&lt;&gt;""),--ISNUMBER(SEARCH(" "&amp;AM18:AM1500&amp;" ",Q558)))&gt;0,AH17,"")))</f>
        <v/>
      </c>
      <c r="AI558" s="967" t="str" cm="1">
        <f t="array" ref="AI558">IF(N558="","",IF(R558&lt;&gt;"","",IF(SUMPRODUCT(--(AN18:AN1500=AI17),--(AM18:AM1500&lt;&gt;""),--ISNUMBER(SEARCH(" "&amp;AM18:AM1500&amp;" ",Q558)))&gt;0,AI17,"")))</f>
        <v/>
      </c>
      <c r="AJ558" s="967" t="str" cm="1">
        <f t="array" ref="AJ558">IF(N558="","",IF(R558&lt;&gt;"","",IF(SUMPRODUCT(--(AN18:AN1500=AJ17),--(AM18:AM1500&lt;&gt;""),--ISNUMBER(SEARCH(" "&amp;AM18:AM1500&amp;" ",Q558)))&gt;0,AJ17,"")))</f>
        <v/>
      </c>
      <c r="AK558" s="967" t="str" cm="1">
        <f t="array" ref="AK558">IF(N558="","",IF(T558&lt;&gt;"",AK17,IF(S558&lt;&gt;"","",IF(R558&lt;&gt;"","",IF(SUMPRODUCT(--(AN18:AN1500=AK17),--(AM18:AM1500&lt;&gt;""),--ISNUMBER(SEARCH(" "&amp;AM18:AM1500&amp;" ",Q558)))&gt;0,AK17,"")))))</f>
        <v/>
      </c>
      <c r="AM558" s="968" t="s">
        <v>2283</v>
      </c>
      <c r="AN558" s="968" t="s">
        <v>1597</v>
      </c>
      <c r="BN558" s="49">
        <v>1</v>
      </c>
    </row>
    <row r="559" spans="3:66" ht="35.1" customHeight="1">
      <c r="C559" s="65"/>
      <c r="D559" s="975" t="str">
        <f t="shared" si="103"/>
        <v/>
      </c>
      <c r="E559" s="982"/>
      <c r="G559" s="964" t="str">
        <f>IF(H559="","",COUNTIF(H18:H559,"&lt;&gt;"))</f>
        <v/>
      </c>
      <c r="H559" s="965" t="str" cm="1">
        <f t="array" ref="H559">IF(L559="","",IF(LEN(L559)&lt;=MAX(10,G13),L559,IFERROR(LEFT(L559,LOOKUP(2,1/(MID(L559,ROW(1:500),1)=" ")/(ROW(1:500)&lt;=MAX(10,G13)),ROW(1:500))-1),LEFT(L559,MAX(10,G13)))))</f>
        <v/>
      </c>
      <c r="I559" s="964" t="str">
        <f t="shared" si="104"/>
        <v/>
      </c>
      <c r="J559" s="964" t="str">
        <f t="shared" si="105"/>
        <v/>
      </c>
      <c r="K559" s="964" t="str">
        <f>IF(M558&lt;&gt;"",K558,IF(K558&lt;MAX(A18:A317),K558+1,""))</f>
        <v/>
      </c>
      <c r="L559" s="965" t="str">
        <f>IF(K559="","",IF(M558&lt;&gt;"",M558,INDEX(E18:E317,MATCH(K559,A18:A317,0))))</f>
        <v/>
      </c>
      <c r="M559" s="965" t="str">
        <f t="shared" si="106"/>
        <v/>
      </c>
      <c r="N559" s="965" t="str">
        <f t="shared" si="107"/>
        <v/>
      </c>
      <c r="O559" s="964" t="str">
        <f t="shared" si="108"/>
        <v/>
      </c>
      <c r="P559" s="964" t="str">
        <f t="shared" si="109"/>
        <v/>
      </c>
      <c r="Q559" s="965" t="str">
        <f t="shared" si="110"/>
        <v/>
      </c>
      <c r="R559" s="964" t="str">
        <f>IF(N559="","",IF(COUNTIF(AP18:AP300,TRIM(Q559))&gt;0,"EXCLUSION EXACTE",""))</f>
        <v/>
      </c>
      <c r="S559" s="964" t="str" cm="1">
        <f t="array" ref="S559">IF(N559="","",IF(SUMPRODUCT(--(AP18:AP300&lt;&gt;""),--ISNUMBER(SEARCH(" "&amp;AP18:AP300&amp;" ",Q559)))&gt;0,"BLOQUE MOLLUSQUES",""))</f>
        <v/>
      </c>
      <c r="T559" s="964" t="str" cm="1">
        <f t="array" ref="T559">IF(N559="","",IF(SUMPRODUCT(--(AT18:AT300&lt;&gt;""),--ISNUMBER(SEARCH(" "&amp;AT18:AT300&amp;" ",Q559)))&gt;0,"FORCE MOLLUSQUES",""))</f>
        <v/>
      </c>
      <c r="U559" s="965" t="str">
        <f t="shared" si="111"/>
        <v/>
      </c>
      <c r="V559" s="965" t="str">
        <f t="shared" si="113"/>
        <v/>
      </c>
      <c r="W559" s="964" t="str">
        <f t="shared" si="112"/>
        <v/>
      </c>
      <c r="X559" s="964" t="str" cm="1">
        <f t="array" ref="X559">IF(N559="","",IF(R559&lt;&gt;"","",IF(SUMPRODUCT(--(AN18:AN1500=X17),--(AM18:AM1500&lt;&gt;""),--ISNUMBER(SEARCH(" "&amp;AM18:AM1500&amp;" ",Q559)))&gt;0,X17,"")))</f>
        <v/>
      </c>
      <c r="Y559" s="964" t="str" cm="1">
        <f t="array" ref="Y559">IF(N559="","",IF(R559&lt;&gt;"","",IF(SUMPRODUCT(--(AN18:AN1500=Y17),--(AM18:AM1500&lt;&gt;""),--ISNUMBER(SEARCH(" "&amp;AM18:AM1500&amp;" ",Q559)))&gt;0,Y17,"")))</f>
        <v/>
      </c>
      <c r="Z559" s="964" t="str" cm="1">
        <f t="array" ref="Z559">IF(N559="","",IF(R559&lt;&gt;"","",IF(SUMPRODUCT(--(AN18:AN1500=Z17),--(AM18:AM1500&lt;&gt;""),--ISNUMBER(SEARCH(" "&amp;AM18:AM1500&amp;" ",Q559)))&gt;0,Z17,"")))</f>
        <v/>
      </c>
      <c r="AA559" s="964" t="str" cm="1">
        <f t="array" ref="AA559">IF(N559="","",IF(R559&lt;&gt;"","",IF(SUMPRODUCT(--(AN18:AN1500=AA17),--(AM18:AM1500&lt;&gt;""),--ISNUMBER(SEARCH(" "&amp;AM18:AM1500&amp;" ",Q559)))&gt;0,AA17,"")))</f>
        <v/>
      </c>
      <c r="AB559" s="964" t="str" cm="1">
        <f t="array" ref="AB559">IF(N559="","",IF(R559&lt;&gt;"","",IF(SUMPRODUCT(--(AN18:AN1500=AB17),--(AM18:AM1500&lt;&gt;""),--ISNUMBER(SEARCH(" "&amp;AM18:AM1500&amp;" ",Q559)))&gt;0,AB17,"")))</f>
        <v/>
      </c>
      <c r="AC559" s="964" t="str" cm="1">
        <f t="array" ref="AC559">IF(N559="","",IF(R559&lt;&gt;"","",IF(SUMPRODUCT(--(AN18:AN1500=AC17),--(AM18:AM1500&lt;&gt;""),--ISNUMBER(SEARCH(" "&amp;AM18:AM1500&amp;" ",Q559)))&gt;0,AC17,"")))</f>
        <v/>
      </c>
      <c r="AD559" s="964" t="str" cm="1">
        <f t="array" ref="AD559">IF(N559="","",IF(R559&lt;&gt;"","",IF(SUMPRODUCT(--(AN18:AN1500=AD17),--(AM18:AM1500&lt;&gt;""),--ISNUMBER(SEARCH(" "&amp;AM18:AM1500&amp;" ",Q559)))&gt;0,AD17,"")))</f>
        <v/>
      </c>
      <c r="AE559" s="964" t="str" cm="1">
        <f t="array" ref="AE559">IF(N559="","",IF(R559&lt;&gt;"","",IF(SUMPRODUCT(--(AN18:AN1500=AE17),--(AM18:AM1500&lt;&gt;""),--ISNUMBER(SEARCH(" "&amp;AM18:AM1500&amp;" ",Q559)))&gt;0,AE17,"")))</f>
        <v/>
      </c>
      <c r="AF559" s="964" t="str" cm="1">
        <f t="array" ref="AF559">IF(N559="","",IF(R559&lt;&gt;"","",IF(SUMPRODUCT(--(AN18:AN1500=AF17),--(AM18:AM1500&lt;&gt;""),--ISNUMBER(SEARCH(" "&amp;AM18:AM1500&amp;" ",Q559)))&gt;0,AF17,"")))</f>
        <v/>
      </c>
      <c r="AG559" s="964" t="str" cm="1">
        <f t="array" ref="AG559">IF(N559="","",IF(R559&lt;&gt;"","",IF(SUMPRODUCT(--(AN18:AN1500=AG17),--(AM18:AM1500&lt;&gt;""),--ISNUMBER(SEARCH(" "&amp;AM18:AM1500&amp;" ",Q559)))&gt;0,AG17,"")))</f>
        <v/>
      </c>
      <c r="AH559" s="964" t="str" cm="1">
        <f t="array" ref="AH559">IF(N559="","",IF(R559&lt;&gt;"","",IF(SUMPRODUCT(--(AN18:AN1500=AH17),--(AM18:AM1500&lt;&gt;""),--ISNUMBER(SEARCH(" "&amp;AM18:AM1500&amp;" ",Q559)))&gt;0,AH17,"")))</f>
        <v/>
      </c>
      <c r="AI559" s="964" t="str" cm="1">
        <f t="array" ref="AI559">IF(N559="","",IF(R559&lt;&gt;"","",IF(SUMPRODUCT(--(AN18:AN1500=AI17),--(AM18:AM1500&lt;&gt;""),--ISNUMBER(SEARCH(" "&amp;AM18:AM1500&amp;" ",Q559)))&gt;0,AI17,"")))</f>
        <v/>
      </c>
      <c r="AJ559" s="964" t="str" cm="1">
        <f t="array" ref="AJ559">IF(N559="","",IF(R559&lt;&gt;"","",IF(SUMPRODUCT(--(AN18:AN1500=AJ17),--(AM18:AM1500&lt;&gt;""),--ISNUMBER(SEARCH(" "&amp;AM18:AM1500&amp;" ",Q559)))&gt;0,AJ17,"")))</f>
        <v/>
      </c>
      <c r="AK559" s="964" t="str" cm="1">
        <f t="array" ref="AK559">IF(N559="","",IF(T559&lt;&gt;"",AK17,IF(S559&lt;&gt;"","",IF(R559&lt;&gt;"","",IF(SUMPRODUCT(--(AN18:AN1500=AK17),--(AM18:AM1500&lt;&gt;""),--ISNUMBER(SEARCH(" "&amp;AM18:AM1500&amp;" ",Q559)))&gt;0,AK17,"")))))</f>
        <v/>
      </c>
      <c r="AM559" s="964" t="s">
        <v>2284</v>
      </c>
      <c r="AN559" s="964" t="s">
        <v>1597</v>
      </c>
      <c r="BN559" s="49">
        <v>1</v>
      </c>
    </row>
    <row r="560" spans="3:66" ht="35.1" customHeight="1">
      <c r="C560" s="65"/>
      <c r="D560" s="975" t="str">
        <f t="shared" si="103"/>
        <v/>
      </c>
      <c r="E560" s="982"/>
      <c r="G560" s="963" t="str">
        <f>IF(H560="","",COUNTIF(H18:H560,"&lt;&gt;"))</f>
        <v/>
      </c>
      <c r="H560" s="958" t="str" cm="1">
        <f t="array" ref="H560">IF(L560="","",IF(LEN(L560)&lt;=MAX(10,G13),L560,IFERROR(LEFT(L560,LOOKUP(2,1/(MID(L560,ROW(1:500),1)=" ")/(ROW(1:500)&lt;=MAX(10,G13)),ROW(1:500))-1),LEFT(L560,MAX(10,G13)))))</f>
        <v/>
      </c>
      <c r="I560" s="963" t="str">
        <f t="shared" si="104"/>
        <v/>
      </c>
      <c r="J560" s="963" t="str">
        <f t="shared" si="105"/>
        <v/>
      </c>
      <c r="K560" s="964" t="str">
        <f>IF(M559&lt;&gt;"",K559,IF(K559&lt;MAX(A18:A317),K559+1,""))</f>
        <v/>
      </c>
      <c r="L560" s="965" t="str">
        <f>IF(K560="","",IF(M559&lt;&gt;"",M559,INDEX(E18:E317,MATCH(K560,A18:A317,0))))</f>
        <v/>
      </c>
      <c r="M560" s="965" t="str">
        <f t="shared" si="106"/>
        <v/>
      </c>
      <c r="N560" s="966" t="str">
        <f t="shared" si="107"/>
        <v/>
      </c>
      <c r="O560" s="967" t="str">
        <f t="shared" si="108"/>
        <v/>
      </c>
      <c r="P560" s="967" t="str">
        <f t="shared" si="109"/>
        <v/>
      </c>
      <c r="Q560" s="966" t="str">
        <f t="shared" si="110"/>
        <v/>
      </c>
      <c r="R560" s="967" t="str">
        <f>IF(N560="","",IF(COUNTIF(AP18:AP300,TRIM(Q560))&gt;0,"EXCLUSION EXACTE",""))</f>
        <v/>
      </c>
      <c r="S560" s="967" t="str" cm="1">
        <f t="array" ref="S560">IF(N560="","",IF(SUMPRODUCT(--(AP18:AP300&lt;&gt;""),--ISNUMBER(SEARCH(" "&amp;AP18:AP300&amp;" ",Q560)))&gt;0,"BLOQUE MOLLUSQUES",""))</f>
        <v/>
      </c>
      <c r="T560" s="967" t="str" cm="1">
        <f t="array" ref="T560">IF(N560="","",IF(SUMPRODUCT(--(AT18:AT300&lt;&gt;""),--ISNUMBER(SEARCH(" "&amp;AT18:AT300&amp;" ",Q560)))&gt;0,"FORCE MOLLUSQUES",""))</f>
        <v/>
      </c>
      <c r="U560" s="966" t="str">
        <f t="shared" si="111"/>
        <v/>
      </c>
      <c r="V560" s="966" t="str">
        <f t="shared" si="113"/>
        <v/>
      </c>
      <c r="W560" s="967" t="str">
        <f t="shared" si="112"/>
        <v/>
      </c>
      <c r="X560" s="967" t="str" cm="1">
        <f t="array" ref="X560">IF(N560="","",IF(R560&lt;&gt;"","",IF(SUMPRODUCT(--(AN18:AN1500=X17),--(AM18:AM1500&lt;&gt;""),--ISNUMBER(SEARCH(" "&amp;AM18:AM1500&amp;" ",Q560)))&gt;0,X17,"")))</f>
        <v/>
      </c>
      <c r="Y560" s="967" t="str" cm="1">
        <f t="array" ref="Y560">IF(N560="","",IF(R560&lt;&gt;"","",IF(SUMPRODUCT(--(AN18:AN1500=Y17),--(AM18:AM1500&lt;&gt;""),--ISNUMBER(SEARCH(" "&amp;AM18:AM1500&amp;" ",Q560)))&gt;0,Y17,"")))</f>
        <v/>
      </c>
      <c r="Z560" s="967" t="str" cm="1">
        <f t="array" ref="Z560">IF(N560="","",IF(R560&lt;&gt;"","",IF(SUMPRODUCT(--(AN18:AN1500=Z17),--(AM18:AM1500&lt;&gt;""),--ISNUMBER(SEARCH(" "&amp;AM18:AM1500&amp;" ",Q560)))&gt;0,Z17,"")))</f>
        <v/>
      </c>
      <c r="AA560" s="967" t="str" cm="1">
        <f t="array" ref="AA560">IF(N560="","",IF(R560&lt;&gt;"","",IF(SUMPRODUCT(--(AN18:AN1500=AA17),--(AM18:AM1500&lt;&gt;""),--ISNUMBER(SEARCH(" "&amp;AM18:AM1500&amp;" ",Q560)))&gt;0,AA17,"")))</f>
        <v/>
      </c>
      <c r="AB560" s="967" t="str" cm="1">
        <f t="array" ref="AB560">IF(N560="","",IF(R560&lt;&gt;"","",IF(SUMPRODUCT(--(AN18:AN1500=AB17),--(AM18:AM1500&lt;&gt;""),--ISNUMBER(SEARCH(" "&amp;AM18:AM1500&amp;" ",Q560)))&gt;0,AB17,"")))</f>
        <v/>
      </c>
      <c r="AC560" s="967" t="str" cm="1">
        <f t="array" ref="AC560">IF(N560="","",IF(R560&lt;&gt;"","",IF(SUMPRODUCT(--(AN18:AN1500=AC17),--(AM18:AM1500&lt;&gt;""),--ISNUMBER(SEARCH(" "&amp;AM18:AM1500&amp;" ",Q560)))&gt;0,AC17,"")))</f>
        <v/>
      </c>
      <c r="AD560" s="967" t="str" cm="1">
        <f t="array" ref="AD560">IF(N560="","",IF(R560&lt;&gt;"","",IF(SUMPRODUCT(--(AN18:AN1500=AD17),--(AM18:AM1500&lt;&gt;""),--ISNUMBER(SEARCH(" "&amp;AM18:AM1500&amp;" ",Q560)))&gt;0,AD17,"")))</f>
        <v/>
      </c>
      <c r="AE560" s="967" t="str" cm="1">
        <f t="array" ref="AE560">IF(N560="","",IF(R560&lt;&gt;"","",IF(SUMPRODUCT(--(AN18:AN1500=AE17),--(AM18:AM1500&lt;&gt;""),--ISNUMBER(SEARCH(" "&amp;AM18:AM1500&amp;" ",Q560)))&gt;0,AE17,"")))</f>
        <v/>
      </c>
      <c r="AF560" s="967" t="str" cm="1">
        <f t="array" ref="AF560">IF(N560="","",IF(R560&lt;&gt;"","",IF(SUMPRODUCT(--(AN18:AN1500=AF17),--(AM18:AM1500&lt;&gt;""),--ISNUMBER(SEARCH(" "&amp;AM18:AM1500&amp;" ",Q560)))&gt;0,AF17,"")))</f>
        <v/>
      </c>
      <c r="AG560" s="967" t="str" cm="1">
        <f t="array" ref="AG560">IF(N560="","",IF(R560&lt;&gt;"","",IF(SUMPRODUCT(--(AN18:AN1500=AG17),--(AM18:AM1500&lt;&gt;""),--ISNUMBER(SEARCH(" "&amp;AM18:AM1500&amp;" ",Q560)))&gt;0,AG17,"")))</f>
        <v/>
      </c>
      <c r="AH560" s="967" t="str" cm="1">
        <f t="array" ref="AH560">IF(N560="","",IF(R560&lt;&gt;"","",IF(SUMPRODUCT(--(AN18:AN1500=AH17),--(AM18:AM1500&lt;&gt;""),--ISNUMBER(SEARCH(" "&amp;AM18:AM1500&amp;" ",Q560)))&gt;0,AH17,"")))</f>
        <v/>
      </c>
      <c r="AI560" s="967" t="str" cm="1">
        <f t="array" ref="AI560">IF(N560="","",IF(R560&lt;&gt;"","",IF(SUMPRODUCT(--(AN18:AN1500=AI17),--(AM18:AM1500&lt;&gt;""),--ISNUMBER(SEARCH(" "&amp;AM18:AM1500&amp;" ",Q560)))&gt;0,AI17,"")))</f>
        <v/>
      </c>
      <c r="AJ560" s="967" t="str" cm="1">
        <f t="array" ref="AJ560">IF(N560="","",IF(R560&lt;&gt;"","",IF(SUMPRODUCT(--(AN18:AN1500=AJ17),--(AM18:AM1500&lt;&gt;""),--ISNUMBER(SEARCH(" "&amp;AM18:AM1500&amp;" ",Q560)))&gt;0,AJ17,"")))</f>
        <v/>
      </c>
      <c r="AK560" s="967" t="str" cm="1">
        <f t="array" ref="AK560">IF(N560="","",IF(T560&lt;&gt;"",AK17,IF(S560&lt;&gt;"","",IF(R560&lt;&gt;"","",IF(SUMPRODUCT(--(AN18:AN1500=AK17),--(AM18:AM1500&lt;&gt;""),--ISNUMBER(SEARCH(" "&amp;AM18:AM1500&amp;" ",Q560)))&gt;0,AK17,"")))))</f>
        <v/>
      </c>
      <c r="AM560" s="968" t="s">
        <v>2285</v>
      </c>
      <c r="AN560" s="968" t="s">
        <v>1597</v>
      </c>
      <c r="BN560" s="49">
        <v>1</v>
      </c>
    </row>
    <row r="561" spans="3:66" ht="35.1" customHeight="1">
      <c r="C561" s="65"/>
      <c r="D561" s="975" t="str">
        <f t="shared" si="103"/>
        <v/>
      </c>
      <c r="E561" s="982"/>
      <c r="G561" s="964" t="str">
        <f>IF(H561="","",COUNTIF(H18:H561,"&lt;&gt;"))</f>
        <v/>
      </c>
      <c r="H561" s="965" t="str" cm="1">
        <f t="array" ref="H561">IF(L561="","",IF(LEN(L561)&lt;=MAX(10,G13),L561,IFERROR(LEFT(L561,LOOKUP(2,1/(MID(L561,ROW(1:500),1)=" ")/(ROW(1:500)&lt;=MAX(10,G13)),ROW(1:500))-1),LEFT(L561,MAX(10,G13)))))</f>
        <v/>
      </c>
      <c r="I561" s="964" t="str">
        <f t="shared" si="104"/>
        <v/>
      </c>
      <c r="J561" s="964" t="str">
        <f t="shared" si="105"/>
        <v/>
      </c>
      <c r="K561" s="964" t="str">
        <f>IF(M560&lt;&gt;"",K560,IF(K560&lt;MAX(A18:A317),K560+1,""))</f>
        <v/>
      </c>
      <c r="L561" s="965" t="str">
        <f>IF(K561="","",IF(M560&lt;&gt;"",M560,INDEX(E18:E317,MATCH(K561,A18:A317,0))))</f>
        <v/>
      </c>
      <c r="M561" s="965" t="str">
        <f t="shared" si="106"/>
        <v/>
      </c>
      <c r="N561" s="965" t="str">
        <f t="shared" si="107"/>
        <v/>
      </c>
      <c r="O561" s="964" t="str">
        <f t="shared" si="108"/>
        <v/>
      </c>
      <c r="P561" s="964" t="str">
        <f t="shared" si="109"/>
        <v/>
      </c>
      <c r="Q561" s="965" t="str">
        <f t="shared" si="110"/>
        <v/>
      </c>
      <c r="R561" s="964" t="str">
        <f>IF(N561="","",IF(COUNTIF(AP18:AP300,TRIM(Q561))&gt;0,"EXCLUSION EXACTE",""))</f>
        <v/>
      </c>
      <c r="S561" s="964" t="str" cm="1">
        <f t="array" ref="S561">IF(N561="","",IF(SUMPRODUCT(--(AP18:AP300&lt;&gt;""),--ISNUMBER(SEARCH(" "&amp;AP18:AP300&amp;" ",Q561)))&gt;0,"BLOQUE MOLLUSQUES",""))</f>
        <v/>
      </c>
      <c r="T561" s="964" t="str" cm="1">
        <f t="array" ref="T561">IF(N561="","",IF(SUMPRODUCT(--(AT18:AT300&lt;&gt;""),--ISNUMBER(SEARCH(" "&amp;AT18:AT300&amp;" ",Q561)))&gt;0,"FORCE MOLLUSQUES",""))</f>
        <v/>
      </c>
      <c r="U561" s="965" t="str">
        <f t="shared" si="111"/>
        <v/>
      </c>
      <c r="V561" s="965" t="str">
        <f t="shared" si="113"/>
        <v/>
      </c>
      <c r="W561" s="964" t="str">
        <f t="shared" si="112"/>
        <v/>
      </c>
      <c r="X561" s="964" t="str" cm="1">
        <f t="array" ref="X561">IF(N561="","",IF(R561&lt;&gt;"","",IF(SUMPRODUCT(--(AN18:AN1500=X17),--(AM18:AM1500&lt;&gt;""),--ISNUMBER(SEARCH(" "&amp;AM18:AM1500&amp;" ",Q561)))&gt;0,X17,"")))</f>
        <v/>
      </c>
      <c r="Y561" s="964" t="str" cm="1">
        <f t="array" ref="Y561">IF(N561="","",IF(R561&lt;&gt;"","",IF(SUMPRODUCT(--(AN18:AN1500=Y17),--(AM18:AM1500&lt;&gt;""),--ISNUMBER(SEARCH(" "&amp;AM18:AM1500&amp;" ",Q561)))&gt;0,Y17,"")))</f>
        <v/>
      </c>
      <c r="Z561" s="964" t="str" cm="1">
        <f t="array" ref="Z561">IF(N561="","",IF(R561&lt;&gt;"","",IF(SUMPRODUCT(--(AN18:AN1500=Z17),--(AM18:AM1500&lt;&gt;""),--ISNUMBER(SEARCH(" "&amp;AM18:AM1500&amp;" ",Q561)))&gt;0,Z17,"")))</f>
        <v/>
      </c>
      <c r="AA561" s="964" t="str" cm="1">
        <f t="array" ref="AA561">IF(N561="","",IF(R561&lt;&gt;"","",IF(SUMPRODUCT(--(AN18:AN1500=AA17),--(AM18:AM1500&lt;&gt;""),--ISNUMBER(SEARCH(" "&amp;AM18:AM1500&amp;" ",Q561)))&gt;0,AA17,"")))</f>
        <v/>
      </c>
      <c r="AB561" s="964" t="str" cm="1">
        <f t="array" ref="AB561">IF(N561="","",IF(R561&lt;&gt;"","",IF(SUMPRODUCT(--(AN18:AN1500=AB17),--(AM18:AM1500&lt;&gt;""),--ISNUMBER(SEARCH(" "&amp;AM18:AM1500&amp;" ",Q561)))&gt;0,AB17,"")))</f>
        <v/>
      </c>
      <c r="AC561" s="964" t="str" cm="1">
        <f t="array" ref="AC561">IF(N561="","",IF(R561&lt;&gt;"","",IF(SUMPRODUCT(--(AN18:AN1500=AC17),--(AM18:AM1500&lt;&gt;""),--ISNUMBER(SEARCH(" "&amp;AM18:AM1500&amp;" ",Q561)))&gt;0,AC17,"")))</f>
        <v/>
      </c>
      <c r="AD561" s="964" t="str" cm="1">
        <f t="array" ref="AD561">IF(N561="","",IF(R561&lt;&gt;"","",IF(SUMPRODUCT(--(AN18:AN1500=AD17),--(AM18:AM1500&lt;&gt;""),--ISNUMBER(SEARCH(" "&amp;AM18:AM1500&amp;" ",Q561)))&gt;0,AD17,"")))</f>
        <v/>
      </c>
      <c r="AE561" s="964" t="str" cm="1">
        <f t="array" ref="AE561">IF(N561="","",IF(R561&lt;&gt;"","",IF(SUMPRODUCT(--(AN18:AN1500=AE17),--(AM18:AM1500&lt;&gt;""),--ISNUMBER(SEARCH(" "&amp;AM18:AM1500&amp;" ",Q561)))&gt;0,AE17,"")))</f>
        <v/>
      </c>
      <c r="AF561" s="964" t="str" cm="1">
        <f t="array" ref="AF561">IF(N561="","",IF(R561&lt;&gt;"","",IF(SUMPRODUCT(--(AN18:AN1500=AF17),--(AM18:AM1500&lt;&gt;""),--ISNUMBER(SEARCH(" "&amp;AM18:AM1500&amp;" ",Q561)))&gt;0,AF17,"")))</f>
        <v/>
      </c>
      <c r="AG561" s="964" t="str" cm="1">
        <f t="array" ref="AG561">IF(N561="","",IF(R561&lt;&gt;"","",IF(SUMPRODUCT(--(AN18:AN1500=AG17),--(AM18:AM1500&lt;&gt;""),--ISNUMBER(SEARCH(" "&amp;AM18:AM1500&amp;" ",Q561)))&gt;0,AG17,"")))</f>
        <v/>
      </c>
      <c r="AH561" s="964" t="str" cm="1">
        <f t="array" ref="AH561">IF(N561="","",IF(R561&lt;&gt;"","",IF(SUMPRODUCT(--(AN18:AN1500=AH17),--(AM18:AM1500&lt;&gt;""),--ISNUMBER(SEARCH(" "&amp;AM18:AM1500&amp;" ",Q561)))&gt;0,AH17,"")))</f>
        <v/>
      </c>
      <c r="AI561" s="964" t="str" cm="1">
        <f t="array" ref="AI561">IF(N561="","",IF(R561&lt;&gt;"","",IF(SUMPRODUCT(--(AN18:AN1500=AI17),--(AM18:AM1500&lt;&gt;""),--ISNUMBER(SEARCH(" "&amp;AM18:AM1500&amp;" ",Q561)))&gt;0,AI17,"")))</f>
        <v/>
      </c>
      <c r="AJ561" s="964" t="str" cm="1">
        <f t="array" ref="AJ561">IF(N561="","",IF(R561&lt;&gt;"","",IF(SUMPRODUCT(--(AN18:AN1500=AJ17),--(AM18:AM1500&lt;&gt;""),--ISNUMBER(SEARCH(" "&amp;AM18:AM1500&amp;" ",Q561)))&gt;0,AJ17,"")))</f>
        <v/>
      </c>
      <c r="AK561" s="964" t="str" cm="1">
        <f t="array" ref="AK561">IF(N561="","",IF(T561&lt;&gt;"",AK17,IF(S561&lt;&gt;"","",IF(R561&lt;&gt;"","",IF(SUMPRODUCT(--(AN18:AN1500=AK17),--(AM18:AM1500&lt;&gt;""),--ISNUMBER(SEARCH(" "&amp;AM18:AM1500&amp;" ",Q561)))&gt;0,AK17,"")))))</f>
        <v/>
      </c>
      <c r="AM561" s="964" t="s">
        <v>2286</v>
      </c>
      <c r="AN561" s="964" t="s">
        <v>1597</v>
      </c>
      <c r="BN561" s="49">
        <v>1</v>
      </c>
    </row>
    <row r="562" spans="3:66" ht="35.1" customHeight="1">
      <c r="C562" s="65"/>
      <c r="D562" s="975" t="str">
        <f t="shared" si="103"/>
        <v/>
      </c>
      <c r="E562" s="982"/>
      <c r="G562" s="963" t="str">
        <f>IF(H562="","",COUNTIF(H18:H562,"&lt;&gt;"))</f>
        <v/>
      </c>
      <c r="H562" s="958" t="str" cm="1">
        <f t="array" ref="H562">IF(L562="","",IF(LEN(L562)&lt;=MAX(10,G13),L562,IFERROR(LEFT(L562,LOOKUP(2,1/(MID(L562,ROW(1:500),1)=" ")/(ROW(1:500)&lt;=MAX(10,G13)),ROW(1:500))-1),LEFT(L562,MAX(10,G13)))))</f>
        <v/>
      </c>
      <c r="I562" s="963" t="str">
        <f t="shared" si="104"/>
        <v/>
      </c>
      <c r="J562" s="963" t="str">
        <f t="shared" si="105"/>
        <v/>
      </c>
      <c r="K562" s="964" t="str">
        <f>IF(M561&lt;&gt;"",K561,IF(K561&lt;MAX(A18:A317),K561+1,""))</f>
        <v/>
      </c>
      <c r="L562" s="965" t="str">
        <f>IF(K562="","",IF(M561&lt;&gt;"",M561,INDEX(E18:E317,MATCH(K562,A18:A317,0))))</f>
        <v/>
      </c>
      <c r="M562" s="965" t="str">
        <f t="shared" si="106"/>
        <v/>
      </c>
      <c r="N562" s="966" t="str">
        <f t="shared" si="107"/>
        <v/>
      </c>
      <c r="O562" s="967" t="str">
        <f t="shared" si="108"/>
        <v/>
      </c>
      <c r="P562" s="967" t="str">
        <f t="shared" si="109"/>
        <v/>
      </c>
      <c r="Q562" s="966" t="str">
        <f t="shared" si="110"/>
        <v/>
      </c>
      <c r="R562" s="967" t="str">
        <f>IF(N562="","",IF(COUNTIF(AP18:AP300,TRIM(Q562))&gt;0,"EXCLUSION EXACTE",""))</f>
        <v/>
      </c>
      <c r="S562" s="967" t="str" cm="1">
        <f t="array" ref="S562">IF(N562="","",IF(SUMPRODUCT(--(AP18:AP300&lt;&gt;""),--ISNUMBER(SEARCH(" "&amp;AP18:AP300&amp;" ",Q562)))&gt;0,"BLOQUE MOLLUSQUES",""))</f>
        <v/>
      </c>
      <c r="T562" s="967" t="str" cm="1">
        <f t="array" ref="T562">IF(N562="","",IF(SUMPRODUCT(--(AT18:AT300&lt;&gt;""),--ISNUMBER(SEARCH(" "&amp;AT18:AT300&amp;" ",Q562)))&gt;0,"FORCE MOLLUSQUES",""))</f>
        <v/>
      </c>
      <c r="U562" s="966" t="str">
        <f t="shared" si="111"/>
        <v/>
      </c>
      <c r="V562" s="966" t="str">
        <f t="shared" si="113"/>
        <v/>
      </c>
      <c r="W562" s="967" t="str">
        <f t="shared" si="112"/>
        <v/>
      </c>
      <c r="X562" s="967" t="str" cm="1">
        <f t="array" ref="X562">IF(N562="","",IF(R562&lt;&gt;"","",IF(SUMPRODUCT(--(AN18:AN1500=X17),--(AM18:AM1500&lt;&gt;""),--ISNUMBER(SEARCH(" "&amp;AM18:AM1500&amp;" ",Q562)))&gt;0,X17,"")))</f>
        <v/>
      </c>
      <c r="Y562" s="967" t="str" cm="1">
        <f t="array" ref="Y562">IF(N562="","",IF(R562&lt;&gt;"","",IF(SUMPRODUCT(--(AN18:AN1500=Y17),--(AM18:AM1500&lt;&gt;""),--ISNUMBER(SEARCH(" "&amp;AM18:AM1500&amp;" ",Q562)))&gt;0,Y17,"")))</f>
        <v/>
      </c>
      <c r="Z562" s="967" t="str" cm="1">
        <f t="array" ref="Z562">IF(N562="","",IF(R562&lt;&gt;"","",IF(SUMPRODUCT(--(AN18:AN1500=Z17),--(AM18:AM1500&lt;&gt;""),--ISNUMBER(SEARCH(" "&amp;AM18:AM1500&amp;" ",Q562)))&gt;0,Z17,"")))</f>
        <v/>
      </c>
      <c r="AA562" s="967" t="str" cm="1">
        <f t="array" ref="AA562">IF(N562="","",IF(R562&lt;&gt;"","",IF(SUMPRODUCT(--(AN18:AN1500=AA17),--(AM18:AM1500&lt;&gt;""),--ISNUMBER(SEARCH(" "&amp;AM18:AM1500&amp;" ",Q562)))&gt;0,AA17,"")))</f>
        <v/>
      </c>
      <c r="AB562" s="967" t="str" cm="1">
        <f t="array" ref="AB562">IF(N562="","",IF(R562&lt;&gt;"","",IF(SUMPRODUCT(--(AN18:AN1500=AB17),--(AM18:AM1500&lt;&gt;""),--ISNUMBER(SEARCH(" "&amp;AM18:AM1500&amp;" ",Q562)))&gt;0,AB17,"")))</f>
        <v/>
      </c>
      <c r="AC562" s="967" t="str" cm="1">
        <f t="array" ref="AC562">IF(N562="","",IF(R562&lt;&gt;"","",IF(SUMPRODUCT(--(AN18:AN1500=AC17),--(AM18:AM1500&lt;&gt;""),--ISNUMBER(SEARCH(" "&amp;AM18:AM1500&amp;" ",Q562)))&gt;0,AC17,"")))</f>
        <v/>
      </c>
      <c r="AD562" s="967" t="str" cm="1">
        <f t="array" ref="AD562">IF(N562="","",IF(R562&lt;&gt;"","",IF(SUMPRODUCT(--(AN18:AN1500=AD17),--(AM18:AM1500&lt;&gt;""),--ISNUMBER(SEARCH(" "&amp;AM18:AM1500&amp;" ",Q562)))&gt;0,AD17,"")))</f>
        <v/>
      </c>
      <c r="AE562" s="967" t="str" cm="1">
        <f t="array" ref="AE562">IF(N562="","",IF(R562&lt;&gt;"","",IF(SUMPRODUCT(--(AN18:AN1500=AE17),--(AM18:AM1500&lt;&gt;""),--ISNUMBER(SEARCH(" "&amp;AM18:AM1500&amp;" ",Q562)))&gt;0,AE17,"")))</f>
        <v/>
      </c>
      <c r="AF562" s="967" t="str" cm="1">
        <f t="array" ref="AF562">IF(N562="","",IF(R562&lt;&gt;"","",IF(SUMPRODUCT(--(AN18:AN1500=AF17),--(AM18:AM1500&lt;&gt;""),--ISNUMBER(SEARCH(" "&amp;AM18:AM1500&amp;" ",Q562)))&gt;0,AF17,"")))</f>
        <v/>
      </c>
      <c r="AG562" s="967" t="str" cm="1">
        <f t="array" ref="AG562">IF(N562="","",IF(R562&lt;&gt;"","",IF(SUMPRODUCT(--(AN18:AN1500=AG17),--(AM18:AM1500&lt;&gt;""),--ISNUMBER(SEARCH(" "&amp;AM18:AM1500&amp;" ",Q562)))&gt;0,AG17,"")))</f>
        <v/>
      </c>
      <c r="AH562" s="967" t="str" cm="1">
        <f t="array" ref="AH562">IF(N562="","",IF(R562&lt;&gt;"","",IF(SUMPRODUCT(--(AN18:AN1500=AH17),--(AM18:AM1500&lt;&gt;""),--ISNUMBER(SEARCH(" "&amp;AM18:AM1500&amp;" ",Q562)))&gt;0,AH17,"")))</f>
        <v/>
      </c>
      <c r="AI562" s="967" t="str" cm="1">
        <f t="array" ref="AI562">IF(N562="","",IF(R562&lt;&gt;"","",IF(SUMPRODUCT(--(AN18:AN1500=AI17),--(AM18:AM1500&lt;&gt;""),--ISNUMBER(SEARCH(" "&amp;AM18:AM1500&amp;" ",Q562)))&gt;0,AI17,"")))</f>
        <v/>
      </c>
      <c r="AJ562" s="967" t="str" cm="1">
        <f t="array" ref="AJ562">IF(N562="","",IF(R562&lt;&gt;"","",IF(SUMPRODUCT(--(AN18:AN1500=AJ17),--(AM18:AM1500&lt;&gt;""),--ISNUMBER(SEARCH(" "&amp;AM18:AM1500&amp;" ",Q562)))&gt;0,AJ17,"")))</f>
        <v/>
      </c>
      <c r="AK562" s="967" t="str" cm="1">
        <f t="array" ref="AK562">IF(N562="","",IF(T562&lt;&gt;"",AK17,IF(S562&lt;&gt;"","",IF(R562&lt;&gt;"","",IF(SUMPRODUCT(--(AN18:AN1500=AK17),--(AM18:AM1500&lt;&gt;""),--ISNUMBER(SEARCH(" "&amp;AM18:AM1500&amp;" ",Q562)))&gt;0,AK17,"")))))</f>
        <v/>
      </c>
      <c r="AM562" s="968" t="s">
        <v>2451</v>
      </c>
      <c r="AN562" s="968" t="s">
        <v>1597</v>
      </c>
      <c r="BN562" s="49">
        <v>1</v>
      </c>
    </row>
    <row r="563" spans="3:66" ht="35.1" customHeight="1">
      <c r="C563" s="65"/>
      <c r="D563" s="975" t="str">
        <f t="shared" si="103"/>
        <v/>
      </c>
      <c r="E563" s="982"/>
      <c r="G563" s="964" t="str">
        <f>IF(H563="","",COUNTIF(H18:H563,"&lt;&gt;"))</f>
        <v/>
      </c>
      <c r="H563" s="965" t="str" cm="1">
        <f t="array" ref="H563">IF(L563="","",IF(LEN(L563)&lt;=MAX(10,G13),L563,IFERROR(LEFT(L563,LOOKUP(2,1/(MID(L563,ROW(1:500),1)=" ")/(ROW(1:500)&lt;=MAX(10,G13)),ROW(1:500))-1),LEFT(L563,MAX(10,G13)))))</f>
        <v/>
      </c>
      <c r="I563" s="964" t="str">
        <f t="shared" si="104"/>
        <v/>
      </c>
      <c r="J563" s="964" t="str">
        <f t="shared" si="105"/>
        <v/>
      </c>
      <c r="K563" s="964" t="str">
        <f>IF(M562&lt;&gt;"",K562,IF(K562&lt;MAX(A18:A317),K562+1,""))</f>
        <v/>
      </c>
      <c r="L563" s="965" t="str">
        <f>IF(K563="","",IF(M562&lt;&gt;"",M562,INDEX(E18:E317,MATCH(K563,A18:A317,0))))</f>
        <v/>
      </c>
      <c r="M563" s="965" t="str">
        <f t="shared" si="106"/>
        <v/>
      </c>
      <c r="N563" s="965" t="str">
        <f t="shared" si="107"/>
        <v/>
      </c>
      <c r="O563" s="964" t="str">
        <f t="shared" si="108"/>
        <v/>
      </c>
      <c r="P563" s="964" t="str">
        <f t="shared" si="109"/>
        <v/>
      </c>
      <c r="Q563" s="965" t="str">
        <f t="shared" si="110"/>
        <v/>
      </c>
      <c r="R563" s="964" t="str">
        <f>IF(N563="","",IF(COUNTIF(AP18:AP300,TRIM(Q563))&gt;0,"EXCLUSION EXACTE",""))</f>
        <v/>
      </c>
      <c r="S563" s="964" t="str" cm="1">
        <f t="array" ref="S563">IF(N563="","",IF(SUMPRODUCT(--(AP18:AP300&lt;&gt;""),--ISNUMBER(SEARCH(" "&amp;AP18:AP300&amp;" ",Q563)))&gt;0,"BLOQUE MOLLUSQUES",""))</f>
        <v/>
      </c>
      <c r="T563" s="964" t="str" cm="1">
        <f t="array" ref="T563">IF(N563="","",IF(SUMPRODUCT(--(AT18:AT300&lt;&gt;""),--ISNUMBER(SEARCH(" "&amp;AT18:AT300&amp;" ",Q563)))&gt;0,"FORCE MOLLUSQUES",""))</f>
        <v/>
      </c>
      <c r="U563" s="965" t="str">
        <f t="shared" si="111"/>
        <v/>
      </c>
      <c r="V563" s="965" t="str">
        <f t="shared" si="113"/>
        <v/>
      </c>
      <c r="W563" s="964" t="str">
        <f t="shared" si="112"/>
        <v/>
      </c>
      <c r="X563" s="964" t="str" cm="1">
        <f t="array" ref="X563">IF(N563="","",IF(R563&lt;&gt;"","",IF(SUMPRODUCT(--(AN18:AN1500=X17),--(AM18:AM1500&lt;&gt;""),--ISNUMBER(SEARCH(" "&amp;AM18:AM1500&amp;" ",Q563)))&gt;0,X17,"")))</f>
        <v/>
      </c>
      <c r="Y563" s="964" t="str" cm="1">
        <f t="array" ref="Y563">IF(N563="","",IF(R563&lt;&gt;"","",IF(SUMPRODUCT(--(AN18:AN1500=Y17),--(AM18:AM1500&lt;&gt;""),--ISNUMBER(SEARCH(" "&amp;AM18:AM1500&amp;" ",Q563)))&gt;0,Y17,"")))</f>
        <v/>
      </c>
      <c r="Z563" s="964" t="str" cm="1">
        <f t="array" ref="Z563">IF(N563="","",IF(R563&lt;&gt;"","",IF(SUMPRODUCT(--(AN18:AN1500=Z17),--(AM18:AM1500&lt;&gt;""),--ISNUMBER(SEARCH(" "&amp;AM18:AM1500&amp;" ",Q563)))&gt;0,Z17,"")))</f>
        <v/>
      </c>
      <c r="AA563" s="964" t="str" cm="1">
        <f t="array" ref="AA563">IF(N563="","",IF(R563&lt;&gt;"","",IF(SUMPRODUCT(--(AN18:AN1500=AA17),--(AM18:AM1500&lt;&gt;""),--ISNUMBER(SEARCH(" "&amp;AM18:AM1500&amp;" ",Q563)))&gt;0,AA17,"")))</f>
        <v/>
      </c>
      <c r="AB563" s="964" t="str" cm="1">
        <f t="array" ref="AB563">IF(N563="","",IF(R563&lt;&gt;"","",IF(SUMPRODUCT(--(AN18:AN1500=AB17),--(AM18:AM1500&lt;&gt;""),--ISNUMBER(SEARCH(" "&amp;AM18:AM1500&amp;" ",Q563)))&gt;0,AB17,"")))</f>
        <v/>
      </c>
      <c r="AC563" s="964" t="str" cm="1">
        <f t="array" ref="AC563">IF(N563="","",IF(R563&lt;&gt;"","",IF(SUMPRODUCT(--(AN18:AN1500=AC17),--(AM18:AM1500&lt;&gt;""),--ISNUMBER(SEARCH(" "&amp;AM18:AM1500&amp;" ",Q563)))&gt;0,AC17,"")))</f>
        <v/>
      </c>
      <c r="AD563" s="964" t="str" cm="1">
        <f t="array" ref="AD563">IF(N563="","",IF(R563&lt;&gt;"","",IF(SUMPRODUCT(--(AN18:AN1500=AD17),--(AM18:AM1500&lt;&gt;""),--ISNUMBER(SEARCH(" "&amp;AM18:AM1500&amp;" ",Q563)))&gt;0,AD17,"")))</f>
        <v/>
      </c>
      <c r="AE563" s="964" t="str" cm="1">
        <f t="array" ref="AE563">IF(N563="","",IF(R563&lt;&gt;"","",IF(SUMPRODUCT(--(AN18:AN1500=AE17),--(AM18:AM1500&lt;&gt;""),--ISNUMBER(SEARCH(" "&amp;AM18:AM1500&amp;" ",Q563)))&gt;0,AE17,"")))</f>
        <v/>
      </c>
      <c r="AF563" s="964" t="str" cm="1">
        <f t="array" ref="AF563">IF(N563="","",IF(R563&lt;&gt;"","",IF(SUMPRODUCT(--(AN18:AN1500=AF17),--(AM18:AM1500&lt;&gt;""),--ISNUMBER(SEARCH(" "&amp;AM18:AM1500&amp;" ",Q563)))&gt;0,AF17,"")))</f>
        <v/>
      </c>
      <c r="AG563" s="964" t="str" cm="1">
        <f t="array" ref="AG563">IF(N563="","",IF(R563&lt;&gt;"","",IF(SUMPRODUCT(--(AN18:AN1500=AG17),--(AM18:AM1500&lt;&gt;""),--ISNUMBER(SEARCH(" "&amp;AM18:AM1500&amp;" ",Q563)))&gt;0,AG17,"")))</f>
        <v/>
      </c>
      <c r="AH563" s="964" t="str" cm="1">
        <f t="array" ref="AH563">IF(N563="","",IF(R563&lt;&gt;"","",IF(SUMPRODUCT(--(AN18:AN1500=AH17),--(AM18:AM1500&lt;&gt;""),--ISNUMBER(SEARCH(" "&amp;AM18:AM1500&amp;" ",Q563)))&gt;0,AH17,"")))</f>
        <v/>
      </c>
      <c r="AI563" s="964" t="str" cm="1">
        <f t="array" ref="AI563">IF(N563="","",IF(R563&lt;&gt;"","",IF(SUMPRODUCT(--(AN18:AN1500=AI17),--(AM18:AM1500&lt;&gt;""),--ISNUMBER(SEARCH(" "&amp;AM18:AM1500&amp;" ",Q563)))&gt;0,AI17,"")))</f>
        <v/>
      </c>
      <c r="AJ563" s="964" t="str" cm="1">
        <f t="array" ref="AJ563">IF(N563="","",IF(R563&lt;&gt;"","",IF(SUMPRODUCT(--(AN18:AN1500=AJ17),--(AM18:AM1500&lt;&gt;""),--ISNUMBER(SEARCH(" "&amp;AM18:AM1500&amp;" ",Q563)))&gt;0,AJ17,"")))</f>
        <v/>
      </c>
      <c r="AK563" s="964" t="str" cm="1">
        <f t="array" ref="AK563">IF(N563="","",IF(T563&lt;&gt;"",AK17,IF(S563&lt;&gt;"","",IF(R563&lt;&gt;"","",IF(SUMPRODUCT(--(AN18:AN1500=AK17),--(AM18:AM1500&lt;&gt;""),--ISNUMBER(SEARCH(" "&amp;AM18:AM1500&amp;" ",Q563)))&gt;0,AK17,"")))))</f>
        <v/>
      </c>
      <c r="AM563" s="964" t="s">
        <v>2452</v>
      </c>
      <c r="AN563" s="964" t="s">
        <v>1597</v>
      </c>
      <c r="BN563" s="49">
        <v>1</v>
      </c>
    </row>
    <row r="564" spans="3:66" ht="35.1" customHeight="1">
      <c r="C564" s="65"/>
      <c r="D564" s="975" t="str">
        <f t="shared" si="103"/>
        <v/>
      </c>
      <c r="E564" s="982"/>
      <c r="G564" s="963" t="str">
        <f>IF(H564="","",COUNTIF(H18:H564,"&lt;&gt;"))</f>
        <v/>
      </c>
      <c r="H564" s="958" t="str" cm="1">
        <f t="array" ref="H564">IF(L564="","",IF(LEN(L564)&lt;=MAX(10,G13),L564,IFERROR(LEFT(L564,LOOKUP(2,1/(MID(L564,ROW(1:500),1)=" ")/(ROW(1:500)&lt;=MAX(10,G13)),ROW(1:500))-1),LEFT(L564,MAX(10,G13)))))</f>
        <v/>
      </c>
      <c r="I564" s="963" t="str">
        <f t="shared" si="104"/>
        <v/>
      </c>
      <c r="J564" s="963" t="str">
        <f t="shared" si="105"/>
        <v/>
      </c>
      <c r="K564" s="964" t="str">
        <f>IF(M563&lt;&gt;"",K563,IF(K563&lt;MAX(A18:A317),K563+1,""))</f>
        <v/>
      </c>
      <c r="L564" s="965" t="str">
        <f>IF(K564="","",IF(M563&lt;&gt;"",M563,INDEX(E18:E317,MATCH(K564,A18:A317,0))))</f>
        <v/>
      </c>
      <c r="M564" s="965" t="str">
        <f t="shared" si="106"/>
        <v/>
      </c>
      <c r="N564" s="966" t="str">
        <f t="shared" si="107"/>
        <v/>
      </c>
      <c r="O564" s="967" t="str">
        <f t="shared" si="108"/>
        <v/>
      </c>
      <c r="P564" s="967" t="str">
        <f t="shared" si="109"/>
        <v/>
      </c>
      <c r="Q564" s="966" t="str">
        <f t="shared" si="110"/>
        <v/>
      </c>
      <c r="R564" s="967" t="str">
        <f>IF(N564="","",IF(COUNTIF(AP18:AP300,TRIM(Q564))&gt;0,"EXCLUSION EXACTE",""))</f>
        <v/>
      </c>
      <c r="S564" s="967" t="str" cm="1">
        <f t="array" ref="S564">IF(N564="","",IF(SUMPRODUCT(--(AP18:AP300&lt;&gt;""),--ISNUMBER(SEARCH(" "&amp;AP18:AP300&amp;" ",Q564)))&gt;0,"BLOQUE MOLLUSQUES",""))</f>
        <v/>
      </c>
      <c r="T564" s="967" t="str" cm="1">
        <f t="array" ref="T564">IF(N564="","",IF(SUMPRODUCT(--(AT18:AT300&lt;&gt;""),--ISNUMBER(SEARCH(" "&amp;AT18:AT300&amp;" ",Q564)))&gt;0,"FORCE MOLLUSQUES",""))</f>
        <v/>
      </c>
      <c r="U564" s="966" t="str">
        <f t="shared" si="111"/>
        <v/>
      </c>
      <c r="V564" s="966" t="str">
        <f t="shared" si="113"/>
        <v/>
      </c>
      <c r="W564" s="967" t="str">
        <f t="shared" si="112"/>
        <v/>
      </c>
      <c r="X564" s="967" t="str" cm="1">
        <f t="array" ref="X564">IF(N564="","",IF(R564&lt;&gt;"","",IF(SUMPRODUCT(--(AN18:AN1500=X17),--(AM18:AM1500&lt;&gt;""),--ISNUMBER(SEARCH(" "&amp;AM18:AM1500&amp;" ",Q564)))&gt;0,X17,"")))</f>
        <v/>
      </c>
      <c r="Y564" s="967" t="str" cm="1">
        <f t="array" ref="Y564">IF(N564="","",IF(R564&lt;&gt;"","",IF(SUMPRODUCT(--(AN18:AN1500=Y17),--(AM18:AM1500&lt;&gt;""),--ISNUMBER(SEARCH(" "&amp;AM18:AM1500&amp;" ",Q564)))&gt;0,Y17,"")))</f>
        <v/>
      </c>
      <c r="Z564" s="967" t="str" cm="1">
        <f t="array" ref="Z564">IF(N564="","",IF(R564&lt;&gt;"","",IF(SUMPRODUCT(--(AN18:AN1500=Z17),--(AM18:AM1500&lt;&gt;""),--ISNUMBER(SEARCH(" "&amp;AM18:AM1500&amp;" ",Q564)))&gt;0,Z17,"")))</f>
        <v/>
      </c>
      <c r="AA564" s="967" t="str" cm="1">
        <f t="array" ref="AA564">IF(N564="","",IF(R564&lt;&gt;"","",IF(SUMPRODUCT(--(AN18:AN1500=AA17),--(AM18:AM1500&lt;&gt;""),--ISNUMBER(SEARCH(" "&amp;AM18:AM1500&amp;" ",Q564)))&gt;0,AA17,"")))</f>
        <v/>
      </c>
      <c r="AB564" s="967" t="str" cm="1">
        <f t="array" ref="AB564">IF(N564="","",IF(R564&lt;&gt;"","",IF(SUMPRODUCT(--(AN18:AN1500=AB17),--(AM18:AM1500&lt;&gt;""),--ISNUMBER(SEARCH(" "&amp;AM18:AM1500&amp;" ",Q564)))&gt;0,AB17,"")))</f>
        <v/>
      </c>
      <c r="AC564" s="967" t="str" cm="1">
        <f t="array" ref="AC564">IF(N564="","",IF(R564&lt;&gt;"","",IF(SUMPRODUCT(--(AN18:AN1500=AC17),--(AM18:AM1500&lt;&gt;""),--ISNUMBER(SEARCH(" "&amp;AM18:AM1500&amp;" ",Q564)))&gt;0,AC17,"")))</f>
        <v/>
      </c>
      <c r="AD564" s="967" t="str" cm="1">
        <f t="array" ref="AD564">IF(N564="","",IF(R564&lt;&gt;"","",IF(SUMPRODUCT(--(AN18:AN1500=AD17),--(AM18:AM1500&lt;&gt;""),--ISNUMBER(SEARCH(" "&amp;AM18:AM1500&amp;" ",Q564)))&gt;0,AD17,"")))</f>
        <v/>
      </c>
      <c r="AE564" s="967" t="str" cm="1">
        <f t="array" ref="AE564">IF(N564="","",IF(R564&lt;&gt;"","",IF(SUMPRODUCT(--(AN18:AN1500=AE17),--(AM18:AM1500&lt;&gt;""),--ISNUMBER(SEARCH(" "&amp;AM18:AM1500&amp;" ",Q564)))&gt;0,AE17,"")))</f>
        <v/>
      </c>
      <c r="AF564" s="967" t="str" cm="1">
        <f t="array" ref="AF564">IF(N564="","",IF(R564&lt;&gt;"","",IF(SUMPRODUCT(--(AN18:AN1500=AF17),--(AM18:AM1500&lt;&gt;""),--ISNUMBER(SEARCH(" "&amp;AM18:AM1500&amp;" ",Q564)))&gt;0,AF17,"")))</f>
        <v/>
      </c>
      <c r="AG564" s="967" t="str" cm="1">
        <f t="array" ref="AG564">IF(N564="","",IF(R564&lt;&gt;"","",IF(SUMPRODUCT(--(AN18:AN1500=AG17),--(AM18:AM1500&lt;&gt;""),--ISNUMBER(SEARCH(" "&amp;AM18:AM1500&amp;" ",Q564)))&gt;0,AG17,"")))</f>
        <v/>
      </c>
      <c r="AH564" s="967" t="str" cm="1">
        <f t="array" ref="AH564">IF(N564="","",IF(R564&lt;&gt;"","",IF(SUMPRODUCT(--(AN18:AN1500=AH17),--(AM18:AM1500&lt;&gt;""),--ISNUMBER(SEARCH(" "&amp;AM18:AM1500&amp;" ",Q564)))&gt;0,AH17,"")))</f>
        <v/>
      </c>
      <c r="AI564" s="967" t="str" cm="1">
        <f t="array" ref="AI564">IF(N564="","",IF(R564&lt;&gt;"","",IF(SUMPRODUCT(--(AN18:AN1500=AI17),--(AM18:AM1500&lt;&gt;""),--ISNUMBER(SEARCH(" "&amp;AM18:AM1500&amp;" ",Q564)))&gt;0,AI17,"")))</f>
        <v/>
      </c>
      <c r="AJ564" s="967" t="str" cm="1">
        <f t="array" ref="AJ564">IF(N564="","",IF(R564&lt;&gt;"","",IF(SUMPRODUCT(--(AN18:AN1500=AJ17),--(AM18:AM1500&lt;&gt;""),--ISNUMBER(SEARCH(" "&amp;AM18:AM1500&amp;" ",Q564)))&gt;0,AJ17,"")))</f>
        <v/>
      </c>
      <c r="AK564" s="967" t="str" cm="1">
        <f t="array" ref="AK564">IF(N564="","",IF(T564&lt;&gt;"",AK17,IF(S564&lt;&gt;"","",IF(R564&lt;&gt;"","",IF(SUMPRODUCT(--(AN18:AN1500=AK17),--(AM18:AM1500&lt;&gt;""),--ISNUMBER(SEARCH(" "&amp;AM18:AM1500&amp;" ",Q564)))&gt;0,AK17,"")))))</f>
        <v/>
      </c>
      <c r="AM564" s="968" t="s">
        <v>2453</v>
      </c>
      <c r="AN564" s="968" t="s">
        <v>1597</v>
      </c>
      <c r="BN564" s="49">
        <v>1</v>
      </c>
    </row>
    <row r="565" spans="3:66" ht="35.1" customHeight="1">
      <c r="C565" s="65"/>
      <c r="D565" s="975" t="str">
        <f t="shared" si="103"/>
        <v/>
      </c>
      <c r="E565" s="982"/>
      <c r="G565" s="964" t="str">
        <f>IF(H565="","",COUNTIF(H18:H565,"&lt;&gt;"))</f>
        <v/>
      </c>
      <c r="H565" s="965" t="str" cm="1">
        <f t="array" ref="H565">IF(L565="","",IF(LEN(L565)&lt;=MAX(10,G13),L565,IFERROR(LEFT(L565,LOOKUP(2,1/(MID(L565,ROW(1:500),1)=" ")/(ROW(1:500)&lt;=MAX(10,G13)),ROW(1:500))-1),LEFT(L565,MAX(10,G13)))))</f>
        <v/>
      </c>
      <c r="I565" s="964" t="str">
        <f t="shared" si="104"/>
        <v/>
      </c>
      <c r="J565" s="964" t="str">
        <f t="shared" si="105"/>
        <v/>
      </c>
      <c r="K565" s="964" t="str">
        <f>IF(M564&lt;&gt;"",K564,IF(K564&lt;MAX(A18:A317),K564+1,""))</f>
        <v/>
      </c>
      <c r="L565" s="965" t="str">
        <f>IF(K565="","",IF(M564&lt;&gt;"",M564,INDEX(E18:E317,MATCH(K565,A18:A317,0))))</f>
        <v/>
      </c>
      <c r="M565" s="965" t="str">
        <f t="shared" si="106"/>
        <v/>
      </c>
      <c r="N565" s="965" t="str">
        <f t="shared" si="107"/>
        <v/>
      </c>
      <c r="O565" s="964" t="str">
        <f t="shared" si="108"/>
        <v/>
      </c>
      <c r="P565" s="964" t="str">
        <f t="shared" si="109"/>
        <v/>
      </c>
      <c r="Q565" s="965" t="str">
        <f t="shared" si="110"/>
        <v/>
      </c>
      <c r="R565" s="964" t="str">
        <f>IF(N565="","",IF(COUNTIF(AP18:AP300,TRIM(Q565))&gt;0,"EXCLUSION EXACTE",""))</f>
        <v/>
      </c>
      <c r="S565" s="964" t="str" cm="1">
        <f t="array" ref="S565">IF(N565="","",IF(SUMPRODUCT(--(AP18:AP300&lt;&gt;""),--ISNUMBER(SEARCH(" "&amp;AP18:AP300&amp;" ",Q565)))&gt;0,"BLOQUE MOLLUSQUES",""))</f>
        <v/>
      </c>
      <c r="T565" s="964" t="str" cm="1">
        <f t="array" ref="T565">IF(N565="","",IF(SUMPRODUCT(--(AT18:AT300&lt;&gt;""),--ISNUMBER(SEARCH(" "&amp;AT18:AT300&amp;" ",Q565)))&gt;0,"FORCE MOLLUSQUES",""))</f>
        <v/>
      </c>
      <c r="U565" s="965" t="str">
        <f t="shared" si="111"/>
        <v/>
      </c>
      <c r="V565" s="965" t="str">
        <f t="shared" si="113"/>
        <v/>
      </c>
      <c r="W565" s="964" t="str">
        <f t="shared" si="112"/>
        <v/>
      </c>
      <c r="X565" s="964" t="str" cm="1">
        <f t="array" ref="X565">IF(N565="","",IF(R565&lt;&gt;"","",IF(SUMPRODUCT(--(AN18:AN1500=X17),--(AM18:AM1500&lt;&gt;""),--ISNUMBER(SEARCH(" "&amp;AM18:AM1500&amp;" ",Q565)))&gt;0,X17,"")))</f>
        <v/>
      </c>
      <c r="Y565" s="964" t="str" cm="1">
        <f t="array" ref="Y565">IF(N565="","",IF(R565&lt;&gt;"","",IF(SUMPRODUCT(--(AN18:AN1500=Y17),--(AM18:AM1500&lt;&gt;""),--ISNUMBER(SEARCH(" "&amp;AM18:AM1500&amp;" ",Q565)))&gt;0,Y17,"")))</f>
        <v/>
      </c>
      <c r="Z565" s="964" t="str" cm="1">
        <f t="array" ref="Z565">IF(N565="","",IF(R565&lt;&gt;"","",IF(SUMPRODUCT(--(AN18:AN1500=Z17),--(AM18:AM1500&lt;&gt;""),--ISNUMBER(SEARCH(" "&amp;AM18:AM1500&amp;" ",Q565)))&gt;0,Z17,"")))</f>
        <v/>
      </c>
      <c r="AA565" s="964" t="str" cm="1">
        <f t="array" ref="AA565">IF(N565="","",IF(R565&lt;&gt;"","",IF(SUMPRODUCT(--(AN18:AN1500=AA17),--(AM18:AM1500&lt;&gt;""),--ISNUMBER(SEARCH(" "&amp;AM18:AM1500&amp;" ",Q565)))&gt;0,AA17,"")))</f>
        <v/>
      </c>
      <c r="AB565" s="964" t="str" cm="1">
        <f t="array" ref="AB565">IF(N565="","",IF(R565&lt;&gt;"","",IF(SUMPRODUCT(--(AN18:AN1500=AB17),--(AM18:AM1500&lt;&gt;""),--ISNUMBER(SEARCH(" "&amp;AM18:AM1500&amp;" ",Q565)))&gt;0,AB17,"")))</f>
        <v/>
      </c>
      <c r="AC565" s="964" t="str" cm="1">
        <f t="array" ref="AC565">IF(N565="","",IF(R565&lt;&gt;"","",IF(SUMPRODUCT(--(AN18:AN1500=AC17),--(AM18:AM1500&lt;&gt;""),--ISNUMBER(SEARCH(" "&amp;AM18:AM1500&amp;" ",Q565)))&gt;0,AC17,"")))</f>
        <v/>
      </c>
      <c r="AD565" s="964" t="str" cm="1">
        <f t="array" ref="AD565">IF(N565="","",IF(R565&lt;&gt;"","",IF(SUMPRODUCT(--(AN18:AN1500=AD17),--(AM18:AM1500&lt;&gt;""),--ISNUMBER(SEARCH(" "&amp;AM18:AM1500&amp;" ",Q565)))&gt;0,AD17,"")))</f>
        <v/>
      </c>
      <c r="AE565" s="964" t="str" cm="1">
        <f t="array" ref="AE565">IF(N565="","",IF(R565&lt;&gt;"","",IF(SUMPRODUCT(--(AN18:AN1500=AE17),--(AM18:AM1500&lt;&gt;""),--ISNUMBER(SEARCH(" "&amp;AM18:AM1500&amp;" ",Q565)))&gt;0,AE17,"")))</f>
        <v/>
      </c>
      <c r="AF565" s="964" t="str" cm="1">
        <f t="array" ref="AF565">IF(N565="","",IF(R565&lt;&gt;"","",IF(SUMPRODUCT(--(AN18:AN1500=AF17),--(AM18:AM1500&lt;&gt;""),--ISNUMBER(SEARCH(" "&amp;AM18:AM1500&amp;" ",Q565)))&gt;0,AF17,"")))</f>
        <v/>
      </c>
      <c r="AG565" s="964" t="str" cm="1">
        <f t="array" ref="AG565">IF(N565="","",IF(R565&lt;&gt;"","",IF(SUMPRODUCT(--(AN18:AN1500=AG17),--(AM18:AM1500&lt;&gt;""),--ISNUMBER(SEARCH(" "&amp;AM18:AM1500&amp;" ",Q565)))&gt;0,AG17,"")))</f>
        <v/>
      </c>
      <c r="AH565" s="964" t="str" cm="1">
        <f t="array" ref="AH565">IF(N565="","",IF(R565&lt;&gt;"","",IF(SUMPRODUCT(--(AN18:AN1500=AH17),--(AM18:AM1500&lt;&gt;""),--ISNUMBER(SEARCH(" "&amp;AM18:AM1500&amp;" ",Q565)))&gt;0,AH17,"")))</f>
        <v/>
      </c>
      <c r="AI565" s="964" t="str" cm="1">
        <f t="array" ref="AI565">IF(N565="","",IF(R565&lt;&gt;"","",IF(SUMPRODUCT(--(AN18:AN1500=AI17),--(AM18:AM1500&lt;&gt;""),--ISNUMBER(SEARCH(" "&amp;AM18:AM1500&amp;" ",Q565)))&gt;0,AI17,"")))</f>
        <v/>
      </c>
      <c r="AJ565" s="964" t="str" cm="1">
        <f t="array" ref="AJ565">IF(N565="","",IF(R565&lt;&gt;"","",IF(SUMPRODUCT(--(AN18:AN1500=AJ17),--(AM18:AM1500&lt;&gt;""),--ISNUMBER(SEARCH(" "&amp;AM18:AM1500&amp;" ",Q565)))&gt;0,AJ17,"")))</f>
        <v/>
      </c>
      <c r="AK565" s="964" t="str" cm="1">
        <f t="array" ref="AK565">IF(N565="","",IF(T565&lt;&gt;"",AK17,IF(S565&lt;&gt;"","",IF(R565&lt;&gt;"","",IF(SUMPRODUCT(--(AN18:AN1500=AK17),--(AM18:AM1500&lt;&gt;""),--ISNUMBER(SEARCH(" "&amp;AM18:AM1500&amp;" ",Q565)))&gt;0,AK17,"")))))</f>
        <v/>
      </c>
      <c r="AM565" s="964" t="s">
        <v>2287</v>
      </c>
      <c r="AN565" s="964" t="s">
        <v>1597</v>
      </c>
      <c r="BN565" s="49">
        <v>1</v>
      </c>
    </row>
    <row r="566" spans="3:66" ht="35.1" customHeight="1">
      <c r="C566" s="65"/>
      <c r="D566" s="975" t="str">
        <f t="shared" si="103"/>
        <v/>
      </c>
      <c r="E566" s="982"/>
      <c r="G566" s="963" t="str">
        <f>IF(H566="","",COUNTIF(H18:H566,"&lt;&gt;"))</f>
        <v/>
      </c>
      <c r="H566" s="958" t="str" cm="1">
        <f t="array" ref="H566">IF(L566="","",IF(LEN(L566)&lt;=MAX(10,G13),L566,IFERROR(LEFT(L566,LOOKUP(2,1/(MID(L566,ROW(1:500),1)=" ")/(ROW(1:500)&lt;=MAX(10,G13)),ROW(1:500))-1),LEFT(L566,MAX(10,G13)))))</f>
        <v/>
      </c>
      <c r="I566" s="963" t="str">
        <f t="shared" si="104"/>
        <v/>
      </c>
      <c r="J566" s="963" t="str">
        <f t="shared" si="105"/>
        <v/>
      </c>
      <c r="K566" s="964" t="str">
        <f>IF(M565&lt;&gt;"",K565,IF(K565&lt;MAX(A18:A317),K565+1,""))</f>
        <v/>
      </c>
      <c r="L566" s="965" t="str">
        <f>IF(K566="","",IF(M565&lt;&gt;"",M565,INDEX(E18:E317,MATCH(K566,A18:A317,0))))</f>
        <v/>
      </c>
      <c r="M566" s="965" t="str">
        <f t="shared" si="106"/>
        <v/>
      </c>
      <c r="N566" s="966" t="str">
        <f t="shared" si="107"/>
        <v/>
      </c>
      <c r="O566" s="967" t="str">
        <f t="shared" si="108"/>
        <v/>
      </c>
      <c r="P566" s="967" t="str">
        <f t="shared" si="109"/>
        <v/>
      </c>
      <c r="Q566" s="966" t="str">
        <f t="shared" si="110"/>
        <v/>
      </c>
      <c r="R566" s="967" t="str">
        <f>IF(N566="","",IF(COUNTIF(AP18:AP300,TRIM(Q566))&gt;0,"EXCLUSION EXACTE",""))</f>
        <v/>
      </c>
      <c r="S566" s="967" t="str" cm="1">
        <f t="array" ref="S566">IF(N566="","",IF(SUMPRODUCT(--(AP18:AP300&lt;&gt;""),--ISNUMBER(SEARCH(" "&amp;AP18:AP300&amp;" ",Q566)))&gt;0,"BLOQUE MOLLUSQUES",""))</f>
        <v/>
      </c>
      <c r="T566" s="967" t="str" cm="1">
        <f t="array" ref="T566">IF(N566="","",IF(SUMPRODUCT(--(AT18:AT300&lt;&gt;""),--ISNUMBER(SEARCH(" "&amp;AT18:AT300&amp;" ",Q566)))&gt;0,"FORCE MOLLUSQUES",""))</f>
        <v/>
      </c>
      <c r="U566" s="966" t="str">
        <f t="shared" si="111"/>
        <v/>
      </c>
      <c r="V566" s="966" t="str">
        <f t="shared" si="113"/>
        <v/>
      </c>
      <c r="W566" s="967" t="str">
        <f t="shared" si="112"/>
        <v/>
      </c>
      <c r="X566" s="967" t="str" cm="1">
        <f t="array" ref="X566">IF(N566="","",IF(R566&lt;&gt;"","",IF(SUMPRODUCT(--(AN18:AN1500=X17),--(AM18:AM1500&lt;&gt;""),--ISNUMBER(SEARCH(" "&amp;AM18:AM1500&amp;" ",Q566)))&gt;0,X17,"")))</f>
        <v/>
      </c>
      <c r="Y566" s="967" t="str" cm="1">
        <f t="array" ref="Y566">IF(N566="","",IF(R566&lt;&gt;"","",IF(SUMPRODUCT(--(AN18:AN1500=Y17),--(AM18:AM1500&lt;&gt;""),--ISNUMBER(SEARCH(" "&amp;AM18:AM1500&amp;" ",Q566)))&gt;0,Y17,"")))</f>
        <v/>
      </c>
      <c r="Z566" s="967" t="str" cm="1">
        <f t="array" ref="Z566">IF(N566="","",IF(R566&lt;&gt;"","",IF(SUMPRODUCT(--(AN18:AN1500=Z17),--(AM18:AM1500&lt;&gt;""),--ISNUMBER(SEARCH(" "&amp;AM18:AM1500&amp;" ",Q566)))&gt;0,Z17,"")))</f>
        <v/>
      </c>
      <c r="AA566" s="967" t="str" cm="1">
        <f t="array" ref="AA566">IF(N566="","",IF(R566&lt;&gt;"","",IF(SUMPRODUCT(--(AN18:AN1500=AA17),--(AM18:AM1500&lt;&gt;""),--ISNUMBER(SEARCH(" "&amp;AM18:AM1500&amp;" ",Q566)))&gt;0,AA17,"")))</f>
        <v/>
      </c>
      <c r="AB566" s="967" t="str" cm="1">
        <f t="array" ref="AB566">IF(N566="","",IF(R566&lt;&gt;"","",IF(SUMPRODUCT(--(AN18:AN1500=AB17),--(AM18:AM1500&lt;&gt;""),--ISNUMBER(SEARCH(" "&amp;AM18:AM1500&amp;" ",Q566)))&gt;0,AB17,"")))</f>
        <v/>
      </c>
      <c r="AC566" s="967" t="str" cm="1">
        <f t="array" ref="AC566">IF(N566="","",IF(R566&lt;&gt;"","",IF(SUMPRODUCT(--(AN18:AN1500=AC17),--(AM18:AM1500&lt;&gt;""),--ISNUMBER(SEARCH(" "&amp;AM18:AM1500&amp;" ",Q566)))&gt;0,AC17,"")))</f>
        <v/>
      </c>
      <c r="AD566" s="967" t="str" cm="1">
        <f t="array" ref="AD566">IF(N566="","",IF(R566&lt;&gt;"","",IF(SUMPRODUCT(--(AN18:AN1500=AD17),--(AM18:AM1500&lt;&gt;""),--ISNUMBER(SEARCH(" "&amp;AM18:AM1500&amp;" ",Q566)))&gt;0,AD17,"")))</f>
        <v/>
      </c>
      <c r="AE566" s="967" t="str" cm="1">
        <f t="array" ref="AE566">IF(N566="","",IF(R566&lt;&gt;"","",IF(SUMPRODUCT(--(AN18:AN1500=AE17),--(AM18:AM1500&lt;&gt;""),--ISNUMBER(SEARCH(" "&amp;AM18:AM1500&amp;" ",Q566)))&gt;0,AE17,"")))</f>
        <v/>
      </c>
      <c r="AF566" s="967" t="str" cm="1">
        <f t="array" ref="AF566">IF(N566="","",IF(R566&lt;&gt;"","",IF(SUMPRODUCT(--(AN18:AN1500=AF17),--(AM18:AM1500&lt;&gt;""),--ISNUMBER(SEARCH(" "&amp;AM18:AM1500&amp;" ",Q566)))&gt;0,AF17,"")))</f>
        <v/>
      </c>
      <c r="AG566" s="967" t="str" cm="1">
        <f t="array" ref="AG566">IF(N566="","",IF(R566&lt;&gt;"","",IF(SUMPRODUCT(--(AN18:AN1500=AG17),--(AM18:AM1500&lt;&gt;""),--ISNUMBER(SEARCH(" "&amp;AM18:AM1500&amp;" ",Q566)))&gt;0,AG17,"")))</f>
        <v/>
      </c>
      <c r="AH566" s="967" t="str" cm="1">
        <f t="array" ref="AH566">IF(N566="","",IF(R566&lt;&gt;"","",IF(SUMPRODUCT(--(AN18:AN1500=AH17),--(AM18:AM1500&lt;&gt;""),--ISNUMBER(SEARCH(" "&amp;AM18:AM1500&amp;" ",Q566)))&gt;0,AH17,"")))</f>
        <v/>
      </c>
      <c r="AI566" s="967" t="str" cm="1">
        <f t="array" ref="AI566">IF(N566="","",IF(R566&lt;&gt;"","",IF(SUMPRODUCT(--(AN18:AN1500=AI17),--(AM18:AM1500&lt;&gt;""),--ISNUMBER(SEARCH(" "&amp;AM18:AM1500&amp;" ",Q566)))&gt;0,AI17,"")))</f>
        <v/>
      </c>
      <c r="AJ566" s="967" t="str" cm="1">
        <f t="array" ref="AJ566">IF(N566="","",IF(R566&lt;&gt;"","",IF(SUMPRODUCT(--(AN18:AN1500=AJ17),--(AM18:AM1500&lt;&gt;""),--ISNUMBER(SEARCH(" "&amp;AM18:AM1500&amp;" ",Q566)))&gt;0,AJ17,"")))</f>
        <v/>
      </c>
      <c r="AK566" s="967" t="str" cm="1">
        <f t="array" ref="AK566">IF(N566="","",IF(T566&lt;&gt;"",AK17,IF(S566&lt;&gt;"","",IF(R566&lt;&gt;"","",IF(SUMPRODUCT(--(AN18:AN1500=AK17),--(AM18:AM1500&lt;&gt;""),--ISNUMBER(SEARCH(" "&amp;AM18:AM1500&amp;" ",Q566)))&gt;0,AK17,"")))))</f>
        <v/>
      </c>
      <c r="AM566" s="968" t="s">
        <v>2454</v>
      </c>
      <c r="AN566" s="968" t="s">
        <v>1597</v>
      </c>
      <c r="BN566" s="49">
        <v>1</v>
      </c>
    </row>
    <row r="567" spans="3:66" ht="35.1" customHeight="1">
      <c r="C567" s="65"/>
      <c r="D567" s="975" t="str">
        <f t="shared" si="103"/>
        <v/>
      </c>
      <c r="E567" s="982"/>
      <c r="G567" s="964" t="str">
        <f>IF(H567="","",COUNTIF(H18:H567,"&lt;&gt;"))</f>
        <v/>
      </c>
      <c r="H567" s="965" t="str" cm="1">
        <f t="array" ref="H567">IF(L567="","",IF(LEN(L567)&lt;=MAX(10,G13),L567,IFERROR(LEFT(L567,LOOKUP(2,1/(MID(L567,ROW(1:500),1)=" ")/(ROW(1:500)&lt;=MAX(10,G13)),ROW(1:500))-1),LEFT(L567,MAX(10,G13)))))</f>
        <v/>
      </c>
      <c r="I567" s="964" t="str">
        <f t="shared" si="104"/>
        <v/>
      </c>
      <c r="J567" s="964" t="str">
        <f t="shared" si="105"/>
        <v/>
      </c>
      <c r="K567" s="964" t="str">
        <f>IF(M566&lt;&gt;"",K566,IF(K566&lt;MAX(A18:A317),K566+1,""))</f>
        <v/>
      </c>
      <c r="L567" s="965" t="str">
        <f>IF(K567="","",IF(M566&lt;&gt;"",M566,INDEX(E18:E317,MATCH(K567,A18:A317,0))))</f>
        <v/>
      </c>
      <c r="M567" s="965" t="str">
        <f t="shared" si="106"/>
        <v/>
      </c>
      <c r="N567" s="965" t="str">
        <f t="shared" si="107"/>
        <v/>
      </c>
      <c r="O567" s="964" t="str">
        <f t="shared" si="108"/>
        <v/>
      </c>
      <c r="P567" s="964" t="str">
        <f t="shared" si="109"/>
        <v/>
      </c>
      <c r="Q567" s="965" t="str">
        <f t="shared" si="110"/>
        <v/>
      </c>
      <c r="R567" s="964" t="str">
        <f>IF(N567="","",IF(COUNTIF(AP18:AP300,TRIM(Q567))&gt;0,"EXCLUSION EXACTE",""))</f>
        <v/>
      </c>
      <c r="S567" s="964" t="str" cm="1">
        <f t="array" ref="S567">IF(N567="","",IF(SUMPRODUCT(--(AP18:AP300&lt;&gt;""),--ISNUMBER(SEARCH(" "&amp;AP18:AP300&amp;" ",Q567)))&gt;0,"BLOQUE MOLLUSQUES",""))</f>
        <v/>
      </c>
      <c r="T567" s="964" t="str" cm="1">
        <f t="array" ref="T567">IF(N567="","",IF(SUMPRODUCT(--(AT18:AT300&lt;&gt;""),--ISNUMBER(SEARCH(" "&amp;AT18:AT300&amp;" ",Q567)))&gt;0,"FORCE MOLLUSQUES",""))</f>
        <v/>
      </c>
      <c r="U567" s="965" t="str">
        <f t="shared" si="111"/>
        <v/>
      </c>
      <c r="V567" s="965" t="str">
        <f t="shared" si="113"/>
        <v/>
      </c>
      <c r="W567" s="964" t="str">
        <f t="shared" si="112"/>
        <v/>
      </c>
      <c r="X567" s="964" t="str" cm="1">
        <f t="array" ref="X567">IF(N567="","",IF(R567&lt;&gt;"","",IF(SUMPRODUCT(--(AN18:AN1500=X17),--(AM18:AM1500&lt;&gt;""),--ISNUMBER(SEARCH(" "&amp;AM18:AM1500&amp;" ",Q567)))&gt;0,X17,"")))</f>
        <v/>
      </c>
      <c r="Y567" s="964" t="str" cm="1">
        <f t="array" ref="Y567">IF(N567="","",IF(R567&lt;&gt;"","",IF(SUMPRODUCT(--(AN18:AN1500=Y17),--(AM18:AM1500&lt;&gt;""),--ISNUMBER(SEARCH(" "&amp;AM18:AM1500&amp;" ",Q567)))&gt;0,Y17,"")))</f>
        <v/>
      </c>
      <c r="Z567" s="964" t="str" cm="1">
        <f t="array" ref="Z567">IF(N567="","",IF(R567&lt;&gt;"","",IF(SUMPRODUCT(--(AN18:AN1500=Z17),--(AM18:AM1500&lt;&gt;""),--ISNUMBER(SEARCH(" "&amp;AM18:AM1500&amp;" ",Q567)))&gt;0,Z17,"")))</f>
        <v/>
      </c>
      <c r="AA567" s="964" t="str" cm="1">
        <f t="array" ref="AA567">IF(N567="","",IF(R567&lt;&gt;"","",IF(SUMPRODUCT(--(AN18:AN1500=AA17),--(AM18:AM1500&lt;&gt;""),--ISNUMBER(SEARCH(" "&amp;AM18:AM1500&amp;" ",Q567)))&gt;0,AA17,"")))</f>
        <v/>
      </c>
      <c r="AB567" s="964" t="str" cm="1">
        <f t="array" ref="AB567">IF(N567="","",IF(R567&lt;&gt;"","",IF(SUMPRODUCT(--(AN18:AN1500=AB17),--(AM18:AM1500&lt;&gt;""),--ISNUMBER(SEARCH(" "&amp;AM18:AM1500&amp;" ",Q567)))&gt;0,AB17,"")))</f>
        <v/>
      </c>
      <c r="AC567" s="964" t="str" cm="1">
        <f t="array" ref="AC567">IF(N567="","",IF(R567&lt;&gt;"","",IF(SUMPRODUCT(--(AN18:AN1500=AC17),--(AM18:AM1500&lt;&gt;""),--ISNUMBER(SEARCH(" "&amp;AM18:AM1500&amp;" ",Q567)))&gt;0,AC17,"")))</f>
        <v/>
      </c>
      <c r="AD567" s="964" t="str" cm="1">
        <f t="array" ref="AD567">IF(N567="","",IF(R567&lt;&gt;"","",IF(SUMPRODUCT(--(AN18:AN1500=AD17),--(AM18:AM1500&lt;&gt;""),--ISNUMBER(SEARCH(" "&amp;AM18:AM1500&amp;" ",Q567)))&gt;0,AD17,"")))</f>
        <v/>
      </c>
      <c r="AE567" s="964" t="str" cm="1">
        <f t="array" ref="AE567">IF(N567="","",IF(R567&lt;&gt;"","",IF(SUMPRODUCT(--(AN18:AN1500=AE17),--(AM18:AM1500&lt;&gt;""),--ISNUMBER(SEARCH(" "&amp;AM18:AM1500&amp;" ",Q567)))&gt;0,AE17,"")))</f>
        <v/>
      </c>
      <c r="AF567" s="964" t="str" cm="1">
        <f t="array" ref="AF567">IF(N567="","",IF(R567&lt;&gt;"","",IF(SUMPRODUCT(--(AN18:AN1500=AF17),--(AM18:AM1500&lt;&gt;""),--ISNUMBER(SEARCH(" "&amp;AM18:AM1500&amp;" ",Q567)))&gt;0,AF17,"")))</f>
        <v/>
      </c>
      <c r="AG567" s="964" t="str" cm="1">
        <f t="array" ref="AG567">IF(N567="","",IF(R567&lt;&gt;"","",IF(SUMPRODUCT(--(AN18:AN1500=AG17),--(AM18:AM1500&lt;&gt;""),--ISNUMBER(SEARCH(" "&amp;AM18:AM1500&amp;" ",Q567)))&gt;0,AG17,"")))</f>
        <v/>
      </c>
      <c r="AH567" s="964" t="str" cm="1">
        <f t="array" ref="AH567">IF(N567="","",IF(R567&lt;&gt;"","",IF(SUMPRODUCT(--(AN18:AN1500=AH17),--(AM18:AM1500&lt;&gt;""),--ISNUMBER(SEARCH(" "&amp;AM18:AM1500&amp;" ",Q567)))&gt;0,AH17,"")))</f>
        <v/>
      </c>
      <c r="AI567" s="964" t="str" cm="1">
        <f t="array" ref="AI567">IF(N567="","",IF(R567&lt;&gt;"","",IF(SUMPRODUCT(--(AN18:AN1500=AI17),--(AM18:AM1500&lt;&gt;""),--ISNUMBER(SEARCH(" "&amp;AM18:AM1500&amp;" ",Q567)))&gt;0,AI17,"")))</f>
        <v/>
      </c>
      <c r="AJ567" s="964" t="str" cm="1">
        <f t="array" ref="AJ567">IF(N567="","",IF(R567&lt;&gt;"","",IF(SUMPRODUCT(--(AN18:AN1500=AJ17),--(AM18:AM1500&lt;&gt;""),--ISNUMBER(SEARCH(" "&amp;AM18:AM1500&amp;" ",Q567)))&gt;0,AJ17,"")))</f>
        <v/>
      </c>
      <c r="AK567" s="964" t="str" cm="1">
        <f t="array" ref="AK567">IF(N567="","",IF(T567&lt;&gt;"",AK17,IF(S567&lt;&gt;"","",IF(R567&lt;&gt;"","",IF(SUMPRODUCT(--(AN18:AN1500=AK17),--(AM18:AM1500&lt;&gt;""),--ISNUMBER(SEARCH(" "&amp;AM18:AM1500&amp;" ",Q567)))&gt;0,AK17,"")))))</f>
        <v/>
      </c>
      <c r="AM567" s="964" t="s">
        <v>2455</v>
      </c>
      <c r="AN567" s="964" t="s">
        <v>1597</v>
      </c>
      <c r="BN567" s="49">
        <v>1</v>
      </c>
    </row>
    <row r="568" spans="3:66" ht="35.1" customHeight="1">
      <c r="C568" s="65"/>
      <c r="D568" s="975" t="str">
        <f t="shared" si="103"/>
        <v/>
      </c>
      <c r="E568" s="982"/>
      <c r="G568" s="963" t="str">
        <f>IF(H568="","",COUNTIF(H18:H568,"&lt;&gt;"))</f>
        <v/>
      </c>
      <c r="H568" s="958" t="str" cm="1">
        <f t="array" ref="H568">IF(L568="","",IF(LEN(L568)&lt;=MAX(10,G13),L568,IFERROR(LEFT(L568,LOOKUP(2,1/(MID(L568,ROW(1:500),1)=" ")/(ROW(1:500)&lt;=MAX(10,G13)),ROW(1:500))-1),LEFT(L568,MAX(10,G13)))))</f>
        <v/>
      </c>
      <c r="I568" s="963" t="str">
        <f t="shared" si="104"/>
        <v/>
      </c>
      <c r="J568" s="963" t="str">
        <f t="shared" si="105"/>
        <v/>
      </c>
      <c r="K568" s="964" t="str">
        <f>IF(M567&lt;&gt;"",K567,IF(K567&lt;MAX(A18:A317),K567+1,""))</f>
        <v/>
      </c>
      <c r="L568" s="965" t="str">
        <f>IF(K568="","",IF(M567&lt;&gt;"",M567,INDEX(E18:E317,MATCH(K568,A18:A317,0))))</f>
        <v/>
      </c>
      <c r="M568" s="965" t="str">
        <f t="shared" si="106"/>
        <v/>
      </c>
      <c r="N568" s="966" t="str">
        <f t="shared" si="107"/>
        <v/>
      </c>
      <c r="O568" s="967" t="str">
        <f t="shared" si="108"/>
        <v/>
      </c>
      <c r="P568" s="967" t="str">
        <f t="shared" si="109"/>
        <v/>
      </c>
      <c r="Q568" s="966" t="str">
        <f t="shared" si="110"/>
        <v/>
      </c>
      <c r="R568" s="967" t="str">
        <f>IF(N568="","",IF(COUNTIF(AP18:AP300,TRIM(Q568))&gt;0,"EXCLUSION EXACTE",""))</f>
        <v/>
      </c>
      <c r="S568" s="967" t="str" cm="1">
        <f t="array" ref="S568">IF(N568="","",IF(SUMPRODUCT(--(AP18:AP300&lt;&gt;""),--ISNUMBER(SEARCH(" "&amp;AP18:AP300&amp;" ",Q568)))&gt;0,"BLOQUE MOLLUSQUES",""))</f>
        <v/>
      </c>
      <c r="T568" s="967" t="str" cm="1">
        <f t="array" ref="T568">IF(N568="","",IF(SUMPRODUCT(--(AT18:AT300&lt;&gt;""),--ISNUMBER(SEARCH(" "&amp;AT18:AT300&amp;" ",Q568)))&gt;0,"FORCE MOLLUSQUES",""))</f>
        <v/>
      </c>
      <c r="U568" s="966" t="str">
        <f t="shared" si="111"/>
        <v/>
      </c>
      <c r="V568" s="966" t="str">
        <f t="shared" si="113"/>
        <v/>
      </c>
      <c r="W568" s="967" t="str">
        <f t="shared" si="112"/>
        <v/>
      </c>
      <c r="X568" s="967" t="str" cm="1">
        <f t="array" ref="X568">IF(N568="","",IF(R568&lt;&gt;"","",IF(SUMPRODUCT(--(AN18:AN1500=X17),--(AM18:AM1500&lt;&gt;""),--ISNUMBER(SEARCH(" "&amp;AM18:AM1500&amp;" ",Q568)))&gt;0,X17,"")))</f>
        <v/>
      </c>
      <c r="Y568" s="967" t="str" cm="1">
        <f t="array" ref="Y568">IF(N568="","",IF(R568&lt;&gt;"","",IF(SUMPRODUCT(--(AN18:AN1500=Y17),--(AM18:AM1500&lt;&gt;""),--ISNUMBER(SEARCH(" "&amp;AM18:AM1500&amp;" ",Q568)))&gt;0,Y17,"")))</f>
        <v/>
      </c>
      <c r="Z568" s="967" t="str" cm="1">
        <f t="array" ref="Z568">IF(N568="","",IF(R568&lt;&gt;"","",IF(SUMPRODUCT(--(AN18:AN1500=Z17),--(AM18:AM1500&lt;&gt;""),--ISNUMBER(SEARCH(" "&amp;AM18:AM1500&amp;" ",Q568)))&gt;0,Z17,"")))</f>
        <v/>
      </c>
      <c r="AA568" s="967" t="str" cm="1">
        <f t="array" ref="AA568">IF(N568="","",IF(R568&lt;&gt;"","",IF(SUMPRODUCT(--(AN18:AN1500=AA17),--(AM18:AM1500&lt;&gt;""),--ISNUMBER(SEARCH(" "&amp;AM18:AM1500&amp;" ",Q568)))&gt;0,AA17,"")))</f>
        <v/>
      </c>
      <c r="AB568" s="967" t="str" cm="1">
        <f t="array" ref="AB568">IF(N568="","",IF(R568&lt;&gt;"","",IF(SUMPRODUCT(--(AN18:AN1500=AB17),--(AM18:AM1500&lt;&gt;""),--ISNUMBER(SEARCH(" "&amp;AM18:AM1500&amp;" ",Q568)))&gt;0,AB17,"")))</f>
        <v/>
      </c>
      <c r="AC568" s="967" t="str" cm="1">
        <f t="array" ref="AC568">IF(N568="","",IF(R568&lt;&gt;"","",IF(SUMPRODUCT(--(AN18:AN1500=AC17),--(AM18:AM1500&lt;&gt;""),--ISNUMBER(SEARCH(" "&amp;AM18:AM1500&amp;" ",Q568)))&gt;0,AC17,"")))</f>
        <v/>
      </c>
      <c r="AD568" s="967" t="str" cm="1">
        <f t="array" ref="AD568">IF(N568="","",IF(R568&lt;&gt;"","",IF(SUMPRODUCT(--(AN18:AN1500=AD17),--(AM18:AM1500&lt;&gt;""),--ISNUMBER(SEARCH(" "&amp;AM18:AM1500&amp;" ",Q568)))&gt;0,AD17,"")))</f>
        <v/>
      </c>
      <c r="AE568" s="967" t="str" cm="1">
        <f t="array" ref="AE568">IF(N568="","",IF(R568&lt;&gt;"","",IF(SUMPRODUCT(--(AN18:AN1500=AE17),--(AM18:AM1500&lt;&gt;""),--ISNUMBER(SEARCH(" "&amp;AM18:AM1500&amp;" ",Q568)))&gt;0,AE17,"")))</f>
        <v/>
      </c>
      <c r="AF568" s="967" t="str" cm="1">
        <f t="array" ref="AF568">IF(N568="","",IF(R568&lt;&gt;"","",IF(SUMPRODUCT(--(AN18:AN1500=AF17),--(AM18:AM1500&lt;&gt;""),--ISNUMBER(SEARCH(" "&amp;AM18:AM1500&amp;" ",Q568)))&gt;0,AF17,"")))</f>
        <v/>
      </c>
      <c r="AG568" s="967" t="str" cm="1">
        <f t="array" ref="AG568">IF(N568="","",IF(R568&lt;&gt;"","",IF(SUMPRODUCT(--(AN18:AN1500=AG17),--(AM18:AM1500&lt;&gt;""),--ISNUMBER(SEARCH(" "&amp;AM18:AM1500&amp;" ",Q568)))&gt;0,AG17,"")))</f>
        <v/>
      </c>
      <c r="AH568" s="967" t="str" cm="1">
        <f t="array" ref="AH568">IF(N568="","",IF(R568&lt;&gt;"","",IF(SUMPRODUCT(--(AN18:AN1500=AH17),--(AM18:AM1500&lt;&gt;""),--ISNUMBER(SEARCH(" "&amp;AM18:AM1500&amp;" ",Q568)))&gt;0,AH17,"")))</f>
        <v/>
      </c>
      <c r="AI568" s="967" t="str" cm="1">
        <f t="array" ref="AI568">IF(N568="","",IF(R568&lt;&gt;"","",IF(SUMPRODUCT(--(AN18:AN1500=AI17),--(AM18:AM1500&lt;&gt;""),--ISNUMBER(SEARCH(" "&amp;AM18:AM1500&amp;" ",Q568)))&gt;0,AI17,"")))</f>
        <v/>
      </c>
      <c r="AJ568" s="967" t="str" cm="1">
        <f t="array" ref="AJ568">IF(N568="","",IF(R568&lt;&gt;"","",IF(SUMPRODUCT(--(AN18:AN1500=AJ17),--(AM18:AM1500&lt;&gt;""),--ISNUMBER(SEARCH(" "&amp;AM18:AM1500&amp;" ",Q568)))&gt;0,AJ17,"")))</f>
        <v/>
      </c>
      <c r="AK568" s="967" t="str" cm="1">
        <f t="array" ref="AK568">IF(N568="","",IF(T568&lt;&gt;"",AK17,IF(S568&lt;&gt;"","",IF(R568&lt;&gt;"","",IF(SUMPRODUCT(--(AN18:AN1500=AK17),--(AM18:AM1500&lt;&gt;""),--ISNUMBER(SEARCH(" "&amp;AM18:AM1500&amp;" ",Q568)))&gt;0,AK17,"")))))</f>
        <v/>
      </c>
      <c r="AM568" s="968" t="s">
        <v>2456</v>
      </c>
      <c r="AN568" s="968" t="s">
        <v>1597</v>
      </c>
      <c r="BN568" s="49">
        <v>1</v>
      </c>
    </row>
    <row r="569" spans="3:66" ht="35.1" customHeight="1">
      <c r="C569" s="65"/>
      <c r="D569" s="975" t="str">
        <f t="shared" si="103"/>
        <v/>
      </c>
      <c r="E569" s="982"/>
      <c r="G569" s="964" t="str">
        <f>IF(H569="","",COUNTIF(H18:H569,"&lt;&gt;"))</f>
        <v/>
      </c>
      <c r="H569" s="965" t="str" cm="1">
        <f t="array" ref="H569">IF(L569="","",IF(LEN(L569)&lt;=MAX(10,G13),L569,IFERROR(LEFT(L569,LOOKUP(2,1/(MID(L569,ROW(1:500),1)=" ")/(ROW(1:500)&lt;=MAX(10,G13)),ROW(1:500))-1),LEFT(L569,MAX(10,G13)))))</f>
        <v/>
      </c>
      <c r="I569" s="964" t="str">
        <f t="shared" si="104"/>
        <v/>
      </c>
      <c r="J569" s="964" t="str">
        <f t="shared" si="105"/>
        <v/>
      </c>
      <c r="K569" s="964" t="str">
        <f>IF(M568&lt;&gt;"",K568,IF(K568&lt;MAX(A18:A317),K568+1,""))</f>
        <v/>
      </c>
      <c r="L569" s="965" t="str">
        <f>IF(K569="","",IF(M568&lt;&gt;"",M568,INDEX(E18:E317,MATCH(K569,A18:A317,0))))</f>
        <v/>
      </c>
      <c r="M569" s="965" t="str">
        <f t="shared" si="106"/>
        <v/>
      </c>
      <c r="N569" s="965" t="str">
        <f t="shared" si="107"/>
        <v/>
      </c>
      <c r="O569" s="964" t="str">
        <f t="shared" si="108"/>
        <v/>
      </c>
      <c r="P569" s="964" t="str">
        <f t="shared" si="109"/>
        <v/>
      </c>
      <c r="Q569" s="965" t="str">
        <f t="shared" si="110"/>
        <v/>
      </c>
      <c r="R569" s="964" t="str">
        <f>IF(N569="","",IF(COUNTIF(AP18:AP300,TRIM(Q569))&gt;0,"EXCLUSION EXACTE",""))</f>
        <v/>
      </c>
      <c r="S569" s="964" t="str" cm="1">
        <f t="array" ref="S569">IF(N569="","",IF(SUMPRODUCT(--(AP18:AP300&lt;&gt;""),--ISNUMBER(SEARCH(" "&amp;AP18:AP300&amp;" ",Q569)))&gt;0,"BLOQUE MOLLUSQUES",""))</f>
        <v/>
      </c>
      <c r="T569" s="964" t="str" cm="1">
        <f t="array" ref="T569">IF(N569="","",IF(SUMPRODUCT(--(AT18:AT300&lt;&gt;""),--ISNUMBER(SEARCH(" "&amp;AT18:AT300&amp;" ",Q569)))&gt;0,"FORCE MOLLUSQUES",""))</f>
        <v/>
      </c>
      <c r="U569" s="965" t="str">
        <f t="shared" si="111"/>
        <v/>
      </c>
      <c r="V569" s="965" t="str">
        <f t="shared" si="113"/>
        <v/>
      </c>
      <c r="W569" s="964" t="str">
        <f t="shared" si="112"/>
        <v/>
      </c>
      <c r="X569" s="964" t="str" cm="1">
        <f t="array" ref="X569">IF(N569="","",IF(R569&lt;&gt;"","",IF(SUMPRODUCT(--(AN18:AN1500=X17),--(AM18:AM1500&lt;&gt;""),--ISNUMBER(SEARCH(" "&amp;AM18:AM1500&amp;" ",Q569)))&gt;0,X17,"")))</f>
        <v/>
      </c>
      <c r="Y569" s="964" t="str" cm="1">
        <f t="array" ref="Y569">IF(N569="","",IF(R569&lt;&gt;"","",IF(SUMPRODUCT(--(AN18:AN1500=Y17),--(AM18:AM1500&lt;&gt;""),--ISNUMBER(SEARCH(" "&amp;AM18:AM1500&amp;" ",Q569)))&gt;0,Y17,"")))</f>
        <v/>
      </c>
      <c r="Z569" s="964" t="str" cm="1">
        <f t="array" ref="Z569">IF(N569="","",IF(R569&lt;&gt;"","",IF(SUMPRODUCT(--(AN18:AN1500=Z17),--(AM18:AM1500&lt;&gt;""),--ISNUMBER(SEARCH(" "&amp;AM18:AM1500&amp;" ",Q569)))&gt;0,Z17,"")))</f>
        <v/>
      </c>
      <c r="AA569" s="964" t="str" cm="1">
        <f t="array" ref="AA569">IF(N569="","",IF(R569&lt;&gt;"","",IF(SUMPRODUCT(--(AN18:AN1500=AA17),--(AM18:AM1500&lt;&gt;""),--ISNUMBER(SEARCH(" "&amp;AM18:AM1500&amp;" ",Q569)))&gt;0,AA17,"")))</f>
        <v/>
      </c>
      <c r="AB569" s="964" t="str" cm="1">
        <f t="array" ref="AB569">IF(N569="","",IF(R569&lt;&gt;"","",IF(SUMPRODUCT(--(AN18:AN1500=AB17),--(AM18:AM1500&lt;&gt;""),--ISNUMBER(SEARCH(" "&amp;AM18:AM1500&amp;" ",Q569)))&gt;0,AB17,"")))</f>
        <v/>
      </c>
      <c r="AC569" s="964" t="str" cm="1">
        <f t="array" ref="AC569">IF(N569="","",IF(R569&lt;&gt;"","",IF(SUMPRODUCT(--(AN18:AN1500=AC17),--(AM18:AM1500&lt;&gt;""),--ISNUMBER(SEARCH(" "&amp;AM18:AM1500&amp;" ",Q569)))&gt;0,AC17,"")))</f>
        <v/>
      </c>
      <c r="AD569" s="964" t="str" cm="1">
        <f t="array" ref="AD569">IF(N569="","",IF(R569&lt;&gt;"","",IF(SUMPRODUCT(--(AN18:AN1500=AD17),--(AM18:AM1500&lt;&gt;""),--ISNUMBER(SEARCH(" "&amp;AM18:AM1500&amp;" ",Q569)))&gt;0,AD17,"")))</f>
        <v/>
      </c>
      <c r="AE569" s="964" t="str" cm="1">
        <f t="array" ref="AE569">IF(N569="","",IF(R569&lt;&gt;"","",IF(SUMPRODUCT(--(AN18:AN1500=AE17),--(AM18:AM1500&lt;&gt;""),--ISNUMBER(SEARCH(" "&amp;AM18:AM1500&amp;" ",Q569)))&gt;0,AE17,"")))</f>
        <v/>
      </c>
      <c r="AF569" s="964" t="str" cm="1">
        <f t="array" ref="AF569">IF(N569="","",IF(R569&lt;&gt;"","",IF(SUMPRODUCT(--(AN18:AN1500=AF17),--(AM18:AM1500&lt;&gt;""),--ISNUMBER(SEARCH(" "&amp;AM18:AM1500&amp;" ",Q569)))&gt;0,AF17,"")))</f>
        <v/>
      </c>
      <c r="AG569" s="964" t="str" cm="1">
        <f t="array" ref="AG569">IF(N569="","",IF(R569&lt;&gt;"","",IF(SUMPRODUCT(--(AN18:AN1500=AG17),--(AM18:AM1500&lt;&gt;""),--ISNUMBER(SEARCH(" "&amp;AM18:AM1500&amp;" ",Q569)))&gt;0,AG17,"")))</f>
        <v/>
      </c>
      <c r="AH569" s="964" t="str" cm="1">
        <f t="array" ref="AH569">IF(N569="","",IF(R569&lt;&gt;"","",IF(SUMPRODUCT(--(AN18:AN1500=AH17),--(AM18:AM1500&lt;&gt;""),--ISNUMBER(SEARCH(" "&amp;AM18:AM1500&amp;" ",Q569)))&gt;0,AH17,"")))</f>
        <v/>
      </c>
      <c r="AI569" s="964" t="str" cm="1">
        <f t="array" ref="AI569">IF(N569="","",IF(R569&lt;&gt;"","",IF(SUMPRODUCT(--(AN18:AN1500=AI17),--(AM18:AM1500&lt;&gt;""),--ISNUMBER(SEARCH(" "&amp;AM18:AM1500&amp;" ",Q569)))&gt;0,AI17,"")))</f>
        <v/>
      </c>
      <c r="AJ569" s="964" t="str" cm="1">
        <f t="array" ref="AJ569">IF(N569="","",IF(R569&lt;&gt;"","",IF(SUMPRODUCT(--(AN18:AN1500=AJ17),--(AM18:AM1500&lt;&gt;""),--ISNUMBER(SEARCH(" "&amp;AM18:AM1500&amp;" ",Q569)))&gt;0,AJ17,"")))</f>
        <v/>
      </c>
      <c r="AK569" s="964" t="str" cm="1">
        <f t="array" ref="AK569">IF(N569="","",IF(T569&lt;&gt;"",AK17,IF(S569&lt;&gt;"","",IF(R569&lt;&gt;"","",IF(SUMPRODUCT(--(AN18:AN1500=AK17),--(AM18:AM1500&lt;&gt;""),--ISNUMBER(SEARCH(" "&amp;AM18:AM1500&amp;" ",Q569)))&gt;0,AK17,"")))))</f>
        <v/>
      </c>
      <c r="AM569" s="964" t="s">
        <v>2288</v>
      </c>
      <c r="AN569" s="964" t="s">
        <v>1597</v>
      </c>
      <c r="BN569" s="49">
        <v>1</v>
      </c>
    </row>
    <row r="570" spans="3:66" ht="35.1" customHeight="1">
      <c r="C570" s="65"/>
      <c r="D570" s="975" t="str">
        <f t="shared" si="103"/>
        <v/>
      </c>
      <c r="E570" s="982"/>
      <c r="G570" s="963" t="str">
        <f>IF(H570="","",COUNTIF(H18:H570,"&lt;&gt;"))</f>
        <v/>
      </c>
      <c r="H570" s="958" t="str" cm="1">
        <f t="array" ref="H570">IF(L570="","",IF(LEN(L570)&lt;=MAX(10,G13),L570,IFERROR(LEFT(L570,LOOKUP(2,1/(MID(L570,ROW(1:500),1)=" ")/(ROW(1:500)&lt;=MAX(10,G13)),ROW(1:500))-1),LEFT(L570,MAX(10,G13)))))</f>
        <v/>
      </c>
      <c r="I570" s="963" t="str">
        <f t="shared" si="104"/>
        <v/>
      </c>
      <c r="J570" s="963" t="str">
        <f t="shared" si="105"/>
        <v/>
      </c>
      <c r="K570" s="964" t="str">
        <f>IF(M569&lt;&gt;"",K569,IF(K569&lt;MAX(A18:A317),K569+1,""))</f>
        <v/>
      </c>
      <c r="L570" s="965" t="str">
        <f>IF(K570="","",IF(M569&lt;&gt;"",M569,INDEX(E18:E317,MATCH(K570,A18:A317,0))))</f>
        <v/>
      </c>
      <c r="M570" s="965" t="str">
        <f t="shared" si="106"/>
        <v/>
      </c>
      <c r="N570" s="966" t="str">
        <f t="shared" si="107"/>
        <v/>
      </c>
      <c r="O570" s="967" t="str">
        <f t="shared" si="108"/>
        <v/>
      </c>
      <c r="P570" s="967" t="str">
        <f t="shared" si="109"/>
        <v/>
      </c>
      <c r="Q570" s="966" t="str">
        <f t="shared" si="110"/>
        <v/>
      </c>
      <c r="R570" s="967" t="str">
        <f>IF(N570="","",IF(COUNTIF(AP18:AP300,TRIM(Q570))&gt;0,"EXCLUSION EXACTE",""))</f>
        <v/>
      </c>
      <c r="S570" s="967" t="str" cm="1">
        <f t="array" ref="S570">IF(N570="","",IF(SUMPRODUCT(--(AP18:AP300&lt;&gt;""),--ISNUMBER(SEARCH(" "&amp;AP18:AP300&amp;" ",Q570)))&gt;0,"BLOQUE MOLLUSQUES",""))</f>
        <v/>
      </c>
      <c r="T570" s="967" t="str" cm="1">
        <f t="array" ref="T570">IF(N570="","",IF(SUMPRODUCT(--(AT18:AT300&lt;&gt;""),--ISNUMBER(SEARCH(" "&amp;AT18:AT300&amp;" ",Q570)))&gt;0,"FORCE MOLLUSQUES",""))</f>
        <v/>
      </c>
      <c r="U570" s="966" t="str">
        <f t="shared" si="111"/>
        <v/>
      </c>
      <c r="V570" s="966" t="str">
        <f t="shared" si="113"/>
        <v/>
      </c>
      <c r="W570" s="967" t="str">
        <f t="shared" si="112"/>
        <v/>
      </c>
      <c r="X570" s="967" t="str" cm="1">
        <f t="array" ref="X570">IF(N570="","",IF(R570&lt;&gt;"","",IF(SUMPRODUCT(--(AN18:AN1500=X17),--(AM18:AM1500&lt;&gt;""),--ISNUMBER(SEARCH(" "&amp;AM18:AM1500&amp;" ",Q570)))&gt;0,X17,"")))</f>
        <v/>
      </c>
      <c r="Y570" s="967" t="str" cm="1">
        <f t="array" ref="Y570">IF(N570="","",IF(R570&lt;&gt;"","",IF(SUMPRODUCT(--(AN18:AN1500=Y17),--(AM18:AM1500&lt;&gt;""),--ISNUMBER(SEARCH(" "&amp;AM18:AM1500&amp;" ",Q570)))&gt;0,Y17,"")))</f>
        <v/>
      </c>
      <c r="Z570" s="967" t="str" cm="1">
        <f t="array" ref="Z570">IF(N570="","",IF(R570&lt;&gt;"","",IF(SUMPRODUCT(--(AN18:AN1500=Z17),--(AM18:AM1500&lt;&gt;""),--ISNUMBER(SEARCH(" "&amp;AM18:AM1500&amp;" ",Q570)))&gt;0,Z17,"")))</f>
        <v/>
      </c>
      <c r="AA570" s="967" t="str" cm="1">
        <f t="array" ref="AA570">IF(N570="","",IF(R570&lt;&gt;"","",IF(SUMPRODUCT(--(AN18:AN1500=AA17),--(AM18:AM1500&lt;&gt;""),--ISNUMBER(SEARCH(" "&amp;AM18:AM1500&amp;" ",Q570)))&gt;0,AA17,"")))</f>
        <v/>
      </c>
      <c r="AB570" s="967" t="str" cm="1">
        <f t="array" ref="AB570">IF(N570="","",IF(R570&lt;&gt;"","",IF(SUMPRODUCT(--(AN18:AN1500=AB17),--(AM18:AM1500&lt;&gt;""),--ISNUMBER(SEARCH(" "&amp;AM18:AM1500&amp;" ",Q570)))&gt;0,AB17,"")))</f>
        <v/>
      </c>
      <c r="AC570" s="967" t="str" cm="1">
        <f t="array" ref="AC570">IF(N570="","",IF(R570&lt;&gt;"","",IF(SUMPRODUCT(--(AN18:AN1500=AC17),--(AM18:AM1500&lt;&gt;""),--ISNUMBER(SEARCH(" "&amp;AM18:AM1500&amp;" ",Q570)))&gt;0,AC17,"")))</f>
        <v/>
      </c>
      <c r="AD570" s="967" t="str" cm="1">
        <f t="array" ref="AD570">IF(N570="","",IF(R570&lt;&gt;"","",IF(SUMPRODUCT(--(AN18:AN1500=AD17),--(AM18:AM1500&lt;&gt;""),--ISNUMBER(SEARCH(" "&amp;AM18:AM1500&amp;" ",Q570)))&gt;0,AD17,"")))</f>
        <v/>
      </c>
      <c r="AE570" s="967" t="str" cm="1">
        <f t="array" ref="AE570">IF(N570="","",IF(R570&lt;&gt;"","",IF(SUMPRODUCT(--(AN18:AN1500=AE17),--(AM18:AM1500&lt;&gt;""),--ISNUMBER(SEARCH(" "&amp;AM18:AM1500&amp;" ",Q570)))&gt;0,AE17,"")))</f>
        <v/>
      </c>
      <c r="AF570" s="967" t="str" cm="1">
        <f t="array" ref="AF570">IF(N570="","",IF(R570&lt;&gt;"","",IF(SUMPRODUCT(--(AN18:AN1500=AF17),--(AM18:AM1500&lt;&gt;""),--ISNUMBER(SEARCH(" "&amp;AM18:AM1500&amp;" ",Q570)))&gt;0,AF17,"")))</f>
        <v/>
      </c>
      <c r="AG570" s="967" t="str" cm="1">
        <f t="array" ref="AG570">IF(N570="","",IF(R570&lt;&gt;"","",IF(SUMPRODUCT(--(AN18:AN1500=AG17),--(AM18:AM1500&lt;&gt;""),--ISNUMBER(SEARCH(" "&amp;AM18:AM1500&amp;" ",Q570)))&gt;0,AG17,"")))</f>
        <v/>
      </c>
      <c r="AH570" s="967" t="str" cm="1">
        <f t="array" ref="AH570">IF(N570="","",IF(R570&lt;&gt;"","",IF(SUMPRODUCT(--(AN18:AN1500=AH17),--(AM18:AM1500&lt;&gt;""),--ISNUMBER(SEARCH(" "&amp;AM18:AM1500&amp;" ",Q570)))&gt;0,AH17,"")))</f>
        <v/>
      </c>
      <c r="AI570" s="967" t="str" cm="1">
        <f t="array" ref="AI570">IF(N570="","",IF(R570&lt;&gt;"","",IF(SUMPRODUCT(--(AN18:AN1500=AI17),--(AM18:AM1500&lt;&gt;""),--ISNUMBER(SEARCH(" "&amp;AM18:AM1500&amp;" ",Q570)))&gt;0,AI17,"")))</f>
        <v/>
      </c>
      <c r="AJ570" s="967" t="str" cm="1">
        <f t="array" ref="AJ570">IF(N570="","",IF(R570&lt;&gt;"","",IF(SUMPRODUCT(--(AN18:AN1500=AJ17),--(AM18:AM1500&lt;&gt;""),--ISNUMBER(SEARCH(" "&amp;AM18:AM1500&amp;" ",Q570)))&gt;0,AJ17,"")))</f>
        <v/>
      </c>
      <c r="AK570" s="967" t="str" cm="1">
        <f t="array" ref="AK570">IF(N570="","",IF(T570&lt;&gt;"",AK17,IF(S570&lt;&gt;"","",IF(R570&lt;&gt;"","",IF(SUMPRODUCT(--(AN18:AN1500=AK17),--(AM18:AM1500&lt;&gt;""),--ISNUMBER(SEARCH(" "&amp;AM18:AM1500&amp;" ",Q570)))&gt;0,AK17,"")))))</f>
        <v/>
      </c>
      <c r="AM570" s="968" t="s">
        <v>2289</v>
      </c>
      <c r="AN570" s="968" t="s">
        <v>1597</v>
      </c>
      <c r="BN570" s="49">
        <v>1</v>
      </c>
    </row>
    <row r="571" spans="3:66" ht="35.1" customHeight="1">
      <c r="C571" s="65"/>
      <c r="D571" s="975" t="str">
        <f t="shared" si="103"/>
        <v/>
      </c>
      <c r="E571" s="982"/>
      <c r="G571" s="964" t="str">
        <f>IF(H571="","",COUNTIF(H18:H571,"&lt;&gt;"))</f>
        <v/>
      </c>
      <c r="H571" s="965" t="str" cm="1">
        <f t="array" ref="H571">IF(L571="","",IF(LEN(L571)&lt;=MAX(10,G13),L571,IFERROR(LEFT(L571,LOOKUP(2,1/(MID(L571,ROW(1:500),1)=" ")/(ROW(1:500)&lt;=MAX(10,G13)),ROW(1:500))-1),LEFT(L571,MAX(10,G13)))))</f>
        <v/>
      </c>
      <c r="I571" s="964" t="str">
        <f t="shared" si="104"/>
        <v/>
      </c>
      <c r="J571" s="964" t="str">
        <f t="shared" si="105"/>
        <v/>
      </c>
      <c r="K571" s="964" t="str">
        <f>IF(M570&lt;&gt;"",K570,IF(K570&lt;MAX(A18:A317),K570+1,""))</f>
        <v/>
      </c>
      <c r="L571" s="965" t="str">
        <f>IF(K571="","",IF(M570&lt;&gt;"",M570,INDEX(E18:E317,MATCH(K571,A18:A317,0))))</f>
        <v/>
      </c>
      <c r="M571" s="965" t="str">
        <f t="shared" si="106"/>
        <v/>
      </c>
      <c r="N571" s="965" t="str">
        <f t="shared" si="107"/>
        <v/>
      </c>
      <c r="O571" s="964" t="str">
        <f t="shared" si="108"/>
        <v/>
      </c>
      <c r="P571" s="964" t="str">
        <f t="shared" si="109"/>
        <v/>
      </c>
      <c r="Q571" s="965" t="str">
        <f t="shared" si="110"/>
        <v/>
      </c>
      <c r="R571" s="964" t="str">
        <f>IF(N571="","",IF(COUNTIF(AP18:AP300,TRIM(Q571))&gt;0,"EXCLUSION EXACTE",""))</f>
        <v/>
      </c>
      <c r="S571" s="964" t="str" cm="1">
        <f t="array" ref="S571">IF(N571="","",IF(SUMPRODUCT(--(AP18:AP300&lt;&gt;""),--ISNUMBER(SEARCH(" "&amp;AP18:AP300&amp;" ",Q571)))&gt;0,"BLOQUE MOLLUSQUES",""))</f>
        <v/>
      </c>
      <c r="T571" s="964" t="str" cm="1">
        <f t="array" ref="T571">IF(N571="","",IF(SUMPRODUCT(--(AT18:AT300&lt;&gt;""),--ISNUMBER(SEARCH(" "&amp;AT18:AT300&amp;" ",Q571)))&gt;0,"FORCE MOLLUSQUES",""))</f>
        <v/>
      </c>
      <c r="U571" s="965" t="str">
        <f t="shared" si="111"/>
        <v/>
      </c>
      <c r="V571" s="965" t="str">
        <f t="shared" si="113"/>
        <v/>
      </c>
      <c r="W571" s="964" t="str">
        <f t="shared" si="112"/>
        <v/>
      </c>
      <c r="X571" s="964" t="str" cm="1">
        <f t="array" ref="X571">IF(N571="","",IF(R571&lt;&gt;"","",IF(SUMPRODUCT(--(AN18:AN1500=X17),--(AM18:AM1500&lt;&gt;""),--ISNUMBER(SEARCH(" "&amp;AM18:AM1500&amp;" ",Q571)))&gt;0,X17,"")))</f>
        <v/>
      </c>
      <c r="Y571" s="964" t="str" cm="1">
        <f t="array" ref="Y571">IF(N571="","",IF(R571&lt;&gt;"","",IF(SUMPRODUCT(--(AN18:AN1500=Y17),--(AM18:AM1500&lt;&gt;""),--ISNUMBER(SEARCH(" "&amp;AM18:AM1500&amp;" ",Q571)))&gt;0,Y17,"")))</f>
        <v/>
      </c>
      <c r="Z571" s="964" t="str" cm="1">
        <f t="array" ref="Z571">IF(N571="","",IF(R571&lt;&gt;"","",IF(SUMPRODUCT(--(AN18:AN1500=Z17),--(AM18:AM1500&lt;&gt;""),--ISNUMBER(SEARCH(" "&amp;AM18:AM1500&amp;" ",Q571)))&gt;0,Z17,"")))</f>
        <v/>
      </c>
      <c r="AA571" s="964" t="str" cm="1">
        <f t="array" ref="AA571">IF(N571="","",IF(R571&lt;&gt;"","",IF(SUMPRODUCT(--(AN18:AN1500=AA17),--(AM18:AM1500&lt;&gt;""),--ISNUMBER(SEARCH(" "&amp;AM18:AM1500&amp;" ",Q571)))&gt;0,AA17,"")))</f>
        <v/>
      </c>
      <c r="AB571" s="964" t="str" cm="1">
        <f t="array" ref="AB571">IF(N571="","",IF(R571&lt;&gt;"","",IF(SUMPRODUCT(--(AN18:AN1500=AB17),--(AM18:AM1500&lt;&gt;""),--ISNUMBER(SEARCH(" "&amp;AM18:AM1500&amp;" ",Q571)))&gt;0,AB17,"")))</f>
        <v/>
      </c>
      <c r="AC571" s="964" t="str" cm="1">
        <f t="array" ref="AC571">IF(N571="","",IF(R571&lt;&gt;"","",IF(SUMPRODUCT(--(AN18:AN1500=AC17),--(AM18:AM1500&lt;&gt;""),--ISNUMBER(SEARCH(" "&amp;AM18:AM1500&amp;" ",Q571)))&gt;0,AC17,"")))</f>
        <v/>
      </c>
      <c r="AD571" s="964" t="str" cm="1">
        <f t="array" ref="AD571">IF(N571="","",IF(R571&lt;&gt;"","",IF(SUMPRODUCT(--(AN18:AN1500=AD17),--(AM18:AM1500&lt;&gt;""),--ISNUMBER(SEARCH(" "&amp;AM18:AM1500&amp;" ",Q571)))&gt;0,AD17,"")))</f>
        <v/>
      </c>
      <c r="AE571" s="964" t="str" cm="1">
        <f t="array" ref="AE571">IF(N571="","",IF(R571&lt;&gt;"","",IF(SUMPRODUCT(--(AN18:AN1500=AE17),--(AM18:AM1500&lt;&gt;""),--ISNUMBER(SEARCH(" "&amp;AM18:AM1500&amp;" ",Q571)))&gt;0,AE17,"")))</f>
        <v/>
      </c>
      <c r="AF571" s="964" t="str" cm="1">
        <f t="array" ref="AF571">IF(N571="","",IF(R571&lt;&gt;"","",IF(SUMPRODUCT(--(AN18:AN1500=AF17),--(AM18:AM1500&lt;&gt;""),--ISNUMBER(SEARCH(" "&amp;AM18:AM1500&amp;" ",Q571)))&gt;0,AF17,"")))</f>
        <v/>
      </c>
      <c r="AG571" s="964" t="str" cm="1">
        <f t="array" ref="AG571">IF(N571="","",IF(R571&lt;&gt;"","",IF(SUMPRODUCT(--(AN18:AN1500=AG17),--(AM18:AM1500&lt;&gt;""),--ISNUMBER(SEARCH(" "&amp;AM18:AM1500&amp;" ",Q571)))&gt;0,AG17,"")))</f>
        <v/>
      </c>
      <c r="AH571" s="964" t="str" cm="1">
        <f t="array" ref="AH571">IF(N571="","",IF(R571&lt;&gt;"","",IF(SUMPRODUCT(--(AN18:AN1500=AH17),--(AM18:AM1500&lt;&gt;""),--ISNUMBER(SEARCH(" "&amp;AM18:AM1500&amp;" ",Q571)))&gt;0,AH17,"")))</f>
        <v/>
      </c>
      <c r="AI571" s="964" t="str" cm="1">
        <f t="array" ref="AI571">IF(N571="","",IF(R571&lt;&gt;"","",IF(SUMPRODUCT(--(AN18:AN1500=AI17),--(AM18:AM1500&lt;&gt;""),--ISNUMBER(SEARCH(" "&amp;AM18:AM1500&amp;" ",Q571)))&gt;0,AI17,"")))</f>
        <v/>
      </c>
      <c r="AJ571" s="964" t="str" cm="1">
        <f t="array" ref="AJ571">IF(N571="","",IF(R571&lt;&gt;"","",IF(SUMPRODUCT(--(AN18:AN1500=AJ17),--(AM18:AM1500&lt;&gt;""),--ISNUMBER(SEARCH(" "&amp;AM18:AM1500&amp;" ",Q571)))&gt;0,AJ17,"")))</f>
        <v/>
      </c>
      <c r="AK571" s="964" t="str" cm="1">
        <f t="array" ref="AK571">IF(N571="","",IF(T571&lt;&gt;"",AK17,IF(S571&lt;&gt;"","",IF(R571&lt;&gt;"","",IF(SUMPRODUCT(--(AN18:AN1500=AK17),--(AM18:AM1500&lt;&gt;""),--ISNUMBER(SEARCH(" "&amp;AM18:AM1500&amp;" ",Q571)))&gt;0,AK17,"")))))</f>
        <v/>
      </c>
      <c r="AM571" s="964" t="s">
        <v>2457</v>
      </c>
      <c r="AN571" s="964" t="s">
        <v>1597</v>
      </c>
      <c r="BN571" s="49">
        <v>1</v>
      </c>
    </row>
    <row r="572" spans="3:66" ht="35.1" customHeight="1">
      <c r="C572" s="65"/>
      <c r="D572" s="975" t="str">
        <f t="shared" si="103"/>
        <v/>
      </c>
      <c r="E572" s="982"/>
      <c r="G572" s="963" t="str">
        <f>IF(H572="","",COUNTIF(H18:H572,"&lt;&gt;"))</f>
        <v/>
      </c>
      <c r="H572" s="958" t="str" cm="1">
        <f t="array" ref="H572">IF(L572="","",IF(LEN(L572)&lt;=MAX(10,G13),L572,IFERROR(LEFT(L572,LOOKUP(2,1/(MID(L572,ROW(1:500),1)=" ")/(ROW(1:500)&lt;=MAX(10,G13)),ROW(1:500))-1),LEFT(L572,MAX(10,G13)))))</f>
        <v/>
      </c>
      <c r="I572" s="963" t="str">
        <f t="shared" si="104"/>
        <v/>
      </c>
      <c r="J572" s="963" t="str">
        <f t="shared" si="105"/>
        <v/>
      </c>
      <c r="K572" s="964" t="str">
        <f>IF(M571&lt;&gt;"",K571,IF(K571&lt;MAX(A18:A317),K571+1,""))</f>
        <v/>
      </c>
      <c r="L572" s="965" t="str">
        <f>IF(K572="","",IF(M571&lt;&gt;"",M571,INDEX(E18:E317,MATCH(K572,A18:A317,0))))</f>
        <v/>
      </c>
      <c r="M572" s="965" t="str">
        <f t="shared" si="106"/>
        <v/>
      </c>
      <c r="N572" s="966" t="str">
        <f t="shared" si="107"/>
        <v/>
      </c>
      <c r="O572" s="967" t="str">
        <f t="shared" si="108"/>
        <v/>
      </c>
      <c r="P572" s="967" t="str">
        <f t="shared" si="109"/>
        <v/>
      </c>
      <c r="Q572" s="966" t="str">
        <f t="shared" si="110"/>
        <v/>
      </c>
      <c r="R572" s="967" t="str">
        <f>IF(N572="","",IF(COUNTIF(AP18:AP300,TRIM(Q572))&gt;0,"EXCLUSION EXACTE",""))</f>
        <v/>
      </c>
      <c r="S572" s="967" t="str" cm="1">
        <f t="array" ref="S572">IF(N572="","",IF(SUMPRODUCT(--(AP18:AP300&lt;&gt;""),--ISNUMBER(SEARCH(" "&amp;AP18:AP300&amp;" ",Q572)))&gt;0,"BLOQUE MOLLUSQUES",""))</f>
        <v/>
      </c>
      <c r="T572" s="967" t="str" cm="1">
        <f t="array" ref="T572">IF(N572="","",IF(SUMPRODUCT(--(AT18:AT300&lt;&gt;""),--ISNUMBER(SEARCH(" "&amp;AT18:AT300&amp;" ",Q572)))&gt;0,"FORCE MOLLUSQUES",""))</f>
        <v/>
      </c>
      <c r="U572" s="966" t="str">
        <f t="shared" si="111"/>
        <v/>
      </c>
      <c r="V572" s="966" t="str">
        <f t="shared" si="113"/>
        <v/>
      </c>
      <c r="W572" s="967" t="str">
        <f t="shared" si="112"/>
        <v/>
      </c>
      <c r="X572" s="967" t="str" cm="1">
        <f t="array" ref="X572">IF(N572="","",IF(R572&lt;&gt;"","",IF(SUMPRODUCT(--(AN18:AN1500=X17),--(AM18:AM1500&lt;&gt;""),--ISNUMBER(SEARCH(" "&amp;AM18:AM1500&amp;" ",Q572)))&gt;0,X17,"")))</f>
        <v/>
      </c>
      <c r="Y572" s="967" t="str" cm="1">
        <f t="array" ref="Y572">IF(N572="","",IF(R572&lt;&gt;"","",IF(SUMPRODUCT(--(AN18:AN1500=Y17),--(AM18:AM1500&lt;&gt;""),--ISNUMBER(SEARCH(" "&amp;AM18:AM1500&amp;" ",Q572)))&gt;0,Y17,"")))</f>
        <v/>
      </c>
      <c r="Z572" s="967" t="str" cm="1">
        <f t="array" ref="Z572">IF(N572="","",IF(R572&lt;&gt;"","",IF(SUMPRODUCT(--(AN18:AN1500=Z17),--(AM18:AM1500&lt;&gt;""),--ISNUMBER(SEARCH(" "&amp;AM18:AM1500&amp;" ",Q572)))&gt;0,Z17,"")))</f>
        <v/>
      </c>
      <c r="AA572" s="967" t="str" cm="1">
        <f t="array" ref="AA572">IF(N572="","",IF(R572&lt;&gt;"","",IF(SUMPRODUCT(--(AN18:AN1500=AA17),--(AM18:AM1500&lt;&gt;""),--ISNUMBER(SEARCH(" "&amp;AM18:AM1500&amp;" ",Q572)))&gt;0,AA17,"")))</f>
        <v/>
      </c>
      <c r="AB572" s="967" t="str" cm="1">
        <f t="array" ref="AB572">IF(N572="","",IF(R572&lt;&gt;"","",IF(SUMPRODUCT(--(AN18:AN1500=AB17),--(AM18:AM1500&lt;&gt;""),--ISNUMBER(SEARCH(" "&amp;AM18:AM1500&amp;" ",Q572)))&gt;0,AB17,"")))</f>
        <v/>
      </c>
      <c r="AC572" s="967" t="str" cm="1">
        <f t="array" ref="AC572">IF(N572="","",IF(R572&lt;&gt;"","",IF(SUMPRODUCT(--(AN18:AN1500=AC17),--(AM18:AM1500&lt;&gt;""),--ISNUMBER(SEARCH(" "&amp;AM18:AM1500&amp;" ",Q572)))&gt;0,AC17,"")))</f>
        <v/>
      </c>
      <c r="AD572" s="967" t="str" cm="1">
        <f t="array" ref="AD572">IF(N572="","",IF(R572&lt;&gt;"","",IF(SUMPRODUCT(--(AN18:AN1500=AD17),--(AM18:AM1500&lt;&gt;""),--ISNUMBER(SEARCH(" "&amp;AM18:AM1500&amp;" ",Q572)))&gt;0,AD17,"")))</f>
        <v/>
      </c>
      <c r="AE572" s="967" t="str" cm="1">
        <f t="array" ref="AE572">IF(N572="","",IF(R572&lt;&gt;"","",IF(SUMPRODUCT(--(AN18:AN1500=AE17),--(AM18:AM1500&lt;&gt;""),--ISNUMBER(SEARCH(" "&amp;AM18:AM1500&amp;" ",Q572)))&gt;0,AE17,"")))</f>
        <v/>
      </c>
      <c r="AF572" s="967" t="str" cm="1">
        <f t="array" ref="AF572">IF(N572="","",IF(R572&lt;&gt;"","",IF(SUMPRODUCT(--(AN18:AN1500=AF17),--(AM18:AM1500&lt;&gt;""),--ISNUMBER(SEARCH(" "&amp;AM18:AM1500&amp;" ",Q572)))&gt;0,AF17,"")))</f>
        <v/>
      </c>
      <c r="AG572" s="967" t="str" cm="1">
        <f t="array" ref="AG572">IF(N572="","",IF(R572&lt;&gt;"","",IF(SUMPRODUCT(--(AN18:AN1500=AG17),--(AM18:AM1500&lt;&gt;""),--ISNUMBER(SEARCH(" "&amp;AM18:AM1500&amp;" ",Q572)))&gt;0,AG17,"")))</f>
        <v/>
      </c>
      <c r="AH572" s="967" t="str" cm="1">
        <f t="array" ref="AH572">IF(N572="","",IF(R572&lt;&gt;"","",IF(SUMPRODUCT(--(AN18:AN1500=AH17),--(AM18:AM1500&lt;&gt;""),--ISNUMBER(SEARCH(" "&amp;AM18:AM1500&amp;" ",Q572)))&gt;0,AH17,"")))</f>
        <v/>
      </c>
      <c r="AI572" s="967" t="str" cm="1">
        <f t="array" ref="AI572">IF(N572="","",IF(R572&lt;&gt;"","",IF(SUMPRODUCT(--(AN18:AN1500=AI17),--(AM18:AM1500&lt;&gt;""),--ISNUMBER(SEARCH(" "&amp;AM18:AM1500&amp;" ",Q572)))&gt;0,AI17,"")))</f>
        <v/>
      </c>
      <c r="AJ572" s="967" t="str" cm="1">
        <f t="array" ref="AJ572">IF(N572="","",IF(R572&lt;&gt;"","",IF(SUMPRODUCT(--(AN18:AN1500=AJ17),--(AM18:AM1500&lt;&gt;""),--ISNUMBER(SEARCH(" "&amp;AM18:AM1500&amp;" ",Q572)))&gt;0,AJ17,"")))</f>
        <v/>
      </c>
      <c r="AK572" s="967" t="str" cm="1">
        <f t="array" ref="AK572">IF(N572="","",IF(T572&lt;&gt;"",AK17,IF(S572&lt;&gt;"","",IF(R572&lt;&gt;"","",IF(SUMPRODUCT(--(AN18:AN1500=AK17),--(AM18:AM1500&lt;&gt;""),--ISNUMBER(SEARCH(" "&amp;AM18:AM1500&amp;" ",Q572)))&gt;0,AK17,"")))))</f>
        <v/>
      </c>
      <c r="AM572" s="968" t="s">
        <v>2458</v>
      </c>
      <c r="AN572" s="968" t="s">
        <v>1597</v>
      </c>
      <c r="BN572" s="49">
        <v>1</v>
      </c>
    </row>
    <row r="573" spans="3:66" ht="35.1" customHeight="1">
      <c r="C573" s="65"/>
      <c r="D573" s="975" t="str">
        <f t="shared" si="103"/>
        <v/>
      </c>
      <c r="E573" s="982"/>
      <c r="G573" s="964" t="str">
        <f>IF(H573="","",COUNTIF(H18:H573,"&lt;&gt;"))</f>
        <v/>
      </c>
      <c r="H573" s="965" t="str" cm="1">
        <f t="array" ref="H573">IF(L573="","",IF(LEN(L573)&lt;=MAX(10,G13),L573,IFERROR(LEFT(L573,LOOKUP(2,1/(MID(L573,ROW(1:500),1)=" ")/(ROW(1:500)&lt;=MAX(10,G13)),ROW(1:500))-1),LEFT(L573,MAX(10,G13)))))</f>
        <v/>
      </c>
      <c r="I573" s="964" t="str">
        <f t="shared" si="104"/>
        <v/>
      </c>
      <c r="J573" s="964" t="str">
        <f t="shared" si="105"/>
        <v/>
      </c>
      <c r="K573" s="964" t="str">
        <f>IF(M572&lt;&gt;"",K572,IF(K572&lt;MAX(A18:A317),K572+1,""))</f>
        <v/>
      </c>
      <c r="L573" s="965" t="str">
        <f>IF(K573="","",IF(M572&lt;&gt;"",M572,INDEX(E18:E317,MATCH(K573,A18:A317,0))))</f>
        <v/>
      </c>
      <c r="M573" s="965" t="str">
        <f t="shared" si="106"/>
        <v/>
      </c>
      <c r="N573" s="965" t="str">
        <f t="shared" si="107"/>
        <v/>
      </c>
      <c r="O573" s="964" t="str">
        <f t="shared" si="108"/>
        <v/>
      </c>
      <c r="P573" s="964" t="str">
        <f t="shared" si="109"/>
        <v/>
      </c>
      <c r="Q573" s="965" t="str">
        <f t="shared" si="110"/>
        <v/>
      </c>
      <c r="R573" s="964" t="str">
        <f>IF(N573="","",IF(COUNTIF(AP18:AP300,TRIM(Q573))&gt;0,"EXCLUSION EXACTE",""))</f>
        <v/>
      </c>
      <c r="S573" s="964" t="str" cm="1">
        <f t="array" ref="S573">IF(N573="","",IF(SUMPRODUCT(--(AP18:AP300&lt;&gt;""),--ISNUMBER(SEARCH(" "&amp;AP18:AP300&amp;" ",Q573)))&gt;0,"BLOQUE MOLLUSQUES",""))</f>
        <v/>
      </c>
      <c r="T573" s="964" t="str" cm="1">
        <f t="array" ref="T573">IF(N573="","",IF(SUMPRODUCT(--(AT18:AT300&lt;&gt;""),--ISNUMBER(SEARCH(" "&amp;AT18:AT300&amp;" ",Q573)))&gt;0,"FORCE MOLLUSQUES",""))</f>
        <v/>
      </c>
      <c r="U573" s="965" t="str">
        <f t="shared" si="111"/>
        <v/>
      </c>
      <c r="V573" s="965" t="str">
        <f t="shared" si="113"/>
        <v/>
      </c>
      <c r="W573" s="964" t="str">
        <f t="shared" si="112"/>
        <v/>
      </c>
      <c r="X573" s="964" t="str" cm="1">
        <f t="array" ref="X573">IF(N573="","",IF(R573&lt;&gt;"","",IF(SUMPRODUCT(--(AN18:AN1500=X17),--(AM18:AM1500&lt;&gt;""),--ISNUMBER(SEARCH(" "&amp;AM18:AM1500&amp;" ",Q573)))&gt;0,X17,"")))</f>
        <v/>
      </c>
      <c r="Y573" s="964" t="str" cm="1">
        <f t="array" ref="Y573">IF(N573="","",IF(R573&lt;&gt;"","",IF(SUMPRODUCT(--(AN18:AN1500=Y17),--(AM18:AM1500&lt;&gt;""),--ISNUMBER(SEARCH(" "&amp;AM18:AM1500&amp;" ",Q573)))&gt;0,Y17,"")))</f>
        <v/>
      </c>
      <c r="Z573" s="964" t="str" cm="1">
        <f t="array" ref="Z573">IF(N573="","",IF(R573&lt;&gt;"","",IF(SUMPRODUCT(--(AN18:AN1500=Z17),--(AM18:AM1500&lt;&gt;""),--ISNUMBER(SEARCH(" "&amp;AM18:AM1500&amp;" ",Q573)))&gt;0,Z17,"")))</f>
        <v/>
      </c>
      <c r="AA573" s="964" t="str" cm="1">
        <f t="array" ref="AA573">IF(N573="","",IF(R573&lt;&gt;"","",IF(SUMPRODUCT(--(AN18:AN1500=AA17),--(AM18:AM1500&lt;&gt;""),--ISNUMBER(SEARCH(" "&amp;AM18:AM1500&amp;" ",Q573)))&gt;0,AA17,"")))</f>
        <v/>
      </c>
      <c r="AB573" s="964" t="str" cm="1">
        <f t="array" ref="AB573">IF(N573="","",IF(R573&lt;&gt;"","",IF(SUMPRODUCT(--(AN18:AN1500=AB17),--(AM18:AM1500&lt;&gt;""),--ISNUMBER(SEARCH(" "&amp;AM18:AM1500&amp;" ",Q573)))&gt;0,AB17,"")))</f>
        <v/>
      </c>
      <c r="AC573" s="964" t="str" cm="1">
        <f t="array" ref="AC573">IF(N573="","",IF(R573&lt;&gt;"","",IF(SUMPRODUCT(--(AN18:AN1500=AC17),--(AM18:AM1500&lt;&gt;""),--ISNUMBER(SEARCH(" "&amp;AM18:AM1500&amp;" ",Q573)))&gt;0,AC17,"")))</f>
        <v/>
      </c>
      <c r="AD573" s="964" t="str" cm="1">
        <f t="array" ref="AD573">IF(N573="","",IF(R573&lt;&gt;"","",IF(SUMPRODUCT(--(AN18:AN1500=AD17),--(AM18:AM1500&lt;&gt;""),--ISNUMBER(SEARCH(" "&amp;AM18:AM1500&amp;" ",Q573)))&gt;0,AD17,"")))</f>
        <v/>
      </c>
      <c r="AE573" s="964" t="str" cm="1">
        <f t="array" ref="AE573">IF(N573="","",IF(R573&lt;&gt;"","",IF(SUMPRODUCT(--(AN18:AN1500=AE17),--(AM18:AM1500&lt;&gt;""),--ISNUMBER(SEARCH(" "&amp;AM18:AM1500&amp;" ",Q573)))&gt;0,AE17,"")))</f>
        <v/>
      </c>
      <c r="AF573" s="964" t="str" cm="1">
        <f t="array" ref="AF573">IF(N573="","",IF(R573&lt;&gt;"","",IF(SUMPRODUCT(--(AN18:AN1500=AF17),--(AM18:AM1500&lt;&gt;""),--ISNUMBER(SEARCH(" "&amp;AM18:AM1500&amp;" ",Q573)))&gt;0,AF17,"")))</f>
        <v/>
      </c>
      <c r="AG573" s="964" t="str" cm="1">
        <f t="array" ref="AG573">IF(N573="","",IF(R573&lt;&gt;"","",IF(SUMPRODUCT(--(AN18:AN1500=AG17),--(AM18:AM1500&lt;&gt;""),--ISNUMBER(SEARCH(" "&amp;AM18:AM1500&amp;" ",Q573)))&gt;0,AG17,"")))</f>
        <v/>
      </c>
      <c r="AH573" s="964" t="str" cm="1">
        <f t="array" ref="AH573">IF(N573="","",IF(R573&lt;&gt;"","",IF(SUMPRODUCT(--(AN18:AN1500=AH17),--(AM18:AM1500&lt;&gt;""),--ISNUMBER(SEARCH(" "&amp;AM18:AM1500&amp;" ",Q573)))&gt;0,AH17,"")))</f>
        <v/>
      </c>
      <c r="AI573" s="964" t="str" cm="1">
        <f t="array" ref="AI573">IF(N573="","",IF(R573&lt;&gt;"","",IF(SUMPRODUCT(--(AN18:AN1500=AI17),--(AM18:AM1500&lt;&gt;""),--ISNUMBER(SEARCH(" "&amp;AM18:AM1500&amp;" ",Q573)))&gt;0,AI17,"")))</f>
        <v/>
      </c>
      <c r="AJ573" s="964" t="str" cm="1">
        <f t="array" ref="AJ573">IF(N573="","",IF(R573&lt;&gt;"","",IF(SUMPRODUCT(--(AN18:AN1500=AJ17),--(AM18:AM1500&lt;&gt;""),--ISNUMBER(SEARCH(" "&amp;AM18:AM1500&amp;" ",Q573)))&gt;0,AJ17,"")))</f>
        <v/>
      </c>
      <c r="AK573" s="964" t="str" cm="1">
        <f t="array" ref="AK573">IF(N573="","",IF(T573&lt;&gt;"",AK17,IF(S573&lt;&gt;"","",IF(R573&lt;&gt;"","",IF(SUMPRODUCT(--(AN18:AN1500=AK17),--(AM18:AM1500&lt;&gt;""),--ISNUMBER(SEARCH(" "&amp;AM18:AM1500&amp;" ",Q573)))&gt;0,AK17,"")))))</f>
        <v/>
      </c>
      <c r="AM573" s="964" t="s">
        <v>2459</v>
      </c>
      <c r="AN573" s="964" t="s">
        <v>1597</v>
      </c>
      <c r="BN573" s="49">
        <v>1</v>
      </c>
    </row>
    <row r="574" spans="3:66" ht="35.1" customHeight="1">
      <c r="C574" s="65"/>
      <c r="D574" s="975" t="str">
        <f t="shared" si="103"/>
        <v/>
      </c>
      <c r="E574" s="982"/>
      <c r="G574" s="963" t="str">
        <f>IF(H574="","",COUNTIF(H18:H574,"&lt;&gt;"))</f>
        <v/>
      </c>
      <c r="H574" s="958" t="str" cm="1">
        <f t="array" ref="H574">IF(L574="","",IF(LEN(L574)&lt;=MAX(10,G13),L574,IFERROR(LEFT(L574,LOOKUP(2,1/(MID(L574,ROW(1:500),1)=" ")/(ROW(1:500)&lt;=MAX(10,G13)),ROW(1:500))-1),LEFT(L574,MAX(10,G13)))))</f>
        <v/>
      </c>
      <c r="I574" s="963" t="str">
        <f t="shared" si="104"/>
        <v/>
      </c>
      <c r="J574" s="963" t="str">
        <f t="shared" si="105"/>
        <v/>
      </c>
      <c r="K574" s="964" t="str">
        <f>IF(M573&lt;&gt;"",K573,IF(K573&lt;MAX(A18:A317),K573+1,""))</f>
        <v/>
      </c>
      <c r="L574" s="965" t="str">
        <f>IF(K574="","",IF(M573&lt;&gt;"",M573,INDEX(E18:E317,MATCH(K574,A18:A317,0))))</f>
        <v/>
      </c>
      <c r="M574" s="965" t="str">
        <f t="shared" si="106"/>
        <v/>
      </c>
      <c r="N574" s="966" t="str">
        <f t="shared" si="107"/>
        <v/>
      </c>
      <c r="O574" s="967" t="str">
        <f t="shared" si="108"/>
        <v/>
      </c>
      <c r="P574" s="967" t="str">
        <f t="shared" si="109"/>
        <v/>
      </c>
      <c r="Q574" s="966" t="str">
        <f t="shared" si="110"/>
        <v/>
      </c>
      <c r="R574" s="967" t="str">
        <f>IF(N574="","",IF(COUNTIF(AP18:AP300,TRIM(Q574))&gt;0,"EXCLUSION EXACTE",""))</f>
        <v/>
      </c>
      <c r="S574" s="967" t="str" cm="1">
        <f t="array" ref="S574">IF(N574="","",IF(SUMPRODUCT(--(AP18:AP300&lt;&gt;""),--ISNUMBER(SEARCH(" "&amp;AP18:AP300&amp;" ",Q574)))&gt;0,"BLOQUE MOLLUSQUES",""))</f>
        <v/>
      </c>
      <c r="T574" s="967" t="str" cm="1">
        <f t="array" ref="T574">IF(N574="","",IF(SUMPRODUCT(--(AT18:AT300&lt;&gt;""),--ISNUMBER(SEARCH(" "&amp;AT18:AT300&amp;" ",Q574)))&gt;0,"FORCE MOLLUSQUES",""))</f>
        <v/>
      </c>
      <c r="U574" s="966" t="str">
        <f t="shared" si="111"/>
        <v/>
      </c>
      <c r="V574" s="966" t="str">
        <f t="shared" si="113"/>
        <v/>
      </c>
      <c r="W574" s="967" t="str">
        <f t="shared" si="112"/>
        <v/>
      </c>
      <c r="X574" s="967" t="str" cm="1">
        <f t="array" ref="X574">IF(N574="","",IF(R574&lt;&gt;"","",IF(SUMPRODUCT(--(AN18:AN1500=X17),--(AM18:AM1500&lt;&gt;""),--ISNUMBER(SEARCH(" "&amp;AM18:AM1500&amp;" ",Q574)))&gt;0,X17,"")))</f>
        <v/>
      </c>
      <c r="Y574" s="967" t="str" cm="1">
        <f t="array" ref="Y574">IF(N574="","",IF(R574&lt;&gt;"","",IF(SUMPRODUCT(--(AN18:AN1500=Y17),--(AM18:AM1500&lt;&gt;""),--ISNUMBER(SEARCH(" "&amp;AM18:AM1500&amp;" ",Q574)))&gt;0,Y17,"")))</f>
        <v/>
      </c>
      <c r="Z574" s="967" t="str" cm="1">
        <f t="array" ref="Z574">IF(N574="","",IF(R574&lt;&gt;"","",IF(SUMPRODUCT(--(AN18:AN1500=Z17),--(AM18:AM1500&lt;&gt;""),--ISNUMBER(SEARCH(" "&amp;AM18:AM1500&amp;" ",Q574)))&gt;0,Z17,"")))</f>
        <v/>
      </c>
      <c r="AA574" s="967" t="str" cm="1">
        <f t="array" ref="AA574">IF(N574="","",IF(R574&lt;&gt;"","",IF(SUMPRODUCT(--(AN18:AN1500=AA17),--(AM18:AM1500&lt;&gt;""),--ISNUMBER(SEARCH(" "&amp;AM18:AM1500&amp;" ",Q574)))&gt;0,AA17,"")))</f>
        <v/>
      </c>
      <c r="AB574" s="967" t="str" cm="1">
        <f t="array" ref="AB574">IF(N574="","",IF(R574&lt;&gt;"","",IF(SUMPRODUCT(--(AN18:AN1500=AB17),--(AM18:AM1500&lt;&gt;""),--ISNUMBER(SEARCH(" "&amp;AM18:AM1500&amp;" ",Q574)))&gt;0,AB17,"")))</f>
        <v/>
      </c>
      <c r="AC574" s="967" t="str" cm="1">
        <f t="array" ref="AC574">IF(N574="","",IF(R574&lt;&gt;"","",IF(SUMPRODUCT(--(AN18:AN1500=AC17),--(AM18:AM1500&lt;&gt;""),--ISNUMBER(SEARCH(" "&amp;AM18:AM1500&amp;" ",Q574)))&gt;0,AC17,"")))</f>
        <v/>
      </c>
      <c r="AD574" s="967" t="str" cm="1">
        <f t="array" ref="AD574">IF(N574="","",IF(R574&lt;&gt;"","",IF(SUMPRODUCT(--(AN18:AN1500=AD17),--(AM18:AM1500&lt;&gt;""),--ISNUMBER(SEARCH(" "&amp;AM18:AM1500&amp;" ",Q574)))&gt;0,AD17,"")))</f>
        <v/>
      </c>
      <c r="AE574" s="967" t="str" cm="1">
        <f t="array" ref="AE574">IF(N574="","",IF(R574&lt;&gt;"","",IF(SUMPRODUCT(--(AN18:AN1500=AE17),--(AM18:AM1500&lt;&gt;""),--ISNUMBER(SEARCH(" "&amp;AM18:AM1500&amp;" ",Q574)))&gt;0,AE17,"")))</f>
        <v/>
      </c>
      <c r="AF574" s="967" t="str" cm="1">
        <f t="array" ref="AF574">IF(N574="","",IF(R574&lt;&gt;"","",IF(SUMPRODUCT(--(AN18:AN1500=AF17),--(AM18:AM1500&lt;&gt;""),--ISNUMBER(SEARCH(" "&amp;AM18:AM1500&amp;" ",Q574)))&gt;0,AF17,"")))</f>
        <v/>
      </c>
      <c r="AG574" s="967" t="str" cm="1">
        <f t="array" ref="AG574">IF(N574="","",IF(R574&lt;&gt;"","",IF(SUMPRODUCT(--(AN18:AN1500=AG17),--(AM18:AM1500&lt;&gt;""),--ISNUMBER(SEARCH(" "&amp;AM18:AM1500&amp;" ",Q574)))&gt;0,AG17,"")))</f>
        <v/>
      </c>
      <c r="AH574" s="967" t="str" cm="1">
        <f t="array" ref="AH574">IF(N574="","",IF(R574&lt;&gt;"","",IF(SUMPRODUCT(--(AN18:AN1500=AH17),--(AM18:AM1500&lt;&gt;""),--ISNUMBER(SEARCH(" "&amp;AM18:AM1500&amp;" ",Q574)))&gt;0,AH17,"")))</f>
        <v/>
      </c>
      <c r="AI574" s="967" t="str" cm="1">
        <f t="array" ref="AI574">IF(N574="","",IF(R574&lt;&gt;"","",IF(SUMPRODUCT(--(AN18:AN1500=AI17),--(AM18:AM1500&lt;&gt;""),--ISNUMBER(SEARCH(" "&amp;AM18:AM1500&amp;" ",Q574)))&gt;0,AI17,"")))</f>
        <v/>
      </c>
      <c r="AJ574" s="967" t="str" cm="1">
        <f t="array" ref="AJ574">IF(N574="","",IF(R574&lt;&gt;"","",IF(SUMPRODUCT(--(AN18:AN1500=AJ17),--(AM18:AM1500&lt;&gt;""),--ISNUMBER(SEARCH(" "&amp;AM18:AM1500&amp;" ",Q574)))&gt;0,AJ17,"")))</f>
        <v/>
      </c>
      <c r="AK574" s="967" t="str" cm="1">
        <f t="array" ref="AK574">IF(N574="","",IF(T574&lt;&gt;"",AK17,IF(S574&lt;&gt;"","",IF(R574&lt;&gt;"","",IF(SUMPRODUCT(--(AN18:AN1500=AK17),--(AM18:AM1500&lt;&gt;""),--ISNUMBER(SEARCH(" "&amp;AM18:AM1500&amp;" ",Q574)))&gt;0,AK17,"")))))</f>
        <v/>
      </c>
      <c r="AM574" s="968" t="s">
        <v>2460</v>
      </c>
      <c r="AN574" s="968" t="s">
        <v>1597</v>
      </c>
      <c r="BN574" s="49">
        <v>1</v>
      </c>
    </row>
    <row r="575" spans="3:66" ht="35.1" customHeight="1">
      <c r="C575" s="65"/>
      <c r="D575" s="975" t="str">
        <f t="shared" si="103"/>
        <v/>
      </c>
      <c r="E575" s="982"/>
      <c r="G575" s="964" t="str">
        <f>IF(H575="","",COUNTIF(H18:H575,"&lt;&gt;"))</f>
        <v/>
      </c>
      <c r="H575" s="965" t="str" cm="1">
        <f t="array" ref="H575">IF(L575="","",IF(LEN(L575)&lt;=MAX(10,G13),L575,IFERROR(LEFT(L575,LOOKUP(2,1/(MID(L575,ROW(1:500),1)=" ")/(ROW(1:500)&lt;=MAX(10,G13)),ROW(1:500))-1),LEFT(L575,MAX(10,G13)))))</f>
        <v/>
      </c>
      <c r="I575" s="964" t="str">
        <f t="shared" si="104"/>
        <v/>
      </c>
      <c r="J575" s="964" t="str">
        <f t="shared" si="105"/>
        <v/>
      </c>
      <c r="K575" s="964" t="str">
        <f>IF(M574&lt;&gt;"",K574,IF(K574&lt;MAX(A18:A317),K574+1,""))</f>
        <v/>
      </c>
      <c r="L575" s="965" t="str">
        <f>IF(K575="","",IF(M574&lt;&gt;"",M574,INDEX(E18:E317,MATCH(K575,A18:A317,0))))</f>
        <v/>
      </c>
      <c r="M575" s="965" t="str">
        <f t="shared" si="106"/>
        <v/>
      </c>
      <c r="N575" s="965" t="str">
        <f t="shared" si="107"/>
        <v/>
      </c>
      <c r="O575" s="964" t="str">
        <f t="shared" si="108"/>
        <v/>
      </c>
      <c r="P575" s="964" t="str">
        <f t="shared" si="109"/>
        <v/>
      </c>
      <c r="Q575" s="965" t="str">
        <f t="shared" si="110"/>
        <v/>
      </c>
      <c r="R575" s="964" t="str">
        <f>IF(N575="","",IF(COUNTIF(AP18:AP300,TRIM(Q575))&gt;0,"EXCLUSION EXACTE",""))</f>
        <v/>
      </c>
      <c r="S575" s="964" t="str" cm="1">
        <f t="array" ref="S575">IF(N575="","",IF(SUMPRODUCT(--(AP18:AP300&lt;&gt;""),--ISNUMBER(SEARCH(" "&amp;AP18:AP300&amp;" ",Q575)))&gt;0,"BLOQUE MOLLUSQUES",""))</f>
        <v/>
      </c>
      <c r="T575" s="964" t="str" cm="1">
        <f t="array" ref="T575">IF(N575="","",IF(SUMPRODUCT(--(AT18:AT300&lt;&gt;""),--ISNUMBER(SEARCH(" "&amp;AT18:AT300&amp;" ",Q575)))&gt;0,"FORCE MOLLUSQUES",""))</f>
        <v/>
      </c>
      <c r="U575" s="965" t="str">
        <f t="shared" si="111"/>
        <v/>
      </c>
      <c r="V575" s="965" t="str">
        <f t="shared" si="113"/>
        <v/>
      </c>
      <c r="W575" s="964" t="str">
        <f t="shared" si="112"/>
        <v/>
      </c>
      <c r="X575" s="964" t="str" cm="1">
        <f t="array" ref="X575">IF(N575="","",IF(R575&lt;&gt;"","",IF(SUMPRODUCT(--(AN18:AN1500=X17),--(AM18:AM1500&lt;&gt;""),--ISNUMBER(SEARCH(" "&amp;AM18:AM1500&amp;" ",Q575)))&gt;0,X17,"")))</f>
        <v/>
      </c>
      <c r="Y575" s="964" t="str" cm="1">
        <f t="array" ref="Y575">IF(N575="","",IF(R575&lt;&gt;"","",IF(SUMPRODUCT(--(AN18:AN1500=Y17),--(AM18:AM1500&lt;&gt;""),--ISNUMBER(SEARCH(" "&amp;AM18:AM1500&amp;" ",Q575)))&gt;0,Y17,"")))</f>
        <v/>
      </c>
      <c r="Z575" s="964" t="str" cm="1">
        <f t="array" ref="Z575">IF(N575="","",IF(R575&lt;&gt;"","",IF(SUMPRODUCT(--(AN18:AN1500=Z17),--(AM18:AM1500&lt;&gt;""),--ISNUMBER(SEARCH(" "&amp;AM18:AM1500&amp;" ",Q575)))&gt;0,Z17,"")))</f>
        <v/>
      </c>
      <c r="AA575" s="964" t="str" cm="1">
        <f t="array" ref="AA575">IF(N575="","",IF(R575&lt;&gt;"","",IF(SUMPRODUCT(--(AN18:AN1500=AA17),--(AM18:AM1500&lt;&gt;""),--ISNUMBER(SEARCH(" "&amp;AM18:AM1500&amp;" ",Q575)))&gt;0,AA17,"")))</f>
        <v/>
      </c>
      <c r="AB575" s="964" t="str" cm="1">
        <f t="array" ref="AB575">IF(N575="","",IF(R575&lt;&gt;"","",IF(SUMPRODUCT(--(AN18:AN1500=AB17),--(AM18:AM1500&lt;&gt;""),--ISNUMBER(SEARCH(" "&amp;AM18:AM1500&amp;" ",Q575)))&gt;0,AB17,"")))</f>
        <v/>
      </c>
      <c r="AC575" s="964" t="str" cm="1">
        <f t="array" ref="AC575">IF(N575="","",IF(R575&lt;&gt;"","",IF(SUMPRODUCT(--(AN18:AN1500=AC17),--(AM18:AM1500&lt;&gt;""),--ISNUMBER(SEARCH(" "&amp;AM18:AM1500&amp;" ",Q575)))&gt;0,AC17,"")))</f>
        <v/>
      </c>
      <c r="AD575" s="964" t="str" cm="1">
        <f t="array" ref="AD575">IF(N575="","",IF(R575&lt;&gt;"","",IF(SUMPRODUCT(--(AN18:AN1500=AD17),--(AM18:AM1500&lt;&gt;""),--ISNUMBER(SEARCH(" "&amp;AM18:AM1500&amp;" ",Q575)))&gt;0,AD17,"")))</f>
        <v/>
      </c>
      <c r="AE575" s="964" t="str" cm="1">
        <f t="array" ref="AE575">IF(N575="","",IF(R575&lt;&gt;"","",IF(SUMPRODUCT(--(AN18:AN1500=AE17),--(AM18:AM1500&lt;&gt;""),--ISNUMBER(SEARCH(" "&amp;AM18:AM1500&amp;" ",Q575)))&gt;0,AE17,"")))</f>
        <v/>
      </c>
      <c r="AF575" s="964" t="str" cm="1">
        <f t="array" ref="AF575">IF(N575="","",IF(R575&lt;&gt;"","",IF(SUMPRODUCT(--(AN18:AN1500=AF17),--(AM18:AM1500&lt;&gt;""),--ISNUMBER(SEARCH(" "&amp;AM18:AM1500&amp;" ",Q575)))&gt;0,AF17,"")))</f>
        <v/>
      </c>
      <c r="AG575" s="964" t="str" cm="1">
        <f t="array" ref="AG575">IF(N575="","",IF(R575&lt;&gt;"","",IF(SUMPRODUCT(--(AN18:AN1500=AG17),--(AM18:AM1500&lt;&gt;""),--ISNUMBER(SEARCH(" "&amp;AM18:AM1500&amp;" ",Q575)))&gt;0,AG17,"")))</f>
        <v/>
      </c>
      <c r="AH575" s="964" t="str" cm="1">
        <f t="array" ref="AH575">IF(N575="","",IF(R575&lt;&gt;"","",IF(SUMPRODUCT(--(AN18:AN1500=AH17),--(AM18:AM1500&lt;&gt;""),--ISNUMBER(SEARCH(" "&amp;AM18:AM1500&amp;" ",Q575)))&gt;0,AH17,"")))</f>
        <v/>
      </c>
      <c r="AI575" s="964" t="str" cm="1">
        <f t="array" ref="AI575">IF(N575="","",IF(R575&lt;&gt;"","",IF(SUMPRODUCT(--(AN18:AN1500=AI17),--(AM18:AM1500&lt;&gt;""),--ISNUMBER(SEARCH(" "&amp;AM18:AM1500&amp;" ",Q575)))&gt;0,AI17,"")))</f>
        <v/>
      </c>
      <c r="AJ575" s="964" t="str" cm="1">
        <f t="array" ref="AJ575">IF(N575="","",IF(R575&lt;&gt;"","",IF(SUMPRODUCT(--(AN18:AN1500=AJ17),--(AM18:AM1500&lt;&gt;""),--ISNUMBER(SEARCH(" "&amp;AM18:AM1500&amp;" ",Q575)))&gt;0,AJ17,"")))</f>
        <v/>
      </c>
      <c r="AK575" s="964" t="str" cm="1">
        <f t="array" ref="AK575">IF(N575="","",IF(T575&lt;&gt;"",AK17,IF(S575&lt;&gt;"","",IF(R575&lt;&gt;"","",IF(SUMPRODUCT(--(AN18:AN1500=AK17),--(AM18:AM1500&lt;&gt;""),--ISNUMBER(SEARCH(" "&amp;AM18:AM1500&amp;" ",Q575)))&gt;0,AK17,"")))))</f>
        <v/>
      </c>
      <c r="AM575" s="964" t="s">
        <v>2461</v>
      </c>
      <c r="AN575" s="964" t="s">
        <v>1597</v>
      </c>
      <c r="BN575" s="49">
        <v>1</v>
      </c>
    </row>
    <row r="576" spans="3:66" ht="35.1" customHeight="1">
      <c r="C576" s="65"/>
      <c r="D576" s="975" t="str">
        <f t="shared" si="103"/>
        <v/>
      </c>
      <c r="E576" s="982"/>
      <c r="G576" s="963" t="str">
        <f>IF(H576="","",COUNTIF(H18:H576,"&lt;&gt;"))</f>
        <v/>
      </c>
      <c r="H576" s="958" t="str" cm="1">
        <f t="array" ref="H576">IF(L576="","",IF(LEN(L576)&lt;=MAX(10,G13),L576,IFERROR(LEFT(L576,LOOKUP(2,1/(MID(L576,ROW(1:500),1)=" ")/(ROW(1:500)&lt;=MAX(10,G13)),ROW(1:500))-1),LEFT(L576,MAX(10,G13)))))</f>
        <v/>
      </c>
      <c r="I576" s="963" t="str">
        <f t="shared" si="104"/>
        <v/>
      </c>
      <c r="J576" s="963" t="str">
        <f t="shared" si="105"/>
        <v/>
      </c>
      <c r="K576" s="964" t="str">
        <f>IF(M575&lt;&gt;"",K575,IF(K575&lt;MAX(A18:A317),K575+1,""))</f>
        <v/>
      </c>
      <c r="L576" s="965" t="str">
        <f>IF(K576="","",IF(M575&lt;&gt;"",M575,INDEX(E18:E317,MATCH(K576,A18:A317,0))))</f>
        <v/>
      </c>
      <c r="M576" s="965" t="str">
        <f t="shared" si="106"/>
        <v/>
      </c>
      <c r="N576" s="966" t="str">
        <f t="shared" si="107"/>
        <v/>
      </c>
      <c r="O576" s="967" t="str">
        <f t="shared" si="108"/>
        <v/>
      </c>
      <c r="P576" s="967" t="str">
        <f t="shared" si="109"/>
        <v/>
      </c>
      <c r="Q576" s="966" t="str">
        <f t="shared" si="110"/>
        <v/>
      </c>
      <c r="R576" s="967" t="str">
        <f>IF(N576="","",IF(COUNTIF(AP18:AP300,TRIM(Q576))&gt;0,"EXCLUSION EXACTE",""))</f>
        <v/>
      </c>
      <c r="S576" s="967" t="str" cm="1">
        <f t="array" ref="S576">IF(N576="","",IF(SUMPRODUCT(--(AP18:AP300&lt;&gt;""),--ISNUMBER(SEARCH(" "&amp;AP18:AP300&amp;" ",Q576)))&gt;0,"BLOQUE MOLLUSQUES",""))</f>
        <v/>
      </c>
      <c r="T576" s="967" t="str" cm="1">
        <f t="array" ref="T576">IF(N576="","",IF(SUMPRODUCT(--(AT18:AT300&lt;&gt;""),--ISNUMBER(SEARCH(" "&amp;AT18:AT300&amp;" ",Q576)))&gt;0,"FORCE MOLLUSQUES",""))</f>
        <v/>
      </c>
      <c r="U576" s="966" t="str">
        <f t="shared" si="111"/>
        <v/>
      </c>
      <c r="V576" s="966" t="str">
        <f t="shared" si="113"/>
        <v/>
      </c>
      <c r="W576" s="967" t="str">
        <f t="shared" si="112"/>
        <v/>
      </c>
      <c r="X576" s="967" t="str" cm="1">
        <f t="array" ref="X576">IF(N576="","",IF(R576&lt;&gt;"","",IF(SUMPRODUCT(--(AN18:AN1500=X17),--(AM18:AM1500&lt;&gt;""),--ISNUMBER(SEARCH(" "&amp;AM18:AM1500&amp;" ",Q576)))&gt;0,X17,"")))</f>
        <v/>
      </c>
      <c r="Y576" s="967" t="str" cm="1">
        <f t="array" ref="Y576">IF(N576="","",IF(R576&lt;&gt;"","",IF(SUMPRODUCT(--(AN18:AN1500=Y17),--(AM18:AM1500&lt;&gt;""),--ISNUMBER(SEARCH(" "&amp;AM18:AM1500&amp;" ",Q576)))&gt;0,Y17,"")))</f>
        <v/>
      </c>
      <c r="Z576" s="967" t="str" cm="1">
        <f t="array" ref="Z576">IF(N576="","",IF(R576&lt;&gt;"","",IF(SUMPRODUCT(--(AN18:AN1500=Z17),--(AM18:AM1500&lt;&gt;""),--ISNUMBER(SEARCH(" "&amp;AM18:AM1500&amp;" ",Q576)))&gt;0,Z17,"")))</f>
        <v/>
      </c>
      <c r="AA576" s="967" t="str" cm="1">
        <f t="array" ref="AA576">IF(N576="","",IF(R576&lt;&gt;"","",IF(SUMPRODUCT(--(AN18:AN1500=AA17),--(AM18:AM1500&lt;&gt;""),--ISNUMBER(SEARCH(" "&amp;AM18:AM1500&amp;" ",Q576)))&gt;0,AA17,"")))</f>
        <v/>
      </c>
      <c r="AB576" s="967" t="str" cm="1">
        <f t="array" ref="AB576">IF(N576="","",IF(R576&lt;&gt;"","",IF(SUMPRODUCT(--(AN18:AN1500=AB17),--(AM18:AM1500&lt;&gt;""),--ISNUMBER(SEARCH(" "&amp;AM18:AM1500&amp;" ",Q576)))&gt;0,AB17,"")))</f>
        <v/>
      </c>
      <c r="AC576" s="967" t="str" cm="1">
        <f t="array" ref="AC576">IF(N576="","",IF(R576&lt;&gt;"","",IF(SUMPRODUCT(--(AN18:AN1500=AC17),--(AM18:AM1500&lt;&gt;""),--ISNUMBER(SEARCH(" "&amp;AM18:AM1500&amp;" ",Q576)))&gt;0,AC17,"")))</f>
        <v/>
      </c>
      <c r="AD576" s="967" t="str" cm="1">
        <f t="array" ref="AD576">IF(N576="","",IF(R576&lt;&gt;"","",IF(SUMPRODUCT(--(AN18:AN1500=AD17),--(AM18:AM1500&lt;&gt;""),--ISNUMBER(SEARCH(" "&amp;AM18:AM1500&amp;" ",Q576)))&gt;0,AD17,"")))</f>
        <v/>
      </c>
      <c r="AE576" s="967" t="str" cm="1">
        <f t="array" ref="AE576">IF(N576="","",IF(R576&lt;&gt;"","",IF(SUMPRODUCT(--(AN18:AN1500=AE17),--(AM18:AM1500&lt;&gt;""),--ISNUMBER(SEARCH(" "&amp;AM18:AM1500&amp;" ",Q576)))&gt;0,AE17,"")))</f>
        <v/>
      </c>
      <c r="AF576" s="967" t="str" cm="1">
        <f t="array" ref="AF576">IF(N576="","",IF(R576&lt;&gt;"","",IF(SUMPRODUCT(--(AN18:AN1500=AF17),--(AM18:AM1500&lt;&gt;""),--ISNUMBER(SEARCH(" "&amp;AM18:AM1500&amp;" ",Q576)))&gt;0,AF17,"")))</f>
        <v/>
      </c>
      <c r="AG576" s="967" t="str" cm="1">
        <f t="array" ref="AG576">IF(N576="","",IF(R576&lt;&gt;"","",IF(SUMPRODUCT(--(AN18:AN1500=AG17),--(AM18:AM1500&lt;&gt;""),--ISNUMBER(SEARCH(" "&amp;AM18:AM1500&amp;" ",Q576)))&gt;0,AG17,"")))</f>
        <v/>
      </c>
      <c r="AH576" s="967" t="str" cm="1">
        <f t="array" ref="AH576">IF(N576="","",IF(R576&lt;&gt;"","",IF(SUMPRODUCT(--(AN18:AN1500=AH17),--(AM18:AM1500&lt;&gt;""),--ISNUMBER(SEARCH(" "&amp;AM18:AM1500&amp;" ",Q576)))&gt;0,AH17,"")))</f>
        <v/>
      </c>
      <c r="AI576" s="967" t="str" cm="1">
        <f t="array" ref="AI576">IF(N576="","",IF(R576&lt;&gt;"","",IF(SUMPRODUCT(--(AN18:AN1500=AI17),--(AM18:AM1500&lt;&gt;""),--ISNUMBER(SEARCH(" "&amp;AM18:AM1500&amp;" ",Q576)))&gt;0,AI17,"")))</f>
        <v/>
      </c>
      <c r="AJ576" s="967" t="str" cm="1">
        <f t="array" ref="AJ576">IF(N576="","",IF(R576&lt;&gt;"","",IF(SUMPRODUCT(--(AN18:AN1500=AJ17),--(AM18:AM1500&lt;&gt;""),--ISNUMBER(SEARCH(" "&amp;AM18:AM1500&amp;" ",Q576)))&gt;0,AJ17,"")))</f>
        <v/>
      </c>
      <c r="AK576" s="967" t="str" cm="1">
        <f t="array" ref="AK576">IF(N576="","",IF(T576&lt;&gt;"",AK17,IF(S576&lt;&gt;"","",IF(R576&lt;&gt;"","",IF(SUMPRODUCT(--(AN18:AN1500=AK17),--(AM18:AM1500&lt;&gt;""),--ISNUMBER(SEARCH(" "&amp;AM18:AM1500&amp;" ",Q576)))&gt;0,AK17,"")))))</f>
        <v/>
      </c>
      <c r="AM576" s="968" t="s">
        <v>2290</v>
      </c>
      <c r="AN576" s="968" t="s">
        <v>1597</v>
      </c>
      <c r="BN576" s="49">
        <v>1</v>
      </c>
    </row>
    <row r="577" spans="3:66" ht="35.1" customHeight="1">
      <c r="C577" s="65"/>
      <c r="D577" s="975" t="str">
        <f t="shared" si="103"/>
        <v/>
      </c>
      <c r="E577" s="982"/>
      <c r="G577" s="964" t="str">
        <f>IF(H577="","",COUNTIF(H18:H577,"&lt;&gt;"))</f>
        <v/>
      </c>
      <c r="H577" s="965" t="str" cm="1">
        <f t="array" ref="H577">IF(L577="","",IF(LEN(L577)&lt;=MAX(10,G13),L577,IFERROR(LEFT(L577,LOOKUP(2,1/(MID(L577,ROW(1:500),1)=" ")/(ROW(1:500)&lt;=MAX(10,G13)),ROW(1:500))-1),LEFT(L577,MAX(10,G13)))))</f>
        <v/>
      </c>
      <c r="I577" s="964" t="str">
        <f t="shared" si="104"/>
        <v/>
      </c>
      <c r="J577" s="964" t="str">
        <f t="shared" si="105"/>
        <v/>
      </c>
      <c r="K577" s="964" t="str">
        <f>IF(M576&lt;&gt;"",K576,IF(K576&lt;MAX(A18:A317),K576+1,""))</f>
        <v/>
      </c>
      <c r="L577" s="965" t="str">
        <f>IF(K577="","",IF(M576&lt;&gt;"",M576,INDEX(E18:E317,MATCH(K577,A18:A317,0))))</f>
        <v/>
      </c>
      <c r="M577" s="965" t="str">
        <f t="shared" si="106"/>
        <v/>
      </c>
      <c r="N577" s="965" t="str">
        <f t="shared" si="107"/>
        <v/>
      </c>
      <c r="O577" s="964" t="str">
        <f t="shared" si="108"/>
        <v/>
      </c>
      <c r="P577" s="964" t="str">
        <f t="shared" si="109"/>
        <v/>
      </c>
      <c r="Q577" s="965" t="str">
        <f t="shared" si="110"/>
        <v/>
      </c>
      <c r="R577" s="964" t="str">
        <f>IF(N577="","",IF(COUNTIF(AP18:AP300,TRIM(Q577))&gt;0,"EXCLUSION EXACTE",""))</f>
        <v/>
      </c>
      <c r="S577" s="964" t="str" cm="1">
        <f t="array" ref="S577">IF(N577="","",IF(SUMPRODUCT(--(AP18:AP300&lt;&gt;""),--ISNUMBER(SEARCH(" "&amp;AP18:AP300&amp;" ",Q577)))&gt;0,"BLOQUE MOLLUSQUES",""))</f>
        <v/>
      </c>
      <c r="T577" s="964" t="str" cm="1">
        <f t="array" ref="T577">IF(N577="","",IF(SUMPRODUCT(--(AT18:AT300&lt;&gt;""),--ISNUMBER(SEARCH(" "&amp;AT18:AT300&amp;" ",Q577)))&gt;0,"FORCE MOLLUSQUES",""))</f>
        <v/>
      </c>
      <c r="U577" s="965" t="str">
        <f t="shared" si="111"/>
        <v/>
      </c>
      <c r="V577" s="965" t="str">
        <f t="shared" si="113"/>
        <v/>
      </c>
      <c r="W577" s="964" t="str">
        <f t="shared" si="112"/>
        <v/>
      </c>
      <c r="X577" s="964" t="str" cm="1">
        <f t="array" ref="X577">IF(N577="","",IF(R577&lt;&gt;"","",IF(SUMPRODUCT(--(AN18:AN1500=X17),--(AM18:AM1500&lt;&gt;""),--ISNUMBER(SEARCH(" "&amp;AM18:AM1500&amp;" ",Q577)))&gt;0,X17,"")))</f>
        <v/>
      </c>
      <c r="Y577" s="964" t="str" cm="1">
        <f t="array" ref="Y577">IF(N577="","",IF(R577&lt;&gt;"","",IF(SUMPRODUCT(--(AN18:AN1500=Y17),--(AM18:AM1500&lt;&gt;""),--ISNUMBER(SEARCH(" "&amp;AM18:AM1500&amp;" ",Q577)))&gt;0,Y17,"")))</f>
        <v/>
      </c>
      <c r="Z577" s="964" t="str" cm="1">
        <f t="array" ref="Z577">IF(N577="","",IF(R577&lt;&gt;"","",IF(SUMPRODUCT(--(AN18:AN1500=Z17),--(AM18:AM1500&lt;&gt;""),--ISNUMBER(SEARCH(" "&amp;AM18:AM1500&amp;" ",Q577)))&gt;0,Z17,"")))</f>
        <v/>
      </c>
      <c r="AA577" s="964" t="str" cm="1">
        <f t="array" ref="AA577">IF(N577="","",IF(R577&lt;&gt;"","",IF(SUMPRODUCT(--(AN18:AN1500=AA17),--(AM18:AM1500&lt;&gt;""),--ISNUMBER(SEARCH(" "&amp;AM18:AM1500&amp;" ",Q577)))&gt;0,AA17,"")))</f>
        <v/>
      </c>
      <c r="AB577" s="964" t="str" cm="1">
        <f t="array" ref="AB577">IF(N577="","",IF(R577&lt;&gt;"","",IF(SUMPRODUCT(--(AN18:AN1500=AB17),--(AM18:AM1500&lt;&gt;""),--ISNUMBER(SEARCH(" "&amp;AM18:AM1500&amp;" ",Q577)))&gt;0,AB17,"")))</f>
        <v/>
      </c>
      <c r="AC577" s="964" t="str" cm="1">
        <f t="array" ref="AC577">IF(N577="","",IF(R577&lt;&gt;"","",IF(SUMPRODUCT(--(AN18:AN1500=AC17),--(AM18:AM1500&lt;&gt;""),--ISNUMBER(SEARCH(" "&amp;AM18:AM1500&amp;" ",Q577)))&gt;0,AC17,"")))</f>
        <v/>
      </c>
      <c r="AD577" s="964" t="str" cm="1">
        <f t="array" ref="AD577">IF(N577="","",IF(R577&lt;&gt;"","",IF(SUMPRODUCT(--(AN18:AN1500=AD17),--(AM18:AM1500&lt;&gt;""),--ISNUMBER(SEARCH(" "&amp;AM18:AM1500&amp;" ",Q577)))&gt;0,AD17,"")))</f>
        <v/>
      </c>
      <c r="AE577" s="964" t="str" cm="1">
        <f t="array" ref="AE577">IF(N577="","",IF(R577&lt;&gt;"","",IF(SUMPRODUCT(--(AN18:AN1500=AE17),--(AM18:AM1500&lt;&gt;""),--ISNUMBER(SEARCH(" "&amp;AM18:AM1500&amp;" ",Q577)))&gt;0,AE17,"")))</f>
        <v/>
      </c>
      <c r="AF577" s="964" t="str" cm="1">
        <f t="array" ref="AF577">IF(N577="","",IF(R577&lt;&gt;"","",IF(SUMPRODUCT(--(AN18:AN1500=AF17),--(AM18:AM1500&lt;&gt;""),--ISNUMBER(SEARCH(" "&amp;AM18:AM1500&amp;" ",Q577)))&gt;0,AF17,"")))</f>
        <v/>
      </c>
      <c r="AG577" s="964" t="str" cm="1">
        <f t="array" ref="AG577">IF(N577="","",IF(R577&lt;&gt;"","",IF(SUMPRODUCT(--(AN18:AN1500=AG17),--(AM18:AM1500&lt;&gt;""),--ISNUMBER(SEARCH(" "&amp;AM18:AM1500&amp;" ",Q577)))&gt;0,AG17,"")))</f>
        <v/>
      </c>
      <c r="AH577" s="964" t="str" cm="1">
        <f t="array" ref="AH577">IF(N577="","",IF(R577&lt;&gt;"","",IF(SUMPRODUCT(--(AN18:AN1500=AH17),--(AM18:AM1500&lt;&gt;""),--ISNUMBER(SEARCH(" "&amp;AM18:AM1500&amp;" ",Q577)))&gt;0,AH17,"")))</f>
        <v/>
      </c>
      <c r="AI577" s="964" t="str" cm="1">
        <f t="array" ref="AI577">IF(N577="","",IF(R577&lt;&gt;"","",IF(SUMPRODUCT(--(AN18:AN1500=AI17),--(AM18:AM1500&lt;&gt;""),--ISNUMBER(SEARCH(" "&amp;AM18:AM1500&amp;" ",Q577)))&gt;0,AI17,"")))</f>
        <v/>
      </c>
      <c r="AJ577" s="964" t="str" cm="1">
        <f t="array" ref="AJ577">IF(N577="","",IF(R577&lt;&gt;"","",IF(SUMPRODUCT(--(AN18:AN1500=AJ17),--(AM18:AM1500&lt;&gt;""),--ISNUMBER(SEARCH(" "&amp;AM18:AM1500&amp;" ",Q577)))&gt;0,AJ17,"")))</f>
        <v/>
      </c>
      <c r="AK577" s="964" t="str" cm="1">
        <f t="array" ref="AK577">IF(N577="","",IF(T577&lt;&gt;"",AK17,IF(S577&lt;&gt;"","",IF(R577&lt;&gt;"","",IF(SUMPRODUCT(--(AN18:AN1500=AK17),--(AM18:AM1500&lt;&gt;""),--ISNUMBER(SEARCH(" "&amp;AM18:AM1500&amp;" ",Q577)))&gt;0,AK17,"")))))</f>
        <v/>
      </c>
      <c r="AM577" s="964" t="s">
        <v>2291</v>
      </c>
      <c r="AN577" s="964" t="s">
        <v>1597</v>
      </c>
      <c r="BN577" s="49">
        <v>1</v>
      </c>
    </row>
    <row r="578" spans="3:66" ht="35.1" customHeight="1">
      <c r="C578" s="65"/>
      <c r="D578" s="975" t="str">
        <f t="shared" si="103"/>
        <v/>
      </c>
      <c r="E578" s="982"/>
      <c r="G578" s="963" t="str">
        <f>IF(H578="","",COUNTIF(H18:H578,"&lt;&gt;"))</f>
        <v/>
      </c>
      <c r="H578" s="958" t="str" cm="1">
        <f t="array" ref="H578">IF(L578="","",IF(LEN(L578)&lt;=MAX(10,G13),L578,IFERROR(LEFT(L578,LOOKUP(2,1/(MID(L578,ROW(1:500),1)=" ")/(ROW(1:500)&lt;=MAX(10,G13)),ROW(1:500))-1),LEFT(L578,MAX(10,G13)))))</f>
        <v/>
      </c>
      <c r="I578" s="963" t="str">
        <f t="shared" si="104"/>
        <v/>
      </c>
      <c r="J578" s="963" t="str">
        <f t="shared" si="105"/>
        <v/>
      </c>
      <c r="K578" s="964" t="str">
        <f>IF(M577&lt;&gt;"",K577,IF(K577&lt;MAX(A18:A317),K577+1,""))</f>
        <v/>
      </c>
      <c r="L578" s="965" t="str">
        <f>IF(K578="","",IF(M577&lt;&gt;"",M577,INDEX(E18:E317,MATCH(K578,A18:A317,0))))</f>
        <v/>
      </c>
      <c r="M578" s="965" t="str">
        <f t="shared" si="106"/>
        <v/>
      </c>
      <c r="N578" s="966" t="str">
        <f t="shared" si="107"/>
        <v/>
      </c>
      <c r="O578" s="967" t="str">
        <f t="shared" si="108"/>
        <v/>
      </c>
      <c r="P578" s="967" t="str">
        <f t="shared" si="109"/>
        <v/>
      </c>
      <c r="Q578" s="966" t="str">
        <f t="shared" si="110"/>
        <v/>
      </c>
      <c r="R578" s="967" t="str">
        <f>IF(N578="","",IF(COUNTIF(AP18:AP300,TRIM(Q578))&gt;0,"EXCLUSION EXACTE",""))</f>
        <v/>
      </c>
      <c r="S578" s="967" t="str" cm="1">
        <f t="array" ref="S578">IF(N578="","",IF(SUMPRODUCT(--(AP18:AP300&lt;&gt;""),--ISNUMBER(SEARCH(" "&amp;AP18:AP300&amp;" ",Q578)))&gt;0,"BLOQUE MOLLUSQUES",""))</f>
        <v/>
      </c>
      <c r="T578" s="967" t="str" cm="1">
        <f t="array" ref="T578">IF(N578="","",IF(SUMPRODUCT(--(AT18:AT300&lt;&gt;""),--ISNUMBER(SEARCH(" "&amp;AT18:AT300&amp;" ",Q578)))&gt;0,"FORCE MOLLUSQUES",""))</f>
        <v/>
      </c>
      <c r="U578" s="966" t="str">
        <f t="shared" si="111"/>
        <v/>
      </c>
      <c r="V578" s="966" t="str">
        <f t="shared" si="113"/>
        <v/>
      </c>
      <c r="W578" s="967" t="str">
        <f t="shared" si="112"/>
        <v/>
      </c>
      <c r="X578" s="967" t="str" cm="1">
        <f t="array" ref="X578">IF(N578="","",IF(R578&lt;&gt;"","",IF(SUMPRODUCT(--(AN18:AN1500=X17),--(AM18:AM1500&lt;&gt;""),--ISNUMBER(SEARCH(" "&amp;AM18:AM1500&amp;" ",Q578)))&gt;0,X17,"")))</f>
        <v/>
      </c>
      <c r="Y578" s="967" t="str" cm="1">
        <f t="array" ref="Y578">IF(N578="","",IF(R578&lt;&gt;"","",IF(SUMPRODUCT(--(AN18:AN1500=Y17),--(AM18:AM1500&lt;&gt;""),--ISNUMBER(SEARCH(" "&amp;AM18:AM1500&amp;" ",Q578)))&gt;0,Y17,"")))</f>
        <v/>
      </c>
      <c r="Z578" s="967" t="str" cm="1">
        <f t="array" ref="Z578">IF(N578="","",IF(R578&lt;&gt;"","",IF(SUMPRODUCT(--(AN18:AN1500=Z17),--(AM18:AM1500&lt;&gt;""),--ISNUMBER(SEARCH(" "&amp;AM18:AM1500&amp;" ",Q578)))&gt;0,Z17,"")))</f>
        <v/>
      </c>
      <c r="AA578" s="967" t="str" cm="1">
        <f t="array" ref="AA578">IF(N578="","",IF(R578&lt;&gt;"","",IF(SUMPRODUCT(--(AN18:AN1500=AA17),--(AM18:AM1500&lt;&gt;""),--ISNUMBER(SEARCH(" "&amp;AM18:AM1500&amp;" ",Q578)))&gt;0,AA17,"")))</f>
        <v/>
      </c>
      <c r="AB578" s="967" t="str" cm="1">
        <f t="array" ref="AB578">IF(N578="","",IF(R578&lt;&gt;"","",IF(SUMPRODUCT(--(AN18:AN1500=AB17),--(AM18:AM1500&lt;&gt;""),--ISNUMBER(SEARCH(" "&amp;AM18:AM1500&amp;" ",Q578)))&gt;0,AB17,"")))</f>
        <v/>
      </c>
      <c r="AC578" s="967" t="str" cm="1">
        <f t="array" ref="AC578">IF(N578="","",IF(R578&lt;&gt;"","",IF(SUMPRODUCT(--(AN18:AN1500=AC17),--(AM18:AM1500&lt;&gt;""),--ISNUMBER(SEARCH(" "&amp;AM18:AM1500&amp;" ",Q578)))&gt;0,AC17,"")))</f>
        <v/>
      </c>
      <c r="AD578" s="967" t="str" cm="1">
        <f t="array" ref="AD578">IF(N578="","",IF(R578&lt;&gt;"","",IF(SUMPRODUCT(--(AN18:AN1500=AD17),--(AM18:AM1500&lt;&gt;""),--ISNUMBER(SEARCH(" "&amp;AM18:AM1500&amp;" ",Q578)))&gt;0,AD17,"")))</f>
        <v/>
      </c>
      <c r="AE578" s="967" t="str" cm="1">
        <f t="array" ref="AE578">IF(N578="","",IF(R578&lt;&gt;"","",IF(SUMPRODUCT(--(AN18:AN1500=AE17),--(AM18:AM1500&lt;&gt;""),--ISNUMBER(SEARCH(" "&amp;AM18:AM1500&amp;" ",Q578)))&gt;0,AE17,"")))</f>
        <v/>
      </c>
      <c r="AF578" s="967" t="str" cm="1">
        <f t="array" ref="AF578">IF(N578="","",IF(R578&lt;&gt;"","",IF(SUMPRODUCT(--(AN18:AN1500=AF17),--(AM18:AM1500&lt;&gt;""),--ISNUMBER(SEARCH(" "&amp;AM18:AM1500&amp;" ",Q578)))&gt;0,AF17,"")))</f>
        <v/>
      </c>
      <c r="AG578" s="967" t="str" cm="1">
        <f t="array" ref="AG578">IF(N578="","",IF(R578&lt;&gt;"","",IF(SUMPRODUCT(--(AN18:AN1500=AG17),--(AM18:AM1500&lt;&gt;""),--ISNUMBER(SEARCH(" "&amp;AM18:AM1500&amp;" ",Q578)))&gt;0,AG17,"")))</f>
        <v/>
      </c>
      <c r="AH578" s="967" t="str" cm="1">
        <f t="array" ref="AH578">IF(N578="","",IF(R578&lt;&gt;"","",IF(SUMPRODUCT(--(AN18:AN1500=AH17),--(AM18:AM1500&lt;&gt;""),--ISNUMBER(SEARCH(" "&amp;AM18:AM1500&amp;" ",Q578)))&gt;0,AH17,"")))</f>
        <v/>
      </c>
      <c r="AI578" s="967" t="str" cm="1">
        <f t="array" ref="AI578">IF(N578="","",IF(R578&lt;&gt;"","",IF(SUMPRODUCT(--(AN18:AN1500=AI17),--(AM18:AM1500&lt;&gt;""),--ISNUMBER(SEARCH(" "&amp;AM18:AM1500&amp;" ",Q578)))&gt;0,AI17,"")))</f>
        <v/>
      </c>
      <c r="AJ578" s="967" t="str" cm="1">
        <f t="array" ref="AJ578">IF(N578="","",IF(R578&lt;&gt;"","",IF(SUMPRODUCT(--(AN18:AN1500=AJ17),--(AM18:AM1500&lt;&gt;""),--ISNUMBER(SEARCH(" "&amp;AM18:AM1500&amp;" ",Q578)))&gt;0,AJ17,"")))</f>
        <v/>
      </c>
      <c r="AK578" s="967" t="str" cm="1">
        <f t="array" ref="AK578">IF(N578="","",IF(T578&lt;&gt;"",AK17,IF(S578&lt;&gt;"","",IF(R578&lt;&gt;"","",IF(SUMPRODUCT(--(AN18:AN1500=AK17),--(AM18:AM1500&lt;&gt;""),--ISNUMBER(SEARCH(" "&amp;AM18:AM1500&amp;" ",Q578)))&gt;0,AK17,"")))))</f>
        <v/>
      </c>
      <c r="AM578" s="968" t="s">
        <v>2462</v>
      </c>
      <c r="AN578" s="968" t="s">
        <v>1597</v>
      </c>
      <c r="BN578" s="49">
        <v>1</v>
      </c>
    </row>
    <row r="579" spans="3:66" ht="35.1" customHeight="1">
      <c r="C579" s="65"/>
      <c r="D579" s="975" t="str">
        <f t="shared" si="103"/>
        <v/>
      </c>
      <c r="E579" s="982"/>
      <c r="G579" s="964" t="str">
        <f>IF(H579="","",COUNTIF(H18:H579,"&lt;&gt;"))</f>
        <v/>
      </c>
      <c r="H579" s="965" t="str" cm="1">
        <f t="array" ref="H579">IF(L579="","",IF(LEN(L579)&lt;=MAX(10,G13),L579,IFERROR(LEFT(L579,LOOKUP(2,1/(MID(L579,ROW(1:500),1)=" ")/(ROW(1:500)&lt;=MAX(10,G13)),ROW(1:500))-1),LEFT(L579,MAX(10,G13)))))</f>
        <v/>
      </c>
      <c r="I579" s="964" t="str">
        <f t="shared" si="104"/>
        <v/>
      </c>
      <c r="J579" s="964" t="str">
        <f t="shared" si="105"/>
        <v/>
      </c>
      <c r="K579" s="964" t="str">
        <f>IF(M578&lt;&gt;"",K578,IF(K578&lt;MAX(A18:A317),K578+1,""))</f>
        <v/>
      </c>
      <c r="L579" s="965" t="str">
        <f>IF(K579="","",IF(M578&lt;&gt;"",M578,INDEX(E18:E317,MATCH(K579,A18:A317,0))))</f>
        <v/>
      </c>
      <c r="M579" s="965" t="str">
        <f t="shared" si="106"/>
        <v/>
      </c>
      <c r="N579" s="965" t="str">
        <f t="shared" si="107"/>
        <v/>
      </c>
      <c r="O579" s="964" t="str">
        <f t="shared" si="108"/>
        <v/>
      </c>
      <c r="P579" s="964" t="str">
        <f t="shared" si="109"/>
        <v/>
      </c>
      <c r="Q579" s="965" t="str">
        <f t="shared" si="110"/>
        <v/>
      </c>
      <c r="R579" s="964" t="str">
        <f>IF(N579="","",IF(COUNTIF(AP18:AP300,TRIM(Q579))&gt;0,"EXCLUSION EXACTE",""))</f>
        <v/>
      </c>
      <c r="S579" s="964" t="str" cm="1">
        <f t="array" ref="S579">IF(N579="","",IF(SUMPRODUCT(--(AP18:AP300&lt;&gt;""),--ISNUMBER(SEARCH(" "&amp;AP18:AP300&amp;" ",Q579)))&gt;0,"BLOQUE MOLLUSQUES",""))</f>
        <v/>
      </c>
      <c r="T579" s="964" t="str" cm="1">
        <f t="array" ref="T579">IF(N579="","",IF(SUMPRODUCT(--(AT18:AT300&lt;&gt;""),--ISNUMBER(SEARCH(" "&amp;AT18:AT300&amp;" ",Q579)))&gt;0,"FORCE MOLLUSQUES",""))</f>
        <v/>
      </c>
      <c r="U579" s="965" t="str">
        <f t="shared" si="111"/>
        <v/>
      </c>
      <c r="V579" s="965" t="str">
        <f t="shared" si="113"/>
        <v/>
      </c>
      <c r="W579" s="964" t="str">
        <f t="shared" si="112"/>
        <v/>
      </c>
      <c r="X579" s="964" t="str" cm="1">
        <f t="array" ref="X579">IF(N579="","",IF(R579&lt;&gt;"","",IF(SUMPRODUCT(--(AN18:AN1500=X17),--(AM18:AM1500&lt;&gt;""),--ISNUMBER(SEARCH(" "&amp;AM18:AM1500&amp;" ",Q579)))&gt;0,X17,"")))</f>
        <v/>
      </c>
      <c r="Y579" s="964" t="str" cm="1">
        <f t="array" ref="Y579">IF(N579="","",IF(R579&lt;&gt;"","",IF(SUMPRODUCT(--(AN18:AN1500=Y17),--(AM18:AM1500&lt;&gt;""),--ISNUMBER(SEARCH(" "&amp;AM18:AM1500&amp;" ",Q579)))&gt;0,Y17,"")))</f>
        <v/>
      </c>
      <c r="Z579" s="964" t="str" cm="1">
        <f t="array" ref="Z579">IF(N579="","",IF(R579&lt;&gt;"","",IF(SUMPRODUCT(--(AN18:AN1500=Z17),--(AM18:AM1500&lt;&gt;""),--ISNUMBER(SEARCH(" "&amp;AM18:AM1500&amp;" ",Q579)))&gt;0,Z17,"")))</f>
        <v/>
      </c>
      <c r="AA579" s="964" t="str" cm="1">
        <f t="array" ref="AA579">IF(N579="","",IF(R579&lt;&gt;"","",IF(SUMPRODUCT(--(AN18:AN1500=AA17),--(AM18:AM1500&lt;&gt;""),--ISNUMBER(SEARCH(" "&amp;AM18:AM1500&amp;" ",Q579)))&gt;0,AA17,"")))</f>
        <v/>
      </c>
      <c r="AB579" s="964" t="str" cm="1">
        <f t="array" ref="AB579">IF(N579="","",IF(R579&lt;&gt;"","",IF(SUMPRODUCT(--(AN18:AN1500=AB17),--(AM18:AM1500&lt;&gt;""),--ISNUMBER(SEARCH(" "&amp;AM18:AM1500&amp;" ",Q579)))&gt;0,AB17,"")))</f>
        <v/>
      </c>
      <c r="AC579" s="964" t="str" cm="1">
        <f t="array" ref="AC579">IF(N579="","",IF(R579&lt;&gt;"","",IF(SUMPRODUCT(--(AN18:AN1500=AC17),--(AM18:AM1500&lt;&gt;""),--ISNUMBER(SEARCH(" "&amp;AM18:AM1500&amp;" ",Q579)))&gt;0,AC17,"")))</f>
        <v/>
      </c>
      <c r="AD579" s="964" t="str" cm="1">
        <f t="array" ref="AD579">IF(N579="","",IF(R579&lt;&gt;"","",IF(SUMPRODUCT(--(AN18:AN1500=AD17),--(AM18:AM1500&lt;&gt;""),--ISNUMBER(SEARCH(" "&amp;AM18:AM1500&amp;" ",Q579)))&gt;0,AD17,"")))</f>
        <v/>
      </c>
      <c r="AE579" s="964" t="str" cm="1">
        <f t="array" ref="AE579">IF(N579="","",IF(R579&lt;&gt;"","",IF(SUMPRODUCT(--(AN18:AN1500=AE17),--(AM18:AM1500&lt;&gt;""),--ISNUMBER(SEARCH(" "&amp;AM18:AM1500&amp;" ",Q579)))&gt;0,AE17,"")))</f>
        <v/>
      </c>
      <c r="AF579" s="964" t="str" cm="1">
        <f t="array" ref="AF579">IF(N579="","",IF(R579&lt;&gt;"","",IF(SUMPRODUCT(--(AN18:AN1500=AF17),--(AM18:AM1500&lt;&gt;""),--ISNUMBER(SEARCH(" "&amp;AM18:AM1500&amp;" ",Q579)))&gt;0,AF17,"")))</f>
        <v/>
      </c>
      <c r="AG579" s="964" t="str" cm="1">
        <f t="array" ref="AG579">IF(N579="","",IF(R579&lt;&gt;"","",IF(SUMPRODUCT(--(AN18:AN1500=AG17),--(AM18:AM1500&lt;&gt;""),--ISNUMBER(SEARCH(" "&amp;AM18:AM1500&amp;" ",Q579)))&gt;0,AG17,"")))</f>
        <v/>
      </c>
      <c r="AH579" s="964" t="str" cm="1">
        <f t="array" ref="AH579">IF(N579="","",IF(R579&lt;&gt;"","",IF(SUMPRODUCT(--(AN18:AN1500=AH17),--(AM18:AM1500&lt;&gt;""),--ISNUMBER(SEARCH(" "&amp;AM18:AM1500&amp;" ",Q579)))&gt;0,AH17,"")))</f>
        <v/>
      </c>
      <c r="AI579" s="964" t="str" cm="1">
        <f t="array" ref="AI579">IF(N579="","",IF(R579&lt;&gt;"","",IF(SUMPRODUCT(--(AN18:AN1500=AI17),--(AM18:AM1500&lt;&gt;""),--ISNUMBER(SEARCH(" "&amp;AM18:AM1500&amp;" ",Q579)))&gt;0,AI17,"")))</f>
        <v/>
      </c>
      <c r="AJ579" s="964" t="str" cm="1">
        <f t="array" ref="AJ579">IF(N579="","",IF(R579&lt;&gt;"","",IF(SUMPRODUCT(--(AN18:AN1500=AJ17),--(AM18:AM1500&lt;&gt;""),--ISNUMBER(SEARCH(" "&amp;AM18:AM1500&amp;" ",Q579)))&gt;0,AJ17,"")))</f>
        <v/>
      </c>
      <c r="AK579" s="964" t="str" cm="1">
        <f t="array" ref="AK579">IF(N579="","",IF(T579&lt;&gt;"",AK17,IF(S579&lt;&gt;"","",IF(R579&lt;&gt;"","",IF(SUMPRODUCT(--(AN18:AN1500=AK17),--(AM18:AM1500&lt;&gt;""),--ISNUMBER(SEARCH(" "&amp;AM18:AM1500&amp;" ",Q579)))&gt;0,AK17,"")))))</f>
        <v/>
      </c>
      <c r="AM579" s="964" t="s">
        <v>2295</v>
      </c>
      <c r="AN579" s="964" t="s">
        <v>1597</v>
      </c>
      <c r="BN579" s="49">
        <v>1</v>
      </c>
    </row>
    <row r="580" spans="3:66" ht="35.1" customHeight="1">
      <c r="C580" s="65"/>
      <c r="D580" s="975" t="str">
        <f t="shared" si="103"/>
        <v/>
      </c>
      <c r="E580" s="982"/>
      <c r="G580" s="963" t="str">
        <f>IF(H580="","",COUNTIF(H18:H580,"&lt;&gt;"))</f>
        <v/>
      </c>
      <c r="H580" s="958" t="str" cm="1">
        <f t="array" ref="H580">IF(L580="","",IF(LEN(L580)&lt;=MAX(10,G13),L580,IFERROR(LEFT(L580,LOOKUP(2,1/(MID(L580,ROW(1:500),1)=" ")/(ROW(1:500)&lt;=MAX(10,G13)),ROW(1:500))-1),LEFT(L580,MAX(10,G13)))))</f>
        <v/>
      </c>
      <c r="I580" s="963" t="str">
        <f t="shared" si="104"/>
        <v/>
      </c>
      <c r="J580" s="963" t="str">
        <f t="shared" si="105"/>
        <v/>
      </c>
      <c r="K580" s="964" t="str">
        <f>IF(M579&lt;&gt;"",K579,IF(K579&lt;MAX(A18:A317),K579+1,""))</f>
        <v/>
      </c>
      <c r="L580" s="965" t="str">
        <f>IF(K580="","",IF(M579&lt;&gt;"",M579,INDEX(E18:E317,MATCH(K580,A18:A317,0))))</f>
        <v/>
      </c>
      <c r="M580" s="965" t="str">
        <f t="shared" si="106"/>
        <v/>
      </c>
      <c r="N580" s="966" t="str">
        <f t="shared" si="107"/>
        <v/>
      </c>
      <c r="O580" s="967" t="str">
        <f t="shared" si="108"/>
        <v/>
      </c>
      <c r="P580" s="967" t="str">
        <f t="shared" si="109"/>
        <v/>
      </c>
      <c r="Q580" s="966" t="str">
        <f t="shared" si="110"/>
        <v/>
      </c>
      <c r="R580" s="967" t="str">
        <f>IF(N580="","",IF(COUNTIF(AP18:AP300,TRIM(Q580))&gt;0,"EXCLUSION EXACTE",""))</f>
        <v/>
      </c>
      <c r="S580" s="967" t="str" cm="1">
        <f t="array" ref="S580">IF(N580="","",IF(SUMPRODUCT(--(AP18:AP300&lt;&gt;""),--ISNUMBER(SEARCH(" "&amp;AP18:AP300&amp;" ",Q580)))&gt;0,"BLOQUE MOLLUSQUES",""))</f>
        <v/>
      </c>
      <c r="T580" s="967" t="str" cm="1">
        <f t="array" ref="T580">IF(N580="","",IF(SUMPRODUCT(--(AT18:AT300&lt;&gt;""),--ISNUMBER(SEARCH(" "&amp;AT18:AT300&amp;" ",Q580)))&gt;0,"FORCE MOLLUSQUES",""))</f>
        <v/>
      </c>
      <c r="U580" s="966" t="str">
        <f t="shared" si="111"/>
        <v/>
      </c>
      <c r="V580" s="966" t="str">
        <f t="shared" si="113"/>
        <v/>
      </c>
      <c r="W580" s="967" t="str">
        <f t="shared" si="112"/>
        <v/>
      </c>
      <c r="X580" s="967" t="str" cm="1">
        <f t="array" ref="X580">IF(N580="","",IF(R580&lt;&gt;"","",IF(SUMPRODUCT(--(AN18:AN1500=X17),--(AM18:AM1500&lt;&gt;""),--ISNUMBER(SEARCH(" "&amp;AM18:AM1500&amp;" ",Q580)))&gt;0,X17,"")))</f>
        <v/>
      </c>
      <c r="Y580" s="967" t="str" cm="1">
        <f t="array" ref="Y580">IF(N580="","",IF(R580&lt;&gt;"","",IF(SUMPRODUCT(--(AN18:AN1500=Y17),--(AM18:AM1500&lt;&gt;""),--ISNUMBER(SEARCH(" "&amp;AM18:AM1500&amp;" ",Q580)))&gt;0,Y17,"")))</f>
        <v/>
      </c>
      <c r="Z580" s="967" t="str" cm="1">
        <f t="array" ref="Z580">IF(N580="","",IF(R580&lt;&gt;"","",IF(SUMPRODUCT(--(AN18:AN1500=Z17),--(AM18:AM1500&lt;&gt;""),--ISNUMBER(SEARCH(" "&amp;AM18:AM1500&amp;" ",Q580)))&gt;0,Z17,"")))</f>
        <v/>
      </c>
      <c r="AA580" s="967" t="str" cm="1">
        <f t="array" ref="AA580">IF(N580="","",IF(R580&lt;&gt;"","",IF(SUMPRODUCT(--(AN18:AN1500=AA17),--(AM18:AM1500&lt;&gt;""),--ISNUMBER(SEARCH(" "&amp;AM18:AM1500&amp;" ",Q580)))&gt;0,AA17,"")))</f>
        <v/>
      </c>
      <c r="AB580" s="967" t="str" cm="1">
        <f t="array" ref="AB580">IF(N580="","",IF(R580&lt;&gt;"","",IF(SUMPRODUCT(--(AN18:AN1500=AB17),--(AM18:AM1500&lt;&gt;""),--ISNUMBER(SEARCH(" "&amp;AM18:AM1500&amp;" ",Q580)))&gt;0,AB17,"")))</f>
        <v/>
      </c>
      <c r="AC580" s="967" t="str" cm="1">
        <f t="array" ref="AC580">IF(N580="","",IF(R580&lt;&gt;"","",IF(SUMPRODUCT(--(AN18:AN1500=AC17),--(AM18:AM1500&lt;&gt;""),--ISNUMBER(SEARCH(" "&amp;AM18:AM1500&amp;" ",Q580)))&gt;0,AC17,"")))</f>
        <v/>
      </c>
      <c r="AD580" s="967" t="str" cm="1">
        <f t="array" ref="AD580">IF(N580="","",IF(R580&lt;&gt;"","",IF(SUMPRODUCT(--(AN18:AN1500=AD17),--(AM18:AM1500&lt;&gt;""),--ISNUMBER(SEARCH(" "&amp;AM18:AM1500&amp;" ",Q580)))&gt;0,AD17,"")))</f>
        <v/>
      </c>
      <c r="AE580" s="967" t="str" cm="1">
        <f t="array" ref="AE580">IF(N580="","",IF(R580&lt;&gt;"","",IF(SUMPRODUCT(--(AN18:AN1500=AE17),--(AM18:AM1500&lt;&gt;""),--ISNUMBER(SEARCH(" "&amp;AM18:AM1500&amp;" ",Q580)))&gt;0,AE17,"")))</f>
        <v/>
      </c>
      <c r="AF580" s="967" t="str" cm="1">
        <f t="array" ref="AF580">IF(N580="","",IF(R580&lt;&gt;"","",IF(SUMPRODUCT(--(AN18:AN1500=AF17),--(AM18:AM1500&lt;&gt;""),--ISNUMBER(SEARCH(" "&amp;AM18:AM1500&amp;" ",Q580)))&gt;0,AF17,"")))</f>
        <v/>
      </c>
      <c r="AG580" s="967" t="str" cm="1">
        <f t="array" ref="AG580">IF(N580="","",IF(R580&lt;&gt;"","",IF(SUMPRODUCT(--(AN18:AN1500=AG17),--(AM18:AM1500&lt;&gt;""),--ISNUMBER(SEARCH(" "&amp;AM18:AM1500&amp;" ",Q580)))&gt;0,AG17,"")))</f>
        <v/>
      </c>
      <c r="AH580" s="967" t="str" cm="1">
        <f t="array" ref="AH580">IF(N580="","",IF(R580&lt;&gt;"","",IF(SUMPRODUCT(--(AN18:AN1500=AH17),--(AM18:AM1500&lt;&gt;""),--ISNUMBER(SEARCH(" "&amp;AM18:AM1500&amp;" ",Q580)))&gt;0,AH17,"")))</f>
        <v/>
      </c>
      <c r="AI580" s="967" t="str" cm="1">
        <f t="array" ref="AI580">IF(N580="","",IF(R580&lt;&gt;"","",IF(SUMPRODUCT(--(AN18:AN1500=AI17),--(AM18:AM1500&lt;&gt;""),--ISNUMBER(SEARCH(" "&amp;AM18:AM1500&amp;" ",Q580)))&gt;0,AI17,"")))</f>
        <v/>
      </c>
      <c r="AJ580" s="967" t="str" cm="1">
        <f t="array" ref="AJ580">IF(N580="","",IF(R580&lt;&gt;"","",IF(SUMPRODUCT(--(AN18:AN1500=AJ17),--(AM18:AM1500&lt;&gt;""),--ISNUMBER(SEARCH(" "&amp;AM18:AM1500&amp;" ",Q580)))&gt;0,AJ17,"")))</f>
        <v/>
      </c>
      <c r="AK580" s="967" t="str" cm="1">
        <f t="array" ref="AK580">IF(N580="","",IF(T580&lt;&gt;"",AK17,IF(S580&lt;&gt;"","",IF(R580&lt;&gt;"","",IF(SUMPRODUCT(--(AN18:AN1500=AK17),--(AM18:AM1500&lt;&gt;""),--ISNUMBER(SEARCH(" "&amp;AM18:AM1500&amp;" ",Q580)))&gt;0,AK17,"")))))</f>
        <v/>
      </c>
      <c r="AM580" s="968" t="s">
        <v>2296</v>
      </c>
      <c r="AN580" s="968" t="s">
        <v>1597</v>
      </c>
      <c r="BN580" s="49">
        <v>1</v>
      </c>
    </row>
    <row r="581" spans="3:66" ht="35.1" customHeight="1">
      <c r="C581" s="65"/>
      <c r="D581" s="975" t="str">
        <f t="shared" si="103"/>
        <v/>
      </c>
      <c r="E581" s="982"/>
      <c r="G581" s="964" t="str">
        <f>IF(H581="","",COUNTIF(H18:H581,"&lt;&gt;"))</f>
        <v/>
      </c>
      <c r="H581" s="965" t="str" cm="1">
        <f t="array" ref="H581">IF(L581="","",IF(LEN(L581)&lt;=MAX(10,G13),L581,IFERROR(LEFT(L581,LOOKUP(2,1/(MID(L581,ROW(1:500),1)=" ")/(ROW(1:500)&lt;=MAX(10,G13)),ROW(1:500))-1),LEFT(L581,MAX(10,G13)))))</f>
        <v/>
      </c>
      <c r="I581" s="964" t="str">
        <f t="shared" si="104"/>
        <v/>
      </c>
      <c r="J581" s="964" t="str">
        <f t="shared" si="105"/>
        <v/>
      </c>
      <c r="K581" s="964" t="str">
        <f>IF(M580&lt;&gt;"",K580,IF(K580&lt;MAX(A18:A317),K580+1,""))</f>
        <v/>
      </c>
      <c r="L581" s="965" t="str">
        <f>IF(K581="","",IF(M580&lt;&gt;"",M580,INDEX(E18:E317,MATCH(K581,A18:A317,0))))</f>
        <v/>
      </c>
      <c r="M581" s="965" t="str">
        <f t="shared" si="106"/>
        <v/>
      </c>
      <c r="N581" s="965" t="str">
        <f t="shared" si="107"/>
        <v/>
      </c>
      <c r="O581" s="964" t="str">
        <f t="shared" si="108"/>
        <v/>
      </c>
      <c r="P581" s="964" t="str">
        <f t="shared" si="109"/>
        <v/>
      </c>
      <c r="Q581" s="965" t="str">
        <f t="shared" si="110"/>
        <v/>
      </c>
      <c r="R581" s="964" t="str">
        <f>IF(N581="","",IF(COUNTIF(AP18:AP300,TRIM(Q581))&gt;0,"EXCLUSION EXACTE",""))</f>
        <v/>
      </c>
      <c r="S581" s="964" t="str" cm="1">
        <f t="array" ref="S581">IF(N581="","",IF(SUMPRODUCT(--(AP18:AP300&lt;&gt;""),--ISNUMBER(SEARCH(" "&amp;AP18:AP300&amp;" ",Q581)))&gt;0,"BLOQUE MOLLUSQUES",""))</f>
        <v/>
      </c>
      <c r="T581" s="964" t="str" cm="1">
        <f t="array" ref="T581">IF(N581="","",IF(SUMPRODUCT(--(AT18:AT300&lt;&gt;""),--ISNUMBER(SEARCH(" "&amp;AT18:AT300&amp;" ",Q581)))&gt;0,"FORCE MOLLUSQUES",""))</f>
        <v/>
      </c>
      <c r="U581" s="965" t="str">
        <f t="shared" si="111"/>
        <v/>
      </c>
      <c r="V581" s="965" t="str">
        <f t="shared" si="113"/>
        <v/>
      </c>
      <c r="W581" s="964" t="str">
        <f t="shared" si="112"/>
        <v/>
      </c>
      <c r="X581" s="964" t="str" cm="1">
        <f t="array" ref="X581">IF(N581="","",IF(R581&lt;&gt;"","",IF(SUMPRODUCT(--(AN18:AN1500=X17),--(AM18:AM1500&lt;&gt;""),--ISNUMBER(SEARCH(" "&amp;AM18:AM1500&amp;" ",Q581)))&gt;0,X17,"")))</f>
        <v/>
      </c>
      <c r="Y581" s="964" t="str" cm="1">
        <f t="array" ref="Y581">IF(N581="","",IF(R581&lt;&gt;"","",IF(SUMPRODUCT(--(AN18:AN1500=Y17),--(AM18:AM1500&lt;&gt;""),--ISNUMBER(SEARCH(" "&amp;AM18:AM1500&amp;" ",Q581)))&gt;0,Y17,"")))</f>
        <v/>
      </c>
      <c r="Z581" s="964" t="str" cm="1">
        <f t="array" ref="Z581">IF(N581="","",IF(R581&lt;&gt;"","",IF(SUMPRODUCT(--(AN18:AN1500=Z17),--(AM18:AM1500&lt;&gt;""),--ISNUMBER(SEARCH(" "&amp;AM18:AM1500&amp;" ",Q581)))&gt;0,Z17,"")))</f>
        <v/>
      </c>
      <c r="AA581" s="964" t="str" cm="1">
        <f t="array" ref="AA581">IF(N581="","",IF(R581&lt;&gt;"","",IF(SUMPRODUCT(--(AN18:AN1500=AA17),--(AM18:AM1500&lt;&gt;""),--ISNUMBER(SEARCH(" "&amp;AM18:AM1500&amp;" ",Q581)))&gt;0,AA17,"")))</f>
        <v/>
      </c>
      <c r="AB581" s="964" t="str" cm="1">
        <f t="array" ref="AB581">IF(N581="","",IF(R581&lt;&gt;"","",IF(SUMPRODUCT(--(AN18:AN1500=AB17),--(AM18:AM1500&lt;&gt;""),--ISNUMBER(SEARCH(" "&amp;AM18:AM1500&amp;" ",Q581)))&gt;0,AB17,"")))</f>
        <v/>
      </c>
      <c r="AC581" s="964" t="str" cm="1">
        <f t="array" ref="AC581">IF(N581="","",IF(R581&lt;&gt;"","",IF(SUMPRODUCT(--(AN18:AN1500=AC17),--(AM18:AM1500&lt;&gt;""),--ISNUMBER(SEARCH(" "&amp;AM18:AM1500&amp;" ",Q581)))&gt;0,AC17,"")))</f>
        <v/>
      </c>
      <c r="AD581" s="964" t="str" cm="1">
        <f t="array" ref="AD581">IF(N581="","",IF(R581&lt;&gt;"","",IF(SUMPRODUCT(--(AN18:AN1500=AD17),--(AM18:AM1500&lt;&gt;""),--ISNUMBER(SEARCH(" "&amp;AM18:AM1500&amp;" ",Q581)))&gt;0,AD17,"")))</f>
        <v/>
      </c>
      <c r="AE581" s="964" t="str" cm="1">
        <f t="array" ref="AE581">IF(N581="","",IF(R581&lt;&gt;"","",IF(SUMPRODUCT(--(AN18:AN1500=AE17),--(AM18:AM1500&lt;&gt;""),--ISNUMBER(SEARCH(" "&amp;AM18:AM1500&amp;" ",Q581)))&gt;0,AE17,"")))</f>
        <v/>
      </c>
      <c r="AF581" s="964" t="str" cm="1">
        <f t="array" ref="AF581">IF(N581="","",IF(R581&lt;&gt;"","",IF(SUMPRODUCT(--(AN18:AN1500=AF17),--(AM18:AM1500&lt;&gt;""),--ISNUMBER(SEARCH(" "&amp;AM18:AM1500&amp;" ",Q581)))&gt;0,AF17,"")))</f>
        <v/>
      </c>
      <c r="AG581" s="964" t="str" cm="1">
        <f t="array" ref="AG581">IF(N581="","",IF(R581&lt;&gt;"","",IF(SUMPRODUCT(--(AN18:AN1500=AG17),--(AM18:AM1500&lt;&gt;""),--ISNUMBER(SEARCH(" "&amp;AM18:AM1500&amp;" ",Q581)))&gt;0,AG17,"")))</f>
        <v/>
      </c>
      <c r="AH581" s="964" t="str" cm="1">
        <f t="array" ref="AH581">IF(N581="","",IF(R581&lt;&gt;"","",IF(SUMPRODUCT(--(AN18:AN1500=AH17),--(AM18:AM1500&lt;&gt;""),--ISNUMBER(SEARCH(" "&amp;AM18:AM1500&amp;" ",Q581)))&gt;0,AH17,"")))</f>
        <v/>
      </c>
      <c r="AI581" s="964" t="str" cm="1">
        <f t="array" ref="AI581">IF(N581="","",IF(R581&lt;&gt;"","",IF(SUMPRODUCT(--(AN18:AN1500=AI17),--(AM18:AM1500&lt;&gt;""),--ISNUMBER(SEARCH(" "&amp;AM18:AM1500&amp;" ",Q581)))&gt;0,AI17,"")))</f>
        <v/>
      </c>
      <c r="AJ581" s="964" t="str" cm="1">
        <f t="array" ref="AJ581">IF(N581="","",IF(R581&lt;&gt;"","",IF(SUMPRODUCT(--(AN18:AN1500=AJ17),--(AM18:AM1500&lt;&gt;""),--ISNUMBER(SEARCH(" "&amp;AM18:AM1500&amp;" ",Q581)))&gt;0,AJ17,"")))</f>
        <v/>
      </c>
      <c r="AK581" s="964" t="str" cm="1">
        <f t="array" ref="AK581">IF(N581="","",IF(T581&lt;&gt;"",AK17,IF(S581&lt;&gt;"","",IF(R581&lt;&gt;"","",IF(SUMPRODUCT(--(AN18:AN1500=AK17),--(AM18:AM1500&lt;&gt;""),--ISNUMBER(SEARCH(" "&amp;AM18:AM1500&amp;" ",Q581)))&gt;0,AK17,"")))))</f>
        <v/>
      </c>
      <c r="AM581" s="964" t="s">
        <v>2463</v>
      </c>
      <c r="AN581" s="964" t="s">
        <v>1597</v>
      </c>
      <c r="BN581" s="49">
        <v>1</v>
      </c>
    </row>
    <row r="582" spans="3:66" ht="35.1" customHeight="1">
      <c r="C582" s="65"/>
      <c r="D582" s="975" t="str">
        <f t="shared" si="103"/>
        <v/>
      </c>
      <c r="E582" s="982"/>
      <c r="G582" s="963" t="str">
        <f>IF(H582="","",COUNTIF(H18:H582,"&lt;&gt;"))</f>
        <v/>
      </c>
      <c r="H582" s="958" t="str" cm="1">
        <f t="array" ref="H582">IF(L582="","",IF(LEN(L582)&lt;=MAX(10,G13),L582,IFERROR(LEFT(L582,LOOKUP(2,1/(MID(L582,ROW(1:500),1)=" ")/(ROW(1:500)&lt;=MAX(10,G13)),ROW(1:500))-1),LEFT(L582,MAX(10,G13)))))</f>
        <v/>
      </c>
      <c r="I582" s="963" t="str">
        <f t="shared" si="104"/>
        <v/>
      </c>
      <c r="J582" s="963" t="str">
        <f t="shared" si="105"/>
        <v/>
      </c>
      <c r="K582" s="964" t="str">
        <f>IF(M581&lt;&gt;"",K581,IF(K581&lt;MAX(A18:A317),K581+1,""))</f>
        <v/>
      </c>
      <c r="L582" s="965" t="str">
        <f>IF(K582="","",IF(M581&lt;&gt;"",M581,INDEX(E18:E317,MATCH(K582,A18:A317,0))))</f>
        <v/>
      </c>
      <c r="M582" s="965" t="str">
        <f t="shared" si="106"/>
        <v/>
      </c>
      <c r="N582" s="966" t="str">
        <f t="shared" si="107"/>
        <v/>
      </c>
      <c r="O582" s="967" t="str">
        <f t="shared" si="108"/>
        <v/>
      </c>
      <c r="P582" s="967" t="str">
        <f t="shared" si="109"/>
        <v/>
      </c>
      <c r="Q582" s="966" t="str">
        <f t="shared" si="110"/>
        <v/>
      </c>
      <c r="R582" s="967" t="str">
        <f>IF(N582="","",IF(COUNTIF(AP18:AP300,TRIM(Q582))&gt;0,"EXCLUSION EXACTE",""))</f>
        <v/>
      </c>
      <c r="S582" s="967" t="str" cm="1">
        <f t="array" ref="S582">IF(N582="","",IF(SUMPRODUCT(--(AP18:AP300&lt;&gt;""),--ISNUMBER(SEARCH(" "&amp;AP18:AP300&amp;" ",Q582)))&gt;0,"BLOQUE MOLLUSQUES",""))</f>
        <v/>
      </c>
      <c r="T582" s="967" t="str" cm="1">
        <f t="array" ref="T582">IF(N582="","",IF(SUMPRODUCT(--(AT18:AT300&lt;&gt;""),--ISNUMBER(SEARCH(" "&amp;AT18:AT300&amp;" ",Q582)))&gt;0,"FORCE MOLLUSQUES",""))</f>
        <v/>
      </c>
      <c r="U582" s="966" t="str">
        <f t="shared" si="111"/>
        <v/>
      </c>
      <c r="V582" s="966" t="str">
        <f t="shared" si="113"/>
        <v/>
      </c>
      <c r="W582" s="967" t="str">
        <f t="shared" si="112"/>
        <v/>
      </c>
      <c r="X582" s="967" t="str" cm="1">
        <f t="array" ref="X582">IF(N582="","",IF(R582&lt;&gt;"","",IF(SUMPRODUCT(--(AN18:AN1500=X17),--(AM18:AM1500&lt;&gt;""),--ISNUMBER(SEARCH(" "&amp;AM18:AM1500&amp;" ",Q582)))&gt;0,X17,"")))</f>
        <v/>
      </c>
      <c r="Y582" s="967" t="str" cm="1">
        <f t="array" ref="Y582">IF(N582="","",IF(R582&lt;&gt;"","",IF(SUMPRODUCT(--(AN18:AN1500=Y17),--(AM18:AM1500&lt;&gt;""),--ISNUMBER(SEARCH(" "&amp;AM18:AM1500&amp;" ",Q582)))&gt;0,Y17,"")))</f>
        <v/>
      </c>
      <c r="Z582" s="967" t="str" cm="1">
        <f t="array" ref="Z582">IF(N582="","",IF(R582&lt;&gt;"","",IF(SUMPRODUCT(--(AN18:AN1500=Z17),--(AM18:AM1500&lt;&gt;""),--ISNUMBER(SEARCH(" "&amp;AM18:AM1500&amp;" ",Q582)))&gt;0,Z17,"")))</f>
        <v/>
      </c>
      <c r="AA582" s="967" t="str" cm="1">
        <f t="array" ref="AA582">IF(N582="","",IF(R582&lt;&gt;"","",IF(SUMPRODUCT(--(AN18:AN1500=AA17),--(AM18:AM1500&lt;&gt;""),--ISNUMBER(SEARCH(" "&amp;AM18:AM1500&amp;" ",Q582)))&gt;0,AA17,"")))</f>
        <v/>
      </c>
      <c r="AB582" s="967" t="str" cm="1">
        <f t="array" ref="AB582">IF(N582="","",IF(R582&lt;&gt;"","",IF(SUMPRODUCT(--(AN18:AN1500=AB17),--(AM18:AM1500&lt;&gt;""),--ISNUMBER(SEARCH(" "&amp;AM18:AM1500&amp;" ",Q582)))&gt;0,AB17,"")))</f>
        <v/>
      </c>
      <c r="AC582" s="967" t="str" cm="1">
        <f t="array" ref="AC582">IF(N582="","",IF(R582&lt;&gt;"","",IF(SUMPRODUCT(--(AN18:AN1500=AC17),--(AM18:AM1500&lt;&gt;""),--ISNUMBER(SEARCH(" "&amp;AM18:AM1500&amp;" ",Q582)))&gt;0,AC17,"")))</f>
        <v/>
      </c>
      <c r="AD582" s="967" t="str" cm="1">
        <f t="array" ref="AD582">IF(N582="","",IF(R582&lt;&gt;"","",IF(SUMPRODUCT(--(AN18:AN1500=AD17),--(AM18:AM1500&lt;&gt;""),--ISNUMBER(SEARCH(" "&amp;AM18:AM1500&amp;" ",Q582)))&gt;0,AD17,"")))</f>
        <v/>
      </c>
      <c r="AE582" s="967" t="str" cm="1">
        <f t="array" ref="AE582">IF(N582="","",IF(R582&lt;&gt;"","",IF(SUMPRODUCT(--(AN18:AN1500=AE17),--(AM18:AM1500&lt;&gt;""),--ISNUMBER(SEARCH(" "&amp;AM18:AM1500&amp;" ",Q582)))&gt;0,AE17,"")))</f>
        <v/>
      </c>
      <c r="AF582" s="967" t="str" cm="1">
        <f t="array" ref="AF582">IF(N582="","",IF(R582&lt;&gt;"","",IF(SUMPRODUCT(--(AN18:AN1500=AF17),--(AM18:AM1500&lt;&gt;""),--ISNUMBER(SEARCH(" "&amp;AM18:AM1500&amp;" ",Q582)))&gt;0,AF17,"")))</f>
        <v/>
      </c>
      <c r="AG582" s="967" t="str" cm="1">
        <f t="array" ref="AG582">IF(N582="","",IF(R582&lt;&gt;"","",IF(SUMPRODUCT(--(AN18:AN1500=AG17),--(AM18:AM1500&lt;&gt;""),--ISNUMBER(SEARCH(" "&amp;AM18:AM1500&amp;" ",Q582)))&gt;0,AG17,"")))</f>
        <v/>
      </c>
      <c r="AH582" s="967" t="str" cm="1">
        <f t="array" ref="AH582">IF(N582="","",IF(R582&lt;&gt;"","",IF(SUMPRODUCT(--(AN18:AN1500=AH17),--(AM18:AM1500&lt;&gt;""),--ISNUMBER(SEARCH(" "&amp;AM18:AM1500&amp;" ",Q582)))&gt;0,AH17,"")))</f>
        <v/>
      </c>
      <c r="AI582" s="967" t="str" cm="1">
        <f t="array" ref="AI582">IF(N582="","",IF(R582&lt;&gt;"","",IF(SUMPRODUCT(--(AN18:AN1500=AI17),--(AM18:AM1500&lt;&gt;""),--ISNUMBER(SEARCH(" "&amp;AM18:AM1500&amp;" ",Q582)))&gt;0,AI17,"")))</f>
        <v/>
      </c>
      <c r="AJ582" s="967" t="str" cm="1">
        <f t="array" ref="AJ582">IF(N582="","",IF(R582&lt;&gt;"","",IF(SUMPRODUCT(--(AN18:AN1500=AJ17),--(AM18:AM1500&lt;&gt;""),--ISNUMBER(SEARCH(" "&amp;AM18:AM1500&amp;" ",Q582)))&gt;0,AJ17,"")))</f>
        <v/>
      </c>
      <c r="AK582" s="967" t="str" cm="1">
        <f t="array" ref="AK582">IF(N582="","",IF(T582&lt;&gt;"",AK17,IF(S582&lt;&gt;"","",IF(R582&lt;&gt;"","",IF(SUMPRODUCT(--(AN18:AN1500=AK17),--(AM18:AM1500&lt;&gt;""),--ISNUMBER(SEARCH(" "&amp;AM18:AM1500&amp;" ",Q582)))&gt;0,AK17,"")))))</f>
        <v/>
      </c>
      <c r="AM582" s="968" t="s">
        <v>2464</v>
      </c>
      <c r="AN582" s="968" t="s">
        <v>1597</v>
      </c>
      <c r="BN582" s="49">
        <v>1</v>
      </c>
    </row>
    <row r="583" spans="3:66" ht="35.1" customHeight="1">
      <c r="C583" s="65"/>
      <c r="D583" s="975" t="str">
        <f t="shared" si="103"/>
        <v/>
      </c>
      <c r="E583" s="982"/>
      <c r="G583" s="964" t="str">
        <f>IF(H583="","",COUNTIF(H18:H583,"&lt;&gt;"))</f>
        <v/>
      </c>
      <c r="H583" s="965" t="str" cm="1">
        <f t="array" ref="H583">IF(L583="","",IF(LEN(L583)&lt;=MAX(10,G13),L583,IFERROR(LEFT(L583,LOOKUP(2,1/(MID(L583,ROW(1:500),1)=" ")/(ROW(1:500)&lt;=MAX(10,G13)),ROW(1:500))-1),LEFT(L583,MAX(10,G13)))))</f>
        <v/>
      </c>
      <c r="I583" s="964" t="str">
        <f t="shared" si="104"/>
        <v/>
      </c>
      <c r="J583" s="964" t="str">
        <f t="shared" si="105"/>
        <v/>
      </c>
      <c r="K583" s="964" t="str">
        <f>IF(M582&lt;&gt;"",K582,IF(K582&lt;MAX(A18:A317),K582+1,""))</f>
        <v/>
      </c>
      <c r="L583" s="965" t="str">
        <f>IF(K583="","",IF(M582&lt;&gt;"",M582,INDEX(E18:E317,MATCH(K583,A18:A317,0))))</f>
        <v/>
      </c>
      <c r="M583" s="965" t="str">
        <f t="shared" si="106"/>
        <v/>
      </c>
      <c r="N583" s="965" t="str">
        <f t="shared" si="107"/>
        <v/>
      </c>
      <c r="O583" s="964" t="str">
        <f t="shared" si="108"/>
        <v/>
      </c>
      <c r="P583" s="964" t="str">
        <f t="shared" si="109"/>
        <v/>
      </c>
      <c r="Q583" s="965" t="str">
        <f t="shared" si="110"/>
        <v/>
      </c>
      <c r="R583" s="964" t="str">
        <f>IF(N583="","",IF(COUNTIF(AP18:AP300,TRIM(Q583))&gt;0,"EXCLUSION EXACTE",""))</f>
        <v/>
      </c>
      <c r="S583" s="964" t="str" cm="1">
        <f t="array" ref="S583">IF(N583="","",IF(SUMPRODUCT(--(AP18:AP300&lt;&gt;""),--ISNUMBER(SEARCH(" "&amp;AP18:AP300&amp;" ",Q583)))&gt;0,"BLOQUE MOLLUSQUES",""))</f>
        <v/>
      </c>
      <c r="T583" s="964" t="str" cm="1">
        <f t="array" ref="T583">IF(N583="","",IF(SUMPRODUCT(--(AT18:AT300&lt;&gt;""),--ISNUMBER(SEARCH(" "&amp;AT18:AT300&amp;" ",Q583)))&gt;0,"FORCE MOLLUSQUES",""))</f>
        <v/>
      </c>
      <c r="U583" s="965" t="str">
        <f t="shared" si="111"/>
        <v/>
      </c>
      <c r="V583" s="965" t="str">
        <f t="shared" si="113"/>
        <v/>
      </c>
      <c r="W583" s="964" t="str">
        <f t="shared" si="112"/>
        <v/>
      </c>
      <c r="X583" s="964" t="str" cm="1">
        <f t="array" ref="X583">IF(N583="","",IF(R583&lt;&gt;"","",IF(SUMPRODUCT(--(AN18:AN1500=X17),--(AM18:AM1500&lt;&gt;""),--ISNUMBER(SEARCH(" "&amp;AM18:AM1500&amp;" ",Q583)))&gt;0,X17,"")))</f>
        <v/>
      </c>
      <c r="Y583" s="964" t="str" cm="1">
        <f t="array" ref="Y583">IF(N583="","",IF(R583&lt;&gt;"","",IF(SUMPRODUCT(--(AN18:AN1500=Y17),--(AM18:AM1500&lt;&gt;""),--ISNUMBER(SEARCH(" "&amp;AM18:AM1500&amp;" ",Q583)))&gt;0,Y17,"")))</f>
        <v/>
      </c>
      <c r="Z583" s="964" t="str" cm="1">
        <f t="array" ref="Z583">IF(N583="","",IF(R583&lt;&gt;"","",IF(SUMPRODUCT(--(AN18:AN1500=Z17),--(AM18:AM1500&lt;&gt;""),--ISNUMBER(SEARCH(" "&amp;AM18:AM1500&amp;" ",Q583)))&gt;0,Z17,"")))</f>
        <v/>
      </c>
      <c r="AA583" s="964" t="str" cm="1">
        <f t="array" ref="AA583">IF(N583="","",IF(R583&lt;&gt;"","",IF(SUMPRODUCT(--(AN18:AN1500=AA17),--(AM18:AM1500&lt;&gt;""),--ISNUMBER(SEARCH(" "&amp;AM18:AM1500&amp;" ",Q583)))&gt;0,AA17,"")))</f>
        <v/>
      </c>
      <c r="AB583" s="964" t="str" cm="1">
        <f t="array" ref="AB583">IF(N583="","",IF(R583&lt;&gt;"","",IF(SUMPRODUCT(--(AN18:AN1500=AB17),--(AM18:AM1500&lt;&gt;""),--ISNUMBER(SEARCH(" "&amp;AM18:AM1500&amp;" ",Q583)))&gt;0,AB17,"")))</f>
        <v/>
      </c>
      <c r="AC583" s="964" t="str" cm="1">
        <f t="array" ref="AC583">IF(N583="","",IF(R583&lt;&gt;"","",IF(SUMPRODUCT(--(AN18:AN1500=AC17),--(AM18:AM1500&lt;&gt;""),--ISNUMBER(SEARCH(" "&amp;AM18:AM1500&amp;" ",Q583)))&gt;0,AC17,"")))</f>
        <v/>
      </c>
      <c r="AD583" s="964" t="str" cm="1">
        <f t="array" ref="AD583">IF(N583="","",IF(R583&lt;&gt;"","",IF(SUMPRODUCT(--(AN18:AN1500=AD17),--(AM18:AM1500&lt;&gt;""),--ISNUMBER(SEARCH(" "&amp;AM18:AM1500&amp;" ",Q583)))&gt;0,AD17,"")))</f>
        <v/>
      </c>
      <c r="AE583" s="964" t="str" cm="1">
        <f t="array" ref="AE583">IF(N583="","",IF(R583&lt;&gt;"","",IF(SUMPRODUCT(--(AN18:AN1500=AE17),--(AM18:AM1500&lt;&gt;""),--ISNUMBER(SEARCH(" "&amp;AM18:AM1500&amp;" ",Q583)))&gt;0,AE17,"")))</f>
        <v/>
      </c>
      <c r="AF583" s="964" t="str" cm="1">
        <f t="array" ref="AF583">IF(N583="","",IF(R583&lt;&gt;"","",IF(SUMPRODUCT(--(AN18:AN1500=AF17),--(AM18:AM1500&lt;&gt;""),--ISNUMBER(SEARCH(" "&amp;AM18:AM1500&amp;" ",Q583)))&gt;0,AF17,"")))</f>
        <v/>
      </c>
      <c r="AG583" s="964" t="str" cm="1">
        <f t="array" ref="AG583">IF(N583="","",IF(R583&lt;&gt;"","",IF(SUMPRODUCT(--(AN18:AN1500=AG17),--(AM18:AM1500&lt;&gt;""),--ISNUMBER(SEARCH(" "&amp;AM18:AM1500&amp;" ",Q583)))&gt;0,AG17,"")))</f>
        <v/>
      </c>
      <c r="AH583" s="964" t="str" cm="1">
        <f t="array" ref="AH583">IF(N583="","",IF(R583&lt;&gt;"","",IF(SUMPRODUCT(--(AN18:AN1500=AH17),--(AM18:AM1500&lt;&gt;""),--ISNUMBER(SEARCH(" "&amp;AM18:AM1500&amp;" ",Q583)))&gt;0,AH17,"")))</f>
        <v/>
      </c>
      <c r="AI583" s="964" t="str" cm="1">
        <f t="array" ref="AI583">IF(N583="","",IF(R583&lt;&gt;"","",IF(SUMPRODUCT(--(AN18:AN1500=AI17),--(AM18:AM1500&lt;&gt;""),--ISNUMBER(SEARCH(" "&amp;AM18:AM1500&amp;" ",Q583)))&gt;0,AI17,"")))</f>
        <v/>
      </c>
      <c r="AJ583" s="964" t="str" cm="1">
        <f t="array" ref="AJ583">IF(N583="","",IF(R583&lt;&gt;"","",IF(SUMPRODUCT(--(AN18:AN1500=AJ17),--(AM18:AM1500&lt;&gt;""),--ISNUMBER(SEARCH(" "&amp;AM18:AM1500&amp;" ",Q583)))&gt;0,AJ17,"")))</f>
        <v/>
      </c>
      <c r="AK583" s="964" t="str" cm="1">
        <f t="array" ref="AK583">IF(N583="","",IF(T583&lt;&gt;"",AK17,IF(S583&lt;&gt;"","",IF(R583&lt;&gt;"","",IF(SUMPRODUCT(--(AN18:AN1500=AK17),--(AM18:AM1500&lt;&gt;""),--ISNUMBER(SEARCH(" "&amp;AM18:AM1500&amp;" ",Q583)))&gt;0,AK17,"")))))</f>
        <v/>
      </c>
      <c r="AM583" s="964" t="s">
        <v>2465</v>
      </c>
      <c r="AN583" s="964" t="s">
        <v>1597</v>
      </c>
      <c r="BN583" s="49">
        <v>1</v>
      </c>
    </row>
    <row r="584" spans="3:66" ht="35.1" customHeight="1">
      <c r="C584" s="65"/>
      <c r="D584" s="975" t="str">
        <f t="shared" si="103"/>
        <v/>
      </c>
      <c r="E584" s="982"/>
      <c r="G584" s="963" t="str">
        <f>IF(H584="","",COUNTIF(H18:H584,"&lt;&gt;"))</f>
        <v/>
      </c>
      <c r="H584" s="958" t="str" cm="1">
        <f t="array" ref="H584">IF(L584="","",IF(LEN(L584)&lt;=MAX(10,G13),L584,IFERROR(LEFT(L584,LOOKUP(2,1/(MID(L584,ROW(1:500),1)=" ")/(ROW(1:500)&lt;=MAX(10,G13)),ROW(1:500))-1),LEFT(L584,MAX(10,G13)))))</f>
        <v/>
      </c>
      <c r="I584" s="963" t="str">
        <f t="shared" si="104"/>
        <v/>
      </c>
      <c r="J584" s="963" t="str">
        <f t="shared" si="105"/>
        <v/>
      </c>
      <c r="K584" s="964" t="str">
        <f>IF(M583&lt;&gt;"",K583,IF(K583&lt;MAX(A18:A317),K583+1,""))</f>
        <v/>
      </c>
      <c r="L584" s="965" t="str">
        <f>IF(K584="","",IF(M583&lt;&gt;"",M583,INDEX(E18:E317,MATCH(K584,A18:A317,0))))</f>
        <v/>
      </c>
      <c r="M584" s="965" t="str">
        <f t="shared" si="106"/>
        <v/>
      </c>
      <c r="N584" s="966" t="str">
        <f t="shared" si="107"/>
        <v/>
      </c>
      <c r="O584" s="967" t="str">
        <f t="shared" si="108"/>
        <v/>
      </c>
      <c r="P584" s="967" t="str">
        <f t="shared" si="109"/>
        <v/>
      </c>
      <c r="Q584" s="966" t="str">
        <f t="shared" si="110"/>
        <v/>
      </c>
      <c r="R584" s="967" t="str">
        <f>IF(N584="","",IF(COUNTIF(AP18:AP300,TRIM(Q584))&gt;0,"EXCLUSION EXACTE",""))</f>
        <v/>
      </c>
      <c r="S584" s="967" t="str" cm="1">
        <f t="array" ref="S584">IF(N584="","",IF(SUMPRODUCT(--(AP18:AP300&lt;&gt;""),--ISNUMBER(SEARCH(" "&amp;AP18:AP300&amp;" ",Q584)))&gt;0,"BLOQUE MOLLUSQUES",""))</f>
        <v/>
      </c>
      <c r="T584" s="967" t="str" cm="1">
        <f t="array" ref="T584">IF(N584="","",IF(SUMPRODUCT(--(AT18:AT300&lt;&gt;""),--ISNUMBER(SEARCH(" "&amp;AT18:AT300&amp;" ",Q584)))&gt;0,"FORCE MOLLUSQUES",""))</f>
        <v/>
      </c>
      <c r="U584" s="966" t="str">
        <f t="shared" si="111"/>
        <v/>
      </c>
      <c r="V584" s="966" t="str">
        <f t="shared" si="113"/>
        <v/>
      </c>
      <c r="W584" s="967" t="str">
        <f t="shared" si="112"/>
        <v/>
      </c>
      <c r="X584" s="967" t="str" cm="1">
        <f t="array" ref="X584">IF(N584="","",IF(R584&lt;&gt;"","",IF(SUMPRODUCT(--(AN18:AN1500=X17),--(AM18:AM1500&lt;&gt;""),--ISNUMBER(SEARCH(" "&amp;AM18:AM1500&amp;" ",Q584)))&gt;0,X17,"")))</f>
        <v/>
      </c>
      <c r="Y584" s="967" t="str" cm="1">
        <f t="array" ref="Y584">IF(N584="","",IF(R584&lt;&gt;"","",IF(SUMPRODUCT(--(AN18:AN1500=Y17),--(AM18:AM1500&lt;&gt;""),--ISNUMBER(SEARCH(" "&amp;AM18:AM1500&amp;" ",Q584)))&gt;0,Y17,"")))</f>
        <v/>
      </c>
      <c r="Z584" s="967" t="str" cm="1">
        <f t="array" ref="Z584">IF(N584="","",IF(R584&lt;&gt;"","",IF(SUMPRODUCT(--(AN18:AN1500=Z17),--(AM18:AM1500&lt;&gt;""),--ISNUMBER(SEARCH(" "&amp;AM18:AM1500&amp;" ",Q584)))&gt;0,Z17,"")))</f>
        <v/>
      </c>
      <c r="AA584" s="967" t="str" cm="1">
        <f t="array" ref="AA584">IF(N584="","",IF(R584&lt;&gt;"","",IF(SUMPRODUCT(--(AN18:AN1500=AA17),--(AM18:AM1500&lt;&gt;""),--ISNUMBER(SEARCH(" "&amp;AM18:AM1500&amp;" ",Q584)))&gt;0,AA17,"")))</f>
        <v/>
      </c>
      <c r="AB584" s="967" t="str" cm="1">
        <f t="array" ref="AB584">IF(N584="","",IF(R584&lt;&gt;"","",IF(SUMPRODUCT(--(AN18:AN1500=AB17),--(AM18:AM1500&lt;&gt;""),--ISNUMBER(SEARCH(" "&amp;AM18:AM1500&amp;" ",Q584)))&gt;0,AB17,"")))</f>
        <v/>
      </c>
      <c r="AC584" s="967" t="str" cm="1">
        <f t="array" ref="AC584">IF(N584="","",IF(R584&lt;&gt;"","",IF(SUMPRODUCT(--(AN18:AN1500=AC17),--(AM18:AM1500&lt;&gt;""),--ISNUMBER(SEARCH(" "&amp;AM18:AM1500&amp;" ",Q584)))&gt;0,AC17,"")))</f>
        <v/>
      </c>
      <c r="AD584" s="967" t="str" cm="1">
        <f t="array" ref="AD584">IF(N584="","",IF(R584&lt;&gt;"","",IF(SUMPRODUCT(--(AN18:AN1500=AD17),--(AM18:AM1500&lt;&gt;""),--ISNUMBER(SEARCH(" "&amp;AM18:AM1500&amp;" ",Q584)))&gt;0,AD17,"")))</f>
        <v/>
      </c>
      <c r="AE584" s="967" t="str" cm="1">
        <f t="array" ref="AE584">IF(N584="","",IF(R584&lt;&gt;"","",IF(SUMPRODUCT(--(AN18:AN1500=AE17),--(AM18:AM1500&lt;&gt;""),--ISNUMBER(SEARCH(" "&amp;AM18:AM1500&amp;" ",Q584)))&gt;0,AE17,"")))</f>
        <v/>
      </c>
      <c r="AF584" s="967" t="str" cm="1">
        <f t="array" ref="AF584">IF(N584="","",IF(R584&lt;&gt;"","",IF(SUMPRODUCT(--(AN18:AN1500=AF17),--(AM18:AM1500&lt;&gt;""),--ISNUMBER(SEARCH(" "&amp;AM18:AM1500&amp;" ",Q584)))&gt;0,AF17,"")))</f>
        <v/>
      </c>
      <c r="AG584" s="967" t="str" cm="1">
        <f t="array" ref="AG584">IF(N584="","",IF(R584&lt;&gt;"","",IF(SUMPRODUCT(--(AN18:AN1500=AG17),--(AM18:AM1500&lt;&gt;""),--ISNUMBER(SEARCH(" "&amp;AM18:AM1500&amp;" ",Q584)))&gt;0,AG17,"")))</f>
        <v/>
      </c>
      <c r="AH584" s="967" t="str" cm="1">
        <f t="array" ref="AH584">IF(N584="","",IF(R584&lt;&gt;"","",IF(SUMPRODUCT(--(AN18:AN1500=AH17),--(AM18:AM1500&lt;&gt;""),--ISNUMBER(SEARCH(" "&amp;AM18:AM1500&amp;" ",Q584)))&gt;0,AH17,"")))</f>
        <v/>
      </c>
      <c r="AI584" s="967" t="str" cm="1">
        <f t="array" ref="AI584">IF(N584="","",IF(R584&lt;&gt;"","",IF(SUMPRODUCT(--(AN18:AN1500=AI17),--(AM18:AM1500&lt;&gt;""),--ISNUMBER(SEARCH(" "&amp;AM18:AM1500&amp;" ",Q584)))&gt;0,AI17,"")))</f>
        <v/>
      </c>
      <c r="AJ584" s="967" t="str" cm="1">
        <f t="array" ref="AJ584">IF(N584="","",IF(R584&lt;&gt;"","",IF(SUMPRODUCT(--(AN18:AN1500=AJ17),--(AM18:AM1500&lt;&gt;""),--ISNUMBER(SEARCH(" "&amp;AM18:AM1500&amp;" ",Q584)))&gt;0,AJ17,"")))</f>
        <v/>
      </c>
      <c r="AK584" s="967" t="str" cm="1">
        <f t="array" ref="AK584">IF(N584="","",IF(T584&lt;&gt;"",AK17,IF(S584&lt;&gt;"","",IF(R584&lt;&gt;"","",IF(SUMPRODUCT(--(AN18:AN1500=AK17),--(AM18:AM1500&lt;&gt;""),--ISNUMBER(SEARCH(" "&amp;AM18:AM1500&amp;" ",Q584)))&gt;0,AK17,"")))))</f>
        <v/>
      </c>
      <c r="AM584" s="968" t="s">
        <v>2466</v>
      </c>
      <c r="AN584" s="968" t="s">
        <v>1597</v>
      </c>
      <c r="BN584" s="49">
        <v>1</v>
      </c>
    </row>
    <row r="585" spans="3:66" ht="35.1" customHeight="1">
      <c r="C585" s="65"/>
      <c r="D585" s="975" t="str">
        <f t="shared" si="103"/>
        <v/>
      </c>
      <c r="E585" s="982"/>
      <c r="G585" s="964" t="str">
        <f>IF(H585="","",COUNTIF(H18:H585,"&lt;&gt;"))</f>
        <v/>
      </c>
      <c r="H585" s="965" t="str" cm="1">
        <f t="array" ref="H585">IF(L585="","",IF(LEN(L585)&lt;=MAX(10,G13),L585,IFERROR(LEFT(L585,LOOKUP(2,1/(MID(L585,ROW(1:500),1)=" ")/(ROW(1:500)&lt;=MAX(10,G13)),ROW(1:500))-1),LEFT(L585,MAX(10,G13)))))</f>
        <v/>
      </c>
      <c r="I585" s="964" t="str">
        <f t="shared" si="104"/>
        <v/>
      </c>
      <c r="J585" s="964" t="str">
        <f t="shared" si="105"/>
        <v/>
      </c>
      <c r="K585" s="964" t="str">
        <f>IF(M584&lt;&gt;"",K584,IF(K584&lt;MAX(A18:A317),K584+1,""))</f>
        <v/>
      </c>
      <c r="L585" s="965" t="str">
        <f>IF(K585="","",IF(M584&lt;&gt;"",M584,INDEX(E18:E317,MATCH(K585,A18:A317,0))))</f>
        <v/>
      </c>
      <c r="M585" s="965" t="str">
        <f t="shared" si="106"/>
        <v/>
      </c>
      <c r="N585" s="965" t="str">
        <f t="shared" si="107"/>
        <v/>
      </c>
      <c r="O585" s="964" t="str">
        <f t="shared" si="108"/>
        <v/>
      </c>
      <c r="P585" s="964" t="str">
        <f t="shared" si="109"/>
        <v/>
      </c>
      <c r="Q585" s="965" t="str">
        <f t="shared" si="110"/>
        <v/>
      </c>
      <c r="R585" s="964" t="str">
        <f>IF(N585="","",IF(COUNTIF(AP18:AP300,TRIM(Q585))&gt;0,"EXCLUSION EXACTE",""))</f>
        <v/>
      </c>
      <c r="S585" s="964" t="str" cm="1">
        <f t="array" ref="S585">IF(N585="","",IF(SUMPRODUCT(--(AP18:AP300&lt;&gt;""),--ISNUMBER(SEARCH(" "&amp;AP18:AP300&amp;" ",Q585)))&gt;0,"BLOQUE MOLLUSQUES",""))</f>
        <v/>
      </c>
      <c r="T585" s="964" t="str" cm="1">
        <f t="array" ref="T585">IF(N585="","",IF(SUMPRODUCT(--(AT18:AT300&lt;&gt;""),--ISNUMBER(SEARCH(" "&amp;AT18:AT300&amp;" ",Q585)))&gt;0,"FORCE MOLLUSQUES",""))</f>
        <v/>
      </c>
      <c r="U585" s="965" t="str">
        <f t="shared" si="111"/>
        <v/>
      </c>
      <c r="V585" s="965" t="str">
        <f t="shared" si="113"/>
        <v/>
      </c>
      <c r="W585" s="964" t="str">
        <f t="shared" si="112"/>
        <v/>
      </c>
      <c r="X585" s="964" t="str" cm="1">
        <f t="array" ref="X585">IF(N585="","",IF(R585&lt;&gt;"","",IF(SUMPRODUCT(--(AN18:AN1500=X17),--(AM18:AM1500&lt;&gt;""),--ISNUMBER(SEARCH(" "&amp;AM18:AM1500&amp;" ",Q585)))&gt;0,X17,"")))</f>
        <v/>
      </c>
      <c r="Y585" s="964" t="str" cm="1">
        <f t="array" ref="Y585">IF(N585="","",IF(R585&lt;&gt;"","",IF(SUMPRODUCT(--(AN18:AN1500=Y17),--(AM18:AM1500&lt;&gt;""),--ISNUMBER(SEARCH(" "&amp;AM18:AM1500&amp;" ",Q585)))&gt;0,Y17,"")))</f>
        <v/>
      </c>
      <c r="Z585" s="964" t="str" cm="1">
        <f t="array" ref="Z585">IF(N585="","",IF(R585&lt;&gt;"","",IF(SUMPRODUCT(--(AN18:AN1500=Z17),--(AM18:AM1500&lt;&gt;""),--ISNUMBER(SEARCH(" "&amp;AM18:AM1500&amp;" ",Q585)))&gt;0,Z17,"")))</f>
        <v/>
      </c>
      <c r="AA585" s="964" t="str" cm="1">
        <f t="array" ref="AA585">IF(N585="","",IF(R585&lt;&gt;"","",IF(SUMPRODUCT(--(AN18:AN1500=AA17),--(AM18:AM1500&lt;&gt;""),--ISNUMBER(SEARCH(" "&amp;AM18:AM1500&amp;" ",Q585)))&gt;0,AA17,"")))</f>
        <v/>
      </c>
      <c r="AB585" s="964" t="str" cm="1">
        <f t="array" ref="AB585">IF(N585="","",IF(R585&lt;&gt;"","",IF(SUMPRODUCT(--(AN18:AN1500=AB17),--(AM18:AM1500&lt;&gt;""),--ISNUMBER(SEARCH(" "&amp;AM18:AM1500&amp;" ",Q585)))&gt;0,AB17,"")))</f>
        <v/>
      </c>
      <c r="AC585" s="964" t="str" cm="1">
        <f t="array" ref="AC585">IF(N585="","",IF(R585&lt;&gt;"","",IF(SUMPRODUCT(--(AN18:AN1500=AC17),--(AM18:AM1500&lt;&gt;""),--ISNUMBER(SEARCH(" "&amp;AM18:AM1500&amp;" ",Q585)))&gt;0,AC17,"")))</f>
        <v/>
      </c>
      <c r="AD585" s="964" t="str" cm="1">
        <f t="array" ref="AD585">IF(N585="","",IF(R585&lt;&gt;"","",IF(SUMPRODUCT(--(AN18:AN1500=AD17),--(AM18:AM1500&lt;&gt;""),--ISNUMBER(SEARCH(" "&amp;AM18:AM1500&amp;" ",Q585)))&gt;0,AD17,"")))</f>
        <v/>
      </c>
      <c r="AE585" s="964" t="str" cm="1">
        <f t="array" ref="AE585">IF(N585="","",IF(R585&lt;&gt;"","",IF(SUMPRODUCT(--(AN18:AN1500=AE17),--(AM18:AM1500&lt;&gt;""),--ISNUMBER(SEARCH(" "&amp;AM18:AM1500&amp;" ",Q585)))&gt;0,AE17,"")))</f>
        <v/>
      </c>
      <c r="AF585" s="964" t="str" cm="1">
        <f t="array" ref="AF585">IF(N585="","",IF(R585&lt;&gt;"","",IF(SUMPRODUCT(--(AN18:AN1500=AF17),--(AM18:AM1500&lt;&gt;""),--ISNUMBER(SEARCH(" "&amp;AM18:AM1500&amp;" ",Q585)))&gt;0,AF17,"")))</f>
        <v/>
      </c>
      <c r="AG585" s="964" t="str" cm="1">
        <f t="array" ref="AG585">IF(N585="","",IF(R585&lt;&gt;"","",IF(SUMPRODUCT(--(AN18:AN1500=AG17),--(AM18:AM1500&lt;&gt;""),--ISNUMBER(SEARCH(" "&amp;AM18:AM1500&amp;" ",Q585)))&gt;0,AG17,"")))</f>
        <v/>
      </c>
      <c r="AH585" s="964" t="str" cm="1">
        <f t="array" ref="AH585">IF(N585="","",IF(R585&lt;&gt;"","",IF(SUMPRODUCT(--(AN18:AN1500=AH17),--(AM18:AM1500&lt;&gt;""),--ISNUMBER(SEARCH(" "&amp;AM18:AM1500&amp;" ",Q585)))&gt;0,AH17,"")))</f>
        <v/>
      </c>
      <c r="AI585" s="964" t="str" cm="1">
        <f t="array" ref="AI585">IF(N585="","",IF(R585&lt;&gt;"","",IF(SUMPRODUCT(--(AN18:AN1500=AI17),--(AM18:AM1500&lt;&gt;""),--ISNUMBER(SEARCH(" "&amp;AM18:AM1500&amp;" ",Q585)))&gt;0,AI17,"")))</f>
        <v/>
      </c>
      <c r="AJ585" s="964" t="str" cm="1">
        <f t="array" ref="AJ585">IF(N585="","",IF(R585&lt;&gt;"","",IF(SUMPRODUCT(--(AN18:AN1500=AJ17),--(AM18:AM1500&lt;&gt;""),--ISNUMBER(SEARCH(" "&amp;AM18:AM1500&amp;" ",Q585)))&gt;0,AJ17,"")))</f>
        <v/>
      </c>
      <c r="AK585" s="964" t="str" cm="1">
        <f t="array" ref="AK585">IF(N585="","",IF(T585&lt;&gt;"",AK17,IF(S585&lt;&gt;"","",IF(R585&lt;&gt;"","",IF(SUMPRODUCT(--(AN18:AN1500=AK17),--(AM18:AM1500&lt;&gt;""),--ISNUMBER(SEARCH(" "&amp;AM18:AM1500&amp;" ",Q585)))&gt;0,AK17,"")))))</f>
        <v/>
      </c>
      <c r="AM585" s="964" t="s">
        <v>2467</v>
      </c>
      <c r="AN585" s="964" t="s">
        <v>1597</v>
      </c>
      <c r="BN585" s="49">
        <v>1</v>
      </c>
    </row>
    <row r="586" spans="3:66" ht="35.1" customHeight="1">
      <c r="C586" s="65"/>
      <c r="D586" s="975" t="str">
        <f t="shared" si="103"/>
        <v/>
      </c>
      <c r="E586" s="982"/>
      <c r="G586" s="963" t="str">
        <f>IF(H586="","",COUNTIF(H18:H586,"&lt;&gt;"))</f>
        <v/>
      </c>
      <c r="H586" s="958" t="str" cm="1">
        <f t="array" ref="H586">IF(L586="","",IF(LEN(L586)&lt;=MAX(10,G13),L586,IFERROR(LEFT(L586,LOOKUP(2,1/(MID(L586,ROW(1:500),1)=" ")/(ROW(1:500)&lt;=MAX(10,G13)),ROW(1:500))-1),LEFT(L586,MAX(10,G13)))))</f>
        <v/>
      </c>
      <c r="I586" s="963" t="str">
        <f t="shared" si="104"/>
        <v/>
      </c>
      <c r="J586" s="963" t="str">
        <f t="shared" si="105"/>
        <v/>
      </c>
      <c r="K586" s="964" t="str">
        <f>IF(M585&lt;&gt;"",K585,IF(K585&lt;MAX(A18:A317),K585+1,""))</f>
        <v/>
      </c>
      <c r="L586" s="965" t="str">
        <f>IF(K586="","",IF(M585&lt;&gt;"",M585,INDEX(E18:E317,MATCH(K586,A18:A317,0))))</f>
        <v/>
      </c>
      <c r="M586" s="965" t="str">
        <f t="shared" si="106"/>
        <v/>
      </c>
      <c r="N586" s="966" t="str">
        <f t="shared" si="107"/>
        <v/>
      </c>
      <c r="O586" s="967" t="str">
        <f t="shared" si="108"/>
        <v/>
      </c>
      <c r="P586" s="967" t="str">
        <f t="shared" si="109"/>
        <v/>
      </c>
      <c r="Q586" s="966" t="str">
        <f t="shared" si="110"/>
        <v/>
      </c>
      <c r="R586" s="967" t="str">
        <f>IF(N586="","",IF(COUNTIF(AP18:AP300,TRIM(Q586))&gt;0,"EXCLUSION EXACTE",""))</f>
        <v/>
      </c>
      <c r="S586" s="967" t="str" cm="1">
        <f t="array" ref="S586">IF(N586="","",IF(SUMPRODUCT(--(AP18:AP300&lt;&gt;""),--ISNUMBER(SEARCH(" "&amp;AP18:AP300&amp;" ",Q586)))&gt;0,"BLOQUE MOLLUSQUES",""))</f>
        <v/>
      </c>
      <c r="T586" s="967" t="str" cm="1">
        <f t="array" ref="T586">IF(N586="","",IF(SUMPRODUCT(--(AT18:AT300&lt;&gt;""),--ISNUMBER(SEARCH(" "&amp;AT18:AT300&amp;" ",Q586)))&gt;0,"FORCE MOLLUSQUES",""))</f>
        <v/>
      </c>
      <c r="U586" s="966" t="str">
        <f t="shared" si="111"/>
        <v/>
      </c>
      <c r="V586" s="966" t="str">
        <f t="shared" si="113"/>
        <v/>
      </c>
      <c r="W586" s="967" t="str">
        <f t="shared" si="112"/>
        <v/>
      </c>
      <c r="X586" s="967" t="str" cm="1">
        <f t="array" ref="X586">IF(N586="","",IF(R586&lt;&gt;"","",IF(SUMPRODUCT(--(AN18:AN1500=X17),--(AM18:AM1500&lt;&gt;""),--ISNUMBER(SEARCH(" "&amp;AM18:AM1500&amp;" ",Q586)))&gt;0,X17,"")))</f>
        <v/>
      </c>
      <c r="Y586" s="967" t="str" cm="1">
        <f t="array" ref="Y586">IF(N586="","",IF(R586&lt;&gt;"","",IF(SUMPRODUCT(--(AN18:AN1500=Y17),--(AM18:AM1500&lt;&gt;""),--ISNUMBER(SEARCH(" "&amp;AM18:AM1500&amp;" ",Q586)))&gt;0,Y17,"")))</f>
        <v/>
      </c>
      <c r="Z586" s="967" t="str" cm="1">
        <f t="array" ref="Z586">IF(N586="","",IF(R586&lt;&gt;"","",IF(SUMPRODUCT(--(AN18:AN1500=Z17),--(AM18:AM1500&lt;&gt;""),--ISNUMBER(SEARCH(" "&amp;AM18:AM1500&amp;" ",Q586)))&gt;0,Z17,"")))</f>
        <v/>
      </c>
      <c r="AA586" s="967" t="str" cm="1">
        <f t="array" ref="AA586">IF(N586="","",IF(R586&lt;&gt;"","",IF(SUMPRODUCT(--(AN18:AN1500=AA17),--(AM18:AM1500&lt;&gt;""),--ISNUMBER(SEARCH(" "&amp;AM18:AM1500&amp;" ",Q586)))&gt;0,AA17,"")))</f>
        <v/>
      </c>
      <c r="AB586" s="967" t="str" cm="1">
        <f t="array" ref="AB586">IF(N586="","",IF(R586&lt;&gt;"","",IF(SUMPRODUCT(--(AN18:AN1500=AB17),--(AM18:AM1500&lt;&gt;""),--ISNUMBER(SEARCH(" "&amp;AM18:AM1500&amp;" ",Q586)))&gt;0,AB17,"")))</f>
        <v/>
      </c>
      <c r="AC586" s="967" t="str" cm="1">
        <f t="array" ref="AC586">IF(N586="","",IF(R586&lt;&gt;"","",IF(SUMPRODUCT(--(AN18:AN1500=AC17),--(AM18:AM1500&lt;&gt;""),--ISNUMBER(SEARCH(" "&amp;AM18:AM1500&amp;" ",Q586)))&gt;0,AC17,"")))</f>
        <v/>
      </c>
      <c r="AD586" s="967" t="str" cm="1">
        <f t="array" ref="AD586">IF(N586="","",IF(R586&lt;&gt;"","",IF(SUMPRODUCT(--(AN18:AN1500=AD17),--(AM18:AM1500&lt;&gt;""),--ISNUMBER(SEARCH(" "&amp;AM18:AM1500&amp;" ",Q586)))&gt;0,AD17,"")))</f>
        <v/>
      </c>
      <c r="AE586" s="967" t="str" cm="1">
        <f t="array" ref="AE586">IF(N586="","",IF(R586&lt;&gt;"","",IF(SUMPRODUCT(--(AN18:AN1500=AE17),--(AM18:AM1500&lt;&gt;""),--ISNUMBER(SEARCH(" "&amp;AM18:AM1500&amp;" ",Q586)))&gt;0,AE17,"")))</f>
        <v/>
      </c>
      <c r="AF586" s="967" t="str" cm="1">
        <f t="array" ref="AF586">IF(N586="","",IF(R586&lt;&gt;"","",IF(SUMPRODUCT(--(AN18:AN1500=AF17),--(AM18:AM1500&lt;&gt;""),--ISNUMBER(SEARCH(" "&amp;AM18:AM1500&amp;" ",Q586)))&gt;0,AF17,"")))</f>
        <v/>
      </c>
      <c r="AG586" s="967" t="str" cm="1">
        <f t="array" ref="AG586">IF(N586="","",IF(R586&lt;&gt;"","",IF(SUMPRODUCT(--(AN18:AN1500=AG17),--(AM18:AM1500&lt;&gt;""),--ISNUMBER(SEARCH(" "&amp;AM18:AM1500&amp;" ",Q586)))&gt;0,AG17,"")))</f>
        <v/>
      </c>
      <c r="AH586" s="967" t="str" cm="1">
        <f t="array" ref="AH586">IF(N586="","",IF(R586&lt;&gt;"","",IF(SUMPRODUCT(--(AN18:AN1500=AH17),--(AM18:AM1500&lt;&gt;""),--ISNUMBER(SEARCH(" "&amp;AM18:AM1500&amp;" ",Q586)))&gt;0,AH17,"")))</f>
        <v/>
      </c>
      <c r="AI586" s="967" t="str" cm="1">
        <f t="array" ref="AI586">IF(N586="","",IF(R586&lt;&gt;"","",IF(SUMPRODUCT(--(AN18:AN1500=AI17),--(AM18:AM1500&lt;&gt;""),--ISNUMBER(SEARCH(" "&amp;AM18:AM1500&amp;" ",Q586)))&gt;0,AI17,"")))</f>
        <v/>
      </c>
      <c r="AJ586" s="967" t="str" cm="1">
        <f t="array" ref="AJ586">IF(N586="","",IF(R586&lt;&gt;"","",IF(SUMPRODUCT(--(AN18:AN1500=AJ17),--(AM18:AM1500&lt;&gt;""),--ISNUMBER(SEARCH(" "&amp;AM18:AM1500&amp;" ",Q586)))&gt;0,AJ17,"")))</f>
        <v/>
      </c>
      <c r="AK586" s="967" t="str" cm="1">
        <f t="array" ref="AK586">IF(N586="","",IF(T586&lt;&gt;"",AK17,IF(S586&lt;&gt;"","",IF(R586&lt;&gt;"","",IF(SUMPRODUCT(--(AN18:AN1500=AK17),--(AM18:AM1500&lt;&gt;""),--ISNUMBER(SEARCH(" "&amp;AM18:AM1500&amp;" ",Q586)))&gt;0,AK17,"")))))</f>
        <v/>
      </c>
      <c r="AM586" s="968" t="s">
        <v>2298</v>
      </c>
      <c r="AN586" s="968" t="s">
        <v>1597</v>
      </c>
      <c r="BN586" s="49">
        <v>1</v>
      </c>
    </row>
    <row r="587" spans="3:66" ht="35.1" customHeight="1">
      <c r="C587" s="65"/>
      <c r="D587" s="975" t="str">
        <f t="shared" si="103"/>
        <v/>
      </c>
      <c r="E587" s="982"/>
      <c r="G587" s="964" t="str">
        <f>IF(H587="","",COUNTIF(H18:H587,"&lt;&gt;"))</f>
        <v/>
      </c>
      <c r="H587" s="965" t="str" cm="1">
        <f t="array" ref="H587">IF(L587="","",IF(LEN(L587)&lt;=MAX(10,G13),L587,IFERROR(LEFT(L587,LOOKUP(2,1/(MID(L587,ROW(1:500),1)=" ")/(ROW(1:500)&lt;=MAX(10,G13)),ROW(1:500))-1),LEFT(L587,MAX(10,G13)))))</f>
        <v/>
      </c>
      <c r="I587" s="964" t="str">
        <f t="shared" si="104"/>
        <v/>
      </c>
      <c r="J587" s="964" t="str">
        <f t="shared" si="105"/>
        <v/>
      </c>
      <c r="K587" s="964" t="str">
        <f>IF(M586&lt;&gt;"",K586,IF(K586&lt;MAX(A18:A317),K586+1,""))</f>
        <v/>
      </c>
      <c r="L587" s="965" t="str">
        <f>IF(K587="","",IF(M586&lt;&gt;"",M586,INDEX(E18:E317,MATCH(K587,A18:A317,0))))</f>
        <v/>
      </c>
      <c r="M587" s="965" t="str">
        <f t="shared" si="106"/>
        <v/>
      </c>
      <c r="N587" s="965" t="str">
        <f t="shared" si="107"/>
        <v/>
      </c>
      <c r="O587" s="964" t="str">
        <f t="shared" si="108"/>
        <v/>
      </c>
      <c r="P587" s="964" t="str">
        <f t="shared" si="109"/>
        <v/>
      </c>
      <c r="Q587" s="965" t="str">
        <f t="shared" si="110"/>
        <v/>
      </c>
      <c r="R587" s="964" t="str">
        <f>IF(N587="","",IF(COUNTIF(AP18:AP300,TRIM(Q587))&gt;0,"EXCLUSION EXACTE",""))</f>
        <v/>
      </c>
      <c r="S587" s="964" t="str" cm="1">
        <f t="array" ref="S587">IF(N587="","",IF(SUMPRODUCT(--(AP18:AP300&lt;&gt;""),--ISNUMBER(SEARCH(" "&amp;AP18:AP300&amp;" ",Q587)))&gt;0,"BLOQUE MOLLUSQUES",""))</f>
        <v/>
      </c>
      <c r="T587" s="964" t="str" cm="1">
        <f t="array" ref="T587">IF(N587="","",IF(SUMPRODUCT(--(AT18:AT300&lt;&gt;""),--ISNUMBER(SEARCH(" "&amp;AT18:AT300&amp;" ",Q587)))&gt;0,"FORCE MOLLUSQUES",""))</f>
        <v/>
      </c>
      <c r="U587" s="965" t="str">
        <f t="shared" si="111"/>
        <v/>
      </c>
      <c r="V587" s="965" t="str">
        <f t="shared" si="113"/>
        <v/>
      </c>
      <c r="W587" s="964" t="str">
        <f t="shared" si="112"/>
        <v/>
      </c>
      <c r="X587" s="964" t="str" cm="1">
        <f t="array" ref="X587">IF(N587="","",IF(R587&lt;&gt;"","",IF(SUMPRODUCT(--(AN18:AN1500=X17),--(AM18:AM1500&lt;&gt;""),--ISNUMBER(SEARCH(" "&amp;AM18:AM1500&amp;" ",Q587)))&gt;0,X17,"")))</f>
        <v/>
      </c>
      <c r="Y587" s="964" t="str" cm="1">
        <f t="array" ref="Y587">IF(N587="","",IF(R587&lt;&gt;"","",IF(SUMPRODUCT(--(AN18:AN1500=Y17),--(AM18:AM1500&lt;&gt;""),--ISNUMBER(SEARCH(" "&amp;AM18:AM1500&amp;" ",Q587)))&gt;0,Y17,"")))</f>
        <v/>
      </c>
      <c r="Z587" s="964" t="str" cm="1">
        <f t="array" ref="Z587">IF(N587="","",IF(R587&lt;&gt;"","",IF(SUMPRODUCT(--(AN18:AN1500=Z17),--(AM18:AM1500&lt;&gt;""),--ISNUMBER(SEARCH(" "&amp;AM18:AM1500&amp;" ",Q587)))&gt;0,Z17,"")))</f>
        <v/>
      </c>
      <c r="AA587" s="964" t="str" cm="1">
        <f t="array" ref="AA587">IF(N587="","",IF(R587&lt;&gt;"","",IF(SUMPRODUCT(--(AN18:AN1500=AA17),--(AM18:AM1500&lt;&gt;""),--ISNUMBER(SEARCH(" "&amp;AM18:AM1500&amp;" ",Q587)))&gt;0,AA17,"")))</f>
        <v/>
      </c>
      <c r="AB587" s="964" t="str" cm="1">
        <f t="array" ref="AB587">IF(N587="","",IF(R587&lt;&gt;"","",IF(SUMPRODUCT(--(AN18:AN1500=AB17),--(AM18:AM1500&lt;&gt;""),--ISNUMBER(SEARCH(" "&amp;AM18:AM1500&amp;" ",Q587)))&gt;0,AB17,"")))</f>
        <v/>
      </c>
      <c r="AC587" s="964" t="str" cm="1">
        <f t="array" ref="AC587">IF(N587="","",IF(R587&lt;&gt;"","",IF(SUMPRODUCT(--(AN18:AN1500=AC17),--(AM18:AM1500&lt;&gt;""),--ISNUMBER(SEARCH(" "&amp;AM18:AM1500&amp;" ",Q587)))&gt;0,AC17,"")))</f>
        <v/>
      </c>
      <c r="AD587" s="964" t="str" cm="1">
        <f t="array" ref="AD587">IF(N587="","",IF(R587&lt;&gt;"","",IF(SUMPRODUCT(--(AN18:AN1500=AD17),--(AM18:AM1500&lt;&gt;""),--ISNUMBER(SEARCH(" "&amp;AM18:AM1500&amp;" ",Q587)))&gt;0,AD17,"")))</f>
        <v/>
      </c>
      <c r="AE587" s="964" t="str" cm="1">
        <f t="array" ref="AE587">IF(N587="","",IF(R587&lt;&gt;"","",IF(SUMPRODUCT(--(AN18:AN1500=AE17),--(AM18:AM1500&lt;&gt;""),--ISNUMBER(SEARCH(" "&amp;AM18:AM1500&amp;" ",Q587)))&gt;0,AE17,"")))</f>
        <v/>
      </c>
      <c r="AF587" s="964" t="str" cm="1">
        <f t="array" ref="AF587">IF(N587="","",IF(R587&lt;&gt;"","",IF(SUMPRODUCT(--(AN18:AN1500=AF17),--(AM18:AM1500&lt;&gt;""),--ISNUMBER(SEARCH(" "&amp;AM18:AM1500&amp;" ",Q587)))&gt;0,AF17,"")))</f>
        <v/>
      </c>
      <c r="AG587" s="964" t="str" cm="1">
        <f t="array" ref="AG587">IF(N587="","",IF(R587&lt;&gt;"","",IF(SUMPRODUCT(--(AN18:AN1500=AG17),--(AM18:AM1500&lt;&gt;""),--ISNUMBER(SEARCH(" "&amp;AM18:AM1500&amp;" ",Q587)))&gt;0,AG17,"")))</f>
        <v/>
      </c>
      <c r="AH587" s="964" t="str" cm="1">
        <f t="array" ref="AH587">IF(N587="","",IF(R587&lt;&gt;"","",IF(SUMPRODUCT(--(AN18:AN1500=AH17),--(AM18:AM1500&lt;&gt;""),--ISNUMBER(SEARCH(" "&amp;AM18:AM1500&amp;" ",Q587)))&gt;0,AH17,"")))</f>
        <v/>
      </c>
      <c r="AI587" s="964" t="str" cm="1">
        <f t="array" ref="AI587">IF(N587="","",IF(R587&lt;&gt;"","",IF(SUMPRODUCT(--(AN18:AN1500=AI17),--(AM18:AM1500&lt;&gt;""),--ISNUMBER(SEARCH(" "&amp;AM18:AM1500&amp;" ",Q587)))&gt;0,AI17,"")))</f>
        <v/>
      </c>
      <c r="AJ587" s="964" t="str" cm="1">
        <f t="array" ref="AJ587">IF(N587="","",IF(R587&lt;&gt;"","",IF(SUMPRODUCT(--(AN18:AN1500=AJ17),--(AM18:AM1500&lt;&gt;""),--ISNUMBER(SEARCH(" "&amp;AM18:AM1500&amp;" ",Q587)))&gt;0,AJ17,"")))</f>
        <v/>
      </c>
      <c r="AK587" s="964" t="str" cm="1">
        <f t="array" ref="AK587">IF(N587="","",IF(T587&lt;&gt;"",AK17,IF(S587&lt;&gt;"","",IF(R587&lt;&gt;"","",IF(SUMPRODUCT(--(AN18:AN1500=AK17),--(AM18:AM1500&lt;&gt;""),--ISNUMBER(SEARCH(" "&amp;AM18:AM1500&amp;" ",Q587)))&gt;0,AK17,"")))))</f>
        <v/>
      </c>
      <c r="AM587" s="964" t="s">
        <v>2299</v>
      </c>
      <c r="AN587" s="964" t="s">
        <v>1597</v>
      </c>
      <c r="BN587" s="49">
        <v>1</v>
      </c>
    </row>
    <row r="588" spans="3:66" ht="35.1" customHeight="1">
      <c r="C588" s="65"/>
      <c r="D588" s="975" t="str">
        <f t="shared" si="103"/>
        <v/>
      </c>
      <c r="E588" s="982"/>
      <c r="G588" s="963" t="str">
        <f>IF(H588="","",COUNTIF(H18:H588,"&lt;&gt;"))</f>
        <v/>
      </c>
      <c r="H588" s="958" t="str" cm="1">
        <f t="array" ref="H588">IF(L588="","",IF(LEN(L588)&lt;=MAX(10,G13),L588,IFERROR(LEFT(L588,LOOKUP(2,1/(MID(L588,ROW(1:500),1)=" ")/(ROW(1:500)&lt;=MAX(10,G13)),ROW(1:500))-1),LEFT(L588,MAX(10,G13)))))</f>
        <v/>
      </c>
      <c r="I588" s="963" t="str">
        <f t="shared" si="104"/>
        <v/>
      </c>
      <c r="J588" s="963" t="str">
        <f t="shared" si="105"/>
        <v/>
      </c>
      <c r="K588" s="964" t="str">
        <f>IF(M587&lt;&gt;"",K587,IF(K587&lt;MAX(A18:A317),K587+1,""))</f>
        <v/>
      </c>
      <c r="L588" s="965" t="str">
        <f>IF(K588="","",IF(M587&lt;&gt;"",M587,INDEX(E18:E317,MATCH(K588,A18:A317,0))))</f>
        <v/>
      </c>
      <c r="M588" s="965" t="str">
        <f t="shared" si="106"/>
        <v/>
      </c>
      <c r="N588" s="966" t="str">
        <f t="shared" si="107"/>
        <v/>
      </c>
      <c r="O588" s="967" t="str">
        <f t="shared" si="108"/>
        <v/>
      </c>
      <c r="P588" s="967" t="str">
        <f t="shared" si="109"/>
        <v/>
      </c>
      <c r="Q588" s="966" t="str">
        <f t="shared" si="110"/>
        <v/>
      </c>
      <c r="R588" s="967" t="str">
        <f>IF(N588="","",IF(COUNTIF(AP18:AP300,TRIM(Q588))&gt;0,"EXCLUSION EXACTE",""))</f>
        <v/>
      </c>
      <c r="S588" s="967" t="str" cm="1">
        <f t="array" ref="S588">IF(N588="","",IF(SUMPRODUCT(--(AP18:AP300&lt;&gt;""),--ISNUMBER(SEARCH(" "&amp;AP18:AP300&amp;" ",Q588)))&gt;0,"BLOQUE MOLLUSQUES",""))</f>
        <v/>
      </c>
      <c r="T588" s="967" t="str" cm="1">
        <f t="array" ref="T588">IF(N588="","",IF(SUMPRODUCT(--(AT18:AT300&lt;&gt;""),--ISNUMBER(SEARCH(" "&amp;AT18:AT300&amp;" ",Q588)))&gt;0,"FORCE MOLLUSQUES",""))</f>
        <v/>
      </c>
      <c r="U588" s="966" t="str">
        <f t="shared" si="111"/>
        <v/>
      </c>
      <c r="V588" s="966" t="str">
        <f t="shared" si="113"/>
        <v/>
      </c>
      <c r="W588" s="967" t="str">
        <f t="shared" si="112"/>
        <v/>
      </c>
      <c r="X588" s="967" t="str" cm="1">
        <f t="array" ref="X588">IF(N588="","",IF(R588&lt;&gt;"","",IF(SUMPRODUCT(--(AN18:AN1500=X17),--(AM18:AM1500&lt;&gt;""),--ISNUMBER(SEARCH(" "&amp;AM18:AM1500&amp;" ",Q588)))&gt;0,X17,"")))</f>
        <v/>
      </c>
      <c r="Y588" s="967" t="str" cm="1">
        <f t="array" ref="Y588">IF(N588="","",IF(R588&lt;&gt;"","",IF(SUMPRODUCT(--(AN18:AN1500=Y17),--(AM18:AM1500&lt;&gt;""),--ISNUMBER(SEARCH(" "&amp;AM18:AM1500&amp;" ",Q588)))&gt;0,Y17,"")))</f>
        <v/>
      </c>
      <c r="Z588" s="967" t="str" cm="1">
        <f t="array" ref="Z588">IF(N588="","",IF(R588&lt;&gt;"","",IF(SUMPRODUCT(--(AN18:AN1500=Z17),--(AM18:AM1500&lt;&gt;""),--ISNUMBER(SEARCH(" "&amp;AM18:AM1500&amp;" ",Q588)))&gt;0,Z17,"")))</f>
        <v/>
      </c>
      <c r="AA588" s="967" t="str" cm="1">
        <f t="array" ref="AA588">IF(N588="","",IF(R588&lt;&gt;"","",IF(SUMPRODUCT(--(AN18:AN1500=AA17),--(AM18:AM1500&lt;&gt;""),--ISNUMBER(SEARCH(" "&amp;AM18:AM1500&amp;" ",Q588)))&gt;0,AA17,"")))</f>
        <v/>
      </c>
      <c r="AB588" s="967" t="str" cm="1">
        <f t="array" ref="AB588">IF(N588="","",IF(R588&lt;&gt;"","",IF(SUMPRODUCT(--(AN18:AN1500=AB17),--(AM18:AM1500&lt;&gt;""),--ISNUMBER(SEARCH(" "&amp;AM18:AM1500&amp;" ",Q588)))&gt;0,AB17,"")))</f>
        <v/>
      </c>
      <c r="AC588" s="967" t="str" cm="1">
        <f t="array" ref="AC588">IF(N588="","",IF(R588&lt;&gt;"","",IF(SUMPRODUCT(--(AN18:AN1500=AC17),--(AM18:AM1500&lt;&gt;""),--ISNUMBER(SEARCH(" "&amp;AM18:AM1500&amp;" ",Q588)))&gt;0,AC17,"")))</f>
        <v/>
      </c>
      <c r="AD588" s="967" t="str" cm="1">
        <f t="array" ref="AD588">IF(N588="","",IF(R588&lt;&gt;"","",IF(SUMPRODUCT(--(AN18:AN1500=AD17),--(AM18:AM1500&lt;&gt;""),--ISNUMBER(SEARCH(" "&amp;AM18:AM1500&amp;" ",Q588)))&gt;0,AD17,"")))</f>
        <v/>
      </c>
      <c r="AE588" s="967" t="str" cm="1">
        <f t="array" ref="AE588">IF(N588="","",IF(R588&lt;&gt;"","",IF(SUMPRODUCT(--(AN18:AN1500=AE17),--(AM18:AM1500&lt;&gt;""),--ISNUMBER(SEARCH(" "&amp;AM18:AM1500&amp;" ",Q588)))&gt;0,AE17,"")))</f>
        <v/>
      </c>
      <c r="AF588" s="967" t="str" cm="1">
        <f t="array" ref="AF588">IF(N588="","",IF(R588&lt;&gt;"","",IF(SUMPRODUCT(--(AN18:AN1500=AF17),--(AM18:AM1500&lt;&gt;""),--ISNUMBER(SEARCH(" "&amp;AM18:AM1500&amp;" ",Q588)))&gt;0,AF17,"")))</f>
        <v/>
      </c>
      <c r="AG588" s="967" t="str" cm="1">
        <f t="array" ref="AG588">IF(N588="","",IF(R588&lt;&gt;"","",IF(SUMPRODUCT(--(AN18:AN1500=AG17),--(AM18:AM1500&lt;&gt;""),--ISNUMBER(SEARCH(" "&amp;AM18:AM1500&amp;" ",Q588)))&gt;0,AG17,"")))</f>
        <v/>
      </c>
      <c r="AH588" s="967" t="str" cm="1">
        <f t="array" ref="AH588">IF(N588="","",IF(R588&lt;&gt;"","",IF(SUMPRODUCT(--(AN18:AN1500=AH17),--(AM18:AM1500&lt;&gt;""),--ISNUMBER(SEARCH(" "&amp;AM18:AM1500&amp;" ",Q588)))&gt;0,AH17,"")))</f>
        <v/>
      </c>
      <c r="AI588" s="967" t="str" cm="1">
        <f t="array" ref="AI588">IF(N588="","",IF(R588&lt;&gt;"","",IF(SUMPRODUCT(--(AN18:AN1500=AI17),--(AM18:AM1500&lt;&gt;""),--ISNUMBER(SEARCH(" "&amp;AM18:AM1500&amp;" ",Q588)))&gt;0,AI17,"")))</f>
        <v/>
      </c>
      <c r="AJ588" s="967" t="str" cm="1">
        <f t="array" ref="AJ588">IF(N588="","",IF(R588&lt;&gt;"","",IF(SUMPRODUCT(--(AN18:AN1500=AJ17),--(AM18:AM1500&lt;&gt;""),--ISNUMBER(SEARCH(" "&amp;AM18:AM1500&amp;" ",Q588)))&gt;0,AJ17,"")))</f>
        <v/>
      </c>
      <c r="AK588" s="967" t="str" cm="1">
        <f t="array" ref="AK588">IF(N588="","",IF(T588&lt;&gt;"",AK17,IF(S588&lt;&gt;"","",IF(R588&lt;&gt;"","",IF(SUMPRODUCT(--(AN18:AN1500=AK17),--(AM18:AM1500&lt;&gt;""),--ISNUMBER(SEARCH(" "&amp;AM18:AM1500&amp;" ",Q588)))&gt;0,AK17,"")))))</f>
        <v/>
      </c>
      <c r="AM588" s="968" t="s">
        <v>2300</v>
      </c>
      <c r="AN588" s="968" t="s">
        <v>1597</v>
      </c>
      <c r="BN588" s="49">
        <v>1</v>
      </c>
    </row>
    <row r="589" spans="3:66" ht="35.1" customHeight="1">
      <c r="C589" s="65"/>
      <c r="D589" s="975" t="str">
        <f t="shared" si="103"/>
        <v/>
      </c>
      <c r="E589" s="982"/>
      <c r="G589" s="964" t="str">
        <f>IF(H589="","",COUNTIF(H18:H589,"&lt;&gt;"))</f>
        <v/>
      </c>
      <c r="H589" s="965" t="str" cm="1">
        <f t="array" ref="H589">IF(L589="","",IF(LEN(L589)&lt;=MAX(10,G13),L589,IFERROR(LEFT(L589,LOOKUP(2,1/(MID(L589,ROW(1:500),1)=" ")/(ROW(1:500)&lt;=MAX(10,G13)),ROW(1:500))-1),LEFT(L589,MAX(10,G13)))))</f>
        <v/>
      </c>
      <c r="I589" s="964" t="str">
        <f t="shared" si="104"/>
        <v/>
      </c>
      <c r="J589" s="964" t="str">
        <f t="shared" si="105"/>
        <v/>
      </c>
      <c r="K589" s="964" t="str">
        <f>IF(M588&lt;&gt;"",K588,IF(K588&lt;MAX(A18:A317),K588+1,""))</f>
        <v/>
      </c>
      <c r="L589" s="965" t="str">
        <f>IF(K589="","",IF(M588&lt;&gt;"",M588,INDEX(E18:E317,MATCH(K589,A18:A317,0))))</f>
        <v/>
      </c>
      <c r="M589" s="965" t="str">
        <f t="shared" si="106"/>
        <v/>
      </c>
      <c r="N589" s="965" t="str">
        <f t="shared" si="107"/>
        <v/>
      </c>
      <c r="O589" s="964" t="str">
        <f t="shared" si="108"/>
        <v/>
      </c>
      <c r="P589" s="964" t="str">
        <f t="shared" si="109"/>
        <v/>
      </c>
      <c r="Q589" s="965" t="str">
        <f t="shared" si="110"/>
        <v/>
      </c>
      <c r="R589" s="964" t="str">
        <f>IF(N589="","",IF(COUNTIF(AP18:AP300,TRIM(Q589))&gt;0,"EXCLUSION EXACTE",""))</f>
        <v/>
      </c>
      <c r="S589" s="964" t="str" cm="1">
        <f t="array" ref="S589">IF(N589="","",IF(SUMPRODUCT(--(AP18:AP300&lt;&gt;""),--ISNUMBER(SEARCH(" "&amp;AP18:AP300&amp;" ",Q589)))&gt;0,"BLOQUE MOLLUSQUES",""))</f>
        <v/>
      </c>
      <c r="T589" s="964" t="str" cm="1">
        <f t="array" ref="T589">IF(N589="","",IF(SUMPRODUCT(--(AT18:AT300&lt;&gt;""),--ISNUMBER(SEARCH(" "&amp;AT18:AT300&amp;" ",Q589)))&gt;0,"FORCE MOLLUSQUES",""))</f>
        <v/>
      </c>
      <c r="U589" s="965" t="str">
        <f t="shared" si="111"/>
        <v/>
      </c>
      <c r="V589" s="965" t="str">
        <f t="shared" si="113"/>
        <v/>
      </c>
      <c r="W589" s="964" t="str">
        <f t="shared" si="112"/>
        <v/>
      </c>
      <c r="X589" s="964" t="str" cm="1">
        <f t="array" ref="X589">IF(N589="","",IF(R589&lt;&gt;"","",IF(SUMPRODUCT(--(AN18:AN1500=X17),--(AM18:AM1500&lt;&gt;""),--ISNUMBER(SEARCH(" "&amp;AM18:AM1500&amp;" ",Q589)))&gt;0,X17,"")))</f>
        <v/>
      </c>
      <c r="Y589" s="964" t="str" cm="1">
        <f t="array" ref="Y589">IF(N589="","",IF(R589&lt;&gt;"","",IF(SUMPRODUCT(--(AN18:AN1500=Y17),--(AM18:AM1500&lt;&gt;""),--ISNUMBER(SEARCH(" "&amp;AM18:AM1500&amp;" ",Q589)))&gt;0,Y17,"")))</f>
        <v/>
      </c>
      <c r="Z589" s="964" t="str" cm="1">
        <f t="array" ref="Z589">IF(N589="","",IF(R589&lt;&gt;"","",IF(SUMPRODUCT(--(AN18:AN1500=Z17),--(AM18:AM1500&lt;&gt;""),--ISNUMBER(SEARCH(" "&amp;AM18:AM1500&amp;" ",Q589)))&gt;0,Z17,"")))</f>
        <v/>
      </c>
      <c r="AA589" s="964" t="str" cm="1">
        <f t="array" ref="AA589">IF(N589="","",IF(R589&lt;&gt;"","",IF(SUMPRODUCT(--(AN18:AN1500=AA17),--(AM18:AM1500&lt;&gt;""),--ISNUMBER(SEARCH(" "&amp;AM18:AM1500&amp;" ",Q589)))&gt;0,AA17,"")))</f>
        <v/>
      </c>
      <c r="AB589" s="964" t="str" cm="1">
        <f t="array" ref="AB589">IF(N589="","",IF(R589&lt;&gt;"","",IF(SUMPRODUCT(--(AN18:AN1500=AB17),--(AM18:AM1500&lt;&gt;""),--ISNUMBER(SEARCH(" "&amp;AM18:AM1500&amp;" ",Q589)))&gt;0,AB17,"")))</f>
        <v/>
      </c>
      <c r="AC589" s="964" t="str" cm="1">
        <f t="array" ref="AC589">IF(N589="","",IF(R589&lt;&gt;"","",IF(SUMPRODUCT(--(AN18:AN1500=AC17),--(AM18:AM1500&lt;&gt;""),--ISNUMBER(SEARCH(" "&amp;AM18:AM1500&amp;" ",Q589)))&gt;0,AC17,"")))</f>
        <v/>
      </c>
      <c r="AD589" s="964" t="str" cm="1">
        <f t="array" ref="AD589">IF(N589="","",IF(R589&lt;&gt;"","",IF(SUMPRODUCT(--(AN18:AN1500=AD17),--(AM18:AM1500&lt;&gt;""),--ISNUMBER(SEARCH(" "&amp;AM18:AM1500&amp;" ",Q589)))&gt;0,AD17,"")))</f>
        <v/>
      </c>
      <c r="AE589" s="964" t="str" cm="1">
        <f t="array" ref="AE589">IF(N589="","",IF(R589&lt;&gt;"","",IF(SUMPRODUCT(--(AN18:AN1500=AE17),--(AM18:AM1500&lt;&gt;""),--ISNUMBER(SEARCH(" "&amp;AM18:AM1500&amp;" ",Q589)))&gt;0,AE17,"")))</f>
        <v/>
      </c>
      <c r="AF589" s="964" t="str" cm="1">
        <f t="array" ref="AF589">IF(N589="","",IF(R589&lt;&gt;"","",IF(SUMPRODUCT(--(AN18:AN1500=AF17),--(AM18:AM1500&lt;&gt;""),--ISNUMBER(SEARCH(" "&amp;AM18:AM1500&amp;" ",Q589)))&gt;0,AF17,"")))</f>
        <v/>
      </c>
      <c r="AG589" s="964" t="str" cm="1">
        <f t="array" ref="AG589">IF(N589="","",IF(R589&lt;&gt;"","",IF(SUMPRODUCT(--(AN18:AN1500=AG17),--(AM18:AM1500&lt;&gt;""),--ISNUMBER(SEARCH(" "&amp;AM18:AM1500&amp;" ",Q589)))&gt;0,AG17,"")))</f>
        <v/>
      </c>
      <c r="AH589" s="964" t="str" cm="1">
        <f t="array" ref="AH589">IF(N589="","",IF(R589&lt;&gt;"","",IF(SUMPRODUCT(--(AN18:AN1500=AH17),--(AM18:AM1500&lt;&gt;""),--ISNUMBER(SEARCH(" "&amp;AM18:AM1500&amp;" ",Q589)))&gt;0,AH17,"")))</f>
        <v/>
      </c>
      <c r="AI589" s="964" t="str" cm="1">
        <f t="array" ref="AI589">IF(N589="","",IF(R589&lt;&gt;"","",IF(SUMPRODUCT(--(AN18:AN1500=AI17),--(AM18:AM1500&lt;&gt;""),--ISNUMBER(SEARCH(" "&amp;AM18:AM1500&amp;" ",Q589)))&gt;0,AI17,"")))</f>
        <v/>
      </c>
      <c r="AJ589" s="964" t="str" cm="1">
        <f t="array" ref="AJ589">IF(N589="","",IF(R589&lt;&gt;"","",IF(SUMPRODUCT(--(AN18:AN1500=AJ17),--(AM18:AM1500&lt;&gt;""),--ISNUMBER(SEARCH(" "&amp;AM18:AM1500&amp;" ",Q589)))&gt;0,AJ17,"")))</f>
        <v/>
      </c>
      <c r="AK589" s="964" t="str" cm="1">
        <f t="array" ref="AK589">IF(N589="","",IF(T589&lt;&gt;"",AK17,IF(S589&lt;&gt;"","",IF(R589&lt;&gt;"","",IF(SUMPRODUCT(--(AN18:AN1500=AK17),--(AM18:AM1500&lt;&gt;""),--ISNUMBER(SEARCH(" "&amp;AM18:AM1500&amp;" ",Q589)))&gt;0,AK17,"")))))</f>
        <v/>
      </c>
      <c r="AM589" s="964" t="s">
        <v>2468</v>
      </c>
      <c r="AN589" s="964" t="s">
        <v>1597</v>
      </c>
      <c r="BN589" s="49">
        <v>1</v>
      </c>
    </row>
    <row r="590" spans="3:66" ht="35.1" customHeight="1">
      <c r="C590" s="65"/>
      <c r="D590" s="975" t="str">
        <f t="shared" si="103"/>
        <v/>
      </c>
      <c r="E590" s="982"/>
      <c r="G590" s="963" t="str">
        <f>IF(H590="","",COUNTIF(H18:H590,"&lt;&gt;"))</f>
        <v/>
      </c>
      <c r="H590" s="958" t="str" cm="1">
        <f t="array" ref="H590">IF(L590="","",IF(LEN(L590)&lt;=MAX(10,G13),L590,IFERROR(LEFT(L590,LOOKUP(2,1/(MID(L590,ROW(1:500),1)=" ")/(ROW(1:500)&lt;=MAX(10,G13)),ROW(1:500))-1),LEFT(L590,MAX(10,G13)))))</f>
        <v/>
      </c>
      <c r="I590" s="963" t="str">
        <f t="shared" si="104"/>
        <v/>
      </c>
      <c r="J590" s="963" t="str">
        <f t="shared" si="105"/>
        <v/>
      </c>
      <c r="K590" s="964" t="str">
        <f>IF(M589&lt;&gt;"",K589,IF(K589&lt;MAX(A18:A317),K589+1,""))</f>
        <v/>
      </c>
      <c r="L590" s="965" t="str">
        <f>IF(K590="","",IF(M589&lt;&gt;"",M589,INDEX(E18:E317,MATCH(K590,A18:A317,0))))</f>
        <v/>
      </c>
      <c r="M590" s="965" t="str">
        <f t="shared" si="106"/>
        <v/>
      </c>
      <c r="N590" s="966" t="str">
        <f t="shared" si="107"/>
        <v/>
      </c>
      <c r="O590" s="967" t="str">
        <f t="shared" si="108"/>
        <v/>
      </c>
      <c r="P590" s="967" t="str">
        <f t="shared" si="109"/>
        <v/>
      </c>
      <c r="Q590" s="966" t="str">
        <f t="shared" si="110"/>
        <v/>
      </c>
      <c r="R590" s="967" t="str">
        <f>IF(N590="","",IF(COUNTIF(AP18:AP300,TRIM(Q590))&gt;0,"EXCLUSION EXACTE",""))</f>
        <v/>
      </c>
      <c r="S590" s="967" t="str" cm="1">
        <f t="array" ref="S590">IF(N590="","",IF(SUMPRODUCT(--(AP18:AP300&lt;&gt;""),--ISNUMBER(SEARCH(" "&amp;AP18:AP300&amp;" ",Q590)))&gt;0,"BLOQUE MOLLUSQUES",""))</f>
        <v/>
      </c>
      <c r="T590" s="967" t="str" cm="1">
        <f t="array" ref="T590">IF(N590="","",IF(SUMPRODUCT(--(AT18:AT300&lt;&gt;""),--ISNUMBER(SEARCH(" "&amp;AT18:AT300&amp;" ",Q590)))&gt;0,"FORCE MOLLUSQUES",""))</f>
        <v/>
      </c>
      <c r="U590" s="966" t="str">
        <f t="shared" si="111"/>
        <v/>
      </c>
      <c r="V590" s="966" t="str">
        <f t="shared" si="113"/>
        <v/>
      </c>
      <c r="W590" s="967" t="str">
        <f t="shared" si="112"/>
        <v/>
      </c>
      <c r="X590" s="967" t="str" cm="1">
        <f t="array" ref="X590">IF(N590="","",IF(R590&lt;&gt;"","",IF(SUMPRODUCT(--(AN18:AN1500=X17),--(AM18:AM1500&lt;&gt;""),--ISNUMBER(SEARCH(" "&amp;AM18:AM1500&amp;" ",Q590)))&gt;0,X17,"")))</f>
        <v/>
      </c>
      <c r="Y590" s="967" t="str" cm="1">
        <f t="array" ref="Y590">IF(N590="","",IF(R590&lt;&gt;"","",IF(SUMPRODUCT(--(AN18:AN1500=Y17),--(AM18:AM1500&lt;&gt;""),--ISNUMBER(SEARCH(" "&amp;AM18:AM1500&amp;" ",Q590)))&gt;0,Y17,"")))</f>
        <v/>
      </c>
      <c r="Z590" s="967" t="str" cm="1">
        <f t="array" ref="Z590">IF(N590="","",IF(R590&lt;&gt;"","",IF(SUMPRODUCT(--(AN18:AN1500=Z17),--(AM18:AM1500&lt;&gt;""),--ISNUMBER(SEARCH(" "&amp;AM18:AM1500&amp;" ",Q590)))&gt;0,Z17,"")))</f>
        <v/>
      </c>
      <c r="AA590" s="967" t="str" cm="1">
        <f t="array" ref="AA590">IF(N590="","",IF(R590&lt;&gt;"","",IF(SUMPRODUCT(--(AN18:AN1500=AA17),--(AM18:AM1500&lt;&gt;""),--ISNUMBER(SEARCH(" "&amp;AM18:AM1500&amp;" ",Q590)))&gt;0,AA17,"")))</f>
        <v/>
      </c>
      <c r="AB590" s="967" t="str" cm="1">
        <f t="array" ref="AB590">IF(N590="","",IF(R590&lt;&gt;"","",IF(SUMPRODUCT(--(AN18:AN1500=AB17),--(AM18:AM1500&lt;&gt;""),--ISNUMBER(SEARCH(" "&amp;AM18:AM1500&amp;" ",Q590)))&gt;0,AB17,"")))</f>
        <v/>
      </c>
      <c r="AC590" s="967" t="str" cm="1">
        <f t="array" ref="AC590">IF(N590="","",IF(R590&lt;&gt;"","",IF(SUMPRODUCT(--(AN18:AN1500=AC17),--(AM18:AM1500&lt;&gt;""),--ISNUMBER(SEARCH(" "&amp;AM18:AM1500&amp;" ",Q590)))&gt;0,AC17,"")))</f>
        <v/>
      </c>
      <c r="AD590" s="967" t="str" cm="1">
        <f t="array" ref="AD590">IF(N590="","",IF(R590&lt;&gt;"","",IF(SUMPRODUCT(--(AN18:AN1500=AD17),--(AM18:AM1500&lt;&gt;""),--ISNUMBER(SEARCH(" "&amp;AM18:AM1500&amp;" ",Q590)))&gt;0,AD17,"")))</f>
        <v/>
      </c>
      <c r="AE590" s="967" t="str" cm="1">
        <f t="array" ref="AE590">IF(N590="","",IF(R590&lt;&gt;"","",IF(SUMPRODUCT(--(AN18:AN1500=AE17),--(AM18:AM1500&lt;&gt;""),--ISNUMBER(SEARCH(" "&amp;AM18:AM1500&amp;" ",Q590)))&gt;0,AE17,"")))</f>
        <v/>
      </c>
      <c r="AF590" s="967" t="str" cm="1">
        <f t="array" ref="AF590">IF(N590="","",IF(R590&lt;&gt;"","",IF(SUMPRODUCT(--(AN18:AN1500=AF17),--(AM18:AM1500&lt;&gt;""),--ISNUMBER(SEARCH(" "&amp;AM18:AM1500&amp;" ",Q590)))&gt;0,AF17,"")))</f>
        <v/>
      </c>
      <c r="AG590" s="967" t="str" cm="1">
        <f t="array" ref="AG590">IF(N590="","",IF(R590&lt;&gt;"","",IF(SUMPRODUCT(--(AN18:AN1500=AG17),--(AM18:AM1500&lt;&gt;""),--ISNUMBER(SEARCH(" "&amp;AM18:AM1500&amp;" ",Q590)))&gt;0,AG17,"")))</f>
        <v/>
      </c>
      <c r="AH590" s="967" t="str" cm="1">
        <f t="array" ref="AH590">IF(N590="","",IF(R590&lt;&gt;"","",IF(SUMPRODUCT(--(AN18:AN1500=AH17),--(AM18:AM1500&lt;&gt;""),--ISNUMBER(SEARCH(" "&amp;AM18:AM1500&amp;" ",Q590)))&gt;0,AH17,"")))</f>
        <v/>
      </c>
      <c r="AI590" s="967" t="str" cm="1">
        <f t="array" ref="AI590">IF(N590="","",IF(R590&lt;&gt;"","",IF(SUMPRODUCT(--(AN18:AN1500=AI17),--(AM18:AM1500&lt;&gt;""),--ISNUMBER(SEARCH(" "&amp;AM18:AM1500&amp;" ",Q590)))&gt;0,AI17,"")))</f>
        <v/>
      </c>
      <c r="AJ590" s="967" t="str" cm="1">
        <f t="array" ref="AJ590">IF(N590="","",IF(R590&lt;&gt;"","",IF(SUMPRODUCT(--(AN18:AN1500=AJ17),--(AM18:AM1500&lt;&gt;""),--ISNUMBER(SEARCH(" "&amp;AM18:AM1500&amp;" ",Q590)))&gt;0,AJ17,"")))</f>
        <v/>
      </c>
      <c r="AK590" s="967" t="str" cm="1">
        <f t="array" ref="AK590">IF(N590="","",IF(T590&lt;&gt;"",AK17,IF(S590&lt;&gt;"","",IF(R590&lt;&gt;"","",IF(SUMPRODUCT(--(AN18:AN1500=AK17),--(AM18:AM1500&lt;&gt;""),--ISNUMBER(SEARCH(" "&amp;AM18:AM1500&amp;" ",Q590)))&gt;0,AK17,"")))))</f>
        <v/>
      </c>
      <c r="AM590" s="968" t="s">
        <v>2301</v>
      </c>
      <c r="AN590" s="968" t="s">
        <v>1597</v>
      </c>
      <c r="BN590" s="49">
        <v>1</v>
      </c>
    </row>
    <row r="591" spans="3:66" ht="35.1" customHeight="1">
      <c r="C591" s="65"/>
      <c r="D591" s="975" t="str">
        <f t="shared" si="103"/>
        <v/>
      </c>
      <c r="E591" s="982"/>
      <c r="G591" s="964" t="str">
        <f>IF(H591="","",COUNTIF(H18:H591,"&lt;&gt;"))</f>
        <v/>
      </c>
      <c r="H591" s="965" t="str" cm="1">
        <f t="array" ref="H591">IF(L591="","",IF(LEN(L591)&lt;=MAX(10,G13),L591,IFERROR(LEFT(L591,LOOKUP(2,1/(MID(L591,ROW(1:500),1)=" ")/(ROW(1:500)&lt;=MAX(10,G13)),ROW(1:500))-1),LEFT(L591,MAX(10,G13)))))</f>
        <v/>
      </c>
      <c r="I591" s="964" t="str">
        <f t="shared" si="104"/>
        <v/>
      </c>
      <c r="J591" s="964" t="str">
        <f t="shared" si="105"/>
        <v/>
      </c>
      <c r="K591" s="964" t="str">
        <f>IF(M590&lt;&gt;"",K590,IF(K590&lt;MAX(A18:A317),K590+1,""))</f>
        <v/>
      </c>
      <c r="L591" s="965" t="str">
        <f>IF(K591="","",IF(M590&lt;&gt;"",M590,INDEX(E18:E317,MATCH(K591,A18:A317,0))))</f>
        <v/>
      </c>
      <c r="M591" s="965" t="str">
        <f t="shared" si="106"/>
        <v/>
      </c>
      <c r="N591" s="965" t="str">
        <f t="shared" si="107"/>
        <v/>
      </c>
      <c r="O591" s="964" t="str">
        <f t="shared" si="108"/>
        <v/>
      </c>
      <c r="P591" s="964" t="str">
        <f t="shared" si="109"/>
        <v/>
      </c>
      <c r="Q591" s="965" t="str">
        <f t="shared" si="110"/>
        <v/>
      </c>
      <c r="R591" s="964" t="str">
        <f>IF(N591="","",IF(COUNTIF(AP18:AP300,TRIM(Q591))&gt;0,"EXCLUSION EXACTE",""))</f>
        <v/>
      </c>
      <c r="S591" s="964" t="str" cm="1">
        <f t="array" ref="S591">IF(N591="","",IF(SUMPRODUCT(--(AP18:AP300&lt;&gt;""),--ISNUMBER(SEARCH(" "&amp;AP18:AP300&amp;" ",Q591)))&gt;0,"BLOQUE MOLLUSQUES",""))</f>
        <v/>
      </c>
      <c r="T591" s="964" t="str" cm="1">
        <f t="array" ref="T591">IF(N591="","",IF(SUMPRODUCT(--(AT18:AT300&lt;&gt;""),--ISNUMBER(SEARCH(" "&amp;AT18:AT300&amp;" ",Q591)))&gt;0,"FORCE MOLLUSQUES",""))</f>
        <v/>
      </c>
      <c r="U591" s="965" t="str">
        <f t="shared" si="111"/>
        <v/>
      </c>
      <c r="V591" s="965" t="str">
        <f t="shared" si="113"/>
        <v/>
      </c>
      <c r="W591" s="964" t="str">
        <f t="shared" si="112"/>
        <v/>
      </c>
      <c r="X591" s="964" t="str" cm="1">
        <f t="array" ref="X591">IF(N591="","",IF(R591&lt;&gt;"","",IF(SUMPRODUCT(--(AN18:AN1500=X17),--(AM18:AM1500&lt;&gt;""),--ISNUMBER(SEARCH(" "&amp;AM18:AM1500&amp;" ",Q591)))&gt;0,X17,"")))</f>
        <v/>
      </c>
      <c r="Y591" s="964" t="str" cm="1">
        <f t="array" ref="Y591">IF(N591="","",IF(R591&lt;&gt;"","",IF(SUMPRODUCT(--(AN18:AN1500=Y17),--(AM18:AM1500&lt;&gt;""),--ISNUMBER(SEARCH(" "&amp;AM18:AM1500&amp;" ",Q591)))&gt;0,Y17,"")))</f>
        <v/>
      </c>
      <c r="Z591" s="964" t="str" cm="1">
        <f t="array" ref="Z591">IF(N591="","",IF(R591&lt;&gt;"","",IF(SUMPRODUCT(--(AN18:AN1500=Z17),--(AM18:AM1500&lt;&gt;""),--ISNUMBER(SEARCH(" "&amp;AM18:AM1500&amp;" ",Q591)))&gt;0,Z17,"")))</f>
        <v/>
      </c>
      <c r="AA591" s="964" t="str" cm="1">
        <f t="array" ref="AA591">IF(N591="","",IF(R591&lt;&gt;"","",IF(SUMPRODUCT(--(AN18:AN1500=AA17),--(AM18:AM1500&lt;&gt;""),--ISNUMBER(SEARCH(" "&amp;AM18:AM1500&amp;" ",Q591)))&gt;0,AA17,"")))</f>
        <v/>
      </c>
      <c r="AB591" s="964" t="str" cm="1">
        <f t="array" ref="AB591">IF(N591="","",IF(R591&lt;&gt;"","",IF(SUMPRODUCT(--(AN18:AN1500=AB17),--(AM18:AM1500&lt;&gt;""),--ISNUMBER(SEARCH(" "&amp;AM18:AM1500&amp;" ",Q591)))&gt;0,AB17,"")))</f>
        <v/>
      </c>
      <c r="AC591" s="964" t="str" cm="1">
        <f t="array" ref="AC591">IF(N591="","",IF(R591&lt;&gt;"","",IF(SUMPRODUCT(--(AN18:AN1500=AC17),--(AM18:AM1500&lt;&gt;""),--ISNUMBER(SEARCH(" "&amp;AM18:AM1500&amp;" ",Q591)))&gt;0,AC17,"")))</f>
        <v/>
      </c>
      <c r="AD591" s="964" t="str" cm="1">
        <f t="array" ref="AD591">IF(N591="","",IF(R591&lt;&gt;"","",IF(SUMPRODUCT(--(AN18:AN1500=AD17),--(AM18:AM1500&lt;&gt;""),--ISNUMBER(SEARCH(" "&amp;AM18:AM1500&amp;" ",Q591)))&gt;0,AD17,"")))</f>
        <v/>
      </c>
      <c r="AE591" s="964" t="str" cm="1">
        <f t="array" ref="AE591">IF(N591="","",IF(R591&lt;&gt;"","",IF(SUMPRODUCT(--(AN18:AN1500=AE17),--(AM18:AM1500&lt;&gt;""),--ISNUMBER(SEARCH(" "&amp;AM18:AM1500&amp;" ",Q591)))&gt;0,AE17,"")))</f>
        <v/>
      </c>
      <c r="AF591" s="964" t="str" cm="1">
        <f t="array" ref="AF591">IF(N591="","",IF(R591&lt;&gt;"","",IF(SUMPRODUCT(--(AN18:AN1500=AF17),--(AM18:AM1500&lt;&gt;""),--ISNUMBER(SEARCH(" "&amp;AM18:AM1500&amp;" ",Q591)))&gt;0,AF17,"")))</f>
        <v/>
      </c>
      <c r="AG591" s="964" t="str" cm="1">
        <f t="array" ref="AG591">IF(N591="","",IF(R591&lt;&gt;"","",IF(SUMPRODUCT(--(AN18:AN1500=AG17),--(AM18:AM1500&lt;&gt;""),--ISNUMBER(SEARCH(" "&amp;AM18:AM1500&amp;" ",Q591)))&gt;0,AG17,"")))</f>
        <v/>
      </c>
      <c r="AH591" s="964" t="str" cm="1">
        <f t="array" ref="AH591">IF(N591="","",IF(R591&lt;&gt;"","",IF(SUMPRODUCT(--(AN18:AN1500=AH17),--(AM18:AM1500&lt;&gt;""),--ISNUMBER(SEARCH(" "&amp;AM18:AM1500&amp;" ",Q591)))&gt;0,AH17,"")))</f>
        <v/>
      </c>
      <c r="AI591" s="964" t="str" cm="1">
        <f t="array" ref="AI591">IF(N591="","",IF(R591&lt;&gt;"","",IF(SUMPRODUCT(--(AN18:AN1500=AI17),--(AM18:AM1500&lt;&gt;""),--ISNUMBER(SEARCH(" "&amp;AM18:AM1500&amp;" ",Q591)))&gt;0,AI17,"")))</f>
        <v/>
      </c>
      <c r="AJ591" s="964" t="str" cm="1">
        <f t="array" ref="AJ591">IF(N591="","",IF(R591&lt;&gt;"","",IF(SUMPRODUCT(--(AN18:AN1500=AJ17),--(AM18:AM1500&lt;&gt;""),--ISNUMBER(SEARCH(" "&amp;AM18:AM1500&amp;" ",Q591)))&gt;0,AJ17,"")))</f>
        <v/>
      </c>
      <c r="AK591" s="964" t="str" cm="1">
        <f t="array" ref="AK591">IF(N591="","",IF(T591&lt;&gt;"",AK17,IF(S591&lt;&gt;"","",IF(R591&lt;&gt;"","",IF(SUMPRODUCT(--(AN18:AN1500=AK17),--(AM18:AM1500&lt;&gt;""),--ISNUMBER(SEARCH(" "&amp;AM18:AM1500&amp;" ",Q591)))&gt;0,AK17,"")))))</f>
        <v/>
      </c>
      <c r="AM591" s="964" t="s">
        <v>2469</v>
      </c>
      <c r="AN591" s="964" t="s">
        <v>1597</v>
      </c>
      <c r="BN591" s="49">
        <v>1</v>
      </c>
    </row>
    <row r="592" spans="3:66" ht="35.1" customHeight="1">
      <c r="C592" s="65"/>
      <c r="D592" s="975" t="str">
        <f t="shared" si="103"/>
        <v/>
      </c>
      <c r="E592" s="982"/>
      <c r="G592" s="963" t="str">
        <f>IF(H592="","",COUNTIF(H18:H592,"&lt;&gt;"))</f>
        <v/>
      </c>
      <c r="H592" s="958" t="str" cm="1">
        <f t="array" ref="H592">IF(L592="","",IF(LEN(L592)&lt;=MAX(10,G13),L592,IFERROR(LEFT(L592,LOOKUP(2,1/(MID(L592,ROW(1:500),1)=" ")/(ROW(1:500)&lt;=MAX(10,G13)),ROW(1:500))-1),LEFT(L592,MAX(10,G13)))))</f>
        <v/>
      </c>
      <c r="I592" s="963" t="str">
        <f t="shared" si="104"/>
        <v/>
      </c>
      <c r="J592" s="963" t="str">
        <f t="shared" si="105"/>
        <v/>
      </c>
      <c r="K592" s="964" t="str">
        <f>IF(M591&lt;&gt;"",K591,IF(K591&lt;MAX(A18:A317),K591+1,""))</f>
        <v/>
      </c>
      <c r="L592" s="965" t="str">
        <f>IF(K592="","",IF(M591&lt;&gt;"",M591,INDEX(E18:E317,MATCH(K592,A18:A317,0))))</f>
        <v/>
      </c>
      <c r="M592" s="965" t="str">
        <f t="shared" si="106"/>
        <v/>
      </c>
      <c r="N592" s="966" t="str">
        <f t="shared" si="107"/>
        <v/>
      </c>
      <c r="O592" s="967" t="str">
        <f t="shared" si="108"/>
        <v/>
      </c>
      <c r="P592" s="967" t="str">
        <f t="shared" si="109"/>
        <v/>
      </c>
      <c r="Q592" s="966" t="str">
        <f t="shared" si="110"/>
        <v/>
      </c>
      <c r="R592" s="967" t="str">
        <f>IF(N592="","",IF(COUNTIF(AP18:AP300,TRIM(Q592))&gt;0,"EXCLUSION EXACTE",""))</f>
        <v/>
      </c>
      <c r="S592" s="967" t="str" cm="1">
        <f t="array" ref="S592">IF(N592="","",IF(SUMPRODUCT(--(AP18:AP300&lt;&gt;""),--ISNUMBER(SEARCH(" "&amp;AP18:AP300&amp;" ",Q592)))&gt;0,"BLOQUE MOLLUSQUES",""))</f>
        <v/>
      </c>
      <c r="T592" s="967" t="str" cm="1">
        <f t="array" ref="T592">IF(N592="","",IF(SUMPRODUCT(--(AT18:AT300&lt;&gt;""),--ISNUMBER(SEARCH(" "&amp;AT18:AT300&amp;" ",Q592)))&gt;0,"FORCE MOLLUSQUES",""))</f>
        <v/>
      </c>
      <c r="U592" s="966" t="str">
        <f t="shared" si="111"/>
        <v/>
      </c>
      <c r="V592" s="966" t="str">
        <f t="shared" si="113"/>
        <v/>
      </c>
      <c r="W592" s="967" t="str">
        <f t="shared" si="112"/>
        <v/>
      </c>
      <c r="X592" s="967" t="str" cm="1">
        <f t="array" ref="X592">IF(N592="","",IF(R592&lt;&gt;"","",IF(SUMPRODUCT(--(AN18:AN1500=X17),--(AM18:AM1500&lt;&gt;""),--ISNUMBER(SEARCH(" "&amp;AM18:AM1500&amp;" ",Q592)))&gt;0,X17,"")))</f>
        <v/>
      </c>
      <c r="Y592" s="967" t="str" cm="1">
        <f t="array" ref="Y592">IF(N592="","",IF(R592&lt;&gt;"","",IF(SUMPRODUCT(--(AN18:AN1500=Y17),--(AM18:AM1500&lt;&gt;""),--ISNUMBER(SEARCH(" "&amp;AM18:AM1500&amp;" ",Q592)))&gt;0,Y17,"")))</f>
        <v/>
      </c>
      <c r="Z592" s="967" t="str" cm="1">
        <f t="array" ref="Z592">IF(N592="","",IF(R592&lt;&gt;"","",IF(SUMPRODUCT(--(AN18:AN1500=Z17),--(AM18:AM1500&lt;&gt;""),--ISNUMBER(SEARCH(" "&amp;AM18:AM1500&amp;" ",Q592)))&gt;0,Z17,"")))</f>
        <v/>
      </c>
      <c r="AA592" s="967" t="str" cm="1">
        <f t="array" ref="AA592">IF(N592="","",IF(R592&lt;&gt;"","",IF(SUMPRODUCT(--(AN18:AN1500=AA17),--(AM18:AM1500&lt;&gt;""),--ISNUMBER(SEARCH(" "&amp;AM18:AM1500&amp;" ",Q592)))&gt;0,AA17,"")))</f>
        <v/>
      </c>
      <c r="AB592" s="967" t="str" cm="1">
        <f t="array" ref="AB592">IF(N592="","",IF(R592&lt;&gt;"","",IF(SUMPRODUCT(--(AN18:AN1500=AB17),--(AM18:AM1500&lt;&gt;""),--ISNUMBER(SEARCH(" "&amp;AM18:AM1500&amp;" ",Q592)))&gt;0,AB17,"")))</f>
        <v/>
      </c>
      <c r="AC592" s="967" t="str" cm="1">
        <f t="array" ref="AC592">IF(N592="","",IF(R592&lt;&gt;"","",IF(SUMPRODUCT(--(AN18:AN1500=AC17),--(AM18:AM1500&lt;&gt;""),--ISNUMBER(SEARCH(" "&amp;AM18:AM1500&amp;" ",Q592)))&gt;0,AC17,"")))</f>
        <v/>
      </c>
      <c r="AD592" s="967" t="str" cm="1">
        <f t="array" ref="AD592">IF(N592="","",IF(R592&lt;&gt;"","",IF(SUMPRODUCT(--(AN18:AN1500=AD17),--(AM18:AM1500&lt;&gt;""),--ISNUMBER(SEARCH(" "&amp;AM18:AM1500&amp;" ",Q592)))&gt;0,AD17,"")))</f>
        <v/>
      </c>
      <c r="AE592" s="967" t="str" cm="1">
        <f t="array" ref="AE592">IF(N592="","",IF(R592&lt;&gt;"","",IF(SUMPRODUCT(--(AN18:AN1500=AE17),--(AM18:AM1500&lt;&gt;""),--ISNUMBER(SEARCH(" "&amp;AM18:AM1500&amp;" ",Q592)))&gt;0,AE17,"")))</f>
        <v/>
      </c>
      <c r="AF592" s="967" t="str" cm="1">
        <f t="array" ref="AF592">IF(N592="","",IF(R592&lt;&gt;"","",IF(SUMPRODUCT(--(AN18:AN1500=AF17),--(AM18:AM1500&lt;&gt;""),--ISNUMBER(SEARCH(" "&amp;AM18:AM1500&amp;" ",Q592)))&gt;0,AF17,"")))</f>
        <v/>
      </c>
      <c r="AG592" s="967" t="str" cm="1">
        <f t="array" ref="AG592">IF(N592="","",IF(R592&lt;&gt;"","",IF(SUMPRODUCT(--(AN18:AN1500=AG17),--(AM18:AM1500&lt;&gt;""),--ISNUMBER(SEARCH(" "&amp;AM18:AM1500&amp;" ",Q592)))&gt;0,AG17,"")))</f>
        <v/>
      </c>
      <c r="AH592" s="967" t="str" cm="1">
        <f t="array" ref="AH592">IF(N592="","",IF(R592&lt;&gt;"","",IF(SUMPRODUCT(--(AN18:AN1500=AH17),--(AM18:AM1500&lt;&gt;""),--ISNUMBER(SEARCH(" "&amp;AM18:AM1500&amp;" ",Q592)))&gt;0,AH17,"")))</f>
        <v/>
      </c>
      <c r="AI592" s="967" t="str" cm="1">
        <f t="array" ref="AI592">IF(N592="","",IF(R592&lt;&gt;"","",IF(SUMPRODUCT(--(AN18:AN1500=AI17),--(AM18:AM1500&lt;&gt;""),--ISNUMBER(SEARCH(" "&amp;AM18:AM1500&amp;" ",Q592)))&gt;0,AI17,"")))</f>
        <v/>
      </c>
      <c r="AJ592" s="967" t="str" cm="1">
        <f t="array" ref="AJ592">IF(N592="","",IF(R592&lt;&gt;"","",IF(SUMPRODUCT(--(AN18:AN1500=AJ17),--(AM18:AM1500&lt;&gt;""),--ISNUMBER(SEARCH(" "&amp;AM18:AM1500&amp;" ",Q592)))&gt;0,AJ17,"")))</f>
        <v/>
      </c>
      <c r="AK592" s="967" t="str" cm="1">
        <f t="array" ref="AK592">IF(N592="","",IF(T592&lt;&gt;"",AK17,IF(S592&lt;&gt;"","",IF(R592&lt;&gt;"","",IF(SUMPRODUCT(--(AN18:AN1500=AK17),--(AM18:AM1500&lt;&gt;""),--ISNUMBER(SEARCH(" "&amp;AM18:AM1500&amp;" ",Q592)))&gt;0,AK17,"")))))</f>
        <v/>
      </c>
      <c r="AM592" s="968" t="s">
        <v>2171</v>
      </c>
      <c r="AN592" s="968" t="s">
        <v>1597</v>
      </c>
      <c r="BN592" s="49">
        <v>1</v>
      </c>
    </row>
    <row r="593" spans="3:66" ht="35.1" customHeight="1">
      <c r="C593" s="65"/>
      <c r="D593" s="975" t="str">
        <f t="shared" ref="D593:D656" si="114">U593</f>
        <v/>
      </c>
      <c r="E593" s="982"/>
      <c r="G593" s="964" t="str">
        <f>IF(H593="","",COUNTIF(H18:H593,"&lt;&gt;"))</f>
        <v/>
      </c>
      <c r="H593" s="965" t="str" cm="1">
        <f t="array" ref="H593">IF(L593="","",IF(LEN(L593)&lt;=MAX(10,G13),L593,IFERROR(LEFT(L593,LOOKUP(2,1/(MID(L593,ROW(1:500),1)=" ")/(ROW(1:500)&lt;=MAX(10,G13)),ROW(1:500))-1),LEFT(L593,MAX(10,G13)))))</f>
        <v/>
      </c>
      <c r="I593" s="964" t="str">
        <f t="shared" si="104"/>
        <v/>
      </c>
      <c r="J593" s="964" t="str">
        <f t="shared" si="105"/>
        <v/>
      </c>
      <c r="K593" s="964" t="str">
        <f>IF(M592&lt;&gt;"",K592,IF(K592&lt;MAX(A18:A317),K592+1,""))</f>
        <v/>
      </c>
      <c r="L593" s="965" t="str">
        <f>IF(K593="","",IF(M592&lt;&gt;"",M592,INDEX(E18:E317,MATCH(K593,A18:A317,0))))</f>
        <v/>
      </c>
      <c r="M593" s="965" t="str">
        <f t="shared" si="106"/>
        <v/>
      </c>
      <c r="N593" s="965" t="str">
        <f t="shared" si="107"/>
        <v/>
      </c>
      <c r="O593" s="964" t="str">
        <f t="shared" si="108"/>
        <v/>
      </c>
      <c r="P593" s="964" t="str">
        <f t="shared" si="109"/>
        <v/>
      </c>
      <c r="Q593" s="965" t="str">
        <f t="shared" si="110"/>
        <v/>
      </c>
      <c r="R593" s="964" t="str">
        <f>IF(N593="","",IF(COUNTIF(AP18:AP300,TRIM(Q593))&gt;0,"EXCLUSION EXACTE",""))</f>
        <v/>
      </c>
      <c r="S593" s="964" t="str" cm="1">
        <f t="array" ref="S593">IF(N593="","",IF(SUMPRODUCT(--(AP18:AP300&lt;&gt;""),--ISNUMBER(SEARCH(" "&amp;AP18:AP300&amp;" ",Q593)))&gt;0,"BLOQUE MOLLUSQUES",""))</f>
        <v/>
      </c>
      <c r="T593" s="964" t="str" cm="1">
        <f t="array" ref="T593">IF(N593="","",IF(SUMPRODUCT(--(AT18:AT300&lt;&gt;""),--ISNUMBER(SEARCH(" "&amp;AT18:AT300&amp;" ",Q593)))&gt;0,"FORCE MOLLUSQUES",""))</f>
        <v/>
      </c>
      <c r="U593" s="965" t="str">
        <f t="shared" si="111"/>
        <v/>
      </c>
      <c r="V593" s="965" t="str">
        <f t="shared" si="113"/>
        <v/>
      </c>
      <c r="W593" s="964" t="str">
        <f t="shared" si="112"/>
        <v/>
      </c>
      <c r="X593" s="964" t="str" cm="1">
        <f t="array" ref="X593">IF(N593="","",IF(R593&lt;&gt;"","",IF(SUMPRODUCT(--(AN18:AN1500=X17),--(AM18:AM1500&lt;&gt;""),--ISNUMBER(SEARCH(" "&amp;AM18:AM1500&amp;" ",Q593)))&gt;0,X17,"")))</f>
        <v/>
      </c>
      <c r="Y593" s="964" t="str" cm="1">
        <f t="array" ref="Y593">IF(N593="","",IF(R593&lt;&gt;"","",IF(SUMPRODUCT(--(AN18:AN1500=Y17),--(AM18:AM1500&lt;&gt;""),--ISNUMBER(SEARCH(" "&amp;AM18:AM1500&amp;" ",Q593)))&gt;0,Y17,"")))</f>
        <v/>
      </c>
      <c r="Z593" s="964" t="str" cm="1">
        <f t="array" ref="Z593">IF(N593="","",IF(R593&lt;&gt;"","",IF(SUMPRODUCT(--(AN18:AN1500=Z17),--(AM18:AM1500&lt;&gt;""),--ISNUMBER(SEARCH(" "&amp;AM18:AM1500&amp;" ",Q593)))&gt;0,Z17,"")))</f>
        <v/>
      </c>
      <c r="AA593" s="964" t="str" cm="1">
        <f t="array" ref="AA593">IF(N593="","",IF(R593&lt;&gt;"","",IF(SUMPRODUCT(--(AN18:AN1500=AA17),--(AM18:AM1500&lt;&gt;""),--ISNUMBER(SEARCH(" "&amp;AM18:AM1500&amp;" ",Q593)))&gt;0,AA17,"")))</f>
        <v/>
      </c>
      <c r="AB593" s="964" t="str" cm="1">
        <f t="array" ref="AB593">IF(N593="","",IF(R593&lt;&gt;"","",IF(SUMPRODUCT(--(AN18:AN1500=AB17),--(AM18:AM1500&lt;&gt;""),--ISNUMBER(SEARCH(" "&amp;AM18:AM1500&amp;" ",Q593)))&gt;0,AB17,"")))</f>
        <v/>
      </c>
      <c r="AC593" s="964" t="str" cm="1">
        <f t="array" ref="AC593">IF(N593="","",IF(R593&lt;&gt;"","",IF(SUMPRODUCT(--(AN18:AN1500=AC17),--(AM18:AM1500&lt;&gt;""),--ISNUMBER(SEARCH(" "&amp;AM18:AM1500&amp;" ",Q593)))&gt;0,AC17,"")))</f>
        <v/>
      </c>
      <c r="AD593" s="964" t="str" cm="1">
        <f t="array" ref="AD593">IF(N593="","",IF(R593&lt;&gt;"","",IF(SUMPRODUCT(--(AN18:AN1500=AD17),--(AM18:AM1500&lt;&gt;""),--ISNUMBER(SEARCH(" "&amp;AM18:AM1500&amp;" ",Q593)))&gt;0,AD17,"")))</f>
        <v/>
      </c>
      <c r="AE593" s="964" t="str" cm="1">
        <f t="array" ref="AE593">IF(N593="","",IF(R593&lt;&gt;"","",IF(SUMPRODUCT(--(AN18:AN1500=AE17),--(AM18:AM1500&lt;&gt;""),--ISNUMBER(SEARCH(" "&amp;AM18:AM1500&amp;" ",Q593)))&gt;0,AE17,"")))</f>
        <v/>
      </c>
      <c r="AF593" s="964" t="str" cm="1">
        <f t="array" ref="AF593">IF(N593="","",IF(R593&lt;&gt;"","",IF(SUMPRODUCT(--(AN18:AN1500=AF17),--(AM18:AM1500&lt;&gt;""),--ISNUMBER(SEARCH(" "&amp;AM18:AM1500&amp;" ",Q593)))&gt;0,AF17,"")))</f>
        <v/>
      </c>
      <c r="AG593" s="964" t="str" cm="1">
        <f t="array" ref="AG593">IF(N593="","",IF(R593&lt;&gt;"","",IF(SUMPRODUCT(--(AN18:AN1500=AG17),--(AM18:AM1500&lt;&gt;""),--ISNUMBER(SEARCH(" "&amp;AM18:AM1500&amp;" ",Q593)))&gt;0,AG17,"")))</f>
        <v/>
      </c>
      <c r="AH593" s="964" t="str" cm="1">
        <f t="array" ref="AH593">IF(N593="","",IF(R593&lt;&gt;"","",IF(SUMPRODUCT(--(AN18:AN1500=AH17),--(AM18:AM1500&lt;&gt;""),--ISNUMBER(SEARCH(" "&amp;AM18:AM1500&amp;" ",Q593)))&gt;0,AH17,"")))</f>
        <v/>
      </c>
      <c r="AI593" s="964" t="str" cm="1">
        <f t="array" ref="AI593">IF(N593="","",IF(R593&lt;&gt;"","",IF(SUMPRODUCT(--(AN18:AN1500=AI17),--(AM18:AM1500&lt;&gt;""),--ISNUMBER(SEARCH(" "&amp;AM18:AM1500&amp;" ",Q593)))&gt;0,AI17,"")))</f>
        <v/>
      </c>
      <c r="AJ593" s="964" t="str" cm="1">
        <f t="array" ref="AJ593">IF(N593="","",IF(R593&lt;&gt;"","",IF(SUMPRODUCT(--(AN18:AN1500=AJ17),--(AM18:AM1500&lt;&gt;""),--ISNUMBER(SEARCH(" "&amp;AM18:AM1500&amp;" ",Q593)))&gt;0,AJ17,"")))</f>
        <v/>
      </c>
      <c r="AK593" s="964" t="str" cm="1">
        <f t="array" ref="AK593">IF(N593="","",IF(T593&lt;&gt;"",AK17,IF(S593&lt;&gt;"","",IF(R593&lt;&gt;"","",IF(SUMPRODUCT(--(AN18:AN1500=AK17),--(AM18:AM1500&lt;&gt;""),--ISNUMBER(SEARCH(" "&amp;AM18:AM1500&amp;" ",Q593)))&gt;0,AK17,"")))))</f>
        <v/>
      </c>
      <c r="AM593" s="964" t="s">
        <v>2470</v>
      </c>
      <c r="AN593" s="964" t="s">
        <v>1597</v>
      </c>
      <c r="BN593" s="49">
        <v>1</v>
      </c>
    </row>
    <row r="594" spans="3:66" ht="35.1" customHeight="1">
      <c r="C594" s="65"/>
      <c r="D594" s="975" t="str">
        <f t="shared" si="114"/>
        <v/>
      </c>
      <c r="E594" s="982"/>
      <c r="G594" s="963" t="str">
        <f>IF(H594="","",COUNTIF(H18:H594,"&lt;&gt;"))</f>
        <v/>
      </c>
      <c r="H594" s="958" t="str" cm="1">
        <f t="array" ref="H594">IF(L594="","",IF(LEN(L594)&lt;=MAX(10,G13),L594,IFERROR(LEFT(L594,LOOKUP(2,1/(MID(L594,ROW(1:500),1)=" ")/(ROW(1:500)&lt;=MAX(10,G13)),ROW(1:500))-1),LEFT(L594,MAX(10,G13)))))</f>
        <v/>
      </c>
      <c r="I594" s="963" t="str">
        <f t="shared" ref="I594:I617" si="115">IF(H594="","",LEN(H594))</f>
        <v/>
      </c>
      <c r="J594" s="963" t="str">
        <f t="shared" ref="J594:J617" si="116">IF(H594="","",K594)</f>
        <v/>
      </c>
      <c r="K594" s="964" t="str">
        <f>IF(M593&lt;&gt;"",K593,IF(K593&lt;MAX(A18:A317),K593+1,""))</f>
        <v/>
      </c>
      <c r="L594" s="965" t="str">
        <f>IF(K594="","",IF(M593&lt;&gt;"",M593,INDEX(E18:E317,MATCH(K594,A18:A317,0))))</f>
        <v/>
      </c>
      <c r="M594" s="965" t="str">
        <f t="shared" ref="M594:M617" si="117">IF(L594="","",IF(LEN(L594)&lt;=LEN(H594),"",TRIM(MID(L594,LEN(H594)+1,9999))))</f>
        <v/>
      </c>
      <c r="N594" s="966" t="str">
        <f t="shared" ref="N594:N617" si="118">IF(H594="","",H594)</f>
        <v/>
      </c>
      <c r="O594" s="967" t="str">
        <f t="shared" ref="O594:O617" si="119">IF(N594="","",LOWER(CLEAN(SUBSTITUTE(SUBSTITUTE(SUBSTITUTE(N594,CHAR(160)," "),CHAR(10)," "),CHAR(13)," "))))</f>
        <v/>
      </c>
      <c r="P594" s="967" t="str">
        <f t="shared" ref="P594:P617" si="120">IF(N594="","",SUBSTITUTE(SUBSTITUTE(SUBSTITUTE(SUBSTITUTE(SUBSTITUTE(SUBSTITUTE(SUBSTITUTE(SUBSTITUTE(SUBSTITUTE(SUBSTITUTE(SUBSTITUTE(SUBSTITUTE(SUBSTITUTE(SUBSTITUTE(SUBSTITUTE(SUBSTITUTE(SUBSTITUTE(SUBSTITUTE(SUBSTITUTE(SUBSTITUTE(SUBSTITUTE(SUBSTITUTE(SUBSTITUTE(O594,"à","a"),"â","a"),"ä","a"),"á","a"),"ç","c"),"œ","oe"),"æ","ae"),"é","e"),"è","e"),"ê","e"),"ë","e"),"í","i"),"î","i"),"ï","i"),"ì","i"),"ô","o"),"ö","o"),"ó","o"),"ò","o"),"ù","u"),"û","u"),"ü","u"),"ñ","n"))</f>
        <v/>
      </c>
      <c r="Q594" s="966" t="str">
        <f t="shared" ref="Q594:Q617" si="121">IF(N594="","","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P594,"’"," "),"."," "),","," "),";"," "),":"," "),"/"," "),"("," "),")"," "),"-"," "),"_"," "),"!"," "),"?"," "),"*"," "),"["," "),"]"," "),"{"," "),"}"," "),"&lt;"," "),"&gt;"," "),"="," "),"+"," "),"•"," "),"►"," "),"▼"," "),"▲"," "),"◄"," "),"«"," "),"»"," "),"“"," "),"”"," "),CHAR(39)," "),CHAR(34)," "),"  "," "),"  "," "),"  "," "),"  "," "))&amp;" ")</f>
        <v/>
      </c>
      <c r="R594" s="967" t="str">
        <f>IF(N594="","",IF(COUNTIF(AP18:AP300,TRIM(Q594))&gt;0,"EXCLUSION EXACTE",""))</f>
        <v/>
      </c>
      <c r="S594" s="967" t="str" cm="1">
        <f t="array" ref="S594">IF(N594="","",IF(SUMPRODUCT(--(AP18:AP300&lt;&gt;""),--ISNUMBER(SEARCH(" "&amp;AP18:AP300&amp;" ",Q594)))&gt;0,"BLOQUE MOLLUSQUES",""))</f>
        <v/>
      </c>
      <c r="T594" s="967" t="str" cm="1">
        <f t="array" ref="T594">IF(N594="","",IF(SUMPRODUCT(--(AT18:AT300&lt;&gt;""),--ISNUMBER(SEARCH(" "&amp;AT18:AT300&amp;" ",Q594)))&gt;0,"FORCE MOLLUSQUES",""))</f>
        <v/>
      </c>
      <c r="U594" s="966" t="str">
        <f t="shared" ref="U594:U617" si="122">IF(N594="","",IF(COUNTIF(X594:AK594,"⚠*")=0,"",TRIM(X594&amp;" "&amp;Y594&amp;" "&amp;Z594&amp;" "&amp;AA594&amp;" "&amp;AB594&amp;" "&amp;AC594&amp;" "&amp;AD594&amp;" "&amp;AE594&amp;" "&amp;AF594&amp;" "&amp;AG594&amp;" "&amp;AH594&amp;" "&amp;AI594&amp;" "&amp;AJ594&amp;" "&amp;AK594)))</f>
        <v/>
      </c>
      <c r="V594" s="966" t="str">
        <f t="shared" si="113"/>
        <v/>
      </c>
      <c r="W594" s="967" t="str">
        <f t="shared" ref="W594:W617" si="123">IF(N594="","",COUNTIF(X594:AK594,"⚠*"))</f>
        <v/>
      </c>
      <c r="X594" s="967" t="str" cm="1">
        <f t="array" ref="X594">IF(N594="","",IF(R594&lt;&gt;"","",IF(SUMPRODUCT(--(AN18:AN1500=X17),--(AM18:AM1500&lt;&gt;""),--ISNUMBER(SEARCH(" "&amp;AM18:AM1500&amp;" ",Q594)))&gt;0,X17,"")))</f>
        <v/>
      </c>
      <c r="Y594" s="967" t="str" cm="1">
        <f t="array" ref="Y594">IF(N594="","",IF(R594&lt;&gt;"","",IF(SUMPRODUCT(--(AN18:AN1500=Y17),--(AM18:AM1500&lt;&gt;""),--ISNUMBER(SEARCH(" "&amp;AM18:AM1500&amp;" ",Q594)))&gt;0,Y17,"")))</f>
        <v/>
      </c>
      <c r="Z594" s="967" t="str" cm="1">
        <f t="array" ref="Z594">IF(N594="","",IF(R594&lt;&gt;"","",IF(SUMPRODUCT(--(AN18:AN1500=Z17),--(AM18:AM1500&lt;&gt;""),--ISNUMBER(SEARCH(" "&amp;AM18:AM1500&amp;" ",Q594)))&gt;0,Z17,"")))</f>
        <v/>
      </c>
      <c r="AA594" s="967" t="str" cm="1">
        <f t="array" ref="AA594">IF(N594="","",IF(R594&lt;&gt;"","",IF(SUMPRODUCT(--(AN18:AN1500=AA17),--(AM18:AM1500&lt;&gt;""),--ISNUMBER(SEARCH(" "&amp;AM18:AM1500&amp;" ",Q594)))&gt;0,AA17,"")))</f>
        <v/>
      </c>
      <c r="AB594" s="967" t="str" cm="1">
        <f t="array" ref="AB594">IF(N594="","",IF(R594&lt;&gt;"","",IF(SUMPRODUCT(--(AN18:AN1500=AB17),--(AM18:AM1500&lt;&gt;""),--ISNUMBER(SEARCH(" "&amp;AM18:AM1500&amp;" ",Q594)))&gt;0,AB17,"")))</f>
        <v/>
      </c>
      <c r="AC594" s="967" t="str" cm="1">
        <f t="array" ref="AC594">IF(N594="","",IF(R594&lt;&gt;"","",IF(SUMPRODUCT(--(AN18:AN1500=AC17),--(AM18:AM1500&lt;&gt;""),--ISNUMBER(SEARCH(" "&amp;AM18:AM1500&amp;" ",Q594)))&gt;0,AC17,"")))</f>
        <v/>
      </c>
      <c r="AD594" s="967" t="str" cm="1">
        <f t="array" ref="AD594">IF(N594="","",IF(R594&lt;&gt;"","",IF(SUMPRODUCT(--(AN18:AN1500=AD17),--(AM18:AM1500&lt;&gt;""),--ISNUMBER(SEARCH(" "&amp;AM18:AM1500&amp;" ",Q594)))&gt;0,AD17,"")))</f>
        <v/>
      </c>
      <c r="AE594" s="967" t="str" cm="1">
        <f t="array" ref="AE594">IF(N594="","",IF(R594&lt;&gt;"","",IF(SUMPRODUCT(--(AN18:AN1500=AE17),--(AM18:AM1500&lt;&gt;""),--ISNUMBER(SEARCH(" "&amp;AM18:AM1500&amp;" ",Q594)))&gt;0,AE17,"")))</f>
        <v/>
      </c>
      <c r="AF594" s="967" t="str" cm="1">
        <f t="array" ref="AF594">IF(N594="","",IF(R594&lt;&gt;"","",IF(SUMPRODUCT(--(AN18:AN1500=AF17),--(AM18:AM1500&lt;&gt;""),--ISNUMBER(SEARCH(" "&amp;AM18:AM1500&amp;" ",Q594)))&gt;0,AF17,"")))</f>
        <v/>
      </c>
      <c r="AG594" s="967" t="str" cm="1">
        <f t="array" ref="AG594">IF(N594="","",IF(R594&lt;&gt;"","",IF(SUMPRODUCT(--(AN18:AN1500=AG17),--(AM18:AM1500&lt;&gt;""),--ISNUMBER(SEARCH(" "&amp;AM18:AM1500&amp;" ",Q594)))&gt;0,AG17,"")))</f>
        <v/>
      </c>
      <c r="AH594" s="967" t="str" cm="1">
        <f t="array" ref="AH594">IF(N594="","",IF(R594&lt;&gt;"","",IF(SUMPRODUCT(--(AN18:AN1500=AH17),--(AM18:AM1500&lt;&gt;""),--ISNUMBER(SEARCH(" "&amp;AM18:AM1500&amp;" ",Q594)))&gt;0,AH17,"")))</f>
        <v/>
      </c>
      <c r="AI594" s="967" t="str" cm="1">
        <f t="array" ref="AI594">IF(N594="","",IF(R594&lt;&gt;"","",IF(SUMPRODUCT(--(AN18:AN1500=AI17),--(AM18:AM1500&lt;&gt;""),--ISNUMBER(SEARCH(" "&amp;AM18:AM1500&amp;" ",Q594)))&gt;0,AI17,"")))</f>
        <v/>
      </c>
      <c r="AJ594" s="967" t="str" cm="1">
        <f t="array" ref="AJ594">IF(N594="","",IF(R594&lt;&gt;"","",IF(SUMPRODUCT(--(AN18:AN1500=AJ17),--(AM18:AM1500&lt;&gt;""),--ISNUMBER(SEARCH(" "&amp;AM18:AM1500&amp;" ",Q594)))&gt;0,AJ17,"")))</f>
        <v/>
      </c>
      <c r="AK594" s="967" t="str" cm="1">
        <f t="array" ref="AK594">IF(N594="","",IF(T594&lt;&gt;"",AK17,IF(S594&lt;&gt;"","",IF(R594&lt;&gt;"","",IF(SUMPRODUCT(--(AN18:AN1500=AK17),--(AM18:AM1500&lt;&gt;""),--ISNUMBER(SEARCH(" "&amp;AM18:AM1500&amp;" ",Q594)))&gt;0,AK17,"")))))</f>
        <v/>
      </c>
      <c r="AM594" s="968" t="s">
        <v>2306</v>
      </c>
      <c r="AN594" s="968" t="s">
        <v>1597</v>
      </c>
      <c r="BN594" s="49">
        <v>1</v>
      </c>
    </row>
    <row r="595" spans="3:66" ht="35.1" customHeight="1">
      <c r="C595" s="65"/>
      <c r="D595" s="975" t="str">
        <f t="shared" si="114"/>
        <v/>
      </c>
      <c r="E595" s="982"/>
      <c r="G595" s="964" t="str">
        <f>IF(H595="","",COUNTIF(H18:H595,"&lt;&gt;"))</f>
        <v/>
      </c>
      <c r="H595" s="965" t="str" cm="1">
        <f t="array" ref="H595">IF(L595="","",IF(LEN(L595)&lt;=MAX(10,G13),L595,IFERROR(LEFT(L595,LOOKUP(2,1/(MID(L595,ROW(1:500),1)=" ")/(ROW(1:500)&lt;=MAX(10,G13)),ROW(1:500))-1),LEFT(L595,MAX(10,G13)))))</f>
        <v/>
      </c>
      <c r="I595" s="964" t="str">
        <f t="shared" si="115"/>
        <v/>
      </c>
      <c r="J595" s="964" t="str">
        <f t="shared" si="116"/>
        <v/>
      </c>
      <c r="K595" s="964" t="str">
        <f>IF(M594&lt;&gt;"",K594,IF(K594&lt;MAX(A18:A317),K594+1,""))</f>
        <v/>
      </c>
      <c r="L595" s="965" t="str">
        <f>IF(K595="","",IF(M594&lt;&gt;"",M594,INDEX(E18:E317,MATCH(K595,A18:A317,0))))</f>
        <v/>
      </c>
      <c r="M595" s="965" t="str">
        <f t="shared" si="117"/>
        <v/>
      </c>
      <c r="N595" s="965" t="str">
        <f t="shared" si="118"/>
        <v/>
      </c>
      <c r="O595" s="964" t="str">
        <f t="shared" si="119"/>
        <v/>
      </c>
      <c r="P595" s="964" t="str">
        <f t="shared" si="120"/>
        <v/>
      </c>
      <c r="Q595" s="965" t="str">
        <f t="shared" si="121"/>
        <v/>
      </c>
      <c r="R595" s="964" t="str">
        <f>IF(N595="","",IF(COUNTIF(AP18:AP300,TRIM(Q595))&gt;0,"EXCLUSION EXACTE",""))</f>
        <v/>
      </c>
      <c r="S595" s="964" t="str" cm="1">
        <f t="array" ref="S595">IF(N595="","",IF(SUMPRODUCT(--(AP18:AP300&lt;&gt;""),--ISNUMBER(SEARCH(" "&amp;AP18:AP300&amp;" ",Q595)))&gt;0,"BLOQUE MOLLUSQUES",""))</f>
        <v/>
      </c>
      <c r="T595" s="964" t="str" cm="1">
        <f t="array" ref="T595">IF(N595="","",IF(SUMPRODUCT(--(AT18:AT300&lt;&gt;""),--ISNUMBER(SEARCH(" "&amp;AT18:AT300&amp;" ",Q595)))&gt;0,"FORCE MOLLUSQUES",""))</f>
        <v/>
      </c>
      <c r="U595" s="965" t="str">
        <f t="shared" si="122"/>
        <v/>
      </c>
      <c r="V595" s="965" t="str">
        <f t="shared" ref="V595:V617" si="124">IF(N595="","",N595&amp;IF(U595&lt;&gt;""," *",""))</f>
        <v/>
      </c>
      <c r="W595" s="964" t="str">
        <f t="shared" si="123"/>
        <v/>
      </c>
      <c r="X595" s="964" t="str" cm="1">
        <f t="array" ref="X595">IF(N595="","",IF(R595&lt;&gt;"","",IF(SUMPRODUCT(--(AN18:AN1500=X17),--(AM18:AM1500&lt;&gt;""),--ISNUMBER(SEARCH(" "&amp;AM18:AM1500&amp;" ",Q595)))&gt;0,X17,"")))</f>
        <v/>
      </c>
      <c r="Y595" s="964" t="str" cm="1">
        <f t="array" ref="Y595">IF(N595="","",IF(R595&lt;&gt;"","",IF(SUMPRODUCT(--(AN18:AN1500=Y17),--(AM18:AM1500&lt;&gt;""),--ISNUMBER(SEARCH(" "&amp;AM18:AM1500&amp;" ",Q595)))&gt;0,Y17,"")))</f>
        <v/>
      </c>
      <c r="Z595" s="964" t="str" cm="1">
        <f t="array" ref="Z595">IF(N595="","",IF(R595&lt;&gt;"","",IF(SUMPRODUCT(--(AN18:AN1500=Z17),--(AM18:AM1500&lt;&gt;""),--ISNUMBER(SEARCH(" "&amp;AM18:AM1500&amp;" ",Q595)))&gt;0,Z17,"")))</f>
        <v/>
      </c>
      <c r="AA595" s="964" t="str" cm="1">
        <f t="array" ref="AA595">IF(N595="","",IF(R595&lt;&gt;"","",IF(SUMPRODUCT(--(AN18:AN1500=AA17),--(AM18:AM1500&lt;&gt;""),--ISNUMBER(SEARCH(" "&amp;AM18:AM1500&amp;" ",Q595)))&gt;0,AA17,"")))</f>
        <v/>
      </c>
      <c r="AB595" s="964" t="str" cm="1">
        <f t="array" ref="AB595">IF(N595="","",IF(R595&lt;&gt;"","",IF(SUMPRODUCT(--(AN18:AN1500=AB17),--(AM18:AM1500&lt;&gt;""),--ISNUMBER(SEARCH(" "&amp;AM18:AM1500&amp;" ",Q595)))&gt;0,AB17,"")))</f>
        <v/>
      </c>
      <c r="AC595" s="964" t="str" cm="1">
        <f t="array" ref="AC595">IF(N595="","",IF(R595&lt;&gt;"","",IF(SUMPRODUCT(--(AN18:AN1500=AC17),--(AM18:AM1500&lt;&gt;""),--ISNUMBER(SEARCH(" "&amp;AM18:AM1500&amp;" ",Q595)))&gt;0,AC17,"")))</f>
        <v/>
      </c>
      <c r="AD595" s="964" t="str" cm="1">
        <f t="array" ref="AD595">IF(N595="","",IF(R595&lt;&gt;"","",IF(SUMPRODUCT(--(AN18:AN1500=AD17),--(AM18:AM1500&lt;&gt;""),--ISNUMBER(SEARCH(" "&amp;AM18:AM1500&amp;" ",Q595)))&gt;0,AD17,"")))</f>
        <v/>
      </c>
      <c r="AE595" s="964" t="str" cm="1">
        <f t="array" ref="AE595">IF(N595="","",IF(R595&lt;&gt;"","",IF(SUMPRODUCT(--(AN18:AN1500=AE17),--(AM18:AM1500&lt;&gt;""),--ISNUMBER(SEARCH(" "&amp;AM18:AM1500&amp;" ",Q595)))&gt;0,AE17,"")))</f>
        <v/>
      </c>
      <c r="AF595" s="964" t="str" cm="1">
        <f t="array" ref="AF595">IF(N595="","",IF(R595&lt;&gt;"","",IF(SUMPRODUCT(--(AN18:AN1500=AF17),--(AM18:AM1500&lt;&gt;""),--ISNUMBER(SEARCH(" "&amp;AM18:AM1500&amp;" ",Q595)))&gt;0,AF17,"")))</f>
        <v/>
      </c>
      <c r="AG595" s="964" t="str" cm="1">
        <f t="array" ref="AG595">IF(N595="","",IF(R595&lt;&gt;"","",IF(SUMPRODUCT(--(AN18:AN1500=AG17),--(AM18:AM1500&lt;&gt;""),--ISNUMBER(SEARCH(" "&amp;AM18:AM1500&amp;" ",Q595)))&gt;0,AG17,"")))</f>
        <v/>
      </c>
      <c r="AH595" s="964" t="str" cm="1">
        <f t="array" ref="AH595">IF(N595="","",IF(R595&lt;&gt;"","",IF(SUMPRODUCT(--(AN18:AN1500=AH17),--(AM18:AM1500&lt;&gt;""),--ISNUMBER(SEARCH(" "&amp;AM18:AM1500&amp;" ",Q595)))&gt;0,AH17,"")))</f>
        <v/>
      </c>
      <c r="AI595" s="964" t="str" cm="1">
        <f t="array" ref="AI595">IF(N595="","",IF(R595&lt;&gt;"","",IF(SUMPRODUCT(--(AN18:AN1500=AI17),--(AM18:AM1500&lt;&gt;""),--ISNUMBER(SEARCH(" "&amp;AM18:AM1500&amp;" ",Q595)))&gt;0,AI17,"")))</f>
        <v/>
      </c>
      <c r="AJ595" s="964" t="str" cm="1">
        <f t="array" ref="AJ595">IF(N595="","",IF(R595&lt;&gt;"","",IF(SUMPRODUCT(--(AN18:AN1500=AJ17),--(AM18:AM1500&lt;&gt;""),--ISNUMBER(SEARCH(" "&amp;AM18:AM1500&amp;" ",Q595)))&gt;0,AJ17,"")))</f>
        <v/>
      </c>
      <c r="AK595" s="964" t="str" cm="1">
        <f t="array" ref="AK595">IF(N595="","",IF(T595&lt;&gt;"",AK17,IF(S595&lt;&gt;"","",IF(R595&lt;&gt;"","",IF(SUMPRODUCT(--(AN18:AN1500=AK17),--(AM18:AM1500&lt;&gt;""),--ISNUMBER(SEARCH(" "&amp;AM18:AM1500&amp;" ",Q595)))&gt;0,AK17,"")))))</f>
        <v/>
      </c>
      <c r="AM595" s="964" t="s">
        <v>2307</v>
      </c>
      <c r="AN595" s="964" t="s">
        <v>1597</v>
      </c>
      <c r="BN595" s="49">
        <v>1</v>
      </c>
    </row>
    <row r="596" spans="3:66" ht="35.1" customHeight="1">
      <c r="C596" s="65"/>
      <c r="D596" s="975" t="str">
        <f t="shared" si="114"/>
        <v/>
      </c>
      <c r="E596" s="982"/>
      <c r="G596" s="963" t="str">
        <f>IF(H596="","",COUNTIF(H18:H596,"&lt;&gt;"))</f>
        <v/>
      </c>
      <c r="H596" s="958" t="str" cm="1">
        <f t="array" ref="H596">IF(L596="","",IF(LEN(L596)&lt;=MAX(10,G13),L596,IFERROR(LEFT(L596,LOOKUP(2,1/(MID(L596,ROW(1:500),1)=" ")/(ROW(1:500)&lt;=MAX(10,G13)),ROW(1:500))-1),LEFT(L596,MAX(10,G13)))))</f>
        <v/>
      </c>
      <c r="I596" s="963" t="str">
        <f t="shared" si="115"/>
        <v/>
      </c>
      <c r="J596" s="963" t="str">
        <f t="shared" si="116"/>
        <v/>
      </c>
      <c r="K596" s="964" t="str">
        <f>IF(M595&lt;&gt;"",K595,IF(K595&lt;MAX(A18:A317),K595+1,""))</f>
        <v/>
      </c>
      <c r="L596" s="965" t="str">
        <f>IF(K596="","",IF(M595&lt;&gt;"",M595,INDEX(E18:E317,MATCH(K596,A18:A317,0))))</f>
        <v/>
      </c>
      <c r="M596" s="965" t="str">
        <f t="shared" si="117"/>
        <v/>
      </c>
      <c r="N596" s="966" t="str">
        <f t="shared" si="118"/>
        <v/>
      </c>
      <c r="O596" s="967" t="str">
        <f t="shared" si="119"/>
        <v/>
      </c>
      <c r="P596" s="967" t="str">
        <f t="shared" si="120"/>
        <v/>
      </c>
      <c r="Q596" s="966" t="str">
        <f t="shared" si="121"/>
        <v/>
      </c>
      <c r="R596" s="967" t="str">
        <f>IF(N596="","",IF(COUNTIF(AP18:AP300,TRIM(Q596))&gt;0,"EXCLUSION EXACTE",""))</f>
        <v/>
      </c>
      <c r="S596" s="967" t="str" cm="1">
        <f t="array" ref="S596">IF(N596="","",IF(SUMPRODUCT(--(AP18:AP300&lt;&gt;""),--ISNUMBER(SEARCH(" "&amp;AP18:AP300&amp;" ",Q596)))&gt;0,"BLOQUE MOLLUSQUES",""))</f>
        <v/>
      </c>
      <c r="T596" s="967" t="str" cm="1">
        <f t="array" ref="T596">IF(N596="","",IF(SUMPRODUCT(--(AT18:AT300&lt;&gt;""),--ISNUMBER(SEARCH(" "&amp;AT18:AT300&amp;" ",Q596)))&gt;0,"FORCE MOLLUSQUES",""))</f>
        <v/>
      </c>
      <c r="U596" s="966" t="str">
        <f t="shared" si="122"/>
        <v/>
      </c>
      <c r="V596" s="966" t="str">
        <f t="shared" si="124"/>
        <v/>
      </c>
      <c r="W596" s="967" t="str">
        <f t="shared" si="123"/>
        <v/>
      </c>
      <c r="X596" s="967" t="str" cm="1">
        <f t="array" ref="X596">IF(N596="","",IF(R596&lt;&gt;"","",IF(SUMPRODUCT(--(AN18:AN1500=X17),--(AM18:AM1500&lt;&gt;""),--ISNUMBER(SEARCH(" "&amp;AM18:AM1500&amp;" ",Q596)))&gt;0,X17,"")))</f>
        <v/>
      </c>
      <c r="Y596" s="967" t="str" cm="1">
        <f t="array" ref="Y596">IF(N596="","",IF(R596&lt;&gt;"","",IF(SUMPRODUCT(--(AN18:AN1500=Y17),--(AM18:AM1500&lt;&gt;""),--ISNUMBER(SEARCH(" "&amp;AM18:AM1500&amp;" ",Q596)))&gt;0,Y17,"")))</f>
        <v/>
      </c>
      <c r="Z596" s="967" t="str" cm="1">
        <f t="array" ref="Z596">IF(N596="","",IF(R596&lt;&gt;"","",IF(SUMPRODUCT(--(AN18:AN1500=Z17),--(AM18:AM1500&lt;&gt;""),--ISNUMBER(SEARCH(" "&amp;AM18:AM1500&amp;" ",Q596)))&gt;0,Z17,"")))</f>
        <v/>
      </c>
      <c r="AA596" s="967" t="str" cm="1">
        <f t="array" ref="AA596">IF(N596="","",IF(R596&lt;&gt;"","",IF(SUMPRODUCT(--(AN18:AN1500=AA17),--(AM18:AM1500&lt;&gt;""),--ISNUMBER(SEARCH(" "&amp;AM18:AM1500&amp;" ",Q596)))&gt;0,AA17,"")))</f>
        <v/>
      </c>
      <c r="AB596" s="967" t="str" cm="1">
        <f t="array" ref="AB596">IF(N596="","",IF(R596&lt;&gt;"","",IF(SUMPRODUCT(--(AN18:AN1500=AB17),--(AM18:AM1500&lt;&gt;""),--ISNUMBER(SEARCH(" "&amp;AM18:AM1500&amp;" ",Q596)))&gt;0,AB17,"")))</f>
        <v/>
      </c>
      <c r="AC596" s="967" t="str" cm="1">
        <f t="array" ref="AC596">IF(N596="","",IF(R596&lt;&gt;"","",IF(SUMPRODUCT(--(AN18:AN1500=AC17),--(AM18:AM1500&lt;&gt;""),--ISNUMBER(SEARCH(" "&amp;AM18:AM1500&amp;" ",Q596)))&gt;0,AC17,"")))</f>
        <v/>
      </c>
      <c r="AD596" s="967" t="str" cm="1">
        <f t="array" ref="AD596">IF(N596="","",IF(R596&lt;&gt;"","",IF(SUMPRODUCT(--(AN18:AN1500=AD17),--(AM18:AM1500&lt;&gt;""),--ISNUMBER(SEARCH(" "&amp;AM18:AM1500&amp;" ",Q596)))&gt;0,AD17,"")))</f>
        <v/>
      </c>
      <c r="AE596" s="967" t="str" cm="1">
        <f t="array" ref="AE596">IF(N596="","",IF(R596&lt;&gt;"","",IF(SUMPRODUCT(--(AN18:AN1500=AE17),--(AM18:AM1500&lt;&gt;""),--ISNUMBER(SEARCH(" "&amp;AM18:AM1500&amp;" ",Q596)))&gt;0,AE17,"")))</f>
        <v/>
      </c>
      <c r="AF596" s="967" t="str" cm="1">
        <f t="array" ref="AF596">IF(N596="","",IF(R596&lt;&gt;"","",IF(SUMPRODUCT(--(AN18:AN1500=AF17),--(AM18:AM1500&lt;&gt;""),--ISNUMBER(SEARCH(" "&amp;AM18:AM1500&amp;" ",Q596)))&gt;0,AF17,"")))</f>
        <v/>
      </c>
      <c r="AG596" s="967" t="str" cm="1">
        <f t="array" ref="AG596">IF(N596="","",IF(R596&lt;&gt;"","",IF(SUMPRODUCT(--(AN18:AN1500=AG17),--(AM18:AM1500&lt;&gt;""),--ISNUMBER(SEARCH(" "&amp;AM18:AM1500&amp;" ",Q596)))&gt;0,AG17,"")))</f>
        <v/>
      </c>
      <c r="AH596" s="967" t="str" cm="1">
        <f t="array" ref="AH596">IF(N596="","",IF(R596&lt;&gt;"","",IF(SUMPRODUCT(--(AN18:AN1500=AH17),--(AM18:AM1500&lt;&gt;""),--ISNUMBER(SEARCH(" "&amp;AM18:AM1500&amp;" ",Q596)))&gt;0,AH17,"")))</f>
        <v/>
      </c>
      <c r="AI596" s="967" t="str" cm="1">
        <f t="array" ref="AI596">IF(N596="","",IF(R596&lt;&gt;"","",IF(SUMPRODUCT(--(AN18:AN1500=AI17),--(AM18:AM1500&lt;&gt;""),--ISNUMBER(SEARCH(" "&amp;AM18:AM1500&amp;" ",Q596)))&gt;0,AI17,"")))</f>
        <v/>
      </c>
      <c r="AJ596" s="967" t="str" cm="1">
        <f t="array" ref="AJ596">IF(N596="","",IF(R596&lt;&gt;"","",IF(SUMPRODUCT(--(AN18:AN1500=AJ17),--(AM18:AM1500&lt;&gt;""),--ISNUMBER(SEARCH(" "&amp;AM18:AM1500&amp;" ",Q596)))&gt;0,AJ17,"")))</f>
        <v/>
      </c>
      <c r="AK596" s="967" t="str" cm="1">
        <f t="array" ref="AK596">IF(N596="","",IF(T596&lt;&gt;"",AK17,IF(S596&lt;&gt;"","",IF(R596&lt;&gt;"","",IF(SUMPRODUCT(--(AN18:AN1500=AK17),--(AM18:AM1500&lt;&gt;""),--ISNUMBER(SEARCH(" "&amp;AM18:AM1500&amp;" ",Q596)))&gt;0,AK17,"")))))</f>
        <v/>
      </c>
      <c r="AM596" s="968" t="s">
        <v>2308</v>
      </c>
      <c r="AN596" s="968" t="s">
        <v>1597</v>
      </c>
      <c r="BN596" s="49">
        <v>1</v>
      </c>
    </row>
    <row r="597" spans="3:66" ht="35.1" customHeight="1">
      <c r="C597" s="65"/>
      <c r="D597" s="975" t="str">
        <f t="shared" si="114"/>
        <v/>
      </c>
      <c r="E597" s="982"/>
      <c r="G597" s="964" t="str">
        <f>IF(H597="","",COUNTIF(H18:H597,"&lt;&gt;"))</f>
        <v/>
      </c>
      <c r="H597" s="965" t="str" cm="1">
        <f t="array" ref="H597">IF(L597="","",IF(LEN(L597)&lt;=MAX(10,G13),L597,IFERROR(LEFT(L597,LOOKUP(2,1/(MID(L597,ROW(1:500),1)=" ")/(ROW(1:500)&lt;=MAX(10,G13)),ROW(1:500))-1),LEFT(L597,MAX(10,G13)))))</f>
        <v/>
      </c>
      <c r="I597" s="964" t="str">
        <f t="shared" si="115"/>
        <v/>
      </c>
      <c r="J597" s="964" t="str">
        <f t="shared" si="116"/>
        <v/>
      </c>
      <c r="K597" s="964" t="str">
        <f>IF(M596&lt;&gt;"",K596,IF(K596&lt;MAX(A18:A317),K596+1,""))</f>
        <v/>
      </c>
      <c r="L597" s="965" t="str">
        <f>IF(K597="","",IF(M596&lt;&gt;"",M596,INDEX(E18:E317,MATCH(K597,A18:A317,0))))</f>
        <v/>
      </c>
      <c r="M597" s="965" t="str">
        <f t="shared" si="117"/>
        <v/>
      </c>
      <c r="N597" s="965" t="str">
        <f t="shared" si="118"/>
        <v/>
      </c>
      <c r="O597" s="964" t="str">
        <f t="shared" si="119"/>
        <v/>
      </c>
      <c r="P597" s="964" t="str">
        <f t="shared" si="120"/>
        <v/>
      </c>
      <c r="Q597" s="965" t="str">
        <f t="shared" si="121"/>
        <v/>
      </c>
      <c r="R597" s="964" t="str">
        <f>IF(N597="","",IF(COUNTIF(AP18:AP300,TRIM(Q597))&gt;0,"EXCLUSION EXACTE",""))</f>
        <v/>
      </c>
      <c r="S597" s="964" t="str" cm="1">
        <f t="array" ref="S597">IF(N597="","",IF(SUMPRODUCT(--(AP18:AP300&lt;&gt;""),--ISNUMBER(SEARCH(" "&amp;AP18:AP300&amp;" ",Q597)))&gt;0,"BLOQUE MOLLUSQUES",""))</f>
        <v/>
      </c>
      <c r="T597" s="964" t="str" cm="1">
        <f t="array" ref="T597">IF(N597="","",IF(SUMPRODUCT(--(AT18:AT300&lt;&gt;""),--ISNUMBER(SEARCH(" "&amp;AT18:AT300&amp;" ",Q597)))&gt;0,"FORCE MOLLUSQUES",""))</f>
        <v/>
      </c>
      <c r="U597" s="965" t="str">
        <f t="shared" si="122"/>
        <v/>
      </c>
      <c r="V597" s="965" t="str">
        <f t="shared" si="124"/>
        <v/>
      </c>
      <c r="W597" s="964" t="str">
        <f t="shared" si="123"/>
        <v/>
      </c>
      <c r="X597" s="964" t="str" cm="1">
        <f t="array" ref="X597">IF(N597="","",IF(R597&lt;&gt;"","",IF(SUMPRODUCT(--(AN18:AN1500=X17),--(AM18:AM1500&lt;&gt;""),--ISNUMBER(SEARCH(" "&amp;AM18:AM1500&amp;" ",Q597)))&gt;0,X17,"")))</f>
        <v/>
      </c>
      <c r="Y597" s="964" t="str" cm="1">
        <f t="array" ref="Y597">IF(N597="","",IF(R597&lt;&gt;"","",IF(SUMPRODUCT(--(AN18:AN1500=Y17),--(AM18:AM1500&lt;&gt;""),--ISNUMBER(SEARCH(" "&amp;AM18:AM1500&amp;" ",Q597)))&gt;0,Y17,"")))</f>
        <v/>
      </c>
      <c r="Z597" s="964" t="str" cm="1">
        <f t="array" ref="Z597">IF(N597="","",IF(R597&lt;&gt;"","",IF(SUMPRODUCT(--(AN18:AN1500=Z17),--(AM18:AM1500&lt;&gt;""),--ISNUMBER(SEARCH(" "&amp;AM18:AM1500&amp;" ",Q597)))&gt;0,Z17,"")))</f>
        <v/>
      </c>
      <c r="AA597" s="964" t="str" cm="1">
        <f t="array" ref="AA597">IF(N597="","",IF(R597&lt;&gt;"","",IF(SUMPRODUCT(--(AN18:AN1500=AA17),--(AM18:AM1500&lt;&gt;""),--ISNUMBER(SEARCH(" "&amp;AM18:AM1500&amp;" ",Q597)))&gt;0,AA17,"")))</f>
        <v/>
      </c>
      <c r="AB597" s="964" t="str" cm="1">
        <f t="array" ref="AB597">IF(N597="","",IF(R597&lt;&gt;"","",IF(SUMPRODUCT(--(AN18:AN1500=AB17),--(AM18:AM1500&lt;&gt;""),--ISNUMBER(SEARCH(" "&amp;AM18:AM1500&amp;" ",Q597)))&gt;0,AB17,"")))</f>
        <v/>
      </c>
      <c r="AC597" s="964" t="str" cm="1">
        <f t="array" ref="AC597">IF(N597="","",IF(R597&lt;&gt;"","",IF(SUMPRODUCT(--(AN18:AN1500=AC17),--(AM18:AM1500&lt;&gt;""),--ISNUMBER(SEARCH(" "&amp;AM18:AM1500&amp;" ",Q597)))&gt;0,AC17,"")))</f>
        <v/>
      </c>
      <c r="AD597" s="964" t="str" cm="1">
        <f t="array" ref="AD597">IF(N597="","",IF(R597&lt;&gt;"","",IF(SUMPRODUCT(--(AN18:AN1500=AD17),--(AM18:AM1500&lt;&gt;""),--ISNUMBER(SEARCH(" "&amp;AM18:AM1500&amp;" ",Q597)))&gt;0,AD17,"")))</f>
        <v/>
      </c>
      <c r="AE597" s="964" t="str" cm="1">
        <f t="array" ref="AE597">IF(N597="","",IF(R597&lt;&gt;"","",IF(SUMPRODUCT(--(AN18:AN1500=AE17),--(AM18:AM1500&lt;&gt;""),--ISNUMBER(SEARCH(" "&amp;AM18:AM1500&amp;" ",Q597)))&gt;0,AE17,"")))</f>
        <v/>
      </c>
      <c r="AF597" s="964" t="str" cm="1">
        <f t="array" ref="AF597">IF(N597="","",IF(R597&lt;&gt;"","",IF(SUMPRODUCT(--(AN18:AN1500=AF17),--(AM18:AM1500&lt;&gt;""),--ISNUMBER(SEARCH(" "&amp;AM18:AM1500&amp;" ",Q597)))&gt;0,AF17,"")))</f>
        <v/>
      </c>
      <c r="AG597" s="964" t="str" cm="1">
        <f t="array" ref="AG597">IF(N597="","",IF(R597&lt;&gt;"","",IF(SUMPRODUCT(--(AN18:AN1500=AG17),--(AM18:AM1500&lt;&gt;""),--ISNUMBER(SEARCH(" "&amp;AM18:AM1500&amp;" ",Q597)))&gt;0,AG17,"")))</f>
        <v/>
      </c>
      <c r="AH597" s="964" t="str" cm="1">
        <f t="array" ref="AH597">IF(N597="","",IF(R597&lt;&gt;"","",IF(SUMPRODUCT(--(AN18:AN1500=AH17),--(AM18:AM1500&lt;&gt;""),--ISNUMBER(SEARCH(" "&amp;AM18:AM1500&amp;" ",Q597)))&gt;0,AH17,"")))</f>
        <v/>
      </c>
      <c r="AI597" s="964" t="str" cm="1">
        <f t="array" ref="AI597">IF(N597="","",IF(R597&lt;&gt;"","",IF(SUMPRODUCT(--(AN18:AN1500=AI17),--(AM18:AM1500&lt;&gt;""),--ISNUMBER(SEARCH(" "&amp;AM18:AM1500&amp;" ",Q597)))&gt;0,AI17,"")))</f>
        <v/>
      </c>
      <c r="AJ597" s="964" t="str" cm="1">
        <f t="array" ref="AJ597">IF(N597="","",IF(R597&lt;&gt;"","",IF(SUMPRODUCT(--(AN18:AN1500=AJ17),--(AM18:AM1500&lt;&gt;""),--ISNUMBER(SEARCH(" "&amp;AM18:AM1500&amp;" ",Q597)))&gt;0,AJ17,"")))</f>
        <v/>
      </c>
      <c r="AK597" s="964" t="str" cm="1">
        <f t="array" ref="AK597">IF(N597="","",IF(T597&lt;&gt;"",AK17,IF(S597&lt;&gt;"","",IF(R597&lt;&gt;"","",IF(SUMPRODUCT(--(AN18:AN1500=AK17),--(AM18:AM1500&lt;&gt;""),--ISNUMBER(SEARCH(" "&amp;AM18:AM1500&amp;" ",Q597)))&gt;0,AK17,"")))))</f>
        <v/>
      </c>
      <c r="AM597" s="964" t="s">
        <v>2471</v>
      </c>
      <c r="AN597" s="964" t="s">
        <v>1597</v>
      </c>
      <c r="BN597" s="49">
        <v>1</v>
      </c>
    </row>
    <row r="598" spans="3:66" ht="35.1" customHeight="1">
      <c r="C598" s="65"/>
      <c r="D598" s="975" t="str">
        <f t="shared" si="114"/>
        <v/>
      </c>
      <c r="E598" s="982"/>
      <c r="G598" s="963" t="str">
        <f>IF(H598="","",COUNTIF(H18:H598,"&lt;&gt;"))</f>
        <v/>
      </c>
      <c r="H598" s="958" t="str" cm="1">
        <f t="array" ref="H598">IF(L598="","",IF(LEN(L598)&lt;=MAX(10,G13),L598,IFERROR(LEFT(L598,LOOKUP(2,1/(MID(L598,ROW(1:500),1)=" ")/(ROW(1:500)&lt;=MAX(10,G13)),ROW(1:500))-1),LEFT(L598,MAX(10,G13)))))</f>
        <v/>
      </c>
      <c r="I598" s="963" t="str">
        <f t="shared" si="115"/>
        <v/>
      </c>
      <c r="J598" s="963" t="str">
        <f t="shared" si="116"/>
        <v/>
      </c>
      <c r="K598" s="964" t="str">
        <f>IF(M597&lt;&gt;"",K597,IF(K597&lt;MAX(A18:A317),K597+1,""))</f>
        <v/>
      </c>
      <c r="L598" s="965" t="str">
        <f>IF(K598="","",IF(M597&lt;&gt;"",M597,INDEX(E18:E317,MATCH(K598,A18:A317,0))))</f>
        <v/>
      </c>
      <c r="M598" s="965" t="str">
        <f t="shared" si="117"/>
        <v/>
      </c>
      <c r="N598" s="966" t="str">
        <f t="shared" si="118"/>
        <v/>
      </c>
      <c r="O598" s="967" t="str">
        <f t="shared" si="119"/>
        <v/>
      </c>
      <c r="P598" s="967" t="str">
        <f t="shared" si="120"/>
        <v/>
      </c>
      <c r="Q598" s="966" t="str">
        <f t="shared" si="121"/>
        <v/>
      </c>
      <c r="R598" s="967" t="str">
        <f>IF(N598="","",IF(COUNTIF(AP18:AP300,TRIM(Q598))&gt;0,"EXCLUSION EXACTE",""))</f>
        <v/>
      </c>
      <c r="S598" s="967" t="str" cm="1">
        <f t="array" ref="S598">IF(N598="","",IF(SUMPRODUCT(--(AP18:AP300&lt;&gt;""),--ISNUMBER(SEARCH(" "&amp;AP18:AP300&amp;" ",Q598)))&gt;0,"BLOQUE MOLLUSQUES",""))</f>
        <v/>
      </c>
      <c r="T598" s="967" t="str" cm="1">
        <f t="array" ref="T598">IF(N598="","",IF(SUMPRODUCT(--(AT18:AT300&lt;&gt;""),--ISNUMBER(SEARCH(" "&amp;AT18:AT300&amp;" ",Q598)))&gt;0,"FORCE MOLLUSQUES",""))</f>
        <v/>
      </c>
      <c r="U598" s="966" t="str">
        <f t="shared" si="122"/>
        <v/>
      </c>
      <c r="V598" s="966" t="str">
        <f t="shared" si="124"/>
        <v/>
      </c>
      <c r="W598" s="967" t="str">
        <f t="shared" si="123"/>
        <v/>
      </c>
      <c r="X598" s="967" t="str" cm="1">
        <f t="array" ref="X598">IF(N598="","",IF(R598&lt;&gt;"","",IF(SUMPRODUCT(--(AN18:AN1500=X17),--(AM18:AM1500&lt;&gt;""),--ISNUMBER(SEARCH(" "&amp;AM18:AM1500&amp;" ",Q598)))&gt;0,X17,"")))</f>
        <v/>
      </c>
      <c r="Y598" s="967" t="str" cm="1">
        <f t="array" ref="Y598">IF(N598="","",IF(R598&lt;&gt;"","",IF(SUMPRODUCT(--(AN18:AN1500=Y17),--(AM18:AM1500&lt;&gt;""),--ISNUMBER(SEARCH(" "&amp;AM18:AM1500&amp;" ",Q598)))&gt;0,Y17,"")))</f>
        <v/>
      </c>
      <c r="Z598" s="967" t="str" cm="1">
        <f t="array" ref="Z598">IF(N598="","",IF(R598&lt;&gt;"","",IF(SUMPRODUCT(--(AN18:AN1500=Z17),--(AM18:AM1500&lt;&gt;""),--ISNUMBER(SEARCH(" "&amp;AM18:AM1500&amp;" ",Q598)))&gt;0,Z17,"")))</f>
        <v/>
      </c>
      <c r="AA598" s="967" t="str" cm="1">
        <f t="array" ref="AA598">IF(N598="","",IF(R598&lt;&gt;"","",IF(SUMPRODUCT(--(AN18:AN1500=AA17),--(AM18:AM1500&lt;&gt;""),--ISNUMBER(SEARCH(" "&amp;AM18:AM1500&amp;" ",Q598)))&gt;0,AA17,"")))</f>
        <v/>
      </c>
      <c r="AB598" s="967" t="str" cm="1">
        <f t="array" ref="AB598">IF(N598="","",IF(R598&lt;&gt;"","",IF(SUMPRODUCT(--(AN18:AN1500=AB17),--(AM18:AM1500&lt;&gt;""),--ISNUMBER(SEARCH(" "&amp;AM18:AM1500&amp;" ",Q598)))&gt;0,AB17,"")))</f>
        <v/>
      </c>
      <c r="AC598" s="967" t="str" cm="1">
        <f t="array" ref="AC598">IF(N598="","",IF(R598&lt;&gt;"","",IF(SUMPRODUCT(--(AN18:AN1500=AC17),--(AM18:AM1500&lt;&gt;""),--ISNUMBER(SEARCH(" "&amp;AM18:AM1500&amp;" ",Q598)))&gt;0,AC17,"")))</f>
        <v/>
      </c>
      <c r="AD598" s="967" t="str" cm="1">
        <f t="array" ref="AD598">IF(N598="","",IF(R598&lt;&gt;"","",IF(SUMPRODUCT(--(AN18:AN1500=AD17),--(AM18:AM1500&lt;&gt;""),--ISNUMBER(SEARCH(" "&amp;AM18:AM1500&amp;" ",Q598)))&gt;0,AD17,"")))</f>
        <v/>
      </c>
      <c r="AE598" s="967" t="str" cm="1">
        <f t="array" ref="AE598">IF(N598="","",IF(R598&lt;&gt;"","",IF(SUMPRODUCT(--(AN18:AN1500=AE17),--(AM18:AM1500&lt;&gt;""),--ISNUMBER(SEARCH(" "&amp;AM18:AM1500&amp;" ",Q598)))&gt;0,AE17,"")))</f>
        <v/>
      </c>
      <c r="AF598" s="967" t="str" cm="1">
        <f t="array" ref="AF598">IF(N598="","",IF(R598&lt;&gt;"","",IF(SUMPRODUCT(--(AN18:AN1500=AF17),--(AM18:AM1500&lt;&gt;""),--ISNUMBER(SEARCH(" "&amp;AM18:AM1500&amp;" ",Q598)))&gt;0,AF17,"")))</f>
        <v/>
      </c>
      <c r="AG598" s="967" t="str" cm="1">
        <f t="array" ref="AG598">IF(N598="","",IF(R598&lt;&gt;"","",IF(SUMPRODUCT(--(AN18:AN1500=AG17),--(AM18:AM1500&lt;&gt;""),--ISNUMBER(SEARCH(" "&amp;AM18:AM1500&amp;" ",Q598)))&gt;0,AG17,"")))</f>
        <v/>
      </c>
      <c r="AH598" s="967" t="str" cm="1">
        <f t="array" ref="AH598">IF(N598="","",IF(R598&lt;&gt;"","",IF(SUMPRODUCT(--(AN18:AN1500=AH17),--(AM18:AM1500&lt;&gt;""),--ISNUMBER(SEARCH(" "&amp;AM18:AM1500&amp;" ",Q598)))&gt;0,AH17,"")))</f>
        <v/>
      </c>
      <c r="AI598" s="967" t="str" cm="1">
        <f t="array" ref="AI598">IF(N598="","",IF(R598&lt;&gt;"","",IF(SUMPRODUCT(--(AN18:AN1500=AI17),--(AM18:AM1500&lt;&gt;""),--ISNUMBER(SEARCH(" "&amp;AM18:AM1500&amp;" ",Q598)))&gt;0,AI17,"")))</f>
        <v/>
      </c>
      <c r="AJ598" s="967" t="str" cm="1">
        <f t="array" ref="AJ598">IF(N598="","",IF(R598&lt;&gt;"","",IF(SUMPRODUCT(--(AN18:AN1500=AJ17),--(AM18:AM1500&lt;&gt;""),--ISNUMBER(SEARCH(" "&amp;AM18:AM1500&amp;" ",Q598)))&gt;0,AJ17,"")))</f>
        <v/>
      </c>
      <c r="AK598" s="967" t="str" cm="1">
        <f t="array" ref="AK598">IF(N598="","",IF(T598&lt;&gt;"",AK17,IF(S598&lt;&gt;"","",IF(R598&lt;&gt;"","",IF(SUMPRODUCT(--(AN18:AN1500=AK17),--(AM18:AM1500&lt;&gt;""),--ISNUMBER(SEARCH(" "&amp;AM18:AM1500&amp;" ",Q598)))&gt;0,AK17,"")))))</f>
        <v/>
      </c>
      <c r="AM598" s="968" t="s">
        <v>2311</v>
      </c>
      <c r="AN598" s="968" t="s">
        <v>1597</v>
      </c>
      <c r="BN598" s="49">
        <v>1</v>
      </c>
    </row>
    <row r="599" spans="3:66" ht="35.1" customHeight="1">
      <c r="C599" s="65"/>
      <c r="D599" s="975" t="str">
        <f t="shared" si="114"/>
        <v/>
      </c>
      <c r="E599" s="982"/>
      <c r="G599" s="964" t="str">
        <f>IF(H599="","",COUNTIF(H18:H599,"&lt;&gt;"))</f>
        <v/>
      </c>
      <c r="H599" s="965" t="str" cm="1">
        <f t="array" ref="H599">IF(L599="","",IF(LEN(L599)&lt;=MAX(10,G13),L599,IFERROR(LEFT(L599,LOOKUP(2,1/(MID(L599,ROW(1:500),1)=" ")/(ROW(1:500)&lt;=MAX(10,G13)),ROW(1:500))-1),LEFT(L599,MAX(10,G13)))))</f>
        <v/>
      </c>
      <c r="I599" s="964" t="str">
        <f t="shared" si="115"/>
        <v/>
      </c>
      <c r="J599" s="964" t="str">
        <f t="shared" si="116"/>
        <v/>
      </c>
      <c r="K599" s="964" t="str">
        <f>IF(M598&lt;&gt;"",K598,IF(K598&lt;MAX(A18:A317),K598+1,""))</f>
        <v/>
      </c>
      <c r="L599" s="965" t="str">
        <f>IF(K599="","",IF(M598&lt;&gt;"",M598,INDEX(E18:E317,MATCH(K599,A18:A317,0))))</f>
        <v/>
      </c>
      <c r="M599" s="965" t="str">
        <f t="shared" si="117"/>
        <v/>
      </c>
      <c r="N599" s="965" t="str">
        <f t="shared" si="118"/>
        <v/>
      </c>
      <c r="O599" s="964" t="str">
        <f t="shared" si="119"/>
        <v/>
      </c>
      <c r="P599" s="964" t="str">
        <f t="shared" si="120"/>
        <v/>
      </c>
      <c r="Q599" s="965" t="str">
        <f t="shared" si="121"/>
        <v/>
      </c>
      <c r="R599" s="964" t="str">
        <f>IF(N599="","",IF(COUNTIF(AP18:AP300,TRIM(Q599))&gt;0,"EXCLUSION EXACTE",""))</f>
        <v/>
      </c>
      <c r="S599" s="964" t="str" cm="1">
        <f t="array" ref="S599">IF(N599="","",IF(SUMPRODUCT(--(AP18:AP300&lt;&gt;""),--ISNUMBER(SEARCH(" "&amp;AP18:AP300&amp;" ",Q599)))&gt;0,"BLOQUE MOLLUSQUES",""))</f>
        <v/>
      </c>
      <c r="T599" s="964" t="str" cm="1">
        <f t="array" ref="T599">IF(N599="","",IF(SUMPRODUCT(--(AT18:AT300&lt;&gt;""),--ISNUMBER(SEARCH(" "&amp;AT18:AT300&amp;" ",Q599)))&gt;0,"FORCE MOLLUSQUES",""))</f>
        <v/>
      </c>
      <c r="U599" s="965" t="str">
        <f t="shared" si="122"/>
        <v/>
      </c>
      <c r="V599" s="965" t="str">
        <f t="shared" si="124"/>
        <v/>
      </c>
      <c r="W599" s="964" t="str">
        <f t="shared" si="123"/>
        <v/>
      </c>
      <c r="X599" s="964" t="str" cm="1">
        <f t="array" ref="X599">IF(N599="","",IF(R599&lt;&gt;"","",IF(SUMPRODUCT(--(AN18:AN1500=X17),--(AM18:AM1500&lt;&gt;""),--ISNUMBER(SEARCH(" "&amp;AM18:AM1500&amp;" ",Q599)))&gt;0,X17,"")))</f>
        <v/>
      </c>
      <c r="Y599" s="964" t="str" cm="1">
        <f t="array" ref="Y599">IF(N599="","",IF(R599&lt;&gt;"","",IF(SUMPRODUCT(--(AN18:AN1500=Y17),--(AM18:AM1500&lt;&gt;""),--ISNUMBER(SEARCH(" "&amp;AM18:AM1500&amp;" ",Q599)))&gt;0,Y17,"")))</f>
        <v/>
      </c>
      <c r="Z599" s="964" t="str" cm="1">
        <f t="array" ref="Z599">IF(N599="","",IF(R599&lt;&gt;"","",IF(SUMPRODUCT(--(AN18:AN1500=Z17),--(AM18:AM1500&lt;&gt;""),--ISNUMBER(SEARCH(" "&amp;AM18:AM1500&amp;" ",Q599)))&gt;0,Z17,"")))</f>
        <v/>
      </c>
      <c r="AA599" s="964" t="str" cm="1">
        <f t="array" ref="AA599">IF(N599="","",IF(R599&lt;&gt;"","",IF(SUMPRODUCT(--(AN18:AN1500=AA17),--(AM18:AM1500&lt;&gt;""),--ISNUMBER(SEARCH(" "&amp;AM18:AM1500&amp;" ",Q599)))&gt;0,AA17,"")))</f>
        <v/>
      </c>
      <c r="AB599" s="964" t="str" cm="1">
        <f t="array" ref="AB599">IF(N599="","",IF(R599&lt;&gt;"","",IF(SUMPRODUCT(--(AN18:AN1500=AB17),--(AM18:AM1500&lt;&gt;""),--ISNUMBER(SEARCH(" "&amp;AM18:AM1500&amp;" ",Q599)))&gt;0,AB17,"")))</f>
        <v/>
      </c>
      <c r="AC599" s="964" t="str" cm="1">
        <f t="array" ref="AC599">IF(N599="","",IF(R599&lt;&gt;"","",IF(SUMPRODUCT(--(AN18:AN1500=AC17),--(AM18:AM1500&lt;&gt;""),--ISNUMBER(SEARCH(" "&amp;AM18:AM1500&amp;" ",Q599)))&gt;0,AC17,"")))</f>
        <v/>
      </c>
      <c r="AD599" s="964" t="str" cm="1">
        <f t="array" ref="AD599">IF(N599="","",IF(R599&lt;&gt;"","",IF(SUMPRODUCT(--(AN18:AN1500=AD17),--(AM18:AM1500&lt;&gt;""),--ISNUMBER(SEARCH(" "&amp;AM18:AM1500&amp;" ",Q599)))&gt;0,AD17,"")))</f>
        <v/>
      </c>
      <c r="AE599" s="964" t="str" cm="1">
        <f t="array" ref="AE599">IF(N599="","",IF(R599&lt;&gt;"","",IF(SUMPRODUCT(--(AN18:AN1500=AE17),--(AM18:AM1500&lt;&gt;""),--ISNUMBER(SEARCH(" "&amp;AM18:AM1500&amp;" ",Q599)))&gt;0,AE17,"")))</f>
        <v/>
      </c>
      <c r="AF599" s="964" t="str" cm="1">
        <f t="array" ref="AF599">IF(N599="","",IF(R599&lt;&gt;"","",IF(SUMPRODUCT(--(AN18:AN1500=AF17),--(AM18:AM1500&lt;&gt;""),--ISNUMBER(SEARCH(" "&amp;AM18:AM1500&amp;" ",Q599)))&gt;0,AF17,"")))</f>
        <v/>
      </c>
      <c r="AG599" s="964" t="str" cm="1">
        <f t="array" ref="AG599">IF(N599="","",IF(R599&lt;&gt;"","",IF(SUMPRODUCT(--(AN18:AN1500=AG17),--(AM18:AM1500&lt;&gt;""),--ISNUMBER(SEARCH(" "&amp;AM18:AM1500&amp;" ",Q599)))&gt;0,AG17,"")))</f>
        <v/>
      </c>
      <c r="AH599" s="964" t="str" cm="1">
        <f t="array" ref="AH599">IF(N599="","",IF(R599&lt;&gt;"","",IF(SUMPRODUCT(--(AN18:AN1500=AH17),--(AM18:AM1500&lt;&gt;""),--ISNUMBER(SEARCH(" "&amp;AM18:AM1500&amp;" ",Q599)))&gt;0,AH17,"")))</f>
        <v/>
      </c>
      <c r="AI599" s="964" t="str" cm="1">
        <f t="array" ref="AI599">IF(N599="","",IF(R599&lt;&gt;"","",IF(SUMPRODUCT(--(AN18:AN1500=AI17),--(AM18:AM1500&lt;&gt;""),--ISNUMBER(SEARCH(" "&amp;AM18:AM1500&amp;" ",Q599)))&gt;0,AI17,"")))</f>
        <v/>
      </c>
      <c r="AJ599" s="964" t="str" cm="1">
        <f t="array" ref="AJ599">IF(N599="","",IF(R599&lt;&gt;"","",IF(SUMPRODUCT(--(AN18:AN1500=AJ17),--(AM18:AM1500&lt;&gt;""),--ISNUMBER(SEARCH(" "&amp;AM18:AM1500&amp;" ",Q599)))&gt;0,AJ17,"")))</f>
        <v/>
      </c>
      <c r="AK599" s="964" t="str" cm="1">
        <f t="array" ref="AK599">IF(N599="","",IF(T599&lt;&gt;"",AK17,IF(S599&lt;&gt;"","",IF(R599&lt;&gt;"","",IF(SUMPRODUCT(--(AN18:AN1500=AK17),--(AM18:AM1500&lt;&gt;""),--ISNUMBER(SEARCH(" "&amp;AM18:AM1500&amp;" ",Q599)))&gt;0,AK17,"")))))</f>
        <v/>
      </c>
      <c r="AM599" s="964" t="s">
        <v>2312</v>
      </c>
      <c r="AN599" s="964" t="s">
        <v>1597</v>
      </c>
      <c r="BN599" s="49">
        <v>1</v>
      </c>
    </row>
    <row r="600" spans="3:66" ht="35.1" customHeight="1">
      <c r="C600" s="65"/>
      <c r="D600" s="975" t="str">
        <f t="shared" si="114"/>
        <v/>
      </c>
      <c r="E600" s="982"/>
      <c r="G600" s="963" t="str">
        <f>IF(H600="","",COUNTIF(H18:H600,"&lt;&gt;"))</f>
        <v/>
      </c>
      <c r="H600" s="958" t="str" cm="1">
        <f t="array" ref="H600">IF(L600="","",IF(LEN(L600)&lt;=MAX(10,G13),L600,IFERROR(LEFT(L600,LOOKUP(2,1/(MID(L600,ROW(1:500),1)=" ")/(ROW(1:500)&lt;=MAX(10,G13)),ROW(1:500))-1),LEFT(L600,MAX(10,G13)))))</f>
        <v/>
      </c>
      <c r="I600" s="963" t="str">
        <f t="shared" si="115"/>
        <v/>
      </c>
      <c r="J600" s="963" t="str">
        <f t="shared" si="116"/>
        <v/>
      </c>
      <c r="K600" s="964" t="str">
        <f>IF(M599&lt;&gt;"",K599,IF(K599&lt;MAX(A18:A317),K599+1,""))</f>
        <v/>
      </c>
      <c r="L600" s="965" t="str">
        <f>IF(K600="","",IF(M599&lt;&gt;"",M599,INDEX(E18:E317,MATCH(K600,A18:A317,0))))</f>
        <v/>
      </c>
      <c r="M600" s="965" t="str">
        <f t="shared" si="117"/>
        <v/>
      </c>
      <c r="N600" s="966" t="str">
        <f t="shared" si="118"/>
        <v/>
      </c>
      <c r="O600" s="967" t="str">
        <f t="shared" si="119"/>
        <v/>
      </c>
      <c r="P600" s="967" t="str">
        <f t="shared" si="120"/>
        <v/>
      </c>
      <c r="Q600" s="966" t="str">
        <f t="shared" si="121"/>
        <v/>
      </c>
      <c r="R600" s="967" t="str">
        <f>IF(N600="","",IF(COUNTIF(AP18:AP300,TRIM(Q600))&gt;0,"EXCLUSION EXACTE",""))</f>
        <v/>
      </c>
      <c r="S600" s="967" t="str" cm="1">
        <f t="array" ref="S600">IF(N600="","",IF(SUMPRODUCT(--(AP18:AP300&lt;&gt;""),--ISNUMBER(SEARCH(" "&amp;AP18:AP300&amp;" ",Q600)))&gt;0,"BLOQUE MOLLUSQUES",""))</f>
        <v/>
      </c>
      <c r="T600" s="967" t="str" cm="1">
        <f t="array" ref="T600">IF(N600="","",IF(SUMPRODUCT(--(AT18:AT300&lt;&gt;""),--ISNUMBER(SEARCH(" "&amp;AT18:AT300&amp;" ",Q600)))&gt;0,"FORCE MOLLUSQUES",""))</f>
        <v/>
      </c>
      <c r="U600" s="966" t="str">
        <f t="shared" si="122"/>
        <v/>
      </c>
      <c r="V600" s="966" t="str">
        <f t="shared" si="124"/>
        <v/>
      </c>
      <c r="W600" s="967" t="str">
        <f t="shared" si="123"/>
        <v/>
      </c>
      <c r="X600" s="967" t="str" cm="1">
        <f t="array" ref="X600">IF(N600="","",IF(R600&lt;&gt;"","",IF(SUMPRODUCT(--(AN18:AN1500=X17),--(AM18:AM1500&lt;&gt;""),--ISNUMBER(SEARCH(" "&amp;AM18:AM1500&amp;" ",Q600)))&gt;0,X17,"")))</f>
        <v/>
      </c>
      <c r="Y600" s="967" t="str" cm="1">
        <f t="array" ref="Y600">IF(N600="","",IF(R600&lt;&gt;"","",IF(SUMPRODUCT(--(AN18:AN1500=Y17),--(AM18:AM1500&lt;&gt;""),--ISNUMBER(SEARCH(" "&amp;AM18:AM1500&amp;" ",Q600)))&gt;0,Y17,"")))</f>
        <v/>
      </c>
      <c r="Z600" s="967" t="str" cm="1">
        <f t="array" ref="Z600">IF(N600="","",IF(R600&lt;&gt;"","",IF(SUMPRODUCT(--(AN18:AN1500=Z17),--(AM18:AM1500&lt;&gt;""),--ISNUMBER(SEARCH(" "&amp;AM18:AM1500&amp;" ",Q600)))&gt;0,Z17,"")))</f>
        <v/>
      </c>
      <c r="AA600" s="967" t="str" cm="1">
        <f t="array" ref="AA600">IF(N600="","",IF(R600&lt;&gt;"","",IF(SUMPRODUCT(--(AN18:AN1500=AA17),--(AM18:AM1500&lt;&gt;""),--ISNUMBER(SEARCH(" "&amp;AM18:AM1500&amp;" ",Q600)))&gt;0,AA17,"")))</f>
        <v/>
      </c>
      <c r="AB600" s="967" t="str" cm="1">
        <f t="array" ref="AB600">IF(N600="","",IF(R600&lt;&gt;"","",IF(SUMPRODUCT(--(AN18:AN1500=AB17),--(AM18:AM1500&lt;&gt;""),--ISNUMBER(SEARCH(" "&amp;AM18:AM1500&amp;" ",Q600)))&gt;0,AB17,"")))</f>
        <v/>
      </c>
      <c r="AC600" s="967" t="str" cm="1">
        <f t="array" ref="AC600">IF(N600="","",IF(R600&lt;&gt;"","",IF(SUMPRODUCT(--(AN18:AN1500=AC17),--(AM18:AM1500&lt;&gt;""),--ISNUMBER(SEARCH(" "&amp;AM18:AM1500&amp;" ",Q600)))&gt;0,AC17,"")))</f>
        <v/>
      </c>
      <c r="AD600" s="967" t="str" cm="1">
        <f t="array" ref="AD600">IF(N600="","",IF(R600&lt;&gt;"","",IF(SUMPRODUCT(--(AN18:AN1500=AD17),--(AM18:AM1500&lt;&gt;""),--ISNUMBER(SEARCH(" "&amp;AM18:AM1500&amp;" ",Q600)))&gt;0,AD17,"")))</f>
        <v/>
      </c>
      <c r="AE600" s="967" t="str" cm="1">
        <f t="array" ref="AE600">IF(N600="","",IF(R600&lt;&gt;"","",IF(SUMPRODUCT(--(AN18:AN1500=AE17),--(AM18:AM1500&lt;&gt;""),--ISNUMBER(SEARCH(" "&amp;AM18:AM1500&amp;" ",Q600)))&gt;0,AE17,"")))</f>
        <v/>
      </c>
      <c r="AF600" s="967" t="str" cm="1">
        <f t="array" ref="AF600">IF(N600="","",IF(R600&lt;&gt;"","",IF(SUMPRODUCT(--(AN18:AN1500=AF17),--(AM18:AM1500&lt;&gt;""),--ISNUMBER(SEARCH(" "&amp;AM18:AM1500&amp;" ",Q600)))&gt;0,AF17,"")))</f>
        <v/>
      </c>
      <c r="AG600" s="967" t="str" cm="1">
        <f t="array" ref="AG600">IF(N600="","",IF(R600&lt;&gt;"","",IF(SUMPRODUCT(--(AN18:AN1500=AG17),--(AM18:AM1500&lt;&gt;""),--ISNUMBER(SEARCH(" "&amp;AM18:AM1500&amp;" ",Q600)))&gt;0,AG17,"")))</f>
        <v/>
      </c>
      <c r="AH600" s="967" t="str" cm="1">
        <f t="array" ref="AH600">IF(N600="","",IF(R600&lt;&gt;"","",IF(SUMPRODUCT(--(AN18:AN1500=AH17),--(AM18:AM1500&lt;&gt;""),--ISNUMBER(SEARCH(" "&amp;AM18:AM1500&amp;" ",Q600)))&gt;0,AH17,"")))</f>
        <v/>
      </c>
      <c r="AI600" s="967" t="str" cm="1">
        <f t="array" ref="AI600">IF(N600="","",IF(R600&lt;&gt;"","",IF(SUMPRODUCT(--(AN18:AN1500=AI17),--(AM18:AM1500&lt;&gt;""),--ISNUMBER(SEARCH(" "&amp;AM18:AM1500&amp;" ",Q600)))&gt;0,AI17,"")))</f>
        <v/>
      </c>
      <c r="AJ600" s="967" t="str" cm="1">
        <f t="array" ref="AJ600">IF(N600="","",IF(R600&lt;&gt;"","",IF(SUMPRODUCT(--(AN18:AN1500=AJ17),--(AM18:AM1500&lt;&gt;""),--ISNUMBER(SEARCH(" "&amp;AM18:AM1500&amp;" ",Q600)))&gt;0,AJ17,"")))</f>
        <v/>
      </c>
      <c r="AK600" s="967" t="str" cm="1">
        <f t="array" ref="AK600">IF(N600="","",IF(T600&lt;&gt;"",AK17,IF(S600&lt;&gt;"","",IF(R600&lt;&gt;"","",IF(SUMPRODUCT(--(AN18:AN1500=AK17),--(AM18:AM1500&lt;&gt;""),--ISNUMBER(SEARCH(" "&amp;AM18:AM1500&amp;" ",Q600)))&gt;0,AK17,"")))))</f>
        <v/>
      </c>
      <c r="AM600" s="968" t="s">
        <v>581</v>
      </c>
      <c r="AN600" s="968" t="s">
        <v>1597</v>
      </c>
      <c r="BN600" s="49">
        <v>1</v>
      </c>
    </row>
    <row r="601" spans="3:66" ht="35.1" customHeight="1">
      <c r="C601" s="65"/>
      <c r="D601" s="975" t="str">
        <f t="shared" si="114"/>
        <v/>
      </c>
      <c r="E601" s="982"/>
      <c r="G601" s="964" t="str">
        <f>IF(H601="","",COUNTIF(H18:H601,"&lt;&gt;"))</f>
        <v/>
      </c>
      <c r="H601" s="965" t="str" cm="1">
        <f t="array" ref="H601">IF(L601="","",IF(LEN(L601)&lt;=MAX(10,G13),L601,IFERROR(LEFT(L601,LOOKUP(2,1/(MID(L601,ROW(1:500),1)=" ")/(ROW(1:500)&lt;=MAX(10,G13)),ROW(1:500))-1),LEFT(L601,MAX(10,G13)))))</f>
        <v/>
      </c>
      <c r="I601" s="964" t="str">
        <f t="shared" si="115"/>
        <v/>
      </c>
      <c r="J601" s="964" t="str">
        <f t="shared" si="116"/>
        <v/>
      </c>
      <c r="K601" s="964" t="str">
        <f>IF(M600&lt;&gt;"",K600,IF(K600&lt;MAX(A18:A317),K600+1,""))</f>
        <v/>
      </c>
      <c r="L601" s="965" t="str">
        <f>IF(K601="","",IF(M600&lt;&gt;"",M600,INDEX(E18:E317,MATCH(K601,A18:A317,0))))</f>
        <v/>
      </c>
      <c r="M601" s="965" t="str">
        <f t="shared" si="117"/>
        <v/>
      </c>
      <c r="N601" s="965" t="str">
        <f t="shared" si="118"/>
        <v/>
      </c>
      <c r="O601" s="964" t="str">
        <f t="shared" si="119"/>
        <v/>
      </c>
      <c r="P601" s="964" t="str">
        <f t="shared" si="120"/>
        <v/>
      </c>
      <c r="Q601" s="965" t="str">
        <f t="shared" si="121"/>
        <v/>
      </c>
      <c r="R601" s="964" t="str">
        <f>IF(N601="","",IF(COUNTIF(AP18:AP300,TRIM(Q601))&gt;0,"EXCLUSION EXACTE",""))</f>
        <v/>
      </c>
      <c r="S601" s="964" t="str" cm="1">
        <f t="array" ref="S601">IF(N601="","",IF(SUMPRODUCT(--(AP18:AP300&lt;&gt;""),--ISNUMBER(SEARCH(" "&amp;AP18:AP300&amp;" ",Q601)))&gt;0,"BLOQUE MOLLUSQUES",""))</f>
        <v/>
      </c>
      <c r="T601" s="964" t="str" cm="1">
        <f t="array" ref="T601">IF(N601="","",IF(SUMPRODUCT(--(AT18:AT300&lt;&gt;""),--ISNUMBER(SEARCH(" "&amp;AT18:AT300&amp;" ",Q601)))&gt;0,"FORCE MOLLUSQUES",""))</f>
        <v/>
      </c>
      <c r="U601" s="965" t="str">
        <f t="shared" si="122"/>
        <v/>
      </c>
      <c r="V601" s="965" t="str">
        <f t="shared" si="124"/>
        <v/>
      </c>
      <c r="W601" s="964" t="str">
        <f t="shared" si="123"/>
        <v/>
      </c>
      <c r="X601" s="964" t="str" cm="1">
        <f t="array" ref="X601">IF(N601="","",IF(R601&lt;&gt;"","",IF(SUMPRODUCT(--(AN18:AN1500=X17),--(AM18:AM1500&lt;&gt;""),--ISNUMBER(SEARCH(" "&amp;AM18:AM1500&amp;" ",Q601)))&gt;0,X17,"")))</f>
        <v/>
      </c>
      <c r="Y601" s="964" t="str" cm="1">
        <f t="array" ref="Y601">IF(N601="","",IF(R601&lt;&gt;"","",IF(SUMPRODUCT(--(AN18:AN1500=Y17),--(AM18:AM1500&lt;&gt;""),--ISNUMBER(SEARCH(" "&amp;AM18:AM1500&amp;" ",Q601)))&gt;0,Y17,"")))</f>
        <v/>
      </c>
      <c r="Z601" s="964" t="str" cm="1">
        <f t="array" ref="Z601">IF(N601="","",IF(R601&lt;&gt;"","",IF(SUMPRODUCT(--(AN18:AN1500=Z17),--(AM18:AM1500&lt;&gt;""),--ISNUMBER(SEARCH(" "&amp;AM18:AM1500&amp;" ",Q601)))&gt;0,Z17,"")))</f>
        <v/>
      </c>
      <c r="AA601" s="964" t="str" cm="1">
        <f t="array" ref="AA601">IF(N601="","",IF(R601&lt;&gt;"","",IF(SUMPRODUCT(--(AN18:AN1500=AA17),--(AM18:AM1500&lt;&gt;""),--ISNUMBER(SEARCH(" "&amp;AM18:AM1500&amp;" ",Q601)))&gt;0,AA17,"")))</f>
        <v/>
      </c>
      <c r="AB601" s="964" t="str" cm="1">
        <f t="array" ref="AB601">IF(N601="","",IF(R601&lt;&gt;"","",IF(SUMPRODUCT(--(AN18:AN1500=AB17),--(AM18:AM1500&lt;&gt;""),--ISNUMBER(SEARCH(" "&amp;AM18:AM1500&amp;" ",Q601)))&gt;0,AB17,"")))</f>
        <v/>
      </c>
      <c r="AC601" s="964" t="str" cm="1">
        <f t="array" ref="AC601">IF(N601="","",IF(R601&lt;&gt;"","",IF(SUMPRODUCT(--(AN18:AN1500=AC17),--(AM18:AM1500&lt;&gt;""),--ISNUMBER(SEARCH(" "&amp;AM18:AM1500&amp;" ",Q601)))&gt;0,AC17,"")))</f>
        <v/>
      </c>
      <c r="AD601" s="964" t="str" cm="1">
        <f t="array" ref="AD601">IF(N601="","",IF(R601&lt;&gt;"","",IF(SUMPRODUCT(--(AN18:AN1500=AD17),--(AM18:AM1500&lt;&gt;""),--ISNUMBER(SEARCH(" "&amp;AM18:AM1500&amp;" ",Q601)))&gt;0,AD17,"")))</f>
        <v/>
      </c>
      <c r="AE601" s="964" t="str" cm="1">
        <f t="array" ref="AE601">IF(N601="","",IF(R601&lt;&gt;"","",IF(SUMPRODUCT(--(AN18:AN1500=AE17),--(AM18:AM1500&lt;&gt;""),--ISNUMBER(SEARCH(" "&amp;AM18:AM1500&amp;" ",Q601)))&gt;0,AE17,"")))</f>
        <v/>
      </c>
      <c r="AF601" s="964" t="str" cm="1">
        <f t="array" ref="AF601">IF(N601="","",IF(R601&lt;&gt;"","",IF(SUMPRODUCT(--(AN18:AN1500=AF17),--(AM18:AM1500&lt;&gt;""),--ISNUMBER(SEARCH(" "&amp;AM18:AM1500&amp;" ",Q601)))&gt;0,AF17,"")))</f>
        <v/>
      </c>
      <c r="AG601" s="964" t="str" cm="1">
        <f t="array" ref="AG601">IF(N601="","",IF(R601&lt;&gt;"","",IF(SUMPRODUCT(--(AN18:AN1500=AG17),--(AM18:AM1500&lt;&gt;""),--ISNUMBER(SEARCH(" "&amp;AM18:AM1500&amp;" ",Q601)))&gt;0,AG17,"")))</f>
        <v/>
      </c>
      <c r="AH601" s="964" t="str" cm="1">
        <f t="array" ref="AH601">IF(N601="","",IF(R601&lt;&gt;"","",IF(SUMPRODUCT(--(AN18:AN1500=AH17),--(AM18:AM1500&lt;&gt;""),--ISNUMBER(SEARCH(" "&amp;AM18:AM1500&amp;" ",Q601)))&gt;0,AH17,"")))</f>
        <v/>
      </c>
      <c r="AI601" s="964" t="str" cm="1">
        <f t="array" ref="AI601">IF(N601="","",IF(R601&lt;&gt;"","",IF(SUMPRODUCT(--(AN18:AN1500=AI17),--(AM18:AM1500&lt;&gt;""),--ISNUMBER(SEARCH(" "&amp;AM18:AM1500&amp;" ",Q601)))&gt;0,AI17,"")))</f>
        <v/>
      </c>
      <c r="AJ601" s="964" t="str" cm="1">
        <f t="array" ref="AJ601">IF(N601="","",IF(R601&lt;&gt;"","",IF(SUMPRODUCT(--(AN18:AN1500=AJ17),--(AM18:AM1500&lt;&gt;""),--ISNUMBER(SEARCH(" "&amp;AM18:AM1500&amp;" ",Q601)))&gt;0,AJ17,"")))</f>
        <v/>
      </c>
      <c r="AK601" s="964" t="str" cm="1">
        <f t="array" ref="AK601">IF(N601="","",IF(T601&lt;&gt;"",AK17,IF(S601&lt;&gt;"","",IF(R601&lt;&gt;"","",IF(SUMPRODUCT(--(AN18:AN1500=AK17),--(AM18:AM1500&lt;&gt;""),--ISNUMBER(SEARCH(" "&amp;AM18:AM1500&amp;" ",Q601)))&gt;0,AK17,"")))))</f>
        <v/>
      </c>
      <c r="AM601" s="964" t="s">
        <v>2472</v>
      </c>
      <c r="AN601" s="964" t="s">
        <v>1597</v>
      </c>
      <c r="BN601" s="49">
        <v>1</v>
      </c>
    </row>
    <row r="602" spans="3:66" ht="35.1" customHeight="1">
      <c r="C602" s="65"/>
      <c r="D602" s="975" t="str">
        <f t="shared" si="114"/>
        <v/>
      </c>
      <c r="E602" s="982"/>
      <c r="G602" s="963" t="str">
        <f>IF(H602="","",COUNTIF(H18:H602,"&lt;&gt;"))</f>
        <v/>
      </c>
      <c r="H602" s="958" t="str" cm="1">
        <f t="array" ref="H602">IF(L602="","",IF(LEN(L602)&lt;=MAX(10,G13),L602,IFERROR(LEFT(L602,LOOKUP(2,1/(MID(L602,ROW(1:500),1)=" ")/(ROW(1:500)&lt;=MAX(10,G13)),ROW(1:500))-1),LEFT(L602,MAX(10,G13)))))</f>
        <v/>
      </c>
      <c r="I602" s="963" t="str">
        <f t="shared" si="115"/>
        <v/>
      </c>
      <c r="J602" s="963" t="str">
        <f t="shared" si="116"/>
        <v/>
      </c>
      <c r="K602" s="964" t="str">
        <f>IF(M601&lt;&gt;"",K601,IF(K601&lt;MAX(A18:A317),K601+1,""))</f>
        <v/>
      </c>
      <c r="L602" s="965" t="str">
        <f>IF(K602="","",IF(M601&lt;&gt;"",M601,INDEX(E18:E317,MATCH(K602,A18:A317,0))))</f>
        <v/>
      </c>
      <c r="M602" s="965" t="str">
        <f t="shared" si="117"/>
        <v/>
      </c>
      <c r="N602" s="966" t="str">
        <f t="shared" si="118"/>
        <v/>
      </c>
      <c r="O602" s="967" t="str">
        <f t="shared" si="119"/>
        <v/>
      </c>
      <c r="P602" s="967" t="str">
        <f t="shared" si="120"/>
        <v/>
      </c>
      <c r="Q602" s="966" t="str">
        <f t="shared" si="121"/>
        <v/>
      </c>
      <c r="R602" s="967" t="str">
        <f>IF(N602="","",IF(COUNTIF(AP18:AP300,TRIM(Q602))&gt;0,"EXCLUSION EXACTE",""))</f>
        <v/>
      </c>
      <c r="S602" s="967" t="str" cm="1">
        <f t="array" ref="S602">IF(N602="","",IF(SUMPRODUCT(--(AP18:AP300&lt;&gt;""),--ISNUMBER(SEARCH(" "&amp;AP18:AP300&amp;" ",Q602)))&gt;0,"BLOQUE MOLLUSQUES",""))</f>
        <v/>
      </c>
      <c r="T602" s="967" t="str" cm="1">
        <f t="array" ref="T602">IF(N602="","",IF(SUMPRODUCT(--(AT18:AT300&lt;&gt;""),--ISNUMBER(SEARCH(" "&amp;AT18:AT300&amp;" ",Q602)))&gt;0,"FORCE MOLLUSQUES",""))</f>
        <v/>
      </c>
      <c r="U602" s="966" t="str">
        <f t="shared" si="122"/>
        <v/>
      </c>
      <c r="V602" s="966" t="str">
        <f t="shared" si="124"/>
        <v/>
      </c>
      <c r="W602" s="967" t="str">
        <f t="shared" si="123"/>
        <v/>
      </c>
      <c r="X602" s="967" t="str" cm="1">
        <f t="array" ref="X602">IF(N602="","",IF(R602&lt;&gt;"","",IF(SUMPRODUCT(--(AN18:AN1500=X17),--(AM18:AM1500&lt;&gt;""),--ISNUMBER(SEARCH(" "&amp;AM18:AM1500&amp;" ",Q602)))&gt;0,X17,"")))</f>
        <v/>
      </c>
      <c r="Y602" s="967" t="str" cm="1">
        <f t="array" ref="Y602">IF(N602="","",IF(R602&lt;&gt;"","",IF(SUMPRODUCT(--(AN18:AN1500=Y17),--(AM18:AM1500&lt;&gt;""),--ISNUMBER(SEARCH(" "&amp;AM18:AM1500&amp;" ",Q602)))&gt;0,Y17,"")))</f>
        <v/>
      </c>
      <c r="Z602" s="967" t="str" cm="1">
        <f t="array" ref="Z602">IF(N602="","",IF(R602&lt;&gt;"","",IF(SUMPRODUCT(--(AN18:AN1500=Z17),--(AM18:AM1500&lt;&gt;""),--ISNUMBER(SEARCH(" "&amp;AM18:AM1500&amp;" ",Q602)))&gt;0,Z17,"")))</f>
        <v/>
      </c>
      <c r="AA602" s="967" t="str" cm="1">
        <f t="array" ref="AA602">IF(N602="","",IF(R602&lt;&gt;"","",IF(SUMPRODUCT(--(AN18:AN1500=AA17),--(AM18:AM1500&lt;&gt;""),--ISNUMBER(SEARCH(" "&amp;AM18:AM1500&amp;" ",Q602)))&gt;0,AA17,"")))</f>
        <v/>
      </c>
      <c r="AB602" s="967" t="str" cm="1">
        <f t="array" ref="AB602">IF(N602="","",IF(R602&lt;&gt;"","",IF(SUMPRODUCT(--(AN18:AN1500=AB17),--(AM18:AM1500&lt;&gt;""),--ISNUMBER(SEARCH(" "&amp;AM18:AM1500&amp;" ",Q602)))&gt;0,AB17,"")))</f>
        <v/>
      </c>
      <c r="AC602" s="967" t="str" cm="1">
        <f t="array" ref="AC602">IF(N602="","",IF(R602&lt;&gt;"","",IF(SUMPRODUCT(--(AN18:AN1500=AC17),--(AM18:AM1500&lt;&gt;""),--ISNUMBER(SEARCH(" "&amp;AM18:AM1500&amp;" ",Q602)))&gt;0,AC17,"")))</f>
        <v/>
      </c>
      <c r="AD602" s="967" t="str" cm="1">
        <f t="array" ref="AD602">IF(N602="","",IF(R602&lt;&gt;"","",IF(SUMPRODUCT(--(AN18:AN1500=AD17),--(AM18:AM1500&lt;&gt;""),--ISNUMBER(SEARCH(" "&amp;AM18:AM1500&amp;" ",Q602)))&gt;0,AD17,"")))</f>
        <v/>
      </c>
      <c r="AE602" s="967" t="str" cm="1">
        <f t="array" ref="AE602">IF(N602="","",IF(R602&lt;&gt;"","",IF(SUMPRODUCT(--(AN18:AN1500=AE17),--(AM18:AM1500&lt;&gt;""),--ISNUMBER(SEARCH(" "&amp;AM18:AM1500&amp;" ",Q602)))&gt;0,AE17,"")))</f>
        <v/>
      </c>
      <c r="AF602" s="967" t="str" cm="1">
        <f t="array" ref="AF602">IF(N602="","",IF(R602&lt;&gt;"","",IF(SUMPRODUCT(--(AN18:AN1500=AF17),--(AM18:AM1500&lt;&gt;""),--ISNUMBER(SEARCH(" "&amp;AM18:AM1500&amp;" ",Q602)))&gt;0,AF17,"")))</f>
        <v/>
      </c>
      <c r="AG602" s="967" t="str" cm="1">
        <f t="array" ref="AG602">IF(N602="","",IF(R602&lt;&gt;"","",IF(SUMPRODUCT(--(AN18:AN1500=AG17),--(AM18:AM1500&lt;&gt;""),--ISNUMBER(SEARCH(" "&amp;AM18:AM1500&amp;" ",Q602)))&gt;0,AG17,"")))</f>
        <v/>
      </c>
      <c r="AH602" s="967" t="str" cm="1">
        <f t="array" ref="AH602">IF(N602="","",IF(R602&lt;&gt;"","",IF(SUMPRODUCT(--(AN18:AN1500=AH17),--(AM18:AM1500&lt;&gt;""),--ISNUMBER(SEARCH(" "&amp;AM18:AM1500&amp;" ",Q602)))&gt;0,AH17,"")))</f>
        <v/>
      </c>
      <c r="AI602" s="967" t="str" cm="1">
        <f t="array" ref="AI602">IF(N602="","",IF(R602&lt;&gt;"","",IF(SUMPRODUCT(--(AN18:AN1500=AI17),--(AM18:AM1500&lt;&gt;""),--ISNUMBER(SEARCH(" "&amp;AM18:AM1500&amp;" ",Q602)))&gt;0,AI17,"")))</f>
        <v/>
      </c>
      <c r="AJ602" s="967" t="str" cm="1">
        <f t="array" ref="AJ602">IF(N602="","",IF(R602&lt;&gt;"","",IF(SUMPRODUCT(--(AN18:AN1500=AJ17),--(AM18:AM1500&lt;&gt;""),--ISNUMBER(SEARCH(" "&amp;AM18:AM1500&amp;" ",Q602)))&gt;0,AJ17,"")))</f>
        <v/>
      </c>
      <c r="AK602" s="967" t="str" cm="1">
        <f t="array" ref="AK602">IF(N602="","",IF(T602&lt;&gt;"",AK17,IF(S602&lt;&gt;"","",IF(R602&lt;&gt;"","",IF(SUMPRODUCT(--(AN18:AN1500=AK17),--(AM18:AM1500&lt;&gt;""),--ISNUMBER(SEARCH(" "&amp;AM18:AM1500&amp;" ",Q602)))&gt;0,AK17,"")))))</f>
        <v/>
      </c>
      <c r="AM602" s="968" t="s">
        <v>2473</v>
      </c>
      <c r="AN602" s="968" t="s">
        <v>1597</v>
      </c>
      <c r="BN602" s="49">
        <v>1</v>
      </c>
    </row>
    <row r="603" spans="3:66" ht="35.1" customHeight="1">
      <c r="C603" s="65"/>
      <c r="D603" s="975" t="str">
        <f t="shared" si="114"/>
        <v/>
      </c>
      <c r="E603" s="982"/>
      <c r="G603" s="964" t="str">
        <f>IF(H603="","",COUNTIF(H18:H603,"&lt;&gt;"))</f>
        <v/>
      </c>
      <c r="H603" s="965" t="str" cm="1">
        <f t="array" ref="H603">IF(L603="","",IF(LEN(L603)&lt;=MAX(10,G13),L603,IFERROR(LEFT(L603,LOOKUP(2,1/(MID(L603,ROW(1:500),1)=" ")/(ROW(1:500)&lt;=MAX(10,G13)),ROW(1:500))-1),LEFT(L603,MAX(10,G13)))))</f>
        <v/>
      </c>
      <c r="I603" s="964" t="str">
        <f t="shared" si="115"/>
        <v/>
      </c>
      <c r="J603" s="964" t="str">
        <f t="shared" si="116"/>
        <v/>
      </c>
      <c r="K603" s="964" t="str">
        <f>IF(M602&lt;&gt;"",K602,IF(K602&lt;MAX(A18:A317),K602+1,""))</f>
        <v/>
      </c>
      <c r="L603" s="965" t="str">
        <f>IF(K603="","",IF(M602&lt;&gt;"",M602,INDEX(E18:E317,MATCH(K603,A18:A317,0))))</f>
        <v/>
      </c>
      <c r="M603" s="965" t="str">
        <f t="shared" si="117"/>
        <v/>
      </c>
      <c r="N603" s="965" t="str">
        <f t="shared" si="118"/>
        <v/>
      </c>
      <c r="O603" s="964" t="str">
        <f t="shared" si="119"/>
        <v/>
      </c>
      <c r="P603" s="964" t="str">
        <f t="shared" si="120"/>
        <v/>
      </c>
      <c r="Q603" s="965" t="str">
        <f t="shared" si="121"/>
        <v/>
      </c>
      <c r="R603" s="964" t="str">
        <f>IF(N603="","",IF(COUNTIF(AP18:AP300,TRIM(Q603))&gt;0,"EXCLUSION EXACTE",""))</f>
        <v/>
      </c>
      <c r="S603" s="964" t="str" cm="1">
        <f t="array" ref="S603">IF(N603="","",IF(SUMPRODUCT(--(AP18:AP300&lt;&gt;""),--ISNUMBER(SEARCH(" "&amp;AP18:AP300&amp;" ",Q603)))&gt;0,"BLOQUE MOLLUSQUES",""))</f>
        <v/>
      </c>
      <c r="T603" s="964" t="str" cm="1">
        <f t="array" ref="T603">IF(N603="","",IF(SUMPRODUCT(--(AT18:AT300&lt;&gt;""),--ISNUMBER(SEARCH(" "&amp;AT18:AT300&amp;" ",Q603)))&gt;0,"FORCE MOLLUSQUES",""))</f>
        <v/>
      </c>
      <c r="U603" s="965" t="str">
        <f t="shared" si="122"/>
        <v/>
      </c>
      <c r="V603" s="965" t="str">
        <f t="shared" si="124"/>
        <v/>
      </c>
      <c r="W603" s="964" t="str">
        <f t="shared" si="123"/>
        <v/>
      </c>
      <c r="X603" s="964" t="str" cm="1">
        <f t="array" ref="X603">IF(N603="","",IF(R603&lt;&gt;"","",IF(SUMPRODUCT(--(AN18:AN1500=X17),--(AM18:AM1500&lt;&gt;""),--ISNUMBER(SEARCH(" "&amp;AM18:AM1500&amp;" ",Q603)))&gt;0,X17,"")))</f>
        <v/>
      </c>
      <c r="Y603" s="964" t="str" cm="1">
        <f t="array" ref="Y603">IF(N603="","",IF(R603&lt;&gt;"","",IF(SUMPRODUCT(--(AN18:AN1500=Y17),--(AM18:AM1500&lt;&gt;""),--ISNUMBER(SEARCH(" "&amp;AM18:AM1500&amp;" ",Q603)))&gt;0,Y17,"")))</f>
        <v/>
      </c>
      <c r="Z603" s="964" t="str" cm="1">
        <f t="array" ref="Z603">IF(N603="","",IF(R603&lt;&gt;"","",IF(SUMPRODUCT(--(AN18:AN1500=Z17),--(AM18:AM1500&lt;&gt;""),--ISNUMBER(SEARCH(" "&amp;AM18:AM1500&amp;" ",Q603)))&gt;0,Z17,"")))</f>
        <v/>
      </c>
      <c r="AA603" s="964" t="str" cm="1">
        <f t="array" ref="AA603">IF(N603="","",IF(R603&lt;&gt;"","",IF(SUMPRODUCT(--(AN18:AN1500=AA17),--(AM18:AM1500&lt;&gt;""),--ISNUMBER(SEARCH(" "&amp;AM18:AM1500&amp;" ",Q603)))&gt;0,AA17,"")))</f>
        <v/>
      </c>
      <c r="AB603" s="964" t="str" cm="1">
        <f t="array" ref="AB603">IF(N603="","",IF(R603&lt;&gt;"","",IF(SUMPRODUCT(--(AN18:AN1500=AB17),--(AM18:AM1500&lt;&gt;""),--ISNUMBER(SEARCH(" "&amp;AM18:AM1500&amp;" ",Q603)))&gt;0,AB17,"")))</f>
        <v/>
      </c>
      <c r="AC603" s="964" t="str" cm="1">
        <f t="array" ref="AC603">IF(N603="","",IF(R603&lt;&gt;"","",IF(SUMPRODUCT(--(AN18:AN1500=AC17),--(AM18:AM1500&lt;&gt;""),--ISNUMBER(SEARCH(" "&amp;AM18:AM1500&amp;" ",Q603)))&gt;0,AC17,"")))</f>
        <v/>
      </c>
      <c r="AD603" s="964" t="str" cm="1">
        <f t="array" ref="AD603">IF(N603="","",IF(R603&lt;&gt;"","",IF(SUMPRODUCT(--(AN18:AN1500=AD17),--(AM18:AM1500&lt;&gt;""),--ISNUMBER(SEARCH(" "&amp;AM18:AM1500&amp;" ",Q603)))&gt;0,AD17,"")))</f>
        <v/>
      </c>
      <c r="AE603" s="964" t="str" cm="1">
        <f t="array" ref="AE603">IF(N603="","",IF(R603&lt;&gt;"","",IF(SUMPRODUCT(--(AN18:AN1500=AE17),--(AM18:AM1500&lt;&gt;""),--ISNUMBER(SEARCH(" "&amp;AM18:AM1500&amp;" ",Q603)))&gt;0,AE17,"")))</f>
        <v/>
      </c>
      <c r="AF603" s="964" t="str" cm="1">
        <f t="array" ref="AF603">IF(N603="","",IF(R603&lt;&gt;"","",IF(SUMPRODUCT(--(AN18:AN1500=AF17),--(AM18:AM1500&lt;&gt;""),--ISNUMBER(SEARCH(" "&amp;AM18:AM1500&amp;" ",Q603)))&gt;0,AF17,"")))</f>
        <v/>
      </c>
      <c r="AG603" s="964" t="str" cm="1">
        <f t="array" ref="AG603">IF(N603="","",IF(R603&lt;&gt;"","",IF(SUMPRODUCT(--(AN18:AN1500=AG17),--(AM18:AM1500&lt;&gt;""),--ISNUMBER(SEARCH(" "&amp;AM18:AM1500&amp;" ",Q603)))&gt;0,AG17,"")))</f>
        <v/>
      </c>
      <c r="AH603" s="964" t="str" cm="1">
        <f t="array" ref="AH603">IF(N603="","",IF(R603&lt;&gt;"","",IF(SUMPRODUCT(--(AN18:AN1500=AH17),--(AM18:AM1500&lt;&gt;""),--ISNUMBER(SEARCH(" "&amp;AM18:AM1500&amp;" ",Q603)))&gt;0,AH17,"")))</f>
        <v/>
      </c>
      <c r="AI603" s="964" t="str" cm="1">
        <f t="array" ref="AI603">IF(N603="","",IF(R603&lt;&gt;"","",IF(SUMPRODUCT(--(AN18:AN1500=AI17),--(AM18:AM1500&lt;&gt;""),--ISNUMBER(SEARCH(" "&amp;AM18:AM1500&amp;" ",Q603)))&gt;0,AI17,"")))</f>
        <v/>
      </c>
      <c r="AJ603" s="964" t="str" cm="1">
        <f t="array" ref="AJ603">IF(N603="","",IF(R603&lt;&gt;"","",IF(SUMPRODUCT(--(AN18:AN1500=AJ17),--(AM18:AM1500&lt;&gt;""),--ISNUMBER(SEARCH(" "&amp;AM18:AM1500&amp;" ",Q603)))&gt;0,AJ17,"")))</f>
        <v/>
      </c>
      <c r="AK603" s="964" t="str" cm="1">
        <f t="array" ref="AK603">IF(N603="","",IF(T603&lt;&gt;"",AK17,IF(S603&lt;&gt;"","",IF(R603&lt;&gt;"","",IF(SUMPRODUCT(--(AN18:AN1500=AK17),--(AM18:AM1500&lt;&gt;""),--ISNUMBER(SEARCH(" "&amp;AM18:AM1500&amp;" ",Q603)))&gt;0,AK17,"")))))</f>
        <v/>
      </c>
      <c r="AM603" s="964" t="s">
        <v>2313</v>
      </c>
      <c r="AN603" s="964" t="s">
        <v>1597</v>
      </c>
      <c r="BN603" s="49">
        <v>1</v>
      </c>
    </row>
    <row r="604" spans="3:66" ht="35.1" customHeight="1">
      <c r="C604" s="65"/>
      <c r="D604" s="975" t="str">
        <f t="shared" si="114"/>
        <v/>
      </c>
      <c r="E604" s="982"/>
      <c r="G604" s="963" t="str">
        <f>IF(H604="","",COUNTIF(H18:H604,"&lt;&gt;"))</f>
        <v/>
      </c>
      <c r="H604" s="958" t="str" cm="1">
        <f t="array" ref="H604">IF(L604="","",IF(LEN(L604)&lt;=MAX(10,G13),L604,IFERROR(LEFT(L604,LOOKUP(2,1/(MID(L604,ROW(1:500),1)=" ")/(ROW(1:500)&lt;=MAX(10,G13)),ROW(1:500))-1),LEFT(L604,MAX(10,G13)))))</f>
        <v/>
      </c>
      <c r="I604" s="963" t="str">
        <f t="shared" si="115"/>
        <v/>
      </c>
      <c r="J604" s="963" t="str">
        <f t="shared" si="116"/>
        <v/>
      </c>
      <c r="K604" s="964" t="str">
        <f>IF(M603&lt;&gt;"",K603,IF(K603&lt;MAX(A18:A317),K603+1,""))</f>
        <v/>
      </c>
      <c r="L604" s="965" t="str">
        <f>IF(K604="","",IF(M603&lt;&gt;"",M603,INDEX(E18:E317,MATCH(K604,A18:A317,0))))</f>
        <v/>
      </c>
      <c r="M604" s="965" t="str">
        <f t="shared" si="117"/>
        <v/>
      </c>
      <c r="N604" s="966" t="str">
        <f t="shared" si="118"/>
        <v/>
      </c>
      <c r="O604" s="967" t="str">
        <f t="shared" si="119"/>
        <v/>
      </c>
      <c r="P604" s="967" t="str">
        <f t="shared" si="120"/>
        <v/>
      </c>
      <c r="Q604" s="966" t="str">
        <f t="shared" si="121"/>
        <v/>
      </c>
      <c r="R604" s="967" t="str">
        <f>IF(N604="","",IF(COUNTIF(AP18:AP300,TRIM(Q604))&gt;0,"EXCLUSION EXACTE",""))</f>
        <v/>
      </c>
      <c r="S604" s="967" t="str" cm="1">
        <f t="array" ref="S604">IF(N604="","",IF(SUMPRODUCT(--(AP18:AP300&lt;&gt;""),--ISNUMBER(SEARCH(" "&amp;AP18:AP300&amp;" ",Q604)))&gt;0,"BLOQUE MOLLUSQUES",""))</f>
        <v/>
      </c>
      <c r="T604" s="967" t="str" cm="1">
        <f t="array" ref="T604">IF(N604="","",IF(SUMPRODUCT(--(AT18:AT300&lt;&gt;""),--ISNUMBER(SEARCH(" "&amp;AT18:AT300&amp;" ",Q604)))&gt;0,"FORCE MOLLUSQUES",""))</f>
        <v/>
      </c>
      <c r="U604" s="966" t="str">
        <f t="shared" si="122"/>
        <v/>
      </c>
      <c r="V604" s="966" t="str">
        <f t="shared" si="124"/>
        <v/>
      </c>
      <c r="W604" s="967" t="str">
        <f t="shared" si="123"/>
        <v/>
      </c>
      <c r="X604" s="967" t="str" cm="1">
        <f t="array" ref="X604">IF(N604="","",IF(R604&lt;&gt;"","",IF(SUMPRODUCT(--(AN18:AN1500=X17),--(AM18:AM1500&lt;&gt;""),--ISNUMBER(SEARCH(" "&amp;AM18:AM1500&amp;" ",Q604)))&gt;0,X17,"")))</f>
        <v/>
      </c>
      <c r="Y604" s="967" t="str" cm="1">
        <f t="array" ref="Y604">IF(N604="","",IF(R604&lt;&gt;"","",IF(SUMPRODUCT(--(AN18:AN1500=Y17),--(AM18:AM1500&lt;&gt;""),--ISNUMBER(SEARCH(" "&amp;AM18:AM1500&amp;" ",Q604)))&gt;0,Y17,"")))</f>
        <v/>
      </c>
      <c r="Z604" s="967" t="str" cm="1">
        <f t="array" ref="Z604">IF(N604="","",IF(R604&lt;&gt;"","",IF(SUMPRODUCT(--(AN18:AN1500=Z17),--(AM18:AM1500&lt;&gt;""),--ISNUMBER(SEARCH(" "&amp;AM18:AM1500&amp;" ",Q604)))&gt;0,Z17,"")))</f>
        <v/>
      </c>
      <c r="AA604" s="967" t="str" cm="1">
        <f t="array" ref="AA604">IF(N604="","",IF(R604&lt;&gt;"","",IF(SUMPRODUCT(--(AN18:AN1500=AA17),--(AM18:AM1500&lt;&gt;""),--ISNUMBER(SEARCH(" "&amp;AM18:AM1500&amp;" ",Q604)))&gt;0,AA17,"")))</f>
        <v/>
      </c>
      <c r="AB604" s="967" t="str" cm="1">
        <f t="array" ref="AB604">IF(N604="","",IF(R604&lt;&gt;"","",IF(SUMPRODUCT(--(AN18:AN1500=AB17),--(AM18:AM1500&lt;&gt;""),--ISNUMBER(SEARCH(" "&amp;AM18:AM1500&amp;" ",Q604)))&gt;0,AB17,"")))</f>
        <v/>
      </c>
      <c r="AC604" s="967" t="str" cm="1">
        <f t="array" ref="AC604">IF(N604="","",IF(R604&lt;&gt;"","",IF(SUMPRODUCT(--(AN18:AN1500=AC17),--(AM18:AM1500&lt;&gt;""),--ISNUMBER(SEARCH(" "&amp;AM18:AM1500&amp;" ",Q604)))&gt;0,AC17,"")))</f>
        <v/>
      </c>
      <c r="AD604" s="967" t="str" cm="1">
        <f t="array" ref="AD604">IF(N604="","",IF(R604&lt;&gt;"","",IF(SUMPRODUCT(--(AN18:AN1500=AD17),--(AM18:AM1500&lt;&gt;""),--ISNUMBER(SEARCH(" "&amp;AM18:AM1500&amp;" ",Q604)))&gt;0,AD17,"")))</f>
        <v/>
      </c>
      <c r="AE604" s="967" t="str" cm="1">
        <f t="array" ref="AE604">IF(N604="","",IF(R604&lt;&gt;"","",IF(SUMPRODUCT(--(AN18:AN1500=AE17),--(AM18:AM1500&lt;&gt;""),--ISNUMBER(SEARCH(" "&amp;AM18:AM1500&amp;" ",Q604)))&gt;0,AE17,"")))</f>
        <v/>
      </c>
      <c r="AF604" s="967" t="str" cm="1">
        <f t="array" ref="AF604">IF(N604="","",IF(R604&lt;&gt;"","",IF(SUMPRODUCT(--(AN18:AN1500=AF17),--(AM18:AM1500&lt;&gt;""),--ISNUMBER(SEARCH(" "&amp;AM18:AM1500&amp;" ",Q604)))&gt;0,AF17,"")))</f>
        <v/>
      </c>
      <c r="AG604" s="967" t="str" cm="1">
        <f t="array" ref="AG604">IF(N604="","",IF(R604&lt;&gt;"","",IF(SUMPRODUCT(--(AN18:AN1500=AG17),--(AM18:AM1500&lt;&gt;""),--ISNUMBER(SEARCH(" "&amp;AM18:AM1500&amp;" ",Q604)))&gt;0,AG17,"")))</f>
        <v/>
      </c>
      <c r="AH604" s="967" t="str" cm="1">
        <f t="array" ref="AH604">IF(N604="","",IF(R604&lt;&gt;"","",IF(SUMPRODUCT(--(AN18:AN1500=AH17),--(AM18:AM1500&lt;&gt;""),--ISNUMBER(SEARCH(" "&amp;AM18:AM1500&amp;" ",Q604)))&gt;0,AH17,"")))</f>
        <v/>
      </c>
      <c r="AI604" s="967" t="str" cm="1">
        <f t="array" ref="AI604">IF(N604="","",IF(R604&lt;&gt;"","",IF(SUMPRODUCT(--(AN18:AN1500=AI17),--(AM18:AM1500&lt;&gt;""),--ISNUMBER(SEARCH(" "&amp;AM18:AM1500&amp;" ",Q604)))&gt;0,AI17,"")))</f>
        <v/>
      </c>
      <c r="AJ604" s="967" t="str" cm="1">
        <f t="array" ref="AJ604">IF(N604="","",IF(R604&lt;&gt;"","",IF(SUMPRODUCT(--(AN18:AN1500=AJ17),--(AM18:AM1500&lt;&gt;""),--ISNUMBER(SEARCH(" "&amp;AM18:AM1500&amp;" ",Q604)))&gt;0,AJ17,"")))</f>
        <v/>
      </c>
      <c r="AK604" s="967" t="str" cm="1">
        <f t="array" ref="AK604">IF(N604="","",IF(T604&lt;&gt;"",AK17,IF(S604&lt;&gt;"","",IF(R604&lt;&gt;"","",IF(SUMPRODUCT(--(AN18:AN1500=AK17),--(AM18:AM1500&lt;&gt;""),--ISNUMBER(SEARCH(" "&amp;AM18:AM1500&amp;" ",Q604)))&gt;0,AK17,"")))))</f>
        <v/>
      </c>
      <c r="AM604" s="968" t="s">
        <v>2314</v>
      </c>
      <c r="AN604" s="968" t="s">
        <v>1597</v>
      </c>
      <c r="BN604" s="49">
        <v>1</v>
      </c>
    </row>
    <row r="605" spans="3:66" ht="35.1" customHeight="1">
      <c r="C605" s="65"/>
      <c r="D605" s="975" t="str">
        <f t="shared" si="114"/>
        <v/>
      </c>
      <c r="E605" s="982"/>
      <c r="G605" s="964" t="str">
        <f>IF(H605="","",COUNTIF(H18:H605,"&lt;&gt;"))</f>
        <v/>
      </c>
      <c r="H605" s="965" t="str" cm="1">
        <f t="array" ref="H605">IF(L605="","",IF(LEN(L605)&lt;=MAX(10,G13),L605,IFERROR(LEFT(L605,LOOKUP(2,1/(MID(L605,ROW(1:500),1)=" ")/(ROW(1:500)&lt;=MAX(10,G13)),ROW(1:500))-1),LEFT(L605,MAX(10,G13)))))</f>
        <v/>
      </c>
      <c r="I605" s="964" t="str">
        <f t="shared" si="115"/>
        <v/>
      </c>
      <c r="J605" s="964" t="str">
        <f t="shared" si="116"/>
        <v/>
      </c>
      <c r="K605" s="964" t="str">
        <f>IF(M604&lt;&gt;"",K604,IF(K604&lt;MAX(A18:A317),K604+1,""))</f>
        <v/>
      </c>
      <c r="L605" s="965" t="str">
        <f>IF(K605="","",IF(M604&lt;&gt;"",M604,INDEX(E18:E317,MATCH(K605,A18:A317,0))))</f>
        <v/>
      </c>
      <c r="M605" s="965" t="str">
        <f t="shared" si="117"/>
        <v/>
      </c>
      <c r="N605" s="965" t="str">
        <f t="shared" si="118"/>
        <v/>
      </c>
      <c r="O605" s="964" t="str">
        <f t="shared" si="119"/>
        <v/>
      </c>
      <c r="P605" s="964" t="str">
        <f t="shared" si="120"/>
        <v/>
      </c>
      <c r="Q605" s="965" t="str">
        <f t="shared" si="121"/>
        <v/>
      </c>
      <c r="R605" s="964" t="str">
        <f>IF(N605="","",IF(COUNTIF(AP18:AP300,TRIM(Q605))&gt;0,"EXCLUSION EXACTE",""))</f>
        <v/>
      </c>
      <c r="S605" s="964" t="str" cm="1">
        <f t="array" ref="S605">IF(N605="","",IF(SUMPRODUCT(--(AP18:AP300&lt;&gt;""),--ISNUMBER(SEARCH(" "&amp;AP18:AP300&amp;" ",Q605)))&gt;0,"BLOQUE MOLLUSQUES",""))</f>
        <v/>
      </c>
      <c r="T605" s="964" t="str" cm="1">
        <f t="array" ref="T605">IF(N605="","",IF(SUMPRODUCT(--(AT18:AT300&lt;&gt;""),--ISNUMBER(SEARCH(" "&amp;AT18:AT300&amp;" ",Q605)))&gt;0,"FORCE MOLLUSQUES",""))</f>
        <v/>
      </c>
      <c r="U605" s="965" t="str">
        <f t="shared" si="122"/>
        <v/>
      </c>
      <c r="V605" s="965" t="str">
        <f t="shared" si="124"/>
        <v/>
      </c>
      <c r="W605" s="964" t="str">
        <f t="shared" si="123"/>
        <v/>
      </c>
      <c r="X605" s="964" t="str" cm="1">
        <f t="array" ref="X605">IF(N605="","",IF(R605&lt;&gt;"","",IF(SUMPRODUCT(--(AN18:AN1500=X17),--(AM18:AM1500&lt;&gt;""),--ISNUMBER(SEARCH(" "&amp;AM18:AM1500&amp;" ",Q605)))&gt;0,X17,"")))</f>
        <v/>
      </c>
      <c r="Y605" s="964" t="str" cm="1">
        <f t="array" ref="Y605">IF(N605="","",IF(R605&lt;&gt;"","",IF(SUMPRODUCT(--(AN18:AN1500=Y17),--(AM18:AM1500&lt;&gt;""),--ISNUMBER(SEARCH(" "&amp;AM18:AM1500&amp;" ",Q605)))&gt;0,Y17,"")))</f>
        <v/>
      </c>
      <c r="Z605" s="964" t="str" cm="1">
        <f t="array" ref="Z605">IF(N605="","",IF(R605&lt;&gt;"","",IF(SUMPRODUCT(--(AN18:AN1500=Z17),--(AM18:AM1500&lt;&gt;""),--ISNUMBER(SEARCH(" "&amp;AM18:AM1500&amp;" ",Q605)))&gt;0,Z17,"")))</f>
        <v/>
      </c>
      <c r="AA605" s="964" t="str" cm="1">
        <f t="array" ref="AA605">IF(N605="","",IF(R605&lt;&gt;"","",IF(SUMPRODUCT(--(AN18:AN1500=AA17),--(AM18:AM1500&lt;&gt;""),--ISNUMBER(SEARCH(" "&amp;AM18:AM1500&amp;" ",Q605)))&gt;0,AA17,"")))</f>
        <v/>
      </c>
      <c r="AB605" s="964" t="str" cm="1">
        <f t="array" ref="AB605">IF(N605="","",IF(R605&lt;&gt;"","",IF(SUMPRODUCT(--(AN18:AN1500=AB17),--(AM18:AM1500&lt;&gt;""),--ISNUMBER(SEARCH(" "&amp;AM18:AM1500&amp;" ",Q605)))&gt;0,AB17,"")))</f>
        <v/>
      </c>
      <c r="AC605" s="964" t="str" cm="1">
        <f t="array" ref="AC605">IF(N605="","",IF(R605&lt;&gt;"","",IF(SUMPRODUCT(--(AN18:AN1500=AC17),--(AM18:AM1500&lt;&gt;""),--ISNUMBER(SEARCH(" "&amp;AM18:AM1500&amp;" ",Q605)))&gt;0,AC17,"")))</f>
        <v/>
      </c>
      <c r="AD605" s="964" t="str" cm="1">
        <f t="array" ref="AD605">IF(N605="","",IF(R605&lt;&gt;"","",IF(SUMPRODUCT(--(AN18:AN1500=AD17),--(AM18:AM1500&lt;&gt;""),--ISNUMBER(SEARCH(" "&amp;AM18:AM1500&amp;" ",Q605)))&gt;0,AD17,"")))</f>
        <v/>
      </c>
      <c r="AE605" s="964" t="str" cm="1">
        <f t="array" ref="AE605">IF(N605="","",IF(R605&lt;&gt;"","",IF(SUMPRODUCT(--(AN18:AN1500=AE17),--(AM18:AM1500&lt;&gt;""),--ISNUMBER(SEARCH(" "&amp;AM18:AM1500&amp;" ",Q605)))&gt;0,AE17,"")))</f>
        <v/>
      </c>
      <c r="AF605" s="964" t="str" cm="1">
        <f t="array" ref="AF605">IF(N605="","",IF(R605&lt;&gt;"","",IF(SUMPRODUCT(--(AN18:AN1500=AF17),--(AM18:AM1500&lt;&gt;""),--ISNUMBER(SEARCH(" "&amp;AM18:AM1500&amp;" ",Q605)))&gt;0,AF17,"")))</f>
        <v/>
      </c>
      <c r="AG605" s="964" t="str" cm="1">
        <f t="array" ref="AG605">IF(N605="","",IF(R605&lt;&gt;"","",IF(SUMPRODUCT(--(AN18:AN1500=AG17),--(AM18:AM1500&lt;&gt;""),--ISNUMBER(SEARCH(" "&amp;AM18:AM1500&amp;" ",Q605)))&gt;0,AG17,"")))</f>
        <v/>
      </c>
      <c r="AH605" s="964" t="str" cm="1">
        <f t="array" ref="AH605">IF(N605="","",IF(R605&lt;&gt;"","",IF(SUMPRODUCT(--(AN18:AN1500=AH17),--(AM18:AM1500&lt;&gt;""),--ISNUMBER(SEARCH(" "&amp;AM18:AM1500&amp;" ",Q605)))&gt;0,AH17,"")))</f>
        <v/>
      </c>
      <c r="AI605" s="964" t="str" cm="1">
        <f t="array" ref="AI605">IF(N605="","",IF(R605&lt;&gt;"","",IF(SUMPRODUCT(--(AN18:AN1500=AI17),--(AM18:AM1500&lt;&gt;""),--ISNUMBER(SEARCH(" "&amp;AM18:AM1500&amp;" ",Q605)))&gt;0,AI17,"")))</f>
        <v/>
      </c>
      <c r="AJ605" s="964" t="str" cm="1">
        <f t="array" ref="AJ605">IF(N605="","",IF(R605&lt;&gt;"","",IF(SUMPRODUCT(--(AN18:AN1500=AJ17),--(AM18:AM1500&lt;&gt;""),--ISNUMBER(SEARCH(" "&amp;AM18:AM1500&amp;" ",Q605)))&gt;0,AJ17,"")))</f>
        <v/>
      </c>
      <c r="AK605" s="964" t="str" cm="1">
        <f t="array" ref="AK605">IF(N605="","",IF(T605&lt;&gt;"",AK17,IF(S605&lt;&gt;"","",IF(R605&lt;&gt;"","",IF(SUMPRODUCT(--(AN18:AN1500=AK17),--(AM18:AM1500&lt;&gt;""),--ISNUMBER(SEARCH(" "&amp;AM18:AM1500&amp;" ",Q605)))&gt;0,AK17,"")))))</f>
        <v/>
      </c>
      <c r="AM605" s="964" t="s">
        <v>2315</v>
      </c>
      <c r="AN605" s="964" t="s">
        <v>1597</v>
      </c>
      <c r="BN605" s="49">
        <v>1</v>
      </c>
    </row>
    <row r="606" spans="3:66" ht="35.1" customHeight="1">
      <c r="C606" s="65"/>
      <c r="D606" s="975" t="str">
        <f t="shared" si="114"/>
        <v/>
      </c>
      <c r="E606" s="982"/>
      <c r="G606" s="963" t="str">
        <f>IF(H606="","",COUNTIF(H18:H606,"&lt;&gt;"))</f>
        <v/>
      </c>
      <c r="H606" s="958" t="str" cm="1">
        <f t="array" ref="H606">IF(L606="","",IF(LEN(L606)&lt;=MAX(10,G13),L606,IFERROR(LEFT(L606,LOOKUP(2,1/(MID(L606,ROW(1:500),1)=" ")/(ROW(1:500)&lt;=MAX(10,G13)),ROW(1:500))-1),LEFT(L606,MAX(10,G13)))))</f>
        <v/>
      </c>
      <c r="I606" s="963" t="str">
        <f t="shared" si="115"/>
        <v/>
      </c>
      <c r="J606" s="963" t="str">
        <f t="shared" si="116"/>
        <v/>
      </c>
      <c r="K606" s="964" t="str">
        <f>IF(M605&lt;&gt;"",K605,IF(K605&lt;MAX(A18:A317),K605+1,""))</f>
        <v/>
      </c>
      <c r="L606" s="965" t="str">
        <f>IF(K606="","",IF(M605&lt;&gt;"",M605,INDEX(E18:E317,MATCH(K606,A18:A317,0))))</f>
        <v/>
      </c>
      <c r="M606" s="965" t="str">
        <f t="shared" si="117"/>
        <v/>
      </c>
      <c r="N606" s="966" t="str">
        <f t="shared" si="118"/>
        <v/>
      </c>
      <c r="O606" s="967" t="str">
        <f t="shared" si="119"/>
        <v/>
      </c>
      <c r="P606" s="967" t="str">
        <f t="shared" si="120"/>
        <v/>
      </c>
      <c r="Q606" s="966" t="str">
        <f t="shared" si="121"/>
        <v/>
      </c>
      <c r="R606" s="967" t="str">
        <f>IF(N606="","",IF(COUNTIF(AP18:AP300,TRIM(Q606))&gt;0,"EXCLUSION EXACTE",""))</f>
        <v/>
      </c>
      <c r="S606" s="967" t="str" cm="1">
        <f t="array" ref="S606">IF(N606="","",IF(SUMPRODUCT(--(AP18:AP300&lt;&gt;""),--ISNUMBER(SEARCH(" "&amp;AP18:AP300&amp;" ",Q606)))&gt;0,"BLOQUE MOLLUSQUES",""))</f>
        <v/>
      </c>
      <c r="T606" s="967" t="str" cm="1">
        <f t="array" ref="T606">IF(N606="","",IF(SUMPRODUCT(--(AT18:AT300&lt;&gt;""),--ISNUMBER(SEARCH(" "&amp;AT18:AT300&amp;" ",Q606)))&gt;0,"FORCE MOLLUSQUES",""))</f>
        <v/>
      </c>
      <c r="U606" s="966" t="str">
        <f t="shared" si="122"/>
        <v/>
      </c>
      <c r="V606" s="966" t="str">
        <f t="shared" si="124"/>
        <v/>
      </c>
      <c r="W606" s="967" t="str">
        <f t="shared" si="123"/>
        <v/>
      </c>
      <c r="X606" s="967" t="str" cm="1">
        <f t="array" ref="X606">IF(N606="","",IF(R606&lt;&gt;"","",IF(SUMPRODUCT(--(AN18:AN1500=X17),--(AM18:AM1500&lt;&gt;""),--ISNUMBER(SEARCH(" "&amp;AM18:AM1500&amp;" ",Q606)))&gt;0,X17,"")))</f>
        <v/>
      </c>
      <c r="Y606" s="967" t="str" cm="1">
        <f t="array" ref="Y606">IF(N606="","",IF(R606&lt;&gt;"","",IF(SUMPRODUCT(--(AN18:AN1500=Y17),--(AM18:AM1500&lt;&gt;""),--ISNUMBER(SEARCH(" "&amp;AM18:AM1500&amp;" ",Q606)))&gt;0,Y17,"")))</f>
        <v/>
      </c>
      <c r="Z606" s="967" t="str" cm="1">
        <f t="array" ref="Z606">IF(N606="","",IF(R606&lt;&gt;"","",IF(SUMPRODUCT(--(AN18:AN1500=Z17),--(AM18:AM1500&lt;&gt;""),--ISNUMBER(SEARCH(" "&amp;AM18:AM1500&amp;" ",Q606)))&gt;0,Z17,"")))</f>
        <v/>
      </c>
      <c r="AA606" s="967" t="str" cm="1">
        <f t="array" ref="AA606">IF(N606="","",IF(R606&lt;&gt;"","",IF(SUMPRODUCT(--(AN18:AN1500=AA17),--(AM18:AM1500&lt;&gt;""),--ISNUMBER(SEARCH(" "&amp;AM18:AM1500&amp;" ",Q606)))&gt;0,AA17,"")))</f>
        <v/>
      </c>
      <c r="AB606" s="967" t="str" cm="1">
        <f t="array" ref="AB606">IF(N606="","",IF(R606&lt;&gt;"","",IF(SUMPRODUCT(--(AN18:AN1500=AB17),--(AM18:AM1500&lt;&gt;""),--ISNUMBER(SEARCH(" "&amp;AM18:AM1500&amp;" ",Q606)))&gt;0,AB17,"")))</f>
        <v/>
      </c>
      <c r="AC606" s="967" t="str" cm="1">
        <f t="array" ref="AC606">IF(N606="","",IF(R606&lt;&gt;"","",IF(SUMPRODUCT(--(AN18:AN1500=AC17),--(AM18:AM1500&lt;&gt;""),--ISNUMBER(SEARCH(" "&amp;AM18:AM1500&amp;" ",Q606)))&gt;0,AC17,"")))</f>
        <v/>
      </c>
      <c r="AD606" s="967" t="str" cm="1">
        <f t="array" ref="AD606">IF(N606="","",IF(R606&lt;&gt;"","",IF(SUMPRODUCT(--(AN18:AN1500=AD17),--(AM18:AM1500&lt;&gt;""),--ISNUMBER(SEARCH(" "&amp;AM18:AM1500&amp;" ",Q606)))&gt;0,AD17,"")))</f>
        <v/>
      </c>
      <c r="AE606" s="967" t="str" cm="1">
        <f t="array" ref="AE606">IF(N606="","",IF(R606&lt;&gt;"","",IF(SUMPRODUCT(--(AN18:AN1500=AE17),--(AM18:AM1500&lt;&gt;""),--ISNUMBER(SEARCH(" "&amp;AM18:AM1500&amp;" ",Q606)))&gt;0,AE17,"")))</f>
        <v/>
      </c>
      <c r="AF606" s="967" t="str" cm="1">
        <f t="array" ref="AF606">IF(N606="","",IF(R606&lt;&gt;"","",IF(SUMPRODUCT(--(AN18:AN1500=AF17),--(AM18:AM1500&lt;&gt;""),--ISNUMBER(SEARCH(" "&amp;AM18:AM1500&amp;" ",Q606)))&gt;0,AF17,"")))</f>
        <v/>
      </c>
      <c r="AG606" s="967" t="str" cm="1">
        <f t="array" ref="AG606">IF(N606="","",IF(R606&lt;&gt;"","",IF(SUMPRODUCT(--(AN18:AN1500=AG17),--(AM18:AM1500&lt;&gt;""),--ISNUMBER(SEARCH(" "&amp;AM18:AM1500&amp;" ",Q606)))&gt;0,AG17,"")))</f>
        <v/>
      </c>
      <c r="AH606" s="967" t="str" cm="1">
        <f t="array" ref="AH606">IF(N606="","",IF(R606&lt;&gt;"","",IF(SUMPRODUCT(--(AN18:AN1500=AH17),--(AM18:AM1500&lt;&gt;""),--ISNUMBER(SEARCH(" "&amp;AM18:AM1500&amp;" ",Q606)))&gt;0,AH17,"")))</f>
        <v/>
      </c>
      <c r="AI606" s="967" t="str" cm="1">
        <f t="array" ref="AI606">IF(N606="","",IF(R606&lt;&gt;"","",IF(SUMPRODUCT(--(AN18:AN1500=AI17),--(AM18:AM1500&lt;&gt;""),--ISNUMBER(SEARCH(" "&amp;AM18:AM1500&amp;" ",Q606)))&gt;0,AI17,"")))</f>
        <v/>
      </c>
      <c r="AJ606" s="967" t="str" cm="1">
        <f t="array" ref="AJ606">IF(N606="","",IF(R606&lt;&gt;"","",IF(SUMPRODUCT(--(AN18:AN1500=AJ17),--(AM18:AM1500&lt;&gt;""),--ISNUMBER(SEARCH(" "&amp;AM18:AM1500&amp;" ",Q606)))&gt;0,AJ17,"")))</f>
        <v/>
      </c>
      <c r="AK606" s="967" t="str" cm="1">
        <f t="array" ref="AK606">IF(N606="","",IF(T606&lt;&gt;"",AK17,IF(S606&lt;&gt;"","",IF(R606&lt;&gt;"","",IF(SUMPRODUCT(--(AN18:AN1500=AK17),--(AM18:AM1500&lt;&gt;""),--ISNUMBER(SEARCH(" "&amp;AM18:AM1500&amp;" ",Q606)))&gt;0,AK17,"")))))</f>
        <v/>
      </c>
      <c r="AM606" s="968" t="s">
        <v>2316</v>
      </c>
      <c r="AN606" s="968" t="s">
        <v>1597</v>
      </c>
      <c r="BN606" s="49">
        <v>1</v>
      </c>
    </row>
    <row r="607" spans="3:66" ht="35.1" customHeight="1">
      <c r="C607" s="65"/>
      <c r="D607" s="975" t="str">
        <f t="shared" si="114"/>
        <v/>
      </c>
      <c r="E607" s="982"/>
      <c r="G607" s="964" t="str">
        <f>IF(H607="","",COUNTIF(H18:H607,"&lt;&gt;"))</f>
        <v/>
      </c>
      <c r="H607" s="965" t="str" cm="1">
        <f t="array" ref="H607">IF(L607="","",IF(LEN(L607)&lt;=MAX(10,G13),L607,IFERROR(LEFT(L607,LOOKUP(2,1/(MID(L607,ROW(1:500),1)=" ")/(ROW(1:500)&lt;=MAX(10,G13)),ROW(1:500))-1),LEFT(L607,MAX(10,G13)))))</f>
        <v/>
      </c>
      <c r="I607" s="964" t="str">
        <f t="shared" si="115"/>
        <v/>
      </c>
      <c r="J607" s="964" t="str">
        <f t="shared" si="116"/>
        <v/>
      </c>
      <c r="K607" s="964" t="str">
        <f>IF(M606&lt;&gt;"",K606,IF(K606&lt;MAX(A18:A317),K606+1,""))</f>
        <v/>
      </c>
      <c r="L607" s="965" t="str">
        <f>IF(K607="","",IF(M606&lt;&gt;"",M606,INDEX(E18:E317,MATCH(K607,A18:A317,0))))</f>
        <v/>
      </c>
      <c r="M607" s="965" t="str">
        <f t="shared" si="117"/>
        <v/>
      </c>
      <c r="N607" s="965" t="str">
        <f t="shared" si="118"/>
        <v/>
      </c>
      <c r="O607" s="964" t="str">
        <f t="shared" si="119"/>
        <v/>
      </c>
      <c r="P607" s="964" t="str">
        <f t="shared" si="120"/>
        <v/>
      </c>
      <c r="Q607" s="965" t="str">
        <f t="shared" si="121"/>
        <v/>
      </c>
      <c r="R607" s="964" t="str">
        <f>IF(N607="","",IF(COUNTIF(AP18:AP300,TRIM(Q607))&gt;0,"EXCLUSION EXACTE",""))</f>
        <v/>
      </c>
      <c r="S607" s="964" t="str" cm="1">
        <f t="array" ref="S607">IF(N607="","",IF(SUMPRODUCT(--(AP18:AP300&lt;&gt;""),--ISNUMBER(SEARCH(" "&amp;AP18:AP300&amp;" ",Q607)))&gt;0,"BLOQUE MOLLUSQUES",""))</f>
        <v/>
      </c>
      <c r="T607" s="964" t="str" cm="1">
        <f t="array" ref="T607">IF(N607="","",IF(SUMPRODUCT(--(AT18:AT300&lt;&gt;""),--ISNUMBER(SEARCH(" "&amp;AT18:AT300&amp;" ",Q607)))&gt;0,"FORCE MOLLUSQUES",""))</f>
        <v/>
      </c>
      <c r="U607" s="965" t="str">
        <f t="shared" si="122"/>
        <v/>
      </c>
      <c r="V607" s="965" t="str">
        <f t="shared" si="124"/>
        <v/>
      </c>
      <c r="W607" s="964" t="str">
        <f t="shared" si="123"/>
        <v/>
      </c>
      <c r="X607" s="964" t="str" cm="1">
        <f t="array" ref="X607">IF(N607="","",IF(R607&lt;&gt;"","",IF(SUMPRODUCT(--(AN18:AN1500=X17),--(AM18:AM1500&lt;&gt;""),--ISNUMBER(SEARCH(" "&amp;AM18:AM1500&amp;" ",Q607)))&gt;0,X17,"")))</f>
        <v/>
      </c>
      <c r="Y607" s="964" t="str" cm="1">
        <f t="array" ref="Y607">IF(N607="","",IF(R607&lt;&gt;"","",IF(SUMPRODUCT(--(AN18:AN1500=Y17),--(AM18:AM1500&lt;&gt;""),--ISNUMBER(SEARCH(" "&amp;AM18:AM1500&amp;" ",Q607)))&gt;0,Y17,"")))</f>
        <v/>
      </c>
      <c r="Z607" s="964" t="str" cm="1">
        <f t="array" ref="Z607">IF(N607="","",IF(R607&lt;&gt;"","",IF(SUMPRODUCT(--(AN18:AN1500=Z17),--(AM18:AM1500&lt;&gt;""),--ISNUMBER(SEARCH(" "&amp;AM18:AM1500&amp;" ",Q607)))&gt;0,Z17,"")))</f>
        <v/>
      </c>
      <c r="AA607" s="964" t="str" cm="1">
        <f t="array" ref="AA607">IF(N607="","",IF(R607&lt;&gt;"","",IF(SUMPRODUCT(--(AN18:AN1500=AA17),--(AM18:AM1500&lt;&gt;""),--ISNUMBER(SEARCH(" "&amp;AM18:AM1500&amp;" ",Q607)))&gt;0,AA17,"")))</f>
        <v/>
      </c>
      <c r="AB607" s="964" t="str" cm="1">
        <f t="array" ref="AB607">IF(N607="","",IF(R607&lt;&gt;"","",IF(SUMPRODUCT(--(AN18:AN1500=AB17),--(AM18:AM1500&lt;&gt;""),--ISNUMBER(SEARCH(" "&amp;AM18:AM1500&amp;" ",Q607)))&gt;0,AB17,"")))</f>
        <v/>
      </c>
      <c r="AC607" s="964" t="str" cm="1">
        <f t="array" ref="AC607">IF(N607="","",IF(R607&lt;&gt;"","",IF(SUMPRODUCT(--(AN18:AN1500=AC17),--(AM18:AM1500&lt;&gt;""),--ISNUMBER(SEARCH(" "&amp;AM18:AM1500&amp;" ",Q607)))&gt;0,AC17,"")))</f>
        <v/>
      </c>
      <c r="AD607" s="964" t="str" cm="1">
        <f t="array" ref="AD607">IF(N607="","",IF(R607&lt;&gt;"","",IF(SUMPRODUCT(--(AN18:AN1500=AD17),--(AM18:AM1500&lt;&gt;""),--ISNUMBER(SEARCH(" "&amp;AM18:AM1500&amp;" ",Q607)))&gt;0,AD17,"")))</f>
        <v/>
      </c>
      <c r="AE607" s="964" t="str" cm="1">
        <f t="array" ref="AE607">IF(N607="","",IF(R607&lt;&gt;"","",IF(SUMPRODUCT(--(AN18:AN1500=AE17),--(AM18:AM1500&lt;&gt;""),--ISNUMBER(SEARCH(" "&amp;AM18:AM1500&amp;" ",Q607)))&gt;0,AE17,"")))</f>
        <v/>
      </c>
      <c r="AF607" s="964" t="str" cm="1">
        <f t="array" ref="AF607">IF(N607="","",IF(R607&lt;&gt;"","",IF(SUMPRODUCT(--(AN18:AN1500=AF17),--(AM18:AM1500&lt;&gt;""),--ISNUMBER(SEARCH(" "&amp;AM18:AM1500&amp;" ",Q607)))&gt;0,AF17,"")))</f>
        <v/>
      </c>
      <c r="AG607" s="964" t="str" cm="1">
        <f t="array" ref="AG607">IF(N607="","",IF(R607&lt;&gt;"","",IF(SUMPRODUCT(--(AN18:AN1500=AG17),--(AM18:AM1500&lt;&gt;""),--ISNUMBER(SEARCH(" "&amp;AM18:AM1500&amp;" ",Q607)))&gt;0,AG17,"")))</f>
        <v/>
      </c>
      <c r="AH607" s="964" t="str" cm="1">
        <f t="array" ref="AH607">IF(N607="","",IF(R607&lt;&gt;"","",IF(SUMPRODUCT(--(AN18:AN1500=AH17),--(AM18:AM1500&lt;&gt;""),--ISNUMBER(SEARCH(" "&amp;AM18:AM1500&amp;" ",Q607)))&gt;0,AH17,"")))</f>
        <v/>
      </c>
      <c r="AI607" s="964" t="str" cm="1">
        <f t="array" ref="AI607">IF(N607="","",IF(R607&lt;&gt;"","",IF(SUMPRODUCT(--(AN18:AN1500=AI17),--(AM18:AM1500&lt;&gt;""),--ISNUMBER(SEARCH(" "&amp;AM18:AM1500&amp;" ",Q607)))&gt;0,AI17,"")))</f>
        <v/>
      </c>
      <c r="AJ607" s="964" t="str" cm="1">
        <f t="array" ref="AJ607">IF(N607="","",IF(R607&lt;&gt;"","",IF(SUMPRODUCT(--(AN18:AN1500=AJ17),--(AM18:AM1500&lt;&gt;""),--ISNUMBER(SEARCH(" "&amp;AM18:AM1500&amp;" ",Q607)))&gt;0,AJ17,"")))</f>
        <v/>
      </c>
      <c r="AK607" s="964" t="str" cm="1">
        <f t="array" ref="AK607">IF(N607="","",IF(T607&lt;&gt;"",AK17,IF(S607&lt;&gt;"","",IF(R607&lt;&gt;"","",IF(SUMPRODUCT(--(AN18:AN1500=AK17),--(AM18:AM1500&lt;&gt;""),--ISNUMBER(SEARCH(" "&amp;AM18:AM1500&amp;" ",Q607)))&gt;0,AK17,"")))))</f>
        <v/>
      </c>
      <c r="AM607" s="964" t="s">
        <v>2474</v>
      </c>
      <c r="AN607" s="964" t="s">
        <v>1597</v>
      </c>
      <c r="BN607" s="49">
        <v>1</v>
      </c>
    </row>
    <row r="608" spans="3:66" ht="35.1" customHeight="1">
      <c r="C608" s="65"/>
      <c r="D608" s="975" t="str">
        <f t="shared" si="114"/>
        <v/>
      </c>
      <c r="E608" s="982"/>
      <c r="G608" s="963" t="str">
        <f>IF(H608="","",COUNTIF(H18:H608,"&lt;&gt;"))</f>
        <v/>
      </c>
      <c r="H608" s="958" t="str" cm="1">
        <f t="array" ref="H608">IF(L608="","",IF(LEN(L608)&lt;=MAX(10,G13),L608,IFERROR(LEFT(L608,LOOKUP(2,1/(MID(L608,ROW(1:500),1)=" ")/(ROW(1:500)&lt;=MAX(10,G13)),ROW(1:500))-1),LEFT(L608,MAX(10,G13)))))</f>
        <v/>
      </c>
      <c r="I608" s="963" t="str">
        <f t="shared" si="115"/>
        <v/>
      </c>
      <c r="J608" s="963" t="str">
        <f t="shared" si="116"/>
        <v/>
      </c>
      <c r="K608" s="964" t="str">
        <f>IF(M607&lt;&gt;"",K607,IF(K607&lt;MAX(A18:A317),K607+1,""))</f>
        <v/>
      </c>
      <c r="L608" s="965" t="str">
        <f>IF(K608="","",IF(M607&lt;&gt;"",M607,INDEX(E18:E317,MATCH(K608,A18:A317,0))))</f>
        <v/>
      </c>
      <c r="M608" s="965" t="str">
        <f t="shared" si="117"/>
        <v/>
      </c>
      <c r="N608" s="966" t="str">
        <f t="shared" si="118"/>
        <v/>
      </c>
      <c r="O608" s="967" t="str">
        <f t="shared" si="119"/>
        <v/>
      </c>
      <c r="P608" s="967" t="str">
        <f t="shared" si="120"/>
        <v/>
      </c>
      <c r="Q608" s="966" t="str">
        <f t="shared" si="121"/>
        <v/>
      </c>
      <c r="R608" s="967" t="str">
        <f>IF(N608="","",IF(COUNTIF(AP18:AP300,TRIM(Q608))&gt;0,"EXCLUSION EXACTE",""))</f>
        <v/>
      </c>
      <c r="S608" s="967" t="str" cm="1">
        <f t="array" ref="S608">IF(N608="","",IF(SUMPRODUCT(--(AP18:AP300&lt;&gt;""),--ISNUMBER(SEARCH(" "&amp;AP18:AP300&amp;" ",Q608)))&gt;0,"BLOQUE MOLLUSQUES",""))</f>
        <v/>
      </c>
      <c r="T608" s="967" t="str" cm="1">
        <f t="array" ref="T608">IF(N608="","",IF(SUMPRODUCT(--(AT18:AT300&lt;&gt;""),--ISNUMBER(SEARCH(" "&amp;AT18:AT300&amp;" ",Q608)))&gt;0,"FORCE MOLLUSQUES",""))</f>
        <v/>
      </c>
      <c r="U608" s="966" t="str">
        <f t="shared" si="122"/>
        <v/>
      </c>
      <c r="V608" s="966" t="str">
        <f t="shared" si="124"/>
        <v/>
      </c>
      <c r="W608" s="967" t="str">
        <f t="shared" si="123"/>
        <v/>
      </c>
      <c r="X608" s="967" t="str" cm="1">
        <f t="array" ref="X608">IF(N608="","",IF(R608&lt;&gt;"","",IF(SUMPRODUCT(--(AN18:AN1500=X17),--(AM18:AM1500&lt;&gt;""),--ISNUMBER(SEARCH(" "&amp;AM18:AM1500&amp;" ",Q608)))&gt;0,X17,"")))</f>
        <v/>
      </c>
      <c r="Y608" s="967" t="str" cm="1">
        <f t="array" ref="Y608">IF(N608="","",IF(R608&lt;&gt;"","",IF(SUMPRODUCT(--(AN18:AN1500=Y17),--(AM18:AM1500&lt;&gt;""),--ISNUMBER(SEARCH(" "&amp;AM18:AM1500&amp;" ",Q608)))&gt;0,Y17,"")))</f>
        <v/>
      </c>
      <c r="Z608" s="967" t="str" cm="1">
        <f t="array" ref="Z608">IF(N608="","",IF(R608&lt;&gt;"","",IF(SUMPRODUCT(--(AN18:AN1500=Z17),--(AM18:AM1500&lt;&gt;""),--ISNUMBER(SEARCH(" "&amp;AM18:AM1500&amp;" ",Q608)))&gt;0,Z17,"")))</f>
        <v/>
      </c>
      <c r="AA608" s="967" t="str" cm="1">
        <f t="array" ref="AA608">IF(N608="","",IF(R608&lt;&gt;"","",IF(SUMPRODUCT(--(AN18:AN1500=AA17),--(AM18:AM1500&lt;&gt;""),--ISNUMBER(SEARCH(" "&amp;AM18:AM1500&amp;" ",Q608)))&gt;0,AA17,"")))</f>
        <v/>
      </c>
      <c r="AB608" s="967" t="str" cm="1">
        <f t="array" ref="AB608">IF(N608="","",IF(R608&lt;&gt;"","",IF(SUMPRODUCT(--(AN18:AN1500=AB17),--(AM18:AM1500&lt;&gt;""),--ISNUMBER(SEARCH(" "&amp;AM18:AM1500&amp;" ",Q608)))&gt;0,AB17,"")))</f>
        <v/>
      </c>
      <c r="AC608" s="967" t="str" cm="1">
        <f t="array" ref="AC608">IF(N608="","",IF(R608&lt;&gt;"","",IF(SUMPRODUCT(--(AN18:AN1500=AC17),--(AM18:AM1500&lt;&gt;""),--ISNUMBER(SEARCH(" "&amp;AM18:AM1500&amp;" ",Q608)))&gt;0,AC17,"")))</f>
        <v/>
      </c>
      <c r="AD608" s="967" t="str" cm="1">
        <f t="array" ref="AD608">IF(N608="","",IF(R608&lt;&gt;"","",IF(SUMPRODUCT(--(AN18:AN1500=AD17),--(AM18:AM1500&lt;&gt;""),--ISNUMBER(SEARCH(" "&amp;AM18:AM1500&amp;" ",Q608)))&gt;0,AD17,"")))</f>
        <v/>
      </c>
      <c r="AE608" s="967" t="str" cm="1">
        <f t="array" ref="AE608">IF(N608="","",IF(R608&lt;&gt;"","",IF(SUMPRODUCT(--(AN18:AN1500=AE17),--(AM18:AM1500&lt;&gt;""),--ISNUMBER(SEARCH(" "&amp;AM18:AM1500&amp;" ",Q608)))&gt;0,AE17,"")))</f>
        <v/>
      </c>
      <c r="AF608" s="967" t="str" cm="1">
        <f t="array" ref="AF608">IF(N608="","",IF(R608&lt;&gt;"","",IF(SUMPRODUCT(--(AN18:AN1500=AF17),--(AM18:AM1500&lt;&gt;""),--ISNUMBER(SEARCH(" "&amp;AM18:AM1500&amp;" ",Q608)))&gt;0,AF17,"")))</f>
        <v/>
      </c>
      <c r="AG608" s="967" t="str" cm="1">
        <f t="array" ref="AG608">IF(N608="","",IF(R608&lt;&gt;"","",IF(SUMPRODUCT(--(AN18:AN1500=AG17),--(AM18:AM1500&lt;&gt;""),--ISNUMBER(SEARCH(" "&amp;AM18:AM1500&amp;" ",Q608)))&gt;0,AG17,"")))</f>
        <v/>
      </c>
      <c r="AH608" s="967" t="str" cm="1">
        <f t="array" ref="AH608">IF(N608="","",IF(R608&lt;&gt;"","",IF(SUMPRODUCT(--(AN18:AN1500=AH17),--(AM18:AM1500&lt;&gt;""),--ISNUMBER(SEARCH(" "&amp;AM18:AM1500&amp;" ",Q608)))&gt;0,AH17,"")))</f>
        <v/>
      </c>
      <c r="AI608" s="967" t="str" cm="1">
        <f t="array" ref="AI608">IF(N608="","",IF(R608&lt;&gt;"","",IF(SUMPRODUCT(--(AN18:AN1500=AI17),--(AM18:AM1500&lt;&gt;""),--ISNUMBER(SEARCH(" "&amp;AM18:AM1500&amp;" ",Q608)))&gt;0,AI17,"")))</f>
        <v/>
      </c>
      <c r="AJ608" s="967" t="str" cm="1">
        <f t="array" ref="AJ608">IF(N608="","",IF(R608&lt;&gt;"","",IF(SUMPRODUCT(--(AN18:AN1500=AJ17),--(AM18:AM1500&lt;&gt;""),--ISNUMBER(SEARCH(" "&amp;AM18:AM1500&amp;" ",Q608)))&gt;0,AJ17,"")))</f>
        <v/>
      </c>
      <c r="AK608" s="967" t="str" cm="1">
        <f t="array" ref="AK608">IF(N608="","",IF(T608&lt;&gt;"",AK17,IF(S608&lt;&gt;"","",IF(R608&lt;&gt;"","",IF(SUMPRODUCT(--(AN18:AN1500=AK17),--(AM18:AM1500&lt;&gt;""),--ISNUMBER(SEARCH(" "&amp;AM18:AM1500&amp;" ",Q608)))&gt;0,AK17,"")))))</f>
        <v/>
      </c>
      <c r="AM608" s="968" t="s">
        <v>2475</v>
      </c>
      <c r="AN608" s="968" t="s">
        <v>1597</v>
      </c>
      <c r="BN608" s="49">
        <v>1</v>
      </c>
    </row>
    <row r="609" spans="3:66" ht="35.1" customHeight="1">
      <c r="C609" s="65"/>
      <c r="D609" s="975" t="str">
        <f t="shared" si="114"/>
        <v/>
      </c>
      <c r="E609" s="982"/>
      <c r="G609" s="964" t="str">
        <f>IF(H609="","",COUNTIF(H18:H609,"&lt;&gt;"))</f>
        <v/>
      </c>
      <c r="H609" s="965" t="str" cm="1">
        <f t="array" ref="H609">IF(L609="","",IF(LEN(L609)&lt;=MAX(10,G13),L609,IFERROR(LEFT(L609,LOOKUP(2,1/(MID(L609,ROW(1:500),1)=" ")/(ROW(1:500)&lt;=MAX(10,G13)),ROW(1:500))-1),LEFT(L609,MAX(10,G13)))))</f>
        <v/>
      </c>
      <c r="I609" s="964" t="str">
        <f t="shared" si="115"/>
        <v/>
      </c>
      <c r="J609" s="964" t="str">
        <f t="shared" si="116"/>
        <v/>
      </c>
      <c r="K609" s="964" t="str">
        <f>IF(M608&lt;&gt;"",K608,IF(K608&lt;MAX(A18:A317),K608+1,""))</f>
        <v/>
      </c>
      <c r="L609" s="965" t="str">
        <f>IF(K609="","",IF(M608&lt;&gt;"",M608,INDEX(E18:E317,MATCH(K609,A18:A317,0))))</f>
        <v/>
      </c>
      <c r="M609" s="965" t="str">
        <f t="shared" si="117"/>
        <v/>
      </c>
      <c r="N609" s="965" t="str">
        <f t="shared" si="118"/>
        <v/>
      </c>
      <c r="O609" s="964" t="str">
        <f t="shared" si="119"/>
        <v/>
      </c>
      <c r="P609" s="964" t="str">
        <f t="shared" si="120"/>
        <v/>
      </c>
      <c r="Q609" s="965" t="str">
        <f t="shared" si="121"/>
        <v/>
      </c>
      <c r="R609" s="964" t="str">
        <f>IF(N609="","",IF(COUNTIF(AP18:AP300,TRIM(Q609))&gt;0,"EXCLUSION EXACTE",""))</f>
        <v/>
      </c>
      <c r="S609" s="964" t="str" cm="1">
        <f t="array" ref="S609">IF(N609="","",IF(SUMPRODUCT(--(AP18:AP300&lt;&gt;""),--ISNUMBER(SEARCH(" "&amp;AP18:AP300&amp;" ",Q609)))&gt;0,"BLOQUE MOLLUSQUES",""))</f>
        <v/>
      </c>
      <c r="T609" s="964" t="str" cm="1">
        <f t="array" ref="T609">IF(N609="","",IF(SUMPRODUCT(--(AT18:AT300&lt;&gt;""),--ISNUMBER(SEARCH(" "&amp;AT18:AT300&amp;" ",Q609)))&gt;0,"FORCE MOLLUSQUES",""))</f>
        <v/>
      </c>
      <c r="U609" s="965" t="str">
        <f t="shared" si="122"/>
        <v/>
      </c>
      <c r="V609" s="965" t="str">
        <f t="shared" si="124"/>
        <v/>
      </c>
      <c r="W609" s="964" t="str">
        <f t="shared" si="123"/>
        <v/>
      </c>
      <c r="X609" s="964" t="str" cm="1">
        <f t="array" ref="X609">IF(N609="","",IF(R609&lt;&gt;"","",IF(SUMPRODUCT(--(AN18:AN1500=X17),--(AM18:AM1500&lt;&gt;""),--ISNUMBER(SEARCH(" "&amp;AM18:AM1500&amp;" ",Q609)))&gt;0,X17,"")))</f>
        <v/>
      </c>
      <c r="Y609" s="964" t="str" cm="1">
        <f t="array" ref="Y609">IF(N609="","",IF(R609&lt;&gt;"","",IF(SUMPRODUCT(--(AN18:AN1500=Y17),--(AM18:AM1500&lt;&gt;""),--ISNUMBER(SEARCH(" "&amp;AM18:AM1500&amp;" ",Q609)))&gt;0,Y17,"")))</f>
        <v/>
      </c>
      <c r="Z609" s="964" t="str" cm="1">
        <f t="array" ref="Z609">IF(N609="","",IF(R609&lt;&gt;"","",IF(SUMPRODUCT(--(AN18:AN1500=Z17),--(AM18:AM1500&lt;&gt;""),--ISNUMBER(SEARCH(" "&amp;AM18:AM1500&amp;" ",Q609)))&gt;0,Z17,"")))</f>
        <v/>
      </c>
      <c r="AA609" s="964" t="str" cm="1">
        <f t="array" ref="AA609">IF(N609="","",IF(R609&lt;&gt;"","",IF(SUMPRODUCT(--(AN18:AN1500=AA17),--(AM18:AM1500&lt;&gt;""),--ISNUMBER(SEARCH(" "&amp;AM18:AM1500&amp;" ",Q609)))&gt;0,AA17,"")))</f>
        <v/>
      </c>
      <c r="AB609" s="964" t="str" cm="1">
        <f t="array" ref="AB609">IF(N609="","",IF(R609&lt;&gt;"","",IF(SUMPRODUCT(--(AN18:AN1500=AB17),--(AM18:AM1500&lt;&gt;""),--ISNUMBER(SEARCH(" "&amp;AM18:AM1500&amp;" ",Q609)))&gt;0,AB17,"")))</f>
        <v/>
      </c>
      <c r="AC609" s="964" t="str" cm="1">
        <f t="array" ref="AC609">IF(N609="","",IF(R609&lt;&gt;"","",IF(SUMPRODUCT(--(AN18:AN1500=AC17),--(AM18:AM1500&lt;&gt;""),--ISNUMBER(SEARCH(" "&amp;AM18:AM1500&amp;" ",Q609)))&gt;0,AC17,"")))</f>
        <v/>
      </c>
      <c r="AD609" s="964" t="str" cm="1">
        <f t="array" ref="AD609">IF(N609="","",IF(R609&lt;&gt;"","",IF(SUMPRODUCT(--(AN18:AN1500=AD17),--(AM18:AM1500&lt;&gt;""),--ISNUMBER(SEARCH(" "&amp;AM18:AM1500&amp;" ",Q609)))&gt;0,AD17,"")))</f>
        <v/>
      </c>
      <c r="AE609" s="964" t="str" cm="1">
        <f t="array" ref="AE609">IF(N609="","",IF(R609&lt;&gt;"","",IF(SUMPRODUCT(--(AN18:AN1500=AE17),--(AM18:AM1500&lt;&gt;""),--ISNUMBER(SEARCH(" "&amp;AM18:AM1500&amp;" ",Q609)))&gt;0,AE17,"")))</f>
        <v/>
      </c>
      <c r="AF609" s="964" t="str" cm="1">
        <f t="array" ref="AF609">IF(N609="","",IF(R609&lt;&gt;"","",IF(SUMPRODUCT(--(AN18:AN1500=AF17),--(AM18:AM1500&lt;&gt;""),--ISNUMBER(SEARCH(" "&amp;AM18:AM1500&amp;" ",Q609)))&gt;0,AF17,"")))</f>
        <v/>
      </c>
      <c r="AG609" s="964" t="str" cm="1">
        <f t="array" ref="AG609">IF(N609="","",IF(R609&lt;&gt;"","",IF(SUMPRODUCT(--(AN18:AN1500=AG17),--(AM18:AM1500&lt;&gt;""),--ISNUMBER(SEARCH(" "&amp;AM18:AM1500&amp;" ",Q609)))&gt;0,AG17,"")))</f>
        <v/>
      </c>
      <c r="AH609" s="964" t="str" cm="1">
        <f t="array" ref="AH609">IF(N609="","",IF(R609&lt;&gt;"","",IF(SUMPRODUCT(--(AN18:AN1500=AH17),--(AM18:AM1500&lt;&gt;""),--ISNUMBER(SEARCH(" "&amp;AM18:AM1500&amp;" ",Q609)))&gt;0,AH17,"")))</f>
        <v/>
      </c>
      <c r="AI609" s="964" t="str" cm="1">
        <f t="array" ref="AI609">IF(N609="","",IF(R609&lt;&gt;"","",IF(SUMPRODUCT(--(AN18:AN1500=AI17),--(AM18:AM1500&lt;&gt;""),--ISNUMBER(SEARCH(" "&amp;AM18:AM1500&amp;" ",Q609)))&gt;0,AI17,"")))</f>
        <v/>
      </c>
      <c r="AJ609" s="964" t="str" cm="1">
        <f t="array" ref="AJ609">IF(N609="","",IF(R609&lt;&gt;"","",IF(SUMPRODUCT(--(AN18:AN1500=AJ17),--(AM18:AM1500&lt;&gt;""),--ISNUMBER(SEARCH(" "&amp;AM18:AM1500&amp;" ",Q609)))&gt;0,AJ17,"")))</f>
        <v/>
      </c>
      <c r="AK609" s="964" t="str" cm="1">
        <f t="array" ref="AK609">IF(N609="","",IF(T609&lt;&gt;"",AK17,IF(S609&lt;&gt;"","",IF(R609&lt;&gt;"","",IF(SUMPRODUCT(--(AN18:AN1500=AK17),--(AM18:AM1500&lt;&gt;""),--ISNUMBER(SEARCH(" "&amp;AM18:AM1500&amp;" ",Q609)))&gt;0,AK17,"")))))</f>
        <v/>
      </c>
      <c r="AM609" s="964" t="s">
        <v>2317</v>
      </c>
      <c r="AN609" s="964" t="s">
        <v>1597</v>
      </c>
      <c r="BN609" s="49">
        <v>1</v>
      </c>
    </row>
    <row r="610" spans="3:66" ht="35.1" customHeight="1">
      <c r="C610" s="65"/>
      <c r="D610" s="975" t="str">
        <f t="shared" si="114"/>
        <v/>
      </c>
      <c r="E610" s="982"/>
      <c r="G610" s="963" t="str">
        <f>IF(H610="","",COUNTIF(H18:H610,"&lt;&gt;"))</f>
        <v/>
      </c>
      <c r="H610" s="958" t="str" cm="1">
        <f t="array" ref="H610">IF(L610="","",IF(LEN(L610)&lt;=MAX(10,G13),L610,IFERROR(LEFT(L610,LOOKUP(2,1/(MID(L610,ROW(1:500),1)=" ")/(ROW(1:500)&lt;=MAX(10,G13)),ROW(1:500))-1),LEFT(L610,MAX(10,G13)))))</f>
        <v/>
      </c>
      <c r="I610" s="963" t="str">
        <f t="shared" si="115"/>
        <v/>
      </c>
      <c r="J610" s="963" t="str">
        <f t="shared" si="116"/>
        <v/>
      </c>
      <c r="K610" s="964" t="str">
        <f>IF(M609&lt;&gt;"",K609,IF(K609&lt;MAX(A18:A317),K609+1,""))</f>
        <v/>
      </c>
      <c r="L610" s="965" t="str">
        <f>IF(K610="","",IF(M609&lt;&gt;"",M609,INDEX(E18:E317,MATCH(K610,A18:A317,0))))</f>
        <v/>
      </c>
      <c r="M610" s="965" t="str">
        <f t="shared" si="117"/>
        <v/>
      </c>
      <c r="N610" s="966" t="str">
        <f t="shared" si="118"/>
        <v/>
      </c>
      <c r="O610" s="967" t="str">
        <f t="shared" si="119"/>
        <v/>
      </c>
      <c r="P610" s="967" t="str">
        <f t="shared" si="120"/>
        <v/>
      </c>
      <c r="Q610" s="966" t="str">
        <f t="shared" si="121"/>
        <v/>
      </c>
      <c r="R610" s="967" t="str">
        <f>IF(N610="","",IF(COUNTIF(AP18:AP300,TRIM(Q610))&gt;0,"EXCLUSION EXACTE",""))</f>
        <v/>
      </c>
      <c r="S610" s="967" t="str" cm="1">
        <f t="array" ref="S610">IF(N610="","",IF(SUMPRODUCT(--(AP18:AP300&lt;&gt;""),--ISNUMBER(SEARCH(" "&amp;AP18:AP300&amp;" ",Q610)))&gt;0,"BLOQUE MOLLUSQUES",""))</f>
        <v/>
      </c>
      <c r="T610" s="967" t="str" cm="1">
        <f t="array" ref="T610">IF(N610="","",IF(SUMPRODUCT(--(AT18:AT300&lt;&gt;""),--ISNUMBER(SEARCH(" "&amp;AT18:AT300&amp;" ",Q610)))&gt;0,"FORCE MOLLUSQUES",""))</f>
        <v/>
      </c>
      <c r="U610" s="966" t="str">
        <f t="shared" si="122"/>
        <v/>
      </c>
      <c r="V610" s="966" t="str">
        <f t="shared" si="124"/>
        <v/>
      </c>
      <c r="W610" s="967" t="str">
        <f t="shared" si="123"/>
        <v/>
      </c>
      <c r="X610" s="967" t="str" cm="1">
        <f t="array" ref="X610">IF(N610="","",IF(R610&lt;&gt;"","",IF(SUMPRODUCT(--(AN18:AN1500=X17),--(AM18:AM1500&lt;&gt;""),--ISNUMBER(SEARCH(" "&amp;AM18:AM1500&amp;" ",Q610)))&gt;0,X17,"")))</f>
        <v/>
      </c>
      <c r="Y610" s="967" t="str" cm="1">
        <f t="array" ref="Y610">IF(N610="","",IF(R610&lt;&gt;"","",IF(SUMPRODUCT(--(AN18:AN1500=Y17),--(AM18:AM1500&lt;&gt;""),--ISNUMBER(SEARCH(" "&amp;AM18:AM1500&amp;" ",Q610)))&gt;0,Y17,"")))</f>
        <v/>
      </c>
      <c r="Z610" s="967" t="str" cm="1">
        <f t="array" ref="Z610">IF(N610="","",IF(R610&lt;&gt;"","",IF(SUMPRODUCT(--(AN18:AN1500=Z17),--(AM18:AM1500&lt;&gt;""),--ISNUMBER(SEARCH(" "&amp;AM18:AM1500&amp;" ",Q610)))&gt;0,Z17,"")))</f>
        <v/>
      </c>
      <c r="AA610" s="967" t="str" cm="1">
        <f t="array" ref="AA610">IF(N610="","",IF(R610&lt;&gt;"","",IF(SUMPRODUCT(--(AN18:AN1500=AA17),--(AM18:AM1500&lt;&gt;""),--ISNUMBER(SEARCH(" "&amp;AM18:AM1500&amp;" ",Q610)))&gt;0,AA17,"")))</f>
        <v/>
      </c>
      <c r="AB610" s="967" t="str" cm="1">
        <f t="array" ref="AB610">IF(N610="","",IF(R610&lt;&gt;"","",IF(SUMPRODUCT(--(AN18:AN1500=AB17),--(AM18:AM1500&lt;&gt;""),--ISNUMBER(SEARCH(" "&amp;AM18:AM1500&amp;" ",Q610)))&gt;0,AB17,"")))</f>
        <v/>
      </c>
      <c r="AC610" s="967" t="str" cm="1">
        <f t="array" ref="AC610">IF(N610="","",IF(R610&lt;&gt;"","",IF(SUMPRODUCT(--(AN18:AN1500=AC17),--(AM18:AM1500&lt;&gt;""),--ISNUMBER(SEARCH(" "&amp;AM18:AM1500&amp;" ",Q610)))&gt;0,AC17,"")))</f>
        <v/>
      </c>
      <c r="AD610" s="967" t="str" cm="1">
        <f t="array" ref="AD610">IF(N610="","",IF(R610&lt;&gt;"","",IF(SUMPRODUCT(--(AN18:AN1500=AD17),--(AM18:AM1500&lt;&gt;""),--ISNUMBER(SEARCH(" "&amp;AM18:AM1500&amp;" ",Q610)))&gt;0,AD17,"")))</f>
        <v/>
      </c>
      <c r="AE610" s="967" t="str" cm="1">
        <f t="array" ref="AE610">IF(N610="","",IF(R610&lt;&gt;"","",IF(SUMPRODUCT(--(AN18:AN1500=AE17),--(AM18:AM1500&lt;&gt;""),--ISNUMBER(SEARCH(" "&amp;AM18:AM1500&amp;" ",Q610)))&gt;0,AE17,"")))</f>
        <v/>
      </c>
      <c r="AF610" s="967" t="str" cm="1">
        <f t="array" ref="AF610">IF(N610="","",IF(R610&lt;&gt;"","",IF(SUMPRODUCT(--(AN18:AN1500=AF17),--(AM18:AM1500&lt;&gt;""),--ISNUMBER(SEARCH(" "&amp;AM18:AM1500&amp;" ",Q610)))&gt;0,AF17,"")))</f>
        <v/>
      </c>
      <c r="AG610" s="967" t="str" cm="1">
        <f t="array" ref="AG610">IF(N610="","",IF(R610&lt;&gt;"","",IF(SUMPRODUCT(--(AN18:AN1500=AG17),--(AM18:AM1500&lt;&gt;""),--ISNUMBER(SEARCH(" "&amp;AM18:AM1500&amp;" ",Q610)))&gt;0,AG17,"")))</f>
        <v/>
      </c>
      <c r="AH610" s="967" t="str" cm="1">
        <f t="array" ref="AH610">IF(N610="","",IF(R610&lt;&gt;"","",IF(SUMPRODUCT(--(AN18:AN1500=AH17),--(AM18:AM1500&lt;&gt;""),--ISNUMBER(SEARCH(" "&amp;AM18:AM1500&amp;" ",Q610)))&gt;0,AH17,"")))</f>
        <v/>
      </c>
      <c r="AI610" s="967" t="str" cm="1">
        <f t="array" ref="AI610">IF(N610="","",IF(R610&lt;&gt;"","",IF(SUMPRODUCT(--(AN18:AN1500=AI17),--(AM18:AM1500&lt;&gt;""),--ISNUMBER(SEARCH(" "&amp;AM18:AM1500&amp;" ",Q610)))&gt;0,AI17,"")))</f>
        <v/>
      </c>
      <c r="AJ610" s="967" t="str" cm="1">
        <f t="array" ref="AJ610">IF(N610="","",IF(R610&lt;&gt;"","",IF(SUMPRODUCT(--(AN18:AN1500=AJ17),--(AM18:AM1500&lt;&gt;""),--ISNUMBER(SEARCH(" "&amp;AM18:AM1500&amp;" ",Q610)))&gt;0,AJ17,"")))</f>
        <v/>
      </c>
      <c r="AK610" s="967" t="str" cm="1">
        <f t="array" ref="AK610">IF(N610="","",IF(T610&lt;&gt;"",AK17,IF(S610&lt;&gt;"","",IF(R610&lt;&gt;"","",IF(SUMPRODUCT(--(AN18:AN1500=AK17),--(AM18:AM1500&lt;&gt;""),--ISNUMBER(SEARCH(" "&amp;AM18:AM1500&amp;" ",Q610)))&gt;0,AK17,"")))))</f>
        <v/>
      </c>
      <c r="AM610" s="968" t="s">
        <v>2318</v>
      </c>
      <c r="AN610" s="968" t="s">
        <v>1597</v>
      </c>
      <c r="BN610" s="49">
        <v>1</v>
      </c>
    </row>
    <row r="611" spans="3:66" ht="35.1" customHeight="1">
      <c r="C611" s="65"/>
      <c r="D611" s="975" t="str">
        <f t="shared" si="114"/>
        <v/>
      </c>
      <c r="E611" s="982"/>
      <c r="G611" s="964" t="str">
        <f>IF(H611="","",COUNTIF(H18:H611,"&lt;&gt;"))</f>
        <v/>
      </c>
      <c r="H611" s="965" t="str" cm="1">
        <f t="array" ref="H611">IF(L611="","",IF(LEN(L611)&lt;=MAX(10,G13),L611,IFERROR(LEFT(L611,LOOKUP(2,1/(MID(L611,ROW(1:500),1)=" ")/(ROW(1:500)&lt;=MAX(10,G13)),ROW(1:500))-1),LEFT(L611,MAX(10,G13)))))</f>
        <v/>
      </c>
      <c r="I611" s="964" t="str">
        <f t="shared" si="115"/>
        <v/>
      </c>
      <c r="J611" s="964" t="str">
        <f t="shared" si="116"/>
        <v/>
      </c>
      <c r="K611" s="964" t="str">
        <f>IF(M610&lt;&gt;"",K610,IF(K610&lt;MAX(A18:A317),K610+1,""))</f>
        <v/>
      </c>
      <c r="L611" s="965" t="str">
        <f>IF(K611="","",IF(M610&lt;&gt;"",M610,INDEX(E18:E317,MATCH(K611,A18:A317,0))))</f>
        <v/>
      </c>
      <c r="M611" s="965" t="str">
        <f t="shared" si="117"/>
        <v/>
      </c>
      <c r="N611" s="965" t="str">
        <f t="shared" si="118"/>
        <v/>
      </c>
      <c r="O611" s="964" t="str">
        <f t="shared" si="119"/>
        <v/>
      </c>
      <c r="P611" s="964" t="str">
        <f t="shared" si="120"/>
        <v/>
      </c>
      <c r="Q611" s="965" t="str">
        <f t="shared" si="121"/>
        <v/>
      </c>
      <c r="R611" s="964" t="str">
        <f>IF(N611="","",IF(COUNTIF(AP18:AP300,TRIM(Q611))&gt;0,"EXCLUSION EXACTE",""))</f>
        <v/>
      </c>
      <c r="S611" s="964" t="str" cm="1">
        <f t="array" ref="S611">IF(N611="","",IF(SUMPRODUCT(--(AP18:AP300&lt;&gt;""),--ISNUMBER(SEARCH(" "&amp;AP18:AP300&amp;" ",Q611)))&gt;0,"BLOQUE MOLLUSQUES",""))</f>
        <v/>
      </c>
      <c r="T611" s="964" t="str" cm="1">
        <f t="array" ref="T611">IF(N611="","",IF(SUMPRODUCT(--(AT18:AT300&lt;&gt;""),--ISNUMBER(SEARCH(" "&amp;AT18:AT300&amp;" ",Q611)))&gt;0,"FORCE MOLLUSQUES",""))</f>
        <v/>
      </c>
      <c r="U611" s="965" t="str">
        <f t="shared" si="122"/>
        <v/>
      </c>
      <c r="V611" s="965" t="str">
        <f t="shared" si="124"/>
        <v/>
      </c>
      <c r="W611" s="964" t="str">
        <f t="shared" si="123"/>
        <v/>
      </c>
      <c r="X611" s="964" t="str" cm="1">
        <f t="array" ref="X611">IF(N611="","",IF(R611&lt;&gt;"","",IF(SUMPRODUCT(--(AN18:AN1500=X17),--(AM18:AM1500&lt;&gt;""),--ISNUMBER(SEARCH(" "&amp;AM18:AM1500&amp;" ",Q611)))&gt;0,X17,"")))</f>
        <v/>
      </c>
      <c r="Y611" s="964" t="str" cm="1">
        <f t="array" ref="Y611">IF(N611="","",IF(R611&lt;&gt;"","",IF(SUMPRODUCT(--(AN18:AN1500=Y17),--(AM18:AM1500&lt;&gt;""),--ISNUMBER(SEARCH(" "&amp;AM18:AM1500&amp;" ",Q611)))&gt;0,Y17,"")))</f>
        <v/>
      </c>
      <c r="Z611" s="964" t="str" cm="1">
        <f t="array" ref="Z611">IF(N611="","",IF(R611&lt;&gt;"","",IF(SUMPRODUCT(--(AN18:AN1500=Z17),--(AM18:AM1500&lt;&gt;""),--ISNUMBER(SEARCH(" "&amp;AM18:AM1500&amp;" ",Q611)))&gt;0,Z17,"")))</f>
        <v/>
      </c>
      <c r="AA611" s="964" t="str" cm="1">
        <f t="array" ref="AA611">IF(N611="","",IF(R611&lt;&gt;"","",IF(SUMPRODUCT(--(AN18:AN1500=AA17),--(AM18:AM1500&lt;&gt;""),--ISNUMBER(SEARCH(" "&amp;AM18:AM1500&amp;" ",Q611)))&gt;0,AA17,"")))</f>
        <v/>
      </c>
      <c r="AB611" s="964" t="str" cm="1">
        <f t="array" ref="AB611">IF(N611="","",IF(R611&lt;&gt;"","",IF(SUMPRODUCT(--(AN18:AN1500=AB17),--(AM18:AM1500&lt;&gt;""),--ISNUMBER(SEARCH(" "&amp;AM18:AM1500&amp;" ",Q611)))&gt;0,AB17,"")))</f>
        <v/>
      </c>
      <c r="AC611" s="964" t="str" cm="1">
        <f t="array" ref="AC611">IF(N611="","",IF(R611&lt;&gt;"","",IF(SUMPRODUCT(--(AN18:AN1500=AC17),--(AM18:AM1500&lt;&gt;""),--ISNUMBER(SEARCH(" "&amp;AM18:AM1500&amp;" ",Q611)))&gt;0,AC17,"")))</f>
        <v/>
      </c>
      <c r="AD611" s="964" t="str" cm="1">
        <f t="array" ref="AD611">IF(N611="","",IF(R611&lt;&gt;"","",IF(SUMPRODUCT(--(AN18:AN1500=AD17),--(AM18:AM1500&lt;&gt;""),--ISNUMBER(SEARCH(" "&amp;AM18:AM1500&amp;" ",Q611)))&gt;0,AD17,"")))</f>
        <v/>
      </c>
      <c r="AE611" s="964" t="str" cm="1">
        <f t="array" ref="AE611">IF(N611="","",IF(R611&lt;&gt;"","",IF(SUMPRODUCT(--(AN18:AN1500=AE17),--(AM18:AM1500&lt;&gt;""),--ISNUMBER(SEARCH(" "&amp;AM18:AM1500&amp;" ",Q611)))&gt;0,AE17,"")))</f>
        <v/>
      </c>
      <c r="AF611" s="964" t="str" cm="1">
        <f t="array" ref="AF611">IF(N611="","",IF(R611&lt;&gt;"","",IF(SUMPRODUCT(--(AN18:AN1500=AF17),--(AM18:AM1500&lt;&gt;""),--ISNUMBER(SEARCH(" "&amp;AM18:AM1500&amp;" ",Q611)))&gt;0,AF17,"")))</f>
        <v/>
      </c>
      <c r="AG611" s="964" t="str" cm="1">
        <f t="array" ref="AG611">IF(N611="","",IF(R611&lt;&gt;"","",IF(SUMPRODUCT(--(AN18:AN1500=AG17),--(AM18:AM1500&lt;&gt;""),--ISNUMBER(SEARCH(" "&amp;AM18:AM1500&amp;" ",Q611)))&gt;0,AG17,"")))</f>
        <v/>
      </c>
      <c r="AH611" s="964" t="str" cm="1">
        <f t="array" ref="AH611">IF(N611="","",IF(R611&lt;&gt;"","",IF(SUMPRODUCT(--(AN18:AN1500=AH17),--(AM18:AM1500&lt;&gt;""),--ISNUMBER(SEARCH(" "&amp;AM18:AM1500&amp;" ",Q611)))&gt;0,AH17,"")))</f>
        <v/>
      </c>
      <c r="AI611" s="964" t="str" cm="1">
        <f t="array" ref="AI611">IF(N611="","",IF(R611&lt;&gt;"","",IF(SUMPRODUCT(--(AN18:AN1500=AI17),--(AM18:AM1500&lt;&gt;""),--ISNUMBER(SEARCH(" "&amp;AM18:AM1500&amp;" ",Q611)))&gt;0,AI17,"")))</f>
        <v/>
      </c>
      <c r="AJ611" s="964" t="str" cm="1">
        <f t="array" ref="AJ611">IF(N611="","",IF(R611&lt;&gt;"","",IF(SUMPRODUCT(--(AN18:AN1500=AJ17),--(AM18:AM1500&lt;&gt;""),--ISNUMBER(SEARCH(" "&amp;AM18:AM1500&amp;" ",Q611)))&gt;0,AJ17,"")))</f>
        <v/>
      </c>
      <c r="AK611" s="964" t="str" cm="1">
        <f t="array" ref="AK611">IF(N611="","",IF(T611&lt;&gt;"",AK17,IF(S611&lt;&gt;"","",IF(R611&lt;&gt;"","",IF(SUMPRODUCT(--(AN18:AN1500=AK17),--(AM18:AM1500&lt;&gt;""),--ISNUMBER(SEARCH(" "&amp;AM18:AM1500&amp;" ",Q611)))&gt;0,AK17,"")))))</f>
        <v/>
      </c>
      <c r="AM611" s="964" t="s">
        <v>2319</v>
      </c>
      <c r="AN611" s="964" t="s">
        <v>1597</v>
      </c>
      <c r="BN611" s="49">
        <v>1</v>
      </c>
    </row>
    <row r="612" spans="3:66" ht="35.1" customHeight="1">
      <c r="C612" s="65"/>
      <c r="D612" s="975" t="str">
        <f t="shared" si="114"/>
        <v/>
      </c>
      <c r="E612" s="982"/>
      <c r="G612" s="963" t="str">
        <f>IF(H612="","",COUNTIF(H18:H612,"&lt;&gt;"))</f>
        <v/>
      </c>
      <c r="H612" s="958" t="str" cm="1">
        <f t="array" ref="H612">IF(L612="","",IF(LEN(L612)&lt;=MAX(10,G13),L612,IFERROR(LEFT(L612,LOOKUP(2,1/(MID(L612,ROW(1:500),1)=" ")/(ROW(1:500)&lt;=MAX(10,G13)),ROW(1:500))-1),LEFT(L612,MAX(10,G13)))))</f>
        <v/>
      </c>
      <c r="I612" s="963" t="str">
        <f t="shared" si="115"/>
        <v/>
      </c>
      <c r="J612" s="963" t="str">
        <f t="shared" si="116"/>
        <v/>
      </c>
      <c r="K612" s="964" t="str">
        <f>IF(M611&lt;&gt;"",K611,IF(K611&lt;MAX(A18:A317),K611+1,""))</f>
        <v/>
      </c>
      <c r="L612" s="965" t="str">
        <f>IF(K612="","",IF(M611&lt;&gt;"",M611,INDEX(E18:E317,MATCH(K612,A18:A317,0))))</f>
        <v/>
      </c>
      <c r="M612" s="965" t="str">
        <f t="shared" si="117"/>
        <v/>
      </c>
      <c r="N612" s="966" t="str">
        <f t="shared" si="118"/>
        <v/>
      </c>
      <c r="O612" s="967" t="str">
        <f t="shared" si="119"/>
        <v/>
      </c>
      <c r="P612" s="967" t="str">
        <f t="shared" si="120"/>
        <v/>
      </c>
      <c r="Q612" s="966" t="str">
        <f t="shared" si="121"/>
        <v/>
      </c>
      <c r="R612" s="967" t="str">
        <f>IF(N612="","",IF(COUNTIF(AP18:AP300,TRIM(Q612))&gt;0,"EXCLUSION EXACTE",""))</f>
        <v/>
      </c>
      <c r="S612" s="967" t="str" cm="1">
        <f t="array" ref="S612">IF(N612="","",IF(SUMPRODUCT(--(AP18:AP300&lt;&gt;""),--ISNUMBER(SEARCH(" "&amp;AP18:AP300&amp;" ",Q612)))&gt;0,"BLOQUE MOLLUSQUES",""))</f>
        <v/>
      </c>
      <c r="T612" s="967" t="str" cm="1">
        <f t="array" ref="T612">IF(N612="","",IF(SUMPRODUCT(--(AT18:AT300&lt;&gt;""),--ISNUMBER(SEARCH(" "&amp;AT18:AT300&amp;" ",Q612)))&gt;0,"FORCE MOLLUSQUES",""))</f>
        <v/>
      </c>
      <c r="U612" s="966" t="str">
        <f t="shared" si="122"/>
        <v/>
      </c>
      <c r="V612" s="966" t="str">
        <f t="shared" si="124"/>
        <v/>
      </c>
      <c r="W612" s="967" t="str">
        <f t="shared" si="123"/>
        <v/>
      </c>
      <c r="X612" s="967" t="str" cm="1">
        <f t="array" ref="X612">IF(N612="","",IF(R612&lt;&gt;"","",IF(SUMPRODUCT(--(AN18:AN1500=X17),--(AM18:AM1500&lt;&gt;""),--ISNUMBER(SEARCH(" "&amp;AM18:AM1500&amp;" ",Q612)))&gt;0,X17,"")))</f>
        <v/>
      </c>
      <c r="Y612" s="967" t="str" cm="1">
        <f t="array" ref="Y612">IF(N612="","",IF(R612&lt;&gt;"","",IF(SUMPRODUCT(--(AN18:AN1500=Y17),--(AM18:AM1500&lt;&gt;""),--ISNUMBER(SEARCH(" "&amp;AM18:AM1500&amp;" ",Q612)))&gt;0,Y17,"")))</f>
        <v/>
      </c>
      <c r="Z612" s="967" t="str" cm="1">
        <f t="array" ref="Z612">IF(N612="","",IF(R612&lt;&gt;"","",IF(SUMPRODUCT(--(AN18:AN1500=Z17),--(AM18:AM1500&lt;&gt;""),--ISNUMBER(SEARCH(" "&amp;AM18:AM1500&amp;" ",Q612)))&gt;0,Z17,"")))</f>
        <v/>
      </c>
      <c r="AA612" s="967" t="str" cm="1">
        <f t="array" ref="AA612">IF(N612="","",IF(R612&lt;&gt;"","",IF(SUMPRODUCT(--(AN18:AN1500=AA17),--(AM18:AM1500&lt;&gt;""),--ISNUMBER(SEARCH(" "&amp;AM18:AM1500&amp;" ",Q612)))&gt;0,AA17,"")))</f>
        <v/>
      </c>
      <c r="AB612" s="967" t="str" cm="1">
        <f t="array" ref="AB612">IF(N612="","",IF(R612&lt;&gt;"","",IF(SUMPRODUCT(--(AN18:AN1500=AB17),--(AM18:AM1500&lt;&gt;""),--ISNUMBER(SEARCH(" "&amp;AM18:AM1500&amp;" ",Q612)))&gt;0,AB17,"")))</f>
        <v/>
      </c>
      <c r="AC612" s="967" t="str" cm="1">
        <f t="array" ref="AC612">IF(N612="","",IF(R612&lt;&gt;"","",IF(SUMPRODUCT(--(AN18:AN1500=AC17),--(AM18:AM1500&lt;&gt;""),--ISNUMBER(SEARCH(" "&amp;AM18:AM1500&amp;" ",Q612)))&gt;0,AC17,"")))</f>
        <v/>
      </c>
      <c r="AD612" s="967" t="str" cm="1">
        <f t="array" ref="AD612">IF(N612="","",IF(R612&lt;&gt;"","",IF(SUMPRODUCT(--(AN18:AN1500=AD17),--(AM18:AM1500&lt;&gt;""),--ISNUMBER(SEARCH(" "&amp;AM18:AM1500&amp;" ",Q612)))&gt;0,AD17,"")))</f>
        <v/>
      </c>
      <c r="AE612" s="967" t="str" cm="1">
        <f t="array" ref="AE612">IF(N612="","",IF(R612&lt;&gt;"","",IF(SUMPRODUCT(--(AN18:AN1500=AE17),--(AM18:AM1500&lt;&gt;""),--ISNUMBER(SEARCH(" "&amp;AM18:AM1500&amp;" ",Q612)))&gt;0,AE17,"")))</f>
        <v/>
      </c>
      <c r="AF612" s="967" t="str" cm="1">
        <f t="array" ref="AF612">IF(N612="","",IF(R612&lt;&gt;"","",IF(SUMPRODUCT(--(AN18:AN1500=AF17),--(AM18:AM1500&lt;&gt;""),--ISNUMBER(SEARCH(" "&amp;AM18:AM1500&amp;" ",Q612)))&gt;0,AF17,"")))</f>
        <v/>
      </c>
      <c r="AG612" s="967" t="str" cm="1">
        <f t="array" ref="AG612">IF(N612="","",IF(R612&lt;&gt;"","",IF(SUMPRODUCT(--(AN18:AN1500=AG17),--(AM18:AM1500&lt;&gt;""),--ISNUMBER(SEARCH(" "&amp;AM18:AM1500&amp;" ",Q612)))&gt;0,AG17,"")))</f>
        <v/>
      </c>
      <c r="AH612" s="967" t="str" cm="1">
        <f t="array" ref="AH612">IF(N612="","",IF(R612&lt;&gt;"","",IF(SUMPRODUCT(--(AN18:AN1500=AH17),--(AM18:AM1500&lt;&gt;""),--ISNUMBER(SEARCH(" "&amp;AM18:AM1500&amp;" ",Q612)))&gt;0,AH17,"")))</f>
        <v/>
      </c>
      <c r="AI612" s="967" t="str" cm="1">
        <f t="array" ref="AI612">IF(N612="","",IF(R612&lt;&gt;"","",IF(SUMPRODUCT(--(AN18:AN1500=AI17),--(AM18:AM1500&lt;&gt;""),--ISNUMBER(SEARCH(" "&amp;AM18:AM1500&amp;" ",Q612)))&gt;0,AI17,"")))</f>
        <v/>
      </c>
      <c r="AJ612" s="967" t="str" cm="1">
        <f t="array" ref="AJ612">IF(N612="","",IF(R612&lt;&gt;"","",IF(SUMPRODUCT(--(AN18:AN1500=AJ17),--(AM18:AM1500&lt;&gt;""),--ISNUMBER(SEARCH(" "&amp;AM18:AM1500&amp;" ",Q612)))&gt;0,AJ17,"")))</f>
        <v/>
      </c>
      <c r="AK612" s="967" t="str" cm="1">
        <f t="array" ref="AK612">IF(N612="","",IF(T612&lt;&gt;"",AK17,IF(S612&lt;&gt;"","",IF(R612&lt;&gt;"","",IF(SUMPRODUCT(--(AN18:AN1500=AK17),--(AM18:AM1500&lt;&gt;""),--ISNUMBER(SEARCH(" "&amp;AM18:AM1500&amp;" ",Q612)))&gt;0,AK17,"")))))</f>
        <v/>
      </c>
      <c r="AM612" s="968" t="s">
        <v>2476</v>
      </c>
      <c r="AN612" s="968" t="s">
        <v>1597</v>
      </c>
      <c r="BN612" s="49">
        <v>1</v>
      </c>
    </row>
    <row r="613" spans="3:66" ht="35.1" customHeight="1">
      <c r="C613" s="65"/>
      <c r="D613" s="975" t="str">
        <f t="shared" si="114"/>
        <v/>
      </c>
      <c r="E613" s="982"/>
      <c r="G613" s="964" t="str">
        <f>IF(H613="","",COUNTIF(H18:H613,"&lt;&gt;"))</f>
        <v/>
      </c>
      <c r="H613" s="965" t="str" cm="1">
        <f t="array" ref="H613">IF(L613="","",IF(LEN(L613)&lt;=MAX(10,G13),L613,IFERROR(LEFT(L613,LOOKUP(2,1/(MID(L613,ROW(1:500),1)=" ")/(ROW(1:500)&lt;=MAX(10,G13)),ROW(1:500))-1),LEFT(L613,MAX(10,G13)))))</f>
        <v/>
      </c>
      <c r="I613" s="964" t="str">
        <f t="shared" si="115"/>
        <v/>
      </c>
      <c r="J613" s="964" t="str">
        <f t="shared" si="116"/>
        <v/>
      </c>
      <c r="K613" s="964" t="str">
        <f>IF(M612&lt;&gt;"",K612,IF(K612&lt;MAX(A18:A317),K612+1,""))</f>
        <v/>
      </c>
      <c r="L613" s="965" t="str">
        <f>IF(K613="","",IF(M612&lt;&gt;"",M612,INDEX(E18:E317,MATCH(K613,A18:A317,0))))</f>
        <v/>
      </c>
      <c r="M613" s="965" t="str">
        <f t="shared" si="117"/>
        <v/>
      </c>
      <c r="N613" s="965" t="str">
        <f t="shared" si="118"/>
        <v/>
      </c>
      <c r="O613" s="964" t="str">
        <f t="shared" si="119"/>
        <v/>
      </c>
      <c r="P613" s="964" t="str">
        <f t="shared" si="120"/>
        <v/>
      </c>
      <c r="Q613" s="965" t="str">
        <f t="shared" si="121"/>
        <v/>
      </c>
      <c r="R613" s="964" t="str">
        <f>IF(N613="","",IF(COUNTIF(AP18:AP300,TRIM(Q613))&gt;0,"EXCLUSION EXACTE",""))</f>
        <v/>
      </c>
      <c r="S613" s="964" t="str" cm="1">
        <f t="array" ref="S613">IF(N613="","",IF(SUMPRODUCT(--(AP18:AP300&lt;&gt;""),--ISNUMBER(SEARCH(" "&amp;AP18:AP300&amp;" ",Q613)))&gt;0,"BLOQUE MOLLUSQUES",""))</f>
        <v/>
      </c>
      <c r="T613" s="964" t="str" cm="1">
        <f t="array" ref="T613">IF(N613="","",IF(SUMPRODUCT(--(AT18:AT300&lt;&gt;""),--ISNUMBER(SEARCH(" "&amp;AT18:AT300&amp;" ",Q613)))&gt;0,"FORCE MOLLUSQUES",""))</f>
        <v/>
      </c>
      <c r="U613" s="965" t="str">
        <f t="shared" si="122"/>
        <v/>
      </c>
      <c r="V613" s="965" t="str">
        <f t="shared" si="124"/>
        <v/>
      </c>
      <c r="W613" s="964" t="str">
        <f t="shared" si="123"/>
        <v/>
      </c>
      <c r="X613" s="964" t="str" cm="1">
        <f t="array" ref="X613">IF(N613="","",IF(R613&lt;&gt;"","",IF(SUMPRODUCT(--(AN18:AN1500=X17),--(AM18:AM1500&lt;&gt;""),--ISNUMBER(SEARCH(" "&amp;AM18:AM1500&amp;" ",Q613)))&gt;0,X17,"")))</f>
        <v/>
      </c>
      <c r="Y613" s="964" t="str" cm="1">
        <f t="array" ref="Y613">IF(N613="","",IF(R613&lt;&gt;"","",IF(SUMPRODUCT(--(AN18:AN1500=Y17),--(AM18:AM1500&lt;&gt;""),--ISNUMBER(SEARCH(" "&amp;AM18:AM1500&amp;" ",Q613)))&gt;0,Y17,"")))</f>
        <v/>
      </c>
      <c r="Z613" s="964" t="str" cm="1">
        <f t="array" ref="Z613">IF(N613="","",IF(R613&lt;&gt;"","",IF(SUMPRODUCT(--(AN18:AN1500=Z17),--(AM18:AM1500&lt;&gt;""),--ISNUMBER(SEARCH(" "&amp;AM18:AM1500&amp;" ",Q613)))&gt;0,Z17,"")))</f>
        <v/>
      </c>
      <c r="AA613" s="964" t="str" cm="1">
        <f t="array" ref="AA613">IF(N613="","",IF(R613&lt;&gt;"","",IF(SUMPRODUCT(--(AN18:AN1500=AA17),--(AM18:AM1500&lt;&gt;""),--ISNUMBER(SEARCH(" "&amp;AM18:AM1500&amp;" ",Q613)))&gt;0,AA17,"")))</f>
        <v/>
      </c>
      <c r="AB613" s="964" t="str" cm="1">
        <f t="array" ref="AB613">IF(N613="","",IF(R613&lt;&gt;"","",IF(SUMPRODUCT(--(AN18:AN1500=AB17),--(AM18:AM1500&lt;&gt;""),--ISNUMBER(SEARCH(" "&amp;AM18:AM1500&amp;" ",Q613)))&gt;0,AB17,"")))</f>
        <v/>
      </c>
      <c r="AC613" s="964" t="str" cm="1">
        <f t="array" ref="AC613">IF(N613="","",IF(R613&lt;&gt;"","",IF(SUMPRODUCT(--(AN18:AN1500=AC17),--(AM18:AM1500&lt;&gt;""),--ISNUMBER(SEARCH(" "&amp;AM18:AM1500&amp;" ",Q613)))&gt;0,AC17,"")))</f>
        <v/>
      </c>
      <c r="AD613" s="964" t="str" cm="1">
        <f t="array" ref="AD613">IF(N613="","",IF(R613&lt;&gt;"","",IF(SUMPRODUCT(--(AN18:AN1500=AD17),--(AM18:AM1500&lt;&gt;""),--ISNUMBER(SEARCH(" "&amp;AM18:AM1500&amp;" ",Q613)))&gt;0,AD17,"")))</f>
        <v/>
      </c>
      <c r="AE613" s="964" t="str" cm="1">
        <f t="array" ref="AE613">IF(N613="","",IF(R613&lt;&gt;"","",IF(SUMPRODUCT(--(AN18:AN1500=AE17),--(AM18:AM1500&lt;&gt;""),--ISNUMBER(SEARCH(" "&amp;AM18:AM1500&amp;" ",Q613)))&gt;0,AE17,"")))</f>
        <v/>
      </c>
      <c r="AF613" s="964" t="str" cm="1">
        <f t="array" ref="AF613">IF(N613="","",IF(R613&lt;&gt;"","",IF(SUMPRODUCT(--(AN18:AN1500=AF17),--(AM18:AM1500&lt;&gt;""),--ISNUMBER(SEARCH(" "&amp;AM18:AM1500&amp;" ",Q613)))&gt;0,AF17,"")))</f>
        <v/>
      </c>
      <c r="AG613" s="964" t="str" cm="1">
        <f t="array" ref="AG613">IF(N613="","",IF(R613&lt;&gt;"","",IF(SUMPRODUCT(--(AN18:AN1500=AG17),--(AM18:AM1500&lt;&gt;""),--ISNUMBER(SEARCH(" "&amp;AM18:AM1500&amp;" ",Q613)))&gt;0,AG17,"")))</f>
        <v/>
      </c>
      <c r="AH613" s="964" t="str" cm="1">
        <f t="array" ref="AH613">IF(N613="","",IF(R613&lt;&gt;"","",IF(SUMPRODUCT(--(AN18:AN1500=AH17),--(AM18:AM1500&lt;&gt;""),--ISNUMBER(SEARCH(" "&amp;AM18:AM1500&amp;" ",Q613)))&gt;0,AH17,"")))</f>
        <v/>
      </c>
      <c r="AI613" s="964" t="str" cm="1">
        <f t="array" ref="AI613">IF(N613="","",IF(R613&lt;&gt;"","",IF(SUMPRODUCT(--(AN18:AN1500=AI17),--(AM18:AM1500&lt;&gt;""),--ISNUMBER(SEARCH(" "&amp;AM18:AM1500&amp;" ",Q613)))&gt;0,AI17,"")))</f>
        <v/>
      </c>
      <c r="AJ613" s="964" t="str" cm="1">
        <f t="array" ref="AJ613">IF(N613="","",IF(R613&lt;&gt;"","",IF(SUMPRODUCT(--(AN18:AN1500=AJ17),--(AM18:AM1500&lt;&gt;""),--ISNUMBER(SEARCH(" "&amp;AM18:AM1500&amp;" ",Q613)))&gt;0,AJ17,"")))</f>
        <v/>
      </c>
      <c r="AK613" s="964" t="str" cm="1">
        <f t="array" ref="AK613">IF(N613="","",IF(T613&lt;&gt;"",AK17,IF(S613&lt;&gt;"","",IF(R613&lt;&gt;"","",IF(SUMPRODUCT(--(AN18:AN1500=AK17),--(AM18:AM1500&lt;&gt;""),--ISNUMBER(SEARCH(" "&amp;AM18:AM1500&amp;" ",Q613)))&gt;0,AK17,"")))))</f>
        <v/>
      </c>
      <c r="AM613" s="964" t="s">
        <v>2477</v>
      </c>
      <c r="AN613" s="964" t="s">
        <v>1597</v>
      </c>
      <c r="BN613" s="49">
        <v>1</v>
      </c>
    </row>
    <row r="614" spans="3:66" ht="35.1" customHeight="1">
      <c r="C614" s="65"/>
      <c r="D614" s="975" t="str">
        <f t="shared" si="114"/>
        <v/>
      </c>
      <c r="E614" s="982"/>
      <c r="G614" s="963" t="str">
        <f>IF(H614="","",COUNTIF(H18:H614,"&lt;&gt;"))</f>
        <v/>
      </c>
      <c r="H614" s="958" t="str" cm="1">
        <f t="array" ref="H614">IF(L614="","",IF(LEN(L614)&lt;=MAX(10,G13),L614,IFERROR(LEFT(L614,LOOKUP(2,1/(MID(L614,ROW(1:500),1)=" ")/(ROW(1:500)&lt;=MAX(10,G13)),ROW(1:500))-1),LEFT(L614,MAX(10,G13)))))</f>
        <v/>
      </c>
      <c r="I614" s="963" t="str">
        <f t="shared" si="115"/>
        <v/>
      </c>
      <c r="J614" s="963" t="str">
        <f t="shared" si="116"/>
        <v/>
      </c>
      <c r="K614" s="964" t="str">
        <f>IF(M613&lt;&gt;"",K613,IF(K613&lt;MAX(A18:A317),K613+1,""))</f>
        <v/>
      </c>
      <c r="L614" s="965" t="str">
        <f>IF(K614="","",IF(M613&lt;&gt;"",M613,INDEX(E18:E317,MATCH(K614,A18:A317,0))))</f>
        <v/>
      </c>
      <c r="M614" s="965" t="str">
        <f t="shared" si="117"/>
        <v/>
      </c>
      <c r="N614" s="966" t="str">
        <f t="shared" si="118"/>
        <v/>
      </c>
      <c r="O614" s="967" t="str">
        <f t="shared" si="119"/>
        <v/>
      </c>
      <c r="P614" s="967" t="str">
        <f t="shared" si="120"/>
        <v/>
      </c>
      <c r="Q614" s="966" t="str">
        <f t="shared" si="121"/>
        <v/>
      </c>
      <c r="R614" s="967" t="str">
        <f>IF(N614="","",IF(COUNTIF(AP18:AP300,TRIM(Q614))&gt;0,"EXCLUSION EXACTE",""))</f>
        <v/>
      </c>
      <c r="S614" s="967" t="str" cm="1">
        <f t="array" ref="S614">IF(N614="","",IF(SUMPRODUCT(--(AP18:AP300&lt;&gt;""),--ISNUMBER(SEARCH(" "&amp;AP18:AP300&amp;" ",Q614)))&gt;0,"BLOQUE MOLLUSQUES",""))</f>
        <v/>
      </c>
      <c r="T614" s="967" t="str" cm="1">
        <f t="array" ref="T614">IF(N614="","",IF(SUMPRODUCT(--(AT18:AT300&lt;&gt;""),--ISNUMBER(SEARCH(" "&amp;AT18:AT300&amp;" ",Q614)))&gt;0,"FORCE MOLLUSQUES",""))</f>
        <v/>
      </c>
      <c r="U614" s="966" t="str">
        <f t="shared" si="122"/>
        <v/>
      </c>
      <c r="V614" s="966" t="str">
        <f t="shared" si="124"/>
        <v/>
      </c>
      <c r="W614" s="967" t="str">
        <f t="shared" si="123"/>
        <v/>
      </c>
      <c r="X614" s="967" t="str" cm="1">
        <f t="array" ref="X614">IF(N614="","",IF(R614&lt;&gt;"","",IF(SUMPRODUCT(--(AN18:AN1500=X17),--(AM18:AM1500&lt;&gt;""),--ISNUMBER(SEARCH(" "&amp;AM18:AM1500&amp;" ",Q614)))&gt;0,X17,"")))</f>
        <v/>
      </c>
      <c r="Y614" s="967" t="str" cm="1">
        <f t="array" ref="Y614">IF(N614="","",IF(R614&lt;&gt;"","",IF(SUMPRODUCT(--(AN18:AN1500=Y17),--(AM18:AM1500&lt;&gt;""),--ISNUMBER(SEARCH(" "&amp;AM18:AM1500&amp;" ",Q614)))&gt;0,Y17,"")))</f>
        <v/>
      </c>
      <c r="Z614" s="967" t="str" cm="1">
        <f t="array" ref="Z614">IF(N614="","",IF(R614&lt;&gt;"","",IF(SUMPRODUCT(--(AN18:AN1500=Z17),--(AM18:AM1500&lt;&gt;""),--ISNUMBER(SEARCH(" "&amp;AM18:AM1500&amp;" ",Q614)))&gt;0,Z17,"")))</f>
        <v/>
      </c>
      <c r="AA614" s="967" t="str" cm="1">
        <f t="array" ref="AA614">IF(N614="","",IF(R614&lt;&gt;"","",IF(SUMPRODUCT(--(AN18:AN1500=AA17),--(AM18:AM1500&lt;&gt;""),--ISNUMBER(SEARCH(" "&amp;AM18:AM1500&amp;" ",Q614)))&gt;0,AA17,"")))</f>
        <v/>
      </c>
      <c r="AB614" s="967" t="str" cm="1">
        <f t="array" ref="AB614">IF(N614="","",IF(R614&lt;&gt;"","",IF(SUMPRODUCT(--(AN18:AN1500=AB17),--(AM18:AM1500&lt;&gt;""),--ISNUMBER(SEARCH(" "&amp;AM18:AM1500&amp;" ",Q614)))&gt;0,AB17,"")))</f>
        <v/>
      </c>
      <c r="AC614" s="967" t="str" cm="1">
        <f t="array" ref="AC614">IF(N614="","",IF(R614&lt;&gt;"","",IF(SUMPRODUCT(--(AN18:AN1500=AC17),--(AM18:AM1500&lt;&gt;""),--ISNUMBER(SEARCH(" "&amp;AM18:AM1500&amp;" ",Q614)))&gt;0,AC17,"")))</f>
        <v/>
      </c>
      <c r="AD614" s="967" t="str" cm="1">
        <f t="array" ref="AD614">IF(N614="","",IF(R614&lt;&gt;"","",IF(SUMPRODUCT(--(AN18:AN1500=AD17),--(AM18:AM1500&lt;&gt;""),--ISNUMBER(SEARCH(" "&amp;AM18:AM1500&amp;" ",Q614)))&gt;0,AD17,"")))</f>
        <v/>
      </c>
      <c r="AE614" s="967" t="str" cm="1">
        <f t="array" ref="AE614">IF(N614="","",IF(R614&lt;&gt;"","",IF(SUMPRODUCT(--(AN18:AN1500=AE17),--(AM18:AM1500&lt;&gt;""),--ISNUMBER(SEARCH(" "&amp;AM18:AM1500&amp;" ",Q614)))&gt;0,AE17,"")))</f>
        <v/>
      </c>
      <c r="AF614" s="967" t="str" cm="1">
        <f t="array" ref="AF614">IF(N614="","",IF(R614&lt;&gt;"","",IF(SUMPRODUCT(--(AN18:AN1500=AF17),--(AM18:AM1500&lt;&gt;""),--ISNUMBER(SEARCH(" "&amp;AM18:AM1500&amp;" ",Q614)))&gt;0,AF17,"")))</f>
        <v/>
      </c>
      <c r="AG614" s="967" t="str" cm="1">
        <f t="array" ref="AG614">IF(N614="","",IF(R614&lt;&gt;"","",IF(SUMPRODUCT(--(AN18:AN1500=AG17),--(AM18:AM1500&lt;&gt;""),--ISNUMBER(SEARCH(" "&amp;AM18:AM1500&amp;" ",Q614)))&gt;0,AG17,"")))</f>
        <v/>
      </c>
      <c r="AH614" s="967" t="str" cm="1">
        <f t="array" ref="AH614">IF(N614="","",IF(R614&lt;&gt;"","",IF(SUMPRODUCT(--(AN18:AN1500=AH17),--(AM18:AM1500&lt;&gt;""),--ISNUMBER(SEARCH(" "&amp;AM18:AM1500&amp;" ",Q614)))&gt;0,AH17,"")))</f>
        <v/>
      </c>
      <c r="AI614" s="967" t="str" cm="1">
        <f t="array" ref="AI614">IF(N614="","",IF(R614&lt;&gt;"","",IF(SUMPRODUCT(--(AN18:AN1500=AI17),--(AM18:AM1500&lt;&gt;""),--ISNUMBER(SEARCH(" "&amp;AM18:AM1500&amp;" ",Q614)))&gt;0,AI17,"")))</f>
        <v/>
      </c>
      <c r="AJ614" s="967" t="str" cm="1">
        <f t="array" ref="AJ614">IF(N614="","",IF(R614&lt;&gt;"","",IF(SUMPRODUCT(--(AN18:AN1500=AJ17),--(AM18:AM1500&lt;&gt;""),--ISNUMBER(SEARCH(" "&amp;AM18:AM1500&amp;" ",Q614)))&gt;0,AJ17,"")))</f>
        <v/>
      </c>
      <c r="AK614" s="967" t="str" cm="1">
        <f t="array" ref="AK614">IF(N614="","",IF(T614&lt;&gt;"",AK17,IF(S614&lt;&gt;"","",IF(R614&lt;&gt;"","",IF(SUMPRODUCT(--(AN18:AN1500=AK17),--(AM18:AM1500&lt;&gt;""),--ISNUMBER(SEARCH(" "&amp;AM18:AM1500&amp;" ",Q614)))&gt;0,AK17,"")))))</f>
        <v/>
      </c>
      <c r="AM614" s="968" t="s">
        <v>2320</v>
      </c>
      <c r="AN614" s="968" t="s">
        <v>1597</v>
      </c>
      <c r="BN614" s="49">
        <v>1</v>
      </c>
    </row>
    <row r="615" spans="3:66" ht="35.1" customHeight="1">
      <c r="C615" s="65"/>
      <c r="D615" s="975" t="str">
        <f t="shared" si="114"/>
        <v/>
      </c>
      <c r="E615" s="982"/>
      <c r="G615" s="964" t="str">
        <f>IF(H615="","",COUNTIF(H18:H615,"&lt;&gt;"))</f>
        <v/>
      </c>
      <c r="H615" s="965" t="str" cm="1">
        <f t="array" ref="H615">IF(L615="","",IF(LEN(L615)&lt;=MAX(10,G13),L615,IFERROR(LEFT(L615,LOOKUP(2,1/(MID(L615,ROW(1:500),1)=" ")/(ROW(1:500)&lt;=MAX(10,G13)),ROW(1:500))-1),LEFT(L615,MAX(10,G13)))))</f>
        <v/>
      </c>
      <c r="I615" s="964" t="str">
        <f t="shared" si="115"/>
        <v/>
      </c>
      <c r="J615" s="964" t="str">
        <f t="shared" si="116"/>
        <v/>
      </c>
      <c r="K615" s="964" t="str">
        <f>IF(M614&lt;&gt;"",K614,IF(K614&lt;MAX(A18:A317),K614+1,""))</f>
        <v/>
      </c>
      <c r="L615" s="965" t="str">
        <f>IF(K615="","",IF(M614&lt;&gt;"",M614,INDEX(E18:E317,MATCH(K615,A18:A317,0))))</f>
        <v/>
      </c>
      <c r="M615" s="965" t="str">
        <f t="shared" si="117"/>
        <v/>
      </c>
      <c r="N615" s="965" t="str">
        <f t="shared" si="118"/>
        <v/>
      </c>
      <c r="O615" s="964" t="str">
        <f t="shared" si="119"/>
        <v/>
      </c>
      <c r="P615" s="964" t="str">
        <f t="shared" si="120"/>
        <v/>
      </c>
      <c r="Q615" s="965" t="str">
        <f t="shared" si="121"/>
        <v/>
      </c>
      <c r="R615" s="964" t="str">
        <f>IF(N615="","",IF(COUNTIF(AP18:AP300,TRIM(Q615))&gt;0,"EXCLUSION EXACTE",""))</f>
        <v/>
      </c>
      <c r="S615" s="964" t="str" cm="1">
        <f t="array" ref="S615">IF(N615="","",IF(SUMPRODUCT(--(AP18:AP300&lt;&gt;""),--ISNUMBER(SEARCH(" "&amp;AP18:AP300&amp;" ",Q615)))&gt;0,"BLOQUE MOLLUSQUES",""))</f>
        <v/>
      </c>
      <c r="T615" s="964" t="str" cm="1">
        <f t="array" ref="T615">IF(N615="","",IF(SUMPRODUCT(--(AT18:AT300&lt;&gt;""),--ISNUMBER(SEARCH(" "&amp;AT18:AT300&amp;" ",Q615)))&gt;0,"FORCE MOLLUSQUES",""))</f>
        <v/>
      </c>
      <c r="U615" s="965" t="str">
        <f t="shared" si="122"/>
        <v/>
      </c>
      <c r="V615" s="965" t="str">
        <f t="shared" si="124"/>
        <v/>
      </c>
      <c r="W615" s="964" t="str">
        <f t="shared" si="123"/>
        <v/>
      </c>
      <c r="X615" s="964" t="str" cm="1">
        <f t="array" ref="X615">IF(N615="","",IF(R615&lt;&gt;"","",IF(SUMPRODUCT(--(AN18:AN1500=X17),--(AM18:AM1500&lt;&gt;""),--ISNUMBER(SEARCH(" "&amp;AM18:AM1500&amp;" ",Q615)))&gt;0,X17,"")))</f>
        <v/>
      </c>
      <c r="Y615" s="964" t="str" cm="1">
        <f t="array" ref="Y615">IF(N615="","",IF(R615&lt;&gt;"","",IF(SUMPRODUCT(--(AN18:AN1500=Y17),--(AM18:AM1500&lt;&gt;""),--ISNUMBER(SEARCH(" "&amp;AM18:AM1500&amp;" ",Q615)))&gt;0,Y17,"")))</f>
        <v/>
      </c>
      <c r="Z615" s="964" t="str" cm="1">
        <f t="array" ref="Z615">IF(N615="","",IF(R615&lt;&gt;"","",IF(SUMPRODUCT(--(AN18:AN1500=Z17),--(AM18:AM1500&lt;&gt;""),--ISNUMBER(SEARCH(" "&amp;AM18:AM1500&amp;" ",Q615)))&gt;0,Z17,"")))</f>
        <v/>
      </c>
      <c r="AA615" s="964" t="str" cm="1">
        <f t="array" ref="AA615">IF(N615="","",IF(R615&lt;&gt;"","",IF(SUMPRODUCT(--(AN18:AN1500=AA17),--(AM18:AM1500&lt;&gt;""),--ISNUMBER(SEARCH(" "&amp;AM18:AM1500&amp;" ",Q615)))&gt;0,AA17,"")))</f>
        <v/>
      </c>
      <c r="AB615" s="964" t="str" cm="1">
        <f t="array" ref="AB615">IF(N615="","",IF(R615&lt;&gt;"","",IF(SUMPRODUCT(--(AN18:AN1500=AB17),--(AM18:AM1500&lt;&gt;""),--ISNUMBER(SEARCH(" "&amp;AM18:AM1500&amp;" ",Q615)))&gt;0,AB17,"")))</f>
        <v/>
      </c>
      <c r="AC615" s="964" t="str" cm="1">
        <f t="array" ref="AC615">IF(N615="","",IF(R615&lt;&gt;"","",IF(SUMPRODUCT(--(AN18:AN1500=AC17),--(AM18:AM1500&lt;&gt;""),--ISNUMBER(SEARCH(" "&amp;AM18:AM1500&amp;" ",Q615)))&gt;0,AC17,"")))</f>
        <v/>
      </c>
      <c r="AD615" s="964" t="str" cm="1">
        <f t="array" ref="AD615">IF(N615="","",IF(R615&lt;&gt;"","",IF(SUMPRODUCT(--(AN18:AN1500=AD17),--(AM18:AM1500&lt;&gt;""),--ISNUMBER(SEARCH(" "&amp;AM18:AM1500&amp;" ",Q615)))&gt;0,AD17,"")))</f>
        <v/>
      </c>
      <c r="AE615" s="964" t="str" cm="1">
        <f t="array" ref="AE615">IF(N615="","",IF(R615&lt;&gt;"","",IF(SUMPRODUCT(--(AN18:AN1500=AE17),--(AM18:AM1500&lt;&gt;""),--ISNUMBER(SEARCH(" "&amp;AM18:AM1500&amp;" ",Q615)))&gt;0,AE17,"")))</f>
        <v/>
      </c>
      <c r="AF615" s="964" t="str" cm="1">
        <f t="array" ref="AF615">IF(N615="","",IF(R615&lt;&gt;"","",IF(SUMPRODUCT(--(AN18:AN1500=AF17),--(AM18:AM1500&lt;&gt;""),--ISNUMBER(SEARCH(" "&amp;AM18:AM1500&amp;" ",Q615)))&gt;0,AF17,"")))</f>
        <v/>
      </c>
      <c r="AG615" s="964" t="str" cm="1">
        <f t="array" ref="AG615">IF(N615="","",IF(R615&lt;&gt;"","",IF(SUMPRODUCT(--(AN18:AN1500=AG17),--(AM18:AM1500&lt;&gt;""),--ISNUMBER(SEARCH(" "&amp;AM18:AM1500&amp;" ",Q615)))&gt;0,AG17,"")))</f>
        <v/>
      </c>
      <c r="AH615" s="964" t="str" cm="1">
        <f t="array" ref="AH615">IF(N615="","",IF(R615&lt;&gt;"","",IF(SUMPRODUCT(--(AN18:AN1500=AH17),--(AM18:AM1500&lt;&gt;""),--ISNUMBER(SEARCH(" "&amp;AM18:AM1500&amp;" ",Q615)))&gt;0,AH17,"")))</f>
        <v/>
      </c>
      <c r="AI615" s="964" t="str" cm="1">
        <f t="array" ref="AI615">IF(N615="","",IF(R615&lt;&gt;"","",IF(SUMPRODUCT(--(AN18:AN1500=AI17),--(AM18:AM1500&lt;&gt;""),--ISNUMBER(SEARCH(" "&amp;AM18:AM1500&amp;" ",Q615)))&gt;0,AI17,"")))</f>
        <v/>
      </c>
      <c r="AJ615" s="964" t="str" cm="1">
        <f t="array" ref="AJ615">IF(N615="","",IF(R615&lt;&gt;"","",IF(SUMPRODUCT(--(AN18:AN1500=AJ17),--(AM18:AM1500&lt;&gt;""),--ISNUMBER(SEARCH(" "&amp;AM18:AM1500&amp;" ",Q615)))&gt;0,AJ17,"")))</f>
        <v/>
      </c>
      <c r="AK615" s="964" t="str" cm="1">
        <f t="array" ref="AK615">IF(N615="","",IF(T615&lt;&gt;"",AK17,IF(S615&lt;&gt;"","",IF(R615&lt;&gt;"","",IF(SUMPRODUCT(--(AN18:AN1500=AK17),--(AM18:AM1500&lt;&gt;""),--ISNUMBER(SEARCH(" "&amp;AM18:AM1500&amp;" ",Q615)))&gt;0,AK17,"")))))</f>
        <v/>
      </c>
      <c r="AM615" s="964" t="s">
        <v>2321</v>
      </c>
      <c r="AN615" s="964" t="s">
        <v>1597</v>
      </c>
      <c r="BN615" s="49">
        <v>1</v>
      </c>
    </row>
    <row r="616" spans="3:66" ht="35.1" customHeight="1">
      <c r="C616" s="65"/>
      <c r="D616" s="975" t="str">
        <f t="shared" si="114"/>
        <v/>
      </c>
      <c r="E616" s="982"/>
      <c r="G616" s="963" t="str">
        <f>IF(H616="","",COUNTIF(H18:H616,"&lt;&gt;"))</f>
        <v/>
      </c>
      <c r="H616" s="958" t="str" cm="1">
        <f t="array" ref="H616">IF(L616="","",IF(LEN(L616)&lt;=MAX(10,G13),L616,IFERROR(LEFT(L616,LOOKUP(2,1/(MID(L616,ROW(1:500),1)=" ")/(ROW(1:500)&lt;=MAX(10,G13)),ROW(1:500))-1),LEFT(L616,MAX(10,G13)))))</f>
        <v/>
      </c>
      <c r="I616" s="963" t="str">
        <f t="shared" si="115"/>
        <v/>
      </c>
      <c r="J616" s="963" t="str">
        <f t="shared" si="116"/>
        <v/>
      </c>
      <c r="K616" s="964" t="str">
        <f>IF(M615&lt;&gt;"",K615,IF(K615&lt;MAX(A18:A317),K615+1,""))</f>
        <v/>
      </c>
      <c r="L616" s="965" t="str">
        <f>IF(K616="","",IF(M615&lt;&gt;"",M615,INDEX(E18:E317,MATCH(K616,A18:A317,0))))</f>
        <v/>
      </c>
      <c r="M616" s="965" t="str">
        <f t="shared" si="117"/>
        <v/>
      </c>
      <c r="N616" s="966" t="str">
        <f t="shared" si="118"/>
        <v/>
      </c>
      <c r="O616" s="967" t="str">
        <f t="shared" si="119"/>
        <v/>
      </c>
      <c r="P616" s="967" t="str">
        <f t="shared" si="120"/>
        <v/>
      </c>
      <c r="Q616" s="966" t="str">
        <f t="shared" si="121"/>
        <v/>
      </c>
      <c r="R616" s="967" t="str">
        <f>IF(N616="","",IF(COUNTIF(AP18:AP300,TRIM(Q616))&gt;0,"EXCLUSION EXACTE",""))</f>
        <v/>
      </c>
      <c r="S616" s="967" t="str" cm="1">
        <f t="array" ref="S616">IF(N616="","",IF(SUMPRODUCT(--(AP18:AP300&lt;&gt;""),--ISNUMBER(SEARCH(" "&amp;AP18:AP300&amp;" ",Q616)))&gt;0,"BLOQUE MOLLUSQUES",""))</f>
        <v/>
      </c>
      <c r="T616" s="967" t="str" cm="1">
        <f t="array" ref="T616">IF(N616="","",IF(SUMPRODUCT(--(AT18:AT300&lt;&gt;""),--ISNUMBER(SEARCH(" "&amp;AT18:AT300&amp;" ",Q616)))&gt;0,"FORCE MOLLUSQUES",""))</f>
        <v/>
      </c>
      <c r="U616" s="966" t="str">
        <f t="shared" si="122"/>
        <v/>
      </c>
      <c r="V616" s="966" t="str">
        <f t="shared" si="124"/>
        <v/>
      </c>
      <c r="W616" s="967" t="str">
        <f t="shared" si="123"/>
        <v/>
      </c>
      <c r="X616" s="967" t="str" cm="1">
        <f t="array" ref="X616">IF(N616="","",IF(R616&lt;&gt;"","",IF(SUMPRODUCT(--(AN18:AN1500=X17),--(AM18:AM1500&lt;&gt;""),--ISNUMBER(SEARCH(" "&amp;AM18:AM1500&amp;" ",Q616)))&gt;0,X17,"")))</f>
        <v/>
      </c>
      <c r="Y616" s="967" t="str" cm="1">
        <f t="array" ref="Y616">IF(N616="","",IF(R616&lt;&gt;"","",IF(SUMPRODUCT(--(AN18:AN1500=Y17),--(AM18:AM1500&lt;&gt;""),--ISNUMBER(SEARCH(" "&amp;AM18:AM1500&amp;" ",Q616)))&gt;0,Y17,"")))</f>
        <v/>
      </c>
      <c r="Z616" s="967" t="str" cm="1">
        <f t="array" ref="Z616">IF(N616="","",IF(R616&lt;&gt;"","",IF(SUMPRODUCT(--(AN18:AN1500=Z17),--(AM18:AM1500&lt;&gt;""),--ISNUMBER(SEARCH(" "&amp;AM18:AM1500&amp;" ",Q616)))&gt;0,Z17,"")))</f>
        <v/>
      </c>
      <c r="AA616" s="967" t="str" cm="1">
        <f t="array" ref="AA616">IF(N616="","",IF(R616&lt;&gt;"","",IF(SUMPRODUCT(--(AN18:AN1500=AA17),--(AM18:AM1500&lt;&gt;""),--ISNUMBER(SEARCH(" "&amp;AM18:AM1500&amp;" ",Q616)))&gt;0,AA17,"")))</f>
        <v/>
      </c>
      <c r="AB616" s="967" t="str" cm="1">
        <f t="array" ref="AB616">IF(N616="","",IF(R616&lt;&gt;"","",IF(SUMPRODUCT(--(AN18:AN1500=AB17),--(AM18:AM1500&lt;&gt;""),--ISNUMBER(SEARCH(" "&amp;AM18:AM1500&amp;" ",Q616)))&gt;0,AB17,"")))</f>
        <v/>
      </c>
      <c r="AC616" s="967" t="str" cm="1">
        <f t="array" ref="AC616">IF(N616="","",IF(R616&lt;&gt;"","",IF(SUMPRODUCT(--(AN18:AN1500=AC17),--(AM18:AM1500&lt;&gt;""),--ISNUMBER(SEARCH(" "&amp;AM18:AM1500&amp;" ",Q616)))&gt;0,AC17,"")))</f>
        <v/>
      </c>
      <c r="AD616" s="967" t="str" cm="1">
        <f t="array" ref="AD616">IF(N616="","",IF(R616&lt;&gt;"","",IF(SUMPRODUCT(--(AN18:AN1500=AD17),--(AM18:AM1500&lt;&gt;""),--ISNUMBER(SEARCH(" "&amp;AM18:AM1500&amp;" ",Q616)))&gt;0,AD17,"")))</f>
        <v/>
      </c>
      <c r="AE616" s="967" t="str" cm="1">
        <f t="array" ref="AE616">IF(N616="","",IF(R616&lt;&gt;"","",IF(SUMPRODUCT(--(AN18:AN1500=AE17),--(AM18:AM1500&lt;&gt;""),--ISNUMBER(SEARCH(" "&amp;AM18:AM1500&amp;" ",Q616)))&gt;0,AE17,"")))</f>
        <v/>
      </c>
      <c r="AF616" s="967" t="str" cm="1">
        <f t="array" ref="AF616">IF(N616="","",IF(R616&lt;&gt;"","",IF(SUMPRODUCT(--(AN18:AN1500=AF17),--(AM18:AM1500&lt;&gt;""),--ISNUMBER(SEARCH(" "&amp;AM18:AM1500&amp;" ",Q616)))&gt;0,AF17,"")))</f>
        <v/>
      </c>
      <c r="AG616" s="967" t="str" cm="1">
        <f t="array" ref="AG616">IF(N616="","",IF(R616&lt;&gt;"","",IF(SUMPRODUCT(--(AN18:AN1500=AG17),--(AM18:AM1500&lt;&gt;""),--ISNUMBER(SEARCH(" "&amp;AM18:AM1500&amp;" ",Q616)))&gt;0,AG17,"")))</f>
        <v/>
      </c>
      <c r="AH616" s="967" t="str" cm="1">
        <f t="array" ref="AH616">IF(N616="","",IF(R616&lt;&gt;"","",IF(SUMPRODUCT(--(AN18:AN1500=AH17),--(AM18:AM1500&lt;&gt;""),--ISNUMBER(SEARCH(" "&amp;AM18:AM1500&amp;" ",Q616)))&gt;0,AH17,"")))</f>
        <v/>
      </c>
      <c r="AI616" s="967" t="str" cm="1">
        <f t="array" ref="AI616">IF(N616="","",IF(R616&lt;&gt;"","",IF(SUMPRODUCT(--(AN18:AN1500=AI17),--(AM18:AM1500&lt;&gt;""),--ISNUMBER(SEARCH(" "&amp;AM18:AM1500&amp;" ",Q616)))&gt;0,AI17,"")))</f>
        <v/>
      </c>
      <c r="AJ616" s="967" t="str" cm="1">
        <f t="array" ref="AJ616">IF(N616="","",IF(R616&lt;&gt;"","",IF(SUMPRODUCT(--(AN18:AN1500=AJ17),--(AM18:AM1500&lt;&gt;""),--ISNUMBER(SEARCH(" "&amp;AM18:AM1500&amp;" ",Q616)))&gt;0,AJ17,"")))</f>
        <v/>
      </c>
      <c r="AK616" s="967" t="str" cm="1">
        <f t="array" ref="AK616">IF(N616="","",IF(T616&lt;&gt;"",AK17,IF(S616&lt;&gt;"","",IF(R616&lt;&gt;"","",IF(SUMPRODUCT(--(AN18:AN1500=AK17),--(AM18:AM1500&lt;&gt;""),--ISNUMBER(SEARCH(" "&amp;AM18:AM1500&amp;" ",Q616)))&gt;0,AK17,"")))))</f>
        <v/>
      </c>
      <c r="AM616" s="968" t="s">
        <v>2322</v>
      </c>
      <c r="AN616" s="968" t="s">
        <v>1597</v>
      </c>
      <c r="BN616" s="49">
        <v>1</v>
      </c>
    </row>
    <row r="617" spans="3:66" ht="35.1" customHeight="1">
      <c r="C617" s="65"/>
      <c r="D617" s="975" t="str">
        <f t="shared" si="114"/>
        <v/>
      </c>
      <c r="E617" s="982"/>
      <c r="G617" s="964" t="str">
        <f>IF(H617="","",COUNTIF(H18:H617,"&lt;&gt;"))</f>
        <v/>
      </c>
      <c r="H617" s="965" t="str" cm="1">
        <f t="array" ref="H617">IF(L617="","",IF(LEN(L617)&lt;=MAX(10,G13),L617,IFERROR(LEFT(L617,LOOKUP(2,1/(MID(L617,ROW(1:500),1)=" ")/(ROW(1:500)&lt;=MAX(10,G13)),ROW(1:500))-1),LEFT(L617,MAX(10,G13)))))</f>
        <v/>
      </c>
      <c r="I617" s="964" t="str">
        <f t="shared" si="115"/>
        <v/>
      </c>
      <c r="J617" s="964" t="str">
        <f t="shared" si="116"/>
        <v/>
      </c>
      <c r="K617" s="964" t="str">
        <f>IF(M616&lt;&gt;"",K616,IF(K616&lt;MAX(A18:A317),K616+1,""))</f>
        <v/>
      </c>
      <c r="L617" s="965" t="str">
        <f>IF(K617="","",IF(M616&lt;&gt;"",M616,INDEX(E18:E317,MATCH(K617,A18:A317,0))))</f>
        <v/>
      </c>
      <c r="M617" s="965" t="str">
        <f t="shared" si="117"/>
        <v/>
      </c>
      <c r="N617" s="965" t="str">
        <f t="shared" si="118"/>
        <v/>
      </c>
      <c r="O617" s="964" t="str">
        <f t="shared" si="119"/>
        <v/>
      </c>
      <c r="P617" s="964" t="str">
        <f t="shared" si="120"/>
        <v/>
      </c>
      <c r="Q617" s="965" t="str">
        <f t="shared" si="121"/>
        <v/>
      </c>
      <c r="R617" s="964" t="str">
        <f>IF(N617="","",IF(COUNTIF(AP18:AP300,TRIM(Q617))&gt;0,"EXCLUSION EXACTE",""))</f>
        <v/>
      </c>
      <c r="S617" s="964" t="str" cm="1">
        <f t="array" ref="S617">IF(N617="","",IF(SUMPRODUCT(--(AP18:AP300&lt;&gt;""),--ISNUMBER(SEARCH(" "&amp;AP18:AP300&amp;" ",Q617)))&gt;0,"BLOQUE MOLLUSQUES",""))</f>
        <v/>
      </c>
      <c r="T617" s="964" t="str" cm="1">
        <f t="array" ref="T617">IF(N617="","",IF(SUMPRODUCT(--(AT18:AT300&lt;&gt;""),--ISNUMBER(SEARCH(" "&amp;AT18:AT300&amp;" ",Q617)))&gt;0,"FORCE MOLLUSQUES",""))</f>
        <v/>
      </c>
      <c r="U617" s="965" t="str">
        <f t="shared" si="122"/>
        <v/>
      </c>
      <c r="V617" s="965" t="str">
        <f t="shared" si="124"/>
        <v/>
      </c>
      <c r="W617" s="964" t="str">
        <f t="shared" si="123"/>
        <v/>
      </c>
      <c r="X617" s="964" t="str" cm="1">
        <f t="array" ref="X617">IF(N617="","",IF(R617&lt;&gt;"","",IF(SUMPRODUCT(--(AN18:AN1500=X17),--(AM18:AM1500&lt;&gt;""),--ISNUMBER(SEARCH(" "&amp;AM18:AM1500&amp;" ",Q617)))&gt;0,X17,"")))</f>
        <v/>
      </c>
      <c r="Y617" s="964" t="str" cm="1">
        <f t="array" ref="Y617">IF(N617="","",IF(R617&lt;&gt;"","",IF(SUMPRODUCT(--(AN18:AN1500=Y17),--(AM18:AM1500&lt;&gt;""),--ISNUMBER(SEARCH(" "&amp;AM18:AM1500&amp;" ",Q617)))&gt;0,Y17,"")))</f>
        <v/>
      </c>
      <c r="Z617" s="964" t="str" cm="1">
        <f t="array" ref="Z617">IF(N617="","",IF(R617&lt;&gt;"","",IF(SUMPRODUCT(--(AN18:AN1500=Z17),--(AM18:AM1500&lt;&gt;""),--ISNUMBER(SEARCH(" "&amp;AM18:AM1500&amp;" ",Q617)))&gt;0,Z17,"")))</f>
        <v/>
      </c>
      <c r="AA617" s="964" t="str" cm="1">
        <f t="array" ref="AA617">IF(N617="","",IF(R617&lt;&gt;"","",IF(SUMPRODUCT(--(AN18:AN1500=AA17),--(AM18:AM1500&lt;&gt;""),--ISNUMBER(SEARCH(" "&amp;AM18:AM1500&amp;" ",Q617)))&gt;0,AA17,"")))</f>
        <v/>
      </c>
      <c r="AB617" s="964" t="str" cm="1">
        <f t="array" ref="AB617">IF(N617="","",IF(R617&lt;&gt;"","",IF(SUMPRODUCT(--(AN18:AN1500=AB17),--(AM18:AM1500&lt;&gt;""),--ISNUMBER(SEARCH(" "&amp;AM18:AM1500&amp;" ",Q617)))&gt;0,AB17,"")))</f>
        <v/>
      </c>
      <c r="AC617" s="964" t="str" cm="1">
        <f t="array" ref="AC617">IF(N617="","",IF(R617&lt;&gt;"","",IF(SUMPRODUCT(--(AN18:AN1500=AC17),--(AM18:AM1500&lt;&gt;""),--ISNUMBER(SEARCH(" "&amp;AM18:AM1500&amp;" ",Q617)))&gt;0,AC17,"")))</f>
        <v/>
      </c>
      <c r="AD617" s="964" t="str" cm="1">
        <f t="array" ref="AD617">IF(N617="","",IF(R617&lt;&gt;"","",IF(SUMPRODUCT(--(AN18:AN1500=AD17),--(AM18:AM1500&lt;&gt;""),--ISNUMBER(SEARCH(" "&amp;AM18:AM1500&amp;" ",Q617)))&gt;0,AD17,"")))</f>
        <v/>
      </c>
      <c r="AE617" s="964" t="str" cm="1">
        <f t="array" ref="AE617">IF(N617="","",IF(R617&lt;&gt;"","",IF(SUMPRODUCT(--(AN18:AN1500=AE17),--(AM18:AM1500&lt;&gt;""),--ISNUMBER(SEARCH(" "&amp;AM18:AM1500&amp;" ",Q617)))&gt;0,AE17,"")))</f>
        <v/>
      </c>
      <c r="AF617" s="964" t="str" cm="1">
        <f t="array" ref="AF617">IF(N617="","",IF(R617&lt;&gt;"","",IF(SUMPRODUCT(--(AN18:AN1500=AF17),--(AM18:AM1500&lt;&gt;""),--ISNUMBER(SEARCH(" "&amp;AM18:AM1500&amp;" ",Q617)))&gt;0,AF17,"")))</f>
        <v/>
      </c>
      <c r="AG617" s="964" t="str" cm="1">
        <f t="array" ref="AG617">IF(N617="","",IF(R617&lt;&gt;"","",IF(SUMPRODUCT(--(AN18:AN1500=AG17),--(AM18:AM1500&lt;&gt;""),--ISNUMBER(SEARCH(" "&amp;AM18:AM1500&amp;" ",Q617)))&gt;0,AG17,"")))</f>
        <v/>
      </c>
      <c r="AH617" s="964" t="str" cm="1">
        <f t="array" ref="AH617">IF(N617="","",IF(R617&lt;&gt;"","",IF(SUMPRODUCT(--(AN18:AN1500=AH17),--(AM18:AM1500&lt;&gt;""),--ISNUMBER(SEARCH(" "&amp;AM18:AM1500&amp;" ",Q617)))&gt;0,AH17,"")))</f>
        <v/>
      </c>
      <c r="AI617" s="964" t="str" cm="1">
        <f t="array" ref="AI617">IF(N617="","",IF(R617&lt;&gt;"","",IF(SUMPRODUCT(--(AN18:AN1500=AI17),--(AM18:AM1500&lt;&gt;""),--ISNUMBER(SEARCH(" "&amp;AM18:AM1500&amp;" ",Q617)))&gt;0,AI17,"")))</f>
        <v/>
      </c>
      <c r="AJ617" s="964" t="str" cm="1">
        <f t="array" ref="AJ617">IF(N617="","",IF(R617&lt;&gt;"","",IF(SUMPRODUCT(--(AN18:AN1500=AJ17),--(AM18:AM1500&lt;&gt;""),--ISNUMBER(SEARCH(" "&amp;AM18:AM1500&amp;" ",Q617)))&gt;0,AJ17,"")))</f>
        <v/>
      </c>
      <c r="AK617" s="964" t="str" cm="1">
        <f t="array" ref="AK617">IF(N617="","",IF(T617&lt;&gt;"",AK17,IF(S617&lt;&gt;"","",IF(R617&lt;&gt;"","",IF(SUMPRODUCT(--(AN18:AN1500=AK17),--(AM18:AM1500&lt;&gt;""),--ISNUMBER(SEARCH(" "&amp;AM18:AM1500&amp;" ",Q617)))&gt;0,AK17,"")))))</f>
        <v/>
      </c>
      <c r="AM617" s="964" t="s">
        <v>2323</v>
      </c>
      <c r="AN617" s="964" t="s">
        <v>1597</v>
      </c>
      <c r="BN617" s="49">
        <v>1</v>
      </c>
    </row>
    <row r="618" spans="3:66" ht="35.1" customHeight="1">
      <c r="C618" s="65"/>
      <c r="D618" s="43">
        <f t="shared" si="114"/>
        <v>0</v>
      </c>
      <c r="E618" s="982"/>
      <c r="AM618" s="968" t="s">
        <v>2324</v>
      </c>
      <c r="AN618" s="968" t="s">
        <v>1597</v>
      </c>
      <c r="BN618" s="49">
        <v>1</v>
      </c>
    </row>
    <row r="619" spans="3:66" ht="35.1" customHeight="1">
      <c r="C619" s="65"/>
      <c r="D619" s="43">
        <f t="shared" si="114"/>
        <v>0</v>
      </c>
      <c r="E619" s="982"/>
      <c r="AM619" s="964" t="s">
        <v>2325</v>
      </c>
      <c r="AN619" s="964" t="s">
        <v>1597</v>
      </c>
      <c r="BN619" s="49">
        <v>1</v>
      </c>
    </row>
    <row r="620" spans="3:66" ht="35.1" customHeight="1">
      <c r="C620" s="65"/>
      <c r="D620" s="43">
        <f t="shared" si="114"/>
        <v>0</v>
      </c>
      <c r="E620" s="982"/>
      <c r="AM620" s="968" t="s">
        <v>2326</v>
      </c>
      <c r="AN620" s="968" t="s">
        <v>1597</v>
      </c>
      <c r="BN620" s="49">
        <v>1</v>
      </c>
    </row>
    <row r="621" spans="3:66" ht="35.1" customHeight="1">
      <c r="C621" s="65"/>
      <c r="D621" s="43">
        <f t="shared" si="114"/>
        <v>0</v>
      </c>
      <c r="E621" s="982"/>
      <c r="AM621" s="964" t="s">
        <v>2478</v>
      </c>
      <c r="AN621" s="964" t="s">
        <v>1597</v>
      </c>
      <c r="BN621" s="49">
        <v>1</v>
      </c>
    </row>
    <row r="622" spans="3:66" ht="35.1" customHeight="1">
      <c r="C622" s="65"/>
      <c r="D622" s="43">
        <f t="shared" si="114"/>
        <v>0</v>
      </c>
      <c r="E622" s="982"/>
      <c r="AM622" s="968" t="s">
        <v>2327</v>
      </c>
      <c r="AN622" s="968" t="s">
        <v>1597</v>
      </c>
      <c r="BN622" s="49">
        <v>1</v>
      </c>
    </row>
    <row r="623" spans="3:66" ht="35.1" customHeight="1">
      <c r="C623" s="65"/>
      <c r="D623" s="43">
        <f t="shared" si="114"/>
        <v>0</v>
      </c>
      <c r="E623" s="982"/>
      <c r="AM623" s="964" t="s">
        <v>2328</v>
      </c>
      <c r="AN623" s="964" t="s">
        <v>1597</v>
      </c>
      <c r="BN623" s="49">
        <v>1</v>
      </c>
    </row>
    <row r="624" spans="3:66" ht="35.1" customHeight="1">
      <c r="C624" s="65"/>
      <c r="D624" s="43">
        <f t="shared" si="114"/>
        <v>0</v>
      </c>
      <c r="E624" s="982"/>
      <c r="AM624" s="968" t="s">
        <v>2479</v>
      </c>
      <c r="AN624" s="968" t="s">
        <v>1597</v>
      </c>
      <c r="BN624" s="49">
        <v>1</v>
      </c>
    </row>
    <row r="625" spans="3:66" ht="35.1" customHeight="1">
      <c r="C625" s="65"/>
      <c r="D625" s="43">
        <f t="shared" si="114"/>
        <v>0</v>
      </c>
      <c r="E625" s="982"/>
      <c r="AM625" s="964" t="s">
        <v>2329</v>
      </c>
      <c r="AN625" s="964" t="s">
        <v>1597</v>
      </c>
      <c r="BN625" s="49">
        <v>1</v>
      </c>
    </row>
    <row r="626" spans="3:66" ht="35.1" customHeight="1">
      <c r="C626" s="65"/>
      <c r="D626" s="43">
        <f t="shared" si="114"/>
        <v>0</v>
      </c>
      <c r="E626" s="982"/>
      <c r="AM626" s="968" t="s">
        <v>2330</v>
      </c>
      <c r="AN626" s="968" t="s">
        <v>1597</v>
      </c>
      <c r="BN626" s="49">
        <v>1</v>
      </c>
    </row>
    <row r="627" spans="3:66" ht="35.1" customHeight="1">
      <c r="C627" s="65"/>
      <c r="D627" s="43">
        <f t="shared" si="114"/>
        <v>0</v>
      </c>
      <c r="E627" s="982"/>
      <c r="AM627" s="964" t="s">
        <v>2331</v>
      </c>
      <c r="AN627" s="964" t="s">
        <v>1597</v>
      </c>
      <c r="BN627" s="49">
        <v>1</v>
      </c>
    </row>
    <row r="628" spans="3:66" ht="35.1" customHeight="1">
      <c r="C628" s="65"/>
      <c r="D628" s="43">
        <f t="shared" si="114"/>
        <v>0</v>
      </c>
      <c r="E628" s="982"/>
      <c r="AM628" s="968" t="s">
        <v>2332</v>
      </c>
      <c r="AN628" s="968" t="s">
        <v>1597</v>
      </c>
      <c r="BN628" s="49">
        <v>1</v>
      </c>
    </row>
    <row r="629" spans="3:66" ht="35.1" customHeight="1">
      <c r="C629" s="65"/>
      <c r="D629" s="43">
        <f t="shared" si="114"/>
        <v>0</v>
      </c>
      <c r="E629" s="982"/>
      <c r="AM629" s="964" t="s">
        <v>2480</v>
      </c>
      <c r="AN629" s="964" t="s">
        <v>1597</v>
      </c>
      <c r="BN629" s="49">
        <v>1</v>
      </c>
    </row>
    <row r="630" spans="3:66" ht="35.1" customHeight="1">
      <c r="C630" s="65"/>
      <c r="D630" s="43">
        <f t="shared" si="114"/>
        <v>0</v>
      </c>
      <c r="E630" s="982"/>
      <c r="AM630" s="968" t="s">
        <v>2481</v>
      </c>
      <c r="AN630" s="968" t="s">
        <v>1597</v>
      </c>
      <c r="BN630" s="49">
        <v>1</v>
      </c>
    </row>
    <row r="631" spans="3:66" ht="35.1" customHeight="1">
      <c r="C631" s="65"/>
      <c r="D631" s="43">
        <f t="shared" si="114"/>
        <v>0</v>
      </c>
      <c r="E631" s="982"/>
      <c r="AM631" s="964" t="s">
        <v>2333</v>
      </c>
      <c r="AN631" s="964" t="s">
        <v>1597</v>
      </c>
      <c r="BN631" s="49">
        <v>1</v>
      </c>
    </row>
    <row r="632" spans="3:66" ht="35.1" customHeight="1">
      <c r="C632" s="65"/>
      <c r="D632" s="43">
        <f t="shared" si="114"/>
        <v>0</v>
      </c>
      <c r="E632" s="982"/>
      <c r="AM632" s="968" t="s">
        <v>2482</v>
      </c>
      <c r="AN632" s="968" t="s">
        <v>1597</v>
      </c>
      <c r="BN632" s="49">
        <v>1</v>
      </c>
    </row>
    <row r="633" spans="3:66" ht="35.1" customHeight="1">
      <c r="C633" s="65"/>
      <c r="D633" s="43">
        <f t="shared" si="114"/>
        <v>0</v>
      </c>
      <c r="E633" s="982"/>
      <c r="AM633" s="964" t="s">
        <v>2483</v>
      </c>
      <c r="AN633" s="964" t="s">
        <v>1597</v>
      </c>
      <c r="BN633" s="49">
        <v>1</v>
      </c>
    </row>
    <row r="634" spans="3:66" ht="35.1" customHeight="1">
      <c r="C634" s="65"/>
      <c r="D634" s="43">
        <f t="shared" si="114"/>
        <v>0</v>
      </c>
      <c r="E634" s="982"/>
      <c r="AM634" s="968" t="s">
        <v>2484</v>
      </c>
      <c r="AN634" s="968" t="s">
        <v>1597</v>
      </c>
      <c r="BN634" s="49">
        <v>1</v>
      </c>
    </row>
    <row r="635" spans="3:66" ht="35.1" customHeight="1">
      <c r="C635" s="65"/>
      <c r="D635" s="43">
        <f t="shared" si="114"/>
        <v>0</v>
      </c>
      <c r="E635" s="982"/>
      <c r="AM635" s="964" t="s">
        <v>2485</v>
      </c>
      <c r="AN635" s="964" t="s">
        <v>1597</v>
      </c>
      <c r="BN635" s="49">
        <v>1</v>
      </c>
    </row>
    <row r="636" spans="3:66" ht="35.1" customHeight="1">
      <c r="C636" s="65"/>
      <c r="D636" s="43">
        <f t="shared" si="114"/>
        <v>0</v>
      </c>
      <c r="E636" s="982"/>
      <c r="AM636" s="968" t="s">
        <v>2486</v>
      </c>
      <c r="AN636" s="968" t="s">
        <v>1597</v>
      </c>
      <c r="BN636" s="49">
        <v>1</v>
      </c>
    </row>
    <row r="637" spans="3:66" ht="35.1" customHeight="1">
      <c r="C637" s="65"/>
      <c r="D637" s="43">
        <f t="shared" si="114"/>
        <v>0</v>
      </c>
      <c r="E637" s="982"/>
      <c r="AM637" s="964" t="s">
        <v>2487</v>
      </c>
      <c r="AN637" s="964" t="s">
        <v>1597</v>
      </c>
      <c r="BN637" s="49">
        <v>1</v>
      </c>
    </row>
    <row r="638" spans="3:66" ht="35.1" customHeight="1">
      <c r="C638" s="65"/>
      <c r="D638" s="43">
        <f t="shared" si="114"/>
        <v>0</v>
      </c>
      <c r="E638" s="982"/>
      <c r="AM638" s="968" t="s">
        <v>2488</v>
      </c>
      <c r="AN638" s="968" t="s">
        <v>1597</v>
      </c>
      <c r="BN638" s="49">
        <v>1</v>
      </c>
    </row>
    <row r="639" spans="3:66" ht="35.1" customHeight="1">
      <c r="C639" s="65"/>
      <c r="D639" s="43">
        <f t="shared" si="114"/>
        <v>0</v>
      </c>
      <c r="E639" s="982"/>
      <c r="AM639" s="964" t="s">
        <v>2338</v>
      </c>
      <c r="AN639" s="964" t="s">
        <v>1597</v>
      </c>
      <c r="BN639" s="49">
        <v>1</v>
      </c>
    </row>
    <row r="640" spans="3:66" ht="35.1" customHeight="1">
      <c r="C640" s="65"/>
      <c r="D640" s="43">
        <f t="shared" si="114"/>
        <v>0</v>
      </c>
      <c r="E640" s="982"/>
      <c r="AM640" s="968" t="s">
        <v>2339</v>
      </c>
      <c r="AN640" s="968" t="s">
        <v>1597</v>
      </c>
      <c r="BN640" s="49">
        <v>1</v>
      </c>
    </row>
    <row r="641" spans="3:66" ht="35.1" customHeight="1">
      <c r="C641" s="65"/>
      <c r="D641" s="43">
        <f t="shared" si="114"/>
        <v>0</v>
      </c>
      <c r="E641" s="982"/>
      <c r="AM641" s="964" t="s">
        <v>2489</v>
      </c>
      <c r="AN641" s="964" t="s">
        <v>1597</v>
      </c>
      <c r="BN641" s="49">
        <v>1</v>
      </c>
    </row>
    <row r="642" spans="3:66" ht="35.1" customHeight="1">
      <c r="C642" s="65"/>
      <c r="D642" s="43">
        <f t="shared" si="114"/>
        <v>0</v>
      </c>
      <c r="E642" s="982"/>
      <c r="AM642" s="968" t="s">
        <v>2340</v>
      </c>
      <c r="AN642" s="968" t="s">
        <v>1597</v>
      </c>
      <c r="BN642" s="49">
        <v>1</v>
      </c>
    </row>
    <row r="643" spans="3:66" ht="35.1" customHeight="1">
      <c r="C643" s="65"/>
      <c r="D643" s="43">
        <f t="shared" si="114"/>
        <v>0</v>
      </c>
      <c r="E643" s="982"/>
      <c r="AM643" s="964" t="s">
        <v>2341</v>
      </c>
      <c r="AN643" s="964" t="s">
        <v>1597</v>
      </c>
      <c r="BN643" s="49">
        <v>1</v>
      </c>
    </row>
    <row r="644" spans="3:66" ht="35.1" customHeight="1">
      <c r="C644" s="65"/>
      <c r="D644" s="43">
        <f t="shared" si="114"/>
        <v>0</v>
      </c>
      <c r="E644" s="982"/>
      <c r="AM644" s="968" t="s">
        <v>2490</v>
      </c>
      <c r="AN644" s="968" t="s">
        <v>1597</v>
      </c>
      <c r="BN644" s="49">
        <v>1</v>
      </c>
    </row>
    <row r="645" spans="3:66" ht="35.1" customHeight="1">
      <c r="C645" s="65"/>
      <c r="D645" s="43">
        <f t="shared" si="114"/>
        <v>0</v>
      </c>
      <c r="E645" s="982"/>
      <c r="AM645" s="964" t="s">
        <v>2343</v>
      </c>
      <c r="AN645" s="964" t="s">
        <v>1597</v>
      </c>
      <c r="BN645" s="49">
        <v>1</v>
      </c>
    </row>
    <row r="646" spans="3:66" ht="35.1" customHeight="1">
      <c r="C646" s="65"/>
      <c r="D646" s="43">
        <f t="shared" si="114"/>
        <v>0</v>
      </c>
      <c r="E646" s="982"/>
      <c r="AM646" s="968" t="s">
        <v>2344</v>
      </c>
      <c r="AN646" s="968" t="s">
        <v>1597</v>
      </c>
      <c r="BN646" s="49">
        <v>1</v>
      </c>
    </row>
    <row r="647" spans="3:66" ht="35.1" customHeight="1">
      <c r="C647" s="65"/>
      <c r="D647" s="43">
        <f t="shared" si="114"/>
        <v>0</v>
      </c>
      <c r="E647" s="982"/>
      <c r="AM647" s="964" t="s">
        <v>2491</v>
      </c>
      <c r="AN647" s="964" t="s">
        <v>1597</v>
      </c>
      <c r="BN647" s="49">
        <v>1</v>
      </c>
    </row>
    <row r="648" spans="3:66" ht="35.1" customHeight="1">
      <c r="C648" s="65"/>
      <c r="D648" s="43">
        <f t="shared" si="114"/>
        <v>0</v>
      </c>
      <c r="E648" s="982"/>
      <c r="AM648" s="968" t="s">
        <v>2492</v>
      </c>
      <c r="AN648" s="968" t="s">
        <v>1597</v>
      </c>
      <c r="BN648" s="49">
        <v>1</v>
      </c>
    </row>
    <row r="649" spans="3:66" ht="35.1" customHeight="1">
      <c r="C649" s="65"/>
      <c r="D649" s="43">
        <f t="shared" si="114"/>
        <v>0</v>
      </c>
      <c r="E649" s="982"/>
      <c r="AM649" s="964" t="s">
        <v>2352</v>
      </c>
      <c r="AN649" s="964" t="s">
        <v>1597</v>
      </c>
      <c r="BN649" s="49">
        <v>1</v>
      </c>
    </row>
    <row r="650" spans="3:66" ht="35.1" customHeight="1">
      <c r="C650" s="65"/>
      <c r="D650" s="43">
        <f t="shared" si="114"/>
        <v>0</v>
      </c>
      <c r="E650" s="982"/>
      <c r="AM650" s="968" t="s">
        <v>2353</v>
      </c>
      <c r="AN650" s="968" t="s">
        <v>1597</v>
      </c>
      <c r="BN650" s="49">
        <v>1</v>
      </c>
    </row>
    <row r="651" spans="3:66" ht="35.1" customHeight="1">
      <c r="C651" s="65"/>
      <c r="D651" s="43">
        <f t="shared" si="114"/>
        <v>0</v>
      </c>
      <c r="E651" s="982"/>
      <c r="AM651" s="964" t="s">
        <v>2354</v>
      </c>
      <c r="AN651" s="964" t="s">
        <v>1597</v>
      </c>
      <c r="BN651" s="49">
        <v>1</v>
      </c>
    </row>
    <row r="652" spans="3:66" ht="35.1" customHeight="1">
      <c r="C652" s="65"/>
      <c r="D652" s="43">
        <f t="shared" si="114"/>
        <v>0</v>
      </c>
      <c r="E652" s="982"/>
      <c r="AM652" s="968" t="s">
        <v>2172</v>
      </c>
      <c r="AN652" s="968" t="s">
        <v>1597</v>
      </c>
      <c r="BN652" s="49">
        <v>1</v>
      </c>
    </row>
    <row r="653" spans="3:66" ht="35.1" customHeight="1">
      <c r="C653" s="65"/>
      <c r="D653" s="43">
        <f t="shared" si="114"/>
        <v>0</v>
      </c>
      <c r="E653" s="982"/>
      <c r="AM653" s="964" t="s">
        <v>2355</v>
      </c>
      <c r="AN653" s="964" t="s">
        <v>1597</v>
      </c>
      <c r="BN653" s="49">
        <v>1</v>
      </c>
    </row>
    <row r="654" spans="3:66" ht="35.1" customHeight="1">
      <c r="C654" s="65"/>
      <c r="D654" s="43">
        <f t="shared" si="114"/>
        <v>0</v>
      </c>
      <c r="E654" s="982"/>
      <c r="AM654" s="968" t="s">
        <v>2356</v>
      </c>
      <c r="AN654" s="968" t="s">
        <v>1597</v>
      </c>
      <c r="BN654" s="49">
        <v>1</v>
      </c>
    </row>
    <row r="655" spans="3:66" ht="35.1" customHeight="1">
      <c r="C655" s="65"/>
      <c r="D655" s="43">
        <f t="shared" si="114"/>
        <v>0</v>
      </c>
      <c r="E655" s="982"/>
      <c r="AM655" s="964" t="s">
        <v>2357</v>
      </c>
      <c r="AN655" s="964" t="s">
        <v>1597</v>
      </c>
      <c r="BN655" s="49">
        <v>1</v>
      </c>
    </row>
    <row r="656" spans="3:66" ht="35.1" customHeight="1">
      <c r="C656" s="65"/>
      <c r="D656" s="43">
        <f t="shared" si="114"/>
        <v>0</v>
      </c>
      <c r="E656" s="982"/>
      <c r="AM656" s="968" t="s">
        <v>2358</v>
      </c>
      <c r="AN656" s="968" t="s">
        <v>1597</v>
      </c>
      <c r="BN656" s="49">
        <v>1</v>
      </c>
    </row>
    <row r="657" spans="3:66" ht="35.1" customHeight="1">
      <c r="C657" s="65"/>
      <c r="D657" s="43">
        <f t="shared" ref="D657:D720" si="125">U657</f>
        <v>0</v>
      </c>
      <c r="E657" s="982"/>
      <c r="AM657" s="964" t="s">
        <v>2359</v>
      </c>
      <c r="AN657" s="964" t="s">
        <v>1597</v>
      </c>
      <c r="BN657" s="49">
        <v>1</v>
      </c>
    </row>
    <row r="658" spans="3:66" ht="35.1" customHeight="1">
      <c r="C658" s="65"/>
      <c r="D658" s="43">
        <f t="shared" si="125"/>
        <v>0</v>
      </c>
      <c r="E658" s="982"/>
      <c r="AM658" s="968" t="s">
        <v>2360</v>
      </c>
      <c r="AN658" s="968" t="s">
        <v>1597</v>
      </c>
      <c r="BN658" s="49">
        <v>1</v>
      </c>
    </row>
    <row r="659" spans="3:66" ht="35.1" customHeight="1">
      <c r="C659" s="65"/>
      <c r="D659" s="43">
        <f t="shared" si="125"/>
        <v>0</v>
      </c>
      <c r="E659" s="982"/>
      <c r="AM659" s="964" t="s">
        <v>2361</v>
      </c>
      <c r="AN659" s="964" t="s">
        <v>1597</v>
      </c>
      <c r="BN659" s="49">
        <v>1</v>
      </c>
    </row>
    <row r="660" spans="3:66" ht="35.1" customHeight="1">
      <c r="C660" s="65"/>
      <c r="D660" s="43">
        <f t="shared" si="125"/>
        <v>0</v>
      </c>
      <c r="E660" s="982"/>
      <c r="AM660" s="968" t="s">
        <v>2493</v>
      </c>
      <c r="AN660" s="968" t="s">
        <v>1597</v>
      </c>
      <c r="BN660" s="49">
        <v>1</v>
      </c>
    </row>
    <row r="661" spans="3:66" ht="35.1" customHeight="1">
      <c r="C661" s="65"/>
      <c r="D661" s="43">
        <f t="shared" si="125"/>
        <v>0</v>
      </c>
      <c r="E661" s="982"/>
      <c r="AM661" s="964" t="s">
        <v>2365</v>
      </c>
      <c r="AN661" s="964" t="s">
        <v>1597</v>
      </c>
      <c r="BN661" s="49">
        <v>1</v>
      </c>
    </row>
    <row r="662" spans="3:66" ht="35.1" customHeight="1">
      <c r="C662" s="65"/>
      <c r="D662" s="43">
        <f t="shared" si="125"/>
        <v>0</v>
      </c>
      <c r="E662" s="982"/>
      <c r="AM662" s="968" t="s">
        <v>2366</v>
      </c>
      <c r="AN662" s="968" t="s">
        <v>1597</v>
      </c>
      <c r="BN662" s="49">
        <v>1</v>
      </c>
    </row>
    <row r="663" spans="3:66" ht="35.1" customHeight="1">
      <c r="C663" s="65"/>
      <c r="D663" s="43">
        <f t="shared" si="125"/>
        <v>0</v>
      </c>
      <c r="E663" s="982"/>
      <c r="AM663" s="964" t="s">
        <v>2494</v>
      </c>
      <c r="AN663" s="964" t="s">
        <v>1597</v>
      </c>
      <c r="BN663" s="49">
        <v>1</v>
      </c>
    </row>
    <row r="664" spans="3:66" ht="35.1" customHeight="1">
      <c r="C664" s="65"/>
      <c r="D664" s="43">
        <f t="shared" si="125"/>
        <v>0</v>
      </c>
      <c r="E664" s="982"/>
      <c r="AM664" s="968" t="s">
        <v>2369</v>
      </c>
      <c r="AN664" s="968" t="s">
        <v>1597</v>
      </c>
      <c r="BN664" s="49">
        <v>1</v>
      </c>
    </row>
    <row r="665" spans="3:66" ht="35.1" customHeight="1">
      <c r="C665" s="65"/>
      <c r="D665" s="43">
        <f t="shared" si="125"/>
        <v>0</v>
      </c>
      <c r="E665" s="982"/>
      <c r="AM665" s="964" t="s">
        <v>2370</v>
      </c>
      <c r="AN665" s="964" t="s">
        <v>1597</v>
      </c>
      <c r="BN665" s="49">
        <v>1</v>
      </c>
    </row>
    <row r="666" spans="3:66" ht="35.1" customHeight="1">
      <c r="C666" s="65"/>
      <c r="D666" s="43">
        <f t="shared" si="125"/>
        <v>0</v>
      </c>
      <c r="E666" s="982"/>
      <c r="AM666" s="968" t="s">
        <v>2371</v>
      </c>
      <c r="AN666" s="968" t="s">
        <v>1597</v>
      </c>
      <c r="BN666" s="49">
        <v>1</v>
      </c>
    </row>
    <row r="667" spans="3:66" ht="35.1" customHeight="1">
      <c r="C667" s="65"/>
      <c r="D667" s="43">
        <f t="shared" si="125"/>
        <v>0</v>
      </c>
      <c r="E667" s="982"/>
      <c r="AM667" s="964" t="s">
        <v>2372</v>
      </c>
      <c r="AN667" s="964" t="s">
        <v>1597</v>
      </c>
      <c r="BN667" s="49">
        <v>1</v>
      </c>
    </row>
    <row r="668" spans="3:66" ht="35.1" customHeight="1">
      <c r="C668" s="65"/>
      <c r="D668" s="43">
        <f t="shared" si="125"/>
        <v>0</v>
      </c>
      <c r="E668" s="982"/>
      <c r="AM668" s="968" t="s">
        <v>2495</v>
      </c>
      <c r="AN668" s="968" t="s">
        <v>1597</v>
      </c>
      <c r="BN668" s="49">
        <v>1</v>
      </c>
    </row>
    <row r="669" spans="3:66" ht="35.1" customHeight="1">
      <c r="C669" s="65"/>
      <c r="D669" s="43">
        <f t="shared" si="125"/>
        <v>0</v>
      </c>
      <c r="E669" s="982"/>
      <c r="AM669" s="964" t="s">
        <v>2496</v>
      </c>
      <c r="AN669" s="964" t="s">
        <v>1597</v>
      </c>
      <c r="BN669" s="49">
        <v>1</v>
      </c>
    </row>
    <row r="670" spans="3:66" ht="35.1" customHeight="1">
      <c r="C670" s="65"/>
      <c r="D670" s="43">
        <f t="shared" si="125"/>
        <v>0</v>
      </c>
      <c r="E670" s="982"/>
      <c r="AM670" s="968" t="s">
        <v>582</v>
      </c>
      <c r="AN670" s="968" t="s">
        <v>1597</v>
      </c>
      <c r="BN670" s="49">
        <v>1</v>
      </c>
    </row>
    <row r="671" spans="3:66" ht="35.1" customHeight="1">
      <c r="C671" s="65"/>
      <c r="D671" s="43">
        <f t="shared" si="125"/>
        <v>0</v>
      </c>
      <c r="E671" s="982"/>
      <c r="AM671" s="964" t="s">
        <v>2497</v>
      </c>
      <c r="AN671" s="964" t="s">
        <v>1597</v>
      </c>
      <c r="BN671" s="49">
        <v>1</v>
      </c>
    </row>
    <row r="672" spans="3:66" ht="35.1" customHeight="1">
      <c r="C672" s="65"/>
      <c r="D672" s="43">
        <f t="shared" si="125"/>
        <v>0</v>
      </c>
      <c r="E672" s="982"/>
      <c r="AM672" s="968" t="s">
        <v>240</v>
      </c>
      <c r="AN672" s="968" t="s">
        <v>1597</v>
      </c>
      <c r="BN672" s="49">
        <v>1</v>
      </c>
    </row>
    <row r="673" spans="3:66" ht="35.1" customHeight="1">
      <c r="C673" s="65"/>
      <c r="D673" s="43">
        <f t="shared" si="125"/>
        <v>0</v>
      </c>
      <c r="E673" s="982"/>
      <c r="AM673" s="964" t="s">
        <v>2498</v>
      </c>
      <c r="AN673" s="964" t="s">
        <v>1597</v>
      </c>
      <c r="BN673" s="49">
        <v>1</v>
      </c>
    </row>
    <row r="674" spans="3:66" ht="35.1" customHeight="1">
      <c r="C674" s="65"/>
      <c r="D674" s="43">
        <f t="shared" si="125"/>
        <v>0</v>
      </c>
      <c r="E674" s="982"/>
      <c r="AM674" s="968" t="s">
        <v>583</v>
      </c>
      <c r="AN674" s="968" t="s">
        <v>1597</v>
      </c>
      <c r="BN674" s="49">
        <v>1</v>
      </c>
    </row>
    <row r="675" spans="3:66" ht="35.1" customHeight="1">
      <c r="C675" s="65"/>
      <c r="D675" s="43">
        <f t="shared" si="125"/>
        <v>0</v>
      </c>
      <c r="E675" s="982"/>
      <c r="AM675" s="964" t="s">
        <v>2499</v>
      </c>
      <c r="AN675" s="964" t="s">
        <v>1597</v>
      </c>
      <c r="BN675" s="49">
        <v>1</v>
      </c>
    </row>
    <row r="676" spans="3:66" ht="35.1" customHeight="1">
      <c r="C676" s="65"/>
      <c r="D676" s="43">
        <f t="shared" si="125"/>
        <v>0</v>
      </c>
      <c r="E676" s="982"/>
      <c r="AM676" s="968" t="s">
        <v>55</v>
      </c>
      <c r="AN676" s="968" t="s">
        <v>1973</v>
      </c>
      <c r="BN676" s="49">
        <v>1</v>
      </c>
    </row>
    <row r="677" spans="3:66" ht="35.1" customHeight="1">
      <c r="C677" s="65"/>
      <c r="D677" s="43">
        <f t="shared" si="125"/>
        <v>0</v>
      </c>
      <c r="E677" s="982"/>
      <c r="AM677" s="964" t="s">
        <v>76</v>
      </c>
      <c r="AN677" s="964" t="s">
        <v>1973</v>
      </c>
      <c r="BN677" s="49">
        <v>1</v>
      </c>
    </row>
    <row r="678" spans="3:66" ht="35.1" customHeight="1">
      <c r="C678" s="65"/>
      <c r="D678" s="43">
        <f t="shared" si="125"/>
        <v>0</v>
      </c>
      <c r="E678" s="982"/>
      <c r="AM678" s="968" t="s">
        <v>6</v>
      </c>
      <c r="AN678" s="968" t="s">
        <v>1973</v>
      </c>
      <c r="BN678" s="49">
        <v>1</v>
      </c>
    </row>
    <row r="679" spans="3:66" ht="35.1" customHeight="1">
      <c r="C679" s="65"/>
      <c r="D679" s="43">
        <f t="shared" si="125"/>
        <v>0</v>
      </c>
      <c r="E679" s="982"/>
      <c r="AM679" s="964" t="s">
        <v>584</v>
      </c>
      <c r="AN679" s="964" t="s">
        <v>1973</v>
      </c>
      <c r="BN679" s="49">
        <v>1</v>
      </c>
    </row>
    <row r="680" spans="3:66" ht="35.1" customHeight="1">
      <c r="C680" s="65"/>
      <c r="D680" s="43">
        <f t="shared" si="125"/>
        <v>0</v>
      </c>
      <c r="E680" s="982"/>
      <c r="AM680" s="968" t="s">
        <v>2500</v>
      </c>
      <c r="AN680" s="968" t="s">
        <v>1974</v>
      </c>
      <c r="BN680" s="49">
        <v>1</v>
      </c>
    </row>
    <row r="681" spans="3:66" ht="35.1" customHeight="1">
      <c r="C681" s="65"/>
      <c r="D681" s="43">
        <f t="shared" si="125"/>
        <v>0</v>
      </c>
      <c r="E681" s="982"/>
      <c r="AM681" s="964" t="s">
        <v>2501</v>
      </c>
      <c r="AN681" s="964" t="s">
        <v>1974</v>
      </c>
      <c r="BN681" s="49">
        <v>1</v>
      </c>
    </row>
    <row r="682" spans="3:66" ht="35.1" customHeight="1">
      <c r="C682" s="65"/>
      <c r="D682" s="43">
        <f t="shared" si="125"/>
        <v>0</v>
      </c>
      <c r="E682" s="982"/>
      <c r="AM682" s="968" t="s">
        <v>1024</v>
      </c>
      <c r="AN682" s="968" t="s">
        <v>1974</v>
      </c>
      <c r="BN682" s="49">
        <v>1</v>
      </c>
    </row>
    <row r="683" spans="3:66" ht="35.1" customHeight="1">
      <c r="C683" s="65"/>
      <c r="D683" s="43">
        <f t="shared" si="125"/>
        <v>0</v>
      </c>
      <c r="E683" s="982"/>
      <c r="AM683" s="964" t="s">
        <v>2502</v>
      </c>
      <c r="AN683" s="964" t="s">
        <v>1974</v>
      </c>
      <c r="BN683" s="49">
        <v>1</v>
      </c>
    </row>
    <row r="684" spans="3:66" ht="35.1" customHeight="1">
      <c r="C684" s="65"/>
      <c r="D684" s="43">
        <f t="shared" si="125"/>
        <v>0</v>
      </c>
      <c r="E684" s="982"/>
      <c r="AM684" s="968" t="s">
        <v>2503</v>
      </c>
      <c r="AN684" s="968" t="s">
        <v>1974</v>
      </c>
      <c r="BN684" s="49">
        <v>1</v>
      </c>
    </row>
    <row r="685" spans="3:66" ht="35.1" customHeight="1">
      <c r="C685" s="65"/>
      <c r="D685" s="43">
        <f t="shared" si="125"/>
        <v>0</v>
      </c>
      <c r="E685" s="982"/>
      <c r="AM685" s="964" t="s">
        <v>2050</v>
      </c>
      <c r="AN685" s="964" t="s">
        <v>1974</v>
      </c>
      <c r="BN685" s="49">
        <v>1</v>
      </c>
    </row>
    <row r="686" spans="3:66" ht="35.1" customHeight="1">
      <c r="C686" s="65"/>
      <c r="D686" s="43">
        <f t="shared" si="125"/>
        <v>0</v>
      </c>
      <c r="E686" s="982"/>
      <c r="AM686" s="968" t="s">
        <v>2504</v>
      </c>
      <c r="AN686" s="968" t="s">
        <v>1974</v>
      </c>
      <c r="BN686" s="49">
        <v>1</v>
      </c>
    </row>
    <row r="687" spans="3:66" ht="35.1" customHeight="1">
      <c r="C687" s="65"/>
      <c r="D687" s="43">
        <f t="shared" si="125"/>
        <v>0</v>
      </c>
      <c r="E687" s="982"/>
      <c r="AM687" s="964" t="s">
        <v>594</v>
      </c>
      <c r="AN687" s="964" t="s">
        <v>1974</v>
      </c>
      <c r="BN687" s="49">
        <v>1</v>
      </c>
    </row>
    <row r="688" spans="3:66" ht="35.1" customHeight="1">
      <c r="C688" s="65"/>
      <c r="D688" s="43">
        <f t="shared" si="125"/>
        <v>0</v>
      </c>
      <c r="E688" s="982"/>
      <c r="AM688" s="968" t="s">
        <v>2505</v>
      </c>
      <c r="AN688" s="968" t="s">
        <v>1974</v>
      </c>
      <c r="BN688" s="49">
        <v>1</v>
      </c>
    </row>
    <row r="689" spans="3:66" ht="35.1" customHeight="1">
      <c r="C689" s="65"/>
      <c r="D689" s="43">
        <f t="shared" si="125"/>
        <v>0</v>
      </c>
      <c r="E689" s="982"/>
      <c r="AM689" s="964" t="s">
        <v>242</v>
      </c>
      <c r="AN689" s="964" t="s">
        <v>1974</v>
      </c>
      <c r="BN689" s="49">
        <v>1</v>
      </c>
    </row>
    <row r="690" spans="3:66" ht="35.1" customHeight="1">
      <c r="C690" s="65"/>
      <c r="D690" s="43">
        <f t="shared" si="125"/>
        <v>0</v>
      </c>
      <c r="E690" s="982"/>
      <c r="AM690" s="968" t="s">
        <v>249</v>
      </c>
      <c r="AN690" s="968" t="s">
        <v>1974</v>
      </c>
      <c r="BN690" s="49">
        <v>1</v>
      </c>
    </row>
    <row r="691" spans="3:66" ht="35.1" customHeight="1">
      <c r="C691" s="65"/>
      <c r="D691" s="43">
        <f t="shared" si="125"/>
        <v>0</v>
      </c>
      <c r="E691" s="982"/>
      <c r="AM691" s="964" t="s">
        <v>1030</v>
      </c>
      <c r="AN691" s="964" t="s">
        <v>1974</v>
      </c>
      <c r="BN691" s="49">
        <v>1</v>
      </c>
    </row>
    <row r="692" spans="3:66" ht="35.1" customHeight="1">
      <c r="C692" s="65"/>
      <c r="D692" s="43">
        <f t="shared" si="125"/>
        <v>0</v>
      </c>
      <c r="E692" s="982"/>
      <c r="AM692" s="968" t="s">
        <v>2013</v>
      </c>
      <c r="AN692" s="968" t="s">
        <v>1974</v>
      </c>
      <c r="BN692" s="49">
        <v>1</v>
      </c>
    </row>
    <row r="693" spans="3:66" ht="35.1" customHeight="1">
      <c r="C693" s="65"/>
      <c r="D693" s="43">
        <f t="shared" si="125"/>
        <v>0</v>
      </c>
      <c r="E693" s="982"/>
      <c r="AM693" s="964" t="s">
        <v>2506</v>
      </c>
      <c r="AN693" s="964" t="s">
        <v>1974</v>
      </c>
      <c r="BN693" s="49">
        <v>1</v>
      </c>
    </row>
    <row r="694" spans="3:66" ht="35.1" customHeight="1">
      <c r="C694" s="65"/>
      <c r="D694" s="43">
        <f t="shared" si="125"/>
        <v>0</v>
      </c>
      <c r="E694" s="982"/>
      <c r="AM694" s="968" t="s">
        <v>2507</v>
      </c>
      <c r="AN694" s="968" t="s">
        <v>1974</v>
      </c>
      <c r="BN694" s="49">
        <v>1</v>
      </c>
    </row>
    <row r="695" spans="3:66" ht="35.1" customHeight="1">
      <c r="C695" s="65"/>
      <c r="D695" s="43">
        <f t="shared" si="125"/>
        <v>0</v>
      </c>
      <c r="E695" s="982"/>
      <c r="AM695" s="964" t="s">
        <v>179</v>
      </c>
      <c r="AN695" s="964" t="s">
        <v>1974</v>
      </c>
      <c r="BN695" s="49">
        <v>1</v>
      </c>
    </row>
    <row r="696" spans="3:66" ht="35.1" customHeight="1">
      <c r="C696" s="65"/>
      <c r="D696" s="43">
        <f t="shared" si="125"/>
        <v>0</v>
      </c>
      <c r="E696" s="982"/>
      <c r="AM696" s="968" t="s">
        <v>192</v>
      </c>
      <c r="AN696" s="968" t="s">
        <v>1974</v>
      </c>
      <c r="BN696" s="49">
        <v>1</v>
      </c>
    </row>
    <row r="697" spans="3:66" ht="35.1" customHeight="1">
      <c r="C697" s="65"/>
      <c r="D697" s="43">
        <f t="shared" si="125"/>
        <v>0</v>
      </c>
      <c r="E697" s="982"/>
      <c r="AM697" s="964" t="s">
        <v>585</v>
      </c>
      <c r="AN697" s="964" t="s">
        <v>1974</v>
      </c>
      <c r="BN697" s="49">
        <v>1</v>
      </c>
    </row>
    <row r="698" spans="3:66" ht="35.1" customHeight="1">
      <c r="C698" s="65"/>
      <c r="D698" s="43">
        <f t="shared" si="125"/>
        <v>0</v>
      </c>
      <c r="E698" s="982"/>
      <c r="AM698" s="968" t="s">
        <v>2508</v>
      </c>
      <c r="AN698" s="968" t="s">
        <v>1974</v>
      </c>
      <c r="BN698" s="49">
        <v>1</v>
      </c>
    </row>
    <row r="699" spans="3:66" ht="35.1" customHeight="1">
      <c r="C699" s="65"/>
      <c r="D699" s="43">
        <f t="shared" si="125"/>
        <v>0</v>
      </c>
      <c r="E699" s="982"/>
      <c r="AM699" s="964" t="s">
        <v>288</v>
      </c>
      <c r="AN699" s="964" t="s">
        <v>1974</v>
      </c>
      <c r="BN699" s="49">
        <v>1</v>
      </c>
    </row>
    <row r="700" spans="3:66" ht="35.1" customHeight="1">
      <c r="C700" s="65"/>
      <c r="D700" s="43">
        <f t="shared" si="125"/>
        <v>0</v>
      </c>
      <c r="E700" s="982"/>
      <c r="AM700" s="968" t="s">
        <v>292</v>
      </c>
      <c r="AN700" s="968" t="s">
        <v>1974</v>
      </c>
      <c r="BN700" s="49">
        <v>1</v>
      </c>
    </row>
    <row r="701" spans="3:66" ht="35.1" customHeight="1">
      <c r="C701" s="65"/>
      <c r="D701" s="43">
        <f t="shared" si="125"/>
        <v>0</v>
      </c>
      <c r="E701" s="982"/>
      <c r="AM701" s="964" t="s">
        <v>2509</v>
      </c>
      <c r="AN701" s="964" t="s">
        <v>1974</v>
      </c>
      <c r="BN701" s="49">
        <v>1</v>
      </c>
    </row>
    <row r="702" spans="3:66" ht="35.1" customHeight="1">
      <c r="C702" s="65"/>
      <c r="D702" s="43">
        <f t="shared" si="125"/>
        <v>0</v>
      </c>
      <c r="E702" s="982"/>
      <c r="AM702" s="968" t="s">
        <v>2510</v>
      </c>
      <c r="AN702" s="968" t="s">
        <v>1974</v>
      </c>
      <c r="BN702" s="49">
        <v>1</v>
      </c>
    </row>
    <row r="703" spans="3:66" ht="35.1" customHeight="1">
      <c r="C703" s="65"/>
      <c r="D703" s="43">
        <f t="shared" si="125"/>
        <v>0</v>
      </c>
      <c r="E703" s="982"/>
      <c r="AM703" s="964" t="s">
        <v>256</v>
      </c>
      <c r="AN703" s="964" t="s">
        <v>1974</v>
      </c>
      <c r="BN703" s="49">
        <v>1</v>
      </c>
    </row>
    <row r="704" spans="3:66" ht="35.1" customHeight="1">
      <c r="C704" s="65"/>
      <c r="D704" s="43">
        <f t="shared" si="125"/>
        <v>0</v>
      </c>
      <c r="E704" s="982"/>
      <c r="AM704" s="968" t="s">
        <v>224</v>
      </c>
      <c r="AN704" s="968" t="s">
        <v>1974</v>
      </c>
      <c r="BN704" s="49">
        <v>1</v>
      </c>
    </row>
    <row r="705" spans="3:66" ht="35.1" customHeight="1">
      <c r="C705" s="65"/>
      <c r="D705" s="43">
        <f t="shared" si="125"/>
        <v>0</v>
      </c>
      <c r="E705" s="982"/>
      <c r="AM705" s="964" t="s">
        <v>234</v>
      </c>
      <c r="AN705" s="964" t="s">
        <v>1974</v>
      </c>
      <c r="BN705" s="49">
        <v>1</v>
      </c>
    </row>
    <row r="706" spans="3:66" ht="35.1" customHeight="1">
      <c r="C706" s="65"/>
      <c r="D706" s="43">
        <f t="shared" si="125"/>
        <v>0</v>
      </c>
      <c r="E706" s="982"/>
      <c r="AM706" s="968" t="s">
        <v>2096</v>
      </c>
      <c r="AN706" s="968" t="s">
        <v>1974</v>
      </c>
      <c r="BN706" s="49">
        <v>1</v>
      </c>
    </row>
    <row r="707" spans="3:66" ht="35.1" customHeight="1">
      <c r="C707" s="65"/>
      <c r="D707" s="43">
        <f t="shared" si="125"/>
        <v>0</v>
      </c>
      <c r="E707" s="982"/>
      <c r="AM707" s="964" t="s">
        <v>2100</v>
      </c>
      <c r="AN707" s="964" t="s">
        <v>1974</v>
      </c>
      <c r="BN707" s="49">
        <v>1</v>
      </c>
    </row>
    <row r="708" spans="3:66" ht="35.1" customHeight="1">
      <c r="C708" s="65"/>
      <c r="D708" s="43">
        <f t="shared" si="125"/>
        <v>0</v>
      </c>
      <c r="E708" s="982"/>
      <c r="AM708" s="968" t="s">
        <v>2102</v>
      </c>
      <c r="AN708" s="968" t="s">
        <v>1974</v>
      </c>
      <c r="BN708" s="49">
        <v>1</v>
      </c>
    </row>
    <row r="709" spans="3:66" ht="35.1" customHeight="1">
      <c r="C709" s="65"/>
      <c r="D709" s="43">
        <f t="shared" si="125"/>
        <v>0</v>
      </c>
      <c r="E709" s="982"/>
      <c r="AM709" s="964" t="s">
        <v>2511</v>
      </c>
      <c r="AN709" s="964" t="s">
        <v>1974</v>
      </c>
      <c r="BN709" s="49">
        <v>1</v>
      </c>
    </row>
    <row r="710" spans="3:66" ht="35.1" customHeight="1">
      <c r="C710" s="65"/>
      <c r="D710" s="43">
        <f t="shared" si="125"/>
        <v>0</v>
      </c>
      <c r="E710" s="982"/>
      <c r="AM710" s="968" t="s">
        <v>115</v>
      </c>
      <c r="AN710" s="968" t="s">
        <v>1974</v>
      </c>
      <c r="BN710" s="49">
        <v>1</v>
      </c>
    </row>
    <row r="711" spans="3:66" ht="35.1" customHeight="1">
      <c r="C711" s="65"/>
      <c r="D711" s="43">
        <f t="shared" si="125"/>
        <v>0</v>
      </c>
      <c r="E711" s="982"/>
      <c r="AM711" s="964" t="s">
        <v>2512</v>
      </c>
      <c r="AN711" s="964" t="s">
        <v>1974</v>
      </c>
      <c r="BN711" s="49">
        <v>1</v>
      </c>
    </row>
    <row r="712" spans="3:66" ht="35.1" customHeight="1">
      <c r="C712" s="65"/>
      <c r="D712" s="43">
        <f t="shared" si="125"/>
        <v>0</v>
      </c>
      <c r="E712" s="982"/>
      <c r="AM712" s="968" t="s">
        <v>2513</v>
      </c>
      <c r="AN712" s="968" t="s">
        <v>1974</v>
      </c>
      <c r="BN712" s="49">
        <v>1</v>
      </c>
    </row>
    <row r="713" spans="3:66" ht="35.1" customHeight="1">
      <c r="C713" s="65"/>
      <c r="D713" s="43">
        <f t="shared" si="125"/>
        <v>0</v>
      </c>
      <c r="E713" s="982"/>
      <c r="AM713" s="964" t="s">
        <v>133</v>
      </c>
      <c r="AN713" s="964" t="s">
        <v>1974</v>
      </c>
      <c r="BN713" s="49">
        <v>1</v>
      </c>
    </row>
    <row r="714" spans="3:66" ht="35.1" customHeight="1">
      <c r="C714" s="65"/>
      <c r="D714" s="43">
        <f t="shared" si="125"/>
        <v>0</v>
      </c>
      <c r="E714" s="982"/>
      <c r="AM714" s="968" t="s">
        <v>38</v>
      </c>
      <c r="AN714" s="968" t="s">
        <v>1974</v>
      </c>
      <c r="BN714" s="49">
        <v>1</v>
      </c>
    </row>
    <row r="715" spans="3:66" ht="35.1" customHeight="1">
      <c r="C715" s="65"/>
      <c r="D715" s="43">
        <f t="shared" si="125"/>
        <v>0</v>
      </c>
      <c r="E715" s="982"/>
      <c r="AM715" s="964" t="s">
        <v>7</v>
      </c>
      <c r="AN715" s="964" t="s">
        <v>1974</v>
      </c>
      <c r="BN715" s="49">
        <v>1</v>
      </c>
    </row>
    <row r="716" spans="3:66" ht="35.1" customHeight="1">
      <c r="C716" s="65"/>
      <c r="D716" s="43">
        <f t="shared" si="125"/>
        <v>0</v>
      </c>
      <c r="E716" s="982"/>
      <c r="AM716" s="968" t="s">
        <v>77</v>
      </c>
      <c r="AN716" s="968" t="s">
        <v>1974</v>
      </c>
      <c r="BN716" s="49">
        <v>1</v>
      </c>
    </row>
    <row r="717" spans="3:66" ht="35.1" customHeight="1">
      <c r="C717" s="65"/>
      <c r="D717" s="43">
        <f t="shared" si="125"/>
        <v>0</v>
      </c>
      <c r="E717" s="982"/>
      <c r="AM717" s="964" t="s">
        <v>97</v>
      </c>
      <c r="AN717" s="964" t="s">
        <v>1974</v>
      </c>
      <c r="BN717" s="49">
        <v>1</v>
      </c>
    </row>
    <row r="718" spans="3:66" ht="35.1" customHeight="1">
      <c r="C718" s="65"/>
      <c r="D718" s="43">
        <f t="shared" si="125"/>
        <v>0</v>
      </c>
      <c r="E718" s="982"/>
      <c r="AM718" s="968" t="s">
        <v>1990</v>
      </c>
      <c r="AN718" s="968" t="s">
        <v>1974</v>
      </c>
      <c r="BN718" s="49">
        <v>1</v>
      </c>
    </row>
    <row r="719" spans="3:66" ht="35.1" customHeight="1">
      <c r="C719" s="65"/>
      <c r="D719" s="43">
        <f t="shared" si="125"/>
        <v>0</v>
      </c>
      <c r="E719" s="982"/>
      <c r="AM719" s="964" t="s">
        <v>2005</v>
      </c>
      <c r="AN719" s="964" t="s">
        <v>1974</v>
      </c>
      <c r="BN719" s="49">
        <v>1</v>
      </c>
    </row>
    <row r="720" spans="3:66" ht="35.1" customHeight="1">
      <c r="C720" s="65"/>
      <c r="D720" s="43">
        <f t="shared" si="125"/>
        <v>0</v>
      </c>
      <c r="E720" s="982"/>
      <c r="AM720" s="968" t="s">
        <v>1995</v>
      </c>
      <c r="AN720" s="968" t="s">
        <v>1974</v>
      </c>
      <c r="BN720" s="49">
        <v>1</v>
      </c>
    </row>
    <row r="721" spans="3:66" ht="35.1" customHeight="1">
      <c r="C721" s="65"/>
      <c r="D721" s="43">
        <f t="shared" ref="D721:D784" si="126">U721</f>
        <v>0</v>
      </c>
      <c r="E721" s="982"/>
      <c r="AM721" s="964" t="s">
        <v>586</v>
      </c>
      <c r="AN721" s="964" t="s">
        <v>1974</v>
      </c>
      <c r="BN721" s="49">
        <v>1</v>
      </c>
    </row>
    <row r="722" spans="3:66" ht="35.1" customHeight="1">
      <c r="C722" s="65"/>
      <c r="D722" s="43">
        <f t="shared" si="126"/>
        <v>0</v>
      </c>
      <c r="E722" s="982"/>
      <c r="AM722" s="968" t="s">
        <v>39</v>
      </c>
      <c r="AN722" s="968" t="s">
        <v>1974</v>
      </c>
      <c r="BN722" s="49">
        <v>1</v>
      </c>
    </row>
    <row r="723" spans="3:66" ht="35.1" customHeight="1">
      <c r="C723" s="65"/>
      <c r="D723" s="43">
        <f t="shared" si="126"/>
        <v>0</v>
      </c>
      <c r="E723" s="982"/>
      <c r="AM723" s="964" t="s">
        <v>283</v>
      </c>
      <c r="AN723" s="964" t="s">
        <v>1974</v>
      </c>
      <c r="BN723" s="49">
        <v>1</v>
      </c>
    </row>
    <row r="724" spans="3:66" ht="35.1" customHeight="1">
      <c r="C724" s="65"/>
      <c r="D724" s="43">
        <f t="shared" si="126"/>
        <v>0</v>
      </c>
      <c r="E724" s="982"/>
      <c r="AM724" s="968" t="s">
        <v>2514</v>
      </c>
      <c r="AN724" s="968" t="s">
        <v>1974</v>
      </c>
      <c r="BN724" s="49">
        <v>1</v>
      </c>
    </row>
    <row r="725" spans="3:66" ht="35.1" customHeight="1">
      <c r="C725" s="65"/>
      <c r="D725" s="43">
        <f t="shared" si="126"/>
        <v>0</v>
      </c>
      <c r="E725" s="982"/>
      <c r="AM725" s="964" t="s">
        <v>587</v>
      </c>
      <c r="AN725" s="964" t="s">
        <v>1974</v>
      </c>
      <c r="BN725" s="49">
        <v>1</v>
      </c>
    </row>
    <row r="726" spans="3:66" ht="35.1" customHeight="1">
      <c r="C726" s="65"/>
      <c r="D726" s="43">
        <f t="shared" si="126"/>
        <v>0</v>
      </c>
      <c r="E726" s="982"/>
      <c r="AM726" s="968" t="s">
        <v>588</v>
      </c>
      <c r="AN726" s="968" t="s">
        <v>1974</v>
      </c>
      <c r="BN726" s="49">
        <v>1</v>
      </c>
    </row>
    <row r="727" spans="3:66" ht="35.1" customHeight="1">
      <c r="C727" s="65"/>
      <c r="D727" s="43">
        <f t="shared" si="126"/>
        <v>0</v>
      </c>
      <c r="E727" s="982"/>
      <c r="AM727" s="964" t="s">
        <v>2125</v>
      </c>
      <c r="AN727" s="964" t="s">
        <v>1974</v>
      </c>
      <c r="BN727" s="49">
        <v>1</v>
      </c>
    </row>
    <row r="728" spans="3:66" ht="35.1" customHeight="1">
      <c r="C728" s="65"/>
      <c r="D728" s="43">
        <f t="shared" si="126"/>
        <v>0</v>
      </c>
      <c r="E728" s="982"/>
      <c r="AM728" s="968" t="s">
        <v>2127</v>
      </c>
      <c r="AN728" s="968" t="s">
        <v>1974</v>
      </c>
      <c r="BN728" s="49">
        <v>1</v>
      </c>
    </row>
    <row r="729" spans="3:66" ht="35.1" customHeight="1">
      <c r="C729" s="65"/>
      <c r="D729" s="43">
        <f t="shared" si="126"/>
        <v>0</v>
      </c>
      <c r="E729" s="982"/>
      <c r="AM729" s="964" t="s">
        <v>148</v>
      </c>
      <c r="AN729" s="964" t="s">
        <v>1974</v>
      </c>
      <c r="BN729" s="49">
        <v>1</v>
      </c>
    </row>
    <row r="730" spans="3:66" ht="35.1" customHeight="1">
      <c r="C730" s="65"/>
      <c r="D730" s="43">
        <f t="shared" si="126"/>
        <v>0</v>
      </c>
      <c r="E730" s="982"/>
      <c r="AM730" s="968" t="s">
        <v>166</v>
      </c>
      <c r="AN730" s="968" t="s">
        <v>1974</v>
      </c>
      <c r="BN730" s="49">
        <v>1</v>
      </c>
    </row>
    <row r="731" spans="3:66" ht="35.1" customHeight="1">
      <c r="C731" s="65"/>
      <c r="D731" s="43">
        <f t="shared" si="126"/>
        <v>0</v>
      </c>
      <c r="E731" s="982"/>
      <c r="AM731" s="964" t="s">
        <v>2515</v>
      </c>
      <c r="AN731" s="964" t="s">
        <v>1974</v>
      </c>
      <c r="BN731" s="49">
        <v>1</v>
      </c>
    </row>
    <row r="732" spans="3:66" ht="35.1" customHeight="1">
      <c r="C732" s="65"/>
      <c r="D732" s="43">
        <f t="shared" si="126"/>
        <v>0</v>
      </c>
      <c r="E732" s="982"/>
      <c r="AM732" s="968" t="s">
        <v>2516</v>
      </c>
      <c r="AN732" s="968" t="s">
        <v>1974</v>
      </c>
      <c r="BN732" s="49">
        <v>1</v>
      </c>
    </row>
    <row r="733" spans="3:66" ht="35.1" customHeight="1">
      <c r="C733" s="65"/>
      <c r="D733" s="43">
        <f t="shared" si="126"/>
        <v>0</v>
      </c>
      <c r="E733" s="982"/>
      <c r="AM733" s="964" t="s">
        <v>2517</v>
      </c>
      <c r="AN733" s="964" t="s">
        <v>1974</v>
      </c>
      <c r="BN733" s="49">
        <v>1</v>
      </c>
    </row>
    <row r="734" spans="3:66" ht="35.1" customHeight="1">
      <c r="C734" s="65"/>
      <c r="D734" s="43">
        <f t="shared" si="126"/>
        <v>0</v>
      </c>
      <c r="E734" s="982"/>
      <c r="AM734" s="968" t="s">
        <v>2518</v>
      </c>
      <c r="AN734" s="968" t="s">
        <v>1974</v>
      </c>
      <c r="BN734" s="49">
        <v>1</v>
      </c>
    </row>
    <row r="735" spans="3:66" ht="35.1" customHeight="1">
      <c r="C735" s="65"/>
      <c r="D735" s="43">
        <f t="shared" si="126"/>
        <v>0</v>
      </c>
      <c r="E735" s="982"/>
      <c r="AM735" s="964" t="s">
        <v>2519</v>
      </c>
      <c r="AN735" s="964" t="s">
        <v>1974</v>
      </c>
      <c r="BN735" s="49">
        <v>1</v>
      </c>
    </row>
    <row r="736" spans="3:66" ht="35.1" customHeight="1">
      <c r="C736" s="65"/>
      <c r="D736" s="43">
        <f t="shared" si="126"/>
        <v>0</v>
      </c>
      <c r="E736" s="982"/>
      <c r="AM736" s="968" t="s">
        <v>617</v>
      </c>
      <c r="AN736" s="968" t="s">
        <v>1974</v>
      </c>
      <c r="BN736" s="49">
        <v>1</v>
      </c>
    </row>
    <row r="737" spans="3:66" ht="35.1" customHeight="1">
      <c r="C737" s="65"/>
      <c r="D737" s="43">
        <f t="shared" si="126"/>
        <v>0</v>
      </c>
      <c r="E737" s="982"/>
      <c r="AM737" s="964" t="s">
        <v>275</v>
      </c>
      <c r="AN737" s="964" t="s">
        <v>1974</v>
      </c>
      <c r="BN737" s="49">
        <v>1</v>
      </c>
    </row>
    <row r="738" spans="3:66" ht="35.1" customHeight="1">
      <c r="C738" s="65"/>
      <c r="D738" s="43">
        <f t="shared" si="126"/>
        <v>0</v>
      </c>
      <c r="E738" s="982"/>
      <c r="AM738" s="968" t="s">
        <v>205</v>
      </c>
      <c r="AN738" s="968" t="s">
        <v>1974</v>
      </c>
      <c r="BN738" s="49">
        <v>1</v>
      </c>
    </row>
    <row r="739" spans="3:66" ht="35.1" customHeight="1">
      <c r="C739" s="65"/>
      <c r="D739" s="43">
        <f t="shared" si="126"/>
        <v>0</v>
      </c>
      <c r="E739" s="982"/>
      <c r="AM739" s="964" t="s">
        <v>215</v>
      </c>
      <c r="AN739" s="964" t="s">
        <v>1974</v>
      </c>
      <c r="BN739" s="49">
        <v>1</v>
      </c>
    </row>
    <row r="740" spans="3:66" ht="35.1" customHeight="1">
      <c r="C740" s="65"/>
      <c r="D740" s="43">
        <f t="shared" si="126"/>
        <v>0</v>
      </c>
      <c r="E740" s="982"/>
      <c r="AM740" s="968" t="s">
        <v>296</v>
      </c>
      <c r="AN740" s="968" t="s">
        <v>1974</v>
      </c>
      <c r="BN740" s="49">
        <v>1</v>
      </c>
    </row>
    <row r="741" spans="3:66" ht="35.1" customHeight="1">
      <c r="C741" s="65"/>
      <c r="D741" s="43">
        <f t="shared" si="126"/>
        <v>0</v>
      </c>
      <c r="E741" s="982"/>
      <c r="AM741" s="964" t="s">
        <v>590</v>
      </c>
      <c r="AN741" s="964" t="s">
        <v>1974</v>
      </c>
      <c r="BN741" s="49">
        <v>1</v>
      </c>
    </row>
    <row r="742" spans="3:66" ht="35.1" customHeight="1">
      <c r="C742" s="65"/>
      <c r="D742" s="43">
        <f t="shared" si="126"/>
        <v>0</v>
      </c>
      <c r="E742" s="982"/>
      <c r="AM742" s="968" t="s">
        <v>591</v>
      </c>
      <c r="AN742" s="968" t="s">
        <v>1974</v>
      </c>
      <c r="BN742" s="49">
        <v>1</v>
      </c>
    </row>
    <row r="743" spans="3:66" ht="35.1" customHeight="1">
      <c r="C743" s="65"/>
      <c r="D743" s="43">
        <f t="shared" si="126"/>
        <v>0</v>
      </c>
      <c r="E743" s="982"/>
      <c r="AM743" s="964" t="s">
        <v>266</v>
      </c>
      <c r="AN743" s="964" t="s">
        <v>1974</v>
      </c>
      <c r="BN743" s="49">
        <v>1</v>
      </c>
    </row>
    <row r="744" spans="3:66" ht="35.1" customHeight="1">
      <c r="C744" s="65"/>
      <c r="D744" s="43">
        <f t="shared" si="126"/>
        <v>0</v>
      </c>
      <c r="E744" s="982"/>
      <c r="AM744" s="968" t="s">
        <v>592</v>
      </c>
      <c r="AN744" s="968" t="s">
        <v>1974</v>
      </c>
      <c r="BN744" s="49">
        <v>1</v>
      </c>
    </row>
    <row r="745" spans="3:66" ht="35.1" customHeight="1">
      <c r="C745" s="65"/>
      <c r="D745" s="43">
        <f t="shared" si="126"/>
        <v>0</v>
      </c>
      <c r="E745" s="982"/>
      <c r="AM745" s="964" t="s">
        <v>593</v>
      </c>
      <c r="AN745" s="964" t="s">
        <v>1974</v>
      </c>
      <c r="BN745" s="49">
        <v>1</v>
      </c>
    </row>
    <row r="746" spans="3:66" ht="35.1" customHeight="1">
      <c r="C746" s="65"/>
      <c r="D746" s="43">
        <f t="shared" si="126"/>
        <v>0</v>
      </c>
      <c r="E746" s="982"/>
      <c r="AM746" s="968" t="s">
        <v>2520</v>
      </c>
      <c r="AN746" s="968" t="s">
        <v>1974</v>
      </c>
      <c r="BN746" s="49">
        <v>1</v>
      </c>
    </row>
    <row r="747" spans="3:66" ht="35.1" customHeight="1">
      <c r="C747" s="65"/>
      <c r="D747" s="43">
        <f t="shared" si="126"/>
        <v>0</v>
      </c>
      <c r="E747" s="982"/>
      <c r="AM747" s="964" t="s">
        <v>2521</v>
      </c>
      <c r="AN747" s="964" t="s">
        <v>1974</v>
      </c>
      <c r="BN747" s="49">
        <v>1</v>
      </c>
    </row>
    <row r="748" spans="3:66" ht="35.1" customHeight="1">
      <c r="C748" s="65"/>
      <c r="D748" s="43">
        <f t="shared" si="126"/>
        <v>0</v>
      </c>
      <c r="E748" s="982"/>
      <c r="AM748" s="968" t="s">
        <v>2522</v>
      </c>
      <c r="AN748" s="968" t="s">
        <v>1974</v>
      </c>
      <c r="BN748" s="49">
        <v>1</v>
      </c>
    </row>
    <row r="749" spans="3:66" ht="35.1" customHeight="1">
      <c r="C749" s="65"/>
      <c r="D749" s="43">
        <f t="shared" si="126"/>
        <v>0</v>
      </c>
      <c r="E749" s="982"/>
      <c r="AM749" s="964" t="s">
        <v>2523</v>
      </c>
      <c r="AN749" s="964" t="s">
        <v>1974</v>
      </c>
      <c r="BN749" s="49">
        <v>1</v>
      </c>
    </row>
    <row r="750" spans="3:66" ht="35.1" customHeight="1">
      <c r="C750" s="65"/>
      <c r="D750" s="43">
        <f t="shared" si="126"/>
        <v>0</v>
      </c>
      <c r="E750" s="982"/>
      <c r="AM750" s="968" t="s">
        <v>2524</v>
      </c>
      <c r="AN750" s="968" t="s">
        <v>1974</v>
      </c>
      <c r="BN750" s="49">
        <v>1</v>
      </c>
    </row>
    <row r="751" spans="3:66" ht="35.1" customHeight="1">
      <c r="C751" s="65"/>
      <c r="D751" s="43">
        <f t="shared" si="126"/>
        <v>0</v>
      </c>
      <c r="E751" s="982"/>
      <c r="AM751" s="964" t="s">
        <v>2525</v>
      </c>
      <c r="AN751" s="964" t="s">
        <v>1970</v>
      </c>
      <c r="BN751" s="49">
        <v>1</v>
      </c>
    </row>
    <row r="752" spans="3:66" ht="35.1" customHeight="1">
      <c r="C752" s="65"/>
      <c r="D752" s="43">
        <f t="shared" si="126"/>
        <v>0</v>
      </c>
      <c r="E752" s="982"/>
      <c r="AM752" s="968" t="s">
        <v>2526</v>
      </c>
      <c r="AN752" s="968" t="s">
        <v>1970</v>
      </c>
      <c r="BN752" s="49">
        <v>1</v>
      </c>
    </row>
    <row r="753" spans="3:66" ht="35.1" customHeight="1">
      <c r="C753" s="65"/>
      <c r="D753" s="43">
        <f t="shared" si="126"/>
        <v>0</v>
      </c>
      <c r="E753" s="982"/>
      <c r="AM753" s="964" t="s">
        <v>73</v>
      </c>
      <c r="AN753" s="964" t="s">
        <v>1970</v>
      </c>
      <c r="BN753" s="49">
        <v>1</v>
      </c>
    </row>
    <row r="754" spans="3:66" ht="35.1" customHeight="1">
      <c r="C754" s="65"/>
      <c r="D754" s="43">
        <f t="shared" si="126"/>
        <v>0</v>
      </c>
      <c r="E754" s="982"/>
      <c r="AM754" s="968" t="s">
        <v>2527</v>
      </c>
      <c r="AN754" s="968" t="s">
        <v>1970</v>
      </c>
      <c r="BN754" s="49">
        <v>1</v>
      </c>
    </row>
    <row r="755" spans="3:66" ht="35.1" customHeight="1">
      <c r="C755" s="65"/>
      <c r="D755" s="43">
        <f t="shared" si="126"/>
        <v>0</v>
      </c>
      <c r="E755" s="982"/>
      <c r="AM755" s="964" t="s">
        <v>2528</v>
      </c>
      <c r="AN755" s="964" t="s">
        <v>1970</v>
      </c>
      <c r="BN755" s="49">
        <v>1</v>
      </c>
    </row>
    <row r="756" spans="3:66" ht="35.1" customHeight="1">
      <c r="C756" s="65"/>
      <c r="D756" s="43">
        <f t="shared" si="126"/>
        <v>0</v>
      </c>
      <c r="E756" s="982"/>
      <c r="AM756" s="968" t="s">
        <v>606</v>
      </c>
      <c r="AN756" s="968" t="s">
        <v>1970</v>
      </c>
      <c r="BN756" s="49">
        <v>1</v>
      </c>
    </row>
    <row r="757" spans="3:66" ht="35.1" customHeight="1">
      <c r="C757" s="65"/>
      <c r="D757" s="43">
        <f t="shared" si="126"/>
        <v>0</v>
      </c>
      <c r="E757" s="982"/>
      <c r="AM757" s="964" t="s">
        <v>35</v>
      </c>
      <c r="AN757" s="964" t="s">
        <v>1970</v>
      </c>
      <c r="BN757" s="49">
        <v>1</v>
      </c>
    </row>
    <row r="758" spans="3:66" ht="35.1" customHeight="1">
      <c r="C758" s="65"/>
      <c r="D758" s="43">
        <f t="shared" si="126"/>
        <v>0</v>
      </c>
      <c r="E758" s="982"/>
      <c r="AM758" s="968" t="s">
        <v>595</v>
      </c>
      <c r="AN758" s="968" t="s">
        <v>1970</v>
      </c>
      <c r="BN758" s="49">
        <v>1</v>
      </c>
    </row>
    <row r="759" spans="3:66" ht="35.1" customHeight="1">
      <c r="C759" s="65"/>
      <c r="D759" s="43">
        <f t="shared" si="126"/>
        <v>0</v>
      </c>
      <c r="E759" s="982"/>
      <c r="AM759" s="964" t="s">
        <v>2529</v>
      </c>
      <c r="AN759" s="964" t="s">
        <v>1970</v>
      </c>
      <c r="BN759" s="49">
        <v>1</v>
      </c>
    </row>
    <row r="760" spans="3:66" ht="35.1" customHeight="1">
      <c r="C760" s="65"/>
      <c r="D760" s="43">
        <f t="shared" si="126"/>
        <v>0</v>
      </c>
      <c r="E760" s="982"/>
      <c r="AM760" s="968" t="s">
        <v>2530</v>
      </c>
      <c r="AN760" s="968" t="s">
        <v>1970</v>
      </c>
      <c r="BN760" s="49">
        <v>1</v>
      </c>
    </row>
    <row r="761" spans="3:66" ht="35.1" customHeight="1">
      <c r="C761" s="65"/>
      <c r="D761" s="43">
        <f t="shared" si="126"/>
        <v>0</v>
      </c>
      <c r="E761" s="982"/>
      <c r="AM761" s="964" t="s">
        <v>2531</v>
      </c>
      <c r="AN761" s="964" t="s">
        <v>1970</v>
      </c>
      <c r="BN761" s="49">
        <v>1</v>
      </c>
    </row>
    <row r="762" spans="3:66" ht="35.1" customHeight="1">
      <c r="C762" s="65"/>
      <c r="D762" s="43">
        <f t="shared" si="126"/>
        <v>0</v>
      </c>
      <c r="E762" s="982"/>
      <c r="AM762" s="968" t="s">
        <v>2532</v>
      </c>
      <c r="AN762" s="968" t="s">
        <v>1970</v>
      </c>
      <c r="BN762" s="49">
        <v>1</v>
      </c>
    </row>
    <row r="763" spans="3:66" ht="35.1" customHeight="1">
      <c r="C763" s="65"/>
      <c r="D763" s="43">
        <f t="shared" si="126"/>
        <v>0</v>
      </c>
      <c r="E763" s="982"/>
      <c r="AM763" s="964" t="s">
        <v>2533</v>
      </c>
      <c r="AN763" s="964" t="s">
        <v>1970</v>
      </c>
      <c r="BN763" s="49">
        <v>1</v>
      </c>
    </row>
    <row r="764" spans="3:66" ht="35.1" customHeight="1">
      <c r="C764" s="65"/>
      <c r="D764" s="43">
        <f t="shared" si="126"/>
        <v>0</v>
      </c>
      <c r="E764" s="982"/>
      <c r="AM764" s="968" t="s">
        <v>2534</v>
      </c>
      <c r="AN764" s="968" t="s">
        <v>1970</v>
      </c>
      <c r="BN764" s="49">
        <v>1</v>
      </c>
    </row>
    <row r="765" spans="3:66" ht="35.1" customHeight="1">
      <c r="C765" s="65"/>
      <c r="D765" s="43">
        <f t="shared" si="126"/>
        <v>0</v>
      </c>
      <c r="E765" s="982"/>
      <c r="AM765" s="964" t="s">
        <v>2535</v>
      </c>
      <c r="AN765" s="964" t="s">
        <v>1970</v>
      </c>
      <c r="BN765" s="49">
        <v>1</v>
      </c>
    </row>
    <row r="766" spans="3:66" ht="35.1" customHeight="1">
      <c r="C766" s="65"/>
      <c r="D766" s="43">
        <f t="shared" si="126"/>
        <v>0</v>
      </c>
      <c r="E766" s="982"/>
      <c r="AM766" s="968" t="s">
        <v>2536</v>
      </c>
      <c r="AN766" s="968" t="s">
        <v>1970</v>
      </c>
      <c r="BN766" s="49">
        <v>1</v>
      </c>
    </row>
    <row r="767" spans="3:66" ht="35.1" customHeight="1">
      <c r="C767" s="65"/>
      <c r="D767" s="43">
        <f t="shared" si="126"/>
        <v>0</v>
      </c>
      <c r="E767" s="982"/>
      <c r="AM767" s="964" t="s">
        <v>2537</v>
      </c>
      <c r="AN767" s="964" t="s">
        <v>1970</v>
      </c>
      <c r="BN767" s="49">
        <v>1</v>
      </c>
    </row>
    <row r="768" spans="3:66" ht="35.1" customHeight="1">
      <c r="C768" s="65"/>
      <c r="D768" s="43">
        <f t="shared" si="126"/>
        <v>0</v>
      </c>
      <c r="E768" s="982"/>
      <c r="AM768" s="968" t="s">
        <v>2538</v>
      </c>
      <c r="AN768" s="968" t="s">
        <v>1970</v>
      </c>
      <c r="BN768" s="49">
        <v>1</v>
      </c>
    </row>
    <row r="769" spans="3:66" ht="35.1" customHeight="1">
      <c r="C769" s="65"/>
      <c r="D769" s="43">
        <f t="shared" si="126"/>
        <v>0</v>
      </c>
      <c r="E769" s="982"/>
      <c r="AM769" s="964" t="s">
        <v>2539</v>
      </c>
      <c r="AN769" s="964" t="s">
        <v>1965</v>
      </c>
      <c r="BN769" s="49">
        <v>1</v>
      </c>
    </row>
    <row r="770" spans="3:66" ht="35.1" customHeight="1">
      <c r="C770" s="65"/>
      <c r="D770" s="43">
        <f t="shared" si="126"/>
        <v>0</v>
      </c>
      <c r="E770" s="982"/>
      <c r="AM770" s="968" t="s">
        <v>2540</v>
      </c>
      <c r="AN770" s="968" t="s">
        <v>1965</v>
      </c>
      <c r="BN770" s="49">
        <v>1</v>
      </c>
    </row>
    <row r="771" spans="3:66" ht="35.1" customHeight="1">
      <c r="C771" s="65"/>
      <c r="D771" s="43">
        <f t="shared" si="126"/>
        <v>0</v>
      </c>
      <c r="E771" s="982"/>
      <c r="AM771" s="964" t="s">
        <v>186</v>
      </c>
      <c r="AN771" s="964" t="s">
        <v>1965</v>
      </c>
      <c r="BN771" s="49">
        <v>1</v>
      </c>
    </row>
    <row r="772" spans="3:66" ht="35.1" customHeight="1">
      <c r="C772" s="65"/>
      <c r="D772" s="43">
        <f t="shared" si="126"/>
        <v>0</v>
      </c>
      <c r="E772" s="982"/>
      <c r="AM772" s="968" t="s">
        <v>2541</v>
      </c>
      <c r="AN772" s="968" t="s">
        <v>1965</v>
      </c>
      <c r="BN772" s="49">
        <v>1</v>
      </c>
    </row>
    <row r="773" spans="3:66" ht="35.1" customHeight="1">
      <c r="C773" s="65"/>
      <c r="D773" s="43">
        <f t="shared" si="126"/>
        <v>0</v>
      </c>
      <c r="E773" s="982"/>
      <c r="AM773" s="964" t="s">
        <v>611</v>
      </c>
      <c r="AN773" s="964" t="s">
        <v>1965</v>
      </c>
      <c r="BN773" s="49">
        <v>1</v>
      </c>
    </row>
    <row r="774" spans="3:66" ht="35.1" customHeight="1">
      <c r="C774" s="65"/>
      <c r="D774" s="43">
        <f t="shared" si="126"/>
        <v>0</v>
      </c>
      <c r="E774" s="982"/>
      <c r="AM774" s="968" t="s">
        <v>2542</v>
      </c>
      <c r="AN774" s="968" t="s">
        <v>1965</v>
      </c>
      <c r="BN774" s="49">
        <v>1</v>
      </c>
    </row>
    <row r="775" spans="3:66" ht="35.1" customHeight="1">
      <c r="C775" s="65"/>
      <c r="D775" s="43">
        <f t="shared" si="126"/>
        <v>0</v>
      </c>
      <c r="E775" s="982"/>
      <c r="AM775" s="964" t="s">
        <v>2543</v>
      </c>
      <c r="AN775" s="964" t="s">
        <v>1965</v>
      </c>
      <c r="BN775" s="49">
        <v>1</v>
      </c>
    </row>
    <row r="776" spans="3:66" ht="35.1" customHeight="1">
      <c r="C776" s="65"/>
      <c r="D776" s="43">
        <f t="shared" si="126"/>
        <v>0</v>
      </c>
      <c r="E776" s="982"/>
      <c r="AM776" s="968" t="s">
        <v>229</v>
      </c>
      <c r="AN776" s="968" t="s">
        <v>1965</v>
      </c>
      <c r="BN776" s="49">
        <v>1</v>
      </c>
    </row>
    <row r="777" spans="3:66" ht="35.1" customHeight="1">
      <c r="C777" s="65"/>
      <c r="D777" s="43">
        <f t="shared" si="126"/>
        <v>0</v>
      </c>
      <c r="E777" s="982"/>
      <c r="AM777" s="964" t="s">
        <v>2050</v>
      </c>
      <c r="AN777" s="964" t="s">
        <v>1965</v>
      </c>
      <c r="BN777" s="49">
        <v>1</v>
      </c>
    </row>
    <row r="778" spans="3:66" ht="35.1" customHeight="1">
      <c r="C778" s="65"/>
      <c r="D778" s="43">
        <f t="shared" si="126"/>
        <v>0</v>
      </c>
      <c r="E778" s="982"/>
      <c r="AM778" s="968" t="s">
        <v>2390</v>
      </c>
      <c r="AN778" s="968" t="s">
        <v>1965</v>
      </c>
      <c r="BN778" s="49">
        <v>1</v>
      </c>
    </row>
    <row r="779" spans="3:66" ht="35.1" customHeight="1">
      <c r="C779" s="65"/>
      <c r="D779" s="43">
        <f t="shared" si="126"/>
        <v>0</v>
      </c>
      <c r="E779" s="982"/>
      <c r="AM779" s="964" t="s">
        <v>2391</v>
      </c>
      <c r="AN779" s="964" t="s">
        <v>1965</v>
      </c>
      <c r="BN779" s="49">
        <v>1</v>
      </c>
    </row>
    <row r="780" spans="3:66" ht="35.1" customHeight="1">
      <c r="C780" s="65"/>
      <c r="D780" s="43">
        <f t="shared" si="126"/>
        <v>0</v>
      </c>
      <c r="E780" s="982"/>
      <c r="AM780" s="968" t="s">
        <v>2544</v>
      </c>
      <c r="AN780" s="968" t="s">
        <v>1965</v>
      </c>
      <c r="BN780" s="49">
        <v>1</v>
      </c>
    </row>
    <row r="781" spans="3:66" ht="35.1" customHeight="1">
      <c r="C781" s="65"/>
      <c r="D781" s="43">
        <f t="shared" si="126"/>
        <v>0</v>
      </c>
      <c r="E781" s="982"/>
      <c r="AM781" s="964" t="s">
        <v>105</v>
      </c>
      <c r="AN781" s="964" t="s">
        <v>1965</v>
      </c>
      <c r="BN781" s="49">
        <v>1</v>
      </c>
    </row>
    <row r="782" spans="3:66" ht="35.1" customHeight="1">
      <c r="C782" s="65"/>
      <c r="D782" s="43">
        <f t="shared" si="126"/>
        <v>0</v>
      </c>
      <c r="E782" s="982"/>
      <c r="AM782" s="968" t="s">
        <v>2545</v>
      </c>
      <c r="AN782" s="968" t="s">
        <v>1965</v>
      </c>
      <c r="BN782" s="49">
        <v>1</v>
      </c>
    </row>
    <row r="783" spans="3:66" ht="35.1" customHeight="1">
      <c r="C783" s="65"/>
      <c r="D783" s="43">
        <f t="shared" si="126"/>
        <v>0</v>
      </c>
      <c r="E783" s="982"/>
      <c r="AM783" s="964" t="s">
        <v>2546</v>
      </c>
      <c r="AN783" s="964" t="s">
        <v>1965</v>
      </c>
      <c r="BN783" s="49">
        <v>1</v>
      </c>
    </row>
    <row r="784" spans="3:66" ht="35.1" customHeight="1">
      <c r="C784" s="65"/>
      <c r="D784" s="43">
        <f t="shared" si="126"/>
        <v>0</v>
      </c>
      <c r="AM784" s="968" t="s">
        <v>2547</v>
      </c>
      <c r="AN784" s="968" t="s">
        <v>1965</v>
      </c>
      <c r="BN784" s="49">
        <v>1</v>
      </c>
    </row>
    <row r="785" spans="3:66" ht="35.1" customHeight="1">
      <c r="C785" s="65"/>
      <c r="D785" s="43">
        <f t="shared" ref="D785:D848" si="127">U785</f>
        <v>0</v>
      </c>
      <c r="AM785" s="964" t="s">
        <v>612</v>
      </c>
      <c r="AN785" s="964" t="s">
        <v>1965</v>
      </c>
      <c r="BN785" s="49">
        <v>1</v>
      </c>
    </row>
    <row r="786" spans="3:66" ht="35.1" customHeight="1">
      <c r="C786" s="65"/>
      <c r="D786" s="43">
        <f t="shared" si="127"/>
        <v>0</v>
      </c>
      <c r="AM786" s="968" t="s">
        <v>122</v>
      </c>
      <c r="AN786" s="968" t="s">
        <v>1965</v>
      </c>
      <c r="BN786" s="49">
        <v>1</v>
      </c>
    </row>
    <row r="787" spans="3:66" ht="35.1" customHeight="1">
      <c r="C787" s="65"/>
      <c r="D787" s="43">
        <f t="shared" si="127"/>
        <v>0</v>
      </c>
      <c r="AM787" s="964" t="s">
        <v>2548</v>
      </c>
      <c r="AN787" s="964" t="s">
        <v>1965</v>
      </c>
      <c r="BN787" s="49">
        <v>1</v>
      </c>
    </row>
    <row r="788" spans="3:66" ht="35.1" customHeight="1">
      <c r="C788" s="65"/>
      <c r="D788" s="43">
        <f t="shared" si="127"/>
        <v>0</v>
      </c>
      <c r="AM788" s="968" t="s">
        <v>2407</v>
      </c>
      <c r="AN788" s="968" t="s">
        <v>1965</v>
      </c>
      <c r="BN788" s="49">
        <v>1</v>
      </c>
    </row>
    <row r="789" spans="3:66" ht="35.1" customHeight="1">
      <c r="C789" s="65"/>
      <c r="D789" s="43">
        <f t="shared" si="127"/>
        <v>0</v>
      </c>
      <c r="AM789" s="964" t="s">
        <v>2218</v>
      </c>
      <c r="AN789" s="964" t="s">
        <v>1965</v>
      </c>
      <c r="BN789" s="49">
        <v>1</v>
      </c>
    </row>
    <row r="790" spans="3:66" ht="35.1" customHeight="1">
      <c r="C790" s="65"/>
      <c r="D790" s="43">
        <f t="shared" si="127"/>
        <v>0</v>
      </c>
      <c r="AM790" s="968" t="s">
        <v>2549</v>
      </c>
      <c r="AN790" s="968" t="s">
        <v>1965</v>
      </c>
      <c r="BN790" s="49">
        <v>1</v>
      </c>
    </row>
    <row r="791" spans="3:66" ht="35.1" customHeight="1">
      <c r="C791" s="65"/>
      <c r="D791" s="43">
        <f t="shared" si="127"/>
        <v>0</v>
      </c>
      <c r="AM791" s="964" t="s">
        <v>2550</v>
      </c>
      <c r="AN791" s="964" t="s">
        <v>1965</v>
      </c>
      <c r="BN791" s="49">
        <v>1</v>
      </c>
    </row>
    <row r="792" spans="3:66" ht="35.1" customHeight="1">
      <c r="C792" s="65"/>
      <c r="D792" s="43">
        <f t="shared" si="127"/>
        <v>0</v>
      </c>
      <c r="AM792" s="968" t="s">
        <v>237</v>
      </c>
      <c r="AN792" s="968" t="s">
        <v>1965</v>
      </c>
      <c r="BN792" s="49">
        <v>1</v>
      </c>
    </row>
    <row r="793" spans="3:66" ht="35.1" customHeight="1">
      <c r="C793" s="65"/>
      <c r="D793" s="43">
        <f t="shared" si="127"/>
        <v>0</v>
      </c>
      <c r="AM793" s="964" t="s">
        <v>2551</v>
      </c>
      <c r="AN793" s="964" t="s">
        <v>1965</v>
      </c>
      <c r="BN793" s="49">
        <v>1</v>
      </c>
    </row>
    <row r="794" spans="3:66" ht="35.1" customHeight="1">
      <c r="C794" s="65"/>
      <c r="D794" s="43">
        <f t="shared" si="127"/>
        <v>0</v>
      </c>
      <c r="AM794" s="968" t="s">
        <v>2552</v>
      </c>
      <c r="AN794" s="968" t="s">
        <v>1965</v>
      </c>
      <c r="BN794" s="49">
        <v>1</v>
      </c>
    </row>
    <row r="795" spans="3:66" ht="35.1" customHeight="1">
      <c r="C795" s="65"/>
      <c r="D795" s="43">
        <f t="shared" si="127"/>
        <v>0</v>
      </c>
      <c r="AM795" s="964" t="s">
        <v>2553</v>
      </c>
      <c r="AN795" s="964" t="s">
        <v>1965</v>
      </c>
      <c r="BN795" s="49">
        <v>1</v>
      </c>
    </row>
    <row r="796" spans="3:66" ht="35.1" customHeight="1">
      <c r="C796" s="65"/>
      <c r="D796" s="43">
        <f t="shared" si="127"/>
        <v>0</v>
      </c>
      <c r="AM796" s="968" t="s">
        <v>2554</v>
      </c>
      <c r="AN796" s="968" t="s">
        <v>1965</v>
      </c>
      <c r="BN796" s="49">
        <v>1</v>
      </c>
    </row>
    <row r="797" spans="3:66" ht="35.1" customHeight="1">
      <c r="C797" s="65"/>
      <c r="D797" s="43">
        <f t="shared" si="127"/>
        <v>0</v>
      </c>
      <c r="AM797" s="964" t="s">
        <v>2555</v>
      </c>
      <c r="AN797" s="964" t="s">
        <v>1965</v>
      </c>
      <c r="BN797" s="49">
        <v>1</v>
      </c>
    </row>
    <row r="798" spans="3:66" ht="35.1" customHeight="1">
      <c r="C798" s="65"/>
      <c r="D798" s="43">
        <f t="shared" si="127"/>
        <v>0</v>
      </c>
      <c r="AM798" s="968" t="s">
        <v>2556</v>
      </c>
      <c r="AN798" s="968" t="s">
        <v>1965</v>
      </c>
      <c r="BN798" s="49">
        <v>1</v>
      </c>
    </row>
    <row r="799" spans="3:66" ht="35.1" customHeight="1">
      <c r="C799" s="65"/>
      <c r="D799" s="43">
        <f t="shared" si="127"/>
        <v>0</v>
      </c>
      <c r="AM799" s="964" t="s">
        <v>2557</v>
      </c>
      <c r="AN799" s="964" t="s">
        <v>1965</v>
      </c>
      <c r="BN799" s="49">
        <v>1</v>
      </c>
    </row>
    <row r="800" spans="3:66" ht="35.1" customHeight="1">
      <c r="C800" s="65"/>
      <c r="D800" s="43">
        <f t="shared" si="127"/>
        <v>0</v>
      </c>
      <c r="AM800" s="968" t="s">
        <v>2558</v>
      </c>
      <c r="AN800" s="968" t="s">
        <v>1965</v>
      </c>
      <c r="BN800" s="49">
        <v>1</v>
      </c>
    </row>
    <row r="801" spans="3:66" ht="35.1" customHeight="1">
      <c r="C801" s="65"/>
      <c r="D801" s="43">
        <f t="shared" si="127"/>
        <v>0</v>
      </c>
      <c r="AM801" s="964" t="s">
        <v>2250</v>
      </c>
      <c r="AN801" s="964" t="s">
        <v>1965</v>
      </c>
      <c r="BN801" s="49">
        <v>1</v>
      </c>
    </row>
    <row r="802" spans="3:66" ht="35.1" customHeight="1">
      <c r="C802" s="65"/>
      <c r="D802" s="43">
        <f t="shared" si="127"/>
        <v>0</v>
      </c>
      <c r="AM802" s="968" t="s">
        <v>2559</v>
      </c>
      <c r="AN802" s="968" t="s">
        <v>1965</v>
      </c>
      <c r="BN802" s="49">
        <v>1</v>
      </c>
    </row>
    <row r="803" spans="3:66" ht="35.1" customHeight="1">
      <c r="C803" s="65"/>
      <c r="D803" s="43">
        <f t="shared" si="127"/>
        <v>0</v>
      </c>
      <c r="AM803" s="964" t="s">
        <v>2560</v>
      </c>
      <c r="AN803" s="964" t="s">
        <v>1965</v>
      </c>
      <c r="BN803" s="49">
        <v>1</v>
      </c>
    </row>
    <row r="804" spans="3:66" ht="35.1" customHeight="1">
      <c r="C804" s="65"/>
      <c r="D804" s="43">
        <f t="shared" si="127"/>
        <v>0</v>
      </c>
      <c r="AM804" s="968" t="s">
        <v>2561</v>
      </c>
      <c r="AN804" s="968" t="s">
        <v>1965</v>
      </c>
      <c r="BN804" s="49">
        <v>1</v>
      </c>
    </row>
    <row r="805" spans="3:66" ht="35.1" customHeight="1">
      <c r="C805" s="65"/>
      <c r="D805" s="43">
        <f t="shared" si="127"/>
        <v>0</v>
      </c>
      <c r="AM805" s="964" t="s">
        <v>2562</v>
      </c>
      <c r="AN805" s="964" t="s">
        <v>1965</v>
      </c>
      <c r="BN805" s="49">
        <v>1</v>
      </c>
    </row>
    <row r="806" spans="3:66" ht="35.1" customHeight="1">
      <c r="C806" s="65"/>
      <c r="D806" s="43">
        <f t="shared" si="127"/>
        <v>0</v>
      </c>
      <c r="AM806" s="968" t="s">
        <v>2563</v>
      </c>
      <c r="AN806" s="968" t="s">
        <v>1965</v>
      </c>
      <c r="BN806" s="49">
        <v>1</v>
      </c>
    </row>
    <row r="807" spans="3:66" ht="35.1" customHeight="1">
      <c r="C807" s="65"/>
      <c r="D807" s="43">
        <f t="shared" si="127"/>
        <v>0</v>
      </c>
      <c r="AM807" s="964" t="s">
        <v>2564</v>
      </c>
      <c r="AN807" s="964" t="s">
        <v>1965</v>
      </c>
      <c r="BN807" s="49">
        <v>1</v>
      </c>
    </row>
    <row r="808" spans="3:66" ht="35.1" customHeight="1">
      <c r="C808" s="65"/>
      <c r="D808" s="43">
        <f t="shared" si="127"/>
        <v>0</v>
      </c>
      <c r="AM808" s="968" t="s">
        <v>613</v>
      </c>
      <c r="AN808" s="968" t="s">
        <v>1965</v>
      </c>
      <c r="BN808" s="49">
        <v>1</v>
      </c>
    </row>
    <row r="809" spans="3:66" ht="35.1" customHeight="1">
      <c r="C809" s="65"/>
      <c r="D809" s="43">
        <f t="shared" si="127"/>
        <v>0</v>
      </c>
      <c r="AM809" s="964" t="s">
        <v>2565</v>
      </c>
      <c r="AN809" s="964" t="s">
        <v>1965</v>
      </c>
      <c r="BN809" s="49">
        <v>1</v>
      </c>
    </row>
    <row r="810" spans="3:66" ht="35.1" customHeight="1">
      <c r="C810" s="65"/>
      <c r="D810" s="43">
        <f t="shared" si="127"/>
        <v>0</v>
      </c>
      <c r="AM810" s="968" t="s">
        <v>2566</v>
      </c>
      <c r="AN810" s="968" t="s">
        <v>1965</v>
      </c>
      <c r="BN810" s="49">
        <v>1</v>
      </c>
    </row>
    <row r="811" spans="3:66" ht="35.1" customHeight="1">
      <c r="C811" s="65"/>
      <c r="D811" s="43">
        <f t="shared" si="127"/>
        <v>0</v>
      </c>
      <c r="AM811" s="964" t="s">
        <v>2567</v>
      </c>
      <c r="AN811" s="964" t="s">
        <v>1965</v>
      </c>
      <c r="BN811" s="49">
        <v>1</v>
      </c>
    </row>
    <row r="812" spans="3:66" ht="35.1" customHeight="1">
      <c r="C812" s="65"/>
      <c r="D812" s="43">
        <f t="shared" si="127"/>
        <v>0</v>
      </c>
      <c r="AM812" s="968" t="s">
        <v>2100</v>
      </c>
      <c r="AN812" s="968" t="s">
        <v>1965</v>
      </c>
      <c r="BN812" s="49">
        <v>1</v>
      </c>
    </row>
    <row r="813" spans="3:66" ht="35.1" customHeight="1">
      <c r="C813" s="65"/>
      <c r="D813" s="43">
        <f t="shared" si="127"/>
        <v>0</v>
      </c>
      <c r="AM813" s="964" t="s">
        <v>2102</v>
      </c>
      <c r="AN813" s="964" t="s">
        <v>1965</v>
      </c>
      <c r="BN813" s="49">
        <v>1</v>
      </c>
    </row>
    <row r="814" spans="3:66" ht="35.1" customHeight="1">
      <c r="C814" s="65"/>
      <c r="D814" s="43">
        <f t="shared" si="127"/>
        <v>0</v>
      </c>
      <c r="AM814" s="968" t="s">
        <v>2568</v>
      </c>
      <c r="AN814" s="968" t="s">
        <v>1965</v>
      </c>
      <c r="BN814" s="49">
        <v>1</v>
      </c>
    </row>
    <row r="815" spans="3:66" ht="35.1" customHeight="1">
      <c r="C815" s="65"/>
      <c r="D815" s="43">
        <f t="shared" si="127"/>
        <v>0</v>
      </c>
      <c r="AM815" s="964" t="s">
        <v>2569</v>
      </c>
      <c r="AN815" s="964" t="s">
        <v>1965</v>
      </c>
      <c r="BN815" s="49">
        <v>1</v>
      </c>
    </row>
    <row r="816" spans="3:66" ht="35.1" customHeight="1">
      <c r="C816" s="65"/>
      <c r="D816" s="43">
        <f t="shared" si="127"/>
        <v>0</v>
      </c>
      <c r="AM816" s="968" t="s">
        <v>2570</v>
      </c>
      <c r="AN816" s="968" t="s">
        <v>1965</v>
      </c>
      <c r="BN816" s="49">
        <v>1</v>
      </c>
    </row>
    <row r="817" spans="3:66" ht="35.1" customHeight="1">
      <c r="C817" s="65"/>
      <c r="D817" s="43">
        <f t="shared" si="127"/>
        <v>0</v>
      </c>
      <c r="AM817" s="964" t="s">
        <v>2438</v>
      </c>
      <c r="AN817" s="964" t="s">
        <v>1965</v>
      </c>
      <c r="BN817" s="49">
        <v>1</v>
      </c>
    </row>
    <row r="818" spans="3:66" ht="35.1" customHeight="1">
      <c r="C818" s="65"/>
      <c r="D818" s="43">
        <f t="shared" si="127"/>
        <v>0</v>
      </c>
      <c r="AM818" s="968" t="s">
        <v>614</v>
      </c>
      <c r="AN818" s="968" t="s">
        <v>1965</v>
      </c>
      <c r="BN818" s="49">
        <v>1</v>
      </c>
    </row>
    <row r="819" spans="3:66" ht="35.1" customHeight="1">
      <c r="C819" s="65"/>
      <c r="D819" s="43">
        <f t="shared" si="127"/>
        <v>0</v>
      </c>
      <c r="AM819" s="964" t="s">
        <v>615</v>
      </c>
      <c r="AN819" s="964" t="s">
        <v>1965</v>
      </c>
      <c r="BN819" s="49">
        <v>1</v>
      </c>
    </row>
    <row r="820" spans="3:66" ht="35.1" customHeight="1">
      <c r="C820" s="65"/>
      <c r="D820" s="43">
        <f t="shared" si="127"/>
        <v>0</v>
      </c>
      <c r="AM820" s="968" t="s">
        <v>2571</v>
      </c>
      <c r="AN820" s="968" t="s">
        <v>1965</v>
      </c>
      <c r="BN820" s="49">
        <v>1</v>
      </c>
    </row>
    <row r="821" spans="3:66" ht="35.1" customHeight="1">
      <c r="C821" s="65"/>
      <c r="D821" s="43">
        <f t="shared" si="127"/>
        <v>0</v>
      </c>
      <c r="AM821" s="964" t="s">
        <v>2572</v>
      </c>
      <c r="AN821" s="964" t="s">
        <v>1965</v>
      </c>
      <c r="BN821" s="49">
        <v>1</v>
      </c>
    </row>
    <row r="822" spans="3:66" ht="35.1" customHeight="1">
      <c r="C822" s="65"/>
      <c r="D822" s="43">
        <f t="shared" si="127"/>
        <v>0</v>
      </c>
      <c r="AM822" s="968" t="s">
        <v>2573</v>
      </c>
      <c r="AN822" s="968" t="s">
        <v>1965</v>
      </c>
      <c r="BN822" s="49">
        <v>1</v>
      </c>
    </row>
    <row r="823" spans="3:66" ht="35.1" customHeight="1">
      <c r="C823" s="65"/>
      <c r="D823" s="43">
        <f t="shared" si="127"/>
        <v>0</v>
      </c>
      <c r="AM823" s="964" t="s">
        <v>2277</v>
      </c>
      <c r="AN823" s="964" t="s">
        <v>1965</v>
      </c>
      <c r="BN823" s="49">
        <v>1</v>
      </c>
    </row>
    <row r="824" spans="3:66" ht="35.1" customHeight="1">
      <c r="C824" s="65"/>
      <c r="D824" s="43">
        <f t="shared" si="127"/>
        <v>0</v>
      </c>
      <c r="AM824" s="968" t="s">
        <v>245</v>
      </c>
      <c r="AN824" s="968" t="s">
        <v>1965</v>
      </c>
      <c r="BN824" s="49">
        <v>1</v>
      </c>
    </row>
    <row r="825" spans="3:66" ht="35.1" customHeight="1">
      <c r="C825" s="65"/>
      <c r="D825" s="43">
        <f t="shared" si="127"/>
        <v>0</v>
      </c>
      <c r="AM825" s="964" t="s">
        <v>2574</v>
      </c>
      <c r="AN825" s="964" t="s">
        <v>1965</v>
      </c>
      <c r="BN825" s="49">
        <v>1</v>
      </c>
    </row>
    <row r="826" spans="3:66" ht="35.1" customHeight="1">
      <c r="C826" s="65"/>
      <c r="D826" s="43">
        <f t="shared" si="127"/>
        <v>0</v>
      </c>
      <c r="AM826" s="968" t="s">
        <v>1164</v>
      </c>
      <c r="AN826" s="968" t="s">
        <v>1965</v>
      </c>
      <c r="BN826" s="49">
        <v>1</v>
      </c>
    </row>
    <row r="827" spans="3:66" ht="35.1" customHeight="1">
      <c r="C827" s="65"/>
      <c r="D827" s="43">
        <f t="shared" si="127"/>
        <v>0</v>
      </c>
      <c r="AM827" s="964" t="s">
        <v>2575</v>
      </c>
      <c r="AN827" s="964" t="s">
        <v>1965</v>
      </c>
      <c r="BN827" s="49">
        <v>1</v>
      </c>
    </row>
    <row r="828" spans="3:66" ht="35.1" customHeight="1">
      <c r="C828" s="65"/>
      <c r="D828" s="43">
        <f t="shared" si="127"/>
        <v>0</v>
      </c>
      <c r="AM828" s="968" t="s">
        <v>2576</v>
      </c>
      <c r="AN828" s="968" t="s">
        <v>1965</v>
      </c>
      <c r="BN828" s="49">
        <v>1</v>
      </c>
    </row>
    <row r="829" spans="3:66" ht="35.1" customHeight="1">
      <c r="C829" s="65"/>
      <c r="D829" s="43">
        <f t="shared" si="127"/>
        <v>0</v>
      </c>
      <c r="AM829" s="964" t="s">
        <v>2577</v>
      </c>
      <c r="AN829" s="964" t="s">
        <v>1965</v>
      </c>
      <c r="BN829" s="49">
        <v>1</v>
      </c>
    </row>
    <row r="830" spans="3:66" ht="35.1" customHeight="1">
      <c r="C830" s="65"/>
      <c r="D830" s="43">
        <f t="shared" si="127"/>
        <v>0</v>
      </c>
      <c r="AM830" s="968" t="s">
        <v>2578</v>
      </c>
      <c r="AN830" s="968" t="s">
        <v>1965</v>
      </c>
      <c r="BN830" s="49">
        <v>1</v>
      </c>
    </row>
    <row r="831" spans="3:66" ht="35.1" customHeight="1">
      <c r="C831" s="65"/>
      <c r="D831" s="43">
        <f t="shared" si="127"/>
        <v>0</v>
      </c>
      <c r="AM831" s="964" t="s">
        <v>2579</v>
      </c>
      <c r="AN831" s="964" t="s">
        <v>1965</v>
      </c>
      <c r="BN831" s="49">
        <v>1</v>
      </c>
    </row>
    <row r="832" spans="3:66" ht="35.1" customHeight="1">
      <c r="C832" s="65"/>
      <c r="D832" s="43">
        <f t="shared" si="127"/>
        <v>0</v>
      </c>
      <c r="AM832" s="968" t="s">
        <v>211</v>
      </c>
      <c r="AN832" s="968" t="s">
        <v>1965</v>
      </c>
      <c r="BN832" s="49">
        <v>1</v>
      </c>
    </row>
    <row r="833" spans="3:66" ht="35.1" customHeight="1">
      <c r="C833" s="65"/>
      <c r="D833" s="43">
        <f t="shared" si="127"/>
        <v>0</v>
      </c>
      <c r="AM833" s="964" t="s">
        <v>2580</v>
      </c>
      <c r="AN833" s="964" t="s">
        <v>1965</v>
      </c>
      <c r="BN833" s="49">
        <v>1</v>
      </c>
    </row>
    <row r="834" spans="3:66" ht="35.1" customHeight="1">
      <c r="C834" s="65"/>
      <c r="D834" s="43">
        <f t="shared" si="127"/>
        <v>0</v>
      </c>
      <c r="AM834" s="968" t="s">
        <v>2581</v>
      </c>
      <c r="AN834" s="968" t="s">
        <v>1965</v>
      </c>
      <c r="BN834" s="49">
        <v>1</v>
      </c>
    </row>
    <row r="835" spans="3:66" ht="35.1" customHeight="1">
      <c r="C835" s="65"/>
      <c r="D835" s="43">
        <f t="shared" si="127"/>
        <v>0</v>
      </c>
      <c r="AM835" s="964" t="s">
        <v>138</v>
      </c>
      <c r="AN835" s="964" t="s">
        <v>1965</v>
      </c>
      <c r="BN835" s="49">
        <v>1</v>
      </c>
    </row>
    <row r="836" spans="3:66" ht="35.1" customHeight="1">
      <c r="C836" s="65"/>
      <c r="D836" s="43">
        <f t="shared" si="127"/>
        <v>0</v>
      </c>
      <c r="AM836" s="968" t="s">
        <v>2582</v>
      </c>
      <c r="AN836" s="968" t="s">
        <v>1965</v>
      </c>
      <c r="BN836" s="49">
        <v>1</v>
      </c>
    </row>
    <row r="837" spans="3:66" ht="35.1" customHeight="1">
      <c r="C837" s="65"/>
      <c r="D837" s="43">
        <f t="shared" si="127"/>
        <v>0</v>
      </c>
      <c r="AM837" s="964" t="s">
        <v>616</v>
      </c>
      <c r="AN837" s="964" t="s">
        <v>1965</v>
      </c>
      <c r="BN837" s="49">
        <v>1</v>
      </c>
    </row>
    <row r="838" spans="3:66" ht="35.1" customHeight="1">
      <c r="C838" s="65"/>
      <c r="D838" s="43">
        <f t="shared" si="127"/>
        <v>0</v>
      </c>
      <c r="AM838" s="968" t="s">
        <v>2583</v>
      </c>
      <c r="AN838" s="968" t="s">
        <v>1965</v>
      </c>
      <c r="BN838" s="49">
        <v>1</v>
      </c>
    </row>
    <row r="839" spans="3:66" ht="35.1" customHeight="1">
      <c r="C839" s="65"/>
      <c r="D839" s="43">
        <f t="shared" si="127"/>
        <v>0</v>
      </c>
      <c r="AM839" s="964" t="s">
        <v>2584</v>
      </c>
      <c r="AN839" s="964" t="s">
        <v>1965</v>
      </c>
      <c r="BN839" s="49">
        <v>1</v>
      </c>
    </row>
    <row r="840" spans="3:66" ht="35.1" customHeight="1">
      <c r="C840" s="65"/>
      <c r="D840" s="43">
        <f t="shared" si="127"/>
        <v>0</v>
      </c>
      <c r="AM840" s="968" t="s">
        <v>2585</v>
      </c>
      <c r="AN840" s="968" t="s">
        <v>1965</v>
      </c>
      <c r="BN840" s="49">
        <v>1</v>
      </c>
    </row>
    <row r="841" spans="3:66" ht="35.1" customHeight="1">
      <c r="C841" s="65"/>
      <c r="D841" s="43">
        <f t="shared" si="127"/>
        <v>0</v>
      </c>
      <c r="AM841" s="964" t="s">
        <v>2586</v>
      </c>
      <c r="AN841" s="964" t="s">
        <v>1965</v>
      </c>
      <c r="BN841" s="49">
        <v>1</v>
      </c>
    </row>
    <row r="842" spans="3:66" ht="35.1" customHeight="1">
      <c r="C842" s="65"/>
      <c r="D842" s="43">
        <f t="shared" si="127"/>
        <v>0</v>
      </c>
      <c r="AM842" s="968" t="s">
        <v>2125</v>
      </c>
      <c r="AN842" s="968" t="s">
        <v>1965</v>
      </c>
      <c r="BN842" s="49">
        <v>1</v>
      </c>
    </row>
    <row r="843" spans="3:66" ht="35.1" customHeight="1">
      <c r="C843" s="65"/>
      <c r="D843" s="43">
        <f t="shared" si="127"/>
        <v>0</v>
      </c>
      <c r="AM843" s="964" t="s">
        <v>2127</v>
      </c>
      <c r="AN843" s="964" t="s">
        <v>1965</v>
      </c>
      <c r="BN843" s="49">
        <v>1</v>
      </c>
    </row>
    <row r="844" spans="3:66" ht="35.1" customHeight="1">
      <c r="C844" s="65"/>
      <c r="D844" s="43">
        <f t="shared" si="127"/>
        <v>0</v>
      </c>
      <c r="AM844" s="968" t="s">
        <v>2467</v>
      </c>
      <c r="AN844" s="968" t="s">
        <v>1965</v>
      </c>
      <c r="BN844" s="49">
        <v>1</v>
      </c>
    </row>
    <row r="845" spans="3:66" ht="35.1" customHeight="1">
      <c r="C845" s="65"/>
      <c r="D845" s="43">
        <f t="shared" si="127"/>
        <v>0</v>
      </c>
      <c r="AM845" s="964" t="s">
        <v>2587</v>
      </c>
      <c r="AN845" s="964" t="s">
        <v>1965</v>
      </c>
      <c r="BN845" s="49">
        <v>1</v>
      </c>
    </row>
    <row r="846" spans="3:66" ht="35.1" customHeight="1">
      <c r="C846" s="65"/>
      <c r="D846" s="43">
        <f t="shared" si="127"/>
        <v>0</v>
      </c>
      <c r="AM846" s="968" t="s">
        <v>2588</v>
      </c>
      <c r="AN846" s="968" t="s">
        <v>1965</v>
      </c>
      <c r="BN846" s="49">
        <v>1</v>
      </c>
    </row>
    <row r="847" spans="3:66" ht="35.1" customHeight="1">
      <c r="C847" s="65"/>
      <c r="D847" s="43">
        <f t="shared" si="127"/>
        <v>0</v>
      </c>
      <c r="AM847" s="964" t="s">
        <v>2589</v>
      </c>
      <c r="AN847" s="964" t="s">
        <v>1965</v>
      </c>
      <c r="BN847" s="49">
        <v>1</v>
      </c>
    </row>
    <row r="848" spans="3:66" ht="35.1" customHeight="1">
      <c r="C848" s="65"/>
      <c r="D848" s="43">
        <f t="shared" si="127"/>
        <v>0</v>
      </c>
      <c r="AM848" s="968" t="s">
        <v>2590</v>
      </c>
      <c r="AN848" s="968" t="s">
        <v>1965</v>
      </c>
      <c r="BN848" s="49">
        <v>1</v>
      </c>
    </row>
    <row r="849" spans="3:66" ht="35.1" customHeight="1">
      <c r="C849" s="65"/>
      <c r="D849" s="43">
        <f t="shared" ref="D849:D912" si="128">U849</f>
        <v>0</v>
      </c>
      <c r="AM849" s="964" t="s">
        <v>617</v>
      </c>
      <c r="AN849" s="964" t="s">
        <v>1965</v>
      </c>
      <c r="BN849" s="49">
        <v>1</v>
      </c>
    </row>
    <row r="850" spans="3:66" ht="35.1" customHeight="1">
      <c r="C850" s="65"/>
      <c r="D850" s="43">
        <f t="shared" si="128"/>
        <v>0</v>
      </c>
      <c r="AM850" s="968" t="s">
        <v>26</v>
      </c>
      <c r="AN850" s="968" t="s">
        <v>1965</v>
      </c>
      <c r="BN850" s="49">
        <v>1</v>
      </c>
    </row>
    <row r="851" spans="3:66" ht="35.1" customHeight="1">
      <c r="C851" s="65"/>
      <c r="D851" s="43">
        <f t="shared" si="128"/>
        <v>0</v>
      </c>
      <c r="AM851" s="964" t="s">
        <v>2315</v>
      </c>
      <c r="AN851" s="964" t="s">
        <v>1965</v>
      </c>
      <c r="BN851" s="49">
        <v>1</v>
      </c>
    </row>
    <row r="852" spans="3:66" ht="35.1" customHeight="1">
      <c r="C852" s="65"/>
      <c r="D852" s="43">
        <f t="shared" si="128"/>
        <v>0</v>
      </c>
      <c r="AM852" s="968" t="s">
        <v>44</v>
      </c>
      <c r="AN852" s="968" t="s">
        <v>1965</v>
      </c>
      <c r="BN852" s="49">
        <v>1</v>
      </c>
    </row>
    <row r="853" spans="3:66" ht="35.1" customHeight="1">
      <c r="C853" s="65"/>
      <c r="D853" s="43">
        <f t="shared" si="128"/>
        <v>0</v>
      </c>
      <c r="AM853" s="964" t="s">
        <v>2316</v>
      </c>
      <c r="AN853" s="964" t="s">
        <v>1965</v>
      </c>
      <c r="BN853" s="49">
        <v>1</v>
      </c>
    </row>
    <row r="854" spans="3:66" ht="35.1" customHeight="1">
      <c r="C854" s="65"/>
      <c r="D854" s="43">
        <f t="shared" si="128"/>
        <v>0</v>
      </c>
      <c r="AM854" s="968" t="s">
        <v>2591</v>
      </c>
      <c r="AN854" s="968" t="s">
        <v>1965</v>
      </c>
      <c r="BN854" s="49">
        <v>1</v>
      </c>
    </row>
    <row r="855" spans="3:66" ht="35.1" customHeight="1">
      <c r="C855" s="65"/>
      <c r="D855" s="43">
        <f t="shared" si="128"/>
        <v>0</v>
      </c>
      <c r="AM855" s="964" t="s">
        <v>2592</v>
      </c>
      <c r="AN855" s="964" t="s">
        <v>1965</v>
      </c>
      <c r="BN855" s="49">
        <v>1</v>
      </c>
    </row>
    <row r="856" spans="3:66" ht="35.1" customHeight="1">
      <c r="C856" s="65"/>
      <c r="D856" s="43">
        <f t="shared" si="128"/>
        <v>0</v>
      </c>
      <c r="AM856" s="968" t="s">
        <v>2593</v>
      </c>
      <c r="AN856" s="968" t="s">
        <v>1965</v>
      </c>
      <c r="BN856" s="49">
        <v>1</v>
      </c>
    </row>
    <row r="857" spans="3:66" ht="35.1" customHeight="1">
      <c r="C857" s="65"/>
      <c r="D857" s="43">
        <f t="shared" si="128"/>
        <v>0</v>
      </c>
      <c r="AM857" s="964" t="s">
        <v>2594</v>
      </c>
      <c r="AN857" s="964" t="s">
        <v>1965</v>
      </c>
      <c r="BN857" s="49">
        <v>1</v>
      </c>
    </row>
    <row r="858" spans="3:66" ht="35.1" customHeight="1">
      <c r="C858" s="65"/>
      <c r="D858" s="43">
        <f t="shared" si="128"/>
        <v>0</v>
      </c>
      <c r="AM858" s="968" t="s">
        <v>2595</v>
      </c>
      <c r="AN858" s="968" t="s">
        <v>1965</v>
      </c>
      <c r="BN858" s="49">
        <v>1</v>
      </c>
    </row>
    <row r="859" spans="3:66" ht="35.1" customHeight="1">
      <c r="C859" s="65"/>
      <c r="D859" s="43">
        <f t="shared" si="128"/>
        <v>0</v>
      </c>
      <c r="AM859" s="964" t="s">
        <v>2596</v>
      </c>
      <c r="AN859" s="964" t="s">
        <v>1965</v>
      </c>
      <c r="BN859" s="49">
        <v>1</v>
      </c>
    </row>
    <row r="860" spans="3:66" ht="35.1" customHeight="1">
      <c r="C860" s="65"/>
      <c r="D860" s="43">
        <f t="shared" si="128"/>
        <v>0</v>
      </c>
      <c r="AM860" s="968" t="s">
        <v>2597</v>
      </c>
      <c r="AN860" s="968" t="s">
        <v>1965</v>
      </c>
      <c r="BN860" s="49">
        <v>1</v>
      </c>
    </row>
    <row r="861" spans="3:66" ht="35.1" customHeight="1">
      <c r="C861" s="65"/>
      <c r="D861" s="43">
        <f t="shared" si="128"/>
        <v>0</v>
      </c>
      <c r="AM861" s="964" t="s">
        <v>2598</v>
      </c>
      <c r="AN861" s="964" t="s">
        <v>1965</v>
      </c>
      <c r="BN861" s="49">
        <v>1</v>
      </c>
    </row>
    <row r="862" spans="3:66" ht="35.1" customHeight="1">
      <c r="C862" s="65"/>
      <c r="D862" s="43">
        <f t="shared" si="128"/>
        <v>0</v>
      </c>
      <c r="AM862" s="968" t="s">
        <v>2599</v>
      </c>
      <c r="AN862" s="968" t="s">
        <v>1965</v>
      </c>
      <c r="BN862" s="49">
        <v>1</v>
      </c>
    </row>
    <row r="863" spans="3:66" ht="35.1" customHeight="1">
      <c r="C863" s="65"/>
      <c r="D863" s="43">
        <f t="shared" si="128"/>
        <v>0</v>
      </c>
      <c r="AM863" s="964" t="s">
        <v>618</v>
      </c>
      <c r="AN863" s="964" t="s">
        <v>1965</v>
      </c>
      <c r="BN863" s="49">
        <v>1</v>
      </c>
    </row>
    <row r="864" spans="3:66" ht="35.1" customHeight="1">
      <c r="C864" s="65"/>
      <c r="D864" s="43">
        <f t="shared" si="128"/>
        <v>0</v>
      </c>
      <c r="AM864" s="968" t="s">
        <v>2600</v>
      </c>
      <c r="AN864" s="968" t="s">
        <v>1965</v>
      </c>
      <c r="BN864" s="49">
        <v>1</v>
      </c>
    </row>
    <row r="865" spans="3:66" ht="35.1" customHeight="1">
      <c r="C865" s="65"/>
      <c r="D865" s="43">
        <f t="shared" si="128"/>
        <v>0</v>
      </c>
      <c r="AM865" s="964" t="s">
        <v>155</v>
      </c>
      <c r="AN865" s="964" t="s">
        <v>1965</v>
      </c>
      <c r="BN865" s="49">
        <v>1</v>
      </c>
    </row>
    <row r="866" spans="3:66" ht="35.1" customHeight="1">
      <c r="C866" s="65"/>
      <c r="D866" s="43">
        <f t="shared" si="128"/>
        <v>0</v>
      </c>
      <c r="AM866" s="968" t="s">
        <v>2601</v>
      </c>
      <c r="AN866" s="968" t="s">
        <v>1965</v>
      </c>
      <c r="BN866" s="49">
        <v>1</v>
      </c>
    </row>
    <row r="867" spans="3:66" ht="35.1" customHeight="1">
      <c r="C867" s="65"/>
      <c r="D867" s="43">
        <f t="shared" si="128"/>
        <v>0</v>
      </c>
      <c r="AM867" s="964" t="s">
        <v>170</v>
      </c>
      <c r="AN867" s="964" t="s">
        <v>1965</v>
      </c>
      <c r="BN867" s="49">
        <v>1</v>
      </c>
    </row>
    <row r="868" spans="3:66" ht="35.1" customHeight="1">
      <c r="C868" s="65"/>
      <c r="D868" s="43">
        <f t="shared" si="128"/>
        <v>0</v>
      </c>
      <c r="AM868" s="968" t="s">
        <v>2602</v>
      </c>
      <c r="AN868" s="968" t="s">
        <v>1965</v>
      </c>
      <c r="BN868" s="49">
        <v>1</v>
      </c>
    </row>
    <row r="869" spans="3:66" ht="35.1" customHeight="1">
      <c r="C869" s="65"/>
      <c r="D869" s="43">
        <f t="shared" si="128"/>
        <v>0</v>
      </c>
      <c r="AM869" s="964" t="s">
        <v>2603</v>
      </c>
      <c r="AN869" s="964" t="s">
        <v>1965</v>
      </c>
      <c r="BN869" s="49">
        <v>1</v>
      </c>
    </row>
    <row r="870" spans="3:66" ht="35.1" customHeight="1">
      <c r="C870" s="65"/>
      <c r="D870" s="43">
        <f t="shared" si="128"/>
        <v>0</v>
      </c>
      <c r="AM870" s="968" t="s">
        <v>85</v>
      </c>
      <c r="AN870" s="968" t="s">
        <v>1965</v>
      </c>
      <c r="BN870" s="49">
        <v>1</v>
      </c>
    </row>
    <row r="871" spans="3:66" ht="35.1" customHeight="1">
      <c r="C871" s="65"/>
      <c r="D871" s="43">
        <f t="shared" si="128"/>
        <v>0</v>
      </c>
      <c r="AM871" s="964" t="s">
        <v>2604</v>
      </c>
      <c r="AN871" s="964" t="s">
        <v>1965</v>
      </c>
      <c r="BN871" s="49">
        <v>1</v>
      </c>
    </row>
    <row r="872" spans="3:66" ht="35.1" customHeight="1">
      <c r="C872" s="65"/>
      <c r="D872" s="43">
        <f t="shared" si="128"/>
        <v>0</v>
      </c>
      <c r="AM872" s="968" t="s">
        <v>219</v>
      </c>
      <c r="AN872" s="968" t="s">
        <v>1965</v>
      </c>
      <c r="BN872" s="49">
        <v>1</v>
      </c>
    </row>
    <row r="873" spans="3:66" ht="35.1" customHeight="1">
      <c r="C873" s="65"/>
      <c r="D873" s="43">
        <f t="shared" si="128"/>
        <v>0</v>
      </c>
      <c r="AM873" s="964" t="s">
        <v>2605</v>
      </c>
      <c r="AN873" s="964" t="s">
        <v>1965</v>
      </c>
      <c r="BN873" s="49">
        <v>1</v>
      </c>
    </row>
    <row r="874" spans="3:66" ht="35.1" customHeight="1">
      <c r="C874" s="65"/>
      <c r="D874" s="43">
        <f t="shared" si="128"/>
        <v>0</v>
      </c>
      <c r="AM874" s="968" t="s">
        <v>2606</v>
      </c>
      <c r="AN874" s="968" t="s">
        <v>1965</v>
      </c>
      <c r="BN874" s="49">
        <v>1</v>
      </c>
    </row>
    <row r="875" spans="3:66" ht="35.1" customHeight="1">
      <c r="C875" s="65"/>
      <c r="D875" s="43">
        <f t="shared" si="128"/>
        <v>0</v>
      </c>
      <c r="AM875" s="964" t="s">
        <v>2607</v>
      </c>
      <c r="AN875" s="964" t="s">
        <v>1965</v>
      </c>
      <c r="BN875" s="49">
        <v>1</v>
      </c>
    </row>
    <row r="876" spans="3:66" ht="35.1" customHeight="1">
      <c r="C876" s="65"/>
      <c r="D876" s="43">
        <f t="shared" si="128"/>
        <v>0</v>
      </c>
      <c r="AM876" s="968" t="s">
        <v>251</v>
      </c>
      <c r="AN876" s="968" t="s">
        <v>1965</v>
      </c>
      <c r="BN876" s="49">
        <v>1</v>
      </c>
    </row>
    <row r="877" spans="3:66" ht="35.1" customHeight="1">
      <c r="C877" s="65"/>
      <c r="D877" s="43">
        <f t="shared" si="128"/>
        <v>0</v>
      </c>
      <c r="AM877" s="964" t="s">
        <v>2608</v>
      </c>
      <c r="AN877" s="964" t="s">
        <v>1965</v>
      </c>
      <c r="BN877" s="49">
        <v>1</v>
      </c>
    </row>
    <row r="878" spans="3:66" ht="35.1" customHeight="1">
      <c r="C878" s="65"/>
      <c r="D878" s="43">
        <f t="shared" si="128"/>
        <v>0</v>
      </c>
      <c r="AM878" s="968" t="s">
        <v>2609</v>
      </c>
      <c r="AN878" s="968" t="s">
        <v>1965</v>
      </c>
      <c r="BN878" s="49">
        <v>1</v>
      </c>
    </row>
    <row r="879" spans="3:66" ht="35.1" customHeight="1">
      <c r="C879" s="65"/>
      <c r="D879" s="43">
        <f t="shared" si="128"/>
        <v>0</v>
      </c>
      <c r="AM879" s="964" t="s">
        <v>2610</v>
      </c>
      <c r="AN879" s="964" t="s">
        <v>1965</v>
      </c>
      <c r="BN879" s="49">
        <v>1</v>
      </c>
    </row>
    <row r="880" spans="3:66" ht="35.1" customHeight="1">
      <c r="C880" s="65"/>
      <c r="D880" s="43">
        <f t="shared" si="128"/>
        <v>0</v>
      </c>
      <c r="AM880" s="968" t="s">
        <v>63</v>
      </c>
      <c r="AN880" s="968" t="s">
        <v>1965</v>
      </c>
      <c r="BN880" s="49">
        <v>1</v>
      </c>
    </row>
    <row r="881" spans="3:66" ht="35.1" customHeight="1">
      <c r="C881" s="65"/>
      <c r="D881" s="43">
        <f t="shared" si="128"/>
        <v>0</v>
      </c>
      <c r="AM881" s="964" t="s">
        <v>2611</v>
      </c>
      <c r="AN881" s="964" t="s">
        <v>1965</v>
      </c>
      <c r="BN881" s="49">
        <v>1</v>
      </c>
    </row>
    <row r="882" spans="3:66" ht="35.1" customHeight="1">
      <c r="C882" s="65"/>
      <c r="D882" s="43">
        <f t="shared" si="128"/>
        <v>0</v>
      </c>
      <c r="AM882" s="968" t="s">
        <v>2612</v>
      </c>
      <c r="AN882" s="968" t="s">
        <v>1965</v>
      </c>
      <c r="BN882" s="49">
        <v>1</v>
      </c>
    </row>
    <row r="883" spans="3:66" ht="35.1" customHeight="1">
      <c r="C883" s="65"/>
      <c r="D883" s="43">
        <f t="shared" si="128"/>
        <v>0</v>
      </c>
      <c r="AM883" s="964" t="s">
        <v>2613</v>
      </c>
      <c r="AN883" s="964" t="s">
        <v>1965</v>
      </c>
      <c r="BN883" s="49">
        <v>1</v>
      </c>
    </row>
    <row r="884" spans="3:66" ht="35.1" customHeight="1">
      <c r="C884" s="65"/>
      <c r="D884" s="43">
        <f t="shared" si="128"/>
        <v>0</v>
      </c>
      <c r="AM884" s="968" t="s">
        <v>2614</v>
      </c>
      <c r="AN884" s="968" t="s">
        <v>1965</v>
      </c>
      <c r="BN884" s="49">
        <v>1</v>
      </c>
    </row>
    <row r="885" spans="3:66" ht="35.1" customHeight="1">
      <c r="C885" s="65"/>
      <c r="D885" s="43">
        <f t="shared" si="128"/>
        <v>0</v>
      </c>
      <c r="AM885" s="964" t="s">
        <v>2615</v>
      </c>
      <c r="AN885" s="964" t="s">
        <v>1965</v>
      </c>
      <c r="BN885" s="49">
        <v>1</v>
      </c>
    </row>
    <row r="886" spans="3:66" ht="35.1" customHeight="1">
      <c r="C886" s="65"/>
      <c r="D886" s="43">
        <f t="shared" si="128"/>
        <v>0</v>
      </c>
      <c r="AM886" s="968" t="s">
        <v>199</v>
      </c>
      <c r="AN886" s="968" t="s">
        <v>1965</v>
      </c>
      <c r="BN886" s="49">
        <v>1</v>
      </c>
    </row>
    <row r="887" spans="3:66" ht="35.1" customHeight="1">
      <c r="C887" s="65"/>
      <c r="D887" s="43">
        <f t="shared" si="128"/>
        <v>0</v>
      </c>
      <c r="AM887" s="964" t="s">
        <v>2616</v>
      </c>
      <c r="AN887" s="964" t="s">
        <v>1965</v>
      </c>
      <c r="BN887" s="49">
        <v>1</v>
      </c>
    </row>
    <row r="888" spans="3:66" ht="35.1" customHeight="1">
      <c r="C888" s="65"/>
      <c r="D888" s="43">
        <f t="shared" si="128"/>
        <v>0</v>
      </c>
      <c r="AM888" s="968" t="s">
        <v>619</v>
      </c>
      <c r="AN888" s="968" t="s">
        <v>1965</v>
      </c>
      <c r="BN888" s="49">
        <v>1</v>
      </c>
    </row>
    <row r="889" spans="3:66" ht="35.1" customHeight="1">
      <c r="C889" s="65"/>
      <c r="D889" s="43">
        <f t="shared" si="128"/>
        <v>0</v>
      </c>
      <c r="AM889" s="964" t="s">
        <v>2617</v>
      </c>
      <c r="AN889" s="964" t="s">
        <v>1965</v>
      </c>
      <c r="BN889" s="49">
        <v>1</v>
      </c>
    </row>
    <row r="890" spans="3:66" ht="35.1" customHeight="1">
      <c r="C890" s="65"/>
      <c r="D890" s="43">
        <f t="shared" si="128"/>
        <v>0</v>
      </c>
      <c r="AM890" s="968" t="s">
        <v>2618</v>
      </c>
      <c r="AN890" s="968" t="s">
        <v>1965</v>
      </c>
      <c r="BN890" s="49">
        <v>1</v>
      </c>
    </row>
    <row r="891" spans="3:66" ht="35.1" customHeight="1">
      <c r="C891" s="65"/>
      <c r="D891" s="43">
        <f t="shared" si="128"/>
        <v>0</v>
      </c>
      <c r="AM891" s="964" t="s">
        <v>2186</v>
      </c>
      <c r="AN891" s="964" t="s">
        <v>1967</v>
      </c>
      <c r="BN891" s="49">
        <v>1</v>
      </c>
    </row>
    <row r="892" spans="3:66" ht="35.1" customHeight="1">
      <c r="C892" s="65"/>
      <c r="D892" s="43">
        <f t="shared" si="128"/>
        <v>0</v>
      </c>
      <c r="AM892" s="968" t="s">
        <v>2187</v>
      </c>
      <c r="AN892" s="968" t="s">
        <v>1967</v>
      </c>
      <c r="BN892" s="49">
        <v>1</v>
      </c>
    </row>
    <row r="893" spans="3:66" ht="35.1" customHeight="1">
      <c r="C893" s="65"/>
      <c r="D893" s="43">
        <f t="shared" si="128"/>
        <v>0</v>
      </c>
      <c r="AM893" s="964" t="s">
        <v>140</v>
      </c>
      <c r="AN893" s="964" t="s">
        <v>1967</v>
      </c>
      <c r="BN893" s="49">
        <v>1</v>
      </c>
    </row>
    <row r="894" spans="3:66" ht="35.1" customHeight="1">
      <c r="C894" s="65"/>
      <c r="D894" s="43">
        <f t="shared" si="128"/>
        <v>0</v>
      </c>
      <c r="AM894" s="968" t="s">
        <v>2619</v>
      </c>
      <c r="AN894" s="968" t="s">
        <v>1967</v>
      </c>
      <c r="BN894" s="49">
        <v>1</v>
      </c>
    </row>
    <row r="895" spans="3:66" ht="35.1" customHeight="1">
      <c r="C895" s="65"/>
      <c r="D895" s="43">
        <f t="shared" si="128"/>
        <v>0</v>
      </c>
      <c r="AM895" s="964" t="s">
        <v>259</v>
      </c>
      <c r="AN895" s="964" t="s">
        <v>1967</v>
      </c>
      <c r="BN895" s="49">
        <v>1</v>
      </c>
    </row>
    <row r="896" spans="3:66" ht="35.1" customHeight="1">
      <c r="C896" s="65"/>
      <c r="D896" s="43">
        <f t="shared" si="128"/>
        <v>0</v>
      </c>
      <c r="AM896" s="968" t="s">
        <v>277</v>
      </c>
      <c r="AN896" s="968" t="s">
        <v>1967</v>
      </c>
      <c r="BN896" s="49">
        <v>1</v>
      </c>
    </row>
    <row r="897" spans="3:66" ht="35.1" customHeight="1">
      <c r="C897" s="65"/>
      <c r="D897" s="43">
        <f t="shared" si="128"/>
        <v>0</v>
      </c>
      <c r="AM897" s="964" t="s">
        <v>2292</v>
      </c>
      <c r="AN897" s="964" t="s">
        <v>1967</v>
      </c>
      <c r="BN897" s="49">
        <v>1</v>
      </c>
    </row>
    <row r="898" spans="3:66" ht="35.1" customHeight="1">
      <c r="C898" s="65"/>
      <c r="D898" s="43">
        <f t="shared" si="128"/>
        <v>0</v>
      </c>
      <c r="AM898" s="968" t="s">
        <v>2293</v>
      </c>
      <c r="AN898" s="968" t="s">
        <v>1967</v>
      </c>
      <c r="BN898" s="49">
        <v>1</v>
      </c>
    </row>
    <row r="899" spans="3:66" ht="35.1" customHeight="1">
      <c r="C899" s="65"/>
      <c r="D899" s="43">
        <f t="shared" si="128"/>
        <v>0</v>
      </c>
      <c r="AM899" s="964" t="s">
        <v>281</v>
      </c>
      <c r="AN899" s="964" t="s">
        <v>1967</v>
      </c>
      <c r="BN899" s="49">
        <v>1</v>
      </c>
    </row>
    <row r="900" spans="3:66" ht="35.1" customHeight="1">
      <c r="C900" s="65"/>
      <c r="D900" s="43">
        <f t="shared" si="128"/>
        <v>0</v>
      </c>
      <c r="AM900" s="968" t="s">
        <v>2334</v>
      </c>
      <c r="AN900" s="968" t="s">
        <v>1967</v>
      </c>
      <c r="BN900" s="49">
        <v>1</v>
      </c>
    </row>
    <row r="901" spans="3:66" ht="35.1" customHeight="1">
      <c r="C901" s="65"/>
      <c r="D901" s="43">
        <f t="shared" si="128"/>
        <v>0</v>
      </c>
      <c r="AM901" s="964" t="s">
        <v>2335</v>
      </c>
      <c r="AN901" s="964" t="s">
        <v>1967</v>
      </c>
      <c r="BN901" s="49">
        <v>1</v>
      </c>
    </row>
    <row r="902" spans="3:66" ht="35.1" customHeight="1">
      <c r="C902" s="65"/>
      <c r="D902" s="43">
        <f t="shared" si="128"/>
        <v>0</v>
      </c>
      <c r="AM902" s="968" t="s">
        <v>297</v>
      </c>
      <c r="AN902" s="968" t="s">
        <v>1967</v>
      </c>
      <c r="BN902" s="49">
        <v>1</v>
      </c>
    </row>
    <row r="903" spans="3:66" ht="35.1" customHeight="1">
      <c r="C903" s="65"/>
      <c r="D903" s="43">
        <f t="shared" si="128"/>
        <v>0</v>
      </c>
      <c r="AM903" s="964" t="s">
        <v>620</v>
      </c>
      <c r="AN903" s="964" t="s">
        <v>1967</v>
      </c>
      <c r="BN903" s="49">
        <v>1</v>
      </c>
    </row>
    <row r="904" spans="3:66" ht="35.1" customHeight="1">
      <c r="C904" s="65"/>
      <c r="D904" s="43">
        <f t="shared" si="128"/>
        <v>0</v>
      </c>
      <c r="AM904" s="968" t="s">
        <v>301</v>
      </c>
      <c r="AN904" s="968" t="s">
        <v>1967</v>
      </c>
      <c r="BN904" s="49">
        <v>1</v>
      </c>
    </row>
    <row r="905" spans="3:66" ht="35.1" customHeight="1">
      <c r="C905" s="65"/>
      <c r="D905" s="43">
        <f t="shared" si="128"/>
        <v>0</v>
      </c>
      <c r="AM905" s="964" t="s">
        <v>621</v>
      </c>
      <c r="AN905" s="964" t="s">
        <v>1967</v>
      </c>
      <c r="BN905" s="49">
        <v>1</v>
      </c>
    </row>
    <row r="906" spans="3:66" ht="35.1" customHeight="1">
      <c r="C906" s="65"/>
      <c r="D906" s="43">
        <f t="shared" si="128"/>
        <v>0</v>
      </c>
      <c r="AM906" s="968" t="s">
        <v>303</v>
      </c>
      <c r="AN906" s="968" t="s">
        <v>1967</v>
      </c>
      <c r="BN906" s="49">
        <v>1</v>
      </c>
    </row>
    <row r="907" spans="3:66" ht="35.1" customHeight="1">
      <c r="C907" s="65"/>
      <c r="D907" s="43">
        <f t="shared" si="128"/>
        <v>0</v>
      </c>
      <c r="AM907" s="964" t="s">
        <v>622</v>
      </c>
      <c r="AN907" s="964" t="s">
        <v>1967</v>
      </c>
      <c r="BN907" s="49">
        <v>1</v>
      </c>
    </row>
    <row r="908" spans="3:66" ht="35.1" customHeight="1">
      <c r="C908" s="65"/>
      <c r="D908" s="43">
        <f t="shared" si="128"/>
        <v>0</v>
      </c>
      <c r="AM908" s="968" t="s">
        <v>623</v>
      </c>
      <c r="AN908" s="968" t="s">
        <v>1967</v>
      </c>
      <c r="BN908" s="49">
        <v>1</v>
      </c>
    </row>
    <row r="909" spans="3:66" ht="35.1" customHeight="1">
      <c r="C909" s="65"/>
      <c r="D909" s="43">
        <f t="shared" si="128"/>
        <v>0</v>
      </c>
      <c r="AM909" s="964" t="s">
        <v>305</v>
      </c>
      <c r="AN909" s="964" t="s">
        <v>1967</v>
      </c>
      <c r="BN909" s="49">
        <v>1</v>
      </c>
    </row>
    <row r="910" spans="3:66" ht="35.1" customHeight="1">
      <c r="C910" s="65"/>
      <c r="D910" s="43">
        <f t="shared" si="128"/>
        <v>0</v>
      </c>
      <c r="AM910" s="968" t="s">
        <v>307</v>
      </c>
      <c r="AN910" s="968" t="s">
        <v>1967</v>
      </c>
      <c r="BN910" s="49">
        <v>1</v>
      </c>
    </row>
    <row r="911" spans="3:66" ht="35.1" customHeight="1">
      <c r="C911" s="65"/>
      <c r="D911" s="43">
        <f t="shared" si="128"/>
        <v>0</v>
      </c>
      <c r="AM911" s="964" t="s">
        <v>2620</v>
      </c>
      <c r="AN911" s="964" t="s">
        <v>1972</v>
      </c>
      <c r="BN911" s="49">
        <v>1</v>
      </c>
    </row>
    <row r="912" spans="3:66" ht="35.1" customHeight="1">
      <c r="C912" s="65"/>
      <c r="D912" s="43">
        <f t="shared" si="128"/>
        <v>0</v>
      </c>
      <c r="AM912" s="968" t="s">
        <v>2621</v>
      </c>
      <c r="AN912" s="968" t="s">
        <v>1972</v>
      </c>
      <c r="BN912" s="49">
        <v>1</v>
      </c>
    </row>
    <row r="913" spans="3:66" ht="35.1" customHeight="1">
      <c r="C913" s="65"/>
      <c r="D913" s="43">
        <f t="shared" ref="D913:D976" si="129">U913</f>
        <v>0</v>
      </c>
      <c r="AM913" s="964" t="s">
        <v>75</v>
      </c>
      <c r="AN913" s="964" t="s">
        <v>1972</v>
      </c>
      <c r="BN913" s="49">
        <v>1</v>
      </c>
    </row>
    <row r="914" spans="3:66" ht="35.1" customHeight="1">
      <c r="C914" s="65"/>
      <c r="D914" s="43">
        <f t="shared" si="129"/>
        <v>0</v>
      </c>
      <c r="AM914" s="968" t="s">
        <v>2378</v>
      </c>
      <c r="AN914" s="968" t="s">
        <v>1972</v>
      </c>
      <c r="BN914" s="49">
        <v>1</v>
      </c>
    </row>
    <row r="915" spans="3:66" ht="35.1" customHeight="1">
      <c r="C915" s="65"/>
      <c r="D915" s="43">
        <f t="shared" si="129"/>
        <v>0</v>
      </c>
      <c r="AM915" s="964" t="s">
        <v>113</v>
      </c>
      <c r="AN915" s="964" t="s">
        <v>1972</v>
      </c>
      <c r="BN915" s="49">
        <v>1</v>
      </c>
    </row>
    <row r="916" spans="3:66" ht="35.1" customHeight="1">
      <c r="C916" s="65"/>
      <c r="D916" s="43">
        <f t="shared" si="129"/>
        <v>0</v>
      </c>
      <c r="AM916" s="968" t="s">
        <v>624</v>
      </c>
      <c r="AN916" s="968" t="s">
        <v>1972</v>
      </c>
      <c r="BN916" s="49">
        <v>1</v>
      </c>
    </row>
    <row r="917" spans="3:66" ht="35.1" customHeight="1">
      <c r="C917" s="65"/>
      <c r="D917" s="43">
        <f t="shared" si="129"/>
        <v>0</v>
      </c>
      <c r="AM917" s="964" t="s">
        <v>625</v>
      </c>
      <c r="AN917" s="964" t="s">
        <v>1972</v>
      </c>
      <c r="BN917" s="49">
        <v>1</v>
      </c>
    </row>
    <row r="918" spans="3:66" ht="35.1" customHeight="1">
      <c r="C918" s="65"/>
      <c r="D918" s="43">
        <f t="shared" si="129"/>
        <v>0</v>
      </c>
      <c r="AM918" s="968" t="s">
        <v>626</v>
      </c>
      <c r="AN918" s="968" t="s">
        <v>1972</v>
      </c>
      <c r="BN918" s="49">
        <v>1</v>
      </c>
    </row>
    <row r="919" spans="3:66" ht="35.1" customHeight="1">
      <c r="C919" s="65"/>
      <c r="D919" s="43">
        <f t="shared" si="129"/>
        <v>0</v>
      </c>
      <c r="AM919" s="964" t="s">
        <v>627</v>
      </c>
      <c r="AN919" s="964" t="s">
        <v>1972</v>
      </c>
      <c r="BN919" s="49">
        <v>1</v>
      </c>
    </row>
    <row r="920" spans="3:66" ht="35.1" customHeight="1">
      <c r="C920" s="65"/>
      <c r="D920" s="43">
        <f t="shared" si="129"/>
        <v>0</v>
      </c>
      <c r="AM920" s="968" t="s">
        <v>628</v>
      </c>
      <c r="AN920" s="968" t="s">
        <v>1972</v>
      </c>
      <c r="BN920" s="49">
        <v>1</v>
      </c>
    </row>
    <row r="921" spans="3:66" ht="35.1" customHeight="1">
      <c r="C921" s="65"/>
      <c r="D921" s="43">
        <f t="shared" si="129"/>
        <v>0</v>
      </c>
      <c r="AM921" s="964" t="s">
        <v>629</v>
      </c>
      <c r="AN921" s="964" t="s">
        <v>1972</v>
      </c>
      <c r="BN921" s="49">
        <v>1</v>
      </c>
    </row>
    <row r="922" spans="3:66" ht="35.1" customHeight="1">
      <c r="C922" s="65"/>
      <c r="D922" s="43">
        <f t="shared" si="129"/>
        <v>0</v>
      </c>
      <c r="AM922" s="968" t="s">
        <v>630</v>
      </c>
      <c r="AN922" s="968" t="s">
        <v>1972</v>
      </c>
      <c r="BN922" s="49">
        <v>1</v>
      </c>
    </row>
    <row r="923" spans="3:66" ht="35.1" customHeight="1">
      <c r="C923" s="65"/>
      <c r="D923" s="43">
        <f t="shared" si="129"/>
        <v>0</v>
      </c>
      <c r="AM923" s="964" t="s">
        <v>631</v>
      </c>
      <c r="AN923" s="964" t="s">
        <v>1972</v>
      </c>
      <c r="BN923" s="49">
        <v>1</v>
      </c>
    </row>
    <row r="924" spans="3:66" ht="35.1" customHeight="1">
      <c r="C924" s="65"/>
      <c r="D924" s="43">
        <f t="shared" si="129"/>
        <v>0</v>
      </c>
      <c r="AM924" s="968" t="s">
        <v>632</v>
      </c>
      <c r="AN924" s="968" t="s">
        <v>1972</v>
      </c>
      <c r="BN924" s="49">
        <v>1</v>
      </c>
    </row>
    <row r="925" spans="3:66" ht="35.1" customHeight="1">
      <c r="C925" s="65"/>
      <c r="D925" s="43">
        <f t="shared" si="129"/>
        <v>0</v>
      </c>
      <c r="AM925" s="964" t="s">
        <v>146</v>
      </c>
      <c r="AN925" s="964" t="s">
        <v>1972</v>
      </c>
      <c r="BN925" s="49">
        <v>1</v>
      </c>
    </row>
    <row r="926" spans="3:66" ht="35.1" customHeight="1">
      <c r="C926" s="65"/>
      <c r="D926" s="43">
        <f t="shared" si="129"/>
        <v>0</v>
      </c>
      <c r="AM926" s="968" t="s">
        <v>2622</v>
      </c>
      <c r="AN926" s="968" t="s">
        <v>1972</v>
      </c>
      <c r="BN926" s="49">
        <v>1</v>
      </c>
    </row>
    <row r="927" spans="3:66" ht="35.1" customHeight="1">
      <c r="C927" s="65"/>
      <c r="D927" s="43">
        <f t="shared" si="129"/>
        <v>0</v>
      </c>
      <c r="AM927" s="964" t="s">
        <v>2623</v>
      </c>
      <c r="AN927" s="964" t="s">
        <v>1972</v>
      </c>
      <c r="BN927" s="49">
        <v>1</v>
      </c>
    </row>
    <row r="928" spans="3:66" ht="35.1" customHeight="1">
      <c r="C928" s="65"/>
      <c r="D928" s="43">
        <f t="shared" si="129"/>
        <v>0</v>
      </c>
      <c r="AM928" s="968" t="s">
        <v>2532</v>
      </c>
      <c r="AN928" s="968" t="s">
        <v>1972</v>
      </c>
      <c r="BN928" s="49">
        <v>1</v>
      </c>
    </row>
    <row r="929" spans="3:66" ht="35.1" customHeight="1">
      <c r="C929" s="65"/>
      <c r="D929" s="43">
        <f t="shared" si="129"/>
        <v>0</v>
      </c>
      <c r="AM929" s="964" t="s">
        <v>2490</v>
      </c>
      <c r="AN929" s="964" t="s">
        <v>1972</v>
      </c>
      <c r="BN929" s="49">
        <v>1</v>
      </c>
    </row>
    <row r="930" spans="3:66" ht="35.1" customHeight="1">
      <c r="C930" s="65"/>
      <c r="D930" s="43">
        <f t="shared" si="129"/>
        <v>0</v>
      </c>
      <c r="AM930" s="968" t="s">
        <v>37</v>
      </c>
      <c r="AN930" s="968" t="s">
        <v>1972</v>
      </c>
      <c r="BN930" s="49">
        <v>1</v>
      </c>
    </row>
    <row r="931" spans="3:66" ht="35.1" customHeight="1">
      <c r="C931" s="65"/>
      <c r="D931" s="43">
        <f t="shared" si="129"/>
        <v>0</v>
      </c>
      <c r="AM931" s="964" t="s">
        <v>5</v>
      </c>
      <c r="AN931" s="964" t="s">
        <v>1972</v>
      </c>
      <c r="BN931" s="49">
        <v>1</v>
      </c>
    </row>
    <row r="932" spans="3:66" ht="35.1" customHeight="1">
      <c r="C932" s="65"/>
      <c r="D932" s="43">
        <f t="shared" si="129"/>
        <v>0</v>
      </c>
      <c r="AM932" s="968" t="s">
        <v>633</v>
      </c>
      <c r="AN932" s="968" t="s">
        <v>1972</v>
      </c>
      <c r="BN932" s="49">
        <v>1</v>
      </c>
    </row>
    <row r="933" spans="3:66" ht="35.1" customHeight="1">
      <c r="C933" s="65"/>
      <c r="D933" s="43">
        <f t="shared" si="129"/>
        <v>0</v>
      </c>
      <c r="AM933" s="964" t="s">
        <v>634</v>
      </c>
      <c r="AN933" s="964" t="s">
        <v>1972</v>
      </c>
      <c r="BN933" s="49">
        <v>1</v>
      </c>
    </row>
    <row r="934" spans="3:66" ht="35.1" customHeight="1">
      <c r="C934" s="65"/>
      <c r="D934" s="43">
        <f t="shared" si="129"/>
        <v>0</v>
      </c>
      <c r="AM934" s="968" t="s">
        <v>635</v>
      </c>
      <c r="AN934" s="968" t="s">
        <v>1972</v>
      </c>
      <c r="BN934" s="49">
        <v>1</v>
      </c>
    </row>
    <row r="935" spans="3:66" ht="35.1" customHeight="1">
      <c r="C935" s="65"/>
      <c r="D935" s="43">
        <f t="shared" si="129"/>
        <v>0</v>
      </c>
      <c r="AM935" s="964" t="s">
        <v>2624</v>
      </c>
      <c r="AN935" s="964" t="s">
        <v>1972</v>
      </c>
      <c r="BN935" s="49">
        <v>1</v>
      </c>
    </row>
    <row r="936" spans="3:66" ht="35.1" customHeight="1">
      <c r="C936" s="65"/>
      <c r="D936" s="43">
        <f t="shared" si="129"/>
        <v>0</v>
      </c>
      <c r="AM936" s="968" t="s">
        <v>2625</v>
      </c>
      <c r="AN936" s="968" t="s">
        <v>1972</v>
      </c>
      <c r="BN936" s="49">
        <v>1</v>
      </c>
    </row>
    <row r="937" spans="3:66" ht="35.1" customHeight="1">
      <c r="C937" s="65"/>
      <c r="D937" s="43">
        <f t="shared" si="129"/>
        <v>0</v>
      </c>
      <c r="AM937" s="964" t="s">
        <v>2626</v>
      </c>
      <c r="AN937" s="964" t="s">
        <v>1972</v>
      </c>
      <c r="BN937" s="49">
        <v>1</v>
      </c>
    </row>
    <row r="938" spans="3:66" ht="35.1" customHeight="1">
      <c r="C938" s="65"/>
      <c r="D938" s="43">
        <f t="shared" si="129"/>
        <v>0</v>
      </c>
      <c r="AM938" s="968" t="s">
        <v>2186</v>
      </c>
      <c r="AN938" s="968" t="s">
        <v>1971</v>
      </c>
      <c r="BN938" s="49">
        <v>1</v>
      </c>
    </row>
    <row r="939" spans="3:66" ht="35.1" customHeight="1">
      <c r="C939" s="65"/>
      <c r="D939" s="43">
        <f t="shared" si="129"/>
        <v>0</v>
      </c>
      <c r="AM939" s="964" t="s">
        <v>2187</v>
      </c>
      <c r="AN939" s="964" t="s">
        <v>1971</v>
      </c>
      <c r="BN939" s="49">
        <v>1</v>
      </c>
    </row>
    <row r="940" spans="3:66" ht="35.1" customHeight="1">
      <c r="C940" s="65"/>
      <c r="D940" s="43">
        <f t="shared" si="129"/>
        <v>0</v>
      </c>
      <c r="AM940" s="968" t="s">
        <v>2627</v>
      </c>
      <c r="AN940" s="968" t="s">
        <v>1971</v>
      </c>
      <c r="BN940" s="49">
        <v>1</v>
      </c>
    </row>
    <row r="941" spans="3:66" ht="35.1" customHeight="1">
      <c r="C941" s="65"/>
      <c r="D941" s="43">
        <f t="shared" si="129"/>
        <v>0</v>
      </c>
      <c r="AM941" s="964" t="s">
        <v>2628</v>
      </c>
      <c r="AN941" s="964" t="s">
        <v>1971</v>
      </c>
      <c r="BN941" s="49">
        <v>1</v>
      </c>
    </row>
    <row r="942" spans="3:66" ht="35.1" customHeight="1">
      <c r="C942" s="65"/>
      <c r="D942" s="43">
        <f t="shared" si="129"/>
        <v>0</v>
      </c>
      <c r="AM942" s="968" t="s">
        <v>54</v>
      </c>
      <c r="AN942" s="968" t="s">
        <v>1971</v>
      </c>
      <c r="BN942" s="49">
        <v>1</v>
      </c>
    </row>
    <row r="943" spans="3:66" ht="35.1" customHeight="1">
      <c r="C943" s="65"/>
      <c r="D943" s="43">
        <f t="shared" si="129"/>
        <v>0</v>
      </c>
      <c r="AM943" s="964" t="s">
        <v>2629</v>
      </c>
      <c r="AN943" s="964" t="s">
        <v>1971</v>
      </c>
      <c r="BN943" s="49">
        <v>1</v>
      </c>
    </row>
    <row r="944" spans="3:66" ht="35.1" customHeight="1">
      <c r="C944" s="65"/>
      <c r="D944" s="43">
        <f t="shared" si="129"/>
        <v>0</v>
      </c>
      <c r="AM944" s="968" t="s">
        <v>2630</v>
      </c>
      <c r="AN944" s="968" t="s">
        <v>1971</v>
      </c>
      <c r="BN944" s="49">
        <v>1</v>
      </c>
    </row>
    <row r="945" spans="3:66" ht="35.1" customHeight="1">
      <c r="C945" s="65"/>
      <c r="D945" s="43">
        <f t="shared" si="129"/>
        <v>0</v>
      </c>
      <c r="AM945" s="964" t="s">
        <v>2292</v>
      </c>
      <c r="AN945" s="964" t="s">
        <v>1971</v>
      </c>
      <c r="BN945" s="49">
        <v>1</v>
      </c>
    </row>
    <row r="946" spans="3:66" ht="35.1" customHeight="1">
      <c r="C946" s="65"/>
      <c r="D946" s="43">
        <f t="shared" si="129"/>
        <v>0</v>
      </c>
      <c r="AM946" s="968" t="s">
        <v>2293</v>
      </c>
      <c r="AN946" s="968" t="s">
        <v>1971</v>
      </c>
      <c r="BN946" s="49">
        <v>1</v>
      </c>
    </row>
    <row r="947" spans="3:66" ht="35.1" customHeight="1">
      <c r="C947" s="65"/>
      <c r="D947" s="43">
        <f t="shared" si="129"/>
        <v>0</v>
      </c>
      <c r="AM947" s="964" t="s">
        <v>2334</v>
      </c>
      <c r="AN947" s="964" t="s">
        <v>1971</v>
      </c>
      <c r="BN947" s="49">
        <v>1</v>
      </c>
    </row>
    <row r="948" spans="3:66" ht="35.1" customHeight="1">
      <c r="C948" s="65"/>
      <c r="D948" s="43">
        <f t="shared" si="129"/>
        <v>0</v>
      </c>
      <c r="AM948" s="968" t="s">
        <v>2335</v>
      </c>
      <c r="AN948" s="968" t="s">
        <v>1971</v>
      </c>
      <c r="BN948" s="49">
        <v>1</v>
      </c>
    </row>
    <row r="949" spans="3:66" ht="35.1" customHeight="1">
      <c r="C949" s="65"/>
      <c r="D949" s="43">
        <f t="shared" si="129"/>
        <v>0</v>
      </c>
      <c r="AM949" s="964" t="s">
        <v>4</v>
      </c>
      <c r="AN949" s="964" t="s">
        <v>1971</v>
      </c>
      <c r="BN949" s="49">
        <v>1</v>
      </c>
    </row>
    <row r="950" spans="3:66" ht="35.1" customHeight="1">
      <c r="C950" s="65"/>
      <c r="D950" s="43">
        <f t="shared" si="129"/>
        <v>0</v>
      </c>
      <c r="AM950" s="968" t="s">
        <v>130</v>
      </c>
      <c r="AN950" s="968" t="s">
        <v>1971</v>
      </c>
      <c r="BN950" s="49">
        <v>1</v>
      </c>
    </row>
    <row r="951" spans="3:66" ht="35.1" customHeight="1">
      <c r="C951" s="65"/>
      <c r="D951" s="43">
        <f t="shared" si="129"/>
        <v>0</v>
      </c>
      <c r="AM951" s="964" t="s">
        <v>112</v>
      </c>
      <c r="AN951" s="964" t="s">
        <v>1971</v>
      </c>
      <c r="BN951" s="49">
        <v>1</v>
      </c>
    </row>
    <row r="952" spans="3:66" ht="35.1" customHeight="1">
      <c r="C952" s="65"/>
      <c r="D952" s="43">
        <f t="shared" si="129"/>
        <v>0</v>
      </c>
      <c r="AM952" s="968" t="s">
        <v>2525</v>
      </c>
      <c r="AN952" s="968" t="s">
        <v>1964</v>
      </c>
      <c r="BN952" s="49">
        <v>1</v>
      </c>
    </row>
    <row r="953" spans="3:66" ht="35.1" customHeight="1">
      <c r="C953" s="65"/>
      <c r="D953" s="43">
        <f t="shared" si="129"/>
        <v>0</v>
      </c>
      <c r="AM953" s="964" t="s">
        <v>2526</v>
      </c>
      <c r="AN953" s="964" t="s">
        <v>1964</v>
      </c>
      <c r="BN953" s="49">
        <v>1</v>
      </c>
    </row>
    <row r="954" spans="3:66" ht="35.1" customHeight="1">
      <c r="C954" s="65"/>
      <c r="D954" s="43">
        <f t="shared" si="129"/>
        <v>0</v>
      </c>
      <c r="AM954" s="968" t="s">
        <v>169</v>
      </c>
      <c r="AN954" s="968" t="s">
        <v>1964</v>
      </c>
      <c r="BN954" s="49">
        <v>1</v>
      </c>
    </row>
    <row r="955" spans="3:66" ht="35.1" customHeight="1">
      <c r="C955" s="65"/>
      <c r="D955" s="43">
        <f t="shared" si="129"/>
        <v>0</v>
      </c>
      <c r="AM955" s="964" t="s">
        <v>2174</v>
      </c>
      <c r="AN955" s="964" t="s">
        <v>1964</v>
      </c>
      <c r="BN955" s="49">
        <v>1</v>
      </c>
    </row>
    <row r="956" spans="3:66" ht="35.1" customHeight="1">
      <c r="C956" s="65"/>
      <c r="D956" s="43">
        <f t="shared" si="129"/>
        <v>0</v>
      </c>
      <c r="AM956" s="968" t="s">
        <v>2375</v>
      </c>
      <c r="AN956" s="968" t="s">
        <v>1964</v>
      </c>
      <c r="BN956" s="49">
        <v>1</v>
      </c>
    </row>
    <row r="957" spans="3:66" ht="35.1" customHeight="1">
      <c r="C957" s="65"/>
      <c r="D957" s="43">
        <f t="shared" si="129"/>
        <v>0</v>
      </c>
      <c r="AM957" s="964" t="s">
        <v>2376</v>
      </c>
      <c r="AN957" s="964" t="s">
        <v>1964</v>
      </c>
      <c r="BN957" s="49">
        <v>1</v>
      </c>
    </row>
    <row r="958" spans="3:66" ht="35.1" customHeight="1">
      <c r="C958" s="65"/>
      <c r="D958" s="43">
        <f t="shared" si="129"/>
        <v>0</v>
      </c>
      <c r="AM958" s="968" t="s">
        <v>2178</v>
      </c>
      <c r="AN958" s="968" t="s">
        <v>1964</v>
      </c>
      <c r="BN958" s="49">
        <v>1</v>
      </c>
    </row>
    <row r="959" spans="3:66" ht="35.1" customHeight="1">
      <c r="C959" s="65"/>
      <c r="D959" s="43">
        <f t="shared" si="129"/>
        <v>0</v>
      </c>
      <c r="AM959" s="964" t="s">
        <v>2179</v>
      </c>
      <c r="AN959" s="964" t="s">
        <v>1964</v>
      </c>
      <c r="BN959" s="49">
        <v>1</v>
      </c>
    </row>
    <row r="960" spans="3:66" ht="35.1" customHeight="1">
      <c r="C960" s="65"/>
      <c r="D960" s="43">
        <f t="shared" si="129"/>
        <v>0</v>
      </c>
      <c r="AM960" s="968" t="s">
        <v>2182</v>
      </c>
      <c r="AN960" s="968" t="s">
        <v>1964</v>
      </c>
      <c r="BN960" s="49">
        <v>1</v>
      </c>
    </row>
    <row r="961" spans="3:66" ht="35.1" customHeight="1">
      <c r="C961" s="65"/>
      <c r="D961" s="43">
        <f t="shared" si="129"/>
        <v>0</v>
      </c>
      <c r="AM961" s="964" t="s">
        <v>62</v>
      </c>
      <c r="AN961" s="964" t="s">
        <v>1964</v>
      </c>
      <c r="BN961" s="49">
        <v>1</v>
      </c>
    </row>
    <row r="962" spans="3:66" ht="35.1" customHeight="1">
      <c r="C962" s="65"/>
      <c r="D962" s="43">
        <f t="shared" si="129"/>
        <v>0</v>
      </c>
      <c r="AM962" s="968" t="s">
        <v>84</v>
      </c>
      <c r="AN962" s="968" t="s">
        <v>1964</v>
      </c>
      <c r="BN962" s="49">
        <v>1</v>
      </c>
    </row>
    <row r="963" spans="3:66" ht="35.1" customHeight="1">
      <c r="C963" s="65"/>
      <c r="D963" s="43">
        <f t="shared" si="129"/>
        <v>0</v>
      </c>
      <c r="AM963" s="964" t="s">
        <v>2183</v>
      </c>
      <c r="AN963" s="964" t="s">
        <v>1964</v>
      </c>
      <c r="BN963" s="49">
        <v>1</v>
      </c>
    </row>
    <row r="964" spans="3:66" ht="35.1" customHeight="1">
      <c r="C964" s="65"/>
      <c r="D964" s="43">
        <f t="shared" si="129"/>
        <v>0</v>
      </c>
      <c r="AM964" s="968" t="s">
        <v>2184</v>
      </c>
      <c r="AN964" s="968" t="s">
        <v>1964</v>
      </c>
      <c r="BN964" s="49">
        <v>1</v>
      </c>
    </row>
    <row r="965" spans="3:66" ht="35.1" customHeight="1">
      <c r="C965" s="65"/>
      <c r="D965" s="43">
        <f t="shared" si="129"/>
        <v>0</v>
      </c>
      <c r="AM965" s="964" t="s">
        <v>2165</v>
      </c>
      <c r="AN965" s="964" t="s">
        <v>1964</v>
      </c>
      <c r="BN965" s="49">
        <v>1</v>
      </c>
    </row>
    <row r="966" spans="3:66" ht="35.1" customHeight="1">
      <c r="C966" s="65"/>
      <c r="D966" s="43">
        <f t="shared" si="129"/>
        <v>0</v>
      </c>
      <c r="AM966" s="968" t="s">
        <v>2188</v>
      </c>
      <c r="AN966" s="968" t="s">
        <v>1964</v>
      </c>
      <c r="BN966" s="49">
        <v>1</v>
      </c>
    </row>
    <row r="967" spans="3:66" ht="35.1" customHeight="1">
      <c r="C967" s="65"/>
      <c r="D967" s="43">
        <f t="shared" si="129"/>
        <v>0</v>
      </c>
      <c r="AM967" s="964" t="s">
        <v>2189</v>
      </c>
      <c r="AN967" s="964" t="s">
        <v>1964</v>
      </c>
      <c r="BN967" s="49">
        <v>1</v>
      </c>
    </row>
    <row r="968" spans="3:66" ht="35.1" customHeight="1">
      <c r="C968" s="65"/>
      <c r="D968" s="43">
        <f t="shared" si="129"/>
        <v>0</v>
      </c>
      <c r="AM968" s="968" t="s">
        <v>2190</v>
      </c>
      <c r="AN968" s="968" t="s">
        <v>1964</v>
      </c>
      <c r="BN968" s="49">
        <v>1</v>
      </c>
    </row>
    <row r="969" spans="3:66" ht="35.1" customHeight="1">
      <c r="C969" s="65"/>
      <c r="D969" s="43">
        <f t="shared" si="129"/>
        <v>0</v>
      </c>
      <c r="AM969" s="964" t="s">
        <v>2192</v>
      </c>
      <c r="AN969" s="964" t="s">
        <v>1964</v>
      </c>
      <c r="BN969" s="49">
        <v>1</v>
      </c>
    </row>
    <row r="970" spans="3:66" ht="35.1" customHeight="1">
      <c r="C970" s="65"/>
      <c r="D970" s="43">
        <f t="shared" si="129"/>
        <v>0</v>
      </c>
      <c r="AM970" s="968" t="s">
        <v>2193</v>
      </c>
      <c r="AN970" s="968" t="s">
        <v>1964</v>
      </c>
      <c r="BN970" s="49">
        <v>1</v>
      </c>
    </row>
    <row r="971" spans="3:66" ht="35.1" customHeight="1">
      <c r="C971" s="65"/>
      <c r="D971" s="43">
        <f t="shared" si="129"/>
        <v>0</v>
      </c>
      <c r="AM971" s="964" t="s">
        <v>2194</v>
      </c>
      <c r="AN971" s="964" t="s">
        <v>1964</v>
      </c>
      <c r="BN971" s="49">
        <v>1</v>
      </c>
    </row>
    <row r="972" spans="3:66" ht="35.1" customHeight="1">
      <c r="C972" s="65"/>
      <c r="D972" s="43">
        <f t="shared" si="129"/>
        <v>0</v>
      </c>
      <c r="AM972" s="968" t="s">
        <v>2195</v>
      </c>
      <c r="AN972" s="968" t="s">
        <v>1964</v>
      </c>
      <c r="BN972" s="49">
        <v>1</v>
      </c>
    </row>
    <row r="973" spans="3:66" ht="35.1" customHeight="1">
      <c r="C973" s="65"/>
      <c r="D973" s="43">
        <f t="shared" si="129"/>
        <v>0</v>
      </c>
      <c r="AM973" s="964" t="s">
        <v>2196</v>
      </c>
      <c r="AN973" s="964" t="s">
        <v>1964</v>
      </c>
      <c r="BN973" s="49">
        <v>1</v>
      </c>
    </row>
    <row r="974" spans="3:66" ht="35.1" customHeight="1">
      <c r="C974" s="65"/>
      <c r="D974" s="43">
        <f t="shared" si="129"/>
        <v>0</v>
      </c>
      <c r="AM974" s="968" t="s">
        <v>2197</v>
      </c>
      <c r="AN974" s="968" t="s">
        <v>1964</v>
      </c>
      <c r="BN974" s="49">
        <v>1</v>
      </c>
    </row>
    <row r="975" spans="3:66" ht="35.1" customHeight="1">
      <c r="C975" s="65"/>
      <c r="D975" s="43">
        <f t="shared" si="129"/>
        <v>0</v>
      </c>
      <c r="AM975" s="964" t="s">
        <v>2198</v>
      </c>
      <c r="AN975" s="964" t="s">
        <v>1964</v>
      </c>
      <c r="BN975" s="49">
        <v>1</v>
      </c>
    </row>
    <row r="976" spans="3:66" ht="35.1" customHeight="1">
      <c r="C976" s="65"/>
      <c r="D976" s="43">
        <f t="shared" si="129"/>
        <v>0</v>
      </c>
      <c r="AM976" s="968" t="s">
        <v>2199</v>
      </c>
      <c r="AN976" s="968" t="s">
        <v>1964</v>
      </c>
      <c r="BN976" s="49">
        <v>1</v>
      </c>
    </row>
    <row r="977" spans="3:66" ht="35.1" customHeight="1">
      <c r="C977" s="65"/>
      <c r="D977" s="43">
        <f t="shared" ref="D977:D1040" si="130">U977</f>
        <v>0</v>
      </c>
      <c r="AM977" s="964" t="s">
        <v>2200</v>
      </c>
      <c r="AN977" s="964" t="s">
        <v>1964</v>
      </c>
      <c r="BN977" s="49">
        <v>1</v>
      </c>
    </row>
    <row r="978" spans="3:66" ht="35.1" customHeight="1">
      <c r="C978" s="65"/>
      <c r="D978" s="43">
        <f t="shared" si="130"/>
        <v>0</v>
      </c>
      <c r="AM978" s="968" t="s">
        <v>2201</v>
      </c>
      <c r="AN978" s="968" t="s">
        <v>1964</v>
      </c>
      <c r="BN978" s="49">
        <v>1</v>
      </c>
    </row>
    <row r="979" spans="3:66" ht="35.1" customHeight="1">
      <c r="C979" s="65"/>
      <c r="D979" s="43">
        <f t="shared" si="130"/>
        <v>0</v>
      </c>
      <c r="AM979" s="964" t="s">
        <v>2202</v>
      </c>
      <c r="AN979" s="964" t="s">
        <v>1964</v>
      </c>
      <c r="BN979" s="49">
        <v>1</v>
      </c>
    </row>
    <row r="980" spans="3:66" ht="35.1" customHeight="1">
      <c r="C980" s="65"/>
      <c r="D980" s="43">
        <f t="shared" si="130"/>
        <v>0</v>
      </c>
      <c r="AM980" s="968" t="s">
        <v>2203</v>
      </c>
      <c r="AN980" s="968" t="s">
        <v>1964</v>
      </c>
      <c r="BN980" s="49">
        <v>1</v>
      </c>
    </row>
    <row r="981" spans="3:66" ht="35.1" customHeight="1">
      <c r="C981" s="65"/>
      <c r="D981" s="43">
        <f t="shared" si="130"/>
        <v>0</v>
      </c>
      <c r="AM981" s="964" t="s">
        <v>2400</v>
      </c>
      <c r="AN981" s="964" t="s">
        <v>1964</v>
      </c>
      <c r="BN981" s="49">
        <v>1</v>
      </c>
    </row>
    <row r="982" spans="3:66" ht="35.1" customHeight="1">
      <c r="C982" s="65"/>
      <c r="D982" s="43">
        <f t="shared" si="130"/>
        <v>0</v>
      </c>
      <c r="AM982" s="968" t="s">
        <v>2206</v>
      </c>
      <c r="AN982" s="968" t="s">
        <v>1964</v>
      </c>
      <c r="BN982" s="49">
        <v>1</v>
      </c>
    </row>
    <row r="983" spans="3:66" ht="35.1" customHeight="1">
      <c r="C983" s="65"/>
      <c r="D983" s="43">
        <f t="shared" si="130"/>
        <v>0</v>
      </c>
      <c r="AM983" s="964" t="s">
        <v>2207</v>
      </c>
      <c r="AN983" s="964" t="s">
        <v>1964</v>
      </c>
      <c r="BN983" s="49">
        <v>1</v>
      </c>
    </row>
    <row r="984" spans="3:66" ht="35.1" customHeight="1">
      <c r="C984" s="65"/>
      <c r="D984" s="43">
        <f t="shared" si="130"/>
        <v>0</v>
      </c>
      <c r="AM984" s="968" t="s">
        <v>2208</v>
      </c>
      <c r="AN984" s="968" t="s">
        <v>1964</v>
      </c>
      <c r="BN984" s="49">
        <v>1</v>
      </c>
    </row>
    <row r="985" spans="3:66" ht="35.1" customHeight="1">
      <c r="C985" s="65"/>
      <c r="D985" s="43">
        <f t="shared" si="130"/>
        <v>0</v>
      </c>
      <c r="AM985" s="964" t="s">
        <v>2209</v>
      </c>
      <c r="AN985" s="964" t="s">
        <v>1964</v>
      </c>
      <c r="BN985" s="49">
        <v>1</v>
      </c>
    </row>
    <row r="986" spans="3:66" ht="35.1" customHeight="1">
      <c r="C986" s="65"/>
      <c r="D986" s="43">
        <f t="shared" si="130"/>
        <v>0</v>
      </c>
      <c r="AM986" s="968" t="s">
        <v>2210</v>
      </c>
      <c r="AN986" s="968" t="s">
        <v>1964</v>
      </c>
      <c r="BN986" s="49">
        <v>1</v>
      </c>
    </row>
    <row r="987" spans="3:66" ht="35.1" customHeight="1">
      <c r="C987" s="65"/>
      <c r="D987" s="43">
        <f t="shared" si="130"/>
        <v>0</v>
      </c>
      <c r="AM987" s="964" t="s">
        <v>2211</v>
      </c>
      <c r="AN987" s="964" t="s">
        <v>1964</v>
      </c>
      <c r="BN987" s="49">
        <v>1</v>
      </c>
    </row>
    <row r="988" spans="3:66" ht="35.1" customHeight="1">
      <c r="C988" s="65"/>
      <c r="D988" s="43">
        <f t="shared" si="130"/>
        <v>0</v>
      </c>
      <c r="AM988" s="968" t="s">
        <v>2212</v>
      </c>
      <c r="AN988" s="968" t="s">
        <v>1964</v>
      </c>
      <c r="BN988" s="49">
        <v>1</v>
      </c>
    </row>
    <row r="989" spans="3:66" ht="35.1" customHeight="1">
      <c r="C989" s="65"/>
      <c r="D989" s="43">
        <f t="shared" si="130"/>
        <v>0</v>
      </c>
      <c r="AM989" s="964" t="s">
        <v>2213</v>
      </c>
      <c r="AN989" s="964" t="s">
        <v>1964</v>
      </c>
      <c r="BN989" s="49">
        <v>1</v>
      </c>
    </row>
    <row r="990" spans="3:66" ht="35.1" customHeight="1">
      <c r="C990" s="65"/>
      <c r="D990" s="43">
        <f t="shared" si="130"/>
        <v>0</v>
      </c>
      <c r="AM990" s="968" t="s">
        <v>2214</v>
      </c>
      <c r="AN990" s="968" t="s">
        <v>1964</v>
      </c>
      <c r="BN990" s="49">
        <v>1</v>
      </c>
    </row>
    <row r="991" spans="3:66" ht="35.1" customHeight="1">
      <c r="C991" s="65"/>
      <c r="D991" s="43">
        <f t="shared" si="130"/>
        <v>0</v>
      </c>
      <c r="AM991" s="964" t="s">
        <v>2215</v>
      </c>
      <c r="AN991" s="964" t="s">
        <v>1964</v>
      </c>
      <c r="BN991" s="49">
        <v>1</v>
      </c>
    </row>
    <row r="992" spans="3:66" ht="35.1" customHeight="1">
      <c r="C992" s="65"/>
      <c r="D992" s="43">
        <f t="shared" si="130"/>
        <v>0</v>
      </c>
      <c r="AM992" s="968" t="s">
        <v>2216</v>
      </c>
      <c r="AN992" s="968" t="s">
        <v>1964</v>
      </c>
      <c r="BN992" s="49">
        <v>1</v>
      </c>
    </row>
    <row r="993" spans="3:66" ht="35.1" customHeight="1">
      <c r="C993" s="65"/>
      <c r="D993" s="43">
        <f t="shared" si="130"/>
        <v>0</v>
      </c>
      <c r="AM993" s="964" t="s">
        <v>554</v>
      </c>
      <c r="AN993" s="964" t="s">
        <v>1964</v>
      </c>
      <c r="BN993" s="49">
        <v>1</v>
      </c>
    </row>
    <row r="994" spans="3:66" ht="35.1" customHeight="1">
      <c r="C994" s="65"/>
      <c r="D994" s="43">
        <f t="shared" si="130"/>
        <v>0</v>
      </c>
      <c r="AM994" s="968" t="s">
        <v>2217</v>
      </c>
      <c r="AN994" s="968" t="s">
        <v>1964</v>
      </c>
      <c r="BN994" s="49">
        <v>1</v>
      </c>
    </row>
    <row r="995" spans="3:66" ht="35.1" customHeight="1">
      <c r="C995" s="65"/>
      <c r="D995" s="43">
        <f t="shared" si="130"/>
        <v>0</v>
      </c>
      <c r="AM995" s="964" t="s">
        <v>2219</v>
      </c>
      <c r="AN995" s="964" t="s">
        <v>1964</v>
      </c>
      <c r="BN995" s="49">
        <v>1</v>
      </c>
    </row>
    <row r="996" spans="3:66" ht="35.1" customHeight="1">
      <c r="C996" s="65"/>
      <c r="D996" s="43">
        <f t="shared" si="130"/>
        <v>0</v>
      </c>
      <c r="AM996" s="968" t="s">
        <v>2220</v>
      </c>
      <c r="AN996" s="968" t="s">
        <v>1964</v>
      </c>
      <c r="BN996" s="49">
        <v>1</v>
      </c>
    </row>
    <row r="997" spans="3:66" ht="35.1" customHeight="1">
      <c r="C997" s="65"/>
      <c r="D997" s="43">
        <f t="shared" si="130"/>
        <v>0</v>
      </c>
      <c r="AM997" s="964" t="s">
        <v>2221</v>
      </c>
      <c r="AN997" s="964" t="s">
        <v>1964</v>
      </c>
      <c r="BN997" s="49">
        <v>1</v>
      </c>
    </row>
    <row r="998" spans="3:66" ht="35.1" customHeight="1">
      <c r="C998" s="65"/>
      <c r="D998" s="43">
        <f t="shared" si="130"/>
        <v>0</v>
      </c>
      <c r="AM998" s="968" t="s">
        <v>2222</v>
      </c>
      <c r="AN998" s="968" t="s">
        <v>1964</v>
      </c>
      <c r="BN998" s="49">
        <v>1</v>
      </c>
    </row>
    <row r="999" spans="3:66" ht="35.1" customHeight="1">
      <c r="C999" s="65"/>
      <c r="D999" s="43">
        <f t="shared" si="130"/>
        <v>0</v>
      </c>
      <c r="AM999" s="964" t="s">
        <v>2409</v>
      </c>
      <c r="AN999" s="964" t="s">
        <v>1964</v>
      </c>
      <c r="BN999" s="49">
        <v>1</v>
      </c>
    </row>
    <row r="1000" spans="3:66" ht="35.1" customHeight="1">
      <c r="C1000" s="65"/>
      <c r="D1000" s="43">
        <f t="shared" si="130"/>
        <v>0</v>
      </c>
      <c r="AM1000" s="968" t="s">
        <v>2410</v>
      </c>
      <c r="AN1000" s="968" t="s">
        <v>1964</v>
      </c>
      <c r="BN1000" s="49">
        <v>1</v>
      </c>
    </row>
    <row r="1001" spans="3:66" ht="35.1" customHeight="1">
      <c r="C1001" s="65"/>
      <c r="D1001" s="43">
        <f t="shared" si="130"/>
        <v>0</v>
      </c>
      <c r="AM1001" s="964" t="s">
        <v>2411</v>
      </c>
      <c r="AN1001" s="964" t="s">
        <v>1964</v>
      </c>
      <c r="BN1001" s="49">
        <v>1</v>
      </c>
    </row>
    <row r="1002" spans="3:66" ht="35.1" customHeight="1">
      <c r="C1002" s="65"/>
      <c r="D1002" s="43">
        <f t="shared" si="130"/>
        <v>0</v>
      </c>
      <c r="AM1002" s="968" t="s">
        <v>2412</v>
      </c>
      <c r="AN1002" s="968" t="s">
        <v>1964</v>
      </c>
      <c r="BN1002" s="49">
        <v>1</v>
      </c>
    </row>
    <row r="1003" spans="3:66" ht="35.1" customHeight="1">
      <c r="C1003" s="65"/>
      <c r="D1003" s="43">
        <f t="shared" si="130"/>
        <v>0</v>
      </c>
      <c r="AM1003" s="964" t="s">
        <v>2414</v>
      </c>
      <c r="AN1003" s="964" t="s">
        <v>1964</v>
      </c>
      <c r="BN1003" s="49">
        <v>1</v>
      </c>
    </row>
    <row r="1004" spans="3:66" ht="35.1" customHeight="1">
      <c r="C1004" s="65"/>
      <c r="D1004" s="43">
        <f t="shared" si="130"/>
        <v>0</v>
      </c>
      <c r="AM1004" s="968" t="s">
        <v>2416</v>
      </c>
      <c r="AN1004" s="968" t="s">
        <v>1964</v>
      </c>
      <c r="BN1004" s="49">
        <v>1</v>
      </c>
    </row>
    <row r="1005" spans="3:66" ht="35.1" customHeight="1">
      <c r="C1005" s="65"/>
      <c r="D1005" s="43">
        <f t="shared" si="130"/>
        <v>0</v>
      </c>
      <c r="AM1005" s="964" t="s">
        <v>2418</v>
      </c>
      <c r="AN1005" s="964" t="s">
        <v>1964</v>
      </c>
      <c r="BN1005" s="49">
        <v>1</v>
      </c>
    </row>
    <row r="1006" spans="3:66" ht="35.1" customHeight="1">
      <c r="C1006" s="65"/>
      <c r="D1006" s="43">
        <f t="shared" si="130"/>
        <v>0</v>
      </c>
      <c r="AM1006" s="968" t="s">
        <v>2223</v>
      </c>
      <c r="AN1006" s="968" t="s">
        <v>1964</v>
      </c>
      <c r="BN1006" s="49">
        <v>1</v>
      </c>
    </row>
    <row r="1007" spans="3:66" ht="35.1" customHeight="1">
      <c r="C1007" s="65"/>
      <c r="D1007" s="43">
        <f t="shared" si="130"/>
        <v>0</v>
      </c>
      <c r="AM1007" s="964" t="s">
        <v>2224</v>
      </c>
      <c r="AN1007" s="964" t="s">
        <v>1964</v>
      </c>
      <c r="BN1007" s="49">
        <v>1</v>
      </c>
    </row>
    <row r="1008" spans="3:66" ht="35.1" customHeight="1">
      <c r="C1008" s="65"/>
      <c r="D1008" s="43">
        <f t="shared" si="130"/>
        <v>0</v>
      </c>
      <c r="AM1008" s="968" t="s">
        <v>2225</v>
      </c>
      <c r="AN1008" s="968" t="s">
        <v>1964</v>
      </c>
      <c r="BN1008" s="49">
        <v>1</v>
      </c>
    </row>
    <row r="1009" spans="3:66" ht="35.1" customHeight="1">
      <c r="C1009" s="65"/>
      <c r="D1009" s="43">
        <f t="shared" si="130"/>
        <v>0</v>
      </c>
      <c r="AM1009" s="964" t="s">
        <v>2226</v>
      </c>
      <c r="AN1009" s="964" t="s">
        <v>1964</v>
      </c>
      <c r="BN1009" s="49">
        <v>1</v>
      </c>
    </row>
    <row r="1010" spans="3:66" ht="35.1" customHeight="1">
      <c r="C1010" s="65"/>
      <c r="D1010" s="43">
        <f t="shared" si="130"/>
        <v>0</v>
      </c>
      <c r="AM1010" s="968" t="s">
        <v>2227</v>
      </c>
      <c r="AN1010" s="968" t="s">
        <v>1964</v>
      </c>
      <c r="BN1010" s="49">
        <v>1</v>
      </c>
    </row>
    <row r="1011" spans="3:66" ht="35.1" customHeight="1">
      <c r="C1011" s="65"/>
      <c r="D1011" s="43">
        <f t="shared" si="130"/>
        <v>0</v>
      </c>
      <c r="AM1011" s="964" t="s">
        <v>2231</v>
      </c>
      <c r="AN1011" s="964" t="s">
        <v>1964</v>
      </c>
      <c r="BN1011" s="49">
        <v>1</v>
      </c>
    </row>
    <row r="1012" spans="3:66" ht="35.1" customHeight="1">
      <c r="C1012" s="65"/>
      <c r="D1012" s="43">
        <f t="shared" si="130"/>
        <v>0</v>
      </c>
      <c r="AM1012" s="968" t="s">
        <v>2232</v>
      </c>
      <c r="AN1012" s="968" t="s">
        <v>1964</v>
      </c>
      <c r="BN1012" s="49">
        <v>1</v>
      </c>
    </row>
    <row r="1013" spans="3:66" ht="35.1" customHeight="1">
      <c r="C1013" s="65"/>
      <c r="D1013" s="43">
        <f t="shared" si="130"/>
        <v>0</v>
      </c>
      <c r="AM1013" s="964" t="s">
        <v>2234</v>
      </c>
      <c r="AN1013" s="964" t="s">
        <v>1964</v>
      </c>
      <c r="BN1013" s="49">
        <v>1</v>
      </c>
    </row>
    <row r="1014" spans="3:66" ht="35.1" customHeight="1">
      <c r="C1014" s="65"/>
      <c r="D1014" s="43">
        <f t="shared" si="130"/>
        <v>0</v>
      </c>
      <c r="AM1014" s="968" t="s">
        <v>2235</v>
      </c>
      <c r="AN1014" s="968" t="s">
        <v>1964</v>
      </c>
      <c r="BN1014" s="49">
        <v>1</v>
      </c>
    </row>
    <row r="1015" spans="3:66" ht="35.1" customHeight="1">
      <c r="C1015" s="65"/>
      <c r="D1015" s="43">
        <f t="shared" si="130"/>
        <v>0</v>
      </c>
      <c r="AM1015" s="964" t="s">
        <v>2236</v>
      </c>
      <c r="AN1015" s="964" t="s">
        <v>1964</v>
      </c>
      <c r="BN1015" s="49">
        <v>1</v>
      </c>
    </row>
    <row r="1016" spans="3:66" ht="35.1" customHeight="1">
      <c r="C1016" s="65"/>
      <c r="D1016" s="43">
        <f t="shared" si="130"/>
        <v>0</v>
      </c>
      <c r="AM1016" s="968" t="s">
        <v>2631</v>
      </c>
      <c r="AN1016" s="968" t="s">
        <v>1964</v>
      </c>
      <c r="BN1016" s="49">
        <v>1</v>
      </c>
    </row>
    <row r="1017" spans="3:66" ht="35.1" customHeight="1">
      <c r="C1017" s="65"/>
      <c r="D1017" s="43">
        <f t="shared" si="130"/>
        <v>0</v>
      </c>
      <c r="AM1017" s="964" t="s">
        <v>2238</v>
      </c>
      <c r="AN1017" s="964" t="s">
        <v>1964</v>
      </c>
      <c r="BN1017" s="49">
        <v>1</v>
      </c>
    </row>
    <row r="1018" spans="3:66" ht="35.1" customHeight="1">
      <c r="C1018" s="65"/>
      <c r="D1018" s="43">
        <f t="shared" si="130"/>
        <v>0</v>
      </c>
      <c r="AM1018" s="968" t="s">
        <v>2239</v>
      </c>
      <c r="AN1018" s="968" t="s">
        <v>1964</v>
      </c>
      <c r="BN1018" s="49">
        <v>1</v>
      </c>
    </row>
    <row r="1019" spans="3:66" ht="35.1" customHeight="1">
      <c r="C1019" s="65"/>
      <c r="D1019" s="43">
        <f t="shared" si="130"/>
        <v>0</v>
      </c>
      <c r="AM1019" s="964" t="s">
        <v>600</v>
      </c>
      <c r="AN1019" s="964" t="s">
        <v>1964</v>
      </c>
      <c r="BN1019" s="49">
        <v>1</v>
      </c>
    </row>
    <row r="1020" spans="3:66" ht="35.1" customHeight="1">
      <c r="C1020" s="65"/>
      <c r="D1020" s="43">
        <f t="shared" si="130"/>
        <v>0</v>
      </c>
      <c r="AM1020" s="968" t="s">
        <v>601</v>
      </c>
      <c r="AN1020" s="968" t="s">
        <v>1964</v>
      </c>
      <c r="BN1020" s="49">
        <v>1</v>
      </c>
    </row>
    <row r="1021" spans="3:66" ht="35.1" customHeight="1">
      <c r="C1021" s="65"/>
      <c r="D1021" s="43">
        <f t="shared" si="130"/>
        <v>0</v>
      </c>
      <c r="AM1021" s="964" t="s">
        <v>602</v>
      </c>
      <c r="AN1021" s="964" t="s">
        <v>1964</v>
      </c>
      <c r="BN1021" s="49">
        <v>1</v>
      </c>
    </row>
    <row r="1022" spans="3:66" ht="35.1" customHeight="1">
      <c r="C1022" s="65"/>
      <c r="D1022" s="43">
        <f t="shared" si="130"/>
        <v>0</v>
      </c>
      <c r="AM1022" s="968" t="s">
        <v>603</v>
      </c>
      <c r="AN1022" s="968" t="s">
        <v>1964</v>
      </c>
      <c r="BN1022" s="49">
        <v>1</v>
      </c>
    </row>
    <row r="1023" spans="3:66" ht="35.1" customHeight="1">
      <c r="C1023" s="65"/>
      <c r="D1023" s="43">
        <f t="shared" si="130"/>
        <v>0</v>
      </c>
      <c r="AM1023" s="964" t="s">
        <v>2422</v>
      </c>
      <c r="AN1023" s="964" t="s">
        <v>1964</v>
      </c>
      <c r="BN1023" s="49">
        <v>1</v>
      </c>
    </row>
    <row r="1024" spans="3:66" ht="35.1" customHeight="1">
      <c r="C1024" s="65"/>
      <c r="D1024" s="43">
        <f t="shared" si="130"/>
        <v>0</v>
      </c>
      <c r="AM1024" s="968" t="s">
        <v>2242</v>
      </c>
      <c r="AN1024" s="968" t="s">
        <v>1964</v>
      </c>
      <c r="BN1024" s="49">
        <v>1</v>
      </c>
    </row>
    <row r="1025" spans="3:66" ht="35.1" customHeight="1">
      <c r="C1025" s="65"/>
      <c r="D1025" s="43">
        <f t="shared" si="130"/>
        <v>0</v>
      </c>
      <c r="AM1025" s="964" t="s">
        <v>2243</v>
      </c>
      <c r="AN1025" s="964" t="s">
        <v>1964</v>
      </c>
      <c r="BN1025" s="49">
        <v>1</v>
      </c>
    </row>
    <row r="1026" spans="3:66" ht="35.1" customHeight="1">
      <c r="C1026" s="65"/>
      <c r="D1026" s="43">
        <f t="shared" si="130"/>
        <v>0</v>
      </c>
      <c r="AM1026" s="968" t="s">
        <v>2246</v>
      </c>
      <c r="AN1026" s="968" t="s">
        <v>1964</v>
      </c>
      <c r="BN1026" s="49">
        <v>1</v>
      </c>
    </row>
    <row r="1027" spans="3:66" ht="35.1" customHeight="1">
      <c r="C1027" s="65"/>
      <c r="D1027" s="43">
        <f t="shared" si="130"/>
        <v>0</v>
      </c>
      <c r="AM1027" s="964" t="s">
        <v>2247</v>
      </c>
      <c r="AN1027" s="964" t="s">
        <v>1964</v>
      </c>
      <c r="BN1027" s="49">
        <v>1</v>
      </c>
    </row>
    <row r="1028" spans="3:66" ht="35.1" customHeight="1">
      <c r="C1028" s="65"/>
      <c r="D1028" s="43">
        <f t="shared" si="130"/>
        <v>0</v>
      </c>
      <c r="AM1028" s="968" t="s">
        <v>2248</v>
      </c>
      <c r="AN1028" s="968" t="s">
        <v>1964</v>
      </c>
      <c r="BN1028" s="49">
        <v>1</v>
      </c>
    </row>
    <row r="1029" spans="3:66" ht="35.1" customHeight="1">
      <c r="C1029" s="65"/>
      <c r="D1029" s="43">
        <f t="shared" si="130"/>
        <v>0</v>
      </c>
      <c r="AM1029" s="964" t="s">
        <v>2249</v>
      </c>
      <c r="AN1029" s="964" t="s">
        <v>1964</v>
      </c>
      <c r="BN1029" s="49">
        <v>1</v>
      </c>
    </row>
    <row r="1030" spans="3:66" ht="35.1" customHeight="1">
      <c r="C1030" s="65"/>
      <c r="D1030" s="43">
        <f t="shared" si="130"/>
        <v>0</v>
      </c>
      <c r="AM1030" s="968" t="s">
        <v>2250</v>
      </c>
      <c r="AN1030" s="968" t="s">
        <v>1964</v>
      </c>
      <c r="BN1030" s="49">
        <v>1</v>
      </c>
    </row>
    <row r="1031" spans="3:66" ht="35.1" customHeight="1">
      <c r="C1031" s="65"/>
      <c r="D1031" s="43">
        <f t="shared" si="130"/>
        <v>0</v>
      </c>
      <c r="AM1031" s="964" t="s">
        <v>2167</v>
      </c>
      <c r="AN1031" s="964" t="s">
        <v>1964</v>
      </c>
      <c r="BN1031" s="49">
        <v>1</v>
      </c>
    </row>
    <row r="1032" spans="3:66" ht="35.1" customHeight="1">
      <c r="C1032" s="65"/>
      <c r="D1032" s="43">
        <f t="shared" si="130"/>
        <v>0</v>
      </c>
      <c r="AM1032" s="968" t="s">
        <v>2168</v>
      </c>
      <c r="AN1032" s="968" t="s">
        <v>1964</v>
      </c>
      <c r="BN1032" s="49">
        <v>1</v>
      </c>
    </row>
    <row r="1033" spans="3:66" ht="35.1" customHeight="1">
      <c r="C1033" s="65"/>
      <c r="D1033" s="43">
        <f t="shared" si="130"/>
        <v>0</v>
      </c>
      <c r="AM1033" s="964" t="s">
        <v>2425</v>
      </c>
      <c r="AN1033" s="964" t="s">
        <v>1964</v>
      </c>
      <c r="BN1033" s="49">
        <v>1</v>
      </c>
    </row>
    <row r="1034" spans="3:66" ht="35.1" customHeight="1">
      <c r="C1034" s="65"/>
      <c r="D1034" s="43">
        <f t="shared" si="130"/>
        <v>0</v>
      </c>
      <c r="AM1034" s="968" t="s">
        <v>2254</v>
      </c>
      <c r="AN1034" s="968" t="s">
        <v>1964</v>
      </c>
      <c r="BN1034" s="49">
        <v>1</v>
      </c>
    </row>
    <row r="1035" spans="3:66" ht="35.1" customHeight="1">
      <c r="C1035" s="65"/>
      <c r="D1035" s="43">
        <f t="shared" si="130"/>
        <v>0</v>
      </c>
      <c r="AM1035" s="964" t="s">
        <v>2426</v>
      </c>
      <c r="AN1035" s="964" t="s">
        <v>1964</v>
      </c>
      <c r="BN1035" s="49">
        <v>1</v>
      </c>
    </row>
    <row r="1036" spans="3:66" ht="35.1" customHeight="1">
      <c r="C1036" s="65"/>
      <c r="D1036" s="43">
        <f t="shared" si="130"/>
        <v>0</v>
      </c>
      <c r="AM1036" s="968" t="s">
        <v>2255</v>
      </c>
      <c r="AN1036" s="968" t="s">
        <v>1964</v>
      </c>
      <c r="BN1036" s="49">
        <v>1</v>
      </c>
    </row>
    <row r="1037" spans="3:66" ht="35.1" customHeight="1">
      <c r="C1037" s="65"/>
      <c r="D1037" s="43">
        <f t="shared" si="130"/>
        <v>0</v>
      </c>
      <c r="AM1037" s="964" t="s">
        <v>2169</v>
      </c>
      <c r="AN1037" s="964" t="s">
        <v>1964</v>
      </c>
      <c r="BN1037" s="49">
        <v>1</v>
      </c>
    </row>
    <row r="1038" spans="3:66" ht="35.1" customHeight="1">
      <c r="C1038" s="65"/>
      <c r="D1038" s="43">
        <f t="shared" si="130"/>
        <v>0</v>
      </c>
      <c r="AM1038" s="968" t="s">
        <v>2256</v>
      </c>
      <c r="AN1038" s="968" t="s">
        <v>1964</v>
      </c>
      <c r="BN1038" s="49">
        <v>1</v>
      </c>
    </row>
    <row r="1039" spans="3:66" ht="35.1" customHeight="1">
      <c r="C1039" s="65"/>
      <c r="D1039" s="43">
        <f t="shared" si="130"/>
        <v>0</v>
      </c>
      <c r="AM1039" s="964" t="s">
        <v>2257</v>
      </c>
      <c r="AN1039" s="964" t="s">
        <v>1964</v>
      </c>
      <c r="BN1039" s="49">
        <v>1</v>
      </c>
    </row>
    <row r="1040" spans="3:66" ht="35.1" customHeight="1">
      <c r="C1040" s="65"/>
      <c r="D1040" s="43">
        <f t="shared" si="130"/>
        <v>0</v>
      </c>
      <c r="AM1040" s="968" t="s">
        <v>2258</v>
      </c>
      <c r="AN1040" s="968" t="s">
        <v>1964</v>
      </c>
      <c r="BN1040" s="49">
        <v>1</v>
      </c>
    </row>
    <row r="1041" spans="3:66" ht="35.1" customHeight="1">
      <c r="C1041" s="65"/>
      <c r="D1041" s="43">
        <f t="shared" ref="D1041:D1098" si="131">U1041</f>
        <v>0</v>
      </c>
      <c r="AM1041" s="964" t="s">
        <v>2261</v>
      </c>
      <c r="AN1041" s="964" t="s">
        <v>1964</v>
      </c>
      <c r="BN1041" s="49">
        <v>1</v>
      </c>
    </row>
    <row r="1042" spans="3:66" ht="35.1" customHeight="1">
      <c r="C1042" s="65"/>
      <c r="D1042" s="43">
        <f t="shared" si="131"/>
        <v>0</v>
      </c>
      <c r="AM1042" s="968" t="s">
        <v>2262</v>
      </c>
      <c r="AN1042" s="968" t="s">
        <v>1964</v>
      </c>
      <c r="BN1042" s="49">
        <v>1</v>
      </c>
    </row>
    <row r="1043" spans="3:66" ht="35.1" customHeight="1">
      <c r="C1043" s="65"/>
      <c r="D1043" s="43">
        <f t="shared" si="131"/>
        <v>0</v>
      </c>
      <c r="AM1043" s="964" t="s">
        <v>2263</v>
      </c>
      <c r="AN1043" s="964" t="s">
        <v>1964</v>
      </c>
      <c r="BN1043" s="49">
        <v>1</v>
      </c>
    </row>
    <row r="1044" spans="3:66" ht="35.1" customHeight="1">
      <c r="C1044" s="65"/>
      <c r="D1044" s="43">
        <f t="shared" si="131"/>
        <v>0</v>
      </c>
      <c r="AM1044" s="968" t="s">
        <v>2264</v>
      </c>
      <c r="AN1044" s="968" t="s">
        <v>1964</v>
      </c>
      <c r="BN1044" s="49">
        <v>1</v>
      </c>
    </row>
    <row r="1045" spans="3:66" ht="35.1" customHeight="1">
      <c r="C1045" s="65"/>
      <c r="D1045" s="43">
        <f t="shared" si="131"/>
        <v>0</v>
      </c>
      <c r="AM1045" s="964" t="s">
        <v>2265</v>
      </c>
      <c r="AN1045" s="964" t="s">
        <v>1964</v>
      </c>
      <c r="BN1045" s="49">
        <v>1</v>
      </c>
    </row>
    <row r="1046" spans="3:66" ht="35.1" customHeight="1">
      <c r="C1046" s="65"/>
      <c r="D1046" s="43">
        <f t="shared" si="131"/>
        <v>0</v>
      </c>
      <c r="AM1046" s="968" t="s">
        <v>2268</v>
      </c>
      <c r="AN1046" s="968" t="s">
        <v>1964</v>
      </c>
      <c r="BN1046" s="49">
        <v>1</v>
      </c>
    </row>
    <row r="1047" spans="3:66" ht="35.1" customHeight="1">
      <c r="C1047" s="65"/>
      <c r="D1047" s="43">
        <f t="shared" si="131"/>
        <v>0</v>
      </c>
      <c r="AM1047" s="964" t="s">
        <v>2269</v>
      </c>
      <c r="AN1047" s="964" t="s">
        <v>1964</v>
      </c>
      <c r="BN1047" s="49">
        <v>1</v>
      </c>
    </row>
    <row r="1048" spans="3:66" ht="35.1" customHeight="1">
      <c r="C1048" s="65"/>
      <c r="D1048" s="43">
        <f t="shared" si="131"/>
        <v>0</v>
      </c>
      <c r="AM1048" s="968" t="s">
        <v>2270</v>
      </c>
      <c r="AN1048" s="968" t="s">
        <v>1964</v>
      </c>
      <c r="BN1048" s="49">
        <v>1</v>
      </c>
    </row>
    <row r="1049" spans="3:66" ht="35.1" customHeight="1">
      <c r="C1049" s="65"/>
      <c r="D1049" s="43">
        <f t="shared" si="131"/>
        <v>0</v>
      </c>
      <c r="AM1049" s="964" t="s">
        <v>2273</v>
      </c>
      <c r="AN1049" s="964" t="s">
        <v>1964</v>
      </c>
      <c r="BN1049" s="49">
        <v>1</v>
      </c>
    </row>
    <row r="1050" spans="3:66" ht="35.1" customHeight="1">
      <c r="C1050" s="65"/>
      <c r="D1050" s="43">
        <f t="shared" si="131"/>
        <v>0</v>
      </c>
      <c r="AM1050" s="968" t="s">
        <v>2527</v>
      </c>
      <c r="AN1050" s="968" t="s">
        <v>1964</v>
      </c>
      <c r="BN1050" s="49">
        <v>1</v>
      </c>
    </row>
    <row r="1051" spans="3:66" ht="35.1" customHeight="1">
      <c r="C1051" s="65"/>
      <c r="D1051" s="43">
        <f t="shared" si="131"/>
        <v>0</v>
      </c>
      <c r="AM1051" s="964" t="s">
        <v>2439</v>
      </c>
      <c r="AN1051" s="964" t="s">
        <v>1964</v>
      </c>
      <c r="BN1051" s="49">
        <v>1</v>
      </c>
    </row>
    <row r="1052" spans="3:66" ht="35.1" customHeight="1">
      <c r="C1052" s="65"/>
      <c r="D1052" s="43">
        <f t="shared" si="131"/>
        <v>0</v>
      </c>
      <c r="AM1052" s="968" t="s">
        <v>2440</v>
      </c>
      <c r="AN1052" s="968" t="s">
        <v>1964</v>
      </c>
      <c r="BN1052" s="49">
        <v>1</v>
      </c>
    </row>
    <row r="1053" spans="3:66" ht="35.1" customHeight="1">
      <c r="C1053" s="65"/>
      <c r="D1053" s="43">
        <f t="shared" si="131"/>
        <v>0</v>
      </c>
      <c r="AM1053" s="964" t="s">
        <v>2441</v>
      </c>
      <c r="AN1053" s="964" t="s">
        <v>1964</v>
      </c>
      <c r="BN1053" s="49">
        <v>1</v>
      </c>
    </row>
    <row r="1054" spans="3:66" ht="35.1" customHeight="1">
      <c r="C1054" s="65"/>
      <c r="D1054" s="43">
        <f t="shared" si="131"/>
        <v>0</v>
      </c>
      <c r="AM1054" s="968" t="s">
        <v>104</v>
      </c>
      <c r="AN1054" s="968" t="s">
        <v>1964</v>
      </c>
      <c r="BN1054" s="49">
        <v>1</v>
      </c>
    </row>
    <row r="1055" spans="3:66" ht="35.1" customHeight="1">
      <c r="C1055" s="65"/>
      <c r="D1055" s="43">
        <f t="shared" si="131"/>
        <v>0</v>
      </c>
      <c r="AM1055" s="964" t="s">
        <v>121</v>
      </c>
      <c r="AN1055" s="964" t="s">
        <v>1964</v>
      </c>
      <c r="BN1055" s="49">
        <v>1</v>
      </c>
    </row>
    <row r="1056" spans="3:66" ht="35.1" customHeight="1">
      <c r="C1056" s="65"/>
      <c r="D1056" s="43">
        <f t="shared" si="131"/>
        <v>0</v>
      </c>
      <c r="AM1056" s="968" t="s">
        <v>2274</v>
      </c>
      <c r="AN1056" s="968" t="s">
        <v>1964</v>
      </c>
      <c r="BN1056" s="49">
        <v>1</v>
      </c>
    </row>
    <row r="1057" spans="3:66" ht="35.1" customHeight="1">
      <c r="C1057" s="65"/>
      <c r="D1057" s="43">
        <f t="shared" si="131"/>
        <v>0</v>
      </c>
      <c r="AM1057" s="964" t="s">
        <v>2275</v>
      </c>
      <c r="AN1057" s="964" t="s">
        <v>1964</v>
      </c>
      <c r="BN1057" s="49">
        <v>1</v>
      </c>
    </row>
    <row r="1058" spans="3:66" ht="35.1" customHeight="1">
      <c r="C1058" s="65"/>
      <c r="D1058" s="43">
        <f t="shared" si="131"/>
        <v>0</v>
      </c>
      <c r="AM1058" s="968" t="s">
        <v>2276</v>
      </c>
      <c r="AN1058" s="968" t="s">
        <v>1964</v>
      </c>
      <c r="BN1058" s="49">
        <v>1</v>
      </c>
    </row>
    <row r="1059" spans="3:66" ht="35.1" customHeight="1">
      <c r="C1059" s="65"/>
      <c r="D1059" s="43">
        <f t="shared" si="131"/>
        <v>0</v>
      </c>
      <c r="AM1059" s="964" t="s">
        <v>2277</v>
      </c>
      <c r="AN1059" s="964" t="s">
        <v>1964</v>
      </c>
      <c r="BN1059" s="49">
        <v>1</v>
      </c>
    </row>
    <row r="1060" spans="3:66" ht="35.1" customHeight="1">
      <c r="C1060" s="65"/>
      <c r="D1060" s="43">
        <f t="shared" si="131"/>
        <v>0</v>
      </c>
      <c r="AM1060" s="968" t="s">
        <v>2278</v>
      </c>
      <c r="AN1060" s="968" t="s">
        <v>1964</v>
      </c>
      <c r="BN1060" s="49">
        <v>1</v>
      </c>
    </row>
    <row r="1061" spans="3:66" ht="35.1" customHeight="1">
      <c r="C1061" s="65"/>
      <c r="D1061" s="43">
        <f t="shared" si="131"/>
        <v>0</v>
      </c>
      <c r="AM1061" s="964" t="s">
        <v>2170</v>
      </c>
      <c r="AN1061" s="964" t="s">
        <v>1964</v>
      </c>
      <c r="BN1061" s="49">
        <v>1</v>
      </c>
    </row>
    <row r="1062" spans="3:66" ht="35.1" customHeight="1">
      <c r="C1062" s="65"/>
      <c r="D1062" s="43">
        <f t="shared" si="131"/>
        <v>0</v>
      </c>
      <c r="AM1062" s="968" t="s">
        <v>2280</v>
      </c>
      <c r="AN1062" s="968" t="s">
        <v>1964</v>
      </c>
      <c r="BN1062" s="49">
        <v>1</v>
      </c>
    </row>
    <row r="1063" spans="3:66" ht="35.1" customHeight="1">
      <c r="C1063" s="65"/>
      <c r="D1063" s="43">
        <f t="shared" si="131"/>
        <v>0</v>
      </c>
      <c r="AM1063" s="964" t="s">
        <v>2528</v>
      </c>
      <c r="AN1063" s="964" t="s">
        <v>1964</v>
      </c>
      <c r="BN1063" s="49">
        <v>1</v>
      </c>
    </row>
    <row r="1064" spans="3:66" ht="35.1" customHeight="1">
      <c r="C1064" s="65"/>
      <c r="D1064" s="43">
        <f t="shared" si="131"/>
        <v>0</v>
      </c>
      <c r="AM1064" s="968" t="s">
        <v>606</v>
      </c>
      <c r="AN1064" s="968" t="s">
        <v>1964</v>
      </c>
      <c r="BN1064" s="49">
        <v>1</v>
      </c>
    </row>
    <row r="1065" spans="3:66" ht="35.1" customHeight="1">
      <c r="C1065" s="65"/>
      <c r="D1065" s="43">
        <f t="shared" si="131"/>
        <v>0</v>
      </c>
      <c r="AM1065" s="964" t="s">
        <v>607</v>
      </c>
      <c r="AN1065" s="964" t="s">
        <v>1964</v>
      </c>
      <c r="BN1065" s="49">
        <v>1</v>
      </c>
    </row>
    <row r="1066" spans="3:66" ht="35.1" customHeight="1">
      <c r="C1066" s="65"/>
      <c r="D1066" s="43">
        <f t="shared" si="131"/>
        <v>0</v>
      </c>
      <c r="AM1066" s="968" t="s">
        <v>2281</v>
      </c>
      <c r="AN1066" s="968" t="s">
        <v>1964</v>
      </c>
      <c r="BN1066" s="49">
        <v>1</v>
      </c>
    </row>
    <row r="1067" spans="3:66" ht="35.1" customHeight="1">
      <c r="C1067" s="65"/>
      <c r="D1067" s="43">
        <f t="shared" si="131"/>
        <v>0</v>
      </c>
      <c r="AM1067" s="964" t="s">
        <v>2282</v>
      </c>
      <c r="AN1067" s="964" t="s">
        <v>1964</v>
      </c>
      <c r="BN1067" s="49">
        <v>1</v>
      </c>
    </row>
    <row r="1068" spans="3:66" ht="35.1" customHeight="1">
      <c r="C1068" s="65"/>
      <c r="D1068" s="43">
        <f t="shared" si="131"/>
        <v>0</v>
      </c>
      <c r="AM1068" s="968" t="s">
        <v>2283</v>
      </c>
      <c r="AN1068" s="968" t="s">
        <v>1964</v>
      </c>
      <c r="BN1068" s="49">
        <v>1</v>
      </c>
    </row>
    <row r="1069" spans="3:66" ht="35.1" customHeight="1">
      <c r="C1069" s="65"/>
      <c r="D1069" s="43">
        <f t="shared" si="131"/>
        <v>0</v>
      </c>
      <c r="AM1069" s="964" t="s">
        <v>2284</v>
      </c>
      <c r="AN1069" s="964" t="s">
        <v>1964</v>
      </c>
      <c r="BN1069" s="49">
        <v>1</v>
      </c>
    </row>
    <row r="1070" spans="3:66" ht="35.1" customHeight="1">
      <c r="C1070" s="65"/>
      <c r="D1070" s="43">
        <f t="shared" si="131"/>
        <v>0</v>
      </c>
      <c r="AM1070" s="968" t="s">
        <v>2285</v>
      </c>
      <c r="AN1070" s="968" t="s">
        <v>1964</v>
      </c>
      <c r="BN1070" s="49">
        <v>1</v>
      </c>
    </row>
    <row r="1071" spans="3:66" ht="35.1" customHeight="1">
      <c r="C1071" s="65"/>
      <c r="D1071" s="43">
        <f t="shared" si="131"/>
        <v>0</v>
      </c>
      <c r="AM1071" s="964" t="s">
        <v>2286</v>
      </c>
      <c r="AN1071" s="964" t="s">
        <v>1964</v>
      </c>
      <c r="BN1071" s="49">
        <v>1</v>
      </c>
    </row>
    <row r="1072" spans="3:66" ht="35.1" customHeight="1">
      <c r="C1072" s="65"/>
      <c r="D1072" s="43">
        <f t="shared" si="131"/>
        <v>0</v>
      </c>
      <c r="AM1072" s="968" t="s">
        <v>2287</v>
      </c>
      <c r="AN1072" s="968" t="s">
        <v>1964</v>
      </c>
      <c r="BN1072" s="49">
        <v>1</v>
      </c>
    </row>
    <row r="1073" spans="3:66" ht="35.1" customHeight="1">
      <c r="C1073" s="65"/>
      <c r="D1073" s="43">
        <f t="shared" si="131"/>
        <v>0</v>
      </c>
      <c r="AM1073" s="964" t="s">
        <v>2288</v>
      </c>
      <c r="AN1073" s="964" t="s">
        <v>1964</v>
      </c>
      <c r="BN1073" s="49">
        <v>1</v>
      </c>
    </row>
    <row r="1074" spans="3:66" ht="35.1" customHeight="1">
      <c r="C1074" s="65"/>
      <c r="D1074" s="43">
        <f t="shared" si="131"/>
        <v>0</v>
      </c>
      <c r="AM1074" s="968" t="s">
        <v>2457</v>
      </c>
      <c r="AN1074" s="968" t="s">
        <v>1964</v>
      </c>
      <c r="BN1074" s="49">
        <v>1</v>
      </c>
    </row>
    <row r="1075" spans="3:66" ht="35.1" customHeight="1">
      <c r="C1075" s="65"/>
      <c r="D1075" s="43">
        <f t="shared" si="131"/>
        <v>0</v>
      </c>
      <c r="AM1075" s="964" t="s">
        <v>2458</v>
      </c>
      <c r="AN1075" s="964" t="s">
        <v>1964</v>
      </c>
      <c r="BN1075" s="49">
        <v>1</v>
      </c>
    </row>
    <row r="1076" spans="3:66" ht="35.1" customHeight="1">
      <c r="C1076" s="65"/>
      <c r="D1076" s="43">
        <f t="shared" si="131"/>
        <v>0</v>
      </c>
      <c r="AM1076" s="968" t="s">
        <v>2459</v>
      </c>
      <c r="AN1076" s="968" t="s">
        <v>1964</v>
      </c>
      <c r="BN1076" s="49">
        <v>1</v>
      </c>
    </row>
    <row r="1077" spans="3:66" ht="35.1" customHeight="1">
      <c r="C1077" s="65"/>
      <c r="D1077" s="43">
        <f t="shared" si="131"/>
        <v>0</v>
      </c>
      <c r="AM1077" s="964" t="s">
        <v>2460</v>
      </c>
      <c r="AN1077" s="964" t="s">
        <v>1964</v>
      </c>
      <c r="BN1077" s="49">
        <v>1</v>
      </c>
    </row>
    <row r="1078" spans="3:66" ht="35.1" customHeight="1">
      <c r="C1078" s="65"/>
      <c r="D1078" s="43">
        <f t="shared" si="131"/>
        <v>0</v>
      </c>
      <c r="AM1078" s="968" t="s">
        <v>2290</v>
      </c>
      <c r="AN1078" s="968" t="s">
        <v>1964</v>
      </c>
      <c r="BN1078" s="49">
        <v>1</v>
      </c>
    </row>
    <row r="1079" spans="3:66" ht="35.1" customHeight="1">
      <c r="C1079" s="65"/>
      <c r="D1079" s="43">
        <f t="shared" si="131"/>
        <v>0</v>
      </c>
      <c r="AM1079" s="964" t="s">
        <v>2291</v>
      </c>
      <c r="AN1079" s="964" t="s">
        <v>1964</v>
      </c>
      <c r="BN1079" s="49">
        <v>1</v>
      </c>
    </row>
    <row r="1080" spans="3:66" ht="35.1" customHeight="1">
      <c r="C1080" s="65"/>
      <c r="D1080" s="43">
        <f t="shared" si="131"/>
        <v>0</v>
      </c>
      <c r="AM1080" s="968" t="s">
        <v>2295</v>
      </c>
      <c r="AN1080" s="968" t="s">
        <v>1964</v>
      </c>
      <c r="BN1080" s="49">
        <v>1</v>
      </c>
    </row>
    <row r="1081" spans="3:66" ht="35.1" customHeight="1">
      <c r="C1081" s="65"/>
      <c r="D1081" s="43">
        <f t="shared" si="131"/>
        <v>0</v>
      </c>
      <c r="AM1081" s="964" t="s">
        <v>2296</v>
      </c>
      <c r="AN1081" s="964" t="s">
        <v>1964</v>
      </c>
      <c r="BN1081" s="49">
        <v>1</v>
      </c>
    </row>
    <row r="1082" spans="3:66" ht="35.1" customHeight="1">
      <c r="C1082" s="65"/>
      <c r="D1082" s="43">
        <f t="shared" si="131"/>
        <v>0</v>
      </c>
      <c r="AM1082" s="968" t="s">
        <v>25</v>
      </c>
      <c r="AN1082" s="968" t="s">
        <v>1964</v>
      </c>
      <c r="BN1082" s="49">
        <v>1</v>
      </c>
    </row>
    <row r="1083" spans="3:66" ht="35.1" customHeight="1">
      <c r="C1083" s="65"/>
      <c r="D1083" s="43">
        <f t="shared" si="131"/>
        <v>0</v>
      </c>
      <c r="AM1083" s="964" t="s">
        <v>2463</v>
      </c>
      <c r="AN1083" s="964" t="s">
        <v>1964</v>
      </c>
      <c r="BN1083" s="49">
        <v>1</v>
      </c>
    </row>
    <row r="1084" spans="3:66" ht="35.1" customHeight="1">
      <c r="C1084" s="65"/>
      <c r="D1084" s="43">
        <f t="shared" si="131"/>
        <v>0</v>
      </c>
      <c r="AM1084" s="968" t="s">
        <v>1</v>
      </c>
      <c r="AN1084" s="968" t="s">
        <v>1964</v>
      </c>
      <c r="BN1084" s="49">
        <v>1</v>
      </c>
    </row>
    <row r="1085" spans="3:66" ht="35.1" customHeight="1">
      <c r="C1085" s="65"/>
      <c r="D1085" s="43">
        <f t="shared" si="131"/>
        <v>0</v>
      </c>
      <c r="AM1085" s="964" t="s">
        <v>2464</v>
      </c>
      <c r="AN1085" s="964" t="s">
        <v>1964</v>
      </c>
      <c r="BN1085" s="49">
        <v>1</v>
      </c>
    </row>
    <row r="1086" spans="3:66" ht="35.1" customHeight="1">
      <c r="C1086" s="65"/>
      <c r="D1086" s="43">
        <f t="shared" si="131"/>
        <v>0</v>
      </c>
      <c r="AM1086" s="968" t="s">
        <v>2632</v>
      </c>
      <c r="AN1086" s="968" t="s">
        <v>1964</v>
      </c>
      <c r="BN1086" s="49">
        <v>1</v>
      </c>
    </row>
    <row r="1087" spans="3:66" ht="35.1" customHeight="1">
      <c r="C1087" s="65"/>
      <c r="D1087" s="43">
        <f t="shared" si="131"/>
        <v>0</v>
      </c>
      <c r="AM1087" s="964" t="s">
        <v>2633</v>
      </c>
      <c r="AN1087" s="964" t="s">
        <v>1964</v>
      </c>
      <c r="BN1087" s="49">
        <v>1</v>
      </c>
    </row>
    <row r="1088" spans="3:66" ht="35.1" customHeight="1">
      <c r="C1088" s="65"/>
      <c r="D1088" s="43">
        <f t="shared" si="131"/>
        <v>0</v>
      </c>
      <c r="AM1088" s="968" t="s">
        <v>610</v>
      </c>
      <c r="AN1088" s="968" t="s">
        <v>1964</v>
      </c>
      <c r="BN1088" s="49">
        <v>1</v>
      </c>
    </row>
    <row r="1089" spans="3:66" ht="35.1" customHeight="1">
      <c r="C1089" s="65"/>
      <c r="D1089" s="43">
        <f t="shared" si="131"/>
        <v>0</v>
      </c>
      <c r="AM1089" s="964" t="s">
        <v>185</v>
      </c>
      <c r="AN1089" s="964" t="s">
        <v>1964</v>
      </c>
      <c r="BN1089" s="49">
        <v>1</v>
      </c>
    </row>
    <row r="1090" spans="3:66" ht="35.1" customHeight="1">
      <c r="C1090" s="65"/>
      <c r="D1090" s="43">
        <f t="shared" si="131"/>
        <v>0</v>
      </c>
      <c r="AM1090" s="968" t="s">
        <v>198</v>
      </c>
      <c r="AN1090" s="968" t="s">
        <v>1964</v>
      </c>
      <c r="BN1090" s="49">
        <v>1</v>
      </c>
    </row>
    <row r="1091" spans="3:66" ht="35.1" customHeight="1">
      <c r="C1091" s="65"/>
      <c r="D1091" s="43">
        <f t="shared" si="131"/>
        <v>0</v>
      </c>
      <c r="AM1091" s="964" t="s">
        <v>2298</v>
      </c>
      <c r="AN1091" s="964" t="s">
        <v>1964</v>
      </c>
      <c r="BN1091" s="49">
        <v>1</v>
      </c>
    </row>
    <row r="1092" spans="3:66" ht="35.1" customHeight="1">
      <c r="C1092" s="65"/>
      <c r="D1092" s="43">
        <f t="shared" si="131"/>
        <v>0</v>
      </c>
      <c r="AM1092" s="968" t="s">
        <v>2301</v>
      </c>
      <c r="AN1092" s="968" t="s">
        <v>1964</v>
      </c>
      <c r="BN1092" s="49">
        <v>1</v>
      </c>
    </row>
    <row r="1093" spans="3:66" ht="35.1" customHeight="1">
      <c r="C1093" s="65"/>
      <c r="D1093" s="43">
        <f t="shared" si="131"/>
        <v>0</v>
      </c>
      <c r="AM1093" s="964" t="s">
        <v>2171</v>
      </c>
      <c r="AN1093" s="964" t="s">
        <v>1964</v>
      </c>
      <c r="BN1093" s="49">
        <v>1</v>
      </c>
    </row>
    <row r="1094" spans="3:66" ht="35.1" customHeight="1">
      <c r="C1094" s="65"/>
      <c r="D1094" s="43">
        <f t="shared" si="131"/>
        <v>0</v>
      </c>
      <c r="AM1094" s="968" t="s">
        <v>2634</v>
      </c>
      <c r="AN1094" s="968" t="s">
        <v>1964</v>
      </c>
      <c r="BN1094" s="49">
        <v>1</v>
      </c>
    </row>
    <row r="1095" spans="3:66" ht="35.1" customHeight="1">
      <c r="C1095" s="65"/>
      <c r="D1095" s="43">
        <f t="shared" si="131"/>
        <v>0</v>
      </c>
      <c r="AM1095" s="964" t="s">
        <v>2306</v>
      </c>
      <c r="AN1095" s="964" t="s">
        <v>1964</v>
      </c>
      <c r="BN1095" s="49">
        <v>1</v>
      </c>
    </row>
    <row r="1096" spans="3:66" ht="35.1" customHeight="1">
      <c r="C1096" s="65"/>
      <c r="D1096" s="43">
        <f t="shared" si="131"/>
        <v>0</v>
      </c>
      <c r="AM1096" s="968" t="s">
        <v>2307</v>
      </c>
      <c r="AN1096" s="968" t="s">
        <v>1964</v>
      </c>
      <c r="BN1096" s="49">
        <v>1</v>
      </c>
    </row>
    <row r="1097" spans="3:66" ht="35.1" customHeight="1">
      <c r="C1097" s="65"/>
      <c r="D1097" s="43">
        <f t="shared" si="131"/>
        <v>0</v>
      </c>
      <c r="AM1097" s="964" t="s">
        <v>2308</v>
      </c>
      <c r="AN1097" s="964" t="s">
        <v>1964</v>
      </c>
      <c r="BN1097" s="49">
        <v>1</v>
      </c>
    </row>
    <row r="1098" spans="3:66" ht="35.1" customHeight="1">
      <c r="C1098" s="65"/>
      <c r="D1098" s="43">
        <f t="shared" si="131"/>
        <v>0</v>
      </c>
      <c r="AM1098" s="968" t="s">
        <v>2309</v>
      </c>
      <c r="AN1098" s="968" t="s">
        <v>1964</v>
      </c>
      <c r="BN1098" s="49">
        <v>1</v>
      </c>
    </row>
    <row r="1099" spans="3:66">
      <c r="AM1099" s="964" t="s">
        <v>2310</v>
      </c>
      <c r="AN1099" s="964" t="s">
        <v>1964</v>
      </c>
      <c r="BN1099" s="49">
        <v>1</v>
      </c>
    </row>
    <row r="1100" spans="3:66">
      <c r="AM1100" s="968" t="s">
        <v>2315</v>
      </c>
      <c r="AN1100" s="968" t="s">
        <v>1964</v>
      </c>
      <c r="BN1100" s="49">
        <v>1</v>
      </c>
    </row>
    <row r="1101" spans="3:66">
      <c r="AM1101" s="964" t="s">
        <v>2316</v>
      </c>
      <c r="AN1101" s="964" t="s">
        <v>1964</v>
      </c>
      <c r="BN1101" s="49">
        <v>1</v>
      </c>
    </row>
    <row r="1102" spans="3:66">
      <c r="AM1102" s="968" t="s">
        <v>2317</v>
      </c>
      <c r="AN1102" s="968" t="s">
        <v>1964</v>
      </c>
      <c r="BN1102" s="49">
        <v>1</v>
      </c>
    </row>
    <row r="1103" spans="3:66">
      <c r="AM1103" s="964" t="s">
        <v>2318</v>
      </c>
      <c r="AN1103" s="964" t="s">
        <v>1964</v>
      </c>
      <c r="BN1103" s="49">
        <v>1</v>
      </c>
    </row>
    <row r="1104" spans="3:66">
      <c r="AM1104" s="968" t="s">
        <v>2319</v>
      </c>
      <c r="AN1104" s="968" t="s">
        <v>1964</v>
      </c>
      <c r="BN1104" s="49">
        <v>1</v>
      </c>
    </row>
    <row r="1105" spans="39:66">
      <c r="AM1105" s="964" t="s">
        <v>2320</v>
      </c>
      <c r="AN1105" s="964" t="s">
        <v>1964</v>
      </c>
      <c r="BN1105" s="49">
        <v>1</v>
      </c>
    </row>
    <row r="1106" spans="39:66">
      <c r="AM1106" s="968" t="s">
        <v>2321</v>
      </c>
      <c r="AN1106" s="968" t="s">
        <v>1964</v>
      </c>
      <c r="BN1106" s="49">
        <v>1</v>
      </c>
    </row>
    <row r="1107" spans="39:66">
      <c r="AM1107" s="964" t="s">
        <v>2322</v>
      </c>
      <c r="AN1107" s="964" t="s">
        <v>1964</v>
      </c>
      <c r="BN1107" s="49">
        <v>1</v>
      </c>
    </row>
    <row r="1108" spans="39:66">
      <c r="AM1108" s="968" t="s">
        <v>2323</v>
      </c>
      <c r="AN1108" s="968" t="s">
        <v>1964</v>
      </c>
      <c r="BN1108" s="49">
        <v>1</v>
      </c>
    </row>
    <row r="1109" spans="39:66">
      <c r="AM1109" s="964" t="s">
        <v>2324</v>
      </c>
      <c r="AN1109" s="964" t="s">
        <v>1964</v>
      </c>
      <c r="BN1109" s="49">
        <v>1</v>
      </c>
    </row>
    <row r="1110" spans="39:66">
      <c r="AM1110" s="968" t="s">
        <v>2325</v>
      </c>
      <c r="AN1110" s="968" t="s">
        <v>1964</v>
      </c>
      <c r="BN1110" s="49">
        <v>1</v>
      </c>
    </row>
    <row r="1111" spans="39:66">
      <c r="AM1111" s="964" t="s">
        <v>2326</v>
      </c>
      <c r="AN1111" s="964" t="s">
        <v>1964</v>
      </c>
      <c r="BN1111" s="49">
        <v>1</v>
      </c>
    </row>
    <row r="1112" spans="39:66">
      <c r="AM1112" s="968" t="s">
        <v>2327</v>
      </c>
      <c r="AN1112" s="968" t="s">
        <v>1964</v>
      </c>
      <c r="BN1112" s="49">
        <v>1</v>
      </c>
    </row>
    <row r="1113" spans="39:66">
      <c r="AM1113" s="964" t="s">
        <v>2328</v>
      </c>
      <c r="AN1113" s="964" t="s">
        <v>1964</v>
      </c>
      <c r="BN1113" s="49">
        <v>1</v>
      </c>
    </row>
    <row r="1114" spans="39:66">
      <c r="AM1114" s="968" t="s">
        <v>2329</v>
      </c>
      <c r="AN1114" s="968" t="s">
        <v>1964</v>
      </c>
      <c r="BN1114" s="49">
        <v>1</v>
      </c>
    </row>
    <row r="1115" spans="39:66">
      <c r="AM1115" s="964" t="s">
        <v>2529</v>
      </c>
      <c r="AN1115" s="964" t="s">
        <v>1964</v>
      </c>
      <c r="BN1115" s="49">
        <v>1</v>
      </c>
    </row>
    <row r="1116" spans="39:66">
      <c r="AM1116" s="968" t="s">
        <v>2330</v>
      </c>
      <c r="AN1116" s="968" t="s">
        <v>1964</v>
      </c>
      <c r="BN1116" s="49">
        <v>1</v>
      </c>
    </row>
    <row r="1117" spans="39:66">
      <c r="AM1117" s="964" t="s">
        <v>2331</v>
      </c>
      <c r="AN1117" s="964" t="s">
        <v>1964</v>
      </c>
      <c r="BN1117" s="49">
        <v>1</v>
      </c>
    </row>
    <row r="1118" spans="39:66">
      <c r="AM1118" s="968" t="s">
        <v>2333</v>
      </c>
      <c r="AN1118" s="968" t="s">
        <v>1964</v>
      </c>
      <c r="BN1118" s="49">
        <v>1</v>
      </c>
    </row>
    <row r="1119" spans="39:66">
      <c r="AM1119" s="964" t="s">
        <v>2530</v>
      </c>
      <c r="AN1119" s="964" t="s">
        <v>1964</v>
      </c>
      <c r="BN1119" s="49">
        <v>1</v>
      </c>
    </row>
    <row r="1120" spans="39:66">
      <c r="AM1120" s="968" t="s">
        <v>2531</v>
      </c>
      <c r="AN1120" s="968" t="s">
        <v>1964</v>
      </c>
      <c r="BN1120" s="49">
        <v>1</v>
      </c>
    </row>
    <row r="1121" spans="39:66">
      <c r="AM1121" s="964" t="s">
        <v>2488</v>
      </c>
      <c r="AN1121" s="964" t="s">
        <v>1964</v>
      </c>
      <c r="BN1121" s="49">
        <v>1</v>
      </c>
    </row>
    <row r="1122" spans="39:66">
      <c r="AM1122" s="968" t="s">
        <v>2533</v>
      </c>
      <c r="AN1122" s="968" t="s">
        <v>1964</v>
      </c>
      <c r="BN1122" s="49">
        <v>1</v>
      </c>
    </row>
    <row r="1123" spans="39:66">
      <c r="AM1123" s="964" t="s">
        <v>2489</v>
      </c>
      <c r="AN1123" s="964" t="s">
        <v>1964</v>
      </c>
      <c r="BN1123" s="49">
        <v>1</v>
      </c>
    </row>
    <row r="1124" spans="39:66">
      <c r="AM1124" s="968" t="s">
        <v>2534</v>
      </c>
      <c r="AN1124" s="968" t="s">
        <v>1964</v>
      </c>
      <c r="BN1124" s="49">
        <v>1</v>
      </c>
    </row>
    <row r="1125" spans="39:66">
      <c r="AM1125" s="964" t="s">
        <v>2536</v>
      </c>
      <c r="AN1125" s="964" t="s">
        <v>1964</v>
      </c>
      <c r="BN1125" s="49">
        <v>1</v>
      </c>
    </row>
    <row r="1126" spans="39:66">
      <c r="AM1126" s="968" t="s">
        <v>2537</v>
      </c>
      <c r="AN1126" s="968" t="s">
        <v>1964</v>
      </c>
      <c r="BN1126" s="49">
        <v>1</v>
      </c>
    </row>
    <row r="1127" spans="39:66">
      <c r="AM1127" s="964" t="s">
        <v>2352</v>
      </c>
      <c r="AN1127" s="964" t="s">
        <v>1964</v>
      </c>
      <c r="BN1127" s="49">
        <v>1</v>
      </c>
    </row>
    <row r="1128" spans="39:66">
      <c r="AM1128" s="968" t="s">
        <v>2353</v>
      </c>
      <c r="AN1128" s="968" t="s">
        <v>1964</v>
      </c>
      <c r="BN1128" s="49">
        <v>1</v>
      </c>
    </row>
    <row r="1129" spans="39:66">
      <c r="AM1129" s="964" t="s">
        <v>2354</v>
      </c>
      <c r="AN1129" s="964" t="s">
        <v>1964</v>
      </c>
      <c r="BN1129" s="49">
        <v>1</v>
      </c>
    </row>
    <row r="1130" spans="39:66">
      <c r="AM1130" s="968" t="s">
        <v>2172</v>
      </c>
      <c r="AN1130" s="968" t="s">
        <v>1964</v>
      </c>
      <c r="BN1130" s="49">
        <v>1</v>
      </c>
    </row>
    <row r="1131" spans="39:66">
      <c r="AM1131" s="964" t="s">
        <v>2356</v>
      </c>
      <c r="AN1131" s="964" t="s">
        <v>1964</v>
      </c>
      <c r="BN1131" s="49">
        <v>1</v>
      </c>
    </row>
    <row r="1132" spans="39:66">
      <c r="AM1132" s="968" t="s">
        <v>2358</v>
      </c>
      <c r="AN1132" s="968" t="s">
        <v>1964</v>
      </c>
      <c r="BN1132" s="49">
        <v>1</v>
      </c>
    </row>
    <row r="1133" spans="39:66">
      <c r="AM1133" s="964" t="s">
        <v>2359</v>
      </c>
      <c r="AN1133" s="964" t="s">
        <v>1964</v>
      </c>
      <c r="BN1133" s="49">
        <v>1</v>
      </c>
    </row>
    <row r="1134" spans="39:66">
      <c r="AM1134" s="968" t="s">
        <v>2360</v>
      </c>
      <c r="AN1134" s="968" t="s">
        <v>1964</v>
      </c>
      <c r="BN1134" s="49">
        <v>1</v>
      </c>
    </row>
    <row r="1135" spans="39:66">
      <c r="AM1135" s="964" t="s">
        <v>2361</v>
      </c>
      <c r="AN1135" s="964" t="s">
        <v>1964</v>
      </c>
      <c r="BN1135" s="49">
        <v>1</v>
      </c>
    </row>
    <row r="1136" spans="39:66">
      <c r="AM1136" s="968" t="s">
        <v>2610</v>
      </c>
      <c r="AN1136" s="968" t="s">
        <v>1964</v>
      </c>
      <c r="BN1136" s="49">
        <v>1</v>
      </c>
    </row>
    <row r="1137" spans="1:66">
      <c r="AM1137" s="964" t="s">
        <v>2366</v>
      </c>
      <c r="AN1137" s="964" t="s">
        <v>1964</v>
      </c>
      <c r="BN1137" s="49">
        <v>1</v>
      </c>
    </row>
    <row r="1138" spans="1:66">
      <c r="AM1138" s="968" t="s">
        <v>2367</v>
      </c>
      <c r="AN1138" s="968" t="s">
        <v>1964</v>
      </c>
      <c r="BN1138" s="49">
        <v>1</v>
      </c>
    </row>
    <row r="1139" spans="1:66">
      <c r="AM1139" s="964" t="s">
        <v>2368</v>
      </c>
      <c r="AN1139" s="964" t="s">
        <v>1964</v>
      </c>
      <c r="BN1139" s="49">
        <v>1</v>
      </c>
    </row>
    <row r="1140" spans="1:66">
      <c r="AM1140" s="968" t="s">
        <v>2369</v>
      </c>
      <c r="AN1140" s="968" t="s">
        <v>1964</v>
      </c>
      <c r="BN1140" s="49">
        <v>1</v>
      </c>
    </row>
    <row r="1141" spans="1:66">
      <c r="AM1141" s="964" t="s">
        <v>2370</v>
      </c>
      <c r="AN1141" s="964" t="s">
        <v>1964</v>
      </c>
      <c r="BN1141" s="49">
        <v>1</v>
      </c>
    </row>
    <row r="1142" spans="1:66">
      <c r="AM1142" s="968" t="s">
        <v>2371</v>
      </c>
      <c r="AN1142" s="968" t="s">
        <v>1964</v>
      </c>
      <c r="BN1142" s="49">
        <v>1</v>
      </c>
    </row>
    <row r="1143" spans="1:66">
      <c r="AM1143" s="964" t="s">
        <v>2372</v>
      </c>
      <c r="AN1143" s="964" t="s">
        <v>1964</v>
      </c>
      <c r="BN1143" s="49">
        <v>1</v>
      </c>
    </row>
    <row r="1144" spans="1:66" ht="15.75">
      <c r="BN1144" s="210" t="s">
        <v>637</v>
      </c>
    </row>
    <row r="1145" spans="1:66">
      <c r="A1145" s="49">
        <v>1</v>
      </c>
      <c r="B1145" s="49">
        <v>1</v>
      </c>
      <c r="C1145" s="49">
        <v>1</v>
      </c>
      <c r="D1145" s="49">
        <v>1</v>
      </c>
      <c r="E1145" s="49">
        <v>1</v>
      </c>
      <c r="F1145" s="49">
        <v>1</v>
      </c>
      <c r="G1145" s="49">
        <v>1</v>
      </c>
      <c r="H1145" s="49">
        <v>1</v>
      </c>
      <c r="I1145" s="49">
        <v>1</v>
      </c>
      <c r="J1145" s="49">
        <v>1</v>
      </c>
      <c r="K1145" s="49">
        <v>1</v>
      </c>
      <c r="L1145" s="49">
        <v>1</v>
      </c>
      <c r="M1145" s="49">
        <v>1</v>
      </c>
      <c r="N1145" s="49">
        <v>1</v>
      </c>
      <c r="O1145" s="49">
        <v>1</v>
      </c>
      <c r="P1145" s="49">
        <v>1</v>
      </c>
      <c r="Q1145" s="49">
        <v>1</v>
      </c>
      <c r="R1145" s="49">
        <v>1</v>
      </c>
      <c r="S1145" s="49">
        <v>1</v>
      </c>
      <c r="T1145" s="49">
        <v>1</v>
      </c>
      <c r="U1145" s="49">
        <v>1</v>
      </c>
      <c r="V1145" s="49">
        <v>1</v>
      </c>
      <c r="W1145" s="49">
        <v>1</v>
      </c>
      <c r="X1145" s="49">
        <v>1</v>
      </c>
      <c r="Y1145" s="49">
        <v>1</v>
      </c>
      <c r="Z1145" s="49">
        <v>1</v>
      </c>
      <c r="AA1145" s="49">
        <v>1</v>
      </c>
      <c r="AB1145" s="49">
        <v>1</v>
      </c>
      <c r="AC1145" s="49">
        <v>1</v>
      </c>
      <c r="AD1145" s="49">
        <v>1</v>
      </c>
      <c r="AE1145" s="49">
        <v>1</v>
      </c>
      <c r="AF1145" s="49">
        <v>1</v>
      </c>
      <c r="AG1145" s="49">
        <v>1</v>
      </c>
      <c r="AH1145" s="49">
        <v>1</v>
      </c>
      <c r="AI1145" s="49">
        <v>1</v>
      </c>
      <c r="AJ1145" s="49">
        <v>1</v>
      </c>
      <c r="AK1145" s="49">
        <v>1</v>
      </c>
      <c r="AL1145" s="49">
        <v>1</v>
      </c>
      <c r="AM1145" s="49">
        <v>1</v>
      </c>
      <c r="AN1145" s="49">
        <v>1</v>
      </c>
      <c r="AO1145" s="49">
        <v>1</v>
      </c>
      <c r="AP1145" s="49">
        <v>1</v>
      </c>
      <c r="AQ1145" s="49">
        <v>1</v>
      </c>
      <c r="AR1145" s="49">
        <v>1</v>
      </c>
      <c r="AS1145" s="49">
        <v>1</v>
      </c>
      <c r="AT1145" s="49">
        <v>1</v>
      </c>
      <c r="AU1145" s="49">
        <v>1</v>
      </c>
      <c r="AV1145" s="49">
        <v>1</v>
      </c>
      <c r="AW1145" s="49">
        <v>1</v>
      </c>
      <c r="AX1145" s="49">
        <v>1</v>
      </c>
      <c r="AY1145" s="49">
        <v>1</v>
      </c>
      <c r="AZ1145" s="49">
        <v>1</v>
      </c>
      <c r="BA1145" s="49">
        <v>1</v>
      </c>
      <c r="BB1145" s="49">
        <v>1</v>
      </c>
      <c r="BC1145" s="49">
        <v>1</v>
      </c>
      <c r="BD1145" s="49">
        <v>1</v>
      </c>
      <c r="BE1145" s="49">
        <v>1</v>
      </c>
      <c r="BF1145" s="49">
        <v>1</v>
      </c>
      <c r="BG1145" s="49">
        <v>1</v>
      </c>
      <c r="BH1145" s="49">
        <v>1</v>
      </c>
      <c r="BI1145" s="49">
        <v>1</v>
      </c>
      <c r="BJ1145" s="49">
        <v>1</v>
      </c>
      <c r="BK1145" s="49">
        <v>1</v>
      </c>
      <c r="BL1145" s="49">
        <v>1</v>
      </c>
      <c r="BM1145" s="49">
        <v>1</v>
      </c>
      <c r="BN1145" s="209" t="str">
        <f>ADDRESS(ROW(),COLUMN(),4)</f>
        <v>BN1145</v>
      </c>
    </row>
  </sheetData>
  <mergeCells count="21">
    <mergeCell ref="BA17:BG17"/>
    <mergeCell ref="A1:BM1"/>
    <mergeCell ref="A3:J3"/>
    <mergeCell ref="N3:AK3"/>
    <mergeCell ref="AM3:AV3"/>
    <mergeCell ref="AX3:BM3"/>
    <mergeCell ref="Q5:R5"/>
    <mergeCell ref="AM5:AV7"/>
    <mergeCell ref="C7:C10"/>
    <mergeCell ref="Q7:R7"/>
    <mergeCell ref="Q8:R9"/>
    <mergeCell ref="Q10:R11"/>
    <mergeCell ref="Q12:R13"/>
    <mergeCell ref="C14:D14"/>
    <mergeCell ref="Q14:R15"/>
    <mergeCell ref="C15:D15"/>
    <mergeCell ref="BA18:BG18"/>
    <mergeCell ref="BA19:BG19"/>
    <mergeCell ref="BA20:BG20"/>
    <mergeCell ref="BA21:BG21"/>
    <mergeCell ref="BA22:BG22"/>
  </mergeCells>
  <conditionalFormatting sqref="D18:D617">
    <cfRule type="expression" dxfId="29" priority="1">
      <formula>LEN($U18)&gt;0</formula>
    </cfRule>
  </conditionalFormatting>
  <conditionalFormatting sqref="U18:U617">
    <cfRule type="expression" dxfId="28" priority="2">
      <formula>LEN($U18)&gt;0</formula>
    </cfRule>
  </conditionalFormatting>
  <conditionalFormatting sqref="V18:V617">
    <cfRule type="expression" dxfId="27" priority="3">
      <formula>RIGHT($V18,1)="*"</formula>
    </cfRule>
  </conditionalFormatting>
  <conditionalFormatting sqref="X18:AK617">
    <cfRule type="expression" dxfId="26" priority="4">
      <formula>LEFT(X18,1)="⚠"</formula>
    </cfRule>
  </conditionalFormatting>
  <pageMargins left="0.75" right="0.75" top="1" bottom="1" header="0.5" footer="0.5"/>
  <pageSetup fitToHeight="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8980-7935-4C19-A5E0-C5288D0867AB}">
  <dimension ref="A1:CM1154"/>
  <sheetViews>
    <sheetView zoomScaleNormal="100" workbookViewId="0">
      <selection activeCell="P12" sqref="P12"/>
    </sheetView>
  </sheetViews>
  <sheetFormatPr baseColWidth="10" defaultRowHeight="15"/>
  <cols>
    <col min="1" max="1" width="4.85546875" style="642" customWidth="1"/>
    <col min="2" max="2" width="47.7109375" style="642" customWidth="1"/>
    <col min="3" max="3" width="4.5703125" style="642" customWidth="1"/>
    <col min="4" max="7" width="3.7109375" style="1" customWidth="1"/>
    <col min="8" max="8" width="5.7109375" style="1" customWidth="1"/>
    <col min="9" max="10" width="12.7109375" style="1" customWidth="1"/>
    <col min="11" max="11" width="3.7109375" style="1" customWidth="1"/>
    <col min="12" max="12" width="9.7109375" style="1" customWidth="1"/>
    <col min="13" max="13" width="12.7109375" style="1" customWidth="1"/>
    <col min="14" max="14" width="13.7109375" style="1" customWidth="1"/>
    <col min="15" max="15" width="6.7109375" style="1" customWidth="1"/>
    <col min="16" max="16" width="40.7109375" style="1" customWidth="1"/>
    <col min="17" max="17" width="12.7109375" style="1" customWidth="1"/>
    <col min="18" max="18" width="10.7109375" style="1" customWidth="1"/>
    <col min="19" max="19" width="9.7109375" style="1" customWidth="1"/>
    <col min="20" max="20" width="11.7109375" style="1" customWidth="1"/>
    <col min="21" max="23" width="13.7109375" style="1" customWidth="1"/>
    <col min="24" max="24" width="17.7109375" style="1" customWidth="1"/>
    <col min="25" max="25" width="9.42578125" style="642" customWidth="1"/>
    <col min="26" max="26" width="8" style="1" customWidth="1"/>
    <col min="27" max="28" width="70.7109375" style="1" customWidth="1"/>
    <col min="29" max="29" width="44.140625" style="1" customWidth="1"/>
    <col min="30" max="30" width="52.42578125" style="1" customWidth="1"/>
    <col min="31" max="31" width="10" style="2" customWidth="1"/>
    <col min="32" max="32" width="9" style="1" customWidth="1"/>
    <col min="33" max="33" width="70.7109375" style="1" customWidth="1"/>
    <col min="34" max="34" width="10" style="1" customWidth="1"/>
    <col min="35" max="35" width="12" style="1" customWidth="1"/>
    <col min="36" max="36" width="10" style="1" hidden="1" customWidth="1"/>
    <col min="37" max="38" width="50" style="1" hidden="1" customWidth="1"/>
    <col min="39" max="39" width="45" style="1" customWidth="1"/>
    <col min="40" max="41" width="26" style="1" customWidth="1"/>
    <col min="42" max="42" width="34" style="1" customWidth="1"/>
    <col min="43" max="43" width="18" style="1" customWidth="1"/>
    <col min="44" max="45" width="20" style="1" customWidth="1"/>
    <col min="46" max="46" width="34" style="1" customWidth="1"/>
    <col min="47" max="47" width="38" style="1" customWidth="1"/>
    <col min="48" max="48" width="8" style="1" customWidth="1"/>
    <col min="49" max="49" width="14" style="1" customWidth="1"/>
    <col min="50" max="50" width="15" style="1" customWidth="1"/>
    <col min="51" max="51" width="12" style="1" customWidth="1"/>
    <col min="52" max="54" width="14" style="1" customWidth="1"/>
    <col min="55" max="55" width="12" style="1" customWidth="1"/>
    <col min="56" max="56" width="18" style="1" customWidth="1"/>
    <col min="57" max="57" width="12" style="1" customWidth="1"/>
    <col min="58" max="58" width="14" style="1" customWidth="1"/>
    <col min="59" max="61" width="12" style="1" customWidth="1"/>
    <col min="62" max="62" width="14" style="1" customWidth="1"/>
    <col min="63" max="63" width="3" style="1" customWidth="1"/>
    <col min="64" max="64" width="34" style="1" customWidth="1"/>
    <col min="65" max="65" width="18" style="1" customWidth="1"/>
    <col min="66" max="66" width="3" style="1" customWidth="1"/>
    <col min="67" max="67" width="34" style="1" customWidth="1"/>
    <col min="68" max="68" width="24.85546875" style="1" customWidth="1"/>
    <col min="69" max="69" width="35.42578125" style="1" customWidth="1"/>
    <col min="70" max="70" width="3" style="1" customWidth="1"/>
    <col min="71" max="71" width="34" style="1" customWidth="1"/>
    <col min="72" max="72" width="18" style="1" customWidth="1"/>
    <col min="73" max="73" width="43.7109375" style="1" customWidth="1"/>
    <col min="74" max="74" width="14" style="1" customWidth="1"/>
    <col min="75" max="75" width="56.7109375" style="1" customWidth="1"/>
    <col min="76" max="76" width="60.5703125" style="1" customWidth="1"/>
    <col min="77" max="90" width="20" style="1" customWidth="1"/>
    <col min="91" max="91" width="11.42578125" style="1"/>
  </cols>
  <sheetData>
    <row r="1" spans="1:91" ht="30" customHeight="1" thickTop="1">
      <c r="A1" s="639" t="str">
        <f>ADDRESS(ROW(),COLUMN(),4)</f>
        <v>A1</v>
      </c>
      <c r="B1" s="640"/>
      <c r="C1" s="640"/>
      <c r="D1" s="45" t="str">
        <f t="shared" ref="D1:X1" si="0">SUBSTITUTE(ADDRESS(1,COLUMN(),4),"1","")</f>
        <v>D</v>
      </c>
      <c r="E1" s="45" t="str">
        <f t="shared" si="0"/>
        <v>E</v>
      </c>
      <c r="F1" s="45" t="str">
        <f t="shared" si="0"/>
        <v>F</v>
      </c>
      <c r="G1" s="45" t="str">
        <f t="shared" si="0"/>
        <v>G</v>
      </c>
      <c r="H1" s="45" t="str">
        <f t="shared" si="0"/>
        <v>H</v>
      </c>
      <c r="I1" s="45" t="str">
        <f t="shared" si="0"/>
        <v>I</v>
      </c>
      <c r="J1" s="45" t="str">
        <f t="shared" si="0"/>
        <v>J</v>
      </c>
      <c r="K1" s="45" t="str">
        <f t="shared" si="0"/>
        <v>K</v>
      </c>
      <c r="L1" s="45" t="str">
        <f t="shared" si="0"/>
        <v>L</v>
      </c>
      <c r="M1" s="45" t="str">
        <f t="shared" si="0"/>
        <v>M</v>
      </c>
      <c r="N1" s="45" t="str">
        <f t="shared" si="0"/>
        <v>N</v>
      </c>
      <c r="O1" s="45" t="str">
        <f t="shared" si="0"/>
        <v>O</v>
      </c>
      <c r="P1" s="45" t="str">
        <f t="shared" si="0"/>
        <v>P</v>
      </c>
      <c r="Q1" s="45" t="str">
        <f t="shared" si="0"/>
        <v>Q</v>
      </c>
      <c r="R1" s="45" t="str">
        <f t="shared" si="0"/>
        <v>R</v>
      </c>
      <c r="S1" s="45" t="str">
        <f t="shared" si="0"/>
        <v>S</v>
      </c>
      <c r="T1" s="45" t="str">
        <f t="shared" si="0"/>
        <v>T</v>
      </c>
      <c r="U1" s="45" t="str">
        <f t="shared" si="0"/>
        <v>U</v>
      </c>
      <c r="V1" s="45" t="str">
        <f t="shared" si="0"/>
        <v>V</v>
      </c>
      <c r="W1" s="45" t="str">
        <f t="shared" si="0"/>
        <v>W</v>
      </c>
      <c r="X1" s="45" t="str">
        <f t="shared" si="0"/>
        <v>X</v>
      </c>
      <c r="Y1" s="1126" t="s">
        <v>365</v>
      </c>
      <c r="Z1" s="43"/>
      <c r="AA1" s="43"/>
      <c r="AB1" s="43"/>
      <c r="AC1" s="43"/>
      <c r="AD1" s="43"/>
      <c r="AE1" s="42"/>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9">
        <v>1</v>
      </c>
    </row>
    <row r="2" spans="1:91" ht="30" customHeight="1">
      <c r="B2" s="640"/>
      <c r="C2" s="640"/>
      <c r="D2" s="52">
        <f t="shared" ref="D2:X2" ca="1" si="1">CELL("largeur",D2)</f>
        <v>3</v>
      </c>
      <c r="E2" s="52">
        <f t="shared" ca="1" si="1"/>
        <v>3</v>
      </c>
      <c r="F2" s="52">
        <f t="shared" ca="1" si="1"/>
        <v>3</v>
      </c>
      <c r="G2" s="52">
        <f t="shared" ca="1" si="1"/>
        <v>3</v>
      </c>
      <c r="H2" s="52">
        <f t="shared" ca="1" si="1"/>
        <v>5</v>
      </c>
      <c r="I2" s="52">
        <f t="shared" ca="1" si="1"/>
        <v>12</v>
      </c>
      <c r="J2" s="52">
        <f t="shared" ca="1" si="1"/>
        <v>12</v>
      </c>
      <c r="K2" s="52">
        <f t="shared" ca="1" si="1"/>
        <v>3</v>
      </c>
      <c r="L2" s="52">
        <f t="shared" ca="1" si="1"/>
        <v>9</v>
      </c>
      <c r="M2" s="52">
        <f t="shared" ca="1" si="1"/>
        <v>12</v>
      </c>
      <c r="N2" s="52">
        <f t="shared" ca="1" si="1"/>
        <v>13</v>
      </c>
      <c r="O2" s="52">
        <f t="shared" ca="1" si="1"/>
        <v>6</v>
      </c>
      <c r="P2" s="52">
        <f t="shared" ca="1" si="1"/>
        <v>40</v>
      </c>
      <c r="Q2" s="52">
        <f t="shared" ca="1" si="1"/>
        <v>12</v>
      </c>
      <c r="R2" s="52">
        <f t="shared" ca="1" si="1"/>
        <v>10</v>
      </c>
      <c r="S2" s="52">
        <f t="shared" ca="1" si="1"/>
        <v>9</v>
      </c>
      <c r="T2" s="52">
        <f t="shared" ca="1" si="1"/>
        <v>11</v>
      </c>
      <c r="U2" s="52">
        <f t="shared" ca="1" si="1"/>
        <v>13</v>
      </c>
      <c r="V2" s="52">
        <f t="shared" ca="1" si="1"/>
        <v>13</v>
      </c>
      <c r="W2" s="52">
        <f t="shared" ca="1" si="1"/>
        <v>13</v>
      </c>
      <c r="X2" s="52">
        <f t="shared" ca="1" si="1"/>
        <v>17</v>
      </c>
      <c r="Y2" s="1126"/>
      <c r="Z2" s="43"/>
      <c r="AA2" s="43"/>
      <c r="AB2" s="43"/>
      <c r="AC2" s="43"/>
      <c r="AD2" s="43"/>
      <c r="AE2" s="42"/>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9">
        <v>1</v>
      </c>
    </row>
    <row r="3" spans="1:91" ht="30" customHeight="1">
      <c r="B3" s="640"/>
      <c r="C3" s="640"/>
      <c r="D3" s="57">
        <v>3</v>
      </c>
      <c r="E3" s="57">
        <v>3</v>
      </c>
      <c r="F3" s="57">
        <v>3</v>
      </c>
      <c r="G3" s="57">
        <v>3</v>
      </c>
      <c r="H3" s="57">
        <v>5</v>
      </c>
      <c r="I3" s="57">
        <v>12</v>
      </c>
      <c r="J3" s="57">
        <v>12</v>
      </c>
      <c r="K3" s="57">
        <v>3</v>
      </c>
      <c r="L3" s="57">
        <v>9</v>
      </c>
      <c r="M3" s="57">
        <v>12</v>
      </c>
      <c r="N3" s="57">
        <v>9</v>
      </c>
      <c r="O3" s="57">
        <v>6</v>
      </c>
      <c r="P3" s="57">
        <v>40</v>
      </c>
      <c r="Q3" s="57">
        <v>12</v>
      </c>
      <c r="R3" s="57">
        <v>10</v>
      </c>
      <c r="S3" s="57">
        <v>9</v>
      </c>
      <c r="T3" s="57">
        <v>11</v>
      </c>
      <c r="U3" s="57">
        <v>13</v>
      </c>
      <c r="V3" s="57">
        <v>13</v>
      </c>
      <c r="W3" s="57">
        <v>13</v>
      </c>
      <c r="X3" s="57">
        <v>17</v>
      </c>
      <c r="Z3" s="43"/>
      <c r="AA3" s="43"/>
      <c r="AB3" s="43"/>
      <c r="AC3" s="43"/>
      <c r="AD3" s="43"/>
      <c r="AE3" s="42"/>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9">
        <v>1</v>
      </c>
    </row>
    <row r="4" spans="1:91" ht="30" customHeight="1" thickBot="1">
      <c r="B4" s="640"/>
      <c r="C4" s="640"/>
      <c r="D4" s="62" t="s">
        <v>2636</v>
      </c>
      <c r="Z4" s="43"/>
      <c r="AA4" s="43"/>
      <c r="AB4" s="43"/>
      <c r="AC4" s="43"/>
      <c r="AD4" s="43"/>
      <c r="AE4" s="42"/>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9">
        <v>1</v>
      </c>
    </row>
    <row r="5" spans="1:91" ht="30" customHeight="1">
      <c r="B5" s="640"/>
      <c r="C5" s="640"/>
      <c r="D5" s="643"/>
      <c r="E5" s="1127" t="s">
        <v>1521</v>
      </c>
      <c r="F5" s="1127"/>
      <c r="G5" s="1127"/>
      <c r="H5" s="1127"/>
      <c r="I5" s="1127"/>
      <c r="J5" s="1127"/>
      <c r="K5" s="1127"/>
      <c r="L5" s="1127"/>
      <c r="M5" s="1127"/>
      <c r="N5" s="1127"/>
      <c r="O5" s="1127"/>
      <c r="P5" s="1127"/>
      <c r="Q5" s="1127"/>
      <c r="R5" s="1127"/>
      <c r="S5" s="1127"/>
      <c r="T5" s="1127"/>
      <c r="U5" s="1127"/>
      <c r="V5" s="1127"/>
      <c r="W5" s="1129" t="s">
        <v>1522</v>
      </c>
      <c r="X5" s="1130"/>
      <c r="Z5" s="43"/>
      <c r="AA5" s="43"/>
      <c r="AB5" s="43"/>
      <c r="AC5" s="43"/>
      <c r="AD5" s="43"/>
      <c r="AE5" s="42"/>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9">
        <v>1</v>
      </c>
    </row>
    <row r="6" spans="1:91" ht="30" customHeight="1">
      <c r="C6" s="644"/>
      <c r="D6" s="645"/>
      <c r="E6" s="1128"/>
      <c r="F6" s="1128"/>
      <c r="G6" s="1128"/>
      <c r="H6" s="1128"/>
      <c r="I6" s="1128"/>
      <c r="J6" s="1128"/>
      <c r="K6" s="1128"/>
      <c r="L6" s="1128"/>
      <c r="M6" s="1128"/>
      <c r="N6" s="1128"/>
      <c r="O6" s="1128"/>
      <c r="P6" s="1128"/>
      <c r="Q6" s="1128"/>
      <c r="R6" s="1128"/>
      <c r="S6" s="1128"/>
      <c r="T6" s="1128"/>
      <c r="U6" s="1128"/>
      <c r="V6" s="1128"/>
      <c r="W6" s="1133">
        <v>21</v>
      </c>
      <c r="X6" s="1134"/>
      <c r="Z6" s="43"/>
      <c r="AA6" s="43"/>
      <c r="AB6" s="43"/>
      <c r="AC6" s="43"/>
      <c r="AD6" s="43"/>
      <c r="AE6" s="42"/>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9">
        <v>1</v>
      </c>
    </row>
    <row r="7" spans="1:91" ht="30" customHeight="1">
      <c r="B7" s="640"/>
      <c r="C7" s="640"/>
      <c r="D7" s="645"/>
      <c r="E7" s="646"/>
      <c r="F7" s="646"/>
      <c r="G7" s="646"/>
      <c r="H7" s="646"/>
      <c r="I7" s="647" t="s">
        <v>362</v>
      </c>
      <c r="J7" s="646"/>
      <c r="K7" s="646"/>
      <c r="L7" s="646"/>
      <c r="M7" s="646"/>
      <c r="N7" s="646"/>
      <c r="O7" s="646"/>
      <c r="P7" s="646"/>
      <c r="Q7" s="646"/>
      <c r="R7" s="647" t="s">
        <v>1523</v>
      </c>
      <c r="S7" s="646"/>
      <c r="T7" s="646"/>
      <c r="U7" s="646"/>
      <c r="V7" s="646"/>
      <c r="W7" s="1133"/>
      <c r="X7" s="1134"/>
      <c r="Z7" s="43"/>
      <c r="AA7" s="43"/>
      <c r="AB7" s="43"/>
      <c r="AC7" s="43"/>
      <c r="AD7" s="43"/>
      <c r="AE7" s="42"/>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9">
        <v>1</v>
      </c>
    </row>
    <row r="8" spans="1:91" ht="30" customHeight="1">
      <c r="A8" s="640"/>
      <c r="B8" s="640"/>
      <c r="C8" s="640"/>
      <c r="D8" s="645"/>
      <c r="E8" s="646"/>
      <c r="F8" s="646"/>
      <c r="G8" s="646"/>
      <c r="H8" s="646"/>
      <c r="I8" s="648" t="s">
        <v>1524</v>
      </c>
      <c r="J8" s="646"/>
      <c r="K8" s="646"/>
      <c r="L8" s="646"/>
      <c r="M8" s="646"/>
      <c r="N8" s="646"/>
      <c r="O8" s="646"/>
      <c r="P8" s="646"/>
      <c r="Q8" s="646"/>
      <c r="R8" s="648" t="s">
        <v>1525</v>
      </c>
      <c r="S8" s="646"/>
      <c r="T8" s="646"/>
      <c r="U8" s="646"/>
      <c r="V8" s="646"/>
      <c r="W8" s="1133"/>
      <c r="X8" s="1134"/>
      <c r="Y8" s="641"/>
      <c r="Z8" s="43"/>
      <c r="AA8" s="43"/>
      <c r="AB8" s="43"/>
      <c r="AC8" s="43"/>
      <c r="AD8" s="43"/>
      <c r="AE8" s="42"/>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9">
        <v>1</v>
      </c>
    </row>
    <row r="9" spans="1:91" ht="30" customHeight="1">
      <c r="A9" s="640"/>
      <c r="B9" s="640"/>
      <c r="C9" s="640"/>
      <c r="D9" s="645"/>
      <c r="E9" s="646"/>
      <c r="F9" s="646"/>
      <c r="G9" s="646"/>
      <c r="H9" s="646"/>
      <c r="I9" s="649" t="s">
        <v>1526</v>
      </c>
      <c r="J9" s="646"/>
      <c r="K9" s="646"/>
      <c r="L9" s="646"/>
      <c r="M9" s="646"/>
      <c r="N9" s="646"/>
      <c r="O9" s="646"/>
      <c r="P9" s="646"/>
      <c r="Q9" s="646"/>
      <c r="R9" s="649" t="s">
        <v>1527</v>
      </c>
      <c r="S9" s="646"/>
      <c r="T9" s="646"/>
      <c r="U9" s="646"/>
      <c r="V9" s="646"/>
      <c r="W9" s="1133"/>
      <c r="X9" s="1134"/>
      <c r="Y9" s="641"/>
      <c r="Z9" s="43"/>
      <c r="AA9" s="43"/>
      <c r="AB9" s="43"/>
      <c r="AC9" s="43"/>
      <c r="AD9" s="43"/>
      <c r="AE9" s="42"/>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9">
        <v>1</v>
      </c>
    </row>
    <row r="10" spans="1:91" ht="30" customHeight="1">
      <c r="A10" s="640"/>
      <c r="B10" s="652" t="s">
        <v>362</v>
      </c>
      <c r="C10" s="640"/>
      <c r="D10" s="645"/>
      <c r="E10" s="646"/>
      <c r="F10" s="646"/>
      <c r="G10" s="646"/>
      <c r="H10" s="646"/>
      <c r="I10" s="649" t="s">
        <v>1528</v>
      </c>
      <c r="J10" s="646"/>
      <c r="K10" s="646"/>
      <c r="L10" s="646"/>
      <c r="M10" s="646"/>
      <c r="N10" s="646"/>
      <c r="O10" s="646"/>
      <c r="P10" s="646"/>
      <c r="Q10" s="646"/>
      <c r="R10" s="649" t="s">
        <v>1529</v>
      </c>
      <c r="S10" s="646"/>
      <c r="T10" s="646"/>
      <c r="U10" s="646"/>
      <c r="V10" s="646"/>
      <c r="W10" s="1133"/>
      <c r="X10" s="1134"/>
      <c r="Y10" s="650"/>
      <c r="Z10" s="1083" t="s">
        <v>1919</v>
      </c>
      <c r="AA10" s="1084"/>
      <c r="AB10" s="1084"/>
      <c r="AC10" s="1084"/>
      <c r="AD10" s="1084"/>
      <c r="AE10" s="1084"/>
      <c r="AF10" s="1084"/>
      <c r="AG10" s="1084"/>
      <c r="AH10" s="1084"/>
      <c r="AI10" s="1084"/>
      <c r="AJ10" s="1084"/>
      <c r="AK10" s="1084"/>
      <c r="AL10" s="1084"/>
      <c r="AM10" s="1084"/>
      <c r="AN10" s="1084"/>
      <c r="AO10" s="1084"/>
      <c r="AP10" s="1084"/>
      <c r="AQ10" s="1084"/>
      <c r="AR10" s="1084"/>
      <c r="AS10" s="1084"/>
      <c r="AT10" s="1084"/>
      <c r="AU10" s="1084"/>
      <c r="AV10" s="1084"/>
      <c r="AW10" s="1084"/>
      <c r="AX10" s="1084"/>
      <c r="AY10" s="1084"/>
      <c r="AZ10" s="1084"/>
      <c r="BA10" s="1084"/>
      <c r="BB10" s="1084"/>
      <c r="BC10" s="1084"/>
      <c r="BD10" s="1084"/>
      <c r="BE10" s="1084"/>
      <c r="BF10" s="1084"/>
      <c r="BG10" s="1084"/>
      <c r="BH10" s="1084"/>
      <c r="BI10" s="1084"/>
      <c r="BJ10" s="1084"/>
      <c r="BK10" s="1084"/>
      <c r="BL10" s="1084"/>
      <c r="BM10" s="1084"/>
      <c r="BN10" s="1084"/>
      <c r="BO10" s="1084"/>
      <c r="BP10" s="1084"/>
      <c r="BQ10" s="1084"/>
      <c r="BR10" s="1084"/>
      <c r="BS10" s="1084"/>
      <c r="BT10" s="1084"/>
      <c r="BU10" s="1084"/>
      <c r="BV10" s="1084"/>
      <c r="BW10" s="1084"/>
      <c r="BX10" s="1084"/>
      <c r="BY10" s="1084"/>
      <c r="BZ10" s="1084"/>
      <c r="CA10" s="1084"/>
      <c r="CB10" s="1084"/>
      <c r="CC10" s="1084"/>
      <c r="CD10" s="1084"/>
      <c r="CE10" s="1084"/>
      <c r="CF10" s="1084"/>
      <c r="CG10" s="1084"/>
      <c r="CH10" s="1084"/>
      <c r="CI10" s="1084"/>
      <c r="CJ10" s="1084"/>
      <c r="CK10" s="1084"/>
      <c r="CL10" s="1084"/>
      <c r="CM10" s="49">
        <v>1</v>
      </c>
    </row>
    <row r="11" spans="1:91" ht="30" customHeight="1">
      <c r="A11" s="640"/>
      <c r="B11" s="652" t="s">
        <v>1539</v>
      </c>
      <c r="C11" s="640"/>
      <c r="D11" s="645"/>
      <c r="E11" s="646"/>
      <c r="F11" s="646"/>
      <c r="G11" s="646"/>
      <c r="H11" s="646"/>
      <c r="I11" s="649" t="s">
        <v>1530</v>
      </c>
      <c r="J11" s="646"/>
      <c r="K11" s="646"/>
      <c r="L11" s="646"/>
      <c r="M11" s="646"/>
      <c r="N11" s="646"/>
      <c r="O11" s="646"/>
      <c r="P11" s="646"/>
      <c r="Q11" s="646"/>
      <c r="R11" s="649" t="s">
        <v>1531</v>
      </c>
      <c r="S11" s="646"/>
      <c r="T11" s="646"/>
      <c r="U11" s="646"/>
      <c r="V11" s="646"/>
      <c r="W11" s="1133"/>
      <c r="X11" s="1134"/>
      <c r="AH11" s="931"/>
      <c r="AI11" s="932" t="s">
        <v>1920</v>
      </c>
      <c r="AM11" s="933" t="s">
        <v>1921</v>
      </c>
      <c r="CM11" s="49">
        <v>1</v>
      </c>
    </row>
    <row r="12" spans="1:91" ht="30" customHeight="1">
      <c r="A12" s="640"/>
      <c r="C12" s="640"/>
      <c r="D12" s="645"/>
      <c r="E12" s="646"/>
      <c r="F12" s="646"/>
      <c r="G12" s="646"/>
      <c r="H12" s="646"/>
      <c r="I12" s="649" t="s">
        <v>1532</v>
      </c>
      <c r="J12" s="646"/>
      <c r="K12" s="646"/>
      <c r="L12" s="646"/>
      <c r="M12" s="646"/>
      <c r="N12" s="646"/>
      <c r="O12" s="646"/>
      <c r="P12" s="646"/>
      <c r="Q12" s="646"/>
      <c r="R12" s="649" t="s">
        <v>1533</v>
      </c>
      <c r="S12" s="646"/>
      <c r="T12" s="646"/>
      <c r="U12" s="646"/>
      <c r="V12" s="646"/>
      <c r="W12" s="1133"/>
      <c r="X12" s="1134"/>
      <c r="Y12" s="640"/>
      <c r="Z12" s="1085" t="s">
        <v>1922</v>
      </c>
      <c r="AA12" s="1085"/>
      <c r="AB12" s="1085"/>
      <c r="AC12" s="1085"/>
      <c r="AD12" s="1085"/>
      <c r="AE12" s="1085"/>
      <c r="AF12" s="1085"/>
      <c r="AG12" s="1085"/>
      <c r="AH12" s="1085"/>
      <c r="AI12" s="1085"/>
      <c r="AM12" s="1086" t="s">
        <v>1923</v>
      </c>
      <c r="AN12" s="1086"/>
      <c r="AO12" s="1086"/>
      <c r="AP12" s="1086"/>
      <c r="AQ12" s="1086"/>
      <c r="AR12" s="1086"/>
      <c r="AS12" s="1086"/>
      <c r="AT12" s="1086"/>
      <c r="AU12" s="1086"/>
      <c r="AV12" s="1086"/>
      <c r="AW12" s="1086"/>
      <c r="AX12" s="1086"/>
      <c r="AY12" s="1086"/>
      <c r="AZ12" s="1086"/>
      <c r="BA12" s="1086"/>
      <c r="BB12" s="1086"/>
      <c r="BC12" s="1086"/>
      <c r="BD12" s="1086"/>
      <c r="BE12" s="1086"/>
      <c r="BF12" s="1086"/>
      <c r="BG12" s="1086"/>
      <c r="BH12" s="1086"/>
      <c r="BI12" s="1086"/>
      <c r="BJ12" s="1086"/>
      <c r="BL12" s="1087" t="s">
        <v>1924</v>
      </c>
      <c r="BM12" s="1087"/>
      <c r="BN12" s="1087"/>
      <c r="BO12" s="1087"/>
      <c r="BP12" s="1087"/>
      <c r="BQ12" s="1087"/>
      <c r="BR12" s="1087"/>
      <c r="BS12" s="1087"/>
      <c r="BT12" s="1087"/>
      <c r="BU12" s="1087"/>
      <c r="BW12" s="1088" t="s">
        <v>1925</v>
      </c>
      <c r="BX12" s="1088"/>
      <c r="BY12" s="1088"/>
      <c r="BZ12" s="1088"/>
      <c r="CA12" s="1088"/>
      <c r="CB12" s="1088"/>
      <c r="CC12" s="1088"/>
      <c r="CD12" s="1088"/>
      <c r="CE12" s="1088"/>
      <c r="CF12" s="1088"/>
      <c r="CG12" s="1088"/>
      <c r="CH12" s="1088"/>
      <c r="CI12" s="1088"/>
      <c r="CJ12" s="1088"/>
      <c r="CK12" s="1088"/>
      <c r="CL12" s="1088"/>
      <c r="CM12" s="49">
        <v>1</v>
      </c>
    </row>
    <row r="13" spans="1:91" ht="30" customHeight="1">
      <c r="A13" s="640"/>
      <c r="B13" s="1106" t="s">
        <v>363</v>
      </c>
      <c r="C13" s="640"/>
      <c r="D13" s="645"/>
      <c r="E13" s="646"/>
      <c r="F13" s="646"/>
      <c r="G13" s="646"/>
      <c r="H13" s="646"/>
      <c r="I13" s="649" t="s">
        <v>1534</v>
      </c>
      <c r="J13" s="646"/>
      <c r="K13" s="646"/>
      <c r="L13" s="646"/>
      <c r="M13" s="646"/>
      <c r="N13" s="646"/>
      <c r="O13" s="646"/>
      <c r="P13" s="646"/>
      <c r="Q13" s="646"/>
      <c r="R13" s="646"/>
      <c r="S13" s="646"/>
      <c r="T13" s="646"/>
      <c r="U13" s="646"/>
      <c r="V13" s="646"/>
      <c r="W13" s="1133"/>
      <c r="X13" s="1134"/>
      <c r="Y13" s="640"/>
      <c r="CM13" s="49">
        <v>1</v>
      </c>
    </row>
    <row r="14" spans="1:91" ht="30" customHeight="1">
      <c r="A14" s="640"/>
      <c r="B14" s="1106"/>
      <c r="C14" s="640"/>
      <c r="D14" s="645"/>
      <c r="E14" s="646"/>
      <c r="F14" s="646"/>
      <c r="G14" s="646"/>
      <c r="H14" s="646"/>
      <c r="I14" s="649"/>
      <c r="J14" s="646"/>
      <c r="K14" s="646"/>
      <c r="L14" s="646"/>
      <c r="M14" s="646"/>
      <c r="N14" s="646"/>
      <c r="O14" s="646"/>
      <c r="P14" s="651" t="s">
        <v>1535</v>
      </c>
      <c r="Q14" s="651"/>
      <c r="R14" s="646"/>
      <c r="S14" s="646"/>
      <c r="T14" s="646"/>
      <c r="U14" s="646"/>
      <c r="V14" s="646"/>
      <c r="W14" s="1133"/>
      <c r="X14" s="1134"/>
      <c r="Y14" s="640"/>
      <c r="Z14" s="934" t="s">
        <v>1926</v>
      </c>
      <c r="AM14" s="935" t="s">
        <v>1927</v>
      </c>
      <c r="AP14" s="1089" t="s">
        <v>362</v>
      </c>
      <c r="AQ14" s="1089"/>
      <c r="BF14" s="70" t="s">
        <v>12</v>
      </c>
      <c r="BG14" s="71" t="s">
        <v>376</v>
      </c>
      <c r="BH14" s="43"/>
      <c r="BI14" s="72" t="s">
        <v>21</v>
      </c>
      <c r="BJ14" s="73" t="s">
        <v>377</v>
      </c>
      <c r="BL14" s="1090" t="s">
        <v>1928</v>
      </c>
      <c r="BM14" s="1091"/>
      <c r="BN14" s="1091"/>
      <c r="BO14" s="1091"/>
      <c r="BP14" s="1091"/>
      <c r="BQ14" s="1091"/>
      <c r="BR14" s="1091"/>
      <c r="BS14" s="1091"/>
      <c r="BT14" s="1091"/>
      <c r="BU14" s="1091"/>
      <c r="BZ14" s="936" t="s">
        <v>1650</v>
      </c>
      <c r="CM14" s="49">
        <v>1</v>
      </c>
    </row>
    <row r="15" spans="1:91" ht="30" customHeight="1" thickBot="1">
      <c r="A15" s="640"/>
      <c r="B15" s="691" t="str">
        <f>AA22</f>
        <v>colonne AA</v>
      </c>
      <c r="C15" s="640"/>
      <c r="D15" s="653"/>
      <c r="E15" s="654"/>
      <c r="F15" s="655" t="s">
        <v>1536</v>
      </c>
      <c r="G15" s="656"/>
      <c r="H15" s="656"/>
      <c r="I15" s="656"/>
      <c r="J15" s="656"/>
      <c r="K15" s="656"/>
      <c r="L15" s="656"/>
      <c r="M15" s="656"/>
      <c r="N15" s="656"/>
      <c r="O15" s="657"/>
      <c r="P15" s="656" t="s">
        <v>1537</v>
      </c>
      <c r="Q15" s="656"/>
      <c r="R15" s="656"/>
      <c r="S15" s="658"/>
      <c r="T15" s="656"/>
      <c r="U15" s="656"/>
      <c r="V15" s="656"/>
      <c r="W15" s="1131" t="s">
        <v>1538</v>
      </c>
      <c r="X15" s="1132"/>
      <c r="Y15" s="640"/>
      <c r="AB15" s="937" t="s">
        <v>978</v>
      </c>
      <c r="AP15" s="938" t="s">
        <v>1929</v>
      </c>
      <c r="AS15" s="1" t="s">
        <v>981</v>
      </c>
      <c r="BF15" s="75" t="s">
        <v>379</v>
      </c>
      <c r="BG15" s="76" t="s">
        <v>380</v>
      </c>
      <c r="BH15" s="43"/>
      <c r="BI15" s="77" t="s">
        <v>17</v>
      </c>
      <c r="BJ15" s="78" t="s">
        <v>381</v>
      </c>
      <c r="BL15" s="1091"/>
      <c r="BM15" s="1091"/>
      <c r="BN15" s="1091"/>
      <c r="BO15" s="1091"/>
      <c r="BP15" s="1091"/>
      <c r="BQ15" s="1091"/>
      <c r="BR15" s="1091"/>
      <c r="BS15" s="1091"/>
      <c r="BT15" s="1091"/>
      <c r="BU15" s="1091"/>
      <c r="CM15" s="49">
        <v>1</v>
      </c>
    </row>
    <row r="16" spans="1:91" ht="30" customHeight="1" thickBot="1">
      <c r="A16" s="640"/>
      <c r="C16" s="640"/>
      <c r="D16" s="659"/>
      <c r="E16" s="660"/>
      <c r="F16" s="661"/>
      <c r="G16" s="662"/>
      <c r="H16" s="663"/>
      <c r="I16" s="664"/>
      <c r="J16" s="664"/>
      <c r="K16" s="664"/>
      <c r="L16" s="664"/>
      <c r="M16" s="664"/>
      <c r="N16" s="665" t="s">
        <v>1540</v>
      </c>
      <c r="O16" s="651"/>
      <c r="P16"/>
      <c r="Q16"/>
      <c r="R16" s="666"/>
      <c r="S16"/>
      <c r="T16"/>
      <c r="U16"/>
      <c r="V16"/>
      <c r="W16"/>
      <c r="X16" s="667"/>
      <c r="Y16" s="640"/>
      <c r="AB16" s="1092" t="s">
        <v>979</v>
      </c>
      <c r="AP16" s="1093" t="str">
        <f>AA22</f>
        <v>colonne AA</v>
      </c>
      <c r="AQ16" s="1093"/>
      <c r="BF16" s="205" t="s">
        <v>670</v>
      </c>
      <c r="BG16" s="170" t="s">
        <v>549</v>
      </c>
      <c r="BH16" s="43"/>
      <c r="BI16" s="204" t="s">
        <v>596</v>
      </c>
      <c r="BJ16" s="171" t="s">
        <v>597</v>
      </c>
      <c r="BL16" s="1091"/>
      <c r="BM16" s="1091"/>
      <c r="BN16" s="1091"/>
      <c r="BO16" s="1091"/>
      <c r="BP16" s="1091"/>
      <c r="BQ16" s="1091"/>
      <c r="BR16" s="1091"/>
      <c r="BS16" s="1091"/>
      <c r="BT16" s="1091"/>
      <c r="BU16" s="1091"/>
      <c r="BZ16" s="140" t="s">
        <v>1930</v>
      </c>
      <c r="CM16" s="49">
        <v>1</v>
      </c>
    </row>
    <row r="17" spans="1:91" ht="30" customHeight="1">
      <c r="A17" s="640"/>
      <c r="B17" s="702" t="s">
        <v>1555</v>
      </c>
      <c r="C17" s="640"/>
      <c r="D17" s="668" t="s">
        <v>1541</v>
      </c>
      <c r="E17" s="669" t="str">
        <f>E23</f>
        <v>M MACÉDOINE DE LÉGUMES AU COULIS DE TOMATE | HORS D'ŒUVRE texture modifiée-cuidité-MACEDOINE| Auteur &gt; Annette et Jean Pierre DOMERGUES - 45000 ORLÉANS 1981</v>
      </c>
      <c r="F17" s="670">
        <f>F23</f>
        <v>10</v>
      </c>
      <c r="G17" s="670" t="str">
        <f>G23</f>
        <v>couverts</v>
      </c>
      <c r="H17" s="671" t="str">
        <f>H23</f>
        <v>Recette mère ►  Textures modifiées</v>
      </c>
      <c r="I17" s="672" t="s">
        <v>402</v>
      </c>
      <c r="J17" s="673" t="s">
        <v>1542</v>
      </c>
      <c r="K17" s="673"/>
      <c r="L17" s="1118" t="s">
        <v>1543</v>
      </c>
      <c r="M17" s="1118"/>
      <c r="N17" s="1118"/>
      <c r="O17" s="1118"/>
      <c r="P17" s="1118"/>
      <c r="Q17" s="1118"/>
      <c r="R17" s="1118"/>
      <c r="S17" s="1118"/>
      <c r="T17" s="1118"/>
      <c r="U17" s="1118"/>
      <c r="V17" s="1120" t="s">
        <v>1544</v>
      </c>
      <c r="W17" s="1120"/>
      <c r="X17" s="1122" t="str">
        <f>IF(L17="","",UPPER(LEFT(TRIM(SUBSTITUTE(L17,CHAR(160),"")),1)))</f>
        <v>M</v>
      </c>
      <c r="Y17" s="640"/>
      <c r="AB17" s="1092"/>
      <c r="AP17" s="1094" t="s">
        <v>1931</v>
      </c>
      <c r="AQ17" s="1094"/>
      <c r="AS17" s="1" t="s">
        <v>1932</v>
      </c>
      <c r="BF17" s="80" t="s">
        <v>382</v>
      </c>
      <c r="BG17" s="81" t="s">
        <v>383</v>
      </c>
      <c r="BH17" s="43"/>
      <c r="BI17" s="82" t="s">
        <v>11</v>
      </c>
      <c r="BJ17" s="83" t="s">
        <v>384</v>
      </c>
      <c r="CM17" s="49">
        <v>1</v>
      </c>
    </row>
    <row r="18" spans="1:91" ht="30" customHeight="1">
      <c r="A18" s="640"/>
      <c r="B18" s="691" t="str">
        <f>AB22&amp;" et "&amp;AC22</f>
        <v>colonne AB et colonne AC</v>
      </c>
      <c r="C18" s="640"/>
      <c r="D18" s="674" t="s">
        <v>1541</v>
      </c>
      <c r="E18" s="675" t="str">
        <f>E23</f>
        <v>M MACÉDOINE DE LÉGUMES AU COULIS DE TOMATE | HORS D'ŒUVRE texture modifiée-cuidité-MACEDOINE| Auteur &gt; Annette et Jean Pierre DOMERGUES - 45000 ORLÉANS 1981</v>
      </c>
      <c r="F18" s="676">
        <f>F23</f>
        <v>10</v>
      </c>
      <c r="G18" s="676" t="str">
        <f>G23</f>
        <v>couverts</v>
      </c>
      <c r="H18" s="677" t="str">
        <f>H23</f>
        <v>Recette mère ►  Textures modifiées</v>
      </c>
      <c r="I18" s="678" t="s">
        <v>1545</v>
      </c>
      <c r="J18" s="679" t="s">
        <v>1546</v>
      </c>
      <c r="K18" s="679"/>
      <c r="L18" s="1119"/>
      <c r="M18" s="1119"/>
      <c r="N18" s="1119"/>
      <c r="O18" s="1119"/>
      <c r="P18" s="1119"/>
      <c r="Q18" s="1119"/>
      <c r="R18" s="1119"/>
      <c r="S18" s="1119"/>
      <c r="T18" s="1119"/>
      <c r="U18" s="1119"/>
      <c r="V18" s="1121"/>
      <c r="W18" s="1121"/>
      <c r="X18" s="1123"/>
      <c r="Y18" s="640"/>
      <c r="AB18" s="1092"/>
      <c r="AP18" s="1094"/>
      <c r="AQ18" s="1094"/>
      <c r="BF18" s="86" t="s">
        <v>386</v>
      </c>
      <c r="BG18" s="87" t="s">
        <v>387</v>
      </c>
      <c r="BH18" s="43"/>
      <c r="BI18" s="88" t="s">
        <v>388</v>
      </c>
      <c r="BJ18" s="89" t="s">
        <v>389</v>
      </c>
      <c r="CD18" s="618" t="s">
        <v>925</v>
      </c>
      <c r="CE18" s="209" t="str">
        <f>CM1154</f>
        <v>CM1154</v>
      </c>
      <c r="CM18" s="49">
        <v>1</v>
      </c>
    </row>
    <row r="19" spans="1:91" ht="30" customHeight="1">
      <c r="A19" s="640"/>
      <c r="B19" s="723"/>
      <c r="C19" s="640"/>
      <c r="D19" s="674" t="s">
        <v>1541</v>
      </c>
      <c r="E19" s="680" t="str">
        <f>E23</f>
        <v>M MACÉDOINE DE LÉGUMES AU COULIS DE TOMATE | HORS D'ŒUVRE texture modifiée-cuidité-MACEDOINE| Auteur &gt; Annette et Jean Pierre DOMERGUES - 45000 ORLÉANS 1981</v>
      </c>
      <c r="F19" s="681">
        <f>F23</f>
        <v>10</v>
      </c>
      <c r="G19" s="681" t="str">
        <f>G23</f>
        <v>couverts</v>
      </c>
      <c r="H19" s="682" t="str">
        <f>H23</f>
        <v>Recette mère ►  Textures modifiées</v>
      </c>
      <c r="I19" s="683"/>
      <c r="J19" s="684" t="s">
        <v>1547</v>
      </c>
      <c r="K19" s="685"/>
      <c r="L19" s="686" t="s">
        <v>1548</v>
      </c>
      <c r="M19" s="687" t="s">
        <v>1549</v>
      </c>
      <c r="N19" s="43"/>
      <c r="O19" s="43"/>
      <c r="P19" s="687"/>
      <c r="Q19" s="687"/>
      <c r="R19" s="687"/>
      <c r="S19" s="687"/>
      <c r="T19" s="688"/>
      <c r="U19" s="43"/>
      <c r="V19" s="689"/>
      <c r="W19" s="689"/>
      <c r="X19" s="690" t="str" cm="1">
        <f t="array" aca="1" ref="X19" ca="1">IF(COUNTIF(E45:X45,"&lt;0.5")=0,"Aucune colonne masquée ",COUNTIF(E45:X45,"&lt;0.5") &amp; " " &amp; IF(COUNTIF(E45:X45,"&lt;0.5")&gt;1,"colonnes masquées","colonne masquée") &amp; " " &amp; _xlfn.TEXTJOIN(" ", TRUE, IF(E45:X45&lt;0.5,E44:X44,"")))&amp;" "</f>
        <v xml:space="preserve">Aucune colonne masquée  </v>
      </c>
      <c r="Y19" s="640"/>
      <c r="AB19" s="1092"/>
      <c r="AP19" s="1094" t="s">
        <v>1933</v>
      </c>
      <c r="AQ19" s="1094"/>
      <c r="AS19" s="1" t="s">
        <v>1928</v>
      </c>
      <c r="BF19" s="90" t="s">
        <v>14</v>
      </c>
      <c r="BG19" s="91" t="s">
        <v>392</v>
      </c>
      <c r="BH19" s="43"/>
      <c r="BI19" s="92" t="s">
        <v>13</v>
      </c>
      <c r="BJ19" s="93" t="s">
        <v>393</v>
      </c>
      <c r="CM19" s="49">
        <v>1</v>
      </c>
    </row>
    <row r="20" spans="1:91" ht="30" customHeight="1">
      <c r="A20" s="640"/>
      <c r="B20" s="723" t="s">
        <v>1577</v>
      </c>
      <c r="C20" s="640"/>
      <c r="D20" s="674" t="s">
        <v>1541</v>
      </c>
      <c r="E20" s="680" t="str">
        <f>E23</f>
        <v>M MACÉDOINE DE LÉGUMES AU COULIS DE TOMATE | HORS D'ŒUVRE texture modifiée-cuidité-MACEDOINE| Auteur &gt; Annette et Jean Pierre DOMERGUES - 45000 ORLÉANS 1981</v>
      </c>
      <c r="F20" s="681">
        <f>F23</f>
        <v>10</v>
      </c>
      <c r="G20" s="681" t="str">
        <f>G23</f>
        <v>couverts</v>
      </c>
      <c r="H20" s="682" t="str">
        <f>H23</f>
        <v>Recette mère ►  Textures modifiées</v>
      </c>
      <c r="I20" s="692" t="s">
        <v>1550</v>
      </c>
      <c r="J20" s="693"/>
      <c r="K20" s="693"/>
      <c r="L20" s="694" t="s">
        <v>1551</v>
      </c>
      <c r="M20" s="1124" t="str">
        <f>O23&amp;" "&amp;P23&amp;" ► Famille = "&amp;V17&amp;" ► "&amp;L17&amp;" "&amp;T20&amp;" "&amp;V20&amp;" "&amp;W20&amp;" "&amp;X20</f>
        <v>Recette mère ►  Textures modifiées ► Famille = HORS D'ŒUVRE texture modifiée-cuidité-MACEDOINE ► MACÉDOINE DE LÉGUMES AU COULIS DE TOMATE  ⓫  Dupliquée pour 5 couverts</v>
      </c>
      <c r="N20" s="1124"/>
      <c r="O20" s="1124"/>
      <c r="P20" s="1124"/>
      <c r="Q20" s="1124"/>
      <c r="R20" s="1124"/>
      <c r="S20" s="1124"/>
      <c r="T20" s="1124"/>
      <c r="U20" s="695"/>
      <c r="V20" s="695" t="s">
        <v>1552</v>
      </c>
      <c r="W20" s="696">
        <v>5</v>
      </c>
      <c r="X20" s="697" t="str">
        <f>X22</f>
        <v>couverts</v>
      </c>
      <c r="AB20" s="628" t="str">
        <f ca="1">" Largeur de cette colonne : " &amp; INDEX(CELL("largeur",AB20),1,1)&amp; IF( INDEX(CELL("largeur",AB20),1,1)&gt; AF20, " - Colonne trop large de " &amp; ( INDEX(CELL("largeur",AB20),1,1) - AF20), IF( INDEX(CELL("largeur",AB20),1,1) &lt; AF20, " - Élargissez la colonne à " &amp; AF20, " Largeur correcte"))</f>
        <v xml:space="preserve"> Largeur de cette colonne : 70 Largeur correcte</v>
      </c>
      <c r="AC20" s="937"/>
      <c r="AE20" s="939" t="s">
        <v>1934</v>
      </c>
      <c r="AF20" s="940">
        <v>70</v>
      </c>
      <c r="AG20" s="629" t="str">
        <f>"◄• Cellule "&amp;ADDRESS(ROW(AF20),COLUMN(AF20),4)&amp; "  Saisissez  la largeur du document dans lequel vous collerez ensuite le texte. "</f>
        <v xml:space="preserve">◄• Cellule AF20  Saisissez  la largeur du document dans lequel vous collerez ensuite le texte. </v>
      </c>
      <c r="AM20" s="939" t="s">
        <v>1935</v>
      </c>
      <c r="AN20" s="941" cm="1">
        <f t="array" ref="AN20">SUMPRODUCT(--(LEN(TRIM(SUBSTITUTE(AG27:AG626&amp;"",CHAR(160)," ")))&gt;0))</f>
        <v>7</v>
      </c>
      <c r="AP20" s="1094"/>
      <c r="AQ20" s="1094"/>
      <c r="BF20" s="96" t="s">
        <v>20</v>
      </c>
      <c r="BG20" s="97" t="s">
        <v>395</v>
      </c>
      <c r="BH20" s="43"/>
      <c r="BI20" s="98" t="s">
        <v>19</v>
      </c>
      <c r="BJ20" s="99" t="s">
        <v>396</v>
      </c>
      <c r="CM20" s="49">
        <v>1</v>
      </c>
    </row>
    <row r="21" spans="1:91" ht="30" customHeight="1">
      <c r="A21" s="640"/>
      <c r="B21" s="702" t="str">
        <f>"colonne "&amp;SUBSTITUTE(ADDRESS(1,COLUMN(P22),4),"1","")&amp;" et "&amp;SUBSTITUTE(ADDRESS(1,COLUMN(Q22),4),"1","")</f>
        <v>colonne P et Q</v>
      </c>
      <c r="C21" s="640"/>
      <c r="D21" s="674" t="s">
        <v>1541</v>
      </c>
      <c r="E21" s="680" t="str">
        <f>E23</f>
        <v>M MACÉDOINE DE LÉGUMES AU COULIS DE TOMATE | HORS D'ŒUVRE texture modifiée-cuidité-MACEDOINE| Auteur &gt; Annette et Jean Pierre DOMERGUES - 45000 ORLÉANS 1981</v>
      </c>
      <c r="F21" s="681">
        <f>F23</f>
        <v>10</v>
      </c>
      <c r="G21" s="681" t="str">
        <f>G23</f>
        <v>couverts</v>
      </c>
      <c r="H21" s="682" t="str">
        <f>H23</f>
        <v>Recette mère ►  Textures modifiées</v>
      </c>
      <c r="I21" s="698">
        <v>10</v>
      </c>
      <c r="J21" s="699" t="s">
        <v>407</v>
      </c>
      <c r="K21" s="692"/>
      <c r="L21" s="692"/>
      <c r="M21" s="1124"/>
      <c r="N21" s="1124"/>
      <c r="O21" s="1124"/>
      <c r="P21" s="1124"/>
      <c r="Q21" s="1124"/>
      <c r="R21" s="1124"/>
      <c r="S21" s="1124"/>
      <c r="T21" s="1124"/>
      <c r="U21" s="649"/>
      <c r="V21" s="649"/>
      <c r="W21" s="700" t="s">
        <v>1553</v>
      </c>
      <c r="X21" s="701" t="s">
        <v>1554</v>
      </c>
      <c r="AE21" s="939" t="s">
        <v>1936</v>
      </c>
      <c r="AF21" s="942">
        <f>COUNTIF(AA27:AA326,"&lt;&gt;")</f>
        <v>7</v>
      </c>
      <c r="AM21" s="939" t="s">
        <v>1937</v>
      </c>
      <c r="AN21" s="941" cm="1">
        <f t="array" ref="AN21">SUMPRODUCT(--(LEN(TRIM(SUBSTITUTE(AT27:AT626&amp;"",CHAR(160)," ")))&gt;0))</f>
        <v>1</v>
      </c>
      <c r="AP21" s="1095" t="str">
        <f>" RÉCUPÉREZ VOTRE TEXTE  "&amp;AB22&amp;" et "&amp;AC22</f>
        <v xml:space="preserve"> RÉCUPÉREZ VOTRE TEXTE  colonne AB et colonne AC</v>
      </c>
      <c r="AQ21" s="1095"/>
      <c r="CM21" s="49">
        <v>1</v>
      </c>
    </row>
    <row r="22" spans="1:91" ht="30" customHeight="1">
      <c r="A22" s="640"/>
      <c r="B22" s="765" t="s">
        <v>1598</v>
      </c>
      <c r="C22" s="640"/>
      <c r="D22" s="674" t="s">
        <v>1541</v>
      </c>
      <c r="E22" s="680" t="str">
        <f>E23</f>
        <v>M MACÉDOINE DE LÉGUMES AU COULIS DE TOMATE | HORS D'ŒUVRE texture modifiée-cuidité-MACEDOINE| Auteur &gt; Annette et Jean Pierre DOMERGUES - 45000 ORLÉANS 1981</v>
      </c>
      <c r="F22" s="681">
        <f>F23</f>
        <v>10</v>
      </c>
      <c r="G22" s="681" t="str">
        <f>G23</f>
        <v>couverts</v>
      </c>
      <c r="H22" s="682" t="str">
        <f>H23</f>
        <v>Recette mère ►  Textures modifiées</v>
      </c>
      <c r="I22" s="703"/>
      <c r="J22" s="704" t="s">
        <v>1556</v>
      </c>
      <c r="K22" s="1125">
        <f>T39</f>
        <v>1.5269999999999999</v>
      </c>
      <c r="L22" s="1125"/>
      <c r="M22" s="705" t="str" cm="1">
        <f t="array" ref="M22">"1= "&amp;IF(OR(I21&lt;=0,K22=""),"",_xlfn.LET(_xlpm.kg,IF(ISNUMBER(K22),K22,VALEUR(SUBSTITUTE(SUBSTITUTE(SUBSTITUTE(LOWER(K22),"kg",""),",",".")," ",""))),TEXT(ROUND(_xlpm.kg*1000/I21,2),"0.##")&amp;" g"))</f>
        <v>1= 152.7 g</v>
      </c>
      <c r="N22" s="706">
        <f>IFERROR(W20/W22,0)</f>
        <v>0.5</v>
      </c>
      <c r="O22" s="707" t="s">
        <v>1535</v>
      </c>
      <c r="P22" s="708"/>
      <c r="Q22" s="708"/>
      <c r="R22" s="709"/>
      <c r="S22" s="709"/>
      <c r="U22" s="710"/>
      <c r="V22" s="710" t="s">
        <v>1557</v>
      </c>
      <c r="W22" s="711">
        <v>10</v>
      </c>
      <c r="X22" s="712" t="s">
        <v>407</v>
      </c>
      <c r="AA22" s="943" t="str">
        <f>"colonne "&amp;SUBSTITUTE(ADDRESS(1,COLUMN(),4),"1","")</f>
        <v>colonne AA</v>
      </c>
      <c r="AB22" s="943" t="str">
        <f>"colonne "&amp;SUBSTITUTE(ADDRESS(1,COLUMN(),4),"1","")</f>
        <v>colonne AB</v>
      </c>
      <c r="AC22" s="943" t="str">
        <f>"colonne "&amp;SUBSTITUTE(ADDRESS(1,COLUMN(),4),"1","")</f>
        <v>colonne AC</v>
      </c>
      <c r="AE22" s="939" t="s">
        <v>1938</v>
      </c>
      <c r="AF22" s="940">
        <v>40</v>
      </c>
      <c r="AG22" s="629" t="str">
        <f>"◄• Cellule "&amp;ADDRESS(ROW(AF22),COLUMN(AF22),4)&amp; "  saisissez un nombre de caractères par lignes"</f>
        <v>◄• Cellule AF22  saisissez un nombre de caractères par lignes</v>
      </c>
      <c r="AM22" s="939" t="s">
        <v>1939</v>
      </c>
      <c r="AN22" s="941">
        <f>COUNTIF(BL27:BL1509,"&lt;&gt;")</f>
        <v>1127</v>
      </c>
      <c r="AP22" s="1095"/>
      <c r="AQ22" s="1095"/>
      <c r="AW22" s="944" t="s">
        <v>372</v>
      </c>
      <c r="AX22" s="945" t="str">
        <f ca="1">CELL("nomfichier")</f>
        <v>D:\Données\1.UPRT\0-UPRT.fait\1-UPRT.FR-SITE-WEB\ff-fiches-fabrications\ff.fiches.fabrication.2023\ffr.restaurant.2023\[A_ALLERGENES_28 Juin.2026.18h30.xlsx]ALLERGENES.1</v>
      </c>
      <c r="CM22" s="49">
        <v>1</v>
      </c>
    </row>
    <row r="23" spans="1:91" ht="30" customHeight="1">
      <c r="A23" s="640"/>
      <c r="B23" s="765" t="s">
        <v>1599</v>
      </c>
      <c r="C23" s="640"/>
      <c r="D23" s="674" t="s">
        <v>1541</v>
      </c>
      <c r="E23" s="713" t="str">
        <f>I23</f>
        <v>M MACÉDOINE DE LÉGUMES AU COULIS DE TOMATE | HORS D'ŒUVRE texture modifiée-cuidité-MACEDOINE| Auteur &gt; Annette et Jean Pierre DOMERGUES - 45000 ORLÉANS 1981</v>
      </c>
      <c r="F23" s="714">
        <f>I21</f>
        <v>10</v>
      </c>
      <c r="G23" s="713" t="str">
        <f>J21</f>
        <v>couverts</v>
      </c>
      <c r="H23" s="715" t="str">
        <f>O23&amp;" "&amp;P23</f>
        <v>Recette mère ►  Textures modifiées</v>
      </c>
      <c r="I23" s="716" t="str">
        <f>UPPER(LEFT(L17,1))&amp;" "&amp;L17&amp;" | "&amp;V17&amp;"| "&amp;L19&amp;" "&amp;M19</f>
        <v>M MACÉDOINE DE LÉGUMES AU COULIS DE TOMATE | HORS D'ŒUVRE texture modifiée-cuidité-MACEDOINE| Auteur &gt; Annette et Jean Pierre DOMERGUES - 45000 ORLÉANS 1981</v>
      </c>
      <c r="J23" s="717" t="s">
        <v>1558</v>
      </c>
      <c r="K23" s="1107" t="s">
        <v>1559</v>
      </c>
      <c r="L23" s="1107"/>
      <c r="M23" s="1107"/>
      <c r="N23" s="718"/>
      <c r="O23" s="718" t="str">
        <f>IF(ISTEXT(P23),"Recette mère ►",J23)</f>
        <v>Recette mère ►</v>
      </c>
      <c r="P23" s="719" t="s">
        <v>1560</v>
      </c>
      <c r="Q23" s="719"/>
      <c r="R23" s="719"/>
      <c r="S23" s="719"/>
      <c r="T23" s="720"/>
      <c r="U23" s="721"/>
      <c r="V23" s="721"/>
      <c r="W23" s="721"/>
      <c r="X23" s="722" t="str">
        <f>IF(ISNUMBER(IFERROR(VALUE("0,5"),"")),"ATTENTION : sur cet ordinateur, le séparateur décimal est la VIRGULE",IF(ISNUMBER(IFERROR(VALUE("0.5"),"")),"  OK. TOUT VA BIEN : sur cet ordinateur. le séparateur décimal est le POINT","Impossible de déterminer le séparateur décimal"))</f>
        <v xml:space="preserve">  OK. TOUT VA BIEN : sur cet ordinateur. le séparateur décimal est le POINT</v>
      </c>
      <c r="AA23" s="946" t="s">
        <v>359</v>
      </c>
      <c r="AB23" s="1096" t="s">
        <v>361</v>
      </c>
      <c r="AC23" s="1097"/>
      <c r="AE23" s="1"/>
      <c r="AM23" s="939" t="s">
        <v>1940</v>
      </c>
      <c r="AN23" s="941">
        <f>COUNTIF(BO27:BO309,"&lt;&gt;")</f>
        <v>85</v>
      </c>
      <c r="AP23" s="1092" t="s">
        <v>980</v>
      </c>
      <c r="AQ23" s="1092"/>
      <c r="CM23" s="49">
        <v>1</v>
      </c>
    </row>
    <row r="24" spans="1:91" ht="30" customHeight="1">
      <c r="A24" s="640"/>
      <c r="B24" s="765"/>
      <c r="C24" s="640"/>
      <c r="D24" s="674" t="s">
        <v>1541</v>
      </c>
      <c r="E24" s="724" t="str">
        <f>E23</f>
        <v>M MACÉDOINE DE LÉGUMES AU COULIS DE TOMATE | HORS D'ŒUVRE texture modifiée-cuidité-MACEDOINE| Auteur &gt; Annette et Jean Pierre DOMERGUES - 45000 ORLÉANS 1981</v>
      </c>
      <c r="F24" s="724">
        <f>F23</f>
        <v>10</v>
      </c>
      <c r="G24" s="724" t="str">
        <f>G23</f>
        <v>couverts</v>
      </c>
      <c r="H24" s="725" t="str">
        <f>H23</f>
        <v>Recette mère ►  Textures modifiées</v>
      </c>
      <c r="I24" s="726" t="s">
        <v>1561</v>
      </c>
      <c r="J24" s="726" t="s">
        <v>1562</v>
      </c>
      <c r="K24" s="726" t="s">
        <v>1563</v>
      </c>
      <c r="L24" s="726" t="s">
        <v>1564</v>
      </c>
      <c r="M24" s="727" t="s">
        <v>1565</v>
      </c>
      <c r="N24" s="728" t="s">
        <v>1566</v>
      </c>
      <c r="O24" s="726" t="s">
        <v>1567</v>
      </c>
      <c r="P24" s="726" t="s">
        <v>1568</v>
      </c>
      <c r="Q24" s="726" t="s">
        <v>1569</v>
      </c>
      <c r="R24" s="726" t="s">
        <v>1570</v>
      </c>
      <c r="S24" s="726" t="s">
        <v>1571</v>
      </c>
      <c r="T24" s="726" t="s">
        <v>1572</v>
      </c>
      <c r="U24" s="726" t="s">
        <v>1573</v>
      </c>
      <c r="V24" s="726" t="s">
        <v>1574</v>
      </c>
      <c r="W24" s="726" t="s">
        <v>1575</v>
      </c>
      <c r="X24" s="729" t="s">
        <v>1576</v>
      </c>
      <c r="AA24" s="947" t="s">
        <v>360</v>
      </c>
      <c r="AB24" s="1098" t="s">
        <v>1941</v>
      </c>
      <c r="AC24" s="1098"/>
      <c r="AP24" s="1092"/>
      <c r="AQ24" s="1092"/>
      <c r="AW24" s="170" t="s">
        <v>549</v>
      </c>
      <c r="AX24" s="81" t="s">
        <v>383</v>
      </c>
      <c r="AY24" s="171" t="s">
        <v>597</v>
      </c>
      <c r="AZ24" s="83" t="s">
        <v>384</v>
      </c>
      <c r="BA24" s="71" t="s">
        <v>376</v>
      </c>
      <c r="BB24" s="93" t="s">
        <v>393</v>
      </c>
      <c r="BC24" s="91" t="s">
        <v>392</v>
      </c>
      <c r="BD24" s="87" t="s">
        <v>387</v>
      </c>
      <c r="BE24" s="76" t="s">
        <v>380</v>
      </c>
      <c r="BF24" s="948" t="s">
        <v>381</v>
      </c>
      <c r="BG24" s="89" t="s">
        <v>389</v>
      </c>
      <c r="BH24" s="99" t="s">
        <v>396</v>
      </c>
      <c r="BI24" s="97" t="s">
        <v>395</v>
      </c>
      <c r="BJ24" s="73" t="s">
        <v>377</v>
      </c>
      <c r="CM24" s="49">
        <v>1</v>
      </c>
    </row>
    <row r="25" spans="1:91" ht="30" customHeight="1">
      <c r="A25" s="640"/>
      <c r="B25" s="765"/>
      <c r="C25" s="640"/>
      <c r="D25" s="674" t="s">
        <v>1541</v>
      </c>
      <c r="E25" s="680" t="str">
        <f>E23</f>
        <v>M MACÉDOINE DE LÉGUMES AU COULIS DE TOMATE | HORS D'ŒUVRE texture modifiée-cuidité-MACEDOINE| Auteur &gt; Annette et Jean Pierre DOMERGUES - 45000 ORLÉANS 1981</v>
      </c>
      <c r="F25" s="681">
        <f>F23</f>
        <v>10</v>
      </c>
      <c r="G25" s="680" t="str">
        <f>G23</f>
        <v>couverts</v>
      </c>
      <c r="H25" s="682" t="str">
        <f>H23</f>
        <v>Recette mère ►  Textures modifiées</v>
      </c>
      <c r="I25" s="730" t="s">
        <v>1578</v>
      </c>
      <c r="J25" s="731" t="s">
        <v>1579</v>
      </c>
      <c r="K25" s="732"/>
      <c r="L25" s="1108" t="s">
        <v>1580</v>
      </c>
      <c r="M25" s="1110" t="s">
        <v>1581</v>
      </c>
      <c r="N25" s="1112" t="s">
        <v>1582</v>
      </c>
      <c r="O25" s="1114" t="s">
        <v>410</v>
      </c>
      <c r="P25" s="123" t="s">
        <v>1583</v>
      </c>
      <c r="Q25" s="733" t="s">
        <v>1584</v>
      </c>
      <c r="R25" s="734" t="s">
        <v>429</v>
      </c>
      <c r="S25" s="735" t="s">
        <v>1585</v>
      </c>
      <c r="T25" s="1116" t="s">
        <v>1586</v>
      </c>
      <c r="U25" s="1099" t="s">
        <v>1585</v>
      </c>
      <c r="V25" s="1101" t="s">
        <v>1587</v>
      </c>
      <c r="W25" s="1102" t="s">
        <v>1588</v>
      </c>
      <c r="X25" s="1104" t="s">
        <v>1589</v>
      </c>
      <c r="AB25" s="949"/>
      <c r="AC25" s="930"/>
      <c r="CM25" s="49">
        <v>1</v>
      </c>
    </row>
    <row r="26" spans="1:91" ht="30" customHeight="1">
      <c r="A26" s="640"/>
      <c r="B26" s="765"/>
      <c r="C26" s="640"/>
      <c r="D26" s="674" t="s">
        <v>1541</v>
      </c>
      <c r="E26" s="680" t="str">
        <f>E23</f>
        <v>M MACÉDOINE DE LÉGUMES AU COULIS DE TOMATE | HORS D'ŒUVRE texture modifiée-cuidité-MACEDOINE| Auteur &gt; Annette et Jean Pierre DOMERGUES - 45000 ORLÉANS 1981</v>
      </c>
      <c r="F26" s="681">
        <f>F23</f>
        <v>10</v>
      </c>
      <c r="G26" s="680" t="str">
        <f>G23</f>
        <v>couverts</v>
      </c>
      <c r="H26" s="682" t="str">
        <f>H23</f>
        <v>Recette mère ►  Textures modifiées</v>
      </c>
      <c r="I26" s="736" t="s">
        <v>1590</v>
      </c>
      <c r="J26" s="737" t="s">
        <v>1591</v>
      </c>
      <c r="K26" s="738" t="s">
        <v>1592</v>
      </c>
      <c r="L26" s="1109"/>
      <c r="M26" s="1111"/>
      <c r="N26" s="1113"/>
      <c r="O26" s="1115"/>
      <c r="P26" s="739" t="s">
        <v>1593</v>
      </c>
      <c r="Q26" s="740" t="s">
        <v>413</v>
      </c>
      <c r="R26" s="741" t="s">
        <v>1594</v>
      </c>
      <c r="S26" s="742">
        <v>1</v>
      </c>
      <c r="T26" s="1117"/>
      <c r="U26" s="1100"/>
      <c r="V26" s="1100"/>
      <c r="W26" s="1103"/>
      <c r="X26" s="1105"/>
      <c r="Z26" s="950" t="s">
        <v>1942</v>
      </c>
      <c r="AA26" s="950" t="s">
        <v>1943</v>
      </c>
      <c r="AB26" s="951" t="s">
        <v>1944</v>
      </c>
      <c r="AC26" s="951" t="str">
        <f t="shared" ref="AC26:AC89" si="2">AT26</f>
        <v>Allergènes détectés</v>
      </c>
      <c r="AD26" s="950" t="s">
        <v>1945</v>
      </c>
      <c r="AE26" s="950" t="s">
        <v>1946</v>
      </c>
      <c r="AF26" s="950" t="s">
        <v>1947</v>
      </c>
      <c r="AG26" s="950" t="s">
        <v>1948</v>
      </c>
      <c r="AH26" s="950" t="s">
        <v>1946</v>
      </c>
      <c r="AI26" s="950" t="s">
        <v>1949</v>
      </c>
      <c r="AJ26" s="952" t="s">
        <v>1950</v>
      </c>
      <c r="AK26" s="952" t="s">
        <v>1951</v>
      </c>
      <c r="AL26" s="952" t="s">
        <v>1952</v>
      </c>
      <c r="AM26" s="951" t="s">
        <v>1953</v>
      </c>
      <c r="AN26" s="951" t="s">
        <v>1954</v>
      </c>
      <c r="AO26" s="951" t="s">
        <v>1955</v>
      </c>
      <c r="AP26" s="951" t="s">
        <v>1956</v>
      </c>
      <c r="AQ26" s="951" t="s">
        <v>1957</v>
      </c>
      <c r="AR26" s="951" t="s">
        <v>1958</v>
      </c>
      <c r="AS26" s="951" t="s">
        <v>1959</v>
      </c>
      <c r="AT26" s="951" t="s">
        <v>1960</v>
      </c>
      <c r="AU26" s="951" t="s">
        <v>1944</v>
      </c>
      <c r="AV26" s="951" t="s">
        <v>1961</v>
      </c>
      <c r="AW26" s="951" t="s">
        <v>1962</v>
      </c>
      <c r="AX26" s="951" t="s">
        <v>1963</v>
      </c>
      <c r="AY26" s="951" t="s">
        <v>1964</v>
      </c>
      <c r="AZ26" s="951" t="s">
        <v>1965</v>
      </c>
      <c r="BA26" s="951" t="s">
        <v>1966</v>
      </c>
      <c r="BB26" s="951" t="s">
        <v>1967</v>
      </c>
      <c r="BC26" s="951" t="s">
        <v>1597</v>
      </c>
      <c r="BD26" s="951" t="s">
        <v>1968</v>
      </c>
      <c r="BE26" s="951" t="s">
        <v>1969</v>
      </c>
      <c r="BF26" s="951" t="s">
        <v>1970</v>
      </c>
      <c r="BG26" s="951" t="s">
        <v>1971</v>
      </c>
      <c r="BH26" s="951" t="s">
        <v>1972</v>
      </c>
      <c r="BI26" s="951" t="s">
        <v>1973</v>
      </c>
      <c r="BJ26" s="951" t="s">
        <v>1974</v>
      </c>
      <c r="BL26" s="953" t="s">
        <v>425</v>
      </c>
      <c r="BM26" s="953" t="s">
        <v>1584</v>
      </c>
      <c r="BO26" s="954" t="s">
        <v>1975</v>
      </c>
      <c r="BP26" s="954" t="s">
        <v>1976</v>
      </c>
      <c r="BQ26" s="954" t="s">
        <v>1977</v>
      </c>
      <c r="BS26" s="955" t="s">
        <v>1978</v>
      </c>
      <c r="BT26" s="955" t="s">
        <v>1979</v>
      </c>
      <c r="BU26" s="955" t="s">
        <v>1977</v>
      </c>
      <c r="BW26" s="956" t="s">
        <v>1980</v>
      </c>
      <c r="BX26" s="956" t="s">
        <v>817</v>
      </c>
      <c r="BZ26" s="1082" t="s">
        <v>1981</v>
      </c>
      <c r="CA26" s="1082"/>
      <c r="CB26" s="1082"/>
      <c r="CC26" s="1082"/>
      <c r="CD26" s="1082"/>
      <c r="CE26" s="1082"/>
      <c r="CF26" s="1082"/>
      <c r="CM26" s="49">
        <v>1</v>
      </c>
    </row>
    <row r="27" spans="1:91" ht="30" customHeight="1">
      <c r="A27" s="640"/>
      <c r="C27" s="640"/>
      <c r="D27" s="674" t="s">
        <v>1541</v>
      </c>
      <c r="E27" s="680" t="str">
        <f>E23</f>
        <v>M MACÉDOINE DE LÉGUMES AU COULIS DE TOMATE | HORS D'ŒUVRE texture modifiée-cuidité-MACEDOINE| Auteur &gt; Annette et Jean Pierre DOMERGUES - 45000 ORLÉANS 1981</v>
      </c>
      <c r="F27" s="681">
        <f>F23</f>
        <v>10</v>
      </c>
      <c r="G27" s="680" t="str">
        <f>G23</f>
        <v>couverts</v>
      </c>
      <c r="H27" s="682" t="str">
        <f>H23</f>
        <v>Recette mère ►  Textures modifiées</v>
      </c>
      <c r="I27" s="743"/>
      <c r="J27" s="744"/>
      <c r="K27" s="745" t="str">
        <f t="shared" ref="K27:K38" si="3">IF(OR(ISTEXT(I27), I27&lt;=0, L27&lt;=0), "", "de")</f>
        <v/>
      </c>
      <c r="L27" s="746"/>
      <c r="M27" s="747"/>
      <c r="N27" s="748">
        <v>1</v>
      </c>
      <c r="O27" s="749" t="str">
        <f>ROWS(O27:O27)&amp;" ►"</f>
        <v>1 ►</v>
      </c>
      <c r="P27" s="137" t="s">
        <v>433</v>
      </c>
      <c r="Q27" s="750" t="s">
        <v>1595</v>
      </c>
      <c r="R27" s="751">
        <f>IF(T39=0,0,(T27/T39)*S26*1000)</f>
        <v>0</v>
      </c>
      <c r="S27" s="752">
        <f>IF(T39=0, 0, (I27*N27)/(T39*S26))</f>
        <v>0</v>
      </c>
      <c r="T27" s="753" cm="1">
        <f t="array" ref="T27">IFERROR(_xlfn.XLOOKUP(UPPER(TRIM(M27)),UPPER(TRIM(I40:X40)),I41:X41,_xlfn.XLOOKUP(UPPER(TRIM(M27)),UPPER(TRIM(I42:X42)),I43:X43,0))*L27*IF(I27&gt;0,I27,1),0)</f>
        <v>0</v>
      </c>
      <c r="U27" s="754">
        <f>IF(W22&lt;&gt;0,I27*N27*N22,0)</f>
        <v>0</v>
      </c>
      <c r="V27" s="755">
        <f>J27</f>
        <v>0</v>
      </c>
      <c r="W27" s="756">
        <f>IF(OR(ISBLANK(W22),W22=0),0,T27*N27*N22)</f>
        <v>0</v>
      </c>
      <c r="X27" s="757" t="str">
        <f>IF(M27="","",IF(COUNTIF(P40:X40,SUBSTITUTE(TRIM(M27)," (s)",""))+COUNTIF(P42:X42,SUBSTITUTE(TRIM(M27)," (s)",""))&gt;0,IF(ROUND(W27,3)&gt;=1,ROUND(W27,3)&amp;" L",MAX(1,ROUND(W27*100,0))&amp;" cl"),IF(COUNTIF(I40:N40,SUBSTITUTE(TRIM(M27)," (s)",""))+COUNTIF(I42:N42,SUBSTITUTE(TRIM(M27)," (s)",""))&gt;0,IF(ROUND(W27,3)&gt;=1,ROUND(W27,3)&amp;" Kg",MAX(1,ROUND(W27*1000,0))&amp;" g"),"")))</f>
        <v/>
      </c>
      <c r="Z27" s="957">
        <f>IF(AA27="","",COUNTIF(AA27:AA27,"&lt;&gt;"))</f>
        <v>1</v>
      </c>
      <c r="AA27" s="958" t="s">
        <v>433</v>
      </c>
      <c r="AB27" s="959" t="str">
        <f>AU27</f>
        <v>macedoine surgelée</v>
      </c>
      <c r="AC27" s="983" t="str">
        <f t="shared" si="2"/>
        <v/>
      </c>
      <c r="AD27" s="961" t="str">
        <f t="shared" ref="AD27:AD90" si="4">IF(AA27="","",TRIM(SUBSTITUTE(SUBSTITUTE(SUBSTITUTE(CLEAN(AA27),CHAR(160)," "),CHAR(10)," "),CHAR(13)," ")))</f>
        <v>macedoine surgelée</v>
      </c>
      <c r="AE27" s="962">
        <f t="shared" ref="AE27:AE90" si="5">IF(AD27="","",LEN(AD27))</f>
        <v>18</v>
      </c>
      <c r="AF27" s="963">
        <f>IF(AG27="","",COUNTIF(AG27:AG27,"&lt;&gt;"))</f>
        <v>1</v>
      </c>
      <c r="AG27" s="958" t="str" cm="1">
        <f t="array" ref="AG27">IF(AK27="","",IF(LEN(AK27)&lt;=MAX(10,AF22),AK27,IFERROR(LEFT(AK27,LOOKUP(2,1/(MID(AK27,ROW(10:509),1)=" ")/(ROW(10:509)&lt;=MAX(10,AF22)),ROW(10:509))-1),LEFT(AK27,MAX(10,AF22)))))</f>
        <v>macedoine surgelée</v>
      </c>
      <c r="AH27" s="963">
        <f t="shared" ref="AH27:AH90" si="6">IF(AG27="","",LEN(AG27))</f>
        <v>18</v>
      </c>
      <c r="AI27" s="963">
        <f t="shared" ref="AI27:AI90" si="7">IF(AG27="","",AJ27)</f>
        <v>1</v>
      </c>
      <c r="AJ27" s="964">
        <f>IF(MAX(Z27:Z326)=0,"",1)</f>
        <v>1</v>
      </c>
      <c r="AK27" s="965" t="str">
        <f>IF(AJ27="","",INDEX(AD27:AD326,MATCH(AJ27,Z27:Z326,0)))</f>
        <v>macedoine surgelée</v>
      </c>
      <c r="AL27" s="965" t="str">
        <f t="shared" ref="AL27:AL90" si="8">IF(AK27="","",IF(LEN(AK27)&lt;=LEN(AG27),"",TRIM(MID(AK27,LEN(AG27)+1,9999))))</f>
        <v/>
      </c>
      <c r="AM27" s="966" t="str">
        <f t="shared" ref="AM27:AM90" si="9">IF(AG27="","",AG27)</f>
        <v>macedoine surgelée</v>
      </c>
      <c r="AN27" s="967" t="str">
        <f t="shared" ref="AN27:AN90" si="10">IF(AM27="","",LOWER(CLEAN(SUBSTITUTE(SUBSTITUTE(SUBSTITUTE(AM27,CHAR(160)," "),CHAR(10)," "),CHAR(13)," "))))</f>
        <v>macedoine surgelée</v>
      </c>
      <c r="AO27" s="967" t="str">
        <f t="shared" ref="AO27:AO90" si="11">IF(AM27="","",SUBSTITUTE(SUBSTITUTE(SUBSTITUTE(SUBSTITUTE(SUBSTITUTE(SUBSTITUTE(SUBSTITUTE(SUBSTITUTE(SUBSTITUTE(SUBSTITUTE(SUBSTITUTE(SUBSTITUTE(SUBSTITUTE(SUBSTITUTE(SUBSTITUTE(SUBSTITUTE(SUBSTITUTE(SUBSTITUTE(SUBSTITUTE(SUBSTITUTE(SUBSTITUTE(SUBSTITUTE(SUBSTITUTE(AN27,"à","a"),"â","a"),"ä","a"),"á","a"),"ç","c"),"œ","oe"),"æ","ae"),"é","e"),"è","e"),"ê","e"),"ë","e"),"í","i"),"î","i"),"ï","i"),"ì","i"),"ô","o"),"ö","o"),"ó","o"),"ò","o"),"ù","u"),"û","u"),"ü","u"),"ñ","n"))</f>
        <v>macedoine surgelee</v>
      </c>
      <c r="AP27" s="966" t="str">
        <f t="shared" ref="AP27:AP90" si="12">IF(AM27="","","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27,"’"," "),"."," "),","," "),";"," "),":"," "),"/"," "),"("," "),")"," "),"-"," "),"_"," "),"!"," "),"?"," "),"*"," "),"["," "),"]"," "),"{"," "),"}"," "),"&lt;"," "),"&gt;"," "),"="," "),"+"," "),"•"," "),"►"," "),"▼"," "),"▲"," "),"◄"," "),"«"," "),"»"," "),"“"," "),"”"," "),CHAR(39)," "),CHAR(34)," "),"  "," "),"  "," "),"  "," "),"  "," "))&amp;" ")</f>
        <v xml:space="preserve"> macedoine surgelee </v>
      </c>
      <c r="AQ27" s="967" t="str">
        <f>IF(AM27="","",IF(COUNTIF(BO27:BO309,TRIM(AP27))&gt;0,"EXCLUSION EXACTE",""))</f>
        <v/>
      </c>
      <c r="AR27" s="967" t="str" cm="1">
        <f t="array" ref="AR27">IF(AM27="","",IF(SUMPRODUCT(--(BO27:BO309&lt;&gt;""),--ISNUMBER(SEARCH(" "&amp;BO27:BO309&amp;" ",AP27)))&gt;0,"BLOQUE MOLLUSQUES",""))</f>
        <v/>
      </c>
      <c r="AS27" s="967" t="str" cm="1">
        <f t="array" ref="AS27">IF(AM27="","",IF(SUMPRODUCT(--(BS27:BS309&lt;&gt;""),--ISNUMBER(SEARCH(" "&amp;BS27:BS309&amp;" ",AP27)))&gt;0,"FORCE MOLLUSQUES",""))</f>
        <v/>
      </c>
      <c r="AT27" s="966" t="str">
        <f t="shared" ref="AT27:AT90" si="13">IF(AM27="","",IF(COUNTIF(AW27:BJ27,"⚠*")=0,"",TRIM(AW27&amp;" "&amp;AX27&amp;" "&amp;AY27&amp;" "&amp;AZ27&amp;" "&amp;BA27&amp;" "&amp;BB27&amp;" "&amp;BC27&amp;" "&amp;BD27&amp;" "&amp;BE27&amp;" "&amp;BF27&amp;" "&amp;BG27&amp;" "&amp;BH27&amp;" "&amp;BI27&amp;" "&amp;BJ27)))</f>
        <v/>
      </c>
      <c r="AU27" s="966" t="str">
        <f>IF(AG27="","",AM27&amp;IF(AT27&lt;&gt;""," *",""))</f>
        <v>macedoine surgelée</v>
      </c>
      <c r="AV27" s="967">
        <f t="shared" ref="AV27:AV90" si="14">IF(AM27="","",COUNTIF(AW27:BJ27,"⚠*"))</f>
        <v>0</v>
      </c>
      <c r="AW27" s="967" t="str" cm="1">
        <f t="array" ref="AW27">IF(AM27="","",IF(AQ27&lt;&gt;"","",IF(SUMPRODUCT(--(BM27:BM1509=AW26),--(BL27:BL1509&lt;&gt;""),--ISNUMBER(SEARCH(" "&amp;BL27:BL1509&amp;" ",AP27)))&gt;0,AW26,"")))</f>
        <v/>
      </c>
      <c r="AX27" s="967" t="str" cm="1">
        <f t="array" ref="AX27">IF(AM27="","",IF(AQ27&lt;&gt;"","",IF(SUMPRODUCT(--(BM27:BM1509=AX26),--(BL27:BL1509&lt;&gt;""),--ISNUMBER(SEARCH(" "&amp;BL27:BL1509&amp;" ",AP27)))&gt;0,AX26,"")))</f>
        <v/>
      </c>
      <c r="AY27" s="967" t="str" cm="1">
        <f t="array" ref="AY27">IF(AM27="","",IF(AQ27&lt;&gt;"","",IF(SUMPRODUCT(--(BM27:BM1509=AY26),--(BL27:BL1509&lt;&gt;""),--ISNUMBER(SEARCH(" "&amp;BL27:BL1509&amp;" ",AP27)))&gt;0,AY26,"")))</f>
        <v/>
      </c>
      <c r="AZ27" s="967" t="str" cm="1">
        <f t="array" ref="AZ27">IF(AM27="","",IF(AQ27&lt;&gt;"","",IF(SUMPRODUCT(--(BM27:BM1509=AZ26),--(BL27:BL1509&lt;&gt;""),--ISNUMBER(SEARCH(" "&amp;BL27:BL1509&amp;" ",AP27)))&gt;0,AZ26,"")))</f>
        <v/>
      </c>
      <c r="BA27" s="967" t="str" cm="1">
        <f t="array" ref="BA27">IF(AM27="","",IF(AQ27&lt;&gt;"","",IF(SUMPRODUCT(--(BM27:BM1509=BA26),--(BL27:BL1509&lt;&gt;""),--ISNUMBER(SEARCH(" "&amp;BL27:BL1509&amp;" ",AP27)))&gt;0,BA26,"")))</f>
        <v/>
      </c>
      <c r="BB27" s="967" t="str" cm="1">
        <f t="array" ref="BB27">IF(AM27="","",IF(AQ27&lt;&gt;"","",IF(SUMPRODUCT(--(BM27:BM1509=BB26),--(BL27:BL1509&lt;&gt;""),--ISNUMBER(SEARCH(" "&amp;BL27:BL1509&amp;" ",AP27)))&gt;0,BB26,"")))</f>
        <v/>
      </c>
      <c r="BC27" s="967" t="str" cm="1">
        <f t="array" ref="BC27">IF(AM27="","",IF(AQ27&lt;&gt;"","",IF(SUMPRODUCT(--(BM27:BM1509=BC26),--(BL27:BL1509&lt;&gt;""),--ISNUMBER(SEARCH(" "&amp;BL27:BL1509&amp;" ",AP27)))&gt;0,BC26,"")))</f>
        <v/>
      </c>
      <c r="BD27" s="967" t="str" cm="1">
        <f t="array" ref="BD27">IF(AM27="","",IF(AQ27&lt;&gt;"","",IF(SUMPRODUCT(--(BM27:BM1509=BD26),--(BL27:BL1509&lt;&gt;""),--ISNUMBER(SEARCH(" "&amp;BL27:BL1509&amp;" ",AP27)))&gt;0,BD26,"")))</f>
        <v/>
      </c>
      <c r="BE27" s="967" t="str" cm="1">
        <f t="array" ref="BE27">IF(AM27="","",IF(AQ27&lt;&gt;"","",IF(SUMPRODUCT(--(BM27:BM1509=BE26),--(BL27:BL1509&lt;&gt;""),--ISNUMBER(SEARCH(" "&amp;BL27:BL1509&amp;" ",AP27)))&gt;0,BE26,"")))</f>
        <v/>
      </c>
      <c r="BF27" s="967" t="str" cm="1">
        <f t="array" ref="BF27">IF(AM27="","",IF(AQ27&lt;&gt;"","",IF(SUMPRODUCT(--(BM27:BM1509=BF26),--(BL27:BL1509&lt;&gt;""),--ISNUMBER(SEARCH(" "&amp;BL27:BL1509&amp;" ",AP27)))&gt;0,BF26,"")))</f>
        <v/>
      </c>
      <c r="BG27" s="967" t="str" cm="1">
        <f t="array" ref="BG27">IF(AM27="","",IF(AQ27&lt;&gt;"","",IF(SUMPRODUCT(--(BM27:BM1509=BG26),--(BL27:BL1509&lt;&gt;""),--ISNUMBER(SEARCH(" "&amp;BL27:BL1509&amp;" ",AP27)))&gt;0,BG26,"")))</f>
        <v/>
      </c>
      <c r="BH27" s="967" t="str" cm="1">
        <f t="array" ref="BH27">IF(AM27="","",IF(AQ27&lt;&gt;"","",IF(SUMPRODUCT(--(BM27:BM1509=BH26),--(BL27:BL1509&lt;&gt;""),--ISNUMBER(SEARCH(" "&amp;BL27:BL1509&amp;" ",AP27)))&gt;0,BH26,"")))</f>
        <v/>
      </c>
      <c r="BI27" s="967" t="str" cm="1">
        <f t="array" ref="BI27">IF(AM27="","",IF(AQ27&lt;&gt;"","",IF(SUMPRODUCT(--(BM27:BM1509=BI26),--(BL27:BL1509&lt;&gt;""),--ISNUMBER(SEARCH(" "&amp;BL27:BL1509&amp;" ",AP27)))&gt;0,BI26,"")))</f>
        <v/>
      </c>
      <c r="BJ27" s="967" t="str" cm="1">
        <f t="array" ref="BJ27">IF(AM27="","",IF(AS27&lt;&gt;"",BJ26,IF(AR27&lt;&gt;"","",IF(AQ27&lt;&gt;"","",IF(SUMPRODUCT(--(BM27:BM1509=BJ26),--(BL27:BL1509&lt;&gt;""),--ISNUMBER(SEARCH(" "&amp;BL27:BL1509&amp;" ",AP27)))&gt;0,BJ26,"")))))</f>
        <v/>
      </c>
      <c r="BL27" s="968" t="s">
        <v>28</v>
      </c>
      <c r="BM27" s="968" t="s">
        <v>1966</v>
      </c>
      <c r="BO27" s="969" t="s">
        <v>996</v>
      </c>
      <c r="BP27" s="969" t="s">
        <v>1982</v>
      </c>
      <c r="BQ27" s="969" t="s">
        <v>1983</v>
      </c>
      <c r="BS27" s="970" t="s">
        <v>1984</v>
      </c>
      <c r="BT27" s="970" t="s">
        <v>1974</v>
      </c>
      <c r="BU27" s="970" t="s">
        <v>1985</v>
      </c>
      <c r="BW27" s="971" t="s">
        <v>1986</v>
      </c>
      <c r="BX27" s="972" t="s">
        <v>1987</v>
      </c>
      <c r="BZ27" s="1081" t="s">
        <v>1988</v>
      </c>
      <c r="CA27" s="1081"/>
      <c r="CB27" s="1081"/>
      <c r="CC27" s="1081"/>
      <c r="CD27" s="1081"/>
      <c r="CE27" s="1081"/>
      <c r="CF27" s="1081"/>
      <c r="CM27" s="49">
        <v>1</v>
      </c>
    </row>
    <row r="28" spans="1:91" ht="30" customHeight="1">
      <c r="A28" s="640"/>
      <c r="C28" s="640"/>
      <c r="D28" s="674" t="s">
        <v>1541</v>
      </c>
      <c r="E28" s="680" t="str">
        <f>E23</f>
        <v>M MACÉDOINE DE LÉGUMES AU COULIS DE TOMATE | HORS D'ŒUVRE texture modifiée-cuidité-MACEDOINE| Auteur &gt; Annette et Jean Pierre DOMERGUES - 45000 ORLÉANS 1981</v>
      </c>
      <c r="F28" s="681">
        <f>F23</f>
        <v>10</v>
      </c>
      <c r="G28" s="680" t="str">
        <f>G23</f>
        <v>couverts</v>
      </c>
      <c r="H28" s="682" t="str">
        <f>H23</f>
        <v>Recette mère ►  Textures modifiées</v>
      </c>
      <c r="I28" s="743"/>
      <c r="J28" s="758"/>
      <c r="K28" s="745" t="str">
        <f t="shared" si="3"/>
        <v/>
      </c>
      <c r="L28" s="746">
        <v>800</v>
      </c>
      <c r="M28" s="759" t="s">
        <v>1596</v>
      </c>
      <c r="N28" s="748">
        <v>1</v>
      </c>
      <c r="O28" s="760" t="str">
        <f>ROWS(O27:O28)&amp;" ►"</f>
        <v>2 ►</v>
      </c>
      <c r="P28" s="137" t="s">
        <v>2635</v>
      </c>
      <c r="Q28" s="127" t="s">
        <v>1597</v>
      </c>
      <c r="R28" s="751">
        <f>IF(T39=0,0,(T28/T39)*S26*1000)</f>
        <v>523.90307793058287</v>
      </c>
      <c r="S28" s="761">
        <f>IF(T39=0, 0, (I28*N28)/(T39*S26))</f>
        <v>0</v>
      </c>
      <c r="T28" s="753" cm="1">
        <f t="array" ref="T28">IFERROR(_xlfn.XLOOKUP(UPPER(TRIM(M28)),UPPER(TRIM(I40:X40)),I41:X41,_xlfn.XLOOKUP(UPPER(TRIM(M28)),UPPER(TRIM(I42:X42)),I43:X43,0))*L28*IF(I28&gt;0,I28,1),0)</f>
        <v>0.8</v>
      </c>
      <c r="U28" s="762">
        <f>IF(W22&lt;&gt;0,I28*N28*N22,0)</f>
        <v>0</v>
      </c>
      <c r="V28" s="763">
        <f t="shared" ref="V28:V38" si="15">J28</f>
        <v>0</v>
      </c>
      <c r="W28" s="756">
        <f>IF(OR(ISBLANK(W22),W22=0),0,T28*N28*N22)</f>
        <v>0.4</v>
      </c>
      <c r="X28" s="764" t="str">
        <f>IF(M28="","",IF(COUNTIF(P40:X40,SUBSTITUTE(TRIM(M28)," (s)",""))+COUNTIF(P42:X42,SUBSTITUTE(TRIM(M28)," (s)",""))&gt;0,IF(ROUND(W28,3)&gt;=1,ROUND(W28,3)&amp;" L",MAX(1,ROUND(W28*100,0))&amp;" cl"),IF(COUNTIF(I40:N40,SUBSTITUTE(TRIM(M28)," (s)",""))+COUNTIF(I42:N42,SUBSTITUTE(TRIM(M28)," (s)",""))&gt;0,IF(ROUND(W28,3)&gt;=1,ROUND(W28,3)&amp;" Kg",MAX(1,ROUND(W28*1000,0))&amp;" g"),"")))</f>
        <v>400 g</v>
      </c>
      <c r="Z28" s="973">
        <f>IF(AA28="","",COUNTIF(AA27:AA28,"&lt;&gt;"))</f>
        <v>2</v>
      </c>
      <c r="AA28" s="965" t="s">
        <v>2635</v>
      </c>
      <c r="AB28" s="974" t="str">
        <f t="shared" ref="AB28:AB91" si="16">AU28</f>
        <v>fromage blanc 20% mg *</v>
      </c>
      <c r="AC28" s="984" t="str">
        <f t="shared" si="2"/>
        <v>⚠ Lait</v>
      </c>
      <c r="AD28" s="976" t="str">
        <f t="shared" si="4"/>
        <v>fromage blanc 20% mg</v>
      </c>
      <c r="AE28" s="977">
        <f t="shared" si="5"/>
        <v>20</v>
      </c>
      <c r="AF28" s="964">
        <f>IF(AG28="","",COUNTIF(AG27:AG28,"&lt;&gt;"))</f>
        <v>2</v>
      </c>
      <c r="AG28" s="965" t="str" cm="1">
        <f t="array" ref="AG28">IF(AK28="","",IF(LEN(AK28)&lt;=MAX(10,AF22),AK28,IFERROR(LEFT(AK28,LOOKUP(2,1/(MID(AK28,ROW(10:509),1)=" ")/(ROW(10:509)&lt;=MAX(10,AF22)),ROW(10:509))-1),LEFT(AK28,MAX(10,AF22)))))</f>
        <v>fromage blanc 20% mg</v>
      </c>
      <c r="AH28" s="964">
        <f t="shared" si="6"/>
        <v>20</v>
      </c>
      <c r="AI28" s="964">
        <f t="shared" si="7"/>
        <v>2</v>
      </c>
      <c r="AJ28" s="964">
        <f>IF(AL27&lt;&gt;"",AJ27,IF(AJ27&lt;MAX(Z27:Z326),AJ27+1,""))</f>
        <v>2</v>
      </c>
      <c r="AK28" s="965" t="str">
        <f>IF(AJ28="","",IF(AL27&lt;&gt;"",AL27,INDEX(AD27:AD326,MATCH(AJ28,Z27:Z326,0))))</f>
        <v>fromage blanc 20% mg</v>
      </c>
      <c r="AL28" s="965" t="str">
        <f t="shared" si="8"/>
        <v/>
      </c>
      <c r="AM28" s="965" t="str">
        <f t="shared" si="9"/>
        <v>fromage blanc 20% mg</v>
      </c>
      <c r="AN28" s="964" t="str">
        <f t="shared" si="10"/>
        <v>fromage blanc 20% mg</v>
      </c>
      <c r="AO28" s="964" t="str">
        <f t="shared" si="11"/>
        <v>fromage blanc 20% mg</v>
      </c>
      <c r="AP28" s="965" t="str">
        <f t="shared" si="12"/>
        <v xml:space="preserve"> fromage blanc 20% mg </v>
      </c>
      <c r="AQ28" s="964" t="str">
        <f>IF(AM28="","",IF(COUNTIF(BO27:BO309,TRIM(AP28))&gt;0,"EXCLUSION EXACTE",""))</f>
        <v/>
      </c>
      <c r="AR28" s="964" t="str" cm="1">
        <f t="array" ref="AR28">IF(AM28="","",IF(SUMPRODUCT(--(BO27:BO309&lt;&gt;""),--ISNUMBER(SEARCH(" "&amp;BO27:BO309&amp;" ",AP28)))&gt;0,"BLOQUE MOLLUSQUES",""))</f>
        <v/>
      </c>
      <c r="AS28" s="964" t="str" cm="1">
        <f t="array" ref="AS28">IF(AM28="","",IF(SUMPRODUCT(--(BS27:BS309&lt;&gt;""),--ISNUMBER(SEARCH(" "&amp;BS27:BS309&amp;" ",AP28)))&gt;0,"FORCE MOLLUSQUES",""))</f>
        <v/>
      </c>
      <c r="AT28" s="965" t="str">
        <f t="shared" si="13"/>
        <v>⚠ Lait</v>
      </c>
      <c r="AU28" s="965" t="str">
        <f t="shared" ref="AU28:AU91" si="17">IF(AM28="","",AM28&amp;IF(AT28&lt;&gt;""," *",""))</f>
        <v>fromage blanc 20% mg *</v>
      </c>
      <c r="AV28" s="964">
        <f t="shared" si="14"/>
        <v>1</v>
      </c>
      <c r="AW28" s="964" t="str" cm="1">
        <f t="array" ref="AW28">IF(AM28="","",IF(AQ28&lt;&gt;"","",IF(SUMPRODUCT(--(BM27:BM1509=AW26),--(BL27:BL1509&lt;&gt;""),--ISNUMBER(SEARCH(" "&amp;BL27:BL1509&amp;" ",AP28)))&gt;0,AW26,"")))</f>
        <v/>
      </c>
      <c r="AX28" s="964" t="str" cm="1">
        <f t="array" ref="AX28">IF(AM28="","",IF(AQ28&lt;&gt;"","",IF(SUMPRODUCT(--(BM27:BM1509=AX26),--(BL27:BL1509&lt;&gt;""),--ISNUMBER(SEARCH(" "&amp;BL27:BL1509&amp;" ",AP28)))&gt;0,AX26,"")))</f>
        <v/>
      </c>
      <c r="AY28" s="964" t="str" cm="1">
        <f t="array" ref="AY28">IF(AM28="","",IF(AQ28&lt;&gt;"","",IF(SUMPRODUCT(--(BM27:BM1509=AY26),--(BL27:BL1509&lt;&gt;""),--ISNUMBER(SEARCH(" "&amp;BL27:BL1509&amp;" ",AP28)))&gt;0,AY26,"")))</f>
        <v/>
      </c>
      <c r="AZ28" s="964" t="str" cm="1">
        <f t="array" ref="AZ28">IF(AM28="","",IF(AQ28&lt;&gt;"","",IF(SUMPRODUCT(--(BM27:BM1509=AZ26),--(BL27:BL1509&lt;&gt;""),--ISNUMBER(SEARCH(" "&amp;BL27:BL1509&amp;" ",AP28)))&gt;0,AZ26,"")))</f>
        <v/>
      </c>
      <c r="BA28" s="964" t="str" cm="1">
        <f t="array" ref="BA28">IF(AM28="","",IF(AQ28&lt;&gt;"","",IF(SUMPRODUCT(--(BM27:BM1509=BA26),--(BL27:BL1509&lt;&gt;""),--ISNUMBER(SEARCH(" "&amp;BL27:BL1509&amp;" ",AP28)))&gt;0,BA26,"")))</f>
        <v/>
      </c>
      <c r="BB28" s="964" t="str" cm="1">
        <f t="array" ref="BB28">IF(AM28="","",IF(AQ28&lt;&gt;"","",IF(SUMPRODUCT(--(BM27:BM1509=BB26),--(BL27:BL1509&lt;&gt;""),--ISNUMBER(SEARCH(" "&amp;BL27:BL1509&amp;" ",AP28)))&gt;0,BB26,"")))</f>
        <v/>
      </c>
      <c r="BC28" s="964" t="str" cm="1">
        <f t="array" ref="BC28">IF(AM28="","",IF(AQ28&lt;&gt;"","",IF(SUMPRODUCT(--(BM27:BM1509=BC26),--(BL27:BL1509&lt;&gt;""),--ISNUMBER(SEARCH(" "&amp;BL27:BL1509&amp;" ",AP28)))&gt;0,BC26,"")))</f>
        <v>⚠ Lait</v>
      </c>
      <c r="BD28" s="964" t="str" cm="1">
        <f t="array" ref="BD28">IF(AM28="","",IF(AQ28&lt;&gt;"","",IF(SUMPRODUCT(--(BM27:BM1509=BD26),--(BL27:BL1509&lt;&gt;""),--ISNUMBER(SEARCH(" "&amp;BL27:BL1509&amp;" ",AP28)))&gt;0,BD26,"")))</f>
        <v/>
      </c>
      <c r="BE28" s="964" t="str" cm="1">
        <f t="array" ref="BE28">IF(AM28="","",IF(AQ28&lt;&gt;"","",IF(SUMPRODUCT(--(BM27:BM1509=BE26),--(BL27:BL1509&lt;&gt;""),--ISNUMBER(SEARCH(" "&amp;BL27:BL1509&amp;" ",AP28)))&gt;0,BE26,"")))</f>
        <v/>
      </c>
      <c r="BF28" s="964" t="str" cm="1">
        <f t="array" ref="BF28">IF(AM28="","",IF(AQ28&lt;&gt;"","",IF(SUMPRODUCT(--(BM27:BM1509=BF26),--(BL27:BL1509&lt;&gt;""),--ISNUMBER(SEARCH(" "&amp;BL27:BL1509&amp;" ",AP28)))&gt;0,BF26,"")))</f>
        <v/>
      </c>
      <c r="BG28" s="964" t="str" cm="1">
        <f t="array" ref="BG28">IF(AM28="","",IF(AQ28&lt;&gt;"","",IF(SUMPRODUCT(--(BM27:BM1509=BG26),--(BL27:BL1509&lt;&gt;""),--ISNUMBER(SEARCH(" "&amp;BL27:BL1509&amp;" ",AP28)))&gt;0,BG26,"")))</f>
        <v/>
      </c>
      <c r="BH28" s="964" t="str" cm="1">
        <f t="array" ref="BH28">IF(AM28="","",IF(AQ28&lt;&gt;"","",IF(SUMPRODUCT(--(BM27:BM1509=BH26),--(BL27:BL1509&lt;&gt;""),--ISNUMBER(SEARCH(" "&amp;BL27:BL1509&amp;" ",AP28)))&gt;0,BH26,"")))</f>
        <v/>
      </c>
      <c r="BI28" s="964" t="str" cm="1">
        <f t="array" ref="BI28">IF(AM28="","",IF(AQ28&lt;&gt;"","",IF(SUMPRODUCT(--(BM27:BM1509=BI26),--(BL27:BL1509&lt;&gt;""),--ISNUMBER(SEARCH(" "&amp;BL27:BL1509&amp;" ",AP28)))&gt;0,BI26,"")))</f>
        <v/>
      </c>
      <c r="BJ28" s="964" t="str" cm="1">
        <f t="array" ref="BJ28">IF(AM28="","",IF(AS28&lt;&gt;"",BJ26,IF(AR28&lt;&gt;"","",IF(AQ28&lt;&gt;"","",IF(SUMPRODUCT(--(BM27:BM1509=BJ26),--(BL27:BL1509&lt;&gt;""),--ISNUMBER(SEARCH(" "&amp;BL27:BL1509&amp;" ",AP28)))&gt;0,BJ26,"")))))</f>
        <v/>
      </c>
      <c r="BL28" s="964" t="s">
        <v>2</v>
      </c>
      <c r="BM28" s="964" t="s">
        <v>1966</v>
      </c>
      <c r="BO28" s="964" t="s">
        <v>1989</v>
      </c>
      <c r="BP28" s="964" t="s">
        <v>1982</v>
      </c>
      <c r="BQ28" s="964" t="s">
        <v>1983</v>
      </c>
      <c r="BS28" s="964" t="s">
        <v>1990</v>
      </c>
      <c r="BT28" s="964" t="s">
        <v>1974</v>
      </c>
      <c r="BU28" s="964" t="s">
        <v>1985</v>
      </c>
      <c r="BW28" s="978" t="s">
        <v>1991</v>
      </c>
      <c r="BX28" s="965" t="s">
        <v>1992</v>
      </c>
      <c r="BZ28" s="1081" t="s">
        <v>1993</v>
      </c>
      <c r="CA28" s="1081"/>
      <c r="CB28" s="1081"/>
      <c r="CC28" s="1081"/>
      <c r="CD28" s="1081"/>
      <c r="CE28" s="1081"/>
      <c r="CF28" s="1081"/>
      <c r="CM28" s="49">
        <v>1</v>
      </c>
    </row>
    <row r="29" spans="1:91" ht="30" customHeight="1">
      <c r="A29" s="640"/>
      <c r="B29" s="765"/>
      <c r="C29" s="640"/>
      <c r="D29" s="766" t="str">
        <f>IF(P29&lt;&gt;"","A","►")</f>
        <v>A</v>
      </c>
      <c r="E29" s="680" t="str">
        <f>E23</f>
        <v>M MACÉDOINE DE LÉGUMES AU COULIS DE TOMATE | HORS D'ŒUVRE texture modifiée-cuidité-MACEDOINE| Auteur &gt; Annette et Jean Pierre DOMERGUES - 45000 ORLÉANS 1981</v>
      </c>
      <c r="F29" s="681">
        <f>F23</f>
        <v>10</v>
      </c>
      <c r="G29" s="680" t="str">
        <f>G23</f>
        <v>couverts</v>
      </c>
      <c r="H29" s="682" t="str">
        <f>H23</f>
        <v>Recette mère ►  Textures modifiées</v>
      </c>
      <c r="I29" s="743"/>
      <c r="J29" s="758"/>
      <c r="K29" s="745" t="str">
        <f t="shared" si="3"/>
        <v/>
      </c>
      <c r="L29" s="746">
        <v>300</v>
      </c>
      <c r="M29" s="759" t="s">
        <v>1596</v>
      </c>
      <c r="N29" s="748">
        <v>1</v>
      </c>
      <c r="O29" s="760" t="str">
        <f>ROWS(O27:O29)&amp;" ►"</f>
        <v>3 ►</v>
      </c>
      <c r="P29" s="137" t="s">
        <v>436</v>
      </c>
      <c r="Q29" s="750" t="s">
        <v>1595</v>
      </c>
      <c r="R29" s="751">
        <f>IF(T39=0,0,(T29/T39)*S26*1000)</f>
        <v>196.46365422396858</v>
      </c>
      <c r="S29" s="761">
        <f>IF(T39=0, 0, (I29*N29)/(T39*S26))</f>
        <v>0</v>
      </c>
      <c r="T29" s="753" cm="1">
        <f t="array" ref="T29">IFERROR(_xlfn.XLOOKUP(UPPER(TRIM(M29)),UPPER(TRIM(I40:X40)),I41:X41,_xlfn.XLOOKUP(UPPER(TRIM(M29)),UPPER(TRIM(I42:X42)),I43:X43,0))*L29*IF(I29&gt;0,I29,1),0)</f>
        <v>0.3</v>
      </c>
      <c r="U29" s="767">
        <f>IF(W22&lt;&gt;0,I29*N29*N22,0)</f>
        <v>0</v>
      </c>
      <c r="V29" s="768">
        <f t="shared" si="15"/>
        <v>0</v>
      </c>
      <c r="W29" s="756">
        <f>IF(OR(ISBLANK(W22),W22=0),0,T29*N29*N22)</f>
        <v>0.15</v>
      </c>
      <c r="X29" s="769" t="str">
        <f>IF(M29="","",IF(COUNTIF(P40:X40,SUBSTITUTE(TRIM(M29)," (s)",""))+COUNTIF(P42:X42,SUBSTITUTE(TRIM(M29)," (s)",""))&gt;0,IF(ROUND(W29,3)&gt;=1,ROUND(W29,3)&amp;" L",MAX(1,ROUND(W29*100,0))&amp;" cl"),IF(COUNTIF(I40:N40,SUBSTITUTE(TRIM(M29)," (s)",""))+COUNTIF(I42:N42,SUBSTITUTE(TRIM(M29)," (s)",""))&gt;0,IF(ROUND(W29,3)&gt;=1,ROUND(W29,3)&amp;" Kg",MAX(1,ROUND(W29*1000,0))&amp;" g"),"")))</f>
        <v>150 g</v>
      </c>
      <c r="Z29" s="957">
        <f>IF(AA29="","",COUNTIF(AA27:AA29,"&lt;&gt;"))</f>
        <v>3</v>
      </c>
      <c r="AA29" s="958" t="s">
        <v>436</v>
      </c>
      <c r="AB29" s="974" t="str">
        <f t="shared" si="16"/>
        <v>tomates</v>
      </c>
      <c r="AC29" s="984" t="str">
        <f t="shared" si="2"/>
        <v/>
      </c>
      <c r="AD29" s="961" t="str">
        <f t="shared" si="4"/>
        <v>tomates</v>
      </c>
      <c r="AE29" s="962">
        <f t="shared" si="5"/>
        <v>7</v>
      </c>
      <c r="AF29" s="963">
        <f>IF(AG29="","",COUNTIF(AG27:AG29,"&lt;&gt;"))</f>
        <v>3</v>
      </c>
      <c r="AG29" s="958" t="str" cm="1">
        <f t="array" ref="AG29">IF(AK29="","",IF(LEN(AK29)&lt;=MAX(10,AF22),AK29,IFERROR(LEFT(AK29,LOOKUP(2,1/(MID(AK29,ROW(10:509),1)=" ")/(ROW(10:509)&lt;=MAX(10,AF22)),ROW(10:509))-1),LEFT(AK29,MAX(10,AF22)))))</f>
        <v>tomates</v>
      </c>
      <c r="AH29" s="963">
        <f t="shared" si="6"/>
        <v>7</v>
      </c>
      <c r="AI29" s="963">
        <f t="shared" si="7"/>
        <v>3</v>
      </c>
      <c r="AJ29" s="964">
        <f>IF(AL28&lt;&gt;"",AJ28,IF(AJ28&lt;MAX(Z27:Z326),AJ28+1,""))</f>
        <v>3</v>
      </c>
      <c r="AK29" s="965" t="str">
        <f>IF(AJ29="","",IF(AL28&lt;&gt;"",AL28,INDEX(AD27:AD326,MATCH(AJ29,Z27:Z326,0))))</f>
        <v>tomates</v>
      </c>
      <c r="AL29" s="965" t="str">
        <f t="shared" si="8"/>
        <v/>
      </c>
      <c r="AM29" s="966" t="str">
        <f t="shared" si="9"/>
        <v>tomates</v>
      </c>
      <c r="AN29" s="967" t="str">
        <f t="shared" si="10"/>
        <v>tomates</v>
      </c>
      <c r="AO29" s="967" t="str">
        <f t="shared" si="11"/>
        <v>tomates</v>
      </c>
      <c r="AP29" s="966" t="str">
        <f t="shared" si="12"/>
        <v xml:space="preserve"> tomates </v>
      </c>
      <c r="AQ29" s="967" t="str">
        <f>IF(AM29="","",IF(COUNTIF(BO27:BO309,TRIM(AP29))&gt;0,"EXCLUSION EXACTE",""))</f>
        <v/>
      </c>
      <c r="AR29" s="967" t="str" cm="1">
        <f t="array" ref="AR29">IF(AM29="","",IF(SUMPRODUCT(--(BO27:BO309&lt;&gt;""),--ISNUMBER(SEARCH(" "&amp;BO27:BO309&amp;" ",AP29)))&gt;0,"BLOQUE MOLLUSQUES",""))</f>
        <v/>
      </c>
      <c r="AS29" s="967" t="str" cm="1">
        <f t="array" ref="AS29">IF(AM29="","",IF(SUMPRODUCT(--(BS27:BS309&lt;&gt;""),--ISNUMBER(SEARCH(" "&amp;BS27:BS309&amp;" ",AP29)))&gt;0,"FORCE MOLLUSQUES",""))</f>
        <v/>
      </c>
      <c r="AT29" s="966" t="str">
        <f t="shared" si="13"/>
        <v/>
      </c>
      <c r="AU29" s="966" t="str">
        <f t="shared" si="17"/>
        <v>tomates</v>
      </c>
      <c r="AV29" s="967">
        <f t="shared" si="14"/>
        <v>0</v>
      </c>
      <c r="AW29" s="967" t="str" cm="1">
        <f t="array" ref="AW29">IF(AM29="","",IF(AQ29&lt;&gt;"","",IF(SUMPRODUCT(--(BM27:BM1509=AW26),--(BL27:BL1509&lt;&gt;""),--ISNUMBER(SEARCH(" "&amp;BL27:BL1509&amp;" ",AP29)))&gt;0,AW26,"")))</f>
        <v/>
      </c>
      <c r="AX29" s="967" t="str" cm="1">
        <f t="array" ref="AX29">IF(AM29="","",IF(AQ29&lt;&gt;"","",IF(SUMPRODUCT(--(BM27:BM1509=AX26),--(BL27:BL1509&lt;&gt;""),--ISNUMBER(SEARCH(" "&amp;BL27:BL1509&amp;" ",AP29)))&gt;0,AX26,"")))</f>
        <v/>
      </c>
      <c r="AY29" s="967" t="str" cm="1">
        <f t="array" ref="AY29">IF(AM29="","",IF(AQ29&lt;&gt;"","",IF(SUMPRODUCT(--(BM27:BM1509=AY26),--(BL27:BL1509&lt;&gt;""),--ISNUMBER(SEARCH(" "&amp;BL27:BL1509&amp;" ",AP29)))&gt;0,AY26,"")))</f>
        <v/>
      </c>
      <c r="AZ29" s="967" t="str" cm="1">
        <f t="array" ref="AZ29">IF(AM29="","",IF(AQ29&lt;&gt;"","",IF(SUMPRODUCT(--(BM27:BM1509=AZ26),--(BL27:BL1509&lt;&gt;""),--ISNUMBER(SEARCH(" "&amp;BL27:BL1509&amp;" ",AP29)))&gt;0,AZ26,"")))</f>
        <v/>
      </c>
      <c r="BA29" s="967" t="str" cm="1">
        <f t="array" ref="BA29">IF(AM29="","",IF(AQ29&lt;&gt;"","",IF(SUMPRODUCT(--(BM27:BM1509=BA26),--(BL27:BL1509&lt;&gt;""),--ISNUMBER(SEARCH(" "&amp;BL27:BL1509&amp;" ",AP29)))&gt;0,BA26,"")))</f>
        <v/>
      </c>
      <c r="BB29" s="967" t="str" cm="1">
        <f t="array" ref="BB29">IF(AM29="","",IF(AQ29&lt;&gt;"","",IF(SUMPRODUCT(--(BM27:BM1509=BB26),--(BL27:BL1509&lt;&gt;""),--ISNUMBER(SEARCH(" "&amp;BL27:BL1509&amp;" ",AP29)))&gt;0,BB26,"")))</f>
        <v/>
      </c>
      <c r="BC29" s="967" t="str" cm="1">
        <f t="array" ref="BC29">IF(AM29="","",IF(AQ29&lt;&gt;"","",IF(SUMPRODUCT(--(BM27:BM1509=BC26),--(BL27:BL1509&lt;&gt;""),--ISNUMBER(SEARCH(" "&amp;BL27:BL1509&amp;" ",AP29)))&gt;0,BC26,"")))</f>
        <v/>
      </c>
      <c r="BD29" s="967" t="str" cm="1">
        <f t="array" ref="BD29">IF(AM29="","",IF(AQ29&lt;&gt;"","",IF(SUMPRODUCT(--(BM27:BM1509=BD26),--(BL27:BL1509&lt;&gt;""),--ISNUMBER(SEARCH(" "&amp;BL27:BL1509&amp;" ",AP29)))&gt;0,BD26,"")))</f>
        <v/>
      </c>
      <c r="BE29" s="967" t="str" cm="1">
        <f t="array" ref="BE29">IF(AM29="","",IF(AQ29&lt;&gt;"","",IF(SUMPRODUCT(--(BM27:BM1509=BE26),--(BL27:BL1509&lt;&gt;""),--ISNUMBER(SEARCH(" "&amp;BL27:BL1509&amp;" ",AP29)))&gt;0,BE26,"")))</f>
        <v/>
      </c>
      <c r="BF29" s="967" t="str" cm="1">
        <f t="array" ref="BF29">IF(AM29="","",IF(AQ29&lt;&gt;"","",IF(SUMPRODUCT(--(BM27:BM1509=BF26),--(BL27:BL1509&lt;&gt;""),--ISNUMBER(SEARCH(" "&amp;BL27:BL1509&amp;" ",AP29)))&gt;0,BF26,"")))</f>
        <v/>
      </c>
      <c r="BG29" s="967" t="str" cm="1">
        <f t="array" ref="BG29">IF(AM29="","",IF(AQ29&lt;&gt;"","",IF(SUMPRODUCT(--(BM27:BM1509=BG26),--(BL27:BL1509&lt;&gt;""),--ISNUMBER(SEARCH(" "&amp;BL27:BL1509&amp;" ",AP29)))&gt;0,BG26,"")))</f>
        <v/>
      </c>
      <c r="BH29" s="967" t="str" cm="1">
        <f t="array" ref="BH29">IF(AM29="","",IF(AQ29&lt;&gt;"","",IF(SUMPRODUCT(--(BM27:BM1509=BH26),--(BL27:BL1509&lt;&gt;""),--ISNUMBER(SEARCH(" "&amp;BL27:BL1509&amp;" ",AP29)))&gt;0,BH26,"")))</f>
        <v/>
      </c>
      <c r="BI29" s="967" t="str" cm="1">
        <f t="array" ref="BI29">IF(AM29="","",IF(AQ29&lt;&gt;"","",IF(SUMPRODUCT(--(BM27:BM1509=BI26),--(BL27:BL1509&lt;&gt;""),--ISNUMBER(SEARCH(" "&amp;BL27:BL1509&amp;" ",AP29)))&gt;0,BI26,"")))</f>
        <v/>
      </c>
      <c r="BJ29" s="967" t="str" cm="1">
        <f t="array" ref="BJ29">IF(AM29="","",IF(AS29&lt;&gt;"",BJ26,IF(AR29&lt;&gt;"","",IF(AQ29&lt;&gt;"","",IF(SUMPRODUCT(--(BM27:BM1509=BJ26),--(BL27:BL1509&lt;&gt;""),--ISNUMBER(SEARCH(" "&amp;BL27:BL1509&amp;" ",AP29)))&gt;0,BJ26,"")))))</f>
        <v/>
      </c>
      <c r="BL29" s="968" t="s">
        <v>65</v>
      </c>
      <c r="BM29" s="968" t="s">
        <v>1966</v>
      </c>
      <c r="BO29" s="969" t="s">
        <v>1994</v>
      </c>
      <c r="BP29" s="969" t="s">
        <v>1982</v>
      </c>
      <c r="BQ29" s="969" t="s">
        <v>1983</v>
      </c>
      <c r="BS29" s="970" t="s">
        <v>1995</v>
      </c>
      <c r="BT29" s="970" t="s">
        <v>1974</v>
      </c>
      <c r="BU29" s="970" t="s">
        <v>1985</v>
      </c>
      <c r="BW29" s="971" t="s">
        <v>1996</v>
      </c>
      <c r="BX29" s="972" t="s">
        <v>1997</v>
      </c>
      <c r="BZ29" s="1081" t="s">
        <v>1998</v>
      </c>
      <c r="CA29" s="1081"/>
      <c r="CB29" s="1081"/>
      <c r="CC29" s="1081"/>
      <c r="CD29" s="1081"/>
      <c r="CE29" s="1081"/>
      <c r="CF29" s="1081"/>
      <c r="CM29" s="49">
        <v>1</v>
      </c>
    </row>
    <row r="30" spans="1:91" ht="30" customHeight="1">
      <c r="A30" s="640"/>
      <c r="C30" s="640"/>
      <c r="D30" s="766" t="str">
        <f t="shared" ref="D30:D33" si="18">IF(P30&lt;&gt;"","A","►")</f>
        <v>A</v>
      </c>
      <c r="E30" s="680" t="str">
        <f>E23</f>
        <v>M MACÉDOINE DE LÉGUMES AU COULIS DE TOMATE | HORS D'ŒUVRE texture modifiée-cuidité-MACEDOINE| Auteur &gt; Annette et Jean Pierre DOMERGUES - 45000 ORLÉANS 1981</v>
      </c>
      <c r="F30" s="681">
        <f>F23</f>
        <v>10</v>
      </c>
      <c r="G30" s="680" t="str">
        <f>G23</f>
        <v>couverts</v>
      </c>
      <c r="H30" s="682" t="str">
        <f>H23</f>
        <v>Recette mère ►  Textures modifiées</v>
      </c>
      <c r="I30" s="743"/>
      <c r="J30" s="758"/>
      <c r="K30" s="745" t="str">
        <f t="shared" si="3"/>
        <v/>
      </c>
      <c r="L30" s="746">
        <v>200</v>
      </c>
      <c r="M30" s="759" t="s">
        <v>1596</v>
      </c>
      <c r="N30" s="748">
        <v>1</v>
      </c>
      <c r="O30" s="760" t="str">
        <f>ROWS(O27:O30)&amp;" ►"</f>
        <v>4 ►</v>
      </c>
      <c r="P30" s="137" t="s">
        <v>439</v>
      </c>
      <c r="Q30" s="750" t="s">
        <v>1595</v>
      </c>
      <c r="R30" s="751">
        <f>IF(T39=0,0,(T30/T39)*S26*1000)</f>
        <v>130.97576948264572</v>
      </c>
      <c r="S30" s="761">
        <f>IF(T39=0, 0, (I30*N30)/(T39*S26))</f>
        <v>0</v>
      </c>
      <c r="T30" s="753" cm="1">
        <f t="array" ref="T30">IFERROR(_xlfn.XLOOKUP(UPPER(TRIM(M30)),UPPER(TRIM(I40:X40)),I41:X41,_xlfn.XLOOKUP(UPPER(TRIM(M30)),UPPER(TRIM(I42:X42)),I43:X43,0))*L30*IF(I30&gt;0,I30,1),0)</f>
        <v>0.2</v>
      </c>
      <c r="U30" s="762">
        <f>IF(W22&lt;&gt;0,I30*N30*N22,0)</f>
        <v>0</v>
      </c>
      <c r="V30" s="763">
        <f t="shared" si="15"/>
        <v>0</v>
      </c>
      <c r="W30" s="756">
        <f>IF(OR(ISBLANK(W22),W22=0),0,T30*N30*N22)</f>
        <v>0.1</v>
      </c>
      <c r="X30" s="764" t="str">
        <f>IF(M30="","",IF(COUNTIF(P40:X40,SUBSTITUTE(TRIM(M30)," (s)",""))+COUNTIF(P42:X42,SUBSTITUTE(TRIM(M30)," (s)",""))&gt;0,IF(ROUND(W30,3)&gt;=1,ROUND(W30,3)&amp;" L",MAX(1,ROUND(W30*100,0))&amp;" cl"),IF(COUNTIF(I40:N40,SUBSTITUTE(TRIM(M30)," (s)",""))+COUNTIF(I42:N42,SUBSTITUTE(TRIM(M30)," (s)",""))&gt;0,IF(ROUND(W30,3)&gt;=1,ROUND(W30,3)&amp;" Kg",MAX(1,ROUND(W30*1000,0))&amp;" g"),"")))</f>
        <v>100 g</v>
      </c>
      <c r="Z30" s="973">
        <f>IF(AA30="","",COUNTIF(AA27:AA30,"&lt;&gt;"))</f>
        <v>4</v>
      </c>
      <c r="AA30" s="965" t="s">
        <v>439</v>
      </c>
      <c r="AB30" s="974" t="str">
        <f t="shared" si="16"/>
        <v>gelatine poudre</v>
      </c>
      <c r="AC30" s="984" t="str">
        <f t="shared" si="2"/>
        <v/>
      </c>
      <c r="AD30" s="976" t="str">
        <f t="shared" si="4"/>
        <v>gelatine poudre</v>
      </c>
      <c r="AE30" s="977">
        <f t="shared" si="5"/>
        <v>15</v>
      </c>
      <c r="AF30" s="964">
        <f>IF(AG30="","",COUNTIF(AG27:AG30,"&lt;&gt;"))</f>
        <v>4</v>
      </c>
      <c r="AG30" s="965" t="str" cm="1">
        <f t="array" ref="AG30">IF(AK30="","",IF(LEN(AK30)&lt;=MAX(10,AF22),AK30,IFERROR(LEFT(AK30,LOOKUP(2,1/(MID(AK30,ROW(10:509),1)=" ")/(ROW(10:509)&lt;=MAX(10,AF22)),ROW(10:509))-1),LEFT(AK30,MAX(10,AF22)))))</f>
        <v>gelatine poudre</v>
      </c>
      <c r="AH30" s="964">
        <f t="shared" si="6"/>
        <v>15</v>
      </c>
      <c r="AI30" s="964">
        <f t="shared" si="7"/>
        <v>4</v>
      </c>
      <c r="AJ30" s="964">
        <f>IF(AL29&lt;&gt;"",AJ29,IF(AJ29&lt;MAX(Z27:Z326),AJ29+1,""))</f>
        <v>4</v>
      </c>
      <c r="AK30" s="965" t="str">
        <f>IF(AJ30="","",IF(AL29&lt;&gt;"",AL29,INDEX(AD27:AD326,MATCH(AJ30,Z27:Z326,0))))</f>
        <v>gelatine poudre</v>
      </c>
      <c r="AL30" s="965" t="str">
        <f t="shared" si="8"/>
        <v/>
      </c>
      <c r="AM30" s="965" t="str">
        <f t="shared" si="9"/>
        <v>gelatine poudre</v>
      </c>
      <c r="AN30" s="964" t="str">
        <f t="shared" si="10"/>
        <v>gelatine poudre</v>
      </c>
      <c r="AO30" s="964" t="str">
        <f t="shared" si="11"/>
        <v>gelatine poudre</v>
      </c>
      <c r="AP30" s="965" t="str">
        <f t="shared" si="12"/>
        <v xml:space="preserve"> gelatine poudre </v>
      </c>
      <c r="AQ30" s="964" t="str">
        <f>IF(AM30="","",IF(COUNTIF(BO27:BO309,TRIM(AP30))&gt;0,"EXCLUSION EXACTE",""))</f>
        <v/>
      </c>
      <c r="AR30" s="964" t="str" cm="1">
        <f t="array" ref="AR30">IF(AM30="","",IF(SUMPRODUCT(--(BO27:BO309&lt;&gt;""),--ISNUMBER(SEARCH(" "&amp;BO27:BO309&amp;" ",AP30)))&gt;0,"BLOQUE MOLLUSQUES",""))</f>
        <v/>
      </c>
      <c r="AS30" s="964" t="str" cm="1">
        <f t="array" ref="AS30">IF(AM30="","",IF(SUMPRODUCT(--(BS27:BS309&lt;&gt;""),--ISNUMBER(SEARCH(" "&amp;BS27:BS309&amp;" ",AP30)))&gt;0,"FORCE MOLLUSQUES",""))</f>
        <v/>
      </c>
      <c r="AT30" s="965" t="str">
        <f t="shared" si="13"/>
        <v/>
      </c>
      <c r="AU30" s="965" t="str">
        <f t="shared" si="17"/>
        <v>gelatine poudre</v>
      </c>
      <c r="AV30" s="964">
        <f t="shared" si="14"/>
        <v>0</v>
      </c>
      <c r="AW30" s="964" t="str" cm="1">
        <f t="array" ref="AW30">IF(AM30="","",IF(AQ30&lt;&gt;"","",IF(SUMPRODUCT(--(BM27:BM1509=AW26),--(BL27:BL1509&lt;&gt;""),--ISNUMBER(SEARCH(" "&amp;BL27:BL1509&amp;" ",AP30)))&gt;0,AW26,"")))</f>
        <v/>
      </c>
      <c r="AX30" s="964" t="str" cm="1">
        <f t="array" ref="AX30">IF(AM30="","",IF(AQ30&lt;&gt;"","",IF(SUMPRODUCT(--(BM27:BM1509=AX26),--(BL27:BL1509&lt;&gt;""),--ISNUMBER(SEARCH(" "&amp;BL27:BL1509&amp;" ",AP30)))&gt;0,AX26,"")))</f>
        <v/>
      </c>
      <c r="AY30" s="964" t="str" cm="1">
        <f t="array" ref="AY30">IF(AM30="","",IF(AQ30&lt;&gt;"","",IF(SUMPRODUCT(--(BM27:BM1509=AY26),--(BL27:BL1509&lt;&gt;""),--ISNUMBER(SEARCH(" "&amp;BL27:BL1509&amp;" ",AP30)))&gt;0,AY26,"")))</f>
        <v/>
      </c>
      <c r="AZ30" s="964" t="str" cm="1">
        <f t="array" ref="AZ30">IF(AM30="","",IF(AQ30&lt;&gt;"","",IF(SUMPRODUCT(--(BM27:BM1509=AZ26),--(BL27:BL1509&lt;&gt;""),--ISNUMBER(SEARCH(" "&amp;BL27:BL1509&amp;" ",AP30)))&gt;0,AZ26,"")))</f>
        <v/>
      </c>
      <c r="BA30" s="964" t="str" cm="1">
        <f t="array" ref="BA30">IF(AM30="","",IF(AQ30&lt;&gt;"","",IF(SUMPRODUCT(--(BM27:BM1509=BA26),--(BL27:BL1509&lt;&gt;""),--ISNUMBER(SEARCH(" "&amp;BL27:BL1509&amp;" ",AP30)))&gt;0,BA26,"")))</f>
        <v/>
      </c>
      <c r="BB30" s="964" t="str" cm="1">
        <f t="array" ref="BB30">IF(AM30="","",IF(AQ30&lt;&gt;"","",IF(SUMPRODUCT(--(BM27:BM1509=BB26),--(BL27:BL1509&lt;&gt;""),--ISNUMBER(SEARCH(" "&amp;BL27:BL1509&amp;" ",AP30)))&gt;0,BB26,"")))</f>
        <v/>
      </c>
      <c r="BC30" s="964" t="str" cm="1">
        <f t="array" ref="BC30">IF(AM30="","",IF(AQ30&lt;&gt;"","",IF(SUMPRODUCT(--(BM27:BM1509=BC26),--(BL27:BL1509&lt;&gt;""),--ISNUMBER(SEARCH(" "&amp;BL27:BL1509&amp;" ",AP30)))&gt;0,BC26,"")))</f>
        <v/>
      </c>
      <c r="BD30" s="964" t="str" cm="1">
        <f t="array" ref="BD30">IF(AM30="","",IF(AQ30&lt;&gt;"","",IF(SUMPRODUCT(--(BM27:BM1509=BD26),--(BL27:BL1509&lt;&gt;""),--ISNUMBER(SEARCH(" "&amp;BL27:BL1509&amp;" ",AP30)))&gt;0,BD26,"")))</f>
        <v/>
      </c>
      <c r="BE30" s="964" t="str" cm="1">
        <f t="array" ref="BE30">IF(AM30="","",IF(AQ30&lt;&gt;"","",IF(SUMPRODUCT(--(BM27:BM1509=BE26),--(BL27:BL1509&lt;&gt;""),--ISNUMBER(SEARCH(" "&amp;BL27:BL1509&amp;" ",AP30)))&gt;0,BE26,"")))</f>
        <v/>
      </c>
      <c r="BF30" s="964" t="str" cm="1">
        <f t="array" ref="BF30">IF(AM30="","",IF(AQ30&lt;&gt;"","",IF(SUMPRODUCT(--(BM27:BM1509=BF26),--(BL27:BL1509&lt;&gt;""),--ISNUMBER(SEARCH(" "&amp;BL27:BL1509&amp;" ",AP30)))&gt;0,BF26,"")))</f>
        <v/>
      </c>
      <c r="BG30" s="964" t="str" cm="1">
        <f t="array" ref="BG30">IF(AM30="","",IF(AQ30&lt;&gt;"","",IF(SUMPRODUCT(--(BM27:BM1509=BG26),--(BL27:BL1509&lt;&gt;""),--ISNUMBER(SEARCH(" "&amp;BL27:BL1509&amp;" ",AP30)))&gt;0,BG26,"")))</f>
        <v/>
      </c>
      <c r="BH30" s="964" t="str" cm="1">
        <f t="array" ref="BH30">IF(AM30="","",IF(AQ30&lt;&gt;"","",IF(SUMPRODUCT(--(BM27:BM1509=BH26),--(BL27:BL1509&lt;&gt;""),--ISNUMBER(SEARCH(" "&amp;BL27:BL1509&amp;" ",AP30)))&gt;0,BH26,"")))</f>
        <v/>
      </c>
      <c r="BI30" s="964" t="str" cm="1">
        <f t="array" ref="BI30">IF(AM30="","",IF(AQ30&lt;&gt;"","",IF(SUMPRODUCT(--(BM27:BM1509=BI26),--(BL27:BL1509&lt;&gt;""),--ISNUMBER(SEARCH(" "&amp;BL27:BL1509&amp;" ",AP30)))&gt;0,BI26,"")))</f>
        <v/>
      </c>
      <c r="BJ30" s="964" t="str" cm="1">
        <f t="array" ref="BJ30">IF(AM30="","",IF(AS30&lt;&gt;"",BJ26,IF(AR30&lt;&gt;"","",IF(AQ30&lt;&gt;"","",IF(SUMPRODUCT(--(BM27:BM1509=BJ26),--(BL27:BL1509&lt;&gt;""),--ISNUMBER(SEARCH(" "&amp;BL27:BL1509&amp;" ",AP30)))&gt;0,BJ26,"")))))</f>
        <v/>
      </c>
      <c r="BL30" s="964" t="s">
        <v>58</v>
      </c>
      <c r="BM30" s="964" t="s">
        <v>1966</v>
      </c>
      <c r="BO30" s="964" t="s">
        <v>1999</v>
      </c>
      <c r="BP30" s="964" t="s">
        <v>1982</v>
      </c>
      <c r="BQ30" s="964" t="s">
        <v>1983</v>
      </c>
      <c r="BS30" s="964" t="s">
        <v>2000</v>
      </c>
      <c r="BT30" s="964" t="s">
        <v>1974</v>
      </c>
      <c r="BU30" s="964" t="s">
        <v>1985</v>
      </c>
      <c r="BW30" s="978" t="s">
        <v>2001</v>
      </c>
      <c r="BX30" s="965" t="s">
        <v>2002</v>
      </c>
      <c r="BZ30" s="1081" t="s">
        <v>2003</v>
      </c>
      <c r="CA30" s="1081"/>
      <c r="CB30" s="1081"/>
      <c r="CC30" s="1081"/>
      <c r="CD30" s="1081"/>
      <c r="CE30" s="1081"/>
      <c r="CF30" s="1081"/>
      <c r="CM30" s="49">
        <v>1</v>
      </c>
    </row>
    <row r="31" spans="1:91" ht="30" customHeight="1">
      <c r="A31" s="640"/>
      <c r="C31" s="640"/>
      <c r="D31" s="766" t="str">
        <f t="shared" si="18"/>
        <v>A</v>
      </c>
      <c r="E31" s="680" t="str">
        <f>E23</f>
        <v>M MACÉDOINE DE LÉGUMES AU COULIS DE TOMATE | HORS D'ŒUVRE texture modifiée-cuidité-MACEDOINE| Auteur &gt; Annette et Jean Pierre DOMERGUES - 45000 ORLÉANS 1981</v>
      </c>
      <c r="F31" s="681">
        <f>F23</f>
        <v>10</v>
      </c>
      <c r="G31" s="680" t="str">
        <f>G23</f>
        <v>couverts</v>
      </c>
      <c r="H31" s="682" t="str">
        <f>H23</f>
        <v>Recette mère ►  Textures modifiées</v>
      </c>
      <c r="I31" s="743"/>
      <c r="J31" s="758"/>
      <c r="K31" s="745" t="str">
        <f t="shared" si="3"/>
        <v/>
      </c>
      <c r="L31" s="746">
        <v>150</v>
      </c>
      <c r="M31" s="759" t="s">
        <v>1596</v>
      </c>
      <c r="N31" s="748">
        <v>1</v>
      </c>
      <c r="O31" s="760" t="str">
        <f>ROWS(O27:O31)&amp;" ►"</f>
        <v>5 ►</v>
      </c>
      <c r="P31" s="137" t="s">
        <v>441</v>
      </c>
      <c r="Q31" s="750" t="s">
        <v>1595</v>
      </c>
      <c r="R31" s="751">
        <f>IF(T39=0,0,(T31/T39)*S26*1000)</f>
        <v>98.231827111984288</v>
      </c>
      <c r="S31" s="761">
        <f>IF(T39=0, 0, (I31*N31)/(T39*S26))</f>
        <v>0</v>
      </c>
      <c r="T31" s="753" cm="1">
        <f t="array" ref="T31">IFERROR(_xlfn.XLOOKUP(UPPER(TRIM(M31)),UPPER(TRIM(I40:X40)),I41:X41,_xlfn.XLOOKUP(UPPER(TRIM(M31)),UPPER(TRIM(I42:X42)),I43:X43,0))*L31*IF(I31&gt;0,I31,1),0)</f>
        <v>0.15</v>
      </c>
      <c r="U31" s="767">
        <f>IF(W22&lt;&gt;0,I31*N31*N22,0)</f>
        <v>0</v>
      </c>
      <c r="V31" s="768">
        <f t="shared" si="15"/>
        <v>0</v>
      </c>
      <c r="W31" s="756">
        <f>IF(OR(ISBLANK(W22),W22=0),0,T31*N31*N22)</f>
        <v>7.4999999999999997E-2</v>
      </c>
      <c r="X31" s="769" t="str">
        <f>IF(M31="","",IF(COUNTIF(P40:X40,SUBSTITUTE(TRIM(M31)," (s)",""))+COUNTIF(P42:X42,SUBSTITUTE(TRIM(M31)," (s)",""))&gt;0,IF(ROUND(W31,3)&gt;=1,ROUND(W31,3)&amp;" L",MAX(1,ROUND(W31*100,0))&amp;" cl"),IF(COUNTIF(I40:N40,SUBSTITUTE(TRIM(M31)," (s)",""))+COUNTIF(I42:N42,SUBSTITUTE(TRIM(M31)," (s)",""))&gt;0,IF(ROUND(W31,3)&gt;=1,ROUND(W31,3)&amp;" Kg",MAX(1,ROUND(W31*1000,0))&amp;" g"),"")))</f>
        <v>75 g</v>
      </c>
      <c r="Z31" s="957">
        <f>IF(AA31="","",COUNTIF(AA27:AA31,"&lt;&gt;"))</f>
        <v>5</v>
      </c>
      <c r="AA31" s="958" t="s">
        <v>441</v>
      </c>
      <c r="AB31" s="974" t="str">
        <f t="shared" si="16"/>
        <v>basilic coupe surgelé</v>
      </c>
      <c r="AC31" s="984" t="str">
        <f t="shared" si="2"/>
        <v/>
      </c>
      <c r="AD31" s="961" t="str">
        <f t="shared" si="4"/>
        <v>basilic coupe surgelé</v>
      </c>
      <c r="AE31" s="962">
        <f t="shared" si="5"/>
        <v>21</v>
      </c>
      <c r="AF31" s="963">
        <f>IF(AG31="","",COUNTIF(AG27:AG31,"&lt;&gt;"))</f>
        <v>5</v>
      </c>
      <c r="AG31" s="958" t="str" cm="1">
        <f t="array" ref="AG31">IF(AK31="","",IF(LEN(AK31)&lt;=MAX(10,AF22),AK31,IFERROR(LEFT(AK31,LOOKUP(2,1/(MID(AK31,ROW(10:509),1)=" ")/(ROW(10:509)&lt;=MAX(10,AF22)),ROW(10:509))-1),LEFT(AK31,MAX(10,AF22)))))</f>
        <v>basilic coupe surgelé</v>
      </c>
      <c r="AH31" s="963">
        <f t="shared" si="6"/>
        <v>21</v>
      </c>
      <c r="AI31" s="963">
        <f t="shared" si="7"/>
        <v>5</v>
      </c>
      <c r="AJ31" s="964">
        <f>IF(AL30&lt;&gt;"",AJ30,IF(AJ30&lt;MAX(Z27:Z326),AJ30+1,""))</f>
        <v>5</v>
      </c>
      <c r="AK31" s="965" t="str">
        <f>IF(AJ31="","",IF(AL30&lt;&gt;"",AL30,INDEX(AD27:AD326,MATCH(AJ31,Z27:Z326,0))))</f>
        <v>basilic coupe surgelé</v>
      </c>
      <c r="AL31" s="965" t="str">
        <f t="shared" si="8"/>
        <v/>
      </c>
      <c r="AM31" s="966" t="str">
        <f t="shared" si="9"/>
        <v>basilic coupe surgelé</v>
      </c>
      <c r="AN31" s="967" t="str">
        <f t="shared" si="10"/>
        <v>basilic coupe surgelé</v>
      </c>
      <c r="AO31" s="967" t="str">
        <f t="shared" si="11"/>
        <v>basilic coupe surgele</v>
      </c>
      <c r="AP31" s="966" t="str">
        <f t="shared" si="12"/>
        <v xml:space="preserve"> basilic coupe surgele </v>
      </c>
      <c r="AQ31" s="967" t="str">
        <f>IF(AM31="","",IF(COUNTIF(BO27:BO309,TRIM(AP31))&gt;0,"EXCLUSION EXACTE",""))</f>
        <v/>
      </c>
      <c r="AR31" s="967" t="str" cm="1">
        <f t="array" ref="AR31">IF(AM31="","",IF(SUMPRODUCT(--(BO27:BO309&lt;&gt;""),--ISNUMBER(SEARCH(" "&amp;BO27:BO309&amp;" ",AP31)))&gt;0,"BLOQUE MOLLUSQUES",""))</f>
        <v/>
      </c>
      <c r="AS31" s="967" t="str" cm="1">
        <f t="array" ref="AS31">IF(AM31="","",IF(SUMPRODUCT(--(BS27:BS309&lt;&gt;""),--ISNUMBER(SEARCH(" "&amp;BS27:BS309&amp;" ",AP31)))&gt;0,"FORCE MOLLUSQUES",""))</f>
        <v/>
      </c>
      <c r="AT31" s="966" t="str">
        <f t="shared" si="13"/>
        <v/>
      </c>
      <c r="AU31" s="966" t="str">
        <f t="shared" si="17"/>
        <v>basilic coupe surgelé</v>
      </c>
      <c r="AV31" s="967">
        <f t="shared" si="14"/>
        <v>0</v>
      </c>
      <c r="AW31" s="967" t="str" cm="1">
        <f t="array" ref="AW31">IF(AM31="","",IF(AQ31&lt;&gt;"","",IF(SUMPRODUCT(--(BM27:BM1509=AW26),--(BL27:BL1509&lt;&gt;""),--ISNUMBER(SEARCH(" "&amp;BL27:BL1509&amp;" ",AP31)))&gt;0,AW26,"")))</f>
        <v/>
      </c>
      <c r="AX31" s="967" t="str" cm="1">
        <f t="array" ref="AX31">IF(AM31="","",IF(AQ31&lt;&gt;"","",IF(SUMPRODUCT(--(BM27:BM1509=AX26),--(BL27:BL1509&lt;&gt;""),--ISNUMBER(SEARCH(" "&amp;BL27:BL1509&amp;" ",AP31)))&gt;0,AX26,"")))</f>
        <v/>
      </c>
      <c r="AY31" s="967" t="str" cm="1">
        <f t="array" ref="AY31">IF(AM31="","",IF(AQ31&lt;&gt;"","",IF(SUMPRODUCT(--(BM27:BM1509=AY26),--(BL27:BL1509&lt;&gt;""),--ISNUMBER(SEARCH(" "&amp;BL27:BL1509&amp;" ",AP31)))&gt;0,AY26,"")))</f>
        <v/>
      </c>
      <c r="AZ31" s="967" t="str" cm="1">
        <f t="array" ref="AZ31">IF(AM31="","",IF(AQ31&lt;&gt;"","",IF(SUMPRODUCT(--(BM27:BM1509=AZ26),--(BL27:BL1509&lt;&gt;""),--ISNUMBER(SEARCH(" "&amp;BL27:BL1509&amp;" ",AP31)))&gt;0,AZ26,"")))</f>
        <v/>
      </c>
      <c r="BA31" s="967" t="str" cm="1">
        <f t="array" ref="BA31">IF(AM31="","",IF(AQ31&lt;&gt;"","",IF(SUMPRODUCT(--(BM27:BM1509=BA26),--(BL27:BL1509&lt;&gt;""),--ISNUMBER(SEARCH(" "&amp;BL27:BL1509&amp;" ",AP31)))&gt;0,BA26,"")))</f>
        <v/>
      </c>
      <c r="BB31" s="967" t="str" cm="1">
        <f t="array" ref="BB31">IF(AM31="","",IF(AQ31&lt;&gt;"","",IF(SUMPRODUCT(--(BM27:BM1509=BB26),--(BL27:BL1509&lt;&gt;""),--ISNUMBER(SEARCH(" "&amp;BL27:BL1509&amp;" ",AP31)))&gt;0,BB26,"")))</f>
        <v/>
      </c>
      <c r="BC31" s="967" t="str" cm="1">
        <f t="array" ref="BC31">IF(AM31="","",IF(AQ31&lt;&gt;"","",IF(SUMPRODUCT(--(BM27:BM1509=BC26),--(BL27:BL1509&lt;&gt;""),--ISNUMBER(SEARCH(" "&amp;BL27:BL1509&amp;" ",AP31)))&gt;0,BC26,"")))</f>
        <v/>
      </c>
      <c r="BD31" s="967" t="str" cm="1">
        <f t="array" ref="BD31">IF(AM31="","",IF(AQ31&lt;&gt;"","",IF(SUMPRODUCT(--(BM27:BM1509=BD26),--(BL27:BL1509&lt;&gt;""),--ISNUMBER(SEARCH(" "&amp;BL27:BL1509&amp;" ",AP31)))&gt;0,BD26,"")))</f>
        <v/>
      </c>
      <c r="BE31" s="967" t="str" cm="1">
        <f t="array" ref="BE31">IF(AM31="","",IF(AQ31&lt;&gt;"","",IF(SUMPRODUCT(--(BM27:BM1509=BE26),--(BL27:BL1509&lt;&gt;""),--ISNUMBER(SEARCH(" "&amp;BL27:BL1509&amp;" ",AP31)))&gt;0,BE26,"")))</f>
        <v/>
      </c>
      <c r="BF31" s="967" t="str" cm="1">
        <f t="array" ref="BF31">IF(AM31="","",IF(AQ31&lt;&gt;"","",IF(SUMPRODUCT(--(BM27:BM1509=BF26),--(BL27:BL1509&lt;&gt;""),--ISNUMBER(SEARCH(" "&amp;BL27:BL1509&amp;" ",AP31)))&gt;0,BF26,"")))</f>
        <v/>
      </c>
      <c r="BG31" s="967" t="str" cm="1">
        <f t="array" ref="BG31">IF(AM31="","",IF(AQ31&lt;&gt;"","",IF(SUMPRODUCT(--(BM27:BM1509=BG26),--(BL27:BL1509&lt;&gt;""),--ISNUMBER(SEARCH(" "&amp;BL27:BL1509&amp;" ",AP31)))&gt;0,BG26,"")))</f>
        <v/>
      </c>
      <c r="BH31" s="967" t="str" cm="1">
        <f t="array" ref="BH31">IF(AM31="","",IF(AQ31&lt;&gt;"","",IF(SUMPRODUCT(--(BM27:BM1509=BH26),--(BL27:BL1509&lt;&gt;""),--ISNUMBER(SEARCH(" "&amp;BL27:BL1509&amp;" ",AP31)))&gt;0,BH26,"")))</f>
        <v/>
      </c>
      <c r="BI31" s="967" t="str" cm="1">
        <f t="array" ref="BI31">IF(AM31="","",IF(AQ31&lt;&gt;"","",IF(SUMPRODUCT(--(BM27:BM1509=BI26),--(BL27:BL1509&lt;&gt;""),--ISNUMBER(SEARCH(" "&amp;BL27:BL1509&amp;" ",AP31)))&gt;0,BI26,"")))</f>
        <v/>
      </c>
      <c r="BJ31" s="967" t="str" cm="1">
        <f t="array" ref="BJ31">IF(AM31="","",IF(AS31&lt;&gt;"",BJ26,IF(AR31&lt;&gt;"","",IF(AQ31&lt;&gt;"","",IF(SUMPRODUCT(--(BM27:BM1509=BJ26),--(BL27:BL1509&lt;&gt;""),--ISNUMBER(SEARCH(" "&amp;BL27:BL1509&amp;" ",AP31)))&gt;0,BJ26,"")))))</f>
        <v/>
      </c>
      <c r="BL31" s="968" t="s">
        <v>156</v>
      </c>
      <c r="BM31" s="968" t="s">
        <v>1966</v>
      </c>
      <c r="BO31" s="969" t="s">
        <v>2004</v>
      </c>
      <c r="BP31" s="969" t="s">
        <v>1982</v>
      </c>
      <c r="BQ31" s="969" t="s">
        <v>1983</v>
      </c>
      <c r="BS31" s="970" t="s">
        <v>2005</v>
      </c>
      <c r="BT31" s="970" t="s">
        <v>1974</v>
      </c>
      <c r="BU31" s="970" t="s">
        <v>1985</v>
      </c>
      <c r="BW31" s="971" t="s">
        <v>2006</v>
      </c>
      <c r="BX31" s="972" t="s">
        <v>2007</v>
      </c>
      <c r="BZ31" s="1081" t="s">
        <v>2008</v>
      </c>
      <c r="CA31" s="1081"/>
      <c r="CB31" s="1081"/>
      <c r="CC31" s="1081"/>
      <c r="CD31" s="1081"/>
      <c r="CE31" s="1081"/>
      <c r="CF31" s="1081"/>
      <c r="CM31" s="49">
        <v>1</v>
      </c>
    </row>
    <row r="32" spans="1:91" ht="30" customHeight="1">
      <c r="C32" s="640"/>
      <c r="D32" s="766" t="str">
        <f t="shared" si="18"/>
        <v>A</v>
      </c>
      <c r="E32" s="680" t="str">
        <f>E23</f>
        <v>M MACÉDOINE DE LÉGUMES AU COULIS DE TOMATE | HORS D'ŒUVRE texture modifiée-cuidité-MACEDOINE| Auteur &gt; Annette et Jean Pierre DOMERGUES - 45000 ORLÉANS 1981</v>
      </c>
      <c r="F32" s="681">
        <f>F23</f>
        <v>10</v>
      </c>
      <c r="G32" s="680" t="str">
        <f>G23</f>
        <v>couverts</v>
      </c>
      <c r="H32" s="682" t="str">
        <f>H23</f>
        <v>Recette mère ►  Textures modifiées</v>
      </c>
      <c r="I32" s="743"/>
      <c r="J32" s="758"/>
      <c r="K32" s="745" t="str">
        <f t="shared" si="3"/>
        <v/>
      </c>
      <c r="L32" s="746">
        <v>50</v>
      </c>
      <c r="M32" s="759" t="s">
        <v>1596</v>
      </c>
      <c r="N32" s="748">
        <v>1</v>
      </c>
      <c r="O32" s="760" t="str">
        <f>ROWS(O27:O32)&amp;" ►"</f>
        <v>6 ►</v>
      </c>
      <c r="P32" s="137" t="s">
        <v>444</v>
      </c>
      <c r="Q32" s="750" t="s">
        <v>1595</v>
      </c>
      <c r="R32" s="751">
        <f>IF(T39=0,0,(T32/T39)*S26*1000)</f>
        <v>32.743942370661429</v>
      </c>
      <c r="S32" s="761">
        <f>IF(T39=0, 0, (I32*N32)/(T39*S26))</f>
        <v>0</v>
      </c>
      <c r="T32" s="753" cm="1">
        <f t="array" ref="T32">IFERROR(_xlfn.XLOOKUP(UPPER(TRIM(M32)),UPPER(TRIM(I40:X40)),I41:X41,_xlfn.XLOOKUP(UPPER(TRIM(M32)),UPPER(TRIM(I42:X42)),I43:X43,0))*L32*IF(I32&gt;0,I32,1),0)</f>
        <v>0.05</v>
      </c>
      <c r="U32" s="762">
        <f>IF(W22&lt;&gt;0,I32*N32*N22,0)</f>
        <v>0</v>
      </c>
      <c r="V32" s="763">
        <f t="shared" si="15"/>
        <v>0</v>
      </c>
      <c r="W32" s="756">
        <f>IF(OR(ISBLANK(W22),W22=0),0,T32*N32*N22)</f>
        <v>2.5000000000000001E-2</v>
      </c>
      <c r="X32" s="764" t="str">
        <f>IF(M32="","",IF(COUNTIF(P40:X40,SUBSTITUTE(TRIM(M32)," (s)",""))+COUNTIF(P42:X42,SUBSTITUTE(TRIM(M32)," (s)",""))&gt;0,IF(ROUND(W32,3)&gt;=1,ROUND(W32,3)&amp;" L",MAX(1,ROUND(W32*100,0))&amp;" cl"),IF(COUNTIF(I40:N40,SUBSTITUTE(TRIM(M32)," (s)",""))+COUNTIF(I42:N42,SUBSTITUTE(TRIM(M32)," (s)",""))&gt;0,IF(ROUND(W32,3)&gt;=1,ROUND(W32,3)&amp;" Kg",MAX(1,ROUND(W32*1000,0))&amp;" g"),"")))</f>
        <v>25 g</v>
      </c>
      <c r="Z32" s="973">
        <f>IF(AA32="","",COUNTIF(AA27:AA32,"&lt;&gt;"))</f>
        <v>6</v>
      </c>
      <c r="AA32" s="965" t="s">
        <v>444</v>
      </c>
      <c r="AB32" s="974" t="str">
        <f t="shared" si="16"/>
        <v>sel fin</v>
      </c>
      <c r="AC32" s="984" t="str">
        <f t="shared" si="2"/>
        <v/>
      </c>
      <c r="AD32" s="976" t="str">
        <f t="shared" si="4"/>
        <v>sel fin</v>
      </c>
      <c r="AE32" s="977">
        <f t="shared" si="5"/>
        <v>7</v>
      </c>
      <c r="AF32" s="964">
        <f>IF(AG32="","",COUNTIF(AG27:AG32,"&lt;&gt;"))</f>
        <v>6</v>
      </c>
      <c r="AG32" s="965" t="str" cm="1">
        <f t="array" ref="AG32">IF(AK32="","",IF(LEN(AK32)&lt;=MAX(10,AF22),AK32,IFERROR(LEFT(AK32,LOOKUP(2,1/(MID(AK32,ROW(10:509),1)=" ")/(ROW(10:509)&lt;=MAX(10,AF22)),ROW(10:509))-1),LEFT(AK32,MAX(10,AF22)))))</f>
        <v>sel fin</v>
      </c>
      <c r="AH32" s="964">
        <f t="shared" si="6"/>
        <v>7</v>
      </c>
      <c r="AI32" s="964">
        <f t="shared" si="7"/>
        <v>6</v>
      </c>
      <c r="AJ32" s="964">
        <f>IF(AL31&lt;&gt;"",AJ31,IF(AJ31&lt;MAX(Z27:Z326),AJ31+1,""))</f>
        <v>6</v>
      </c>
      <c r="AK32" s="965" t="str">
        <f>IF(AJ32="","",IF(AL31&lt;&gt;"",AL31,INDEX(AD27:AD326,MATCH(AJ32,Z27:Z326,0))))</f>
        <v>sel fin</v>
      </c>
      <c r="AL32" s="965" t="str">
        <f t="shared" si="8"/>
        <v/>
      </c>
      <c r="AM32" s="965" t="str">
        <f t="shared" si="9"/>
        <v>sel fin</v>
      </c>
      <c r="AN32" s="964" t="str">
        <f t="shared" si="10"/>
        <v>sel fin</v>
      </c>
      <c r="AO32" s="964" t="str">
        <f t="shared" si="11"/>
        <v>sel fin</v>
      </c>
      <c r="AP32" s="965" t="str">
        <f t="shared" si="12"/>
        <v xml:space="preserve"> sel fin </v>
      </c>
      <c r="AQ32" s="964" t="str">
        <f>IF(AM32="","",IF(COUNTIF(BO27:BO309,TRIM(AP32))&gt;0,"EXCLUSION EXACTE",""))</f>
        <v/>
      </c>
      <c r="AR32" s="964" t="str" cm="1">
        <f t="array" ref="AR32">IF(AM32="","",IF(SUMPRODUCT(--(BO27:BO309&lt;&gt;""),--ISNUMBER(SEARCH(" "&amp;BO27:BO309&amp;" ",AP32)))&gt;0,"BLOQUE MOLLUSQUES",""))</f>
        <v/>
      </c>
      <c r="AS32" s="964" t="str" cm="1">
        <f t="array" ref="AS32">IF(AM32="","",IF(SUMPRODUCT(--(BS27:BS309&lt;&gt;""),--ISNUMBER(SEARCH(" "&amp;BS27:BS309&amp;" ",AP32)))&gt;0,"FORCE MOLLUSQUES",""))</f>
        <v/>
      </c>
      <c r="AT32" s="965" t="str">
        <f t="shared" si="13"/>
        <v/>
      </c>
      <c r="AU32" s="965" t="str">
        <f t="shared" si="17"/>
        <v>sel fin</v>
      </c>
      <c r="AV32" s="964">
        <f t="shared" si="14"/>
        <v>0</v>
      </c>
      <c r="AW32" s="964" t="str" cm="1">
        <f t="array" ref="AW32">IF(AM32="","",IF(AQ32&lt;&gt;"","",IF(SUMPRODUCT(--(BM27:BM1509=AW26),--(BL27:BL1509&lt;&gt;""),--ISNUMBER(SEARCH(" "&amp;BL27:BL1509&amp;" ",AP32)))&gt;0,AW26,"")))</f>
        <v/>
      </c>
      <c r="AX32" s="964" t="str" cm="1">
        <f t="array" ref="AX32">IF(AM32="","",IF(AQ32&lt;&gt;"","",IF(SUMPRODUCT(--(BM27:BM1509=AX26),--(BL27:BL1509&lt;&gt;""),--ISNUMBER(SEARCH(" "&amp;BL27:BL1509&amp;" ",AP32)))&gt;0,AX26,"")))</f>
        <v/>
      </c>
      <c r="AY32" s="964" t="str" cm="1">
        <f t="array" ref="AY32">IF(AM32="","",IF(AQ32&lt;&gt;"","",IF(SUMPRODUCT(--(BM27:BM1509=AY26),--(BL27:BL1509&lt;&gt;""),--ISNUMBER(SEARCH(" "&amp;BL27:BL1509&amp;" ",AP32)))&gt;0,AY26,"")))</f>
        <v/>
      </c>
      <c r="AZ32" s="964" t="str" cm="1">
        <f t="array" ref="AZ32">IF(AM32="","",IF(AQ32&lt;&gt;"","",IF(SUMPRODUCT(--(BM27:BM1509=AZ26),--(BL27:BL1509&lt;&gt;""),--ISNUMBER(SEARCH(" "&amp;BL27:BL1509&amp;" ",AP32)))&gt;0,AZ26,"")))</f>
        <v/>
      </c>
      <c r="BA32" s="964" t="str" cm="1">
        <f t="array" ref="BA32">IF(AM32="","",IF(AQ32&lt;&gt;"","",IF(SUMPRODUCT(--(BM27:BM1509=BA26),--(BL27:BL1509&lt;&gt;""),--ISNUMBER(SEARCH(" "&amp;BL27:BL1509&amp;" ",AP32)))&gt;0,BA26,"")))</f>
        <v/>
      </c>
      <c r="BB32" s="964" t="str" cm="1">
        <f t="array" ref="BB32">IF(AM32="","",IF(AQ32&lt;&gt;"","",IF(SUMPRODUCT(--(BM27:BM1509=BB26),--(BL27:BL1509&lt;&gt;""),--ISNUMBER(SEARCH(" "&amp;BL27:BL1509&amp;" ",AP32)))&gt;0,BB26,"")))</f>
        <v/>
      </c>
      <c r="BC32" s="964" t="str" cm="1">
        <f t="array" ref="BC32">IF(AM32="","",IF(AQ32&lt;&gt;"","",IF(SUMPRODUCT(--(BM27:BM1509=BC26),--(BL27:BL1509&lt;&gt;""),--ISNUMBER(SEARCH(" "&amp;BL27:BL1509&amp;" ",AP32)))&gt;0,BC26,"")))</f>
        <v/>
      </c>
      <c r="BD32" s="964" t="str" cm="1">
        <f t="array" ref="BD32">IF(AM32="","",IF(AQ32&lt;&gt;"","",IF(SUMPRODUCT(--(BM27:BM1509=BD26),--(BL27:BL1509&lt;&gt;""),--ISNUMBER(SEARCH(" "&amp;BL27:BL1509&amp;" ",AP32)))&gt;0,BD26,"")))</f>
        <v/>
      </c>
      <c r="BE32" s="964" t="str" cm="1">
        <f t="array" ref="BE32">IF(AM32="","",IF(AQ32&lt;&gt;"","",IF(SUMPRODUCT(--(BM27:BM1509=BE26),--(BL27:BL1509&lt;&gt;""),--ISNUMBER(SEARCH(" "&amp;BL27:BL1509&amp;" ",AP32)))&gt;0,BE26,"")))</f>
        <v/>
      </c>
      <c r="BF32" s="964" t="str" cm="1">
        <f t="array" ref="BF32">IF(AM32="","",IF(AQ32&lt;&gt;"","",IF(SUMPRODUCT(--(BM27:BM1509=BF26),--(BL27:BL1509&lt;&gt;""),--ISNUMBER(SEARCH(" "&amp;BL27:BL1509&amp;" ",AP32)))&gt;0,BF26,"")))</f>
        <v/>
      </c>
      <c r="BG32" s="964" t="str" cm="1">
        <f t="array" ref="BG32">IF(AM32="","",IF(AQ32&lt;&gt;"","",IF(SUMPRODUCT(--(BM27:BM1509=BG26),--(BL27:BL1509&lt;&gt;""),--ISNUMBER(SEARCH(" "&amp;BL27:BL1509&amp;" ",AP32)))&gt;0,BG26,"")))</f>
        <v/>
      </c>
      <c r="BH32" s="964" t="str" cm="1">
        <f t="array" ref="BH32">IF(AM32="","",IF(AQ32&lt;&gt;"","",IF(SUMPRODUCT(--(BM27:BM1509=BH26),--(BL27:BL1509&lt;&gt;""),--ISNUMBER(SEARCH(" "&amp;BL27:BL1509&amp;" ",AP32)))&gt;0,BH26,"")))</f>
        <v/>
      </c>
      <c r="BI32" s="964" t="str" cm="1">
        <f t="array" ref="BI32">IF(AM32="","",IF(AQ32&lt;&gt;"","",IF(SUMPRODUCT(--(BM27:BM1509=BI26),--(BL27:BL1509&lt;&gt;""),--ISNUMBER(SEARCH(" "&amp;BL27:BL1509&amp;" ",AP32)))&gt;0,BI26,"")))</f>
        <v/>
      </c>
      <c r="BJ32" s="964" t="str" cm="1">
        <f t="array" ref="BJ32">IF(AM32="","",IF(AS32&lt;&gt;"",BJ26,IF(AR32&lt;&gt;"","",IF(AQ32&lt;&gt;"","",IF(SUMPRODUCT(--(BM27:BM1509=BJ26),--(BL27:BL1509&lt;&gt;""),--ISNUMBER(SEARCH(" "&amp;BL27:BL1509&amp;" ",AP32)))&gt;0,BJ26,"")))))</f>
        <v/>
      </c>
      <c r="BL32" s="964" t="s">
        <v>171</v>
      </c>
      <c r="BM32" s="964" t="s">
        <v>1966</v>
      </c>
      <c r="BO32" s="964" t="s">
        <v>990</v>
      </c>
      <c r="BP32" s="964" t="s">
        <v>1982</v>
      </c>
      <c r="BQ32" s="964" t="s">
        <v>1983</v>
      </c>
      <c r="BS32" s="964" t="s">
        <v>2009</v>
      </c>
      <c r="BT32" s="964" t="s">
        <v>1974</v>
      </c>
      <c r="BU32" s="964" t="s">
        <v>1985</v>
      </c>
      <c r="BW32" s="978" t="s">
        <v>1940</v>
      </c>
      <c r="BX32" s="965" t="s">
        <v>2010</v>
      </c>
      <c r="BZ32" s="979" t="s">
        <v>2011</v>
      </c>
      <c r="CM32" s="49">
        <v>1</v>
      </c>
    </row>
    <row r="33" spans="3:91" ht="30" customHeight="1">
      <c r="C33" s="640"/>
      <c r="D33" s="766" t="str">
        <f t="shared" si="18"/>
        <v>A</v>
      </c>
      <c r="E33" s="680" t="str">
        <f>E23</f>
        <v>M MACÉDOINE DE LÉGUMES AU COULIS DE TOMATE | HORS D'ŒUVRE texture modifiée-cuidité-MACEDOINE| Auteur &gt; Annette et Jean Pierre DOMERGUES - 45000 ORLÉANS 1981</v>
      </c>
      <c r="F33" s="681">
        <f>F23</f>
        <v>10</v>
      </c>
      <c r="G33" s="680" t="str">
        <f>G23</f>
        <v>couverts</v>
      </c>
      <c r="H33" s="682" t="str">
        <f>H23</f>
        <v>Recette mère ►  Textures modifiées</v>
      </c>
      <c r="I33" s="743"/>
      <c r="J33" s="758"/>
      <c r="K33" s="745" t="str">
        <f t="shared" si="3"/>
        <v/>
      </c>
      <c r="L33" s="746">
        <v>25</v>
      </c>
      <c r="M33" s="759" t="s">
        <v>1596</v>
      </c>
      <c r="N33" s="748">
        <v>1</v>
      </c>
      <c r="O33" s="760" t="str">
        <f>ROWS(O27:O33)&amp;" ►"</f>
        <v>7 ►</v>
      </c>
      <c r="P33" s="137" t="s">
        <v>446</v>
      </c>
      <c r="Q33" s="750" t="s">
        <v>1595</v>
      </c>
      <c r="R33" s="751">
        <f>IF(T39=0,0,(T33/T39)*S26*1000)</f>
        <v>16.371971185330715</v>
      </c>
      <c r="S33" s="761">
        <f>IF(T39=0, 0, (I33*N33)/(T39*S26))</f>
        <v>0</v>
      </c>
      <c r="T33" s="753" cm="1">
        <f t="array" ref="T33">IFERROR(_xlfn.XLOOKUP(UPPER(TRIM(M33)),UPPER(TRIM(I40:X40)),I41:X41,_xlfn.XLOOKUP(UPPER(TRIM(M33)),UPPER(TRIM(I42:X42)),I43:X43,0))*L33*IF(I33&gt;0,I33,1),0)</f>
        <v>2.5000000000000001E-2</v>
      </c>
      <c r="U33" s="767">
        <f>IF(W22&lt;&gt;0,I33*N33*N22,0)</f>
        <v>0</v>
      </c>
      <c r="V33" s="768">
        <f t="shared" si="15"/>
        <v>0</v>
      </c>
      <c r="W33" s="756">
        <f>IF(OR(ISBLANK(W22),W22=0),0,T33*N33*N22)</f>
        <v>1.2500000000000001E-2</v>
      </c>
      <c r="X33" s="770" t="str">
        <f>IF(M33="","",IF(COUNTIF(P40:X40,SUBSTITUTE(TRIM(M33)," (s)",""))+COUNTIF(P42:X42,SUBSTITUTE(TRIM(M33)," (s)",""))&gt;0,IF(ROUND(W33,3)&gt;=1,ROUND(W33,3)&amp;" L",MAX(1,ROUND(W33*100,0))&amp;" cl"),IF(COUNTIF(I40:N40,SUBSTITUTE(TRIM(M33)," (s)",""))+COUNTIF(I42:N42,SUBSTITUTE(TRIM(M33)," (s)",""))&gt;0,IF(ROUND(W33,3)&gt;=1,ROUND(W33,3)&amp;" Kg",MAX(1,ROUND(W33*1000,0))&amp;" g"),"")))</f>
        <v>13 g</v>
      </c>
      <c r="Z33" s="957">
        <f>IF(AA33="","",COUNTIF(AA27:AA33,"&lt;&gt;"))</f>
        <v>7</v>
      </c>
      <c r="AA33" s="958" t="s">
        <v>446</v>
      </c>
      <c r="AB33" s="974" t="str">
        <f t="shared" si="16"/>
        <v>poivre blanc moulu</v>
      </c>
      <c r="AC33" s="984" t="str">
        <f t="shared" si="2"/>
        <v/>
      </c>
      <c r="AD33" s="961" t="str">
        <f t="shared" si="4"/>
        <v>poivre blanc moulu</v>
      </c>
      <c r="AE33" s="962">
        <f t="shared" si="5"/>
        <v>18</v>
      </c>
      <c r="AF33" s="963">
        <f>IF(AG33="","",COUNTIF(AG27:AG33,"&lt;&gt;"))</f>
        <v>7</v>
      </c>
      <c r="AG33" s="958" t="str" cm="1">
        <f t="array" ref="AG33">IF(AK33="","",IF(LEN(AK33)&lt;=MAX(10,AF22),AK33,IFERROR(LEFT(AK33,LOOKUP(2,1/(MID(AK33,ROW(10:509),1)=" ")/(ROW(10:509)&lt;=MAX(10,AF22)),ROW(10:509))-1),LEFT(AK33,MAX(10,AF22)))))</f>
        <v>poivre blanc moulu</v>
      </c>
      <c r="AH33" s="963">
        <f t="shared" si="6"/>
        <v>18</v>
      </c>
      <c r="AI33" s="963">
        <f t="shared" si="7"/>
        <v>7</v>
      </c>
      <c r="AJ33" s="964">
        <f>IF(AL32&lt;&gt;"",AJ32,IF(AJ32&lt;MAX(Z27:Z326),AJ32+1,""))</f>
        <v>7</v>
      </c>
      <c r="AK33" s="965" t="str">
        <f>IF(AJ33="","",IF(AL32&lt;&gt;"",AL32,INDEX(AD27:AD326,MATCH(AJ33,Z27:Z326,0))))</f>
        <v>poivre blanc moulu</v>
      </c>
      <c r="AL33" s="965" t="str">
        <f t="shared" si="8"/>
        <v/>
      </c>
      <c r="AM33" s="966" t="str">
        <f t="shared" si="9"/>
        <v>poivre blanc moulu</v>
      </c>
      <c r="AN33" s="967" t="str">
        <f t="shared" si="10"/>
        <v>poivre blanc moulu</v>
      </c>
      <c r="AO33" s="967" t="str">
        <f t="shared" si="11"/>
        <v>poivre blanc moulu</v>
      </c>
      <c r="AP33" s="966" t="str">
        <f t="shared" si="12"/>
        <v xml:space="preserve"> poivre blanc moulu </v>
      </c>
      <c r="AQ33" s="967" t="str">
        <f>IF(AM33="","",IF(COUNTIF(BO27:BO309,TRIM(AP33))&gt;0,"EXCLUSION EXACTE",""))</f>
        <v/>
      </c>
      <c r="AR33" s="967" t="str" cm="1">
        <f t="array" ref="AR33">IF(AM33="","",IF(SUMPRODUCT(--(BO27:BO309&lt;&gt;""),--ISNUMBER(SEARCH(" "&amp;BO27:BO309&amp;" ",AP33)))&gt;0,"BLOQUE MOLLUSQUES",""))</f>
        <v/>
      </c>
      <c r="AS33" s="967" t="str" cm="1">
        <f t="array" ref="AS33">IF(AM33="","",IF(SUMPRODUCT(--(BS27:BS309&lt;&gt;""),--ISNUMBER(SEARCH(" "&amp;BS27:BS309&amp;" ",AP33)))&gt;0,"FORCE MOLLUSQUES",""))</f>
        <v/>
      </c>
      <c r="AT33" s="966" t="str">
        <f t="shared" si="13"/>
        <v/>
      </c>
      <c r="AU33" s="966" t="str">
        <f t="shared" si="17"/>
        <v>poivre blanc moulu</v>
      </c>
      <c r="AV33" s="967">
        <f t="shared" si="14"/>
        <v>0</v>
      </c>
      <c r="AW33" s="967" t="str" cm="1">
        <f t="array" ref="AW33">IF(AM33="","",IF(AQ33&lt;&gt;"","",IF(SUMPRODUCT(--(BM27:BM1509=AW26),--(BL27:BL1509&lt;&gt;""),--ISNUMBER(SEARCH(" "&amp;BL27:BL1509&amp;" ",AP33)))&gt;0,AW26,"")))</f>
        <v/>
      </c>
      <c r="AX33" s="967" t="str" cm="1">
        <f t="array" ref="AX33">IF(AM33="","",IF(AQ33&lt;&gt;"","",IF(SUMPRODUCT(--(BM27:BM1509=AX26),--(BL27:BL1509&lt;&gt;""),--ISNUMBER(SEARCH(" "&amp;BL27:BL1509&amp;" ",AP33)))&gt;0,AX26,"")))</f>
        <v/>
      </c>
      <c r="AY33" s="967" t="str" cm="1">
        <f t="array" ref="AY33">IF(AM33="","",IF(AQ33&lt;&gt;"","",IF(SUMPRODUCT(--(BM27:BM1509=AY26),--(BL27:BL1509&lt;&gt;""),--ISNUMBER(SEARCH(" "&amp;BL27:BL1509&amp;" ",AP33)))&gt;0,AY26,"")))</f>
        <v/>
      </c>
      <c r="AZ33" s="967" t="str" cm="1">
        <f t="array" ref="AZ33">IF(AM33="","",IF(AQ33&lt;&gt;"","",IF(SUMPRODUCT(--(BM27:BM1509=AZ26),--(BL27:BL1509&lt;&gt;""),--ISNUMBER(SEARCH(" "&amp;BL27:BL1509&amp;" ",AP33)))&gt;0,AZ26,"")))</f>
        <v/>
      </c>
      <c r="BA33" s="967" t="str" cm="1">
        <f t="array" ref="BA33">IF(AM33="","",IF(AQ33&lt;&gt;"","",IF(SUMPRODUCT(--(BM27:BM1509=BA26),--(BL27:BL1509&lt;&gt;""),--ISNUMBER(SEARCH(" "&amp;BL27:BL1509&amp;" ",AP33)))&gt;0,BA26,"")))</f>
        <v/>
      </c>
      <c r="BB33" s="967" t="str" cm="1">
        <f t="array" ref="BB33">IF(AM33="","",IF(AQ33&lt;&gt;"","",IF(SUMPRODUCT(--(BM27:BM1509=BB26),--(BL27:BL1509&lt;&gt;""),--ISNUMBER(SEARCH(" "&amp;BL27:BL1509&amp;" ",AP33)))&gt;0,BB26,"")))</f>
        <v/>
      </c>
      <c r="BC33" s="967" t="str" cm="1">
        <f t="array" ref="BC33">IF(AM33="","",IF(AQ33&lt;&gt;"","",IF(SUMPRODUCT(--(BM27:BM1509=BC26),--(BL27:BL1509&lt;&gt;""),--ISNUMBER(SEARCH(" "&amp;BL27:BL1509&amp;" ",AP33)))&gt;0,BC26,"")))</f>
        <v/>
      </c>
      <c r="BD33" s="967" t="str" cm="1">
        <f t="array" ref="BD33">IF(AM33="","",IF(AQ33&lt;&gt;"","",IF(SUMPRODUCT(--(BM27:BM1509=BD26),--(BL27:BL1509&lt;&gt;""),--ISNUMBER(SEARCH(" "&amp;BL27:BL1509&amp;" ",AP33)))&gt;0,BD26,"")))</f>
        <v/>
      </c>
      <c r="BE33" s="967" t="str" cm="1">
        <f t="array" ref="BE33">IF(AM33="","",IF(AQ33&lt;&gt;"","",IF(SUMPRODUCT(--(BM27:BM1509=BE26),--(BL27:BL1509&lt;&gt;""),--ISNUMBER(SEARCH(" "&amp;BL27:BL1509&amp;" ",AP33)))&gt;0,BE26,"")))</f>
        <v/>
      </c>
      <c r="BF33" s="967" t="str" cm="1">
        <f t="array" ref="BF33">IF(AM33="","",IF(AQ33&lt;&gt;"","",IF(SUMPRODUCT(--(BM27:BM1509=BF26),--(BL27:BL1509&lt;&gt;""),--ISNUMBER(SEARCH(" "&amp;BL27:BL1509&amp;" ",AP33)))&gt;0,BF26,"")))</f>
        <v/>
      </c>
      <c r="BG33" s="967" t="str" cm="1">
        <f t="array" ref="BG33">IF(AM33="","",IF(AQ33&lt;&gt;"","",IF(SUMPRODUCT(--(BM27:BM1509=BG26),--(BL27:BL1509&lt;&gt;""),--ISNUMBER(SEARCH(" "&amp;BL27:BL1509&amp;" ",AP33)))&gt;0,BG26,"")))</f>
        <v/>
      </c>
      <c r="BH33" s="967" t="str" cm="1">
        <f t="array" ref="BH33">IF(AM33="","",IF(AQ33&lt;&gt;"","",IF(SUMPRODUCT(--(BM27:BM1509=BH26),--(BL27:BL1509&lt;&gt;""),--ISNUMBER(SEARCH(" "&amp;BL27:BL1509&amp;" ",AP33)))&gt;0,BH26,"")))</f>
        <v/>
      </c>
      <c r="BI33" s="967" t="str" cm="1">
        <f t="array" ref="BI33">IF(AM33="","",IF(AQ33&lt;&gt;"","",IF(SUMPRODUCT(--(BM27:BM1509=BI26),--(BL27:BL1509&lt;&gt;""),--ISNUMBER(SEARCH(" "&amp;BL27:BL1509&amp;" ",AP33)))&gt;0,BI26,"")))</f>
        <v/>
      </c>
      <c r="BJ33" s="967" t="str" cm="1">
        <f t="array" ref="BJ33">IF(AM33="","",IF(AS33&lt;&gt;"",BJ26,IF(AR33&lt;&gt;"","",IF(AQ33&lt;&gt;"","",IF(SUMPRODUCT(--(BM27:BM1509=BJ26),--(BL27:BL1509&lt;&gt;""),--ISNUMBER(SEARCH(" "&amp;BL27:BL1509&amp;" ",AP33)))&gt;0,BJ26,"")))))</f>
        <v/>
      </c>
      <c r="BL33" s="968" t="s">
        <v>442</v>
      </c>
      <c r="BM33" s="968" t="s">
        <v>1966</v>
      </c>
      <c r="BO33" s="969" t="s">
        <v>2012</v>
      </c>
      <c r="BP33" s="969" t="s">
        <v>1982</v>
      </c>
      <c r="BQ33" s="969" t="s">
        <v>1983</v>
      </c>
      <c r="BS33" s="970" t="s">
        <v>2013</v>
      </c>
      <c r="BT33" s="970" t="s">
        <v>1974</v>
      </c>
      <c r="BU33" s="970" t="s">
        <v>1985</v>
      </c>
      <c r="BW33" s="971" t="s">
        <v>2014</v>
      </c>
      <c r="BX33" s="972" t="s">
        <v>2015</v>
      </c>
      <c r="BZ33" s="1" t="s">
        <v>2016</v>
      </c>
      <c r="CM33" s="49">
        <v>1</v>
      </c>
    </row>
    <row r="34" spans="3:91" ht="30" customHeight="1">
      <c r="C34" s="640"/>
      <c r="D34" s="766" t="str">
        <f>IF(P34&lt;&gt;"","A","►")</f>
        <v>►</v>
      </c>
      <c r="E34" s="680" t="str">
        <f>E23</f>
        <v>M MACÉDOINE DE LÉGUMES AU COULIS DE TOMATE | HORS D'ŒUVRE texture modifiée-cuidité-MACEDOINE| Auteur &gt; Annette et Jean Pierre DOMERGUES - 45000 ORLÉANS 1981</v>
      </c>
      <c r="F34" s="681">
        <f>F23</f>
        <v>10</v>
      </c>
      <c r="G34" s="680" t="str">
        <f>G23</f>
        <v>couverts</v>
      </c>
      <c r="H34" s="682" t="str">
        <f>H23</f>
        <v>Recette mère ►  Textures modifiées</v>
      </c>
      <c r="I34" s="743"/>
      <c r="J34" s="758"/>
      <c r="K34" s="745" t="str">
        <f t="shared" si="3"/>
        <v/>
      </c>
      <c r="L34" s="746">
        <v>2</v>
      </c>
      <c r="M34" s="759" t="s">
        <v>1596</v>
      </c>
      <c r="N34" s="748">
        <v>1</v>
      </c>
      <c r="O34" s="760" t="str">
        <f>ROWS(O27:O34)&amp;" ►"</f>
        <v>8 ►</v>
      </c>
      <c r="P34" s="137" t="s">
        <v>1595</v>
      </c>
      <c r="Q34" s="750" t="s">
        <v>1595</v>
      </c>
      <c r="R34" s="751">
        <f>IF(T39=0,0,(T34/T39)*S26*1000)</f>
        <v>1.3097576948264571</v>
      </c>
      <c r="S34" s="761">
        <f>IF(T39=0, 0, (I34*N34)/(T39*S26))</f>
        <v>0</v>
      </c>
      <c r="T34" s="753" cm="1">
        <f t="array" ref="T34">IFERROR(_xlfn.XLOOKUP(UPPER(TRIM(M34)),UPPER(TRIM(I40:X40)),I41:X41,_xlfn.XLOOKUP(UPPER(TRIM(M34)),UPPER(TRIM(I42:X42)),I43:X43,0))*L34*IF(I34&gt;0,I34,1),0)</f>
        <v>2E-3</v>
      </c>
      <c r="U34" s="762">
        <f>IF(W22&lt;&gt;0,I34*N34*N22,0)</f>
        <v>0</v>
      </c>
      <c r="V34" s="763">
        <f t="shared" si="15"/>
        <v>0</v>
      </c>
      <c r="W34" s="756">
        <f>IF(OR(ISBLANK(W22),W22=0),0,T34*N34*N22)</f>
        <v>1E-3</v>
      </c>
      <c r="X34" s="764" t="str">
        <f>IF(M34="","",IF(COUNTIF(P40:X40,SUBSTITUTE(TRIM(M34)," (s)",""))+COUNTIF(P42:X42,SUBSTITUTE(TRIM(M34)," (s)",""))&gt;0,IF(ROUND(W34,3)&gt;=1,ROUND(W34,3)&amp;" L",MAX(1,ROUND(W34*100,0))&amp;" cl"),IF(COUNTIF(I40:N40,SUBSTITUTE(TRIM(M34)," (s)",""))+COUNTIF(I42:N42,SUBSTITUTE(TRIM(M34)," (s)",""))&gt;0,IF(ROUND(W34,3)&gt;=1,ROUND(W34,3)&amp;" Kg",MAX(1,ROUND(W34*1000,0))&amp;" g"),"")))</f>
        <v>1 g</v>
      </c>
      <c r="Z34" s="973" t="str">
        <f>IF(AA34="","",COUNTIF(AA27:AA34,"&lt;&gt;"))</f>
        <v/>
      </c>
      <c r="AA34" s="965"/>
      <c r="AB34" s="974" t="str">
        <f t="shared" si="16"/>
        <v/>
      </c>
      <c r="AC34" s="984" t="str">
        <f t="shared" si="2"/>
        <v/>
      </c>
      <c r="AD34" s="976" t="str">
        <f t="shared" si="4"/>
        <v/>
      </c>
      <c r="AE34" s="977" t="str">
        <f t="shared" si="5"/>
        <v/>
      </c>
      <c r="AF34" s="964" t="str">
        <f>IF(AG34="","",COUNTIF(AG27:AG34,"&lt;&gt;"))</f>
        <v/>
      </c>
      <c r="AG34" s="965" t="str" cm="1">
        <f t="array" ref="AG34">IF(AK34="","",IF(LEN(AK34)&lt;=MAX(10,AF22),AK34,IFERROR(LEFT(AK34,LOOKUP(2,1/(MID(AK34,ROW(10:509),1)=" ")/(ROW(10:509)&lt;=MAX(10,AF22)),ROW(10:509))-1),LEFT(AK34,MAX(10,AF22)))))</f>
        <v/>
      </c>
      <c r="AH34" s="964" t="str">
        <f t="shared" si="6"/>
        <v/>
      </c>
      <c r="AI34" s="964" t="str">
        <f t="shared" si="7"/>
        <v/>
      </c>
      <c r="AJ34" s="964" t="str">
        <f>IF(AL33&lt;&gt;"",AJ33,IF(AJ33&lt;MAX(Z27:Z326),AJ33+1,""))</f>
        <v/>
      </c>
      <c r="AK34" s="965" t="str">
        <f>IF(AJ34="","",IF(AL33&lt;&gt;"",AL33,INDEX(AD27:AD326,MATCH(AJ34,Z27:Z326,0))))</f>
        <v/>
      </c>
      <c r="AL34" s="965" t="str">
        <f t="shared" si="8"/>
        <v/>
      </c>
      <c r="AM34" s="965" t="str">
        <f t="shared" si="9"/>
        <v/>
      </c>
      <c r="AN34" s="964" t="str">
        <f t="shared" si="10"/>
        <v/>
      </c>
      <c r="AO34" s="964" t="str">
        <f t="shared" si="11"/>
        <v/>
      </c>
      <c r="AP34" s="965" t="str">
        <f t="shared" si="12"/>
        <v/>
      </c>
      <c r="AQ34" s="964" t="str">
        <f>IF(AM34="","",IF(COUNTIF(BO27:BO309,TRIM(AP34))&gt;0,"EXCLUSION EXACTE",""))</f>
        <v/>
      </c>
      <c r="AR34" s="964" t="str" cm="1">
        <f t="array" ref="AR34">IF(AM34="","",IF(SUMPRODUCT(--(BO27:BO309&lt;&gt;""),--ISNUMBER(SEARCH(" "&amp;BO27:BO309&amp;" ",AP34)))&gt;0,"BLOQUE MOLLUSQUES",""))</f>
        <v/>
      </c>
      <c r="AS34" s="964" t="str" cm="1">
        <f t="array" ref="AS34">IF(AM34="","",IF(SUMPRODUCT(--(BS27:BS309&lt;&gt;""),--ISNUMBER(SEARCH(" "&amp;BS27:BS309&amp;" ",AP34)))&gt;0,"FORCE MOLLUSQUES",""))</f>
        <v/>
      </c>
      <c r="AT34" s="965" t="str">
        <f t="shared" si="13"/>
        <v/>
      </c>
      <c r="AU34" s="965" t="str">
        <f t="shared" si="17"/>
        <v/>
      </c>
      <c r="AV34" s="964" t="str">
        <f t="shared" si="14"/>
        <v/>
      </c>
      <c r="AW34" s="964" t="str" cm="1">
        <f t="array" ref="AW34">IF(AM34="","",IF(AQ34&lt;&gt;"","",IF(SUMPRODUCT(--(BM27:BM1509=AW26),--(BL27:BL1509&lt;&gt;""),--ISNUMBER(SEARCH(" "&amp;BL27:BL1509&amp;" ",AP34)))&gt;0,AW26,"")))</f>
        <v/>
      </c>
      <c r="AX34" s="964" t="str" cm="1">
        <f t="array" ref="AX34">IF(AM34="","",IF(AQ34&lt;&gt;"","",IF(SUMPRODUCT(--(BM27:BM1509=AX26),--(BL27:BL1509&lt;&gt;""),--ISNUMBER(SEARCH(" "&amp;BL27:BL1509&amp;" ",AP34)))&gt;0,AX26,"")))</f>
        <v/>
      </c>
      <c r="AY34" s="964" t="str" cm="1">
        <f t="array" ref="AY34">IF(AM34="","",IF(AQ34&lt;&gt;"","",IF(SUMPRODUCT(--(BM27:BM1509=AY26),--(BL27:BL1509&lt;&gt;""),--ISNUMBER(SEARCH(" "&amp;BL27:BL1509&amp;" ",AP34)))&gt;0,AY26,"")))</f>
        <v/>
      </c>
      <c r="AZ34" s="964" t="str" cm="1">
        <f t="array" ref="AZ34">IF(AM34="","",IF(AQ34&lt;&gt;"","",IF(SUMPRODUCT(--(BM27:BM1509=AZ26),--(BL27:BL1509&lt;&gt;""),--ISNUMBER(SEARCH(" "&amp;BL27:BL1509&amp;" ",AP34)))&gt;0,AZ26,"")))</f>
        <v/>
      </c>
      <c r="BA34" s="964" t="str" cm="1">
        <f t="array" ref="BA34">IF(AM34="","",IF(AQ34&lt;&gt;"","",IF(SUMPRODUCT(--(BM27:BM1509=BA26),--(BL27:BL1509&lt;&gt;""),--ISNUMBER(SEARCH(" "&amp;BL27:BL1509&amp;" ",AP34)))&gt;0,BA26,"")))</f>
        <v/>
      </c>
      <c r="BB34" s="964" t="str" cm="1">
        <f t="array" ref="BB34">IF(AM34="","",IF(AQ34&lt;&gt;"","",IF(SUMPRODUCT(--(BM27:BM1509=BB26),--(BL27:BL1509&lt;&gt;""),--ISNUMBER(SEARCH(" "&amp;BL27:BL1509&amp;" ",AP34)))&gt;0,BB26,"")))</f>
        <v/>
      </c>
      <c r="BC34" s="964" t="str" cm="1">
        <f t="array" ref="BC34">IF(AM34="","",IF(AQ34&lt;&gt;"","",IF(SUMPRODUCT(--(BM27:BM1509=BC26),--(BL27:BL1509&lt;&gt;""),--ISNUMBER(SEARCH(" "&amp;BL27:BL1509&amp;" ",AP34)))&gt;0,BC26,"")))</f>
        <v/>
      </c>
      <c r="BD34" s="964" t="str" cm="1">
        <f t="array" ref="BD34">IF(AM34="","",IF(AQ34&lt;&gt;"","",IF(SUMPRODUCT(--(BM27:BM1509=BD26),--(BL27:BL1509&lt;&gt;""),--ISNUMBER(SEARCH(" "&amp;BL27:BL1509&amp;" ",AP34)))&gt;0,BD26,"")))</f>
        <v/>
      </c>
      <c r="BE34" s="964" t="str" cm="1">
        <f t="array" ref="BE34">IF(AM34="","",IF(AQ34&lt;&gt;"","",IF(SUMPRODUCT(--(BM27:BM1509=BE26),--(BL27:BL1509&lt;&gt;""),--ISNUMBER(SEARCH(" "&amp;BL27:BL1509&amp;" ",AP34)))&gt;0,BE26,"")))</f>
        <v/>
      </c>
      <c r="BF34" s="964" t="str" cm="1">
        <f t="array" ref="BF34">IF(AM34="","",IF(AQ34&lt;&gt;"","",IF(SUMPRODUCT(--(BM27:BM1509=BF26),--(BL27:BL1509&lt;&gt;""),--ISNUMBER(SEARCH(" "&amp;BL27:BL1509&amp;" ",AP34)))&gt;0,BF26,"")))</f>
        <v/>
      </c>
      <c r="BG34" s="964" t="str" cm="1">
        <f t="array" ref="BG34">IF(AM34="","",IF(AQ34&lt;&gt;"","",IF(SUMPRODUCT(--(BM27:BM1509=BG26),--(BL27:BL1509&lt;&gt;""),--ISNUMBER(SEARCH(" "&amp;BL27:BL1509&amp;" ",AP34)))&gt;0,BG26,"")))</f>
        <v/>
      </c>
      <c r="BH34" s="964" t="str" cm="1">
        <f t="array" ref="BH34">IF(AM34="","",IF(AQ34&lt;&gt;"","",IF(SUMPRODUCT(--(BM27:BM1509=BH26),--(BL27:BL1509&lt;&gt;""),--ISNUMBER(SEARCH(" "&amp;BL27:BL1509&amp;" ",AP34)))&gt;0,BH26,"")))</f>
        <v/>
      </c>
      <c r="BI34" s="964" t="str" cm="1">
        <f t="array" ref="BI34">IF(AM34="","",IF(AQ34&lt;&gt;"","",IF(SUMPRODUCT(--(BM27:BM1509=BI26),--(BL27:BL1509&lt;&gt;""),--ISNUMBER(SEARCH(" "&amp;BL27:BL1509&amp;" ",AP34)))&gt;0,BI26,"")))</f>
        <v/>
      </c>
      <c r="BJ34" s="964" t="str" cm="1">
        <f t="array" ref="BJ34">IF(AM34="","",IF(AS34&lt;&gt;"",BJ26,IF(AR34&lt;&gt;"","",IF(AQ34&lt;&gt;"","",IF(SUMPRODUCT(--(BM27:BM1509=BJ26),--(BL27:BL1509&lt;&gt;""),--ISNUMBER(SEARCH(" "&amp;BL27:BL1509&amp;" ",AP34)))&gt;0,BJ26,"")))))</f>
        <v/>
      </c>
      <c r="BL34" s="964" t="s">
        <v>187</v>
      </c>
      <c r="BM34" s="964" t="s">
        <v>1966</v>
      </c>
      <c r="BO34" s="964" t="s">
        <v>2017</v>
      </c>
      <c r="BP34" s="964" t="s">
        <v>1982</v>
      </c>
      <c r="BQ34" s="964" t="s">
        <v>1983</v>
      </c>
      <c r="BS34" s="964" t="s">
        <v>2018</v>
      </c>
      <c r="BT34" s="964" t="s">
        <v>1974</v>
      </c>
      <c r="BU34" s="964" t="s">
        <v>1985</v>
      </c>
      <c r="BW34" s="978" t="s">
        <v>2019</v>
      </c>
      <c r="BX34" s="965" t="s">
        <v>2020</v>
      </c>
      <c r="BZ34" s="1" t="s">
        <v>2021</v>
      </c>
      <c r="CM34" s="49">
        <v>1</v>
      </c>
    </row>
    <row r="35" spans="3:91" ht="30" customHeight="1">
      <c r="C35" s="640"/>
      <c r="D35" s="766" t="str">
        <f>IF(P35&lt;&gt;"","A","►")</f>
        <v>►</v>
      </c>
      <c r="E35" s="680" t="str">
        <f>E23</f>
        <v>M MACÉDOINE DE LÉGUMES AU COULIS DE TOMATE | HORS D'ŒUVRE texture modifiée-cuidité-MACEDOINE| Auteur &gt; Annette et Jean Pierre DOMERGUES - 45000 ORLÉANS 1981</v>
      </c>
      <c r="F35" s="681">
        <f>F23</f>
        <v>10</v>
      </c>
      <c r="G35" s="680" t="str">
        <f>G23</f>
        <v>couverts</v>
      </c>
      <c r="H35" s="682" t="str">
        <f>H23</f>
        <v>Recette mère ►  Textures modifiées</v>
      </c>
      <c r="I35" s="743"/>
      <c r="J35" s="758"/>
      <c r="K35" s="745" t="str">
        <f t="shared" si="3"/>
        <v/>
      </c>
      <c r="L35" s="746"/>
      <c r="M35" s="747"/>
      <c r="N35" s="748">
        <v>1</v>
      </c>
      <c r="O35" s="760" t="str">
        <f>ROWS(O27:O35)&amp;" ►"</f>
        <v>9 ►</v>
      </c>
      <c r="P35" s="137"/>
      <c r="Q35" s="750"/>
      <c r="R35" s="751">
        <f>IF(T39=0,0,(T35/T39)*S26*1000)</f>
        <v>0</v>
      </c>
      <c r="S35" s="761">
        <f>IF(T39=0, 0, (I35*N35)/(T39*S26))</f>
        <v>0</v>
      </c>
      <c r="T35" s="753" cm="1">
        <f t="array" ref="T35">IFERROR(_xlfn.XLOOKUP(UPPER(TRIM(M35)),UPPER(TRIM(I40:X40)),I41:X41,_xlfn.XLOOKUP(UPPER(TRIM(M35)),UPPER(TRIM(I42:X42)),I43:X43,0))*L35*IF(I35&gt;0,I35,1),0)</f>
        <v>0</v>
      </c>
      <c r="U35" s="767">
        <f>IF(W22&lt;&gt;0,I35*N35*N22,0)</f>
        <v>0</v>
      </c>
      <c r="V35" s="768">
        <f t="shared" si="15"/>
        <v>0</v>
      </c>
      <c r="W35" s="756">
        <f>IF(OR(ISBLANK(W22),W22=0),0,T35*N35*N22)</f>
        <v>0</v>
      </c>
      <c r="X35" s="770" t="str">
        <f>IF(M35="","",IF(COUNTIF(P40:X40,SUBSTITUTE(TRIM(M35)," (s)",""))+COUNTIF(P42:X42,SUBSTITUTE(TRIM(M35)," (s)",""))&gt;0,IF(ROUND(W35,3)&gt;=1,ROUND(W35,3)&amp;" L",MAX(1,ROUND(W35*100,0))&amp;" cl"),IF(COUNTIF(I40:N40,SUBSTITUTE(TRIM(M35)," (s)",""))+COUNTIF(I42:N42,SUBSTITUTE(TRIM(M35)," (s)",""))&gt;0,IF(ROUND(W35,3)&gt;=1,ROUND(W35,3)&amp;" Kg",MAX(1,ROUND(W35*1000,0))&amp;" g"),"")))</f>
        <v/>
      </c>
      <c r="Z35" s="957" t="str">
        <f>IF(AA35="","",COUNTIF(AA27:AA35,"&lt;&gt;"))</f>
        <v/>
      </c>
      <c r="AA35" s="958"/>
      <c r="AB35" s="974" t="str">
        <f t="shared" si="16"/>
        <v/>
      </c>
      <c r="AC35" s="984" t="str">
        <f t="shared" si="2"/>
        <v/>
      </c>
      <c r="AD35" s="961" t="str">
        <f t="shared" si="4"/>
        <v/>
      </c>
      <c r="AE35" s="962" t="str">
        <f t="shared" si="5"/>
        <v/>
      </c>
      <c r="AF35" s="963" t="str">
        <f>IF(AG35="","",COUNTIF(AG27:AG35,"&lt;&gt;"))</f>
        <v/>
      </c>
      <c r="AG35" s="958" t="str" cm="1">
        <f t="array" ref="AG35">IF(AK35="","",IF(LEN(AK35)&lt;=MAX(10,AF22),AK35,IFERROR(LEFT(AK35,LOOKUP(2,1/(MID(AK35,ROW(10:509),1)=" ")/(ROW(10:509)&lt;=MAX(10,AF22)),ROW(10:509))-1),LEFT(AK35,MAX(10,AF22)))))</f>
        <v/>
      </c>
      <c r="AH35" s="963" t="str">
        <f t="shared" si="6"/>
        <v/>
      </c>
      <c r="AI35" s="963" t="str">
        <f t="shared" si="7"/>
        <v/>
      </c>
      <c r="AJ35" s="964" t="str">
        <f>IF(AL34&lt;&gt;"",AJ34,IF(AJ34&lt;MAX(Z27:Z326),AJ34+1,""))</f>
        <v/>
      </c>
      <c r="AK35" s="965" t="str">
        <f>IF(AJ35="","",IF(AL34&lt;&gt;"",AL34,INDEX(AD27:AD326,MATCH(AJ35,Z27:Z326,0))))</f>
        <v/>
      </c>
      <c r="AL35" s="965" t="str">
        <f t="shared" si="8"/>
        <v/>
      </c>
      <c r="AM35" s="966" t="str">
        <f t="shared" si="9"/>
        <v/>
      </c>
      <c r="AN35" s="967" t="str">
        <f t="shared" si="10"/>
        <v/>
      </c>
      <c r="AO35" s="967" t="str">
        <f t="shared" si="11"/>
        <v/>
      </c>
      <c r="AP35" s="966" t="str">
        <f t="shared" si="12"/>
        <v/>
      </c>
      <c r="AQ35" s="967" t="str">
        <f>IF(AM35="","",IF(COUNTIF(BO27:BO309,TRIM(AP35))&gt;0,"EXCLUSION EXACTE",""))</f>
        <v/>
      </c>
      <c r="AR35" s="967" t="str" cm="1">
        <f t="array" ref="AR35">IF(AM35="","",IF(SUMPRODUCT(--(BO27:BO309&lt;&gt;""),--ISNUMBER(SEARCH(" "&amp;BO27:BO309&amp;" ",AP35)))&gt;0,"BLOQUE MOLLUSQUES",""))</f>
        <v/>
      </c>
      <c r="AS35" s="967" t="str" cm="1">
        <f t="array" ref="AS35">IF(AM35="","",IF(SUMPRODUCT(--(BS27:BS309&lt;&gt;""),--ISNUMBER(SEARCH(" "&amp;BS27:BS309&amp;" ",AP35)))&gt;0,"FORCE MOLLUSQUES",""))</f>
        <v/>
      </c>
      <c r="AT35" s="966" t="str">
        <f t="shared" si="13"/>
        <v/>
      </c>
      <c r="AU35" s="966" t="str">
        <f t="shared" si="17"/>
        <v/>
      </c>
      <c r="AV35" s="967" t="str">
        <f t="shared" si="14"/>
        <v/>
      </c>
      <c r="AW35" s="967" t="str" cm="1">
        <f t="array" ref="AW35">IF(AM35="","",IF(AQ35&lt;&gt;"","",IF(SUMPRODUCT(--(BM27:BM1509=AW26),--(BL27:BL1509&lt;&gt;""),--ISNUMBER(SEARCH(" "&amp;BL27:BL1509&amp;" ",AP35)))&gt;0,AW26,"")))</f>
        <v/>
      </c>
      <c r="AX35" s="967" t="str" cm="1">
        <f t="array" ref="AX35">IF(AM35="","",IF(AQ35&lt;&gt;"","",IF(SUMPRODUCT(--(BM27:BM1509=AX26),--(BL27:BL1509&lt;&gt;""),--ISNUMBER(SEARCH(" "&amp;BL27:BL1509&amp;" ",AP35)))&gt;0,AX26,"")))</f>
        <v/>
      </c>
      <c r="AY35" s="967" t="str" cm="1">
        <f t="array" ref="AY35">IF(AM35="","",IF(AQ35&lt;&gt;"","",IF(SUMPRODUCT(--(BM27:BM1509=AY26),--(BL27:BL1509&lt;&gt;""),--ISNUMBER(SEARCH(" "&amp;BL27:BL1509&amp;" ",AP35)))&gt;0,AY26,"")))</f>
        <v/>
      </c>
      <c r="AZ35" s="967" t="str" cm="1">
        <f t="array" ref="AZ35">IF(AM35="","",IF(AQ35&lt;&gt;"","",IF(SUMPRODUCT(--(BM27:BM1509=AZ26),--(BL27:BL1509&lt;&gt;""),--ISNUMBER(SEARCH(" "&amp;BL27:BL1509&amp;" ",AP35)))&gt;0,AZ26,"")))</f>
        <v/>
      </c>
      <c r="BA35" s="967" t="str" cm="1">
        <f t="array" ref="BA35">IF(AM35="","",IF(AQ35&lt;&gt;"","",IF(SUMPRODUCT(--(BM27:BM1509=BA26),--(BL27:BL1509&lt;&gt;""),--ISNUMBER(SEARCH(" "&amp;BL27:BL1509&amp;" ",AP35)))&gt;0,BA26,"")))</f>
        <v/>
      </c>
      <c r="BB35" s="967" t="str" cm="1">
        <f t="array" ref="BB35">IF(AM35="","",IF(AQ35&lt;&gt;"","",IF(SUMPRODUCT(--(BM27:BM1509=BB26),--(BL27:BL1509&lt;&gt;""),--ISNUMBER(SEARCH(" "&amp;BL27:BL1509&amp;" ",AP35)))&gt;0,BB26,"")))</f>
        <v/>
      </c>
      <c r="BC35" s="967" t="str" cm="1">
        <f t="array" ref="BC35">IF(AM35="","",IF(AQ35&lt;&gt;"","",IF(SUMPRODUCT(--(BM27:BM1509=BC26),--(BL27:BL1509&lt;&gt;""),--ISNUMBER(SEARCH(" "&amp;BL27:BL1509&amp;" ",AP35)))&gt;0,BC26,"")))</f>
        <v/>
      </c>
      <c r="BD35" s="967" t="str" cm="1">
        <f t="array" ref="BD35">IF(AM35="","",IF(AQ35&lt;&gt;"","",IF(SUMPRODUCT(--(BM27:BM1509=BD26),--(BL27:BL1509&lt;&gt;""),--ISNUMBER(SEARCH(" "&amp;BL27:BL1509&amp;" ",AP35)))&gt;0,BD26,"")))</f>
        <v/>
      </c>
      <c r="BE35" s="967" t="str" cm="1">
        <f t="array" ref="BE35">IF(AM35="","",IF(AQ35&lt;&gt;"","",IF(SUMPRODUCT(--(BM27:BM1509=BE26),--(BL27:BL1509&lt;&gt;""),--ISNUMBER(SEARCH(" "&amp;BL27:BL1509&amp;" ",AP35)))&gt;0,BE26,"")))</f>
        <v/>
      </c>
      <c r="BF35" s="967" t="str" cm="1">
        <f t="array" ref="BF35">IF(AM35="","",IF(AQ35&lt;&gt;"","",IF(SUMPRODUCT(--(BM27:BM1509=BF26),--(BL27:BL1509&lt;&gt;""),--ISNUMBER(SEARCH(" "&amp;BL27:BL1509&amp;" ",AP35)))&gt;0,BF26,"")))</f>
        <v/>
      </c>
      <c r="BG35" s="967" t="str" cm="1">
        <f t="array" ref="BG35">IF(AM35="","",IF(AQ35&lt;&gt;"","",IF(SUMPRODUCT(--(BM27:BM1509=BG26),--(BL27:BL1509&lt;&gt;""),--ISNUMBER(SEARCH(" "&amp;BL27:BL1509&amp;" ",AP35)))&gt;0,BG26,"")))</f>
        <v/>
      </c>
      <c r="BH35" s="967" t="str" cm="1">
        <f t="array" ref="BH35">IF(AM35="","",IF(AQ35&lt;&gt;"","",IF(SUMPRODUCT(--(BM27:BM1509=BH26),--(BL27:BL1509&lt;&gt;""),--ISNUMBER(SEARCH(" "&amp;BL27:BL1509&amp;" ",AP35)))&gt;0,BH26,"")))</f>
        <v/>
      </c>
      <c r="BI35" s="967" t="str" cm="1">
        <f t="array" ref="BI35">IF(AM35="","",IF(AQ35&lt;&gt;"","",IF(SUMPRODUCT(--(BM27:BM1509=BI26),--(BL27:BL1509&lt;&gt;""),--ISNUMBER(SEARCH(" "&amp;BL27:BL1509&amp;" ",AP35)))&gt;0,BI26,"")))</f>
        <v/>
      </c>
      <c r="BJ35" s="967" t="str" cm="1">
        <f t="array" ref="BJ35">IF(AM35="","",IF(AS35&lt;&gt;"",BJ26,IF(AR35&lt;&gt;"","",IF(AQ35&lt;&gt;"","",IF(SUMPRODUCT(--(BM27:BM1509=BJ26),--(BL27:BL1509&lt;&gt;""),--ISNUMBER(SEARCH(" "&amp;BL27:BL1509&amp;" ",AP35)))&gt;0,BJ26,"")))))</f>
        <v/>
      </c>
      <c r="BL35" s="968" t="s">
        <v>447</v>
      </c>
      <c r="BM35" s="968" t="s">
        <v>1966</v>
      </c>
      <c r="BO35" s="969" t="s">
        <v>994</v>
      </c>
      <c r="BP35" s="969" t="s">
        <v>1982</v>
      </c>
      <c r="BQ35" s="969" t="s">
        <v>1983</v>
      </c>
      <c r="BS35" s="970" t="s">
        <v>2022</v>
      </c>
      <c r="BT35" s="970" t="s">
        <v>1974</v>
      </c>
      <c r="BU35" s="970" t="s">
        <v>1985</v>
      </c>
      <c r="BW35" s="971" t="s">
        <v>2023</v>
      </c>
      <c r="BX35" s="972" t="s">
        <v>2024</v>
      </c>
      <c r="BZ35" s="980" t="s">
        <v>2025</v>
      </c>
      <c r="CM35" s="49">
        <v>1</v>
      </c>
    </row>
    <row r="36" spans="3:91" ht="30" customHeight="1">
      <c r="C36" s="640"/>
      <c r="D36" s="766" t="str">
        <f t="shared" ref="D36" si="19">IF(P36&lt;&gt;"","A","►")</f>
        <v>►</v>
      </c>
      <c r="E36" s="680" t="str">
        <f>E23</f>
        <v>M MACÉDOINE DE LÉGUMES AU COULIS DE TOMATE | HORS D'ŒUVRE texture modifiée-cuidité-MACEDOINE| Auteur &gt; Annette et Jean Pierre DOMERGUES - 45000 ORLÉANS 1981</v>
      </c>
      <c r="F36" s="681">
        <f>F23</f>
        <v>10</v>
      </c>
      <c r="G36" s="680" t="str">
        <f>G23</f>
        <v>couverts</v>
      </c>
      <c r="H36" s="682" t="str">
        <f>H23</f>
        <v>Recette mère ►  Textures modifiées</v>
      </c>
      <c r="I36" s="743"/>
      <c r="J36" s="758"/>
      <c r="K36" s="745" t="str">
        <f t="shared" si="3"/>
        <v/>
      </c>
      <c r="L36" s="746"/>
      <c r="M36" s="747"/>
      <c r="N36" s="748">
        <v>1</v>
      </c>
      <c r="O36" s="760" t="str">
        <f>ROWS(O27:O36)&amp;" ►"</f>
        <v>10 ►</v>
      </c>
      <c r="P36" s="137"/>
      <c r="Q36" s="750"/>
      <c r="R36" s="751">
        <f>IF(T39=0,0,(T36/T39)*S26*1000)</f>
        <v>0</v>
      </c>
      <c r="S36" s="761">
        <f>IF(T39=0, 0, (I36*N36)/(T39*S26))</f>
        <v>0</v>
      </c>
      <c r="T36" s="753" cm="1">
        <f t="array" ref="T36">IFERROR(_xlfn.XLOOKUP(UPPER(TRIM(M36)),UPPER(TRIM(I40:X40)),I41:X41,_xlfn.XLOOKUP(UPPER(TRIM(M36)),UPPER(TRIM(I42:X42)),I43:X43,0))*L36*IF(I36&gt;0,I36,1),0)</f>
        <v>0</v>
      </c>
      <c r="U36" s="762">
        <f>IF(W22&lt;&gt;0,I36*N36*N22,0)</f>
        <v>0</v>
      </c>
      <c r="V36" s="763">
        <f t="shared" si="15"/>
        <v>0</v>
      </c>
      <c r="W36" s="756">
        <f>IF(OR(ISBLANK(W22),W22=0),0,T36*N36*N22)</f>
        <v>0</v>
      </c>
      <c r="X36" s="764" t="str">
        <f>IF(M36="","",IF(COUNTIF(P40:X40,SUBSTITUTE(TRIM(M36)," (s)",""))+COUNTIF(P42:X42,SUBSTITUTE(TRIM(M36)," (s)",""))&gt;0,IF(ROUND(W36,3)&gt;=1,ROUND(W36,3)&amp;" L",MAX(1,ROUND(W36*100,0))&amp;" cl"),IF(COUNTIF(I40:N40,SUBSTITUTE(TRIM(M36)," (s)",""))+COUNTIF(I42:N42,SUBSTITUTE(TRIM(M36)," (s)",""))&gt;0,IF(ROUND(W36,3)&gt;=1,ROUND(W36,3)&amp;" Kg",MAX(1,ROUND(W36*1000,0))&amp;" g"),"")))</f>
        <v/>
      </c>
      <c r="Z36" s="973" t="str">
        <f>IF(AA36="","",COUNTIF(AA27:AA36,"&lt;&gt;"))</f>
        <v/>
      </c>
      <c r="AA36" s="965"/>
      <c r="AB36" s="974" t="str">
        <f t="shared" si="16"/>
        <v/>
      </c>
      <c r="AC36" s="984" t="str">
        <f t="shared" si="2"/>
        <v/>
      </c>
      <c r="AD36" s="976" t="str">
        <f t="shared" si="4"/>
        <v/>
      </c>
      <c r="AE36" s="977" t="str">
        <f t="shared" si="5"/>
        <v/>
      </c>
      <c r="AF36" s="964" t="str">
        <f>IF(AG36="","",COUNTIF(AG27:AG36,"&lt;&gt;"))</f>
        <v/>
      </c>
      <c r="AG36" s="965" t="str" cm="1">
        <f t="array" ref="AG36">IF(AK36="","",IF(LEN(AK36)&lt;=MAX(10,AF22),AK36,IFERROR(LEFT(AK36,LOOKUP(2,1/(MID(AK36,ROW(10:509),1)=" ")/(ROW(10:509)&lt;=MAX(10,AF22)),ROW(10:509))-1),LEFT(AK36,MAX(10,AF22)))))</f>
        <v/>
      </c>
      <c r="AH36" s="964" t="str">
        <f t="shared" si="6"/>
        <v/>
      </c>
      <c r="AI36" s="964" t="str">
        <f t="shared" si="7"/>
        <v/>
      </c>
      <c r="AJ36" s="964" t="str">
        <f>IF(AL35&lt;&gt;"",AJ35,IF(AJ35&lt;MAX(Z27:Z326),AJ35+1,""))</f>
        <v/>
      </c>
      <c r="AK36" s="965" t="str">
        <f>IF(AJ36="","",IF(AL35&lt;&gt;"",AL35,INDEX(AD27:AD326,MATCH(AJ36,Z27:Z326,0))))</f>
        <v/>
      </c>
      <c r="AL36" s="965" t="str">
        <f t="shared" si="8"/>
        <v/>
      </c>
      <c r="AM36" s="965" t="str">
        <f t="shared" si="9"/>
        <v/>
      </c>
      <c r="AN36" s="964" t="str">
        <f t="shared" si="10"/>
        <v/>
      </c>
      <c r="AO36" s="964" t="str">
        <f t="shared" si="11"/>
        <v/>
      </c>
      <c r="AP36" s="965" t="str">
        <f t="shared" si="12"/>
        <v/>
      </c>
      <c r="AQ36" s="964" t="str">
        <f>IF(AM36="","",IF(COUNTIF(BO27:BO309,TRIM(AP36))&gt;0,"EXCLUSION EXACTE",""))</f>
        <v/>
      </c>
      <c r="AR36" s="964" t="str" cm="1">
        <f t="array" ref="AR36">IF(AM36="","",IF(SUMPRODUCT(--(BO27:BO309&lt;&gt;""),--ISNUMBER(SEARCH(" "&amp;BO27:BO309&amp;" ",AP36)))&gt;0,"BLOQUE MOLLUSQUES",""))</f>
        <v/>
      </c>
      <c r="AS36" s="964" t="str" cm="1">
        <f t="array" ref="AS36">IF(AM36="","",IF(SUMPRODUCT(--(BS27:BS309&lt;&gt;""),--ISNUMBER(SEARCH(" "&amp;BS27:BS309&amp;" ",AP36)))&gt;0,"FORCE MOLLUSQUES",""))</f>
        <v/>
      </c>
      <c r="AT36" s="965" t="str">
        <f t="shared" si="13"/>
        <v/>
      </c>
      <c r="AU36" s="965" t="str">
        <f t="shared" si="17"/>
        <v/>
      </c>
      <c r="AV36" s="964" t="str">
        <f t="shared" si="14"/>
        <v/>
      </c>
      <c r="AW36" s="964" t="str" cm="1">
        <f t="array" ref="AW36">IF(AM36="","",IF(AQ36&lt;&gt;"","",IF(SUMPRODUCT(--(BM27:BM1509=AW26),--(BL27:BL1509&lt;&gt;""),--ISNUMBER(SEARCH(" "&amp;BL27:BL1509&amp;" ",AP36)))&gt;0,AW26,"")))</f>
        <v/>
      </c>
      <c r="AX36" s="964" t="str" cm="1">
        <f t="array" ref="AX36">IF(AM36="","",IF(AQ36&lt;&gt;"","",IF(SUMPRODUCT(--(BM27:BM1509=AX26),--(BL27:BL1509&lt;&gt;""),--ISNUMBER(SEARCH(" "&amp;BL27:BL1509&amp;" ",AP36)))&gt;0,AX26,"")))</f>
        <v/>
      </c>
      <c r="AY36" s="964" t="str" cm="1">
        <f t="array" ref="AY36">IF(AM36="","",IF(AQ36&lt;&gt;"","",IF(SUMPRODUCT(--(BM27:BM1509=AY26),--(BL27:BL1509&lt;&gt;""),--ISNUMBER(SEARCH(" "&amp;BL27:BL1509&amp;" ",AP36)))&gt;0,AY26,"")))</f>
        <v/>
      </c>
      <c r="AZ36" s="964" t="str" cm="1">
        <f t="array" ref="AZ36">IF(AM36="","",IF(AQ36&lt;&gt;"","",IF(SUMPRODUCT(--(BM27:BM1509=AZ26),--(BL27:BL1509&lt;&gt;""),--ISNUMBER(SEARCH(" "&amp;BL27:BL1509&amp;" ",AP36)))&gt;0,AZ26,"")))</f>
        <v/>
      </c>
      <c r="BA36" s="964" t="str" cm="1">
        <f t="array" ref="BA36">IF(AM36="","",IF(AQ36&lt;&gt;"","",IF(SUMPRODUCT(--(BM27:BM1509=BA26),--(BL27:BL1509&lt;&gt;""),--ISNUMBER(SEARCH(" "&amp;BL27:BL1509&amp;" ",AP36)))&gt;0,BA26,"")))</f>
        <v/>
      </c>
      <c r="BB36" s="964" t="str" cm="1">
        <f t="array" ref="BB36">IF(AM36="","",IF(AQ36&lt;&gt;"","",IF(SUMPRODUCT(--(BM27:BM1509=BB26),--(BL27:BL1509&lt;&gt;""),--ISNUMBER(SEARCH(" "&amp;BL27:BL1509&amp;" ",AP36)))&gt;0,BB26,"")))</f>
        <v/>
      </c>
      <c r="BC36" s="964" t="str" cm="1">
        <f t="array" ref="BC36">IF(AM36="","",IF(AQ36&lt;&gt;"","",IF(SUMPRODUCT(--(BM27:BM1509=BC26),--(BL27:BL1509&lt;&gt;""),--ISNUMBER(SEARCH(" "&amp;BL27:BL1509&amp;" ",AP36)))&gt;0,BC26,"")))</f>
        <v/>
      </c>
      <c r="BD36" s="964" t="str" cm="1">
        <f t="array" ref="BD36">IF(AM36="","",IF(AQ36&lt;&gt;"","",IF(SUMPRODUCT(--(BM27:BM1509=BD26),--(BL27:BL1509&lt;&gt;""),--ISNUMBER(SEARCH(" "&amp;BL27:BL1509&amp;" ",AP36)))&gt;0,BD26,"")))</f>
        <v/>
      </c>
      <c r="BE36" s="964" t="str" cm="1">
        <f t="array" ref="BE36">IF(AM36="","",IF(AQ36&lt;&gt;"","",IF(SUMPRODUCT(--(BM27:BM1509=BE26),--(BL27:BL1509&lt;&gt;""),--ISNUMBER(SEARCH(" "&amp;BL27:BL1509&amp;" ",AP36)))&gt;0,BE26,"")))</f>
        <v/>
      </c>
      <c r="BF36" s="964" t="str" cm="1">
        <f t="array" ref="BF36">IF(AM36="","",IF(AQ36&lt;&gt;"","",IF(SUMPRODUCT(--(BM27:BM1509=BF26),--(BL27:BL1509&lt;&gt;""),--ISNUMBER(SEARCH(" "&amp;BL27:BL1509&amp;" ",AP36)))&gt;0,BF26,"")))</f>
        <v/>
      </c>
      <c r="BG36" s="964" t="str" cm="1">
        <f t="array" ref="BG36">IF(AM36="","",IF(AQ36&lt;&gt;"","",IF(SUMPRODUCT(--(BM27:BM1509=BG26),--(BL27:BL1509&lt;&gt;""),--ISNUMBER(SEARCH(" "&amp;BL27:BL1509&amp;" ",AP36)))&gt;0,BG26,"")))</f>
        <v/>
      </c>
      <c r="BH36" s="964" t="str" cm="1">
        <f t="array" ref="BH36">IF(AM36="","",IF(AQ36&lt;&gt;"","",IF(SUMPRODUCT(--(BM27:BM1509=BH26),--(BL27:BL1509&lt;&gt;""),--ISNUMBER(SEARCH(" "&amp;BL27:BL1509&amp;" ",AP36)))&gt;0,BH26,"")))</f>
        <v/>
      </c>
      <c r="BI36" s="964" t="str" cm="1">
        <f t="array" ref="BI36">IF(AM36="","",IF(AQ36&lt;&gt;"","",IF(SUMPRODUCT(--(BM27:BM1509=BI26),--(BL27:BL1509&lt;&gt;""),--ISNUMBER(SEARCH(" "&amp;BL27:BL1509&amp;" ",AP36)))&gt;0,BI26,"")))</f>
        <v/>
      </c>
      <c r="BJ36" s="964" t="str" cm="1">
        <f t="array" ref="BJ36">IF(AM36="","",IF(AS36&lt;&gt;"",BJ26,IF(AR36&lt;&gt;"","",IF(AQ36&lt;&gt;"","",IF(SUMPRODUCT(--(BM27:BM1509=BJ26),--(BL27:BL1509&lt;&gt;""),--ISNUMBER(SEARCH(" "&amp;BL27:BL1509&amp;" ",AP36)))&gt;0,BJ26,"")))))</f>
        <v/>
      </c>
      <c r="BL36" s="964" t="s">
        <v>449</v>
      </c>
      <c r="BM36" s="964" t="s">
        <v>1966</v>
      </c>
      <c r="BO36" s="964" t="s">
        <v>995</v>
      </c>
      <c r="BP36" s="964" t="s">
        <v>1982</v>
      </c>
      <c r="BQ36" s="964" t="s">
        <v>1983</v>
      </c>
      <c r="BS36" s="964" t="s">
        <v>2026</v>
      </c>
      <c r="BT36" s="964" t="s">
        <v>1974</v>
      </c>
      <c r="BU36" s="964" t="s">
        <v>1985</v>
      </c>
      <c r="BW36" s="978" t="s">
        <v>2027</v>
      </c>
      <c r="BX36" s="965" t="s">
        <v>2028</v>
      </c>
      <c r="BZ36" s="980" t="s">
        <v>2029</v>
      </c>
      <c r="CM36" s="49">
        <v>1</v>
      </c>
    </row>
    <row r="37" spans="3:91" ht="30" customHeight="1">
      <c r="D37" s="674" t="s">
        <v>1541</v>
      </c>
      <c r="E37" s="680" t="str">
        <f>E23</f>
        <v>M MACÉDOINE DE LÉGUMES AU COULIS DE TOMATE | HORS D'ŒUVRE texture modifiée-cuidité-MACEDOINE| Auteur &gt; Annette et Jean Pierre DOMERGUES - 45000 ORLÉANS 1981</v>
      </c>
      <c r="F37" s="681">
        <f>F23</f>
        <v>10</v>
      </c>
      <c r="G37" s="680" t="str">
        <f>G23</f>
        <v>couverts</v>
      </c>
      <c r="H37" s="682" t="str">
        <f>H23</f>
        <v>Recette mère ►  Textures modifiées</v>
      </c>
      <c r="I37" s="743"/>
      <c r="J37" s="758"/>
      <c r="K37" s="745" t="str">
        <f t="shared" si="3"/>
        <v/>
      </c>
      <c r="L37" s="746"/>
      <c r="M37" s="747"/>
      <c r="N37" s="748">
        <v>1</v>
      </c>
      <c r="O37" s="760" t="str">
        <f>ROWS(O27:O37)&amp;" ►"</f>
        <v>11 ►</v>
      </c>
      <c r="P37" s="137"/>
      <c r="Q37" s="750"/>
      <c r="R37" s="751">
        <f>IF(T39=0,0,(T37/T39)*S26*1000)</f>
        <v>0</v>
      </c>
      <c r="S37" s="761">
        <f>IF(T39=0, 0, (I37*N37)/(T39*S26))</f>
        <v>0</v>
      </c>
      <c r="T37" s="753" cm="1">
        <f t="array" ref="T37">IFERROR(_xlfn.XLOOKUP(UPPER(TRIM(M37)),UPPER(TRIM(I40:X40)),I41:X41,_xlfn.XLOOKUP(UPPER(TRIM(M37)),UPPER(TRIM(I42:X42)),I43:X43,0))*L37*IF(I37&gt;0,I37,1),0)</f>
        <v>0</v>
      </c>
      <c r="U37" s="762">
        <f>IF(W22&lt;&gt;0,I37*N37*N22,0)</f>
        <v>0</v>
      </c>
      <c r="V37" s="763">
        <f t="shared" si="15"/>
        <v>0</v>
      </c>
      <c r="W37" s="756">
        <f>IF(OR(ISBLANK(W22),W22=0),0,T37*N37*N22)</f>
        <v>0</v>
      </c>
      <c r="X37" s="764" t="str">
        <f>IF(M37="","",IF(COUNTIF(P40:X40,SUBSTITUTE(TRIM(M37)," (s)",""))+COUNTIF(P42:X42,SUBSTITUTE(TRIM(M37)," (s)",""))&gt;0,IF(ROUND(W37,3)&gt;=1,ROUND(W37,3)&amp;" L",MAX(1,ROUND(W37*100,0))&amp;" cl"),IF(COUNTIF(I40:N40,SUBSTITUTE(TRIM(M37)," (s)",""))+COUNTIF(I42:N42,SUBSTITUTE(TRIM(M37)," (s)",""))&gt;0,IF(ROUND(W37,3)&gt;=1,ROUND(W37,3)&amp;" Kg",MAX(1,ROUND(W37*1000,0))&amp;" g"),"")))</f>
        <v/>
      </c>
      <c r="Z37" s="957" t="str">
        <f>IF(AA37="","",COUNTIF(AA27:AA37,"&lt;&gt;"))</f>
        <v/>
      </c>
      <c r="AA37" s="958"/>
      <c r="AB37" s="974" t="str">
        <f t="shared" si="16"/>
        <v/>
      </c>
      <c r="AC37" s="984" t="str">
        <f t="shared" si="2"/>
        <v/>
      </c>
      <c r="AD37" s="961" t="str">
        <f t="shared" si="4"/>
        <v/>
      </c>
      <c r="AE37" s="962" t="str">
        <f t="shared" si="5"/>
        <v/>
      </c>
      <c r="AF37" s="963" t="str">
        <f>IF(AG37="","",COUNTIF(AG27:AG37,"&lt;&gt;"))</f>
        <v/>
      </c>
      <c r="AG37" s="958" t="str" cm="1">
        <f t="array" ref="AG37">IF(AK37="","",IF(LEN(AK37)&lt;=MAX(10,AF22),AK37,IFERROR(LEFT(AK37,LOOKUP(2,1/(MID(AK37,ROW(10:509),1)=" ")/(ROW(10:509)&lt;=MAX(10,AF22)),ROW(10:509))-1),LEFT(AK37,MAX(10,AF22)))))</f>
        <v/>
      </c>
      <c r="AH37" s="963" t="str">
        <f t="shared" si="6"/>
        <v/>
      </c>
      <c r="AI37" s="963" t="str">
        <f t="shared" si="7"/>
        <v/>
      </c>
      <c r="AJ37" s="964" t="str">
        <f>IF(AL36&lt;&gt;"",AJ36,IF(AJ36&lt;MAX(Z27:Z326),AJ36+1,""))</f>
        <v/>
      </c>
      <c r="AK37" s="965" t="str">
        <f>IF(AJ37="","",IF(AL36&lt;&gt;"",AL36,INDEX(AD27:AD326,MATCH(AJ37,Z27:Z326,0))))</f>
        <v/>
      </c>
      <c r="AL37" s="965" t="str">
        <f t="shared" si="8"/>
        <v/>
      </c>
      <c r="AM37" s="966" t="str">
        <f t="shared" si="9"/>
        <v/>
      </c>
      <c r="AN37" s="967" t="str">
        <f t="shared" si="10"/>
        <v/>
      </c>
      <c r="AO37" s="967" t="str">
        <f t="shared" si="11"/>
        <v/>
      </c>
      <c r="AP37" s="966" t="str">
        <f t="shared" si="12"/>
        <v/>
      </c>
      <c r="AQ37" s="967" t="str">
        <f>IF(AM37="","",IF(COUNTIF(BO27:BO309,TRIM(AP37))&gt;0,"EXCLUSION EXACTE",""))</f>
        <v/>
      </c>
      <c r="AR37" s="967" t="str" cm="1">
        <f t="array" ref="AR37">IF(AM37="","",IF(SUMPRODUCT(--(BO27:BO309&lt;&gt;""),--ISNUMBER(SEARCH(" "&amp;BO27:BO309&amp;" ",AP37)))&gt;0,"BLOQUE MOLLUSQUES",""))</f>
        <v/>
      </c>
      <c r="AS37" s="967" t="str" cm="1">
        <f t="array" ref="AS37">IF(AM37="","",IF(SUMPRODUCT(--(BS27:BS309&lt;&gt;""),--ISNUMBER(SEARCH(" "&amp;BS27:BS309&amp;" ",AP37)))&gt;0,"FORCE MOLLUSQUES",""))</f>
        <v/>
      </c>
      <c r="AT37" s="966" t="str">
        <f t="shared" si="13"/>
        <v/>
      </c>
      <c r="AU37" s="966" t="str">
        <f t="shared" si="17"/>
        <v/>
      </c>
      <c r="AV37" s="967" t="str">
        <f t="shared" si="14"/>
        <v/>
      </c>
      <c r="AW37" s="967" t="str" cm="1">
        <f t="array" ref="AW37">IF(AM37="","",IF(AQ37&lt;&gt;"","",IF(SUMPRODUCT(--(BM27:BM1509=AW26),--(BL27:BL1509&lt;&gt;""),--ISNUMBER(SEARCH(" "&amp;BL27:BL1509&amp;" ",AP37)))&gt;0,AW26,"")))</f>
        <v/>
      </c>
      <c r="AX37" s="967" t="str" cm="1">
        <f t="array" ref="AX37">IF(AM37="","",IF(AQ37&lt;&gt;"","",IF(SUMPRODUCT(--(BM27:BM1509=AX26),--(BL27:BL1509&lt;&gt;""),--ISNUMBER(SEARCH(" "&amp;BL27:BL1509&amp;" ",AP37)))&gt;0,AX26,"")))</f>
        <v/>
      </c>
      <c r="AY37" s="967" t="str" cm="1">
        <f t="array" ref="AY37">IF(AM37="","",IF(AQ37&lt;&gt;"","",IF(SUMPRODUCT(--(BM27:BM1509=AY26),--(BL27:BL1509&lt;&gt;""),--ISNUMBER(SEARCH(" "&amp;BL27:BL1509&amp;" ",AP37)))&gt;0,AY26,"")))</f>
        <v/>
      </c>
      <c r="AZ37" s="967" t="str" cm="1">
        <f t="array" ref="AZ37">IF(AM37="","",IF(AQ37&lt;&gt;"","",IF(SUMPRODUCT(--(BM27:BM1509=AZ26),--(BL27:BL1509&lt;&gt;""),--ISNUMBER(SEARCH(" "&amp;BL27:BL1509&amp;" ",AP37)))&gt;0,AZ26,"")))</f>
        <v/>
      </c>
      <c r="BA37" s="967" t="str" cm="1">
        <f t="array" ref="BA37">IF(AM37="","",IF(AQ37&lt;&gt;"","",IF(SUMPRODUCT(--(BM27:BM1509=BA26),--(BL27:BL1509&lt;&gt;""),--ISNUMBER(SEARCH(" "&amp;BL27:BL1509&amp;" ",AP37)))&gt;0,BA26,"")))</f>
        <v/>
      </c>
      <c r="BB37" s="967" t="str" cm="1">
        <f t="array" ref="BB37">IF(AM37="","",IF(AQ37&lt;&gt;"","",IF(SUMPRODUCT(--(BM27:BM1509=BB26),--(BL27:BL1509&lt;&gt;""),--ISNUMBER(SEARCH(" "&amp;BL27:BL1509&amp;" ",AP37)))&gt;0,BB26,"")))</f>
        <v/>
      </c>
      <c r="BC37" s="967" t="str" cm="1">
        <f t="array" ref="BC37">IF(AM37="","",IF(AQ37&lt;&gt;"","",IF(SUMPRODUCT(--(BM27:BM1509=BC26),--(BL27:BL1509&lt;&gt;""),--ISNUMBER(SEARCH(" "&amp;BL27:BL1509&amp;" ",AP37)))&gt;0,BC26,"")))</f>
        <v/>
      </c>
      <c r="BD37" s="967" t="str" cm="1">
        <f t="array" ref="BD37">IF(AM37="","",IF(AQ37&lt;&gt;"","",IF(SUMPRODUCT(--(BM27:BM1509=BD26),--(BL27:BL1509&lt;&gt;""),--ISNUMBER(SEARCH(" "&amp;BL27:BL1509&amp;" ",AP37)))&gt;0,BD26,"")))</f>
        <v/>
      </c>
      <c r="BE37" s="967" t="str" cm="1">
        <f t="array" ref="BE37">IF(AM37="","",IF(AQ37&lt;&gt;"","",IF(SUMPRODUCT(--(BM27:BM1509=BE26),--(BL27:BL1509&lt;&gt;""),--ISNUMBER(SEARCH(" "&amp;BL27:BL1509&amp;" ",AP37)))&gt;0,BE26,"")))</f>
        <v/>
      </c>
      <c r="BF37" s="967" t="str" cm="1">
        <f t="array" ref="BF37">IF(AM37="","",IF(AQ37&lt;&gt;"","",IF(SUMPRODUCT(--(BM27:BM1509=BF26),--(BL27:BL1509&lt;&gt;""),--ISNUMBER(SEARCH(" "&amp;BL27:BL1509&amp;" ",AP37)))&gt;0,BF26,"")))</f>
        <v/>
      </c>
      <c r="BG37" s="967" t="str" cm="1">
        <f t="array" ref="BG37">IF(AM37="","",IF(AQ37&lt;&gt;"","",IF(SUMPRODUCT(--(BM27:BM1509=BG26),--(BL27:BL1509&lt;&gt;""),--ISNUMBER(SEARCH(" "&amp;BL27:BL1509&amp;" ",AP37)))&gt;0,BG26,"")))</f>
        <v/>
      </c>
      <c r="BH37" s="967" t="str" cm="1">
        <f t="array" ref="BH37">IF(AM37="","",IF(AQ37&lt;&gt;"","",IF(SUMPRODUCT(--(BM27:BM1509=BH26),--(BL27:BL1509&lt;&gt;""),--ISNUMBER(SEARCH(" "&amp;BL27:BL1509&amp;" ",AP37)))&gt;0,BH26,"")))</f>
        <v/>
      </c>
      <c r="BI37" s="967" t="str" cm="1">
        <f t="array" ref="BI37">IF(AM37="","",IF(AQ37&lt;&gt;"","",IF(SUMPRODUCT(--(BM27:BM1509=BI26),--(BL27:BL1509&lt;&gt;""),--ISNUMBER(SEARCH(" "&amp;BL27:BL1509&amp;" ",AP37)))&gt;0,BI26,"")))</f>
        <v/>
      </c>
      <c r="BJ37" s="967" t="str" cm="1">
        <f t="array" ref="BJ37">IF(AM37="","",IF(AS37&lt;&gt;"",BJ26,IF(AR37&lt;&gt;"","",IF(AQ37&lt;&gt;"","",IF(SUMPRODUCT(--(BM27:BM1509=BJ26),--(BL27:BL1509&lt;&gt;""),--ISNUMBER(SEARCH(" "&amp;BL27:BL1509&amp;" ",AP37)))&gt;0,BJ26,"")))))</f>
        <v/>
      </c>
      <c r="BL37" s="968" t="s">
        <v>184</v>
      </c>
      <c r="BM37" s="968" t="s">
        <v>1963</v>
      </c>
      <c r="BO37" s="969" t="s">
        <v>2030</v>
      </c>
      <c r="BP37" s="969" t="s">
        <v>1982</v>
      </c>
      <c r="BQ37" s="969" t="s">
        <v>1983</v>
      </c>
      <c r="BS37" s="970" t="s">
        <v>2031</v>
      </c>
      <c r="BT37" s="970" t="s">
        <v>1974</v>
      </c>
      <c r="BU37" s="970" t="s">
        <v>1985</v>
      </c>
      <c r="BW37" s="971" t="s">
        <v>2032</v>
      </c>
      <c r="BX37" s="972" t="s">
        <v>2033</v>
      </c>
      <c r="BZ37" s="980" t="s">
        <v>2034</v>
      </c>
      <c r="CM37" s="49">
        <v>1</v>
      </c>
    </row>
    <row r="38" spans="3:91" ht="30" customHeight="1">
      <c r="D38" s="674" t="s">
        <v>1541</v>
      </c>
      <c r="E38" s="680" t="str">
        <f>E23</f>
        <v>M MACÉDOINE DE LÉGUMES AU COULIS DE TOMATE | HORS D'ŒUVRE texture modifiée-cuidité-MACEDOINE| Auteur &gt; Annette et Jean Pierre DOMERGUES - 45000 ORLÉANS 1981</v>
      </c>
      <c r="F38" s="681">
        <f>F23</f>
        <v>10</v>
      </c>
      <c r="G38" s="680" t="str">
        <f>G23</f>
        <v>couverts</v>
      </c>
      <c r="H38" s="682" t="str">
        <f>H23</f>
        <v>Recette mère ►  Textures modifiées</v>
      </c>
      <c r="I38" s="771"/>
      <c r="J38" s="772"/>
      <c r="K38" s="745" t="str">
        <f t="shared" si="3"/>
        <v/>
      </c>
      <c r="L38" s="773"/>
      <c r="M38" s="747"/>
      <c r="N38" s="774">
        <v>1</v>
      </c>
      <c r="O38" s="760" t="str">
        <f>ROWS(O27:O38)&amp;" ►"</f>
        <v>12 ►</v>
      </c>
      <c r="P38" s="137"/>
      <c r="Q38" s="750"/>
      <c r="R38" s="751">
        <f>IF(T39=0,0,(T38/T39)*S26*1000)</f>
        <v>0</v>
      </c>
      <c r="S38" s="761">
        <f>IF(T39=0, 0, (I38*N38)/(T39*S26))</f>
        <v>0</v>
      </c>
      <c r="T38" s="753" cm="1">
        <f t="array" ref="T38">IFERROR(_xlfn.XLOOKUP(UPPER(TRIM(M38)),UPPER(TRIM(I40:X40)),I41:X41,_xlfn.XLOOKUP(UPPER(TRIM(M38)),UPPER(TRIM(I42:X42)),I43:X43,0))*L38*IF(I38&gt;0,I38,1),0)</f>
        <v>0</v>
      </c>
      <c r="U38" s="767">
        <f>IF(W22&lt;&gt;0,I38*N38*N22,0)</f>
        <v>0</v>
      </c>
      <c r="V38" s="768">
        <f t="shared" si="15"/>
        <v>0</v>
      </c>
      <c r="W38" s="756">
        <f>IF(OR(ISBLANK(W22),W22=0),0,T38*N38*N22)</f>
        <v>0</v>
      </c>
      <c r="X38" s="775" t="str">
        <f>IF(M38="","",IF(COUNTIF(P40:X40,SUBSTITUTE(TRIM(M38)," (s)",""))+COUNTIF(P42:X42,SUBSTITUTE(TRIM(M38)," (s)",""))&gt;0,IF(ROUND(W38,3)&gt;=1,ROUND(W38,3)&amp;" L",MAX(1,ROUND(W38*100,0))&amp;" cl"),IF(COUNTIF(I40:N40,SUBSTITUTE(TRIM(M38)," (s)",""))+COUNTIF(I42:N42,SUBSTITUTE(TRIM(M38)," (s)",""))&gt;0,IF(ROUND(W38,3)&gt;=1,ROUND(W38,3)&amp;" Kg",MAX(1,ROUND(W38*1000,0))&amp;" g"),"")))</f>
        <v/>
      </c>
      <c r="Z38" s="973" t="str">
        <f>IF(AA38="","",COUNTIF(AA27:AA38,"&lt;&gt;"))</f>
        <v/>
      </c>
      <c r="AA38" s="965"/>
      <c r="AB38" s="974" t="str">
        <f t="shared" si="16"/>
        <v/>
      </c>
      <c r="AC38" s="984" t="str">
        <f t="shared" si="2"/>
        <v/>
      </c>
      <c r="AD38" s="976" t="str">
        <f t="shared" si="4"/>
        <v/>
      </c>
      <c r="AE38" s="977" t="str">
        <f t="shared" si="5"/>
        <v/>
      </c>
      <c r="AF38" s="964" t="str">
        <f>IF(AG38="","",COUNTIF(AG27:AG38,"&lt;&gt;"))</f>
        <v/>
      </c>
      <c r="AG38" s="965" t="str" cm="1">
        <f t="array" ref="AG38">IF(AK38="","",IF(LEN(AK38)&lt;=MAX(10,AF22),AK38,IFERROR(LEFT(AK38,LOOKUP(2,1/(MID(AK38,ROW(10:509),1)=" ")/(ROW(10:509)&lt;=MAX(10,AF22)),ROW(10:509))-1),LEFT(AK38,MAX(10,AF22)))))</f>
        <v/>
      </c>
      <c r="AH38" s="964" t="str">
        <f t="shared" si="6"/>
        <v/>
      </c>
      <c r="AI38" s="964" t="str">
        <f t="shared" si="7"/>
        <v/>
      </c>
      <c r="AJ38" s="964" t="str">
        <f>IF(AL37&lt;&gt;"",AJ37,IF(AJ37&lt;MAX(Z27:Z326),AJ37+1,""))</f>
        <v/>
      </c>
      <c r="AK38" s="965" t="str">
        <f>IF(AJ38="","",IF(AL37&lt;&gt;"",AL37,INDEX(AD27:AD326,MATCH(AJ38,Z27:Z326,0))))</f>
        <v/>
      </c>
      <c r="AL38" s="965" t="str">
        <f t="shared" si="8"/>
        <v/>
      </c>
      <c r="AM38" s="965" t="str">
        <f t="shared" si="9"/>
        <v/>
      </c>
      <c r="AN38" s="964" t="str">
        <f t="shared" si="10"/>
        <v/>
      </c>
      <c r="AO38" s="964" t="str">
        <f t="shared" si="11"/>
        <v/>
      </c>
      <c r="AP38" s="965" t="str">
        <f t="shared" si="12"/>
        <v/>
      </c>
      <c r="AQ38" s="964" t="str">
        <f>IF(AM38="","",IF(COUNTIF(BO27:BO309,TRIM(AP38))&gt;0,"EXCLUSION EXACTE",""))</f>
        <v/>
      </c>
      <c r="AR38" s="964" t="str" cm="1">
        <f t="array" ref="AR38">IF(AM38="","",IF(SUMPRODUCT(--(BO27:BO309&lt;&gt;""),--ISNUMBER(SEARCH(" "&amp;BO27:BO309&amp;" ",AP38)))&gt;0,"BLOQUE MOLLUSQUES",""))</f>
        <v/>
      </c>
      <c r="AS38" s="964" t="str" cm="1">
        <f t="array" ref="AS38">IF(AM38="","",IF(SUMPRODUCT(--(BS27:BS309&lt;&gt;""),--ISNUMBER(SEARCH(" "&amp;BS27:BS309&amp;" ",AP38)))&gt;0,"FORCE MOLLUSQUES",""))</f>
        <v/>
      </c>
      <c r="AT38" s="965" t="str">
        <f t="shared" si="13"/>
        <v/>
      </c>
      <c r="AU38" s="965" t="str">
        <f t="shared" si="17"/>
        <v/>
      </c>
      <c r="AV38" s="964" t="str">
        <f t="shared" si="14"/>
        <v/>
      </c>
      <c r="AW38" s="964" t="str" cm="1">
        <f t="array" ref="AW38">IF(AM38="","",IF(AQ38&lt;&gt;"","",IF(SUMPRODUCT(--(BM27:BM1509=AW26),--(BL27:BL1509&lt;&gt;""),--ISNUMBER(SEARCH(" "&amp;BL27:BL1509&amp;" ",AP38)))&gt;0,AW26,"")))</f>
        <v/>
      </c>
      <c r="AX38" s="964" t="str" cm="1">
        <f t="array" ref="AX38">IF(AM38="","",IF(AQ38&lt;&gt;"","",IF(SUMPRODUCT(--(BM27:BM1509=AX26),--(BL27:BL1509&lt;&gt;""),--ISNUMBER(SEARCH(" "&amp;BL27:BL1509&amp;" ",AP38)))&gt;0,AX26,"")))</f>
        <v/>
      </c>
      <c r="AY38" s="964" t="str" cm="1">
        <f t="array" ref="AY38">IF(AM38="","",IF(AQ38&lt;&gt;"","",IF(SUMPRODUCT(--(BM27:BM1509=AY26),--(BL27:BL1509&lt;&gt;""),--ISNUMBER(SEARCH(" "&amp;BL27:BL1509&amp;" ",AP38)))&gt;0,AY26,"")))</f>
        <v/>
      </c>
      <c r="AZ38" s="964" t="str" cm="1">
        <f t="array" ref="AZ38">IF(AM38="","",IF(AQ38&lt;&gt;"","",IF(SUMPRODUCT(--(BM27:BM1509=AZ26),--(BL27:BL1509&lt;&gt;""),--ISNUMBER(SEARCH(" "&amp;BL27:BL1509&amp;" ",AP38)))&gt;0,AZ26,"")))</f>
        <v/>
      </c>
      <c r="BA38" s="964" t="str" cm="1">
        <f t="array" ref="BA38">IF(AM38="","",IF(AQ38&lt;&gt;"","",IF(SUMPRODUCT(--(BM27:BM1509=BA26),--(BL27:BL1509&lt;&gt;""),--ISNUMBER(SEARCH(" "&amp;BL27:BL1509&amp;" ",AP38)))&gt;0,BA26,"")))</f>
        <v/>
      </c>
      <c r="BB38" s="964" t="str" cm="1">
        <f t="array" ref="BB38">IF(AM38="","",IF(AQ38&lt;&gt;"","",IF(SUMPRODUCT(--(BM27:BM1509=BB26),--(BL27:BL1509&lt;&gt;""),--ISNUMBER(SEARCH(" "&amp;BL27:BL1509&amp;" ",AP38)))&gt;0,BB26,"")))</f>
        <v/>
      </c>
      <c r="BC38" s="964" t="str" cm="1">
        <f t="array" ref="BC38">IF(AM38="","",IF(AQ38&lt;&gt;"","",IF(SUMPRODUCT(--(BM27:BM1509=BC26),--(BL27:BL1509&lt;&gt;""),--ISNUMBER(SEARCH(" "&amp;BL27:BL1509&amp;" ",AP38)))&gt;0,BC26,"")))</f>
        <v/>
      </c>
      <c r="BD38" s="964" t="str" cm="1">
        <f t="array" ref="BD38">IF(AM38="","",IF(AQ38&lt;&gt;"","",IF(SUMPRODUCT(--(BM27:BM1509=BD26),--(BL27:BL1509&lt;&gt;""),--ISNUMBER(SEARCH(" "&amp;BL27:BL1509&amp;" ",AP38)))&gt;0,BD26,"")))</f>
        <v/>
      </c>
      <c r="BE38" s="964" t="str" cm="1">
        <f t="array" ref="BE38">IF(AM38="","",IF(AQ38&lt;&gt;"","",IF(SUMPRODUCT(--(BM27:BM1509=BE26),--(BL27:BL1509&lt;&gt;""),--ISNUMBER(SEARCH(" "&amp;BL27:BL1509&amp;" ",AP38)))&gt;0,BE26,"")))</f>
        <v/>
      </c>
      <c r="BF38" s="964" t="str" cm="1">
        <f t="array" ref="BF38">IF(AM38="","",IF(AQ38&lt;&gt;"","",IF(SUMPRODUCT(--(BM27:BM1509=BF26),--(BL27:BL1509&lt;&gt;""),--ISNUMBER(SEARCH(" "&amp;BL27:BL1509&amp;" ",AP38)))&gt;0,BF26,"")))</f>
        <v/>
      </c>
      <c r="BG38" s="964" t="str" cm="1">
        <f t="array" ref="BG38">IF(AM38="","",IF(AQ38&lt;&gt;"","",IF(SUMPRODUCT(--(BM27:BM1509=BG26),--(BL27:BL1509&lt;&gt;""),--ISNUMBER(SEARCH(" "&amp;BL27:BL1509&amp;" ",AP38)))&gt;0,BG26,"")))</f>
        <v/>
      </c>
      <c r="BH38" s="964" t="str" cm="1">
        <f t="array" ref="BH38">IF(AM38="","",IF(AQ38&lt;&gt;"","",IF(SUMPRODUCT(--(BM27:BM1509=BH26),--(BL27:BL1509&lt;&gt;""),--ISNUMBER(SEARCH(" "&amp;BL27:BL1509&amp;" ",AP38)))&gt;0,BH26,"")))</f>
        <v/>
      </c>
      <c r="BI38" s="964" t="str" cm="1">
        <f t="array" ref="BI38">IF(AM38="","",IF(AQ38&lt;&gt;"","",IF(SUMPRODUCT(--(BM27:BM1509=BI26),--(BL27:BL1509&lt;&gt;""),--ISNUMBER(SEARCH(" "&amp;BL27:BL1509&amp;" ",AP38)))&gt;0,BI26,"")))</f>
        <v/>
      </c>
      <c r="BJ38" s="964" t="str" cm="1">
        <f t="array" ref="BJ38">IF(AM38="","",IF(AS38&lt;&gt;"",BJ26,IF(AR38&lt;&gt;"","",IF(AQ38&lt;&gt;"","",IF(SUMPRODUCT(--(BM27:BM1509=BJ26),--(BL27:BL1509&lt;&gt;""),--ISNUMBER(SEARCH(" "&amp;BL27:BL1509&amp;" ",AP38)))&gt;0,BJ26,"")))))</f>
        <v/>
      </c>
      <c r="BL38" s="964" t="s">
        <v>2035</v>
      </c>
      <c r="BM38" s="964" t="s">
        <v>1963</v>
      </c>
      <c r="BO38" s="964" t="s">
        <v>2036</v>
      </c>
      <c r="BP38" s="964" t="s">
        <v>1982</v>
      </c>
      <c r="BQ38" s="964" t="s">
        <v>1983</v>
      </c>
      <c r="BS38" s="964" t="s">
        <v>2037</v>
      </c>
      <c r="BT38" s="964" t="s">
        <v>1974</v>
      </c>
      <c r="BU38" s="964" t="s">
        <v>1985</v>
      </c>
      <c r="BW38" s="978" t="s">
        <v>2038</v>
      </c>
      <c r="BX38" s="965" t="s">
        <v>2039</v>
      </c>
      <c r="BZ38" s="980" t="s">
        <v>2040</v>
      </c>
      <c r="CM38" s="49">
        <v>1</v>
      </c>
    </row>
    <row r="39" spans="3:91" ht="30" customHeight="1">
      <c r="D39" s="674" t="s">
        <v>1541</v>
      </c>
      <c r="E39" s="680" t="str">
        <f>E23</f>
        <v>M MACÉDOINE DE LÉGUMES AU COULIS DE TOMATE | HORS D'ŒUVRE texture modifiée-cuidité-MACEDOINE| Auteur &gt; Annette et Jean Pierre DOMERGUES - 45000 ORLÉANS 1981</v>
      </c>
      <c r="F39" s="681">
        <f>F23</f>
        <v>10</v>
      </c>
      <c r="G39" s="680" t="str">
        <f>G23</f>
        <v>couverts</v>
      </c>
      <c r="H39" s="682" t="str">
        <f>H23</f>
        <v>Recette mère ►  Textures modifiées</v>
      </c>
      <c r="I39" s="776" t="s">
        <v>1600</v>
      </c>
      <c r="J39" s="632"/>
      <c r="K39" s="632"/>
      <c r="L39" s="632"/>
      <c r="M39" s="632"/>
      <c r="N39" s="632"/>
      <c r="O39" s="632"/>
      <c r="P39" s="777" t="s">
        <v>1601</v>
      </c>
      <c r="Q39" s="777"/>
      <c r="R39" s="778"/>
      <c r="S39" s="778"/>
      <c r="T39" s="779">
        <f>SUM(T27:T38)</f>
        <v>1.5269999999999999</v>
      </c>
      <c r="U39" s="780"/>
      <c r="V39" s="780" t="str">
        <f>"Total " &amp; W24&amp;" &gt;"</f>
        <v>Total Col.20 &gt;</v>
      </c>
      <c r="W39" s="781">
        <f>SUM(W27:W38)</f>
        <v>0.76349999999999996</v>
      </c>
      <c r="X39" s="782"/>
      <c r="Z39" s="957" t="str">
        <f>IF(AA39="","",COUNTIF(AA27:AA39,"&lt;&gt;"))</f>
        <v/>
      </c>
      <c r="AA39" s="958"/>
      <c r="AB39" s="974" t="str">
        <f t="shared" si="16"/>
        <v/>
      </c>
      <c r="AC39" s="984" t="str">
        <f t="shared" si="2"/>
        <v/>
      </c>
      <c r="AD39" s="961" t="str">
        <f t="shared" si="4"/>
        <v/>
      </c>
      <c r="AE39" s="962" t="str">
        <f t="shared" si="5"/>
        <v/>
      </c>
      <c r="AF39" s="963" t="str">
        <f>IF(AG39="","",COUNTIF(AG27:AG39,"&lt;&gt;"))</f>
        <v/>
      </c>
      <c r="AG39" s="958" t="str" cm="1">
        <f t="array" ref="AG39">IF(AK39="","",IF(LEN(AK39)&lt;=MAX(10,AF22),AK39,IFERROR(LEFT(AK39,LOOKUP(2,1/(MID(AK39,ROW(10:509),1)=" ")/(ROW(10:509)&lt;=MAX(10,AF22)),ROW(10:509))-1),LEFT(AK39,MAX(10,AF22)))))</f>
        <v/>
      </c>
      <c r="AH39" s="963" t="str">
        <f t="shared" si="6"/>
        <v/>
      </c>
      <c r="AI39" s="963" t="str">
        <f t="shared" si="7"/>
        <v/>
      </c>
      <c r="AJ39" s="964" t="str">
        <f>IF(AL38&lt;&gt;"",AJ38,IF(AJ38&lt;MAX(Z27:Z326),AJ38+1,""))</f>
        <v/>
      </c>
      <c r="AK39" s="965" t="str">
        <f>IF(AJ39="","",IF(AL38&lt;&gt;"",AL38,INDEX(AD27:AD326,MATCH(AJ39,Z27:Z326,0))))</f>
        <v/>
      </c>
      <c r="AL39" s="965" t="str">
        <f t="shared" si="8"/>
        <v/>
      </c>
      <c r="AM39" s="966" t="str">
        <f t="shared" si="9"/>
        <v/>
      </c>
      <c r="AN39" s="967" t="str">
        <f t="shared" si="10"/>
        <v/>
      </c>
      <c r="AO39" s="967" t="str">
        <f t="shared" si="11"/>
        <v/>
      </c>
      <c r="AP39" s="966" t="str">
        <f t="shared" si="12"/>
        <v/>
      </c>
      <c r="AQ39" s="967" t="str">
        <f>IF(AM39="","",IF(COUNTIF(BO27:BO309,TRIM(AP39))&gt;0,"EXCLUSION EXACTE",""))</f>
        <v/>
      </c>
      <c r="AR39" s="967" t="str" cm="1">
        <f t="array" ref="AR39">IF(AM39="","",IF(SUMPRODUCT(--(BO27:BO309&lt;&gt;""),--ISNUMBER(SEARCH(" "&amp;BO27:BO309&amp;" ",AP39)))&gt;0,"BLOQUE MOLLUSQUES",""))</f>
        <v/>
      </c>
      <c r="AS39" s="967" t="str" cm="1">
        <f t="array" ref="AS39">IF(AM39="","",IF(SUMPRODUCT(--(BS27:BS309&lt;&gt;""),--ISNUMBER(SEARCH(" "&amp;BS27:BS309&amp;" ",AP39)))&gt;0,"FORCE MOLLUSQUES",""))</f>
        <v/>
      </c>
      <c r="AT39" s="966" t="str">
        <f t="shared" si="13"/>
        <v/>
      </c>
      <c r="AU39" s="966" t="str">
        <f t="shared" si="17"/>
        <v/>
      </c>
      <c r="AV39" s="967" t="str">
        <f t="shared" si="14"/>
        <v/>
      </c>
      <c r="AW39" s="967" t="str" cm="1">
        <f t="array" ref="AW39">IF(AM39="","",IF(AQ39&lt;&gt;"","",IF(SUMPRODUCT(--(BM27:BM1509=AW26),--(BL27:BL1509&lt;&gt;""),--ISNUMBER(SEARCH(" "&amp;BL27:BL1509&amp;" ",AP39)))&gt;0,AW26,"")))</f>
        <v/>
      </c>
      <c r="AX39" s="967" t="str" cm="1">
        <f t="array" ref="AX39">IF(AM39="","",IF(AQ39&lt;&gt;"","",IF(SUMPRODUCT(--(BM27:BM1509=AX26),--(BL27:BL1509&lt;&gt;""),--ISNUMBER(SEARCH(" "&amp;BL27:BL1509&amp;" ",AP39)))&gt;0,AX26,"")))</f>
        <v/>
      </c>
      <c r="AY39" s="967" t="str" cm="1">
        <f t="array" ref="AY39">IF(AM39="","",IF(AQ39&lt;&gt;"","",IF(SUMPRODUCT(--(BM27:BM1509=AY26),--(BL27:BL1509&lt;&gt;""),--ISNUMBER(SEARCH(" "&amp;BL27:BL1509&amp;" ",AP39)))&gt;0,AY26,"")))</f>
        <v/>
      </c>
      <c r="AZ39" s="967" t="str" cm="1">
        <f t="array" ref="AZ39">IF(AM39="","",IF(AQ39&lt;&gt;"","",IF(SUMPRODUCT(--(BM27:BM1509=AZ26),--(BL27:BL1509&lt;&gt;""),--ISNUMBER(SEARCH(" "&amp;BL27:BL1509&amp;" ",AP39)))&gt;0,AZ26,"")))</f>
        <v/>
      </c>
      <c r="BA39" s="967" t="str" cm="1">
        <f t="array" ref="BA39">IF(AM39="","",IF(AQ39&lt;&gt;"","",IF(SUMPRODUCT(--(BM27:BM1509=BA26),--(BL27:BL1509&lt;&gt;""),--ISNUMBER(SEARCH(" "&amp;BL27:BL1509&amp;" ",AP39)))&gt;0,BA26,"")))</f>
        <v/>
      </c>
      <c r="BB39" s="967" t="str" cm="1">
        <f t="array" ref="BB39">IF(AM39="","",IF(AQ39&lt;&gt;"","",IF(SUMPRODUCT(--(BM27:BM1509=BB26),--(BL27:BL1509&lt;&gt;""),--ISNUMBER(SEARCH(" "&amp;BL27:BL1509&amp;" ",AP39)))&gt;0,BB26,"")))</f>
        <v/>
      </c>
      <c r="BC39" s="967" t="str" cm="1">
        <f t="array" ref="BC39">IF(AM39="","",IF(AQ39&lt;&gt;"","",IF(SUMPRODUCT(--(BM27:BM1509=BC26),--(BL27:BL1509&lt;&gt;""),--ISNUMBER(SEARCH(" "&amp;BL27:BL1509&amp;" ",AP39)))&gt;0,BC26,"")))</f>
        <v/>
      </c>
      <c r="BD39" s="967" t="str" cm="1">
        <f t="array" ref="BD39">IF(AM39="","",IF(AQ39&lt;&gt;"","",IF(SUMPRODUCT(--(BM27:BM1509=BD26),--(BL27:BL1509&lt;&gt;""),--ISNUMBER(SEARCH(" "&amp;BL27:BL1509&amp;" ",AP39)))&gt;0,BD26,"")))</f>
        <v/>
      </c>
      <c r="BE39" s="967" t="str" cm="1">
        <f t="array" ref="BE39">IF(AM39="","",IF(AQ39&lt;&gt;"","",IF(SUMPRODUCT(--(BM27:BM1509=BE26),--(BL27:BL1509&lt;&gt;""),--ISNUMBER(SEARCH(" "&amp;BL27:BL1509&amp;" ",AP39)))&gt;0,BE26,"")))</f>
        <v/>
      </c>
      <c r="BF39" s="967" t="str" cm="1">
        <f t="array" ref="BF39">IF(AM39="","",IF(AQ39&lt;&gt;"","",IF(SUMPRODUCT(--(BM27:BM1509=BF26),--(BL27:BL1509&lt;&gt;""),--ISNUMBER(SEARCH(" "&amp;BL27:BL1509&amp;" ",AP39)))&gt;0,BF26,"")))</f>
        <v/>
      </c>
      <c r="BG39" s="967" t="str" cm="1">
        <f t="array" ref="BG39">IF(AM39="","",IF(AQ39&lt;&gt;"","",IF(SUMPRODUCT(--(BM27:BM1509=BG26),--(BL27:BL1509&lt;&gt;""),--ISNUMBER(SEARCH(" "&amp;BL27:BL1509&amp;" ",AP39)))&gt;0,BG26,"")))</f>
        <v/>
      </c>
      <c r="BH39" s="967" t="str" cm="1">
        <f t="array" ref="BH39">IF(AM39="","",IF(AQ39&lt;&gt;"","",IF(SUMPRODUCT(--(BM27:BM1509=BH26),--(BL27:BL1509&lt;&gt;""),--ISNUMBER(SEARCH(" "&amp;BL27:BL1509&amp;" ",AP39)))&gt;0,BH26,"")))</f>
        <v/>
      </c>
      <c r="BI39" s="967" t="str" cm="1">
        <f t="array" ref="BI39">IF(AM39="","",IF(AQ39&lt;&gt;"","",IF(SUMPRODUCT(--(BM27:BM1509=BI26),--(BL27:BL1509&lt;&gt;""),--ISNUMBER(SEARCH(" "&amp;BL27:BL1509&amp;" ",AP39)))&gt;0,BI26,"")))</f>
        <v/>
      </c>
      <c r="BJ39" s="967" t="str" cm="1">
        <f t="array" ref="BJ39">IF(AM39="","",IF(AS39&lt;&gt;"",BJ26,IF(AR39&lt;&gt;"","",IF(AQ39&lt;&gt;"","",IF(SUMPRODUCT(--(BM27:BM1509=BJ26),--(BL27:BL1509&lt;&gt;""),--ISNUMBER(SEARCH(" "&amp;BL27:BL1509&amp;" ",AP39)))&gt;0,BJ26,"")))))</f>
        <v/>
      </c>
      <c r="BL39" s="968" t="s">
        <v>2041</v>
      </c>
      <c r="BM39" s="968" t="s">
        <v>1963</v>
      </c>
      <c r="BO39" s="969" t="s">
        <v>2042</v>
      </c>
      <c r="BP39" s="969" t="s">
        <v>1982</v>
      </c>
      <c r="BQ39" s="969" t="s">
        <v>1983</v>
      </c>
      <c r="BS39" s="970" t="s">
        <v>2043</v>
      </c>
      <c r="BT39" s="970" t="s">
        <v>1974</v>
      </c>
      <c r="BU39" s="970" t="s">
        <v>1985</v>
      </c>
      <c r="BW39" s="956" t="s">
        <v>2044</v>
      </c>
      <c r="BX39" s="964"/>
      <c r="BZ39" s="980" t="s">
        <v>2045</v>
      </c>
      <c r="CM39" s="49">
        <v>1</v>
      </c>
    </row>
    <row r="40" spans="3:91" ht="30" customHeight="1">
      <c r="D40" s="674" t="s">
        <v>1541</v>
      </c>
      <c r="E40" s="680" t="str">
        <f>E23</f>
        <v>M MACÉDOINE DE LÉGUMES AU COULIS DE TOMATE | HORS D'ŒUVRE texture modifiée-cuidité-MACEDOINE| Auteur &gt; Annette et Jean Pierre DOMERGUES - 45000 ORLÉANS 1981</v>
      </c>
      <c r="F40" s="681">
        <f>F23</f>
        <v>10</v>
      </c>
      <c r="G40" s="680" t="str">
        <f>G23</f>
        <v>couverts</v>
      </c>
      <c r="H40" s="682" t="str">
        <f>H23</f>
        <v>Recette mère ►  Textures modifiées</v>
      </c>
      <c r="I40" s="783" t="s">
        <v>1602</v>
      </c>
      <c r="J40" s="759" t="s">
        <v>1596</v>
      </c>
      <c r="K40" s="784" t="s">
        <v>1603</v>
      </c>
      <c r="L40" s="785" t="s">
        <v>1604</v>
      </c>
      <c r="M40" s="786" t="s">
        <v>1605</v>
      </c>
      <c r="N40" s="786" t="s">
        <v>1606</v>
      </c>
      <c r="O40" s="784" t="s">
        <v>1603</v>
      </c>
      <c r="P40" s="787" t="s">
        <v>1607</v>
      </c>
      <c r="Q40" s="787" t="s">
        <v>1608</v>
      </c>
      <c r="R40" s="787" t="s">
        <v>1609</v>
      </c>
      <c r="S40" s="787" t="s">
        <v>1610</v>
      </c>
      <c r="T40" s="788" t="s">
        <v>1611</v>
      </c>
      <c r="U40" s="788" t="s">
        <v>1612</v>
      </c>
      <c r="V40" s="789" t="s">
        <v>1613</v>
      </c>
      <c r="W40" s="788" t="s">
        <v>1614</v>
      </c>
      <c r="X40" s="788" t="s">
        <v>1615</v>
      </c>
      <c r="Z40" s="973" t="str">
        <f>IF(AA40="","",COUNTIF(AA27:AA40,"&lt;&gt;"))</f>
        <v/>
      </c>
      <c r="AA40" s="965"/>
      <c r="AB40" s="974" t="str">
        <f t="shared" si="16"/>
        <v/>
      </c>
      <c r="AC40" s="984" t="str">
        <f t="shared" si="2"/>
        <v/>
      </c>
      <c r="AD40" s="976" t="str">
        <f t="shared" si="4"/>
        <v/>
      </c>
      <c r="AE40" s="977" t="str">
        <f t="shared" si="5"/>
        <v/>
      </c>
      <c r="AF40" s="964" t="str">
        <f>IF(AG40="","",COUNTIF(AG27:AG40,"&lt;&gt;"))</f>
        <v/>
      </c>
      <c r="AG40" s="965" t="str" cm="1">
        <f t="array" ref="AG40">IF(AK40="","",IF(LEN(AK40)&lt;=MAX(10,AF22),AK40,IFERROR(LEFT(AK40,LOOKUP(2,1/(MID(AK40,ROW(10:509),1)=" ")/(ROW(10:509)&lt;=MAX(10,AF22)),ROW(10:509))-1),LEFT(AK40,MAX(10,AF22)))))</f>
        <v/>
      </c>
      <c r="AH40" s="964" t="str">
        <f t="shared" si="6"/>
        <v/>
      </c>
      <c r="AI40" s="964" t="str">
        <f t="shared" si="7"/>
        <v/>
      </c>
      <c r="AJ40" s="964" t="str">
        <f>IF(AL39&lt;&gt;"",AJ39,IF(AJ39&lt;MAX(Z27:Z326),AJ39+1,""))</f>
        <v/>
      </c>
      <c r="AK40" s="965" t="str">
        <f>IF(AJ40="","",IF(AL39&lt;&gt;"",AL39,INDEX(AD27:AD326,MATCH(AJ40,Z27:Z326,0))))</f>
        <v/>
      </c>
      <c r="AL40" s="965" t="str">
        <f t="shared" si="8"/>
        <v/>
      </c>
      <c r="AM40" s="965" t="str">
        <f t="shared" si="9"/>
        <v/>
      </c>
      <c r="AN40" s="964" t="str">
        <f t="shared" si="10"/>
        <v/>
      </c>
      <c r="AO40" s="964" t="str">
        <f t="shared" si="11"/>
        <v/>
      </c>
      <c r="AP40" s="965" t="str">
        <f t="shared" si="12"/>
        <v/>
      </c>
      <c r="AQ40" s="964" t="str">
        <f>IF(AM40="","",IF(COUNTIF(BO27:BO309,TRIM(AP40))&gt;0,"EXCLUSION EXACTE",""))</f>
        <v/>
      </c>
      <c r="AR40" s="964" t="str" cm="1">
        <f t="array" ref="AR40">IF(AM40="","",IF(SUMPRODUCT(--(BO27:BO309&lt;&gt;""),--ISNUMBER(SEARCH(" "&amp;BO27:BO309&amp;" ",AP40)))&gt;0,"BLOQUE MOLLUSQUES",""))</f>
        <v/>
      </c>
      <c r="AS40" s="964" t="str" cm="1">
        <f t="array" ref="AS40">IF(AM40="","",IF(SUMPRODUCT(--(BS27:BS309&lt;&gt;""),--ISNUMBER(SEARCH(" "&amp;BS27:BS309&amp;" ",AP40)))&gt;0,"FORCE MOLLUSQUES",""))</f>
        <v/>
      </c>
      <c r="AT40" s="965" t="str">
        <f t="shared" si="13"/>
        <v/>
      </c>
      <c r="AU40" s="965" t="str">
        <f t="shared" si="17"/>
        <v/>
      </c>
      <c r="AV40" s="964" t="str">
        <f t="shared" si="14"/>
        <v/>
      </c>
      <c r="AW40" s="964" t="str" cm="1">
        <f t="array" ref="AW40">IF(AM40="","",IF(AQ40&lt;&gt;"","",IF(SUMPRODUCT(--(BM27:BM1509=AW26),--(BL27:BL1509&lt;&gt;""),--ISNUMBER(SEARCH(" "&amp;BL27:BL1509&amp;" ",AP40)))&gt;0,AW26,"")))</f>
        <v/>
      </c>
      <c r="AX40" s="964" t="str" cm="1">
        <f t="array" ref="AX40">IF(AM40="","",IF(AQ40&lt;&gt;"","",IF(SUMPRODUCT(--(BM27:BM1509=AX26),--(BL27:BL1509&lt;&gt;""),--ISNUMBER(SEARCH(" "&amp;BL27:BL1509&amp;" ",AP40)))&gt;0,AX26,"")))</f>
        <v/>
      </c>
      <c r="AY40" s="964" t="str" cm="1">
        <f t="array" ref="AY40">IF(AM40="","",IF(AQ40&lt;&gt;"","",IF(SUMPRODUCT(--(BM27:BM1509=AY26),--(BL27:BL1509&lt;&gt;""),--ISNUMBER(SEARCH(" "&amp;BL27:BL1509&amp;" ",AP40)))&gt;0,AY26,"")))</f>
        <v/>
      </c>
      <c r="AZ40" s="964" t="str" cm="1">
        <f t="array" ref="AZ40">IF(AM40="","",IF(AQ40&lt;&gt;"","",IF(SUMPRODUCT(--(BM27:BM1509=AZ26),--(BL27:BL1509&lt;&gt;""),--ISNUMBER(SEARCH(" "&amp;BL27:BL1509&amp;" ",AP40)))&gt;0,AZ26,"")))</f>
        <v/>
      </c>
      <c r="BA40" s="964" t="str" cm="1">
        <f t="array" ref="BA40">IF(AM40="","",IF(AQ40&lt;&gt;"","",IF(SUMPRODUCT(--(BM27:BM1509=BA26),--(BL27:BL1509&lt;&gt;""),--ISNUMBER(SEARCH(" "&amp;BL27:BL1509&amp;" ",AP40)))&gt;0,BA26,"")))</f>
        <v/>
      </c>
      <c r="BB40" s="964" t="str" cm="1">
        <f t="array" ref="BB40">IF(AM40="","",IF(AQ40&lt;&gt;"","",IF(SUMPRODUCT(--(BM27:BM1509=BB26),--(BL27:BL1509&lt;&gt;""),--ISNUMBER(SEARCH(" "&amp;BL27:BL1509&amp;" ",AP40)))&gt;0,BB26,"")))</f>
        <v/>
      </c>
      <c r="BC40" s="964" t="str" cm="1">
        <f t="array" ref="BC40">IF(AM40="","",IF(AQ40&lt;&gt;"","",IF(SUMPRODUCT(--(BM27:BM1509=BC26),--(BL27:BL1509&lt;&gt;""),--ISNUMBER(SEARCH(" "&amp;BL27:BL1509&amp;" ",AP40)))&gt;0,BC26,"")))</f>
        <v/>
      </c>
      <c r="BD40" s="964" t="str" cm="1">
        <f t="array" ref="BD40">IF(AM40="","",IF(AQ40&lt;&gt;"","",IF(SUMPRODUCT(--(BM27:BM1509=BD26),--(BL27:BL1509&lt;&gt;""),--ISNUMBER(SEARCH(" "&amp;BL27:BL1509&amp;" ",AP40)))&gt;0,BD26,"")))</f>
        <v/>
      </c>
      <c r="BE40" s="964" t="str" cm="1">
        <f t="array" ref="BE40">IF(AM40="","",IF(AQ40&lt;&gt;"","",IF(SUMPRODUCT(--(BM27:BM1509=BE26),--(BL27:BL1509&lt;&gt;""),--ISNUMBER(SEARCH(" "&amp;BL27:BL1509&amp;" ",AP40)))&gt;0,BE26,"")))</f>
        <v/>
      </c>
      <c r="BF40" s="964" t="str" cm="1">
        <f t="array" ref="BF40">IF(AM40="","",IF(AQ40&lt;&gt;"","",IF(SUMPRODUCT(--(BM27:BM1509=BF26),--(BL27:BL1509&lt;&gt;""),--ISNUMBER(SEARCH(" "&amp;BL27:BL1509&amp;" ",AP40)))&gt;0,BF26,"")))</f>
        <v/>
      </c>
      <c r="BG40" s="964" t="str" cm="1">
        <f t="array" ref="BG40">IF(AM40="","",IF(AQ40&lt;&gt;"","",IF(SUMPRODUCT(--(BM27:BM1509=BG26),--(BL27:BL1509&lt;&gt;""),--ISNUMBER(SEARCH(" "&amp;BL27:BL1509&amp;" ",AP40)))&gt;0,BG26,"")))</f>
        <v/>
      </c>
      <c r="BH40" s="964" t="str" cm="1">
        <f t="array" ref="BH40">IF(AM40="","",IF(AQ40&lt;&gt;"","",IF(SUMPRODUCT(--(BM27:BM1509=BH26),--(BL27:BL1509&lt;&gt;""),--ISNUMBER(SEARCH(" "&amp;BL27:BL1509&amp;" ",AP40)))&gt;0,BH26,"")))</f>
        <v/>
      </c>
      <c r="BI40" s="964" t="str" cm="1">
        <f t="array" ref="BI40">IF(AM40="","",IF(AQ40&lt;&gt;"","",IF(SUMPRODUCT(--(BM27:BM1509=BI26),--(BL27:BL1509&lt;&gt;""),--ISNUMBER(SEARCH(" "&amp;BL27:BL1509&amp;" ",AP40)))&gt;0,BI26,"")))</f>
        <v/>
      </c>
      <c r="BJ40" s="964" t="str" cm="1">
        <f t="array" ref="BJ40">IF(AM40="","",IF(AS40&lt;&gt;"",BJ26,IF(AR40&lt;&gt;"","",IF(AQ40&lt;&gt;"","",IF(SUMPRODUCT(--(BM27:BM1509=BJ26),--(BL27:BL1509&lt;&gt;""),--ISNUMBER(SEARCH(" "&amp;BL27:BL1509&amp;" ",AP40)))&gt;0,BJ26,"")))))</f>
        <v/>
      </c>
      <c r="BL40" s="964" t="s">
        <v>2046</v>
      </c>
      <c r="BM40" s="964" t="s">
        <v>1963</v>
      </c>
      <c r="BO40" s="964" t="s">
        <v>2047</v>
      </c>
      <c r="BP40" s="964" t="s">
        <v>1982</v>
      </c>
      <c r="BQ40" s="964" t="s">
        <v>1983</v>
      </c>
      <c r="BS40" s="964"/>
      <c r="BT40" s="964"/>
      <c r="BU40" s="964"/>
      <c r="BW40" s="965" t="s">
        <v>218</v>
      </c>
      <c r="BX40" s="965" t="s">
        <v>1963</v>
      </c>
      <c r="BZ40" s="981" t="s">
        <v>999</v>
      </c>
      <c r="CM40" s="49">
        <v>1</v>
      </c>
    </row>
    <row r="41" spans="3:91" ht="30" customHeight="1">
      <c r="D41" s="674" t="s">
        <v>1541</v>
      </c>
      <c r="E41" s="680" t="str">
        <f>E23</f>
        <v>M MACÉDOINE DE LÉGUMES AU COULIS DE TOMATE | HORS D'ŒUVRE texture modifiée-cuidité-MACEDOINE| Auteur &gt; Annette et Jean Pierre DOMERGUES - 45000 ORLÉANS 1981</v>
      </c>
      <c r="F41" s="681">
        <f>F23</f>
        <v>10</v>
      </c>
      <c r="G41" s="680" t="str">
        <f>G23</f>
        <v>couverts</v>
      </c>
      <c r="H41" s="682" t="str">
        <f>H23</f>
        <v>Recette mère ►  Textures modifiées</v>
      </c>
      <c r="I41" s="790">
        <v>1</v>
      </c>
      <c r="J41" s="791">
        <v>1E-3</v>
      </c>
      <c r="K41" s="792">
        <v>0</v>
      </c>
      <c r="L41" s="791">
        <v>0.25</v>
      </c>
      <c r="M41" s="791">
        <v>0.33332999999999996</v>
      </c>
      <c r="N41" s="791">
        <v>0.5</v>
      </c>
      <c r="O41" s="792">
        <v>0</v>
      </c>
      <c r="P41" s="793">
        <v>1</v>
      </c>
      <c r="Q41" s="793">
        <v>0.1</v>
      </c>
      <c r="R41" s="793">
        <v>0.01</v>
      </c>
      <c r="S41" s="793">
        <v>1E-3</v>
      </c>
      <c r="T41" s="793">
        <v>0.5</v>
      </c>
      <c r="U41" s="793">
        <v>0.25</v>
      </c>
      <c r="V41" s="793">
        <v>0.33300000000000002</v>
      </c>
      <c r="W41" s="794">
        <v>0.2</v>
      </c>
      <c r="X41" s="794">
        <v>0.1</v>
      </c>
      <c r="Z41" s="957" t="str">
        <f>IF(AA41="","",COUNTIF(AA27:AA41,"&lt;&gt;"))</f>
        <v/>
      </c>
      <c r="AA41" s="958"/>
      <c r="AB41" s="974" t="str">
        <f t="shared" si="16"/>
        <v/>
      </c>
      <c r="AC41" s="984" t="str">
        <f t="shared" si="2"/>
        <v/>
      </c>
      <c r="AD41" s="961" t="str">
        <f t="shared" si="4"/>
        <v/>
      </c>
      <c r="AE41" s="962" t="str">
        <f t="shared" si="5"/>
        <v/>
      </c>
      <c r="AF41" s="963" t="str">
        <f>IF(AG41="","",COUNTIF(AG27:AG41,"&lt;&gt;"))</f>
        <v/>
      </c>
      <c r="AG41" s="958" t="str" cm="1">
        <f t="array" ref="AG41">IF(AK41="","",IF(LEN(AK41)&lt;=MAX(10,AF22),AK41,IFERROR(LEFT(AK41,LOOKUP(2,1/(MID(AK41,ROW(10:509),1)=" ")/(ROW(10:509)&lt;=MAX(10,AF22)),ROW(10:509))-1),LEFT(AK41,MAX(10,AF22)))))</f>
        <v/>
      </c>
      <c r="AH41" s="963" t="str">
        <f t="shared" si="6"/>
        <v/>
      </c>
      <c r="AI41" s="963" t="str">
        <f t="shared" si="7"/>
        <v/>
      </c>
      <c r="AJ41" s="964" t="str">
        <f>IF(AL40&lt;&gt;"",AJ40,IF(AJ40&lt;MAX(Z27:Z326),AJ40+1,""))</f>
        <v/>
      </c>
      <c r="AK41" s="965" t="str">
        <f>IF(AJ41="","",IF(AL40&lt;&gt;"",AL40,INDEX(AD27:AD326,MATCH(AJ41,Z27:Z326,0))))</f>
        <v/>
      </c>
      <c r="AL41" s="965" t="str">
        <f t="shared" si="8"/>
        <v/>
      </c>
      <c r="AM41" s="966" t="str">
        <f t="shared" si="9"/>
        <v/>
      </c>
      <c r="AN41" s="967" t="str">
        <f t="shared" si="10"/>
        <v/>
      </c>
      <c r="AO41" s="967" t="str">
        <f t="shared" si="11"/>
        <v/>
      </c>
      <c r="AP41" s="966" t="str">
        <f t="shared" si="12"/>
        <v/>
      </c>
      <c r="AQ41" s="967" t="str">
        <f>IF(AM41="","",IF(COUNTIF(BO27:BO309,TRIM(AP41))&gt;0,"EXCLUSION EXACTE",""))</f>
        <v/>
      </c>
      <c r="AR41" s="967" t="str" cm="1">
        <f t="array" ref="AR41">IF(AM41="","",IF(SUMPRODUCT(--(BO27:BO309&lt;&gt;""),--ISNUMBER(SEARCH(" "&amp;BO27:BO309&amp;" ",AP41)))&gt;0,"BLOQUE MOLLUSQUES",""))</f>
        <v/>
      </c>
      <c r="AS41" s="967" t="str" cm="1">
        <f t="array" ref="AS41">IF(AM41="","",IF(SUMPRODUCT(--(BS27:BS309&lt;&gt;""),--ISNUMBER(SEARCH(" "&amp;BS27:BS309&amp;" ",AP41)))&gt;0,"FORCE MOLLUSQUES",""))</f>
        <v/>
      </c>
      <c r="AT41" s="966" t="str">
        <f t="shared" si="13"/>
        <v/>
      </c>
      <c r="AU41" s="966" t="str">
        <f t="shared" si="17"/>
        <v/>
      </c>
      <c r="AV41" s="967" t="str">
        <f t="shared" si="14"/>
        <v/>
      </c>
      <c r="AW41" s="967" t="str" cm="1">
        <f t="array" ref="AW41">IF(AM41="","",IF(AQ41&lt;&gt;"","",IF(SUMPRODUCT(--(BM27:BM1509=AW26),--(BL27:BL1509&lt;&gt;""),--ISNUMBER(SEARCH(" "&amp;BL27:BL1509&amp;" ",AP41)))&gt;0,AW26,"")))</f>
        <v/>
      </c>
      <c r="AX41" s="967" t="str" cm="1">
        <f t="array" ref="AX41">IF(AM41="","",IF(AQ41&lt;&gt;"","",IF(SUMPRODUCT(--(BM27:BM1509=AX26),--(BL27:BL1509&lt;&gt;""),--ISNUMBER(SEARCH(" "&amp;BL27:BL1509&amp;" ",AP41)))&gt;0,AX26,"")))</f>
        <v/>
      </c>
      <c r="AY41" s="967" t="str" cm="1">
        <f t="array" ref="AY41">IF(AM41="","",IF(AQ41&lt;&gt;"","",IF(SUMPRODUCT(--(BM27:BM1509=AY26),--(BL27:BL1509&lt;&gt;""),--ISNUMBER(SEARCH(" "&amp;BL27:BL1509&amp;" ",AP41)))&gt;0,AY26,"")))</f>
        <v/>
      </c>
      <c r="AZ41" s="967" t="str" cm="1">
        <f t="array" ref="AZ41">IF(AM41="","",IF(AQ41&lt;&gt;"","",IF(SUMPRODUCT(--(BM27:BM1509=AZ26),--(BL27:BL1509&lt;&gt;""),--ISNUMBER(SEARCH(" "&amp;BL27:BL1509&amp;" ",AP41)))&gt;0,AZ26,"")))</f>
        <v/>
      </c>
      <c r="BA41" s="967" t="str" cm="1">
        <f t="array" ref="BA41">IF(AM41="","",IF(AQ41&lt;&gt;"","",IF(SUMPRODUCT(--(BM27:BM1509=BA26),--(BL27:BL1509&lt;&gt;""),--ISNUMBER(SEARCH(" "&amp;BL27:BL1509&amp;" ",AP41)))&gt;0,BA26,"")))</f>
        <v/>
      </c>
      <c r="BB41" s="967" t="str" cm="1">
        <f t="array" ref="BB41">IF(AM41="","",IF(AQ41&lt;&gt;"","",IF(SUMPRODUCT(--(BM27:BM1509=BB26),--(BL27:BL1509&lt;&gt;""),--ISNUMBER(SEARCH(" "&amp;BL27:BL1509&amp;" ",AP41)))&gt;0,BB26,"")))</f>
        <v/>
      </c>
      <c r="BC41" s="967" t="str" cm="1">
        <f t="array" ref="BC41">IF(AM41="","",IF(AQ41&lt;&gt;"","",IF(SUMPRODUCT(--(BM27:BM1509=BC26),--(BL27:BL1509&lt;&gt;""),--ISNUMBER(SEARCH(" "&amp;BL27:BL1509&amp;" ",AP41)))&gt;0,BC26,"")))</f>
        <v/>
      </c>
      <c r="BD41" s="967" t="str" cm="1">
        <f t="array" ref="BD41">IF(AM41="","",IF(AQ41&lt;&gt;"","",IF(SUMPRODUCT(--(BM27:BM1509=BD26),--(BL27:BL1509&lt;&gt;""),--ISNUMBER(SEARCH(" "&amp;BL27:BL1509&amp;" ",AP41)))&gt;0,BD26,"")))</f>
        <v/>
      </c>
      <c r="BE41" s="967" t="str" cm="1">
        <f t="array" ref="BE41">IF(AM41="","",IF(AQ41&lt;&gt;"","",IF(SUMPRODUCT(--(BM27:BM1509=BE26),--(BL27:BL1509&lt;&gt;""),--ISNUMBER(SEARCH(" "&amp;BL27:BL1509&amp;" ",AP41)))&gt;0,BE26,"")))</f>
        <v/>
      </c>
      <c r="BF41" s="967" t="str" cm="1">
        <f t="array" ref="BF41">IF(AM41="","",IF(AQ41&lt;&gt;"","",IF(SUMPRODUCT(--(BM27:BM1509=BF26),--(BL27:BL1509&lt;&gt;""),--ISNUMBER(SEARCH(" "&amp;BL27:BL1509&amp;" ",AP41)))&gt;0,BF26,"")))</f>
        <v/>
      </c>
      <c r="BG41" s="967" t="str" cm="1">
        <f t="array" ref="BG41">IF(AM41="","",IF(AQ41&lt;&gt;"","",IF(SUMPRODUCT(--(BM27:BM1509=BG26),--(BL27:BL1509&lt;&gt;""),--ISNUMBER(SEARCH(" "&amp;BL27:BL1509&amp;" ",AP41)))&gt;0,BG26,"")))</f>
        <v/>
      </c>
      <c r="BH41" s="967" t="str" cm="1">
        <f t="array" ref="BH41">IF(AM41="","",IF(AQ41&lt;&gt;"","",IF(SUMPRODUCT(--(BM27:BM1509=BH26),--(BL27:BL1509&lt;&gt;""),--ISNUMBER(SEARCH(" "&amp;BL27:BL1509&amp;" ",AP41)))&gt;0,BH26,"")))</f>
        <v/>
      </c>
      <c r="BI41" s="967" t="str" cm="1">
        <f t="array" ref="BI41">IF(AM41="","",IF(AQ41&lt;&gt;"","",IF(SUMPRODUCT(--(BM27:BM1509=BI26),--(BL27:BL1509&lt;&gt;""),--ISNUMBER(SEARCH(" "&amp;BL27:BL1509&amp;" ",AP41)))&gt;0,BI26,"")))</f>
        <v/>
      </c>
      <c r="BJ41" s="967" t="str" cm="1">
        <f t="array" ref="BJ41">IF(AM41="","",IF(AS41&lt;&gt;"",BJ26,IF(AR41&lt;&gt;"","",IF(AQ41&lt;&gt;"","",IF(SUMPRODUCT(--(BM27:BM1509=BJ26),--(BL27:BL1509&lt;&gt;""),--ISNUMBER(SEARCH(" "&amp;BL27:BL1509&amp;" ",AP41)))&gt;0,BJ26,"")))))</f>
        <v/>
      </c>
      <c r="BL41" s="968" t="s">
        <v>2048</v>
      </c>
      <c r="BM41" s="968" t="s">
        <v>1963</v>
      </c>
      <c r="BO41" s="969" t="s">
        <v>997</v>
      </c>
      <c r="BP41" s="969" t="s">
        <v>1982</v>
      </c>
      <c r="BQ41" s="969" t="s">
        <v>1983</v>
      </c>
      <c r="BS41" s="964"/>
      <c r="BT41" s="964"/>
      <c r="BU41" s="964"/>
      <c r="BW41" s="965" t="s">
        <v>102</v>
      </c>
      <c r="BX41" s="965" t="s">
        <v>1962</v>
      </c>
      <c r="BZ41" s="1" t="s">
        <v>2049</v>
      </c>
      <c r="CM41" s="49">
        <v>1</v>
      </c>
    </row>
    <row r="42" spans="3:91" ht="30" customHeight="1">
      <c r="D42" s="674" t="s">
        <v>1541</v>
      </c>
      <c r="E42" s="680" t="str">
        <f>E23</f>
        <v>M MACÉDOINE DE LÉGUMES AU COULIS DE TOMATE | HORS D'ŒUVRE texture modifiée-cuidité-MACEDOINE| Auteur &gt; Annette et Jean Pierre DOMERGUES - 45000 ORLÉANS 1981</v>
      </c>
      <c r="F42" s="681">
        <f>F23</f>
        <v>10</v>
      </c>
      <c r="G42" s="680" t="str">
        <f>G23</f>
        <v>couverts</v>
      </c>
      <c r="H42" s="682" t="str">
        <f>H23</f>
        <v>Recette mère ►  Textures modifiées</v>
      </c>
      <c r="I42" s="795" t="s">
        <v>1616</v>
      </c>
      <c r="J42" s="795" t="s">
        <v>1617</v>
      </c>
      <c r="K42" s="784" t="s">
        <v>1603</v>
      </c>
      <c r="L42" s="795" t="s">
        <v>1618</v>
      </c>
      <c r="M42" s="795" t="s">
        <v>1619</v>
      </c>
      <c r="N42" s="795" t="s">
        <v>1620</v>
      </c>
      <c r="O42" s="784" t="s">
        <v>1603</v>
      </c>
      <c r="P42" s="796" t="s">
        <v>1621</v>
      </c>
      <c r="Q42" s="797" t="s">
        <v>1622</v>
      </c>
      <c r="R42" s="797" t="s">
        <v>1623</v>
      </c>
      <c r="S42" s="788" t="s">
        <v>1624</v>
      </c>
      <c r="T42" s="788" t="s">
        <v>1615</v>
      </c>
      <c r="U42" s="788" t="s">
        <v>1625</v>
      </c>
      <c r="V42" s="798" t="s">
        <v>1626</v>
      </c>
      <c r="W42" s="799" t="s">
        <v>1627</v>
      </c>
      <c r="X42" s="800" t="s">
        <v>1628</v>
      </c>
      <c r="Z42" s="973" t="str">
        <f>IF(AA42="","",COUNTIF(AA27:AA42,"&lt;&gt;"))</f>
        <v/>
      </c>
      <c r="AA42" s="965"/>
      <c r="AB42" s="974" t="str">
        <f t="shared" si="16"/>
        <v/>
      </c>
      <c r="AC42" s="984" t="str">
        <f t="shared" si="2"/>
        <v/>
      </c>
      <c r="AD42" s="976" t="str">
        <f t="shared" si="4"/>
        <v/>
      </c>
      <c r="AE42" s="977" t="str">
        <f t="shared" si="5"/>
        <v/>
      </c>
      <c r="AF42" s="964" t="str">
        <f>IF(AG42="","",COUNTIF(AG27:AG42,"&lt;&gt;"))</f>
        <v/>
      </c>
      <c r="AG42" s="965" t="str" cm="1">
        <f t="array" ref="AG42">IF(AK42="","",IF(LEN(AK42)&lt;=MAX(10,AF22),AK42,IFERROR(LEFT(AK42,LOOKUP(2,1/(MID(AK42,ROW(10:509),1)=" ")/(ROW(10:509)&lt;=MAX(10,AF22)),ROW(10:509))-1),LEFT(AK42,MAX(10,AF22)))))</f>
        <v/>
      </c>
      <c r="AH42" s="964" t="str">
        <f t="shared" si="6"/>
        <v/>
      </c>
      <c r="AI42" s="964" t="str">
        <f t="shared" si="7"/>
        <v/>
      </c>
      <c r="AJ42" s="964" t="str">
        <f>IF(AL41&lt;&gt;"",AJ41,IF(AJ41&lt;MAX(Z27:Z326),AJ41+1,""))</f>
        <v/>
      </c>
      <c r="AK42" s="965" t="str">
        <f>IF(AJ42="","",IF(AL41&lt;&gt;"",AL41,INDEX(AD27:AD326,MATCH(AJ42,Z27:Z326,0))))</f>
        <v/>
      </c>
      <c r="AL42" s="965" t="str">
        <f t="shared" si="8"/>
        <v/>
      </c>
      <c r="AM42" s="965" t="str">
        <f t="shared" si="9"/>
        <v/>
      </c>
      <c r="AN42" s="964" t="str">
        <f t="shared" si="10"/>
        <v/>
      </c>
      <c r="AO42" s="964" t="str">
        <f t="shared" si="11"/>
        <v/>
      </c>
      <c r="AP42" s="965" t="str">
        <f t="shared" si="12"/>
        <v/>
      </c>
      <c r="AQ42" s="964" t="str">
        <f>IF(AM42="","",IF(COUNTIF(BO27:BO309,TRIM(AP42))&gt;0,"EXCLUSION EXACTE",""))</f>
        <v/>
      </c>
      <c r="AR42" s="964" t="str" cm="1">
        <f t="array" ref="AR42">IF(AM42="","",IF(SUMPRODUCT(--(BO27:BO309&lt;&gt;""),--ISNUMBER(SEARCH(" "&amp;BO27:BO309&amp;" ",AP42)))&gt;0,"BLOQUE MOLLUSQUES",""))</f>
        <v/>
      </c>
      <c r="AS42" s="964" t="str" cm="1">
        <f t="array" ref="AS42">IF(AM42="","",IF(SUMPRODUCT(--(BS27:BS309&lt;&gt;""),--ISNUMBER(SEARCH(" "&amp;BS27:BS309&amp;" ",AP42)))&gt;0,"FORCE MOLLUSQUES",""))</f>
        <v/>
      </c>
      <c r="AT42" s="965" t="str">
        <f t="shared" si="13"/>
        <v/>
      </c>
      <c r="AU42" s="965" t="str">
        <f t="shared" si="17"/>
        <v/>
      </c>
      <c r="AV42" s="964" t="str">
        <f t="shared" si="14"/>
        <v/>
      </c>
      <c r="AW42" s="964" t="str" cm="1">
        <f t="array" ref="AW42">IF(AM42="","",IF(AQ42&lt;&gt;"","",IF(SUMPRODUCT(--(BM27:BM1509=AW26),--(BL27:BL1509&lt;&gt;""),--ISNUMBER(SEARCH(" "&amp;BL27:BL1509&amp;" ",AP42)))&gt;0,AW26,"")))</f>
        <v/>
      </c>
      <c r="AX42" s="964" t="str" cm="1">
        <f t="array" ref="AX42">IF(AM42="","",IF(AQ42&lt;&gt;"","",IF(SUMPRODUCT(--(BM27:BM1509=AX26),--(BL27:BL1509&lt;&gt;""),--ISNUMBER(SEARCH(" "&amp;BL27:BL1509&amp;" ",AP42)))&gt;0,AX26,"")))</f>
        <v/>
      </c>
      <c r="AY42" s="964" t="str" cm="1">
        <f t="array" ref="AY42">IF(AM42="","",IF(AQ42&lt;&gt;"","",IF(SUMPRODUCT(--(BM27:BM1509=AY26),--(BL27:BL1509&lt;&gt;""),--ISNUMBER(SEARCH(" "&amp;BL27:BL1509&amp;" ",AP42)))&gt;0,AY26,"")))</f>
        <v/>
      </c>
      <c r="AZ42" s="964" t="str" cm="1">
        <f t="array" ref="AZ42">IF(AM42="","",IF(AQ42&lt;&gt;"","",IF(SUMPRODUCT(--(BM27:BM1509=AZ26),--(BL27:BL1509&lt;&gt;""),--ISNUMBER(SEARCH(" "&amp;BL27:BL1509&amp;" ",AP42)))&gt;0,AZ26,"")))</f>
        <v/>
      </c>
      <c r="BA42" s="964" t="str" cm="1">
        <f t="array" ref="BA42">IF(AM42="","",IF(AQ42&lt;&gt;"","",IF(SUMPRODUCT(--(BM27:BM1509=BA26),--(BL27:BL1509&lt;&gt;""),--ISNUMBER(SEARCH(" "&amp;BL27:BL1509&amp;" ",AP42)))&gt;0,BA26,"")))</f>
        <v/>
      </c>
      <c r="BB42" s="964" t="str" cm="1">
        <f t="array" ref="BB42">IF(AM42="","",IF(AQ42&lt;&gt;"","",IF(SUMPRODUCT(--(BM27:BM1509=BB26),--(BL27:BL1509&lt;&gt;""),--ISNUMBER(SEARCH(" "&amp;BL27:BL1509&amp;" ",AP42)))&gt;0,BB26,"")))</f>
        <v/>
      </c>
      <c r="BC42" s="964" t="str" cm="1">
        <f t="array" ref="BC42">IF(AM42="","",IF(AQ42&lt;&gt;"","",IF(SUMPRODUCT(--(BM27:BM1509=BC26),--(BL27:BL1509&lt;&gt;""),--ISNUMBER(SEARCH(" "&amp;BL27:BL1509&amp;" ",AP42)))&gt;0,BC26,"")))</f>
        <v/>
      </c>
      <c r="BD42" s="964" t="str" cm="1">
        <f t="array" ref="BD42">IF(AM42="","",IF(AQ42&lt;&gt;"","",IF(SUMPRODUCT(--(BM27:BM1509=BD26),--(BL27:BL1509&lt;&gt;""),--ISNUMBER(SEARCH(" "&amp;BL27:BL1509&amp;" ",AP42)))&gt;0,BD26,"")))</f>
        <v/>
      </c>
      <c r="BE42" s="964" t="str" cm="1">
        <f t="array" ref="BE42">IF(AM42="","",IF(AQ42&lt;&gt;"","",IF(SUMPRODUCT(--(BM27:BM1509=BE26),--(BL27:BL1509&lt;&gt;""),--ISNUMBER(SEARCH(" "&amp;BL27:BL1509&amp;" ",AP42)))&gt;0,BE26,"")))</f>
        <v/>
      </c>
      <c r="BF42" s="964" t="str" cm="1">
        <f t="array" ref="BF42">IF(AM42="","",IF(AQ42&lt;&gt;"","",IF(SUMPRODUCT(--(BM27:BM1509=BF26),--(BL27:BL1509&lt;&gt;""),--ISNUMBER(SEARCH(" "&amp;BL27:BL1509&amp;" ",AP42)))&gt;0,BF26,"")))</f>
        <v/>
      </c>
      <c r="BG42" s="964" t="str" cm="1">
        <f t="array" ref="BG42">IF(AM42="","",IF(AQ42&lt;&gt;"","",IF(SUMPRODUCT(--(BM27:BM1509=BG26),--(BL27:BL1509&lt;&gt;""),--ISNUMBER(SEARCH(" "&amp;BL27:BL1509&amp;" ",AP42)))&gt;0,BG26,"")))</f>
        <v/>
      </c>
      <c r="BH42" s="964" t="str" cm="1">
        <f t="array" ref="BH42">IF(AM42="","",IF(AQ42&lt;&gt;"","",IF(SUMPRODUCT(--(BM27:BM1509=BH26),--(BL27:BL1509&lt;&gt;""),--ISNUMBER(SEARCH(" "&amp;BL27:BL1509&amp;" ",AP42)))&gt;0,BH26,"")))</f>
        <v/>
      </c>
      <c r="BI42" s="964" t="str" cm="1">
        <f t="array" ref="BI42">IF(AM42="","",IF(AQ42&lt;&gt;"","",IF(SUMPRODUCT(--(BM27:BM1509=BI26),--(BL27:BL1509&lt;&gt;""),--ISNUMBER(SEARCH(" "&amp;BL27:BL1509&amp;" ",AP42)))&gt;0,BI26,"")))</f>
        <v/>
      </c>
      <c r="BJ42" s="964" t="str" cm="1">
        <f t="array" ref="BJ42">IF(AM42="","",IF(AS42&lt;&gt;"",BJ26,IF(AR42&lt;&gt;"","",IF(AQ42&lt;&gt;"","",IF(SUMPRODUCT(--(BM27:BM1509=BJ26),--(BL27:BL1509&lt;&gt;""),--ISNUMBER(SEARCH(" "&amp;BL27:BL1509&amp;" ",AP42)))&gt;0,BJ26,"")))))</f>
        <v/>
      </c>
      <c r="BL42" s="964" t="s">
        <v>2050</v>
      </c>
      <c r="BM42" s="964" t="s">
        <v>1963</v>
      </c>
      <c r="BO42" s="964" t="s">
        <v>2051</v>
      </c>
      <c r="BP42" s="964" t="s">
        <v>1982</v>
      </c>
      <c r="BQ42" s="964" t="s">
        <v>1983</v>
      </c>
      <c r="BS42" s="964"/>
      <c r="BT42" s="964"/>
      <c r="BU42" s="964"/>
      <c r="BW42" s="965" t="s">
        <v>433</v>
      </c>
      <c r="BX42" s="965" t="s">
        <v>2052</v>
      </c>
      <c r="BZ42" s="1" t="s">
        <v>2053</v>
      </c>
      <c r="CM42" s="49">
        <v>1</v>
      </c>
    </row>
    <row r="43" spans="3:91" ht="30" customHeight="1">
      <c r="D43" s="674" t="s">
        <v>1541</v>
      </c>
      <c r="E43" s="680" t="str">
        <f>E23</f>
        <v>M MACÉDOINE DE LÉGUMES AU COULIS DE TOMATE | HORS D'ŒUVRE texture modifiée-cuidité-MACEDOINE| Auteur &gt; Annette et Jean Pierre DOMERGUES - 45000 ORLÉANS 1981</v>
      </c>
      <c r="F43" s="681">
        <f>F23</f>
        <v>10</v>
      </c>
      <c r="G43" s="680" t="str">
        <f>G23</f>
        <v>couverts</v>
      </c>
      <c r="H43" s="682" t="str">
        <f>H23</f>
        <v>Recette mère ►  Textures modifiées</v>
      </c>
      <c r="I43" s="801">
        <v>2.835E-2</v>
      </c>
      <c r="J43" s="802">
        <v>0.13</v>
      </c>
      <c r="K43" s="803">
        <v>0</v>
      </c>
      <c r="L43" s="802">
        <v>0.2</v>
      </c>
      <c r="M43" s="802">
        <v>0.23</v>
      </c>
      <c r="N43" s="802">
        <v>0.22500000000000001</v>
      </c>
      <c r="O43" s="803">
        <v>0</v>
      </c>
      <c r="P43" s="804">
        <v>0.35</v>
      </c>
      <c r="Q43" s="804">
        <v>5.0000000000000001E-3</v>
      </c>
      <c r="R43" s="804">
        <v>5.0000000000000001E-3</v>
      </c>
      <c r="S43" s="804">
        <v>1.4999999999999999E-2</v>
      </c>
      <c r="T43" s="804">
        <v>0.1</v>
      </c>
      <c r="U43" s="804">
        <v>0.22500000000000001</v>
      </c>
      <c r="V43" s="804">
        <v>4.0000000000000001E-3</v>
      </c>
      <c r="W43" s="794">
        <v>1E-3</v>
      </c>
      <c r="X43" s="794">
        <v>4.4999999999999998E-2</v>
      </c>
      <c r="Z43" s="957" t="str">
        <f>IF(AA43="","",COUNTIF(AA27:AA43,"&lt;&gt;"))</f>
        <v/>
      </c>
      <c r="AA43" s="958"/>
      <c r="AB43" s="974" t="str">
        <f t="shared" si="16"/>
        <v/>
      </c>
      <c r="AC43" s="984" t="str">
        <f t="shared" si="2"/>
        <v/>
      </c>
      <c r="AD43" s="961" t="str">
        <f t="shared" si="4"/>
        <v/>
      </c>
      <c r="AE43" s="962" t="str">
        <f t="shared" si="5"/>
        <v/>
      </c>
      <c r="AF43" s="963" t="str">
        <f>IF(AG43="","",COUNTIF(AG27:AG43,"&lt;&gt;"))</f>
        <v/>
      </c>
      <c r="AG43" s="958" t="str" cm="1">
        <f t="array" ref="AG43">IF(AK43="","",IF(LEN(AK43)&lt;=MAX(10,AF22),AK43,IFERROR(LEFT(AK43,LOOKUP(2,1/(MID(AK43,ROW(10:509),1)=" ")/(ROW(10:509)&lt;=MAX(10,AF22)),ROW(10:509))-1),LEFT(AK43,MAX(10,AF22)))))</f>
        <v/>
      </c>
      <c r="AH43" s="963" t="str">
        <f t="shared" si="6"/>
        <v/>
      </c>
      <c r="AI43" s="963" t="str">
        <f t="shared" si="7"/>
        <v/>
      </c>
      <c r="AJ43" s="964" t="str">
        <f>IF(AL42&lt;&gt;"",AJ42,IF(AJ42&lt;MAX(Z27:Z326),AJ42+1,""))</f>
        <v/>
      </c>
      <c r="AK43" s="965" t="str">
        <f>IF(AJ43="","",IF(AL42&lt;&gt;"",AL42,INDEX(AD27:AD326,MATCH(AJ43,Z27:Z326,0))))</f>
        <v/>
      </c>
      <c r="AL43" s="965" t="str">
        <f t="shared" si="8"/>
        <v/>
      </c>
      <c r="AM43" s="966" t="str">
        <f t="shared" si="9"/>
        <v/>
      </c>
      <c r="AN43" s="967" t="str">
        <f t="shared" si="10"/>
        <v/>
      </c>
      <c r="AO43" s="967" t="str">
        <f t="shared" si="11"/>
        <v/>
      </c>
      <c r="AP43" s="966" t="str">
        <f t="shared" si="12"/>
        <v/>
      </c>
      <c r="AQ43" s="967" t="str">
        <f>IF(AM43="","",IF(COUNTIF(BO27:BO309,TRIM(AP43))&gt;0,"EXCLUSION EXACTE",""))</f>
        <v/>
      </c>
      <c r="AR43" s="967" t="str" cm="1">
        <f t="array" ref="AR43">IF(AM43="","",IF(SUMPRODUCT(--(BO27:BO309&lt;&gt;""),--ISNUMBER(SEARCH(" "&amp;BO27:BO309&amp;" ",AP43)))&gt;0,"BLOQUE MOLLUSQUES",""))</f>
        <v/>
      </c>
      <c r="AS43" s="967" t="str" cm="1">
        <f t="array" ref="AS43">IF(AM43="","",IF(SUMPRODUCT(--(BS27:BS309&lt;&gt;""),--ISNUMBER(SEARCH(" "&amp;BS27:BS309&amp;" ",AP43)))&gt;0,"FORCE MOLLUSQUES",""))</f>
        <v/>
      </c>
      <c r="AT43" s="966" t="str">
        <f t="shared" si="13"/>
        <v/>
      </c>
      <c r="AU43" s="966" t="str">
        <f t="shared" si="17"/>
        <v/>
      </c>
      <c r="AV43" s="967" t="str">
        <f t="shared" si="14"/>
        <v/>
      </c>
      <c r="AW43" s="967" t="str" cm="1">
        <f t="array" ref="AW43">IF(AM43="","",IF(AQ43&lt;&gt;"","",IF(SUMPRODUCT(--(BM27:BM1509=AW26),--(BL27:BL1509&lt;&gt;""),--ISNUMBER(SEARCH(" "&amp;BL27:BL1509&amp;" ",AP43)))&gt;0,AW26,"")))</f>
        <v/>
      </c>
      <c r="AX43" s="967" t="str" cm="1">
        <f t="array" ref="AX43">IF(AM43="","",IF(AQ43&lt;&gt;"","",IF(SUMPRODUCT(--(BM27:BM1509=AX26),--(BL27:BL1509&lt;&gt;""),--ISNUMBER(SEARCH(" "&amp;BL27:BL1509&amp;" ",AP43)))&gt;0,AX26,"")))</f>
        <v/>
      </c>
      <c r="AY43" s="967" t="str" cm="1">
        <f t="array" ref="AY43">IF(AM43="","",IF(AQ43&lt;&gt;"","",IF(SUMPRODUCT(--(BM27:BM1509=AY26),--(BL27:BL1509&lt;&gt;""),--ISNUMBER(SEARCH(" "&amp;BL27:BL1509&amp;" ",AP43)))&gt;0,AY26,"")))</f>
        <v/>
      </c>
      <c r="AZ43" s="967" t="str" cm="1">
        <f t="array" ref="AZ43">IF(AM43="","",IF(AQ43&lt;&gt;"","",IF(SUMPRODUCT(--(BM27:BM1509=AZ26),--(BL27:BL1509&lt;&gt;""),--ISNUMBER(SEARCH(" "&amp;BL27:BL1509&amp;" ",AP43)))&gt;0,AZ26,"")))</f>
        <v/>
      </c>
      <c r="BA43" s="967" t="str" cm="1">
        <f t="array" ref="BA43">IF(AM43="","",IF(AQ43&lt;&gt;"","",IF(SUMPRODUCT(--(BM27:BM1509=BA26),--(BL27:BL1509&lt;&gt;""),--ISNUMBER(SEARCH(" "&amp;BL27:BL1509&amp;" ",AP43)))&gt;0,BA26,"")))</f>
        <v/>
      </c>
      <c r="BB43" s="967" t="str" cm="1">
        <f t="array" ref="BB43">IF(AM43="","",IF(AQ43&lt;&gt;"","",IF(SUMPRODUCT(--(BM27:BM1509=BB26),--(BL27:BL1509&lt;&gt;""),--ISNUMBER(SEARCH(" "&amp;BL27:BL1509&amp;" ",AP43)))&gt;0,BB26,"")))</f>
        <v/>
      </c>
      <c r="BC43" s="967" t="str" cm="1">
        <f t="array" ref="BC43">IF(AM43="","",IF(AQ43&lt;&gt;"","",IF(SUMPRODUCT(--(BM27:BM1509=BC26),--(BL27:BL1509&lt;&gt;""),--ISNUMBER(SEARCH(" "&amp;BL27:BL1509&amp;" ",AP43)))&gt;0,BC26,"")))</f>
        <v/>
      </c>
      <c r="BD43" s="967" t="str" cm="1">
        <f t="array" ref="BD43">IF(AM43="","",IF(AQ43&lt;&gt;"","",IF(SUMPRODUCT(--(BM27:BM1509=BD26),--(BL27:BL1509&lt;&gt;""),--ISNUMBER(SEARCH(" "&amp;BL27:BL1509&amp;" ",AP43)))&gt;0,BD26,"")))</f>
        <v/>
      </c>
      <c r="BE43" s="967" t="str" cm="1">
        <f t="array" ref="BE43">IF(AM43="","",IF(AQ43&lt;&gt;"","",IF(SUMPRODUCT(--(BM27:BM1509=BE26),--(BL27:BL1509&lt;&gt;""),--ISNUMBER(SEARCH(" "&amp;BL27:BL1509&amp;" ",AP43)))&gt;0,BE26,"")))</f>
        <v/>
      </c>
      <c r="BF43" s="967" t="str" cm="1">
        <f t="array" ref="BF43">IF(AM43="","",IF(AQ43&lt;&gt;"","",IF(SUMPRODUCT(--(BM27:BM1509=BF26),--(BL27:BL1509&lt;&gt;""),--ISNUMBER(SEARCH(" "&amp;BL27:BL1509&amp;" ",AP43)))&gt;0,BF26,"")))</f>
        <v/>
      </c>
      <c r="BG43" s="967" t="str" cm="1">
        <f t="array" ref="BG43">IF(AM43="","",IF(AQ43&lt;&gt;"","",IF(SUMPRODUCT(--(BM27:BM1509=BG26),--(BL27:BL1509&lt;&gt;""),--ISNUMBER(SEARCH(" "&amp;BL27:BL1509&amp;" ",AP43)))&gt;0,BG26,"")))</f>
        <v/>
      </c>
      <c r="BH43" s="967" t="str" cm="1">
        <f t="array" ref="BH43">IF(AM43="","",IF(AQ43&lt;&gt;"","",IF(SUMPRODUCT(--(BM27:BM1509=BH26),--(BL27:BL1509&lt;&gt;""),--ISNUMBER(SEARCH(" "&amp;BL27:BL1509&amp;" ",AP43)))&gt;0,BH26,"")))</f>
        <v/>
      </c>
      <c r="BI43" s="967" t="str" cm="1">
        <f t="array" ref="BI43">IF(AM43="","",IF(AQ43&lt;&gt;"","",IF(SUMPRODUCT(--(BM27:BM1509=BI26),--(BL27:BL1509&lt;&gt;""),--ISNUMBER(SEARCH(" "&amp;BL27:BL1509&amp;" ",AP43)))&gt;0,BI26,"")))</f>
        <v/>
      </c>
      <c r="BJ43" s="967" t="str" cm="1">
        <f t="array" ref="BJ43">IF(AM43="","",IF(AS43&lt;&gt;"",BJ26,IF(AR43&lt;&gt;"","",IF(AQ43&lt;&gt;"","",IF(SUMPRODUCT(--(BM27:BM1509=BJ26),--(BL27:BL1509&lt;&gt;""),--ISNUMBER(SEARCH(" "&amp;BL27:BL1509&amp;" ",AP43)))&gt;0,BJ26,"")))))</f>
        <v/>
      </c>
      <c r="BL43" s="968" t="s">
        <v>2054</v>
      </c>
      <c r="BM43" s="968" t="s">
        <v>1963</v>
      </c>
      <c r="BO43" s="969" t="s">
        <v>2055</v>
      </c>
      <c r="BP43" s="969" t="s">
        <v>1982</v>
      </c>
      <c r="BQ43" s="969" t="s">
        <v>1983</v>
      </c>
      <c r="BS43" s="964"/>
      <c r="BT43" s="964"/>
      <c r="BU43" s="964"/>
      <c r="BW43" s="965" t="s">
        <v>436</v>
      </c>
      <c r="BX43" s="965" t="s">
        <v>2052</v>
      </c>
      <c r="BZ43" s="1" t="s">
        <v>982</v>
      </c>
      <c r="CM43" s="49">
        <v>1</v>
      </c>
    </row>
    <row r="44" spans="3:91" ht="30" customHeight="1">
      <c r="D44" s="674" t="s">
        <v>1541</v>
      </c>
      <c r="E44" s="805" t="str">
        <f t="shared" ref="E44:X44" si="20">SUBSTITUTE(ADDRESS(1,COLUMN(),4),"1","")</f>
        <v>E</v>
      </c>
      <c r="F44" s="805" t="str">
        <f t="shared" si="20"/>
        <v>F</v>
      </c>
      <c r="G44" s="805" t="str">
        <f t="shared" si="20"/>
        <v>G</v>
      </c>
      <c r="H44" s="805" t="str">
        <f t="shared" si="20"/>
        <v>H</v>
      </c>
      <c r="I44" s="805" t="str">
        <f t="shared" si="20"/>
        <v>I</v>
      </c>
      <c r="J44" s="805" t="str">
        <f t="shared" si="20"/>
        <v>J</v>
      </c>
      <c r="K44" s="805" t="str">
        <f t="shared" si="20"/>
        <v>K</v>
      </c>
      <c r="L44" s="805" t="str">
        <f t="shared" si="20"/>
        <v>L</v>
      </c>
      <c r="M44" s="805" t="str">
        <f t="shared" si="20"/>
        <v>M</v>
      </c>
      <c r="N44" s="805" t="str">
        <f t="shared" si="20"/>
        <v>N</v>
      </c>
      <c r="O44" s="805" t="str">
        <f t="shared" si="20"/>
        <v>O</v>
      </c>
      <c r="P44" s="805" t="str">
        <f t="shared" si="20"/>
        <v>P</v>
      </c>
      <c r="Q44" s="805"/>
      <c r="R44" s="805" t="str">
        <f t="shared" si="20"/>
        <v>R</v>
      </c>
      <c r="S44" s="805" t="str">
        <f t="shared" si="20"/>
        <v>S</v>
      </c>
      <c r="T44" s="805" t="str">
        <f t="shared" si="20"/>
        <v>T</v>
      </c>
      <c r="U44" s="805" t="str">
        <f t="shared" si="20"/>
        <v>U</v>
      </c>
      <c r="V44" s="805" t="str">
        <f t="shared" si="20"/>
        <v>V</v>
      </c>
      <c r="W44" s="805" t="str">
        <f t="shared" si="20"/>
        <v>W</v>
      </c>
      <c r="X44" s="806" t="str">
        <f t="shared" si="20"/>
        <v>X</v>
      </c>
      <c r="Z44" s="973" t="str">
        <f>IF(AA44="","",COUNTIF(AA27:AA44,"&lt;&gt;"))</f>
        <v/>
      </c>
      <c r="AA44" s="965"/>
      <c r="AB44" s="974" t="str">
        <f t="shared" si="16"/>
        <v/>
      </c>
      <c r="AC44" s="984" t="str">
        <f t="shared" si="2"/>
        <v/>
      </c>
      <c r="AD44" s="976" t="str">
        <f t="shared" si="4"/>
        <v/>
      </c>
      <c r="AE44" s="977" t="str">
        <f t="shared" si="5"/>
        <v/>
      </c>
      <c r="AF44" s="964" t="str">
        <f>IF(AG44="","",COUNTIF(AG27:AG44,"&lt;&gt;"))</f>
        <v/>
      </c>
      <c r="AG44" s="965" t="str" cm="1">
        <f t="array" ref="AG44">IF(AK44="","",IF(LEN(AK44)&lt;=MAX(10,AF22),AK44,IFERROR(LEFT(AK44,LOOKUP(2,1/(MID(AK44,ROW(10:509),1)=" ")/(ROW(10:509)&lt;=MAX(10,AF22)),ROW(10:509))-1),LEFT(AK44,MAX(10,AF22)))))</f>
        <v/>
      </c>
      <c r="AH44" s="964" t="str">
        <f t="shared" si="6"/>
        <v/>
      </c>
      <c r="AI44" s="964" t="str">
        <f t="shared" si="7"/>
        <v/>
      </c>
      <c r="AJ44" s="964" t="str">
        <f>IF(AL43&lt;&gt;"",AJ43,IF(AJ43&lt;MAX(Z27:Z326),AJ43+1,""))</f>
        <v/>
      </c>
      <c r="AK44" s="965" t="str">
        <f>IF(AJ44="","",IF(AL43&lt;&gt;"",AL43,INDEX(AD27:AD326,MATCH(AJ44,Z27:Z326,0))))</f>
        <v/>
      </c>
      <c r="AL44" s="965" t="str">
        <f t="shared" si="8"/>
        <v/>
      </c>
      <c r="AM44" s="965" t="str">
        <f t="shared" si="9"/>
        <v/>
      </c>
      <c r="AN44" s="964" t="str">
        <f t="shared" si="10"/>
        <v/>
      </c>
      <c r="AO44" s="964" t="str">
        <f t="shared" si="11"/>
        <v/>
      </c>
      <c r="AP44" s="965" t="str">
        <f t="shared" si="12"/>
        <v/>
      </c>
      <c r="AQ44" s="964" t="str">
        <f>IF(AM44="","",IF(COUNTIF(BO27:BO309,TRIM(AP44))&gt;0,"EXCLUSION EXACTE",""))</f>
        <v/>
      </c>
      <c r="AR44" s="964" t="str" cm="1">
        <f t="array" ref="AR44">IF(AM44="","",IF(SUMPRODUCT(--(BO27:BO309&lt;&gt;""),--ISNUMBER(SEARCH(" "&amp;BO27:BO309&amp;" ",AP44)))&gt;0,"BLOQUE MOLLUSQUES",""))</f>
        <v/>
      </c>
      <c r="AS44" s="964" t="str" cm="1">
        <f t="array" ref="AS44">IF(AM44="","",IF(SUMPRODUCT(--(BS27:BS309&lt;&gt;""),--ISNUMBER(SEARCH(" "&amp;BS27:BS309&amp;" ",AP44)))&gt;0,"FORCE MOLLUSQUES",""))</f>
        <v/>
      </c>
      <c r="AT44" s="965" t="str">
        <f t="shared" si="13"/>
        <v/>
      </c>
      <c r="AU44" s="965" t="str">
        <f t="shared" si="17"/>
        <v/>
      </c>
      <c r="AV44" s="964" t="str">
        <f t="shared" si="14"/>
        <v/>
      </c>
      <c r="AW44" s="964" t="str" cm="1">
        <f t="array" ref="AW44">IF(AM44="","",IF(AQ44&lt;&gt;"","",IF(SUMPRODUCT(--(BM27:BM1509=AW26),--(BL27:BL1509&lt;&gt;""),--ISNUMBER(SEARCH(" "&amp;BL27:BL1509&amp;" ",AP44)))&gt;0,AW26,"")))</f>
        <v/>
      </c>
      <c r="AX44" s="964" t="str" cm="1">
        <f t="array" ref="AX44">IF(AM44="","",IF(AQ44&lt;&gt;"","",IF(SUMPRODUCT(--(BM27:BM1509=AX26),--(BL27:BL1509&lt;&gt;""),--ISNUMBER(SEARCH(" "&amp;BL27:BL1509&amp;" ",AP44)))&gt;0,AX26,"")))</f>
        <v/>
      </c>
      <c r="AY44" s="964" t="str" cm="1">
        <f t="array" ref="AY44">IF(AM44="","",IF(AQ44&lt;&gt;"","",IF(SUMPRODUCT(--(BM27:BM1509=AY26),--(BL27:BL1509&lt;&gt;""),--ISNUMBER(SEARCH(" "&amp;BL27:BL1509&amp;" ",AP44)))&gt;0,AY26,"")))</f>
        <v/>
      </c>
      <c r="AZ44" s="964" t="str" cm="1">
        <f t="array" ref="AZ44">IF(AM44="","",IF(AQ44&lt;&gt;"","",IF(SUMPRODUCT(--(BM27:BM1509=AZ26),--(BL27:BL1509&lt;&gt;""),--ISNUMBER(SEARCH(" "&amp;BL27:BL1509&amp;" ",AP44)))&gt;0,AZ26,"")))</f>
        <v/>
      </c>
      <c r="BA44" s="964" t="str" cm="1">
        <f t="array" ref="BA44">IF(AM44="","",IF(AQ44&lt;&gt;"","",IF(SUMPRODUCT(--(BM27:BM1509=BA26),--(BL27:BL1509&lt;&gt;""),--ISNUMBER(SEARCH(" "&amp;BL27:BL1509&amp;" ",AP44)))&gt;0,BA26,"")))</f>
        <v/>
      </c>
      <c r="BB44" s="964" t="str" cm="1">
        <f t="array" ref="BB44">IF(AM44="","",IF(AQ44&lt;&gt;"","",IF(SUMPRODUCT(--(BM27:BM1509=BB26),--(BL27:BL1509&lt;&gt;""),--ISNUMBER(SEARCH(" "&amp;BL27:BL1509&amp;" ",AP44)))&gt;0,BB26,"")))</f>
        <v/>
      </c>
      <c r="BC44" s="964" t="str" cm="1">
        <f t="array" ref="BC44">IF(AM44="","",IF(AQ44&lt;&gt;"","",IF(SUMPRODUCT(--(BM27:BM1509=BC26),--(BL27:BL1509&lt;&gt;""),--ISNUMBER(SEARCH(" "&amp;BL27:BL1509&amp;" ",AP44)))&gt;0,BC26,"")))</f>
        <v/>
      </c>
      <c r="BD44" s="964" t="str" cm="1">
        <f t="array" ref="BD44">IF(AM44="","",IF(AQ44&lt;&gt;"","",IF(SUMPRODUCT(--(BM27:BM1509=BD26),--(BL27:BL1509&lt;&gt;""),--ISNUMBER(SEARCH(" "&amp;BL27:BL1509&amp;" ",AP44)))&gt;0,BD26,"")))</f>
        <v/>
      </c>
      <c r="BE44" s="964" t="str" cm="1">
        <f t="array" ref="BE44">IF(AM44="","",IF(AQ44&lt;&gt;"","",IF(SUMPRODUCT(--(BM27:BM1509=BE26),--(BL27:BL1509&lt;&gt;""),--ISNUMBER(SEARCH(" "&amp;BL27:BL1509&amp;" ",AP44)))&gt;0,BE26,"")))</f>
        <v/>
      </c>
      <c r="BF44" s="964" t="str" cm="1">
        <f t="array" ref="BF44">IF(AM44="","",IF(AQ44&lt;&gt;"","",IF(SUMPRODUCT(--(BM27:BM1509=BF26),--(BL27:BL1509&lt;&gt;""),--ISNUMBER(SEARCH(" "&amp;BL27:BL1509&amp;" ",AP44)))&gt;0,BF26,"")))</f>
        <v/>
      </c>
      <c r="BG44" s="964" t="str" cm="1">
        <f t="array" ref="BG44">IF(AM44="","",IF(AQ44&lt;&gt;"","",IF(SUMPRODUCT(--(BM27:BM1509=BG26),--(BL27:BL1509&lt;&gt;""),--ISNUMBER(SEARCH(" "&amp;BL27:BL1509&amp;" ",AP44)))&gt;0,BG26,"")))</f>
        <v/>
      </c>
      <c r="BH44" s="964" t="str" cm="1">
        <f t="array" ref="BH44">IF(AM44="","",IF(AQ44&lt;&gt;"","",IF(SUMPRODUCT(--(BM27:BM1509=BH26),--(BL27:BL1509&lt;&gt;""),--ISNUMBER(SEARCH(" "&amp;BL27:BL1509&amp;" ",AP44)))&gt;0,BH26,"")))</f>
        <v/>
      </c>
      <c r="BI44" s="964" t="str" cm="1">
        <f t="array" ref="BI44">IF(AM44="","",IF(AQ44&lt;&gt;"","",IF(SUMPRODUCT(--(BM27:BM1509=BI26),--(BL27:BL1509&lt;&gt;""),--ISNUMBER(SEARCH(" "&amp;BL27:BL1509&amp;" ",AP44)))&gt;0,BI26,"")))</f>
        <v/>
      </c>
      <c r="BJ44" s="964" t="str" cm="1">
        <f t="array" ref="BJ44">IF(AM44="","",IF(AS44&lt;&gt;"",BJ26,IF(AR44&lt;&gt;"","",IF(AQ44&lt;&gt;"","",IF(SUMPRODUCT(--(BM27:BM1509=BJ26),--(BL27:BL1509&lt;&gt;""),--ISNUMBER(SEARCH(" "&amp;BL27:BL1509&amp;" ",AP44)))&gt;0,BJ26,"")))))</f>
        <v/>
      </c>
      <c r="BL44" s="964" t="s">
        <v>2056</v>
      </c>
      <c r="BM44" s="964" t="s">
        <v>1963</v>
      </c>
      <c r="BO44" s="964" t="s">
        <v>998</v>
      </c>
      <c r="BP44" s="964" t="s">
        <v>1982</v>
      </c>
      <c r="BQ44" s="964" t="s">
        <v>1983</v>
      </c>
      <c r="BS44" s="964"/>
      <c r="BT44" s="964"/>
      <c r="BU44" s="964"/>
      <c r="BW44" s="965" t="s">
        <v>1995</v>
      </c>
      <c r="BX44" s="965" t="s">
        <v>1974</v>
      </c>
      <c r="BZ44" s="1" t="s">
        <v>983</v>
      </c>
      <c r="CM44" s="49">
        <v>1</v>
      </c>
    </row>
    <row r="45" spans="3:91" ht="30" customHeight="1">
      <c r="D45" s="674" t="s">
        <v>1541</v>
      </c>
      <c r="E45" s="807">
        <f t="shared" ref="E45:X45" ca="1" si="21">CELL("largeur",E45)</f>
        <v>3</v>
      </c>
      <c r="F45" s="807">
        <f t="shared" ca="1" si="21"/>
        <v>3</v>
      </c>
      <c r="G45" s="807">
        <f t="shared" ca="1" si="21"/>
        <v>3</v>
      </c>
      <c r="H45" s="807">
        <f t="shared" ca="1" si="21"/>
        <v>5</v>
      </c>
      <c r="I45" s="807">
        <f t="shared" ca="1" si="21"/>
        <v>12</v>
      </c>
      <c r="J45" s="807">
        <f t="shared" ca="1" si="21"/>
        <v>12</v>
      </c>
      <c r="K45" s="807">
        <f t="shared" ca="1" si="21"/>
        <v>3</v>
      </c>
      <c r="L45" s="807">
        <f t="shared" ca="1" si="21"/>
        <v>9</v>
      </c>
      <c r="M45" s="807">
        <f t="shared" ca="1" si="21"/>
        <v>12</v>
      </c>
      <c r="N45" s="807">
        <f t="shared" ca="1" si="21"/>
        <v>13</v>
      </c>
      <c r="O45" s="807">
        <f t="shared" ca="1" si="21"/>
        <v>6</v>
      </c>
      <c r="P45" s="807">
        <f t="shared" ca="1" si="21"/>
        <v>40</v>
      </c>
      <c r="Q45" s="807"/>
      <c r="R45" s="807">
        <f t="shared" ca="1" si="21"/>
        <v>10</v>
      </c>
      <c r="S45" s="807">
        <f t="shared" ca="1" si="21"/>
        <v>9</v>
      </c>
      <c r="T45" s="807">
        <f t="shared" ca="1" si="21"/>
        <v>11</v>
      </c>
      <c r="U45" s="807">
        <f t="shared" ca="1" si="21"/>
        <v>13</v>
      </c>
      <c r="V45" s="807">
        <f t="shared" ca="1" si="21"/>
        <v>13</v>
      </c>
      <c r="W45" s="807">
        <f t="shared" ca="1" si="21"/>
        <v>13</v>
      </c>
      <c r="X45" s="808">
        <f t="shared" ca="1" si="21"/>
        <v>17</v>
      </c>
      <c r="Z45" s="957" t="str">
        <f>IF(AA45="","",COUNTIF(AA27:AA45,"&lt;&gt;"))</f>
        <v/>
      </c>
      <c r="AA45" s="958"/>
      <c r="AB45" s="974" t="str">
        <f t="shared" si="16"/>
        <v/>
      </c>
      <c r="AC45" s="984" t="str">
        <f t="shared" si="2"/>
        <v/>
      </c>
      <c r="AD45" s="961" t="str">
        <f t="shared" si="4"/>
        <v/>
      </c>
      <c r="AE45" s="962" t="str">
        <f t="shared" si="5"/>
        <v/>
      </c>
      <c r="AF45" s="963" t="str">
        <f>IF(AG45="","",COUNTIF(AG27:AG45,"&lt;&gt;"))</f>
        <v/>
      </c>
      <c r="AG45" s="958" t="str" cm="1">
        <f t="array" ref="AG45">IF(AK45="","",IF(LEN(AK45)&lt;=MAX(10,AF22),AK45,IFERROR(LEFT(AK45,LOOKUP(2,1/(MID(AK45,ROW(10:509),1)=" ")/(ROW(10:509)&lt;=MAX(10,AF22)),ROW(10:509))-1),LEFT(AK45,MAX(10,AF22)))))</f>
        <v/>
      </c>
      <c r="AH45" s="963" t="str">
        <f t="shared" si="6"/>
        <v/>
      </c>
      <c r="AI45" s="963" t="str">
        <f t="shared" si="7"/>
        <v/>
      </c>
      <c r="AJ45" s="964" t="str">
        <f>IF(AL44&lt;&gt;"",AJ44,IF(AJ44&lt;MAX(Z27:Z326),AJ44+1,""))</f>
        <v/>
      </c>
      <c r="AK45" s="965" t="str">
        <f>IF(AJ45="","",IF(AL44&lt;&gt;"",AL44,INDEX(AD27:AD326,MATCH(AJ45,Z27:Z326,0))))</f>
        <v/>
      </c>
      <c r="AL45" s="965" t="str">
        <f t="shared" si="8"/>
        <v/>
      </c>
      <c r="AM45" s="966" t="str">
        <f t="shared" si="9"/>
        <v/>
      </c>
      <c r="AN45" s="967" t="str">
        <f t="shared" si="10"/>
        <v/>
      </c>
      <c r="AO45" s="967" t="str">
        <f t="shared" si="11"/>
        <v/>
      </c>
      <c r="AP45" s="966" t="str">
        <f t="shared" si="12"/>
        <v/>
      </c>
      <c r="AQ45" s="967" t="str">
        <f>IF(AM45="","",IF(COUNTIF(BO27:BO309,TRIM(AP45))&gt;0,"EXCLUSION EXACTE",""))</f>
        <v/>
      </c>
      <c r="AR45" s="967" t="str" cm="1">
        <f t="array" ref="AR45">IF(AM45="","",IF(SUMPRODUCT(--(BO27:BO309&lt;&gt;""),--ISNUMBER(SEARCH(" "&amp;BO27:BO309&amp;" ",AP45)))&gt;0,"BLOQUE MOLLUSQUES",""))</f>
        <v/>
      </c>
      <c r="AS45" s="967" t="str" cm="1">
        <f t="array" ref="AS45">IF(AM45="","",IF(SUMPRODUCT(--(BS27:BS309&lt;&gt;""),--ISNUMBER(SEARCH(" "&amp;BS27:BS309&amp;" ",AP45)))&gt;0,"FORCE MOLLUSQUES",""))</f>
        <v/>
      </c>
      <c r="AT45" s="966" t="str">
        <f t="shared" si="13"/>
        <v/>
      </c>
      <c r="AU45" s="966" t="str">
        <f t="shared" si="17"/>
        <v/>
      </c>
      <c r="AV45" s="967" t="str">
        <f t="shared" si="14"/>
        <v/>
      </c>
      <c r="AW45" s="967" t="str" cm="1">
        <f t="array" ref="AW45">IF(AM45="","",IF(AQ45&lt;&gt;"","",IF(SUMPRODUCT(--(BM27:BM1509=AW26),--(BL27:BL1509&lt;&gt;""),--ISNUMBER(SEARCH(" "&amp;BL27:BL1509&amp;" ",AP45)))&gt;0,AW26,"")))</f>
        <v/>
      </c>
      <c r="AX45" s="967" t="str" cm="1">
        <f t="array" ref="AX45">IF(AM45="","",IF(AQ45&lt;&gt;"","",IF(SUMPRODUCT(--(BM27:BM1509=AX26),--(BL27:BL1509&lt;&gt;""),--ISNUMBER(SEARCH(" "&amp;BL27:BL1509&amp;" ",AP45)))&gt;0,AX26,"")))</f>
        <v/>
      </c>
      <c r="AY45" s="967" t="str" cm="1">
        <f t="array" ref="AY45">IF(AM45="","",IF(AQ45&lt;&gt;"","",IF(SUMPRODUCT(--(BM27:BM1509=AY26),--(BL27:BL1509&lt;&gt;""),--ISNUMBER(SEARCH(" "&amp;BL27:BL1509&amp;" ",AP45)))&gt;0,AY26,"")))</f>
        <v/>
      </c>
      <c r="AZ45" s="967" t="str" cm="1">
        <f t="array" ref="AZ45">IF(AM45="","",IF(AQ45&lt;&gt;"","",IF(SUMPRODUCT(--(BM27:BM1509=AZ26),--(BL27:BL1509&lt;&gt;""),--ISNUMBER(SEARCH(" "&amp;BL27:BL1509&amp;" ",AP45)))&gt;0,AZ26,"")))</f>
        <v/>
      </c>
      <c r="BA45" s="967" t="str" cm="1">
        <f t="array" ref="BA45">IF(AM45="","",IF(AQ45&lt;&gt;"","",IF(SUMPRODUCT(--(BM27:BM1509=BA26),--(BL27:BL1509&lt;&gt;""),--ISNUMBER(SEARCH(" "&amp;BL27:BL1509&amp;" ",AP45)))&gt;0,BA26,"")))</f>
        <v/>
      </c>
      <c r="BB45" s="967" t="str" cm="1">
        <f t="array" ref="BB45">IF(AM45="","",IF(AQ45&lt;&gt;"","",IF(SUMPRODUCT(--(BM27:BM1509=BB26),--(BL27:BL1509&lt;&gt;""),--ISNUMBER(SEARCH(" "&amp;BL27:BL1509&amp;" ",AP45)))&gt;0,BB26,"")))</f>
        <v/>
      </c>
      <c r="BC45" s="967" t="str" cm="1">
        <f t="array" ref="BC45">IF(AM45="","",IF(AQ45&lt;&gt;"","",IF(SUMPRODUCT(--(BM27:BM1509=BC26),--(BL27:BL1509&lt;&gt;""),--ISNUMBER(SEARCH(" "&amp;BL27:BL1509&amp;" ",AP45)))&gt;0,BC26,"")))</f>
        <v/>
      </c>
      <c r="BD45" s="967" t="str" cm="1">
        <f t="array" ref="BD45">IF(AM45="","",IF(AQ45&lt;&gt;"","",IF(SUMPRODUCT(--(BM27:BM1509=BD26),--(BL27:BL1509&lt;&gt;""),--ISNUMBER(SEARCH(" "&amp;BL27:BL1509&amp;" ",AP45)))&gt;0,BD26,"")))</f>
        <v/>
      </c>
      <c r="BE45" s="967" t="str" cm="1">
        <f t="array" ref="BE45">IF(AM45="","",IF(AQ45&lt;&gt;"","",IF(SUMPRODUCT(--(BM27:BM1509=BE26),--(BL27:BL1509&lt;&gt;""),--ISNUMBER(SEARCH(" "&amp;BL27:BL1509&amp;" ",AP45)))&gt;0,BE26,"")))</f>
        <v/>
      </c>
      <c r="BF45" s="967" t="str" cm="1">
        <f t="array" ref="BF45">IF(AM45="","",IF(AQ45&lt;&gt;"","",IF(SUMPRODUCT(--(BM27:BM1509=BF26),--(BL27:BL1509&lt;&gt;""),--ISNUMBER(SEARCH(" "&amp;BL27:BL1509&amp;" ",AP45)))&gt;0,BF26,"")))</f>
        <v/>
      </c>
      <c r="BG45" s="967" t="str" cm="1">
        <f t="array" ref="BG45">IF(AM45="","",IF(AQ45&lt;&gt;"","",IF(SUMPRODUCT(--(BM27:BM1509=BG26),--(BL27:BL1509&lt;&gt;""),--ISNUMBER(SEARCH(" "&amp;BL27:BL1509&amp;" ",AP45)))&gt;0,BG26,"")))</f>
        <v/>
      </c>
      <c r="BH45" s="967" t="str" cm="1">
        <f t="array" ref="BH45">IF(AM45="","",IF(AQ45&lt;&gt;"","",IF(SUMPRODUCT(--(BM27:BM1509=BH26),--(BL27:BL1509&lt;&gt;""),--ISNUMBER(SEARCH(" "&amp;BL27:BL1509&amp;" ",AP45)))&gt;0,BH26,"")))</f>
        <v/>
      </c>
      <c r="BI45" s="967" t="str" cm="1">
        <f t="array" ref="BI45">IF(AM45="","",IF(AQ45&lt;&gt;"","",IF(SUMPRODUCT(--(BM27:BM1509=BI26),--(BL27:BL1509&lt;&gt;""),--ISNUMBER(SEARCH(" "&amp;BL27:BL1509&amp;" ",AP45)))&gt;0,BI26,"")))</f>
        <v/>
      </c>
      <c r="BJ45" s="967" t="str" cm="1">
        <f t="array" ref="BJ45">IF(AM45="","",IF(AS45&lt;&gt;"",BJ26,IF(AR45&lt;&gt;"","",IF(AQ45&lt;&gt;"","",IF(SUMPRODUCT(--(BM27:BM1509=BJ26),--(BL27:BL1509&lt;&gt;""),--ISNUMBER(SEARCH(" "&amp;BL27:BL1509&amp;" ",AP45)))&gt;0,BJ26,"")))))</f>
        <v/>
      </c>
      <c r="BL45" s="968" t="s">
        <v>2057</v>
      </c>
      <c r="BM45" s="968" t="s">
        <v>1963</v>
      </c>
      <c r="BO45" s="969" t="s">
        <v>2058</v>
      </c>
      <c r="BP45" s="969" t="s">
        <v>1982</v>
      </c>
      <c r="BQ45" s="969" t="s">
        <v>1983</v>
      </c>
      <c r="BS45" s="964"/>
      <c r="BT45" s="964"/>
      <c r="BU45" s="964"/>
      <c r="BW45" s="965" t="s">
        <v>1990</v>
      </c>
      <c r="BX45" s="965" t="s">
        <v>1974</v>
      </c>
      <c r="BZ45" s="1" t="s">
        <v>2059</v>
      </c>
      <c r="CM45" s="49">
        <v>1</v>
      </c>
    </row>
    <row r="46" spans="3:91" ht="30" customHeight="1">
      <c r="D46" s="809" t="s">
        <v>1541</v>
      </c>
      <c r="E46" s="810" t="str">
        <f>E23</f>
        <v>M MACÉDOINE DE LÉGUMES AU COULIS DE TOMATE | HORS D'ŒUVRE texture modifiée-cuidité-MACEDOINE| Auteur &gt; Annette et Jean Pierre DOMERGUES - 45000 ORLÉANS 1981</v>
      </c>
      <c r="F46" s="810">
        <f>F23</f>
        <v>10</v>
      </c>
      <c r="G46" s="811" t="str">
        <f>G23</f>
        <v>couverts</v>
      </c>
      <c r="H46" s="812" t="str">
        <f>H23</f>
        <v>Recette mère ►  Textures modifiées</v>
      </c>
      <c r="I46" s="813"/>
      <c r="J46" s="813"/>
      <c r="K46" s="813"/>
      <c r="L46" s="813"/>
      <c r="M46" s="813"/>
      <c r="N46" s="814" t="s">
        <v>1540</v>
      </c>
      <c r="O46" s="815" t="s">
        <v>1629</v>
      </c>
      <c r="P46" s="816"/>
      <c r="Q46" s="816"/>
      <c r="R46" s="817"/>
      <c r="S46" s="817"/>
      <c r="T46" s="818"/>
      <c r="U46" s="818"/>
      <c r="V46" s="819"/>
      <c r="W46" s="819"/>
      <c r="X46" s="820" t="s">
        <v>1630</v>
      </c>
      <c r="Z46" s="973" t="str">
        <f>IF(AA46="","",COUNTIF(AA27:AA46,"&lt;&gt;"))</f>
        <v/>
      </c>
      <c r="AA46" s="965"/>
      <c r="AB46" s="974" t="str">
        <f t="shared" si="16"/>
        <v/>
      </c>
      <c r="AC46" s="984" t="str">
        <f t="shared" si="2"/>
        <v/>
      </c>
      <c r="AD46" s="976" t="str">
        <f t="shared" si="4"/>
        <v/>
      </c>
      <c r="AE46" s="977" t="str">
        <f t="shared" si="5"/>
        <v/>
      </c>
      <c r="AF46" s="964" t="str">
        <f>IF(AG46="","",COUNTIF(AG27:AG46,"&lt;&gt;"))</f>
        <v/>
      </c>
      <c r="AG46" s="965" t="str" cm="1">
        <f t="array" ref="AG46">IF(AK46="","",IF(LEN(AK46)&lt;=MAX(10,AF22),AK46,IFERROR(LEFT(AK46,LOOKUP(2,1/(MID(AK46,ROW(10:509),1)=" ")/(ROW(10:509)&lt;=MAX(10,AF22)),ROW(10:509))-1),LEFT(AK46,MAX(10,AF22)))))</f>
        <v/>
      </c>
      <c r="AH46" s="964" t="str">
        <f t="shared" si="6"/>
        <v/>
      </c>
      <c r="AI46" s="964" t="str">
        <f t="shared" si="7"/>
        <v/>
      </c>
      <c r="AJ46" s="964" t="str">
        <f>IF(AL45&lt;&gt;"",AJ45,IF(AJ45&lt;MAX(Z27:Z326),AJ45+1,""))</f>
        <v/>
      </c>
      <c r="AK46" s="965" t="str">
        <f>IF(AJ46="","",IF(AL45&lt;&gt;"",AL45,INDEX(AD27:AD326,MATCH(AJ46,Z27:Z326,0))))</f>
        <v/>
      </c>
      <c r="AL46" s="965" t="str">
        <f t="shared" si="8"/>
        <v/>
      </c>
      <c r="AM46" s="965" t="str">
        <f t="shared" si="9"/>
        <v/>
      </c>
      <c r="AN46" s="964" t="str">
        <f t="shared" si="10"/>
        <v/>
      </c>
      <c r="AO46" s="964" t="str">
        <f t="shared" si="11"/>
        <v/>
      </c>
      <c r="AP46" s="965" t="str">
        <f t="shared" si="12"/>
        <v/>
      </c>
      <c r="AQ46" s="964" t="str">
        <f>IF(AM46="","",IF(COUNTIF(BO27:BO309,TRIM(AP46))&gt;0,"EXCLUSION EXACTE",""))</f>
        <v/>
      </c>
      <c r="AR46" s="964" t="str" cm="1">
        <f t="array" ref="AR46">IF(AM46="","",IF(SUMPRODUCT(--(BO27:BO309&lt;&gt;""),--ISNUMBER(SEARCH(" "&amp;BO27:BO309&amp;" ",AP46)))&gt;0,"BLOQUE MOLLUSQUES",""))</f>
        <v/>
      </c>
      <c r="AS46" s="964" t="str" cm="1">
        <f t="array" ref="AS46">IF(AM46="","",IF(SUMPRODUCT(--(BS27:BS309&lt;&gt;""),--ISNUMBER(SEARCH(" "&amp;BS27:BS309&amp;" ",AP46)))&gt;0,"FORCE MOLLUSQUES",""))</f>
        <v/>
      </c>
      <c r="AT46" s="965" t="str">
        <f t="shared" si="13"/>
        <v/>
      </c>
      <c r="AU46" s="965" t="str">
        <f t="shared" si="17"/>
        <v/>
      </c>
      <c r="AV46" s="964" t="str">
        <f t="shared" si="14"/>
        <v/>
      </c>
      <c r="AW46" s="964" t="str" cm="1">
        <f t="array" ref="AW46">IF(AM46="","",IF(AQ46&lt;&gt;"","",IF(SUMPRODUCT(--(BM27:BM1509=AW26),--(BL27:BL1509&lt;&gt;""),--ISNUMBER(SEARCH(" "&amp;BL27:BL1509&amp;" ",AP46)))&gt;0,AW26,"")))</f>
        <v/>
      </c>
      <c r="AX46" s="964" t="str" cm="1">
        <f t="array" ref="AX46">IF(AM46="","",IF(AQ46&lt;&gt;"","",IF(SUMPRODUCT(--(BM27:BM1509=AX26),--(BL27:BL1509&lt;&gt;""),--ISNUMBER(SEARCH(" "&amp;BL27:BL1509&amp;" ",AP46)))&gt;0,AX26,"")))</f>
        <v/>
      </c>
      <c r="AY46" s="964" t="str" cm="1">
        <f t="array" ref="AY46">IF(AM46="","",IF(AQ46&lt;&gt;"","",IF(SUMPRODUCT(--(BM27:BM1509=AY26),--(BL27:BL1509&lt;&gt;""),--ISNUMBER(SEARCH(" "&amp;BL27:BL1509&amp;" ",AP46)))&gt;0,AY26,"")))</f>
        <v/>
      </c>
      <c r="AZ46" s="964" t="str" cm="1">
        <f t="array" ref="AZ46">IF(AM46="","",IF(AQ46&lt;&gt;"","",IF(SUMPRODUCT(--(BM27:BM1509=AZ26),--(BL27:BL1509&lt;&gt;""),--ISNUMBER(SEARCH(" "&amp;BL27:BL1509&amp;" ",AP46)))&gt;0,AZ26,"")))</f>
        <v/>
      </c>
      <c r="BA46" s="964" t="str" cm="1">
        <f t="array" ref="BA46">IF(AM46="","",IF(AQ46&lt;&gt;"","",IF(SUMPRODUCT(--(BM27:BM1509=BA26),--(BL27:BL1509&lt;&gt;""),--ISNUMBER(SEARCH(" "&amp;BL27:BL1509&amp;" ",AP46)))&gt;0,BA26,"")))</f>
        <v/>
      </c>
      <c r="BB46" s="964" t="str" cm="1">
        <f t="array" ref="BB46">IF(AM46="","",IF(AQ46&lt;&gt;"","",IF(SUMPRODUCT(--(BM27:BM1509=BB26),--(BL27:BL1509&lt;&gt;""),--ISNUMBER(SEARCH(" "&amp;BL27:BL1509&amp;" ",AP46)))&gt;0,BB26,"")))</f>
        <v/>
      </c>
      <c r="BC46" s="964" t="str" cm="1">
        <f t="array" ref="BC46">IF(AM46="","",IF(AQ46&lt;&gt;"","",IF(SUMPRODUCT(--(BM27:BM1509=BC26),--(BL27:BL1509&lt;&gt;""),--ISNUMBER(SEARCH(" "&amp;BL27:BL1509&amp;" ",AP46)))&gt;0,BC26,"")))</f>
        <v/>
      </c>
      <c r="BD46" s="964" t="str" cm="1">
        <f t="array" ref="BD46">IF(AM46="","",IF(AQ46&lt;&gt;"","",IF(SUMPRODUCT(--(BM27:BM1509=BD26),--(BL27:BL1509&lt;&gt;""),--ISNUMBER(SEARCH(" "&amp;BL27:BL1509&amp;" ",AP46)))&gt;0,BD26,"")))</f>
        <v/>
      </c>
      <c r="BE46" s="964" t="str" cm="1">
        <f t="array" ref="BE46">IF(AM46="","",IF(AQ46&lt;&gt;"","",IF(SUMPRODUCT(--(BM27:BM1509=BE26),--(BL27:BL1509&lt;&gt;""),--ISNUMBER(SEARCH(" "&amp;BL27:BL1509&amp;" ",AP46)))&gt;0,BE26,"")))</f>
        <v/>
      </c>
      <c r="BF46" s="964" t="str" cm="1">
        <f t="array" ref="BF46">IF(AM46="","",IF(AQ46&lt;&gt;"","",IF(SUMPRODUCT(--(BM27:BM1509=BF26),--(BL27:BL1509&lt;&gt;""),--ISNUMBER(SEARCH(" "&amp;BL27:BL1509&amp;" ",AP46)))&gt;0,BF26,"")))</f>
        <v/>
      </c>
      <c r="BG46" s="964" t="str" cm="1">
        <f t="array" ref="BG46">IF(AM46="","",IF(AQ46&lt;&gt;"","",IF(SUMPRODUCT(--(BM27:BM1509=BG26),--(BL27:BL1509&lt;&gt;""),--ISNUMBER(SEARCH(" "&amp;BL27:BL1509&amp;" ",AP46)))&gt;0,BG26,"")))</f>
        <v/>
      </c>
      <c r="BH46" s="964" t="str" cm="1">
        <f t="array" ref="BH46">IF(AM46="","",IF(AQ46&lt;&gt;"","",IF(SUMPRODUCT(--(BM27:BM1509=BH26),--(BL27:BL1509&lt;&gt;""),--ISNUMBER(SEARCH(" "&amp;BL27:BL1509&amp;" ",AP46)))&gt;0,BH26,"")))</f>
        <v/>
      </c>
      <c r="BI46" s="964" t="str" cm="1">
        <f t="array" ref="BI46">IF(AM46="","",IF(AQ46&lt;&gt;"","",IF(SUMPRODUCT(--(BM27:BM1509=BI26),--(BL27:BL1509&lt;&gt;""),--ISNUMBER(SEARCH(" "&amp;BL27:BL1509&amp;" ",AP46)))&gt;0,BI26,"")))</f>
        <v/>
      </c>
      <c r="BJ46" s="964" t="str" cm="1">
        <f t="array" ref="BJ46">IF(AM46="","",IF(AS46&lt;&gt;"",BJ26,IF(AR46&lt;&gt;"","",IF(AQ46&lt;&gt;"","",IF(SUMPRODUCT(--(BM27:BM1509=BJ26),--(BL27:BL1509&lt;&gt;""),--ISNUMBER(SEARCH(" "&amp;BL27:BL1509&amp;" ",AP46)))&gt;0,BJ26,"")))))</f>
        <v/>
      </c>
      <c r="BL46" s="964" t="s">
        <v>2060</v>
      </c>
      <c r="BM46" s="964" t="s">
        <v>1963</v>
      </c>
      <c r="BO46" s="964" t="s">
        <v>2061</v>
      </c>
      <c r="BP46" s="964" t="s">
        <v>1982</v>
      </c>
      <c r="BQ46" s="964" t="s">
        <v>1983</v>
      </c>
      <c r="BS46" s="964"/>
      <c r="BT46" s="964"/>
      <c r="BU46" s="964"/>
      <c r="BW46" s="965" t="s">
        <v>2062</v>
      </c>
      <c r="BX46" s="965" t="s">
        <v>2052</v>
      </c>
      <c r="BZ46" s="1" t="s">
        <v>984</v>
      </c>
      <c r="CM46" s="49">
        <v>1</v>
      </c>
    </row>
    <row r="47" spans="3:91" ht="30" customHeight="1">
      <c r="D47" s="809" t="s">
        <v>1541</v>
      </c>
      <c r="E47" s="821" t="str">
        <f>E23</f>
        <v>M MACÉDOINE DE LÉGUMES AU COULIS DE TOMATE | HORS D'ŒUVRE texture modifiée-cuidité-MACEDOINE| Auteur &gt; Annette et Jean Pierre DOMERGUES - 45000 ORLÉANS 1981</v>
      </c>
      <c r="F47" s="821">
        <f>F23</f>
        <v>10</v>
      </c>
      <c r="G47" s="822" t="str">
        <f>G23</f>
        <v>couverts</v>
      </c>
      <c r="H47" s="823" t="str">
        <f>H23</f>
        <v>Recette mère ►  Textures modifiées</v>
      </c>
      <c r="I47" s="824"/>
      <c r="J47" s="824"/>
      <c r="K47" s="825"/>
      <c r="L47" s="826" t="s">
        <v>1631</v>
      </c>
      <c r="M47" s="827">
        <f ca="1">SUM(O45:X45)</f>
        <v>132</v>
      </c>
      <c r="N47" s="828">
        <v>0</v>
      </c>
      <c r="O47" s="829" t="s">
        <v>1549</v>
      </c>
      <c r="P47" s="155"/>
      <c r="Q47" s="155"/>
      <c r="R47" s="155"/>
      <c r="S47" s="155"/>
      <c r="T47" s="155"/>
      <c r="U47" s="155"/>
      <c r="V47" s="43"/>
      <c r="W47" s="830" t="s">
        <v>1632</v>
      </c>
      <c r="X47" s="831" t="s">
        <v>1633</v>
      </c>
      <c r="Z47" s="957" t="str">
        <f>IF(AA47="","",COUNTIF(AA27:AA47,"&lt;&gt;"))</f>
        <v/>
      </c>
      <c r="AA47" s="958"/>
      <c r="AB47" s="974" t="str">
        <f t="shared" si="16"/>
        <v/>
      </c>
      <c r="AC47" s="984" t="str">
        <f t="shared" si="2"/>
        <v/>
      </c>
      <c r="AD47" s="961" t="str">
        <f t="shared" si="4"/>
        <v/>
      </c>
      <c r="AE47" s="962" t="str">
        <f t="shared" si="5"/>
        <v/>
      </c>
      <c r="AF47" s="963" t="str">
        <f>IF(AG47="","",COUNTIF(AG27:AG47,"&lt;&gt;"))</f>
        <v/>
      </c>
      <c r="AG47" s="958" t="str" cm="1">
        <f t="array" ref="AG47">IF(AK47="","",IF(LEN(AK47)&lt;=MAX(10,AF22),AK47,IFERROR(LEFT(AK47,LOOKUP(2,1/(MID(AK47,ROW(10:509),1)=" ")/(ROW(10:509)&lt;=MAX(10,AF22)),ROW(10:509))-1),LEFT(AK47,MAX(10,AF22)))))</f>
        <v/>
      </c>
      <c r="AH47" s="963" t="str">
        <f t="shared" si="6"/>
        <v/>
      </c>
      <c r="AI47" s="963" t="str">
        <f t="shared" si="7"/>
        <v/>
      </c>
      <c r="AJ47" s="964" t="str">
        <f>IF(AL46&lt;&gt;"",AJ46,IF(AJ46&lt;MAX(Z27:Z326),AJ46+1,""))</f>
        <v/>
      </c>
      <c r="AK47" s="965" t="str">
        <f>IF(AJ47="","",IF(AL46&lt;&gt;"",AL46,INDEX(AD27:AD326,MATCH(AJ47,Z27:Z326,0))))</f>
        <v/>
      </c>
      <c r="AL47" s="965" t="str">
        <f t="shared" si="8"/>
        <v/>
      </c>
      <c r="AM47" s="966" t="str">
        <f t="shared" si="9"/>
        <v/>
      </c>
      <c r="AN47" s="967" t="str">
        <f t="shared" si="10"/>
        <v/>
      </c>
      <c r="AO47" s="967" t="str">
        <f t="shared" si="11"/>
        <v/>
      </c>
      <c r="AP47" s="966" t="str">
        <f t="shared" si="12"/>
        <v/>
      </c>
      <c r="AQ47" s="967" t="str">
        <f>IF(AM47="","",IF(COUNTIF(BO27:BO309,TRIM(AP47))&gt;0,"EXCLUSION EXACTE",""))</f>
        <v/>
      </c>
      <c r="AR47" s="967" t="str" cm="1">
        <f t="array" ref="AR47">IF(AM47="","",IF(SUMPRODUCT(--(BO27:BO309&lt;&gt;""),--ISNUMBER(SEARCH(" "&amp;BO27:BO309&amp;" ",AP47)))&gt;0,"BLOQUE MOLLUSQUES",""))</f>
        <v/>
      </c>
      <c r="AS47" s="967" t="str" cm="1">
        <f t="array" ref="AS47">IF(AM47="","",IF(SUMPRODUCT(--(BS27:BS309&lt;&gt;""),--ISNUMBER(SEARCH(" "&amp;BS27:BS309&amp;" ",AP47)))&gt;0,"FORCE MOLLUSQUES",""))</f>
        <v/>
      </c>
      <c r="AT47" s="966" t="str">
        <f t="shared" si="13"/>
        <v/>
      </c>
      <c r="AU47" s="966" t="str">
        <f t="shared" si="17"/>
        <v/>
      </c>
      <c r="AV47" s="967" t="str">
        <f t="shared" si="14"/>
        <v/>
      </c>
      <c r="AW47" s="967" t="str" cm="1">
        <f t="array" ref="AW47">IF(AM47="","",IF(AQ47&lt;&gt;"","",IF(SUMPRODUCT(--(BM27:BM1509=AW26),--(BL27:BL1509&lt;&gt;""),--ISNUMBER(SEARCH(" "&amp;BL27:BL1509&amp;" ",AP47)))&gt;0,AW26,"")))</f>
        <v/>
      </c>
      <c r="AX47" s="967" t="str" cm="1">
        <f t="array" ref="AX47">IF(AM47="","",IF(AQ47&lt;&gt;"","",IF(SUMPRODUCT(--(BM27:BM1509=AX26),--(BL27:BL1509&lt;&gt;""),--ISNUMBER(SEARCH(" "&amp;BL27:BL1509&amp;" ",AP47)))&gt;0,AX26,"")))</f>
        <v/>
      </c>
      <c r="AY47" s="967" t="str" cm="1">
        <f t="array" ref="AY47">IF(AM47="","",IF(AQ47&lt;&gt;"","",IF(SUMPRODUCT(--(BM27:BM1509=AY26),--(BL27:BL1509&lt;&gt;""),--ISNUMBER(SEARCH(" "&amp;BL27:BL1509&amp;" ",AP47)))&gt;0,AY26,"")))</f>
        <v/>
      </c>
      <c r="AZ47" s="967" t="str" cm="1">
        <f t="array" ref="AZ47">IF(AM47="","",IF(AQ47&lt;&gt;"","",IF(SUMPRODUCT(--(BM27:BM1509=AZ26),--(BL27:BL1509&lt;&gt;""),--ISNUMBER(SEARCH(" "&amp;BL27:BL1509&amp;" ",AP47)))&gt;0,AZ26,"")))</f>
        <v/>
      </c>
      <c r="BA47" s="967" t="str" cm="1">
        <f t="array" ref="BA47">IF(AM47="","",IF(AQ47&lt;&gt;"","",IF(SUMPRODUCT(--(BM27:BM1509=BA26),--(BL27:BL1509&lt;&gt;""),--ISNUMBER(SEARCH(" "&amp;BL27:BL1509&amp;" ",AP47)))&gt;0,BA26,"")))</f>
        <v/>
      </c>
      <c r="BB47" s="967" t="str" cm="1">
        <f t="array" ref="BB47">IF(AM47="","",IF(AQ47&lt;&gt;"","",IF(SUMPRODUCT(--(BM27:BM1509=BB26),--(BL27:BL1509&lt;&gt;""),--ISNUMBER(SEARCH(" "&amp;BL27:BL1509&amp;" ",AP47)))&gt;0,BB26,"")))</f>
        <v/>
      </c>
      <c r="BC47" s="967" t="str" cm="1">
        <f t="array" ref="BC47">IF(AM47="","",IF(AQ47&lt;&gt;"","",IF(SUMPRODUCT(--(BM27:BM1509=BC26),--(BL27:BL1509&lt;&gt;""),--ISNUMBER(SEARCH(" "&amp;BL27:BL1509&amp;" ",AP47)))&gt;0,BC26,"")))</f>
        <v/>
      </c>
      <c r="BD47" s="967" t="str" cm="1">
        <f t="array" ref="BD47">IF(AM47="","",IF(AQ47&lt;&gt;"","",IF(SUMPRODUCT(--(BM27:BM1509=BD26),--(BL27:BL1509&lt;&gt;""),--ISNUMBER(SEARCH(" "&amp;BL27:BL1509&amp;" ",AP47)))&gt;0,BD26,"")))</f>
        <v/>
      </c>
      <c r="BE47" s="967" t="str" cm="1">
        <f t="array" ref="BE47">IF(AM47="","",IF(AQ47&lt;&gt;"","",IF(SUMPRODUCT(--(BM27:BM1509=BE26),--(BL27:BL1509&lt;&gt;""),--ISNUMBER(SEARCH(" "&amp;BL27:BL1509&amp;" ",AP47)))&gt;0,BE26,"")))</f>
        <v/>
      </c>
      <c r="BF47" s="967" t="str" cm="1">
        <f t="array" ref="BF47">IF(AM47="","",IF(AQ47&lt;&gt;"","",IF(SUMPRODUCT(--(BM27:BM1509=BF26),--(BL27:BL1509&lt;&gt;""),--ISNUMBER(SEARCH(" "&amp;BL27:BL1509&amp;" ",AP47)))&gt;0,BF26,"")))</f>
        <v/>
      </c>
      <c r="BG47" s="967" t="str" cm="1">
        <f t="array" ref="BG47">IF(AM47="","",IF(AQ47&lt;&gt;"","",IF(SUMPRODUCT(--(BM27:BM1509=BG26),--(BL27:BL1509&lt;&gt;""),--ISNUMBER(SEARCH(" "&amp;BL27:BL1509&amp;" ",AP47)))&gt;0,BG26,"")))</f>
        <v/>
      </c>
      <c r="BH47" s="967" t="str" cm="1">
        <f t="array" ref="BH47">IF(AM47="","",IF(AQ47&lt;&gt;"","",IF(SUMPRODUCT(--(BM27:BM1509=BH26),--(BL27:BL1509&lt;&gt;""),--ISNUMBER(SEARCH(" "&amp;BL27:BL1509&amp;" ",AP47)))&gt;0,BH26,"")))</f>
        <v/>
      </c>
      <c r="BI47" s="967" t="str" cm="1">
        <f t="array" ref="BI47">IF(AM47="","",IF(AQ47&lt;&gt;"","",IF(SUMPRODUCT(--(BM27:BM1509=BI26),--(BL27:BL1509&lt;&gt;""),--ISNUMBER(SEARCH(" "&amp;BL27:BL1509&amp;" ",AP47)))&gt;0,BI26,"")))</f>
        <v/>
      </c>
      <c r="BJ47" s="967" t="str" cm="1">
        <f t="array" ref="BJ47">IF(AM47="","",IF(AS47&lt;&gt;"",BJ26,IF(AR47&lt;&gt;"","",IF(AQ47&lt;&gt;"","",IF(SUMPRODUCT(--(BM27:BM1509=BJ26),--(BL27:BL1509&lt;&gt;""),--ISNUMBER(SEARCH(" "&amp;BL27:BL1509&amp;" ",AP47)))&gt;0,BJ26,"")))))</f>
        <v/>
      </c>
      <c r="BL47" s="968" t="s">
        <v>2063</v>
      </c>
      <c r="BM47" s="968" t="s">
        <v>1963</v>
      </c>
      <c r="BO47" s="969" t="s">
        <v>2064</v>
      </c>
      <c r="BP47" s="969" t="s">
        <v>1982</v>
      </c>
      <c r="BQ47" s="969" t="s">
        <v>1983</v>
      </c>
      <c r="BS47" s="964"/>
      <c r="BT47" s="964"/>
      <c r="BU47" s="964"/>
      <c r="BW47" s="965" t="s">
        <v>2065</v>
      </c>
      <c r="BX47" s="965" t="s">
        <v>2052</v>
      </c>
      <c r="BZ47" s="1" t="s">
        <v>985</v>
      </c>
      <c r="CM47" s="49">
        <v>1</v>
      </c>
    </row>
    <row r="48" spans="3:91" ht="30" customHeight="1">
      <c r="D48" s="809" t="s">
        <v>1541</v>
      </c>
      <c r="E48" s="821" t="str">
        <f>E23</f>
        <v>M MACÉDOINE DE LÉGUMES AU COULIS DE TOMATE | HORS D'ŒUVRE texture modifiée-cuidité-MACEDOINE| Auteur &gt; Annette et Jean Pierre DOMERGUES - 45000 ORLÉANS 1981</v>
      </c>
      <c r="F48" s="821">
        <f>F23</f>
        <v>10</v>
      </c>
      <c r="G48" s="822" t="str">
        <f>G23</f>
        <v>couverts</v>
      </c>
      <c r="H48" s="823" t="str">
        <f>H23</f>
        <v>Recette mère ►  Textures modifiées</v>
      </c>
      <c r="I48" s="630"/>
      <c r="J48" s="832" t="s">
        <v>1634</v>
      </c>
      <c r="K48" s="833">
        <f>ROWS(O48:O48)</f>
        <v>1</v>
      </c>
      <c r="L48" s="630"/>
      <c r="M48" s="834" t="str" cm="1">
        <f t="array" ref="M48">SUMPRODUCT(--(O48:V48&lt;&gt;""), LEN(TRIM(SUBSTITUTE(O48:V48, CHAR(160), "")))) &amp; " Car."</f>
        <v>0 Car.</v>
      </c>
      <c r="N48" s="835" t="str">
        <f>IF(ISBLANK(O48),"",LARGE(N47:N47,1)+1)</f>
        <v/>
      </c>
      <c r="O48" s="155"/>
      <c r="P48" s="155"/>
      <c r="Q48" s="155"/>
      <c r="R48" s="155"/>
      <c r="S48" s="155"/>
      <c r="T48" s="155"/>
      <c r="U48" s="155"/>
      <c r="V48" s="43"/>
      <c r="W48" s="836" t="s">
        <v>1635</v>
      </c>
      <c r="X48" s="831" t="s">
        <v>1633</v>
      </c>
      <c r="Z48" s="973" t="str">
        <f>IF(AA48="","",COUNTIF(AA27:AA48,"&lt;&gt;"))</f>
        <v/>
      </c>
      <c r="AA48" s="965"/>
      <c r="AB48" s="974" t="str">
        <f t="shared" si="16"/>
        <v/>
      </c>
      <c r="AC48" s="984" t="str">
        <f t="shared" si="2"/>
        <v/>
      </c>
      <c r="AD48" s="976" t="str">
        <f t="shared" si="4"/>
        <v/>
      </c>
      <c r="AE48" s="977" t="str">
        <f t="shared" si="5"/>
        <v/>
      </c>
      <c r="AF48" s="964" t="str">
        <f>IF(AG48="","",COUNTIF(AG27:AG48,"&lt;&gt;"))</f>
        <v/>
      </c>
      <c r="AG48" s="965" t="str" cm="1">
        <f t="array" ref="AG48">IF(AK48="","",IF(LEN(AK48)&lt;=MAX(10,AF22),AK48,IFERROR(LEFT(AK48,LOOKUP(2,1/(MID(AK48,ROW(10:509),1)=" ")/(ROW(10:509)&lt;=MAX(10,AF22)),ROW(10:509))-1),LEFT(AK48,MAX(10,AF22)))))</f>
        <v/>
      </c>
      <c r="AH48" s="964" t="str">
        <f t="shared" si="6"/>
        <v/>
      </c>
      <c r="AI48" s="964" t="str">
        <f t="shared" si="7"/>
        <v/>
      </c>
      <c r="AJ48" s="964" t="str">
        <f>IF(AL47&lt;&gt;"",AJ47,IF(AJ47&lt;MAX(Z27:Z326),AJ47+1,""))</f>
        <v/>
      </c>
      <c r="AK48" s="965" t="str">
        <f>IF(AJ48="","",IF(AL47&lt;&gt;"",AL47,INDEX(AD27:AD326,MATCH(AJ48,Z27:Z326,0))))</f>
        <v/>
      </c>
      <c r="AL48" s="965" t="str">
        <f t="shared" si="8"/>
        <v/>
      </c>
      <c r="AM48" s="965" t="str">
        <f t="shared" si="9"/>
        <v/>
      </c>
      <c r="AN48" s="964" t="str">
        <f t="shared" si="10"/>
        <v/>
      </c>
      <c r="AO48" s="964" t="str">
        <f t="shared" si="11"/>
        <v/>
      </c>
      <c r="AP48" s="965" t="str">
        <f t="shared" si="12"/>
        <v/>
      </c>
      <c r="AQ48" s="964" t="str">
        <f>IF(AM48="","",IF(COUNTIF(BO27:BO309,TRIM(AP48))&gt;0,"EXCLUSION EXACTE",""))</f>
        <v/>
      </c>
      <c r="AR48" s="964" t="str" cm="1">
        <f t="array" ref="AR48">IF(AM48="","",IF(SUMPRODUCT(--(BO27:BO309&lt;&gt;""),--ISNUMBER(SEARCH(" "&amp;BO27:BO309&amp;" ",AP48)))&gt;0,"BLOQUE MOLLUSQUES",""))</f>
        <v/>
      </c>
      <c r="AS48" s="964" t="str" cm="1">
        <f t="array" ref="AS48">IF(AM48="","",IF(SUMPRODUCT(--(BS27:BS309&lt;&gt;""),--ISNUMBER(SEARCH(" "&amp;BS27:BS309&amp;" ",AP48)))&gt;0,"FORCE MOLLUSQUES",""))</f>
        <v/>
      </c>
      <c r="AT48" s="965" t="str">
        <f t="shared" si="13"/>
        <v/>
      </c>
      <c r="AU48" s="965" t="str">
        <f t="shared" si="17"/>
        <v/>
      </c>
      <c r="AV48" s="964" t="str">
        <f t="shared" si="14"/>
        <v/>
      </c>
      <c r="AW48" s="964" t="str" cm="1">
        <f t="array" ref="AW48">IF(AM48="","",IF(AQ48&lt;&gt;"","",IF(SUMPRODUCT(--(BM27:BM1509=AW26),--(BL27:BL1509&lt;&gt;""),--ISNUMBER(SEARCH(" "&amp;BL27:BL1509&amp;" ",AP48)))&gt;0,AW26,"")))</f>
        <v/>
      </c>
      <c r="AX48" s="964" t="str" cm="1">
        <f t="array" ref="AX48">IF(AM48="","",IF(AQ48&lt;&gt;"","",IF(SUMPRODUCT(--(BM27:BM1509=AX26),--(BL27:BL1509&lt;&gt;""),--ISNUMBER(SEARCH(" "&amp;BL27:BL1509&amp;" ",AP48)))&gt;0,AX26,"")))</f>
        <v/>
      </c>
      <c r="AY48" s="964" t="str" cm="1">
        <f t="array" ref="AY48">IF(AM48="","",IF(AQ48&lt;&gt;"","",IF(SUMPRODUCT(--(BM27:BM1509=AY26),--(BL27:BL1509&lt;&gt;""),--ISNUMBER(SEARCH(" "&amp;BL27:BL1509&amp;" ",AP48)))&gt;0,AY26,"")))</f>
        <v/>
      </c>
      <c r="AZ48" s="964" t="str" cm="1">
        <f t="array" ref="AZ48">IF(AM48="","",IF(AQ48&lt;&gt;"","",IF(SUMPRODUCT(--(BM27:BM1509=AZ26),--(BL27:BL1509&lt;&gt;""),--ISNUMBER(SEARCH(" "&amp;BL27:BL1509&amp;" ",AP48)))&gt;0,AZ26,"")))</f>
        <v/>
      </c>
      <c r="BA48" s="964" t="str" cm="1">
        <f t="array" ref="BA48">IF(AM48="","",IF(AQ48&lt;&gt;"","",IF(SUMPRODUCT(--(BM27:BM1509=BA26),--(BL27:BL1509&lt;&gt;""),--ISNUMBER(SEARCH(" "&amp;BL27:BL1509&amp;" ",AP48)))&gt;0,BA26,"")))</f>
        <v/>
      </c>
      <c r="BB48" s="964" t="str" cm="1">
        <f t="array" ref="BB48">IF(AM48="","",IF(AQ48&lt;&gt;"","",IF(SUMPRODUCT(--(BM27:BM1509=BB26),--(BL27:BL1509&lt;&gt;""),--ISNUMBER(SEARCH(" "&amp;BL27:BL1509&amp;" ",AP48)))&gt;0,BB26,"")))</f>
        <v/>
      </c>
      <c r="BC48" s="964" t="str" cm="1">
        <f t="array" ref="BC48">IF(AM48="","",IF(AQ48&lt;&gt;"","",IF(SUMPRODUCT(--(BM27:BM1509=BC26),--(BL27:BL1509&lt;&gt;""),--ISNUMBER(SEARCH(" "&amp;BL27:BL1509&amp;" ",AP48)))&gt;0,BC26,"")))</f>
        <v/>
      </c>
      <c r="BD48" s="964" t="str" cm="1">
        <f t="array" ref="BD48">IF(AM48="","",IF(AQ48&lt;&gt;"","",IF(SUMPRODUCT(--(BM27:BM1509=BD26),--(BL27:BL1509&lt;&gt;""),--ISNUMBER(SEARCH(" "&amp;BL27:BL1509&amp;" ",AP48)))&gt;0,BD26,"")))</f>
        <v/>
      </c>
      <c r="BE48" s="964" t="str" cm="1">
        <f t="array" ref="BE48">IF(AM48="","",IF(AQ48&lt;&gt;"","",IF(SUMPRODUCT(--(BM27:BM1509=BE26),--(BL27:BL1509&lt;&gt;""),--ISNUMBER(SEARCH(" "&amp;BL27:BL1509&amp;" ",AP48)))&gt;0,BE26,"")))</f>
        <v/>
      </c>
      <c r="BF48" s="964" t="str" cm="1">
        <f t="array" ref="BF48">IF(AM48="","",IF(AQ48&lt;&gt;"","",IF(SUMPRODUCT(--(BM27:BM1509=BF26),--(BL27:BL1509&lt;&gt;""),--ISNUMBER(SEARCH(" "&amp;BL27:BL1509&amp;" ",AP48)))&gt;0,BF26,"")))</f>
        <v/>
      </c>
      <c r="BG48" s="964" t="str" cm="1">
        <f t="array" ref="BG48">IF(AM48="","",IF(AQ48&lt;&gt;"","",IF(SUMPRODUCT(--(BM27:BM1509=BG26),--(BL27:BL1509&lt;&gt;""),--ISNUMBER(SEARCH(" "&amp;BL27:BL1509&amp;" ",AP48)))&gt;0,BG26,"")))</f>
        <v/>
      </c>
      <c r="BH48" s="964" t="str" cm="1">
        <f t="array" ref="BH48">IF(AM48="","",IF(AQ48&lt;&gt;"","",IF(SUMPRODUCT(--(BM27:BM1509=BH26),--(BL27:BL1509&lt;&gt;""),--ISNUMBER(SEARCH(" "&amp;BL27:BL1509&amp;" ",AP48)))&gt;0,BH26,"")))</f>
        <v/>
      </c>
      <c r="BI48" s="964" t="str" cm="1">
        <f t="array" ref="BI48">IF(AM48="","",IF(AQ48&lt;&gt;"","",IF(SUMPRODUCT(--(BM27:BM1509=BI26),--(BL27:BL1509&lt;&gt;""),--ISNUMBER(SEARCH(" "&amp;BL27:BL1509&amp;" ",AP48)))&gt;0,BI26,"")))</f>
        <v/>
      </c>
      <c r="BJ48" s="964" t="str" cm="1">
        <f t="array" ref="BJ48">IF(AM48="","",IF(AS48&lt;&gt;"",BJ26,IF(AR48&lt;&gt;"","",IF(AQ48&lt;&gt;"","",IF(SUMPRODUCT(--(BM27:BM1509=BJ26),--(BL27:BL1509&lt;&gt;""),--ISNUMBER(SEARCH(" "&amp;BL27:BL1509&amp;" ",AP48)))&gt;0,BJ26,"")))))</f>
        <v/>
      </c>
      <c r="BL48" s="964" t="s">
        <v>2066</v>
      </c>
      <c r="BM48" s="964" t="s">
        <v>1963</v>
      </c>
      <c r="BO48" s="964" t="s">
        <v>2067</v>
      </c>
      <c r="BP48" s="964" t="s">
        <v>1982</v>
      </c>
      <c r="BQ48" s="964" t="s">
        <v>1983</v>
      </c>
      <c r="BS48" s="964"/>
      <c r="BT48" s="964"/>
      <c r="BU48" s="964"/>
      <c r="BW48" s="965" t="s">
        <v>2068</v>
      </c>
      <c r="BX48" s="965" t="s">
        <v>2052</v>
      </c>
      <c r="BZ48" s="1" t="s">
        <v>986</v>
      </c>
      <c r="CM48" s="49">
        <v>1</v>
      </c>
    </row>
    <row r="49" spans="4:91" ht="30" customHeight="1">
      <c r="D49" s="809" t="s">
        <v>1541</v>
      </c>
      <c r="E49" s="821" t="str">
        <f>E23</f>
        <v>M MACÉDOINE DE LÉGUMES AU COULIS DE TOMATE | HORS D'ŒUVRE texture modifiée-cuidité-MACEDOINE| Auteur &gt; Annette et Jean Pierre DOMERGUES - 45000 ORLÉANS 1981</v>
      </c>
      <c r="F49" s="821">
        <f>F23</f>
        <v>10</v>
      </c>
      <c r="G49" s="822" t="str">
        <f>G23</f>
        <v>couverts</v>
      </c>
      <c r="H49" s="823" t="str">
        <f>H23</f>
        <v>Recette mère ►  Textures modifiées</v>
      </c>
      <c r="I49" s="630"/>
      <c r="J49" s="630"/>
      <c r="K49" s="833">
        <f>ROWS(O48:O49)</f>
        <v>2</v>
      </c>
      <c r="L49" s="630"/>
      <c r="M49" s="834" t="str" cm="1">
        <f t="array" ref="M49">SUMPRODUCT(--(O49:V49&lt;&gt;""), LEN(TRIM(SUBSTITUTE(O49:V49, CHAR(160), "")))) &amp; " Car."</f>
        <v>33 Car.</v>
      </c>
      <c r="N49" s="835">
        <f>IF(ISBLANK(O49),"",LARGE(N47:N48,1)+1)</f>
        <v>1</v>
      </c>
      <c r="O49" s="155" t="s">
        <v>453</v>
      </c>
      <c r="P49" s="155"/>
      <c r="Q49" s="155"/>
      <c r="R49" s="155"/>
      <c r="S49" s="155"/>
      <c r="T49" s="155"/>
      <c r="U49" s="155"/>
      <c r="V49" s="155"/>
      <c r="W49" s="837" t="s">
        <v>1636</v>
      </c>
      <c r="X49" s="838">
        <v>3.472222222222222E-3</v>
      </c>
      <c r="Z49" s="957" t="str">
        <f>IF(AA49="","",COUNTIF(AA27:AA49,"&lt;&gt;"))</f>
        <v/>
      </c>
      <c r="AA49" s="958"/>
      <c r="AB49" s="974" t="str">
        <f t="shared" si="16"/>
        <v/>
      </c>
      <c r="AC49" s="984" t="str">
        <f t="shared" si="2"/>
        <v/>
      </c>
      <c r="AD49" s="961" t="str">
        <f t="shared" si="4"/>
        <v/>
      </c>
      <c r="AE49" s="962" t="str">
        <f t="shared" si="5"/>
        <v/>
      </c>
      <c r="AF49" s="963" t="str">
        <f>IF(AG49="","",COUNTIF(AG27:AG49,"&lt;&gt;"))</f>
        <v/>
      </c>
      <c r="AG49" s="958" t="str" cm="1">
        <f t="array" ref="AG49">IF(AK49="","",IF(LEN(AK49)&lt;=MAX(10,AF22),AK49,IFERROR(LEFT(AK49,LOOKUP(2,1/(MID(AK49,ROW(10:509),1)=" ")/(ROW(10:509)&lt;=MAX(10,AF22)),ROW(10:509))-1),LEFT(AK49,MAX(10,AF22)))))</f>
        <v/>
      </c>
      <c r="AH49" s="963" t="str">
        <f t="shared" si="6"/>
        <v/>
      </c>
      <c r="AI49" s="963" t="str">
        <f t="shared" si="7"/>
        <v/>
      </c>
      <c r="AJ49" s="964" t="str">
        <f>IF(AL48&lt;&gt;"",AJ48,IF(AJ48&lt;MAX(Z27:Z326),AJ48+1,""))</f>
        <v/>
      </c>
      <c r="AK49" s="965" t="str">
        <f>IF(AJ49="","",IF(AL48&lt;&gt;"",AL48,INDEX(AD27:AD326,MATCH(AJ49,Z27:Z326,0))))</f>
        <v/>
      </c>
      <c r="AL49" s="965" t="str">
        <f t="shared" si="8"/>
        <v/>
      </c>
      <c r="AM49" s="966" t="str">
        <f t="shared" si="9"/>
        <v/>
      </c>
      <c r="AN49" s="967" t="str">
        <f t="shared" si="10"/>
        <v/>
      </c>
      <c r="AO49" s="967" t="str">
        <f t="shared" si="11"/>
        <v/>
      </c>
      <c r="AP49" s="966" t="str">
        <f t="shared" si="12"/>
        <v/>
      </c>
      <c r="AQ49" s="967" t="str">
        <f>IF(AM49="","",IF(COUNTIF(BO27:BO309,TRIM(AP49))&gt;0,"EXCLUSION EXACTE",""))</f>
        <v/>
      </c>
      <c r="AR49" s="967" t="str" cm="1">
        <f t="array" ref="AR49">IF(AM49="","",IF(SUMPRODUCT(--(BO27:BO309&lt;&gt;""),--ISNUMBER(SEARCH(" "&amp;BO27:BO309&amp;" ",AP49)))&gt;0,"BLOQUE MOLLUSQUES",""))</f>
        <v/>
      </c>
      <c r="AS49" s="967" t="str" cm="1">
        <f t="array" ref="AS49">IF(AM49="","",IF(SUMPRODUCT(--(BS27:BS309&lt;&gt;""),--ISNUMBER(SEARCH(" "&amp;BS27:BS309&amp;" ",AP49)))&gt;0,"FORCE MOLLUSQUES",""))</f>
        <v/>
      </c>
      <c r="AT49" s="966" t="str">
        <f t="shared" si="13"/>
        <v/>
      </c>
      <c r="AU49" s="966" t="str">
        <f t="shared" si="17"/>
        <v/>
      </c>
      <c r="AV49" s="967" t="str">
        <f t="shared" si="14"/>
        <v/>
      </c>
      <c r="AW49" s="967" t="str" cm="1">
        <f t="array" ref="AW49">IF(AM49="","",IF(AQ49&lt;&gt;"","",IF(SUMPRODUCT(--(BM27:BM1509=AW26),--(BL27:BL1509&lt;&gt;""),--ISNUMBER(SEARCH(" "&amp;BL27:BL1509&amp;" ",AP49)))&gt;0,AW26,"")))</f>
        <v/>
      </c>
      <c r="AX49" s="967" t="str" cm="1">
        <f t="array" ref="AX49">IF(AM49="","",IF(AQ49&lt;&gt;"","",IF(SUMPRODUCT(--(BM27:BM1509=AX26),--(BL27:BL1509&lt;&gt;""),--ISNUMBER(SEARCH(" "&amp;BL27:BL1509&amp;" ",AP49)))&gt;0,AX26,"")))</f>
        <v/>
      </c>
      <c r="AY49" s="967" t="str" cm="1">
        <f t="array" ref="AY49">IF(AM49="","",IF(AQ49&lt;&gt;"","",IF(SUMPRODUCT(--(BM27:BM1509=AY26),--(BL27:BL1509&lt;&gt;""),--ISNUMBER(SEARCH(" "&amp;BL27:BL1509&amp;" ",AP49)))&gt;0,AY26,"")))</f>
        <v/>
      </c>
      <c r="AZ49" s="967" t="str" cm="1">
        <f t="array" ref="AZ49">IF(AM49="","",IF(AQ49&lt;&gt;"","",IF(SUMPRODUCT(--(BM27:BM1509=AZ26),--(BL27:BL1509&lt;&gt;""),--ISNUMBER(SEARCH(" "&amp;BL27:BL1509&amp;" ",AP49)))&gt;0,AZ26,"")))</f>
        <v/>
      </c>
      <c r="BA49" s="967" t="str" cm="1">
        <f t="array" ref="BA49">IF(AM49="","",IF(AQ49&lt;&gt;"","",IF(SUMPRODUCT(--(BM27:BM1509=BA26),--(BL27:BL1509&lt;&gt;""),--ISNUMBER(SEARCH(" "&amp;BL27:BL1509&amp;" ",AP49)))&gt;0,BA26,"")))</f>
        <v/>
      </c>
      <c r="BB49" s="967" t="str" cm="1">
        <f t="array" ref="BB49">IF(AM49="","",IF(AQ49&lt;&gt;"","",IF(SUMPRODUCT(--(BM27:BM1509=BB26),--(BL27:BL1509&lt;&gt;""),--ISNUMBER(SEARCH(" "&amp;BL27:BL1509&amp;" ",AP49)))&gt;0,BB26,"")))</f>
        <v/>
      </c>
      <c r="BC49" s="967" t="str" cm="1">
        <f t="array" ref="BC49">IF(AM49="","",IF(AQ49&lt;&gt;"","",IF(SUMPRODUCT(--(BM27:BM1509=BC26),--(BL27:BL1509&lt;&gt;""),--ISNUMBER(SEARCH(" "&amp;BL27:BL1509&amp;" ",AP49)))&gt;0,BC26,"")))</f>
        <v/>
      </c>
      <c r="BD49" s="967" t="str" cm="1">
        <f t="array" ref="BD49">IF(AM49="","",IF(AQ49&lt;&gt;"","",IF(SUMPRODUCT(--(BM27:BM1509=BD26),--(BL27:BL1509&lt;&gt;""),--ISNUMBER(SEARCH(" "&amp;BL27:BL1509&amp;" ",AP49)))&gt;0,BD26,"")))</f>
        <v/>
      </c>
      <c r="BE49" s="967" t="str" cm="1">
        <f t="array" ref="BE49">IF(AM49="","",IF(AQ49&lt;&gt;"","",IF(SUMPRODUCT(--(BM27:BM1509=BE26),--(BL27:BL1509&lt;&gt;""),--ISNUMBER(SEARCH(" "&amp;BL27:BL1509&amp;" ",AP49)))&gt;0,BE26,"")))</f>
        <v/>
      </c>
      <c r="BF49" s="967" t="str" cm="1">
        <f t="array" ref="BF49">IF(AM49="","",IF(AQ49&lt;&gt;"","",IF(SUMPRODUCT(--(BM27:BM1509=BF26),--(BL27:BL1509&lt;&gt;""),--ISNUMBER(SEARCH(" "&amp;BL27:BL1509&amp;" ",AP49)))&gt;0,BF26,"")))</f>
        <v/>
      </c>
      <c r="BG49" s="967" t="str" cm="1">
        <f t="array" ref="BG49">IF(AM49="","",IF(AQ49&lt;&gt;"","",IF(SUMPRODUCT(--(BM27:BM1509=BG26),--(BL27:BL1509&lt;&gt;""),--ISNUMBER(SEARCH(" "&amp;BL27:BL1509&amp;" ",AP49)))&gt;0,BG26,"")))</f>
        <v/>
      </c>
      <c r="BH49" s="967" t="str" cm="1">
        <f t="array" ref="BH49">IF(AM49="","",IF(AQ49&lt;&gt;"","",IF(SUMPRODUCT(--(BM27:BM1509=BH26),--(BL27:BL1509&lt;&gt;""),--ISNUMBER(SEARCH(" "&amp;BL27:BL1509&amp;" ",AP49)))&gt;0,BH26,"")))</f>
        <v/>
      </c>
      <c r="BI49" s="967" t="str" cm="1">
        <f t="array" ref="BI49">IF(AM49="","",IF(AQ49&lt;&gt;"","",IF(SUMPRODUCT(--(BM27:BM1509=BI26),--(BL27:BL1509&lt;&gt;""),--ISNUMBER(SEARCH(" "&amp;BL27:BL1509&amp;" ",AP49)))&gt;0,BI26,"")))</f>
        <v/>
      </c>
      <c r="BJ49" s="967" t="str" cm="1">
        <f t="array" ref="BJ49">IF(AM49="","",IF(AS49&lt;&gt;"",BJ26,IF(AR49&lt;&gt;"","",IF(AQ49&lt;&gt;"","",IF(SUMPRODUCT(--(BM27:BM1509=BJ26),--(BL27:BL1509&lt;&gt;""),--ISNUMBER(SEARCH(" "&amp;BL27:BL1509&amp;" ",AP49)))&gt;0,BJ26,"")))))</f>
        <v/>
      </c>
      <c r="BL49" s="968" t="s">
        <v>2069</v>
      </c>
      <c r="BM49" s="968" t="s">
        <v>1963</v>
      </c>
      <c r="BO49" s="969" t="s">
        <v>2070</v>
      </c>
      <c r="BP49" s="969" t="s">
        <v>1982</v>
      </c>
      <c r="BQ49" s="969" t="s">
        <v>1983</v>
      </c>
      <c r="BS49" s="964"/>
      <c r="BT49" s="964"/>
      <c r="BU49" s="964"/>
      <c r="BW49" s="965" t="s">
        <v>1512</v>
      </c>
      <c r="BX49" s="965" t="s">
        <v>2071</v>
      </c>
      <c r="BZ49" s="1" t="s">
        <v>987</v>
      </c>
      <c r="CM49" s="49">
        <v>1</v>
      </c>
    </row>
    <row r="50" spans="4:91" ht="30" customHeight="1">
      <c r="D50" s="809" t="s">
        <v>1541</v>
      </c>
      <c r="E50" s="821" t="str">
        <f>E23</f>
        <v>M MACÉDOINE DE LÉGUMES AU COULIS DE TOMATE | HORS D'ŒUVRE texture modifiée-cuidité-MACEDOINE| Auteur &gt; Annette et Jean Pierre DOMERGUES - 45000 ORLÉANS 1981</v>
      </c>
      <c r="F50" s="821">
        <f>F23</f>
        <v>10</v>
      </c>
      <c r="G50" s="822" t="str">
        <f>G23</f>
        <v>couverts</v>
      </c>
      <c r="H50" s="823" t="str">
        <f>H23</f>
        <v>Recette mère ►  Textures modifiées</v>
      </c>
      <c r="I50" s="630"/>
      <c r="J50" s="630"/>
      <c r="K50" s="833">
        <f>ROWS(O48:O50)</f>
        <v>3</v>
      </c>
      <c r="L50" s="630"/>
      <c r="M50" s="834" t="str" cm="1">
        <f t="array" ref="M50">SUMPRODUCT(--(O50:V50&lt;&gt;""), LEN(TRIM(SUBSTITUTE(O50:V50, CHAR(160), "")))) &amp; " Car."</f>
        <v>68 Car.</v>
      </c>
      <c r="N50" s="835">
        <f>IF(ISBLANK(O50),"",LARGE(N47:N49,1)+1)</f>
        <v>2</v>
      </c>
      <c r="O50" s="155" t="s">
        <v>456</v>
      </c>
      <c r="P50" s="155"/>
      <c r="Q50" s="155"/>
      <c r="R50" s="155"/>
      <c r="S50" s="155"/>
      <c r="T50" s="155"/>
      <c r="U50" s="155"/>
      <c r="V50" s="155"/>
      <c r="W50" s="837" t="s">
        <v>1637</v>
      </c>
      <c r="X50" s="839">
        <v>1.0416666666666666E-2</v>
      </c>
      <c r="Z50" s="973" t="str">
        <f>IF(AA50="","",COUNTIF(AA27:AA50,"&lt;&gt;"))</f>
        <v/>
      </c>
      <c r="AA50" s="965"/>
      <c r="AB50" s="974" t="str">
        <f t="shared" si="16"/>
        <v/>
      </c>
      <c r="AC50" s="984" t="str">
        <f t="shared" si="2"/>
        <v/>
      </c>
      <c r="AD50" s="976" t="str">
        <f t="shared" si="4"/>
        <v/>
      </c>
      <c r="AE50" s="977" t="str">
        <f t="shared" si="5"/>
        <v/>
      </c>
      <c r="AF50" s="964" t="str">
        <f>IF(AG50="","",COUNTIF(AG27:AG50,"&lt;&gt;"))</f>
        <v/>
      </c>
      <c r="AG50" s="965" t="str" cm="1">
        <f t="array" ref="AG50">IF(AK50="","",IF(LEN(AK50)&lt;=MAX(10,AF22),AK50,IFERROR(LEFT(AK50,LOOKUP(2,1/(MID(AK50,ROW(10:509),1)=" ")/(ROW(10:509)&lt;=MAX(10,AF22)),ROW(10:509))-1),LEFT(AK50,MAX(10,AF22)))))</f>
        <v/>
      </c>
      <c r="AH50" s="964" t="str">
        <f t="shared" si="6"/>
        <v/>
      </c>
      <c r="AI50" s="964" t="str">
        <f t="shared" si="7"/>
        <v/>
      </c>
      <c r="AJ50" s="964" t="str">
        <f>IF(AL49&lt;&gt;"",AJ49,IF(AJ49&lt;MAX(Z27:Z326),AJ49+1,""))</f>
        <v/>
      </c>
      <c r="AK50" s="965" t="str">
        <f>IF(AJ50="","",IF(AL49&lt;&gt;"",AL49,INDEX(AD27:AD326,MATCH(AJ50,Z27:Z326,0))))</f>
        <v/>
      </c>
      <c r="AL50" s="965" t="str">
        <f t="shared" si="8"/>
        <v/>
      </c>
      <c r="AM50" s="965" t="str">
        <f t="shared" si="9"/>
        <v/>
      </c>
      <c r="AN50" s="964" t="str">
        <f t="shared" si="10"/>
        <v/>
      </c>
      <c r="AO50" s="964" t="str">
        <f t="shared" si="11"/>
        <v/>
      </c>
      <c r="AP50" s="965" t="str">
        <f t="shared" si="12"/>
        <v/>
      </c>
      <c r="AQ50" s="964" t="str">
        <f>IF(AM50="","",IF(COUNTIF(BO27:BO309,TRIM(AP50))&gt;0,"EXCLUSION EXACTE",""))</f>
        <v/>
      </c>
      <c r="AR50" s="964" t="str" cm="1">
        <f t="array" ref="AR50">IF(AM50="","",IF(SUMPRODUCT(--(BO27:BO309&lt;&gt;""),--ISNUMBER(SEARCH(" "&amp;BO27:BO309&amp;" ",AP50)))&gt;0,"BLOQUE MOLLUSQUES",""))</f>
        <v/>
      </c>
      <c r="AS50" s="964" t="str" cm="1">
        <f t="array" ref="AS50">IF(AM50="","",IF(SUMPRODUCT(--(BS27:BS309&lt;&gt;""),--ISNUMBER(SEARCH(" "&amp;BS27:BS309&amp;" ",AP50)))&gt;0,"FORCE MOLLUSQUES",""))</f>
        <v/>
      </c>
      <c r="AT50" s="965" t="str">
        <f t="shared" si="13"/>
        <v/>
      </c>
      <c r="AU50" s="965" t="str">
        <f t="shared" si="17"/>
        <v/>
      </c>
      <c r="AV50" s="964" t="str">
        <f t="shared" si="14"/>
        <v/>
      </c>
      <c r="AW50" s="964" t="str" cm="1">
        <f t="array" ref="AW50">IF(AM50="","",IF(AQ50&lt;&gt;"","",IF(SUMPRODUCT(--(BM27:BM1509=AW26),--(BL27:BL1509&lt;&gt;""),--ISNUMBER(SEARCH(" "&amp;BL27:BL1509&amp;" ",AP50)))&gt;0,AW26,"")))</f>
        <v/>
      </c>
      <c r="AX50" s="964" t="str" cm="1">
        <f t="array" ref="AX50">IF(AM50="","",IF(AQ50&lt;&gt;"","",IF(SUMPRODUCT(--(BM27:BM1509=AX26),--(BL27:BL1509&lt;&gt;""),--ISNUMBER(SEARCH(" "&amp;BL27:BL1509&amp;" ",AP50)))&gt;0,AX26,"")))</f>
        <v/>
      </c>
      <c r="AY50" s="964" t="str" cm="1">
        <f t="array" ref="AY50">IF(AM50="","",IF(AQ50&lt;&gt;"","",IF(SUMPRODUCT(--(BM27:BM1509=AY26),--(BL27:BL1509&lt;&gt;""),--ISNUMBER(SEARCH(" "&amp;BL27:BL1509&amp;" ",AP50)))&gt;0,AY26,"")))</f>
        <v/>
      </c>
      <c r="AZ50" s="964" t="str" cm="1">
        <f t="array" ref="AZ50">IF(AM50="","",IF(AQ50&lt;&gt;"","",IF(SUMPRODUCT(--(BM27:BM1509=AZ26),--(BL27:BL1509&lt;&gt;""),--ISNUMBER(SEARCH(" "&amp;BL27:BL1509&amp;" ",AP50)))&gt;0,AZ26,"")))</f>
        <v/>
      </c>
      <c r="BA50" s="964" t="str" cm="1">
        <f t="array" ref="BA50">IF(AM50="","",IF(AQ50&lt;&gt;"","",IF(SUMPRODUCT(--(BM27:BM1509=BA26),--(BL27:BL1509&lt;&gt;""),--ISNUMBER(SEARCH(" "&amp;BL27:BL1509&amp;" ",AP50)))&gt;0,BA26,"")))</f>
        <v/>
      </c>
      <c r="BB50" s="964" t="str" cm="1">
        <f t="array" ref="BB50">IF(AM50="","",IF(AQ50&lt;&gt;"","",IF(SUMPRODUCT(--(BM27:BM1509=BB26),--(BL27:BL1509&lt;&gt;""),--ISNUMBER(SEARCH(" "&amp;BL27:BL1509&amp;" ",AP50)))&gt;0,BB26,"")))</f>
        <v/>
      </c>
      <c r="BC50" s="964" t="str" cm="1">
        <f t="array" ref="BC50">IF(AM50="","",IF(AQ50&lt;&gt;"","",IF(SUMPRODUCT(--(BM27:BM1509=BC26),--(BL27:BL1509&lt;&gt;""),--ISNUMBER(SEARCH(" "&amp;BL27:BL1509&amp;" ",AP50)))&gt;0,BC26,"")))</f>
        <v/>
      </c>
      <c r="BD50" s="964" t="str" cm="1">
        <f t="array" ref="BD50">IF(AM50="","",IF(AQ50&lt;&gt;"","",IF(SUMPRODUCT(--(BM27:BM1509=BD26),--(BL27:BL1509&lt;&gt;""),--ISNUMBER(SEARCH(" "&amp;BL27:BL1509&amp;" ",AP50)))&gt;0,BD26,"")))</f>
        <v/>
      </c>
      <c r="BE50" s="964" t="str" cm="1">
        <f t="array" ref="BE50">IF(AM50="","",IF(AQ50&lt;&gt;"","",IF(SUMPRODUCT(--(BM27:BM1509=BE26),--(BL27:BL1509&lt;&gt;""),--ISNUMBER(SEARCH(" "&amp;BL27:BL1509&amp;" ",AP50)))&gt;0,BE26,"")))</f>
        <v/>
      </c>
      <c r="BF50" s="964" t="str" cm="1">
        <f t="array" ref="BF50">IF(AM50="","",IF(AQ50&lt;&gt;"","",IF(SUMPRODUCT(--(BM27:BM1509=BF26),--(BL27:BL1509&lt;&gt;""),--ISNUMBER(SEARCH(" "&amp;BL27:BL1509&amp;" ",AP50)))&gt;0,BF26,"")))</f>
        <v/>
      </c>
      <c r="BG50" s="964" t="str" cm="1">
        <f t="array" ref="BG50">IF(AM50="","",IF(AQ50&lt;&gt;"","",IF(SUMPRODUCT(--(BM27:BM1509=BG26),--(BL27:BL1509&lt;&gt;""),--ISNUMBER(SEARCH(" "&amp;BL27:BL1509&amp;" ",AP50)))&gt;0,BG26,"")))</f>
        <v/>
      </c>
      <c r="BH50" s="964" t="str" cm="1">
        <f t="array" ref="BH50">IF(AM50="","",IF(AQ50&lt;&gt;"","",IF(SUMPRODUCT(--(BM27:BM1509=BH26),--(BL27:BL1509&lt;&gt;""),--ISNUMBER(SEARCH(" "&amp;BL27:BL1509&amp;" ",AP50)))&gt;0,BH26,"")))</f>
        <v/>
      </c>
      <c r="BI50" s="964" t="str" cm="1">
        <f t="array" ref="BI50">IF(AM50="","",IF(AQ50&lt;&gt;"","",IF(SUMPRODUCT(--(BM27:BM1509=BI26),--(BL27:BL1509&lt;&gt;""),--ISNUMBER(SEARCH(" "&amp;BL27:BL1509&amp;" ",AP50)))&gt;0,BI26,"")))</f>
        <v/>
      </c>
      <c r="BJ50" s="964" t="str" cm="1">
        <f t="array" ref="BJ50">IF(AM50="","",IF(AS50&lt;&gt;"",BJ26,IF(AR50&lt;&gt;"","",IF(AQ50&lt;&gt;"","",IF(SUMPRODUCT(--(BM27:BM1509=BJ26),--(BL27:BL1509&lt;&gt;""),--ISNUMBER(SEARCH(" "&amp;BL27:BL1509&amp;" ",AP50)))&gt;0,BJ26,"")))))</f>
        <v/>
      </c>
      <c r="BL50" s="964" t="s">
        <v>2072</v>
      </c>
      <c r="BM50" s="964" t="s">
        <v>1963</v>
      </c>
      <c r="BO50" s="964" t="s">
        <v>2073</v>
      </c>
      <c r="BP50" s="964" t="s">
        <v>1982</v>
      </c>
      <c r="BQ50" s="964" t="s">
        <v>1983</v>
      </c>
      <c r="BS50" s="964"/>
      <c r="BT50" s="964"/>
      <c r="BU50" s="964"/>
      <c r="BW50" s="965" t="s">
        <v>1984</v>
      </c>
      <c r="BX50" s="965" t="s">
        <v>1974</v>
      </c>
      <c r="BZ50" s="1" t="s">
        <v>988</v>
      </c>
      <c r="CM50" s="49">
        <v>1</v>
      </c>
    </row>
    <row r="51" spans="4:91" ht="30" customHeight="1">
      <c r="D51" s="809" t="s">
        <v>1541</v>
      </c>
      <c r="E51" s="821" t="str">
        <f>E23</f>
        <v>M MACÉDOINE DE LÉGUMES AU COULIS DE TOMATE | HORS D'ŒUVRE texture modifiée-cuidité-MACEDOINE| Auteur &gt; Annette et Jean Pierre DOMERGUES - 45000 ORLÉANS 1981</v>
      </c>
      <c r="F51" s="821">
        <f>F23</f>
        <v>10</v>
      </c>
      <c r="G51" s="822" t="str">
        <f>G23</f>
        <v>couverts</v>
      </c>
      <c r="H51" s="823" t="str">
        <f>H23</f>
        <v>Recette mère ►  Textures modifiées</v>
      </c>
      <c r="I51" s="630"/>
      <c r="J51" s="630"/>
      <c r="K51" s="833">
        <f>ROWS(O48:O51)</f>
        <v>4</v>
      </c>
      <c r="L51" s="630"/>
      <c r="M51" s="834" t="str" cm="1">
        <f t="array" ref="M51">SUMPRODUCT(--(O51:V51&lt;&gt;""), LEN(TRIM(SUBSTITUTE(O51:V51, CHAR(160), "")))) &amp; " Car."</f>
        <v>20 Car.</v>
      </c>
      <c r="N51" s="835">
        <f>IF(ISBLANK(O51),"",LARGE(N47:N50,1)+1)</f>
        <v>3</v>
      </c>
      <c r="O51" s="155" t="s">
        <v>460</v>
      </c>
      <c r="P51" s="840"/>
      <c r="Q51" s="155"/>
      <c r="R51" s="155"/>
      <c r="S51" s="155"/>
      <c r="T51" s="155"/>
      <c r="U51" s="155"/>
      <c r="V51" s="155"/>
      <c r="W51" s="837" t="s">
        <v>1638</v>
      </c>
      <c r="X51" s="841">
        <v>2.0833333333333332E-2</v>
      </c>
      <c r="Z51" s="957" t="str">
        <f>IF(AA51="","",COUNTIF(AA27:AA51,"&lt;&gt;"))</f>
        <v/>
      </c>
      <c r="AA51" s="958"/>
      <c r="AB51" s="974" t="str">
        <f t="shared" si="16"/>
        <v/>
      </c>
      <c r="AC51" s="984" t="str">
        <f t="shared" si="2"/>
        <v/>
      </c>
      <c r="AD51" s="961" t="str">
        <f t="shared" si="4"/>
        <v/>
      </c>
      <c r="AE51" s="962" t="str">
        <f t="shared" si="5"/>
        <v/>
      </c>
      <c r="AF51" s="963" t="str">
        <f>IF(AG51="","",COUNTIF(AG27:AG51,"&lt;&gt;"))</f>
        <v/>
      </c>
      <c r="AG51" s="958" t="str" cm="1">
        <f t="array" ref="AG51">IF(AK51="","",IF(LEN(AK51)&lt;=MAX(10,AF22),AK51,IFERROR(LEFT(AK51,LOOKUP(2,1/(MID(AK51,ROW(10:509),1)=" ")/(ROW(10:509)&lt;=MAX(10,AF22)),ROW(10:509))-1),LEFT(AK51,MAX(10,AF22)))))</f>
        <v/>
      </c>
      <c r="AH51" s="963" t="str">
        <f t="shared" si="6"/>
        <v/>
      </c>
      <c r="AI51" s="963" t="str">
        <f t="shared" si="7"/>
        <v/>
      </c>
      <c r="AJ51" s="964" t="str">
        <f>IF(AL50&lt;&gt;"",AJ50,IF(AJ50&lt;MAX(Z27:Z326),AJ50+1,""))</f>
        <v/>
      </c>
      <c r="AK51" s="965" t="str">
        <f>IF(AJ51="","",IF(AL50&lt;&gt;"",AL50,INDEX(AD27:AD326,MATCH(AJ51,Z27:Z326,0))))</f>
        <v/>
      </c>
      <c r="AL51" s="965" t="str">
        <f t="shared" si="8"/>
        <v/>
      </c>
      <c r="AM51" s="966" t="str">
        <f t="shared" si="9"/>
        <v/>
      </c>
      <c r="AN51" s="967" t="str">
        <f t="shared" si="10"/>
        <v/>
      </c>
      <c r="AO51" s="967" t="str">
        <f t="shared" si="11"/>
        <v/>
      </c>
      <c r="AP51" s="966" t="str">
        <f t="shared" si="12"/>
        <v/>
      </c>
      <c r="AQ51" s="967" t="str">
        <f>IF(AM51="","",IF(COUNTIF(BO27:BO309,TRIM(AP51))&gt;0,"EXCLUSION EXACTE",""))</f>
        <v/>
      </c>
      <c r="AR51" s="967" t="str" cm="1">
        <f t="array" ref="AR51">IF(AM51="","",IF(SUMPRODUCT(--(BO27:BO309&lt;&gt;""),--ISNUMBER(SEARCH(" "&amp;BO27:BO309&amp;" ",AP51)))&gt;0,"BLOQUE MOLLUSQUES",""))</f>
        <v/>
      </c>
      <c r="AS51" s="967" t="str" cm="1">
        <f t="array" ref="AS51">IF(AM51="","",IF(SUMPRODUCT(--(BS27:BS309&lt;&gt;""),--ISNUMBER(SEARCH(" "&amp;BS27:BS309&amp;" ",AP51)))&gt;0,"FORCE MOLLUSQUES",""))</f>
        <v/>
      </c>
      <c r="AT51" s="966" t="str">
        <f t="shared" si="13"/>
        <v/>
      </c>
      <c r="AU51" s="966" t="str">
        <f t="shared" si="17"/>
        <v/>
      </c>
      <c r="AV51" s="967" t="str">
        <f t="shared" si="14"/>
        <v/>
      </c>
      <c r="AW51" s="967" t="str" cm="1">
        <f t="array" ref="AW51">IF(AM51="","",IF(AQ51&lt;&gt;"","",IF(SUMPRODUCT(--(BM27:BM1509=AW26),--(BL27:BL1509&lt;&gt;""),--ISNUMBER(SEARCH(" "&amp;BL27:BL1509&amp;" ",AP51)))&gt;0,AW26,"")))</f>
        <v/>
      </c>
      <c r="AX51" s="967" t="str" cm="1">
        <f t="array" ref="AX51">IF(AM51="","",IF(AQ51&lt;&gt;"","",IF(SUMPRODUCT(--(BM27:BM1509=AX26),--(BL27:BL1509&lt;&gt;""),--ISNUMBER(SEARCH(" "&amp;BL27:BL1509&amp;" ",AP51)))&gt;0,AX26,"")))</f>
        <v/>
      </c>
      <c r="AY51" s="967" t="str" cm="1">
        <f t="array" ref="AY51">IF(AM51="","",IF(AQ51&lt;&gt;"","",IF(SUMPRODUCT(--(BM27:BM1509=AY26),--(BL27:BL1509&lt;&gt;""),--ISNUMBER(SEARCH(" "&amp;BL27:BL1509&amp;" ",AP51)))&gt;0,AY26,"")))</f>
        <v/>
      </c>
      <c r="AZ51" s="967" t="str" cm="1">
        <f t="array" ref="AZ51">IF(AM51="","",IF(AQ51&lt;&gt;"","",IF(SUMPRODUCT(--(BM27:BM1509=AZ26),--(BL27:BL1509&lt;&gt;""),--ISNUMBER(SEARCH(" "&amp;BL27:BL1509&amp;" ",AP51)))&gt;0,AZ26,"")))</f>
        <v/>
      </c>
      <c r="BA51" s="967" t="str" cm="1">
        <f t="array" ref="BA51">IF(AM51="","",IF(AQ51&lt;&gt;"","",IF(SUMPRODUCT(--(BM27:BM1509=BA26),--(BL27:BL1509&lt;&gt;""),--ISNUMBER(SEARCH(" "&amp;BL27:BL1509&amp;" ",AP51)))&gt;0,BA26,"")))</f>
        <v/>
      </c>
      <c r="BB51" s="967" t="str" cm="1">
        <f t="array" ref="BB51">IF(AM51="","",IF(AQ51&lt;&gt;"","",IF(SUMPRODUCT(--(BM27:BM1509=BB26),--(BL27:BL1509&lt;&gt;""),--ISNUMBER(SEARCH(" "&amp;BL27:BL1509&amp;" ",AP51)))&gt;0,BB26,"")))</f>
        <v/>
      </c>
      <c r="BC51" s="967" t="str" cm="1">
        <f t="array" ref="BC51">IF(AM51="","",IF(AQ51&lt;&gt;"","",IF(SUMPRODUCT(--(BM27:BM1509=BC26),--(BL27:BL1509&lt;&gt;""),--ISNUMBER(SEARCH(" "&amp;BL27:BL1509&amp;" ",AP51)))&gt;0,BC26,"")))</f>
        <v/>
      </c>
      <c r="BD51" s="967" t="str" cm="1">
        <f t="array" ref="BD51">IF(AM51="","",IF(AQ51&lt;&gt;"","",IF(SUMPRODUCT(--(BM27:BM1509=BD26),--(BL27:BL1509&lt;&gt;""),--ISNUMBER(SEARCH(" "&amp;BL27:BL1509&amp;" ",AP51)))&gt;0,BD26,"")))</f>
        <v/>
      </c>
      <c r="BE51" s="967" t="str" cm="1">
        <f t="array" ref="BE51">IF(AM51="","",IF(AQ51&lt;&gt;"","",IF(SUMPRODUCT(--(BM27:BM1509=BE26),--(BL27:BL1509&lt;&gt;""),--ISNUMBER(SEARCH(" "&amp;BL27:BL1509&amp;" ",AP51)))&gt;0,BE26,"")))</f>
        <v/>
      </c>
      <c r="BF51" s="967" t="str" cm="1">
        <f t="array" ref="BF51">IF(AM51="","",IF(AQ51&lt;&gt;"","",IF(SUMPRODUCT(--(BM27:BM1509=BF26),--(BL27:BL1509&lt;&gt;""),--ISNUMBER(SEARCH(" "&amp;BL27:BL1509&amp;" ",AP51)))&gt;0,BF26,"")))</f>
        <v/>
      </c>
      <c r="BG51" s="967" t="str" cm="1">
        <f t="array" ref="BG51">IF(AM51="","",IF(AQ51&lt;&gt;"","",IF(SUMPRODUCT(--(BM27:BM1509=BG26),--(BL27:BL1509&lt;&gt;""),--ISNUMBER(SEARCH(" "&amp;BL27:BL1509&amp;" ",AP51)))&gt;0,BG26,"")))</f>
        <v/>
      </c>
      <c r="BH51" s="967" t="str" cm="1">
        <f t="array" ref="BH51">IF(AM51="","",IF(AQ51&lt;&gt;"","",IF(SUMPRODUCT(--(BM27:BM1509=BH26),--(BL27:BL1509&lt;&gt;""),--ISNUMBER(SEARCH(" "&amp;BL27:BL1509&amp;" ",AP51)))&gt;0,BH26,"")))</f>
        <v/>
      </c>
      <c r="BI51" s="967" t="str" cm="1">
        <f t="array" ref="BI51">IF(AM51="","",IF(AQ51&lt;&gt;"","",IF(SUMPRODUCT(--(BM27:BM1509=BI26),--(BL27:BL1509&lt;&gt;""),--ISNUMBER(SEARCH(" "&amp;BL27:BL1509&amp;" ",AP51)))&gt;0,BI26,"")))</f>
        <v/>
      </c>
      <c r="BJ51" s="967" t="str" cm="1">
        <f t="array" ref="BJ51">IF(AM51="","",IF(AS51&lt;&gt;"",BJ26,IF(AR51&lt;&gt;"","",IF(AQ51&lt;&gt;"","",IF(SUMPRODUCT(--(BM27:BM1509=BJ26),--(BL27:BL1509&lt;&gt;""),--ISNUMBER(SEARCH(" "&amp;BL27:BL1509&amp;" ",AP51)))&gt;0,BJ26,"")))))</f>
        <v/>
      </c>
      <c r="BL51" s="968" t="s">
        <v>467</v>
      </c>
      <c r="BM51" s="968" t="s">
        <v>1963</v>
      </c>
      <c r="BO51" s="969" t="s">
        <v>2074</v>
      </c>
      <c r="BP51" s="969" t="s">
        <v>1982</v>
      </c>
      <c r="BQ51" s="969" t="s">
        <v>1983</v>
      </c>
      <c r="BS51" s="964"/>
      <c r="BT51" s="964"/>
      <c r="BU51" s="964"/>
      <c r="BW51" s="965" t="s">
        <v>2075</v>
      </c>
      <c r="BX51" s="965" t="s">
        <v>2052</v>
      </c>
      <c r="BZ51" s="1" t="s">
        <v>989</v>
      </c>
      <c r="CM51" s="49">
        <v>1</v>
      </c>
    </row>
    <row r="52" spans="4:91" ht="30" customHeight="1">
      <c r="D52" s="809" t="s">
        <v>1541</v>
      </c>
      <c r="E52" s="821" t="str">
        <f>E23</f>
        <v>M MACÉDOINE DE LÉGUMES AU COULIS DE TOMATE | HORS D'ŒUVRE texture modifiée-cuidité-MACEDOINE| Auteur &gt; Annette et Jean Pierre DOMERGUES - 45000 ORLÉANS 1981</v>
      </c>
      <c r="F52" s="821">
        <f>F23</f>
        <v>10</v>
      </c>
      <c r="G52" s="822" t="str">
        <f>G23</f>
        <v>couverts</v>
      </c>
      <c r="H52" s="823" t="str">
        <f>H23</f>
        <v>Recette mère ►  Textures modifiées</v>
      </c>
      <c r="I52" s="630"/>
      <c r="J52" s="630"/>
      <c r="K52" s="833">
        <f>ROWS(O48:O52)</f>
        <v>5</v>
      </c>
      <c r="L52" s="630"/>
      <c r="M52" s="834" t="str" cm="1">
        <f t="array" ref="M52">SUMPRODUCT(--(O52:V52&lt;&gt;""), LEN(TRIM(SUBSTITUTE(O52:V52, CHAR(160), "")))) &amp; " Car."</f>
        <v>86 Car.</v>
      </c>
      <c r="N52" s="835">
        <f>IF(ISBLANK(O52),"",LARGE(N47:N51,1)+1)</f>
        <v>4</v>
      </c>
      <c r="O52" s="155" t="s">
        <v>462</v>
      </c>
      <c r="P52" s="155"/>
      <c r="Q52" s="155"/>
      <c r="R52" s="155"/>
      <c r="S52" s="155"/>
      <c r="T52" s="155"/>
      <c r="U52" s="155"/>
      <c r="V52" s="155"/>
      <c r="W52" s="842" t="s">
        <v>1639</v>
      </c>
      <c r="X52" s="843">
        <f>X49+X50+X51</f>
        <v>3.4722222222222224E-2</v>
      </c>
      <c r="Z52" s="973" t="str">
        <f>IF(AA52="","",COUNTIF(AA27:AA52,"&lt;&gt;"))</f>
        <v/>
      </c>
      <c r="AA52" s="965"/>
      <c r="AB52" s="974" t="str">
        <f t="shared" si="16"/>
        <v/>
      </c>
      <c r="AC52" s="984" t="str">
        <f t="shared" si="2"/>
        <v/>
      </c>
      <c r="AD52" s="976" t="str">
        <f t="shared" si="4"/>
        <v/>
      </c>
      <c r="AE52" s="977" t="str">
        <f t="shared" si="5"/>
        <v/>
      </c>
      <c r="AF52" s="964" t="str">
        <f>IF(AG52="","",COUNTIF(AG27:AG52,"&lt;&gt;"))</f>
        <v/>
      </c>
      <c r="AG52" s="965" t="str" cm="1">
        <f t="array" ref="AG52">IF(AK52="","",IF(LEN(AK52)&lt;=MAX(10,AF22),AK52,IFERROR(LEFT(AK52,LOOKUP(2,1/(MID(AK52,ROW(10:509),1)=" ")/(ROW(10:509)&lt;=MAX(10,AF22)),ROW(10:509))-1),LEFT(AK52,MAX(10,AF22)))))</f>
        <v/>
      </c>
      <c r="AH52" s="964" t="str">
        <f t="shared" si="6"/>
        <v/>
      </c>
      <c r="AI52" s="964" t="str">
        <f t="shared" si="7"/>
        <v/>
      </c>
      <c r="AJ52" s="964" t="str">
        <f>IF(AL51&lt;&gt;"",AJ51,IF(AJ51&lt;MAX(Z27:Z326),AJ51+1,""))</f>
        <v/>
      </c>
      <c r="AK52" s="965" t="str">
        <f>IF(AJ52="","",IF(AL51&lt;&gt;"",AL51,INDEX(AD27:AD326,MATCH(AJ52,Z27:Z326,0))))</f>
        <v/>
      </c>
      <c r="AL52" s="965" t="str">
        <f t="shared" si="8"/>
        <v/>
      </c>
      <c r="AM52" s="965" t="str">
        <f t="shared" si="9"/>
        <v/>
      </c>
      <c r="AN52" s="964" t="str">
        <f t="shared" si="10"/>
        <v/>
      </c>
      <c r="AO52" s="964" t="str">
        <f t="shared" si="11"/>
        <v/>
      </c>
      <c r="AP52" s="965" t="str">
        <f t="shared" si="12"/>
        <v/>
      </c>
      <c r="AQ52" s="964" t="str">
        <f>IF(AM52="","",IF(COUNTIF(BO27:BO309,TRIM(AP52))&gt;0,"EXCLUSION EXACTE",""))</f>
        <v/>
      </c>
      <c r="AR52" s="964" t="str" cm="1">
        <f t="array" ref="AR52">IF(AM52="","",IF(SUMPRODUCT(--(BO27:BO309&lt;&gt;""),--ISNUMBER(SEARCH(" "&amp;BO27:BO309&amp;" ",AP52)))&gt;0,"BLOQUE MOLLUSQUES",""))</f>
        <v/>
      </c>
      <c r="AS52" s="964" t="str" cm="1">
        <f t="array" ref="AS52">IF(AM52="","",IF(SUMPRODUCT(--(BS27:BS309&lt;&gt;""),--ISNUMBER(SEARCH(" "&amp;BS27:BS309&amp;" ",AP52)))&gt;0,"FORCE MOLLUSQUES",""))</f>
        <v/>
      </c>
      <c r="AT52" s="965" t="str">
        <f t="shared" si="13"/>
        <v/>
      </c>
      <c r="AU52" s="965" t="str">
        <f t="shared" si="17"/>
        <v/>
      </c>
      <c r="AV52" s="964" t="str">
        <f t="shared" si="14"/>
        <v/>
      </c>
      <c r="AW52" s="964" t="str" cm="1">
        <f t="array" ref="AW52">IF(AM52="","",IF(AQ52&lt;&gt;"","",IF(SUMPRODUCT(--(BM27:BM1509=AW26),--(BL27:BL1509&lt;&gt;""),--ISNUMBER(SEARCH(" "&amp;BL27:BL1509&amp;" ",AP52)))&gt;0,AW26,"")))</f>
        <v/>
      </c>
      <c r="AX52" s="964" t="str" cm="1">
        <f t="array" ref="AX52">IF(AM52="","",IF(AQ52&lt;&gt;"","",IF(SUMPRODUCT(--(BM27:BM1509=AX26),--(BL27:BL1509&lt;&gt;""),--ISNUMBER(SEARCH(" "&amp;BL27:BL1509&amp;" ",AP52)))&gt;0,AX26,"")))</f>
        <v/>
      </c>
      <c r="AY52" s="964" t="str" cm="1">
        <f t="array" ref="AY52">IF(AM52="","",IF(AQ52&lt;&gt;"","",IF(SUMPRODUCT(--(BM27:BM1509=AY26),--(BL27:BL1509&lt;&gt;""),--ISNUMBER(SEARCH(" "&amp;BL27:BL1509&amp;" ",AP52)))&gt;0,AY26,"")))</f>
        <v/>
      </c>
      <c r="AZ52" s="964" t="str" cm="1">
        <f t="array" ref="AZ52">IF(AM52="","",IF(AQ52&lt;&gt;"","",IF(SUMPRODUCT(--(BM27:BM1509=AZ26),--(BL27:BL1509&lt;&gt;""),--ISNUMBER(SEARCH(" "&amp;BL27:BL1509&amp;" ",AP52)))&gt;0,AZ26,"")))</f>
        <v/>
      </c>
      <c r="BA52" s="964" t="str" cm="1">
        <f t="array" ref="BA52">IF(AM52="","",IF(AQ52&lt;&gt;"","",IF(SUMPRODUCT(--(BM27:BM1509=BA26),--(BL27:BL1509&lt;&gt;""),--ISNUMBER(SEARCH(" "&amp;BL27:BL1509&amp;" ",AP52)))&gt;0,BA26,"")))</f>
        <v/>
      </c>
      <c r="BB52" s="964" t="str" cm="1">
        <f t="array" ref="BB52">IF(AM52="","",IF(AQ52&lt;&gt;"","",IF(SUMPRODUCT(--(BM27:BM1509=BB26),--(BL27:BL1509&lt;&gt;""),--ISNUMBER(SEARCH(" "&amp;BL27:BL1509&amp;" ",AP52)))&gt;0,BB26,"")))</f>
        <v/>
      </c>
      <c r="BC52" s="964" t="str" cm="1">
        <f t="array" ref="BC52">IF(AM52="","",IF(AQ52&lt;&gt;"","",IF(SUMPRODUCT(--(BM27:BM1509=BC26),--(BL27:BL1509&lt;&gt;""),--ISNUMBER(SEARCH(" "&amp;BL27:BL1509&amp;" ",AP52)))&gt;0,BC26,"")))</f>
        <v/>
      </c>
      <c r="BD52" s="964" t="str" cm="1">
        <f t="array" ref="BD52">IF(AM52="","",IF(AQ52&lt;&gt;"","",IF(SUMPRODUCT(--(BM27:BM1509=BD26),--(BL27:BL1509&lt;&gt;""),--ISNUMBER(SEARCH(" "&amp;BL27:BL1509&amp;" ",AP52)))&gt;0,BD26,"")))</f>
        <v/>
      </c>
      <c r="BE52" s="964" t="str" cm="1">
        <f t="array" ref="BE52">IF(AM52="","",IF(AQ52&lt;&gt;"","",IF(SUMPRODUCT(--(BM27:BM1509=BE26),--(BL27:BL1509&lt;&gt;""),--ISNUMBER(SEARCH(" "&amp;BL27:BL1509&amp;" ",AP52)))&gt;0,BE26,"")))</f>
        <v/>
      </c>
      <c r="BF52" s="964" t="str" cm="1">
        <f t="array" ref="BF52">IF(AM52="","",IF(AQ52&lt;&gt;"","",IF(SUMPRODUCT(--(BM27:BM1509=BF26),--(BL27:BL1509&lt;&gt;""),--ISNUMBER(SEARCH(" "&amp;BL27:BL1509&amp;" ",AP52)))&gt;0,BF26,"")))</f>
        <v/>
      </c>
      <c r="BG52" s="964" t="str" cm="1">
        <f t="array" ref="BG52">IF(AM52="","",IF(AQ52&lt;&gt;"","",IF(SUMPRODUCT(--(BM27:BM1509=BG26),--(BL27:BL1509&lt;&gt;""),--ISNUMBER(SEARCH(" "&amp;BL27:BL1509&amp;" ",AP52)))&gt;0,BG26,"")))</f>
        <v/>
      </c>
      <c r="BH52" s="964" t="str" cm="1">
        <f t="array" ref="BH52">IF(AM52="","",IF(AQ52&lt;&gt;"","",IF(SUMPRODUCT(--(BM27:BM1509=BH26),--(BL27:BL1509&lt;&gt;""),--ISNUMBER(SEARCH(" "&amp;BL27:BL1509&amp;" ",AP52)))&gt;0,BH26,"")))</f>
        <v/>
      </c>
      <c r="BI52" s="964" t="str" cm="1">
        <f t="array" ref="BI52">IF(AM52="","",IF(AQ52&lt;&gt;"","",IF(SUMPRODUCT(--(BM27:BM1509=BI26),--(BL27:BL1509&lt;&gt;""),--ISNUMBER(SEARCH(" "&amp;BL27:BL1509&amp;" ",AP52)))&gt;0,BI26,"")))</f>
        <v/>
      </c>
      <c r="BJ52" s="964" t="str" cm="1">
        <f t="array" ref="BJ52">IF(AM52="","",IF(AS52&lt;&gt;"",BJ26,IF(AR52&lt;&gt;"","",IF(AQ52&lt;&gt;"","",IF(SUMPRODUCT(--(BM27:BM1509=BJ26),--(BL27:BL1509&lt;&gt;""),--ISNUMBER(SEARCH(" "&amp;BL27:BL1509&amp;" ",AP52)))&gt;0,BJ26,"")))))</f>
        <v/>
      </c>
      <c r="BL52" s="964" t="s">
        <v>168</v>
      </c>
      <c r="BM52" s="964" t="s">
        <v>1963</v>
      </c>
      <c r="BO52" s="964" t="s">
        <v>2076</v>
      </c>
      <c r="BP52" s="964" t="s">
        <v>1982</v>
      </c>
      <c r="BQ52" s="964" t="s">
        <v>1983</v>
      </c>
      <c r="BS52" s="964"/>
      <c r="BT52" s="964"/>
      <c r="BU52" s="964"/>
      <c r="BZ52" s="1" t="s">
        <v>1000</v>
      </c>
      <c r="CM52" s="49">
        <v>1</v>
      </c>
    </row>
    <row r="53" spans="4:91" ht="30" customHeight="1">
      <c r="D53" s="809" t="s">
        <v>1541</v>
      </c>
      <c r="E53" s="821" t="str">
        <f>E23</f>
        <v>M MACÉDOINE DE LÉGUMES AU COULIS DE TOMATE | HORS D'ŒUVRE texture modifiée-cuidité-MACEDOINE| Auteur &gt; Annette et Jean Pierre DOMERGUES - 45000 ORLÉANS 1981</v>
      </c>
      <c r="F53" s="821">
        <f>F23</f>
        <v>10</v>
      </c>
      <c r="G53" s="822" t="str">
        <f>G23</f>
        <v>couverts</v>
      </c>
      <c r="H53" s="823" t="str">
        <f>H23</f>
        <v>Recette mère ►  Textures modifiées</v>
      </c>
      <c r="I53" s="630"/>
      <c r="J53" s="630"/>
      <c r="K53" s="833">
        <f>ROWS(O48:O53)</f>
        <v>6</v>
      </c>
      <c r="L53" s="630"/>
      <c r="M53" s="834" t="str" cm="1">
        <f t="array" ref="M53">SUMPRODUCT(--(O53:V53&lt;&gt;""), LEN(TRIM(SUBSTITUTE(O53:V53, CHAR(160), "")))) &amp; " Car."</f>
        <v>0 Car.</v>
      </c>
      <c r="N53" s="835">
        <f>IF(ISBLANK(O53),"",LARGE(N47:N52,1)+1)</f>
        <v>5</v>
      </c>
      <c r="O53" s="155" t="s">
        <v>1595</v>
      </c>
      <c r="P53" s="840"/>
      <c r="Q53" s="155"/>
      <c r="R53" s="155"/>
      <c r="S53" s="155"/>
      <c r="T53" s="155"/>
      <c r="U53" s="155"/>
      <c r="V53" s="155"/>
      <c r="W53" s="155"/>
      <c r="X53" s="844"/>
      <c r="Z53" s="957" t="str">
        <f>IF(AA53="","",COUNTIF(AA27:AA53,"&lt;&gt;"))</f>
        <v/>
      </c>
      <c r="AA53" s="958"/>
      <c r="AB53" s="974" t="str">
        <f t="shared" si="16"/>
        <v/>
      </c>
      <c r="AC53" s="984" t="str">
        <f t="shared" si="2"/>
        <v/>
      </c>
      <c r="AD53" s="961" t="str">
        <f t="shared" si="4"/>
        <v/>
      </c>
      <c r="AE53" s="962" t="str">
        <f t="shared" si="5"/>
        <v/>
      </c>
      <c r="AF53" s="963" t="str">
        <f>IF(AG53="","",COUNTIF(AG27:AG53,"&lt;&gt;"))</f>
        <v/>
      </c>
      <c r="AG53" s="958" t="str" cm="1">
        <f t="array" ref="AG53">IF(AK53="","",IF(LEN(AK53)&lt;=MAX(10,AF22),AK53,IFERROR(LEFT(AK53,LOOKUP(2,1/(MID(AK53,ROW(10:509),1)=" ")/(ROW(10:509)&lt;=MAX(10,AF22)),ROW(10:509))-1),LEFT(AK53,MAX(10,AF22)))))</f>
        <v/>
      </c>
      <c r="AH53" s="963" t="str">
        <f t="shared" si="6"/>
        <v/>
      </c>
      <c r="AI53" s="963" t="str">
        <f t="shared" si="7"/>
        <v/>
      </c>
      <c r="AJ53" s="964" t="str">
        <f>IF(AL52&lt;&gt;"",AJ52,IF(AJ52&lt;MAX(Z27:Z326),AJ52+1,""))</f>
        <v/>
      </c>
      <c r="AK53" s="965" t="str">
        <f>IF(AJ53="","",IF(AL52&lt;&gt;"",AL52,INDEX(AD27:AD326,MATCH(AJ53,Z27:Z326,0))))</f>
        <v/>
      </c>
      <c r="AL53" s="965" t="str">
        <f t="shared" si="8"/>
        <v/>
      </c>
      <c r="AM53" s="966" t="str">
        <f t="shared" si="9"/>
        <v/>
      </c>
      <c r="AN53" s="967" t="str">
        <f t="shared" si="10"/>
        <v/>
      </c>
      <c r="AO53" s="967" t="str">
        <f t="shared" si="11"/>
        <v/>
      </c>
      <c r="AP53" s="966" t="str">
        <f t="shared" si="12"/>
        <v/>
      </c>
      <c r="AQ53" s="967" t="str">
        <f>IF(AM53="","",IF(COUNTIF(BO27:BO309,TRIM(AP53))&gt;0,"EXCLUSION EXACTE",""))</f>
        <v/>
      </c>
      <c r="AR53" s="967" t="str" cm="1">
        <f t="array" ref="AR53">IF(AM53="","",IF(SUMPRODUCT(--(BO27:BO309&lt;&gt;""),--ISNUMBER(SEARCH(" "&amp;BO27:BO309&amp;" ",AP53)))&gt;0,"BLOQUE MOLLUSQUES",""))</f>
        <v/>
      </c>
      <c r="AS53" s="967" t="str" cm="1">
        <f t="array" ref="AS53">IF(AM53="","",IF(SUMPRODUCT(--(BS27:BS309&lt;&gt;""),--ISNUMBER(SEARCH(" "&amp;BS27:BS309&amp;" ",AP53)))&gt;0,"FORCE MOLLUSQUES",""))</f>
        <v/>
      </c>
      <c r="AT53" s="966" t="str">
        <f t="shared" si="13"/>
        <v/>
      </c>
      <c r="AU53" s="966" t="str">
        <f t="shared" si="17"/>
        <v/>
      </c>
      <c r="AV53" s="967" t="str">
        <f t="shared" si="14"/>
        <v/>
      </c>
      <c r="AW53" s="967" t="str" cm="1">
        <f t="array" ref="AW53">IF(AM53="","",IF(AQ53&lt;&gt;"","",IF(SUMPRODUCT(--(BM27:BM1509=AW26),--(BL27:BL1509&lt;&gt;""),--ISNUMBER(SEARCH(" "&amp;BL27:BL1509&amp;" ",AP53)))&gt;0,AW26,"")))</f>
        <v/>
      </c>
      <c r="AX53" s="967" t="str" cm="1">
        <f t="array" ref="AX53">IF(AM53="","",IF(AQ53&lt;&gt;"","",IF(SUMPRODUCT(--(BM27:BM1509=AX26),--(BL27:BL1509&lt;&gt;""),--ISNUMBER(SEARCH(" "&amp;BL27:BL1509&amp;" ",AP53)))&gt;0,AX26,"")))</f>
        <v/>
      </c>
      <c r="AY53" s="967" t="str" cm="1">
        <f t="array" ref="AY53">IF(AM53="","",IF(AQ53&lt;&gt;"","",IF(SUMPRODUCT(--(BM27:BM1509=AY26),--(BL27:BL1509&lt;&gt;""),--ISNUMBER(SEARCH(" "&amp;BL27:BL1509&amp;" ",AP53)))&gt;0,AY26,"")))</f>
        <v/>
      </c>
      <c r="AZ53" s="967" t="str" cm="1">
        <f t="array" ref="AZ53">IF(AM53="","",IF(AQ53&lt;&gt;"","",IF(SUMPRODUCT(--(BM27:BM1509=AZ26),--(BL27:BL1509&lt;&gt;""),--ISNUMBER(SEARCH(" "&amp;BL27:BL1509&amp;" ",AP53)))&gt;0,AZ26,"")))</f>
        <v/>
      </c>
      <c r="BA53" s="967" t="str" cm="1">
        <f t="array" ref="BA53">IF(AM53="","",IF(AQ53&lt;&gt;"","",IF(SUMPRODUCT(--(BM27:BM1509=BA26),--(BL27:BL1509&lt;&gt;""),--ISNUMBER(SEARCH(" "&amp;BL27:BL1509&amp;" ",AP53)))&gt;0,BA26,"")))</f>
        <v/>
      </c>
      <c r="BB53" s="967" t="str" cm="1">
        <f t="array" ref="BB53">IF(AM53="","",IF(AQ53&lt;&gt;"","",IF(SUMPRODUCT(--(BM27:BM1509=BB26),--(BL27:BL1509&lt;&gt;""),--ISNUMBER(SEARCH(" "&amp;BL27:BL1509&amp;" ",AP53)))&gt;0,BB26,"")))</f>
        <v/>
      </c>
      <c r="BC53" s="967" t="str" cm="1">
        <f t="array" ref="BC53">IF(AM53="","",IF(AQ53&lt;&gt;"","",IF(SUMPRODUCT(--(BM27:BM1509=BC26),--(BL27:BL1509&lt;&gt;""),--ISNUMBER(SEARCH(" "&amp;BL27:BL1509&amp;" ",AP53)))&gt;0,BC26,"")))</f>
        <v/>
      </c>
      <c r="BD53" s="967" t="str" cm="1">
        <f t="array" ref="BD53">IF(AM53="","",IF(AQ53&lt;&gt;"","",IF(SUMPRODUCT(--(BM27:BM1509=BD26),--(BL27:BL1509&lt;&gt;""),--ISNUMBER(SEARCH(" "&amp;BL27:BL1509&amp;" ",AP53)))&gt;0,BD26,"")))</f>
        <v/>
      </c>
      <c r="BE53" s="967" t="str" cm="1">
        <f t="array" ref="BE53">IF(AM53="","",IF(AQ53&lt;&gt;"","",IF(SUMPRODUCT(--(BM27:BM1509=BE26),--(BL27:BL1509&lt;&gt;""),--ISNUMBER(SEARCH(" "&amp;BL27:BL1509&amp;" ",AP53)))&gt;0,BE26,"")))</f>
        <v/>
      </c>
      <c r="BF53" s="967" t="str" cm="1">
        <f t="array" ref="BF53">IF(AM53="","",IF(AQ53&lt;&gt;"","",IF(SUMPRODUCT(--(BM27:BM1509=BF26),--(BL27:BL1509&lt;&gt;""),--ISNUMBER(SEARCH(" "&amp;BL27:BL1509&amp;" ",AP53)))&gt;0,BF26,"")))</f>
        <v/>
      </c>
      <c r="BG53" s="967" t="str" cm="1">
        <f t="array" ref="BG53">IF(AM53="","",IF(AQ53&lt;&gt;"","",IF(SUMPRODUCT(--(BM27:BM1509=BG26),--(BL27:BL1509&lt;&gt;""),--ISNUMBER(SEARCH(" "&amp;BL27:BL1509&amp;" ",AP53)))&gt;0,BG26,"")))</f>
        <v/>
      </c>
      <c r="BH53" s="967" t="str" cm="1">
        <f t="array" ref="BH53">IF(AM53="","",IF(AQ53&lt;&gt;"","",IF(SUMPRODUCT(--(BM27:BM1509=BH26),--(BL27:BL1509&lt;&gt;""),--ISNUMBER(SEARCH(" "&amp;BL27:BL1509&amp;" ",AP53)))&gt;0,BH26,"")))</f>
        <v/>
      </c>
      <c r="BI53" s="967" t="str" cm="1">
        <f t="array" ref="BI53">IF(AM53="","",IF(AQ53&lt;&gt;"","",IF(SUMPRODUCT(--(BM27:BM1509=BI26),--(BL27:BL1509&lt;&gt;""),--ISNUMBER(SEARCH(" "&amp;BL27:BL1509&amp;" ",AP53)))&gt;0,BI26,"")))</f>
        <v/>
      </c>
      <c r="BJ53" s="967" t="str" cm="1">
        <f t="array" ref="BJ53">IF(AM53="","",IF(AS53&lt;&gt;"",BJ26,IF(AR53&lt;&gt;"","",IF(AQ53&lt;&gt;"","",IF(SUMPRODUCT(--(BM27:BM1509=BJ26),--(BL27:BL1509&lt;&gt;""),--ISNUMBER(SEARCH(" "&amp;BL27:BL1509&amp;" ",AP53)))&gt;0,BJ26,"")))))</f>
        <v/>
      </c>
      <c r="BL53" s="968" t="s">
        <v>2077</v>
      </c>
      <c r="BM53" s="968" t="s">
        <v>1963</v>
      </c>
      <c r="BO53" s="969" t="s">
        <v>992</v>
      </c>
      <c r="BP53" s="969" t="s">
        <v>1982</v>
      </c>
      <c r="BQ53" s="969" t="s">
        <v>1983</v>
      </c>
      <c r="BS53" s="964"/>
      <c r="BT53" s="964"/>
      <c r="BU53" s="964"/>
      <c r="BZ53" s="1" t="s">
        <v>1001</v>
      </c>
      <c r="CM53" s="49">
        <v>1</v>
      </c>
    </row>
    <row r="54" spans="4:91" ht="30" customHeight="1">
      <c r="D54" s="809" t="s">
        <v>1541</v>
      </c>
      <c r="E54" s="821" t="str">
        <f>E23</f>
        <v>M MACÉDOINE DE LÉGUMES AU COULIS DE TOMATE | HORS D'ŒUVRE texture modifiée-cuidité-MACEDOINE| Auteur &gt; Annette et Jean Pierre DOMERGUES - 45000 ORLÉANS 1981</v>
      </c>
      <c r="F54" s="821">
        <f>F23</f>
        <v>10</v>
      </c>
      <c r="G54" s="822" t="str">
        <f>G23</f>
        <v>couverts</v>
      </c>
      <c r="H54" s="823" t="str">
        <f>H23</f>
        <v>Recette mère ►  Textures modifiées</v>
      </c>
      <c r="I54" s="630"/>
      <c r="J54" s="630"/>
      <c r="K54" s="833">
        <f>ROWS(O48:O54)</f>
        <v>7</v>
      </c>
      <c r="L54" s="630"/>
      <c r="M54" s="834" t="str" cm="1">
        <f t="array" ref="M54">SUMPRODUCT(--(O54:V54&lt;&gt;""), LEN(TRIM(SUBSTITUTE(O54:V54, CHAR(160), "")))) &amp; " Car."</f>
        <v>64 Car.</v>
      </c>
      <c r="N54" s="835">
        <f>IF(ISBLANK(O54),"",LARGE(N47:N53,1)+1)</f>
        <v>6</v>
      </c>
      <c r="O54" s="155" t="s">
        <v>466</v>
      </c>
      <c r="P54" s="155"/>
      <c r="Q54" s="155"/>
      <c r="R54" s="155"/>
      <c r="S54" s="155"/>
      <c r="T54" s="155"/>
      <c r="U54" s="155"/>
      <c r="V54" s="155"/>
      <c r="W54" s="155"/>
      <c r="X54" s="844"/>
      <c r="Z54" s="973" t="str">
        <f>IF(AA54="","",COUNTIF(AA27:AA54,"&lt;&gt;"))</f>
        <v/>
      </c>
      <c r="AA54" s="965"/>
      <c r="AB54" s="974" t="str">
        <f t="shared" si="16"/>
        <v/>
      </c>
      <c r="AC54" s="984" t="str">
        <f t="shared" si="2"/>
        <v/>
      </c>
      <c r="AD54" s="976" t="str">
        <f t="shared" si="4"/>
        <v/>
      </c>
      <c r="AE54" s="977" t="str">
        <f t="shared" si="5"/>
        <v/>
      </c>
      <c r="AF54" s="964" t="str">
        <f>IF(AG54="","",COUNTIF(AG27:AG54,"&lt;&gt;"))</f>
        <v/>
      </c>
      <c r="AG54" s="965" t="str" cm="1">
        <f t="array" ref="AG54">IF(AK54="","",IF(LEN(AK54)&lt;=MAX(10,AF22),AK54,IFERROR(LEFT(AK54,LOOKUP(2,1/(MID(AK54,ROW(10:509),1)=" ")/(ROW(10:509)&lt;=MAX(10,AF22)),ROW(10:509))-1),LEFT(AK54,MAX(10,AF22)))))</f>
        <v/>
      </c>
      <c r="AH54" s="964" t="str">
        <f t="shared" si="6"/>
        <v/>
      </c>
      <c r="AI54" s="964" t="str">
        <f t="shared" si="7"/>
        <v/>
      </c>
      <c r="AJ54" s="964" t="str">
        <f>IF(AL53&lt;&gt;"",AJ53,IF(AJ53&lt;MAX(Z27:Z326),AJ53+1,""))</f>
        <v/>
      </c>
      <c r="AK54" s="965" t="str">
        <f>IF(AJ54="","",IF(AL53&lt;&gt;"",AL53,INDEX(AD27:AD326,MATCH(AJ54,Z27:Z326,0))))</f>
        <v/>
      </c>
      <c r="AL54" s="965" t="str">
        <f t="shared" si="8"/>
        <v/>
      </c>
      <c r="AM54" s="965" t="str">
        <f t="shared" si="9"/>
        <v/>
      </c>
      <c r="AN54" s="964" t="str">
        <f t="shared" si="10"/>
        <v/>
      </c>
      <c r="AO54" s="964" t="str">
        <f t="shared" si="11"/>
        <v/>
      </c>
      <c r="AP54" s="965" t="str">
        <f t="shared" si="12"/>
        <v/>
      </c>
      <c r="AQ54" s="964" t="str">
        <f>IF(AM54="","",IF(COUNTIF(BO27:BO309,TRIM(AP54))&gt;0,"EXCLUSION EXACTE",""))</f>
        <v/>
      </c>
      <c r="AR54" s="964" t="str" cm="1">
        <f t="array" ref="AR54">IF(AM54="","",IF(SUMPRODUCT(--(BO27:BO309&lt;&gt;""),--ISNUMBER(SEARCH(" "&amp;BO27:BO309&amp;" ",AP54)))&gt;0,"BLOQUE MOLLUSQUES",""))</f>
        <v/>
      </c>
      <c r="AS54" s="964" t="str" cm="1">
        <f t="array" ref="AS54">IF(AM54="","",IF(SUMPRODUCT(--(BS27:BS309&lt;&gt;""),--ISNUMBER(SEARCH(" "&amp;BS27:BS309&amp;" ",AP54)))&gt;0,"FORCE MOLLUSQUES",""))</f>
        <v/>
      </c>
      <c r="AT54" s="965" t="str">
        <f t="shared" si="13"/>
        <v/>
      </c>
      <c r="AU54" s="965" t="str">
        <f t="shared" si="17"/>
        <v/>
      </c>
      <c r="AV54" s="964" t="str">
        <f t="shared" si="14"/>
        <v/>
      </c>
      <c r="AW54" s="964" t="str" cm="1">
        <f t="array" ref="AW54">IF(AM54="","",IF(AQ54&lt;&gt;"","",IF(SUMPRODUCT(--(BM27:BM1509=AW26),--(BL27:BL1509&lt;&gt;""),--ISNUMBER(SEARCH(" "&amp;BL27:BL1509&amp;" ",AP54)))&gt;0,AW26,"")))</f>
        <v/>
      </c>
      <c r="AX54" s="964" t="str" cm="1">
        <f t="array" ref="AX54">IF(AM54="","",IF(AQ54&lt;&gt;"","",IF(SUMPRODUCT(--(BM27:BM1509=AX26),--(BL27:BL1509&lt;&gt;""),--ISNUMBER(SEARCH(" "&amp;BL27:BL1509&amp;" ",AP54)))&gt;0,AX26,"")))</f>
        <v/>
      </c>
      <c r="AY54" s="964" t="str" cm="1">
        <f t="array" ref="AY54">IF(AM54="","",IF(AQ54&lt;&gt;"","",IF(SUMPRODUCT(--(BM27:BM1509=AY26),--(BL27:BL1509&lt;&gt;""),--ISNUMBER(SEARCH(" "&amp;BL27:BL1509&amp;" ",AP54)))&gt;0,AY26,"")))</f>
        <v/>
      </c>
      <c r="AZ54" s="964" t="str" cm="1">
        <f t="array" ref="AZ54">IF(AM54="","",IF(AQ54&lt;&gt;"","",IF(SUMPRODUCT(--(BM27:BM1509=AZ26),--(BL27:BL1509&lt;&gt;""),--ISNUMBER(SEARCH(" "&amp;BL27:BL1509&amp;" ",AP54)))&gt;0,AZ26,"")))</f>
        <v/>
      </c>
      <c r="BA54" s="964" t="str" cm="1">
        <f t="array" ref="BA54">IF(AM54="","",IF(AQ54&lt;&gt;"","",IF(SUMPRODUCT(--(BM27:BM1509=BA26),--(BL27:BL1509&lt;&gt;""),--ISNUMBER(SEARCH(" "&amp;BL27:BL1509&amp;" ",AP54)))&gt;0,BA26,"")))</f>
        <v/>
      </c>
      <c r="BB54" s="964" t="str" cm="1">
        <f t="array" ref="BB54">IF(AM54="","",IF(AQ54&lt;&gt;"","",IF(SUMPRODUCT(--(BM27:BM1509=BB26),--(BL27:BL1509&lt;&gt;""),--ISNUMBER(SEARCH(" "&amp;BL27:BL1509&amp;" ",AP54)))&gt;0,BB26,"")))</f>
        <v/>
      </c>
      <c r="BC54" s="964" t="str" cm="1">
        <f t="array" ref="BC54">IF(AM54="","",IF(AQ54&lt;&gt;"","",IF(SUMPRODUCT(--(BM27:BM1509=BC26),--(BL27:BL1509&lt;&gt;""),--ISNUMBER(SEARCH(" "&amp;BL27:BL1509&amp;" ",AP54)))&gt;0,BC26,"")))</f>
        <v/>
      </c>
      <c r="BD54" s="964" t="str" cm="1">
        <f t="array" ref="BD54">IF(AM54="","",IF(AQ54&lt;&gt;"","",IF(SUMPRODUCT(--(BM27:BM1509=BD26),--(BL27:BL1509&lt;&gt;""),--ISNUMBER(SEARCH(" "&amp;BL27:BL1509&amp;" ",AP54)))&gt;0,BD26,"")))</f>
        <v/>
      </c>
      <c r="BE54" s="964" t="str" cm="1">
        <f t="array" ref="BE54">IF(AM54="","",IF(AQ54&lt;&gt;"","",IF(SUMPRODUCT(--(BM27:BM1509=BE26),--(BL27:BL1509&lt;&gt;""),--ISNUMBER(SEARCH(" "&amp;BL27:BL1509&amp;" ",AP54)))&gt;0,BE26,"")))</f>
        <v/>
      </c>
      <c r="BF54" s="964" t="str" cm="1">
        <f t="array" ref="BF54">IF(AM54="","",IF(AQ54&lt;&gt;"","",IF(SUMPRODUCT(--(BM27:BM1509=BF26),--(BL27:BL1509&lt;&gt;""),--ISNUMBER(SEARCH(" "&amp;BL27:BL1509&amp;" ",AP54)))&gt;0,BF26,"")))</f>
        <v/>
      </c>
      <c r="BG54" s="964" t="str" cm="1">
        <f t="array" ref="BG54">IF(AM54="","",IF(AQ54&lt;&gt;"","",IF(SUMPRODUCT(--(BM27:BM1509=BG26),--(BL27:BL1509&lt;&gt;""),--ISNUMBER(SEARCH(" "&amp;BL27:BL1509&amp;" ",AP54)))&gt;0,BG26,"")))</f>
        <v/>
      </c>
      <c r="BH54" s="964" t="str" cm="1">
        <f t="array" ref="BH54">IF(AM54="","",IF(AQ54&lt;&gt;"","",IF(SUMPRODUCT(--(BM27:BM1509=BH26),--(BL27:BL1509&lt;&gt;""),--ISNUMBER(SEARCH(" "&amp;BL27:BL1509&amp;" ",AP54)))&gt;0,BH26,"")))</f>
        <v/>
      </c>
      <c r="BI54" s="964" t="str" cm="1">
        <f t="array" ref="BI54">IF(AM54="","",IF(AQ54&lt;&gt;"","",IF(SUMPRODUCT(--(BM27:BM1509=BI26),--(BL27:BL1509&lt;&gt;""),--ISNUMBER(SEARCH(" "&amp;BL27:BL1509&amp;" ",AP54)))&gt;0,BI26,"")))</f>
        <v/>
      </c>
      <c r="BJ54" s="964" t="str" cm="1">
        <f t="array" ref="BJ54">IF(AM54="","",IF(AS54&lt;&gt;"",BJ26,IF(AR54&lt;&gt;"","",IF(AQ54&lt;&gt;"","",IF(SUMPRODUCT(--(BM27:BM1509=BJ26),--(BL27:BL1509&lt;&gt;""),--ISNUMBER(SEARCH(" "&amp;BL27:BL1509&amp;" ",AP54)))&gt;0,BJ26,"")))))</f>
        <v/>
      </c>
      <c r="BL54" s="964" t="s">
        <v>2078</v>
      </c>
      <c r="BM54" s="964" t="s">
        <v>1963</v>
      </c>
      <c r="BO54" s="964" t="s">
        <v>2079</v>
      </c>
      <c r="BP54" s="964" t="s">
        <v>1982</v>
      </c>
      <c r="BQ54" s="964" t="s">
        <v>1983</v>
      </c>
      <c r="BS54" s="964"/>
      <c r="BT54" s="964"/>
      <c r="BU54" s="964"/>
      <c r="BZ54" s="1" t="s">
        <v>2080</v>
      </c>
      <c r="CM54" s="49">
        <v>1</v>
      </c>
    </row>
    <row r="55" spans="4:91" ht="30" customHeight="1">
      <c r="D55" s="809" t="s">
        <v>1541</v>
      </c>
      <c r="E55" s="821" t="str">
        <f>E23</f>
        <v>M MACÉDOINE DE LÉGUMES AU COULIS DE TOMATE | HORS D'ŒUVRE texture modifiée-cuidité-MACEDOINE| Auteur &gt; Annette et Jean Pierre DOMERGUES - 45000 ORLÉANS 1981</v>
      </c>
      <c r="F55" s="821">
        <f>F23</f>
        <v>10</v>
      </c>
      <c r="G55" s="822" t="str">
        <f>G23</f>
        <v>couverts</v>
      </c>
      <c r="H55" s="823" t="str">
        <f>H23</f>
        <v>Recette mère ►  Textures modifiées</v>
      </c>
      <c r="I55" s="630"/>
      <c r="J55" s="630"/>
      <c r="K55" s="833">
        <f>ROWS(O48:O55)</f>
        <v>8</v>
      </c>
      <c r="L55" s="630"/>
      <c r="M55" s="834" t="str" cm="1">
        <f t="array" ref="M55">SUMPRODUCT(--(O55:V55&lt;&gt;""), LEN(TRIM(SUBSTITUTE(O55:V55, CHAR(160), "")))) &amp; " Car."</f>
        <v>81 Car.</v>
      </c>
      <c r="N55" s="835">
        <f>IF(ISBLANK(O55),"",LARGE(N47:N54,1)+1)</f>
        <v>7</v>
      </c>
      <c r="O55" s="155" t="s">
        <v>1640</v>
      </c>
      <c r="P55" s="155"/>
      <c r="Q55" s="155"/>
      <c r="R55" s="155"/>
      <c r="S55" s="155"/>
      <c r="T55" s="155"/>
      <c r="U55" s="155"/>
      <c r="V55" s="155"/>
      <c r="W55" s="155"/>
      <c r="X55" s="844"/>
      <c r="Z55" s="957" t="str">
        <f>IF(AA55="","",COUNTIF(AA27:AA55,"&lt;&gt;"))</f>
        <v/>
      </c>
      <c r="AA55" s="958"/>
      <c r="AB55" s="974" t="str">
        <f t="shared" si="16"/>
        <v/>
      </c>
      <c r="AC55" s="984" t="str">
        <f t="shared" si="2"/>
        <v/>
      </c>
      <c r="AD55" s="961" t="str">
        <f t="shared" si="4"/>
        <v/>
      </c>
      <c r="AE55" s="962" t="str">
        <f t="shared" si="5"/>
        <v/>
      </c>
      <c r="AF55" s="963" t="str">
        <f>IF(AG55="","",COUNTIF(AG27:AG55,"&lt;&gt;"))</f>
        <v/>
      </c>
      <c r="AG55" s="958" t="str" cm="1">
        <f t="array" ref="AG55">IF(AK55="","",IF(LEN(AK55)&lt;=MAX(10,AF22),AK55,IFERROR(LEFT(AK55,LOOKUP(2,1/(MID(AK55,ROW(10:509),1)=" ")/(ROW(10:509)&lt;=MAX(10,AF22)),ROW(10:509))-1),LEFT(AK55,MAX(10,AF22)))))</f>
        <v/>
      </c>
      <c r="AH55" s="963" t="str">
        <f t="shared" si="6"/>
        <v/>
      </c>
      <c r="AI55" s="963" t="str">
        <f t="shared" si="7"/>
        <v/>
      </c>
      <c r="AJ55" s="964" t="str">
        <f>IF(AL54&lt;&gt;"",AJ54,IF(AJ54&lt;MAX(Z27:Z326),AJ54+1,""))</f>
        <v/>
      </c>
      <c r="AK55" s="965" t="str">
        <f>IF(AJ55="","",IF(AL54&lt;&gt;"",AL54,INDEX(AD27:AD326,MATCH(AJ55,Z27:Z326,0))))</f>
        <v/>
      </c>
      <c r="AL55" s="965" t="str">
        <f t="shared" si="8"/>
        <v/>
      </c>
      <c r="AM55" s="966" t="str">
        <f t="shared" si="9"/>
        <v/>
      </c>
      <c r="AN55" s="967" t="str">
        <f t="shared" si="10"/>
        <v/>
      </c>
      <c r="AO55" s="967" t="str">
        <f t="shared" si="11"/>
        <v/>
      </c>
      <c r="AP55" s="966" t="str">
        <f t="shared" si="12"/>
        <v/>
      </c>
      <c r="AQ55" s="967" t="str">
        <f>IF(AM55="","",IF(COUNTIF(BO27:BO309,TRIM(AP55))&gt;0,"EXCLUSION EXACTE",""))</f>
        <v/>
      </c>
      <c r="AR55" s="967" t="str" cm="1">
        <f t="array" ref="AR55">IF(AM55="","",IF(SUMPRODUCT(--(BO27:BO309&lt;&gt;""),--ISNUMBER(SEARCH(" "&amp;BO27:BO309&amp;" ",AP55)))&gt;0,"BLOQUE MOLLUSQUES",""))</f>
        <v/>
      </c>
      <c r="AS55" s="967" t="str" cm="1">
        <f t="array" ref="AS55">IF(AM55="","",IF(SUMPRODUCT(--(BS27:BS309&lt;&gt;""),--ISNUMBER(SEARCH(" "&amp;BS27:BS309&amp;" ",AP55)))&gt;0,"FORCE MOLLUSQUES",""))</f>
        <v/>
      </c>
      <c r="AT55" s="966" t="str">
        <f t="shared" si="13"/>
        <v/>
      </c>
      <c r="AU55" s="966" t="str">
        <f t="shared" si="17"/>
        <v/>
      </c>
      <c r="AV55" s="967" t="str">
        <f t="shared" si="14"/>
        <v/>
      </c>
      <c r="AW55" s="967" t="str" cm="1">
        <f t="array" ref="AW55">IF(AM55="","",IF(AQ55&lt;&gt;"","",IF(SUMPRODUCT(--(BM27:BM1509=AW26),--(BL27:BL1509&lt;&gt;""),--ISNUMBER(SEARCH(" "&amp;BL27:BL1509&amp;" ",AP55)))&gt;0,AW26,"")))</f>
        <v/>
      </c>
      <c r="AX55" s="967" t="str" cm="1">
        <f t="array" ref="AX55">IF(AM55="","",IF(AQ55&lt;&gt;"","",IF(SUMPRODUCT(--(BM27:BM1509=AX26),--(BL27:BL1509&lt;&gt;""),--ISNUMBER(SEARCH(" "&amp;BL27:BL1509&amp;" ",AP55)))&gt;0,AX26,"")))</f>
        <v/>
      </c>
      <c r="AY55" s="967" t="str" cm="1">
        <f t="array" ref="AY55">IF(AM55="","",IF(AQ55&lt;&gt;"","",IF(SUMPRODUCT(--(BM27:BM1509=AY26),--(BL27:BL1509&lt;&gt;""),--ISNUMBER(SEARCH(" "&amp;BL27:BL1509&amp;" ",AP55)))&gt;0,AY26,"")))</f>
        <v/>
      </c>
      <c r="AZ55" s="967" t="str" cm="1">
        <f t="array" ref="AZ55">IF(AM55="","",IF(AQ55&lt;&gt;"","",IF(SUMPRODUCT(--(BM27:BM1509=AZ26),--(BL27:BL1509&lt;&gt;""),--ISNUMBER(SEARCH(" "&amp;BL27:BL1509&amp;" ",AP55)))&gt;0,AZ26,"")))</f>
        <v/>
      </c>
      <c r="BA55" s="967" t="str" cm="1">
        <f t="array" ref="BA55">IF(AM55="","",IF(AQ55&lt;&gt;"","",IF(SUMPRODUCT(--(BM27:BM1509=BA26),--(BL27:BL1509&lt;&gt;""),--ISNUMBER(SEARCH(" "&amp;BL27:BL1509&amp;" ",AP55)))&gt;0,BA26,"")))</f>
        <v/>
      </c>
      <c r="BB55" s="967" t="str" cm="1">
        <f t="array" ref="BB55">IF(AM55="","",IF(AQ55&lt;&gt;"","",IF(SUMPRODUCT(--(BM27:BM1509=BB26),--(BL27:BL1509&lt;&gt;""),--ISNUMBER(SEARCH(" "&amp;BL27:BL1509&amp;" ",AP55)))&gt;0,BB26,"")))</f>
        <v/>
      </c>
      <c r="BC55" s="967" t="str" cm="1">
        <f t="array" ref="BC55">IF(AM55="","",IF(AQ55&lt;&gt;"","",IF(SUMPRODUCT(--(BM27:BM1509=BC26),--(BL27:BL1509&lt;&gt;""),--ISNUMBER(SEARCH(" "&amp;BL27:BL1509&amp;" ",AP55)))&gt;0,BC26,"")))</f>
        <v/>
      </c>
      <c r="BD55" s="967" t="str" cm="1">
        <f t="array" ref="BD55">IF(AM55="","",IF(AQ55&lt;&gt;"","",IF(SUMPRODUCT(--(BM27:BM1509=BD26),--(BL27:BL1509&lt;&gt;""),--ISNUMBER(SEARCH(" "&amp;BL27:BL1509&amp;" ",AP55)))&gt;0,BD26,"")))</f>
        <v/>
      </c>
      <c r="BE55" s="967" t="str" cm="1">
        <f t="array" ref="BE55">IF(AM55="","",IF(AQ55&lt;&gt;"","",IF(SUMPRODUCT(--(BM27:BM1509=BE26),--(BL27:BL1509&lt;&gt;""),--ISNUMBER(SEARCH(" "&amp;BL27:BL1509&amp;" ",AP55)))&gt;0,BE26,"")))</f>
        <v/>
      </c>
      <c r="BF55" s="967" t="str" cm="1">
        <f t="array" ref="BF55">IF(AM55="","",IF(AQ55&lt;&gt;"","",IF(SUMPRODUCT(--(BM27:BM1509=BF26),--(BL27:BL1509&lt;&gt;""),--ISNUMBER(SEARCH(" "&amp;BL27:BL1509&amp;" ",AP55)))&gt;0,BF26,"")))</f>
        <v/>
      </c>
      <c r="BG55" s="967" t="str" cm="1">
        <f t="array" ref="BG55">IF(AM55="","",IF(AQ55&lt;&gt;"","",IF(SUMPRODUCT(--(BM27:BM1509=BG26),--(BL27:BL1509&lt;&gt;""),--ISNUMBER(SEARCH(" "&amp;BL27:BL1509&amp;" ",AP55)))&gt;0,BG26,"")))</f>
        <v/>
      </c>
      <c r="BH55" s="967" t="str" cm="1">
        <f t="array" ref="BH55">IF(AM55="","",IF(AQ55&lt;&gt;"","",IF(SUMPRODUCT(--(BM27:BM1509=BH26),--(BL27:BL1509&lt;&gt;""),--ISNUMBER(SEARCH(" "&amp;BL27:BL1509&amp;" ",AP55)))&gt;0,BH26,"")))</f>
        <v/>
      </c>
      <c r="BI55" s="967" t="str" cm="1">
        <f t="array" ref="BI55">IF(AM55="","",IF(AQ55&lt;&gt;"","",IF(SUMPRODUCT(--(BM27:BM1509=BI26),--(BL27:BL1509&lt;&gt;""),--ISNUMBER(SEARCH(" "&amp;BL27:BL1509&amp;" ",AP55)))&gt;0,BI26,"")))</f>
        <v/>
      </c>
      <c r="BJ55" s="967" t="str" cm="1">
        <f t="array" ref="BJ55">IF(AM55="","",IF(AS55&lt;&gt;"",BJ26,IF(AR55&lt;&gt;"","",IF(AQ55&lt;&gt;"","",IF(SUMPRODUCT(--(BM27:BM1509=BJ26),--(BL27:BL1509&lt;&gt;""),--ISNUMBER(SEARCH(" "&amp;BL27:BL1509&amp;" ",AP55)))&gt;0,BJ26,"")))))</f>
        <v/>
      </c>
      <c r="BL55" s="968" t="s">
        <v>2081</v>
      </c>
      <c r="BM55" s="968" t="s">
        <v>1963</v>
      </c>
      <c r="BO55" s="969" t="s">
        <v>77</v>
      </c>
      <c r="BP55" s="969" t="s">
        <v>1982</v>
      </c>
      <c r="BQ55" s="969" t="s">
        <v>1983</v>
      </c>
      <c r="BS55" s="964"/>
      <c r="BT55" s="964"/>
      <c r="BU55" s="964"/>
      <c r="BZ55" s="1" t="s">
        <v>991</v>
      </c>
      <c r="CM55" s="49">
        <v>1</v>
      </c>
    </row>
    <row r="56" spans="4:91" ht="30" customHeight="1">
      <c r="D56" s="809" t="s">
        <v>1541</v>
      </c>
      <c r="E56" s="821" t="str">
        <f>E23</f>
        <v>M MACÉDOINE DE LÉGUMES AU COULIS DE TOMATE | HORS D'ŒUVRE texture modifiée-cuidité-MACEDOINE| Auteur &gt; Annette et Jean Pierre DOMERGUES - 45000 ORLÉANS 1981</v>
      </c>
      <c r="F56" s="821">
        <f>F23</f>
        <v>10</v>
      </c>
      <c r="G56" s="822" t="str">
        <f>G23</f>
        <v>couverts</v>
      </c>
      <c r="H56" s="823" t="str">
        <f>H23</f>
        <v>Recette mère ►  Textures modifiées</v>
      </c>
      <c r="I56" s="630"/>
      <c r="J56" s="630"/>
      <c r="K56" s="833">
        <f>ROWS(O48:O56)</f>
        <v>9</v>
      </c>
      <c r="L56" s="630"/>
      <c r="M56" s="834" t="str" cm="1">
        <f t="array" ref="M56">SUMPRODUCT(--(O56:V56&lt;&gt;""), LEN(TRIM(SUBSTITUTE(O56:V56, CHAR(160), "")))) &amp; " Car."</f>
        <v>44 Car.</v>
      </c>
      <c r="N56" s="835">
        <f>IF(ISBLANK(O56),"",LARGE(N47:N55,1)+1)</f>
        <v>8</v>
      </c>
      <c r="O56" s="155" t="s">
        <v>472</v>
      </c>
      <c r="P56" s="155"/>
      <c r="Q56" s="155"/>
      <c r="R56" s="155"/>
      <c r="S56" s="155"/>
      <c r="T56" s="155"/>
      <c r="U56" s="155"/>
      <c r="V56" s="155"/>
      <c r="W56" s="155"/>
      <c r="X56" s="844"/>
      <c r="Z56" s="973" t="str">
        <f>IF(AA56="","",COUNTIF(AA27:AA56,"&lt;&gt;"))</f>
        <v/>
      </c>
      <c r="AA56" s="965"/>
      <c r="AB56" s="974" t="str">
        <f t="shared" si="16"/>
        <v/>
      </c>
      <c r="AC56" s="984" t="str">
        <f t="shared" si="2"/>
        <v/>
      </c>
      <c r="AD56" s="976" t="str">
        <f t="shared" si="4"/>
        <v/>
      </c>
      <c r="AE56" s="977" t="str">
        <f t="shared" si="5"/>
        <v/>
      </c>
      <c r="AF56" s="964" t="str">
        <f>IF(AG56="","",COUNTIF(AG27:AG56,"&lt;&gt;"))</f>
        <v/>
      </c>
      <c r="AG56" s="965" t="str" cm="1">
        <f t="array" ref="AG56">IF(AK56="","",IF(LEN(AK56)&lt;=MAX(10,AF22),AK56,IFERROR(LEFT(AK56,LOOKUP(2,1/(MID(AK56,ROW(10:509),1)=" ")/(ROW(10:509)&lt;=MAX(10,AF22)),ROW(10:509))-1),LEFT(AK56,MAX(10,AF22)))))</f>
        <v/>
      </c>
      <c r="AH56" s="964" t="str">
        <f t="shared" si="6"/>
        <v/>
      </c>
      <c r="AI56" s="964" t="str">
        <f t="shared" si="7"/>
        <v/>
      </c>
      <c r="AJ56" s="964" t="str">
        <f>IF(AL55&lt;&gt;"",AJ55,IF(AJ55&lt;MAX(Z27:Z326),AJ55+1,""))</f>
        <v/>
      </c>
      <c r="AK56" s="965" t="str">
        <f>IF(AJ56="","",IF(AL55&lt;&gt;"",AL55,INDEX(AD27:AD326,MATCH(AJ56,Z27:Z326,0))))</f>
        <v/>
      </c>
      <c r="AL56" s="965" t="str">
        <f t="shared" si="8"/>
        <v/>
      </c>
      <c r="AM56" s="965" t="str">
        <f t="shared" si="9"/>
        <v/>
      </c>
      <c r="AN56" s="964" t="str">
        <f t="shared" si="10"/>
        <v/>
      </c>
      <c r="AO56" s="964" t="str">
        <f t="shared" si="11"/>
        <v/>
      </c>
      <c r="AP56" s="965" t="str">
        <f t="shared" si="12"/>
        <v/>
      </c>
      <c r="AQ56" s="964" t="str">
        <f>IF(AM56="","",IF(COUNTIF(BO27:BO309,TRIM(AP56))&gt;0,"EXCLUSION EXACTE",""))</f>
        <v/>
      </c>
      <c r="AR56" s="964" t="str" cm="1">
        <f t="array" ref="AR56">IF(AM56="","",IF(SUMPRODUCT(--(BO27:BO309&lt;&gt;""),--ISNUMBER(SEARCH(" "&amp;BO27:BO309&amp;" ",AP56)))&gt;0,"BLOQUE MOLLUSQUES",""))</f>
        <v/>
      </c>
      <c r="AS56" s="964" t="str" cm="1">
        <f t="array" ref="AS56">IF(AM56="","",IF(SUMPRODUCT(--(BS27:BS309&lt;&gt;""),--ISNUMBER(SEARCH(" "&amp;BS27:BS309&amp;" ",AP56)))&gt;0,"FORCE MOLLUSQUES",""))</f>
        <v/>
      </c>
      <c r="AT56" s="965" t="str">
        <f t="shared" si="13"/>
        <v/>
      </c>
      <c r="AU56" s="965" t="str">
        <f t="shared" si="17"/>
        <v/>
      </c>
      <c r="AV56" s="964" t="str">
        <f t="shared" si="14"/>
        <v/>
      </c>
      <c r="AW56" s="964" t="str" cm="1">
        <f t="array" ref="AW56">IF(AM56="","",IF(AQ56&lt;&gt;"","",IF(SUMPRODUCT(--(BM27:BM1509=AW26),--(BL27:BL1509&lt;&gt;""),--ISNUMBER(SEARCH(" "&amp;BL27:BL1509&amp;" ",AP56)))&gt;0,AW26,"")))</f>
        <v/>
      </c>
      <c r="AX56" s="964" t="str" cm="1">
        <f t="array" ref="AX56">IF(AM56="","",IF(AQ56&lt;&gt;"","",IF(SUMPRODUCT(--(BM27:BM1509=AX26),--(BL27:BL1509&lt;&gt;""),--ISNUMBER(SEARCH(" "&amp;BL27:BL1509&amp;" ",AP56)))&gt;0,AX26,"")))</f>
        <v/>
      </c>
      <c r="AY56" s="964" t="str" cm="1">
        <f t="array" ref="AY56">IF(AM56="","",IF(AQ56&lt;&gt;"","",IF(SUMPRODUCT(--(BM27:BM1509=AY26),--(BL27:BL1509&lt;&gt;""),--ISNUMBER(SEARCH(" "&amp;BL27:BL1509&amp;" ",AP56)))&gt;0,AY26,"")))</f>
        <v/>
      </c>
      <c r="AZ56" s="964" t="str" cm="1">
        <f t="array" ref="AZ56">IF(AM56="","",IF(AQ56&lt;&gt;"","",IF(SUMPRODUCT(--(BM27:BM1509=AZ26),--(BL27:BL1509&lt;&gt;""),--ISNUMBER(SEARCH(" "&amp;BL27:BL1509&amp;" ",AP56)))&gt;0,AZ26,"")))</f>
        <v/>
      </c>
      <c r="BA56" s="964" t="str" cm="1">
        <f t="array" ref="BA56">IF(AM56="","",IF(AQ56&lt;&gt;"","",IF(SUMPRODUCT(--(BM27:BM1509=BA26),--(BL27:BL1509&lt;&gt;""),--ISNUMBER(SEARCH(" "&amp;BL27:BL1509&amp;" ",AP56)))&gt;0,BA26,"")))</f>
        <v/>
      </c>
      <c r="BB56" s="964" t="str" cm="1">
        <f t="array" ref="BB56">IF(AM56="","",IF(AQ56&lt;&gt;"","",IF(SUMPRODUCT(--(BM27:BM1509=BB26),--(BL27:BL1509&lt;&gt;""),--ISNUMBER(SEARCH(" "&amp;BL27:BL1509&amp;" ",AP56)))&gt;0,BB26,"")))</f>
        <v/>
      </c>
      <c r="BC56" s="964" t="str" cm="1">
        <f t="array" ref="BC56">IF(AM56="","",IF(AQ56&lt;&gt;"","",IF(SUMPRODUCT(--(BM27:BM1509=BC26),--(BL27:BL1509&lt;&gt;""),--ISNUMBER(SEARCH(" "&amp;BL27:BL1509&amp;" ",AP56)))&gt;0,BC26,"")))</f>
        <v/>
      </c>
      <c r="BD56" s="964" t="str" cm="1">
        <f t="array" ref="BD56">IF(AM56="","",IF(AQ56&lt;&gt;"","",IF(SUMPRODUCT(--(BM27:BM1509=BD26),--(BL27:BL1509&lt;&gt;""),--ISNUMBER(SEARCH(" "&amp;BL27:BL1509&amp;" ",AP56)))&gt;0,BD26,"")))</f>
        <v/>
      </c>
      <c r="BE56" s="964" t="str" cm="1">
        <f t="array" ref="BE56">IF(AM56="","",IF(AQ56&lt;&gt;"","",IF(SUMPRODUCT(--(BM27:BM1509=BE26),--(BL27:BL1509&lt;&gt;""),--ISNUMBER(SEARCH(" "&amp;BL27:BL1509&amp;" ",AP56)))&gt;0,BE26,"")))</f>
        <v/>
      </c>
      <c r="BF56" s="964" t="str" cm="1">
        <f t="array" ref="BF56">IF(AM56="","",IF(AQ56&lt;&gt;"","",IF(SUMPRODUCT(--(BM27:BM1509=BF26),--(BL27:BL1509&lt;&gt;""),--ISNUMBER(SEARCH(" "&amp;BL27:BL1509&amp;" ",AP56)))&gt;0,BF26,"")))</f>
        <v/>
      </c>
      <c r="BG56" s="964" t="str" cm="1">
        <f t="array" ref="BG56">IF(AM56="","",IF(AQ56&lt;&gt;"","",IF(SUMPRODUCT(--(BM27:BM1509=BG26),--(BL27:BL1509&lt;&gt;""),--ISNUMBER(SEARCH(" "&amp;BL27:BL1509&amp;" ",AP56)))&gt;0,BG26,"")))</f>
        <v/>
      </c>
      <c r="BH56" s="964" t="str" cm="1">
        <f t="array" ref="BH56">IF(AM56="","",IF(AQ56&lt;&gt;"","",IF(SUMPRODUCT(--(BM27:BM1509=BH26),--(BL27:BL1509&lt;&gt;""),--ISNUMBER(SEARCH(" "&amp;BL27:BL1509&amp;" ",AP56)))&gt;0,BH26,"")))</f>
        <v/>
      </c>
      <c r="BI56" s="964" t="str" cm="1">
        <f t="array" ref="BI56">IF(AM56="","",IF(AQ56&lt;&gt;"","",IF(SUMPRODUCT(--(BM27:BM1509=BI26),--(BL27:BL1509&lt;&gt;""),--ISNUMBER(SEARCH(" "&amp;BL27:BL1509&amp;" ",AP56)))&gt;0,BI26,"")))</f>
        <v/>
      </c>
      <c r="BJ56" s="964" t="str" cm="1">
        <f t="array" ref="BJ56">IF(AM56="","",IF(AS56&lt;&gt;"",BJ26,IF(AR56&lt;&gt;"","",IF(AQ56&lt;&gt;"","",IF(SUMPRODUCT(--(BM27:BM1509=BJ26),--(BL27:BL1509&lt;&gt;""),--ISNUMBER(SEARCH(" "&amp;BL27:BL1509&amp;" ",AP56)))&gt;0,BJ26,"")))))</f>
        <v/>
      </c>
      <c r="BL56" s="964" t="s">
        <v>2082</v>
      </c>
      <c r="BM56" s="964" t="s">
        <v>1963</v>
      </c>
      <c r="BO56" s="964" t="s">
        <v>2083</v>
      </c>
      <c r="BP56" s="964" t="s">
        <v>2084</v>
      </c>
      <c r="BQ56" s="964" t="s">
        <v>1983</v>
      </c>
      <c r="BS56" s="964"/>
      <c r="BT56" s="964"/>
      <c r="BU56" s="964"/>
      <c r="BZ56" s="1" t="s">
        <v>1513</v>
      </c>
      <c r="CM56" s="49">
        <v>1</v>
      </c>
    </row>
    <row r="57" spans="4:91" ht="30" customHeight="1">
      <c r="D57" s="809" t="s">
        <v>1541</v>
      </c>
      <c r="E57" s="821" t="str">
        <f>E23</f>
        <v>M MACÉDOINE DE LÉGUMES AU COULIS DE TOMATE | HORS D'ŒUVRE texture modifiée-cuidité-MACEDOINE| Auteur &gt; Annette et Jean Pierre DOMERGUES - 45000 ORLÉANS 1981</v>
      </c>
      <c r="F57" s="821">
        <f>F23</f>
        <v>10</v>
      </c>
      <c r="G57" s="822" t="str">
        <f>G23</f>
        <v>couverts</v>
      </c>
      <c r="H57" s="823" t="str">
        <f>H23</f>
        <v>Recette mère ►  Textures modifiées</v>
      </c>
      <c r="I57" s="630"/>
      <c r="J57" s="630"/>
      <c r="K57" s="833">
        <f>ROWS(O48:O57)</f>
        <v>10</v>
      </c>
      <c r="L57" s="630"/>
      <c r="M57" s="834" t="str" cm="1">
        <f t="array" ref="M57">SUMPRODUCT(--(O57:V57&lt;&gt;""), LEN(TRIM(SUBSTITUTE(O57:V57, CHAR(160), "")))) &amp; " Car."</f>
        <v>52 Car.</v>
      </c>
      <c r="N57" s="835">
        <f>IF(ISBLANK(O57),"",LARGE(N47:N56,1)+1)</f>
        <v>9</v>
      </c>
      <c r="O57" s="155" t="s">
        <v>476</v>
      </c>
      <c r="P57" s="155"/>
      <c r="Q57" s="155"/>
      <c r="R57" s="155"/>
      <c r="S57" s="155"/>
      <c r="T57" s="155"/>
      <c r="U57" s="155"/>
      <c r="V57" s="155"/>
      <c r="W57" s="155"/>
      <c r="X57" s="844"/>
      <c r="Z57" s="957" t="str">
        <f>IF(AA57="","",COUNTIF(AA27:AA57,"&lt;&gt;"))</f>
        <v/>
      </c>
      <c r="AA57" s="958"/>
      <c r="AB57" s="974" t="str">
        <f t="shared" si="16"/>
        <v/>
      </c>
      <c r="AC57" s="984" t="str">
        <f t="shared" si="2"/>
        <v/>
      </c>
      <c r="AD57" s="961" t="str">
        <f t="shared" si="4"/>
        <v/>
      </c>
      <c r="AE57" s="962" t="str">
        <f t="shared" si="5"/>
        <v/>
      </c>
      <c r="AF57" s="963" t="str">
        <f>IF(AG57="","",COUNTIF(AG27:AG57,"&lt;&gt;"))</f>
        <v/>
      </c>
      <c r="AG57" s="958" t="str" cm="1">
        <f t="array" ref="AG57">IF(AK57="","",IF(LEN(AK57)&lt;=MAX(10,AF22),AK57,IFERROR(LEFT(AK57,LOOKUP(2,1/(MID(AK57,ROW(10:509),1)=" ")/(ROW(10:509)&lt;=MAX(10,AF22)),ROW(10:509))-1),LEFT(AK57,MAX(10,AF22)))))</f>
        <v/>
      </c>
      <c r="AH57" s="963" t="str">
        <f t="shared" si="6"/>
        <v/>
      </c>
      <c r="AI57" s="963" t="str">
        <f t="shared" si="7"/>
        <v/>
      </c>
      <c r="AJ57" s="964" t="str">
        <f>IF(AL56&lt;&gt;"",AJ56,IF(AJ56&lt;MAX(Z27:Z326),AJ56+1,""))</f>
        <v/>
      </c>
      <c r="AK57" s="965" t="str">
        <f>IF(AJ57="","",IF(AL56&lt;&gt;"",AL56,INDEX(AD27:AD326,MATCH(AJ57,Z27:Z326,0))))</f>
        <v/>
      </c>
      <c r="AL57" s="965" t="str">
        <f t="shared" si="8"/>
        <v/>
      </c>
      <c r="AM57" s="966" t="str">
        <f t="shared" si="9"/>
        <v/>
      </c>
      <c r="AN57" s="967" t="str">
        <f t="shared" si="10"/>
        <v/>
      </c>
      <c r="AO57" s="967" t="str">
        <f t="shared" si="11"/>
        <v/>
      </c>
      <c r="AP57" s="966" t="str">
        <f t="shared" si="12"/>
        <v/>
      </c>
      <c r="AQ57" s="967" t="str">
        <f>IF(AM57="","",IF(COUNTIF(BO27:BO309,TRIM(AP57))&gt;0,"EXCLUSION EXACTE",""))</f>
        <v/>
      </c>
      <c r="AR57" s="967" t="str" cm="1">
        <f t="array" ref="AR57">IF(AM57="","",IF(SUMPRODUCT(--(BO27:BO309&lt;&gt;""),--ISNUMBER(SEARCH(" "&amp;BO27:BO309&amp;" ",AP57)))&gt;0,"BLOQUE MOLLUSQUES",""))</f>
        <v/>
      </c>
      <c r="AS57" s="967" t="str" cm="1">
        <f t="array" ref="AS57">IF(AM57="","",IF(SUMPRODUCT(--(BS27:BS309&lt;&gt;""),--ISNUMBER(SEARCH(" "&amp;BS27:BS309&amp;" ",AP57)))&gt;0,"FORCE MOLLUSQUES",""))</f>
        <v/>
      </c>
      <c r="AT57" s="966" t="str">
        <f t="shared" si="13"/>
        <v/>
      </c>
      <c r="AU57" s="966" t="str">
        <f t="shared" si="17"/>
        <v/>
      </c>
      <c r="AV57" s="967" t="str">
        <f t="shared" si="14"/>
        <v/>
      </c>
      <c r="AW57" s="967" t="str" cm="1">
        <f t="array" ref="AW57">IF(AM57="","",IF(AQ57&lt;&gt;"","",IF(SUMPRODUCT(--(BM27:BM1509=AW26),--(BL27:BL1509&lt;&gt;""),--ISNUMBER(SEARCH(" "&amp;BL27:BL1509&amp;" ",AP57)))&gt;0,AW26,"")))</f>
        <v/>
      </c>
      <c r="AX57" s="967" t="str" cm="1">
        <f t="array" ref="AX57">IF(AM57="","",IF(AQ57&lt;&gt;"","",IF(SUMPRODUCT(--(BM27:BM1509=AX26),--(BL27:BL1509&lt;&gt;""),--ISNUMBER(SEARCH(" "&amp;BL27:BL1509&amp;" ",AP57)))&gt;0,AX26,"")))</f>
        <v/>
      </c>
      <c r="AY57" s="967" t="str" cm="1">
        <f t="array" ref="AY57">IF(AM57="","",IF(AQ57&lt;&gt;"","",IF(SUMPRODUCT(--(BM27:BM1509=AY26),--(BL27:BL1509&lt;&gt;""),--ISNUMBER(SEARCH(" "&amp;BL27:BL1509&amp;" ",AP57)))&gt;0,AY26,"")))</f>
        <v/>
      </c>
      <c r="AZ57" s="967" t="str" cm="1">
        <f t="array" ref="AZ57">IF(AM57="","",IF(AQ57&lt;&gt;"","",IF(SUMPRODUCT(--(BM27:BM1509=AZ26),--(BL27:BL1509&lt;&gt;""),--ISNUMBER(SEARCH(" "&amp;BL27:BL1509&amp;" ",AP57)))&gt;0,AZ26,"")))</f>
        <v/>
      </c>
      <c r="BA57" s="967" t="str" cm="1">
        <f t="array" ref="BA57">IF(AM57="","",IF(AQ57&lt;&gt;"","",IF(SUMPRODUCT(--(BM27:BM1509=BA26),--(BL27:BL1509&lt;&gt;""),--ISNUMBER(SEARCH(" "&amp;BL27:BL1509&amp;" ",AP57)))&gt;0,BA26,"")))</f>
        <v/>
      </c>
      <c r="BB57" s="967" t="str" cm="1">
        <f t="array" ref="BB57">IF(AM57="","",IF(AQ57&lt;&gt;"","",IF(SUMPRODUCT(--(BM27:BM1509=BB26),--(BL27:BL1509&lt;&gt;""),--ISNUMBER(SEARCH(" "&amp;BL27:BL1509&amp;" ",AP57)))&gt;0,BB26,"")))</f>
        <v/>
      </c>
      <c r="BC57" s="967" t="str" cm="1">
        <f t="array" ref="BC57">IF(AM57="","",IF(AQ57&lt;&gt;"","",IF(SUMPRODUCT(--(BM27:BM1509=BC26),--(BL27:BL1509&lt;&gt;""),--ISNUMBER(SEARCH(" "&amp;BL27:BL1509&amp;" ",AP57)))&gt;0,BC26,"")))</f>
        <v/>
      </c>
      <c r="BD57" s="967" t="str" cm="1">
        <f t="array" ref="BD57">IF(AM57="","",IF(AQ57&lt;&gt;"","",IF(SUMPRODUCT(--(BM27:BM1509=BD26),--(BL27:BL1509&lt;&gt;""),--ISNUMBER(SEARCH(" "&amp;BL27:BL1509&amp;" ",AP57)))&gt;0,BD26,"")))</f>
        <v/>
      </c>
      <c r="BE57" s="967" t="str" cm="1">
        <f t="array" ref="BE57">IF(AM57="","",IF(AQ57&lt;&gt;"","",IF(SUMPRODUCT(--(BM27:BM1509=BE26),--(BL27:BL1509&lt;&gt;""),--ISNUMBER(SEARCH(" "&amp;BL27:BL1509&amp;" ",AP57)))&gt;0,BE26,"")))</f>
        <v/>
      </c>
      <c r="BF57" s="967" t="str" cm="1">
        <f t="array" ref="BF57">IF(AM57="","",IF(AQ57&lt;&gt;"","",IF(SUMPRODUCT(--(BM27:BM1509=BF26),--(BL27:BL1509&lt;&gt;""),--ISNUMBER(SEARCH(" "&amp;BL27:BL1509&amp;" ",AP57)))&gt;0,BF26,"")))</f>
        <v/>
      </c>
      <c r="BG57" s="967" t="str" cm="1">
        <f t="array" ref="BG57">IF(AM57="","",IF(AQ57&lt;&gt;"","",IF(SUMPRODUCT(--(BM27:BM1509=BG26),--(BL27:BL1509&lt;&gt;""),--ISNUMBER(SEARCH(" "&amp;BL27:BL1509&amp;" ",AP57)))&gt;0,BG26,"")))</f>
        <v/>
      </c>
      <c r="BH57" s="967" t="str" cm="1">
        <f t="array" ref="BH57">IF(AM57="","",IF(AQ57&lt;&gt;"","",IF(SUMPRODUCT(--(BM27:BM1509=BH26),--(BL27:BL1509&lt;&gt;""),--ISNUMBER(SEARCH(" "&amp;BL27:BL1509&amp;" ",AP57)))&gt;0,BH26,"")))</f>
        <v/>
      </c>
      <c r="BI57" s="967" t="str" cm="1">
        <f t="array" ref="BI57">IF(AM57="","",IF(AQ57&lt;&gt;"","",IF(SUMPRODUCT(--(BM27:BM1509=BI26),--(BL27:BL1509&lt;&gt;""),--ISNUMBER(SEARCH(" "&amp;BL27:BL1509&amp;" ",AP57)))&gt;0,BI26,"")))</f>
        <v/>
      </c>
      <c r="BJ57" s="967" t="str" cm="1">
        <f t="array" ref="BJ57">IF(AM57="","",IF(AS57&lt;&gt;"",BJ26,IF(AR57&lt;&gt;"","",IF(AQ57&lt;&gt;"","",IF(SUMPRODUCT(--(BM27:BM1509=BJ26),--(BL27:BL1509&lt;&gt;""),--ISNUMBER(SEARCH(" "&amp;BL27:BL1509&amp;" ",AP57)))&gt;0,BJ26,"")))))</f>
        <v/>
      </c>
      <c r="BL57" s="968" t="s">
        <v>473</v>
      </c>
      <c r="BM57" s="968" t="s">
        <v>1963</v>
      </c>
      <c r="BO57" s="969" t="s">
        <v>2085</v>
      </c>
      <c r="BP57" s="969" t="s">
        <v>2084</v>
      </c>
      <c r="BQ57" s="969" t="s">
        <v>1983</v>
      </c>
      <c r="BS57" s="964"/>
      <c r="BT57" s="964"/>
      <c r="BU57" s="964"/>
      <c r="BZ57" s="1" t="s">
        <v>993</v>
      </c>
      <c r="CM57" s="49">
        <v>1</v>
      </c>
    </row>
    <row r="58" spans="4:91" ht="30" customHeight="1">
      <c r="D58" s="809" t="s">
        <v>1541</v>
      </c>
      <c r="E58" s="821" t="str">
        <f>E23</f>
        <v>M MACÉDOINE DE LÉGUMES AU COULIS DE TOMATE | HORS D'ŒUVRE texture modifiée-cuidité-MACEDOINE| Auteur &gt; Annette et Jean Pierre DOMERGUES - 45000 ORLÉANS 1981</v>
      </c>
      <c r="F58" s="845">
        <f>F23</f>
        <v>10</v>
      </c>
      <c r="G58" s="822" t="str">
        <f>G23</f>
        <v>couverts</v>
      </c>
      <c r="H58" s="823" t="str">
        <f>H23</f>
        <v>Recette mère ►  Textures modifiées</v>
      </c>
      <c r="I58" s="630"/>
      <c r="J58" s="630"/>
      <c r="K58" s="833">
        <f>ROWS(O48:O58)</f>
        <v>11</v>
      </c>
      <c r="L58" s="630"/>
      <c r="M58" s="834" t="str" cm="1">
        <f t="array" ref="M58">SUMPRODUCT(--(O58:V58&lt;&gt;""), LEN(TRIM(SUBSTITUTE(O58:V58, CHAR(160), "")))) &amp; " Car."</f>
        <v>0 Car.</v>
      </c>
      <c r="N58" s="835">
        <f>IF(ISBLANK(O58),"",LARGE(N47:N57,1)+1)</f>
        <v>10</v>
      </c>
      <c r="O58" s="155" t="s">
        <v>1595</v>
      </c>
      <c r="P58" s="155"/>
      <c r="Q58" s="155"/>
      <c r="R58" s="155"/>
      <c r="S58" s="155"/>
      <c r="T58" s="155"/>
      <c r="U58" s="155"/>
      <c r="V58" s="155"/>
      <c r="W58" s="155"/>
      <c r="X58" s="844"/>
      <c r="Z58" s="973" t="str">
        <f>IF(AA58="","",COUNTIF(AA27:AA58,"&lt;&gt;"))</f>
        <v/>
      </c>
      <c r="AA58" s="965"/>
      <c r="AB58" s="974" t="str">
        <f t="shared" si="16"/>
        <v/>
      </c>
      <c r="AC58" s="984" t="str">
        <f t="shared" si="2"/>
        <v/>
      </c>
      <c r="AD58" s="976" t="str">
        <f t="shared" si="4"/>
        <v/>
      </c>
      <c r="AE58" s="977" t="str">
        <f t="shared" si="5"/>
        <v/>
      </c>
      <c r="AF58" s="964" t="str">
        <f>IF(AG58="","",COUNTIF(AG27:AG58,"&lt;&gt;"))</f>
        <v/>
      </c>
      <c r="AG58" s="965" t="str" cm="1">
        <f t="array" ref="AG58">IF(AK58="","",IF(LEN(AK58)&lt;=MAX(10,AF22),AK58,IFERROR(LEFT(AK58,LOOKUP(2,1/(MID(AK58,ROW(10:509),1)=" ")/(ROW(10:509)&lt;=MAX(10,AF22)),ROW(10:509))-1),LEFT(AK58,MAX(10,AF22)))))</f>
        <v/>
      </c>
      <c r="AH58" s="964" t="str">
        <f t="shared" si="6"/>
        <v/>
      </c>
      <c r="AI58" s="964" t="str">
        <f t="shared" si="7"/>
        <v/>
      </c>
      <c r="AJ58" s="964" t="str">
        <f>IF(AL57&lt;&gt;"",AJ57,IF(AJ57&lt;MAX(Z27:Z326),AJ57+1,""))</f>
        <v/>
      </c>
      <c r="AK58" s="965" t="str">
        <f>IF(AJ58="","",IF(AL57&lt;&gt;"",AL57,INDEX(AD27:AD326,MATCH(AJ58,Z27:Z326,0))))</f>
        <v/>
      </c>
      <c r="AL58" s="965" t="str">
        <f t="shared" si="8"/>
        <v/>
      </c>
      <c r="AM58" s="965" t="str">
        <f t="shared" si="9"/>
        <v/>
      </c>
      <c r="AN58" s="964" t="str">
        <f t="shared" si="10"/>
        <v/>
      </c>
      <c r="AO58" s="964" t="str">
        <f t="shared" si="11"/>
        <v/>
      </c>
      <c r="AP58" s="965" t="str">
        <f t="shared" si="12"/>
        <v/>
      </c>
      <c r="AQ58" s="964" t="str">
        <f>IF(AM58="","",IF(COUNTIF(BO27:BO309,TRIM(AP58))&gt;0,"EXCLUSION EXACTE",""))</f>
        <v/>
      </c>
      <c r="AR58" s="964" t="str" cm="1">
        <f t="array" ref="AR58">IF(AM58="","",IF(SUMPRODUCT(--(BO27:BO309&lt;&gt;""),--ISNUMBER(SEARCH(" "&amp;BO27:BO309&amp;" ",AP58)))&gt;0,"BLOQUE MOLLUSQUES",""))</f>
        <v/>
      </c>
      <c r="AS58" s="964" t="str" cm="1">
        <f t="array" ref="AS58">IF(AM58="","",IF(SUMPRODUCT(--(BS27:BS309&lt;&gt;""),--ISNUMBER(SEARCH(" "&amp;BS27:BS309&amp;" ",AP58)))&gt;0,"FORCE MOLLUSQUES",""))</f>
        <v/>
      </c>
      <c r="AT58" s="965" t="str">
        <f t="shared" si="13"/>
        <v/>
      </c>
      <c r="AU58" s="965" t="str">
        <f t="shared" si="17"/>
        <v/>
      </c>
      <c r="AV58" s="964" t="str">
        <f t="shared" si="14"/>
        <v/>
      </c>
      <c r="AW58" s="964" t="str" cm="1">
        <f t="array" ref="AW58">IF(AM58="","",IF(AQ58&lt;&gt;"","",IF(SUMPRODUCT(--(BM27:BM1509=AW26),--(BL27:BL1509&lt;&gt;""),--ISNUMBER(SEARCH(" "&amp;BL27:BL1509&amp;" ",AP58)))&gt;0,AW26,"")))</f>
        <v/>
      </c>
      <c r="AX58" s="964" t="str" cm="1">
        <f t="array" ref="AX58">IF(AM58="","",IF(AQ58&lt;&gt;"","",IF(SUMPRODUCT(--(BM27:BM1509=AX26),--(BL27:BL1509&lt;&gt;""),--ISNUMBER(SEARCH(" "&amp;BL27:BL1509&amp;" ",AP58)))&gt;0,AX26,"")))</f>
        <v/>
      </c>
      <c r="AY58" s="964" t="str" cm="1">
        <f t="array" ref="AY58">IF(AM58="","",IF(AQ58&lt;&gt;"","",IF(SUMPRODUCT(--(BM27:BM1509=AY26),--(BL27:BL1509&lt;&gt;""),--ISNUMBER(SEARCH(" "&amp;BL27:BL1509&amp;" ",AP58)))&gt;0,AY26,"")))</f>
        <v/>
      </c>
      <c r="AZ58" s="964" t="str" cm="1">
        <f t="array" ref="AZ58">IF(AM58="","",IF(AQ58&lt;&gt;"","",IF(SUMPRODUCT(--(BM27:BM1509=AZ26),--(BL27:BL1509&lt;&gt;""),--ISNUMBER(SEARCH(" "&amp;BL27:BL1509&amp;" ",AP58)))&gt;0,AZ26,"")))</f>
        <v/>
      </c>
      <c r="BA58" s="964" t="str" cm="1">
        <f t="array" ref="BA58">IF(AM58="","",IF(AQ58&lt;&gt;"","",IF(SUMPRODUCT(--(BM27:BM1509=BA26),--(BL27:BL1509&lt;&gt;""),--ISNUMBER(SEARCH(" "&amp;BL27:BL1509&amp;" ",AP58)))&gt;0,BA26,"")))</f>
        <v/>
      </c>
      <c r="BB58" s="964" t="str" cm="1">
        <f t="array" ref="BB58">IF(AM58="","",IF(AQ58&lt;&gt;"","",IF(SUMPRODUCT(--(BM27:BM1509=BB26),--(BL27:BL1509&lt;&gt;""),--ISNUMBER(SEARCH(" "&amp;BL27:BL1509&amp;" ",AP58)))&gt;0,BB26,"")))</f>
        <v/>
      </c>
      <c r="BC58" s="964" t="str" cm="1">
        <f t="array" ref="BC58">IF(AM58="","",IF(AQ58&lt;&gt;"","",IF(SUMPRODUCT(--(BM27:BM1509=BC26),--(BL27:BL1509&lt;&gt;""),--ISNUMBER(SEARCH(" "&amp;BL27:BL1509&amp;" ",AP58)))&gt;0,BC26,"")))</f>
        <v/>
      </c>
      <c r="BD58" s="964" t="str" cm="1">
        <f t="array" ref="BD58">IF(AM58="","",IF(AQ58&lt;&gt;"","",IF(SUMPRODUCT(--(BM27:BM1509=BD26),--(BL27:BL1509&lt;&gt;""),--ISNUMBER(SEARCH(" "&amp;BL27:BL1509&amp;" ",AP58)))&gt;0,BD26,"")))</f>
        <v/>
      </c>
      <c r="BE58" s="964" t="str" cm="1">
        <f t="array" ref="BE58">IF(AM58="","",IF(AQ58&lt;&gt;"","",IF(SUMPRODUCT(--(BM27:BM1509=BE26),--(BL27:BL1509&lt;&gt;""),--ISNUMBER(SEARCH(" "&amp;BL27:BL1509&amp;" ",AP58)))&gt;0,BE26,"")))</f>
        <v/>
      </c>
      <c r="BF58" s="964" t="str" cm="1">
        <f t="array" ref="BF58">IF(AM58="","",IF(AQ58&lt;&gt;"","",IF(SUMPRODUCT(--(BM27:BM1509=BF26),--(BL27:BL1509&lt;&gt;""),--ISNUMBER(SEARCH(" "&amp;BL27:BL1509&amp;" ",AP58)))&gt;0,BF26,"")))</f>
        <v/>
      </c>
      <c r="BG58" s="964" t="str" cm="1">
        <f t="array" ref="BG58">IF(AM58="","",IF(AQ58&lt;&gt;"","",IF(SUMPRODUCT(--(BM27:BM1509=BG26),--(BL27:BL1509&lt;&gt;""),--ISNUMBER(SEARCH(" "&amp;BL27:BL1509&amp;" ",AP58)))&gt;0,BG26,"")))</f>
        <v/>
      </c>
      <c r="BH58" s="964" t="str" cm="1">
        <f t="array" ref="BH58">IF(AM58="","",IF(AQ58&lt;&gt;"","",IF(SUMPRODUCT(--(BM27:BM1509=BH26),--(BL27:BL1509&lt;&gt;""),--ISNUMBER(SEARCH(" "&amp;BL27:BL1509&amp;" ",AP58)))&gt;0,BH26,"")))</f>
        <v/>
      </c>
      <c r="BI58" s="964" t="str" cm="1">
        <f t="array" ref="BI58">IF(AM58="","",IF(AQ58&lt;&gt;"","",IF(SUMPRODUCT(--(BM27:BM1509=BI26),--(BL27:BL1509&lt;&gt;""),--ISNUMBER(SEARCH(" "&amp;BL27:BL1509&amp;" ",AP58)))&gt;0,BI26,"")))</f>
        <v/>
      </c>
      <c r="BJ58" s="964" t="str" cm="1">
        <f t="array" ref="BJ58">IF(AM58="","",IF(AS58&lt;&gt;"",BJ26,IF(AR58&lt;&gt;"","",IF(AQ58&lt;&gt;"","",IF(SUMPRODUCT(--(BM27:BM1509=BJ26),--(BL27:BL1509&lt;&gt;""),--ISNUMBER(SEARCH(" "&amp;BL27:BL1509&amp;" ",AP58)))&gt;0,BJ26,"")))))</f>
        <v/>
      </c>
      <c r="BL58" s="964" t="s">
        <v>61</v>
      </c>
      <c r="BM58" s="964" t="s">
        <v>1963</v>
      </c>
      <c r="BO58" s="964" t="s">
        <v>2086</v>
      </c>
      <c r="BP58" s="964" t="s">
        <v>2084</v>
      </c>
      <c r="BQ58" s="964" t="s">
        <v>1983</v>
      </c>
      <c r="BS58" s="964"/>
      <c r="BT58" s="964"/>
      <c r="BU58" s="964"/>
      <c r="BZ58" s="1" t="s">
        <v>994</v>
      </c>
      <c r="CM58" s="49">
        <v>1</v>
      </c>
    </row>
    <row r="59" spans="4:91" ht="30" customHeight="1">
      <c r="D59" s="809" t="s">
        <v>1541</v>
      </c>
      <c r="E59" s="821" t="str">
        <f>E23</f>
        <v>M MACÉDOINE DE LÉGUMES AU COULIS DE TOMATE | HORS D'ŒUVRE texture modifiée-cuidité-MACEDOINE| Auteur &gt; Annette et Jean Pierre DOMERGUES - 45000 ORLÉANS 1981</v>
      </c>
      <c r="F59" s="821">
        <f>F23</f>
        <v>10</v>
      </c>
      <c r="G59" s="822" t="str">
        <f>G23</f>
        <v>couverts</v>
      </c>
      <c r="H59" s="823" t="str">
        <f>H23</f>
        <v>Recette mère ►  Textures modifiées</v>
      </c>
      <c r="I59" s="630"/>
      <c r="J59" s="630"/>
      <c r="K59" s="833">
        <f>ROWS(O48:O59)</f>
        <v>12</v>
      </c>
      <c r="L59" s="630"/>
      <c r="M59" s="834" t="str" cm="1">
        <f t="array" ref="M59">SUMPRODUCT(--(O59:V59&lt;&gt;""), LEN(TRIM(SUBSTITUTE(O59:V59, CHAR(160), "")))) &amp; " Car."</f>
        <v>67 Car.</v>
      </c>
      <c r="N59" s="835">
        <f>IF(ISBLANK(O59),"",LARGE(N47:N58,1)+1)</f>
        <v>11</v>
      </c>
      <c r="O59" s="155" t="s">
        <v>479</v>
      </c>
      <c r="P59" s="155"/>
      <c r="Q59" s="155"/>
      <c r="R59" s="155"/>
      <c r="S59" s="155"/>
      <c r="T59" s="155"/>
      <c r="U59" s="155"/>
      <c r="V59" s="155"/>
      <c r="W59" s="155"/>
      <c r="X59" s="844"/>
      <c r="Z59" s="957" t="str">
        <f>IF(AA59="","",COUNTIF(AA27:AA59,"&lt;&gt;"))</f>
        <v/>
      </c>
      <c r="AA59" s="958"/>
      <c r="AB59" s="974" t="str">
        <f t="shared" si="16"/>
        <v/>
      </c>
      <c r="AC59" s="984" t="str">
        <f t="shared" si="2"/>
        <v/>
      </c>
      <c r="AD59" s="961" t="str">
        <f t="shared" si="4"/>
        <v/>
      </c>
      <c r="AE59" s="962" t="str">
        <f t="shared" si="5"/>
        <v/>
      </c>
      <c r="AF59" s="963" t="str">
        <f>IF(AG59="","",COUNTIF(AG27:AG59,"&lt;&gt;"))</f>
        <v/>
      </c>
      <c r="AG59" s="958" t="str" cm="1">
        <f t="array" ref="AG59">IF(AK59="","",IF(LEN(AK59)&lt;=MAX(10,AF22),AK59,IFERROR(LEFT(AK59,LOOKUP(2,1/(MID(AK59,ROW(10:509),1)=" ")/(ROW(10:509)&lt;=MAX(10,AF22)),ROW(10:509))-1),LEFT(AK59,MAX(10,AF22)))))</f>
        <v/>
      </c>
      <c r="AH59" s="963" t="str">
        <f t="shared" si="6"/>
        <v/>
      </c>
      <c r="AI59" s="963" t="str">
        <f t="shared" si="7"/>
        <v/>
      </c>
      <c r="AJ59" s="964" t="str">
        <f>IF(AL58&lt;&gt;"",AJ58,IF(AJ58&lt;MAX(Z27:Z326),AJ58+1,""))</f>
        <v/>
      </c>
      <c r="AK59" s="965" t="str">
        <f>IF(AJ59="","",IF(AL58&lt;&gt;"",AL58,INDEX(AD27:AD326,MATCH(AJ59,Z27:Z326,0))))</f>
        <v/>
      </c>
      <c r="AL59" s="965" t="str">
        <f t="shared" si="8"/>
        <v/>
      </c>
      <c r="AM59" s="966" t="str">
        <f t="shared" si="9"/>
        <v/>
      </c>
      <c r="AN59" s="967" t="str">
        <f t="shared" si="10"/>
        <v/>
      </c>
      <c r="AO59" s="967" t="str">
        <f t="shared" si="11"/>
        <v/>
      </c>
      <c r="AP59" s="966" t="str">
        <f t="shared" si="12"/>
        <v/>
      </c>
      <c r="AQ59" s="967" t="str">
        <f>IF(AM59="","",IF(COUNTIF(BO27:BO309,TRIM(AP59))&gt;0,"EXCLUSION EXACTE",""))</f>
        <v/>
      </c>
      <c r="AR59" s="967" t="str" cm="1">
        <f t="array" ref="AR59">IF(AM59="","",IF(SUMPRODUCT(--(BO27:BO309&lt;&gt;""),--ISNUMBER(SEARCH(" "&amp;BO27:BO309&amp;" ",AP59)))&gt;0,"BLOQUE MOLLUSQUES",""))</f>
        <v/>
      </c>
      <c r="AS59" s="967" t="str" cm="1">
        <f t="array" ref="AS59">IF(AM59="","",IF(SUMPRODUCT(--(BS27:BS309&lt;&gt;""),--ISNUMBER(SEARCH(" "&amp;BS27:BS309&amp;" ",AP59)))&gt;0,"FORCE MOLLUSQUES",""))</f>
        <v/>
      </c>
      <c r="AT59" s="966" t="str">
        <f t="shared" si="13"/>
        <v/>
      </c>
      <c r="AU59" s="966" t="str">
        <f t="shared" si="17"/>
        <v/>
      </c>
      <c r="AV59" s="967" t="str">
        <f t="shared" si="14"/>
        <v/>
      </c>
      <c r="AW59" s="967" t="str" cm="1">
        <f t="array" ref="AW59">IF(AM59="","",IF(AQ59&lt;&gt;"","",IF(SUMPRODUCT(--(BM27:BM1509=AW26),--(BL27:BL1509&lt;&gt;""),--ISNUMBER(SEARCH(" "&amp;BL27:BL1509&amp;" ",AP59)))&gt;0,AW26,"")))</f>
        <v/>
      </c>
      <c r="AX59" s="967" t="str" cm="1">
        <f t="array" ref="AX59">IF(AM59="","",IF(AQ59&lt;&gt;"","",IF(SUMPRODUCT(--(BM27:BM1509=AX26),--(BL27:BL1509&lt;&gt;""),--ISNUMBER(SEARCH(" "&amp;BL27:BL1509&amp;" ",AP59)))&gt;0,AX26,"")))</f>
        <v/>
      </c>
      <c r="AY59" s="967" t="str" cm="1">
        <f t="array" ref="AY59">IF(AM59="","",IF(AQ59&lt;&gt;"","",IF(SUMPRODUCT(--(BM27:BM1509=AY26),--(BL27:BL1509&lt;&gt;""),--ISNUMBER(SEARCH(" "&amp;BL27:BL1509&amp;" ",AP59)))&gt;0,AY26,"")))</f>
        <v/>
      </c>
      <c r="AZ59" s="967" t="str" cm="1">
        <f t="array" ref="AZ59">IF(AM59="","",IF(AQ59&lt;&gt;"","",IF(SUMPRODUCT(--(BM27:BM1509=AZ26),--(BL27:BL1509&lt;&gt;""),--ISNUMBER(SEARCH(" "&amp;BL27:BL1509&amp;" ",AP59)))&gt;0,AZ26,"")))</f>
        <v/>
      </c>
      <c r="BA59" s="967" t="str" cm="1">
        <f t="array" ref="BA59">IF(AM59="","",IF(AQ59&lt;&gt;"","",IF(SUMPRODUCT(--(BM27:BM1509=BA26),--(BL27:BL1509&lt;&gt;""),--ISNUMBER(SEARCH(" "&amp;BL27:BL1509&amp;" ",AP59)))&gt;0,BA26,"")))</f>
        <v/>
      </c>
      <c r="BB59" s="967" t="str" cm="1">
        <f t="array" ref="BB59">IF(AM59="","",IF(AQ59&lt;&gt;"","",IF(SUMPRODUCT(--(BM27:BM1509=BB26),--(BL27:BL1509&lt;&gt;""),--ISNUMBER(SEARCH(" "&amp;BL27:BL1509&amp;" ",AP59)))&gt;0,BB26,"")))</f>
        <v/>
      </c>
      <c r="BC59" s="967" t="str" cm="1">
        <f t="array" ref="BC59">IF(AM59="","",IF(AQ59&lt;&gt;"","",IF(SUMPRODUCT(--(BM27:BM1509=BC26),--(BL27:BL1509&lt;&gt;""),--ISNUMBER(SEARCH(" "&amp;BL27:BL1509&amp;" ",AP59)))&gt;0,BC26,"")))</f>
        <v/>
      </c>
      <c r="BD59" s="967" t="str" cm="1">
        <f t="array" ref="BD59">IF(AM59="","",IF(AQ59&lt;&gt;"","",IF(SUMPRODUCT(--(BM27:BM1509=BD26),--(BL27:BL1509&lt;&gt;""),--ISNUMBER(SEARCH(" "&amp;BL27:BL1509&amp;" ",AP59)))&gt;0,BD26,"")))</f>
        <v/>
      </c>
      <c r="BE59" s="967" t="str" cm="1">
        <f t="array" ref="BE59">IF(AM59="","",IF(AQ59&lt;&gt;"","",IF(SUMPRODUCT(--(BM27:BM1509=BE26),--(BL27:BL1509&lt;&gt;""),--ISNUMBER(SEARCH(" "&amp;BL27:BL1509&amp;" ",AP59)))&gt;0,BE26,"")))</f>
        <v/>
      </c>
      <c r="BF59" s="967" t="str" cm="1">
        <f t="array" ref="BF59">IF(AM59="","",IF(AQ59&lt;&gt;"","",IF(SUMPRODUCT(--(BM27:BM1509=BF26),--(BL27:BL1509&lt;&gt;""),--ISNUMBER(SEARCH(" "&amp;BL27:BL1509&amp;" ",AP59)))&gt;0,BF26,"")))</f>
        <v/>
      </c>
      <c r="BG59" s="967" t="str" cm="1">
        <f t="array" ref="BG59">IF(AM59="","",IF(AQ59&lt;&gt;"","",IF(SUMPRODUCT(--(BM27:BM1509=BG26),--(BL27:BL1509&lt;&gt;""),--ISNUMBER(SEARCH(" "&amp;BL27:BL1509&amp;" ",AP59)))&gt;0,BG26,"")))</f>
        <v/>
      </c>
      <c r="BH59" s="967" t="str" cm="1">
        <f t="array" ref="BH59">IF(AM59="","",IF(AQ59&lt;&gt;"","",IF(SUMPRODUCT(--(BM27:BM1509=BH26),--(BL27:BL1509&lt;&gt;""),--ISNUMBER(SEARCH(" "&amp;BL27:BL1509&amp;" ",AP59)))&gt;0,BH26,"")))</f>
        <v/>
      </c>
      <c r="BI59" s="967" t="str" cm="1">
        <f t="array" ref="BI59">IF(AM59="","",IF(AQ59&lt;&gt;"","",IF(SUMPRODUCT(--(BM27:BM1509=BI26),--(BL27:BL1509&lt;&gt;""),--ISNUMBER(SEARCH(" "&amp;BL27:BL1509&amp;" ",AP59)))&gt;0,BI26,"")))</f>
        <v/>
      </c>
      <c r="BJ59" s="967" t="str" cm="1">
        <f t="array" ref="BJ59">IF(AM59="","",IF(AS59&lt;&gt;"",BJ26,IF(AR59&lt;&gt;"","",IF(AQ59&lt;&gt;"","",IF(SUMPRODUCT(--(BM27:BM1509=BJ26),--(BL27:BL1509&lt;&gt;""),--ISNUMBER(SEARCH(" "&amp;BL27:BL1509&amp;" ",AP59)))&gt;0,BJ26,"")))))</f>
        <v/>
      </c>
      <c r="BL59" s="968" t="s">
        <v>2087</v>
      </c>
      <c r="BM59" s="968" t="s">
        <v>1963</v>
      </c>
      <c r="BO59" s="969" t="s">
        <v>2088</v>
      </c>
      <c r="BP59" s="969" t="s">
        <v>2084</v>
      </c>
      <c r="BQ59" s="969" t="s">
        <v>1983</v>
      </c>
      <c r="BS59" s="964"/>
      <c r="BT59" s="964"/>
      <c r="BU59" s="964"/>
      <c r="BZ59" s="1" t="s">
        <v>2089</v>
      </c>
      <c r="CM59" s="49">
        <v>1</v>
      </c>
    </row>
    <row r="60" spans="4:91" ht="30" customHeight="1">
      <c r="D60" s="809" t="s">
        <v>1541</v>
      </c>
      <c r="E60" s="821" t="str">
        <f>E23</f>
        <v>M MACÉDOINE DE LÉGUMES AU COULIS DE TOMATE | HORS D'ŒUVRE texture modifiée-cuidité-MACEDOINE| Auteur &gt; Annette et Jean Pierre DOMERGUES - 45000 ORLÉANS 1981</v>
      </c>
      <c r="F60" s="821">
        <f>F23</f>
        <v>10</v>
      </c>
      <c r="G60" s="822" t="str">
        <f>G23</f>
        <v>couverts</v>
      </c>
      <c r="H60" s="823" t="str">
        <f>H23</f>
        <v>Recette mère ►  Textures modifiées</v>
      </c>
      <c r="I60" s="630"/>
      <c r="J60" s="630"/>
      <c r="K60" s="833">
        <f>ROWS(O48:O60)</f>
        <v>13</v>
      </c>
      <c r="L60" s="630"/>
      <c r="M60" s="834" t="str" cm="1">
        <f t="array" ref="M60">SUMPRODUCT(--(O60:V60&lt;&gt;""), LEN(TRIM(SUBSTITUTE(O60:V60, CHAR(160), "")))) &amp; " Car."</f>
        <v>63 Car.</v>
      </c>
      <c r="N60" s="835">
        <f>IF(ISBLANK(O60),"",LARGE(N47:N59,1)+1)</f>
        <v>12</v>
      </c>
      <c r="O60" s="155" t="s">
        <v>482</v>
      </c>
      <c r="P60" s="155"/>
      <c r="Q60" s="155"/>
      <c r="R60" s="155"/>
      <c r="S60" s="155"/>
      <c r="T60" s="155"/>
      <c r="U60" s="155"/>
      <c r="V60" s="155"/>
      <c r="W60" s="155"/>
      <c r="X60" s="844"/>
      <c r="Z60" s="973" t="str">
        <f>IF(AA60="","",COUNTIF(AA27:AA60,"&lt;&gt;"))</f>
        <v/>
      </c>
      <c r="AA60" s="965"/>
      <c r="AB60" s="974" t="str">
        <f t="shared" si="16"/>
        <v/>
      </c>
      <c r="AC60" s="984" t="str">
        <f t="shared" si="2"/>
        <v/>
      </c>
      <c r="AD60" s="976" t="str">
        <f t="shared" si="4"/>
        <v/>
      </c>
      <c r="AE60" s="977" t="str">
        <f t="shared" si="5"/>
        <v/>
      </c>
      <c r="AF60" s="964" t="str">
        <f>IF(AG60="","",COUNTIF(AG27:AG60,"&lt;&gt;"))</f>
        <v/>
      </c>
      <c r="AG60" s="965" t="str" cm="1">
        <f t="array" ref="AG60">IF(AK60="","",IF(LEN(AK60)&lt;=MAX(10,AF22),AK60,IFERROR(LEFT(AK60,LOOKUP(2,1/(MID(AK60,ROW(10:509),1)=" ")/(ROW(10:509)&lt;=MAX(10,AF22)),ROW(10:509))-1),LEFT(AK60,MAX(10,AF22)))))</f>
        <v/>
      </c>
      <c r="AH60" s="964" t="str">
        <f t="shared" si="6"/>
        <v/>
      </c>
      <c r="AI60" s="964" t="str">
        <f t="shared" si="7"/>
        <v/>
      </c>
      <c r="AJ60" s="964" t="str">
        <f>IF(AL59&lt;&gt;"",AJ59,IF(AJ59&lt;MAX(Z27:Z326),AJ59+1,""))</f>
        <v/>
      </c>
      <c r="AK60" s="965" t="str">
        <f>IF(AJ60="","",IF(AL59&lt;&gt;"",AL59,INDEX(AD27:AD326,MATCH(AJ60,Z27:Z326,0))))</f>
        <v/>
      </c>
      <c r="AL60" s="965" t="str">
        <f t="shared" si="8"/>
        <v/>
      </c>
      <c r="AM60" s="965" t="str">
        <f t="shared" si="9"/>
        <v/>
      </c>
      <c r="AN60" s="964" t="str">
        <f t="shared" si="10"/>
        <v/>
      </c>
      <c r="AO60" s="964" t="str">
        <f t="shared" si="11"/>
        <v/>
      </c>
      <c r="AP60" s="965" t="str">
        <f t="shared" si="12"/>
        <v/>
      </c>
      <c r="AQ60" s="964" t="str">
        <f>IF(AM60="","",IF(COUNTIF(BO27:BO309,TRIM(AP60))&gt;0,"EXCLUSION EXACTE",""))</f>
        <v/>
      </c>
      <c r="AR60" s="964" t="str" cm="1">
        <f t="array" ref="AR60">IF(AM60="","",IF(SUMPRODUCT(--(BO27:BO309&lt;&gt;""),--ISNUMBER(SEARCH(" "&amp;BO27:BO309&amp;" ",AP60)))&gt;0,"BLOQUE MOLLUSQUES",""))</f>
        <v/>
      </c>
      <c r="AS60" s="964" t="str" cm="1">
        <f t="array" ref="AS60">IF(AM60="","",IF(SUMPRODUCT(--(BS27:BS309&lt;&gt;""),--ISNUMBER(SEARCH(" "&amp;BS27:BS309&amp;" ",AP60)))&gt;0,"FORCE MOLLUSQUES",""))</f>
        <v/>
      </c>
      <c r="AT60" s="965" t="str">
        <f t="shared" si="13"/>
        <v/>
      </c>
      <c r="AU60" s="965" t="str">
        <f t="shared" si="17"/>
        <v/>
      </c>
      <c r="AV60" s="964" t="str">
        <f t="shared" si="14"/>
        <v/>
      </c>
      <c r="AW60" s="964" t="str" cm="1">
        <f t="array" ref="AW60">IF(AM60="","",IF(AQ60&lt;&gt;"","",IF(SUMPRODUCT(--(BM27:BM1509=AW26),--(BL27:BL1509&lt;&gt;""),--ISNUMBER(SEARCH(" "&amp;BL27:BL1509&amp;" ",AP60)))&gt;0,AW26,"")))</f>
        <v/>
      </c>
      <c r="AX60" s="964" t="str" cm="1">
        <f t="array" ref="AX60">IF(AM60="","",IF(AQ60&lt;&gt;"","",IF(SUMPRODUCT(--(BM27:BM1509=AX26),--(BL27:BL1509&lt;&gt;""),--ISNUMBER(SEARCH(" "&amp;BL27:BL1509&amp;" ",AP60)))&gt;0,AX26,"")))</f>
        <v/>
      </c>
      <c r="AY60" s="964" t="str" cm="1">
        <f t="array" ref="AY60">IF(AM60="","",IF(AQ60&lt;&gt;"","",IF(SUMPRODUCT(--(BM27:BM1509=AY26),--(BL27:BL1509&lt;&gt;""),--ISNUMBER(SEARCH(" "&amp;BL27:BL1509&amp;" ",AP60)))&gt;0,AY26,"")))</f>
        <v/>
      </c>
      <c r="AZ60" s="964" t="str" cm="1">
        <f t="array" ref="AZ60">IF(AM60="","",IF(AQ60&lt;&gt;"","",IF(SUMPRODUCT(--(BM27:BM1509=AZ26),--(BL27:BL1509&lt;&gt;""),--ISNUMBER(SEARCH(" "&amp;BL27:BL1509&amp;" ",AP60)))&gt;0,AZ26,"")))</f>
        <v/>
      </c>
      <c r="BA60" s="964" t="str" cm="1">
        <f t="array" ref="BA60">IF(AM60="","",IF(AQ60&lt;&gt;"","",IF(SUMPRODUCT(--(BM27:BM1509=BA26),--(BL27:BL1509&lt;&gt;""),--ISNUMBER(SEARCH(" "&amp;BL27:BL1509&amp;" ",AP60)))&gt;0,BA26,"")))</f>
        <v/>
      </c>
      <c r="BB60" s="964" t="str" cm="1">
        <f t="array" ref="BB60">IF(AM60="","",IF(AQ60&lt;&gt;"","",IF(SUMPRODUCT(--(BM27:BM1509=BB26),--(BL27:BL1509&lt;&gt;""),--ISNUMBER(SEARCH(" "&amp;BL27:BL1509&amp;" ",AP60)))&gt;0,BB26,"")))</f>
        <v/>
      </c>
      <c r="BC60" s="964" t="str" cm="1">
        <f t="array" ref="BC60">IF(AM60="","",IF(AQ60&lt;&gt;"","",IF(SUMPRODUCT(--(BM27:BM1509=BC26),--(BL27:BL1509&lt;&gt;""),--ISNUMBER(SEARCH(" "&amp;BL27:BL1509&amp;" ",AP60)))&gt;0,BC26,"")))</f>
        <v/>
      </c>
      <c r="BD60" s="964" t="str" cm="1">
        <f t="array" ref="BD60">IF(AM60="","",IF(AQ60&lt;&gt;"","",IF(SUMPRODUCT(--(BM27:BM1509=BD26),--(BL27:BL1509&lt;&gt;""),--ISNUMBER(SEARCH(" "&amp;BL27:BL1509&amp;" ",AP60)))&gt;0,BD26,"")))</f>
        <v/>
      </c>
      <c r="BE60" s="964" t="str" cm="1">
        <f t="array" ref="BE60">IF(AM60="","",IF(AQ60&lt;&gt;"","",IF(SUMPRODUCT(--(BM27:BM1509=BE26),--(BL27:BL1509&lt;&gt;""),--ISNUMBER(SEARCH(" "&amp;BL27:BL1509&amp;" ",AP60)))&gt;0,BE26,"")))</f>
        <v/>
      </c>
      <c r="BF60" s="964" t="str" cm="1">
        <f t="array" ref="BF60">IF(AM60="","",IF(AQ60&lt;&gt;"","",IF(SUMPRODUCT(--(BM27:BM1509=BF26),--(BL27:BL1509&lt;&gt;""),--ISNUMBER(SEARCH(" "&amp;BL27:BL1509&amp;" ",AP60)))&gt;0,BF26,"")))</f>
        <v/>
      </c>
      <c r="BG60" s="964" t="str" cm="1">
        <f t="array" ref="BG60">IF(AM60="","",IF(AQ60&lt;&gt;"","",IF(SUMPRODUCT(--(BM27:BM1509=BG26),--(BL27:BL1509&lt;&gt;""),--ISNUMBER(SEARCH(" "&amp;BL27:BL1509&amp;" ",AP60)))&gt;0,BG26,"")))</f>
        <v/>
      </c>
      <c r="BH60" s="964" t="str" cm="1">
        <f t="array" ref="BH60">IF(AM60="","",IF(AQ60&lt;&gt;"","",IF(SUMPRODUCT(--(BM27:BM1509=BH26),--(BL27:BL1509&lt;&gt;""),--ISNUMBER(SEARCH(" "&amp;BL27:BL1509&amp;" ",AP60)))&gt;0,BH26,"")))</f>
        <v/>
      </c>
      <c r="BI60" s="964" t="str" cm="1">
        <f t="array" ref="BI60">IF(AM60="","",IF(AQ60&lt;&gt;"","",IF(SUMPRODUCT(--(BM27:BM1509=BI26),--(BL27:BL1509&lt;&gt;""),--ISNUMBER(SEARCH(" "&amp;BL27:BL1509&amp;" ",AP60)))&gt;0,BI26,"")))</f>
        <v/>
      </c>
      <c r="BJ60" s="964" t="str" cm="1">
        <f t="array" ref="BJ60">IF(AM60="","",IF(AS60&lt;&gt;"",BJ26,IF(AR60&lt;&gt;"","",IF(AQ60&lt;&gt;"","",IF(SUMPRODUCT(--(BM27:BM1509=BJ26),--(BL27:BL1509&lt;&gt;""),--ISNUMBER(SEARCH(" "&amp;BL27:BL1509&amp;" ",AP60)))&gt;0,BJ26,"")))))</f>
        <v/>
      </c>
      <c r="BL60" s="964" t="s">
        <v>2090</v>
      </c>
      <c r="BM60" s="964" t="s">
        <v>1963</v>
      </c>
      <c r="BO60" s="964" t="s">
        <v>2091</v>
      </c>
      <c r="BP60" s="964" t="s">
        <v>2084</v>
      </c>
      <c r="BQ60" s="964" t="s">
        <v>1983</v>
      </c>
      <c r="BS60" s="964"/>
      <c r="BT60" s="964"/>
      <c r="BU60" s="964"/>
      <c r="BZ60" s="1" t="s">
        <v>996</v>
      </c>
      <c r="CM60" s="49">
        <v>1</v>
      </c>
    </row>
    <row r="61" spans="4:91" ht="30" customHeight="1">
      <c r="D61" s="809" t="s">
        <v>1541</v>
      </c>
      <c r="E61" s="821" t="str">
        <f>E23</f>
        <v>M MACÉDOINE DE LÉGUMES AU COULIS DE TOMATE | HORS D'ŒUVRE texture modifiée-cuidité-MACEDOINE| Auteur &gt; Annette et Jean Pierre DOMERGUES - 45000 ORLÉANS 1981</v>
      </c>
      <c r="F61" s="821">
        <f>F23</f>
        <v>10</v>
      </c>
      <c r="G61" s="822" t="str">
        <f>G23</f>
        <v>couverts</v>
      </c>
      <c r="H61" s="823" t="str">
        <f>H23</f>
        <v>Recette mère ►  Textures modifiées</v>
      </c>
      <c r="I61" s="630"/>
      <c r="J61" s="630"/>
      <c r="K61" s="833">
        <f>ROWS(O48:O61)</f>
        <v>14</v>
      </c>
      <c r="L61" s="630"/>
      <c r="M61" s="834" t="str" cm="1">
        <f t="array" ref="M61">SUMPRODUCT(--(O61:V61&lt;&gt;""), LEN(TRIM(SUBSTITUTE(O61:V61, CHAR(160), "")))) &amp; " Car."</f>
        <v>41 Car.</v>
      </c>
      <c r="N61" s="835">
        <f>IF(ISBLANK(O61),"",LARGE(N47:N60,1)+1)</f>
        <v>13</v>
      </c>
      <c r="O61" s="155" t="s">
        <v>484</v>
      </c>
      <c r="P61" s="155"/>
      <c r="Q61" s="155"/>
      <c r="R61" s="155"/>
      <c r="S61" s="155"/>
      <c r="T61" s="155"/>
      <c r="U61" s="155"/>
      <c r="V61" s="155"/>
      <c r="W61" s="155"/>
      <c r="X61" s="844"/>
      <c r="Z61" s="957" t="str">
        <f>IF(AA61="","",COUNTIF(AA27:AA61,"&lt;&gt;"))</f>
        <v/>
      </c>
      <c r="AA61" s="958"/>
      <c r="AB61" s="974" t="str">
        <f t="shared" si="16"/>
        <v/>
      </c>
      <c r="AC61" s="984" t="str">
        <f t="shared" si="2"/>
        <v/>
      </c>
      <c r="AD61" s="961" t="str">
        <f t="shared" si="4"/>
        <v/>
      </c>
      <c r="AE61" s="962" t="str">
        <f t="shared" si="5"/>
        <v/>
      </c>
      <c r="AF61" s="963" t="str">
        <f>IF(AG61="","",COUNTIF(AG27:AG61,"&lt;&gt;"))</f>
        <v/>
      </c>
      <c r="AG61" s="958" t="str" cm="1">
        <f t="array" ref="AG61">IF(AK61="","",IF(LEN(AK61)&lt;=MAX(10,AF22),AK61,IFERROR(LEFT(AK61,LOOKUP(2,1/(MID(AK61,ROW(10:509),1)=" ")/(ROW(10:509)&lt;=MAX(10,AF22)),ROW(10:509))-1),LEFT(AK61,MAX(10,AF22)))))</f>
        <v/>
      </c>
      <c r="AH61" s="963" t="str">
        <f t="shared" si="6"/>
        <v/>
      </c>
      <c r="AI61" s="963" t="str">
        <f t="shared" si="7"/>
        <v/>
      </c>
      <c r="AJ61" s="964" t="str">
        <f>IF(AL60&lt;&gt;"",AJ60,IF(AJ60&lt;MAX(Z27:Z326),AJ60+1,""))</f>
        <v/>
      </c>
      <c r="AK61" s="965" t="str">
        <f>IF(AJ61="","",IF(AL60&lt;&gt;"",AL60,INDEX(AD27:AD326,MATCH(AJ61,Z27:Z326,0))))</f>
        <v/>
      </c>
      <c r="AL61" s="965" t="str">
        <f t="shared" si="8"/>
        <v/>
      </c>
      <c r="AM61" s="966" t="str">
        <f t="shared" si="9"/>
        <v/>
      </c>
      <c r="AN61" s="967" t="str">
        <f t="shared" si="10"/>
        <v/>
      </c>
      <c r="AO61" s="967" t="str">
        <f t="shared" si="11"/>
        <v/>
      </c>
      <c r="AP61" s="966" t="str">
        <f t="shared" si="12"/>
        <v/>
      </c>
      <c r="AQ61" s="967" t="str">
        <f>IF(AM61="","",IF(COUNTIF(BO27:BO309,TRIM(AP61))&gt;0,"EXCLUSION EXACTE",""))</f>
        <v/>
      </c>
      <c r="AR61" s="967" t="str" cm="1">
        <f t="array" ref="AR61">IF(AM61="","",IF(SUMPRODUCT(--(BO27:BO309&lt;&gt;""),--ISNUMBER(SEARCH(" "&amp;BO27:BO309&amp;" ",AP61)))&gt;0,"BLOQUE MOLLUSQUES",""))</f>
        <v/>
      </c>
      <c r="AS61" s="967" t="str" cm="1">
        <f t="array" ref="AS61">IF(AM61="","",IF(SUMPRODUCT(--(BS27:BS309&lt;&gt;""),--ISNUMBER(SEARCH(" "&amp;BS27:BS309&amp;" ",AP61)))&gt;0,"FORCE MOLLUSQUES",""))</f>
        <v/>
      </c>
      <c r="AT61" s="966" t="str">
        <f t="shared" si="13"/>
        <v/>
      </c>
      <c r="AU61" s="966" t="str">
        <f t="shared" si="17"/>
        <v/>
      </c>
      <c r="AV61" s="967" t="str">
        <f t="shared" si="14"/>
        <v/>
      </c>
      <c r="AW61" s="967" t="str" cm="1">
        <f t="array" ref="AW61">IF(AM61="","",IF(AQ61&lt;&gt;"","",IF(SUMPRODUCT(--(BM27:BM1509=AW26),--(BL27:BL1509&lt;&gt;""),--ISNUMBER(SEARCH(" "&amp;BL27:BL1509&amp;" ",AP61)))&gt;0,AW26,"")))</f>
        <v/>
      </c>
      <c r="AX61" s="967" t="str" cm="1">
        <f t="array" ref="AX61">IF(AM61="","",IF(AQ61&lt;&gt;"","",IF(SUMPRODUCT(--(BM27:BM1509=AX26),--(BL27:BL1509&lt;&gt;""),--ISNUMBER(SEARCH(" "&amp;BL27:BL1509&amp;" ",AP61)))&gt;0,AX26,"")))</f>
        <v/>
      </c>
      <c r="AY61" s="967" t="str" cm="1">
        <f t="array" ref="AY61">IF(AM61="","",IF(AQ61&lt;&gt;"","",IF(SUMPRODUCT(--(BM27:BM1509=AY26),--(BL27:BL1509&lt;&gt;""),--ISNUMBER(SEARCH(" "&amp;BL27:BL1509&amp;" ",AP61)))&gt;0,AY26,"")))</f>
        <v/>
      </c>
      <c r="AZ61" s="967" t="str" cm="1">
        <f t="array" ref="AZ61">IF(AM61="","",IF(AQ61&lt;&gt;"","",IF(SUMPRODUCT(--(BM27:BM1509=AZ26),--(BL27:BL1509&lt;&gt;""),--ISNUMBER(SEARCH(" "&amp;BL27:BL1509&amp;" ",AP61)))&gt;0,AZ26,"")))</f>
        <v/>
      </c>
      <c r="BA61" s="967" t="str" cm="1">
        <f t="array" ref="BA61">IF(AM61="","",IF(AQ61&lt;&gt;"","",IF(SUMPRODUCT(--(BM27:BM1509=BA26),--(BL27:BL1509&lt;&gt;""),--ISNUMBER(SEARCH(" "&amp;BL27:BL1509&amp;" ",AP61)))&gt;0,BA26,"")))</f>
        <v/>
      </c>
      <c r="BB61" s="967" t="str" cm="1">
        <f t="array" ref="BB61">IF(AM61="","",IF(AQ61&lt;&gt;"","",IF(SUMPRODUCT(--(BM27:BM1509=BB26),--(BL27:BL1509&lt;&gt;""),--ISNUMBER(SEARCH(" "&amp;BL27:BL1509&amp;" ",AP61)))&gt;0,BB26,"")))</f>
        <v/>
      </c>
      <c r="BC61" s="967" t="str" cm="1">
        <f t="array" ref="BC61">IF(AM61="","",IF(AQ61&lt;&gt;"","",IF(SUMPRODUCT(--(BM27:BM1509=BC26),--(BL27:BL1509&lt;&gt;""),--ISNUMBER(SEARCH(" "&amp;BL27:BL1509&amp;" ",AP61)))&gt;0,BC26,"")))</f>
        <v/>
      </c>
      <c r="BD61" s="967" t="str" cm="1">
        <f t="array" ref="BD61">IF(AM61="","",IF(AQ61&lt;&gt;"","",IF(SUMPRODUCT(--(BM27:BM1509=BD26),--(BL27:BL1509&lt;&gt;""),--ISNUMBER(SEARCH(" "&amp;BL27:BL1509&amp;" ",AP61)))&gt;0,BD26,"")))</f>
        <v/>
      </c>
      <c r="BE61" s="967" t="str" cm="1">
        <f t="array" ref="BE61">IF(AM61="","",IF(AQ61&lt;&gt;"","",IF(SUMPRODUCT(--(BM27:BM1509=BE26),--(BL27:BL1509&lt;&gt;""),--ISNUMBER(SEARCH(" "&amp;BL27:BL1509&amp;" ",AP61)))&gt;0,BE26,"")))</f>
        <v/>
      </c>
      <c r="BF61" s="967" t="str" cm="1">
        <f t="array" ref="BF61">IF(AM61="","",IF(AQ61&lt;&gt;"","",IF(SUMPRODUCT(--(BM27:BM1509=BF26),--(BL27:BL1509&lt;&gt;""),--ISNUMBER(SEARCH(" "&amp;BL27:BL1509&amp;" ",AP61)))&gt;0,BF26,"")))</f>
        <v/>
      </c>
      <c r="BG61" s="967" t="str" cm="1">
        <f t="array" ref="BG61">IF(AM61="","",IF(AQ61&lt;&gt;"","",IF(SUMPRODUCT(--(BM27:BM1509=BG26),--(BL27:BL1509&lt;&gt;""),--ISNUMBER(SEARCH(" "&amp;BL27:BL1509&amp;" ",AP61)))&gt;0,BG26,"")))</f>
        <v/>
      </c>
      <c r="BH61" s="967" t="str" cm="1">
        <f t="array" ref="BH61">IF(AM61="","",IF(AQ61&lt;&gt;"","",IF(SUMPRODUCT(--(BM27:BM1509=BH26),--(BL27:BL1509&lt;&gt;""),--ISNUMBER(SEARCH(" "&amp;BL27:BL1509&amp;" ",AP61)))&gt;0,BH26,"")))</f>
        <v/>
      </c>
      <c r="BI61" s="967" t="str" cm="1">
        <f t="array" ref="BI61">IF(AM61="","",IF(AQ61&lt;&gt;"","",IF(SUMPRODUCT(--(BM27:BM1509=BI26),--(BL27:BL1509&lt;&gt;""),--ISNUMBER(SEARCH(" "&amp;BL27:BL1509&amp;" ",AP61)))&gt;0,BI26,"")))</f>
        <v/>
      </c>
      <c r="BJ61" s="967" t="str" cm="1">
        <f t="array" ref="BJ61">IF(AM61="","",IF(AS61&lt;&gt;"",BJ26,IF(AR61&lt;&gt;"","",IF(AQ61&lt;&gt;"","",IF(SUMPRODUCT(--(BM27:BM1509=BJ26),--(BL27:BL1509&lt;&gt;""),--ISNUMBER(SEARCH(" "&amp;BL27:BL1509&amp;" ",AP61)))&gt;0,BJ26,"")))))</f>
        <v/>
      </c>
      <c r="BL61" s="968" t="s">
        <v>83</v>
      </c>
      <c r="BM61" s="968" t="s">
        <v>1963</v>
      </c>
      <c r="BO61" s="969" t="s">
        <v>2092</v>
      </c>
      <c r="BP61" s="969" t="s">
        <v>2084</v>
      </c>
      <c r="BQ61" s="969" t="s">
        <v>1983</v>
      </c>
      <c r="BS61" s="964"/>
      <c r="BT61" s="964"/>
      <c r="BU61" s="964"/>
      <c r="BZ61" s="1" t="s">
        <v>997</v>
      </c>
      <c r="CM61" s="49">
        <v>1</v>
      </c>
    </row>
    <row r="62" spans="4:91" ht="30" customHeight="1">
      <c r="D62" s="809" t="s">
        <v>1541</v>
      </c>
      <c r="E62" s="821" t="str">
        <f>E23</f>
        <v>M MACÉDOINE DE LÉGUMES AU COULIS DE TOMATE | HORS D'ŒUVRE texture modifiée-cuidité-MACEDOINE| Auteur &gt; Annette et Jean Pierre DOMERGUES - 45000 ORLÉANS 1981</v>
      </c>
      <c r="F62" s="821">
        <f>F23</f>
        <v>10</v>
      </c>
      <c r="G62" s="822" t="str">
        <f>G23</f>
        <v>couverts</v>
      </c>
      <c r="H62" s="823" t="str">
        <f>H23</f>
        <v>Recette mère ►  Textures modifiées</v>
      </c>
      <c r="I62" s="630"/>
      <c r="J62" s="630"/>
      <c r="K62" s="833">
        <f>ROWS(O48:O62)</f>
        <v>15</v>
      </c>
      <c r="L62" s="630"/>
      <c r="M62" s="834" t="str" cm="1">
        <f t="array" ref="M62">SUMPRODUCT(--(O62:V62&lt;&gt;""), LEN(TRIM(SUBSTITUTE(O62:V62, CHAR(160), "")))) &amp; " Car."</f>
        <v>98 Car.</v>
      </c>
      <c r="N62" s="835">
        <f>IF(ISBLANK(O62),"",LARGE(N47:N61,1)+1)</f>
        <v>14</v>
      </c>
      <c r="O62" s="155" t="s">
        <v>488</v>
      </c>
      <c r="P62" s="155" t="s">
        <v>1641</v>
      </c>
      <c r="Q62" s="155"/>
      <c r="R62" s="155"/>
      <c r="S62" s="155"/>
      <c r="T62" s="155"/>
      <c r="U62" s="155"/>
      <c r="V62" s="155"/>
      <c r="W62" s="155"/>
      <c r="X62" s="844"/>
      <c r="Z62" s="973" t="str">
        <f>IF(AA62="","",COUNTIF(AA27:AA62,"&lt;&gt;"))</f>
        <v/>
      </c>
      <c r="AA62" s="965"/>
      <c r="AB62" s="974" t="str">
        <f t="shared" si="16"/>
        <v/>
      </c>
      <c r="AC62" s="984" t="str">
        <f t="shared" si="2"/>
        <v/>
      </c>
      <c r="AD62" s="976" t="str">
        <f t="shared" si="4"/>
        <v/>
      </c>
      <c r="AE62" s="977" t="str">
        <f t="shared" si="5"/>
        <v/>
      </c>
      <c r="AF62" s="964" t="str">
        <f>IF(AG62="","",COUNTIF(AG27:AG62,"&lt;&gt;"))</f>
        <v/>
      </c>
      <c r="AG62" s="965" t="str" cm="1">
        <f t="array" ref="AG62">IF(AK62="","",IF(LEN(AK62)&lt;=MAX(10,AF22),AK62,IFERROR(LEFT(AK62,LOOKUP(2,1/(MID(AK62,ROW(10:509),1)=" ")/(ROW(10:509)&lt;=MAX(10,AF22)),ROW(10:509))-1),LEFT(AK62,MAX(10,AF22)))))</f>
        <v/>
      </c>
      <c r="AH62" s="964" t="str">
        <f t="shared" si="6"/>
        <v/>
      </c>
      <c r="AI62" s="964" t="str">
        <f t="shared" si="7"/>
        <v/>
      </c>
      <c r="AJ62" s="964" t="str">
        <f>IF(AL61&lt;&gt;"",AJ61,IF(AJ61&lt;MAX(Z27:Z326),AJ61+1,""))</f>
        <v/>
      </c>
      <c r="AK62" s="965" t="str">
        <f>IF(AJ62="","",IF(AL61&lt;&gt;"",AL61,INDEX(AD27:AD326,MATCH(AJ62,Z27:Z326,0))))</f>
        <v/>
      </c>
      <c r="AL62" s="965" t="str">
        <f t="shared" si="8"/>
        <v/>
      </c>
      <c r="AM62" s="965" t="str">
        <f t="shared" si="9"/>
        <v/>
      </c>
      <c r="AN62" s="964" t="str">
        <f t="shared" si="10"/>
        <v/>
      </c>
      <c r="AO62" s="964" t="str">
        <f t="shared" si="11"/>
        <v/>
      </c>
      <c r="AP62" s="965" t="str">
        <f t="shared" si="12"/>
        <v/>
      </c>
      <c r="AQ62" s="964" t="str">
        <f>IF(AM62="","",IF(COUNTIF(BO27:BO309,TRIM(AP62))&gt;0,"EXCLUSION EXACTE",""))</f>
        <v/>
      </c>
      <c r="AR62" s="964" t="str" cm="1">
        <f t="array" ref="AR62">IF(AM62="","",IF(SUMPRODUCT(--(BO27:BO309&lt;&gt;""),--ISNUMBER(SEARCH(" "&amp;BO27:BO309&amp;" ",AP62)))&gt;0,"BLOQUE MOLLUSQUES",""))</f>
        <v/>
      </c>
      <c r="AS62" s="964" t="str" cm="1">
        <f t="array" ref="AS62">IF(AM62="","",IF(SUMPRODUCT(--(BS27:BS309&lt;&gt;""),--ISNUMBER(SEARCH(" "&amp;BS27:BS309&amp;" ",AP62)))&gt;0,"FORCE MOLLUSQUES",""))</f>
        <v/>
      </c>
      <c r="AT62" s="965" t="str">
        <f t="shared" si="13"/>
        <v/>
      </c>
      <c r="AU62" s="965" t="str">
        <f t="shared" si="17"/>
        <v/>
      </c>
      <c r="AV62" s="964" t="str">
        <f t="shared" si="14"/>
        <v/>
      </c>
      <c r="AW62" s="964" t="str" cm="1">
        <f t="array" ref="AW62">IF(AM62="","",IF(AQ62&lt;&gt;"","",IF(SUMPRODUCT(--(BM27:BM1509=AW26),--(BL27:BL1509&lt;&gt;""),--ISNUMBER(SEARCH(" "&amp;BL27:BL1509&amp;" ",AP62)))&gt;0,AW26,"")))</f>
        <v/>
      </c>
      <c r="AX62" s="964" t="str" cm="1">
        <f t="array" ref="AX62">IF(AM62="","",IF(AQ62&lt;&gt;"","",IF(SUMPRODUCT(--(BM27:BM1509=AX26),--(BL27:BL1509&lt;&gt;""),--ISNUMBER(SEARCH(" "&amp;BL27:BL1509&amp;" ",AP62)))&gt;0,AX26,"")))</f>
        <v/>
      </c>
      <c r="AY62" s="964" t="str" cm="1">
        <f t="array" ref="AY62">IF(AM62="","",IF(AQ62&lt;&gt;"","",IF(SUMPRODUCT(--(BM27:BM1509=AY26),--(BL27:BL1509&lt;&gt;""),--ISNUMBER(SEARCH(" "&amp;BL27:BL1509&amp;" ",AP62)))&gt;0,AY26,"")))</f>
        <v/>
      </c>
      <c r="AZ62" s="964" t="str" cm="1">
        <f t="array" ref="AZ62">IF(AM62="","",IF(AQ62&lt;&gt;"","",IF(SUMPRODUCT(--(BM27:BM1509=AZ26),--(BL27:BL1509&lt;&gt;""),--ISNUMBER(SEARCH(" "&amp;BL27:BL1509&amp;" ",AP62)))&gt;0,AZ26,"")))</f>
        <v/>
      </c>
      <c r="BA62" s="964" t="str" cm="1">
        <f t="array" ref="BA62">IF(AM62="","",IF(AQ62&lt;&gt;"","",IF(SUMPRODUCT(--(BM27:BM1509=BA26),--(BL27:BL1509&lt;&gt;""),--ISNUMBER(SEARCH(" "&amp;BL27:BL1509&amp;" ",AP62)))&gt;0,BA26,"")))</f>
        <v/>
      </c>
      <c r="BB62" s="964" t="str" cm="1">
        <f t="array" ref="BB62">IF(AM62="","",IF(AQ62&lt;&gt;"","",IF(SUMPRODUCT(--(BM27:BM1509=BB26),--(BL27:BL1509&lt;&gt;""),--ISNUMBER(SEARCH(" "&amp;BL27:BL1509&amp;" ",AP62)))&gt;0,BB26,"")))</f>
        <v/>
      </c>
      <c r="BC62" s="964" t="str" cm="1">
        <f t="array" ref="BC62">IF(AM62="","",IF(AQ62&lt;&gt;"","",IF(SUMPRODUCT(--(BM27:BM1509=BC26),--(BL27:BL1509&lt;&gt;""),--ISNUMBER(SEARCH(" "&amp;BL27:BL1509&amp;" ",AP62)))&gt;0,BC26,"")))</f>
        <v/>
      </c>
      <c r="BD62" s="964" t="str" cm="1">
        <f t="array" ref="BD62">IF(AM62="","",IF(AQ62&lt;&gt;"","",IF(SUMPRODUCT(--(BM27:BM1509=BD26),--(BL27:BL1509&lt;&gt;""),--ISNUMBER(SEARCH(" "&amp;BL27:BL1509&amp;" ",AP62)))&gt;0,BD26,"")))</f>
        <v/>
      </c>
      <c r="BE62" s="964" t="str" cm="1">
        <f t="array" ref="BE62">IF(AM62="","",IF(AQ62&lt;&gt;"","",IF(SUMPRODUCT(--(BM27:BM1509=BE26),--(BL27:BL1509&lt;&gt;""),--ISNUMBER(SEARCH(" "&amp;BL27:BL1509&amp;" ",AP62)))&gt;0,BE26,"")))</f>
        <v/>
      </c>
      <c r="BF62" s="964" t="str" cm="1">
        <f t="array" ref="BF62">IF(AM62="","",IF(AQ62&lt;&gt;"","",IF(SUMPRODUCT(--(BM27:BM1509=BF26),--(BL27:BL1509&lt;&gt;""),--ISNUMBER(SEARCH(" "&amp;BL27:BL1509&amp;" ",AP62)))&gt;0,BF26,"")))</f>
        <v/>
      </c>
      <c r="BG62" s="964" t="str" cm="1">
        <f t="array" ref="BG62">IF(AM62="","",IF(AQ62&lt;&gt;"","",IF(SUMPRODUCT(--(BM27:BM1509=BG26),--(BL27:BL1509&lt;&gt;""),--ISNUMBER(SEARCH(" "&amp;BL27:BL1509&amp;" ",AP62)))&gt;0,BG26,"")))</f>
        <v/>
      </c>
      <c r="BH62" s="964" t="str" cm="1">
        <f t="array" ref="BH62">IF(AM62="","",IF(AQ62&lt;&gt;"","",IF(SUMPRODUCT(--(BM27:BM1509=BH26),--(BL27:BL1509&lt;&gt;""),--ISNUMBER(SEARCH(" "&amp;BL27:BL1509&amp;" ",AP62)))&gt;0,BH26,"")))</f>
        <v/>
      </c>
      <c r="BI62" s="964" t="str" cm="1">
        <f t="array" ref="BI62">IF(AM62="","",IF(AQ62&lt;&gt;"","",IF(SUMPRODUCT(--(BM27:BM1509=BI26),--(BL27:BL1509&lt;&gt;""),--ISNUMBER(SEARCH(" "&amp;BL27:BL1509&amp;" ",AP62)))&gt;0,BI26,"")))</f>
        <v/>
      </c>
      <c r="BJ62" s="964" t="str" cm="1">
        <f t="array" ref="BJ62">IF(AM62="","",IF(AS62&lt;&gt;"",BJ26,IF(AR62&lt;&gt;"","",IF(AQ62&lt;&gt;"","",IF(SUMPRODUCT(--(BM27:BM1509=BJ26),--(BL27:BL1509&lt;&gt;""),--ISNUMBER(SEARCH(" "&amp;BL27:BL1509&amp;" ",AP62)))&gt;0,BJ26,"")))))</f>
        <v/>
      </c>
      <c r="BL62" s="964" t="s">
        <v>0</v>
      </c>
      <c r="BM62" s="964" t="s">
        <v>1963</v>
      </c>
      <c r="BO62" s="964" t="s">
        <v>2093</v>
      </c>
      <c r="BP62" s="964" t="s">
        <v>2084</v>
      </c>
      <c r="BQ62" s="964" t="s">
        <v>1983</v>
      </c>
      <c r="BS62" s="964"/>
      <c r="BT62" s="964"/>
      <c r="BU62" s="964"/>
      <c r="BZ62" s="1" t="s">
        <v>990</v>
      </c>
      <c r="CM62" s="49">
        <v>1</v>
      </c>
    </row>
    <row r="63" spans="4:91" ht="30" customHeight="1">
      <c r="D63" s="809" t="s">
        <v>1541</v>
      </c>
      <c r="E63" s="821" t="str">
        <f>E23</f>
        <v>M MACÉDOINE DE LÉGUMES AU COULIS DE TOMATE | HORS D'ŒUVRE texture modifiée-cuidité-MACEDOINE| Auteur &gt; Annette et Jean Pierre DOMERGUES - 45000 ORLÉANS 1981</v>
      </c>
      <c r="F63" s="821">
        <f>F23</f>
        <v>10</v>
      </c>
      <c r="G63" s="822" t="str">
        <f>G23</f>
        <v>couverts</v>
      </c>
      <c r="H63" s="823" t="str">
        <f>H23</f>
        <v>Recette mère ►  Textures modifiées</v>
      </c>
      <c r="I63" s="630"/>
      <c r="J63" s="630"/>
      <c r="K63" s="833">
        <f>ROWS(O48:O63)</f>
        <v>16</v>
      </c>
      <c r="L63" s="630"/>
      <c r="M63" s="834" t="str" cm="1">
        <f t="array" ref="M63">SUMPRODUCT(--(O63:V63&lt;&gt;""), LEN(TRIM(SUBSTITUTE(O63:V63, CHAR(160), "")))) &amp; " Car."</f>
        <v>49 Car.</v>
      </c>
      <c r="N63" s="835">
        <f>IF(ISBLANK(O63),"",LARGE(N47:N62,1)+1)</f>
        <v>15</v>
      </c>
      <c r="O63" s="155" t="s">
        <v>491</v>
      </c>
      <c r="P63" s="155"/>
      <c r="Q63" s="155"/>
      <c r="R63" s="155"/>
      <c r="S63" s="155"/>
      <c r="T63" s="155"/>
      <c r="U63" s="155"/>
      <c r="V63" s="155"/>
      <c r="W63" s="155"/>
      <c r="X63" s="844"/>
      <c r="Z63" s="957" t="str">
        <f>IF(AA63="","",COUNTIF(AA27:AA63,"&lt;&gt;"))</f>
        <v/>
      </c>
      <c r="AA63" s="958"/>
      <c r="AB63" s="974" t="str">
        <f t="shared" si="16"/>
        <v/>
      </c>
      <c r="AC63" s="984" t="str">
        <f t="shared" si="2"/>
        <v/>
      </c>
      <c r="AD63" s="961" t="str">
        <f t="shared" si="4"/>
        <v/>
      </c>
      <c r="AE63" s="962" t="str">
        <f t="shared" si="5"/>
        <v/>
      </c>
      <c r="AF63" s="963" t="str">
        <f>IF(AG63="","",COUNTIF(AG27:AG63,"&lt;&gt;"))</f>
        <v/>
      </c>
      <c r="AG63" s="958" t="str" cm="1">
        <f t="array" ref="AG63">IF(AK63="","",IF(LEN(AK63)&lt;=MAX(10,AF22),AK63,IFERROR(LEFT(AK63,LOOKUP(2,1/(MID(AK63,ROW(10:509),1)=" ")/(ROW(10:509)&lt;=MAX(10,AF22)),ROW(10:509))-1),LEFT(AK63,MAX(10,AF22)))))</f>
        <v/>
      </c>
      <c r="AH63" s="963" t="str">
        <f t="shared" si="6"/>
        <v/>
      </c>
      <c r="AI63" s="963" t="str">
        <f t="shared" si="7"/>
        <v/>
      </c>
      <c r="AJ63" s="964" t="str">
        <f>IF(AL62&lt;&gt;"",AJ62,IF(AJ62&lt;MAX(Z27:Z326),AJ62+1,""))</f>
        <v/>
      </c>
      <c r="AK63" s="965" t="str">
        <f>IF(AJ63="","",IF(AL62&lt;&gt;"",AL62,INDEX(AD27:AD326,MATCH(AJ63,Z27:Z326,0))))</f>
        <v/>
      </c>
      <c r="AL63" s="965" t="str">
        <f t="shared" si="8"/>
        <v/>
      </c>
      <c r="AM63" s="966" t="str">
        <f t="shared" si="9"/>
        <v/>
      </c>
      <c r="AN63" s="967" t="str">
        <f t="shared" si="10"/>
        <v/>
      </c>
      <c r="AO63" s="967" t="str">
        <f t="shared" si="11"/>
        <v/>
      </c>
      <c r="AP63" s="966" t="str">
        <f t="shared" si="12"/>
        <v/>
      </c>
      <c r="AQ63" s="967" t="str">
        <f>IF(AM63="","",IF(COUNTIF(BO27:BO309,TRIM(AP63))&gt;0,"EXCLUSION EXACTE",""))</f>
        <v/>
      </c>
      <c r="AR63" s="967" t="str" cm="1">
        <f t="array" ref="AR63">IF(AM63="","",IF(SUMPRODUCT(--(BO27:BO309&lt;&gt;""),--ISNUMBER(SEARCH(" "&amp;BO27:BO309&amp;" ",AP63)))&gt;0,"BLOQUE MOLLUSQUES",""))</f>
        <v/>
      </c>
      <c r="AS63" s="967" t="str" cm="1">
        <f t="array" ref="AS63">IF(AM63="","",IF(SUMPRODUCT(--(BS27:BS309&lt;&gt;""),--ISNUMBER(SEARCH(" "&amp;BS27:BS309&amp;" ",AP63)))&gt;0,"FORCE MOLLUSQUES",""))</f>
        <v/>
      </c>
      <c r="AT63" s="966" t="str">
        <f t="shared" si="13"/>
        <v/>
      </c>
      <c r="AU63" s="966" t="str">
        <f t="shared" si="17"/>
        <v/>
      </c>
      <c r="AV63" s="967" t="str">
        <f t="shared" si="14"/>
        <v/>
      </c>
      <c r="AW63" s="967" t="str" cm="1">
        <f t="array" ref="AW63">IF(AM63="","",IF(AQ63&lt;&gt;"","",IF(SUMPRODUCT(--(BM27:BM1509=AW26),--(BL27:BL1509&lt;&gt;""),--ISNUMBER(SEARCH(" "&amp;BL27:BL1509&amp;" ",AP63)))&gt;0,AW26,"")))</f>
        <v/>
      </c>
      <c r="AX63" s="967" t="str" cm="1">
        <f t="array" ref="AX63">IF(AM63="","",IF(AQ63&lt;&gt;"","",IF(SUMPRODUCT(--(BM27:BM1509=AX26),--(BL27:BL1509&lt;&gt;""),--ISNUMBER(SEARCH(" "&amp;BL27:BL1509&amp;" ",AP63)))&gt;0,AX26,"")))</f>
        <v/>
      </c>
      <c r="AY63" s="967" t="str" cm="1">
        <f t="array" ref="AY63">IF(AM63="","",IF(AQ63&lt;&gt;"","",IF(SUMPRODUCT(--(BM27:BM1509=AY26),--(BL27:BL1509&lt;&gt;""),--ISNUMBER(SEARCH(" "&amp;BL27:BL1509&amp;" ",AP63)))&gt;0,AY26,"")))</f>
        <v/>
      </c>
      <c r="AZ63" s="967" t="str" cm="1">
        <f t="array" ref="AZ63">IF(AM63="","",IF(AQ63&lt;&gt;"","",IF(SUMPRODUCT(--(BM27:BM1509=AZ26),--(BL27:BL1509&lt;&gt;""),--ISNUMBER(SEARCH(" "&amp;BL27:BL1509&amp;" ",AP63)))&gt;0,AZ26,"")))</f>
        <v/>
      </c>
      <c r="BA63" s="967" t="str" cm="1">
        <f t="array" ref="BA63">IF(AM63="","",IF(AQ63&lt;&gt;"","",IF(SUMPRODUCT(--(BM27:BM1509=BA26),--(BL27:BL1509&lt;&gt;""),--ISNUMBER(SEARCH(" "&amp;BL27:BL1509&amp;" ",AP63)))&gt;0,BA26,"")))</f>
        <v/>
      </c>
      <c r="BB63" s="967" t="str" cm="1">
        <f t="array" ref="BB63">IF(AM63="","",IF(AQ63&lt;&gt;"","",IF(SUMPRODUCT(--(BM27:BM1509=BB26),--(BL27:BL1509&lt;&gt;""),--ISNUMBER(SEARCH(" "&amp;BL27:BL1509&amp;" ",AP63)))&gt;0,BB26,"")))</f>
        <v/>
      </c>
      <c r="BC63" s="967" t="str" cm="1">
        <f t="array" ref="BC63">IF(AM63="","",IF(AQ63&lt;&gt;"","",IF(SUMPRODUCT(--(BM27:BM1509=BC26),--(BL27:BL1509&lt;&gt;""),--ISNUMBER(SEARCH(" "&amp;BL27:BL1509&amp;" ",AP63)))&gt;0,BC26,"")))</f>
        <v/>
      </c>
      <c r="BD63" s="967" t="str" cm="1">
        <f t="array" ref="BD63">IF(AM63="","",IF(AQ63&lt;&gt;"","",IF(SUMPRODUCT(--(BM27:BM1509=BD26),--(BL27:BL1509&lt;&gt;""),--ISNUMBER(SEARCH(" "&amp;BL27:BL1509&amp;" ",AP63)))&gt;0,BD26,"")))</f>
        <v/>
      </c>
      <c r="BE63" s="967" t="str" cm="1">
        <f t="array" ref="BE63">IF(AM63="","",IF(AQ63&lt;&gt;"","",IF(SUMPRODUCT(--(BM27:BM1509=BE26),--(BL27:BL1509&lt;&gt;""),--ISNUMBER(SEARCH(" "&amp;BL27:BL1509&amp;" ",AP63)))&gt;0,BE26,"")))</f>
        <v/>
      </c>
      <c r="BF63" s="967" t="str" cm="1">
        <f t="array" ref="BF63">IF(AM63="","",IF(AQ63&lt;&gt;"","",IF(SUMPRODUCT(--(BM27:BM1509=BF26),--(BL27:BL1509&lt;&gt;""),--ISNUMBER(SEARCH(" "&amp;BL27:BL1509&amp;" ",AP63)))&gt;0,BF26,"")))</f>
        <v/>
      </c>
      <c r="BG63" s="967" t="str" cm="1">
        <f t="array" ref="BG63">IF(AM63="","",IF(AQ63&lt;&gt;"","",IF(SUMPRODUCT(--(BM27:BM1509=BG26),--(BL27:BL1509&lt;&gt;""),--ISNUMBER(SEARCH(" "&amp;BL27:BL1509&amp;" ",AP63)))&gt;0,BG26,"")))</f>
        <v/>
      </c>
      <c r="BH63" s="967" t="str" cm="1">
        <f t="array" ref="BH63">IF(AM63="","",IF(AQ63&lt;&gt;"","",IF(SUMPRODUCT(--(BM27:BM1509=BH26),--(BL27:BL1509&lt;&gt;""),--ISNUMBER(SEARCH(" "&amp;BL27:BL1509&amp;" ",AP63)))&gt;0,BH26,"")))</f>
        <v/>
      </c>
      <c r="BI63" s="967" t="str" cm="1">
        <f t="array" ref="BI63">IF(AM63="","",IF(AQ63&lt;&gt;"","",IF(SUMPRODUCT(--(BM27:BM1509=BI26),--(BL27:BL1509&lt;&gt;""),--ISNUMBER(SEARCH(" "&amp;BL27:BL1509&amp;" ",AP63)))&gt;0,BI26,"")))</f>
        <v/>
      </c>
      <c r="BJ63" s="967" t="str" cm="1">
        <f t="array" ref="BJ63">IF(AM63="","",IF(AS63&lt;&gt;"",BJ26,IF(AR63&lt;&gt;"","",IF(AQ63&lt;&gt;"","",IF(SUMPRODUCT(--(BM27:BM1509=BJ26),--(BL27:BL1509&lt;&gt;""),--ISNUMBER(SEARCH(" "&amp;BL27:BL1509&amp;" ",AP63)))&gt;0,BJ26,"")))))</f>
        <v/>
      </c>
      <c r="BL63" s="968" t="s">
        <v>197</v>
      </c>
      <c r="BM63" s="968" t="s">
        <v>1963</v>
      </c>
      <c r="BO63" s="969" t="s">
        <v>2094</v>
      </c>
      <c r="BP63" s="969" t="s">
        <v>2084</v>
      </c>
      <c r="BQ63" s="969" t="s">
        <v>1983</v>
      </c>
      <c r="BS63" s="964"/>
      <c r="BT63" s="964"/>
      <c r="BU63" s="964"/>
      <c r="BZ63" s="1" t="s">
        <v>998</v>
      </c>
      <c r="CM63" s="49">
        <v>1</v>
      </c>
    </row>
    <row r="64" spans="4:91" ht="30" customHeight="1">
      <c r="D64" s="809" t="s">
        <v>1541</v>
      </c>
      <c r="E64" s="821" t="str">
        <f>E23</f>
        <v>M MACÉDOINE DE LÉGUMES AU COULIS DE TOMATE | HORS D'ŒUVRE texture modifiée-cuidité-MACEDOINE| Auteur &gt; Annette et Jean Pierre DOMERGUES - 45000 ORLÉANS 1981</v>
      </c>
      <c r="F64" s="821">
        <f>F23</f>
        <v>10</v>
      </c>
      <c r="G64" s="822" t="str">
        <f>G23</f>
        <v>couverts</v>
      </c>
      <c r="H64" s="823" t="str">
        <f>H23</f>
        <v>Recette mère ►  Textures modifiées</v>
      </c>
      <c r="I64" s="630"/>
      <c r="J64" s="630"/>
      <c r="K64" s="833">
        <f>ROWS(O48:O64)</f>
        <v>17</v>
      </c>
      <c r="L64" s="630"/>
      <c r="M64" s="834" t="str" cm="1">
        <f t="array" ref="M64">SUMPRODUCT(--(O64:V64&lt;&gt;""), LEN(TRIM(SUBSTITUTE(O64:V64, CHAR(160), "")))) &amp; " Car."</f>
        <v>0 Car.</v>
      </c>
      <c r="N64" s="835"/>
      <c r="O64" s="155"/>
      <c r="P64" s="155"/>
      <c r="Q64" s="155"/>
      <c r="R64" s="155"/>
      <c r="S64" s="155"/>
      <c r="T64" s="155"/>
      <c r="U64" s="155"/>
      <c r="V64" s="155"/>
      <c r="W64" s="155"/>
      <c r="X64" s="844"/>
      <c r="Z64" s="973" t="str">
        <f>IF(AA64="","",COUNTIF(AA27:AA64,"&lt;&gt;"))</f>
        <v/>
      </c>
      <c r="AA64" s="965"/>
      <c r="AB64" s="974" t="str">
        <f t="shared" si="16"/>
        <v/>
      </c>
      <c r="AC64" s="984" t="str">
        <f t="shared" si="2"/>
        <v/>
      </c>
      <c r="AD64" s="976" t="str">
        <f t="shared" si="4"/>
        <v/>
      </c>
      <c r="AE64" s="977" t="str">
        <f t="shared" si="5"/>
        <v/>
      </c>
      <c r="AF64" s="964" t="str">
        <f>IF(AG64="","",COUNTIF(AG27:AG64,"&lt;&gt;"))</f>
        <v/>
      </c>
      <c r="AG64" s="965" t="str" cm="1">
        <f t="array" ref="AG64">IF(AK64="","",IF(LEN(AK64)&lt;=MAX(10,AF22),AK64,IFERROR(LEFT(AK64,LOOKUP(2,1/(MID(AK64,ROW(10:509),1)=" ")/(ROW(10:509)&lt;=MAX(10,AF22)),ROW(10:509))-1),LEFT(AK64,MAX(10,AF22)))))</f>
        <v/>
      </c>
      <c r="AH64" s="964" t="str">
        <f t="shared" si="6"/>
        <v/>
      </c>
      <c r="AI64" s="964" t="str">
        <f t="shared" si="7"/>
        <v/>
      </c>
      <c r="AJ64" s="964" t="str">
        <f>IF(AL63&lt;&gt;"",AJ63,IF(AJ63&lt;MAX(Z27:Z326),AJ63+1,""))</f>
        <v/>
      </c>
      <c r="AK64" s="965" t="str">
        <f>IF(AJ64="","",IF(AL63&lt;&gt;"",AL63,INDEX(AD27:AD326,MATCH(AJ64,Z27:Z326,0))))</f>
        <v/>
      </c>
      <c r="AL64" s="965" t="str">
        <f t="shared" si="8"/>
        <v/>
      </c>
      <c r="AM64" s="965" t="str">
        <f t="shared" si="9"/>
        <v/>
      </c>
      <c r="AN64" s="964" t="str">
        <f t="shared" si="10"/>
        <v/>
      </c>
      <c r="AO64" s="964" t="str">
        <f t="shared" si="11"/>
        <v/>
      </c>
      <c r="AP64" s="965" t="str">
        <f t="shared" si="12"/>
        <v/>
      </c>
      <c r="AQ64" s="964" t="str">
        <f>IF(AM64="","",IF(COUNTIF(BO27:BO309,TRIM(AP64))&gt;0,"EXCLUSION EXACTE",""))</f>
        <v/>
      </c>
      <c r="AR64" s="964" t="str" cm="1">
        <f t="array" ref="AR64">IF(AM64="","",IF(SUMPRODUCT(--(BO27:BO309&lt;&gt;""),--ISNUMBER(SEARCH(" "&amp;BO27:BO309&amp;" ",AP64)))&gt;0,"BLOQUE MOLLUSQUES",""))</f>
        <v/>
      </c>
      <c r="AS64" s="964" t="str" cm="1">
        <f t="array" ref="AS64">IF(AM64="","",IF(SUMPRODUCT(--(BS27:BS309&lt;&gt;""),--ISNUMBER(SEARCH(" "&amp;BS27:BS309&amp;" ",AP64)))&gt;0,"FORCE MOLLUSQUES",""))</f>
        <v/>
      </c>
      <c r="AT64" s="965" t="str">
        <f t="shared" si="13"/>
        <v/>
      </c>
      <c r="AU64" s="965" t="str">
        <f t="shared" si="17"/>
        <v/>
      </c>
      <c r="AV64" s="964" t="str">
        <f t="shared" si="14"/>
        <v/>
      </c>
      <c r="AW64" s="964" t="str" cm="1">
        <f t="array" ref="AW64">IF(AM64="","",IF(AQ64&lt;&gt;"","",IF(SUMPRODUCT(--(BM27:BM1509=AW26),--(BL27:BL1509&lt;&gt;""),--ISNUMBER(SEARCH(" "&amp;BL27:BL1509&amp;" ",AP64)))&gt;0,AW26,"")))</f>
        <v/>
      </c>
      <c r="AX64" s="964" t="str" cm="1">
        <f t="array" ref="AX64">IF(AM64="","",IF(AQ64&lt;&gt;"","",IF(SUMPRODUCT(--(BM27:BM1509=AX26),--(BL27:BL1509&lt;&gt;""),--ISNUMBER(SEARCH(" "&amp;BL27:BL1509&amp;" ",AP64)))&gt;0,AX26,"")))</f>
        <v/>
      </c>
      <c r="AY64" s="964" t="str" cm="1">
        <f t="array" ref="AY64">IF(AM64="","",IF(AQ64&lt;&gt;"","",IF(SUMPRODUCT(--(BM27:BM1509=AY26),--(BL27:BL1509&lt;&gt;""),--ISNUMBER(SEARCH(" "&amp;BL27:BL1509&amp;" ",AP64)))&gt;0,AY26,"")))</f>
        <v/>
      </c>
      <c r="AZ64" s="964" t="str" cm="1">
        <f t="array" ref="AZ64">IF(AM64="","",IF(AQ64&lt;&gt;"","",IF(SUMPRODUCT(--(BM27:BM1509=AZ26),--(BL27:BL1509&lt;&gt;""),--ISNUMBER(SEARCH(" "&amp;BL27:BL1509&amp;" ",AP64)))&gt;0,AZ26,"")))</f>
        <v/>
      </c>
      <c r="BA64" s="964" t="str" cm="1">
        <f t="array" ref="BA64">IF(AM64="","",IF(AQ64&lt;&gt;"","",IF(SUMPRODUCT(--(BM27:BM1509=BA26),--(BL27:BL1509&lt;&gt;""),--ISNUMBER(SEARCH(" "&amp;BL27:BL1509&amp;" ",AP64)))&gt;0,BA26,"")))</f>
        <v/>
      </c>
      <c r="BB64" s="964" t="str" cm="1">
        <f t="array" ref="BB64">IF(AM64="","",IF(AQ64&lt;&gt;"","",IF(SUMPRODUCT(--(BM27:BM1509=BB26),--(BL27:BL1509&lt;&gt;""),--ISNUMBER(SEARCH(" "&amp;BL27:BL1509&amp;" ",AP64)))&gt;0,BB26,"")))</f>
        <v/>
      </c>
      <c r="BC64" s="964" t="str" cm="1">
        <f t="array" ref="BC64">IF(AM64="","",IF(AQ64&lt;&gt;"","",IF(SUMPRODUCT(--(BM27:BM1509=BC26),--(BL27:BL1509&lt;&gt;""),--ISNUMBER(SEARCH(" "&amp;BL27:BL1509&amp;" ",AP64)))&gt;0,BC26,"")))</f>
        <v/>
      </c>
      <c r="BD64" s="964" t="str" cm="1">
        <f t="array" ref="BD64">IF(AM64="","",IF(AQ64&lt;&gt;"","",IF(SUMPRODUCT(--(BM27:BM1509=BD26),--(BL27:BL1509&lt;&gt;""),--ISNUMBER(SEARCH(" "&amp;BL27:BL1509&amp;" ",AP64)))&gt;0,BD26,"")))</f>
        <v/>
      </c>
      <c r="BE64" s="964" t="str" cm="1">
        <f t="array" ref="BE64">IF(AM64="","",IF(AQ64&lt;&gt;"","",IF(SUMPRODUCT(--(BM27:BM1509=BE26),--(BL27:BL1509&lt;&gt;""),--ISNUMBER(SEARCH(" "&amp;BL27:BL1509&amp;" ",AP64)))&gt;0,BE26,"")))</f>
        <v/>
      </c>
      <c r="BF64" s="964" t="str" cm="1">
        <f t="array" ref="BF64">IF(AM64="","",IF(AQ64&lt;&gt;"","",IF(SUMPRODUCT(--(BM27:BM1509=BF26),--(BL27:BL1509&lt;&gt;""),--ISNUMBER(SEARCH(" "&amp;BL27:BL1509&amp;" ",AP64)))&gt;0,BF26,"")))</f>
        <v/>
      </c>
      <c r="BG64" s="964" t="str" cm="1">
        <f t="array" ref="BG64">IF(AM64="","",IF(AQ64&lt;&gt;"","",IF(SUMPRODUCT(--(BM27:BM1509=BG26),--(BL27:BL1509&lt;&gt;""),--ISNUMBER(SEARCH(" "&amp;BL27:BL1509&amp;" ",AP64)))&gt;0,BG26,"")))</f>
        <v/>
      </c>
      <c r="BH64" s="964" t="str" cm="1">
        <f t="array" ref="BH64">IF(AM64="","",IF(AQ64&lt;&gt;"","",IF(SUMPRODUCT(--(BM27:BM1509=BH26),--(BL27:BL1509&lt;&gt;""),--ISNUMBER(SEARCH(" "&amp;BL27:BL1509&amp;" ",AP64)))&gt;0,BH26,"")))</f>
        <v/>
      </c>
      <c r="BI64" s="964" t="str" cm="1">
        <f t="array" ref="BI64">IF(AM64="","",IF(AQ64&lt;&gt;"","",IF(SUMPRODUCT(--(BM27:BM1509=BI26),--(BL27:BL1509&lt;&gt;""),--ISNUMBER(SEARCH(" "&amp;BL27:BL1509&amp;" ",AP64)))&gt;0,BI26,"")))</f>
        <v/>
      </c>
      <c r="BJ64" s="964" t="str" cm="1">
        <f t="array" ref="BJ64">IF(AM64="","",IF(AS64&lt;&gt;"",BJ26,IF(AR64&lt;&gt;"","",IF(AQ64&lt;&gt;"","",IF(SUMPRODUCT(--(BM27:BM1509=BJ26),--(BL27:BL1509&lt;&gt;""),--ISNUMBER(SEARCH(" "&amp;BL27:BL1509&amp;" ",AP64)))&gt;0,BJ26,"")))))</f>
        <v/>
      </c>
      <c r="BL64" s="964" t="s">
        <v>209</v>
      </c>
      <c r="BM64" s="964" t="s">
        <v>1963</v>
      </c>
      <c r="BO64" s="964" t="s">
        <v>2095</v>
      </c>
      <c r="BP64" s="964" t="s">
        <v>2084</v>
      </c>
      <c r="BQ64" s="964" t="s">
        <v>1983</v>
      </c>
      <c r="BS64" s="964"/>
      <c r="BT64" s="964"/>
      <c r="BU64" s="964"/>
      <c r="BZ64" s="1" t="s">
        <v>1002</v>
      </c>
      <c r="CM64" s="49">
        <v>1</v>
      </c>
    </row>
    <row r="65" spans="4:91" ht="30" customHeight="1">
      <c r="D65" s="809" t="s">
        <v>1541</v>
      </c>
      <c r="E65" s="821" t="str">
        <f>E23</f>
        <v>M MACÉDOINE DE LÉGUMES AU COULIS DE TOMATE | HORS D'ŒUVRE texture modifiée-cuidité-MACEDOINE| Auteur &gt; Annette et Jean Pierre DOMERGUES - 45000 ORLÉANS 1981</v>
      </c>
      <c r="F65" s="821">
        <f>F23</f>
        <v>10</v>
      </c>
      <c r="G65" s="822" t="str">
        <f>G23</f>
        <v>couverts</v>
      </c>
      <c r="H65" s="823" t="str">
        <f>H23</f>
        <v>Recette mère ►  Textures modifiées</v>
      </c>
      <c r="I65" s="630"/>
      <c r="J65" s="630"/>
      <c r="K65" s="833">
        <f>ROWS(O48:O65)</f>
        <v>18</v>
      </c>
      <c r="L65" s="630"/>
      <c r="M65" s="834" t="str" cm="1">
        <f t="array" ref="M65">SUMPRODUCT(--(O65:V65&lt;&gt;""), LEN(TRIM(SUBSTITUTE(O65:V65, CHAR(160), "")))) &amp; " Car."</f>
        <v>78 Car.</v>
      </c>
      <c r="N65" s="835"/>
      <c r="O65" s="155"/>
      <c r="P65" s="155" t="s">
        <v>1641</v>
      </c>
      <c r="Q65" s="155"/>
      <c r="R65" s="155"/>
      <c r="S65" s="155"/>
      <c r="T65" s="155"/>
      <c r="U65" s="155"/>
      <c r="V65" s="155"/>
      <c r="W65" s="155"/>
      <c r="X65" s="844"/>
      <c r="Z65" s="957" t="str">
        <f>IF(AA65="","",COUNTIF(AA27:AA65,"&lt;&gt;"))</f>
        <v/>
      </c>
      <c r="AA65" s="958"/>
      <c r="AB65" s="974" t="str">
        <f t="shared" si="16"/>
        <v/>
      </c>
      <c r="AC65" s="984" t="str">
        <f t="shared" si="2"/>
        <v/>
      </c>
      <c r="AD65" s="961" t="str">
        <f t="shared" si="4"/>
        <v/>
      </c>
      <c r="AE65" s="962" t="str">
        <f t="shared" si="5"/>
        <v/>
      </c>
      <c r="AF65" s="963" t="str">
        <f>IF(AG65="","",COUNTIF(AG27:AG65,"&lt;&gt;"))</f>
        <v/>
      </c>
      <c r="AG65" s="958" t="str" cm="1">
        <f t="array" ref="AG65">IF(AK65="","",IF(LEN(AK65)&lt;=MAX(10,AF22),AK65,IFERROR(LEFT(AK65,LOOKUP(2,1/(MID(AK65,ROW(10:509),1)=" ")/(ROW(10:509)&lt;=MAX(10,AF22)),ROW(10:509))-1),LEFT(AK65,MAX(10,AF22)))))</f>
        <v/>
      </c>
      <c r="AH65" s="963" t="str">
        <f t="shared" si="6"/>
        <v/>
      </c>
      <c r="AI65" s="963" t="str">
        <f t="shared" si="7"/>
        <v/>
      </c>
      <c r="AJ65" s="964" t="str">
        <f>IF(AL64&lt;&gt;"",AJ64,IF(AJ64&lt;MAX(Z27:Z326),AJ64+1,""))</f>
        <v/>
      </c>
      <c r="AK65" s="965" t="str">
        <f>IF(AJ65="","",IF(AL64&lt;&gt;"",AL64,INDEX(AD27:AD326,MATCH(AJ65,Z27:Z326,0))))</f>
        <v/>
      </c>
      <c r="AL65" s="965" t="str">
        <f t="shared" si="8"/>
        <v/>
      </c>
      <c r="AM65" s="966" t="str">
        <f t="shared" si="9"/>
        <v/>
      </c>
      <c r="AN65" s="967" t="str">
        <f t="shared" si="10"/>
        <v/>
      </c>
      <c r="AO65" s="967" t="str">
        <f t="shared" si="11"/>
        <v/>
      </c>
      <c r="AP65" s="966" t="str">
        <f t="shared" si="12"/>
        <v/>
      </c>
      <c r="AQ65" s="967" t="str">
        <f>IF(AM65="","",IF(COUNTIF(BO27:BO309,TRIM(AP65))&gt;0,"EXCLUSION EXACTE",""))</f>
        <v/>
      </c>
      <c r="AR65" s="967" t="str" cm="1">
        <f t="array" ref="AR65">IF(AM65="","",IF(SUMPRODUCT(--(BO27:BO309&lt;&gt;""),--ISNUMBER(SEARCH(" "&amp;BO27:BO309&amp;" ",AP65)))&gt;0,"BLOQUE MOLLUSQUES",""))</f>
        <v/>
      </c>
      <c r="AS65" s="967" t="str" cm="1">
        <f t="array" ref="AS65">IF(AM65="","",IF(SUMPRODUCT(--(BS27:BS309&lt;&gt;""),--ISNUMBER(SEARCH(" "&amp;BS27:BS309&amp;" ",AP65)))&gt;0,"FORCE MOLLUSQUES",""))</f>
        <v/>
      </c>
      <c r="AT65" s="966" t="str">
        <f t="shared" si="13"/>
        <v/>
      </c>
      <c r="AU65" s="966" t="str">
        <f t="shared" si="17"/>
        <v/>
      </c>
      <c r="AV65" s="967" t="str">
        <f t="shared" si="14"/>
        <v/>
      </c>
      <c r="AW65" s="967" t="str" cm="1">
        <f t="array" ref="AW65">IF(AM65="","",IF(AQ65&lt;&gt;"","",IF(SUMPRODUCT(--(BM27:BM1509=AW26),--(BL27:BL1509&lt;&gt;""),--ISNUMBER(SEARCH(" "&amp;BL27:BL1509&amp;" ",AP65)))&gt;0,AW26,"")))</f>
        <v/>
      </c>
      <c r="AX65" s="967" t="str" cm="1">
        <f t="array" ref="AX65">IF(AM65="","",IF(AQ65&lt;&gt;"","",IF(SUMPRODUCT(--(BM27:BM1509=AX26),--(BL27:BL1509&lt;&gt;""),--ISNUMBER(SEARCH(" "&amp;BL27:BL1509&amp;" ",AP65)))&gt;0,AX26,"")))</f>
        <v/>
      </c>
      <c r="AY65" s="967" t="str" cm="1">
        <f t="array" ref="AY65">IF(AM65="","",IF(AQ65&lt;&gt;"","",IF(SUMPRODUCT(--(BM27:BM1509=AY26),--(BL27:BL1509&lt;&gt;""),--ISNUMBER(SEARCH(" "&amp;BL27:BL1509&amp;" ",AP65)))&gt;0,AY26,"")))</f>
        <v/>
      </c>
      <c r="AZ65" s="967" t="str" cm="1">
        <f t="array" ref="AZ65">IF(AM65="","",IF(AQ65&lt;&gt;"","",IF(SUMPRODUCT(--(BM27:BM1509=AZ26),--(BL27:BL1509&lt;&gt;""),--ISNUMBER(SEARCH(" "&amp;BL27:BL1509&amp;" ",AP65)))&gt;0,AZ26,"")))</f>
        <v/>
      </c>
      <c r="BA65" s="967" t="str" cm="1">
        <f t="array" ref="BA65">IF(AM65="","",IF(AQ65&lt;&gt;"","",IF(SUMPRODUCT(--(BM27:BM1509=BA26),--(BL27:BL1509&lt;&gt;""),--ISNUMBER(SEARCH(" "&amp;BL27:BL1509&amp;" ",AP65)))&gt;0,BA26,"")))</f>
        <v/>
      </c>
      <c r="BB65" s="967" t="str" cm="1">
        <f t="array" ref="BB65">IF(AM65="","",IF(AQ65&lt;&gt;"","",IF(SUMPRODUCT(--(BM27:BM1509=BB26),--(BL27:BL1509&lt;&gt;""),--ISNUMBER(SEARCH(" "&amp;BL27:BL1509&amp;" ",AP65)))&gt;0,BB26,"")))</f>
        <v/>
      </c>
      <c r="BC65" s="967" t="str" cm="1">
        <f t="array" ref="BC65">IF(AM65="","",IF(AQ65&lt;&gt;"","",IF(SUMPRODUCT(--(BM27:BM1509=BC26),--(BL27:BL1509&lt;&gt;""),--ISNUMBER(SEARCH(" "&amp;BL27:BL1509&amp;" ",AP65)))&gt;0,BC26,"")))</f>
        <v/>
      </c>
      <c r="BD65" s="967" t="str" cm="1">
        <f t="array" ref="BD65">IF(AM65="","",IF(AQ65&lt;&gt;"","",IF(SUMPRODUCT(--(BM27:BM1509=BD26),--(BL27:BL1509&lt;&gt;""),--ISNUMBER(SEARCH(" "&amp;BL27:BL1509&amp;" ",AP65)))&gt;0,BD26,"")))</f>
        <v/>
      </c>
      <c r="BE65" s="967" t="str" cm="1">
        <f t="array" ref="BE65">IF(AM65="","",IF(AQ65&lt;&gt;"","",IF(SUMPRODUCT(--(BM27:BM1509=BE26),--(BL27:BL1509&lt;&gt;""),--ISNUMBER(SEARCH(" "&amp;BL27:BL1509&amp;" ",AP65)))&gt;0,BE26,"")))</f>
        <v/>
      </c>
      <c r="BF65" s="967" t="str" cm="1">
        <f t="array" ref="BF65">IF(AM65="","",IF(AQ65&lt;&gt;"","",IF(SUMPRODUCT(--(BM27:BM1509=BF26),--(BL27:BL1509&lt;&gt;""),--ISNUMBER(SEARCH(" "&amp;BL27:BL1509&amp;" ",AP65)))&gt;0,BF26,"")))</f>
        <v/>
      </c>
      <c r="BG65" s="967" t="str" cm="1">
        <f t="array" ref="BG65">IF(AM65="","",IF(AQ65&lt;&gt;"","",IF(SUMPRODUCT(--(BM27:BM1509=BG26),--(BL27:BL1509&lt;&gt;""),--ISNUMBER(SEARCH(" "&amp;BL27:BL1509&amp;" ",AP65)))&gt;0,BG26,"")))</f>
        <v/>
      </c>
      <c r="BH65" s="967" t="str" cm="1">
        <f t="array" ref="BH65">IF(AM65="","",IF(AQ65&lt;&gt;"","",IF(SUMPRODUCT(--(BM27:BM1509=BH26),--(BL27:BL1509&lt;&gt;""),--ISNUMBER(SEARCH(" "&amp;BL27:BL1509&amp;" ",AP65)))&gt;0,BH26,"")))</f>
        <v/>
      </c>
      <c r="BI65" s="967" t="str" cm="1">
        <f t="array" ref="BI65">IF(AM65="","",IF(AQ65&lt;&gt;"","",IF(SUMPRODUCT(--(BM27:BM1509=BI26),--(BL27:BL1509&lt;&gt;""),--ISNUMBER(SEARCH(" "&amp;BL27:BL1509&amp;" ",AP65)))&gt;0,BI26,"")))</f>
        <v/>
      </c>
      <c r="BJ65" s="967" t="str" cm="1">
        <f t="array" ref="BJ65">IF(AM65="","",IF(AS65&lt;&gt;"",BJ26,IF(AR65&lt;&gt;"","",IF(AQ65&lt;&gt;"","",IF(SUMPRODUCT(--(BM27:BM1509=BJ26),--(BL27:BL1509&lt;&gt;""),--ISNUMBER(SEARCH(" "&amp;BL27:BL1509&amp;" ",AP65)))&gt;0,BJ26,"")))))</f>
        <v/>
      </c>
      <c r="BL65" s="968" t="s">
        <v>2096</v>
      </c>
      <c r="BM65" s="968" t="s">
        <v>1963</v>
      </c>
      <c r="BO65" s="969" t="s">
        <v>2097</v>
      </c>
      <c r="BP65" s="969" t="s">
        <v>2084</v>
      </c>
      <c r="BQ65" s="969" t="s">
        <v>1983</v>
      </c>
      <c r="BS65" s="964"/>
      <c r="BT65" s="964"/>
      <c r="BU65" s="964"/>
      <c r="BZ65" s="1" t="s">
        <v>1003</v>
      </c>
      <c r="CM65" s="49">
        <v>1</v>
      </c>
    </row>
    <row r="66" spans="4:91" ht="30" customHeight="1">
      <c r="D66" s="674" t="s">
        <v>1541</v>
      </c>
      <c r="E66" s="821" t="str">
        <f>E23</f>
        <v>M MACÉDOINE DE LÉGUMES AU COULIS DE TOMATE | HORS D'ŒUVRE texture modifiée-cuidité-MACEDOINE| Auteur &gt; Annette et Jean Pierre DOMERGUES - 45000 ORLÉANS 1981</v>
      </c>
      <c r="F66" s="821">
        <f>F23</f>
        <v>10</v>
      </c>
      <c r="G66" s="822" t="str">
        <f>G23</f>
        <v>couverts</v>
      </c>
      <c r="H66" s="823" t="str">
        <f>H23</f>
        <v>Recette mère ►  Textures modifiées</v>
      </c>
      <c r="I66" s="630"/>
      <c r="J66" s="630"/>
      <c r="K66" s="833">
        <f>ROWS(O48:O66)</f>
        <v>19</v>
      </c>
      <c r="L66" s="630"/>
      <c r="M66" s="834" t="str" cm="1">
        <f t="array" ref="M66">SUMPRODUCT(--(O66:V66&lt;&gt;""), LEN(TRIM(SUBSTITUTE(O66:V66, CHAR(160), "")))) &amp; " Car."</f>
        <v>0 Car.</v>
      </c>
      <c r="N66" s="835" t="str">
        <f>IF(ISBLANK(O66),"",LARGE(N47:N65,1)+1)</f>
        <v/>
      </c>
      <c r="O66" s="155"/>
      <c r="P66" s="155"/>
      <c r="Q66" s="155"/>
      <c r="R66" s="155"/>
      <c r="S66" s="155"/>
      <c r="T66" s="155"/>
      <c r="U66" s="155"/>
      <c r="V66" s="155"/>
      <c r="W66" s="155"/>
      <c r="X66" s="844"/>
      <c r="Z66" s="973" t="str">
        <f>IF(AA66="","",COUNTIF(AA27:AA66,"&lt;&gt;"))</f>
        <v/>
      </c>
      <c r="AA66" s="965"/>
      <c r="AB66" s="974" t="str">
        <f t="shared" si="16"/>
        <v/>
      </c>
      <c r="AC66" s="984" t="str">
        <f t="shared" si="2"/>
        <v/>
      </c>
      <c r="AD66" s="976" t="str">
        <f t="shared" si="4"/>
        <v/>
      </c>
      <c r="AE66" s="977" t="str">
        <f t="shared" si="5"/>
        <v/>
      </c>
      <c r="AF66" s="964" t="str">
        <f>IF(AG66="","",COUNTIF(AG27:AG66,"&lt;&gt;"))</f>
        <v/>
      </c>
      <c r="AG66" s="965" t="str" cm="1">
        <f t="array" ref="AG66">IF(AK66="","",IF(LEN(AK66)&lt;=MAX(10,AF22),AK66,IFERROR(LEFT(AK66,LOOKUP(2,1/(MID(AK66,ROW(10:509),1)=" ")/(ROW(10:509)&lt;=MAX(10,AF22)),ROW(10:509))-1),LEFT(AK66,MAX(10,AF22)))))</f>
        <v/>
      </c>
      <c r="AH66" s="964" t="str">
        <f t="shared" si="6"/>
        <v/>
      </c>
      <c r="AI66" s="964" t="str">
        <f t="shared" si="7"/>
        <v/>
      </c>
      <c r="AJ66" s="964" t="str">
        <f>IF(AL65&lt;&gt;"",AJ65,IF(AJ65&lt;MAX(Z27:Z326),AJ65+1,""))</f>
        <v/>
      </c>
      <c r="AK66" s="965" t="str">
        <f>IF(AJ66="","",IF(AL65&lt;&gt;"",AL65,INDEX(AD27:AD326,MATCH(AJ66,Z27:Z326,0))))</f>
        <v/>
      </c>
      <c r="AL66" s="965" t="str">
        <f t="shared" si="8"/>
        <v/>
      </c>
      <c r="AM66" s="965" t="str">
        <f t="shared" si="9"/>
        <v/>
      </c>
      <c r="AN66" s="964" t="str">
        <f t="shared" si="10"/>
        <v/>
      </c>
      <c r="AO66" s="964" t="str">
        <f t="shared" si="11"/>
        <v/>
      </c>
      <c r="AP66" s="965" t="str">
        <f t="shared" si="12"/>
        <v/>
      </c>
      <c r="AQ66" s="964" t="str">
        <f>IF(AM66="","",IF(COUNTIF(BO27:BO309,TRIM(AP66))&gt;0,"EXCLUSION EXACTE",""))</f>
        <v/>
      </c>
      <c r="AR66" s="964" t="str" cm="1">
        <f t="array" ref="AR66">IF(AM66="","",IF(SUMPRODUCT(--(BO27:BO309&lt;&gt;""),--ISNUMBER(SEARCH(" "&amp;BO27:BO309&amp;" ",AP66)))&gt;0,"BLOQUE MOLLUSQUES",""))</f>
        <v/>
      </c>
      <c r="AS66" s="964" t="str" cm="1">
        <f t="array" ref="AS66">IF(AM66="","",IF(SUMPRODUCT(--(BS27:BS309&lt;&gt;""),--ISNUMBER(SEARCH(" "&amp;BS27:BS309&amp;" ",AP66)))&gt;0,"FORCE MOLLUSQUES",""))</f>
        <v/>
      </c>
      <c r="AT66" s="965" t="str">
        <f t="shared" si="13"/>
        <v/>
      </c>
      <c r="AU66" s="965" t="str">
        <f t="shared" si="17"/>
        <v/>
      </c>
      <c r="AV66" s="964" t="str">
        <f t="shared" si="14"/>
        <v/>
      </c>
      <c r="AW66" s="964" t="str" cm="1">
        <f t="array" ref="AW66">IF(AM66="","",IF(AQ66&lt;&gt;"","",IF(SUMPRODUCT(--(BM27:BM1509=AW26),--(BL27:BL1509&lt;&gt;""),--ISNUMBER(SEARCH(" "&amp;BL27:BL1509&amp;" ",AP66)))&gt;0,AW26,"")))</f>
        <v/>
      </c>
      <c r="AX66" s="964" t="str" cm="1">
        <f t="array" ref="AX66">IF(AM66="","",IF(AQ66&lt;&gt;"","",IF(SUMPRODUCT(--(BM27:BM1509=AX26),--(BL27:BL1509&lt;&gt;""),--ISNUMBER(SEARCH(" "&amp;BL27:BL1509&amp;" ",AP66)))&gt;0,AX26,"")))</f>
        <v/>
      </c>
      <c r="AY66" s="964" t="str" cm="1">
        <f t="array" ref="AY66">IF(AM66="","",IF(AQ66&lt;&gt;"","",IF(SUMPRODUCT(--(BM27:BM1509=AY26),--(BL27:BL1509&lt;&gt;""),--ISNUMBER(SEARCH(" "&amp;BL27:BL1509&amp;" ",AP66)))&gt;0,AY26,"")))</f>
        <v/>
      </c>
      <c r="AZ66" s="964" t="str" cm="1">
        <f t="array" ref="AZ66">IF(AM66="","",IF(AQ66&lt;&gt;"","",IF(SUMPRODUCT(--(BM27:BM1509=AZ26),--(BL27:BL1509&lt;&gt;""),--ISNUMBER(SEARCH(" "&amp;BL27:BL1509&amp;" ",AP66)))&gt;0,AZ26,"")))</f>
        <v/>
      </c>
      <c r="BA66" s="964" t="str" cm="1">
        <f t="array" ref="BA66">IF(AM66="","",IF(AQ66&lt;&gt;"","",IF(SUMPRODUCT(--(BM27:BM1509=BA26),--(BL27:BL1509&lt;&gt;""),--ISNUMBER(SEARCH(" "&amp;BL27:BL1509&amp;" ",AP66)))&gt;0,BA26,"")))</f>
        <v/>
      </c>
      <c r="BB66" s="964" t="str" cm="1">
        <f t="array" ref="BB66">IF(AM66="","",IF(AQ66&lt;&gt;"","",IF(SUMPRODUCT(--(BM27:BM1509=BB26),--(BL27:BL1509&lt;&gt;""),--ISNUMBER(SEARCH(" "&amp;BL27:BL1509&amp;" ",AP66)))&gt;0,BB26,"")))</f>
        <v/>
      </c>
      <c r="BC66" s="964" t="str" cm="1">
        <f t="array" ref="BC66">IF(AM66="","",IF(AQ66&lt;&gt;"","",IF(SUMPRODUCT(--(BM27:BM1509=BC26),--(BL27:BL1509&lt;&gt;""),--ISNUMBER(SEARCH(" "&amp;BL27:BL1509&amp;" ",AP66)))&gt;0,BC26,"")))</f>
        <v/>
      </c>
      <c r="BD66" s="964" t="str" cm="1">
        <f t="array" ref="BD66">IF(AM66="","",IF(AQ66&lt;&gt;"","",IF(SUMPRODUCT(--(BM27:BM1509=BD26),--(BL27:BL1509&lt;&gt;""),--ISNUMBER(SEARCH(" "&amp;BL27:BL1509&amp;" ",AP66)))&gt;0,BD26,"")))</f>
        <v/>
      </c>
      <c r="BE66" s="964" t="str" cm="1">
        <f t="array" ref="BE66">IF(AM66="","",IF(AQ66&lt;&gt;"","",IF(SUMPRODUCT(--(BM27:BM1509=BE26),--(BL27:BL1509&lt;&gt;""),--ISNUMBER(SEARCH(" "&amp;BL27:BL1509&amp;" ",AP66)))&gt;0,BE26,"")))</f>
        <v/>
      </c>
      <c r="BF66" s="964" t="str" cm="1">
        <f t="array" ref="BF66">IF(AM66="","",IF(AQ66&lt;&gt;"","",IF(SUMPRODUCT(--(BM27:BM1509=BF26),--(BL27:BL1509&lt;&gt;""),--ISNUMBER(SEARCH(" "&amp;BL27:BL1509&amp;" ",AP66)))&gt;0,BF26,"")))</f>
        <v/>
      </c>
      <c r="BG66" s="964" t="str" cm="1">
        <f t="array" ref="BG66">IF(AM66="","",IF(AQ66&lt;&gt;"","",IF(SUMPRODUCT(--(BM27:BM1509=BG26),--(BL27:BL1509&lt;&gt;""),--ISNUMBER(SEARCH(" "&amp;BL27:BL1509&amp;" ",AP66)))&gt;0,BG26,"")))</f>
        <v/>
      </c>
      <c r="BH66" s="964" t="str" cm="1">
        <f t="array" ref="BH66">IF(AM66="","",IF(AQ66&lt;&gt;"","",IF(SUMPRODUCT(--(BM27:BM1509=BH26),--(BL27:BL1509&lt;&gt;""),--ISNUMBER(SEARCH(" "&amp;BL27:BL1509&amp;" ",AP66)))&gt;0,BH26,"")))</f>
        <v/>
      </c>
      <c r="BI66" s="964" t="str" cm="1">
        <f t="array" ref="BI66">IF(AM66="","",IF(AQ66&lt;&gt;"","",IF(SUMPRODUCT(--(BM27:BM1509=BI26),--(BL27:BL1509&lt;&gt;""),--ISNUMBER(SEARCH(" "&amp;BL27:BL1509&amp;" ",AP66)))&gt;0,BI26,"")))</f>
        <v/>
      </c>
      <c r="BJ66" s="964" t="str" cm="1">
        <f t="array" ref="BJ66">IF(AM66="","",IF(AS66&lt;&gt;"",BJ26,IF(AR66&lt;&gt;"","",IF(AQ66&lt;&gt;"","",IF(SUMPRODUCT(--(BM27:BM1509=BJ26),--(BL27:BL1509&lt;&gt;""),--ISNUMBER(SEARCH(" "&amp;BL27:BL1509&amp;" ",AP66)))&gt;0,BJ26,"")))))</f>
        <v/>
      </c>
      <c r="BL66" s="964" t="s">
        <v>2098</v>
      </c>
      <c r="BM66" s="964" t="s">
        <v>1963</v>
      </c>
      <c r="BO66" s="964" t="s">
        <v>2099</v>
      </c>
      <c r="BP66" s="964" t="s">
        <v>2084</v>
      </c>
      <c r="BQ66" s="964" t="s">
        <v>1983</v>
      </c>
      <c r="BS66" s="964"/>
      <c r="BT66" s="964"/>
      <c r="BU66" s="964"/>
      <c r="BZ66" s="1" t="s">
        <v>1004</v>
      </c>
      <c r="CM66" s="49">
        <v>1</v>
      </c>
    </row>
    <row r="67" spans="4:91" ht="30" customHeight="1">
      <c r="D67" s="674" t="s">
        <v>1541</v>
      </c>
      <c r="E67" s="821" t="str">
        <f>E23</f>
        <v>M MACÉDOINE DE LÉGUMES AU COULIS DE TOMATE | HORS D'ŒUVRE texture modifiée-cuidité-MACEDOINE| Auteur &gt; Annette et Jean Pierre DOMERGUES - 45000 ORLÉANS 1981</v>
      </c>
      <c r="F67" s="821">
        <f>F23</f>
        <v>10</v>
      </c>
      <c r="G67" s="822" t="str">
        <f>G23</f>
        <v>couverts</v>
      </c>
      <c r="H67" s="823" t="str">
        <f>H23</f>
        <v>Recette mère ►  Textures modifiées</v>
      </c>
      <c r="I67" s="630"/>
      <c r="J67" s="630"/>
      <c r="K67" s="833">
        <f>ROWS(O48:O67)</f>
        <v>20</v>
      </c>
      <c r="L67" s="630"/>
      <c r="M67" s="834" t="str" cm="1">
        <f t="array" ref="M67">SUMPRODUCT(--(O67:V67&lt;&gt;""), LEN(TRIM(SUBSTITUTE(O67:V67, CHAR(160), "")))) &amp; " Car."</f>
        <v>0 Car.</v>
      </c>
      <c r="N67" s="835" t="str">
        <f>IF(ISBLANK(O67),"",LARGE(N47:N66,1)+1)</f>
        <v/>
      </c>
      <c r="O67" s="155"/>
      <c r="P67" s="155"/>
      <c r="Q67" s="155"/>
      <c r="R67" s="155"/>
      <c r="S67" s="155"/>
      <c r="T67" s="155"/>
      <c r="U67" s="155"/>
      <c r="V67" s="155"/>
      <c r="W67" s="155"/>
      <c r="X67" s="844"/>
      <c r="Z67" s="957" t="str">
        <f>IF(AA67="","",COUNTIF(AA27:AA67,"&lt;&gt;"))</f>
        <v/>
      </c>
      <c r="AA67" s="958"/>
      <c r="AB67" s="974" t="str">
        <f t="shared" si="16"/>
        <v/>
      </c>
      <c r="AC67" s="984" t="str">
        <f t="shared" si="2"/>
        <v/>
      </c>
      <c r="AD67" s="961" t="str">
        <f t="shared" si="4"/>
        <v/>
      </c>
      <c r="AE67" s="962" t="str">
        <f t="shared" si="5"/>
        <v/>
      </c>
      <c r="AF67" s="963" t="str">
        <f>IF(AG67="","",COUNTIF(AG27:AG67,"&lt;&gt;"))</f>
        <v/>
      </c>
      <c r="AG67" s="958" t="str" cm="1">
        <f t="array" ref="AG67">IF(AK67="","",IF(LEN(AK67)&lt;=MAX(10,AF22),AK67,IFERROR(LEFT(AK67,LOOKUP(2,1/(MID(AK67,ROW(10:509),1)=" ")/(ROW(10:509)&lt;=MAX(10,AF22)),ROW(10:509))-1),LEFT(AK67,MAX(10,AF22)))))</f>
        <v/>
      </c>
      <c r="AH67" s="963" t="str">
        <f t="shared" si="6"/>
        <v/>
      </c>
      <c r="AI67" s="963" t="str">
        <f t="shared" si="7"/>
        <v/>
      </c>
      <c r="AJ67" s="964" t="str">
        <f>IF(AL66&lt;&gt;"",AJ66,IF(AJ66&lt;MAX(Z27:Z326),AJ66+1,""))</f>
        <v/>
      </c>
      <c r="AK67" s="965" t="str">
        <f>IF(AJ67="","",IF(AL66&lt;&gt;"",AL66,INDEX(AD27:AD326,MATCH(AJ67,Z27:Z326,0))))</f>
        <v/>
      </c>
      <c r="AL67" s="965" t="str">
        <f t="shared" si="8"/>
        <v/>
      </c>
      <c r="AM67" s="966" t="str">
        <f t="shared" si="9"/>
        <v/>
      </c>
      <c r="AN67" s="967" t="str">
        <f t="shared" si="10"/>
        <v/>
      </c>
      <c r="AO67" s="967" t="str">
        <f t="shared" si="11"/>
        <v/>
      </c>
      <c r="AP67" s="966" t="str">
        <f t="shared" si="12"/>
        <v/>
      </c>
      <c r="AQ67" s="967" t="str">
        <f>IF(AM67="","",IF(COUNTIF(BO27:BO309,TRIM(AP67))&gt;0,"EXCLUSION EXACTE",""))</f>
        <v/>
      </c>
      <c r="AR67" s="967" t="str" cm="1">
        <f t="array" ref="AR67">IF(AM67="","",IF(SUMPRODUCT(--(BO27:BO309&lt;&gt;""),--ISNUMBER(SEARCH(" "&amp;BO27:BO309&amp;" ",AP67)))&gt;0,"BLOQUE MOLLUSQUES",""))</f>
        <v/>
      </c>
      <c r="AS67" s="967" t="str" cm="1">
        <f t="array" ref="AS67">IF(AM67="","",IF(SUMPRODUCT(--(BS27:BS309&lt;&gt;""),--ISNUMBER(SEARCH(" "&amp;BS27:BS309&amp;" ",AP67)))&gt;0,"FORCE MOLLUSQUES",""))</f>
        <v/>
      </c>
      <c r="AT67" s="966" t="str">
        <f t="shared" si="13"/>
        <v/>
      </c>
      <c r="AU67" s="966" t="str">
        <f t="shared" si="17"/>
        <v/>
      </c>
      <c r="AV67" s="967" t="str">
        <f t="shared" si="14"/>
        <v/>
      </c>
      <c r="AW67" s="967" t="str" cm="1">
        <f t="array" ref="AW67">IF(AM67="","",IF(AQ67&lt;&gt;"","",IF(SUMPRODUCT(--(BM27:BM1509=AW26),--(BL27:BL1509&lt;&gt;""),--ISNUMBER(SEARCH(" "&amp;BL27:BL1509&amp;" ",AP67)))&gt;0,AW26,"")))</f>
        <v/>
      </c>
      <c r="AX67" s="967" t="str" cm="1">
        <f t="array" ref="AX67">IF(AM67="","",IF(AQ67&lt;&gt;"","",IF(SUMPRODUCT(--(BM27:BM1509=AX26),--(BL27:BL1509&lt;&gt;""),--ISNUMBER(SEARCH(" "&amp;BL27:BL1509&amp;" ",AP67)))&gt;0,AX26,"")))</f>
        <v/>
      </c>
      <c r="AY67" s="967" t="str" cm="1">
        <f t="array" ref="AY67">IF(AM67="","",IF(AQ67&lt;&gt;"","",IF(SUMPRODUCT(--(BM27:BM1509=AY26),--(BL27:BL1509&lt;&gt;""),--ISNUMBER(SEARCH(" "&amp;BL27:BL1509&amp;" ",AP67)))&gt;0,AY26,"")))</f>
        <v/>
      </c>
      <c r="AZ67" s="967" t="str" cm="1">
        <f t="array" ref="AZ67">IF(AM67="","",IF(AQ67&lt;&gt;"","",IF(SUMPRODUCT(--(BM27:BM1509=AZ26),--(BL27:BL1509&lt;&gt;""),--ISNUMBER(SEARCH(" "&amp;BL27:BL1509&amp;" ",AP67)))&gt;0,AZ26,"")))</f>
        <v/>
      </c>
      <c r="BA67" s="967" t="str" cm="1">
        <f t="array" ref="BA67">IF(AM67="","",IF(AQ67&lt;&gt;"","",IF(SUMPRODUCT(--(BM27:BM1509=BA26),--(BL27:BL1509&lt;&gt;""),--ISNUMBER(SEARCH(" "&amp;BL27:BL1509&amp;" ",AP67)))&gt;0,BA26,"")))</f>
        <v/>
      </c>
      <c r="BB67" s="967" t="str" cm="1">
        <f t="array" ref="BB67">IF(AM67="","",IF(AQ67&lt;&gt;"","",IF(SUMPRODUCT(--(BM27:BM1509=BB26),--(BL27:BL1509&lt;&gt;""),--ISNUMBER(SEARCH(" "&amp;BL27:BL1509&amp;" ",AP67)))&gt;0,BB26,"")))</f>
        <v/>
      </c>
      <c r="BC67" s="967" t="str" cm="1">
        <f t="array" ref="BC67">IF(AM67="","",IF(AQ67&lt;&gt;"","",IF(SUMPRODUCT(--(BM27:BM1509=BC26),--(BL27:BL1509&lt;&gt;""),--ISNUMBER(SEARCH(" "&amp;BL27:BL1509&amp;" ",AP67)))&gt;0,BC26,"")))</f>
        <v/>
      </c>
      <c r="BD67" s="967" t="str" cm="1">
        <f t="array" ref="BD67">IF(AM67="","",IF(AQ67&lt;&gt;"","",IF(SUMPRODUCT(--(BM27:BM1509=BD26),--(BL27:BL1509&lt;&gt;""),--ISNUMBER(SEARCH(" "&amp;BL27:BL1509&amp;" ",AP67)))&gt;0,BD26,"")))</f>
        <v/>
      </c>
      <c r="BE67" s="967" t="str" cm="1">
        <f t="array" ref="BE67">IF(AM67="","",IF(AQ67&lt;&gt;"","",IF(SUMPRODUCT(--(BM27:BM1509=BE26),--(BL27:BL1509&lt;&gt;""),--ISNUMBER(SEARCH(" "&amp;BL27:BL1509&amp;" ",AP67)))&gt;0,BE26,"")))</f>
        <v/>
      </c>
      <c r="BF67" s="967" t="str" cm="1">
        <f t="array" ref="BF67">IF(AM67="","",IF(AQ67&lt;&gt;"","",IF(SUMPRODUCT(--(BM27:BM1509=BF26),--(BL27:BL1509&lt;&gt;""),--ISNUMBER(SEARCH(" "&amp;BL27:BL1509&amp;" ",AP67)))&gt;0,BF26,"")))</f>
        <v/>
      </c>
      <c r="BG67" s="967" t="str" cm="1">
        <f t="array" ref="BG67">IF(AM67="","",IF(AQ67&lt;&gt;"","",IF(SUMPRODUCT(--(BM27:BM1509=BG26),--(BL27:BL1509&lt;&gt;""),--ISNUMBER(SEARCH(" "&amp;BL27:BL1509&amp;" ",AP67)))&gt;0,BG26,"")))</f>
        <v/>
      </c>
      <c r="BH67" s="967" t="str" cm="1">
        <f t="array" ref="BH67">IF(AM67="","",IF(AQ67&lt;&gt;"","",IF(SUMPRODUCT(--(BM27:BM1509=BH26),--(BL27:BL1509&lt;&gt;""),--ISNUMBER(SEARCH(" "&amp;BL27:BL1509&amp;" ",AP67)))&gt;0,BH26,"")))</f>
        <v/>
      </c>
      <c r="BI67" s="967" t="str" cm="1">
        <f t="array" ref="BI67">IF(AM67="","",IF(AQ67&lt;&gt;"","",IF(SUMPRODUCT(--(BM27:BM1509=BI26),--(BL27:BL1509&lt;&gt;""),--ISNUMBER(SEARCH(" "&amp;BL27:BL1509&amp;" ",AP67)))&gt;0,BI26,"")))</f>
        <v/>
      </c>
      <c r="BJ67" s="967" t="str" cm="1">
        <f t="array" ref="BJ67">IF(AM67="","",IF(AS67&lt;&gt;"",BJ26,IF(AR67&lt;&gt;"","",IF(AQ67&lt;&gt;"","",IF(SUMPRODUCT(--(BM27:BM1509=BJ26),--(BL27:BL1509&lt;&gt;""),--ISNUMBER(SEARCH(" "&amp;BL27:BL1509&amp;" ",AP67)))&gt;0,BJ26,"")))))</f>
        <v/>
      </c>
      <c r="BL67" s="968" t="s">
        <v>2100</v>
      </c>
      <c r="BM67" s="968" t="s">
        <v>1963</v>
      </c>
      <c r="BO67" s="969" t="s">
        <v>2101</v>
      </c>
      <c r="BP67" s="969" t="s">
        <v>2084</v>
      </c>
      <c r="BQ67" s="969" t="s">
        <v>1983</v>
      </c>
      <c r="BS67" s="964"/>
      <c r="BT67" s="964"/>
      <c r="BU67" s="964"/>
      <c r="BZ67" s="1" t="s">
        <v>1005</v>
      </c>
      <c r="CM67" s="49">
        <v>1</v>
      </c>
    </row>
    <row r="68" spans="4:91" ht="30" customHeight="1" thickBot="1">
      <c r="D68" s="674" t="s">
        <v>1541</v>
      </c>
      <c r="E68" s="821" t="str">
        <f>E23</f>
        <v>M MACÉDOINE DE LÉGUMES AU COULIS DE TOMATE | HORS D'ŒUVRE texture modifiée-cuidité-MACEDOINE| Auteur &gt; Annette et Jean Pierre DOMERGUES - 45000 ORLÉANS 1981</v>
      </c>
      <c r="F68" s="821">
        <f>F23</f>
        <v>10</v>
      </c>
      <c r="G68" s="822" t="str">
        <f>G23</f>
        <v>couverts</v>
      </c>
      <c r="H68" s="823" t="str">
        <f>H23</f>
        <v>Recette mère ►  Textures modifiées</v>
      </c>
      <c r="I68" s="846"/>
      <c r="J68" s="847" t="s">
        <v>372</v>
      </c>
      <c r="K68" s="848" t="s">
        <v>1642</v>
      </c>
      <c r="L68" s="849"/>
      <c r="M68" s="849"/>
      <c r="N68" s="849"/>
      <c r="O68" s="849"/>
      <c r="P68" s="849"/>
      <c r="Q68" s="849"/>
      <c r="R68" s="849"/>
      <c r="S68" s="849"/>
      <c r="T68" s="849"/>
      <c r="U68" s="849"/>
      <c r="V68" s="849"/>
      <c r="W68" s="849"/>
      <c r="X68" s="850"/>
      <c r="Z68" s="973" t="str">
        <f>IF(AA68="","",COUNTIF(AA27:AA68,"&lt;&gt;"))</f>
        <v/>
      </c>
      <c r="AA68" s="965"/>
      <c r="AB68" s="974" t="str">
        <f t="shared" si="16"/>
        <v/>
      </c>
      <c r="AC68" s="984" t="str">
        <f t="shared" si="2"/>
        <v/>
      </c>
      <c r="AD68" s="976" t="str">
        <f t="shared" si="4"/>
        <v/>
      </c>
      <c r="AE68" s="977" t="str">
        <f t="shared" si="5"/>
        <v/>
      </c>
      <c r="AF68" s="964" t="str">
        <f>IF(AG68="","",COUNTIF(AG27:AG68,"&lt;&gt;"))</f>
        <v/>
      </c>
      <c r="AG68" s="965" t="str" cm="1">
        <f t="array" ref="AG68">IF(AK68="","",IF(LEN(AK68)&lt;=MAX(10,AF22),AK68,IFERROR(LEFT(AK68,LOOKUP(2,1/(MID(AK68,ROW(10:509),1)=" ")/(ROW(10:509)&lt;=MAX(10,AF22)),ROW(10:509))-1),LEFT(AK68,MAX(10,AF22)))))</f>
        <v/>
      </c>
      <c r="AH68" s="964" t="str">
        <f t="shared" si="6"/>
        <v/>
      </c>
      <c r="AI68" s="964" t="str">
        <f t="shared" si="7"/>
        <v/>
      </c>
      <c r="AJ68" s="964" t="str">
        <f>IF(AL67&lt;&gt;"",AJ67,IF(AJ67&lt;MAX(Z27:Z326),AJ67+1,""))</f>
        <v/>
      </c>
      <c r="AK68" s="965" t="str">
        <f>IF(AJ68="","",IF(AL67&lt;&gt;"",AL67,INDEX(AD27:AD326,MATCH(AJ68,Z27:Z326,0))))</f>
        <v/>
      </c>
      <c r="AL68" s="965" t="str">
        <f t="shared" si="8"/>
        <v/>
      </c>
      <c r="AM68" s="965" t="str">
        <f t="shared" si="9"/>
        <v/>
      </c>
      <c r="AN68" s="964" t="str">
        <f t="shared" si="10"/>
        <v/>
      </c>
      <c r="AO68" s="964" t="str">
        <f t="shared" si="11"/>
        <v/>
      </c>
      <c r="AP68" s="965" t="str">
        <f t="shared" si="12"/>
        <v/>
      </c>
      <c r="AQ68" s="964" t="str">
        <f>IF(AM68="","",IF(COUNTIF(BO27:BO309,TRIM(AP68))&gt;0,"EXCLUSION EXACTE",""))</f>
        <v/>
      </c>
      <c r="AR68" s="964" t="str" cm="1">
        <f t="array" ref="AR68">IF(AM68="","",IF(SUMPRODUCT(--(BO27:BO309&lt;&gt;""),--ISNUMBER(SEARCH(" "&amp;BO27:BO309&amp;" ",AP68)))&gt;0,"BLOQUE MOLLUSQUES",""))</f>
        <v/>
      </c>
      <c r="AS68" s="964" t="str" cm="1">
        <f t="array" ref="AS68">IF(AM68="","",IF(SUMPRODUCT(--(BS27:BS309&lt;&gt;""),--ISNUMBER(SEARCH(" "&amp;BS27:BS309&amp;" ",AP68)))&gt;0,"FORCE MOLLUSQUES",""))</f>
        <v/>
      </c>
      <c r="AT68" s="965" t="str">
        <f t="shared" si="13"/>
        <v/>
      </c>
      <c r="AU68" s="965" t="str">
        <f t="shared" si="17"/>
        <v/>
      </c>
      <c r="AV68" s="964" t="str">
        <f t="shared" si="14"/>
        <v/>
      </c>
      <c r="AW68" s="964" t="str" cm="1">
        <f t="array" ref="AW68">IF(AM68="","",IF(AQ68&lt;&gt;"","",IF(SUMPRODUCT(--(BM27:BM1509=AW26),--(BL27:BL1509&lt;&gt;""),--ISNUMBER(SEARCH(" "&amp;BL27:BL1509&amp;" ",AP68)))&gt;0,AW26,"")))</f>
        <v/>
      </c>
      <c r="AX68" s="964" t="str" cm="1">
        <f t="array" ref="AX68">IF(AM68="","",IF(AQ68&lt;&gt;"","",IF(SUMPRODUCT(--(BM27:BM1509=AX26),--(BL27:BL1509&lt;&gt;""),--ISNUMBER(SEARCH(" "&amp;BL27:BL1509&amp;" ",AP68)))&gt;0,AX26,"")))</f>
        <v/>
      </c>
      <c r="AY68" s="964" t="str" cm="1">
        <f t="array" ref="AY68">IF(AM68="","",IF(AQ68&lt;&gt;"","",IF(SUMPRODUCT(--(BM27:BM1509=AY26),--(BL27:BL1509&lt;&gt;""),--ISNUMBER(SEARCH(" "&amp;BL27:BL1509&amp;" ",AP68)))&gt;0,AY26,"")))</f>
        <v/>
      </c>
      <c r="AZ68" s="964" t="str" cm="1">
        <f t="array" ref="AZ68">IF(AM68="","",IF(AQ68&lt;&gt;"","",IF(SUMPRODUCT(--(BM27:BM1509=AZ26),--(BL27:BL1509&lt;&gt;""),--ISNUMBER(SEARCH(" "&amp;BL27:BL1509&amp;" ",AP68)))&gt;0,AZ26,"")))</f>
        <v/>
      </c>
      <c r="BA68" s="964" t="str" cm="1">
        <f t="array" ref="BA68">IF(AM68="","",IF(AQ68&lt;&gt;"","",IF(SUMPRODUCT(--(BM27:BM1509=BA26),--(BL27:BL1509&lt;&gt;""),--ISNUMBER(SEARCH(" "&amp;BL27:BL1509&amp;" ",AP68)))&gt;0,BA26,"")))</f>
        <v/>
      </c>
      <c r="BB68" s="964" t="str" cm="1">
        <f t="array" ref="BB68">IF(AM68="","",IF(AQ68&lt;&gt;"","",IF(SUMPRODUCT(--(BM27:BM1509=BB26),--(BL27:BL1509&lt;&gt;""),--ISNUMBER(SEARCH(" "&amp;BL27:BL1509&amp;" ",AP68)))&gt;0,BB26,"")))</f>
        <v/>
      </c>
      <c r="BC68" s="964" t="str" cm="1">
        <f t="array" ref="BC68">IF(AM68="","",IF(AQ68&lt;&gt;"","",IF(SUMPRODUCT(--(BM27:BM1509=BC26),--(BL27:BL1509&lt;&gt;""),--ISNUMBER(SEARCH(" "&amp;BL27:BL1509&amp;" ",AP68)))&gt;0,BC26,"")))</f>
        <v/>
      </c>
      <c r="BD68" s="964" t="str" cm="1">
        <f t="array" ref="BD68">IF(AM68="","",IF(AQ68&lt;&gt;"","",IF(SUMPRODUCT(--(BM27:BM1509=BD26),--(BL27:BL1509&lt;&gt;""),--ISNUMBER(SEARCH(" "&amp;BL27:BL1509&amp;" ",AP68)))&gt;0,BD26,"")))</f>
        <v/>
      </c>
      <c r="BE68" s="964" t="str" cm="1">
        <f t="array" ref="BE68">IF(AM68="","",IF(AQ68&lt;&gt;"","",IF(SUMPRODUCT(--(BM27:BM1509=BE26),--(BL27:BL1509&lt;&gt;""),--ISNUMBER(SEARCH(" "&amp;BL27:BL1509&amp;" ",AP68)))&gt;0,BE26,"")))</f>
        <v/>
      </c>
      <c r="BF68" s="964" t="str" cm="1">
        <f t="array" ref="BF68">IF(AM68="","",IF(AQ68&lt;&gt;"","",IF(SUMPRODUCT(--(BM27:BM1509=BF26),--(BL27:BL1509&lt;&gt;""),--ISNUMBER(SEARCH(" "&amp;BL27:BL1509&amp;" ",AP68)))&gt;0,BF26,"")))</f>
        <v/>
      </c>
      <c r="BG68" s="964" t="str" cm="1">
        <f t="array" ref="BG68">IF(AM68="","",IF(AQ68&lt;&gt;"","",IF(SUMPRODUCT(--(BM27:BM1509=BG26),--(BL27:BL1509&lt;&gt;""),--ISNUMBER(SEARCH(" "&amp;BL27:BL1509&amp;" ",AP68)))&gt;0,BG26,"")))</f>
        <v/>
      </c>
      <c r="BH68" s="964" t="str" cm="1">
        <f t="array" ref="BH68">IF(AM68="","",IF(AQ68&lt;&gt;"","",IF(SUMPRODUCT(--(BM27:BM1509=BH26),--(BL27:BL1509&lt;&gt;""),--ISNUMBER(SEARCH(" "&amp;BL27:BL1509&amp;" ",AP68)))&gt;0,BH26,"")))</f>
        <v/>
      </c>
      <c r="BI68" s="964" t="str" cm="1">
        <f t="array" ref="BI68">IF(AM68="","",IF(AQ68&lt;&gt;"","",IF(SUMPRODUCT(--(BM27:BM1509=BI26),--(BL27:BL1509&lt;&gt;""),--ISNUMBER(SEARCH(" "&amp;BL27:BL1509&amp;" ",AP68)))&gt;0,BI26,"")))</f>
        <v/>
      </c>
      <c r="BJ68" s="964" t="str" cm="1">
        <f t="array" ref="BJ68">IF(AM68="","",IF(AS68&lt;&gt;"",BJ26,IF(AR68&lt;&gt;"","",IF(AQ68&lt;&gt;"","",IF(SUMPRODUCT(--(BM27:BM1509=BJ26),--(BL27:BL1509&lt;&gt;""),--ISNUMBER(SEARCH(" "&amp;BL27:BL1509&amp;" ",AP68)))&gt;0,BJ26,"")))))</f>
        <v/>
      </c>
      <c r="BL68" s="964" t="s">
        <v>2102</v>
      </c>
      <c r="BM68" s="964" t="s">
        <v>1963</v>
      </c>
      <c r="BO68" s="964" t="s">
        <v>2103</v>
      </c>
      <c r="BP68" s="964" t="s">
        <v>2084</v>
      </c>
      <c r="BQ68" s="964" t="s">
        <v>1983</v>
      </c>
      <c r="BS68" s="964"/>
      <c r="BT68" s="964"/>
      <c r="BU68" s="964"/>
      <c r="BZ68" s="1" t="s">
        <v>1006</v>
      </c>
      <c r="CM68" s="49">
        <v>1</v>
      </c>
    </row>
    <row r="69" spans="4:91" ht="30" customHeight="1">
      <c r="D69" s="674" t="s">
        <v>1541</v>
      </c>
      <c r="E69" s="821" t="str">
        <f>E23</f>
        <v>M MACÉDOINE DE LÉGUMES AU COULIS DE TOMATE | HORS D'ŒUVRE texture modifiée-cuidité-MACEDOINE| Auteur &gt; Annette et Jean Pierre DOMERGUES - 45000 ORLÉANS 1981</v>
      </c>
      <c r="F69" s="821">
        <f>F23</f>
        <v>10</v>
      </c>
      <c r="G69" s="822" t="str">
        <f>G23</f>
        <v>couverts</v>
      </c>
      <c r="H69" s="823" t="str">
        <f>H23</f>
        <v>Recette mère ►  Textures modifiées</v>
      </c>
      <c r="I69" s="851"/>
      <c r="J69" s="852"/>
      <c r="K69" s="852"/>
      <c r="L69" s="852"/>
      <c r="M69" s="852"/>
      <c r="N69" s="852"/>
      <c r="O69" s="852"/>
      <c r="P69" s="853" t="s">
        <v>1643</v>
      </c>
      <c r="Q69" s="853"/>
      <c r="R69" s="854"/>
      <c r="S69" s="854"/>
      <c r="T69" s="854"/>
      <c r="U69" s="854"/>
      <c r="V69" s="854"/>
      <c r="W69" s="854"/>
      <c r="X69" s="855"/>
      <c r="Z69" s="957" t="str">
        <f>IF(AA69="","",COUNTIF(AA27:AA69,"&lt;&gt;"))</f>
        <v/>
      </c>
      <c r="AA69" s="958"/>
      <c r="AB69" s="974" t="str">
        <f t="shared" si="16"/>
        <v/>
      </c>
      <c r="AC69" s="984" t="str">
        <f t="shared" si="2"/>
        <v/>
      </c>
      <c r="AD69" s="961" t="str">
        <f t="shared" si="4"/>
        <v/>
      </c>
      <c r="AE69" s="962" t="str">
        <f t="shared" si="5"/>
        <v/>
      </c>
      <c r="AF69" s="963" t="str">
        <f>IF(AG69="","",COUNTIF(AG27:AG69,"&lt;&gt;"))</f>
        <v/>
      </c>
      <c r="AG69" s="958" t="str" cm="1">
        <f t="array" ref="AG69">IF(AK69="","",IF(LEN(AK69)&lt;=MAX(10,AF22),AK69,IFERROR(LEFT(AK69,LOOKUP(2,1/(MID(AK69,ROW(10:509),1)=" ")/(ROW(10:509)&lt;=MAX(10,AF22)),ROW(10:509))-1),LEFT(AK69,MAX(10,AF22)))))</f>
        <v/>
      </c>
      <c r="AH69" s="963" t="str">
        <f t="shared" si="6"/>
        <v/>
      </c>
      <c r="AI69" s="963" t="str">
        <f t="shared" si="7"/>
        <v/>
      </c>
      <c r="AJ69" s="964" t="str">
        <f>IF(AL68&lt;&gt;"",AJ68,IF(AJ68&lt;MAX(Z27:Z326),AJ68+1,""))</f>
        <v/>
      </c>
      <c r="AK69" s="965" t="str">
        <f>IF(AJ69="","",IF(AL68&lt;&gt;"",AL68,INDEX(AD27:AD326,MATCH(AJ69,Z27:Z326,0))))</f>
        <v/>
      </c>
      <c r="AL69" s="965" t="str">
        <f t="shared" si="8"/>
        <v/>
      </c>
      <c r="AM69" s="966" t="str">
        <f t="shared" si="9"/>
        <v/>
      </c>
      <c r="AN69" s="967" t="str">
        <f t="shared" si="10"/>
        <v/>
      </c>
      <c r="AO69" s="967" t="str">
        <f t="shared" si="11"/>
        <v/>
      </c>
      <c r="AP69" s="966" t="str">
        <f t="shared" si="12"/>
        <v/>
      </c>
      <c r="AQ69" s="967" t="str">
        <f>IF(AM69="","",IF(COUNTIF(BO27:BO309,TRIM(AP69))&gt;0,"EXCLUSION EXACTE",""))</f>
        <v/>
      </c>
      <c r="AR69" s="967" t="str" cm="1">
        <f t="array" ref="AR69">IF(AM69="","",IF(SUMPRODUCT(--(BO27:BO309&lt;&gt;""),--ISNUMBER(SEARCH(" "&amp;BO27:BO309&amp;" ",AP69)))&gt;0,"BLOQUE MOLLUSQUES",""))</f>
        <v/>
      </c>
      <c r="AS69" s="967" t="str" cm="1">
        <f t="array" ref="AS69">IF(AM69="","",IF(SUMPRODUCT(--(BS27:BS309&lt;&gt;""),--ISNUMBER(SEARCH(" "&amp;BS27:BS309&amp;" ",AP69)))&gt;0,"FORCE MOLLUSQUES",""))</f>
        <v/>
      </c>
      <c r="AT69" s="966" t="str">
        <f t="shared" si="13"/>
        <v/>
      </c>
      <c r="AU69" s="966" t="str">
        <f t="shared" si="17"/>
        <v/>
      </c>
      <c r="AV69" s="967" t="str">
        <f t="shared" si="14"/>
        <v/>
      </c>
      <c r="AW69" s="967" t="str" cm="1">
        <f t="array" ref="AW69">IF(AM69="","",IF(AQ69&lt;&gt;"","",IF(SUMPRODUCT(--(BM27:BM1509=AW26),--(BL27:BL1509&lt;&gt;""),--ISNUMBER(SEARCH(" "&amp;BL27:BL1509&amp;" ",AP69)))&gt;0,AW26,"")))</f>
        <v/>
      </c>
      <c r="AX69" s="967" t="str" cm="1">
        <f t="array" ref="AX69">IF(AM69="","",IF(AQ69&lt;&gt;"","",IF(SUMPRODUCT(--(BM27:BM1509=AX26),--(BL27:BL1509&lt;&gt;""),--ISNUMBER(SEARCH(" "&amp;BL27:BL1509&amp;" ",AP69)))&gt;0,AX26,"")))</f>
        <v/>
      </c>
      <c r="AY69" s="967" t="str" cm="1">
        <f t="array" ref="AY69">IF(AM69="","",IF(AQ69&lt;&gt;"","",IF(SUMPRODUCT(--(BM27:BM1509=AY26),--(BL27:BL1509&lt;&gt;""),--ISNUMBER(SEARCH(" "&amp;BL27:BL1509&amp;" ",AP69)))&gt;0,AY26,"")))</f>
        <v/>
      </c>
      <c r="AZ69" s="967" t="str" cm="1">
        <f t="array" ref="AZ69">IF(AM69="","",IF(AQ69&lt;&gt;"","",IF(SUMPRODUCT(--(BM27:BM1509=AZ26),--(BL27:BL1509&lt;&gt;""),--ISNUMBER(SEARCH(" "&amp;BL27:BL1509&amp;" ",AP69)))&gt;0,AZ26,"")))</f>
        <v/>
      </c>
      <c r="BA69" s="967" t="str" cm="1">
        <f t="array" ref="BA69">IF(AM69="","",IF(AQ69&lt;&gt;"","",IF(SUMPRODUCT(--(BM27:BM1509=BA26),--(BL27:BL1509&lt;&gt;""),--ISNUMBER(SEARCH(" "&amp;BL27:BL1509&amp;" ",AP69)))&gt;0,BA26,"")))</f>
        <v/>
      </c>
      <c r="BB69" s="967" t="str" cm="1">
        <f t="array" ref="BB69">IF(AM69="","",IF(AQ69&lt;&gt;"","",IF(SUMPRODUCT(--(BM27:BM1509=BB26),--(BL27:BL1509&lt;&gt;""),--ISNUMBER(SEARCH(" "&amp;BL27:BL1509&amp;" ",AP69)))&gt;0,BB26,"")))</f>
        <v/>
      </c>
      <c r="BC69" s="967" t="str" cm="1">
        <f t="array" ref="BC69">IF(AM69="","",IF(AQ69&lt;&gt;"","",IF(SUMPRODUCT(--(BM27:BM1509=BC26),--(BL27:BL1509&lt;&gt;""),--ISNUMBER(SEARCH(" "&amp;BL27:BL1509&amp;" ",AP69)))&gt;0,BC26,"")))</f>
        <v/>
      </c>
      <c r="BD69" s="967" t="str" cm="1">
        <f t="array" ref="BD69">IF(AM69="","",IF(AQ69&lt;&gt;"","",IF(SUMPRODUCT(--(BM27:BM1509=BD26),--(BL27:BL1509&lt;&gt;""),--ISNUMBER(SEARCH(" "&amp;BL27:BL1509&amp;" ",AP69)))&gt;0,BD26,"")))</f>
        <v/>
      </c>
      <c r="BE69" s="967" t="str" cm="1">
        <f t="array" ref="BE69">IF(AM69="","",IF(AQ69&lt;&gt;"","",IF(SUMPRODUCT(--(BM27:BM1509=BE26),--(BL27:BL1509&lt;&gt;""),--ISNUMBER(SEARCH(" "&amp;BL27:BL1509&amp;" ",AP69)))&gt;0,BE26,"")))</f>
        <v/>
      </c>
      <c r="BF69" s="967" t="str" cm="1">
        <f t="array" ref="BF69">IF(AM69="","",IF(AQ69&lt;&gt;"","",IF(SUMPRODUCT(--(BM27:BM1509=BF26),--(BL27:BL1509&lt;&gt;""),--ISNUMBER(SEARCH(" "&amp;BL27:BL1509&amp;" ",AP69)))&gt;0,BF26,"")))</f>
        <v/>
      </c>
      <c r="BG69" s="967" t="str" cm="1">
        <f t="array" ref="BG69">IF(AM69="","",IF(AQ69&lt;&gt;"","",IF(SUMPRODUCT(--(BM27:BM1509=BG26),--(BL27:BL1509&lt;&gt;""),--ISNUMBER(SEARCH(" "&amp;BL27:BL1509&amp;" ",AP69)))&gt;0,BG26,"")))</f>
        <v/>
      </c>
      <c r="BH69" s="967" t="str" cm="1">
        <f t="array" ref="BH69">IF(AM69="","",IF(AQ69&lt;&gt;"","",IF(SUMPRODUCT(--(BM27:BM1509=BH26),--(BL27:BL1509&lt;&gt;""),--ISNUMBER(SEARCH(" "&amp;BL27:BL1509&amp;" ",AP69)))&gt;0,BH26,"")))</f>
        <v/>
      </c>
      <c r="BI69" s="967" t="str" cm="1">
        <f t="array" ref="BI69">IF(AM69="","",IF(AQ69&lt;&gt;"","",IF(SUMPRODUCT(--(BM27:BM1509=BI26),--(BL27:BL1509&lt;&gt;""),--ISNUMBER(SEARCH(" "&amp;BL27:BL1509&amp;" ",AP69)))&gt;0,BI26,"")))</f>
        <v/>
      </c>
      <c r="BJ69" s="967" t="str" cm="1">
        <f t="array" ref="BJ69">IF(AM69="","",IF(AS69&lt;&gt;"",BJ26,IF(AR69&lt;&gt;"","",IF(AQ69&lt;&gt;"","",IF(SUMPRODUCT(--(BM27:BM1509=BJ26),--(BL27:BL1509&lt;&gt;""),--ISNUMBER(SEARCH(" "&amp;BL27:BL1509&amp;" ",AP69)))&gt;0,BJ26,"")))))</f>
        <v/>
      </c>
      <c r="BL69" s="968" t="s">
        <v>2104</v>
      </c>
      <c r="BM69" s="968" t="s">
        <v>1963</v>
      </c>
      <c r="BO69" s="969" t="s">
        <v>2105</v>
      </c>
      <c r="BP69" s="969" t="s">
        <v>2084</v>
      </c>
      <c r="BQ69" s="969" t="s">
        <v>1983</v>
      </c>
      <c r="BS69" s="964"/>
      <c r="BT69" s="964"/>
      <c r="BU69" s="964"/>
      <c r="BZ69" s="1" t="s">
        <v>2106</v>
      </c>
      <c r="CM69" s="49">
        <v>1</v>
      </c>
    </row>
    <row r="70" spans="4:91" ht="30" customHeight="1">
      <c r="D70" s="674" t="s">
        <v>1541</v>
      </c>
      <c r="E70" s="821" t="str">
        <f>E23</f>
        <v>M MACÉDOINE DE LÉGUMES AU COULIS DE TOMATE | HORS D'ŒUVRE texture modifiée-cuidité-MACEDOINE| Auteur &gt; Annette et Jean Pierre DOMERGUES - 45000 ORLÉANS 1981</v>
      </c>
      <c r="F70" s="821">
        <f>F23</f>
        <v>10</v>
      </c>
      <c r="G70" s="822" t="str">
        <f>G23</f>
        <v>couverts</v>
      </c>
      <c r="H70" s="823" t="str">
        <f>H23</f>
        <v>Recette mère ►  Textures modifiées</v>
      </c>
      <c r="I70" s="856"/>
      <c r="J70" s="857"/>
      <c r="K70" s="858"/>
      <c r="L70" s="859" t="s">
        <v>1644</v>
      </c>
      <c r="M70" s="827">
        <f ca="1">M47</f>
        <v>132</v>
      </c>
      <c r="N70" s="860" t="s">
        <v>1645</v>
      </c>
      <c r="O70" s="861"/>
      <c r="P70" s="861"/>
      <c r="Q70" s="861"/>
      <c r="R70" s="861"/>
      <c r="S70" s="862"/>
      <c r="T70" s="862"/>
      <c r="U70" s="862"/>
      <c r="V70" s="863" t="str">
        <f>IF(O71="","",(LEN(TRIM(SUBSTITUTE(O71,CHAR(160)," ")))-LEN(SUBSTITUTE(TRIM(SUBSTITUTE(O71,CHAR(160)," "))," ",""))+1)&amp;" mot"&amp;IF((LEN(TRIM(SUBSTITUTE(O71,CHAR(160)," ")))-LEN(SUBSTITUTE(TRIM(SUBSTITUTE(O71,CHAR(160)," "))," ",""))+1)&gt;1,"s",""))</f>
        <v>15 mots</v>
      </c>
      <c r="W70" s="864" t="str">
        <f>IF(O71="","",LEN(TRIM(SUBSTITUTE(O71,CHAR(160),""))))&amp;" Car."</f>
        <v>89 Car.</v>
      </c>
      <c r="X70" s="865" t="s">
        <v>1646</v>
      </c>
      <c r="Z70" s="973" t="str">
        <f>IF(AA70="","",COUNTIF(AA27:AA70,"&lt;&gt;"))</f>
        <v/>
      </c>
      <c r="AA70" s="965"/>
      <c r="AB70" s="974" t="str">
        <f t="shared" si="16"/>
        <v/>
      </c>
      <c r="AC70" s="984" t="str">
        <f t="shared" si="2"/>
        <v/>
      </c>
      <c r="AD70" s="976" t="str">
        <f t="shared" si="4"/>
        <v/>
      </c>
      <c r="AE70" s="977" t="str">
        <f t="shared" si="5"/>
        <v/>
      </c>
      <c r="AF70" s="964" t="str">
        <f>IF(AG70="","",COUNTIF(AG27:AG70,"&lt;&gt;"))</f>
        <v/>
      </c>
      <c r="AG70" s="965" t="str" cm="1">
        <f t="array" ref="AG70">IF(AK70="","",IF(LEN(AK70)&lt;=MAX(10,AF22),AK70,IFERROR(LEFT(AK70,LOOKUP(2,1/(MID(AK70,ROW(10:509),1)=" ")/(ROW(10:509)&lt;=MAX(10,AF22)),ROW(10:509))-1),LEFT(AK70,MAX(10,AF22)))))</f>
        <v/>
      </c>
      <c r="AH70" s="964" t="str">
        <f t="shared" si="6"/>
        <v/>
      </c>
      <c r="AI70" s="964" t="str">
        <f t="shared" si="7"/>
        <v/>
      </c>
      <c r="AJ70" s="964" t="str">
        <f>IF(AL69&lt;&gt;"",AJ69,IF(AJ69&lt;MAX(Z27:Z326),AJ69+1,""))</f>
        <v/>
      </c>
      <c r="AK70" s="965" t="str">
        <f>IF(AJ70="","",IF(AL69&lt;&gt;"",AL69,INDEX(AD27:AD326,MATCH(AJ70,Z27:Z326,0))))</f>
        <v/>
      </c>
      <c r="AL70" s="965" t="str">
        <f t="shared" si="8"/>
        <v/>
      </c>
      <c r="AM70" s="965" t="str">
        <f t="shared" si="9"/>
        <v/>
      </c>
      <c r="AN70" s="964" t="str">
        <f t="shared" si="10"/>
        <v/>
      </c>
      <c r="AO70" s="964" t="str">
        <f t="shared" si="11"/>
        <v/>
      </c>
      <c r="AP70" s="965" t="str">
        <f t="shared" si="12"/>
        <v/>
      </c>
      <c r="AQ70" s="964" t="str">
        <f>IF(AM70="","",IF(COUNTIF(BO27:BO309,TRIM(AP70))&gt;0,"EXCLUSION EXACTE",""))</f>
        <v/>
      </c>
      <c r="AR70" s="964" t="str" cm="1">
        <f t="array" ref="AR70">IF(AM70="","",IF(SUMPRODUCT(--(BO27:BO309&lt;&gt;""),--ISNUMBER(SEARCH(" "&amp;BO27:BO309&amp;" ",AP70)))&gt;0,"BLOQUE MOLLUSQUES",""))</f>
        <v/>
      </c>
      <c r="AS70" s="964" t="str" cm="1">
        <f t="array" ref="AS70">IF(AM70="","",IF(SUMPRODUCT(--(BS27:BS309&lt;&gt;""),--ISNUMBER(SEARCH(" "&amp;BS27:BS309&amp;" ",AP70)))&gt;0,"FORCE MOLLUSQUES",""))</f>
        <v/>
      </c>
      <c r="AT70" s="965" t="str">
        <f t="shared" si="13"/>
        <v/>
      </c>
      <c r="AU70" s="965" t="str">
        <f t="shared" si="17"/>
        <v/>
      </c>
      <c r="AV70" s="964" t="str">
        <f t="shared" si="14"/>
        <v/>
      </c>
      <c r="AW70" s="964" t="str" cm="1">
        <f t="array" ref="AW70">IF(AM70="","",IF(AQ70&lt;&gt;"","",IF(SUMPRODUCT(--(BM27:BM1509=AW26),--(BL27:BL1509&lt;&gt;""),--ISNUMBER(SEARCH(" "&amp;BL27:BL1509&amp;" ",AP70)))&gt;0,AW26,"")))</f>
        <v/>
      </c>
      <c r="AX70" s="964" t="str" cm="1">
        <f t="array" ref="AX70">IF(AM70="","",IF(AQ70&lt;&gt;"","",IF(SUMPRODUCT(--(BM27:BM1509=AX26),--(BL27:BL1509&lt;&gt;""),--ISNUMBER(SEARCH(" "&amp;BL27:BL1509&amp;" ",AP70)))&gt;0,AX26,"")))</f>
        <v/>
      </c>
      <c r="AY70" s="964" t="str" cm="1">
        <f t="array" ref="AY70">IF(AM70="","",IF(AQ70&lt;&gt;"","",IF(SUMPRODUCT(--(BM27:BM1509=AY26),--(BL27:BL1509&lt;&gt;""),--ISNUMBER(SEARCH(" "&amp;BL27:BL1509&amp;" ",AP70)))&gt;0,AY26,"")))</f>
        <v/>
      </c>
      <c r="AZ70" s="964" t="str" cm="1">
        <f t="array" ref="AZ70">IF(AM70="","",IF(AQ70&lt;&gt;"","",IF(SUMPRODUCT(--(BM27:BM1509=AZ26),--(BL27:BL1509&lt;&gt;""),--ISNUMBER(SEARCH(" "&amp;BL27:BL1509&amp;" ",AP70)))&gt;0,AZ26,"")))</f>
        <v/>
      </c>
      <c r="BA70" s="964" t="str" cm="1">
        <f t="array" ref="BA70">IF(AM70="","",IF(AQ70&lt;&gt;"","",IF(SUMPRODUCT(--(BM27:BM1509=BA26),--(BL27:BL1509&lt;&gt;""),--ISNUMBER(SEARCH(" "&amp;BL27:BL1509&amp;" ",AP70)))&gt;0,BA26,"")))</f>
        <v/>
      </c>
      <c r="BB70" s="964" t="str" cm="1">
        <f t="array" ref="BB70">IF(AM70="","",IF(AQ70&lt;&gt;"","",IF(SUMPRODUCT(--(BM27:BM1509=BB26),--(BL27:BL1509&lt;&gt;""),--ISNUMBER(SEARCH(" "&amp;BL27:BL1509&amp;" ",AP70)))&gt;0,BB26,"")))</f>
        <v/>
      </c>
      <c r="BC70" s="964" t="str" cm="1">
        <f t="array" ref="BC70">IF(AM70="","",IF(AQ70&lt;&gt;"","",IF(SUMPRODUCT(--(BM27:BM1509=BC26),--(BL27:BL1509&lt;&gt;""),--ISNUMBER(SEARCH(" "&amp;BL27:BL1509&amp;" ",AP70)))&gt;0,BC26,"")))</f>
        <v/>
      </c>
      <c r="BD70" s="964" t="str" cm="1">
        <f t="array" ref="BD70">IF(AM70="","",IF(AQ70&lt;&gt;"","",IF(SUMPRODUCT(--(BM27:BM1509=BD26),--(BL27:BL1509&lt;&gt;""),--ISNUMBER(SEARCH(" "&amp;BL27:BL1509&amp;" ",AP70)))&gt;0,BD26,"")))</f>
        <v/>
      </c>
      <c r="BE70" s="964" t="str" cm="1">
        <f t="array" ref="BE70">IF(AM70="","",IF(AQ70&lt;&gt;"","",IF(SUMPRODUCT(--(BM27:BM1509=BE26),--(BL27:BL1509&lt;&gt;""),--ISNUMBER(SEARCH(" "&amp;BL27:BL1509&amp;" ",AP70)))&gt;0,BE26,"")))</f>
        <v/>
      </c>
      <c r="BF70" s="964" t="str" cm="1">
        <f t="array" ref="BF70">IF(AM70="","",IF(AQ70&lt;&gt;"","",IF(SUMPRODUCT(--(BM27:BM1509=BF26),--(BL27:BL1509&lt;&gt;""),--ISNUMBER(SEARCH(" "&amp;BL27:BL1509&amp;" ",AP70)))&gt;0,BF26,"")))</f>
        <v/>
      </c>
      <c r="BG70" s="964" t="str" cm="1">
        <f t="array" ref="BG70">IF(AM70="","",IF(AQ70&lt;&gt;"","",IF(SUMPRODUCT(--(BM27:BM1509=BG26),--(BL27:BL1509&lt;&gt;""),--ISNUMBER(SEARCH(" "&amp;BL27:BL1509&amp;" ",AP70)))&gt;0,BG26,"")))</f>
        <v/>
      </c>
      <c r="BH70" s="964" t="str" cm="1">
        <f t="array" ref="BH70">IF(AM70="","",IF(AQ70&lt;&gt;"","",IF(SUMPRODUCT(--(BM27:BM1509=BH26),--(BL27:BL1509&lt;&gt;""),--ISNUMBER(SEARCH(" "&amp;BL27:BL1509&amp;" ",AP70)))&gt;0,BH26,"")))</f>
        <v/>
      </c>
      <c r="BI70" s="964" t="str" cm="1">
        <f t="array" ref="BI70">IF(AM70="","",IF(AQ70&lt;&gt;"","",IF(SUMPRODUCT(--(BM27:BM1509=BI26),--(BL27:BL1509&lt;&gt;""),--ISNUMBER(SEARCH(" "&amp;BL27:BL1509&amp;" ",AP70)))&gt;0,BI26,"")))</f>
        <v/>
      </c>
      <c r="BJ70" s="964" t="str" cm="1">
        <f t="array" ref="BJ70">IF(AM70="","",IF(AS70&lt;&gt;"",BJ26,IF(AR70&lt;&gt;"","",IF(AQ70&lt;&gt;"","",IF(SUMPRODUCT(--(BM27:BM1509=BJ26),--(BL27:BL1509&lt;&gt;""),--ISNUMBER(SEARCH(" "&amp;BL27:BL1509&amp;" ",AP70)))&gt;0,BJ26,"")))))</f>
        <v/>
      </c>
      <c r="BL70" s="964" t="s">
        <v>2107</v>
      </c>
      <c r="BM70" s="964" t="s">
        <v>1963</v>
      </c>
      <c r="BO70" s="964" t="s">
        <v>2108</v>
      </c>
      <c r="BP70" s="964" t="s">
        <v>2084</v>
      </c>
      <c r="BQ70" s="964" t="s">
        <v>1983</v>
      </c>
      <c r="BS70" s="964"/>
      <c r="BT70" s="964"/>
      <c r="BU70" s="964"/>
      <c r="CM70" s="49">
        <v>1</v>
      </c>
    </row>
    <row r="71" spans="4:91" ht="30" customHeight="1">
      <c r="D71" s="674" t="s">
        <v>1541</v>
      </c>
      <c r="E71" s="866" t="str">
        <f>E23</f>
        <v>M MACÉDOINE DE LÉGUMES AU COULIS DE TOMATE | HORS D'ŒUVRE texture modifiée-cuidité-MACEDOINE| Auteur &gt; Annette et Jean Pierre DOMERGUES - 45000 ORLÉANS 1981</v>
      </c>
      <c r="F71" s="866">
        <f>F23</f>
        <v>10</v>
      </c>
      <c r="G71" s="867" t="str">
        <f>G23</f>
        <v>couverts</v>
      </c>
      <c r="H71" s="868" t="str">
        <f>H23</f>
        <v>Recette mère ►  Textures modifiées</v>
      </c>
      <c r="I71" s="869"/>
      <c r="J71" s="870"/>
      <c r="K71" s="871"/>
      <c r="L71" s="872"/>
      <c r="M71" s="873"/>
      <c r="N71" s="873" t="s">
        <v>1647</v>
      </c>
      <c r="O71" s="874" t="s">
        <v>1648</v>
      </c>
      <c r="P71" s="875"/>
      <c r="Q71" s="875"/>
      <c r="R71" s="875"/>
      <c r="S71" s="875"/>
      <c r="T71" s="875"/>
      <c r="U71" s="875"/>
      <c r="V71" s="875"/>
      <c r="W71" s="875"/>
      <c r="X71" s="876"/>
      <c r="Z71" s="957" t="str">
        <f>IF(AA71="","",COUNTIF(AA27:AA71,"&lt;&gt;"))</f>
        <v/>
      </c>
      <c r="AA71" s="958"/>
      <c r="AB71" s="974" t="str">
        <f t="shared" si="16"/>
        <v/>
      </c>
      <c r="AC71" s="984" t="str">
        <f t="shared" si="2"/>
        <v/>
      </c>
      <c r="AD71" s="961" t="str">
        <f t="shared" si="4"/>
        <v/>
      </c>
      <c r="AE71" s="962" t="str">
        <f t="shared" si="5"/>
        <v/>
      </c>
      <c r="AF71" s="963" t="str">
        <f>IF(AG71="","",COUNTIF(AG27:AG71,"&lt;&gt;"))</f>
        <v/>
      </c>
      <c r="AG71" s="958" t="str" cm="1">
        <f t="array" ref="AG71">IF(AK71="","",IF(LEN(AK71)&lt;=MAX(10,AF22),AK71,IFERROR(LEFT(AK71,LOOKUP(2,1/(MID(AK71,ROW(10:509),1)=" ")/(ROW(10:509)&lt;=MAX(10,AF22)),ROW(10:509))-1),LEFT(AK71,MAX(10,AF22)))))</f>
        <v/>
      </c>
      <c r="AH71" s="963" t="str">
        <f t="shared" si="6"/>
        <v/>
      </c>
      <c r="AI71" s="963" t="str">
        <f t="shared" si="7"/>
        <v/>
      </c>
      <c r="AJ71" s="964" t="str">
        <f>IF(AL70&lt;&gt;"",AJ70,IF(AJ70&lt;MAX(Z27:Z326),AJ70+1,""))</f>
        <v/>
      </c>
      <c r="AK71" s="965" t="str">
        <f>IF(AJ71="","",IF(AL70&lt;&gt;"",AL70,INDEX(AD27:AD326,MATCH(AJ71,Z27:Z326,0))))</f>
        <v/>
      </c>
      <c r="AL71" s="965" t="str">
        <f t="shared" si="8"/>
        <v/>
      </c>
      <c r="AM71" s="966" t="str">
        <f t="shared" si="9"/>
        <v/>
      </c>
      <c r="AN71" s="967" t="str">
        <f t="shared" si="10"/>
        <v/>
      </c>
      <c r="AO71" s="967" t="str">
        <f t="shared" si="11"/>
        <v/>
      </c>
      <c r="AP71" s="966" t="str">
        <f t="shared" si="12"/>
        <v/>
      </c>
      <c r="AQ71" s="967" t="str">
        <f>IF(AM71="","",IF(COUNTIF(BO27:BO309,TRIM(AP71))&gt;0,"EXCLUSION EXACTE",""))</f>
        <v/>
      </c>
      <c r="AR71" s="967" t="str" cm="1">
        <f t="array" ref="AR71">IF(AM71="","",IF(SUMPRODUCT(--(BO27:BO309&lt;&gt;""),--ISNUMBER(SEARCH(" "&amp;BO27:BO309&amp;" ",AP71)))&gt;0,"BLOQUE MOLLUSQUES",""))</f>
        <v/>
      </c>
      <c r="AS71" s="967" t="str" cm="1">
        <f t="array" ref="AS71">IF(AM71="","",IF(SUMPRODUCT(--(BS27:BS309&lt;&gt;""),--ISNUMBER(SEARCH(" "&amp;BS27:BS309&amp;" ",AP71)))&gt;0,"FORCE MOLLUSQUES",""))</f>
        <v/>
      </c>
      <c r="AT71" s="966" t="str">
        <f t="shared" si="13"/>
        <v/>
      </c>
      <c r="AU71" s="966" t="str">
        <f t="shared" si="17"/>
        <v/>
      </c>
      <c r="AV71" s="967" t="str">
        <f t="shared" si="14"/>
        <v/>
      </c>
      <c r="AW71" s="967" t="str" cm="1">
        <f t="array" ref="AW71">IF(AM71="","",IF(AQ71&lt;&gt;"","",IF(SUMPRODUCT(--(BM27:BM1509=AW26),--(BL27:BL1509&lt;&gt;""),--ISNUMBER(SEARCH(" "&amp;BL27:BL1509&amp;" ",AP71)))&gt;0,AW26,"")))</f>
        <v/>
      </c>
      <c r="AX71" s="967" t="str" cm="1">
        <f t="array" ref="AX71">IF(AM71="","",IF(AQ71&lt;&gt;"","",IF(SUMPRODUCT(--(BM27:BM1509=AX26),--(BL27:BL1509&lt;&gt;""),--ISNUMBER(SEARCH(" "&amp;BL27:BL1509&amp;" ",AP71)))&gt;0,AX26,"")))</f>
        <v/>
      </c>
      <c r="AY71" s="967" t="str" cm="1">
        <f t="array" ref="AY71">IF(AM71="","",IF(AQ71&lt;&gt;"","",IF(SUMPRODUCT(--(BM27:BM1509=AY26),--(BL27:BL1509&lt;&gt;""),--ISNUMBER(SEARCH(" "&amp;BL27:BL1509&amp;" ",AP71)))&gt;0,AY26,"")))</f>
        <v/>
      </c>
      <c r="AZ71" s="967" t="str" cm="1">
        <f t="array" ref="AZ71">IF(AM71="","",IF(AQ71&lt;&gt;"","",IF(SUMPRODUCT(--(BM27:BM1509=AZ26),--(BL27:BL1509&lt;&gt;""),--ISNUMBER(SEARCH(" "&amp;BL27:BL1509&amp;" ",AP71)))&gt;0,AZ26,"")))</f>
        <v/>
      </c>
      <c r="BA71" s="967" t="str" cm="1">
        <f t="array" ref="BA71">IF(AM71="","",IF(AQ71&lt;&gt;"","",IF(SUMPRODUCT(--(BM27:BM1509=BA26),--(BL27:BL1509&lt;&gt;""),--ISNUMBER(SEARCH(" "&amp;BL27:BL1509&amp;" ",AP71)))&gt;0,BA26,"")))</f>
        <v/>
      </c>
      <c r="BB71" s="967" t="str" cm="1">
        <f t="array" ref="BB71">IF(AM71="","",IF(AQ71&lt;&gt;"","",IF(SUMPRODUCT(--(BM27:BM1509=BB26),--(BL27:BL1509&lt;&gt;""),--ISNUMBER(SEARCH(" "&amp;BL27:BL1509&amp;" ",AP71)))&gt;0,BB26,"")))</f>
        <v/>
      </c>
      <c r="BC71" s="967" t="str" cm="1">
        <f t="array" ref="BC71">IF(AM71="","",IF(AQ71&lt;&gt;"","",IF(SUMPRODUCT(--(BM27:BM1509=BC26),--(BL27:BL1509&lt;&gt;""),--ISNUMBER(SEARCH(" "&amp;BL27:BL1509&amp;" ",AP71)))&gt;0,BC26,"")))</f>
        <v/>
      </c>
      <c r="BD71" s="967" t="str" cm="1">
        <f t="array" ref="BD71">IF(AM71="","",IF(AQ71&lt;&gt;"","",IF(SUMPRODUCT(--(BM27:BM1509=BD26),--(BL27:BL1509&lt;&gt;""),--ISNUMBER(SEARCH(" "&amp;BL27:BL1509&amp;" ",AP71)))&gt;0,BD26,"")))</f>
        <v/>
      </c>
      <c r="BE71" s="967" t="str" cm="1">
        <f t="array" ref="BE71">IF(AM71="","",IF(AQ71&lt;&gt;"","",IF(SUMPRODUCT(--(BM27:BM1509=BE26),--(BL27:BL1509&lt;&gt;""),--ISNUMBER(SEARCH(" "&amp;BL27:BL1509&amp;" ",AP71)))&gt;0,BE26,"")))</f>
        <v/>
      </c>
      <c r="BF71" s="967" t="str" cm="1">
        <f t="array" ref="BF71">IF(AM71="","",IF(AQ71&lt;&gt;"","",IF(SUMPRODUCT(--(BM27:BM1509=BF26),--(BL27:BL1509&lt;&gt;""),--ISNUMBER(SEARCH(" "&amp;BL27:BL1509&amp;" ",AP71)))&gt;0,BF26,"")))</f>
        <v/>
      </c>
      <c r="BG71" s="967" t="str" cm="1">
        <f t="array" ref="BG71">IF(AM71="","",IF(AQ71&lt;&gt;"","",IF(SUMPRODUCT(--(BM27:BM1509=BG26),--(BL27:BL1509&lt;&gt;""),--ISNUMBER(SEARCH(" "&amp;BL27:BL1509&amp;" ",AP71)))&gt;0,BG26,"")))</f>
        <v/>
      </c>
      <c r="BH71" s="967" t="str" cm="1">
        <f t="array" ref="BH71">IF(AM71="","",IF(AQ71&lt;&gt;"","",IF(SUMPRODUCT(--(BM27:BM1509=BH26),--(BL27:BL1509&lt;&gt;""),--ISNUMBER(SEARCH(" "&amp;BL27:BL1509&amp;" ",AP71)))&gt;0,BH26,"")))</f>
        <v/>
      </c>
      <c r="BI71" s="967" t="str" cm="1">
        <f t="array" ref="BI71">IF(AM71="","",IF(AQ71&lt;&gt;"","",IF(SUMPRODUCT(--(BM27:BM1509=BI26),--(BL27:BL1509&lt;&gt;""),--ISNUMBER(SEARCH(" "&amp;BL27:BL1509&amp;" ",AP71)))&gt;0,BI26,"")))</f>
        <v/>
      </c>
      <c r="BJ71" s="967" t="str" cm="1">
        <f t="array" ref="BJ71">IF(AM71="","",IF(AS71&lt;&gt;"",BJ26,IF(AR71&lt;&gt;"","",IF(AQ71&lt;&gt;"","",IF(SUMPRODUCT(--(BM27:BM1509=BJ26),--(BL27:BL1509&lt;&gt;""),--ISNUMBER(SEARCH(" "&amp;BL27:BL1509&amp;" ",AP71)))&gt;0,BJ26,"")))))</f>
        <v/>
      </c>
      <c r="BL71" s="968" t="s">
        <v>103</v>
      </c>
      <c r="BM71" s="968" t="s">
        <v>1963</v>
      </c>
      <c r="BO71" s="969" t="s">
        <v>2109</v>
      </c>
      <c r="BP71" s="969" t="s">
        <v>2084</v>
      </c>
      <c r="BQ71" s="969" t="s">
        <v>1983</v>
      </c>
      <c r="BS71" s="964"/>
      <c r="BT71" s="964"/>
      <c r="BU71" s="964"/>
      <c r="CM71" s="49">
        <v>1</v>
      </c>
    </row>
    <row r="72" spans="4:91" ht="30" customHeight="1" thickBot="1">
      <c r="D72" s="674" t="s">
        <v>1541</v>
      </c>
      <c r="E72" s="877"/>
      <c r="F72" s="877"/>
      <c r="G72" s="877"/>
      <c r="H72" s="878"/>
      <c r="I72" s="879" t="s">
        <v>372</v>
      </c>
      <c r="J72" s="880" t="str">
        <f ca="1">CELL("nomfichier")</f>
        <v>D:\Données\1.UPRT\0-UPRT.fait\1-UPRT.FR-SITE-WEB\ff-fiches-fabrications\ff.fiches.fabrication.2023\ffr.restaurant.2023\[A_ALLERGENES_28 Juin.2026.18h30.xlsx]ALLERGENES.1</v>
      </c>
      <c r="K72" s="880"/>
      <c r="L72" s="880"/>
      <c r="M72" s="880"/>
      <c r="N72" s="880"/>
      <c r="O72" s="880"/>
      <c r="P72" s="880"/>
      <c r="Q72" s="880"/>
      <c r="R72" s="880"/>
      <c r="S72" s="880"/>
      <c r="T72" s="880"/>
      <c r="U72" s="880"/>
      <c r="V72" s="880"/>
      <c r="W72" s="880"/>
      <c r="X72" s="881"/>
      <c r="Z72" s="973" t="str">
        <f>IF(AA72="","",COUNTIF(AA27:AA72,"&lt;&gt;"))</f>
        <v/>
      </c>
      <c r="AA72" s="965"/>
      <c r="AB72" s="974" t="str">
        <f t="shared" si="16"/>
        <v/>
      </c>
      <c r="AC72" s="984" t="str">
        <f t="shared" si="2"/>
        <v/>
      </c>
      <c r="AD72" s="976" t="str">
        <f t="shared" si="4"/>
        <v/>
      </c>
      <c r="AE72" s="977" t="str">
        <f t="shared" si="5"/>
        <v/>
      </c>
      <c r="AF72" s="964" t="str">
        <f>IF(AG72="","",COUNTIF(AG27:AG72,"&lt;&gt;"))</f>
        <v/>
      </c>
      <c r="AG72" s="965" t="str" cm="1">
        <f t="array" ref="AG72">IF(AK72="","",IF(LEN(AK72)&lt;=MAX(10,AF22),AK72,IFERROR(LEFT(AK72,LOOKUP(2,1/(MID(AK72,ROW(10:509),1)=" ")/(ROW(10:509)&lt;=MAX(10,AF22)),ROW(10:509))-1),LEFT(AK72,MAX(10,AF22)))))</f>
        <v/>
      </c>
      <c r="AH72" s="964" t="str">
        <f t="shared" si="6"/>
        <v/>
      </c>
      <c r="AI72" s="964" t="str">
        <f t="shared" si="7"/>
        <v/>
      </c>
      <c r="AJ72" s="964" t="str">
        <f>IF(AL71&lt;&gt;"",AJ71,IF(AJ71&lt;MAX(Z27:Z326),AJ71+1,""))</f>
        <v/>
      </c>
      <c r="AK72" s="965" t="str">
        <f>IF(AJ72="","",IF(AL71&lt;&gt;"",AL71,INDEX(AD27:AD326,MATCH(AJ72,Z27:Z326,0))))</f>
        <v/>
      </c>
      <c r="AL72" s="965" t="str">
        <f t="shared" si="8"/>
        <v/>
      </c>
      <c r="AM72" s="965" t="str">
        <f t="shared" si="9"/>
        <v/>
      </c>
      <c r="AN72" s="964" t="str">
        <f t="shared" si="10"/>
        <v/>
      </c>
      <c r="AO72" s="964" t="str">
        <f t="shared" si="11"/>
        <v/>
      </c>
      <c r="AP72" s="965" t="str">
        <f t="shared" si="12"/>
        <v/>
      </c>
      <c r="AQ72" s="964" t="str">
        <f>IF(AM72="","",IF(COUNTIF(BO27:BO309,TRIM(AP72))&gt;0,"EXCLUSION EXACTE",""))</f>
        <v/>
      </c>
      <c r="AR72" s="964" t="str" cm="1">
        <f t="array" ref="AR72">IF(AM72="","",IF(SUMPRODUCT(--(BO27:BO309&lt;&gt;""),--ISNUMBER(SEARCH(" "&amp;BO27:BO309&amp;" ",AP72)))&gt;0,"BLOQUE MOLLUSQUES",""))</f>
        <v/>
      </c>
      <c r="AS72" s="964" t="str" cm="1">
        <f t="array" ref="AS72">IF(AM72="","",IF(SUMPRODUCT(--(BS27:BS309&lt;&gt;""),--ISNUMBER(SEARCH(" "&amp;BS27:BS309&amp;" ",AP72)))&gt;0,"FORCE MOLLUSQUES",""))</f>
        <v/>
      </c>
      <c r="AT72" s="965" t="str">
        <f t="shared" si="13"/>
        <v/>
      </c>
      <c r="AU72" s="965" t="str">
        <f t="shared" si="17"/>
        <v/>
      </c>
      <c r="AV72" s="964" t="str">
        <f t="shared" si="14"/>
        <v/>
      </c>
      <c r="AW72" s="964" t="str" cm="1">
        <f t="array" ref="AW72">IF(AM72="","",IF(AQ72&lt;&gt;"","",IF(SUMPRODUCT(--(BM27:BM1509=AW26),--(BL27:BL1509&lt;&gt;""),--ISNUMBER(SEARCH(" "&amp;BL27:BL1509&amp;" ",AP72)))&gt;0,AW26,"")))</f>
        <v/>
      </c>
      <c r="AX72" s="964" t="str" cm="1">
        <f t="array" ref="AX72">IF(AM72="","",IF(AQ72&lt;&gt;"","",IF(SUMPRODUCT(--(BM27:BM1509=AX26),--(BL27:BL1509&lt;&gt;""),--ISNUMBER(SEARCH(" "&amp;BL27:BL1509&amp;" ",AP72)))&gt;0,AX26,"")))</f>
        <v/>
      </c>
      <c r="AY72" s="964" t="str" cm="1">
        <f t="array" ref="AY72">IF(AM72="","",IF(AQ72&lt;&gt;"","",IF(SUMPRODUCT(--(BM27:BM1509=AY26),--(BL27:BL1509&lt;&gt;""),--ISNUMBER(SEARCH(" "&amp;BL27:BL1509&amp;" ",AP72)))&gt;0,AY26,"")))</f>
        <v/>
      </c>
      <c r="AZ72" s="964" t="str" cm="1">
        <f t="array" ref="AZ72">IF(AM72="","",IF(AQ72&lt;&gt;"","",IF(SUMPRODUCT(--(BM27:BM1509=AZ26),--(BL27:BL1509&lt;&gt;""),--ISNUMBER(SEARCH(" "&amp;BL27:BL1509&amp;" ",AP72)))&gt;0,AZ26,"")))</f>
        <v/>
      </c>
      <c r="BA72" s="964" t="str" cm="1">
        <f t="array" ref="BA72">IF(AM72="","",IF(AQ72&lt;&gt;"","",IF(SUMPRODUCT(--(BM27:BM1509=BA26),--(BL27:BL1509&lt;&gt;""),--ISNUMBER(SEARCH(" "&amp;BL27:BL1509&amp;" ",AP72)))&gt;0,BA26,"")))</f>
        <v/>
      </c>
      <c r="BB72" s="964" t="str" cm="1">
        <f t="array" ref="BB72">IF(AM72="","",IF(AQ72&lt;&gt;"","",IF(SUMPRODUCT(--(BM27:BM1509=BB26),--(BL27:BL1509&lt;&gt;""),--ISNUMBER(SEARCH(" "&amp;BL27:BL1509&amp;" ",AP72)))&gt;0,BB26,"")))</f>
        <v/>
      </c>
      <c r="BC72" s="964" t="str" cm="1">
        <f t="array" ref="BC72">IF(AM72="","",IF(AQ72&lt;&gt;"","",IF(SUMPRODUCT(--(BM27:BM1509=BC26),--(BL27:BL1509&lt;&gt;""),--ISNUMBER(SEARCH(" "&amp;BL27:BL1509&amp;" ",AP72)))&gt;0,BC26,"")))</f>
        <v/>
      </c>
      <c r="BD72" s="964" t="str" cm="1">
        <f t="array" ref="BD72">IF(AM72="","",IF(AQ72&lt;&gt;"","",IF(SUMPRODUCT(--(BM27:BM1509=BD26),--(BL27:BL1509&lt;&gt;""),--ISNUMBER(SEARCH(" "&amp;BL27:BL1509&amp;" ",AP72)))&gt;0,BD26,"")))</f>
        <v/>
      </c>
      <c r="BE72" s="964" t="str" cm="1">
        <f t="array" ref="BE72">IF(AM72="","",IF(AQ72&lt;&gt;"","",IF(SUMPRODUCT(--(BM27:BM1509=BE26),--(BL27:BL1509&lt;&gt;""),--ISNUMBER(SEARCH(" "&amp;BL27:BL1509&amp;" ",AP72)))&gt;0,BE26,"")))</f>
        <v/>
      </c>
      <c r="BF72" s="964" t="str" cm="1">
        <f t="array" ref="BF72">IF(AM72="","",IF(AQ72&lt;&gt;"","",IF(SUMPRODUCT(--(BM27:BM1509=BF26),--(BL27:BL1509&lt;&gt;""),--ISNUMBER(SEARCH(" "&amp;BL27:BL1509&amp;" ",AP72)))&gt;0,BF26,"")))</f>
        <v/>
      </c>
      <c r="BG72" s="964" t="str" cm="1">
        <f t="array" ref="BG72">IF(AM72="","",IF(AQ72&lt;&gt;"","",IF(SUMPRODUCT(--(BM27:BM1509=BG26),--(BL27:BL1509&lt;&gt;""),--ISNUMBER(SEARCH(" "&amp;BL27:BL1509&amp;" ",AP72)))&gt;0,BG26,"")))</f>
        <v/>
      </c>
      <c r="BH72" s="964" t="str" cm="1">
        <f t="array" ref="BH72">IF(AM72="","",IF(AQ72&lt;&gt;"","",IF(SUMPRODUCT(--(BM27:BM1509=BH26),--(BL27:BL1509&lt;&gt;""),--ISNUMBER(SEARCH(" "&amp;BL27:BL1509&amp;" ",AP72)))&gt;0,BH26,"")))</f>
        <v/>
      </c>
      <c r="BI72" s="964" t="str" cm="1">
        <f t="array" ref="BI72">IF(AM72="","",IF(AQ72&lt;&gt;"","",IF(SUMPRODUCT(--(BM27:BM1509=BI26),--(BL27:BL1509&lt;&gt;""),--ISNUMBER(SEARCH(" "&amp;BL27:BL1509&amp;" ",AP72)))&gt;0,BI26,"")))</f>
        <v/>
      </c>
      <c r="BJ72" s="964" t="str" cm="1">
        <f t="array" ref="BJ72">IF(AM72="","",IF(AS72&lt;&gt;"",BJ26,IF(AR72&lt;&gt;"","",IF(AQ72&lt;&gt;"","",IF(SUMPRODUCT(--(BM27:BM1509=BJ26),--(BL27:BL1509&lt;&gt;""),--ISNUMBER(SEARCH(" "&amp;BL27:BL1509&amp;" ",AP72)))&gt;0,BJ26,"")))))</f>
        <v/>
      </c>
      <c r="BL72" s="964" t="s">
        <v>120</v>
      </c>
      <c r="BM72" s="964" t="s">
        <v>1963</v>
      </c>
      <c r="BO72" s="964" t="s">
        <v>2110</v>
      </c>
      <c r="BP72" s="964" t="s">
        <v>2084</v>
      </c>
      <c r="BQ72" s="964" t="s">
        <v>1983</v>
      </c>
      <c r="BS72" s="964"/>
      <c r="BT72" s="964"/>
      <c r="BU72" s="964"/>
      <c r="CM72" s="49">
        <v>1</v>
      </c>
    </row>
    <row r="73" spans="4:91" ht="30" customHeight="1" thickBot="1">
      <c r="D73" s="882" t="s">
        <v>1541</v>
      </c>
      <c r="E73" s="883" t="s">
        <v>1541</v>
      </c>
      <c r="F73" s="883" t="s">
        <v>1541</v>
      </c>
      <c r="G73" s="883" t="s">
        <v>1541</v>
      </c>
      <c r="H73" s="883" t="s">
        <v>1541</v>
      </c>
      <c r="I73" s="884" t="s">
        <v>1649</v>
      </c>
      <c r="J73" s="885"/>
      <c r="K73" s="886"/>
      <c r="L73" s="887"/>
      <c r="M73" s="888"/>
      <c r="N73" s="889"/>
      <c r="O73" s="889"/>
      <c r="P73" s="887"/>
      <c r="Q73" s="887"/>
      <c r="R73" s="887"/>
      <c r="S73" s="885"/>
      <c r="T73" s="885"/>
      <c r="U73" s="885"/>
      <c r="V73" s="885"/>
      <c r="W73" s="885"/>
      <c r="X73" s="890" t="s">
        <v>1520</v>
      </c>
      <c r="Z73" s="957" t="str">
        <f>IF(AA73="","",COUNTIF(AA27:AA73,"&lt;&gt;"))</f>
        <v/>
      </c>
      <c r="AA73" s="958"/>
      <c r="AB73" s="974" t="str">
        <f t="shared" si="16"/>
        <v/>
      </c>
      <c r="AC73" s="984" t="str">
        <f t="shared" si="2"/>
        <v/>
      </c>
      <c r="AD73" s="961" t="str">
        <f t="shared" si="4"/>
        <v/>
      </c>
      <c r="AE73" s="962" t="str">
        <f t="shared" si="5"/>
        <v/>
      </c>
      <c r="AF73" s="963" t="str">
        <f>IF(AG73="","",COUNTIF(AG27:AG73,"&lt;&gt;"))</f>
        <v/>
      </c>
      <c r="AG73" s="958" t="str" cm="1">
        <f t="array" ref="AG73">IF(AK73="","",IF(LEN(AK73)&lt;=MAX(10,AF22),AK73,IFERROR(LEFT(AK73,LOOKUP(2,1/(MID(AK73,ROW(10:509),1)=" ")/(ROW(10:509)&lt;=MAX(10,AF22)),ROW(10:509))-1),LEFT(AK73,MAX(10,AF22)))))</f>
        <v/>
      </c>
      <c r="AH73" s="963" t="str">
        <f t="shared" si="6"/>
        <v/>
      </c>
      <c r="AI73" s="963" t="str">
        <f t="shared" si="7"/>
        <v/>
      </c>
      <c r="AJ73" s="964" t="str">
        <f>IF(AL72&lt;&gt;"",AJ72,IF(AJ72&lt;MAX(Z27:Z326),AJ72+1,""))</f>
        <v/>
      </c>
      <c r="AK73" s="965" t="str">
        <f>IF(AJ73="","",IF(AL72&lt;&gt;"",AL72,INDEX(AD27:AD326,MATCH(AJ73,Z27:Z326,0))))</f>
        <v/>
      </c>
      <c r="AL73" s="965" t="str">
        <f t="shared" si="8"/>
        <v/>
      </c>
      <c r="AM73" s="966" t="str">
        <f t="shared" si="9"/>
        <v/>
      </c>
      <c r="AN73" s="967" t="str">
        <f t="shared" si="10"/>
        <v/>
      </c>
      <c r="AO73" s="967" t="str">
        <f t="shared" si="11"/>
        <v/>
      </c>
      <c r="AP73" s="966" t="str">
        <f t="shared" si="12"/>
        <v/>
      </c>
      <c r="AQ73" s="967" t="str">
        <f>IF(AM73="","",IF(COUNTIF(BO27:BO309,TRIM(AP73))&gt;0,"EXCLUSION EXACTE",""))</f>
        <v/>
      </c>
      <c r="AR73" s="967" t="str" cm="1">
        <f t="array" ref="AR73">IF(AM73="","",IF(SUMPRODUCT(--(BO27:BO309&lt;&gt;""),--ISNUMBER(SEARCH(" "&amp;BO27:BO309&amp;" ",AP73)))&gt;0,"BLOQUE MOLLUSQUES",""))</f>
        <v/>
      </c>
      <c r="AS73" s="967" t="str" cm="1">
        <f t="array" ref="AS73">IF(AM73="","",IF(SUMPRODUCT(--(BS27:BS309&lt;&gt;""),--ISNUMBER(SEARCH(" "&amp;BS27:BS309&amp;" ",AP73)))&gt;0,"FORCE MOLLUSQUES",""))</f>
        <v/>
      </c>
      <c r="AT73" s="966" t="str">
        <f t="shared" si="13"/>
        <v/>
      </c>
      <c r="AU73" s="966" t="str">
        <f t="shared" si="17"/>
        <v/>
      </c>
      <c r="AV73" s="967" t="str">
        <f t="shared" si="14"/>
        <v/>
      </c>
      <c r="AW73" s="967" t="str" cm="1">
        <f t="array" ref="AW73">IF(AM73="","",IF(AQ73&lt;&gt;"","",IF(SUMPRODUCT(--(BM27:BM1509=AW26),--(BL27:BL1509&lt;&gt;""),--ISNUMBER(SEARCH(" "&amp;BL27:BL1509&amp;" ",AP73)))&gt;0,AW26,"")))</f>
        <v/>
      </c>
      <c r="AX73" s="967" t="str" cm="1">
        <f t="array" ref="AX73">IF(AM73="","",IF(AQ73&lt;&gt;"","",IF(SUMPRODUCT(--(BM27:BM1509=AX26),--(BL27:BL1509&lt;&gt;""),--ISNUMBER(SEARCH(" "&amp;BL27:BL1509&amp;" ",AP73)))&gt;0,AX26,"")))</f>
        <v/>
      </c>
      <c r="AY73" s="967" t="str" cm="1">
        <f t="array" ref="AY73">IF(AM73="","",IF(AQ73&lt;&gt;"","",IF(SUMPRODUCT(--(BM27:BM1509=AY26),--(BL27:BL1509&lt;&gt;""),--ISNUMBER(SEARCH(" "&amp;BL27:BL1509&amp;" ",AP73)))&gt;0,AY26,"")))</f>
        <v/>
      </c>
      <c r="AZ73" s="967" t="str" cm="1">
        <f t="array" ref="AZ73">IF(AM73="","",IF(AQ73&lt;&gt;"","",IF(SUMPRODUCT(--(BM27:BM1509=AZ26),--(BL27:BL1509&lt;&gt;""),--ISNUMBER(SEARCH(" "&amp;BL27:BL1509&amp;" ",AP73)))&gt;0,AZ26,"")))</f>
        <v/>
      </c>
      <c r="BA73" s="967" t="str" cm="1">
        <f t="array" ref="BA73">IF(AM73="","",IF(AQ73&lt;&gt;"","",IF(SUMPRODUCT(--(BM27:BM1509=BA26),--(BL27:BL1509&lt;&gt;""),--ISNUMBER(SEARCH(" "&amp;BL27:BL1509&amp;" ",AP73)))&gt;0,BA26,"")))</f>
        <v/>
      </c>
      <c r="BB73" s="967" t="str" cm="1">
        <f t="array" ref="BB73">IF(AM73="","",IF(AQ73&lt;&gt;"","",IF(SUMPRODUCT(--(BM27:BM1509=BB26),--(BL27:BL1509&lt;&gt;""),--ISNUMBER(SEARCH(" "&amp;BL27:BL1509&amp;" ",AP73)))&gt;0,BB26,"")))</f>
        <v/>
      </c>
      <c r="BC73" s="967" t="str" cm="1">
        <f t="array" ref="BC73">IF(AM73="","",IF(AQ73&lt;&gt;"","",IF(SUMPRODUCT(--(BM27:BM1509=BC26),--(BL27:BL1509&lt;&gt;""),--ISNUMBER(SEARCH(" "&amp;BL27:BL1509&amp;" ",AP73)))&gt;0,BC26,"")))</f>
        <v/>
      </c>
      <c r="BD73" s="967" t="str" cm="1">
        <f t="array" ref="BD73">IF(AM73="","",IF(AQ73&lt;&gt;"","",IF(SUMPRODUCT(--(BM27:BM1509=BD26),--(BL27:BL1509&lt;&gt;""),--ISNUMBER(SEARCH(" "&amp;BL27:BL1509&amp;" ",AP73)))&gt;0,BD26,"")))</f>
        <v/>
      </c>
      <c r="BE73" s="967" t="str" cm="1">
        <f t="array" ref="BE73">IF(AM73="","",IF(AQ73&lt;&gt;"","",IF(SUMPRODUCT(--(BM27:BM1509=BE26),--(BL27:BL1509&lt;&gt;""),--ISNUMBER(SEARCH(" "&amp;BL27:BL1509&amp;" ",AP73)))&gt;0,BE26,"")))</f>
        <v/>
      </c>
      <c r="BF73" s="967" t="str" cm="1">
        <f t="array" ref="BF73">IF(AM73="","",IF(AQ73&lt;&gt;"","",IF(SUMPRODUCT(--(BM27:BM1509=BF26),--(BL27:BL1509&lt;&gt;""),--ISNUMBER(SEARCH(" "&amp;BL27:BL1509&amp;" ",AP73)))&gt;0,BF26,"")))</f>
        <v/>
      </c>
      <c r="BG73" s="967" t="str" cm="1">
        <f t="array" ref="BG73">IF(AM73="","",IF(AQ73&lt;&gt;"","",IF(SUMPRODUCT(--(BM27:BM1509=BG26),--(BL27:BL1509&lt;&gt;""),--ISNUMBER(SEARCH(" "&amp;BL27:BL1509&amp;" ",AP73)))&gt;0,BG26,"")))</f>
        <v/>
      </c>
      <c r="BH73" s="967" t="str" cm="1">
        <f t="array" ref="BH73">IF(AM73="","",IF(AQ73&lt;&gt;"","",IF(SUMPRODUCT(--(BM27:BM1509=BH26),--(BL27:BL1509&lt;&gt;""),--ISNUMBER(SEARCH(" "&amp;BL27:BL1509&amp;" ",AP73)))&gt;0,BH26,"")))</f>
        <v/>
      </c>
      <c r="BI73" s="967" t="str" cm="1">
        <f t="array" ref="BI73">IF(AM73="","",IF(AQ73&lt;&gt;"","",IF(SUMPRODUCT(--(BM27:BM1509=BI26),--(BL27:BL1509&lt;&gt;""),--ISNUMBER(SEARCH(" "&amp;BL27:BL1509&amp;" ",AP73)))&gt;0,BI26,"")))</f>
        <v/>
      </c>
      <c r="BJ73" s="967" t="str" cm="1">
        <f t="array" ref="BJ73">IF(AM73="","",IF(AS73&lt;&gt;"",BJ26,IF(AR73&lt;&gt;"","",IF(AQ73&lt;&gt;"","",IF(SUMPRODUCT(--(BM27:BM1509=BJ26),--(BL27:BL1509&lt;&gt;""),--ISNUMBER(SEARCH(" "&amp;BL27:BL1509&amp;" ",AP73)))&gt;0,BJ26,"")))))</f>
        <v/>
      </c>
      <c r="BL73" s="968" t="s">
        <v>2111</v>
      </c>
      <c r="BM73" s="968" t="s">
        <v>1963</v>
      </c>
      <c r="BO73" s="969" t="s">
        <v>1040</v>
      </c>
      <c r="BP73" s="969" t="s">
        <v>2084</v>
      </c>
      <c r="BQ73" s="969" t="s">
        <v>1983</v>
      </c>
      <c r="BS73" s="964"/>
      <c r="BT73" s="964"/>
      <c r="BU73" s="964"/>
      <c r="CM73" s="49">
        <v>1</v>
      </c>
    </row>
    <row r="74" spans="4:91" ht="30" customHeight="1">
      <c r="D74" s="674"/>
      <c r="E74" s="680"/>
      <c r="F74" s="681"/>
      <c r="G74" s="680"/>
      <c r="H74" s="682"/>
      <c r="I74" s="891"/>
      <c r="J74" s="892"/>
      <c r="K74" s="745"/>
      <c r="L74" s="893"/>
      <c r="M74" s="894"/>
      <c r="N74" s="895"/>
      <c r="O74" s="896"/>
      <c r="P74" s="137"/>
      <c r="Q74" s="897"/>
      <c r="R74" s="751"/>
      <c r="S74" s="898"/>
      <c r="T74" s="753"/>
      <c r="U74" s="899"/>
      <c r="V74" s="900"/>
      <c r="W74" s="756"/>
      <c r="X74" s="764"/>
      <c r="Z74" s="973" t="str">
        <f>IF(AA74="","",COUNTIF(AA27:AA74,"&lt;&gt;"))</f>
        <v/>
      </c>
      <c r="AA74" s="965"/>
      <c r="AB74" s="974" t="str">
        <f t="shared" si="16"/>
        <v/>
      </c>
      <c r="AC74" s="984" t="str">
        <f t="shared" si="2"/>
        <v/>
      </c>
      <c r="AD74" s="976" t="str">
        <f t="shared" si="4"/>
        <v/>
      </c>
      <c r="AE74" s="977" t="str">
        <f t="shared" si="5"/>
        <v/>
      </c>
      <c r="AF74" s="964" t="str">
        <f>IF(AG74="","",COUNTIF(AG27:AG74,"&lt;&gt;"))</f>
        <v/>
      </c>
      <c r="AG74" s="965" t="str" cm="1">
        <f t="array" ref="AG74">IF(AK74="","",IF(LEN(AK74)&lt;=MAX(10,AF22),AK74,IFERROR(LEFT(AK74,LOOKUP(2,1/(MID(AK74,ROW(10:509),1)=" ")/(ROW(10:509)&lt;=MAX(10,AF22)),ROW(10:509))-1),LEFT(AK74,MAX(10,AF22)))))</f>
        <v/>
      </c>
      <c r="AH74" s="964" t="str">
        <f t="shared" si="6"/>
        <v/>
      </c>
      <c r="AI74" s="964" t="str">
        <f t="shared" si="7"/>
        <v/>
      </c>
      <c r="AJ74" s="964" t="str">
        <f>IF(AL73&lt;&gt;"",AJ73,IF(AJ73&lt;MAX(Z27:Z326),AJ73+1,""))</f>
        <v/>
      </c>
      <c r="AK74" s="965" t="str">
        <f>IF(AJ74="","",IF(AL73&lt;&gt;"",AL73,INDEX(AD27:AD326,MATCH(AJ74,Z27:Z326,0))))</f>
        <v/>
      </c>
      <c r="AL74" s="965" t="str">
        <f t="shared" si="8"/>
        <v/>
      </c>
      <c r="AM74" s="965" t="str">
        <f t="shared" si="9"/>
        <v/>
      </c>
      <c r="AN74" s="964" t="str">
        <f t="shared" si="10"/>
        <v/>
      </c>
      <c r="AO74" s="964" t="str">
        <f t="shared" si="11"/>
        <v/>
      </c>
      <c r="AP74" s="965" t="str">
        <f t="shared" si="12"/>
        <v/>
      </c>
      <c r="AQ74" s="964" t="str">
        <f>IF(AM74="","",IF(COUNTIF(BO27:BO309,TRIM(AP74))&gt;0,"EXCLUSION EXACTE",""))</f>
        <v/>
      </c>
      <c r="AR74" s="964" t="str" cm="1">
        <f t="array" ref="AR74">IF(AM74="","",IF(SUMPRODUCT(--(BO27:BO309&lt;&gt;""),--ISNUMBER(SEARCH(" "&amp;BO27:BO309&amp;" ",AP74)))&gt;0,"BLOQUE MOLLUSQUES",""))</f>
        <v/>
      </c>
      <c r="AS74" s="964" t="str" cm="1">
        <f t="array" ref="AS74">IF(AM74="","",IF(SUMPRODUCT(--(BS27:BS309&lt;&gt;""),--ISNUMBER(SEARCH(" "&amp;BS27:BS309&amp;" ",AP74)))&gt;0,"FORCE MOLLUSQUES",""))</f>
        <v/>
      </c>
      <c r="AT74" s="965" t="str">
        <f t="shared" si="13"/>
        <v/>
      </c>
      <c r="AU74" s="965" t="str">
        <f t="shared" si="17"/>
        <v/>
      </c>
      <c r="AV74" s="964" t="str">
        <f t="shared" si="14"/>
        <v/>
      </c>
      <c r="AW74" s="964" t="str" cm="1">
        <f t="array" ref="AW74">IF(AM74="","",IF(AQ74&lt;&gt;"","",IF(SUMPRODUCT(--(BM27:BM1509=AW26),--(BL27:BL1509&lt;&gt;""),--ISNUMBER(SEARCH(" "&amp;BL27:BL1509&amp;" ",AP74)))&gt;0,AW26,"")))</f>
        <v/>
      </c>
      <c r="AX74" s="964" t="str" cm="1">
        <f t="array" ref="AX74">IF(AM74="","",IF(AQ74&lt;&gt;"","",IF(SUMPRODUCT(--(BM27:BM1509=AX26),--(BL27:BL1509&lt;&gt;""),--ISNUMBER(SEARCH(" "&amp;BL27:BL1509&amp;" ",AP74)))&gt;0,AX26,"")))</f>
        <v/>
      </c>
      <c r="AY74" s="964" t="str" cm="1">
        <f t="array" ref="AY74">IF(AM74="","",IF(AQ74&lt;&gt;"","",IF(SUMPRODUCT(--(BM27:BM1509=AY26),--(BL27:BL1509&lt;&gt;""),--ISNUMBER(SEARCH(" "&amp;BL27:BL1509&amp;" ",AP74)))&gt;0,AY26,"")))</f>
        <v/>
      </c>
      <c r="AZ74" s="964" t="str" cm="1">
        <f t="array" ref="AZ74">IF(AM74="","",IF(AQ74&lt;&gt;"","",IF(SUMPRODUCT(--(BM27:BM1509=AZ26),--(BL27:BL1509&lt;&gt;""),--ISNUMBER(SEARCH(" "&amp;BL27:BL1509&amp;" ",AP74)))&gt;0,AZ26,"")))</f>
        <v/>
      </c>
      <c r="BA74" s="964" t="str" cm="1">
        <f t="array" ref="BA74">IF(AM74="","",IF(AQ74&lt;&gt;"","",IF(SUMPRODUCT(--(BM27:BM1509=BA26),--(BL27:BL1509&lt;&gt;""),--ISNUMBER(SEARCH(" "&amp;BL27:BL1509&amp;" ",AP74)))&gt;0,BA26,"")))</f>
        <v/>
      </c>
      <c r="BB74" s="964" t="str" cm="1">
        <f t="array" ref="BB74">IF(AM74="","",IF(AQ74&lt;&gt;"","",IF(SUMPRODUCT(--(BM27:BM1509=BB26),--(BL27:BL1509&lt;&gt;""),--ISNUMBER(SEARCH(" "&amp;BL27:BL1509&amp;" ",AP74)))&gt;0,BB26,"")))</f>
        <v/>
      </c>
      <c r="BC74" s="964" t="str" cm="1">
        <f t="array" ref="BC74">IF(AM74="","",IF(AQ74&lt;&gt;"","",IF(SUMPRODUCT(--(BM27:BM1509=BC26),--(BL27:BL1509&lt;&gt;""),--ISNUMBER(SEARCH(" "&amp;BL27:BL1509&amp;" ",AP74)))&gt;0,BC26,"")))</f>
        <v/>
      </c>
      <c r="BD74" s="964" t="str" cm="1">
        <f t="array" ref="BD74">IF(AM74="","",IF(AQ74&lt;&gt;"","",IF(SUMPRODUCT(--(BM27:BM1509=BD26),--(BL27:BL1509&lt;&gt;""),--ISNUMBER(SEARCH(" "&amp;BL27:BL1509&amp;" ",AP74)))&gt;0,BD26,"")))</f>
        <v/>
      </c>
      <c r="BE74" s="964" t="str" cm="1">
        <f t="array" ref="BE74">IF(AM74="","",IF(AQ74&lt;&gt;"","",IF(SUMPRODUCT(--(BM27:BM1509=BE26),--(BL27:BL1509&lt;&gt;""),--ISNUMBER(SEARCH(" "&amp;BL27:BL1509&amp;" ",AP74)))&gt;0,BE26,"")))</f>
        <v/>
      </c>
      <c r="BF74" s="964" t="str" cm="1">
        <f t="array" ref="BF74">IF(AM74="","",IF(AQ74&lt;&gt;"","",IF(SUMPRODUCT(--(BM27:BM1509=BF26),--(BL27:BL1509&lt;&gt;""),--ISNUMBER(SEARCH(" "&amp;BL27:BL1509&amp;" ",AP74)))&gt;0,BF26,"")))</f>
        <v/>
      </c>
      <c r="BG74" s="964" t="str" cm="1">
        <f t="array" ref="BG74">IF(AM74="","",IF(AQ74&lt;&gt;"","",IF(SUMPRODUCT(--(BM27:BM1509=BG26),--(BL27:BL1509&lt;&gt;""),--ISNUMBER(SEARCH(" "&amp;BL27:BL1509&amp;" ",AP74)))&gt;0,BG26,"")))</f>
        <v/>
      </c>
      <c r="BH74" s="964" t="str" cm="1">
        <f t="array" ref="BH74">IF(AM74="","",IF(AQ74&lt;&gt;"","",IF(SUMPRODUCT(--(BM27:BM1509=BH26),--(BL27:BL1509&lt;&gt;""),--ISNUMBER(SEARCH(" "&amp;BL27:BL1509&amp;" ",AP74)))&gt;0,BH26,"")))</f>
        <v/>
      </c>
      <c r="BI74" s="964" t="str" cm="1">
        <f t="array" ref="BI74">IF(AM74="","",IF(AQ74&lt;&gt;"","",IF(SUMPRODUCT(--(BM27:BM1509=BI26),--(BL27:BL1509&lt;&gt;""),--ISNUMBER(SEARCH(" "&amp;BL27:BL1509&amp;" ",AP74)))&gt;0,BI26,"")))</f>
        <v/>
      </c>
      <c r="BJ74" s="964" t="str" cm="1">
        <f t="array" ref="BJ74">IF(AM74="","",IF(AS74&lt;&gt;"",BJ26,IF(AR74&lt;&gt;"","",IF(AQ74&lt;&gt;"","",IF(SUMPRODUCT(--(BM27:BM1509=BJ26),--(BL27:BL1509&lt;&gt;""),--ISNUMBER(SEARCH(" "&amp;BL27:BL1509&amp;" ",AP74)))&gt;0,BJ26,"")))))</f>
        <v/>
      </c>
      <c r="BL74" s="964" t="s">
        <v>2112</v>
      </c>
      <c r="BM74" s="964" t="s">
        <v>1963</v>
      </c>
      <c r="BO74" s="964" t="s">
        <v>2113</v>
      </c>
      <c r="BP74" s="964" t="s">
        <v>2084</v>
      </c>
      <c r="BQ74" s="964" t="s">
        <v>1983</v>
      </c>
      <c r="BS74" s="964"/>
      <c r="BT74" s="964"/>
      <c r="BU74" s="964"/>
      <c r="CM74" s="49">
        <v>1</v>
      </c>
    </row>
    <row r="75" spans="4:91" ht="30" customHeight="1">
      <c r="D75" s="674"/>
      <c r="E75" s="680"/>
      <c r="F75" s="681"/>
      <c r="G75" s="680"/>
      <c r="H75" s="682"/>
      <c r="I75" s="891"/>
      <c r="J75" s="892"/>
      <c r="K75" s="745"/>
      <c r="L75" s="893"/>
      <c r="M75" s="894"/>
      <c r="N75" s="895"/>
      <c r="O75" s="896"/>
      <c r="P75" s="137"/>
      <c r="Q75" s="897"/>
      <c r="R75" s="751"/>
      <c r="S75" s="898"/>
      <c r="T75" s="753"/>
      <c r="U75" s="899"/>
      <c r="V75" s="900"/>
      <c r="W75" s="756"/>
      <c r="X75" s="764"/>
      <c r="Z75" s="957" t="str">
        <f>IF(AA75="","",COUNTIF(AA27:AA75,"&lt;&gt;"))</f>
        <v/>
      </c>
      <c r="AA75" s="958"/>
      <c r="AB75" s="974" t="str">
        <f t="shared" si="16"/>
        <v/>
      </c>
      <c r="AC75" s="984" t="str">
        <f t="shared" si="2"/>
        <v/>
      </c>
      <c r="AD75" s="961" t="str">
        <f t="shared" si="4"/>
        <v/>
      </c>
      <c r="AE75" s="962" t="str">
        <f t="shared" si="5"/>
        <v/>
      </c>
      <c r="AF75" s="963" t="str">
        <f>IF(AG75="","",COUNTIF(AG27:AG75,"&lt;&gt;"))</f>
        <v/>
      </c>
      <c r="AG75" s="958" t="str" cm="1">
        <f t="array" ref="AG75">IF(AK75="","",IF(LEN(AK75)&lt;=MAX(10,AF22),AK75,IFERROR(LEFT(AK75,LOOKUP(2,1/(MID(AK75,ROW(10:509),1)=" ")/(ROW(10:509)&lt;=MAX(10,AF22)),ROW(10:509))-1),LEFT(AK75,MAX(10,AF22)))))</f>
        <v/>
      </c>
      <c r="AH75" s="963" t="str">
        <f t="shared" si="6"/>
        <v/>
      </c>
      <c r="AI75" s="963" t="str">
        <f t="shared" si="7"/>
        <v/>
      </c>
      <c r="AJ75" s="964" t="str">
        <f>IF(AL74&lt;&gt;"",AJ74,IF(AJ74&lt;MAX(Z27:Z326),AJ74+1,""))</f>
        <v/>
      </c>
      <c r="AK75" s="965" t="str">
        <f>IF(AJ75="","",IF(AL74&lt;&gt;"",AL74,INDEX(AD27:AD326,MATCH(AJ75,Z27:Z326,0))))</f>
        <v/>
      </c>
      <c r="AL75" s="965" t="str">
        <f t="shared" si="8"/>
        <v/>
      </c>
      <c r="AM75" s="966" t="str">
        <f t="shared" si="9"/>
        <v/>
      </c>
      <c r="AN75" s="967" t="str">
        <f t="shared" si="10"/>
        <v/>
      </c>
      <c r="AO75" s="967" t="str">
        <f t="shared" si="11"/>
        <v/>
      </c>
      <c r="AP75" s="966" t="str">
        <f t="shared" si="12"/>
        <v/>
      </c>
      <c r="AQ75" s="967" t="str">
        <f>IF(AM75="","",IF(COUNTIF(BO27:BO309,TRIM(AP75))&gt;0,"EXCLUSION EXACTE",""))</f>
        <v/>
      </c>
      <c r="AR75" s="967" t="str" cm="1">
        <f t="array" ref="AR75">IF(AM75="","",IF(SUMPRODUCT(--(BO27:BO309&lt;&gt;""),--ISNUMBER(SEARCH(" "&amp;BO27:BO309&amp;" ",AP75)))&gt;0,"BLOQUE MOLLUSQUES",""))</f>
        <v/>
      </c>
      <c r="AS75" s="967" t="str" cm="1">
        <f t="array" ref="AS75">IF(AM75="","",IF(SUMPRODUCT(--(BS27:BS309&lt;&gt;""),--ISNUMBER(SEARCH(" "&amp;BS27:BS309&amp;" ",AP75)))&gt;0,"FORCE MOLLUSQUES",""))</f>
        <v/>
      </c>
      <c r="AT75" s="966" t="str">
        <f t="shared" si="13"/>
        <v/>
      </c>
      <c r="AU75" s="966" t="str">
        <f t="shared" si="17"/>
        <v/>
      </c>
      <c r="AV75" s="967" t="str">
        <f t="shared" si="14"/>
        <v/>
      </c>
      <c r="AW75" s="967" t="str" cm="1">
        <f t="array" ref="AW75">IF(AM75="","",IF(AQ75&lt;&gt;"","",IF(SUMPRODUCT(--(BM27:BM1509=AW26),--(BL27:BL1509&lt;&gt;""),--ISNUMBER(SEARCH(" "&amp;BL27:BL1509&amp;" ",AP75)))&gt;0,AW26,"")))</f>
        <v/>
      </c>
      <c r="AX75" s="967" t="str" cm="1">
        <f t="array" ref="AX75">IF(AM75="","",IF(AQ75&lt;&gt;"","",IF(SUMPRODUCT(--(BM27:BM1509=AX26),--(BL27:BL1509&lt;&gt;""),--ISNUMBER(SEARCH(" "&amp;BL27:BL1509&amp;" ",AP75)))&gt;0,AX26,"")))</f>
        <v/>
      </c>
      <c r="AY75" s="967" t="str" cm="1">
        <f t="array" ref="AY75">IF(AM75="","",IF(AQ75&lt;&gt;"","",IF(SUMPRODUCT(--(BM27:BM1509=AY26),--(BL27:BL1509&lt;&gt;""),--ISNUMBER(SEARCH(" "&amp;BL27:BL1509&amp;" ",AP75)))&gt;0,AY26,"")))</f>
        <v/>
      </c>
      <c r="AZ75" s="967" t="str" cm="1">
        <f t="array" ref="AZ75">IF(AM75="","",IF(AQ75&lt;&gt;"","",IF(SUMPRODUCT(--(BM27:BM1509=AZ26),--(BL27:BL1509&lt;&gt;""),--ISNUMBER(SEARCH(" "&amp;BL27:BL1509&amp;" ",AP75)))&gt;0,AZ26,"")))</f>
        <v/>
      </c>
      <c r="BA75" s="967" t="str" cm="1">
        <f t="array" ref="BA75">IF(AM75="","",IF(AQ75&lt;&gt;"","",IF(SUMPRODUCT(--(BM27:BM1509=BA26),--(BL27:BL1509&lt;&gt;""),--ISNUMBER(SEARCH(" "&amp;BL27:BL1509&amp;" ",AP75)))&gt;0,BA26,"")))</f>
        <v/>
      </c>
      <c r="BB75" s="967" t="str" cm="1">
        <f t="array" ref="BB75">IF(AM75="","",IF(AQ75&lt;&gt;"","",IF(SUMPRODUCT(--(BM27:BM1509=BB26),--(BL27:BL1509&lt;&gt;""),--ISNUMBER(SEARCH(" "&amp;BL27:BL1509&amp;" ",AP75)))&gt;0,BB26,"")))</f>
        <v/>
      </c>
      <c r="BC75" s="967" t="str" cm="1">
        <f t="array" ref="BC75">IF(AM75="","",IF(AQ75&lt;&gt;"","",IF(SUMPRODUCT(--(BM27:BM1509=BC26),--(BL27:BL1509&lt;&gt;""),--ISNUMBER(SEARCH(" "&amp;BL27:BL1509&amp;" ",AP75)))&gt;0,BC26,"")))</f>
        <v/>
      </c>
      <c r="BD75" s="967" t="str" cm="1">
        <f t="array" ref="BD75">IF(AM75="","",IF(AQ75&lt;&gt;"","",IF(SUMPRODUCT(--(BM27:BM1509=BD26),--(BL27:BL1509&lt;&gt;""),--ISNUMBER(SEARCH(" "&amp;BL27:BL1509&amp;" ",AP75)))&gt;0,BD26,"")))</f>
        <v/>
      </c>
      <c r="BE75" s="967" t="str" cm="1">
        <f t="array" ref="BE75">IF(AM75="","",IF(AQ75&lt;&gt;"","",IF(SUMPRODUCT(--(BM27:BM1509=BE26),--(BL27:BL1509&lt;&gt;""),--ISNUMBER(SEARCH(" "&amp;BL27:BL1509&amp;" ",AP75)))&gt;0,BE26,"")))</f>
        <v/>
      </c>
      <c r="BF75" s="967" t="str" cm="1">
        <f t="array" ref="BF75">IF(AM75="","",IF(AQ75&lt;&gt;"","",IF(SUMPRODUCT(--(BM27:BM1509=BF26),--(BL27:BL1509&lt;&gt;""),--ISNUMBER(SEARCH(" "&amp;BL27:BL1509&amp;" ",AP75)))&gt;0,BF26,"")))</f>
        <v/>
      </c>
      <c r="BG75" s="967" t="str" cm="1">
        <f t="array" ref="BG75">IF(AM75="","",IF(AQ75&lt;&gt;"","",IF(SUMPRODUCT(--(BM27:BM1509=BG26),--(BL27:BL1509&lt;&gt;""),--ISNUMBER(SEARCH(" "&amp;BL27:BL1509&amp;" ",AP75)))&gt;0,BG26,"")))</f>
        <v/>
      </c>
      <c r="BH75" s="967" t="str" cm="1">
        <f t="array" ref="BH75">IF(AM75="","",IF(AQ75&lt;&gt;"","",IF(SUMPRODUCT(--(BM27:BM1509=BH26),--(BL27:BL1509&lt;&gt;""),--ISNUMBER(SEARCH(" "&amp;BL27:BL1509&amp;" ",AP75)))&gt;0,BH26,"")))</f>
        <v/>
      </c>
      <c r="BI75" s="967" t="str" cm="1">
        <f t="array" ref="BI75">IF(AM75="","",IF(AQ75&lt;&gt;"","",IF(SUMPRODUCT(--(BM27:BM1509=BI26),--(BL27:BL1509&lt;&gt;""),--ISNUMBER(SEARCH(" "&amp;BL27:BL1509&amp;" ",AP75)))&gt;0,BI26,"")))</f>
        <v/>
      </c>
      <c r="BJ75" s="967" t="str" cm="1">
        <f t="array" ref="BJ75">IF(AM75="","",IF(AS75&lt;&gt;"",BJ26,IF(AR75&lt;&gt;"","",IF(AQ75&lt;&gt;"","",IF(SUMPRODUCT(--(BM27:BM1509=BJ26),--(BL27:BL1509&lt;&gt;""),--ISNUMBER(SEARCH(" "&amp;BL27:BL1509&amp;" ",AP75)))&gt;0,BJ26,"")))))</f>
        <v/>
      </c>
      <c r="BL75" s="968" t="s">
        <v>2114</v>
      </c>
      <c r="BM75" s="968" t="s">
        <v>1963</v>
      </c>
      <c r="BO75" s="969" t="s">
        <v>2115</v>
      </c>
      <c r="BP75" s="969" t="s">
        <v>1982</v>
      </c>
      <c r="BQ75" s="969" t="s">
        <v>1983</v>
      </c>
      <c r="BS75" s="964"/>
      <c r="BT75" s="964"/>
      <c r="BU75" s="964"/>
      <c r="CM75" s="49">
        <v>1</v>
      </c>
    </row>
    <row r="76" spans="4:91" ht="30" customHeight="1">
      <c r="D76" s="674"/>
      <c r="E76" s="680"/>
      <c r="F76" s="681"/>
      <c r="G76" s="680"/>
      <c r="H76" s="682"/>
      <c r="I76" s="891"/>
      <c r="J76" s="892"/>
      <c r="K76" s="745"/>
      <c r="L76" s="893"/>
      <c r="M76" s="894"/>
      <c r="N76" s="895"/>
      <c r="O76" s="896"/>
      <c r="P76" s="137"/>
      <c r="Q76" s="897"/>
      <c r="R76" s="751"/>
      <c r="S76" s="898"/>
      <c r="T76" s="753"/>
      <c r="U76" s="899"/>
      <c r="V76" s="900"/>
      <c r="W76" s="756"/>
      <c r="X76" s="764"/>
      <c r="Z76" s="973" t="str">
        <f>IF(AA76="","",COUNTIF(AA27:AA76,"&lt;&gt;"))</f>
        <v/>
      </c>
      <c r="AA76" s="965"/>
      <c r="AB76" s="974" t="str">
        <f t="shared" si="16"/>
        <v/>
      </c>
      <c r="AC76" s="984" t="str">
        <f t="shared" si="2"/>
        <v/>
      </c>
      <c r="AD76" s="976" t="str">
        <f t="shared" si="4"/>
        <v/>
      </c>
      <c r="AE76" s="977" t="str">
        <f t="shared" si="5"/>
        <v/>
      </c>
      <c r="AF76" s="964" t="str">
        <f>IF(AG76="","",COUNTIF(AG27:AG76,"&lt;&gt;"))</f>
        <v/>
      </c>
      <c r="AG76" s="965" t="str" cm="1">
        <f t="array" ref="AG76">IF(AK76="","",IF(LEN(AK76)&lt;=MAX(10,AF22),AK76,IFERROR(LEFT(AK76,LOOKUP(2,1/(MID(AK76,ROW(10:509),1)=" ")/(ROW(10:509)&lt;=MAX(10,AF22)),ROW(10:509))-1),LEFT(AK76,MAX(10,AF22)))))</f>
        <v/>
      </c>
      <c r="AH76" s="964" t="str">
        <f t="shared" si="6"/>
        <v/>
      </c>
      <c r="AI76" s="964" t="str">
        <f t="shared" si="7"/>
        <v/>
      </c>
      <c r="AJ76" s="964" t="str">
        <f>IF(AL75&lt;&gt;"",AJ75,IF(AJ75&lt;MAX(Z27:Z326),AJ75+1,""))</f>
        <v/>
      </c>
      <c r="AK76" s="965" t="str">
        <f>IF(AJ76="","",IF(AL75&lt;&gt;"",AL75,INDEX(AD27:AD326,MATCH(AJ76,Z27:Z326,0))))</f>
        <v/>
      </c>
      <c r="AL76" s="965" t="str">
        <f t="shared" si="8"/>
        <v/>
      </c>
      <c r="AM76" s="965" t="str">
        <f t="shared" si="9"/>
        <v/>
      </c>
      <c r="AN76" s="964" t="str">
        <f t="shared" si="10"/>
        <v/>
      </c>
      <c r="AO76" s="964" t="str">
        <f t="shared" si="11"/>
        <v/>
      </c>
      <c r="AP76" s="965" t="str">
        <f t="shared" si="12"/>
        <v/>
      </c>
      <c r="AQ76" s="964" t="str">
        <f>IF(AM76="","",IF(COUNTIF(BO27:BO309,TRIM(AP76))&gt;0,"EXCLUSION EXACTE",""))</f>
        <v/>
      </c>
      <c r="AR76" s="964" t="str" cm="1">
        <f t="array" ref="AR76">IF(AM76="","",IF(SUMPRODUCT(--(BO27:BO309&lt;&gt;""),--ISNUMBER(SEARCH(" "&amp;BO27:BO309&amp;" ",AP76)))&gt;0,"BLOQUE MOLLUSQUES",""))</f>
        <v/>
      </c>
      <c r="AS76" s="964" t="str" cm="1">
        <f t="array" ref="AS76">IF(AM76="","",IF(SUMPRODUCT(--(BS27:BS309&lt;&gt;""),--ISNUMBER(SEARCH(" "&amp;BS27:BS309&amp;" ",AP76)))&gt;0,"FORCE MOLLUSQUES",""))</f>
        <v/>
      </c>
      <c r="AT76" s="965" t="str">
        <f t="shared" si="13"/>
        <v/>
      </c>
      <c r="AU76" s="965" t="str">
        <f t="shared" si="17"/>
        <v/>
      </c>
      <c r="AV76" s="964" t="str">
        <f t="shared" si="14"/>
        <v/>
      </c>
      <c r="AW76" s="964" t="str" cm="1">
        <f t="array" ref="AW76">IF(AM76="","",IF(AQ76&lt;&gt;"","",IF(SUMPRODUCT(--(BM27:BM1509=AW26),--(BL27:BL1509&lt;&gt;""),--ISNUMBER(SEARCH(" "&amp;BL27:BL1509&amp;" ",AP76)))&gt;0,AW26,"")))</f>
        <v/>
      </c>
      <c r="AX76" s="964" t="str" cm="1">
        <f t="array" ref="AX76">IF(AM76="","",IF(AQ76&lt;&gt;"","",IF(SUMPRODUCT(--(BM27:BM1509=AX26),--(BL27:BL1509&lt;&gt;""),--ISNUMBER(SEARCH(" "&amp;BL27:BL1509&amp;" ",AP76)))&gt;0,AX26,"")))</f>
        <v/>
      </c>
      <c r="AY76" s="964" t="str" cm="1">
        <f t="array" ref="AY76">IF(AM76="","",IF(AQ76&lt;&gt;"","",IF(SUMPRODUCT(--(BM27:BM1509=AY26),--(BL27:BL1509&lt;&gt;""),--ISNUMBER(SEARCH(" "&amp;BL27:BL1509&amp;" ",AP76)))&gt;0,AY26,"")))</f>
        <v/>
      </c>
      <c r="AZ76" s="964" t="str" cm="1">
        <f t="array" ref="AZ76">IF(AM76="","",IF(AQ76&lt;&gt;"","",IF(SUMPRODUCT(--(BM27:BM1509=AZ26),--(BL27:BL1509&lt;&gt;""),--ISNUMBER(SEARCH(" "&amp;BL27:BL1509&amp;" ",AP76)))&gt;0,AZ26,"")))</f>
        <v/>
      </c>
      <c r="BA76" s="964" t="str" cm="1">
        <f t="array" ref="BA76">IF(AM76="","",IF(AQ76&lt;&gt;"","",IF(SUMPRODUCT(--(BM27:BM1509=BA26),--(BL27:BL1509&lt;&gt;""),--ISNUMBER(SEARCH(" "&amp;BL27:BL1509&amp;" ",AP76)))&gt;0,BA26,"")))</f>
        <v/>
      </c>
      <c r="BB76" s="964" t="str" cm="1">
        <f t="array" ref="BB76">IF(AM76="","",IF(AQ76&lt;&gt;"","",IF(SUMPRODUCT(--(BM27:BM1509=BB26),--(BL27:BL1509&lt;&gt;""),--ISNUMBER(SEARCH(" "&amp;BL27:BL1509&amp;" ",AP76)))&gt;0,BB26,"")))</f>
        <v/>
      </c>
      <c r="BC76" s="964" t="str" cm="1">
        <f t="array" ref="BC76">IF(AM76="","",IF(AQ76&lt;&gt;"","",IF(SUMPRODUCT(--(BM27:BM1509=BC26),--(BL27:BL1509&lt;&gt;""),--ISNUMBER(SEARCH(" "&amp;BL27:BL1509&amp;" ",AP76)))&gt;0,BC26,"")))</f>
        <v/>
      </c>
      <c r="BD76" s="964" t="str" cm="1">
        <f t="array" ref="BD76">IF(AM76="","",IF(AQ76&lt;&gt;"","",IF(SUMPRODUCT(--(BM27:BM1509=BD26),--(BL27:BL1509&lt;&gt;""),--ISNUMBER(SEARCH(" "&amp;BL27:BL1509&amp;" ",AP76)))&gt;0,BD26,"")))</f>
        <v/>
      </c>
      <c r="BE76" s="964" t="str" cm="1">
        <f t="array" ref="BE76">IF(AM76="","",IF(AQ76&lt;&gt;"","",IF(SUMPRODUCT(--(BM27:BM1509=BE26),--(BL27:BL1509&lt;&gt;""),--ISNUMBER(SEARCH(" "&amp;BL27:BL1509&amp;" ",AP76)))&gt;0,BE26,"")))</f>
        <v/>
      </c>
      <c r="BF76" s="964" t="str" cm="1">
        <f t="array" ref="BF76">IF(AM76="","",IF(AQ76&lt;&gt;"","",IF(SUMPRODUCT(--(BM27:BM1509=BF26),--(BL27:BL1509&lt;&gt;""),--ISNUMBER(SEARCH(" "&amp;BL27:BL1509&amp;" ",AP76)))&gt;0,BF26,"")))</f>
        <v/>
      </c>
      <c r="BG76" s="964" t="str" cm="1">
        <f t="array" ref="BG76">IF(AM76="","",IF(AQ76&lt;&gt;"","",IF(SUMPRODUCT(--(BM27:BM1509=BG26),--(BL27:BL1509&lt;&gt;""),--ISNUMBER(SEARCH(" "&amp;BL27:BL1509&amp;" ",AP76)))&gt;0,BG26,"")))</f>
        <v/>
      </c>
      <c r="BH76" s="964" t="str" cm="1">
        <f t="array" ref="BH76">IF(AM76="","",IF(AQ76&lt;&gt;"","",IF(SUMPRODUCT(--(BM27:BM1509=BH26),--(BL27:BL1509&lt;&gt;""),--ISNUMBER(SEARCH(" "&amp;BL27:BL1509&amp;" ",AP76)))&gt;0,BH26,"")))</f>
        <v/>
      </c>
      <c r="BI76" s="964" t="str" cm="1">
        <f t="array" ref="BI76">IF(AM76="","",IF(AQ76&lt;&gt;"","",IF(SUMPRODUCT(--(BM27:BM1509=BI26),--(BL27:BL1509&lt;&gt;""),--ISNUMBER(SEARCH(" "&amp;BL27:BL1509&amp;" ",AP76)))&gt;0,BI26,"")))</f>
        <v/>
      </c>
      <c r="BJ76" s="964" t="str" cm="1">
        <f t="array" ref="BJ76">IF(AM76="","",IF(AS76&lt;&gt;"",BJ26,IF(AR76&lt;&gt;"","",IF(AQ76&lt;&gt;"","",IF(SUMPRODUCT(--(BM27:BM1509=BJ26),--(BL27:BL1509&lt;&gt;""),--ISNUMBER(SEARCH(" "&amp;BL27:BL1509&amp;" ",AP76)))&gt;0,BJ26,"")))))</f>
        <v/>
      </c>
      <c r="BL76" s="964" t="s">
        <v>2116</v>
      </c>
      <c r="BM76" s="964" t="s">
        <v>1963</v>
      </c>
      <c r="BO76" s="964" t="s">
        <v>2117</v>
      </c>
      <c r="BP76" s="964" t="s">
        <v>2084</v>
      </c>
      <c r="BQ76" s="964" t="s">
        <v>1983</v>
      </c>
      <c r="BS76" s="964"/>
      <c r="BT76" s="964"/>
      <c r="BU76" s="964"/>
      <c r="CM76" s="49">
        <v>1</v>
      </c>
    </row>
    <row r="77" spans="4:91" ht="30" customHeight="1">
      <c r="D77" s="674"/>
      <c r="E77" s="680"/>
      <c r="F77" s="681"/>
      <c r="G77" s="680"/>
      <c r="H77" s="682"/>
      <c r="I77" s="891"/>
      <c r="J77" s="892"/>
      <c r="K77" s="745"/>
      <c r="L77" s="893"/>
      <c r="M77" s="894"/>
      <c r="N77" s="895"/>
      <c r="O77" s="896"/>
      <c r="P77" s="137"/>
      <c r="Q77" s="897"/>
      <c r="R77" s="751"/>
      <c r="S77" s="898"/>
      <c r="T77" s="753"/>
      <c r="U77" s="899"/>
      <c r="V77" s="900"/>
      <c r="W77" s="756"/>
      <c r="X77" s="764"/>
      <c r="Z77" s="957" t="str">
        <f>IF(AA77="","",COUNTIF(AA27:AA77,"&lt;&gt;"))</f>
        <v/>
      </c>
      <c r="AA77" s="958"/>
      <c r="AB77" s="974" t="str">
        <f t="shared" si="16"/>
        <v/>
      </c>
      <c r="AC77" s="984" t="str">
        <f t="shared" si="2"/>
        <v/>
      </c>
      <c r="AD77" s="961" t="str">
        <f t="shared" si="4"/>
        <v/>
      </c>
      <c r="AE77" s="962" t="str">
        <f t="shared" si="5"/>
        <v/>
      </c>
      <c r="AF77" s="963" t="str">
        <f>IF(AG77="","",COUNTIF(AG27:AG77,"&lt;&gt;"))</f>
        <v/>
      </c>
      <c r="AG77" s="958" t="str" cm="1">
        <f t="array" ref="AG77">IF(AK77="","",IF(LEN(AK77)&lt;=MAX(10,AF22),AK77,IFERROR(LEFT(AK77,LOOKUP(2,1/(MID(AK77,ROW(10:509),1)=" ")/(ROW(10:509)&lt;=MAX(10,AF22)),ROW(10:509))-1),LEFT(AK77,MAX(10,AF22)))))</f>
        <v/>
      </c>
      <c r="AH77" s="963" t="str">
        <f t="shared" si="6"/>
        <v/>
      </c>
      <c r="AI77" s="963" t="str">
        <f t="shared" si="7"/>
        <v/>
      </c>
      <c r="AJ77" s="964" t="str">
        <f>IF(AL76&lt;&gt;"",AJ76,IF(AJ76&lt;MAX(Z27:Z326),AJ76+1,""))</f>
        <v/>
      </c>
      <c r="AK77" s="965" t="str">
        <f>IF(AJ77="","",IF(AL76&lt;&gt;"",AL76,INDEX(AD27:AD326,MATCH(AJ77,Z27:Z326,0))))</f>
        <v/>
      </c>
      <c r="AL77" s="965" t="str">
        <f t="shared" si="8"/>
        <v/>
      </c>
      <c r="AM77" s="966" t="str">
        <f t="shared" si="9"/>
        <v/>
      </c>
      <c r="AN77" s="967" t="str">
        <f t="shared" si="10"/>
        <v/>
      </c>
      <c r="AO77" s="967" t="str">
        <f t="shared" si="11"/>
        <v/>
      </c>
      <c r="AP77" s="966" t="str">
        <f t="shared" si="12"/>
        <v/>
      </c>
      <c r="AQ77" s="967" t="str">
        <f>IF(AM77="","",IF(COUNTIF(BO27:BO309,TRIM(AP77))&gt;0,"EXCLUSION EXACTE",""))</f>
        <v/>
      </c>
      <c r="AR77" s="967" t="str" cm="1">
        <f t="array" ref="AR77">IF(AM77="","",IF(SUMPRODUCT(--(BO27:BO309&lt;&gt;""),--ISNUMBER(SEARCH(" "&amp;BO27:BO309&amp;" ",AP77)))&gt;0,"BLOQUE MOLLUSQUES",""))</f>
        <v/>
      </c>
      <c r="AS77" s="967" t="str" cm="1">
        <f t="array" ref="AS77">IF(AM77="","",IF(SUMPRODUCT(--(BS27:BS309&lt;&gt;""),--ISNUMBER(SEARCH(" "&amp;BS27:BS309&amp;" ",AP77)))&gt;0,"FORCE MOLLUSQUES",""))</f>
        <v/>
      </c>
      <c r="AT77" s="966" t="str">
        <f t="shared" si="13"/>
        <v/>
      </c>
      <c r="AU77" s="966" t="str">
        <f t="shared" si="17"/>
        <v/>
      </c>
      <c r="AV77" s="967" t="str">
        <f t="shared" si="14"/>
        <v/>
      </c>
      <c r="AW77" s="967" t="str" cm="1">
        <f t="array" ref="AW77">IF(AM77="","",IF(AQ77&lt;&gt;"","",IF(SUMPRODUCT(--(BM27:BM1509=AW26),--(BL27:BL1509&lt;&gt;""),--ISNUMBER(SEARCH(" "&amp;BL27:BL1509&amp;" ",AP77)))&gt;0,AW26,"")))</f>
        <v/>
      </c>
      <c r="AX77" s="967" t="str" cm="1">
        <f t="array" ref="AX77">IF(AM77="","",IF(AQ77&lt;&gt;"","",IF(SUMPRODUCT(--(BM27:BM1509=AX26),--(BL27:BL1509&lt;&gt;""),--ISNUMBER(SEARCH(" "&amp;BL27:BL1509&amp;" ",AP77)))&gt;0,AX26,"")))</f>
        <v/>
      </c>
      <c r="AY77" s="967" t="str" cm="1">
        <f t="array" ref="AY77">IF(AM77="","",IF(AQ77&lt;&gt;"","",IF(SUMPRODUCT(--(BM27:BM1509=AY26),--(BL27:BL1509&lt;&gt;""),--ISNUMBER(SEARCH(" "&amp;BL27:BL1509&amp;" ",AP77)))&gt;0,AY26,"")))</f>
        <v/>
      </c>
      <c r="AZ77" s="967" t="str" cm="1">
        <f t="array" ref="AZ77">IF(AM77="","",IF(AQ77&lt;&gt;"","",IF(SUMPRODUCT(--(BM27:BM1509=AZ26),--(BL27:BL1509&lt;&gt;""),--ISNUMBER(SEARCH(" "&amp;BL27:BL1509&amp;" ",AP77)))&gt;0,AZ26,"")))</f>
        <v/>
      </c>
      <c r="BA77" s="967" t="str" cm="1">
        <f t="array" ref="BA77">IF(AM77="","",IF(AQ77&lt;&gt;"","",IF(SUMPRODUCT(--(BM27:BM1509=BA26),--(BL27:BL1509&lt;&gt;""),--ISNUMBER(SEARCH(" "&amp;BL27:BL1509&amp;" ",AP77)))&gt;0,BA26,"")))</f>
        <v/>
      </c>
      <c r="BB77" s="967" t="str" cm="1">
        <f t="array" ref="BB77">IF(AM77="","",IF(AQ77&lt;&gt;"","",IF(SUMPRODUCT(--(BM27:BM1509=BB26),--(BL27:BL1509&lt;&gt;""),--ISNUMBER(SEARCH(" "&amp;BL27:BL1509&amp;" ",AP77)))&gt;0,BB26,"")))</f>
        <v/>
      </c>
      <c r="BC77" s="967" t="str" cm="1">
        <f t="array" ref="BC77">IF(AM77="","",IF(AQ77&lt;&gt;"","",IF(SUMPRODUCT(--(BM27:BM1509=BC26),--(BL27:BL1509&lt;&gt;""),--ISNUMBER(SEARCH(" "&amp;BL27:BL1509&amp;" ",AP77)))&gt;0,BC26,"")))</f>
        <v/>
      </c>
      <c r="BD77" s="967" t="str" cm="1">
        <f t="array" ref="BD77">IF(AM77="","",IF(AQ77&lt;&gt;"","",IF(SUMPRODUCT(--(BM27:BM1509=BD26),--(BL27:BL1509&lt;&gt;""),--ISNUMBER(SEARCH(" "&amp;BL27:BL1509&amp;" ",AP77)))&gt;0,BD26,"")))</f>
        <v/>
      </c>
      <c r="BE77" s="967" t="str" cm="1">
        <f t="array" ref="BE77">IF(AM77="","",IF(AQ77&lt;&gt;"","",IF(SUMPRODUCT(--(BM27:BM1509=BE26),--(BL27:BL1509&lt;&gt;""),--ISNUMBER(SEARCH(" "&amp;BL27:BL1509&amp;" ",AP77)))&gt;0,BE26,"")))</f>
        <v/>
      </c>
      <c r="BF77" s="967" t="str" cm="1">
        <f t="array" ref="BF77">IF(AM77="","",IF(AQ77&lt;&gt;"","",IF(SUMPRODUCT(--(BM27:BM1509=BF26),--(BL27:BL1509&lt;&gt;""),--ISNUMBER(SEARCH(" "&amp;BL27:BL1509&amp;" ",AP77)))&gt;0,BF26,"")))</f>
        <v/>
      </c>
      <c r="BG77" s="967" t="str" cm="1">
        <f t="array" ref="BG77">IF(AM77="","",IF(AQ77&lt;&gt;"","",IF(SUMPRODUCT(--(BM27:BM1509=BG26),--(BL27:BL1509&lt;&gt;""),--ISNUMBER(SEARCH(" "&amp;BL27:BL1509&amp;" ",AP77)))&gt;0,BG26,"")))</f>
        <v/>
      </c>
      <c r="BH77" s="967" t="str" cm="1">
        <f t="array" ref="BH77">IF(AM77="","",IF(AQ77&lt;&gt;"","",IF(SUMPRODUCT(--(BM27:BM1509=BH26),--(BL27:BL1509&lt;&gt;""),--ISNUMBER(SEARCH(" "&amp;BL27:BL1509&amp;" ",AP77)))&gt;0,BH26,"")))</f>
        <v/>
      </c>
      <c r="BI77" s="967" t="str" cm="1">
        <f t="array" ref="BI77">IF(AM77="","",IF(AQ77&lt;&gt;"","",IF(SUMPRODUCT(--(BM27:BM1509=BI26),--(BL27:BL1509&lt;&gt;""),--ISNUMBER(SEARCH(" "&amp;BL27:BL1509&amp;" ",AP77)))&gt;0,BI26,"")))</f>
        <v/>
      </c>
      <c r="BJ77" s="967" t="str" cm="1">
        <f t="array" ref="BJ77">IF(AM77="","",IF(AS77&lt;&gt;"",BJ26,IF(AR77&lt;&gt;"","",IF(AQ77&lt;&gt;"","",IF(SUMPRODUCT(--(BM27:BM1509=BJ26),--(BL27:BL1509&lt;&gt;""),--ISNUMBER(SEARCH(" "&amp;BL27:BL1509&amp;" ",AP77)))&gt;0,BJ26,"")))))</f>
        <v/>
      </c>
      <c r="BL77" s="968" t="s">
        <v>218</v>
      </c>
      <c r="BM77" s="968" t="s">
        <v>1963</v>
      </c>
      <c r="BO77" s="969" t="s">
        <v>2118</v>
      </c>
      <c r="BP77" s="969" t="s">
        <v>1982</v>
      </c>
      <c r="BQ77" s="969" t="s">
        <v>1983</v>
      </c>
      <c r="BS77" s="964"/>
      <c r="BT77" s="964"/>
      <c r="BU77" s="964"/>
      <c r="CM77" s="49">
        <v>1</v>
      </c>
    </row>
    <row r="78" spans="4:91" ht="30" customHeight="1">
      <c r="D78" s="674"/>
      <c r="E78" s="680"/>
      <c r="F78" s="681"/>
      <c r="G78" s="680"/>
      <c r="H78" s="682"/>
      <c r="I78" s="891"/>
      <c r="J78" s="892"/>
      <c r="K78" s="745"/>
      <c r="L78" s="893"/>
      <c r="M78" s="894"/>
      <c r="N78" s="895"/>
      <c r="O78" s="896"/>
      <c r="P78" s="137"/>
      <c r="Q78" s="897"/>
      <c r="R78" s="751"/>
      <c r="S78" s="898"/>
      <c r="T78" s="753"/>
      <c r="U78" s="899"/>
      <c r="V78" s="900"/>
      <c r="W78" s="756"/>
      <c r="X78" s="764"/>
      <c r="Z78" s="973" t="str">
        <f>IF(AA78="","",COUNTIF(AA27:AA78,"&lt;&gt;"))</f>
        <v/>
      </c>
      <c r="AA78" s="965"/>
      <c r="AB78" s="974" t="str">
        <f t="shared" si="16"/>
        <v/>
      </c>
      <c r="AC78" s="984" t="str">
        <f t="shared" si="2"/>
        <v/>
      </c>
      <c r="AD78" s="976" t="str">
        <f t="shared" si="4"/>
        <v/>
      </c>
      <c r="AE78" s="977" t="str">
        <f t="shared" si="5"/>
        <v/>
      </c>
      <c r="AF78" s="964" t="str">
        <f>IF(AG78="","",COUNTIF(AG27:AG78,"&lt;&gt;"))</f>
        <v/>
      </c>
      <c r="AG78" s="965" t="str" cm="1">
        <f t="array" ref="AG78">IF(AK78="","",IF(LEN(AK78)&lt;=MAX(10,AF22),AK78,IFERROR(LEFT(AK78,LOOKUP(2,1/(MID(AK78,ROW(10:509),1)=" ")/(ROW(10:509)&lt;=MAX(10,AF22)),ROW(10:509))-1),LEFT(AK78,MAX(10,AF22)))))</f>
        <v/>
      </c>
      <c r="AH78" s="964" t="str">
        <f t="shared" si="6"/>
        <v/>
      </c>
      <c r="AI78" s="964" t="str">
        <f t="shared" si="7"/>
        <v/>
      </c>
      <c r="AJ78" s="964" t="str">
        <f>IF(AL77&lt;&gt;"",AJ77,IF(AJ77&lt;MAX(Z27:Z326),AJ77+1,""))</f>
        <v/>
      </c>
      <c r="AK78" s="965" t="str">
        <f>IF(AJ78="","",IF(AL77&lt;&gt;"",AL77,INDEX(AD27:AD326,MATCH(AJ78,Z27:Z326,0))))</f>
        <v/>
      </c>
      <c r="AL78" s="965" t="str">
        <f t="shared" si="8"/>
        <v/>
      </c>
      <c r="AM78" s="965" t="str">
        <f t="shared" si="9"/>
        <v/>
      </c>
      <c r="AN78" s="964" t="str">
        <f t="shared" si="10"/>
        <v/>
      </c>
      <c r="AO78" s="964" t="str">
        <f t="shared" si="11"/>
        <v/>
      </c>
      <c r="AP78" s="965" t="str">
        <f t="shared" si="12"/>
        <v/>
      </c>
      <c r="AQ78" s="964" t="str">
        <f>IF(AM78="","",IF(COUNTIF(BO27:BO309,TRIM(AP78))&gt;0,"EXCLUSION EXACTE",""))</f>
        <v/>
      </c>
      <c r="AR78" s="964" t="str" cm="1">
        <f t="array" ref="AR78">IF(AM78="","",IF(SUMPRODUCT(--(BO27:BO309&lt;&gt;""),--ISNUMBER(SEARCH(" "&amp;BO27:BO309&amp;" ",AP78)))&gt;0,"BLOQUE MOLLUSQUES",""))</f>
        <v/>
      </c>
      <c r="AS78" s="964" t="str" cm="1">
        <f t="array" ref="AS78">IF(AM78="","",IF(SUMPRODUCT(--(BS27:BS309&lt;&gt;""),--ISNUMBER(SEARCH(" "&amp;BS27:BS309&amp;" ",AP78)))&gt;0,"FORCE MOLLUSQUES",""))</f>
        <v/>
      </c>
      <c r="AT78" s="965" t="str">
        <f t="shared" si="13"/>
        <v/>
      </c>
      <c r="AU78" s="965" t="str">
        <f t="shared" si="17"/>
        <v/>
      </c>
      <c r="AV78" s="964" t="str">
        <f t="shared" si="14"/>
        <v/>
      </c>
      <c r="AW78" s="964" t="str" cm="1">
        <f t="array" ref="AW78">IF(AM78="","",IF(AQ78&lt;&gt;"","",IF(SUMPRODUCT(--(BM27:BM1509=AW26),--(BL27:BL1509&lt;&gt;""),--ISNUMBER(SEARCH(" "&amp;BL27:BL1509&amp;" ",AP78)))&gt;0,AW26,"")))</f>
        <v/>
      </c>
      <c r="AX78" s="964" t="str" cm="1">
        <f t="array" ref="AX78">IF(AM78="","",IF(AQ78&lt;&gt;"","",IF(SUMPRODUCT(--(BM27:BM1509=AX26),--(BL27:BL1509&lt;&gt;""),--ISNUMBER(SEARCH(" "&amp;BL27:BL1509&amp;" ",AP78)))&gt;0,AX26,"")))</f>
        <v/>
      </c>
      <c r="AY78" s="964" t="str" cm="1">
        <f t="array" ref="AY78">IF(AM78="","",IF(AQ78&lt;&gt;"","",IF(SUMPRODUCT(--(BM27:BM1509=AY26),--(BL27:BL1509&lt;&gt;""),--ISNUMBER(SEARCH(" "&amp;BL27:BL1509&amp;" ",AP78)))&gt;0,AY26,"")))</f>
        <v/>
      </c>
      <c r="AZ78" s="964" t="str" cm="1">
        <f t="array" ref="AZ78">IF(AM78="","",IF(AQ78&lt;&gt;"","",IF(SUMPRODUCT(--(BM27:BM1509=AZ26),--(BL27:BL1509&lt;&gt;""),--ISNUMBER(SEARCH(" "&amp;BL27:BL1509&amp;" ",AP78)))&gt;0,AZ26,"")))</f>
        <v/>
      </c>
      <c r="BA78" s="964" t="str" cm="1">
        <f t="array" ref="BA78">IF(AM78="","",IF(AQ78&lt;&gt;"","",IF(SUMPRODUCT(--(BM27:BM1509=BA26),--(BL27:BL1509&lt;&gt;""),--ISNUMBER(SEARCH(" "&amp;BL27:BL1509&amp;" ",AP78)))&gt;0,BA26,"")))</f>
        <v/>
      </c>
      <c r="BB78" s="964" t="str" cm="1">
        <f t="array" ref="BB78">IF(AM78="","",IF(AQ78&lt;&gt;"","",IF(SUMPRODUCT(--(BM27:BM1509=BB26),--(BL27:BL1509&lt;&gt;""),--ISNUMBER(SEARCH(" "&amp;BL27:BL1509&amp;" ",AP78)))&gt;0,BB26,"")))</f>
        <v/>
      </c>
      <c r="BC78" s="964" t="str" cm="1">
        <f t="array" ref="BC78">IF(AM78="","",IF(AQ78&lt;&gt;"","",IF(SUMPRODUCT(--(BM27:BM1509=BC26),--(BL27:BL1509&lt;&gt;""),--ISNUMBER(SEARCH(" "&amp;BL27:BL1509&amp;" ",AP78)))&gt;0,BC26,"")))</f>
        <v/>
      </c>
      <c r="BD78" s="964" t="str" cm="1">
        <f t="array" ref="BD78">IF(AM78="","",IF(AQ78&lt;&gt;"","",IF(SUMPRODUCT(--(BM27:BM1509=BD26),--(BL27:BL1509&lt;&gt;""),--ISNUMBER(SEARCH(" "&amp;BL27:BL1509&amp;" ",AP78)))&gt;0,BD26,"")))</f>
        <v/>
      </c>
      <c r="BE78" s="964" t="str" cm="1">
        <f t="array" ref="BE78">IF(AM78="","",IF(AQ78&lt;&gt;"","",IF(SUMPRODUCT(--(BM27:BM1509=BE26),--(BL27:BL1509&lt;&gt;""),--ISNUMBER(SEARCH(" "&amp;BL27:BL1509&amp;" ",AP78)))&gt;0,BE26,"")))</f>
        <v/>
      </c>
      <c r="BF78" s="964" t="str" cm="1">
        <f t="array" ref="BF78">IF(AM78="","",IF(AQ78&lt;&gt;"","",IF(SUMPRODUCT(--(BM27:BM1509=BF26),--(BL27:BL1509&lt;&gt;""),--ISNUMBER(SEARCH(" "&amp;BL27:BL1509&amp;" ",AP78)))&gt;0,BF26,"")))</f>
        <v/>
      </c>
      <c r="BG78" s="964" t="str" cm="1">
        <f t="array" ref="BG78">IF(AM78="","",IF(AQ78&lt;&gt;"","",IF(SUMPRODUCT(--(BM27:BM1509=BG26),--(BL27:BL1509&lt;&gt;""),--ISNUMBER(SEARCH(" "&amp;BL27:BL1509&amp;" ",AP78)))&gt;0,BG26,"")))</f>
        <v/>
      </c>
      <c r="BH78" s="964" t="str" cm="1">
        <f t="array" ref="BH78">IF(AM78="","",IF(AQ78&lt;&gt;"","",IF(SUMPRODUCT(--(BM27:BM1509=BH26),--(BL27:BL1509&lt;&gt;""),--ISNUMBER(SEARCH(" "&amp;BL27:BL1509&amp;" ",AP78)))&gt;0,BH26,"")))</f>
        <v/>
      </c>
      <c r="BI78" s="964" t="str" cm="1">
        <f t="array" ref="BI78">IF(AM78="","",IF(AQ78&lt;&gt;"","",IF(SUMPRODUCT(--(BM27:BM1509=BI26),--(BL27:BL1509&lt;&gt;""),--ISNUMBER(SEARCH(" "&amp;BL27:BL1509&amp;" ",AP78)))&gt;0,BI26,"")))</f>
        <v/>
      </c>
      <c r="BJ78" s="964" t="str" cm="1">
        <f t="array" ref="BJ78">IF(AM78="","",IF(AS78&lt;&gt;"",BJ26,IF(AR78&lt;&gt;"","",IF(AQ78&lt;&gt;"","",IF(SUMPRODUCT(--(BM27:BM1509=BJ26),--(BL27:BL1509&lt;&gt;""),--ISNUMBER(SEARCH(" "&amp;BL27:BL1509&amp;" ",AP78)))&gt;0,BJ26,"")))))</f>
        <v/>
      </c>
      <c r="BL78" s="964" t="s">
        <v>136</v>
      </c>
      <c r="BM78" s="964" t="s">
        <v>1963</v>
      </c>
      <c r="BO78" s="964" t="s">
        <v>2119</v>
      </c>
      <c r="BP78" s="964" t="s">
        <v>1982</v>
      </c>
      <c r="BQ78" s="964" t="s">
        <v>1983</v>
      </c>
      <c r="BS78" s="964"/>
      <c r="BT78" s="964"/>
      <c r="BU78" s="964"/>
      <c r="CM78" s="49">
        <v>1</v>
      </c>
    </row>
    <row r="79" spans="4:91" ht="30" customHeight="1">
      <c r="D79" s="674"/>
      <c r="E79" s="680"/>
      <c r="F79" s="681"/>
      <c r="G79" s="680"/>
      <c r="H79" s="682"/>
      <c r="I79" s="891"/>
      <c r="J79" s="892"/>
      <c r="K79" s="745"/>
      <c r="L79" s="893"/>
      <c r="M79" s="894"/>
      <c r="N79" s="895"/>
      <c r="O79" s="896"/>
      <c r="P79" s="137"/>
      <c r="Q79" s="897"/>
      <c r="R79" s="751"/>
      <c r="S79" s="898"/>
      <c r="T79" s="753"/>
      <c r="U79" s="899"/>
      <c r="V79" s="900"/>
      <c r="W79" s="756"/>
      <c r="X79" s="764"/>
      <c r="Z79" s="957" t="str">
        <f>IF(AA79="","",COUNTIF(AA27:AA79,"&lt;&gt;"))</f>
        <v/>
      </c>
      <c r="AA79" s="958"/>
      <c r="AB79" s="974" t="str">
        <f t="shared" si="16"/>
        <v/>
      </c>
      <c r="AC79" s="984" t="str">
        <f t="shared" si="2"/>
        <v/>
      </c>
      <c r="AD79" s="961" t="str">
        <f t="shared" si="4"/>
        <v/>
      </c>
      <c r="AE79" s="962" t="str">
        <f t="shared" si="5"/>
        <v/>
      </c>
      <c r="AF79" s="963" t="str">
        <f>IF(AG79="","",COUNTIF(AG27:AG79,"&lt;&gt;"))</f>
        <v/>
      </c>
      <c r="AG79" s="958" t="str" cm="1">
        <f t="array" ref="AG79">IF(AK79="","",IF(LEN(AK79)&lt;=MAX(10,AF22),AK79,IFERROR(LEFT(AK79,LOOKUP(2,1/(MID(AK79,ROW(10:509),1)=" ")/(ROW(10:509)&lt;=MAX(10,AF22)),ROW(10:509))-1),LEFT(AK79,MAX(10,AF22)))))</f>
        <v/>
      </c>
      <c r="AH79" s="963" t="str">
        <f t="shared" si="6"/>
        <v/>
      </c>
      <c r="AI79" s="963" t="str">
        <f t="shared" si="7"/>
        <v/>
      </c>
      <c r="AJ79" s="964" t="str">
        <f>IF(AL78&lt;&gt;"",AJ78,IF(AJ78&lt;MAX(Z27:Z326),AJ78+1,""))</f>
        <v/>
      </c>
      <c r="AK79" s="965" t="str">
        <f>IF(AJ79="","",IF(AL78&lt;&gt;"",AL78,INDEX(AD27:AD326,MATCH(AJ79,Z27:Z326,0))))</f>
        <v/>
      </c>
      <c r="AL79" s="965" t="str">
        <f t="shared" si="8"/>
        <v/>
      </c>
      <c r="AM79" s="966" t="str">
        <f t="shared" si="9"/>
        <v/>
      </c>
      <c r="AN79" s="967" t="str">
        <f t="shared" si="10"/>
        <v/>
      </c>
      <c r="AO79" s="967" t="str">
        <f t="shared" si="11"/>
        <v/>
      </c>
      <c r="AP79" s="966" t="str">
        <f t="shared" si="12"/>
        <v/>
      </c>
      <c r="AQ79" s="967" t="str">
        <f>IF(AM79="","",IF(COUNTIF(BO27:BO309,TRIM(AP79))&gt;0,"EXCLUSION EXACTE",""))</f>
        <v/>
      </c>
      <c r="AR79" s="967" t="str" cm="1">
        <f t="array" ref="AR79">IF(AM79="","",IF(SUMPRODUCT(--(BO27:BO309&lt;&gt;""),--ISNUMBER(SEARCH(" "&amp;BO27:BO309&amp;" ",AP79)))&gt;0,"BLOQUE MOLLUSQUES",""))</f>
        <v/>
      </c>
      <c r="AS79" s="967" t="str" cm="1">
        <f t="array" ref="AS79">IF(AM79="","",IF(SUMPRODUCT(--(BS27:BS309&lt;&gt;""),--ISNUMBER(SEARCH(" "&amp;BS27:BS309&amp;" ",AP79)))&gt;0,"FORCE MOLLUSQUES",""))</f>
        <v/>
      </c>
      <c r="AT79" s="966" t="str">
        <f t="shared" si="13"/>
        <v/>
      </c>
      <c r="AU79" s="966" t="str">
        <f t="shared" si="17"/>
        <v/>
      </c>
      <c r="AV79" s="967" t="str">
        <f t="shared" si="14"/>
        <v/>
      </c>
      <c r="AW79" s="967" t="str" cm="1">
        <f t="array" ref="AW79">IF(AM79="","",IF(AQ79&lt;&gt;"","",IF(SUMPRODUCT(--(BM27:BM1509=AW26),--(BL27:BL1509&lt;&gt;""),--ISNUMBER(SEARCH(" "&amp;BL27:BL1509&amp;" ",AP79)))&gt;0,AW26,"")))</f>
        <v/>
      </c>
      <c r="AX79" s="967" t="str" cm="1">
        <f t="array" ref="AX79">IF(AM79="","",IF(AQ79&lt;&gt;"","",IF(SUMPRODUCT(--(BM27:BM1509=AX26),--(BL27:BL1509&lt;&gt;""),--ISNUMBER(SEARCH(" "&amp;BL27:BL1509&amp;" ",AP79)))&gt;0,AX26,"")))</f>
        <v/>
      </c>
      <c r="AY79" s="967" t="str" cm="1">
        <f t="array" ref="AY79">IF(AM79="","",IF(AQ79&lt;&gt;"","",IF(SUMPRODUCT(--(BM27:BM1509=AY26),--(BL27:BL1509&lt;&gt;""),--ISNUMBER(SEARCH(" "&amp;BL27:BL1509&amp;" ",AP79)))&gt;0,AY26,"")))</f>
        <v/>
      </c>
      <c r="AZ79" s="967" t="str" cm="1">
        <f t="array" ref="AZ79">IF(AM79="","",IF(AQ79&lt;&gt;"","",IF(SUMPRODUCT(--(BM27:BM1509=AZ26),--(BL27:BL1509&lt;&gt;""),--ISNUMBER(SEARCH(" "&amp;BL27:BL1509&amp;" ",AP79)))&gt;0,AZ26,"")))</f>
        <v/>
      </c>
      <c r="BA79" s="967" t="str" cm="1">
        <f t="array" ref="BA79">IF(AM79="","",IF(AQ79&lt;&gt;"","",IF(SUMPRODUCT(--(BM27:BM1509=BA26),--(BL27:BL1509&lt;&gt;""),--ISNUMBER(SEARCH(" "&amp;BL27:BL1509&amp;" ",AP79)))&gt;0,BA26,"")))</f>
        <v/>
      </c>
      <c r="BB79" s="967" t="str" cm="1">
        <f t="array" ref="BB79">IF(AM79="","",IF(AQ79&lt;&gt;"","",IF(SUMPRODUCT(--(BM27:BM1509=BB26),--(BL27:BL1509&lt;&gt;""),--ISNUMBER(SEARCH(" "&amp;BL27:BL1509&amp;" ",AP79)))&gt;0,BB26,"")))</f>
        <v/>
      </c>
      <c r="BC79" s="967" t="str" cm="1">
        <f t="array" ref="BC79">IF(AM79="","",IF(AQ79&lt;&gt;"","",IF(SUMPRODUCT(--(BM27:BM1509=BC26),--(BL27:BL1509&lt;&gt;""),--ISNUMBER(SEARCH(" "&amp;BL27:BL1509&amp;" ",AP79)))&gt;0,BC26,"")))</f>
        <v/>
      </c>
      <c r="BD79" s="967" t="str" cm="1">
        <f t="array" ref="BD79">IF(AM79="","",IF(AQ79&lt;&gt;"","",IF(SUMPRODUCT(--(BM27:BM1509=BD26),--(BL27:BL1509&lt;&gt;""),--ISNUMBER(SEARCH(" "&amp;BL27:BL1509&amp;" ",AP79)))&gt;0,BD26,"")))</f>
        <v/>
      </c>
      <c r="BE79" s="967" t="str" cm="1">
        <f t="array" ref="BE79">IF(AM79="","",IF(AQ79&lt;&gt;"","",IF(SUMPRODUCT(--(BM27:BM1509=BE26),--(BL27:BL1509&lt;&gt;""),--ISNUMBER(SEARCH(" "&amp;BL27:BL1509&amp;" ",AP79)))&gt;0,BE26,"")))</f>
        <v/>
      </c>
      <c r="BF79" s="967" t="str" cm="1">
        <f t="array" ref="BF79">IF(AM79="","",IF(AQ79&lt;&gt;"","",IF(SUMPRODUCT(--(BM27:BM1509=BF26),--(BL27:BL1509&lt;&gt;""),--ISNUMBER(SEARCH(" "&amp;BL27:BL1509&amp;" ",AP79)))&gt;0,BF26,"")))</f>
        <v/>
      </c>
      <c r="BG79" s="967" t="str" cm="1">
        <f t="array" ref="BG79">IF(AM79="","",IF(AQ79&lt;&gt;"","",IF(SUMPRODUCT(--(BM27:BM1509=BG26),--(BL27:BL1509&lt;&gt;""),--ISNUMBER(SEARCH(" "&amp;BL27:BL1509&amp;" ",AP79)))&gt;0,BG26,"")))</f>
        <v/>
      </c>
      <c r="BH79" s="967" t="str" cm="1">
        <f t="array" ref="BH79">IF(AM79="","",IF(AQ79&lt;&gt;"","",IF(SUMPRODUCT(--(BM27:BM1509=BH26),--(BL27:BL1509&lt;&gt;""),--ISNUMBER(SEARCH(" "&amp;BL27:BL1509&amp;" ",AP79)))&gt;0,BH26,"")))</f>
        <v/>
      </c>
      <c r="BI79" s="967" t="str" cm="1">
        <f t="array" ref="BI79">IF(AM79="","",IF(AQ79&lt;&gt;"","",IF(SUMPRODUCT(--(BM27:BM1509=BI26),--(BL27:BL1509&lt;&gt;""),--ISNUMBER(SEARCH(" "&amp;BL27:BL1509&amp;" ",AP79)))&gt;0,BI26,"")))</f>
        <v/>
      </c>
      <c r="BJ79" s="967" t="str" cm="1">
        <f t="array" ref="BJ79">IF(AM79="","",IF(AS79&lt;&gt;"",BJ26,IF(AR79&lt;&gt;"","",IF(AQ79&lt;&gt;"","",IF(SUMPRODUCT(--(BM27:BM1509=BJ26),--(BL27:BL1509&lt;&gt;""),--ISNUMBER(SEARCH(" "&amp;BL27:BL1509&amp;" ",AP79)))&gt;0,BJ26,"")))))</f>
        <v/>
      </c>
      <c r="BL79" s="968" t="s">
        <v>153</v>
      </c>
      <c r="BM79" s="968" t="s">
        <v>1963</v>
      </c>
      <c r="BO79" s="969" t="s">
        <v>2120</v>
      </c>
      <c r="BP79" s="969" t="s">
        <v>1982</v>
      </c>
      <c r="BQ79" s="969" t="s">
        <v>1983</v>
      </c>
      <c r="BS79" s="964"/>
      <c r="BT79" s="964"/>
      <c r="BU79" s="964"/>
      <c r="CM79" s="49">
        <v>1</v>
      </c>
    </row>
    <row r="80" spans="4:91" ht="30" customHeight="1">
      <c r="D80" s="674"/>
      <c r="E80" s="680"/>
      <c r="F80" s="681"/>
      <c r="G80" s="680"/>
      <c r="H80" s="682"/>
      <c r="I80" s="891"/>
      <c r="J80" s="892"/>
      <c r="K80" s="745"/>
      <c r="L80" s="893"/>
      <c r="M80" s="894"/>
      <c r="N80" s="895"/>
      <c r="O80" s="896"/>
      <c r="P80" s="137"/>
      <c r="Q80" s="897"/>
      <c r="R80" s="751"/>
      <c r="S80" s="898"/>
      <c r="T80" s="753"/>
      <c r="U80" s="899"/>
      <c r="V80" s="900"/>
      <c r="W80" s="756"/>
      <c r="X80" s="764"/>
      <c r="Z80" s="973" t="str">
        <f>IF(AA80="","",COUNTIF(AA27:AA80,"&lt;&gt;"))</f>
        <v/>
      </c>
      <c r="AA80" s="965"/>
      <c r="AB80" s="974" t="str">
        <f t="shared" si="16"/>
        <v/>
      </c>
      <c r="AC80" s="984" t="str">
        <f t="shared" si="2"/>
        <v/>
      </c>
      <c r="AD80" s="976" t="str">
        <f t="shared" si="4"/>
        <v/>
      </c>
      <c r="AE80" s="977" t="str">
        <f t="shared" si="5"/>
        <v/>
      </c>
      <c r="AF80" s="964" t="str">
        <f>IF(AG80="","",COUNTIF(AG27:AG80,"&lt;&gt;"))</f>
        <v/>
      </c>
      <c r="AG80" s="965" t="str" cm="1">
        <f t="array" ref="AG80">IF(AK80="","",IF(LEN(AK80)&lt;=MAX(10,AF22),AK80,IFERROR(LEFT(AK80,LOOKUP(2,1/(MID(AK80,ROW(10:509),1)=" ")/(ROW(10:509)&lt;=MAX(10,AF22)),ROW(10:509))-1),LEFT(AK80,MAX(10,AF22)))))</f>
        <v/>
      </c>
      <c r="AH80" s="964" t="str">
        <f t="shared" si="6"/>
        <v/>
      </c>
      <c r="AI80" s="964" t="str">
        <f t="shared" si="7"/>
        <v/>
      </c>
      <c r="AJ80" s="964" t="str">
        <f>IF(AL79&lt;&gt;"",AJ79,IF(AJ79&lt;MAX(Z27:Z326),AJ79+1,""))</f>
        <v/>
      </c>
      <c r="AK80" s="965" t="str">
        <f>IF(AJ80="","",IF(AL79&lt;&gt;"",AL79,INDEX(AD27:AD326,MATCH(AJ80,Z27:Z326,0))))</f>
        <v/>
      </c>
      <c r="AL80" s="965" t="str">
        <f t="shared" si="8"/>
        <v/>
      </c>
      <c r="AM80" s="965" t="str">
        <f t="shared" si="9"/>
        <v/>
      </c>
      <c r="AN80" s="964" t="str">
        <f t="shared" si="10"/>
        <v/>
      </c>
      <c r="AO80" s="964" t="str">
        <f t="shared" si="11"/>
        <v/>
      </c>
      <c r="AP80" s="965" t="str">
        <f t="shared" si="12"/>
        <v/>
      </c>
      <c r="AQ80" s="964" t="str">
        <f>IF(AM80="","",IF(COUNTIF(BO27:BO309,TRIM(AP80))&gt;0,"EXCLUSION EXACTE",""))</f>
        <v/>
      </c>
      <c r="AR80" s="964" t="str" cm="1">
        <f t="array" ref="AR80">IF(AM80="","",IF(SUMPRODUCT(--(BO27:BO309&lt;&gt;""),--ISNUMBER(SEARCH(" "&amp;BO27:BO309&amp;" ",AP80)))&gt;0,"BLOQUE MOLLUSQUES",""))</f>
        <v/>
      </c>
      <c r="AS80" s="964" t="str" cm="1">
        <f t="array" ref="AS80">IF(AM80="","",IF(SUMPRODUCT(--(BS27:BS309&lt;&gt;""),--ISNUMBER(SEARCH(" "&amp;BS27:BS309&amp;" ",AP80)))&gt;0,"FORCE MOLLUSQUES",""))</f>
        <v/>
      </c>
      <c r="AT80" s="965" t="str">
        <f t="shared" si="13"/>
        <v/>
      </c>
      <c r="AU80" s="965" t="str">
        <f t="shared" si="17"/>
        <v/>
      </c>
      <c r="AV80" s="964" t="str">
        <f t="shared" si="14"/>
        <v/>
      </c>
      <c r="AW80" s="964" t="str" cm="1">
        <f t="array" ref="AW80">IF(AM80="","",IF(AQ80&lt;&gt;"","",IF(SUMPRODUCT(--(BM27:BM1509=AW26),--(BL27:BL1509&lt;&gt;""),--ISNUMBER(SEARCH(" "&amp;BL27:BL1509&amp;" ",AP80)))&gt;0,AW26,"")))</f>
        <v/>
      </c>
      <c r="AX80" s="964" t="str" cm="1">
        <f t="array" ref="AX80">IF(AM80="","",IF(AQ80&lt;&gt;"","",IF(SUMPRODUCT(--(BM27:BM1509=AX26),--(BL27:BL1509&lt;&gt;""),--ISNUMBER(SEARCH(" "&amp;BL27:BL1509&amp;" ",AP80)))&gt;0,AX26,"")))</f>
        <v/>
      </c>
      <c r="AY80" s="964" t="str" cm="1">
        <f t="array" ref="AY80">IF(AM80="","",IF(AQ80&lt;&gt;"","",IF(SUMPRODUCT(--(BM27:BM1509=AY26),--(BL27:BL1509&lt;&gt;""),--ISNUMBER(SEARCH(" "&amp;BL27:BL1509&amp;" ",AP80)))&gt;0,AY26,"")))</f>
        <v/>
      </c>
      <c r="AZ80" s="964" t="str" cm="1">
        <f t="array" ref="AZ80">IF(AM80="","",IF(AQ80&lt;&gt;"","",IF(SUMPRODUCT(--(BM27:BM1509=AZ26),--(BL27:BL1509&lt;&gt;""),--ISNUMBER(SEARCH(" "&amp;BL27:BL1509&amp;" ",AP80)))&gt;0,AZ26,"")))</f>
        <v/>
      </c>
      <c r="BA80" s="964" t="str" cm="1">
        <f t="array" ref="BA80">IF(AM80="","",IF(AQ80&lt;&gt;"","",IF(SUMPRODUCT(--(BM27:BM1509=BA26),--(BL27:BL1509&lt;&gt;""),--ISNUMBER(SEARCH(" "&amp;BL27:BL1509&amp;" ",AP80)))&gt;0,BA26,"")))</f>
        <v/>
      </c>
      <c r="BB80" s="964" t="str" cm="1">
        <f t="array" ref="BB80">IF(AM80="","",IF(AQ80&lt;&gt;"","",IF(SUMPRODUCT(--(BM27:BM1509=BB26),--(BL27:BL1509&lt;&gt;""),--ISNUMBER(SEARCH(" "&amp;BL27:BL1509&amp;" ",AP80)))&gt;0,BB26,"")))</f>
        <v/>
      </c>
      <c r="BC80" s="964" t="str" cm="1">
        <f t="array" ref="BC80">IF(AM80="","",IF(AQ80&lt;&gt;"","",IF(SUMPRODUCT(--(BM27:BM1509=BC26),--(BL27:BL1509&lt;&gt;""),--ISNUMBER(SEARCH(" "&amp;BL27:BL1509&amp;" ",AP80)))&gt;0,BC26,"")))</f>
        <v/>
      </c>
      <c r="BD80" s="964" t="str" cm="1">
        <f t="array" ref="BD80">IF(AM80="","",IF(AQ80&lt;&gt;"","",IF(SUMPRODUCT(--(BM27:BM1509=BD26),--(BL27:BL1509&lt;&gt;""),--ISNUMBER(SEARCH(" "&amp;BL27:BL1509&amp;" ",AP80)))&gt;0,BD26,"")))</f>
        <v/>
      </c>
      <c r="BE80" s="964" t="str" cm="1">
        <f t="array" ref="BE80">IF(AM80="","",IF(AQ80&lt;&gt;"","",IF(SUMPRODUCT(--(BM27:BM1509=BE26),--(BL27:BL1509&lt;&gt;""),--ISNUMBER(SEARCH(" "&amp;BL27:BL1509&amp;" ",AP80)))&gt;0,BE26,"")))</f>
        <v/>
      </c>
      <c r="BF80" s="964" t="str" cm="1">
        <f t="array" ref="BF80">IF(AM80="","",IF(AQ80&lt;&gt;"","",IF(SUMPRODUCT(--(BM27:BM1509=BF26),--(BL27:BL1509&lt;&gt;""),--ISNUMBER(SEARCH(" "&amp;BL27:BL1509&amp;" ",AP80)))&gt;0,BF26,"")))</f>
        <v/>
      </c>
      <c r="BG80" s="964" t="str" cm="1">
        <f t="array" ref="BG80">IF(AM80="","",IF(AQ80&lt;&gt;"","",IF(SUMPRODUCT(--(BM27:BM1509=BG26),--(BL27:BL1509&lt;&gt;""),--ISNUMBER(SEARCH(" "&amp;BL27:BL1509&amp;" ",AP80)))&gt;0,BG26,"")))</f>
        <v/>
      </c>
      <c r="BH80" s="964" t="str" cm="1">
        <f t="array" ref="BH80">IF(AM80="","",IF(AQ80&lt;&gt;"","",IF(SUMPRODUCT(--(BM27:BM1509=BH26),--(BL27:BL1509&lt;&gt;""),--ISNUMBER(SEARCH(" "&amp;BL27:BL1509&amp;" ",AP80)))&gt;0,BH26,"")))</f>
        <v/>
      </c>
      <c r="BI80" s="964" t="str" cm="1">
        <f t="array" ref="BI80">IF(AM80="","",IF(AQ80&lt;&gt;"","",IF(SUMPRODUCT(--(BM27:BM1509=BI26),--(BL27:BL1509&lt;&gt;""),--ISNUMBER(SEARCH(" "&amp;BL27:BL1509&amp;" ",AP80)))&gt;0,BI26,"")))</f>
        <v/>
      </c>
      <c r="BJ80" s="964" t="str" cm="1">
        <f t="array" ref="BJ80">IF(AM80="","",IF(AS80&lt;&gt;"",BJ26,IF(AR80&lt;&gt;"","",IF(AQ80&lt;&gt;"","",IF(SUMPRODUCT(--(BM27:BM1509=BJ26),--(BL27:BL1509&lt;&gt;""),--ISNUMBER(SEARCH(" "&amp;BL27:BL1509&amp;" ",AP80)))&gt;0,BJ26,"")))))</f>
        <v/>
      </c>
      <c r="BL80" s="964" t="s">
        <v>496</v>
      </c>
      <c r="BM80" s="964" t="s">
        <v>1963</v>
      </c>
      <c r="BO80" s="964" t="s">
        <v>2121</v>
      </c>
      <c r="BP80" s="964" t="s">
        <v>2084</v>
      </c>
      <c r="BQ80" s="964" t="s">
        <v>1983</v>
      </c>
      <c r="BS80" s="964"/>
      <c r="BT80" s="964"/>
      <c r="BU80" s="964"/>
      <c r="CM80" s="49">
        <v>1</v>
      </c>
    </row>
    <row r="81" spans="4:91" ht="30" customHeight="1">
      <c r="D81" s="674"/>
      <c r="E81" s="680"/>
      <c r="F81" s="681"/>
      <c r="G81" s="680"/>
      <c r="H81" s="682"/>
      <c r="I81" s="891"/>
      <c r="J81" s="892"/>
      <c r="K81" s="745"/>
      <c r="L81" s="893"/>
      <c r="M81" s="894"/>
      <c r="N81" s="895"/>
      <c r="O81" s="896"/>
      <c r="P81" s="137"/>
      <c r="Q81" s="897"/>
      <c r="R81" s="751"/>
      <c r="S81" s="898"/>
      <c r="T81" s="753"/>
      <c r="U81" s="899"/>
      <c r="V81" s="900"/>
      <c r="W81" s="756"/>
      <c r="X81" s="764"/>
      <c r="Z81" s="957" t="str">
        <f>IF(AA81="","",COUNTIF(AA27:AA81,"&lt;&gt;"))</f>
        <v/>
      </c>
      <c r="AA81" s="958"/>
      <c r="AB81" s="974" t="str">
        <f t="shared" si="16"/>
        <v/>
      </c>
      <c r="AC81" s="984" t="str">
        <f t="shared" si="2"/>
        <v/>
      </c>
      <c r="AD81" s="961" t="str">
        <f t="shared" si="4"/>
        <v/>
      </c>
      <c r="AE81" s="962" t="str">
        <f t="shared" si="5"/>
        <v/>
      </c>
      <c r="AF81" s="963" t="str">
        <f>IF(AG81="","",COUNTIF(AG27:AG81,"&lt;&gt;"))</f>
        <v/>
      </c>
      <c r="AG81" s="958" t="str" cm="1">
        <f t="array" ref="AG81">IF(AK81="","",IF(LEN(AK81)&lt;=MAX(10,AF22),AK81,IFERROR(LEFT(AK81,LOOKUP(2,1/(MID(AK81,ROW(10:509),1)=" ")/(ROW(10:509)&lt;=MAX(10,AF22)),ROW(10:509))-1),LEFT(AK81,MAX(10,AF22)))))</f>
        <v/>
      </c>
      <c r="AH81" s="963" t="str">
        <f t="shared" si="6"/>
        <v/>
      </c>
      <c r="AI81" s="963" t="str">
        <f t="shared" si="7"/>
        <v/>
      </c>
      <c r="AJ81" s="964" t="str">
        <f>IF(AL80&lt;&gt;"",AJ80,IF(AJ80&lt;MAX(Z27:Z326),AJ80+1,""))</f>
        <v/>
      </c>
      <c r="AK81" s="965" t="str">
        <f>IF(AJ81="","",IF(AL80&lt;&gt;"",AL80,INDEX(AD27:AD326,MATCH(AJ81,Z27:Z326,0))))</f>
        <v/>
      </c>
      <c r="AL81" s="965" t="str">
        <f t="shared" si="8"/>
        <v/>
      </c>
      <c r="AM81" s="966" t="str">
        <f t="shared" si="9"/>
        <v/>
      </c>
      <c r="AN81" s="967" t="str">
        <f t="shared" si="10"/>
        <v/>
      </c>
      <c r="AO81" s="967" t="str">
        <f t="shared" si="11"/>
        <v/>
      </c>
      <c r="AP81" s="966" t="str">
        <f t="shared" si="12"/>
        <v/>
      </c>
      <c r="AQ81" s="967" t="str">
        <f>IF(AM81="","",IF(COUNTIF(BO27:BO309,TRIM(AP81))&gt;0,"EXCLUSION EXACTE",""))</f>
        <v/>
      </c>
      <c r="AR81" s="967" t="str" cm="1">
        <f t="array" ref="AR81">IF(AM81="","",IF(SUMPRODUCT(--(BO27:BO309&lt;&gt;""),--ISNUMBER(SEARCH(" "&amp;BO27:BO309&amp;" ",AP81)))&gt;0,"BLOQUE MOLLUSQUES",""))</f>
        <v/>
      </c>
      <c r="AS81" s="967" t="str" cm="1">
        <f t="array" ref="AS81">IF(AM81="","",IF(SUMPRODUCT(--(BS27:BS309&lt;&gt;""),--ISNUMBER(SEARCH(" "&amp;BS27:BS309&amp;" ",AP81)))&gt;0,"FORCE MOLLUSQUES",""))</f>
        <v/>
      </c>
      <c r="AT81" s="966" t="str">
        <f t="shared" si="13"/>
        <v/>
      </c>
      <c r="AU81" s="966" t="str">
        <f t="shared" si="17"/>
        <v/>
      </c>
      <c r="AV81" s="967" t="str">
        <f t="shared" si="14"/>
        <v/>
      </c>
      <c r="AW81" s="967" t="str" cm="1">
        <f t="array" ref="AW81">IF(AM81="","",IF(AQ81&lt;&gt;"","",IF(SUMPRODUCT(--(BM27:BM1509=AW26),--(BL27:BL1509&lt;&gt;""),--ISNUMBER(SEARCH(" "&amp;BL27:BL1509&amp;" ",AP81)))&gt;0,AW26,"")))</f>
        <v/>
      </c>
      <c r="AX81" s="967" t="str" cm="1">
        <f t="array" ref="AX81">IF(AM81="","",IF(AQ81&lt;&gt;"","",IF(SUMPRODUCT(--(BM27:BM1509=AX26),--(BL27:BL1509&lt;&gt;""),--ISNUMBER(SEARCH(" "&amp;BL27:BL1509&amp;" ",AP81)))&gt;0,AX26,"")))</f>
        <v/>
      </c>
      <c r="AY81" s="967" t="str" cm="1">
        <f t="array" ref="AY81">IF(AM81="","",IF(AQ81&lt;&gt;"","",IF(SUMPRODUCT(--(BM27:BM1509=AY26),--(BL27:BL1509&lt;&gt;""),--ISNUMBER(SEARCH(" "&amp;BL27:BL1509&amp;" ",AP81)))&gt;0,AY26,"")))</f>
        <v/>
      </c>
      <c r="AZ81" s="967" t="str" cm="1">
        <f t="array" ref="AZ81">IF(AM81="","",IF(AQ81&lt;&gt;"","",IF(SUMPRODUCT(--(BM27:BM1509=AZ26),--(BL27:BL1509&lt;&gt;""),--ISNUMBER(SEARCH(" "&amp;BL27:BL1509&amp;" ",AP81)))&gt;0,AZ26,"")))</f>
        <v/>
      </c>
      <c r="BA81" s="967" t="str" cm="1">
        <f t="array" ref="BA81">IF(AM81="","",IF(AQ81&lt;&gt;"","",IF(SUMPRODUCT(--(BM27:BM1509=BA26),--(BL27:BL1509&lt;&gt;""),--ISNUMBER(SEARCH(" "&amp;BL27:BL1509&amp;" ",AP81)))&gt;0,BA26,"")))</f>
        <v/>
      </c>
      <c r="BB81" s="967" t="str" cm="1">
        <f t="array" ref="BB81">IF(AM81="","",IF(AQ81&lt;&gt;"","",IF(SUMPRODUCT(--(BM27:BM1509=BB26),--(BL27:BL1509&lt;&gt;""),--ISNUMBER(SEARCH(" "&amp;BL27:BL1509&amp;" ",AP81)))&gt;0,BB26,"")))</f>
        <v/>
      </c>
      <c r="BC81" s="967" t="str" cm="1">
        <f t="array" ref="BC81">IF(AM81="","",IF(AQ81&lt;&gt;"","",IF(SUMPRODUCT(--(BM27:BM1509=BC26),--(BL27:BL1509&lt;&gt;""),--ISNUMBER(SEARCH(" "&amp;BL27:BL1509&amp;" ",AP81)))&gt;0,BC26,"")))</f>
        <v/>
      </c>
      <c r="BD81" s="967" t="str" cm="1">
        <f t="array" ref="BD81">IF(AM81="","",IF(AQ81&lt;&gt;"","",IF(SUMPRODUCT(--(BM27:BM1509=BD26),--(BL27:BL1509&lt;&gt;""),--ISNUMBER(SEARCH(" "&amp;BL27:BL1509&amp;" ",AP81)))&gt;0,BD26,"")))</f>
        <v/>
      </c>
      <c r="BE81" s="967" t="str" cm="1">
        <f t="array" ref="BE81">IF(AM81="","",IF(AQ81&lt;&gt;"","",IF(SUMPRODUCT(--(BM27:BM1509=BE26),--(BL27:BL1509&lt;&gt;""),--ISNUMBER(SEARCH(" "&amp;BL27:BL1509&amp;" ",AP81)))&gt;0,BE26,"")))</f>
        <v/>
      </c>
      <c r="BF81" s="967" t="str" cm="1">
        <f t="array" ref="BF81">IF(AM81="","",IF(AQ81&lt;&gt;"","",IF(SUMPRODUCT(--(BM27:BM1509=BF26),--(BL27:BL1509&lt;&gt;""),--ISNUMBER(SEARCH(" "&amp;BL27:BL1509&amp;" ",AP81)))&gt;0,BF26,"")))</f>
        <v/>
      </c>
      <c r="BG81" s="967" t="str" cm="1">
        <f t="array" ref="BG81">IF(AM81="","",IF(AQ81&lt;&gt;"","",IF(SUMPRODUCT(--(BM27:BM1509=BG26),--(BL27:BL1509&lt;&gt;""),--ISNUMBER(SEARCH(" "&amp;BL27:BL1509&amp;" ",AP81)))&gt;0,BG26,"")))</f>
        <v/>
      </c>
      <c r="BH81" s="967" t="str" cm="1">
        <f t="array" ref="BH81">IF(AM81="","",IF(AQ81&lt;&gt;"","",IF(SUMPRODUCT(--(BM27:BM1509=BH26),--(BL27:BL1509&lt;&gt;""),--ISNUMBER(SEARCH(" "&amp;BL27:BL1509&amp;" ",AP81)))&gt;0,BH26,"")))</f>
        <v/>
      </c>
      <c r="BI81" s="967" t="str" cm="1">
        <f t="array" ref="BI81">IF(AM81="","",IF(AQ81&lt;&gt;"","",IF(SUMPRODUCT(--(BM27:BM1509=BI26),--(BL27:BL1509&lt;&gt;""),--ISNUMBER(SEARCH(" "&amp;BL27:BL1509&amp;" ",AP81)))&gt;0,BI26,"")))</f>
        <v/>
      </c>
      <c r="BJ81" s="967" t="str" cm="1">
        <f t="array" ref="BJ81">IF(AM81="","",IF(AS81&lt;&gt;"",BJ26,IF(AR81&lt;&gt;"","",IF(AQ81&lt;&gt;"","",IF(SUMPRODUCT(--(BM27:BM1509=BJ26),--(BL27:BL1509&lt;&gt;""),--ISNUMBER(SEARCH(" "&amp;BL27:BL1509&amp;" ",AP81)))&gt;0,BJ26,"")))))</f>
        <v/>
      </c>
      <c r="BL81" s="968" t="s">
        <v>498</v>
      </c>
      <c r="BM81" s="968" t="s">
        <v>1963</v>
      </c>
      <c r="BO81" s="969" t="s">
        <v>2065</v>
      </c>
      <c r="BP81" s="969" t="s">
        <v>2084</v>
      </c>
      <c r="BQ81" s="969" t="s">
        <v>1983</v>
      </c>
      <c r="BS81" s="964"/>
      <c r="BT81" s="964"/>
      <c r="BU81" s="964"/>
      <c r="CM81" s="49">
        <v>1</v>
      </c>
    </row>
    <row r="82" spans="4:91" ht="30" customHeight="1">
      <c r="D82" s="674"/>
      <c r="E82" s="680"/>
      <c r="F82" s="681"/>
      <c r="G82" s="680"/>
      <c r="H82" s="682"/>
      <c r="I82" s="891"/>
      <c r="J82" s="892"/>
      <c r="K82" s="745"/>
      <c r="L82" s="893"/>
      <c r="M82" s="894"/>
      <c r="N82" s="895"/>
      <c r="O82" s="896"/>
      <c r="P82" s="137"/>
      <c r="Q82" s="897"/>
      <c r="R82" s="751"/>
      <c r="S82" s="898"/>
      <c r="T82" s="753"/>
      <c r="U82" s="899"/>
      <c r="V82" s="900"/>
      <c r="W82" s="756"/>
      <c r="X82" s="764"/>
      <c r="Z82" s="973" t="str">
        <f>IF(AA82="","",COUNTIF(AA27:AA82,"&lt;&gt;"))</f>
        <v/>
      </c>
      <c r="AA82" s="965"/>
      <c r="AB82" s="974" t="str">
        <f t="shared" si="16"/>
        <v/>
      </c>
      <c r="AC82" s="984" t="str">
        <f t="shared" si="2"/>
        <v/>
      </c>
      <c r="AD82" s="976" t="str">
        <f t="shared" si="4"/>
        <v/>
      </c>
      <c r="AE82" s="977" t="str">
        <f t="shared" si="5"/>
        <v/>
      </c>
      <c r="AF82" s="964" t="str">
        <f>IF(AG82="","",COUNTIF(AG27:AG82,"&lt;&gt;"))</f>
        <v/>
      </c>
      <c r="AG82" s="965" t="str" cm="1">
        <f t="array" ref="AG82">IF(AK82="","",IF(LEN(AK82)&lt;=MAX(10,AF22),AK82,IFERROR(LEFT(AK82,LOOKUP(2,1/(MID(AK82,ROW(10:509),1)=" ")/(ROW(10:509)&lt;=MAX(10,AF22)),ROW(10:509))-1),LEFT(AK82,MAX(10,AF22)))))</f>
        <v/>
      </c>
      <c r="AH82" s="964" t="str">
        <f t="shared" si="6"/>
        <v/>
      </c>
      <c r="AI82" s="964" t="str">
        <f t="shared" si="7"/>
        <v/>
      </c>
      <c r="AJ82" s="964" t="str">
        <f>IF(AL81&lt;&gt;"",AJ81,IF(AJ81&lt;MAX(Z27:Z326),AJ81+1,""))</f>
        <v/>
      </c>
      <c r="AK82" s="965" t="str">
        <f>IF(AJ82="","",IF(AL81&lt;&gt;"",AL81,INDEX(AD27:AD326,MATCH(AJ82,Z27:Z326,0))))</f>
        <v/>
      </c>
      <c r="AL82" s="965" t="str">
        <f t="shared" si="8"/>
        <v/>
      </c>
      <c r="AM82" s="965" t="str">
        <f t="shared" si="9"/>
        <v/>
      </c>
      <c r="AN82" s="964" t="str">
        <f t="shared" si="10"/>
        <v/>
      </c>
      <c r="AO82" s="964" t="str">
        <f t="shared" si="11"/>
        <v/>
      </c>
      <c r="AP82" s="965" t="str">
        <f t="shared" si="12"/>
        <v/>
      </c>
      <c r="AQ82" s="964" t="str">
        <f>IF(AM82="","",IF(COUNTIF(BO27:BO309,TRIM(AP82))&gt;0,"EXCLUSION EXACTE",""))</f>
        <v/>
      </c>
      <c r="AR82" s="964" t="str" cm="1">
        <f t="array" ref="AR82">IF(AM82="","",IF(SUMPRODUCT(--(BO27:BO309&lt;&gt;""),--ISNUMBER(SEARCH(" "&amp;BO27:BO309&amp;" ",AP82)))&gt;0,"BLOQUE MOLLUSQUES",""))</f>
        <v/>
      </c>
      <c r="AS82" s="964" t="str" cm="1">
        <f t="array" ref="AS82">IF(AM82="","",IF(SUMPRODUCT(--(BS27:BS309&lt;&gt;""),--ISNUMBER(SEARCH(" "&amp;BS27:BS309&amp;" ",AP82)))&gt;0,"FORCE MOLLUSQUES",""))</f>
        <v/>
      </c>
      <c r="AT82" s="965" t="str">
        <f t="shared" si="13"/>
        <v/>
      </c>
      <c r="AU82" s="965" t="str">
        <f t="shared" si="17"/>
        <v/>
      </c>
      <c r="AV82" s="964" t="str">
        <f t="shared" si="14"/>
        <v/>
      </c>
      <c r="AW82" s="964" t="str" cm="1">
        <f t="array" ref="AW82">IF(AM82="","",IF(AQ82&lt;&gt;"","",IF(SUMPRODUCT(--(BM27:BM1509=AW26),--(BL27:BL1509&lt;&gt;""),--ISNUMBER(SEARCH(" "&amp;BL27:BL1509&amp;" ",AP82)))&gt;0,AW26,"")))</f>
        <v/>
      </c>
      <c r="AX82" s="964" t="str" cm="1">
        <f t="array" ref="AX82">IF(AM82="","",IF(AQ82&lt;&gt;"","",IF(SUMPRODUCT(--(BM27:BM1509=AX26),--(BL27:BL1509&lt;&gt;""),--ISNUMBER(SEARCH(" "&amp;BL27:BL1509&amp;" ",AP82)))&gt;0,AX26,"")))</f>
        <v/>
      </c>
      <c r="AY82" s="964" t="str" cm="1">
        <f t="array" ref="AY82">IF(AM82="","",IF(AQ82&lt;&gt;"","",IF(SUMPRODUCT(--(BM27:BM1509=AY26),--(BL27:BL1509&lt;&gt;""),--ISNUMBER(SEARCH(" "&amp;BL27:BL1509&amp;" ",AP82)))&gt;0,AY26,"")))</f>
        <v/>
      </c>
      <c r="AZ82" s="964" t="str" cm="1">
        <f t="array" ref="AZ82">IF(AM82="","",IF(AQ82&lt;&gt;"","",IF(SUMPRODUCT(--(BM27:BM1509=AZ26),--(BL27:BL1509&lt;&gt;""),--ISNUMBER(SEARCH(" "&amp;BL27:BL1509&amp;" ",AP82)))&gt;0,AZ26,"")))</f>
        <v/>
      </c>
      <c r="BA82" s="964" t="str" cm="1">
        <f t="array" ref="BA82">IF(AM82="","",IF(AQ82&lt;&gt;"","",IF(SUMPRODUCT(--(BM27:BM1509=BA26),--(BL27:BL1509&lt;&gt;""),--ISNUMBER(SEARCH(" "&amp;BL27:BL1509&amp;" ",AP82)))&gt;0,BA26,"")))</f>
        <v/>
      </c>
      <c r="BB82" s="964" t="str" cm="1">
        <f t="array" ref="BB82">IF(AM82="","",IF(AQ82&lt;&gt;"","",IF(SUMPRODUCT(--(BM27:BM1509=BB26),--(BL27:BL1509&lt;&gt;""),--ISNUMBER(SEARCH(" "&amp;BL27:BL1509&amp;" ",AP82)))&gt;0,BB26,"")))</f>
        <v/>
      </c>
      <c r="BC82" s="964" t="str" cm="1">
        <f t="array" ref="BC82">IF(AM82="","",IF(AQ82&lt;&gt;"","",IF(SUMPRODUCT(--(BM27:BM1509=BC26),--(BL27:BL1509&lt;&gt;""),--ISNUMBER(SEARCH(" "&amp;BL27:BL1509&amp;" ",AP82)))&gt;0,BC26,"")))</f>
        <v/>
      </c>
      <c r="BD82" s="964" t="str" cm="1">
        <f t="array" ref="BD82">IF(AM82="","",IF(AQ82&lt;&gt;"","",IF(SUMPRODUCT(--(BM27:BM1509=BD26),--(BL27:BL1509&lt;&gt;""),--ISNUMBER(SEARCH(" "&amp;BL27:BL1509&amp;" ",AP82)))&gt;0,BD26,"")))</f>
        <v/>
      </c>
      <c r="BE82" s="964" t="str" cm="1">
        <f t="array" ref="BE82">IF(AM82="","",IF(AQ82&lt;&gt;"","",IF(SUMPRODUCT(--(BM27:BM1509=BE26),--(BL27:BL1509&lt;&gt;""),--ISNUMBER(SEARCH(" "&amp;BL27:BL1509&amp;" ",AP82)))&gt;0,BE26,"")))</f>
        <v/>
      </c>
      <c r="BF82" s="964" t="str" cm="1">
        <f t="array" ref="BF82">IF(AM82="","",IF(AQ82&lt;&gt;"","",IF(SUMPRODUCT(--(BM27:BM1509=BF26),--(BL27:BL1509&lt;&gt;""),--ISNUMBER(SEARCH(" "&amp;BL27:BL1509&amp;" ",AP82)))&gt;0,BF26,"")))</f>
        <v/>
      </c>
      <c r="BG82" s="964" t="str" cm="1">
        <f t="array" ref="BG82">IF(AM82="","",IF(AQ82&lt;&gt;"","",IF(SUMPRODUCT(--(BM27:BM1509=BG26),--(BL27:BL1509&lt;&gt;""),--ISNUMBER(SEARCH(" "&amp;BL27:BL1509&amp;" ",AP82)))&gt;0,BG26,"")))</f>
        <v/>
      </c>
      <c r="BH82" s="964" t="str" cm="1">
        <f t="array" ref="BH82">IF(AM82="","",IF(AQ82&lt;&gt;"","",IF(SUMPRODUCT(--(BM27:BM1509=BH26),--(BL27:BL1509&lt;&gt;""),--ISNUMBER(SEARCH(" "&amp;BL27:BL1509&amp;" ",AP82)))&gt;0,BH26,"")))</f>
        <v/>
      </c>
      <c r="BI82" s="964" t="str" cm="1">
        <f t="array" ref="BI82">IF(AM82="","",IF(AQ82&lt;&gt;"","",IF(SUMPRODUCT(--(BM27:BM1509=BI26),--(BL27:BL1509&lt;&gt;""),--ISNUMBER(SEARCH(" "&amp;BL27:BL1509&amp;" ",AP82)))&gt;0,BI26,"")))</f>
        <v/>
      </c>
      <c r="BJ82" s="964" t="str" cm="1">
        <f t="array" ref="BJ82">IF(AM82="","",IF(AS82&lt;&gt;"",BJ26,IF(AR82&lt;&gt;"","",IF(AQ82&lt;&gt;"","",IF(SUMPRODUCT(--(BM27:BM1509=BJ26),--(BL27:BL1509&lt;&gt;""),--ISNUMBER(SEARCH(" "&amp;BL27:BL1509&amp;" ",AP82)))&gt;0,BJ26,"")))))</f>
        <v/>
      </c>
      <c r="BL82" s="964" t="s">
        <v>2122</v>
      </c>
      <c r="BM82" s="964" t="s">
        <v>1963</v>
      </c>
      <c r="BO82" s="964" t="s">
        <v>1044</v>
      </c>
      <c r="BP82" s="964" t="s">
        <v>2084</v>
      </c>
      <c r="BQ82" s="964" t="s">
        <v>1983</v>
      </c>
      <c r="BS82" s="964"/>
      <c r="BT82" s="964"/>
      <c r="BU82" s="964"/>
      <c r="CM82" s="49">
        <v>1</v>
      </c>
    </row>
    <row r="83" spans="4:91" ht="30" customHeight="1">
      <c r="D83" s="674"/>
      <c r="E83" s="680"/>
      <c r="F83" s="681"/>
      <c r="G83" s="680"/>
      <c r="H83" s="682"/>
      <c r="I83" s="891"/>
      <c r="J83" s="892"/>
      <c r="K83" s="745"/>
      <c r="L83" s="893"/>
      <c r="M83" s="894"/>
      <c r="N83" s="895"/>
      <c r="O83" s="896"/>
      <c r="P83" s="137"/>
      <c r="Q83" s="897"/>
      <c r="R83" s="751"/>
      <c r="S83" s="898"/>
      <c r="T83" s="753"/>
      <c r="U83" s="899"/>
      <c r="V83" s="900"/>
      <c r="W83" s="756"/>
      <c r="X83" s="764"/>
      <c r="Z83" s="957" t="str">
        <f>IF(AA83="","",COUNTIF(AA27:AA83,"&lt;&gt;"))</f>
        <v/>
      </c>
      <c r="AA83" s="958"/>
      <c r="AB83" s="974" t="str">
        <f t="shared" si="16"/>
        <v/>
      </c>
      <c r="AC83" s="984" t="str">
        <f t="shared" si="2"/>
        <v/>
      </c>
      <c r="AD83" s="961" t="str">
        <f t="shared" si="4"/>
        <v/>
      </c>
      <c r="AE83" s="962" t="str">
        <f t="shared" si="5"/>
        <v/>
      </c>
      <c r="AF83" s="963" t="str">
        <f>IF(AG83="","",COUNTIF(AG27:AG83,"&lt;&gt;"))</f>
        <v/>
      </c>
      <c r="AG83" s="958" t="str" cm="1">
        <f t="array" ref="AG83">IF(AK83="","",IF(LEN(AK83)&lt;=MAX(10,AF22),AK83,IFERROR(LEFT(AK83,LOOKUP(2,1/(MID(AK83,ROW(10:509),1)=" ")/(ROW(10:509)&lt;=MAX(10,AF22)),ROW(10:509))-1),LEFT(AK83,MAX(10,AF22)))))</f>
        <v/>
      </c>
      <c r="AH83" s="963" t="str">
        <f t="shared" si="6"/>
        <v/>
      </c>
      <c r="AI83" s="963" t="str">
        <f t="shared" si="7"/>
        <v/>
      </c>
      <c r="AJ83" s="964" t="str">
        <f>IF(AL82&lt;&gt;"",AJ82,IF(AJ82&lt;MAX(Z27:Z326),AJ82+1,""))</f>
        <v/>
      </c>
      <c r="AK83" s="965" t="str">
        <f>IF(AJ83="","",IF(AL82&lt;&gt;"",AL82,INDEX(AD27:AD326,MATCH(AJ83,Z27:Z326,0))))</f>
        <v/>
      </c>
      <c r="AL83" s="965" t="str">
        <f t="shared" si="8"/>
        <v/>
      </c>
      <c r="AM83" s="966" t="str">
        <f t="shared" si="9"/>
        <v/>
      </c>
      <c r="AN83" s="967" t="str">
        <f t="shared" si="10"/>
        <v/>
      </c>
      <c r="AO83" s="967" t="str">
        <f t="shared" si="11"/>
        <v/>
      </c>
      <c r="AP83" s="966" t="str">
        <f t="shared" si="12"/>
        <v/>
      </c>
      <c r="AQ83" s="967" t="str">
        <f>IF(AM83="","",IF(COUNTIF(BO27:BO309,TRIM(AP83))&gt;0,"EXCLUSION EXACTE",""))</f>
        <v/>
      </c>
      <c r="AR83" s="967" t="str" cm="1">
        <f t="array" ref="AR83">IF(AM83="","",IF(SUMPRODUCT(--(BO27:BO309&lt;&gt;""),--ISNUMBER(SEARCH(" "&amp;BO27:BO309&amp;" ",AP83)))&gt;0,"BLOQUE MOLLUSQUES",""))</f>
        <v/>
      </c>
      <c r="AS83" s="967" t="str" cm="1">
        <f t="array" ref="AS83">IF(AM83="","",IF(SUMPRODUCT(--(BS27:BS309&lt;&gt;""),--ISNUMBER(SEARCH(" "&amp;BS27:BS309&amp;" ",AP83)))&gt;0,"FORCE MOLLUSQUES",""))</f>
        <v/>
      </c>
      <c r="AT83" s="966" t="str">
        <f t="shared" si="13"/>
        <v/>
      </c>
      <c r="AU83" s="966" t="str">
        <f t="shared" si="17"/>
        <v/>
      </c>
      <c r="AV83" s="967" t="str">
        <f t="shared" si="14"/>
        <v/>
      </c>
      <c r="AW83" s="967" t="str" cm="1">
        <f t="array" ref="AW83">IF(AM83="","",IF(AQ83&lt;&gt;"","",IF(SUMPRODUCT(--(BM27:BM1509=AW26),--(BL27:BL1509&lt;&gt;""),--ISNUMBER(SEARCH(" "&amp;BL27:BL1509&amp;" ",AP83)))&gt;0,AW26,"")))</f>
        <v/>
      </c>
      <c r="AX83" s="967" t="str" cm="1">
        <f t="array" ref="AX83">IF(AM83="","",IF(AQ83&lt;&gt;"","",IF(SUMPRODUCT(--(BM27:BM1509=AX26),--(BL27:BL1509&lt;&gt;""),--ISNUMBER(SEARCH(" "&amp;BL27:BL1509&amp;" ",AP83)))&gt;0,AX26,"")))</f>
        <v/>
      </c>
      <c r="AY83" s="967" t="str" cm="1">
        <f t="array" ref="AY83">IF(AM83="","",IF(AQ83&lt;&gt;"","",IF(SUMPRODUCT(--(BM27:BM1509=AY26),--(BL27:BL1509&lt;&gt;""),--ISNUMBER(SEARCH(" "&amp;BL27:BL1509&amp;" ",AP83)))&gt;0,AY26,"")))</f>
        <v/>
      </c>
      <c r="AZ83" s="967" t="str" cm="1">
        <f t="array" ref="AZ83">IF(AM83="","",IF(AQ83&lt;&gt;"","",IF(SUMPRODUCT(--(BM27:BM1509=AZ26),--(BL27:BL1509&lt;&gt;""),--ISNUMBER(SEARCH(" "&amp;BL27:BL1509&amp;" ",AP83)))&gt;0,AZ26,"")))</f>
        <v/>
      </c>
      <c r="BA83" s="967" t="str" cm="1">
        <f t="array" ref="BA83">IF(AM83="","",IF(AQ83&lt;&gt;"","",IF(SUMPRODUCT(--(BM27:BM1509=BA26),--(BL27:BL1509&lt;&gt;""),--ISNUMBER(SEARCH(" "&amp;BL27:BL1509&amp;" ",AP83)))&gt;0,BA26,"")))</f>
        <v/>
      </c>
      <c r="BB83" s="967" t="str" cm="1">
        <f t="array" ref="BB83">IF(AM83="","",IF(AQ83&lt;&gt;"","",IF(SUMPRODUCT(--(BM27:BM1509=BB26),--(BL27:BL1509&lt;&gt;""),--ISNUMBER(SEARCH(" "&amp;BL27:BL1509&amp;" ",AP83)))&gt;0,BB26,"")))</f>
        <v/>
      </c>
      <c r="BC83" s="967" t="str" cm="1">
        <f t="array" ref="BC83">IF(AM83="","",IF(AQ83&lt;&gt;"","",IF(SUMPRODUCT(--(BM27:BM1509=BC26),--(BL27:BL1509&lt;&gt;""),--ISNUMBER(SEARCH(" "&amp;BL27:BL1509&amp;" ",AP83)))&gt;0,BC26,"")))</f>
        <v/>
      </c>
      <c r="BD83" s="967" t="str" cm="1">
        <f t="array" ref="BD83">IF(AM83="","",IF(AQ83&lt;&gt;"","",IF(SUMPRODUCT(--(BM27:BM1509=BD26),--(BL27:BL1509&lt;&gt;""),--ISNUMBER(SEARCH(" "&amp;BL27:BL1509&amp;" ",AP83)))&gt;0,BD26,"")))</f>
        <v/>
      </c>
      <c r="BE83" s="967" t="str" cm="1">
        <f t="array" ref="BE83">IF(AM83="","",IF(AQ83&lt;&gt;"","",IF(SUMPRODUCT(--(BM27:BM1509=BE26),--(BL27:BL1509&lt;&gt;""),--ISNUMBER(SEARCH(" "&amp;BL27:BL1509&amp;" ",AP83)))&gt;0,BE26,"")))</f>
        <v/>
      </c>
      <c r="BF83" s="967" t="str" cm="1">
        <f t="array" ref="BF83">IF(AM83="","",IF(AQ83&lt;&gt;"","",IF(SUMPRODUCT(--(BM27:BM1509=BF26),--(BL27:BL1509&lt;&gt;""),--ISNUMBER(SEARCH(" "&amp;BL27:BL1509&amp;" ",AP83)))&gt;0,BF26,"")))</f>
        <v/>
      </c>
      <c r="BG83" s="967" t="str" cm="1">
        <f t="array" ref="BG83">IF(AM83="","",IF(AQ83&lt;&gt;"","",IF(SUMPRODUCT(--(BM27:BM1509=BG26),--(BL27:BL1509&lt;&gt;""),--ISNUMBER(SEARCH(" "&amp;BL27:BL1509&amp;" ",AP83)))&gt;0,BG26,"")))</f>
        <v/>
      </c>
      <c r="BH83" s="967" t="str" cm="1">
        <f t="array" ref="BH83">IF(AM83="","",IF(AQ83&lt;&gt;"","",IF(SUMPRODUCT(--(BM27:BM1509=BH26),--(BL27:BL1509&lt;&gt;""),--ISNUMBER(SEARCH(" "&amp;BL27:BL1509&amp;" ",AP83)))&gt;0,BH26,"")))</f>
        <v/>
      </c>
      <c r="BI83" s="967" t="str" cm="1">
        <f t="array" ref="BI83">IF(AM83="","",IF(AQ83&lt;&gt;"","",IF(SUMPRODUCT(--(BM27:BM1509=BI26),--(BL27:BL1509&lt;&gt;""),--ISNUMBER(SEARCH(" "&amp;BL27:BL1509&amp;" ",AP83)))&gt;0,BI26,"")))</f>
        <v/>
      </c>
      <c r="BJ83" s="967" t="str" cm="1">
        <f t="array" ref="BJ83">IF(AM83="","",IF(AS83&lt;&gt;"",BJ26,IF(AR83&lt;&gt;"","",IF(AQ83&lt;&gt;"","",IF(SUMPRODUCT(--(BM27:BM1509=BJ26),--(BL27:BL1509&lt;&gt;""),--ISNUMBER(SEARCH(" "&amp;BL27:BL1509&amp;" ",AP83)))&gt;0,BJ26,"")))))</f>
        <v/>
      </c>
      <c r="BL83" s="968" t="s">
        <v>2123</v>
      </c>
      <c r="BM83" s="968" t="s">
        <v>1963</v>
      </c>
      <c r="BO83" s="969" t="s">
        <v>2124</v>
      </c>
      <c r="BP83" s="969" t="s">
        <v>2084</v>
      </c>
      <c r="BQ83" s="969" t="s">
        <v>1983</v>
      </c>
      <c r="BS83" s="964"/>
      <c r="BT83" s="964"/>
      <c r="BU83" s="964"/>
      <c r="CM83" s="49">
        <v>1</v>
      </c>
    </row>
    <row r="84" spans="4:91" ht="30" customHeight="1">
      <c r="D84" s="674"/>
      <c r="E84" s="680"/>
      <c r="F84" s="681"/>
      <c r="G84" s="680"/>
      <c r="H84" s="682"/>
      <c r="I84" s="891"/>
      <c r="J84" s="892"/>
      <c r="K84" s="745"/>
      <c r="L84" s="893"/>
      <c r="M84" s="894"/>
      <c r="N84" s="895"/>
      <c r="O84" s="896"/>
      <c r="P84" s="137"/>
      <c r="Q84" s="897"/>
      <c r="R84" s="751"/>
      <c r="S84" s="898"/>
      <c r="T84" s="753"/>
      <c r="U84" s="899"/>
      <c r="V84" s="900"/>
      <c r="W84" s="756"/>
      <c r="X84" s="764"/>
      <c r="Z84" s="973" t="str">
        <f>IF(AA84="","",COUNTIF(AA27:AA84,"&lt;&gt;"))</f>
        <v/>
      </c>
      <c r="AA84" s="965"/>
      <c r="AB84" s="974" t="str">
        <f t="shared" si="16"/>
        <v/>
      </c>
      <c r="AC84" s="984" t="str">
        <f t="shared" si="2"/>
        <v/>
      </c>
      <c r="AD84" s="976" t="str">
        <f t="shared" si="4"/>
        <v/>
      </c>
      <c r="AE84" s="977" t="str">
        <f t="shared" si="5"/>
        <v/>
      </c>
      <c r="AF84" s="964" t="str">
        <f>IF(AG84="","",COUNTIF(AG27:AG84,"&lt;&gt;"))</f>
        <v/>
      </c>
      <c r="AG84" s="965" t="str" cm="1">
        <f t="array" ref="AG84">IF(AK84="","",IF(LEN(AK84)&lt;=MAX(10,AF22),AK84,IFERROR(LEFT(AK84,LOOKUP(2,1/(MID(AK84,ROW(10:509),1)=" ")/(ROW(10:509)&lt;=MAX(10,AF22)),ROW(10:509))-1),LEFT(AK84,MAX(10,AF22)))))</f>
        <v/>
      </c>
      <c r="AH84" s="964" t="str">
        <f t="shared" si="6"/>
        <v/>
      </c>
      <c r="AI84" s="964" t="str">
        <f t="shared" si="7"/>
        <v/>
      </c>
      <c r="AJ84" s="964" t="str">
        <f>IF(AL83&lt;&gt;"",AJ83,IF(AJ83&lt;MAX(Z27:Z326),AJ83+1,""))</f>
        <v/>
      </c>
      <c r="AK84" s="965" t="str">
        <f>IF(AJ84="","",IF(AL83&lt;&gt;"",AL83,INDEX(AD27:AD326,MATCH(AJ84,Z27:Z326,0))))</f>
        <v/>
      </c>
      <c r="AL84" s="965" t="str">
        <f t="shared" si="8"/>
        <v/>
      </c>
      <c r="AM84" s="965" t="str">
        <f t="shared" si="9"/>
        <v/>
      </c>
      <c r="AN84" s="964" t="str">
        <f t="shared" si="10"/>
        <v/>
      </c>
      <c r="AO84" s="964" t="str">
        <f t="shared" si="11"/>
        <v/>
      </c>
      <c r="AP84" s="965" t="str">
        <f t="shared" si="12"/>
        <v/>
      </c>
      <c r="AQ84" s="964" t="str">
        <f>IF(AM84="","",IF(COUNTIF(BO27:BO309,TRIM(AP84))&gt;0,"EXCLUSION EXACTE",""))</f>
        <v/>
      </c>
      <c r="AR84" s="964" t="str" cm="1">
        <f t="array" ref="AR84">IF(AM84="","",IF(SUMPRODUCT(--(BO27:BO309&lt;&gt;""),--ISNUMBER(SEARCH(" "&amp;BO27:BO309&amp;" ",AP84)))&gt;0,"BLOQUE MOLLUSQUES",""))</f>
        <v/>
      </c>
      <c r="AS84" s="964" t="str" cm="1">
        <f t="array" ref="AS84">IF(AM84="","",IF(SUMPRODUCT(--(BS27:BS309&lt;&gt;""),--ISNUMBER(SEARCH(" "&amp;BS27:BS309&amp;" ",AP84)))&gt;0,"FORCE MOLLUSQUES",""))</f>
        <v/>
      </c>
      <c r="AT84" s="965" t="str">
        <f t="shared" si="13"/>
        <v/>
      </c>
      <c r="AU84" s="965" t="str">
        <f t="shared" si="17"/>
        <v/>
      </c>
      <c r="AV84" s="964" t="str">
        <f t="shared" si="14"/>
        <v/>
      </c>
      <c r="AW84" s="964" t="str" cm="1">
        <f t="array" ref="AW84">IF(AM84="","",IF(AQ84&lt;&gt;"","",IF(SUMPRODUCT(--(BM27:BM1509=AW26),--(BL27:BL1509&lt;&gt;""),--ISNUMBER(SEARCH(" "&amp;BL27:BL1509&amp;" ",AP84)))&gt;0,AW26,"")))</f>
        <v/>
      </c>
      <c r="AX84" s="964" t="str" cm="1">
        <f t="array" ref="AX84">IF(AM84="","",IF(AQ84&lt;&gt;"","",IF(SUMPRODUCT(--(BM27:BM1509=AX26),--(BL27:BL1509&lt;&gt;""),--ISNUMBER(SEARCH(" "&amp;BL27:BL1509&amp;" ",AP84)))&gt;0,AX26,"")))</f>
        <v/>
      </c>
      <c r="AY84" s="964" t="str" cm="1">
        <f t="array" ref="AY84">IF(AM84="","",IF(AQ84&lt;&gt;"","",IF(SUMPRODUCT(--(BM27:BM1509=AY26),--(BL27:BL1509&lt;&gt;""),--ISNUMBER(SEARCH(" "&amp;BL27:BL1509&amp;" ",AP84)))&gt;0,AY26,"")))</f>
        <v/>
      </c>
      <c r="AZ84" s="964" t="str" cm="1">
        <f t="array" ref="AZ84">IF(AM84="","",IF(AQ84&lt;&gt;"","",IF(SUMPRODUCT(--(BM27:BM1509=AZ26),--(BL27:BL1509&lt;&gt;""),--ISNUMBER(SEARCH(" "&amp;BL27:BL1509&amp;" ",AP84)))&gt;0,AZ26,"")))</f>
        <v/>
      </c>
      <c r="BA84" s="964" t="str" cm="1">
        <f t="array" ref="BA84">IF(AM84="","",IF(AQ84&lt;&gt;"","",IF(SUMPRODUCT(--(BM27:BM1509=BA26),--(BL27:BL1509&lt;&gt;""),--ISNUMBER(SEARCH(" "&amp;BL27:BL1509&amp;" ",AP84)))&gt;0,BA26,"")))</f>
        <v/>
      </c>
      <c r="BB84" s="964" t="str" cm="1">
        <f t="array" ref="BB84">IF(AM84="","",IF(AQ84&lt;&gt;"","",IF(SUMPRODUCT(--(BM27:BM1509=BB26),--(BL27:BL1509&lt;&gt;""),--ISNUMBER(SEARCH(" "&amp;BL27:BL1509&amp;" ",AP84)))&gt;0,BB26,"")))</f>
        <v/>
      </c>
      <c r="BC84" s="964" t="str" cm="1">
        <f t="array" ref="BC84">IF(AM84="","",IF(AQ84&lt;&gt;"","",IF(SUMPRODUCT(--(BM27:BM1509=BC26),--(BL27:BL1509&lt;&gt;""),--ISNUMBER(SEARCH(" "&amp;BL27:BL1509&amp;" ",AP84)))&gt;0,BC26,"")))</f>
        <v/>
      </c>
      <c r="BD84" s="964" t="str" cm="1">
        <f t="array" ref="BD84">IF(AM84="","",IF(AQ84&lt;&gt;"","",IF(SUMPRODUCT(--(BM27:BM1509=BD26),--(BL27:BL1509&lt;&gt;""),--ISNUMBER(SEARCH(" "&amp;BL27:BL1509&amp;" ",AP84)))&gt;0,BD26,"")))</f>
        <v/>
      </c>
      <c r="BE84" s="964" t="str" cm="1">
        <f t="array" ref="BE84">IF(AM84="","",IF(AQ84&lt;&gt;"","",IF(SUMPRODUCT(--(BM27:BM1509=BE26),--(BL27:BL1509&lt;&gt;""),--ISNUMBER(SEARCH(" "&amp;BL27:BL1509&amp;" ",AP84)))&gt;0,BE26,"")))</f>
        <v/>
      </c>
      <c r="BF84" s="964" t="str" cm="1">
        <f t="array" ref="BF84">IF(AM84="","",IF(AQ84&lt;&gt;"","",IF(SUMPRODUCT(--(BM27:BM1509=BF26),--(BL27:BL1509&lt;&gt;""),--ISNUMBER(SEARCH(" "&amp;BL27:BL1509&amp;" ",AP84)))&gt;0,BF26,"")))</f>
        <v/>
      </c>
      <c r="BG84" s="964" t="str" cm="1">
        <f t="array" ref="BG84">IF(AM84="","",IF(AQ84&lt;&gt;"","",IF(SUMPRODUCT(--(BM27:BM1509=BG26),--(BL27:BL1509&lt;&gt;""),--ISNUMBER(SEARCH(" "&amp;BL27:BL1509&amp;" ",AP84)))&gt;0,BG26,"")))</f>
        <v/>
      </c>
      <c r="BH84" s="964" t="str" cm="1">
        <f t="array" ref="BH84">IF(AM84="","",IF(AQ84&lt;&gt;"","",IF(SUMPRODUCT(--(BM27:BM1509=BH26),--(BL27:BL1509&lt;&gt;""),--ISNUMBER(SEARCH(" "&amp;BL27:BL1509&amp;" ",AP84)))&gt;0,BH26,"")))</f>
        <v/>
      </c>
      <c r="BI84" s="964" t="str" cm="1">
        <f t="array" ref="BI84">IF(AM84="","",IF(AQ84&lt;&gt;"","",IF(SUMPRODUCT(--(BM27:BM1509=BI26),--(BL27:BL1509&lt;&gt;""),--ISNUMBER(SEARCH(" "&amp;BL27:BL1509&amp;" ",AP84)))&gt;0,BI26,"")))</f>
        <v/>
      </c>
      <c r="BJ84" s="964" t="str" cm="1">
        <f t="array" ref="BJ84">IF(AM84="","",IF(AS84&lt;&gt;"",BJ26,IF(AR84&lt;&gt;"","",IF(AQ84&lt;&gt;"","",IF(SUMPRODUCT(--(BM27:BM1509=BJ26),--(BL27:BL1509&lt;&gt;""),--ISNUMBER(SEARCH(" "&amp;BL27:BL1509&amp;" ",AP84)))&gt;0,BJ26,"")))))</f>
        <v/>
      </c>
      <c r="BL84" s="964" t="s">
        <v>2125</v>
      </c>
      <c r="BM84" s="964" t="s">
        <v>1963</v>
      </c>
      <c r="BO84" s="964" t="s">
        <v>2126</v>
      </c>
      <c r="BP84" s="964" t="s">
        <v>2084</v>
      </c>
      <c r="BQ84" s="964" t="s">
        <v>1983</v>
      </c>
      <c r="BS84" s="964"/>
      <c r="BT84" s="964"/>
      <c r="BU84" s="964"/>
      <c r="CM84" s="49">
        <v>1</v>
      </c>
    </row>
    <row r="85" spans="4:91" ht="30" customHeight="1">
      <c r="D85" s="674"/>
      <c r="E85" s="680"/>
      <c r="F85" s="681"/>
      <c r="G85" s="680"/>
      <c r="H85" s="682"/>
      <c r="I85" s="891"/>
      <c r="J85" s="892"/>
      <c r="K85" s="745"/>
      <c r="L85" s="893"/>
      <c r="M85" s="894"/>
      <c r="N85" s="895"/>
      <c r="O85" s="896"/>
      <c r="P85" s="137"/>
      <c r="Q85" s="897"/>
      <c r="R85" s="751"/>
      <c r="S85" s="898"/>
      <c r="T85" s="753"/>
      <c r="U85" s="899"/>
      <c r="V85" s="900"/>
      <c r="W85" s="756"/>
      <c r="X85" s="764"/>
      <c r="Z85" s="957" t="str">
        <f>IF(AA85="","",COUNTIF(AA27:AA85,"&lt;&gt;"))</f>
        <v/>
      </c>
      <c r="AA85" s="958"/>
      <c r="AB85" s="974" t="str">
        <f t="shared" si="16"/>
        <v/>
      </c>
      <c r="AC85" s="984" t="str">
        <f t="shared" si="2"/>
        <v/>
      </c>
      <c r="AD85" s="961" t="str">
        <f t="shared" si="4"/>
        <v/>
      </c>
      <c r="AE85" s="962" t="str">
        <f t="shared" si="5"/>
        <v/>
      </c>
      <c r="AF85" s="963" t="str">
        <f>IF(AG85="","",COUNTIF(AG27:AG85,"&lt;&gt;"))</f>
        <v/>
      </c>
      <c r="AG85" s="958" t="str" cm="1">
        <f t="array" ref="AG85">IF(AK85="","",IF(LEN(AK85)&lt;=MAX(10,AF22),AK85,IFERROR(LEFT(AK85,LOOKUP(2,1/(MID(AK85,ROW(10:509),1)=" ")/(ROW(10:509)&lt;=MAX(10,AF22)),ROW(10:509))-1),LEFT(AK85,MAX(10,AF22)))))</f>
        <v/>
      </c>
      <c r="AH85" s="963" t="str">
        <f t="shared" si="6"/>
        <v/>
      </c>
      <c r="AI85" s="963" t="str">
        <f t="shared" si="7"/>
        <v/>
      </c>
      <c r="AJ85" s="964" t="str">
        <f>IF(AL84&lt;&gt;"",AJ84,IF(AJ84&lt;MAX(Z27:Z326),AJ84+1,""))</f>
        <v/>
      </c>
      <c r="AK85" s="965" t="str">
        <f>IF(AJ85="","",IF(AL84&lt;&gt;"",AL84,INDEX(AD27:AD326,MATCH(AJ85,Z27:Z326,0))))</f>
        <v/>
      </c>
      <c r="AL85" s="965" t="str">
        <f t="shared" si="8"/>
        <v/>
      </c>
      <c r="AM85" s="966" t="str">
        <f t="shared" si="9"/>
        <v/>
      </c>
      <c r="AN85" s="967" t="str">
        <f t="shared" si="10"/>
        <v/>
      </c>
      <c r="AO85" s="967" t="str">
        <f t="shared" si="11"/>
        <v/>
      </c>
      <c r="AP85" s="966" t="str">
        <f t="shared" si="12"/>
        <v/>
      </c>
      <c r="AQ85" s="967" t="str">
        <f>IF(AM85="","",IF(COUNTIF(BO27:BO309,TRIM(AP85))&gt;0,"EXCLUSION EXACTE",""))</f>
        <v/>
      </c>
      <c r="AR85" s="967" t="str" cm="1">
        <f t="array" ref="AR85">IF(AM85="","",IF(SUMPRODUCT(--(BO27:BO309&lt;&gt;""),--ISNUMBER(SEARCH(" "&amp;BO27:BO309&amp;" ",AP85)))&gt;0,"BLOQUE MOLLUSQUES",""))</f>
        <v/>
      </c>
      <c r="AS85" s="967" t="str" cm="1">
        <f t="array" ref="AS85">IF(AM85="","",IF(SUMPRODUCT(--(BS27:BS309&lt;&gt;""),--ISNUMBER(SEARCH(" "&amp;BS27:BS309&amp;" ",AP85)))&gt;0,"FORCE MOLLUSQUES",""))</f>
        <v/>
      </c>
      <c r="AT85" s="966" t="str">
        <f t="shared" si="13"/>
        <v/>
      </c>
      <c r="AU85" s="966" t="str">
        <f t="shared" si="17"/>
        <v/>
      </c>
      <c r="AV85" s="967" t="str">
        <f t="shared" si="14"/>
        <v/>
      </c>
      <c r="AW85" s="967" t="str" cm="1">
        <f t="array" ref="AW85">IF(AM85="","",IF(AQ85&lt;&gt;"","",IF(SUMPRODUCT(--(BM27:BM1509=AW26),--(BL27:BL1509&lt;&gt;""),--ISNUMBER(SEARCH(" "&amp;BL27:BL1509&amp;" ",AP85)))&gt;0,AW26,"")))</f>
        <v/>
      </c>
      <c r="AX85" s="967" t="str" cm="1">
        <f t="array" ref="AX85">IF(AM85="","",IF(AQ85&lt;&gt;"","",IF(SUMPRODUCT(--(BM27:BM1509=AX26),--(BL27:BL1509&lt;&gt;""),--ISNUMBER(SEARCH(" "&amp;BL27:BL1509&amp;" ",AP85)))&gt;0,AX26,"")))</f>
        <v/>
      </c>
      <c r="AY85" s="967" t="str" cm="1">
        <f t="array" ref="AY85">IF(AM85="","",IF(AQ85&lt;&gt;"","",IF(SUMPRODUCT(--(BM27:BM1509=AY26),--(BL27:BL1509&lt;&gt;""),--ISNUMBER(SEARCH(" "&amp;BL27:BL1509&amp;" ",AP85)))&gt;0,AY26,"")))</f>
        <v/>
      </c>
      <c r="AZ85" s="967" t="str" cm="1">
        <f t="array" ref="AZ85">IF(AM85="","",IF(AQ85&lt;&gt;"","",IF(SUMPRODUCT(--(BM27:BM1509=AZ26),--(BL27:BL1509&lt;&gt;""),--ISNUMBER(SEARCH(" "&amp;BL27:BL1509&amp;" ",AP85)))&gt;0,AZ26,"")))</f>
        <v/>
      </c>
      <c r="BA85" s="967" t="str" cm="1">
        <f t="array" ref="BA85">IF(AM85="","",IF(AQ85&lt;&gt;"","",IF(SUMPRODUCT(--(BM27:BM1509=BA26),--(BL27:BL1509&lt;&gt;""),--ISNUMBER(SEARCH(" "&amp;BL27:BL1509&amp;" ",AP85)))&gt;0,BA26,"")))</f>
        <v/>
      </c>
      <c r="BB85" s="967" t="str" cm="1">
        <f t="array" ref="BB85">IF(AM85="","",IF(AQ85&lt;&gt;"","",IF(SUMPRODUCT(--(BM27:BM1509=BB26),--(BL27:BL1509&lt;&gt;""),--ISNUMBER(SEARCH(" "&amp;BL27:BL1509&amp;" ",AP85)))&gt;0,BB26,"")))</f>
        <v/>
      </c>
      <c r="BC85" s="967" t="str" cm="1">
        <f t="array" ref="BC85">IF(AM85="","",IF(AQ85&lt;&gt;"","",IF(SUMPRODUCT(--(BM27:BM1509=BC26),--(BL27:BL1509&lt;&gt;""),--ISNUMBER(SEARCH(" "&amp;BL27:BL1509&amp;" ",AP85)))&gt;0,BC26,"")))</f>
        <v/>
      </c>
      <c r="BD85" s="967" t="str" cm="1">
        <f t="array" ref="BD85">IF(AM85="","",IF(AQ85&lt;&gt;"","",IF(SUMPRODUCT(--(BM27:BM1509=BD26),--(BL27:BL1509&lt;&gt;""),--ISNUMBER(SEARCH(" "&amp;BL27:BL1509&amp;" ",AP85)))&gt;0,BD26,"")))</f>
        <v/>
      </c>
      <c r="BE85" s="967" t="str" cm="1">
        <f t="array" ref="BE85">IF(AM85="","",IF(AQ85&lt;&gt;"","",IF(SUMPRODUCT(--(BM27:BM1509=BE26),--(BL27:BL1509&lt;&gt;""),--ISNUMBER(SEARCH(" "&amp;BL27:BL1509&amp;" ",AP85)))&gt;0,BE26,"")))</f>
        <v/>
      </c>
      <c r="BF85" s="967" t="str" cm="1">
        <f t="array" ref="BF85">IF(AM85="","",IF(AQ85&lt;&gt;"","",IF(SUMPRODUCT(--(BM27:BM1509=BF26),--(BL27:BL1509&lt;&gt;""),--ISNUMBER(SEARCH(" "&amp;BL27:BL1509&amp;" ",AP85)))&gt;0,BF26,"")))</f>
        <v/>
      </c>
      <c r="BG85" s="967" t="str" cm="1">
        <f t="array" ref="BG85">IF(AM85="","",IF(AQ85&lt;&gt;"","",IF(SUMPRODUCT(--(BM27:BM1509=BG26),--(BL27:BL1509&lt;&gt;""),--ISNUMBER(SEARCH(" "&amp;BL27:BL1509&amp;" ",AP85)))&gt;0,BG26,"")))</f>
        <v/>
      </c>
      <c r="BH85" s="967" t="str" cm="1">
        <f t="array" ref="BH85">IF(AM85="","",IF(AQ85&lt;&gt;"","",IF(SUMPRODUCT(--(BM27:BM1509=BH26),--(BL27:BL1509&lt;&gt;""),--ISNUMBER(SEARCH(" "&amp;BL27:BL1509&amp;" ",AP85)))&gt;0,BH26,"")))</f>
        <v/>
      </c>
      <c r="BI85" s="967" t="str" cm="1">
        <f t="array" ref="BI85">IF(AM85="","",IF(AQ85&lt;&gt;"","",IF(SUMPRODUCT(--(BM27:BM1509=BI26),--(BL27:BL1509&lt;&gt;""),--ISNUMBER(SEARCH(" "&amp;BL27:BL1509&amp;" ",AP85)))&gt;0,BI26,"")))</f>
        <v/>
      </c>
      <c r="BJ85" s="967" t="str" cm="1">
        <f t="array" ref="BJ85">IF(AM85="","",IF(AS85&lt;&gt;"",BJ26,IF(AR85&lt;&gt;"","",IF(AQ85&lt;&gt;"","",IF(SUMPRODUCT(--(BM27:BM1509=BJ26),--(BL27:BL1509&lt;&gt;""),--ISNUMBER(SEARCH(" "&amp;BL27:BL1509&amp;" ",AP85)))&gt;0,BJ26,"")))))</f>
        <v/>
      </c>
      <c r="BL85" s="968" t="s">
        <v>2127</v>
      </c>
      <c r="BM85" s="968" t="s">
        <v>1963</v>
      </c>
      <c r="BO85" s="969" t="s">
        <v>2128</v>
      </c>
      <c r="BP85" s="969" t="s">
        <v>2084</v>
      </c>
      <c r="BQ85" s="969" t="s">
        <v>1983</v>
      </c>
      <c r="BS85" s="964"/>
      <c r="BT85" s="964"/>
      <c r="BU85" s="964"/>
      <c r="CM85" s="49">
        <v>1</v>
      </c>
    </row>
    <row r="86" spans="4:91" ht="30" customHeight="1">
      <c r="D86" s="674"/>
      <c r="E86" s="680"/>
      <c r="F86" s="681"/>
      <c r="G86" s="680"/>
      <c r="H86" s="682"/>
      <c r="I86" s="891"/>
      <c r="J86" s="892"/>
      <c r="K86" s="745"/>
      <c r="L86" s="893"/>
      <c r="M86" s="894"/>
      <c r="N86" s="895"/>
      <c r="O86" s="896"/>
      <c r="P86" s="137"/>
      <c r="Q86" s="897"/>
      <c r="R86" s="751"/>
      <c r="S86" s="898"/>
      <c r="T86" s="753"/>
      <c r="U86" s="899"/>
      <c r="V86" s="900"/>
      <c r="W86" s="756"/>
      <c r="X86" s="764"/>
      <c r="Z86" s="973" t="str">
        <f>IF(AA86="","",COUNTIF(AA27:AA86,"&lt;&gt;"))</f>
        <v/>
      </c>
      <c r="AA86" s="965"/>
      <c r="AB86" s="974" t="str">
        <f t="shared" si="16"/>
        <v/>
      </c>
      <c r="AC86" s="984" t="str">
        <f t="shared" si="2"/>
        <v/>
      </c>
      <c r="AD86" s="976" t="str">
        <f t="shared" si="4"/>
        <v/>
      </c>
      <c r="AE86" s="977" t="str">
        <f t="shared" si="5"/>
        <v/>
      </c>
      <c r="AF86" s="964" t="str">
        <f>IF(AG86="","",COUNTIF(AG27:AG86,"&lt;&gt;"))</f>
        <v/>
      </c>
      <c r="AG86" s="965" t="str" cm="1">
        <f t="array" ref="AG86">IF(AK86="","",IF(LEN(AK86)&lt;=MAX(10,AF22),AK86,IFERROR(LEFT(AK86,LOOKUP(2,1/(MID(AK86,ROW(10:509),1)=" ")/(ROW(10:509)&lt;=MAX(10,AF22)),ROW(10:509))-1),LEFT(AK86,MAX(10,AF22)))))</f>
        <v/>
      </c>
      <c r="AH86" s="964" t="str">
        <f t="shared" si="6"/>
        <v/>
      </c>
      <c r="AI86" s="964" t="str">
        <f t="shared" si="7"/>
        <v/>
      </c>
      <c r="AJ86" s="964" t="str">
        <f>IF(AL85&lt;&gt;"",AJ85,IF(AJ85&lt;MAX(Z27:Z326),AJ85+1,""))</f>
        <v/>
      </c>
      <c r="AK86" s="965" t="str">
        <f>IF(AJ86="","",IF(AL85&lt;&gt;"",AL85,INDEX(AD27:AD326,MATCH(AJ86,Z27:Z326,0))))</f>
        <v/>
      </c>
      <c r="AL86" s="965" t="str">
        <f t="shared" si="8"/>
        <v/>
      </c>
      <c r="AM86" s="965" t="str">
        <f t="shared" si="9"/>
        <v/>
      </c>
      <c r="AN86" s="964" t="str">
        <f t="shared" si="10"/>
        <v/>
      </c>
      <c r="AO86" s="964" t="str">
        <f t="shared" si="11"/>
        <v/>
      </c>
      <c r="AP86" s="965" t="str">
        <f t="shared" si="12"/>
        <v/>
      </c>
      <c r="AQ86" s="964" t="str">
        <f>IF(AM86="","",IF(COUNTIF(BO27:BO309,TRIM(AP86))&gt;0,"EXCLUSION EXACTE",""))</f>
        <v/>
      </c>
      <c r="AR86" s="964" t="str" cm="1">
        <f t="array" ref="AR86">IF(AM86="","",IF(SUMPRODUCT(--(BO27:BO309&lt;&gt;""),--ISNUMBER(SEARCH(" "&amp;BO27:BO309&amp;" ",AP86)))&gt;0,"BLOQUE MOLLUSQUES",""))</f>
        <v/>
      </c>
      <c r="AS86" s="964" t="str" cm="1">
        <f t="array" ref="AS86">IF(AM86="","",IF(SUMPRODUCT(--(BS27:BS309&lt;&gt;""),--ISNUMBER(SEARCH(" "&amp;BS27:BS309&amp;" ",AP86)))&gt;0,"FORCE MOLLUSQUES",""))</f>
        <v/>
      </c>
      <c r="AT86" s="965" t="str">
        <f t="shared" si="13"/>
        <v/>
      </c>
      <c r="AU86" s="965" t="str">
        <f t="shared" si="17"/>
        <v/>
      </c>
      <c r="AV86" s="964" t="str">
        <f t="shared" si="14"/>
        <v/>
      </c>
      <c r="AW86" s="964" t="str" cm="1">
        <f t="array" ref="AW86">IF(AM86="","",IF(AQ86&lt;&gt;"","",IF(SUMPRODUCT(--(BM27:BM1509=AW26),--(BL27:BL1509&lt;&gt;""),--ISNUMBER(SEARCH(" "&amp;BL27:BL1509&amp;" ",AP86)))&gt;0,AW26,"")))</f>
        <v/>
      </c>
      <c r="AX86" s="964" t="str" cm="1">
        <f t="array" ref="AX86">IF(AM86="","",IF(AQ86&lt;&gt;"","",IF(SUMPRODUCT(--(BM27:BM1509=AX26),--(BL27:BL1509&lt;&gt;""),--ISNUMBER(SEARCH(" "&amp;BL27:BL1509&amp;" ",AP86)))&gt;0,AX26,"")))</f>
        <v/>
      </c>
      <c r="AY86" s="964" t="str" cm="1">
        <f t="array" ref="AY86">IF(AM86="","",IF(AQ86&lt;&gt;"","",IF(SUMPRODUCT(--(BM27:BM1509=AY26),--(BL27:BL1509&lt;&gt;""),--ISNUMBER(SEARCH(" "&amp;BL27:BL1509&amp;" ",AP86)))&gt;0,AY26,"")))</f>
        <v/>
      </c>
      <c r="AZ86" s="964" t="str" cm="1">
        <f t="array" ref="AZ86">IF(AM86="","",IF(AQ86&lt;&gt;"","",IF(SUMPRODUCT(--(BM27:BM1509=AZ26),--(BL27:BL1509&lt;&gt;""),--ISNUMBER(SEARCH(" "&amp;BL27:BL1509&amp;" ",AP86)))&gt;0,AZ26,"")))</f>
        <v/>
      </c>
      <c r="BA86" s="964" t="str" cm="1">
        <f t="array" ref="BA86">IF(AM86="","",IF(AQ86&lt;&gt;"","",IF(SUMPRODUCT(--(BM27:BM1509=BA26),--(BL27:BL1509&lt;&gt;""),--ISNUMBER(SEARCH(" "&amp;BL27:BL1509&amp;" ",AP86)))&gt;0,BA26,"")))</f>
        <v/>
      </c>
      <c r="BB86" s="964" t="str" cm="1">
        <f t="array" ref="BB86">IF(AM86="","",IF(AQ86&lt;&gt;"","",IF(SUMPRODUCT(--(BM27:BM1509=BB26),--(BL27:BL1509&lt;&gt;""),--ISNUMBER(SEARCH(" "&amp;BL27:BL1509&amp;" ",AP86)))&gt;0,BB26,"")))</f>
        <v/>
      </c>
      <c r="BC86" s="964" t="str" cm="1">
        <f t="array" ref="BC86">IF(AM86="","",IF(AQ86&lt;&gt;"","",IF(SUMPRODUCT(--(BM27:BM1509=BC26),--(BL27:BL1509&lt;&gt;""),--ISNUMBER(SEARCH(" "&amp;BL27:BL1509&amp;" ",AP86)))&gt;0,BC26,"")))</f>
        <v/>
      </c>
      <c r="BD86" s="964" t="str" cm="1">
        <f t="array" ref="BD86">IF(AM86="","",IF(AQ86&lt;&gt;"","",IF(SUMPRODUCT(--(BM27:BM1509=BD26),--(BL27:BL1509&lt;&gt;""),--ISNUMBER(SEARCH(" "&amp;BL27:BL1509&amp;" ",AP86)))&gt;0,BD26,"")))</f>
        <v/>
      </c>
      <c r="BE86" s="964" t="str" cm="1">
        <f t="array" ref="BE86">IF(AM86="","",IF(AQ86&lt;&gt;"","",IF(SUMPRODUCT(--(BM27:BM1509=BE26),--(BL27:BL1509&lt;&gt;""),--ISNUMBER(SEARCH(" "&amp;BL27:BL1509&amp;" ",AP86)))&gt;0,BE26,"")))</f>
        <v/>
      </c>
      <c r="BF86" s="964" t="str" cm="1">
        <f t="array" ref="BF86">IF(AM86="","",IF(AQ86&lt;&gt;"","",IF(SUMPRODUCT(--(BM27:BM1509=BF26),--(BL27:BL1509&lt;&gt;""),--ISNUMBER(SEARCH(" "&amp;BL27:BL1509&amp;" ",AP86)))&gt;0,BF26,"")))</f>
        <v/>
      </c>
      <c r="BG86" s="964" t="str" cm="1">
        <f t="array" ref="BG86">IF(AM86="","",IF(AQ86&lt;&gt;"","",IF(SUMPRODUCT(--(BM27:BM1509=BG26),--(BL27:BL1509&lt;&gt;""),--ISNUMBER(SEARCH(" "&amp;BL27:BL1509&amp;" ",AP86)))&gt;0,BG26,"")))</f>
        <v/>
      </c>
      <c r="BH86" s="964" t="str" cm="1">
        <f t="array" ref="BH86">IF(AM86="","",IF(AQ86&lt;&gt;"","",IF(SUMPRODUCT(--(BM27:BM1509=BH26),--(BL27:BL1509&lt;&gt;""),--ISNUMBER(SEARCH(" "&amp;BL27:BL1509&amp;" ",AP86)))&gt;0,BH26,"")))</f>
        <v/>
      </c>
      <c r="BI86" s="964" t="str" cm="1">
        <f t="array" ref="BI86">IF(AM86="","",IF(AQ86&lt;&gt;"","",IF(SUMPRODUCT(--(BM27:BM1509=BI26),--(BL27:BL1509&lt;&gt;""),--ISNUMBER(SEARCH(" "&amp;BL27:BL1509&amp;" ",AP86)))&gt;0,BI26,"")))</f>
        <v/>
      </c>
      <c r="BJ86" s="964" t="str" cm="1">
        <f t="array" ref="BJ86">IF(AM86="","",IF(AS86&lt;&gt;"",BJ26,IF(AR86&lt;&gt;"","",IF(AQ86&lt;&gt;"","",IF(SUMPRODUCT(--(BM27:BM1509=BJ26),--(BL27:BL1509&lt;&gt;""),--ISNUMBER(SEARCH(" "&amp;BL27:BL1509&amp;" ",AP86)))&gt;0,BJ26,"")))))</f>
        <v/>
      </c>
      <c r="BL86" s="964" t="s">
        <v>2129</v>
      </c>
      <c r="BM86" s="964" t="s">
        <v>1963</v>
      </c>
      <c r="BO86" s="964" t="s">
        <v>2130</v>
      </c>
      <c r="BP86" s="964" t="s">
        <v>2084</v>
      </c>
      <c r="BQ86" s="964" t="s">
        <v>1983</v>
      </c>
      <c r="BS86" s="964"/>
      <c r="BT86" s="964"/>
      <c r="BU86" s="964"/>
      <c r="CM86" s="49">
        <v>1</v>
      </c>
    </row>
    <row r="87" spans="4:91" ht="30" customHeight="1">
      <c r="D87" s="674"/>
      <c r="E87" s="680"/>
      <c r="F87" s="681"/>
      <c r="G87" s="680"/>
      <c r="H87" s="682"/>
      <c r="I87" s="891"/>
      <c r="J87" s="892"/>
      <c r="K87" s="745"/>
      <c r="L87" s="893"/>
      <c r="M87" s="894"/>
      <c r="N87" s="895"/>
      <c r="O87" s="896"/>
      <c r="P87" s="137"/>
      <c r="Q87" s="897"/>
      <c r="R87" s="751"/>
      <c r="S87" s="898"/>
      <c r="T87" s="753"/>
      <c r="U87" s="899"/>
      <c r="V87" s="900"/>
      <c r="W87" s="756"/>
      <c r="X87" s="764"/>
      <c r="Z87" s="957" t="str">
        <f>IF(AA87="","",COUNTIF(AA27:AA87,"&lt;&gt;"))</f>
        <v/>
      </c>
      <c r="AA87" s="958"/>
      <c r="AB87" s="974" t="str">
        <f t="shared" si="16"/>
        <v/>
      </c>
      <c r="AC87" s="984" t="str">
        <f t="shared" si="2"/>
        <v/>
      </c>
      <c r="AD87" s="961" t="str">
        <f t="shared" si="4"/>
        <v/>
      </c>
      <c r="AE87" s="962" t="str">
        <f t="shared" si="5"/>
        <v/>
      </c>
      <c r="AF87" s="963" t="str">
        <f>IF(AG87="","",COUNTIF(AG27:AG87,"&lt;&gt;"))</f>
        <v/>
      </c>
      <c r="AG87" s="958" t="str" cm="1">
        <f t="array" ref="AG87">IF(AK87="","",IF(LEN(AK87)&lt;=MAX(10,AF22),AK87,IFERROR(LEFT(AK87,LOOKUP(2,1/(MID(AK87,ROW(10:509),1)=" ")/(ROW(10:509)&lt;=MAX(10,AF22)),ROW(10:509))-1),LEFT(AK87,MAX(10,AF22)))))</f>
        <v/>
      </c>
      <c r="AH87" s="963" t="str">
        <f t="shared" si="6"/>
        <v/>
      </c>
      <c r="AI87" s="963" t="str">
        <f t="shared" si="7"/>
        <v/>
      </c>
      <c r="AJ87" s="964" t="str">
        <f>IF(AL86&lt;&gt;"",AJ86,IF(AJ86&lt;MAX(Z27:Z326),AJ86+1,""))</f>
        <v/>
      </c>
      <c r="AK87" s="965" t="str">
        <f>IF(AJ87="","",IF(AL86&lt;&gt;"",AL86,INDEX(AD27:AD326,MATCH(AJ87,Z27:Z326,0))))</f>
        <v/>
      </c>
      <c r="AL87" s="965" t="str">
        <f t="shared" si="8"/>
        <v/>
      </c>
      <c r="AM87" s="966" t="str">
        <f t="shared" si="9"/>
        <v/>
      </c>
      <c r="AN87" s="967" t="str">
        <f t="shared" si="10"/>
        <v/>
      </c>
      <c r="AO87" s="967" t="str">
        <f t="shared" si="11"/>
        <v/>
      </c>
      <c r="AP87" s="966" t="str">
        <f t="shared" si="12"/>
        <v/>
      </c>
      <c r="AQ87" s="967" t="str">
        <f>IF(AM87="","",IF(COUNTIF(BO27:BO309,TRIM(AP87))&gt;0,"EXCLUSION EXACTE",""))</f>
        <v/>
      </c>
      <c r="AR87" s="967" t="str" cm="1">
        <f t="array" ref="AR87">IF(AM87="","",IF(SUMPRODUCT(--(BO27:BO309&lt;&gt;""),--ISNUMBER(SEARCH(" "&amp;BO27:BO309&amp;" ",AP87)))&gt;0,"BLOQUE MOLLUSQUES",""))</f>
        <v/>
      </c>
      <c r="AS87" s="967" t="str" cm="1">
        <f t="array" ref="AS87">IF(AM87="","",IF(SUMPRODUCT(--(BS27:BS309&lt;&gt;""),--ISNUMBER(SEARCH(" "&amp;BS27:BS309&amp;" ",AP87)))&gt;0,"FORCE MOLLUSQUES",""))</f>
        <v/>
      </c>
      <c r="AT87" s="966" t="str">
        <f t="shared" si="13"/>
        <v/>
      </c>
      <c r="AU87" s="966" t="str">
        <f t="shared" si="17"/>
        <v/>
      </c>
      <c r="AV87" s="967" t="str">
        <f t="shared" si="14"/>
        <v/>
      </c>
      <c r="AW87" s="967" t="str" cm="1">
        <f t="array" ref="AW87">IF(AM87="","",IF(AQ87&lt;&gt;"","",IF(SUMPRODUCT(--(BM27:BM1509=AW26),--(BL27:BL1509&lt;&gt;""),--ISNUMBER(SEARCH(" "&amp;BL27:BL1509&amp;" ",AP87)))&gt;0,AW26,"")))</f>
        <v/>
      </c>
      <c r="AX87" s="967" t="str" cm="1">
        <f t="array" ref="AX87">IF(AM87="","",IF(AQ87&lt;&gt;"","",IF(SUMPRODUCT(--(BM27:BM1509=AX26),--(BL27:BL1509&lt;&gt;""),--ISNUMBER(SEARCH(" "&amp;BL27:BL1509&amp;" ",AP87)))&gt;0,AX26,"")))</f>
        <v/>
      </c>
      <c r="AY87" s="967" t="str" cm="1">
        <f t="array" ref="AY87">IF(AM87="","",IF(AQ87&lt;&gt;"","",IF(SUMPRODUCT(--(BM27:BM1509=AY26),--(BL27:BL1509&lt;&gt;""),--ISNUMBER(SEARCH(" "&amp;BL27:BL1509&amp;" ",AP87)))&gt;0,AY26,"")))</f>
        <v/>
      </c>
      <c r="AZ87" s="967" t="str" cm="1">
        <f t="array" ref="AZ87">IF(AM87="","",IF(AQ87&lt;&gt;"","",IF(SUMPRODUCT(--(BM27:BM1509=AZ26),--(BL27:BL1509&lt;&gt;""),--ISNUMBER(SEARCH(" "&amp;BL27:BL1509&amp;" ",AP87)))&gt;0,AZ26,"")))</f>
        <v/>
      </c>
      <c r="BA87" s="967" t="str" cm="1">
        <f t="array" ref="BA87">IF(AM87="","",IF(AQ87&lt;&gt;"","",IF(SUMPRODUCT(--(BM27:BM1509=BA26),--(BL27:BL1509&lt;&gt;""),--ISNUMBER(SEARCH(" "&amp;BL27:BL1509&amp;" ",AP87)))&gt;0,BA26,"")))</f>
        <v/>
      </c>
      <c r="BB87" s="967" t="str" cm="1">
        <f t="array" ref="BB87">IF(AM87="","",IF(AQ87&lt;&gt;"","",IF(SUMPRODUCT(--(BM27:BM1509=BB26),--(BL27:BL1509&lt;&gt;""),--ISNUMBER(SEARCH(" "&amp;BL27:BL1509&amp;" ",AP87)))&gt;0,BB26,"")))</f>
        <v/>
      </c>
      <c r="BC87" s="967" t="str" cm="1">
        <f t="array" ref="BC87">IF(AM87="","",IF(AQ87&lt;&gt;"","",IF(SUMPRODUCT(--(BM27:BM1509=BC26),--(BL27:BL1509&lt;&gt;""),--ISNUMBER(SEARCH(" "&amp;BL27:BL1509&amp;" ",AP87)))&gt;0,BC26,"")))</f>
        <v/>
      </c>
      <c r="BD87" s="967" t="str" cm="1">
        <f t="array" ref="BD87">IF(AM87="","",IF(AQ87&lt;&gt;"","",IF(SUMPRODUCT(--(BM27:BM1509=BD26),--(BL27:BL1509&lt;&gt;""),--ISNUMBER(SEARCH(" "&amp;BL27:BL1509&amp;" ",AP87)))&gt;0,BD26,"")))</f>
        <v/>
      </c>
      <c r="BE87" s="967" t="str" cm="1">
        <f t="array" ref="BE87">IF(AM87="","",IF(AQ87&lt;&gt;"","",IF(SUMPRODUCT(--(BM27:BM1509=BE26),--(BL27:BL1509&lt;&gt;""),--ISNUMBER(SEARCH(" "&amp;BL27:BL1509&amp;" ",AP87)))&gt;0,BE26,"")))</f>
        <v/>
      </c>
      <c r="BF87" s="967" t="str" cm="1">
        <f t="array" ref="BF87">IF(AM87="","",IF(AQ87&lt;&gt;"","",IF(SUMPRODUCT(--(BM27:BM1509=BF26),--(BL27:BL1509&lt;&gt;""),--ISNUMBER(SEARCH(" "&amp;BL27:BL1509&amp;" ",AP87)))&gt;0,BF26,"")))</f>
        <v/>
      </c>
      <c r="BG87" s="967" t="str" cm="1">
        <f t="array" ref="BG87">IF(AM87="","",IF(AQ87&lt;&gt;"","",IF(SUMPRODUCT(--(BM27:BM1509=BG26),--(BL27:BL1509&lt;&gt;""),--ISNUMBER(SEARCH(" "&amp;BL27:BL1509&amp;" ",AP87)))&gt;0,BG26,"")))</f>
        <v/>
      </c>
      <c r="BH87" s="967" t="str" cm="1">
        <f t="array" ref="BH87">IF(AM87="","",IF(AQ87&lt;&gt;"","",IF(SUMPRODUCT(--(BM27:BM1509=BH26),--(BL27:BL1509&lt;&gt;""),--ISNUMBER(SEARCH(" "&amp;BL27:BL1509&amp;" ",AP87)))&gt;0,BH26,"")))</f>
        <v/>
      </c>
      <c r="BI87" s="967" t="str" cm="1">
        <f t="array" ref="BI87">IF(AM87="","",IF(AQ87&lt;&gt;"","",IF(SUMPRODUCT(--(BM27:BM1509=BI26),--(BL27:BL1509&lt;&gt;""),--ISNUMBER(SEARCH(" "&amp;BL27:BL1509&amp;" ",AP87)))&gt;0,BI26,"")))</f>
        <v/>
      </c>
      <c r="BJ87" s="967" t="str" cm="1">
        <f t="array" ref="BJ87">IF(AM87="","",IF(AS87&lt;&gt;"",BJ26,IF(AR87&lt;&gt;"","",IF(AQ87&lt;&gt;"","",IF(SUMPRODUCT(--(BM27:BM1509=BJ26),--(BL27:BL1509&lt;&gt;""),--ISNUMBER(SEARCH(" "&amp;BL27:BL1509&amp;" ",AP87)))&gt;0,BJ26,"")))))</f>
        <v/>
      </c>
      <c r="BL87" s="968" t="s">
        <v>2131</v>
      </c>
      <c r="BM87" s="968" t="s">
        <v>1963</v>
      </c>
      <c r="BO87" s="969" t="s">
        <v>2132</v>
      </c>
      <c r="BP87" s="969" t="s">
        <v>2084</v>
      </c>
      <c r="BQ87" s="969" t="s">
        <v>1983</v>
      </c>
      <c r="BS87" s="964"/>
      <c r="BT87" s="964"/>
      <c r="BU87" s="964"/>
      <c r="CM87" s="49">
        <v>1</v>
      </c>
    </row>
    <row r="88" spans="4:91" ht="30" customHeight="1">
      <c r="D88" s="674"/>
      <c r="E88" s="680"/>
      <c r="F88" s="681"/>
      <c r="G88" s="680"/>
      <c r="H88" s="682"/>
      <c r="I88" s="891"/>
      <c r="J88" s="892"/>
      <c r="K88" s="745"/>
      <c r="L88" s="893"/>
      <c r="M88" s="894"/>
      <c r="N88" s="895"/>
      <c r="O88" s="896"/>
      <c r="P88" s="137"/>
      <c r="Q88" s="897"/>
      <c r="R88" s="751"/>
      <c r="S88" s="898"/>
      <c r="T88" s="753"/>
      <c r="U88" s="899"/>
      <c r="V88" s="900"/>
      <c r="W88" s="756"/>
      <c r="X88" s="764"/>
      <c r="Z88" s="973" t="str">
        <f>IF(AA88="","",COUNTIF(AA27:AA88,"&lt;&gt;"))</f>
        <v/>
      </c>
      <c r="AA88" s="965"/>
      <c r="AB88" s="974" t="str">
        <f t="shared" si="16"/>
        <v/>
      </c>
      <c r="AC88" s="984" t="str">
        <f t="shared" si="2"/>
        <v/>
      </c>
      <c r="AD88" s="976" t="str">
        <f t="shared" si="4"/>
        <v/>
      </c>
      <c r="AE88" s="977" t="str">
        <f t="shared" si="5"/>
        <v/>
      </c>
      <c r="AF88" s="964" t="str">
        <f>IF(AG88="","",COUNTIF(AG27:AG88,"&lt;&gt;"))</f>
        <v/>
      </c>
      <c r="AG88" s="965" t="str" cm="1">
        <f t="array" ref="AG88">IF(AK88="","",IF(LEN(AK88)&lt;=MAX(10,AF22),AK88,IFERROR(LEFT(AK88,LOOKUP(2,1/(MID(AK88,ROW(10:509),1)=" ")/(ROW(10:509)&lt;=MAX(10,AF22)),ROW(10:509))-1),LEFT(AK88,MAX(10,AF22)))))</f>
        <v/>
      </c>
      <c r="AH88" s="964" t="str">
        <f t="shared" si="6"/>
        <v/>
      </c>
      <c r="AI88" s="964" t="str">
        <f t="shared" si="7"/>
        <v/>
      </c>
      <c r="AJ88" s="964" t="str">
        <f>IF(AL87&lt;&gt;"",AJ87,IF(AJ87&lt;MAX(Z27:Z326),AJ87+1,""))</f>
        <v/>
      </c>
      <c r="AK88" s="965" t="str">
        <f>IF(AJ88="","",IF(AL87&lt;&gt;"",AL87,INDEX(AD27:AD326,MATCH(AJ88,Z27:Z326,0))))</f>
        <v/>
      </c>
      <c r="AL88" s="965" t="str">
        <f t="shared" si="8"/>
        <v/>
      </c>
      <c r="AM88" s="965" t="str">
        <f t="shared" si="9"/>
        <v/>
      </c>
      <c r="AN88" s="964" t="str">
        <f t="shared" si="10"/>
        <v/>
      </c>
      <c r="AO88" s="964" t="str">
        <f t="shared" si="11"/>
        <v/>
      </c>
      <c r="AP88" s="965" t="str">
        <f t="shared" si="12"/>
        <v/>
      </c>
      <c r="AQ88" s="964" t="str">
        <f>IF(AM88="","",IF(COUNTIF(BO27:BO309,TRIM(AP88))&gt;0,"EXCLUSION EXACTE",""))</f>
        <v/>
      </c>
      <c r="AR88" s="964" t="str" cm="1">
        <f t="array" ref="AR88">IF(AM88="","",IF(SUMPRODUCT(--(BO27:BO309&lt;&gt;""),--ISNUMBER(SEARCH(" "&amp;BO27:BO309&amp;" ",AP88)))&gt;0,"BLOQUE MOLLUSQUES",""))</f>
        <v/>
      </c>
      <c r="AS88" s="964" t="str" cm="1">
        <f t="array" ref="AS88">IF(AM88="","",IF(SUMPRODUCT(--(BS27:BS309&lt;&gt;""),--ISNUMBER(SEARCH(" "&amp;BS27:BS309&amp;" ",AP88)))&gt;0,"FORCE MOLLUSQUES",""))</f>
        <v/>
      </c>
      <c r="AT88" s="965" t="str">
        <f t="shared" si="13"/>
        <v/>
      </c>
      <c r="AU88" s="965" t="str">
        <f t="shared" si="17"/>
        <v/>
      </c>
      <c r="AV88" s="964" t="str">
        <f t="shared" si="14"/>
        <v/>
      </c>
      <c r="AW88" s="964" t="str" cm="1">
        <f t="array" ref="AW88">IF(AM88="","",IF(AQ88&lt;&gt;"","",IF(SUMPRODUCT(--(BM27:BM1509=AW26),--(BL27:BL1509&lt;&gt;""),--ISNUMBER(SEARCH(" "&amp;BL27:BL1509&amp;" ",AP88)))&gt;0,AW26,"")))</f>
        <v/>
      </c>
      <c r="AX88" s="964" t="str" cm="1">
        <f t="array" ref="AX88">IF(AM88="","",IF(AQ88&lt;&gt;"","",IF(SUMPRODUCT(--(BM27:BM1509=AX26),--(BL27:BL1509&lt;&gt;""),--ISNUMBER(SEARCH(" "&amp;BL27:BL1509&amp;" ",AP88)))&gt;0,AX26,"")))</f>
        <v/>
      </c>
      <c r="AY88" s="964" t="str" cm="1">
        <f t="array" ref="AY88">IF(AM88="","",IF(AQ88&lt;&gt;"","",IF(SUMPRODUCT(--(BM27:BM1509=AY26),--(BL27:BL1509&lt;&gt;""),--ISNUMBER(SEARCH(" "&amp;BL27:BL1509&amp;" ",AP88)))&gt;0,AY26,"")))</f>
        <v/>
      </c>
      <c r="AZ88" s="964" t="str" cm="1">
        <f t="array" ref="AZ88">IF(AM88="","",IF(AQ88&lt;&gt;"","",IF(SUMPRODUCT(--(BM27:BM1509=AZ26),--(BL27:BL1509&lt;&gt;""),--ISNUMBER(SEARCH(" "&amp;BL27:BL1509&amp;" ",AP88)))&gt;0,AZ26,"")))</f>
        <v/>
      </c>
      <c r="BA88" s="964" t="str" cm="1">
        <f t="array" ref="BA88">IF(AM88="","",IF(AQ88&lt;&gt;"","",IF(SUMPRODUCT(--(BM27:BM1509=BA26),--(BL27:BL1509&lt;&gt;""),--ISNUMBER(SEARCH(" "&amp;BL27:BL1509&amp;" ",AP88)))&gt;0,BA26,"")))</f>
        <v/>
      </c>
      <c r="BB88" s="964" t="str" cm="1">
        <f t="array" ref="BB88">IF(AM88="","",IF(AQ88&lt;&gt;"","",IF(SUMPRODUCT(--(BM27:BM1509=BB26),--(BL27:BL1509&lt;&gt;""),--ISNUMBER(SEARCH(" "&amp;BL27:BL1509&amp;" ",AP88)))&gt;0,BB26,"")))</f>
        <v/>
      </c>
      <c r="BC88" s="964" t="str" cm="1">
        <f t="array" ref="BC88">IF(AM88="","",IF(AQ88&lt;&gt;"","",IF(SUMPRODUCT(--(BM27:BM1509=BC26),--(BL27:BL1509&lt;&gt;""),--ISNUMBER(SEARCH(" "&amp;BL27:BL1509&amp;" ",AP88)))&gt;0,BC26,"")))</f>
        <v/>
      </c>
      <c r="BD88" s="964" t="str" cm="1">
        <f t="array" ref="BD88">IF(AM88="","",IF(AQ88&lt;&gt;"","",IF(SUMPRODUCT(--(BM27:BM1509=BD26),--(BL27:BL1509&lt;&gt;""),--ISNUMBER(SEARCH(" "&amp;BL27:BL1509&amp;" ",AP88)))&gt;0,BD26,"")))</f>
        <v/>
      </c>
      <c r="BE88" s="964" t="str" cm="1">
        <f t="array" ref="BE88">IF(AM88="","",IF(AQ88&lt;&gt;"","",IF(SUMPRODUCT(--(BM27:BM1509=BE26),--(BL27:BL1509&lt;&gt;""),--ISNUMBER(SEARCH(" "&amp;BL27:BL1509&amp;" ",AP88)))&gt;0,BE26,"")))</f>
        <v/>
      </c>
      <c r="BF88" s="964" t="str" cm="1">
        <f t="array" ref="BF88">IF(AM88="","",IF(AQ88&lt;&gt;"","",IF(SUMPRODUCT(--(BM27:BM1509=BF26),--(BL27:BL1509&lt;&gt;""),--ISNUMBER(SEARCH(" "&amp;BL27:BL1509&amp;" ",AP88)))&gt;0,BF26,"")))</f>
        <v/>
      </c>
      <c r="BG88" s="964" t="str" cm="1">
        <f t="array" ref="BG88">IF(AM88="","",IF(AQ88&lt;&gt;"","",IF(SUMPRODUCT(--(BM27:BM1509=BG26),--(BL27:BL1509&lt;&gt;""),--ISNUMBER(SEARCH(" "&amp;BL27:BL1509&amp;" ",AP88)))&gt;0,BG26,"")))</f>
        <v/>
      </c>
      <c r="BH88" s="964" t="str" cm="1">
        <f t="array" ref="BH88">IF(AM88="","",IF(AQ88&lt;&gt;"","",IF(SUMPRODUCT(--(BM27:BM1509=BH26),--(BL27:BL1509&lt;&gt;""),--ISNUMBER(SEARCH(" "&amp;BL27:BL1509&amp;" ",AP88)))&gt;0,BH26,"")))</f>
        <v/>
      </c>
      <c r="BI88" s="964" t="str" cm="1">
        <f t="array" ref="BI88">IF(AM88="","",IF(AQ88&lt;&gt;"","",IF(SUMPRODUCT(--(BM27:BM1509=BI26),--(BL27:BL1509&lt;&gt;""),--ISNUMBER(SEARCH(" "&amp;BL27:BL1509&amp;" ",AP88)))&gt;0,BI26,"")))</f>
        <v/>
      </c>
      <c r="BJ88" s="964" t="str" cm="1">
        <f t="array" ref="BJ88">IF(AM88="","",IF(AS88&lt;&gt;"",BJ26,IF(AR88&lt;&gt;"","",IF(AQ88&lt;&gt;"","",IF(SUMPRODUCT(--(BM27:BM1509=BJ26),--(BL27:BL1509&lt;&gt;""),--ISNUMBER(SEARCH(" "&amp;BL27:BL1509&amp;" ",AP88)))&gt;0,BJ26,"")))))</f>
        <v/>
      </c>
      <c r="BL88" s="964" t="s">
        <v>2133</v>
      </c>
      <c r="BM88" s="964" t="s">
        <v>1963</v>
      </c>
      <c r="BO88" s="964" t="s">
        <v>2134</v>
      </c>
      <c r="BP88" s="964" t="s">
        <v>2084</v>
      </c>
      <c r="BQ88" s="964" t="s">
        <v>1983</v>
      </c>
      <c r="BS88" s="964"/>
      <c r="BT88" s="964"/>
      <c r="BU88" s="964"/>
      <c r="CM88" s="49">
        <v>1</v>
      </c>
    </row>
    <row r="89" spans="4:91" ht="30" customHeight="1">
      <c r="D89" s="674"/>
      <c r="E89" s="680"/>
      <c r="F89" s="681"/>
      <c r="G89" s="680"/>
      <c r="H89" s="682"/>
      <c r="I89" s="891"/>
      <c r="J89" s="892"/>
      <c r="K89" s="745"/>
      <c r="L89" s="893"/>
      <c r="M89" s="894"/>
      <c r="N89" s="895"/>
      <c r="O89" s="896"/>
      <c r="P89" s="137"/>
      <c r="Q89" s="897"/>
      <c r="R89" s="751"/>
      <c r="S89" s="898"/>
      <c r="T89" s="753"/>
      <c r="U89" s="899"/>
      <c r="V89" s="900"/>
      <c r="W89" s="756"/>
      <c r="X89" s="764"/>
      <c r="Z89" s="957" t="str">
        <f>IF(AA89="","",COUNTIF(AA27:AA89,"&lt;&gt;"))</f>
        <v/>
      </c>
      <c r="AA89" s="958"/>
      <c r="AB89" s="974" t="str">
        <f t="shared" si="16"/>
        <v/>
      </c>
      <c r="AC89" s="984" t="str">
        <f t="shared" si="2"/>
        <v/>
      </c>
      <c r="AD89" s="961" t="str">
        <f t="shared" si="4"/>
        <v/>
      </c>
      <c r="AE89" s="962" t="str">
        <f t="shared" si="5"/>
        <v/>
      </c>
      <c r="AF89" s="963" t="str">
        <f>IF(AG89="","",COUNTIF(AG27:AG89,"&lt;&gt;"))</f>
        <v/>
      </c>
      <c r="AG89" s="958" t="str" cm="1">
        <f t="array" ref="AG89">IF(AK89="","",IF(LEN(AK89)&lt;=MAX(10,AF22),AK89,IFERROR(LEFT(AK89,LOOKUP(2,1/(MID(AK89,ROW(10:509),1)=" ")/(ROW(10:509)&lt;=MAX(10,AF22)),ROW(10:509))-1),LEFT(AK89,MAX(10,AF22)))))</f>
        <v/>
      </c>
      <c r="AH89" s="963" t="str">
        <f t="shared" si="6"/>
        <v/>
      </c>
      <c r="AI89" s="963" t="str">
        <f t="shared" si="7"/>
        <v/>
      </c>
      <c r="AJ89" s="964" t="str">
        <f>IF(AL88&lt;&gt;"",AJ88,IF(AJ88&lt;MAX(Z27:Z326),AJ88+1,""))</f>
        <v/>
      </c>
      <c r="AK89" s="965" t="str">
        <f>IF(AJ89="","",IF(AL88&lt;&gt;"",AL88,INDEX(AD27:AD326,MATCH(AJ89,Z27:Z326,0))))</f>
        <v/>
      </c>
      <c r="AL89" s="965" t="str">
        <f t="shared" si="8"/>
        <v/>
      </c>
      <c r="AM89" s="966" t="str">
        <f t="shared" si="9"/>
        <v/>
      </c>
      <c r="AN89" s="967" t="str">
        <f t="shared" si="10"/>
        <v/>
      </c>
      <c r="AO89" s="967" t="str">
        <f t="shared" si="11"/>
        <v/>
      </c>
      <c r="AP89" s="966" t="str">
        <f t="shared" si="12"/>
        <v/>
      </c>
      <c r="AQ89" s="967" t="str">
        <f>IF(AM89="","",IF(COUNTIF(BO27:BO309,TRIM(AP89))&gt;0,"EXCLUSION EXACTE",""))</f>
        <v/>
      </c>
      <c r="AR89" s="967" t="str" cm="1">
        <f t="array" ref="AR89">IF(AM89="","",IF(SUMPRODUCT(--(BO27:BO309&lt;&gt;""),--ISNUMBER(SEARCH(" "&amp;BO27:BO309&amp;" ",AP89)))&gt;0,"BLOQUE MOLLUSQUES",""))</f>
        <v/>
      </c>
      <c r="AS89" s="967" t="str" cm="1">
        <f t="array" ref="AS89">IF(AM89="","",IF(SUMPRODUCT(--(BS27:BS309&lt;&gt;""),--ISNUMBER(SEARCH(" "&amp;BS27:BS309&amp;" ",AP89)))&gt;0,"FORCE MOLLUSQUES",""))</f>
        <v/>
      </c>
      <c r="AT89" s="966" t="str">
        <f t="shared" si="13"/>
        <v/>
      </c>
      <c r="AU89" s="966" t="str">
        <f t="shared" si="17"/>
        <v/>
      </c>
      <c r="AV89" s="967" t="str">
        <f t="shared" si="14"/>
        <v/>
      </c>
      <c r="AW89" s="967" t="str" cm="1">
        <f t="array" ref="AW89">IF(AM89="","",IF(AQ89&lt;&gt;"","",IF(SUMPRODUCT(--(BM27:BM1509=AW26),--(BL27:BL1509&lt;&gt;""),--ISNUMBER(SEARCH(" "&amp;BL27:BL1509&amp;" ",AP89)))&gt;0,AW26,"")))</f>
        <v/>
      </c>
      <c r="AX89" s="967" t="str" cm="1">
        <f t="array" ref="AX89">IF(AM89="","",IF(AQ89&lt;&gt;"","",IF(SUMPRODUCT(--(BM27:BM1509=AX26),--(BL27:BL1509&lt;&gt;""),--ISNUMBER(SEARCH(" "&amp;BL27:BL1509&amp;" ",AP89)))&gt;0,AX26,"")))</f>
        <v/>
      </c>
      <c r="AY89" s="967" t="str" cm="1">
        <f t="array" ref="AY89">IF(AM89="","",IF(AQ89&lt;&gt;"","",IF(SUMPRODUCT(--(BM27:BM1509=AY26),--(BL27:BL1509&lt;&gt;""),--ISNUMBER(SEARCH(" "&amp;BL27:BL1509&amp;" ",AP89)))&gt;0,AY26,"")))</f>
        <v/>
      </c>
      <c r="AZ89" s="967" t="str" cm="1">
        <f t="array" ref="AZ89">IF(AM89="","",IF(AQ89&lt;&gt;"","",IF(SUMPRODUCT(--(BM27:BM1509=AZ26),--(BL27:BL1509&lt;&gt;""),--ISNUMBER(SEARCH(" "&amp;BL27:BL1509&amp;" ",AP89)))&gt;0,AZ26,"")))</f>
        <v/>
      </c>
      <c r="BA89" s="967" t="str" cm="1">
        <f t="array" ref="BA89">IF(AM89="","",IF(AQ89&lt;&gt;"","",IF(SUMPRODUCT(--(BM27:BM1509=BA26),--(BL27:BL1509&lt;&gt;""),--ISNUMBER(SEARCH(" "&amp;BL27:BL1509&amp;" ",AP89)))&gt;0,BA26,"")))</f>
        <v/>
      </c>
      <c r="BB89" s="967" t="str" cm="1">
        <f t="array" ref="BB89">IF(AM89="","",IF(AQ89&lt;&gt;"","",IF(SUMPRODUCT(--(BM27:BM1509=BB26),--(BL27:BL1509&lt;&gt;""),--ISNUMBER(SEARCH(" "&amp;BL27:BL1509&amp;" ",AP89)))&gt;0,BB26,"")))</f>
        <v/>
      </c>
      <c r="BC89" s="967" t="str" cm="1">
        <f t="array" ref="BC89">IF(AM89="","",IF(AQ89&lt;&gt;"","",IF(SUMPRODUCT(--(BM27:BM1509=BC26),--(BL27:BL1509&lt;&gt;""),--ISNUMBER(SEARCH(" "&amp;BL27:BL1509&amp;" ",AP89)))&gt;0,BC26,"")))</f>
        <v/>
      </c>
      <c r="BD89" s="967" t="str" cm="1">
        <f t="array" ref="BD89">IF(AM89="","",IF(AQ89&lt;&gt;"","",IF(SUMPRODUCT(--(BM27:BM1509=BD26),--(BL27:BL1509&lt;&gt;""),--ISNUMBER(SEARCH(" "&amp;BL27:BL1509&amp;" ",AP89)))&gt;0,BD26,"")))</f>
        <v/>
      </c>
      <c r="BE89" s="967" t="str" cm="1">
        <f t="array" ref="BE89">IF(AM89="","",IF(AQ89&lt;&gt;"","",IF(SUMPRODUCT(--(BM27:BM1509=BE26),--(BL27:BL1509&lt;&gt;""),--ISNUMBER(SEARCH(" "&amp;BL27:BL1509&amp;" ",AP89)))&gt;0,BE26,"")))</f>
        <v/>
      </c>
      <c r="BF89" s="967" t="str" cm="1">
        <f t="array" ref="BF89">IF(AM89="","",IF(AQ89&lt;&gt;"","",IF(SUMPRODUCT(--(BM27:BM1509=BF26),--(BL27:BL1509&lt;&gt;""),--ISNUMBER(SEARCH(" "&amp;BL27:BL1509&amp;" ",AP89)))&gt;0,BF26,"")))</f>
        <v/>
      </c>
      <c r="BG89" s="967" t="str" cm="1">
        <f t="array" ref="BG89">IF(AM89="","",IF(AQ89&lt;&gt;"","",IF(SUMPRODUCT(--(BM27:BM1509=BG26),--(BL27:BL1509&lt;&gt;""),--ISNUMBER(SEARCH(" "&amp;BL27:BL1509&amp;" ",AP89)))&gt;0,BG26,"")))</f>
        <v/>
      </c>
      <c r="BH89" s="967" t="str" cm="1">
        <f t="array" ref="BH89">IF(AM89="","",IF(AQ89&lt;&gt;"","",IF(SUMPRODUCT(--(BM27:BM1509=BH26),--(BL27:BL1509&lt;&gt;""),--ISNUMBER(SEARCH(" "&amp;BL27:BL1509&amp;" ",AP89)))&gt;0,BH26,"")))</f>
        <v/>
      </c>
      <c r="BI89" s="967" t="str" cm="1">
        <f t="array" ref="BI89">IF(AM89="","",IF(AQ89&lt;&gt;"","",IF(SUMPRODUCT(--(BM27:BM1509=BI26),--(BL27:BL1509&lt;&gt;""),--ISNUMBER(SEARCH(" "&amp;BL27:BL1509&amp;" ",AP89)))&gt;0,BI26,"")))</f>
        <v/>
      </c>
      <c r="BJ89" s="967" t="str" cm="1">
        <f t="array" ref="BJ89">IF(AM89="","",IF(AS89&lt;&gt;"",BJ26,IF(AR89&lt;&gt;"","",IF(AQ89&lt;&gt;"","",IF(SUMPRODUCT(--(BM27:BM1509=BJ26),--(BL27:BL1509&lt;&gt;""),--ISNUMBER(SEARCH(" "&amp;BL27:BL1509&amp;" ",AP89)))&gt;0,BJ26,"")))))</f>
        <v/>
      </c>
      <c r="BL89" s="968" t="s">
        <v>500</v>
      </c>
      <c r="BM89" s="968" t="s">
        <v>1963</v>
      </c>
      <c r="BO89" s="969" t="s">
        <v>2135</v>
      </c>
      <c r="BP89" s="969" t="s">
        <v>2084</v>
      </c>
      <c r="BQ89" s="969" t="s">
        <v>1983</v>
      </c>
      <c r="BS89" s="964"/>
      <c r="BT89" s="964"/>
      <c r="BU89" s="964"/>
      <c r="CM89" s="49">
        <v>1</v>
      </c>
    </row>
    <row r="90" spans="4:91" ht="30" customHeight="1">
      <c r="D90" s="674"/>
      <c r="E90" s="680"/>
      <c r="F90" s="681"/>
      <c r="G90" s="680"/>
      <c r="H90" s="682"/>
      <c r="I90" s="891"/>
      <c r="J90" s="892"/>
      <c r="K90" s="745"/>
      <c r="L90" s="893"/>
      <c r="M90" s="894"/>
      <c r="N90" s="895"/>
      <c r="O90" s="896"/>
      <c r="P90" s="137"/>
      <c r="Q90" s="897"/>
      <c r="R90" s="751"/>
      <c r="S90" s="898"/>
      <c r="T90" s="753"/>
      <c r="U90" s="899"/>
      <c r="V90" s="900"/>
      <c r="W90" s="756"/>
      <c r="X90" s="764"/>
      <c r="Z90" s="973" t="str">
        <f>IF(AA90="","",COUNTIF(AA27:AA90,"&lt;&gt;"))</f>
        <v/>
      </c>
      <c r="AA90" s="965"/>
      <c r="AB90" s="974" t="str">
        <f t="shared" si="16"/>
        <v/>
      </c>
      <c r="AC90" s="984" t="str">
        <f t="shared" ref="AC90:AC153" si="22">AT90</f>
        <v/>
      </c>
      <c r="AD90" s="976" t="str">
        <f t="shared" si="4"/>
        <v/>
      </c>
      <c r="AE90" s="977" t="str">
        <f t="shared" si="5"/>
        <v/>
      </c>
      <c r="AF90" s="964" t="str">
        <f>IF(AG90="","",COUNTIF(AG27:AG90,"&lt;&gt;"))</f>
        <v/>
      </c>
      <c r="AG90" s="965" t="str" cm="1">
        <f t="array" ref="AG90">IF(AK90="","",IF(LEN(AK90)&lt;=MAX(10,AF22),AK90,IFERROR(LEFT(AK90,LOOKUP(2,1/(MID(AK90,ROW(10:509),1)=" ")/(ROW(10:509)&lt;=MAX(10,AF22)),ROW(10:509))-1),LEFT(AK90,MAX(10,AF22)))))</f>
        <v/>
      </c>
      <c r="AH90" s="964" t="str">
        <f t="shared" si="6"/>
        <v/>
      </c>
      <c r="AI90" s="964" t="str">
        <f t="shared" si="7"/>
        <v/>
      </c>
      <c r="AJ90" s="964" t="str">
        <f>IF(AL89&lt;&gt;"",AJ89,IF(AJ89&lt;MAX(Z27:Z326),AJ89+1,""))</f>
        <v/>
      </c>
      <c r="AK90" s="965" t="str">
        <f>IF(AJ90="","",IF(AL89&lt;&gt;"",AL89,INDEX(AD27:AD326,MATCH(AJ90,Z27:Z326,0))))</f>
        <v/>
      </c>
      <c r="AL90" s="965" t="str">
        <f t="shared" si="8"/>
        <v/>
      </c>
      <c r="AM90" s="965" t="str">
        <f t="shared" si="9"/>
        <v/>
      </c>
      <c r="AN90" s="964" t="str">
        <f t="shared" si="10"/>
        <v/>
      </c>
      <c r="AO90" s="964" t="str">
        <f t="shared" si="11"/>
        <v/>
      </c>
      <c r="AP90" s="965" t="str">
        <f t="shared" si="12"/>
        <v/>
      </c>
      <c r="AQ90" s="964" t="str">
        <f>IF(AM90="","",IF(COUNTIF(BO27:BO309,TRIM(AP90))&gt;0,"EXCLUSION EXACTE",""))</f>
        <v/>
      </c>
      <c r="AR90" s="964" t="str" cm="1">
        <f t="array" ref="AR90">IF(AM90="","",IF(SUMPRODUCT(--(BO27:BO309&lt;&gt;""),--ISNUMBER(SEARCH(" "&amp;BO27:BO309&amp;" ",AP90)))&gt;0,"BLOQUE MOLLUSQUES",""))</f>
        <v/>
      </c>
      <c r="AS90" s="964" t="str" cm="1">
        <f t="array" ref="AS90">IF(AM90="","",IF(SUMPRODUCT(--(BS27:BS309&lt;&gt;""),--ISNUMBER(SEARCH(" "&amp;BS27:BS309&amp;" ",AP90)))&gt;0,"FORCE MOLLUSQUES",""))</f>
        <v/>
      </c>
      <c r="AT90" s="965" t="str">
        <f t="shared" si="13"/>
        <v/>
      </c>
      <c r="AU90" s="965" t="str">
        <f t="shared" si="17"/>
        <v/>
      </c>
      <c r="AV90" s="964" t="str">
        <f t="shared" si="14"/>
        <v/>
      </c>
      <c r="AW90" s="964" t="str" cm="1">
        <f t="array" ref="AW90">IF(AM90="","",IF(AQ90&lt;&gt;"","",IF(SUMPRODUCT(--(BM27:BM1509=AW26),--(BL27:BL1509&lt;&gt;""),--ISNUMBER(SEARCH(" "&amp;BL27:BL1509&amp;" ",AP90)))&gt;0,AW26,"")))</f>
        <v/>
      </c>
      <c r="AX90" s="964" t="str" cm="1">
        <f t="array" ref="AX90">IF(AM90="","",IF(AQ90&lt;&gt;"","",IF(SUMPRODUCT(--(BM27:BM1509=AX26),--(BL27:BL1509&lt;&gt;""),--ISNUMBER(SEARCH(" "&amp;BL27:BL1509&amp;" ",AP90)))&gt;0,AX26,"")))</f>
        <v/>
      </c>
      <c r="AY90" s="964" t="str" cm="1">
        <f t="array" ref="AY90">IF(AM90="","",IF(AQ90&lt;&gt;"","",IF(SUMPRODUCT(--(BM27:BM1509=AY26),--(BL27:BL1509&lt;&gt;""),--ISNUMBER(SEARCH(" "&amp;BL27:BL1509&amp;" ",AP90)))&gt;0,AY26,"")))</f>
        <v/>
      </c>
      <c r="AZ90" s="964" t="str" cm="1">
        <f t="array" ref="AZ90">IF(AM90="","",IF(AQ90&lt;&gt;"","",IF(SUMPRODUCT(--(BM27:BM1509=AZ26),--(BL27:BL1509&lt;&gt;""),--ISNUMBER(SEARCH(" "&amp;BL27:BL1509&amp;" ",AP90)))&gt;0,AZ26,"")))</f>
        <v/>
      </c>
      <c r="BA90" s="964" t="str" cm="1">
        <f t="array" ref="BA90">IF(AM90="","",IF(AQ90&lt;&gt;"","",IF(SUMPRODUCT(--(BM27:BM1509=BA26),--(BL27:BL1509&lt;&gt;""),--ISNUMBER(SEARCH(" "&amp;BL27:BL1509&amp;" ",AP90)))&gt;0,BA26,"")))</f>
        <v/>
      </c>
      <c r="BB90" s="964" t="str" cm="1">
        <f t="array" ref="BB90">IF(AM90="","",IF(AQ90&lt;&gt;"","",IF(SUMPRODUCT(--(BM27:BM1509=BB26),--(BL27:BL1509&lt;&gt;""),--ISNUMBER(SEARCH(" "&amp;BL27:BL1509&amp;" ",AP90)))&gt;0,BB26,"")))</f>
        <v/>
      </c>
      <c r="BC90" s="964" t="str" cm="1">
        <f t="array" ref="BC90">IF(AM90="","",IF(AQ90&lt;&gt;"","",IF(SUMPRODUCT(--(BM27:BM1509=BC26),--(BL27:BL1509&lt;&gt;""),--ISNUMBER(SEARCH(" "&amp;BL27:BL1509&amp;" ",AP90)))&gt;0,BC26,"")))</f>
        <v/>
      </c>
      <c r="BD90" s="964" t="str" cm="1">
        <f t="array" ref="BD90">IF(AM90="","",IF(AQ90&lt;&gt;"","",IF(SUMPRODUCT(--(BM27:BM1509=BD26),--(BL27:BL1509&lt;&gt;""),--ISNUMBER(SEARCH(" "&amp;BL27:BL1509&amp;" ",AP90)))&gt;0,BD26,"")))</f>
        <v/>
      </c>
      <c r="BE90" s="964" t="str" cm="1">
        <f t="array" ref="BE90">IF(AM90="","",IF(AQ90&lt;&gt;"","",IF(SUMPRODUCT(--(BM27:BM1509=BE26),--(BL27:BL1509&lt;&gt;""),--ISNUMBER(SEARCH(" "&amp;BL27:BL1509&amp;" ",AP90)))&gt;0,BE26,"")))</f>
        <v/>
      </c>
      <c r="BF90" s="964" t="str" cm="1">
        <f t="array" ref="BF90">IF(AM90="","",IF(AQ90&lt;&gt;"","",IF(SUMPRODUCT(--(BM27:BM1509=BF26),--(BL27:BL1509&lt;&gt;""),--ISNUMBER(SEARCH(" "&amp;BL27:BL1509&amp;" ",AP90)))&gt;0,BF26,"")))</f>
        <v/>
      </c>
      <c r="BG90" s="964" t="str" cm="1">
        <f t="array" ref="BG90">IF(AM90="","",IF(AQ90&lt;&gt;"","",IF(SUMPRODUCT(--(BM27:BM1509=BG26),--(BL27:BL1509&lt;&gt;""),--ISNUMBER(SEARCH(" "&amp;BL27:BL1509&amp;" ",AP90)))&gt;0,BG26,"")))</f>
        <v/>
      </c>
      <c r="BH90" s="964" t="str" cm="1">
        <f t="array" ref="BH90">IF(AM90="","",IF(AQ90&lt;&gt;"","",IF(SUMPRODUCT(--(BM27:BM1509=BH26),--(BL27:BL1509&lt;&gt;""),--ISNUMBER(SEARCH(" "&amp;BL27:BL1509&amp;" ",AP90)))&gt;0,BH26,"")))</f>
        <v/>
      </c>
      <c r="BI90" s="964" t="str" cm="1">
        <f t="array" ref="BI90">IF(AM90="","",IF(AQ90&lt;&gt;"","",IF(SUMPRODUCT(--(BM27:BM1509=BI26),--(BL27:BL1509&lt;&gt;""),--ISNUMBER(SEARCH(" "&amp;BL27:BL1509&amp;" ",AP90)))&gt;0,BI26,"")))</f>
        <v/>
      </c>
      <c r="BJ90" s="964" t="str" cm="1">
        <f t="array" ref="BJ90">IF(AM90="","",IF(AS90&lt;&gt;"",BJ26,IF(AR90&lt;&gt;"","",IF(AQ90&lt;&gt;"","",IF(SUMPRODUCT(--(BM27:BM1509=BJ26),--(BL27:BL1509&lt;&gt;""),--ISNUMBER(SEARCH(" "&amp;BL27:BL1509&amp;" ",AP90)))&gt;0,BJ26,"")))))</f>
        <v/>
      </c>
      <c r="BL90" s="964" t="s">
        <v>2136</v>
      </c>
      <c r="BM90" s="964" t="s">
        <v>1963</v>
      </c>
      <c r="BO90" s="964" t="s">
        <v>2062</v>
      </c>
      <c r="BP90" s="964" t="s">
        <v>2084</v>
      </c>
      <c r="BQ90" s="964" t="s">
        <v>1983</v>
      </c>
      <c r="BS90" s="964"/>
      <c r="BT90" s="964"/>
      <c r="BU90" s="964"/>
      <c r="CM90" s="49">
        <v>1</v>
      </c>
    </row>
    <row r="91" spans="4:91" ht="30" customHeight="1">
      <c r="D91" s="674"/>
      <c r="E91" s="680"/>
      <c r="F91" s="681"/>
      <c r="G91" s="680"/>
      <c r="H91" s="682"/>
      <c r="I91" s="891"/>
      <c r="J91" s="892"/>
      <c r="K91" s="745"/>
      <c r="L91" s="893"/>
      <c r="M91" s="894"/>
      <c r="N91" s="895"/>
      <c r="O91" s="896"/>
      <c r="P91" s="137"/>
      <c r="Q91" s="897"/>
      <c r="R91" s="751"/>
      <c r="S91" s="898"/>
      <c r="T91" s="753"/>
      <c r="U91" s="899"/>
      <c r="V91" s="900"/>
      <c r="W91" s="756"/>
      <c r="X91" s="764"/>
      <c r="Z91" s="957" t="str">
        <f>IF(AA91="","",COUNTIF(AA27:AA91,"&lt;&gt;"))</f>
        <v/>
      </c>
      <c r="AA91" s="958"/>
      <c r="AB91" s="974" t="str">
        <f t="shared" si="16"/>
        <v/>
      </c>
      <c r="AC91" s="984" t="str">
        <f t="shared" si="22"/>
        <v/>
      </c>
      <c r="AD91" s="961" t="str">
        <f t="shared" ref="AD91:AD154" si="23">IF(AA91="","",TRIM(SUBSTITUTE(SUBSTITUTE(SUBSTITUTE(CLEAN(AA91),CHAR(160)," "),CHAR(10)," "),CHAR(13)," ")))</f>
        <v/>
      </c>
      <c r="AE91" s="962" t="str">
        <f t="shared" ref="AE91:AE154" si="24">IF(AD91="","",LEN(AD91))</f>
        <v/>
      </c>
      <c r="AF91" s="963" t="str">
        <f>IF(AG91="","",COUNTIF(AG27:AG91,"&lt;&gt;"))</f>
        <v/>
      </c>
      <c r="AG91" s="958" t="str" cm="1">
        <f t="array" ref="AG91">IF(AK91="","",IF(LEN(AK91)&lt;=MAX(10,AF22),AK91,IFERROR(LEFT(AK91,LOOKUP(2,1/(MID(AK91,ROW(10:509),1)=" ")/(ROW(10:509)&lt;=MAX(10,AF22)),ROW(10:509))-1),LEFT(AK91,MAX(10,AF22)))))</f>
        <v/>
      </c>
      <c r="AH91" s="963" t="str">
        <f t="shared" ref="AH91:AH154" si="25">IF(AG91="","",LEN(AG91))</f>
        <v/>
      </c>
      <c r="AI91" s="963" t="str">
        <f t="shared" ref="AI91:AI154" si="26">IF(AG91="","",AJ91)</f>
        <v/>
      </c>
      <c r="AJ91" s="964" t="str">
        <f>IF(AL90&lt;&gt;"",AJ90,IF(AJ90&lt;MAX(Z27:Z326),AJ90+1,""))</f>
        <v/>
      </c>
      <c r="AK91" s="965" t="str">
        <f>IF(AJ91="","",IF(AL90&lt;&gt;"",AL90,INDEX(AD27:AD326,MATCH(AJ91,Z27:Z326,0))))</f>
        <v/>
      </c>
      <c r="AL91" s="965" t="str">
        <f t="shared" ref="AL91:AL154" si="27">IF(AK91="","",IF(LEN(AK91)&lt;=LEN(AG91),"",TRIM(MID(AK91,LEN(AG91)+1,9999))))</f>
        <v/>
      </c>
      <c r="AM91" s="966" t="str">
        <f t="shared" ref="AM91:AM154" si="28">IF(AG91="","",AG91)</f>
        <v/>
      </c>
      <c r="AN91" s="967" t="str">
        <f t="shared" ref="AN91:AN154" si="29">IF(AM91="","",LOWER(CLEAN(SUBSTITUTE(SUBSTITUTE(SUBSTITUTE(AM91,CHAR(160)," "),CHAR(10)," "),CHAR(13)," "))))</f>
        <v/>
      </c>
      <c r="AO91" s="967" t="str">
        <f t="shared" ref="AO91:AO154" si="30">IF(AM91="","",SUBSTITUTE(SUBSTITUTE(SUBSTITUTE(SUBSTITUTE(SUBSTITUTE(SUBSTITUTE(SUBSTITUTE(SUBSTITUTE(SUBSTITUTE(SUBSTITUTE(SUBSTITUTE(SUBSTITUTE(SUBSTITUTE(SUBSTITUTE(SUBSTITUTE(SUBSTITUTE(SUBSTITUTE(SUBSTITUTE(SUBSTITUTE(SUBSTITUTE(SUBSTITUTE(SUBSTITUTE(SUBSTITUTE(AN91,"à","a"),"â","a"),"ä","a"),"á","a"),"ç","c"),"œ","oe"),"æ","ae"),"é","e"),"è","e"),"ê","e"),"ë","e"),"í","i"),"î","i"),"ï","i"),"ì","i"),"ô","o"),"ö","o"),"ó","o"),"ò","o"),"ù","u"),"û","u"),"ü","u"),"ñ","n"))</f>
        <v/>
      </c>
      <c r="AP91" s="966" t="str">
        <f t="shared" ref="AP91:AP154" si="31">IF(AM91="","","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91,"’"," "),"."," "),","," "),";"," "),":"," "),"/"," "),"("," "),")"," "),"-"," "),"_"," "),"!"," "),"?"," "),"*"," "),"["," "),"]"," "),"{"," "),"}"," "),"&lt;"," "),"&gt;"," "),"="," "),"+"," "),"•"," "),"►"," "),"▼"," "),"▲"," "),"◄"," "),"«"," "),"»"," "),"“"," "),"”"," "),CHAR(39)," "),CHAR(34)," "),"  "," "),"  "," "),"  "," "),"  "," "))&amp;" ")</f>
        <v/>
      </c>
      <c r="AQ91" s="967" t="str">
        <f>IF(AM91="","",IF(COUNTIF(BO27:BO309,TRIM(AP91))&gt;0,"EXCLUSION EXACTE",""))</f>
        <v/>
      </c>
      <c r="AR91" s="967" t="str" cm="1">
        <f t="array" ref="AR91">IF(AM91="","",IF(SUMPRODUCT(--(BO27:BO309&lt;&gt;""),--ISNUMBER(SEARCH(" "&amp;BO27:BO309&amp;" ",AP91)))&gt;0,"BLOQUE MOLLUSQUES",""))</f>
        <v/>
      </c>
      <c r="AS91" s="967" t="str" cm="1">
        <f t="array" ref="AS91">IF(AM91="","",IF(SUMPRODUCT(--(BS27:BS309&lt;&gt;""),--ISNUMBER(SEARCH(" "&amp;BS27:BS309&amp;" ",AP91)))&gt;0,"FORCE MOLLUSQUES",""))</f>
        <v/>
      </c>
      <c r="AT91" s="966" t="str">
        <f t="shared" ref="AT91:AT154" si="32">IF(AM91="","",IF(COUNTIF(AW91:BJ91,"⚠*")=0,"",TRIM(AW91&amp;" "&amp;AX91&amp;" "&amp;AY91&amp;" "&amp;AZ91&amp;" "&amp;BA91&amp;" "&amp;BB91&amp;" "&amp;BC91&amp;" "&amp;BD91&amp;" "&amp;BE91&amp;" "&amp;BF91&amp;" "&amp;BG91&amp;" "&amp;BH91&amp;" "&amp;BI91&amp;" "&amp;BJ91)))</f>
        <v/>
      </c>
      <c r="AU91" s="966" t="str">
        <f t="shared" si="17"/>
        <v/>
      </c>
      <c r="AV91" s="967" t="str">
        <f t="shared" ref="AV91:AV154" si="33">IF(AM91="","",COUNTIF(AW91:BJ91,"⚠*"))</f>
        <v/>
      </c>
      <c r="AW91" s="967" t="str" cm="1">
        <f t="array" ref="AW91">IF(AM91="","",IF(AQ91&lt;&gt;"","",IF(SUMPRODUCT(--(BM27:BM1509=AW26),--(BL27:BL1509&lt;&gt;""),--ISNUMBER(SEARCH(" "&amp;BL27:BL1509&amp;" ",AP91)))&gt;0,AW26,"")))</f>
        <v/>
      </c>
      <c r="AX91" s="967" t="str" cm="1">
        <f t="array" ref="AX91">IF(AM91="","",IF(AQ91&lt;&gt;"","",IF(SUMPRODUCT(--(BM27:BM1509=AX26),--(BL27:BL1509&lt;&gt;""),--ISNUMBER(SEARCH(" "&amp;BL27:BL1509&amp;" ",AP91)))&gt;0,AX26,"")))</f>
        <v/>
      </c>
      <c r="AY91" s="967" t="str" cm="1">
        <f t="array" ref="AY91">IF(AM91="","",IF(AQ91&lt;&gt;"","",IF(SUMPRODUCT(--(BM27:BM1509=AY26),--(BL27:BL1509&lt;&gt;""),--ISNUMBER(SEARCH(" "&amp;BL27:BL1509&amp;" ",AP91)))&gt;0,AY26,"")))</f>
        <v/>
      </c>
      <c r="AZ91" s="967" t="str" cm="1">
        <f t="array" ref="AZ91">IF(AM91="","",IF(AQ91&lt;&gt;"","",IF(SUMPRODUCT(--(BM27:BM1509=AZ26),--(BL27:BL1509&lt;&gt;""),--ISNUMBER(SEARCH(" "&amp;BL27:BL1509&amp;" ",AP91)))&gt;0,AZ26,"")))</f>
        <v/>
      </c>
      <c r="BA91" s="967" t="str" cm="1">
        <f t="array" ref="BA91">IF(AM91="","",IF(AQ91&lt;&gt;"","",IF(SUMPRODUCT(--(BM27:BM1509=BA26),--(BL27:BL1509&lt;&gt;""),--ISNUMBER(SEARCH(" "&amp;BL27:BL1509&amp;" ",AP91)))&gt;0,BA26,"")))</f>
        <v/>
      </c>
      <c r="BB91" s="967" t="str" cm="1">
        <f t="array" ref="BB91">IF(AM91="","",IF(AQ91&lt;&gt;"","",IF(SUMPRODUCT(--(BM27:BM1509=BB26),--(BL27:BL1509&lt;&gt;""),--ISNUMBER(SEARCH(" "&amp;BL27:BL1509&amp;" ",AP91)))&gt;0,BB26,"")))</f>
        <v/>
      </c>
      <c r="BC91" s="967" t="str" cm="1">
        <f t="array" ref="BC91">IF(AM91="","",IF(AQ91&lt;&gt;"","",IF(SUMPRODUCT(--(BM27:BM1509=BC26),--(BL27:BL1509&lt;&gt;""),--ISNUMBER(SEARCH(" "&amp;BL27:BL1509&amp;" ",AP91)))&gt;0,BC26,"")))</f>
        <v/>
      </c>
      <c r="BD91" s="967" t="str" cm="1">
        <f t="array" ref="BD91">IF(AM91="","",IF(AQ91&lt;&gt;"","",IF(SUMPRODUCT(--(BM27:BM1509=BD26),--(BL27:BL1509&lt;&gt;""),--ISNUMBER(SEARCH(" "&amp;BL27:BL1509&amp;" ",AP91)))&gt;0,BD26,"")))</f>
        <v/>
      </c>
      <c r="BE91" s="967" t="str" cm="1">
        <f t="array" ref="BE91">IF(AM91="","",IF(AQ91&lt;&gt;"","",IF(SUMPRODUCT(--(BM27:BM1509=BE26),--(BL27:BL1509&lt;&gt;""),--ISNUMBER(SEARCH(" "&amp;BL27:BL1509&amp;" ",AP91)))&gt;0,BE26,"")))</f>
        <v/>
      </c>
      <c r="BF91" s="967" t="str" cm="1">
        <f t="array" ref="BF91">IF(AM91="","",IF(AQ91&lt;&gt;"","",IF(SUMPRODUCT(--(BM27:BM1509=BF26),--(BL27:BL1509&lt;&gt;""),--ISNUMBER(SEARCH(" "&amp;BL27:BL1509&amp;" ",AP91)))&gt;0,BF26,"")))</f>
        <v/>
      </c>
      <c r="BG91" s="967" t="str" cm="1">
        <f t="array" ref="BG91">IF(AM91="","",IF(AQ91&lt;&gt;"","",IF(SUMPRODUCT(--(BM27:BM1509=BG26),--(BL27:BL1509&lt;&gt;""),--ISNUMBER(SEARCH(" "&amp;BL27:BL1509&amp;" ",AP91)))&gt;0,BG26,"")))</f>
        <v/>
      </c>
      <c r="BH91" s="967" t="str" cm="1">
        <f t="array" ref="BH91">IF(AM91="","",IF(AQ91&lt;&gt;"","",IF(SUMPRODUCT(--(BM27:BM1509=BH26),--(BL27:BL1509&lt;&gt;""),--ISNUMBER(SEARCH(" "&amp;BL27:BL1509&amp;" ",AP91)))&gt;0,BH26,"")))</f>
        <v/>
      </c>
      <c r="BI91" s="967" t="str" cm="1">
        <f t="array" ref="BI91">IF(AM91="","",IF(AQ91&lt;&gt;"","",IF(SUMPRODUCT(--(BM27:BM1509=BI26),--(BL27:BL1509&lt;&gt;""),--ISNUMBER(SEARCH(" "&amp;BL27:BL1509&amp;" ",AP91)))&gt;0,BI26,"")))</f>
        <v/>
      </c>
      <c r="BJ91" s="967" t="str" cm="1">
        <f t="array" ref="BJ91">IF(AM91="","",IF(AS91&lt;&gt;"",BJ26,IF(AR91&lt;&gt;"","",IF(AQ91&lt;&gt;"","",IF(SUMPRODUCT(--(BM27:BM1509=BJ26),--(BL27:BL1509&lt;&gt;""),--ISNUMBER(SEARCH(" "&amp;BL27:BL1509&amp;" ",AP91)))&gt;0,BJ26,"")))))</f>
        <v/>
      </c>
      <c r="BL91" s="968" t="s">
        <v>2137</v>
      </c>
      <c r="BM91" s="968" t="s">
        <v>1963</v>
      </c>
      <c r="BO91" s="969" t="s">
        <v>2138</v>
      </c>
      <c r="BP91" s="969" t="s">
        <v>1982</v>
      </c>
      <c r="BQ91" s="969" t="s">
        <v>1983</v>
      </c>
      <c r="BS91" s="964"/>
      <c r="BT91" s="964"/>
      <c r="BU91" s="964"/>
      <c r="CM91" s="49">
        <v>1</v>
      </c>
    </row>
    <row r="92" spans="4:91" ht="30" customHeight="1">
      <c r="D92" s="674"/>
      <c r="E92" s="680"/>
      <c r="F92" s="681"/>
      <c r="G92" s="680"/>
      <c r="H92" s="682"/>
      <c r="I92" s="891"/>
      <c r="J92" s="892"/>
      <c r="K92" s="745"/>
      <c r="L92" s="893"/>
      <c r="M92" s="894"/>
      <c r="N92" s="895"/>
      <c r="O92" s="896"/>
      <c r="P92" s="137"/>
      <c r="Q92" s="897"/>
      <c r="R92" s="751"/>
      <c r="S92" s="898"/>
      <c r="T92" s="753"/>
      <c r="U92" s="899"/>
      <c r="V92" s="900"/>
      <c r="W92" s="756"/>
      <c r="X92" s="764"/>
      <c r="Z92" s="973" t="str">
        <f>IF(AA92="","",COUNTIF(AA27:AA92,"&lt;&gt;"))</f>
        <v/>
      </c>
      <c r="AA92" s="965"/>
      <c r="AB92" s="974" t="str">
        <f t="shared" ref="AB92:AB155" si="34">AU92</f>
        <v/>
      </c>
      <c r="AC92" s="984" t="str">
        <f t="shared" si="22"/>
        <v/>
      </c>
      <c r="AD92" s="976" t="str">
        <f t="shared" si="23"/>
        <v/>
      </c>
      <c r="AE92" s="977" t="str">
        <f t="shared" si="24"/>
        <v/>
      </c>
      <c r="AF92" s="964" t="str">
        <f>IF(AG92="","",COUNTIF(AG27:AG92,"&lt;&gt;"))</f>
        <v/>
      </c>
      <c r="AG92" s="965" t="str" cm="1">
        <f t="array" ref="AG92">IF(AK92="","",IF(LEN(AK92)&lt;=MAX(10,AF22),AK92,IFERROR(LEFT(AK92,LOOKUP(2,1/(MID(AK92,ROW(10:509),1)=" ")/(ROW(10:509)&lt;=MAX(10,AF22)),ROW(10:509))-1),LEFT(AK92,MAX(10,AF22)))))</f>
        <v/>
      </c>
      <c r="AH92" s="964" t="str">
        <f t="shared" si="25"/>
        <v/>
      </c>
      <c r="AI92" s="964" t="str">
        <f t="shared" si="26"/>
        <v/>
      </c>
      <c r="AJ92" s="964" t="str">
        <f>IF(AL91&lt;&gt;"",AJ91,IF(AJ91&lt;MAX(Z27:Z326),AJ91+1,""))</f>
        <v/>
      </c>
      <c r="AK92" s="965" t="str">
        <f>IF(AJ92="","",IF(AL91&lt;&gt;"",AL91,INDEX(AD27:AD326,MATCH(AJ92,Z27:Z326,0))))</f>
        <v/>
      </c>
      <c r="AL92" s="965" t="str">
        <f t="shared" si="27"/>
        <v/>
      </c>
      <c r="AM92" s="965" t="str">
        <f t="shared" si="28"/>
        <v/>
      </c>
      <c r="AN92" s="964" t="str">
        <f t="shared" si="29"/>
        <v/>
      </c>
      <c r="AO92" s="964" t="str">
        <f t="shared" si="30"/>
        <v/>
      </c>
      <c r="AP92" s="965" t="str">
        <f t="shared" si="31"/>
        <v/>
      </c>
      <c r="AQ92" s="964" t="str">
        <f>IF(AM92="","",IF(COUNTIF(BO27:BO309,TRIM(AP92))&gt;0,"EXCLUSION EXACTE",""))</f>
        <v/>
      </c>
      <c r="AR92" s="964" t="str" cm="1">
        <f t="array" ref="AR92">IF(AM92="","",IF(SUMPRODUCT(--(BO27:BO309&lt;&gt;""),--ISNUMBER(SEARCH(" "&amp;BO27:BO309&amp;" ",AP92)))&gt;0,"BLOQUE MOLLUSQUES",""))</f>
        <v/>
      </c>
      <c r="AS92" s="964" t="str" cm="1">
        <f t="array" ref="AS92">IF(AM92="","",IF(SUMPRODUCT(--(BS27:BS309&lt;&gt;""),--ISNUMBER(SEARCH(" "&amp;BS27:BS309&amp;" ",AP92)))&gt;0,"FORCE MOLLUSQUES",""))</f>
        <v/>
      </c>
      <c r="AT92" s="965" t="str">
        <f t="shared" si="32"/>
        <v/>
      </c>
      <c r="AU92" s="965" t="str">
        <f t="shared" ref="AU92:AU155" si="35">IF(AM92="","",AM92&amp;IF(AT92&lt;&gt;""," *",""))</f>
        <v/>
      </c>
      <c r="AV92" s="964" t="str">
        <f t="shared" si="33"/>
        <v/>
      </c>
      <c r="AW92" s="964" t="str" cm="1">
        <f t="array" ref="AW92">IF(AM92="","",IF(AQ92&lt;&gt;"","",IF(SUMPRODUCT(--(BM27:BM1509=AW26),--(BL27:BL1509&lt;&gt;""),--ISNUMBER(SEARCH(" "&amp;BL27:BL1509&amp;" ",AP92)))&gt;0,AW26,"")))</f>
        <v/>
      </c>
      <c r="AX92" s="964" t="str" cm="1">
        <f t="array" ref="AX92">IF(AM92="","",IF(AQ92&lt;&gt;"","",IF(SUMPRODUCT(--(BM27:BM1509=AX26),--(BL27:BL1509&lt;&gt;""),--ISNUMBER(SEARCH(" "&amp;BL27:BL1509&amp;" ",AP92)))&gt;0,AX26,"")))</f>
        <v/>
      </c>
      <c r="AY92" s="964" t="str" cm="1">
        <f t="array" ref="AY92">IF(AM92="","",IF(AQ92&lt;&gt;"","",IF(SUMPRODUCT(--(BM27:BM1509=AY26),--(BL27:BL1509&lt;&gt;""),--ISNUMBER(SEARCH(" "&amp;BL27:BL1509&amp;" ",AP92)))&gt;0,AY26,"")))</f>
        <v/>
      </c>
      <c r="AZ92" s="964" t="str" cm="1">
        <f t="array" ref="AZ92">IF(AM92="","",IF(AQ92&lt;&gt;"","",IF(SUMPRODUCT(--(BM27:BM1509=AZ26),--(BL27:BL1509&lt;&gt;""),--ISNUMBER(SEARCH(" "&amp;BL27:BL1509&amp;" ",AP92)))&gt;0,AZ26,"")))</f>
        <v/>
      </c>
      <c r="BA92" s="964" t="str" cm="1">
        <f t="array" ref="BA92">IF(AM92="","",IF(AQ92&lt;&gt;"","",IF(SUMPRODUCT(--(BM27:BM1509=BA26),--(BL27:BL1509&lt;&gt;""),--ISNUMBER(SEARCH(" "&amp;BL27:BL1509&amp;" ",AP92)))&gt;0,BA26,"")))</f>
        <v/>
      </c>
      <c r="BB92" s="964" t="str" cm="1">
        <f t="array" ref="BB92">IF(AM92="","",IF(AQ92&lt;&gt;"","",IF(SUMPRODUCT(--(BM27:BM1509=BB26),--(BL27:BL1509&lt;&gt;""),--ISNUMBER(SEARCH(" "&amp;BL27:BL1509&amp;" ",AP92)))&gt;0,BB26,"")))</f>
        <v/>
      </c>
      <c r="BC92" s="964" t="str" cm="1">
        <f t="array" ref="BC92">IF(AM92="","",IF(AQ92&lt;&gt;"","",IF(SUMPRODUCT(--(BM27:BM1509=BC26),--(BL27:BL1509&lt;&gt;""),--ISNUMBER(SEARCH(" "&amp;BL27:BL1509&amp;" ",AP92)))&gt;0,BC26,"")))</f>
        <v/>
      </c>
      <c r="BD92" s="964" t="str" cm="1">
        <f t="array" ref="BD92">IF(AM92="","",IF(AQ92&lt;&gt;"","",IF(SUMPRODUCT(--(BM27:BM1509=BD26),--(BL27:BL1509&lt;&gt;""),--ISNUMBER(SEARCH(" "&amp;BL27:BL1509&amp;" ",AP92)))&gt;0,BD26,"")))</f>
        <v/>
      </c>
      <c r="BE92" s="964" t="str" cm="1">
        <f t="array" ref="BE92">IF(AM92="","",IF(AQ92&lt;&gt;"","",IF(SUMPRODUCT(--(BM27:BM1509=BE26),--(BL27:BL1509&lt;&gt;""),--ISNUMBER(SEARCH(" "&amp;BL27:BL1509&amp;" ",AP92)))&gt;0,BE26,"")))</f>
        <v/>
      </c>
      <c r="BF92" s="964" t="str" cm="1">
        <f t="array" ref="BF92">IF(AM92="","",IF(AQ92&lt;&gt;"","",IF(SUMPRODUCT(--(BM27:BM1509=BF26),--(BL27:BL1509&lt;&gt;""),--ISNUMBER(SEARCH(" "&amp;BL27:BL1509&amp;" ",AP92)))&gt;0,BF26,"")))</f>
        <v/>
      </c>
      <c r="BG92" s="964" t="str" cm="1">
        <f t="array" ref="BG92">IF(AM92="","",IF(AQ92&lt;&gt;"","",IF(SUMPRODUCT(--(BM27:BM1509=BG26),--(BL27:BL1509&lt;&gt;""),--ISNUMBER(SEARCH(" "&amp;BL27:BL1509&amp;" ",AP92)))&gt;0,BG26,"")))</f>
        <v/>
      </c>
      <c r="BH92" s="964" t="str" cm="1">
        <f t="array" ref="BH92">IF(AM92="","",IF(AQ92&lt;&gt;"","",IF(SUMPRODUCT(--(BM27:BM1509=BH26),--(BL27:BL1509&lt;&gt;""),--ISNUMBER(SEARCH(" "&amp;BL27:BL1509&amp;" ",AP92)))&gt;0,BH26,"")))</f>
        <v/>
      </c>
      <c r="BI92" s="964" t="str" cm="1">
        <f t="array" ref="BI92">IF(AM92="","",IF(AQ92&lt;&gt;"","",IF(SUMPRODUCT(--(BM27:BM1509=BI26),--(BL27:BL1509&lt;&gt;""),--ISNUMBER(SEARCH(" "&amp;BL27:BL1509&amp;" ",AP92)))&gt;0,BI26,"")))</f>
        <v/>
      </c>
      <c r="BJ92" s="964" t="str" cm="1">
        <f t="array" ref="BJ92">IF(AM92="","",IF(AS92&lt;&gt;"",BJ26,IF(AR92&lt;&gt;"","",IF(AQ92&lt;&gt;"","",IF(SUMPRODUCT(--(BM27:BM1509=BJ26),--(BL27:BL1509&lt;&gt;""),--ISNUMBER(SEARCH(" "&amp;BL27:BL1509&amp;" ",AP92)))&gt;0,BJ26,"")))))</f>
        <v/>
      </c>
      <c r="BL92" s="964" t="s">
        <v>2139</v>
      </c>
      <c r="BM92" s="964" t="s">
        <v>1963</v>
      </c>
      <c r="BO92" s="964" t="s">
        <v>2140</v>
      </c>
      <c r="BP92" s="964" t="s">
        <v>2084</v>
      </c>
      <c r="BQ92" s="964" t="s">
        <v>1983</v>
      </c>
      <c r="BS92" s="964"/>
      <c r="BT92" s="964"/>
      <c r="BU92" s="964"/>
      <c r="CM92" s="49">
        <v>1</v>
      </c>
    </row>
    <row r="93" spans="4:91" ht="30" customHeight="1">
      <c r="D93" s="674"/>
      <c r="E93" s="680"/>
      <c r="F93" s="681"/>
      <c r="G93" s="680"/>
      <c r="H93" s="682"/>
      <c r="I93" s="891"/>
      <c r="J93" s="892"/>
      <c r="K93" s="745"/>
      <c r="L93" s="893"/>
      <c r="M93" s="894"/>
      <c r="N93" s="895"/>
      <c r="O93" s="896"/>
      <c r="P93" s="137"/>
      <c r="Q93" s="897"/>
      <c r="R93" s="751"/>
      <c r="S93" s="898"/>
      <c r="T93" s="753"/>
      <c r="U93" s="899"/>
      <c r="V93" s="900"/>
      <c r="W93" s="756"/>
      <c r="X93" s="764"/>
      <c r="Z93" s="957" t="str">
        <f>IF(AA93="","",COUNTIF(AA27:AA93,"&lt;&gt;"))</f>
        <v/>
      </c>
      <c r="AA93" s="958"/>
      <c r="AB93" s="974" t="str">
        <f t="shared" si="34"/>
        <v/>
      </c>
      <c r="AC93" s="984" t="str">
        <f t="shared" si="22"/>
        <v/>
      </c>
      <c r="AD93" s="961" t="str">
        <f t="shared" si="23"/>
        <v/>
      </c>
      <c r="AE93" s="962" t="str">
        <f t="shared" si="24"/>
        <v/>
      </c>
      <c r="AF93" s="963" t="str">
        <f>IF(AG93="","",COUNTIF(AG27:AG93,"&lt;&gt;"))</f>
        <v/>
      </c>
      <c r="AG93" s="958" t="str" cm="1">
        <f t="array" ref="AG93">IF(AK93="","",IF(LEN(AK93)&lt;=MAX(10,AF22),AK93,IFERROR(LEFT(AK93,LOOKUP(2,1/(MID(AK93,ROW(10:509),1)=" ")/(ROW(10:509)&lt;=MAX(10,AF22)),ROW(10:509))-1),LEFT(AK93,MAX(10,AF22)))))</f>
        <v/>
      </c>
      <c r="AH93" s="963" t="str">
        <f t="shared" si="25"/>
        <v/>
      </c>
      <c r="AI93" s="963" t="str">
        <f t="shared" si="26"/>
        <v/>
      </c>
      <c r="AJ93" s="964" t="str">
        <f>IF(AL92&lt;&gt;"",AJ92,IF(AJ92&lt;MAX(Z27:Z326),AJ92+1,""))</f>
        <v/>
      </c>
      <c r="AK93" s="965" t="str">
        <f>IF(AJ93="","",IF(AL92&lt;&gt;"",AL92,INDEX(AD27:AD326,MATCH(AJ93,Z27:Z326,0))))</f>
        <v/>
      </c>
      <c r="AL93" s="965" t="str">
        <f t="shared" si="27"/>
        <v/>
      </c>
      <c r="AM93" s="966" t="str">
        <f t="shared" si="28"/>
        <v/>
      </c>
      <c r="AN93" s="967" t="str">
        <f t="shared" si="29"/>
        <v/>
      </c>
      <c r="AO93" s="967" t="str">
        <f t="shared" si="30"/>
        <v/>
      </c>
      <c r="AP93" s="966" t="str">
        <f t="shared" si="31"/>
        <v/>
      </c>
      <c r="AQ93" s="967" t="str">
        <f>IF(AM93="","",IF(COUNTIF(BO27:BO309,TRIM(AP93))&gt;0,"EXCLUSION EXACTE",""))</f>
        <v/>
      </c>
      <c r="AR93" s="967" t="str" cm="1">
        <f t="array" ref="AR93">IF(AM93="","",IF(SUMPRODUCT(--(BO27:BO309&lt;&gt;""),--ISNUMBER(SEARCH(" "&amp;BO27:BO309&amp;" ",AP93)))&gt;0,"BLOQUE MOLLUSQUES",""))</f>
        <v/>
      </c>
      <c r="AS93" s="967" t="str" cm="1">
        <f t="array" ref="AS93">IF(AM93="","",IF(SUMPRODUCT(--(BS27:BS309&lt;&gt;""),--ISNUMBER(SEARCH(" "&amp;BS27:BS309&amp;" ",AP93)))&gt;0,"FORCE MOLLUSQUES",""))</f>
        <v/>
      </c>
      <c r="AT93" s="966" t="str">
        <f t="shared" si="32"/>
        <v/>
      </c>
      <c r="AU93" s="966" t="str">
        <f t="shared" si="35"/>
        <v/>
      </c>
      <c r="AV93" s="967" t="str">
        <f t="shared" si="33"/>
        <v/>
      </c>
      <c r="AW93" s="967" t="str" cm="1">
        <f t="array" ref="AW93">IF(AM93="","",IF(AQ93&lt;&gt;"","",IF(SUMPRODUCT(--(BM27:BM1509=AW26),--(BL27:BL1509&lt;&gt;""),--ISNUMBER(SEARCH(" "&amp;BL27:BL1509&amp;" ",AP93)))&gt;0,AW26,"")))</f>
        <v/>
      </c>
      <c r="AX93" s="967" t="str" cm="1">
        <f t="array" ref="AX93">IF(AM93="","",IF(AQ93&lt;&gt;"","",IF(SUMPRODUCT(--(BM27:BM1509=AX26),--(BL27:BL1509&lt;&gt;""),--ISNUMBER(SEARCH(" "&amp;BL27:BL1509&amp;" ",AP93)))&gt;0,AX26,"")))</f>
        <v/>
      </c>
      <c r="AY93" s="967" t="str" cm="1">
        <f t="array" ref="AY93">IF(AM93="","",IF(AQ93&lt;&gt;"","",IF(SUMPRODUCT(--(BM27:BM1509=AY26),--(BL27:BL1509&lt;&gt;""),--ISNUMBER(SEARCH(" "&amp;BL27:BL1509&amp;" ",AP93)))&gt;0,AY26,"")))</f>
        <v/>
      </c>
      <c r="AZ93" s="967" t="str" cm="1">
        <f t="array" ref="AZ93">IF(AM93="","",IF(AQ93&lt;&gt;"","",IF(SUMPRODUCT(--(BM27:BM1509=AZ26),--(BL27:BL1509&lt;&gt;""),--ISNUMBER(SEARCH(" "&amp;BL27:BL1509&amp;" ",AP93)))&gt;0,AZ26,"")))</f>
        <v/>
      </c>
      <c r="BA93" s="967" t="str" cm="1">
        <f t="array" ref="BA93">IF(AM93="","",IF(AQ93&lt;&gt;"","",IF(SUMPRODUCT(--(BM27:BM1509=BA26),--(BL27:BL1509&lt;&gt;""),--ISNUMBER(SEARCH(" "&amp;BL27:BL1509&amp;" ",AP93)))&gt;0,BA26,"")))</f>
        <v/>
      </c>
      <c r="BB93" s="967" t="str" cm="1">
        <f t="array" ref="BB93">IF(AM93="","",IF(AQ93&lt;&gt;"","",IF(SUMPRODUCT(--(BM27:BM1509=BB26),--(BL27:BL1509&lt;&gt;""),--ISNUMBER(SEARCH(" "&amp;BL27:BL1509&amp;" ",AP93)))&gt;0,BB26,"")))</f>
        <v/>
      </c>
      <c r="BC93" s="967" t="str" cm="1">
        <f t="array" ref="BC93">IF(AM93="","",IF(AQ93&lt;&gt;"","",IF(SUMPRODUCT(--(BM27:BM1509=BC26),--(BL27:BL1509&lt;&gt;""),--ISNUMBER(SEARCH(" "&amp;BL27:BL1509&amp;" ",AP93)))&gt;0,BC26,"")))</f>
        <v/>
      </c>
      <c r="BD93" s="967" t="str" cm="1">
        <f t="array" ref="BD93">IF(AM93="","",IF(AQ93&lt;&gt;"","",IF(SUMPRODUCT(--(BM27:BM1509=BD26),--(BL27:BL1509&lt;&gt;""),--ISNUMBER(SEARCH(" "&amp;BL27:BL1509&amp;" ",AP93)))&gt;0,BD26,"")))</f>
        <v/>
      </c>
      <c r="BE93" s="967" t="str" cm="1">
        <f t="array" ref="BE93">IF(AM93="","",IF(AQ93&lt;&gt;"","",IF(SUMPRODUCT(--(BM27:BM1509=BE26),--(BL27:BL1509&lt;&gt;""),--ISNUMBER(SEARCH(" "&amp;BL27:BL1509&amp;" ",AP93)))&gt;0,BE26,"")))</f>
        <v/>
      </c>
      <c r="BF93" s="967" t="str" cm="1">
        <f t="array" ref="BF93">IF(AM93="","",IF(AQ93&lt;&gt;"","",IF(SUMPRODUCT(--(BM27:BM1509=BF26),--(BL27:BL1509&lt;&gt;""),--ISNUMBER(SEARCH(" "&amp;BL27:BL1509&amp;" ",AP93)))&gt;0,BF26,"")))</f>
        <v/>
      </c>
      <c r="BG93" s="967" t="str" cm="1">
        <f t="array" ref="BG93">IF(AM93="","",IF(AQ93&lt;&gt;"","",IF(SUMPRODUCT(--(BM27:BM1509=BG26),--(BL27:BL1509&lt;&gt;""),--ISNUMBER(SEARCH(" "&amp;BL27:BL1509&amp;" ",AP93)))&gt;0,BG26,"")))</f>
        <v/>
      </c>
      <c r="BH93" s="967" t="str" cm="1">
        <f t="array" ref="BH93">IF(AM93="","",IF(AQ93&lt;&gt;"","",IF(SUMPRODUCT(--(BM27:BM1509=BH26),--(BL27:BL1509&lt;&gt;""),--ISNUMBER(SEARCH(" "&amp;BL27:BL1509&amp;" ",AP93)))&gt;0,BH26,"")))</f>
        <v/>
      </c>
      <c r="BI93" s="967" t="str" cm="1">
        <f t="array" ref="BI93">IF(AM93="","",IF(AQ93&lt;&gt;"","",IF(SUMPRODUCT(--(BM27:BM1509=BI26),--(BL27:BL1509&lt;&gt;""),--ISNUMBER(SEARCH(" "&amp;BL27:BL1509&amp;" ",AP93)))&gt;0,BI26,"")))</f>
        <v/>
      </c>
      <c r="BJ93" s="967" t="str" cm="1">
        <f t="array" ref="BJ93">IF(AM93="","",IF(AS93&lt;&gt;"",BJ26,IF(AR93&lt;&gt;"","",IF(AQ93&lt;&gt;"","",IF(SUMPRODUCT(--(BM27:BM1509=BJ26),--(BL27:BL1509&lt;&gt;""),--ISNUMBER(SEARCH(" "&amp;BL27:BL1509&amp;" ",AP93)))&gt;0,BJ26,"")))))</f>
        <v/>
      </c>
      <c r="BL93" s="968" t="s">
        <v>2141</v>
      </c>
      <c r="BM93" s="968" t="s">
        <v>1963</v>
      </c>
      <c r="BO93" s="969" t="s">
        <v>2142</v>
      </c>
      <c r="BP93" s="969" t="s">
        <v>1982</v>
      </c>
      <c r="BQ93" s="969" t="s">
        <v>1983</v>
      </c>
      <c r="BS93" s="964"/>
      <c r="BT93" s="964"/>
      <c r="BU93" s="964"/>
      <c r="CM93" s="49">
        <v>1</v>
      </c>
    </row>
    <row r="94" spans="4:91" ht="30" customHeight="1">
      <c r="D94" s="674"/>
      <c r="E94" s="680"/>
      <c r="F94" s="681"/>
      <c r="G94" s="680"/>
      <c r="H94" s="682"/>
      <c r="I94" s="891"/>
      <c r="J94" s="892"/>
      <c r="K94" s="745"/>
      <c r="L94" s="893"/>
      <c r="M94" s="894"/>
      <c r="N94" s="895"/>
      <c r="O94" s="896"/>
      <c r="P94" s="137"/>
      <c r="Q94" s="897"/>
      <c r="R94" s="751"/>
      <c r="S94" s="898"/>
      <c r="T94" s="753"/>
      <c r="U94" s="899"/>
      <c r="V94" s="900"/>
      <c r="W94" s="756"/>
      <c r="X94" s="764"/>
      <c r="Z94" s="973" t="str">
        <f>IF(AA94="","",COUNTIF(AA27:AA94,"&lt;&gt;"))</f>
        <v/>
      </c>
      <c r="AA94" s="965"/>
      <c r="AB94" s="974" t="str">
        <f t="shared" si="34"/>
        <v/>
      </c>
      <c r="AC94" s="984" t="str">
        <f t="shared" si="22"/>
        <v/>
      </c>
      <c r="AD94" s="976" t="str">
        <f t="shared" si="23"/>
        <v/>
      </c>
      <c r="AE94" s="977" t="str">
        <f t="shared" si="24"/>
        <v/>
      </c>
      <c r="AF94" s="964" t="str">
        <f>IF(AG94="","",COUNTIF(AG27:AG94,"&lt;&gt;"))</f>
        <v/>
      </c>
      <c r="AG94" s="965" t="str" cm="1">
        <f t="array" ref="AG94">IF(AK94="","",IF(LEN(AK94)&lt;=MAX(10,AF22),AK94,IFERROR(LEFT(AK94,LOOKUP(2,1/(MID(AK94,ROW(10:509),1)=" ")/(ROW(10:509)&lt;=MAX(10,AF22)),ROW(10:509))-1),LEFT(AK94,MAX(10,AF22)))))</f>
        <v/>
      </c>
      <c r="AH94" s="964" t="str">
        <f t="shared" si="25"/>
        <v/>
      </c>
      <c r="AI94" s="964" t="str">
        <f t="shared" si="26"/>
        <v/>
      </c>
      <c r="AJ94" s="964" t="str">
        <f>IF(AL93&lt;&gt;"",AJ93,IF(AJ93&lt;MAX(Z27:Z326),AJ93+1,""))</f>
        <v/>
      </c>
      <c r="AK94" s="965" t="str">
        <f>IF(AJ94="","",IF(AL93&lt;&gt;"",AL93,INDEX(AD27:AD326,MATCH(AJ94,Z27:Z326,0))))</f>
        <v/>
      </c>
      <c r="AL94" s="965" t="str">
        <f t="shared" si="27"/>
        <v/>
      </c>
      <c r="AM94" s="965" t="str">
        <f t="shared" si="28"/>
        <v/>
      </c>
      <c r="AN94" s="964" t="str">
        <f t="shared" si="29"/>
        <v/>
      </c>
      <c r="AO94" s="964" t="str">
        <f t="shared" si="30"/>
        <v/>
      </c>
      <c r="AP94" s="965" t="str">
        <f t="shared" si="31"/>
        <v/>
      </c>
      <c r="AQ94" s="964" t="str">
        <f>IF(AM94="","",IF(COUNTIF(BO27:BO309,TRIM(AP94))&gt;0,"EXCLUSION EXACTE",""))</f>
        <v/>
      </c>
      <c r="AR94" s="964" t="str" cm="1">
        <f t="array" ref="AR94">IF(AM94="","",IF(SUMPRODUCT(--(BO27:BO309&lt;&gt;""),--ISNUMBER(SEARCH(" "&amp;BO27:BO309&amp;" ",AP94)))&gt;0,"BLOQUE MOLLUSQUES",""))</f>
        <v/>
      </c>
      <c r="AS94" s="964" t="str" cm="1">
        <f t="array" ref="AS94">IF(AM94="","",IF(SUMPRODUCT(--(BS27:BS309&lt;&gt;""),--ISNUMBER(SEARCH(" "&amp;BS27:BS309&amp;" ",AP94)))&gt;0,"FORCE MOLLUSQUES",""))</f>
        <v/>
      </c>
      <c r="AT94" s="965" t="str">
        <f t="shared" si="32"/>
        <v/>
      </c>
      <c r="AU94" s="965" t="str">
        <f t="shared" si="35"/>
        <v/>
      </c>
      <c r="AV94" s="964" t="str">
        <f t="shared" si="33"/>
        <v/>
      </c>
      <c r="AW94" s="964" t="str" cm="1">
        <f t="array" ref="AW94">IF(AM94="","",IF(AQ94&lt;&gt;"","",IF(SUMPRODUCT(--(BM27:BM1509=AW26),--(BL27:BL1509&lt;&gt;""),--ISNUMBER(SEARCH(" "&amp;BL27:BL1509&amp;" ",AP94)))&gt;0,AW26,"")))</f>
        <v/>
      </c>
      <c r="AX94" s="964" t="str" cm="1">
        <f t="array" ref="AX94">IF(AM94="","",IF(AQ94&lt;&gt;"","",IF(SUMPRODUCT(--(BM27:BM1509=AX26),--(BL27:BL1509&lt;&gt;""),--ISNUMBER(SEARCH(" "&amp;BL27:BL1509&amp;" ",AP94)))&gt;0,AX26,"")))</f>
        <v/>
      </c>
      <c r="AY94" s="964" t="str" cm="1">
        <f t="array" ref="AY94">IF(AM94="","",IF(AQ94&lt;&gt;"","",IF(SUMPRODUCT(--(BM27:BM1509=AY26),--(BL27:BL1509&lt;&gt;""),--ISNUMBER(SEARCH(" "&amp;BL27:BL1509&amp;" ",AP94)))&gt;0,AY26,"")))</f>
        <v/>
      </c>
      <c r="AZ94" s="964" t="str" cm="1">
        <f t="array" ref="AZ94">IF(AM94="","",IF(AQ94&lt;&gt;"","",IF(SUMPRODUCT(--(BM27:BM1509=AZ26),--(BL27:BL1509&lt;&gt;""),--ISNUMBER(SEARCH(" "&amp;BL27:BL1509&amp;" ",AP94)))&gt;0,AZ26,"")))</f>
        <v/>
      </c>
      <c r="BA94" s="964" t="str" cm="1">
        <f t="array" ref="BA94">IF(AM94="","",IF(AQ94&lt;&gt;"","",IF(SUMPRODUCT(--(BM27:BM1509=BA26),--(BL27:BL1509&lt;&gt;""),--ISNUMBER(SEARCH(" "&amp;BL27:BL1509&amp;" ",AP94)))&gt;0,BA26,"")))</f>
        <v/>
      </c>
      <c r="BB94" s="964" t="str" cm="1">
        <f t="array" ref="BB94">IF(AM94="","",IF(AQ94&lt;&gt;"","",IF(SUMPRODUCT(--(BM27:BM1509=BB26),--(BL27:BL1509&lt;&gt;""),--ISNUMBER(SEARCH(" "&amp;BL27:BL1509&amp;" ",AP94)))&gt;0,BB26,"")))</f>
        <v/>
      </c>
      <c r="BC94" s="964" t="str" cm="1">
        <f t="array" ref="BC94">IF(AM94="","",IF(AQ94&lt;&gt;"","",IF(SUMPRODUCT(--(BM27:BM1509=BC26),--(BL27:BL1509&lt;&gt;""),--ISNUMBER(SEARCH(" "&amp;BL27:BL1509&amp;" ",AP94)))&gt;0,BC26,"")))</f>
        <v/>
      </c>
      <c r="BD94" s="964" t="str" cm="1">
        <f t="array" ref="BD94">IF(AM94="","",IF(AQ94&lt;&gt;"","",IF(SUMPRODUCT(--(BM27:BM1509=BD26),--(BL27:BL1509&lt;&gt;""),--ISNUMBER(SEARCH(" "&amp;BL27:BL1509&amp;" ",AP94)))&gt;0,BD26,"")))</f>
        <v/>
      </c>
      <c r="BE94" s="964" t="str" cm="1">
        <f t="array" ref="BE94">IF(AM94="","",IF(AQ94&lt;&gt;"","",IF(SUMPRODUCT(--(BM27:BM1509=BE26),--(BL27:BL1509&lt;&gt;""),--ISNUMBER(SEARCH(" "&amp;BL27:BL1509&amp;" ",AP94)))&gt;0,BE26,"")))</f>
        <v/>
      </c>
      <c r="BF94" s="964" t="str" cm="1">
        <f t="array" ref="BF94">IF(AM94="","",IF(AQ94&lt;&gt;"","",IF(SUMPRODUCT(--(BM27:BM1509=BF26),--(BL27:BL1509&lt;&gt;""),--ISNUMBER(SEARCH(" "&amp;BL27:BL1509&amp;" ",AP94)))&gt;0,BF26,"")))</f>
        <v/>
      </c>
      <c r="BG94" s="964" t="str" cm="1">
        <f t="array" ref="BG94">IF(AM94="","",IF(AQ94&lt;&gt;"","",IF(SUMPRODUCT(--(BM27:BM1509=BG26),--(BL27:BL1509&lt;&gt;""),--ISNUMBER(SEARCH(" "&amp;BL27:BL1509&amp;" ",AP94)))&gt;0,BG26,"")))</f>
        <v/>
      </c>
      <c r="BH94" s="964" t="str" cm="1">
        <f t="array" ref="BH94">IF(AM94="","",IF(AQ94&lt;&gt;"","",IF(SUMPRODUCT(--(BM27:BM1509=BH26),--(BL27:BL1509&lt;&gt;""),--ISNUMBER(SEARCH(" "&amp;BL27:BL1509&amp;" ",AP94)))&gt;0,BH26,"")))</f>
        <v/>
      </c>
      <c r="BI94" s="964" t="str" cm="1">
        <f t="array" ref="BI94">IF(AM94="","",IF(AQ94&lt;&gt;"","",IF(SUMPRODUCT(--(BM27:BM1509=BI26),--(BL27:BL1509&lt;&gt;""),--ISNUMBER(SEARCH(" "&amp;BL27:BL1509&amp;" ",AP94)))&gt;0,BI26,"")))</f>
        <v/>
      </c>
      <c r="BJ94" s="964" t="str" cm="1">
        <f t="array" ref="BJ94">IF(AM94="","",IF(AS94&lt;&gt;"",BJ26,IF(AR94&lt;&gt;"","",IF(AQ94&lt;&gt;"","",IF(SUMPRODUCT(--(BM27:BM1509=BJ26),--(BL27:BL1509&lt;&gt;""),--ISNUMBER(SEARCH(" "&amp;BL27:BL1509&amp;" ",AP94)))&gt;0,BJ26,"")))))</f>
        <v/>
      </c>
      <c r="BL94" s="964" t="s">
        <v>2143</v>
      </c>
      <c r="BM94" s="964" t="s">
        <v>1963</v>
      </c>
      <c r="BO94" s="964" t="s">
        <v>2144</v>
      </c>
      <c r="BP94" s="964" t="s">
        <v>1982</v>
      </c>
      <c r="BQ94" s="964" t="s">
        <v>1983</v>
      </c>
      <c r="BS94" s="964"/>
      <c r="BT94" s="964"/>
      <c r="BU94" s="964"/>
      <c r="CM94" s="49">
        <v>1</v>
      </c>
    </row>
    <row r="95" spans="4:91" ht="30" customHeight="1">
      <c r="D95" s="674"/>
      <c r="E95" s="680"/>
      <c r="F95" s="681"/>
      <c r="G95" s="680"/>
      <c r="H95" s="682"/>
      <c r="I95" s="891"/>
      <c r="J95" s="892"/>
      <c r="K95" s="745"/>
      <c r="L95" s="893"/>
      <c r="M95" s="894"/>
      <c r="N95" s="895"/>
      <c r="O95" s="896"/>
      <c r="P95" s="137"/>
      <c r="Q95" s="897"/>
      <c r="R95" s="751"/>
      <c r="S95" s="898"/>
      <c r="T95" s="753"/>
      <c r="U95" s="899"/>
      <c r="V95" s="900"/>
      <c r="W95" s="756"/>
      <c r="X95" s="764"/>
      <c r="Z95" s="957" t="str">
        <f>IF(AA95="","",COUNTIF(AA27:AA95,"&lt;&gt;"))</f>
        <v/>
      </c>
      <c r="AA95" s="958"/>
      <c r="AB95" s="974" t="str">
        <f t="shared" si="34"/>
        <v/>
      </c>
      <c r="AC95" s="984" t="str">
        <f t="shared" si="22"/>
        <v/>
      </c>
      <c r="AD95" s="961" t="str">
        <f t="shared" si="23"/>
        <v/>
      </c>
      <c r="AE95" s="962" t="str">
        <f t="shared" si="24"/>
        <v/>
      </c>
      <c r="AF95" s="963" t="str">
        <f>IF(AG95="","",COUNTIF(AG27:AG95,"&lt;&gt;"))</f>
        <v/>
      </c>
      <c r="AG95" s="958" t="str" cm="1">
        <f t="array" ref="AG95">IF(AK95="","",IF(LEN(AK95)&lt;=MAX(10,AF22),AK95,IFERROR(LEFT(AK95,LOOKUP(2,1/(MID(AK95,ROW(10:509),1)=" ")/(ROW(10:509)&lt;=MAX(10,AF22)),ROW(10:509))-1),LEFT(AK95,MAX(10,AF22)))))</f>
        <v/>
      </c>
      <c r="AH95" s="963" t="str">
        <f t="shared" si="25"/>
        <v/>
      </c>
      <c r="AI95" s="963" t="str">
        <f t="shared" si="26"/>
        <v/>
      </c>
      <c r="AJ95" s="964" t="str">
        <f>IF(AL94&lt;&gt;"",AJ94,IF(AJ94&lt;MAX(Z27:Z326),AJ94+1,""))</f>
        <v/>
      </c>
      <c r="AK95" s="965" t="str">
        <f>IF(AJ95="","",IF(AL94&lt;&gt;"",AL94,INDEX(AD27:AD326,MATCH(AJ95,Z27:Z326,0))))</f>
        <v/>
      </c>
      <c r="AL95" s="965" t="str">
        <f t="shared" si="27"/>
        <v/>
      </c>
      <c r="AM95" s="966" t="str">
        <f t="shared" si="28"/>
        <v/>
      </c>
      <c r="AN95" s="967" t="str">
        <f t="shared" si="29"/>
        <v/>
      </c>
      <c r="AO95" s="967" t="str">
        <f t="shared" si="30"/>
        <v/>
      </c>
      <c r="AP95" s="966" t="str">
        <f t="shared" si="31"/>
        <v/>
      </c>
      <c r="AQ95" s="967" t="str">
        <f>IF(AM95="","",IF(COUNTIF(BO27:BO309,TRIM(AP95))&gt;0,"EXCLUSION EXACTE",""))</f>
        <v/>
      </c>
      <c r="AR95" s="967" t="str" cm="1">
        <f t="array" ref="AR95">IF(AM95="","",IF(SUMPRODUCT(--(BO27:BO309&lt;&gt;""),--ISNUMBER(SEARCH(" "&amp;BO27:BO309&amp;" ",AP95)))&gt;0,"BLOQUE MOLLUSQUES",""))</f>
        <v/>
      </c>
      <c r="AS95" s="967" t="str" cm="1">
        <f t="array" ref="AS95">IF(AM95="","",IF(SUMPRODUCT(--(BS27:BS309&lt;&gt;""),--ISNUMBER(SEARCH(" "&amp;BS27:BS309&amp;" ",AP95)))&gt;0,"FORCE MOLLUSQUES",""))</f>
        <v/>
      </c>
      <c r="AT95" s="966" t="str">
        <f t="shared" si="32"/>
        <v/>
      </c>
      <c r="AU95" s="966" t="str">
        <f t="shared" si="35"/>
        <v/>
      </c>
      <c r="AV95" s="967" t="str">
        <f t="shared" si="33"/>
        <v/>
      </c>
      <c r="AW95" s="967" t="str" cm="1">
        <f t="array" ref="AW95">IF(AM95="","",IF(AQ95&lt;&gt;"","",IF(SUMPRODUCT(--(BM27:BM1509=AW26),--(BL27:BL1509&lt;&gt;""),--ISNUMBER(SEARCH(" "&amp;BL27:BL1509&amp;" ",AP95)))&gt;0,AW26,"")))</f>
        <v/>
      </c>
      <c r="AX95" s="967" t="str" cm="1">
        <f t="array" ref="AX95">IF(AM95="","",IF(AQ95&lt;&gt;"","",IF(SUMPRODUCT(--(BM27:BM1509=AX26),--(BL27:BL1509&lt;&gt;""),--ISNUMBER(SEARCH(" "&amp;BL27:BL1509&amp;" ",AP95)))&gt;0,AX26,"")))</f>
        <v/>
      </c>
      <c r="AY95" s="967" t="str" cm="1">
        <f t="array" ref="AY95">IF(AM95="","",IF(AQ95&lt;&gt;"","",IF(SUMPRODUCT(--(BM27:BM1509=AY26),--(BL27:BL1509&lt;&gt;""),--ISNUMBER(SEARCH(" "&amp;BL27:BL1509&amp;" ",AP95)))&gt;0,AY26,"")))</f>
        <v/>
      </c>
      <c r="AZ95" s="967" t="str" cm="1">
        <f t="array" ref="AZ95">IF(AM95="","",IF(AQ95&lt;&gt;"","",IF(SUMPRODUCT(--(BM27:BM1509=AZ26),--(BL27:BL1509&lt;&gt;""),--ISNUMBER(SEARCH(" "&amp;BL27:BL1509&amp;" ",AP95)))&gt;0,AZ26,"")))</f>
        <v/>
      </c>
      <c r="BA95" s="967" t="str" cm="1">
        <f t="array" ref="BA95">IF(AM95="","",IF(AQ95&lt;&gt;"","",IF(SUMPRODUCT(--(BM27:BM1509=BA26),--(BL27:BL1509&lt;&gt;""),--ISNUMBER(SEARCH(" "&amp;BL27:BL1509&amp;" ",AP95)))&gt;0,BA26,"")))</f>
        <v/>
      </c>
      <c r="BB95" s="967" t="str" cm="1">
        <f t="array" ref="BB95">IF(AM95="","",IF(AQ95&lt;&gt;"","",IF(SUMPRODUCT(--(BM27:BM1509=BB26),--(BL27:BL1509&lt;&gt;""),--ISNUMBER(SEARCH(" "&amp;BL27:BL1509&amp;" ",AP95)))&gt;0,BB26,"")))</f>
        <v/>
      </c>
      <c r="BC95" s="967" t="str" cm="1">
        <f t="array" ref="BC95">IF(AM95="","",IF(AQ95&lt;&gt;"","",IF(SUMPRODUCT(--(BM27:BM1509=BC26),--(BL27:BL1509&lt;&gt;""),--ISNUMBER(SEARCH(" "&amp;BL27:BL1509&amp;" ",AP95)))&gt;0,BC26,"")))</f>
        <v/>
      </c>
      <c r="BD95" s="967" t="str" cm="1">
        <f t="array" ref="BD95">IF(AM95="","",IF(AQ95&lt;&gt;"","",IF(SUMPRODUCT(--(BM27:BM1509=BD26),--(BL27:BL1509&lt;&gt;""),--ISNUMBER(SEARCH(" "&amp;BL27:BL1509&amp;" ",AP95)))&gt;0,BD26,"")))</f>
        <v/>
      </c>
      <c r="BE95" s="967" t="str" cm="1">
        <f t="array" ref="BE95">IF(AM95="","",IF(AQ95&lt;&gt;"","",IF(SUMPRODUCT(--(BM27:BM1509=BE26),--(BL27:BL1509&lt;&gt;""),--ISNUMBER(SEARCH(" "&amp;BL27:BL1509&amp;" ",AP95)))&gt;0,BE26,"")))</f>
        <v/>
      </c>
      <c r="BF95" s="967" t="str" cm="1">
        <f t="array" ref="BF95">IF(AM95="","",IF(AQ95&lt;&gt;"","",IF(SUMPRODUCT(--(BM27:BM1509=BF26),--(BL27:BL1509&lt;&gt;""),--ISNUMBER(SEARCH(" "&amp;BL27:BL1509&amp;" ",AP95)))&gt;0,BF26,"")))</f>
        <v/>
      </c>
      <c r="BG95" s="967" t="str" cm="1">
        <f t="array" ref="BG95">IF(AM95="","",IF(AQ95&lt;&gt;"","",IF(SUMPRODUCT(--(BM27:BM1509=BG26),--(BL27:BL1509&lt;&gt;""),--ISNUMBER(SEARCH(" "&amp;BL27:BL1509&amp;" ",AP95)))&gt;0,BG26,"")))</f>
        <v/>
      </c>
      <c r="BH95" s="967" t="str" cm="1">
        <f t="array" ref="BH95">IF(AM95="","",IF(AQ95&lt;&gt;"","",IF(SUMPRODUCT(--(BM27:BM1509=BH26),--(BL27:BL1509&lt;&gt;""),--ISNUMBER(SEARCH(" "&amp;BL27:BL1509&amp;" ",AP95)))&gt;0,BH26,"")))</f>
        <v/>
      </c>
      <c r="BI95" s="967" t="str" cm="1">
        <f t="array" ref="BI95">IF(AM95="","",IF(AQ95&lt;&gt;"","",IF(SUMPRODUCT(--(BM27:BM1509=BI26),--(BL27:BL1509&lt;&gt;""),--ISNUMBER(SEARCH(" "&amp;BL27:BL1509&amp;" ",AP95)))&gt;0,BI26,"")))</f>
        <v/>
      </c>
      <c r="BJ95" s="967" t="str" cm="1">
        <f t="array" ref="BJ95">IF(AM95="","",IF(AS95&lt;&gt;"",BJ26,IF(AR95&lt;&gt;"","",IF(AQ95&lt;&gt;"","",IF(SUMPRODUCT(--(BM27:BM1509=BJ26),--(BL27:BL1509&lt;&gt;""),--ISNUMBER(SEARCH(" "&amp;BL27:BL1509&amp;" ",AP95)))&gt;0,BJ26,"")))))</f>
        <v/>
      </c>
      <c r="BL95" s="968" t="s">
        <v>2145</v>
      </c>
      <c r="BM95" s="968" t="s">
        <v>1963</v>
      </c>
      <c r="BO95" s="969" t="s">
        <v>2146</v>
      </c>
      <c r="BP95" s="969" t="s">
        <v>1982</v>
      </c>
      <c r="BQ95" s="969" t="s">
        <v>1983</v>
      </c>
      <c r="BS95" s="964"/>
      <c r="BT95" s="964"/>
      <c r="BU95" s="964"/>
      <c r="CM95" s="49">
        <v>1</v>
      </c>
    </row>
    <row r="96" spans="4:91" ht="30" customHeight="1">
      <c r="D96" s="674"/>
      <c r="E96" s="680"/>
      <c r="F96" s="681"/>
      <c r="G96" s="680"/>
      <c r="H96" s="682"/>
      <c r="I96" s="891"/>
      <c r="J96" s="892"/>
      <c r="K96" s="745"/>
      <c r="L96" s="893"/>
      <c r="M96" s="894"/>
      <c r="N96" s="895"/>
      <c r="O96" s="896"/>
      <c r="P96" s="137"/>
      <c r="Q96" s="897"/>
      <c r="R96" s="751"/>
      <c r="S96" s="898"/>
      <c r="T96" s="753"/>
      <c r="U96" s="899"/>
      <c r="V96" s="900"/>
      <c r="W96" s="756"/>
      <c r="X96" s="764"/>
      <c r="Z96" s="973" t="str">
        <f>IF(AA96="","",COUNTIF(AA27:AA96,"&lt;&gt;"))</f>
        <v/>
      </c>
      <c r="AA96" s="965"/>
      <c r="AB96" s="974" t="str">
        <f t="shared" si="34"/>
        <v/>
      </c>
      <c r="AC96" s="984" t="str">
        <f t="shared" si="22"/>
        <v/>
      </c>
      <c r="AD96" s="976" t="str">
        <f t="shared" si="23"/>
        <v/>
      </c>
      <c r="AE96" s="977" t="str">
        <f t="shared" si="24"/>
        <v/>
      </c>
      <c r="AF96" s="964" t="str">
        <f>IF(AG96="","",COUNTIF(AG27:AG96,"&lt;&gt;"))</f>
        <v/>
      </c>
      <c r="AG96" s="965" t="str" cm="1">
        <f t="array" ref="AG96">IF(AK96="","",IF(LEN(AK96)&lt;=MAX(10,AF22),AK96,IFERROR(LEFT(AK96,LOOKUP(2,1/(MID(AK96,ROW(10:509),1)=" ")/(ROW(10:509)&lt;=MAX(10,AF22)),ROW(10:509))-1),LEFT(AK96,MAX(10,AF22)))))</f>
        <v/>
      </c>
      <c r="AH96" s="964" t="str">
        <f t="shared" si="25"/>
        <v/>
      </c>
      <c r="AI96" s="964" t="str">
        <f t="shared" si="26"/>
        <v/>
      </c>
      <c r="AJ96" s="964" t="str">
        <f>IF(AL95&lt;&gt;"",AJ95,IF(AJ95&lt;MAX(Z27:Z326),AJ95+1,""))</f>
        <v/>
      </c>
      <c r="AK96" s="965" t="str">
        <f>IF(AJ96="","",IF(AL95&lt;&gt;"",AL95,INDEX(AD27:AD326,MATCH(AJ96,Z27:Z326,0))))</f>
        <v/>
      </c>
      <c r="AL96" s="965" t="str">
        <f t="shared" si="27"/>
        <v/>
      </c>
      <c r="AM96" s="965" t="str">
        <f t="shared" si="28"/>
        <v/>
      </c>
      <c r="AN96" s="964" t="str">
        <f t="shared" si="29"/>
        <v/>
      </c>
      <c r="AO96" s="964" t="str">
        <f t="shared" si="30"/>
        <v/>
      </c>
      <c r="AP96" s="965" t="str">
        <f t="shared" si="31"/>
        <v/>
      </c>
      <c r="AQ96" s="964" t="str">
        <f>IF(AM96="","",IF(COUNTIF(BO27:BO309,TRIM(AP96))&gt;0,"EXCLUSION EXACTE",""))</f>
        <v/>
      </c>
      <c r="AR96" s="964" t="str" cm="1">
        <f t="array" ref="AR96">IF(AM96="","",IF(SUMPRODUCT(--(BO27:BO309&lt;&gt;""),--ISNUMBER(SEARCH(" "&amp;BO27:BO309&amp;" ",AP96)))&gt;0,"BLOQUE MOLLUSQUES",""))</f>
        <v/>
      </c>
      <c r="AS96" s="964" t="str" cm="1">
        <f t="array" ref="AS96">IF(AM96="","",IF(SUMPRODUCT(--(BS27:BS309&lt;&gt;""),--ISNUMBER(SEARCH(" "&amp;BS27:BS309&amp;" ",AP96)))&gt;0,"FORCE MOLLUSQUES",""))</f>
        <v/>
      </c>
      <c r="AT96" s="965" t="str">
        <f t="shared" si="32"/>
        <v/>
      </c>
      <c r="AU96" s="965" t="str">
        <f t="shared" si="35"/>
        <v/>
      </c>
      <c r="AV96" s="964" t="str">
        <f t="shared" si="33"/>
        <v/>
      </c>
      <c r="AW96" s="964" t="str" cm="1">
        <f t="array" ref="AW96">IF(AM96="","",IF(AQ96&lt;&gt;"","",IF(SUMPRODUCT(--(BM27:BM1509=AW26),--(BL27:BL1509&lt;&gt;""),--ISNUMBER(SEARCH(" "&amp;BL27:BL1509&amp;" ",AP96)))&gt;0,AW26,"")))</f>
        <v/>
      </c>
      <c r="AX96" s="964" t="str" cm="1">
        <f t="array" ref="AX96">IF(AM96="","",IF(AQ96&lt;&gt;"","",IF(SUMPRODUCT(--(BM27:BM1509=AX26),--(BL27:BL1509&lt;&gt;""),--ISNUMBER(SEARCH(" "&amp;BL27:BL1509&amp;" ",AP96)))&gt;0,AX26,"")))</f>
        <v/>
      </c>
      <c r="AY96" s="964" t="str" cm="1">
        <f t="array" ref="AY96">IF(AM96="","",IF(AQ96&lt;&gt;"","",IF(SUMPRODUCT(--(BM27:BM1509=AY26),--(BL27:BL1509&lt;&gt;""),--ISNUMBER(SEARCH(" "&amp;BL27:BL1509&amp;" ",AP96)))&gt;0,AY26,"")))</f>
        <v/>
      </c>
      <c r="AZ96" s="964" t="str" cm="1">
        <f t="array" ref="AZ96">IF(AM96="","",IF(AQ96&lt;&gt;"","",IF(SUMPRODUCT(--(BM27:BM1509=AZ26),--(BL27:BL1509&lt;&gt;""),--ISNUMBER(SEARCH(" "&amp;BL27:BL1509&amp;" ",AP96)))&gt;0,AZ26,"")))</f>
        <v/>
      </c>
      <c r="BA96" s="964" t="str" cm="1">
        <f t="array" ref="BA96">IF(AM96="","",IF(AQ96&lt;&gt;"","",IF(SUMPRODUCT(--(BM27:BM1509=BA26),--(BL27:BL1509&lt;&gt;""),--ISNUMBER(SEARCH(" "&amp;BL27:BL1509&amp;" ",AP96)))&gt;0,BA26,"")))</f>
        <v/>
      </c>
      <c r="BB96" s="964" t="str" cm="1">
        <f t="array" ref="BB96">IF(AM96="","",IF(AQ96&lt;&gt;"","",IF(SUMPRODUCT(--(BM27:BM1509=BB26),--(BL27:BL1509&lt;&gt;""),--ISNUMBER(SEARCH(" "&amp;BL27:BL1509&amp;" ",AP96)))&gt;0,BB26,"")))</f>
        <v/>
      </c>
      <c r="BC96" s="964" t="str" cm="1">
        <f t="array" ref="BC96">IF(AM96="","",IF(AQ96&lt;&gt;"","",IF(SUMPRODUCT(--(BM27:BM1509=BC26),--(BL27:BL1509&lt;&gt;""),--ISNUMBER(SEARCH(" "&amp;BL27:BL1509&amp;" ",AP96)))&gt;0,BC26,"")))</f>
        <v/>
      </c>
      <c r="BD96" s="964" t="str" cm="1">
        <f t="array" ref="BD96">IF(AM96="","",IF(AQ96&lt;&gt;"","",IF(SUMPRODUCT(--(BM27:BM1509=BD26),--(BL27:BL1509&lt;&gt;""),--ISNUMBER(SEARCH(" "&amp;BL27:BL1509&amp;" ",AP96)))&gt;0,BD26,"")))</f>
        <v/>
      </c>
      <c r="BE96" s="964" t="str" cm="1">
        <f t="array" ref="BE96">IF(AM96="","",IF(AQ96&lt;&gt;"","",IF(SUMPRODUCT(--(BM27:BM1509=BE26),--(BL27:BL1509&lt;&gt;""),--ISNUMBER(SEARCH(" "&amp;BL27:BL1509&amp;" ",AP96)))&gt;0,BE26,"")))</f>
        <v/>
      </c>
      <c r="BF96" s="964" t="str" cm="1">
        <f t="array" ref="BF96">IF(AM96="","",IF(AQ96&lt;&gt;"","",IF(SUMPRODUCT(--(BM27:BM1509=BF26),--(BL27:BL1509&lt;&gt;""),--ISNUMBER(SEARCH(" "&amp;BL27:BL1509&amp;" ",AP96)))&gt;0,BF26,"")))</f>
        <v/>
      </c>
      <c r="BG96" s="964" t="str" cm="1">
        <f t="array" ref="BG96">IF(AM96="","",IF(AQ96&lt;&gt;"","",IF(SUMPRODUCT(--(BM27:BM1509=BG26),--(BL27:BL1509&lt;&gt;""),--ISNUMBER(SEARCH(" "&amp;BL27:BL1509&amp;" ",AP96)))&gt;0,BG26,"")))</f>
        <v/>
      </c>
      <c r="BH96" s="964" t="str" cm="1">
        <f t="array" ref="BH96">IF(AM96="","",IF(AQ96&lt;&gt;"","",IF(SUMPRODUCT(--(BM27:BM1509=BH26),--(BL27:BL1509&lt;&gt;""),--ISNUMBER(SEARCH(" "&amp;BL27:BL1509&amp;" ",AP96)))&gt;0,BH26,"")))</f>
        <v/>
      </c>
      <c r="BI96" s="964" t="str" cm="1">
        <f t="array" ref="BI96">IF(AM96="","",IF(AQ96&lt;&gt;"","",IF(SUMPRODUCT(--(BM27:BM1509=BI26),--(BL27:BL1509&lt;&gt;""),--ISNUMBER(SEARCH(" "&amp;BL27:BL1509&amp;" ",AP96)))&gt;0,BI26,"")))</f>
        <v/>
      </c>
      <c r="BJ96" s="964" t="str" cm="1">
        <f t="array" ref="BJ96">IF(AM96="","",IF(AS96&lt;&gt;"",BJ26,IF(AR96&lt;&gt;"","",IF(AQ96&lt;&gt;"","",IF(SUMPRODUCT(--(BM27:BM1509=BJ26),--(BL27:BL1509&lt;&gt;""),--ISNUMBER(SEARCH(" "&amp;BL27:BL1509&amp;" ",AP96)))&gt;0,BJ26,"")))))</f>
        <v/>
      </c>
      <c r="BL96" s="964" t="s">
        <v>2147</v>
      </c>
      <c r="BM96" s="964" t="s">
        <v>1963</v>
      </c>
      <c r="BO96" s="964" t="s">
        <v>2148</v>
      </c>
      <c r="BP96" s="964" t="s">
        <v>1982</v>
      </c>
      <c r="BQ96" s="964" t="s">
        <v>1983</v>
      </c>
      <c r="BS96" s="964"/>
      <c r="BT96" s="964"/>
      <c r="BU96" s="964"/>
      <c r="CM96" s="49">
        <v>1</v>
      </c>
    </row>
    <row r="97" spans="4:91" ht="30" customHeight="1">
      <c r="D97" s="674"/>
      <c r="E97" s="680"/>
      <c r="F97" s="681"/>
      <c r="G97" s="680"/>
      <c r="H97" s="682"/>
      <c r="I97" s="891"/>
      <c r="J97" s="892"/>
      <c r="K97" s="745"/>
      <c r="L97" s="893"/>
      <c r="M97" s="894"/>
      <c r="N97" s="895"/>
      <c r="O97" s="896"/>
      <c r="P97" s="137"/>
      <c r="Q97" s="897"/>
      <c r="R97" s="751"/>
      <c r="S97" s="898"/>
      <c r="T97" s="753"/>
      <c r="U97" s="899"/>
      <c r="V97" s="900"/>
      <c r="W97" s="756"/>
      <c r="X97" s="764"/>
      <c r="Z97" s="957" t="str">
        <f>IF(AA97="","",COUNTIF(AA27:AA97,"&lt;&gt;"))</f>
        <v/>
      </c>
      <c r="AA97" s="958"/>
      <c r="AB97" s="974" t="str">
        <f t="shared" si="34"/>
        <v/>
      </c>
      <c r="AC97" s="984" t="str">
        <f t="shared" si="22"/>
        <v/>
      </c>
      <c r="AD97" s="961" t="str">
        <f t="shared" si="23"/>
        <v/>
      </c>
      <c r="AE97" s="962" t="str">
        <f t="shared" si="24"/>
        <v/>
      </c>
      <c r="AF97" s="963" t="str">
        <f>IF(AG97="","",COUNTIF(AG27:AG97,"&lt;&gt;"))</f>
        <v/>
      </c>
      <c r="AG97" s="958" t="str" cm="1">
        <f t="array" ref="AG97">IF(AK97="","",IF(LEN(AK97)&lt;=MAX(10,AF22),AK97,IFERROR(LEFT(AK97,LOOKUP(2,1/(MID(AK97,ROW(10:509),1)=" ")/(ROW(10:509)&lt;=MAX(10,AF22)),ROW(10:509))-1),LEFT(AK97,MAX(10,AF22)))))</f>
        <v/>
      </c>
      <c r="AH97" s="963" t="str">
        <f t="shared" si="25"/>
        <v/>
      </c>
      <c r="AI97" s="963" t="str">
        <f t="shared" si="26"/>
        <v/>
      </c>
      <c r="AJ97" s="964" t="str">
        <f>IF(AL96&lt;&gt;"",AJ96,IF(AJ96&lt;MAX(Z27:Z326),AJ96+1,""))</f>
        <v/>
      </c>
      <c r="AK97" s="965" t="str">
        <f>IF(AJ97="","",IF(AL96&lt;&gt;"",AL96,INDEX(AD27:AD326,MATCH(AJ97,Z27:Z326,0))))</f>
        <v/>
      </c>
      <c r="AL97" s="965" t="str">
        <f t="shared" si="27"/>
        <v/>
      </c>
      <c r="AM97" s="966" t="str">
        <f t="shared" si="28"/>
        <v/>
      </c>
      <c r="AN97" s="967" t="str">
        <f t="shared" si="29"/>
        <v/>
      </c>
      <c r="AO97" s="967" t="str">
        <f t="shared" si="30"/>
        <v/>
      </c>
      <c r="AP97" s="966" t="str">
        <f t="shared" si="31"/>
        <v/>
      </c>
      <c r="AQ97" s="967" t="str">
        <f>IF(AM97="","",IF(COUNTIF(BO27:BO309,TRIM(AP97))&gt;0,"EXCLUSION EXACTE",""))</f>
        <v/>
      </c>
      <c r="AR97" s="967" t="str" cm="1">
        <f t="array" ref="AR97">IF(AM97="","",IF(SUMPRODUCT(--(BO27:BO309&lt;&gt;""),--ISNUMBER(SEARCH(" "&amp;BO27:BO309&amp;" ",AP97)))&gt;0,"BLOQUE MOLLUSQUES",""))</f>
        <v/>
      </c>
      <c r="AS97" s="967" t="str" cm="1">
        <f t="array" ref="AS97">IF(AM97="","",IF(SUMPRODUCT(--(BS27:BS309&lt;&gt;""),--ISNUMBER(SEARCH(" "&amp;BS27:BS309&amp;" ",AP97)))&gt;0,"FORCE MOLLUSQUES",""))</f>
        <v/>
      </c>
      <c r="AT97" s="966" t="str">
        <f t="shared" si="32"/>
        <v/>
      </c>
      <c r="AU97" s="966" t="str">
        <f t="shared" si="35"/>
        <v/>
      </c>
      <c r="AV97" s="967" t="str">
        <f t="shared" si="33"/>
        <v/>
      </c>
      <c r="AW97" s="967" t="str" cm="1">
        <f t="array" ref="AW97">IF(AM97="","",IF(AQ97&lt;&gt;"","",IF(SUMPRODUCT(--(BM27:BM1509=AW26),--(BL27:BL1509&lt;&gt;""),--ISNUMBER(SEARCH(" "&amp;BL27:BL1509&amp;" ",AP97)))&gt;0,AW26,"")))</f>
        <v/>
      </c>
      <c r="AX97" s="967" t="str" cm="1">
        <f t="array" ref="AX97">IF(AM97="","",IF(AQ97&lt;&gt;"","",IF(SUMPRODUCT(--(BM27:BM1509=AX26),--(BL27:BL1509&lt;&gt;""),--ISNUMBER(SEARCH(" "&amp;BL27:BL1509&amp;" ",AP97)))&gt;0,AX26,"")))</f>
        <v/>
      </c>
      <c r="AY97" s="967" t="str" cm="1">
        <f t="array" ref="AY97">IF(AM97="","",IF(AQ97&lt;&gt;"","",IF(SUMPRODUCT(--(BM27:BM1509=AY26),--(BL27:BL1509&lt;&gt;""),--ISNUMBER(SEARCH(" "&amp;BL27:BL1509&amp;" ",AP97)))&gt;0,AY26,"")))</f>
        <v/>
      </c>
      <c r="AZ97" s="967" t="str" cm="1">
        <f t="array" ref="AZ97">IF(AM97="","",IF(AQ97&lt;&gt;"","",IF(SUMPRODUCT(--(BM27:BM1509=AZ26),--(BL27:BL1509&lt;&gt;""),--ISNUMBER(SEARCH(" "&amp;BL27:BL1509&amp;" ",AP97)))&gt;0,AZ26,"")))</f>
        <v/>
      </c>
      <c r="BA97" s="967" t="str" cm="1">
        <f t="array" ref="BA97">IF(AM97="","",IF(AQ97&lt;&gt;"","",IF(SUMPRODUCT(--(BM27:BM1509=BA26),--(BL27:BL1509&lt;&gt;""),--ISNUMBER(SEARCH(" "&amp;BL27:BL1509&amp;" ",AP97)))&gt;0,BA26,"")))</f>
        <v/>
      </c>
      <c r="BB97" s="967" t="str" cm="1">
        <f t="array" ref="BB97">IF(AM97="","",IF(AQ97&lt;&gt;"","",IF(SUMPRODUCT(--(BM27:BM1509=BB26),--(BL27:BL1509&lt;&gt;""),--ISNUMBER(SEARCH(" "&amp;BL27:BL1509&amp;" ",AP97)))&gt;0,BB26,"")))</f>
        <v/>
      </c>
      <c r="BC97" s="967" t="str" cm="1">
        <f t="array" ref="BC97">IF(AM97="","",IF(AQ97&lt;&gt;"","",IF(SUMPRODUCT(--(BM27:BM1509=BC26),--(BL27:BL1509&lt;&gt;""),--ISNUMBER(SEARCH(" "&amp;BL27:BL1509&amp;" ",AP97)))&gt;0,BC26,"")))</f>
        <v/>
      </c>
      <c r="BD97" s="967" t="str" cm="1">
        <f t="array" ref="BD97">IF(AM97="","",IF(AQ97&lt;&gt;"","",IF(SUMPRODUCT(--(BM27:BM1509=BD26),--(BL27:BL1509&lt;&gt;""),--ISNUMBER(SEARCH(" "&amp;BL27:BL1509&amp;" ",AP97)))&gt;0,BD26,"")))</f>
        <v/>
      </c>
      <c r="BE97" s="967" t="str" cm="1">
        <f t="array" ref="BE97">IF(AM97="","",IF(AQ97&lt;&gt;"","",IF(SUMPRODUCT(--(BM27:BM1509=BE26),--(BL27:BL1509&lt;&gt;""),--ISNUMBER(SEARCH(" "&amp;BL27:BL1509&amp;" ",AP97)))&gt;0,BE26,"")))</f>
        <v/>
      </c>
      <c r="BF97" s="967" t="str" cm="1">
        <f t="array" ref="BF97">IF(AM97="","",IF(AQ97&lt;&gt;"","",IF(SUMPRODUCT(--(BM27:BM1509=BF26),--(BL27:BL1509&lt;&gt;""),--ISNUMBER(SEARCH(" "&amp;BL27:BL1509&amp;" ",AP97)))&gt;0,BF26,"")))</f>
        <v/>
      </c>
      <c r="BG97" s="967" t="str" cm="1">
        <f t="array" ref="BG97">IF(AM97="","",IF(AQ97&lt;&gt;"","",IF(SUMPRODUCT(--(BM27:BM1509=BG26),--(BL27:BL1509&lt;&gt;""),--ISNUMBER(SEARCH(" "&amp;BL27:BL1509&amp;" ",AP97)))&gt;0,BG26,"")))</f>
        <v/>
      </c>
      <c r="BH97" s="967" t="str" cm="1">
        <f t="array" ref="BH97">IF(AM97="","",IF(AQ97&lt;&gt;"","",IF(SUMPRODUCT(--(BM27:BM1509=BH26),--(BL27:BL1509&lt;&gt;""),--ISNUMBER(SEARCH(" "&amp;BL27:BL1509&amp;" ",AP97)))&gt;0,BH26,"")))</f>
        <v/>
      </c>
      <c r="BI97" s="967" t="str" cm="1">
        <f t="array" ref="BI97">IF(AM97="","",IF(AQ97&lt;&gt;"","",IF(SUMPRODUCT(--(BM27:BM1509=BI26),--(BL27:BL1509&lt;&gt;""),--ISNUMBER(SEARCH(" "&amp;BL27:BL1509&amp;" ",AP97)))&gt;0,BI26,"")))</f>
        <v/>
      </c>
      <c r="BJ97" s="967" t="str" cm="1">
        <f t="array" ref="BJ97">IF(AM97="","",IF(AS97&lt;&gt;"",BJ26,IF(AR97&lt;&gt;"","",IF(AQ97&lt;&gt;"","",IF(SUMPRODUCT(--(BM27:BM1509=BJ26),--(BL27:BL1509&lt;&gt;""),--ISNUMBER(SEARCH(" "&amp;BL27:BL1509&amp;" ",AP97)))&gt;0,BJ26,"")))))</f>
        <v/>
      </c>
      <c r="BL97" s="968" t="s">
        <v>2149</v>
      </c>
      <c r="BM97" s="968" t="s">
        <v>1963</v>
      </c>
      <c r="BO97" s="969" t="s">
        <v>2150</v>
      </c>
      <c r="BP97" s="969" t="s">
        <v>1982</v>
      </c>
      <c r="BQ97" s="969" t="s">
        <v>1983</v>
      </c>
      <c r="BS97" s="964"/>
      <c r="BT97" s="964"/>
      <c r="BU97" s="964"/>
      <c r="CM97" s="49">
        <v>1</v>
      </c>
    </row>
    <row r="98" spans="4:91" ht="30" customHeight="1">
      <c r="D98" s="674"/>
      <c r="E98" s="680"/>
      <c r="F98" s="681"/>
      <c r="G98" s="680"/>
      <c r="H98" s="682"/>
      <c r="I98" s="891"/>
      <c r="J98" s="892"/>
      <c r="K98" s="745"/>
      <c r="L98" s="893"/>
      <c r="M98" s="894"/>
      <c r="N98" s="895"/>
      <c r="O98" s="896"/>
      <c r="P98" s="137"/>
      <c r="Q98" s="897"/>
      <c r="R98" s="751"/>
      <c r="S98" s="898"/>
      <c r="T98" s="753"/>
      <c r="U98" s="899"/>
      <c r="V98" s="900"/>
      <c r="W98" s="756"/>
      <c r="X98" s="764"/>
      <c r="Z98" s="973" t="str">
        <f>IF(AA98="","",COUNTIF(AA27:AA98,"&lt;&gt;"))</f>
        <v/>
      </c>
      <c r="AA98" s="965"/>
      <c r="AB98" s="974" t="str">
        <f t="shared" si="34"/>
        <v/>
      </c>
      <c r="AC98" s="984" t="str">
        <f t="shared" si="22"/>
        <v/>
      </c>
      <c r="AD98" s="976" t="str">
        <f t="shared" si="23"/>
        <v/>
      </c>
      <c r="AE98" s="977" t="str">
        <f t="shared" si="24"/>
        <v/>
      </c>
      <c r="AF98" s="964" t="str">
        <f>IF(AG98="","",COUNTIF(AG27:AG98,"&lt;&gt;"))</f>
        <v/>
      </c>
      <c r="AG98" s="965" t="str" cm="1">
        <f t="array" ref="AG98">IF(AK98="","",IF(LEN(AK98)&lt;=MAX(10,AF22),AK98,IFERROR(LEFT(AK98,LOOKUP(2,1/(MID(AK98,ROW(10:509),1)=" ")/(ROW(10:509)&lt;=MAX(10,AF22)),ROW(10:509))-1),LEFT(AK98,MAX(10,AF22)))))</f>
        <v/>
      </c>
      <c r="AH98" s="964" t="str">
        <f t="shared" si="25"/>
        <v/>
      </c>
      <c r="AI98" s="964" t="str">
        <f t="shared" si="26"/>
        <v/>
      </c>
      <c r="AJ98" s="964" t="str">
        <f>IF(AL97&lt;&gt;"",AJ97,IF(AJ97&lt;MAX(Z27:Z326),AJ97+1,""))</f>
        <v/>
      </c>
      <c r="AK98" s="965" t="str">
        <f>IF(AJ98="","",IF(AL97&lt;&gt;"",AL97,INDEX(AD27:AD326,MATCH(AJ98,Z27:Z326,0))))</f>
        <v/>
      </c>
      <c r="AL98" s="965" t="str">
        <f t="shared" si="27"/>
        <v/>
      </c>
      <c r="AM98" s="965" t="str">
        <f t="shared" si="28"/>
        <v/>
      </c>
      <c r="AN98" s="964" t="str">
        <f t="shared" si="29"/>
        <v/>
      </c>
      <c r="AO98" s="964" t="str">
        <f t="shared" si="30"/>
        <v/>
      </c>
      <c r="AP98" s="965" t="str">
        <f t="shared" si="31"/>
        <v/>
      </c>
      <c r="AQ98" s="964" t="str">
        <f>IF(AM98="","",IF(COUNTIF(BO27:BO309,TRIM(AP98))&gt;0,"EXCLUSION EXACTE",""))</f>
        <v/>
      </c>
      <c r="AR98" s="964" t="str" cm="1">
        <f t="array" ref="AR98">IF(AM98="","",IF(SUMPRODUCT(--(BO27:BO309&lt;&gt;""),--ISNUMBER(SEARCH(" "&amp;BO27:BO309&amp;" ",AP98)))&gt;0,"BLOQUE MOLLUSQUES",""))</f>
        <v/>
      </c>
      <c r="AS98" s="964" t="str" cm="1">
        <f t="array" ref="AS98">IF(AM98="","",IF(SUMPRODUCT(--(BS27:BS309&lt;&gt;""),--ISNUMBER(SEARCH(" "&amp;BS27:BS309&amp;" ",AP98)))&gt;0,"FORCE MOLLUSQUES",""))</f>
        <v/>
      </c>
      <c r="AT98" s="965" t="str">
        <f t="shared" si="32"/>
        <v/>
      </c>
      <c r="AU98" s="965" t="str">
        <f t="shared" si="35"/>
        <v/>
      </c>
      <c r="AV98" s="964" t="str">
        <f t="shared" si="33"/>
        <v/>
      </c>
      <c r="AW98" s="964" t="str" cm="1">
        <f t="array" ref="AW98">IF(AM98="","",IF(AQ98&lt;&gt;"","",IF(SUMPRODUCT(--(BM27:BM1509=AW26),--(BL27:BL1509&lt;&gt;""),--ISNUMBER(SEARCH(" "&amp;BL27:BL1509&amp;" ",AP98)))&gt;0,AW26,"")))</f>
        <v/>
      </c>
      <c r="AX98" s="964" t="str" cm="1">
        <f t="array" ref="AX98">IF(AM98="","",IF(AQ98&lt;&gt;"","",IF(SUMPRODUCT(--(BM27:BM1509=AX26),--(BL27:BL1509&lt;&gt;""),--ISNUMBER(SEARCH(" "&amp;BL27:BL1509&amp;" ",AP98)))&gt;0,AX26,"")))</f>
        <v/>
      </c>
      <c r="AY98" s="964" t="str" cm="1">
        <f t="array" ref="AY98">IF(AM98="","",IF(AQ98&lt;&gt;"","",IF(SUMPRODUCT(--(BM27:BM1509=AY26),--(BL27:BL1509&lt;&gt;""),--ISNUMBER(SEARCH(" "&amp;BL27:BL1509&amp;" ",AP98)))&gt;0,AY26,"")))</f>
        <v/>
      </c>
      <c r="AZ98" s="964" t="str" cm="1">
        <f t="array" ref="AZ98">IF(AM98="","",IF(AQ98&lt;&gt;"","",IF(SUMPRODUCT(--(BM27:BM1509=AZ26),--(BL27:BL1509&lt;&gt;""),--ISNUMBER(SEARCH(" "&amp;BL27:BL1509&amp;" ",AP98)))&gt;0,AZ26,"")))</f>
        <v/>
      </c>
      <c r="BA98" s="964" t="str" cm="1">
        <f t="array" ref="BA98">IF(AM98="","",IF(AQ98&lt;&gt;"","",IF(SUMPRODUCT(--(BM27:BM1509=BA26),--(BL27:BL1509&lt;&gt;""),--ISNUMBER(SEARCH(" "&amp;BL27:BL1509&amp;" ",AP98)))&gt;0,BA26,"")))</f>
        <v/>
      </c>
      <c r="BB98" s="964" t="str" cm="1">
        <f t="array" ref="BB98">IF(AM98="","",IF(AQ98&lt;&gt;"","",IF(SUMPRODUCT(--(BM27:BM1509=BB26),--(BL27:BL1509&lt;&gt;""),--ISNUMBER(SEARCH(" "&amp;BL27:BL1509&amp;" ",AP98)))&gt;0,BB26,"")))</f>
        <v/>
      </c>
      <c r="BC98" s="964" t="str" cm="1">
        <f t="array" ref="BC98">IF(AM98="","",IF(AQ98&lt;&gt;"","",IF(SUMPRODUCT(--(BM27:BM1509=BC26),--(BL27:BL1509&lt;&gt;""),--ISNUMBER(SEARCH(" "&amp;BL27:BL1509&amp;" ",AP98)))&gt;0,BC26,"")))</f>
        <v/>
      </c>
      <c r="BD98" s="964" t="str" cm="1">
        <f t="array" ref="BD98">IF(AM98="","",IF(AQ98&lt;&gt;"","",IF(SUMPRODUCT(--(BM27:BM1509=BD26),--(BL27:BL1509&lt;&gt;""),--ISNUMBER(SEARCH(" "&amp;BL27:BL1509&amp;" ",AP98)))&gt;0,BD26,"")))</f>
        <v/>
      </c>
      <c r="BE98" s="964" t="str" cm="1">
        <f t="array" ref="BE98">IF(AM98="","",IF(AQ98&lt;&gt;"","",IF(SUMPRODUCT(--(BM27:BM1509=BE26),--(BL27:BL1509&lt;&gt;""),--ISNUMBER(SEARCH(" "&amp;BL27:BL1509&amp;" ",AP98)))&gt;0,BE26,"")))</f>
        <v/>
      </c>
      <c r="BF98" s="964" t="str" cm="1">
        <f t="array" ref="BF98">IF(AM98="","",IF(AQ98&lt;&gt;"","",IF(SUMPRODUCT(--(BM27:BM1509=BF26),--(BL27:BL1509&lt;&gt;""),--ISNUMBER(SEARCH(" "&amp;BL27:BL1509&amp;" ",AP98)))&gt;0,BF26,"")))</f>
        <v/>
      </c>
      <c r="BG98" s="964" t="str" cm="1">
        <f t="array" ref="BG98">IF(AM98="","",IF(AQ98&lt;&gt;"","",IF(SUMPRODUCT(--(BM27:BM1509=BG26),--(BL27:BL1509&lt;&gt;""),--ISNUMBER(SEARCH(" "&amp;BL27:BL1509&amp;" ",AP98)))&gt;0,BG26,"")))</f>
        <v/>
      </c>
      <c r="BH98" s="964" t="str" cm="1">
        <f t="array" ref="BH98">IF(AM98="","",IF(AQ98&lt;&gt;"","",IF(SUMPRODUCT(--(BM27:BM1509=BH26),--(BL27:BL1509&lt;&gt;""),--ISNUMBER(SEARCH(" "&amp;BL27:BL1509&amp;" ",AP98)))&gt;0,BH26,"")))</f>
        <v/>
      </c>
      <c r="BI98" s="964" t="str" cm="1">
        <f t="array" ref="BI98">IF(AM98="","",IF(AQ98&lt;&gt;"","",IF(SUMPRODUCT(--(BM27:BM1509=BI26),--(BL27:BL1509&lt;&gt;""),--ISNUMBER(SEARCH(" "&amp;BL27:BL1509&amp;" ",AP98)))&gt;0,BI26,"")))</f>
        <v/>
      </c>
      <c r="BJ98" s="964" t="str" cm="1">
        <f t="array" ref="BJ98">IF(AM98="","",IF(AS98&lt;&gt;"",BJ26,IF(AR98&lt;&gt;"","",IF(AQ98&lt;&gt;"","",IF(SUMPRODUCT(--(BM27:BM1509=BJ26),--(BL27:BL1509&lt;&gt;""),--ISNUMBER(SEARCH(" "&amp;BL27:BL1509&amp;" ",AP98)))&gt;0,BJ26,"")))))</f>
        <v/>
      </c>
      <c r="BL98" s="964" t="s">
        <v>2151</v>
      </c>
      <c r="BM98" s="964" t="s">
        <v>1963</v>
      </c>
      <c r="BO98" s="964" t="s">
        <v>2152</v>
      </c>
      <c r="BP98" s="964" t="s">
        <v>1982</v>
      </c>
      <c r="BQ98" s="964" t="s">
        <v>1983</v>
      </c>
      <c r="BS98" s="964"/>
      <c r="BT98" s="964"/>
      <c r="BU98" s="964"/>
      <c r="CM98" s="49">
        <v>1</v>
      </c>
    </row>
    <row r="99" spans="4:91" ht="30" customHeight="1">
      <c r="D99" s="674"/>
      <c r="E99" s="680"/>
      <c r="F99" s="681"/>
      <c r="G99" s="680"/>
      <c r="H99" s="682"/>
      <c r="I99" s="891"/>
      <c r="J99" s="892"/>
      <c r="K99" s="745"/>
      <c r="L99" s="893"/>
      <c r="M99" s="894"/>
      <c r="N99" s="895"/>
      <c r="O99" s="896"/>
      <c r="P99" s="137"/>
      <c r="Q99" s="897"/>
      <c r="R99" s="751"/>
      <c r="S99" s="898"/>
      <c r="T99" s="753"/>
      <c r="U99" s="899"/>
      <c r="V99" s="900"/>
      <c r="W99" s="756"/>
      <c r="X99" s="764"/>
      <c r="Z99" s="957" t="str">
        <f>IF(AA99="","",COUNTIF(AA27:AA99,"&lt;&gt;"))</f>
        <v/>
      </c>
      <c r="AA99" s="958"/>
      <c r="AB99" s="974" t="str">
        <f t="shared" si="34"/>
        <v/>
      </c>
      <c r="AC99" s="984" t="str">
        <f t="shared" si="22"/>
        <v/>
      </c>
      <c r="AD99" s="961" t="str">
        <f t="shared" si="23"/>
        <v/>
      </c>
      <c r="AE99" s="962" t="str">
        <f t="shared" si="24"/>
        <v/>
      </c>
      <c r="AF99" s="963" t="str">
        <f>IF(AG99="","",COUNTIF(AG27:AG99,"&lt;&gt;"))</f>
        <v/>
      </c>
      <c r="AG99" s="958" t="str" cm="1">
        <f t="array" ref="AG99">IF(AK99="","",IF(LEN(AK99)&lt;=MAX(10,AF22),AK99,IFERROR(LEFT(AK99,LOOKUP(2,1/(MID(AK99,ROW(10:509),1)=" ")/(ROW(10:509)&lt;=MAX(10,AF22)),ROW(10:509))-1),LEFT(AK99,MAX(10,AF22)))))</f>
        <v/>
      </c>
      <c r="AH99" s="963" t="str">
        <f t="shared" si="25"/>
        <v/>
      </c>
      <c r="AI99" s="963" t="str">
        <f t="shared" si="26"/>
        <v/>
      </c>
      <c r="AJ99" s="964" t="str">
        <f>IF(AL98&lt;&gt;"",AJ98,IF(AJ98&lt;MAX(Z27:Z326),AJ98+1,""))</f>
        <v/>
      </c>
      <c r="AK99" s="965" t="str">
        <f>IF(AJ99="","",IF(AL98&lt;&gt;"",AL98,INDEX(AD27:AD326,MATCH(AJ99,Z27:Z326,0))))</f>
        <v/>
      </c>
      <c r="AL99" s="965" t="str">
        <f t="shared" si="27"/>
        <v/>
      </c>
      <c r="AM99" s="966" t="str">
        <f t="shared" si="28"/>
        <v/>
      </c>
      <c r="AN99" s="967" t="str">
        <f t="shared" si="29"/>
        <v/>
      </c>
      <c r="AO99" s="967" t="str">
        <f t="shared" si="30"/>
        <v/>
      </c>
      <c r="AP99" s="966" t="str">
        <f t="shared" si="31"/>
        <v/>
      </c>
      <c r="AQ99" s="967" t="str">
        <f>IF(AM99="","",IF(COUNTIF(BO27:BO309,TRIM(AP99))&gt;0,"EXCLUSION EXACTE",""))</f>
        <v/>
      </c>
      <c r="AR99" s="967" t="str" cm="1">
        <f t="array" ref="AR99">IF(AM99="","",IF(SUMPRODUCT(--(BO27:BO309&lt;&gt;""),--ISNUMBER(SEARCH(" "&amp;BO27:BO309&amp;" ",AP99)))&gt;0,"BLOQUE MOLLUSQUES",""))</f>
        <v/>
      </c>
      <c r="AS99" s="967" t="str" cm="1">
        <f t="array" ref="AS99">IF(AM99="","",IF(SUMPRODUCT(--(BS27:BS309&lt;&gt;""),--ISNUMBER(SEARCH(" "&amp;BS27:BS309&amp;" ",AP99)))&gt;0,"FORCE MOLLUSQUES",""))</f>
        <v/>
      </c>
      <c r="AT99" s="966" t="str">
        <f t="shared" si="32"/>
        <v/>
      </c>
      <c r="AU99" s="966" t="str">
        <f t="shared" si="35"/>
        <v/>
      </c>
      <c r="AV99" s="967" t="str">
        <f t="shared" si="33"/>
        <v/>
      </c>
      <c r="AW99" s="967" t="str" cm="1">
        <f t="array" ref="AW99">IF(AM99="","",IF(AQ99&lt;&gt;"","",IF(SUMPRODUCT(--(BM27:BM1509=AW26),--(BL27:BL1509&lt;&gt;""),--ISNUMBER(SEARCH(" "&amp;BL27:BL1509&amp;" ",AP99)))&gt;0,AW26,"")))</f>
        <v/>
      </c>
      <c r="AX99" s="967" t="str" cm="1">
        <f t="array" ref="AX99">IF(AM99="","",IF(AQ99&lt;&gt;"","",IF(SUMPRODUCT(--(BM27:BM1509=AX26),--(BL27:BL1509&lt;&gt;""),--ISNUMBER(SEARCH(" "&amp;BL27:BL1509&amp;" ",AP99)))&gt;0,AX26,"")))</f>
        <v/>
      </c>
      <c r="AY99" s="967" t="str" cm="1">
        <f t="array" ref="AY99">IF(AM99="","",IF(AQ99&lt;&gt;"","",IF(SUMPRODUCT(--(BM27:BM1509=AY26),--(BL27:BL1509&lt;&gt;""),--ISNUMBER(SEARCH(" "&amp;BL27:BL1509&amp;" ",AP99)))&gt;0,AY26,"")))</f>
        <v/>
      </c>
      <c r="AZ99" s="967" t="str" cm="1">
        <f t="array" ref="AZ99">IF(AM99="","",IF(AQ99&lt;&gt;"","",IF(SUMPRODUCT(--(BM27:BM1509=AZ26),--(BL27:BL1509&lt;&gt;""),--ISNUMBER(SEARCH(" "&amp;BL27:BL1509&amp;" ",AP99)))&gt;0,AZ26,"")))</f>
        <v/>
      </c>
      <c r="BA99" s="967" t="str" cm="1">
        <f t="array" ref="BA99">IF(AM99="","",IF(AQ99&lt;&gt;"","",IF(SUMPRODUCT(--(BM27:BM1509=BA26),--(BL27:BL1509&lt;&gt;""),--ISNUMBER(SEARCH(" "&amp;BL27:BL1509&amp;" ",AP99)))&gt;0,BA26,"")))</f>
        <v/>
      </c>
      <c r="BB99" s="967" t="str" cm="1">
        <f t="array" ref="BB99">IF(AM99="","",IF(AQ99&lt;&gt;"","",IF(SUMPRODUCT(--(BM27:BM1509=BB26),--(BL27:BL1509&lt;&gt;""),--ISNUMBER(SEARCH(" "&amp;BL27:BL1509&amp;" ",AP99)))&gt;0,BB26,"")))</f>
        <v/>
      </c>
      <c r="BC99" s="967" t="str" cm="1">
        <f t="array" ref="BC99">IF(AM99="","",IF(AQ99&lt;&gt;"","",IF(SUMPRODUCT(--(BM27:BM1509=BC26),--(BL27:BL1509&lt;&gt;""),--ISNUMBER(SEARCH(" "&amp;BL27:BL1509&amp;" ",AP99)))&gt;0,BC26,"")))</f>
        <v/>
      </c>
      <c r="BD99" s="967" t="str" cm="1">
        <f t="array" ref="BD99">IF(AM99="","",IF(AQ99&lt;&gt;"","",IF(SUMPRODUCT(--(BM27:BM1509=BD26),--(BL27:BL1509&lt;&gt;""),--ISNUMBER(SEARCH(" "&amp;BL27:BL1509&amp;" ",AP99)))&gt;0,BD26,"")))</f>
        <v/>
      </c>
      <c r="BE99" s="967" t="str" cm="1">
        <f t="array" ref="BE99">IF(AM99="","",IF(AQ99&lt;&gt;"","",IF(SUMPRODUCT(--(BM27:BM1509=BE26),--(BL27:BL1509&lt;&gt;""),--ISNUMBER(SEARCH(" "&amp;BL27:BL1509&amp;" ",AP99)))&gt;0,BE26,"")))</f>
        <v/>
      </c>
      <c r="BF99" s="967" t="str" cm="1">
        <f t="array" ref="BF99">IF(AM99="","",IF(AQ99&lt;&gt;"","",IF(SUMPRODUCT(--(BM27:BM1509=BF26),--(BL27:BL1509&lt;&gt;""),--ISNUMBER(SEARCH(" "&amp;BL27:BL1509&amp;" ",AP99)))&gt;0,BF26,"")))</f>
        <v/>
      </c>
      <c r="BG99" s="967" t="str" cm="1">
        <f t="array" ref="BG99">IF(AM99="","",IF(AQ99&lt;&gt;"","",IF(SUMPRODUCT(--(BM27:BM1509=BG26),--(BL27:BL1509&lt;&gt;""),--ISNUMBER(SEARCH(" "&amp;BL27:BL1509&amp;" ",AP99)))&gt;0,BG26,"")))</f>
        <v/>
      </c>
      <c r="BH99" s="967" t="str" cm="1">
        <f t="array" ref="BH99">IF(AM99="","",IF(AQ99&lt;&gt;"","",IF(SUMPRODUCT(--(BM27:BM1509=BH26),--(BL27:BL1509&lt;&gt;""),--ISNUMBER(SEARCH(" "&amp;BL27:BL1509&amp;" ",AP99)))&gt;0,BH26,"")))</f>
        <v/>
      </c>
      <c r="BI99" s="967" t="str" cm="1">
        <f t="array" ref="BI99">IF(AM99="","",IF(AQ99&lt;&gt;"","",IF(SUMPRODUCT(--(BM27:BM1509=BI26),--(BL27:BL1509&lt;&gt;""),--ISNUMBER(SEARCH(" "&amp;BL27:BL1509&amp;" ",AP99)))&gt;0,BI26,"")))</f>
        <v/>
      </c>
      <c r="BJ99" s="967" t="str" cm="1">
        <f t="array" ref="BJ99">IF(AM99="","",IF(AS99&lt;&gt;"",BJ26,IF(AR99&lt;&gt;"","",IF(AQ99&lt;&gt;"","",IF(SUMPRODUCT(--(BM27:BM1509=BJ26),--(BL27:BL1509&lt;&gt;""),--ISNUMBER(SEARCH(" "&amp;BL27:BL1509&amp;" ",AP99)))&gt;0,BJ26,"")))))</f>
        <v/>
      </c>
      <c r="BL99" s="968" t="s">
        <v>503</v>
      </c>
      <c r="BM99" s="968" t="s">
        <v>1963</v>
      </c>
      <c r="BO99" s="969" t="s">
        <v>2153</v>
      </c>
      <c r="BP99" s="969" t="s">
        <v>1982</v>
      </c>
      <c r="BQ99" s="969" t="s">
        <v>1983</v>
      </c>
      <c r="BS99" s="964"/>
      <c r="BT99" s="964"/>
      <c r="BU99" s="964"/>
      <c r="CM99" s="49">
        <v>1</v>
      </c>
    </row>
    <row r="100" spans="4:91" ht="30" customHeight="1">
      <c r="D100" s="674"/>
      <c r="E100" s="680"/>
      <c r="F100" s="681"/>
      <c r="G100" s="680"/>
      <c r="H100" s="682"/>
      <c r="I100" s="891"/>
      <c r="J100" s="892"/>
      <c r="K100" s="745"/>
      <c r="L100" s="893"/>
      <c r="M100" s="894"/>
      <c r="N100" s="895"/>
      <c r="O100" s="896"/>
      <c r="P100" s="137"/>
      <c r="Q100" s="897"/>
      <c r="R100" s="751"/>
      <c r="S100" s="898"/>
      <c r="T100" s="753"/>
      <c r="U100" s="899"/>
      <c r="V100" s="900"/>
      <c r="W100" s="756"/>
      <c r="X100" s="764"/>
      <c r="Z100" s="973" t="str">
        <f>IF(AA100="","",COUNTIF(AA27:AA100,"&lt;&gt;"))</f>
        <v/>
      </c>
      <c r="AA100" s="965"/>
      <c r="AB100" s="974" t="str">
        <f t="shared" si="34"/>
        <v/>
      </c>
      <c r="AC100" s="984" t="str">
        <f t="shared" si="22"/>
        <v/>
      </c>
      <c r="AD100" s="976" t="str">
        <f t="shared" si="23"/>
        <v/>
      </c>
      <c r="AE100" s="977" t="str">
        <f t="shared" si="24"/>
        <v/>
      </c>
      <c r="AF100" s="964" t="str">
        <f>IF(AG100="","",COUNTIF(AG27:AG100,"&lt;&gt;"))</f>
        <v/>
      </c>
      <c r="AG100" s="965" t="str" cm="1">
        <f t="array" ref="AG100">IF(AK100="","",IF(LEN(AK100)&lt;=MAX(10,AF22),AK100,IFERROR(LEFT(AK100,LOOKUP(2,1/(MID(AK100,ROW(10:509),1)=" ")/(ROW(10:509)&lt;=MAX(10,AF22)),ROW(10:509))-1),LEFT(AK100,MAX(10,AF22)))))</f>
        <v/>
      </c>
      <c r="AH100" s="964" t="str">
        <f t="shared" si="25"/>
        <v/>
      </c>
      <c r="AI100" s="964" t="str">
        <f t="shared" si="26"/>
        <v/>
      </c>
      <c r="AJ100" s="964" t="str">
        <f>IF(AL99&lt;&gt;"",AJ99,IF(AJ99&lt;MAX(Z27:Z326),AJ99+1,""))</f>
        <v/>
      </c>
      <c r="AK100" s="965" t="str">
        <f>IF(AJ100="","",IF(AL99&lt;&gt;"",AL99,INDEX(AD27:AD326,MATCH(AJ100,Z27:Z326,0))))</f>
        <v/>
      </c>
      <c r="AL100" s="965" t="str">
        <f t="shared" si="27"/>
        <v/>
      </c>
      <c r="AM100" s="965" t="str">
        <f t="shared" si="28"/>
        <v/>
      </c>
      <c r="AN100" s="964" t="str">
        <f t="shared" si="29"/>
        <v/>
      </c>
      <c r="AO100" s="964" t="str">
        <f t="shared" si="30"/>
        <v/>
      </c>
      <c r="AP100" s="965" t="str">
        <f t="shared" si="31"/>
        <v/>
      </c>
      <c r="AQ100" s="964" t="str">
        <f>IF(AM100="","",IF(COUNTIF(BO27:BO309,TRIM(AP100))&gt;0,"EXCLUSION EXACTE",""))</f>
        <v/>
      </c>
      <c r="AR100" s="964" t="str" cm="1">
        <f t="array" ref="AR100">IF(AM100="","",IF(SUMPRODUCT(--(BO27:BO309&lt;&gt;""),--ISNUMBER(SEARCH(" "&amp;BO27:BO309&amp;" ",AP100)))&gt;0,"BLOQUE MOLLUSQUES",""))</f>
        <v/>
      </c>
      <c r="AS100" s="964" t="str" cm="1">
        <f t="array" ref="AS100">IF(AM100="","",IF(SUMPRODUCT(--(BS27:BS309&lt;&gt;""),--ISNUMBER(SEARCH(" "&amp;BS27:BS309&amp;" ",AP100)))&gt;0,"FORCE MOLLUSQUES",""))</f>
        <v/>
      </c>
      <c r="AT100" s="965" t="str">
        <f t="shared" si="32"/>
        <v/>
      </c>
      <c r="AU100" s="965" t="str">
        <f t="shared" si="35"/>
        <v/>
      </c>
      <c r="AV100" s="964" t="str">
        <f t="shared" si="33"/>
        <v/>
      </c>
      <c r="AW100" s="964" t="str" cm="1">
        <f t="array" ref="AW100">IF(AM100="","",IF(AQ100&lt;&gt;"","",IF(SUMPRODUCT(--(BM27:BM1509=AW26),--(BL27:BL1509&lt;&gt;""),--ISNUMBER(SEARCH(" "&amp;BL27:BL1509&amp;" ",AP100)))&gt;0,AW26,"")))</f>
        <v/>
      </c>
      <c r="AX100" s="964" t="str" cm="1">
        <f t="array" ref="AX100">IF(AM100="","",IF(AQ100&lt;&gt;"","",IF(SUMPRODUCT(--(BM27:BM1509=AX26),--(BL27:BL1509&lt;&gt;""),--ISNUMBER(SEARCH(" "&amp;BL27:BL1509&amp;" ",AP100)))&gt;0,AX26,"")))</f>
        <v/>
      </c>
      <c r="AY100" s="964" t="str" cm="1">
        <f t="array" ref="AY100">IF(AM100="","",IF(AQ100&lt;&gt;"","",IF(SUMPRODUCT(--(BM27:BM1509=AY26),--(BL27:BL1509&lt;&gt;""),--ISNUMBER(SEARCH(" "&amp;BL27:BL1509&amp;" ",AP100)))&gt;0,AY26,"")))</f>
        <v/>
      </c>
      <c r="AZ100" s="964" t="str" cm="1">
        <f t="array" ref="AZ100">IF(AM100="","",IF(AQ100&lt;&gt;"","",IF(SUMPRODUCT(--(BM27:BM1509=AZ26),--(BL27:BL1509&lt;&gt;""),--ISNUMBER(SEARCH(" "&amp;BL27:BL1509&amp;" ",AP100)))&gt;0,AZ26,"")))</f>
        <v/>
      </c>
      <c r="BA100" s="964" t="str" cm="1">
        <f t="array" ref="BA100">IF(AM100="","",IF(AQ100&lt;&gt;"","",IF(SUMPRODUCT(--(BM27:BM1509=BA26),--(BL27:BL1509&lt;&gt;""),--ISNUMBER(SEARCH(" "&amp;BL27:BL1509&amp;" ",AP100)))&gt;0,BA26,"")))</f>
        <v/>
      </c>
      <c r="BB100" s="964" t="str" cm="1">
        <f t="array" ref="BB100">IF(AM100="","",IF(AQ100&lt;&gt;"","",IF(SUMPRODUCT(--(BM27:BM1509=BB26),--(BL27:BL1509&lt;&gt;""),--ISNUMBER(SEARCH(" "&amp;BL27:BL1509&amp;" ",AP100)))&gt;0,BB26,"")))</f>
        <v/>
      </c>
      <c r="BC100" s="964" t="str" cm="1">
        <f t="array" ref="BC100">IF(AM100="","",IF(AQ100&lt;&gt;"","",IF(SUMPRODUCT(--(BM27:BM1509=BC26),--(BL27:BL1509&lt;&gt;""),--ISNUMBER(SEARCH(" "&amp;BL27:BL1509&amp;" ",AP100)))&gt;0,BC26,"")))</f>
        <v/>
      </c>
      <c r="BD100" s="964" t="str" cm="1">
        <f t="array" ref="BD100">IF(AM100="","",IF(AQ100&lt;&gt;"","",IF(SUMPRODUCT(--(BM27:BM1509=BD26),--(BL27:BL1509&lt;&gt;""),--ISNUMBER(SEARCH(" "&amp;BL27:BL1509&amp;" ",AP100)))&gt;0,BD26,"")))</f>
        <v/>
      </c>
      <c r="BE100" s="964" t="str" cm="1">
        <f t="array" ref="BE100">IF(AM100="","",IF(AQ100&lt;&gt;"","",IF(SUMPRODUCT(--(BM27:BM1509=BE26),--(BL27:BL1509&lt;&gt;""),--ISNUMBER(SEARCH(" "&amp;BL27:BL1509&amp;" ",AP100)))&gt;0,BE26,"")))</f>
        <v/>
      </c>
      <c r="BF100" s="964" t="str" cm="1">
        <f t="array" ref="BF100">IF(AM100="","",IF(AQ100&lt;&gt;"","",IF(SUMPRODUCT(--(BM27:BM1509=BF26),--(BL27:BL1509&lt;&gt;""),--ISNUMBER(SEARCH(" "&amp;BL27:BL1509&amp;" ",AP100)))&gt;0,BF26,"")))</f>
        <v/>
      </c>
      <c r="BG100" s="964" t="str" cm="1">
        <f t="array" ref="BG100">IF(AM100="","",IF(AQ100&lt;&gt;"","",IF(SUMPRODUCT(--(BM27:BM1509=BG26),--(BL27:BL1509&lt;&gt;""),--ISNUMBER(SEARCH(" "&amp;BL27:BL1509&amp;" ",AP100)))&gt;0,BG26,"")))</f>
        <v/>
      </c>
      <c r="BH100" s="964" t="str" cm="1">
        <f t="array" ref="BH100">IF(AM100="","",IF(AQ100&lt;&gt;"","",IF(SUMPRODUCT(--(BM27:BM1509=BH26),--(BL27:BL1509&lt;&gt;""),--ISNUMBER(SEARCH(" "&amp;BL27:BL1509&amp;" ",AP100)))&gt;0,BH26,"")))</f>
        <v/>
      </c>
      <c r="BI100" s="964" t="str" cm="1">
        <f t="array" ref="BI100">IF(AM100="","",IF(AQ100&lt;&gt;"","",IF(SUMPRODUCT(--(BM27:BM1509=BI26),--(BL27:BL1509&lt;&gt;""),--ISNUMBER(SEARCH(" "&amp;BL27:BL1509&amp;" ",AP100)))&gt;0,BI26,"")))</f>
        <v/>
      </c>
      <c r="BJ100" s="964" t="str" cm="1">
        <f t="array" ref="BJ100">IF(AM100="","",IF(AS100&lt;&gt;"",BJ26,IF(AR100&lt;&gt;"","",IF(AQ100&lt;&gt;"","",IF(SUMPRODUCT(--(BM27:BM1509=BJ26),--(BL27:BL1509&lt;&gt;""),--ISNUMBER(SEARCH(" "&amp;BL27:BL1509&amp;" ",AP100)))&gt;0,BJ26,"")))))</f>
        <v/>
      </c>
      <c r="BL100" s="964" t="s">
        <v>2154</v>
      </c>
      <c r="BM100" s="964" t="s">
        <v>1963</v>
      </c>
      <c r="BO100" s="964" t="s">
        <v>2155</v>
      </c>
      <c r="BP100" s="964" t="s">
        <v>1982</v>
      </c>
      <c r="BQ100" s="964" t="s">
        <v>1983</v>
      </c>
      <c r="BS100" s="964"/>
      <c r="BT100" s="964"/>
      <c r="BU100" s="964"/>
      <c r="CM100" s="49">
        <v>1</v>
      </c>
    </row>
    <row r="101" spans="4:91" ht="30" customHeight="1">
      <c r="D101" s="674"/>
      <c r="E101" s="680"/>
      <c r="F101" s="681"/>
      <c r="G101" s="680"/>
      <c r="H101" s="682"/>
      <c r="I101" s="891"/>
      <c r="J101" s="892"/>
      <c r="K101" s="745"/>
      <c r="L101" s="893"/>
      <c r="M101" s="894"/>
      <c r="N101" s="895"/>
      <c r="O101" s="896"/>
      <c r="P101" s="137"/>
      <c r="Q101" s="897"/>
      <c r="R101" s="751"/>
      <c r="S101" s="898"/>
      <c r="T101" s="753"/>
      <c r="U101" s="899"/>
      <c r="V101" s="900"/>
      <c r="W101" s="756"/>
      <c r="X101" s="764"/>
      <c r="Z101" s="957" t="str">
        <f>IF(AA101="","",COUNTIF(AA27:AA101,"&lt;&gt;"))</f>
        <v/>
      </c>
      <c r="AA101" s="958"/>
      <c r="AB101" s="974" t="str">
        <f t="shared" si="34"/>
        <v/>
      </c>
      <c r="AC101" s="984" t="str">
        <f t="shared" si="22"/>
        <v/>
      </c>
      <c r="AD101" s="961" t="str">
        <f t="shared" si="23"/>
        <v/>
      </c>
      <c r="AE101" s="962" t="str">
        <f t="shared" si="24"/>
        <v/>
      </c>
      <c r="AF101" s="963" t="str">
        <f>IF(AG101="","",COUNTIF(AG27:AG101,"&lt;&gt;"))</f>
        <v/>
      </c>
      <c r="AG101" s="958" t="str" cm="1">
        <f t="array" ref="AG101">IF(AK101="","",IF(LEN(AK101)&lt;=MAX(10,AF22),AK101,IFERROR(LEFT(AK101,LOOKUP(2,1/(MID(AK101,ROW(10:509),1)=" ")/(ROW(10:509)&lt;=MAX(10,AF22)),ROW(10:509))-1),LEFT(AK101,MAX(10,AF22)))))</f>
        <v/>
      </c>
      <c r="AH101" s="963" t="str">
        <f t="shared" si="25"/>
        <v/>
      </c>
      <c r="AI101" s="963" t="str">
        <f t="shared" si="26"/>
        <v/>
      </c>
      <c r="AJ101" s="964" t="str">
        <f>IF(AL100&lt;&gt;"",AJ100,IF(AJ100&lt;MAX(Z27:Z326),AJ100+1,""))</f>
        <v/>
      </c>
      <c r="AK101" s="965" t="str">
        <f>IF(AJ101="","",IF(AL100&lt;&gt;"",AL100,INDEX(AD27:AD326,MATCH(AJ101,Z27:Z326,0))))</f>
        <v/>
      </c>
      <c r="AL101" s="965" t="str">
        <f t="shared" si="27"/>
        <v/>
      </c>
      <c r="AM101" s="966" t="str">
        <f t="shared" si="28"/>
        <v/>
      </c>
      <c r="AN101" s="967" t="str">
        <f t="shared" si="29"/>
        <v/>
      </c>
      <c r="AO101" s="967" t="str">
        <f t="shared" si="30"/>
        <v/>
      </c>
      <c r="AP101" s="966" t="str">
        <f t="shared" si="31"/>
        <v/>
      </c>
      <c r="AQ101" s="967" t="str">
        <f>IF(AM101="","",IF(COUNTIF(BO27:BO309,TRIM(AP101))&gt;0,"EXCLUSION EXACTE",""))</f>
        <v/>
      </c>
      <c r="AR101" s="967" t="str" cm="1">
        <f t="array" ref="AR101">IF(AM101="","",IF(SUMPRODUCT(--(BO27:BO309&lt;&gt;""),--ISNUMBER(SEARCH(" "&amp;BO27:BO309&amp;" ",AP101)))&gt;0,"BLOQUE MOLLUSQUES",""))</f>
        <v/>
      </c>
      <c r="AS101" s="967" t="str" cm="1">
        <f t="array" ref="AS101">IF(AM101="","",IF(SUMPRODUCT(--(BS27:BS309&lt;&gt;""),--ISNUMBER(SEARCH(" "&amp;BS27:BS309&amp;" ",AP101)))&gt;0,"FORCE MOLLUSQUES",""))</f>
        <v/>
      </c>
      <c r="AT101" s="966" t="str">
        <f t="shared" si="32"/>
        <v/>
      </c>
      <c r="AU101" s="966" t="str">
        <f t="shared" si="35"/>
        <v/>
      </c>
      <c r="AV101" s="967" t="str">
        <f t="shared" si="33"/>
        <v/>
      </c>
      <c r="AW101" s="967" t="str" cm="1">
        <f t="array" ref="AW101">IF(AM101="","",IF(AQ101&lt;&gt;"","",IF(SUMPRODUCT(--(BM27:BM1509=AW26),--(BL27:BL1509&lt;&gt;""),--ISNUMBER(SEARCH(" "&amp;BL27:BL1509&amp;" ",AP101)))&gt;0,AW26,"")))</f>
        <v/>
      </c>
      <c r="AX101" s="967" t="str" cm="1">
        <f t="array" ref="AX101">IF(AM101="","",IF(AQ101&lt;&gt;"","",IF(SUMPRODUCT(--(BM27:BM1509=AX26),--(BL27:BL1509&lt;&gt;""),--ISNUMBER(SEARCH(" "&amp;BL27:BL1509&amp;" ",AP101)))&gt;0,AX26,"")))</f>
        <v/>
      </c>
      <c r="AY101" s="967" t="str" cm="1">
        <f t="array" ref="AY101">IF(AM101="","",IF(AQ101&lt;&gt;"","",IF(SUMPRODUCT(--(BM27:BM1509=AY26),--(BL27:BL1509&lt;&gt;""),--ISNUMBER(SEARCH(" "&amp;BL27:BL1509&amp;" ",AP101)))&gt;0,AY26,"")))</f>
        <v/>
      </c>
      <c r="AZ101" s="967" t="str" cm="1">
        <f t="array" ref="AZ101">IF(AM101="","",IF(AQ101&lt;&gt;"","",IF(SUMPRODUCT(--(BM27:BM1509=AZ26),--(BL27:BL1509&lt;&gt;""),--ISNUMBER(SEARCH(" "&amp;BL27:BL1509&amp;" ",AP101)))&gt;0,AZ26,"")))</f>
        <v/>
      </c>
      <c r="BA101" s="967" t="str" cm="1">
        <f t="array" ref="BA101">IF(AM101="","",IF(AQ101&lt;&gt;"","",IF(SUMPRODUCT(--(BM27:BM1509=BA26),--(BL27:BL1509&lt;&gt;""),--ISNUMBER(SEARCH(" "&amp;BL27:BL1509&amp;" ",AP101)))&gt;0,BA26,"")))</f>
        <v/>
      </c>
      <c r="BB101" s="967" t="str" cm="1">
        <f t="array" ref="BB101">IF(AM101="","",IF(AQ101&lt;&gt;"","",IF(SUMPRODUCT(--(BM27:BM1509=BB26),--(BL27:BL1509&lt;&gt;""),--ISNUMBER(SEARCH(" "&amp;BL27:BL1509&amp;" ",AP101)))&gt;0,BB26,"")))</f>
        <v/>
      </c>
      <c r="BC101" s="967" t="str" cm="1">
        <f t="array" ref="BC101">IF(AM101="","",IF(AQ101&lt;&gt;"","",IF(SUMPRODUCT(--(BM27:BM1509=BC26),--(BL27:BL1509&lt;&gt;""),--ISNUMBER(SEARCH(" "&amp;BL27:BL1509&amp;" ",AP101)))&gt;0,BC26,"")))</f>
        <v/>
      </c>
      <c r="BD101" s="967" t="str" cm="1">
        <f t="array" ref="BD101">IF(AM101="","",IF(AQ101&lt;&gt;"","",IF(SUMPRODUCT(--(BM27:BM1509=BD26),--(BL27:BL1509&lt;&gt;""),--ISNUMBER(SEARCH(" "&amp;BL27:BL1509&amp;" ",AP101)))&gt;0,BD26,"")))</f>
        <v/>
      </c>
      <c r="BE101" s="967" t="str" cm="1">
        <f t="array" ref="BE101">IF(AM101="","",IF(AQ101&lt;&gt;"","",IF(SUMPRODUCT(--(BM27:BM1509=BE26),--(BL27:BL1509&lt;&gt;""),--ISNUMBER(SEARCH(" "&amp;BL27:BL1509&amp;" ",AP101)))&gt;0,BE26,"")))</f>
        <v/>
      </c>
      <c r="BF101" s="967" t="str" cm="1">
        <f t="array" ref="BF101">IF(AM101="","",IF(AQ101&lt;&gt;"","",IF(SUMPRODUCT(--(BM27:BM1509=BF26),--(BL27:BL1509&lt;&gt;""),--ISNUMBER(SEARCH(" "&amp;BL27:BL1509&amp;" ",AP101)))&gt;0,BF26,"")))</f>
        <v/>
      </c>
      <c r="BG101" s="967" t="str" cm="1">
        <f t="array" ref="BG101">IF(AM101="","",IF(AQ101&lt;&gt;"","",IF(SUMPRODUCT(--(BM27:BM1509=BG26),--(BL27:BL1509&lt;&gt;""),--ISNUMBER(SEARCH(" "&amp;BL27:BL1509&amp;" ",AP101)))&gt;0,BG26,"")))</f>
        <v/>
      </c>
      <c r="BH101" s="967" t="str" cm="1">
        <f t="array" ref="BH101">IF(AM101="","",IF(AQ101&lt;&gt;"","",IF(SUMPRODUCT(--(BM27:BM1509=BH26),--(BL27:BL1509&lt;&gt;""),--ISNUMBER(SEARCH(" "&amp;BL27:BL1509&amp;" ",AP101)))&gt;0,BH26,"")))</f>
        <v/>
      </c>
      <c r="BI101" s="967" t="str" cm="1">
        <f t="array" ref="BI101">IF(AM101="","",IF(AQ101&lt;&gt;"","",IF(SUMPRODUCT(--(BM27:BM1509=BI26),--(BL27:BL1509&lt;&gt;""),--ISNUMBER(SEARCH(" "&amp;BL27:BL1509&amp;" ",AP101)))&gt;0,BI26,"")))</f>
        <v/>
      </c>
      <c r="BJ101" s="967" t="str" cm="1">
        <f t="array" ref="BJ101">IF(AM101="","",IF(AS101&lt;&gt;"",BJ26,IF(AR101&lt;&gt;"","",IF(AQ101&lt;&gt;"","",IF(SUMPRODUCT(--(BM27:BM1509=BJ26),--(BL27:BL1509&lt;&gt;""),--ISNUMBER(SEARCH(" "&amp;BL27:BL1509&amp;" ",AP101)))&gt;0,BJ26,"")))))</f>
        <v/>
      </c>
      <c r="BL101" s="968" t="s">
        <v>251</v>
      </c>
      <c r="BM101" s="968" t="s">
        <v>1963</v>
      </c>
      <c r="BO101" s="969" t="s">
        <v>2156</v>
      </c>
      <c r="BP101" s="969" t="s">
        <v>1982</v>
      </c>
      <c r="BQ101" s="969" t="s">
        <v>1983</v>
      </c>
      <c r="BS101" s="964"/>
      <c r="BT101" s="964"/>
      <c r="BU101" s="964"/>
      <c r="CM101" s="49">
        <v>1</v>
      </c>
    </row>
    <row r="102" spans="4:91" ht="30" customHeight="1">
      <c r="D102" s="674"/>
      <c r="E102" s="680"/>
      <c r="F102" s="681"/>
      <c r="G102" s="680"/>
      <c r="H102" s="682"/>
      <c r="I102" s="891"/>
      <c r="J102" s="892"/>
      <c r="K102" s="745"/>
      <c r="L102" s="893"/>
      <c r="M102" s="894"/>
      <c r="N102" s="895"/>
      <c r="O102" s="896"/>
      <c r="P102" s="137"/>
      <c r="Q102" s="897"/>
      <c r="R102" s="751"/>
      <c r="S102" s="898"/>
      <c r="T102" s="753"/>
      <c r="U102" s="899"/>
      <c r="V102" s="900"/>
      <c r="W102" s="756"/>
      <c r="X102" s="764"/>
      <c r="Z102" s="973" t="str">
        <f>IF(AA102="","",COUNTIF(AA27:AA102,"&lt;&gt;"))</f>
        <v/>
      </c>
      <c r="AA102" s="965"/>
      <c r="AB102" s="974" t="str">
        <f t="shared" si="34"/>
        <v/>
      </c>
      <c r="AC102" s="984" t="str">
        <f t="shared" si="22"/>
        <v/>
      </c>
      <c r="AD102" s="976" t="str">
        <f t="shared" si="23"/>
        <v/>
      </c>
      <c r="AE102" s="977" t="str">
        <f t="shared" si="24"/>
        <v/>
      </c>
      <c r="AF102" s="964" t="str">
        <f>IF(AG102="","",COUNTIF(AG27:AG102,"&lt;&gt;"))</f>
        <v/>
      </c>
      <c r="AG102" s="965" t="str" cm="1">
        <f t="array" ref="AG102">IF(AK102="","",IF(LEN(AK102)&lt;=MAX(10,AF22),AK102,IFERROR(LEFT(AK102,LOOKUP(2,1/(MID(AK102,ROW(10:509),1)=" ")/(ROW(10:509)&lt;=MAX(10,AF22)),ROW(10:509))-1),LEFT(AK102,MAX(10,AF22)))))</f>
        <v/>
      </c>
      <c r="AH102" s="964" t="str">
        <f t="shared" si="25"/>
        <v/>
      </c>
      <c r="AI102" s="964" t="str">
        <f t="shared" si="26"/>
        <v/>
      </c>
      <c r="AJ102" s="964" t="str">
        <f>IF(AL101&lt;&gt;"",AJ101,IF(AJ101&lt;MAX(Z27:Z326),AJ101+1,""))</f>
        <v/>
      </c>
      <c r="AK102" s="965" t="str">
        <f>IF(AJ102="","",IF(AL101&lt;&gt;"",AL101,INDEX(AD27:AD326,MATCH(AJ102,Z27:Z326,0))))</f>
        <v/>
      </c>
      <c r="AL102" s="965" t="str">
        <f t="shared" si="27"/>
        <v/>
      </c>
      <c r="AM102" s="965" t="str">
        <f t="shared" si="28"/>
        <v/>
      </c>
      <c r="AN102" s="964" t="str">
        <f t="shared" si="29"/>
        <v/>
      </c>
      <c r="AO102" s="964" t="str">
        <f t="shared" si="30"/>
        <v/>
      </c>
      <c r="AP102" s="965" t="str">
        <f t="shared" si="31"/>
        <v/>
      </c>
      <c r="AQ102" s="964" t="str">
        <f>IF(AM102="","",IF(COUNTIF(BO27:BO309,TRIM(AP102))&gt;0,"EXCLUSION EXACTE",""))</f>
        <v/>
      </c>
      <c r="AR102" s="964" t="str" cm="1">
        <f t="array" ref="AR102">IF(AM102="","",IF(SUMPRODUCT(--(BO27:BO309&lt;&gt;""),--ISNUMBER(SEARCH(" "&amp;BO27:BO309&amp;" ",AP102)))&gt;0,"BLOQUE MOLLUSQUES",""))</f>
        <v/>
      </c>
      <c r="AS102" s="964" t="str" cm="1">
        <f t="array" ref="AS102">IF(AM102="","",IF(SUMPRODUCT(--(BS27:BS309&lt;&gt;""),--ISNUMBER(SEARCH(" "&amp;BS27:BS309&amp;" ",AP102)))&gt;0,"FORCE MOLLUSQUES",""))</f>
        <v/>
      </c>
      <c r="AT102" s="965" t="str">
        <f t="shared" si="32"/>
        <v/>
      </c>
      <c r="AU102" s="965" t="str">
        <f t="shared" si="35"/>
        <v/>
      </c>
      <c r="AV102" s="964" t="str">
        <f t="shared" si="33"/>
        <v/>
      </c>
      <c r="AW102" s="964" t="str" cm="1">
        <f t="array" ref="AW102">IF(AM102="","",IF(AQ102&lt;&gt;"","",IF(SUMPRODUCT(--(BM27:BM1509=AW26),--(BL27:BL1509&lt;&gt;""),--ISNUMBER(SEARCH(" "&amp;BL27:BL1509&amp;" ",AP102)))&gt;0,AW26,"")))</f>
        <v/>
      </c>
      <c r="AX102" s="964" t="str" cm="1">
        <f t="array" ref="AX102">IF(AM102="","",IF(AQ102&lt;&gt;"","",IF(SUMPRODUCT(--(BM27:BM1509=AX26),--(BL27:BL1509&lt;&gt;""),--ISNUMBER(SEARCH(" "&amp;BL27:BL1509&amp;" ",AP102)))&gt;0,AX26,"")))</f>
        <v/>
      </c>
      <c r="AY102" s="964" t="str" cm="1">
        <f t="array" ref="AY102">IF(AM102="","",IF(AQ102&lt;&gt;"","",IF(SUMPRODUCT(--(BM27:BM1509=AY26),--(BL27:BL1509&lt;&gt;""),--ISNUMBER(SEARCH(" "&amp;BL27:BL1509&amp;" ",AP102)))&gt;0,AY26,"")))</f>
        <v/>
      </c>
      <c r="AZ102" s="964" t="str" cm="1">
        <f t="array" ref="AZ102">IF(AM102="","",IF(AQ102&lt;&gt;"","",IF(SUMPRODUCT(--(BM27:BM1509=AZ26),--(BL27:BL1509&lt;&gt;""),--ISNUMBER(SEARCH(" "&amp;BL27:BL1509&amp;" ",AP102)))&gt;0,AZ26,"")))</f>
        <v/>
      </c>
      <c r="BA102" s="964" t="str" cm="1">
        <f t="array" ref="BA102">IF(AM102="","",IF(AQ102&lt;&gt;"","",IF(SUMPRODUCT(--(BM27:BM1509=BA26),--(BL27:BL1509&lt;&gt;""),--ISNUMBER(SEARCH(" "&amp;BL27:BL1509&amp;" ",AP102)))&gt;0,BA26,"")))</f>
        <v/>
      </c>
      <c r="BB102" s="964" t="str" cm="1">
        <f t="array" ref="BB102">IF(AM102="","",IF(AQ102&lt;&gt;"","",IF(SUMPRODUCT(--(BM27:BM1509=BB26),--(BL27:BL1509&lt;&gt;""),--ISNUMBER(SEARCH(" "&amp;BL27:BL1509&amp;" ",AP102)))&gt;0,BB26,"")))</f>
        <v/>
      </c>
      <c r="BC102" s="964" t="str" cm="1">
        <f t="array" ref="BC102">IF(AM102="","",IF(AQ102&lt;&gt;"","",IF(SUMPRODUCT(--(BM27:BM1509=BC26),--(BL27:BL1509&lt;&gt;""),--ISNUMBER(SEARCH(" "&amp;BL27:BL1509&amp;" ",AP102)))&gt;0,BC26,"")))</f>
        <v/>
      </c>
      <c r="BD102" s="964" t="str" cm="1">
        <f t="array" ref="BD102">IF(AM102="","",IF(AQ102&lt;&gt;"","",IF(SUMPRODUCT(--(BM27:BM1509=BD26),--(BL27:BL1509&lt;&gt;""),--ISNUMBER(SEARCH(" "&amp;BL27:BL1509&amp;" ",AP102)))&gt;0,BD26,"")))</f>
        <v/>
      </c>
      <c r="BE102" s="964" t="str" cm="1">
        <f t="array" ref="BE102">IF(AM102="","",IF(AQ102&lt;&gt;"","",IF(SUMPRODUCT(--(BM27:BM1509=BE26),--(BL27:BL1509&lt;&gt;""),--ISNUMBER(SEARCH(" "&amp;BL27:BL1509&amp;" ",AP102)))&gt;0,BE26,"")))</f>
        <v/>
      </c>
      <c r="BF102" s="964" t="str" cm="1">
        <f t="array" ref="BF102">IF(AM102="","",IF(AQ102&lt;&gt;"","",IF(SUMPRODUCT(--(BM27:BM1509=BF26),--(BL27:BL1509&lt;&gt;""),--ISNUMBER(SEARCH(" "&amp;BL27:BL1509&amp;" ",AP102)))&gt;0,BF26,"")))</f>
        <v/>
      </c>
      <c r="BG102" s="964" t="str" cm="1">
        <f t="array" ref="BG102">IF(AM102="","",IF(AQ102&lt;&gt;"","",IF(SUMPRODUCT(--(BM27:BM1509=BG26),--(BL27:BL1509&lt;&gt;""),--ISNUMBER(SEARCH(" "&amp;BL27:BL1509&amp;" ",AP102)))&gt;0,BG26,"")))</f>
        <v/>
      </c>
      <c r="BH102" s="964" t="str" cm="1">
        <f t="array" ref="BH102">IF(AM102="","",IF(AQ102&lt;&gt;"","",IF(SUMPRODUCT(--(BM27:BM1509=BH26),--(BL27:BL1509&lt;&gt;""),--ISNUMBER(SEARCH(" "&amp;BL27:BL1509&amp;" ",AP102)))&gt;0,BH26,"")))</f>
        <v/>
      </c>
      <c r="BI102" s="964" t="str" cm="1">
        <f t="array" ref="BI102">IF(AM102="","",IF(AQ102&lt;&gt;"","",IF(SUMPRODUCT(--(BM27:BM1509=BI26),--(BL27:BL1509&lt;&gt;""),--ISNUMBER(SEARCH(" "&amp;BL27:BL1509&amp;" ",AP102)))&gt;0,BI26,"")))</f>
        <v/>
      </c>
      <c r="BJ102" s="964" t="str" cm="1">
        <f t="array" ref="BJ102">IF(AM102="","",IF(AS102&lt;&gt;"",BJ26,IF(AR102&lt;&gt;"","",IF(AQ102&lt;&gt;"","",IF(SUMPRODUCT(--(BM27:BM1509=BJ26),--(BL27:BL1509&lt;&gt;""),--ISNUMBER(SEARCH(" "&amp;BL27:BL1509&amp;" ",AP102)))&gt;0,BJ26,"")))))</f>
        <v/>
      </c>
      <c r="BL102" s="964" t="s">
        <v>2157</v>
      </c>
      <c r="BM102" s="964" t="s">
        <v>1963</v>
      </c>
      <c r="BO102" s="964" t="s">
        <v>2158</v>
      </c>
      <c r="BP102" s="964" t="s">
        <v>1982</v>
      </c>
      <c r="BQ102" s="964" t="s">
        <v>1983</v>
      </c>
      <c r="BS102" s="964"/>
      <c r="BT102" s="964"/>
      <c r="BU102" s="964"/>
      <c r="CM102" s="49">
        <v>1</v>
      </c>
    </row>
    <row r="103" spans="4:91" ht="30" customHeight="1">
      <c r="D103" s="674"/>
      <c r="E103" s="680"/>
      <c r="F103" s="681"/>
      <c r="G103" s="680"/>
      <c r="H103" s="682"/>
      <c r="I103" s="891"/>
      <c r="J103" s="892"/>
      <c r="K103" s="745"/>
      <c r="L103" s="893"/>
      <c r="M103" s="894"/>
      <c r="N103" s="895"/>
      <c r="O103" s="896"/>
      <c r="P103" s="137"/>
      <c r="Q103" s="897"/>
      <c r="R103" s="751"/>
      <c r="S103" s="898"/>
      <c r="T103" s="753"/>
      <c r="U103" s="899"/>
      <c r="V103" s="900"/>
      <c r="W103" s="756"/>
      <c r="X103" s="764"/>
      <c r="Z103" s="957" t="str">
        <f>IF(AA103="","",COUNTIF(AA27:AA103,"&lt;&gt;"))</f>
        <v/>
      </c>
      <c r="AA103" s="958"/>
      <c r="AB103" s="974" t="str">
        <f t="shared" si="34"/>
        <v/>
      </c>
      <c r="AC103" s="984" t="str">
        <f t="shared" si="22"/>
        <v/>
      </c>
      <c r="AD103" s="961" t="str">
        <f t="shared" si="23"/>
        <v/>
      </c>
      <c r="AE103" s="962" t="str">
        <f t="shared" si="24"/>
        <v/>
      </c>
      <c r="AF103" s="963" t="str">
        <f>IF(AG103="","",COUNTIF(AG27:AG103,"&lt;&gt;"))</f>
        <v/>
      </c>
      <c r="AG103" s="958" t="str" cm="1">
        <f t="array" ref="AG103">IF(AK103="","",IF(LEN(AK103)&lt;=MAX(10,AF22),AK103,IFERROR(LEFT(AK103,LOOKUP(2,1/(MID(AK103,ROW(10:509),1)=" ")/(ROW(10:509)&lt;=MAX(10,AF22)),ROW(10:509))-1),LEFT(AK103,MAX(10,AF22)))))</f>
        <v/>
      </c>
      <c r="AH103" s="963" t="str">
        <f t="shared" si="25"/>
        <v/>
      </c>
      <c r="AI103" s="963" t="str">
        <f t="shared" si="26"/>
        <v/>
      </c>
      <c r="AJ103" s="964" t="str">
        <f>IF(AL102&lt;&gt;"",AJ102,IF(AJ102&lt;MAX(Z27:Z326),AJ102+1,""))</f>
        <v/>
      </c>
      <c r="AK103" s="965" t="str">
        <f>IF(AJ103="","",IF(AL102&lt;&gt;"",AL102,INDEX(AD27:AD326,MATCH(AJ103,Z27:Z326,0))))</f>
        <v/>
      </c>
      <c r="AL103" s="965" t="str">
        <f t="shared" si="27"/>
        <v/>
      </c>
      <c r="AM103" s="966" t="str">
        <f t="shared" si="28"/>
        <v/>
      </c>
      <c r="AN103" s="967" t="str">
        <f t="shared" si="29"/>
        <v/>
      </c>
      <c r="AO103" s="967" t="str">
        <f t="shared" si="30"/>
        <v/>
      </c>
      <c r="AP103" s="966" t="str">
        <f t="shared" si="31"/>
        <v/>
      </c>
      <c r="AQ103" s="967" t="str">
        <f>IF(AM103="","",IF(COUNTIF(BO27:BO309,TRIM(AP103))&gt;0,"EXCLUSION EXACTE",""))</f>
        <v/>
      </c>
      <c r="AR103" s="967" t="str" cm="1">
        <f t="array" ref="AR103">IF(AM103="","",IF(SUMPRODUCT(--(BO27:BO309&lt;&gt;""),--ISNUMBER(SEARCH(" "&amp;BO27:BO309&amp;" ",AP103)))&gt;0,"BLOQUE MOLLUSQUES",""))</f>
        <v/>
      </c>
      <c r="AS103" s="967" t="str" cm="1">
        <f t="array" ref="AS103">IF(AM103="","",IF(SUMPRODUCT(--(BS27:BS309&lt;&gt;""),--ISNUMBER(SEARCH(" "&amp;BS27:BS309&amp;" ",AP103)))&gt;0,"FORCE MOLLUSQUES",""))</f>
        <v/>
      </c>
      <c r="AT103" s="966" t="str">
        <f t="shared" si="32"/>
        <v/>
      </c>
      <c r="AU103" s="966" t="str">
        <f t="shared" si="35"/>
        <v/>
      </c>
      <c r="AV103" s="967" t="str">
        <f t="shared" si="33"/>
        <v/>
      </c>
      <c r="AW103" s="967" t="str" cm="1">
        <f t="array" ref="AW103">IF(AM103="","",IF(AQ103&lt;&gt;"","",IF(SUMPRODUCT(--(BM27:BM1509=AW26),--(BL27:BL1509&lt;&gt;""),--ISNUMBER(SEARCH(" "&amp;BL27:BL1509&amp;" ",AP103)))&gt;0,AW26,"")))</f>
        <v/>
      </c>
      <c r="AX103" s="967" t="str" cm="1">
        <f t="array" ref="AX103">IF(AM103="","",IF(AQ103&lt;&gt;"","",IF(SUMPRODUCT(--(BM27:BM1509=AX26),--(BL27:BL1509&lt;&gt;""),--ISNUMBER(SEARCH(" "&amp;BL27:BL1509&amp;" ",AP103)))&gt;0,AX26,"")))</f>
        <v/>
      </c>
      <c r="AY103" s="967" t="str" cm="1">
        <f t="array" ref="AY103">IF(AM103="","",IF(AQ103&lt;&gt;"","",IF(SUMPRODUCT(--(BM27:BM1509=AY26),--(BL27:BL1509&lt;&gt;""),--ISNUMBER(SEARCH(" "&amp;BL27:BL1509&amp;" ",AP103)))&gt;0,AY26,"")))</f>
        <v/>
      </c>
      <c r="AZ103" s="967" t="str" cm="1">
        <f t="array" ref="AZ103">IF(AM103="","",IF(AQ103&lt;&gt;"","",IF(SUMPRODUCT(--(BM27:BM1509=AZ26),--(BL27:BL1509&lt;&gt;""),--ISNUMBER(SEARCH(" "&amp;BL27:BL1509&amp;" ",AP103)))&gt;0,AZ26,"")))</f>
        <v/>
      </c>
      <c r="BA103" s="967" t="str" cm="1">
        <f t="array" ref="BA103">IF(AM103="","",IF(AQ103&lt;&gt;"","",IF(SUMPRODUCT(--(BM27:BM1509=BA26),--(BL27:BL1509&lt;&gt;""),--ISNUMBER(SEARCH(" "&amp;BL27:BL1509&amp;" ",AP103)))&gt;0,BA26,"")))</f>
        <v/>
      </c>
      <c r="BB103" s="967" t="str" cm="1">
        <f t="array" ref="BB103">IF(AM103="","",IF(AQ103&lt;&gt;"","",IF(SUMPRODUCT(--(BM27:BM1509=BB26),--(BL27:BL1509&lt;&gt;""),--ISNUMBER(SEARCH(" "&amp;BL27:BL1509&amp;" ",AP103)))&gt;0,BB26,"")))</f>
        <v/>
      </c>
      <c r="BC103" s="967" t="str" cm="1">
        <f t="array" ref="BC103">IF(AM103="","",IF(AQ103&lt;&gt;"","",IF(SUMPRODUCT(--(BM27:BM1509=BC26),--(BL27:BL1509&lt;&gt;""),--ISNUMBER(SEARCH(" "&amp;BL27:BL1509&amp;" ",AP103)))&gt;0,BC26,"")))</f>
        <v/>
      </c>
      <c r="BD103" s="967" t="str" cm="1">
        <f t="array" ref="BD103">IF(AM103="","",IF(AQ103&lt;&gt;"","",IF(SUMPRODUCT(--(BM27:BM1509=BD26),--(BL27:BL1509&lt;&gt;""),--ISNUMBER(SEARCH(" "&amp;BL27:BL1509&amp;" ",AP103)))&gt;0,BD26,"")))</f>
        <v/>
      </c>
      <c r="BE103" s="967" t="str" cm="1">
        <f t="array" ref="BE103">IF(AM103="","",IF(AQ103&lt;&gt;"","",IF(SUMPRODUCT(--(BM27:BM1509=BE26),--(BL27:BL1509&lt;&gt;""),--ISNUMBER(SEARCH(" "&amp;BL27:BL1509&amp;" ",AP103)))&gt;0,BE26,"")))</f>
        <v/>
      </c>
      <c r="BF103" s="967" t="str" cm="1">
        <f t="array" ref="BF103">IF(AM103="","",IF(AQ103&lt;&gt;"","",IF(SUMPRODUCT(--(BM27:BM1509=BF26),--(BL27:BL1509&lt;&gt;""),--ISNUMBER(SEARCH(" "&amp;BL27:BL1509&amp;" ",AP103)))&gt;0,BF26,"")))</f>
        <v/>
      </c>
      <c r="BG103" s="967" t="str" cm="1">
        <f t="array" ref="BG103">IF(AM103="","",IF(AQ103&lt;&gt;"","",IF(SUMPRODUCT(--(BM27:BM1509=BG26),--(BL27:BL1509&lt;&gt;""),--ISNUMBER(SEARCH(" "&amp;BL27:BL1509&amp;" ",AP103)))&gt;0,BG26,"")))</f>
        <v/>
      </c>
      <c r="BH103" s="967" t="str" cm="1">
        <f t="array" ref="BH103">IF(AM103="","",IF(AQ103&lt;&gt;"","",IF(SUMPRODUCT(--(BM27:BM1509=BH26),--(BL27:BL1509&lt;&gt;""),--ISNUMBER(SEARCH(" "&amp;BL27:BL1509&amp;" ",AP103)))&gt;0,BH26,"")))</f>
        <v/>
      </c>
      <c r="BI103" s="967" t="str" cm="1">
        <f t="array" ref="BI103">IF(AM103="","",IF(AQ103&lt;&gt;"","",IF(SUMPRODUCT(--(BM27:BM1509=BI26),--(BL27:BL1509&lt;&gt;""),--ISNUMBER(SEARCH(" "&amp;BL27:BL1509&amp;" ",AP103)))&gt;0,BI26,"")))</f>
        <v/>
      </c>
      <c r="BJ103" s="967" t="str" cm="1">
        <f t="array" ref="BJ103">IF(AM103="","",IF(AS103&lt;&gt;"",BJ26,IF(AR103&lt;&gt;"","",IF(AQ103&lt;&gt;"","",IF(SUMPRODUCT(--(BM27:BM1509=BJ26),--(BL27:BL1509&lt;&gt;""),--ISNUMBER(SEARCH(" "&amp;BL27:BL1509&amp;" ",AP103)))&gt;0,BJ26,"")))))</f>
        <v/>
      </c>
      <c r="BL103" s="968" t="s">
        <v>3</v>
      </c>
      <c r="BM103" s="968" t="s">
        <v>1969</v>
      </c>
      <c r="BO103" s="969" t="s">
        <v>993</v>
      </c>
      <c r="BP103" s="969" t="s">
        <v>1982</v>
      </c>
      <c r="BQ103" s="969" t="s">
        <v>1983</v>
      </c>
      <c r="BS103" s="964"/>
      <c r="BT103" s="964"/>
      <c r="BU103" s="964"/>
      <c r="CM103" s="49">
        <v>1</v>
      </c>
    </row>
    <row r="104" spans="4:91" ht="30" customHeight="1">
      <c r="D104" s="674"/>
      <c r="E104" s="680"/>
      <c r="F104" s="681"/>
      <c r="G104" s="680"/>
      <c r="H104" s="682"/>
      <c r="I104" s="891"/>
      <c r="J104" s="892"/>
      <c r="K104" s="745"/>
      <c r="L104" s="893"/>
      <c r="M104" s="894"/>
      <c r="N104" s="895"/>
      <c r="O104" s="896"/>
      <c r="P104" s="137"/>
      <c r="Q104" s="897"/>
      <c r="R104" s="751"/>
      <c r="S104" s="898"/>
      <c r="T104" s="753"/>
      <c r="U104" s="899"/>
      <c r="V104" s="900"/>
      <c r="W104" s="756"/>
      <c r="X104" s="764"/>
      <c r="Z104" s="973" t="str">
        <f>IF(AA104="","",COUNTIF(AA27:AA104,"&lt;&gt;"))</f>
        <v/>
      </c>
      <c r="AA104" s="965"/>
      <c r="AB104" s="974" t="str">
        <f t="shared" si="34"/>
        <v/>
      </c>
      <c r="AC104" s="984" t="str">
        <f t="shared" si="22"/>
        <v/>
      </c>
      <c r="AD104" s="976" t="str">
        <f t="shared" si="23"/>
        <v/>
      </c>
      <c r="AE104" s="977" t="str">
        <f t="shared" si="24"/>
        <v/>
      </c>
      <c r="AF104" s="964" t="str">
        <f>IF(AG104="","",COUNTIF(AG27:AG104,"&lt;&gt;"))</f>
        <v/>
      </c>
      <c r="AG104" s="965" t="str" cm="1">
        <f t="array" ref="AG104">IF(AK104="","",IF(LEN(AK104)&lt;=MAX(10,AF22),AK104,IFERROR(LEFT(AK104,LOOKUP(2,1/(MID(AK104,ROW(10:509),1)=" ")/(ROW(10:509)&lt;=MAX(10,AF22)),ROW(10:509))-1),LEFT(AK104,MAX(10,AF22)))))</f>
        <v/>
      </c>
      <c r="AH104" s="964" t="str">
        <f t="shared" si="25"/>
        <v/>
      </c>
      <c r="AI104" s="964" t="str">
        <f t="shared" si="26"/>
        <v/>
      </c>
      <c r="AJ104" s="964" t="str">
        <f>IF(AL103&lt;&gt;"",AJ103,IF(AJ103&lt;MAX(Z27:Z326),AJ103+1,""))</f>
        <v/>
      </c>
      <c r="AK104" s="965" t="str">
        <f>IF(AJ104="","",IF(AL103&lt;&gt;"",AL103,INDEX(AD27:AD326,MATCH(AJ104,Z27:Z326,0))))</f>
        <v/>
      </c>
      <c r="AL104" s="965" t="str">
        <f t="shared" si="27"/>
        <v/>
      </c>
      <c r="AM104" s="965" t="str">
        <f t="shared" si="28"/>
        <v/>
      </c>
      <c r="AN104" s="964" t="str">
        <f t="shared" si="29"/>
        <v/>
      </c>
      <c r="AO104" s="964" t="str">
        <f t="shared" si="30"/>
        <v/>
      </c>
      <c r="AP104" s="965" t="str">
        <f t="shared" si="31"/>
        <v/>
      </c>
      <c r="AQ104" s="964" t="str">
        <f>IF(AM104="","",IF(COUNTIF(BO27:BO309,TRIM(AP104))&gt;0,"EXCLUSION EXACTE",""))</f>
        <v/>
      </c>
      <c r="AR104" s="964" t="str" cm="1">
        <f t="array" ref="AR104">IF(AM104="","",IF(SUMPRODUCT(--(BO27:BO309&lt;&gt;""),--ISNUMBER(SEARCH(" "&amp;BO27:BO309&amp;" ",AP104)))&gt;0,"BLOQUE MOLLUSQUES",""))</f>
        <v/>
      </c>
      <c r="AS104" s="964" t="str" cm="1">
        <f t="array" ref="AS104">IF(AM104="","",IF(SUMPRODUCT(--(BS27:BS309&lt;&gt;""),--ISNUMBER(SEARCH(" "&amp;BS27:BS309&amp;" ",AP104)))&gt;0,"FORCE MOLLUSQUES",""))</f>
        <v/>
      </c>
      <c r="AT104" s="965" t="str">
        <f t="shared" si="32"/>
        <v/>
      </c>
      <c r="AU104" s="965" t="str">
        <f t="shared" si="35"/>
        <v/>
      </c>
      <c r="AV104" s="964" t="str">
        <f t="shared" si="33"/>
        <v/>
      </c>
      <c r="AW104" s="964" t="str" cm="1">
        <f t="array" ref="AW104">IF(AM104="","",IF(AQ104&lt;&gt;"","",IF(SUMPRODUCT(--(BM27:BM1509=AW26),--(BL27:BL1509&lt;&gt;""),--ISNUMBER(SEARCH(" "&amp;BL27:BL1509&amp;" ",AP104)))&gt;0,AW26,"")))</f>
        <v/>
      </c>
      <c r="AX104" s="964" t="str" cm="1">
        <f t="array" ref="AX104">IF(AM104="","",IF(AQ104&lt;&gt;"","",IF(SUMPRODUCT(--(BM27:BM1509=AX26),--(BL27:BL1509&lt;&gt;""),--ISNUMBER(SEARCH(" "&amp;BL27:BL1509&amp;" ",AP104)))&gt;0,AX26,"")))</f>
        <v/>
      </c>
      <c r="AY104" s="964" t="str" cm="1">
        <f t="array" ref="AY104">IF(AM104="","",IF(AQ104&lt;&gt;"","",IF(SUMPRODUCT(--(BM27:BM1509=AY26),--(BL27:BL1509&lt;&gt;""),--ISNUMBER(SEARCH(" "&amp;BL27:BL1509&amp;" ",AP104)))&gt;0,AY26,"")))</f>
        <v/>
      </c>
      <c r="AZ104" s="964" t="str" cm="1">
        <f t="array" ref="AZ104">IF(AM104="","",IF(AQ104&lt;&gt;"","",IF(SUMPRODUCT(--(BM27:BM1509=AZ26),--(BL27:BL1509&lt;&gt;""),--ISNUMBER(SEARCH(" "&amp;BL27:BL1509&amp;" ",AP104)))&gt;0,AZ26,"")))</f>
        <v/>
      </c>
      <c r="BA104" s="964" t="str" cm="1">
        <f t="array" ref="BA104">IF(AM104="","",IF(AQ104&lt;&gt;"","",IF(SUMPRODUCT(--(BM27:BM1509=BA26),--(BL27:BL1509&lt;&gt;""),--ISNUMBER(SEARCH(" "&amp;BL27:BL1509&amp;" ",AP104)))&gt;0,BA26,"")))</f>
        <v/>
      </c>
      <c r="BB104" s="964" t="str" cm="1">
        <f t="array" ref="BB104">IF(AM104="","",IF(AQ104&lt;&gt;"","",IF(SUMPRODUCT(--(BM27:BM1509=BB26),--(BL27:BL1509&lt;&gt;""),--ISNUMBER(SEARCH(" "&amp;BL27:BL1509&amp;" ",AP104)))&gt;0,BB26,"")))</f>
        <v/>
      </c>
      <c r="BC104" s="964" t="str" cm="1">
        <f t="array" ref="BC104">IF(AM104="","",IF(AQ104&lt;&gt;"","",IF(SUMPRODUCT(--(BM27:BM1509=BC26),--(BL27:BL1509&lt;&gt;""),--ISNUMBER(SEARCH(" "&amp;BL27:BL1509&amp;" ",AP104)))&gt;0,BC26,"")))</f>
        <v/>
      </c>
      <c r="BD104" s="964" t="str" cm="1">
        <f t="array" ref="BD104">IF(AM104="","",IF(AQ104&lt;&gt;"","",IF(SUMPRODUCT(--(BM27:BM1509=BD26),--(BL27:BL1509&lt;&gt;""),--ISNUMBER(SEARCH(" "&amp;BL27:BL1509&amp;" ",AP104)))&gt;0,BD26,"")))</f>
        <v/>
      </c>
      <c r="BE104" s="964" t="str" cm="1">
        <f t="array" ref="BE104">IF(AM104="","",IF(AQ104&lt;&gt;"","",IF(SUMPRODUCT(--(BM27:BM1509=BE26),--(BL27:BL1509&lt;&gt;""),--ISNUMBER(SEARCH(" "&amp;BL27:BL1509&amp;" ",AP104)))&gt;0,BE26,"")))</f>
        <v/>
      </c>
      <c r="BF104" s="964" t="str" cm="1">
        <f t="array" ref="BF104">IF(AM104="","",IF(AQ104&lt;&gt;"","",IF(SUMPRODUCT(--(BM27:BM1509=BF26),--(BL27:BL1509&lt;&gt;""),--ISNUMBER(SEARCH(" "&amp;BL27:BL1509&amp;" ",AP104)))&gt;0,BF26,"")))</f>
        <v/>
      </c>
      <c r="BG104" s="964" t="str" cm="1">
        <f t="array" ref="BG104">IF(AM104="","",IF(AQ104&lt;&gt;"","",IF(SUMPRODUCT(--(BM27:BM1509=BG26),--(BL27:BL1509&lt;&gt;""),--ISNUMBER(SEARCH(" "&amp;BL27:BL1509&amp;" ",AP104)))&gt;0,BG26,"")))</f>
        <v/>
      </c>
      <c r="BH104" s="964" t="str" cm="1">
        <f t="array" ref="BH104">IF(AM104="","",IF(AQ104&lt;&gt;"","",IF(SUMPRODUCT(--(BM27:BM1509=BH26),--(BL27:BL1509&lt;&gt;""),--ISNUMBER(SEARCH(" "&amp;BL27:BL1509&amp;" ",AP104)))&gt;0,BH26,"")))</f>
        <v/>
      </c>
      <c r="BI104" s="964" t="str" cm="1">
        <f t="array" ref="BI104">IF(AM104="","",IF(AQ104&lt;&gt;"","",IF(SUMPRODUCT(--(BM27:BM1509=BI26),--(BL27:BL1509&lt;&gt;""),--ISNUMBER(SEARCH(" "&amp;BL27:BL1509&amp;" ",AP104)))&gt;0,BI26,"")))</f>
        <v/>
      </c>
      <c r="BJ104" s="964" t="str" cm="1">
        <f t="array" ref="BJ104">IF(AM104="","",IF(AS104&lt;&gt;"",BJ26,IF(AR104&lt;&gt;"","",IF(AQ104&lt;&gt;"","",IF(SUMPRODUCT(--(BM27:BM1509=BJ26),--(BL27:BL1509&lt;&gt;""),--ISNUMBER(SEARCH(" "&amp;BL27:BL1509&amp;" ",AP104)))&gt;0,BJ26,"")))))</f>
        <v/>
      </c>
      <c r="BL104" s="964" t="s">
        <v>457</v>
      </c>
      <c r="BM104" s="964" t="s">
        <v>1969</v>
      </c>
      <c r="BO104" s="964" t="s">
        <v>2159</v>
      </c>
      <c r="BP104" s="964" t="s">
        <v>1982</v>
      </c>
      <c r="BQ104" s="964" t="s">
        <v>1983</v>
      </c>
      <c r="BS104" s="964"/>
      <c r="BT104" s="964"/>
      <c r="BU104" s="964"/>
      <c r="CM104" s="49">
        <v>1</v>
      </c>
    </row>
    <row r="105" spans="4:91" ht="30" customHeight="1">
      <c r="D105" s="674"/>
      <c r="E105" s="680"/>
      <c r="F105" s="681"/>
      <c r="G105" s="680"/>
      <c r="H105" s="682"/>
      <c r="I105" s="891"/>
      <c r="J105" s="892"/>
      <c r="K105" s="745"/>
      <c r="L105" s="893"/>
      <c r="M105" s="894"/>
      <c r="N105" s="895"/>
      <c r="O105" s="896"/>
      <c r="P105" s="137"/>
      <c r="Q105" s="897"/>
      <c r="R105" s="751"/>
      <c r="S105" s="898"/>
      <c r="T105" s="753"/>
      <c r="U105" s="899"/>
      <c r="V105" s="900"/>
      <c r="W105" s="756"/>
      <c r="X105" s="764"/>
      <c r="Z105" s="957" t="str">
        <f>IF(AA105="","",COUNTIF(AA27:AA105,"&lt;&gt;"))</f>
        <v/>
      </c>
      <c r="AA105" s="958"/>
      <c r="AB105" s="974" t="str">
        <f t="shared" si="34"/>
        <v/>
      </c>
      <c r="AC105" s="984" t="str">
        <f t="shared" si="22"/>
        <v/>
      </c>
      <c r="AD105" s="961" t="str">
        <f t="shared" si="23"/>
        <v/>
      </c>
      <c r="AE105" s="962" t="str">
        <f t="shared" si="24"/>
        <v/>
      </c>
      <c r="AF105" s="963" t="str">
        <f>IF(AG105="","",COUNTIF(AG27:AG105,"&lt;&gt;"))</f>
        <v/>
      </c>
      <c r="AG105" s="958" t="str" cm="1">
        <f t="array" ref="AG105">IF(AK105="","",IF(LEN(AK105)&lt;=MAX(10,AF22),AK105,IFERROR(LEFT(AK105,LOOKUP(2,1/(MID(AK105,ROW(10:509),1)=" ")/(ROW(10:509)&lt;=MAX(10,AF22)),ROW(10:509))-1),LEFT(AK105,MAX(10,AF22)))))</f>
        <v/>
      </c>
      <c r="AH105" s="963" t="str">
        <f t="shared" si="25"/>
        <v/>
      </c>
      <c r="AI105" s="963" t="str">
        <f t="shared" si="26"/>
        <v/>
      </c>
      <c r="AJ105" s="964" t="str">
        <f>IF(AL104&lt;&gt;"",AJ104,IF(AJ104&lt;MAX(Z27:Z326),AJ104+1,""))</f>
        <v/>
      </c>
      <c r="AK105" s="965" t="str">
        <f>IF(AJ105="","",IF(AL104&lt;&gt;"",AL104,INDEX(AD27:AD326,MATCH(AJ105,Z27:Z326,0))))</f>
        <v/>
      </c>
      <c r="AL105" s="965" t="str">
        <f t="shared" si="27"/>
        <v/>
      </c>
      <c r="AM105" s="966" t="str">
        <f t="shared" si="28"/>
        <v/>
      </c>
      <c r="AN105" s="967" t="str">
        <f t="shared" si="29"/>
        <v/>
      </c>
      <c r="AO105" s="967" t="str">
        <f t="shared" si="30"/>
        <v/>
      </c>
      <c r="AP105" s="966" t="str">
        <f t="shared" si="31"/>
        <v/>
      </c>
      <c r="AQ105" s="967" t="str">
        <f>IF(AM105="","",IF(COUNTIF(BO27:BO309,TRIM(AP105))&gt;0,"EXCLUSION EXACTE",""))</f>
        <v/>
      </c>
      <c r="AR105" s="967" t="str" cm="1">
        <f t="array" ref="AR105">IF(AM105="","",IF(SUMPRODUCT(--(BO27:BO309&lt;&gt;""),--ISNUMBER(SEARCH(" "&amp;BO27:BO309&amp;" ",AP105)))&gt;0,"BLOQUE MOLLUSQUES",""))</f>
        <v/>
      </c>
      <c r="AS105" s="967" t="str" cm="1">
        <f t="array" ref="AS105">IF(AM105="","",IF(SUMPRODUCT(--(BS27:BS309&lt;&gt;""),--ISNUMBER(SEARCH(" "&amp;BS27:BS309&amp;" ",AP105)))&gt;0,"FORCE MOLLUSQUES",""))</f>
        <v/>
      </c>
      <c r="AT105" s="966" t="str">
        <f t="shared" si="32"/>
        <v/>
      </c>
      <c r="AU105" s="966" t="str">
        <f t="shared" si="35"/>
        <v/>
      </c>
      <c r="AV105" s="967" t="str">
        <f t="shared" si="33"/>
        <v/>
      </c>
      <c r="AW105" s="967" t="str" cm="1">
        <f t="array" ref="AW105">IF(AM105="","",IF(AQ105&lt;&gt;"","",IF(SUMPRODUCT(--(BM27:BM1509=AW26),--(BL27:BL1509&lt;&gt;""),--ISNUMBER(SEARCH(" "&amp;BL27:BL1509&amp;" ",AP105)))&gt;0,AW26,"")))</f>
        <v/>
      </c>
      <c r="AX105" s="967" t="str" cm="1">
        <f t="array" ref="AX105">IF(AM105="","",IF(AQ105&lt;&gt;"","",IF(SUMPRODUCT(--(BM27:BM1509=AX26),--(BL27:BL1509&lt;&gt;""),--ISNUMBER(SEARCH(" "&amp;BL27:BL1509&amp;" ",AP105)))&gt;0,AX26,"")))</f>
        <v/>
      </c>
      <c r="AY105" s="967" t="str" cm="1">
        <f t="array" ref="AY105">IF(AM105="","",IF(AQ105&lt;&gt;"","",IF(SUMPRODUCT(--(BM27:BM1509=AY26),--(BL27:BL1509&lt;&gt;""),--ISNUMBER(SEARCH(" "&amp;BL27:BL1509&amp;" ",AP105)))&gt;0,AY26,"")))</f>
        <v/>
      </c>
      <c r="AZ105" s="967" t="str" cm="1">
        <f t="array" ref="AZ105">IF(AM105="","",IF(AQ105&lt;&gt;"","",IF(SUMPRODUCT(--(BM27:BM1509=AZ26),--(BL27:BL1509&lt;&gt;""),--ISNUMBER(SEARCH(" "&amp;BL27:BL1509&amp;" ",AP105)))&gt;0,AZ26,"")))</f>
        <v/>
      </c>
      <c r="BA105" s="967" t="str" cm="1">
        <f t="array" ref="BA105">IF(AM105="","",IF(AQ105&lt;&gt;"","",IF(SUMPRODUCT(--(BM27:BM1509=BA26),--(BL27:BL1509&lt;&gt;""),--ISNUMBER(SEARCH(" "&amp;BL27:BL1509&amp;" ",AP105)))&gt;0,BA26,"")))</f>
        <v/>
      </c>
      <c r="BB105" s="967" t="str" cm="1">
        <f t="array" ref="BB105">IF(AM105="","",IF(AQ105&lt;&gt;"","",IF(SUMPRODUCT(--(BM27:BM1509=BB26),--(BL27:BL1509&lt;&gt;""),--ISNUMBER(SEARCH(" "&amp;BL27:BL1509&amp;" ",AP105)))&gt;0,BB26,"")))</f>
        <v/>
      </c>
      <c r="BC105" s="967" t="str" cm="1">
        <f t="array" ref="BC105">IF(AM105="","",IF(AQ105&lt;&gt;"","",IF(SUMPRODUCT(--(BM27:BM1509=BC26),--(BL27:BL1509&lt;&gt;""),--ISNUMBER(SEARCH(" "&amp;BL27:BL1509&amp;" ",AP105)))&gt;0,BC26,"")))</f>
        <v/>
      </c>
      <c r="BD105" s="967" t="str" cm="1">
        <f t="array" ref="BD105">IF(AM105="","",IF(AQ105&lt;&gt;"","",IF(SUMPRODUCT(--(BM27:BM1509=BD26),--(BL27:BL1509&lt;&gt;""),--ISNUMBER(SEARCH(" "&amp;BL27:BL1509&amp;" ",AP105)))&gt;0,BD26,"")))</f>
        <v/>
      </c>
      <c r="BE105" s="967" t="str" cm="1">
        <f t="array" ref="BE105">IF(AM105="","",IF(AQ105&lt;&gt;"","",IF(SUMPRODUCT(--(BM27:BM1509=BE26),--(BL27:BL1509&lt;&gt;""),--ISNUMBER(SEARCH(" "&amp;BL27:BL1509&amp;" ",AP105)))&gt;0,BE26,"")))</f>
        <v/>
      </c>
      <c r="BF105" s="967" t="str" cm="1">
        <f t="array" ref="BF105">IF(AM105="","",IF(AQ105&lt;&gt;"","",IF(SUMPRODUCT(--(BM27:BM1509=BF26),--(BL27:BL1509&lt;&gt;""),--ISNUMBER(SEARCH(" "&amp;BL27:BL1509&amp;" ",AP105)))&gt;0,BF26,"")))</f>
        <v/>
      </c>
      <c r="BG105" s="967" t="str" cm="1">
        <f t="array" ref="BG105">IF(AM105="","",IF(AQ105&lt;&gt;"","",IF(SUMPRODUCT(--(BM27:BM1509=BG26),--(BL27:BL1509&lt;&gt;""),--ISNUMBER(SEARCH(" "&amp;BL27:BL1509&amp;" ",AP105)))&gt;0,BG26,"")))</f>
        <v/>
      </c>
      <c r="BH105" s="967" t="str" cm="1">
        <f t="array" ref="BH105">IF(AM105="","",IF(AQ105&lt;&gt;"","",IF(SUMPRODUCT(--(BM27:BM1509=BH26),--(BL27:BL1509&lt;&gt;""),--ISNUMBER(SEARCH(" "&amp;BL27:BL1509&amp;" ",AP105)))&gt;0,BH26,"")))</f>
        <v/>
      </c>
      <c r="BI105" s="967" t="str" cm="1">
        <f t="array" ref="BI105">IF(AM105="","",IF(AQ105&lt;&gt;"","",IF(SUMPRODUCT(--(BM27:BM1509=BI26),--(BL27:BL1509&lt;&gt;""),--ISNUMBER(SEARCH(" "&amp;BL27:BL1509&amp;" ",AP105)))&gt;0,BI26,"")))</f>
        <v/>
      </c>
      <c r="BJ105" s="967" t="str" cm="1">
        <f t="array" ref="BJ105">IF(AM105="","",IF(AS105&lt;&gt;"",BJ26,IF(AR105&lt;&gt;"","",IF(AQ105&lt;&gt;"","",IF(SUMPRODUCT(--(BM27:BM1509=BJ26),--(BL27:BL1509&lt;&gt;""),--ISNUMBER(SEARCH(" "&amp;BL27:BL1509&amp;" ",AP105)))&gt;0,BJ26,"")))))</f>
        <v/>
      </c>
      <c r="BL105" s="968" t="s">
        <v>52</v>
      </c>
      <c r="BM105" s="968" t="s">
        <v>1969</v>
      </c>
      <c r="BO105" s="969" t="s">
        <v>2160</v>
      </c>
      <c r="BP105" s="969" t="s">
        <v>1982</v>
      </c>
      <c r="BQ105" s="969" t="s">
        <v>1983</v>
      </c>
      <c r="BS105" s="964"/>
      <c r="BT105" s="964"/>
      <c r="BU105" s="964"/>
      <c r="CM105" s="49">
        <v>1</v>
      </c>
    </row>
    <row r="106" spans="4:91" ht="30" customHeight="1">
      <c r="D106" s="674"/>
      <c r="E106" s="680"/>
      <c r="F106" s="681"/>
      <c r="G106" s="680"/>
      <c r="H106" s="682"/>
      <c r="I106" s="891"/>
      <c r="J106" s="892"/>
      <c r="K106" s="745"/>
      <c r="L106" s="893"/>
      <c r="M106" s="894"/>
      <c r="N106" s="895"/>
      <c r="O106" s="896"/>
      <c r="P106" s="137"/>
      <c r="Q106" s="897"/>
      <c r="R106" s="751"/>
      <c r="S106" s="898"/>
      <c r="T106" s="753"/>
      <c r="U106" s="899"/>
      <c r="V106" s="900"/>
      <c r="W106" s="756"/>
      <c r="X106" s="764"/>
      <c r="Z106" s="973" t="str">
        <f>IF(AA106="","",COUNTIF(AA27:AA106,"&lt;&gt;"))</f>
        <v/>
      </c>
      <c r="AA106" s="965"/>
      <c r="AB106" s="974" t="str">
        <f t="shared" si="34"/>
        <v/>
      </c>
      <c r="AC106" s="984" t="str">
        <f t="shared" si="22"/>
        <v/>
      </c>
      <c r="AD106" s="976" t="str">
        <f t="shared" si="23"/>
        <v/>
      </c>
      <c r="AE106" s="977" t="str">
        <f t="shared" si="24"/>
        <v/>
      </c>
      <c r="AF106" s="964" t="str">
        <f>IF(AG106="","",COUNTIF(AG27:AG106,"&lt;&gt;"))</f>
        <v/>
      </c>
      <c r="AG106" s="965" t="str" cm="1">
        <f t="array" ref="AG106">IF(AK106="","",IF(LEN(AK106)&lt;=MAX(10,AF22),AK106,IFERROR(LEFT(AK106,LOOKUP(2,1/(MID(AK106,ROW(10:509),1)=" ")/(ROW(10:509)&lt;=MAX(10,AF22)),ROW(10:509))-1),LEFT(AK106,MAX(10,AF22)))))</f>
        <v/>
      </c>
      <c r="AH106" s="964" t="str">
        <f t="shared" si="25"/>
        <v/>
      </c>
      <c r="AI106" s="964" t="str">
        <f t="shared" si="26"/>
        <v/>
      </c>
      <c r="AJ106" s="964" t="str">
        <f>IF(AL105&lt;&gt;"",AJ105,IF(AJ105&lt;MAX(Z27:Z326),AJ105+1,""))</f>
        <v/>
      </c>
      <c r="AK106" s="965" t="str">
        <f>IF(AJ106="","",IF(AL105&lt;&gt;"",AL105,INDEX(AD27:AD326,MATCH(AJ106,Z27:Z326,0))))</f>
        <v/>
      </c>
      <c r="AL106" s="965" t="str">
        <f t="shared" si="27"/>
        <v/>
      </c>
      <c r="AM106" s="965" t="str">
        <f t="shared" si="28"/>
        <v/>
      </c>
      <c r="AN106" s="964" t="str">
        <f t="shared" si="29"/>
        <v/>
      </c>
      <c r="AO106" s="964" t="str">
        <f t="shared" si="30"/>
        <v/>
      </c>
      <c r="AP106" s="965" t="str">
        <f t="shared" si="31"/>
        <v/>
      </c>
      <c r="AQ106" s="964" t="str">
        <f>IF(AM106="","",IF(COUNTIF(BO27:BO309,TRIM(AP106))&gt;0,"EXCLUSION EXACTE",""))</f>
        <v/>
      </c>
      <c r="AR106" s="964" t="str" cm="1">
        <f t="array" ref="AR106">IF(AM106="","",IF(SUMPRODUCT(--(BO27:BO309&lt;&gt;""),--ISNUMBER(SEARCH(" "&amp;BO27:BO309&amp;" ",AP106)))&gt;0,"BLOQUE MOLLUSQUES",""))</f>
        <v/>
      </c>
      <c r="AS106" s="964" t="str" cm="1">
        <f t="array" ref="AS106">IF(AM106="","",IF(SUMPRODUCT(--(BS27:BS309&lt;&gt;""),--ISNUMBER(SEARCH(" "&amp;BS27:BS309&amp;" ",AP106)))&gt;0,"FORCE MOLLUSQUES",""))</f>
        <v/>
      </c>
      <c r="AT106" s="965" t="str">
        <f t="shared" si="32"/>
        <v/>
      </c>
      <c r="AU106" s="965" t="str">
        <f t="shared" si="35"/>
        <v/>
      </c>
      <c r="AV106" s="964" t="str">
        <f t="shared" si="33"/>
        <v/>
      </c>
      <c r="AW106" s="964" t="str" cm="1">
        <f t="array" ref="AW106">IF(AM106="","",IF(AQ106&lt;&gt;"","",IF(SUMPRODUCT(--(BM27:BM1509=AW26),--(BL27:BL1509&lt;&gt;""),--ISNUMBER(SEARCH(" "&amp;BL27:BL1509&amp;" ",AP106)))&gt;0,AW26,"")))</f>
        <v/>
      </c>
      <c r="AX106" s="964" t="str" cm="1">
        <f t="array" ref="AX106">IF(AM106="","",IF(AQ106&lt;&gt;"","",IF(SUMPRODUCT(--(BM27:BM1509=AX26),--(BL27:BL1509&lt;&gt;""),--ISNUMBER(SEARCH(" "&amp;BL27:BL1509&amp;" ",AP106)))&gt;0,AX26,"")))</f>
        <v/>
      </c>
      <c r="AY106" s="964" t="str" cm="1">
        <f t="array" ref="AY106">IF(AM106="","",IF(AQ106&lt;&gt;"","",IF(SUMPRODUCT(--(BM27:BM1509=AY26),--(BL27:BL1509&lt;&gt;""),--ISNUMBER(SEARCH(" "&amp;BL27:BL1509&amp;" ",AP106)))&gt;0,AY26,"")))</f>
        <v/>
      </c>
      <c r="AZ106" s="964" t="str" cm="1">
        <f t="array" ref="AZ106">IF(AM106="","",IF(AQ106&lt;&gt;"","",IF(SUMPRODUCT(--(BM27:BM1509=AZ26),--(BL27:BL1509&lt;&gt;""),--ISNUMBER(SEARCH(" "&amp;BL27:BL1509&amp;" ",AP106)))&gt;0,AZ26,"")))</f>
        <v/>
      </c>
      <c r="BA106" s="964" t="str" cm="1">
        <f t="array" ref="BA106">IF(AM106="","",IF(AQ106&lt;&gt;"","",IF(SUMPRODUCT(--(BM27:BM1509=BA26),--(BL27:BL1509&lt;&gt;""),--ISNUMBER(SEARCH(" "&amp;BL27:BL1509&amp;" ",AP106)))&gt;0,BA26,"")))</f>
        <v/>
      </c>
      <c r="BB106" s="964" t="str" cm="1">
        <f t="array" ref="BB106">IF(AM106="","",IF(AQ106&lt;&gt;"","",IF(SUMPRODUCT(--(BM27:BM1509=BB26),--(BL27:BL1509&lt;&gt;""),--ISNUMBER(SEARCH(" "&amp;BL27:BL1509&amp;" ",AP106)))&gt;0,BB26,"")))</f>
        <v/>
      </c>
      <c r="BC106" s="964" t="str" cm="1">
        <f t="array" ref="BC106">IF(AM106="","",IF(AQ106&lt;&gt;"","",IF(SUMPRODUCT(--(BM27:BM1509=BC26),--(BL27:BL1509&lt;&gt;""),--ISNUMBER(SEARCH(" "&amp;BL27:BL1509&amp;" ",AP106)))&gt;0,BC26,"")))</f>
        <v/>
      </c>
      <c r="BD106" s="964" t="str" cm="1">
        <f t="array" ref="BD106">IF(AM106="","",IF(AQ106&lt;&gt;"","",IF(SUMPRODUCT(--(BM27:BM1509=BD26),--(BL27:BL1509&lt;&gt;""),--ISNUMBER(SEARCH(" "&amp;BL27:BL1509&amp;" ",AP106)))&gt;0,BD26,"")))</f>
        <v/>
      </c>
      <c r="BE106" s="964" t="str" cm="1">
        <f t="array" ref="BE106">IF(AM106="","",IF(AQ106&lt;&gt;"","",IF(SUMPRODUCT(--(BM27:BM1509=BE26),--(BL27:BL1509&lt;&gt;""),--ISNUMBER(SEARCH(" "&amp;BL27:BL1509&amp;" ",AP106)))&gt;0,BE26,"")))</f>
        <v/>
      </c>
      <c r="BF106" s="964" t="str" cm="1">
        <f t="array" ref="BF106">IF(AM106="","",IF(AQ106&lt;&gt;"","",IF(SUMPRODUCT(--(BM27:BM1509=BF26),--(BL27:BL1509&lt;&gt;""),--ISNUMBER(SEARCH(" "&amp;BL27:BL1509&amp;" ",AP106)))&gt;0,BF26,"")))</f>
        <v/>
      </c>
      <c r="BG106" s="964" t="str" cm="1">
        <f t="array" ref="BG106">IF(AM106="","",IF(AQ106&lt;&gt;"","",IF(SUMPRODUCT(--(BM27:BM1509=BG26),--(BL27:BL1509&lt;&gt;""),--ISNUMBER(SEARCH(" "&amp;BL27:BL1509&amp;" ",AP106)))&gt;0,BG26,"")))</f>
        <v/>
      </c>
      <c r="BH106" s="964" t="str" cm="1">
        <f t="array" ref="BH106">IF(AM106="","",IF(AQ106&lt;&gt;"","",IF(SUMPRODUCT(--(BM27:BM1509=BH26),--(BL27:BL1509&lt;&gt;""),--ISNUMBER(SEARCH(" "&amp;BL27:BL1509&amp;" ",AP106)))&gt;0,BH26,"")))</f>
        <v/>
      </c>
      <c r="BI106" s="964" t="str" cm="1">
        <f t="array" ref="BI106">IF(AM106="","",IF(AQ106&lt;&gt;"","",IF(SUMPRODUCT(--(BM27:BM1509=BI26),--(BL27:BL1509&lt;&gt;""),--ISNUMBER(SEARCH(" "&amp;BL27:BL1509&amp;" ",AP106)))&gt;0,BI26,"")))</f>
        <v/>
      </c>
      <c r="BJ106" s="964" t="str" cm="1">
        <f t="array" ref="BJ106">IF(AM106="","",IF(AS106&lt;&gt;"",BJ26,IF(AR106&lt;&gt;"","",IF(AQ106&lt;&gt;"","",IF(SUMPRODUCT(--(BM27:BM1509=BJ26),--(BL27:BL1509&lt;&gt;""),--ISNUMBER(SEARCH(" "&amp;BL27:BL1509&amp;" ",AP106)))&gt;0,BJ26,"")))))</f>
        <v/>
      </c>
      <c r="BL106" s="964" t="s">
        <v>463</v>
      </c>
      <c r="BM106" s="964" t="s">
        <v>1969</v>
      </c>
      <c r="BO106" s="964" t="s">
        <v>2161</v>
      </c>
      <c r="BP106" s="964" t="s">
        <v>1982</v>
      </c>
      <c r="BQ106" s="964" t="s">
        <v>1983</v>
      </c>
      <c r="BS106" s="964"/>
      <c r="BT106" s="964"/>
      <c r="BU106" s="964"/>
      <c r="CM106" s="49">
        <v>1</v>
      </c>
    </row>
    <row r="107" spans="4:91" ht="30" customHeight="1">
      <c r="D107" s="674"/>
      <c r="E107" s="680"/>
      <c r="F107" s="681"/>
      <c r="G107" s="680"/>
      <c r="H107" s="682"/>
      <c r="I107" s="891"/>
      <c r="J107" s="892"/>
      <c r="K107" s="745"/>
      <c r="L107" s="893"/>
      <c r="M107" s="894"/>
      <c r="N107" s="895"/>
      <c r="O107" s="896"/>
      <c r="P107" s="137"/>
      <c r="Q107" s="897"/>
      <c r="R107" s="751"/>
      <c r="S107" s="898"/>
      <c r="T107" s="753"/>
      <c r="U107" s="899"/>
      <c r="V107" s="900"/>
      <c r="W107" s="756"/>
      <c r="X107" s="764"/>
      <c r="Z107" s="957" t="str">
        <f>IF(AA107="","",COUNTIF(AA27:AA107,"&lt;&gt;"))</f>
        <v/>
      </c>
      <c r="AA107" s="958"/>
      <c r="AB107" s="974" t="str">
        <f t="shared" si="34"/>
        <v/>
      </c>
      <c r="AC107" s="984" t="str">
        <f t="shared" si="22"/>
        <v/>
      </c>
      <c r="AD107" s="961" t="str">
        <f t="shared" si="23"/>
        <v/>
      </c>
      <c r="AE107" s="962" t="str">
        <f t="shared" si="24"/>
        <v/>
      </c>
      <c r="AF107" s="963" t="str">
        <f>IF(AG107="","",COUNTIF(AG27:AG107,"&lt;&gt;"))</f>
        <v/>
      </c>
      <c r="AG107" s="958" t="str" cm="1">
        <f t="array" ref="AG107">IF(AK107="","",IF(LEN(AK107)&lt;=MAX(10,AF22),AK107,IFERROR(LEFT(AK107,LOOKUP(2,1/(MID(AK107,ROW(10:509),1)=" ")/(ROW(10:509)&lt;=MAX(10,AF22)),ROW(10:509))-1),LEFT(AK107,MAX(10,AF22)))))</f>
        <v/>
      </c>
      <c r="AH107" s="963" t="str">
        <f t="shared" si="25"/>
        <v/>
      </c>
      <c r="AI107" s="963" t="str">
        <f t="shared" si="26"/>
        <v/>
      </c>
      <c r="AJ107" s="964" t="str">
        <f>IF(AL106&lt;&gt;"",AJ106,IF(AJ106&lt;MAX(Z27:Z326),AJ106+1,""))</f>
        <v/>
      </c>
      <c r="AK107" s="965" t="str">
        <f>IF(AJ107="","",IF(AL106&lt;&gt;"",AL106,INDEX(AD27:AD326,MATCH(AJ107,Z27:Z326,0))))</f>
        <v/>
      </c>
      <c r="AL107" s="965" t="str">
        <f t="shared" si="27"/>
        <v/>
      </c>
      <c r="AM107" s="966" t="str">
        <f t="shared" si="28"/>
        <v/>
      </c>
      <c r="AN107" s="967" t="str">
        <f t="shared" si="29"/>
        <v/>
      </c>
      <c r="AO107" s="967" t="str">
        <f t="shared" si="30"/>
        <v/>
      </c>
      <c r="AP107" s="966" t="str">
        <f t="shared" si="31"/>
        <v/>
      </c>
      <c r="AQ107" s="967" t="str">
        <f>IF(AM107="","",IF(COUNTIF(BO27:BO309,TRIM(AP107))&gt;0,"EXCLUSION EXACTE",""))</f>
        <v/>
      </c>
      <c r="AR107" s="967" t="str" cm="1">
        <f t="array" ref="AR107">IF(AM107="","",IF(SUMPRODUCT(--(BO27:BO309&lt;&gt;""),--ISNUMBER(SEARCH(" "&amp;BO27:BO309&amp;" ",AP107)))&gt;0,"BLOQUE MOLLUSQUES",""))</f>
        <v/>
      </c>
      <c r="AS107" s="967" t="str" cm="1">
        <f t="array" ref="AS107">IF(AM107="","",IF(SUMPRODUCT(--(BS27:BS309&lt;&gt;""),--ISNUMBER(SEARCH(" "&amp;BS27:BS309&amp;" ",AP107)))&gt;0,"FORCE MOLLUSQUES",""))</f>
        <v/>
      </c>
      <c r="AT107" s="966" t="str">
        <f t="shared" si="32"/>
        <v/>
      </c>
      <c r="AU107" s="966" t="str">
        <f t="shared" si="35"/>
        <v/>
      </c>
      <c r="AV107" s="967" t="str">
        <f t="shared" si="33"/>
        <v/>
      </c>
      <c r="AW107" s="967" t="str" cm="1">
        <f t="array" ref="AW107">IF(AM107="","",IF(AQ107&lt;&gt;"","",IF(SUMPRODUCT(--(BM27:BM1509=AW26),--(BL27:BL1509&lt;&gt;""),--ISNUMBER(SEARCH(" "&amp;BL27:BL1509&amp;" ",AP107)))&gt;0,AW26,"")))</f>
        <v/>
      </c>
      <c r="AX107" s="967" t="str" cm="1">
        <f t="array" ref="AX107">IF(AM107="","",IF(AQ107&lt;&gt;"","",IF(SUMPRODUCT(--(BM27:BM1509=AX26),--(BL27:BL1509&lt;&gt;""),--ISNUMBER(SEARCH(" "&amp;BL27:BL1509&amp;" ",AP107)))&gt;0,AX26,"")))</f>
        <v/>
      </c>
      <c r="AY107" s="967" t="str" cm="1">
        <f t="array" ref="AY107">IF(AM107="","",IF(AQ107&lt;&gt;"","",IF(SUMPRODUCT(--(BM27:BM1509=AY26),--(BL27:BL1509&lt;&gt;""),--ISNUMBER(SEARCH(" "&amp;BL27:BL1509&amp;" ",AP107)))&gt;0,AY26,"")))</f>
        <v/>
      </c>
      <c r="AZ107" s="967" t="str" cm="1">
        <f t="array" ref="AZ107">IF(AM107="","",IF(AQ107&lt;&gt;"","",IF(SUMPRODUCT(--(BM27:BM1509=AZ26),--(BL27:BL1509&lt;&gt;""),--ISNUMBER(SEARCH(" "&amp;BL27:BL1509&amp;" ",AP107)))&gt;0,AZ26,"")))</f>
        <v/>
      </c>
      <c r="BA107" s="967" t="str" cm="1">
        <f t="array" ref="BA107">IF(AM107="","",IF(AQ107&lt;&gt;"","",IF(SUMPRODUCT(--(BM27:BM1509=BA26),--(BL27:BL1509&lt;&gt;""),--ISNUMBER(SEARCH(" "&amp;BL27:BL1509&amp;" ",AP107)))&gt;0,BA26,"")))</f>
        <v/>
      </c>
      <c r="BB107" s="967" t="str" cm="1">
        <f t="array" ref="BB107">IF(AM107="","",IF(AQ107&lt;&gt;"","",IF(SUMPRODUCT(--(BM27:BM1509=BB26),--(BL27:BL1509&lt;&gt;""),--ISNUMBER(SEARCH(" "&amp;BL27:BL1509&amp;" ",AP107)))&gt;0,BB26,"")))</f>
        <v/>
      </c>
      <c r="BC107" s="967" t="str" cm="1">
        <f t="array" ref="BC107">IF(AM107="","",IF(AQ107&lt;&gt;"","",IF(SUMPRODUCT(--(BM27:BM1509=BC26),--(BL27:BL1509&lt;&gt;""),--ISNUMBER(SEARCH(" "&amp;BL27:BL1509&amp;" ",AP107)))&gt;0,BC26,"")))</f>
        <v/>
      </c>
      <c r="BD107" s="967" t="str" cm="1">
        <f t="array" ref="BD107">IF(AM107="","",IF(AQ107&lt;&gt;"","",IF(SUMPRODUCT(--(BM27:BM1509=BD26),--(BL27:BL1509&lt;&gt;""),--ISNUMBER(SEARCH(" "&amp;BL27:BL1509&amp;" ",AP107)))&gt;0,BD26,"")))</f>
        <v/>
      </c>
      <c r="BE107" s="967" t="str" cm="1">
        <f t="array" ref="BE107">IF(AM107="","",IF(AQ107&lt;&gt;"","",IF(SUMPRODUCT(--(BM27:BM1509=BE26),--(BL27:BL1509&lt;&gt;""),--ISNUMBER(SEARCH(" "&amp;BL27:BL1509&amp;" ",AP107)))&gt;0,BE26,"")))</f>
        <v/>
      </c>
      <c r="BF107" s="967" t="str" cm="1">
        <f t="array" ref="BF107">IF(AM107="","",IF(AQ107&lt;&gt;"","",IF(SUMPRODUCT(--(BM27:BM1509=BF26),--(BL27:BL1509&lt;&gt;""),--ISNUMBER(SEARCH(" "&amp;BL27:BL1509&amp;" ",AP107)))&gt;0,BF26,"")))</f>
        <v/>
      </c>
      <c r="BG107" s="967" t="str" cm="1">
        <f t="array" ref="BG107">IF(AM107="","",IF(AQ107&lt;&gt;"","",IF(SUMPRODUCT(--(BM27:BM1509=BG26),--(BL27:BL1509&lt;&gt;""),--ISNUMBER(SEARCH(" "&amp;BL27:BL1509&amp;" ",AP107)))&gt;0,BG26,"")))</f>
        <v/>
      </c>
      <c r="BH107" s="967" t="str" cm="1">
        <f t="array" ref="BH107">IF(AM107="","",IF(AQ107&lt;&gt;"","",IF(SUMPRODUCT(--(BM27:BM1509=BH26),--(BL27:BL1509&lt;&gt;""),--ISNUMBER(SEARCH(" "&amp;BL27:BL1509&amp;" ",AP107)))&gt;0,BH26,"")))</f>
        <v/>
      </c>
      <c r="BI107" s="967" t="str" cm="1">
        <f t="array" ref="BI107">IF(AM107="","",IF(AQ107&lt;&gt;"","",IF(SUMPRODUCT(--(BM27:BM1509=BI26),--(BL27:BL1509&lt;&gt;""),--ISNUMBER(SEARCH(" "&amp;BL27:BL1509&amp;" ",AP107)))&gt;0,BI26,"")))</f>
        <v/>
      </c>
      <c r="BJ107" s="967" t="str" cm="1">
        <f t="array" ref="BJ107">IF(AM107="","",IF(AS107&lt;&gt;"",BJ26,IF(AR107&lt;&gt;"","",IF(AQ107&lt;&gt;"","",IF(SUMPRODUCT(--(BM27:BM1509=BJ26),--(BL27:BL1509&lt;&gt;""),--ISNUMBER(SEARCH(" "&amp;BL27:BL1509&amp;" ",AP107)))&gt;0,BJ26,"")))))</f>
        <v/>
      </c>
      <c r="BL107" s="968" t="s">
        <v>177</v>
      </c>
      <c r="BM107" s="968" t="s">
        <v>1969</v>
      </c>
      <c r="BO107" s="969" t="s">
        <v>2162</v>
      </c>
      <c r="BP107" s="969" t="s">
        <v>1982</v>
      </c>
      <c r="BQ107" s="969" t="s">
        <v>1983</v>
      </c>
      <c r="BS107" s="964"/>
      <c r="BT107" s="964"/>
      <c r="BU107" s="964"/>
      <c r="CM107" s="49">
        <v>1</v>
      </c>
    </row>
    <row r="108" spans="4:91" ht="30" customHeight="1">
      <c r="D108" s="674"/>
      <c r="E108" s="680"/>
      <c r="F108" s="681"/>
      <c r="G108" s="680"/>
      <c r="H108" s="682"/>
      <c r="I108" s="891"/>
      <c r="J108" s="892"/>
      <c r="K108" s="745"/>
      <c r="L108" s="893"/>
      <c r="M108" s="894"/>
      <c r="N108" s="895"/>
      <c r="O108" s="896"/>
      <c r="P108" s="137"/>
      <c r="Q108" s="897"/>
      <c r="R108" s="751"/>
      <c r="S108" s="898"/>
      <c r="T108" s="753"/>
      <c r="U108" s="899"/>
      <c r="V108" s="900"/>
      <c r="W108" s="756"/>
      <c r="X108" s="764"/>
      <c r="Z108" s="973" t="str">
        <f>IF(AA108="","",COUNTIF(AA27:AA108,"&lt;&gt;"))</f>
        <v/>
      </c>
      <c r="AA108" s="965"/>
      <c r="AB108" s="974" t="str">
        <f t="shared" si="34"/>
        <v/>
      </c>
      <c r="AC108" s="984" t="str">
        <f t="shared" si="22"/>
        <v/>
      </c>
      <c r="AD108" s="976" t="str">
        <f t="shared" si="23"/>
        <v/>
      </c>
      <c r="AE108" s="977" t="str">
        <f t="shared" si="24"/>
        <v/>
      </c>
      <c r="AF108" s="964" t="str">
        <f>IF(AG108="","",COUNTIF(AG27:AG108,"&lt;&gt;"))</f>
        <v/>
      </c>
      <c r="AG108" s="965" t="str" cm="1">
        <f t="array" ref="AG108">IF(AK108="","",IF(LEN(AK108)&lt;=MAX(10,AF22),AK108,IFERROR(LEFT(AK108,LOOKUP(2,1/(MID(AK108,ROW(10:509),1)=" ")/(ROW(10:509)&lt;=MAX(10,AF22)),ROW(10:509))-1),LEFT(AK108,MAX(10,AF22)))))</f>
        <v/>
      </c>
      <c r="AH108" s="964" t="str">
        <f t="shared" si="25"/>
        <v/>
      </c>
      <c r="AI108" s="964" t="str">
        <f t="shared" si="26"/>
        <v/>
      </c>
      <c r="AJ108" s="964" t="str">
        <f>IF(AL107&lt;&gt;"",AJ107,IF(AJ107&lt;MAX(Z27:Z326),AJ107+1,""))</f>
        <v/>
      </c>
      <c r="AK108" s="965" t="str">
        <f>IF(AJ108="","",IF(AL107&lt;&gt;"",AL107,INDEX(AD27:AD326,MATCH(AJ108,Z27:Z326,0))))</f>
        <v/>
      </c>
      <c r="AL108" s="965" t="str">
        <f t="shared" si="27"/>
        <v/>
      </c>
      <c r="AM108" s="965" t="str">
        <f t="shared" si="28"/>
        <v/>
      </c>
      <c r="AN108" s="964" t="str">
        <f t="shared" si="29"/>
        <v/>
      </c>
      <c r="AO108" s="964" t="str">
        <f t="shared" si="30"/>
        <v/>
      </c>
      <c r="AP108" s="965" t="str">
        <f t="shared" si="31"/>
        <v/>
      </c>
      <c r="AQ108" s="964" t="str">
        <f>IF(AM108="","",IF(COUNTIF(BO27:BO309,TRIM(AP108))&gt;0,"EXCLUSION EXACTE",""))</f>
        <v/>
      </c>
      <c r="AR108" s="964" t="str" cm="1">
        <f t="array" ref="AR108">IF(AM108="","",IF(SUMPRODUCT(--(BO27:BO309&lt;&gt;""),--ISNUMBER(SEARCH(" "&amp;BO27:BO309&amp;" ",AP108)))&gt;0,"BLOQUE MOLLUSQUES",""))</f>
        <v/>
      </c>
      <c r="AS108" s="964" t="str" cm="1">
        <f t="array" ref="AS108">IF(AM108="","",IF(SUMPRODUCT(--(BS27:BS309&lt;&gt;""),--ISNUMBER(SEARCH(" "&amp;BS27:BS309&amp;" ",AP108)))&gt;0,"FORCE MOLLUSQUES",""))</f>
        <v/>
      </c>
      <c r="AT108" s="965" t="str">
        <f t="shared" si="32"/>
        <v/>
      </c>
      <c r="AU108" s="965" t="str">
        <f t="shared" si="35"/>
        <v/>
      </c>
      <c r="AV108" s="964" t="str">
        <f t="shared" si="33"/>
        <v/>
      </c>
      <c r="AW108" s="964" t="str" cm="1">
        <f t="array" ref="AW108">IF(AM108="","",IF(AQ108&lt;&gt;"","",IF(SUMPRODUCT(--(BM27:BM1509=AW26),--(BL27:BL1509&lt;&gt;""),--ISNUMBER(SEARCH(" "&amp;BL27:BL1509&amp;" ",AP108)))&gt;0,AW26,"")))</f>
        <v/>
      </c>
      <c r="AX108" s="964" t="str" cm="1">
        <f t="array" ref="AX108">IF(AM108="","",IF(AQ108&lt;&gt;"","",IF(SUMPRODUCT(--(BM27:BM1509=AX26),--(BL27:BL1509&lt;&gt;""),--ISNUMBER(SEARCH(" "&amp;BL27:BL1509&amp;" ",AP108)))&gt;0,AX26,"")))</f>
        <v/>
      </c>
      <c r="AY108" s="964" t="str" cm="1">
        <f t="array" ref="AY108">IF(AM108="","",IF(AQ108&lt;&gt;"","",IF(SUMPRODUCT(--(BM27:BM1509=AY26),--(BL27:BL1509&lt;&gt;""),--ISNUMBER(SEARCH(" "&amp;BL27:BL1509&amp;" ",AP108)))&gt;0,AY26,"")))</f>
        <v/>
      </c>
      <c r="AZ108" s="964" t="str" cm="1">
        <f t="array" ref="AZ108">IF(AM108="","",IF(AQ108&lt;&gt;"","",IF(SUMPRODUCT(--(BM27:BM1509=AZ26),--(BL27:BL1509&lt;&gt;""),--ISNUMBER(SEARCH(" "&amp;BL27:BL1509&amp;" ",AP108)))&gt;0,AZ26,"")))</f>
        <v/>
      </c>
      <c r="BA108" s="964" t="str" cm="1">
        <f t="array" ref="BA108">IF(AM108="","",IF(AQ108&lt;&gt;"","",IF(SUMPRODUCT(--(BM27:BM1509=BA26),--(BL27:BL1509&lt;&gt;""),--ISNUMBER(SEARCH(" "&amp;BL27:BL1509&amp;" ",AP108)))&gt;0,BA26,"")))</f>
        <v/>
      </c>
      <c r="BB108" s="964" t="str" cm="1">
        <f t="array" ref="BB108">IF(AM108="","",IF(AQ108&lt;&gt;"","",IF(SUMPRODUCT(--(BM27:BM1509=BB26),--(BL27:BL1509&lt;&gt;""),--ISNUMBER(SEARCH(" "&amp;BL27:BL1509&amp;" ",AP108)))&gt;0,BB26,"")))</f>
        <v/>
      </c>
      <c r="BC108" s="964" t="str" cm="1">
        <f t="array" ref="BC108">IF(AM108="","",IF(AQ108&lt;&gt;"","",IF(SUMPRODUCT(--(BM27:BM1509=BC26),--(BL27:BL1509&lt;&gt;""),--ISNUMBER(SEARCH(" "&amp;BL27:BL1509&amp;" ",AP108)))&gt;0,BC26,"")))</f>
        <v/>
      </c>
      <c r="BD108" s="964" t="str" cm="1">
        <f t="array" ref="BD108">IF(AM108="","",IF(AQ108&lt;&gt;"","",IF(SUMPRODUCT(--(BM27:BM1509=BD26),--(BL27:BL1509&lt;&gt;""),--ISNUMBER(SEARCH(" "&amp;BL27:BL1509&amp;" ",AP108)))&gt;0,BD26,"")))</f>
        <v/>
      </c>
      <c r="BE108" s="964" t="str" cm="1">
        <f t="array" ref="BE108">IF(AM108="","",IF(AQ108&lt;&gt;"","",IF(SUMPRODUCT(--(BM27:BM1509=BE26),--(BL27:BL1509&lt;&gt;""),--ISNUMBER(SEARCH(" "&amp;BL27:BL1509&amp;" ",AP108)))&gt;0,BE26,"")))</f>
        <v/>
      </c>
      <c r="BF108" s="964" t="str" cm="1">
        <f t="array" ref="BF108">IF(AM108="","",IF(AQ108&lt;&gt;"","",IF(SUMPRODUCT(--(BM27:BM1509=BF26),--(BL27:BL1509&lt;&gt;""),--ISNUMBER(SEARCH(" "&amp;BL27:BL1509&amp;" ",AP108)))&gt;0,BF26,"")))</f>
        <v/>
      </c>
      <c r="BG108" s="964" t="str" cm="1">
        <f t="array" ref="BG108">IF(AM108="","",IF(AQ108&lt;&gt;"","",IF(SUMPRODUCT(--(BM27:BM1509=BG26),--(BL27:BL1509&lt;&gt;""),--ISNUMBER(SEARCH(" "&amp;BL27:BL1509&amp;" ",AP108)))&gt;0,BG26,"")))</f>
        <v/>
      </c>
      <c r="BH108" s="964" t="str" cm="1">
        <f t="array" ref="BH108">IF(AM108="","",IF(AQ108&lt;&gt;"","",IF(SUMPRODUCT(--(BM27:BM1509=BH26),--(BL27:BL1509&lt;&gt;""),--ISNUMBER(SEARCH(" "&amp;BL27:BL1509&amp;" ",AP108)))&gt;0,BH26,"")))</f>
        <v/>
      </c>
      <c r="BI108" s="964" t="str" cm="1">
        <f t="array" ref="BI108">IF(AM108="","",IF(AQ108&lt;&gt;"","",IF(SUMPRODUCT(--(BM27:BM1509=BI26),--(BL27:BL1509&lt;&gt;""),--ISNUMBER(SEARCH(" "&amp;BL27:BL1509&amp;" ",AP108)))&gt;0,BI26,"")))</f>
        <v/>
      </c>
      <c r="BJ108" s="964" t="str" cm="1">
        <f t="array" ref="BJ108">IF(AM108="","",IF(AS108&lt;&gt;"",BJ26,IF(AR108&lt;&gt;"","",IF(AQ108&lt;&gt;"","",IF(SUMPRODUCT(--(BM27:BM1509=BJ26),--(BL27:BL1509&lt;&gt;""),--ISNUMBER(SEARCH(" "&amp;BL27:BL1509&amp;" ",AP108)))&gt;0,BJ26,"")))))</f>
        <v/>
      </c>
      <c r="BL108" s="964" t="s">
        <v>505</v>
      </c>
      <c r="BM108" s="964" t="s">
        <v>1968</v>
      </c>
      <c r="BO108" s="964" t="s">
        <v>2163</v>
      </c>
      <c r="BP108" s="964" t="s">
        <v>2084</v>
      </c>
      <c r="BQ108" s="964" t="s">
        <v>1983</v>
      </c>
      <c r="BS108" s="964"/>
      <c r="BT108" s="964"/>
      <c r="BU108" s="964"/>
      <c r="CM108" s="49">
        <v>1</v>
      </c>
    </row>
    <row r="109" spans="4:91" ht="30" customHeight="1">
      <c r="D109" s="674"/>
      <c r="E109" s="680"/>
      <c r="F109" s="681"/>
      <c r="G109" s="680"/>
      <c r="H109" s="682"/>
      <c r="I109" s="891"/>
      <c r="J109" s="892"/>
      <c r="K109" s="745"/>
      <c r="L109" s="893"/>
      <c r="M109" s="894"/>
      <c r="N109" s="895"/>
      <c r="O109" s="896"/>
      <c r="P109" s="137"/>
      <c r="Q109" s="897"/>
      <c r="R109" s="751"/>
      <c r="S109" s="898"/>
      <c r="T109" s="753"/>
      <c r="U109" s="899"/>
      <c r="V109" s="900"/>
      <c r="W109" s="756"/>
      <c r="X109" s="764"/>
      <c r="Z109" s="957" t="str">
        <f>IF(AA109="","",COUNTIF(AA27:AA109,"&lt;&gt;"))</f>
        <v/>
      </c>
      <c r="AA109" s="958"/>
      <c r="AB109" s="974" t="str">
        <f t="shared" si="34"/>
        <v/>
      </c>
      <c r="AC109" s="984" t="str">
        <f t="shared" si="22"/>
        <v/>
      </c>
      <c r="AD109" s="961" t="str">
        <f t="shared" si="23"/>
        <v/>
      </c>
      <c r="AE109" s="962" t="str">
        <f t="shared" si="24"/>
        <v/>
      </c>
      <c r="AF109" s="963" t="str">
        <f>IF(AG109="","",COUNTIF(AG27:AG109,"&lt;&gt;"))</f>
        <v/>
      </c>
      <c r="AG109" s="958" t="str" cm="1">
        <f t="array" ref="AG109">IF(AK109="","",IF(LEN(AK109)&lt;=MAX(10,AF22),AK109,IFERROR(LEFT(AK109,LOOKUP(2,1/(MID(AK109,ROW(10:509),1)=" ")/(ROW(10:509)&lt;=MAX(10,AF22)),ROW(10:509))-1),LEFT(AK109,MAX(10,AF22)))))</f>
        <v/>
      </c>
      <c r="AH109" s="963" t="str">
        <f t="shared" si="25"/>
        <v/>
      </c>
      <c r="AI109" s="963" t="str">
        <f t="shared" si="26"/>
        <v/>
      </c>
      <c r="AJ109" s="964" t="str">
        <f>IF(AL108&lt;&gt;"",AJ108,IF(AJ108&lt;MAX(Z27:Z326),AJ108+1,""))</f>
        <v/>
      </c>
      <c r="AK109" s="965" t="str">
        <f>IF(AJ109="","",IF(AL108&lt;&gt;"",AL108,INDEX(AD27:AD326,MATCH(AJ109,Z27:Z326,0))))</f>
        <v/>
      </c>
      <c r="AL109" s="965" t="str">
        <f t="shared" si="27"/>
        <v/>
      </c>
      <c r="AM109" s="966" t="str">
        <f t="shared" si="28"/>
        <v/>
      </c>
      <c r="AN109" s="967" t="str">
        <f t="shared" si="29"/>
        <v/>
      </c>
      <c r="AO109" s="967" t="str">
        <f t="shared" si="30"/>
        <v/>
      </c>
      <c r="AP109" s="966" t="str">
        <f t="shared" si="31"/>
        <v/>
      </c>
      <c r="AQ109" s="967" t="str">
        <f>IF(AM109="","",IF(COUNTIF(BO27:BO309,TRIM(AP109))&gt;0,"EXCLUSION EXACTE",""))</f>
        <v/>
      </c>
      <c r="AR109" s="967" t="str" cm="1">
        <f t="array" ref="AR109">IF(AM109="","",IF(SUMPRODUCT(--(BO27:BO309&lt;&gt;""),--ISNUMBER(SEARCH(" "&amp;BO27:BO309&amp;" ",AP109)))&gt;0,"BLOQUE MOLLUSQUES",""))</f>
        <v/>
      </c>
      <c r="AS109" s="967" t="str" cm="1">
        <f t="array" ref="AS109">IF(AM109="","",IF(SUMPRODUCT(--(BS27:BS309&lt;&gt;""),--ISNUMBER(SEARCH(" "&amp;BS27:BS309&amp;" ",AP109)))&gt;0,"FORCE MOLLUSQUES",""))</f>
        <v/>
      </c>
      <c r="AT109" s="966" t="str">
        <f t="shared" si="32"/>
        <v/>
      </c>
      <c r="AU109" s="966" t="str">
        <f t="shared" si="35"/>
        <v/>
      </c>
      <c r="AV109" s="967" t="str">
        <f t="shared" si="33"/>
        <v/>
      </c>
      <c r="AW109" s="967" t="str" cm="1">
        <f t="array" ref="AW109">IF(AM109="","",IF(AQ109&lt;&gt;"","",IF(SUMPRODUCT(--(BM27:BM1509=AW26),--(BL27:BL1509&lt;&gt;""),--ISNUMBER(SEARCH(" "&amp;BL27:BL1509&amp;" ",AP109)))&gt;0,AW26,"")))</f>
        <v/>
      </c>
      <c r="AX109" s="967" t="str" cm="1">
        <f t="array" ref="AX109">IF(AM109="","",IF(AQ109&lt;&gt;"","",IF(SUMPRODUCT(--(BM27:BM1509=AX26),--(BL27:BL1509&lt;&gt;""),--ISNUMBER(SEARCH(" "&amp;BL27:BL1509&amp;" ",AP109)))&gt;0,AX26,"")))</f>
        <v/>
      </c>
      <c r="AY109" s="967" t="str" cm="1">
        <f t="array" ref="AY109">IF(AM109="","",IF(AQ109&lt;&gt;"","",IF(SUMPRODUCT(--(BM27:BM1509=AY26),--(BL27:BL1509&lt;&gt;""),--ISNUMBER(SEARCH(" "&amp;BL27:BL1509&amp;" ",AP109)))&gt;0,AY26,"")))</f>
        <v/>
      </c>
      <c r="AZ109" s="967" t="str" cm="1">
        <f t="array" ref="AZ109">IF(AM109="","",IF(AQ109&lt;&gt;"","",IF(SUMPRODUCT(--(BM27:BM1509=AZ26),--(BL27:BL1509&lt;&gt;""),--ISNUMBER(SEARCH(" "&amp;BL27:BL1509&amp;" ",AP109)))&gt;0,AZ26,"")))</f>
        <v/>
      </c>
      <c r="BA109" s="967" t="str" cm="1">
        <f t="array" ref="BA109">IF(AM109="","",IF(AQ109&lt;&gt;"","",IF(SUMPRODUCT(--(BM27:BM1509=BA26),--(BL27:BL1509&lt;&gt;""),--ISNUMBER(SEARCH(" "&amp;BL27:BL1509&amp;" ",AP109)))&gt;0,BA26,"")))</f>
        <v/>
      </c>
      <c r="BB109" s="967" t="str" cm="1">
        <f t="array" ref="BB109">IF(AM109="","",IF(AQ109&lt;&gt;"","",IF(SUMPRODUCT(--(BM27:BM1509=BB26),--(BL27:BL1509&lt;&gt;""),--ISNUMBER(SEARCH(" "&amp;BL27:BL1509&amp;" ",AP109)))&gt;0,BB26,"")))</f>
        <v/>
      </c>
      <c r="BC109" s="967" t="str" cm="1">
        <f t="array" ref="BC109">IF(AM109="","",IF(AQ109&lt;&gt;"","",IF(SUMPRODUCT(--(BM27:BM1509=BC26),--(BL27:BL1509&lt;&gt;""),--ISNUMBER(SEARCH(" "&amp;BL27:BL1509&amp;" ",AP109)))&gt;0,BC26,"")))</f>
        <v/>
      </c>
      <c r="BD109" s="967" t="str" cm="1">
        <f t="array" ref="BD109">IF(AM109="","",IF(AQ109&lt;&gt;"","",IF(SUMPRODUCT(--(BM27:BM1509=BD26),--(BL27:BL1509&lt;&gt;""),--ISNUMBER(SEARCH(" "&amp;BL27:BL1509&amp;" ",AP109)))&gt;0,BD26,"")))</f>
        <v/>
      </c>
      <c r="BE109" s="967" t="str" cm="1">
        <f t="array" ref="BE109">IF(AM109="","",IF(AQ109&lt;&gt;"","",IF(SUMPRODUCT(--(BM27:BM1509=BE26),--(BL27:BL1509&lt;&gt;""),--ISNUMBER(SEARCH(" "&amp;BL27:BL1509&amp;" ",AP109)))&gt;0,BE26,"")))</f>
        <v/>
      </c>
      <c r="BF109" s="967" t="str" cm="1">
        <f t="array" ref="BF109">IF(AM109="","",IF(AQ109&lt;&gt;"","",IF(SUMPRODUCT(--(BM27:BM1509=BF26),--(BL27:BL1509&lt;&gt;""),--ISNUMBER(SEARCH(" "&amp;BL27:BL1509&amp;" ",AP109)))&gt;0,BF26,"")))</f>
        <v/>
      </c>
      <c r="BG109" s="967" t="str" cm="1">
        <f t="array" ref="BG109">IF(AM109="","",IF(AQ109&lt;&gt;"","",IF(SUMPRODUCT(--(BM27:BM1509=BG26),--(BL27:BL1509&lt;&gt;""),--ISNUMBER(SEARCH(" "&amp;BL27:BL1509&amp;" ",AP109)))&gt;0,BG26,"")))</f>
        <v/>
      </c>
      <c r="BH109" s="967" t="str" cm="1">
        <f t="array" ref="BH109">IF(AM109="","",IF(AQ109&lt;&gt;"","",IF(SUMPRODUCT(--(BM27:BM1509=BH26),--(BL27:BL1509&lt;&gt;""),--ISNUMBER(SEARCH(" "&amp;BL27:BL1509&amp;" ",AP109)))&gt;0,BH26,"")))</f>
        <v/>
      </c>
      <c r="BI109" s="967" t="str" cm="1">
        <f t="array" ref="BI109">IF(AM109="","",IF(AQ109&lt;&gt;"","",IF(SUMPRODUCT(--(BM27:BM1509=BI26),--(BL27:BL1509&lt;&gt;""),--ISNUMBER(SEARCH(" "&amp;BL27:BL1509&amp;" ",AP109)))&gt;0,BI26,"")))</f>
        <v/>
      </c>
      <c r="BJ109" s="967" t="str" cm="1">
        <f t="array" ref="BJ109">IF(AM109="","",IF(AS109&lt;&gt;"",BJ26,IF(AR109&lt;&gt;"","",IF(AQ109&lt;&gt;"","",IF(SUMPRODUCT(--(BM27:BM1509=BJ26),--(BL27:BL1509&lt;&gt;""),--ISNUMBER(SEARCH(" "&amp;BL27:BL1509&amp;" ",AP109)))&gt;0,BJ26,"")))))</f>
        <v/>
      </c>
      <c r="BL109" s="968" t="s">
        <v>33</v>
      </c>
      <c r="BM109" s="968" t="s">
        <v>1968</v>
      </c>
      <c r="BO109" s="969" t="s">
        <v>2164</v>
      </c>
      <c r="BP109" s="969" t="s">
        <v>2084</v>
      </c>
      <c r="BQ109" s="969" t="s">
        <v>1983</v>
      </c>
      <c r="BS109" s="964"/>
      <c r="BT109" s="964"/>
      <c r="BU109" s="964"/>
      <c r="CM109" s="49">
        <v>1</v>
      </c>
    </row>
    <row r="110" spans="4:91" ht="30" customHeight="1">
      <c r="D110" s="674"/>
      <c r="E110" s="680"/>
      <c r="F110" s="681"/>
      <c r="G110" s="680"/>
      <c r="H110" s="682"/>
      <c r="I110" s="891"/>
      <c r="J110" s="892"/>
      <c r="K110" s="745"/>
      <c r="L110" s="893"/>
      <c r="M110" s="894"/>
      <c r="N110" s="895"/>
      <c r="O110" s="896"/>
      <c r="P110" s="137"/>
      <c r="Q110" s="897"/>
      <c r="R110" s="751"/>
      <c r="S110" s="898"/>
      <c r="T110" s="753"/>
      <c r="U110" s="899"/>
      <c r="V110" s="900"/>
      <c r="W110" s="756"/>
      <c r="X110" s="764"/>
      <c r="Z110" s="973" t="str">
        <f>IF(AA110="","",COUNTIF(AA27:AA110,"&lt;&gt;"))</f>
        <v/>
      </c>
      <c r="AA110" s="965"/>
      <c r="AB110" s="974" t="str">
        <f t="shared" si="34"/>
        <v/>
      </c>
      <c r="AC110" s="984" t="str">
        <f t="shared" si="22"/>
        <v/>
      </c>
      <c r="AD110" s="976" t="str">
        <f t="shared" si="23"/>
        <v/>
      </c>
      <c r="AE110" s="977" t="str">
        <f t="shared" si="24"/>
        <v/>
      </c>
      <c r="AF110" s="964" t="str">
        <f>IF(AG110="","",COUNTIF(AG27:AG110,"&lt;&gt;"))</f>
        <v/>
      </c>
      <c r="AG110" s="965" t="str" cm="1">
        <f t="array" ref="AG110">IF(AK110="","",IF(LEN(AK110)&lt;=MAX(10,AF22),AK110,IFERROR(LEFT(AK110,LOOKUP(2,1/(MID(AK110,ROW(10:509),1)=" ")/(ROW(10:509)&lt;=MAX(10,AF22)),ROW(10:509))-1),LEFT(AK110,MAX(10,AF22)))))</f>
        <v/>
      </c>
      <c r="AH110" s="964" t="str">
        <f t="shared" si="25"/>
        <v/>
      </c>
      <c r="AI110" s="964" t="str">
        <f t="shared" si="26"/>
        <v/>
      </c>
      <c r="AJ110" s="964" t="str">
        <f>IF(AL109&lt;&gt;"",AJ109,IF(AJ109&lt;MAX(Z27:Z326),AJ109+1,""))</f>
        <v/>
      </c>
      <c r="AK110" s="965" t="str">
        <f>IF(AJ110="","",IF(AL109&lt;&gt;"",AL109,INDEX(AD27:AD326,MATCH(AJ110,Z27:Z326,0))))</f>
        <v/>
      </c>
      <c r="AL110" s="965" t="str">
        <f t="shared" si="27"/>
        <v/>
      </c>
      <c r="AM110" s="965" t="str">
        <f t="shared" si="28"/>
        <v/>
      </c>
      <c r="AN110" s="964" t="str">
        <f t="shared" si="29"/>
        <v/>
      </c>
      <c r="AO110" s="964" t="str">
        <f t="shared" si="30"/>
        <v/>
      </c>
      <c r="AP110" s="965" t="str">
        <f t="shared" si="31"/>
        <v/>
      </c>
      <c r="AQ110" s="964" t="str">
        <f>IF(AM110="","",IF(COUNTIF(BO27:BO309,TRIM(AP110))&gt;0,"EXCLUSION EXACTE",""))</f>
        <v/>
      </c>
      <c r="AR110" s="964" t="str" cm="1">
        <f t="array" ref="AR110">IF(AM110="","",IF(SUMPRODUCT(--(BO27:BO309&lt;&gt;""),--ISNUMBER(SEARCH(" "&amp;BO27:BO309&amp;" ",AP110)))&gt;0,"BLOQUE MOLLUSQUES",""))</f>
        <v/>
      </c>
      <c r="AS110" s="964" t="str" cm="1">
        <f t="array" ref="AS110">IF(AM110="","",IF(SUMPRODUCT(--(BS27:BS309&lt;&gt;""),--ISNUMBER(SEARCH(" "&amp;BS27:BS309&amp;" ",AP110)))&gt;0,"FORCE MOLLUSQUES",""))</f>
        <v/>
      </c>
      <c r="AT110" s="965" t="str">
        <f t="shared" si="32"/>
        <v/>
      </c>
      <c r="AU110" s="965" t="str">
        <f t="shared" si="35"/>
        <v/>
      </c>
      <c r="AV110" s="964" t="str">
        <f t="shared" si="33"/>
        <v/>
      </c>
      <c r="AW110" s="964" t="str" cm="1">
        <f t="array" ref="AW110">IF(AM110="","",IF(AQ110&lt;&gt;"","",IF(SUMPRODUCT(--(BM27:BM1509=AW26),--(BL27:BL1509&lt;&gt;""),--ISNUMBER(SEARCH(" "&amp;BL27:BL1509&amp;" ",AP110)))&gt;0,AW26,"")))</f>
        <v/>
      </c>
      <c r="AX110" s="964" t="str" cm="1">
        <f t="array" ref="AX110">IF(AM110="","",IF(AQ110&lt;&gt;"","",IF(SUMPRODUCT(--(BM27:BM1509=AX26),--(BL27:BL1509&lt;&gt;""),--ISNUMBER(SEARCH(" "&amp;BL27:BL1509&amp;" ",AP110)))&gt;0,AX26,"")))</f>
        <v/>
      </c>
      <c r="AY110" s="964" t="str" cm="1">
        <f t="array" ref="AY110">IF(AM110="","",IF(AQ110&lt;&gt;"","",IF(SUMPRODUCT(--(BM27:BM1509=AY26),--(BL27:BL1509&lt;&gt;""),--ISNUMBER(SEARCH(" "&amp;BL27:BL1509&amp;" ",AP110)))&gt;0,AY26,"")))</f>
        <v/>
      </c>
      <c r="AZ110" s="964" t="str" cm="1">
        <f t="array" ref="AZ110">IF(AM110="","",IF(AQ110&lt;&gt;"","",IF(SUMPRODUCT(--(BM27:BM1509=AZ26),--(BL27:BL1509&lt;&gt;""),--ISNUMBER(SEARCH(" "&amp;BL27:BL1509&amp;" ",AP110)))&gt;0,AZ26,"")))</f>
        <v/>
      </c>
      <c r="BA110" s="964" t="str" cm="1">
        <f t="array" ref="BA110">IF(AM110="","",IF(AQ110&lt;&gt;"","",IF(SUMPRODUCT(--(BM27:BM1509=BA26),--(BL27:BL1509&lt;&gt;""),--ISNUMBER(SEARCH(" "&amp;BL27:BL1509&amp;" ",AP110)))&gt;0,BA26,"")))</f>
        <v/>
      </c>
      <c r="BB110" s="964" t="str" cm="1">
        <f t="array" ref="BB110">IF(AM110="","",IF(AQ110&lt;&gt;"","",IF(SUMPRODUCT(--(BM27:BM1509=BB26),--(BL27:BL1509&lt;&gt;""),--ISNUMBER(SEARCH(" "&amp;BL27:BL1509&amp;" ",AP110)))&gt;0,BB26,"")))</f>
        <v/>
      </c>
      <c r="BC110" s="964" t="str" cm="1">
        <f t="array" ref="BC110">IF(AM110="","",IF(AQ110&lt;&gt;"","",IF(SUMPRODUCT(--(BM27:BM1509=BC26),--(BL27:BL1509&lt;&gt;""),--ISNUMBER(SEARCH(" "&amp;BL27:BL1509&amp;" ",AP110)))&gt;0,BC26,"")))</f>
        <v/>
      </c>
      <c r="BD110" s="964" t="str" cm="1">
        <f t="array" ref="BD110">IF(AM110="","",IF(AQ110&lt;&gt;"","",IF(SUMPRODUCT(--(BM27:BM1509=BD26),--(BL27:BL1509&lt;&gt;""),--ISNUMBER(SEARCH(" "&amp;BL27:BL1509&amp;" ",AP110)))&gt;0,BD26,"")))</f>
        <v/>
      </c>
      <c r="BE110" s="964" t="str" cm="1">
        <f t="array" ref="BE110">IF(AM110="","",IF(AQ110&lt;&gt;"","",IF(SUMPRODUCT(--(BM27:BM1509=BE26),--(BL27:BL1509&lt;&gt;""),--ISNUMBER(SEARCH(" "&amp;BL27:BL1509&amp;" ",AP110)))&gt;0,BE26,"")))</f>
        <v/>
      </c>
      <c r="BF110" s="964" t="str" cm="1">
        <f t="array" ref="BF110">IF(AM110="","",IF(AQ110&lt;&gt;"","",IF(SUMPRODUCT(--(BM27:BM1509=BF26),--(BL27:BL1509&lt;&gt;""),--ISNUMBER(SEARCH(" "&amp;BL27:BL1509&amp;" ",AP110)))&gt;0,BF26,"")))</f>
        <v/>
      </c>
      <c r="BG110" s="964" t="str" cm="1">
        <f t="array" ref="BG110">IF(AM110="","",IF(AQ110&lt;&gt;"","",IF(SUMPRODUCT(--(BM27:BM1509=BG26),--(BL27:BL1509&lt;&gt;""),--ISNUMBER(SEARCH(" "&amp;BL27:BL1509&amp;" ",AP110)))&gt;0,BG26,"")))</f>
        <v/>
      </c>
      <c r="BH110" s="964" t="str" cm="1">
        <f t="array" ref="BH110">IF(AM110="","",IF(AQ110&lt;&gt;"","",IF(SUMPRODUCT(--(BM27:BM1509=BH26),--(BL27:BL1509&lt;&gt;""),--ISNUMBER(SEARCH(" "&amp;BL27:BL1509&amp;" ",AP110)))&gt;0,BH26,"")))</f>
        <v/>
      </c>
      <c r="BI110" s="964" t="str" cm="1">
        <f t="array" ref="BI110">IF(AM110="","",IF(AQ110&lt;&gt;"","",IF(SUMPRODUCT(--(BM27:BM1509=BI26),--(BL27:BL1509&lt;&gt;""),--ISNUMBER(SEARCH(" "&amp;BL27:BL1509&amp;" ",AP110)))&gt;0,BI26,"")))</f>
        <v/>
      </c>
      <c r="BJ110" s="964" t="str" cm="1">
        <f t="array" ref="BJ110">IF(AM110="","",IF(AS110&lt;&gt;"",BJ26,IF(AR110&lt;&gt;"","",IF(AQ110&lt;&gt;"","",IF(SUMPRODUCT(--(BM27:BM1509=BJ26),--(BL27:BL1509&lt;&gt;""),--ISNUMBER(SEARCH(" "&amp;BL27:BL1509&amp;" ",AP110)))&gt;0,BJ26,"")))))</f>
        <v/>
      </c>
      <c r="BL110" s="964" t="s">
        <v>50</v>
      </c>
      <c r="BM110" s="964" t="s">
        <v>1968</v>
      </c>
      <c r="BO110" s="964" t="s">
        <v>1042</v>
      </c>
      <c r="BP110" s="964" t="s">
        <v>2084</v>
      </c>
      <c r="BQ110" s="964" t="s">
        <v>1983</v>
      </c>
      <c r="BS110" s="964"/>
      <c r="BT110" s="964"/>
      <c r="BU110" s="964"/>
      <c r="CM110" s="49">
        <v>1</v>
      </c>
    </row>
    <row r="111" spans="4:91" ht="30" customHeight="1">
      <c r="D111" s="674"/>
      <c r="E111" s="680"/>
      <c r="F111" s="681"/>
      <c r="G111" s="680"/>
      <c r="H111" s="682"/>
      <c r="I111" s="891"/>
      <c r="J111" s="892"/>
      <c r="K111" s="745"/>
      <c r="L111" s="893"/>
      <c r="M111" s="894"/>
      <c r="N111" s="895"/>
      <c r="O111" s="896"/>
      <c r="P111" s="137"/>
      <c r="Q111" s="897"/>
      <c r="R111" s="751"/>
      <c r="S111" s="898"/>
      <c r="T111" s="753"/>
      <c r="U111" s="899"/>
      <c r="V111" s="900"/>
      <c r="W111" s="756"/>
      <c r="X111" s="764"/>
      <c r="Z111" s="957" t="str">
        <f>IF(AA111="","",COUNTIF(AA27:AA111,"&lt;&gt;"))</f>
        <v/>
      </c>
      <c r="AA111" s="958"/>
      <c r="AB111" s="974" t="str">
        <f t="shared" si="34"/>
        <v/>
      </c>
      <c r="AC111" s="984" t="str">
        <f t="shared" si="22"/>
        <v/>
      </c>
      <c r="AD111" s="961" t="str">
        <f t="shared" si="23"/>
        <v/>
      </c>
      <c r="AE111" s="962" t="str">
        <f t="shared" si="24"/>
        <v/>
      </c>
      <c r="AF111" s="963" t="str">
        <f>IF(AG111="","",COUNTIF(AG27:AG111,"&lt;&gt;"))</f>
        <v/>
      </c>
      <c r="AG111" s="958" t="str" cm="1">
        <f t="array" ref="AG111">IF(AK111="","",IF(LEN(AK111)&lt;=MAX(10,AF22),AK111,IFERROR(LEFT(AK111,LOOKUP(2,1/(MID(AK111,ROW(10:509),1)=" ")/(ROW(10:509)&lt;=MAX(10,AF22)),ROW(10:509))-1),LEFT(AK111,MAX(10,AF22)))))</f>
        <v/>
      </c>
      <c r="AH111" s="963" t="str">
        <f t="shared" si="25"/>
        <v/>
      </c>
      <c r="AI111" s="963" t="str">
        <f t="shared" si="26"/>
        <v/>
      </c>
      <c r="AJ111" s="964" t="str">
        <f>IF(AL110&lt;&gt;"",AJ110,IF(AJ110&lt;MAX(Z27:Z326),AJ110+1,""))</f>
        <v/>
      </c>
      <c r="AK111" s="965" t="str">
        <f>IF(AJ111="","",IF(AL110&lt;&gt;"",AL110,INDEX(AD27:AD326,MATCH(AJ111,Z27:Z326,0))))</f>
        <v/>
      </c>
      <c r="AL111" s="965" t="str">
        <f t="shared" si="27"/>
        <v/>
      </c>
      <c r="AM111" s="966" t="str">
        <f t="shared" si="28"/>
        <v/>
      </c>
      <c r="AN111" s="967" t="str">
        <f t="shared" si="29"/>
        <v/>
      </c>
      <c r="AO111" s="967" t="str">
        <f t="shared" si="30"/>
        <v/>
      </c>
      <c r="AP111" s="966" t="str">
        <f t="shared" si="31"/>
        <v/>
      </c>
      <c r="AQ111" s="967" t="str">
        <f>IF(AM111="","",IF(COUNTIF(BO27:BO309,TRIM(AP111))&gt;0,"EXCLUSION EXACTE",""))</f>
        <v/>
      </c>
      <c r="AR111" s="967" t="str" cm="1">
        <f t="array" ref="AR111">IF(AM111="","",IF(SUMPRODUCT(--(BO27:BO309&lt;&gt;""),--ISNUMBER(SEARCH(" "&amp;BO27:BO309&amp;" ",AP111)))&gt;0,"BLOQUE MOLLUSQUES",""))</f>
        <v/>
      </c>
      <c r="AS111" s="967" t="str" cm="1">
        <f t="array" ref="AS111">IF(AM111="","",IF(SUMPRODUCT(--(BS27:BS309&lt;&gt;""),--ISNUMBER(SEARCH(" "&amp;BS27:BS309&amp;" ",AP111)))&gt;0,"FORCE MOLLUSQUES",""))</f>
        <v/>
      </c>
      <c r="AT111" s="966" t="str">
        <f t="shared" si="32"/>
        <v/>
      </c>
      <c r="AU111" s="966" t="str">
        <f t="shared" si="35"/>
        <v/>
      </c>
      <c r="AV111" s="967" t="str">
        <f t="shared" si="33"/>
        <v/>
      </c>
      <c r="AW111" s="967" t="str" cm="1">
        <f t="array" ref="AW111">IF(AM111="","",IF(AQ111&lt;&gt;"","",IF(SUMPRODUCT(--(BM27:BM1509=AW26),--(BL27:BL1509&lt;&gt;""),--ISNUMBER(SEARCH(" "&amp;BL27:BL1509&amp;" ",AP111)))&gt;0,AW26,"")))</f>
        <v/>
      </c>
      <c r="AX111" s="967" t="str" cm="1">
        <f t="array" ref="AX111">IF(AM111="","",IF(AQ111&lt;&gt;"","",IF(SUMPRODUCT(--(BM27:BM1509=AX26),--(BL27:BL1509&lt;&gt;""),--ISNUMBER(SEARCH(" "&amp;BL27:BL1509&amp;" ",AP111)))&gt;0,AX26,"")))</f>
        <v/>
      </c>
      <c r="AY111" s="967" t="str" cm="1">
        <f t="array" ref="AY111">IF(AM111="","",IF(AQ111&lt;&gt;"","",IF(SUMPRODUCT(--(BM27:BM1509=AY26),--(BL27:BL1509&lt;&gt;""),--ISNUMBER(SEARCH(" "&amp;BL27:BL1509&amp;" ",AP111)))&gt;0,AY26,"")))</f>
        <v/>
      </c>
      <c r="AZ111" s="967" t="str" cm="1">
        <f t="array" ref="AZ111">IF(AM111="","",IF(AQ111&lt;&gt;"","",IF(SUMPRODUCT(--(BM27:BM1509=AZ26),--(BL27:BL1509&lt;&gt;""),--ISNUMBER(SEARCH(" "&amp;BL27:BL1509&amp;" ",AP111)))&gt;0,AZ26,"")))</f>
        <v/>
      </c>
      <c r="BA111" s="967" t="str" cm="1">
        <f t="array" ref="BA111">IF(AM111="","",IF(AQ111&lt;&gt;"","",IF(SUMPRODUCT(--(BM27:BM1509=BA26),--(BL27:BL1509&lt;&gt;""),--ISNUMBER(SEARCH(" "&amp;BL27:BL1509&amp;" ",AP111)))&gt;0,BA26,"")))</f>
        <v/>
      </c>
      <c r="BB111" s="967" t="str" cm="1">
        <f t="array" ref="BB111">IF(AM111="","",IF(AQ111&lt;&gt;"","",IF(SUMPRODUCT(--(BM27:BM1509=BB26),--(BL27:BL1509&lt;&gt;""),--ISNUMBER(SEARCH(" "&amp;BL27:BL1509&amp;" ",AP111)))&gt;0,BB26,"")))</f>
        <v/>
      </c>
      <c r="BC111" s="967" t="str" cm="1">
        <f t="array" ref="BC111">IF(AM111="","",IF(AQ111&lt;&gt;"","",IF(SUMPRODUCT(--(BM27:BM1509=BC26),--(BL27:BL1509&lt;&gt;""),--ISNUMBER(SEARCH(" "&amp;BL27:BL1509&amp;" ",AP111)))&gt;0,BC26,"")))</f>
        <v/>
      </c>
      <c r="BD111" s="967" t="str" cm="1">
        <f t="array" ref="BD111">IF(AM111="","",IF(AQ111&lt;&gt;"","",IF(SUMPRODUCT(--(BM27:BM1509=BD26),--(BL27:BL1509&lt;&gt;""),--ISNUMBER(SEARCH(" "&amp;BL27:BL1509&amp;" ",AP111)))&gt;0,BD26,"")))</f>
        <v/>
      </c>
      <c r="BE111" s="967" t="str" cm="1">
        <f t="array" ref="BE111">IF(AM111="","",IF(AQ111&lt;&gt;"","",IF(SUMPRODUCT(--(BM27:BM1509=BE26),--(BL27:BL1509&lt;&gt;""),--ISNUMBER(SEARCH(" "&amp;BL27:BL1509&amp;" ",AP111)))&gt;0,BE26,"")))</f>
        <v/>
      </c>
      <c r="BF111" s="967" t="str" cm="1">
        <f t="array" ref="BF111">IF(AM111="","",IF(AQ111&lt;&gt;"","",IF(SUMPRODUCT(--(BM27:BM1509=BF26),--(BL27:BL1509&lt;&gt;""),--ISNUMBER(SEARCH(" "&amp;BL27:BL1509&amp;" ",AP111)))&gt;0,BF26,"")))</f>
        <v/>
      </c>
      <c r="BG111" s="967" t="str" cm="1">
        <f t="array" ref="BG111">IF(AM111="","",IF(AQ111&lt;&gt;"","",IF(SUMPRODUCT(--(BM27:BM1509=BG26),--(BL27:BL1509&lt;&gt;""),--ISNUMBER(SEARCH(" "&amp;BL27:BL1509&amp;" ",AP111)))&gt;0,BG26,"")))</f>
        <v/>
      </c>
      <c r="BH111" s="967" t="str" cm="1">
        <f t="array" ref="BH111">IF(AM111="","",IF(AQ111&lt;&gt;"","",IF(SUMPRODUCT(--(BM27:BM1509=BH26),--(BL27:BL1509&lt;&gt;""),--ISNUMBER(SEARCH(" "&amp;BL27:BL1509&amp;" ",AP111)))&gt;0,BH26,"")))</f>
        <v/>
      </c>
      <c r="BI111" s="967" t="str" cm="1">
        <f t="array" ref="BI111">IF(AM111="","",IF(AQ111&lt;&gt;"","",IF(SUMPRODUCT(--(BM27:BM1509=BI26),--(BL27:BL1509&lt;&gt;""),--ISNUMBER(SEARCH(" "&amp;BL27:BL1509&amp;" ",AP111)))&gt;0,BI26,"")))</f>
        <v/>
      </c>
      <c r="BJ111" s="967" t="str" cm="1">
        <f t="array" ref="BJ111">IF(AM111="","",IF(AS111&lt;&gt;"",BJ26,IF(AR111&lt;&gt;"","",IF(AQ111&lt;&gt;"","",IF(SUMPRODUCT(--(BM27:BM1509=BJ26),--(BL27:BL1509&lt;&gt;""),--ISNUMBER(SEARCH(" "&amp;BL27:BL1509&amp;" ",AP111)))&gt;0,BJ26,"")))))</f>
        <v/>
      </c>
      <c r="BL111" s="968" t="s">
        <v>2165</v>
      </c>
      <c r="BM111" s="968" t="s">
        <v>1968</v>
      </c>
      <c r="BO111" s="969" t="s">
        <v>2166</v>
      </c>
      <c r="BP111" s="969" t="s">
        <v>2084</v>
      </c>
      <c r="BQ111" s="969" t="s">
        <v>1983</v>
      </c>
      <c r="BS111" s="964"/>
      <c r="BT111" s="964"/>
      <c r="BU111" s="964"/>
      <c r="CM111" s="49">
        <v>1</v>
      </c>
    </row>
    <row r="112" spans="4:91" ht="30" customHeight="1">
      <c r="D112" s="674"/>
      <c r="E112" s="680"/>
      <c r="F112" s="681"/>
      <c r="G112" s="680"/>
      <c r="H112" s="682"/>
      <c r="I112" s="891"/>
      <c r="J112" s="892"/>
      <c r="K112" s="745"/>
      <c r="L112" s="893"/>
      <c r="M112" s="894"/>
      <c r="N112" s="895"/>
      <c r="O112" s="896"/>
      <c r="P112" s="137"/>
      <c r="Q112" s="897"/>
      <c r="R112" s="751"/>
      <c r="S112" s="898"/>
      <c r="T112" s="753"/>
      <c r="U112" s="899"/>
      <c r="V112" s="900"/>
      <c r="W112" s="756"/>
      <c r="X112" s="764"/>
      <c r="Z112" s="973" t="str">
        <f>IF(AA112="","",COUNTIF(AA27:AA112,"&lt;&gt;"))</f>
        <v/>
      </c>
      <c r="AA112" s="965"/>
      <c r="AB112" s="974" t="str">
        <f t="shared" si="34"/>
        <v/>
      </c>
      <c r="AC112" s="984" t="str">
        <f t="shared" si="22"/>
        <v/>
      </c>
      <c r="AD112" s="976" t="str">
        <f t="shared" si="23"/>
        <v/>
      </c>
      <c r="AE112" s="977" t="str">
        <f t="shared" si="24"/>
        <v/>
      </c>
      <c r="AF112" s="964" t="str">
        <f>IF(AG112="","",COUNTIF(AG27:AG112,"&lt;&gt;"))</f>
        <v/>
      </c>
      <c r="AG112" s="965" t="str" cm="1">
        <f t="array" ref="AG112">IF(AK112="","",IF(LEN(AK112)&lt;=MAX(10,AF22),AK112,IFERROR(LEFT(AK112,LOOKUP(2,1/(MID(AK112,ROW(10:509),1)=" ")/(ROW(10:509)&lt;=MAX(10,AF22)),ROW(10:509))-1),LEFT(AK112,MAX(10,AF22)))))</f>
        <v/>
      </c>
      <c r="AH112" s="964" t="str">
        <f t="shared" si="25"/>
        <v/>
      </c>
      <c r="AI112" s="964" t="str">
        <f t="shared" si="26"/>
        <v/>
      </c>
      <c r="AJ112" s="964" t="str">
        <f>IF(AL111&lt;&gt;"",AJ111,IF(AJ111&lt;MAX(Z27:Z326),AJ111+1,""))</f>
        <v/>
      </c>
      <c r="AK112" s="965" t="str">
        <f>IF(AJ112="","",IF(AL111&lt;&gt;"",AL111,INDEX(AD27:AD326,MATCH(AJ112,Z27:Z326,0))))</f>
        <v/>
      </c>
      <c r="AL112" s="965" t="str">
        <f t="shared" si="27"/>
        <v/>
      </c>
      <c r="AM112" s="965" t="str">
        <f t="shared" si="28"/>
        <v/>
      </c>
      <c r="AN112" s="964" t="str">
        <f t="shared" si="29"/>
        <v/>
      </c>
      <c r="AO112" s="964" t="str">
        <f t="shared" si="30"/>
        <v/>
      </c>
      <c r="AP112" s="965" t="str">
        <f t="shared" si="31"/>
        <v/>
      </c>
      <c r="AQ112" s="964" t="str">
        <f>IF(AM112="","",IF(COUNTIF(BO27:BO309,TRIM(AP112))&gt;0,"EXCLUSION EXACTE",""))</f>
        <v/>
      </c>
      <c r="AR112" s="964" t="str" cm="1">
        <f t="array" ref="AR112">IF(AM112="","",IF(SUMPRODUCT(--(BO27:BO309&lt;&gt;""),--ISNUMBER(SEARCH(" "&amp;BO27:BO309&amp;" ",AP112)))&gt;0,"BLOQUE MOLLUSQUES",""))</f>
        <v/>
      </c>
      <c r="AS112" s="964" t="str" cm="1">
        <f t="array" ref="AS112">IF(AM112="","",IF(SUMPRODUCT(--(BS27:BS309&lt;&gt;""),--ISNUMBER(SEARCH(" "&amp;BS27:BS309&amp;" ",AP112)))&gt;0,"FORCE MOLLUSQUES",""))</f>
        <v/>
      </c>
      <c r="AT112" s="965" t="str">
        <f t="shared" si="32"/>
        <v/>
      </c>
      <c r="AU112" s="965" t="str">
        <f t="shared" si="35"/>
        <v/>
      </c>
      <c r="AV112" s="964" t="str">
        <f t="shared" si="33"/>
        <v/>
      </c>
      <c r="AW112" s="964" t="str" cm="1">
        <f t="array" ref="AW112">IF(AM112="","",IF(AQ112&lt;&gt;"","",IF(SUMPRODUCT(--(BM27:BM1509=AW26),--(BL27:BL1509&lt;&gt;""),--ISNUMBER(SEARCH(" "&amp;BL27:BL1509&amp;" ",AP112)))&gt;0,AW26,"")))</f>
        <v/>
      </c>
      <c r="AX112" s="964" t="str" cm="1">
        <f t="array" ref="AX112">IF(AM112="","",IF(AQ112&lt;&gt;"","",IF(SUMPRODUCT(--(BM27:BM1509=AX26),--(BL27:BL1509&lt;&gt;""),--ISNUMBER(SEARCH(" "&amp;BL27:BL1509&amp;" ",AP112)))&gt;0,AX26,"")))</f>
        <v/>
      </c>
      <c r="AY112" s="964" t="str" cm="1">
        <f t="array" ref="AY112">IF(AM112="","",IF(AQ112&lt;&gt;"","",IF(SUMPRODUCT(--(BM27:BM1509=AY26),--(BL27:BL1509&lt;&gt;""),--ISNUMBER(SEARCH(" "&amp;BL27:BL1509&amp;" ",AP112)))&gt;0,AY26,"")))</f>
        <v/>
      </c>
      <c r="AZ112" s="964" t="str" cm="1">
        <f t="array" ref="AZ112">IF(AM112="","",IF(AQ112&lt;&gt;"","",IF(SUMPRODUCT(--(BM27:BM1509=AZ26),--(BL27:BL1509&lt;&gt;""),--ISNUMBER(SEARCH(" "&amp;BL27:BL1509&amp;" ",AP112)))&gt;0,AZ26,"")))</f>
        <v/>
      </c>
      <c r="BA112" s="964" t="str" cm="1">
        <f t="array" ref="BA112">IF(AM112="","",IF(AQ112&lt;&gt;"","",IF(SUMPRODUCT(--(BM27:BM1509=BA26),--(BL27:BL1509&lt;&gt;""),--ISNUMBER(SEARCH(" "&amp;BL27:BL1509&amp;" ",AP112)))&gt;0,BA26,"")))</f>
        <v/>
      </c>
      <c r="BB112" s="964" t="str" cm="1">
        <f t="array" ref="BB112">IF(AM112="","",IF(AQ112&lt;&gt;"","",IF(SUMPRODUCT(--(BM27:BM1509=BB26),--(BL27:BL1509&lt;&gt;""),--ISNUMBER(SEARCH(" "&amp;BL27:BL1509&amp;" ",AP112)))&gt;0,BB26,"")))</f>
        <v/>
      </c>
      <c r="BC112" s="964" t="str" cm="1">
        <f t="array" ref="BC112">IF(AM112="","",IF(AQ112&lt;&gt;"","",IF(SUMPRODUCT(--(BM27:BM1509=BC26),--(BL27:BL1509&lt;&gt;""),--ISNUMBER(SEARCH(" "&amp;BL27:BL1509&amp;" ",AP112)))&gt;0,BC26,"")))</f>
        <v/>
      </c>
      <c r="BD112" s="964" t="str" cm="1">
        <f t="array" ref="BD112">IF(AM112="","",IF(AQ112&lt;&gt;"","",IF(SUMPRODUCT(--(BM27:BM1509=BD26),--(BL27:BL1509&lt;&gt;""),--ISNUMBER(SEARCH(" "&amp;BL27:BL1509&amp;" ",AP112)))&gt;0,BD26,"")))</f>
        <v/>
      </c>
      <c r="BE112" s="964" t="str" cm="1">
        <f t="array" ref="BE112">IF(AM112="","",IF(AQ112&lt;&gt;"","",IF(SUMPRODUCT(--(BM27:BM1509=BE26),--(BL27:BL1509&lt;&gt;""),--ISNUMBER(SEARCH(" "&amp;BL27:BL1509&amp;" ",AP112)))&gt;0,BE26,"")))</f>
        <v/>
      </c>
      <c r="BF112" s="964" t="str" cm="1">
        <f t="array" ref="BF112">IF(AM112="","",IF(AQ112&lt;&gt;"","",IF(SUMPRODUCT(--(BM27:BM1509=BF26),--(BL27:BL1509&lt;&gt;""),--ISNUMBER(SEARCH(" "&amp;BL27:BL1509&amp;" ",AP112)))&gt;0,BF26,"")))</f>
        <v/>
      </c>
      <c r="BG112" s="964" t="str" cm="1">
        <f t="array" ref="BG112">IF(AM112="","",IF(AQ112&lt;&gt;"","",IF(SUMPRODUCT(--(BM27:BM1509=BG26),--(BL27:BL1509&lt;&gt;""),--ISNUMBER(SEARCH(" "&amp;BL27:BL1509&amp;" ",AP112)))&gt;0,BG26,"")))</f>
        <v/>
      </c>
      <c r="BH112" s="964" t="str" cm="1">
        <f t="array" ref="BH112">IF(AM112="","",IF(AQ112&lt;&gt;"","",IF(SUMPRODUCT(--(BM27:BM1509=BH26),--(BL27:BL1509&lt;&gt;""),--ISNUMBER(SEARCH(" "&amp;BL27:BL1509&amp;" ",AP112)))&gt;0,BH26,"")))</f>
        <v/>
      </c>
      <c r="BI112" s="964" t="str" cm="1">
        <f t="array" ref="BI112">IF(AM112="","",IF(AQ112&lt;&gt;"","",IF(SUMPRODUCT(--(BM27:BM1509=BI26),--(BL27:BL1509&lt;&gt;""),--ISNUMBER(SEARCH(" "&amp;BL27:BL1509&amp;" ",AP112)))&gt;0,BI26,"")))</f>
        <v/>
      </c>
      <c r="BJ112" s="964" t="str" cm="1">
        <f t="array" ref="BJ112">IF(AM112="","",IF(AS112&lt;&gt;"",BJ26,IF(AR112&lt;&gt;"","",IF(AQ112&lt;&gt;"","",IF(SUMPRODUCT(--(BM27:BM1509=BJ26),--(BL27:BL1509&lt;&gt;""),--ISNUMBER(SEARCH(" "&amp;BL27:BL1509&amp;" ",AP112)))&gt;0,BJ26,"")))))</f>
        <v/>
      </c>
      <c r="BL112" s="964" t="s">
        <v>510</v>
      </c>
      <c r="BM112" s="964" t="s">
        <v>1968</v>
      </c>
      <c r="BO112" s="964"/>
      <c r="BP112" s="964"/>
      <c r="BQ112" s="964"/>
      <c r="BS112" s="964"/>
      <c r="BT112" s="964"/>
      <c r="BU112" s="964"/>
      <c r="CM112" s="49">
        <v>1</v>
      </c>
    </row>
    <row r="113" spans="4:91" ht="30" customHeight="1">
      <c r="D113" s="674"/>
      <c r="E113" s="680"/>
      <c r="F113" s="681"/>
      <c r="G113" s="680"/>
      <c r="H113" s="682"/>
      <c r="I113" s="891"/>
      <c r="J113" s="892"/>
      <c r="K113" s="745"/>
      <c r="L113" s="893"/>
      <c r="M113" s="894"/>
      <c r="N113" s="895"/>
      <c r="O113" s="896"/>
      <c r="P113" s="137"/>
      <c r="Q113" s="897"/>
      <c r="R113" s="751"/>
      <c r="S113" s="898"/>
      <c r="T113" s="753"/>
      <c r="U113" s="899"/>
      <c r="V113" s="900"/>
      <c r="W113" s="756"/>
      <c r="X113" s="764"/>
      <c r="Z113" s="957" t="str">
        <f>IF(AA113="","",COUNTIF(AA27:AA113,"&lt;&gt;"))</f>
        <v/>
      </c>
      <c r="AA113" s="958"/>
      <c r="AB113" s="974" t="str">
        <f t="shared" si="34"/>
        <v/>
      </c>
      <c r="AC113" s="984" t="str">
        <f t="shared" si="22"/>
        <v/>
      </c>
      <c r="AD113" s="961" t="str">
        <f t="shared" si="23"/>
        <v/>
      </c>
      <c r="AE113" s="962" t="str">
        <f t="shared" si="24"/>
        <v/>
      </c>
      <c r="AF113" s="963" t="str">
        <f>IF(AG113="","",COUNTIF(AG27:AG113,"&lt;&gt;"))</f>
        <v/>
      </c>
      <c r="AG113" s="958" t="str" cm="1">
        <f t="array" ref="AG113">IF(AK113="","",IF(LEN(AK113)&lt;=MAX(10,AF22),AK113,IFERROR(LEFT(AK113,LOOKUP(2,1/(MID(AK113,ROW(10:509),1)=" ")/(ROW(10:509)&lt;=MAX(10,AF22)),ROW(10:509))-1),LEFT(AK113,MAX(10,AF22)))))</f>
        <v/>
      </c>
      <c r="AH113" s="963" t="str">
        <f t="shared" si="25"/>
        <v/>
      </c>
      <c r="AI113" s="963" t="str">
        <f t="shared" si="26"/>
        <v/>
      </c>
      <c r="AJ113" s="964" t="str">
        <f>IF(AL112&lt;&gt;"",AJ112,IF(AJ112&lt;MAX(Z27:Z326),AJ112+1,""))</f>
        <v/>
      </c>
      <c r="AK113" s="965" t="str">
        <f>IF(AJ113="","",IF(AL112&lt;&gt;"",AL112,INDEX(AD27:AD326,MATCH(AJ113,Z27:Z326,0))))</f>
        <v/>
      </c>
      <c r="AL113" s="965" t="str">
        <f t="shared" si="27"/>
        <v/>
      </c>
      <c r="AM113" s="966" t="str">
        <f t="shared" si="28"/>
        <v/>
      </c>
      <c r="AN113" s="967" t="str">
        <f t="shared" si="29"/>
        <v/>
      </c>
      <c r="AO113" s="967" t="str">
        <f t="shared" si="30"/>
        <v/>
      </c>
      <c r="AP113" s="966" t="str">
        <f t="shared" si="31"/>
        <v/>
      </c>
      <c r="AQ113" s="967" t="str">
        <f>IF(AM113="","",IF(COUNTIF(BO27:BO309,TRIM(AP113))&gt;0,"EXCLUSION EXACTE",""))</f>
        <v/>
      </c>
      <c r="AR113" s="967" t="str" cm="1">
        <f t="array" ref="AR113">IF(AM113="","",IF(SUMPRODUCT(--(BO27:BO309&lt;&gt;""),--ISNUMBER(SEARCH(" "&amp;BO27:BO309&amp;" ",AP113)))&gt;0,"BLOQUE MOLLUSQUES",""))</f>
        <v/>
      </c>
      <c r="AS113" s="967" t="str" cm="1">
        <f t="array" ref="AS113">IF(AM113="","",IF(SUMPRODUCT(--(BS27:BS309&lt;&gt;""),--ISNUMBER(SEARCH(" "&amp;BS27:BS309&amp;" ",AP113)))&gt;0,"FORCE MOLLUSQUES",""))</f>
        <v/>
      </c>
      <c r="AT113" s="966" t="str">
        <f t="shared" si="32"/>
        <v/>
      </c>
      <c r="AU113" s="966" t="str">
        <f t="shared" si="35"/>
        <v/>
      </c>
      <c r="AV113" s="967" t="str">
        <f t="shared" si="33"/>
        <v/>
      </c>
      <c r="AW113" s="967" t="str" cm="1">
        <f t="array" ref="AW113">IF(AM113="","",IF(AQ113&lt;&gt;"","",IF(SUMPRODUCT(--(BM27:BM1509=AW26),--(BL27:BL1509&lt;&gt;""),--ISNUMBER(SEARCH(" "&amp;BL27:BL1509&amp;" ",AP113)))&gt;0,AW26,"")))</f>
        <v/>
      </c>
      <c r="AX113" s="967" t="str" cm="1">
        <f t="array" ref="AX113">IF(AM113="","",IF(AQ113&lt;&gt;"","",IF(SUMPRODUCT(--(BM27:BM1509=AX26),--(BL27:BL1509&lt;&gt;""),--ISNUMBER(SEARCH(" "&amp;BL27:BL1509&amp;" ",AP113)))&gt;0,AX26,"")))</f>
        <v/>
      </c>
      <c r="AY113" s="967" t="str" cm="1">
        <f t="array" ref="AY113">IF(AM113="","",IF(AQ113&lt;&gt;"","",IF(SUMPRODUCT(--(BM27:BM1509=AY26),--(BL27:BL1509&lt;&gt;""),--ISNUMBER(SEARCH(" "&amp;BL27:BL1509&amp;" ",AP113)))&gt;0,AY26,"")))</f>
        <v/>
      </c>
      <c r="AZ113" s="967" t="str" cm="1">
        <f t="array" ref="AZ113">IF(AM113="","",IF(AQ113&lt;&gt;"","",IF(SUMPRODUCT(--(BM27:BM1509=AZ26),--(BL27:BL1509&lt;&gt;""),--ISNUMBER(SEARCH(" "&amp;BL27:BL1509&amp;" ",AP113)))&gt;0,AZ26,"")))</f>
        <v/>
      </c>
      <c r="BA113" s="967" t="str" cm="1">
        <f t="array" ref="BA113">IF(AM113="","",IF(AQ113&lt;&gt;"","",IF(SUMPRODUCT(--(BM27:BM1509=BA26),--(BL27:BL1509&lt;&gt;""),--ISNUMBER(SEARCH(" "&amp;BL27:BL1509&amp;" ",AP113)))&gt;0,BA26,"")))</f>
        <v/>
      </c>
      <c r="BB113" s="967" t="str" cm="1">
        <f t="array" ref="BB113">IF(AM113="","",IF(AQ113&lt;&gt;"","",IF(SUMPRODUCT(--(BM27:BM1509=BB26),--(BL27:BL1509&lt;&gt;""),--ISNUMBER(SEARCH(" "&amp;BL27:BL1509&amp;" ",AP113)))&gt;0,BB26,"")))</f>
        <v/>
      </c>
      <c r="BC113" s="967" t="str" cm="1">
        <f t="array" ref="BC113">IF(AM113="","",IF(AQ113&lt;&gt;"","",IF(SUMPRODUCT(--(BM27:BM1509=BC26),--(BL27:BL1509&lt;&gt;""),--ISNUMBER(SEARCH(" "&amp;BL27:BL1509&amp;" ",AP113)))&gt;0,BC26,"")))</f>
        <v/>
      </c>
      <c r="BD113" s="967" t="str" cm="1">
        <f t="array" ref="BD113">IF(AM113="","",IF(AQ113&lt;&gt;"","",IF(SUMPRODUCT(--(BM27:BM1509=BD26),--(BL27:BL1509&lt;&gt;""),--ISNUMBER(SEARCH(" "&amp;BL27:BL1509&amp;" ",AP113)))&gt;0,BD26,"")))</f>
        <v/>
      </c>
      <c r="BE113" s="967" t="str" cm="1">
        <f t="array" ref="BE113">IF(AM113="","",IF(AQ113&lt;&gt;"","",IF(SUMPRODUCT(--(BM27:BM1509=BE26),--(BL27:BL1509&lt;&gt;""),--ISNUMBER(SEARCH(" "&amp;BL27:BL1509&amp;" ",AP113)))&gt;0,BE26,"")))</f>
        <v/>
      </c>
      <c r="BF113" s="967" t="str" cm="1">
        <f t="array" ref="BF113">IF(AM113="","",IF(AQ113&lt;&gt;"","",IF(SUMPRODUCT(--(BM27:BM1509=BF26),--(BL27:BL1509&lt;&gt;""),--ISNUMBER(SEARCH(" "&amp;BL27:BL1509&amp;" ",AP113)))&gt;0,BF26,"")))</f>
        <v/>
      </c>
      <c r="BG113" s="967" t="str" cm="1">
        <f t="array" ref="BG113">IF(AM113="","",IF(AQ113&lt;&gt;"","",IF(SUMPRODUCT(--(BM27:BM1509=BG26),--(BL27:BL1509&lt;&gt;""),--ISNUMBER(SEARCH(" "&amp;BL27:BL1509&amp;" ",AP113)))&gt;0,BG26,"")))</f>
        <v/>
      </c>
      <c r="BH113" s="967" t="str" cm="1">
        <f t="array" ref="BH113">IF(AM113="","",IF(AQ113&lt;&gt;"","",IF(SUMPRODUCT(--(BM27:BM1509=BH26),--(BL27:BL1509&lt;&gt;""),--ISNUMBER(SEARCH(" "&amp;BL27:BL1509&amp;" ",AP113)))&gt;0,BH26,"")))</f>
        <v/>
      </c>
      <c r="BI113" s="967" t="str" cm="1">
        <f t="array" ref="BI113">IF(AM113="","",IF(AQ113&lt;&gt;"","",IF(SUMPRODUCT(--(BM27:BM1509=BI26),--(BL27:BL1509&lt;&gt;""),--ISNUMBER(SEARCH(" "&amp;BL27:BL1509&amp;" ",AP113)))&gt;0,BI26,"")))</f>
        <v/>
      </c>
      <c r="BJ113" s="967" t="str" cm="1">
        <f t="array" ref="BJ113">IF(AM113="","",IF(AS113&lt;&gt;"",BJ26,IF(AR113&lt;&gt;"","",IF(AQ113&lt;&gt;"","",IF(SUMPRODUCT(--(BM27:BM1509=BJ26),--(BL27:BL1509&lt;&gt;""),--ISNUMBER(SEARCH(" "&amp;BL27:BL1509&amp;" ",AP113)))&gt;0,BJ26,"")))))</f>
        <v/>
      </c>
      <c r="BL113" s="968" t="s">
        <v>142</v>
      </c>
      <c r="BM113" s="968" t="s">
        <v>1968</v>
      </c>
      <c r="BO113" s="964"/>
      <c r="BP113" s="964"/>
      <c r="BQ113" s="964"/>
      <c r="BS113" s="964"/>
      <c r="BT113" s="964"/>
      <c r="BU113" s="964"/>
      <c r="CM113" s="49">
        <v>1</v>
      </c>
    </row>
    <row r="114" spans="4:91" ht="30" customHeight="1">
      <c r="D114" s="674"/>
      <c r="E114" s="680"/>
      <c r="F114" s="681"/>
      <c r="G114" s="680"/>
      <c r="H114" s="682"/>
      <c r="I114" s="891"/>
      <c r="J114" s="892"/>
      <c r="K114" s="745"/>
      <c r="L114" s="893"/>
      <c r="M114" s="894"/>
      <c r="N114" s="895"/>
      <c r="O114" s="896"/>
      <c r="P114" s="137"/>
      <c r="Q114" s="897"/>
      <c r="R114" s="751"/>
      <c r="S114" s="898"/>
      <c r="T114" s="753"/>
      <c r="U114" s="899"/>
      <c r="V114" s="900"/>
      <c r="W114" s="756"/>
      <c r="X114" s="764"/>
      <c r="Z114" s="973" t="str">
        <f>IF(AA114="","",COUNTIF(AA27:AA114,"&lt;&gt;"))</f>
        <v/>
      </c>
      <c r="AA114" s="965"/>
      <c r="AB114" s="974" t="str">
        <f t="shared" si="34"/>
        <v/>
      </c>
      <c r="AC114" s="984" t="str">
        <f t="shared" si="22"/>
        <v/>
      </c>
      <c r="AD114" s="976" t="str">
        <f t="shared" si="23"/>
        <v/>
      </c>
      <c r="AE114" s="977" t="str">
        <f t="shared" si="24"/>
        <v/>
      </c>
      <c r="AF114" s="964" t="str">
        <f>IF(AG114="","",COUNTIF(AG27:AG114,"&lt;&gt;"))</f>
        <v/>
      </c>
      <c r="AG114" s="965" t="str" cm="1">
        <f t="array" ref="AG114">IF(AK114="","",IF(LEN(AK114)&lt;=MAX(10,AF22),AK114,IFERROR(LEFT(AK114,LOOKUP(2,1/(MID(AK114,ROW(10:509),1)=" ")/(ROW(10:509)&lt;=MAX(10,AF22)),ROW(10:509))-1),LEFT(AK114,MAX(10,AF22)))))</f>
        <v/>
      </c>
      <c r="AH114" s="964" t="str">
        <f t="shared" si="25"/>
        <v/>
      </c>
      <c r="AI114" s="964" t="str">
        <f t="shared" si="26"/>
        <v/>
      </c>
      <c r="AJ114" s="964" t="str">
        <f>IF(AL113&lt;&gt;"",AJ113,IF(AJ113&lt;MAX(Z27:Z326),AJ113+1,""))</f>
        <v/>
      </c>
      <c r="AK114" s="965" t="str">
        <f>IF(AJ114="","",IF(AL113&lt;&gt;"",AL113,INDEX(AD27:AD326,MATCH(AJ114,Z27:Z326,0))))</f>
        <v/>
      </c>
      <c r="AL114" s="965" t="str">
        <f t="shared" si="27"/>
        <v/>
      </c>
      <c r="AM114" s="965" t="str">
        <f t="shared" si="28"/>
        <v/>
      </c>
      <c r="AN114" s="964" t="str">
        <f t="shared" si="29"/>
        <v/>
      </c>
      <c r="AO114" s="964" t="str">
        <f t="shared" si="30"/>
        <v/>
      </c>
      <c r="AP114" s="965" t="str">
        <f t="shared" si="31"/>
        <v/>
      </c>
      <c r="AQ114" s="964" t="str">
        <f>IF(AM114="","",IF(COUNTIF(BO27:BO309,TRIM(AP114))&gt;0,"EXCLUSION EXACTE",""))</f>
        <v/>
      </c>
      <c r="AR114" s="964" t="str" cm="1">
        <f t="array" ref="AR114">IF(AM114="","",IF(SUMPRODUCT(--(BO27:BO309&lt;&gt;""),--ISNUMBER(SEARCH(" "&amp;BO27:BO309&amp;" ",AP114)))&gt;0,"BLOQUE MOLLUSQUES",""))</f>
        <v/>
      </c>
      <c r="AS114" s="964" t="str" cm="1">
        <f t="array" ref="AS114">IF(AM114="","",IF(SUMPRODUCT(--(BS27:BS309&lt;&gt;""),--ISNUMBER(SEARCH(" "&amp;BS27:BS309&amp;" ",AP114)))&gt;0,"FORCE MOLLUSQUES",""))</f>
        <v/>
      </c>
      <c r="AT114" s="965" t="str">
        <f t="shared" si="32"/>
        <v/>
      </c>
      <c r="AU114" s="965" t="str">
        <f t="shared" si="35"/>
        <v/>
      </c>
      <c r="AV114" s="964" t="str">
        <f t="shared" si="33"/>
        <v/>
      </c>
      <c r="AW114" s="964" t="str" cm="1">
        <f t="array" ref="AW114">IF(AM114="","",IF(AQ114&lt;&gt;"","",IF(SUMPRODUCT(--(BM27:BM1509=AW26),--(BL27:BL1509&lt;&gt;""),--ISNUMBER(SEARCH(" "&amp;BL27:BL1509&amp;" ",AP114)))&gt;0,AW26,"")))</f>
        <v/>
      </c>
      <c r="AX114" s="964" t="str" cm="1">
        <f t="array" ref="AX114">IF(AM114="","",IF(AQ114&lt;&gt;"","",IF(SUMPRODUCT(--(BM27:BM1509=AX26),--(BL27:BL1509&lt;&gt;""),--ISNUMBER(SEARCH(" "&amp;BL27:BL1509&amp;" ",AP114)))&gt;0,AX26,"")))</f>
        <v/>
      </c>
      <c r="AY114" s="964" t="str" cm="1">
        <f t="array" ref="AY114">IF(AM114="","",IF(AQ114&lt;&gt;"","",IF(SUMPRODUCT(--(BM27:BM1509=AY26),--(BL27:BL1509&lt;&gt;""),--ISNUMBER(SEARCH(" "&amp;BL27:BL1509&amp;" ",AP114)))&gt;0,AY26,"")))</f>
        <v/>
      </c>
      <c r="AZ114" s="964" t="str" cm="1">
        <f t="array" ref="AZ114">IF(AM114="","",IF(AQ114&lt;&gt;"","",IF(SUMPRODUCT(--(BM27:BM1509=AZ26),--(BL27:BL1509&lt;&gt;""),--ISNUMBER(SEARCH(" "&amp;BL27:BL1509&amp;" ",AP114)))&gt;0,AZ26,"")))</f>
        <v/>
      </c>
      <c r="BA114" s="964" t="str" cm="1">
        <f t="array" ref="BA114">IF(AM114="","",IF(AQ114&lt;&gt;"","",IF(SUMPRODUCT(--(BM27:BM1509=BA26),--(BL27:BL1509&lt;&gt;""),--ISNUMBER(SEARCH(" "&amp;BL27:BL1509&amp;" ",AP114)))&gt;0,BA26,"")))</f>
        <v/>
      </c>
      <c r="BB114" s="964" t="str" cm="1">
        <f t="array" ref="BB114">IF(AM114="","",IF(AQ114&lt;&gt;"","",IF(SUMPRODUCT(--(BM27:BM1509=BB26),--(BL27:BL1509&lt;&gt;""),--ISNUMBER(SEARCH(" "&amp;BL27:BL1509&amp;" ",AP114)))&gt;0,BB26,"")))</f>
        <v/>
      </c>
      <c r="BC114" s="964" t="str" cm="1">
        <f t="array" ref="BC114">IF(AM114="","",IF(AQ114&lt;&gt;"","",IF(SUMPRODUCT(--(BM27:BM1509=BC26),--(BL27:BL1509&lt;&gt;""),--ISNUMBER(SEARCH(" "&amp;BL27:BL1509&amp;" ",AP114)))&gt;0,BC26,"")))</f>
        <v/>
      </c>
      <c r="BD114" s="964" t="str" cm="1">
        <f t="array" ref="BD114">IF(AM114="","",IF(AQ114&lt;&gt;"","",IF(SUMPRODUCT(--(BM27:BM1509=BD26),--(BL27:BL1509&lt;&gt;""),--ISNUMBER(SEARCH(" "&amp;BL27:BL1509&amp;" ",AP114)))&gt;0,BD26,"")))</f>
        <v/>
      </c>
      <c r="BE114" s="964" t="str" cm="1">
        <f t="array" ref="BE114">IF(AM114="","",IF(AQ114&lt;&gt;"","",IF(SUMPRODUCT(--(BM27:BM1509=BE26),--(BL27:BL1509&lt;&gt;""),--ISNUMBER(SEARCH(" "&amp;BL27:BL1509&amp;" ",AP114)))&gt;0,BE26,"")))</f>
        <v/>
      </c>
      <c r="BF114" s="964" t="str" cm="1">
        <f t="array" ref="BF114">IF(AM114="","",IF(AQ114&lt;&gt;"","",IF(SUMPRODUCT(--(BM27:BM1509=BF26),--(BL27:BL1509&lt;&gt;""),--ISNUMBER(SEARCH(" "&amp;BL27:BL1509&amp;" ",AP114)))&gt;0,BF26,"")))</f>
        <v/>
      </c>
      <c r="BG114" s="964" t="str" cm="1">
        <f t="array" ref="BG114">IF(AM114="","",IF(AQ114&lt;&gt;"","",IF(SUMPRODUCT(--(BM27:BM1509=BG26),--(BL27:BL1509&lt;&gt;""),--ISNUMBER(SEARCH(" "&amp;BL27:BL1509&amp;" ",AP114)))&gt;0,BG26,"")))</f>
        <v/>
      </c>
      <c r="BH114" s="964" t="str" cm="1">
        <f t="array" ref="BH114">IF(AM114="","",IF(AQ114&lt;&gt;"","",IF(SUMPRODUCT(--(BM27:BM1509=BH26),--(BL27:BL1509&lt;&gt;""),--ISNUMBER(SEARCH(" "&amp;BL27:BL1509&amp;" ",AP114)))&gt;0,BH26,"")))</f>
        <v/>
      </c>
      <c r="BI114" s="964" t="str" cm="1">
        <f t="array" ref="BI114">IF(AM114="","",IF(AQ114&lt;&gt;"","",IF(SUMPRODUCT(--(BM27:BM1509=BI26),--(BL27:BL1509&lt;&gt;""),--ISNUMBER(SEARCH(" "&amp;BL27:BL1509&amp;" ",AP114)))&gt;0,BI26,"")))</f>
        <v/>
      </c>
      <c r="BJ114" s="964" t="str" cm="1">
        <f t="array" ref="BJ114">IF(AM114="","",IF(AS114&lt;&gt;"",BJ26,IF(AR114&lt;&gt;"","",IF(AQ114&lt;&gt;"","",IF(SUMPRODUCT(--(BM27:BM1509=BJ26),--(BL27:BL1509&lt;&gt;""),--ISNUMBER(SEARCH(" "&amp;BL27:BL1509&amp;" ",AP114)))&gt;0,BJ26,"")))))</f>
        <v/>
      </c>
      <c r="BL114" s="964" t="s">
        <v>512</v>
      </c>
      <c r="BM114" s="964" t="s">
        <v>1968</v>
      </c>
      <c r="BO114" s="964"/>
      <c r="BP114" s="964"/>
      <c r="BQ114" s="964"/>
      <c r="BS114" s="964"/>
      <c r="BT114" s="964"/>
      <c r="BU114" s="964"/>
      <c r="CM114" s="49">
        <v>1</v>
      </c>
    </row>
    <row r="115" spans="4:91" ht="30" customHeight="1">
      <c r="D115" s="674"/>
      <c r="E115" s="680"/>
      <c r="F115" s="681"/>
      <c r="G115" s="680"/>
      <c r="H115" s="682"/>
      <c r="I115" s="891"/>
      <c r="J115" s="892"/>
      <c r="K115" s="745"/>
      <c r="L115" s="893"/>
      <c r="M115" s="894"/>
      <c r="N115" s="895"/>
      <c r="O115" s="896"/>
      <c r="P115" s="137"/>
      <c r="Q115" s="897"/>
      <c r="R115" s="751"/>
      <c r="S115" s="898"/>
      <c r="T115" s="753"/>
      <c r="U115" s="899"/>
      <c r="V115" s="900"/>
      <c r="W115" s="756"/>
      <c r="X115" s="764"/>
      <c r="Z115" s="957" t="str">
        <f>IF(AA115="","",COUNTIF(AA27:AA115,"&lt;&gt;"))</f>
        <v/>
      </c>
      <c r="AA115" s="958"/>
      <c r="AB115" s="974" t="str">
        <f t="shared" si="34"/>
        <v/>
      </c>
      <c r="AC115" s="984" t="str">
        <f t="shared" si="22"/>
        <v/>
      </c>
      <c r="AD115" s="961" t="str">
        <f t="shared" si="23"/>
        <v/>
      </c>
      <c r="AE115" s="962" t="str">
        <f t="shared" si="24"/>
        <v/>
      </c>
      <c r="AF115" s="963" t="str">
        <f>IF(AG115="","",COUNTIF(AG27:AG115,"&lt;&gt;"))</f>
        <v/>
      </c>
      <c r="AG115" s="958" t="str" cm="1">
        <f t="array" ref="AG115">IF(AK115="","",IF(LEN(AK115)&lt;=MAX(10,AF22),AK115,IFERROR(LEFT(AK115,LOOKUP(2,1/(MID(AK115,ROW(10:509),1)=" ")/(ROW(10:509)&lt;=MAX(10,AF22)),ROW(10:509))-1),LEFT(AK115,MAX(10,AF22)))))</f>
        <v/>
      </c>
      <c r="AH115" s="963" t="str">
        <f t="shared" si="25"/>
        <v/>
      </c>
      <c r="AI115" s="963" t="str">
        <f t="shared" si="26"/>
        <v/>
      </c>
      <c r="AJ115" s="964" t="str">
        <f>IF(AL114&lt;&gt;"",AJ114,IF(AJ114&lt;MAX(Z27:Z326),AJ114+1,""))</f>
        <v/>
      </c>
      <c r="AK115" s="965" t="str">
        <f>IF(AJ115="","",IF(AL114&lt;&gt;"",AL114,INDEX(AD27:AD326,MATCH(AJ115,Z27:Z326,0))))</f>
        <v/>
      </c>
      <c r="AL115" s="965" t="str">
        <f t="shared" si="27"/>
        <v/>
      </c>
      <c r="AM115" s="966" t="str">
        <f t="shared" si="28"/>
        <v/>
      </c>
      <c r="AN115" s="967" t="str">
        <f t="shared" si="29"/>
        <v/>
      </c>
      <c r="AO115" s="967" t="str">
        <f t="shared" si="30"/>
        <v/>
      </c>
      <c r="AP115" s="966" t="str">
        <f t="shared" si="31"/>
        <v/>
      </c>
      <c r="AQ115" s="967" t="str">
        <f>IF(AM115="","",IF(COUNTIF(BO27:BO309,TRIM(AP115))&gt;0,"EXCLUSION EXACTE",""))</f>
        <v/>
      </c>
      <c r="AR115" s="967" t="str" cm="1">
        <f t="array" ref="AR115">IF(AM115="","",IF(SUMPRODUCT(--(BO27:BO309&lt;&gt;""),--ISNUMBER(SEARCH(" "&amp;BO27:BO309&amp;" ",AP115)))&gt;0,"BLOQUE MOLLUSQUES",""))</f>
        <v/>
      </c>
      <c r="AS115" s="967" t="str" cm="1">
        <f t="array" ref="AS115">IF(AM115="","",IF(SUMPRODUCT(--(BS27:BS309&lt;&gt;""),--ISNUMBER(SEARCH(" "&amp;BS27:BS309&amp;" ",AP115)))&gt;0,"FORCE MOLLUSQUES",""))</f>
        <v/>
      </c>
      <c r="AT115" s="966" t="str">
        <f t="shared" si="32"/>
        <v/>
      </c>
      <c r="AU115" s="966" t="str">
        <f t="shared" si="35"/>
        <v/>
      </c>
      <c r="AV115" s="967" t="str">
        <f t="shared" si="33"/>
        <v/>
      </c>
      <c r="AW115" s="967" t="str" cm="1">
        <f t="array" ref="AW115">IF(AM115="","",IF(AQ115&lt;&gt;"","",IF(SUMPRODUCT(--(BM27:BM1509=AW26),--(BL27:BL1509&lt;&gt;""),--ISNUMBER(SEARCH(" "&amp;BL27:BL1509&amp;" ",AP115)))&gt;0,AW26,"")))</f>
        <v/>
      </c>
      <c r="AX115" s="967" t="str" cm="1">
        <f t="array" ref="AX115">IF(AM115="","",IF(AQ115&lt;&gt;"","",IF(SUMPRODUCT(--(BM27:BM1509=AX26),--(BL27:BL1509&lt;&gt;""),--ISNUMBER(SEARCH(" "&amp;BL27:BL1509&amp;" ",AP115)))&gt;0,AX26,"")))</f>
        <v/>
      </c>
      <c r="AY115" s="967" t="str" cm="1">
        <f t="array" ref="AY115">IF(AM115="","",IF(AQ115&lt;&gt;"","",IF(SUMPRODUCT(--(BM27:BM1509=AY26),--(BL27:BL1509&lt;&gt;""),--ISNUMBER(SEARCH(" "&amp;BL27:BL1509&amp;" ",AP115)))&gt;0,AY26,"")))</f>
        <v/>
      </c>
      <c r="AZ115" s="967" t="str" cm="1">
        <f t="array" ref="AZ115">IF(AM115="","",IF(AQ115&lt;&gt;"","",IF(SUMPRODUCT(--(BM27:BM1509=AZ26),--(BL27:BL1509&lt;&gt;""),--ISNUMBER(SEARCH(" "&amp;BL27:BL1509&amp;" ",AP115)))&gt;0,AZ26,"")))</f>
        <v/>
      </c>
      <c r="BA115" s="967" t="str" cm="1">
        <f t="array" ref="BA115">IF(AM115="","",IF(AQ115&lt;&gt;"","",IF(SUMPRODUCT(--(BM27:BM1509=BA26),--(BL27:BL1509&lt;&gt;""),--ISNUMBER(SEARCH(" "&amp;BL27:BL1509&amp;" ",AP115)))&gt;0,BA26,"")))</f>
        <v/>
      </c>
      <c r="BB115" s="967" t="str" cm="1">
        <f t="array" ref="BB115">IF(AM115="","",IF(AQ115&lt;&gt;"","",IF(SUMPRODUCT(--(BM27:BM1509=BB26),--(BL27:BL1509&lt;&gt;""),--ISNUMBER(SEARCH(" "&amp;BL27:BL1509&amp;" ",AP115)))&gt;0,BB26,"")))</f>
        <v/>
      </c>
      <c r="BC115" s="967" t="str" cm="1">
        <f t="array" ref="BC115">IF(AM115="","",IF(AQ115&lt;&gt;"","",IF(SUMPRODUCT(--(BM27:BM1509=BC26),--(BL27:BL1509&lt;&gt;""),--ISNUMBER(SEARCH(" "&amp;BL27:BL1509&amp;" ",AP115)))&gt;0,BC26,"")))</f>
        <v/>
      </c>
      <c r="BD115" s="967" t="str" cm="1">
        <f t="array" ref="BD115">IF(AM115="","",IF(AQ115&lt;&gt;"","",IF(SUMPRODUCT(--(BM27:BM1509=BD26),--(BL27:BL1509&lt;&gt;""),--ISNUMBER(SEARCH(" "&amp;BL27:BL1509&amp;" ",AP115)))&gt;0,BD26,"")))</f>
        <v/>
      </c>
      <c r="BE115" s="967" t="str" cm="1">
        <f t="array" ref="BE115">IF(AM115="","",IF(AQ115&lt;&gt;"","",IF(SUMPRODUCT(--(BM27:BM1509=BE26),--(BL27:BL1509&lt;&gt;""),--ISNUMBER(SEARCH(" "&amp;BL27:BL1509&amp;" ",AP115)))&gt;0,BE26,"")))</f>
        <v/>
      </c>
      <c r="BF115" s="967" t="str" cm="1">
        <f t="array" ref="BF115">IF(AM115="","",IF(AQ115&lt;&gt;"","",IF(SUMPRODUCT(--(BM27:BM1509=BF26),--(BL27:BL1509&lt;&gt;""),--ISNUMBER(SEARCH(" "&amp;BL27:BL1509&amp;" ",AP115)))&gt;0,BF26,"")))</f>
        <v/>
      </c>
      <c r="BG115" s="967" t="str" cm="1">
        <f t="array" ref="BG115">IF(AM115="","",IF(AQ115&lt;&gt;"","",IF(SUMPRODUCT(--(BM27:BM1509=BG26),--(BL27:BL1509&lt;&gt;""),--ISNUMBER(SEARCH(" "&amp;BL27:BL1509&amp;" ",AP115)))&gt;0,BG26,"")))</f>
        <v/>
      </c>
      <c r="BH115" s="967" t="str" cm="1">
        <f t="array" ref="BH115">IF(AM115="","",IF(AQ115&lt;&gt;"","",IF(SUMPRODUCT(--(BM27:BM1509=BH26),--(BL27:BL1509&lt;&gt;""),--ISNUMBER(SEARCH(" "&amp;BL27:BL1509&amp;" ",AP115)))&gt;0,BH26,"")))</f>
        <v/>
      </c>
      <c r="BI115" s="967" t="str" cm="1">
        <f t="array" ref="BI115">IF(AM115="","",IF(AQ115&lt;&gt;"","",IF(SUMPRODUCT(--(BM27:BM1509=BI26),--(BL27:BL1509&lt;&gt;""),--ISNUMBER(SEARCH(" "&amp;BL27:BL1509&amp;" ",AP115)))&gt;0,BI26,"")))</f>
        <v/>
      </c>
      <c r="BJ115" s="967" t="str" cm="1">
        <f t="array" ref="BJ115">IF(AM115="","",IF(AS115&lt;&gt;"",BJ26,IF(AR115&lt;&gt;"","",IF(AQ115&lt;&gt;"","",IF(SUMPRODUCT(--(BM27:BM1509=BJ26),--(BL27:BL1509&lt;&gt;""),--ISNUMBER(SEARCH(" "&amp;BL27:BL1509&amp;" ",AP115)))&gt;0,BJ26,"")))))</f>
        <v/>
      </c>
      <c r="BL115" s="968" t="s">
        <v>2167</v>
      </c>
      <c r="BM115" s="968" t="s">
        <v>1968</v>
      </c>
      <c r="BO115" s="964"/>
      <c r="BP115" s="964"/>
      <c r="BQ115" s="964"/>
      <c r="BS115" s="964"/>
      <c r="BT115" s="964"/>
      <c r="BU115" s="964"/>
      <c r="CM115" s="49">
        <v>1</v>
      </c>
    </row>
    <row r="116" spans="4:91" ht="30" customHeight="1">
      <c r="D116" s="674"/>
      <c r="E116" s="680"/>
      <c r="F116" s="681"/>
      <c r="G116" s="680"/>
      <c r="H116" s="682"/>
      <c r="I116" s="891"/>
      <c r="J116" s="892"/>
      <c r="K116" s="745"/>
      <c r="L116" s="893"/>
      <c r="M116" s="894"/>
      <c r="N116" s="895"/>
      <c r="O116" s="896"/>
      <c r="P116" s="137"/>
      <c r="Q116" s="897"/>
      <c r="R116" s="751"/>
      <c r="S116" s="898"/>
      <c r="T116" s="753"/>
      <c r="U116" s="899"/>
      <c r="V116" s="900"/>
      <c r="W116" s="756"/>
      <c r="X116" s="764"/>
      <c r="Z116" s="973" t="str">
        <f>IF(AA116="","",COUNTIF(AA27:AA116,"&lt;&gt;"))</f>
        <v/>
      </c>
      <c r="AA116" s="965"/>
      <c r="AB116" s="974" t="str">
        <f t="shared" si="34"/>
        <v/>
      </c>
      <c r="AC116" s="984" t="str">
        <f t="shared" si="22"/>
        <v/>
      </c>
      <c r="AD116" s="976" t="str">
        <f t="shared" si="23"/>
        <v/>
      </c>
      <c r="AE116" s="977" t="str">
        <f t="shared" si="24"/>
        <v/>
      </c>
      <c r="AF116" s="964" t="str">
        <f>IF(AG116="","",COUNTIF(AG27:AG116,"&lt;&gt;"))</f>
        <v/>
      </c>
      <c r="AG116" s="965" t="str" cm="1">
        <f t="array" ref="AG116">IF(AK116="","",IF(LEN(AK116)&lt;=MAX(10,AF22),AK116,IFERROR(LEFT(AK116,LOOKUP(2,1/(MID(AK116,ROW(10:509),1)=" ")/(ROW(10:509)&lt;=MAX(10,AF22)),ROW(10:509))-1),LEFT(AK116,MAX(10,AF22)))))</f>
        <v/>
      </c>
      <c r="AH116" s="964" t="str">
        <f t="shared" si="25"/>
        <v/>
      </c>
      <c r="AI116" s="964" t="str">
        <f t="shared" si="26"/>
        <v/>
      </c>
      <c r="AJ116" s="964" t="str">
        <f>IF(AL115&lt;&gt;"",AJ115,IF(AJ115&lt;MAX(Z27:Z326),AJ115+1,""))</f>
        <v/>
      </c>
      <c r="AK116" s="965" t="str">
        <f>IF(AJ116="","",IF(AL115&lt;&gt;"",AL115,INDEX(AD27:AD326,MATCH(AJ116,Z27:Z326,0))))</f>
        <v/>
      </c>
      <c r="AL116" s="965" t="str">
        <f t="shared" si="27"/>
        <v/>
      </c>
      <c r="AM116" s="965" t="str">
        <f t="shared" si="28"/>
        <v/>
      </c>
      <c r="AN116" s="964" t="str">
        <f t="shared" si="29"/>
        <v/>
      </c>
      <c r="AO116" s="964" t="str">
        <f t="shared" si="30"/>
        <v/>
      </c>
      <c r="AP116" s="965" t="str">
        <f t="shared" si="31"/>
        <v/>
      </c>
      <c r="AQ116" s="964" t="str">
        <f>IF(AM116="","",IF(COUNTIF(BO27:BO309,TRIM(AP116))&gt;0,"EXCLUSION EXACTE",""))</f>
        <v/>
      </c>
      <c r="AR116" s="964" t="str" cm="1">
        <f t="array" ref="AR116">IF(AM116="","",IF(SUMPRODUCT(--(BO27:BO309&lt;&gt;""),--ISNUMBER(SEARCH(" "&amp;BO27:BO309&amp;" ",AP116)))&gt;0,"BLOQUE MOLLUSQUES",""))</f>
        <v/>
      </c>
      <c r="AS116" s="964" t="str" cm="1">
        <f t="array" ref="AS116">IF(AM116="","",IF(SUMPRODUCT(--(BS27:BS309&lt;&gt;""),--ISNUMBER(SEARCH(" "&amp;BS27:BS309&amp;" ",AP116)))&gt;0,"FORCE MOLLUSQUES",""))</f>
        <v/>
      </c>
      <c r="AT116" s="965" t="str">
        <f t="shared" si="32"/>
        <v/>
      </c>
      <c r="AU116" s="965" t="str">
        <f t="shared" si="35"/>
        <v/>
      </c>
      <c r="AV116" s="964" t="str">
        <f t="shared" si="33"/>
        <v/>
      </c>
      <c r="AW116" s="964" t="str" cm="1">
        <f t="array" ref="AW116">IF(AM116="","",IF(AQ116&lt;&gt;"","",IF(SUMPRODUCT(--(BM27:BM1509=AW26),--(BL27:BL1509&lt;&gt;""),--ISNUMBER(SEARCH(" "&amp;BL27:BL1509&amp;" ",AP116)))&gt;0,AW26,"")))</f>
        <v/>
      </c>
      <c r="AX116" s="964" t="str" cm="1">
        <f t="array" ref="AX116">IF(AM116="","",IF(AQ116&lt;&gt;"","",IF(SUMPRODUCT(--(BM27:BM1509=AX26),--(BL27:BL1509&lt;&gt;""),--ISNUMBER(SEARCH(" "&amp;BL27:BL1509&amp;" ",AP116)))&gt;0,AX26,"")))</f>
        <v/>
      </c>
      <c r="AY116" s="964" t="str" cm="1">
        <f t="array" ref="AY116">IF(AM116="","",IF(AQ116&lt;&gt;"","",IF(SUMPRODUCT(--(BM27:BM1509=AY26),--(BL27:BL1509&lt;&gt;""),--ISNUMBER(SEARCH(" "&amp;BL27:BL1509&amp;" ",AP116)))&gt;0,AY26,"")))</f>
        <v/>
      </c>
      <c r="AZ116" s="964" t="str" cm="1">
        <f t="array" ref="AZ116">IF(AM116="","",IF(AQ116&lt;&gt;"","",IF(SUMPRODUCT(--(BM27:BM1509=AZ26),--(BL27:BL1509&lt;&gt;""),--ISNUMBER(SEARCH(" "&amp;BL27:BL1509&amp;" ",AP116)))&gt;0,AZ26,"")))</f>
        <v/>
      </c>
      <c r="BA116" s="964" t="str" cm="1">
        <f t="array" ref="BA116">IF(AM116="","",IF(AQ116&lt;&gt;"","",IF(SUMPRODUCT(--(BM27:BM1509=BA26),--(BL27:BL1509&lt;&gt;""),--ISNUMBER(SEARCH(" "&amp;BL27:BL1509&amp;" ",AP116)))&gt;0,BA26,"")))</f>
        <v/>
      </c>
      <c r="BB116" s="964" t="str" cm="1">
        <f t="array" ref="BB116">IF(AM116="","",IF(AQ116&lt;&gt;"","",IF(SUMPRODUCT(--(BM27:BM1509=BB26),--(BL27:BL1509&lt;&gt;""),--ISNUMBER(SEARCH(" "&amp;BL27:BL1509&amp;" ",AP116)))&gt;0,BB26,"")))</f>
        <v/>
      </c>
      <c r="BC116" s="964" t="str" cm="1">
        <f t="array" ref="BC116">IF(AM116="","",IF(AQ116&lt;&gt;"","",IF(SUMPRODUCT(--(BM27:BM1509=BC26),--(BL27:BL1509&lt;&gt;""),--ISNUMBER(SEARCH(" "&amp;BL27:BL1509&amp;" ",AP116)))&gt;0,BC26,"")))</f>
        <v/>
      </c>
      <c r="BD116" s="964" t="str" cm="1">
        <f t="array" ref="BD116">IF(AM116="","",IF(AQ116&lt;&gt;"","",IF(SUMPRODUCT(--(BM27:BM1509=BD26),--(BL27:BL1509&lt;&gt;""),--ISNUMBER(SEARCH(" "&amp;BL27:BL1509&amp;" ",AP116)))&gt;0,BD26,"")))</f>
        <v/>
      </c>
      <c r="BE116" s="964" t="str" cm="1">
        <f t="array" ref="BE116">IF(AM116="","",IF(AQ116&lt;&gt;"","",IF(SUMPRODUCT(--(BM27:BM1509=BE26),--(BL27:BL1509&lt;&gt;""),--ISNUMBER(SEARCH(" "&amp;BL27:BL1509&amp;" ",AP116)))&gt;0,BE26,"")))</f>
        <v/>
      </c>
      <c r="BF116" s="964" t="str" cm="1">
        <f t="array" ref="BF116">IF(AM116="","",IF(AQ116&lt;&gt;"","",IF(SUMPRODUCT(--(BM27:BM1509=BF26),--(BL27:BL1509&lt;&gt;""),--ISNUMBER(SEARCH(" "&amp;BL27:BL1509&amp;" ",AP116)))&gt;0,BF26,"")))</f>
        <v/>
      </c>
      <c r="BG116" s="964" t="str" cm="1">
        <f t="array" ref="BG116">IF(AM116="","",IF(AQ116&lt;&gt;"","",IF(SUMPRODUCT(--(BM27:BM1509=BG26),--(BL27:BL1509&lt;&gt;""),--ISNUMBER(SEARCH(" "&amp;BL27:BL1509&amp;" ",AP116)))&gt;0,BG26,"")))</f>
        <v/>
      </c>
      <c r="BH116" s="964" t="str" cm="1">
        <f t="array" ref="BH116">IF(AM116="","",IF(AQ116&lt;&gt;"","",IF(SUMPRODUCT(--(BM27:BM1509=BH26),--(BL27:BL1509&lt;&gt;""),--ISNUMBER(SEARCH(" "&amp;BL27:BL1509&amp;" ",AP116)))&gt;0,BH26,"")))</f>
        <v/>
      </c>
      <c r="BI116" s="964" t="str" cm="1">
        <f t="array" ref="BI116">IF(AM116="","",IF(AQ116&lt;&gt;"","",IF(SUMPRODUCT(--(BM27:BM1509=BI26),--(BL27:BL1509&lt;&gt;""),--ISNUMBER(SEARCH(" "&amp;BL27:BL1509&amp;" ",AP116)))&gt;0,BI26,"")))</f>
        <v/>
      </c>
      <c r="BJ116" s="964" t="str" cm="1">
        <f t="array" ref="BJ116">IF(AM116="","",IF(AS116&lt;&gt;"",BJ26,IF(AR116&lt;&gt;"","",IF(AQ116&lt;&gt;"","",IF(SUMPRODUCT(--(BM27:BM1509=BJ26),--(BL27:BL1509&lt;&gt;""),--ISNUMBER(SEARCH(" "&amp;BL27:BL1509&amp;" ",AP116)))&gt;0,BJ26,"")))))</f>
        <v/>
      </c>
      <c r="BL116" s="964" t="s">
        <v>2168</v>
      </c>
      <c r="BM116" s="964" t="s">
        <v>1968</v>
      </c>
      <c r="BO116" s="964"/>
      <c r="BP116" s="964"/>
      <c r="BQ116" s="964"/>
      <c r="BS116" s="964"/>
      <c r="BT116" s="964"/>
      <c r="BU116" s="964"/>
      <c r="CM116" s="49">
        <v>1</v>
      </c>
    </row>
    <row r="117" spans="4:91" ht="30" customHeight="1">
      <c r="D117" s="674"/>
      <c r="E117" s="680"/>
      <c r="F117" s="681"/>
      <c r="G117" s="680"/>
      <c r="H117" s="682"/>
      <c r="I117" s="891"/>
      <c r="J117" s="892"/>
      <c r="K117" s="745"/>
      <c r="L117" s="893"/>
      <c r="M117" s="894"/>
      <c r="N117" s="895"/>
      <c r="O117" s="896"/>
      <c r="P117" s="137"/>
      <c r="Q117" s="897"/>
      <c r="R117" s="751"/>
      <c r="S117" s="898"/>
      <c r="T117" s="753"/>
      <c r="U117" s="899"/>
      <c r="V117" s="900"/>
      <c r="W117" s="756"/>
      <c r="X117" s="764"/>
      <c r="Z117" s="957" t="str">
        <f>IF(AA117="","",COUNTIF(AA27:AA117,"&lt;&gt;"))</f>
        <v/>
      </c>
      <c r="AA117" s="958"/>
      <c r="AB117" s="974" t="str">
        <f t="shared" si="34"/>
        <v/>
      </c>
      <c r="AC117" s="984" t="str">
        <f t="shared" si="22"/>
        <v/>
      </c>
      <c r="AD117" s="961" t="str">
        <f t="shared" si="23"/>
        <v/>
      </c>
      <c r="AE117" s="962" t="str">
        <f t="shared" si="24"/>
        <v/>
      </c>
      <c r="AF117" s="963" t="str">
        <f>IF(AG117="","",COUNTIF(AG27:AG117,"&lt;&gt;"))</f>
        <v/>
      </c>
      <c r="AG117" s="958" t="str" cm="1">
        <f t="array" ref="AG117">IF(AK117="","",IF(LEN(AK117)&lt;=MAX(10,AF22),AK117,IFERROR(LEFT(AK117,LOOKUP(2,1/(MID(AK117,ROW(10:509),1)=" ")/(ROW(10:509)&lt;=MAX(10,AF22)),ROW(10:509))-1),LEFT(AK117,MAX(10,AF22)))))</f>
        <v/>
      </c>
      <c r="AH117" s="963" t="str">
        <f t="shared" si="25"/>
        <v/>
      </c>
      <c r="AI117" s="963" t="str">
        <f t="shared" si="26"/>
        <v/>
      </c>
      <c r="AJ117" s="964" t="str">
        <f>IF(AL116&lt;&gt;"",AJ116,IF(AJ116&lt;MAX(Z27:Z326),AJ116+1,""))</f>
        <v/>
      </c>
      <c r="AK117" s="965" t="str">
        <f>IF(AJ117="","",IF(AL116&lt;&gt;"",AL116,INDEX(AD27:AD326,MATCH(AJ117,Z27:Z326,0))))</f>
        <v/>
      </c>
      <c r="AL117" s="965" t="str">
        <f t="shared" si="27"/>
        <v/>
      </c>
      <c r="AM117" s="966" t="str">
        <f t="shared" si="28"/>
        <v/>
      </c>
      <c r="AN117" s="967" t="str">
        <f t="shared" si="29"/>
        <v/>
      </c>
      <c r="AO117" s="967" t="str">
        <f t="shared" si="30"/>
        <v/>
      </c>
      <c r="AP117" s="966" t="str">
        <f t="shared" si="31"/>
        <v/>
      </c>
      <c r="AQ117" s="967" t="str">
        <f>IF(AM117="","",IF(COUNTIF(BO27:BO309,TRIM(AP117))&gt;0,"EXCLUSION EXACTE",""))</f>
        <v/>
      </c>
      <c r="AR117" s="967" t="str" cm="1">
        <f t="array" ref="AR117">IF(AM117="","",IF(SUMPRODUCT(--(BO27:BO309&lt;&gt;""),--ISNUMBER(SEARCH(" "&amp;BO27:BO309&amp;" ",AP117)))&gt;0,"BLOQUE MOLLUSQUES",""))</f>
        <v/>
      </c>
      <c r="AS117" s="967" t="str" cm="1">
        <f t="array" ref="AS117">IF(AM117="","",IF(SUMPRODUCT(--(BS27:BS309&lt;&gt;""),--ISNUMBER(SEARCH(" "&amp;BS27:BS309&amp;" ",AP117)))&gt;0,"FORCE MOLLUSQUES",""))</f>
        <v/>
      </c>
      <c r="AT117" s="966" t="str">
        <f t="shared" si="32"/>
        <v/>
      </c>
      <c r="AU117" s="966" t="str">
        <f t="shared" si="35"/>
        <v/>
      </c>
      <c r="AV117" s="967" t="str">
        <f t="shared" si="33"/>
        <v/>
      </c>
      <c r="AW117" s="967" t="str" cm="1">
        <f t="array" ref="AW117">IF(AM117="","",IF(AQ117&lt;&gt;"","",IF(SUMPRODUCT(--(BM27:BM1509=AW26),--(BL27:BL1509&lt;&gt;""),--ISNUMBER(SEARCH(" "&amp;BL27:BL1509&amp;" ",AP117)))&gt;0,AW26,"")))</f>
        <v/>
      </c>
      <c r="AX117" s="967" t="str" cm="1">
        <f t="array" ref="AX117">IF(AM117="","",IF(AQ117&lt;&gt;"","",IF(SUMPRODUCT(--(BM27:BM1509=AX26),--(BL27:BL1509&lt;&gt;""),--ISNUMBER(SEARCH(" "&amp;BL27:BL1509&amp;" ",AP117)))&gt;0,AX26,"")))</f>
        <v/>
      </c>
      <c r="AY117" s="967" t="str" cm="1">
        <f t="array" ref="AY117">IF(AM117="","",IF(AQ117&lt;&gt;"","",IF(SUMPRODUCT(--(BM27:BM1509=AY26),--(BL27:BL1509&lt;&gt;""),--ISNUMBER(SEARCH(" "&amp;BL27:BL1509&amp;" ",AP117)))&gt;0,AY26,"")))</f>
        <v/>
      </c>
      <c r="AZ117" s="967" t="str" cm="1">
        <f t="array" ref="AZ117">IF(AM117="","",IF(AQ117&lt;&gt;"","",IF(SUMPRODUCT(--(BM27:BM1509=AZ26),--(BL27:BL1509&lt;&gt;""),--ISNUMBER(SEARCH(" "&amp;BL27:BL1509&amp;" ",AP117)))&gt;0,AZ26,"")))</f>
        <v/>
      </c>
      <c r="BA117" s="967" t="str" cm="1">
        <f t="array" ref="BA117">IF(AM117="","",IF(AQ117&lt;&gt;"","",IF(SUMPRODUCT(--(BM27:BM1509=BA26),--(BL27:BL1509&lt;&gt;""),--ISNUMBER(SEARCH(" "&amp;BL27:BL1509&amp;" ",AP117)))&gt;0,BA26,"")))</f>
        <v/>
      </c>
      <c r="BB117" s="967" t="str" cm="1">
        <f t="array" ref="BB117">IF(AM117="","",IF(AQ117&lt;&gt;"","",IF(SUMPRODUCT(--(BM27:BM1509=BB26),--(BL27:BL1509&lt;&gt;""),--ISNUMBER(SEARCH(" "&amp;BL27:BL1509&amp;" ",AP117)))&gt;0,BB26,"")))</f>
        <v/>
      </c>
      <c r="BC117" s="967" t="str" cm="1">
        <f t="array" ref="BC117">IF(AM117="","",IF(AQ117&lt;&gt;"","",IF(SUMPRODUCT(--(BM27:BM1509=BC26),--(BL27:BL1509&lt;&gt;""),--ISNUMBER(SEARCH(" "&amp;BL27:BL1509&amp;" ",AP117)))&gt;0,BC26,"")))</f>
        <v/>
      </c>
      <c r="BD117" s="967" t="str" cm="1">
        <f t="array" ref="BD117">IF(AM117="","",IF(AQ117&lt;&gt;"","",IF(SUMPRODUCT(--(BM27:BM1509=BD26),--(BL27:BL1509&lt;&gt;""),--ISNUMBER(SEARCH(" "&amp;BL27:BL1509&amp;" ",AP117)))&gt;0,BD26,"")))</f>
        <v/>
      </c>
      <c r="BE117" s="967" t="str" cm="1">
        <f t="array" ref="BE117">IF(AM117="","",IF(AQ117&lt;&gt;"","",IF(SUMPRODUCT(--(BM27:BM1509=BE26),--(BL27:BL1509&lt;&gt;""),--ISNUMBER(SEARCH(" "&amp;BL27:BL1509&amp;" ",AP117)))&gt;0,BE26,"")))</f>
        <v/>
      </c>
      <c r="BF117" s="967" t="str" cm="1">
        <f t="array" ref="BF117">IF(AM117="","",IF(AQ117&lt;&gt;"","",IF(SUMPRODUCT(--(BM27:BM1509=BF26),--(BL27:BL1509&lt;&gt;""),--ISNUMBER(SEARCH(" "&amp;BL27:BL1509&amp;" ",AP117)))&gt;0,BF26,"")))</f>
        <v/>
      </c>
      <c r="BG117" s="967" t="str" cm="1">
        <f t="array" ref="BG117">IF(AM117="","",IF(AQ117&lt;&gt;"","",IF(SUMPRODUCT(--(BM27:BM1509=BG26),--(BL27:BL1509&lt;&gt;""),--ISNUMBER(SEARCH(" "&amp;BL27:BL1509&amp;" ",AP117)))&gt;0,BG26,"")))</f>
        <v/>
      </c>
      <c r="BH117" s="967" t="str" cm="1">
        <f t="array" ref="BH117">IF(AM117="","",IF(AQ117&lt;&gt;"","",IF(SUMPRODUCT(--(BM27:BM1509=BH26),--(BL27:BL1509&lt;&gt;""),--ISNUMBER(SEARCH(" "&amp;BL27:BL1509&amp;" ",AP117)))&gt;0,BH26,"")))</f>
        <v/>
      </c>
      <c r="BI117" s="967" t="str" cm="1">
        <f t="array" ref="BI117">IF(AM117="","",IF(AQ117&lt;&gt;"","",IF(SUMPRODUCT(--(BM27:BM1509=BI26),--(BL27:BL1509&lt;&gt;""),--ISNUMBER(SEARCH(" "&amp;BL27:BL1509&amp;" ",AP117)))&gt;0,BI26,"")))</f>
        <v/>
      </c>
      <c r="BJ117" s="967" t="str" cm="1">
        <f t="array" ref="BJ117">IF(AM117="","",IF(AS117&lt;&gt;"",BJ26,IF(AR117&lt;&gt;"","",IF(AQ117&lt;&gt;"","",IF(SUMPRODUCT(--(BM27:BM1509=BJ26),--(BL27:BL1509&lt;&gt;""),--ISNUMBER(SEARCH(" "&amp;BL27:BL1509&amp;" ",AP117)))&gt;0,BJ26,"")))))</f>
        <v/>
      </c>
      <c r="BL117" s="968" t="s">
        <v>2169</v>
      </c>
      <c r="BM117" s="968" t="s">
        <v>1968</v>
      </c>
      <c r="BO117" s="964"/>
      <c r="BP117" s="964"/>
      <c r="BQ117" s="964"/>
      <c r="BS117" s="964"/>
      <c r="BT117" s="964"/>
      <c r="BU117" s="964"/>
      <c r="CM117" s="49">
        <v>1</v>
      </c>
    </row>
    <row r="118" spans="4:91" ht="30" customHeight="1">
      <c r="D118" s="674"/>
      <c r="E118" s="680"/>
      <c r="F118" s="681"/>
      <c r="G118" s="680"/>
      <c r="H118" s="682"/>
      <c r="I118" s="891"/>
      <c r="J118" s="892"/>
      <c r="K118" s="745"/>
      <c r="L118" s="893"/>
      <c r="M118" s="894"/>
      <c r="N118" s="895"/>
      <c r="O118" s="896"/>
      <c r="P118" s="137"/>
      <c r="Q118" s="897"/>
      <c r="R118" s="751"/>
      <c r="S118" s="898"/>
      <c r="T118" s="753"/>
      <c r="U118" s="899"/>
      <c r="V118" s="900"/>
      <c r="W118" s="756"/>
      <c r="X118" s="764"/>
      <c r="Z118" s="973" t="str">
        <f>IF(AA118="","",COUNTIF(AA27:AA118,"&lt;&gt;"))</f>
        <v/>
      </c>
      <c r="AA118" s="965"/>
      <c r="AB118" s="974" t="str">
        <f t="shared" si="34"/>
        <v/>
      </c>
      <c r="AC118" s="984" t="str">
        <f t="shared" si="22"/>
        <v/>
      </c>
      <c r="AD118" s="976" t="str">
        <f t="shared" si="23"/>
        <v/>
      </c>
      <c r="AE118" s="977" t="str">
        <f t="shared" si="24"/>
        <v/>
      </c>
      <c r="AF118" s="964" t="str">
        <f>IF(AG118="","",COUNTIF(AG27:AG118,"&lt;&gt;"))</f>
        <v/>
      </c>
      <c r="AG118" s="965" t="str" cm="1">
        <f t="array" ref="AG118">IF(AK118="","",IF(LEN(AK118)&lt;=MAX(10,AF22),AK118,IFERROR(LEFT(AK118,LOOKUP(2,1/(MID(AK118,ROW(10:509),1)=" ")/(ROW(10:509)&lt;=MAX(10,AF22)),ROW(10:509))-1),LEFT(AK118,MAX(10,AF22)))))</f>
        <v/>
      </c>
      <c r="AH118" s="964" t="str">
        <f t="shared" si="25"/>
        <v/>
      </c>
      <c r="AI118" s="964" t="str">
        <f t="shared" si="26"/>
        <v/>
      </c>
      <c r="AJ118" s="964" t="str">
        <f>IF(AL117&lt;&gt;"",AJ117,IF(AJ117&lt;MAX(Z27:Z326),AJ117+1,""))</f>
        <v/>
      </c>
      <c r="AK118" s="965" t="str">
        <f>IF(AJ118="","",IF(AL117&lt;&gt;"",AL117,INDEX(AD27:AD326,MATCH(AJ118,Z27:Z326,0))))</f>
        <v/>
      </c>
      <c r="AL118" s="965" t="str">
        <f t="shared" si="27"/>
        <v/>
      </c>
      <c r="AM118" s="965" t="str">
        <f t="shared" si="28"/>
        <v/>
      </c>
      <c r="AN118" s="964" t="str">
        <f t="shared" si="29"/>
        <v/>
      </c>
      <c r="AO118" s="964" t="str">
        <f t="shared" si="30"/>
        <v/>
      </c>
      <c r="AP118" s="965" t="str">
        <f t="shared" si="31"/>
        <v/>
      </c>
      <c r="AQ118" s="964" t="str">
        <f>IF(AM118="","",IF(COUNTIF(BO27:BO309,TRIM(AP118))&gt;0,"EXCLUSION EXACTE",""))</f>
        <v/>
      </c>
      <c r="AR118" s="964" t="str" cm="1">
        <f t="array" ref="AR118">IF(AM118="","",IF(SUMPRODUCT(--(BO27:BO309&lt;&gt;""),--ISNUMBER(SEARCH(" "&amp;BO27:BO309&amp;" ",AP118)))&gt;0,"BLOQUE MOLLUSQUES",""))</f>
        <v/>
      </c>
      <c r="AS118" s="964" t="str" cm="1">
        <f t="array" ref="AS118">IF(AM118="","",IF(SUMPRODUCT(--(BS27:BS309&lt;&gt;""),--ISNUMBER(SEARCH(" "&amp;BS27:BS309&amp;" ",AP118)))&gt;0,"FORCE MOLLUSQUES",""))</f>
        <v/>
      </c>
      <c r="AT118" s="965" t="str">
        <f t="shared" si="32"/>
        <v/>
      </c>
      <c r="AU118" s="965" t="str">
        <f t="shared" si="35"/>
        <v/>
      </c>
      <c r="AV118" s="964" t="str">
        <f t="shared" si="33"/>
        <v/>
      </c>
      <c r="AW118" s="964" t="str" cm="1">
        <f t="array" ref="AW118">IF(AM118="","",IF(AQ118&lt;&gt;"","",IF(SUMPRODUCT(--(BM27:BM1509=AW26),--(BL27:BL1509&lt;&gt;""),--ISNUMBER(SEARCH(" "&amp;BL27:BL1509&amp;" ",AP118)))&gt;0,AW26,"")))</f>
        <v/>
      </c>
      <c r="AX118" s="964" t="str" cm="1">
        <f t="array" ref="AX118">IF(AM118="","",IF(AQ118&lt;&gt;"","",IF(SUMPRODUCT(--(BM27:BM1509=AX26),--(BL27:BL1509&lt;&gt;""),--ISNUMBER(SEARCH(" "&amp;BL27:BL1509&amp;" ",AP118)))&gt;0,AX26,"")))</f>
        <v/>
      </c>
      <c r="AY118" s="964" t="str" cm="1">
        <f t="array" ref="AY118">IF(AM118="","",IF(AQ118&lt;&gt;"","",IF(SUMPRODUCT(--(BM27:BM1509=AY26),--(BL27:BL1509&lt;&gt;""),--ISNUMBER(SEARCH(" "&amp;BL27:BL1509&amp;" ",AP118)))&gt;0,AY26,"")))</f>
        <v/>
      </c>
      <c r="AZ118" s="964" t="str" cm="1">
        <f t="array" ref="AZ118">IF(AM118="","",IF(AQ118&lt;&gt;"","",IF(SUMPRODUCT(--(BM27:BM1509=AZ26),--(BL27:BL1509&lt;&gt;""),--ISNUMBER(SEARCH(" "&amp;BL27:BL1509&amp;" ",AP118)))&gt;0,AZ26,"")))</f>
        <v/>
      </c>
      <c r="BA118" s="964" t="str" cm="1">
        <f t="array" ref="BA118">IF(AM118="","",IF(AQ118&lt;&gt;"","",IF(SUMPRODUCT(--(BM27:BM1509=BA26),--(BL27:BL1509&lt;&gt;""),--ISNUMBER(SEARCH(" "&amp;BL27:BL1509&amp;" ",AP118)))&gt;0,BA26,"")))</f>
        <v/>
      </c>
      <c r="BB118" s="964" t="str" cm="1">
        <f t="array" ref="BB118">IF(AM118="","",IF(AQ118&lt;&gt;"","",IF(SUMPRODUCT(--(BM27:BM1509=BB26),--(BL27:BL1509&lt;&gt;""),--ISNUMBER(SEARCH(" "&amp;BL27:BL1509&amp;" ",AP118)))&gt;0,BB26,"")))</f>
        <v/>
      </c>
      <c r="BC118" s="964" t="str" cm="1">
        <f t="array" ref="BC118">IF(AM118="","",IF(AQ118&lt;&gt;"","",IF(SUMPRODUCT(--(BM27:BM1509=BC26),--(BL27:BL1509&lt;&gt;""),--ISNUMBER(SEARCH(" "&amp;BL27:BL1509&amp;" ",AP118)))&gt;0,BC26,"")))</f>
        <v/>
      </c>
      <c r="BD118" s="964" t="str" cm="1">
        <f t="array" ref="BD118">IF(AM118="","",IF(AQ118&lt;&gt;"","",IF(SUMPRODUCT(--(BM27:BM1509=BD26),--(BL27:BL1509&lt;&gt;""),--ISNUMBER(SEARCH(" "&amp;BL27:BL1509&amp;" ",AP118)))&gt;0,BD26,"")))</f>
        <v/>
      </c>
      <c r="BE118" s="964" t="str" cm="1">
        <f t="array" ref="BE118">IF(AM118="","",IF(AQ118&lt;&gt;"","",IF(SUMPRODUCT(--(BM27:BM1509=BE26),--(BL27:BL1509&lt;&gt;""),--ISNUMBER(SEARCH(" "&amp;BL27:BL1509&amp;" ",AP118)))&gt;0,BE26,"")))</f>
        <v/>
      </c>
      <c r="BF118" s="964" t="str" cm="1">
        <f t="array" ref="BF118">IF(AM118="","",IF(AQ118&lt;&gt;"","",IF(SUMPRODUCT(--(BM27:BM1509=BF26),--(BL27:BL1509&lt;&gt;""),--ISNUMBER(SEARCH(" "&amp;BL27:BL1509&amp;" ",AP118)))&gt;0,BF26,"")))</f>
        <v/>
      </c>
      <c r="BG118" s="964" t="str" cm="1">
        <f t="array" ref="BG118">IF(AM118="","",IF(AQ118&lt;&gt;"","",IF(SUMPRODUCT(--(BM27:BM1509=BG26),--(BL27:BL1509&lt;&gt;""),--ISNUMBER(SEARCH(" "&amp;BL27:BL1509&amp;" ",AP118)))&gt;0,BG26,"")))</f>
        <v/>
      </c>
      <c r="BH118" s="964" t="str" cm="1">
        <f t="array" ref="BH118">IF(AM118="","",IF(AQ118&lt;&gt;"","",IF(SUMPRODUCT(--(BM27:BM1509=BH26),--(BL27:BL1509&lt;&gt;""),--ISNUMBER(SEARCH(" "&amp;BL27:BL1509&amp;" ",AP118)))&gt;0,BH26,"")))</f>
        <v/>
      </c>
      <c r="BI118" s="964" t="str" cm="1">
        <f t="array" ref="BI118">IF(AM118="","",IF(AQ118&lt;&gt;"","",IF(SUMPRODUCT(--(BM27:BM1509=BI26),--(BL27:BL1509&lt;&gt;""),--ISNUMBER(SEARCH(" "&amp;BL27:BL1509&amp;" ",AP118)))&gt;0,BI26,"")))</f>
        <v/>
      </c>
      <c r="BJ118" s="964" t="str" cm="1">
        <f t="array" ref="BJ118">IF(AM118="","",IF(AS118&lt;&gt;"",BJ26,IF(AR118&lt;&gt;"","",IF(AQ118&lt;&gt;"","",IF(SUMPRODUCT(--(BM27:BM1509=BJ26),--(BL27:BL1509&lt;&gt;""),--ISNUMBER(SEARCH(" "&amp;BL27:BL1509&amp;" ",AP118)))&gt;0,BJ26,"")))))</f>
        <v/>
      </c>
      <c r="BL118" s="964" t="s">
        <v>514</v>
      </c>
      <c r="BM118" s="964" t="s">
        <v>1968</v>
      </c>
      <c r="BO118" s="964"/>
      <c r="BP118" s="964"/>
      <c r="BQ118" s="964"/>
      <c r="BS118" s="964"/>
      <c r="BT118" s="964"/>
      <c r="BU118" s="964"/>
      <c r="CM118" s="49">
        <v>1</v>
      </c>
    </row>
    <row r="119" spans="4:91" ht="30" customHeight="1">
      <c r="D119" s="674"/>
      <c r="E119" s="680"/>
      <c r="F119" s="681"/>
      <c r="G119" s="680"/>
      <c r="H119" s="682"/>
      <c r="I119" s="891"/>
      <c r="J119" s="892"/>
      <c r="K119" s="745"/>
      <c r="L119" s="893"/>
      <c r="M119" s="894"/>
      <c r="N119" s="895"/>
      <c r="O119" s="896"/>
      <c r="P119" s="137"/>
      <c r="Q119" s="897"/>
      <c r="R119" s="751"/>
      <c r="S119" s="898"/>
      <c r="T119" s="753"/>
      <c r="U119" s="899"/>
      <c r="V119" s="900"/>
      <c r="W119" s="756"/>
      <c r="X119" s="764"/>
      <c r="Z119" s="957" t="str">
        <f>IF(AA119="","",COUNTIF(AA27:AA119,"&lt;&gt;"))</f>
        <v/>
      </c>
      <c r="AA119" s="958"/>
      <c r="AB119" s="974" t="str">
        <f t="shared" si="34"/>
        <v/>
      </c>
      <c r="AC119" s="984" t="str">
        <f t="shared" si="22"/>
        <v/>
      </c>
      <c r="AD119" s="961" t="str">
        <f t="shared" si="23"/>
        <v/>
      </c>
      <c r="AE119" s="962" t="str">
        <f t="shared" si="24"/>
        <v/>
      </c>
      <c r="AF119" s="963" t="str">
        <f>IF(AG119="","",COUNTIF(AG27:AG119,"&lt;&gt;"))</f>
        <v/>
      </c>
      <c r="AG119" s="958" t="str" cm="1">
        <f t="array" ref="AG119">IF(AK119="","",IF(LEN(AK119)&lt;=MAX(10,AF22),AK119,IFERROR(LEFT(AK119,LOOKUP(2,1/(MID(AK119,ROW(10:509),1)=" ")/(ROW(10:509)&lt;=MAX(10,AF22)),ROW(10:509))-1),LEFT(AK119,MAX(10,AF22)))))</f>
        <v/>
      </c>
      <c r="AH119" s="963" t="str">
        <f t="shared" si="25"/>
        <v/>
      </c>
      <c r="AI119" s="963" t="str">
        <f t="shared" si="26"/>
        <v/>
      </c>
      <c r="AJ119" s="964" t="str">
        <f>IF(AL118&lt;&gt;"",AJ118,IF(AJ118&lt;MAX(Z27:Z326),AJ118+1,""))</f>
        <v/>
      </c>
      <c r="AK119" s="965" t="str">
        <f>IF(AJ119="","",IF(AL118&lt;&gt;"",AL118,INDEX(AD27:AD326,MATCH(AJ119,Z27:Z326,0))))</f>
        <v/>
      </c>
      <c r="AL119" s="965" t="str">
        <f t="shared" si="27"/>
        <v/>
      </c>
      <c r="AM119" s="966" t="str">
        <f t="shared" si="28"/>
        <v/>
      </c>
      <c r="AN119" s="967" t="str">
        <f t="shared" si="29"/>
        <v/>
      </c>
      <c r="AO119" s="967" t="str">
        <f t="shared" si="30"/>
        <v/>
      </c>
      <c r="AP119" s="966" t="str">
        <f t="shared" si="31"/>
        <v/>
      </c>
      <c r="AQ119" s="967" t="str">
        <f>IF(AM119="","",IF(COUNTIF(BO27:BO309,TRIM(AP119))&gt;0,"EXCLUSION EXACTE",""))</f>
        <v/>
      </c>
      <c r="AR119" s="967" t="str" cm="1">
        <f t="array" ref="AR119">IF(AM119="","",IF(SUMPRODUCT(--(BO27:BO309&lt;&gt;""),--ISNUMBER(SEARCH(" "&amp;BO27:BO309&amp;" ",AP119)))&gt;0,"BLOQUE MOLLUSQUES",""))</f>
        <v/>
      </c>
      <c r="AS119" s="967" t="str" cm="1">
        <f t="array" ref="AS119">IF(AM119="","",IF(SUMPRODUCT(--(BS27:BS309&lt;&gt;""),--ISNUMBER(SEARCH(" "&amp;BS27:BS309&amp;" ",AP119)))&gt;0,"FORCE MOLLUSQUES",""))</f>
        <v/>
      </c>
      <c r="AT119" s="966" t="str">
        <f t="shared" si="32"/>
        <v/>
      </c>
      <c r="AU119" s="966" t="str">
        <f t="shared" si="35"/>
        <v/>
      </c>
      <c r="AV119" s="967" t="str">
        <f t="shared" si="33"/>
        <v/>
      </c>
      <c r="AW119" s="967" t="str" cm="1">
        <f t="array" ref="AW119">IF(AM119="","",IF(AQ119&lt;&gt;"","",IF(SUMPRODUCT(--(BM27:BM1509=AW26),--(BL27:BL1509&lt;&gt;""),--ISNUMBER(SEARCH(" "&amp;BL27:BL1509&amp;" ",AP119)))&gt;0,AW26,"")))</f>
        <v/>
      </c>
      <c r="AX119" s="967" t="str" cm="1">
        <f t="array" ref="AX119">IF(AM119="","",IF(AQ119&lt;&gt;"","",IF(SUMPRODUCT(--(BM27:BM1509=AX26),--(BL27:BL1509&lt;&gt;""),--ISNUMBER(SEARCH(" "&amp;BL27:BL1509&amp;" ",AP119)))&gt;0,AX26,"")))</f>
        <v/>
      </c>
      <c r="AY119" s="967" t="str" cm="1">
        <f t="array" ref="AY119">IF(AM119="","",IF(AQ119&lt;&gt;"","",IF(SUMPRODUCT(--(BM27:BM1509=AY26),--(BL27:BL1509&lt;&gt;""),--ISNUMBER(SEARCH(" "&amp;BL27:BL1509&amp;" ",AP119)))&gt;0,AY26,"")))</f>
        <v/>
      </c>
      <c r="AZ119" s="967" t="str" cm="1">
        <f t="array" ref="AZ119">IF(AM119="","",IF(AQ119&lt;&gt;"","",IF(SUMPRODUCT(--(BM27:BM1509=AZ26),--(BL27:BL1509&lt;&gt;""),--ISNUMBER(SEARCH(" "&amp;BL27:BL1509&amp;" ",AP119)))&gt;0,AZ26,"")))</f>
        <v/>
      </c>
      <c r="BA119" s="967" t="str" cm="1">
        <f t="array" ref="BA119">IF(AM119="","",IF(AQ119&lt;&gt;"","",IF(SUMPRODUCT(--(BM27:BM1509=BA26),--(BL27:BL1509&lt;&gt;""),--ISNUMBER(SEARCH(" "&amp;BL27:BL1509&amp;" ",AP119)))&gt;0,BA26,"")))</f>
        <v/>
      </c>
      <c r="BB119" s="967" t="str" cm="1">
        <f t="array" ref="BB119">IF(AM119="","",IF(AQ119&lt;&gt;"","",IF(SUMPRODUCT(--(BM27:BM1509=BB26),--(BL27:BL1509&lt;&gt;""),--ISNUMBER(SEARCH(" "&amp;BL27:BL1509&amp;" ",AP119)))&gt;0,BB26,"")))</f>
        <v/>
      </c>
      <c r="BC119" s="967" t="str" cm="1">
        <f t="array" ref="BC119">IF(AM119="","",IF(AQ119&lt;&gt;"","",IF(SUMPRODUCT(--(BM27:BM1509=BC26),--(BL27:BL1509&lt;&gt;""),--ISNUMBER(SEARCH(" "&amp;BL27:BL1509&amp;" ",AP119)))&gt;0,BC26,"")))</f>
        <v/>
      </c>
      <c r="BD119" s="967" t="str" cm="1">
        <f t="array" ref="BD119">IF(AM119="","",IF(AQ119&lt;&gt;"","",IF(SUMPRODUCT(--(BM27:BM1509=BD26),--(BL27:BL1509&lt;&gt;""),--ISNUMBER(SEARCH(" "&amp;BL27:BL1509&amp;" ",AP119)))&gt;0,BD26,"")))</f>
        <v/>
      </c>
      <c r="BE119" s="967" t="str" cm="1">
        <f t="array" ref="BE119">IF(AM119="","",IF(AQ119&lt;&gt;"","",IF(SUMPRODUCT(--(BM27:BM1509=BE26),--(BL27:BL1509&lt;&gt;""),--ISNUMBER(SEARCH(" "&amp;BL27:BL1509&amp;" ",AP119)))&gt;0,BE26,"")))</f>
        <v/>
      </c>
      <c r="BF119" s="967" t="str" cm="1">
        <f t="array" ref="BF119">IF(AM119="","",IF(AQ119&lt;&gt;"","",IF(SUMPRODUCT(--(BM27:BM1509=BF26),--(BL27:BL1509&lt;&gt;""),--ISNUMBER(SEARCH(" "&amp;BL27:BL1509&amp;" ",AP119)))&gt;0,BF26,"")))</f>
        <v/>
      </c>
      <c r="BG119" s="967" t="str" cm="1">
        <f t="array" ref="BG119">IF(AM119="","",IF(AQ119&lt;&gt;"","",IF(SUMPRODUCT(--(BM27:BM1509=BG26),--(BL27:BL1509&lt;&gt;""),--ISNUMBER(SEARCH(" "&amp;BL27:BL1509&amp;" ",AP119)))&gt;0,BG26,"")))</f>
        <v/>
      </c>
      <c r="BH119" s="967" t="str" cm="1">
        <f t="array" ref="BH119">IF(AM119="","",IF(AQ119&lt;&gt;"","",IF(SUMPRODUCT(--(BM27:BM1509=BH26),--(BL27:BL1509&lt;&gt;""),--ISNUMBER(SEARCH(" "&amp;BL27:BL1509&amp;" ",AP119)))&gt;0,BH26,"")))</f>
        <v/>
      </c>
      <c r="BI119" s="967" t="str" cm="1">
        <f t="array" ref="BI119">IF(AM119="","",IF(AQ119&lt;&gt;"","",IF(SUMPRODUCT(--(BM27:BM1509=BI26),--(BL27:BL1509&lt;&gt;""),--ISNUMBER(SEARCH(" "&amp;BL27:BL1509&amp;" ",AP119)))&gt;0,BI26,"")))</f>
        <v/>
      </c>
      <c r="BJ119" s="967" t="str" cm="1">
        <f t="array" ref="BJ119">IF(AM119="","",IF(AS119&lt;&gt;"",BJ26,IF(AR119&lt;&gt;"","",IF(AQ119&lt;&gt;"","",IF(SUMPRODUCT(--(BM27:BM1509=BJ26),--(BL27:BL1509&lt;&gt;""),--ISNUMBER(SEARCH(" "&amp;BL27:BL1509&amp;" ",AP119)))&gt;0,BJ26,"")))))</f>
        <v/>
      </c>
      <c r="BL119" s="968" t="s">
        <v>515</v>
      </c>
      <c r="BM119" s="968" t="s">
        <v>1968</v>
      </c>
      <c r="BO119" s="964"/>
      <c r="BP119" s="964"/>
      <c r="BQ119" s="964"/>
      <c r="BS119" s="964"/>
      <c r="BT119" s="964"/>
      <c r="BU119" s="964"/>
      <c r="CM119" s="49">
        <v>1</v>
      </c>
    </row>
    <row r="120" spans="4:91" ht="30" customHeight="1">
      <c r="D120" s="674"/>
      <c r="E120" s="680"/>
      <c r="F120" s="681"/>
      <c r="G120" s="680"/>
      <c r="H120" s="682"/>
      <c r="I120" s="891"/>
      <c r="J120" s="892"/>
      <c r="K120" s="745"/>
      <c r="L120" s="893"/>
      <c r="M120" s="894"/>
      <c r="N120" s="895"/>
      <c r="O120" s="896"/>
      <c r="P120" s="137"/>
      <c r="Q120" s="897"/>
      <c r="R120" s="751"/>
      <c r="S120" s="898"/>
      <c r="T120" s="753"/>
      <c r="U120" s="899"/>
      <c r="V120" s="900"/>
      <c r="W120" s="756"/>
      <c r="X120" s="764"/>
      <c r="Z120" s="973" t="str">
        <f>IF(AA120="","",COUNTIF(AA27:AA120,"&lt;&gt;"))</f>
        <v/>
      </c>
      <c r="AA120" s="965"/>
      <c r="AB120" s="974" t="str">
        <f t="shared" si="34"/>
        <v/>
      </c>
      <c r="AC120" s="984" t="str">
        <f t="shared" si="22"/>
        <v/>
      </c>
      <c r="AD120" s="976" t="str">
        <f t="shared" si="23"/>
        <v/>
      </c>
      <c r="AE120" s="977" t="str">
        <f t="shared" si="24"/>
        <v/>
      </c>
      <c r="AF120" s="964" t="str">
        <f>IF(AG120="","",COUNTIF(AG27:AG120,"&lt;&gt;"))</f>
        <v/>
      </c>
      <c r="AG120" s="965" t="str" cm="1">
        <f t="array" ref="AG120">IF(AK120="","",IF(LEN(AK120)&lt;=MAX(10,AF22),AK120,IFERROR(LEFT(AK120,LOOKUP(2,1/(MID(AK120,ROW(10:509),1)=" ")/(ROW(10:509)&lt;=MAX(10,AF22)),ROW(10:509))-1),LEFT(AK120,MAX(10,AF22)))))</f>
        <v/>
      </c>
      <c r="AH120" s="964" t="str">
        <f t="shared" si="25"/>
        <v/>
      </c>
      <c r="AI120" s="964" t="str">
        <f t="shared" si="26"/>
        <v/>
      </c>
      <c r="AJ120" s="964" t="str">
        <f>IF(AL119&lt;&gt;"",AJ119,IF(AJ119&lt;MAX(Z27:Z326),AJ119+1,""))</f>
        <v/>
      </c>
      <c r="AK120" s="965" t="str">
        <f>IF(AJ120="","",IF(AL119&lt;&gt;"",AL119,INDEX(AD27:AD326,MATCH(AJ120,Z27:Z326,0))))</f>
        <v/>
      </c>
      <c r="AL120" s="965" t="str">
        <f t="shared" si="27"/>
        <v/>
      </c>
      <c r="AM120" s="965" t="str">
        <f t="shared" si="28"/>
        <v/>
      </c>
      <c r="AN120" s="964" t="str">
        <f t="shared" si="29"/>
        <v/>
      </c>
      <c r="AO120" s="964" t="str">
        <f t="shared" si="30"/>
        <v/>
      </c>
      <c r="AP120" s="965" t="str">
        <f t="shared" si="31"/>
        <v/>
      </c>
      <c r="AQ120" s="964" t="str">
        <f>IF(AM120="","",IF(COUNTIF(BO27:BO309,TRIM(AP120))&gt;0,"EXCLUSION EXACTE",""))</f>
        <v/>
      </c>
      <c r="AR120" s="964" t="str" cm="1">
        <f t="array" ref="AR120">IF(AM120="","",IF(SUMPRODUCT(--(BO27:BO309&lt;&gt;""),--ISNUMBER(SEARCH(" "&amp;BO27:BO309&amp;" ",AP120)))&gt;0,"BLOQUE MOLLUSQUES",""))</f>
        <v/>
      </c>
      <c r="AS120" s="964" t="str" cm="1">
        <f t="array" ref="AS120">IF(AM120="","",IF(SUMPRODUCT(--(BS27:BS309&lt;&gt;""),--ISNUMBER(SEARCH(" "&amp;BS27:BS309&amp;" ",AP120)))&gt;0,"FORCE MOLLUSQUES",""))</f>
        <v/>
      </c>
      <c r="AT120" s="965" t="str">
        <f t="shared" si="32"/>
        <v/>
      </c>
      <c r="AU120" s="965" t="str">
        <f t="shared" si="35"/>
        <v/>
      </c>
      <c r="AV120" s="964" t="str">
        <f t="shared" si="33"/>
        <v/>
      </c>
      <c r="AW120" s="964" t="str" cm="1">
        <f t="array" ref="AW120">IF(AM120="","",IF(AQ120&lt;&gt;"","",IF(SUMPRODUCT(--(BM27:BM1509=AW26),--(BL27:BL1509&lt;&gt;""),--ISNUMBER(SEARCH(" "&amp;BL27:BL1509&amp;" ",AP120)))&gt;0,AW26,"")))</f>
        <v/>
      </c>
      <c r="AX120" s="964" t="str" cm="1">
        <f t="array" ref="AX120">IF(AM120="","",IF(AQ120&lt;&gt;"","",IF(SUMPRODUCT(--(BM27:BM1509=AX26),--(BL27:BL1509&lt;&gt;""),--ISNUMBER(SEARCH(" "&amp;BL27:BL1509&amp;" ",AP120)))&gt;0,AX26,"")))</f>
        <v/>
      </c>
      <c r="AY120" s="964" t="str" cm="1">
        <f t="array" ref="AY120">IF(AM120="","",IF(AQ120&lt;&gt;"","",IF(SUMPRODUCT(--(BM27:BM1509=AY26),--(BL27:BL1509&lt;&gt;""),--ISNUMBER(SEARCH(" "&amp;BL27:BL1509&amp;" ",AP120)))&gt;0,AY26,"")))</f>
        <v/>
      </c>
      <c r="AZ120" s="964" t="str" cm="1">
        <f t="array" ref="AZ120">IF(AM120="","",IF(AQ120&lt;&gt;"","",IF(SUMPRODUCT(--(BM27:BM1509=AZ26),--(BL27:BL1509&lt;&gt;""),--ISNUMBER(SEARCH(" "&amp;BL27:BL1509&amp;" ",AP120)))&gt;0,AZ26,"")))</f>
        <v/>
      </c>
      <c r="BA120" s="964" t="str" cm="1">
        <f t="array" ref="BA120">IF(AM120="","",IF(AQ120&lt;&gt;"","",IF(SUMPRODUCT(--(BM27:BM1509=BA26),--(BL27:BL1509&lt;&gt;""),--ISNUMBER(SEARCH(" "&amp;BL27:BL1509&amp;" ",AP120)))&gt;0,BA26,"")))</f>
        <v/>
      </c>
      <c r="BB120" s="964" t="str" cm="1">
        <f t="array" ref="BB120">IF(AM120="","",IF(AQ120&lt;&gt;"","",IF(SUMPRODUCT(--(BM27:BM1509=BB26),--(BL27:BL1509&lt;&gt;""),--ISNUMBER(SEARCH(" "&amp;BL27:BL1509&amp;" ",AP120)))&gt;0,BB26,"")))</f>
        <v/>
      </c>
      <c r="BC120" s="964" t="str" cm="1">
        <f t="array" ref="BC120">IF(AM120="","",IF(AQ120&lt;&gt;"","",IF(SUMPRODUCT(--(BM27:BM1509=BC26),--(BL27:BL1509&lt;&gt;""),--ISNUMBER(SEARCH(" "&amp;BL27:BL1509&amp;" ",AP120)))&gt;0,BC26,"")))</f>
        <v/>
      </c>
      <c r="BD120" s="964" t="str" cm="1">
        <f t="array" ref="BD120">IF(AM120="","",IF(AQ120&lt;&gt;"","",IF(SUMPRODUCT(--(BM27:BM1509=BD26),--(BL27:BL1509&lt;&gt;""),--ISNUMBER(SEARCH(" "&amp;BL27:BL1509&amp;" ",AP120)))&gt;0,BD26,"")))</f>
        <v/>
      </c>
      <c r="BE120" s="964" t="str" cm="1">
        <f t="array" ref="BE120">IF(AM120="","",IF(AQ120&lt;&gt;"","",IF(SUMPRODUCT(--(BM27:BM1509=BE26),--(BL27:BL1509&lt;&gt;""),--ISNUMBER(SEARCH(" "&amp;BL27:BL1509&amp;" ",AP120)))&gt;0,BE26,"")))</f>
        <v/>
      </c>
      <c r="BF120" s="964" t="str" cm="1">
        <f t="array" ref="BF120">IF(AM120="","",IF(AQ120&lt;&gt;"","",IF(SUMPRODUCT(--(BM27:BM1509=BF26),--(BL27:BL1509&lt;&gt;""),--ISNUMBER(SEARCH(" "&amp;BL27:BL1509&amp;" ",AP120)))&gt;0,BF26,"")))</f>
        <v/>
      </c>
      <c r="BG120" s="964" t="str" cm="1">
        <f t="array" ref="BG120">IF(AM120="","",IF(AQ120&lt;&gt;"","",IF(SUMPRODUCT(--(BM27:BM1509=BG26),--(BL27:BL1509&lt;&gt;""),--ISNUMBER(SEARCH(" "&amp;BL27:BL1509&amp;" ",AP120)))&gt;0,BG26,"")))</f>
        <v/>
      </c>
      <c r="BH120" s="964" t="str" cm="1">
        <f t="array" ref="BH120">IF(AM120="","",IF(AQ120&lt;&gt;"","",IF(SUMPRODUCT(--(BM27:BM1509=BH26),--(BL27:BL1509&lt;&gt;""),--ISNUMBER(SEARCH(" "&amp;BL27:BL1509&amp;" ",AP120)))&gt;0,BH26,"")))</f>
        <v/>
      </c>
      <c r="BI120" s="964" t="str" cm="1">
        <f t="array" ref="BI120">IF(AM120="","",IF(AQ120&lt;&gt;"","",IF(SUMPRODUCT(--(BM27:BM1509=BI26),--(BL27:BL1509&lt;&gt;""),--ISNUMBER(SEARCH(" "&amp;BL27:BL1509&amp;" ",AP120)))&gt;0,BI26,"")))</f>
        <v/>
      </c>
      <c r="BJ120" s="964" t="str" cm="1">
        <f t="array" ref="BJ120">IF(AM120="","",IF(AS120&lt;&gt;"",BJ26,IF(AR120&lt;&gt;"","",IF(AQ120&lt;&gt;"","",IF(SUMPRODUCT(--(BM27:BM1509=BJ26),--(BL27:BL1509&lt;&gt;""),--ISNUMBER(SEARCH(" "&amp;BL27:BL1509&amp;" ",AP120)))&gt;0,BJ26,"")))))</f>
        <v/>
      </c>
      <c r="BL120" s="964" t="s">
        <v>270</v>
      </c>
      <c r="BM120" s="964" t="s">
        <v>1968</v>
      </c>
      <c r="BO120" s="964"/>
      <c r="BP120" s="964"/>
      <c r="BQ120" s="964"/>
      <c r="BS120" s="964"/>
      <c r="BT120" s="964"/>
      <c r="BU120" s="964"/>
      <c r="CM120" s="49">
        <v>1</v>
      </c>
    </row>
    <row r="121" spans="4:91" ht="30" customHeight="1">
      <c r="D121" s="674"/>
      <c r="E121" s="680"/>
      <c r="F121" s="681"/>
      <c r="G121" s="680"/>
      <c r="H121" s="682"/>
      <c r="I121" s="891"/>
      <c r="J121" s="892"/>
      <c r="K121" s="745"/>
      <c r="L121" s="893"/>
      <c r="M121" s="894"/>
      <c r="N121" s="895"/>
      <c r="O121" s="896"/>
      <c r="P121" s="137"/>
      <c r="Q121" s="897"/>
      <c r="R121" s="751"/>
      <c r="S121" s="898"/>
      <c r="T121" s="753"/>
      <c r="U121" s="899"/>
      <c r="V121" s="900"/>
      <c r="W121" s="756"/>
      <c r="X121" s="764"/>
      <c r="Z121" s="957" t="str">
        <f>IF(AA121="","",COUNTIF(AA27:AA121,"&lt;&gt;"))</f>
        <v/>
      </c>
      <c r="AA121" s="958"/>
      <c r="AB121" s="974" t="str">
        <f t="shared" si="34"/>
        <v/>
      </c>
      <c r="AC121" s="984" t="str">
        <f t="shared" si="22"/>
        <v/>
      </c>
      <c r="AD121" s="961" t="str">
        <f t="shared" si="23"/>
        <v/>
      </c>
      <c r="AE121" s="962" t="str">
        <f t="shared" si="24"/>
        <v/>
      </c>
      <c r="AF121" s="963" t="str">
        <f>IF(AG121="","",COUNTIF(AG27:AG121,"&lt;&gt;"))</f>
        <v/>
      </c>
      <c r="AG121" s="958" t="str" cm="1">
        <f t="array" ref="AG121">IF(AK121="","",IF(LEN(AK121)&lt;=MAX(10,AF22),AK121,IFERROR(LEFT(AK121,LOOKUP(2,1/(MID(AK121,ROW(10:509),1)=" ")/(ROW(10:509)&lt;=MAX(10,AF22)),ROW(10:509))-1),LEFT(AK121,MAX(10,AF22)))))</f>
        <v/>
      </c>
      <c r="AH121" s="963" t="str">
        <f t="shared" si="25"/>
        <v/>
      </c>
      <c r="AI121" s="963" t="str">
        <f t="shared" si="26"/>
        <v/>
      </c>
      <c r="AJ121" s="964" t="str">
        <f>IF(AL120&lt;&gt;"",AJ120,IF(AJ120&lt;MAX(Z27:Z326),AJ120+1,""))</f>
        <v/>
      </c>
      <c r="AK121" s="965" t="str">
        <f>IF(AJ121="","",IF(AL120&lt;&gt;"",AL120,INDEX(AD27:AD326,MATCH(AJ121,Z27:Z326,0))))</f>
        <v/>
      </c>
      <c r="AL121" s="965" t="str">
        <f t="shared" si="27"/>
        <v/>
      </c>
      <c r="AM121" s="966" t="str">
        <f t="shared" si="28"/>
        <v/>
      </c>
      <c r="AN121" s="967" t="str">
        <f t="shared" si="29"/>
        <v/>
      </c>
      <c r="AO121" s="967" t="str">
        <f t="shared" si="30"/>
        <v/>
      </c>
      <c r="AP121" s="966" t="str">
        <f t="shared" si="31"/>
        <v/>
      </c>
      <c r="AQ121" s="967" t="str">
        <f>IF(AM121="","",IF(COUNTIF(BO27:BO309,TRIM(AP121))&gt;0,"EXCLUSION EXACTE",""))</f>
        <v/>
      </c>
      <c r="AR121" s="967" t="str" cm="1">
        <f t="array" ref="AR121">IF(AM121="","",IF(SUMPRODUCT(--(BO27:BO309&lt;&gt;""),--ISNUMBER(SEARCH(" "&amp;BO27:BO309&amp;" ",AP121)))&gt;0,"BLOQUE MOLLUSQUES",""))</f>
        <v/>
      </c>
      <c r="AS121" s="967" t="str" cm="1">
        <f t="array" ref="AS121">IF(AM121="","",IF(SUMPRODUCT(--(BS27:BS309&lt;&gt;""),--ISNUMBER(SEARCH(" "&amp;BS27:BS309&amp;" ",AP121)))&gt;0,"FORCE MOLLUSQUES",""))</f>
        <v/>
      </c>
      <c r="AT121" s="966" t="str">
        <f t="shared" si="32"/>
        <v/>
      </c>
      <c r="AU121" s="966" t="str">
        <f t="shared" si="35"/>
        <v/>
      </c>
      <c r="AV121" s="967" t="str">
        <f t="shared" si="33"/>
        <v/>
      </c>
      <c r="AW121" s="967" t="str" cm="1">
        <f t="array" ref="AW121">IF(AM121="","",IF(AQ121&lt;&gt;"","",IF(SUMPRODUCT(--(BM27:BM1509=AW26),--(BL27:BL1509&lt;&gt;""),--ISNUMBER(SEARCH(" "&amp;BL27:BL1509&amp;" ",AP121)))&gt;0,AW26,"")))</f>
        <v/>
      </c>
      <c r="AX121" s="967" t="str" cm="1">
        <f t="array" ref="AX121">IF(AM121="","",IF(AQ121&lt;&gt;"","",IF(SUMPRODUCT(--(BM27:BM1509=AX26),--(BL27:BL1509&lt;&gt;""),--ISNUMBER(SEARCH(" "&amp;BL27:BL1509&amp;" ",AP121)))&gt;0,AX26,"")))</f>
        <v/>
      </c>
      <c r="AY121" s="967" t="str" cm="1">
        <f t="array" ref="AY121">IF(AM121="","",IF(AQ121&lt;&gt;"","",IF(SUMPRODUCT(--(BM27:BM1509=AY26),--(BL27:BL1509&lt;&gt;""),--ISNUMBER(SEARCH(" "&amp;BL27:BL1509&amp;" ",AP121)))&gt;0,AY26,"")))</f>
        <v/>
      </c>
      <c r="AZ121" s="967" t="str" cm="1">
        <f t="array" ref="AZ121">IF(AM121="","",IF(AQ121&lt;&gt;"","",IF(SUMPRODUCT(--(BM27:BM1509=AZ26),--(BL27:BL1509&lt;&gt;""),--ISNUMBER(SEARCH(" "&amp;BL27:BL1509&amp;" ",AP121)))&gt;0,AZ26,"")))</f>
        <v/>
      </c>
      <c r="BA121" s="967" t="str" cm="1">
        <f t="array" ref="BA121">IF(AM121="","",IF(AQ121&lt;&gt;"","",IF(SUMPRODUCT(--(BM27:BM1509=BA26),--(BL27:BL1509&lt;&gt;""),--ISNUMBER(SEARCH(" "&amp;BL27:BL1509&amp;" ",AP121)))&gt;0,BA26,"")))</f>
        <v/>
      </c>
      <c r="BB121" s="967" t="str" cm="1">
        <f t="array" ref="BB121">IF(AM121="","",IF(AQ121&lt;&gt;"","",IF(SUMPRODUCT(--(BM27:BM1509=BB26),--(BL27:BL1509&lt;&gt;""),--ISNUMBER(SEARCH(" "&amp;BL27:BL1509&amp;" ",AP121)))&gt;0,BB26,"")))</f>
        <v/>
      </c>
      <c r="BC121" s="967" t="str" cm="1">
        <f t="array" ref="BC121">IF(AM121="","",IF(AQ121&lt;&gt;"","",IF(SUMPRODUCT(--(BM27:BM1509=BC26),--(BL27:BL1509&lt;&gt;""),--ISNUMBER(SEARCH(" "&amp;BL27:BL1509&amp;" ",AP121)))&gt;0,BC26,"")))</f>
        <v/>
      </c>
      <c r="BD121" s="967" t="str" cm="1">
        <f t="array" ref="BD121">IF(AM121="","",IF(AQ121&lt;&gt;"","",IF(SUMPRODUCT(--(BM27:BM1509=BD26),--(BL27:BL1509&lt;&gt;""),--ISNUMBER(SEARCH(" "&amp;BL27:BL1509&amp;" ",AP121)))&gt;0,BD26,"")))</f>
        <v/>
      </c>
      <c r="BE121" s="967" t="str" cm="1">
        <f t="array" ref="BE121">IF(AM121="","",IF(AQ121&lt;&gt;"","",IF(SUMPRODUCT(--(BM27:BM1509=BE26),--(BL27:BL1509&lt;&gt;""),--ISNUMBER(SEARCH(" "&amp;BL27:BL1509&amp;" ",AP121)))&gt;0,BE26,"")))</f>
        <v/>
      </c>
      <c r="BF121" s="967" t="str" cm="1">
        <f t="array" ref="BF121">IF(AM121="","",IF(AQ121&lt;&gt;"","",IF(SUMPRODUCT(--(BM27:BM1509=BF26),--(BL27:BL1509&lt;&gt;""),--ISNUMBER(SEARCH(" "&amp;BL27:BL1509&amp;" ",AP121)))&gt;0,BF26,"")))</f>
        <v/>
      </c>
      <c r="BG121" s="967" t="str" cm="1">
        <f t="array" ref="BG121">IF(AM121="","",IF(AQ121&lt;&gt;"","",IF(SUMPRODUCT(--(BM27:BM1509=BG26),--(BL27:BL1509&lt;&gt;""),--ISNUMBER(SEARCH(" "&amp;BL27:BL1509&amp;" ",AP121)))&gt;0,BG26,"")))</f>
        <v/>
      </c>
      <c r="BH121" s="967" t="str" cm="1">
        <f t="array" ref="BH121">IF(AM121="","",IF(AQ121&lt;&gt;"","",IF(SUMPRODUCT(--(BM27:BM1509=BH26),--(BL27:BL1509&lt;&gt;""),--ISNUMBER(SEARCH(" "&amp;BL27:BL1509&amp;" ",AP121)))&gt;0,BH26,"")))</f>
        <v/>
      </c>
      <c r="BI121" s="967" t="str" cm="1">
        <f t="array" ref="BI121">IF(AM121="","",IF(AQ121&lt;&gt;"","",IF(SUMPRODUCT(--(BM27:BM1509=BI26),--(BL27:BL1509&lt;&gt;""),--ISNUMBER(SEARCH(" "&amp;BL27:BL1509&amp;" ",AP121)))&gt;0,BI26,"")))</f>
        <v/>
      </c>
      <c r="BJ121" s="967" t="str" cm="1">
        <f t="array" ref="BJ121">IF(AM121="","",IF(AS121&lt;&gt;"",BJ26,IF(AR121&lt;&gt;"","",IF(AQ121&lt;&gt;"","",IF(SUMPRODUCT(--(BM27:BM1509=BJ26),--(BL27:BL1509&lt;&gt;""),--ISNUMBER(SEARCH(" "&amp;BL27:BL1509&amp;" ",AP121)))&gt;0,BJ26,"")))))</f>
        <v/>
      </c>
      <c r="BL121" s="968" t="s">
        <v>2170</v>
      </c>
      <c r="BM121" s="968" t="s">
        <v>1968</v>
      </c>
      <c r="BO121" s="964"/>
      <c r="BP121" s="964"/>
      <c r="BQ121" s="964"/>
      <c r="BS121" s="964"/>
      <c r="BT121" s="964"/>
      <c r="BU121" s="964"/>
      <c r="CM121" s="49">
        <v>1</v>
      </c>
    </row>
    <row r="122" spans="4:91" ht="30" customHeight="1">
      <c r="D122" s="674"/>
      <c r="E122" s="680"/>
      <c r="F122" s="681"/>
      <c r="G122" s="680"/>
      <c r="H122" s="682"/>
      <c r="I122" s="891"/>
      <c r="J122" s="892"/>
      <c r="K122" s="745"/>
      <c r="L122" s="893"/>
      <c r="M122" s="894"/>
      <c r="N122" s="895"/>
      <c r="O122" s="896"/>
      <c r="P122" s="137"/>
      <c r="Q122" s="897"/>
      <c r="R122" s="751"/>
      <c r="S122" s="898"/>
      <c r="T122" s="753"/>
      <c r="U122" s="899"/>
      <c r="V122" s="900"/>
      <c r="W122" s="756"/>
      <c r="X122" s="764"/>
      <c r="Z122" s="973" t="str">
        <f>IF(AA122="","",COUNTIF(AA27:AA122,"&lt;&gt;"))</f>
        <v/>
      </c>
      <c r="AA122" s="965"/>
      <c r="AB122" s="974" t="str">
        <f t="shared" si="34"/>
        <v/>
      </c>
      <c r="AC122" s="984" t="str">
        <f t="shared" si="22"/>
        <v/>
      </c>
      <c r="AD122" s="976" t="str">
        <f t="shared" si="23"/>
        <v/>
      </c>
      <c r="AE122" s="977" t="str">
        <f t="shared" si="24"/>
        <v/>
      </c>
      <c r="AF122" s="964" t="str">
        <f>IF(AG122="","",COUNTIF(AG27:AG122,"&lt;&gt;"))</f>
        <v/>
      </c>
      <c r="AG122" s="965" t="str" cm="1">
        <f t="array" ref="AG122">IF(AK122="","",IF(LEN(AK122)&lt;=MAX(10,AF22),AK122,IFERROR(LEFT(AK122,LOOKUP(2,1/(MID(AK122,ROW(10:509),1)=" ")/(ROW(10:509)&lt;=MAX(10,AF22)),ROW(10:509))-1),LEFT(AK122,MAX(10,AF22)))))</f>
        <v/>
      </c>
      <c r="AH122" s="964" t="str">
        <f t="shared" si="25"/>
        <v/>
      </c>
      <c r="AI122" s="964" t="str">
        <f t="shared" si="26"/>
        <v/>
      </c>
      <c r="AJ122" s="964" t="str">
        <f>IF(AL121&lt;&gt;"",AJ121,IF(AJ121&lt;MAX(Z27:Z326),AJ121+1,""))</f>
        <v/>
      </c>
      <c r="AK122" s="965" t="str">
        <f>IF(AJ122="","",IF(AL121&lt;&gt;"",AL121,INDEX(AD27:AD326,MATCH(AJ122,Z27:Z326,0))))</f>
        <v/>
      </c>
      <c r="AL122" s="965" t="str">
        <f t="shared" si="27"/>
        <v/>
      </c>
      <c r="AM122" s="965" t="str">
        <f t="shared" si="28"/>
        <v/>
      </c>
      <c r="AN122" s="964" t="str">
        <f t="shared" si="29"/>
        <v/>
      </c>
      <c r="AO122" s="964" t="str">
        <f t="shared" si="30"/>
        <v/>
      </c>
      <c r="AP122" s="965" t="str">
        <f t="shared" si="31"/>
        <v/>
      </c>
      <c r="AQ122" s="964" t="str">
        <f>IF(AM122="","",IF(COUNTIF(BO27:BO309,TRIM(AP122))&gt;0,"EXCLUSION EXACTE",""))</f>
        <v/>
      </c>
      <c r="AR122" s="964" t="str" cm="1">
        <f t="array" ref="AR122">IF(AM122="","",IF(SUMPRODUCT(--(BO27:BO309&lt;&gt;""),--ISNUMBER(SEARCH(" "&amp;BO27:BO309&amp;" ",AP122)))&gt;0,"BLOQUE MOLLUSQUES",""))</f>
        <v/>
      </c>
      <c r="AS122" s="964" t="str" cm="1">
        <f t="array" ref="AS122">IF(AM122="","",IF(SUMPRODUCT(--(BS27:BS309&lt;&gt;""),--ISNUMBER(SEARCH(" "&amp;BS27:BS309&amp;" ",AP122)))&gt;0,"FORCE MOLLUSQUES",""))</f>
        <v/>
      </c>
      <c r="AT122" s="965" t="str">
        <f t="shared" si="32"/>
        <v/>
      </c>
      <c r="AU122" s="965" t="str">
        <f t="shared" si="35"/>
        <v/>
      </c>
      <c r="AV122" s="964" t="str">
        <f t="shared" si="33"/>
        <v/>
      </c>
      <c r="AW122" s="964" t="str" cm="1">
        <f t="array" ref="AW122">IF(AM122="","",IF(AQ122&lt;&gt;"","",IF(SUMPRODUCT(--(BM27:BM1509=AW26),--(BL27:BL1509&lt;&gt;""),--ISNUMBER(SEARCH(" "&amp;BL27:BL1509&amp;" ",AP122)))&gt;0,AW26,"")))</f>
        <v/>
      </c>
      <c r="AX122" s="964" t="str" cm="1">
        <f t="array" ref="AX122">IF(AM122="","",IF(AQ122&lt;&gt;"","",IF(SUMPRODUCT(--(BM27:BM1509=AX26),--(BL27:BL1509&lt;&gt;""),--ISNUMBER(SEARCH(" "&amp;BL27:BL1509&amp;" ",AP122)))&gt;0,AX26,"")))</f>
        <v/>
      </c>
      <c r="AY122" s="964" t="str" cm="1">
        <f t="array" ref="AY122">IF(AM122="","",IF(AQ122&lt;&gt;"","",IF(SUMPRODUCT(--(BM27:BM1509=AY26),--(BL27:BL1509&lt;&gt;""),--ISNUMBER(SEARCH(" "&amp;BL27:BL1509&amp;" ",AP122)))&gt;0,AY26,"")))</f>
        <v/>
      </c>
      <c r="AZ122" s="964" t="str" cm="1">
        <f t="array" ref="AZ122">IF(AM122="","",IF(AQ122&lt;&gt;"","",IF(SUMPRODUCT(--(BM27:BM1509=AZ26),--(BL27:BL1509&lt;&gt;""),--ISNUMBER(SEARCH(" "&amp;BL27:BL1509&amp;" ",AP122)))&gt;0,AZ26,"")))</f>
        <v/>
      </c>
      <c r="BA122" s="964" t="str" cm="1">
        <f t="array" ref="BA122">IF(AM122="","",IF(AQ122&lt;&gt;"","",IF(SUMPRODUCT(--(BM27:BM1509=BA26),--(BL27:BL1509&lt;&gt;""),--ISNUMBER(SEARCH(" "&amp;BL27:BL1509&amp;" ",AP122)))&gt;0,BA26,"")))</f>
        <v/>
      </c>
      <c r="BB122" s="964" t="str" cm="1">
        <f t="array" ref="BB122">IF(AM122="","",IF(AQ122&lt;&gt;"","",IF(SUMPRODUCT(--(BM27:BM1509=BB26),--(BL27:BL1509&lt;&gt;""),--ISNUMBER(SEARCH(" "&amp;BL27:BL1509&amp;" ",AP122)))&gt;0,BB26,"")))</f>
        <v/>
      </c>
      <c r="BC122" s="964" t="str" cm="1">
        <f t="array" ref="BC122">IF(AM122="","",IF(AQ122&lt;&gt;"","",IF(SUMPRODUCT(--(BM27:BM1509=BC26),--(BL27:BL1509&lt;&gt;""),--ISNUMBER(SEARCH(" "&amp;BL27:BL1509&amp;" ",AP122)))&gt;0,BC26,"")))</f>
        <v/>
      </c>
      <c r="BD122" s="964" t="str" cm="1">
        <f t="array" ref="BD122">IF(AM122="","",IF(AQ122&lt;&gt;"","",IF(SUMPRODUCT(--(BM27:BM1509=BD26),--(BL27:BL1509&lt;&gt;""),--ISNUMBER(SEARCH(" "&amp;BL27:BL1509&amp;" ",AP122)))&gt;0,BD26,"")))</f>
        <v/>
      </c>
      <c r="BE122" s="964" t="str" cm="1">
        <f t="array" ref="BE122">IF(AM122="","",IF(AQ122&lt;&gt;"","",IF(SUMPRODUCT(--(BM27:BM1509=BE26),--(BL27:BL1509&lt;&gt;""),--ISNUMBER(SEARCH(" "&amp;BL27:BL1509&amp;" ",AP122)))&gt;0,BE26,"")))</f>
        <v/>
      </c>
      <c r="BF122" s="964" t="str" cm="1">
        <f t="array" ref="BF122">IF(AM122="","",IF(AQ122&lt;&gt;"","",IF(SUMPRODUCT(--(BM27:BM1509=BF26),--(BL27:BL1509&lt;&gt;""),--ISNUMBER(SEARCH(" "&amp;BL27:BL1509&amp;" ",AP122)))&gt;0,BF26,"")))</f>
        <v/>
      </c>
      <c r="BG122" s="964" t="str" cm="1">
        <f t="array" ref="BG122">IF(AM122="","",IF(AQ122&lt;&gt;"","",IF(SUMPRODUCT(--(BM27:BM1509=BG26),--(BL27:BL1509&lt;&gt;""),--ISNUMBER(SEARCH(" "&amp;BL27:BL1509&amp;" ",AP122)))&gt;0,BG26,"")))</f>
        <v/>
      </c>
      <c r="BH122" s="964" t="str" cm="1">
        <f t="array" ref="BH122">IF(AM122="","",IF(AQ122&lt;&gt;"","",IF(SUMPRODUCT(--(BM27:BM1509=BH26),--(BL27:BL1509&lt;&gt;""),--ISNUMBER(SEARCH(" "&amp;BL27:BL1509&amp;" ",AP122)))&gt;0,BH26,"")))</f>
        <v/>
      </c>
      <c r="BI122" s="964" t="str" cm="1">
        <f t="array" ref="BI122">IF(AM122="","",IF(AQ122&lt;&gt;"","",IF(SUMPRODUCT(--(BM27:BM1509=BI26),--(BL27:BL1509&lt;&gt;""),--ISNUMBER(SEARCH(" "&amp;BL27:BL1509&amp;" ",AP122)))&gt;0,BI26,"")))</f>
        <v/>
      </c>
      <c r="BJ122" s="964" t="str" cm="1">
        <f t="array" ref="BJ122">IF(AM122="","",IF(AS122&lt;&gt;"",BJ26,IF(AR122&lt;&gt;"","",IF(AQ122&lt;&gt;"","",IF(SUMPRODUCT(--(BM27:BM1509=BJ26),--(BL27:BL1509&lt;&gt;""),--ISNUMBER(SEARCH(" "&amp;BL27:BL1509&amp;" ",AP122)))&gt;0,BJ26,"")))))</f>
        <v/>
      </c>
      <c r="BL122" s="964" t="s">
        <v>522</v>
      </c>
      <c r="BM122" s="964" t="s">
        <v>1968</v>
      </c>
      <c r="BO122" s="964"/>
      <c r="BP122" s="964"/>
      <c r="BQ122" s="964"/>
      <c r="BS122" s="964"/>
      <c r="BT122" s="964"/>
      <c r="BU122" s="964"/>
      <c r="CM122" s="49">
        <v>1</v>
      </c>
    </row>
    <row r="123" spans="4:91" ht="30" customHeight="1">
      <c r="D123" s="674"/>
      <c r="E123" s="680"/>
      <c r="F123" s="681"/>
      <c r="G123" s="680"/>
      <c r="H123" s="682"/>
      <c r="I123" s="891"/>
      <c r="J123" s="892"/>
      <c r="K123" s="745"/>
      <c r="L123" s="893"/>
      <c r="M123" s="894"/>
      <c r="N123" s="895"/>
      <c r="O123" s="896"/>
      <c r="P123" s="137"/>
      <c r="Q123" s="897"/>
      <c r="R123" s="751"/>
      <c r="S123" s="898"/>
      <c r="T123" s="753"/>
      <c r="U123" s="899"/>
      <c r="V123" s="900"/>
      <c r="W123" s="756"/>
      <c r="X123" s="764"/>
      <c r="Z123" s="957" t="str">
        <f>IF(AA123="","",COUNTIF(AA27:AA123,"&lt;&gt;"))</f>
        <v/>
      </c>
      <c r="AA123" s="958"/>
      <c r="AB123" s="974" t="str">
        <f t="shared" si="34"/>
        <v/>
      </c>
      <c r="AC123" s="984" t="str">
        <f t="shared" si="22"/>
        <v/>
      </c>
      <c r="AD123" s="961" t="str">
        <f t="shared" si="23"/>
        <v/>
      </c>
      <c r="AE123" s="962" t="str">
        <f t="shared" si="24"/>
        <v/>
      </c>
      <c r="AF123" s="963" t="str">
        <f>IF(AG123="","",COUNTIF(AG27:AG123,"&lt;&gt;"))</f>
        <v/>
      </c>
      <c r="AG123" s="958" t="str" cm="1">
        <f t="array" ref="AG123">IF(AK123="","",IF(LEN(AK123)&lt;=MAX(10,AF22),AK123,IFERROR(LEFT(AK123,LOOKUP(2,1/(MID(AK123,ROW(10:509),1)=" ")/(ROW(10:509)&lt;=MAX(10,AF22)),ROW(10:509))-1),LEFT(AK123,MAX(10,AF22)))))</f>
        <v/>
      </c>
      <c r="AH123" s="963" t="str">
        <f t="shared" si="25"/>
        <v/>
      </c>
      <c r="AI123" s="963" t="str">
        <f t="shared" si="26"/>
        <v/>
      </c>
      <c r="AJ123" s="964" t="str">
        <f>IF(AL122&lt;&gt;"",AJ122,IF(AJ122&lt;MAX(Z27:Z326),AJ122+1,""))</f>
        <v/>
      </c>
      <c r="AK123" s="965" t="str">
        <f>IF(AJ123="","",IF(AL122&lt;&gt;"",AL122,INDEX(AD27:AD326,MATCH(AJ123,Z27:Z326,0))))</f>
        <v/>
      </c>
      <c r="AL123" s="965" t="str">
        <f t="shared" si="27"/>
        <v/>
      </c>
      <c r="AM123" s="966" t="str">
        <f t="shared" si="28"/>
        <v/>
      </c>
      <c r="AN123" s="967" t="str">
        <f t="shared" si="29"/>
        <v/>
      </c>
      <c r="AO123" s="967" t="str">
        <f t="shared" si="30"/>
        <v/>
      </c>
      <c r="AP123" s="966" t="str">
        <f t="shared" si="31"/>
        <v/>
      </c>
      <c r="AQ123" s="967" t="str">
        <f>IF(AM123="","",IF(COUNTIF(BO27:BO309,TRIM(AP123))&gt;0,"EXCLUSION EXACTE",""))</f>
        <v/>
      </c>
      <c r="AR123" s="967" t="str" cm="1">
        <f t="array" ref="AR123">IF(AM123="","",IF(SUMPRODUCT(--(BO27:BO309&lt;&gt;""),--ISNUMBER(SEARCH(" "&amp;BO27:BO309&amp;" ",AP123)))&gt;0,"BLOQUE MOLLUSQUES",""))</f>
        <v/>
      </c>
      <c r="AS123" s="967" t="str" cm="1">
        <f t="array" ref="AS123">IF(AM123="","",IF(SUMPRODUCT(--(BS27:BS309&lt;&gt;""),--ISNUMBER(SEARCH(" "&amp;BS27:BS309&amp;" ",AP123)))&gt;0,"FORCE MOLLUSQUES",""))</f>
        <v/>
      </c>
      <c r="AT123" s="966" t="str">
        <f t="shared" si="32"/>
        <v/>
      </c>
      <c r="AU123" s="966" t="str">
        <f t="shared" si="35"/>
        <v/>
      </c>
      <c r="AV123" s="967" t="str">
        <f t="shared" si="33"/>
        <v/>
      </c>
      <c r="AW123" s="967" t="str" cm="1">
        <f t="array" ref="AW123">IF(AM123="","",IF(AQ123&lt;&gt;"","",IF(SUMPRODUCT(--(BM27:BM1509=AW26),--(BL27:BL1509&lt;&gt;""),--ISNUMBER(SEARCH(" "&amp;BL27:BL1509&amp;" ",AP123)))&gt;0,AW26,"")))</f>
        <v/>
      </c>
      <c r="AX123" s="967" t="str" cm="1">
        <f t="array" ref="AX123">IF(AM123="","",IF(AQ123&lt;&gt;"","",IF(SUMPRODUCT(--(BM27:BM1509=AX26),--(BL27:BL1509&lt;&gt;""),--ISNUMBER(SEARCH(" "&amp;BL27:BL1509&amp;" ",AP123)))&gt;0,AX26,"")))</f>
        <v/>
      </c>
      <c r="AY123" s="967" t="str" cm="1">
        <f t="array" ref="AY123">IF(AM123="","",IF(AQ123&lt;&gt;"","",IF(SUMPRODUCT(--(BM27:BM1509=AY26),--(BL27:BL1509&lt;&gt;""),--ISNUMBER(SEARCH(" "&amp;BL27:BL1509&amp;" ",AP123)))&gt;0,AY26,"")))</f>
        <v/>
      </c>
      <c r="AZ123" s="967" t="str" cm="1">
        <f t="array" ref="AZ123">IF(AM123="","",IF(AQ123&lt;&gt;"","",IF(SUMPRODUCT(--(BM27:BM1509=AZ26),--(BL27:BL1509&lt;&gt;""),--ISNUMBER(SEARCH(" "&amp;BL27:BL1509&amp;" ",AP123)))&gt;0,AZ26,"")))</f>
        <v/>
      </c>
      <c r="BA123" s="967" t="str" cm="1">
        <f t="array" ref="BA123">IF(AM123="","",IF(AQ123&lt;&gt;"","",IF(SUMPRODUCT(--(BM27:BM1509=BA26),--(BL27:BL1509&lt;&gt;""),--ISNUMBER(SEARCH(" "&amp;BL27:BL1509&amp;" ",AP123)))&gt;0,BA26,"")))</f>
        <v/>
      </c>
      <c r="BB123" s="967" t="str" cm="1">
        <f t="array" ref="BB123">IF(AM123="","",IF(AQ123&lt;&gt;"","",IF(SUMPRODUCT(--(BM27:BM1509=BB26),--(BL27:BL1509&lt;&gt;""),--ISNUMBER(SEARCH(" "&amp;BL27:BL1509&amp;" ",AP123)))&gt;0,BB26,"")))</f>
        <v/>
      </c>
      <c r="BC123" s="967" t="str" cm="1">
        <f t="array" ref="BC123">IF(AM123="","",IF(AQ123&lt;&gt;"","",IF(SUMPRODUCT(--(BM27:BM1509=BC26),--(BL27:BL1509&lt;&gt;""),--ISNUMBER(SEARCH(" "&amp;BL27:BL1509&amp;" ",AP123)))&gt;0,BC26,"")))</f>
        <v/>
      </c>
      <c r="BD123" s="967" t="str" cm="1">
        <f t="array" ref="BD123">IF(AM123="","",IF(AQ123&lt;&gt;"","",IF(SUMPRODUCT(--(BM27:BM1509=BD26),--(BL27:BL1509&lt;&gt;""),--ISNUMBER(SEARCH(" "&amp;BL27:BL1509&amp;" ",AP123)))&gt;0,BD26,"")))</f>
        <v/>
      </c>
      <c r="BE123" s="967" t="str" cm="1">
        <f t="array" ref="BE123">IF(AM123="","",IF(AQ123&lt;&gt;"","",IF(SUMPRODUCT(--(BM27:BM1509=BE26),--(BL27:BL1509&lt;&gt;""),--ISNUMBER(SEARCH(" "&amp;BL27:BL1509&amp;" ",AP123)))&gt;0,BE26,"")))</f>
        <v/>
      </c>
      <c r="BF123" s="967" t="str" cm="1">
        <f t="array" ref="BF123">IF(AM123="","",IF(AQ123&lt;&gt;"","",IF(SUMPRODUCT(--(BM27:BM1509=BF26),--(BL27:BL1509&lt;&gt;""),--ISNUMBER(SEARCH(" "&amp;BL27:BL1509&amp;" ",AP123)))&gt;0,BF26,"")))</f>
        <v/>
      </c>
      <c r="BG123" s="967" t="str" cm="1">
        <f t="array" ref="BG123">IF(AM123="","",IF(AQ123&lt;&gt;"","",IF(SUMPRODUCT(--(BM27:BM1509=BG26),--(BL27:BL1509&lt;&gt;""),--ISNUMBER(SEARCH(" "&amp;BL27:BL1509&amp;" ",AP123)))&gt;0,BG26,"")))</f>
        <v/>
      </c>
      <c r="BH123" s="967" t="str" cm="1">
        <f t="array" ref="BH123">IF(AM123="","",IF(AQ123&lt;&gt;"","",IF(SUMPRODUCT(--(BM27:BM1509=BH26),--(BL27:BL1509&lt;&gt;""),--ISNUMBER(SEARCH(" "&amp;BL27:BL1509&amp;" ",AP123)))&gt;0,BH26,"")))</f>
        <v/>
      </c>
      <c r="BI123" s="967" t="str" cm="1">
        <f t="array" ref="BI123">IF(AM123="","",IF(AQ123&lt;&gt;"","",IF(SUMPRODUCT(--(BM27:BM1509=BI26),--(BL27:BL1509&lt;&gt;""),--ISNUMBER(SEARCH(" "&amp;BL27:BL1509&amp;" ",AP123)))&gt;0,BI26,"")))</f>
        <v/>
      </c>
      <c r="BJ123" s="967" t="str" cm="1">
        <f t="array" ref="BJ123">IF(AM123="","",IF(AS123&lt;&gt;"",BJ26,IF(AR123&lt;&gt;"","",IF(AQ123&lt;&gt;"","",IF(SUMPRODUCT(--(BM27:BM1509=BJ26),--(BL27:BL1509&lt;&gt;""),--ISNUMBER(SEARCH(" "&amp;BL27:BL1509&amp;" ",AP123)))&gt;0,BJ26,"")))))</f>
        <v/>
      </c>
      <c r="BL123" s="968" t="s">
        <v>278</v>
      </c>
      <c r="BM123" s="968" t="s">
        <v>1968</v>
      </c>
      <c r="BO123" s="964"/>
      <c r="BP123" s="964"/>
      <c r="BQ123" s="964"/>
      <c r="BS123" s="964"/>
      <c r="BT123" s="964"/>
      <c r="BU123" s="964"/>
      <c r="CM123" s="49">
        <v>1</v>
      </c>
    </row>
    <row r="124" spans="4:91" ht="30" customHeight="1">
      <c r="D124" s="674"/>
      <c r="E124" s="680"/>
      <c r="F124" s="681"/>
      <c r="G124" s="680"/>
      <c r="H124" s="682"/>
      <c r="I124" s="891"/>
      <c r="J124" s="892"/>
      <c r="K124" s="745"/>
      <c r="L124" s="893"/>
      <c r="M124" s="894"/>
      <c r="N124" s="895"/>
      <c r="O124" s="896"/>
      <c r="P124" s="137"/>
      <c r="Q124" s="897"/>
      <c r="R124" s="751"/>
      <c r="S124" s="898"/>
      <c r="T124" s="753"/>
      <c r="U124" s="899"/>
      <c r="V124" s="900"/>
      <c r="W124" s="756"/>
      <c r="X124" s="764"/>
      <c r="Z124" s="973" t="str">
        <f>IF(AA124="","",COUNTIF(AA27:AA124,"&lt;&gt;"))</f>
        <v/>
      </c>
      <c r="AA124" s="965"/>
      <c r="AB124" s="974" t="str">
        <f t="shared" si="34"/>
        <v/>
      </c>
      <c r="AC124" s="984" t="str">
        <f t="shared" si="22"/>
        <v/>
      </c>
      <c r="AD124" s="976" t="str">
        <f t="shared" si="23"/>
        <v/>
      </c>
      <c r="AE124" s="977" t="str">
        <f t="shared" si="24"/>
        <v/>
      </c>
      <c r="AF124" s="964" t="str">
        <f>IF(AG124="","",COUNTIF(AG27:AG124,"&lt;&gt;"))</f>
        <v/>
      </c>
      <c r="AG124" s="965" t="str" cm="1">
        <f t="array" ref="AG124">IF(AK124="","",IF(LEN(AK124)&lt;=MAX(10,AF22),AK124,IFERROR(LEFT(AK124,LOOKUP(2,1/(MID(AK124,ROW(10:509),1)=" ")/(ROW(10:509)&lt;=MAX(10,AF22)),ROW(10:509))-1),LEFT(AK124,MAX(10,AF22)))))</f>
        <v/>
      </c>
      <c r="AH124" s="964" t="str">
        <f t="shared" si="25"/>
        <v/>
      </c>
      <c r="AI124" s="964" t="str">
        <f t="shared" si="26"/>
        <v/>
      </c>
      <c r="AJ124" s="964" t="str">
        <f>IF(AL123&lt;&gt;"",AJ123,IF(AJ123&lt;MAX(Z27:Z326),AJ123+1,""))</f>
        <v/>
      </c>
      <c r="AK124" s="965" t="str">
        <f>IF(AJ124="","",IF(AL123&lt;&gt;"",AL123,INDEX(AD27:AD326,MATCH(AJ124,Z27:Z326,0))))</f>
        <v/>
      </c>
      <c r="AL124" s="965" t="str">
        <f t="shared" si="27"/>
        <v/>
      </c>
      <c r="AM124" s="965" t="str">
        <f t="shared" si="28"/>
        <v/>
      </c>
      <c r="AN124" s="964" t="str">
        <f t="shared" si="29"/>
        <v/>
      </c>
      <c r="AO124" s="964" t="str">
        <f t="shared" si="30"/>
        <v/>
      </c>
      <c r="AP124" s="965" t="str">
        <f t="shared" si="31"/>
        <v/>
      </c>
      <c r="AQ124" s="964" t="str">
        <f>IF(AM124="","",IF(COUNTIF(BO27:BO309,TRIM(AP124))&gt;0,"EXCLUSION EXACTE",""))</f>
        <v/>
      </c>
      <c r="AR124" s="964" t="str" cm="1">
        <f t="array" ref="AR124">IF(AM124="","",IF(SUMPRODUCT(--(BO27:BO309&lt;&gt;""),--ISNUMBER(SEARCH(" "&amp;BO27:BO309&amp;" ",AP124)))&gt;0,"BLOQUE MOLLUSQUES",""))</f>
        <v/>
      </c>
      <c r="AS124" s="964" t="str" cm="1">
        <f t="array" ref="AS124">IF(AM124="","",IF(SUMPRODUCT(--(BS27:BS309&lt;&gt;""),--ISNUMBER(SEARCH(" "&amp;BS27:BS309&amp;" ",AP124)))&gt;0,"FORCE MOLLUSQUES",""))</f>
        <v/>
      </c>
      <c r="AT124" s="965" t="str">
        <f t="shared" si="32"/>
        <v/>
      </c>
      <c r="AU124" s="965" t="str">
        <f t="shared" si="35"/>
        <v/>
      </c>
      <c r="AV124" s="964" t="str">
        <f t="shared" si="33"/>
        <v/>
      </c>
      <c r="AW124" s="964" t="str" cm="1">
        <f t="array" ref="AW124">IF(AM124="","",IF(AQ124&lt;&gt;"","",IF(SUMPRODUCT(--(BM27:BM1509=AW26),--(BL27:BL1509&lt;&gt;""),--ISNUMBER(SEARCH(" "&amp;BL27:BL1509&amp;" ",AP124)))&gt;0,AW26,"")))</f>
        <v/>
      </c>
      <c r="AX124" s="964" t="str" cm="1">
        <f t="array" ref="AX124">IF(AM124="","",IF(AQ124&lt;&gt;"","",IF(SUMPRODUCT(--(BM27:BM1509=AX26),--(BL27:BL1509&lt;&gt;""),--ISNUMBER(SEARCH(" "&amp;BL27:BL1509&amp;" ",AP124)))&gt;0,AX26,"")))</f>
        <v/>
      </c>
      <c r="AY124" s="964" t="str" cm="1">
        <f t="array" ref="AY124">IF(AM124="","",IF(AQ124&lt;&gt;"","",IF(SUMPRODUCT(--(BM27:BM1509=AY26),--(BL27:BL1509&lt;&gt;""),--ISNUMBER(SEARCH(" "&amp;BL27:BL1509&amp;" ",AP124)))&gt;0,AY26,"")))</f>
        <v/>
      </c>
      <c r="AZ124" s="964" t="str" cm="1">
        <f t="array" ref="AZ124">IF(AM124="","",IF(AQ124&lt;&gt;"","",IF(SUMPRODUCT(--(BM27:BM1509=AZ26),--(BL27:BL1509&lt;&gt;""),--ISNUMBER(SEARCH(" "&amp;BL27:BL1509&amp;" ",AP124)))&gt;0,AZ26,"")))</f>
        <v/>
      </c>
      <c r="BA124" s="964" t="str" cm="1">
        <f t="array" ref="BA124">IF(AM124="","",IF(AQ124&lt;&gt;"","",IF(SUMPRODUCT(--(BM27:BM1509=BA26),--(BL27:BL1509&lt;&gt;""),--ISNUMBER(SEARCH(" "&amp;BL27:BL1509&amp;" ",AP124)))&gt;0,BA26,"")))</f>
        <v/>
      </c>
      <c r="BB124" s="964" t="str" cm="1">
        <f t="array" ref="BB124">IF(AM124="","",IF(AQ124&lt;&gt;"","",IF(SUMPRODUCT(--(BM27:BM1509=BB26),--(BL27:BL1509&lt;&gt;""),--ISNUMBER(SEARCH(" "&amp;BL27:BL1509&amp;" ",AP124)))&gt;0,BB26,"")))</f>
        <v/>
      </c>
      <c r="BC124" s="964" t="str" cm="1">
        <f t="array" ref="BC124">IF(AM124="","",IF(AQ124&lt;&gt;"","",IF(SUMPRODUCT(--(BM27:BM1509=BC26),--(BL27:BL1509&lt;&gt;""),--ISNUMBER(SEARCH(" "&amp;BL27:BL1509&amp;" ",AP124)))&gt;0,BC26,"")))</f>
        <v/>
      </c>
      <c r="BD124" s="964" t="str" cm="1">
        <f t="array" ref="BD124">IF(AM124="","",IF(AQ124&lt;&gt;"","",IF(SUMPRODUCT(--(BM27:BM1509=BD26),--(BL27:BL1509&lt;&gt;""),--ISNUMBER(SEARCH(" "&amp;BL27:BL1509&amp;" ",AP124)))&gt;0,BD26,"")))</f>
        <v/>
      </c>
      <c r="BE124" s="964" t="str" cm="1">
        <f t="array" ref="BE124">IF(AM124="","",IF(AQ124&lt;&gt;"","",IF(SUMPRODUCT(--(BM27:BM1509=BE26),--(BL27:BL1509&lt;&gt;""),--ISNUMBER(SEARCH(" "&amp;BL27:BL1509&amp;" ",AP124)))&gt;0,BE26,"")))</f>
        <v/>
      </c>
      <c r="BF124" s="964" t="str" cm="1">
        <f t="array" ref="BF124">IF(AM124="","",IF(AQ124&lt;&gt;"","",IF(SUMPRODUCT(--(BM27:BM1509=BF26),--(BL27:BL1509&lt;&gt;""),--ISNUMBER(SEARCH(" "&amp;BL27:BL1509&amp;" ",AP124)))&gt;0,BF26,"")))</f>
        <v/>
      </c>
      <c r="BG124" s="964" t="str" cm="1">
        <f t="array" ref="BG124">IF(AM124="","",IF(AQ124&lt;&gt;"","",IF(SUMPRODUCT(--(BM27:BM1509=BG26),--(BL27:BL1509&lt;&gt;""),--ISNUMBER(SEARCH(" "&amp;BL27:BL1509&amp;" ",AP124)))&gt;0,BG26,"")))</f>
        <v/>
      </c>
      <c r="BH124" s="964" t="str" cm="1">
        <f t="array" ref="BH124">IF(AM124="","",IF(AQ124&lt;&gt;"","",IF(SUMPRODUCT(--(BM27:BM1509=BH26),--(BL27:BL1509&lt;&gt;""),--ISNUMBER(SEARCH(" "&amp;BL27:BL1509&amp;" ",AP124)))&gt;0,BH26,"")))</f>
        <v/>
      </c>
      <c r="BI124" s="964" t="str" cm="1">
        <f t="array" ref="BI124">IF(AM124="","",IF(AQ124&lt;&gt;"","",IF(SUMPRODUCT(--(BM27:BM1509=BI26),--(BL27:BL1509&lt;&gt;""),--ISNUMBER(SEARCH(" "&amp;BL27:BL1509&amp;" ",AP124)))&gt;0,BI26,"")))</f>
        <v/>
      </c>
      <c r="BJ124" s="964" t="str" cm="1">
        <f t="array" ref="BJ124">IF(AM124="","",IF(AS124&lt;&gt;"",BJ26,IF(AR124&lt;&gt;"","",IF(AQ124&lt;&gt;"","",IF(SUMPRODUCT(--(BM27:BM1509=BJ26),--(BL27:BL1509&lt;&gt;""),--ISNUMBER(SEARCH(" "&amp;BL27:BL1509&amp;" ",AP124)))&gt;0,BJ26,"")))))</f>
        <v/>
      </c>
      <c r="BL124" s="964" t="s">
        <v>282</v>
      </c>
      <c r="BM124" s="964" t="s">
        <v>1968</v>
      </c>
      <c r="BO124" s="964"/>
      <c r="BP124" s="964"/>
      <c r="BQ124" s="964"/>
      <c r="BS124" s="964"/>
      <c r="BT124" s="964"/>
      <c r="BU124" s="964"/>
      <c r="CM124" s="49">
        <v>1</v>
      </c>
    </row>
    <row r="125" spans="4:91" ht="30" customHeight="1">
      <c r="D125" s="674"/>
      <c r="E125" s="680"/>
      <c r="F125" s="681"/>
      <c r="G125" s="680"/>
      <c r="H125" s="682"/>
      <c r="I125" s="891"/>
      <c r="J125" s="892"/>
      <c r="K125" s="745"/>
      <c r="L125" s="893"/>
      <c r="M125" s="894"/>
      <c r="N125" s="895"/>
      <c r="O125" s="896"/>
      <c r="P125" s="137"/>
      <c r="Q125" s="897"/>
      <c r="R125" s="751"/>
      <c r="S125" s="898"/>
      <c r="T125" s="753"/>
      <c r="U125" s="899"/>
      <c r="V125" s="900"/>
      <c r="W125" s="756"/>
      <c r="X125" s="764"/>
      <c r="Z125" s="957" t="str">
        <f>IF(AA125="","",COUNTIF(AA27:AA125,"&lt;&gt;"))</f>
        <v/>
      </c>
      <c r="AA125" s="958"/>
      <c r="AB125" s="974" t="str">
        <f t="shared" si="34"/>
        <v/>
      </c>
      <c r="AC125" s="984" t="str">
        <f t="shared" si="22"/>
        <v/>
      </c>
      <c r="AD125" s="961" t="str">
        <f t="shared" si="23"/>
        <v/>
      </c>
      <c r="AE125" s="962" t="str">
        <f t="shared" si="24"/>
        <v/>
      </c>
      <c r="AF125" s="963" t="str">
        <f>IF(AG125="","",COUNTIF(AG27:AG125,"&lt;&gt;"))</f>
        <v/>
      </c>
      <c r="AG125" s="958" t="str" cm="1">
        <f t="array" ref="AG125">IF(AK125="","",IF(LEN(AK125)&lt;=MAX(10,AF22),AK125,IFERROR(LEFT(AK125,LOOKUP(2,1/(MID(AK125,ROW(10:509),1)=" ")/(ROW(10:509)&lt;=MAX(10,AF22)),ROW(10:509))-1),LEFT(AK125,MAX(10,AF22)))))</f>
        <v/>
      </c>
      <c r="AH125" s="963" t="str">
        <f t="shared" si="25"/>
        <v/>
      </c>
      <c r="AI125" s="963" t="str">
        <f t="shared" si="26"/>
        <v/>
      </c>
      <c r="AJ125" s="964" t="str">
        <f>IF(AL124&lt;&gt;"",AJ124,IF(AJ124&lt;MAX(Z27:Z326),AJ124+1,""))</f>
        <v/>
      </c>
      <c r="AK125" s="965" t="str">
        <f>IF(AJ125="","",IF(AL124&lt;&gt;"",AL124,INDEX(AD27:AD326,MATCH(AJ125,Z27:Z326,0))))</f>
        <v/>
      </c>
      <c r="AL125" s="965" t="str">
        <f t="shared" si="27"/>
        <v/>
      </c>
      <c r="AM125" s="966" t="str">
        <f t="shared" si="28"/>
        <v/>
      </c>
      <c r="AN125" s="967" t="str">
        <f t="shared" si="29"/>
        <v/>
      </c>
      <c r="AO125" s="967" t="str">
        <f t="shared" si="30"/>
        <v/>
      </c>
      <c r="AP125" s="966" t="str">
        <f t="shared" si="31"/>
        <v/>
      </c>
      <c r="AQ125" s="967" t="str">
        <f>IF(AM125="","",IF(COUNTIF(BO27:BO309,TRIM(AP125))&gt;0,"EXCLUSION EXACTE",""))</f>
        <v/>
      </c>
      <c r="AR125" s="967" t="str" cm="1">
        <f t="array" ref="AR125">IF(AM125="","",IF(SUMPRODUCT(--(BO27:BO309&lt;&gt;""),--ISNUMBER(SEARCH(" "&amp;BO27:BO309&amp;" ",AP125)))&gt;0,"BLOQUE MOLLUSQUES",""))</f>
        <v/>
      </c>
      <c r="AS125" s="967" t="str" cm="1">
        <f t="array" ref="AS125">IF(AM125="","",IF(SUMPRODUCT(--(BS27:BS309&lt;&gt;""),--ISNUMBER(SEARCH(" "&amp;BS27:BS309&amp;" ",AP125)))&gt;0,"FORCE MOLLUSQUES",""))</f>
        <v/>
      </c>
      <c r="AT125" s="966" t="str">
        <f t="shared" si="32"/>
        <v/>
      </c>
      <c r="AU125" s="966" t="str">
        <f t="shared" si="35"/>
        <v/>
      </c>
      <c r="AV125" s="967" t="str">
        <f t="shared" si="33"/>
        <v/>
      </c>
      <c r="AW125" s="967" t="str" cm="1">
        <f t="array" ref="AW125">IF(AM125="","",IF(AQ125&lt;&gt;"","",IF(SUMPRODUCT(--(BM27:BM1509=AW26),--(BL27:BL1509&lt;&gt;""),--ISNUMBER(SEARCH(" "&amp;BL27:BL1509&amp;" ",AP125)))&gt;0,AW26,"")))</f>
        <v/>
      </c>
      <c r="AX125" s="967" t="str" cm="1">
        <f t="array" ref="AX125">IF(AM125="","",IF(AQ125&lt;&gt;"","",IF(SUMPRODUCT(--(BM27:BM1509=AX26),--(BL27:BL1509&lt;&gt;""),--ISNUMBER(SEARCH(" "&amp;BL27:BL1509&amp;" ",AP125)))&gt;0,AX26,"")))</f>
        <v/>
      </c>
      <c r="AY125" s="967" t="str" cm="1">
        <f t="array" ref="AY125">IF(AM125="","",IF(AQ125&lt;&gt;"","",IF(SUMPRODUCT(--(BM27:BM1509=AY26),--(BL27:BL1509&lt;&gt;""),--ISNUMBER(SEARCH(" "&amp;BL27:BL1509&amp;" ",AP125)))&gt;0,AY26,"")))</f>
        <v/>
      </c>
      <c r="AZ125" s="967" t="str" cm="1">
        <f t="array" ref="AZ125">IF(AM125="","",IF(AQ125&lt;&gt;"","",IF(SUMPRODUCT(--(BM27:BM1509=AZ26),--(BL27:BL1509&lt;&gt;""),--ISNUMBER(SEARCH(" "&amp;BL27:BL1509&amp;" ",AP125)))&gt;0,AZ26,"")))</f>
        <v/>
      </c>
      <c r="BA125" s="967" t="str" cm="1">
        <f t="array" ref="BA125">IF(AM125="","",IF(AQ125&lt;&gt;"","",IF(SUMPRODUCT(--(BM27:BM1509=BA26),--(BL27:BL1509&lt;&gt;""),--ISNUMBER(SEARCH(" "&amp;BL27:BL1509&amp;" ",AP125)))&gt;0,BA26,"")))</f>
        <v/>
      </c>
      <c r="BB125" s="967" t="str" cm="1">
        <f t="array" ref="BB125">IF(AM125="","",IF(AQ125&lt;&gt;"","",IF(SUMPRODUCT(--(BM27:BM1509=BB26),--(BL27:BL1509&lt;&gt;""),--ISNUMBER(SEARCH(" "&amp;BL27:BL1509&amp;" ",AP125)))&gt;0,BB26,"")))</f>
        <v/>
      </c>
      <c r="BC125" s="967" t="str" cm="1">
        <f t="array" ref="BC125">IF(AM125="","",IF(AQ125&lt;&gt;"","",IF(SUMPRODUCT(--(BM27:BM1509=BC26),--(BL27:BL1509&lt;&gt;""),--ISNUMBER(SEARCH(" "&amp;BL27:BL1509&amp;" ",AP125)))&gt;0,BC26,"")))</f>
        <v/>
      </c>
      <c r="BD125" s="967" t="str" cm="1">
        <f t="array" ref="BD125">IF(AM125="","",IF(AQ125&lt;&gt;"","",IF(SUMPRODUCT(--(BM27:BM1509=BD26),--(BL27:BL1509&lt;&gt;""),--ISNUMBER(SEARCH(" "&amp;BL27:BL1509&amp;" ",AP125)))&gt;0,BD26,"")))</f>
        <v/>
      </c>
      <c r="BE125" s="967" t="str" cm="1">
        <f t="array" ref="BE125">IF(AM125="","",IF(AQ125&lt;&gt;"","",IF(SUMPRODUCT(--(BM27:BM1509=BE26),--(BL27:BL1509&lt;&gt;""),--ISNUMBER(SEARCH(" "&amp;BL27:BL1509&amp;" ",AP125)))&gt;0,BE26,"")))</f>
        <v/>
      </c>
      <c r="BF125" s="967" t="str" cm="1">
        <f t="array" ref="BF125">IF(AM125="","",IF(AQ125&lt;&gt;"","",IF(SUMPRODUCT(--(BM27:BM1509=BF26),--(BL27:BL1509&lt;&gt;""),--ISNUMBER(SEARCH(" "&amp;BL27:BL1509&amp;" ",AP125)))&gt;0,BF26,"")))</f>
        <v/>
      </c>
      <c r="BG125" s="967" t="str" cm="1">
        <f t="array" ref="BG125">IF(AM125="","",IF(AQ125&lt;&gt;"","",IF(SUMPRODUCT(--(BM27:BM1509=BG26),--(BL27:BL1509&lt;&gt;""),--ISNUMBER(SEARCH(" "&amp;BL27:BL1509&amp;" ",AP125)))&gt;0,BG26,"")))</f>
        <v/>
      </c>
      <c r="BH125" s="967" t="str" cm="1">
        <f t="array" ref="BH125">IF(AM125="","",IF(AQ125&lt;&gt;"","",IF(SUMPRODUCT(--(BM27:BM1509=BH26),--(BL27:BL1509&lt;&gt;""),--ISNUMBER(SEARCH(" "&amp;BL27:BL1509&amp;" ",AP125)))&gt;0,BH26,"")))</f>
        <v/>
      </c>
      <c r="BI125" s="967" t="str" cm="1">
        <f t="array" ref="BI125">IF(AM125="","",IF(AQ125&lt;&gt;"","",IF(SUMPRODUCT(--(BM27:BM1509=BI26),--(BL27:BL1509&lt;&gt;""),--ISNUMBER(SEARCH(" "&amp;BL27:BL1509&amp;" ",AP125)))&gt;0,BI26,"")))</f>
        <v/>
      </c>
      <c r="BJ125" s="967" t="str" cm="1">
        <f t="array" ref="BJ125">IF(AM125="","",IF(AS125&lt;&gt;"",BJ26,IF(AR125&lt;&gt;"","",IF(AQ125&lt;&gt;"","",IF(SUMPRODUCT(--(BM27:BM1509=BJ26),--(BL27:BL1509&lt;&gt;""),--ISNUMBER(SEARCH(" "&amp;BL27:BL1509&amp;" ",AP125)))&gt;0,BJ26,"")))))</f>
        <v/>
      </c>
      <c r="BL125" s="968" t="s">
        <v>287</v>
      </c>
      <c r="BM125" s="968" t="s">
        <v>1968</v>
      </c>
      <c r="BO125" s="964"/>
      <c r="BP125" s="964"/>
      <c r="BQ125" s="964"/>
      <c r="BS125" s="964"/>
      <c r="BT125" s="964"/>
      <c r="BU125" s="964"/>
      <c r="CM125" s="49">
        <v>1</v>
      </c>
    </row>
    <row r="126" spans="4:91" ht="30" customHeight="1">
      <c r="D126" s="674"/>
      <c r="E126" s="680"/>
      <c r="F126" s="681"/>
      <c r="G126" s="680"/>
      <c r="H126" s="682"/>
      <c r="I126" s="891"/>
      <c r="J126" s="892"/>
      <c r="K126" s="745"/>
      <c r="L126" s="893"/>
      <c r="M126" s="894"/>
      <c r="N126" s="895"/>
      <c r="O126" s="896"/>
      <c r="P126" s="137"/>
      <c r="Q126" s="897"/>
      <c r="R126" s="751"/>
      <c r="S126" s="898"/>
      <c r="T126" s="753"/>
      <c r="U126" s="899"/>
      <c r="V126" s="900"/>
      <c r="W126" s="756"/>
      <c r="X126" s="764"/>
      <c r="Z126" s="973" t="str">
        <f>IF(AA126="","",COUNTIF(AA27:AA126,"&lt;&gt;"))</f>
        <v/>
      </c>
      <c r="AA126" s="965"/>
      <c r="AB126" s="974" t="str">
        <f t="shared" si="34"/>
        <v/>
      </c>
      <c r="AC126" s="984" t="str">
        <f t="shared" si="22"/>
        <v/>
      </c>
      <c r="AD126" s="976" t="str">
        <f t="shared" si="23"/>
        <v/>
      </c>
      <c r="AE126" s="977" t="str">
        <f t="shared" si="24"/>
        <v/>
      </c>
      <c r="AF126" s="964" t="str">
        <f>IF(AG126="","",COUNTIF(AG27:AG126,"&lt;&gt;"))</f>
        <v/>
      </c>
      <c r="AG126" s="965" t="str" cm="1">
        <f t="array" ref="AG126">IF(AK126="","",IF(LEN(AK126)&lt;=MAX(10,AF22),AK126,IFERROR(LEFT(AK126,LOOKUP(2,1/(MID(AK126,ROW(10:509),1)=" ")/(ROW(10:509)&lt;=MAX(10,AF22)),ROW(10:509))-1),LEFT(AK126,MAX(10,AF22)))))</f>
        <v/>
      </c>
      <c r="AH126" s="964" t="str">
        <f t="shared" si="25"/>
        <v/>
      </c>
      <c r="AI126" s="964" t="str">
        <f t="shared" si="26"/>
        <v/>
      </c>
      <c r="AJ126" s="964" t="str">
        <f>IF(AL125&lt;&gt;"",AJ125,IF(AJ125&lt;MAX(Z27:Z326),AJ125+1,""))</f>
        <v/>
      </c>
      <c r="AK126" s="965" t="str">
        <f>IF(AJ126="","",IF(AL125&lt;&gt;"",AL125,INDEX(AD27:AD326,MATCH(AJ126,Z27:Z326,0))))</f>
        <v/>
      </c>
      <c r="AL126" s="965" t="str">
        <f t="shared" si="27"/>
        <v/>
      </c>
      <c r="AM126" s="965" t="str">
        <f t="shared" si="28"/>
        <v/>
      </c>
      <c r="AN126" s="964" t="str">
        <f t="shared" si="29"/>
        <v/>
      </c>
      <c r="AO126" s="964" t="str">
        <f t="shared" si="30"/>
        <v/>
      </c>
      <c r="AP126" s="965" t="str">
        <f t="shared" si="31"/>
        <v/>
      </c>
      <c r="AQ126" s="964" t="str">
        <f>IF(AM126="","",IF(COUNTIF(BO27:BO309,TRIM(AP126))&gt;0,"EXCLUSION EXACTE",""))</f>
        <v/>
      </c>
      <c r="AR126" s="964" t="str" cm="1">
        <f t="array" ref="AR126">IF(AM126="","",IF(SUMPRODUCT(--(BO27:BO309&lt;&gt;""),--ISNUMBER(SEARCH(" "&amp;BO27:BO309&amp;" ",AP126)))&gt;0,"BLOQUE MOLLUSQUES",""))</f>
        <v/>
      </c>
      <c r="AS126" s="964" t="str" cm="1">
        <f t="array" ref="AS126">IF(AM126="","",IF(SUMPRODUCT(--(BS27:BS309&lt;&gt;""),--ISNUMBER(SEARCH(" "&amp;BS27:BS309&amp;" ",AP126)))&gt;0,"FORCE MOLLUSQUES",""))</f>
        <v/>
      </c>
      <c r="AT126" s="965" t="str">
        <f t="shared" si="32"/>
        <v/>
      </c>
      <c r="AU126" s="965" t="str">
        <f t="shared" si="35"/>
        <v/>
      </c>
      <c r="AV126" s="964" t="str">
        <f t="shared" si="33"/>
        <v/>
      </c>
      <c r="AW126" s="964" t="str" cm="1">
        <f t="array" ref="AW126">IF(AM126="","",IF(AQ126&lt;&gt;"","",IF(SUMPRODUCT(--(BM27:BM1509=AW26),--(BL27:BL1509&lt;&gt;""),--ISNUMBER(SEARCH(" "&amp;BL27:BL1509&amp;" ",AP126)))&gt;0,AW26,"")))</f>
        <v/>
      </c>
      <c r="AX126" s="964" t="str" cm="1">
        <f t="array" ref="AX126">IF(AM126="","",IF(AQ126&lt;&gt;"","",IF(SUMPRODUCT(--(BM27:BM1509=AX26),--(BL27:BL1509&lt;&gt;""),--ISNUMBER(SEARCH(" "&amp;BL27:BL1509&amp;" ",AP126)))&gt;0,AX26,"")))</f>
        <v/>
      </c>
      <c r="AY126" s="964" t="str" cm="1">
        <f t="array" ref="AY126">IF(AM126="","",IF(AQ126&lt;&gt;"","",IF(SUMPRODUCT(--(BM27:BM1509=AY26),--(BL27:BL1509&lt;&gt;""),--ISNUMBER(SEARCH(" "&amp;BL27:BL1509&amp;" ",AP126)))&gt;0,AY26,"")))</f>
        <v/>
      </c>
      <c r="AZ126" s="964" t="str" cm="1">
        <f t="array" ref="AZ126">IF(AM126="","",IF(AQ126&lt;&gt;"","",IF(SUMPRODUCT(--(BM27:BM1509=AZ26),--(BL27:BL1509&lt;&gt;""),--ISNUMBER(SEARCH(" "&amp;BL27:BL1509&amp;" ",AP126)))&gt;0,AZ26,"")))</f>
        <v/>
      </c>
      <c r="BA126" s="964" t="str" cm="1">
        <f t="array" ref="BA126">IF(AM126="","",IF(AQ126&lt;&gt;"","",IF(SUMPRODUCT(--(BM27:BM1509=BA26),--(BL27:BL1509&lt;&gt;""),--ISNUMBER(SEARCH(" "&amp;BL27:BL1509&amp;" ",AP126)))&gt;0,BA26,"")))</f>
        <v/>
      </c>
      <c r="BB126" s="964" t="str" cm="1">
        <f t="array" ref="BB126">IF(AM126="","",IF(AQ126&lt;&gt;"","",IF(SUMPRODUCT(--(BM27:BM1509=BB26),--(BL27:BL1509&lt;&gt;""),--ISNUMBER(SEARCH(" "&amp;BL27:BL1509&amp;" ",AP126)))&gt;0,BB26,"")))</f>
        <v/>
      </c>
      <c r="BC126" s="964" t="str" cm="1">
        <f t="array" ref="BC126">IF(AM126="","",IF(AQ126&lt;&gt;"","",IF(SUMPRODUCT(--(BM27:BM1509=BC26),--(BL27:BL1509&lt;&gt;""),--ISNUMBER(SEARCH(" "&amp;BL27:BL1509&amp;" ",AP126)))&gt;0,BC26,"")))</f>
        <v/>
      </c>
      <c r="BD126" s="964" t="str" cm="1">
        <f t="array" ref="BD126">IF(AM126="","",IF(AQ126&lt;&gt;"","",IF(SUMPRODUCT(--(BM27:BM1509=BD26),--(BL27:BL1509&lt;&gt;""),--ISNUMBER(SEARCH(" "&amp;BL27:BL1509&amp;" ",AP126)))&gt;0,BD26,"")))</f>
        <v/>
      </c>
      <c r="BE126" s="964" t="str" cm="1">
        <f t="array" ref="BE126">IF(AM126="","",IF(AQ126&lt;&gt;"","",IF(SUMPRODUCT(--(BM27:BM1509=BE26),--(BL27:BL1509&lt;&gt;""),--ISNUMBER(SEARCH(" "&amp;BL27:BL1509&amp;" ",AP126)))&gt;0,BE26,"")))</f>
        <v/>
      </c>
      <c r="BF126" s="964" t="str" cm="1">
        <f t="array" ref="BF126">IF(AM126="","",IF(AQ126&lt;&gt;"","",IF(SUMPRODUCT(--(BM27:BM1509=BF26),--(BL27:BL1509&lt;&gt;""),--ISNUMBER(SEARCH(" "&amp;BL27:BL1509&amp;" ",AP126)))&gt;0,BF26,"")))</f>
        <v/>
      </c>
      <c r="BG126" s="964" t="str" cm="1">
        <f t="array" ref="BG126">IF(AM126="","",IF(AQ126&lt;&gt;"","",IF(SUMPRODUCT(--(BM27:BM1509=BG26),--(BL27:BL1509&lt;&gt;""),--ISNUMBER(SEARCH(" "&amp;BL27:BL1509&amp;" ",AP126)))&gt;0,BG26,"")))</f>
        <v/>
      </c>
      <c r="BH126" s="964" t="str" cm="1">
        <f t="array" ref="BH126">IF(AM126="","",IF(AQ126&lt;&gt;"","",IF(SUMPRODUCT(--(BM27:BM1509=BH26),--(BL27:BL1509&lt;&gt;""),--ISNUMBER(SEARCH(" "&amp;BL27:BL1509&amp;" ",AP126)))&gt;0,BH26,"")))</f>
        <v/>
      </c>
      <c r="BI126" s="964" t="str" cm="1">
        <f t="array" ref="BI126">IF(AM126="","",IF(AQ126&lt;&gt;"","",IF(SUMPRODUCT(--(BM27:BM1509=BI26),--(BL27:BL1509&lt;&gt;""),--ISNUMBER(SEARCH(" "&amp;BL27:BL1509&amp;" ",AP126)))&gt;0,BI26,"")))</f>
        <v/>
      </c>
      <c r="BJ126" s="964" t="str" cm="1">
        <f t="array" ref="BJ126">IF(AM126="","",IF(AS126&lt;&gt;"",BJ26,IF(AR126&lt;&gt;"","",IF(AQ126&lt;&gt;"","",IF(SUMPRODUCT(--(BM27:BM1509=BJ26),--(BL27:BL1509&lt;&gt;""),--ISNUMBER(SEARCH(" "&amp;BL27:BL1509&amp;" ",AP126)))&gt;0,BJ26,"")))))</f>
        <v/>
      </c>
      <c r="BL126" s="964" t="s">
        <v>291</v>
      </c>
      <c r="BM126" s="964" t="s">
        <v>1968</v>
      </c>
      <c r="BO126" s="964"/>
      <c r="BP126" s="964"/>
      <c r="BQ126" s="964"/>
      <c r="BS126" s="964"/>
      <c r="BT126" s="964"/>
      <c r="BU126" s="964"/>
      <c r="CM126" s="49">
        <v>1</v>
      </c>
    </row>
    <row r="127" spans="4:91" ht="30" customHeight="1">
      <c r="D127" s="674"/>
      <c r="E127" s="680"/>
      <c r="F127" s="681"/>
      <c r="G127" s="680"/>
      <c r="H127" s="682"/>
      <c r="I127" s="891"/>
      <c r="J127" s="892"/>
      <c r="K127" s="745"/>
      <c r="L127" s="893"/>
      <c r="M127" s="894"/>
      <c r="N127" s="895"/>
      <c r="O127" s="896"/>
      <c r="P127" s="137"/>
      <c r="Q127" s="897"/>
      <c r="R127" s="751"/>
      <c r="S127" s="898"/>
      <c r="T127" s="753"/>
      <c r="U127" s="899"/>
      <c r="V127" s="900"/>
      <c r="W127" s="756"/>
      <c r="X127" s="764"/>
      <c r="Z127" s="957" t="str">
        <f>IF(AA127="","",COUNTIF(AA27:AA127,"&lt;&gt;"))</f>
        <v/>
      </c>
      <c r="AA127" s="958"/>
      <c r="AB127" s="974" t="str">
        <f t="shared" si="34"/>
        <v/>
      </c>
      <c r="AC127" s="984" t="str">
        <f t="shared" si="22"/>
        <v/>
      </c>
      <c r="AD127" s="961" t="str">
        <f t="shared" si="23"/>
        <v/>
      </c>
      <c r="AE127" s="962" t="str">
        <f t="shared" si="24"/>
        <v/>
      </c>
      <c r="AF127" s="963" t="str">
        <f>IF(AG127="","",COUNTIF(AG27:AG127,"&lt;&gt;"))</f>
        <v/>
      </c>
      <c r="AG127" s="958" t="str" cm="1">
        <f t="array" ref="AG127">IF(AK127="","",IF(LEN(AK127)&lt;=MAX(10,AF22),AK127,IFERROR(LEFT(AK127,LOOKUP(2,1/(MID(AK127,ROW(10:509),1)=" ")/(ROW(10:509)&lt;=MAX(10,AF22)),ROW(10:509))-1),LEFT(AK127,MAX(10,AF22)))))</f>
        <v/>
      </c>
      <c r="AH127" s="963" t="str">
        <f t="shared" si="25"/>
        <v/>
      </c>
      <c r="AI127" s="963" t="str">
        <f t="shared" si="26"/>
        <v/>
      </c>
      <c r="AJ127" s="964" t="str">
        <f>IF(AL126&lt;&gt;"",AJ126,IF(AJ126&lt;MAX(Z27:Z326),AJ126+1,""))</f>
        <v/>
      </c>
      <c r="AK127" s="965" t="str">
        <f>IF(AJ127="","",IF(AL126&lt;&gt;"",AL126,INDEX(AD27:AD326,MATCH(AJ127,Z27:Z326,0))))</f>
        <v/>
      </c>
      <c r="AL127" s="965" t="str">
        <f t="shared" si="27"/>
        <v/>
      </c>
      <c r="AM127" s="966" t="str">
        <f t="shared" si="28"/>
        <v/>
      </c>
      <c r="AN127" s="967" t="str">
        <f t="shared" si="29"/>
        <v/>
      </c>
      <c r="AO127" s="967" t="str">
        <f t="shared" si="30"/>
        <v/>
      </c>
      <c r="AP127" s="966" t="str">
        <f t="shared" si="31"/>
        <v/>
      </c>
      <c r="AQ127" s="967" t="str">
        <f>IF(AM127="","",IF(COUNTIF(BO27:BO309,TRIM(AP127))&gt;0,"EXCLUSION EXACTE",""))</f>
        <v/>
      </c>
      <c r="AR127" s="967" t="str" cm="1">
        <f t="array" ref="AR127">IF(AM127="","",IF(SUMPRODUCT(--(BO27:BO309&lt;&gt;""),--ISNUMBER(SEARCH(" "&amp;BO27:BO309&amp;" ",AP127)))&gt;0,"BLOQUE MOLLUSQUES",""))</f>
        <v/>
      </c>
      <c r="AS127" s="967" t="str" cm="1">
        <f t="array" ref="AS127">IF(AM127="","",IF(SUMPRODUCT(--(BS27:BS309&lt;&gt;""),--ISNUMBER(SEARCH(" "&amp;BS27:BS309&amp;" ",AP127)))&gt;0,"FORCE MOLLUSQUES",""))</f>
        <v/>
      </c>
      <c r="AT127" s="966" t="str">
        <f t="shared" si="32"/>
        <v/>
      </c>
      <c r="AU127" s="966" t="str">
        <f t="shared" si="35"/>
        <v/>
      </c>
      <c r="AV127" s="967" t="str">
        <f t="shared" si="33"/>
        <v/>
      </c>
      <c r="AW127" s="967" t="str" cm="1">
        <f t="array" ref="AW127">IF(AM127="","",IF(AQ127&lt;&gt;"","",IF(SUMPRODUCT(--(BM27:BM1509=AW26),--(BL27:BL1509&lt;&gt;""),--ISNUMBER(SEARCH(" "&amp;BL27:BL1509&amp;" ",AP127)))&gt;0,AW26,"")))</f>
        <v/>
      </c>
      <c r="AX127" s="967" t="str" cm="1">
        <f t="array" ref="AX127">IF(AM127="","",IF(AQ127&lt;&gt;"","",IF(SUMPRODUCT(--(BM27:BM1509=AX26),--(BL27:BL1509&lt;&gt;""),--ISNUMBER(SEARCH(" "&amp;BL27:BL1509&amp;" ",AP127)))&gt;0,AX26,"")))</f>
        <v/>
      </c>
      <c r="AY127" s="967" t="str" cm="1">
        <f t="array" ref="AY127">IF(AM127="","",IF(AQ127&lt;&gt;"","",IF(SUMPRODUCT(--(BM27:BM1509=AY26),--(BL27:BL1509&lt;&gt;""),--ISNUMBER(SEARCH(" "&amp;BL27:BL1509&amp;" ",AP127)))&gt;0,AY26,"")))</f>
        <v/>
      </c>
      <c r="AZ127" s="967" t="str" cm="1">
        <f t="array" ref="AZ127">IF(AM127="","",IF(AQ127&lt;&gt;"","",IF(SUMPRODUCT(--(BM27:BM1509=AZ26),--(BL27:BL1509&lt;&gt;""),--ISNUMBER(SEARCH(" "&amp;BL27:BL1509&amp;" ",AP127)))&gt;0,AZ26,"")))</f>
        <v/>
      </c>
      <c r="BA127" s="967" t="str" cm="1">
        <f t="array" ref="BA127">IF(AM127="","",IF(AQ127&lt;&gt;"","",IF(SUMPRODUCT(--(BM27:BM1509=BA26),--(BL27:BL1509&lt;&gt;""),--ISNUMBER(SEARCH(" "&amp;BL27:BL1509&amp;" ",AP127)))&gt;0,BA26,"")))</f>
        <v/>
      </c>
      <c r="BB127" s="967" t="str" cm="1">
        <f t="array" ref="BB127">IF(AM127="","",IF(AQ127&lt;&gt;"","",IF(SUMPRODUCT(--(BM27:BM1509=BB26),--(BL27:BL1509&lt;&gt;""),--ISNUMBER(SEARCH(" "&amp;BL27:BL1509&amp;" ",AP127)))&gt;0,BB26,"")))</f>
        <v/>
      </c>
      <c r="BC127" s="967" t="str" cm="1">
        <f t="array" ref="BC127">IF(AM127="","",IF(AQ127&lt;&gt;"","",IF(SUMPRODUCT(--(BM27:BM1509=BC26),--(BL27:BL1509&lt;&gt;""),--ISNUMBER(SEARCH(" "&amp;BL27:BL1509&amp;" ",AP127)))&gt;0,BC26,"")))</f>
        <v/>
      </c>
      <c r="BD127" s="967" t="str" cm="1">
        <f t="array" ref="BD127">IF(AM127="","",IF(AQ127&lt;&gt;"","",IF(SUMPRODUCT(--(BM27:BM1509=BD26),--(BL27:BL1509&lt;&gt;""),--ISNUMBER(SEARCH(" "&amp;BL27:BL1509&amp;" ",AP127)))&gt;0,BD26,"")))</f>
        <v/>
      </c>
      <c r="BE127" s="967" t="str" cm="1">
        <f t="array" ref="BE127">IF(AM127="","",IF(AQ127&lt;&gt;"","",IF(SUMPRODUCT(--(BM27:BM1509=BE26),--(BL27:BL1509&lt;&gt;""),--ISNUMBER(SEARCH(" "&amp;BL27:BL1509&amp;" ",AP127)))&gt;0,BE26,"")))</f>
        <v/>
      </c>
      <c r="BF127" s="967" t="str" cm="1">
        <f t="array" ref="BF127">IF(AM127="","",IF(AQ127&lt;&gt;"","",IF(SUMPRODUCT(--(BM27:BM1509=BF26),--(BL27:BL1509&lt;&gt;""),--ISNUMBER(SEARCH(" "&amp;BL27:BL1509&amp;" ",AP127)))&gt;0,BF26,"")))</f>
        <v/>
      </c>
      <c r="BG127" s="967" t="str" cm="1">
        <f t="array" ref="BG127">IF(AM127="","",IF(AQ127&lt;&gt;"","",IF(SUMPRODUCT(--(BM27:BM1509=BG26),--(BL27:BL1509&lt;&gt;""),--ISNUMBER(SEARCH(" "&amp;BL27:BL1509&amp;" ",AP127)))&gt;0,BG26,"")))</f>
        <v/>
      </c>
      <c r="BH127" s="967" t="str" cm="1">
        <f t="array" ref="BH127">IF(AM127="","",IF(AQ127&lt;&gt;"","",IF(SUMPRODUCT(--(BM27:BM1509=BH26),--(BL27:BL1509&lt;&gt;""),--ISNUMBER(SEARCH(" "&amp;BL27:BL1509&amp;" ",AP127)))&gt;0,BH26,"")))</f>
        <v/>
      </c>
      <c r="BI127" s="967" t="str" cm="1">
        <f t="array" ref="BI127">IF(AM127="","",IF(AQ127&lt;&gt;"","",IF(SUMPRODUCT(--(BM27:BM1509=BI26),--(BL27:BL1509&lt;&gt;""),--ISNUMBER(SEARCH(" "&amp;BL27:BL1509&amp;" ",AP127)))&gt;0,BI26,"")))</f>
        <v/>
      </c>
      <c r="BJ127" s="967" t="str" cm="1">
        <f t="array" ref="BJ127">IF(AM127="","",IF(AS127&lt;&gt;"",BJ26,IF(AR127&lt;&gt;"","",IF(AQ127&lt;&gt;"","",IF(SUMPRODUCT(--(BM27:BM1509=BJ26),--(BL27:BL1509&lt;&gt;""),--ISNUMBER(SEARCH(" "&amp;BL27:BL1509&amp;" ",AP127)))&gt;0,BJ26,"")))))</f>
        <v/>
      </c>
      <c r="BL127" s="968" t="s">
        <v>295</v>
      </c>
      <c r="BM127" s="968" t="s">
        <v>1968</v>
      </c>
      <c r="BO127" s="964"/>
      <c r="BP127" s="964"/>
      <c r="BQ127" s="964"/>
      <c r="BS127" s="964"/>
      <c r="BT127" s="964"/>
      <c r="BU127" s="964"/>
      <c r="CM127" s="49">
        <v>1</v>
      </c>
    </row>
    <row r="128" spans="4:91" ht="30" customHeight="1">
      <c r="D128" s="674"/>
      <c r="E128" s="680"/>
      <c r="F128" s="681"/>
      <c r="G128" s="680"/>
      <c r="H128" s="682"/>
      <c r="I128" s="891"/>
      <c r="J128" s="892"/>
      <c r="K128" s="745"/>
      <c r="L128" s="893"/>
      <c r="M128" s="894"/>
      <c r="N128" s="895"/>
      <c r="O128" s="896"/>
      <c r="P128" s="137"/>
      <c r="Q128" s="897"/>
      <c r="R128" s="751"/>
      <c r="S128" s="898"/>
      <c r="T128" s="753"/>
      <c r="U128" s="899"/>
      <c r="V128" s="900"/>
      <c r="W128" s="756"/>
      <c r="X128" s="764"/>
      <c r="Z128" s="973" t="str">
        <f>IF(AA128="","",COUNTIF(AA27:AA128,"&lt;&gt;"))</f>
        <v/>
      </c>
      <c r="AA128" s="965"/>
      <c r="AB128" s="974" t="str">
        <f t="shared" si="34"/>
        <v/>
      </c>
      <c r="AC128" s="984" t="str">
        <f t="shared" si="22"/>
        <v/>
      </c>
      <c r="AD128" s="976" t="str">
        <f t="shared" si="23"/>
        <v/>
      </c>
      <c r="AE128" s="977" t="str">
        <f t="shared" si="24"/>
        <v/>
      </c>
      <c r="AF128" s="964" t="str">
        <f>IF(AG128="","",COUNTIF(AG27:AG128,"&lt;&gt;"))</f>
        <v/>
      </c>
      <c r="AG128" s="965" t="str" cm="1">
        <f t="array" ref="AG128">IF(AK128="","",IF(LEN(AK128)&lt;=MAX(10,AF22),AK128,IFERROR(LEFT(AK128,LOOKUP(2,1/(MID(AK128,ROW(10:509),1)=" ")/(ROW(10:509)&lt;=MAX(10,AF22)),ROW(10:509))-1),LEFT(AK128,MAX(10,AF22)))))</f>
        <v/>
      </c>
      <c r="AH128" s="964" t="str">
        <f t="shared" si="25"/>
        <v/>
      </c>
      <c r="AI128" s="964" t="str">
        <f t="shared" si="26"/>
        <v/>
      </c>
      <c r="AJ128" s="964" t="str">
        <f>IF(AL127&lt;&gt;"",AJ127,IF(AJ127&lt;MAX(Z27:Z326),AJ127+1,""))</f>
        <v/>
      </c>
      <c r="AK128" s="965" t="str">
        <f>IF(AJ128="","",IF(AL127&lt;&gt;"",AL127,INDEX(AD27:AD326,MATCH(AJ128,Z27:Z326,0))))</f>
        <v/>
      </c>
      <c r="AL128" s="965" t="str">
        <f t="shared" si="27"/>
        <v/>
      </c>
      <c r="AM128" s="965" t="str">
        <f t="shared" si="28"/>
        <v/>
      </c>
      <c r="AN128" s="964" t="str">
        <f t="shared" si="29"/>
        <v/>
      </c>
      <c r="AO128" s="964" t="str">
        <f t="shared" si="30"/>
        <v/>
      </c>
      <c r="AP128" s="965" t="str">
        <f t="shared" si="31"/>
        <v/>
      </c>
      <c r="AQ128" s="964" t="str">
        <f>IF(AM128="","",IF(COUNTIF(BO27:BO309,TRIM(AP128))&gt;0,"EXCLUSION EXACTE",""))</f>
        <v/>
      </c>
      <c r="AR128" s="964" t="str" cm="1">
        <f t="array" ref="AR128">IF(AM128="","",IF(SUMPRODUCT(--(BO27:BO309&lt;&gt;""),--ISNUMBER(SEARCH(" "&amp;BO27:BO309&amp;" ",AP128)))&gt;0,"BLOQUE MOLLUSQUES",""))</f>
        <v/>
      </c>
      <c r="AS128" s="964" t="str" cm="1">
        <f t="array" ref="AS128">IF(AM128="","",IF(SUMPRODUCT(--(BS27:BS309&lt;&gt;""),--ISNUMBER(SEARCH(" "&amp;BS27:BS309&amp;" ",AP128)))&gt;0,"FORCE MOLLUSQUES",""))</f>
        <v/>
      </c>
      <c r="AT128" s="965" t="str">
        <f t="shared" si="32"/>
        <v/>
      </c>
      <c r="AU128" s="965" t="str">
        <f t="shared" si="35"/>
        <v/>
      </c>
      <c r="AV128" s="964" t="str">
        <f t="shared" si="33"/>
        <v/>
      </c>
      <c r="AW128" s="964" t="str" cm="1">
        <f t="array" ref="AW128">IF(AM128="","",IF(AQ128&lt;&gt;"","",IF(SUMPRODUCT(--(BM27:BM1509=AW26),--(BL27:BL1509&lt;&gt;""),--ISNUMBER(SEARCH(" "&amp;BL27:BL1509&amp;" ",AP128)))&gt;0,AW26,"")))</f>
        <v/>
      </c>
      <c r="AX128" s="964" t="str" cm="1">
        <f t="array" ref="AX128">IF(AM128="","",IF(AQ128&lt;&gt;"","",IF(SUMPRODUCT(--(BM27:BM1509=AX26),--(BL27:BL1509&lt;&gt;""),--ISNUMBER(SEARCH(" "&amp;BL27:BL1509&amp;" ",AP128)))&gt;0,AX26,"")))</f>
        <v/>
      </c>
      <c r="AY128" s="964" t="str" cm="1">
        <f t="array" ref="AY128">IF(AM128="","",IF(AQ128&lt;&gt;"","",IF(SUMPRODUCT(--(BM27:BM1509=AY26),--(BL27:BL1509&lt;&gt;""),--ISNUMBER(SEARCH(" "&amp;BL27:BL1509&amp;" ",AP128)))&gt;0,AY26,"")))</f>
        <v/>
      </c>
      <c r="AZ128" s="964" t="str" cm="1">
        <f t="array" ref="AZ128">IF(AM128="","",IF(AQ128&lt;&gt;"","",IF(SUMPRODUCT(--(BM27:BM1509=AZ26),--(BL27:BL1509&lt;&gt;""),--ISNUMBER(SEARCH(" "&amp;BL27:BL1509&amp;" ",AP128)))&gt;0,AZ26,"")))</f>
        <v/>
      </c>
      <c r="BA128" s="964" t="str" cm="1">
        <f t="array" ref="BA128">IF(AM128="","",IF(AQ128&lt;&gt;"","",IF(SUMPRODUCT(--(BM27:BM1509=BA26),--(BL27:BL1509&lt;&gt;""),--ISNUMBER(SEARCH(" "&amp;BL27:BL1509&amp;" ",AP128)))&gt;0,BA26,"")))</f>
        <v/>
      </c>
      <c r="BB128" s="964" t="str" cm="1">
        <f t="array" ref="BB128">IF(AM128="","",IF(AQ128&lt;&gt;"","",IF(SUMPRODUCT(--(BM27:BM1509=BB26),--(BL27:BL1509&lt;&gt;""),--ISNUMBER(SEARCH(" "&amp;BL27:BL1509&amp;" ",AP128)))&gt;0,BB26,"")))</f>
        <v/>
      </c>
      <c r="BC128" s="964" t="str" cm="1">
        <f t="array" ref="BC128">IF(AM128="","",IF(AQ128&lt;&gt;"","",IF(SUMPRODUCT(--(BM27:BM1509=BC26),--(BL27:BL1509&lt;&gt;""),--ISNUMBER(SEARCH(" "&amp;BL27:BL1509&amp;" ",AP128)))&gt;0,BC26,"")))</f>
        <v/>
      </c>
      <c r="BD128" s="964" t="str" cm="1">
        <f t="array" ref="BD128">IF(AM128="","",IF(AQ128&lt;&gt;"","",IF(SUMPRODUCT(--(BM27:BM1509=BD26),--(BL27:BL1509&lt;&gt;""),--ISNUMBER(SEARCH(" "&amp;BL27:BL1509&amp;" ",AP128)))&gt;0,BD26,"")))</f>
        <v/>
      </c>
      <c r="BE128" s="964" t="str" cm="1">
        <f t="array" ref="BE128">IF(AM128="","",IF(AQ128&lt;&gt;"","",IF(SUMPRODUCT(--(BM27:BM1509=BE26),--(BL27:BL1509&lt;&gt;""),--ISNUMBER(SEARCH(" "&amp;BL27:BL1509&amp;" ",AP128)))&gt;0,BE26,"")))</f>
        <v/>
      </c>
      <c r="BF128" s="964" t="str" cm="1">
        <f t="array" ref="BF128">IF(AM128="","",IF(AQ128&lt;&gt;"","",IF(SUMPRODUCT(--(BM27:BM1509=BF26),--(BL27:BL1509&lt;&gt;""),--ISNUMBER(SEARCH(" "&amp;BL27:BL1509&amp;" ",AP128)))&gt;0,BF26,"")))</f>
        <v/>
      </c>
      <c r="BG128" s="964" t="str" cm="1">
        <f t="array" ref="BG128">IF(AM128="","",IF(AQ128&lt;&gt;"","",IF(SUMPRODUCT(--(BM27:BM1509=BG26),--(BL27:BL1509&lt;&gt;""),--ISNUMBER(SEARCH(" "&amp;BL27:BL1509&amp;" ",AP128)))&gt;0,BG26,"")))</f>
        <v/>
      </c>
      <c r="BH128" s="964" t="str" cm="1">
        <f t="array" ref="BH128">IF(AM128="","",IF(AQ128&lt;&gt;"","",IF(SUMPRODUCT(--(BM27:BM1509=BH26),--(BL27:BL1509&lt;&gt;""),--ISNUMBER(SEARCH(" "&amp;BL27:BL1509&amp;" ",AP128)))&gt;0,BH26,"")))</f>
        <v/>
      </c>
      <c r="BI128" s="964" t="str" cm="1">
        <f t="array" ref="BI128">IF(AM128="","",IF(AQ128&lt;&gt;"","",IF(SUMPRODUCT(--(BM27:BM1509=BI26),--(BL27:BL1509&lt;&gt;""),--ISNUMBER(SEARCH(" "&amp;BL27:BL1509&amp;" ",AP128)))&gt;0,BI26,"")))</f>
        <v/>
      </c>
      <c r="BJ128" s="964" t="str" cm="1">
        <f t="array" ref="BJ128">IF(AM128="","",IF(AS128&lt;&gt;"",BJ26,IF(AR128&lt;&gt;"","",IF(AQ128&lt;&gt;"","",IF(SUMPRODUCT(--(BM27:BM1509=BJ26),--(BL27:BL1509&lt;&gt;""),--ISNUMBER(SEARCH(" "&amp;BL27:BL1509&amp;" ",AP128)))&gt;0,BJ26,"")))))</f>
        <v/>
      </c>
      <c r="BL128" s="964" t="s">
        <v>298</v>
      </c>
      <c r="BM128" s="964" t="s">
        <v>1968</v>
      </c>
      <c r="BO128" s="964"/>
      <c r="BP128" s="964"/>
      <c r="BQ128" s="964"/>
      <c r="BS128" s="964"/>
      <c r="BT128" s="964"/>
      <c r="BU128" s="964"/>
      <c r="CM128" s="49">
        <v>1</v>
      </c>
    </row>
    <row r="129" spans="4:91" ht="30" customHeight="1">
      <c r="D129" s="674"/>
      <c r="E129" s="680"/>
      <c r="F129" s="681"/>
      <c r="G129" s="680"/>
      <c r="H129" s="682"/>
      <c r="I129" s="891"/>
      <c r="J129" s="892"/>
      <c r="K129" s="745"/>
      <c r="L129" s="893"/>
      <c r="M129" s="894"/>
      <c r="N129" s="895"/>
      <c r="O129" s="896"/>
      <c r="P129" s="137"/>
      <c r="Q129" s="897"/>
      <c r="R129" s="751"/>
      <c r="S129" s="898"/>
      <c r="T129" s="753"/>
      <c r="U129" s="899"/>
      <c r="V129" s="900"/>
      <c r="W129" s="756"/>
      <c r="X129" s="764"/>
      <c r="Z129" s="957" t="str">
        <f>IF(AA129="","",COUNTIF(AA27:AA129,"&lt;&gt;"))</f>
        <v/>
      </c>
      <c r="AA129" s="958"/>
      <c r="AB129" s="974" t="str">
        <f t="shared" si="34"/>
        <v/>
      </c>
      <c r="AC129" s="984" t="str">
        <f t="shared" si="22"/>
        <v/>
      </c>
      <c r="AD129" s="961" t="str">
        <f t="shared" si="23"/>
        <v/>
      </c>
      <c r="AE129" s="962" t="str">
        <f t="shared" si="24"/>
        <v/>
      </c>
      <c r="AF129" s="963" t="str">
        <f>IF(AG129="","",COUNTIF(AG27:AG129,"&lt;&gt;"))</f>
        <v/>
      </c>
      <c r="AG129" s="958" t="str" cm="1">
        <f t="array" ref="AG129">IF(AK129="","",IF(LEN(AK129)&lt;=MAX(10,AF22),AK129,IFERROR(LEFT(AK129,LOOKUP(2,1/(MID(AK129,ROW(10:509),1)=" ")/(ROW(10:509)&lt;=MAX(10,AF22)),ROW(10:509))-1),LEFT(AK129,MAX(10,AF22)))))</f>
        <v/>
      </c>
      <c r="AH129" s="963" t="str">
        <f t="shared" si="25"/>
        <v/>
      </c>
      <c r="AI129" s="963" t="str">
        <f t="shared" si="26"/>
        <v/>
      </c>
      <c r="AJ129" s="964" t="str">
        <f>IF(AL128&lt;&gt;"",AJ128,IF(AJ128&lt;MAX(Z27:Z326),AJ128+1,""))</f>
        <v/>
      </c>
      <c r="AK129" s="965" t="str">
        <f>IF(AJ129="","",IF(AL128&lt;&gt;"",AL128,INDEX(AD27:AD326,MATCH(AJ129,Z27:Z326,0))))</f>
        <v/>
      </c>
      <c r="AL129" s="965" t="str">
        <f t="shared" si="27"/>
        <v/>
      </c>
      <c r="AM129" s="966" t="str">
        <f t="shared" si="28"/>
        <v/>
      </c>
      <c r="AN129" s="967" t="str">
        <f t="shared" si="29"/>
        <v/>
      </c>
      <c r="AO129" s="967" t="str">
        <f t="shared" si="30"/>
        <v/>
      </c>
      <c r="AP129" s="966" t="str">
        <f t="shared" si="31"/>
        <v/>
      </c>
      <c r="AQ129" s="967" t="str">
        <f>IF(AM129="","",IF(COUNTIF(BO27:BO309,TRIM(AP129))&gt;0,"EXCLUSION EXACTE",""))</f>
        <v/>
      </c>
      <c r="AR129" s="967" t="str" cm="1">
        <f t="array" ref="AR129">IF(AM129="","",IF(SUMPRODUCT(--(BO27:BO309&lt;&gt;""),--ISNUMBER(SEARCH(" "&amp;BO27:BO309&amp;" ",AP129)))&gt;0,"BLOQUE MOLLUSQUES",""))</f>
        <v/>
      </c>
      <c r="AS129" s="967" t="str" cm="1">
        <f t="array" ref="AS129">IF(AM129="","",IF(SUMPRODUCT(--(BS27:BS309&lt;&gt;""),--ISNUMBER(SEARCH(" "&amp;BS27:BS309&amp;" ",AP129)))&gt;0,"FORCE MOLLUSQUES",""))</f>
        <v/>
      </c>
      <c r="AT129" s="966" t="str">
        <f t="shared" si="32"/>
        <v/>
      </c>
      <c r="AU129" s="966" t="str">
        <f t="shared" si="35"/>
        <v/>
      </c>
      <c r="AV129" s="967" t="str">
        <f t="shared" si="33"/>
        <v/>
      </c>
      <c r="AW129" s="967" t="str" cm="1">
        <f t="array" ref="AW129">IF(AM129="","",IF(AQ129&lt;&gt;"","",IF(SUMPRODUCT(--(BM27:BM1509=AW26),--(BL27:BL1509&lt;&gt;""),--ISNUMBER(SEARCH(" "&amp;BL27:BL1509&amp;" ",AP129)))&gt;0,AW26,"")))</f>
        <v/>
      </c>
      <c r="AX129" s="967" t="str" cm="1">
        <f t="array" ref="AX129">IF(AM129="","",IF(AQ129&lt;&gt;"","",IF(SUMPRODUCT(--(BM27:BM1509=AX26),--(BL27:BL1509&lt;&gt;""),--ISNUMBER(SEARCH(" "&amp;BL27:BL1509&amp;" ",AP129)))&gt;0,AX26,"")))</f>
        <v/>
      </c>
      <c r="AY129" s="967" t="str" cm="1">
        <f t="array" ref="AY129">IF(AM129="","",IF(AQ129&lt;&gt;"","",IF(SUMPRODUCT(--(BM27:BM1509=AY26),--(BL27:BL1509&lt;&gt;""),--ISNUMBER(SEARCH(" "&amp;BL27:BL1509&amp;" ",AP129)))&gt;0,AY26,"")))</f>
        <v/>
      </c>
      <c r="AZ129" s="967" t="str" cm="1">
        <f t="array" ref="AZ129">IF(AM129="","",IF(AQ129&lt;&gt;"","",IF(SUMPRODUCT(--(BM27:BM1509=AZ26),--(BL27:BL1509&lt;&gt;""),--ISNUMBER(SEARCH(" "&amp;BL27:BL1509&amp;" ",AP129)))&gt;0,AZ26,"")))</f>
        <v/>
      </c>
      <c r="BA129" s="967" t="str" cm="1">
        <f t="array" ref="BA129">IF(AM129="","",IF(AQ129&lt;&gt;"","",IF(SUMPRODUCT(--(BM27:BM1509=BA26),--(BL27:BL1509&lt;&gt;""),--ISNUMBER(SEARCH(" "&amp;BL27:BL1509&amp;" ",AP129)))&gt;0,BA26,"")))</f>
        <v/>
      </c>
      <c r="BB129" s="967" t="str" cm="1">
        <f t="array" ref="BB129">IF(AM129="","",IF(AQ129&lt;&gt;"","",IF(SUMPRODUCT(--(BM27:BM1509=BB26),--(BL27:BL1509&lt;&gt;""),--ISNUMBER(SEARCH(" "&amp;BL27:BL1509&amp;" ",AP129)))&gt;0,BB26,"")))</f>
        <v/>
      </c>
      <c r="BC129" s="967" t="str" cm="1">
        <f t="array" ref="BC129">IF(AM129="","",IF(AQ129&lt;&gt;"","",IF(SUMPRODUCT(--(BM27:BM1509=BC26),--(BL27:BL1509&lt;&gt;""),--ISNUMBER(SEARCH(" "&amp;BL27:BL1509&amp;" ",AP129)))&gt;0,BC26,"")))</f>
        <v/>
      </c>
      <c r="BD129" s="967" t="str" cm="1">
        <f t="array" ref="BD129">IF(AM129="","",IF(AQ129&lt;&gt;"","",IF(SUMPRODUCT(--(BM27:BM1509=BD26),--(BL27:BL1509&lt;&gt;""),--ISNUMBER(SEARCH(" "&amp;BL27:BL1509&amp;" ",AP129)))&gt;0,BD26,"")))</f>
        <v/>
      </c>
      <c r="BE129" s="967" t="str" cm="1">
        <f t="array" ref="BE129">IF(AM129="","",IF(AQ129&lt;&gt;"","",IF(SUMPRODUCT(--(BM27:BM1509=BE26),--(BL27:BL1509&lt;&gt;""),--ISNUMBER(SEARCH(" "&amp;BL27:BL1509&amp;" ",AP129)))&gt;0,BE26,"")))</f>
        <v/>
      </c>
      <c r="BF129" s="967" t="str" cm="1">
        <f t="array" ref="BF129">IF(AM129="","",IF(AQ129&lt;&gt;"","",IF(SUMPRODUCT(--(BM27:BM1509=BF26),--(BL27:BL1509&lt;&gt;""),--ISNUMBER(SEARCH(" "&amp;BL27:BL1509&amp;" ",AP129)))&gt;0,BF26,"")))</f>
        <v/>
      </c>
      <c r="BG129" s="967" t="str" cm="1">
        <f t="array" ref="BG129">IF(AM129="","",IF(AQ129&lt;&gt;"","",IF(SUMPRODUCT(--(BM27:BM1509=BG26),--(BL27:BL1509&lt;&gt;""),--ISNUMBER(SEARCH(" "&amp;BL27:BL1509&amp;" ",AP129)))&gt;0,BG26,"")))</f>
        <v/>
      </c>
      <c r="BH129" s="967" t="str" cm="1">
        <f t="array" ref="BH129">IF(AM129="","",IF(AQ129&lt;&gt;"","",IF(SUMPRODUCT(--(BM27:BM1509=BH26),--(BL27:BL1509&lt;&gt;""),--ISNUMBER(SEARCH(" "&amp;BL27:BL1509&amp;" ",AP129)))&gt;0,BH26,"")))</f>
        <v/>
      </c>
      <c r="BI129" s="967" t="str" cm="1">
        <f t="array" ref="BI129">IF(AM129="","",IF(AQ129&lt;&gt;"","",IF(SUMPRODUCT(--(BM27:BM1509=BI26),--(BL27:BL1509&lt;&gt;""),--ISNUMBER(SEARCH(" "&amp;BL27:BL1509&amp;" ",AP129)))&gt;0,BI26,"")))</f>
        <v/>
      </c>
      <c r="BJ129" s="967" t="str" cm="1">
        <f t="array" ref="BJ129">IF(AM129="","",IF(AS129&lt;&gt;"",BJ26,IF(AR129&lt;&gt;"","",IF(AQ129&lt;&gt;"","",IF(SUMPRODUCT(--(BM27:BM1509=BJ26),--(BL27:BL1509&lt;&gt;""),--ISNUMBER(SEARCH(" "&amp;BL27:BL1509&amp;" ",AP129)))&gt;0,BJ26,"")))))</f>
        <v/>
      </c>
      <c r="BL129" s="968" t="s">
        <v>300</v>
      </c>
      <c r="BM129" s="968" t="s">
        <v>1968</v>
      </c>
      <c r="BO129" s="964"/>
      <c r="BP129" s="964"/>
      <c r="BQ129" s="964"/>
      <c r="BS129" s="964"/>
      <c r="BT129" s="964"/>
      <c r="BU129" s="964"/>
      <c r="CM129" s="49">
        <v>1</v>
      </c>
    </row>
    <row r="130" spans="4:91" ht="30" customHeight="1">
      <c r="D130" s="674"/>
      <c r="E130" s="680"/>
      <c r="F130" s="681"/>
      <c r="G130" s="680"/>
      <c r="H130" s="682"/>
      <c r="I130" s="891"/>
      <c r="J130" s="892"/>
      <c r="K130" s="745"/>
      <c r="L130" s="893"/>
      <c r="M130" s="894"/>
      <c r="N130" s="895"/>
      <c r="O130" s="896"/>
      <c r="P130" s="137"/>
      <c r="Q130" s="897"/>
      <c r="R130" s="751"/>
      <c r="S130" s="898"/>
      <c r="T130" s="753"/>
      <c r="U130" s="899"/>
      <c r="V130" s="900"/>
      <c r="W130" s="756"/>
      <c r="X130" s="764"/>
      <c r="Z130" s="973" t="str">
        <f>IF(AA130="","",COUNTIF(AA27:AA130,"&lt;&gt;"))</f>
        <v/>
      </c>
      <c r="AA130" s="965"/>
      <c r="AB130" s="974" t="str">
        <f t="shared" si="34"/>
        <v/>
      </c>
      <c r="AC130" s="984" t="str">
        <f t="shared" si="22"/>
        <v/>
      </c>
      <c r="AD130" s="976" t="str">
        <f t="shared" si="23"/>
        <v/>
      </c>
      <c r="AE130" s="977" t="str">
        <f t="shared" si="24"/>
        <v/>
      </c>
      <c r="AF130" s="964" t="str">
        <f>IF(AG130="","",COUNTIF(AG27:AG130,"&lt;&gt;"))</f>
        <v/>
      </c>
      <c r="AG130" s="965" t="str" cm="1">
        <f t="array" ref="AG130">IF(AK130="","",IF(LEN(AK130)&lt;=MAX(10,AF22),AK130,IFERROR(LEFT(AK130,LOOKUP(2,1/(MID(AK130,ROW(10:509),1)=" ")/(ROW(10:509)&lt;=MAX(10,AF22)),ROW(10:509))-1),LEFT(AK130,MAX(10,AF22)))))</f>
        <v/>
      </c>
      <c r="AH130" s="964" t="str">
        <f t="shared" si="25"/>
        <v/>
      </c>
      <c r="AI130" s="964" t="str">
        <f t="shared" si="26"/>
        <v/>
      </c>
      <c r="AJ130" s="964" t="str">
        <f>IF(AL129&lt;&gt;"",AJ129,IF(AJ129&lt;MAX(Z27:Z326),AJ129+1,""))</f>
        <v/>
      </c>
      <c r="AK130" s="965" t="str">
        <f>IF(AJ130="","",IF(AL129&lt;&gt;"",AL129,INDEX(AD27:AD326,MATCH(AJ130,Z27:Z326,0))))</f>
        <v/>
      </c>
      <c r="AL130" s="965" t="str">
        <f t="shared" si="27"/>
        <v/>
      </c>
      <c r="AM130" s="965" t="str">
        <f t="shared" si="28"/>
        <v/>
      </c>
      <c r="AN130" s="964" t="str">
        <f t="shared" si="29"/>
        <v/>
      </c>
      <c r="AO130" s="964" t="str">
        <f t="shared" si="30"/>
        <v/>
      </c>
      <c r="AP130" s="965" t="str">
        <f t="shared" si="31"/>
        <v/>
      </c>
      <c r="AQ130" s="964" t="str">
        <f>IF(AM130="","",IF(COUNTIF(BO27:BO309,TRIM(AP130))&gt;0,"EXCLUSION EXACTE",""))</f>
        <v/>
      </c>
      <c r="AR130" s="964" t="str" cm="1">
        <f t="array" ref="AR130">IF(AM130="","",IF(SUMPRODUCT(--(BO27:BO309&lt;&gt;""),--ISNUMBER(SEARCH(" "&amp;BO27:BO309&amp;" ",AP130)))&gt;0,"BLOQUE MOLLUSQUES",""))</f>
        <v/>
      </c>
      <c r="AS130" s="964" t="str" cm="1">
        <f t="array" ref="AS130">IF(AM130="","",IF(SUMPRODUCT(--(BS27:BS309&lt;&gt;""),--ISNUMBER(SEARCH(" "&amp;BS27:BS309&amp;" ",AP130)))&gt;0,"FORCE MOLLUSQUES",""))</f>
        <v/>
      </c>
      <c r="AT130" s="965" t="str">
        <f t="shared" si="32"/>
        <v/>
      </c>
      <c r="AU130" s="965" t="str">
        <f t="shared" si="35"/>
        <v/>
      </c>
      <c r="AV130" s="964" t="str">
        <f t="shared" si="33"/>
        <v/>
      </c>
      <c r="AW130" s="964" t="str" cm="1">
        <f t="array" ref="AW130">IF(AM130="","",IF(AQ130&lt;&gt;"","",IF(SUMPRODUCT(--(BM27:BM1509=AW26),--(BL27:BL1509&lt;&gt;""),--ISNUMBER(SEARCH(" "&amp;BL27:BL1509&amp;" ",AP130)))&gt;0,AW26,"")))</f>
        <v/>
      </c>
      <c r="AX130" s="964" t="str" cm="1">
        <f t="array" ref="AX130">IF(AM130="","",IF(AQ130&lt;&gt;"","",IF(SUMPRODUCT(--(BM27:BM1509=AX26),--(BL27:BL1509&lt;&gt;""),--ISNUMBER(SEARCH(" "&amp;BL27:BL1509&amp;" ",AP130)))&gt;0,AX26,"")))</f>
        <v/>
      </c>
      <c r="AY130" s="964" t="str" cm="1">
        <f t="array" ref="AY130">IF(AM130="","",IF(AQ130&lt;&gt;"","",IF(SUMPRODUCT(--(BM27:BM1509=AY26),--(BL27:BL1509&lt;&gt;""),--ISNUMBER(SEARCH(" "&amp;BL27:BL1509&amp;" ",AP130)))&gt;0,AY26,"")))</f>
        <v/>
      </c>
      <c r="AZ130" s="964" t="str" cm="1">
        <f t="array" ref="AZ130">IF(AM130="","",IF(AQ130&lt;&gt;"","",IF(SUMPRODUCT(--(BM27:BM1509=AZ26),--(BL27:BL1509&lt;&gt;""),--ISNUMBER(SEARCH(" "&amp;BL27:BL1509&amp;" ",AP130)))&gt;0,AZ26,"")))</f>
        <v/>
      </c>
      <c r="BA130" s="964" t="str" cm="1">
        <f t="array" ref="BA130">IF(AM130="","",IF(AQ130&lt;&gt;"","",IF(SUMPRODUCT(--(BM27:BM1509=BA26),--(BL27:BL1509&lt;&gt;""),--ISNUMBER(SEARCH(" "&amp;BL27:BL1509&amp;" ",AP130)))&gt;0,BA26,"")))</f>
        <v/>
      </c>
      <c r="BB130" s="964" t="str" cm="1">
        <f t="array" ref="BB130">IF(AM130="","",IF(AQ130&lt;&gt;"","",IF(SUMPRODUCT(--(BM27:BM1509=BB26),--(BL27:BL1509&lt;&gt;""),--ISNUMBER(SEARCH(" "&amp;BL27:BL1509&amp;" ",AP130)))&gt;0,BB26,"")))</f>
        <v/>
      </c>
      <c r="BC130" s="964" t="str" cm="1">
        <f t="array" ref="BC130">IF(AM130="","",IF(AQ130&lt;&gt;"","",IF(SUMPRODUCT(--(BM27:BM1509=BC26),--(BL27:BL1509&lt;&gt;""),--ISNUMBER(SEARCH(" "&amp;BL27:BL1509&amp;" ",AP130)))&gt;0,BC26,"")))</f>
        <v/>
      </c>
      <c r="BD130" s="964" t="str" cm="1">
        <f t="array" ref="BD130">IF(AM130="","",IF(AQ130&lt;&gt;"","",IF(SUMPRODUCT(--(BM27:BM1509=BD26),--(BL27:BL1509&lt;&gt;""),--ISNUMBER(SEARCH(" "&amp;BL27:BL1509&amp;" ",AP130)))&gt;0,BD26,"")))</f>
        <v/>
      </c>
      <c r="BE130" s="964" t="str" cm="1">
        <f t="array" ref="BE130">IF(AM130="","",IF(AQ130&lt;&gt;"","",IF(SUMPRODUCT(--(BM27:BM1509=BE26),--(BL27:BL1509&lt;&gt;""),--ISNUMBER(SEARCH(" "&amp;BL27:BL1509&amp;" ",AP130)))&gt;0,BE26,"")))</f>
        <v/>
      </c>
      <c r="BF130" s="964" t="str" cm="1">
        <f t="array" ref="BF130">IF(AM130="","",IF(AQ130&lt;&gt;"","",IF(SUMPRODUCT(--(BM27:BM1509=BF26),--(BL27:BL1509&lt;&gt;""),--ISNUMBER(SEARCH(" "&amp;BL27:BL1509&amp;" ",AP130)))&gt;0,BF26,"")))</f>
        <v/>
      </c>
      <c r="BG130" s="964" t="str" cm="1">
        <f t="array" ref="BG130">IF(AM130="","",IF(AQ130&lt;&gt;"","",IF(SUMPRODUCT(--(BM27:BM1509=BG26),--(BL27:BL1509&lt;&gt;""),--ISNUMBER(SEARCH(" "&amp;BL27:BL1509&amp;" ",AP130)))&gt;0,BG26,"")))</f>
        <v/>
      </c>
      <c r="BH130" s="964" t="str" cm="1">
        <f t="array" ref="BH130">IF(AM130="","",IF(AQ130&lt;&gt;"","",IF(SUMPRODUCT(--(BM27:BM1509=BH26),--(BL27:BL1509&lt;&gt;""),--ISNUMBER(SEARCH(" "&amp;BL27:BL1509&amp;" ",AP130)))&gt;0,BH26,"")))</f>
        <v/>
      </c>
      <c r="BI130" s="964" t="str" cm="1">
        <f t="array" ref="BI130">IF(AM130="","",IF(AQ130&lt;&gt;"","",IF(SUMPRODUCT(--(BM27:BM1509=BI26),--(BL27:BL1509&lt;&gt;""),--ISNUMBER(SEARCH(" "&amp;BL27:BL1509&amp;" ",AP130)))&gt;0,BI26,"")))</f>
        <v/>
      </c>
      <c r="BJ130" s="964" t="str" cm="1">
        <f t="array" ref="BJ130">IF(AM130="","",IF(AS130&lt;&gt;"",BJ26,IF(AR130&lt;&gt;"","",IF(AQ130&lt;&gt;"","",IF(SUMPRODUCT(--(BM27:BM1509=BJ26),--(BL27:BL1509&lt;&gt;""),--ISNUMBER(SEARCH(" "&amp;BL27:BL1509&amp;" ",AP130)))&gt;0,BJ26,"")))))</f>
        <v/>
      </c>
      <c r="BL130" s="964" t="s">
        <v>302</v>
      </c>
      <c r="BM130" s="964" t="s">
        <v>1968</v>
      </c>
      <c r="BO130" s="964"/>
      <c r="BP130" s="964"/>
      <c r="BQ130" s="964"/>
      <c r="BS130" s="964"/>
      <c r="BT130" s="964"/>
      <c r="BU130" s="964"/>
      <c r="CM130" s="49">
        <v>1</v>
      </c>
    </row>
    <row r="131" spans="4:91" ht="30" customHeight="1">
      <c r="D131" s="674"/>
      <c r="E131" s="680"/>
      <c r="F131" s="681"/>
      <c r="G131" s="680"/>
      <c r="H131" s="682"/>
      <c r="I131" s="891"/>
      <c r="J131" s="892"/>
      <c r="K131" s="745"/>
      <c r="L131" s="893"/>
      <c r="M131" s="894"/>
      <c r="N131" s="895"/>
      <c r="O131" s="896"/>
      <c r="P131" s="137"/>
      <c r="Q131" s="897"/>
      <c r="R131" s="751"/>
      <c r="S131" s="898"/>
      <c r="T131" s="753"/>
      <c r="U131" s="899"/>
      <c r="V131" s="900"/>
      <c r="W131" s="756"/>
      <c r="X131" s="764"/>
      <c r="Z131" s="957" t="str">
        <f>IF(AA131="","",COUNTIF(AA27:AA131,"&lt;&gt;"))</f>
        <v/>
      </c>
      <c r="AA131" s="958"/>
      <c r="AB131" s="974" t="str">
        <f t="shared" si="34"/>
        <v/>
      </c>
      <c r="AC131" s="984" t="str">
        <f t="shared" si="22"/>
        <v/>
      </c>
      <c r="AD131" s="961" t="str">
        <f t="shared" si="23"/>
        <v/>
      </c>
      <c r="AE131" s="962" t="str">
        <f t="shared" si="24"/>
        <v/>
      </c>
      <c r="AF131" s="963" t="str">
        <f>IF(AG131="","",COUNTIF(AG27:AG131,"&lt;&gt;"))</f>
        <v/>
      </c>
      <c r="AG131" s="958" t="str" cm="1">
        <f t="array" ref="AG131">IF(AK131="","",IF(LEN(AK131)&lt;=MAX(10,AF22),AK131,IFERROR(LEFT(AK131,LOOKUP(2,1/(MID(AK131,ROW(10:509),1)=" ")/(ROW(10:509)&lt;=MAX(10,AF22)),ROW(10:509))-1),LEFT(AK131,MAX(10,AF22)))))</f>
        <v/>
      </c>
      <c r="AH131" s="963" t="str">
        <f t="shared" si="25"/>
        <v/>
      </c>
      <c r="AI131" s="963" t="str">
        <f t="shared" si="26"/>
        <v/>
      </c>
      <c r="AJ131" s="964" t="str">
        <f>IF(AL130&lt;&gt;"",AJ130,IF(AJ130&lt;MAX(Z27:Z326),AJ130+1,""))</f>
        <v/>
      </c>
      <c r="AK131" s="965" t="str">
        <f>IF(AJ131="","",IF(AL130&lt;&gt;"",AL130,INDEX(AD27:AD326,MATCH(AJ131,Z27:Z326,0))))</f>
        <v/>
      </c>
      <c r="AL131" s="965" t="str">
        <f t="shared" si="27"/>
        <v/>
      </c>
      <c r="AM131" s="966" t="str">
        <f t="shared" si="28"/>
        <v/>
      </c>
      <c r="AN131" s="967" t="str">
        <f t="shared" si="29"/>
        <v/>
      </c>
      <c r="AO131" s="967" t="str">
        <f t="shared" si="30"/>
        <v/>
      </c>
      <c r="AP131" s="966" t="str">
        <f t="shared" si="31"/>
        <v/>
      </c>
      <c r="AQ131" s="967" t="str">
        <f>IF(AM131="","",IF(COUNTIF(BO27:BO309,TRIM(AP131))&gt;0,"EXCLUSION EXACTE",""))</f>
        <v/>
      </c>
      <c r="AR131" s="967" t="str" cm="1">
        <f t="array" ref="AR131">IF(AM131="","",IF(SUMPRODUCT(--(BO27:BO309&lt;&gt;""),--ISNUMBER(SEARCH(" "&amp;BO27:BO309&amp;" ",AP131)))&gt;0,"BLOQUE MOLLUSQUES",""))</f>
        <v/>
      </c>
      <c r="AS131" s="967" t="str" cm="1">
        <f t="array" ref="AS131">IF(AM131="","",IF(SUMPRODUCT(--(BS27:BS309&lt;&gt;""),--ISNUMBER(SEARCH(" "&amp;BS27:BS309&amp;" ",AP131)))&gt;0,"FORCE MOLLUSQUES",""))</f>
        <v/>
      </c>
      <c r="AT131" s="966" t="str">
        <f t="shared" si="32"/>
        <v/>
      </c>
      <c r="AU131" s="966" t="str">
        <f t="shared" si="35"/>
        <v/>
      </c>
      <c r="AV131" s="967" t="str">
        <f t="shared" si="33"/>
        <v/>
      </c>
      <c r="AW131" s="967" t="str" cm="1">
        <f t="array" ref="AW131">IF(AM131="","",IF(AQ131&lt;&gt;"","",IF(SUMPRODUCT(--(BM27:BM1509=AW26),--(BL27:BL1509&lt;&gt;""),--ISNUMBER(SEARCH(" "&amp;BL27:BL1509&amp;" ",AP131)))&gt;0,AW26,"")))</f>
        <v/>
      </c>
      <c r="AX131" s="967" t="str" cm="1">
        <f t="array" ref="AX131">IF(AM131="","",IF(AQ131&lt;&gt;"","",IF(SUMPRODUCT(--(BM27:BM1509=AX26),--(BL27:BL1509&lt;&gt;""),--ISNUMBER(SEARCH(" "&amp;BL27:BL1509&amp;" ",AP131)))&gt;0,AX26,"")))</f>
        <v/>
      </c>
      <c r="AY131" s="967" t="str" cm="1">
        <f t="array" ref="AY131">IF(AM131="","",IF(AQ131&lt;&gt;"","",IF(SUMPRODUCT(--(BM27:BM1509=AY26),--(BL27:BL1509&lt;&gt;""),--ISNUMBER(SEARCH(" "&amp;BL27:BL1509&amp;" ",AP131)))&gt;0,AY26,"")))</f>
        <v/>
      </c>
      <c r="AZ131" s="967" t="str" cm="1">
        <f t="array" ref="AZ131">IF(AM131="","",IF(AQ131&lt;&gt;"","",IF(SUMPRODUCT(--(BM27:BM1509=AZ26),--(BL27:BL1509&lt;&gt;""),--ISNUMBER(SEARCH(" "&amp;BL27:BL1509&amp;" ",AP131)))&gt;0,AZ26,"")))</f>
        <v/>
      </c>
      <c r="BA131" s="967" t="str" cm="1">
        <f t="array" ref="BA131">IF(AM131="","",IF(AQ131&lt;&gt;"","",IF(SUMPRODUCT(--(BM27:BM1509=BA26),--(BL27:BL1509&lt;&gt;""),--ISNUMBER(SEARCH(" "&amp;BL27:BL1509&amp;" ",AP131)))&gt;0,BA26,"")))</f>
        <v/>
      </c>
      <c r="BB131" s="967" t="str" cm="1">
        <f t="array" ref="BB131">IF(AM131="","",IF(AQ131&lt;&gt;"","",IF(SUMPRODUCT(--(BM27:BM1509=BB26),--(BL27:BL1509&lt;&gt;""),--ISNUMBER(SEARCH(" "&amp;BL27:BL1509&amp;" ",AP131)))&gt;0,BB26,"")))</f>
        <v/>
      </c>
      <c r="BC131" s="967" t="str" cm="1">
        <f t="array" ref="BC131">IF(AM131="","",IF(AQ131&lt;&gt;"","",IF(SUMPRODUCT(--(BM27:BM1509=BC26),--(BL27:BL1509&lt;&gt;""),--ISNUMBER(SEARCH(" "&amp;BL27:BL1509&amp;" ",AP131)))&gt;0,BC26,"")))</f>
        <v/>
      </c>
      <c r="BD131" s="967" t="str" cm="1">
        <f t="array" ref="BD131">IF(AM131="","",IF(AQ131&lt;&gt;"","",IF(SUMPRODUCT(--(BM27:BM1509=BD26),--(BL27:BL1509&lt;&gt;""),--ISNUMBER(SEARCH(" "&amp;BL27:BL1509&amp;" ",AP131)))&gt;0,BD26,"")))</f>
        <v/>
      </c>
      <c r="BE131" s="967" t="str" cm="1">
        <f t="array" ref="BE131">IF(AM131="","",IF(AQ131&lt;&gt;"","",IF(SUMPRODUCT(--(BM27:BM1509=BE26),--(BL27:BL1509&lt;&gt;""),--ISNUMBER(SEARCH(" "&amp;BL27:BL1509&amp;" ",AP131)))&gt;0,BE26,"")))</f>
        <v/>
      </c>
      <c r="BF131" s="967" t="str" cm="1">
        <f t="array" ref="BF131">IF(AM131="","",IF(AQ131&lt;&gt;"","",IF(SUMPRODUCT(--(BM27:BM1509=BF26),--(BL27:BL1509&lt;&gt;""),--ISNUMBER(SEARCH(" "&amp;BL27:BL1509&amp;" ",AP131)))&gt;0,BF26,"")))</f>
        <v/>
      </c>
      <c r="BG131" s="967" t="str" cm="1">
        <f t="array" ref="BG131">IF(AM131="","",IF(AQ131&lt;&gt;"","",IF(SUMPRODUCT(--(BM27:BM1509=BG26),--(BL27:BL1509&lt;&gt;""),--ISNUMBER(SEARCH(" "&amp;BL27:BL1509&amp;" ",AP131)))&gt;0,BG26,"")))</f>
        <v/>
      </c>
      <c r="BH131" s="967" t="str" cm="1">
        <f t="array" ref="BH131">IF(AM131="","",IF(AQ131&lt;&gt;"","",IF(SUMPRODUCT(--(BM27:BM1509=BH26),--(BL27:BL1509&lt;&gt;""),--ISNUMBER(SEARCH(" "&amp;BL27:BL1509&amp;" ",AP131)))&gt;0,BH26,"")))</f>
        <v/>
      </c>
      <c r="BI131" s="967" t="str" cm="1">
        <f t="array" ref="BI131">IF(AM131="","",IF(AQ131&lt;&gt;"","",IF(SUMPRODUCT(--(BM27:BM1509=BI26),--(BL27:BL1509&lt;&gt;""),--ISNUMBER(SEARCH(" "&amp;BL27:BL1509&amp;" ",AP131)))&gt;0,BI26,"")))</f>
        <v/>
      </c>
      <c r="BJ131" s="967" t="str" cm="1">
        <f t="array" ref="BJ131">IF(AM131="","",IF(AS131&lt;&gt;"",BJ26,IF(AR131&lt;&gt;"","",IF(AQ131&lt;&gt;"","",IF(SUMPRODUCT(--(BM27:BM1509=BJ26),--(BL27:BL1509&lt;&gt;""),--ISNUMBER(SEARCH(" "&amp;BL27:BL1509&amp;" ",AP131)))&gt;0,BJ26,"")))))</f>
        <v/>
      </c>
      <c r="BL131" s="968" t="s">
        <v>544</v>
      </c>
      <c r="BM131" s="968" t="s">
        <v>1968</v>
      </c>
      <c r="BO131" s="964"/>
      <c r="BP131" s="964"/>
      <c r="BQ131" s="964"/>
      <c r="BS131" s="964"/>
      <c r="BT131" s="964"/>
      <c r="BU131" s="964"/>
      <c r="CM131" s="49">
        <v>1</v>
      </c>
    </row>
    <row r="132" spans="4:91" ht="30" customHeight="1">
      <c r="D132" s="674"/>
      <c r="E132" s="680"/>
      <c r="F132" s="681"/>
      <c r="G132" s="680"/>
      <c r="H132" s="682"/>
      <c r="I132" s="891"/>
      <c r="J132" s="892"/>
      <c r="K132" s="745"/>
      <c r="L132" s="893"/>
      <c r="M132" s="894"/>
      <c r="N132" s="895"/>
      <c r="O132" s="896"/>
      <c r="P132" s="137"/>
      <c r="Q132" s="897"/>
      <c r="R132" s="751"/>
      <c r="S132" s="898"/>
      <c r="T132" s="753"/>
      <c r="U132" s="899"/>
      <c r="V132" s="900"/>
      <c r="W132" s="756"/>
      <c r="X132" s="764"/>
      <c r="Z132" s="973" t="str">
        <f>IF(AA132="","",COUNTIF(AA27:AA132,"&lt;&gt;"))</f>
        <v/>
      </c>
      <c r="AA132" s="965"/>
      <c r="AB132" s="974" t="str">
        <f t="shared" si="34"/>
        <v/>
      </c>
      <c r="AC132" s="984" t="str">
        <f t="shared" si="22"/>
        <v/>
      </c>
      <c r="AD132" s="976" t="str">
        <f t="shared" si="23"/>
        <v/>
      </c>
      <c r="AE132" s="977" t="str">
        <f t="shared" si="24"/>
        <v/>
      </c>
      <c r="AF132" s="964" t="str">
        <f>IF(AG132="","",COUNTIF(AG27:AG132,"&lt;&gt;"))</f>
        <v/>
      </c>
      <c r="AG132" s="965" t="str" cm="1">
        <f t="array" ref="AG132">IF(AK132="","",IF(LEN(AK132)&lt;=MAX(10,AF22),AK132,IFERROR(LEFT(AK132,LOOKUP(2,1/(MID(AK132,ROW(10:509),1)=" ")/(ROW(10:509)&lt;=MAX(10,AF22)),ROW(10:509))-1),LEFT(AK132,MAX(10,AF22)))))</f>
        <v/>
      </c>
      <c r="AH132" s="964" t="str">
        <f t="shared" si="25"/>
        <v/>
      </c>
      <c r="AI132" s="964" t="str">
        <f t="shared" si="26"/>
        <v/>
      </c>
      <c r="AJ132" s="964" t="str">
        <f>IF(AL131&lt;&gt;"",AJ131,IF(AJ131&lt;MAX(Z27:Z326),AJ131+1,""))</f>
        <v/>
      </c>
      <c r="AK132" s="965" t="str">
        <f>IF(AJ132="","",IF(AL131&lt;&gt;"",AL131,INDEX(AD27:AD326,MATCH(AJ132,Z27:Z326,0))))</f>
        <v/>
      </c>
      <c r="AL132" s="965" t="str">
        <f t="shared" si="27"/>
        <v/>
      </c>
      <c r="AM132" s="965" t="str">
        <f t="shared" si="28"/>
        <v/>
      </c>
      <c r="AN132" s="964" t="str">
        <f t="shared" si="29"/>
        <v/>
      </c>
      <c r="AO132" s="964" t="str">
        <f t="shared" si="30"/>
        <v/>
      </c>
      <c r="AP132" s="965" t="str">
        <f t="shared" si="31"/>
        <v/>
      </c>
      <c r="AQ132" s="964" t="str">
        <f>IF(AM132="","",IF(COUNTIF(BO27:BO309,TRIM(AP132))&gt;0,"EXCLUSION EXACTE",""))</f>
        <v/>
      </c>
      <c r="AR132" s="964" t="str" cm="1">
        <f t="array" ref="AR132">IF(AM132="","",IF(SUMPRODUCT(--(BO27:BO309&lt;&gt;""),--ISNUMBER(SEARCH(" "&amp;BO27:BO309&amp;" ",AP132)))&gt;0,"BLOQUE MOLLUSQUES",""))</f>
        <v/>
      </c>
      <c r="AS132" s="964" t="str" cm="1">
        <f t="array" ref="AS132">IF(AM132="","",IF(SUMPRODUCT(--(BS27:BS309&lt;&gt;""),--ISNUMBER(SEARCH(" "&amp;BS27:BS309&amp;" ",AP132)))&gt;0,"FORCE MOLLUSQUES",""))</f>
        <v/>
      </c>
      <c r="AT132" s="965" t="str">
        <f t="shared" si="32"/>
        <v/>
      </c>
      <c r="AU132" s="965" t="str">
        <f t="shared" si="35"/>
        <v/>
      </c>
      <c r="AV132" s="964" t="str">
        <f t="shared" si="33"/>
        <v/>
      </c>
      <c r="AW132" s="964" t="str" cm="1">
        <f t="array" ref="AW132">IF(AM132="","",IF(AQ132&lt;&gt;"","",IF(SUMPRODUCT(--(BM27:BM1509=AW26),--(BL27:BL1509&lt;&gt;""),--ISNUMBER(SEARCH(" "&amp;BL27:BL1509&amp;" ",AP132)))&gt;0,AW26,"")))</f>
        <v/>
      </c>
      <c r="AX132" s="964" t="str" cm="1">
        <f t="array" ref="AX132">IF(AM132="","",IF(AQ132&lt;&gt;"","",IF(SUMPRODUCT(--(BM27:BM1509=AX26),--(BL27:BL1509&lt;&gt;""),--ISNUMBER(SEARCH(" "&amp;BL27:BL1509&amp;" ",AP132)))&gt;0,AX26,"")))</f>
        <v/>
      </c>
      <c r="AY132" s="964" t="str" cm="1">
        <f t="array" ref="AY132">IF(AM132="","",IF(AQ132&lt;&gt;"","",IF(SUMPRODUCT(--(BM27:BM1509=AY26),--(BL27:BL1509&lt;&gt;""),--ISNUMBER(SEARCH(" "&amp;BL27:BL1509&amp;" ",AP132)))&gt;0,AY26,"")))</f>
        <v/>
      </c>
      <c r="AZ132" s="964" t="str" cm="1">
        <f t="array" ref="AZ132">IF(AM132="","",IF(AQ132&lt;&gt;"","",IF(SUMPRODUCT(--(BM27:BM1509=AZ26),--(BL27:BL1509&lt;&gt;""),--ISNUMBER(SEARCH(" "&amp;BL27:BL1509&amp;" ",AP132)))&gt;0,AZ26,"")))</f>
        <v/>
      </c>
      <c r="BA132" s="964" t="str" cm="1">
        <f t="array" ref="BA132">IF(AM132="","",IF(AQ132&lt;&gt;"","",IF(SUMPRODUCT(--(BM27:BM1509=BA26),--(BL27:BL1509&lt;&gt;""),--ISNUMBER(SEARCH(" "&amp;BL27:BL1509&amp;" ",AP132)))&gt;0,BA26,"")))</f>
        <v/>
      </c>
      <c r="BB132" s="964" t="str" cm="1">
        <f t="array" ref="BB132">IF(AM132="","",IF(AQ132&lt;&gt;"","",IF(SUMPRODUCT(--(BM27:BM1509=BB26),--(BL27:BL1509&lt;&gt;""),--ISNUMBER(SEARCH(" "&amp;BL27:BL1509&amp;" ",AP132)))&gt;0,BB26,"")))</f>
        <v/>
      </c>
      <c r="BC132" s="964" t="str" cm="1">
        <f t="array" ref="BC132">IF(AM132="","",IF(AQ132&lt;&gt;"","",IF(SUMPRODUCT(--(BM27:BM1509=BC26),--(BL27:BL1509&lt;&gt;""),--ISNUMBER(SEARCH(" "&amp;BL27:BL1509&amp;" ",AP132)))&gt;0,BC26,"")))</f>
        <v/>
      </c>
      <c r="BD132" s="964" t="str" cm="1">
        <f t="array" ref="BD132">IF(AM132="","",IF(AQ132&lt;&gt;"","",IF(SUMPRODUCT(--(BM27:BM1509=BD26),--(BL27:BL1509&lt;&gt;""),--ISNUMBER(SEARCH(" "&amp;BL27:BL1509&amp;" ",AP132)))&gt;0,BD26,"")))</f>
        <v/>
      </c>
      <c r="BE132" s="964" t="str" cm="1">
        <f t="array" ref="BE132">IF(AM132="","",IF(AQ132&lt;&gt;"","",IF(SUMPRODUCT(--(BM27:BM1509=BE26),--(BL27:BL1509&lt;&gt;""),--ISNUMBER(SEARCH(" "&amp;BL27:BL1509&amp;" ",AP132)))&gt;0,BE26,"")))</f>
        <v/>
      </c>
      <c r="BF132" s="964" t="str" cm="1">
        <f t="array" ref="BF132">IF(AM132="","",IF(AQ132&lt;&gt;"","",IF(SUMPRODUCT(--(BM27:BM1509=BF26),--(BL27:BL1509&lt;&gt;""),--ISNUMBER(SEARCH(" "&amp;BL27:BL1509&amp;" ",AP132)))&gt;0,BF26,"")))</f>
        <v/>
      </c>
      <c r="BG132" s="964" t="str" cm="1">
        <f t="array" ref="BG132">IF(AM132="","",IF(AQ132&lt;&gt;"","",IF(SUMPRODUCT(--(BM27:BM1509=BG26),--(BL27:BL1509&lt;&gt;""),--ISNUMBER(SEARCH(" "&amp;BL27:BL1509&amp;" ",AP132)))&gt;0,BG26,"")))</f>
        <v/>
      </c>
      <c r="BH132" s="964" t="str" cm="1">
        <f t="array" ref="BH132">IF(AM132="","",IF(AQ132&lt;&gt;"","",IF(SUMPRODUCT(--(BM27:BM1509=BH26),--(BL27:BL1509&lt;&gt;""),--ISNUMBER(SEARCH(" "&amp;BL27:BL1509&amp;" ",AP132)))&gt;0,BH26,"")))</f>
        <v/>
      </c>
      <c r="BI132" s="964" t="str" cm="1">
        <f t="array" ref="BI132">IF(AM132="","",IF(AQ132&lt;&gt;"","",IF(SUMPRODUCT(--(BM27:BM1509=BI26),--(BL27:BL1509&lt;&gt;""),--ISNUMBER(SEARCH(" "&amp;BL27:BL1509&amp;" ",AP132)))&gt;0,BI26,"")))</f>
        <v/>
      </c>
      <c r="BJ132" s="964" t="str" cm="1">
        <f t="array" ref="BJ132">IF(AM132="","",IF(AS132&lt;&gt;"",BJ26,IF(AR132&lt;&gt;"","",IF(AQ132&lt;&gt;"","",IF(SUMPRODUCT(--(BM27:BM1509=BJ26),--(BL27:BL1509&lt;&gt;""),--ISNUMBER(SEARCH(" "&amp;BL27:BL1509&amp;" ",AP132)))&gt;0,BJ26,"")))))</f>
        <v/>
      </c>
      <c r="BL132" s="964" t="s">
        <v>2171</v>
      </c>
      <c r="BM132" s="964" t="s">
        <v>1968</v>
      </c>
      <c r="BO132" s="964"/>
      <c r="BP132" s="964"/>
      <c r="BQ132" s="964"/>
      <c r="BS132" s="964"/>
      <c r="BT132" s="964"/>
      <c r="BU132" s="964"/>
      <c r="CM132" s="49">
        <v>1</v>
      </c>
    </row>
    <row r="133" spans="4:91" ht="30" customHeight="1">
      <c r="D133" s="674"/>
      <c r="E133" s="680"/>
      <c r="F133" s="681"/>
      <c r="G133" s="680"/>
      <c r="H133" s="682"/>
      <c r="I133" s="891"/>
      <c r="J133" s="892"/>
      <c r="K133" s="745"/>
      <c r="L133" s="893"/>
      <c r="M133" s="894"/>
      <c r="N133" s="895"/>
      <c r="O133" s="896"/>
      <c r="P133" s="137"/>
      <c r="Q133" s="897"/>
      <c r="R133" s="751"/>
      <c r="S133" s="898"/>
      <c r="T133" s="753"/>
      <c r="U133" s="899"/>
      <c r="V133" s="900"/>
      <c r="W133" s="756"/>
      <c r="X133" s="764"/>
      <c r="Z133" s="957" t="str">
        <f>IF(AA133="","",COUNTIF(AA27:AA133,"&lt;&gt;"))</f>
        <v/>
      </c>
      <c r="AA133" s="958"/>
      <c r="AB133" s="974" t="str">
        <f t="shared" si="34"/>
        <v/>
      </c>
      <c r="AC133" s="984" t="str">
        <f t="shared" si="22"/>
        <v/>
      </c>
      <c r="AD133" s="961" t="str">
        <f t="shared" si="23"/>
        <v/>
      </c>
      <c r="AE133" s="962" t="str">
        <f t="shared" si="24"/>
        <v/>
      </c>
      <c r="AF133" s="963" t="str">
        <f>IF(AG133="","",COUNTIF(AG27:AG133,"&lt;&gt;"))</f>
        <v/>
      </c>
      <c r="AG133" s="958" t="str" cm="1">
        <f t="array" ref="AG133">IF(AK133="","",IF(LEN(AK133)&lt;=MAX(10,AF22),AK133,IFERROR(LEFT(AK133,LOOKUP(2,1/(MID(AK133,ROW(10:509),1)=" ")/(ROW(10:509)&lt;=MAX(10,AF22)),ROW(10:509))-1),LEFT(AK133,MAX(10,AF22)))))</f>
        <v/>
      </c>
      <c r="AH133" s="963" t="str">
        <f t="shared" si="25"/>
        <v/>
      </c>
      <c r="AI133" s="963" t="str">
        <f t="shared" si="26"/>
        <v/>
      </c>
      <c r="AJ133" s="964" t="str">
        <f>IF(AL132&lt;&gt;"",AJ132,IF(AJ132&lt;MAX(Z27:Z326),AJ132+1,""))</f>
        <v/>
      </c>
      <c r="AK133" s="965" t="str">
        <f>IF(AJ133="","",IF(AL132&lt;&gt;"",AL132,INDEX(AD27:AD326,MATCH(AJ133,Z27:Z326,0))))</f>
        <v/>
      </c>
      <c r="AL133" s="965" t="str">
        <f t="shared" si="27"/>
        <v/>
      </c>
      <c r="AM133" s="966" t="str">
        <f t="shared" si="28"/>
        <v/>
      </c>
      <c r="AN133" s="967" t="str">
        <f t="shared" si="29"/>
        <v/>
      </c>
      <c r="AO133" s="967" t="str">
        <f t="shared" si="30"/>
        <v/>
      </c>
      <c r="AP133" s="966" t="str">
        <f t="shared" si="31"/>
        <v/>
      </c>
      <c r="AQ133" s="967" t="str">
        <f>IF(AM133="","",IF(COUNTIF(BO27:BO309,TRIM(AP133))&gt;0,"EXCLUSION EXACTE",""))</f>
        <v/>
      </c>
      <c r="AR133" s="967" t="str" cm="1">
        <f t="array" ref="AR133">IF(AM133="","",IF(SUMPRODUCT(--(BO27:BO309&lt;&gt;""),--ISNUMBER(SEARCH(" "&amp;BO27:BO309&amp;" ",AP133)))&gt;0,"BLOQUE MOLLUSQUES",""))</f>
        <v/>
      </c>
      <c r="AS133" s="967" t="str" cm="1">
        <f t="array" ref="AS133">IF(AM133="","",IF(SUMPRODUCT(--(BS27:BS309&lt;&gt;""),--ISNUMBER(SEARCH(" "&amp;BS27:BS309&amp;" ",AP133)))&gt;0,"FORCE MOLLUSQUES",""))</f>
        <v/>
      </c>
      <c r="AT133" s="966" t="str">
        <f t="shared" si="32"/>
        <v/>
      </c>
      <c r="AU133" s="966" t="str">
        <f t="shared" si="35"/>
        <v/>
      </c>
      <c r="AV133" s="967" t="str">
        <f t="shared" si="33"/>
        <v/>
      </c>
      <c r="AW133" s="967" t="str" cm="1">
        <f t="array" ref="AW133">IF(AM133="","",IF(AQ133&lt;&gt;"","",IF(SUMPRODUCT(--(BM27:BM1509=AW26),--(BL27:BL1509&lt;&gt;""),--ISNUMBER(SEARCH(" "&amp;BL27:BL1509&amp;" ",AP133)))&gt;0,AW26,"")))</f>
        <v/>
      </c>
      <c r="AX133" s="967" t="str" cm="1">
        <f t="array" ref="AX133">IF(AM133="","",IF(AQ133&lt;&gt;"","",IF(SUMPRODUCT(--(BM27:BM1509=AX26),--(BL27:BL1509&lt;&gt;""),--ISNUMBER(SEARCH(" "&amp;BL27:BL1509&amp;" ",AP133)))&gt;0,AX26,"")))</f>
        <v/>
      </c>
      <c r="AY133" s="967" t="str" cm="1">
        <f t="array" ref="AY133">IF(AM133="","",IF(AQ133&lt;&gt;"","",IF(SUMPRODUCT(--(BM27:BM1509=AY26),--(BL27:BL1509&lt;&gt;""),--ISNUMBER(SEARCH(" "&amp;BL27:BL1509&amp;" ",AP133)))&gt;0,AY26,"")))</f>
        <v/>
      </c>
      <c r="AZ133" s="967" t="str" cm="1">
        <f t="array" ref="AZ133">IF(AM133="","",IF(AQ133&lt;&gt;"","",IF(SUMPRODUCT(--(BM27:BM1509=AZ26),--(BL27:BL1509&lt;&gt;""),--ISNUMBER(SEARCH(" "&amp;BL27:BL1509&amp;" ",AP133)))&gt;0,AZ26,"")))</f>
        <v/>
      </c>
      <c r="BA133" s="967" t="str" cm="1">
        <f t="array" ref="BA133">IF(AM133="","",IF(AQ133&lt;&gt;"","",IF(SUMPRODUCT(--(BM27:BM1509=BA26),--(BL27:BL1509&lt;&gt;""),--ISNUMBER(SEARCH(" "&amp;BL27:BL1509&amp;" ",AP133)))&gt;0,BA26,"")))</f>
        <v/>
      </c>
      <c r="BB133" s="967" t="str" cm="1">
        <f t="array" ref="BB133">IF(AM133="","",IF(AQ133&lt;&gt;"","",IF(SUMPRODUCT(--(BM27:BM1509=BB26),--(BL27:BL1509&lt;&gt;""),--ISNUMBER(SEARCH(" "&amp;BL27:BL1509&amp;" ",AP133)))&gt;0,BB26,"")))</f>
        <v/>
      </c>
      <c r="BC133" s="967" t="str" cm="1">
        <f t="array" ref="BC133">IF(AM133="","",IF(AQ133&lt;&gt;"","",IF(SUMPRODUCT(--(BM27:BM1509=BC26),--(BL27:BL1509&lt;&gt;""),--ISNUMBER(SEARCH(" "&amp;BL27:BL1509&amp;" ",AP133)))&gt;0,BC26,"")))</f>
        <v/>
      </c>
      <c r="BD133" s="967" t="str" cm="1">
        <f t="array" ref="BD133">IF(AM133="","",IF(AQ133&lt;&gt;"","",IF(SUMPRODUCT(--(BM27:BM1509=BD26),--(BL27:BL1509&lt;&gt;""),--ISNUMBER(SEARCH(" "&amp;BL27:BL1509&amp;" ",AP133)))&gt;0,BD26,"")))</f>
        <v/>
      </c>
      <c r="BE133" s="967" t="str" cm="1">
        <f t="array" ref="BE133">IF(AM133="","",IF(AQ133&lt;&gt;"","",IF(SUMPRODUCT(--(BM27:BM1509=BE26),--(BL27:BL1509&lt;&gt;""),--ISNUMBER(SEARCH(" "&amp;BL27:BL1509&amp;" ",AP133)))&gt;0,BE26,"")))</f>
        <v/>
      </c>
      <c r="BF133" s="967" t="str" cm="1">
        <f t="array" ref="BF133">IF(AM133="","",IF(AQ133&lt;&gt;"","",IF(SUMPRODUCT(--(BM27:BM1509=BF26),--(BL27:BL1509&lt;&gt;""),--ISNUMBER(SEARCH(" "&amp;BL27:BL1509&amp;" ",AP133)))&gt;0,BF26,"")))</f>
        <v/>
      </c>
      <c r="BG133" s="967" t="str" cm="1">
        <f t="array" ref="BG133">IF(AM133="","",IF(AQ133&lt;&gt;"","",IF(SUMPRODUCT(--(BM27:BM1509=BG26),--(BL27:BL1509&lt;&gt;""),--ISNUMBER(SEARCH(" "&amp;BL27:BL1509&amp;" ",AP133)))&gt;0,BG26,"")))</f>
        <v/>
      </c>
      <c r="BH133" s="967" t="str" cm="1">
        <f t="array" ref="BH133">IF(AM133="","",IF(AQ133&lt;&gt;"","",IF(SUMPRODUCT(--(BM27:BM1509=BH26),--(BL27:BL1509&lt;&gt;""),--ISNUMBER(SEARCH(" "&amp;BL27:BL1509&amp;" ",AP133)))&gt;0,BH26,"")))</f>
        <v/>
      </c>
      <c r="BI133" s="967" t="str" cm="1">
        <f t="array" ref="BI133">IF(AM133="","",IF(AQ133&lt;&gt;"","",IF(SUMPRODUCT(--(BM27:BM1509=BI26),--(BL27:BL1509&lt;&gt;""),--ISNUMBER(SEARCH(" "&amp;BL27:BL1509&amp;" ",AP133)))&gt;0,BI26,"")))</f>
        <v/>
      </c>
      <c r="BJ133" s="967" t="str" cm="1">
        <f t="array" ref="BJ133">IF(AM133="","",IF(AS133&lt;&gt;"",BJ26,IF(AR133&lt;&gt;"","",IF(AQ133&lt;&gt;"","",IF(SUMPRODUCT(--(BM27:BM1509=BJ26),--(BL27:BL1509&lt;&gt;""),--ISNUMBER(SEARCH(" "&amp;BL27:BL1509&amp;" ",AP133)))&gt;0,BJ26,"")))))</f>
        <v/>
      </c>
      <c r="BL133" s="968" t="s">
        <v>545</v>
      </c>
      <c r="BM133" s="968" t="s">
        <v>1968</v>
      </c>
      <c r="BO133" s="964"/>
      <c r="BP133" s="964"/>
      <c r="BQ133" s="964"/>
      <c r="BS133" s="964"/>
      <c r="BT133" s="964"/>
      <c r="BU133" s="964"/>
      <c r="CM133" s="49">
        <v>1</v>
      </c>
    </row>
    <row r="134" spans="4:91" ht="30" customHeight="1">
      <c r="D134" s="674"/>
      <c r="E134" s="680"/>
      <c r="F134" s="681"/>
      <c r="G134" s="680"/>
      <c r="H134" s="682"/>
      <c r="I134" s="891"/>
      <c r="J134" s="892"/>
      <c r="K134" s="745"/>
      <c r="L134" s="893"/>
      <c r="M134" s="894"/>
      <c r="N134" s="895"/>
      <c r="O134" s="896"/>
      <c r="P134" s="137"/>
      <c r="Q134" s="897"/>
      <c r="R134" s="751"/>
      <c r="S134" s="898"/>
      <c r="T134" s="753"/>
      <c r="U134" s="899"/>
      <c r="V134" s="900"/>
      <c r="W134" s="756"/>
      <c r="X134" s="764"/>
      <c r="Z134" s="973" t="str">
        <f>IF(AA134="","",COUNTIF(AA27:AA134,"&lt;&gt;"))</f>
        <v/>
      </c>
      <c r="AA134" s="965"/>
      <c r="AB134" s="974" t="str">
        <f t="shared" si="34"/>
        <v/>
      </c>
      <c r="AC134" s="984" t="str">
        <f t="shared" si="22"/>
        <v/>
      </c>
      <c r="AD134" s="976" t="str">
        <f t="shared" si="23"/>
        <v/>
      </c>
      <c r="AE134" s="977" t="str">
        <f t="shared" si="24"/>
        <v/>
      </c>
      <c r="AF134" s="964" t="str">
        <f>IF(AG134="","",COUNTIF(AG27:AG134,"&lt;&gt;"))</f>
        <v/>
      </c>
      <c r="AG134" s="965" t="str" cm="1">
        <f t="array" ref="AG134">IF(AK134="","",IF(LEN(AK134)&lt;=MAX(10,AF22),AK134,IFERROR(LEFT(AK134,LOOKUP(2,1/(MID(AK134,ROW(10:509),1)=" ")/(ROW(10:509)&lt;=MAX(10,AF22)),ROW(10:509))-1),LEFT(AK134,MAX(10,AF22)))))</f>
        <v/>
      </c>
      <c r="AH134" s="964" t="str">
        <f t="shared" si="25"/>
        <v/>
      </c>
      <c r="AI134" s="964" t="str">
        <f t="shared" si="26"/>
        <v/>
      </c>
      <c r="AJ134" s="964" t="str">
        <f>IF(AL133&lt;&gt;"",AJ133,IF(AJ133&lt;MAX(Z27:Z326),AJ133+1,""))</f>
        <v/>
      </c>
      <c r="AK134" s="965" t="str">
        <f>IF(AJ134="","",IF(AL133&lt;&gt;"",AL133,INDEX(AD27:AD326,MATCH(AJ134,Z27:Z326,0))))</f>
        <v/>
      </c>
      <c r="AL134" s="965" t="str">
        <f t="shared" si="27"/>
        <v/>
      </c>
      <c r="AM134" s="965" t="str">
        <f t="shared" si="28"/>
        <v/>
      </c>
      <c r="AN134" s="964" t="str">
        <f t="shared" si="29"/>
        <v/>
      </c>
      <c r="AO134" s="964" t="str">
        <f t="shared" si="30"/>
        <v/>
      </c>
      <c r="AP134" s="965" t="str">
        <f t="shared" si="31"/>
        <v/>
      </c>
      <c r="AQ134" s="964" t="str">
        <f>IF(AM134="","",IF(COUNTIF(BO27:BO309,TRIM(AP134))&gt;0,"EXCLUSION EXACTE",""))</f>
        <v/>
      </c>
      <c r="AR134" s="964" t="str" cm="1">
        <f t="array" ref="AR134">IF(AM134="","",IF(SUMPRODUCT(--(BO27:BO309&lt;&gt;""),--ISNUMBER(SEARCH(" "&amp;BO27:BO309&amp;" ",AP134)))&gt;0,"BLOQUE MOLLUSQUES",""))</f>
        <v/>
      </c>
      <c r="AS134" s="964" t="str" cm="1">
        <f t="array" ref="AS134">IF(AM134="","",IF(SUMPRODUCT(--(BS27:BS309&lt;&gt;""),--ISNUMBER(SEARCH(" "&amp;BS27:BS309&amp;" ",AP134)))&gt;0,"FORCE MOLLUSQUES",""))</f>
        <v/>
      </c>
      <c r="AT134" s="965" t="str">
        <f t="shared" si="32"/>
        <v/>
      </c>
      <c r="AU134" s="965" t="str">
        <f t="shared" si="35"/>
        <v/>
      </c>
      <c r="AV134" s="964" t="str">
        <f t="shared" si="33"/>
        <v/>
      </c>
      <c r="AW134" s="964" t="str" cm="1">
        <f t="array" ref="AW134">IF(AM134="","",IF(AQ134&lt;&gt;"","",IF(SUMPRODUCT(--(BM27:BM1509=AW26),--(BL27:BL1509&lt;&gt;""),--ISNUMBER(SEARCH(" "&amp;BL27:BL1509&amp;" ",AP134)))&gt;0,AW26,"")))</f>
        <v/>
      </c>
      <c r="AX134" s="964" t="str" cm="1">
        <f t="array" ref="AX134">IF(AM134="","",IF(AQ134&lt;&gt;"","",IF(SUMPRODUCT(--(BM27:BM1509=AX26),--(BL27:BL1509&lt;&gt;""),--ISNUMBER(SEARCH(" "&amp;BL27:BL1509&amp;" ",AP134)))&gt;0,AX26,"")))</f>
        <v/>
      </c>
      <c r="AY134" s="964" t="str" cm="1">
        <f t="array" ref="AY134">IF(AM134="","",IF(AQ134&lt;&gt;"","",IF(SUMPRODUCT(--(BM27:BM1509=AY26),--(BL27:BL1509&lt;&gt;""),--ISNUMBER(SEARCH(" "&amp;BL27:BL1509&amp;" ",AP134)))&gt;0,AY26,"")))</f>
        <v/>
      </c>
      <c r="AZ134" s="964" t="str" cm="1">
        <f t="array" ref="AZ134">IF(AM134="","",IF(AQ134&lt;&gt;"","",IF(SUMPRODUCT(--(BM27:BM1509=AZ26),--(BL27:BL1509&lt;&gt;""),--ISNUMBER(SEARCH(" "&amp;BL27:BL1509&amp;" ",AP134)))&gt;0,AZ26,"")))</f>
        <v/>
      </c>
      <c r="BA134" s="964" t="str" cm="1">
        <f t="array" ref="BA134">IF(AM134="","",IF(AQ134&lt;&gt;"","",IF(SUMPRODUCT(--(BM27:BM1509=BA26),--(BL27:BL1509&lt;&gt;""),--ISNUMBER(SEARCH(" "&amp;BL27:BL1509&amp;" ",AP134)))&gt;0,BA26,"")))</f>
        <v/>
      </c>
      <c r="BB134" s="964" t="str" cm="1">
        <f t="array" ref="BB134">IF(AM134="","",IF(AQ134&lt;&gt;"","",IF(SUMPRODUCT(--(BM27:BM1509=BB26),--(BL27:BL1509&lt;&gt;""),--ISNUMBER(SEARCH(" "&amp;BL27:BL1509&amp;" ",AP134)))&gt;0,BB26,"")))</f>
        <v/>
      </c>
      <c r="BC134" s="964" t="str" cm="1">
        <f t="array" ref="BC134">IF(AM134="","",IF(AQ134&lt;&gt;"","",IF(SUMPRODUCT(--(BM27:BM1509=BC26),--(BL27:BL1509&lt;&gt;""),--ISNUMBER(SEARCH(" "&amp;BL27:BL1509&amp;" ",AP134)))&gt;0,BC26,"")))</f>
        <v/>
      </c>
      <c r="BD134" s="964" t="str" cm="1">
        <f t="array" ref="BD134">IF(AM134="","",IF(AQ134&lt;&gt;"","",IF(SUMPRODUCT(--(BM27:BM1509=BD26),--(BL27:BL1509&lt;&gt;""),--ISNUMBER(SEARCH(" "&amp;BL27:BL1509&amp;" ",AP134)))&gt;0,BD26,"")))</f>
        <v/>
      </c>
      <c r="BE134" s="964" t="str" cm="1">
        <f t="array" ref="BE134">IF(AM134="","",IF(AQ134&lt;&gt;"","",IF(SUMPRODUCT(--(BM27:BM1509=BE26),--(BL27:BL1509&lt;&gt;""),--ISNUMBER(SEARCH(" "&amp;BL27:BL1509&amp;" ",AP134)))&gt;0,BE26,"")))</f>
        <v/>
      </c>
      <c r="BF134" s="964" t="str" cm="1">
        <f t="array" ref="BF134">IF(AM134="","",IF(AQ134&lt;&gt;"","",IF(SUMPRODUCT(--(BM27:BM1509=BF26),--(BL27:BL1509&lt;&gt;""),--ISNUMBER(SEARCH(" "&amp;BL27:BL1509&amp;" ",AP134)))&gt;0,BF26,"")))</f>
        <v/>
      </c>
      <c r="BG134" s="964" t="str" cm="1">
        <f t="array" ref="BG134">IF(AM134="","",IF(AQ134&lt;&gt;"","",IF(SUMPRODUCT(--(BM27:BM1509=BG26),--(BL27:BL1509&lt;&gt;""),--ISNUMBER(SEARCH(" "&amp;BL27:BL1509&amp;" ",AP134)))&gt;0,BG26,"")))</f>
        <v/>
      </c>
      <c r="BH134" s="964" t="str" cm="1">
        <f t="array" ref="BH134">IF(AM134="","",IF(AQ134&lt;&gt;"","",IF(SUMPRODUCT(--(BM27:BM1509=BH26),--(BL27:BL1509&lt;&gt;""),--ISNUMBER(SEARCH(" "&amp;BL27:BL1509&amp;" ",AP134)))&gt;0,BH26,"")))</f>
        <v/>
      </c>
      <c r="BI134" s="964" t="str" cm="1">
        <f t="array" ref="BI134">IF(AM134="","",IF(AQ134&lt;&gt;"","",IF(SUMPRODUCT(--(BM27:BM1509=BI26),--(BL27:BL1509&lt;&gt;""),--ISNUMBER(SEARCH(" "&amp;BL27:BL1509&amp;" ",AP134)))&gt;0,BI26,"")))</f>
        <v/>
      </c>
      <c r="BJ134" s="964" t="str" cm="1">
        <f t="array" ref="BJ134">IF(AM134="","",IF(AS134&lt;&gt;"",BJ26,IF(AR134&lt;&gt;"","",IF(AQ134&lt;&gt;"","",IF(SUMPRODUCT(--(BM27:BM1509=BJ26),--(BL27:BL1509&lt;&gt;""),--ISNUMBER(SEARCH(" "&amp;BL27:BL1509&amp;" ",AP134)))&gt;0,BJ26,"")))))</f>
        <v/>
      </c>
      <c r="BL134" s="964" t="s">
        <v>306</v>
      </c>
      <c r="BM134" s="964" t="s">
        <v>1968</v>
      </c>
      <c r="BO134" s="964"/>
      <c r="BP134" s="964"/>
      <c r="BQ134" s="964"/>
      <c r="BS134" s="964"/>
      <c r="BT134" s="964"/>
      <c r="BU134" s="964"/>
      <c r="CM134" s="49">
        <v>1</v>
      </c>
    </row>
    <row r="135" spans="4:91" ht="30" customHeight="1">
      <c r="D135" s="674"/>
      <c r="E135" s="680"/>
      <c r="F135" s="681"/>
      <c r="G135" s="680"/>
      <c r="H135" s="682"/>
      <c r="I135" s="891"/>
      <c r="J135" s="892"/>
      <c r="K135" s="745"/>
      <c r="L135" s="893"/>
      <c r="M135" s="894"/>
      <c r="N135" s="895"/>
      <c r="O135" s="896"/>
      <c r="P135" s="137"/>
      <c r="Q135" s="897"/>
      <c r="R135" s="751"/>
      <c r="S135" s="898"/>
      <c r="T135" s="753"/>
      <c r="U135" s="899"/>
      <c r="V135" s="900"/>
      <c r="W135" s="756"/>
      <c r="X135" s="764"/>
      <c r="Z135" s="957" t="str">
        <f>IF(AA135="","",COUNTIF(AA27:AA135,"&lt;&gt;"))</f>
        <v/>
      </c>
      <c r="AA135" s="958"/>
      <c r="AB135" s="974" t="str">
        <f t="shared" si="34"/>
        <v/>
      </c>
      <c r="AC135" s="984" t="str">
        <f t="shared" si="22"/>
        <v/>
      </c>
      <c r="AD135" s="961" t="str">
        <f t="shared" si="23"/>
        <v/>
      </c>
      <c r="AE135" s="962" t="str">
        <f t="shared" si="24"/>
        <v/>
      </c>
      <c r="AF135" s="963" t="str">
        <f>IF(AG135="","",COUNTIF(AG27:AG135,"&lt;&gt;"))</f>
        <v/>
      </c>
      <c r="AG135" s="958" t="str" cm="1">
        <f t="array" ref="AG135">IF(AK135="","",IF(LEN(AK135)&lt;=MAX(10,AF22),AK135,IFERROR(LEFT(AK135,LOOKUP(2,1/(MID(AK135,ROW(10:509),1)=" ")/(ROW(10:509)&lt;=MAX(10,AF22)),ROW(10:509))-1),LEFT(AK135,MAX(10,AF22)))))</f>
        <v/>
      </c>
      <c r="AH135" s="963" t="str">
        <f t="shared" si="25"/>
        <v/>
      </c>
      <c r="AI135" s="963" t="str">
        <f t="shared" si="26"/>
        <v/>
      </c>
      <c r="AJ135" s="964" t="str">
        <f>IF(AL134&lt;&gt;"",AJ134,IF(AJ134&lt;MAX(Z27:Z326),AJ134+1,""))</f>
        <v/>
      </c>
      <c r="AK135" s="965" t="str">
        <f>IF(AJ135="","",IF(AL134&lt;&gt;"",AL134,INDEX(AD27:AD326,MATCH(AJ135,Z27:Z326,0))))</f>
        <v/>
      </c>
      <c r="AL135" s="965" t="str">
        <f t="shared" si="27"/>
        <v/>
      </c>
      <c r="AM135" s="966" t="str">
        <f t="shared" si="28"/>
        <v/>
      </c>
      <c r="AN135" s="967" t="str">
        <f t="shared" si="29"/>
        <v/>
      </c>
      <c r="AO135" s="967" t="str">
        <f t="shared" si="30"/>
        <v/>
      </c>
      <c r="AP135" s="966" t="str">
        <f t="shared" si="31"/>
        <v/>
      </c>
      <c r="AQ135" s="967" t="str">
        <f>IF(AM135="","",IF(COUNTIF(BO27:BO309,TRIM(AP135))&gt;0,"EXCLUSION EXACTE",""))</f>
        <v/>
      </c>
      <c r="AR135" s="967" t="str" cm="1">
        <f t="array" ref="AR135">IF(AM135="","",IF(SUMPRODUCT(--(BO27:BO309&lt;&gt;""),--ISNUMBER(SEARCH(" "&amp;BO27:BO309&amp;" ",AP135)))&gt;0,"BLOQUE MOLLUSQUES",""))</f>
        <v/>
      </c>
      <c r="AS135" s="967" t="str" cm="1">
        <f t="array" ref="AS135">IF(AM135="","",IF(SUMPRODUCT(--(BS27:BS309&lt;&gt;""),--ISNUMBER(SEARCH(" "&amp;BS27:BS309&amp;" ",AP135)))&gt;0,"FORCE MOLLUSQUES",""))</f>
        <v/>
      </c>
      <c r="AT135" s="966" t="str">
        <f t="shared" si="32"/>
        <v/>
      </c>
      <c r="AU135" s="966" t="str">
        <f t="shared" si="35"/>
        <v/>
      </c>
      <c r="AV135" s="967" t="str">
        <f t="shared" si="33"/>
        <v/>
      </c>
      <c r="AW135" s="967" t="str" cm="1">
        <f t="array" ref="AW135">IF(AM135="","",IF(AQ135&lt;&gt;"","",IF(SUMPRODUCT(--(BM27:BM1509=AW26),--(BL27:BL1509&lt;&gt;""),--ISNUMBER(SEARCH(" "&amp;BL27:BL1509&amp;" ",AP135)))&gt;0,AW26,"")))</f>
        <v/>
      </c>
      <c r="AX135" s="967" t="str" cm="1">
        <f t="array" ref="AX135">IF(AM135="","",IF(AQ135&lt;&gt;"","",IF(SUMPRODUCT(--(BM27:BM1509=AX26),--(BL27:BL1509&lt;&gt;""),--ISNUMBER(SEARCH(" "&amp;BL27:BL1509&amp;" ",AP135)))&gt;0,AX26,"")))</f>
        <v/>
      </c>
      <c r="AY135" s="967" t="str" cm="1">
        <f t="array" ref="AY135">IF(AM135="","",IF(AQ135&lt;&gt;"","",IF(SUMPRODUCT(--(BM27:BM1509=AY26),--(BL27:BL1509&lt;&gt;""),--ISNUMBER(SEARCH(" "&amp;BL27:BL1509&amp;" ",AP135)))&gt;0,AY26,"")))</f>
        <v/>
      </c>
      <c r="AZ135" s="967" t="str" cm="1">
        <f t="array" ref="AZ135">IF(AM135="","",IF(AQ135&lt;&gt;"","",IF(SUMPRODUCT(--(BM27:BM1509=AZ26),--(BL27:BL1509&lt;&gt;""),--ISNUMBER(SEARCH(" "&amp;BL27:BL1509&amp;" ",AP135)))&gt;0,AZ26,"")))</f>
        <v/>
      </c>
      <c r="BA135" s="967" t="str" cm="1">
        <f t="array" ref="BA135">IF(AM135="","",IF(AQ135&lt;&gt;"","",IF(SUMPRODUCT(--(BM27:BM1509=BA26),--(BL27:BL1509&lt;&gt;""),--ISNUMBER(SEARCH(" "&amp;BL27:BL1509&amp;" ",AP135)))&gt;0,BA26,"")))</f>
        <v/>
      </c>
      <c r="BB135" s="967" t="str" cm="1">
        <f t="array" ref="BB135">IF(AM135="","",IF(AQ135&lt;&gt;"","",IF(SUMPRODUCT(--(BM27:BM1509=BB26),--(BL27:BL1509&lt;&gt;""),--ISNUMBER(SEARCH(" "&amp;BL27:BL1509&amp;" ",AP135)))&gt;0,BB26,"")))</f>
        <v/>
      </c>
      <c r="BC135" s="967" t="str" cm="1">
        <f t="array" ref="BC135">IF(AM135="","",IF(AQ135&lt;&gt;"","",IF(SUMPRODUCT(--(BM27:BM1509=BC26),--(BL27:BL1509&lt;&gt;""),--ISNUMBER(SEARCH(" "&amp;BL27:BL1509&amp;" ",AP135)))&gt;0,BC26,"")))</f>
        <v/>
      </c>
      <c r="BD135" s="967" t="str" cm="1">
        <f t="array" ref="BD135">IF(AM135="","",IF(AQ135&lt;&gt;"","",IF(SUMPRODUCT(--(BM27:BM1509=BD26),--(BL27:BL1509&lt;&gt;""),--ISNUMBER(SEARCH(" "&amp;BL27:BL1509&amp;" ",AP135)))&gt;0,BD26,"")))</f>
        <v/>
      </c>
      <c r="BE135" s="967" t="str" cm="1">
        <f t="array" ref="BE135">IF(AM135="","",IF(AQ135&lt;&gt;"","",IF(SUMPRODUCT(--(BM27:BM1509=BE26),--(BL27:BL1509&lt;&gt;""),--ISNUMBER(SEARCH(" "&amp;BL27:BL1509&amp;" ",AP135)))&gt;0,BE26,"")))</f>
        <v/>
      </c>
      <c r="BF135" s="967" t="str" cm="1">
        <f t="array" ref="BF135">IF(AM135="","",IF(AQ135&lt;&gt;"","",IF(SUMPRODUCT(--(BM27:BM1509=BF26),--(BL27:BL1509&lt;&gt;""),--ISNUMBER(SEARCH(" "&amp;BL27:BL1509&amp;" ",AP135)))&gt;0,BF26,"")))</f>
        <v/>
      </c>
      <c r="BG135" s="967" t="str" cm="1">
        <f t="array" ref="BG135">IF(AM135="","",IF(AQ135&lt;&gt;"","",IF(SUMPRODUCT(--(BM27:BM1509=BG26),--(BL27:BL1509&lt;&gt;""),--ISNUMBER(SEARCH(" "&amp;BL27:BL1509&amp;" ",AP135)))&gt;0,BG26,"")))</f>
        <v/>
      </c>
      <c r="BH135" s="967" t="str" cm="1">
        <f t="array" ref="BH135">IF(AM135="","",IF(AQ135&lt;&gt;"","",IF(SUMPRODUCT(--(BM27:BM1509=BH26),--(BL27:BL1509&lt;&gt;""),--ISNUMBER(SEARCH(" "&amp;BL27:BL1509&amp;" ",AP135)))&gt;0,BH26,"")))</f>
        <v/>
      </c>
      <c r="BI135" s="967" t="str" cm="1">
        <f t="array" ref="BI135">IF(AM135="","",IF(AQ135&lt;&gt;"","",IF(SUMPRODUCT(--(BM27:BM1509=BI26),--(BL27:BL1509&lt;&gt;""),--ISNUMBER(SEARCH(" "&amp;BL27:BL1509&amp;" ",AP135)))&gt;0,BI26,"")))</f>
        <v/>
      </c>
      <c r="BJ135" s="967" t="str" cm="1">
        <f t="array" ref="BJ135">IF(AM135="","",IF(AS135&lt;&gt;"",BJ26,IF(AR135&lt;&gt;"","",IF(AQ135&lt;&gt;"","",IF(SUMPRODUCT(--(BM27:BM1509=BJ26),--(BL27:BL1509&lt;&gt;""),--ISNUMBER(SEARCH(" "&amp;BL27:BL1509&amp;" ",AP135)))&gt;0,BJ26,"")))))</f>
        <v/>
      </c>
      <c r="BL135" s="968" t="s">
        <v>309</v>
      </c>
      <c r="BM135" s="968" t="s">
        <v>1968</v>
      </c>
      <c r="BO135" s="964"/>
      <c r="BP135" s="964"/>
      <c r="BQ135" s="964"/>
      <c r="BS135" s="964"/>
      <c r="BT135" s="964"/>
      <c r="BU135" s="964"/>
      <c r="CM135" s="49">
        <v>1</v>
      </c>
    </row>
    <row r="136" spans="4:91" ht="30" customHeight="1">
      <c r="D136" s="674"/>
      <c r="E136" s="680"/>
      <c r="F136" s="681"/>
      <c r="G136" s="680"/>
      <c r="H136" s="682"/>
      <c r="I136" s="891"/>
      <c r="J136" s="892"/>
      <c r="K136" s="745"/>
      <c r="L136" s="893"/>
      <c r="M136" s="894"/>
      <c r="N136" s="895"/>
      <c r="O136" s="896"/>
      <c r="P136" s="137"/>
      <c r="Q136" s="897"/>
      <c r="R136" s="751"/>
      <c r="S136" s="898"/>
      <c r="T136" s="753"/>
      <c r="U136" s="899"/>
      <c r="V136" s="900"/>
      <c r="W136" s="756"/>
      <c r="X136" s="764"/>
      <c r="Z136" s="973" t="str">
        <f>IF(AA136="","",COUNTIF(AA27:AA136,"&lt;&gt;"))</f>
        <v/>
      </c>
      <c r="AA136" s="965"/>
      <c r="AB136" s="974" t="str">
        <f t="shared" si="34"/>
        <v/>
      </c>
      <c r="AC136" s="984" t="str">
        <f t="shared" si="22"/>
        <v/>
      </c>
      <c r="AD136" s="976" t="str">
        <f t="shared" si="23"/>
        <v/>
      </c>
      <c r="AE136" s="977" t="str">
        <f t="shared" si="24"/>
        <v/>
      </c>
      <c r="AF136" s="964" t="str">
        <f>IF(AG136="","",COUNTIF(AG27:AG136,"&lt;&gt;"))</f>
        <v/>
      </c>
      <c r="AG136" s="965" t="str" cm="1">
        <f t="array" ref="AG136">IF(AK136="","",IF(LEN(AK136)&lt;=MAX(10,AF22),AK136,IFERROR(LEFT(AK136,LOOKUP(2,1/(MID(AK136,ROW(10:509),1)=" ")/(ROW(10:509)&lt;=MAX(10,AF22)),ROW(10:509))-1),LEFT(AK136,MAX(10,AF22)))))</f>
        <v/>
      </c>
      <c r="AH136" s="964" t="str">
        <f t="shared" si="25"/>
        <v/>
      </c>
      <c r="AI136" s="964" t="str">
        <f t="shared" si="26"/>
        <v/>
      </c>
      <c r="AJ136" s="964" t="str">
        <f>IF(AL135&lt;&gt;"",AJ135,IF(AJ135&lt;MAX(Z27:Z326),AJ135+1,""))</f>
        <v/>
      </c>
      <c r="AK136" s="965" t="str">
        <f>IF(AJ136="","",IF(AL135&lt;&gt;"",AL135,INDEX(AD27:AD326,MATCH(AJ136,Z27:Z326,0))))</f>
        <v/>
      </c>
      <c r="AL136" s="965" t="str">
        <f t="shared" si="27"/>
        <v/>
      </c>
      <c r="AM136" s="965" t="str">
        <f t="shared" si="28"/>
        <v/>
      </c>
      <c r="AN136" s="964" t="str">
        <f t="shared" si="29"/>
        <v/>
      </c>
      <c r="AO136" s="964" t="str">
        <f t="shared" si="30"/>
        <v/>
      </c>
      <c r="AP136" s="965" t="str">
        <f t="shared" si="31"/>
        <v/>
      </c>
      <c r="AQ136" s="964" t="str">
        <f>IF(AM136="","",IF(COUNTIF(BO27:BO309,TRIM(AP136))&gt;0,"EXCLUSION EXACTE",""))</f>
        <v/>
      </c>
      <c r="AR136" s="964" t="str" cm="1">
        <f t="array" ref="AR136">IF(AM136="","",IF(SUMPRODUCT(--(BO27:BO309&lt;&gt;""),--ISNUMBER(SEARCH(" "&amp;BO27:BO309&amp;" ",AP136)))&gt;0,"BLOQUE MOLLUSQUES",""))</f>
        <v/>
      </c>
      <c r="AS136" s="964" t="str" cm="1">
        <f t="array" ref="AS136">IF(AM136="","",IF(SUMPRODUCT(--(BS27:BS309&lt;&gt;""),--ISNUMBER(SEARCH(" "&amp;BS27:BS309&amp;" ",AP136)))&gt;0,"FORCE MOLLUSQUES",""))</f>
        <v/>
      </c>
      <c r="AT136" s="965" t="str">
        <f t="shared" si="32"/>
        <v/>
      </c>
      <c r="AU136" s="965" t="str">
        <f t="shared" si="35"/>
        <v/>
      </c>
      <c r="AV136" s="964" t="str">
        <f t="shared" si="33"/>
        <v/>
      </c>
      <c r="AW136" s="964" t="str" cm="1">
        <f t="array" ref="AW136">IF(AM136="","",IF(AQ136&lt;&gt;"","",IF(SUMPRODUCT(--(BM27:BM1509=AW26),--(BL27:BL1509&lt;&gt;""),--ISNUMBER(SEARCH(" "&amp;BL27:BL1509&amp;" ",AP136)))&gt;0,AW26,"")))</f>
        <v/>
      </c>
      <c r="AX136" s="964" t="str" cm="1">
        <f t="array" ref="AX136">IF(AM136="","",IF(AQ136&lt;&gt;"","",IF(SUMPRODUCT(--(BM27:BM1509=AX26),--(BL27:BL1509&lt;&gt;""),--ISNUMBER(SEARCH(" "&amp;BL27:BL1509&amp;" ",AP136)))&gt;0,AX26,"")))</f>
        <v/>
      </c>
      <c r="AY136" s="964" t="str" cm="1">
        <f t="array" ref="AY136">IF(AM136="","",IF(AQ136&lt;&gt;"","",IF(SUMPRODUCT(--(BM27:BM1509=AY26),--(BL27:BL1509&lt;&gt;""),--ISNUMBER(SEARCH(" "&amp;BL27:BL1509&amp;" ",AP136)))&gt;0,AY26,"")))</f>
        <v/>
      </c>
      <c r="AZ136" s="964" t="str" cm="1">
        <f t="array" ref="AZ136">IF(AM136="","",IF(AQ136&lt;&gt;"","",IF(SUMPRODUCT(--(BM27:BM1509=AZ26),--(BL27:BL1509&lt;&gt;""),--ISNUMBER(SEARCH(" "&amp;BL27:BL1509&amp;" ",AP136)))&gt;0,AZ26,"")))</f>
        <v/>
      </c>
      <c r="BA136" s="964" t="str" cm="1">
        <f t="array" ref="BA136">IF(AM136="","",IF(AQ136&lt;&gt;"","",IF(SUMPRODUCT(--(BM27:BM1509=BA26),--(BL27:BL1509&lt;&gt;""),--ISNUMBER(SEARCH(" "&amp;BL27:BL1509&amp;" ",AP136)))&gt;0,BA26,"")))</f>
        <v/>
      </c>
      <c r="BB136" s="964" t="str" cm="1">
        <f t="array" ref="BB136">IF(AM136="","",IF(AQ136&lt;&gt;"","",IF(SUMPRODUCT(--(BM27:BM1509=BB26),--(BL27:BL1509&lt;&gt;""),--ISNUMBER(SEARCH(" "&amp;BL27:BL1509&amp;" ",AP136)))&gt;0,BB26,"")))</f>
        <v/>
      </c>
      <c r="BC136" s="964" t="str" cm="1">
        <f t="array" ref="BC136">IF(AM136="","",IF(AQ136&lt;&gt;"","",IF(SUMPRODUCT(--(BM27:BM1509=BC26),--(BL27:BL1509&lt;&gt;""),--ISNUMBER(SEARCH(" "&amp;BL27:BL1509&amp;" ",AP136)))&gt;0,BC26,"")))</f>
        <v/>
      </c>
      <c r="BD136" s="964" t="str" cm="1">
        <f t="array" ref="BD136">IF(AM136="","",IF(AQ136&lt;&gt;"","",IF(SUMPRODUCT(--(BM27:BM1509=BD26),--(BL27:BL1509&lt;&gt;""),--ISNUMBER(SEARCH(" "&amp;BL27:BL1509&amp;" ",AP136)))&gt;0,BD26,"")))</f>
        <v/>
      </c>
      <c r="BE136" s="964" t="str" cm="1">
        <f t="array" ref="BE136">IF(AM136="","",IF(AQ136&lt;&gt;"","",IF(SUMPRODUCT(--(BM27:BM1509=BE26),--(BL27:BL1509&lt;&gt;""),--ISNUMBER(SEARCH(" "&amp;BL27:BL1509&amp;" ",AP136)))&gt;0,BE26,"")))</f>
        <v/>
      </c>
      <c r="BF136" s="964" t="str" cm="1">
        <f t="array" ref="BF136">IF(AM136="","",IF(AQ136&lt;&gt;"","",IF(SUMPRODUCT(--(BM27:BM1509=BF26),--(BL27:BL1509&lt;&gt;""),--ISNUMBER(SEARCH(" "&amp;BL27:BL1509&amp;" ",AP136)))&gt;0,BF26,"")))</f>
        <v/>
      </c>
      <c r="BG136" s="964" t="str" cm="1">
        <f t="array" ref="BG136">IF(AM136="","",IF(AQ136&lt;&gt;"","",IF(SUMPRODUCT(--(BM27:BM1509=BG26),--(BL27:BL1509&lt;&gt;""),--ISNUMBER(SEARCH(" "&amp;BL27:BL1509&amp;" ",AP136)))&gt;0,BG26,"")))</f>
        <v/>
      </c>
      <c r="BH136" s="964" t="str" cm="1">
        <f t="array" ref="BH136">IF(AM136="","",IF(AQ136&lt;&gt;"","",IF(SUMPRODUCT(--(BM27:BM1509=BH26),--(BL27:BL1509&lt;&gt;""),--ISNUMBER(SEARCH(" "&amp;BL27:BL1509&amp;" ",AP136)))&gt;0,BH26,"")))</f>
        <v/>
      </c>
      <c r="BI136" s="964" t="str" cm="1">
        <f t="array" ref="BI136">IF(AM136="","",IF(AQ136&lt;&gt;"","",IF(SUMPRODUCT(--(BM27:BM1509=BI26),--(BL27:BL1509&lt;&gt;""),--ISNUMBER(SEARCH(" "&amp;BL27:BL1509&amp;" ",AP136)))&gt;0,BI26,"")))</f>
        <v/>
      </c>
      <c r="BJ136" s="964" t="str" cm="1">
        <f t="array" ref="BJ136">IF(AM136="","",IF(AS136&lt;&gt;"",BJ26,IF(AR136&lt;&gt;"","",IF(AQ136&lt;&gt;"","",IF(SUMPRODUCT(--(BM27:BM1509=BJ26),--(BL27:BL1509&lt;&gt;""),--ISNUMBER(SEARCH(" "&amp;BL27:BL1509&amp;" ",AP136)))&gt;0,BJ26,"")))))</f>
        <v/>
      </c>
      <c r="BL136" s="964" t="s">
        <v>310</v>
      </c>
      <c r="BM136" s="964" t="s">
        <v>1968</v>
      </c>
      <c r="BO136" s="964"/>
      <c r="BP136" s="964"/>
      <c r="BQ136" s="964"/>
      <c r="BS136" s="964"/>
      <c r="BT136" s="964"/>
      <c r="BU136" s="964"/>
      <c r="CM136" s="49">
        <v>1</v>
      </c>
    </row>
    <row r="137" spans="4:91" ht="30" customHeight="1">
      <c r="D137" s="674"/>
      <c r="E137" s="680"/>
      <c r="F137" s="681"/>
      <c r="G137" s="680"/>
      <c r="H137" s="682"/>
      <c r="I137" s="891"/>
      <c r="J137" s="892"/>
      <c r="K137" s="745"/>
      <c r="L137" s="893"/>
      <c r="M137" s="894"/>
      <c r="N137" s="895"/>
      <c r="O137" s="896"/>
      <c r="P137" s="137"/>
      <c r="Q137" s="897"/>
      <c r="R137" s="751"/>
      <c r="S137" s="898"/>
      <c r="T137" s="753"/>
      <c r="U137" s="899"/>
      <c r="V137" s="900"/>
      <c r="W137" s="756"/>
      <c r="X137" s="764"/>
      <c r="Z137" s="957" t="str">
        <f>IF(AA137="","",COUNTIF(AA27:AA137,"&lt;&gt;"))</f>
        <v/>
      </c>
      <c r="AA137" s="958"/>
      <c r="AB137" s="974" t="str">
        <f t="shared" si="34"/>
        <v/>
      </c>
      <c r="AC137" s="984" t="str">
        <f t="shared" si="22"/>
        <v/>
      </c>
      <c r="AD137" s="961" t="str">
        <f t="shared" si="23"/>
        <v/>
      </c>
      <c r="AE137" s="962" t="str">
        <f t="shared" si="24"/>
        <v/>
      </c>
      <c r="AF137" s="963" t="str">
        <f>IF(AG137="","",COUNTIF(AG27:AG137,"&lt;&gt;"))</f>
        <v/>
      </c>
      <c r="AG137" s="958" t="str" cm="1">
        <f t="array" ref="AG137">IF(AK137="","",IF(LEN(AK137)&lt;=MAX(10,AF22),AK137,IFERROR(LEFT(AK137,LOOKUP(2,1/(MID(AK137,ROW(10:509),1)=" ")/(ROW(10:509)&lt;=MAX(10,AF22)),ROW(10:509))-1),LEFT(AK137,MAX(10,AF22)))))</f>
        <v/>
      </c>
      <c r="AH137" s="963" t="str">
        <f t="shared" si="25"/>
        <v/>
      </c>
      <c r="AI137" s="963" t="str">
        <f t="shared" si="26"/>
        <v/>
      </c>
      <c r="AJ137" s="964" t="str">
        <f>IF(AL136&lt;&gt;"",AJ136,IF(AJ136&lt;MAX(Z27:Z326),AJ136+1,""))</f>
        <v/>
      </c>
      <c r="AK137" s="965" t="str">
        <f>IF(AJ137="","",IF(AL136&lt;&gt;"",AL136,INDEX(AD27:AD326,MATCH(AJ137,Z27:Z326,0))))</f>
        <v/>
      </c>
      <c r="AL137" s="965" t="str">
        <f t="shared" si="27"/>
        <v/>
      </c>
      <c r="AM137" s="966" t="str">
        <f t="shared" si="28"/>
        <v/>
      </c>
      <c r="AN137" s="967" t="str">
        <f t="shared" si="29"/>
        <v/>
      </c>
      <c r="AO137" s="967" t="str">
        <f t="shared" si="30"/>
        <v/>
      </c>
      <c r="AP137" s="966" t="str">
        <f t="shared" si="31"/>
        <v/>
      </c>
      <c r="AQ137" s="967" t="str">
        <f>IF(AM137="","",IF(COUNTIF(BO27:BO309,TRIM(AP137))&gt;0,"EXCLUSION EXACTE",""))</f>
        <v/>
      </c>
      <c r="AR137" s="967" t="str" cm="1">
        <f t="array" ref="AR137">IF(AM137="","",IF(SUMPRODUCT(--(BO27:BO309&lt;&gt;""),--ISNUMBER(SEARCH(" "&amp;BO27:BO309&amp;" ",AP137)))&gt;0,"BLOQUE MOLLUSQUES",""))</f>
        <v/>
      </c>
      <c r="AS137" s="967" t="str" cm="1">
        <f t="array" ref="AS137">IF(AM137="","",IF(SUMPRODUCT(--(BS27:BS309&lt;&gt;""),--ISNUMBER(SEARCH(" "&amp;BS27:BS309&amp;" ",AP137)))&gt;0,"FORCE MOLLUSQUES",""))</f>
        <v/>
      </c>
      <c r="AT137" s="966" t="str">
        <f t="shared" si="32"/>
        <v/>
      </c>
      <c r="AU137" s="966" t="str">
        <f t="shared" si="35"/>
        <v/>
      </c>
      <c r="AV137" s="967" t="str">
        <f t="shared" si="33"/>
        <v/>
      </c>
      <c r="AW137" s="967" t="str" cm="1">
        <f t="array" ref="AW137">IF(AM137="","",IF(AQ137&lt;&gt;"","",IF(SUMPRODUCT(--(BM27:BM1509=AW26),--(BL27:BL1509&lt;&gt;""),--ISNUMBER(SEARCH(" "&amp;BL27:BL1509&amp;" ",AP137)))&gt;0,AW26,"")))</f>
        <v/>
      </c>
      <c r="AX137" s="967" t="str" cm="1">
        <f t="array" ref="AX137">IF(AM137="","",IF(AQ137&lt;&gt;"","",IF(SUMPRODUCT(--(BM27:BM1509=AX26),--(BL27:BL1509&lt;&gt;""),--ISNUMBER(SEARCH(" "&amp;BL27:BL1509&amp;" ",AP137)))&gt;0,AX26,"")))</f>
        <v/>
      </c>
      <c r="AY137" s="967" t="str" cm="1">
        <f t="array" ref="AY137">IF(AM137="","",IF(AQ137&lt;&gt;"","",IF(SUMPRODUCT(--(BM27:BM1509=AY26),--(BL27:BL1509&lt;&gt;""),--ISNUMBER(SEARCH(" "&amp;BL27:BL1509&amp;" ",AP137)))&gt;0,AY26,"")))</f>
        <v/>
      </c>
      <c r="AZ137" s="967" t="str" cm="1">
        <f t="array" ref="AZ137">IF(AM137="","",IF(AQ137&lt;&gt;"","",IF(SUMPRODUCT(--(BM27:BM1509=AZ26),--(BL27:BL1509&lt;&gt;""),--ISNUMBER(SEARCH(" "&amp;BL27:BL1509&amp;" ",AP137)))&gt;0,AZ26,"")))</f>
        <v/>
      </c>
      <c r="BA137" s="967" t="str" cm="1">
        <f t="array" ref="BA137">IF(AM137="","",IF(AQ137&lt;&gt;"","",IF(SUMPRODUCT(--(BM27:BM1509=BA26),--(BL27:BL1509&lt;&gt;""),--ISNUMBER(SEARCH(" "&amp;BL27:BL1509&amp;" ",AP137)))&gt;0,BA26,"")))</f>
        <v/>
      </c>
      <c r="BB137" s="967" t="str" cm="1">
        <f t="array" ref="BB137">IF(AM137="","",IF(AQ137&lt;&gt;"","",IF(SUMPRODUCT(--(BM27:BM1509=BB26),--(BL27:BL1509&lt;&gt;""),--ISNUMBER(SEARCH(" "&amp;BL27:BL1509&amp;" ",AP137)))&gt;0,BB26,"")))</f>
        <v/>
      </c>
      <c r="BC137" s="967" t="str" cm="1">
        <f t="array" ref="BC137">IF(AM137="","",IF(AQ137&lt;&gt;"","",IF(SUMPRODUCT(--(BM27:BM1509=BC26),--(BL27:BL1509&lt;&gt;""),--ISNUMBER(SEARCH(" "&amp;BL27:BL1509&amp;" ",AP137)))&gt;0,BC26,"")))</f>
        <v/>
      </c>
      <c r="BD137" s="967" t="str" cm="1">
        <f t="array" ref="BD137">IF(AM137="","",IF(AQ137&lt;&gt;"","",IF(SUMPRODUCT(--(BM27:BM1509=BD26),--(BL27:BL1509&lt;&gt;""),--ISNUMBER(SEARCH(" "&amp;BL27:BL1509&amp;" ",AP137)))&gt;0,BD26,"")))</f>
        <v/>
      </c>
      <c r="BE137" s="967" t="str" cm="1">
        <f t="array" ref="BE137">IF(AM137="","",IF(AQ137&lt;&gt;"","",IF(SUMPRODUCT(--(BM27:BM1509=BE26),--(BL27:BL1509&lt;&gt;""),--ISNUMBER(SEARCH(" "&amp;BL27:BL1509&amp;" ",AP137)))&gt;0,BE26,"")))</f>
        <v/>
      </c>
      <c r="BF137" s="967" t="str" cm="1">
        <f t="array" ref="BF137">IF(AM137="","",IF(AQ137&lt;&gt;"","",IF(SUMPRODUCT(--(BM27:BM1509=BF26),--(BL27:BL1509&lt;&gt;""),--ISNUMBER(SEARCH(" "&amp;BL27:BL1509&amp;" ",AP137)))&gt;0,BF26,"")))</f>
        <v/>
      </c>
      <c r="BG137" s="967" t="str" cm="1">
        <f t="array" ref="BG137">IF(AM137="","",IF(AQ137&lt;&gt;"","",IF(SUMPRODUCT(--(BM27:BM1509=BG26),--(BL27:BL1509&lt;&gt;""),--ISNUMBER(SEARCH(" "&amp;BL27:BL1509&amp;" ",AP137)))&gt;0,BG26,"")))</f>
        <v/>
      </c>
      <c r="BH137" s="967" t="str" cm="1">
        <f t="array" ref="BH137">IF(AM137="","",IF(AQ137&lt;&gt;"","",IF(SUMPRODUCT(--(BM27:BM1509=BH26),--(BL27:BL1509&lt;&gt;""),--ISNUMBER(SEARCH(" "&amp;BL27:BL1509&amp;" ",AP137)))&gt;0,BH26,"")))</f>
        <v/>
      </c>
      <c r="BI137" s="967" t="str" cm="1">
        <f t="array" ref="BI137">IF(AM137="","",IF(AQ137&lt;&gt;"","",IF(SUMPRODUCT(--(BM27:BM1509=BI26),--(BL27:BL1509&lt;&gt;""),--ISNUMBER(SEARCH(" "&amp;BL27:BL1509&amp;" ",AP137)))&gt;0,BI26,"")))</f>
        <v/>
      </c>
      <c r="BJ137" s="967" t="str" cm="1">
        <f t="array" ref="BJ137">IF(AM137="","",IF(AS137&lt;&gt;"",BJ26,IF(AR137&lt;&gt;"","",IF(AQ137&lt;&gt;"","",IF(SUMPRODUCT(--(BM27:BM1509=BJ26),--(BL27:BL1509&lt;&gt;""),--ISNUMBER(SEARCH(" "&amp;BL27:BL1509&amp;" ",AP137)))&gt;0,BJ26,"")))))</f>
        <v/>
      </c>
      <c r="BL137" s="968" t="s">
        <v>546</v>
      </c>
      <c r="BM137" s="968" t="s">
        <v>1968</v>
      </c>
      <c r="BO137" s="964"/>
      <c r="BP137" s="964"/>
      <c r="BQ137" s="964"/>
      <c r="BS137" s="964"/>
      <c r="BT137" s="964"/>
      <c r="BU137" s="964"/>
      <c r="CM137" s="49">
        <v>1</v>
      </c>
    </row>
    <row r="138" spans="4:91" ht="30" customHeight="1">
      <c r="D138" s="674"/>
      <c r="E138" s="680"/>
      <c r="F138" s="681"/>
      <c r="G138" s="680"/>
      <c r="H138" s="682"/>
      <c r="I138" s="891"/>
      <c r="J138" s="892"/>
      <c r="K138" s="745"/>
      <c r="L138" s="893"/>
      <c r="M138" s="894"/>
      <c r="N138" s="895"/>
      <c r="O138" s="896"/>
      <c r="P138" s="137"/>
      <c r="Q138" s="897"/>
      <c r="R138" s="751"/>
      <c r="S138" s="898"/>
      <c r="T138" s="753"/>
      <c r="U138" s="899"/>
      <c r="V138" s="900"/>
      <c r="W138" s="756"/>
      <c r="X138" s="764"/>
      <c r="Z138" s="973" t="str">
        <f>IF(AA138="","",COUNTIF(AA27:AA138,"&lt;&gt;"))</f>
        <v/>
      </c>
      <c r="AA138" s="965"/>
      <c r="AB138" s="974" t="str">
        <f t="shared" si="34"/>
        <v/>
      </c>
      <c r="AC138" s="984" t="str">
        <f t="shared" si="22"/>
        <v/>
      </c>
      <c r="AD138" s="976" t="str">
        <f t="shared" si="23"/>
        <v/>
      </c>
      <c r="AE138" s="977" t="str">
        <f t="shared" si="24"/>
        <v/>
      </c>
      <c r="AF138" s="964" t="str">
        <f>IF(AG138="","",COUNTIF(AG27:AG138,"&lt;&gt;"))</f>
        <v/>
      </c>
      <c r="AG138" s="965" t="str" cm="1">
        <f t="array" ref="AG138">IF(AK138="","",IF(LEN(AK138)&lt;=MAX(10,AF22),AK138,IFERROR(LEFT(AK138,LOOKUP(2,1/(MID(AK138,ROW(10:509),1)=" ")/(ROW(10:509)&lt;=MAX(10,AF22)),ROW(10:509))-1),LEFT(AK138,MAX(10,AF22)))))</f>
        <v/>
      </c>
      <c r="AH138" s="964" t="str">
        <f t="shared" si="25"/>
        <v/>
      </c>
      <c r="AI138" s="964" t="str">
        <f t="shared" si="26"/>
        <v/>
      </c>
      <c r="AJ138" s="964" t="str">
        <f>IF(AL137&lt;&gt;"",AJ137,IF(AJ137&lt;MAX(Z27:Z326),AJ137+1,""))</f>
        <v/>
      </c>
      <c r="AK138" s="965" t="str">
        <f>IF(AJ138="","",IF(AL137&lt;&gt;"",AL137,INDEX(AD27:AD326,MATCH(AJ138,Z27:Z326,0))))</f>
        <v/>
      </c>
      <c r="AL138" s="965" t="str">
        <f t="shared" si="27"/>
        <v/>
      </c>
      <c r="AM138" s="965" t="str">
        <f t="shared" si="28"/>
        <v/>
      </c>
      <c r="AN138" s="964" t="str">
        <f t="shared" si="29"/>
        <v/>
      </c>
      <c r="AO138" s="964" t="str">
        <f t="shared" si="30"/>
        <v/>
      </c>
      <c r="AP138" s="965" t="str">
        <f t="shared" si="31"/>
        <v/>
      </c>
      <c r="AQ138" s="964" t="str">
        <f>IF(AM138="","",IF(COUNTIF(BO27:BO309,TRIM(AP138))&gt;0,"EXCLUSION EXACTE",""))</f>
        <v/>
      </c>
      <c r="AR138" s="964" t="str" cm="1">
        <f t="array" ref="AR138">IF(AM138="","",IF(SUMPRODUCT(--(BO27:BO309&lt;&gt;""),--ISNUMBER(SEARCH(" "&amp;BO27:BO309&amp;" ",AP138)))&gt;0,"BLOQUE MOLLUSQUES",""))</f>
        <v/>
      </c>
      <c r="AS138" s="964" t="str" cm="1">
        <f t="array" ref="AS138">IF(AM138="","",IF(SUMPRODUCT(--(BS27:BS309&lt;&gt;""),--ISNUMBER(SEARCH(" "&amp;BS27:BS309&amp;" ",AP138)))&gt;0,"FORCE MOLLUSQUES",""))</f>
        <v/>
      </c>
      <c r="AT138" s="965" t="str">
        <f t="shared" si="32"/>
        <v/>
      </c>
      <c r="AU138" s="965" t="str">
        <f t="shared" si="35"/>
        <v/>
      </c>
      <c r="AV138" s="964" t="str">
        <f t="shared" si="33"/>
        <v/>
      </c>
      <c r="AW138" s="964" t="str" cm="1">
        <f t="array" ref="AW138">IF(AM138="","",IF(AQ138&lt;&gt;"","",IF(SUMPRODUCT(--(BM27:BM1509=AW26),--(BL27:BL1509&lt;&gt;""),--ISNUMBER(SEARCH(" "&amp;BL27:BL1509&amp;" ",AP138)))&gt;0,AW26,"")))</f>
        <v/>
      </c>
      <c r="AX138" s="964" t="str" cm="1">
        <f t="array" ref="AX138">IF(AM138="","",IF(AQ138&lt;&gt;"","",IF(SUMPRODUCT(--(BM27:BM1509=AX26),--(BL27:BL1509&lt;&gt;""),--ISNUMBER(SEARCH(" "&amp;BL27:BL1509&amp;" ",AP138)))&gt;0,AX26,"")))</f>
        <v/>
      </c>
      <c r="AY138" s="964" t="str" cm="1">
        <f t="array" ref="AY138">IF(AM138="","",IF(AQ138&lt;&gt;"","",IF(SUMPRODUCT(--(BM27:BM1509=AY26),--(BL27:BL1509&lt;&gt;""),--ISNUMBER(SEARCH(" "&amp;BL27:BL1509&amp;" ",AP138)))&gt;0,AY26,"")))</f>
        <v/>
      </c>
      <c r="AZ138" s="964" t="str" cm="1">
        <f t="array" ref="AZ138">IF(AM138="","",IF(AQ138&lt;&gt;"","",IF(SUMPRODUCT(--(BM27:BM1509=AZ26),--(BL27:BL1509&lt;&gt;""),--ISNUMBER(SEARCH(" "&amp;BL27:BL1509&amp;" ",AP138)))&gt;0,AZ26,"")))</f>
        <v/>
      </c>
      <c r="BA138" s="964" t="str" cm="1">
        <f t="array" ref="BA138">IF(AM138="","",IF(AQ138&lt;&gt;"","",IF(SUMPRODUCT(--(BM27:BM1509=BA26),--(BL27:BL1509&lt;&gt;""),--ISNUMBER(SEARCH(" "&amp;BL27:BL1509&amp;" ",AP138)))&gt;0,BA26,"")))</f>
        <v/>
      </c>
      <c r="BB138" s="964" t="str" cm="1">
        <f t="array" ref="BB138">IF(AM138="","",IF(AQ138&lt;&gt;"","",IF(SUMPRODUCT(--(BM27:BM1509=BB26),--(BL27:BL1509&lt;&gt;""),--ISNUMBER(SEARCH(" "&amp;BL27:BL1509&amp;" ",AP138)))&gt;0,BB26,"")))</f>
        <v/>
      </c>
      <c r="BC138" s="964" t="str" cm="1">
        <f t="array" ref="BC138">IF(AM138="","",IF(AQ138&lt;&gt;"","",IF(SUMPRODUCT(--(BM27:BM1509=BC26),--(BL27:BL1509&lt;&gt;""),--ISNUMBER(SEARCH(" "&amp;BL27:BL1509&amp;" ",AP138)))&gt;0,BC26,"")))</f>
        <v/>
      </c>
      <c r="BD138" s="964" t="str" cm="1">
        <f t="array" ref="BD138">IF(AM138="","",IF(AQ138&lt;&gt;"","",IF(SUMPRODUCT(--(BM27:BM1509=BD26),--(BL27:BL1509&lt;&gt;""),--ISNUMBER(SEARCH(" "&amp;BL27:BL1509&amp;" ",AP138)))&gt;0,BD26,"")))</f>
        <v/>
      </c>
      <c r="BE138" s="964" t="str" cm="1">
        <f t="array" ref="BE138">IF(AM138="","",IF(AQ138&lt;&gt;"","",IF(SUMPRODUCT(--(BM27:BM1509=BE26),--(BL27:BL1509&lt;&gt;""),--ISNUMBER(SEARCH(" "&amp;BL27:BL1509&amp;" ",AP138)))&gt;0,BE26,"")))</f>
        <v/>
      </c>
      <c r="BF138" s="964" t="str" cm="1">
        <f t="array" ref="BF138">IF(AM138="","",IF(AQ138&lt;&gt;"","",IF(SUMPRODUCT(--(BM27:BM1509=BF26),--(BL27:BL1509&lt;&gt;""),--ISNUMBER(SEARCH(" "&amp;BL27:BL1509&amp;" ",AP138)))&gt;0,BF26,"")))</f>
        <v/>
      </c>
      <c r="BG138" s="964" t="str" cm="1">
        <f t="array" ref="BG138">IF(AM138="","",IF(AQ138&lt;&gt;"","",IF(SUMPRODUCT(--(BM27:BM1509=BG26),--(BL27:BL1509&lt;&gt;""),--ISNUMBER(SEARCH(" "&amp;BL27:BL1509&amp;" ",AP138)))&gt;0,BG26,"")))</f>
        <v/>
      </c>
      <c r="BH138" s="964" t="str" cm="1">
        <f t="array" ref="BH138">IF(AM138="","",IF(AQ138&lt;&gt;"","",IF(SUMPRODUCT(--(BM27:BM1509=BH26),--(BL27:BL1509&lt;&gt;""),--ISNUMBER(SEARCH(" "&amp;BL27:BL1509&amp;" ",AP138)))&gt;0,BH26,"")))</f>
        <v/>
      </c>
      <c r="BI138" s="964" t="str" cm="1">
        <f t="array" ref="BI138">IF(AM138="","",IF(AQ138&lt;&gt;"","",IF(SUMPRODUCT(--(BM27:BM1509=BI26),--(BL27:BL1509&lt;&gt;""),--ISNUMBER(SEARCH(" "&amp;BL27:BL1509&amp;" ",AP138)))&gt;0,BI26,"")))</f>
        <v/>
      </c>
      <c r="BJ138" s="964" t="str" cm="1">
        <f t="array" ref="BJ138">IF(AM138="","",IF(AS138&lt;&gt;"",BJ26,IF(AR138&lt;&gt;"","",IF(AQ138&lt;&gt;"","",IF(SUMPRODUCT(--(BM27:BM1509=BJ26),--(BL27:BL1509&lt;&gt;""),--ISNUMBER(SEARCH(" "&amp;BL27:BL1509&amp;" ",AP138)))&gt;0,BJ26,"")))))</f>
        <v/>
      </c>
      <c r="BL138" s="964" t="s">
        <v>547</v>
      </c>
      <c r="BM138" s="964" t="s">
        <v>1968</v>
      </c>
      <c r="BO138" s="964"/>
      <c r="BP138" s="964"/>
      <c r="BQ138" s="964"/>
      <c r="BS138" s="964"/>
      <c r="BT138" s="964"/>
      <c r="BU138" s="964"/>
      <c r="CM138" s="49">
        <v>1</v>
      </c>
    </row>
    <row r="139" spans="4:91" ht="30" customHeight="1">
      <c r="D139" s="674"/>
      <c r="E139" s="680"/>
      <c r="F139" s="681"/>
      <c r="G139" s="680"/>
      <c r="H139" s="682"/>
      <c r="I139" s="891"/>
      <c r="J139" s="892"/>
      <c r="K139" s="745"/>
      <c r="L139" s="893"/>
      <c r="M139" s="894"/>
      <c r="N139" s="895"/>
      <c r="O139" s="896"/>
      <c r="P139" s="137"/>
      <c r="Q139" s="897"/>
      <c r="R139" s="751"/>
      <c r="S139" s="898"/>
      <c r="T139" s="753"/>
      <c r="U139" s="899"/>
      <c r="V139" s="900"/>
      <c r="W139" s="756"/>
      <c r="X139" s="764"/>
      <c r="Z139" s="957" t="str">
        <f>IF(AA139="","",COUNTIF(AA27:AA139,"&lt;&gt;"))</f>
        <v/>
      </c>
      <c r="AA139" s="958"/>
      <c r="AB139" s="974" t="str">
        <f t="shared" si="34"/>
        <v/>
      </c>
      <c r="AC139" s="984" t="str">
        <f t="shared" si="22"/>
        <v/>
      </c>
      <c r="AD139" s="961" t="str">
        <f t="shared" si="23"/>
        <v/>
      </c>
      <c r="AE139" s="962" t="str">
        <f t="shared" si="24"/>
        <v/>
      </c>
      <c r="AF139" s="963" t="str">
        <f>IF(AG139="","",COUNTIF(AG27:AG139,"&lt;&gt;"))</f>
        <v/>
      </c>
      <c r="AG139" s="958" t="str" cm="1">
        <f t="array" ref="AG139">IF(AK139="","",IF(LEN(AK139)&lt;=MAX(10,AF22),AK139,IFERROR(LEFT(AK139,LOOKUP(2,1/(MID(AK139,ROW(10:509),1)=" ")/(ROW(10:509)&lt;=MAX(10,AF22)),ROW(10:509))-1),LEFT(AK139,MAX(10,AF22)))))</f>
        <v/>
      </c>
      <c r="AH139" s="963" t="str">
        <f t="shared" si="25"/>
        <v/>
      </c>
      <c r="AI139" s="963" t="str">
        <f t="shared" si="26"/>
        <v/>
      </c>
      <c r="AJ139" s="964" t="str">
        <f>IF(AL138&lt;&gt;"",AJ138,IF(AJ138&lt;MAX(Z27:Z326),AJ138+1,""))</f>
        <v/>
      </c>
      <c r="AK139" s="965" t="str">
        <f>IF(AJ139="","",IF(AL138&lt;&gt;"",AL138,INDEX(AD27:AD326,MATCH(AJ139,Z27:Z326,0))))</f>
        <v/>
      </c>
      <c r="AL139" s="965" t="str">
        <f t="shared" si="27"/>
        <v/>
      </c>
      <c r="AM139" s="966" t="str">
        <f t="shared" si="28"/>
        <v/>
      </c>
      <c r="AN139" s="967" t="str">
        <f t="shared" si="29"/>
        <v/>
      </c>
      <c r="AO139" s="967" t="str">
        <f t="shared" si="30"/>
        <v/>
      </c>
      <c r="AP139" s="966" t="str">
        <f t="shared" si="31"/>
        <v/>
      </c>
      <c r="AQ139" s="967" t="str">
        <f>IF(AM139="","",IF(COUNTIF(BO27:BO309,TRIM(AP139))&gt;0,"EXCLUSION EXACTE",""))</f>
        <v/>
      </c>
      <c r="AR139" s="967" t="str" cm="1">
        <f t="array" ref="AR139">IF(AM139="","",IF(SUMPRODUCT(--(BO27:BO309&lt;&gt;""),--ISNUMBER(SEARCH(" "&amp;BO27:BO309&amp;" ",AP139)))&gt;0,"BLOQUE MOLLUSQUES",""))</f>
        <v/>
      </c>
      <c r="AS139" s="967" t="str" cm="1">
        <f t="array" ref="AS139">IF(AM139="","",IF(SUMPRODUCT(--(BS27:BS309&lt;&gt;""),--ISNUMBER(SEARCH(" "&amp;BS27:BS309&amp;" ",AP139)))&gt;0,"FORCE MOLLUSQUES",""))</f>
        <v/>
      </c>
      <c r="AT139" s="966" t="str">
        <f t="shared" si="32"/>
        <v/>
      </c>
      <c r="AU139" s="966" t="str">
        <f t="shared" si="35"/>
        <v/>
      </c>
      <c r="AV139" s="967" t="str">
        <f t="shared" si="33"/>
        <v/>
      </c>
      <c r="AW139" s="967" t="str" cm="1">
        <f t="array" ref="AW139">IF(AM139="","",IF(AQ139&lt;&gt;"","",IF(SUMPRODUCT(--(BM27:BM1509=AW26),--(BL27:BL1509&lt;&gt;""),--ISNUMBER(SEARCH(" "&amp;BL27:BL1509&amp;" ",AP139)))&gt;0,AW26,"")))</f>
        <v/>
      </c>
      <c r="AX139" s="967" t="str" cm="1">
        <f t="array" ref="AX139">IF(AM139="","",IF(AQ139&lt;&gt;"","",IF(SUMPRODUCT(--(BM27:BM1509=AX26),--(BL27:BL1509&lt;&gt;""),--ISNUMBER(SEARCH(" "&amp;BL27:BL1509&amp;" ",AP139)))&gt;0,AX26,"")))</f>
        <v/>
      </c>
      <c r="AY139" s="967" t="str" cm="1">
        <f t="array" ref="AY139">IF(AM139="","",IF(AQ139&lt;&gt;"","",IF(SUMPRODUCT(--(BM27:BM1509=AY26),--(BL27:BL1509&lt;&gt;""),--ISNUMBER(SEARCH(" "&amp;BL27:BL1509&amp;" ",AP139)))&gt;0,AY26,"")))</f>
        <v/>
      </c>
      <c r="AZ139" s="967" t="str" cm="1">
        <f t="array" ref="AZ139">IF(AM139="","",IF(AQ139&lt;&gt;"","",IF(SUMPRODUCT(--(BM27:BM1509=AZ26),--(BL27:BL1509&lt;&gt;""),--ISNUMBER(SEARCH(" "&amp;BL27:BL1509&amp;" ",AP139)))&gt;0,AZ26,"")))</f>
        <v/>
      </c>
      <c r="BA139" s="967" t="str" cm="1">
        <f t="array" ref="BA139">IF(AM139="","",IF(AQ139&lt;&gt;"","",IF(SUMPRODUCT(--(BM27:BM1509=BA26),--(BL27:BL1509&lt;&gt;""),--ISNUMBER(SEARCH(" "&amp;BL27:BL1509&amp;" ",AP139)))&gt;0,BA26,"")))</f>
        <v/>
      </c>
      <c r="BB139" s="967" t="str" cm="1">
        <f t="array" ref="BB139">IF(AM139="","",IF(AQ139&lt;&gt;"","",IF(SUMPRODUCT(--(BM27:BM1509=BB26),--(BL27:BL1509&lt;&gt;""),--ISNUMBER(SEARCH(" "&amp;BL27:BL1509&amp;" ",AP139)))&gt;0,BB26,"")))</f>
        <v/>
      </c>
      <c r="BC139" s="967" t="str" cm="1">
        <f t="array" ref="BC139">IF(AM139="","",IF(AQ139&lt;&gt;"","",IF(SUMPRODUCT(--(BM27:BM1509=BC26),--(BL27:BL1509&lt;&gt;""),--ISNUMBER(SEARCH(" "&amp;BL27:BL1509&amp;" ",AP139)))&gt;0,BC26,"")))</f>
        <v/>
      </c>
      <c r="BD139" s="967" t="str" cm="1">
        <f t="array" ref="BD139">IF(AM139="","",IF(AQ139&lt;&gt;"","",IF(SUMPRODUCT(--(BM27:BM1509=BD26),--(BL27:BL1509&lt;&gt;""),--ISNUMBER(SEARCH(" "&amp;BL27:BL1509&amp;" ",AP139)))&gt;0,BD26,"")))</f>
        <v/>
      </c>
      <c r="BE139" s="967" t="str" cm="1">
        <f t="array" ref="BE139">IF(AM139="","",IF(AQ139&lt;&gt;"","",IF(SUMPRODUCT(--(BM27:BM1509=BE26),--(BL27:BL1509&lt;&gt;""),--ISNUMBER(SEARCH(" "&amp;BL27:BL1509&amp;" ",AP139)))&gt;0,BE26,"")))</f>
        <v/>
      </c>
      <c r="BF139" s="967" t="str" cm="1">
        <f t="array" ref="BF139">IF(AM139="","",IF(AQ139&lt;&gt;"","",IF(SUMPRODUCT(--(BM27:BM1509=BF26),--(BL27:BL1509&lt;&gt;""),--ISNUMBER(SEARCH(" "&amp;BL27:BL1509&amp;" ",AP139)))&gt;0,BF26,"")))</f>
        <v/>
      </c>
      <c r="BG139" s="967" t="str" cm="1">
        <f t="array" ref="BG139">IF(AM139="","",IF(AQ139&lt;&gt;"","",IF(SUMPRODUCT(--(BM27:BM1509=BG26),--(BL27:BL1509&lt;&gt;""),--ISNUMBER(SEARCH(" "&amp;BL27:BL1509&amp;" ",AP139)))&gt;0,BG26,"")))</f>
        <v/>
      </c>
      <c r="BH139" s="967" t="str" cm="1">
        <f t="array" ref="BH139">IF(AM139="","",IF(AQ139&lt;&gt;"","",IF(SUMPRODUCT(--(BM27:BM1509=BH26),--(BL27:BL1509&lt;&gt;""),--ISNUMBER(SEARCH(" "&amp;BL27:BL1509&amp;" ",AP139)))&gt;0,BH26,"")))</f>
        <v/>
      </c>
      <c r="BI139" s="967" t="str" cm="1">
        <f t="array" ref="BI139">IF(AM139="","",IF(AQ139&lt;&gt;"","",IF(SUMPRODUCT(--(BM27:BM1509=BI26),--(BL27:BL1509&lt;&gt;""),--ISNUMBER(SEARCH(" "&amp;BL27:BL1509&amp;" ",AP139)))&gt;0,BI26,"")))</f>
        <v/>
      </c>
      <c r="BJ139" s="967" t="str" cm="1">
        <f t="array" ref="BJ139">IF(AM139="","",IF(AS139&lt;&gt;"",BJ26,IF(AR139&lt;&gt;"","",IF(AQ139&lt;&gt;"","",IF(SUMPRODUCT(--(BM27:BM1509=BJ26),--(BL27:BL1509&lt;&gt;""),--ISNUMBER(SEARCH(" "&amp;BL27:BL1509&amp;" ",AP139)))&gt;0,BJ26,"")))))</f>
        <v/>
      </c>
      <c r="BL139" s="968" t="s">
        <v>2172</v>
      </c>
      <c r="BM139" s="968" t="s">
        <v>1968</v>
      </c>
      <c r="BO139" s="964"/>
      <c r="BP139" s="964"/>
      <c r="BQ139" s="964"/>
      <c r="BS139" s="964"/>
      <c r="BT139" s="964"/>
      <c r="BU139" s="964"/>
      <c r="CM139" s="49">
        <v>1</v>
      </c>
    </row>
    <row r="140" spans="4:91" ht="30" customHeight="1">
      <c r="D140" s="674"/>
      <c r="E140" s="680"/>
      <c r="F140" s="681"/>
      <c r="G140" s="680"/>
      <c r="H140" s="682"/>
      <c r="I140" s="891"/>
      <c r="J140" s="892"/>
      <c r="K140" s="745"/>
      <c r="L140" s="893"/>
      <c r="M140" s="894"/>
      <c r="N140" s="895"/>
      <c r="O140" s="896"/>
      <c r="P140" s="137"/>
      <c r="Q140" s="897"/>
      <c r="R140" s="751"/>
      <c r="S140" s="898"/>
      <c r="T140" s="753"/>
      <c r="U140" s="899"/>
      <c r="V140" s="900"/>
      <c r="W140" s="756"/>
      <c r="X140" s="764"/>
      <c r="Z140" s="973" t="str">
        <f>IF(AA140="","",COUNTIF(AA27:AA140,"&lt;&gt;"))</f>
        <v/>
      </c>
      <c r="AA140" s="965"/>
      <c r="AB140" s="974" t="str">
        <f t="shared" si="34"/>
        <v/>
      </c>
      <c r="AC140" s="984" t="str">
        <f t="shared" si="22"/>
        <v/>
      </c>
      <c r="AD140" s="976" t="str">
        <f t="shared" si="23"/>
        <v/>
      </c>
      <c r="AE140" s="977" t="str">
        <f t="shared" si="24"/>
        <v/>
      </c>
      <c r="AF140" s="964" t="str">
        <f>IF(AG140="","",COUNTIF(AG27:AG140,"&lt;&gt;"))</f>
        <v/>
      </c>
      <c r="AG140" s="965" t="str" cm="1">
        <f t="array" ref="AG140">IF(AK140="","",IF(LEN(AK140)&lt;=MAX(10,AF22),AK140,IFERROR(LEFT(AK140,LOOKUP(2,1/(MID(AK140,ROW(10:509),1)=" ")/(ROW(10:509)&lt;=MAX(10,AF22)),ROW(10:509))-1),LEFT(AK140,MAX(10,AF22)))))</f>
        <v/>
      </c>
      <c r="AH140" s="964" t="str">
        <f t="shared" si="25"/>
        <v/>
      </c>
      <c r="AI140" s="964" t="str">
        <f t="shared" si="26"/>
        <v/>
      </c>
      <c r="AJ140" s="964" t="str">
        <f>IF(AL139&lt;&gt;"",AJ139,IF(AJ139&lt;MAX(Z27:Z326),AJ139+1,""))</f>
        <v/>
      </c>
      <c r="AK140" s="965" t="str">
        <f>IF(AJ140="","",IF(AL139&lt;&gt;"",AL139,INDEX(AD27:AD326,MATCH(AJ140,Z27:Z326,0))))</f>
        <v/>
      </c>
      <c r="AL140" s="965" t="str">
        <f t="shared" si="27"/>
        <v/>
      </c>
      <c r="AM140" s="965" t="str">
        <f t="shared" si="28"/>
        <v/>
      </c>
      <c r="AN140" s="964" t="str">
        <f t="shared" si="29"/>
        <v/>
      </c>
      <c r="AO140" s="964" t="str">
        <f t="shared" si="30"/>
        <v/>
      </c>
      <c r="AP140" s="965" t="str">
        <f t="shared" si="31"/>
        <v/>
      </c>
      <c r="AQ140" s="964" t="str">
        <f>IF(AM140="","",IF(COUNTIF(BO27:BO309,TRIM(AP140))&gt;0,"EXCLUSION EXACTE",""))</f>
        <v/>
      </c>
      <c r="AR140" s="964" t="str" cm="1">
        <f t="array" ref="AR140">IF(AM140="","",IF(SUMPRODUCT(--(BO27:BO309&lt;&gt;""),--ISNUMBER(SEARCH(" "&amp;BO27:BO309&amp;" ",AP140)))&gt;0,"BLOQUE MOLLUSQUES",""))</f>
        <v/>
      </c>
      <c r="AS140" s="964" t="str" cm="1">
        <f t="array" ref="AS140">IF(AM140="","",IF(SUMPRODUCT(--(BS27:BS309&lt;&gt;""),--ISNUMBER(SEARCH(" "&amp;BS27:BS309&amp;" ",AP140)))&gt;0,"FORCE MOLLUSQUES",""))</f>
        <v/>
      </c>
      <c r="AT140" s="965" t="str">
        <f t="shared" si="32"/>
        <v/>
      </c>
      <c r="AU140" s="965" t="str">
        <f t="shared" si="35"/>
        <v/>
      </c>
      <c r="AV140" s="964" t="str">
        <f t="shared" si="33"/>
        <v/>
      </c>
      <c r="AW140" s="964" t="str" cm="1">
        <f t="array" ref="AW140">IF(AM140="","",IF(AQ140&lt;&gt;"","",IF(SUMPRODUCT(--(BM27:BM1509=AW26),--(BL27:BL1509&lt;&gt;""),--ISNUMBER(SEARCH(" "&amp;BL27:BL1509&amp;" ",AP140)))&gt;0,AW26,"")))</f>
        <v/>
      </c>
      <c r="AX140" s="964" t="str" cm="1">
        <f t="array" ref="AX140">IF(AM140="","",IF(AQ140&lt;&gt;"","",IF(SUMPRODUCT(--(BM27:BM1509=AX26),--(BL27:BL1509&lt;&gt;""),--ISNUMBER(SEARCH(" "&amp;BL27:BL1509&amp;" ",AP140)))&gt;0,AX26,"")))</f>
        <v/>
      </c>
      <c r="AY140" s="964" t="str" cm="1">
        <f t="array" ref="AY140">IF(AM140="","",IF(AQ140&lt;&gt;"","",IF(SUMPRODUCT(--(BM27:BM1509=AY26),--(BL27:BL1509&lt;&gt;""),--ISNUMBER(SEARCH(" "&amp;BL27:BL1509&amp;" ",AP140)))&gt;0,AY26,"")))</f>
        <v/>
      </c>
      <c r="AZ140" s="964" t="str" cm="1">
        <f t="array" ref="AZ140">IF(AM140="","",IF(AQ140&lt;&gt;"","",IF(SUMPRODUCT(--(BM27:BM1509=AZ26),--(BL27:BL1509&lt;&gt;""),--ISNUMBER(SEARCH(" "&amp;BL27:BL1509&amp;" ",AP140)))&gt;0,AZ26,"")))</f>
        <v/>
      </c>
      <c r="BA140" s="964" t="str" cm="1">
        <f t="array" ref="BA140">IF(AM140="","",IF(AQ140&lt;&gt;"","",IF(SUMPRODUCT(--(BM27:BM1509=BA26),--(BL27:BL1509&lt;&gt;""),--ISNUMBER(SEARCH(" "&amp;BL27:BL1509&amp;" ",AP140)))&gt;0,BA26,"")))</f>
        <v/>
      </c>
      <c r="BB140" s="964" t="str" cm="1">
        <f t="array" ref="BB140">IF(AM140="","",IF(AQ140&lt;&gt;"","",IF(SUMPRODUCT(--(BM27:BM1509=BB26),--(BL27:BL1509&lt;&gt;""),--ISNUMBER(SEARCH(" "&amp;BL27:BL1509&amp;" ",AP140)))&gt;0,BB26,"")))</f>
        <v/>
      </c>
      <c r="BC140" s="964" t="str" cm="1">
        <f t="array" ref="BC140">IF(AM140="","",IF(AQ140&lt;&gt;"","",IF(SUMPRODUCT(--(BM27:BM1509=BC26),--(BL27:BL1509&lt;&gt;""),--ISNUMBER(SEARCH(" "&amp;BL27:BL1509&amp;" ",AP140)))&gt;0,BC26,"")))</f>
        <v/>
      </c>
      <c r="BD140" s="964" t="str" cm="1">
        <f t="array" ref="BD140">IF(AM140="","",IF(AQ140&lt;&gt;"","",IF(SUMPRODUCT(--(BM27:BM1509=BD26),--(BL27:BL1509&lt;&gt;""),--ISNUMBER(SEARCH(" "&amp;BL27:BL1509&amp;" ",AP140)))&gt;0,BD26,"")))</f>
        <v/>
      </c>
      <c r="BE140" s="964" t="str" cm="1">
        <f t="array" ref="BE140">IF(AM140="","",IF(AQ140&lt;&gt;"","",IF(SUMPRODUCT(--(BM27:BM1509=BE26),--(BL27:BL1509&lt;&gt;""),--ISNUMBER(SEARCH(" "&amp;BL27:BL1509&amp;" ",AP140)))&gt;0,BE26,"")))</f>
        <v/>
      </c>
      <c r="BF140" s="964" t="str" cm="1">
        <f t="array" ref="BF140">IF(AM140="","",IF(AQ140&lt;&gt;"","",IF(SUMPRODUCT(--(BM27:BM1509=BF26),--(BL27:BL1509&lt;&gt;""),--ISNUMBER(SEARCH(" "&amp;BL27:BL1509&amp;" ",AP140)))&gt;0,BF26,"")))</f>
        <v/>
      </c>
      <c r="BG140" s="964" t="str" cm="1">
        <f t="array" ref="BG140">IF(AM140="","",IF(AQ140&lt;&gt;"","",IF(SUMPRODUCT(--(BM27:BM1509=BG26),--(BL27:BL1509&lt;&gt;""),--ISNUMBER(SEARCH(" "&amp;BL27:BL1509&amp;" ",AP140)))&gt;0,BG26,"")))</f>
        <v/>
      </c>
      <c r="BH140" s="964" t="str" cm="1">
        <f t="array" ref="BH140">IF(AM140="","",IF(AQ140&lt;&gt;"","",IF(SUMPRODUCT(--(BM27:BM1509=BH26),--(BL27:BL1509&lt;&gt;""),--ISNUMBER(SEARCH(" "&amp;BL27:BL1509&amp;" ",AP140)))&gt;0,BH26,"")))</f>
        <v/>
      </c>
      <c r="BI140" s="964" t="str" cm="1">
        <f t="array" ref="BI140">IF(AM140="","",IF(AQ140&lt;&gt;"","",IF(SUMPRODUCT(--(BM27:BM1509=BI26),--(BL27:BL1509&lt;&gt;""),--ISNUMBER(SEARCH(" "&amp;BL27:BL1509&amp;" ",AP140)))&gt;0,BI26,"")))</f>
        <v/>
      </c>
      <c r="BJ140" s="964" t="str" cm="1">
        <f t="array" ref="BJ140">IF(AM140="","",IF(AS140&lt;&gt;"",BJ26,IF(AR140&lt;&gt;"","",IF(AQ140&lt;&gt;"","",IF(SUMPRODUCT(--(BM27:BM1509=BJ26),--(BL27:BL1509&lt;&gt;""),--ISNUMBER(SEARCH(" "&amp;BL27:BL1509&amp;" ",AP140)))&gt;0,BJ26,"")))))</f>
        <v/>
      </c>
      <c r="BL140" s="964" t="s">
        <v>548</v>
      </c>
      <c r="BM140" s="964" t="s">
        <v>1968</v>
      </c>
      <c r="BO140" s="964"/>
      <c r="BP140" s="964"/>
      <c r="BQ140" s="964"/>
      <c r="BS140" s="964"/>
      <c r="BT140" s="964"/>
      <c r="BU140" s="964"/>
      <c r="CM140" s="49">
        <v>1</v>
      </c>
    </row>
    <row r="141" spans="4:91" ht="30" customHeight="1">
      <c r="D141" s="674"/>
      <c r="E141" s="680"/>
      <c r="F141" s="681"/>
      <c r="G141" s="680"/>
      <c r="H141" s="682"/>
      <c r="I141" s="891"/>
      <c r="J141" s="892"/>
      <c r="K141" s="745"/>
      <c r="L141" s="893"/>
      <c r="M141" s="894"/>
      <c r="N141" s="895"/>
      <c r="O141" s="896"/>
      <c r="P141" s="137"/>
      <c r="Q141" s="897"/>
      <c r="R141" s="751"/>
      <c r="S141" s="898"/>
      <c r="T141" s="753"/>
      <c r="U141" s="899"/>
      <c r="V141" s="900"/>
      <c r="W141" s="756"/>
      <c r="X141" s="764"/>
      <c r="Z141" s="957" t="str">
        <f>IF(AA141="","",COUNTIF(AA27:AA141,"&lt;&gt;"))</f>
        <v/>
      </c>
      <c r="AA141" s="958"/>
      <c r="AB141" s="974" t="str">
        <f t="shared" si="34"/>
        <v/>
      </c>
      <c r="AC141" s="984" t="str">
        <f t="shared" si="22"/>
        <v/>
      </c>
      <c r="AD141" s="961" t="str">
        <f t="shared" si="23"/>
        <v/>
      </c>
      <c r="AE141" s="962" t="str">
        <f t="shared" si="24"/>
        <v/>
      </c>
      <c r="AF141" s="963" t="str">
        <f>IF(AG141="","",COUNTIF(AG27:AG141,"&lt;&gt;"))</f>
        <v/>
      </c>
      <c r="AG141" s="958" t="str" cm="1">
        <f t="array" ref="AG141">IF(AK141="","",IF(LEN(AK141)&lt;=MAX(10,AF22),AK141,IFERROR(LEFT(AK141,LOOKUP(2,1/(MID(AK141,ROW(10:509),1)=" ")/(ROW(10:509)&lt;=MAX(10,AF22)),ROW(10:509))-1),LEFT(AK141,MAX(10,AF22)))))</f>
        <v/>
      </c>
      <c r="AH141" s="963" t="str">
        <f t="shared" si="25"/>
        <v/>
      </c>
      <c r="AI141" s="963" t="str">
        <f t="shared" si="26"/>
        <v/>
      </c>
      <c r="AJ141" s="964" t="str">
        <f>IF(AL140&lt;&gt;"",AJ140,IF(AJ140&lt;MAX(Z27:Z326),AJ140+1,""))</f>
        <v/>
      </c>
      <c r="AK141" s="965" t="str">
        <f>IF(AJ141="","",IF(AL140&lt;&gt;"",AL140,INDEX(AD27:AD326,MATCH(AJ141,Z27:Z326,0))))</f>
        <v/>
      </c>
      <c r="AL141" s="965" t="str">
        <f t="shared" si="27"/>
        <v/>
      </c>
      <c r="AM141" s="966" t="str">
        <f t="shared" si="28"/>
        <v/>
      </c>
      <c r="AN141" s="967" t="str">
        <f t="shared" si="29"/>
        <v/>
      </c>
      <c r="AO141" s="967" t="str">
        <f t="shared" si="30"/>
        <v/>
      </c>
      <c r="AP141" s="966" t="str">
        <f t="shared" si="31"/>
        <v/>
      </c>
      <c r="AQ141" s="967" t="str">
        <f>IF(AM141="","",IF(COUNTIF(BO27:BO309,TRIM(AP141))&gt;0,"EXCLUSION EXACTE",""))</f>
        <v/>
      </c>
      <c r="AR141" s="967" t="str" cm="1">
        <f t="array" ref="AR141">IF(AM141="","",IF(SUMPRODUCT(--(BO27:BO309&lt;&gt;""),--ISNUMBER(SEARCH(" "&amp;BO27:BO309&amp;" ",AP141)))&gt;0,"BLOQUE MOLLUSQUES",""))</f>
        <v/>
      </c>
      <c r="AS141" s="967" t="str" cm="1">
        <f t="array" ref="AS141">IF(AM141="","",IF(SUMPRODUCT(--(BS27:BS309&lt;&gt;""),--ISNUMBER(SEARCH(" "&amp;BS27:BS309&amp;" ",AP141)))&gt;0,"FORCE MOLLUSQUES",""))</f>
        <v/>
      </c>
      <c r="AT141" s="966" t="str">
        <f t="shared" si="32"/>
        <v/>
      </c>
      <c r="AU141" s="966" t="str">
        <f t="shared" si="35"/>
        <v/>
      </c>
      <c r="AV141" s="967" t="str">
        <f t="shared" si="33"/>
        <v/>
      </c>
      <c r="AW141" s="967" t="str" cm="1">
        <f t="array" ref="AW141">IF(AM141="","",IF(AQ141&lt;&gt;"","",IF(SUMPRODUCT(--(BM27:BM1509=AW26),--(BL27:BL1509&lt;&gt;""),--ISNUMBER(SEARCH(" "&amp;BL27:BL1509&amp;" ",AP141)))&gt;0,AW26,"")))</f>
        <v/>
      </c>
      <c r="AX141" s="967" t="str" cm="1">
        <f t="array" ref="AX141">IF(AM141="","",IF(AQ141&lt;&gt;"","",IF(SUMPRODUCT(--(BM27:BM1509=AX26),--(BL27:BL1509&lt;&gt;""),--ISNUMBER(SEARCH(" "&amp;BL27:BL1509&amp;" ",AP141)))&gt;0,AX26,"")))</f>
        <v/>
      </c>
      <c r="AY141" s="967" t="str" cm="1">
        <f t="array" ref="AY141">IF(AM141="","",IF(AQ141&lt;&gt;"","",IF(SUMPRODUCT(--(BM27:BM1509=AY26),--(BL27:BL1509&lt;&gt;""),--ISNUMBER(SEARCH(" "&amp;BL27:BL1509&amp;" ",AP141)))&gt;0,AY26,"")))</f>
        <v/>
      </c>
      <c r="AZ141" s="967" t="str" cm="1">
        <f t="array" ref="AZ141">IF(AM141="","",IF(AQ141&lt;&gt;"","",IF(SUMPRODUCT(--(BM27:BM1509=AZ26),--(BL27:BL1509&lt;&gt;""),--ISNUMBER(SEARCH(" "&amp;BL27:BL1509&amp;" ",AP141)))&gt;0,AZ26,"")))</f>
        <v/>
      </c>
      <c r="BA141" s="967" t="str" cm="1">
        <f t="array" ref="BA141">IF(AM141="","",IF(AQ141&lt;&gt;"","",IF(SUMPRODUCT(--(BM27:BM1509=BA26),--(BL27:BL1509&lt;&gt;""),--ISNUMBER(SEARCH(" "&amp;BL27:BL1509&amp;" ",AP141)))&gt;0,BA26,"")))</f>
        <v/>
      </c>
      <c r="BB141" s="967" t="str" cm="1">
        <f t="array" ref="BB141">IF(AM141="","",IF(AQ141&lt;&gt;"","",IF(SUMPRODUCT(--(BM27:BM1509=BB26),--(BL27:BL1509&lt;&gt;""),--ISNUMBER(SEARCH(" "&amp;BL27:BL1509&amp;" ",AP141)))&gt;0,BB26,"")))</f>
        <v/>
      </c>
      <c r="BC141" s="967" t="str" cm="1">
        <f t="array" ref="BC141">IF(AM141="","",IF(AQ141&lt;&gt;"","",IF(SUMPRODUCT(--(BM27:BM1509=BC26),--(BL27:BL1509&lt;&gt;""),--ISNUMBER(SEARCH(" "&amp;BL27:BL1509&amp;" ",AP141)))&gt;0,BC26,"")))</f>
        <v/>
      </c>
      <c r="BD141" s="967" t="str" cm="1">
        <f t="array" ref="BD141">IF(AM141="","",IF(AQ141&lt;&gt;"","",IF(SUMPRODUCT(--(BM27:BM1509=BD26),--(BL27:BL1509&lt;&gt;""),--ISNUMBER(SEARCH(" "&amp;BL27:BL1509&amp;" ",AP141)))&gt;0,BD26,"")))</f>
        <v/>
      </c>
      <c r="BE141" s="967" t="str" cm="1">
        <f t="array" ref="BE141">IF(AM141="","",IF(AQ141&lt;&gt;"","",IF(SUMPRODUCT(--(BM27:BM1509=BE26),--(BL27:BL1509&lt;&gt;""),--ISNUMBER(SEARCH(" "&amp;BL27:BL1509&amp;" ",AP141)))&gt;0,BE26,"")))</f>
        <v/>
      </c>
      <c r="BF141" s="967" t="str" cm="1">
        <f t="array" ref="BF141">IF(AM141="","",IF(AQ141&lt;&gt;"","",IF(SUMPRODUCT(--(BM27:BM1509=BF26),--(BL27:BL1509&lt;&gt;""),--ISNUMBER(SEARCH(" "&amp;BL27:BL1509&amp;" ",AP141)))&gt;0,BF26,"")))</f>
        <v/>
      </c>
      <c r="BG141" s="967" t="str" cm="1">
        <f t="array" ref="BG141">IF(AM141="","",IF(AQ141&lt;&gt;"","",IF(SUMPRODUCT(--(BM27:BM1509=BG26),--(BL27:BL1509&lt;&gt;""),--ISNUMBER(SEARCH(" "&amp;BL27:BL1509&amp;" ",AP141)))&gt;0,BG26,"")))</f>
        <v/>
      </c>
      <c r="BH141" s="967" t="str" cm="1">
        <f t="array" ref="BH141">IF(AM141="","",IF(AQ141&lt;&gt;"","",IF(SUMPRODUCT(--(BM27:BM1509=BH26),--(BL27:BL1509&lt;&gt;""),--ISNUMBER(SEARCH(" "&amp;BL27:BL1509&amp;" ",AP141)))&gt;0,BH26,"")))</f>
        <v/>
      </c>
      <c r="BI141" s="967" t="str" cm="1">
        <f t="array" ref="BI141">IF(AM141="","",IF(AQ141&lt;&gt;"","",IF(SUMPRODUCT(--(BM27:BM1509=BI26),--(BL27:BL1509&lt;&gt;""),--ISNUMBER(SEARCH(" "&amp;BL27:BL1509&amp;" ",AP141)))&gt;0,BI26,"")))</f>
        <v/>
      </c>
      <c r="BJ141" s="967" t="str" cm="1">
        <f t="array" ref="BJ141">IF(AM141="","",IF(AS141&lt;&gt;"",BJ26,IF(AR141&lt;&gt;"","",IF(AQ141&lt;&gt;"","",IF(SUMPRODUCT(--(BM27:BM1509=BJ26),--(BL27:BL1509&lt;&gt;""),--ISNUMBER(SEARCH(" "&amp;BL27:BL1509&amp;" ",AP141)))&gt;0,BJ26,"")))))</f>
        <v/>
      </c>
      <c r="BL141" s="968" t="s">
        <v>196</v>
      </c>
      <c r="BM141" s="968" t="s">
        <v>1962</v>
      </c>
      <c r="BO141" s="964"/>
      <c r="BP141" s="964"/>
      <c r="BQ141" s="964"/>
      <c r="BS141" s="964"/>
      <c r="BT141" s="964"/>
      <c r="BU141" s="964"/>
      <c r="CM141" s="49">
        <v>1</v>
      </c>
    </row>
    <row r="142" spans="4:91" ht="30" customHeight="1">
      <c r="D142" s="674"/>
      <c r="E142" s="680"/>
      <c r="F142" s="681"/>
      <c r="G142" s="680"/>
      <c r="H142" s="682"/>
      <c r="I142" s="891"/>
      <c r="J142" s="892"/>
      <c r="K142" s="745"/>
      <c r="L142" s="893"/>
      <c r="M142" s="894"/>
      <c r="N142" s="895"/>
      <c r="O142" s="896"/>
      <c r="P142" s="137"/>
      <c r="Q142" s="897"/>
      <c r="R142" s="751"/>
      <c r="S142" s="898"/>
      <c r="T142" s="753"/>
      <c r="U142" s="899"/>
      <c r="V142" s="900"/>
      <c r="W142" s="756"/>
      <c r="X142" s="764"/>
      <c r="Z142" s="973" t="str">
        <f>IF(AA142="","",COUNTIF(AA27:AA142,"&lt;&gt;"))</f>
        <v/>
      </c>
      <c r="AA142" s="965"/>
      <c r="AB142" s="974" t="str">
        <f t="shared" si="34"/>
        <v/>
      </c>
      <c r="AC142" s="984" t="str">
        <f t="shared" si="22"/>
        <v/>
      </c>
      <c r="AD142" s="976" t="str">
        <f t="shared" si="23"/>
        <v/>
      </c>
      <c r="AE142" s="977" t="str">
        <f t="shared" si="24"/>
        <v/>
      </c>
      <c r="AF142" s="964" t="str">
        <f>IF(AG142="","",COUNTIF(AG27:AG142,"&lt;&gt;"))</f>
        <v/>
      </c>
      <c r="AG142" s="965" t="str" cm="1">
        <f t="array" ref="AG142">IF(AK142="","",IF(LEN(AK142)&lt;=MAX(10,AF22),AK142,IFERROR(LEFT(AK142,LOOKUP(2,1/(MID(AK142,ROW(10:509),1)=" ")/(ROW(10:509)&lt;=MAX(10,AF22)),ROW(10:509))-1),LEFT(AK142,MAX(10,AF22)))))</f>
        <v/>
      </c>
      <c r="AH142" s="964" t="str">
        <f t="shared" si="25"/>
        <v/>
      </c>
      <c r="AI142" s="964" t="str">
        <f t="shared" si="26"/>
        <v/>
      </c>
      <c r="AJ142" s="964" t="str">
        <f>IF(AL141&lt;&gt;"",AJ141,IF(AJ141&lt;MAX(Z27:Z326),AJ141+1,""))</f>
        <v/>
      </c>
      <c r="AK142" s="965" t="str">
        <f>IF(AJ142="","",IF(AL141&lt;&gt;"",AL141,INDEX(AD27:AD326,MATCH(AJ142,Z27:Z326,0))))</f>
        <v/>
      </c>
      <c r="AL142" s="965" t="str">
        <f t="shared" si="27"/>
        <v/>
      </c>
      <c r="AM142" s="965" t="str">
        <f t="shared" si="28"/>
        <v/>
      </c>
      <c r="AN142" s="964" t="str">
        <f t="shared" si="29"/>
        <v/>
      </c>
      <c r="AO142" s="964" t="str">
        <f t="shared" si="30"/>
        <v/>
      </c>
      <c r="AP142" s="965" t="str">
        <f t="shared" si="31"/>
        <v/>
      </c>
      <c r="AQ142" s="964" t="str">
        <f>IF(AM142="","",IF(COUNTIF(BO27:BO309,TRIM(AP142))&gt;0,"EXCLUSION EXACTE",""))</f>
        <v/>
      </c>
      <c r="AR142" s="964" t="str" cm="1">
        <f t="array" ref="AR142">IF(AM142="","",IF(SUMPRODUCT(--(BO27:BO309&lt;&gt;""),--ISNUMBER(SEARCH(" "&amp;BO27:BO309&amp;" ",AP142)))&gt;0,"BLOQUE MOLLUSQUES",""))</f>
        <v/>
      </c>
      <c r="AS142" s="964" t="str" cm="1">
        <f t="array" ref="AS142">IF(AM142="","",IF(SUMPRODUCT(--(BS27:BS309&lt;&gt;""),--ISNUMBER(SEARCH(" "&amp;BS27:BS309&amp;" ",AP142)))&gt;0,"FORCE MOLLUSQUES",""))</f>
        <v/>
      </c>
      <c r="AT142" s="965" t="str">
        <f t="shared" si="32"/>
        <v/>
      </c>
      <c r="AU142" s="965" t="str">
        <f t="shared" si="35"/>
        <v/>
      </c>
      <c r="AV142" s="964" t="str">
        <f t="shared" si="33"/>
        <v/>
      </c>
      <c r="AW142" s="964" t="str" cm="1">
        <f t="array" ref="AW142">IF(AM142="","",IF(AQ142&lt;&gt;"","",IF(SUMPRODUCT(--(BM27:BM1509=AW26),--(BL27:BL1509&lt;&gt;""),--ISNUMBER(SEARCH(" "&amp;BL27:BL1509&amp;" ",AP142)))&gt;0,AW26,"")))</f>
        <v/>
      </c>
      <c r="AX142" s="964" t="str" cm="1">
        <f t="array" ref="AX142">IF(AM142="","",IF(AQ142&lt;&gt;"","",IF(SUMPRODUCT(--(BM27:BM1509=AX26),--(BL27:BL1509&lt;&gt;""),--ISNUMBER(SEARCH(" "&amp;BL27:BL1509&amp;" ",AP142)))&gt;0,AX26,"")))</f>
        <v/>
      </c>
      <c r="AY142" s="964" t="str" cm="1">
        <f t="array" ref="AY142">IF(AM142="","",IF(AQ142&lt;&gt;"","",IF(SUMPRODUCT(--(BM27:BM1509=AY26),--(BL27:BL1509&lt;&gt;""),--ISNUMBER(SEARCH(" "&amp;BL27:BL1509&amp;" ",AP142)))&gt;0,AY26,"")))</f>
        <v/>
      </c>
      <c r="AZ142" s="964" t="str" cm="1">
        <f t="array" ref="AZ142">IF(AM142="","",IF(AQ142&lt;&gt;"","",IF(SUMPRODUCT(--(BM27:BM1509=AZ26),--(BL27:BL1509&lt;&gt;""),--ISNUMBER(SEARCH(" "&amp;BL27:BL1509&amp;" ",AP142)))&gt;0,AZ26,"")))</f>
        <v/>
      </c>
      <c r="BA142" s="964" t="str" cm="1">
        <f t="array" ref="BA142">IF(AM142="","",IF(AQ142&lt;&gt;"","",IF(SUMPRODUCT(--(BM27:BM1509=BA26),--(BL27:BL1509&lt;&gt;""),--ISNUMBER(SEARCH(" "&amp;BL27:BL1509&amp;" ",AP142)))&gt;0,BA26,"")))</f>
        <v/>
      </c>
      <c r="BB142" s="964" t="str" cm="1">
        <f t="array" ref="BB142">IF(AM142="","",IF(AQ142&lt;&gt;"","",IF(SUMPRODUCT(--(BM27:BM1509=BB26),--(BL27:BL1509&lt;&gt;""),--ISNUMBER(SEARCH(" "&amp;BL27:BL1509&amp;" ",AP142)))&gt;0,BB26,"")))</f>
        <v/>
      </c>
      <c r="BC142" s="964" t="str" cm="1">
        <f t="array" ref="BC142">IF(AM142="","",IF(AQ142&lt;&gt;"","",IF(SUMPRODUCT(--(BM27:BM1509=BC26),--(BL27:BL1509&lt;&gt;""),--ISNUMBER(SEARCH(" "&amp;BL27:BL1509&amp;" ",AP142)))&gt;0,BC26,"")))</f>
        <v/>
      </c>
      <c r="BD142" s="964" t="str" cm="1">
        <f t="array" ref="BD142">IF(AM142="","",IF(AQ142&lt;&gt;"","",IF(SUMPRODUCT(--(BM27:BM1509=BD26),--(BL27:BL1509&lt;&gt;""),--ISNUMBER(SEARCH(" "&amp;BL27:BL1509&amp;" ",AP142)))&gt;0,BD26,"")))</f>
        <v/>
      </c>
      <c r="BE142" s="964" t="str" cm="1">
        <f t="array" ref="BE142">IF(AM142="","",IF(AQ142&lt;&gt;"","",IF(SUMPRODUCT(--(BM27:BM1509=BE26),--(BL27:BL1509&lt;&gt;""),--ISNUMBER(SEARCH(" "&amp;BL27:BL1509&amp;" ",AP142)))&gt;0,BE26,"")))</f>
        <v/>
      </c>
      <c r="BF142" s="964" t="str" cm="1">
        <f t="array" ref="BF142">IF(AM142="","",IF(AQ142&lt;&gt;"","",IF(SUMPRODUCT(--(BM27:BM1509=BF26),--(BL27:BL1509&lt;&gt;""),--ISNUMBER(SEARCH(" "&amp;BL27:BL1509&amp;" ",AP142)))&gt;0,BF26,"")))</f>
        <v/>
      </c>
      <c r="BG142" s="964" t="str" cm="1">
        <f t="array" ref="BG142">IF(AM142="","",IF(AQ142&lt;&gt;"","",IF(SUMPRODUCT(--(BM27:BM1509=BG26),--(BL27:BL1509&lt;&gt;""),--ISNUMBER(SEARCH(" "&amp;BL27:BL1509&amp;" ",AP142)))&gt;0,BG26,"")))</f>
        <v/>
      </c>
      <c r="BH142" s="964" t="str" cm="1">
        <f t="array" ref="BH142">IF(AM142="","",IF(AQ142&lt;&gt;"","",IF(SUMPRODUCT(--(BM27:BM1509=BH26),--(BL27:BL1509&lt;&gt;""),--ISNUMBER(SEARCH(" "&amp;BL27:BL1509&amp;" ",AP142)))&gt;0,BH26,"")))</f>
        <v/>
      </c>
      <c r="BI142" s="964" t="str" cm="1">
        <f t="array" ref="BI142">IF(AM142="","",IF(AQ142&lt;&gt;"","",IF(SUMPRODUCT(--(BM27:BM1509=BI26),--(BL27:BL1509&lt;&gt;""),--ISNUMBER(SEARCH(" "&amp;BL27:BL1509&amp;" ",AP142)))&gt;0,BI26,"")))</f>
        <v/>
      </c>
      <c r="BJ142" s="964" t="str" cm="1">
        <f t="array" ref="BJ142">IF(AM142="","",IF(AS142&lt;&gt;"",BJ26,IF(AR142&lt;&gt;"","",IF(AQ142&lt;&gt;"","",IF(SUMPRODUCT(--(BM27:BM1509=BJ26),--(BL27:BL1509&lt;&gt;""),--ISNUMBER(SEARCH(" "&amp;BL27:BL1509&amp;" ",AP142)))&gt;0,BJ26,"")))))</f>
        <v/>
      </c>
      <c r="BL142" s="964" t="s">
        <v>2173</v>
      </c>
      <c r="BM142" s="964" t="s">
        <v>1962</v>
      </c>
      <c r="BO142" s="964"/>
      <c r="BP142" s="964"/>
      <c r="BQ142" s="964"/>
      <c r="BS142" s="964"/>
      <c r="BT142" s="964"/>
      <c r="BU142" s="964"/>
      <c r="CM142" s="49">
        <v>1</v>
      </c>
    </row>
    <row r="143" spans="4:91" ht="30" customHeight="1">
      <c r="D143" s="674"/>
      <c r="E143" s="680"/>
      <c r="F143" s="681"/>
      <c r="G143" s="680"/>
      <c r="H143" s="682"/>
      <c r="I143" s="891"/>
      <c r="J143" s="892"/>
      <c r="K143" s="745"/>
      <c r="L143" s="893"/>
      <c r="M143" s="894"/>
      <c r="N143" s="895"/>
      <c r="O143" s="896"/>
      <c r="P143" s="137"/>
      <c r="Q143" s="897"/>
      <c r="R143" s="751"/>
      <c r="S143" s="898"/>
      <c r="T143" s="753"/>
      <c r="U143" s="899"/>
      <c r="V143" s="900"/>
      <c r="W143" s="756"/>
      <c r="X143" s="764"/>
      <c r="Z143" s="957" t="str">
        <f>IF(AA143="","",COUNTIF(AA27:AA143,"&lt;&gt;"))</f>
        <v/>
      </c>
      <c r="AA143" s="958"/>
      <c r="AB143" s="974" t="str">
        <f t="shared" si="34"/>
        <v/>
      </c>
      <c r="AC143" s="984" t="str">
        <f t="shared" si="22"/>
        <v/>
      </c>
      <c r="AD143" s="961" t="str">
        <f t="shared" si="23"/>
        <v/>
      </c>
      <c r="AE143" s="962" t="str">
        <f t="shared" si="24"/>
        <v/>
      </c>
      <c r="AF143" s="963" t="str">
        <f>IF(AG143="","",COUNTIF(AG27:AG143,"&lt;&gt;"))</f>
        <v/>
      </c>
      <c r="AG143" s="958" t="str" cm="1">
        <f t="array" ref="AG143">IF(AK143="","",IF(LEN(AK143)&lt;=MAX(10,AF22),AK143,IFERROR(LEFT(AK143,LOOKUP(2,1/(MID(AK143,ROW(10:509),1)=" ")/(ROW(10:509)&lt;=MAX(10,AF22)),ROW(10:509))-1),LEFT(AK143,MAX(10,AF22)))))</f>
        <v/>
      </c>
      <c r="AH143" s="963" t="str">
        <f t="shared" si="25"/>
        <v/>
      </c>
      <c r="AI143" s="963" t="str">
        <f t="shared" si="26"/>
        <v/>
      </c>
      <c r="AJ143" s="964" t="str">
        <f>IF(AL142&lt;&gt;"",AJ142,IF(AJ142&lt;MAX(Z27:Z326),AJ142+1,""))</f>
        <v/>
      </c>
      <c r="AK143" s="965" t="str">
        <f>IF(AJ143="","",IF(AL142&lt;&gt;"",AL142,INDEX(AD27:AD326,MATCH(AJ143,Z27:Z326,0))))</f>
        <v/>
      </c>
      <c r="AL143" s="965" t="str">
        <f t="shared" si="27"/>
        <v/>
      </c>
      <c r="AM143" s="966" t="str">
        <f t="shared" si="28"/>
        <v/>
      </c>
      <c r="AN143" s="967" t="str">
        <f t="shared" si="29"/>
        <v/>
      </c>
      <c r="AO143" s="967" t="str">
        <f t="shared" si="30"/>
        <v/>
      </c>
      <c r="AP143" s="966" t="str">
        <f t="shared" si="31"/>
        <v/>
      </c>
      <c r="AQ143" s="967" t="str">
        <f>IF(AM143="","",IF(COUNTIF(BO27:BO309,TRIM(AP143))&gt;0,"EXCLUSION EXACTE",""))</f>
        <v/>
      </c>
      <c r="AR143" s="967" t="str" cm="1">
        <f t="array" ref="AR143">IF(AM143="","",IF(SUMPRODUCT(--(BO27:BO309&lt;&gt;""),--ISNUMBER(SEARCH(" "&amp;BO27:BO309&amp;" ",AP143)))&gt;0,"BLOQUE MOLLUSQUES",""))</f>
        <v/>
      </c>
      <c r="AS143" s="967" t="str" cm="1">
        <f t="array" ref="AS143">IF(AM143="","",IF(SUMPRODUCT(--(BS27:BS309&lt;&gt;""),--ISNUMBER(SEARCH(" "&amp;BS27:BS309&amp;" ",AP143)))&gt;0,"FORCE MOLLUSQUES",""))</f>
        <v/>
      </c>
      <c r="AT143" s="966" t="str">
        <f t="shared" si="32"/>
        <v/>
      </c>
      <c r="AU143" s="966" t="str">
        <f t="shared" si="35"/>
        <v/>
      </c>
      <c r="AV143" s="967" t="str">
        <f t="shared" si="33"/>
        <v/>
      </c>
      <c r="AW143" s="967" t="str" cm="1">
        <f t="array" ref="AW143">IF(AM143="","",IF(AQ143&lt;&gt;"","",IF(SUMPRODUCT(--(BM27:BM1509=AW26),--(BL27:BL1509&lt;&gt;""),--ISNUMBER(SEARCH(" "&amp;BL27:BL1509&amp;" ",AP143)))&gt;0,AW26,"")))</f>
        <v/>
      </c>
      <c r="AX143" s="967" t="str" cm="1">
        <f t="array" ref="AX143">IF(AM143="","",IF(AQ143&lt;&gt;"","",IF(SUMPRODUCT(--(BM27:BM1509=AX26),--(BL27:BL1509&lt;&gt;""),--ISNUMBER(SEARCH(" "&amp;BL27:BL1509&amp;" ",AP143)))&gt;0,AX26,"")))</f>
        <v/>
      </c>
      <c r="AY143" s="967" t="str" cm="1">
        <f t="array" ref="AY143">IF(AM143="","",IF(AQ143&lt;&gt;"","",IF(SUMPRODUCT(--(BM27:BM1509=AY26),--(BL27:BL1509&lt;&gt;""),--ISNUMBER(SEARCH(" "&amp;BL27:BL1509&amp;" ",AP143)))&gt;0,AY26,"")))</f>
        <v/>
      </c>
      <c r="AZ143" s="967" t="str" cm="1">
        <f t="array" ref="AZ143">IF(AM143="","",IF(AQ143&lt;&gt;"","",IF(SUMPRODUCT(--(BM27:BM1509=AZ26),--(BL27:BL1509&lt;&gt;""),--ISNUMBER(SEARCH(" "&amp;BL27:BL1509&amp;" ",AP143)))&gt;0,AZ26,"")))</f>
        <v/>
      </c>
      <c r="BA143" s="967" t="str" cm="1">
        <f t="array" ref="BA143">IF(AM143="","",IF(AQ143&lt;&gt;"","",IF(SUMPRODUCT(--(BM27:BM1509=BA26),--(BL27:BL1509&lt;&gt;""),--ISNUMBER(SEARCH(" "&amp;BL27:BL1509&amp;" ",AP143)))&gt;0,BA26,"")))</f>
        <v/>
      </c>
      <c r="BB143" s="967" t="str" cm="1">
        <f t="array" ref="BB143">IF(AM143="","",IF(AQ143&lt;&gt;"","",IF(SUMPRODUCT(--(BM27:BM1509=BB26),--(BL27:BL1509&lt;&gt;""),--ISNUMBER(SEARCH(" "&amp;BL27:BL1509&amp;" ",AP143)))&gt;0,BB26,"")))</f>
        <v/>
      </c>
      <c r="BC143" s="967" t="str" cm="1">
        <f t="array" ref="BC143">IF(AM143="","",IF(AQ143&lt;&gt;"","",IF(SUMPRODUCT(--(BM27:BM1509=BC26),--(BL27:BL1509&lt;&gt;""),--ISNUMBER(SEARCH(" "&amp;BL27:BL1509&amp;" ",AP143)))&gt;0,BC26,"")))</f>
        <v/>
      </c>
      <c r="BD143" s="967" t="str" cm="1">
        <f t="array" ref="BD143">IF(AM143="","",IF(AQ143&lt;&gt;"","",IF(SUMPRODUCT(--(BM27:BM1509=BD26),--(BL27:BL1509&lt;&gt;""),--ISNUMBER(SEARCH(" "&amp;BL27:BL1509&amp;" ",AP143)))&gt;0,BD26,"")))</f>
        <v/>
      </c>
      <c r="BE143" s="967" t="str" cm="1">
        <f t="array" ref="BE143">IF(AM143="","",IF(AQ143&lt;&gt;"","",IF(SUMPRODUCT(--(BM27:BM1509=BE26),--(BL27:BL1509&lt;&gt;""),--ISNUMBER(SEARCH(" "&amp;BL27:BL1509&amp;" ",AP143)))&gt;0,BE26,"")))</f>
        <v/>
      </c>
      <c r="BF143" s="967" t="str" cm="1">
        <f t="array" ref="BF143">IF(AM143="","",IF(AQ143&lt;&gt;"","",IF(SUMPRODUCT(--(BM27:BM1509=BF26),--(BL27:BL1509&lt;&gt;""),--ISNUMBER(SEARCH(" "&amp;BL27:BL1509&amp;" ",AP143)))&gt;0,BF26,"")))</f>
        <v/>
      </c>
      <c r="BG143" s="967" t="str" cm="1">
        <f t="array" ref="BG143">IF(AM143="","",IF(AQ143&lt;&gt;"","",IF(SUMPRODUCT(--(BM27:BM1509=BG26),--(BL27:BL1509&lt;&gt;""),--ISNUMBER(SEARCH(" "&amp;BL27:BL1509&amp;" ",AP143)))&gt;0,BG26,"")))</f>
        <v/>
      </c>
      <c r="BH143" s="967" t="str" cm="1">
        <f t="array" ref="BH143">IF(AM143="","",IF(AQ143&lt;&gt;"","",IF(SUMPRODUCT(--(BM27:BM1509=BH26),--(BL27:BL1509&lt;&gt;""),--ISNUMBER(SEARCH(" "&amp;BL27:BL1509&amp;" ",AP143)))&gt;0,BH26,"")))</f>
        <v/>
      </c>
      <c r="BI143" s="967" t="str" cm="1">
        <f t="array" ref="BI143">IF(AM143="","",IF(AQ143&lt;&gt;"","",IF(SUMPRODUCT(--(BM27:BM1509=BI26),--(BL27:BL1509&lt;&gt;""),--ISNUMBER(SEARCH(" "&amp;BL27:BL1509&amp;" ",AP143)))&gt;0,BI26,"")))</f>
        <v/>
      </c>
      <c r="BJ143" s="967" t="str" cm="1">
        <f t="array" ref="BJ143">IF(AM143="","",IF(AS143&lt;&gt;"",BJ26,IF(AR143&lt;&gt;"","",IF(AQ143&lt;&gt;"","",IF(SUMPRODUCT(--(BM27:BM1509=BJ26),--(BL27:BL1509&lt;&gt;""),--ISNUMBER(SEARCH(" "&amp;BL27:BL1509&amp;" ",AP143)))&gt;0,BJ26,"")))))</f>
        <v/>
      </c>
      <c r="BL143" s="968" t="s">
        <v>2174</v>
      </c>
      <c r="BM143" s="968" t="s">
        <v>1962</v>
      </c>
      <c r="BO143" s="964"/>
      <c r="BP143" s="964"/>
      <c r="BQ143" s="964"/>
      <c r="BS143" s="964"/>
      <c r="BT143" s="964"/>
      <c r="BU143" s="964"/>
      <c r="CM143" s="49">
        <v>1</v>
      </c>
    </row>
    <row r="144" spans="4:91" ht="30" customHeight="1">
      <c r="D144" s="674"/>
      <c r="E144" s="680"/>
      <c r="F144" s="681"/>
      <c r="G144" s="680"/>
      <c r="H144" s="682"/>
      <c r="I144" s="891"/>
      <c r="J144" s="892"/>
      <c r="K144" s="745"/>
      <c r="L144" s="893"/>
      <c r="M144" s="894"/>
      <c r="N144" s="895"/>
      <c r="O144" s="896"/>
      <c r="P144" s="137"/>
      <c r="Q144" s="897"/>
      <c r="R144" s="751"/>
      <c r="S144" s="898"/>
      <c r="T144" s="753"/>
      <c r="U144" s="899"/>
      <c r="V144" s="900"/>
      <c r="W144" s="756"/>
      <c r="X144" s="764"/>
      <c r="Z144" s="973" t="str">
        <f>IF(AA144="","",COUNTIF(AA27:AA144,"&lt;&gt;"))</f>
        <v/>
      </c>
      <c r="AA144" s="965"/>
      <c r="AB144" s="974" t="str">
        <f t="shared" si="34"/>
        <v/>
      </c>
      <c r="AC144" s="984" t="str">
        <f t="shared" si="22"/>
        <v/>
      </c>
      <c r="AD144" s="976" t="str">
        <f t="shared" si="23"/>
        <v/>
      </c>
      <c r="AE144" s="977" t="str">
        <f t="shared" si="24"/>
        <v/>
      </c>
      <c r="AF144" s="964" t="str">
        <f>IF(AG144="","",COUNTIF(AG27:AG144,"&lt;&gt;"))</f>
        <v/>
      </c>
      <c r="AG144" s="965" t="str" cm="1">
        <f t="array" ref="AG144">IF(AK144="","",IF(LEN(AK144)&lt;=MAX(10,AF22),AK144,IFERROR(LEFT(AK144,LOOKUP(2,1/(MID(AK144,ROW(10:509),1)=" ")/(ROW(10:509)&lt;=MAX(10,AF22)),ROW(10:509))-1),LEFT(AK144,MAX(10,AF22)))))</f>
        <v/>
      </c>
      <c r="AH144" s="964" t="str">
        <f t="shared" si="25"/>
        <v/>
      </c>
      <c r="AI144" s="964" t="str">
        <f t="shared" si="26"/>
        <v/>
      </c>
      <c r="AJ144" s="964" t="str">
        <f>IF(AL143&lt;&gt;"",AJ143,IF(AJ143&lt;MAX(Z27:Z326),AJ143+1,""))</f>
        <v/>
      </c>
      <c r="AK144" s="965" t="str">
        <f>IF(AJ144="","",IF(AL143&lt;&gt;"",AL143,INDEX(AD27:AD326,MATCH(AJ144,Z27:Z326,0))))</f>
        <v/>
      </c>
      <c r="AL144" s="965" t="str">
        <f t="shared" si="27"/>
        <v/>
      </c>
      <c r="AM144" s="965" t="str">
        <f t="shared" si="28"/>
        <v/>
      </c>
      <c r="AN144" s="964" t="str">
        <f t="shared" si="29"/>
        <v/>
      </c>
      <c r="AO144" s="964" t="str">
        <f t="shared" si="30"/>
        <v/>
      </c>
      <c r="AP144" s="965" t="str">
        <f t="shared" si="31"/>
        <v/>
      </c>
      <c r="AQ144" s="964" t="str">
        <f>IF(AM144="","",IF(COUNTIF(BO27:BO309,TRIM(AP144))&gt;0,"EXCLUSION EXACTE",""))</f>
        <v/>
      </c>
      <c r="AR144" s="964" t="str" cm="1">
        <f t="array" ref="AR144">IF(AM144="","",IF(SUMPRODUCT(--(BO27:BO309&lt;&gt;""),--ISNUMBER(SEARCH(" "&amp;BO27:BO309&amp;" ",AP144)))&gt;0,"BLOQUE MOLLUSQUES",""))</f>
        <v/>
      </c>
      <c r="AS144" s="964" t="str" cm="1">
        <f t="array" ref="AS144">IF(AM144="","",IF(SUMPRODUCT(--(BS27:BS309&lt;&gt;""),--ISNUMBER(SEARCH(" "&amp;BS27:BS309&amp;" ",AP144)))&gt;0,"FORCE MOLLUSQUES",""))</f>
        <v/>
      </c>
      <c r="AT144" s="965" t="str">
        <f t="shared" si="32"/>
        <v/>
      </c>
      <c r="AU144" s="965" t="str">
        <f t="shared" si="35"/>
        <v/>
      </c>
      <c r="AV144" s="964" t="str">
        <f t="shared" si="33"/>
        <v/>
      </c>
      <c r="AW144" s="964" t="str" cm="1">
        <f t="array" ref="AW144">IF(AM144="","",IF(AQ144&lt;&gt;"","",IF(SUMPRODUCT(--(BM27:BM1509=AW26),--(BL27:BL1509&lt;&gt;""),--ISNUMBER(SEARCH(" "&amp;BL27:BL1509&amp;" ",AP144)))&gt;0,AW26,"")))</f>
        <v/>
      </c>
      <c r="AX144" s="964" t="str" cm="1">
        <f t="array" ref="AX144">IF(AM144="","",IF(AQ144&lt;&gt;"","",IF(SUMPRODUCT(--(BM27:BM1509=AX26),--(BL27:BL1509&lt;&gt;""),--ISNUMBER(SEARCH(" "&amp;BL27:BL1509&amp;" ",AP144)))&gt;0,AX26,"")))</f>
        <v/>
      </c>
      <c r="AY144" s="964" t="str" cm="1">
        <f t="array" ref="AY144">IF(AM144="","",IF(AQ144&lt;&gt;"","",IF(SUMPRODUCT(--(BM27:BM1509=AY26),--(BL27:BL1509&lt;&gt;""),--ISNUMBER(SEARCH(" "&amp;BL27:BL1509&amp;" ",AP144)))&gt;0,AY26,"")))</f>
        <v/>
      </c>
      <c r="AZ144" s="964" t="str" cm="1">
        <f t="array" ref="AZ144">IF(AM144="","",IF(AQ144&lt;&gt;"","",IF(SUMPRODUCT(--(BM27:BM1509=AZ26),--(BL27:BL1509&lt;&gt;""),--ISNUMBER(SEARCH(" "&amp;BL27:BL1509&amp;" ",AP144)))&gt;0,AZ26,"")))</f>
        <v/>
      </c>
      <c r="BA144" s="964" t="str" cm="1">
        <f t="array" ref="BA144">IF(AM144="","",IF(AQ144&lt;&gt;"","",IF(SUMPRODUCT(--(BM27:BM1509=BA26),--(BL27:BL1509&lt;&gt;""),--ISNUMBER(SEARCH(" "&amp;BL27:BL1509&amp;" ",AP144)))&gt;0,BA26,"")))</f>
        <v/>
      </c>
      <c r="BB144" s="964" t="str" cm="1">
        <f t="array" ref="BB144">IF(AM144="","",IF(AQ144&lt;&gt;"","",IF(SUMPRODUCT(--(BM27:BM1509=BB26),--(BL27:BL1509&lt;&gt;""),--ISNUMBER(SEARCH(" "&amp;BL27:BL1509&amp;" ",AP144)))&gt;0,BB26,"")))</f>
        <v/>
      </c>
      <c r="BC144" s="964" t="str" cm="1">
        <f t="array" ref="BC144">IF(AM144="","",IF(AQ144&lt;&gt;"","",IF(SUMPRODUCT(--(BM27:BM1509=BC26),--(BL27:BL1509&lt;&gt;""),--ISNUMBER(SEARCH(" "&amp;BL27:BL1509&amp;" ",AP144)))&gt;0,BC26,"")))</f>
        <v/>
      </c>
      <c r="BD144" s="964" t="str" cm="1">
        <f t="array" ref="BD144">IF(AM144="","",IF(AQ144&lt;&gt;"","",IF(SUMPRODUCT(--(BM27:BM1509=BD26),--(BL27:BL1509&lt;&gt;""),--ISNUMBER(SEARCH(" "&amp;BL27:BL1509&amp;" ",AP144)))&gt;0,BD26,"")))</f>
        <v/>
      </c>
      <c r="BE144" s="964" t="str" cm="1">
        <f t="array" ref="BE144">IF(AM144="","",IF(AQ144&lt;&gt;"","",IF(SUMPRODUCT(--(BM27:BM1509=BE26),--(BL27:BL1509&lt;&gt;""),--ISNUMBER(SEARCH(" "&amp;BL27:BL1509&amp;" ",AP144)))&gt;0,BE26,"")))</f>
        <v/>
      </c>
      <c r="BF144" s="964" t="str" cm="1">
        <f t="array" ref="BF144">IF(AM144="","",IF(AQ144&lt;&gt;"","",IF(SUMPRODUCT(--(BM27:BM1509=BF26),--(BL27:BL1509&lt;&gt;""),--ISNUMBER(SEARCH(" "&amp;BL27:BL1509&amp;" ",AP144)))&gt;0,BF26,"")))</f>
        <v/>
      </c>
      <c r="BG144" s="964" t="str" cm="1">
        <f t="array" ref="BG144">IF(AM144="","",IF(AQ144&lt;&gt;"","",IF(SUMPRODUCT(--(BM27:BM1509=BG26),--(BL27:BL1509&lt;&gt;""),--ISNUMBER(SEARCH(" "&amp;BL27:BL1509&amp;" ",AP144)))&gt;0,BG26,"")))</f>
        <v/>
      </c>
      <c r="BH144" s="964" t="str" cm="1">
        <f t="array" ref="BH144">IF(AM144="","",IF(AQ144&lt;&gt;"","",IF(SUMPRODUCT(--(BM27:BM1509=BH26),--(BL27:BL1509&lt;&gt;""),--ISNUMBER(SEARCH(" "&amp;BL27:BL1509&amp;" ",AP144)))&gt;0,BH26,"")))</f>
        <v/>
      </c>
      <c r="BI144" s="964" t="str" cm="1">
        <f t="array" ref="BI144">IF(AM144="","",IF(AQ144&lt;&gt;"","",IF(SUMPRODUCT(--(BM27:BM1509=BI26),--(BL27:BL1509&lt;&gt;""),--ISNUMBER(SEARCH(" "&amp;BL27:BL1509&amp;" ",AP144)))&gt;0,BI26,"")))</f>
        <v/>
      </c>
      <c r="BJ144" s="964" t="str" cm="1">
        <f t="array" ref="BJ144">IF(AM144="","",IF(AS144&lt;&gt;"",BJ26,IF(AR144&lt;&gt;"","",IF(AQ144&lt;&gt;"","",IF(SUMPRODUCT(--(BM27:BM1509=BJ26),--(BL27:BL1509&lt;&gt;""),--ISNUMBER(SEARCH(" "&amp;BL27:BL1509&amp;" ",AP144)))&gt;0,BJ26,"")))))</f>
        <v/>
      </c>
      <c r="BL144" s="964" t="s">
        <v>2175</v>
      </c>
      <c r="BM144" s="964" t="s">
        <v>1962</v>
      </c>
      <c r="BO144" s="964"/>
      <c r="BP144" s="964"/>
      <c r="BQ144" s="964"/>
      <c r="BS144" s="964"/>
      <c r="BT144" s="964"/>
      <c r="BU144" s="964"/>
      <c r="CM144" s="49">
        <v>1</v>
      </c>
    </row>
    <row r="145" spans="4:91" ht="30" customHeight="1">
      <c r="D145" s="674"/>
      <c r="E145" s="680"/>
      <c r="F145" s="681"/>
      <c r="G145" s="680"/>
      <c r="H145" s="682"/>
      <c r="I145" s="891"/>
      <c r="J145" s="892"/>
      <c r="K145" s="745"/>
      <c r="L145" s="893"/>
      <c r="M145" s="894"/>
      <c r="N145" s="895"/>
      <c r="O145" s="896"/>
      <c r="P145" s="137"/>
      <c r="Q145" s="897"/>
      <c r="R145" s="751"/>
      <c r="S145" s="898"/>
      <c r="T145" s="753"/>
      <c r="U145" s="899"/>
      <c r="V145" s="900"/>
      <c r="W145" s="756"/>
      <c r="X145" s="764"/>
      <c r="Z145" s="957" t="str">
        <f>IF(AA145="","",COUNTIF(AA27:AA145,"&lt;&gt;"))</f>
        <v/>
      </c>
      <c r="AA145" s="958"/>
      <c r="AB145" s="974" t="str">
        <f t="shared" si="34"/>
        <v/>
      </c>
      <c r="AC145" s="984" t="str">
        <f t="shared" si="22"/>
        <v/>
      </c>
      <c r="AD145" s="961" t="str">
        <f t="shared" si="23"/>
        <v/>
      </c>
      <c r="AE145" s="962" t="str">
        <f t="shared" si="24"/>
        <v/>
      </c>
      <c r="AF145" s="963" t="str">
        <f>IF(AG145="","",COUNTIF(AG27:AG145,"&lt;&gt;"))</f>
        <v/>
      </c>
      <c r="AG145" s="958" t="str" cm="1">
        <f t="array" ref="AG145">IF(AK145="","",IF(LEN(AK145)&lt;=MAX(10,AF22),AK145,IFERROR(LEFT(AK145,LOOKUP(2,1/(MID(AK145,ROW(10:509),1)=" ")/(ROW(10:509)&lt;=MAX(10,AF22)),ROW(10:509))-1),LEFT(AK145,MAX(10,AF22)))))</f>
        <v/>
      </c>
      <c r="AH145" s="963" t="str">
        <f t="shared" si="25"/>
        <v/>
      </c>
      <c r="AI145" s="963" t="str">
        <f t="shared" si="26"/>
        <v/>
      </c>
      <c r="AJ145" s="964" t="str">
        <f>IF(AL144&lt;&gt;"",AJ144,IF(AJ144&lt;MAX(Z27:Z326),AJ144+1,""))</f>
        <v/>
      </c>
      <c r="AK145" s="965" t="str">
        <f>IF(AJ145="","",IF(AL144&lt;&gt;"",AL144,INDEX(AD27:AD326,MATCH(AJ145,Z27:Z326,0))))</f>
        <v/>
      </c>
      <c r="AL145" s="965" t="str">
        <f t="shared" si="27"/>
        <v/>
      </c>
      <c r="AM145" s="966" t="str">
        <f t="shared" si="28"/>
        <v/>
      </c>
      <c r="AN145" s="967" t="str">
        <f t="shared" si="29"/>
        <v/>
      </c>
      <c r="AO145" s="967" t="str">
        <f t="shared" si="30"/>
        <v/>
      </c>
      <c r="AP145" s="966" t="str">
        <f t="shared" si="31"/>
        <v/>
      </c>
      <c r="AQ145" s="967" t="str">
        <f>IF(AM145="","",IF(COUNTIF(BO27:BO309,TRIM(AP145))&gt;0,"EXCLUSION EXACTE",""))</f>
        <v/>
      </c>
      <c r="AR145" s="967" t="str" cm="1">
        <f t="array" ref="AR145">IF(AM145="","",IF(SUMPRODUCT(--(BO27:BO309&lt;&gt;""),--ISNUMBER(SEARCH(" "&amp;BO27:BO309&amp;" ",AP145)))&gt;0,"BLOQUE MOLLUSQUES",""))</f>
        <v/>
      </c>
      <c r="AS145" s="967" t="str" cm="1">
        <f t="array" ref="AS145">IF(AM145="","",IF(SUMPRODUCT(--(BS27:BS309&lt;&gt;""),--ISNUMBER(SEARCH(" "&amp;BS27:BS309&amp;" ",AP145)))&gt;0,"FORCE MOLLUSQUES",""))</f>
        <v/>
      </c>
      <c r="AT145" s="966" t="str">
        <f t="shared" si="32"/>
        <v/>
      </c>
      <c r="AU145" s="966" t="str">
        <f t="shared" si="35"/>
        <v/>
      </c>
      <c r="AV145" s="967" t="str">
        <f t="shared" si="33"/>
        <v/>
      </c>
      <c r="AW145" s="967" t="str" cm="1">
        <f t="array" ref="AW145">IF(AM145="","",IF(AQ145&lt;&gt;"","",IF(SUMPRODUCT(--(BM27:BM1509=AW26),--(BL27:BL1509&lt;&gt;""),--ISNUMBER(SEARCH(" "&amp;BL27:BL1509&amp;" ",AP145)))&gt;0,AW26,"")))</f>
        <v/>
      </c>
      <c r="AX145" s="967" t="str" cm="1">
        <f t="array" ref="AX145">IF(AM145="","",IF(AQ145&lt;&gt;"","",IF(SUMPRODUCT(--(BM27:BM1509=AX26),--(BL27:BL1509&lt;&gt;""),--ISNUMBER(SEARCH(" "&amp;BL27:BL1509&amp;" ",AP145)))&gt;0,AX26,"")))</f>
        <v/>
      </c>
      <c r="AY145" s="967" t="str" cm="1">
        <f t="array" ref="AY145">IF(AM145="","",IF(AQ145&lt;&gt;"","",IF(SUMPRODUCT(--(BM27:BM1509=AY26),--(BL27:BL1509&lt;&gt;""),--ISNUMBER(SEARCH(" "&amp;BL27:BL1509&amp;" ",AP145)))&gt;0,AY26,"")))</f>
        <v/>
      </c>
      <c r="AZ145" s="967" t="str" cm="1">
        <f t="array" ref="AZ145">IF(AM145="","",IF(AQ145&lt;&gt;"","",IF(SUMPRODUCT(--(BM27:BM1509=AZ26),--(BL27:BL1509&lt;&gt;""),--ISNUMBER(SEARCH(" "&amp;BL27:BL1509&amp;" ",AP145)))&gt;0,AZ26,"")))</f>
        <v/>
      </c>
      <c r="BA145" s="967" t="str" cm="1">
        <f t="array" ref="BA145">IF(AM145="","",IF(AQ145&lt;&gt;"","",IF(SUMPRODUCT(--(BM27:BM1509=BA26),--(BL27:BL1509&lt;&gt;""),--ISNUMBER(SEARCH(" "&amp;BL27:BL1509&amp;" ",AP145)))&gt;0,BA26,"")))</f>
        <v/>
      </c>
      <c r="BB145" s="967" t="str" cm="1">
        <f t="array" ref="BB145">IF(AM145="","",IF(AQ145&lt;&gt;"","",IF(SUMPRODUCT(--(BM27:BM1509=BB26),--(BL27:BL1509&lt;&gt;""),--ISNUMBER(SEARCH(" "&amp;BL27:BL1509&amp;" ",AP145)))&gt;0,BB26,"")))</f>
        <v/>
      </c>
      <c r="BC145" s="967" t="str" cm="1">
        <f t="array" ref="BC145">IF(AM145="","",IF(AQ145&lt;&gt;"","",IF(SUMPRODUCT(--(BM27:BM1509=BC26),--(BL27:BL1509&lt;&gt;""),--ISNUMBER(SEARCH(" "&amp;BL27:BL1509&amp;" ",AP145)))&gt;0,BC26,"")))</f>
        <v/>
      </c>
      <c r="BD145" s="967" t="str" cm="1">
        <f t="array" ref="BD145">IF(AM145="","",IF(AQ145&lt;&gt;"","",IF(SUMPRODUCT(--(BM27:BM1509=BD26),--(BL27:BL1509&lt;&gt;""),--ISNUMBER(SEARCH(" "&amp;BL27:BL1509&amp;" ",AP145)))&gt;0,BD26,"")))</f>
        <v/>
      </c>
      <c r="BE145" s="967" t="str" cm="1">
        <f t="array" ref="BE145">IF(AM145="","",IF(AQ145&lt;&gt;"","",IF(SUMPRODUCT(--(BM27:BM1509=BE26),--(BL27:BL1509&lt;&gt;""),--ISNUMBER(SEARCH(" "&amp;BL27:BL1509&amp;" ",AP145)))&gt;0,BE26,"")))</f>
        <v/>
      </c>
      <c r="BF145" s="967" t="str" cm="1">
        <f t="array" ref="BF145">IF(AM145="","",IF(AQ145&lt;&gt;"","",IF(SUMPRODUCT(--(BM27:BM1509=BF26),--(BL27:BL1509&lt;&gt;""),--ISNUMBER(SEARCH(" "&amp;BL27:BL1509&amp;" ",AP145)))&gt;0,BF26,"")))</f>
        <v/>
      </c>
      <c r="BG145" s="967" t="str" cm="1">
        <f t="array" ref="BG145">IF(AM145="","",IF(AQ145&lt;&gt;"","",IF(SUMPRODUCT(--(BM27:BM1509=BG26),--(BL27:BL1509&lt;&gt;""),--ISNUMBER(SEARCH(" "&amp;BL27:BL1509&amp;" ",AP145)))&gt;0,BG26,"")))</f>
        <v/>
      </c>
      <c r="BH145" s="967" t="str" cm="1">
        <f t="array" ref="BH145">IF(AM145="","",IF(AQ145&lt;&gt;"","",IF(SUMPRODUCT(--(BM27:BM1509=BH26),--(BL27:BL1509&lt;&gt;""),--ISNUMBER(SEARCH(" "&amp;BL27:BL1509&amp;" ",AP145)))&gt;0,BH26,"")))</f>
        <v/>
      </c>
      <c r="BI145" s="967" t="str" cm="1">
        <f t="array" ref="BI145">IF(AM145="","",IF(AQ145&lt;&gt;"","",IF(SUMPRODUCT(--(BM27:BM1509=BI26),--(BL27:BL1509&lt;&gt;""),--ISNUMBER(SEARCH(" "&amp;BL27:BL1509&amp;" ",AP145)))&gt;0,BI26,"")))</f>
        <v/>
      </c>
      <c r="BJ145" s="967" t="str" cm="1">
        <f t="array" ref="BJ145">IF(AM145="","",IF(AS145&lt;&gt;"",BJ26,IF(AR145&lt;&gt;"","",IF(AQ145&lt;&gt;"","",IF(SUMPRODUCT(--(BM27:BM1509=BJ26),--(BL27:BL1509&lt;&gt;""),--ISNUMBER(SEARCH(" "&amp;BL27:BL1509&amp;" ",AP145)))&gt;0,BJ26,"")))))</f>
        <v/>
      </c>
      <c r="BL145" s="968" t="s">
        <v>550</v>
      </c>
      <c r="BM145" s="968" t="s">
        <v>1962</v>
      </c>
      <c r="BO145" s="964"/>
      <c r="BP145" s="964"/>
      <c r="BQ145" s="964"/>
      <c r="BS145" s="964"/>
      <c r="BT145" s="964"/>
      <c r="BU145" s="964"/>
      <c r="CM145" s="49">
        <v>1</v>
      </c>
    </row>
    <row r="146" spans="4:91" ht="30" customHeight="1">
      <c r="D146" s="674"/>
      <c r="E146" s="680"/>
      <c r="F146" s="681"/>
      <c r="G146" s="680"/>
      <c r="H146" s="682"/>
      <c r="I146" s="891"/>
      <c r="J146" s="892"/>
      <c r="K146" s="745"/>
      <c r="L146" s="893"/>
      <c r="M146" s="894"/>
      <c r="N146" s="895"/>
      <c r="O146" s="896"/>
      <c r="P146" s="137"/>
      <c r="Q146" s="897"/>
      <c r="R146" s="751"/>
      <c r="S146" s="898"/>
      <c r="T146" s="753"/>
      <c r="U146" s="899"/>
      <c r="V146" s="900"/>
      <c r="W146" s="756"/>
      <c r="X146" s="764"/>
      <c r="Z146" s="973" t="str">
        <f>IF(AA146="","",COUNTIF(AA27:AA146,"&lt;&gt;"))</f>
        <v/>
      </c>
      <c r="AA146" s="965"/>
      <c r="AB146" s="974" t="str">
        <f t="shared" si="34"/>
        <v/>
      </c>
      <c r="AC146" s="984" t="str">
        <f t="shared" si="22"/>
        <v/>
      </c>
      <c r="AD146" s="976" t="str">
        <f t="shared" si="23"/>
        <v/>
      </c>
      <c r="AE146" s="977" t="str">
        <f t="shared" si="24"/>
        <v/>
      </c>
      <c r="AF146" s="964" t="str">
        <f>IF(AG146="","",COUNTIF(AG27:AG146,"&lt;&gt;"))</f>
        <v/>
      </c>
      <c r="AG146" s="965" t="str" cm="1">
        <f t="array" ref="AG146">IF(AK146="","",IF(LEN(AK146)&lt;=MAX(10,AF22),AK146,IFERROR(LEFT(AK146,LOOKUP(2,1/(MID(AK146,ROW(10:509),1)=" ")/(ROW(10:509)&lt;=MAX(10,AF22)),ROW(10:509))-1),LEFT(AK146,MAX(10,AF22)))))</f>
        <v/>
      </c>
      <c r="AH146" s="964" t="str">
        <f t="shared" si="25"/>
        <v/>
      </c>
      <c r="AI146" s="964" t="str">
        <f t="shared" si="26"/>
        <v/>
      </c>
      <c r="AJ146" s="964" t="str">
        <f>IF(AL145&lt;&gt;"",AJ145,IF(AJ145&lt;MAX(Z27:Z326),AJ145+1,""))</f>
        <v/>
      </c>
      <c r="AK146" s="965" t="str">
        <f>IF(AJ146="","",IF(AL145&lt;&gt;"",AL145,INDEX(AD27:AD326,MATCH(AJ146,Z27:Z326,0))))</f>
        <v/>
      </c>
      <c r="AL146" s="965" t="str">
        <f t="shared" si="27"/>
        <v/>
      </c>
      <c r="AM146" s="965" t="str">
        <f t="shared" si="28"/>
        <v/>
      </c>
      <c r="AN146" s="964" t="str">
        <f t="shared" si="29"/>
        <v/>
      </c>
      <c r="AO146" s="964" t="str">
        <f t="shared" si="30"/>
        <v/>
      </c>
      <c r="AP146" s="965" t="str">
        <f t="shared" si="31"/>
        <v/>
      </c>
      <c r="AQ146" s="964" t="str">
        <f>IF(AM146="","",IF(COUNTIF(BO27:BO309,TRIM(AP146))&gt;0,"EXCLUSION EXACTE",""))</f>
        <v/>
      </c>
      <c r="AR146" s="964" t="str" cm="1">
        <f t="array" ref="AR146">IF(AM146="","",IF(SUMPRODUCT(--(BO27:BO309&lt;&gt;""),--ISNUMBER(SEARCH(" "&amp;BO27:BO309&amp;" ",AP146)))&gt;0,"BLOQUE MOLLUSQUES",""))</f>
        <v/>
      </c>
      <c r="AS146" s="964" t="str" cm="1">
        <f t="array" ref="AS146">IF(AM146="","",IF(SUMPRODUCT(--(BS27:BS309&lt;&gt;""),--ISNUMBER(SEARCH(" "&amp;BS27:BS309&amp;" ",AP146)))&gt;0,"FORCE MOLLUSQUES",""))</f>
        <v/>
      </c>
      <c r="AT146" s="965" t="str">
        <f t="shared" si="32"/>
        <v/>
      </c>
      <c r="AU146" s="965" t="str">
        <f t="shared" si="35"/>
        <v/>
      </c>
      <c r="AV146" s="964" t="str">
        <f t="shared" si="33"/>
        <v/>
      </c>
      <c r="AW146" s="964" t="str" cm="1">
        <f t="array" ref="AW146">IF(AM146="","",IF(AQ146&lt;&gt;"","",IF(SUMPRODUCT(--(BM27:BM1509=AW26),--(BL27:BL1509&lt;&gt;""),--ISNUMBER(SEARCH(" "&amp;BL27:BL1509&amp;" ",AP146)))&gt;0,AW26,"")))</f>
        <v/>
      </c>
      <c r="AX146" s="964" t="str" cm="1">
        <f t="array" ref="AX146">IF(AM146="","",IF(AQ146&lt;&gt;"","",IF(SUMPRODUCT(--(BM27:BM1509=AX26),--(BL27:BL1509&lt;&gt;""),--ISNUMBER(SEARCH(" "&amp;BL27:BL1509&amp;" ",AP146)))&gt;0,AX26,"")))</f>
        <v/>
      </c>
      <c r="AY146" s="964" t="str" cm="1">
        <f t="array" ref="AY146">IF(AM146="","",IF(AQ146&lt;&gt;"","",IF(SUMPRODUCT(--(BM27:BM1509=AY26),--(BL27:BL1509&lt;&gt;""),--ISNUMBER(SEARCH(" "&amp;BL27:BL1509&amp;" ",AP146)))&gt;0,AY26,"")))</f>
        <v/>
      </c>
      <c r="AZ146" s="964" t="str" cm="1">
        <f t="array" ref="AZ146">IF(AM146="","",IF(AQ146&lt;&gt;"","",IF(SUMPRODUCT(--(BM27:BM1509=AZ26),--(BL27:BL1509&lt;&gt;""),--ISNUMBER(SEARCH(" "&amp;BL27:BL1509&amp;" ",AP146)))&gt;0,AZ26,"")))</f>
        <v/>
      </c>
      <c r="BA146" s="964" t="str" cm="1">
        <f t="array" ref="BA146">IF(AM146="","",IF(AQ146&lt;&gt;"","",IF(SUMPRODUCT(--(BM27:BM1509=BA26),--(BL27:BL1509&lt;&gt;""),--ISNUMBER(SEARCH(" "&amp;BL27:BL1509&amp;" ",AP146)))&gt;0,BA26,"")))</f>
        <v/>
      </c>
      <c r="BB146" s="964" t="str" cm="1">
        <f t="array" ref="BB146">IF(AM146="","",IF(AQ146&lt;&gt;"","",IF(SUMPRODUCT(--(BM27:BM1509=BB26),--(BL27:BL1509&lt;&gt;""),--ISNUMBER(SEARCH(" "&amp;BL27:BL1509&amp;" ",AP146)))&gt;0,BB26,"")))</f>
        <v/>
      </c>
      <c r="BC146" s="964" t="str" cm="1">
        <f t="array" ref="BC146">IF(AM146="","",IF(AQ146&lt;&gt;"","",IF(SUMPRODUCT(--(BM27:BM1509=BC26),--(BL27:BL1509&lt;&gt;""),--ISNUMBER(SEARCH(" "&amp;BL27:BL1509&amp;" ",AP146)))&gt;0,BC26,"")))</f>
        <v/>
      </c>
      <c r="BD146" s="964" t="str" cm="1">
        <f t="array" ref="BD146">IF(AM146="","",IF(AQ146&lt;&gt;"","",IF(SUMPRODUCT(--(BM27:BM1509=BD26),--(BL27:BL1509&lt;&gt;""),--ISNUMBER(SEARCH(" "&amp;BL27:BL1509&amp;" ",AP146)))&gt;0,BD26,"")))</f>
        <v/>
      </c>
      <c r="BE146" s="964" t="str" cm="1">
        <f t="array" ref="BE146">IF(AM146="","",IF(AQ146&lt;&gt;"","",IF(SUMPRODUCT(--(BM27:BM1509=BE26),--(BL27:BL1509&lt;&gt;""),--ISNUMBER(SEARCH(" "&amp;BL27:BL1509&amp;" ",AP146)))&gt;0,BE26,"")))</f>
        <v/>
      </c>
      <c r="BF146" s="964" t="str" cm="1">
        <f t="array" ref="BF146">IF(AM146="","",IF(AQ146&lt;&gt;"","",IF(SUMPRODUCT(--(BM27:BM1509=BF26),--(BL27:BL1509&lt;&gt;""),--ISNUMBER(SEARCH(" "&amp;BL27:BL1509&amp;" ",AP146)))&gt;0,BF26,"")))</f>
        <v/>
      </c>
      <c r="BG146" s="964" t="str" cm="1">
        <f t="array" ref="BG146">IF(AM146="","",IF(AQ146&lt;&gt;"","",IF(SUMPRODUCT(--(BM27:BM1509=BG26),--(BL27:BL1509&lt;&gt;""),--ISNUMBER(SEARCH(" "&amp;BL27:BL1509&amp;" ",AP146)))&gt;0,BG26,"")))</f>
        <v/>
      </c>
      <c r="BH146" s="964" t="str" cm="1">
        <f t="array" ref="BH146">IF(AM146="","",IF(AQ146&lt;&gt;"","",IF(SUMPRODUCT(--(BM27:BM1509=BH26),--(BL27:BL1509&lt;&gt;""),--ISNUMBER(SEARCH(" "&amp;BL27:BL1509&amp;" ",AP146)))&gt;0,BH26,"")))</f>
        <v/>
      </c>
      <c r="BI146" s="964" t="str" cm="1">
        <f t="array" ref="BI146">IF(AM146="","",IF(AQ146&lt;&gt;"","",IF(SUMPRODUCT(--(BM27:BM1509=BI26),--(BL27:BL1509&lt;&gt;""),--ISNUMBER(SEARCH(" "&amp;BL27:BL1509&amp;" ",AP146)))&gt;0,BI26,"")))</f>
        <v/>
      </c>
      <c r="BJ146" s="964" t="str" cm="1">
        <f t="array" ref="BJ146">IF(AM146="","",IF(AS146&lt;&gt;"",BJ26,IF(AR146&lt;&gt;"","",IF(AQ146&lt;&gt;"","",IF(SUMPRODUCT(--(BM27:BM1509=BJ26),--(BL27:BL1509&lt;&gt;""),--ISNUMBER(SEARCH(" "&amp;BL27:BL1509&amp;" ",AP146)))&gt;0,BJ26,"")))))</f>
        <v/>
      </c>
      <c r="BL146" s="964" t="s">
        <v>2176</v>
      </c>
      <c r="BM146" s="964" t="s">
        <v>1962</v>
      </c>
      <c r="BO146" s="964"/>
      <c r="BP146" s="964"/>
      <c r="BQ146" s="964"/>
      <c r="BS146" s="964"/>
      <c r="BT146" s="964"/>
      <c r="BU146" s="964"/>
      <c r="CM146" s="49">
        <v>1</v>
      </c>
    </row>
    <row r="147" spans="4:91" ht="30" customHeight="1">
      <c r="D147" s="674"/>
      <c r="E147" s="680"/>
      <c r="F147" s="681"/>
      <c r="G147" s="680"/>
      <c r="H147" s="682"/>
      <c r="I147" s="891"/>
      <c r="J147" s="892"/>
      <c r="K147" s="745"/>
      <c r="L147" s="893"/>
      <c r="M147" s="894"/>
      <c r="N147" s="895"/>
      <c r="O147" s="896"/>
      <c r="P147" s="137"/>
      <c r="Q147" s="897"/>
      <c r="R147" s="751"/>
      <c r="S147" s="898"/>
      <c r="T147" s="753"/>
      <c r="U147" s="899"/>
      <c r="V147" s="900"/>
      <c r="W147" s="756"/>
      <c r="X147" s="764"/>
      <c r="Z147" s="957" t="str">
        <f>IF(AA147="","",COUNTIF(AA27:AA147,"&lt;&gt;"))</f>
        <v/>
      </c>
      <c r="AA147" s="958"/>
      <c r="AB147" s="974" t="str">
        <f t="shared" si="34"/>
        <v/>
      </c>
      <c r="AC147" s="984" t="str">
        <f t="shared" si="22"/>
        <v/>
      </c>
      <c r="AD147" s="961" t="str">
        <f t="shared" si="23"/>
        <v/>
      </c>
      <c r="AE147" s="962" t="str">
        <f t="shared" si="24"/>
        <v/>
      </c>
      <c r="AF147" s="963" t="str">
        <f>IF(AG147="","",COUNTIF(AG27:AG147,"&lt;&gt;"))</f>
        <v/>
      </c>
      <c r="AG147" s="958" t="str" cm="1">
        <f t="array" ref="AG147">IF(AK147="","",IF(LEN(AK147)&lt;=MAX(10,AF22),AK147,IFERROR(LEFT(AK147,LOOKUP(2,1/(MID(AK147,ROW(10:509),1)=" ")/(ROW(10:509)&lt;=MAX(10,AF22)),ROW(10:509))-1),LEFT(AK147,MAX(10,AF22)))))</f>
        <v/>
      </c>
      <c r="AH147" s="963" t="str">
        <f t="shared" si="25"/>
        <v/>
      </c>
      <c r="AI147" s="963" t="str">
        <f t="shared" si="26"/>
        <v/>
      </c>
      <c r="AJ147" s="964" t="str">
        <f>IF(AL146&lt;&gt;"",AJ146,IF(AJ146&lt;MAX(Z27:Z326),AJ146+1,""))</f>
        <v/>
      </c>
      <c r="AK147" s="965" t="str">
        <f>IF(AJ147="","",IF(AL146&lt;&gt;"",AL146,INDEX(AD27:AD326,MATCH(AJ147,Z27:Z326,0))))</f>
        <v/>
      </c>
      <c r="AL147" s="965" t="str">
        <f t="shared" si="27"/>
        <v/>
      </c>
      <c r="AM147" s="966" t="str">
        <f t="shared" si="28"/>
        <v/>
      </c>
      <c r="AN147" s="967" t="str">
        <f t="shared" si="29"/>
        <v/>
      </c>
      <c r="AO147" s="967" t="str">
        <f t="shared" si="30"/>
        <v/>
      </c>
      <c r="AP147" s="966" t="str">
        <f t="shared" si="31"/>
        <v/>
      </c>
      <c r="AQ147" s="967" t="str">
        <f>IF(AM147="","",IF(COUNTIF(BO27:BO309,TRIM(AP147))&gt;0,"EXCLUSION EXACTE",""))</f>
        <v/>
      </c>
      <c r="AR147" s="967" t="str" cm="1">
        <f t="array" ref="AR147">IF(AM147="","",IF(SUMPRODUCT(--(BO27:BO309&lt;&gt;""),--ISNUMBER(SEARCH(" "&amp;BO27:BO309&amp;" ",AP147)))&gt;0,"BLOQUE MOLLUSQUES",""))</f>
        <v/>
      </c>
      <c r="AS147" s="967" t="str" cm="1">
        <f t="array" ref="AS147">IF(AM147="","",IF(SUMPRODUCT(--(BS27:BS309&lt;&gt;""),--ISNUMBER(SEARCH(" "&amp;BS27:BS309&amp;" ",AP147)))&gt;0,"FORCE MOLLUSQUES",""))</f>
        <v/>
      </c>
      <c r="AT147" s="966" t="str">
        <f t="shared" si="32"/>
        <v/>
      </c>
      <c r="AU147" s="966" t="str">
        <f t="shared" si="35"/>
        <v/>
      </c>
      <c r="AV147" s="967" t="str">
        <f t="shared" si="33"/>
        <v/>
      </c>
      <c r="AW147" s="967" t="str" cm="1">
        <f t="array" ref="AW147">IF(AM147="","",IF(AQ147&lt;&gt;"","",IF(SUMPRODUCT(--(BM27:BM1509=AW26),--(BL27:BL1509&lt;&gt;""),--ISNUMBER(SEARCH(" "&amp;BL27:BL1509&amp;" ",AP147)))&gt;0,AW26,"")))</f>
        <v/>
      </c>
      <c r="AX147" s="967" t="str" cm="1">
        <f t="array" ref="AX147">IF(AM147="","",IF(AQ147&lt;&gt;"","",IF(SUMPRODUCT(--(BM27:BM1509=AX26),--(BL27:BL1509&lt;&gt;""),--ISNUMBER(SEARCH(" "&amp;BL27:BL1509&amp;" ",AP147)))&gt;0,AX26,"")))</f>
        <v/>
      </c>
      <c r="AY147" s="967" t="str" cm="1">
        <f t="array" ref="AY147">IF(AM147="","",IF(AQ147&lt;&gt;"","",IF(SUMPRODUCT(--(BM27:BM1509=AY26),--(BL27:BL1509&lt;&gt;""),--ISNUMBER(SEARCH(" "&amp;BL27:BL1509&amp;" ",AP147)))&gt;0,AY26,"")))</f>
        <v/>
      </c>
      <c r="AZ147" s="967" t="str" cm="1">
        <f t="array" ref="AZ147">IF(AM147="","",IF(AQ147&lt;&gt;"","",IF(SUMPRODUCT(--(BM27:BM1509=AZ26),--(BL27:BL1509&lt;&gt;""),--ISNUMBER(SEARCH(" "&amp;BL27:BL1509&amp;" ",AP147)))&gt;0,AZ26,"")))</f>
        <v/>
      </c>
      <c r="BA147" s="967" t="str" cm="1">
        <f t="array" ref="BA147">IF(AM147="","",IF(AQ147&lt;&gt;"","",IF(SUMPRODUCT(--(BM27:BM1509=BA26),--(BL27:BL1509&lt;&gt;""),--ISNUMBER(SEARCH(" "&amp;BL27:BL1509&amp;" ",AP147)))&gt;0,BA26,"")))</f>
        <v/>
      </c>
      <c r="BB147" s="967" t="str" cm="1">
        <f t="array" ref="BB147">IF(AM147="","",IF(AQ147&lt;&gt;"","",IF(SUMPRODUCT(--(BM27:BM1509=BB26),--(BL27:BL1509&lt;&gt;""),--ISNUMBER(SEARCH(" "&amp;BL27:BL1509&amp;" ",AP147)))&gt;0,BB26,"")))</f>
        <v/>
      </c>
      <c r="BC147" s="967" t="str" cm="1">
        <f t="array" ref="BC147">IF(AM147="","",IF(AQ147&lt;&gt;"","",IF(SUMPRODUCT(--(BM27:BM1509=BC26),--(BL27:BL1509&lt;&gt;""),--ISNUMBER(SEARCH(" "&amp;BL27:BL1509&amp;" ",AP147)))&gt;0,BC26,"")))</f>
        <v/>
      </c>
      <c r="BD147" s="967" t="str" cm="1">
        <f t="array" ref="BD147">IF(AM147="","",IF(AQ147&lt;&gt;"","",IF(SUMPRODUCT(--(BM27:BM1509=BD26),--(BL27:BL1509&lt;&gt;""),--ISNUMBER(SEARCH(" "&amp;BL27:BL1509&amp;" ",AP147)))&gt;0,BD26,"")))</f>
        <v/>
      </c>
      <c r="BE147" s="967" t="str" cm="1">
        <f t="array" ref="BE147">IF(AM147="","",IF(AQ147&lt;&gt;"","",IF(SUMPRODUCT(--(BM27:BM1509=BE26),--(BL27:BL1509&lt;&gt;""),--ISNUMBER(SEARCH(" "&amp;BL27:BL1509&amp;" ",AP147)))&gt;0,BE26,"")))</f>
        <v/>
      </c>
      <c r="BF147" s="967" t="str" cm="1">
        <f t="array" ref="BF147">IF(AM147="","",IF(AQ147&lt;&gt;"","",IF(SUMPRODUCT(--(BM27:BM1509=BF26),--(BL27:BL1509&lt;&gt;""),--ISNUMBER(SEARCH(" "&amp;BL27:BL1509&amp;" ",AP147)))&gt;0,BF26,"")))</f>
        <v/>
      </c>
      <c r="BG147" s="967" t="str" cm="1">
        <f t="array" ref="BG147">IF(AM147="","",IF(AQ147&lt;&gt;"","",IF(SUMPRODUCT(--(BM27:BM1509=BG26),--(BL27:BL1509&lt;&gt;""),--ISNUMBER(SEARCH(" "&amp;BL27:BL1509&amp;" ",AP147)))&gt;0,BG26,"")))</f>
        <v/>
      </c>
      <c r="BH147" s="967" t="str" cm="1">
        <f t="array" ref="BH147">IF(AM147="","",IF(AQ147&lt;&gt;"","",IF(SUMPRODUCT(--(BM27:BM1509=BH26),--(BL27:BL1509&lt;&gt;""),--ISNUMBER(SEARCH(" "&amp;BL27:BL1509&amp;" ",AP147)))&gt;0,BH26,"")))</f>
        <v/>
      </c>
      <c r="BI147" s="967" t="str" cm="1">
        <f t="array" ref="BI147">IF(AM147="","",IF(AQ147&lt;&gt;"","",IF(SUMPRODUCT(--(BM27:BM1509=BI26),--(BL27:BL1509&lt;&gt;""),--ISNUMBER(SEARCH(" "&amp;BL27:BL1509&amp;" ",AP147)))&gt;0,BI26,"")))</f>
        <v/>
      </c>
      <c r="BJ147" s="967" t="str" cm="1">
        <f t="array" ref="BJ147">IF(AM147="","",IF(AS147&lt;&gt;"",BJ26,IF(AR147&lt;&gt;"","",IF(AQ147&lt;&gt;"","",IF(SUMPRODUCT(--(BM27:BM1509=BJ26),--(BL27:BL1509&lt;&gt;""),--ISNUMBER(SEARCH(" "&amp;BL27:BL1509&amp;" ",AP147)))&gt;0,BJ26,"")))))</f>
        <v/>
      </c>
      <c r="BL147" s="968" t="s">
        <v>2177</v>
      </c>
      <c r="BM147" s="968" t="s">
        <v>1962</v>
      </c>
      <c r="BO147" s="964"/>
      <c r="BP147" s="964"/>
      <c r="BQ147" s="964"/>
      <c r="BS147" s="964"/>
      <c r="BT147" s="964"/>
      <c r="BU147" s="964"/>
      <c r="CM147" s="49">
        <v>1</v>
      </c>
    </row>
    <row r="148" spans="4:91" ht="30" customHeight="1">
      <c r="D148" s="674"/>
      <c r="E148" s="680"/>
      <c r="F148" s="681"/>
      <c r="G148" s="680"/>
      <c r="H148" s="682"/>
      <c r="I148" s="891"/>
      <c r="J148" s="892"/>
      <c r="K148" s="745"/>
      <c r="L148" s="893"/>
      <c r="M148" s="894"/>
      <c r="N148" s="895"/>
      <c r="O148" s="896"/>
      <c r="P148" s="137"/>
      <c r="Q148" s="897"/>
      <c r="R148" s="751"/>
      <c r="S148" s="898"/>
      <c r="T148" s="753"/>
      <c r="U148" s="899"/>
      <c r="V148" s="900"/>
      <c r="W148" s="756"/>
      <c r="X148" s="764"/>
      <c r="Z148" s="973" t="str">
        <f>IF(AA148="","",COUNTIF(AA27:AA148,"&lt;&gt;"))</f>
        <v/>
      </c>
      <c r="AA148" s="965"/>
      <c r="AB148" s="974" t="str">
        <f t="shared" si="34"/>
        <v/>
      </c>
      <c r="AC148" s="984" t="str">
        <f t="shared" si="22"/>
        <v/>
      </c>
      <c r="AD148" s="976" t="str">
        <f t="shared" si="23"/>
        <v/>
      </c>
      <c r="AE148" s="977" t="str">
        <f t="shared" si="24"/>
        <v/>
      </c>
      <c r="AF148" s="964" t="str">
        <f>IF(AG148="","",COUNTIF(AG27:AG148,"&lt;&gt;"))</f>
        <v/>
      </c>
      <c r="AG148" s="965" t="str" cm="1">
        <f t="array" ref="AG148">IF(AK148="","",IF(LEN(AK148)&lt;=MAX(10,AF22),AK148,IFERROR(LEFT(AK148,LOOKUP(2,1/(MID(AK148,ROW(10:509),1)=" ")/(ROW(10:509)&lt;=MAX(10,AF22)),ROW(10:509))-1),LEFT(AK148,MAX(10,AF22)))))</f>
        <v/>
      </c>
      <c r="AH148" s="964" t="str">
        <f t="shared" si="25"/>
        <v/>
      </c>
      <c r="AI148" s="964" t="str">
        <f t="shared" si="26"/>
        <v/>
      </c>
      <c r="AJ148" s="964" t="str">
        <f>IF(AL147&lt;&gt;"",AJ147,IF(AJ147&lt;MAX(Z27:Z326),AJ147+1,""))</f>
        <v/>
      </c>
      <c r="AK148" s="965" t="str">
        <f>IF(AJ148="","",IF(AL147&lt;&gt;"",AL147,INDEX(AD27:AD326,MATCH(AJ148,Z27:Z326,0))))</f>
        <v/>
      </c>
      <c r="AL148" s="965" t="str">
        <f t="shared" si="27"/>
        <v/>
      </c>
      <c r="AM148" s="965" t="str">
        <f t="shared" si="28"/>
        <v/>
      </c>
      <c r="AN148" s="964" t="str">
        <f t="shared" si="29"/>
        <v/>
      </c>
      <c r="AO148" s="964" t="str">
        <f t="shared" si="30"/>
        <v/>
      </c>
      <c r="AP148" s="965" t="str">
        <f t="shared" si="31"/>
        <v/>
      </c>
      <c r="AQ148" s="964" t="str">
        <f>IF(AM148="","",IF(COUNTIF(BO27:BO309,TRIM(AP148))&gt;0,"EXCLUSION EXACTE",""))</f>
        <v/>
      </c>
      <c r="AR148" s="964" t="str" cm="1">
        <f t="array" ref="AR148">IF(AM148="","",IF(SUMPRODUCT(--(BO27:BO309&lt;&gt;""),--ISNUMBER(SEARCH(" "&amp;BO27:BO309&amp;" ",AP148)))&gt;0,"BLOQUE MOLLUSQUES",""))</f>
        <v/>
      </c>
      <c r="AS148" s="964" t="str" cm="1">
        <f t="array" ref="AS148">IF(AM148="","",IF(SUMPRODUCT(--(BS27:BS309&lt;&gt;""),--ISNUMBER(SEARCH(" "&amp;BS27:BS309&amp;" ",AP148)))&gt;0,"FORCE MOLLUSQUES",""))</f>
        <v/>
      </c>
      <c r="AT148" s="965" t="str">
        <f t="shared" si="32"/>
        <v/>
      </c>
      <c r="AU148" s="965" t="str">
        <f t="shared" si="35"/>
        <v/>
      </c>
      <c r="AV148" s="964" t="str">
        <f t="shared" si="33"/>
        <v/>
      </c>
      <c r="AW148" s="964" t="str" cm="1">
        <f t="array" ref="AW148">IF(AM148="","",IF(AQ148&lt;&gt;"","",IF(SUMPRODUCT(--(BM27:BM1509=AW26),--(BL27:BL1509&lt;&gt;""),--ISNUMBER(SEARCH(" "&amp;BL27:BL1509&amp;" ",AP148)))&gt;0,AW26,"")))</f>
        <v/>
      </c>
      <c r="AX148" s="964" t="str" cm="1">
        <f t="array" ref="AX148">IF(AM148="","",IF(AQ148&lt;&gt;"","",IF(SUMPRODUCT(--(BM27:BM1509=AX26),--(BL27:BL1509&lt;&gt;""),--ISNUMBER(SEARCH(" "&amp;BL27:BL1509&amp;" ",AP148)))&gt;0,AX26,"")))</f>
        <v/>
      </c>
      <c r="AY148" s="964" t="str" cm="1">
        <f t="array" ref="AY148">IF(AM148="","",IF(AQ148&lt;&gt;"","",IF(SUMPRODUCT(--(BM27:BM1509=AY26),--(BL27:BL1509&lt;&gt;""),--ISNUMBER(SEARCH(" "&amp;BL27:BL1509&amp;" ",AP148)))&gt;0,AY26,"")))</f>
        <v/>
      </c>
      <c r="AZ148" s="964" t="str" cm="1">
        <f t="array" ref="AZ148">IF(AM148="","",IF(AQ148&lt;&gt;"","",IF(SUMPRODUCT(--(BM27:BM1509=AZ26),--(BL27:BL1509&lt;&gt;""),--ISNUMBER(SEARCH(" "&amp;BL27:BL1509&amp;" ",AP148)))&gt;0,AZ26,"")))</f>
        <v/>
      </c>
      <c r="BA148" s="964" t="str" cm="1">
        <f t="array" ref="BA148">IF(AM148="","",IF(AQ148&lt;&gt;"","",IF(SUMPRODUCT(--(BM27:BM1509=BA26),--(BL27:BL1509&lt;&gt;""),--ISNUMBER(SEARCH(" "&amp;BL27:BL1509&amp;" ",AP148)))&gt;0,BA26,"")))</f>
        <v/>
      </c>
      <c r="BB148" s="964" t="str" cm="1">
        <f t="array" ref="BB148">IF(AM148="","",IF(AQ148&lt;&gt;"","",IF(SUMPRODUCT(--(BM27:BM1509=BB26),--(BL27:BL1509&lt;&gt;""),--ISNUMBER(SEARCH(" "&amp;BL27:BL1509&amp;" ",AP148)))&gt;0,BB26,"")))</f>
        <v/>
      </c>
      <c r="BC148" s="964" t="str" cm="1">
        <f t="array" ref="BC148">IF(AM148="","",IF(AQ148&lt;&gt;"","",IF(SUMPRODUCT(--(BM27:BM1509=BC26),--(BL27:BL1509&lt;&gt;""),--ISNUMBER(SEARCH(" "&amp;BL27:BL1509&amp;" ",AP148)))&gt;0,BC26,"")))</f>
        <v/>
      </c>
      <c r="BD148" s="964" t="str" cm="1">
        <f t="array" ref="BD148">IF(AM148="","",IF(AQ148&lt;&gt;"","",IF(SUMPRODUCT(--(BM27:BM1509=BD26),--(BL27:BL1509&lt;&gt;""),--ISNUMBER(SEARCH(" "&amp;BL27:BL1509&amp;" ",AP148)))&gt;0,BD26,"")))</f>
        <v/>
      </c>
      <c r="BE148" s="964" t="str" cm="1">
        <f t="array" ref="BE148">IF(AM148="","",IF(AQ148&lt;&gt;"","",IF(SUMPRODUCT(--(BM27:BM1509=BE26),--(BL27:BL1509&lt;&gt;""),--ISNUMBER(SEARCH(" "&amp;BL27:BL1509&amp;" ",AP148)))&gt;0,BE26,"")))</f>
        <v/>
      </c>
      <c r="BF148" s="964" t="str" cm="1">
        <f t="array" ref="BF148">IF(AM148="","",IF(AQ148&lt;&gt;"","",IF(SUMPRODUCT(--(BM27:BM1509=BF26),--(BL27:BL1509&lt;&gt;""),--ISNUMBER(SEARCH(" "&amp;BL27:BL1509&amp;" ",AP148)))&gt;0,BF26,"")))</f>
        <v/>
      </c>
      <c r="BG148" s="964" t="str" cm="1">
        <f t="array" ref="BG148">IF(AM148="","",IF(AQ148&lt;&gt;"","",IF(SUMPRODUCT(--(BM27:BM1509=BG26),--(BL27:BL1509&lt;&gt;""),--ISNUMBER(SEARCH(" "&amp;BL27:BL1509&amp;" ",AP148)))&gt;0,BG26,"")))</f>
        <v/>
      </c>
      <c r="BH148" s="964" t="str" cm="1">
        <f t="array" ref="BH148">IF(AM148="","",IF(AQ148&lt;&gt;"","",IF(SUMPRODUCT(--(BM27:BM1509=BH26),--(BL27:BL1509&lt;&gt;""),--ISNUMBER(SEARCH(" "&amp;BL27:BL1509&amp;" ",AP148)))&gt;0,BH26,"")))</f>
        <v/>
      </c>
      <c r="BI148" s="964" t="str" cm="1">
        <f t="array" ref="BI148">IF(AM148="","",IF(AQ148&lt;&gt;"","",IF(SUMPRODUCT(--(BM27:BM1509=BI26),--(BL27:BL1509&lt;&gt;""),--ISNUMBER(SEARCH(" "&amp;BL27:BL1509&amp;" ",AP148)))&gt;0,BI26,"")))</f>
        <v/>
      </c>
      <c r="BJ148" s="964" t="str" cm="1">
        <f t="array" ref="BJ148">IF(AM148="","",IF(AS148&lt;&gt;"",BJ26,IF(AR148&lt;&gt;"","",IF(AQ148&lt;&gt;"","",IF(SUMPRODUCT(--(BM27:BM1509=BJ26),--(BL27:BL1509&lt;&gt;""),--ISNUMBER(SEARCH(" "&amp;BL27:BL1509&amp;" ",AP148)))&gt;0,BJ26,"")))))</f>
        <v/>
      </c>
      <c r="BL148" s="964" t="s">
        <v>2178</v>
      </c>
      <c r="BM148" s="964" t="s">
        <v>1962</v>
      </c>
      <c r="BO148" s="964"/>
      <c r="BP148" s="964"/>
      <c r="BQ148" s="964"/>
      <c r="BS148" s="964"/>
      <c r="BT148" s="964"/>
      <c r="BU148" s="964"/>
      <c r="CM148" s="49">
        <v>1</v>
      </c>
    </row>
    <row r="149" spans="4:91" ht="30" customHeight="1">
      <c r="D149" s="674"/>
      <c r="E149" s="680"/>
      <c r="F149" s="681"/>
      <c r="G149" s="680"/>
      <c r="H149" s="682"/>
      <c r="I149" s="891"/>
      <c r="J149" s="892"/>
      <c r="K149" s="745"/>
      <c r="L149" s="893"/>
      <c r="M149" s="894"/>
      <c r="N149" s="895"/>
      <c r="O149" s="896"/>
      <c r="P149" s="137"/>
      <c r="Q149" s="897"/>
      <c r="R149" s="751"/>
      <c r="S149" s="898"/>
      <c r="T149" s="753"/>
      <c r="U149" s="899"/>
      <c r="V149" s="900"/>
      <c r="W149" s="756"/>
      <c r="X149" s="764"/>
      <c r="Z149" s="957" t="str">
        <f>IF(AA149="","",COUNTIF(AA27:AA149,"&lt;&gt;"))</f>
        <v/>
      </c>
      <c r="AA149" s="958"/>
      <c r="AB149" s="974" t="str">
        <f t="shared" si="34"/>
        <v/>
      </c>
      <c r="AC149" s="984" t="str">
        <f t="shared" si="22"/>
        <v/>
      </c>
      <c r="AD149" s="961" t="str">
        <f t="shared" si="23"/>
        <v/>
      </c>
      <c r="AE149" s="962" t="str">
        <f t="shared" si="24"/>
        <v/>
      </c>
      <c r="AF149" s="963" t="str">
        <f>IF(AG149="","",COUNTIF(AG27:AG149,"&lt;&gt;"))</f>
        <v/>
      </c>
      <c r="AG149" s="958" t="str" cm="1">
        <f t="array" ref="AG149">IF(AK149="","",IF(LEN(AK149)&lt;=MAX(10,AF22),AK149,IFERROR(LEFT(AK149,LOOKUP(2,1/(MID(AK149,ROW(10:509),1)=" ")/(ROW(10:509)&lt;=MAX(10,AF22)),ROW(10:509))-1),LEFT(AK149,MAX(10,AF22)))))</f>
        <v/>
      </c>
      <c r="AH149" s="963" t="str">
        <f t="shared" si="25"/>
        <v/>
      </c>
      <c r="AI149" s="963" t="str">
        <f t="shared" si="26"/>
        <v/>
      </c>
      <c r="AJ149" s="964" t="str">
        <f>IF(AL148&lt;&gt;"",AJ148,IF(AJ148&lt;MAX(Z27:Z326),AJ148+1,""))</f>
        <v/>
      </c>
      <c r="AK149" s="965" t="str">
        <f>IF(AJ149="","",IF(AL148&lt;&gt;"",AL148,INDEX(AD27:AD326,MATCH(AJ149,Z27:Z326,0))))</f>
        <v/>
      </c>
      <c r="AL149" s="965" t="str">
        <f t="shared" si="27"/>
        <v/>
      </c>
      <c r="AM149" s="966" t="str">
        <f t="shared" si="28"/>
        <v/>
      </c>
      <c r="AN149" s="967" t="str">
        <f t="shared" si="29"/>
        <v/>
      </c>
      <c r="AO149" s="967" t="str">
        <f t="shared" si="30"/>
        <v/>
      </c>
      <c r="AP149" s="966" t="str">
        <f t="shared" si="31"/>
        <v/>
      </c>
      <c r="AQ149" s="967" t="str">
        <f>IF(AM149="","",IF(COUNTIF(BO27:BO309,TRIM(AP149))&gt;0,"EXCLUSION EXACTE",""))</f>
        <v/>
      </c>
      <c r="AR149" s="967" t="str" cm="1">
        <f t="array" ref="AR149">IF(AM149="","",IF(SUMPRODUCT(--(BO27:BO309&lt;&gt;""),--ISNUMBER(SEARCH(" "&amp;BO27:BO309&amp;" ",AP149)))&gt;0,"BLOQUE MOLLUSQUES",""))</f>
        <v/>
      </c>
      <c r="AS149" s="967" t="str" cm="1">
        <f t="array" ref="AS149">IF(AM149="","",IF(SUMPRODUCT(--(BS27:BS309&lt;&gt;""),--ISNUMBER(SEARCH(" "&amp;BS27:BS309&amp;" ",AP149)))&gt;0,"FORCE MOLLUSQUES",""))</f>
        <v/>
      </c>
      <c r="AT149" s="966" t="str">
        <f t="shared" si="32"/>
        <v/>
      </c>
      <c r="AU149" s="966" t="str">
        <f t="shared" si="35"/>
        <v/>
      </c>
      <c r="AV149" s="967" t="str">
        <f t="shared" si="33"/>
        <v/>
      </c>
      <c r="AW149" s="967" t="str" cm="1">
        <f t="array" ref="AW149">IF(AM149="","",IF(AQ149&lt;&gt;"","",IF(SUMPRODUCT(--(BM27:BM1509=AW26),--(BL27:BL1509&lt;&gt;""),--ISNUMBER(SEARCH(" "&amp;BL27:BL1509&amp;" ",AP149)))&gt;0,AW26,"")))</f>
        <v/>
      </c>
      <c r="AX149" s="967" t="str" cm="1">
        <f t="array" ref="AX149">IF(AM149="","",IF(AQ149&lt;&gt;"","",IF(SUMPRODUCT(--(BM27:BM1509=AX26),--(BL27:BL1509&lt;&gt;""),--ISNUMBER(SEARCH(" "&amp;BL27:BL1509&amp;" ",AP149)))&gt;0,AX26,"")))</f>
        <v/>
      </c>
      <c r="AY149" s="967" t="str" cm="1">
        <f t="array" ref="AY149">IF(AM149="","",IF(AQ149&lt;&gt;"","",IF(SUMPRODUCT(--(BM27:BM1509=AY26),--(BL27:BL1509&lt;&gt;""),--ISNUMBER(SEARCH(" "&amp;BL27:BL1509&amp;" ",AP149)))&gt;0,AY26,"")))</f>
        <v/>
      </c>
      <c r="AZ149" s="967" t="str" cm="1">
        <f t="array" ref="AZ149">IF(AM149="","",IF(AQ149&lt;&gt;"","",IF(SUMPRODUCT(--(BM27:BM1509=AZ26),--(BL27:BL1509&lt;&gt;""),--ISNUMBER(SEARCH(" "&amp;BL27:BL1509&amp;" ",AP149)))&gt;0,AZ26,"")))</f>
        <v/>
      </c>
      <c r="BA149" s="967" t="str" cm="1">
        <f t="array" ref="BA149">IF(AM149="","",IF(AQ149&lt;&gt;"","",IF(SUMPRODUCT(--(BM27:BM1509=BA26),--(BL27:BL1509&lt;&gt;""),--ISNUMBER(SEARCH(" "&amp;BL27:BL1509&amp;" ",AP149)))&gt;0,BA26,"")))</f>
        <v/>
      </c>
      <c r="BB149" s="967" t="str" cm="1">
        <f t="array" ref="BB149">IF(AM149="","",IF(AQ149&lt;&gt;"","",IF(SUMPRODUCT(--(BM27:BM1509=BB26),--(BL27:BL1509&lt;&gt;""),--ISNUMBER(SEARCH(" "&amp;BL27:BL1509&amp;" ",AP149)))&gt;0,BB26,"")))</f>
        <v/>
      </c>
      <c r="BC149" s="967" t="str" cm="1">
        <f t="array" ref="BC149">IF(AM149="","",IF(AQ149&lt;&gt;"","",IF(SUMPRODUCT(--(BM27:BM1509=BC26),--(BL27:BL1509&lt;&gt;""),--ISNUMBER(SEARCH(" "&amp;BL27:BL1509&amp;" ",AP149)))&gt;0,BC26,"")))</f>
        <v/>
      </c>
      <c r="BD149" s="967" t="str" cm="1">
        <f t="array" ref="BD149">IF(AM149="","",IF(AQ149&lt;&gt;"","",IF(SUMPRODUCT(--(BM27:BM1509=BD26),--(BL27:BL1509&lt;&gt;""),--ISNUMBER(SEARCH(" "&amp;BL27:BL1509&amp;" ",AP149)))&gt;0,BD26,"")))</f>
        <v/>
      </c>
      <c r="BE149" s="967" t="str" cm="1">
        <f t="array" ref="BE149">IF(AM149="","",IF(AQ149&lt;&gt;"","",IF(SUMPRODUCT(--(BM27:BM1509=BE26),--(BL27:BL1509&lt;&gt;""),--ISNUMBER(SEARCH(" "&amp;BL27:BL1509&amp;" ",AP149)))&gt;0,BE26,"")))</f>
        <v/>
      </c>
      <c r="BF149" s="967" t="str" cm="1">
        <f t="array" ref="BF149">IF(AM149="","",IF(AQ149&lt;&gt;"","",IF(SUMPRODUCT(--(BM27:BM1509=BF26),--(BL27:BL1509&lt;&gt;""),--ISNUMBER(SEARCH(" "&amp;BL27:BL1509&amp;" ",AP149)))&gt;0,BF26,"")))</f>
        <v/>
      </c>
      <c r="BG149" s="967" t="str" cm="1">
        <f t="array" ref="BG149">IF(AM149="","",IF(AQ149&lt;&gt;"","",IF(SUMPRODUCT(--(BM27:BM1509=BG26),--(BL27:BL1509&lt;&gt;""),--ISNUMBER(SEARCH(" "&amp;BL27:BL1509&amp;" ",AP149)))&gt;0,BG26,"")))</f>
        <v/>
      </c>
      <c r="BH149" s="967" t="str" cm="1">
        <f t="array" ref="BH149">IF(AM149="","",IF(AQ149&lt;&gt;"","",IF(SUMPRODUCT(--(BM27:BM1509=BH26),--(BL27:BL1509&lt;&gt;""),--ISNUMBER(SEARCH(" "&amp;BL27:BL1509&amp;" ",AP149)))&gt;0,BH26,"")))</f>
        <v/>
      </c>
      <c r="BI149" s="967" t="str" cm="1">
        <f t="array" ref="BI149">IF(AM149="","",IF(AQ149&lt;&gt;"","",IF(SUMPRODUCT(--(BM27:BM1509=BI26),--(BL27:BL1509&lt;&gt;""),--ISNUMBER(SEARCH(" "&amp;BL27:BL1509&amp;" ",AP149)))&gt;0,BI26,"")))</f>
        <v/>
      </c>
      <c r="BJ149" s="967" t="str" cm="1">
        <f t="array" ref="BJ149">IF(AM149="","",IF(AS149&lt;&gt;"",BJ26,IF(AR149&lt;&gt;"","",IF(AQ149&lt;&gt;"","",IF(SUMPRODUCT(--(BM27:BM1509=BJ26),--(BL27:BL1509&lt;&gt;""),--ISNUMBER(SEARCH(" "&amp;BL27:BL1509&amp;" ",AP149)))&gt;0,BJ26,"")))))</f>
        <v/>
      </c>
      <c r="BL149" s="968" t="s">
        <v>2179</v>
      </c>
      <c r="BM149" s="968" t="s">
        <v>1962</v>
      </c>
      <c r="BO149" s="964"/>
      <c r="BP149" s="964"/>
      <c r="BQ149" s="964"/>
      <c r="BS149" s="964"/>
      <c r="BT149" s="964"/>
      <c r="BU149" s="964"/>
      <c r="CM149" s="49">
        <v>1</v>
      </c>
    </row>
    <row r="150" spans="4:91" ht="30" customHeight="1">
      <c r="D150" s="674"/>
      <c r="E150" s="680"/>
      <c r="F150" s="681"/>
      <c r="G150" s="680"/>
      <c r="H150" s="682"/>
      <c r="I150" s="891"/>
      <c r="J150" s="892"/>
      <c r="K150" s="745"/>
      <c r="L150" s="893"/>
      <c r="M150" s="894"/>
      <c r="N150" s="895"/>
      <c r="O150" s="896"/>
      <c r="P150" s="137"/>
      <c r="Q150" s="897"/>
      <c r="R150" s="751"/>
      <c r="S150" s="898"/>
      <c r="T150" s="753"/>
      <c r="U150" s="899"/>
      <c r="V150" s="900"/>
      <c r="W150" s="756"/>
      <c r="X150" s="764"/>
      <c r="Z150" s="973" t="str">
        <f>IF(AA150="","",COUNTIF(AA27:AA150,"&lt;&gt;"))</f>
        <v/>
      </c>
      <c r="AA150" s="965"/>
      <c r="AB150" s="974" t="str">
        <f t="shared" si="34"/>
        <v/>
      </c>
      <c r="AC150" s="984" t="str">
        <f t="shared" si="22"/>
        <v/>
      </c>
      <c r="AD150" s="976" t="str">
        <f t="shared" si="23"/>
        <v/>
      </c>
      <c r="AE150" s="977" t="str">
        <f t="shared" si="24"/>
        <v/>
      </c>
      <c r="AF150" s="964" t="str">
        <f>IF(AG150="","",COUNTIF(AG27:AG150,"&lt;&gt;"))</f>
        <v/>
      </c>
      <c r="AG150" s="965" t="str" cm="1">
        <f t="array" ref="AG150">IF(AK150="","",IF(LEN(AK150)&lt;=MAX(10,AF22),AK150,IFERROR(LEFT(AK150,LOOKUP(2,1/(MID(AK150,ROW(10:509),1)=" ")/(ROW(10:509)&lt;=MAX(10,AF22)),ROW(10:509))-1),LEFT(AK150,MAX(10,AF22)))))</f>
        <v/>
      </c>
      <c r="AH150" s="964" t="str">
        <f t="shared" si="25"/>
        <v/>
      </c>
      <c r="AI150" s="964" t="str">
        <f t="shared" si="26"/>
        <v/>
      </c>
      <c r="AJ150" s="964" t="str">
        <f>IF(AL149&lt;&gt;"",AJ149,IF(AJ149&lt;MAX(Z27:Z326),AJ149+1,""))</f>
        <v/>
      </c>
      <c r="AK150" s="965" t="str">
        <f>IF(AJ150="","",IF(AL149&lt;&gt;"",AL149,INDEX(AD27:AD326,MATCH(AJ150,Z27:Z326,0))))</f>
        <v/>
      </c>
      <c r="AL150" s="965" t="str">
        <f t="shared" si="27"/>
        <v/>
      </c>
      <c r="AM150" s="965" t="str">
        <f t="shared" si="28"/>
        <v/>
      </c>
      <c r="AN150" s="964" t="str">
        <f t="shared" si="29"/>
        <v/>
      </c>
      <c r="AO150" s="964" t="str">
        <f t="shared" si="30"/>
        <v/>
      </c>
      <c r="AP150" s="965" t="str">
        <f t="shared" si="31"/>
        <v/>
      </c>
      <c r="AQ150" s="964" t="str">
        <f>IF(AM150="","",IF(COUNTIF(BO27:BO309,TRIM(AP150))&gt;0,"EXCLUSION EXACTE",""))</f>
        <v/>
      </c>
      <c r="AR150" s="964" t="str" cm="1">
        <f t="array" ref="AR150">IF(AM150="","",IF(SUMPRODUCT(--(BO27:BO309&lt;&gt;""),--ISNUMBER(SEARCH(" "&amp;BO27:BO309&amp;" ",AP150)))&gt;0,"BLOQUE MOLLUSQUES",""))</f>
        <v/>
      </c>
      <c r="AS150" s="964" t="str" cm="1">
        <f t="array" ref="AS150">IF(AM150="","",IF(SUMPRODUCT(--(BS27:BS309&lt;&gt;""),--ISNUMBER(SEARCH(" "&amp;BS27:BS309&amp;" ",AP150)))&gt;0,"FORCE MOLLUSQUES",""))</f>
        <v/>
      </c>
      <c r="AT150" s="965" t="str">
        <f t="shared" si="32"/>
        <v/>
      </c>
      <c r="AU150" s="965" t="str">
        <f t="shared" si="35"/>
        <v/>
      </c>
      <c r="AV150" s="964" t="str">
        <f t="shared" si="33"/>
        <v/>
      </c>
      <c r="AW150" s="964" t="str" cm="1">
        <f t="array" ref="AW150">IF(AM150="","",IF(AQ150&lt;&gt;"","",IF(SUMPRODUCT(--(BM27:BM1509=AW26),--(BL27:BL1509&lt;&gt;""),--ISNUMBER(SEARCH(" "&amp;BL27:BL1509&amp;" ",AP150)))&gt;0,AW26,"")))</f>
        <v/>
      </c>
      <c r="AX150" s="964" t="str" cm="1">
        <f t="array" ref="AX150">IF(AM150="","",IF(AQ150&lt;&gt;"","",IF(SUMPRODUCT(--(BM27:BM1509=AX26),--(BL27:BL1509&lt;&gt;""),--ISNUMBER(SEARCH(" "&amp;BL27:BL1509&amp;" ",AP150)))&gt;0,AX26,"")))</f>
        <v/>
      </c>
      <c r="AY150" s="964" t="str" cm="1">
        <f t="array" ref="AY150">IF(AM150="","",IF(AQ150&lt;&gt;"","",IF(SUMPRODUCT(--(BM27:BM1509=AY26),--(BL27:BL1509&lt;&gt;""),--ISNUMBER(SEARCH(" "&amp;BL27:BL1509&amp;" ",AP150)))&gt;0,AY26,"")))</f>
        <v/>
      </c>
      <c r="AZ150" s="964" t="str" cm="1">
        <f t="array" ref="AZ150">IF(AM150="","",IF(AQ150&lt;&gt;"","",IF(SUMPRODUCT(--(BM27:BM1509=AZ26),--(BL27:BL1509&lt;&gt;""),--ISNUMBER(SEARCH(" "&amp;BL27:BL1509&amp;" ",AP150)))&gt;0,AZ26,"")))</f>
        <v/>
      </c>
      <c r="BA150" s="964" t="str" cm="1">
        <f t="array" ref="BA150">IF(AM150="","",IF(AQ150&lt;&gt;"","",IF(SUMPRODUCT(--(BM27:BM1509=BA26),--(BL27:BL1509&lt;&gt;""),--ISNUMBER(SEARCH(" "&amp;BL27:BL1509&amp;" ",AP150)))&gt;0,BA26,"")))</f>
        <v/>
      </c>
      <c r="BB150" s="964" t="str" cm="1">
        <f t="array" ref="BB150">IF(AM150="","",IF(AQ150&lt;&gt;"","",IF(SUMPRODUCT(--(BM27:BM1509=BB26),--(BL27:BL1509&lt;&gt;""),--ISNUMBER(SEARCH(" "&amp;BL27:BL1509&amp;" ",AP150)))&gt;0,BB26,"")))</f>
        <v/>
      </c>
      <c r="BC150" s="964" t="str" cm="1">
        <f t="array" ref="BC150">IF(AM150="","",IF(AQ150&lt;&gt;"","",IF(SUMPRODUCT(--(BM27:BM1509=BC26),--(BL27:BL1509&lt;&gt;""),--ISNUMBER(SEARCH(" "&amp;BL27:BL1509&amp;" ",AP150)))&gt;0,BC26,"")))</f>
        <v/>
      </c>
      <c r="BD150" s="964" t="str" cm="1">
        <f t="array" ref="BD150">IF(AM150="","",IF(AQ150&lt;&gt;"","",IF(SUMPRODUCT(--(BM27:BM1509=BD26),--(BL27:BL1509&lt;&gt;""),--ISNUMBER(SEARCH(" "&amp;BL27:BL1509&amp;" ",AP150)))&gt;0,BD26,"")))</f>
        <v/>
      </c>
      <c r="BE150" s="964" t="str" cm="1">
        <f t="array" ref="BE150">IF(AM150="","",IF(AQ150&lt;&gt;"","",IF(SUMPRODUCT(--(BM27:BM1509=BE26),--(BL27:BL1509&lt;&gt;""),--ISNUMBER(SEARCH(" "&amp;BL27:BL1509&amp;" ",AP150)))&gt;0,BE26,"")))</f>
        <v/>
      </c>
      <c r="BF150" s="964" t="str" cm="1">
        <f t="array" ref="BF150">IF(AM150="","",IF(AQ150&lt;&gt;"","",IF(SUMPRODUCT(--(BM27:BM1509=BF26),--(BL27:BL1509&lt;&gt;""),--ISNUMBER(SEARCH(" "&amp;BL27:BL1509&amp;" ",AP150)))&gt;0,BF26,"")))</f>
        <v/>
      </c>
      <c r="BG150" s="964" t="str" cm="1">
        <f t="array" ref="BG150">IF(AM150="","",IF(AQ150&lt;&gt;"","",IF(SUMPRODUCT(--(BM27:BM1509=BG26),--(BL27:BL1509&lt;&gt;""),--ISNUMBER(SEARCH(" "&amp;BL27:BL1509&amp;" ",AP150)))&gt;0,BG26,"")))</f>
        <v/>
      </c>
      <c r="BH150" s="964" t="str" cm="1">
        <f t="array" ref="BH150">IF(AM150="","",IF(AQ150&lt;&gt;"","",IF(SUMPRODUCT(--(BM27:BM1509=BH26),--(BL27:BL1509&lt;&gt;""),--ISNUMBER(SEARCH(" "&amp;BL27:BL1509&amp;" ",AP150)))&gt;0,BH26,"")))</f>
        <v/>
      </c>
      <c r="BI150" s="964" t="str" cm="1">
        <f t="array" ref="BI150">IF(AM150="","",IF(AQ150&lt;&gt;"","",IF(SUMPRODUCT(--(BM27:BM1509=BI26),--(BL27:BL1509&lt;&gt;""),--ISNUMBER(SEARCH(" "&amp;BL27:BL1509&amp;" ",AP150)))&gt;0,BI26,"")))</f>
        <v/>
      </c>
      <c r="BJ150" s="964" t="str" cm="1">
        <f t="array" ref="BJ150">IF(AM150="","",IF(AS150&lt;&gt;"",BJ26,IF(AR150&lt;&gt;"","",IF(AQ150&lt;&gt;"","",IF(SUMPRODUCT(--(BM27:BM1509=BJ26),--(BL27:BL1509&lt;&gt;""),--ISNUMBER(SEARCH(" "&amp;BL27:BL1509&amp;" ",AP150)))&gt;0,BJ26,"")))))</f>
        <v/>
      </c>
      <c r="BL150" s="964" t="s">
        <v>2180</v>
      </c>
      <c r="BM150" s="964" t="s">
        <v>1962</v>
      </c>
      <c r="BO150" s="964"/>
      <c r="BP150" s="964"/>
      <c r="BQ150" s="964"/>
      <c r="BS150" s="964"/>
      <c r="BT150" s="964"/>
      <c r="BU150" s="964"/>
      <c r="CM150" s="49">
        <v>1</v>
      </c>
    </row>
    <row r="151" spans="4:91" ht="30" customHeight="1">
      <c r="D151" s="674"/>
      <c r="E151" s="680"/>
      <c r="F151" s="681"/>
      <c r="G151" s="680"/>
      <c r="H151" s="682"/>
      <c r="I151" s="891"/>
      <c r="J151" s="892"/>
      <c r="K151" s="745"/>
      <c r="L151" s="893"/>
      <c r="M151" s="894"/>
      <c r="N151" s="895"/>
      <c r="O151" s="896"/>
      <c r="P151" s="137"/>
      <c r="Q151" s="897"/>
      <c r="R151" s="751"/>
      <c r="S151" s="898"/>
      <c r="T151" s="753"/>
      <c r="U151" s="899"/>
      <c r="V151" s="900"/>
      <c r="W151" s="756"/>
      <c r="X151" s="764"/>
      <c r="Z151" s="957" t="str">
        <f>IF(AA151="","",COUNTIF(AA27:AA151,"&lt;&gt;"))</f>
        <v/>
      </c>
      <c r="AA151" s="958"/>
      <c r="AB151" s="974" t="str">
        <f t="shared" si="34"/>
        <v/>
      </c>
      <c r="AC151" s="984" t="str">
        <f t="shared" si="22"/>
        <v/>
      </c>
      <c r="AD151" s="961" t="str">
        <f t="shared" si="23"/>
        <v/>
      </c>
      <c r="AE151" s="962" t="str">
        <f t="shared" si="24"/>
        <v/>
      </c>
      <c r="AF151" s="963" t="str">
        <f>IF(AG151="","",COUNTIF(AG27:AG151,"&lt;&gt;"))</f>
        <v/>
      </c>
      <c r="AG151" s="958" t="str" cm="1">
        <f t="array" ref="AG151">IF(AK151="","",IF(LEN(AK151)&lt;=MAX(10,AF22),AK151,IFERROR(LEFT(AK151,LOOKUP(2,1/(MID(AK151,ROW(10:509),1)=" ")/(ROW(10:509)&lt;=MAX(10,AF22)),ROW(10:509))-1),LEFT(AK151,MAX(10,AF22)))))</f>
        <v/>
      </c>
      <c r="AH151" s="963" t="str">
        <f t="shared" si="25"/>
        <v/>
      </c>
      <c r="AI151" s="963" t="str">
        <f t="shared" si="26"/>
        <v/>
      </c>
      <c r="AJ151" s="964" t="str">
        <f>IF(AL150&lt;&gt;"",AJ150,IF(AJ150&lt;MAX(Z27:Z326),AJ150+1,""))</f>
        <v/>
      </c>
      <c r="AK151" s="965" t="str">
        <f>IF(AJ151="","",IF(AL150&lt;&gt;"",AL150,INDEX(AD27:AD326,MATCH(AJ151,Z27:Z326,0))))</f>
        <v/>
      </c>
      <c r="AL151" s="965" t="str">
        <f t="shared" si="27"/>
        <v/>
      </c>
      <c r="AM151" s="966" t="str">
        <f t="shared" si="28"/>
        <v/>
      </c>
      <c r="AN151" s="967" t="str">
        <f t="shared" si="29"/>
        <v/>
      </c>
      <c r="AO151" s="967" t="str">
        <f t="shared" si="30"/>
        <v/>
      </c>
      <c r="AP151" s="966" t="str">
        <f t="shared" si="31"/>
        <v/>
      </c>
      <c r="AQ151" s="967" t="str">
        <f>IF(AM151="","",IF(COUNTIF(BO27:BO309,TRIM(AP151))&gt;0,"EXCLUSION EXACTE",""))</f>
        <v/>
      </c>
      <c r="AR151" s="967" t="str" cm="1">
        <f t="array" ref="AR151">IF(AM151="","",IF(SUMPRODUCT(--(BO27:BO309&lt;&gt;""),--ISNUMBER(SEARCH(" "&amp;BO27:BO309&amp;" ",AP151)))&gt;0,"BLOQUE MOLLUSQUES",""))</f>
        <v/>
      </c>
      <c r="AS151" s="967" t="str" cm="1">
        <f t="array" ref="AS151">IF(AM151="","",IF(SUMPRODUCT(--(BS27:BS309&lt;&gt;""),--ISNUMBER(SEARCH(" "&amp;BS27:BS309&amp;" ",AP151)))&gt;0,"FORCE MOLLUSQUES",""))</f>
        <v/>
      </c>
      <c r="AT151" s="966" t="str">
        <f t="shared" si="32"/>
        <v/>
      </c>
      <c r="AU151" s="966" t="str">
        <f t="shared" si="35"/>
        <v/>
      </c>
      <c r="AV151" s="967" t="str">
        <f t="shared" si="33"/>
        <v/>
      </c>
      <c r="AW151" s="967" t="str" cm="1">
        <f t="array" ref="AW151">IF(AM151="","",IF(AQ151&lt;&gt;"","",IF(SUMPRODUCT(--(BM27:BM1509=AW26),--(BL27:BL1509&lt;&gt;""),--ISNUMBER(SEARCH(" "&amp;BL27:BL1509&amp;" ",AP151)))&gt;0,AW26,"")))</f>
        <v/>
      </c>
      <c r="AX151" s="967" t="str" cm="1">
        <f t="array" ref="AX151">IF(AM151="","",IF(AQ151&lt;&gt;"","",IF(SUMPRODUCT(--(BM27:BM1509=AX26),--(BL27:BL1509&lt;&gt;""),--ISNUMBER(SEARCH(" "&amp;BL27:BL1509&amp;" ",AP151)))&gt;0,AX26,"")))</f>
        <v/>
      </c>
      <c r="AY151" s="967" t="str" cm="1">
        <f t="array" ref="AY151">IF(AM151="","",IF(AQ151&lt;&gt;"","",IF(SUMPRODUCT(--(BM27:BM1509=AY26),--(BL27:BL1509&lt;&gt;""),--ISNUMBER(SEARCH(" "&amp;BL27:BL1509&amp;" ",AP151)))&gt;0,AY26,"")))</f>
        <v/>
      </c>
      <c r="AZ151" s="967" t="str" cm="1">
        <f t="array" ref="AZ151">IF(AM151="","",IF(AQ151&lt;&gt;"","",IF(SUMPRODUCT(--(BM27:BM1509=AZ26),--(BL27:BL1509&lt;&gt;""),--ISNUMBER(SEARCH(" "&amp;BL27:BL1509&amp;" ",AP151)))&gt;0,AZ26,"")))</f>
        <v/>
      </c>
      <c r="BA151" s="967" t="str" cm="1">
        <f t="array" ref="BA151">IF(AM151="","",IF(AQ151&lt;&gt;"","",IF(SUMPRODUCT(--(BM27:BM1509=BA26),--(BL27:BL1509&lt;&gt;""),--ISNUMBER(SEARCH(" "&amp;BL27:BL1509&amp;" ",AP151)))&gt;0,BA26,"")))</f>
        <v/>
      </c>
      <c r="BB151" s="967" t="str" cm="1">
        <f t="array" ref="BB151">IF(AM151="","",IF(AQ151&lt;&gt;"","",IF(SUMPRODUCT(--(BM27:BM1509=BB26),--(BL27:BL1509&lt;&gt;""),--ISNUMBER(SEARCH(" "&amp;BL27:BL1509&amp;" ",AP151)))&gt;0,BB26,"")))</f>
        <v/>
      </c>
      <c r="BC151" s="967" t="str" cm="1">
        <f t="array" ref="BC151">IF(AM151="","",IF(AQ151&lt;&gt;"","",IF(SUMPRODUCT(--(BM27:BM1509=BC26),--(BL27:BL1509&lt;&gt;""),--ISNUMBER(SEARCH(" "&amp;BL27:BL1509&amp;" ",AP151)))&gt;0,BC26,"")))</f>
        <v/>
      </c>
      <c r="BD151" s="967" t="str" cm="1">
        <f t="array" ref="BD151">IF(AM151="","",IF(AQ151&lt;&gt;"","",IF(SUMPRODUCT(--(BM27:BM1509=BD26),--(BL27:BL1509&lt;&gt;""),--ISNUMBER(SEARCH(" "&amp;BL27:BL1509&amp;" ",AP151)))&gt;0,BD26,"")))</f>
        <v/>
      </c>
      <c r="BE151" s="967" t="str" cm="1">
        <f t="array" ref="BE151">IF(AM151="","",IF(AQ151&lt;&gt;"","",IF(SUMPRODUCT(--(BM27:BM1509=BE26),--(BL27:BL1509&lt;&gt;""),--ISNUMBER(SEARCH(" "&amp;BL27:BL1509&amp;" ",AP151)))&gt;0,BE26,"")))</f>
        <v/>
      </c>
      <c r="BF151" s="967" t="str" cm="1">
        <f t="array" ref="BF151">IF(AM151="","",IF(AQ151&lt;&gt;"","",IF(SUMPRODUCT(--(BM27:BM1509=BF26),--(BL27:BL1509&lt;&gt;""),--ISNUMBER(SEARCH(" "&amp;BL27:BL1509&amp;" ",AP151)))&gt;0,BF26,"")))</f>
        <v/>
      </c>
      <c r="BG151" s="967" t="str" cm="1">
        <f t="array" ref="BG151">IF(AM151="","",IF(AQ151&lt;&gt;"","",IF(SUMPRODUCT(--(BM27:BM1509=BG26),--(BL27:BL1509&lt;&gt;""),--ISNUMBER(SEARCH(" "&amp;BL27:BL1509&amp;" ",AP151)))&gt;0,BG26,"")))</f>
        <v/>
      </c>
      <c r="BH151" s="967" t="str" cm="1">
        <f t="array" ref="BH151">IF(AM151="","",IF(AQ151&lt;&gt;"","",IF(SUMPRODUCT(--(BM27:BM1509=BH26),--(BL27:BL1509&lt;&gt;""),--ISNUMBER(SEARCH(" "&amp;BL27:BL1509&amp;" ",AP151)))&gt;0,BH26,"")))</f>
        <v/>
      </c>
      <c r="BI151" s="967" t="str" cm="1">
        <f t="array" ref="BI151">IF(AM151="","",IF(AQ151&lt;&gt;"","",IF(SUMPRODUCT(--(BM27:BM1509=BI26),--(BL27:BL1509&lt;&gt;""),--ISNUMBER(SEARCH(" "&amp;BL27:BL1509&amp;" ",AP151)))&gt;0,BI26,"")))</f>
        <v/>
      </c>
      <c r="BJ151" s="967" t="str" cm="1">
        <f t="array" ref="BJ151">IF(AM151="","",IF(AS151&lt;&gt;"",BJ26,IF(AR151&lt;&gt;"","",IF(AQ151&lt;&gt;"","",IF(SUMPRODUCT(--(BM27:BM1509=BJ26),--(BL27:BL1509&lt;&gt;""),--ISNUMBER(SEARCH(" "&amp;BL27:BL1509&amp;" ",AP151)))&gt;0,BJ26,"")))))</f>
        <v/>
      </c>
      <c r="BL151" s="968" t="s">
        <v>1201</v>
      </c>
      <c r="BM151" s="968" t="s">
        <v>1962</v>
      </c>
      <c r="BO151" s="964"/>
      <c r="BP151" s="964"/>
      <c r="BQ151" s="964"/>
      <c r="BS151" s="964"/>
      <c r="BT151" s="964"/>
      <c r="BU151" s="964"/>
      <c r="CM151" s="49">
        <v>1</v>
      </c>
    </row>
    <row r="152" spans="4:91" ht="30" customHeight="1">
      <c r="D152" s="674"/>
      <c r="E152" s="680"/>
      <c r="F152" s="681"/>
      <c r="G152" s="680"/>
      <c r="H152" s="682"/>
      <c r="I152" s="891"/>
      <c r="J152" s="892"/>
      <c r="K152" s="745"/>
      <c r="L152" s="893"/>
      <c r="M152" s="894"/>
      <c r="N152" s="895"/>
      <c r="O152" s="896"/>
      <c r="P152" s="137"/>
      <c r="Q152" s="897"/>
      <c r="R152" s="751"/>
      <c r="S152" s="898"/>
      <c r="T152" s="753"/>
      <c r="U152" s="899"/>
      <c r="V152" s="900"/>
      <c r="W152" s="756"/>
      <c r="X152" s="764"/>
      <c r="Z152" s="973" t="str">
        <f>IF(AA152="","",COUNTIF(AA27:AA152,"&lt;&gt;"))</f>
        <v/>
      </c>
      <c r="AA152" s="965"/>
      <c r="AB152" s="974" t="str">
        <f t="shared" si="34"/>
        <v/>
      </c>
      <c r="AC152" s="984" t="str">
        <f t="shared" si="22"/>
        <v/>
      </c>
      <c r="AD152" s="976" t="str">
        <f t="shared" si="23"/>
        <v/>
      </c>
      <c r="AE152" s="977" t="str">
        <f t="shared" si="24"/>
        <v/>
      </c>
      <c r="AF152" s="964" t="str">
        <f>IF(AG152="","",COUNTIF(AG27:AG152,"&lt;&gt;"))</f>
        <v/>
      </c>
      <c r="AG152" s="965" t="str" cm="1">
        <f t="array" ref="AG152">IF(AK152="","",IF(LEN(AK152)&lt;=MAX(10,AF22),AK152,IFERROR(LEFT(AK152,LOOKUP(2,1/(MID(AK152,ROW(10:509),1)=" ")/(ROW(10:509)&lt;=MAX(10,AF22)),ROW(10:509))-1),LEFT(AK152,MAX(10,AF22)))))</f>
        <v/>
      </c>
      <c r="AH152" s="964" t="str">
        <f t="shared" si="25"/>
        <v/>
      </c>
      <c r="AI152" s="964" t="str">
        <f t="shared" si="26"/>
        <v/>
      </c>
      <c r="AJ152" s="964" t="str">
        <f>IF(AL151&lt;&gt;"",AJ151,IF(AJ151&lt;MAX(Z27:Z326),AJ151+1,""))</f>
        <v/>
      </c>
      <c r="AK152" s="965" t="str">
        <f>IF(AJ152="","",IF(AL151&lt;&gt;"",AL151,INDEX(AD27:AD326,MATCH(AJ152,Z27:Z326,0))))</f>
        <v/>
      </c>
      <c r="AL152" s="965" t="str">
        <f t="shared" si="27"/>
        <v/>
      </c>
      <c r="AM152" s="965" t="str">
        <f t="shared" si="28"/>
        <v/>
      </c>
      <c r="AN152" s="964" t="str">
        <f t="shared" si="29"/>
        <v/>
      </c>
      <c r="AO152" s="964" t="str">
        <f t="shared" si="30"/>
        <v/>
      </c>
      <c r="AP152" s="965" t="str">
        <f t="shared" si="31"/>
        <v/>
      </c>
      <c r="AQ152" s="964" t="str">
        <f>IF(AM152="","",IF(COUNTIF(BO27:BO309,TRIM(AP152))&gt;0,"EXCLUSION EXACTE",""))</f>
        <v/>
      </c>
      <c r="AR152" s="964" t="str" cm="1">
        <f t="array" ref="AR152">IF(AM152="","",IF(SUMPRODUCT(--(BO27:BO309&lt;&gt;""),--ISNUMBER(SEARCH(" "&amp;BO27:BO309&amp;" ",AP152)))&gt;0,"BLOQUE MOLLUSQUES",""))</f>
        <v/>
      </c>
      <c r="AS152" s="964" t="str" cm="1">
        <f t="array" ref="AS152">IF(AM152="","",IF(SUMPRODUCT(--(BS27:BS309&lt;&gt;""),--ISNUMBER(SEARCH(" "&amp;BS27:BS309&amp;" ",AP152)))&gt;0,"FORCE MOLLUSQUES",""))</f>
        <v/>
      </c>
      <c r="AT152" s="965" t="str">
        <f t="shared" si="32"/>
        <v/>
      </c>
      <c r="AU152" s="965" t="str">
        <f t="shared" si="35"/>
        <v/>
      </c>
      <c r="AV152" s="964" t="str">
        <f t="shared" si="33"/>
        <v/>
      </c>
      <c r="AW152" s="964" t="str" cm="1">
        <f t="array" ref="AW152">IF(AM152="","",IF(AQ152&lt;&gt;"","",IF(SUMPRODUCT(--(BM27:BM1509=AW26),--(BL27:BL1509&lt;&gt;""),--ISNUMBER(SEARCH(" "&amp;BL27:BL1509&amp;" ",AP152)))&gt;0,AW26,"")))</f>
        <v/>
      </c>
      <c r="AX152" s="964" t="str" cm="1">
        <f t="array" ref="AX152">IF(AM152="","",IF(AQ152&lt;&gt;"","",IF(SUMPRODUCT(--(BM27:BM1509=AX26),--(BL27:BL1509&lt;&gt;""),--ISNUMBER(SEARCH(" "&amp;BL27:BL1509&amp;" ",AP152)))&gt;0,AX26,"")))</f>
        <v/>
      </c>
      <c r="AY152" s="964" t="str" cm="1">
        <f t="array" ref="AY152">IF(AM152="","",IF(AQ152&lt;&gt;"","",IF(SUMPRODUCT(--(BM27:BM1509=AY26),--(BL27:BL1509&lt;&gt;""),--ISNUMBER(SEARCH(" "&amp;BL27:BL1509&amp;" ",AP152)))&gt;0,AY26,"")))</f>
        <v/>
      </c>
      <c r="AZ152" s="964" t="str" cm="1">
        <f t="array" ref="AZ152">IF(AM152="","",IF(AQ152&lt;&gt;"","",IF(SUMPRODUCT(--(BM27:BM1509=AZ26),--(BL27:BL1509&lt;&gt;""),--ISNUMBER(SEARCH(" "&amp;BL27:BL1509&amp;" ",AP152)))&gt;0,AZ26,"")))</f>
        <v/>
      </c>
      <c r="BA152" s="964" t="str" cm="1">
        <f t="array" ref="BA152">IF(AM152="","",IF(AQ152&lt;&gt;"","",IF(SUMPRODUCT(--(BM27:BM1509=BA26),--(BL27:BL1509&lt;&gt;""),--ISNUMBER(SEARCH(" "&amp;BL27:BL1509&amp;" ",AP152)))&gt;0,BA26,"")))</f>
        <v/>
      </c>
      <c r="BB152" s="964" t="str" cm="1">
        <f t="array" ref="BB152">IF(AM152="","",IF(AQ152&lt;&gt;"","",IF(SUMPRODUCT(--(BM27:BM1509=BB26),--(BL27:BL1509&lt;&gt;""),--ISNUMBER(SEARCH(" "&amp;BL27:BL1509&amp;" ",AP152)))&gt;0,BB26,"")))</f>
        <v/>
      </c>
      <c r="BC152" s="964" t="str" cm="1">
        <f t="array" ref="BC152">IF(AM152="","",IF(AQ152&lt;&gt;"","",IF(SUMPRODUCT(--(BM27:BM1509=BC26),--(BL27:BL1509&lt;&gt;""),--ISNUMBER(SEARCH(" "&amp;BL27:BL1509&amp;" ",AP152)))&gt;0,BC26,"")))</f>
        <v/>
      </c>
      <c r="BD152" s="964" t="str" cm="1">
        <f t="array" ref="BD152">IF(AM152="","",IF(AQ152&lt;&gt;"","",IF(SUMPRODUCT(--(BM27:BM1509=BD26),--(BL27:BL1509&lt;&gt;""),--ISNUMBER(SEARCH(" "&amp;BL27:BL1509&amp;" ",AP152)))&gt;0,BD26,"")))</f>
        <v/>
      </c>
      <c r="BE152" s="964" t="str" cm="1">
        <f t="array" ref="BE152">IF(AM152="","",IF(AQ152&lt;&gt;"","",IF(SUMPRODUCT(--(BM27:BM1509=BE26),--(BL27:BL1509&lt;&gt;""),--ISNUMBER(SEARCH(" "&amp;BL27:BL1509&amp;" ",AP152)))&gt;0,BE26,"")))</f>
        <v/>
      </c>
      <c r="BF152" s="964" t="str" cm="1">
        <f t="array" ref="BF152">IF(AM152="","",IF(AQ152&lt;&gt;"","",IF(SUMPRODUCT(--(BM27:BM1509=BF26),--(BL27:BL1509&lt;&gt;""),--ISNUMBER(SEARCH(" "&amp;BL27:BL1509&amp;" ",AP152)))&gt;0,BF26,"")))</f>
        <v/>
      </c>
      <c r="BG152" s="964" t="str" cm="1">
        <f t="array" ref="BG152">IF(AM152="","",IF(AQ152&lt;&gt;"","",IF(SUMPRODUCT(--(BM27:BM1509=BG26),--(BL27:BL1509&lt;&gt;""),--ISNUMBER(SEARCH(" "&amp;BL27:BL1509&amp;" ",AP152)))&gt;0,BG26,"")))</f>
        <v/>
      </c>
      <c r="BH152" s="964" t="str" cm="1">
        <f t="array" ref="BH152">IF(AM152="","",IF(AQ152&lt;&gt;"","",IF(SUMPRODUCT(--(BM27:BM1509=BH26),--(BL27:BL1509&lt;&gt;""),--ISNUMBER(SEARCH(" "&amp;BL27:BL1509&amp;" ",AP152)))&gt;0,BH26,"")))</f>
        <v/>
      </c>
      <c r="BI152" s="964" t="str" cm="1">
        <f t="array" ref="BI152">IF(AM152="","",IF(AQ152&lt;&gt;"","",IF(SUMPRODUCT(--(BM27:BM1509=BI26),--(BL27:BL1509&lt;&gt;""),--ISNUMBER(SEARCH(" "&amp;BL27:BL1509&amp;" ",AP152)))&gt;0,BI26,"")))</f>
        <v/>
      </c>
      <c r="BJ152" s="964" t="str" cm="1">
        <f t="array" ref="BJ152">IF(AM152="","",IF(AS152&lt;&gt;"",BJ26,IF(AR152&lt;&gt;"","",IF(AQ152&lt;&gt;"","",IF(SUMPRODUCT(--(BM27:BM1509=BJ26),--(BL27:BL1509&lt;&gt;""),--ISNUMBER(SEARCH(" "&amp;BL27:BL1509&amp;" ",AP152)))&gt;0,BJ26,"")))))</f>
        <v/>
      </c>
      <c r="BL152" s="964" t="s">
        <v>2181</v>
      </c>
      <c r="BM152" s="964" t="s">
        <v>1962</v>
      </c>
      <c r="BO152" s="964"/>
      <c r="BP152" s="964"/>
      <c r="BQ152" s="964"/>
      <c r="BS152" s="964"/>
      <c r="BT152" s="964"/>
      <c r="BU152" s="964"/>
      <c r="CM152" s="49">
        <v>1</v>
      </c>
    </row>
    <row r="153" spans="4:91" ht="30" customHeight="1">
      <c r="D153" s="674"/>
      <c r="E153" s="680"/>
      <c r="F153" s="681"/>
      <c r="G153" s="680"/>
      <c r="H153" s="682"/>
      <c r="I153" s="891"/>
      <c r="J153" s="892"/>
      <c r="K153" s="745"/>
      <c r="L153" s="893"/>
      <c r="M153" s="894"/>
      <c r="N153" s="895"/>
      <c r="O153" s="896"/>
      <c r="P153" s="137"/>
      <c r="Q153" s="897"/>
      <c r="R153" s="751"/>
      <c r="S153" s="898"/>
      <c r="T153" s="753"/>
      <c r="U153" s="899"/>
      <c r="V153" s="900"/>
      <c r="W153" s="756"/>
      <c r="X153" s="764"/>
      <c r="Z153" s="957" t="str">
        <f>IF(AA153="","",COUNTIF(AA27:AA153,"&lt;&gt;"))</f>
        <v/>
      </c>
      <c r="AA153" s="958"/>
      <c r="AB153" s="974" t="str">
        <f t="shared" si="34"/>
        <v/>
      </c>
      <c r="AC153" s="984" t="str">
        <f t="shared" si="22"/>
        <v/>
      </c>
      <c r="AD153" s="961" t="str">
        <f t="shared" si="23"/>
        <v/>
      </c>
      <c r="AE153" s="962" t="str">
        <f t="shared" si="24"/>
        <v/>
      </c>
      <c r="AF153" s="963" t="str">
        <f>IF(AG153="","",COUNTIF(AG27:AG153,"&lt;&gt;"))</f>
        <v/>
      </c>
      <c r="AG153" s="958" t="str" cm="1">
        <f t="array" ref="AG153">IF(AK153="","",IF(LEN(AK153)&lt;=MAX(10,AF22),AK153,IFERROR(LEFT(AK153,LOOKUP(2,1/(MID(AK153,ROW(10:509),1)=" ")/(ROW(10:509)&lt;=MAX(10,AF22)),ROW(10:509))-1),LEFT(AK153,MAX(10,AF22)))))</f>
        <v/>
      </c>
      <c r="AH153" s="963" t="str">
        <f t="shared" si="25"/>
        <v/>
      </c>
      <c r="AI153" s="963" t="str">
        <f t="shared" si="26"/>
        <v/>
      </c>
      <c r="AJ153" s="964" t="str">
        <f>IF(AL152&lt;&gt;"",AJ152,IF(AJ152&lt;MAX(Z27:Z326),AJ152+1,""))</f>
        <v/>
      </c>
      <c r="AK153" s="965" t="str">
        <f>IF(AJ153="","",IF(AL152&lt;&gt;"",AL152,INDEX(AD27:AD326,MATCH(AJ153,Z27:Z326,0))))</f>
        <v/>
      </c>
      <c r="AL153" s="965" t="str">
        <f t="shared" si="27"/>
        <v/>
      </c>
      <c r="AM153" s="966" t="str">
        <f t="shared" si="28"/>
        <v/>
      </c>
      <c r="AN153" s="967" t="str">
        <f t="shared" si="29"/>
        <v/>
      </c>
      <c r="AO153" s="967" t="str">
        <f t="shared" si="30"/>
        <v/>
      </c>
      <c r="AP153" s="966" t="str">
        <f t="shared" si="31"/>
        <v/>
      </c>
      <c r="AQ153" s="967" t="str">
        <f>IF(AM153="","",IF(COUNTIF(BO27:BO309,TRIM(AP153))&gt;0,"EXCLUSION EXACTE",""))</f>
        <v/>
      </c>
      <c r="AR153" s="967" t="str" cm="1">
        <f t="array" ref="AR153">IF(AM153="","",IF(SUMPRODUCT(--(BO27:BO309&lt;&gt;""),--ISNUMBER(SEARCH(" "&amp;BO27:BO309&amp;" ",AP153)))&gt;0,"BLOQUE MOLLUSQUES",""))</f>
        <v/>
      </c>
      <c r="AS153" s="967" t="str" cm="1">
        <f t="array" ref="AS153">IF(AM153="","",IF(SUMPRODUCT(--(BS27:BS309&lt;&gt;""),--ISNUMBER(SEARCH(" "&amp;BS27:BS309&amp;" ",AP153)))&gt;0,"FORCE MOLLUSQUES",""))</f>
        <v/>
      </c>
      <c r="AT153" s="966" t="str">
        <f t="shared" si="32"/>
        <v/>
      </c>
      <c r="AU153" s="966" t="str">
        <f t="shared" si="35"/>
        <v/>
      </c>
      <c r="AV153" s="967" t="str">
        <f t="shared" si="33"/>
        <v/>
      </c>
      <c r="AW153" s="967" t="str" cm="1">
        <f t="array" ref="AW153">IF(AM153="","",IF(AQ153&lt;&gt;"","",IF(SUMPRODUCT(--(BM27:BM1509=AW26),--(BL27:BL1509&lt;&gt;""),--ISNUMBER(SEARCH(" "&amp;BL27:BL1509&amp;" ",AP153)))&gt;0,AW26,"")))</f>
        <v/>
      </c>
      <c r="AX153" s="967" t="str" cm="1">
        <f t="array" ref="AX153">IF(AM153="","",IF(AQ153&lt;&gt;"","",IF(SUMPRODUCT(--(BM27:BM1509=AX26),--(BL27:BL1509&lt;&gt;""),--ISNUMBER(SEARCH(" "&amp;BL27:BL1509&amp;" ",AP153)))&gt;0,AX26,"")))</f>
        <v/>
      </c>
      <c r="AY153" s="967" t="str" cm="1">
        <f t="array" ref="AY153">IF(AM153="","",IF(AQ153&lt;&gt;"","",IF(SUMPRODUCT(--(BM27:BM1509=AY26),--(BL27:BL1509&lt;&gt;""),--ISNUMBER(SEARCH(" "&amp;BL27:BL1509&amp;" ",AP153)))&gt;0,AY26,"")))</f>
        <v/>
      </c>
      <c r="AZ153" s="967" t="str" cm="1">
        <f t="array" ref="AZ153">IF(AM153="","",IF(AQ153&lt;&gt;"","",IF(SUMPRODUCT(--(BM27:BM1509=AZ26),--(BL27:BL1509&lt;&gt;""),--ISNUMBER(SEARCH(" "&amp;BL27:BL1509&amp;" ",AP153)))&gt;0,AZ26,"")))</f>
        <v/>
      </c>
      <c r="BA153" s="967" t="str" cm="1">
        <f t="array" ref="BA153">IF(AM153="","",IF(AQ153&lt;&gt;"","",IF(SUMPRODUCT(--(BM27:BM1509=BA26),--(BL27:BL1509&lt;&gt;""),--ISNUMBER(SEARCH(" "&amp;BL27:BL1509&amp;" ",AP153)))&gt;0,BA26,"")))</f>
        <v/>
      </c>
      <c r="BB153" s="967" t="str" cm="1">
        <f t="array" ref="BB153">IF(AM153="","",IF(AQ153&lt;&gt;"","",IF(SUMPRODUCT(--(BM27:BM1509=BB26),--(BL27:BL1509&lt;&gt;""),--ISNUMBER(SEARCH(" "&amp;BL27:BL1509&amp;" ",AP153)))&gt;0,BB26,"")))</f>
        <v/>
      </c>
      <c r="BC153" s="967" t="str" cm="1">
        <f t="array" ref="BC153">IF(AM153="","",IF(AQ153&lt;&gt;"","",IF(SUMPRODUCT(--(BM27:BM1509=BC26),--(BL27:BL1509&lt;&gt;""),--ISNUMBER(SEARCH(" "&amp;BL27:BL1509&amp;" ",AP153)))&gt;0,BC26,"")))</f>
        <v/>
      </c>
      <c r="BD153" s="967" t="str" cm="1">
        <f t="array" ref="BD153">IF(AM153="","",IF(AQ153&lt;&gt;"","",IF(SUMPRODUCT(--(BM27:BM1509=BD26),--(BL27:BL1509&lt;&gt;""),--ISNUMBER(SEARCH(" "&amp;BL27:BL1509&amp;" ",AP153)))&gt;0,BD26,"")))</f>
        <v/>
      </c>
      <c r="BE153" s="967" t="str" cm="1">
        <f t="array" ref="BE153">IF(AM153="","",IF(AQ153&lt;&gt;"","",IF(SUMPRODUCT(--(BM27:BM1509=BE26),--(BL27:BL1509&lt;&gt;""),--ISNUMBER(SEARCH(" "&amp;BL27:BL1509&amp;" ",AP153)))&gt;0,BE26,"")))</f>
        <v/>
      </c>
      <c r="BF153" s="967" t="str" cm="1">
        <f t="array" ref="BF153">IF(AM153="","",IF(AQ153&lt;&gt;"","",IF(SUMPRODUCT(--(BM27:BM1509=BF26),--(BL27:BL1509&lt;&gt;""),--ISNUMBER(SEARCH(" "&amp;BL27:BL1509&amp;" ",AP153)))&gt;0,BF26,"")))</f>
        <v/>
      </c>
      <c r="BG153" s="967" t="str" cm="1">
        <f t="array" ref="BG153">IF(AM153="","",IF(AQ153&lt;&gt;"","",IF(SUMPRODUCT(--(BM27:BM1509=BG26),--(BL27:BL1509&lt;&gt;""),--ISNUMBER(SEARCH(" "&amp;BL27:BL1509&amp;" ",AP153)))&gt;0,BG26,"")))</f>
        <v/>
      </c>
      <c r="BH153" s="967" t="str" cm="1">
        <f t="array" ref="BH153">IF(AM153="","",IF(AQ153&lt;&gt;"","",IF(SUMPRODUCT(--(BM27:BM1509=BH26),--(BL27:BL1509&lt;&gt;""),--ISNUMBER(SEARCH(" "&amp;BL27:BL1509&amp;" ",AP153)))&gt;0,BH26,"")))</f>
        <v/>
      </c>
      <c r="BI153" s="967" t="str" cm="1">
        <f t="array" ref="BI153">IF(AM153="","",IF(AQ153&lt;&gt;"","",IF(SUMPRODUCT(--(BM27:BM1509=BI26),--(BL27:BL1509&lt;&gt;""),--ISNUMBER(SEARCH(" "&amp;BL27:BL1509&amp;" ",AP153)))&gt;0,BI26,"")))</f>
        <v/>
      </c>
      <c r="BJ153" s="967" t="str" cm="1">
        <f t="array" ref="BJ153">IF(AM153="","",IF(AS153&lt;&gt;"",BJ26,IF(AR153&lt;&gt;"","",IF(AQ153&lt;&gt;"","",IF(SUMPRODUCT(--(BM27:BM1509=BJ26),--(BL27:BL1509&lt;&gt;""),--ISNUMBER(SEARCH(" "&amp;BL27:BL1509&amp;" ",AP153)))&gt;0,BJ26,"")))))</f>
        <v/>
      </c>
      <c r="BL153" s="968" t="s">
        <v>551</v>
      </c>
      <c r="BM153" s="968" t="s">
        <v>1962</v>
      </c>
      <c r="BO153" s="964"/>
      <c r="BP153" s="964"/>
      <c r="BQ153" s="964"/>
      <c r="BS153" s="964"/>
      <c r="BT153" s="964"/>
      <c r="BU153" s="964"/>
      <c r="CM153" s="49">
        <v>1</v>
      </c>
    </row>
    <row r="154" spans="4:91" ht="30" customHeight="1">
      <c r="D154" s="674"/>
      <c r="E154" s="680"/>
      <c r="F154" s="681"/>
      <c r="G154" s="680"/>
      <c r="H154" s="682"/>
      <c r="I154" s="891"/>
      <c r="J154" s="892"/>
      <c r="K154" s="745"/>
      <c r="L154" s="893"/>
      <c r="M154" s="894"/>
      <c r="N154" s="895"/>
      <c r="O154" s="896"/>
      <c r="P154" s="137"/>
      <c r="Q154" s="897"/>
      <c r="R154" s="751"/>
      <c r="S154" s="898"/>
      <c r="T154" s="753"/>
      <c r="U154" s="899"/>
      <c r="V154" s="900"/>
      <c r="W154" s="756"/>
      <c r="X154" s="764"/>
      <c r="Z154" s="973" t="str">
        <f>IF(AA154="","",COUNTIF(AA27:AA154,"&lt;&gt;"))</f>
        <v/>
      </c>
      <c r="AA154" s="965"/>
      <c r="AB154" s="974" t="str">
        <f t="shared" si="34"/>
        <v/>
      </c>
      <c r="AC154" s="984" t="str">
        <f t="shared" ref="AC154:AC217" si="36">AT154</f>
        <v/>
      </c>
      <c r="AD154" s="976" t="str">
        <f t="shared" si="23"/>
        <v/>
      </c>
      <c r="AE154" s="977" t="str">
        <f t="shared" si="24"/>
        <v/>
      </c>
      <c r="AF154" s="964" t="str">
        <f>IF(AG154="","",COUNTIF(AG27:AG154,"&lt;&gt;"))</f>
        <v/>
      </c>
      <c r="AG154" s="965" t="str" cm="1">
        <f t="array" ref="AG154">IF(AK154="","",IF(LEN(AK154)&lt;=MAX(10,AF22),AK154,IFERROR(LEFT(AK154,LOOKUP(2,1/(MID(AK154,ROW(10:509),1)=" ")/(ROW(10:509)&lt;=MAX(10,AF22)),ROW(10:509))-1),LEFT(AK154,MAX(10,AF22)))))</f>
        <v/>
      </c>
      <c r="AH154" s="964" t="str">
        <f t="shared" si="25"/>
        <v/>
      </c>
      <c r="AI154" s="964" t="str">
        <f t="shared" si="26"/>
        <v/>
      </c>
      <c r="AJ154" s="964" t="str">
        <f>IF(AL153&lt;&gt;"",AJ153,IF(AJ153&lt;MAX(Z27:Z326),AJ153+1,""))</f>
        <v/>
      </c>
      <c r="AK154" s="965" t="str">
        <f>IF(AJ154="","",IF(AL153&lt;&gt;"",AL153,INDEX(AD27:AD326,MATCH(AJ154,Z27:Z326,0))))</f>
        <v/>
      </c>
      <c r="AL154" s="965" t="str">
        <f t="shared" si="27"/>
        <v/>
      </c>
      <c r="AM154" s="965" t="str">
        <f t="shared" si="28"/>
        <v/>
      </c>
      <c r="AN154" s="964" t="str">
        <f t="shared" si="29"/>
        <v/>
      </c>
      <c r="AO154" s="964" t="str">
        <f t="shared" si="30"/>
        <v/>
      </c>
      <c r="AP154" s="965" t="str">
        <f t="shared" si="31"/>
        <v/>
      </c>
      <c r="AQ154" s="964" t="str">
        <f>IF(AM154="","",IF(COUNTIF(BO27:BO309,TRIM(AP154))&gt;0,"EXCLUSION EXACTE",""))</f>
        <v/>
      </c>
      <c r="AR154" s="964" t="str" cm="1">
        <f t="array" ref="AR154">IF(AM154="","",IF(SUMPRODUCT(--(BO27:BO309&lt;&gt;""),--ISNUMBER(SEARCH(" "&amp;BO27:BO309&amp;" ",AP154)))&gt;0,"BLOQUE MOLLUSQUES",""))</f>
        <v/>
      </c>
      <c r="AS154" s="964" t="str" cm="1">
        <f t="array" ref="AS154">IF(AM154="","",IF(SUMPRODUCT(--(BS27:BS309&lt;&gt;""),--ISNUMBER(SEARCH(" "&amp;BS27:BS309&amp;" ",AP154)))&gt;0,"FORCE MOLLUSQUES",""))</f>
        <v/>
      </c>
      <c r="AT154" s="965" t="str">
        <f t="shared" si="32"/>
        <v/>
      </c>
      <c r="AU154" s="965" t="str">
        <f t="shared" si="35"/>
        <v/>
      </c>
      <c r="AV154" s="964" t="str">
        <f t="shared" si="33"/>
        <v/>
      </c>
      <c r="AW154" s="964" t="str" cm="1">
        <f t="array" ref="AW154">IF(AM154="","",IF(AQ154&lt;&gt;"","",IF(SUMPRODUCT(--(BM27:BM1509=AW26),--(BL27:BL1509&lt;&gt;""),--ISNUMBER(SEARCH(" "&amp;BL27:BL1509&amp;" ",AP154)))&gt;0,AW26,"")))</f>
        <v/>
      </c>
      <c r="AX154" s="964" t="str" cm="1">
        <f t="array" ref="AX154">IF(AM154="","",IF(AQ154&lt;&gt;"","",IF(SUMPRODUCT(--(BM27:BM1509=AX26),--(BL27:BL1509&lt;&gt;""),--ISNUMBER(SEARCH(" "&amp;BL27:BL1509&amp;" ",AP154)))&gt;0,AX26,"")))</f>
        <v/>
      </c>
      <c r="AY154" s="964" t="str" cm="1">
        <f t="array" ref="AY154">IF(AM154="","",IF(AQ154&lt;&gt;"","",IF(SUMPRODUCT(--(BM27:BM1509=AY26),--(BL27:BL1509&lt;&gt;""),--ISNUMBER(SEARCH(" "&amp;BL27:BL1509&amp;" ",AP154)))&gt;0,AY26,"")))</f>
        <v/>
      </c>
      <c r="AZ154" s="964" t="str" cm="1">
        <f t="array" ref="AZ154">IF(AM154="","",IF(AQ154&lt;&gt;"","",IF(SUMPRODUCT(--(BM27:BM1509=AZ26),--(BL27:BL1509&lt;&gt;""),--ISNUMBER(SEARCH(" "&amp;BL27:BL1509&amp;" ",AP154)))&gt;0,AZ26,"")))</f>
        <v/>
      </c>
      <c r="BA154" s="964" t="str" cm="1">
        <f t="array" ref="BA154">IF(AM154="","",IF(AQ154&lt;&gt;"","",IF(SUMPRODUCT(--(BM27:BM1509=BA26),--(BL27:BL1509&lt;&gt;""),--ISNUMBER(SEARCH(" "&amp;BL27:BL1509&amp;" ",AP154)))&gt;0,BA26,"")))</f>
        <v/>
      </c>
      <c r="BB154" s="964" t="str" cm="1">
        <f t="array" ref="BB154">IF(AM154="","",IF(AQ154&lt;&gt;"","",IF(SUMPRODUCT(--(BM27:BM1509=BB26),--(BL27:BL1509&lt;&gt;""),--ISNUMBER(SEARCH(" "&amp;BL27:BL1509&amp;" ",AP154)))&gt;0,BB26,"")))</f>
        <v/>
      </c>
      <c r="BC154" s="964" t="str" cm="1">
        <f t="array" ref="BC154">IF(AM154="","",IF(AQ154&lt;&gt;"","",IF(SUMPRODUCT(--(BM27:BM1509=BC26),--(BL27:BL1509&lt;&gt;""),--ISNUMBER(SEARCH(" "&amp;BL27:BL1509&amp;" ",AP154)))&gt;0,BC26,"")))</f>
        <v/>
      </c>
      <c r="BD154" s="964" t="str" cm="1">
        <f t="array" ref="BD154">IF(AM154="","",IF(AQ154&lt;&gt;"","",IF(SUMPRODUCT(--(BM27:BM1509=BD26),--(BL27:BL1509&lt;&gt;""),--ISNUMBER(SEARCH(" "&amp;BL27:BL1509&amp;" ",AP154)))&gt;0,BD26,"")))</f>
        <v/>
      </c>
      <c r="BE154" s="964" t="str" cm="1">
        <f t="array" ref="BE154">IF(AM154="","",IF(AQ154&lt;&gt;"","",IF(SUMPRODUCT(--(BM27:BM1509=BE26),--(BL27:BL1509&lt;&gt;""),--ISNUMBER(SEARCH(" "&amp;BL27:BL1509&amp;" ",AP154)))&gt;0,BE26,"")))</f>
        <v/>
      </c>
      <c r="BF154" s="964" t="str" cm="1">
        <f t="array" ref="BF154">IF(AM154="","",IF(AQ154&lt;&gt;"","",IF(SUMPRODUCT(--(BM27:BM1509=BF26),--(BL27:BL1509&lt;&gt;""),--ISNUMBER(SEARCH(" "&amp;BL27:BL1509&amp;" ",AP154)))&gt;0,BF26,"")))</f>
        <v/>
      </c>
      <c r="BG154" s="964" t="str" cm="1">
        <f t="array" ref="BG154">IF(AM154="","",IF(AQ154&lt;&gt;"","",IF(SUMPRODUCT(--(BM27:BM1509=BG26),--(BL27:BL1509&lt;&gt;""),--ISNUMBER(SEARCH(" "&amp;BL27:BL1509&amp;" ",AP154)))&gt;0,BG26,"")))</f>
        <v/>
      </c>
      <c r="BH154" s="964" t="str" cm="1">
        <f t="array" ref="BH154">IF(AM154="","",IF(AQ154&lt;&gt;"","",IF(SUMPRODUCT(--(BM27:BM1509=BH26),--(BL27:BL1509&lt;&gt;""),--ISNUMBER(SEARCH(" "&amp;BL27:BL1509&amp;" ",AP154)))&gt;0,BH26,"")))</f>
        <v/>
      </c>
      <c r="BI154" s="964" t="str" cm="1">
        <f t="array" ref="BI154">IF(AM154="","",IF(AQ154&lt;&gt;"","",IF(SUMPRODUCT(--(BM27:BM1509=BI26),--(BL27:BL1509&lt;&gt;""),--ISNUMBER(SEARCH(" "&amp;BL27:BL1509&amp;" ",AP154)))&gt;0,BI26,"")))</f>
        <v/>
      </c>
      <c r="BJ154" s="964" t="str" cm="1">
        <f t="array" ref="BJ154">IF(AM154="","",IF(AS154&lt;&gt;"",BJ26,IF(AR154&lt;&gt;"","",IF(AQ154&lt;&gt;"","",IF(SUMPRODUCT(--(BM27:BM1509=BJ26),--(BL27:BL1509&lt;&gt;""),--ISNUMBER(SEARCH(" "&amp;BL27:BL1509&amp;" ",AP154)))&gt;0,BJ26,"")))))</f>
        <v/>
      </c>
      <c r="BL154" s="964" t="s">
        <v>2182</v>
      </c>
      <c r="BM154" s="964" t="s">
        <v>1962</v>
      </c>
      <c r="BO154" s="964"/>
      <c r="BP154" s="964"/>
      <c r="BQ154" s="964"/>
      <c r="BS154" s="964"/>
      <c r="BT154" s="964"/>
      <c r="BU154" s="964"/>
      <c r="CM154" s="49">
        <v>1</v>
      </c>
    </row>
    <row r="155" spans="4:91" ht="30" customHeight="1">
      <c r="D155" s="674"/>
      <c r="E155" s="680"/>
      <c r="F155" s="681"/>
      <c r="G155" s="680"/>
      <c r="H155" s="682"/>
      <c r="I155" s="891"/>
      <c r="J155" s="892"/>
      <c r="K155" s="745"/>
      <c r="L155" s="893"/>
      <c r="M155" s="894"/>
      <c r="N155" s="895"/>
      <c r="O155" s="896"/>
      <c r="P155" s="137"/>
      <c r="Q155" s="897"/>
      <c r="R155" s="751"/>
      <c r="S155" s="898"/>
      <c r="T155" s="753"/>
      <c r="U155" s="899"/>
      <c r="V155" s="900"/>
      <c r="W155" s="756"/>
      <c r="X155" s="764"/>
      <c r="Z155" s="957" t="str">
        <f>IF(AA155="","",COUNTIF(AA27:AA155,"&lt;&gt;"))</f>
        <v/>
      </c>
      <c r="AA155" s="958"/>
      <c r="AB155" s="974" t="str">
        <f t="shared" si="34"/>
        <v/>
      </c>
      <c r="AC155" s="984" t="str">
        <f t="shared" si="36"/>
        <v/>
      </c>
      <c r="AD155" s="961" t="str">
        <f t="shared" ref="AD155:AD218" si="37">IF(AA155="","",TRIM(SUBSTITUTE(SUBSTITUTE(SUBSTITUTE(CLEAN(AA155),CHAR(160)," "),CHAR(10)," "),CHAR(13)," ")))</f>
        <v/>
      </c>
      <c r="AE155" s="962" t="str">
        <f t="shared" ref="AE155:AE218" si="38">IF(AD155="","",LEN(AD155))</f>
        <v/>
      </c>
      <c r="AF155" s="963" t="str">
        <f>IF(AG155="","",COUNTIF(AG27:AG155,"&lt;&gt;"))</f>
        <v/>
      </c>
      <c r="AG155" s="958" t="str" cm="1">
        <f t="array" ref="AG155">IF(AK155="","",IF(LEN(AK155)&lt;=MAX(10,AF22),AK155,IFERROR(LEFT(AK155,LOOKUP(2,1/(MID(AK155,ROW(10:509),1)=" ")/(ROW(10:509)&lt;=MAX(10,AF22)),ROW(10:509))-1),LEFT(AK155,MAX(10,AF22)))))</f>
        <v/>
      </c>
      <c r="AH155" s="963" t="str">
        <f t="shared" ref="AH155:AH218" si="39">IF(AG155="","",LEN(AG155))</f>
        <v/>
      </c>
      <c r="AI155" s="963" t="str">
        <f t="shared" ref="AI155:AI218" si="40">IF(AG155="","",AJ155)</f>
        <v/>
      </c>
      <c r="AJ155" s="964" t="str">
        <f>IF(AL154&lt;&gt;"",AJ154,IF(AJ154&lt;MAX(Z27:Z326),AJ154+1,""))</f>
        <v/>
      </c>
      <c r="AK155" s="965" t="str">
        <f>IF(AJ155="","",IF(AL154&lt;&gt;"",AL154,INDEX(AD27:AD326,MATCH(AJ155,Z27:Z326,0))))</f>
        <v/>
      </c>
      <c r="AL155" s="965" t="str">
        <f t="shared" ref="AL155:AL218" si="41">IF(AK155="","",IF(LEN(AK155)&lt;=LEN(AG155),"",TRIM(MID(AK155,LEN(AG155)+1,9999))))</f>
        <v/>
      </c>
      <c r="AM155" s="966" t="str">
        <f t="shared" ref="AM155:AM218" si="42">IF(AG155="","",AG155)</f>
        <v/>
      </c>
      <c r="AN155" s="967" t="str">
        <f t="shared" ref="AN155:AN218" si="43">IF(AM155="","",LOWER(CLEAN(SUBSTITUTE(SUBSTITUTE(SUBSTITUTE(AM155,CHAR(160)," "),CHAR(10)," "),CHAR(13)," "))))</f>
        <v/>
      </c>
      <c r="AO155" s="967" t="str">
        <f t="shared" ref="AO155:AO218" si="44">IF(AM155="","",SUBSTITUTE(SUBSTITUTE(SUBSTITUTE(SUBSTITUTE(SUBSTITUTE(SUBSTITUTE(SUBSTITUTE(SUBSTITUTE(SUBSTITUTE(SUBSTITUTE(SUBSTITUTE(SUBSTITUTE(SUBSTITUTE(SUBSTITUTE(SUBSTITUTE(SUBSTITUTE(SUBSTITUTE(SUBSTITUTE(SUBSTITUTE(SUBSTITUTE(SUBSTITUTE(SUBSTITUTE(SUBSTITUTE(AN155,"à","a"),"â","a"),"ä","a"),"á","a"),"ç","c"),"œ","oe"),"æ","ae"),"é","e"),"è","e"),"ê","e"),"ë","e"),"í","i"),"î","i"),"ï","i"),"ì","i"),"ô","o"),"ö","o"),"ó","o"),"ò","o"),"ù","u"),"û","u"),"ü","u"),"ñ","n"))</f>
        <v/>
      </c>
      <c r="AP155" s="966" t="str">
        <f t="shared" ref="AP155:AP218" si="45">IF(AM155="","","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155,"’"," "),"."," "),","," "),";"," "),":"," "),"/"," "),"("," "),")"," "),"-"," "),"_"," "),"!"," "),"?"," "),"*"," "),"["," "),"]"," "),"{"," "),"}"," "),"&lt;"," "),"&gt;"," "),"="," "),"+"," "),"•"," "),"►"," "),"▼"," "),"▲"," "),"◄"," "),"«"," "),"»"," "),"“"," "),"”"," "),CHAR(39)," "),CHAR(34)," "),"  "," "),"  "," "),"  "," "),"  "," "))&amp;" ")</f>
        <v/>
      </c>
      <c r="AQ155" s="967" t="str">
        <f>IF(AM155="","",IF(COUNTIF(BO27:BO309,TRIM(AP155))&gt;0,"EXCLUSION EXACTE",""))</f>
        <v/>
      </c>
      <c r="AR155" s="967" t="str" cm="1">
        <f t="array" ref="AR155">IF(AM155="","",IF(SUMPRODUCT(--(BO27:BO309&lt;&gt;""),--ISNUMBER(SEARCH(" "&amp;BO27:BO309&amp;" ",AP155)))&gt;0,"BLOQUE MOLLUSQUES",""))</f>
        <v/>
      </c>
      <c r="AS155" s="967" t="str" cm="1">
        <f t="array" ref="AS155">IF(AM155="","",IF(SUMPRODUCT(--(BS27:BS309&lt;&gt;""),--ISNUMBER(SEARCH(" "&amp;BS27:BS309&amp;" ",AP155)))&gt;0,"FORCE MOLLUSQUES",""))</f>
        <v/>
      </c>
      <c r="AT155" s="966" t="str">
        <f t="shared" ref="AT155:AT218" si="46">IF(AM155="","",IF(COUNTIF(AW155:BJ155,"⚠*")=0,"",TRIM(AW155&amp;" "&amp;AX155&amp;" "&amp;AY155&amp;" "&amp;AZ155&amp;" "&amp;BA155&amp;" "&amp;BB155&amp;" "&amp;BC155&amp;" "&amp;BD155&amp;" "&amp;BE155&amp;" "&amp;BF155&amp;" "&amp;BG155&amp;" "&amp;BH155&amp;" "&amp;BI155&amp;" "&amp;BJ155)))</f>
        <v/>
      </c>
      <c r="AU155" s="966" t="str">
        <f t="shared" si="35"/>
        <v/>
      </c>
      <c r="AV155" s="967" t="str">
        <f t="shared" ref="AV155:AV218" si="47">IF(AM155="","",COUNTIF(AW155:BJ155,"⚠*"))</f>
        <v/>
      </c>
      <c r="AW155" s="967" t="str" cm="1">
        <f t="array" ref="AW155">IF(AM155="","",IF(AQ155&lt;&gt;"","",IF(SUMPRODUCT(--(BM27:BM1509=AW26),--(BL27:BL1509&lt;&gt;""),--ISNUMBER(SEARCH(" "&amp;BL27:BL1509&amp;" ",AP155)))&gt;0,AW26,"")))</f>
        <v/>
      </c>
      <c r="AX155" s="967" t="str" cm="1">
        <f t="array" ref="AX155">IF(AM155="","",IF(AQ155&lt;&gt;"","",IF(SUMPRODUCT(--(BM27:BM1509=AX26),--(BL27:BL1509&lt;&gt;""),--ISNUMBER(SEARCH(" "&amp;BL27:BL1509&amp;" ",AP155)))&gt;0,AX26,"")))</f>
        <v/>
      </c>
      <c r="AY155" s="967" t="str" cm="1">
        <f t="array" ref="AY155">IF(AM155="","",IF(AQ155&lt;&gt;"","",IF(SUMPRODUCT(--(BM27:BM1509=AY26),--(BL27:BL1509&lt;&gt;""),--ISNUMBER(SEARCH(" "&amp;BL27:BL1509&amp;" ",AP155)))&gt;0,AY26,"")))</f>
        <v/>
      </c>
      <c r="AZ155" s="967" t="str" cm="1">
        <f t="array" ref="AZ155">IF(AM155="","",IF(AQ155&lt;&gt;"","",IF(SUMPRODUCT(--(BM27:BM1509=AZ26),--(BL27:BL1509&lt;&gt;""),--ISNUMBER(SEARCH(" "&amp;BL27:BL1509&amp;" ",AP155)))&gt;0,AZ26,"")))</f>
        <v/>
      </c>
      <c r="BA155" s="967" t="str" cm="1">
        <f t="array" ref="BA155">IF(AM155="","",IF(AQ155&lt;&gt;"","",IF(SUMPRODUCT(--(BM27:BM1509=BA26),--(BL27:BL1509&lt;&gt;""),--ISNUMBER(SEARCH(" "&amp;BL27:BL1509&amp;" ",AP155)))&gt;0,BA26,"")))</f>
        <v/>
      </c>
      <c r="BB155" s="967" t="str" cm="1">
        <f t="array" ref="BB155">IF(AM155="","",IF(AQ155&lt;&gt;"","",IF(SUMPRODUCT(--(BM27:BM1509=BB26),--(BL27:BL1509&lt;&gt;""),--ISNUMBER(SEARCH(" "&amp;BL27:BL1509&amp;" ",AP155)))&gt;0,BB26,"")))</f>
        <v/>
      </c>
      <c r="BC155" s="967" t="str" cm="1">
        <f t="array" ref="BC155">IF(AM155="","",IF(AQ155&lt;&gt;"","",IF(SUMPRODUCT(--(BM27:BM1509=BC26),--(BL27:BL1509&lt;&gt;""),--ISNUMBER(SEARCH(" "&amp;BL27:BL1509&amp;" ",AP155)))&gt;0,BC26,"")))</f>
        <v/>
      </c>
      <c r="BD155" s="967" t="str" cm="1">
        <f t="array" ref="BD155">IF(AM155="","",IF(AQ155&lt;&gt;"","",IF(SUMPRODUCT(--(BM27:BM1509=BD26),--(BL27:BL1509&lt;&gt;""),--ISNUMBER(SEARCH(" "&amp;BL27:BL1509&amp;" ",AP155)))&gt;0,BD26,"")))</f>
        <v/>
      </c>
      <c r="BE155" s="967" t="str" cm="1">
        <f t="array" ref="BE155">IF(AM155="","",IF(AQ155&lt;&gt;"","",IF(SUMPRODUCT(--(BM27:BM1509=BE26),--(BL27:BL1509&lt;&gt;""),--ISNUMBER(SEARCH(" "&amp;BL27:BL1509&amp;" ",AP155)))&gt;0,BE26,"")))</f>
        <v/>
      </c>
      <c r="BF155" s="967" t="str" cm="1">
        <f t="array" ref="BF155">IF(AM155="","",IF(AQ155&lt;&gt;"","",IF(SUMPRODUCT(--(BM27:BM1509=BF26),--(BL27:BL1509&lt;&gt;""),--ISNUMBER(SEARCH(" "&amp;BL27:BL1509&amp;" ",AP155)))&gt;0,BF26,"")))</f>
        <v/>
      </c>
      <c r="BG155" s="967" t="str" cm="1">
        <f t="array" ref="BG155">IF(AM155="","",IF(AQ155&lt;&gt;"","",IF(SUMPRODUCT(--(BM27:BM1509=BG26),--(BL27:BL1509&lt;&gt;""),--ISNUMBER(SEARCH(" "&amp;BL27:BL1509&amp;" ",AP155)))&gt;0,BG26,"")))</f>
        <v/>
      </c>
      <c r="BH155" s="967" t="str" cm="1">
        <f t="array" ref="BH155">IF(AM155="","",IF(AQ155&lt;&gt;"","",IF(SUMPRODUCT(--(BM27:BM1509=BH26),--(BL27:BL1509&lt;&gt;""),--ISNUMBER(SEARCH(" "&amp;BL27:BL1509&amp;" ",AP155)))&gt;0,BH26,"")))</f>
        <v/>
      </c>
      <c r="BI155" s="967" t="str" cm="1">
        <f t="array" ref="BI155">IF(AM155="","",IF(AQ155&lt;&gt;"","",IF(SUMPRODUCT(--(BM27:BM1509=BI26),--(BL27:BL1509&lt;&gt;""),--ISNUMBER(SEARCH(" "&amp;BL27:BL1509&amp;" ",AP155)))&gt;0,BI26,"")))</f>
        <v/>
      </c>
      <c r="BJ155" s="967" t="str" cm="1">
        <f t="array" ref="BJ155">IF(AM155="","",IF(AS155&lt;&gt;"",BJ26,IF(AR155&lt;&gt;"","",IF(AQ155&lt;&gt;"","",IF(SUMPRODUCT(--(BM27:BM1509=BJ26),--(BL27:BL1509&lt;&gt;""),--ISNUMBER(SEARCH(" "&amp;BL27:BL1509&amp;" ",AP155)))&gt;0,BJ26,"")))))</f>
        <v/>
      </c>
      <c r="BL155" s="968" t="s">
        <v>1203</v>
      </c>
      <c r="BM155" s="968" t="s">
        <v>1962</v>
      </c>
      <c r="BO155" s="964"/>
      <c r="BP155" s="964"/>
      <c r="BQ155" s="964"/>
      <c r="BS155" s="964"/>
      <c r="BT155" s="964"/>
      <c r="BU155" s="964"/>
      <c r="CM155" s="49">
        <v>1</v>
      </c>
    </row>
    <row r="156" spans="4:91" ht="30" customHeight="1">
      <c r="D156" s="674"/>
      <c r="E156" s="680"/>
      <c r="F156" s="681"/>
      <c r="G156" s="680"/>
      <c r="H156" s="682"/>
      <c r="I156" s="891"/>
      <c r="J156" s="892"/>
      <c r="K156" s="745"/>
      <c r="L156" s="893"/>
      <c r="M156" s="894"/>
      <c r="N156" s="895"/>
      <c r="O156" s="896"/>
      <c r="P156" s="137"/>
      <c r="Q156" s="897"/>
      <c r="R156" s="751"/>
      <c r="S156" s="898"/>
      <c r="T156" s="753"/>
      <c r="U156" s="899"/>
      <c r="V156" s="900"/>
      <c r="W156" s="756"/>
      <c r="X156" s="764"/>
      <c r="Z156" s="973" t="str">
        <f>IF(AA156="","",COUNTIF(AA27:AA156,"&lt;&gt;"))</f>
        <v/>
      </c>
      <c r="AA156" s="965"/>
      <c r="AB156" s="974" t="str">
        <f t="shared" ref="AB156:AB219" si="48">AU156</f>
        <v/>
      </c>
      <c r="AC156" s="984" t="str">
        <f t="shared" si="36"/>
        <v/>
      </c>
      <c r="AD156" s="976" t="str">
        <f t="shared" si="37"/>
        <v/>
      </c>
      <c r="AE156" s="977" t="str">
        <f t="shared" si="38"/>
        <v/>
      </c>
      <c r="AF156" s="964" t="str">
        <f>IF(AG156="","",COUNTIF(AG27:AG156,"&lt;&gt;"))</f>
        <v/>
      </c>
      <c r="AG156" s="965" t="str" cm="1">
        <f t="array" ref="AG156">IF(AK156="","",IF(LEN(AK156)&lt;=MAX(10,AF22),AK156,IFERROR(LEFT(AK156,LOOKUP(2,1/(MID(AK156,ROW(10:509),1)=" ")/(ROW(10:509)&lt;=MAX(10,AF22)),ROW(10:509))-1),LEFT(AK156,MAX(10,AF22)))))</f>
        <v/>
      </c>
      <c r="AH156" s="964" t="str">
        <f t="shared" si="39"/>
        <v/>
      </c>
      <c r="AI156" s="964" t="str">
        <f t="shared" si="40"/>
        <v/>
      </c>
      <c r="AJ156" s="964" t="str">
        <f>IF(AL155&lt;&gt;"",AJ155,IF(AJ155&lt;MAX(Z27:Z326),AJ155+1,""))</f>
        <v/>
      </c>
      <c r="AK156" s="965" t="str">
        <f>IF(AJ156="","",IF(AL155&lt;&gt;"",AL155,INDEX(AD27:AD326,MATCH(AJ156,Z27:Z326,0))))</f>
        <v/>
      </c>
      <c r="AL156" s="965" t="str">
        <f t="shared" si="41"/>
        <v/>
      </c>
      <c r="AM156" s="965" t="str">
        <f t="shared" si="42"/>
        <v/>
      </c>
      <c r="AN156" s="964" t="str">
        <f t="shared" si="43"/>
        <v/>
      </c>
      <c r="AO156" s="964" t="str">
        <f t="shared" si="44"/>
        <v/>
      </c>
      <c r="AP156" s="965" t="str">
        <f t="shared" si="45"/>
        <v/>
      </c>
      <c r="AQ156" s="964" t="str">
        <f>IF(AM156="","",IF(COUNTIF(BO27:BO309,TRIM(AP156))&gt;0,"EXCLUSION EXACTE",""))</f>
        <v/>
      </c>
      <c r="AR156" s="964" t="str" cm="1">
        <f t="array" ref="AR156">IF(AM156="","",IF(SUMPRODUCT(--(BO27:BO309&lt;&gt;""),--ISNUMBER(SEARCH(" "&amp;BO27:BO309&amp;" ",AP156)))&gt;0,"BLOQUE MOLLUSQUES",""))</f>
        <v/>
      </c>
      <c r="AS156" s="964" t="str" cm="1">
        <f t="array" ref="AS156">IF(AM156="","",IF(SUMPRODUCT(--(BS27:BS309&lt;&gt;""),--ISNUMBER(SEARCH(" "&amp;BS27:BS309&amp;" ",AP156)))&gt;0,"FORCE MOLLUSQUES",""))</f>
        <v/>
      </c>
      <c r="AT156" s="965" t="str">
        <f t="shared" si="46"/>
        <v/>
      </c>
      <c r="AU156" s="965" t="str">
        <f t="shared" ref="AU156:AU219" si="49">IF(AM156="","",AM156&amp;IF(AT156&lt;&gt;""," *",""))</f>
        <v/>
      </c>
      <c r="AV156" s="964" t="str">
        <f t="shared" si="47"/>
        <v/>
      </c>
      <c r="AW156" s="964" t="str" cm="1">
        <f t="array" ref="AW156">IF(AM156="","",IF(AQ156&lt;&gt;"","",IF(SUMPRODUCT(--(BM27:BM1509=AW26),--(BL27:BL1509&lt;&gt;""),--ISNUMBER(SEARCH(" "&amp;BL27:BL1509&amp;" ",AP156)))&gt;0,AW26,"")))</f>
        <v/>
      </c>
      <c r="AX156" s="964" t="str" cm="1">
        <f t="array" ref="AX156">IF(AM156="","",IF(AQ156&lt;&gt;"","",IF(SUMPRODUCT(--(BM27:BM1509=AX26),--(BL27:BL1509&lt;&gt;""),--ISNUMBER(SEARCH(" "&amp;BL27:BL1509&amp;" ",AP156)))&gt;0,AX26,"")))</f>
        <v/>
      </c>
      <c r="AY156" s="964" t="str" cm="1">
        <f t="array" ref="AY156">IF(AM156="","",IF(AQ156&lt;&gt;"","",IF(SUMPRODUCT(--(BM27:BM1509=AY26),--(BL27:BL1509&lt;&gt;""),--ISNUMBER(SEARCH(" "&amp;BL27:BL1509&amp;" ",AP156)))&gt;0,AY26,"")))</f>
        <v/>
      </c>
      <c r="AZ156" s="964" t="str" cm="1">
        <f t="array" ref="AZ156">IF(AM156="","",IF(AQ156&lt;&gt;"","",IF(SUMPRODUCT(--(BM27:BM1509=AZ26),--(BL27:BL1509&lt;&gt;""),--ISNUMBER(SEARCH(" "&amp;BL27:BL1509&amp;" ",AP156)))&gt;0,AZ26,"")))</f>
        <v/>
      </c>
      <c r="BA156" s="964" t="str" cm="1">
        <f t="array" ref="BA156">IF(AM156="","",IF(AQ156&lt;&gt;"","",IF(SUMPRODUCT(--(BM27:BM1509=BA26),--(BL27:BL1509&lt;&gt;""),--ISNUMBER(SEARCH(" "&amp;BL27:BL1509&amp;" ",AP156)))&gt;0,BA26,"")))</f>
        <v/>
      </c>
      <c r="BB156" s="964" t="str" cm="1">
        <f t="array" ref="BB156">IF(AM156="","",IF(AQ156&lt;&gt;"","",IF(SUMPRODUCT(--(BM27:BM1509=BB26),--(BL27:BL1509&lt;&gt;""),--ISNUMBER(SEARCH(" "&amp;BL27:BL1509&amp;" ",AP156)))&gt;0,BB26,"")))</f>
        <v/>
      </c>
      <c r="BC156" s="964" t="str" cm="1">
        <f t="array" ref="BC156">IF(AM156="","",IF(AQ156&lt;&gt;"","",IF(SUMPRODUCT(--(BM27:BM1509=BC26),--(BL27:BL1509&lt;&gt;""),--ISNUMBER(SEARCH(" "&amp;BL27:BL1509&amp;" ",AP156)))&gt;0,BC26,"")))</f>
        <v/>
      </c>
      <c r="BD156" s="964" t="str" cm="1">
        <f t="array" ref="BD156">IF(AM156="","",IF(AQ156&lt;&gt;"","",IF(SUMPRODUCT(--(BM27:BM1509=BD26),--(BL27:BL1509&lt;&gt;""),--ISNUMBER(SEARCH(" "&amp;BL27:BL1509&amp;" ",AP156)))&gt;0,BD26,"")))</f>
        <v/>
      </c>
      <c r="BE156" s="964" t="str" cm="1">
        <f t="array" ref="BE156">IF(AM156="","",IF(AQ156&lt;&gt;"","",IF(SUMPRODUCT(--(BM27:BM1509=BE26),--(BL27:BL1509&lt;&gt;""),--ISNUMBER(SEARCH(" "&amp;BL27:BL1509&amp;" ",AP156)))&gt;0,BE26,"")))</f>
        <v/>
      </c>
      <c r="BF156" s="964" t="str" cm="1">
        <f t="array" ref="BF156">IF(AM156="","",IF(AQ156&lt;&gt;"","",IF(SUMPRODUCT(--(BM27:BM1509=BF26),--(BL27:BL1509&lt;&gt;""),--ISNUMBER(SEARCH(" "&amp;BL27:BL1509&amp;" ",AP156)))&gt;0,BF26,"")))</f>
        <v/>
      </c>
      <c r="BG156" s="964" t="str" cm="1">
        <f t="array" ref="BG156">IF(AM156="","",IF(AQ156&lt;&gt;"","",IF(SUMPRODUCT(--(BM27:BM1509=BG26),--(BL27:BL1509&lt;&gt;""),--ISNUMBER(SEARCH(" "&amp;BL27:BL1509&amp;" ",AP156)))&gt;0,BG26,"")))</f>
        <v/>
      </c>
      <c r="BH156" s="964" t="str" cm="1">
        <f t="array" ref="BH156">IF(AM156="","",IF(AQ156&lt;&gt;"","",IF(SUMPRODUCT(--(BM27:BM1509=BH26),--(BL27:BL1509&lt;&gt;""),--ISNUMBER(SEARCH(" "&amp;BL27:BL1509&amp;" ",AP156)))&gt;0,BH26,"")))</f>
        <v/>
      </c>
      <c r="BI156" s="964" t="str" cm="1">
        <f t="array" ref="BI156">IF(AM156="","",IF(AQ156&lt;&gt;"","",IF(SUMPRODUCT(--(BM27:BM1509=BI26),--(BL27:BL1509&lt;&gt;""),--ISNUMBER(SEARCH(" "&amp;BL27:BL1509&amp;" ",AP156)))&gt;0,BI26,"")))</f>
        <v/>
      </c>
      <c r="BJ156" s="964" t="str" cm="1">
        <f t="array" ref="BJ156">IF(AM156="","",IF(AS156&lt;&gt;"",BJ26,IF(AR156&lt;&gt;"","",IF(AQ156&lt;&gt;"","",IF(SUMPRODUCT(--(BM27:BM1509=BJ26),--(BL27:BL1509&lt;&gt;""),--ISNUMBER(SEARCH(" "&amp;BL27:BL1509&amp;" ",AP156)))&gt;0,BJ26,"")))))</f>
        <v/>
      </c>
      <c r="BL156" s="964" t="s">
        <v>42</v>
      </c>
      <c r="BM156" s="964" t="s">
        <v>1962</v>
      </c>
      <c r="BO156" s="964"/>
      <c r="BP156" s="964"/>
      <c r="BQ156" s="964"/>
      <c r="BS156" s="964"/>
      <c r="BT156" s="964"/>
      <c r="BU156" s="964"/>
      <c r="CM156" s="49">
        <v>1</v>
      </c>
    </row>
    <row r="157" spans="4:91" ht="30" customHeight="1">
      <c r="D157" s="674"/>
      <c r="E157" s="680"/>
      <c r="F157" s="681"/>
      <c r="G157" s="680"/>
      <c r="H157" s="682"/>
      <c r="I157" s="891"/>
      <c r="J157" s="892"/>
      <c r="K157" s="745"/>
      <c r="L157" s="893"/>
      <c r="M157" s="894"/>
      <c r="N157" s="895"/>
      <c r="O157" s="896"/>
      <c r="P157" s="137"/>
      <c r="Q157" s="897"/>
      <c r="R157" s="751"/>
      <c r="S157" s="898"/>
      <c r="T157" s="753"/>
      <c r="U157" s="899"/>
      <c r="V157" s="900"/>
      <c r="W157" s="756"/>
      <c r="X157" s="764"/>
      <c r="Z157" s="957" t="str">
        <f>IF(AA157="","",COUNTIF(AA27:AA157,"&lt;&gt;"))</f>
        <v/>
      </c>
      <c r="AA157" s="958"/>
      <c r="AB157" s="974" t="str">
        <f t="shared" si="48"/>
        <v/>
      </c>
      <c r="AC157" s="984" t="str">
        <f t="shared" si="36"/>
        <v/>
      </c>
      <c r="AD157" s="961" t="str">
        <f t="shared" si="37"/>
        <v/>
      </c>
      <c r="AE157" s="962" t="str">
        <f t="shared" si="38"/>
        <v/>
      </c>
      <c r="AF157" s="963" t="str">
        <f>IF(AG157="","",COUNTIF(AG27:AG157,"&lt;&gt;"))</f>
        <v/>
      </c>
      <c r="AG157" s="958" t="str" cm="1">
        <f t="array" ref="AG157">IF(AK157="","",IF(LEN(AK157)&lt;=MAX(10,AF22),AK157,IFERROR(LEFT(AK157,LOOKUP(2,1/(MID(AK157,ROW(10:509),1)=" ")/(ROW(10:509)&lt;=MAX(10,AF22)),ROW(10:509))-1),LEFT(AK157,MAX(10,AF22)))))</f>
        <v/>
      </c>
      <c r="AH157" s="963" t="str">
        <f t="shared" si="39"/>
        <v/>
      </c>
      <c r="AI157" s="963" t="str">
        <f t="shared" si="40"/>
        <v/>
      </c>
      <c r="AJ157" s="964" t="str">
        <f>IF(AL156&lt;&gt;"",AJ156,IF(AJ156&lt;MAX(Z27:Z326),AJ156+1,""))</f>
        <v/>
      </c>
      <c r="AK157" s="965" t="str">
        <f>IF(AJ157="","",IF(AL156&lt;&gt;"",AL156,INDEX(AD27:AD326,MATCH(AJ157,Z27:Z326,0))))</f>
        <v/>
      </c>
      <c r="AL157" s="965" t="str">
        <f t="shared" si="41"/>
        <v/>
      </c>
      <c r="AM157" s="966" t="str">
        <f t="shared" si="42"/>
        <v/>
      </c>
      <c r="AN157" s="967" t="str">
        <f t="shared" si="43"/>
        <v/>
      </c>
      <c r="AO157" s="967" t="str">
        <f t="shared" si="44"/>
        <v/>
      </c>
      <c r="AP157" s="966" t="str">
        <f t="shared" si="45"/>
        <v/>
      </c>
      <c r="AQ157" s="967" t="str">
        <f>IF(AM157="","",IF(COUNTIF(BO27:BO309,TRIM(AP157))&gt;0,"EXCLUSION EXACTE",""))</f>
        <v/>
      </c>
      <c r="AR157" s="967" t="str" cm="1">
        <f t="array" ref="AR157">IF(AM157="","",IF(SUMPRODUCT(--(BO27:BO309&lt;&gt;""),--ISNUMBER(SEARCH(" "&amp;BO27:BO309&amp;" ",AP157)))&gt;0,"BLOQUE MOLLUSQUES",""))</f>
        <v/>
      </c>
      <c r="AS157" s="967" t="str" cm="1">
        <f t="array" ref="AS157">IF(AM157="","",IF(SUMPRODUCT(--(BS27:BS309&lt;&gt;""),--ISNUMBER(SEARCH(" "&amp;BS27:BS309&amp;" ",AP157)))&gt;0,"FORCE MOLLUSQUES",""))</f>
        <v/>
      </c>
      <c r="AT157" s="966" t="str">
        <f t="shared" si="46"/>
        <v/>
      </c>
      <c r="AU157" s="966" t="str">
        <f t="shared" si="49"/>
        <v/>
      </c>
      <c r="AV157" s="967" t="str">
        <f t="shared" si="47"/>
        <v/>
      </c>
      <c r="AW157" s="967" t="str" cm="1">
        <f t="array" ref="AW157">IF(AM157="","",IF(AQ157&lt;&gt;"","",IF(SUMPRODUCT(--(BM27:BM1509=AW26),--(BL27:BL1509&lt;&gt;""),--ISNUMBER(SEARCH(" "&amp;BL27:BL1509&amp;" ",AP157)))&gt;0,AW26,"")))</f>
        <v/>
      </c>
      <c r="AX157" s="967" t="str" cm="1">
        <f t="array" ref="AX157">IF(AM157="","",IF(AQ157&lt;&gt;"","",IF(SUMPRODUCT(--(BM27:BM1509=AX26),--(BL27:BL1509&lt;&gt;""),--ISNUMBER(SEARCH(" "&amp;BL27:BL1509&amp;" ",AP157)))&gt;0,AX26,"")))</f>
        <v/>
      </c>
      <c r="AY157" s="967" t="str" cm="1">
        <f t="array" ref="AY157">IF(AM157="","",IF(AQ157&lt;&gt;"","",IF(SUMPRODUCT(--(BM27:BM1509=AY26),--(BL27:BL1509&lt;&gt;""),--ISNUMBER(SEARCH(" "&amp;BL27:BL1509&amp;" ",AP157)))&gt;0,AY26,"")))</f>
        <v/>
      </c>
      <c r="AZ157" s="967" t="str" cm="1">
        <f t="array" ref="AZ157">IF(AM157="","",IF(AQ157&lt;&gt;"","",IF(SUMPRODUCT(--(BM27:BM1509=AZ26),--(BL27:BL1509&lt;&gt;""),--ISNUMBER(SEARCH(" "&amp;BL27:BL1509&amp;" ",AP157)))&gt;0,AZ26,"")))</f>
        <v/>
      </c>
      <c r="BA157" s="967" t="str" cm="1">
        <f t="array" ref="BA157">IF(AM157="","",IF(AQ157&lt;&gt;"","",IF(SUMPRODUCT(--(BM27:BM1509=BA26),--(BL27:BL1509&lt;&gt;""),--ISNUMBER(SEARCH(" "&amp;BL27:BL1509&amp;" ",AP157)))&gt;0,BA26,"")))</f>
        <v/>
      </c>
      <c r="BB157" s="967" t="str" cm="1">
        <f t="array" ref="BB157">IF(AM157="","",IF(AQ157&lt;&gt;"","",IF(SUMPRODUCT(--(BM27:BM1509=BB26),--(BL27:BL1509&lt;&gt;""),--ISNUMBER(SEARCH(" "&amp;BL27:BL1509&amp;" ",AP157)))&gt;0,BB26,"")))</f>
        <v/>
      </c>
      <c r="BC157" s="967" t="str" cm="1">
        <f t="array" ref="BC157">IF(AM157="","",IF(AQ157&lt;&gt;"","",IF(SUMPRODUCT(--(BM27:BM1509=BC26),--(BL27:BL1509&lt;&gt;""),--ISNUMBER(SEARCH(" "&amp;BL27:BL1509&amp;" ",AP157)))&gt;0,BC26,"")))</f>
        <v/>
      </c>
      <c r="BD157" s="967" t="str" cm="1">
        <f t="array" ref="BD157">IF(AM157="","",IF(AQ157&lt;&gt;"","",IF(SUMPRODUCT(--(BM27:BM1509=BD26),--(BL27:BL1509&lt;&gt;""),--ISNUMBER(SEARCH(" "&amp;BL27:BL1509&amp;" ",AP157)))&gt;0,BD26,"")))</f>
        <v/>
      </c>
      <c r="BE157" s="967" t="str" cm="1">
        <f t="array" ref="BE157">IF(AM157="","",IF(AQ157&lt;&gt;"","",IF(SUMPRODUCT(--(BM27:BM1509=BE26),--(BL27:BL1509&lt;&gt;""),--ISNUMBER(SEARCH(" "&amp;BL27:BL1509&amp;" ",AP157)))&gt;0,BE26,"")))</f>
        <v/>
      </c>
      <c r="BF157" s="967" t="str" cm="1">
        <f t="array" ref="BF157">IF(AM157="","",IF(AQ157&lt;&gt;"","",IF(SUMPRODUCT(--(BM27:BM1509=BF26),--(BL27:BL1509&lt;&gt;""),--ISNUMBER(SEARCH(" "&amp;BL27:BL1509&amp;" ",AP157)))&gt;0,BF26,"")))</f>
        <v/>
      </c>
      <c r="BG157" s="967" t="str" cm="1">
        <f t="array" ref="BG157">IF(AM157="","",IF(AQ157&lt;&gt;"","",IF(SUMPRODUCT(--(BM27:BM1509=BG26),--(BL27:BL1509&lt;&gt;""),--ISNUMBER(SEARCH(" "&amp;BL27:BL1509&amp;" ",AP157)))&gt;0,BG26,"")))</f>
        <v/>
      </c>
      <c r="BH157" s="967" t="str" cm="1">
        <f t="array" ref="BH157">IF(AM157="","",IF(AQ157&lt;&gt;"","",IF(SUMPRODUCT(--(BM27:BM1509=BH26),--(BL27:BL1509&lt;&gt;""),--ISNUMBER(SEARCH(" "&amp;BL27:BL1509&amp;" ",AP157)))&gt;0,BH26,"")))</f>
        <v/>
      </c>
      <c r="BI157" s="967" t="str" cm="1">
        <f t="array" ref="BI157">IF(AM157="","",IF(AQ157&lt;&gt;"","",IF(SUMPRODUCT(--(BM27:BM1509=BI26),--(BL27:BL1509&lt;&gt;""),--ISNUMBER(SEARCH(" "&amp;BL27:BL1509&amp;" ",AP157)))&gt;0,BI26,"")))</f>
        <v/>
      </c>
      <c r="BJ157" s="967" t="str" cm="1">
        <f t="array" ref="BJ157">IF(AM157="","",IF(AS157&lt;&gt;"",BJ26,IF(AR157&lt;&gt;"","",IF(AQ157&lt;&gt;"","",IF(SUMPRODUCT(--(BM27:BM1509=BJ26),--(BL27:BL1509&lt;&gt;""),--ISNUMBER(SEARCH(" "&amp;BL27:BL1509&amp;" ",AP157)))&gt;0,BJ26,"")))))</f>
        <v/>
      </c>
      <c r="BL157" s="968" t="s">
        <v>82</v>
      </c>
      <c r="BM157" s="968" t="s">
        <v>1962</v>
      </c>
      <c r="BO157" s="964"/>
      <c r="BP157" s="964"/>
      <c r="BQ157" s="964"/>
      <c r="BS157" s="964"/>
      <c r="BT157" s="964"/>
      <c r="BU157" s="964"/>
      <c r="CM157" s="49">
        <v>1</v>
      </c>
    </row>
    <row r="158" spans="4:91" ht="30" customHeight="1">
      <c r="D158" s="674"/>
      <c r="E158" s="680"/>
      <c r="F158" s="681"/>
      <c r="G158" s="680"/>
      <c r="H158" s="682"/>
      <c r="I158" s="891"/>
      <c r="J158" s="892"/>
      <c r="K158" s="745"/>
      <c r="L158" s="893"/>
      <c r="M158" s="894"/>
      <c r="N158" s="895"/>
      <c r="O158" s="896"/>
      <c r="P158" s="137"/>
      <c r="Q158" s="897"/>
      <c r="R158" s="751"/>
      <c r="S158" s="898"/>
      <c r="T158" s="753"/>
      <c r="U158" s="899"/>
      <c r="V158" s="900"/>
      <c r="W158" s="756"/>
      <c r="X158" s="764"/>
      <c r="Z158" s="973" t="str">
        <f>IF(AA158="","",COUNTIF(AA27:AA158,"&lt;&gt;"))</f>
        <v/>
      </c>
      <c r="AA158" s="965"/>
      <c r="AB158" s="974" t="str">
        <f t="shared" si="48"/>
        <v/>
      </c>
      <c r="AC158" s="984" t="str">
        <f t="shared" si="36"/>
        <v/>
      </c>
      <c r="AD158" s="976" t="str">
        <f t="shared" si="37"/>
        <v/>
      </c>
      <c r="AE158" s="977" t="str">
        <f t="shared" si="38"/>
        <v/>
      </c>
      <c r="AF158" s="964" t="str">
        <f>IF(AG158="","",COUNTIF(AG27:AG158,"&lt;&gt;"))</f>
        <v/>
      </c>
      <c r="AG158" s="965" t="str" cm="1">
        <f t="array" ref="AG158">IF(AK158="","",IF(LEN(AK158)&lt;=MAX(10,AF22),AK158,IFERROR(LEFT(AK158,LOOKUP(2,1/(MID(AK158,ROW(10:509),1)=" ")/(ROW(10:509)&lt;=MAX(10,AF22)),ROW(10:509))-1),LEFT(AK158,MAX(10,AF22)))))</f>
        <v/>
      </c>
      <c r="AH158" s="964" t="str">
        <f t="shared" si="39"/>
        <v/>
      </c>
      <c r="AI158" s="964" t="str">
        <f t="shared" si="40"/>
        <v/>
      </c>
      <c r="AJ158" s="964" t="str">
        <f>IF(AL157&lt;&gt;"",AJ157,IF(AJ157&lt;MAX(Z27:Z326),AJ157+1,""))</f>
        <v/>
      </c>
      <c r="AK158" s="965" t="str">
        <f>IF(AJ158="","",IF(AL157&lt;&gt;"",AL157,INDEX(AD27:AD326,MATCH(AJ158,Z27:Z326,0))))</f>
        <v/>
      </c>
      <c r="AL158" s="965" t="str">
        <f t="shared" si="41"/>
        <v/>
      </c>
      <c r="AM158" s="965" t="str">
        <f t="shared" si="42"/>
        <v/>
      </c>
      <c r="AN158" s="964" t="str">
        <f t="shared" si="43"/>
        <v/>
      </c>
      <c r="AO158" s="964" t="str">
        <f t="shared" si="44"/>
        <v/>
      </c>
      <c r="AP158" s="965" t="str">
        <f t="shared" si="45"/>
        <v/>
      </c>
      <c r="AQ158" s="964" t="str">
        <f>IF(AM158="","",IF(COUNTIF(BO27:BO309,TRIM(AP158))&gt;0,"EXCLUSION EXACTE",""))</f>
        <v/>
      </c>
      <c r="AR158" s="964" t="str" cm="1">
        <f t="array" ref="AR158">IF(AM158="","",IF(SUMPRODUCT(--(BO27:BO309&lt;&gt;""),--ISNUMBER(SEARCH(" "&amp;BO27:BO309&amp;" ",AP158)))&gt;0,"BLOQUE MOLLUSQUES",""))</f>
        <v/>
      </c>
      <c r="AS158" s="964" t="str" cm="1">
        <f t="array" ref="AS158">IF(AM158="","",IF(SUMPRODUCT(--(BS27:BS309&lt;&gt;""),--ISNUMBER(SEARCH(" "&amp;BS27:BS309&amp;" ",AP158)))&gt;0,"FORCE MOLLUSQUES",""))</f>
        <v/>
      </c>
      <c r="AT158" s="965" t="str">
        <f t="shared" si="46"/>
        <v/>
      </c>
      <c r="AU158" s="965" t="str">
        <f t="shared" si="49"/>
        <v/>
      </c>
      <c r="AV158" s="964" t="str">
        <f t="shared" si="47"/>
        <v/>
      </c>
      <c r="AW158" s="964" t="str" cm="1">
        <f t="array" ref="AW158">IF(AM158="","",IF(AQ158&lt;&gt;"","",IF(SUMPRODUCT(--(BM27:BM1509=AW26),--(BL27:BL1509&lt;&gt;""),--ISNUMBER(SEARCH(" "&amp;BL27:BL1509&amp;" ",AP158)))&gt;0,AW26,"")))</f>
        <v/>
      </c>
      <c r="AX158" s="964" t="str" cm="1">
        <f t="array" ref="AX158">IF(AM158="","",IF(AQ158&lt;&gt;"","",IF(SUMPRODUCT(--(BM27:BM1509=AX26),--(BL27:BL1509&lt;&gt;""),--ISNUMBER(SEARCH(" "&amp;BL27:BL1509&amp;" ",AP158)))&gt;0,AX26,"")))</f>
        <v/>
      </c>
      <c r="AY158" s="964" t="str" cm="1">
        <f t="array" ref="AY158">IF(AM158="","",IF(AQ158&lt;&gt;"","",IF(SUMPRODUCT(--(BM27:BM1509=AY26),--(BL27:BL1509&lt;&gt;""),--ISNUMBER(SEARCH(" "&amp;BL27:BL1509&amp;" ",AP158)))&gt;0,AY26,"")))</f>
        <v/>
      </c>
      <c r="AZ158" s="964" t="str" cm="1">
        <f t="array" ref="AZ158">IF(AM158="","",IF(AQ158&lt;&gt;"","",IF(SUMPRODUCT(--(BM27:BM1509=AZ26),--(BL27:BL1509&lt;&gt;""),--ISNUMBER(SEARCH(" "&amp;BL27:BL1509&amp;" ",AP158)))&gt;0,AZ26,"")))</f>
        <v/>
      </c>
      <c r="BA158" s="964" t="str" cm="1">
        <f t="array" ref="BA158">IF(AM158="","",IF(AQ158&lt;&gt;"","",IF(SUMPRODUCT(--(BM27:BM1509=BA26),--(BL27:BL1509&lt;&gt;""),--ISNUMBER(SEARCH(" "&amp;BL27:BL1509&amp;" ",AP158)))&gt;0,BA26,"")))</f>
        <v/>
      </c>
      <c r="BB158" s="964" t="str" cm="1">
        <f t="array" ref="BB158">IF(AM158="","",IF(AQ158&lt;&gt;"","",IF(SUMPRODUCT(--(BM27:BM1509=BB26),--(BL27:BL1509&lt;&gt;""),--ISNUMBER(SEARCH(" "&amp;BL27:BL1509&amp;" ",AP158)))&gt;0,BB26,"")))</f>
        <v/>
      </c>
      <c r="BC158" s="964" t="str" cm="1">
        <f t="array" ref="BC158">IF(AM158="","",IF(AQ158&lt;&gt;"","",IF(SUMPRODUCT(--(BM27:BM1509=BC26),--(BL27:BL1509&lt;&gt;""),--ISNUMBER(SEARCH(" "&amp;BL27:BL1509&amp;" ",AP158)))&gt;0,BC26,"")))</f>
        <v/>
      </c>
      <c r="BD158" s="964" t="str" cm="1">
        <f t="array" ref="BD158">IF(AM158="","",IF(AQ158&lt;&gt;"","",IF(SUMPRODUCT(--(BM27:BM1509=BD26),--(BL27:BL1509&lt;&gt;""),--ISNUMBER(SEARCH(" "&amp;BL27:BL1509&amp;" ",AP158)))&gt;0,BD26,"")))</f>
        <v/>
      </c>
      <c r="BE158" s="964" t="str" cm="1">
        <f t="array" ref="BE158">IF(AM158="","",IF(AQ158&lt;&gt;"","",IF(SUMPRODUCT(--(BM27:BM1509=BE26),--(BL27:BL1509&lt;&gt;""),--ISNUMBER(SEARCH(" "&amp;BL27:BL1509&amp;" ",AP158)))&gt;0,BE26,"")))</f>
        <v/>
      </c>
      <c r="BF158" s="964" t="str" cm="1">
        <f t="array" ref="BF158">IF(AM158="","",IF(AQ158&lt;&gt;"","",IF(SUMPRODUCT(--(BM27:BM1509=BF26),--(BL27:BL1509&lt;&gt;""),--ISNUMBER(SEARCH(" "&amp;BL27:BL1509&amp;" ",AP158)))&gt;0,BF26,"")))</f>
        <v/>
      </c>
      <c r="BG158" s="964" t="str" cm="1">
        <f t="array" ref="BG158">IF(AM158="","",IF(AQ158&lt;&gt;"","",IF(SUMPRODUCT(--(BM27:BM1509=BG26),--(BL27:BL1509&lt;&gt;""),--ISNUMBER(SEARCH(" "&amp;BL27:BL1509&amp;" ",AP158)))&gt;0,BG26,"")))</f>
        <v/>
      </c>
      <c r="BH158" s="964" t="str" cm="1">
        <f t="array" ref="BH158">IF(AM158="","",IF(AQ158&lt;&gt;"","",IF(SUMPRODUCT(--(BM27:BM1509=BH26),--(BL27:BL1509&lt;&gt;""),--ISNUMBER(SEARCH(" "&amp;BL27:BL1509&amp;" ",AP158)))&gt;0,BH26,"")))</f>
        <v/>
      </c>
      <c r="BI158" s="964" t="str" cm="1">
        <f t="array" ref="BI158">IF(AM158="","",IF(AQ158&lt;&gt;"","",IF(SUMPRODUCT(--(BM27:BM1509=BI26),--(BL27:BL1509&lt;&gt;""),--ISNUMBER(SEARCH(" "&amp;BL27:BL1509&amp;" ",AP158)))&gt;0,BI26,"")))</f>
        <v/>
      </c>
      <c r="BJ158" s="964" t="str" cm="1">
        <f t="array" ref="BJ158">IF(AM158="","",IF(AS158&lt;&gt;"",BJ26,IF(AR158&lt;&gt;"","",IF(AQ158&lt;&gt;"","",IF(SUMPRODUCT(--(BM27:BM1509=BJ26),--(BL27:BL1509&lt;&gt;""),--ISNUMBER(SEARCH(" "&amp;BL27:BL1509&amp;" ",AP158)))&gt;0,BJ26,"")))))</f>
        <v/>
      </c>
      <c r="BL158" s="964" t="s">
        <v>2183</v>
      </c>
      <c r="BM158" s="964" t="s">
        <v>1962</v>
      </c>
      <c r="BO158" s="964"/>
      <c r="BP158" s="964"/>
      <c r="BQ158" s="964"/>
      <c r="BS158" s="964"/>
      <c r="BT158" s="964"/>
      <c r="BU158" s="964"/>
      <c r="CM158" s="49">
        <v>1</v>
      </c>
    </row>
    <row r="159" spans="4:91" ht="30" customHeight="1">
      <c r="D159" s="674"/>
      <c r="E159" s="680"/>
      <c r="F159" s="681"/>
      <c r="G159" s="680"/>
      <c r="H159" s="682"/>
      <c r="I159" s="891"/>
      <c r="J159" s="892"/>
      <c r="K159" s="745"/>
      <c r="L159" s="893"/>
      <c r="M159" s="894"/>
      <c r="N159" s="895"/>
      <c r="O159" s="896"/>
      <c r="P159" s="137"/>
      <c r="Q159" s="897"/>
      <c r="R159" s="751"/>
      <c r="S159" s="898"/>
      <c r="T159" s="753"/>
      <c r="U159" s="899"/>
      <c r="V159" s="900"/>
      <c r="W159" s="756"/>
      <c r="X159" s="764"/>
      <c r="Z159" s="957" t="str">
        <f>IF(AA159="","",COUNTIF(AA27:AA159,"&lt;&gt;"))</f>
        <v/>
      </c>
      <c r="AA159" s="958"/>
      <c r="AB159" s="974" t="str">
        <f t="shared" si="48"/>
        <v/>
      </c>
      <c r="AC159" s="984" t="str">
        <f t="shared" si="36"/>
        <v/>
      </c>
      <c r="AD159" s="961" t="str">
        <f t="shared" si="37"/>
        <v/>
      </c>
      <c r="AE159" s="962" t="str">
        <f t="shared" si="38"/>
        <v/>
      </c>
      <c r="AF159" s="963" t="str">
        <f>IF(AG159="","",COUNTIF(AG27:AG159,"&lt;&gt;"))</f>
        <v/>
      </c>
      <c r="AG159" s="958" t="str" cm="1">
        <f t="array" ref="AG159">IF(AK159="","",IF(LEN(AK159)&lt;=MAX(10,AF22),AK159,IFERROR(LEFT(AK159,LOOKUP(2,1/(MID(AK159,ROW(10:509),1)=" ")/(ROW(10:509)&lt;=MAX(10,AF22)),ROW(10:509))-1),LEFT(AK159,MAX(10,AF22)))))</f>
        <v/>
      </c>
      <c r="AH159" s="963" t="str">
        <f t="shared" si="39"/>
        <v/>
      </c>
      <c r="AI159" s="963" t="str">
        <f t="shared" si="40"/>
        <v/>
      </c>
      <c r="AJ159" s="964" t="str">
        <f>IF(AL158&lt;&gt;"",AJ158,IF(AJ158&lt;MAX(Z27:Z326),AJ158+1,""))</f>
        <v/>
      </c>
      <c r="AK159" s="965" t="str">
        <f>IF(AJ159="","",IF(AL158&lt;&gt;"",AL158,INDEX(AD27:AD326,MATCH(AJ159,Z27:Z326,0))))</f>
        <v/>
      </c>
      <c r="AL159" s="965" t="str">
        <f t="shared" si="41"/>
        <v/>
      </c>
      <c r="AM159" s="966" t="str">
        <f t="shared" si="42"/>
        <v/>
      </c>
      <c r="AN159" s="967" t="str">
        <f t="shared" si="43"/>
        <v/>
      </c>
      <c r="AO159" s="967" t="str">
        <f t="shared" si="44"/>
        <v/>
      </c>
      <c r="AP159" s="966" t="str">
        <f t="shared" si="45"/>
        <v/>
      </c>
      <c r="AQ159" s="967" t="str">
        <f>IF(AM159="","",IF(COUNTIF(BO27:BO309,TRIM(AP159))&gt;0,"EXCLUSION EXACTE",""))</f>
        <v/>
      </c>
      <c r="AR159" s="967" t="str" cm="1">
        <f t="array" ref="AR159">IF(AM159="","",IF(SUMPRODUCT(--(BO27:BO309&lt;&gt;""),--ISNUMBER(SEARCH(" "&amp;BO27:BO309&amp;" ",AP159)))&gt;0,"BLOQUE MOLLUSQUES",""))</f>
        <v/>
      </c>
      <c r="AS159" s="967" t="str" cm="1">
        <f t="array" ref="AS159">IF(AM159="","",IF(SUMPRODUCT(--(BS27:BS309&lt;&gt;""),--ISNUMBER(SEARCH(" "&amp;BS27:BS309&amp;" ",AP159)))&gt;0,"FORCE MOLLUSQUES",""))</f>
        <v/>
      </c>
      <c r="AT159" s="966" t="str">
        <f t="shared" si="46"/>
        <v/>
      </c>
      <c r="AU159" s="966" t="str">
        <f t="shared" si="49"/>
        <v/>
      </c>
      <c r="AV159" s="967" t="str">
        <f t="shared" si="47"/>
        <v/>
      </c>
      <c r="AW159" s="967" t="str" cm="1">
        <f t="array" ref="AW159">IF(AM159="","",IF(AQ159&lt;&gt;"","",IF(SUMPRODUCT(--(BM27:BM1509=AW26),--(BL27:BL1509&lt;&gt;""),--ISNUMBER(SEARCH(" "&amp;BL27:BL1509&amp;" ",AP159)))&gt;0,AW26,"")))</f>
        <v/>
      </c>
      <c r="AX159" s="967" t="str" cm="1">
        <f t="array" ref="AX159">IF(AM159="","",IF(AQ159&lt;&gt;"","",IF(SUMPRODUCT(--(BM27:BM1509=AX26),--(BL27:BL1509&lt;&gt;""),--ISNUMBER(SEARCH(" "&amp;BL27:BL1509&amp;" ",AP159)))&gt;0,AX26,"")))</f>
        <v/>
      </c>
      <c r="AY159" s="967" t="str" cm="1">
        <f t="array" ref="AY159">IF(AM159="","",IF(AQ159&lt;&gt;"","",IF(SUMPRODUCT(--(BM27:BM1509=AY26),--(BL27:BL1509&lt;&gt;""),--ISNUMBER(SEARCH(" "&amp;BL27:BL1509&amp;" ",AP159)))&gt;0,AY26,"")))</f>
        <v/>
      </c>
      <c r="AZ159" s="967" t="str" cm="1">
        <f t="array" ref="AZ159">IF(AM159="","",IF(AQ159&lt;&gt;"","",IF(SUMPRODUCT(--(BM27:BM1509=AZ26),--(BL27:BL1509&lt;&gt;""),--ISNUMBER(SEARCH(" "&amp;BL27:BL1509&amp;" ",AP159)))&gt;0,AZ26,"")))</f>
        <v/>
      </c>
      <c r="BA159" s="967" t="str" cm="1">
        <f t="array" ref="BA159">IF(AM159="","",IF(AQ159&lt;&gt;"","",IF(SUMPRODUCT(--(BM27:BM1509=BA26),--(BL27:BL1509&lt;&gt;""),--ISNUMBER(SEARCH(" "&amp;BL27:BL1509&amp;" ",AP159)))&gt;0,BA26,"")))</f>
        <v/>
      </c>
      <c r="BB159" s="967" t="str" cm="1">
        <f t="array" ref="BB159">IF(AM159="","",IF(AQ159&lt;&gt;"","",IF(SUMPRODUCT(--(BM27:BM1509=BB26),--(BL27:BL1509&lt;&gt;""),--ISNUMBER(SEARCH(" "&amp;BL27:BL1509&amp;" ",AP159)))&gt;0,BB26,"")))</f>
        <v/>
      </c>
      <c r="BC159" s="967" t="str" cm="1">
        <f t="array" ref="BC159">IF(AM159="","",IF(AQ159&lt;&gt;"","",IF(SUMPRODUCT(--(BM27:BM1509=BC26),--(BL27:BL1509&lt;&gt;""),--ISNUMBER(SEARCH(" "&amp;BL27:BL1509&amp;" ",AP159)))&gt;0,BC26,"")))</f>
        <v/>
      </c>
      <c r="BD159" s="967" t="str" cm="1">
        <f t="array" ref="BD159">IF(AM159="","",IF(AQ159&lt;&gt;"","",IF(SUMPRODUCT(--(BM27:BM1509=BD26),--(BL27:BL1509&lt;&gt;""),--ISNUMBER(SEARCH(" "&amp;BL27:BL1509&amp;" ",AP159)))&gt;0,BD26,"")))</f>
        <v/>
      </c>
      <c r="BE159" s="967" t="str" cm="1">
        <f t="array" ref="BE159">IF(AM159="","",IF(AQ159&lt;&gt;"","",IF(SUMPRODUCT(--(BM27:BM1509=BE26),--(BL27:BL1509&lt;&gt;""),--ISNUMBER(SEARCH(" "&amp;BL27:BL1509&amp;" ",AP159)))&gt;0,BE26,"")))</f>
        <v/>
      </c>
      <c r="BF159" s="967" t="str" cm="1">
        <f t="array" ref="BF159">IF(AM159="","",IF(AQ159&lt;&gt;"","",IF(SUMPRODUCT(--(BM27:BM1509=BF26),--(BL27:BL1509&lt;&gt;""),--ISNUMBER(SEARCH(" "&amp;BL27:BL1509&amp;" ",AP159)))&gt;0,BF26,"")))</f>
        <v/>
      </c>
      <c r="BG159" s="967" t="str" cm="1">
        <f t="array" ref="BG159">IF(AM159="","",IF(AQ159&lt;&gt;"","",IF(SUMPRODUCT(--(BM27:BM1509=BG26),--(BL27:BL1509&lt;&gt;""),--ISNUMBER(SEARCH(" "&amp;BL27:BL1509&amp;" ",AP159)))&gt;0,BG26,"")))</f>
        <v/>
      </c>
      <c r="BH159" s="967" t="str" cm="1">
        <f t="array" ref="BH159">IF(AM159="","",IF(AQ159&lt;&gt;"","",IF(SUMPRODUCT(--(BM27:BM1509=BH26),--(BL27:BL1509&lt;&gt;""),--ISNUMBER(SEARCH(" "&amp;BL27:BL1509&amp;" ",AP159)))&gt;0,BH26,"")))</f>
        <v/>
      </c>
      <c r="BI159" s="967" t="str" cm="1">
        <f t="array" ref="BI159">IF(AM159="","",IF(AQ159&lt;&gt;"","",IF(SUMPRODUCT(--(BM27:BM1509=BI26),--(BL27:BL1509&lt;&gt;""),--ISNUMBER(SEARCH(" "&amp;BL27:BL1509&amp;" ",AP159)))&gt;0,BI26,"")))</f>
        <v/>
      </c>
      <c r="BJ159" s="967" t="str" cm="1">
        <f t="array" ref="BJ159">IF(AM159="","",IF(AS159&lt;&gt;"",BJ26,IF(AR159&lt;&gt;"","",IF(AQ159&lt;&gt;"","",IF(SUMPRODUCT(--(BM27:BM1509=BJ26),--(BL27:BL1509&lt;&gt;""),--ISNUMBER(SEARCH(" "&amp;BL27:BL1509&amp;" ",AP159)))&gt;0,BJ26,"")))))</f>
        <v/>
      </c>
      <c r="BL159" s="968" t="s">
        <v>2184</v>
      </c>
      <c r="BM159" s="968" t="s">
        <v>1962</v>
      </c>
      <c r="BO159" s="964"/>
      <c r="BP159" s="964"/>
      <c r="BQ159" s="964"/>
      <c r="BS159" s="964"/>
      <c r="BT159" s="964"/>
      <c r="BU159" s="964"/>
      <c r="CM159" s="49">
        <v>1</v>
      </c>
    </row>
    <row r="160" spans="4:91" ht="30" customHeight="1">
      <c r="D160" s="674"/>
      <c r="E160" s="680"/>
      <c r="F160" s="681"/>
      <c r="G160" s="680"/>
      <c r="H160" s="682"/>
      <c r="I160" s="891"/>
      <c r="J160" s="892"/>
      <c r="K160" s="745"/>
      <c r="L160" s="893"/>
      <c r="M160" s="894"/>
      <c r="N160" s="895"/>
      <c r="O160" s="896"/>
      <c r="P160" s="137"/>
      <c r="Q160" s="897"/>
      <c r="R160" s="751"/>
      <c r="S160" s="898"/>
      <c r="T160" s="753"/>
      <c r="U160" s="899"/>
      <c r="V160" s="900"/>
      <c r="W160" s="756"/>
      <c r="X160" s="764"/>
      <c r="Z160" s="973" t="str">
        <f>IF(AA160="","",COUNTIF(AA27:AA160,"&lt;&gt;"))</f>
        <v/>
      </c>
      <c r="AA160" s="965"/>
      <c r="AB160" s="974" t="str">
        <f t="shared" si="48"/>
        <v/>
      </c>
      <c r="AC160" s="984" t="str">
        <f t="shared" si="36"/>
        <v/>
      </c>
      <c r="AD160" s="976" t="str">
        <f t="shared" si="37"/>
        <v/>
      </c>
      <c r="AE160" s="977" t="str">
        <f t="shared" si="38"/>
        <v/>
      </c>
      <c r="AF160" s="964" t="str">
        <f>IF(AG160="","",COUNTIF(AG27:AG160,"&lt;&gt;"))</f>
        <v/>
      </c>
      <c r="AG160" s="965" t="str" cm="1">
        <f t="array" ref="AG160">IF(AK160="","",IF(LEN(AK160)&lt;=MAX(10,AF22),AK160,IFERROR(LEFT(AK160,LOOKUP(2,1/(MID(AK160,ROW(10:509),1)=" ")/(ROW(10:509)&lt;=MAX(10,AF22)),ROW(10:509))-1),LEFT(AK160,MAX(10,AF22)))))</f>
        <v/>
      </c>
      <c r="AH160" s="964" t="str">
        <f t="shared" si="39"/>
        <v/>
      </c>
      <c r="AI160" s="964" t="str">
        <f t="shared" si="40"/>
        <v/>
      </c>
      <c r="AJ160" s="964" t="str">
        <f>IF(AL159&lt;&gt;"",AJ159,IF(AJ159&lt;MAX(Z27:Z326),AJ159+1,""))</f>
        <v/>
      </c>
      <c r="AK160" s="965" t="str">
        <f>IF(AJ160="","",IF(AL159&lt;&gt;"",AL159,INDEX(AD27:AD326,MATCH(AJ160,Z27:Z326,0))))</f>
        <v/>
      </c>
      <c r="AL160" s="965" t="str">
        <f t="shared" si="41"/>
        <v/>
      </c>
      <c r="AM160" s="965" t="str">
        <f t="shared" si="42"/>
        <v/>
      </c>
      <c r="AN160" s="964" t="str">
        <f t="shared" si="43"/>
        <v/>
      </c>
      <c r="AO160" s="964" t="str">
        <f t="shared" si="44"/>
        <v/>
      </c>
      <c r="AP160" s="965" t="str">
        <f t="shared" si="45"/>
        <v/>
      </c>
      <c r="AQ160" s="964" t="str">
        <f>IF(AM160="","",IF(COUNTIF(BO27:BO309,TRIM(AP160))&gt;0,"EXCLUSION EXACTE",""))</f>
        <v/>
      </c>
      <c r="AR160" s="964" t="str" cm="1">
        <f t="array" ref="AR160">IF(AM160="","",IF(SUMPRODUCT(--(BO27:BO309&lt;&gt;""),--ISNUMBER(SEARCH(" "&amp;BO27:BO309&amp;" ",AP160)))&gt;0,"BLOQUE MOLLUSQUES",""))</f>
        <v/>
      </c>
      <c r="AS160" s="964" t="str" cm="1">
        <f t="array" ref="AS160">IF(AM160="","",IF(SUMPRODUCT(--(BS27:BS309&lt;&gt;""),--ISNUMBER(SEARCH(" "&amp;BS27:BS309&amp;" ",AP160)))&gt;0,"FORCE MOLLUSQUES",""))</f>
        <v/>
      </c>
      <c r="AT160" s="965" t="str">
        <f t="shared" si="46"/>
        <v/>
      </c>
      <c r="AU160" s="965" t="str">
        <f t="shared" si="49"/>
        <v/>
      </c>
      <c r="AV160" s="964" t="str">
        <f t="shared" si="47"/>
        <v/>
      </c>
      <c r="AW160" s="964" t="str" cm="1">
        <f t="array" ref="AW160">IF(AM160="","",IF(AQ160&lt;&gt;"","",IF(SUMPRODUCT(--(BM27:BM1509=AW26),--(BL27:BL1509&lt;&gt;""),--ISNUMBER(SEARCH(" "&amp;BL27:BL1509&amp;" ",AP160)))&gt;0,AW26,"")))</f>
        <v/>
      </c>
      <c r="AX160" s="964" t="str" cm="1">
        <f t="array" ref="AX160">IF(AM160="","",IF(AQ160&lt;&gt;"","",IF(SUMPRODUCT(--(BM27:BM1509=AX26),--(BL27:BL1509&lt;&gt;""),--ISNUMBER(SEARCH(" "&amp;BL27:BL1509&amp;" ",AP160)))&gt;0,AX26,"")))</f>
        <v/>
      </c>
      <c r="AY160" s="964" t="str" cm="1">
        <f t="array" ref="AY160">IF(AM160="","",IF(AQ160&lt;&gt;"","",IF(SUMPRODUCT(--(BM27:BM1509=AY26),--(BL27:BL1509&lt;&gt;""),--ISNUMBER(SEARCH(" "&amp;BL27:BL1509&amp;" ",AP160)))&gt;0,AY26,"")))</f>
        <v/>
      </c>
      <c r="AZ160" s="964" t="str" cm="1">
        <f t="array" ref="AZ160">IF(AM160="","",IF(AQ160&lt;&gt;"","",IF(SUMPRODUCT(--(BM27:BM1509=AZ26),--(BL27:BL1509&lt;&gt;""),--ISNUMBER(SEARCH(" "&amp;BL27:BL1509&amp;" ",AP160)))&gt;0,AZ26,"")))</f>
        <v/>
      </c>
      <c r="BA160" s="964" t="str" cm="1">
        <f t="array" ref="BA160">IF(AM160="","",IF(AQ160&lt;&gt;"","",IF(SUMPRODUCT(--(BM27:BM1509=BA26),--(BL27:BL1509&lt;&gt;""),--ISNUMBER(SEARCH(" "&amp;BL27:BL1509&amp;" ",AP160)))&gt;0,BA26,"")))</f>
        <v/>
      </c>
      <c r="BB160" s="964" t="str" cm="1">
        <f t="array" ref="BB160">IF(AM160="","",IF(AQ160&lt;&gt;"","",IF(SUMPRODUCT(--(BM27:BM1509=BB26),--(BL27:BL1509&lt;&gt;""),--ISNUMBER(SEARCH(" "&amp;BL27:BL1509&amp;" ",AP160)))&gt;0,BB26,"")))</f>
        <v/>
      </c>
      <c r="BC160" s="964" t="str" cm="1">
        <f t="array" ref="BC160">IF(AM160="","",IF(AQ160&lt;&gt;"","",IF(SUMPRODUCT(--(BM27:BM1509=BC26),--(BL27:BL1509&lt;&gt;""),--ISNUMBER(SEARCH(" "&amp;BL27:BL1509&amp;" ",AP160)))&gt;0,BC26,"")))</f>
        <v/>
      </c>
      <c r="BD160" s="964" t="str" cm="1">
        <f t="array" ref="BD160">IF(AM160="","",IF(AQ160&lt;&gt;"","",IF(SUMPRODUCT(--(BM27:BM1509=BD26),--(BL27:BL1509&lt;&gt;""),--ISNUMBER(SEARCH(" "&amp;BL27:BL1509&amp;" ",AP160)))&gt;0,BD26,"")))</f>
        <v/>
      </c>
      <c r="BE160" s="964" t="str" cm="1">
        <f t="array" ref="BE160">IF(AM160="","",IF(AQ160&lt;&gt;"","",IF(SUMPRODUCT(--(BM27:BM1509=BE26),--(BL27:BL1509&lt;&gt;""),--ISNUMBER(SEARCH(" "&amp;BL27:BL1509&amp;" ",AP160)))&gt;0,BE26,"")))</f>
        <v/>
      </c>
      <c r="BF160" s="964" t="str" cm="1">
        <f t="array" ref="BF160">IF(AM160="","",IF(AQ160&lt;&gt;"","",IF(SUMPRODUCT(--(BM27:BM1509=BF26),--(BL27:BL1509&lt;&gt;""),--ISNUMBER(SEARCH(" "&amp;BL27:BL1509&amp;" ",AP160)))&gt;0,BF26,"")))</f>
        <v/>
      </c>
      <c r="BG160" s="964" t="str" cm="1">
        <f t="array" ref="BG160">IF(AM160="","",IF(AQ160&lt;&gt;"","",IF(SUMPRODUCT(--(BM27:BM1509=BG26),--(BL27:BL1509&lt;&gt;""),--ISNUMBER(SEARCH(" "&amp;BL27:BL1509&amp;" ",AP160)))&gt;0,BG26,"")))</f>
        <v/>
      </c>
      <c r="BH160" s="964" t="str" cm="1">
        <f t="array" ref="BH160">IF(AM160="","",IF(AQ160&lt;&gt;"","",IF(SUMPRODUCT(--(BM27:BM1509=BH26),--(BL27:BL1509&lt;&gt;""),--ISNUMBER(SEARCH(" "&amp;BL27:BL1509&amp;" ",AP160)))&gt;0,BH26,"")))</f>
        <v/>
      </c>
      <c r="BI160" s="964" t="str" cm="1">
        <f t="array" ref="BI160">IF(AM160="","",IF(AQ160&lt;&gt;"","",IF(SUMPRODUCT(--(BM27:BM1509=BI26),--(BL27:BL1509&lt;&gt;""),--ISNUMBER(SEARCH(" "&amp;BL27:BL1509&amp;" ",AP160)))&gt;0,BI26,"")))</f>
        <v/>
      </c>
      <c r="BJ160" s="964" t="str" cm="1">
        <f t="array" ref="BJ160">IF(AM160="","",IF(AS160&lt;&gt;"",BJ26,IF(AR160&lt;&gt;"","",IF(AQ160&lt;&gt;"","",IF(SUMPRODUCT(--(BM27:BM1509=BJ26),--(BL27:BL1509&lt;&gt;""),--ISNUMBER(SEARCH(" "&amp;BL27:BL1509&amp;" ",AP160)))&gt;0,BJ26,"")))))</f>
        <v/>
      </c>
      <c r="BL160" s="964" t="s">
        <v>2185</v>
      </c>
      <c r="BM160" s="964" t="s">
        <v>1962</v>
      </c>
      <c r="BO160" s="964"/>
      <c r="BP160" s="964"/>
      <c r="BQ160" s="964"/>
      <c r="BS160" s="964"/>
      <c r="BT160" s="964"/>
      <c r="BU160" s="964"/>
      <c r="CM160" s="49">
        <v>1</v>
      </c>
    </row>
    <row r="161" spans="4:91" ht="30" customHeight="1">
      <c r="D161" s="674"/>
      <c r="E161" s="680"/>
      <c r="F161" s="681"/>
      <c r="G161" s="680"/>
      <c r="H161" s="682"/>
      <c r="I161" s="891"/>
      <c r="J161" s="892"/>
      <c r="K161" s="745"/>
      <c r="L161" s="893"/>
      <c r="M161" s="894"/>
      <c r="N161" s="895"/>
      <c r="O161" s="896"/>
      <c r="P161" s="137"/>
      <c r="Q161" s="897"/>
      <c r="R161" s="751"/>
      <c r="S161" s="898"/>
      <c r="T161" s="753"/>
      <c r="U161" s="899"/>
      <c r="V161" s="900"/>
      <c r="W161" s="756"/>
      <c r="X161" s="764"/>
      <c r="Z161" s="957" t="str">
        <f>IF(AA161="","",COUNTIF(AA27:AA161,"&lt;&gt;"))</f>
        <v/>
      </c>
      <c r="AA161" s="958"/>
      <c r="AB161" s="974" t="str">
        <f t="shared" si="48"/>
        <v/>
      </c>
      <c r="AC161" s="984" t="str">
        <f t="shared" si="36"/>
        <v/>
      </c>
      <c r="AD161" s="961" t="str">
        <f t="shared" si="37"/>
        <v/>
      </c>
      <c r="AE161" s="962" t="str">
        <f t="shared" si="38"/>
        <v/>
      </c>
      <c r="AF161" s="963" t="str">
        <f>IF(AG161="","",COUNTIF(AG27:AG161,"&lt;&gt;"))</f>
        <v/>
      </c>
      <c r="AG161" s="958" t="str" cm="1">
        <f t="array" ref="AG161">IF(AK161="","",IF(LEN(AK161)&lt;=MAX(10,AF22),AK161,IFERROR(LEFT(AK161,LOOKUP(2,1/(MID(AK161,ROW(10:509),1)=" ")/(ROW(10:509)&lt;=MAX(10,AF22)),ROW(10:509))-1),LEFT(AK161,MAX(10,AF22)))))</f>
        <v/>
      </c>
      <c r="AH161" s="963" t="str">
        <f t="shared" si="39"/>
        <v/>
      </c>
      <c r="AI161" s="963" t="str">
        <f t="shared" si="40"/>
        <v/>
      </c>
      <c r="AJ161" s="964" t="str">
        <f>IF(AL160&lt;&gt;"",AJ160,IF(AJ160&lt;MAX(Z27:Z326),AJ160+1,""))</f>
        <v/>
      </c>
      <c r="AK161" s="965" t="str">
        <f>IF(AJ161="","",IF(AL160&lt;&gt;"",AL160,INDEX(AD27:AD326,MATCH(AJ161,Z27:Z326,0))))</f>
        <v/>
      </c>
      <c r="AL161" s="965" t="str">
        <f t="shared" si="41"/>
        <v/>
      </c>
      <c r="AM161" s="966" t="str">
        <f t="shared" si="42"/>
        <v/>
      </c>
      <c r="AN161" s="967" t="str">
        <f t="shared" si="43"/>
        <v/>
      </c>
      <c r="AO161" s="967" t="str">
        <f t="shared" si="44"/>
        <v/>
      </c>
      <c r="AP161" s="966" t="str">
        <f t="shared" si="45"/>
        <v/>
      </c>
      <c r="AQ161" s="967" t="str">
        <f>IF(AM161="","",IF(COUNTIF(BO27:BO309,TRIM(AP161))&gt;0,"EXCLUSION EXACTE",""))</f>
        <v/>
      </c>
      <c r="AR161" s="967" t="str" cm="1">
        <f t="array" ref="AR161">IF(AM161="","",IF(SUMPRODUCT(--(BO27:BO309&lt;&gt;""),--ISNUMBER(SEARCH(" "&amp;BO27:BO309&amp;" ",AP161)))&gt;0,"BLOQUE MOLLUSQUES",""))</f>
        <v/>
      </c>
      <c r="AS161" s="967" t="str" cm="1">
        <f t="array" ref="AS161">IF(AM161="","",IF(SUMPRODUCT(--(BS27:BS309&lt;&gt;""),--ISNUMBER(SEARCH(" "&amp;BS27:BS309&amp;" ",AP161)))&gt;0,"FORCE MOLLUSQUES",""))</f>
        <v/>
      </c>
      <c r="AT161" s="966" t="str">
        <f t="shared" si="46"/>
        <v/>
      </c>
      <c r="AU161" s="966" t="str">
        <f t="shared" si="49"/>
        <v/>
      </c>
      <c r="AV161" s="967" t="str">
        <f t="shared" si="47"/>
        <v/>
      </c>
      <c r="AW161" s="967" t="str" cm="1">
        <f t="array" ref="AW161">IF(AM161="","",IF(AQ161&lt;&gt;"","",IF(SUMPRODUCT(--(BM27:BM1509=AW26),--(BL27:BL1509&lt;&gt;""),--ISNUMBER(SEARCH(" "&amp;BL27:BL1509&amp;" ",AP161)))&gt;0,AW26,"")))</f>
        <v/>
      </c>
      <c r="AX161" s="967" t="str" cm="1">
        <f t="array" ref="AX161">IF(AM161="","",IF(AQ161&lt;&gt;"","",IF(SUMPRODUCT(--(BM27:BM1509=AX26),--(BL27:BL1509&lt;&gt;""),--ISNUMBER(SEARCH(" "&amp;BL27:BL1509&amp;" ",AP161)))&gt;0,AX26,"")))</f>
        <v/>
      </c>
      <c r="AY161" s="967" t="str" cm="1">
        <f t="array" ref="AY161">IF(AM161="","",IF(AQ161&lt;&gt;"","",IF(SUMPRODUCT(--(BM27:BM1509=AY26),--(BL27:BL1509&lt;&gt;""),--ISNUMBER(SEARCH(" "&amp;BL27:BL1509&amp;" ",AP161)))&gt;0,AY26,"")))</f>
        <v/>
      </c>
      <c r="AZ161" s="967" t="str" cm="1">
        <f t="array" ref="AZ161">IF(AM161="","",IF(AQ161&lt;&gt;"","",IF(SUMPRODUCT(--(BM27:BM1509=AZ26),--(BL27:BL1509&lt;&gt;""),--ISNUMBER(SEARCH(" "&amp;BL27:BL1509&amp;" ",AP161)))&gt;0,AZ26,"")))</f>
        <v/>
      </c>
      <c r="BA161" s="967" t="str" cm="1">
        <f t="array" ref="BA161">IF(AM161="","",IF(AQ161&lt;&gt;"","",IF(SUMPRODUCT(--(BM27:BM1509=BA26),--(BL27:BL1509&lt;&gt;""),--ISNUMBER(SEARCH(" "&amp;BL27:BL1509&amp;" ",AP161)))&gt;0,BA26,"")))</f>
        <v/>
      </c>
      <c r="BB161" s="967" t="str" cm="1">
        <f t="array" ref="BB161">IF(AM161="","",IF(AQ161&lt;&gt;"","",IF(SUMPRODUCT(--(BM27:BM1509=BB26),--(BL27:BL1509&lt;&gt;""),--ISNUMBER(SEARCH(" "&amp;BL27:BL1509&amp;" ",AP161)))&gt;0,BB26,"")))</f>
        <v/>
      </c>
      <c r="BC161" s="967" t="str" cm="1">
        <f t="array" ref="BC161">IF(AM161="","",IF(AQ161&lt;&gt;"","",IF(SUMPRODUCT(--(BM27:BM1509=BC26),--(BL27:BL1509&lt;&gt;""),--ISNUMBER(SEARCH(" "&amp;BL27:BL1509&amp;" ",AP161)))&gt;0,BC26,"")))</f>
        <v/>
      </c>
      <c r="BD161" s="967" t="str" cm="1">
        <f t="array" ref="BD161">IF(AM161="","",IF(AQ161&lt;&gt;"","",IF(SUMPRODUCT(--(BM27:BM1509=BD26),--(BL27:BL1509&lt;&gt;""),--ISNUMBER(SEARCH(" "&amp;BL27:BL1509&amp;" ",AP161)))&gt;0,BD26,"")))</f>
        <v/>
      </c>
      <c r="BE161" s="967" t="str" cm="1">
        <f t="array" ref="BE161">IF(AM161="","",IF(AQ161&lt;&gt;"","",IF(SUMPRODUCT(--(BM27:BM1509=BE26),--(BL27:BL1509&lt;&gt;""),--ISNUMBER(SEARCH(" "&amp;BL27:BL1509&amp;" ",AP161)))&gt;0,BE26,"")))</f>
        <v/>
      </c>
      <c r="BF161" s="967" t="str" cm="1">
        <f t="array" ref="BF161">IF(AM161="","",IF(AQ161&lt;&gt;"","",IF(SUMPRODUCT(--(BM27:BM1509=BF26),--(BL27:BL1509&lt;&gt;""),--ISNUMBER(SEARCH(" "&amp;BL27:BL1509&amp;" ",AP161)))&gt;0,BF26,"")))</f>
        <v/>
      </c>
      <c r="BG161" s="967" t="str" cm="1">
        <f t="array" ref="BG161">IF(AM161="","",IF(AQ161&lt;&gt;"","",IF(SUMPRODUCT(--(BM27:BM1509=BG26),--(BL27:BL1509&lt;&gt;""),--ISNUMBER(SEARCH(" "&amp;BL27:BL1509&amp;" ",AP161)))&gt;0,BG26,"")))</f>
        <v/>
      </c>
      <c r="BH161" s="967" t="str" cm="1">
        <f t="array" ref="BH161">IF(AM161="","",IF(AQ161&lt;&gt;"","",IF(SUMPRODUCT(--(BM27:BM1509=BH26),--(BL27:BL1509&lt;&gt;""),--ISNUMBER(SEARCH(" "&amp;BL27:BL1509&amp;" ",AP161)))&gt;0,BH26,"")))</f>
        <v/>
      </c>
      <c r="BI161" s="967" t="str" cm="1">
        <f t="array" ref="BI161">IF(AM161="","",IF(AQ161&lt;&gt;"","",IF(SUMPRODUCT(--(BM27:BM1509=BI26),--(BL27:BL1509&lt;&gt;""),--ISNUMBER(SEARCH(" "&amp;BL27:BL1509&amp;" ",AP161)))&gt;0,BI26,"")))</f>
        <v/>
      </c>
      <c r="BJ161" s="967" t="str" cm="1">
        <f t="array" ref="BJ161">IF(AM161="","",IF(AS161&lt;&gt;"",BJ26,IF(AR161&lt;&gt;"","",IF(AQ161&lt;&gt;"","",IF(SUMPRODUCT(--(BM27:BM1509=BJ26),--(BL27:BL1509&lt;&gt;""),--ISNUMBER(SEARCH(" "&amp;BL27:BL1509&amp;" ",AP161)))&gt;0,BJ26,"")))))</f>
        <v/>
      </c>
      <c r="BL161" s="968" t="s">
        <v>257</v>
      </c>
      <c r="BM161" s="968" t="s">
        <v>1962</v>
      </c>
      <c r="BO161" s="964"/>
      <c r="BP161" s="964"/>
      <c r="BQ161" s="964"/>
      <c r="BS161" s="964"/>
      <c r="BT161" s="964"/>
      <c r="BU161" s="964"/>
      <c r="CM161" s="49">
        <v>1</v>
      </c>
    </row>
    <row r="162" spans="4:91" ht="30" customHeight="1">
      <c r="D162" s="674"/>
      <c r="E162" s="680"/>
      <c r="F162" s="681"/>
      <c r="G162" s="680"/>
      <c r="H162" s="682"/>
      <c r="I162" s="891"/>
      <c r="J162" s="892"/>
      <c r="K162" s="745"/>
      <c r="L162" s="893"/>
      <c r="M162" s="894"/>
      <c r="N162" s="895"/>
      <c r="O162" s="896"/>
      <c r="P162" s="137"/>
      <c r="Q162" s="897"/>
      <c r="R162" s="751"/>
      <c r="S162" s="898"/>
      <c r="T162" s="753"/>
      <c r="U162" s="899"/>
      <c r="V162" s="900"/>
      <c r="W162" s="756"/>
      <c r="X162" s="764"/>
      <c r="Z162" s="973" t="str">
        <f>IF(AA162="","",COUNTIF(AA27:AA162,"&lt;&gt;"))</f>
        <v/>
      </c>
      <c r="AA162" s="965"/>
      <c r="AB162" s="974" t="str">
        <f t="shared" si="48"/>
        <v/>
      </c>
      <c r="AC162" s="984" t="str">
        <f t="shared" si="36"/>
        <v/>
      </c>
      <c r="AD162" s="976" t="str">
        <f t="shared" si="37"/>
        <v/>
      </c>
      <c r="AE162" s="977" t="str">
        <f t="shared" si="38"/>
        <v/>
      </c>
      <c r="AF162" s="964" t="str">
        <f>IF(AG162="","",COUNTIF(AG27:AG162,"&lt;&gt;"))</f>
        <v/>
      </c>
      <c r="AG162" s="965" t="str" cm="1">
        <f t="array" ref="AG162">IF(AK162="","",IF(LEN(AK162)&lt;=MAX(10,AF22),AK162,IFERROR(LEFT(AK162,LOOKUP(2,1/(MID(AK162,ROW(10:509),1)=" ")/(ROW(10:509)&lt;=MAX(10,AF22)),ROW(10:509))-1),LEFT(AK162,MAX(10,AF22)))))</f>
        <v/>
      </c>
      <c r="AH162" s="964" t="str">
        <f t="shared" si="39"/>
        <v/>
      </c>
      <c r="AI162" s="964" t="str">
        <f t="shared" si="40"/>
        <v/>
      </c>
      <c r="AJ162" s="964" t="str">
        <f>IF(AL161&lt;&gt;"",AJ161,IF(AJ161&lt;MAX(Z27:Z326),AJ161+1,""))</f>
        <v/>
      </c>
      <c r="AK162" s="965" t="str">
        <f>IF(AJ162="","",IF(AL161&lt;&gt;"",AL161,INDEX(AD27:AD326,MATCH(AJ162,Z27:Z326,0))))</f>
        <v/>
      </c>
      <c r="AL162" s="965" t="str">
        <f t="shared" si="41"/>
        <v/>
      </c>
      <c r="AM162" s="965" t="str">
        <f t="shared" si="42"/>
        <v/>
      </c>
      <c r="AN162" s="964" t="str">
        <f t="shared" si="43"/>
        <v/>
      </c>
      <c r="AO162" s="964" t="str">
        <f t="shared" si="44"/>
        <v/>
      </c>
      <c r="AP162" s="965" t="str">
        <f t="shared" si="45"/>
        <v/>
      </c>
      <c r="AQ162" s="964" t="str">
        <f>IF(AM162="","",IF(COUNTIF(BO27:BO309,TRIM(AP162))&gt;0,"EXCLUSION EXACTE",""))</f>
        <v/>
      </c>
      <c r="AR162" s="964" t="str" cm="1">
        <f t="array" ref="AR162">IF(AM162="","",IF(SUMPRODUCT(--(BO27:BO309&lt;&gt;""),--ISNUMBER(SEARCH(" "&amp;BO27:BO309&amp;" ",AP162)))&gt;0,"BLOQUE MOLLUSQUES",""))</f>
        <v/>
      </c>
      <c r="AS162" s="964" t="str" cm="1">
        <f t="array" ref="AS162">IF(AM162="","",IF(SUMPRODUCT(--(BS27:BS309&lt;&gt;""),--ISNUMBER(SEARCH(" "&amp;BS27:BS309&amp;" ",AP162)))&gt;0,"FORCE MOLLUSQUES",""))</f>
        <v/>
      </c>
      <c r="AT162" s="965" t="str">
        <f t="shared" si="46"/>
        <v/>
      </c>
      <c r="AU162" s="965" t="str">
        <f t="shared" si="49"/>
        <v/>
      </c>
      <c r="AV162" s="964" t="str">
        <f t="shared" si="47"/>
        <v/>
      </c>
      <c r="AW162" s="964" t="str" cm="1">
        <f t="array" ref="AW162">IF(AM162="","",IF(AQ162&lt;&gt;"","",IF(SUMPRODUCT(--(BM27:BM1509=AW26),--(BL27:BL1509&lt;&gt;""),--ISNUMBER(SEARCH(" "&amp;BL27:BL1509&amp;" ",AP162)))&gt;0,AW26,"")))</f>
        <v/>
      </c>
      <c r="AX162" s="964" t="str" cm="1">
        <f t="array" ref="AX162">IF(AM162="","",IF(AQ162&lt;&gt;"","",IF(SUMPRODUCT(--(BM27:BM1509=AX26),--(BL27:BL1509&lt;&gt;""),--ISNUMBER(SEARCH(" "&amp;BL27:BL1509&amp;" ",AP162)))&gt;0,AX26,"")))</f>
        <v/>
      </c>
      <c r="AY162" s="964" t="str" cm="1">
        <f t="array" ref="AY162">IF(AM162="","",IF(AQ162&lt;&gt;"","",IF(SUMPRODUCT(--(BM27:BM1509=AY26),--(BL27:BL1509&lt;&gt;""),--ISNUMBER(SEARCH(" "&amp;BL27:BL1509&amp;" ",AP162)))&gt;0,AY26,"")))</f>
        <v/>
      </c>
      <c r="AZ162" s="964" t="str" cm="1">
        <f t="array" ref="AZ162">IF(AM162="","",IF(AQ162&lt;&gt;"","",IF(SUMPRODUCT(--(BM27:BM1509=AZ26),--(BL27:BL1509&lt;&gt;""),--ISNUMBER(SEARCH(" "&amp;BL27:BL1509&amp;" ",AP162)))&gt;0,AZ26,"")))</f>
        <v/>
      </c>
      <c r="BA162" s="964" t="str" cm="1">
        <f t="array" ref="BA162">IF(AM162="","",IF(AQ162&lt;&gt;"","",IF(SUMPRODUCT(--(BM27:BM1509=BA26),--(BL27:BL1509&lt;&gt;""),--ISNUMBER(SEARCH(" "&amp;BL27:BL1509&amp;" ",AP162)))&gt;0,BA26,"")))</f>
        <v/>
      </c>
      <c r="BB162" s="964" t="str" cm="1">
        <f t="array" ref="BB162">IF(AM162="","",IF(AQ162&lt;&gt;"","",IF(SUMPRODUCT(--(BM27:BM1509=BB26),--(BL27:BL1509&lt;&gt;""),--ISNUMBER(SEARCH(" "&amp;BL27:BL1509&amp;" ",AP162)))&gt;0,BB26,"")))</f>
        <v/>
      </c>
      <c r="BC162" s="964" t="str" cm="1">
        <f t="array" ref="BC162">IF(AM162="","",IF(AQ162&lt;&gt;"","",IF(SUMPRODUCT(--(BM27:BM1509=BC26),--(BL27:BL1509&lt;&gt;""),--ISNUMBER(SEARCH(" "&amp;BL27:BL1509&amp;" ",AP162)))&gt;0,BC26,"")))</f>
        <v/>
      </c>
      <c r="BD162" s="964" t="str" cm="1">
        <f t="array" ref="BD162">IF(AM162="","",IF(AQ162&lt;&gt;"","",IF(SUMPRODUCT(--(BM27:BM1509=BD26),--(BL27:BL1509&lt;&gt;""),--ISNUMBER(SEARCH(" "&amp;BL27:BL1509&amp;" ",AP162)))&gt;0,BD26,"")))</f>
        <v/>
      </c>
      <c r="BE162" s="964" t="str" cm="1">
        <f t="array" ref="BE162">IF(AM162="","",IF(AQ162&lt;&gt;"","",IF(SUMPRODUCT(--(BM27:BM1509=BE26),--(BL27:BL1509&lt;&gt;""),--ISNUMBER(SEARCH(" "&amp;BL27:BL1509&amp;" ",AP162)))&gt;0,BE26,"")))</f>
        <v/>
      </c>
      <c r="BF162" s="964" t="str" cm="1">
        <f t="array" ref="BF162">IF(AM162="","",IF(AQ162&lt;&gt;"","",IF(SUMPRODUCT(--(BM27:BM1509=BF26),--(BL27:BL1509&lt;&gt;""),--ISNUMBER(SEARCH(" "&amp;BL27:BL1509&amp;" ",AP162)))&gt;0,BF26,"")))</f>
        <v/>
      </c>
      <c r="BG162" s="964" t="str" cm="1">
        <f t="array" ref="BG162">IF(AM162="","",IF(AQ162&lt;&gt;"","",IF(SUMPRODUCT(--(BM27:BM1509=BG26),--(BL27:BL1509&lt;&gt;""),--ISNUMBER(SEARCH(" "&amp;BL27:BL1509&amp;" ",AP162)))&gt;0,BG26,"")))</f>
        <v/>
      </c>
      <c r="BH162" s="964" t="str" cm="1">
        <f t="array" ref="BH162">IF(AM162="","",IF(AQ162&lt;&gt;"","",IF(SUMPRODUCT(--(BM27:BM1509=BH26),--(BL27:BL1509&lt;&gt;""),--ISNUMBER(SEARCH(" "&amp;BL27:BL1509&amp;" ",AP162)))&gt;0,BH26,"")))</f>
        <v/>
      </c>
      <c r="BI162" s="964" t="str" cm="1">
        <f t="array" ref="BI162">IF(AM162="","",IF(AQ162&lt;&gt;"","",IF(SUMPRODUCT(--(BM27:BM1509=BI26),--(BL27:BL1509&lt;&gt;""),--ISNUMBER(SEARCH(" "&amp;BL27:BL1509&amp;" ",AP162)))&gt;0,BI26,"")))</f>
        <v/>
      </c>
      <c r="BJ162" s="964" t="str" cm="1">
        <f t="array" ref="BJ162">IF(AM162="","",IF(AS162&lt;&gt;"",BJ26,IF(AR162&lt;&gt;"","",IF(AQ162&lt;&gt;"","",IF(SUMPRODUCT(--(BM27:BM1509=BJ26),--(BL27:BL1509&lt;&gt;""),--ISNUMBER(SEARCH(" "&amp;BL27:BL1509&amp;" ",AP162)))&gt;0,BJ26,"")))))</f>
        <v/>
      </c>
      <c r="BL162" s="964" t="s">
        <v>2165</v>
      </c>
      <c r="BM162" s="964" t="s">
        <v>1962</v>
      </c>
      <c r="BO162" s="964"/>
      <c r="BP162" s="964"/>
      <c r="BQ162" s="964"/>
      <c r="BS162" s="964"/>
      <c r="BT162" s="964"/>
      <c r="BU162" s="964"/>
      <c r="CM162" s="49">
        <v>1</v>
      </c>
    </row>
    <row r="163" spans="4:91" ht="30" customHeight="1">
      <c r="D163" s="674"/>
      <c r="E163" s="680"/>
      <c r="F163" s="681"/>
      <c r="G163" s="680"/>
      <c r="H163" s="682"/>
      <c r="I163" s="891"/>
      <c r="J163" s="892"/>
      <c r="K163" s="745"/>
      <c r="L163" s="893"/>
      <c r="M163" s="894"/>
      <c r="N163" s="895"/>
      <c r="O163" s="896"/>
      <c r="P163" s="137"/>
      <c r="Q163" s="897"/>
      <c r="R163" s="751"/>
      <c r="S163" s="898"/>
      <c r="T163" s="753"/>
      <c r="U163" s="899"/>
      <c r="V163" s="900"/>
      <c r="W163" s="756"/>
      <c r="X163" s="764"/>
      <c r="Z163" s="957" t="str">
        <f>IF(AA163="","",COUNTIF(AA27:AA163,"&lt;&gt;"))</f>
        <v/>
      </c>
      <c r="AA163" s="958"/>
      <c r="AB163" s="974" t="str">
        <f t="shared" si="48"/>
        <v/>
      </c>
      <c r="AC163" s="984" t="str">
        <f t="shared" si="36"/>
        <v/>
      </c>
      <c r="AD163" s="961" t="str">
        <f t="shared" si="37"/>
        <v/>
      </c>
      <c r="AE163" s="962" t="str">
        <f t="shared" si="38"/>
        <v/>
      </c>
      <c r="AF163" s="963" t="str">
        <f>IF(AG163="","",COUNTIF(AG27:AG163,"&lt;&gt;"))</f>
        <v/>
      </c>
      <c r="AG163" s="958" t="str" cm="1">
        <f t="array" ref="AG163">IF(AK163="","",IF(LEN(AK163)&lt;=MAX(10,AF22),AK163,IFERROR(LEFT(AK163,LOOKUP(2,1/(MID(AK163,ROW(10:509),1)=" ")/(ROW(10:509)&lt;=MAX(10,AF22)),ROW(10:509))-1),LEFT(AK163,MAX(10,AF22)))))</f>
        <v/>
      </c>
      <c r="AH163" s="963" t="str">
        <f t="shared" si="39"/>
        <v/>
      </c>
      <c r="AI163" s="963" t="str">
        <f t="shared" si="40"/>
        <v/>
      </c>
      <c r="AJ163" s="964" t="str">
        <f>IF(AL162&lt;&gt;"",AJ162,IF(AJ162&lt;MAX(Z27:Z326),AJ162+1,""))</f>
        <v/>
      </c>
      <c r="AK163" s="965" t="str">
        <f>IF(AJ163="","",IF(AL162&lt;&gt;"",AL162,INDEX(AD27:AD326,MATCH(AJ163,Z27:Z326,0))))</f>
        <v/>
      </c>
      <c r="AL163" s="965" t="str">
        <f t="shared" si="41"/>
        <v/>
      </c>
      <c r="AM163" s="966" t="str">
        <f t="shared" si="42"/>
        <v/>
      </c>
      <c r="AN163" s="967" t="str">
        <f t="shared" si="43"/>
        <v/>
      </c>
      <c r="AO163" s="967" t="str">
        <f t="shared" si="44"/>
        <v/>
      </c>
      <c r="AP163" s="966" t="str">
        <f t="shared" si="45"/>
        <v/>
      </c>
      <c r="AQ163" s="967" t="str">
        <f>IF(AM163="","",IF(COUNTIF(BO27:BO309,TRIM(AP163))&gt;0,"EXCLUSION EXACTE",""))</f>
        <v/>
      </c>
      <c r="AR163" s="967" t="str" cm="1">
        <f t="array" ref="AR163">IF(AM163="","",IF(SUMPRODUCT(--(BO27:BO309&lt;&gt;""),--ISNUMBER(SEARCH(" "&amp;BO27:BO309&amp;" ",AP163)))&gt;0,"BLOQUE MOLLUSQUES",""))</f>
        <v/>
      </c>
      <c r="AS163" s="967" t="str" cm="1">
        <f t="array" ref="AS163">IF(AM163="","",IF(SUMPRODUCT(--(BS27:BS309&lt;&gt;""),--ISNUMBER(SEARCH(" "&amp;BS27:BS309&amp;" ",AP163)))&gt;0,"FORCE MOLLUSQUES",""))</f>
        <v/>
      </c>
      <c r="AT163" s="966" t="str">
        <f t="shared" si="46"/>
        <v/>
      </c>
      <c r="AU163" s="966" t="str">
        <f t="shared" si="49"/>
        <v/>
      </c>
      <c r="AV163" s="967" t="str">
        <f t="shared" si="47"/>
        <v/>
      </c>
      <c r="AW163" s="967" t="str" cm="1">
        <f t="array" ref="AW163">IF(AM163="","",IF(AQ163&lt;&gt;"","",IF(SUMPRODUCT(--(BM27:BM1509=AW26),--(BL27:BL1509&lt;&gt;""),--ISNUMBER(SEARCH(" "&amp;BL27:BL1509&amp;" ",AP163)))&gt;0,AW26,"")))</f>
        <v/>
      </c>
      <c r="AX163" s="967" t="str" cm="1">
        <f t="array" ref="AX163">IF(AM163="","",IF(AQ163&lt;&gt;"","",IF(SUMPRODUCT(--(BM27:BM1509=AX26),--(BL27:BL1509&lt;&gt;""),--ISNUMBER(SEARCH(" "&amp;BL27:BL1509&amp;" ",AP163)))&gt;0,AX26,"")))</f>
        <v/>
      </c>
      <c r="AY163" s="967" t="str" cm="1">
        <f t="array" ref="AY163">IF(AM163="","",IF(AQ163&lt;&gt;"","",IF(SUMPRODUCT(--(BM27:BM1509=AY26),--(BL27:BL1509&lt;&gt;""),--ISNUMBER(SEARCH(" "&amp;BL27:BL1509&amp;" ",AP163)))&gt;0,AY26,"")))</f>
        <v/>
      </c>
      <c r="AZ163" s="967" t="str" cm="1">
        <f t="array" ref="AZ163">IF(AM163="","",IF(AQ163&lt;&gt;"","",IF(SUMPRODUCT(--(BM27:BM1509=AZ26),--(BL27:BL1509&lt;&gt;""),--ISNUMBER(SEARCH(" "&amp;BL27:BL1509&amp;" ",AP163)))&gt;0,AZ26,"")))</f>
        <v/>
      </c>
      <c r="BA163" s="967" t="str" cm="1">
        <f t="array" ref="BA163">IF(AM163="","",IF(AQ163&lt;&gt;"","",IF(SUMPRODUCT(--(BM27:BM1509=BA26),--(BL27:BL1509&lt;&gt;""),--ISNUMBER(SEARCH(" "&amp;BL27:BL1509&amp;" ",AP163)))&gt;0,BA26,"")))</f>
        <v/>
      </c>
      <c r="BB163" s="967" t="str" cm="1">
        <f t="array" ref="BB163">IF(AM163="","",IF(AQ163&lt;&gt;"","",IF(SUMPRODUCT(--(BM27:BM1509=BB26),--(BL27:BL1509&lt;&gt;""),--ISNUMBER(SEARCH(" "&amp;BL27:BL1509&amp;" ",AP163)))&gt;0,BB26,"")))</f>
        <v/>
      </c>
      <c r="BC163" s="967" t="str" cm="1">
        <f t="array" ref="BC163">IF(AM163="","",IF(AQ163&lt;&gt;"","",IF(SUMPRODUCT(--(BM27:BM1509=BC26),--(BL27:BL1509&lt;&gt;""),--ISNUMBER(SEARCH(" "&amp;BL27:BL1509&amp;" ",AP163)))&gt;0,BC26,"")))</f>
        <v/>
      </c>
      <c r="BD163" s="967" t="str" cm="1">
        <f t="array" ref="BD163">IF(AM163="","",IF(AQ163&lt;&gt;"","",IF(SUMPRODUCT(--(BM27:BM1509=BD26),--(BL27:BL1509&lt;&gt;""),--ISNUMBER(SEARCH(" "&amp;BL27:BL1509&amp;" ",AP163)))&gt;0,BD26,"")))</f>
        <v/>
      </c>
      <c r="BE163" s="967" t="str" cm="1">
        <f t="array" ref="BE163">IF(AM163="","",IF(AQ163&lt;&gt;"","",IF(SUMPRODUCT(--(BM27:BM1509=BE26),--(BL27:BL1509&lt;&gt;""),--ISNUMBER(SEARCH(" "&amp;BL27:BL1509&amp;" ",AP163)))&gt;0,BE26,"")))</f>
        <v/>
      </c>
      <c r="BF163" s="967" t="str" cm="1">
        <f t="array" ref="BF163">IF(AM163="","",IF(AQ163&lt;&gt;"","",IF(SUMPRODUCT(--(BM27:BM1509=BF26),--(BL27:BL1509&lt;&gt;""),--ISNUMBER(SEARCH(" "&amp;BL27:BL1509&amp;" ",AP163)))&gt;0,BF26,"")))</f>
        <v/>
      </c>
      <c r="BG163" s="967" t="str" cm="1">
        <f t="array" ref="BG163">IF(AM163="","",IF(AQ163&lt;&gt;"","",IF(SUMPRODUCT(--(BM27:BM1509=BG26),--(BL27:BL1509&lt;&gt;""),--ISNUMBER(SEARCH(" "&amp;BL27:BL1509&amp;" ",AP163)))&gt;0,BG26,"")))</f>
        <v/>
      </c>
      <c r="BH163" s="967" t="str" cm="1">
        <f t="array" ref="BH163">IF(AM163="","",IF(AQ163&lt;&gt;"","",IF(SUMPRODUCT(--(BM27:BM1509=BH26),--(BL27:BL1509&lt;&gt;""),--ISNUMBER(SEARCH(" "&amp;BL27:BL1509&amp;" ",AP163)))&gt;0,BH26,"")))</f>
        <v/>
      </c>
      <c r="BI163" s="967" t="str" cm="1">
        <f t="array" ref="BI163">IF(AM163="","",IF(AQ163&lt;&gt;"","",IF(SUMPRODUCT(--(BM27:BM1509=BI26),--(BL27:BL1509&lt;&gt;""),--ISNUMBER(SEARCH(" "&amp;BL27:BL1509&amp;" ",AP163)))&gt;0,BI26,"")))</f>
        <v/>
      </c>
      <c r="BJ163" s="967" t="str" cm="1">
        <f t="array" ref="BJ163">IF(AM163="","",IF(AS163&lt;&gt;"",BJ26,IF(AR163&lt;&gt;"","",IF(AQ163&lt;&gt;"","",IF(SUMPRODUCT(--(BM27:BM1509=BJ26),--(BL27:BL1509&lt;&gt;""),--ISNUMBER(SEARCH(" "&amp;BL27:BL1509&amp;" ",AP163)))&gt;0,BJ26,"")))))</f>
        <v/>
      </c>
      <c r="BL163" s="968" t="s">
        <v>2186</v>
      </c>
      <c r="BM163" s="968" t="s">
        <v>1962</v>
      </c>
      <c r="BO163" s="964"/>
      <c r="BP163" s="964"/>
      <c r="BQ163" s="964"/>
      <c r="BS163" s="964"/>
      <c r="BT163" s="964"/>
      <c r="BU163" s="964"/>
      <c r="CM163" s="49">
        <v>1</v>
      </c>
    </row>
    <row r="164" spans="4:91" ht="30" customHeight="1">
      <c r="D164" s="674"/>
      <c r="E164" s="680"/>
      <c r="F164" s="681"/>
      <c r="G164" s="680"/>
      <c r="H164" s="682"/>
      <c r="I164" s="891"/>
      <c r="J164" s="892"/>
      <c r="K164" s="745"/>
      <c r="L164" s="893"/>
      <c r="M164" s="894"/>
      <c r="N164" s="895"/>
      <c r="O164" s="896"/>
      <c r="P164" s="137"/>
      <c r="Q164" s="897"/>
      <c r="R164" s="751"/>
      <c r="S164" s="898"/>
      <c r="T164" s="753"/>
      <c r="U164" s="899"/>
      <c r="V164" s="900"/>
      <c r="W164" s="756"/>
      <c r="X164" s="764"/>
      <c r="Z164" s="973" t="str">
        <f>IF(AA164="","",COUNTIF(AA27:AA164,"&lt;&gt;"))</f>
        <v/>
      </c>
      <c r="AA164" s="965"/>
      <c r="AB164" s="974" t="str">
        <f t="shared" si="48"/>
        <v/>
      </c>
      <c r="AC164" s="984" t="str">
        <f t="shared" si="36"/>
        <v/>
      </c>
      <c r="AD164" s="976" t="str">
        <f t="shared" si="37"/>
        <v/>
      </c>
      <c r="AE164" s="977" t="str">
        <f t="shared" si="38"/>
        <v/>
      </c>
      <c r="AF164" s="964" t="str">
        <f>IF(AG164="","",COUNTIF(AG27:AG164,"&lt;&gt;"))</f>
        <v/>
      </c>
      <c r="AG164" s="965" t="str" cm="1">
        <f t="array" ref="AG164">IF(AK164="","",IF(LEN(AK164)&lt;=MAX(10,AF22),AK164,IFERROR(LEFT(AK164,LOOKUP(2,1/(MID(AK164,ROW(10:509),1)=" ")/(ROW(10:509)&lt;=MAX(10,AF22)),ROW(10:509))-1),LEFT(AK164,MAX(10,AF22)))))</f>
        <v/>
      </c>
      <c r="AH164" s="964" t="str">
        <f t="shared" si="39"/>
        <v/>
      </c>
      <c r="AI164" s="964" t="str">
        <f t="shared" si="40"/>
        <v/>
      </c>
      <c r="AJ164" s="964" t="str">
        <f>IF(AL163&lt;&gt;"",AJ163,IF(AJ163&lt;MAX(Z27:Z326),AJ163+1,""))</f>
        <v/>
      </c>
      <c r="AK164" s="965" t="str">
        <f>IF(AJ164="","",IF(AL163&lt;&gt;"",AL163,INDEX(AD27:AD326,MATCH(AJ164,Z27:Z326,0))))</f>
        <v/>
      </c>
      <c r="AL164" s="965" t="str">
        <f t="shared" si="41"/>
        <v/>
      </c>
      <c r="AM164" s="965" t="str">
        <f t="shared" si="42"/>
        <v/>
      </c>
      <c r="AN164" s="964" t="str">
        <f t="shared" si="43"/>
        <v/>
      </c>
      <c r="AO164" s="964" t="str">
        <f t="shared" si="44"/>
        <v/>
      </c>
      <c r="AP164" s="965" t="str">
        <f t="shared" si="45"/>
        <v/>
      </c>
      <c r="AQ164" s="964" t="str">
        <f>IF(AM164="","",IF(COUNTIF(BO27:BO309,TRIM(AP164))&gt;0,"EXCLUSION EXACTE",""))</f>
        <v/>
      </c>
      <c r="AR164" s="964" t="str" cm="1">
        <f t="array" ref="AR164">IF(AM164="","",IF(SUMPRODUCT(--(BO27:BO309&lt;&gt;""),--ISNUMBER(SEARCH(" "&amp;BO27:BO309&amp;" ",AP164)))&gt;0,"BLOQUE MOLLUSQUES",""))</f>
        <v/>
      </c>
      <c r="AS164" s="964" t="str" cm="1">
        <f t="array" ref="AS164">IF(AM164="","",IF(SUMPRODUCT(--(BS27:BS309&lt;&gt;""),--ISNUMBER(SEARCH(" "&amp;BS27:BS309&amp;" ",AP164)))&gt;0,"FORCE MOLLUSQUES",""))</f>
        <v/>
      </c>
      <c r="AT164" s="965" t="str">
        <f t="shared" si="46"/>
        <v/>
      </c>
      <c r="AU164" s="965" t="str">
        <f t="shared" si="49"/>
        <v/>
      </c>
      <c r="AV164" s="964" t="str">
        <f t="shared" si="47"/>
        <v/>
      </c>
      <c r="AW164" s="964" t="str" cm="1">
        <f t="array" ref="AW164">IF(AM164="","",IF(AQ164&lt;&gt;"","",IF(SUMPRODUCT(--(BM27:BM1509=AW26),--(BL27:BL1509&lt;&gt;""),--ISNUMBER(SEARCH(" "&amp;BL27:BL1509&amp;" ",AP164)))&gt;0,AW26,"")))</f>
        <v/>
      </c>
      <c r="AX164" s="964" t="str" cm="1">
        <f t="array" ref="AX164">IF(AM164="","",IF(AQ164&lt;&gt;"","",IF(SUMPRODUCT(--(BM27:BM1509=AX26),--(BL27:BL1509&lt;&gt;""),--ISNUMBER(SEARCH(" "&amp;BL27:BL1509&amp;" ",AP164)))&gt;0,AX26,"")))</f>
        <v/>
      </c>
      <c r="AY164" s="964" t="str" cm="1">
        <f t="array" ref="AY164">IF(AM164="","",IF(AQ164&lt;&gt;"","",IF(SUMPRODUCT(--(BM27:BM1509=AY26),--(BL27:BL1509&lt;&gt;""),--ISNUMBER(SEARCH(" "&amp;BL27:BL1509&amp;" ",AP164)))&gt;0,AY26,"")))</f>
        <v/>
      </c>
      <c r="AZ164" s="964" t="str" cm="1">
        <f t="array" ref="AZ164">IF(AM164="","",IF(AQ164&lt;&gt;"","",IF(SUMPRODUCT(--(BM27:BM1509=AZ26),--(BL27:BL1509&lt;&gt;""),--ISNUMBER(SEARCH(" "&amp;BL27:BL1509&amp;" ",AP164)))&gt;0,AZ26,"")))</f>
        <v/>
      </c>
      <c r="BA164" s="964" t="str" cm="1">
        <f t="array" ref="BA164">IF(AM164="","",IF(AQ164&lt;&gt;"","",IF(SUMPRODUCT(--(BM27:BM1509=BA26),--(BL27:BL1509&lt;&gt;""),--ISNUMBER(SEARCH(" "&amp;BL27:BL1509&amp;" ",AP164)))&gt;0,BA26,"")))</f>
        <v/>
      </c>
      <c r="BB164" s="964" t="str" cm="1">
        <f t="array" ref="BB164">IF(AM164="","",IF(AQ164&lt;&gt;"","",IF(SUMPRODUCT(--(BM27:BM1509=BB26),--(BL27:BL1509&lt;&gt;""),--ISNUMBER(SEARCH(" "&amp;BL27:BL1509&amp;" ",AP164)))&gt;0,BB26,"")))</f>
        <v/>
      </c>
      <c r="BC164" s="964" t="str" cm="1">
        <f t="array" ref="BC164">IF(AM164="","",IF(AQ164&lt;&gt;"","",IF(SUMPRODUCT(--(BM27:BM1509=BC26),--(BL27:BL1509&lt;&gt;""),--ISNUMBER(SEARCH(" "&amp;BL27:BL1509&amp;" ",AP164)))&gt;0,BC26,"")))</f>
        <v/>
      </c>
      <c r="BD164" s="964" t="str" cm="1">
        <f t="array" ref="BD164">IF(AM164="","",IF(AQ164&lt;&gt;"","",IF(SUMPRODUCT(--(BM27:BM1509=BD26),--(BL27:BL1509&lt;&gt;""),--ISNUMBER(SEARCH(" "&amp;BL27:BL1509&amp;" ",AP164)))&gt;0,BD26,"")))</f>
        <v/>
      </c>
      <c r="BE164" s="964" t="str" cm="1">
        <f t="array" ref="BE164">IF(AM164="","",IF(AQ164&lt;&gt;"","",IF(SUMPRODUCT(--(BM27:BM1509=BE26),--(BL27:BL1509&lt;&gt;""),--ISNUMBER(SEARCH(" "&amp;BL27:BL1509&amp;" ",AP164)))&gt;0,BE26,"")))</f>
        <v/>
      </c>
      <c r="BF164" s="964" t="str" cm="1">
        <f t="array" ref="BF164">IF(AM164="","",IF(AQ164&lt;&gt;"","",IF(SUMPRODUCT(--(BM27:BM1509=BF26),--(BL27:BL1509&lt;&gt;""),--ISNUMBER(SEARCH(" "&amp;BL27:BL1509&amp;" ",AP164)))&gt;0,BF26,"")))</f>
        <v/>
      </c>
      <c r="BG164" s="964" t="str" cm="1">
        <f t="array" ref="BG164">IF(AM164="","",IF(AQ164&lt;&gt;"","",IF(SUMPRODUCT(--(BM27:BM1509=BG26),--(BL27:BL1509&lt;&gt;""),--ISNUMBER(SEARCH(" "&amp;BL27:BL1509&amp;" ",AP164)))&gt;0,BG26,"")))</f>
        <v/>
      </c>
      <c r="BH164" s="964" t="str" cm="1">
        <f t="array" ref="BH164">IF(AM164="","",IF(AQ164&lt;&gt;"","",IF(SUMPRODUCT(--(BM27:BM1509=BH26),--(BL27:BL1509&lt;&gt;""),--ISNUMBER(SEARCH(" "&amp;BL27:BL1509&amp;" ",AP164)))&gt;0,BH26,"")))</f>
        <v/>
      </c>
      <c r="BI164" s="964" t="str" cm="1">
        <f t="array" ref="BI164">IF(AM164="","",IF(AQ164&lt;&gt;"","",IF(SUMPRODUCT(--(BM27:BM1509=BI26),--(BL27:BL1509&lt;&gt;""),--ISNUMBER(SEARCH(" "&amp;BL27:BL1509&amp;" ",AP164)))&gt;0,BI26,"")))</f>
        <v/>
      </c>
      <c r="BJ164" s="964" t="str" cm="1">
        <f t="array" ref="BJ164">IF(AM164="","",IF(AS164&lt;&gt;"",BJ26,IF(AR164&lt;&gt;"","",IF(AQ164&lt;&gt;"","",IF(SUMPRODUCT(--(BM27:BM1509=BJ26),--(BL27:BL1509&lt;&gt;""),--ISNUMBER(SEARCH(" "&amp;BL27:BL1509&amp;" ",AP164)))&gt;0,BJ26,"")))))</f>
        <v/>
      </c>
      <c r="BL164" s="964" t="s">
        <v>2187</v>
      </c>
      <c r="BM164" s="964" t="s">
        <v>1962</v>
      </c>
      <c r="BO164" s="964"/>
      <c r="BP164" s="964"/>
      <c r="BQ164" s="964"/>
      <c r="BS164" s="964"/>
      <c r="BT164" s="964"/>
      <c r="BU164" s="964"/>
      <c r="CM164" s="49">
        <v>1</v>
      </c>
    </row>
    <row r="165" spans="4:91" ht="30" customHeight="1">
      <c r="D165" s="674"/>
      <c r="E165" s="680"/>
      <c r="F165" s="681"/>
      <c r="G165" s="680"/>
      <c r="H165" s="682"/>
      <c r="I165" s="891"/>
      <c r="J165" s="892"/>
      <c r="K165" s="745"/>
      <c r="L165" s="893"/>
      <c r="M165" s="894"/>
      <c r="N165" s="895"/>
      <c r="O165" s="896"/>
      <c r="P165" s="137"/>
      <c r="Q165" s="897"/>
      <c r="R165" s="751"/>
      <c r="S165" s="898"/>
      <c r="T165" s="753"/>
      <c r="U165" s="899"/>
      <c r="V165" s="900"/>
      <c r="W165" s="756"/>
      <c r="X165" s="764"/>
      <c r="Z165" s="957" t="str">
        <f>IF(AA165="","",COUNTIF(AA27:AA165,"&lt;&gt;"))</f>
        <v/>
      </c>
      <c r="AA165" s="958"/>
      <c r="AB165" s="974" t="str">
        <f t="shared" si="48"/>
        <v/>
      </c>
      <c r="AC165" s="984" t="str">
        <f t="shared" si="36"/>
        <v/>
      </c>
      <c r="AD165" s="961" t="str">
        <f t="shared" si="37"/>
        <v/>
      </c>
      <c r="AE165" s="962" t="str">
        <f t="shared" si="38"/>
        <v/>
      </c>
      <c r="AF165" s="963" t="str">
        <f>IF(AG165="","",COUNTIF(AG27:AG165,"&lt;&gt;"))</f>
        <v/>
      </c>
      <c r="AG165" s="958" t="str" cm="1">
        <f t="array" ref="AG165">IF(AK165="","",IF(LEN(AK165)&lt;=MAX(10,AF22),AK165,IFERROR(LEFT(AK165,LOOKUP(2,1/(MID(AK165,ROW(10:509),1)=" ")/(ROW(10:509)&lt;=MAX(10,AF22)),ROW(10:509))-1),LEFT(AK165,MAX(10,AF22)))))</f>
        <v/>
      </c>
      <c r="AH165" s="963" t="str">
        <f t="shared" si="39"/>
        <v/>
      </c>
      <c r="AI165" s="963" t="str">
        <f t="shared" si="40"/>
        <v/>
      </c>
      <c r="AJ165" s="964" t="str">
        <f>IF(AL164&lt;&gt;"",AJ164,IF(AJ164&lt;MAX(Z27:Z326),AJ164+1,""))</f>
        <v/>
      </c>
      <c r="AK165" s="965" t="str">
        <f>IF(AJ165="","",IF(AL164&lt;&gt;"",AL164,INDEX(AD27:AD326,MATCH(AJ165,Z27:Z326,0))))</f>
        <v/>
      </c>
      <c r="AL165" s="965" t="str">
        <f t="shared" si="41"/>
        <v/>
      </c>
      <c r="AM165" s="966" t="str">
        <f t="shared" si="42"/>
        <v/>
      </c>
      <c r="AN165" s="967" t="str">
        <f t="shared" si="43"/>
        <v/>
      </c>
      <c r="AO165" s="967" t="str">
        <f t="shared" si="44"/>
        <v/>
      </c>
      <c r="AP165" s="966" t="str">
        <f t="shared" si="45"/>
        <v/>
      </c>
      <c r="AQ165" s="967" t="str">
        <f>IF(AM165="","",IF(COUNTIF(BO27:BO309,TRIM(AP165))&gt;0,"EXCLUSION EXACTE",""))</f>
        <v/>
      </c>
      <c r="AR165" s="967" t="str" cm="1">
        <f t="array" ref="AR165">IF(AM165="","",IF(SUMPRODUCT(--(BO27:BO309&lt;&gt;""),--ISNUMBER(SEARCH(" "&amp;BO27:BO309&amp;" ",AP165)))&gt;0,"BLOQUE MOLLUSQUES",""))</f>
        <v/>
      </c>
      <c r="AS165" s="967" t="str" cm="1">
        <f t="array" ref="AS165">IF(AM165="","",IF(SUMPRODUCT(--(BS27:BS309&lt;&gt;""),--ISNUMBER(SEARCH(" "&amp;BS27:BS309&amp;" ",AP165)))&gt;0,"FORCE MOLLUSQUES",""))</f>
        <v/>
      </c>
      <c r="AT165" s="966" t="str">
        <f t="shared" si="46"/>
        <v/>
      </c>
      <c r="AU165" s="966" t="str">
        <f t="shared" si="49"/>
        <v/>
      </c>
      <c r="AV165" s="967" t="str">
        <f t="shared" si="47"/>
        <v/>
      </c>
      <c r="AW165" s="967" t="str" cm="1">
        <f t="array" ref="AW165">IF(AM165="","",IF(AQ165&lt;&gt;"","",IF(SUMPRODUCT(--(BM27:BM1509=AW26),--(BL27:BL1509&lt;&gt;""),--ISNUMBER(SEARCH(" "&amp;BL27:BL1509&amp;" ",AP165)))&gt;0,AW26,"")))</f>
        <v/>
      </c>
      <c r="AX165" s="967" t="str" cm="1">
        <f t="array" ref="AX165">IF(AM165="","",IF(AQ165&lt;&gt;"","",IF(SUMPRODUCT(--(BM27:BM1509=AX26),--(BL27:BL1509&lt;&gt;""),--ISNUMBER(SEARCH(" "&amp;BL27:BL1509&amp;" ",AP165)))&gt;0,AX26,"")))</f>
        <v/>
      </c>
      <c r="AY165" s="967" t="str" cm="1">
        <f t="array" ref="AY165">IF(AM165="","",IF(AQ165&lt;&gt;"","",IF(SUMPRODUCT(--(BM27:BM1509=AY26),--(BL27:BL1509&lt;&gt;""),--ISNUMBER(SEARCH(" "&amp;BL27:BL1509&amp;" ",AP165)))&gt;0,AY26,"")))</f>
        <v/>
      </c>
      <c r="AZ165" s="967" t="str" cm="1">
        <f t="array" ref="AZ165">IF(AM165="","",IF(AQ165&lt;&gt;"","",IF(SUMPRODUCT(--(BM27:BM1509=AZ26),--(BL27:BL1509&lt;&gt;""),--ISNUMBER(SEARCH(" "&amp;BL27:BL1509&amp;" ",AP165)))&gt;0,AZ26,"")))</f>
        <v/>
      </c>
      <c r="BA165" s="967" t="str" cm="1">
        <f t="array" ref="BA165">IF(AM165="","",IF(AQ165&lt;&gt;"","",IF(SUMPRODUCT(--(BM27:BM1509=BA26),--(BL27:BL1509&lt;&gt;""),--ISNUMBER(SEARCH(" "&amp;BL27:BL1509&amp;" ",AP165)))&gt;0,BA26,"")))</f>
        <v/>
      </c>
      <c r="BB165" s="967" t="str" cm="1">
        <f t="array" ref="BB165">IF(AM165="","",IF(AQ165&lt;&gt;"","",IF(SUMPRODUCT(--(BM27:BM1509=BB26),--(BL27:BL1509&lt;&gt;""),--ISNUMBER(SEARCH(" "&amp;BL27:BL1509&amp;" ",AP165)))&gt;0,BB26,"")))</f>
        <v/>
      </c>
      <c r="BC165" s="967" t="str" cm="1">
        <f t="array" ref="BC165">IF(AM165="","",IF(AQ165&lt;&gt;"","",IF(SUMPRODUCT(--(BM27:BM1509=BC26),--(BL27:BL1509&lt;&gt;""),--ISNUMBER(SEARCH(" "&amp;BL27:BL1509&amp;" ",AP165)))&gt;0,BC26,"")))</f>
        <v/>
      </c>
      <c r="BD165" s="967" t="str" cm="1">
        <f t="array" ref="BD165">IF(AM165="","",IF(AQ165&lt;&gt;"","",IF(SUMPRODUCT(--(BM27:BM1509=BD26),--(BL27:BL1509&lt;&gt;""),--ISNUMBER(SEARCH(" "&amp;BL27:BL1509&amp;" ",AP165)))&gt;0,BD26,"")))</f>
        <v/>
      </c>
      <c r="BE165" s="967" t="str" cm="1">
        <f t="array" ref="BE165">IF(AM165="","",IF(AQ165&lt;&gt;"","",IF(SUMPRODUCT(--(BM27:BM1509=BE26),--(BL27:BL1509&lt;&gt;""),--ISNUMBER(SEARCH(" "&amp;BL27:BL1509&amp;" ",AP165)))&gt;0,BE26,"")))</f>
        <v/>
      </c>
      <c r="BF165" s="967" t="str" cm="1">
        <f t="array" ref="BF165">IF(AM165="","",IF(AQ165&lt;&gt;"","",IF(SUMPRODUCT(--(BM27:BM1509=BF26),--(BL27:BL1509&lt;&gt;""),--ISNUMBER(SEARCH(" "&amp;BL27:BL1509&amp;" ",AP165)))&gt;0,BF26,"")))</f>
        <v/>
      </c>
      <c r="BG165" s="967" t="str" cm="1">
        <f t="array" ref="BG165">IF(AM165="","",IF(AQ165&lt;&gt;"","",IF(SUMPRODUCT(--(BM27:BM1509=BG26),--(BL27:BL1509&lt;&gt;""),--ISNUMBER(SEARCH(" "&amp;BL27:BL1509&amp;" ",AP165)))&gt;0,BG26,"")))</f>
        <v/>
      </c>
      <c r="BH165" s="967" t="str" cm="1">
        <f t="array" ref="BH165">IF(AM165="","",IF(AQ165&lt;&gt;"","",IF(SUMPRODUCT(--(BM27:BM1509=BH26),--(BL27:BL1509&lt;&gt;""),--ISNUMBER(SEARCH(" "&amp;BL27:BL1509&amp;" ",AP165)))&gt;0,BH26,"")))</f>
        <v/>
      </c>
      <c r="BI165" s="967" t="str" cm="1">
        <f t="array" ref="BI165">IF(AM165="","",IF(AQ165&lt;&gt;"","",IF(SUMPRODUCT(--(BM27:BM1509=BI26),--(BL27:BL1509&lt;&gt;""),--ISNUMBER(SEARCH(" "&amp;BL27:BL1509&amp;" ",AP165)))&gt;0,BI26,"")))</f>
        <v/>
      </c>
      <c r="BJ165" s="967" t="str" cm="1">
        <f t="array" ref="BJ165">IF(AM165="","",IF(AS165&lt;&gt;"",BJ26,IF(AR165&lt;&gt;"","",IF(AQ165&lt;&gt;"","",IF(SUMPRODUCT(--(BM27:BM1509=BJ26),--(BL27:BL1509&lt;&gt;""),--ISNUMBER(SEARCH(" "&amp;BL27:BL1509&amp;" ",AP165)))&gt;0,BJ26,"")))))</f>
        <v/>
      </c>
      <c r="BL165" s="968" t="s">
        <v>2188</v>
      </c>
      <c r="BM165" s="968" t="s">
        <v>1962</v>
      </c>
      <c r="BO165" s="964"/>
      <c r="BP165" s="964"/>
      <c r="BQ165" s="964"/>
      <c r="BS165" s="964"/>
      <c r="BT165" s="964"/>
      <c r="BU165" s="964"/>
      <c r="CM165" s="49">
        <v>1</v>
      </c>
    </row>
    <row r="166" spans="4:91" ht="30" customHeight="1">
      <c r="D166" s="674"/>
      <c r="E166" s="680"/>
      <c r="F166" s="681"/>
      <c r="G166" s="680"/>
      <c r="H166" s="682"/>
      <c r="I166" s="891"/>
      <c r="J166" s="892"/>
      <c r="K166" s="745"/>
      <c r="L166" s="893"/>
      <c r="M166" s="894"/>
      <c r="N166" s="895"/>
      <c r="O166" s="896"/>
      <c r="P166" s="137"/>
      <c r="Q166" s="897"/>
      <c r="R166" s="751"/>
      <c r="S166" s="898"/>
      <c r="T166" s="753"/>
      <c r="U166" s="899"/>
      <c r="V166" s="900"/>
      <c r="W166" s="756"/>
      <c r="X166" s="764"/>
      <c r="Z166" s="973" t="str">
        <f>IF(AA166="","",COUNTIF(AA27:AA166,"&lt;&gt;"))</f>
        <v/>
      </c>
      <c r="AA166" s="965"/>
      <c r="AB166" s="974" t="str">
        <f t="shared" si="48"/>
        <v/>
      </c>
      <c r="AC166" s="984" t="str">
        <f t="shared" si="36"/>
        <v/>
      </c>
      <c r="AD166" s="976" t="str">
        <f t="shared" si="37"/>
        <v/>
      </c>
      <c r="AE166" s="977" t="str">
        <f t="shared" si="38"/>
        <v/>
      </c>
      <c r="AF166" s="964" t="str">
        <f>IF(AG166="","",COUNTIF(AG27:AG166,"&lt;&gt;"))</f>
        <v/>
      </c>
      <c r="AG166" s="965" t="str" cm="1">
        <f t="array" ref="AG166">IF(AK166="","",IF(LEN(AK166)&lt;=MAX(10,AF22),AK166,IFERROR(LEFT(AK166,LOOKUP(2,1/(MID(AK166,ROW(10:509),1)=" ")/(ROW(10:509)&lt;=MAX(10,AF22)),ROW(10:509))-1),LEFT(AK166,MAX(10,AF22)))))</f>
        <v/>
      </c>
      <c r="AH166" s="964" t="str">
        <f t="shared" si="39"/>
        <v/>
      </c>
      <c r="AI166" s="964" t="str">
        <f t="shared" si="40"/>
        <v/>
      </c>
      <c r="AJ166" s="964" t="str">
        <f>IF(AL165&lt;&gt;"",AJ165,IF(AJ165&lt;MAX(Z27:Z326),AJ165+1,""))</f>
        <v/>
      </c>
      <c r="AK166" s="965" t="str">
        <f>IF(AJ166="","",IF(AL165&lt;&gt;"",AL165,INDEX(AD27:AD326,MATCH(AJ166,Z27:Z326,0))))</f>
        <v/>
      </c>
      <c r="AL166" s="965" t="str">
        <f t="shared" si="41"/>
        <v/>
      </c>
      <c r="AM166" s="965" t="str">
        <f t="shared" si="42"/>
        <v/>
      </c>
      <c r="AN166" s="964" t="str">
        <f t="shared" si="43"/>
        <v/>
      </c>
      <c r="AO166" s="964" t="str">
        <f t="shared" si="44"/>
        <v/>
      </c>
      <c r="AP166" s="965" t="str">
        <f t="shared" si="45"/>
        <v/>
      </c>
      <c r="AQ166" s="964" t="str">
        <f>IF(AM166="","",IF(COUNTIF(BO27:BO309,TRIM(AP166))&gt;0,"EXCLUSION EXACTE",""))</f>
        <v/>
      </c>
      <c r="AR166" s="964" t="str" cm="1">
        <f t="array" ref="AR166">IF(AM166="","",IF(SUMPRODUCT(--(BO27:BO309&lt;&gt;""),--ISNUMBER(SEARCH(" "&amp;BO27:BO309&amp;" ",AP166)))&gt;0,"BLOQUE MOLLUSQUES",""))</f>
        <v/>
      </c>
      <c r="AS166" s="964" t="str" cm="1">
        <f t="array" ref="AS166">IF(AM166="","",IF(SUMPRODUCT(--(BS27:BS309&lt;&gt;""),--ISNUMBER(SEARCH(" "&amp;BS27:BS309&amp;" ",AP166)))&gt;0,"FORCE MOLLUSQUES",""))</f>
        <v/>
      </c>
      <c r="AT166" s="965" t="str">
        <f t="shared" si="46"/>
        <v/>
      </c>
      <c r="AU166" s="965" t="str">
        <f t="shared" si="49"/>
        <v/>
      </c>
      <c r="AV166" s="964" t="str">
        <f t="shared" si="47"/>
        <v/>
      </c>
      <c r="AW166" s="964" t="str" cm="1">
        <f t="array" ref="AW166">IF(AM166="","",IF(AQ166&lt;&gt;"","",IF(SUMPRODUCT(--(BM27:BM1509=AW26),--(BL27:BL1509&lt;&gt;""),--ISNUMBER(SEARCH(" "&amp;BL27:BL1509&amp;" ",AP166)))&gt;0,AW26,"")))</f>
        <v/>
      </c>
      <c r="AX166" s="964" t="str" cm="1">
        <f t="array" ref="AX166">IF(AM166="","",IF(AQ166&lt;&gt;"","",IF(SUMPRODUCT(--(BM27:BM1509=AX26),--(BL27:BL1509&lt;&gt;""),--ISNUMBER(SEARCH(" "&amp;BL27:BL1509&amp;" ",AP166)))&gt;0,AX26,"")))</f>
        <v/>
      </c>
      <c r="AY166" s="964" t="str" cm="1">
        <f t="array" ref="AY166">IF(AM166="","",IF(AQ166&lt;&gt;"","",IF(SUMPRODUCT(--(BM27:BM1509=AY26),--(BL27:BL1509&lt;&gt;""),--ISNUMBER(SEARCH(" "&amp;BL27:BL1509&amp;" ",AP166)))&gt;0,AY26,"")))</f>
        <v/>
      </c>
      <c r="AZ166" s="964" t="str" cm="1">
        <f t="array" ref="AZ166">IF(AM166="","",IF(AQ166&lt;&gt;"","",IF(SUMPRODUCT(--(BM27:BM1509=AZ26),--(BL27:BL1509&lt;&gt;""),--ISNUMBER(SEARCH(" "&amp;BL27:BL1509&amp;" ",AP166)))&gt;0,AZ26,"")))</f>
        <v/>
      </c>
      <c r="BA166" s="964" t="str" cm="1">
        <f t="array" ref="BA166">IF(AM166="","",IF(AQ166&lt;&gt;"","",IF(SUMPRODUCT(--(BM27:BM1509=BA26),--(BL27:BL1509&lt;&gt;""),--ISNUMBER(SEARCH(" "&amp;BL27:BL1509&amp;" ",AP166)))&gt;0,BA26,"")))</f>
        <v/>
      </c>
      <c r="BB166" s="964" t="str" cm="1">
        <f t="array" ref="BB166">IF(AM166="","",IF(AQ166&lt;&gt;"","",IF(SUMPRODUCT(--(BM27:BM1509=BB26),--(BL27:BL1509&lt;&gt;""),--ISNUMBER(SEARCH(" "&amp;BL27:BL1509&amp;" ",AP166)))&gt;0,BB26,"")))</f>
        <v/>
      </c>
      <c r="BC166" s="964" t="str" cm="1">
        <f t="array" ref="BC166">IF(AM166="","",IF(AQ166&lt;&gt;"","",IF(SUMPRODUCT(--(BM27:BM1509=BC26),--(BL27:BL1509&lt;&gt;""),--ISNUMBER(SEARCH(" "&amp;BL27:BL1509&amp;" ",AP166)))&gt;0,BC26,"")))</f>
        <v/>
      </c>
      <c r="BD166" s="964" t="str" cm="1">
        <f t="array" ref="BD166">IF(AM166="","",IF(AQ166&lt;&gt;"","",IF(SUMPRODUCT(--(BM27:BM1509=BD26),--(BL27:BL1509&lt;&gt;""),--ISNUMBER(SEARCH(" "&amp;BL27:BL1509&amp;" ",AP166)))&gt;0,BD26,"")))</f>
        <v/>
      </c>
      <c r="BE166" s="964" t="str" cm="1">
        <f t="array" ref="BE166">IF(AM166="","",IF(AQ166&lt;&gt;"","",IF(SUMPRODUCT(--(BM27:BM1509=BE26),--(BL27:BL1509&lt;&gt;""),--ISNUMBER(SEARCH(" "&amp;BL27:BL1509&amp;" ",AP166)))&gt;0,BE26,"")))</f>
        <v/>
      </c>
      <c r="BF166" s="964" t="str" cm="1">
        <f t="array" ref="BF166">IF(AM166="","",IF(AQ166&lt;&gt;"","",IF(SUMPRODUCT(--(BM27:BM1509=BF26),--(BL27:BL1509&lt;&gt;""),--ISNUMBER(SEARCH(" "&amp;BL27:BL1509&amp;" ",AP166)))&gt;0,BF26,"")))</f>
        <v/>
      </c>
      <c r="BG166" s="964" t="str" cm="1">
        <f t="array" ref="BG166">IF(AM166="","",IF(AQ166&lt;&gt;"","",IF(SUMPRODUCT(--(BM27:BM1509=BG26),--(BL27:BL1509&lt;&gt;""),--ISNUMBER(SEARCH(" "&amp;BL27:BL1509&amp;" ",AP166)))&gt;0,BG26,"")))</f>
        <v/>
      </c>
      <c r="BH166" s="964" t="str" cm="1">
        <f t="array" ref="BH166">IF(AM166="","",IF(AQ166&lt;&gt;"","",IF(SUMPRODUCT(--(BM27:BM1509=BH26),--(BL27:BL1509&lt;&gt;""),--ISNUMBER(SEARCH(" "&amp;BL27:BL1509&amp;" ",AP166)))&gt;0,BH26,"")))</f>
        <v/>
      </c>
      <c r="BI166" s="964" t="str" cm="1">
        <f t="array" ref="BI166">IF(AM166="","",IF(AQ166&lt;&gt;"","",IF(SUMPRODUCT(--(BM27:BM1509=BI26),--(BL27:BL1509&lt;&gt;""),--ISNUMBER(SEARCH(" "&amp;BL27:BL1509&amp;" ",AP166)))&gt;0,BI26,"")))</f>
        <v/>
      </c>
      <c r="BJ166" s="964" t="str" cm="1">
        <f t="array" ref="BJ166">IF(AM166="","",IF(AS166&lt;&gt;"",BJ26,IF(AR166&lt;&gt;"","",IF(AQ166&lt;&gt;"","",IF(SUMPRODUCT(--(BM27:BM1509=BJ26),--(BL27:BL1509&lt;&gt;""),--ISNUMBER(SEARCH(" "&amp;BL27:BL1509&amp;" ",AP166)))&gt;0,BJ26,"")))))</f>
        <v/>
      </c>
      <c r="BL166" s="964" t="s">
        <v>2189</v>
      </c>
      <c r="BM166" s="964" t="s">
        <v>1962</v>
      </c>
      <c r="BO166" s="964"/>
      <c r="BP166" s="964"/>
      <c r="BQ166" s="964"/>
      <c r="BS166" s="964"/>
      <c r="BT166" s="964"/>
      <c r="BU166" s="964"/>
      <c r="CM166" s="49">
        <v>1</v>
      </c>
    </row>
    <row r="167" spans="4:91" ht="30" customHeight="1">
      <c r="D167" s="674"/>
      <c r="E167" s="680"/>
      <c r="F167" s="681"/>
      <c r="G167" s="680"/>
      <c r="H167" s="682"/>
      <c r="I167" s="891"/>
      <c r="J167" s="892"/>
      <c r="K167" s="745"/>
      <c r="L167" s="893"/>
      <c r="M167" s="894"/>
      <c r="N167" s="895"/>
      <c r="O167" s="896"/>
      <c r="P167" s="137"/>
      <c r="Q167" s="897"/>
      <c r="R167" s="751"/>
      <c r="S167" s="898"/>
      <c r="T167" s="753"/>
      <c r="U167" s="899"/>
      <c r="V167" s="900"/>
      <c r="W167" s="756"/>
      <c r="X167" s="764"/>
      <c r="Z167" s="957" t="str">
        <f>IF(AA167="","",COUNTIF(AA27:AA167,"&lt;&gt;"))</f>
        <v/>
      </c>
      <c r="AA167" s="958"/>
      <c r="AB167" s="974" t="str">
        <f t="shared" si="48"/>
        <v/>
      </c>
      <c r="AC167" s="984" t="str">
        <f t="shared" si="36"/>
        <v/>
      </c>
      <c r="AD167" s="961" t="str">
        <f t="shared" si="37"/>
        <v/>
      </c>
      <c r="AE167" s="962" t="str">
        <f t="shared" si="38"/>
        <v/>
      </c>
      <c r="AF167" s="963" t="str">
        <f>IF(AG167="","",COUNTIF(AG27:AG167,"&lt;&gt;"))</f>
        <v/>
      </c>
      <c r="AG167" s="958" t="str" cm="1">
        <f t="array" ref="AG167">IF(AK167="","",IF(LEN(AK167)&lt;=MAX(10,AF22),AK167,IFERROR(LEFT(AK167,LOOKUP(2,1/(MID(AK167,ROW(10:509),1)=" ")/(ROW(10:509)&lt;=MAX(10,AF22)),ROW(10:509))-1),LEFT(AK167,MAX(10,AF22)))))</f>
        <v/>
      </c>
      <c r="AH167" s="963" t="str">
        <f t="shared" si="39"/>
        <v/>
      </c>
      <c r="AI167" s="963" t="str">
        <f t="shared" si="40"/>
        <v/>
      </c>
      <c r="AJ167" s="964" t="str">
        <f>IF(AL166&lt;&gt;"",AJ166,IF(AJ166&lt;MAX(Z27:Z326),AJ166+1,""))</f>
        <v/>
      </c>
      <c r="AK167" s="965" t="str">
        <f>IF(AJ167="","",IF(AL166&lt;&gt;"",AL166,INDEX(AD27:AD326,MATCH(AJ167,Z27:Z326,0))))</f>
        <v/>
      </c>
      <c r="AL167" s="965" t="str">
        <f t="shared" si="41"/>
        <v/>
      </c>
      <c r="AM167" s="966" t="str">
        <f t="shared" si="42"/>
        <v/>
      </c>
      <c r="AN167" s="967" t="str">
        <f t="shared" si="43"/>
        <v/>
      </c>
      <c r="AO167" s="967" t="str">
        <f t="shared" si="44"/>
        <v/>
      </c>
      <c r="AP167" s="966" t="str">
        <f t="shared" si="45"/>
        <v/>
      </c>
      <c r="AQ167" s="967" t="str">
        <f>IF(AM167="","",IF(COUNTIF(BO27:BO309,TRIM(AP167))&gt;0,"EXCLUSION EXACTE",""))</f>
        <v/>
      </c>
      <c r="AR167" s="967" t="str" cm="1">
        <f t="array" ref="AR167">IF(AM167="","",IF(SUMPRODUCT(--(BO27:BO309&lt;&gt;""),--ISNUMBER(SEARCH(" "&amp;BO27:BO309&amp;" ",AP167)))&gt;0,"BLOQUE MOLLUSQUES",""))</f>
        <v/>
      </c>
      <c r="AS167" s="967" t="str" cm="1">
        <f t="array" ref="AS167">IF(AM167="","",IF(SUMPRODUCT(--(BS27:BS309&lt;&gt;""),--ISNUMBER(SEARCH(" "&amp;BS27:BS309&amp;" ",AP167)))&gt;0,"FORCE MOLLUSQUES",""))</f>
        <v/>
      </c>
      <c r="AT167" s="966" t="str">
        <f t="shared" si="46"/>
        <v/>
      </c>
      <c r="AU167" s="966" t="str">
        <f t="shared" si="49"/>
        <v/>
      </c>
      <c r="AV167" s="967" t="str">
        <f t="shared" si="47"/>
        <v/>
      </c>
      <c r="AW167" s="967" t="str" cm="1">
        <f t="array" ref="AW167">IF(AM167="","",IF(AQ167&lt;&gt;"","",IF(SUMPRODUCT(--(BM27:BM1509=AW26),--(BL27:BL1509&lt;&gt;""),--ISNUMBER(SEARCH(" "&amp;BL27:BL1509&amp;" ",AP167)))&gt;0,AW26,"")))</f>
        <v/>
      </c>
      <c r="AX167" s="967" t="str" cm="1">
        <f t="array" ref="AX167">IF(AM167="","",IF(AQ167&lt;&gt;"","",IF(SUMPRODUCT(--(BM27:BM1509=AX26),--(BL27:BL1509&lt;&gt;""),--ISNUMBER(SEARCH(" "&amp;BL27:BL1509&amp;" ",AP167)))&gt;0,AX26,"")))</f>
        <v/>
      </c>
      <c r="AY167" s="967" t="str" cm="1">
        <f t="array" ref="AY167">IF(AM167="","",IF(AQ167&lt;&gt;"","",IF(SUMPRODUCT(--(BM27:BM1509=AY26),--(BL27:BL1509&lt;&gt;""),--ISNUMBER(SEARCH(" "&amp;BL27:BL1509&amp;" ",AP167)))&gt;0,AY26,"")))</f>
        <v/>
      </c>
      <c r="AZ167" s="967" t="str" cm="1">
        <f t="array" ref="AZ167">IF(AM167="","",IF(AQ167&lt;&gt;"","",IF(SUMPRODUCT(--(BM27:BM1509=AZ26),--(BL27:BL1509&lt;&gt;""),--ISNUMBER(SEARCH(" "&amp;BL27:BL1509&amp;" ",AP167)))&gt;0,AZ26,"")))</f>
        <v/>
      </c>
      <c r="BA167" s="967" t="str" cm="1">
        <f t="array" ref="BA167">IF(AM167="","",IF(AQ167&lt;&gt;"","",IF(SUMPRODUCT(--(BM27:BM1509=BA26),--(BL27:BL1509&lt;&gt;""),--ISNUMBER(SEARCH(" "&amp;BL27:BL1509&amp;" ",AP167)))&gt;0,BA26,"")))</f>
        <v/>
      </c>
      <c r="BB167" s="967" t="str" cm="1">
        <f t="array" ref="BB167">IF(AM167="","",IF(AQ167&lt;&gt;"","",IF(SUMPRODUCT(--(BM27:BM1509=BB26),--(BL27:BL1509&lt;&gt;""),--ISNUMBER(SEARCH(" "&amp;BL27:BL1509&amp;" ",AP167)))&gt;0,BB26,"")))</f>
        <v/>
      </c>
      <c r="BC167" s="967" t="str" cm="1">
        <f t="array" ref="BC167">IF(AM167="","",IF(AQ167&lt;&gt;"","",IF(SUMPRODUCT(--(BM27:BM1509=BC26),--(BL27:BL1509&lt;&gt;""),--ISNUMBER(SEARCH(" "&amp;BL27:BL1509&amp;" ",AP167)))&gt;0,BC26,"")))</f>
        <v/>
      </c>
      <c r="BD167" s="967" t="str" cm="1">
        <f t="array" ref="BD167">IF(AM167="","",IF(AQ167&lt;&gt;"","",IF(SUMPRODUCT(--(BM27:BM1509=BD26),--(BL27:BL1509&lt;&gt;""),--ISNUMBER(SEARCH(" "&amp;BL27:BL1509&amp;" ",AP167)))&gt;0,BD26,"")))</f>
        <v/>
      </c>
      <c r="BE167" s="967" t="str" cm="1">
        <f t="array" ref="BE167">IF(AM167="","",IF(AQ167&lt;&gt;"","",IF(SUMPRODUCT(--(BM27:BM1509=BE26),--(BL27:BL1509&lt;&gt;""),--ISNUMBER(SEARCH(" "&amp;BL27:BL1509&amp;" ",AP167)))&gt;0,BE26,"")))</f>
        <v/>
      </c>
      <c r="BF167" s="967" t="str" cm="1">
        <f t="array" ref="BF167">IF(AM167="","",IF(AQ167&lt;&gt;"","",IF(SUMPRODUCT(--(BM27:BM1509=BF26),--(BL27:BL1509&lt;&gt;""),--ISNUMBER(SEARCH(" "&amp;BL27:BL1509&amp;" ",AP167)))&gt;0,BF26,"")))</f>
        <v/>
      </c>
      <c r="BG167" s="967" t="str" cm="1">
        <f t="array" ref="BG167">IF(AM167="","",IF(AQ167&lt;&gt;"","",IF(SUMPRODUCT(--(BM27:BM1509=BG26),--(BL27:BL1509&lt;&gt;""),--ISNUMBER(SEARCH(" "&amp;BL27:BL1509&amp;" ",AP167)))&gt;0,BG26,"")))</f>
        <v/>
      </c>
      <c r="BH167" s="967" t="str" cm="1">
        <f t="array" ref="BH167">IF(AM167="","",IF(AQ167&lt;&gt;"","",IF(SUMPRODUCT(--(BM27:BM1509=BH26),--(BL27:BL1509&lt;&gt;""),--ISNUMBER(SEARCH(" "&amp;BL27:BL1509&amp;" ",AP167)))&gt;0,BH26,"")))</f>
        <v/>
      </c>
      <c r="BI167" s="967" t="str" cm="1">
        <f t="array" ref="BI167">IF(AM167="","",IF(AQ167&lt;&gt;"","",IF(SUMPRODUCT(--(BM27:BM1509=BI26),--(BL27:BL1509&lt;&gt;""),--ISNUMBER(SEARCH(" "&amp;BL27:BL1509&amp;" ",AP167)))&gt;0,BI26,"")))</f>
        <v/>
      </c>
      <c r="BJ167" s="967" t="str" cm="1">
        <f t="array" ref="BJ167">IF(AM167="","",IF(AS167&lt;&gt;"",BJ26,IF(AR167&lt;&gt;"","",IF(AQ167&lt;&gt;"","",IF(SUMPRODUCT(--(BM27:BM1509=BJ26),--(BL27:BL1509&lt;&gt;""),--ISNUMBER(SEARCH(" "&amp;BL27:BL1509&amp;" ",AP167)))&gt;0,BJ26,"")))))</f>
        <v/>
      </c>
      <c r="BL167" s="968" t="s">
        <v>2190</v>
      </c>
      <c r="BM167" s="968" t="s">
        <v>1962</v>
      </c>
      <c r="BO167" s="964"/>
      <c r="BP167" s="964"/>
      <c r="BQ167" s="964"/>
      <c r="BS167" s="964"/>
      <c r="BT167" s="964"/>
      <c r="BU167" s="964"/>
      <c r="CM167" s="49">
        <v>1</v>
      </c>
    </row>
    <row r="168" spans="4:91" ht="30" customHeight="1">
      <c r="D168" s="674"/>
      <c r="E168" s="680"/>
      <c r="F168" s="681"/>
      <c r="G168" s="680"/>
      <c r="H168" s="682"/>
      <c r="I168" s="891"/>
      <c r="J168" s="892"/>
      <c r="K168" s="745"/>
      <c r="L168" s="893"/>
      <c r="M168" s="894"/>
      <c r="N168" s="895"/>
      <c r="O168" s="896"/>
      <c r="P168" s="137"/>
      <c r="Q168" s="897"/>
      <c r="R168" s="751"/>
      <c r="S168" s="898"/>
      <c r="T168" s="753"/>
      <c r="U168" s="899"/>
      <c r="V168" s="900"/>
      <c r="W168" s="756"/>
      <c r="X168" s="764"/>
      <c r="Z168" s="973" t="str">
        <f>IF(AA168="","",COUNTIF(AA27:AA168,"&lt;&gt;"))</f>
        <v/>
      </c>
      <c r="AA168" s="965"/>
      <c r="AB168" s="974" t="str">
        <f t="shared" si="48"/>
        <v/>
      </c>
      <c r="AC168" s="984" t="str">
        <f t="shared" si="36"/>
        <v/>
      </c>
      <c r="AD168" s="976" t="str">
        <f t="shared" si="37"/>
        <v/>
      </c>
      <c r="AE168" s="977" t="str">
        <f t="shared" si="38"/>
        <v/>
      </c>
      <c r="AF168" s="964" t="str">
        <f>IF(AG168="","",COUNTIF(AG27:AG168,"&lt;&gt;"))</f>
        <v/>
      </c>
      <c r="AG168" s="965" t="str" cm="1">
        <f t="array" ref="AG168">IF(AK168="","",IF(LEN(AK168)&lt;=MAX(10,AF22),AK168,IFERROR(LEFT(AK168,LOOKUP(2,1/(MID(AK168,ROW(10:509),1)=" ")/(ROW(10:509)&lt;=MAX(10,AF22)),ROW(10:509))-1),LEFT(AK168,MAX(10,AF22)))))</f>
        <v/>
      </c>
      <c r="AH168" s="964" t="str">
        <f t="shared" si="39"/>
        <v/>
      </c>
      <c r="AI168" s="964" t="str">
        <f t="shared" si="40"/>
        <v/>
      </c>
      <c r="AJ168" s="964" t="str">
        <f>IF(AL167&lt;&gt;"",AJ167,IF(AJ167&lt;MAX(Z27:Z326),AJ167+1,""))</f>
        <v/>
      </c>
      <c r="AK168" s="965" t="str">
        <f>IF(AJ168="","",IF(AL167&lt;&gt;"",AL167,INDEX(AD27:AD326,MATCH(AJ168,Z27:Z326,0))))</f>
        <v/>
      </c>
      <c r="AL168" s="965" t="str">
        <f t="shared" si="41"/>
        <v/>
      </c>
      <c r="AM168" s="965" t="str">
        <f t="shared" si="42"/>
        <v/>
      </c>
      <c r="AN168" s="964" t="str">
        <f t="shared" si="43"/>
        <v/>
      </c>
      <c r="AO168" s="964" t="str">
        <f t="shared" si="44"/>
        <v/>
      </c>
      <c r="AP168" s="965" t="str">
        <f t="shared" si="45"/>
        <v/>
      </c>
      <c r="AQ168" s="964" t="str">
        <f>IF(AM168="","",IF(COUNTIF(BO27:BO309,TRIM(AP168))&gt;0,"EXCLUSION EXACTE",""))</f>
        <v/>
      </c>
      <c r="AR168" s="964" t="str" cm="1">
        <f t="array" ref="AR168">IF(AM168="","",IF(SUMPRODUCT(--(BO27:BO309&lt;&gt;""),--ISNUMBER(SEARCH(" "&amp;BO27:BO309&amp;" ",AP168)))&gt;0,"BLOQUE MOLLUSQUES",""))</f>
        <v/>
      </c>
      <c r="AS168" s="964" t="str" cm="1">
        <f t="array" ref="AS168">IF(AM168="","",IF(SUMPRODUCT(--(BS27:BS309&lt;&gt;""),--ISNUMBER(SEARCH(" "&amp;BS27:BS309&amp;" ",AP168)))&gt;0,"FORCE MOLLUSQUES",""))</f>
        <v/>
      </c>
      <c r="AT168" s="965" t="str">
        <f t="shared" si="46"/>
        <v/>
      </c>
      <c r="AU168" s="965" t="str">
        <f t="shared" si="49"/>
        <v/>
      </c>
      <c r="AV168" s="964" t="str">
        <f t="shared" si="47"/>
        <v/>
      </c>
      <c r="AW168" s="964" t="str" cm="1">
        <f t="array" ref="AW168">IF(AM168="","",IF(AQ168&lt;&gt;"","",IF(SUMPRODUCT(--(BM27:BM1509=AW26),--(BL27:BL1509&lt;&gt;""),--ISNUMBER(SEARCH(" "&amp;BL27:BL1509&amp;" ",AP168)))&gt;0,AW26,"")))</f>
        <v/>
      </c>
      <c r="AX168" s="964" t="str" cm="1">
        <f t="array" ref="AX168">IF(AM168="","",IF(AQ168&lt;&gt;"","",IF(SUMPRODUCT(--(BM27:BM1509=AX26),--(BL27:BL1509&lt;&gt;""),--ISNUMBER(SEARCH(" "&amp;BL27:BL1509&amp;" ",AP168)))&gt;0,AX26,"")))</f>
        <v/>
      </c>
      <c r="AY168" s="964" t="str" cm="1">
        <f t="array" ref="AY168">IF(AM168="","",IF(AQ168&lt;&gt;"","",IF(SUMPRODUCT(--(BM27:BM1509=AY26),--(BL27:BL1509&lt;&gt;""),--ISNUMBER(SEARCH(" "&amp;BL27:BL1509&amp;" ",AP168)))&gt;0,AY26,"")))</f>
        <v/>
      </c>
      <c r="AZ168" s="964" t="str" cm="1">
        <f t="array" ref="AZ168">IF(AM168="","",IF(AQ168&lt;&gt;"","",IF(SUMPRODUCT(--(BM27:BM1509=AZ26),--(BL27:BL1509&lt;&gt;""),--ISNUMBER(SEARCH(" "&amp;BL27:BL1509&amp;" ",AP168)))&gt;0,AZ26,"")))</f>
        <v/>
      </c>
      <c r="BA168" s="964" t="str" cm="1">
        <f t="array" ref="BA168">IF(AM168="","",IF(AQ168&lt;&gt;"","",IF(SUMPRODUCT(--(BM27:BM1509=BA26),--(BL27:BL1509&lt;&gt;""),--ISNUMBER(SEARCH(" "&amp;BL27:BL1509&amp;" ",AP168)))&gt;0,BA26,"")))</f>
        <v/>
      </c>
      <c r="BB168" s="964" t="str" cm="1">
        <f t="array" ref="BB168">IF(AM168="","",IF(AQ168&lt;&gt;"","",IF(SUMPRODUCT(--(BM27:BM1509=BB26),--(BL27:BL1509&lt;&gt;""),--ISNUMBER(SEARCH(" "&amp;BL27:BL1509&amp;" ",AP168)))&gt;0,BB26,"")))</f>
        <v/>
      </c>
      <c r="BC168" s="964" t="str" cm="1">
        <f t="array" ref="BC168">IF(AM168="","",IF(AQ168&lt;&gt;"","",IF(SUMPRODUCT(--(BM27:BM1509=BC26),--(BL27:BL1509&lt;&gt;""),--ISNUMBER(SEARCH(" "&amp;BL27:BL1509&amp;" ",AP168)))&gt;0,BC26,"")))</f>
        <v/>
      </c>
      <c r="BD168" s="964" t="str" cm="1">
        <f t="array" ref="BD168">IF(AM168="","",IF(AQ168&lt;&gt;"","",IF(SUMPRODUCT(--(BM27:BM1509=BD26),--(BL27:BL1509&lt;&gt;""),--ISNUMBER(SEARCH(" "&amp;BL27:BL1509&amp;" ",AP168)))&gt;0,BD26,"")))</f>
        <v/>
      </c>
      <c r="BE168" s="964" t="str" cm="1">
        <f t="array" ref="BE168">IF(AM168="","",IF(AQ168&lt;&gt;"","",IF(SUMPRODUCT(--(BM27:BM1509=BE26),--(BL27:BL1509&lt;&gt;""),--ISNUMBER(SEARCH(" "&amp;BL27:BL1509&amp;" ",AP168)))&gt;0,BE26,"")))</f>
        <v/>
      </c>
      <c r="BF168" s="964" t="str" cm="1">
        <f t="array" ref="BF168">IF(AM168="","",IF(AQ168&lt;&gt;"","",IF(SUMPRODUCT(--(BM27:BM1509=BF26),--(BL27:BL1509&lt;&gt;""),--ISNUMBER(SEARCH(" "&amp;BL27:BL1509&amp;" ",AP168)))&gt;0,BF26,"")))</f>
        <v/>
      </c>
      <c r="BG168" s="964" t="str" cm="1">
        <f t="array" ref="BG168">IF(AM168="","",IF(AQ168&lt;&gt;"","",IF(SUMPRODUCT(--(BM27:BM1509=BG26),--(BL27:BL1509&lt;&gt;""),--ISNUMBER(SEARCH(" "&amp;BL27:BL1509&amp;" ",AP168)))&gt;0,BG26,"")))</f>
        <v/>
      </c>
      <c r="BH168" s="964" t="str" cm="1">
        <f t="array" ref="BH168">IF(AM168="","",IF(AQ168&lt;&gt;"","",IF(SUMPRODUCT(--(BM27:BM1509=BH26),--(BL27:BL1509&lt;&gt;""),--ISNUMBER(SEARCH(" "&amp;BL27:BL1509&amp;" ",AP168)))&gt;0,BH26,"")))</f>
        <v/>
      </c>
      <c r="BI168" s="964" t="str" cm="1">
        <f t="array" ref="BI168">IF(AM168="","",IF(AQ168&lt;&gt;"","",IF(SUMPRODUCT(--(BM27:BM1509=BI26),--(BL27:BL1509&lt;&gt;""),--ISNUMBER(SEARCH(" "&amp;BL27:BL1509&amp;" ",AP168)))&gt;0,BI26,"")))</f>
        <v/>
      </c>
      <c r="BJ168" s="964" t="str" cm="1">
        <f t="array" ref="BJ168">IF(AM168="","",IF(AS168&lt;&gt;"",BJ26,IF(AR168&lt;&gt;"","",IF(AQ168&lt;&gt;"","",IF(SUMPRODUCT(--(BM27:BM1509=BJ26),--(BL27:BL1509&lt;&gt;""),--ISNUMBER(SEARCH(" "&amp;BL27:BL1509&amp;" ",AP168)))&gt;0,BJ26,"")))))</f>
        <v/>
      </c>
      <c r="BL168" s="964" t="s">
        <v>2191</v>
      </c>
      <c r="BM168" s="964" t="s">
        <v>1962</v>
      </c>
      <c r="BO168" s="964"/>
      <c r="BP168" s="964"/>
      <c r="BQ168" s="964"/>
      <c r="BS168" s="964"/>
      <c r="BT168" s="964"/>
      <c r="BU168" s="964"/>
      <c r="CM168" s="49">
        <v>1</v>
      </c>
    </row>
    <row r="169" spans="4:91" ht="30" customHeight="1">
      <c r="D169" s="674"/>
      <c r="E169" s="680"/>
      <c r="F169" s="681"/>
      <c r="G169" s="680"/>
      <c r="H169" s="682"/>
      <c r="I169" s="891"/>
      <c r="J169" s="892"/>
      <c r="K169" s="745"/>
      <c r="L169" s="893"/>
      <c r="M169" s="894"/>
      <c r="N169" s="895"/>
      <c r="O169" s="896"/>
      <c r="P169" s="137"/>
      <c r="Q169" s="897"/>
      <c r="R169" s="751"/>
      <c r="S169" s="898"/>
      <c r="T169" s="753"/>
      <c r="U169" s="899"/>
      <c r="V169" s="900"/>
      <c r="W169" s="756"/>
      <c r="X169" s="764"/>
      <c r="Z169" s="957" t="str">
        <f>IF(AA169="","",COUNTIF(AA27:AA169,"&lt;&gt;"))</f>
        <v/>
      </c>
      <c r="AA169" s="958"/>
      <c r="AB169" s="974" t="str">
        <f t="shared" si="48"/>
        <v/>
      </c>
      <c r="AC169" s="984" t="str">
        <f t="shared" si="36"/>
        <v/>
      </c>
      <c r="AD169" s="961" t="str">
        <f t="shared" si="37"/>
        <v/>
      </c>
      <c r="AE169" s="962" t="str">
        <f t="shared" si="38"/>
        <v/>
      </c>
      <c r="AF169" s="963" t="str">
        <f>IF(AG169="","",COUNTIF(AG27:AG169,"&lt;&gt;"))</f>
        <v/>
      </c>
      <c r="AG169" s="958" t="str" cm="1">
        <f t="array" ref="AG169">IF(AK169="","",IF(LEN(AK169)&lt;=MAX(10,AF22),AK169,IFERROR(LEFT(AK169,LOOKUP(2,1/(MID(AK169,ROW(10:509),1)=" ")/(ROW(10:509)&lt;=MAX(10,AF22)),ROW(10:509))-1),LEFT(AK169,MAX(10,AF22)))))</f>
        <v/>
      </c>
      <c r="AH169" s="963" t="str">
        <f t="shared" si="39"/>
        <v/>
      </c>
      <c r="AI169" s="963" t="str">
        <f t="shared" si="40"/>
        <v/>
      </c>
      <c r="AJ169" s="964" t="str">
        <f>IF(AL168&lt;&gt;"",AJ168,IF(AJ168&lt;MAX(Z27:Z326),AJ168+1,""))</f>
        <v/>
      </c>
      <c r="AK169" s="965" t="str">
        <f>IF(AJ169="","",IF(AL168&lt;&gt;"",AL168,INDEX(AD27:AD326,MATCH(AJ169,Z27:Z326,0))))</f>
        <v/>
      </c>
      <c r="AL169" s="965" t="str">
        <f t="shared" si="41"/>
        <v/>
      </c>
      <c r="AM169" s="966" t="str">
        <f t="shared" si="42"/>
        <v/>
      </c>
      <c r="AN169" s="967" t="str">
        <f t="shared" si="43"/>
        <v/>
      </c>
      <c r="AO169" s="967" t="str">
        <f t="shared" si="44"/>
        <v/>
      </c>
      <c r="AP169" s="966" t="str">
        <f t="shared" si="45"/>
        <v/>
      </c>
      <c r="AQ169" s="967" t="str">
        <f>IF(AM169="","",IF(COUNTIF(BO27:BO309,TRIM(AP169))&gt;0,"EXCLUSION EXACTE",""))</f>
        <v/>
      </c>
      <c r="AR169" s="967" t="str" cm="1">
        <f t="array" ref="AR169">IF(AM169="","",IF(SUMPRODUCT(--(BO27:BO309&lt;&gt;""),--ISNUMBER(SEARCH(" "&amp;BO27:BO309&amp;" ",AP169)))&gt;0,"BLOQUE MOLLUSQUES",""))</f>
        <v/>
      </c>
      <c r="AS169" s="967" t="str" cm="1">
        <f t="array" ref="AS169">IF(AM169="","",IF(SUMPRODUCT(--(BS27:BS309&lt;&gt;""),--ISNUMBER(SEARCH(" "&amp;BS27:BS309&amp;" ",AP169)))&gt;0,"FORCE MOLLUSQUES",""))</f>
        <v/>
      </c>
      <c r="AT169" s="966" t="str">
        <f t="shared" si="46"/>
        <v/>
      </c>
      <c r="AU169" s="966" t="str">
        <f t="shared" si="49"/>
        <v/>
      </c>
      <c r="AV169" s="967" t="str">
        <f t="shared" si="47"/>
        <v/>
      </c>
      <c r="AW169" s="967" t="str" cm="1">
        <f t="array" ref="AW169">IF(AM169="","",IF(AQ169&lt;&gt;"","",IF(SUMPRODUCT(--(BM27:BM1509=AW26),--(BL27:BL1509&lt;&gt;""),--ISNUMBER(SEARCH(" "&amp;BL27:BL1509&amp;" ",AP169)))&gt;0,AW26,"")))</f>
        <v/>
      </c>
      <c r="AX169" s="967" t="str" cm="1">
        <f t="array" ref="AX169">IF(AM169="","",IF(AQ169&lt;&gt;"","",IF(SUMPRODUCT(--(BM27:BM1509=AX26),--(BL27:BL1509&lt;&gt;""),--ISNUMBER(SEARCH(" "&amp;BL27:BL1509&amp;" ",AP169)))&gt;0,AX26,"")))</f>
        <v/>
      </c>
      <c r="AY169" s="967" t="str" cm="1">
        <f t="array" ref="AY169">IF(AM169="","",IF(AQ169&lt;&gt;"","",IF(SUMPRODUCT(--(BM27:BM1509=AY26),--(BL27:BL1509&lt;&gt;""),--ISNUMBER(SEARCH(" "&amp;BL27:BL1509&amp;" ",AP169)))&gt;0,AY26,"")))</f>
        <v/>
      </c>
      <c r="AZ169" s="967" t="str" cm="1">
        <f t="array" ref="AZ169">IF(AM169="","",IF(AQ169&lt;&gt;"","",IF(SUMPRODUCT(--(BM27:BM1509=AZ26),--(BL27:BL1509&lt;&gt;""),--ISNUMBER(SEARCH(" "&amp;BL27:BL1509&amp;" ",AP169)))&gt;0,AZ26,"")))</f>
        <v/>
      </c>
      <c r="BA169" s="967" t="str" cm="1">
        <f t="array" ref="BA169">IF(AM169="","",IF(AQ169&lt;&gt;"","",IF(SUMPRODUCT(--(BM27:BM1509=BA26),--(BL27:BL1509&lt;&gt;""),--ISNUMBER(SEARCH(" "&amp;BL27:BL1509&amp;" ",AP169)))&gt;0,BA26,"")))</f>
        <v/>
      </c>
      <c r="BB169" s="967" t="str" cm="1">
        <f t="array" ref="BB169">IF(AM169="","",IF(AQ169&lt;&gt;"","",IF(SUMPRODUCT(--(BM27:BM1509=BB26),--(BL27:BL1509&lt;&gt;""),--ISNUMBER(SEARCH(" "&amp;BL27:BL1509&amp;" ",AP169)))&gt;0,BB26,"")))</f>
        <v/>
      </c>
      <c r="BC169" s="967" t="str" cm="1">
        <f t="array" ref="BC169">IF(AM169="","",IF(AQ169&lt;&gt;"","",IF(SUMPRODUCT(--(BM27:BM1509=BC26),--(BL27:BL1509&lt;&gt;""),--ISNUMBER(SEARCH(" "&amp;BL27:BL1509&amp;" ",AP169)))&gt;0,BC26,"")))</f>
        <v/>
      </c>
      <c r="BD169" s="967" t="str" cm="1">
        <f t="array" ref="BD169">IF(AM169="","",IF(AQ169&lt;&gt;"","",IF(SUMPRODUCT(--(BM27:BM1509=BD26),--(BL27:BL1509&lt;&gt;""),--ISNUMBER(SEARCH(" "&amp;BL27:BL1509&amp;" ",AP169)))&gt;0,BD26,"")))</f>
        <v/>
      </c>
      <c r="BE169" s="967" t="str" cm="1">
        <f t="array" ref="BE169">IF(AM169="","",IF(AQ169&lt;&gt;"","",IF(SUMPRODUCT(--(BM27:BM1509=BE26),--(BL27:BL1509&lt;&gt;""),--ISNUMBER(SEARCH(" "&amp;BL27:BL1509&amp;" ",AP169)))&gt;0,BE26,"")))</f>
        <v/>
      </c>
      <c r="BF169" s="967" t="str" cm="1">
        <f t="array" ref="BF169">IF(AM169="","",IF(AQ169&lt;&gt;"","",IF(SUMPRODUCT(--(BM27:BM1509=BF26),--(BL27:BL1509&lt;&gt;""),--ISNUMBER(SEARCH(" "&amp;BL27:BL1509&amp;" ",AP169)))&gt;0,BF26,"")))</f>
        <v/>
      </c>
      <c r="BG169" s="967" t="str" cm="1">
        <f t="array" ref="BG169">IF(AM169="","",IF(AQ169&lt;&gt;"","",IF(SUMPRODUCT(--(BM27:BM1509=BG26),--(BL27:BL1509&lt;&gt;""),--ISNUMBER(SEARCH(" "&amp;BL27:BL1509&amp;" ",AP169)))&gt;0,BG26,"")))</f>
        <v/>
      </c>
      <c r="BH169" s="967" t="str" cm="1">
        <f t="array" ref="BH169">IF(AM169="","",IF(AQ169&lt;&gt;"","",IF(SUMPRODUCT(--(BM27:BM1509=BH26),--(BL27:BL1509&lt;&gt;""),--ISNUMBER(SEARCH(" "&amp;BL27:BL1509&amp;" ",AP169)))&gt;0,BH26,"")))</f>
        <v/>
      </c>
      <c r="BI169" s="967" t="str" cm="1">
        <f t="array" ref="BI169">IF(AM169="","",IF(AQ169&lt;&gt;"","",IF(SUMPRODUCT(--(BM27:BM1509=BI26),--(BL27:BL1509&lt;&gt;""),--ISNUMBER(SEARCH(" "&amp;BL27:BL1509&amp;" ",AP169)))&gt;0,BI26,"")))</f>
        <v/>
      </c>
      <c r="BJ169" s="967" t="str" cm="1">
        <f t="array" ref="BJ169">IF(AM169="","",IF(AS169&lt;&gt;"",BJ26,IF(AR169&lt;&gt;"","",IF(AQ169&lt;&gt;"","",IF(SUMPRODUCT(--(BM27:BM1509=BJ26),--(BL27:BL1509&lt;&gt;""),--ISNUMBER(SEARCH(" "&amp;BL27:BL1509&amp;" ",AP169)))&gt;0,BJ26,"")))))</f>
        <v/>
      </c>
      <c r="BL169" s="968" t="s">
        <v>2192</v>
      </c>
      <c r="BM169" s="968" t="s">
        <v>1962</v>
      </c>
      <c r="BO169" s="964"/>
      <c r="BP169" s="964"/>
      <c r="BQ169" s="964"/>
      <c r="BS169" s="964"/>
      <c r="BT169" s="964"/>
      <c r="BU169" s="964"/>
      <c r="CM169" s="49">
        <v>1</v>
      </c>
    </row>
    <row r="170" spans="4:91" ht="30" customHeight="1">
      <c r="D170" s="674"/>
      <c r="E170" s="680"/>
      <c r="F170" s="681"/>
      <c r="G170" s="680"/>
      <c r="H170" s="682"/>
      <c r="I170" s="891"/>
      <c r="J170" s="892"/>
      <c r="K170" s="745"/>
      <c r="L170" s="893"/>
      <c r="M170" s="894"/>
      <c r="N170" s="895"/>
      <c r="O170" s="896"/>
      <c r="P170" s="137"/>
      <c r="Q170" s="897"/>
      <c r="R170" s="751"/>
      <c r="S170" s="898"/>
      <c r="T170" s="753"/>
      <c r="U170" s="899"/>
      <c r="V170" s="900"/>
      <c r="W170" s="756"/>
      <c r="X170" s="764"/>
      <c r="Z170" s="973" t="str">
        <f>IF(AA170="","",COUNTIF(AA27:AA170,"&lt;&gt;"))</f>
        <v/>
      </c>
      <c r="AA170" s="965"/>
      <c r="AB170" s="974" t="str">
        <f t="shared" si="48"/>
        <v/>
      </c>
      <c r="AC170" s="984" t="str">
        <f t="shared" si="36"/>
        <v/>
      </c>
      <c r="AD170" s="976" t="str">
        <f t="shared" si="37"/>
        <v/>
      </c>
      <c r="AE170" s="977" t="str">
        <f t="shared" si="38"/>
        <v/>
      </c>
      <c r="AF170" s="964" t="str">
        <f>IF(AG170="","",COUNTIF(AG27:AG170,"&lt;&gt;"))</f>
        <v/>
      </c>
      <c r="AG170" s="965" t="str" cm="1">
        <f t="array" ref="AG170">IF(AK170="","",IF(LEN(AK170)&lt;=MAX(10,AF22),AK170,IFERROR(LEFT(AK170,LOOKUP(2,1/(MID(AK170,ROW(10:509),1)=" ")/(ROW(10:509)&lt;=MAX(10,AF22)),ROW(10:509))-1),LEFT(AK170,MAX(10,AF22)))))</f>
        <v/>
      </c>
      <c r="AH170" s="964" t="str">
        <f t="shared" si="39"/>
        <v/>
      </c>
      <c r="AI170" s="964" t="str">
        <f t="shared" si="40"/>
        <v/>
      </c>
      <c r="AJ170" s="964" t="str">
        <f>IF(AL169&lt;&gt;"",AJ169,IF(AJ169&lt;MAX(Z27:Z326),AJ169+1,""))</f>
        <v/>
      </c>
      <c r="AK170" s="965" t="str">
        <f>IF(AJ170="","",IF(AL169&lt;&gt;"",AL169,INDEX(AD27:AD326,MATCH(AJ170,Z27:Z326,0))))</f>
        <v/>
      </c>
      <c r="AL170" s="965" t="str">
        <f t="shared" si="41"/>
        <v/>
      </c>
      <c r="AM170" s="965" t="str">
        <f t="shared" si="42"/>
        <v/>
      </c>
      <c r="AN170" s="964" t="str">
        <f t="shared" si="43"/>
        <v/>
      </c>
      <c r="AO170" s="964" t="str">
        <f t="shared" si="44"/>
        <v/>
      </c>
      <c r="AP170" s="965" t="str">
        <f t="shared" si="45"/>
        <v/>
      </c>
      <c r="AQ170" s="964" t="str">
        <f>IF(AM170="","",IF(COUNTIF(BO27:BO309,TRIM(AP170))&gt;0,"EXCLUSION EXACTE",""))</f>
        <v/>
      </c>
      <c r="AR170" s="964" t="str" cm="1">
        <f t="array" ref="AR170">IF(AM170="","",IF(SUMPRODUCT(--(BO27:BO309&lt;&gt;""),--ISNUMBER(SEARCH(" "&amp;BO27:BO309&amp;" ",AP170)))&gt;0,"BLOQUE MOLLUSQUES",""))</f>
        <v/>
      </c>
      <c r="AS170" s="964" t="str" cm="1">
        <f t="array" ref="AS170">IF(AM170="","",IF(SUMPRODUCT(--(BS27:BS309&lt;&gt;""),--ISNUMBER(SEARCH(" "&amp;BS27:BS309&amp;" ",AP170)))&gt;0,"FORCE MOLLUSQUES",""))</f>
        <v/>
      </c>
      <c r="AT170" s="965" t="str">
        <f t="shared" si="46"/>
        <v/>
      </c>
      <c r="AU170" s="965" t="str">
        <f t="shared" si="49"/>
        <v/>
      </c>
      <c r="AV170" s="964" t="str">
        <f t="shared" si="47"/>
        <v/>
      </c>
      <c r="AW170" s="964" t="str" cm="1">
        <f t="array" ref="AW170">IF(AM170="","",IF(AQ170&lt;&gt;"","",IF(SUMPRODUCT(--(BM27:BM1509=AW26),--(BL27:BL1509&lt;&gt;""),--ISNUMBER(SEARCH(" "&amp;BL27:BL1509&amp;" ",AP170)))&gt;0,AW26,"")))</f>
        <v/>
      </c>
      <c r="AX170" s="964" t="str" cm="1">
        <f t="array" ref="AX170">IF(AM170="","",IF(AQ170&lt;&gt;"","",IF(SUMPRODUCT(--(BM27:BM1509=AX26),--(BL27:BL1509&lt;&gt;""),--ISNUMBER(SEARCH(" "&amp;BL27:BL1509&amp;" ",AP170)))&gt;0,AX26,"")))</f>
        <v/>
      </c>
      <c r="AY170" s="964" t="str" cm="1">
        <f t="array" ref="AY170">IF(AM170="","",IF(AQ170&lt;&gt;"","",IF(SUMPRODUCT(--(BM27:BM1509=AY26),--(BL27:BL1509&lt;&gt;""),--ISNUMBER(SEARCH(" "&amp;BL27:BL1509&amp;" ",AP170)))&gt;0,AY26,"")))</f>
        <v/>
      </c>
      <c r="AZ170" s="964" t="str" cm="1">
        <f t="array" ref="AZ170">IF(AM170="","",IF(AQ170&lt;&gt;"","",IF(SUMPRODUCT(--(BM27:BM1509=AZ26),--(BL27:BL1509&lt;&gt;""),--ISNUMBER(SEARCH(" "&amp;BL27:BL1509&amp;" ",AP170)))&gt;0,AZ26,"")))</f>
        <v/>
      </c>
      <c r="BA170" s="964" t="str" cm="1">
        <f t="array" ref="BA170">IF(AM170="","",IF(AQ170&lt;&gt;"","",IF(SUMPRODUCT(--(BM27:BM1509=BA26),--(BL27:BL1509&lt;&gt;""),--ISNUMBER(SEARCH(" "&amp;BL27:BL1509&amp;" ",AP170)))&gt;0,BA26,"")))</f>
        <v/>
      </c>
      <c r="BB170" s="964" t="str" cm="1">
        <f t="array" ref="BB170">IF(AM170="","",IF(AQ170&lt;&gt;"","",IF(SUMPRODUCT(--(BM27:BM1509=BB26),--(BL27:BL1509&lt;&gt;""),--ISNUMBER(SEARCH(" "&amp;BL27:BL1509&amp;" ",AP170)))&gt;0,BB26,"")))</f>
        <v/>
      </c>
      <c r="BC170" s="964" t="str" cm="1">
        <f t="array" ref="BC170">IF(AM170="","",IF(AQ170&lt;&gt;"","",IF(SUMPRODUCT(--(BM27:BM1509=BC26),--(BL27:BL1509&lt;&gt;""),--ISNUMBER(SEARCH(" "&amp;BL27:BL1509&amp;" ",AP170)))&gt;0,BC26,"")))</f>
        <v/>
      </c>
      <c r="BD170" s="964" t="str" cm="1">
        <f t="array" ref="BD170">IF(AM170="","",IF(AQ170&lt;&gt;"","",IF(SUMPRODUCT(--(BM27:BM1509=BD26),--(BL27:BL1509&lt;&gt;""),--ISNUMBER(SEARCH(" "&amp;BL27:BL1509&amp;" ",AP170)))&gt;0,BD26,"")))</f>
        <v/>
      </c>
      <c r="BE170" s="964" t="str" cm="1">
        <f t="array" ref="BE170">IF(AM170="","",IF(AQ170&lt;&gt;"","",IF(SUMPRODUCT(--(BM27:BM1509=BE26),--(BL27:BL1509&lt;&gt;""),--ISNUMBER(SEARCH(" "&amp;BL27:BL1509&amp;" ",AP170)))&gt;0,BE26,"")))</f>
        <v/>
      </c>
      <c r="BF170" s="964" t="str" cm="1">
        <f t="array" ref="BF170">IF(AM170="","",IF(AQ170&lt;&gt;"","",IF(SUMPRODUCT(--(BM27:BM1509=BF26),--(BL27:BL1509&lt;&gt;""),--ISNUMBER(SEARCH(" "&amp;BL27:BL1509&amp;" ",AP170)))&gt;0,BF26,"")))</f>
        <v/>
      </c>
      <c r="BG170" s="964" t="str" cm="1">
        <f t="array" ref="BG170">IF(AM170="","",IF(AQ170&lt;&gt;"","",IF(SUMPRODUCT(--(BM27:BM1509=BG26),--(BL27:BL1509&lt;&gt;""),--ISNUMBER(SEARCH(" "&amp;BL27:BL1509&amp;" ",AP170)))&gt;0,BG26,"")))</f>
        <v/>
      </c>
      <c r="BH170" s="964" t="str" cm="1">
        <f t="array" ref="BH170">IF(AM170="","",IF(AQ170&lt;&gt;"","",IF(SUMPRODUCT(--(BM27:BM1509=BH26),--(BL27:BL1509&lt;&gt;""),--ISNUMBER(SEARCH(" "&amp;BL27:BL1509&amp;" ",AP170)))&gt;0,BH26,"")))</f>
        <v/>
      </c>
      <c r="BI170" s="964" t="str" cm="1">
        <f t="array" ref="BI170">IF(AM170="","",IF(AQ170&lt;&gt;"","",IF(SUMPRODUCT(--(BM27:BM1509=BI26),--(BL27:BL1509&lt;&gt;""),--ISNUMBER(SEARCH(" "&amp;BL27:BL1509&amp;" ",AP170)))&gt;0,BI26,"")))</f>
        <v/>
      </c>
      <c r="BJ170" s="964" t="str" cm="1">
        <f t="array" ref="BJ170">IF(AM170="","",IF(AS170&lt;&gt;"",BJ26,IF(AR170&lt;&gt;"","",IF(AQ170&lt;&gt;"","",IF(SUMPRODUCT(--(BM27:BM1509=BJ26),--(BL27:BL1509&lt;&gt;""),--ISNUMBER(SEARCH(" "&amp;BL27:BL1509&amp;" ",AP170)))&gt;0,BJ26,"")))))</f>
        <v/>
      </c>
      <c r="BL170" s="964" t="s">
        <v>2193</v>
      </c>
      <c r="BM170" s="964" t="s">
        <v>1962</v>
      </c>
      <c r="BO170" s="964"/>
      <c r="BP170" s="964"/>
      <c r="BQ170" s="964"/>
      <c r="BS170" s="964"/>
      <c r="BT170" s="964"/>
      <c r="BU170" s="964"/>
      <c r="CM170" s="49">
        <v>1</v>
      </c>
    </row>
    <row r="171" spans="4:91" ht="30" customHeight="1">
      <c r="D171" s="674"/>
      <c r="E171" s="680"/>
      <c r="F171" s="681"/>
      <c r="G171" s="680"/>
      <c r="H171" s="682"/>
      <c r="I171" s="891"/>
      <c r="J171" s="892"/>
      <c r="K171" s="745"/>
      <c r="L171" s="893"/>
      <c r="M171" s="894"/>
      <c r="N171" s="895"/>
      <c r="O171" s="896"/>
      <c r="P171" s="137"/>
      <c r="Q171" s="897"/>
      <c r="R171" s="751"/>
      <c r="S171" s="898"/>
      <c r="T171" s="753"/>
      <c r="U171" s="899"/>
      <c r="V171" s="900"/>
      <c r="W171" s="756"/>
      <c r="X171" s="764"/>
      <c r="Z171" s="957" t="str">
        <f>IF(AA171="","",COUNTIF(AA27:AA171,"&lt;&gt;"))</f>
        <v/>
      </c>
      <c r="AA171" s="958"/>
      <c r="AB171" s="974" t="str">
        <f t="shared" si="48"/>
        <v/>
      </c>
      <c r="AC171" s="984" t="str">
        <f t="shared" si="36"/>
        <v/>
      </c>
      <c r="AD171" s="961" t="str">
        <f t="shared" si="37"/>
        <v/>
      </c>
      <c r="AE171" s="962" t="str">
        <f t="shared" si="38"/>
        <v/>
      </c>
      <c r="AF171" s="963" t="str">
        <f>IF(AG171="","",COUNTIF(AG27:AG171,"&lt;&gt;"))</f>
        <v/>
      </c>
      <c r="AG171" s="958" t="str" cm="1">
        <f t="array" ref="AG171">IF(AK171="","",IF(LEN(AK171)&lt;=MAX(10,AF22),AK171,IFERROR(LEFT(AK171,LOOKUP(2,1/(MID(AK171,ROW(10:509),1)=" ")/(ROW(10:509)&lt;=MAX(10,AF22)),ROW(10:509))-1),LEFT(AK171,MAX(10,AF22)))))</f>
        <v/>
      </c>
      <c r="AH171" s="963" t="str">
        <f t="shared" si="39"/>
        <v/>
      </c>
      <c r="AI171" s="963" t="str">
        <f t="shared" si="40"/>
        <v/>
      </c>
      <c r="AJ171" s="964" t="str">
        <f>IF(AL170&lt;&gt;"",AJ170,IF(AJ170&lt;MAX(Z27:Z326),AJ170+1,""))</f>
        <v/>
      </c>
      <c r="AK171" s="965" t="str">
        <f>IF(AJ171="","",IF(AL170&lt;&gt;"",AL170,INDEX(AD27:AD326,MATCH(AJ171,Z27:Z326,0))))</f>
        <v/>
      </c>
      <c r="AL171" s="965" t="str">
        <f t="shared" si="41"/>
        <v/>
      </c>
      <c r="AM171" s="966" t="str">
        <f t="shared" si="42"/>
        <v/>
      </c>
      <c r="AN171" s="967" t="str">
        <f t="shared" si="43"/>
        <v/>
      </c>
      <c r="AO171" s="967" t="str">
        <f t="shared" si="44"/>
        <v/>
      </c>
      <c r="AP171" s="966" t="str">
        <f t="shared" si="45"/>
        <v/>
      </c>
      <c r="AQ171" s="967" t="str">
        <f>IF(AM171="","",IF(COUNTIF(BO27:BO309,TRIM(AP171))&gt;0,"EXCLUSION EXACTE",""))</f>
        <v/>
      </c>
      <c r="AR171" s="967" t="str" cm="1">
        <f t="array" ref="AR171">IF(AM171="","",IF(SUMPRODUCT(--(BO27:BO309&lt;&gt;""),--ISNUMBER(SEARCH(" "&amp;BO27:BO309&amp;" ",AP171)))&gt;0,"BLOQUE MOLLUSQUES",""))</f>
        <v/>
      </c>
      <c r="AS171" s="967" t="str" cm="1">
        <f t="array" ref="AS171">IF(AM171="","",IF(SUMPRODUCT(--(BS27:BS309&lt;&gt;""),--ISNUMBER(SEARCH(" "&amp;BS27:BS309&amp;" ",AP171)))&gt;0,"FORCE MOLLUSQUES",""))</f>
        <v/>
      </c>
      <c r="AT171" s="966" t="str">
        <f t="shared" si="46"/>
        <v/>
      </c>
      <c r="AU171" s="966" t="str">
        <f t="shared" si="49"/>
        <v/>
      </c>
      <c r="AV171" s="967" t="str">
        <f t="shared" si="47"/>
        <v/>
      </c>
      <c r="AW171" s="967" t="str" cm="1">
        <f t="array" ref="AW171">IF(AM171="","",IF(AQ171&lt;&gt;"","",IF(SUMPRODUCT(--(BM27:BM1509=AW26),--(BL27:BL1509&lt;&gt;""),--ISNUMBER(SEARCH(" "&amp;BL27:BL1509&amp;" ",AP171)))&gt;0,AW26,"")))</f>
        <v/>
      </c>
      <c r="AX171" s="967" t="str" cm="1">
        <f t="array" ref="AX171">IF(AM171="","",IF(AQ171&lt;&gt;"","",IF(SUMPRODUCT(--(BM27:BM1509=AX26),--(BL27:BL1509&lt;&gt;""),--ISNUMBER(SEARCH(" "&amp;BL27:BL1509&amp;" ",AP171)))&gt;0,AX26,"")))</f>
        <v/>
      </c>
      <c r="AY171" s="967" t="str" cm="1">
        <f t="array" ref="AY171">IF(AM171="","",IF(AQ171&lt;&gt;"","",IF(SUMPRODUCT(--(BM27:BM1509=AY26),--(BL27:BL1509&lt;&gt;""),--ISNUMBER(SEARCH(" "&amp;BL27:BL1509&amp;" ",AP171)))&gt;0,AY26,"")))</f>
        <v/>
      </c>
      <c r="AZ171" s="967" t="str" cm="1">
        <f t="array" ref="AZ171">IF(AM171="","",IF(AQ171&lt;&gt;"","",IF(SUMPRODUCT(--(BM27:BM1509=AZ26),--(BL27:BL1509&lt;&gt;""),--ISNUMBER(SEARCH(" "&amp;BL27:BL1509&amp;" ",AP171)))&gt;0,AZ26,"")))</f>
        <v/>
      </c>
      <c r="BA171" s="967" t="str" cm="1">
        <f t="array" ref="BA171">IF(AM171="","",IF(AQ171&lt;&gt;"","",IF(SUMPRODUCT(--(BM27:BM1509=BA26),--(BL27:BL1509&lt;&gt;""),--ISNUMBER(SEARCH(" "&amp;BL27:BL1509&amp;" ",AP171)))&gt;0,BA26,"")))</f>
        <v/>
      </c>
      <c r="BB171" s="967" t="str" cm="1">
        <f t="array" ref="BB171">IF(AM171="","",IF(AQ171&lt;&gt;"","",IF(SUMPRODUCT(--(BM27:BM1509=BB26),--(BL27:BL1509&lt;&gt;""),--ISNUMBER(SEARCH(" "&amp;BL27:BL1509&amp;" ",AP171)))&gt;0,BB26,"")))</f>
        <v/>
      </c>
      <c r="BC171" s="967" t="str" cm="1">
        <f t="array" ref="BC171">IF(AM171="","",IF(AQ171&lt;&gt;"","",IF(SUMPRODUCT(--(BM27:BM1509=BC26),--(BL27:BL1509&lt;&gt;""),--ISNUMBER(SEARCH(" "&amp;BL27:BL1509&amp;" ",AP171)))&gt;0,BC26,"")))</f>
        <v/>
      </c>
      <c r="BD171" s="967" t="str" cm="1">
        <f t="array" ref="BD171">IF(AM171="","",IF(AQ171&lt;&gt;"","",IF(SUMPRODUCT(--(BM27:BM1509=BD26),--(BL27:BL1509&lt;&gt;""),--ISNUMBER(SEARCH(" "&amp;BL27:BL1509&amp;" ",AP171)))&gt;0,BD26,"")))</f>
        <v/>
      </c>
      <c r="BE171" s="967" t="str" cm="1">
        <f t="array" ref="BE171">IF(AM171="","",IF(AQ171&lt;&gt;"","",IF(SUMPRODUCT(--(BM27:BM1509=BE26),--(BL27:BL1509&lt;&gt;""),--ISNUMBER(SEARCH(" "&amp;BL27:BL1509&amp;" ",AP171)))&gt;0,BE26,"")))</f>
        <v/>
      </c>
      <c r="BF171" s="967" t="str" cm="1">
        <f t="array" ref="BF171">IF(AM171="","",IF(AQ171&lt;&gt;"","",IF(SUMPRODUCT(--(BM27:BM1509=BF26),--(BL27:BL1509&lt;&gt;""),--ISNUMBER(SEARCH(" "&amp;BL27:BL1509&amp;" ",AP171)))&gt;0,BF26,"")))</f>
        <v/>
      </c>
      <c r="BG171" s="967" t="str" cm="1">
        <f t="array" ref="BG171">IF(AM171="","",IF(AQ171&lt;&gt;"","",IF(SUMPRODUCT(--(BM27:BM1509=BG26),--(BL27:BL1509&lt;&gt;""),--ISNUMBER(SEARCH(" "&amp;BL27:BL1509&amp;" ",AP171)))&gt;0,BG26,"")))</f>
        <v/>
      </c>
      <c r="BH171" s="967" t="str" cm="1">
        <f t="array" ref="BH171">IF(AM171="","",IF(AQ171&lt;&gt;"","",IF(SUMPRODUCT(--(BM27:BM1509=BH26),--(BL27:BL1509&lt;&gt;""),--ISNUMBER(SEARCH(" "&amp;BL27:BL1509&amp;" ",AP171)))&gt;0,BH26,"")))</f>
        <v/>
      </c>
      <c r="BI171" s="967" t="str" cm="1">
        <f t="array" ref="BI171">IF(AM171="","",IF(AQ171&lt;&gt;"","",IF(SUMPRODUCT(--(BM27:BM1509=BI26),--(BL27:BL1509&lt;&gt;""),--ISNUMBER(SEARCH(" "&amp;BL27:BL1509&amp;" ",AP171)))&gt;0,BI26,"")))</f>
        <v/>
      </c>
      <c r="BJ171" s="967" t="str" cm="1">
        <f t="array" ref="BJ171">IF(AM171="","",IF(AS171&lt;&gt;"",BJ26,IF(AR171&lt;&gt;"","",IF(AQ171&lt;&gt;"","",IF(SUMPRODUCT(--(BM27:BM1509=BJ26),--(BL27:BL1509&lt;&gt;""),--ISNUMBER(SEARCH(" "&amp;BL27:BL1509&amp;" ",AP171)))&gt;0,BJ26,"")))))</f>
        <v/>
      </c>
      <c r="BL171" s="968" t="s">
        <v>2194</v>
      </c>
      <c r="BM171" s="968" t="s">
        <v>1962</v>
      </c>
      <c r="BO171" s="964"/>
      <c r="BP171" s="964"/>
      <c r="BQ171" s="964"/>
      <c r="BS171" s="964"/>
      <c r="BT171" s="964"/>
      <c r="BU171" s="964"/>
      <c r="CM171" s="49">
        <v>1</v>
      </c>
    </row>
    <row r="172" spans="4:91" ht="30" customHeight="1">
      <c r="D172" s="674"/>
      <c r="E172" s="680"/>
      <c r="F172" s="681"/>
      <c r="G172" s="680"/>
      <c r="H172" s="682"/>
      <c r="I172" s="891"/>
      <c r="J172" s="892"/>
      <c r="K172" s="745"/>
      <c r="L172" s="893"/>
      <c r="M172" s="894"/>
      <c r="N172" s="895"/>
      <c r="O172" s="896"/>
      <c r="P172" s="137"/>
      <c r="Q172" s="897"/>
      <c r="R172" s="751"/>
      <c r="S172" s="898"/>
      <c r="T172" s="753"/>
      <c r="U172" s="899"/>
      <c r="V172" s="900"/>
      <c r="W172" s="756"/>
      <c r="X172" s="764"/>
      <c r="Z172" s="973" t="str">
        <f>IF(AA172="","",COUNTIF(AA27:AA172,"&lt;&gt;"))</f>
        <v/>
      </c>
      <c r="AA172" s="965"/>
      <c r="AB172" s="974" t="str">
        <f t="shared" si="48"/>
        <v/>
      </c>
      <c r="AC172" s="984" t="str">
        <f t="shared" si="36"/>
        <v/>
      </c>
      <c r="AD172" s="976" t="str">
        <f t="shared" si="37"/>
        <v/>
      </c>
      <c r="AE172" s="977" t="str">
        <f t="shared" si="38"/>
        <v/>
      </c>
      <c r="AF172" s="964" t="str">
        <f>IF(AG172="","",COUNTIF(AG27:AG172,"&lt;&gt;"))</f>
        <v/>
      </c>
      <c r="AG172" s="965" t="str" cm="1">
        <f t="array" ref="AG172">IF(AK172="","",IF(LEN(AK172)&lt;=MAX(10,AF22),AK172,IFERROR(LEFT(AK172,LOOKUP(2,1/(MID(AK172,ROW(10:509),1)=" ")/(ROW(10:509)&lt;=MAX(10,AF22)),ROW(10:509))-1),LEFT(AK172,MAX(10,AF22)))))</f>
        <v/>
      </c>
      <c r="AH172" s="964" t="str">
        <f t="shared" si="39"/>
        <v/>
      </c>
      <c r="AI172" s="964" t="str">
        <f t="shared" si="40"/>
        <v/>
      </c>
      <c r="AJ172" s="964" t="str">
        <f>IF(AL171&lt;&gt;"",AJ171,IF(AJ171&lt;MAX(Z27:Z326),AJ171+1,""))</f>
        <v/>
      </c>
      <c r="AK172" s="965" t="str">
        <f>IF(AJ172="","",IF(AL171&lt;&gt;"",AL171,INDEX(AD27:AD326,MATCH(AJ172,Z27:Z326,0))))</f>
        <v/>
      </c>
      <c r="AL172" s="965" t="str">
        <f t="shared" si="41"/>
        <v/>
      </c>
      <c r="AM172" s="965" t="str">
        <f t="shared" si="42"/>
        <v/>
      </c>
      <c r="AN172" s="964" t="str">
        <f t="shared" si="43"/>
        <v/>
      </c>
      <c r="AO172" s="964" t="str">
        <f t="shared" si="44"/>
        <v/>
      </c>
      <c r="AP172" s="965" t="str">
        <f t="shared" si="45"/>
        <v/>
      </c>
      <c r="AQ172" s="964" t="str">
        <f>IF(AM172="","",IF(COUNTIF(BO27:BO309,TRIM(AP172))&gt;0,"EXCLUSION EXACTE",""))</f>
        <v/>
      </c>
      <c r="AR172" s="964" t="str" cm="1">
        <f t="array" ref="AR172">IF(AM172="","",IF(SUMPRODUCT(--(BO27:BO309&lt;&gt;""),--ISNUMBER(SEARCH(" "&amp;BO27:BO309&amp;" ",AP172)))&gt;0,"BLOQUE MOLLUSQUES",""))</f>
        <v/>
      </c>
      <c r="AS172" s="964" t="str" cm="1">
        <f t="array" ref="AS172">IF(AM172="","",IF(SUMPRODUCT(--(BS27:BS309&lt;&gt;""),--ISNUMBER(SEARCH(" "&amp;BS27:BS309&amp;" ",AP172)))&gt;0,"FORCE MOLLUSQUES",""))</f>
        <v/>
      </c>
      <c r="AT172" s="965" t="str">
        <f t="shared" si="46"/>
        <v/>
      </c>
      <c r="AU172" s="965" t="str">
        <f t="shared" si="49"/>
        <v/>
      </c>
      <c r="AV172" s="964" t="str">
        <f t="shared" si="47"/>
        <v/>
      </c>
      <c r="AW172" s="964" t="str" cm="1">
        <f t="array" ref="AW172">IF(AM172="","",IF(AQ172&lt;&gt;"","",IF(SUMPRODUCT(--(BM27:BM1509=AW26),--(BL27:BL1509&lt;&gt;""),--ISNUMBER(SEARCH(" "&amp;BL27:BL1509&amp;" ",AP172)))&gt;0,AW26,"")))</f>
        <v/>
      </c>
      <c r="AX172" s="964" t="str" cm="1">
        <f t="array" ref="AX172">IF(AM172="","",IF(AQ172&lt;&gt;"","",IF(SUMPRODUCT(--(BM27:BM1509=AX26),--(BL27:BL1509&lt;&gt;""),--ISNUMBER(SEARCH(" "&amp;BL27:BL1509&amp;" ",AP172)))&gt;0,AX26,"")))</f>
        <v/>
      </c>
      <c r="AY172" s="964" t="str" cm="1">
        <f t="array" ref="AY172">IF(AM172="","",IF(AQ172&lt;&gt;"","",IF(SUMPRODUCT(--(BM27:BM1509=AY26),--(BL27:BL1509&lt;&gt;""),--ISNUMBER(SEARCH(" "&amp;BL27:BL1509&amp;" ",AP172)))&gt;0,AY26,"")))</f>
        <v/>
      </c>
      <c r="AZ172" s="964" t="str" cm="1">
        <f t="array" ref="AZ172">IF(AM172="","",IF(AQ172&lt;&gt;"","",IF(SUMPRODUCT(--(BM27:BM1509=AZ26),--(BL27:BL1509&lt;&gt;""),--ISNUMBER(SEARCH(" "&amp;BL27:BL1509&amp;" ",AP172)))&gt;0,AZ26,"")))</f>
        <v/>
      </c>
      <c r="BA172" s="964" t="str" cm="1">
        <f t="array" ref="BA172">IF(AM172="","",IF(AQ172&lt;&gt;"","",IF(SUMPRODUCT(--(BM27:BM1509=BA26),--(BL27:BL1509&lt;&gt;""),--ISNUMBER(SEARCH(" "&amp;BL27:BL1509&amp;" ",AP172)))&gt;0,BA26,"")))</f>
        <v/>
      </c>
      <c r="BB172" s="964" t="str" cm="1">
        <f t="array" ref="BB172">IF(AM172="","",IF(AQ172&lt;&gt;"","",IF(SUMPRODUCT(--(BM27:BM1509=BB26),--(BL27:BL1509&lt;&gt;""),--ISNUMBER(SEARCH(" "&amp;BL27:BL1509&amp;" ",AP172)))&gt;0,BB26,"")))</f>
        <v/>
      </c>
      <c r="BC172" s="964" t="str" cm="1">
        <f t="array" ref="BC172">IF(AM172="","",IF(AQ172&lt;&gt;"","",IF(SUMPRODUCT(--(BM27:BM1509=BC26),--(BL27:BL1509&lt;&gt;""),--ISNUMBER(SEARCH(" "&amp;BL27:BL1509&amp;" ",AP172)))&gt;0,BC26,"")))</f>
        <v/>
      </c>
      <c r="BD172" s="964" t="str" cm="1">
        <f t="array" ref="BD172">IF(AM172="","",IF(AQ172&lt;&gt;"","",IF(SUMPRODUCT(--(BM27:BM1509=BD26),--(BL27:BL1509&lt;&gt;""),--ISNUMBER(SEARCH(" "&amp;BL27:BL1509&amp;" ",AP172)))&gt;0,BD26,"")))</f>
        <v/>
      </c>
      <c r="BE172" s="964" t="str" cm="1">
        <f t="array" ref="BE172">IF(AM172="","",IF(AQ172&lt;&gt;"","",IF(SUMPRODUCT(--(BM27:BM1509=BE26),--(BL27:BL1509&lt;&gt;""),--ISNUMBER(SEARCH(" "&amp;BL27:BL1509&amp;" ",AP172)))&gt;0,BE26,"")))</f>
        <v/>
      </c>
      <c r="BF172" s="964" t="str" cm="1">
        <f t="array" ref="BF172">IF(AM172="","",IF(AQ172&lt;&gt;"","",IF(SUMPRODUCT(--(BM27:BM1509=BF26),--(BL27:BL1509&lt;&gt;""),--ISNUMBER(SEARCH(" "&amp;BL27:BL1509&amp;" ",AP172)))&gt;0,BF26,"")))</f>
        <v/>
      </c>
      <c r="BG172" s="964" t="str" cm="1">
        <f t="array" ref="BG172">IF(AM172="","",IF(AQ172&lt;&gt;"","",IF(SUMPRODUCT(--(BM27:BM1509=BG26),--(BL27:BL1509&lt;&gt;""),--ISNUMBER(SEARCH(" "&amp;BL27:BL1509&amp;" ",AP172)))&gt;0,BG26,"")))</f>
        <v/>
      </c>
      <c r="BH172" s="964" t="str" cm="1">
        <f t="array" ref="BH172">IF(AM172="","",IF(AQ172&lt;&gt;"","",IF(SUMPRODUCT(--(BM27:BM1509=BH26),--(BL27:BL1509&lt;&gt;""),--ISNUMBER(SEARCH(" "&amp;BL27:BL1509&amp;" ",AP172)))&gt;0,BH26,"")))</f>
        <v/>
      </c>
      <c r="BI172" s="964" t="str" cm="1">
        <f t="array" ref="BI172">IF(AM172="","",IF(AQ172&lt;&gt;"","",IF(SUMPRODUCT(--(BM27:BM1509=BI26),--(BL27:BL1509&lt;&gt;""),--ISNUMBER(SEARCH(" "&amp;BL27:BL1509&amp;" ",AP172)))&gt;0,BI26,"")))</f>
        <v/>
      </c>
      <c r="BJ172" s="964" t="str" cm="1">
        <f t="array" ref="BJ172">IF(AM172="","",IF(AS172&lt;&gt;"",BJ26,IF(AR172&lt;&gt;"","",IF(AQ172&lt;&gt;"","",IF(SUMPRODUCT(--(BM27:BM1509=BJ26),--(BL27:BL1509&lt;&gt;""),--ISNUMBER(SEARCH(" "&amp;BL27:BL1509&amp;" ",AP172)))&gt;0,BJ26,"")))))</f>
        <v/>
      </c>
      <c r="BL172" s="964" t="s">
        <v>2195</v>
      </c>
      <c r="BM172" s="964" t="s">
        <v>1962</v>
      </c>
      <c r="BO172" s="964"/>
      <c r="BP172" s="964"/>
      <c r="BQ172" s="964"/>
      <c r="BS172" s="964"/>
      <c r="BT172" s="964"/>
      <c r="BU172" s="964"/>
      <c r="CM172" s="49">
        <v>1</v>
      </c>
    </row>
    <row r="173" spans="4:91" ht="30" customHeight="1">
      <c r="D173" s="674"/>
      <c r="E173" s="680"/>
      <c r="F173" s="681"/>
      <c r="G173" s="680"/>
      <c r="H173" s="682"/>
      <c r="I173" s="891"/>
      <c r="J173" s="892"/>
      <c r="K173" s="745"/>
      <c r="L173" s="893"/>
      <c r="M173" s="894"/>
      <c r="N173" s="895"/>
      <c r="O173" s="896"/>
      <c r="P173" s="137"/>
      <c r="Q173" s="897"/>
      <c r="R173" s="751"/>
      <c r="S173" s="898"/>
      <c r="T173" s="753"/>
      <c r="U173" s="899"/>
      <c r="V173" s="900"/>
      <c r="W173" s="756"/>
      <c r="X173" s="764"/>
      <c r="Z173" s="957" t="str">
        <f>IF(AA173="","",COUNTIF(AA27:AA173,"&lt;&gt;"))</f>
        <v/>
      </c>
      <c r="AA173" s="958"/>
      <c r="AB173" s="974" t="str">
        <f t="shared" si="48"/>
        <v/>
      </c>
      <c r="AC173" s="984" t="str">
        <f t="shared" si="36"/>
        <v/>
      </c>
      <c r="AD173" s="961" t="str">
        <f t="shared" si="37"/>
        <v/>
      </c>
      <c r="AE173" s="962" t="str">
        <f t="shared" si="38"/>
        <v/>
      </c>
      <c r="AF173" s="963" t="str">
        <f>IF(AG173="","",COUNTIF(AG27:AG173,"&lt;&gt;"))</f>
        <v/>
      </c>
      <c r="AG173" s="958" t="str" cm="1">
        <f t="array" ref="AG173">IF(AK173="","",IF(LEN(AK173)&lt;=MAX(10,AF22),AK173,IFERROR(LEFT(AK173,LOOKUP(2,1/(MID(AK173,ROW(10:509),1)=" ")/(ROW(10:509)&lt;=MAX(10,AF22)),ROW(10:509))-1),LEFT(AK173,MAX(10,AF22)))))</f>
        <v/>
      </c>
      <c r="AH173" s="963" t="str">
        <f t="shared" si="39"/>
        <v/>
      </c>
      <c r="AI173" s="963" t="str">
        <f t="shared" si="40"/>
        <v/>
      </c>
      <c r="AJ173" s="964" t="str">
        <f>IF(AL172&lt;&gt;"",AJ172,IF(AJ172&lt;MAX(Z27:Z326),AJ172+1,""))</f>
        <v/>
      </c>
      <c r="AK173" s="965" t="str">
        <f>IF(AJ173="","",IF(AL172&lt;&gt;"",AL172,INDEX(AD27:AD326,MATCH(AJ173,Z27:Z326,0))))</f>
        <v/>
      </c>
      <c r="AL173" s="965" t="str">
        <f t="shared" si="41"/>
        <v/>
      </c>
      <c r="AM173" s="966" t="str">
        <f t="shared" si="42"/>
        <v/>
      </c>
      <c r="AN173" s="967" t="str">
        <f t="shared" si="43"/>
        <v/>
      </c>
      <c r="AO173" s="967" t="str">
        <f t="shared" si="44"/>
        <v/>
      </c>
      <c r="AP173" s="966" t="str">
        <f t="shared" si="45"/>
        <v/>
      </c>
      <c r="AQ173" s="967" t="str">
        <f>IF(AM173="","",IF(COUNTIF(BO27:BO309,TRIM(AP173))&gt;0,"EXCLUSION EXACTE",""))</f>
        <v/>
      </c>
      <c r="AR173" s="967" t="str" cm="1">
        <f t="array" ref="AR173">IF(AM173="","",IF(SUMPRODUCT(--(BO27:BO309&lt;&gt;""),--ISNUMBER(SEARCH(" "&amp;BO27:BO309&amp;" ",AP173)))&gt;0,"BLOQUE MOLLUSQUES",""))</f>
        <v/>
      </c>
      <c r="AS173" s="967" t="str" cm="1">
        <f t="array" ref="AS173">IF(AM173="","",IF(SUMPRODUCT(--(BS27:BS309&lt;&gt;""),--ISNUMBER(SEARCH(" "&amp;BS27:BS309&amp;" ",AP173)))&gt;0,"FORCE MOLLUSQUES",""))</f>
        <v/>
      </c>
      <c r="AT173" s="966" t="str">
        <f t="shared" si="46"/>
        <v/>
      </c>
      <c r="AU173" s="966" t="str">
        <f t="shared" si="49"/>
        <v/>
      </c>
      <c r="AV173" s="967" t="str">
        <f t="shared" si="47"/>
        <v/>
      </c>
      <c r="AW173" s="967" t="str" cm="1">
        <f t="array" ref="AW173">IF(AM173="","",IF(AQ173&lt;&gt;"","",IF(SUMPRODUCT(--(BM27:BM1509=AW26),--(BL27:BL1509&lt;&gt;""),--ISNUMBER(SEARCH(" "&amp;BL27:BL1509&amp;" ",AP173)))&gt;0,AW26,"")))</f>
        <v/>
      </c>
      <c r="AX173" s="967" t="str" cm="1">
        <f t="array" ref="AX173">IF(AM173="","",IF(AQ173&lt;&gt;"","",IF(SUMPRODUCT(--(BM27:BM1509=AX26),--(BL27:BL1509&lt;&gt;""),--ISNUMBER(SEARCH(" "&amp;BL27:BL1509&amp;" ",AP173)))&gt;0,AX26,"")))</f>
        <v/>
      </c>
      <c r="AY173" s="967" t="str" cm="1">
        <f t="array" ref="AY173">IF(AM173="","",IF(AQ173&lt;&gt;"","",IF(SUMPRODUCT(--(BM27:BM1509=AY26),--(BL27:BL1509&lt;&gt;""),--ISNUMBER(SEARCH(" "&amp;BL27:BL1509&amp;" ",AP173)))&gt;0,AY26,"")))</f>
        <v/>
      </c>
      <c r="AZ173" s="967" t="str" cm="1">
        <f t="array" ref="AZ173">IF(AM173="","",IF(AQ173&lt;&gt;"","",IF(SUMPRODUCT(--(BM27:BM1509=AZ26),--(BL27:BL1509&lt;&gt;""),--ISNUMBER(SEARCH(" "&amp;BL27:BL1509&amp;" ",AP173)))&gt;0,AZ26,"")))</f>
        <v/>
      </c>
      <c r="BA173" s="967" t="str" cm="1">
        <f t="array" ref="BA173">IF(AM173="","",IF(AQ173&lt;&gt;"","",IF(SUMPRODUCT(--(BM27:BM1509=BA26),--(BL27:BL1509&lt;&gt;""),--ISNUMBER(SEARCH(" "&amp;BL27:BL1509&amp;" ",AP173)))&gt;0,BA26,"")))</f>
        <v/>
      </c>
      <c r="BB173" s="967" t="str" cm="1">
        <f t="array" ref="BB173">IF(AM173="","",IF(AQ173&lt;&gt;"","",IF(SUMPRODUCT(--(BM27:BM1509=BB26),--(BL27:BL1509&lt;&gt;""),--ISNUMBER(SEARCH(" "&amp;BL27:BL1509&amp;" ",AP173)))&gt;0,BB26,"")))</f>
        <v/>
      </c>
      <c r="BC173" s="967" t="str" cm="1">
        <f t="array" ref="BC173">IF(AM173="","",IF(AQ173&lt;&gt;"","",IF(SUMPRODUCT(--(BM27:BM1509=BC26),--(BL27:BL1509&lt;&gt;""),--ISNUMBER(SEARCH(" "&amp;BL27:BL1509&amp;" ",AP173)))&gt;0,BC26,"")))</f>
        <v/>
      </c>
      <c r="BD173" s="967" t="str" cm="1">
        <f t="array" ref="BD173">IF(AM173="","",IF(AQ173&lt;&gt;"","",IF(SUMPRODUCT(--(BM27:BM1509=BD26),--(BL27:BL1509&lt;&gt;""),--ISNUMBER(SEARCH(" "&amp;BL27:BL1509&amp;" ",AP173)))&gt;0,BD26,"")))</f>
        <v/>
      </c>
      <c r="BE173" s="967" t="str" cm="1">
        <f t="array" ref="BE173">IF(AM173="","",IF(AQ173&lt;&gt;"","",IF(SUMPRODUCT(--(BM27:BM1509=BE26),--(BL27:BL1509&lt;&gt;""),--ISNUMBER(SEARCH(" "&amp;BL27:BL1509&amp;" ",AP173)))&gt;0,BE26,"")))</f>
        <v/>
      </c>
      <c r="BF173" s="967" t="str" cm="1">
        <f t="array" ref="BF173">IF(AM173="","",IF(AQ173&lt;&gt;"","",IF(SUMPRODUCT(--(BM27:BM1509=BF26),--(BL27:BL1509&lt;&gt;""),--ISNUMBER(SEARCH(" "&amp;BL27:BL1509&amp;" ",AP173)))&gt;0,BF26,"")))</f>
        <v/>
      </c>
      <c r="BG173" s="967" t="str" cm="1">
        <f t="array" ref="BG173">IF(AM173="","",IF(AQ173&lt;&gt;"","",IF(SUMPRODUCT(--(BM27:BM1509=BG26),--(BL27:BL1509&lt;&gt;""),--ISNUMBER(SEARCH(" "&amp;BL27:BL1509&amp;" ",AP173)))&gt;0,BG26,"")))</f>
        <v/>
      </c>
      <c r="BH173" s="967" t="str" cm="1">
        <f t="array" ref="BH173">IF(AM173="","",IF(AQ173&lt;&gt;"","",IF(SUMPRODUCT(--(BM27:BM1509=BH26),--(BL27:BL1509&lt;&gt;""),--ISNUMBER(SEARCH(" "&amp;BL27:BL1509&amp;" ",AP173)))&gt;0,BH26,"")))</f>
        <v/>
      </c>
      <c r="BI173" s="967" t="str" cm="1">
        <f t="array" ref="BI173">IF(AM173="","",IF(AQ173&lt;&gt;"","",IF(SUMPRODUCT(--(BM27:BM1509=BI26),--(BL27:BL1509&lt;&gt;""),--ISNUMBER(SEARCH(" "&amp;BL27:BL1509&amp;" ",AP173)))&gt;0,BI26,"")))</f>
        <v/>
      </c>
      <c r="BJ173" s="967" t="str" cm="1">
        <f t="array" ref="BJ173">IF(AM173="","",IF(AS173&lt;&gt;"",BJ26,IF(AR173&lt;&gt;"","",IF(AQ173&lt;&gt;"","",IF(SUMPRODUCT(--(BM27:BM1509=BJ26),--(BL27:BL1509&lt;&gt;""),--ISNUMBER(SEARCH(" "&amp;BL27:BL1509&amp;" ",AP173)))&gt;0,BJ26,"")))))</f>
        <v/>
      </c>
      <c r="BL173" s="968" t="s">
        <v>2196</v>
      </c>
      <c r="BM173" s="968" t="s">
        <v>1962</v>
      </c>
      <c r="BO173" s="964"/>
      <c r="BP173" s="964"/>
      <c r="BQ173" s="964"/>
      <c r="BS173" s="964"/>
      <c r="BT173" s="964"/>
      <c r="BU173" s="964"/>
      <c r="CM173" s="49">
        <v>1</v>
      </c>
    </row>
    <row r="174" spans="4:91" ht="30" customHeight="1">
      <c r="D174" s="674"/>
      <c r="E174" s="680"/>
      <c r="F174" s="681"/>
      <c r="G174" s="680"/>
      <c r="H174" s="682"/>
      <c r="I174" s="891"/>
      <c r="J174" s="892"/>
      <c r="K174" s="745"/>
      <c r="L174" s="893"/>
      <c r="M174" s="894"/>
      <c r="N174" s="895"/>
      <c r="O174" s="896"/>
      <c r="P174" s="137"/>
      <c r="Q174" s="897"/>
      <c r="R174" s="751"/>
      <c r="S174" s="898"/>
      <c r="T174" s="753"/>
      <c r="U174" s="899"/>
      <c r="V174" s="900"/>
      <c r="W174" s="756"/>
      <c r="X174" s="764"/>
      <c r="Z174" s="973" t="str">
        <f>IF(AA174="","",COUNTIF(AA27:AA174,"&lt;&gt;"))</f>
        <v/>
      </c>
      <c r="AA174" s="965"/>
      <c r="AB174" s="974" t="str">
        <f t="shared" si="48"/>
        <v/>
      </c>
      <c r="AC174" s="984" t="str">
        <f t="shared" si="36"/>
        <v/>
      </c>
      <c r="AD174" s="976" t="str">
        <f t="shared" si="37"/>
        <v/>
      </c>
      <c r="AE174" s="977" t="str">
        <f t="shared" si="38"/>
        <v/>
      </c>
      <c r="AF174" s="964" t="str">
        <f>IF(AG174="","",COUNTIF(AG27:AG174,"&lt;&gt;"))</f>
        <v/>
      </c>
      <c r="AG174" s="965" t="str" cm="1">
        <f t="array" ref="AG174">IF(AK174="","",IF(LEN(AK174)&lt;=MAX(10,AF22),AK174,IFERROR(LEFT(AK174,LOOKUP(2,1/(MID(AK174,ROW(10:509),1)=" ")/(ROW(10:509)&lt;=MAX(10,AF22)),ROW(10:509))-1),LEFT(AK174,MAX(10,AF22)))))</f>
        <v/>
      </c>
      <c r="AH174" s="964" t="str">
        <f t="shared" si="39"/>
        <v/>
      </c>
      <c r="AI174" s="964" t="str">
        <f t="shared" si="40"/>
        <v/>
      </c>
      <c r="AJ174" s="964" t="str">
        <f>IF(AL173&lt;&gt;"",AJ173,IF(AJ173&lt;MAX(Z27:Z326),AJ173+1,""))</f>
        <v/>
      </c>
      <c r="AK174" s="965" t="str">
        <f>IF(AJ174="","",IF(AL173&lt;&gt;"",AL173,INDEX(AD27:AD326,MATCH(AJ174,Z27:Z326,0))))</f>
        <v/>
      </c>
      <c r="AL174" s="965" t="str">
        <f t="shared" si="41"/>
        <v/>
      </c>
      <c r="AM174" s="965" t="str">
        <f t="shared" si="42"/>
        <v/>
      </c>
      <c r="AN174" s="964" t="str">
        <f t="shared" si="43"/>
        <v/>
      </c>
      <c r="AO174" s="964" t="str">
        <f t="shared" si="44"/>
        <v/>
      </c>
      <c r="AP174" s="965" t="str">
        <f t="shared" si="45"/>
        <v/>
      </c>
      <c r="AQ174" s="964" t="str">
        <f>IF(AM174="","",IF(COUNTIF(BO27:BO309,TRIM(AP174))&gt;0,"EXCLUSION EXACTE",""))</f>
        <v/>
      </c>
      <c r="AR174" s="964" t="str" cm="1">
        <f t="array" ref="AR174">IF(AM174="","",IF(SUMPRODUCT(--(BO27:BO309&lt;&gt;""),--ISNUMBER(SEARCH(" "&amp;BO27:BO309&amp;" ",AP174)))&gt;0,"BLOQUE MOLLUSQUES",""))</f>
        <v/>
      </c>
      <c r="AS174" s="964" t="str" cm="1">
        <f t="array" ref="AS174">IF(AM174="","",IF(SUMPRODUCT(--(BS27:BS309&lt;&gt;""),--ISNUMBER(SEARCH(" "&amp;BS27:BS309&amp;" ",AP174)))&gt;0,"FORCE MOLLUSQUES",""))</f>
        <v/>
      </c>
      <c r="AT174" s="965" t="str">
        <f t="shared" si="46"/>
        <v/>
      </c>
      <c r="AU174" s="965" t="str">
        <f t="shared" si="49"/>
        <v/>
      </c>
      <c r="AV174" s="964" t="str">
        <f t="shared" si="47"/>
        <v/>
      </c>
      <c r="AW174" s="964" t="str" cm="1">
        <f t="array" ref="AW174">IF(AM174="","",IF(AQ174&lt;&gt;"","",IF(SUMPRODUCT(--(BM27:BM1509=AW26),--(BL27:BL1509&lt;&gt;""),--ISNUMBER(SEARCH(" "&amp;BL27:BL1509&amp;" ",AP174)))&gt;0,AW26,"")))</f>
        <v/>
      </c>
      <c r="AX174" s="964" t="str" cm="1">
        <f t="array" ref="AX174">IF(AM174="","",IF(AQ174&lt;&gt;"","",IF(SUMPRODUCT(--(BM27:BM1509=AX26),--(BL27:BL1509&lt;&gt;""),--ISNUMBER(SEARCH(" "&amp;BL27:BL1509&amp;" ",AP174)))&gt;0,AX26,"")))</f>
        <v/>
      </c>
      <c r="AY174" s="964" t="str" cm="1">
        <f t="array" ref="AY174">IF(AM174="","",IF(AQ174&lt;&gt;"","",IF(SUMPRODUCT(--(BM27:BM1509=AY26),--(BL27:BL1509&lt;&gt;""),--ISNUMBER(SEARCH(" "&amp;BL27:BL1509&amp;" ",AP174)))&gt;0,AY26,"")))</f>
        <v/>
      </c>
      <c r="AZ174" s="964" t="str" cm="1">
        <f t="array" ref="AZ174">IF(AM174="","",IF(AQ174&lt;&gt;"","",IF(SUMPRODUCT(--(BM27:BM1509=AZ26),--(BL27:BL1509&lt;&gt;""),--ISNUMBER(SEARCH(" "&amp;BL27:BL1509&amp;" ",AP174)))&gt;0,AZ26,"")))</f>
        <v/>
      </c>
      <c r="BA174" s="964" t="str" cm="1">
        <f t="array" ref="BA174">IF(AM174="","",IF(AQ174&lt;&gt;"","",IF(SUMPRODUCT(--(BM27:BM1509=BA26),--(BL27:BL1509&lt;&gt;""),--ISNUMBER(SEARCH(" "&amp;BL27:BL1509&amp;" ",AP174)))&gt;0,BA26,"")))</f>
        <v/>
      </c>
      <c r="BB174" s="964" t="str" cm="1">
        <f t="array" ref="BB174">IF(AM174="","",IF(AQ174&lt;&gt;"","",IF(SUMPRODUCT(--(BM27:BM1509=BB26),--(BL27:BL1509&lt;&gt;""),--ISNUMBER(SEARCH(" "&amp;BL27:BL1509&amp;" ",AP174)))&gt;0,BB26,"")))</f>
        <v/>
      </c>
      <c r="BC174" s="964" t="str" cm="1">
        <f t="array" ref="BC174">IF(AM174="","",IF(AQ174&lt;&gt;"","",IF(SUMPRODUCT(--(BM27:BM1509=BC26),--(BL27:BL1509&lt;&gt;""),--ISNUMBER(SEARCH(" "&amp;BL27:BL1509&amp;" ",AP174)))&gt;0,BC26,"")))</f>
        <v/>
      </c>
      <c r="BD174" s="964" t="str" cm="1">
        <f t="array" ref="BD174">IF(AM174="","",IF(AQ174&lt;&gt;"","",IF(SUMPRODUCT(--(BM27:BM1509=BD26),--(BL27:BL1509&lt;&gt;""),--ISNUMBER(SEARCH(" "&amp;BL27:BL1509&amp;" ",AP174)))&gt;0,BD26,"")))</f>
        <v/>
      </c>
      <c r="BE174" s="964" t="str" cm="1">
        <f t="array" ref="BE174">IF(AM174="","",IF(AQ174&lt;&gt;"","",IF(SUMPRODUCT(--(BM27:BM1509=BE26),--(BL27:BL1509&lt;&gt;""),--ISNUMBER(SEARCH(" "&amp;BL27:BL1509&amp;" ",AP174)))&gt;0,BE26,"")))</f>
        <v/>
      </c>
      <c r="BF174" s="964" t="str" cm="1">
        <f t="array" ref="BF174">IF(AM174="","",IF(AQ174&lt;&gt;"","",IF(SUMPRODUCT(--(BM27:BM1509=BF26),--(BL27:BL1509&lt;&gt;""),--ISNUMBER(SEARCH(" "&amp;BL27:BL1509&amp;" ",AP174)))&gt;0,BF26,"")))</f>
        <v/>
      </c>
      <c r="BG174" s="964" t="str" cm="1">
        <f t="array" ref="BG174">IF(AM174="","",IF(AQ174&lt;&gt;"","",IF(SUMPRODUCT(--(BM27:BM1509=BG26),--(BL27:BL1509&lt;&gt;""),--ISNUMBER(SEARCH(" "&amp;BL27:BL1509&amp;" ",AP174)))&gt;0,BG26,"")))</f>
        <v/>
      </c>
      <c r="BH174" s="964" t="str" cm="1">
        <f t="array" ref="BH174">IF(AM174="","",IF(AQ174&lt;&gt;"","",IF(SUMPRODUCT(--(BM27:BM1509=BH26),--(BL27:BL1509&lt;&gt;""),--ISNUMBER(SEARCH(" "&amp;BL27:BL1509&amp;" ",AP174)))&gt;0,BH26,"")))</f>
        <v/>
      </c>
      <c r="BI174" s="964" t="str" cm="1">
        <f t="array" ref="BI174">IF(AM174="","",IF(AQ174&lt;&gt;"","",IF(SUMPRODUCT(--(BM27:BM1509=BI26),--(BL27:BL1509&lt;&gt;""),--ISNUMBER(SEARCH(" "&amp;BL27:BL1509&amp;" ",AP174)))&gt;0,BI26,"")))</f>
        <v/>
      </c>
      <c r="BJ174" s="964" t="str" cm="1">
        <f t="array" ref="BJ174">IF(AM174="","",IF(AS174&lt;&gt;"",BJ26,IF(AR174&lt;&gt;"","",IF(AQ174&lt;&gt;"","",IF(SUMPRODUCT(--(BM27:BM1509=BJ26),--(BL27:BL1509&lt;&gt;""),--ISNUMBER(SEARCH(" "&amp;BL27:BL1509&amp;" ",AP174)))&gt;0,BJ26,"")))))</f>
        <v/>
      </c>
      <c r="BL174" s="964" t="s">
        <v>2197</v>
      </c>
      <c r="BM174" s="964" t="s">
        <v>1962</v>
      </c>
      <c r="BO174" s="964"/>
      <c r="BP174" s="964"/>
      <c r="BQ174" s="964"/>
      <c r="BS174" s="964"/>
      <c r="BT174" s="964"/>
      <c r="BU174" s="964"/>
      <c r="CM174" s="49">
        <v>1</v>
      </c>
    </row>
    <row r="175" spans="4:91" ht="30" customHeight="1">
      <c r="D175" s="674"/>
      <c r="E175" s="680"/>
      <c r="F175" s="681"/>
      <c r="G175" s="680"/>
      <c r="H175" s="682"/>
      <c r="I175" s="891"/>
      <c r="J175" s="892"/>
      <c r="K175" s="745"/>
      <c r="L175" s="893"/>
      <c r="M175" s="894"/>
      <c r="N175" s="895"/>
      <c r="O175" s="896"/>
      <c r="P175" s="137"/>
      <c r="Q175" s="897"/>
      <c r="R175" s="751"/>
      <c r="S175" s="898"/>
      <c r="T175" s="753"/>
      <c r="U175" s="899"/>
      <c r="V175" s="900"/>
      <c r="W175" s="756"/>
      <c r="X175" s="764"/>
      <c r="Z175" s="957" t="str">
        <f>IF(AA175="","",COUNTIF(AA27:AA175,"&lt;&gt;"))</f>
        <v/>
      </c>
      <c r="AA175" s="958"/>
      <c r="AB175" s="974" t="str">
        <f t="shared" si="48"/>
        <v/>
      </c>
      <c r="AC175" s="984" t="str">
        <f t="shared" si="36"/>
        <v/>
      </c>
      <c r="AD175" s="961" t="str">
        <f t="shared" si="37"/>
        <v/>
      </c>
      <c r="AE175" s="962" t="str">
        <f t="shared" si="38"/>
        <v/>
      </c>
      <c r="AF175" s="963" t="str">
        <f>IF(AG175="","",COUNTIF(AG27:AG175,"&lt;&gt;"))</f>
        <v/>
      </c>
      <c r="AG175" s="958" t="str" cm="1">
        <f t="array" ref="AG175">IF(AK175="","",IF(LEN(AK175)&lt;=MAX(10,AF22),AK175,IFERROR(LEFT(AK175,LOOKUP(2,1/(MID(AK175,ROW(10:509),1)=" ")/(ROW(10:509)&lt;=MAX(10,AF22)),ROW(10:509))-1),LEFT(AK175,MAX(10,AF22)))))</f>
        <v/>
      </c>
      <c r="AH175" s="963" t="str">
        <f t="shared" si="39"/>
        <v/>
      </c>
      <c r="AI175" s="963" t="str">
        <f t="shared" si="40"/>
        <v/>
      </c>
      <c r="AJ175" s="964" t="str">
        <f>IF(AL174&lt;&gt;"",AJ174,IF(AJ174&lt;MAX(Z27:Z326),AJ174+1,""))</f>
        <v/>
      </c>
      <c r="AK175" s="965" t="str">
        <f>IF(AJ175="","",IF(AL174&lt;&gt;"",AL174,INDEX(AD27:AD326,MATCH(AJ175,Z27:Z326,0))))</f>
        <v/>
      </c>
      <c r="AL175" s="965" t="str">
        <f t="shared" si="41"/>
        <v/>
      </c>
      <c r="AM175" s="966" t="str">
        <f t="shared" si="42"/>
        <v/>
      </c>
      <c r="AN175" s="967" t="str">
        <f t="shared" si="43"/>
        <v/>
      </c>
      <c r="AO175" s="967" t="str">
        <f t="shared" si="44"/>
        <v/>
      </c>
      <c r="AP175" s="966" t="str">
        <f t="shared" si="45"/>
        <v/>
      </c>
      <c r="AQ175" s="967" t="str">
        <f>IF(AM175="","",IF(COUNTIF(BO27:BO309,TRIM(AP175))&gt;0,"EXCLUSION EXACTE",""))</f>
        <v/>
      </c>
      <c r="AR175" s="967" t="str" cm="1">
        <f t="array" ref="AR175">IF(AM175="","",IF(SUMPRODUCT(--(BO27:BO309&lt;&gt;""),--ISNUMBER(SEARCH(" "&amp;BO27:BO309&amp;" ",AP175)))&gt;0,"BLOQUE MOLLUSQUES",""))</f>
        <v/>
      </c>
      <c r="AS175" s="967" t="str" cm="1">
        <f t="array" ref="AS175">IF(AM175="","",IF(SUMPRODUCT(--(BS27:BS309&lt;&gt;""),--ISNUMBER(SEARCH(" "&amp;BS27:BS309&amp;" ",AP175)))&gt;0,"FORCE MOLLUSQUES",""))</f>
        <v/>
      </c>
      <c r="AT175" s="966" t="str">
        <f t="shared" si="46"/>
        <v/>
      </c>
      <c r="AU175" s="966" t="str">
        <f t="shared" si="49"/>
        <v/>
      </c>
      <c r="AV175" s="967" t="str">
        <f t="shared" si="47"/>
        <v/>
      </c>
      <c r="AW175" s="967" t="str" cm="1">
        <f t="array" ref="AW175">IF(AM175="","",IF(AQ175&lt;&gt;"","",IF(SUMPRODUCT(--(BM27:BM1509=AW26),--(BL27:BL1509&lt;&gt;""),--ISNUMBER(SEARCH(" "&amp;BL27:BL1509&amp;" ",AP175)))&gt;0,AW26,"")))</f>
        <v/>
      </c>
      <c r="AX175" s="967" t="str" cm="1">
        <f t="array" ref="AX175">IF(AM175="","",IF(AQ175&lt;&gt;"","",IF(SUMPRODUCT(--(BM27:BM1509=AX26),--(BL27:BL1509&lt;&gt;""),--ISNUMBER(SEARCH(" "&amp;BL27:BL1509&amp;" ",AP175)))&gt;0,AX26,"")))</f>
        <v/>
      </c>
      <c r="AY175" s="967" t="str" cm="1">
        <f t="array" ref="AY175">IF(AM175="","",IF(AQ175&lt;&gt;"","",IF(SUMPRODUCT(--(BM27:BM1509=AY26),--(BL27:BL1509&lt;&gt;""),--ISNUMBER(SEARCH(" "&amp;BL27:BL1509&amp;" ",AP175)))&gt;0,AY26,"")))</f>
        <v/>
      </c>
      <c r="AZ175" s="967" t="str" cm="1">
        <f t="array" ref="AZ175">IF(AM175="","",IF(AQ175&lt;&gt;"","",IF(SUMPRODUCT(--(BM27:BM1509=AZ26),--(BL27:BL1509&lt;&gt;""),--ISNUMBER(SEARCH(" "&amp;BL27:BL1509&amp;" ",AP175)))&gt;0,AZ26,"")))</f>
        <v/>
      </c>
      <c r="BA175" s="967" t="str" cm="1">
        <f t="array" ref="BA175">IF(AM175="","",IF(AQ175&lt;&gt;"","",IF(SUMPRODUCT(--(BM27:BM1509=BA26),--(BL27:BL1509&lt;&gt;""),--ISNUMBER(SEARCH(" "&amp;BL27:BL1509&amp;" ",AP175)))&gt;0,BA26,"")))</f>
        <v/>
      </c>
      <c r="BB175" s="967" t="str" cm="1">
        <f t="array" ref="BB175">IF(AM175="","",IF(AQ175&lt;&gt;"","",IF(SUMPRODUCT(--(BM27:BM1509=BB26),--(BL27:BL1509&lt;&gt;""),--ISNUMBER(SEARCH(" "&amp;BL27:BL1509&amp;" ",AP175)))&gt;0,BB26,"")))</f>
        <v/>
      </c>
      <c r="BC175" s="967" t="str" cm="1">
        <f t="array" ref="BC175">IF(AM175="","",IF(AQ175&lt;&gt;"","",IF(SUMPRODUCT(--(BM27:BM1509=BC26),--(BL27:BL1509&lt;&gt;""),--ISNUMBER(SEARCH(" "&amp;BL27:BL1509&amp;" ",AP175)))&gt;0,BC26,"")))</f>
        <v/>
      </c>
      <c r="BD175" s="967" t="str" cm="1">
        <f t="array" ref="BD175">IF(AM175="","",IF(AQ175&lt;&gt;"","",IF(SUMPRODUCT(--(BM27:BM1509=BD26),--(BL27:BL1509&lt;&gt;""),--ISNUMBER(SEARCH(" "&amp;BL27:BL1509&amp;" ",AP175)))&gt;0,BD26,"")))</f>
        <v/>
      </c>
      <c r="BE175" s="967" t="str" cm="1">
        <f t="array" ref="BE175">IF(AM175="","",IF(AQ175&lt;&gt;"","",IF(SUMPRODUCT(--(BM27:BM1509=BE26),--(BL27:BL1509&lt;&gt;""),--ISNUMBER(SEARCH(" "&amp;BL27:BL1509&amp;" ",AP175)))&gt;0,BE26,"")))</f>
        <v/>
      </c>
      <c r="BF175" s="967" t="str" cm="1">
        <f t="array" ref="BF175">IF(AM175="","",IF(AQ175&lt;&gt;"","",IF(SUMPRODUCT(--(BM27:BM1509=BF26),--(BL27:BL1509&lt;&gt;""),--ISNUMBER(SEARCH(" "&amp;BL27:BL1509&amp;" ",AP175)))&gt;0,BF26,"")))</f>
        <v/>
      </c>
      <c r="BG175" s="967" t="str" cm="1">
        <f t="array" ref="BG175">IF(AM175="","",IF(AQ175&lt;&gt;"","",IF(SUMPRODUCT(--(BM27:BM1509=BG26),--(BL27:BL1509&lt;&gt;""),--ISNUMBER(SEARCH(" "&amp;BL27:BL1509&amp;" ",AP175)))&gt;0,BG26,"")))</f>
        <v/>
      </c>
      <c r="BH175" s="967" t="str" cm="1">
        <f t="array" ref="BH175">IF(AM175="","",IF(AQ175&lt;&gt;"","",IF(SUMPRODUCT(--(BM27:BM1509=BH26),--(BL27:BL1509&lt;&gt;""),--ISNUMBER(SEARCH(" "&amp;BL27:BL1509&amp;" ",AP175)))&gt;0,BH26,"")))</f>
        <v/>
      </c>
      <c r="BI175" s="967" t="str" cm="1">
        <f t="array" ref="BI175">IF(AM175="","",IF(AQ175&lt;&gt;"","",IF(SUMPRODUCT(--(BM27:BM1509=BI26),--(BL27:BL1509&lt;&gt;""),--ISNUMBER(SEARCH(" "&amp;BL27:BL1509&amp;" ",AP175)))&gt;0,BI26,"")))</f>
        <v/>
      </c>
      <c r="BJ175" s="967" t="str" cm="1">
        <f t="array" ref="BJ175">IF(AM175="","",IF(AS175&lt;&gt;"",BJ26,IF(AR175&lt;&gt;"","",IF(AQ175&lt;&gt;"","",IF(SUMPRODUCT(--(BM27:BM1509=BJ26),--(BL27:BL1509&lt;&gt;""),--ISNUMBER(SEARCH(" "&amp;BL27:BL1509&amp;" ",AP175)))&gt;0,BJ26,"")))))</f>
        <v/>
      </c>
      <c r="BL175" s="968" t="s">
        <v>2198</v>
      </c>
      <c r="BM175" s="968" t="s">
        <v>1962</v>
      </c>
      <c r="BO175" s="964"/>
      <c r="BP175" s="964"/>
      <c r="BQ175" s="964"/>
      <c r="BS175" s="964"/>
      <c r="BT175" s="964"/>
      <c r="BU175" s="964"/>
      <c r="CM175" s="49">
        <v>1</v>
      </c>
    </row>
    <row r="176" spans="4:91" ht="30" customHeight="1">
      <c r="D176" s="674"/>
      <c r="E176" s="680"/>
      <c r="F176" s="681"/>
      <c r="G176" s="680"/>
      <c r="H176" s="682"/>
      <c r="I176" s="891"/>
      <c r="J176" s="892"/>
      <c r="K176" s="745"/>
      <c r="L176" s="893"/>
      <c r="M176" s="894"/>
      <c r="N176" s="895"/>
      <c r="O176" s="896"/>
      <c r="P176" s="137"/>
      <c r="Q176" s="897"/>
      <c r="R176" s="751"/>
      <c r="S176" s="898"/>
      <c r="T176" s="753"/>
      <c r="U176" s="899"/>
      <c r="V176" s="900"/>
      <c r="W176" s="756"/>
      <c r="X176" s="764"/>
      <c r="Z176" s="973" t="str">
        <f>IF(AA176="","",COUNTIF(AA27:AA176,"&lt;&gt;"))</f>
        <v/>
      </c>
      <c r="AA176" s="965"/>
      <c r="AB176" s="974" t="str">
        <f t="shared" si="48"/>
        <v/>
      </c>
      <c r="AC176" s="984" t="str">
        <f t="shared" si="36"/>
        <v/>
      </c>
      <c r="AD176" s="976" t="str">
        <f t="shared" si="37"/>
        <v/>
      </c>
      <c r="AE176" s="977" t="str">
        <f t="shared" si="38"/>
        <v/>
      </c>
      <c r="AF176" s="964" t="str">
        <f>IF(AG176="","",COUNTIF(AG27:AG176,"&lt;&gt;"))</f>
        <v/>
      </c>
      <c r="AG176" s="965" t="str" cm="1">
        <f t="array" ref="AG176">IF(AK176="","",IF(LEN(AK176)&lt;=MAX(10,AF22),AK176,IFERROR(LEFT(AK176,LOOKUP(2,1/(MID(AK176,ROW(10:509),1)=" ")/(ROW(10:509)&lt;=MAX(10,AF22)),ROW(10:509))-1),LEFT(AK176,MAX(10,AF22)))))</f>
        <v/>
      </c>
      <c r="AH176" s="964" t="str">
        <f t="shared" si="39"/>
        <v/>
      </c>
      <c r="AI176" s="964" t="str">
        <f t="shared" si="40"/>
        <v/>
      </c>
      <c r="AJ176" s="964" t="str">
        <f>IF(AL175&lt;&gt;"",AJ175,IF(AJ175&lt;MAX(Z27:Z326),AJ175+1,""))</f>
        <v/>
      </c>
      <c r="AK176" s="965" t="str">
        <f>IF(AJ176="","",IF(AL175&lt;&gt;"",AL175,INDEX(AD27:AD326,MATCH(AJ176,Z27:Z326,0))))</f>
        <v/>
      </c>
      <c r="AL176" s="965" t="str">
        <f t="shared" si="41"/>
        <v/>
      </c>
      <c r="AM176" s="965" t="str">
        <f t="shared" si="42"/>
        <v/>
      </c>
      <c r="AN176" s="964" t="str">
        <f t="shared" si="43"/>
        <v/>
      </c>
      <c r="AO176" s="964" t="str">
        <f t="shared" si="44"/>
        <v/>
      </c>
      <c r="AP176" s="965" t="str">
        <f t="shared" si="45"/>
        <v/>
      </c>
      <c r="AQ176" s="964" t="str">
        <f>IF(AM176="","",IF(COUNTIF(BO27:BO309,TRIM(AP176))&gt;0,"EXCLUSION EXACTE",""))</f>
        <v/>
      </c>
      <c r="AR176" s="964" t="str" cm="1">
        <f t="array" ref="AR176">IF(AM176="","",IF(SUMPRODUCT(--(BO27:BO309&lt;&gt;""),--ISNUMBER(SEARCH(" "&amp;BO27:BO309&amp;" ",AP176)))&gt;0,"BLOQUE MOLLUSQUES",""))</f>
        <v/>
      </c>
      <c r="AS176" s="964" t="str" cm="1">
        <f t="array" ref="AS176">IF(AM176="","",IF(SUMPRODUCT(--(BS27:BS309&lt;&gt;""),--ISNUMBER(SEARCH(" "&amp;BS27:BS309&amp;" ",AP176)))&gt;0,"FORCE MOLLUSQUES",""))</f>
        <v/>
      </c>
      <c r="AT176" s="965" t="str">
        <f t="shared" si="46"/>
        <v/>
      </c>
      <c r="AU176" s="965" t="str">
        <f t="shared" si="49"/>
        <v/>
      </c>
      <c r="AV176" s="964" t="str">
        <f t="shared" si="47"/>
        <v/>
      </c>
      <c r="AW176" s="964" t="str" cm="1">
        <f t="array" ref="AW176">IF(AM176="","",IF(AQ176&lt;&gt;"","",IF(SUMPRODUCT(--(BM27:BM1509=AW26),--(BL27:BL1509&lt;&gt;""),--ISNUMBER(SEARCH(" "&amp;BL27:BL1509&amp;" ",AP176)))&gt;0,AW26,"")))</f>
        <v/>
      </c>
      <c r="AX176" s="964" t="str" cm="1">
        <f t="array" ref="AX176">IF(AM176="","",IF(AQ176&lt;&gt;"","",IF(SUMPRODUCT(--(BM27:BM1509=AX26),--(BL27:BL1509&lt;&gt;""),--ISNUMBER(SEARCH(" "&amp;BL27:BL1509&amp;" ",AP176)))&gt;0,AX26,"")))</f>
        <v/>
      </c>
      <c r="AY176" s="964" t="str" cm="1">
        <f t="array" ref="AY176">IF(AM176="","",IF(AQ176&lt;&gt;"","",IF(SUMPRODUCT(--(BM27:BM1509=AY26),--(BL27:BL1509&lt;&gt;""),--ISNUMBER(SEARCH(" "&amp;BL27:BL1509&amp;" ",AP176)))&gt;0,AY26,"")))</f>
        <v/>
      </c>
      <c r="AZ176" s="964" t="str" cm="1">
        <f t="array" ref="AZ176">IF(AM176="","",IF(AQ176&lt;&gt;"","",IF(SUMPRODUCT(--(BM27:BM1509=AZ26),--(BL27:BL1509&lt;&gt;""),--ISNUMBER(SEARCH(" "&amp;BL27:BL1509&amp;" ",AP176)))&gt;0,AZ26,"")))</f>
        <v/>
      </c>
      <c r="BA176" s="964" t="str" cm="1">
        <f t="array" ref="BA176">IF(AM176="","",IF(AQ176&lt;&gt;"","",IF(SUMPRODUCT(--(BM27:BM1509=BA26),--(BL27:BL1509&lt;&gt;""),--ISNUMBER(SEARCH(" "&amp;BL27:BL1509&amp;" ",AP176)))&gt;0,BA26,"")))</f>
        <v/>
      </c>
      <c r="BB176" s="964" t="str" cm="1">
        <f t="array" ref="BB176">IF(AM176="","",IF(AQ176&lt;&gt;"","",IF(SUMPRODUCT(--(BM27:BM1509=BB26),--(BL27:BL1509&lt;&gt;""),--ISNUMBER(SEARCH(" "&amp;BL27:BL1509&amp;" ",AP176)))&gt;0,BB26,"")))</f>
        <v/>
      </c>
      <c r="BC176" s="964" t="str" cm="1">
        <f t="array" ref="BC176">IF(AM176="","",IF(AQ176&lt;&gt;"","",IF(SUMPRODUCT(--(BM27:BM1509=BC26),--(BL27:BL1509&lt;&gt;""),--ISNUMBER(SEARCH(" "&amp;BL27:BL1509&amp;" ",AP176)))&gt;0,BC26,"")))</f>
        <v/>
      </c>
      <c r="BD176" s="964" t="str" cm="1">
        <f t="array" ref="BD176">IF(AM176="","",IF(AQ176&lt;&gt;"","",IF(SUMPRODUCT(--(BM27:BM1509=BD26),--(BL27:BL1509&lt;&gt;""),--ISNUMBER(SEARCH(" "&amp;BL27:BL1509&amp;" ",AP176)))&gt;0,BD26,"")))</f>
        <v/>
      </c>
      <c r="BE176" s="964" t="str" cm="1">
        <f t="array" ref="BE176">IF(AM176="","",IF(AQ176&lt;&gt;"","",IF(SUMPRODUCT(--(BM27:BM1509=BE26),--(BL27:BL1509&lt;&gt;""),--ISNUMBER(SEARCH(" "&amp;BL27:BL1509&amp;" ",AP176)))&gt;0,BE26,"")))</f>
        <v/>
      </c>
      <c r="BF176" s="964" t="str" cm="1">
        <f t="array" ref="BF176">IF(AM176="","",IF(AQ176&lt;&gt;"","",IF(SUMPRODUCT(--(BM27:BM1509=BF26),--(BL27:BL1509&lt;&gt;""),--ISNUMBER(SEARCH(" "&amp;BL27:BL1509&amp;" ",AP176)))&gt;0,BF26,"")))</f>
        <v/>
      </c>
      <c r="BG176" s="964" t="str" cm="1">
        <f t="array" ref="BG176">IF(AM176="","",IF(AQ176&lt;&gt;"","",IF(SUMPRODUCT(--(BM27:BM1509=BG26),--(BL27:BL1509&lt;&gt;""),--ISNUMBER(SEARCH(" "&amp;BL27:BL1509&amp;" ",AP176)))&gt;0,BG26,"")))</f>
        <v/>
      </c>
      <c r="BH176" s="964" t="str" cm="1">
        <f t="array" ref="BH176">IF(AM176="","",IF(AQ176&lt;&gt;"","",IF(SUMPRODUCT(--(BM27:BM1509=BH26),--(BL27:BL1509&lt;&gt;""),--ISNUMBER(SEARCH(" "&amp;BL27:BL1509&amp;" ",AP176)))&gt;0,BH26,"")))</f>
        <v/>
      </c>
      <c r="BI176" s="964" t="str" cm="1">
        <f t="array" ref="BI176">IF(AM176="","",IF(AQ176&lt;&gt;"","",IF(SUMPRODUCT(--(BM27:BM1509=BI26),--(BL27:BL1509&lt;&gt;""),--ISNUMBER(SEARCH(" "&amp;BL27:BL1509&amp;" ",AP176)))&gt;0,BI26,"")))</f>
        <v/>
      </c>
      <c r="BJ176" s="964" t="str" cm="1">
        <f t="array" ref="BJ176">IF(AM176="","",IF(AS176&lt;&gt;"",BJ26,IF(AR176&lt;&gt;"","",IF(AQ176&lt;&gt;"","",IF(SUMPRODUCT(--(BM27:BM1509=BJ26),--(BL27:BL1509&lt;&gt;""),--ISNUMBER(SEARCH(" "&amp;BL27:BL1509&amp;" ",AP176)))&gt;0,BJ26,"")))))</f>
        <v/>
      </c>
      <c r="BL176" s="964" t="s">
        <v>2199</v>
      </c>
      <c r="BM176" s="964" t="s">
        <v>1962</v>
      </c>
      <c r="BO176" s="964"/>
      <c r="BP176" s="964"/>
      <c r="BQ176" s="964"/>
      <c r="BS176" s="964"/>
      <c r="BT176" s="964"/>
      <c r="BU176" s="964"/>
      <c r="CM176" s="49">
        <v>1</v>
      </c>
    </row>
    <row r="177" spans="4:91" ht="30" customHeight="1">
      <c r="D177" s="674"/>
      <c r="E177" s="680"/>
      <c r="F177" s="681"/>
      <c r="G177" s="680"/>
      <c r="H177" s="682"/>
      <c r="I177" s="891"/>
      <c r="J177" s="892"/>
      <c r="K177" s="745"/>
      <c r="L177" s="893"/>
      <c r="M177" s="894"/>
      <c r="N177" s="895"/>
      <c r="O177" s="896"/>
      <c r="P177" s="137"/>
      <c r="Q177" s="897"/>
      <c r="R177" s="751"/>
      <c r="S177" s="898"/>
      <c r="T177" s="753"/>
      <c r="U177" s="899"/>
      <c r="V177" s="900"/>
      <c r="W177" s="756"/>
      <c r="X177" s="764"/>
      <c r="Z177" s="957" t="str">
        <f>IF(AA177="","",COUNTIF(AA27:AA177,"&lt;&gt;"))</f>
        <v/>
      </c>
      <c r="AA177" s="958"/>
      <c r="AB177" s="974" t="str">
        <f t="shared" si="48"/>
        <v/>
      </c>
      <c r="AC177" s="984" t="str">
        <f t="shared" si="36"/>
        <v/>
      </c>
      <c r="AD177" s="961" t="str">
        <f t="shared" si="37"/>
        <v/>
      </c>
      <c r="AE177" s="962" t="str">
        <f t="shared" si="38"/>
        <v/>
      </c>
      <c r="AF177" s="963" t="str">
        <f>IF(AG177="","",COUNTIF(AG27:AG177,"&lt;&gt;"))</f>
        <v/>
      </c>
      <c r="AG177" s="958" t="str" cm="1">
        <f t="array" ref="AG177">IF(AK177="","",IF(LEN(AK177)&lt;=MAX(10,AF22),AK177,IFERROR(LEFT(AK177,LOOKUP(2,1/(MID(AK177,ROW(10:509),1)=" ")/(ROW(10:509)&lt;=MAX(10,AF22)),ROW(10:509))-1),LEFT(AK177,MAX(10,AF22)))))</f>
        <v/>
      </c>
      <c r="AH177" s="963" t="str">
        <f t="shared" si="39"/>
        <v/>
      </c>
      <c r="AI177" s="963" t="str">
        <f t="shared" si="40"/>
        <v/>
      </c>
      <c r="AJ177" s="964" t="str">
        <f>IF(AL176&lt;&gt;"",AJ176,IF(AJ176&lt;MAX(Z27:Z326),AJ176+1,""))</f>
        <v/>
      </c>
      <c r="AK177" s="965" t="str">
        <f>IF(AJ177="","",IF(AL176&lt;&gt;"",AL176,INDEX(AD27:AD326,MATCH(AJ177,Z27:Z326,0))))</f>
        <v/>
      </c>
      <c r="AL177" s="965" t="str">
        <f t="shared" si="41"/>
        <v/>
      </c>
      <c r="AM177" s="966" t="str">
        <f t="shared" si="42"/>
        <v/>
      </c>
      <c r="AN177" s="967" t="str">
        <f t="shared" si="43"/>
        <v/>
      </c>
      <c r="AO177" s="967" t="str">
        <f t="shared" si="44"/>
        <v/>
      </c>
      <c r="AP177" s="966" t="str">
        <f t="shared" si="45"/>
        <v/>
      </c>
      <c r="AQ177" s="967" t="str">
        <f>IF(AM177="","",IF(COUNTIF(BO27:BO309,TRIM(AP177))&gt;0,"EXCLUSION EXACTE",""))</f>
        <v/>
      </c>
      <c r="AR177" s="967" t="str" cm="1">
        <f t="array" ref="AR177">IF(AM177="","",IF(SUMPRODUCT(--(BO27:BO309&lt;&gt;""),--ISNUMBER(SEARCH(" "&amp;BO27:BO309&amp;" ",AP177)))&gt;0,"BLOQUE MOLLUSQUES",""))</f>
        <v/>
      </c>
      <c r="AS177" s="967" t="str" cm="1">
        <f t="array" ref="AS177">IF(AM177="","",IF(SUMPRODUCT(--(BS27:BS309&lt;&gt;""),--ISNUMBER(SEARCH(" "&amp;BS27:BS309&amp;" ",AP177)))&gt;0,"FORCE MOLLUSQUES",""))</f>
        <v/>
      </c>
      <c r="AT177" s="966" t="str">
        <f t="shared" si="46"/>
        <v/>
      </c>
      <c r="AU177" s="966" t="str">
        <f t="shared" si="49"/>
        <v/>
      </c>
      <c r="AV177" s="967" t="str">
        <f t="shared" si="47"/>
        <v/>
      </c>
      <c r="AW177" s="967" t="str" cm="1">
        <f t="array" ref="AW177">IF(AM177="","",IF(AQ177&lt;&gt;"","",IF(SUMPRODUCT(--(BM27:BM1509=AW26),--(BL27:BL1509&lt;&gt;""),--ISNUMBER(SEARCH(" "&amp;BL27:BL1509&amp;" ",AP177)))&gt;0,AW26,"")))</f>
        <v/>
      </c>
      <c r="AX177" s="967" t="str" cm="1">
        <f t="array" ref="AX177">IF(AM177="","",IF(AQ177&lt;&gt;"","",IF(SUMPRODUCT(--(BM27:BM1509=AX26),--(BL27:BL1509&lt;&gt;""),--ISNUMBER(SEARCH(" "&amp;BL27:BL1509&amp;" ",AP177)))&gt;0,AX26,"")))</f>
        <v/>
      </c>
      <c r="AY177" s="967" t="str" cm="1">
        <f t="array" ref="AY177">IF(AM177="","",IF(AQ177&lt;&gt;"","",IF(SUMPRODUCT(--(BM27:BM1509=AY26),--(BL27:BL1509&lt;&gt;""),--ISNUMBER(SEARCH(" "&amp;BL27:BL1509&amp;" ",AP177)))&gt;0,AY26,"")))</f>
        <v/>
      </c>
      <c r="AZ177" s="967" t="str" cm="1">
        <f t="array" ref="AZ177">IF(AM177="","",IF(AQ177&lt;&gt;"","",IF(SUMPRODUCT(--(BM27:BM1509=AZ26),--(BL27:BL1509&lt;&gt;""),--ISNUMBER(SEARCH(" "&amp;BL27:BL1509&amp;" ",AP177)))&gt;0,AZ26,"")))</f>
        <v/>
      </c>
      <c r="BA177" s="967" t="str" cm="1">
        <f t="array" ref="BA177">IF(AM177="","",IF(AQ177&lt;&gt;"","",IF(SUMPRODUCT(--(BM27:BM1509=BA26),--(BL27:BL1509&lt;&gt;""),--ISNUMBER(SEARCH(" "&amp;BL27:BL1509&amp;" ",AP177)))&gt;0,BA26,"")))</f>
        <v/>
      </c>
      <c r="BB177" s="967" t="str" cm="1">
        <f t="array" ref="BB177">IF(AM177="","",IF(AQ177&lt;&gt;"","",IF(SUMPRODUCT(--(BM27:BM1509=BB26),--(BL27:BL1509&lt;&gt;""),--ISNUMBER(SEARCH(" "&amp;BL27:BL1509&amp;" ",AP177)))&gt;0,BB26,"")))</f>
        <v/>
      </c>
      <c r="BC177" s="967" t="str" cm="1">
        <f t="array" ref="BC177">IF(AM177="","",IF(AQ177&lt;&gt;"","",IF(SUMPRODUCT(--(BM27:BM1509=BC26),--(BL27:BL1509&lt;&gt;""),--ISNUMBER(SEARCH(" "&amp;BL27:BL1509&amp;" ",AP177)))&gt;0,BC26,"")))</f>
        <v/>
      </c>
      <c r="BD177" s="967" t="str" cm="1">
        <f t="array" ref="BD177">IF(AM177="","",IF(AQ177&lt;&gt;"","",IF(SUMPRODUCT(--(BM27:BM1509=BD26),--(BL27:BL1509&lt;&gt;""),--ISNUMBER(SEARCH(" "&amp;BL27:BL1509&amp;" ",AP177)))&gt;0,BD26,"")))</f>
        <v/>
      </c>
      <c r="BE177" s="967" t="str" cm="1">
        <f t="array" ref="BE177">IF(AM177="","",IF(AQ177&lt;&gt;"","",IF(SUMPRODUCT(--(BM27:BM1509=BE26),--(BL27:BL1509&lt;&gt;""),--ISNUMBER(SEARCH(" "&amp;BL27:BL1509&amp;" ",AP177)))&gt;0,BE26,"")))</f>
        <v/>
      </c>
      <c r="BF177" s="967" t="str" cm="1">
        <f t="array" ref="BF177">IF(AM177="","",IF(AQ177&lt;&gt;"","",IF(SUMPRODUCT(--(BM27:BM1509=BF26),--(BL27:BL1509&lt;&gt;""),--ISNUMBER(SEARCH(" "&amp;BL27:BL1509&amp;" ",AP177)))&gt;0,BF26,"")))</f>
        <v/>
      </c>
      <c r="BG177" s="967" t="str" cm="1">
        <f t="array" ref="BG177">IF(AM177="","",IF(AQ177&lt;&gt;"","",IF(SUMPRODUCT(--(BM27:BM1509=BG26),--(BL27:BL1509&lt;&gt;""),--ISNUMBER(SEARCH(" "&amp;BL27:BL1509&amp;" ",AP177)))&gt;0,BG26,"")))</f>
        <v/>
      </c>
      <c r="BH177" s="967" t="str" cm="1">
        <f t="array" ref="BH177">IF(AM177="","",IF(AQ177&lt;&gt;"","",IF(SUMPRODUCT(--(BM27:BM1509=BH26),--(BL27:BL1509&lt;&gt;""),--ISNUMBER(SEARCH(" "&amp;BL27:BL1509&amp;" ",AP177)))&gt;0,BH26,"")))</f>
        <v/>
      </c>
      <c r="BI177" s="967" t="str" cm="1">
        <f t="array" ref="BI177">IF(AM177="","",IF(AQ177&lt;&gt;"","",IF(SUMPRODUCT(--(BM27:BM1509=BI26),--(BL27:BL1509&lt;&gt;""),--ISNUMBER(SEARCH(" "&amp;BL27:BL1509&amp;" ",AP177)))&gt;0,BI26,"")))</f>
        <v/>
      </c>
      <c r="BJ177" s="967" t="str" cm="1">
        <f t="array" ref="BJ177">IF(AM177="","",IF(AS177&lt;&gt;"",BJ26,IF(AR177&lt;&gt;"","",IF(AQ177&lt;&gt;"","",IF(SUMPRODUCT(--(BM27:BM1509=BJ26),--(BL27:BL1509&lt;&gt;""),--ISNUMBER(SEARCH(" "&amp;BL27:BL1509&amp;" ",AP177)))&gt;0,BJ26,"")))))</f>
        <v/>
      </c>
      <c r="BL177" s="968" t="s">
        <v>2200</v>
      </c>
      <c r="BM177" s="968" t="s">
        <v>1962</v>
      </c>
      <c r="BO177" s="964"/>
      <c r="BP177" s="964"/>
      <c r="BQ177" s="964"/>
      <c r="BS177" s="964"/>
      <c r="BT177" s="964"/>
      <c r="BU177" s="964"/>
      <c r="CM177" s="49">
        <v>1</v>
      </c>
    </row>
    <row r="178" spans="4:91" ht="30" customHeight="1">
      <c r="D178" s="674"/>
      <c r="E178" s="680"/>
      <c r="F178" s="681"/>
      <c r="G178" s="680"/>
      <c r="H178" s="682"/>
      <c r="I178" s="891"/>
      <c r="J178" s="892"/>
      <c r="K178" s="745"/>
      <c r="L178" s="893"/>
      <c r="M178" s="894"/>
      <c r="N178" s="895"/>
      <c r="O178" s="896"/>
      <c r="P178" s="137"/>
      <c r="Q178" s="897"/>
      <c r="R178" s="751"/>
      <c r="S178" s="898"/>
      <c r="T178" s="753"/>
      <c r="U178" s="899"/>
      <c r="V178" s="900"/>
      <c r="W178" s="756"/>
      <c r="X178" s="764"/>
      <c r="Z178" s="973" t="str">
        <f>IF(AA178="","",COUNTIF(AA27:AA178,"&lt;&gt;"))</f>
        <v/>
      </c>
      <c r="AA178" s="965"/>
      <c r="AB178" s="974" t="str">
        <f t="shared" si="48"/>
        <v/>
      </c>
      <c r="AC178" s="984" t="str">
        <f t="shared" si="36"/>
        <v/>
      </c>
      <c r="AD178" s="976" t="str">
        <f t="shared" si="37"/>
        <v/>
      </c>
      <c r="AE178" s="977" t="str">
        <f t="shared" si="38"/>
        <v/>
      </c>
      <c r="AF178" s="964" t="str">
        <f>IF(AG178="","",COUNTIF(AG27:AG178,"&lt;&gt;"))</f>
        <v/>
      </c>
      <c r="AG178" s="965" t="str" cm="1">
        <f t="array" ref="AG178">IF(AK178="","",IF(LEN(AK178)&lt;=MAX(10,AF22),AK178,IFERROR(LEFT(AK178,LOOKUP(2,1/(MID(AK178,ROW(10:509),1)=" ")/(ROW(10:509)&lt;=MAX(10,AF22)),ROW(10:509))-1),LEFT(AK178,MAX(10,AF22)))))</f>
        <v/>
      </c>
      <c r="AH178" s="964" t="str">
        <f t="shared" si="39"/>
        <v/>
      </c>
      <c r="AI178" s="964" t="str">
        <f t="shared" si="40"/>
        <v/>
      </c>
      <c r="AJ178" s="964" t="str">
        <f>IF(AL177&lt;&gt;"",AJ177,IF(AJ177&lt;MAX(Z27:Z326),AJ177+1,""))</f>
        <v/>
      </c>
      <c r="AK178" s="965" t="str">
        <f>IF(AJ178="","",IF(AL177&lt;&gt;"",AL177,INDEX(AD27:AD326,MATCH(AJ178,Z27:Z326,0))))</f>
        <v/>
      </c>
      <c r="AL178" s="965" t="str">
        <f t="shared" si="41"/>
        <v/>
      </c>
      <c r="AM178" s="965" t="str">
        <f t="shared" si="42"/>
        <v/>
      </c>
      <c r="AN178" s="964" t="str">
        <f t="shared" si="43"/>
        <v/>
      </c>
      <c r="AO178" s="964" t="str">
        <f t="shared" si="44"/>
        <v/>
      </c>
      <c r="AP178" s="965" t="str">
        <f t="shared" si="45"/>
        <v/>
      </c>
      <c r="AQ178" s="964" t="str">
        <f>IF(AM178="","",IF(COUNTIF(BO27:BO309,TRIM(AP178))&gt;0,"EXCLUSION EXACTE",""))</f>
        <v/>
      </c>
      <c r="AR178" s="964" t="str" cm="1">
        <f t="array" ref="AR178">IF(AM178="","",IF(SUMPRODUCT(--(BO27:BO309&lt;&gt;""),--ISNUMBER(SEARCH(" "&amp;BO27:BO309&amp;" ",AP178)))&gt;0,"BLOQUE MOLLUSQUES",""))</f>
        <v/>
      </c>
      <c r="AS178" s="964" t="str" cm="1">
        <f t="array" ref="AS178">IF(AM178="","",IF(SUMPRODUCT(--(BS27:BS309&lt;&gt;""),--ISNUMBER(SEARCH(" "&amp;BS27:BS309&amp;" ",AP178)))&gt;0,"FORCE MOLLUSQUES",""))</f>
        <v/>
      </c>
      <c r="AT178" s="965" t="str">
        <f t="shared" si="46"/>
        <v/>
      </c>
      <c r="AU178" s="965" t="str">
        <f t="shared" si="49"/>
        <v/>
      </c>
      <c r="AV178" s="964" t="str">
        <f t="shared" si="47"/>
        <v/>
      </c>
      <c r="AW178" s="964" t="str" cm="1">
        <f t="array" ref="AW178">IF(AM178="","",IF(AQ178&lt;&gt;"","",IF(SUMPRODUCT(--(BM27:BM1509=AW26),--(BL27:BL1509&lt;&gt;""),--ISNUMBER(SEARCH(" "&amp;BL27:BL1509&amp;" ",AP178)))&gt;0,AW26,"")))</f>
        <v/>
      </c>
      <c r="AX178" s="964" t="str" cm="1">
        <f t="array" ref="AX178">IF(AM178="","",IF(AQ178&lt;&gt;"","",IF(SUMPRODUCT(--(BM27:BM1509=AX26),--(BL27:BL1509&lt;&gt;""),--ISNUMBER(SEARCH(" "&amp;BL27:BL1509&amp;" ",AP178)))&gt;0,AX26,"")))</f>
        <v/>
      </c>
      <c r="AY178" s="964" t="str" cm="1">
        <f t="array" ref="AY178">IF(AM178="","",IF(AQ178&lt;&gt;"","",IF(SUMPRODUCT(--(BM27:BM1509=AY26),--(BL27:BL1509&lt;&gt;""),--ISNUMBER(SEARCH(" "&amp;BL27:BL1509&amp;" ",AP178)))&gt;0,AY26,"")))</f>
        <v/>
      </c>
      <c r="AZ178" s="964" t="str" cm="1">
        <f t="array" ref="AZ178">IF(AM178="","",IF(AQ178&lt;&gt;"","",IF(SUMPRODUCT(--(BM27:BM1509=AZ26),--(BL27:BL1509&lt;&gt;""),--ISNUMBER(SEARCH(" "&amp;BL27:BL1509&amp;" ",AP178)))&gt;0,AZ26,"")))</f>
        <v/>
      </c>
      <c r="BA178" s="964" t="str" cm="1">
        <f t="array" ref="BA178">IF(AM178="","",IF(AQ178&lt;&gt;"","",IF(SUMPRODUCT(--(BM27:BM1509=BA26),--(BL27:BL1509&lt;&gt;""),--ISNUMBER(SEARCH(" "&amp;BL27:BL1509&amp;" ",AP178)))&gt;0,BA26,"")))</f>
        <v/>
      </c>
      <c r="BB178" s="964" t="str" cm="1">
        <f t="array" ref="BB178">IF(AM178="","",IF(AQ178&lt;&gt;"","",IF(SUMPRODUCT(--(BM27:BM1509=BB26),--(BL27:BL1509&lt;&gt;""),--ISNUMBER(SEARCH(" "&amp;BL27:BL1509&amp;" ",AP178)))&gt;0,BB26,"")))</f>
        <v/>
      </c>
      <c r="BC178" s="964" t="str" cm="1">
        <f t="array" ref="BC178">IF(AM178="","",IF(AQ178&lt;&gt;"","",IF(SUMPRODUCT(--(BM27:BM1509=BC26),--(BL27:BL1509&lt;&gt;""),--ISNUMBER(SEARCH(" "&amp;BL27:BL1509&amp;" ",AP178)))&gt;0,BC26,"")))</f>
        <v/>
      </c>
      <c r="BD178" s="964" t="str" cm="1">
        <f t="array" ref="BD178">IF(AM178="","",IF(AQ178&lt;&gt;"","",IF(SUMPRODUCT(--(BM27:BM1509=BD26),--(BL27:BL1509&lt;&gt;""),--ISNUMBER(SEARCH(" "&amp;BL27:BL1509&amp;" ",AP178)))&gt;0,BD26,"")))</f>
        <v/>
      </c>
      <c r="BE178" s="964" t="str" cm="1">
        <f t="array" ref="BE178">IF(AM178="","",IF(AQ178&lt;&gt;"","",IF(SUMPRODUCT(--(BM27:BM1509=BE26),--(BL27:BL1509&lt;&gt;""),--ISNUMBER(SEARCH(" "&amp;BL27:BL1509&amp;" ",AP178)))&gt;0,BE26,"")))</f>
        <v/>
      </c>
      <c r="BF178" s="964" t="str" cm="1">
        <f t="array" ref="BF178">IF(AM178="","",IF(AQ178&lt;&gt;"","",IF(SUMPRODUCT(--(BM27:BM1509=BF26),--(BL27:BL1509&lt;&gt;""),--ISNUMBER(SEARCH(" "&amp;BL27:BL1509&amp;" ",AP178)))&gt;0,BF26,"")))</f>
        <v/>
      </c>
      <c r="BG178" s="964" t="str" cm="1">
        <f t="array" ref="BG178">IF(AM178="","",IF(AQ178&lt;&gt;"","",IF(SUMPRODUCT(--(BM27:BM1509=BG26),--(BL27:BL1509&lt;&gt;""),--ISNUMBER(SEARCH(" "&amp;BL27:BL1509&amp;" ",AP178)))&gt;0,BG26,"")))</f>
        <v/>
      </c>
      <c r="BH178" s="964" t="str" cm="1">
        <f t="array" ref="BH178">IF(AM178="","",IF(AQ178&lt;&gt;"","",IF(SUMPRODUCT(--(BM27:BM1509=BH26),--(BL27:BL1509&lt;&gt;""),--ISNUMBER(SEARCH(" "&amp;BL27:BL1509&amp;" ",AP178)))&gt;0,BH26,"")))</f>
        <v/>
      </c>
      <c r="BI178" s="964" t="str" cm="1">
        <f t="array" ref="BI178">IF(AM178="","",IF(AQ178&lt;&gt;"","",IF(SUMPRODUCT(--(BM27:BM1509=BI26),--(BL27:BL1509&lt;&gt;""),--ISNUMBER(SEARCH(" "&amp;BL27:BL1509&amp;" ",AP178)))&gt;0,BI26,"")))</f>
        <v/>
      </c>
      <c r="BJ178" s="964" t="str" cm="1">
        <f t="array" ref="BJ178">IF(AM178="","",IF(AS178&lt;&gt;"",BJ26,IF(AR178&lt;&gt;"","",IF(AQ178&lt;&gt;"","",IF(SUMPRODUCT(--(BM27:BM1509=BJ26),--(BL27:BL1509&lt;&gt;""),--ISNUMBER(SEARCH(" "&amp;BL27:BL1509&amp;" ",AP178)))&gt;0,BJ26,"")))))</f>
        <v/>
      </c>
      <c r="BL178" s="964" t="s">
        <v>2201</v>
      </c>
      <c r="BM178" s="964" t="s">
        <v>1962</v>
      </c>
      <c r="BO178" s="964"/>
      <c r="BP178" s="964"/>
      <c r="BQ178" s="964"/>
      <c r="BS178" s="964"/>
      <c r="BT178" s="964"/>
      <c r="BU178" s="964"/>
      <c r="CM178" s="49">
        <v>1</v>
      </c>
    </row>
    <row r="179" spans="4:91" ht="30" customHeight="1">
      <c r="D179" s="674"/>
      <c r="E179" s="680"/>
      <c r="F179" s="681"/>
      <c r="G179" s="680"/>
      <c r="H179" s="682"/>
      <c r="I179" s="891"/>
      <c r="J179" s="892"/>
      <c r="K179" s="745"/>
      <c r="L179" s="893"/>
      <c r="M179" s="894"/>
      <c r="N179" s="895"/>
      <c r="O179" s="896"/>
      <c r="P179" s="137"/>
      <c r="Q179" s="897"/>
      <c r="R179" s="751"/>
      <c r="S179" s="898"/>
      <c r="T179" s="753"/>
      <c r="U179" s="899"/>
      <c r="V179" s="900"/>
      <c r="W179" s="756"/>
      <c r="X179" s="764"/>
      <c r="Z179" s="957" t="str">
        <f>IF(AA179="","",COUNTIF(AA27:AA179,"&lt;&gt;"))</f>
        <v/>
      </c>
      <c r="AA179" s="958"/>
      <c r="AB179" s="974" t="str">
        <f t="shared" si="48"/>
        <v/>
      </c>
      <c r="AC179" s="984" t="str">
        <f t="shared" si="36"/>
        <v/>
      </c>
      <c r="AD179" s="961" t="str">
        <f t="shared" si="37"/>
        <v/>
      </c>
      <c r="AE179" s="962" t="str">
        <f t="shared" si="38"/>
        <v/>
      </c>
      <c r="AF179" s="963" t="str">
        <f>IF(AG179="","",COUNTIF(AG27:AG179,"&lt;&gt;"))</f>
        <v/>
      </c>
      <c r="AG179" s="958" t="str" cm="1">
        <f t="array" ref="AG179">IF(AK179="","",IF(LEN(AK179)&lt;=MAX(10,AF22),AK179,IFERROR(LEFT(AK179,LOOKUP(2,1/(MID(AK179,ROW(10:509),1)=" ")/(ROW(10:509)&lt;=MAX(10,AF22)),ROW(10:509))-1),LEFT(AK179,MAX(10,AF22)))))</f>
        <v/>
      </c>
      <c r="AH179" s="963" t="str">
        <f t="shared" si="39"/>
        <v/>
      </c>
      <c r="AI179" s="963" t="str">
        <f t="shared" si="40"/>
        <v/>
      </c>
      <c r="AJ179" s="964" t="str">
        <f>IF(AL178&lt;&gt;"",AJ178,IF(AJ178&lt;MAX(Z27:Z326),AJ178+1,""))</f>
        <v/>
      </c>
      <c r="AK179" s="965" t="str">
        <f>IF(AJ179="","",IF(AL178&lt;&gt;"",AL178,INDEX(AD27:AD326,MATCH(AJ179,Z27:Z326,0))))</f>
        <v/>
      </c>
      <c r="AL179" s="965" t="str">
        <f t="shared" si="41"/>
        <v/>
      </c>
      <c r="AM179" s="966" t="str">
        <f t="shared" si="42"/>
        <v/>
      </c>
      <c r="AN179" s="967" t="str">
        <f t="shared" si="43"/>
        <v/>
      </c>
      <c r="AO179" s="967" t="str">
        <f t="shared" si="44"/>
        <v/>
      </c>
      <c r="AP179" s="966" t="str">
        <f t="shared" si="45"/>
        <v/>
      </c>
      <c r="AQ179" s="967" t="str">
        <f>IF(AM179="","",IF(COUNTIF(BO27:BO309,TRIM(AP179))&gt;0,"EXCLUSION EXACTE",""))</f>
        <v/>
      </c>
      <c r="AR179" s="967" t="str" cm="1">
        <f t="array" ref="AR179">IF(AM179="","",IF(SUMPRODUCT(--(BO27:BO309&lt;&gt;""),--ISNUMBER(SEARCH(" "&amp;BO27:BO309&amp;" ",AP179)))&gt;0,"BLOQUE MOLLUSQUES",""))</f>
        <v/>
      </c>
      <c r="AS179" s="967" t="str" cm="1">
        <f t="array" ref="AS179">IF(AM179="","",IF(SUMPRODUCT(--(BS27:BS309&lt;&gt;""),--ISNUMBER(SEARCH(" "&amp;BS27:BS309&amp;" ",AP179)))&gt;0,"FORCE MOLLUSQUES",""))</f>
        <v/>
      </c>
      <c r="AT179" s="966" t="str">
        <f t="shared" si="46"/>
        <v/>
      </c>
      <c r="AU179" s="966" t="str">
        <f t="shared" si="49"/>
        <v/>
      </c>
      <c r="AV179" s="967" t="str">
        <f t="shared" si="47"/>
        <v/>
      </c>
      <c r="AW179" s="967" t="str" cm="1">
        <f t="array" ref="AW179">IF(AM179="","",IF(AQ179&lt;&gt;"","",IF(SUMPRODUCT(--(BM27:BM1509=AW26),--(BL27:BL1509&lt;&gt;""),--ISNUMBER(SEARCH(" "&amp;BL27:BL1509&amp;" ",AP179)))&gt;0,AW26,"")))</f>
        <v/>
      </c>
      <c r="AX179" s="967" t="str" cm="1">
        <f t="array" ref="AX179">IF(AM179="","",IF(AQ179&lt;&gt;"","",IF(SUMPRODUCT(--(BM27:BM1509=AX26),--(BL27:BL1509&lt;&gt;""),--ISNUMBER(SEARCH(" "&amp;BL27:BL1509&amp;" ",AP179)))&gt;0,AX26,"")))</f>
        <v/>
      </c>
      <c r="AY179" s="967" t="str" cm="1">
        <f t="array" ref="AY179">IF(AM179="","",IF(AQ179&lt;&gt;"","",IF(SUMPRODUCT(--(BM27:BM1509=AY26),--(BL27:BL1509&lt;&gt;""),--ISNUMBER(SEARCH(" "&amp;BL27:BL1509&amp;" ",AP179)))&gt;0,AY26,"")))</f>
        <v/>
      </c>
      <c r="AZ179" s="967" t="str" cm="1">
        <f t="array" ref="AZ179">IF(AM179="","",IF(AQ179&lt;&gt;"","",IF(SUMPRODUCT(--(BM27:BM1509=AZ26),--(BL27:BL1509&lt;&gt;""),--ISNUMBER(SEARCH(" "&amp;BL27:BL1509&amp;" ",AP179)))&gt;0,AZ26,"")))</f>
        <v/>
      </c>
      <c r="BA179" s="967" t="str" cm="1">
        <f t="array" ref="BA179">IF(AM179="","",IF(AQ179&lt;&gt;"","",IF(SUMPRODUCT(--(BM27:BM1509=BA26),--(BL27:BL1509&lt;&gt;""),--ISNUMBER(SEARCH(" "&amp;BL27:BL1509&amp;" ",AP179)))&gt;0,BA26,"")))</f>
        <v/>
      </c>
      <c r="BB179" s="967" t="str" cm="1">
        <f t="array" ref="BB179">IF(AM179="","",IF(AQ179&lt;&gt;"","",IF(SUMPRODUCT(--(BM27:BM1509=BB26),--(BL27:BL1509&lt;&gt;""),--ISNUMBER(SEARCH(" "&amp;BL27:BL1509&amp;" ",AP179)))&gt;0,BB26,"")))</f>
        <v/>
      </c>
      <c r="BC179" s="967" t="str" cm="1">
        <f t="array" ref="BC179">IF(AM179="","",IF(AQ179&lt;&gt;"","",IF(SUMPRODUCT(--(BM27:BM1509=BC26),--(BL27:BL1509&lt;&gt;""),--ISNUMBER(SEARCH(" "&amp;BL27:BL1509&amp;" ",AP179)))&gt;0,BC26,"")))</f>
        <v/>
      </c>
      <c r="BD179" s="967" t="str" cm="1">
        <f t="array" ref="BD179">IF(AM179="","",IF(AQ179&lt;&gt;"","",IF(SUMPRODUCT(--(BM27:BM1509=BD26),--(BL27:BL1509&lt;&gt;""),--ISNUMBER(SEARCH(" "&amp;BL27:BL1509&amp;" ",AP179)))&gt;0,BD26,"")))</f>
        <v/>
      </c>
      <c r="BE179" s="967" t="str" cm="1">
        <f t="array" ref="BE179">IF(AM179="","",IF(AQ179&lt;&gt;"","",IF(SUMPRODUCT(--(BM27:BM1509=BE26),--(BL27:BL1509&lt;&gt;""),--ISNUMBER(SEARCH(" "&amp;BL27:BL1509&amp;" ",AP179)))&gt;0,BE26,"")))</f>
        <v/>
      </c>
      <c r="BF179" s="967" t="str" cm="1">
        <f t="array" ref="BF179">IF(AM179="","",IF(AQ179&lt;&gt;"","",IF(SUMPRODUCT(--(BM27:BM1509=BF26),--(BL27:BL1509&lt;&gt;""),--ISNUMBER(SEARCH(" "&amp;BL27:BL1509&amp;" ",AP179)))&gt;0,BF26,"")))</f>
        <v/>
      </c>
      <c r="BG179" s="967" t="str" cm="1">
        <f t="array" ref="BG179">IF(AM179="","",IF(AQ179&lt;&gt;"","",IF(SUMPRODUCT(--(BM27:BM1509=BG26),--(BL27:BL1509&lt;&gt;""),--ISNUMBER(SEARCH(" "&amp;BL27:BL1509&amp;" ",AP179)))&gt;0,BG26,"")))</f>
        <v/>
      </c>
      <c r="BH179" s="967" t="str" cm="1">
        <f t="array" ref="BH179">IF(AM179="","",IF(AQ179&lt;&gt;"","",IF(SUMPRODUCT(--(BM27:BM1509=BH26),--(BL27:BL1509&lt;&gt;""),--ISNUMBER(SEARCH(" "&amp;BL27:BL1509&amp;" ",AP179)))&gt;0,BH26,"")))</f>
        <v/>
      </c>
      <c r="BI179" s="967" t="str" cm="1">
        <f t="array" ref="BI179">IF(AM179="","",IF(AQ179&lt;&gt;"","",IF(SUMPRODUCT(--(BM27:BM1509=BI26),--(BL27:BL1509&lt;&gt;""),--ISNUMBER(SEARCH(" "&amp;BL27:BL1509&amp;" ",AP179)))&gt;0,BI26,"")))</f>
        <v/>
      </c>
      <c r="BJ179" s="967" t="str" cm="1">
        <f t="array" ref="BJ179">IF(AM179="","",IF(AS179&lt;&gt;"",BJ26,IF(AR179&lt;&gt;"","",IF(AQ179&lt;&gt;"","",IF(SUMPRODUCT(--(BM27:BM1509=BJ26),--(BL27:BL1509&lt;&gt;""),--ISNUMBER(SEARCH(" "&amp;BL27:BL1509&amp;" ",AP179)))&gt;0,BJ26,"")))))</f>
        <v/>
      </c>
      <c r="BL179" s="968" t="s">
        <v>2202</v>
      </c>
      <c r="BM179" s="968" t="s">
        <v>1962</v>
      </c>
      <c r="BO179" s="964"/>
      <c r="BP179" s="964"/>
      <c r="BQ179" s="964"/>
      <c r="BS179" s="964"/>
      <c r="BT179" s="964"/>
      <c r="BU179" s="964"/>
      <c r="CM179" s="49">
        <v>1</v>
      </c>
    </row>
    <row r="180" spans="4:91" ht="30" customHeight="1">
      <c r="D180" s="674"/>
      <c r="E180" s="680"/>
      <c r="F180" s="681"/>
      <c r="G180" s="680"/>
      <c r="H180" s="682"/>
      <c r="I180" s="891"/>
      <c r="J180" s="892"/>
      <c r="K180" s="745"/>
      <c r="L180" s="893"/>
      <c r="M180" s="894"/>
      <c r="N180" s="895"/>
      <c r="O180" s="896"/>
      <c r="P180" s="137"/>
      <c r="Q180" s="897"/>
      <c r="R180" s="751"/>
      <c r="S180" s="898"/>
      <c r="T180" s="753"/>
      <c r="U180" s="899"/>
      <c r="V180" s="900"/>
      <c r="W180" s="756"/>
      <c r="X180" s="764"/>
      <c r="Z180" s="973" t="str">
        <f>IF(AA180="","",COUNTIF(AA27:AA180,"&lt;&gt;"))</f>
        <v/>
      </c>
      <c r="AA180" s="965"/>
      <c r="AB180" s="974" t="str">
        <f t="shared" si="48"/>
        <v/>
      </c>
      <c r="AC180" s="984" t="str">
        <f t="shared" si="36"/>
        <v/>
      </c>
      <c r="AD180" s="976" t="str">
        <f t="shared" si="37"/>
        <v/>
      </c>
      <c r="AE180" s="977" t="str">
        <f t="shared" si="38"/>
        <v/>
      </c>
      <c r="AF180" s="964" t="str">
        <f>IF(AG180="","",COUNTIF(AG27:AG180,"&lt;&gt;"))</f>
        <v/>
      </c>
      <c r="AG180" s="965" t="str" cm="1">
        <f t="array" ref="AG180">IF(AK180="","",IF(LEN(AK180)&lt;=MAX(10,AF22),AK180,IFERROR(LEFT(AK180,LOOKUP(2,1/(MID(AK180,ROW(10:509),1)=" ")/(ROW(10:509)&lt;=MAX(10,AF22)),ROW(10:509))-1),LEFT(AK180,MAX(10,AF22)))))</f>
        <v/>
      </c>
      <c r="AH180" s="964" t="str">
        <f t="shared" si="39"/>
        <v/>
      </c>
      <c r="AI180" s="964" t="str">
        <f t="shared" si="40"/>
        <v/>
      </c>
      <c r="AJ180" s="964" t="str">
        <f>IF(AL179&lt;&gt;"",AJ179,IF(AJ179&lt;MAX(Z27:Z326),AJ179+1,""))</f>
        <v/>
      </c>
      <c r="AK180" s="965" t="str">
        <f>IF(AJ180="","",IF(AL179&lt;&gt;"",AL179,INDEX(AD27:AD326,MATCH(AJ180,Z27:Z326,0))))</f>
        <v/>
      </c>
      <c r="AL180" s="965" t="str">
        <f t="shared" si="41"/>
        <v/>
      </c>
      <c r="AM180" s="965" t="str">
        <f t="shared" si="42"/>
        <v/>
      </c>
      <c r="AN180" s="964" t="str">
        <f t="shared" si="43"/>
        <v/>
      </c>
      <c r="AO180" s="964" t="str">
        <f t="shared" si="44"/>
        <v/>
      </c>
      <c r="AP180" s="965" t="str">
        <f t="shared" si="45"/>
        <v/>
      </c>
      <c r="AQ180" s="964" t="str">
        <f>IF(AM180="","",IF(COUNTIF(BO27:BO309,TRIM(AP180))&gt;0,"EXCLUSION EXACTE",""))</f>
        <v/>
      </c>
      <c r="AR180" s="964" t="str" cm="1">
        <f t="array" ref="AR180">IF(AM180="","",IF(SUMPRODUCT(--(BO27:BO309&lt;&gt;""),--ISNUMBER(SEARCH(" "&amp;BO27:BO309&amp;" ",AP180)))&gt;0,"BLOQUE MOLLUSQUES",""))</f>
        <v/>
      </c>
      <c r="AS180" s="964" t="str" cm="1">
        <f t="array" ref="AS180">IF(AM180="","",IF(SUMPRODUCT(--(BS27:BS309&lt;&gt;""),--ISNUMBER(SEARCH(" "&amp;BS27:BS309&amp;" ",AP180)))&gt;0,"FORCE MOLLUSQUES",""))</f>
        <v/>
      </c>
      <c r="AT180" s="965" t="str">
        <f t="shared" si="46"/>
        <v/>
      </c>
      <c r="AU180" s="965" t="str">
        <f t="shared" si="49"/>
        <v/>
      </c>
      <c r="AV180" s="964" t="str">
        <f t="shared" si="47"/>
        <v/>
      </c>
      <c r="AW180" s="964" t="str" cm="1">
        <f t="array" ref="AW180">IF(AM180="","",IF(AQ180&lt;&gt;"","",IF(SUMPRODUCT(--(BM27:BM1509=AW26),--(BL27:BL1509&lt;&gt;""),--ISNUMBER(SEARCH(" "&amp;BL27:BL1509&amp;" ",AP180)))&gt;0,AW26,"")))</f>
        <v/>
      </c>
      <c r="AX180" s="964" t="str" cm="1">
        <f t="array" ref="AX180">IF(AM180="","",IF(AQ180&lt;&gt;"","",IF(SUMPRODUCT(--(BM27:BM1509=AX26),--(BL27:BL1509&lt;&gt;""),--ISNUMBER(SEARCH(" "&amp;BL27:BL1509&amp;" ",AP180)))&gt;0,AX26,"")))</f>
        <v/>
      </c>
      <c r="AY180" s="964" t="str" cm="1">
        <f t="array" ref="AY180">IF(AM180="","",IF(AQ180&lt;&gt;"","",IF(SUMPRODUCT(--(BM27:BM1509=AY26),--(BL27:BL1509&lt;&gt;""),--ISNUMBER(SEARCH(" "&amp;BL27:BL1509&amp;" ",AP180)))&gt;0,AY26,"")))</f>
        <v/>
      </c>
      <c r="AZ180" s="964" t="str" cm="1">
        <f t="array" ref="AZ180">IF(AM180="","",IF(AQ180&lt;&gt;"","",IF(SUMPRODUCT(--(BM27:BM1509=AZ26),--(BL27:BL1509&lt;&gt;""),--ISNUMBER(SEARCH(" "&amp;BL27:BL1509&amp;" ",AP180)))&gt;0,AZ26,"")))</f>
        <v/>
      </c>
      <c r="BA180" s="964" t="str" cm="1">
        <f t="array" ref="BA180">IF(AM180="","",IF(AQ180&lt;&gt;"","",IF(SUMPRODUCT(--(BM27:BM1509=BA26),--(BL27:BL1509&lt;&gt;""),--ISNUMBER(SEARCH(" "&amp;BL27:BL1509&amp;" ",AP180)))&gt;0,BA26,"")))</f>
        <v/>
      </c>
      <c r="BB180" s="964" t="str" cm="1">
        <f t="array" ref="BB180">IF(AM180="","",IF(AQ180&lt;&gt;"","",IF(SUMPRODUCT(--(BM27:BM1509=BB26),--(BL27:BL1509&lt;&gt;""),--ISNUMBER(SEARCH(" "&amp;BL27:BL1509&amp;" ",AP180)))&gt;0,BB26,"")))</f>
        <v/>
      </c>
      <c r="BC180" s="964" t="str" cm="1">
        <f t="array" ref="BC180">IF(AM180="","",IF(AQ180&lt;&gt;"","",IF(SUMPRODUCT(--(BM27:BM1509=BC26),--(BL27:BL1509&lt;&gt;""),--ISNUMBER(SEARCH(" "&amp;BL27:BL1509&amp;" ",AP180)))&gt;0,BC26,"")))</f>
        <v/>
      </c>
      <c r="BD180" s="964" t="str" cm="1">
        <f t="array" ref="BD180">IF(AM180="","",IF(AQ180&lt;&gt;"","",IF(SUMPRODUCT(--(BM27:BM1509=BD26),--(BL27:BL1509&lt;&gt;""),--ISNUMBER(SEARCH(" "&amp;BL27:BL1509&amp;" ",AP180)))&gt;0,BD26,"")))</f>
        <v/>
      </c>
      <c r="BE180" s="964" t="str" cm="1">
        <f t="array" ref="BE180">IF(AM180="","",IF(AQ180&lt;&gt;"","",IF(SUMPRODUCT(--(BM27:BM1509=BE26),--(BL27:BL1509&lt;&gt;""),--ISNUMBER(SEARCH(" "&amp;BL27:BL1509&amp;" ",AP180)))&gt;0,BE26,"")))</f>
        <v/>
      </c>
      <c r="BF180" s="964" t="str" cm="1">
        <f t="array" ref="BF180">IF(AM180="","",IF(AQ180&lt;&gt;"","",IF(SUMPRODUCT(--(BM27:BM1509=BF26),--(BL27:BL1509&lt;&gt;""),--ISNUMBER(SEARCH(" "&amp;BL27:BL1509&amp;" ",AP180)))&gt;0,BF26,"")))</f>
        <v/>
      </c>
      <c r="BG180" s="964" t="str" cm="1">
        <f t="array" ref="BG180">IF(AM180="","",IF(AQ180&lt;&gt;"","",IF(SUMPRODUCT(--(BM27:BM1509=BG26),--(BL27:BL1509&lt;&gt;""),--ISNUMBER(SEARCH(" "&amp;BL27:BL1509&amp;" ",AP180)))&gt;0,BG26,"")))</f>
        <v/>
      </c>
      <c r="BH180" s="964" t="str" cm="1">
        <f t="array" ref="BH180">IF(AM180="","",IF(AQ180&lt;&gt;"","",IF(SUMPRODUCT(--(BM27:BM1509=BH26),--(BL27:BL1509&lt;&gt;""),--ISNUMBER(SEARCH(" "&amp;BL27:BL1509&amp;" ",AP180)))&gt;0,BH26,"")))</f>
        <v/>
      </c>
      <c r="BI180" s="964" t="str" cm="1">
        <f t="array" ref="BI180">IF(AM180="","",IF(AQ180&lt;&gt;"","",IF(SUMPRODUCT(--(BM27:BM1509=BI26),--(BL27:BL1509&lt;&gt;""),--ISNUMBER(SEARCH(" "&amp;BL27:BL1509&amp;" ",AP180)))&gt;0,BI26,"")))</f>
        <v/>
      </c>
      <c r="BJ180" s="964" t="str" cm="1">
        <f t="array" ref="BJ180">IF(AM180="","",IF(AS180&lt;&gt;"",BJ26,IF(AR180&lt;&gt;"","",IF(AQ180&lt;&gt;"","",IF(SUMPRODUCT(--(BM27:BM1509=BJ26),--(BL27:BL1509&lt;&gt;""),--ISNUMBER(SEARCH(" "&amp;BL27:BL1509&amp;" ",AP180)))&gt;0,BJ26,"")))))</f>
        <v/>
      </c>
      <c r="BL180" s="964" t="s">
        <v>2203</v>
      </c>
      <c r="BM180" s="964" t="s">
        <v>1962</v>
      </c>
      <c r="BO180" s="964"/>
      <c r="BP180" s="964"/>
      <c r="BQ180" s="964"/>
      <c r="BS180" s="964"/>
      <c r="BT180" s="964"/>
      <c r="BU180" s="964"/>
      <c r="CM180" s="49">
        <v>1</v>
      </c>
    </row>
    <row r="181" spans="4:91" ht="30" customHeight="1">
      <c r="D181" s="674"/>
      <c r="E181" s="680"/>
      <c r="F181" s="681"/>
      <c r="G181" s="680"/>
      <c r="H181" s="682"/>
      <c r="I181" s="891"/>
      <c r="J181" s="892"/>
      <c r="K181" s="745"/>
      <c r="L181" s="893"/>
      <c r="M181" s="894"/>
      <c r="N181" s="895"/>
      <c r="O181" s="896"/>
      <c r="P181" s="137"/>
      <c r="Q181" s="897"/>
      <c r="R181" s="751"/>
      <c r="S181" s="898"/>
      <c r="T181" s="753"/>
      <c r="U181" s="899"/>
      <c r="V181" s="900"/>
      <c r="W181" s="756"/>
      <c r="X181" s="764"/>
      <c r="Z181" s="957" t="str">
        <f>IF(AA181="","",COUNTIF(AA27:AA181,"&lt;&gt;"))</f>
        <v/>
      </c>
      <c r="AA181" s="958"/>
      <c r="AB181" s="974" t="str">
        <f t="shared" si="48"/>
        <v/>
      </c>
      <c r="AC181" s="984" t="str">
        <f t="shared" si="36"/>
        <v/>
      </c>
      <c r="AD181" s="961" t="str">
        <f t="shared" si="37"/>
        <v/>
      </c>
      <c r="AE181" s="962" t="str">
        <f t="shared" si="38"/>
        <v/>
      </c>
      <c r="AF181" s="963" t="str">
        <f>IF(AG181="","",COUNTIF(AG27:AG181,"&lt;&gt;"))</f>
        <v/>
      </c>
      <c r="AG181" s="958" t="str" cm="1">
        <f t="array" ref="AG181">IF(AK181="","",IF(LEN(AK181)&lt;=MAX(10,AF22),AK181,IFERROR(LEFT(AK181,LOOKUP(2,1/(MID(AK181,ROW(10:509),1)=" ")/(ROW(10:509)&lt;=MAX(10,AF22)),ROW(10:509))-1),LEFT(AK181,MAX(10,AF22)))))</f>
        <v/>
      </c>
      <c r="AH181" s="963" t="str">
        <f t="shared" si="39"/>
        <v/>
      </c>
      <c r="AI181" s="963" t="str">
        <f t="shared" si="40"/>
        <v/>
      </c>
      <c r="AJ181" s="964" t="str">
        <f>IF(AL180&lt;&gt;"",AJ180,IF(AJ180&lt;MAX(Z27:Z326),AJ180+1,""))</f>
        <v/>
      </c>
      <c r="AK181" s="965" t="str">
        <f>IF(AJ181="","",IF(AL180&lt;&gt;"",AL180,INDEX(AD27:AD326,MATCH(AJ181,Z27:Z326,0))))</f>
        <v/>
      </c>
      <c r="AL181" s="965" t="str">
        <f t="shared" si="41"/>
        <v/>
      </c>
      <c r="AM181" s="966" t="str">
        <f t="shared" si="42"/>
        <v/>
      </c>
      <c r="AN181" s="967" t="str">
        <f t="shared" si="43"/>
        <v/>
      </c>
      <c r="AO181" s="967" t="str">
        <f t="shared" si="44"/>
        <v/>
      </c>
      <c r="AP181" s="966" t="str">
        <f t="shared" si="45"/>
        <v/>
      </c>
      <c r="AQ181" s="967" t="str">
        <f>IF(AM181="","",IF(COUNTIF(BO27:BO309,TRIM(AP181))&gt;0,"EXCLUSION EXACTE",""))</f>
        <v/>
      </c>
      <c r="AR181" s="967" t="str" cm="1">
        <f t="array" ref="AR181">IF(AM181="","",IF(SUMPRODUCT(--(BO27:BO309&lt;&gt;""),--ISNUMBER(SEARCH(" "&amp;BO27:BO309&amp;" ",AP181)))&gt;0,"BLOQUE MOLLUSQUES",""))</f>
        <v/>
      </c>
      <c r="AS181" s="967" t="str" cm="1">
        <f t="array" ref="AS181">IF(AM181="","",IF(SUMPRODUCT(--(BS27:BS309&lt;&gt;""),--ISNUMBER(SEARCH(" "&amp;BS27:BS309&amp;" ",AP181)))&gt;0,"FORCE MOLLUSQUES",""))</f>
        <v/>
      </c>
      <c r="AT181" s="966" t="str">
        <f t="shared" si="46"/>
        <v/>
      </c>
      <c r="AU181" s="966" t="str">
        <f t="shared" si="49"/>
        <v/>
      </c>
      <c r="AV181" s="967" t="str">
        <f t="shared" si="47"/>
        <v/>
      </c>
      <c r="AW181" s="967" t="str" cm="1">
        <f t="array" ref="AW181">IF(AM181="","",IF(AQ181&lt;&gt;"","",IF(SUMPRODUCT(--(BM27:BM1509=AW26),--(BL27:BL1509&lt;&gt;""),--ISNUMBER(SEARCH(" "&amp;BL27:BL1509&amp;" ",AP181)))&gt;0,AW26,"")))</f>
        <v/>
      </c>
      <c r="AX181" s="967" t="str" cm="1">
        <f t="array" ref="AX181">IF(AM181="","",IF(AQ181&lt;&gt;"","",IF(SUMPRODUCT(--(BM27:BM1509=AX26),--(BL27:BL1509&lt;&gt;""),--ISNUMBER(SEARCH(" "&amp;BL27:BL1509&amp;" ",AP181)))&gt;0,AX26,"")))</f>
        <v/>
      </c>
      <c r="AY181" s="967" t="str" cm="1">
        <f t="array" ref="AY181">IF(AM181="","",IF(AQ181&lt;&gt;"","",IF(SUMPRODUCT(--(BM27:BM1509=AY26),--(BL27:BL1509&lt;&gt;""),--ISNUMBER(SEARCH(" "&amp;BL27:BL1509&amp;" ",AP181)))&gt;0,AY26,"")))</f>
        <v/>
      </c>
      <c r="AZ181" s="967" t="str" cm="1">
        <f t="array" ref="AZ181">IF(AM181="","",IF(AQ181&lt;&gt;"","",IF(SUMPRODUCT(--(BM27:BM1509=AZ26),--(BL27:BL1509&lt;&gt;""),--ISNUMBER(SEARCH(" "&amp;BL27:BL1509&amp;" ",AP181)))&gt;0,AZ26,"")))</f>
        <v/>
      </c>
      <c r="BA181" s="967" t="str" cm="1">
        <f t="array" ref="BA181">IF(AM181="","",IF(AQ181&lt;&gt;"","",IF(SUMPRODUCT(--(BM27:BM1509=BA26),--(BL27:BL1509&lt;&gt;""),--ISNUMBER(SEARCH(" "&amp;BL27:BL1509&amp;" ",AP181)))&gt;0,BA26,"")))</f>
        <v/>
      </c>
      <c r="BB181" s="967" t="str" cm="1">
        <f t="array" ref="BB181">IF(AM181="","",IF(AQ181&lt;&gt;"","",IF(SUMPRODUCT(--(BM27:BM1509=BB26),--(BL27:BL1509&lt;&gt;""),--ISNUMBER(SEARCH(" "&amp;BL27:BL1509&amp;" ",AP181)))&gt;0,BB26,"")))</f>
        <v/>
      </c>
      <c r="BC181" s="967" t="str" cm="1">
        <f t="array" ref="BC181">IF(AM181="","",IF(AQ181&lt;&gt;"","",IF(SUMPRODUCT(--(BM27:BM1509=BC26),--(BL27:BL1509&lt;&gt;""),--ISNUMBER(SEARCH(" "&amp;BL27:BL1509&amp;" ",AP181)))&gt;0,BC26,"")))</f>
        <v/>
      </c>
      <c r="BD181" s="967" t="str" cm="1">
        <f t="array" ref="BD181">IF(AM181="","",IF(AQ181&lt;&gt;"","",IF(SUMPRODUCT(--(BM27:BM1509=BD26),--(BL27:BL1509&lt;&gt;""),--ISNUMBER(SEARCH(" "&amp;BL27:BL1509&amp;" ",AP181)))&gt;0,BD26,"")))</f>
        <v/>
      </c>
      <c r="BE181" s="967" t="str" cm="1">
        <f t="array" ref="BE181">IF(AM181="","",IF(AQ181&lt;&gt;"","",IF(SUMPRODUCT(--(BM27:BM1509=BE26),--(BL27:BL1509&lt;&gt;""),--ISNUMBER(SEARCH(" "&amp;BL27:BL1509&amp;" ",AP181)))&gt;0,BE26,"")))</f>
        <v/>
      </c>
      <c r="BF181" s="967" t="str" cm="1">
        <f t="array" ref="BF181">IF(AM181="","",IF(AQ181&lt;&gt;"","",IF(SUMPRODUCT(--(BM27:BM1509=BF26),--(BL27:BL1509&lt;&gt;""),--ISNUMBER(SEARCH(" "&amp;BL27:BL1509&amp;" ",AP181)))&gt;0,BF26,"")))</f>
        <v/>
      </c>
      <c r="BG181" s="967" t="str" cm="1">
        <f t="array" ref="BG181">IF(AM181="","",IF(AQ181&lt;&gt;"","",IF(SUMPRODUCT(--(BM27:BM1509=BG26),--(BL27:BL1509&lt;&gt;""),--ISNUMBER(SEARCH(" "&amp;BL27:BL1509&amp;" ",AP181)))&gt;0,BG26,"")))</f>
        <v/>
      </c>
      <c r="BH181" s="967" t="str" cm="1">
        <f t="array" ref="BH181">IF(AM181="","",IF(AQ181&lt;&gt;"","",IF(SUMPRODUCT(--(BM27:BM1509=BH26),--(BL27:BL1509&lt;&gt;""),--ISNUMBER(SEARCH(" "&amp;BL27:BL1509&amp;" ",AP181)))&gt;0,BH26,"")))</f>
        <v/>
      </c>
      <c r="BI181" s="967" t="str" cm="1">
        <f t="array" ref="BI181">IF(AM181="","",IF(AQ181&lt;&gt;"","",IF(SUMPRODUCT(--(BM27:BM1509=BI26),--(BL27:BL1509&lt;&gt;""),--ISNUMBER(SEARCH(" "&amp;BL27:BL1509&amp;" ",AP181)))&gt;0,BI26,"")))</f>
        <v/>
      </c>
      <c r="BJ181" s="967" t="str" cm="1">
        <f t="array" ref="BJ181">IF(AM181="","",IF(AS181&lt;&gt;"",BJ26,IF(AR181&lt;&gt;"","",IF(AQ181&lt;&gt;"","",IF(SUMPRODUCT(--(BM27:BM1509=BJ26),--(BL27:BL1509&lt;&gt;""),--ISNUMBER(SEARCH(" "&amp;BL27:BL1509&amp;" ",AP181)))&gt;0,BJ26,"")))))</f>
        <v/>
      </c>
      <c r="BL181" s="968" t="s">
        <v>2204</v>
      </c>
      <c r="BM181" s="968" t="s">
        <v>1962</v>
      </c>
      <c r="BO181" s="964"/>
      <c r="BP181" s="964"/>
      <c r="BQ181" s="964"/>
      <c r="BS181" s="964"/>
      <c r="BT181" s="964"/>
      <c r="BU181" s="964"/>
      <c r="CM181" s="49">
        <v>1</v>
      </c>
    </row>
    <row r="182" spans="4:91" ht="30" customHeight="1">
      <c r="D182" s="674"/>
      <c r="E182" s="680"/>
      <c r="F182" s="681"/>
      <c r="G182" s="680"/>
      <c r="H182" s="682"/>
      <c r="I182" s="891"/>
      <c r="J182" s="892"/>
      <c r="K182" s="745"/>
      <c r="L182" s="893"/>
      <c r="M182" s="894"/>
      <c r="N182" s="895"/>
      <c r="O182" s="896"/>
      <c r="P182" s="137"/>
      <c r="Q182" s="897"/>
      <c r="R182" s="751"/>
      <c r="S182" s="898"/>
      <c r="T182" s="753"/>
      <c r="U182" s="899"/>
      <c r="V182" s="900"/>
      <c r="W182" s="756"/>
      <c r="X182" s="764"/>
      <c r="Z182" s="973" t="str">
        <f>IF(AA182="","",COUNTIF(AA27:AA182,"&lt;&gt;"))</f>
        <v/>
      </c>
      <c r="AA182" s="965"/>
      <c r="AB182" s="974" t="str">
        <f t="shared" si="48"/>
        <v/>
      </c>
      <c r="AC182" s="984" t="str">
        <f t="shared" si="36"/>
        <v/>
      </c>
      <c r="AD182" s="976" t="str">
        <f t="shared" si="37"/>
        <v/>
      </c>
      <c r="AE182" s="977" t="str">
        <f t="shared" si="38"/>
        <v/>
      </c>
      <c r="AF182" s="964" t="str">
        <f>IF(AG182="","",COUNTIF(AG27:AG182,"&lt;&gt;"))</f>
        <v/>
      </c>
      <c r="AG182" s="965" t="str" cm="1">
        <f t="array" ref="AG182">IF(AK182="","",IF(LEN(AK182)&lt;=MAX(10,AF22),AK182,IFERROR(LEFT(AK182,LOOKUP(2,1/(MID(AK182,ROW(10:509),1)=" ")/(ROW(10:509)&lt;=MAX(10,AF22)),ROW(10:509))-1),LEFT(AK182,MAX(10,AF22)))))</f>
        <v/>
      </c>
      <c r="AH182" s="964" t="str">
        <f t="shared" si="39"/>
        <v/>
      </c>
      <c r="AI182" s="964" t="str">
        <f t="shared" si="40"/>
        <v/>
      </c>
      <c r="AJ182" s="964" t="str">
        <f>IF(AL181&lt;&gt;"",AJ181,IF(AJ181&lt;MAX(Z27:Z326),AJ181+1,""))</f>
        <v/>
      </c>
      <c r="AK182" s="965" t="str">
        <f>IF(AJ182="","",IF(AL181&lt;&gt;"",AL181,INDEX(AD27:AD326,MATCH(AJ182,Z27:Z326,0))))</f>
        <v/>
      </c>
      <c r="AL182" s="965" t="str">
        <f t="shared" si="41"/>
        <v/>
      </c>
      <c r="AM182" s="965" t="str">
        <f t="shared" si="42"/>
        <v/>
      </c>
      <c r="AN182" s="964" t="str">
        <f t="shared" si="43"/>
        <v/>
      </c>
      <c r="AO182" s="964" t="str">
        <f t="shared" si="44"/>
        <v/>
      </c>
      <c r="AP182" s="965" t="str">
        <f t="shared" si="45"/>
        <v/>
      </c>
      <c r="AQ182" s="964" t="str">
        <f>IF(AM182="","",IF(COUNTIF(BO27:BO309,TRIM(AP182))&gt;0,"EXCLUSION EXACTE",""))</f>
        <v/>
      </c>
      <c r="AR182" s="964" t="str" cm="1">
        <f t="array" ref="AR182">IF(AM182="","",IF(SUMPRODUCT(--(BO27:BO309&lt;&gt;""),--ISNUMBER(SEARCH(" "&amp;BO27:BO309&amp;" ",AP182)))&gt;0,"BLOQUE MOLLUSQUES",""))</f>
        <v/>
      </c>
      <c r="AS182" s="964" t="str" cm="1">
        <f t="array" ref="AS182">IF(AM182="","",IF(SUMPRODUCT(--(BS27:BS309&lt;&gt;""),--ISNUMBER(SEARCH(" "&amp;BS27:BS309&amp;" ",AP182)))&gt;0,"FORCE MOLLUSQUES",""))</f>
        <v/>
      </c>
      <c r="AT182" s="965" t="str">
        <f t="shared" si="46"/>
        <v/>
      </c>
      <c r="AU182" s="965" t="str">
        <f t="shared" si="49"/>
        <v/>
      </c>
      <c r="AV182" s="964" t="str">
        <f t="shared" si="47"/>
        <v/>
      </c>
      <c r="AW182" s="964" t="str" cm="1">
        <f t="array" ref="AW182">IF(AM182="","",IF(AQ182&lt;&gt;"","",IF(SUMPRODUCT(--(BM27:BM1509=AW26),--(BL27:BL1509&lt;&gt;""),--ISNUMBER(SEARCH(" "&amp;BL27:BL1509&amp;" ",AP182)))&gt;0,AW26,"")))</f>
        <v/>
      </c>
      <c r="AX182" s="964" t="str" cm="1">
        <f t="array" ref="AX182">IF(AM182="","",IF(AQ182&lt;&gt;"","",IF(SUMPRODUCT(--(BM27:BM1509=AX26),--(BL27:BL1509&lt;&gt;""),--ISNUMBER(SEARCH(" "&amp;BL27:BL1509&amp;" ",AP182)))&gt;0,AX26,"")))</f>
        <v/>
      </c>
      <c r="AY182" s="964" t="str" cm="1">
        <f t="array" ref="AY182">IF(AM182="","",IF(AQ182&lt;&gt;"","",IF(SUMPRODUCT(--(BM27:BM1509=AY26),--(BL27:BL1509&lt;&gt;""),--ISNUMBER(SEARCH(" "&amp;BL27:BL1509&amp;" ",AP182)))&gt;0,AY26,"")))</f>
        <v/>
      </c>
      <c r="AZ182" s="964" t="str" cm="1">
        <f t="array" ref="AZ182">IF(AM182="","",IF(AQ182&lt;&gt;"","",IF(SUMPRODUCT(--(BM27:BM1509=AZ26),--(BL27:BL1509&lt;&gt;""),--ISNUMBER(SEARCH(" "&amp;BL27:BL1509&amp;" ",AP182)))&gt;0,AZ26,"")))</f>
        <v/>
      </c>
      <c r="BA182" s="964" t="str" cm="1">
        <f t="array" ref="BA182">IF(AM182="","",IF(AQ182&lt;&gt;"","",IF(SUMPRODUCT(--(BM27:BM1509=BA26),--(BL27:BL1509&lt;&gt;""),--ISNUMBER(SEARCH(" "&amp;BL27:BL1509&amp;" ",AP182)))&gt;0,BA26,"")))</f>
        <v/>
      </c>
      <c r="BB182" s="964" t="str" cm="1">
        <f t="array" ref="BB182">IF(AM182="","",IF(AQ182&lt;&gt;"","",IF(SUMPRODUCT(--(BM27:BM1509=BB26),--(BL27:BL1509&lt;&gt;""),--ISNUMBER(SEARCH(" "&amp;BL27:BL1509&amp;" ",AP182)))&gt;0,BB26,"")))</f>
        <v/>
      </c>
      <c r="BC182" s="964" t="str" cm="1">
        <f t="array" ref="BC182">IF(AM182="","",IF(AQ182&lt;&gt;"","",IF(SUMPRODUCT(--(BM27:BM1509=BC26),--(BL27:BL1509&lt;&gt;""),--ISNUMBER(SEARCH(" "&amp;BL27:BL1509&amp;" ",AP182)))&gt;0,BC26,"")))</f>
        <v/>
      </c>
      <c r="BD182" s="964" t="str" cm="1">
        <f t="array" ref="BD182">IF(AM182="","",IF(AQ182&lt;&gt;"","",IF(SUMPRODUCT(--(BM27:BM1509=BD26),--(BL27:BL1509&lt;&gt;""),--ISNUMBER(SEARCH(" "&amp;BL27:BL1509&amp;" ",AP182)))&gt;0,BD26,"")))</f>
        <v/>
      </c>
      <c r="BE182" s="964" t="str" cm="1">
        <f t="array" ref="BE182">IF(AM182="","",IF(AQ182&lt;&gt;"","",IF(SUMPRODUCT(--(BM27:BM1509=BE26),--(BL27:BL1509&lt;&gt;""),--ISNUMBER(SEARCH(" "&amp;BL27:BL1509&amp;" ",AP182)))&gt;0,BE26,"")))</f>
        <v/>
      </c>
      <c r="BF182" s="964" t="str" cm="1">
        <f t="array" ref="BF182">IF(AM182="","",IF(AQ182&lt;&gt;"","",IF(SUMPRODUCT(--(BM27:BM1509=BF26),--(BL27:BL1509&lt;&gt;""),--ISNUMBER(SEARCH(" "&amp;BL27:BL1509&amp;" ",AP182)))&gt;0,BF26,"")))</f>
        <v/>
      </c>
      <c r="BG182" s="964" t="str" cm="1">
        <f t="array" ref="BG182">IF(AM182="","",IF(AQ182&lt;&gt;"","",IF(SUMPRODUCT(--(BM27:BM1509=BG26),--(BL27:BL1509&lt;&gt;""),--ISNUMBER(SEARCH(" "&amp;BL27:BL1509&amp;" ",AP182)))&gt;0,BG26,"")))</f>
        <v/>
      </c>
      <c r="BH182" s="964" t="str" cm="1">
        <f t="array" ref="BH182">IF(AM182="","",IF(AQ182&lt;&gt;"","",IF(SUMPRODUCT(--(BM27:BM1509=BH26),--(BL27:BL1509&lt;&gt;""),--ISNUMBER(SEARCH(" "&amp;BL27:BL1509&amp;" ",AP182)))&gt;0,BH26,"")))</f>
        <v/>
      </c>
      <c r="BI182" s="964" t="str" cm="1">
        <f t="array" ref="BI182">IF(AM182="","",IF(AQ182&lt;&gt;"","",IF(SUMPRODUCT(--(BM27:BM1509=BI26),--(BL27:BL1509&lt;&gt;""),--ISNUMBER(SEARCH(" "&amp;BL27:BL1509&amp;" ",AP182)))&gt;0,BI26,"")))</f>
        <v/>
      </c>
      <c r="BJ182" s="964" t="str" cm="1">
        <f t="array" ref="BJ182">IF(AM182="","",IF(AS182&lt;&gt;"",BJ26,IF(AR182&lt;&gt;"","",IF(AQ182&lt;&gt;"","",IF(SUMPRODUCT(--(BM27:BM1509=BJ26),--(BL27:BL1509&lt;&gt;""),--ISNUMBER(SEARCH(" "&amp;BL27:BL1509&amp;" ",AP182)))&gt;0,BJ26,"")))))</f>
        <v/>
      </c>
      <c r="BL182" s="964" t="s">
        <v>2205</v>
      </c>
      <c r="BM182" s="964" t="s">
        <v>1962</v>
      </c>
      <c r="BO182" s="964"/>
      <c r="BP182" s="964"/>
      <c r="BQ182" s="964"/>
      <c r="BS182" s="964"/>
      <c r="BT182" s="964"/>
      <c r="BU182" s="964"/>
      <c r="CM182" s="49">
        <v>1</v>
      </c>
    </row>
    <row r="183" spans="4:91" ht="30" customHeight="1">
      <c r="D183" s="674"/>
      <c r="E183" s="680"/>
      <c r="F183" s="681"/>
      <c r="G183" s="680"/>
      <c r="H183" s="682"/>
      <c r="I183" s="891"/>
      <c r="J183" s="892"/>
      <c r="K183" s="745"/>
      <c r="L183" s="893"/>
      <c r="M183" s="894"/>
      <c r="N183" s="895"/>
      <c r="O183" s="896"/>
      <c r="P183" s="137"/>
      <c r="Q183" s="897"/>
      <c r="R183" s="751"/>
      <c r="S183" s="898"/>
      <c r="T183" s="753"/>
      <c r="U183" s="899"/>
      <c r="V183" s="900"/>
      <c r="W183" s="756"/>
      <c r="X183" s="764"/>
      <c r="Z183" s="957" t="str">
        <f>IF(AA183="","",COUNTIF(AA27:AA183,"&lt;&gt;"))</f>
        <v/>
      </c>
      <c r="AA183" s="958"/>
      <c r="AB183" s="974" t="str">
        <f t="shared" si="48"/>
        <v/>
      </c>
      <c r="AC183" s="984" t="str">
        <f t="shared" si="36"/>
        <v/>
      </c>
      <c r="AD183" s="961" t="str">
        <f t="shared" si="37"/>
        <v/>
      </c>
      <c r="AE183" s="962" t="str">
        <f t="shared" si="38"/>
        <v/>
      </c>
      <c r="AF183" s="963" t="str">
        <f>IF(AG183="","",COUNTIF(AG27:AG183,"&lt;&gt;"))</f>
        <v/>
      </c>
      <c r="AG183" s="958" t="str" cm="1">
        <f t="array" ref="AG183">IF(AK183="","",IF(LEN(AK183)&lt;=MAX(10,AF22),AK183,IFERROR(LEFT(AK183,LOOKUP(2,1/(MID(AK183,ROW(10:509),1)=" ")/(ROW(10:509)&lt;=MAX(10,AF22)),ROW(10:509))-1),LEFT(AK183,MAX(10,AF22)))))</f>
        <v/>
      </c>
      <c r="AH183" s="963" t="str">
        <f t="shared" si="39"/>
        <v/>
      </c>
      <c r="AI183" s="963" t="str">
        <f t="shared" si="40"/>
        <v/>
      </c>
      <c r="AJ183" s="964" t="str">
        <f>IF(AL182&lt;&gt;"",AJ182,IF(AJ182&lt;MAX(Z27:Z326),AJ182+1,""))</f>
        <v/>
      </c>
      <c r="AK183" s="965" t="str">
        <f>IF(AJ183="","",IF(AL182&lt;&gt;"",AL182,INDEX(AD27:AD326,MATCH(AJ183,Z27:Z326,0))))</f>
        <v/>
      </c>
      <c r="AL183" s="965" t="str">
        <f t="shared" si="41"/>
        <v/>
      </c>
      <c r="AM183" s="966" t="str">
        <f t="shared" si="42"/>
        <v/>
      </c>
      <c r="AN183" s="967" t="str">
        <f t="shared" si="43"/>
        <v/>
      </c>
      <c r="AO183" s="967" t="str">
        <f t="shared" si="44"/>
        <v/>
      </c>
      <c r="AP183" s="966" t="str">
        <f t="shared" si="45"/>
        <v/>
      </c>
      <c r="AQ183" s="967" t="str">
        <f>IF(AM183="","",IF(COUNTIF(BO27:BO309,TRIM(AP183))&gt;0,"EXCLUSION EXACTE",""))</f>
        <v/>
      </c>
      <c r="AR183" s="967" t="str" cm="1">
        <f t="array" ref="AR183">IF(AM183="","",IF(SUMPRODUCT(--(BO27:BO309&lt;&gt;""),--ISNUMBER(SEARCH(" "&amp;BO27:BO309&amp;" ",AP183)))&gt;0,"BLOQUE MOLLUSQUES",""))</f>
        <v/>
      </c>
      <c r="AS183" s="967" t="str" cm="1">
        <f t="array" ref="AS183">IF(AM183="","",IF(SUMPRODUCT(--(BS27:BS309&lt;&gt;""),--ISNUMBER(SEARCH(" "&amp;BS27:BS309&amp;" ",AP183)))&gt;0,"FORCE MOLLUSQUES",""))</f>
        <v/>
      </c>
      <c r="AT183" s="966" t="str">
        <f t="shared" si="46"/>
        <v/>
      </c>
      <c r="AU183" s="966" t="str">
        <f t="shared" si="49"/>
        <v/>
      </c>
      <c r="AV183" s="967" t="str">
        <f t="shared" si="47"/>
        <v/>
      </c>
      <c r="AW183" s="967" t="str" cm="1">
        <f t="array" ref="AW183">IF(AM183="","",IF(AQ183&lt;&gt;"","",IF(SUMPRODUCT(--(BM27:BM1509=AW26),--(BL27:BL1509&lt;&gt;""),--ISNUMBER(SEARCH(" "&amp;BL27:BL1509&amp;" ",AP183)))&gt;0,AW26,"")))</f>
        <v/>
      </c>
      <c r="AX183" s="967" t="str" cm="1">
        <f t="array" ref="AX183">IF(AM183="","",IF(AQ183&lt;&gt;"","",IF(SUMPRODUCT(--(BM27:BM1509=AX26),--(BL27:BL1509&lt;&gt;""),--ISNUMBER(SEARCH(" "&amp;BL27:BL1509&amp;" ",AP183)))&gt;0,AX26,"")))</f>
        <v/>
      </c>
      <c r="AY183" s="967" t="str" cm="1">
        <f t="array" ref="AY183">IF(AM183="","",IF(AQ183&lt;&gt;"","",IF(SUMPRODUCT(--(BM27:BM1509=AY26),--(BL27:BL1509&lt;&gt;""),--ISNUMBER(SEARCH(" "&amp;BL27:BL1509&amp;" ",AP183)))&gt;0,AY26,"")))</f>
        <v/>
      </c>
      <c r="AZ183" s="967" t="str" cm="1">
        <f t="array" ref="AZ183">IF(AM183="","",IF(AQ183&lt;&gt;"","",IF(SUMPRODUCT(--(BM27:BM1509=AZ26),--(BL27:BL1509&lt;&gt;""),--ISNUMBER(SEARCH(" "&amp;BL27:BL1509&amp;" ",AP183)))&gt;0,AZ26,"")))</f>
        <v/>
      </c>
      <c r="BA183" s="967" t="str" cm="1">
        <f t="array" ref="BA183">IF(AM183="","",IF(AQ183&lt;&gt;"","",IF(SUMPRODUCT(--(BM27:BM1509=BA26),--(BL27:BL1509&lt;&gt;""),--ISNUMBER(SEARCH(" "&amp;BL27:BL1509&amp;" ",AP183)))&gt;0,BA26,"")))</f>
        <v/>
      </c>
      <c r="BB183" s="967" t="str" cm="1">
        <f t="array" ref="BB183">IF(AM183="","",IF(AQ183&lt;&gt;"","",IF(SUMPRODUCT(--(BM27:BM1509=BB26),--(BL27:BL1509&lt;&gt;""),--ISNUMBER(SEARCH(" "&amp;BL27:BL1509&amp;" ",AP183)))&gt;0,BB26,"")))</f>
        <v/>
      </c>
      <c r="BC183" s="967" t="str" cm="1">
        <f t="array" ref="BC183">IF(AM183="","",IF(AQ183&lt;&gt;"","",IF(SUMPRODUCT(--(BM27:BM1509=BC26),--(BL27:BL1509&lt;&gt;""),--ISNUMBER(SEARCH(" "&amp;BL27:BL1509&amp;" ",AP183)))&gt;0,BC26,"")))</f>
        <v/>
      </c>
      <c r="BD183" s="967" t="str" cm="1">
        <f t="array" ref="BD183">IF(AM183="","",IF(AQ183&lt;&gt;"","",IF(SUMPRODUCT(--(BM27:BM1509=BD26),--(BL27:BL1509&lt;&gt;""),--ISNUMBER(SEARCH(" "&amp;BL27:BL1509&amp;" ",AP183)))&gt;0,BD26,"")))</f>
        <v/>
      </c>
      <c r="BE183" s="967" t="str" cm="1">
        <f t="array" ref="BE183">IF(AM183="","",IF(AQ183&lt;&gt;"","",IF(SUMPRODUCT(--(BM27:BM1509=BE26),--(BL27:BL1509&lt;&gt;""),--ISNUMBER(SEARCH(" "&amp;BL27:BL1509&amp;" ",AP183)))&gt;0,BE26,"")))</f>
        <v/>
      </c>
      <c r="BF183" s="967" t="str" cm="1">
        <f t="array" ref="BF183">IF(AM183="","",IF(AQ183&lt;&gt;"","",IF(SUMPRODUCT(--(BM27:BM1509=BF26),--(BL27:BL1509&lt;&gt;""),--ISNUMBER(SEARCH(" "&amp;BL27:BL1509&amp;" ",AP183)))&gt;0,BF26,"")))</f>
        <v/>
      </c>
      <c r="BG183" s="967" t="str" cm="1">
        <f t="array" ref="BG183">IF(AM183="","",IF(AQ183&lt;&gt;"","",IF(SUMPRODUCT(--(BM27:BM1509=BG26),--(BL27:BL1509&lt;&gt;""),--ISNUMBER(SEARCH(" "&amp;BL27:BL1509&amp;" ",AP183)))&gt;0,BG26,"")))</f>
        <v/>
      </c>
      <c r="BH183" s="967" t="str" cm="1">
        <f t="array" ref="BH183">IF(AM183="","",IF(AQ183&lt;&gt;"","",IF(SUMPRODUCT(--(BM27:BM1509=BH26),--(BL27:BL1509&lt;&gt;""),--ISNUMBER(SEARCH(" "&amp;BL27:BL1509&amp;" ",AP183)))&gt;0,BH26,"")))</f>
        <v/>
      </c>
      <c r="BI183" s="967" t="str" cm="1">
        <f t="array" ref="BI183">IF(AM183="","",IF(AQ183&lt;&gt;"","",IF(SUMPRODUCT(--(BM27:BM1509=BI26),--(BL27:BL1509&lt;&gt;""),--ISNUMBER(SEARCH(" "&amp;BL27:BL1509&amp;" ",AP183)))&gt;0,BI26,"")))</f>
        <v/>
      </c>
      <c r="BJ183" s="967" t="str" cm="1">
        <f t="array" ref="BJ183">IF(AM183="","",IF(AS183&lt;&gt;"",BJ26,IF(AR183&lt;&gt;"","",IF(AQ183&lt;&gt;"","",IF(SUMPRODUCT(--(BM27:BM1509=BJ26),--(BL27:BL1509&lt;&gt;""),--ISNUMBER(SEARCH(" "&amp;BL27:BL1509&amp;" ",AP183)))&gt;0,BJ26,"")))))</f>
        <v/>
      </c>
      <c r="BL183" s="968" t="s">
        <v>102</v>
      </c>
      <c r="BM183" s="968" t="s">
        <v>1962</v>
      </c>
      <c r="BO183" s="964"/>
      <c r="BP183" s="964"/>
      <c r="BQ183" s="964"/>
      <c r="BS183" s="964"/>
      <c r="BT183" s="964"/>
      <c r="BU183" s="964"/>
      <c r="CM183" s="49">
        <v>1</v>
      </c>
    </row>
    <row r="184" spans="4:91" ht="30" customHeight="1">
      <c r="D184" s="674"/>
      <c r="E184" s="680"/>
      <c r="F184" s="681"/>
      <c r="G184" s="680"/>
      <c r="H184" s="682"/>
      <c r="I184" s="891"/>
      <c r="J184" s="892"/>
      <c r="K184" s="745"/>
      <c r="L184" s="893"/>
      <c r="M184" s="894"/>
      <c r="N184" s="895"/>
      <c r="O184" s="896"/>
      <c r="P184" s="137"/>
      <c r="Q184" s="897"/>
      <c r="R184" s="751"/>
      <c r="S184" s="898"/>
      <c r="T184" s="753"/>
      <c r="U184" s="899"/>
      <c r="V184" s="900"/>
      <c r="W184" s="756"/>
      <c r="X184" s="764"/>
      <c r="Z184" s="973" t="str">
        <f>IF(AA184="","",COUNTIF(AA27:AA184,"&lt;&gt;"))</f>
        <v/>
      </c>
      <c r="AA184" s="965"/>
      <c r="AB184" s="974" t="str">
        <f t="shared" si="48"/>
        <v/>
      </c>
      <c r="AC184" s="984" t="str">
        <f t="shared" si="36"/>
        <v/>
      </c>
      <c r="AD184" s="976" t="str">
        <f t="shared" si="37"/>
        <v/>
      </c>
      <c r="AE184" s="977" t="str">
        <f t="shared" si="38"/>
        <v/>
      </c>
      <c r="AF184" s="964" t="str">
        <f>IF(AG184="","",COUNTIF(AG27:AG184,"&lt;&gt;"))</f>
        <v/>
      </c>
      <c r="AG184" s="965" t="str" cm="1">
        <f t="array" ref="AG184">IF(AK184="","",IF(LEN(AK184)&lt;=MAX(10,AF22),AK184,IFERROR(LEFT(AK184,LOOKUP(2,1/(MID(AK184,ROW(10:509),1)=" ")/(ROW(10:509)&lt;=MAX(10,AF22)),ROW(10:509))-1),LEFT(AK184,MAX(10,AF22)))))</f>
        <v/>
      </c>
      <c r="AH184" s="964" t="str">
        <f t="shared" si="39"/>
        <v/>
      </c>
      <c r="AI184" s="964" t="str">
        <f t="shared" si="40"/>
        <v/>
      </c>
      <c r="AJ184" s="964" t="str">
        <f>IF(AL183&lt;&gt;"",AJ183,IF(AJ183&lt;MAX(Z27:Z326),AJ183+1,""))</f>
        <v/>
      </c>
      <c r="AK184" s="965" t="str">
        <f>IF(AJ184="","",IF(AL183&lt;&gt;"",AL183,INDEX(AD27:AD326,MATCH(AJ184,Z27:Z326,0))))</f>
        <v/>
      </c>
      <c r="AL184" s="965" t="str">
        <f t="shared" si="41"/>
        <v/>
      </c>
      <c r="AM184" s="965" t="str">
        <f t="shared" si="42"/>
        <v/>
      </c>
      <c r="AN184" s="964" t="str">
        <f t="shared" si="43"/>
        <v/>
      </c>
      <c r="AO184" s="964" t="str">
        <f t="shared" si="44"/>
        <v/>
      </c>
      <c r="AP184" s="965" t="str">
        <f t="shared" si="45"/>
        <v/>
      </c>
      <c r="AQ184" s="964" t="str">
        <f>IF(AM184="","",IF(COUNTIF(BO27:BO309,TRIM(AP184))&gt;0,"EXCLUSION EXACTE",""))</f>
        <v/>
      </c>
      <c r="AR184" s="964" t="str" cm="1">
        <f t="array" ref="AR184">IF(AM184="","",IF(SUMPRODUCT(--(BO27:BO309&lt;&gt;""),--ISNUMBER(SEARCH(" "&amp;BO27:BO309&amp;" ",AP184)))&gt;0,"BLOQUE MOLLUSQUES",""))</f>
        <v/>
      </c>
      <c r="AS184" s="964" t="str" cm="1">
        <f t="array" ref="AS184">IF(AM184="","",IF(SUMPRODUCT(--(BS27:BS309&lt;&gt;""),--ISNUMBER(SEARCH(" "&amp;BS27:BS309&amp;" ",AP184)))&gt;0,"FORCE MOLLUSQUES",""))</f>
        <v/>
      </c>
      <c r="AT184" s="965" t="str">
        <f t="shared" si="46"/>
        <v/>
      </c>
      <c r="AU184" s="965" t="str">
        <f t="shared" si="49"/>
        <v/>
      </c>
      <c r="AV184" s="964" t="str">
        <f t="shared" si="47"/>
        <v/>
      </c>
      <c r="AW184" s="964" t="str" cm="1">
        <f t="array" ref="AW184">IF(AM184="","",IF(AQ184&lt;&gt;"","",IF(SUMPRODUCT(--(BM27:BM1509=AW26),--(BL27:BL1509&lt;&gt;""),--ISNUMBER(SEARCH(" "&amp;BL27:BL1509&amp;" ",AP184)))&gt;0,AW26,"")))</f>
        <v/>
      </c>
      <c r="AX184" s="964" t="str" cm="1">
        <f t="array" ref="AX184">IF(AM184="","",IF(AQ184&lt;&gt;"","",IF(SUMPRODUCT(--(BM27:BM1509=AX26),--(BL27:BL1509&lt;&gt;""),--ISNUMBER(SEARCH(" "&amp;BL27:BL1509&amp;" ",AP184)))&gt;0,AX26,"")))</f>
        <v/>
      </c>
      <c r="AY184" s="964" t="str" cm="1">
        <f t="array" ref="AY184">IF(AM184="","",IF(AQ184&lt;&gt;"","",IF(SUMPRODUCT(--(BM27:BM1509=AY26),--(BL27:BL1509&lt;&gt;""),--ISNUMBER(SEARCH(" "&amp;BL27:BL1509&amp;" ",AP184)))&gt;0,AY26,"")))</f>
        <v/>
      </c>
      <c r="AZ184" s="964" t="str" cm="1">
        <f t="array" ref="AZ184">IF(AM184="","",IF(AQ184&lt;&gt;"","",IF(SUMPRODUCT(--(BM27:BM1509=AZ26),--(BL27:BL1509&lt;&gt;""),--ISNUMBER(SEARCH(" "&amp;BL27:BL1509&amp;" ",AP184)))&gt;0,AZ26,"")))</f>
        <v/>
      </c>
      <c r="BA184" s="964" t="str" cm="1">
        <f t="array" ref="BA184">IF(AM184="","",IF(AQ184&lt;&gt;"","",IF(SUMPRODUCT(--(BM27:BM1509=BA26),--(BL27:BL1509&lt;&gt;""),--ISNUMBER(SEARCH(" "&amp;BL27:BL1509&amp;" ",AP184)))&gt;0,BA26,"")))</f>
        <v/>
      </c>
      <c r="BB184" s="964" t="str" cm="1">
        <f t="array" ref="BB184">IF(AM184="","",IF(AQ184&lt;&gt;"","",IF(SUMPRODUCT(--(BM27:BM1509=BB26),--(BL27:BL1509&lt;&gt;""),--ISNUMBER(SEARCH(" "&amp;BL27:BL1509&amp;" ",AP184)))&gt;0,BB26,"")))</f>
        <v/>
      </c>
      <c r="BC184" s="964" t="str" cm="1">
        <f t="array" ref="BC184">IF(AM184="","",IF(AQ184&lt;&gt;"","",IF(SUMPRODUCT(--(BM27:BM1509=BC26),--(BL27:BL1509&lt;&gt;""),--ISNUMBER(SEARCH(" "&amp;BL27:BL1509&amp;" ",AP184)))&gt;0,BC26,"")))</f>
        <v/>
      </c>
      <c r="BD184" s="964" t="str" cm="1">
        <f t="array" ref="BD184">IF(AM184="","",IF(AQ184&lt;&gt;"","",IF(SUMPRODUCT(--(BM27:BM1509=BD26),--(BL27:BL1509&lt;&gt;""),--ISNUMBER(SEARCH(" "&amp;BL27:BL1509&amp;" ",AP184)))&gt;0,BD26,"")))</f>
        <v/>
      </c>
      <c r="BE184" s="964" t="str" cm="1">
        <f t="array" ref="BE184">IF(AM184="","",IF(AQ184&lt;&gt;"","",IF(SUMPRODUCT(--(BM27:BM1509=BE26),--(BL27:BL1509&lt;&gt;""),--ISNUMBER(SEARCH(" "&amp;BL27:BL1509&amp;" ",AP184)))&gt;0,BE26,"")))</f>
        <v/>
      </c>
      <c r="BF184" s="964" t="str" cm="1">
        <f t="array" ref="BF184">IF(AM184="","",IF(AQ184&lt;&gt;"","",IF(SUMPRODUCT(--(BM27:BM1509=BF26),--(BL27:BL1509&lt;&gt;""),--ISNUMBER(SEARCH(" "&amp;BL27:BL1509&amp;" ",AP184)))&gt;0,BF26,"")))</f>
        <v/>
      </c>
      <c r="BG184" s="964" t="str" cm="1">
        <f t="array" ref="BG184">IF(AM184="","",IF(AQ184&lt;&gt;"","",IF(SUMPRODUCT(--(BM27:BM1509=BG26),--(BL27:BL1509&lt;&gt;""),--ISNUMBER(SEARCH(" "&amp;BL27:BL1509&amp;" ",AP184)))&gt;0,BG26,"")))</f>
        <v/>
      </c>
      <c r="BH184" s="964" t="str" cm="1">
        <f t="array" ref="BH184">IF(AM184="","",IF(AQ184&lt;&gt;"","",IF(SUMPRODUCT(--(BM27:BM1509=BH26),--(BL27:BL1509&lt;&gt;""),--ISNUMBER(SEARCH(" "&amp;BL27:BL1509&amp;" ",AP184)))&gt;0,BH26,"")))</f>
        <v/>
      </c>
      <c r="BI184" s="964" t="str" cm="1">
        <f t="array" ref="BI184">IF(AM184="","",IF(AQ184&lt;&gt;"","",IF(SUMPRODUCT(--(BM27:BM1509=BI26),--(BL27:BL1509&lt;&gt;""),--ISNUMBER(SEARCH(" "&amp;BL27:BL1509&amp;" ",AP184)))&gt;0,BI26,"")))</f>
        <v/>
      </c>
      <c r="BJ184" s="964" t="str" cm="1">
        <f t="array" ref="BJ184">IF(AM184="","",IF(AS184&lt;&gt;"",BJ26,IF(AR184&lt;&gt;"","",IF(AQ184&lt;&gt;"","",IF(SUMPRODUCT(--(BM27:BM1509=BJ26),--(BL27:BL1509&lt;&gt;""),--ISNUMBER(SEARCH(" "&amp;BL27:BL1509&amp;" ",AP184)))&gt;0,BJ26,"")))))</f>
        <v/>
      </c>
      <c r="BL184" s="964" t="s">
        <v>280</v>
      </c>
      <c r="BM184" s="964" t="s">
        <v>1962</v>
      </c>
      <c r="BO184" s="964"/>
      <c r="BP184" s="964"/>
      <c r="BQ184" s="964"/>
      <c r="BS184" s="964"/>
      <c r="BT184" s="964"/>
      <c r="BU184" s="964"/>
      <c r="CM184" s="49">
        <v>1</v>
      </c>
    </row>
    <row r="185" spans="4:91" ht="30" customHeight="1">
      <c r="D185" s="674"/>
      <c r="E185" s="680"/>
      <c r="F185" s="681"/>
      <c r="G185" s="680"/>
      <c r="H185" s="682"/>
      <c r="I185" s="891"/>
      <c r="J185" s="892"/>
      <c r="K185" s="745"/>
      <c r="L185" s="893"/>
      <c r="M185" s="894"/>
      <c r="N185" s="895"/>
      <c r="O185" s="896"/>
      <c r="P185" s="137"/>
      <c r="Q185" s="897"/>
      <c r="R185" s="751"/>
      <c r="S185" s="898"/>
      <c r="T185" s="753"/>
      <c r="U185" s="899"/>
      <c r="V185" s="900"/>
      <c r="W185" s="756"/>
      <c r="X185" s="764"/>
      <c r="Z185" s="957" t="str">
        <f>IF(AA185="","",COUNTIF(AA27:AA185,"&lt;&gt;"))</f>
        <v/>
      </c>
      <c r="AA185" s="958"/>
      <c r="AB185" s="974" t="str">
        <f t="shared" si="48"/>
        <v/>
      </c>
      <c r="AC185" s="984" t="str">
        <f t="shared" si="36"/>
        <v/>
      </c>
      <c r="AD185" s="961" t="str">
        <f t="shared" si="37"/>
        <v/>
      </c>
      <c r="AE185" s="962" t="str">
        <f t="shared" si="38"/>
        <v/>
      </c>
      <c r="AF185" s="963" t="str">
        <f>IF(AG185="","",COUNTIF(AG27:AG185,"&lt;&gt;"))</f>
        <v/>
      </c>
      <c r="AG185" s="958" t="str" cm="1">
        <f t="array" ref="AG185">IF(AK185="","",IF(LEN(AK185)&lt;=MAX(10,AF22),AK185,IFERROR(LEFT(AK185,LOOKUP(2,1/(MID(AK185,ROW(10:509),1)=" ")/(ROW(10:509)&lt;=MAX(10,AF22)),ROW(10:509))-1),LEFT(AK185,MAX(10,AF22)))))</f>
        <v/>
      </c>
      <c r="AH185" s="963" t="str">
        <f t="shared" si="39"/>
        <v/>
      </c>
      <c r="AI185" s="963" t="str">
        <f t="shared" si="40"/>
        <v/>
      </c>
      <c r="AJ185" s="964" t="str">
        <f>IF(AL184&lt;&gt;"",AJ184,IF(AJ184&lt;MAX(Z27:Z326),AJ184+1,""))</f>
        <v/>
      </c>
      <c r="AK185" s="965" t="str">
        <f>IF(AJ185="","",IF(AL184&lt;&gt;"",AL184,INDEX(AD27:AD326,MATCH(AJ185,Z27:Z326,0))))</f>
        <v/>
      </c>
      <c r="AL185" s="965" t="str">
        <f t="shared" si="41"/>
        <v/>
      </c>
      <c r="AM185" s="966" t="str">
        <f t="shared" si="42"/>
        <v/>
      </c>
      <c r="AN185" s="967" t="str">
        <f t="shared" si="43"/>
        <v/>
      </c>
      <c r="AO185" s="967" t="str">
        <f t="shared" si="44"/>
        <v/>
      </c>
      <c r="AP185" s="966" t="str">
        <f t="shared" si="45"/>
        <v/>
      </c>
      <c r="AQ185" s="967" t="str">
        <f>IF(AM185="","",IF(COUNTIF(BO27:BO309,TRIM(AP185))&gt;0,"EXCLUSION EXACTE",""))</f>
        <v/>
      </c>
      <c r="AR185" s="967" t="str" cm="1">
        <f t="array" ref="AR185">IF(AM185="","",IF(SUMPRODUCT(--(BO27:BO309&lt;&gt;""),--ISNUMBER(SEARCH(" "&amp;BO27:BO309&amp;" ",AP185)))&gt;0,"BLOQUE MOLLUSQUES",""))</f>
        <v/>
      </c>
      <c r="AS185" s="967" t="str" cm="1">
        <f t="array" ref="AS185">IF(AM185="","",IF(SUMPRODUCT(--(BS27:BS309&lt;&gt;""),--ISNUMBER(SEARCH(" "&amp;BS27:BS309&amp;" ",AP185)))&gt;0,"FORCE MOLLUSQUES",""))</f>
        <v/>
      </c>
      <c r="AT185" s="966" t="str">
        <f t="shared" si="46"/>
        <v/>
      </c>
      <c r="AU185" s="966" t="str">
        <f t="shared" si="49"/>
        <v/>
      </c>
      <c r="AV185" s="967" t="str">
        <f t="shared" si="47"/>
        <v/>
      </c>
      <c r="AW185" s="967" t="str" cm="1">
        <f t="array" ref="AW185">IF(AM185="","",IF(AQ185&lt;&gt;"","",IF(SUMPRODUCT(--(BM27:BM1509=AW26),--(BL27:BL1509&lt;&gt;""),--ISNUMBER(SEARCH(" "&amp;BL27:BL1509&amp;" ",AP185)))&gt;0,AW26,"")))</f>
        <v/>
      </c>
      <c r="AX185" s="967" t="str" cm="1">
        <f t="array" ref="AX185">IF(AM185="","",IF(AQ185&lt;&gt;"","",IF(SUMPRODUCT(--(BM27:BM1509=AX26),--(BL27:BL1509&lt;&gt;""),--ISNUMBER(SEARCH(" "&amp;BL27:BL1509&amp;" ",AP185)))&gt;0,AX26,"")))</f>
        <v/>
      </c>
      <c r="AY185" s="967" t="str" cm="1">
        <f t="array" ref="AY185">IF(AM185="","",IF(AQ185&lt;&gt;"","",IF(SUMPRODUCT(--(BM27:BM1509=AY26),--(BL27:BL1509&lt;&gt;""),--ISNUMBER(SEARCH(" "&amp;BL27:BL1509&amp;" ",AP185)))&gt;0,AY26,"")))</f>
        <v/>
      </c>
      <c r="AZ185" s="967" t="str" cm="1">
        <f t="array" ref="AZ185">IF(AM185="","",IF(AQ185&lt;&gt;"","",IF(SUMPRODUCT(--(BM27:BM1509=AZ26),--(BL27:BL1509&lt;&gt;""),--ISNUMBER(SEARCH(" "&amp;BL27:BL1509&amp;" ",AP185)))&gt;0,AZ26,"")))</f>
        <v/>
      </c>
      <c r="BA185" s="967" t="str" cm="1">
        <f t="array" ref="BA185">IF(AM185="","",IF(AQ185&lt;&gt;"","",IF(SUMPRODUCT(--(BM27:BM1509=BA26),--(BL27:BL1509&lt;&gt;""),--ISNUMBER(SEARCH(" "&amp;BL27:BL1509&amp;" ",AP185)))&gt;0,BA26,"")))</f>
        <v/>
      </c>
      <c r="BB185" s="967" t="str" cm="1">
        <f t="array" ref="BB185">IF(AM185="","",IF(AQ185&lt;&gt;"","",IF(SUMPRODUCT(--(BM27:BM1509=BB26),--(BL27:BL1509&lt;&gt;""),--ISNUMBER(SEARCH(" "&amp;BL27:BL1509&amp;" ",AP185)))&gt;0,BB26,"")))</f>
        <v/>
      </c>
      <c r="BC185" s="967" t="str" cm="1">
        <f t="array" ref="BC185">IF(AM185="","",IF(AQ185&lt;&gt;"","",IF(SUMPRODUCT(--(BM27:BM1509=BC26),--(BL27:BL1509&lt;&gt;""),--ISNUMBER(SEARCH(" "&amp;BL27:BL1509&amp;" ",AP185)))&gt;0,BC26,"")))</f>
        <v/>
      </c>
      <c r="BD185" s="967" t="str" cm="1">
        <f t="array" ref="BD185">IF(AM185="","",IF(AQ185&lt;&gt;"","",IF(SUMPRODUCT(--(BM27:BM1509=BD26),--(BL27:BL1509&lt;&gt;""),--ISNUMBER(SEARCH(" "&amp;BL27:BL1509&amp;" ",AP185)))&gt;0,BD26,"")))</f>
        <v/>
      </c>
      <c r="BE185" s="967" t="str" cm="1">
        <f t="array" ref="BE185">IF(AM185="","",IF(AQ185&lt;&gt;"","",IF(SUMPRODUCT(--(BM27:BM1509=BE26),--(BL27:BL1509&lt;&gt;""),--ISNUMBER(SEARCH(" "&amp;BL27:BL1509&amp;" ",AP185)))&gt;0,BE26,"")))</f>
        <v/>
      </c>
      <c r="BF185" s="967" t="str" cm="1">
        <f t="array" ref="BF185">IF(AM185="","",IF(AQ185&lt;&gt;"","",IF(SUMPRODUCT(--(BM27:BM1509=BF26),--(BL27:BL1509&lt;&gt;""),--ISNUMBER(SEARCH(" "&amp;BL27:BL1509&amp;" ",AP185)))&gt;0,BF26,"")))</f>
        <v/>
      </c>
      <c r="BG185" s="967" t="str" cm="1">
        <f t="array" ref="BG185">IF(AM185="","",IF(AQ185&lt;&gt;"","",IF(SUMPRODUCT(--(BM27:BM1509=BG26),--(BL27:BL1509&lt;&gt;""),--ISNUMBER(SEARCH(" "&amp;BL27:BL1509&amp;" ",AP185)))&gt;0,BG26,"")))</f>
        <v/>
      </c>
      <c r="BH185" s="967" t="str" cm="1">
        <f t="array" ref="BH185">IF(AM185="","",IF(AQ185&lt;&gt;"","",IF(SUMPRODUCT(--(BM27:BM1509=BH26),--(BL27:BL1509&lt;&gt;""),--ISNUMBER(SEARCH(" "&amp;BL27:BL1509&amp;" ",AP185)))&gt;0,BH26,"")))</f>
        <v/>
      </c>
      <c r="BI185" s="967" t="str" cm="1">
        <f t="array" ref="BI185">IF(AM185="","",IF(AQ185&lt;&gt;"","",IF(SUMPRODUCT(--(BM27:BM1509=BI26),--(BL27:BL1509&lt;&gt;""),--ISNUMBER(SEARCH(" "&amp;BL27:BL1509&amp;" ",AP185)))&gt;0,BI26,"")))</f>
        <v/>
      </c>
      <c r="BJ185" s="967" t="str" cm="1">
        <f t="array" ref="BJ185">IF(AM185="","",IF(AS185&lt;&gt;"",BJ26,IF(AR185&lt;&gt;"","",IF(AQ185&lt;&gt;"","",IF(SUMPRODUCT(--(BM27:BM1509=BJ26),--(BL27:BL1509&lt;&gt;""),--ISNUMBER(SEARCH(" "&amp;BL27:BL1509&amp;" ",AP185)))&gt;0,BJ26,"")))))</f>
        <v/>
      </c>
      <c r="BL185" s="968" t="s">
        <v>2206</v>
      </c>
      <c r="BM185" s="968" t="s">
        <v>1962</v>
      </c>
      <c r="BO185" s="964"/>
      <c r="BP185" s="964"/>
      <c r="BQ185" s="964"/>
      <c r="BS185" s="964"/>
      <c r="BT185" s="964"/>
      <c r="BU185" s="964"/>
      <c r="CM185" s="49">
        <v>1</v>
      </c>
    </row>
    <row r="186" spans="4:91" ht="30" customHeight="1">
      <c r="D186" s="674"/>
      <c r="E186" s="680"/>
      <c r="F186" s="681"/>
      <c r="G186" s="680"/>
      <c r="H186" s="682"/>
      <c r="I186" s="891"/>
      <c r="J186" s="892"/>
      <c r="K186" s="745"/>
      <c r="L186" s="893"/>
      <c r="M186" s="894"/>
      <c r="N186" s="895"/>
      <c r="O186" s="896"/>
      <c r="P186" s="137"/>
      <c r="Q186" s="897"/>
      <c r="R186" s="751"/>
      <c r="S186" s="898"/>
      <c r="T186" s="753"/>
      <c r="U186" s="899"/>
      <c r="V186" s="900"/>
      <c r="W186" s="756"/>
      <c r="X186" s="764"/>
      <c r="Z186" s="973" t="str">
        <f>IF(AA186="","",COUNTIF(AA27:AA186,"&lt;&gt;"))</f>
        <v/>
      </c>
      <c r="AA186" s="965"/>
      <c r="AB186" s="974" t="str">
        <f t="shared" si="48"/>
        <v/>
      </c>
      <c r="AC186" s="984" t="str">
        <f t="shared" si="36"/>
        <v/>
      </c>
      <c r="AD186" s="976" t="str">
        <f t="shared" si="37"/>
        <v/>
      </c>
      <c r="AE186" s="977" t="str">
        <f t="shared" si="38"/>
        <v/>
      </c>
      <c r="AF186" s="964" t="str">
        <f>IF(AG186="","",COUNTIF(AG27:AG186,"&lt;&gt;"))</f>
        <v/>
      </c>
      <c r="AG186" s="965" t="str" cm="1">
        <f t="array" ref="AG186">IF(AK186="","",IF(LEN(AK186)&lt;=MAX(10,AF22),AK186,IFERROR(LEFT(AK186,LOOKUP(2,1/(MID(AK186,ROW(10:509),1)=" ")/(ROW(10:509)&lt;=MAX(10,AF22)),ROW(10:509))-1),LEFT(AK186,MAX(10,AF22)))))</f>
        <v/>
      </c>
      <c r="AH186" s="964" t="str">
        <f t="shared" si="39"/>
        <v/>
      </c>
      <c r="AI186" s="964" t="str">
        <f t="shared" si="40"/>
        <v/>
      </c>
      <c r="AJ186" s="964" t="str">
        <f>IF(AL185&lt;&gt;"",AJ185,IF(AJ185&lt;MAX(Z27:Z326),AJ185+1,""))</f>
        <v/>
      </c>
      <c r="AK186" s="965" t="str">
        <f>IF(AJ186="","",IF(AL185&lt;&gt;"",AL185,INDEX(AD27:AD326,MATCH(AJ186,Z27:Z326,0))))</f>
        <v/>
      </c>
      <c r="AL186" s="965" t="str">
        <f t="shared" si="41"/>
        <v/>
      </c>
      <c r="AM186" s="965" t="str">
        <f t="shared" si="42"/>
        <v/>
      </c>
      <c r="AN186" s="964" t="str">
        <f t="shared" si="43"/>
        <v/>
      </c>
      <c r="AO186" s="964" t="str">
        <f t="shared" si="44"/>
        <v/>
      </c>
      <c r="AP186" s="965" t="str">
        <f t="shared" si="45"/>
        <v/>
      </c>
      <c r="AQ186" s="964" t="str">
        <f>IF(AM186="","",IF(COUNTIF(BO27:BO309,TRIM(AP186))&gt;0,"EXCLUSION EXACTE",""))</f>
        <v/>
      </c>
      <c r="AR186" s="964" t="str" cm="1">
        <f t="array" ref="AR186">IF(AM186="","",IF(SUMPRODUCT(--(BO27:BO309&lt;&gt;""),--ISNUMBER(SEARCH(" "&amp;BO27:BO309&amp;" ",AP186)))&gt;0,"BLOQUE MOLLUSQUES",""))</f>
        <v/>
      </c>
      <c r="AS186" s="964" t="str" cm="1">
        <f t="array" ref="AS186">IF(AM186="","",IF(SUMPRODUCT(--(BS27:BS309&lt;&gt;""),--ISNUMBER(SEARCH(" "&amp;BS27:BS309&amp;" ",AP186)))&gt;0,"FORCE MOLLUSQUES",""))</f>
        <v/>
      </c>
      <c r="AT186" s="965" t="str">
        <f t="shared" si="46"/>
        <v/>
      </c>
      <c r="AU186" s="965" t="str">
        <f t="shared" si="49"/>
        <v/>
      </c>
      <c r="AV186" s="964" t="str">
        <f t="shared" si="47"/>
        <v/>
      </c>
      <c r="AW186" s="964" t="str" cm="1">
        <f t="array" ref="AW186">IF(AM186="","",IF(AQ186&lt;&gt;"","",IF(SUMPRODUCT(--(BM27:BM1509=AW26),--(BL27:BL1509&lt;&gt;""),--ISNUMBER(SEARCH(" "&amp;BL27:BL1509&amp;" ",AP186)))&gt;0,AW26,"")))</f>
        <v/>
      </c>
      <c r="AX186" s="964" t="str" cm="1">
        <f t="array" ref="AX186">IF(AM186="","",IF(AQ186&lt;&gt;"","",IF(SUMPRODUCT(--(BM27:BM1509=AX26),--(BL27:BL1509&lt;&gt;""),--ISNUMBER(SEARCH(" "&amp;BL27:BL1509&amp;" ",AP186)))&gt;0,AX26,"")))</f>
        <v/>
      </c>
      <c r="AY186" s="964" t="str" cm="1">
        <f t="array" ref="AY186">IF(AM186="","",IF(AQ186&lt;&gt;"","",IF(SUMPRODUCT(--(BM27:BM1509=AY26),--(BL27:BL1509&lt;&gt;""),--ISNUMBER(SEARCH(" "&amp;BL27:BL1509&amp;" ",AP186)))&gt;0,AY26,"")))</f>
        <v/>
      </c>
      <c r="AZ186" s="964" t="str" cm="1">
        <f t="array" ref="AZ186">IF(AM186="","",IF(AQ186&lt;&gt;"","",IF(SUMPRODUCT(--(BM27:BM1509=AZ26),--(BL27:BL1509&lt;&gt;""),--ISNUMBER(SEARCH(" "&amp;BL27:BL1509&amp;" ",AP186)))&gt;0,AZ26,"")))</f>
        <v/>
      </c>
      <c r="BA186" s="964" t="str" cm="1">
        <f t="array" ref="BA186">IF(AM186="","",IF(AQ186&lt;&gt;"","",IF(SUMPRODUCT(--(BM27:BM1509=BA26),--(BL27:BL1509&lt;&gt;""),--ISNUMBER(SEARCH(" "&amp;BL27:BL1509&amp;" ",AP186)))&gt;0,BA26,"")))</f>
        <v/>
      </c>
      <c r="BB186" s="964" t="str" cm="1">
        <f t="array" ref="BB186">IF(AM186="","",IF(AQ186&lt;&gt;"","",IF(SUMPRODUCT(--(BM27:BM1509=BB26),--(BL27:BL1509&lt;&gt;""),--ISNUMBER(SEARCH(" "&amp;BL27:BL1509&amp;" ",AP186)))&gt;0,BB26,"")))</f>
        <v/>
      </c>
      <c r="BC186" s="964" t="str" cm="1">
        <f t="array" ref="BC186">IF(AM186="","",IF(AQ186&lt;&gt;"","",IF(SUMPRODUCT(--(BM27:BM1509=BC26),--(BL27:BL1509&lt;&gt;""),--ISNUMBER(SEARCH(" "&amp;BL27:BL1509&amp;" ",AP186)))&gt;0,BC26,"")))</f>
        <v/>
      </c>
      <c r="BD186" s="964" t="str" cm="1">
        <f t="array" ref="BD186">IF(AM186="","",IF(AQ186&lt;&gt;"","",IF(SUMPRODUCT(--(BM27:BM1509=BD26),--(BL27:BL1509&lt;&gt;""),--ISNUMBER(SEARCH(" "&amp;BL27:BL1509&amp;" ",AP186)))&gt;0,BD26,"")))</f>
        <v/>
      </c>
      <c r="BE186" s="964" t="str" cm="1">
        <f t="array" ref="BE186">IF(AM186="","",IF(AQ186&lt;&gt;"","",IF(SUMPRODUCT(--(BM27:BM1509=BE26),--(BL27:BL1509&lt;&gt;""),--ISNUMBER(SEARCH(" "&amp;BL27:BL1509&amp;" ",AP186)))&gt;0,BE26,"")))</f>
        <v/>
      </c>
      <c r="BF186" s="964" t="str" cm="1">
        <f t="array" ref="BF186">IF(AM186="","",IF(AQ186&lt;&gt;"","",IF(SUMPRODUCT(--(BM27:BM1509=BF26),--(BL27:BL1509&lt;&gt;""),--ISNUMBER(SEARCH(" "&amp;BL27:BL1509&amp;" ",AP186)))&gt;0,BF26,"")))</f>
        <v/>
      </c>
      <c r="BG186" s="964" t="str" cm="1">
        <f t="array" ref="BG186">IF(AM186="","",IF(AQ186&lt;&gt;"","",IF(SUMPRODUCT(--(BM27:BM1509=BG26),--(BL27:BL1509&lt;&gt;""),--ISNUMBER(SEARCH(" "&amp;BL27:BL1509&amp;" ",AP186)))&gt;0,BG26,"")))</f>
        <v/>
      </c>
      <c r="BH186" s="964" t="str" cm="1">
        <f t="array" ref="BH186">IF(AM186="","",IF(AQ186&lt;&gt;"","",IF(SUMPRODUCT(--(BM27:BM1509=BH26),--(BL27:BL1509&lt;&gt;""),--ISNUMBER(SEARCH(" "&amp;BL27:BL1509&amp;" ",AP186)))&gt;0,BH26,"")))</f>
        <v/>
      </c>
      <c r="BI186" s="964" t="str" cm="1">
        <f t="array" ref="BI186">IF(AM186="","",IF(AQ186&lt;&gt;"","",IF(SUMPRODUCT(--(BM27:BM1509=BI26),--(BL27:BL1509&lt;&gt;""),--ISNUMBER(SEARCH(" "&amp;BL27:BL1509&amp;" ",AP186)))&gt;0,BI26,"")))</f>
        <v/>
      </c>
      <c r="BJ186" s="964" t="str" cm="1">
        <f t="array" ref="BJ186">IF(AM186="","",IF(AS186&lt;&gt;"",BJ26,IF(AR186&lt;&gt;"","",IF(AQ186&lt;&gt;"","",IF(SUMPRODUCT(--(BM27:BM1509=BJ26),--(BL27:BL1509&lt;&gt;""),--ISNUMBER(SEARCH(" "&amp;BL27:BL1509&amp;" ",AP186)))&gt;0,BJ26,"")))))</f>
        <v/>
      </c>
      <c r="BL186" s="964" t="s">
        <v>2207</v>
      </c>
      <c r="BM186" s="964" t="s">
        <v>1962</v>
      </c>
      <c r="BO186" s="964"/>
      <c r="BP186" s="964"/>
      <c r="BQ186" s="964"/>
      <c r="BS186" s="964"/>
      <c r="BT186" s="964"/>
      <c r="BU186" s="964"/>
      <c r="CM186" s="49">
        <v>1</v>
      </c>
    </row>
    <row r="187" spans="4:91" ht="30" customHeight="1">
      <c r="D187" s="674"/>
      <c r="E187" s="680"/>
      <c r="F187" s="681"/>
      <c r="G187" s="680"/>
      <c r="H187" s="682"/>
      <c r="I187" s="891"/>
      <c r="J187" s="892"/>
      <c r="K187" s="745"/>
      <c r="L187" s="893"/>
      <c r="M187" s="894"/>
      <c r="N187" s="895"/>
      <c r="O187" s="896"/>
      <c r="P187" s="137"/>
      <c r="Q187" s="897"/>
      <c r="R187" s="751"/>
      <c r="S187" s="898"/>
      <c r="T187" s="753"/>
      <c r="U187" s="899"/>
      <c r="V187" s="900"/>
      <c r="W187" s="756"/>
      <c r="X187" s="764"/>
      <c r="Z187" s="957" t="str">
        <f>IF(AA187="","",COUNTIF(AA27:AA187,"&lt;&gt;"))</f>
        <v/>
      </c>
      <c r="AA187" s="958"/>
      <c r="AB187" s="974" t="str">
        <f t="shared" si="48"/>
        <v/>
      </c>
      <c r="AC187" s="984" t="str">
        <f t="shared" si="36"/>
        <v/>
      </c>
      <c r="AD187" s="961" t="str">
        <f t="shared" si="37"/>
        <v/>
      </c>
      <c r="AE187" s="962" t="str">
        <f t="shared" si="38"/>
        <v/>
      </c>
      <c r="AF187" s="963" t="str">
        <f>IF(AG187="","",COUNTIF(AG27:AG187,"&lt;&gt;"))</f>
        <v/>
      </c>
      <c r="AG187" s="958" t="str" cm="1">
        <f t="array" ref="AG187">IF(AK187="","",IF(LEN(AK187)&lt;=MAX(10,AF22),AK187,IFERROR(LEFT(AK187,LOOKUP(2,1/(MID(AK187,ROW(10:509),1)=" ")/(ROW(10:509)&lt;=MAX(10,AF22)),ROW(10:509))-1),LEFT(AK187,MAX(10,AF22)))))</f>
        <v/>
      </c>
      <c r="AH187" s="963" t="str">
        <f t="shared" si="39"/>
        <v/>
      </c>
      <c r="AI187" s="963" t="str">
        <f t="shared" si="40"/>
        <v/>
      </c>
      <c r="AJ187" s="964" t="str">
        <f>IF(AL186&lt;&gt;"",AJ186,IF(AJ186&lt;MAX(Z27:Z326),AJ186+1,""))</f>
        <v/>
      </c>
      <c r="AK187" s="965" t="str">
        <f>IF(AJ187="","",IF(AL186&lt;&gt;"",AL186,INDEX(AD27:AD326,MATCH(AJ187,Z27:Z326,0))))</f>
        <v/>
      </c>
      <c r="AL187" s="965" t="str">
        <f t="shared" si="41"/>
        <v/>
      </c>
      <c r="AM187" s="966" t="str">
        <f t="shared" si="42"/>
        <v/>
      </c>
      <c r="AN187" s="967" t="str">
        <f t="shared" si="43"/>
        <v/>
      </c>
      <c r="AO187" s="967" t="str">
        <f t="shared" si="44"/>
        <v/>
      </c>
      <c r="AP187" s="966" t="str">
        <f t="shared" si="45"/>
        <v/>
      </c>
      <c r="AQ187" s="967" t="str">
        <f>IF(AM187="","",IF(COUNTIF(BO27:BO309,TRIM(AP187))&gt;0,"EXCLUSION EXACTE",""))</f>
        <v/>
      </c>
      <c r="AR187" s="967" t="str" cm="1">
        <f t="array" ref="AR187">IF(AM187="","",IF(SUMPRODUCT(--(BO27:BO309&lt;&gt;""),--ISNUMBER(SEARCH(" "&amp;BO27:BO309&amp;" ",AP187)))&gt;0,"BLOQUE MOLLUSQUES",""))</f>
        <v/>
      </c>
      <c r="AS187" s="967" t="str" cm="1">
        <f t="array" ref="AS187">IF(AM187="","",IF(SUMPRODUCT(--(BS27:BS309&lt;&gt;""),--ISNUMBER(SEARCH(" "&amp;BS27:BS309&amp;" ",AP187)))&gt;0,"FORCE MOLLUSQUES",""))</f>
        <v/>
      </c>
      <c r="AT187" s="966" t="str">
        <f t="shared" si="46"/>
        <v/>
      </c>
      <c r="AU187" s="966" t="str">
        <f t="shared" si="49"/>
        <v/>
      </c>
      <c r="AV187" s="967" t="str">
        <f t="shared" si="47"/>
        <v/>
      </c>
      <c r="AW187" s="967" t="str" cm="1">
        <f t="array" ref="AW187">IF(AM187="","",IF(AQ187&lt;&gt;"","",IF(SUMPRODUCT(--(BM27:BM1509=AW26),--(BL27:BL1509&lt;&gt;""),--ISNUMBER(SEARCH(" "&amp;BL27:BL1509&amp;" ",AP187)))&gt;0,AW26,"")))</f>
        <v/>
      </c>
      <c r="AX187" s="967" t="str" cm="1">
        <f t="array" ref="AX187">IF(AM187="","",IF(AQ187&lt;&gt;"","",IF(SUMPRODUCT(--(BM27:BM1509=AX26),--(BL27:BL1509&lt;&gt;""),--ISNUMBER(SEARCH(" "&amp;BL27:BL1509&amp;" ",AP187)))&gt;0,AX26,"")))</f>
        <v/>
      </c>
      <c r="AY187" s="967" t="str" cm="1">
        <f t="array" ref="AY187">IF(AM187="","",IF(AQ187&lt;&gt;"","",IF(SUMPRODUCT(--(BM27:BM1509=AY26),--(BL27:BL1509&lt;&gt;""),--ISNUMBER(SEARCH(" "&amp;BL27:BL1509&amp;" ",AP187)))&gt;0,AY26,"")))</f>
        <v/>
      </c>
      <c r="AZ187" s="967" t="str" cm="1">
        <f t="array" ref="AZ187">IF(AM187="","",IF(AQ187&lt;&gt;"","",IF(SUMPRODUCT(--(BM27:BM1509=AZ26),--(BL27:BL1509&lt;&gt;""),--ISNUMBER(SEARCH(" "&amp;BL27:BL1509&amp;" ",AP187)))&gt;0,AZ26,"")))</f>
        <v/>
      </c>
      <c r="BA187" s="967" t="str" cm="1">
        <f t="array" ref="BA187">IF(AM187="","",IF(AQ187&lt;&gt;"","",IF(SUMPRODUCT(--(BM27:BM1509=BA26),--(BL27:BL1509&lt;&gt;""),--ISNUMBER(SEARCH(" "&amp;BL27:BL1509&amp;" ",AP187)))&gt;0,BA26,"")))</f>
        <v/>
      </c>
      <c r="BB187" s="967" t="str" cm="1">
        <f t="array" ref="BB187">IF(AM187="","",IF(AQ187&lt;&gt;"","",IF(SUMPRODUCT(--(BM27:BM1509=BB26),--(BL27:BL1509&lt;&gt;""),--ISNUMBER(SEARCH(" "&amp;BL27:BL1509&amp;" ",AP187)))&gt;0,BB26,"")))</f>
        <v/>
      </c>
      <c r="BC187" s="967" t="str" cm="1">
        <f t="array" ref="BC187">IF(AM187="","",IF(AQ187&lt;&gt;"","",IF(SUMPRODUCT(--(BM27:BM1509=BC26),--(BL27:BL1509&lt;&gt;""),--ISNUMBER(SEARCH(" "&amp;BL27:BL1509&amp;" ",AP187)))&gt;0,BC26,"")))</f>
        <v/>
      </c>
      <c r="BD187" s="967" t="str" cm="1">
        <f t="array" ref="BD187">IF(AM187="","",IF(AQ187&lt;&gt;"","",IF(SUMPRODUCT(--(BM27:BM1509=BD26),--(BL27:BL1509&lt;&gt;""),--ISNUMBER(SEARCH(" "&amp;BL27:BL1509&amp;" ",AP187)))&gt;0,BD26,"")))</f>
        <v/>
      </c>
      <c r="BE187" s="967" t="str" cm="1">
        <f t="array" ref="BE187">IF(AM187="","",IF(AQ187&lt;&gt;"","",IF(SUMPRODUCT(--(BM27:BM1509=BE26),--(BL27:BL1509&lt;&gt;""),--ISNUMBER(SEARCH(" "&amp;BL27:BL1509&amp;" ",AP187)))&gt;0,BE26,"")))</f>
        <v/>
      </c>
      <c r="BF187" s="967" t="str" cm="1">
        <f t="array" ref="BF187">IF(AM187="","",IF(AQ187&lt;&gt;"","",IF(SUMPRODUCT(--(BM27:BM1509=BF26),--(BL27:BL1509&lt;&gt;""),--ISNUMBER(SEARCH(" "&amp;BL27:BL1509&amp;" ",AP187)))&gt;0,BF26,"")))</f>
        <v/>
      </c>
      <c r="BG187" s="967" t="str" cm="1">
        <f t="array" ref="BG187">IF(AM187="","",IF(AQ187&lt;&gt;"","",IF(SUMPRODUCT(--(BM27:BM1509=BG26),--(BL27:BL1509&lt;&gt;""),--ISNUMBER(SEARCH(" "&amp;BL27:BL1509&amp;" ",AP187)))&gt;0,BG26,"")))</f>
        <v/>
      </c>
      <c r="BH187" s="967" t="str" cm="1">
        <f t="array" ref="BH187">IF(AM187="","",IF(AQ187&lt;&gt;"","",IF(SUMPRODUCT(--(BM27:BM1509=BH26),--(BL27:BL1509&lt;&gt;""),--ISNUMBER(SEARCH(" "&amp;BL27:BL1509&amp;" ",AP187)))&gt;0,BH26,"")))</f>
        <v/>
      </c>
      <c r="BI187" s="967" t="str" cm="1">
        <f t="array" ref="BI187">IF(AM187="","",IF(AQ187&lt;&gt;"","",IF(SUMPRODUCT(--(BM27:BM1509=BI26),--(BL27:BL1509&lt;&gt;""),--ISNUMBER(SEARCH(" "&amp;BL27:BL1509&amp;" ",AP187)))&gt;0,BI26,"")))</f>
        <v/>
      </c>
      <c r="BJ187" s="967" t="str" cm="1">
        <f t="array" ref="BJ187">IF(AM187="","",IF(AS187&lt;&gt;"",BJ26,IF(AR187&lt;&gt;"","",IF(AQ187&lt;&gt;"","",IF(SUMPRODUCT(--(BM27:BM1509=BJ26),--(BL27:BL1509&lt;&gt;""),--ISNUMBER(SEARCH(" "&amp;BL27:BL1509&amp;" ",AP187)))&gt;0,BJ26,"")))))</f>
        <v/>
      </c>
      <c r="BL187" s="968" t="s">
        <v>2208</v>
      </c>
      <c r="BM187" s="968" t="s">
        <v>1962</v>
      </c>
      <c r="BO187" s="964"/>
      <c r="BP187" s="964"/>
      <c r="BQ187" s="964"/>
      <c r="BS187" s="964"/>
      <c r="BT187" s="964"/>
      <c r="BU187" s="964"/>
      <c r="CM187" s="49">
        <v>1</v>
      </c>
    </row>
    <row r="188" spans="4:91" ht="30" customHeight="1">
      <c r="D188" s="674"/>
      <c r="E188" s="680"/>
      <c r="F188" s="681"/>
      <c r="G188" s="680"/>
      <c r="H188" s="682"/>
      <c r="I188" s="891"/>
      <c r="J188" s="892"/>
      <c r="K188" s="745"/>
      <c r="L188" s="893"/>
      <c r="M188" s="894"/>
      <c r="N188" s="895"/>
      <c r="O188" s="896"/>
      <c r="P188" s="137"/>
      <c r="Q188" s="897"/>
      <c r="R188" s="751"/>
      <c r="S188" s="898"/>
      <c r="T188" s="753"/>
      <c r="U188" s="899"/>
      <c r="V188" s="900"/>
      <c r="W188" s="756"/>
      <c r="X188" s="764"/>
      <c r="Z188" s="973" t="str">
        <f>IF(AA188="","",COUNTIF(AA27:AA188,"&lt;&gt;"))</f>
        <v/>
      </c>
      <c r="AA188" s="965"/>
      <c r="AB188" s="974" t="str">
        <f t="shared" si="48"/>
        <v/>
      </c>
      <c r="AC188" s="984" t="str">
        <f t="shared" si="36"/>
        <v/>
      </c>
      <c r="AD188" s="976" t="str">
        <f t="shared" si="37"/>
        <v/>
      </c>
      <c r="AE188" s="977" t="str">
        <f t="shared" si="38"/>
        <v/>
      </c>
      <c r="AF188" s="964" t="str">
        <f>IF(AG188="","",COUNTIF(AG27:AG188,"&lt;&gt;"))</f>
        <v/>
      </c>
      <c r="AG188" s="965" t="str" cm="1">
        <f t="array" ref="AG188">IF(AK188="","",IF(LEN(AK188)&lt;=MAX(10,AF22),AK188,IFERROR(LEFT(AK188,LOOKUP(2,1/(MID(AK188,ROW(10:509),1)=" ")/(ROW(10:509)&lt;=MAX(10,AF22)),ROW(10:509))-1),LEFT(AK188,MAX(10,AF22)))))</f>
        <v/>
      </c>
      <c r="AH188" s="964" t="str">
        <f t="shared" si="39"/>
        <v/>
      </c>
      <c r="AI188" s="964" t="str">
        <f t="shared" si="40"/>
        <v/>
      </c>
      <c r="AJ188" s="964" t="str">
        <f>IF(AL187&lt;&gt;"",AJ187,IF(AJ187&lt;MAX(Z27:Z326),AJ187+1,""))</f>
        <v/>
      </c>
      <c r="AK188" s="965" t="str">
        <f>IF(AJ188="","",IF(AL187&lt;&gt;"",AL187,INDEX(AD27:AD326,MATCH(AJ188,Z27:Z326,0))))</f>
        <v/>
      </c>
      <c r="AL188" s="965" t="str">
        <f t="shared" si="41"/>
        <v/>
      </c>
      <c r="AM188" s="965" t="str">
        <f t="shared" si="42"/>
        <v/>
      </c>
      <c r="AN188" s="964" t="str">
        <f t="shared" si="43"/>
        <v/>
      </c>
      <c r="AO188" s="964" t="str">
        <f t="shared" si="44"/>
        <v/>
      </c>
      <c r="AP188" s="965" t="str">
        <f t="shared" si="45"/>
        <v/>
      </c>
      <c r="AQ188" s="964" t="str">
        <f>IF(AM188="","",IF(COUNTIF(BO27:BO309,TRIM(AP188))&gt;0,"EXCLUSION EXACTE",""))</f>
        <v/>
      </c>
      <c r="AR188" s="964" t="str" cm="1">
        <f t="array" ref="AR188">IF(AM188="","",IF(SUMPRODUCT(--(BO27:BO309&lt;&gt;""),--ISNUMBER(SEARCH(" "&amp;BO27:BO309&amp;" ",AP188)))&gt;0,"BLOQUE MOLLUSQUES",""))</f>
        <v/>
      </c>
      <c r="AS188" s="964" t="str" cm="1">
        <f t="array" ref="AS188">IF(AM188="","",IF(SUMPRODUCT(--(BS27:BS309&lt;&gt;""),--ISNUMBER(SEARCH(" "&amp;BS27:BS309&amp;" ",AP188)))&gt;0,"FORCE MOLLUSQUES",""))</f>
        <v/>
      </c>
      <c r="AT188" s="965" t="str">
        <f t="shared" si="46"/>
        <v/>
      </c>
      <c r="AU188" s="965" t="str">
        <f t="shared" si="49"/>
        <v/>
      </c>
      <c r="AV188" s="964" t="str">
        <f t="shared" si="47"/>
        <v/>
      </c>
      <c r="AW188" s="964" t="str" cm="1">
        <f t="array" ref="AW188">IF(AM188="","",IF(AQ188&lt;&gt;"","",IF(SUMPRODUCT(--(BM27:BM1509=AW26),--(BL27:BL1509&lt;&gt;""),--ISNUMBER(SEARCH(" "&amp;BL27:BL1509&amp;" ",AP188)))&gt;0,AW26,"")))</f>
        <v/>
      </c>
      <c r="AX188" s="964" t="str" cm="1">
        <f t="array" ref="AX188">IF(AM188="","",IF(AQ188&lt;&gt;"","",IF(SUMPRODUCT(--(BM27:BM1509=AX26),--(BL27:BL1509&lt;&gt;""),--ISNUMBER(SEARCH(" "&amp;BL27:BL1509&amp;" ",AP188)))&gt;0,AX26,"")))</f>
        <v/>
      </c>
      <c r="AY188" s="964" t="str" cm="1">
        <f t="array" ref="AY188">IF(AM188="","",IF(AQ188&lt;&gt;"","",IF(SUMPRODUCT(--(BM27:BM1509=AY26),--(BL27:BL1509&lt;&gt;""),--ISNUMBER(SEARCH(" "&amp;BL27:BL1509&amp;" ",AP188)))&gt;0,AY26,"")))</f>
        <v/>
      </c>
      <c r="AZ188" s="964" t="str" cm="1">
        <f t="array" ref="AZ188">IF(AM188="","",IF(AQ188&lt;&gt;"","",IF(SUMPRODUCT(--(BM27:BM1509=AZ26),--(BL27:BL1509&lt;&gt;""),--ISNUMBER(SEARCH(" "&amp;BL27:BL1509&amp;" ",AP188)))&gt;0,AZ26,"")))</f>
        <v/>
      </c>
      <c r="BA188" s="964" t="str" cm="1">
        <f t="array" ref="BA188">IF(AM188="","",IF(AQ188&lt;&gt;"","",IF(SUMPRODUCT(--(BM27:BM1509=BA26),--(BL27:BL1509&lt;&gt;""),--ISNUMBER(SEARCH(" "&amp;BL27:BL1509&amp;" ",AP188)))&gt;0,BA26,"")))</f>
        <v/>
      </c>
      <c r="BB188" s="964" t="str" cm="1">
        <f t="array" ref="BB188">IF(AM188="","",IF(AQ188&lt;&gt;"","",IF(SUMPRODUCT(--(BM27:BM1509=BB26),--(BL27:BL1509&lt;&gt;""),--ISNUMBER(SEARCH(" "&amp;BL27:BL1509&amp;" ",AP188)))&gt;0,BB26,"")))</f>
        <v/>
      </c>
      <c r="BC188" s="964" t="str" cm="1">
        <f t="array" ref="BC188">IF(AM188="","",IF(AQ188&lt;&gt;"","",IF(SUMPRODUCT(--(BM27:BM1509=BC26),--(BL27:BL1509&lt;&gt;""),--ISNUMBER(SEARCH(" "&amp;BL27:BL1509&amp;" ",AP188)))&gt;0,BC26,"")))</f>
        <v/>
      </c>
      <c r="BD188" s="964" t="str" cm="1">
        <f t="array" ref="BD188">IF(AM188="","",IF(AQ188&lt;&gt;"","",IF(SUMPRODUCT(--(BM27:BM1509=BD26),--(BL27:BL1509&lt;&gt;""),--ISNUMBER(SEARCH(" "&amp;BL27:BL1509&amp;" ",AP188)))&gt;0,BD26,"")))</f>
        <v/>
      </c>
      <c r="BE188" s="964" t="str" cm="1">
        <f t="array" ref="BE188">IF(AM188="","",IF(AQ188&lt;&gt;"","",IF(SUMPRODUCT(--(BM27:BM1509=BE26),--(BL27:BL1509&lt;&gt;""),--ISNUMBER(SEARCH(" "&amp;BL27:BL1509&amp;" ",AP188)))&gt;0,BE26,"")))</f>
        <v/>
      </c>
      <c r="BF188" s="964" t="str" cm="1">
        <f t="array" ref="BF188">IF(AM188="","",IF(AQ188&lt;&gt;"","",IF(SUMPRODUCT(--(BM27:BM1509=BF26),--(BL27:BL1509&lt;&gt;""),--ISNUMBER(SEARCH(" "&amp;BL27:BL1509&amp;" ",AP188)))&gt;0,BF26,"")))</f>
        <v/>
      </c>
      <c r="BG188" s="964" t="str" cm="1">
        <f t="array" ref="BG188">IF(AM188="","",IF(AQ188&lt;&gt;"","",IF(SUMPRODUCT(--(BM27:BM1509=BG26),--(BL27:BL1509&lt;&gt;""),--ISNUMBER(SEARCH(" "&amp;BL27:BL1509&amp;" ",AP188)))&gt;0,BG26,"")))</f>
        <v/>
      </c>
      <c r="BH188" s="964" t="str" cm="1">
        <f t="array" ref="BH188">IF(AM188="","",IF(AQ188&lt;&gt;"","",IF(SUMPRODUCT(--(BM27:BM1509=BH26),--(BL27:BL1509&lt;&gt;""),--ISNUMBER(SEARCH(" "&amp;BL27:BL1509&amp;" ",AP188)))&gt;0,BH26,"")))</f>
        <v/>
      </c>
      <c r="BI188" s="964" t="str" cm="1">
        <f t="array" ref="BI188">IF(AM188="","",IF(AQ188&lt;&gt;"","",IF(SUMPRODUCT(--(BM27:BM1509=BI26),--(BL27:BL1509&lt;&gt;""),--ISNUMBER(SEARCH(" "&amp;BL27:BL1509&amp;" ",AP188)))&gt;0,BI26,"")))</f>
        <v/>
      </c>
      <c r="BJ188" s="964" t="str" cm="1">
        <f t="array" ref="BJ188">IF(AM188="","",IF(AS188&lt;&gt;"",BJ26,IF(AR188&lt;&gt;"","",IF(AQ188&lt;&gt;"","",IF(SUMPRODUCT(--(BM27:BM1509=BJ26),--(BL27:BL1509&lt;&gt;""),--ISNUMBER(SEARCH(" "&amp;BL27:BL1509&amp;" ",AP188)))&gt;0,BJ26,"")))))</f>
        <v/>
      </c>
      <c r="BL188" s="964" t="s">
        <v>2209</v>
      </c>
      <c r="BM188" s="964" t="s">
        <v>1962</v>
      </c>
      <c r="BO188" s="964"/>
      <c r="BP188" s="964"/>
      <c r="BQ188" s="964"/>
      <c r="BS188" s="964"/>
      <c r="BT188" s="964"/>
      <c r="BU188" s="964"/>
      <c r="CM188" s="49">
        <v>1</v>
      </c>
    </row>
    <row r="189" spans="4:91" ht="30" customHeight="1">
      <c r="D189" s="674"/>
      <c r="E189" s="680"/>
      <c r="F189" s="681"/>
      <c r="G189" s="680"/>
      <c r="H189" s="682"/>
      <c r="I189" s="891"/>
      <c r="J189" s="892"/>
      <c r="K189" s="745"/>
      <c r="L189" s="893"/>
      <c r="M189" s="894"/>
      <c r="N189" s="895"/>
      <c r="O189" s="896"/>
      <c r="P189" s="137"/>
      <c r="Q189" s="897"/>
      <c r="R189" s="751"/>
      <c r="S189" s="898"/>
      <c r="T189" s="753"/>
      <c r="U189" s="899"/>
      <c r="V189" s="900"/>
      <c r="W189" s="756"/>
      <c r="X189" s="764"/>
      <c r="Z189" s="957" t="str">
        <f>IF(AA189="","",COUNTIF(AA27:AA189,"&lt;&gt;"))</f>
        <v/>
      </c>
      <c r="AA189" s="958"/>
      <c r="AB189" s="974" t="str">
        <f t="shared" si="48"/>
        <v/>
      </c>
      <c r="AC189" s="984" t="str">
        <f t="shared" si="36"/>
        <v/>
      </c>
      <c r="AD189" s="961" t="str">
        <f t="shared" si="37"/>
        <v/>
      </c>
      <c r="AE189" s="962" t="str">
        <f t="shared" si="38"/>
        <v/>
      </c>
      <c r="AF189" s="963" t="str">
        <f>IF(AG189="","",COUNTIF(AG27:AG189,"&lt;&gt;"))</f>
        <v/>
      </c>
      <c r="AG189" s="958" t="str" cm="1">
        <f t="array" ref="AG189">IF(AK189="","",IF(LEN(AK189)&lt;=MAX(10,AF22),AK189,IFERROR(LEFT(AK189,LOOKUP(2,1/(MID(AK189,ROW(10:509),1)=" ")/(ROW(10:509)&lt;=MAX(10,AF22)),ROW(10:509))-1),LEFT(AK189,MAX(10,AF22)))))</f>
        <v/>
      </c>
      <c r="AH189" s="963" t="str">
        <f t="shared" si="39"/>
        <v/>
      </c>
      <c r="AI189" s="963" t="str">
        <f t="shared" si="40"/>
        <v/>
      </c>
      <c r="AJ189" s="964" t="str">
        <f>IF(AL188&lt;&gt;"",AJ188,IF(AJ188&lt;MAX(Z27:Z326),AJ188+1,""))</f>
        <v/>
      </c>
      <c r="AK189" s="965" t="str">
        <f>IF(AJ189="","",IF(AL188&lt;&gt;"",AL188,INDEX(AD27:AD326,MATCH(AJ189,Z27:Z326,0))))</f>
        <v/>
      </c>
      <c r="AL189" s="965" t="str">
        <f t="shared" si="41"/>
        <v/>
      </c>
      <c r="AM189" s="966" t="str">
        <f t="shared" si="42"/>
        <v/>
      </c>
      <c r="AN189" s="967" t="str">
        <f t="shared" si="43"/>
        <v/>
      </c>
      <c r="AO189" s="967" t="str">
        <f t="shared" si="44"/>
        <v/>
      </c>
      <c r="AP189" s="966" t="str">
        <f t="shared" si="45"/>
        <v/>
      </c>
      <c r="AQ189" s="967" t="str">
        <f>IF(AM189="","",IF(COUNTIF(BO27:BO309,TRIM(AP189))&gt;0,"EXCLUSION EXACTE",""))</f>
        <v/>
      </c>
      <c r="AR189" s="967" t="str" cm="1">
        <f t="array" ref="AR189">IF(AM189="","",IF(SUMPRODUCT(--(BO27:BO309&lt;&gt;""),--ISNUMBER(SEARCH(" "&amp;BO27:BO309&amp;" ",AP189)))&gt;0,"BLOQUE MOLLUSQUES",""))</f>
        <v/>
      </c>
      <c r="AS189" s="967" t="str" cm="1">
        <f t="array" ref="AS189">IF(AM189="","",IF(SUMPRODUCT(--(BS27:BS309&lt;&gt;""),--ISNUMBER(SEARCH(" "&amp;BS27:BS309&amp;" ",AP189)))&gt;0,"FORCE MOLLUSQUES",""))</f>
        <v/>
      </c>
      <c r="AT189" s="966" t="str">
        <f t="shared" si="46"/>
        <v/>
      </c>
      <c r="AU189" s="966" t="str">
        <f t="shared" si="49"/>
        <v/>
      </c>
      <c r="AV189" s="967" t="str">
        <f t="shared" si="47"/>
        <v/>
      </c>
      <c r="AW189" s="967" t="str" cm="1">
        <f t="array" ref="AW189">IF(AM189="","",IF(AQ189&lt;&gt;"","",IF(SUMPRODUCT(--(BM27:BM1509=AW26),--(BL27:BL1509&lt;&gt;""),--ISNUMBER(SEARCH(" "&amp;BL27:BL1509&amp;" ",AP189)))&gt;0,AW26,"")))</f>
        <v/>
      </c>
      <c r="AX189" s="967" t="str" cm="1">
        <f t="array" ref="AX189">IF(AM189="","",IF(AQ189&lt;&gt;"","",IF(SUMPRODUCT(--(BM27:BM1509=AX26),--(BL27:BL1509&lt;&gt;""),--ISNUMBER(SEARCH(" "&amp;BL27:BL1509&amp;" ",AP189)))&gt;0,AX26,"")))</f>
        <v/>
      </c>
      <c r="AY189" s="967" t="str" cm="1">
        <f t="array" ref="AY189">IF(AM189="","",IF(AQ189&lt;&gt;"","",IF(SUMPRODUCT(--(BM27:BM1509=AY26),--(BL27:BL1509&lt;&gt;""),--ISNUMBER(SEARCH(" "&amp;BL27:BL1509&amp;" ",AP189)))&gt;0,AY26,"")))</f>
        <v/>
      </c>
      <c r="AZ189" s="967" t="str" cm="1">
        <f t="array" ref="AZ189">IF(AM189="","",IF(AQ189&lt;&gt;"","",IF(SUMPRODUCT(--(BM27:BM1509=AZ26),--(BL27:BL1509&lt;&gt;""),--ISNUMBER(SEARCH(" "&amp;BL27:BL1509&amp;" ",AP189)))&gt;0,AZ26,"")))</f>
        <v/>
      </c>
      <c r="BA189" s="967" t="str" cm="1">
        <f t="array" ref="BA189">IF(AM189="","",IF(AQ189&lt;&gt;"","",IF(SUMPRODUCT(--(BM27:BM1509=BA26),--(BL27:BL1509&lt;&gt;""),--ISNUMBER(SEARCH(" "&amp;BL27:BL1509&amp;" ",AP189)))&gt;0,BA26,"")))</f>
        <v/>
      </c>
      <c r="BB189" s="967" t="str" cm="1">
        <f t="array" ref="BB189">IF(AM189="","",IF(AQ189&lt;&gt;"","",IF(SUMPRODUCT(--(BM27:BM1509=BB26),--(BL27:BL1509&lt;&gt;""),--ISNUMBER(SEARCH(" "&amp;BL27:BL1509&amp;" ",AP189)))&gt;0,BB26,"")))</f>
        <v/>
      </c>
      <c r="BC189" s="967" t="str" cm="1">
        <f t="array" ref="BC189">IF(AM189="","",IF(AQ189&lt;&gt;"","",IF(SUMPRODUCT(--(BM27:BM1509=BC26),--(BL27:BL1509&lt;&gt;""),--ISNUMBER(SEARCH(" "&amp;BL27:BL1509&amp;" ",AP189)))&gt;0,BC26,"")))</f>
        <v/>
      </c>
      <c r="BD189" s="967" t="str" cm="1">
        <f t="array" ref="BD189">IF(AM189="","",IF(AQ189&lt;&gt;"","",IF(SUMPRODUCT(--(BM27:BM1509=BD26),--(BL27:BL1509&lt;&gt;""),--ISNUMBER(SEARCH(" "&amp;BL27:BL1509&amp;" ",AP189)))&gt;0,BD26,"")))</f>
        <v/>
      </c>
      <c r="BE189" s="967" t="str" cm="1">
        <f t="array" ref="BE189">IF(AM189="","",IF(AQ189&lt;&gt;"","",IF(SUMPRODUCT(--(BM27:BM1509=BE26),--(BL27:BL1509&lt;&gt;""),--ISNUMBER(SEARCH(" "&amp;BL27:BL1509&amp;" ",AP189)))&gt;0,BE26,"")))</f>
        <v/>
      </c>
      <c r="BF189" s="967" t="str" cm="1">
        <f t="array" ref="BF189">IF(AM189="","",IF(AQ189&lt;&gt;"","",IF(SUMPRODUCT(--(BM27:BM1509=BF26),--(BL27:BL1509&lt;&gt;""),--ISNUMBER(SEARCH(" "&amp;BL27:BL1509&amp;" ",AP189)))&gt;0,BF26,"")))</f>
        <v/>
      </c>
      <c r="BG189" s="967" t="str" cm="1">
        <f t="array" ref="BG189">IF(AM189="","",IF(AQ189&lt;&gt;"","",IF(SUMPRODUCT(--(BM27:BM1509=BG26),--(BL27:BL1509&lt;&gt;""),--ISNUMBER(SEARCH(" "&amp;BL27:BL1509&amp;" ",AP189)))&gt;0,BG26,"")))</f>
        <v/>
      </c>
      <c r="BH189" s="967" t="str" cm="1">
        <f t="array" ref="BH189">IF(AM189="","",IF(AQ189&lt;&gt;"","",IF(SUMPRODUCT(--(BM27:BM1509=BH26),--(BL27:BL1509&lt;&gt;""),--ISNUMBER(SEARCH(" "&amp;BL27:BL1509&amp;" ",AP189)))&gt;0,BH26,"")))</f>
        <v/>
      </c>
      <c r="BI189" s="967" t="str" cm="1">
        <f t="array" ref="BI189">IF(AM189="","",IF(AQ189&lt;&gt;"","",IF(SUMPRODUCT(--(BM27:BM1509=BI26),--(BL27:BL1509&lt;&gt;""),--ISNUMBER(SEARCH(" "&amp;BL27:BL1509&amp;" ",AP189)))&gt;0,BI26,"")))</f>
        <v/>
      </c>
      <c r="BJ189" s="967" t="str" cm="1">
        <f t="array" ref="BJ189">IF(AM189="","",IF(AS189&lt;&gt;"",BJ26,IF(AR189&lt;&gt;"","",IF(AQ189&lt;&gt;"","",IF(SUMPRODUCT(--(BM27:BM1509=BJ26),--(BL27:BL1509&lt;&gt;""),--ISNUMBER(SEARCH(" "&amp;BL27:BL1509&amp;" ",AP189)))&gt;0,BJ26,"")))))</f>
        <v/>
      </c>
      <c r="BL189" s="968" t="s">
        <v>2210</v>
      </c>
      <c r="BM189" s="968" t="s">
        <v>1962</v>
      </c>
      <c r="BO189" s="964"/>
      <c r="BP189" s="964"/>
      <c r="BQ189" s="964"/>
      <c r="BS189" s="964"/>
      <c r="BT189" s="964"/>
      <c r="BU189" s="964"/>
      <c r="CM189" s="49">
        <v>1</v>
      </c>
    </row>
    <row r="190" spans="4:91" ht="30" customHeight="1">
      <c r="D190" s="674"/>
      <c r="E190" s="680"/>
      <c r="F190" s="681"/>
      <c r="G190" s="680"/>
      <c r="H190" s="682"/>
      <c r="I190" s="891"/>
      <c r="J190" s="892"/>
      <c r="K190" s="745"/>
      <c r="L190" s="893"/>
      <c r="M190" s="894"/>
      <c r="N190" s="895"/>
      <c r="O190" s="896"/>
      <c r="P190" s="137"/>
      <c r="Q190" s="897"/>
      <c r="R190" s="751"/>
      <c r="S190" s="898"/>
      <c r="T190" s="753"/>
      <c r="U190" s="899"/>
      <c r="V190" s="900"/>
      <c r="W190" s="756"/>
      <c r="X190" s="764"/>
      <c r="Z190" s="973" t="str">
        <f>IF(AA190="","",COUNTIF(AA27:AA190,"&lt;&gt;"))</f>
        <v/>
      </c>
      <c r="AA190" s="965"/>
      <c r="AB190" s="974" t="str">
        <f t="shared" si="48"/>
        <v/>
      </c>
      <c r="AC190" s="984" t="str">
        <f t="shared" si="36"/>
        <v/>
      </c>
      <c r="AD190" s="976" t="str">
        <f t="shared" si="37"/>
        <v/>
      </c>
      <c r="AE190" s="977" t="str">
        <f t="shared" si="38"/>
        <v/>
      </c>
      <c r="AF190" s="964" t="str">
        <f>IF(AG190="","",COUNTIF(AG27:AG190,"&lt;&gt;"))</f>
        <v/>
      </c>
      <c r="AG190" s="965" t="str" cm="1">
        <f t="array" ref="AG190">IF(AK190="","",IF(LEN(AK190)&lt;=MAX(10,AF22),AK190,IFERROR(LEFT(AK190,LOOKUP(2,1/(MID(AK190,ROW(10:509),1)=" ")/(ROW(10:509)&lt;=MAX(10,AF22)),ROW(10:509))-1),LEFT(AK190,MAX(10,AF22)))))</f>
        <v/>
      </c>
      <c r="AH190" s="964" t="str">
        <f t="shared" si="39"/>
        <v/>
      </c>
      <c r="AI190" s="964" t="str">
        <f t="shared" si="40"/>
        <v/>
      </c>
      <c r="AJ190" s="964" t="str">
        <f>IF(AL189&lt;&gt;"",AJ189,IF(AJ189&lt;MAX(Z27:Z326),AJ189+1,""))</f>
        <v/>
      </c>
      <c r="AK190" s="965" t="str">
        <f>IF(AJ190="","",IF(AL189&lt;&gt;"",AL189,INDEX(AD27:AD326,MATCH(AJ190,Z27:Z326,0))))</f>
        <v/>
      </c>
      <c r="AL190" s="965" t="str">
        <f t="shared" si="41"/>
        <v/>
      </c>
      <c r="AM190" s="965" t="str">
        <f t="shared" si="42"/>
        <v/>
      </c>
      <c r="AN190" s="964" t="str">
        <f t="shared" si="43"/>
        <v/>
      </c>
      <c r="AO190" s="964" t="str">
        <f t="shared" si="44"/>
        <v/>
      </c>
      <c r="AP190" s="965" t="str">
        <f t="shared" si="45"/>
        <v/>
      </c>
      <c r="AQ190" s="964" t="str">
        <f>IF(AM190="","",IF(COUNTIF(BO27:BO309,TRIM(AP190))&gt;0,"EXCLUSION EXACTE",""))</f>
        <v/>
      </c>
      <c r="AR190" s="964" t="str" cm="1">
        <f t="array" ref="AR190">IF(AM190="","",IF(SUMPRODUCT(--(BO27:BO309&lt;&gt;""),--ISNUMBER(SEARCH(" "&amp;BO27:BO309&amp;" ",AP190)))&gt;0,"BLOQUE MOLLUSQUES",""))</f>
        <v/>
      </c>
      <c r="AS190" s="964" t="str" cm="1">
        <f t="array" ref="AS190">IF(AM190="","",IF(SUMPRODUCT(--(BS27:BS309&lt;&gt;""),--ISNUMBER(SEARCH(" "&amp;BS27:BS309&amp;" ",AP190)))&gt;0,"FORCE MOLLUSQUES",""))</f>
        <v/>
      </c>
      <c r="AT190" s="965" t="str">
        <f t="shared" si="46"/>
        <v/>
      </c>
      <c r="AU190" s="965" t="str">
        <f t="shared" si="49"/>
        <v/>
      </c>
      <c r="AV190" s="964" t="str">
        <f t="shared" si="47"/>
        <v/>
      </c>
      <c r="AW190" s="964" t="str" cm="1">
        <f t="array" ref="AW190">IF(AM190="","",IF(AQ190&lt;&gt;"","",IF(SUMPRODUCT(--(BM27:BM1509=AW26),--(BL27:BL1509&lt;&gt;""),--ISNUMBER(SEARCH(" "&amp;BL27:BL1509&amp;" ",AP190)))&gt;0,AW26,"")))</f>
        <v/>
      </c>
      <c r="AX190" s="964" t="str" cm="1">
        <f t="array" ref="AX190">IF(AM190="","",IF(AQ190&lt;&gt;"","",IF(SUMPRODUCT(--(BM27:BM1509=AX26),--(BL27:BL1509&lt;&gt;""),--ISNUMBER(SEARCH(" "&amp;BL27:BL1509&amp;" ",AP190)))&gt;0,AX26,"")))</f>
        <v/>
      </c>
      <c r="AY190" s="964" t="str" cm="1">
        <f t="array" ref="AY190">IF(AM190="","",IF(AQ190&lt;&gt;"","",IF(SUMPRODUCT(--(BM27:BM1509=AY26),--(BL27:BL1509&lt;&gt;""),--ISNUMBER(SEARCH(" "&amp;BL27:BL1509&amp;" ",AP190)))&gt;0,AY26,"")))</f>
        <v/>
      </c>
      <c r="AZ190" s="964" t="str" cm="1">
        <f t="array" ref="AZ190">IF(AM190="","",IF(AQ190&lt;&gt;"","",IF(SUMPRODUCT(--(BM27:BM1509=AZ26),--(BL27:BL1509&lt;&gt;""),--ISNUMBER(SEARCH(" "&amp;BL27:BL1509&amp;" ",AP190)))&gt;0,AZ26,"")))</f>
        <v/>
      </c>
      <c r="BA190" s="964" t="str" cm="1">
        <f t="array" ref="BA190">IF(AM190="","",IF(AQ190&lt;&gt;"","",IF(SUMPRODUCT(--(BM27:BM1509=BA26),--(BL27:BL1509&lt;&gt;""),--ISNUMBER(SEARCH(" "&amp;BL27:BL1509&amp;" ",AP190)))&gt;0,BA26,"")))</f>
        <v/>
      </c>
      <c r="BB190" s="964" t="str" cm="1">
        <f t="array" ref="BB190">IF(AM190="","",IF(AQ190&lt;&gt;"","",IF(SUMPRODUCT(--(BM27:BM1509=BB26),--(BL27:BL1509&lt;&gt;""),--ISNUMBER(SEARCH(" "&amp;BL27:BL1509&amp;" ",AP190)))&gt;0,BB26,"")))</f>
        <v/>
      </c>
      <c r="BC190" s="964" t="str" cm="1">
        <f t="array" ref="BC190">IF(AM190="","",IF(AQ190&lt;&gt;"","",IF(SUMPRODUCT(--(BM27:BM1509=BC26),--(BL27:BL1509&lt;&gt;""),--ISNUMBER(SEARCH(" "&amp;BL27:BL1509&amp;" ",AP190)))&gt;0,BC26,"")))</f>
        <v/>
      </c>
      <c r="BD190" s="964" t="str" cm="1">
        <f t="array" ref="BD190">IF(AM190="","",IF(AQ190&lt;&gt;"","",IF(SUMPRODUCT(--(BM27:BM1509=BD26),--(BL27:BL1509&lt;&gt;""),--ISNUMBER(SEARCH(" "&amp;BL27:BL1509&amp;" ",AP190)))&gt;0,BD26,"")))</f>
        <v/>
      </c>
      <c r="BE190" s="964" t="str" cm="1">
        <f t="array" ref="BE190">IF(AM190="","",IF(AQ190&lt;&gt;"","",IF(SUMPRODUCT(--(BM27:BM1509=BE26),--(BL27:BL1509&lt;&gt;""),--ISNUMBER(SEARCH(" "&amp;BL27:BL1509&amp;" ",AP190)))&gt;0,BE26,"")))</f>
        <v/>
      </c>
      <c r="BF190" s="964" t="str" cm="1">
        <f t="array" ref="BF190">IF(AM190="","",IF(AQ190&lt;&gt;"","",IF(SUMPRODUCT(--(BM27:BM1509=BF26),--(BL27:BL1509&lt;&gt;""),--ISNUMBER(SEARCH(" "&amp;BL27:BL1509&amp;" ",AP190)))&gt;0,BF26,"")))</f>
        <v/>
      </c>
      <c r="BG190" s="964" t="str" cm="1">
        <f t="array" ref="BG190">IF(AM190="","",IF(AQ190&lt;&gt;"","",IF(SUMPRODUCT(--(BM27:BM1509=BG26),--(BL27:BL1509&lt;&gt;""),--ISNUMBER(SEARCH(" "&amp;BL27:BL1509&amp;" ",AP190)))&gt;0,BG26,"")))</f>
        <v/>
      </c>
      <c r="BH190" s="964" t="str" cm="1">
        <f t="array" ref="BH190">IF(AM190="","",IF(AQ190&lt;&gt;"","",IF(SUMPRODUCT(--(BM27:BM1509=BH26),--(BL27:BL1509&lt;&gt;""),--ISNUMBER(SEARCH(" "&amp;BL27:BL1509&amp;" ",AP190)))&gt;0,BH26,"")))</f>
        <v/>
      </c>
      <c r="BI190" s="964" t="str" cm="1">
        <f t="array" ref="BI190">IF(AM190="","",IF(AQ190&lt;&gt;"","",IF(SUMPRODUCT(--(BM27:BM1509=BI26),--(BL27:BL1509&lt;&gt;""),--ISNUMBER(SEARCH(" "&amp;BL27:BL1509&amp;" ",AP190)))&gt;0,BI26,"")))</f>
        <v/>
      </c>
      <c r="BJ190" s="964" t="str" cm="1">
        <f t="array" ref="BJ190">IF(AM190="","",IF(AS190&lt;&gt;"",BJ26,IF(AR190&lt;&gt;"","",IF(AQ190&lt;&gt;"","",IF(SUMPRODUCT(--(BM27:BM1509=BJ26),--(BL27:BL1509&lt;&gt;""),--ISNUMBER(SEARCH(" "&amp;BL27:BL1509&amp;" ",AP190)))&gt;0,BJ26,"")))))</f>
        <v/>
      </c>
      <c r="BL190" s="964" t="s">
        <v>2211</v>
      </c>
      <c r="BM190" s="964" t="s">
        <v>1962</v>
      </c>
      <c r="BO190" s="964"/>
      <c r="BP190" s="964"/>
      <c r="BQ190" s="964"/>
      <c r="BS190" s="964"/>
      <c r="BT190" s="964"/>
      <c r="BU190" s="964"/>
      <c r="CM190" s="49">
        <v>1</v>
      </c>
    </row>
    <row r="191" spans="4:91" ht="30" customHeight="1">
      <c r="D191" s="674"/>
      <c r="E191" s="680"/>
      <c r="F191" s="681"/>
      <c r="G191" s="680"/>
      <c r="H191" s="682"/>
      <c r="I191" s="891"/>
      <c r="J191" s="892"/>
      <c r="K191" s="745"/>
      <c r="L191" s="893"/>
      <c r="M191" s="894"/>
      <c r="N191" s="895"/>
      <c r="O191" s="896"/>
      <c r="P191" s="137"/>
      <c r="Q191" s="897"/>
      <c r="R191" s="751"/>
      <c r="S191" s="898"/>
      <c r="T191" s="753"/>
      <c r="U191" s="899"/>
      <c r="V191" s="900"/>
      <c r="W191" s="756"/>
      <c r="X191" s="764"/>
      <c r="Z191" s="957" t="str">
        <f>IF(AA191="","",COUNTIF(AA27:AA191,"&lt;&gt;"))</f>
        <v/>
      </c>
      <c r="AA191" s="958"/>
      <c r="AB191" s="974" t="str">
        <f t="shared" si="48"/>
        <v/>
      </c>
      <c r="AC191" s="984" t="str">
        <f t="shared" si="36"/>
        <v/>
      </c>
      <c r="AD191" s="961" t="str">
        <f t="shared" si="37"/>
        <v/>
      </c>
      <c r="AE191" s="962" t="str">
        <f t="shared" si="38"/>
        <v/>
      </c>
      <c r="AF191" s="963" t="str">
        <f>IF(AG191="","",COUNTIF(AG27:AG191,"&lt;&gt;"))</f>
        <v/>
      </c>
      <c r="AG191" s="958" t="str" cm="1">
        <f t="array" ref="AG191">IF(AK191="","",IF(LEN(AK191)&lt;=MAX(10,AF22),AK191,IFERROR(LEFT(AK191,LOOKUP(2,1/(MID(AK191,ROW(10:509),1)=" ")/(ROW(10:509)&lt;=MAX(10,AF22)),ROW(10:509))-1),LEFT(AK191,MAX(10,AF22)))))</f>
        <v/>
      </c>
      <c r="AH191" s="963" t="str">
        <f t="shared" si="39"/>
        <v/>
      </c>
      <c r="AI191" s="963" t="str">
        <f t="shared" si="40"/>
        <v/>
      </c>
      <c r="AJ191" s="964" t="str">
        <f>IF(AL190&lt;&gt;"",AJ190,IF(AJ190&lt;MAX(Z27:Z326),AJ190+1,""))</f>
        <v/>
      </c>
      <c r="AK191" s="965" t="str">
        <f>IF(AJ191="","",IF(AL190&lt;&gt;"",AL190,INDEX(AD27:AD326,MATCH(AJ191,Z27:Z326,0))))</f>
        <v/>
      </c>
      <c r="AL191" s="965" t="str">
        <f t="shared" si="41"/>
        <v/>
      </c>
      <c r="AM191" s="966" t="str">
        <f t="shared" si="42"/>
        <v/>
      </c>
      <c r="AN191" s="967" t="str">
        <f t="shared" si="43"/>
        <v/>
      </c>
      <c r="AO191" s="967" t="str">
        <f t="shared" si="44"/>
        <v/>
      </c>
      <c r="AP191" s="966" t="str">
        <f t="shared" si="45"/>
        <v/>
      </c>
      <c r="AQ191" s="967" t="str">
        <f>IF(AM191="","",IF(COUNTIF(BO27:BO309,TRIM(AP191))&gt;0,"EXCLUSION EXACTE",""))</f>
        <v/>
      </c>
      <c r="AR191" s="967" t="str" cm="1">
        <f t="array" ref="AR191">IF(AM191="","",IF(SUMPRODUCT(--(BO27:BO309&lt;&gt;""),--ISNUMBER(SEARCH(" "&amp;BO27:BO309&amp;" ",AP191)))&gt;0,"BLOQUE MOLLUSQUES",""))</f>
        <v/>
      </c>
      <c r="AS191" s="967" t="str" cm="1">
        <f t="array" ref="AS191">IF(AM191="","",IF(SUMPRODUCT(--(BS27:BS309&lt;&gt;""),--ISNUMBER(SEARCH(" "&amp;BS27:BS309&amp;" ",AP191)))&gt;0,"FORCE MOLLUSQUES",""))</f>
        <v/>
      </c>
      <c r="AT191" s="966" t="str">
        <f t="shared" si="46"/>
        <v/>
      </c>
      <c r="AU191" s="966" t="str">
        <f t="shared" si="49"/>
        <v/>
      </c>
      <c r="AV191" s="967" t="str">
        <f t="shared" si="47"/>
        <v/>
      </c>
      <c r="AW191" s="967" t="str" cm="1">
        <f t="array" ref="AW191">IF(AM191="","",IF(AQ191&lt;&gt;"","",IF(SUMPRODUCT(--(BM27:BM1509=AW26),--(BL27:BL1509&lt;&gt;""),--ISNUMBER(SEARCH(" "&amp;BL27:BL1509&amp;" ",AP191)))&gt;0,AW26,"")))</f>
        <v/>
      </c>
      <c r="AX191" s="967" t="str" cm="1">
        <f t="array" ref="AX191">IF(AM191="","",IF(AQ191&lt;&gt;"","",IF(SUMPRODUCT(--(BM27:BM1509=AX26),--(BL27:BL1509&lt;&gt;""),--ISNUMBER(SEARCH(" "&amp;BL27:BL1509&amp;" ",AP191)))&gt;0,AX26,"")))</f>
        <v/>
      </c>
      <c r="AY191" s="967" t="str" cm="1">
        <f t="array" ref="AY191">IF(AM191="","",IF(AQ191&lt;&gt;"","",IF(SUMPRODUCT(--(BM27:BM1509=AY26),--(BL27:BL1509&lt;&gt;""),--ISNUMBER(SEARCH(" "&amp;BL27:BL1509&amp;" ",AP191)))&gt;0,AY26,"")))</f>
        <v/>
      </c>
      <c r="AZ191" s="967" t="str" cm="1">
        <f t="array" ref="AZ191">IF(AM191="","",IF(AQ191&lt;&gt;"","",IF(SUMPRODUCT(--(BM27:BM1509=AZ26),--(BL27:BL1509&lt;&gt;""),--ISNUMBER(SEARCH(" "&amp;BL27:BL1509&amp;" ",AP191)))&gt;0,AZ26,"")))</f>
        <v/>
      </c>
      <c r="BA191" s="967" t="str" cm="1">
        <f t="array" ref="BA191">IF(AM191="","",IF(AQ191&lt;&gt;"","",IF(SUMPRODUCT(--(BM27:BM1509=BA26),--(BL27:BL1509&lt;&gt;""),--ISNUMBER(SEARCH(" "&amp;BL27:BL1509&amp;" ",AP191)))&gt;0,BA26,"")))</f>
        <v/>
      </c>
      <c r="BB191" s="967" t="str" cm="1">
        <f t="array" ref="BB191">IF(AM191="","",IF(AQ191&lt;&gt;"","",IF(SUMPRODUCT(--(BM27:BM1509=BB26),--(BL27:BL1509&lt;&gt;""),--ISNUMBER(SEARCH(" "&amp;BL27:BL1509&amp;" ",AP191)))&gt;0,BB26,"")))</f>
        <v/>
      </c>
      <c r="BC191" s="967" t="str" cm="1">
        <f t="array" ref="BC191">IF(AM191="","",IF(AQ191&lt;&gt;"","",IF(SUMPRODUCT(--(BM27:BM1509=BC26),--(BL27:BL1509&lt;&gt;""),--ISNUMBER(SEARCH(" "&amp;BL27:BL1509&amp;" ",AP191)))&gt;0,BC26,"")))</f>
        <v/>
      </c>
      <c r="BD191" s="967" t="str" cm="1">
        <f t="array" ref="BD191">IF(AM191="","",IF(AQ191&lt;&gt;"","",IF(SUMPRODUCT(--(BM27:BM1509=BD26),--(BL27:BL1509&lt;&gt;""),--ISNUMBER(SEARCH(" "&amp;BL27:BL1509&amp;" ",AP191)))&gt;0,BD26,"")))</f>
        <v/>
      </c>
      <c r="BE191" s="967" t="str" cm="1">
        <f t="array" ref="BE191">IF(AM191="","",IF(AQ191&lt;&gt;"","",IF(SUMPRODUCT(--(BM27:BM1509=BE26),--(BL27:BL1509&lt;&gt;""),--ISNUMBER(SEARCH(" "&amp;BL27:BL1509&amp;" ",AP191)))&gt;0,BE26,"")))</f>
        <v/>
      </c>
      <c r="BF191" s="967" t="str" cm="1">
        <f t="array" ref="BF191">IF(AM191="","",IF(AQ191&lt;&gt;"","",IF(SUMPRODUCT(--(BM27:BM1509=BF26),--(BL27:BL1509&lt;&gt;""),--ISNUMBER(SEARCH(" "&amp;BL27:BL1509&amp;" ",AP191)))&gt;0,BF26,"")))</f>
        <v/>
      </c>
      <c r="BG191" s="967" t="str" cm="1">
        <f t="array" ref="BG191">IF(AM191="","",IF(AQ191&lt;&gt;"","",IF(SUMPRODUCT(--(BM27:BM1509=BG26),--(BL27:BL1509&lt;&gt;""),--ISNUMBER(SEARCH(" "&amp;BL27:BL1509&amp;" ",AP191)))&gt;0,BG26,"")))</f>
        <v/>
      </c>
      <c r="BH191" s="967" t="str" cm="1">
        <f t="array" ref="BH191">IF(AM191="","",IF(AQ191&lt;&gt;"","",IF(SUMPRODUCT(--(BM27:BM1509=BH26),--(BL27:BL1509&lt;&gt;""),--ISNUMBER(SEARCH(" "&amp;BL27:BL1509&amp;" ",AP191)))&gt;0,BH26,"")))</f>
        <v/>
      </c>
      <c r="BI191" s="967" t="str" cm="1">
        <f t="array" ref="BI191">IF(AM191="","",IF(AQ191&lt;&gt;"","",IF(SUMPRODUCT(--(BM27:BM1509=BI26),--(BL27:BL1509&lt;&gt;""),--ISNUMBER(SEARCH(" "&amp;BL27:BL1509&amp;" ",AP191)))&gt;0,BI26,"")))</f>
        <v/>
      </c>
      <c r="BJ191" s="967" t="str" cm="1">
        <f t="array" ref="BJ191">IF(AM191="","",IF(AS191&lt;&gt;"",BJ26,IF(AR191&lt;&gt;"","",IF(AQ191&lt;&gt;"","",IF(SUMPRODUCT(--(BM27:BM1509=BJ26),--(BL27:BL1509&lt;&gt;""),--ISNUMBER(SEARCH(" "&amp;BL27:BL1509&amp;" ",AP191)))&gt;0,BJ26,"")))))</f>
        <v/>
      </c>
      <c r="BL191" s="968" t="s">
        <v>2212</v>
      </c>
      <c r="BM191" s="968" t="s">
        <v>1962</v>
      </c>
      <c r="BO191" s="964"/>
      <c r="BP191" s="964"/>
      <c r="BQ191" s="964"/>
      <c r="BS191" s="964"/>
      <c r="BT191" s="964"/>
      <c r="BU191" s="964"/>
      <c r="CM191" s="49">
        <v>1</v>
      </c>
    </row>
    <row r="192" spans="4:91" ht="30" customHeight="1">
      <c r="D192" s="674"/>
      <c r="E192" s="680"/>
      <c r="F192" s="681"/>
      <c r="G192" s="680"/>
      <c r="H192" s="682"/>
      <c r="I192" s="891"/>
      <c r="J192" s="892"/>
      <c r="K192" s="745"/>
      <c r="L192" s="893"/>
      <c r="M192" s="894"/>
      <c r="N192" s="895"/>
      <c r="O192" s="896"/>
      <c r="P192" s="137"/>
      <c r="Q192" s="897"/>
      <c r="R192" s="751"/>
      <c r="S192" s="898"/>
      <c r="T192" s="753"/>
      <c r="U192" s="899"/>
      <c r="V192" s="900"/>
      <c r="W192" s="756"/>
      <c r="X192" s="764"/>
      <c r="Z192" s="973" t="str">
        <f>IF(AA192="","",COUNTIF(AA27:AA192,"&lt;&gt;"))</f>
        <v/>
      </c>
      <c r="AA192" s="965"/>
      <c r="AB192" s="974" t="str">
        <f t="shared" si="48"/>
        <v/>
      </c>
      <c r="AC192" s="984" t="str">
        <f t="shared" si="36"/>
        <v/>
      </c>
      <c r="AD192" s="976" t="str">
        <f t="shared" si="37"/>
        <v/>
      </c>
      <c r="AE192" s="977" t="str">
        <f t="shared" si="38"/>
        <v/>
      </c>
      <c r="AF192" s="964" t="str">
        <f>IF(AG192="","",COUNTIF(AG27:AG192,"&lt;&gt;"))</f>
        <v/>
      </c>
      <c r="AG192" s="965" t="str" cm="1">
        <f t="array" ref="AG192">IF(AK192="","",IF(LEN(AK192)&lt;=MAX(10,AF22),AK192,IFERROR(LEFT(AK192,LOOKUP(2,1/(MID(AK192,ROW(10:509),1)=" ")/(ROW(10:509)&lt;=MAX(10,AF22)),ROW(10:509))-1),LEFT(AK192,MAX(10,AF22)))))</f>
        <v/>
      </c>
      <c r="AH192" s="964" t="str">
        <f t="shared" si="39"/>
        <v/>
      </c>
      <c r="AI192" s="964" t="str">
        <f t="shared" si="40"/>
        <v/>
      </c>
      <c r="AJ192" s="964" t="str">
        <f>IF(AL191&lt;&gt;"",AJ191,IF(AJ191&lt;MAX(Z27:Z326),AJ191+1,""))</f>
        <v/>
      </c>
      <c r="AK192" s="965" t="str">
        <f>IF(AJ192="","",IF(AL191&lt;&gt;"",AL191,INDEX(AD27:AD326,MATCH(AJ192,Z27:Z326,0))))</f>
        <v/>
      </c>
      <c r="AL192" s="965" t="str">
        <f t="shared" si="41"/>
        <v/>
      </c>
      <c r="AM192" s="965" t="str">
        <f t="shared" si="42"/>
        <v/>
      </c>
      <c r="AN192" s="964" t="str">
        <f t="shared" si="43"/>
        <v/>
      </c>
      <c r="AO192" s="964" t="str">
        <f t="shared" si="44"/>
        <v/>
      </c>
      <c r="AP192" s="965" t="str">
        <f t="shared" si="45"/>
        <v/>
      </c>
      <c r="AQ192" s="964" t="str">
        <f>IF(AM192="","",IF(COUNTIF(BO27:BO309,TRIM(AP192))&gt;0,"EXCLUSION EXACTE",""))</f>
        <v/>
      </c>
      <c r="AR192" s="964" t="str" cm="1">
        <f t="array" ref="AR192">IF(AM192="","",IF(SUMPRODUCT(--(BO27:BO309&lt;&gt;""),--ISNUMBER(SEARCH(" "&amp;BO27:BO309&amp;" ",AP192)))&gt;0,"BLOQUE MOLLUSQUES",""))</f>
        <v/>
      </c>
      <c r="AS192" s="964" t="str" cm="1">
        <f t="array" ref="AS192">IF(AM192="","",IF(SUMPRODUCT(--(BS27:BS309&lt;&gt;""),--ISNUMBER(SEARCH(" "&amp;BS27:BS309&amp;" ",AP192)))&gt;0,"FORCE MOLLUSQUES",""))</f>
        <v/>
      </c>
      <c r="AT192" s="965" t="str">
        <f t="shared" si="46"/>
        <v/>
      </c>
      <c r="AU192" s="965" t="str">
        <f t="shared" si="49"/>
        <v/>
      </c>
      <c r="AV192" s="964" t="str">
        <f t="shared" si="47"/>
        <v/>
      </c>
      <c r="AW192" s="964" t="str" cm="1">
        <f t="array" ref="AW192">IF(AM192="","",IF(AQ192&lt;&gt;"","",IF(SUMPRODUCT(--(BM27:BM1509=AW26),--(BL27:BL1509&lt;&gt;""),--ISNUMBER(SEARCH(" "&amp;BL27:BL1509&amp;" ",AP192)))&gt;0,AW26,"")))</f>
        <v/>
      </c>
      <c r="AX192" s="964" t="str" cm="1">
        <f t="array" ref="AX192">IF(AM192="","",IF(AQ192&lt;&gt;"","",IF(SUMPRODUCT(--(BM27:BM1509=AX26),--(BL27:BL1509&lt;&gt;""),--ISNUMBER(SEARCH(" "&amp;BL27:BL1509&amp;" ",AP192)))&gt;0,AX26,"")))</f>
        <v/>
      </c>
      <c r="AY192" s="964" t="str" cm="1">
        <f t="array" ref="AY192">IF(AM192="","",IF(AQ192&lt;&gt;"","",IF(SUMPRODUCT(--(BM27:BM1509=AY26),--(BL27:BL1509&lt;&gt;""),--ISNUMBER(SEARCH(" "&amp;BL27:BL1509&amp;" ",AP192)))&gt;0,AY26,"")))</f>
        <v/>
      </c>
      <c r="AZ192" s="964" t="str" cm="1">
        <f t="array" ref="AZ192">IF(AM192="","",IF(AQ192&lt;&gt;"","",IF(SUMPRODUCT(--(BM27:BM1509=AZ26),--(BL27:BL1509&lt;&gt;""),--ISNUMBER(SEARCH(" "&amp;BL27:BL1509&amp;" ",AP192)))&gt;0,AZ26,"")))</f>
        <v/>
      </c>
      <c r="BA192" s="964" t="str" cm="1">
        <f t="array" ref="BA192">IF(AM192="","",IF(AQ192&lt;&gt;"","",IF(SUMPRODUCT(--(BM27:BM1509=BA26),--(BL27:BL1509&lt;&gt;""),--ISNUMBER(SEARCH(" "&amp;BL27:BL1509&amp;" ",AP192)))&gt;0,BA26,"")))</f>
        <v/>
      </c>
      <c r="BB192" s="964" t="str" cm="1">
        <f t="array" ref="BB192">IF(AM192="","",IF(AQ192&lt;&gt;"","",IF(SUMPRODUCT(--(BM27:BM1509=BB26),--(BL27:BL1509&lt;&gt;""),--ISNUMBER(SEARCH(" "&amp;BL27:BL1509&amp;" ",AP192)))&gt;0,BB26,"")))</f>
        <v/>
      </c>
      <c r="BC192" s="964" t="str" cm="1">
        <f t="array" ref="BC192">IF(AM192="","",IF(AQ192&lt;&gt;"","",IF(SUMPRODUCT(--(BM27:BM1509=BC26),--(BL27:BL1509&lt;&gt;""),--ISNUMBER(SEARCH(" "&amp;BL27:BL1509&amp;" ",AP192)))&gt;0,BC26,"")))</f>
        <v/>
      </c>
      <c r="BD192" s="964" t="str" cm="1">
        <f t="array" ref="BD192">IF(AM192="","",IF(AQ192&lt;&gt;"","",IF(SUMPRODUCT(--(BM27:BM1509=BD26),--(BL27:BL1509&lt;&gt;""),--ISNUMBER(SEARCH(" "&amp;BL27:BL1509&amp;" ",AP192)))&gt;0,BD26,"")))</f>
        <v/>
      </c>
      <c r="BE192" s="964" t="str" cm="1">
        <f t="array" ref="BE192">IF(AM192="","",IF(AQ192&lt;&gt;"","",IF(SUMPRODUCT(--(BM27:BM1509=BE26),--(BL27:BL1509&lt;&gt;""),--ISNUMBER(SEARCH(" "&amp;BL27:BL1509&amp;" ",AP192)))&gt;0,BE26,"")))</f>
        <v/>
      </c>
      <c r="BF192" s="964" t="str" cm="1">
        <f t="array" ref="BF192">IF(AM192="","",IF(AQ192&lt;&gt;"","",IF(SUMPRODUCT(--(BM27:BM1509=BF26),--(BL27:BL1509&lt;&gt;""),--ISNUMBER(SEARCH(" "&amp;BL27:BL1509&amp;" ",AP192)))&gt;0,BF26,"")))</f>
        <v/>
      </c>
      <c r="BG192" s="964" t="str" cm="1">
        <f t="array" ref="BG192">IF(AM192="","",IF(AQ192&lt;&gt;"","",IF(SUMPRODUCT(--(BM27:BM1509=BG26),--(BL27:BL1509&lt;&gt;""),--ISNUMBER(SEARCH(" "&amp;BL27:BL1509&amp;" ",AP192)))&gt;0,BG26,"")))</f>
        <v/>
      </c>
      <c r="BH192" s="964" t="str" cm="1">
        <f t="array" ref="BH192">IF(AM192="","",IF(AQ192&lt;&gt;"","",IF(SUMPRODUCT(--(BM27:BM1509=BH26),--(BL27:BL1509&lt;&gt;""),--ISNUMBER(SEARCH(" "&amp;BL27:BL1509&amp;" ",AP192)))&gt;0,BH26,"")))</f>
        <v/>
      </c>
      <c r="BI192" s="964" t="str" cm="1">
        <f t="array" ref="BI192">IF(AM192="","",IF(AQ192&lt;&gt;"","",IF(SUMPRODUCT(--(BM27:BM1509=BI26),--(BL27:BL1509&lt;&gt;""),--ISNUMBER(SEARCH(" "&amp;BL27:BL1509&amp;" ",AP192)))&gt;0,BI26,"")))</f>
        <v/>
      </c>
      <c r="BJ192" s="964" t="str" cm="1">
        <f t="array" ref="BJ192">IF(AM192="","",IF(AS192&lt;&gt;"",BJ26,IF(AR192&lt;&gt;"","",IF(AQ192&lt;&gt;"","",IF(SUMPRODUCT(--(BM27:BM1509=BJ26),--(BL27:BL1509&lt;&gt;""),--ISNUMBER(SEARCH(" "&amp;BL27:BL1509&amp;" ",AP192)))&gt;0,BJ26,"")))))</f>
        <v/>
      </c>
      <c r="BL192" s="964" t="s">
        <v>2213</v>
      </c>
      <c r="BM192" s="964" t="s">
        <v>1962</v>
      </c>
      <c r="BO192" s="964"/>
      <c r="BP192" s="964"/>
      <c r="BQ192" s="964"/>
      <c r="BS192" s="964"/>
      <c r="BT192" s="964"/>
      <c r="BU192" s="964"/>
      <c r="CM192" s="49">
        <v>1</v>
      </c>
    </row>
    <row r="193" spans="4:91" ht="30" customHeight="1">
      <c r="D193" s="674"/>
      <c r="E193" s="680"/>
      <c r="F193" s="681"/>
      <c r="G193" s="680"/>
      <c r="H193" s="682"/>
      <c r="I193" s="891"/>
      <c r="J193" s="892"/>
      <c r="K193" s="745"/>
      <c r="L193" s="893"/>
      <c r="M193" s="894"/>
      <c r="N193" s="895"/>
      <c r="O193" s="896"/>
      <c r="P193" s="137"/>
      <c r="Q193" s="897"/>
      <c r="R193" s="751"/>
      <c r="S193" s="898"/>
      <c r="T193" s="753"/>
      <c r="U193" s="899"/>
      <c r="V193" s="900"/>
      <c r="W193" s="756"/>
      <c r="X193" s="764"/>
      <c r="Z193" s="957" t="str">
        <f>IF(AA193="","",COUNTIF(AA27:AA193,"&lt;&gt;"))</f>
        <v/>
      </c>
      <c r="AA193" s="958"/>
      <c r="AB193" s="974" t="str">
        <f t="shared" si="48"/>
        <v/>
      </c>
      <c r="AC193" s="984" t="str">
        <f t="shared" si="36"/>
        <v/>
      </c>
      <c r="AD193" s="961" t="str">
        <f t="shared" si="37"/>
        <v/>
      </c>
      <c r="AE193" s="962" t="str">
        <f t="shared" si="38"/>
        <v/>
      </c>
      <c r="AF193" s="963" t="str">
        <f>IF(AG193="","",COUNTIF(AG27:AG193,"&lt;&gt;"))</f>
        <v/>
      </c>
      <c r="AG193" s="958" t="str" cm="1">
        <f t="array" ref="AG193">IF(AK193="","",IF(LEN(AK193)&lt;=MAX(10,AF22),AK193,IFERROR(LEFT(AK193,LOOKUP(2,1/(MID(AK193,ROW(10:509),1)=" ")/(ROW(10:509)&lt;=MAX(10,AF22)),ROW(10:509))-1),LEFT(AK193,MAX(10,AF22)))))</f>
        <v/>
      </c>
      <c r="AH193" s="963" t="str">
        <f t="shared" si="39"/>
        <v/>
      </c>
      <c r="AI193" s="963" t="str">
        <f t="shared" si="40"/>
        <v/>
      </c>
      <c r="AJ193" s="964" t="str">
        <f>IF(AL192&lt;&gt;"",AJ192,IF(AJ192&lt;MAX(Z27:Z326),AJ192+1,""))</f>
        <v/>
      </c>
      <c r="AK193" s="965" t="str">
        <f>IF(AJ193="","",IF(AL192&lt;&gt;"",AL192,INDEX(AD27:AD326,MATCH(AJ193,Z27:Z326,0))))</f>
        <v/>
      </c>
      <c r="AL193" s="965" t="str">
        <f t="shared" si="41"/>
        <v/>
      </c>
      <c r="AM193" s="966" t="str">
        <f t="shared" si="42"/>
        <v/>
      </c>
      <c r="AN193" s="967" t="str">
        <f t="shared" si="43"/>
        <v/>
      </c>
      <c r="AO193" s="967" t="str">
        <f t="shared" si="44"/>
        <v/>
      </c>
      <c r="AP193" s="966" t="str">
        <f t="shared" si="45"/>
        <v/>
      </c>
      <c r="AQ193" s="967" t="str">
        <f>IF(AM193="","",IF(COUNTIF(BO27:BO309,TRIM(AP193))&gt;0,"EXCLUSION EXACTE",""))</f>
        <v/>
      </c>
      <c r="AR193" s="967" t="str" cm="1">
        <f t="array" ref="AR193">IF(AM193="","",IF(SUMPRODUCT(--(BO27:BO309&lt;&gt;""),--ISNUMBER(SEARCH(" "&amp;BO27:BO309&amp;" ",AP193)))&gt;0,"BLOQUE MOLLUSQUES",""))</f>
        <v/>
      </c>
      <c r="AS193" s="967" t="str" cm="1">
        <f t="array" ref="AS193">IF(AM193="","",IF(SUMPRODUCT(--(BS27:BS309&lt;&gt;""),--ISNUMBER(SEARCH(" "&amp;BS27:BS309&amp;" ",AP193)))&gt;0,"FORCE MOLLUSQUES",""))</f>
        <v/>
      </c>
      <c r="AT193" s="966" t="str">
        <f t="shared" si="46"/>
        <v/>
      </c>
      <c r="AU193" s="966" t="str">
        <f t="shared" si="49"/>
        <v/>
      </c>
      <c r="AV193" s="967" t="str">
        <f t="shared" si="47"/>
        <v/>
      </c>
      <c r="AW193" s="967" t="str" cm="1">
        <f t="array" ref="AW193">IF(AM193="","",IF(AQ193&lt;&gt;"","",IF(SUMPRODUCT(--(BM27:BM1509=AW26),--(BL27:BL1509&lt;&gt;""),--ISNUMBER(SEARCH(" "&amp;BL27:BL1509&amp;" ",AP193)))&gt;0,AW26,"")))</f>
        <v/>
      </c>
      <c r="AX193" s="967" t="str" cm="1">
        <f t="array" ref="AX193">IF(AM193="","",IF(AQ193&lt;&gt;"","",IF(SUMPRODUCT(--(BM27:BM1509=AX26),--(BL27:BL1509&lt;&gt;""),--ISNUMBER(SEARCH(" "&amp;BL27:BL1509&amp;" ",AP193)))&gt;0,AX26,"")))</f>
        <v/>
      </c>
      <c r="AY193" s="967" t="str" cm="1">
        <f t="array" ref="AY193">IF(AM193="","",IF(AQ193&lt;&gt;"","",IF(SUMPRODUCT(--(BM27:BM1509=AY26),--(BL27:BL1509&lt;&gt;""),--ISNUMBER(SEARCH(" "&amp;BL27:BL1509&amp;" ",AP193)))&gt;0,AY26,"")))</f>
        <v/>
      </c>
      <c r="AZ193" s="967" t="str" cm="1">
        <f t="array" ref="AZ193">IF(AM193="","",IF(AQ193&lt;&gt;"","",IF(SUMPRODUCT(--(BM27:BM1509=AZ26),--(BL27:BL1509&lt;&gt;""),--ISNUMBER(SEARCH(" "&amp;BL27:BL1509&amp;" ",AP193)))&gt;0,AZ26,"")))</f>
        <v/>
      </c>
      <c r="BA193" s="967" t="str" cm="1">
        <f t="array" ref="BA193">IF(AM193="","",IF(AQ193&lt;&gt;"","",IF(SUMPRODUCT(--(BM27:BM1509=BA26),--(BL27:BL1509&lt;&gt;""),--ISNUMBER(SEARCH(" "&amp;BL27:BL1509&amp;" ",AP193)))&gt;0,BA26,"")))</f>
        <v/>
      </c>
      <c r="BB193" s="967" t="str" cm="1">
        <f t="array" ref="BB193">IF(AM193="","",IF(AQ193&lt;&gt;"","",IF(SUMPRODUCT(--(BM27:BM1509=BB26),--(BL27:BL1509&lt;&gt;""),--ISNUMBER(SEARCH(" "&amp;BL27:BL1509&amp;" ",AP193)))&gt;0,BB26,"")))</f>
        <v/>
      </c>
      <c r="BC193" s="967" t="str" cm="1">
        <f t="array" ref="BC193">IF(AM193="","",IF(AQ193&lt;&gt;"","",IF(SUMPRODUCT(--(BM27:BM1509=BC26),--(BL27:BL1509&lt;&gt;""),--ISNUMBER(SEARCH(" "&amp;BL27:BL1509&amp;" ",AP193)))&gt;0,BC26,"")))</f>
        <v/>
      </c>
      <c r="BD193" s="967" t="str" cm="1">
        <f t="array" ref="BD193">IF(AM193="","",IF(AQ193&lt;&gt;"","",IF(SUMPRODUCT(--(BM27:BM1509=BD26),--(BL27:BL1509&lt;&gt;""),--ISNUMBER(SEARCH(" "&amp;BL27:BL1509&amp;" ",AP193)))&gt;0,BD26,"")))</f>
        <v/>
      </c>
      <c r="BE193" s="967" t="str" cm="1">
        <f t="array" ref="BE193">IF(AM193="","",IF(AQ193&lt;&gt;"","",IF(SUMPRODUCT(--(BM27:BM1509=BE26),--(BL27:BL1509&lt;&gt;""),--ISNUMBER(SEARCH(" "&amp;BL27:BL1509&amp;" ",AP193)))&gt;0,BE26,"")))</f>
        <v/>
      </c>
      <c r="BF193" s="967" t="str" cm="1">
        <f t="array" ref="BF193">IF(AM193="","",IF(AQ193&lt;&gt;"","",IF(SUMPRODUCT(--(BM27:BM1509=BF26),--(BL27:BL1509&lt;&gt;""),--ISNUMBER(SEARCH(" "&amp;BL27:BL1509&amp;" ",AP193)))&gt;0,BF26,"")))</f>
        <v/>
      </c>
      <c r="BG193" s="967" t="str" cm="1">
        <f t="array" ref="BG193">IF(AM193="","",IF(AQ193&lt;&gt;"","",IF(SUMPRODUCT(--(BM27:BM1509=BG26),--(BL27:BL1509&lt;&gt;""),--ISNUMBER(SEARCH(" "&amp;BL27:BL1509&amp;" ",AP193)))&gt;0,BG26,"")))</f>
        <v/>
      </c>
      <c r="BH193" s="967" t="str" cm="1">
        <f t="array" ref="BH193">IF(AM193="","",IF(AQ193&lt;&gt;"","",IF(SUMPRODUCT(--(BM27:BM1509=BH26),--(BL27:BL1509&lt;&gt;""),--ISNUMBER(SEARCH(" "&amp;BL27:BL1509&amp;" ",AP193)))&gt;0,BH26,"")))</f>
        <v/>
      </c>
      <c r="BI193" s="967" t="str" cm="1">
        <f t="array" ref="BI193">IF(AM193="","",IF(AQ193&lt;&gt;"","",IF(SUMPRODUCT(--(BM27:BM1509=BI26),--(BL27:BL1509&lt;&gt;""),--ISNUMBER(SEARCH(" "&amp;BL27:BL1509&amp;" ",AP193)))&gt;0,BI26,"")))</f>
        <v/>
      </c>
      <c r="BJ193" s="967" t="str" cm="1">
        <f t="array" ref="BJ193">IF(AM193="","",IF(AS193&lt;&gt;"",BJ26,IF(AR193&lt;&gt;"","",IF(AQ193&lt;&gt;"","",IF(SUMPRODUCT(--(BM27:BM1509=BJ26),--(BL27:BL1509&lt;&gt;""),--ISNUMBER(SEARCH(" "&amp;BL27:BL1509&amp;" ",AP193)))&gt;0,BJ26,"")))))</f>
        <v/>
      </c>
      <c r="BL193" s="968" t="s">
        <v>2214</v>
      </c>
      <c r="BM193" s="968" t="s">
        <v>1962</v>
      </c>
      <c r="BO193" s="964"/>
      <c r="BP193" s="964"/>
      <c r="BQ193" s="964"/>
      <c r="BS193" s="964"/>
      <c r="BT193" s="964"/>
      <c r="BU193" s="964"/>
      <c r="CM193" s="49">
        <v>1</v>
      </c>
    </row>
    <row r="194" spans="4:91" ht="30" customHeight="1">
      <c r="D194" s="674"/>
      <c r="E194" s="680"/>
      <c r="F194" s="681"/>
      <c r="G194" s="680"/>
      <c r="H194" s="682"/>
      <c r="I194" s="891"/>
      <c r="J194" s="892"/>
      <c r="K194" s="745"/>
      <c r="L194" s="893"/>
      <c r="M194" s="894"/>
      <c r="N194" s="895"/>
      <c r="O194" s="896"/>
      <c r="P194" s="137"/>
      <c r="Q194" s="897"/>
      <c r="R194" s="751"/>
      <c r="S194" s="898"/>
      <c r="T194" s="753"/>
      <c r="U194" s="899"/>
      <c r="V194" s="900"/>
      <c r="W194" s="756"/>
      <c r="X194" s="764"/>
      <c r="Z194" s="973" t="str">
        <f>IF(AA194="","",COUNTIF(AA27:AA194,"&lt;&gt;"))</f>
        <v/>
      </c>
      <c r="AA194" s="965"/>
      <c r="AB194" s="974" t="str">
        <f t="shared" si="48"/>
        <v/>
      </c>
      <c r="AC194" s="984" t="str">
        <f t="shared" si="36"/>
        <v/>
      </c>
      <c r="AD194" s="976" t="str">
        <f t="shared" si="37"/>
        <v/>
      </c>
      <c r="AE194" s="977" t="str">
        <f t="shared" si="38"/>
        <v/>
      </c>
      <c r="AF194" s="964" t="str">
        <f>IF(AG194="","",COUNTIF(AG27:AG194,"&lt;&gt;"))</f>
        <v/>
      </c>
      <c r="AG194" s="965" t="str" cm="1">
        <f t="array" ref="AG194">IF(AK194="","",IF(LEN(AK194)&lt;=MAX(10,AF22),AK194,IFERROR(LEFT(AK194,LOOKUP(2,1/(MID(AK194,ROW(10:509),1)=" ")/(ROW(10:509)&lt;=MAX(10,AF22)),ROW(10:509))-1),LEFT(AK194,MAX(10,AF22)))))</f>
        <v/>
      </c>
      <c r="AH194" s="964" t="str">
        <f t="shared" si="39"/>
        <v/>
      </c>
      <c r="AI194" s="964" t="str">
        <f t="shared" si="40"/>
        <v/>
      </c>
      <c r="AJ194" s="964" t="str">
        <f>IF(AL193&lt;&gt;"",AJ193,IF(AJ193&lt;MAX(Z27:Z326),AJ193+1,""))</f>
        <v/>
      </c>
      <c r="AK194" s="965" t="str">
        <f>IF(AJ194="","",IF(AL193&lt;&gt;"",AL193,INDEX(AD27:AD326,MATCH(AJ194,Z27:Z326,0))))</f>
        <v/>
      </c>
      <c r="AL194" s="965" t="str">
        <f t="shared" si="41"/>
        <v/>
      </c>
      <c r="AM194" s="965" t="str">
        <f t="shared" si="42"/>
        <v/>
      </c>
      <c r="AN194" s="964" t="str">
        <f t="shared" si="43"/>
        <v/>
      </c>
      <c r="AO194" s="964" t="str">
        <f t="shared" si="44"/>
        <v/>
      </c>
      <c r="AP194" s="965" t="str">
        <f t="shared" si="45"/>
        <v/>
      </c>
      <c r="AQ194" s="964" t="str">
        <f>IF(AM194="","",IF(COUNTIF(BO27:BO309,TRIM(AP194))&gt;0,"EXCLUSION EXACTE",""))</f>
        <v/>
      </c>
      <c r="AR194" s="964" t="str" cm="1">
        <f t="array" ref="AR194">IF(AM194="","",IF(SUMPRODUCT(--(BO27:BO309&lt;&gt;""),--ISNUMBER(SEARCH(" "&amp;BO27:BO309&amp;" ",AP194)))&gt;0,"BLOQUE MOLLUSQUES",""))</f>
        <v/>
      </c>
      <c r="AS194" s="964" t="str" cm="1">
        <f t="array" ref="AS194">IF(AM194="","",IF(SUMPRODUCT(--(BS27:BS309&lt;&gt;""),--ISNUMBER(SEARCH(" "&amp;BS27:BS309&amp;" ",AP194)))&gt;0,"FORCE MOLLUSQUES",""))</f>
        <v/>
      </c>
      <c r="AT194" s="965" t="str">
        <f t="shared" si="46"/>
        <v/>
      </c>
      <c r="AU194" s="965" t="str">
        <f t="shared" si="49"/>
        <v/>
      </c>
      <c r="AV194" s="964" t="str">
        <f t="shared" si="47"/>
        <v/>
      </c>
      <c r="AW194" s="964" t="str" cm="1">
        <f t="array" ref="AW194">IF(AM194="","",IF(AQ194&lt;&gt;"","",IF(SUMPRODUCT(--(BM27:BM1509=AW26),--(BL27:BL1509&lt;&gt;""),--ISNUMBER(SEARCH(" "&amp;BL27:BL1509&amp;" ",AP194)))&gt;0,AW26,"")))</f>
        <v/>
      </c>
      <c r="AX194" s="964" t="str" cm="1">
        <f t="array" ref="AX194">IF(AM194="","",IF(AQ194&lt;&gt;"","",IF(SUMPRODUCT(--(BM27:BM1509=AX26),--(BL27:BL1509&lt;&gt;""),--ISNUMBER(SEARCH(" "&amp;BL27:BL1509&amp;" ",AP194)))&gt;0,AX26,"")))</f>
        <v/>
      </c>
      <c r="AY194" s="964" t="str" cm="1">
        <f t="array" ref="AY194">IF(AM194="","",IF(AQ194&lt;&gt;"","",IF(SUMPRODUCT(--(BM27:BM1509=AY26),--(BL27:BL1509&lt;&gt;""),--ISNUMBER(SEARCH(" "&amp;BL27:BL1509&amp;" ",AP194)))&gt;0,AY26,"")))</f>
        <v/>
      </c>
      <c r="AZ194" s="964" t="str" cm="1">
        <f t="array" ref="AZ194">IF(AM194="","",IF(AQ194&lt;&gt;"","",IF(SUMPRODUCT(--(BM27:BM1509=AZ26),--(BL27:BL1509&lt;&gt;""),--ISNUMBER(SEARCH(" "&amp;BL27:BL1509&amp;" ",AP194)))&gt;0,AZ26,"")))</f>
        <v/>
      </c>
      <c r="BA194" s="964" t="str" cm="1">
        <f t="array" ref="BA194">IF(AM194="","",IF(AQ194&lt;&gt;"","",IF(SUMPRODUCT(--(BM27:BM1509=BA26),--(BL27:BL1509&lt;&gt;""),--ISNUMBER(SEARCH(" "&amp;BL27:BL1509&amp;" ",AP194)))&gt;0,BA26,"")))</f>
        <v/>
      </c>
      <c r="BB194" s="964" t="str" cm="1">
        <f t="array" ref="BB194">IF(AM194="","",IF(AQ194&lt;&gt;"","",IF(SUMPRODUCT(--(BM27:BM1509=BB26),--(BL27:BL1509&lt;&gt;""),--ISNUMBER(SEARCH(" "&amp;BL27:BL1509&amp;" ",AP194)))&gt;0,BB26,"")))</f>
        <v/>
      </c>
      <c r="BC194" s="964" t="str" cm="1">
        <f t="array" ref="BC194">IF(AM194="","",IF(AQ194&lt;&gt;"","",IF(SUMPRODUCT(--(BM27:BM1509=BC26),--(BL27:BL1509&lt;&gt;""),--ISNUMBER(SEARCH(" "&amp;BL27:BL1509&amp;" ",AP194)))&gt;0,BC26,"")))</f>
        <v/>
      </c>
      <c r="BD194" s="964" t="str" cm="1">
        <f t="array" ref="BD194">IF(AM194="","",IF(AQ194&lt;&gt;"","",IF(SUMPRODUCT(--(BM27:BM1509=BD26),--(BL27:BL1509&lt;&gt;""),--ISNUMBER(SEARCH(" "&amp;BL27:BL1509&amp;" ",AP194)))&gt;0,BD26,"")))</f>
        <v/>
      </c>
      <c r="BE194" s="964" t="str" cm="1">
        <f t="array" ref="BE194">IF(AM194="","",IF(AQ194&lt;&gt;"","",IF(SUMPRODUCT(--(BM27:BM1509=BE26),--(BL27:BL1509&lt;&gt;""),--ISNUMBER(SEARCH(" "&amp;BL27:BL1509&amp;" ",AP194)))&gt;0,BE26,"")))</f>
        <v/>
      </c>
      <c r="BF194" s="964" t="str" cm="1">
        <f t="array" ref="BF194">IF(AM194="","",IF(AQ194&lt;&gt;"","",IF(SUMPRODUCT(--(BM27:BM1509=BF26),--(BL27:BL1509&lt;&gt;""),--ISNUMBER(SEARCH(" "&amp;BL27:BL1509&amp;" ",AP194)))&gt;0,BF26,"")))</f>
        <v/>
      </c>
      <c r="BG194" s="964" t="str" cm="1">
        <f t="array" ref="BG194">IF(AM194="","",IF(AQ194&lt;&gt;"","",IF(SUMPRODUCT(--(BM27:BM1509=BG26),--(BL27:BL1509&lt;&gt;""),--ISNUMBER(SEARCH(" "&amp;BL27:BL1509&amp;" ",AP194)))&gt;0,BG26,"")))</f>
        <v/>
      </c>
      <c r="BH194" s="964" t="str" cm="1">
        <f t="array" ref="BH194">IF(AM194="","",IF(AQ194&lt;&gt;"","",IF(SUMPRODUCT(--(BM27:BM1509=BH26),--(BL27:BL1509&lt;&gt;""),--ISNUMBER(SEARCH(" "&amp;BL27:BL1509&amp;" ",AP194)))&gt;0,BH26,"")))</f>
        <v/>
      </c>
      <c r="BI194" s="964" t="str" cm="1">
        <f t="array" ref="BI194">IF(AM194="","",IF(AQ194&lt;&gt;"","",IF(SUMPRODUCT(--(BM27:BM1509=BI26),--(BL27:BL1509&lt;&gt;""),--ISNUMBER(SEARCH(" "&amp;BL27:BL1509&amp;" ",AP194)))&gt;0,BI26,"")))</f>
        <v/>
      </c>
      <c r="BJ194" s="964" t="str" cm="1">
        <f t="array" ref="BJ194">IF(AM194="","",IF(AS194&lt;&gt;"",BJ26,IF(AR194&lt;&gt;"","",IF(AQ194&lt;&gt;"","",IF(SUMPRODUCT(--(BM27:BM1509=BJ26),--(BL27:BL1509&lt;&gt;""),--ISNUMBER(SEARCH(" "&amp;BL27:BL1509&amp;" ",AP194)))&gt;0,BJ26,"")))))</f>
        <v/>
      </c>
      <c r="BL194" s="964" t="s">
        <v>2215</v>
      </c>
      <c r="BM194" s="964" t="s">
        <v>1962</v>
      </c>
      <c r="BO194" s="964"/>
      <c r="BP194" s="964"/>
      <c r="BQ194" s="964"/>
      <c r="BS194" s="964"/>
      <c r="BT194" s="964"/>
      <c r="BU194" s="964"/>
      <c r="CM194" s="49">
        <v>1</v>
      </c>
    </row>
    <row r="195" spans="4:91" ht="30" customHeight="1">
      <c r="D195" s="674"/>
      <c r="E195" s="680"/>
      <c r="F195" s="681"/>
      <c r="G195" s="680"/>
      <c r="H195" s="682"/>
      <c r="I195" s="891"/>
      <c r="J195" s="892"/>
      <c r="K195" s="745"/>
      <c r="L195" s="893"/>
      <c r="M195" s="894"/>
      <c r="N195" s="895"/>
      <c r="O195" s="896"/>
      <c r="P195" s="137"/>
      <c r="Q195" s="897"/>
      <c r="R195" s="751"/>
      <c r="S195" s="898"/>
      <c r="T195" s="753"/>
      <c r="U195" s="899"/>
      <c r="V195" s="900"/>
      <c r="W195" s="756"/>
      <c r="X195" s="764"/>
      <c r="Z195" s="957" t="str">
        <f>IF(AA195="","",COUNTIF(AA27:AA195,"&lt;&gt;"))</f>
        <v/>
      </c>
      <c r="AA195" s="958"/>
      <c r="AB195" s="974" t="str">
        <f t="shared" si="48"/>
        <v/>
      </c>
      <c r="AC195" s="984" t="str">
        <f t="shared" si="36"/>
        <v/>
      </c>
      <c r="AD195" s="961" t="str">
        <f t="shared" si="37"/>
        <v/>
      </c>
      <c r="AE195" s="962" t="str">
        <f t="shared" si="38"/>
        <v/>
      </c>
      <c r="AF195" s="963" t="str">
        <f>IF(AG195="","",COUNTIF(AG27:AG195,"&lt;&gt;"))</f>
        <v/>
      </c>
      <c r="AG195" s="958" t="str" cm="1">
        <f t="array" ref="AG195">IF(AK195="","",IF(LEN(AK195)&lt;=MAX(10,AF22),AK195,IFERROR(LEFT(AK195,LOOKUP(2,1/(MID(AK195,ROW(10:509),1)=" ")/(ROW(10:509)&lt;=MAX(10,AF22)),ROW(10:509))-1),LEFT(AK195,MAX(10,AF22)))))</f>
        <v/>
      </c>
      <c r="AH195" s="963" t="str">
        <f t="shared" si="39"/>
        <v/>
      </c>
      <c r="AI195" s="963" t="str">
        <f t="shared" si="40"/>
        <v/>
      </c>
      <c r="AJ195" s="964" t="str">
        <f>IF(AL194&lt;&gt;"",AJ194,IF(AJ194&lt;MAX(Z27:Z326),AJ194+1,""))</f>
        <v/>
      </c>
      <c r="AK195" s="965" t="str">
        <f>IF(AJ195="","",IF(AL194&lt;&gt;"",AL194,INDEX(AD27:AD326,MATCH(AJ195,Z27:Z326,0))))</f>
        <v/>
      </c>
      <c r="AL195" s="965" t="str">
        <f t="shared" si="41"/>
        <v/>
      </c>
      <c r="AM195" s="966" t="str">
        <f t="shared" si="42"/>
        <v/>
      </c>
      <c r="AN195" s="967" t="str">
        <f t="shared" si="43"/>
        <v/>
      </c>
      <c r="AO195" s="967" t="str">
        <f t="shared" si="44"/>
        <v/>
      </c>
      <c r="AP195" s="966" t="str">
        <f t="shared" si="45"/>
        <v/>
      </c>
      <c r="AQ195" s="967" t="str">
        <f>IF(AM195="","",IF(COUNTIF(BO27:BO309,TRIM(AP195))&gt;0,"EXCLUSION EXACTE",""))</f>
        <v/>
      </c>
      <c r="AR195" s="967" t="str" cm="1">
        <f t="array" ref="AR195">IF(AM195="","",IF(SUMPRODUCT(--(BO27:BO309&lt;&gt;""),--ISNUMBER(SEARCH(" "&amp;BO27:BO309&amp;" ",AP195)))&gt;0,"BLOQUE MOLLUSQUES",""))</f>
        <v/>
      </c>
      <c r="AS195" s="967" t="str" cm="1">
        <f t="array" ref="AS195">IF(AM195="","",IF(SUMPRODUCT(--(BS27:BS309&lt;&gt;""),--ISNUMBER(SEARCH(" "&amp;BS27:BS309&amp;" ",AP195)))&gt;0,"FORCE MOLLUSQUES",""))</f>
        <v/>
      </c>
      <c r="AT195" s="966" t="str">
        <f t="shared" si="46"/>
        <v/>
      </c>
      <c r="AU195" s="966" t="str">
        <f t="shared" si="49"/>
        <v/>
      </c>
      <c r="AV195" s="967" t="str">
        <f t="shared" si="47"/>
        <v/>
      </c>
      <c r="AW195" s="967" t="str" cm="1">
        <f t="array" ref="AW195">IF(AM195="","",IF(AQ195&lt;&gt;"","",IF(SUMPRODUCT(--(BM27:BM1509=AW26),--(BL27:BL1509&lt;&gt;""),--ISNUMBER(SEARCH(" "&amp;BL27:BL1509&amp;" ",AP195)))&gt;0,AW26,"")))</f>
        <v/>
      </c>
      <c r="AX195" s="967" t="str" cm="1">
        <f t="array" ref="AX195">IF(AM195="","",IF(AQ195&lt;&gt;"","",IF(SUMPRODUCT(--(BM27:BM1509=AX26),--(BL27:BL1509&lt;&gt;""),--ISNUMBER(SEARCH(" "&amp;BL27:BL1509&amp;" ",AP195)))&gt;0,AX26,"")))</f>
        <v/>
      </c>
      <c r="AY195" s="967" t="str" cm="1">
        <f t="array" ref="AY195">IF(AM195="","",IF(AQ195&lt;&gt;"","",IF(SUMPRODUCT(--(BM27:BM1509=AY26),--(BL27:BL1509&lt;&gt;""),--ISNUMBER(SEARCH(" "&amp;BL27:BL1509&amp;" ",AP195)))&gt;0,AY26,"")))</f>
        <v/>
      </c>
      <c r="AZ195" s="967" t="str" cm="1">
        <f t="array" ref="AZ195">IF(AM195="","",IF(AQ195&lt;&gt;"","",IF(SUMPRODUCT(--(BM27:BM1509=AZ26),--(BL27:BL1509&lt;&gt;""),--ISNUMBER(SEARCH(" "&amp;BL27:BL1509&amp;" ",AP195)))&gt;0,AZ26,"")))</f>
        <v/>
      </c>
      <c r="BA195" s="967" t="str" cm="1">
        <f t="array" ref="BA195">IF(AM195="","",IF(AQ195&lt;&gt;"","",IF(SUMPRODUCT(--(BM27:BM1509=BA26),--(BL27:BL1509&lt;&gt;""),--ISNUMBER(SEARCH(" "&amp;BL27:BL1509&amp;" ",AP195)))&gt;0,BA26,"")))</f>
        <v/>
      </c>
      <c r="BB195" s="967" t="str" cm="1">
        <f t="array" ref="BB195">IF(AM195="","",IF(AQ195&lt;&gt;"","",IF(SUMPRODUCT(--(BM27:BM1509=BB26),--(BL27:BL1509&lt;&gt;""),--ISNUMBER(SEARCH(" "&amp;BL27:BL1509&amp;" ",AP195)))&gt;0,BB26,"")))</f>
        <v/>
      </c>
      <c r="BC195" s="967" t="str" cm="1">
        <f t="array" ref="BC195">IF(AM195="","",IF(AQ195&lt;&gt;"","",IF(SUMPRODUCT(--(BM27:BM1509=BC26),--(BL27:BL1509&lt;&gt;""),--ISNUMBER(SEARCH(" "&amp;BL27:BL1509&amp;" ",AP195)))&gt;0,BC26,"")))</f>
        <v/>
      </c>
      <c r="BD195" s="967" t="str" cm="1">
        <f t="array" ref="BD195">IF(AM195="","",IF(AQ195&lt;&gt;"","",IF(SUMPRODUCT(--(BM27:BM1509=BD26),--(BL27:BL1509&lt;&gt;""),--ISNUMBER(SEARCH(" "&amp;BL27:BL1509&amp;" ",AP195)))&gt;0,BD26,"")))</f>
        <v/>
      </c>
      <c r="BE195" s="967" t="str" cm="1">
        <f t="array" ref="BE195">IF(AM195="","",IF(AQ195&lt;&gt;"","",IF(SUMPRODUCT(--(BM27:BM1509=BE26),--(BL27:BL1509&lt;&gt;""),--ISNUMBER(SEARCH(" "&amp;BL27:BL1509&amp;" ",AP195)))&gt;0,BE26,"")))</f>
        <v/>
      </c>
      <c r="BF195" s="967" t="str" cm="1">
        <f t="array" ref="BF195">IF(AM195="","",IF(AQ195&lt;&gt;"","",IF(SUMPRODUCT(--(BM27:BM1509=BF26),--(BL27:BL1509&lt;&gt;""),--ISNUMBER(SEARCH(" "&amp;BL27:BL1509&amp;" ",AP195)))&gt;0,BF26,"")))</f>
        <v/>
      </c>
      <c r="BG195" s="967" t="str" cm="1">
        <f t="array" ref="BG195">IF(AM195="","",IF(AQ195&lt;&gt;"","",IF(SUMPRODUCT(--(BM27:BM1509=BG26),--(BL27:BL1509&lt;&gt;""),--ISNUMBER(SEARCH(" "&amp;BL27:BL1509&amp;" ",AP195)))&gt;0,BG26,"")))</f>
        <v/>
      </c>
      <c r="BH195" s="967" t="str" cm="1">
        <f t="array" ref="BH195">IF(AM195="","",IF(AQ195&lt;&gt;"","",IF(SUMPRODUCT(--(BM27:BM1509=BH26),--(BL27:BL1509&lt;&gt;""),--ISNUMBER(SEARCH(" "&amp;BL27:BL1509&amp;" ",AP195)))&gt;0,BH26,"")))</f>
        <v/>
      </c>
      <c r="BI195" s="967" t="str" cm="1">
        <f t="array" ref="BI195">IF(AM195="","",IF(AQ195&lt;&gt;"","",IF(SUMPRODUCT(--(BM27:BM1509=BI26),--(BL27:BL1509&lt;&gt;""),--ISNUMBER(SEARCH(" "&amp;BL27:BL1509&amp;" ",AP195)))&gt;0,BI26,"")))</f>
        <v/>
      </c>
      <c r="BJ195" s="967" t="str" cm="1">
        <f t="array" ref="BJ195">IF(AM195="","",IF(AS195&lt;&gt;"",BJ26,IF(AR195&lt;&gt;"","",IF(AQ195&lt;&gt;"","",IF(SUMPRODUCT(--(BM27:BM1509=BJ26),--(BL27:BL1509&lt;&gt;""),--ISNUMBER(SEARCH(" "&amp;BL27:BL1509&amp;" ",AP195)))&gt;0,BJ26,"")))))</f>
        <v/>
      </c>
      <c r="BL195" s="968" t="s">
        <v>2216</v>
      </c>
      <c r="BM195" s="968" t="s">
        <v>1962</v>
      </c>
      <c r="BO195" s="964"/>
      <c r="BP195" s="964"/>
      <c r="BQ195" s="964"/>
      <c r="BS195" s="964"/>
      <c r="BT195" s="964"/>
      <c r="BU195" s="964"/>
      <c r="CM195" s="49">
        <v>1</v>
      </c>
    </row>
    <row r="196" spans="4:91" ht="30" customHeight="1">
      <c r="D196" s="674"/>
      <c r="E196" s="680"/>
      <c r="F196" s="681"/>
      <c r="G196" s="680"/>
      <c r="H196" s="682"/>
      <c r="I196" s="891"/>
      <c r="J196" s="892"/>
      <c r="K196" s="745"/>
      <c r="L196" s="893"/>
      <c r="M196" s="894"/>
      <c r="N196" s="895"/>
      <c r="O196" s="896"/>
      <c r="P196" s="137"/>
      <c r="Q196" s="897"/>
      <c r="R196" s="751"/>
      <c r="S196" s="898"/>
      <c r="T196" s="753"/>
      <c r="U196" s="899"/>
      <c r="V196" s="900"/>
      <c r="W196" s="756"/>
      <c r="X196" s="764"/>
      <c r="Z196" s="973" t="str">
        <f>IF(AA196="","",COUNTIF(AA27:AA196,"&lt;&gt;"))</f>
        <v/>
      </c>
      <c r="AA196" s="965"/>
      <c r="AB196" s="974" t="str">
        <f t="shared" si="48"/>
        <v/>
      </c>
      <c r="AC196" s="984" t="str">
        <f t="shared" si="36"/>
        <v/>
      </c>
      <c r="AD196" s="976" t="str">
        <f t="shared" si="37"/>
        <v/>
      </c>
      <c r="AE196" s="977" t="str">
        <f t="shared" si="38"/>
        <v/>
      </c>
      <c r="AF196" s="964" t="str">
        <f>IF(AG196="","",COUNTIF(AG27:AG196,"&lt;&gt;"))</f>
        <v/>
      </c>
      <c r="AG196" s="965" t="str" cm="1">
        <f t="array" ref="AG196">IF(AK196="","",IF(LEN(AK196)&lt;=MAX(10,AF22),AK196,IFERROR(LEFT(AK196,LOOKUP(2,1/(MID(AK196,ROW(10:509),1)=" ")/(ROW(10:509)&lt;=MAX(10,AF22)),ROW(10:509))-1),LEFT(AK196,MAX(10,AF22)))))</f>
        <v/>
      </c>
      <c r="AH196" s="964" t="str">
        <f t="shared" si="39"/>
        <v/>
      </c>
      <c r="AI196" s="964" t="str">
        <f t="shared" si="40"/>
        <v/>
      </c>
      <c r="AJ196" s="964" t="str">
        <f>IF(AL195&lt;&gt;"",AJ195,IF(AJ195&lt;MAX(Z27:Z326),AJ195+1,""))</f>
        <v/>
      </c>
      <c r="AK196" s="965" t="str">
        <f>IF(AJ196="","",IF(AL195&lt;&gt;"",AL195,INDEX(AD27:AD326,MATCH(AJ196,Z27:Z326,0))))</f>
        <v/>
      </c>
      <c r="AL196" s="965" t="str">
        <f t="shared" si="41"/>
        <v/>
      </c>
      <c r="AM196" s="965" t="str">
        <f t="shared" si="42"/>
        <v/>
      </c>
      <c r="AN196" s="964" t="str">
        <f t="shared" si="43"/>
        <v/>
      </c>
      <c r="AO196" s="964" t="str">
        <f t="shared" si="44"/>
        <v/>
      </c>
      <c r="AP196" s="965" t="str">
        <f t="shared" si="45"/>
        <v/>
      </c>
      <c r="AQ196" s="964" t="str">
        <f>IF(AM196="","",IF(COUNTIF(BO27:BO309,TRIM(AP196))&gt;0,"EXCLUSION EXACTE",""))</f>
        <v/>
      </c>
      <c r="AR196" s="964" t="str" cm="1">
        <f t="array" ref="AR196">IF(AM196="","",IF(SUMPRODUCT(--(BO27:BO309&lt;&gt;""),--ISNUMBER(SEARCH(" "&amp;BO27:BO309&amp;" ",AP196)))&gt;0,"BLOQUE MOLLUSQUES",""))</f>
        <v/>
      </c>
      <c r="AS196" s="964" t="str" cm="1">
        <f t="array" ref="AS196">IF(AM196="","",IF(SUMPRODUCT(--(BS27:BS309&lt;&gt;""),--ISNUMBER(SEARCH(" "&amp;BS27:BS309&amp;" ",AP196)))&gt;0,"FORCE MOLLUSQUES",""))</f>
        <v/>
      </c>
      <c r="AT196" s="965" t="str">
        <f t="shared" si="46"/>
        <v/>
      </c>
      <c r="AU196" s="965" t="str">
        <f t="shared" si="49"/>
        <v/>
      </c>
      <c r="AV196" s="964" t="str">
        <f t="shared" si="47"/>
        <v/>
      </c>
      <c r="AW196" s="964" t="str" cm="1">
        <f t="array" ref="AW196">IF(AM196="","",IF(AQ196&lt;&gt;"","",IF(SUMPRODUCT(--(BM27:BM1509=AW26),--(BL27:BL1509&lt;&gt;""),--ISNUMBER(SEARCH(" "&amp;BL27:BL1509&amp;" ",AP196)))&gt;0,AW26,"")))</f>
        <v/>
      </c>
      <c r="AX196" s="964" t="str" cm="1">
        <f t="array" ref="AX196">IF(AM196="","",IF(AQ196&lt;&gt;"","",IF(SUMPRODUCT(--(BM27:BM1509=AX26),--(BL27:BL1509&lt;&gt;""),--ISNUMBER(SEARCH(" "&amp;BL27:BL1509&amp;" ",AP196)))&gt;0,AX26,"")))</f>
        <v/>
      </c>
      <c r="AY196" s="964" t="str" cm="1">
        <f t="array" ref="AY196">IF(AM196="","",IF(AQ196&lt;&gt;"","",IF(SUMPRODUCT(--(BM27:BM1509=AY26),--(BL27:BL1509&lt;&gt;""),--ISNUMBER(SEARCH(" "&amp;BL27:BL1509&amp;" ",AP196)))&gt;0,AY26,"")))</f>
        <v/>
      </c>
      <c r="AZ196" s="964" t="str" cm="1">
        <f t="array" ref="AZ196">IF(AM196="","",IF(AQ196&lt;&gt;"","",IF(SUMPRODUCT(--(BM27:BM1509=AZ26),--(BL27:BL1509&lt;&gt;""),--ISNUMBER(SEARCH(" "&amp;BL27:BL1509&amp;" ",AP196)))&gt;0,AZ26,"")))</f>
        <v/>
      </c>
      <c r="BA196" s="964" t="str" cm="1">
        <f t="array" ref="BA196">IF(AM196="","",IF(AQ196&lt;&gt;"","",IF(SUMPRODUCT(--(BM27:BM1509=BA26),--(BL27:BL1509&lt;&gt;""),--ISNUMBER(SEARCH(" "&amp;BL27:BL1509&amp;" ",AP196)))&gt;0,BA26,"")))</f>
        <v/>
      </c>
      <c r="BB196" s="964" t="str" cm="1">
        <f t="array" ref="BB196">IF(AM196="","",IF(AQ196&lt;&gt;"","",IF(SUMPRODUCT(--(BM27:BM1509=BB26),--(BL27:BL1509&lt;&gt;""),--ISNUMBER(SEARCH(" "&amp;BL27:BL1509&amp;" ",AP196)))&gt;0,BB26,"")))</f>
        <v/>
      </c>
      <c r="BC196" s="964" t="str" cm="1">
        <f t="array" ref="BC196">IF(AM196="","",IF(AQ196&lt;&gt;"","",IF(SUMPRODUCT(--(BM27:BM1509=BC26),--(BL27:BL1509&lt;&gt;""),--ISNUMBER(SEARCH(" "&amp;BL27:BL1509&amp;" ",AP196)))&gt;0,BC26,"")))</f>
        <v/>
      </c>
      <c r="BD196" s="964" t="str" cm="1">
        <f t="array" ref="BD196">IF(AM196="","",IF(AQ196&lt;&gt;"","",IF(SUMPRODUCT(--(BM27:BM1509=BD26),--(BL27:BL1509&lt;&gt;""),--ISNUMBER(SEARCH(" "&amp;BL27:BL1509&amp;" ",AP196)))&gt;0,BD26,"")))</f>
        <v/>
      </c>
      <c r="BE196" s="964" t="str" cm="1">
        <f t="array" ref="BE196">IF(AM196="","",IF(AQ196&lt;&gt;"","",IF(SUMPRODUCT(--(BM27:BM1509=BE26),--(BL27:BL1509&lt;&gt;""),--ISNUMBER(SEARCH(" "&amp;BL27:BL1509&amp;" ",AP196)))&gt;0,BE26,"")))</f>
        <v/>
      </c>
      <c r="BF196" s="964" t="str" cm="1">
        <f t="array" ref="BF196">IF(AM196="","",IF(AQ196&lt;&gt;"","",IF(SUMPRODUCT(--(BM27:BM1509=BF26),--(BL27:BL1509&lt;&gt;""),--ISNUMBER(SEARCH(" "&amp;BL27:BL1509&amp;" ",AP196)))&gt;0,BF26,"")))</f>
        <v/>
      </c>
      <c r="BG196" s="964" t="str" cm="1">
        <f t="array" ref="BG196">IF(AM196="","",IF(AQ196&lt;&gt;"","",IF(SUMPRODUCT(--(BM27:BM1509=BG26),--(BL27:BL1509&lt;&gt;""),--ISNUMBER(SEARCH(" "&amp;BL27:BL1509&amp;" ",AP196)))&gt;0,BG26,"")))</f>
        <v/>
      </c>
      <c r="BH196" s="964" t="str" cm="1">
        <f t="array" ref="BH196">IF(AM196="","",IF(AQ196&lt;&gt;"","",IF(SUMPRODUCT(--(BM27:BM1509=BH26),--(BL27:BL1509&lt;&gt;""),--ISNUMBER(SEARCH(" "&amp;BL27:BL1509&amp;" ",AP196)))&gt;0,BH26,"")))</f>
        <v/>
      </c>
      <c r="BI196" s="964" t="str" cm="1">
        <f t="array" ref="BI196">IF(AM196="","",IF(AQ196&lt;&gt;"","",IF(SUMPRODUCT(--(BM27:BM1509=BI26),--(BL27:BL1509&lt;&gt;""),--ISNUMBER(SEARCH(" "&amp;BL27:BL1509&amp;" ",AP196)))&gt;0,BI26,"")))</f>
        <v/>
      </c>
      <c r="BJ196" s="964" t="str" cm="1">
        <f t="array" ref="BJ196">IF(AM196="","",IF(AS196&lt;&gt;"",BJ26,IF(AR196&lt;&gt;"","",IF(AQ196&lt;&gt;"","",IF(SUMPRODUCT(--(BM27:BM1509=BJ26),--(BL27:BL1509&lt;&gt;""),--ISNUMBER(SEARCH(" "&amp;BL27:BL1509&amp;" ",AP196)))&gt;0,BJ26,"")))))</f>
        <v/>
      </c>
      <c r="BL196" s="964" t="s">
        <v>554</v>
      </c>
      <c r="BM196" s="964" t="s">
        <v>1962</v>
      </c>
      <c r="BO196" s="964"/>
      <c r="BP196" s="964"/>
      <c r="BQ196" s="964"/>
      <c r="BS196" s="964"/>
      <c r="BT196" s="964"/>
      <c r="BU196" s="964"/>
      <c r="CM196" s="49">
        <v>1</v>
      </c>
    </row>
    <row r="197" spans="4:91" ht="30" customHeight="1">
      <c r="D197" s="674"/>
      <c r="E197" s="680"/>
      <c r="F197" s="681"/>
      <c r="G197" s="680"/>
      <c r="H197" s="682"/>
      <c r="I197" s="891"/>
      <c r="J197" s="892"/>
      <c r="K197" s="745"/>
      <c r="L197" s="893"/>
      <c r="M197" s="894"/>
      <c r="N197" s="895"/>
      <c r="O197" s="896"/>
      <c r="P197" s="137"/>
      <c r="Q197" s="897"/>
      <c r="R197" s="751"/>
      <c r="S197" s="898"/>
      <c r="T197" s="753"/>
      <c r="U197" s="899"/>
      <c r="V197" s="900"/>
      <c r="W197" s="756"/>
      <c r="X197" s="764"/>
      <c r="Z197" s="957" t="str">
        <f>IF(AA197="","",COUNTIF(AA27:AA197,"&lt;&gt;"))</f>
        <v/>
      </c>
      <c r="AA197" s="958"/>
      <c r="AB197" s="974" t="str">
        <f t="shared" si="48"/>
        <v/>
      </c>
      <c r="AC197" s="984" t="str">
        <f t="shared" si="36"/>
        <v/>
      </c>
      <c r="AD197" s="961" t="str">
        <f t="shared" si="37"/>
        <v/>
      </c>
      <c r="AE197" s="962" t="str">
        <f t="shared" si="38"/>
        <v/>
      </c>
      <c r="AF197" s="963" t="str">
        <f>IF(AG197="","",COUNTIF(AG27:AG197,"&lt;&gt;"))</f>
        <v/>
      </c>
      <c r="AG197" s="958" t="str" cm="1">
        <f t="array" ref="AG197">IF(AK197="","",IF(LEN(AK197)&lt;=MAX(10,AF22),AK197,IFERROR(LEFT(AK197,LOOKUP(2,1/(MID(AK197,ROW(10:509),1)=" ")/(ROW(10:509)&lt;=MAX(10,AF22)),ROW(10:509))-1),LEFT(AK197,MAX(10,AF22)))))</f>
        <v/>
      </c>
      <c r="AH197" s="963" t="str">
        <f t="shared" si="39"/>
        <v/>
      </c>
      <c r="AI197" s="963" t="str">
        <f t="shared" si="40"/>
        <v/>
      </c>
      <c r="AJ197" s="964" t="str">
        <f>IF(AL196&lt;&gt;"",AJ196,IF(AJ196&lt;MAX(Z27:Z326),AJ196+1,""))</f>
        <v/>
      </c>
      <c r="AK197" s="965" t="str">
        <f>IF(AJ197="","",IF(AL196&lt;&gt;"",AL196,INDEX(AD27:AD326,MATCH(AJ197,Z27:Z326,0))))</f>
        <v/>
      </c>
      <c r="AL197" s="965" t="str">
        <f t="shared" si="41"/>
        <v/>
      </c>
      <c r="AM197" s="966" t="str">
        <f t="shared" si="42"/>
        <v/>
      </c>
      <c r="AN197" s="967" t="str">
        <f t="shared" si="43"/>
        <v/>
      </c>
      <c r="AO197" s="967" t="str">
        <f t="shared" si="44"/>
        <v/>
      </c>
      <c r="AP197" s="966" t="str">
        <f t="shared" si="45"/>
        <v/>
      </c>
      <c r="AQ197" s="967" t="str">
        <f>IF(AM197="","",IF(COUNTIF(BO27:BO309,TRIM(AP197))&gt;0,"EXCLUSION EXACTE",""))</f>
        <v/>
      </c>
      <c r="AR197" s="967" t="str" cm="1">
        <f t="array" ref="AR197">IF(AM197="","",IF(SUMPRODUCT(--(BO27:BO309&lt;&gt;""),--ISNUMBER(SEARCH(" "&amp;BO27:BO309&amp;" ",AP197)))&gt;0,"BLOQUE MOLLUSQUES",""))</f>
        <v/>
      </c>
      <c r="AS197" s="967" t="str" cm="1">
        <f t="array" ref="AS197">IF(AM197="","",IF(SUMPRODUCT(--(BS27:BS309&lt;&gt;""),--ISNUMBER(SEARCH(" "&amp;BS27:BS309&amp;" ",AP197)))&gt;0,"FORCE MOLLUSQUES",""))</f>
        <v/>
      </c>
      <c r="AT197" s="966" t="str">
        <f t="shared" si="46"/>
        <v/>
      </c>
      <c r="AU197" s="966" t="str">
        <f t="shared" si="49"/>
        <v/>
      </c>
      <c r="AV197" s="967" t="str">
        <f t="shared" si="47"/>
        <v/>
      </c>
      <c r="AW197" s="967" t="str" cm="1">
        <f t="array" ref="AW197">IF(AM197="","",IF(AQ197&lt;&gt;"","",IF(SUMPRODUCT(--(BM27:BM1509=AW26),--(BL27:BL1509&lt;&gt;""),--ISNUMBER(SEARCH(" "&amp;BL27:BL1509&amp;" ",AP197)))&gt;0,AW26,"")))</f>
        <v/>
      </c>
      <c r="AX197" s="967" t="str" cm="1">
        <f t="array" ref="AX197">IF(AM197="","",IF(AQ197&lt;&gt;"","",IF(SUMPRODUCT(--(BM27:BM1509=AX26),--(BL27:BL1509&lt;&gt;""),--ISNUMBER(SEARCH(" "&amp;BL27:BL1509&amp;" ",AP197)))&gt;0,AX26,"")))</f>
        <v/>
      </c>
      <c r="AY197" s="967" t="str" cm="1">
        <f t="array" ref="AY197">IF(AM197="","",IF(AQ197&lt;&gt;"","",IF(SUMPRODUCT(--(BM27:BM1509=AY26),--(BL27:BL1509&lt;&gt;""),--ISNUMBER(SEARCH(" "&amp;BL27:BL1509&amp;" ",AP197)))&gt;0,AY26,"")))</f>
        <v/>
      </c>
      <c r="AZ197" s="967" t="str" cm="1">
        <f t="array" ref="AZ197">IF(AM197="","",IF(AQ197&lt;&gt;"","",IF(SUMPRODUCT(--(BM27:BM1509=AZ26),--(BL27:BL1509&lt;&gt;""),--ISNUMBER(SEARCH(" "&amp;BL27:BL1509&amp;" ",AP197)))&gt;0,AZ26,"")))</f>
        <v/>
      </c>
      <c r="BA197" s="967" t="str" cm="1">
        <f t="array" ref="BA197">IF(AM197="","",IF(AQ197&lt;&gt;"","",IF(SUMPRODUCT(--(BM27:BM1509=BA26),--(BL27:BL1509&lt;&gt;""),--ISNUMBER(SEARCH(" "&amp;BL27:BL1509&amp;" ",AP197)))&gt;0,BA26,"")))</f>
        <v/>
      </c>
      <c r="BB197" s="967" t="str" cm="1">
        <f t="array" ref="BB197">IF(AM197="","",IF(AQ197&lt;&gt;"","",IF(SUMPRODUCT(--(BM27:BM1509=BB26),--(BL27:BL1509&lt;&gt;""),--ISNUMBER(SEARCH(" "&amp;BL27:BL1509&amp;" ",AP197)))&gt;0,BB26,"")))</f>
        <v/>
      </c>
      <c r="BC197" s="967" t="str" cm="1">
        <f t="array" ref="BC197">IF(AM197="","",IF(AQ197&lt;&gt;"","",IF(SUMPRODUCT(--(BM27:BM1509=BC26),--(BL27:BL1509&lt;&gt;""),--ISNUMBER(SEARCH(" "&amp;BL27:BL1509&amp;" ",AP197)))&gt;0,BC26,"")))</f>
        <v/>
      </c>
      <c r="BD197" s="967" t="str" cm="1">
        <f t="array" ref="BD197">IF(AM197="","",IF(AQ197&lt;&gt;"","",IF(SUMPRODUCT(--(BM27:BM1509=BD26),--(BL27:BL1509&lt;&gt;""),--ISNUMBER(SEARCH(" "&amp;BL27:BL1509&amp;" ",AP197)))&gt;0,BD26,"")))</f>
        <v/>
      </c>
      <c r="BE197" s="967" t="str" cm="1">
        <f t="array" ref="BE197">IF(AM197="","",IF(AQ197&lt;&gt;"","",IF(SUMPRODUCT(--(BM27:BM1509=BE26),--(BL27:BL1509&lt;&gt;""),--ISNUMBER(SEARCH(" "&amp;BL27:BL1509&amp;" ",AP197)))&gt;0,BE26,"")))</f>
        <v/>
      </c>
      <c r="BF197" s="967" t="str" cm="1">
        <f t="array" ref="BF197">IF(AM197="","",IF(AQ197&lt;&gt;"","",IF(SUMPRODUCT(--(BM27:BM1509=BF26),--(BL27:BL1509&lt;&gt;""),--ISNUMBER(SEARCH(" "&amp;BL27:BL1509&amp;" ",AP197)))&gt;0,BF26,"")))</f>
        <v/>
      </c>
      <c r="BG197" s="967" t="str" cm="1">
        <f t="array" ref="BG197">IF(AM197="","",IF(AQ197&lt;&gt;"","",IF(SUMPRODUCT(--(BM27:BM1509=BG26),--(BL27:BL1509&lt;&gt;""),--ISNUMBER(SEARCH(" "&amp;BL27:BL1509&amp;" ",AP197)))&gt;0,BG26,"")))</f>
        <v/>
      </c>
      <c r="BH197" s="967" t="str" cm="1">
        <f t="array" ref="BH197">IF(AM197="","",IF(AQ197&lt;&gt;"","",IF(SUMPRODUCT(--(BM27:BM1509=BH26),--(BL27:BL1509&lt;&gt;""),--ISNUMBER(SEARCH(" "&amp;BL27:BL1509&amp;" ",AP197)))&gt;0,BH26,"")))</f>
        <v/>
      </c>
      <c r="BI197" s="967" t="str" cm="1">
        <f t="array" ref="BI197">IF(AM197="","",IF(AQ197&lt;&gt;"","",IF(SUMPRODUCT(--(BM27:BM1509=BI26),--(BL27:BL1509&lt;&gt;""),--ISNUMBER(SEARCH(" "&amp;BL27:BL1509&amp;" ",AP197)))&gt;0,BI26,"")))</f>
        <v/>
      </c>
      <c r="BJ197" s="967" t="str" cm="1">
        <f t="array" ref="BJ197">IF(AM197="","",IF(AS197&lt;&gt;"",BJ26,IF(AR197&lt;&gt;"","",IF(AQ197&lt;&gt;"","",IF(SUMPRODUCT(--(BM27:BM1509=BJ26),--(BL27:BL1509&lt;&gt;""),--ISNUMBER(SEARCH(" "&amp;BL27:BL1509&amp;" ",AP197)))&gt;0,BJ26,"")))))</f>
        <v/>
      </c>
      <c r="BL197" s="968" t="s">
        <v>2217</v>
      </c>
      <c r="BM197" s="968" t="s">
        <v>1962</v>
      </c>
      <c r="BO197" s="964"/>
      <c r="BP197" s="964"/>
      <c r="BQ197" s="964"/>
      <c r="BS197" s="964"/>
      <c r="BT197" s="964"/>
      <c r="BU197" s="964"/>
      <c r="CM197" s="49">
        <v>1</v>
      </c>
    </row>
    <row r="198" spans="4:91" ht="30" customHeight="1">
      <c r="D198" s="674"/>
      <c r="E198" s="680"/>
      <c r="F198" s="681"/>
      <c r="G198" s="680"/>
      <c r="H198" s="682"/>
      <c r="I198" s="891"/>
      <c r="J198" s="892"/>
      <c r="K198" s="745"/>
      <c r="L198" s="893"/>
      <c r="M198" s="894"/>
      <c r="N198" s="895"/>
      <c r="O198" s="896"/>
      <c r="P198" s="137"/>
      <c r="Q198" s="897"/>
      <c r="R198" s="751"/>
      <c r="S198" s="898"/>
      <c r="T198" s="753"/>
      <c r="U198" s="899"/>
      <c r="V198" s="900"/>
      <c r="W198" s="756"/>
      <c r="X198" s="764"/>
      <c r="Z198" s="973" t="str">
        <f>IF(AA198="","",COUNTIF(AA27:AA198,"&lt;&gt;"))</f>
        <v/>
      </c>
      <c r="AA198" s="965"/>
      <c r="AB198" s="974" t="str">
        <f t="shared" si="48"/>
        <v/>
      </c>
      <c r="AC198" s="984" t="str">
        <f t="shared" si="36"/>
        <v/>
      </c>
      <c r="AD198" s="976" t="str">
        <f t="shared" si="37"/>
        <v/>
      </c>
      <c r="AE198" s="977" t="str">
        <f t="shared" si="38"/>
        <v/>
      </c>
      <c r="AF198" s="964" t="str">
        <f>IF(AG198="","",COUNTIF(AG27:AG198,"&lt;&gt;"))</f>
        <v/>
      </c>
      <c r="AG198" s="965" t="str" cm="1">
        <f t="array" ref="AG198">IF(AK198="","",IF(LEN(AK198)&lt;=MAX(10,AF22),AK198,IFERROR(LEFT(AK198,LOOKUP(2,1/(MID(AK198,ROW(10:509),1)=" ")/(ROW(10:509)&lt;=MAX(10,AF22)),ROW(10:509))-1),LEFT(AK198,MAX(10,AF22)))))</f>
        <v/>
      </c>
      <c r="AH198" s="964" t="str">
        <f t="shared" si="39"/>
        <v/>
      </c>
      <c r="AI198" s="964" t="str">
        <f t="shared" si="40"/>
        <v/>
      </c>
      <c r="AJ198" s="964" t="str">
        <f>IF(AL197&lt;&gt;"",AJ197,IF(AJ197&lt;MAX(Z27:Z326),AJ197+1,""))</f>
        <v/>
      </c>
      <c r="AK198" s="965" t="str">
        <f>IF(AJ198="","",IF(AL197&lt;&gt;"",AL197,INDEX(AD27:AD326,MATCH(AJ198,Z27:Z326,0))))</f>
        <v/>
      </c>
      <c r="AL198" s="965" t="str">
        <f t="shared" si="41"/>
        <v/>
      </c>
      <c r="AM198" s="965" t="str">
        <f t="shared" si="42"/>
        <v/>
      </c>
      <c r="AN198" s="964" t="str">
        <f t="shared" si="43"/>
        <v/>
      </c>
      <c r="AO198" s="964" t="str">
        <f t="shared" si="44"/>
        <v/>
      </c>
      <c r="AP198" s="965" t="str">
        <f t="shared" si="45"/>
        <v/>
      </c>
      <c r="AQ198" s="964" t="str">
        <f>IF(AM198="","",IF(COUNTIF(BO27:BO309,TRIM(AP198))&gt;0,"EXCLUSION EXACTE",""))</f>
        <v/>
      </c>
      <c r="AR198" s="964" t="str" cm="1">
        <f t="array" ref="AR198">IF(AM198="","",IF(SUMPRODUCT(--(BO27:BO309&lt;&gt;""),--ISNUMBER(SEARCH(" "&amp;BO27:BO309&amp;" ",AP198)))&gt;0,"BLOQUE MOLLUSQUES",""))</f>
        <v/>
      </c>
      <c r="AS198" s="964" t="str" cm="1">
        <f t="array" ref="AS198">IF(AM198="","",IF(SUMPRODUCT(--(BS27:BS309&lt;&gt;""),--ISNUMBER(SEARCH(" "&amp;BS27:BS309&amp;" ",AP198)))&gt;0,"FORCE MOLLUSQUES",""))</f>
        <v/>
      </c>
      <c r="AT198" s="965" t="str">
        <f t="shared" si="46"/>
        <v/>
      </c>
      <c r="AU198" s="965" t="str">
        <f t="shared" si="49"/>
        <v/>
      </c>
      <c r="AV198" s="964" t="str">
        <f t="shared" si="47"/>
        <v/>
      </c>
      <c r="AW198" s="964" t="str" cm="1">
        <f t="array" ref="AW198">IF(AM198="","",IF(AQ198&lt;&gt;"","",IF(SUMPRODUCT(--(BM27:BM1509=AW26),--(BL27:BL1509&lt;&gt;""),--ISNUMBER(SEARCH(" "&amp;BL27:BL1509&amp;" ",AP198)))&gt;0,AW26,"")))</f>
        <v/>
      </c>
      <c r="AX198" s="964" t="str" cm="1">
        <f t="array" ref="AX198">IF(AM198="","",IF(AQ198&lt;&gt;"","",IF(SUMPRODUCT(--(BM27:BM1509=AX26),--(BL27:BL1509&lt;&gt;""),--ISNUMBER(SEARCH(" "&amp;BL27:BL1509&amp;" ",AP198)))&gt;0,AX26,"")))</f>
        <v/>
      </c>
      <c r="AY198" s="964" t="str" cm="1">
        <f t="array" ref="AY198">IF(AM198="","",IF(AQ198&lt;&gt;"","",IF(SUMPRODUCT(--(BM27:BM1509=AY26),--(BL27:BL1509&lt;&gt;""),--ISNUMBER(SEARCH(" "&amp;BL27:BL1509&amp;" ",AP198)))&gt;0,AY26,"")))</f>
        <v/>
      </c>
      <c r="AZ198" s="964" t="str" cm="1">
        <f t="array" ref="AZ198">IF(AM198="","",IF(AQ198&lt;&gt;"","",IF(SUMPRODUCT(--(BM27:BM1509=AZ26),--(BL27:BL1509&lt;&gt;""),--ISNUMBER(SEARCH(" "&amp;BL27:BL1509&amp;" ",AP198)))&gt;0,AZ26,"")))</f>
        <v/>
      </c>
      <c r="BA198" s="964" t="str" cm="1">
        <f t="array" ref="BA198">IF(AM198="","",IF(AQ198&lt;&gt;"","",IF(SUMPRODUCT(--(BM27:BM1509=BA26),--(BL27:BL1509&lt;&gt;""),--ISNUMBER(SEARCH(" "&amp;BL27:BL1509&amp;" ",AP198)))&gt;0,BA26,"")))</f>
        <v/>
      </c>
      <c r="BB198" s="964" t="str" cm="1">
        <f t="array" ref="BB198">IF(AM198="","",IF(AQ198&lt;&gt;"","",IF(SUMPRODUCT(--(BM27:BM1509=BB26),--(BL27:BL1509&lt;&gt;""),--ISNUMBER(SEARCH(" "&amp;BL27:BL1509&amp;" ",AP198)))&gt;0,BB26,"")))</f>
        <v/>
      </c>
      <c r="BC198" s="964" t="str" cm="1">
        <f t="array" ref="BC198">IF(AM198="","",IF(AQ198&lt;&gt;"","",IF(SUMPRODUCT(--(BM27:BM1509=BC26),--(BL27:BL1509&lt;&gt;""),--ISNUMBER(SEARCH(" "&amp;BL27:BL1509&amp;" ",AP198)))&gt;0,BC26,"")))</f>
        <v/>
      </c>
      <c r="BD198" s="964" t="str" cm="1">
        <f t="array" ref="BD198">IF(AM198="","",IF(AQ198&lt;&gt;"","",IF(SUMPRODUCT(--(BM27:BM1509=BD26),--(BL27:BL1509&lt;&gt;""),--ISNUMBER(SEARCH(" "&amp;BL27:BL1509&amp;" ",AP198)))&gt;0,BD26,"")))</f>
        <v/>
      </c>
      <c r="BE198" s="964" t="str" cm="1">
        <f t="array" ref="BE198">IF(AM198="","",IF(AQ198&lt;&gt;"","",IF(SUMPRODUCT(--(BM27:BM1509=BE26),--(BL27:BL1509&lt;&gt;""),--ISNUMBER(SEARCH(" "&amp;BL27:BL1509&amp;" ",AP198)))&gt;0,BE26,"")))</f>
        <v/>
      </c>
      <c r="BF198" s="964" t="str" cm="1">
        <f t="array" ref="BF198">IF(AM198="","",IF(AQ198&lt;&gt;"","",IF(SUMPRODUCT(--(BM27:BM1509=BF26),--(BL27:BL1509&lt;&gt;""),--ISNUMBER(SEARCH(" "&amp;BL27:BL1509&amp;" ",AP198)))&gt;0,BF26,"")))</f>
        <v/>
      </c>
      <c r="BG198" s="964" t="str" cm="1">
        <f t="array" ref="BG198">IF(AM198="","",IF(AQ198&lt;&gt;"","",IF(SUMPRODUCT(--(BM27:BM1509=BG26),--(BL27:BL1509&lt;&gt;""),--ISNUMBER(SEARCH(" "&amp;BL27:BL1509&amp;" ",AP198)))&gt;0,BG26,"")))</f>
        <v/>
      </c>
      <c r="BH198" s="964" t="str" cm="1">
        <f t="array" ref="BH198">IF(AM198="","",IF(AQ198&lt;&gt;"","",IF(SUMPRODUCT(--(BM27:BM1509=BH26),--(BL27:BL1509&lt;&gt;""),--ISNUMBER(SEARCH(" "&amp;BL27:BL1509&amp;" ",AP198)))&gt;0,BH26,"")))</f>
        <v/>
      </c>
      <c r="BI198" s="964" t="str" cm="1">
        <f t="array" ref="BI198">IF(AM198="","",IF(AQ198&lt;&gt;"","",IF(SUMPRODUCT(--(BM27:BM1509=BI26),--(BL27:BL1509&lt;&gt;""),--ISNUMBER(SEARCH(" "&amp;BL27:BL1509&amp;" ",AP198)))&gt;0,BI26,"")))</f>
        <v/>
      </c>
      <c r="BJ198" s="964" t="str" cm="1">
        <f t="array" ref="BJ198">IF(AM198="","",IF(AS198&lt;&gt;"",BJ26,IF(AR198&lt;&gt;"","",IF(AQ198&lt;&gt;"","",IF(SUMPRODUCT(--(BM27:BM1509=BJ26),--(BL27:BL1509&lt;&gt;""),--ISNUMBER(SEARCH(" "&amp;BL27:BL1509&amp;" ",AP198)))&gt;0,BJ26,"")))))</f>
        <v/>
      </c>
      <c r="BL198" s="964" t="s">
        <v>2218</v>
      </c>
      <c r="BM198" s="964" t="s">
        <v>1962</v>
      </c>
      <c r="BO198" s="964"/>
      <c r="BP198" s="964"/>
      <c r="BQ198" s="964"/>
      <c r="BS198" s="964"/>
      <c r="BT198" s="964"/>
      <c r="BU198" s="964"/>
      <c r="CM198" s="49">
        <v>1</v>
      </c>
    </row>
    <row r="199" spans="4:91" ht="30" customHeight="1">
      <c r="D199" s="674"/>
      <c r="E199" s="680"/>
      <c r="F199" s="681"/>
      <c r="G199" s="680"/>
      <c r="H199" s="682"/>
      <c r="I199" s="891"/>
      <c r="J199" s="892"/>
      <c r="K199" s="745"/>
      <c r="L199" s="893"/>
      <c r="M199" s="894"/>
      <c r="N199" s="895"/>
      <c r="O199" s="896"/>
      <c r="P199" s="137"/>
      <c r="Q199" s="897"/>
      <c r="R199" s="751"/>
      <c r="S199" s="898"/>
      <c r="T199" s="753"/>
      <c r="U199" s="899"/>
      <c r="V199" s="900"/>
      <c r="W199" s="756"/>
      <c r="X199" s="764"/>
      <c r="Z199" s="957" t="str">
        <f>IF(AA199="","",COUNTIF(AA27:AA199,"&lt;&gt;"))</f>
        <v/>
      </c>
      <c r="AA199" s="958"/>
      <c r="AB199" s="974" t="str">
        <f t="shared" si="48"/>
        <v/>
      </c>
      <c r="AC199" s="984" t="str">
        <f t="shared" si="36"/>
        <v/>
      </c>
      <c r="AD199" s="961" t="str">
        <f t="shared" si="37"/>
        <v/>
      </c>
      <c r="AE199" s="962" t="str">
        <f t="shared" si="38"/>
        <v/>
      </c>
      <c r="AF199" s="963" t="str">
        <f>IF(AG199="","",COUNTIF(AG27:AG199,"&lt;&gt;"))</f>
        <v/>
      </c>
      <c r="AG199" s="958" t="str" cm="1">
        <f t="array" ref="AG199">IF(AK199="","",IF(LEN(AK199)&lt;=MAX(10,AF22),AK199,IFERROR(LEFT(AK199,LOOKUP(2,1/(MID(AK199,ROW(10:509),1)=" ")/(ROW(10:509)&lt;=MAX(10,AF22)),ROW(10:509))-1),LEFT(AK199,MAX(10,AF22)))))</f>
        <v/>
      </c>
      <c r="AH199" s="963" t="str">
        <f t="shared" si="39"/>
        <v/>
      </c>
      <c r="AI199" s="963" t="str">
        <f t="shared" si="40"/>
        <v/>
      </c>
      <c r="AJ199" s="964" t="str">
        <f>IF(AL198&lt;&gt;"",AJ198,IF(AJ198&lt;MAX(Z27:Z326),AJ198+1,""))</f>
        <v/>
      </c>
      <c r="AK199" s="965" t="str">
        <f>IF(AJ199="","",IF(AL198&lt;&gt;"",AL198,INDEX(AD27:AD326,MATCH(AJ199,Z27:Z326,0))))</f>
        <v/>
      </c>
      <c r="AL199" s="965" t="str">
        <f t="shared" si="41"/>
        <v/>
      </c>
      <c r="AM199" s="966" t="str">
        <f t="shared" si="42"/>
        <v/>
      </c>
      <c r="AN199" s="967" t="str">
        <f t="shared" si="43"/>
        <v/>
      </c>
      <c r="AO199" s="967" t="str">
        <f t="shared" si="44"/>
        <v/>
      </c>
      <c r="AP199" s="966" t="str">
        <f t="shared" si="45"/>
        <v/>
      </c>
      <c r="AQ199" s="967" t="str">
        <f>IF(AM199="","",IF(COUNTIF(BO27:BO309,TRIM(AP199))&gt;0,"EXCLUSION EXACTE",""))</f>
        <v/>
      </c>
      <c r="AR199" s="967" t="str" cm="1">
        <f t="array" ref="AR199">IF(AM199="","",IF(SUMPRODUCT(--(BO27:BO309&lt;&gt;""),--ISNUMBER(SEARCH(" "&amp;BO27:BO309&amp;" ",AP199)))&gt;0,"BLOQUE MOLLUSQUES",""))</f>
        <v/>
      </c>
      <c r="AS199" s="967" t="str" cm="1">
        <f t="array" ref="AS199">IF(AM199="","",IF(SUMPRODUCT(--(BS27:BS309&lt;&gt;""),--ISNUMBER(SEARCH(" "&amp;BS27:BS309&amp;" ",AP199)))&gt;0,"FORCE MOLLUSQUES",""))</f>
        <v/>
      </c>
      <c r="AT199" s="966" t="str">
        <f t="shared" si="46"/>
        <v/>
      </c>
      <c r="AU199" s="966" t="str">
        <f t="shared" si="49"/>
        <v/>
      </c>
      <c r="AV199" s="967" t="str">
        <f t="shared" si="47"/>
        <v/>
      </c>
      <c r="AW199" s="967" t="str" cm="1">
        <f t="array" ref="AW199">IF(AM199="","",IF(AQ199&lt;&gt;"","",IF(SUMPRODUCT(--(BM27:BM1509=AW26),--(BL27:BL1509&lt;&gt;""),--ISNUMBER(SEARCH(" "&amp;BL27:BL1509&amp;" ",AP199)))&gt;0,AW26,"")))</f>
        <v/>
      </c>
      <c r="AX199" s="967" t="str" cm="1">
        <f t="array" ref="AX199">IF(AM199="","",IF(AQ199&lt;&gt;"","",IF(SUMPRODUCT(--(BM27:BM1509=AX26),--(BL27:BL1509&lt;&gt;""),--ISNUMBER(SEARCH(" "&amp;BL27:BL1509&amp;" ",AP199)))&gt;0,AX26,"")))</f>
        <v/>
      </c>
      <c r="AY199" s="967" t="str" cm="1">
        <f t="array" ref="AY199">IF(AM199="","",IF(AQ199&lt;&gt;"","",IF(SUMPRODUCT(--(BM27:BM1509=AY26),--(BL27:BL1509&lt;&gt;""),--ISNUMBER(SEARCH(" "&amp;BL27:BL1509&amp;" ",AP199)))&gt;0,AY26,"")))</f>
        <v/>
      </c>
      <c r="AZ199" s="967" t="str" cm="1">
        <f t="array" ref="AZ199">IF(AM199="","",IF(AQ199&lt;&gt;"","",IF(SUMPRODUCT(--(BM27:BM1509=AZ26),--(BL27:BL1509&lt;&gt;""),--ISNUMBER(SEARCH(" "&amp;BL27:BL1509&amp;" ",AP199)))&gt;0,AZ26,"")))</f>
        <v/>
      </c>
      <c r="BA199" s="967" t="str" cm="1">
        <f t="array" ref="BA199">IF(AM199="","",IF(AQ199&lt;&gt;"","",IF(SUMPRODUCT(--(BM27:BM1509=BA26),--(BL27:BL1509&lt;&gt;""),--ISNUMBER(SEARCH(" "&amp;BL27:BL1509&amp;" ",AP199)))&gt;0,BA26,"")))</f>
        <v/>
      </c>
      <c r="BB199" s="967" t="str" cm="1">
        <f t="array" ref="BB199">IF(AM199="","",IF(AQ199&lt;&gt;"","",IF(SUMPRODUCT(--(BM27:BM1509=BB26),--(BL27:BL1509&lt;&gt;""),--ISNUMBER(SEARCH(" "&amp;BL27:BL1509&amp;" ",AP199)))&gt;0,BB26,"")))</f>
        <v/>
      </c>
      <c r="BC199" s="967" t="str" cm="1">
        <f t="array" ref="BC199">IF(AM199="","",IF(AQ199&lt;&gt;"","",IF(SUMPRODUCT(--(BM27:BM1509=BC26),--(BL27:BL1509&lt;&gt;""),--ISNUMBER(SEARCH(" "&amp;BL27:BL1509&amp;" ",AP199)))&gt;0,BC26,"")))</f>
        <v/>
      </c>
      <c r="BD199" s="967" t="str" cm="1">
        <f t="array" ref="BD199">IF(AM199="","",IF(AQ199&lt;&gt;"","",IF(SUMPRODUCT(--(BM27:BM1509=BD26),--(BL27:BL1509&lt;&gt;""),--ISNUMBER(SEARCH(" "&amp;BL27:BL1509&amp;" ",AP199)))&gt;0,BD26,"")))</f>
        <v/>
      </c>
      <c r="BE199" s="967" t="str" cm="1">
        <f t="array" ref="BE199">IF(AM199="","",IF(AQ199&lt;&gt;"","",IF(SUMPRODUCT(--(BM27:BM1509=BE26),--(BL27:BL1509&lt;&gt;""),--ISNUMBER(SEARCH(" "&amp;BL27:BL1509&amp;" ",AP199)))&gt;0,BE26,"")))</f>
        <v/>
      </c>
      <c r="BF199" s="967" t="str" cm="1">
        <f t="array" ref="BF199">IF(AM199="","",IF(AQ199&lt;&gt;"","",IF(SUMPRODUCT(--(BM27:BM1509=BF26),--(BL27:BL1509&lt;&gt;""),--ISNUMBER(SEARCH(" "&amp;BL27:BL1509&amp;" ",AP199)))&gt;0,BF26,"")))</f>
        <v/>
      </c>
      <c r="BG199" s="967" t="str" cm="1">
        <f t="array" ref="BG199">IF(AM199="","",IF(AQ199&lt;&gt;"","",IF(SUMPRODUCT(--(BM27:BM1509=BG26),--(BL27:BL1509&lt;&gt;""),--ISNUMBER(SEARCH(" "&amp;BL27:BL1509&amp;" ",AP199)))&gt;0,BG26,"")))</f>
        <v/>
      </c>
      <c r="BH199" s="967" t="str" cm="1">
        <f t="array" ref="BH199">IF(AM199="","",IF(AQ199&lt;&gt;"","",IF(SUMPRODUCT(--(BM27:BM1509=BH26),--(BL27:BL1509&lt;&gt;""),--ISNUMBER(SEARCH(" "&amp;BL27:BL1509&amp;" ",AP199)))&gt;0,BH26,"")))</f>
        <v/>
      </c>
      <c r="BI199" s="967" t="str" cm="1">
        <f t="array" ref="BI199">IF(AM199="","",IF(AQ199&lt;&gt;"","",IF(SUMPRODUCT(--(BM27:BM1509=BI26),--(BL27:BL1509&lt;&gt;""),--ISNUMBER(SEARCH(" "&amp;BL27:BL1509&amp;" ",AP199)))&gt;0,BI26,"")))</f>
        <v/>
      </c>
      <c r="BJ199" s="967" t="str" cm="1">
        <f t="array" ref="BJ199">IF(AM199="","",IF(AS199&lt;&gt;"",BJ26,IF(AR199&lt;&gt;"","",IF(AQ199&lt;&gt;"","",IF(SUMPRODUCT(--(BM27:BM1509=BJ26),--(BL27:BL1509&lt;&gt;""),--ISNUMBER(SEARCH(" "&amp;BL27:BL1509&amp;" ",AP199)))&gt;0,BJ26,"")))))</f>
        <v/>
      </c>
      <c r="BL199" s="968" t="s">
        <v>2219</v>
      </c>
      <c r="BM199" s="968" t="s">
        <v>1962</v>
      </c>
      <c r="BO199" s="964"/>
      <c r="BP199" s="964"/>
      <c r="BQ199" s="964"/>
      <c r="BS199" s="964"/>
      <c r="BT199" s="964"/>
      <c r="BU199" s="964"/>
      <c r="CM199" s="49">
        <v>1</v>
      </c>
    </row>
    <row r="200" spans="4:91" ht="30" customHeight="1">
      <c r="D200" s="674"/>
      <c r="E200" s="680"/>
      <c r="F200" s="681"/>
      <c r="G200" s="680"/>
      <c r="H200" s="682"/>
      <c r="I200" s="891"/>
      <c r="J200" s="892"/>
      <c r="K200" s="745"/>
      <c r="L200" s="893"/>
      <c r="M200" s="894"/>
      <c r="N200" s="895"/>
      <c r="O200" s="896"/>
      <c r="P200" s="137"/>
      <c r="Q200" s="897"/>
      <c r="R200" s="751"/>
      <c r="S200" s="898"/>
      <c r="T200" s="753"/>
      <c r="U200" s="899"/>
      <c r="V200" s="900"/>
      <c r="W200" s="756"/>
      <c r="X200" s="764"/>
      <c r="Z200" s="973" t="str">
        <f>IF(AA200="","",COUNTIF(AA27:AA200,"&lt;&gt;"))</f>
        <v/>
      </c>
      <c r="AA200" s="965"/>
      <c r="AB200" s="974" t="str">
        <f t="shared" si="48"/>
        <v/>
      </c>
      <c r="AC200" s="984" t="str">
        <f t="shared" si="36"/>
        <v/>
      </c>
      <c r="AD200" s="976" t="str">
        <f t="shared" si="37"/>
        <v/>
      </c>
      <c r="AE200" s="977" t="str">
        <f t="shared" si="38"/>
        <v/>
      </c>
      <c r="AF200" s="964" t="str">
        <f>IF(AG200="","",COUNTIF(AG27:AG200,"&lt;&gt;"))</f>
        <v/>
      </c>
      <c r="AG200" s="965" t="str" cm="1">
        <f t="array" ref="AG200">IF(AK200="","",IF(LEN(AK200)&lt;=MAX(10,AF22),AK200,IFERROR(LEFT(AK200,LOOKUP(2,1/(MID(AK200,ROW(10:509),1)=" ")/(ROW(10:509)&lt;=MAX(10,AF22)),ROW(10:509))-1),LEFT(AK200,MAX(10,AF22)))))</f>
        <v/>
      </c>
      <c r="AH200" s="964" t="str">
        <f t="shared" si="39"/>
        <v/>
      </c>
      <c r="AI200" s="964" t="str">
        <f t="shared" si="40"/>
        <v/>
      </c>
      <c r="AJ200" s="964" t="str">
        <f>IF(AL199&lt;&gt;"",AJ199,IF(AJ199&lt;MAX(Z27:Z326),AJ199+1,""))</f>
        <v/>
      </c>
      <c r="AK200" s="965" t="str">
        <f>IF(AJ200="","",IF(AL199&lt;&gt;"",AL199,INDEX(AD27:AD326,MATCH(AJ200,Z27:Z326,0))))</f>
        <v/>
      </c>
      <c r="AL200" s="965" t="str">
        <f t="shared" si="41"/>
        <v/>
      </c>
      <c r="AM200" s="965" t="str">
        <f t="shared" si="42"/>
        <v/>
      </c>
      <c r="AN200" s="964" t="str">
        <f t="shared" si="43"/>
        <v/>
      </c>
      <c r="AO200" s="964" t="str">
        <f t="shared" si="44"/>
        <v/>
      </c>
      <c r="AP200" s="965" t="str">
        <f t="shared" si="45"/>
        <v/>
      </c>
      <c r="AQ200" s="964" t="str">
        <f>IF(AM200="","",IF(COUNTIF(BO27:BO309,TRIM(AP200))&gt;0,"EXCLUSION EXACTE",""))</f>
        <v/>
      </c>
      <c r="AR200" s="964" t="str" cm="1">
        <f t="array" ref="AR200">IF(AM200="","",IF(SUMPRODUCT(--(BO27:BO309&lt;&gt;""),--ISNUMBER(SEARCH(" "&amp;BO27:BO309&amp;" ",AP200)))&gt;0,"BLOQUE MOLLUSQUES",""))</f>
        <v/>
      </c>
      <c r="AS200" s="964" t="str" cm="1">
        <f t="array" ref="AS200">IF(AM200="","",IF(SUMPRODUCT(--(BS27:BS309&lt;&gt;""),--ISNUMBER(SEARCH(" "&amp;BS27:BS309&amp;" ",AP200)))&gt;0,"FORCE MOLLUSQUES",""))</f>
        <v/>
      </c>
      <c r="AT200" s="965" t="str">
        <f t="shared" si="46"/>
        <v/>
      </c>
      <c r="AU200" s="965" t="str">
        <f t="shared" si="49"/>
        <v/>
      </c>
      <c r="AV200" s="964" t="str">
        <f t="shared" si="47"/>
        <v/>
      </c>
      <c r="AW200" s="964" t="str" cm="1">
        <f t="array" ref="AW200">IF(AM200="","",IF(AQ200&lt;&gt;"","",IF(SUMPRODUCT(--(BM27:BM1509=AW26),--(BL27:BL1509&lt;&gt;""),--ISNUMBER(SEARCH(" "&amp;BL27:BL1509&amp;" ",AP200)))&gt;0,AW26,"")))</f>
        <v/>
      </c>
      <c r="AX200" s="964" t="str" cm="1">
        <f t="array" ref="AX200">IF(AM200="","",IF(AQ200&lt;&gt;"","",IF(SUMPRODUCT(--(BM27:BM1509=AX26),--(BL27:BL1509&lt;&gt;""),--ISNUMBER(SEARCH(" "&amp;BL27:BL1509&amp;" ",AP200)))&gt;0,AX26,"")))</f>
        <v/>
      </c>
      <c r="AY200" s="964" t="str" cm="1">
        <f t="array" ref="AY200">IF(AM200="","",IF(AQ200&lt;&gt;"","",IF(SUMPRODUCT(--(BM27:BM1509=AY26),--(BL27:BL1509&lt;&gt;""),--ISNUMBER(SEARCH(" "&amp;BL27:BL1509&amp;" ",AP200)))&gt;0,AY26,"")))</f>
        <v/>
      </c>
      <c r="AZ200" s="964" t="str" cm="1">
        <f t="array" ref="AZ200">IF(AM200="","",IF(AQ200&lt;&gt;"","",IF(SUMPRODUCT(--(BM27:BM1509=AZ26),--(BL27:BL1509&lt;&gt;""),--ISNUMBER(SEARCH(" "&amp;BL27:BL1509&amp;" ",AP200)))&gt;0,AZ26,"")))</f>
        <v/>
      </c>
      <c r="BA200" s="964" t="str" cm="1">
        <f t="array" ref="BA200">IF(AM200="","",IF(AQ200&lt;&gt;"","",IF(SUMPRODUCT(--(BM27:BM1509=BA26),--(BL27:BL1509&lt;&gt;""),--ISNUMBER(SEARCH(" "&amp;BL27:BL1509&amp;" ",AP200)))&gt;0,BA26,"")))</f>
        <v/>
      </c>
      <c r="BB200" s="964" t="str" cm="1">
        <f t="array" ref="BB200">IF(AM200="","",IF(AQ200&lt;&gt;"","",IF(SUMPRODUCT(--(BM27:BM1509=BB26),--(BL27:BL1509&lt;&gt;""),--ISNUMBER(SEARCH(" "&amp;BL27:BL1509&amp;" ",AP200)))&gt;0,BB26,"")))</f>
        <v/>
      </c>
      <c r="BC200" s="964" t="str" cm="1">
        <f t="array" ref="BC200">IF(AM200="","",IF(AQ200&lt;&gt;"","",IF(SUMPRODUCT(--(BM27:BM1509=BC26),--(BL27:BL1509&lt;&gt;""),--ISNUMBER(SEARCH(" "&amp;BL27:BL1509&amp;" ",AP200)))&gt;0,BC26,"")))</f>
        <v/>
      </c>
      <c r="BD200" s="964" t="str" cm="1">
        <f t="array" ref="BD200">IF(AM200="","",IF(AQ200&lt;&gt;"","",IF(SUMPRODUCT(--(BM27:BM1509=BD26),--(BL27:BL1509&lt;&gt;""),--ISNUMBER(SEARCH(" "&amp;BL27:BL1509&amp;" ",AP200)))&gt;0,BD26,"")))</f>
        <v/>
      </c>
      <c r="BE200" s="964" t="str" cm="1">
        <f t="array" ref="BE200">IF(AM200="","",IF(AQ200&lt;&gt;"","",IF(SUMPRODUCT(--(BM27:BM1509=BE26),--(BL27:BL1509&lt;&gt;""),--ISNUMBER(SEARCH(" "&amp;BL27:BL1509&amp;" ",AP200)))&gt;0,BE26,"")))</f>
        <v/>
      </c>
      <c r="BF200" s="964" t="str" cm="1">
        <f t="array" ref="BF200">IF(AM200="","",IF(AQ200&lt;&gt;"","",IF(SUMPRODUCT(--(BM27:BM1509=BF26),--(BL27:BL1509&lt;&gt;""),--ISNUMBER(SEARCH(" "&amp;BL27:BL1509&amp;" ",AP200)))&gt;0,BF26,"")))</f>
        <v/>
      </c>
      <c r="BG200" s="964" t="str" cm="1">
        <f t="array" ref="BG200">IF(AM200="","",IF(AQ200&lt;&gt;"","",IF(SUMPRODUCT(--(BM27:BM1509=BG26),--(BL27:BL1509&lt;&gt;""),--ISNUMBER(SEARCH(" "&amp;BL27:BL1509&amp;" ",AP200)))&gt;0,BG26,"")))</f>
        <v/>
      </c>
      <c r="BH200" s="964" t="str" cm="1">
        <f t="array" ref="BH200">IF(AM200="","",IF(AQ200&lt;&gt;"","",IF(SUMPRODUCT(--(BM27:BM1509=BH26),--(BL27:BL1509&lt;&gt;""),--ISNUMBER(SEARCH(" "&amp;BL27:BL1509&amp;" ",AP200)))&gt;0,BH26,"")))</f>
        <v/>
      </c>
      <c r="BI200" s="964" t="str" cm="1">
        <f t="array" ref="BI200">IF(AM200="","",IF(AQ200&lt;&gt;"","",IF(SUMPRODUCT(--(BM27:BM1509=BI26),--(BL27:BL1509&lt;&gt;""),--ISNUMBER(SEARCH(" "&amp;BL27:BL1509&amp;" ",AP200)))&gt;0,BI26,"")))</f>
        <v/>
      </c>
      <c r="BJ200" s="964" t="str" cm="1">
        <f t="array" ref="BJ200">IF(AM200="","",IF(AS200&lt;&gt;"",BJ26,IF(AR200&lt;&gt;"","",IF(AQ200&lt;&gt;"","",IF(SUMPRODUCT(--(BM27:BM1509=BJ26),--(BL27:BL1509&lt;&gt;""),--ISNUMBER(SEARCH(" "&amp;BL27:BL1509&amp;" ",AP200)))&gt;0,BJ26,"")))))</f>
        <v/>
      </c>
      <c r="BL200" s="964" t="s">
        <v>2220</v>
      </c>
      <c r="BM200" s="964" t="s">
        <v>1962</v>
      </c>
      <c r="BO200" s="964"/>
      <c r="BP200" s="964"/>
      <c r="BQ200" s="964"/>
      <c r="BS200" s="964"/>
      <c r="BT200" s="964"/>
      <c r="BU200" s="964"/>
      <c r="CM200" s="49">
        <v>1</v>
      </c>
    </row>
    <row r="201" spans="4:91" ht="30" customHeight="1">
      <c r="D201" s="674"/>
      <c r="E201" s="680"/>
      <c r="F201" s="681"/>
      <c r="G201" s="680"/>
      <c r="H201" s="682"/>
      <c r="I201" s="891"/>
      <c r="J201" s="892"/>
      <c r="K201" s="745"/>
      <c r="L201" s="893"/>
      <c r="M201" s="894"/>
      <c r="N201" s="895"/>
      <c r="O201" s="896"/>
      <c r="P201" s="137"/>
      <c r="Q201" s="897"/>
      <c r="R201" s="751"/>
      <c r="S201" s="898"/>
      <c r="T201" s="753"/>
      <c r="U201" s="899"/>
      <c r="V201" s="900"/>
      <c r="W201" s="756"/>
      <c r="X201" s="764"/>
      <c r="Z201" s="957" t="str">
        <f>IF(AA201="","",COUNTIF(AA27:AA201,"&lt;&gt;"))</f>
        <v/>
      </c>
      <c r="AA201" s="958"/>
      <c r="AB201" s="974" t="str">
        <f t="shared" si="48"/>
        <v/>
      </c>
      <c r="AC201" s="984" t="str">
        <f t="shared" si="36"/>
        <v/>
      </c>
      <c r="AD201" s="961" t="str">
        <f t="shared" si="37"/>
        <v/>
      </c>
      <c r="AE201" s="962" t="str">
        <f t="shared" si="38"/>
        <v/>
      </c>
      <c r="AF201" s="963" t="str">
        <f>IF(AG201="","",COUNTIF(AG27:AG201,"&lt;&gt;"))</f>
        <v/>
      </c>
      <c r="AG201" s="958" t="str" cm="1">
        <f t="array" ref="AG201">IF(AK201="","",IF(LEN(AK201)&lt;=MAX(10,AF22),AK201,IFERROR(LEFT(AK201,LOOKUP(2,1/(MID(AK201,ROW(10:509),1)=" ")/(ROW(10:509)&lt;=MAX(10,AF22)),ROW(10:509))-1),LEFT(AK201,MAX(10,AF22)))))</f>
        <v/>
      </c>
      <c r="AH201" s="963" t="str">
        <f t="shared" si="39"/>
        <v/>
      </c>
      <c r="AI201" s="963" t="str">
        <f t="shared" si="40"/>
        <v/>
      </c>
      <c r="AJ201" s="964" t="str">
        <f>IF(AL200&lt;&gt;"",AJ200,IF(AJ200&lt;MAX(Z27:Z326),AJ200+1,""))</f>
        <v/>
      </c>
      <c r="AK201" s="965" t="str">
        <f>IF(AJ201="","",IF(AL200&lt;&gt;"",AL200,INDEX(AD27:AD326,MATCH(AJ201,Z27:Z326,0))))</f>
        <v/>
      </c>
      <c r="AL201" s="965" t="str">
        <f t="shared" si="41"/>
        <v/>
      </c>
      <c r="AM201" s="966" t="str">
        <f t="shared" si="42"/>
        <v/>
      </c>
      <c r="AN201" s="967" t="str">
        <f t="shared" si="43"/>
        <v/>
      </c>
      <c r="AO201" s="967" t="str">
        <f t="shared" si="44"/>
        <v/>
      </c>
      <c r="AP201" s="966" t="str">
        <f t="shared" si="45"/>
        <v/>
      </c>
      <c r="AQ201" s="967" t="str">
        <f>IF(AM201="","",IF(COUNTIF(BO27:BO309,TRIM(AP201))&gt;0,"EXCLUSION EXACTE",""))</f>
        <v/>
      </c>
      <c r="AR201" s="967" t="str" cm="1">
        <f t="array" ref="AR201">IF(AM201="","",IF(SUMPRODUCT(--(BO27:BO309&lt;&gt;""),--ISNUMBER(SEARCH(" "&amp;BO27:BO309&amp;" ",AP201)))&gt;0,"BLOQUE MOLLUSQUES",""))</f>
        <v/>
      </c>
      <c r="AS201" s="967" t="str" cm="1">
        <f t="array" ref="AS201">IF(AM201="","",IF(SUMPRODUCT(--(BS27:BS309&lt;&gt;""),--ISNUMBER(SEARCH(" "&amp;BS27:BS309&amp;" ",AP201)))&gt;0,"FORCE MOLLUSQUES",""))</f>
        <v/>
      </c>
      <c r="AT201" s="966" t="str">
        <f t="shared" si="46"/>
        <v/>
      </c>
      <c r="AU201" s="966" t="str">
        <f t="shared" si="49"/>
        <v/>
      </c>
      <c r="AV201" s="967" t="str">
        <f t="shared" si="47"/>
        <v/>
      </c>
      <c r="AW201" s="967" t="str" cm="1">
        <f t="array" ref="AW201">IF(AM201="","",IF(AQ201&lt;&gt;"","",IF(SUMPRODUCT(--(BM27:BM1509=AW26),--(BL27:BL1509&lt;&gt;""),--ISNUMBER(SEARCH(" "&amp;BL27:BL1509&amp;" ",AP201)))&gt;0,AW26,"")))</f>
        <v/>
      </c>
      <c r="AX201" s="967" t="str" cm="1">
        <f t="array" ref="AX201">IF(AM201="","",IF(AQ201&lt;&gt;"","",IF(SUMPRODUCT(--(BM27:BM1509=AX26),--(BL27:BL1509&lt;&gt;""),--ISNUMBER(SEARCH(" "&amp;BL27:BL1509&amp;" ",AP201)))&gt;0,AX26,"")))</f>
        <v/>
      </c>
      <c r="AY201" s="967" t="str" cm="1">
        <f t="array" ref="AY201">IF(AM201="","",IF(AQ201&lt;&gt;"","",IF(SUMPRODUCT(--(BM27:BM1509=AY26),--(BL27:BL1509&lt;&gt;""),--ISNUMBER(SEARCH(" "&amp;BL27:BL1509&amp;" ",AP201)))&gt;0,AY26,"")))</f>
        <v/>
      </c>
      <c r="AZ201" s="967" t="str" cm="1">
        <f t="array" ref="AZ201">IF(AM201="","",IF(AQ201&lt;&gt;"","",IF(SUMPRODUCT(--(BM27:BM1509=AZ26),--(BL27:BL1509&lt;&gt;""),--ISNUMBER(SEARCH(" "&amp;BL27:BL1509&amp;" ",AP201)))&gt;0,AZ26,"")))</f>
        <v/>
      </c>
      <c r="BA201" s="967" t="str" cm="1">
        <f t="array" ref="BA201">IF(AM201="","",IF(AQ201&lt;&gt;"","",IF(SUMPRODUCT(--(BM27:BM1509=BA26),--(BL27:BL1509&lt;&gt;""),--ISNUMBER(SEARCH(" "&amp;BL27:BL1509&amp;" ",AP201)))&gt;0,BA26,"")))</f>
        <v/>
      </c>
      <c r="BB201" s="967" t="str" cm="1">
        <f t="array" ref="BB201">IF(AM201="","",IF(AQ201&lt;&gt;"","",IF(SUMPRODUCT(--(BM27:BM1509=BB26),--(BL27:BL1509&lt;&gt;""),--ISNUMBER(SEARCH(" "&amp;BL27:BL1509&amp;" ",AP201)))&gt;0,BB26,"")))</f>
        <v/>
      </c>
      <c r="BC201" s="967" t="str" cm="1">
        <f t="array" ref="BC201">IF(AM201="","",IF(AQ201&lt;&gt;"","",IF(SUMPRODUCT(--(BM27:BM1509=BC26),--(BL27:BL1509&lt;&gt;""),--ISNUMBER(SEARCH(" "&amp;BL27:BL1509&amp;" ",AP201)))&gt;0,BC26,"")))</f>
        <v/>
      </c>
      <c r="BD201" s="967" t="str" cm="1">
        <f t="array" ref="BD201">IF(AM201="","",IF(AQ201&lt;&gt;"","",IF(SUMPRODUCT(--(BM27:BM1509=BD26),--(BL27:BL1509&lt;&gt;""),--ISNUMBER(SEARCH(" "&amp;BL27:BL1509&amp;" ",AP201)))&gt;0,BD26,"")))</f>
        <v/>
      </c>
      <c r="BE201" s="967" t="str" cm="1">
        <f t="array" ref="BE201">IF(AM201="","",IF(AQ201&lt;&gt;"","",IF(SUMPRODUCT(--(BM27:BM1509=BE26),--(BL27:BL1509&lt;&gt;""),--ISNUMBER(SEARCH(" "&amp;BL27:BL1509&amp;" ",AP201)))&gt;0,BE26,"")))</f>
        <v/>
      </c>
      <c r="BF201" s="967" t="str" cm="1">
        <f t="array" ref="BF201">IF(AM201="","",IF(AQ201&lt;&gt;"","",IF(SUMPRODUCT(--(BM27:BM1509=BF26),--(BL27:BL1509&lt;&gt;""),--ISNUMBER(SEARCH(" "&amp;BL27:BL1509&amp;" ",AP201)))&gt;0,BF26,"")))</f>
        <v/>
      </c>
      <c r="BG201" s="967" t="str" cm="1">
        <f t="array" ref="BG201">IF(AM201="","",IF(AQ201&lt;&gt;"","",IF(SUMPRODUCT(--(BM27:BM1509=BG26),--(BL27:BL1509&lt;&gt;""),--ISNUMBER(SEARCH(" "&amp;BL27:BL1509&amp;" ",AP201)))&gt;0,BG26,"")))</f>
        <v/>
      </c>
      <c r="BH201" s="967" t="str" cm="1">
        <f t="array" ref="BH201">IF(AM201="","",IF(AQ201&lt;&gt;"","",IF(SUMPRODUCT(--(BM27:BM1509=BH26),--(BL27:BL1509&lt;&gt;""),--ISNUMBER(SEARCH(" "&amp;BL27:BL1509&amp;" ",AP201)))&gt;0,BH26,"")))</f>
        <v/>
      </c>
      <c r="BI201" s="967" t="str" cm="1">
        <f t="array" ref="BI201">IF(AM201="","",IF(AQ201&lt;&gt;"","",IF(SUMPRODUCT(--(BM27:BM1509=BI26),--(BL27:BL1509&lt;&gt;""),--ISNUMBER(SEARCH(" "&amp;BL27:BL1509&amp;" ",AP201)))&gt;0,BI26,"")))</f>
        <v/>
      </c>
      <c r="BJ201" s="967" t="str" cm="1">
        <f t="array" ref="BJ201">IF(AM201="","",IF(AS201&lt;&gt;"",BJ26,IF(AR201&lt;&gt;"","",IF(AQ201&lt;&gt;"","",IF(SUMPRODUCT(--(BM27:BM1509=BJ26),--(BL27:BL1509&lt;&gt;""),--ISNUMBER(SEARCH(" "&amp;BL27:BL1509&amp;" ",AP201)))&gt;0,BJ26,"")))))</f>
        <v/>
      </c>
      <c r="BL201" s="968" t="s">
        <v>2221</v>
      </c>
      <c r="BM201" s="968" t="s">
        <v>1962</v>
      </c>
      <c r="BO201" s="964"/>
      <c r="BP201" s="964"/>
      <c r="BQ201" s="964"/>
      <c r="BS201" s="964"/>
      <c r="BT201" s="964"/>
      <c r="BU201" s="964"/>
      <c r="CM201" s="49">
        <v>1</v>
      </c>
    </row>
    <row r="202" spans="4:91" ht="30" customHeight="1">
      <c r="D202" s="674"/>
      <c r="E202" s="680"/>
      <c r="F202" s="681"/>
      <c r="G202" s="680"/>
      <c r="H202" s="682"/>
      <c r="I202" s="891"/>
      <c r="J202" s="892"/>
      <c r="K202" s="745"/>
      <c r="L202" s="893"/>
      <c r="M202" s="894"/>
      <c r="N202" s="895"/>
      <c r="O202" s="896"/>
      <c r="P202" s="137"/>
      <c r="Q202" s="897"/>
      <c r="R202" s="751"/>
      <c r="S202" s="898"/>
      <c r="T202" s="753"/>
      <c r="U202" s="899"/>
      <c r="V202" s="900"/>
      <c r="W202" s="756"/>
      <c r="X202" s="764"/>
      <c r="Z202" s="973" t="str">
        <f>IF(AA202="","",COUNTIF(AA27:AA202,"&lt;&gt;"))</f>
        <v/>
      </c>
      <c r="AA202" s="965"/>
      <c r="AB202" s="974" t="str">
        <f t="shared" si="48"/>
        <v/>
      </c>
      <c r="AC202" s="984" t="str">
        <f t="shared" si="36"/>
        <v/>
      </c>
      <c r="AD202" s="976" t="str">
        <f t="shared" si="37"/>
        <v/>
      </c>
      <c r="AE202" s="977" t="str">
        <f t="shared" si="38"/>
        <v/>
      </c>
      <c r="AF202" s="964" t="str">
        <f>IF(AG202="","",COUNTIF(AG27:AG202,"&lt;&gt;"))</f>
        <v/>
      </c>
      <c r="AG202" s="965" t="str" cm="1">
        <f t="array" ref="AG202">IF(AK202="","",IF(LEN(AK202)&lt;=MAX(10,AF22),AK202,IFERROR(LEFT(AK202,LOOKUP(2,1/(MID(AK202,ROW(10:509),1)=" ")/(ROW(10:509)&lt;=MAX(10,AF22)),ROW(10:509))-1),LEFT(AK202,MAX(10,AF22)))))</f>
        <v/>
      </c>
      <c r="AH202" s="964" t="str">
        <f t="shared" si="39"/>
        <v/>
      </c>
      <c r="AI202" s="964" t="str">
        <f t="shared" si="40"/>
        <v/>
      </c>
      <c r="AJ202" s="964" t="str">
        <f>IF(AL201&lt;&gt;"",AJ201,IF(AJ201&lt;MAX(Z27:Z326),AJ201+1,""))</f>
        <v/>
      </c>
      <c r="AK202" s="965" t="str">
        <f>IF(AJ202="","",IF(AL201&lt;&gt;"",AL201,INDEX(AD27:AD326,MATCH(AJ202,Z27:Z326,0))))</f>
        <v/>
      </c>
      <c r="AL202" s="965" t="str">
        <f t="shared" si="41"/>
        <v/>
      </c>
      <c r="AM202" s="965" t="str">
        <f t="shared" si="42"/>
        <v/>
      </c>
      <c r="AN202" s="964" t="str">
        <f t="shared" si="43"/>
        <v/>
      </c>
      <c r="AO202" s="964" t="str">
        <f t="shared" si="44"/>
        <v/>
      </c>
      <c r="AP202" s="965" t="str">
        <f t="shared" si="45"/>
        <v/>
      </c>
      <c r="AQ202" s="964" t="str">
        <f>IF(AM202="","",IF(COUNTIF(BO27:BO309,TRIM(AP202))&gt;0,"EXCLUSION EXACTE",""))</f>
        <v/>
      </c>
      <c r="AR202" s="964" t="str" cm="1">
        <f t="array" ref="AR202">IF(AM202="","",IF(SUMPRODUCT(--(BO27:BO309&lt;&gt;""),--ISNUMBER(SEARCH(" "&amp;BO27:BO309&amp;" ",AP202)))&gt;0,"BLOQUE MOLLUSQUES",""))</f>
        <v/>
      </c>
      <c r="AS202" s="964" t="str" cm="1">
        <f t="array" ref="AS202">IF(AM202="","",IF(SUMPRODUCT(--(BS27:BS309&lt;&gt;""),--ISNUMBER(SEARCH(" "&amp;BS27:BS309&amp;" ",AP202)))&gt;0,"FORCE MOLLUSQUES",""))</f>
        <v/>
      </c>
      <c r="AT202" s="965" t="str">
        <f t="shared" si="46"/>
        <v/>
      </c>
      <c r="AU202" s="965" t="str">
        <f t="shared" si="49"/>
        <v/>
      </c>
      <c r="AV202" s="964" t="str">
        <f t="shared" si="47"/>
        <v/>
      </c>
      <c r="AW202" s="964" t="str" cm="1">
        <f t="array" ref="AW202">IF(AM202="","",IF(AQ202&lt;&gt;"","",IF(SUMPRODUCT(--(BM27:BM1509=AW26),--(BL27:BL1509&lt;&gt;""),--ISNUMBER(SEARCH(" "&amp;BL27:BL1509&amp;" ",AP202)))&gt;0,AW26,"")))</f>
        <v/>
      </c>
      <c r="AX202" s="964" t="str" cm="1">
        <f t="array" ref="AX202">IF(AM202="","",IF(AQ202&lt;&gt;"","",IF(SUMPRODUCT(--(BM27:BM1509=AX26),--(BL27:BL1509&lt;&gt;""),--ISNUMBER(SEARCH(" "&amp;BL27:BL1509&amp;" ",AP202)))&gt;0,AX26,"")))</f>
        <v/>
      </c>
      <c r="AY202" s="964" t="str" cm="1">
        <f t="array" ref="AY202">IF(AM202="","",IF(AQ202&lt;&gt;"","",IF(SUMPRODUCT(--(BM27:BM1509=AY26),--(BL27:BL1509&lt;&gt;""),--ISNUMBER(SEARCH(" "&amp;BL27:BL1509&amp;" ",AP202)))&gt;0,AY26,"")))</f>
        <v/>
      </c>
      <c r="AZ202" s="964" t="str" cm="1">
        <f t="array" ref="AZ202">IF(AM202="","",IF(AQ202&lt;&gt;"","",IF(SUMPRODUCT(--(BM27:BM1509=AZ26),--(BL27:BL1509&lt;&gt;""),--ISNUMBER(SEARCH(" "&amp;BL27:BL1509&amp;" ",AP202)))&gt;0,AZ26,"")))</f>
        <v/>
      </c>
      <c r="BA202" s="964" t="str" cm="1">
        <f t="array" ref="BA202">IF(AM202="","",IF(AQ202&lt;&gt;"","",IF(SUMPRODUCT(--(BM27:BM1509=BA26),--(BL27:BL1509&lt;&gt;""),--ISNUMBER(SEARCH(" "&amp;BL27:BL1509&amp;" ",AP202)))&gt;0,BA26,"")))</f>
        <v/>
      </c>
      <c r="BB202" s="964" t="str" cm="1">
        <f t="array" ref="BB202">IF(AM202="","",IF(AQ202&lt;&gt;"","",IF(SUMPRODUCT(--(BM27:BM1509=BB26),--(BL27:BL1509&lt;&gt;""),--ISNUMBER(SEARCH(" "&amp;BL27:BL1509&amp;" ",AP202)))&gt;0,BB26,"")))</f>
        <v/>
      </c>
      <c r="BC202" s="964" t="str" cm="1">
        <f t="array" ref="BC202">IF(AM202="","",IF(AQ202&lt;&gt;"","",IF(SUMPRODUCT(--(BM27:BM1509=BC26),--(BL27:BL1509&lt;&gt;""),--ISNUMBER(SEARCH(" "&amp;BL27:BL1509&amp;" ",AP202)))&gt;0,BC26,"")))</f>
        <v/>
      </c>
      <c r="BD202" s="964" t="str" cm="1">
        <f t="array" ref="BD202">IF(AM202="","",IF(AQ202&lt;&gt;"","",IF(SUMPRODUCT(--(BM27:BM1509=BD26),--(BL27:BL1509&lt;&gt;""),--ISNUMBER(SEARCH(" "&amp;BL27:BL1509&amp;" ",AP202)))&gt;0,BD26,"")))</f>
        <v/>
      </c>
      <c r="BE202" s="964" t="str" cm="1">
        <f t="array" ref="BE202">IF(AM202="","",IF(AQ202&lt;&gt;"","",IF(SUMPRODUCT(--(BM27:BM1509=BE26),--(BL27:BL1509&lt;&gt;""),--ISNUMBER(SEARCH(" "&amp;BL27:BL1509&amp;" ",AP202)))&gt;0,BE26,"")))</f>
        <v/>
      </c>
      <c r="BF202" s="964" t="str" cm="1">
        <f t="array" ref="BF202">IF(AM202="","",IF(AQ202&lt;&gt;"","",IF(SUMPRODUCT(--(BM27:BM1509=BF26),--(BL27:BL1509&lt;&gt;""),--ISNUMBER(SEARCH(" "&amp;BL27:BL1509&amp;" ",AP202)))&gt;0,BF26,"")))</f>
        <v/>
      </c>
      <c r="BG202" s="964" t="str" cm="1">
        <f t="array" ref="BG202">IF(AM202="","",IF(AQ202&lt;&gt;"","",IF(SUMPRODUCT(--(BM27:BM1509=BG26),--(BL27:BL1509&lt;&gt;""),--ISNUMBER(SEARCH(" "&amp;BL27:BL1509&amp;" ",AP202)))&gt;0,BG26,"")))</f>
        <v/>
      </c>
      <c r="BH202" s="964" t="str" cm="1">
        <f t="array" ref="BH202">IF(AM202="","",IF(AQ202&lt;&gt;"","",IF(SUMPRODUCT(--(BM27:BM1509=BH26),--(BL27:BL1509&lt;&gt;""),--ISNUMBER(SEARCH(" "&amp;BL27:BL1509&amp;" ",AP202)))&gt;0,BH26,"")))</f>
        <v/>
      </c>
      <c r="BI202" s="964" t="str" cm="1">
        <f t="array" ref="BI202">IF(AM202="","",IF(AQ202&lt;&gt;"","",IF(SUMPRODUCT(--(BM27:BM1509=BI26),--(BL27:BL1509&lt;&gt;""),--ISNUMBER(SEARCH(" "&amp;BL27:BL1509&amp;" ",AP202)))&gt;0,BI26,"")))</f>
        <v/>
      </c>
      <c r="BJ202" s="964" t="str" cm="1">
        <f t="array" ref="BJ202">IF(AM202="","",IF(AS202&lt;&gt;"",BJ26,IF(AR202&lt;&gt;"","",IF(AQ202&lt;&gt;"","",IF(SUMPRODUCT(--(BM27:BM1509=BJ26),--(BL27:BL1509&lt;&gt;""),--ISNUMBER(SEARCH(" "&amp;BL27:BL1509&amp;" ",AP202)))&gt;0,BJ26,"")))))</f>
        <v/>
      </c>
      <c r="BL202" s="964" t="s">
        <v>2222</v>
      </c>
      <c r="BM202" s="964" t="s">
        <v>1962</v>
      </c>
      <c r="BO202" s="964"/>
      <c r="BP202" s="964"/>
      <c r="BQ202" s="964"/>
      <c r="BS202" s="964"/>
      <c r="BT202" s="964"/>
      <c r="BU202" s="964"/>
      <c r="CM202" s="49">
        <v>1</v>
      </c>
    </row>
    <row r="203" spans="4:91" ht="30" customHeight="1">
      <c r="D203" s="674"/>
      <c r="E203" s="680"/>
      <c r="F203" s="681"/>
      <c r="G203" s="680"/>
      <c r="H203" s="682"/>
      <c r="I203" s="891"/>
      <c r="J203" s="892"/>
      <c r="K203" s="745"/>
      <c r="L203" s="893"/>
      <c r="M203" s="894"/>
      <c r="N203" s="895"/>
      <c r="O203" s="896"/>
      <c r="P203" s="137"/>
      <c r="Q203" s="897"/>
      <c r="R203" s="751"/>
      <c r="S203" s="898"/>
      <c r="T203" s="753"/>
      <c r="U203" s="899"/>
      <c r="V203" s="900"/>
      <c r="W203" s="756"/>
      <c r="X203" s="764"/>
      <c r="Z203" s="957" t="str">
        <f>IF(AA203="","",COUNTIF(AA27:AA203,"&lt;&gt;"))</f>
        <v/>
      </c>
      <c r="AA203" s="958"/>
      <c r="AB203" s="974" t="str">
        <f t="shared" si="48"/>
        <v/>
      </c>
      <c r="AC203" s="984" t="str">
        <f t="shared" si="36"/>
        <v/>
      </c>
      <c r="AD203" s="961" t="str">
        <f t="shared" si="37"/>
        <v/>
      </c>
      <c r="AE203" s="962" t="str">
        <f t="shared" si="38"/>
        <v/>
      </c>
      <c r="AF203" s="963" t="str">
        <f>IF(AG203="","",COUNTIF(AG27:AG203,"&lt;&gt;"))</f>
        <v/>
      </c>
      <c r="AG203" s="958" t="str" cm="1">
        <f t="array" ref="AG203">IF(AK203="","",IF(LEN(AK203)&lt;=MAX(10,AF22),AK203,IFERROR(LEFT(AK203,LOOKUP(2,1/(MID(AK203,ROW(10:509),1)=" ")/(ROW(10:509)&lt;=MAX(10,AF22)),ROW(10:509))-1),LEFT(AK203,MAX(10,AF22)))))</f>
        <v/>
      </c>
      <c r="AH203" s="963" t="str">
        <f t="shared" si="39"/>
        <v/>
      </c>
      <c r="AI203" s="963" t="str">
        <f t="shared" si="40"/>
        <v/>
      </c>
      <c r="AJ203" s="964" t="str">
        <f>IF(AL202&lt;&gt;"",AJ202,IF(AJ202&lt;MAX(Z27:Z326),AJ202+1,""))</f>
        <v/>
      </c>
      <c r="AK203" s="965" t="str">
        <f>IF(AJ203="","",IF(AL202&lt;&gt;"",AL202,INDEX(AD27:AD326,MATCH(AJ203,Z27:Z326,0))))</f>
        <v/>
      </c>
      <c r="AL203" s="965" t="str">
        <f t="shared" si="41"/>
        <v/>
      </c>
      <c r="AM203" s="966" t="str">
        <f t="shared" si="42"/>
        <v/>
      </c>
      <c r="AN203" s="967" t="str">
        <f t="shared" si="43"/>
        <v/>
      </c>
      <c r="AO203" s="967" t="str">
        <f t="shared" si="44"/>
        <v/>
      </c>
      <c r="AP203" s="966" t="str">
        <f t="shared" si="45"/>
        <v/>
      </c>
      <c r="AQ203" s="967" t="str">
        <f>IF(AM203="","",IF(COUNTIF(BO27:BO309,TRIM(AP203))&gt;0,"EXCLUSION EXACTE",""))</f>
        <v/>
      </c>
      <c r="AR203" s="967" t="str" cm="1">
        <f t="array" ref="AR203">IF(AM203="","",IF(SUMPRODUCT(--(BO27:BO309&lt;&gt;""),--ISNUMBER(SEARCH(" "&amp;BO27:BO309&amp;" ",AP203)))&gt;0,"BLOQUE MOLLUSQUES",""))</f>
        <v/>
      </c>
      <c r="AS203" s="967" t="str" cm="1">
        <f t="array" ref="AS203">IF(AM203="","",IF(SUMPRODUCT(--(BS27:BS309&lt;&gt;""),--ISNUMBER(SEARCH(" "&amp;BS27:BS309&amp;" ",AP203)))&gt;0,"FORCE MOLLUSQUES",""))</f>
        <v/>
      </c>
      <c r="AT203" s="966" t="str">
        <f t="shared" si="46"/>
        <v/>
      </c>
      <c r="AU203" s="966" t="str">
        <f t="shared" si="49"/>
        <v/>
      </c>
      <c r="AV203" s="967" t="str">
        <f t="shared" si="47"/>
        <v/>
      </c>
      <c r="AW203" s="967" t="str" cm="1">
        <f t="array" ref="AW203">IF(AM203="","",IF(AQ203&lt;&gt;"","",IF(SUMPRODUCT(--(BM27:BM1509=AW26),--(BL27:BL1509&lt;&gt;""),--ISNUMBER(SEARCH(" "&amp;BL27:BL1509&amp;" ",AP203)))&gt;0,AW26,"")))</f>
        <v/>
      </c>
      <c r="AX203" s="967" t="str" cm="1">
        <f t="array" ref="AX203">IF(AM203="","",IF(AQ203&lt;&gt;"","",IF(SUMPRODUCT(--(BM27:BM1509=AX26),--(BL27:BL1509&lt;&gt;""),--ISNUMBER(SEARCH(" "&amp;BL27:BL1509&amp;" ",AP203)))&gt;0,AX26,"")))</f>
        <v/>
      </c>
      <c r="AY203" s="967" t="str" cm="1">
        <f t="array" ref="AY203">IF(AM203="","",IF(AQ203&lt;&gt;"","",IF(SUMPRODUCT(--(BM27:BM1509=AY26),--(BL27:BL1509&lt;&gt;""),--ISNUMBER(SEARCH(" "&amp;BL27:BL1509&amp;" ",AP203)))&gt;0,AY26,"")))</f>
        <v/>
      </c>
      <c r="AZ203" s="967" t="str" cm="1">
        <f t="array" ref="AZ203">IF(AM203="","",IF(AQ203&lt;&gt;"","",IF(SUMPRODUCT(--(BM27:BM1509=AZ26),--(BL27:BL1509&lt;&gt;""),--ISNUMBER(SEARCH(" "&amp;BL27:BL1509&amp;" ",AP203)))&gt;0,AZ26,"")))</f>
        <v/>
      </c>
      <c r="BA203" s="967" t="str" cm="1">
        <f t="array" ref="BA203">IF(AM203="","",IF(AQ203&lt;&gt;"","",IF(SUMPRODUCT(--(BM27:BM1509=BA26),--(BL27:BL1509&lt;&gt;""),--ISNUMBER(SEARCH(" "&amp;BL27:BL1509&amp;" ",AP203)))&gt;0,BA26,"")))</f>
        <v/>
      </c>
      <c r="BB203" s="967" t="str" cm="1">
        <f t="array" ref="BB203">IF(AM203="","",IF(AQ203&lt;&gt;"","",IF(SUMPRODUCT(--(BM27:BM1509=BB26),--(BL27:BL1509&lt;&gt;""),--ISNUMBER(SEARCH(" "&amp;BL27:BL1509&amp;" ",AP203)))&gt;0,BB26,"")))</f>
        <v/>
      </c>
      <c r="BC203" s="967" t="str" cm="1">
        <f t="array" ref="BC203">IF(AM203="","",IF(AQ203&lt;&gt;"","",IF(SUMPRODUCT(--(BM27:BM1509=BC26),--(BL27:BL1509&lt;&gt;""),--ISNUMBER(SEARCH(" "&amp;BL27:BL1509&amp;" ",AP203)))&gt;0,BC26,"")))</f>
        <v/>
      </c>
      <c r="BD203" s="967" t="str" cm="1">
        <f t="array" ref="BD203">IF(AM203="","",IF(AQ203&lt;&gt;"","",IF(SUMPRODUCT(--(BM27:BM1509=BD26),--(BL27:BL1509&lt;&gt;""),--ISNUMBER(SEARCH(" "&amp;BL27:BL1509&amp;" ",AP203)))&gt;0,BD26,"")))</f>
        <v/>
      </c>
      <c r="BE203" s="967" t="str" cm="1">
        <f t="array" ref="BE203">IF(AM203="","",IF(AQ203&lt;&gt;"","",IF(SUMPRODUCT(--(BM27:BM1509=BE26),--(BL27:BL1509&lt;&gt;""),--ISNUMBER(SEARCH(" "&amp;BL27:BL1509&amp;" ",AP203)))&gt;0,BE26,"")))</f>
        <v/>
      </c>
      <c r="BF203" s="967" t="str" cm="1">
        <f t="array" ref="BF203">IF(AM203="","",IF(AQ203&lt;&gt;"","",IF(SUMPRODUCT(--(BM27:BM1509=BF26),--(BL27:BL1509&lt;&gt;""),--ISNUMBER(SEARCH(" "&amp;BL27:BL1509&amp;" ",AP203)))&gt;0,BF26,"")))</f>
        <v/>
      </c>
      <c r="BG203" s="967" t="str" cm="1">
        <f t="array" ref="BG203">IF(AM203="","",IF(AQ203&lt;&gt;"","",IF(SUMPRODUCT(--(BM27:BM1509=BG26),--(BL27:BL1509&lt;&gt;""),--ISNUMBER(SEARCH(" "&amp;BL27:BL1509&amp;" ",AP203)))&gt;0,BG26,"")))</f>
        <v/>
      </c>
      <c r="BH203" s="967" t="str" cm="1">
        <f t="array" ref="BH203">IF(AM203="","",IF(AQ203&lt;&gt;"","",IF(SUMPRODUCT(--(BM27:BM1509=BH26),--(BL27:BL1509&lt;&gt;""),--ISNUMBER(SEARCH(" "&amp;BL27:BL1509&amp;" ",AP203)))&gt;0,BH26,"")))</f>
        <v/>
      </c>
      <c r="BI203" s="967" t="str" cm="1">
        <f t="array" ref="BI203">IF(AM203="","",IF(AQ203&lt;&gt;"","",IF(SUMPRODUCT(--(BM27:BM1509=BI26),--(BL27:BL1509&lt;&gt;""),--ISNUMBER(SEARCH(" "&amp;BL27:BL1509&amp;" ",AP203)))&gt;0,BI26,"")))</f>
        <v/>
      </c>
      <c r="BJ203" s="967" t="str" cm="1">
        <f t="array" ref="BJ203">IF(AM203="","",IF(AS203&lt;&gt;"",BJ26,IF(AR203&lt;&gt;"","",IF(AQ203&lt;&gt;"","",IF(SUMPRODUCT(--(BM27:BM1509=BJ26),--(BL27:BL1509&lt;&gt;""),--ISNUMBER(SEARCH(" "&amp;BL27:BL1509&amp;" ",AP203)))&gt;0,BJ26,"")))))</f>
        <v/>
      </c>
      <c r="BL203" s="968" t="s">
        <v>263</v>
      </c>
      <c r="BM203" s="968" t="s">
        <v>1962</v>
      </c>
      <c r="BO203" s="964"/>
      <c r="BP203" s="964"/>
      <c r="BQ203" s="964"/>
      <c r="BS203" s="964"/>
      <c r="BT203" s="964"/>
      <c r="BU203" s="964"/>
      <c r="CM203" s="49">
        <v>1</v>
      </c>
    </row>
    <row r="204" spans="4:91" ht="30" customHeight="1">
      <c r="D204" s="674"/>
      <c r="E204" s="680"/>
      <c r="F204" s="681"/>
      <c r="G204" s="680"/>
      <c r="H204" s="682"/>
      <c r="I204" s="891"/>
      <c r="J204" s="892"/>
      <c r="K204" s="745"/>
      <c r="L204" s="893"/>
      <c r="M204" s="894"/>
      <c r="N204" s="895"/>
      <c r="O204" s="896"/>
      <c r="P204" s="137"/>
      <c r="Q204" s="897"/>
      <c r="R204" s="751"/>
      <c r="S204" s="898"/>
      <c r="T204" s="753"/>
      <c r="U204" s="899"/>
      <c r="V204" s="900"/>
      <c r="W204" s="756"/>
      <c r="X204" s="764"/>
      <c r="Z204" s="973" t="str">
        <f>IF(AA204="","",COUNTIF(AA27:AA204,"&lt;&gt;"))</f>
        <v/>
      </c>
      <c r="AA204" s="965"/>
      <c r="AB204" s="974" t="str">
        <f t="shared" si="48"/>
        <v/>
      </c>
      <c r="AC204" s="984" t="str">
        <f t="shared" si="36"/>
        <v/>
      </c>
      <c r="AD204" s="976" t="str">
        <f t="shared" si="37"/>
        <v/>
      </c>
      <c r="AE204" s="977" t="str">
        <f t="shared" si="38"/>
        <v/>
      </c>
      <c r="AF204" s="964" t="str">
        <f>IF(AG204="","",COUNTIF(AG27:AG204,"&lt;&gt;"))</f>
        <v/>
      </c>
      <c r="AG204" s="965" t="str" cm="1">
        <f t="array" ref="AG204">IF(AK204="","",IF(LEN(AK204)&lt;=MAX(10,AF22),AK204,IFERROR(LEFT(AK204,LOOKUP(2,1/(MID(AK204,ROW(10:509),1)=" ")/(ROW(10:509)&lt;=MAX(10,AF22)),ROW(10:509))-1),LEFT(AK204,MAX(10,AF22)))))</f>
        <v/>
      </c>
      <c r="AH204" s="964" t="str">
        <f t="shared" si="39"/>
        <v/>
      </c>
      <c r="AI204" s="964" t="str">
        <f t="shared" si="40"/>
        <v/>
      </c>
      <c r="AJ204" s="964" t="str">
        <f>IF(AL203&lt;&gt;"",AJ203,IF(AJ203&lt;MAX(Z27:Z326),AJ203+1,""))</f>
        <v/>
      </c>
      <c r="AK204" s="965" t="str">
        <f>IF(AJ204="","",IF(AL203&lt;&gt;"",AL203,INDEX(AD27:AD326,MATCH(AJ204,Z27:Z326,0))))</f>
        <v/>
      </c>
      <c r="AL204" s="965" t="str">
        <f t="shared" si="41"/>
        <v/>
      </c>
      <c r="AM204" s="965" t="str">
        <f t="shared" si="42"/>
        <v/>
      </c>
      <c r="AN204" s="964" t="str">
        <f t="shared" si="43"/>
        <v/>
      </c>
      <c r="AO204" s="964" t="str">
        <f t="shared" si="44"/>
        <v/>
      </c>
      <c r="AP204" s="965" t="str">
        <f t="shared" si="45"/>
        <v/>
      </c>
      <c r="AQ204" s="964" t="str">
        <f>IF(AM204="","",IF(COUNTIF(BO27:BO309,TRIM(AP204))&gt;0,"EXCLUSION EXACTE",""))</f>
        <v/>
      </c>
      <c r="AR204" s="964" t="str" cm="1">
        <f t="array" ref="AR204">IF(AM204="","",IF(SUMPRODUCT(--(BO27:BO309&lt;&gt;""),--ISNUMBER(SEARCH(" "&amp;BO27:BO309&amp;" ",AP204)))&gt;0,"BLOQUE MOLLUSQUES",""))</f>
        <v/>
      </c>
      <c r="AS204" s="964" t="str" cm="1">
        <f t="array" ref="AS204">IF(AM204="","",IF(SUMPRODUCT(--(BS27:BS309&lt;&gt;""),--ISNUMBER(SEARCH(" "&amp;BS27:BS309&amp;" ",AP204)))&gt;0,"FORCE MOLLUSQUES",""))</f>
        <v/>
      </c>
      <c r="AT204" s="965" t="str">
        <f t="shared" si="46"/>
        <v/>
      </c>
      <c r="AU204" s="965" t="str">
        <f t="shared" si="49"/>
        <v/>
      </c>
      <c r="AV204" s="964" t="str">
        <f t="shared" si="47"/>
        <v/>
      </c>
      <c r="AW204" s="964" t="str" cm="1">
        <f t="array" ref="AW204">IF(AM204="","",IF(AQ204&lt;&gt;"","",IF(SUMPRODUCT(--(BM27:BM1509=AW26),--(BL27:BL1509&lt;&gt;""),--ISNUMBER(SEARCH(" "&amp;BL27:BL1509&amp;" ",AP204)))&gt;0,AW26,"")))</f>
        <v/>
      </c>
      <c r="AX204" s="964" t="str" cm="1">
        <f t="array" ref="AX204">IF(AM204="","",IF(AQ204&lt;&gt;"","",IF(SUMPRODUCT(--(BM27:BM1509=AX26),--(BL27:BL1509&lt;&gt;""),--ISNUMBER(SEARCH(" "&amp;BL27:BL1509&amp;" ",AP204)))&gt;0,AX26,"")))</f>
        <v/>
      </c>
      <c r="AY204" s="964" t="str" cm="1">
        <f t="array" ref="AY204">IF(AM204="","",IF(AQ204&lt;&gt;"","",IF(SUMPRODUCT(--(BM27:BM1509=AY26),--(BL27:BL1509&lt;&gt;""),--ISNUMBER(SEARCH(" "&amp;BL27:BL1509&amp;" ",AP204)))&gt;0,AY26,"")))</f>
        <v/>
      </c>
      <c r="AZ204" s="964" t="str" cm="1">
        <f t="array" ref="AZ204">IF(AM204="","",IF(AQ204&lt;&gt;"","",IF(SUMPRODUCT(--(BM27:BM1509=AZ26),--(BL27:BL1509&lt;&gt;""),--ISNUMBER(SEARCH(" "&amp;BL27:BL1509&amp;" ",AP204)))&gt;0,AZ26,"")))</f>
        <v/>
      </c>
      <c r="BA204" s="964" t="str" cm="1">
        <f t="array" ref="BA204">IF(AM204="","",IF(AQ204&lt;&gt;"","",IF(SUMPRODUCT(--(BM27:BM1509=BA26),--(BL27:BL1509&lt;&gt;""),--ISNUMBER(SEARCH(" "&amp;BL27:BL1509&amp;" ",AP204)))&gt;0,BA26,"")))</f>
        <v/>
      </c>
      <c r="BB204" s="964" t="str" cm="1">
        <f t="array" ref="BB204">IF(AM204="","",IF(AQ204&lt;&gt;"","",IF(SUMPRODUCT(--(BM27:BM1509=BB26),--(BL27:BL1509&lt;&gt;""),--ISNUMBER(SEARCH(" "&amp;BL27:BL1509&amp;" ",AP204)))&gt;0,BB26,"")))</f>
        <v/>
      </c>
      <c r="BC204" s="964" t="str" cm="1">
        <f t="array" ref="BC204">IF(AM204="","",IF(AQ204&lt;&gt;"","",IF(SUMPRODUCT(--(BM27:BM1509=BC26),--(BL27:BL1509&lt;&gt;""),--ISNUMBER(SEARCH(" "&amp;BL27:BL1509&amp;" ",AP204)))&gt;0,BC26,"")))</f>
        <v/>
      </c>
      <c r="BD204" s="964" t="str" cm="1">
        <f t="array" ref="BD204">IF(AM204="","",IF(AQ204&lt;&gt;"","",IF(SUMPRODUCT(--(BM27:BM1509=BD26),--(BL27:BL1509&lt;&gt;""),--ISNUMBER(SEARCH(" "&amp;BL27:BL1509&amp;" ",AP204)))&gt;0,BD26,"")))</f>
        <v/>
      </c>
      <c r="BE204" s="964" t="str" cm="1">
        <f t="array" ref="BE204">IF(AM204="","",IF(AQ204&lt;&gt;"","",IF(SUMPRODUCT(--(BM27:BM1509=BE26),--(BL27:BL1509&lt;&gt;""),--ISNUMBER(SEARCH(" "&amp;BL27:BL1509&amp;" ",AP204)))&gt;0,BE26,"")))</f>
        <v/>
      </c>
      <c r="BF204" s="964" t="str" cm="1">
        <f t="array" ref="BF204">IF(AM204="","",IF(AQ204&lt;&gt;"","",IF(SUMPRODUCT(--(BM27:BM1509=BF26),--(BL27:BL1509&lt;&gt;""),--ISNUMBER(SEARCH(" "&amp;BL27:BL1509&amp;" ",AP204)))&gt;0,BF26,"")))</f>
        <v/>
      </c>
      <c r="BG204" s="964" t="str" cm="1">
        <f t="array" ref="BG204">IF(AM204="","",IF(AQ204&lt;&gt;"","",IF(SUMPRODUCT(--(BM27:BM1509=BG26),--(BL27:BL1509&lt;&gt;""),--ISNUMBER(SEARCH(" "&amp;BL27:BL1509&amp;" ",AP204)))&gt;0,BG26,"")))</f>
        <v/>
      </c>
      <c r="BH204" s="964" t="str" cm="1">
        <f t="array" ref="BH204">IF(AM204="","",IF(AQ204&lt;&gt;"","",IF(SUMPRODUCT(--(BM27:BM1509=BH26),--(BL27:BL1509&lt;&gt;""),--ISNUMBER(SEARCH(" "&amp;BL27:BL1509&amp;" ",AP204)))&gt;0,BH26,"")))</f>
        <v/>
      </c>
      <c r="BI204" s="964" t="str" cm="1">
        <f t="array" ref="BI204">IF(AM204="","",IF(AQ204&lt;&gt;"","",IF(SUMPRODUCT(--(BM27:BM1509=BI26),--(BL27:BL1509&lt;&gt;""),--ISNUMBER(SEARCH(" "&amp;BL27:BL1509&amp;" ",AP204)))&gt;0,BI26,"")))</f>
        <v/>
      </c>
      <c r="BJ204" s="964" t="str" cm="1">
        <f t="array" ref="BJ204">IF(AM204="","",IF(AS204&lt;&gt;"",BJ26,IF(AR204&lt;&gt;"","",IF(AQ204&lt;&gt;"","",IF(SUMPRODUCT(--(BM27:BM1509=BJ26),--(BL27:BL1509&lt;&gt;""),--ISNUMBER(SEARCH(" "&amp;BL27:BL1509&amp;" ",AP204)))&gt;0,BJ26,"")))))</f>
        <v/>
      </c>
      <c r="BL204" s="964" t="s">
        <v>2223</v>
      </c>
      <c r="BM204" s="964" t="s">
        <v>1962</v>
      </c>
      <c r="BO204" s="964"/>
      <c r="BP204" s="964"/>
      <c r="BQ204" s="964"/>
      <c r="BS204" s="964"/>
      <c r="BT204" s="964"/>
      <c r="BU204" s="964"/>
      <c r="CM204" s="49">
        <v>1</v>
      </c>
    </row>
    <row r="205" spans="4:91" ht="30" customHeight="1">
      <c r="D205" s="674"/>
      <c r="E205" s="680"/>
      <c r="F205" s="681"/>
      <c r="G205" s="680"/>
      <c r="H205" s="682"/>
      <c r="I205" s="891"/>
      <c r="J205" s="892"/>
      <c r="K205" s="745"/>
      <c r="L205" s="893"/>
      <c r="M205" s="894"/>
      <c r="N205" s="895"/>
      <c r="O205" s="896"/>
      <c r="P205" s="137"/>
      <c r="Q205" s="897"/>
      <c r="R205" s="751"/>
      <c r="S205" s="898"/>
      <c r="T205" s="753"/>
      <c r="U205" s="899"/>
      <c r="V205" s="900"/>
      <c r="W205" s="756"/>
      <c r="X205" s="764"/>
      <c r="Z205" s="957" t="str">
        <f>IF(AA205="","",COUNTIF(AA27:AA205,"&lt;&gt;"))</f>
        <v/>
      </c>
      <c r="AA205" s="958"/>
      <c r="AB205" s="974" t="str">
        <f t="shared" si="48"/>
        <v/>
      </c>
      <c r="AC205" s="984" t="str">
        <f t="shared" si="36"/>
        <v/>
      </c>
      <c r="AD205" s="961" t="str">
        <f t="shared" si="37"/>
        <v/>
      </c>
      <c r="AE205" s="962" t="str">
        <f t="shared" si="38"/>
        <v/>
      </c>
      <c r="AF205" s="963" t="str">
        <f>IF(AG205="","",COUNTIF(AG27:AG205,"&lt;&gt;"))</f>
        <v/>
      </c>
      <c r="AG205" s="958" t="str" cm="1">
        <f t="array" ref="AG205">IF(AK205="","",IF(LEN(AK205)&lt;=MAX(10,AF22),AK205,IFERROR(LEFT(AK205,LOOKUP(2,1/(MID(AK205,ROW(10:509),1)=" ")/(ROW(10:509)&lt;=MAX(10,AF22)),ROW(10:509))-1),LEFT(AK205,MAX(10,AF22)))))</f>
        <v/>
      </c>
      <c r="AH205" s="963" t="str">
        <f t="shared" si="39"/>
        <v/>
      </c>
      <c r="AI205" s="963" t="str">
        <f t="shared" si="40"/>
        <v/>
      </c>
      <c r="AJ205" s="964" t="str">
        <f>IF(AL204&lt;&gt;"",AJ204,IF(AJ204&lt;MAX(Z27:Z326),AJ204+1,""))</f>
        <v/>
      </c>
      <c r="AK205" s="965" t="str">
        <f>IF(AJ205="","",IF(AL204&lt;&gt;"",AL204,INDEX(AD27:AD326,MATCH(AJ205,Z27:Z326,0))))</f>
        <v/>
      </c>
      <c r="AL205" s="965" t="str">
        <f t="shared" si="41"/>
        <v/>
      </c>
      <c r="AM205" s="966" t="str">
        <f t="shared" si="42"/>
        <v/>
      </c>
      <c r="AN205" s="967" t="str">
        <f t="shared" si="43"/>
        <v/>
      </c>
      <c r="AO205" s="967" t="str">
        <f t="shared" si="44"/>
        <v/>
      </c>
      <c r="AP205" s="966" t="str">
        <f t="shared" si="45"/>
        <v/>
      </c>
      <c r="AQ205" s="967" t="str">
        <f>IF(AM205="","",IF(COUNTIF(BO27:BO309,TRIM(AP205))&gt;0,"EXCLUSION EXACTE",""))</f>
        <v/>
      </c>
      <c r="AR205" s="967" t="str" cm="1">
        <f t="array" ref="AR205">IF(AM205="","",IF(SUMPRODUCT(--(BO27:BO309&lt;&gt;""),--ISNUMBER(SEARCH(" "&amp;BO27:BO309&amp;" ",AP205)))&gt;0,"BLOQUE MOLLUSQUES",""))</f>
        <v/>
      </c>
      <c r="AS205" s="967" t="str" cm="1">
        <f t="array" ref="AS205">IF(AM205="","",IF(SUMPRODUCT(--(BS27:BS309&lt;&gt;""),--ISNUMBER(SEARCH(" "&amp;BS27:BS309&amp;" ",AP205)))&gt;0,"FORCE MOLLUSQUES",""))</f>
        <v/>
      </c>
      <c r="AT205" s="966" t="str">
        <f t="shared" si="46"/>
        <v/>
      </c>
      <c r="AU205" s="966" t="str">
        <f t="shared" si="49"/>
        <v/>
      </c>
      <c r="AV205" s="967" t="str">
        <f t="shared" si="47"/>
        <v/>
      </c>
      <c r="AW205" s="967" t="str" cm="1">
        <f t="array" ref="AW205">IF(AM205="","",IF(AQ205&lt;&gt;"","",IF(SUMPRODUCT(--(BM27:BM1509=AW26),--(BL27:BL1509&lt;&gt;""),--ISNUMBER(SEARCH(" "&amp;BL27:BL1509&amp;" ",AP205)))&gt;0,AW26,"")))</f>
        <v/>
      </c>
      <c r="AX205" s="967" t="str" cm="1">
        <f t="array" ref="AX205">IF(AM205="","",IF(AQ205&lt;&gt;"","",IF(SUMPRODUCT(--(BM27:BM1509=AX26),--(BL27:BL1509&lt;&gt;""),--ISNUMBER(SEARCH(" "&amp;BL27:BL1509&amp;" ",AP205)))&gt;0,AX26,"")))</f>
        <v/>
      </c>
      <c r="AY205" s="967" t="str" cm="1">
        <f t="array" ref="AY205">IF(AM205="","",IF(AQ205&lt;&gt;"","",IF(SUMPRODUCT(--(BM27:BM1509=AY26),--(BL27:BL1509&lt;&gt;""),--ISNUMBER(SEARCH(" "&amp;BL27:BL1509&amp;" ",AP205)))&gt;0,AY26,"")))</f>
        <v/>
      </c>
      <c r="AZ205" s="967" t="str" cm="1">
        <f t="array" ref="AZ205">IF(AM205="","",IF(AQ205&lt;&gt;"","",IF(SUMPRODUCT(--(BM27:BM1509=AZ26),--(BL27:BL1509&lt;&gt;""),--ISNUMBER(SEARCH(" "&amp;BL27:BL1509&amp;" ",AP205)))&gt;0,AZ26,"")))</f>
        <v/>
      </c>
      <c r="BA205" s="967" t="str" cm="1">
        <f t="array" ref="BA205">IF(AM205="","",IF(AQ205&lt;&gt;"","",IF(SUMPRODUCT(--(BM27:BM1509=BA26),--(BL27:BL1509&lt;&gt;""),--ISNUMBER(SEARCH(" "&amp;BL27:BL1509&amp;" ",AP205)))&gt;0,BA26,"")))</f>
        <v/>
      </c>
      <c r="BB205" s="967" t="str" cm="1">
        <f t="array" ref="BB205">IF(AM205="","",IF(AQ205&lt;&gt;"","",IF(SUMPRODUCT(--(BM27:BM1509=BB26),--(BL27:BL1509&lt;&gt;""),--ISNUMBER(SEARCH(" "&amp;BL27:BL1509&amp;" ",AP205)))&gt;0,BB26,"")))</f>
        <v/>
      </c>
      <c r="BC205" s="967" t="str" cm="1">
        <f t="array" ref="BC205">IF(AM205="","",IF(AQ205&lt;&gt;"","",IF(SUMPRODUCT(--(BM27:BM1509=BC26),--(BL27:BL1509&lt;&gt;""),--ISNUMBER(SEARCH(" "&amp;BL27:BL1509&amp;" ",AP205)))&gt;0,BC26,"")))</f>
        <v/>
      </c>
      <c r="BD205" s="967" t="str" cm="1">
        <f t="array" ref="BD205">IF(AM205="","",IF(AQ205&lt;&gt;"","",IF(SUMPRODUCT(--(BM27:BM1509=BD26),--(BL27:BL1509&lt;&gt;""),--ISNUMBER(SEARCH(" "&amp;BL27:BL1509&amp;" ",AP205)))&gt;0,BD26,"")))</f>
        <v/>
      </c>
      <c r="BE205" s="967" t="str" cm="1">
        <f t="array" ref="BE205">IF(AM205="","",IF(AQ205&lt;&gt;"","",IF(SUMPRODUCT(--(BM27:BM1509=BE26),--(BL27:BL1509&lt;&gt;""),--ISNUMBER(SEARCH(" "&amp;BL27:BL1509&amp;" ",AP205)))&gt;0,BE26,"")))</f>
        <v/>
      </c>
      <c r="BF205" s="967" t="str" cm="1">
        <f t="array" ref="BF205">IF(AM205="","",IF(AQ205&lt;&gt;"","",IF(SUMPRODUCT(--(BM27:BM1509=BF26),--(BL27:BL1509&lt;&gt;""),--ISNUMBER(SEARCH(" "&amp;BL27:BL1509&amp;" ",AP205)))&gt;0,BF26,"")))</f>
        <v/>
      </c>
      <c r="BG205" s="967" t="str" cm="1">
        <f t="array" ref="BG205">IF(AM205="","",IF(AQ205&lt;&gt;"","",IF(SUMPRODUCT(--(BM27:BM1509=BG26),--(BL27:BL1509&lt;&gt;""),--ISNUMBER(SEARCH(" "&amp;BL27:BL1509&amp;" ",AP205)))&gt;0,BG26,"")))</f>
        <v/>
      </c>
      <c r="BH205" s="967" t="str" cm="1">
        <f t="array" ref="BH205">IF(AM205="","",IF(AQ205&lt;&gt;"","",IF(SUMPRODUCT(--(BM27:BM1509=BH26),--(BL27:BL1509&lt;&gt;""),--ISNUMBER(SEARCH(" "&amp;BL27:BL1509&amp;" ",AP205)))&gt;0,BH26,"")))</f>
        <v/>
      </c>
      <c r="BI205" s="967" t="str" cm="1">
        <f t="array" ref="BI205">IF(AM205="","",IF(AQ205&lt;&gt;"","",IF(SUMPRODUCT(--(BM27:BM1509=BI26),--(BL27:BL1509&lt;&gt;""),--ISNUMBER(SEARCH(" "&amp;BL27:BL1509&amp;" ",AP205)))&gt;0,BI26,"")))</f>
        <v/>
      </c>
      <c r="BJ205" s="967" t="str" cm="1">
        <f t="array" ref="BJ205">IF(AM205="","",IF(AS205&lt;&gt;"",BJ26,IF(AR205&lt;&gt;"","",IF(AQ205&lt;&gt;"","",IF(SUMPRODUCT(--(BM27:BM1509=BJ26),--(BL27:BL1509&lt;&gt;""),--ISNUMBER(SEARCH(" "&amp;BL27:BL1509&amp;" ",AP205)))&gt;0,BJ26,"")))))</f>
        <v/>
      </c>
      <c r="BL205" s="968" t="s">
        <v>2224</v>
      </c>
      <c r="BM205" s="968" t="s">
        <v>1962</v>
      </c>
      <c r="BO205" s="964"/>
      <c r="BP205" s="964"/>
      <c r="BQ205" s="964"/>
      <c r="BS205" s="964"/>
      <c r="BT205" s="964"/>
      <c r="BU205" s="964"/>
      <c r="CM205" s="49">
        <v>1</v>
      </c>
    </row>
    <row r="206" spans="4:91" ht="30" customHeight="1">
      <c r="D206" s="674"/>
      <c r="E206" s="680"/>
      <c r="F206" s="681"/>
      <c r="G206" s="680"/>
      <c r="H206" s="682"/>
      <c r="I206" s="891"/>
      <c r="J206" s="892"/>
      <c r="K206" s="745"/>
      <c r="L206" s="893"/>
      <c r="M206" s="894"/>
      <c r="N206" s="895"/>
      <c r="O206" s="896"/>
      <c r="P206" s="137"/>
      <c r="Q206" s="897"/>
      <c r="R206" s="751"/>
      <c r="S206" s="898"/>
      <c r="T206" s="753"/>
      <c r="U206" s="899"/>
      <c r="V206" s="900"/>
      <c r="W206" s="756"/>
      <c r="X206" s="764"/>
      <c r="Z206" s="973" t="str">
        <f>IF(AA206="","",COUNTIF(AA27:AA206,"&lt;&gt;"))</f>
        <v/>
      </c>
      <c r="AA206" s="965"/>
      <c r="AB206" s="974" t="str">
        <f t="shared" si="48"/>
        <v/>
      </c>
      <c r="AC206" s="984" t="str">
        <f t="shared" si="36"/>
        <v/>
      </c>
      <c r="AD206" s="976" t="str">
        <f t="shared" si="37"/>
        <v/>
      </c>
      <c r="AE206" s="977" t="str">
        <f t="shared" si="38"/>
        <v/>
      </c>
      <c r="AF206" s="964" t="str">
        <f>IF(AG206="","",COUNTIF(AG27:AG206,"&lt;&gt;"))</f>
        <v/>
      </c>
      <c r="AG206" s="965" t="str" cm="1">
        <f t="array" ref="AG206">IF(AK206="","",IF(LEN(AK206)&lt;=MAX(10,AF22),AK206,IFERROR(LEFT(AK206,LOOKUP(2,1/(MID(AK206,ROW(10:509),1)=" ")/(ROW(10:509)&lt;=MAX(10,AF22)),ROW(10:509))-1),LEFT(AK206,MAX(10,AF22)))))</f>
        <v/>
      </c>
      <c r="AH206" s="964" t="str">
        <f t="shared" si="39"/>
        <v/>
      </c>
      <c r="AI206" s="964" t="str">
        <f t="shared" si="40"/>
        <v/>
      </c>
      <c r="AJ206" s="964" t="str">
        <f>IF(AL205&lt;&gt;"",AJ205,IF(AJ205&lt;MAX(Z27:Z326),AJ205+1,""))</f>
        <v/>
      </c>
      <c r="AK206" s="965" t="str">
        <f>IF(AJ206="","",IF(AL205&lt;&gt;"",AL205,INDEX(AD27:AD326,MATCH(AJ206,Z27:Z326,0))))</f>
        <v/>
      </c>
      <c r="AL206" s="965" t="str">
        <f t="shared" si="41"/>
        <v/>
      </c>
      <c r="AM206" s="965" t="str">
        <f t="shared" si="42"/>
        <v/>
      </c>
      <c r="AN206" s="964" t="str">
        <f t="shared" si="43"/>
        <v/>
      </c>
      <c r="AO206" s="964" t="str">
        <f t="shared" si="44"/>
        <v/>
      </c>
      <c r="AP206" s="965" t="str">
        <f t="shared" si="45"/>
        <v/>
      </c>
      <c r="AQ206" s="964" t="str">
        <f>IF(AM206="","",IF(COUNTIF(BO27:BO309,TRIM(AP206))&gt;0,"EXCLUSION EXACTE",""))</f>
        <v/>
      </c>
      <c r="AR206" s="964" t="str" cm="1">
        <f t="array" ref="AR206">IF(AM206="","",IF(SUMPRODUCT(--(BO27:BO309&lt;&gt;""),--ISNUMBER(SEARCH(" "&amp;BO27:BO309&amp;" ",AP206)))&gt;0,"BLOQUE MOLLUSQUES",""))</f>
        <v/>
      </c>
      <c r="AS206" s="964" t="str" cm="1">
        <f t="array" ref="AS206">IF(AM206="","",IF(SUMPRODUCT(--(BS27:BS309&lt;&gt;""),--ISNUMBER(SEARCH(" "&amp;BS27:BS309&amp;" ",AP206)))&gt;0,"FORCE MOLLUSQUES",""))</f>
        <v/>
      </c>
      <c r="AT206" s="965" t="str">
        <f t="shared" si="46"/>
        <v/>
      </c>
      <c r="AU206" s="965" t="str">
        <f t="shared" si="49"/>
        <v/>
      </c>
      <c r="AV206" s="964" t="str">
        <f t="shared" si="47"/>
        <v/>
      </c>
      <c r="AW206" s="964" t="str" cm="1">
        <f t="array" ref="AW206">IF(AM206="","",IF(AQ206&lt;&gt;"","",IF(SUMPRODUCT(--(BM27:BM1509=AW26),--(BL27:BL1509&lt;&gt;""),--ISNUMBER(SEARCH(" "&amp;BL27:BL1509&amp;" ",AP206)))&gt;0,AW26,"")))</f>
        <v/>
      </c>
      <c r="AX206" s="964" t="str" cm="1">
        <f t="array" ref="AX206">IF(AM206="","",IF(AQ206&lt;&gt;"","",IF(SUMPRODUCT(--(BM27:BM1509=AX26),--(BL27:BL1509&lt;&gt;""),--ISNUMBER(SEARCH(" "&amp;BL27:BL1509&amp;" ",AP206)))&gt;0,AX26,"")))</f>
        <v/>
      </c>
      <c r="AY206" s="964" t="str" cm="1">
        <f t="array" ref="AY206">IF(AM206="","",IF(AQ206&lt;&gt;"","",IF(SUMPRODUCT(--(BM27:BM1509=AY26),--(BL27:BL1509&lt;&gt;""),--ISNUMBER(SEARCH(" "&amp;BL27:BL1509&amp;" ",AP206)))&gt;0,AY26,"")))</f>
        <v/>
      </c>
      <c r="AZ206" s="964" t="str" cm="1">
        <f t="array" ref="AZ206">IF(AM206="","",IF(AQ206&lt;&gt;"","",IF(SUMPRODUCT(--(BM27:BM1509=AZ26),--(BL27:BL1509&lt;&gt;""),--ISNUMBER(SEARCH(" "&amp;BL27:BL1509&amp;" ",AP206)))&gt;0,AZ26,"")))</f>
        <v/>
      </c>
      <c r="BA206" s="964" t="str" cm="1">
        <f t="array" ref="BA206">IF(AM206="","",IF(AQ206&lt;&gt;"","",IF(SUMPRODUCT(--(BM27:BM1509=BA26),--(BL27:BL1509&lt;&gt;""),--ISNUMBER(SEARCH(" "&amp;BL27:BL1509&amp;" ",AP206)))&gt;0,BA26,"")))</f>
        <v/>
      </c>
      <c r="BB206" s="964" t="str" cm="1">
        <f t="array" ref="BB206">IF(AM206="","",IF(AQ206&lt;&gt;"","",IF(SUMPRODUCT(--(BM27:BM1509=BB26),--(BL27:BL1509&lt;&gt;""),--ISNUMBER(SEARCH(" "&amp;BL27:BL1509&amp;" ",AP206)))&gt;0,BB26,"")))</f>
        <v/>
      </c>
      <c r="BC206" s="964" t="str" cm="1">
        <f t="array" ref="BC206">IF(AM206="","",IF(AQ206&lt;&gt;"","",IF(SUMPRODUCT(--(BM27:BM1509=BC26),--(BL27:BL1509&lt;&gt;""),--ISNUMBER(SEARCH(" "&amp;BL27:BL1509&amp;" ",AP206)))&gt;0,BC26,"")))</f>
        <v/>
      </c>
      <c r="BD206" s="964" t="str" cm="1">
        <f t="array" ref="BD206">IF(AM206="","",IF(AQ206&lt;&gt;"","",IF(SUMPRODUCT(--(BM27:BM1509=BD26),--(BL27:BL1509&lt;&gt;""),--ISNUMBER(SEARCH(" "&amp;BL27:BL1509&amp;" ",AP206)))&gt;0,BD26,"")))</f>
        <v/>
      </c>
      <c r="BE206" s="964" t="str" cm="1">
        <f t="array" ref="BE206">IF(AM206="","",IF(AQ206&lt;&gt;"","",IF(SUMPRODUCT(--(BM27:BM1509=BE26),--(BL27:BL1509&lt;&gt;""),--ISNUMBER(SEARCH(" "&amp;BL27:BL1509&amp;" ",AP206)))&gt;0,BE26,"")))</f>
        <v/>
      </c>
      <c r="BF206" s="964" t="str" cm="1">
        <f t="array" ref="BF206">IF(AM206="","",IF(AQ206&lt;&gt;"","",IF(SUMPRODUCT(--(BM27:BM1509=BF26),--(BL27:BL1509&lt;&gt;""),--ISNUMBER(SEARCH(" "&amp;BL27:BL1509&amp;" ",AP206)))&gt;0,BF26,"")))</f>
        <v/>
      </c>
      <c r="BG206" s="964" t="str" cm="1">
        <f t="array" ref="BG206">IF(AM206="","",IF(AQ206&lt;&gt;"","",IF(SUMPRODUCT(--(BM27:BM1509=BG26),--(BL27:BL1509&lt;&gt;""),--ISNUMBER(SEARCH(" "&amp;BL27:BL1509&amp;" ",AP206)))&gt;0,BG26,"")))</f>
        <v/>
      </c>
      <c r="BH206" s="964" t="str" cm="1">
        <f t="array" ref="BH206">IF(AM206="","",IF(AQ206&lt;&gt;"","",IF(SUMPRODUCT(--(BM27:BM1509=BH26),--(BL27:BL1509&lt;&gt;""),--ISNUMBER(SEARCH(" "&amp;BL27:BL1509&amp;" ",AP206)))&gt;0,BH26,"")))</f>
        <v/>
      </c>
      <c r="BI206" s="964" t="str" cm="1">
        <f t="array" ref="BI206">IF(AM206="","",IF(AQ206&lt;&gt;"","",IF(SUMPRODUCT(--(BM27:BM1509=BI26),--(BL27:BL1509&lt;&gt;""),--ISNUMBER(SEARCH(" "&amp;BL27:BL1509&amp;" ",AP206)))&gt;0,BI26,"")))</f>
        <v/>
      </c>
      <c r="BJ206" s="964" t="str" cm="1">
        <f t="array" ref="BJ206">IF(AM206="","",IF(AS206&lt;&gt;"",BJ26,IF(AR206&lt;&gt;"","",IF(AQ206&lt;&gt;"","",IF(SUMPRODUCT(--(BM27:BM1509=BJ26),--(BL27:BL1509&lt;&gt;""),--ISNUMBER(SEARCH(" "&amp;BL27:BL1509&amp;" ",AP206)))&gt;0,BJ26,"")))))</f>
        <v/>
      </c>
      <c r="BL206" s="964" t="s">
        <v>2225</v>
      </c>
      <c r="BM206" s="964" t="s">
        <v>1962</v>
      </c>
      <c r="BO206" s="964"/>
      <c r="BP206" s="964"/>
      <c r="BQ206" s="964"/>
      <c r="BS206" s="964"/>
      <c r="BT206" s="964"/>
      <c r="BU206" s="964"/>
      <c r="CM206" s="49">
        <v>1</v>
      </c>
    </row>
    <row r="207" spans="4:91" ht="30" customHeight="1">
      <c r="D207" s="674"/>
      <c r="E207" s="680"/>
      <c r="F207" s="681"/>
      <c r="G207" s="680"/>
      <c r="H207" s="682"/>
      <c r="I207" s="891"/>
      <c r="J207" s="892"/>
      <c r="K207" s="745"/>
      <c r="L207" s="893"/>
      <c r="M207" s="894"/>
      <c r="N207" s="895"/>
      <c r="O207" s="896"/>
      <c r="P207" s="137"/>
      <c r="Q207" s="897"/>
      <c r="R207" s="751"/>
      <c r="S207" s="898"/>
      <c r="T207" s="753"/>
      <c r="U207" s="899"/>
      <c r="V207" s="900"/>
      <c r="W207" s="756"/>
      <c r="X207" s="764"/>
      <c r="Z207" s="957" t="str">
        <f>IF(AA207="","",COUNTIF(AA27:AA207,"&lt;&gt;"))</f>
        <v/>
      </c>
      <c r="AA207" s="958"/>
      <c r="AB207" s="974" t="str">
        <f t="shared" si="48"/>
        <v/>
      </c>
      <c r="AC207" s="984" t="str">
        <f t="shared" si="36"/>
        <v/>
      </c>
      <c r="AD207" s="961" t="str">
        <f t="shared" si="37"/>
        <v/>
      </c>
      <c r="AE207" s="962" t="str">
        <f t="shared" si="38"/>
        <v/>
      </c>
      <c r="AF207" s="963" t="str">
        <f>IF(AG207="","",COUNTIF(AG27:AG207,"&lt;&gt;"))</f>
        <v/>
      </c>
      <c r="AG207" s="958" t="str" cm="1">
        <f t="array" ref="AG207">IF(AK207="","",IF(LEN(AK207)&lt;=MAX(10,AF22),AK207,IFERROR(LEFT(AK207,LOOKUP(2,1/(MID(AK207,ROW(10:509),1)=" ")/(ROW(10:509)&lt;=MAX(10,AF22)),ROW(10:509))-1),LEFT(AK207,MAX(10,AF22)))))</f>
        <v/>
      </c>
      <c r="AH207" s="963" t="str">
        <f t="shared" si="39"/>
        <v/>
      </c>
      <c r="AI207" s="963" t="str">
        <f t="shared" si="40"/>
        <v/>
      </c>
      <c r="AJ207" s="964" t="str">
        <f>IF(AL206&lt;&gt;"",AJ206,IF(AJ206&lt;MAX(Z27:Z326),AJ206+1,""))</f>
        <v/>
      </c>
      <c r="AK207" s="965" t="str">
        <f>IF(AJ207="","",IF(AL206&lt;&gt;"",AL206,INDEX(AD27:AD326,MATCH(AJ207,Z27:Z326,0))))</f>
        <v/>
      </c>
      <c r="AL207" s="965" t="str">
        <f t="shared" si="41"/>
        <v/>
      </c>
      <c r="AM207" s="966" t="str">
        <f t="shared" si="42"/>
        <v/>
      </c>
      <c r="AN207" s="967" t="str">
        <f t="shared" si="43"/>
        <v/>
      </c>
      <c r="AO207" s="967" t="str">
        <f t="shared" si="44"/>
        <v/>
      </c>
      <c r="AP207" s="966" t="str">
        <f t="shared" si="45"/>
        <v/>
      </c>
      <c r="AQ207" s="967" t="str">
        <f>IF(AM207="","",IF(COUNTIF(BO27:BO309,TRIM(AP207))&gt;0,"EXCLUSION EXACTE",""))</f>
        <v/>
      </c>
      <c r="AR207" s="967" t="str" cm="1">
        <f t="array" ref="AR207">IF(AM207="","",IF(SUMPRODUCT(--(BO27:BO309&lt;&gt;""),--ISNUMBER(SEARCH(" "&amp;BO27:BO309&amp;" ",AP207)))&gt;0,"BLOQUE MOLLUSQUES",""))</f>
        <v/>
      </c>
      <c r="AS207" s="967" t="str" cm="1">
        <f t="array" ref="AS207">IF(AM207="","",IF(SUMPRODUCT(--(BS27:BS309&lt;&gt;""),--ISNUMBER(SEARCH(" "&amp;BS27:BS309&amp;" ",AP207)))&gt;0,"FORCE MOLLUSQUES",""))</f>
        <v/>
      </c>
      <c r="AT207" s="966" t="str">
        <f t="shared" si="46"/>
        <v/>
      </c>
      <c r="AU207" s="966" t="str">
        <f t="shared" si="49"/>
        <v/>
      </c>
      <c r="AV207" s="967" t="str">
        <f t="shared" si="47"/>
        <v/>
      </c>
      <c r="AW207" s="967" t="str" cm="1">
        <f t="array" ref="AW207">IF(AM207="","",IF(AQ207&lt;&gt;"","",IF(SUMPRODUCT(--(BM27:BM1509=AW26),--(BL27:BL1509&lt;&gt;""),--ISNUMBER(SEARCH(" "&amp;BL27:BL1509&amp;" ",AP207)))&gt;0,AW26,"")))</f>
        <v/>
      </c>
      <c r="AX207" s="967" t="str" cm="1">
        <f t="array" ref="AX207">IF(AM207="","",IF(AQ207&lt;&gt;"","",IF(SUMPRODUCT(--(BM27:BM1509=AX26),--(BL27:BL1509&lt;&gt;""),--ISNUMBER(SEARCH(" "&amp;BL27:BL1509&amp;" ",AP207)))&gt;0,AX26,"")))</f>
        <v/>
      </c>
      <c r="AY207" s="967" t="str" cm="1">
        <f t="array" ref="AY207">IF(AM207="","",IF(AQ207&lt;&gt;"","",IF(SUMPRODUCT(--(BM27:BM1509=AY26),--(BL27:BL1509&lt;&gt;""),--ISNUMBER(SEARCH(" "&amp;BL27:BL1509&amp;" ",AP207)))&gt;0,AY26,"")))</f>
        <v/>
      </c>
      <c r="AZ207" s="967" t="str" cm="1">
        <f t="array" ref="AZ207">IF(AM207="","",IF(AQ207&lt;&gt;"","",IF(SUMPRODUCT(--(BM27:BM1509=AZ26),--(BL27:BL1509&lt;&gt;""),--ISNUMBER(SEARCH(" "&amp;BL27:BL1509&amp;" ",AP207)))&gt;0,AZ26,"")))</f>
        <v/>
      </c>
      <c r="BA207" s="967" t="str" cm="1">
        <f t="array" ref="BA207">IF(AM207="","",IF(AQ207&lt;&gt;"","",IF(SUMPRODUCT(--(BM27:BM1509=BA26),--(BL27:BL1509&lt;&gt;""),--ISNUMBER(SEARCH(" "&amp;BL27:BL1509&amp;" ",AP207)))&gt;0,BA26,"")))</f>
        <v/>
      </c>
      <c r="BB207" s="967" t="str" cm="1">
        <f t="array" ref="BB207">IF(AM207="","",IF(AQ207&lt;&gt;"","",IF(SUMPRODUCT(--(BM27:BM1509=BB26),--(BL27:BL1509&lt;&gt;""),--ISNUMBER(SEARCH(" "&amp;BL27:BL1509&amp;" ",AP207)))&gt;0,BB26,"")))</f>
        <v/>
      </c>
      <c r="BC207" s="967" t="str" cm="1">
        <f t="array" ref="BC207">IF(AM207="","",IF(AQ207&lt;&gt;"","",IF(SUMPRODUCT(--(BM27:BM1509=BC26),--(BL27:BL1509&lt;&gt;""),--ISNUMBER(SEARCH(" "&amp;BL27:BL1509&amp;" ",AP207)))&gt;0,BC26,"")))</f>
        <v/>
      </c>
      <c r="BD207" s="967" t="str" cm="1">
        <f t="array" ref="BD207">IF(AM207="","",IF(AQ207&lt;&gt;"","",IF(SUMPRODUCT(--(BM27:BM1509=BD26),--(BL27:BL1509&lt;&gt;""),--ISNUMBER(SEARCH(" "&amp;BL27:BL1509&amp;" ",AP207)))&gt;0,BD26,"")))</f>
        <v/>
      </c>
      <c r="BE207" s="967" t="str" cm="1">
        <f t="array" ref="BE207">IF(AM207="","",IF(AQ207&lt;&gt;"","",IF(SUMPRODUCT(--(BM27:BM1509=BE26),--(BL27:BL1509&lt;&gt;""),--ISNUMBER(SEARCH(" "&amp;BL27:BL1509&amp;" ",AP207)))&gt;0,BE26,"")))</f>
        <v/>
      </c>
      <c r="BF207" s="967" t="str" cm="1">
        <f t="array" ref="BF207">IF(AM207="","",IF(AQ207&lt;&gt;"","",IF(SUMPRODUCT(--(BM27:BM1509=BF26),--(BL27:BL1509&lt;&gt;""),--ISNUMBER(SEARCH(" "&amp;BL27:BL1509&amp;" ",AP207)))&gt;0,BF26,"")))</f>
        <v/>
      </c>
      <c r="BG207" s="967" t="str" cm="1">
        <f t="array" ref="BG207">IF(AM207="","",IF(AQ207&lt;&gt;"","",IF(SUMPRODUCT(--(BM27:BM1509=BG26),--(BL27:BL1509&lt;&gt;""),--ISNUMBER(SEARCH(" "&amp;BL27:BL1509&amp;" ",AP207)))&gt;0,BG26,"")))</f>
        <v/>
      </c>
      <c r="BH207" s="967" t="str" cm="1">
        <f t="array" ref="BH207">IF(AM207="","",IF(AQ207&lt;&gt;"","",IF(SUMPRODUCT(--(BM27:BM1509=BH26),--(BL27:BL1509&lt;&gt;""),--ISNUMBER(SEARCH(" "&amp;BL27:BL1509&amp;" ",AP207)))&gt;0,BH26,"")))</f>
        <v/>
      </c>
      <c r="BI207" s="967" t="str" cm="1">
        <f t="array" ref="BI207">IF(AM207="","",IF(AQ207&lt;&gt;"","",IF(SUMPRODUCT(--(BM27:BM1509=BI26),--(BL27:BL1509&lt;&gt;""),--ISNUMBER(SEARCH(" "&amp;BL27:BL1509&amp;" ",AP207)))&gt;0,BI26,"")))</f>
        <v/>
      </c>
      <c r="BJ207" s="967" t="str" cm="1">
        <f t="array" ref="BJ207">IF(AM207="","",IF(AS207&lt;&gt;"",BJ26,IF(AR207&lt;&gt;"","",IF(AQ207&lt;&gt;"","",IF(SUMPRODUCT(--(BM27:BM1509=BJ26),--(BL27:BL1509&lt;&gt;""),--ISNUMBER(SEARCH(" "&amp;BL27:BL1509&amp;" ",AP207)))&gt;0,BJ26,"")))))</f>
        <v/>
      </c>
      <c r="BL207" s="968" t="s">
        <v>2226</v>
      </c>
      <c r="BM207" s="968" t="s">
        <v>1962</v>
      </c>
      <c r="BO207" s="964"/>
      <c r="BP207" s="964"/>
      <c r="BQ207" s="964"/>
      <c r="BS207" s="964"/>
      <c r="BT207" s="964"/>
      <c r="BU207" s="964"/>
      <c r="CM207" s="49">
        <v>1</v>
      </c>
    </row>
    <row r="208" spans="4:91" ht="30" customHeight="1">
      <c r="D208" s="674"/>
      <c r="E208" s="680"/>
      <c r="F208" s="681"/>
      <c r="G208" s="680"/>
      <c r="H208" s="682"/>
      <c r="I208" s="891"/>
      <c r="J208" s="892"/>
      <c r="K208" s="745"/>
      <c r="L208" s="893"/>
      <c r="M208" s="894"/>
      <c r="N208" s="895"/>
      <c r="O208" s="896"/>
      <c r="P208" s="137"/>
      <c r="Q208" s="897"/>
      <c r="R208" s="751"/>
      <c r="S208" s="898"/>
      <c r="T208" s="753"/>
      <c r="U208" s="899"/>
      <c r="V208" s="900"/>
      <c r="W208" s="756"/>
      <c r="X208" s="764"/>
      <c r="Z208" s="973" t="str">
        <f>IF(AA208="","",COUNTIF(AA27:AA208,"&lt;&gt;"))</f>
        <v/>
      </c>
      <c r="AA208" s="965"/>
      <c r="AB208" s="974" t="str">
        <f t="shared" si="48"/>
        <v/>
      </c>
      <c r="AC208" s="984" t="str">
        <f t="shared" si="36"/>
        <v/>
      </c>
      <c r="AD208" s="976" t="str">
        <f t="shared" si="37"/>
        <v/>
      </c>
      <c r="AE208" s="977" t="str">
        <f t="shared" si="38"/>
        <v/>
      </c>
      <c r="AF208" s="964" t="str">
        <f>IF(AG208="","",COUNTIF(AG27:AG208,"&lt;&gt;"))</f>
        <v/>
      </c>
      <c r="AG208" s="965" t="str" cm="1">
        <f t="array" ref="AG208">IF(AK208="","",IF(LEN(AK208)&lt;=MAX(10,AF22),AK208,IFERROR(LEFT(AK208,LOOKUP(2,1/(MID(AK208,ROW(10:509),1)=" ")/(ROW(10:509)&lt;=MAX(10,AF22)),ROW(10:509))-1),LEFT(AK208,MAX(10,AF22)))))</f>
        <v/>
      </c>
      <c r="AH208" s="964" t="str">
        <f t="shared" si="39"/>
        <v/>
      </c>
      <c r="AI208" s="964" t="str">
        <f t="shared" si="40"/>
        <v/>
      </c>
      <c r="AJ208" s="964" t="str">
        <f>IF(AL207&lt;&gt;"",AJ207,IF(AJ207&lt;MAX(Z27:Z326),AJ207+1,""))</f>
        <v/>
      </c>
      <c r="AK208" s="965" t="str">
        <f>IF(AJ208="","",IF(AL207&lt;&gt;"",AL207,INDEX(AD27:AD326,MATCH(AJ208,Z27:Z326,0))))</f>
        <v/>
      </c>
      <c r="AL208" s="965" t="str">
        <f t="shared" si="41"/>
        <v/>
      </c>
      <c r="AM208" s="965" t="str">
        <f t="shared" si="42"/>
        <v/>
      </c>
      <c r="AN208" s="964" t="str">
        <f t="shared" si="43"/>
        <v/>
      </c>
      <c r="AO208" s="964" t="str">
        <f t="shared" si="44"/>
        <v/>
      </c>
      <c r="AP208" s="965" t="str">
        <f t="shared" si="45"/>
        <v/>
      </c>
      <c r="AQ208" s="964" t="str">
        <f>IF(AM208="","",IF(COUNTIF(BO27:BO309,TRIM(AP208))&gt;0,"EXCLUSION EXACTE",""))</f>
        <v/>
      </c>
      <c r="AR208" s="964" t="str" cm="1">
        <f t="array" ref="AR208">IF(AM208="","",IF(SUMPRODUCT(--(BO27:BO309&lt;&gt;""),--ISNUMBER(SEARCH(" "&amp;BO27:BO309&amp;" ",AP208)))&gt;0,"BLOQUE MOLLUSQUES",""))</f>
        <v/>
      </c>
      <c r="AS208" s="964" t="str" cm="1">
        <f t="array" ref="AS208">IF(AM208="","",IF(SUMPRODUCT(--(BS27:BS309&lt;&gt;""),--ISNUMBER(SEARCH(" "&amp;BS27:BS309&amp;" ",AP208)))&gt;0,"FORCE MOLLUSQUES",""))</f>
        <v/>
      </c>
      <c r="AT208" s="965" t="str">
        <f t="shared" si="46"/>
        <v/>
      </c>
      <c r="AU208" s="965" t="str">
        <f t="shared" si="49"/>
        <v/>
      </c>
      <c r="AV208" s="964" t="str">
        <f t="shared" si="47"/>
        <v/>
      </c>
      <c r="AW208" s="964" t="str" cm="1">
        <f t="array" ref="AW208">IF(AM208="","",IF(AQ208&lt;&gt;"","",IF(SUMPRODUCT(--(BM27:BM1509=AW26),--(BL27:BL1509&lt;&gt;""),--ISNUMBER(SEARCH(" "&amp;BL27:BL1509&amp;" ",AP208)))&gt;0,AW26,"")))</f>
        <v/>
      </c>
      <c r="AX208" s="964" t="str" cm="1">
        <f t="array" ref="AX208">IF(AM208="","",IF(AQ208&lt;&gt;"","",IF(SUMPRODUCT(--(BM27:BM1509=AX26),--(BL27:BL1509&lt;&gt;""),--ISNUMBER(SEARCH(" "&amp;BL27:BL1509&amp;" ",AP208)))&gt;0,AX26,"")))</f>
        <v/>
      </c>
      <c r="AY208" s="964" t="str" cm="1">
        <f t="array" ref="AY208">IF(AM208="","",IF(AQ208&lt;&gt;"","",IF(SUMPRODUCT(--(BM27:BM1509=AY26),--(BL27:BL1509&lt;&gt;""),--ISNUMBER(SEARCH(" "&amp;BL27:BL1509&amp;" ",AP208)))&gt;0,AY26,"")))</f>
        <v/>
      </c>
      <c r="AZ208" s="964" t="str" cm="1">
        <f t="array" ref="AZ208">IF(AM208="","",IF(AQ208&lt;&gt;"","",IF(SUMPRODUCT(--(BM27:BM1509=AZ26),--(BL27:BL1509&lt;&gt;""),--ISNUMBER(SEARCH(" "&amp;BL27:BL1509&amp;" ",AP208)))&gt;0,AZ26,"")))</f>
        <v/>
      </c>
      <c r="BA208" s="964" t="str" cm="1">
        <f t="array" ref="BA208">IF(AM208="","",IF(AQ208&lt;&gt;"","",IF(SUMPRODUCT(--(BM27:BM1509=BA26),--(BL27:BL1509&lt;&gt;""),--ISNUMBER(SEARCH(" "&amp;BL27:BL1509&amp;" ",AP208)))&gt;0,BA26,"")))</f>
        <v/>
      </c>
      <c r="BB208" s="964" t="str" cm="1">
        <f t="array" ref="BB208">IF(AM208="","",IF(AQ208&lt;&gt;"","",IF(SUMPRODUCT(--(BM27:BM1509=BB26),--(BL27:BL1509&lt;&gt;""),--ISNUMBER(SEARCH(" "&amp;BL27:BL1509&amp;" ",AP208)))&gt;0,BB26,"")))</f>
        <v/>
      </c>
      <c r="BC208" s="964" t="str" cm="1">
        <f t="array" ref="BC208">IF(AM208="","",IF(AQ208&lt;&gt;"","",IF(SUMPRODUCT(--(BM27:BM1509=BC26),--(BL27:BL1509&lt;&gt;""),--ISNUMBER(SEARCH(" "&amp;BL27:BL1509&amp;" ",AP208)))&gt;0,BC26,"")))</f>
        <v/>
      </c>
      <c r="BD208" s="964" t="str" cm="1">
        <f t="array" ref="BD208">IF(AM208="","",IF(AQ208&lt;&gt;"","",IF(SUMPRODUCT(--(BM27:BM1509=BD26),--(BL27:BL1509&lt;&gt;""),--ISNUMBER(SEARCH(" "&amp;BL27:BL1509&amp;" ",AP208)))&gt;0,BD26,"")))</f>
        <v/>
      </c>
      <c r="BE208" s="964" t="str" cm="1">
        <f t="array" ref="BE208">IF(AM208="","",IF(AQ208&lt;&gt;"","",IF(SUMPRODUCT(--(BM27:BM1509=BE26),--(BL27:BL1509&lt;&gt;""),--ISNUMBER(SEARCH(" "&amp;BL27:BL1509&amp;" ",AP208)))&gt;0,BE26,"")))</f>
        <v/>
      </c>
      <c r="BF208" s="964" t="str" cm="1">
        <f t="array" ref="BF208">IF(AM208="","",IF(AQ208&lt;&gt;"","",IF(SUMPRODUCT(--(BM27:BM1509=BF26),--(BL27:BL1509&lt;&gt;""),--ISNUMBER(SEARCH(" "&amp;BL27:BL1509&amp;" ",AP208)))&gt;0,BF26,"")))</f>
        <v/>
      </c>
      <c r="BG208" s="964" t="str" cm="1">
        <f t="array" ref="BG208">IF(AM208="","",IF(AQ208&lt;&gt;"","",IF(SUMPRODUCT(--(BM27:BM1509=BG26),--(BL27:BL1509&lt;&gt;""),--ISNUMBER(SEARCH(" "&amp;BL27:BL1509&amp;" ",AP208)))&gt;0,BG26,"")))</f>
        <v/>
      </c>
      <c r="BH208" s="964" t="str" cm="1">
        <f t="array" ref="BH208">IF(AM208="","",IF(AQ208&lt;&gt;"","",IF(SUMPRODUCT(--(BM27:BM1509=BH26),--(BL27:BL1509&lt;&gt;""),--ISNUMBER(SEARCH(" "&amp;BL27:BL1509&amp;" ",AP208)))&gt;0,BH26,"")))</f>
        <v/>
      </c>
      <c r="BI208" s="964" t="str" cm="1">
        <f t="array" ref="BI208">IF(AM208="","",IF(AQ208&lt;&gt;"","",IF(SUMPRODUCT(--(BM27:BM1509=BI26),--(BL27:BL1509&lt;&gt;""),--ISNUMBER(SEARCH(" "&amp;BL27:BL1509&amp;" ",AP208)))&gt;0,BI26,"")))</f>
        <v/>
      </c>
      <c r="BJ208" s="964" t="str" cm="1">
        <f t="array" ref="BJ208">IF(AM208="","",IF(AS208&lt;&gt;"",BJ26,IF(AR208&lt;&gt;"","",IF(AQ208&lt;&gt;"","",IF(SUMPRODUCT(--(BM27:BM1509=BJ26),--(BL27:BL1509&lt;&gt;""),--ISNUMBER(SEARCH(" "&amp;BL27:BL1509&amp;" ",AP208)))&gt;0,BJ26,"")))))</f>
        <v/>
      </c>
      <c r="BL208" s="964" t="s">
        <v>2227</v>
      </c>
      <c r="BM208" s="964" t="s">
        <v>1962</v>
      </c>
      <c r="BO208" s="964"/>
      <c r="BP208" s="964"/>
      <c r="BQ208" s="964"/>
      <c r="BS208" s="964"/>
      <c r="BT208" s="964"/>
      <c r="BU208" s="964"/>
      <c r="CM208" s="49">
        <v>1</v>
      </c>
    </row>
    <row r="209" spans="4:91" ht="30" customHeight="1">
      <c r="D209" s="674"/>
      <c r="E209" s="680"/>
      <c r="F209" s="681"/>
      <c r="G209" s="680"/>
      <c r="H209" s="682"/>
      <c r="I209" s="891"/>
      <c r="J209" s="892"/>
      <c r="K209" s="745"/>
      <c r="L209" s="893"/>
      <c r="M209" s="894"/>
      <c r="N209" s="895"/>
      <c r="O209" s="896"/>
      <c r="P209" s="137"/>
      <c r="Q209" s="897"/>
      <c r="R209" s="751"/>
      <c r="S209" s="898"/>
      <c r="T209" s="753"/>
      <c r="U209" s="899"/>
      <c r="V209" s="900"/>
      <c r="W209" s="756"/>
      <c r="X209" s="764"/>
      <c r="Z209" s="957" t="str">
        <f>IF(AA209="","",COUNTIF(AA27:AA209,"&lt;&gt;"))</f>
        <v/>
      </c>
      <c r="AA209" s="958"/>
      <c r="AB209" s="974" t="str">
        <f t="shared" si="48"/>
        <v/>
      </c>
      <c r="AC209" s="984" t="str">
        <f t="shared" si="36"/>
        <v/>
      </c>
      <c r="AD209" s="961" t="str">
        <f t="shared" si="37"/>
        <v/>
      </c>
      <c r="AE209" s="962" t="str">
        <f t="shared" si="38"/>
        <v/>
      </c>
      <c r="AF209" s="963" t="str">
        <f>IF(AG209="","",COUNTIF(AG27:AG209,"&lt;&gt;"))</f>
        <v/>
      </c>
      <c r="AG209" s="958" t="str" cm="1">
        <f t="array" ref="AG209">IF(AK209="","",IF(LEN(AK209)&lt;=MAX(10,AF22),AK209,IFERROR(LEFT(AK209,LOOKUP(2,1/(MID(AK209,ROW(10:509),1)=" ")/(ROW(10:509)&lt;=MAX(10,AF22)),ROW(10:509))-1),LEFT(AK209,MAX(10,AF22)))))</f>
        <v/>
      </c>
      <c r="AH209" s="963" t="str">
        <f t="shared" si="39"/>
        <v/>
      </c>
      <c r="AI209" s="963" t="str">
        <f t="shared" si="40"/>
        <v/>
      </c>
      <c r="AJ209" s="964" t="str">
        <f>IF(AL208&lt;&gt;"",AJ208,IF(AJ208&lt;MAX(Z27:Z326),AJ208+1,""))</f>
        <v/>
      </c>
      <c r="AK209" s="965" t="str">
        <f>IF(AJ209="","",IF(AL208&lt;&gt;"",AL208,INDEX(AD27:AD326,MATCH(AJ209,Z27:Z326,0))))</f>
        <v/>
      </c>
      <c r="AL209" s="965" t="str">
        <f t="shared" si="41"/>
        <v/>
      </c>
      <c r="AM209" s="966" t="str">
        <f t="shared" si="42"/>
        <v/>
      </c>
      <c r="AN209" s="967" t="str">
        <f t="shared" si="43"/>
        <v/>
      </c>
      <c r="AO209" s="967" t="str">
        <f t="shared" si="44"/>
        <v/>
      </c>
      <c r="AP209" s="966" t="str">
        <f t="shared" si="45"/>
        <v/>
      </c>
      <c r="AQ209" s="967" t="str">
        <f>IF(AM209="","",IF(COUNTIF(BO27:BO309,TRIM(AP209))&gt;0,"EXCLUSION EXACTE",""))</f>
        <v/>
      </c>
      <c r="AR209" s="967" t="str" cm="1">
        <f t="array" ref="AR209">IF(AM209="","",IF(SUMPRODUCT(--(BO27:BO309&lt;&gt;""),--ISNUMBER(SEARCH(" "&amp;BO27:BO309&amp;" ",AP209)))&gt;0,"BLOQUE MOLLUSQUES",""))</f>
        <v/>
      </c>
      <c r="AS209" s="967" t="str" cm="1">
        <f t="array" ref="AS209">IF(AM209="","",IF(SUMPRODUCT(--(BS27:BS309&lt;&gt;""),--ISNUMBER(SEARCH(" "&amp;BS27:BS309&amp;" ",AP209)))&gt;0,"FORCE MOLLUSQUES",""))</f>
        <v/>
      </c>
      <c r="AT209" s="966" t="str">
        <f t="shared" si="46"/>
        <v/>
      </c>
      <c r="AU209" s="966" t="str">
        <f t="shared" si="49"/>
        <v/>
      </c>
      <c r="AV209" s="967" t="str">
        <f t="shared" si="47"/>
        <v/>
      </c>
      <c r="AW209" s="967" t="str" cm="1">
        <f t="array" ref="AW209">IF(AM209="","",IF(AQ209&lt;&gt;"","",IF(SUMPRODUCT(--(BM27:BM1509=AW26),--(BL27:BL1509&lt;&gt;""),--ISNUMBER(SEARCH(" "&amp;BL27:BL1509&amp;" ",AP209)))&gt;0,AW26,"")))</f>
        <v/>
      </c>
      <c r="AX209" s="967" t="str" cm="1">
        <f t="array" ref="AX209">IF(AM209="","",IF(AQ209&lt;&gt;"","",IF(SUMPRODUCT(--(BM27:BM1509=AX26),--(BL27:BL1509&lt;&gt;""),--ISNUMBER(SEARCH(" "&amp;BL27:BL1509&amp;" ",AP209)))&gt;0,AX26,"")))</f>
        <v/>
      </c>
      <c r="AY209" s="967" t="str" cm="1">
        <f t="array" ref="AY209">IF(AM209="","",IF(AQ209&lt;&gt;"","",IF(SUMPRODUCT(--(BM27:BM1509=AY26),--(BL27:BL1509&lt;&gt;""),--ISNUMBER(SEARCH(" "&amp;BL27:BL1509&amp;" ",AP209)))&gt;0,AY26,"")))</f>
        <v/>
      </c>
      <c r="AZ209" s="967" t="str" cm="1">
        <f t="array" ref="AZ209">IF(AM209="","",IF(AQ209&lt;&gt;"","",IF(SUMPRODUCT(--(BM27:BM1509=AZ26),--(BL27:BL1509&lt;&gt;""),--ISNUMBER(SEARCH(" "&amp;BL27:BL1509&amp;" ",AP209)))&gt;0,AZ26,"")))</f>
        <v/>
      </c>
      <c r="BA209" s="967" t="str" cm="1">
        <f t="array" ref="BA209">IF(AM209="","",IF(AQ209&lt;&gt;"","",IF(SUMPRODUCT(--(BM27:BM1509=BA26),--(BL27:BL1509&lt;&gt;""),--ISNUMBER(SEARCH(" "&amp;BL27:BL1509&amp;" ",AP209)))&gt;0,BA26,"")))</f>
        <v/>
      </c>
      <c r="BB209" s="967" t="str" cm="1">
        <f t="array" ref="BB209">IF(AM209="","",IF(AQ209&lt;&gt;"","",IF(SUMPRODUCT(--(BM27:BM1509=BB26),--(BL27:BL1509&lt;&gt;""),--ISNUMBER(SEARCH(" "&amp;BL27:BL1509&amp;" ",AP209)))&gt;0,BB26,"")))</f>
        <v/>
      </c>
      <c r="BC209" s="967" t="str" cm="1">
        <f t="array" ref="BC209">IF(AM209="","",IF(AQ209&lt;&gt;"","",IF(SUMPRODUCT(--(BM27:BM1509=BC26),--(BL27:BL1509&lt;&gt;""),--ISNUMBER(SEARCH(" "&amp;BL27:BL1509&amp;" ",AP209)))&gt;0,BC26,"")))</f>
        <v/>
      </c>
      <c r="BD209" s="967" t="str" cm="1">
        <f t="array" ref="BD209">IF(AM209="","",IF(AQ209&lt;&gt;"","",IF(SUMPRODUCT(--(BM27:BM1509=BD26),--(BL27:BL1509&lt;&gt;""),--ISNUMBER(SEARCH(" "&amp;BL27:BL1509&amp;" ",AP209)))&gt;0,BD26,"")))</f>
        <v/>
      </c>
      <c r="BE209" s="967" t="str" cm="1">
        <f t="array" ref="BE209">IF(AM209="","",IF(AQ209&lt;&gt;"","",IF(SUMPRODUCT(--(BM27:BM1509=BE26),--(BL27:BL1509&lt;&gt;""),--ISNUMBER(SEARCH(" "&amp;BL27:BL1509&amp;" ",AP209)))&gt;0,BE26,"")))</f>
        <v/>
      </c>
      <c r="BF209" s="967" t="str" cm="1">
        <f t="array" ref="BF209">IF(AM209="","",IF(AQ209&lt;&gt;"","",IF(SUMPRODUCT(--(BM27:BM1509=BF26),--(BL27:BL1509&lt;&gt;""),--ISNUMBER(SEARCH(" "&amp;BL27:BL1509&amp;" ",AP209)))&gt;0,BF26,"")))</f>
        <v/>
      </c>
      <c r="BG209" s="967" t="str" cm="1">
        <f t="array" ref="BG209">IF(AM209="","",IF(AQ209&lt;&gt;"","",IF(SUMPRODUCT(--(BM27:BM1509=BG26),--(BL27:BL1509&lt;&gt;""),--ISNUMBER(SEARCH(" "&amp;BL27:BL1509&amp;" ",AP209)))&gt;0,BG26,"")))</f>
        <v/>
      </c>
      <c r="BH209" s="967" t="str" cm="1">
        <f t="array" ref="BH209">IF(AM209="","",IF(AQ209&lt;&gt;"","",IF(SUMPRODUCT(--(BM27:BM1509=BH26),--(BL27:BL1509&lt;&gt;""),--ISNUMBER(SEARCH(" "&amp;BL27:BL1509&amp;" ",AP209)))&gt;0,BH26,"")))</f>
        <v/>
      </c>
      <c r="BI209" s="967" t="str" cm="1">
        <f t="array" ref="BI209">IF(AM209="","",IF(AQ209&lt;&gt;"","",IF(SUMPRODUCT(--(BM27:BM1509=BI26),--(BL27:BL1509&lt;&gt;""),--ISNUMBER(SEARCH(" "&amp;BL27:BL1509&amp;" ",AP209)))&gt;0,BI26,"")))</f>
        <v/>
      </c>
      <c r="BJ209" s="967" t="str" cm="1">
        <f t="array" ref="BJ209">IF(AM209="","",IF(AS209&lt;&gt;"",BJ26,IF(AR209&lt;&gt;"","",IF(AQ209&lt;&gt;"","",IF(SUMPRODUCT(--(BM27:BM1509=BJ26),--(BL27:BL1509&lt;&gt;""),--ISNUMBER(SEARCH(" "&amp;BL27:BL1509&amp;" ",AP209)))&gt;0,BJ26,"")))))</f>
        <v/>
      </c>
      <c r="BL209" s="968" t="s">
        <v>2228</v>
      </c>
      <c r="BM209" s="968" t="s">
        <v>1962</v>
      </c>
      <c r="BO209" s="964"/>
      <c r="BP209" s="964"/>
      <c r="BQ209" s="964"/>
      <c r="BS209" s="964"/>
      <c r="BT209" s="964"/>
      <c r="BU209" s="964"/>
      <c r="CM209" s="49">
        <v>1</v>
      </c>
    </row>
    <row r="210" spans="4:91" ht="30" customHeight="1">
      <c r="D210" s="674"/>
      <c r="E210" s="680"/>
      <c r="F210" s="681"/>
      <c r="G210" s="680"/>
      <c r="H210" s="682"/>
      <c r="I210" s="891"/>
      <c r="J210" s="892"/>
      <c r="K210" s="745"/>
      <c r="L210" s="893"/>
      <c r="M210" s="894"/>
      <c r="N210" s="895"/>
      <c r="O210" s="896"/>
      <c r="P210" s="137"/>
      <c r="Q210" s="897"/>
      <c r="R210" s="751"/>
      <c r="S210" s="898"/>
      <c r="T210" s="753"/>
      <c r="U210" s="899"/>
      <c r="V210" s="900"/>
      <c r="W210" s="756"/>
      <c r="X210" s="764"/>
      <c r="Z210" s="973" t="str">
        <f>IF(AA210="","",COUNTIF(AA27:AA210,"&lt;&gt;"))</f>
        <v/>
      </c>
      <c r="AA210" s="965"/>
      <c r="AB210" s="974" t="str">
        <f t="shared" si="48"/>
        <v/>
      </c>
      <c r="AC210" s="984" t="str">
        <f t="shared" si="36"/>
        <v/>
      </c>
      <c r="AD210" s="976" t="str">
        <f t="shared" si="37"/>
        <v/>
      </c>
      <c r="AE210" s="977" t="str">
        <f t="shared" si="38"/>
        <v/>
      </c>
      <c r="AF210" s="964" t="str">
        <f>IF(AG210="","",COUNTIF(AG27:AG210,"&lt;&gt;"))</f>
        <v/>
      </c>
      <c r="AG210" s="965" t="str" cm="1">
        <f t="array" ref="AG210">IF(AK210="","",IF(LEN(AK210)&lt;=MAX(10,AF22),AK210,IFERROR(LEFT(AK210,LOOKUP(2,1/(MID(AK210,ROW(10:509),1)=" ")/(ROW(10:509)&lt;=MAX(10,AF22)),ROW(10:509))-1),LEFT(AK210,MAX(10,AF22)))))</f>
        <v/>
      </c>
      <c r="AH210" s="964" t="str">
        <f t="shared" si="39"/>
        <v/>
      </c>
      <c r="AI210" s="964" t="str">
        <f t="shared" si="40"/>
        <v/>
      </c>
      <c r="AJ210" s="964" t="str">
        <f>IF(AL209&lt;&gt;"",AJ209,IF(AJ209&lt;MAX(Z27:Z326),AJ209+1,""))</f>
        <v/>
      </c>
      <c r="AK210" s="965" t="str">
        <f>IF(AJ210="","",IF(AL209&lt;&gt;"",AL209,INDEX(AD27:AD326,MATCH(AJ210,Z27:Z326,0))))</f>
        <v/>
      </c>
      <c r="AL210" s="965" t="str">
        <f t="shared" si="41"/>
        <v/>
      </c>
      <c r="AM210" s="965" t="str">
        <f t="shared" si="42"/>
        <v/>
      </c>
      <c r="AN210" s="964" t="str">
        <f t="shared" si="43"/>
        <v/>
      </c>
      <c r="AO210" s="964" t="str">
        <f t="shared" si="44"/>
        <v/>
      </c>
      <c r="AP210" s="965" t="str">
        <f t="shared" si="45"/>
        <v/>
      </c>
      <c r="AQ210" s="964" t="str">
        <f>IF(AM210="","",IF(COUNTIF(BO27:BO309,TRIM(AP210))&gt;0,"EXCLUSION EXACTE",""))</f>
        <v/>
      </c>
      <c r="AR210" s="964" t="str" cm="1">
        <f t="array" ref="AR210">IF(AM210="","",IF(SUMPRODUCT(--(BO27:BO309&lt;&gt;""),--ISNUMBER(SEARCH(" "&amp;BO27:BO309&amp;" ",AP210)))&gt;0,"BLOQUE MOLLUSQUES",""))</f>
        <v/>
      </c>
      <c r="AS210" s="964" t="str" cm="1">
        <f t="array" ref="AS210">IF(AM210="","",IF(SUMPRODUCT(--(BS27:BS309&lt;&gt;""),--ISNUMBER(SEARCH(" "&amp;BS27:BS309&amp;" ",AP210)))&gt;0,"FORCE MOLLUSQUES",""))</f>
        <v/>
      </c>
      <c r="AT210" s="965" t="str">
        <f t="shared" si="46"/>
        <v/>
      </c>
      <c r="AU210" s="965" t="str">
        <f t="shared" si="49"/>
        <v/>
      </c>
      <c r="AV210" s="964" t="str">
        <f t="shared" si="47"/>
        <v/>
      </c>
      <c r="AW210" s="964" t="str" cm="1">
        <f t="array" ref="AW210">IF(AM210="","",IF(AQ210&lt;&gt;"","",IF(SUMPRODUCT(--(BM27:BM1509=AW26),--(BL27:BL1509&lt;&gt;""),--ISNUMBER(SEARCH(" "&amp;BL27:BL1509&amp;" ",AP210)))&gt;0,AW26,"")))</f>
        <v/>
      </c>
      <c r="AX210" s="964" t="str" cm="1">
        <f t="array" ref="AX210">IF(AM210="","",IF(AQ210&lt;&gt;"","",IF(SUMPRODUCT(--(BM27:BM1509=AX26),--(BL27:BL1509&lt;&gt;""),--ISNUMBER(SEARCH(" "&amp;BL27:BL1509&amp;" ",AP210)))&gt;0,AX26,"")))</f>
        <v/>
      </c>
      <c r="AY210" s="964" t="str" cm="1">
        <f t="array" ref="AY210">IF(AM210="","",IF(AQ210&lt;&gt;"","",IF(SUMPRODUCT(--(BM27:BM1509=AY26),--(BL27:BL1509&lt;&gt;""),--ISNUMBER(SEARCH(" "&amp;BL27:BL1509&amp;" ",AP210)))&gt;0,AY26,"")))</f>
        <v/>
      </c>
      <c r="AZ210" s="964" t="str" cm="1">
        <f t="array" ref="AZ210">IF(AM210="","",IF(AQ210&lt;&gt;"","",IF(SUMPRODUCT(--(BM27:BM1509=AZ26),--(BL27:BL1509&lt;&gt;""),--ISNUMBER(SEARCH(" "&amp;BL27:BL1509&amp;" ",AP210)))&gt;0,AZ26,"")))</f>
        <v/>
      </c>
      <c r="BA210" s="964" t="str" cm="1">
        <f t="array" ref="BA210">IF(AM210="","",IF(AQ210&lt;&gt;"","",IF(SUMPRODUCT(--(BM27:BM1509=BA26),--(BL27:BL1509&lt;&gt;""),--ISNUMBER(SEARCH(" "&amp;BL27:BL1509&amp;" ",AP210)))&gt;0,BA26,"")))</f>
        <v/>
      </c>
      <c r="BB210" s="964" t="str" cm="1">
        <f t="array" ref="BB210">IF(AM210="","",IF(AQ210&lt;&gt;"","",IF(SUMPRODUCT(--(BM27:BM1509=BB26),--(BL27:BL1509&lt;&gt;""),--ISNUMBER(SEARCH(" "&amp;BL27:BL1509&amp;" ",AP210)))&gt;0,BB26,"")))</f>
        <v/>
      </c>
      <c r="BC210" s="964" t="str" cm="1">
        <f t="array" ref="BC210">IF(AM210="","",IF(AQ210&lt;&gt;"","",IF(SUMPRODUCT(--(BM27:BM1509=BC26),--(BL27:BL1509&lt;&gt;""),--ISNUMBER(SEARCH(" "&amp;BL27:BL1509&amp;" ",AP210)))&gt;0,BC26,"")))</f>
        <v/>
      </c>
      <c r="BD210" s="964" t="str" cm="1">
        <f t="array" ref="BD210">IF(AM210="","",IF(AQ210&lt;&gt;"","",IF(SUMPRODUCT(--(BM27:BM1509=BD26),--(BL27:BL1509&lt;&gt;""),--ISNUMBER(SEARCH(" "&amp;BL27:BL1509&amp;" ",AP210)))&gt;0,BD26,"")))</f>
        <v/>
      </c>
      <c r="BE210" s="964" t="str" cm="1">
        <f t="array" ref="BE210">IF(AM210="","",IF(AQ210&lt;&gt;"","",IF(SUMPRODUCT(--(BM27:BM1509=BE26),--(BL27:BL1509&lt;&gt;""),--ISNUMBER(SEARCH(" "&amp;BL27:BL1509&amp;" ",AP210)))&gt;0,BE26,"")))</f>
        <v/>
      </c>
      <c r="BF210" s="964" t="str" cm="1">
        <f t="array" ref="BF210">IF(AM210="","",IF(AQ210&lt;&gt;"","",IF(SUMPRODUCT(--(BM27:BM1509=BF26),--(BL27:BL1509&lt;&gt;""),--ISNUMBER(SEARCH(" "&amp;BL27:BL1509&amp;" ",AP210)))&gt;0,BF26,"")))</f>
        <v/>
      </c>
      <c r="BG210" s="964" t="str" cm="1">
        <f t="array" ref="BG210">IF(AM210="","",IF(AQ210&lt;&gt;"","",IF(SUMPRODUCT(--(BM27:BM1509=BG26),--(BL27:BL1509&lt;&gt;""),--ISNUMBER(SEARCH(" "&amp;BL27:BL1509&amp;" ",AP210)))&gt;0,BG26,"")))</f>
        <v/>
      </c>
      <c r="BH210" s="964" t="str" cm="1">
        <f t="array" ref="BH210">IF(AM210="","",IF(AQ210&lt;&gt;"","",IF(SUMPRODUCT(--(BM27:BM1509=BH26),--(BL27:BL1509&lt;&gt;""),--ISNUMBER(SEARCH(" "&amp;BL27:BL1509&amp;" ",AP210)))&gt;0,BH26,"")))</f>
        <v/>
      </c>
      <c r="BI210" s="964" t="str" cm="1">
        <f t="array" ref="BI210">IF(AM210="","",IF(AQ210&lt;&gt;"","",IF(SUMPRODUCT(--(BM27:BM1509=BI26),--(BL27:BL1509&lt;&gt;""),--ISNUMBER(SEARCH(" "&amp;BL27:BL1509&amp;" ",AP210)))&gt;0,BI26,"")))</f>
        <v/>
      </c>
      <c r="BJ210" s="964" t="str" cm="1">
        <f t="array" ref="BJ210">IF(AM210="","",IF(AS210&lt;&gt;"",BJ26,IF(AR210&lt;&gt;"","",IF(AQ210&lt;&gt;"","",IF(SUMPRODUCT(--(BM27:BM1509=BJ26),--(BL27:BL1509&lt;&gt;""),--ISNUMBER(SEARCH(" "&amp;BL27:BL1509&amp;" ",AP210)))&gt;0,BJ26,"")))))</f>
        <v/>
      </c>
      <c r="BL210" s="964" t="s">
        <v>2229</v>
      </c>
      <c r="BM210" s="964" t="s">
        <v>1962</v>
      </c>
      <c r="BO210" s="964"/>
      <c r="BP210" s="964"/>
      <c r="BQ210" s="964"/>
      <c r="BS210" s="964"/>
      <c r="BT210" s="964"/>
      <c r="BU210" s="964"/>
      <c r="CM210" s="49">
        <v>1</v>
      </c>
    </row>
    <row r="211" spans="4:91" ht="30" customHeight="1">
      <c r="D211" s="674"/>
      <c r="E211" s="680"/>
      <c r="F211" s="681"/>
      <c r="G211" s="680"/>
      <c r="H211" s="682"/>
      <c r="I211" s="891"/>
      <c r="J211" s="892"/>
      <c r="K211" s="745"/>
      <c r="L211" s="893"/>
      <c r="M211" s="894"/>
      <c r="N211" s="895"/>
      <c r="O211" s="896"/>
      <c r="P211" s="137"/>
      <c r="Q211" s="897"/>
      <c r="R211" s="751"/>
      <c r="S211" s="898"/>
      <c r="T211" s="753"/>
      <c r="U211" s="899"/>
      <c r="V211" s="900"/>
      <c r="W211" s="756"/>
      <c r="X211" s="764"/>
      <c r="Z211" s="957" t="str">
        <f>IF(AA211="","",COUNTIF(AA27:AA211,"&lt;&gt;"))</f>
        <v/>
      </c>
      <c r="AA211" s="958"/>
      <c r="AB211" s="974" t="str">
        <f t="shared" si="48"/>
        <v/>
      </c>
      <c r="AC211" s="984" t="str">
        <f t="shared" si="36"/>
        <v/>
      </c>
      <c r="AD211" s="961" t="str">
        <f t="shared" si="37"/>
        <v/>
      </c>
      <c r="AE211" s="962" t="str">
        <f t="shared" si="38"/>
        <v/>
      </c>
      <c r="AF211" s="963" t="str">
        <f>IF(AG211="","",COUNTIF(AG27:AG211,"&lt;&gt;"))</f>
        <v/>
      </c>
      <c r="AG211" s="958" t="str" cm="1">
        <f t="array" ref="AG211">IF(AK211="","",IF(LEN(AK211)&lt;=MAX(10,AF22),AK211,IFERROR(LEFT(AK211,LOOKUP(2,1/(MID(AK211,ROW(10:509),1)=" ")/(ROW(10:509)&lt;=MAX(10,AF22)),ROW(10:509))-1),LEFT(AK211,MAX(10,AF22)))))</f>
        <v/>
      </c>
      <c r="AH211" s="963" t="str">
        <f t="shared" si="39"/>
        <v/>
      </c>
      <c r="AI211" s="963" t="str">
        <f t="shared" si="40"/>
        <v/>
      </c>
      <c r="AJ211" s="964" t="str">
        <f>IF(AL210&lt;&gt;"",AJ210,IF(AJ210&lt;MAX(Z27:Z326),AJ210+1,""))</f>
        <v/>
      </c>
      <c r="AK211" s="965" t="str">
        <f>IF(AJ211="","",IF(AL210&lt;&gt;"",AL210,INDEX(AD27:AD326,MATCH(AJ211,Z27:Z326,0))))</f>
        <v/>
      </c>
      <c r="AL211" s="965" t="str">
        <f t="shared" si="41"/>
        <v/>
      </c>
      <c r="AM211" s="966" t="str">
        <f t="shared" si="42"/>
        <v/>
      </c>
      <c r="AN211" s="967" t="str">
        <f t="shared" si="43"/>
        <v/>
      </c>
      <c r="AO211" s="967" t="str">
        <f t="shared" si="44"/>
        <v/>
      </c>
      <c r="AP211" s="966" t="str">
        <f t="shared" si="45"/>
        <v/>
      </c>
      <c r="AQ211" s="967" t="str">
        <f>IF(AM211="","",IF(COUNTIF(BO27:BO309,TRIM(AP211))&gt;0,"EXCLUSION EXACTE",""))</f>
        <v/>
      </c>
      <c r="AR211" s="967" t="str" cm="1">
        <f t="array" ref="AR211">IF(AM211="","",IF(SUMPRODUCT(--(BO27:BO309&lt;&gt;""),--ISNUMBER(SEARCH(" "&amp;BO27:BO309&amp;" ",AP211)))&gt;0,"BLOQUE MOLLUSQUES",""))</f>
        <v/>
      </c>
      <c r="AS211" s="967" t="str" cm="1">
        <f t="array" ref="AS211">IF(AM211="","",IF(SUMPRODUCT(--(BS27:BS309&lt;&gt;""),--ISNUMBER(SEARCH(" "&amp;BS27:BS309&amp;" ",AP211)))&gt;0,"FORCE MOLLUSQUES",""))</f>
        <v/>
      </c>
      <c r="AT211" s="966" t="str">
        <f t="shared" si="46"/>
        <v/>
      </c>
      <c r="AU211" s="966" t="str">
        <f t="shared" si="49"/>
        <v/>
      </c>
      <c r="AV211" s="967" t="str">
        <f t="shared" si="47"/>
        <v/>
      </c>
      <c r="AW211" s="967" t="str" cm="1">
        <f t="array" ref="AW211">IF(AM211="","",IF(AQ211&lt;&gt;"","",IF(SUMPRODUCT(--(BM27:BM1509=AW26),--(BL27:BL1509&lt;&gt;""),--ISNUMBER(SEARCH(" "&amp;BL27:BL1509&amp;" ",AP211)))&gt;0,AW26,"")))</f>
        <v/>
      </c>
      <c r="AX211" s="967" t="str" cm="1">
        <f t="array" ref="AX211">IF(AM211="","",IF(AQ211&lt;&gt;"","",IF(SUMPRODUCT(--(BM27:BM1509=AX26),--(BL27:BL1509&lt;&gt;""),--ISNUMBER(SEARCH(" "&amp;BL27:BL1509&amp;" ",AP211)))&gt;0,AX26,"")))</f>
        <v/>
      </c>
      <c r="AY211" s="967" t="str" cm="1">
        <f t="array" ref="AY211">IF(AM211="","",IF(AQ211&lt;&gt;"","",IF(SUMPRODUCT(--(BM27:BM1509=AY26),--(BL27:BL1509&lt;&gt;""),--ISNUMBER(SEARCH(" "&amp;BL27:BL1509&amp;" ",AP211)))&gt;0,AY26,"")))</f>
        <v/>
      </c>
      <c r="AZ211" s="967" t="str" cm="1">
        <f t="array" ref="AZ211">IF(AM211="","",IF(AQ211&lt;&gt;"","",IF(SUMPRODUCT(--(BM27:BM1509=AZ26),--(BL27:BL1509&lt;&gt;""),--ISNUMBER(SEARCH(" "&amp;BL27:BL1509&amp;" ",AP211)))&gt;0,AZ26,"")))</f>
        <v/>
      </c>
      <c r="BA211" s="967" t="str" cm="1">
        <f t="array" ref="BA211">IF(AM211="","",IF(AQ211&lt;&gt;"","",IF(SUMPRODUCT(--(BM27:BM1509=BA26),--(BL27:BL1509&lt;&gt;""),--ISNUMBER(SEARCH(" "&amp;BL27:BL1509&amp;" ",AP211)))&gt;0,BA26,"")))</f>
        <v/>
      </c>
      <c r="BB211" s="967" t="str" cm="1">
        <f t="array" ref="BB211">IF(AM211="","",IF(AQ211&lt;&gt;"","",IF(SUMPRODUCT(--(BM27:BM1509=BB26),--(BL27:BL1509&lt;&gt;""),--ISNUMBER(SEARCH(" "&amp;BL27:BL1509&amp;" ",AP211)))&gt;0,BB26,"")))</f>
        <v/>
      </c>
      <c r="BC211" s="967" t="str" cm="1">
        <f t="array" ref="BC211">IF(AM211="","",IF(AQ211&lt;&gt;"","",IF(SUMPRODUCT(--(BM27:BM1509=BC26),--(BL27:BL1509&lt;&gt;""),--ISNUMBER(SEARCH(" "&amp;BL27:BL1509&amp;" ",AP211)))&gt;0,BC26,"")))</f>
        <v/>
      </c>
      <c r="BD211" s="967" t="str" cm="1">
        <f t="array" ref="BD211">IF(AM211="","",IF(AQ211&lt;&gt;"","",IF(SUMPRODUCT(--(BM27:BM1509=BD26),--(BL27:BL1509&lt;&gt;""),--ISNUMBER(SEARCH(" "&amp;BL27:BL1509&amp;" ",AP211)))&gt;0,BD26,"")))</f>
        <v/>
      </c>
      <c r="BE211" s="967" t="str" cm="1">
        <f t="array" ref="BE211">IF(AM211="","",IF(AQ211&lt;&gt;"","",IF(SUMPRODUCT(--(BM27:BM1509=BE26),--(BL27:BL1509&lt;&gt;""),--ISNUMBER(SEARCH(" "&amp;BL27:BL1509&amp;" ",AP211)))&gt;0,BE26,"")))</f>
        <v/>
      </c>
      <c r="BF211" s="967" t="str" cm="1">
        <f t="array" ref="BF211">IF(AM211="","",IF(AQ211&lt;&gt;"","",IF(SUMPRODUCT(--(BM27:BM1509=BF26),--(BL27:BL1509&lt;&gt;""),--ISNUMBER(SEARCH(" "&amp;BL27:BL1509&amp;" ",AP211)))&gt;0,BF26,"")))</f>
        <v/>
      </c>
      <c r="BG211" s="967" t="str" cm="1">
        <f t="array" ref="BG211">IF(AM211="","",IF(AQ211&lt;&gt;"","",IF(SUMPRODUCT(--(BM27:BM1509=BG26),--(BL27:BL1509&lt;&gt;""),--ISNUMBER(SEARCH(" "&amp;BL27:BL1509&amp;" ",AP211)))&gt;0,BG26,"")))</f>
        <v/>
      </c>
      <c r="BH211" s="967" t="str" cm="1">
        <f t="array" ref="BH211">IF(AM211="","",IF(AQ211&lt;&gt;"","",IF(SUMPRODUCT(--(BM27:BM1509=BH26),--(BL27:BL1509&lt;&gt;""),--ISNUMBER(SEARCH(" "&amp;BL27:BL1509&amp;" ",AP211)))&gt;0,BH26,"")))</f>
        <v/>
      </c>
      <c r="BI211" s="967" t="str" cm="1">
        <f t="array" ref="BI211">IF(AM211="","",IF(AQ211&lt;&gt;"","",IF(SUMPRODUCT(--(BM27:BM1509=BI26),--(BL27:BL1509&lt;&gt;""),--ISNUMBER(SEARCH(" "&amp;BL27:BL1509&amp;" ",AP211)))&gt;0,BI26,"")))</f>
        <v/>
      </c>
      <c r="BJ211" s="967" t="str" cm="1">
        <f t="array" ref="BJ211">IF(AM211="","",IF(AS211&lt;&gt;"",BJ26,IF(AR211&lt;&gt;"","",IF(AQ211&lt;&gt;"","",IF(SUMPRODUCT(--(BM27:BM1509=BJ26),--(BL27:BL1509&lt;&gt;""),--ISNUMBER(SEARCH(" "&amp;BL27:BL1509&amp;" ",AP211)))&gt;0,BJ26,"")))))</f>
        <v/>
      </c>
      <c r="BL211" s="968" t="s">
        <v>2230</v>
      </c>
      <c r="BM211" s="968" t="s">
        <v>1962</v>
      </c>
      <c r="BO211" s="964"/>
      <c r="BP211" s="964"/>
      <c r="BQ211" s="964"/>
      <c r="BS211" s="964"/>
      <c r="BT211" s="964"/>
      <c r="BU211" s="964"/>
      <c r="CM211" s="49">
        <v>1</v>
      </c>
    </row>
    <row r="212" spans="4:91" ht="30" customHeight="1">
      <c r="D212" s="674"/>
      <c r="E212" s="680"/>
      <c r="F212" s="681"/>
      <c r="G212" s="680"/>
      <c r="H212" s="682"/>
      <c r="I212" s="891"/>
      <c r="J212" s="892"/>
      <c r="K212" s="745"/>
      <c r="L212" s="893"/>
      <c r="M212" s="894"/>
      <c r="N212" s="895"/>
      <c r="O212" s="896"/>
      <c r="P212" s="137"/>
      <c r="Q212" s="897"/>
      <c r="R212" s="751"/>
      <c r="S212" s="898"/>
      <c r="T212" s="753"/>
      <c r="U212" s="899"/>
      <c r="V212" s="900"/>
      <c r="W212" s="756"/>
      <c r="X212" s="764"/>
      <c r="Z212" s="973" t="str">
        <f>IF(AA212="","",COUNTIF(AA27:AA212,"&lt;&gt;"))</f>
        <v/>
      </c>
      <c r="AA212" s="965"/>
      <c r="AB212" s="974" t="str">
        <f t="shared" si="48"/>
        <v/>
      </c>
      <c r="AC212" s="984" t="str">
        <f t="shared" si="36"/>
        <v/>
      </c>
      <c r="AD212" s="976" t="str">
        <f t="shared" si="37"/>
        <v/>
      </c>
      <c r="AE212" s="977" t="str">
        <f t="shared" si="38"/>
        <v/>
      </c>
      <c r="AF212" s="964" t="str">
        <f>IF(AG212="","",COUNTIF(AG27:AG212,"&lt;&gt;"))</f>
        <v/>
      </c>
      <c r="AG212" s="965" t="str" cm="1">
        <f t="array" ref="AG212">IF(AK212="","",IF(LEN(AK212)&lt;=MAX(10,AF22),AK212,IFERROR(LEFT(AK212,LOOKUP(2,1/(MID(AK212,ROW(10:509),1)=" ")/(ROW(10:509)&lt;=MAX(10,AF22)),ROW(10:509))-1),LEFT(AK212,MAX(10,AF22)))))</f>
        <v/>
      </c>
      <c r="AH212" s="964" t="str">
        <f t="shared" si="39"/>
        <v/>
      </c>
      <c r="AI212" s="964" t="str">
        <f t="shared" si="40"/>
        <v/>
      </c>
      <c r="AJ212" s="964" t="str">
        <f>IF(AL211&lt;&gt;"",AJ211,IF(AJ211&lt;MAX(Z27:Z326),AJ211+1,""))</f>
        <v/>
      </c>
      <c r="AK212" s="965" t="str">
        <f>IF(AJ212="","",IF(AL211&lt;&gt;"",AL211,INDEX(AD27:AD326,MATCH(AJ212,Z27:Z326,0))))</f>
        <v/>
      </c>
      <c r="AL212" s="965" t="str">
        <f t="shared" si="41"/>
        <v/>
      </c>
      <c r="AM212" s="965" t="str">
        <f t="shared" si="42"/>
        <v/>
      </c>
      <c r="AN212" s="964" t="str">
        <f t="shared" si="43"/>
        <v/>
      </c>
      <c r="AO212" s="964" t="str">
        <f t="shared" si="44"/>
        <v/>
      </c>
      <c r="AP212" s="965" t="str">
        <f t="shared" si="45"/>
        <v/>
      </c>
      <c r="AQ212" s="964" t="str">
        <f>IF(AM212="","",IF(COUNTIF(BO27:BO309,TRIM(AP212))&gt;0,"EXCLUSION EXACTE",""))</f>
        <v/>
      </c>
      <c r="AR212" s="964" t="str" cm="1">
        <f t="array" ref="AR212">IF(AM212="","",IF(SUMPRODUCT(--(BO27:BO309&lt;&gt;""),--ISNUMBER(SEARCH(" "&amp;BO27:BO309&amp;" ",AP212)))&gt;0,"BLOQUE MOLLUSQUES",""))</f>
        <v/>
      </c>
      <c r="AS212" s="964" t="str" cm="1">
        <f t="array" ref="AS212">IF(AM212="","",IF(SUMPRODUCT(--(BS27:BS309&lt;&gt;""),--ISNUMBER(SEARCH(" "&amp;BS27:BS309&amp;" ",AP212)))&gt;0,"FORCE MOLLUSQUES",""))</f>
        <v/>
      </c>
      <c r="AT212" s="965" t="str">
        <f t="shared" si="46"/>
        <v/>
      </c>
      <c r="AU212" s="965" t="str">
        <f t="shared" si="49"/>
        <v/>
      </c>
      <c r="AV212" s="964" t="str">
        <f t="shared" si="47"/>
        <v/>
      </c>
      <c r="AW212" s="964" t="str" cm="1">
        <f t="array" ref="AW212">IF(AM212="","",IF(AQ212&lt;&gt;"","",IF(SUMPRODUCT(--(BM27:BM1509=AW26),--(BL27:BL1509&lt;&gt;""),--ISNUMBER(SEARCH(" "&amp;BL27:BL1509&amp;" ",AP212)))&gt;0,AW26,"")))</f>
        <v/>
      </c>
      <c r="AX212" s="964" t="str" cm="1">
        <f t="array" ref="AX212">IF(AM212="","",IF(AQ212&lt;&gt;"","",IF(SUMPRODUCT(--(BM27:BM1509=AX26),--(BL27:BL1509&lt;&gt;""),--ISNUMBER(SEARCH(" "&amp;BL27:BL1509&amp;" ",AP212)))&gt;0,AX26,"")))</f>
        <v/>
      </c>
      <c r="AY212" s="964" t="str" cm="1">
        <f t="array" ref="AY212">IF(AM212="","",IF(AQ212&lt;&gt;"","",IF(SUMPRODUCT(--(BM27:BM1509=AY26),--(BL27:BL1509&lt;&gt;""),--ISNUMBER(SEARCH(" "&amp;BL27:BL1509&amp;" ",AP212)))&gt;0,AY26,"")))</f>
        <v/>
      </c>
      <c r="AZ212" s="964" t="str" cm="1">
        <f t="array" ref="AZ212">IF(AM212="","",IF(AQ212&lt;&gt;"","",IF(SUMPRODUCT(--(BM27:BM1509=AZ26),--(BL27:BL1509&lt;&gt;""),--ISNUMBER(SEARCH(" "&amp;BL27:BL1509&amp;" ",AP212)))&gt;0,AZ26,"")))</f>
        <v/>
      </c>
      <c r="BA212" s="964" t="str" cm="1">
        <f t="array" ref="BA212">IF(AM212="","",IF(AQ212&lt;&gt;"","",IF(SUMPRODUCT(--(BM27:BM1509=BA26),--(BL27:BL1509&lt;&gt;""),--ISNUMBER(SEARCH(" "&amp;BL27:BL1509&amp;" ",AP212)))&gt;0,BA26,"")))</f>
        <v/>
      </c>
      <c r="BB212" s="964" t="str" cm="1">
        <f t="array" ref="BB212">IF(AM212="","",IF(AQ212&lt;&gt;"","",IF(SUMPRODUCT(--(BM27:BM1509=BB26),--(BL27:BL1509&lt;&gt;""),--ISNUMBER(SEARCH(" "&amp;BL27:BL1509&amp;" ",AP212)))&gt;0,BB26,"")))</f>
        <v/>
      </c>
      <c r="BC212" s="964" t="str" cm="1">
        <f t="array" ref="BC212">IF(AM212="","",IF(AQ212&lt;&gt;"","",IF(SUMPRODUCT(--(BM27:BM1509=BC26),--(BL27:BL1509&lt;&gt;""),--ISNUMBER(SEARCH(" "&amp;BL27:BL1509&amp;" ",AP212)))&gt;0,BC26,"")))</f>
        <v/>
      </c>
      <c r="BD212" s="964" t="str" cm="1">
        <f t="array" ref="BD212">IF(AM212="","",IF(AQ212&lt;&gt;"","",IF(SUMPRODUCT(--(BM27:BM1509=BD26),--(BL27:BL1509&lt;&gt;""),--ISNUMBER(SEARCH(" "&amp;BL27:BL1509&amp;" ",AP212)))&gt;0,BD26,"")))</f>
        <v/>
      </c>
      <c r="BE212" s="964" t="str" cm="1">
        <f t="array" ref="BE212">IF(AM212="","",IF(AQ212&lt;&gt;"","",IF(SUMPRODUCT(--(BM27:BM1509=BE26),--(BL27:BL1509&lt;&gt;""),--ISNUMBER(SEARCH(" "&amp;BL27:BL1509&amp;" ",AP212)))&gt;0,BE26,"")))</f>
        <v/>
      </c>
      <c r="BF212" s="964" t="str" cm="1">
        <f t="array" ref="BF212">IF(AM212="","",IF(AQ212&lt;&gt;"","",IF(SUMPRODUCT(--(BM27:BM1509=BF26),--(BL27:BL1509&lt;&gt;""),--ISNUMBER(SEARCH(" "&amp;BL27:BL1509&amp;" ",AP212)))&gt;0,BF26,"")))</f>
        <v/>
      </c>
      <c r="BG212" s="964" t="str" cm="1">
        <f t="array" ref="BG212">IF(AM212="","",IF(AQ212&lt;&gt;"","",IF(SUMPRODUCT(--(BM27:BM1509=BG26),--(BL27:BL1509&lt;&gt;""),--ISNUMBER(SEARCH(" "&amp;BL27:BL1509&amp;" ",AP212)))&gt;0,BG26,"")))</f>
        <v/>
      </c>
      <c r="BH212" s="964" t="str" cm="1">
        <f t="array" ref="BH212">IF(AM212="","",IF(AQ212&lt;&gt;"","",IF(SUMPRODUCT(--(BM27:BM1509=BH26),--(BL27:BL1509&lt;&gt;""),--ISNUMBER(SEARCH(" "&amp;BL27:BL1509&amp;" ",AP212)))&gt;0,BH26,"")))</f>
        <v/>
      </c>
      <c r="BI212" s="964" t="str" cm="1">
        <f t="array" ref="BI212">IF(AM212="","",IF(AQ212&lt;&gt;"","",IF(SUMPRODUCT(--(BM27:BM1509=BI26),--(BL27:BL1509&lt;&gt;""),--ISNUMBER(SEARCH(" "&amp;BL27:BL1509&amp;" ",AP212)))&gt;0,BI26,"")))</f>
        <v/>
      </c>
      <c r="BJ212" s="964" t="str" cm="1">
        <f t="array" ref="BJ212">IF(AM212="","",IF(AS212&lt;&gt;"",BJ26,IF(AR212&lt;&gt;"","",IF(AQ212&lt;&gt;"","",IF(SUMPRODUCT(--(BM27:BM1509=BJ26),--(BL27:BL1509&lt;&gt;""),--ISNUMBER(SEARCH(" "&amp;BL27:BL1509&amp;" ",AP212)))&gt;0,BJ26,"")))))</f>
        <v/>
      </c>
      <c r="BL212" s="964" t="s">
        <v>2231</v>
      </c>
      <c r="BM212" s="964" t="s">
        <v>1962</v>
      </c>
      <c r="BO212" s="964"/>
      <c r="BP212" s="964"/>
      <c r="BQ212" s="964"/>
      <c r="BS212" s="964"/>
      <c r="BT212" s="964"/>
      <c r="BU212" s="964"/>
      <c r="CM212" s="49">
        <v>1</v>
      </c>
    </row>
    <row r="213" spans="4:91" ht="30" customHeight="1">
      <c r="D213" s="674"/>
      <c r="E213" s="680"/>
      <c r="F213" s="681"/>
      <c r="G213" s="680"/>
      <c r="H213" s="682"/>
      <c r="I213" s="891"/>
      <c r="J213" s="892"/>
      <c r="K213" s="745"/>
      <c r="L213" s="893"/>
      <c r="M213" s="894"/>
      <c r="N213" s="895"/>
      <c r="O213" s="896"/>
      <c r="P213" s="137"/>
      <c r="Q213" s="897"/>
      <c r="R213" s="751"/>
      <c r="S213" s="898"/>
      <c r="T213" s="753"/>
      <c r="U213" s="899"/>
      <c r="V213" s="900"/>
      <c r="W213" s="756"/>
      <c r="X213" s="764"/>
      <c r="Z213" s="957" t="str">
        <f>IF(AA213="","",COUNTIF(AA27:AA213,"&lt;&gt;"))</f>
        <v/>
      </c>
      <c r="AA213" s="958"/>
      <c r="AB213" s="974" t="str">
        <f t="shared" si="48"/>
        <v/>
      </c>
      <c r="AC213" s="984" t="str">
        <f t="shared" si="36"/>
        <v/>
      </c>
      <c r="AD213" s="961" t="str">
        <f t="shared" si="37"/>
        <v/>
      </c>
      <c r="AE213" s="962" t="str">
        <f t="shared" si="38"/>
        <v/>
      </c>
      <c r="AF213" s="963" t="str">
        <f>IF(AG213="","",COUNTIF(AG27:AG213,"&lt;&gt;"))</f>
        <v/>
      </c>
      <c r="AG213" s="958" t="str" cm="1">
        <f t="array" ref="AG213">IF(AK213="","",IF(LEN(AK213)&lt;=MAX(10,AF22),AK213,IFERROR(LEFT(AK213,LOOKUP(2,1/(MID(AK213,ROW(10:509),1)=" ")/(ROW(10:509)&lt;=MAX(10,AF22)),ROW(10:509))-1),LEFT(AK213,MAX(10,AF22)))))</f>
        <v/>
      </c>
      <c r="AH213" s="963" t="str">
        <f t="shared" si="39"/>
        <v/>
      </c>
      <c r="AI213" s="963" t="str">
        <f t="shared" si="40"/>
        <v/>
      </c>
      <c r="AJ213" s="964" t="str">
        <f>IF(AL212&lt;&gt;"",AJ212,IF(AJ212&lt;MAX(Z27:Z326),AJ212+1,""))</f>
        <v/>
      </c>
      <c r="AK213" s="965" t="str">
        <f>IF(AJ213="","",IF(AL212&lt;&gt;"",AL212,INDEX(AD27:AD326,MATCH(AJ213,Z27:Z326,0))))</f>
        <v/>
      </c>
      <c r="AL213" s="965" t="str">
        <f t="shared" si="41"/>
        <v/>
      </c>
      <c r="AM213" s="966" t="str">
        <f t="shared" si="42"/>
        <v/>
      </c>
      <c r="AN213" s="967" t="str">
        <f t="shared" si="43"/>
        <v/>
      </c>
      <c r="AO213" s="967" t="str">
        <f t="shared" si="44"/>
        <v/>
      </c>
      <c r="AP213" s="966" t="str">
        <f t="shared" si="45"/>
        <v/>
      </c>
      <c r="AQ213" s="967" t="str">
        <f>IF(AM213="","",IF(COUNTIF(BO27:BO309,TRIM(AP213))&gt;0,"EXCLUSION EXACTE",""))</f>
        <v/>
      </c>
      <c r="AR213" s="967" t="str" cm="1">
        <f t="array" ref="AR213">IF(AM213="","",IF(SUMPRODUCT(--(BO27:BO309&lt;&gt;""),--ISNUMBER(SEARCH(" "&amp;BO27:BO309&amp;" ",AP213)))&gt;0,"BLOQUE MOLLUSQUES",""))</f>
        <v/>
      </c>
      <c r="AS213" s="967" t="str" cm="1">
        <f t="array" ref="AS213">IF(AM213="","",IF(SUMPRODUCT(--(BS27:BS309&lt;&gt;""),--ISNUMBER(SEARCH(" "&amp;BS27:BS309&amp;" ",AP213)))&gt;0,"FORCE MOLLUSQUES",""))</f>
        <v/>
      </c>
      <c r="AT213" s="966" t="str">
        <f t="shared" si="46"/>
        <v/>
      </c>
      <c r="AU213" s="966" t="str">
        <f t="shared" si="49"/>
        <v/>
      </c>
      <c r="AV213" s="967" t="str">
        <f t="shared" si="47"/>
        <v/>
      </c>
      <c r="AW213" s="967" t="str" cm="1">
        <f t="array" ref="AW213">IF(AM213="","",IF(AQ213&lt;&gt;"","",IF(SUMPRODUCT(--(BM27:BM1509=AW26),--(BL27:BL1509&lt;&gt;""),--ISNUMBER(SEARCH(" "&amp;BL27:BL1509&amp;" ",AP213)))&gt;0,AW26,"")))</f>
        <v/>
      </c>
      <c r="AX213" s="967" t="str" cm="1">
        <f t="array" ref="AX213">IF(AM213="","",IF(AQ213&lt;&gt;"","",IF(SUMPRODUCT(--(BM27:BM1509=AX26),--(BL27:BL1509&lt;&gt;""),--ISNUMBER(SEARCH(" "&amp;BL27:BL1509&amp;" ",AP213)))&gt;0,AX26,"")))</f>
        <v/>
      </c>
      <c r="AY213" s="967" t="str" cm="1">
        <f t="array" ref="AY213">IF(AM213="","",IF(AQ213&lt;&gt;"","",IF(SUMPRODUCT(--(BM27:BM1509=AY26),--(BL27:BL1509&lt;&gt;""),--ISNUMBER(SEARCH(" "&amp;BL27:BL1509&amp;" ",AP213)))&gt;0,AY26,"")))</f>
        <v/>
      </c>
      <c r="AZ213" s="967" t="str" cm="1">
        <f t="array" ref="AZ213">IF(AM213="","",IF(AQ213&lt;&gt;"","",IF(SUMPRODUCT(--(BM27:BM1509=AZ26),--(BL27:BL1509&lt;&gt;""),--ISNUMBER(SEARCH(" "&amp;BL27:BL1509&amp;" ",AP213)))&gt;0,AZ26,"")))</f>
        <v/>
      </c>
      <c r="BA213" s="967" t="str" cm="1">
        <f t="array" ref="BA213">IF(AM213="","",IF(AQ213&lt;&gt;"","",IF(SUMPRODUCT(--(BM27:BM1509=BA26),--(BL27:BL1509&lt;&gt;""),--ISNUMBER(SEARCH(" "&amp;BL27:BL1509&amp;" ",AP213)))&gt;0,BA26,"")))</f>
        <v/>
      </c>
      <c r="BB213" s="967" t="str" cm="1">
        <f t="array" ref="BB213">IF(AM213="","",IF(AQ213&lt;&gt;"","",IF(SUMPRODUCT(--(BM27:BM1509=BB26),--(BL27:BL1509&lt;&gt;""),--ISNUMBER(SEARCH(" "&amp;BL27:BL1509&amp;" ",AP213)))&gt;0,BB26,"")))</f>
        <v/>
      </c>
      <c r="BC213" s="967" t="str" cm="1">
        <f t="array" ref="BC213">IF(AM213="","",IF(AQ213&lt;&gt;"","",IF(SUMPRODUCT(--(BM27:BM1509=BC26),--(BL27:BL1509&lt;&gt;""),--ISNUMBER(SEARCH(" "&amp;BL27:BL1509&amp;" ",AP213)))&gt;0,BC26,"")))</f>
        <v/>
      </c>
      <c r="BD213" s="967" t="str" cm="1">
        <f t="array" ref="BD213">IF(AM213="","",IF(AQ213&lt;&gt;"","",IF(SUMPRODUCT(--(BM27:BM1509=BD26),--(BL27:BL1509&lt;&gt;""),--ISNUMBER(SEARCH(" "&amp;BL27:BL1509&amp;" ",AP213)))&gt;0,BD26,"")))</f>
        <v/>
      </c>
      <c r="BE213" s="967" t="str" cm="1">
        <f t="array" ref="BE213">IF(AM213="","",IF(AQ213&lt;&gt;"","",IF(SUMPRODUCT(--(BM27:BM1509=BE26),--(BL27:BL1509&lt;&gt;""),--ISNUMBER(SEARCH(" "&amp;BL27:BL1509&amp;" ",AP213)))&gt;0,BE26,"")))</f>
        <v/>
      </c>
      <c r="BF213" s="967" t="str" cm="1">
        <f t="array" ref="BF213">IF(AM213="","",IF(AQ213&lt;&gt;"","",IF(SUMPRODUCT(--(BM27:BM1509=BF26),--(BL27:BL1509&lt;&gt;""),--ISNUMBER(SEARCH(" "&amp;BL27:BL1509&amp;" ",AP213)))&gt;0,BF26,"")))</f>
        <v/>
      </c>
      <c r="BG213" s="967" t="str" cm="1">
        <f t="array" ref="BG213">IF(AM213="","",IF(AQ213&lt;&gt;"","",IF(SUMPRODUCT(--(BM27:BM1509=BG26),--(BL27:BL1509&lt;&gt;""),--ISNUMBER(SEARCH(" "&amp;BL27:BL1509&amp;" ",AP213)))&gt;0,BG26,"")))</f>
        <v/>
      </c>
      <c r="BH213" s="967" t="str" cm="1">
        <f t="array" ref="BH213">IF(AM213="","",IF(AQ213&lt;&gt;"","",IF(SUMPRODUCT(--(BM27:BM1509=BH26),--(BL27:BL1509&lt;&gt;""),--ISNUMBER(SEARCH(" "&amp;BL27:BL1509&amp;" ",AP213)))&gt;0,BH26,"")))</f>
        <v/>
      </c>
      <c r="BI213" s="967" t="str" cm="1">
        <f t="array" ref="BI213">IF(AM213="","",IF(AQ213&lt;&gt;"","",IF(SUMPRODUCT(--(BM27:BM1509=BI26),--(BL27:BL1509&lt;&gt;""),--ISNUMBER(SEARCH(" "&amp;BL27:BL1509&amp;" ",AP213)))&gt;0,BI26,"")))</f>
        <v/>
      </c>
      <c r="BJ213" s="967" t="str" cm="1">
        <f t="array" ref="BJ213">IF(AM213="","",IF(AS213&lt;&gt;"",BJ26,IF(AR213&lt;&gt;"","",IF(AQ213&lt;&gt;"","",IF(SUMPRODUCT(--(BM27:BM1509=BJ26),--(BL27:BL1509&lt;&gt;""),--ISNUMBER(SEARCH(" "&amp;BL27:BL1509&amp;" ",AP213)))&gt;0,BJ26,"")))))</f>
        <v/>
      </c>
      <c r="BL213" s="968" t="s">
        <v>2232</v>
      </c>
      <c r="BM213" s="968" t="s">
        <v>1962</v>
      </c>
      <c r="BO213" s="964"/>
      <c r="BP213" s="964"/>
      <c r="BQ213" s="964"/>
      <c r="BS213" s="964"/>
      <c r="BT213" s="964"/>
      <c r="BU213" s="964"/>
      <c r="CM213" s="49">
        <v>1</v>
      </c>
    </row>
    <row r="214" spans="4:91" ht="30" customHeight="1">
      <c r="D214" s="674"/>
      <c r="E214" s="680"/>
      <c r="F214" s="681"/>
      <c r="G214" s="680"/>
      <c r="H214" s="682"/>
      <c r="I214" s="891"/>
      <c r="J214" s="892"/>
      <c r="K214" s="745"/>
      <c r="L214" s="893"/>
      <c r="M214" s="894"/>
      <c r="N214" s="895"/>
      <c r="O214" s="896"/>
      <c r="P214" s="137"/>
      <c r="Q214" s="897"/>
      <c r="R214" s="751"/>
      <c r="S214" s="898"/>
      <c r="T214" s="753"/>
      <c r="U214" s="899"/>
      <c r="V214" s="900"/>
      <c r="W214" s="756"/>
      <c r="X214" s="764"/>
      <c r="Z214" s="973" t="str">
        <f>IF(AA214="","",COUNTIF(AA27:AA214,"&lt;&gt;"))</f>
        <v/>
      </c>
      <c r="AA214" s="965"/>
      <c r="AB214" s="974" t="str">
        <f t="shared" si="48"/>
        <v/>
      </c>
      <c r="AC214" s="984" t="str">
        <f t="shared" si="36"/>
        <v/>
      </c>
      <c r="AD214" s="976" t="str">
        <f t="shared" si="37"/>
        <v/>
      </c>
      <c r="AE214" s="977" t="str">
        <f t="shared" si="38"/>
        <v/>
      </c>
      <c r="AF214" s="964" t="str">
        <f>IF(AG214="","",COUNTIF(AG27:AG214,"&lt;&gt;"))</f>
        <v/>
      </c>
      <c r="AG214" s="965" t="str" cm="1">
        <f t="array" ref="AG214">IF(AK214="","",IF(LEN(AK214)&lt;=MAX(10,AF22),AK214,IFERROR(LEFT(AK214,LOOKUP(2,1/(MID(AK214,ROW(10:509),1)=" ")/(ROW(10:509)&lt;=MAX(10,AF22)),ROW(10:509))-1),LEFT(AK214,MAX(10,AF22)))))</f>
        <v/>
      </c>
      <c r="AH214" s="964" t="str">
        <f t="shared" si="39"/>
        <v/>
      </c>
      <c r="AI214" s="964" t="str">
        <f t="shared" si="40"/>
        <v/>
      </c>
      <c r="AJ214" s="964" t="str">
        <f>IF(AL213&lt;&gt;"",AJ213,IF(AJ213&lt;MAX(Z27:Z326),AJ213+1,""))</f>
        <v/>
      </c>
      <c r="AK214" s="965" t="str">
        <f>IF(AJ214="","",IF(AL213&lt;&gt;"",AL213,INDEX(AD27:AD326,MATCH(AJ214,Z27:Z326,0))))</f>
        <v/>
      </c>
      <c r="AL214" s="965" t="str">
        <f t="shared" si="41"/>
        <v/>
      </c>
      <c r="AM214" s="965" t="str">
        <f t="shared" si="42"/>
        <v/>
      </c>
      <c r="AN214" s="964" t="str">
        <f t="shared" si="43"/>
        <v/>
      </c>
      <c r="AO214" s="964" t="str">
        <f t="shared" si="44"/>
        <v/>
      </c>
      <c r="AP214" s="965" t="str">
        <f t="shared" si="45"/>
        <v/>
      </c>
      <c r="AQ214" s="964" t="str">
        <f>IF(AM214="","",IF(COUNTIF(BO27:BO309,TRIM(AP214))&gt;0,"EXCLUSION EXACTE",""))</f>
        <v/>
      </c>
      <c r="AR214" s="964" t="str" cm="1">
        <f t="array" ref="AR214">IF(AM214="","",IF(SUMPRODUCT(--(BO27:BO309&lt;&gt;""),--ISNUMBER(SEARCH(" "&amp;BO27:BO309&amp;" ",AP214)))&gt;0,"BLOQUE MOLLUSQUES",""))</f>
        <v/>
      </c>
      <c r="AS214" s="964" t="str" cm="1">
        <f t="array" ref="AS214">IF(AM214="","",IF(SUMPRODUCT(--(BS27:BS309&lt;&gt;""),--ISNUMBER(SEARCH(" "&amp;BS27:BS309&amp;" ",AP214)))&gt;0,"FORCE MOLLUSQUES",""))</f>
        <v/>
      </c>
      <c r="AT214" s="965" t="str">
        <f t="shared" si="46"/>
        <v/>
      </c>
      <c r="AU214" s="965" t="str">
        <f t="shared" si="49"/>
        <v/>
      </c>
      <c r="AV214" s="964" t="str">
        <f t="shared" si="47"/>
        <v/>
      </c>
      <c r="AW214" s="964" t="str" cm="1">
        <f t="array" ref="AW214">IF(AM214="","",IF(AQ214&lt;&gt;"","",IF(SUMPRODUCT(--(BM27:BM1509=AW26),--(BL27:BL1509&lt;&gt;""),--ISNUMBER(SEARCH(" "&amp;BL27:BL1509&amp;" ",AP214)))&gt;0,AW26,"")))</f>
        <v/>
      </c>
      <c r="AX214" s="964" t="str" cm="1">
        <f t="array" ref="AX214">IF(AM214="","",IF(AQ214&lt;&gt;"","",IF(SUMPRODUCT(--(BM27:BM1509=AX26),--(BL27:BL1509&lt;&gt;""),--ISNUMBER(SEARCH(" "&amp;BL27:BL1509&amp;" ",AP214)))&gt;0,AX26,"")))</f>
        <v/>
      </c>
      <c r="AY214" s="964" t="str" cm="1">
        <f t="array" ref="AY214">IF(AM214="","",IF(AQ214&lt;&gt;"","",IF(SUMPRODUCT(--(BM27:BM1509=AY26),--(BL27:BL1509&lt;&gt;""),--ISNUMBER(SEARCH(" "&amp;BL27:BL1509&amp;" ",AP214)))&gt;0,AY26,"")))</f>
        <v/>
      </c>
      <c r="AZ214" s="964" t="str" cm="1">
        <f t="array" ref="AZ214">IF(AM214="","",IF(AQ214&lt;&gt;"","",IF(SUMPRODUCT(--(BM27:BM1509=AZ26),--(BL27:BL1509&lt;&gt;""),--ISNUMBER(SEARCH(" "&amp;BL27:BL1509&amp;" ",AP214)))&gt;0,AZ26,"")))</f>
        <v/>
      </c>
      <c r="BA214" s="964" t="str" cm="1">
        <f t="array" ref="BA214">IF(AM214="","",IF(AQ214&lt;&gt;"","",IF(SUMPRODUCT(--(BM27:BM1509=BA26),--(BL27:BL1509&lt;&gt;""),--ISNUMBER(SEARCH(" "&amp;BL27:BL1509&amp;" ",AP214)))&gt;0,BA26,"")))</f>
        <v/>
      </c>
      <c r="BB214" s="964" t="str" cm="1">
        <f t="array" ref="BB214">IF(AM214="","",IF(AQ214&lt;&gt;"","",IF(SUMPRODUCT(--(BM27:BM1509=BB26),--(BL27:BL1509&lt;&gt;""),--ISNUMBER(SEARCH(" "&amp;BL27:BL1509&amp;" ",AP214)))&gt;0,BB26,"")))</f>
        <v/>
      </c>
      <c r="BC214" s="964" t="str" cm="1">
        <f t="array" ref="BC214">IF(AM214="","",IF(AQ214&lt;&gt;"","",IF(SUMPRODUCT(--(BM27:BM1509=BC26),--(BL27:BL1509&lt;&gt;""),--ISNUMBER(SEARCH(" "&amp;BL27:BL1509&amp;" ",AP214)))&gt;0,BC26,"")))</f>
        <v/>
      </c>
      <c r="BD214" s="964" t="str" cm="1">
        <f t="array" ref="BD214">IF(AM214="","",IF(AQ214&lt;&gt;"","",IF(SUMPRODUCT(--(BM27:BM1509=BD26),--(BL27:BL1509&lt;&gt;""),--ISNUMBER(SEARCH(" "&amp;BL27:BL1509&amp;" ",AP214)))&gt;0,BD26,"")))</f>
        <v/>
      </c>
      <c r="BE214" s="964" t="str" cm="1">
        <f t="array" ref="BE214">IF(AM214="","",IF(AQ214&lt;&gt;"","",IF(SUMPRODUCT(--(BM27:BM1509=BE26),--(BL27:BL1509&lt;&gt;""),--ISNUMBER(SEARCH(" "&amp;BL27:BL1509&amp;" ",AP214)))&gt;0,BE26,"")))</f>
        <v/>
      </c>
      <c r="BF214" s="964" t="str" cm="1">
        <f t="array" ref="BF214">IF(AM214="","",IF(AQ214&lt;&gt;"","",IF(SUMPRODUCT(--(BM27:BM1509=BF26),--(BL27:BL1509&lt;&gt;""),--ISNUMBER(SEARCH(" "&amp;BL27:BL1509&amp;" ",AP214)))&gt;0,BF26,"")))</f>
        <v/>
      </c>
      <c r="BG214" s="964" t="str" cm="1">
        <f t="array" ref="BG214">IF(AM214="","",IF(AQ214&lt;&gt;"","",IF(SUMPRODUCT(--(BM27:BM1509=BG26),--(BL27:BL1509&lt;&gt;""),--ISNUMBER(SEARCH(" "&amp;BL27:BL1509&amp;" ",AP214)))&gt;0,BG26,"")))</f>
        <v/>
      </c>
      <c r="BH214" s="964" t="str" cm="1">
        <f t="array" ref="BH214">IF(AM214="","",IF(AQ214&lt;&gt;"","",IF(SUMPRODUCT(--(BM27:BM1509=BH26),--(BL27:BL1509&lt;&gt;""),--ISNUMBER(SEARCH(" "&amp;BL27:BL1509&amp;" ",AP214)))&gt;0,BH26,"")))</f>
        <v/>
      </c>
      <c r="BI214" s="964" t="str" cm="1">
        <f t="array" ref="BI214">IF(AM214="","",IF(AQ214&lt;&gt;"","",IF(SUMPRODUCT(--(BM27:BM1509=BI26),--(BL27:BL1509&lt;&gt;""),--ISNUMBER(SEARCH(" "&amp;BL27:BL1509&amp;" ",AP214)))&gt;0,BI26,"")))</f>
        <v/>
      </c>
      <c r="BJ214" s="964" t="str" cm="1">
        <f t="array" ref="BJ214">IF(AM214="","",IF(AS214&lt;&gt;"",BJ26,IF(AR214&lt;&gt;"","",IF(AQ214&lt;&gt;"","",IF(SUMPRODUCT(--(BM27:BM1509=BJ26),--(BL27:BL1509&lt;&gt;""),--ISNUMBER(SEARCH(" "&amp;BL27:BL1509&amp;" ",AP214)))&gt;0,BJ26,"")))))</f>
        <v/>
      </c>
      <c r="BL214" s="964" t="s">
        <v>555</v>
      </c>
      <c r="BM214" s="964" t="s">
        <v>1962</v>
      </c>
      <c r="BO214" s="964"/>
      <c r="BP214" s="964"/>
      <c r="BQ214" s="964"/>
      <c r="BS214" s="964"/>
      <c r="BT214" s="964"/>
      <c r="BU214" s="964"/>
      <c r="CM214" s="49">
        <v>1</v>
      </c>
    </row>
    <row r="215" spans="4:91" ht="30" customHeight="1">
      <c r="D215" s="674"/>
      <c r="E215" s="680"/>
      <c r="F215" s="681"/>
      <c r="G215" s="680"/>
      <c r="H215" s="682"/>
      <c r="I215" s="891"/>
      <c r="J215" s="892"/>
      <c r="K215" s="745"/>
      <c r="L215" s="893"/>
      <c r="M215" s="894"/>
      <c r="N215" s="895"/>
      <c r="O215" s="896"/>
      <c r="P215" s="137"/>
      <c r="Q215" s="897"/>
      <c r="R215" s="751"/>
      <c r="S215" s="898"/>
      <c r="T215" s="753"/>
      <c r="U215" s="899"/>
      <c r="V215" s="900"/>
      <c r="W215" s="756"/>
      <c r="X215" s="764"/>
      <c r="Z215" s="957" t="str">
        <f>IF(AA215="","",COUNTIF(AA27:AA215,"&lt;&gt;"))</f>
        <v/>
      </c>
      <c r="AA215" s="958"/>
      <c r="AB215" s="974" t="str">
        <f t="shared" si="48"/>
        <v/>
      </c>
      <c r="AC215" s="984" t="str">
        <f t="shared" si="36"/>
        <v/>
      </c>
      <c r="AD215" s="961" t="str">
        <f t="shared" si="37"/>
        <v/>
      </c>
      <c r="AE215" s="962" t="str">
        <f t="shared" si="38"/>
        <v/>
      </c>
      <c r="AF215" s="963" t="str">
        <f>IF(AG215="","",COUNTIF(AG27:AG215,"&lt;&gt;"))</f>
        <v/>
      </c>
      <c r="AG215" s="958" t="str" cm="1">
        <f t="array" ref="AG215">IF(AK215="","",IF(LEN(AK215)&lt;=MAX(10,AF22),AK215,IFERROR(LEFT(AK215,LOOKUP(2,1/(MID(AK215,ROW(10:509),1)=" ")/(ROW(10:509)&lt;=MAX(10,AF22)),ROW(10:509))-1),LEFT(AK215,MAX(10,AF22)))))</f>
        <v/>
      </c>
      <c r="AH215" s="963" t="str">
        <f t="shared" si="39"/>
        <v/>
      </c>
      <c r="AI215" s="963" t="str">
        <f t="shared" si="40"/>
        <v/>
      </c>
      <c r="AJ215" s="964" t="str">
        <f>IF(AL214&lt;&gt;"",AJ214,IF(AJ214&lt;MAX(Z27:Z326),AJ214+1,""))</f>
        <v/>
      </c>
      <c r="AK215" s="965" t="str">
        <f>IF(AJ215="","",IF(AL214&lt;&gt;"",AL214,INDEX(AD27:AD326,MATCH(AJ215,Z27:Z326,0))))</f>
        <v/>
      </c>
      <c r="AL215" s="965" t="str">
        <f t="shared" si="41"/>
        <v/>
      </c>
      <c r="AM215" s="966" t="str">
        <f t="shared" si="42"/>
        <v/>
      </c>
      <c r="AN215" s="967" t="str">
        <f t="shared" si="43"/>
        <v/>
      </c>
      <c r="AO215" s="967" t="str">
        <f t="shared" si="44"/>
        <v/>
      </c>
      <c r="AP215" s="966" t="str">
        <f t="shared" si="45"/>
        <v/>
      </c>
      <c r="AQ215" s="967" t="str">
        <f>IF(AM215="","",IF(COUNTIF(BO27:BO309,TRIM(AP215))&gt;0,"EXCLUSION EXACTE",""))</f>
        <v/>
      </c>
      <c r="AR215" s="967" t="str" cm="1">
        <f t="array" ref="AR215">IF(AM215="","",IF(SUMPRODUCT(--(BO27:BO309&lt;&gt;""),--ISNUMBER(SEARCH(" "&amp;BO27:BO309&amp;" ",AP215)))&gt;0,"BLOQUE MOLLUSQUES",""))</f>
        <v/>
      </c>
      <c r="AS215" s="967" t="str" cm="1">
        <f t="array" ref="AS215">IF(AM215="","",IF(SUMPRODUCT(--(BS27:BS309&lt;&gt;""),--ISNUMBER(SEARCH(" "&amp;BS27:BS309&amp;" ",AP215)))&gt;0,"FORCE MOLLUSQUES",""))</f>
        <v/>
      </c>
      <c r="AT215" s="966" t="str">
        <f t="shared" si="46"/>
        <v/>
      </c>
      <c r="AU215" s="966" t="str">
        <f t="shared" si="49"/>
        <v/>
      </c>
      <c r="AV215" s="967" t="str">
        <f t="shared" si="47"/>
        <v/>
      </c>
      <c r="AW215" s="967" t="str" cm="1">
        <f t="array" ref="AW215">IF(AM215="","",IF(AQ215&lt;&gt;"","",IF(SUMPRODUCT(--(BM27:BM1509=AW26),--(BL27:BL1509&lt;&gt;""),--ISNUMBER(SEARCH(" "&amp;BL27:BL1509&amp;" ",AP215)))&gt;0,AW26,"")))</f>
        <v/>
      </c>
      <c r="AX215" s="967" t="str" cm="1">
        <f t="array" ref="AX215">IF(AM215="","",IF(AQ215&lt;&gt;"","",IF(SUMPRODUCT(--(BM27:BM1509=AX26),--(BL27:BL1509&lt;&gt;""),--ISNUMBER(SEARCH(" "&amp;BL27:BL1509&amp;" ",AP215)))&gt;0,AX26,"")))</f>
        <v/>
      </c>
      <c r="AY215" s="967" t="str" cm="1">
        <f t="array" ref="AY215">IF(AM215="","",IF(AQ215&lt;&gt;"","",IF(SUMPRODUCT(--(BM27:BM1509=AY26),--(BL27:BL1509&lt;&gt;""),--ISNUMBER(SEARCH(" "&amp;BL27:BL1509&amp;" ",AP215)))&gt;0,AY26,"")))</f>
        <v/>
      </c>
      <c r="AZ215" s="967" t="str" cm="1">
        <f t="array" ref="AZ215">IF(AM215="","",IF(AQ215&lt;&gt;"","",IF(SUMPRODUCT(--(BM27:BM1509=AZ26),--(BL27:BL1509&lt;&gt;""),--ISNUMBER(SEARCH(" "&amp;BL27:BL1509&amp;" ",AP215)))&gt;0,AZ26,"")))</f>
        <v/>
      </c>
      <c r="BA215" s="967" t="str" cm="1">
        <f t="array" ref="BA215">IF(AM215="","",IF(AQ215&lt;&gt;"","",IF(SUMPRODUCT(--(BM27:BM1509=BA26),--(BL27:BL1509&lt;&gt;""),--ISNUMBER(SEARCH(" "&amp;BL27:BL1509&amp;" ",AP215)))&gt;0,BA26,"")))</f>
        <v/>
      </c>
      <c r="BB215" s="967" t="str" cm="1">
        <f t="array" ref="BB215">IF(AM215="","",IF(AQ215&lt;&gt;"","",IF(SUMPRODUCT(--(BM27:BM1509=BB26),--(BL27:BL1509&lt;&gt;""),--ISNUMBER(SEARCH(" "&amp;BL27:BL1509&amp;" ",AP215)))&gt;0,BB26,"")))</f>
        <v/>
      </c>
      <c r="BC215" s="967" t="str" cm="1">
        <f t="array" ref="BC215">IF(AM215="","",IF(AQ215&lt;&gt;"","",IF(SUMPRODUCT(--(BM27:BM1509=BC26),--(BL27:BL1509&lt;&gt;""),--ISNUMBER(SEARCH(" "&amp;BL27:BL1509&amp;" ",AP215)))&gt;0,BC26,"")))</f>
        <v/>
      </c>
      <c r="BD215" s="967" t="str" cm="1">
        <f t="array" ref="BD215">IF(AM215="","",IF(AQ215&lt;&gt;"","",IF(SUMPRODUCT(--(BM27:BM1509=BD26),--(BL27:BL1509&lt;&gt;""),--ISNUMBER(SEARCH(" "&amp;BL27:BL1509&amp;" ",AP215)))&gt;0,BD26,"")))</f>
        <v/>
      </c>
      <c r="BE215" s="967" t="str" cm="1">
        <f t="array" ref="BE215">IF(AM215="","",IF(AQ215&lt;&gt;"","",IF(SUMPRODUCT(--(BM27:BM1509=BE26),--(BL27:BL1509&lt;&gt;""),--ISNUMBER(SEARCH(" "&amp;BL27:BL1509&amp;" ",AP215)))&gt;0,BE26,"")))</f>
        <v/>
      </c>
      <c r="BF215" s="967" t="str" cm="1">
        <f t="array" ref="BF215">IF(AM215="","",IF(AQ215&lt;&gt;"","",IF(SUMPRODUCT(--(BM27:BM1509=BF26),--(BL27:BL1509&lt;&gt;""),--ISNUMBER(SEARCH(" "&amp;BL27:BL1509&amp;" ",AP215)))&gt;0,BF26,"")))</f>
        <v/>
      </c>
      <c r="BG215" s="967" t="str" cm="1">
        <f t="array" ref="BG215">IF(AM215="","",IF(AQ215&lt;&gt;"","",IF(SUMPRODUCT(--(BM27:BM1509=BG26),--(BL27:BL1509&lt;&gt;""),--ISNUMBER(SEARCH(" "&amp;BL27:BL1509&amp;" ",AP215)))&gt;0,BG26,"")))</f>
        <v/>
      </c>
      <c r="BH215" s="967" t="str" cm="1">
        <f t="array" ref="BH215">IF(AM215="","",IF(AQ215&lt;&gt;"","",IF(SUMPRODUCT(--(BM27:BM1509=BH26),--(BL27:BL1509&lt;&gt;""),--ISNUMBER(SEARCH(" "&amp;BL27:BL1509&amp;" ",AP215)))&gt;0,BH26,"")))</f>
        <v/>
      </c>
      <c r="BI215" s="967" t="str" cm="1">
        <f t="array" ref="BI215">IF(AM215="","",IF(AQ215&lt;&gt;"","",IF(SUMPRODUCT(--(BM27:BM1509=BI26),--(BL27:BL1509&lt;&gt;""),--ISNUMBER(SEARCH(" "&amp;BL27:BL1509&amp;" ",AP215)))&gt;0,BI26,"")))</f>
        <v/>
      </c>
      <c r="BJ215" s="967" t="str" cm="1">
        <f t="array" ref="BJ215">IF(AM215="","",IF(AS215&lt;&gt;"",BJ26,IF(AR215&lt;&gt;"","",IF(AQ215&lt;&gt;"","",IF(SUMPRODUCT(--(BM27:BM1509=BJ26),--(BL27:BL1509&lt;&gt;""),--ISNUMBER(SEARCH(" "&amp;BL27:BL1509&amp;" ",AP215)))&gt;0,BJ26,"")))))</f>
        <v/>
      </c>
      <c r="BL215" s="968" t="s">
        <v>570</v>
      </c>
      <c r="BM215" s="968" t="s">
        <v>1962</v>
      </c>
      <c r="BO215" s="964"/>
      <c r="BP215" s="964"/>
      <c r="BQ215" s="964"/>
      <c r="BS215" s="964"/>
      <c r="BT215" s="964"/>
      <c r="BU215" s="964"/>
      <c r="CM215" s="49">
        <v>1</v>
      </c>
    </row>
    <row r="216" spans="4:91" ht="30" customHeight="1">
      <c r="D216" s="674"/>
      <c r="E216" s="680"/>
      <c r="F216" s="681"/>
      <c r="G216" s="680"/>
      <c r="H216" s="682"/>
      <c r="I216" s="891"/>
      <c r="J216" s="892"/>
      <c r="K216" s="745"/>
      <c r="L216" s="893"/>
      <c r="M216" s="894"/>
      <c r="N216" s="895"/>
      <c r="O216" s="896"/>
      <c r="P216" s="137"/>
      <c r="Q216" s="897"/>
      <c r="R216" s="751"/>
      <c r="S216" s="898"/>
      <c r="T216" s="753"/>
      <c r="U216" s="899"/>
      <c r="V216" s="900"/>
      <c r="W216" s="756"/>
      <c r="X216" s="764"/>
      <c r="Z216" s="973" t="str">
        <f>IF(AA216="","",COUNTIF(AA27:AA216,"&lt;&gt;"))</f>
        <v/>
      </c>
      <c r="AA216" s="965"/>
      <c r="AB216" s="974" t="str">
        <f t="shared" si="48"/>
        <v/>
      </c>
      <c r="AC216" s="984" t="str">
        <f t="shared" si="36"/>
        <v/>
      </c>
      <c r="AD216" s="976" t="str">
        <f t="shared" si="37"/>
        <v/>
      </c>
      <c r="AE216" s="977" t="str">
        <f t="shared" si="38"/>
        <v/>
      </c>
      <c r="AF216" s="964" t="str">
        <f>IF(AG216="","",COUNTIF(AG27:AG216,"&lt;&gt;"))</f>
        <v/>
      </c>
      <c r="AG216" s="965" t="str" cm="1">
        <f t="array" ref="AG216">IF(AK216="","",IF(LEN(AK216)&lt;=MAX(10,AF22),AK216,IFERROR(LEFT(AK216,LOOKUP(2,1/(MID(AK216,ROW(10:509),1)=" ")/(ROW(10:509)&lt;=MAX(10,AF22)),ROW(10:509))-1),LEFT(AK216,MAX(10,AF22)))))</f>
        <v/>
      </c>
      <c r="AH216" s="964" t="str">
        <f t="shared" si="39"/>
        <v/>
      </c>
      <c r="AI216" s="964" t="str">
        <f t="shared" si="40"/>
        <v/>
      </c>
      <c r="AJ216" s="964" t="str">
        <f>IF(AL215&lt;&gt;"",AJ215,IF(AJ215&lt;MAX(Z27:Z326),AJ215+1,""))</f>
        <v/>
      </c>
      <c r="AK216" s="965" t="str">
        <f>IF(AJ216="","",IF(AL215&lt;&gt;"",AL215,INDEX(AD27:AD326,MATCH(AJ216,Z27:Z326,0))))</f>
        <v/>
      </c>
      <c r="AL216" s="965" t="str">
        <f t="shared" si="41"/>
        <v/>
      </c>
      <c r="AM216" s="965" t="str">
        <f t="shared" si="42"/>
        <v/>
      </c>
      <c r="AN216" s="964" t="str">
        <f t="shared" si="43"/>
        <v/>
      </c>
      <c r="AO216" s="964" t="str">
        <f t="shared" si="44"/>
        <v/>
      </c>
      <c r="AP216" s="965" t="str">
        <f t="shared" si="45"/>
        <v/>
      </c>
      <c r="AQ216" s="964" t="str">
        <f>IF(AM216="","",IF(COUNTIF(BO27:BO309,TRIM(AP216))&gt;0,"EXCLUSION EXACTE",""))</f>
        <v/>
      </c>
      <c r="AR216" s="964" t="str" cm="1">
        <f t="array" ref="AR216">IF(AM216="","",IF(SUMPRODUCT(--(BO27:BO309&lt;&gt;""),--ISNUMBER(SEARCH(" "&amp;BO27:BO309&amp;" ",AP216)))&gt;0,"BLOQUE MOLLUSQUES",""))</f>
        <v/>
      </c>
      <c r="AS216" s="964" t="str" cm="1">
        <f t="array" ref="AS216">IF(AM216="","",IF(SUMPRODUCT(--(BS27:BS309&lt;&gt;""),--ISNUMBER(SEARCH(" "&amp;BS27:BS309&amp;" ",AP216)))&gt;0,"FORCE MOLLUSQUES",""))</f>
        <v/>
      </c>
      <c r="AT216" s="965" t="str">
        <f t="shared" si="46"/>
        <v/>
      </c>
      <c r="AU216" s="965" t="str">
        <f t="shared" si="49"/>
        <v/>
      </c>
      <c r="AV216" s="964" t="str">
        <f t="shared" si="47"/>
        <v/>
      </c>
      <c r="AW216" s="964" t="str" cm="1">
        <f t="array" ref="AW216">IF(AM216="","",IF(AQ216&lt;&gt;"","",IF(SUMPRODUCT(--(BM27:BM1509=AW26),--(BL27:BL1509&lt;&gt;""),--ISNUMBER(SEARCH(" "&amp;BL27:BL1509&amp;" ",AP216)))&gt;0,AW26,"")))</f>
        <v/>
      </c>
      <c r="AX216" s="964" t="str" cm="1">
        <f t="array" ref="AX216">IF(AM216="","",IF(AQ216&lt;&gt;"","",IF(SUMPRODUCT(--(BM27:BM1509=AX26),--(BL27:BL1509&lt;&gt;""),--ISNUMBER(SEARCH(" "&amp;BL27:BL1509&amp;" ",AP216)))&gt;0,AX26,"")))</f>
        <v/>
      </c>
      <c r="AY216" s="964" t="str" cm="1">
        <f t="array" ref="AY216">IF(AM216="","",IF(AQ216&lt;&gt;"","",IF(SUMPRODUCT(--(BM27:BM1509=AY26),--(BL27:BL1509&lt;&gt;""),--ISNUMBER(SEARCH(" "&amp;BL27:BL1509&amp;" ",AP216)))&gt;0,AY26,"")))</f>
        <v/>
      </c>
      <c r="AZ216" s="964" t="str" cm="1">
        <f t="array" ref="AZ216">IF(AM216="","",IF(AQ216&lt;&gt;"","",IF(SUMPRODUCT(--(BM27:BM1509=AZ26),--(BL27:BL1509&lt;&gt;""),--ISNUMBER(SEARCH(" "&amp;BL27:BL1509&amp;" ",AP216)))&gt;0,AZ26,"")))</f>
        <v/>
      </c>
      <c r="BA216" s="964" t="str" cm="1">
        <f t="array" ref="BA216">IF(AM216="","",IF(AQ216&lt;&gt;"","",IF(SUMPRODUCT(--(BM27:BM1509=BA26),--(BL27:BL1509&lt;&gt;""),--ISNUMBER(SEARCH(" "&amp;BL27:BL1509&amp;" ",AP216)))&gt;0,BA26,"")))</f>
        <v/>
      </c>
      <c r="BB216" s="964" t="str" cm="1">
        <f t="array" ref="BB216">IF(AM216="","",IF(AQ216&lt;&gt;"","",IF(SUMPRODUCT(--(BM27:BM1509=BB26),--(BL27:BL1509&lt;&gt;""),--ISNUMBER(SEARCH(" "&amp;BL27:BL1509&amp;" ",AP216)))&gt;0,BB26,"")))</f>
        <v/>
      </c>
      <c r="BC216" s="964" t="str" cm="1">
        <f t="array" ref="BC216">IF(AM216="","",IF(AQ216&lt;&gt;"","",IF(SUMPRODUCT(--(BM27:BM1509=BC26),--(BL27:BL1509&lt;&gt;""),--ISNUMBER(SEARCH(" "&amp;BL27:BL1509&amp;" ",AP216)))&gt;0,BC26,"")))</f>
        <v/>
      </c>
      <c r="BD216" s="964" t="str" cm="1">
        <f t="array" ref="BD216">IF(AM216="","",IF(AQ216&lt;&gt;"","",IF(SUMPRODUCT(--(BM27:BM1509=BD26),--(BL27:BL1509&lt;&gt;""),--ISNUMBER(SEARCH(" "&amp;BL27:BL1509&amp;" ",AP216)))&gt;0,BD26,"")))</f>
        <v/>
      </c>
      <c r="BE216" s="964" t="str" cm="1">
        <f t="array" ref="BE216">IF(AM216="","",IF(AQ216&lt;&gt;"","",IF(SUMPRODUCT(--(BM27:BM1509=BE26),--(BL27:BL1509&lt;&gt;""),--ISNUMBER(SEARCH(" "&amp;BL27:BL1509&amp;" ",AP216)))&gt;0,BE26,"")))</f>
        <v/>
      </c>
      <c r="BF216" s="964" t="str" cm="1">
        <f t="array" ref="BF216">IF(AM216="","",IF(AQ216&lt;&gt;"","",IF(SUMPRODUCT(--(BM27:BM1509=BF26),--(BL27:BL1509&lt;&gt;""),--ISNUMBER(SEARCH(" "&amp;BL27:BL1509&amp;" ",AP216)))&gt;0,BF26,"")))</f>
        <v/>
      </c>
      <c r="BG216" s="964" t="str" cm="1">
        <f t="array" ref="BG216">IF(AM216="","",IF(AQ216&lt;&gt;"","",IF(SUMPRODUCT(--(BM27:BM1509=BG26),--(BL27:BL1509&lt;&gt;""),--ISNUMBER(SEARCH(" "&amp;BL27:BL1509&amp;" ",AP216)))&gt;0,BG26,"")))</f>
        <v/>
      </c>
      <c r="BH216" s="964" t="str" cm="1">
        <f t="array" ref="BH216">IF(AM216="","",IF(AQ216&lt;&gt;"","",IF(SUMPRODUCT(--(BM27:BM1509=BH26),--(BL27:BL1509&lt;&gt;""),--ISNUMBER(SEARCH(" "&amp;BL27:BL1509&amp;" ",AP216)))&gt;0,BH26,"")))</f>
        <v/>
      </c>
      <c r="BI216" s="964" t="str" cm="1">
        <f t="array" ref="BI216">IF(AM216="","",IF(AQ216&lt;&gt;"","",IF(SUMPRODUCT(--(BM27:BM1509=BI26),--(BL27:BL1509&lt;&gt;""),--ISNUMBER(SEARCH(" "&amp;BL27:BL1509&amp;" ",AP216)))&gt;0,BI26,"")))</f>
        <v/>
      </c>
      <c r="BJ216" s="964" t="str" cm="1">
        <f t="array" ref="BJ216">IF(AM216="","",IF(AS216&lt;&gt;"",BJ26,IF(AR216&lt;&gt;"","",IF(AQ216&lt;&gt;"","",IF(SUMPRODUCT(--(BM27:BM1509=BJ26),--(BL27:BL1509&lt;&gt;""),--ISNUMBER(SEARCH(" "&amp;BL27:BL1509&amp;" ",AP216)))&gt;0,BJ26,"")))))</f>
        <v/>
      </c>
      <c r="BL216" s="964" t="s">
        <v>2233</v>
      </c>
      <c r="BM216" s="964" t="s">
        <v>1962</v>
      </c>
      <c r="BO216" s="964"/>
      <c r="BP216" s="964"/>
      <c r="BQ216" s="964"/>
      <c r="BS216" s="964"/>
      <c r="BT216" s="964"/>
      <c r="BU216" s="964"/>
      <c r="CM216" s="49">
        <v>1</v>
      </c>
    </row>
    <row r="217" spans="4:91" ht="30" customHeight="1">
      <c r="D217" s="674"/>
      <c r="E217" s="680"/>
      <c r="F217" s="681"/>
      <c r="G217" s="680"/>
      <c r="H217" s="682"/>
      <c r="I217" s="891"/>
      <c r="J217" s="892"/>
      <c r="K217" s="745"/>
      <c r="L217" s="893"/>
      <c r="M217" s="894"/>
      <c r="N217" s="895"/>
      <c r="O217" s="896"/>
      <c r="P217" s="137"/>
      <c r="Q217" s="897"/>
      <c r="R217" s="751"/>
      <c r="S217" s="898"/>
      <c r="T217" s="753"/>
      <c r="U217" s="899"/>
      <c r="V217" s="900"/>
      <c r="W217" s="756"/>
      <c r="X217" s="764"/>
      <c r="Z217" s="957" t="str">
        <f>IF(AA217="","",COUNTIF(AA27:AA217,"&lt;&gt;"))</f>
        <v/>
      </c>
      <c r="AA217" s="958"/>
      <c r="AB217" s="974" t="str">
        <f t="shared" si="48"/>
        <v/>
      </c>
      <c r="AC217" s="984" t="str">
        <f t="shared" si="36"/>
        <v/>
      </c>
      <c r="AD217" s="961" t="str">
        <f t="shared" si="37"/>
        <v/>
      </c>
      <c r="AE217" s="962" t="str">
        <f t="shared" si="38"/>
        <v/>
      </c>
      <c r="AF217" s="963" t="str">
        <f>IF(AG217="","",COUNTIF(AG27:AG217,"&lt;&gt;"))</f>
        <v/>
      </c>
      <c r="AG217" s="958" t="str" cm="1">
        <f t="array" ref="AG217">IF(AK217="","",IF(LEN(AK217)&lt;=MAX(10,AF22),AK217,IFERROR(LEFT(AK217,LOOKUP(2,1/(MID(AK217,ROW(10:509),1)=" ")/(ROW(10:509)&lt;=MAX(10,AF22)),ROW(10:509))-1),LEFT(AK217,MAX(10,AF22)))))</f>
        <v/>
      </c>
      <c r="AH217" s="963" t="str">
        <f t="shared" si="39"/>
        <v/>
      </c>
      <c r="AI217" s="963" t="str">
        <f t="shared" si="40"/>
        <v/>
      </c>
      <c r="AJ217" s="964" t="str">
        <f>IF(AL216&lt;&gt;"",AJ216,IF(AJ216&lt;MAX(Z27:Z326),AJ216+1,""))</f>
        <v/>
      </c>
      <c r="AK217" s="965" t="str">
        <f>IF(AJ217="","",IF(AL216&lt;&gt;"",AL216,INDEX(AD27:AD326,MATCH(AJ217,Z27:Z326,0))))</f>
        <v/>
      </c>
      <c r="AL217" s="965" t="str">
        <f t="shared" si="41"/>
        <v/>
      </c>
      <c r="AM217" s="966" t="str">
        <f t="shared" si="42"/>
        <v/>
      </c>
      <c r="AN217" s="967" t="str">
        <f t="shared" si="43"/>
        <v/>
      </c>
      <c r="AO217" s="967" t="str">
        <f t="shared" si="44"/>
        <v/>
      </c>
      <c r="AP217" s="966" t="str">
        <f t="shared" si="45"/>
        <v/>
      </c>
      <c r="AQ217" s="967" t="str">
        <f>IF(AM217="","",IF(COUNTIF(BO27:BO309,TRIM(AP217))&gt;0,"EXCLUSION EXACTE",""))</f>
        <v/>
      </c>
      <c r="AR217" s="967" t="str" cm="1">
        <f t="array" ref="AR217">IF(AM217="","",IF(SUMPRODUCT(--(BO27:BO309&lt;&gt;""),--ISNUMBER(SEARCH(" "&amp;BO27:BO309&amp;" ",AP217)))&gt;0,"BLOQUE MOLLUSQUES",""))</f>
        <v/>
      </c>
      <c r="AS217" s="967" t="str" cm="1">
        <f t="array" ref="AS217">IF(AM217="","",IF(SUMPRODUCT(--(BS27:BS309&lt;&gt;""),--ISNUMBER(SEARCH(" "&amp;BS27:BS309&amp;" ",AP217)))&gt;0,"FORCE MOLLUSQUES",""))</f>
        <v/>
      </c>
      <c r="AT217" s="966" t="str">
        <f t="shared" si="46"/>
        <v/>
      </c>
      <c r="AU217" s="966" t="str">
        <f t="shared" si="49"/>
        <v/>
      </c>
      <c r="AV217" s="967" t="str">
        <f t="shared" si="47"/>
        <v/>
      </c>
      <c r="AW217" s="967" t="str" cm="1">
        <f t="array" ref="AW217">IF(AM217="","",IF(AQ217&lt;&gt;"","",IF(SUMPRODUCT(--(BM27:BM1509=AW26),--(BL27:BL1509&lt;&gt;""),--ISNUMBER(SEARCH(" "&amp;BL27:BL1509&amp;" ",AP217)))&gt;0,AW26,"")))</f>
        <v/>
      </c>
      <c r="AX217" s="967" t="str" cm="1">
        <f t="array" ref="AX217">IF(AM217="","",IF(AQ217&lt;&gt;"","",IF(SUMPRODUCT(--(BM27:BM1509=AX26),--(BL27:BL1509&lt;&gt;""),--ISNUMBER(SEARCH(" "&amp;BL27:BL1509&amp;" ",AP217)))&gt;0,AX26,"")))</f>
        <v/>
      </c>
      <c r="AY217" s="967" t="str" cm="1">
        <f t="array" ref="AY217">IF(AM217="","",IF(AQ217&lt;&gt;"","",IF(SUMPRODUCT(--(BM27:BM1509=AY26),--(BL27:BL1509&lt;&gt;""),--ISNUMBER(SEARCH(" "&amp;BL27:BL1509&amp;" ",AP217)))&gt;0,AY26,"")))</f>
        <v/>
      </c>
      <c r="AZ217" s="967" t="str" cm="1">
        <f t="array" ref="AZ217">IF(AM217="","",IF(AQ217&lt;&gt;"","",IF(SUMPRODUCT(--(BM27:BM1509=AZ26),--(BL27:BL1509&lt;&gt;""),--ISNUMBER(SEARCH(" "&amp;BL27:BL1509&amp;" ",AP217)))&gt;0,AZ26,"")))</f>
        <v/>
      </c>
      <c r="BA217" s="967" t="str" cm="1">
        <f t="array" ref="BA217">IF(AM217="","",IF(AQ217&lt;&gt;"","",IF(SUMPRODUCT(--(BM27:BM1509=BA26),--(BL27:BL1509&lt;&gt;""),--ISNUMBER(SEARCH(" "&amp;BL27:BL1509&amp;" ",AP217)))&gt;0,BA26,"")))</f>
        <v/>
      </c>
      <c r="BB217" s="967" t="str" cm="1">
        <f t="array" ref="BB217">IF(AM217="","",IF(AQ217&lt;&gt;"","",IF(SUMPRODUCT(--(BM27:BM1509=BB26),--(BL27:BL1509&lt;&gt;""),--ISNUMBER(SEARCH(" "&amp;BL27:BL1509&amp;" ",AP217)))&gt;0,BB26,"")))</f>
        <v/>
      </c>
      <c r="BC217" s="967" t="str" cm="1">
        <f t="array" ref="BC217">IF(AM217="","",IF(AQ217&lt;&gt;"","",IF(SUMPRODUCT(--(BM27:BM1509=BC26),--(BL27:BL1509&lt;&gt;""),--ISNUMBER(SEARCH(" "&amp;BL27:BL1509&amp;" ",AP217)))&gt;0,BC26,"")))</f>
        <v/>
      </c>
      <c r="BD217" s="967" t="str" cm="1">
        <f t="array" ref="BD217">IF(AM217="","",IF(AQ217&lt;&gt;"","",IF(SUMPRODUCT(--(BM27:BM1509=BD26),--(BL27:BL1509&lt;&gt;""),--ISNUMBER(SEARCH(" "&amp;BL27:BL1509&amp;" ",AP217)))&gt;0,BD26,"")))</f>
        <v/>
      </c>
      <c r="BE217" s="967" t="str" cm="1">
        <f t="array" ref="BE217">IF(AM217="","",IF(AQ217&lt;&gt;"","",IF(SUMPRODUCT(--(BM27:BM1509=BE26),--(BL27:BL1509&lt;&gt;""),--ISNUMBER(SEARCH(" "&amp;BL27:BL1509&amp;" ",AP217)))&gt;0,BE26,"")))</f>
        <v/>
      </c>
      <c r="BF217" s="967" t="str" cm="1">
        <f t="array" ref="BF217">IF(AM217="","",IF(AQ217&lt;&gt;"","",IF(SUMPRODUCT(--(BM27:BM1509=BF26),--(BL27:BL1509&lt;&gt;""),--ISNUMBER(SEARCH(" "&amp;BL27:BL1509&amp;" ",AP217)))&gt;0,BF26,"")))</f>
        <v/>
      </c>
      <c r="BG217" s="967" t="str" cm="1">
        <f t="array" ref="BG217">IF(AM217="","",IF(AQ217&lt;&gt;"","",IF(SUMPRODUCT(--(BM27:BM1509=BG26),--(BL27:BL1509&lt;&gt;""),--ISNUMBER(SEARCH(" "&amp;BL27:BL1509&amp;" ",AP217)))&gt;0,BG26,"")))</f>
        <v/>
      </c>
      <c r="BH217" s="967" t="str" cm="1">
        <f t="array" ref="BH217">IF(AM217="","",IF(AQ217&lt;&gt;"","",IF(SUMPRODUCT(--(BM27:BM1509=BH26),--(BL27:BL1509&lt;&gt;""),--ISNUMBER(SEARCH(" "&amp;BL27:BL1509&amp;" ",AP217)))&gt;0,BH26,"")))</f>
        <v/>
      </c>
      <c r="BI217" s="967" t="str" cm="1">
        <f t="array" ref="BI217">IF(AM217="","",IF(AQ217&lt;&gt;"","",IF(SUMPRODUCT(--(BM27:BM1509=BI26),--(BL27:BL1509&lt;&gt;""),--ISNUMBER(SEARCH(" "&amp;BL27:BL1509&amp;" ",AP217)))&gt;0,BI26,"")))</f>
        <v/>
      </c>
      <c r="BJ217" s="967" t="str" cm="1">
        <f t="array" ref="BJ217">IF(AM217="","",IF(AS217&lt;&gt;"",BJ26,IF(AR217&lt;&gt;"","",IF(AQ217&lt;&gt;"","",IF(SUMPRODUCT(--(BM27:BM1509=BJ26),--(BL27:BL1509&lt;&gt;""),--ISNUMBER(SEARCH(" "&amp;BL27:BL1509&amp;" ",AP217)))&gt;0,BJ26,"")))))</f>
        <v/>
      </c>
      <c r="BL217" s="968" t="s">
        <v>2234</v>
      </c>
      <c r="BM217" s="968" t="s">
        <v>1962</v>
      </c>
      <c r="BO217" s="964"/>
      <c r="BP217" s="964"/>
      <c r="BQ217" s="964"/>
      <c r="BS217" s="964"/>
      <c r="BT217" s="964"/>
      <c r="BU217" s="964"/>
      <c r="CM217" s="49">
        <v>1</v>
      </c>
    </row>
    <row r="218" spans="4:91" ht="30" customHeight="1">
      <c r="D218" s="674"/>
      <c r="E218" s="680"/>
      <c r="F218" s="681"/>
      <c r="G218" s="680"/>
      <c r="H218" s="682"/>
      <c r="I218" s="891"/>
      <c r="J218" s="892"/>
      <c r="K218" s="745"/>
      <c r="L218" s="893"/>
      <c r="M218" s="894"/>
      <c r="N218" s="895"/>
      <c r="O218" s="896"/>
      <c r="P218" s="137"/>
      <c r="Q218" s="897"/>
      <c r="R218" s="751"/>
      <c r="S218" s="898"/>
      <c r="T218" s="753"/>
      <c r="U218" s="899"/>
      <c r="V218" s="900"/>
      <c r="W218" s="756"/>
      <c r="X218" s="764"/>
      <c r="Z218" s="973" t="str">
        <f>IF(AA218="","",COUNTIF(AA27:AA218,"&lt;&gt;"))</f>
        <v/>
      </c>
      <c r="AA218" s="965"/>
      <c r="AB218" s="974" t="str">
        <f t="shared" si="48"/>
        <v/>
      </c>
      <c r="AC218" s="984" t="str">
        <f t="shared" ref="AC218:AC281" si="50">AT218</f>
        <v/>
      </c>
      <c r="AD218" s="976" t="str">
        <f t="shared" si="37"/>
        <v/>
      </c>
      <c r="AE218" s="977" t="str">
        <f t="shared" si="38"/>
        <v/>
      </c>
      <c r="AF218" s="964" t="str">
        <f>IF(AG218="","",COUNTIF(AG27:AG218,"&lt;&gt;"))</f>
        <v/>
      </c>
      <c r="AG218" s="965" t="str" cm="1">
        <f t="array" ref="AG218">IF(AK218="","",IF(LEN(AK218)&lt;=MAX(10,AF22),AK218,IFERROR(LEFT(AK218,LOOKUP(2,1/(MID(AK218,ROW(10:509),1)=" ")/(ROW(10:509)&lt;=MAX(10,AF22)),ROW(10:509))-1),LEFT(AK218,MAX(10,AF22)))))</f>
        <v/>
      </c>
      <c r="AH218" s="964" t="str">
        <f t="shared" si="39"/>
        <v/>
      </c>
      <c r="AI218" s="964" t="str">
        <f t="shared" si="40"/>
        <v/>
      </c>
      <c r="AJ218" s="964" t="str">
        <f>IF(AL217&lt;&gt;"",AJ217,IF(AJ217&lt;MAX(Z27:Z326),AJ217+1,""))</f>
        <v/>
      </c>
      <c r="AK218" s="965" t="str">
        <f>IF(AJ218="","",IF(AL217&lt;&gt;"",AL217,INDEX(AD27:AD326,MATCH(AJ218,Z27:Z326,0))))</f>
        <v/>
      </c>
      <c r="AL218" s="965" t="str">
        <f t="shared" si="41"/>
        <v/>
      </c>
      <c r="AM218" s="965" t="str">
        <f t="shared" si="42"/>
        <v/>
      </c>
      <c r="AN218" s="964" t="str">
        <f t="shared" si="43"/>
        <v/>
      </c>
      <c r="AO218" s="964" t="str">
        <f t="shared" si="44"/>
        <v/>
      </c>
      <c r="AP218" s="965" t="str">
        <f t="shared" si="45"/>
        <v/>
      </c>
      <c r="AQ218" s="964" t="str">
        <f>IF(AM218="","",IF(COUNTIF(BO27:BO309,TRIM(AP218))&gt;0,"EXCLUSION EXACTE",""))</f>
        <v/>
      </c>
      <c r="AR218" s="964" t="str" cm="1">
        <f t="array" ref="AR218">IF(AM218="","",IF(SUMPRODUCT(--(BO27:BO309&lt;&gt;""),--ISNUMBER(SEARCH(" "&amp;BO27:BO309&amp;" ",AP218)))&gt;0,"BLOQUE MOLLUSQUES",""))</f>
        <v/>
      </c>
      <c r="AS218" s="964" t="str" cm="1">
        <f t="array" ref="AS218">IF(AM218="","",IF(SUMPRODUCT(--(BS27:BS309&lt;&gt;""),--ISNUMBER(SEARCH(" "&amp;BS27:BS309&amp;" ",AP218)))&gt;0,"FORCE MOLLUSQUES",""))</f>
        <v/>
      </c>
      <c r="AT218" s="965" t="str">
        <f t="shared" si="46"/>
        <v/>
      </c>
      <c r="AU218" s="965" t="str">
        <f t="shared" si="49"/>
        <v/>
      </c>
      <c r="AV218" s="964" t="str">
        <f t="shared" si="47"/>
        <v/>
      </c>
      <c r="AW218" s="964" t="str" cm="1">
        <f t="array" ref="AW218">IF(AM218="","",IF(AQ218&lt;&gt;"","",IF(SUMPRODUCT(--(BM27:BM1509=AW26),--(BL27:BL1509&lt;&gt;""),--ISNUMBER(SEARCH(" "&amp;BL27:BL1509&amp;" ",AP218)))&gt;0,AW26,"")))</f>
        <v/>
      </c>
      <c r="AX218" s="964" t="str" cm="1">
        <f t="array" ref="AX218">IF(AM218="","",IF(AQ218&lt;&gt;"","",IF(SUMPRODUCT(--(BM27:BM1509=AX26),--(BL27:BL1509&lt;&gt;""),--ISNUMBER(SEARCH(" "&amp;BL27:BL1509&amp;" ",AP218)))&gt;0,AX26,"")))</f>
        <v/>
      </c>
      <c r="AY218" s="964" t="str" cm="1">
        <f t="array" ref="AY218">IF(AM218="","",IF(AQ218&lt;&gt;"","",IF(SUMPRODUCT(--(BM27:BM1509=AY26),--(BL27:BL1509&lt;&gt;""),--ISNUMBER(SEARCH(" "&amp;BL27:BL1509&amp;" ",AP218)))&gt;0,AY26,"")))</f>
        <v/>
      </c>
      <c r="AZ218" s="964" t="str" cm="1">
        <f t="array" ref="AZ218">IF(AM218="","",IF(AQ218&lt;&gt;"","",IF(SUMPRODUCT(--(BM27:BM1509=AZ26),--(BL27:BL1509&lt;&gt;""),--ISNUMBER(SEARCH(" "&amp;BL27:BL1509&amp;" ",AP218)))&gt;0,AZ26,"")))</f>
        <v/>
      </c>
      <c r="BA218" s="964" t="str" cm="1">
        <f t="array" ref="BA218">IF(AM218="","",IF(AQ218&lt;&gt;"","",IF(SUMPRODUCT(--(BM27:BM1509=BA26),--(BL27:BL1509&lt;&gt;""),--ISNUMBER(SEARCH(" "&amp;BL27:BL1509&amp;" ",AP218)))&gt;0,BA26,"")))</f>
        <v/>
      </c>
      <c r="BB218" s="964" t="str" cm="1">
        <f t="array" ref="BB218">IF(AM218="","",IF(AQ218&lt;&gt;"","",IF(SUMPRODUCT(--(BM27:BM1509=BB26),--(BL27:BL1509&lt;&gt;""),--ISNUMBER(SEARCH(" "&amp;BL27:BL1509&amp;" ",AP218)))&gt;0,BB26,"")))</f>
        <v/>
      </c>
      <c r="BC218" s="964" t="str" cm="1">
        <f t="array" ref="BC218">IF(AM218="","",IF(AQ218&lt;&gt;"","",IF(SUMPRODUCT(--(BM27:BM1509=BC26),--(BL27:BL1509&lt;&gt;""),--ISNUMBER(SEARCH(" "&amp;BL27:BL1509&amp;" ",AP218)))&gt;0,BC26,"")))</f>
        <v/>
      </c>
      <c r="BD218" s="964" t="str" cm="1">
        <f t="array" ref="BD218">IF(AM218="","",IF(AQ218&lt;&gt;"","",IF(SUMPRODUCT(--(BM27:BM1509=BD26),--(BL27:BL1509&lt;&gt;""),--ISNUMBER(SEARCH(" "&amp;BL27:BL1509&amp;" ",AP218)))&gt;0,BD26,"")))</f>
        <v/>
      </c>
      <c r="BE218" s="964" t="str" cm="1">
        <f t="array" ref="BE218">IF(AM218="","",IF(AQ218&lt;&gt;"","",IF(SUMPRODUCT(--(BM27:BM1509=BE26),--(BL27:BL1509&lt;&gt;""),--ISNUMBER(SEARCH(" "&amp;BL27:BL1509&amp;" ",AP218)))&gt;0,BE26,"")))</f>
        <v/>
      </c>
      <c r="BF218" s="964" t="str" cm="1">
        <f t="array" ref="BF218">IF(AM218="","",IF(AQ218&lt;&gt;"","",IF(SUMPRODUCT(--(BM27:BM1509=BF26),--(BL27:BL1509&lt;&gt;""),--ISNUMBER(SEARCH(" "&amp;BL27:BL1509&amp;" ",AP218)))&gt;0,BF26,"")))</f>
        <v/>
      </c>
      <c r="BG218" s="964" t="str" cm="1">
        <f t="array" ref="BG218">IF(AM218="","",IF(AQ218&lt;&gt;"","",IF(SUMPRODUCT(--(BM27:BM1509=BG26),--(BL27:BL1509&lt;&gt;""),--ISNUMBER(SEARCH(" "&amp;BL27:BL1509&amp;" ",AP218)))&gt;0,BG26,"")))</f>
        <v/>
      </c>
      <c r="BH218" s="964" t="str" cm="1">
        <f t="array" ref="BH218">IF(AM218="","",IF(AQ218&lt;&gt;"","",IF(SUMPRODUCT(--(BM27:BM1509=BH26),--(BL27:BL1509&lt;&gt;""),--ISNUMBER(SEARCH(" "&amp;BL27:BL1509&amp;" ",AP218)))&gt;0,BH26,"")))</f>
        <v/>
      </c>
      <c r="BI218" s="964" t="str" cm="1">
        <f t="array" ref="BI218">IF(AM218="","",IF(AQ218&lt;&gt;"","",IF(SUMPRODUCT(--(BM27:BM1509=BI26),--(BL27:BL1509&lt;&gt;""),--ISNUMBER(SEARCH(" "&amp;BL27:BL1509&amp;" ",AP218)))&gt;0,BI26,"")))</f>
        <v/>
      </c>
      <c r="BJ218" s="964" t="str" cm="1">
        <f t="array" ref="BJ218">IF(AM218="","",IF(AS218&lt;&gt;"",BJ26,IF(AR218&lt;&gt;"","",IF(AQ218&lt;&gt;"","",IF(SUMPRODUCT(--(BM27:BM1509=BJ26),--(BL27:BL1509&lt;&gt;""),--ISNUMBER(SEARCH(" "&amp;BL27:BL1509&amp;" ",AP218)))&gt;0,BJ26,"")))))</f>
        <v/>
      </c>
      <c r="BL218" s="964" t="s">
        <v>2235</v>
      </c>
      <c r="BM218" s="964" t="s">
        <v>1962</v>
      </c>
      <c r="BO218" s="964"/>
      <c r="BP218" s="964"/>
      <c r="BQ218" s="964"/>
      <c r="BS218" s="964"/>
      <c r="BT218" s="964"/>
      <c r="BU218" s="964"/>
      <c r="CM218" s="49">
        <v>1</v>
      </c>
    </row>
    <row r="219" spans="4:91" ht="30" customHeight="1">
      <c r="D219" s="674"/>
      <c r="E219" s="680"/>
      <c r="F219" s="681"/>
      <c r="G219" s="680"/>
      <c r="H219" s="682"/>
      <c r="I219" s="891"/>
      <c r="J219" s="892"/>
      <c r="K219" s="745"/>
      <c r="L219" s="893"/>
      <c r="M219" s="894"/>
      <c r="N219" s="895"/>
      <c r="O219" s="896"/>
      <c r="P219" s="137"/>
      <c r="Q219" s="897"/>
      <c r="R219" s="751"/>
      <c r="S219" s="898"/>
      <c r="T219" s="753"/>
      <c r="U219" s="899"/>
      <c r="V219" s="900"/>
      <c r="W219" s="756"/>
      <c r="X219" s="764"/>
      <c r="Z219" s="957" t="str">
        <f>IF(AA219="","",COUNTIF(AA27:AA219,"&lt;&gt;"))</f>
        <v/>
      </c>
      <c r="AA219" s="958"/>
      <c r="AB219" s="974" t="str">
        <f t="shared" si="48"/>
        <v/>
      </c>
      <c r="AC219" s="984" t="str">
        <f t="shared" si="50"/>
        <v/>
      </c>
      <c r="AD219" s="961" t="str">
        <f t="shared" ref="AD219:AD282" si="51">IF(AA219="","",TRIM(SUBSTITUTE(SUBSTITUTE(SUBSTITUTE(CLEAN(AA219),CHAR(160)," "),CHAR(10)," "),CHAR(13)," ")))</f>
        <v/>
      </c>
      <c r="AE219" s="962" t="str">
        <f t="shared" ref="AE219:AE282" si="52">IF(AD219="","",LEN(AD219))</f>
        <v/>
      </c>
      <c r="AF219" s="963" t="str">
        <f>IF(AG219="","",COUNTIF(AG27:AG219,"&lt;&gt;"))</f>
        <v/>
      </c>
      <c r="AG219" s="958" t="str" cm="1">
        <f t="array" ref="AG219">IF(AK219="","",IF(LEN(AK219)&lt;=MAX(10,AF22),AK219,IFERROR(LEFT(AK219,LOOKUP(2,1/(MID(AK219,ROW(10:509),1)=" ")/(ROW(10:509)&lt;=MAX(10,AF22)),ROW(10:509))-1),LEFT(AK219,MAX(10,AF22)))))</f>
        <v/>
      </c>
      <c r="AH219" s="963" t="str">
        <f t="shared" ref="AH219:AH282" si="53">IF(AG219="","",LEN(AG219))</f>
        <v/>
      </c>
      <c r="AI219" s="963" t="str">
        <f t="shared" ref="AI219:AI282" si="54">IF(AG219="","",AJ219)</f>
        <v/>
      </c>
      <c r="AJ219" s="964" t="str">
        <f>IF(AL218&lt;&gt;"",AJ218,IF(AJ218&lt;MAX(Z27:Z326),AJ218+1,""))</f>
        <v/>
      </c>
      <c r="AK219" s="965" t="str">
        <f>IF(AJ219="","",IF(AL218&lt;&gt;"",AL218,INDEX(AD27:AD326,MATCH(AJ219,Z27:Z326,0))))</f>
        <v/>
      </c>
      <c r="AL219" s="965" t="str">
        <f t="shared" ref="AL219:AL282" si="55">IF(AK219="","",IF(LEN(AK219)&lt;=LEN(AG219),"",TRIM(MID(AK219,LEN(AG219)+1,9999))))</f>
        <v/>
      </c>
      <c r="AM219" s="966" t="str">
        <f t="shared" ref="AM219:AM282" si="56">IF(AG219="","",AG219)</f>
        <v/>
      </c>
      <c r="AN219" s="967" t="str">
        <f t="shared" ref="AN219:AN282" si="57">IF(AM219="","",LOWER(CLEAN(SUBSTITUTE(SUBSTITUTE(SUBSTITUTE(AM219,CHAR(160)," "),CHAR(10)," "),CHAR(13)," "))))</f>
        <v/>
      </c>
      <c r="AO219" s="967" t="str">
        <f t="shared" ref="AO219:AO282" si="58">IF(AM219="","",SUBSTITUTE(SUBSTITUTE(SUBSTITUTE(SUBSTITUTE(SUBSTITUTE(SUBSTITUTE(SUBSTITUTE(SUBSTITUTE(SUBSTITUTE(SUBSTITUTE(SUBSTITUTE(SUBSTITUTE(SUBSTITUTE(SUBSTITUTE(SUBSTITUTE(SUBSTITUTE(SUBSTITUTE(SUBSTITUTE(SUBSTITUTE(SUBSTITUTE(SUBSTITUTE(SUBSTITUTE(SUBSTITUTE(AN219,"à","a"),"â","a"),"ä","a"),"á","a"),"ç","c"),"œ","oe"),"æ","ae"),"é","e"),"è","e"),"ê","e"),"ë","e"),"í","i"),"î","i"),"ï","i"),"ì","i"),"ô","o"),"ö","o"),"ó","o"),"ò","o"),"ù","u"),"û","u"),"ü","u"),"ñ","n"))</f>
        <v/>
      </c>
      <c r="AP219" s="966" t="str">
        <f t="shared" ref="AP219:AP282" si="59">IF(AM219="","","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219,"’"," "),"."," "),","," "),";"," "),":"," "),"/"," "),"("," "),")"," "),"-"," "),"_"," "),"!"," "),"?"," "),"*"," "),"["," "),"]"," "),"{"," "),"}"," "),"&lt;"," "),"&gt;"," "),"="," "),"+"," "),"•"," "),"►"," "),"▼"," "),"▲"," "),"◄"," "),"«"," "),"»"," "),"“"," "),"”"," "),CHAR(39)," "),CHAR(34)," "),"  "," "),"  "," "),"  "," "),"  "," "))&amp;" ")</f>
        <v/>
      </c>
      <c r="AQ219" s="967" t="str">
        <f>IF(AM219="","",IF(COUNTIF(BO27:BO309,TRIM(AP219))&gt;0,"EXCLUSION EXACTE",""))</f>
        <v/>
      </c>
      <c r="AR219" s="967" t="str" cm="1">
        <f t="array" ref="AR219">IF(AM219="","",IF(SUMPRODUCT(--(BO27:BO309&lt;&gt;""),--ISNUMBER(SEARCH(" "&amp;BO27:BO309&amp;" ",AP219)))&gt;0,"BLOQUE MOLLUSQUES",""))</f>
        <v/>
      </c>
      <c r="AS219" s="967" t="str" cm="1">
        <f t="array" ref="AS219">IF(AM219="","",IF(SUMPRODUCT(--(BS27:BS309&lt;&gt;""),--ISNUMBER(SEARCH(" "&amp;BS27:BS309&amp;" ",AP219)))&gt;0,"FORCE MOLLUSQUES",""))</f>
        <v/>
      </c>
      <c r="AT219" s="966" t="str">
        <f t="shared" ref="AT219:AT282" si="60">IF(AM219="","",IF(COUNTIF(AW219:BJ219,"⚠*")=0,"",TRIM(AW219&amp;" "&amp;AX219&amp;" "&amp;AY219&amp;" "&amp;AZ219&amp;" "&amp;BA219&amp;" "&amp;BB219&amp;" "&amp;BC219&amp;" "&amp;BD219&amp;" "&amp;BE219&amp;" "&amp;BF219&amp;" "&amp;BG219&amp;" "&amp;BH219&amp;" "&amp;BI219&amp;" "&amp;BJ219)))</f>
        <v/>
      </c>
      <c r="AU219" s="966" t="str">
        <f t="shared" si="49"/>
        <v/>
      </c>
      <c r="AV219" s="967" t="str">
        <f t="shared" ref="AV219:AV282" si="61">IF(AM219="","",COUNTIF(AW219:BJ219,"⚠*"))</f>
        <v/>
      </c>
      <c r="AW219" s="967" t="str" cm="1">
        <f t="array" ref="AW219">IF(AM219="","",IF(AQ219&lt;&gt;"","",IF(SUMPRODUCT(--(BM27:BM1509=AW26),--(BL27:BL1509&lt;&gt;""),--ISNUMBER(SEARCH(" "&amp;BL27:BL1509&amp;" ",AP219)))&gt;0,AW26,"")))</f>
        <v/>
      </c>
      <c r="AX219" s="967" t="str" cm="1">
        <f t="array" ref="AX219">IF(AM219="","",IF(AQ219&lt;&gt;"","",IF(SUMPRODUCT(--(BM27:BM1509=AX26),--(BL27:BL1509&lt;&gt;""),--ISNUMBER(SEARCH(" "&amp;BL27:BL1509&amp;" ",AP219)))&gt;0,AX26,"")))</f>
        <v/>
      </c>
      <c r="AY219" s="967" t="str" cm="1">
        <f t="array" ref="AY219">IF(AM219="","",IF(AQ219&lt;&gt;"","",IF(SUMPRODUCT(--(BM27:BM1509=AY26),--(BL27:BL1509&lt;&gt;""),--ISNUMBER(SEARCH(" "&amp;BL27:BL1509&amp;" ",AP219)))&gt;0,AY26,"")))</f>
        <v/>
      </c>
      <c r="AZ219" s="967" t="str" cm="1">
        <f t="array" ref="AZ219">IF(AM219="","",IF(AQ219&lt;&gt;"","",IF(SUMPRODUCT(--(BM27:BM1509=AZ26),--(BL27:BL1509&lt;&gt;""),--ISNUMBER(SEARCH(" "&amp;BL27:BL1509&amp;" ",AP219)))&gt;0,AZ26,"")))</f>
        <v/>
      </c>
      <c r="BA219" s="967" t="str" cm="1">
        <f t="array" ref="BA219">IF(AM219="","",IF(AQ219&lt;&gt;"","",IF(SUMPRODUCT(--(BM27:BM1509=BA26),--(BL27:BL1509&lt;&gt;""),--ISNUMBER(SEARCH(" "&amp;BL27:BL1509&amp;" ",AP219)))&gt;0,BA26,"")))</f>
        <v/>
      </c>
      <c r="BB219" s="967" t="str" cm="1">
        <f t="array" ref="BB219">IF(AM219="","",IF(AQ219&lt;&gt;"","",IF(SUMPRODUCT(--(BM27:BM1509=BB26),--(BL27:BL1509&lt;&gt;""),--ISNUMBER(SEARCH(" "&amp;BL27:BL1509&amp;" ",AP219)))&gt;0,BB26,"")))</f>
        <v/>
      </c>
      <c r="BC219" s="967" t="str" cm="1">
        <f t="array" ref="BC219">IF(AM219="","",IF(AQ219&lt;&gt;"","",IF(SUMPRODUCT(--(BM27:BM1509=BC26),--(BL27:BL1509&lt;&gt;""),--ISNUMBER(SEARCH(" "&amp;BL27:BL1509&amp;" ",AP219)))&gt;0,BC26,"")))</f>
        <v/>
      </c>
      <c r="BD219" s="967" t="str" cm="1">
        <f t="array" ref="BD219">IF(AM219="","",IF(AQ219&lt;&gt;"","",IF(SUMPRODUCT(--(BM27:BM1509=BD26),--(BL27:BL1509&lt;&gt;""),--ISNUMBER(SEARCH(" "&amp;BL27:BL1509&amp;" ",AP219)))&gt;0,BD26,"")))</f>
        <v/>
      </c>
      <c r="BE219" s="967" t="str" cm="1">
        <f t="array" ref="BE219">IF(AM219="","",IF(AQ219&lt;&gt;"","",IF(SUMPRODUCT(--(BM27:BM1509=BE26),--(BL27:BL1509&lt;&gt;""),--ISNUMBER(SEARCH(" "&amp;BL27:BL1509&amp;" ",AP219)))&gt;0,BE26,"")))</f>
        <v/>
      </c>
      <c r="BF219" s="967" t="str" cm="1">
        <f t="array" ref="BF219">IF(AM219="","",IF(AQ219&lt;&gt;"","",IF(SUMPRODUCT(--(BM27:BM1509=BF26),--(BL27:BL1509&lt;&gt;""),--ISNUMBER(SEARCH(" "&amp;BL27:BL1509&amp;" ",AP219)))&gt;0,BF26,"")))</f>
        <v/>
      </c>
      <c r="BG219" s="967" t="str" cm="1">
        <f t="array" ref="BG219">IF(AM219="","",IF(AQ219&lt;&gt;"","",IF(SUMPRODUCT(--(BM27:BM1509=BG26),--(BL27:BL1509&lt;&gt;""),--ISNUMBER(SEARCH(" "&amp;BL27:BL1509&amp;" ",AP219)))&gt;0,BG26,"")))</f>
        <v/>
      </c>
      <c r="BH219" s="967" t="str" cm="1">
        <f t="array" ref="BH219">IF(AM219="","",IF(AQ219&lt;&gt;"","",IF(SUMPRODUCT(--(BM27:BM1509=BH26),--(BL27:BL1509&lt;&gt;""),--ISNUMBER(SEARCH(" "&amp;BL27:BL1509&amp;" ",AP219)))&gt;0,BH26,"")))</f>
        <v/>
      </c>
      <c r="BI219" s="967" t="str" cm="1">
        <f t="array" ref="BI219">IF(AM219="","",IF(AQ219&lt;&gt;"","",IF(SUMPRODUCT(--(BM27:BM1509=BI26),--(BL27:BL1509&lt;&gt;""),--ISNUMBER(SEARCH(" "&amp;BL27:BL1509&amp;" ",AP219)))&gt;0,BI26,"")))</f>
        <v/>
      </c>
      <c r="BJ219" s="967" t="str" cm="1">
        <f t="array" ref="BJ219">IF(AM219="","",IF(AS219&lt;&gt;"",BJ26,IF(AR219&lt;&gt;"","",IF(AQ219&lt;&gt;"","",IF(SUMPRODUCT(--(BM27:BM1509=BJ26),--(BL27:BL1509&lt;&gt;""),--ISNUMBER(SEARCH(" "&amp;BL27:BL1509&amp;" ",AP219)))&gt;0,BJ26,"")))))</f>
        <v/>
      </c>
      <c r="BL219" s="968" t="s">
        <v>2236</v>
      </c>
      <c r="BM219" s="968" t="s">
        <v>1962</v>
      </c>
      <c r="BO219" s="964"/>
      <c r="BP219" s="964"/>
      <c r="BQ219" s="964"/>
      <c r="BS219" s="964"/>
      <c r="BT219" s="964"/>
      <c r="BU219" s="964"/>
      <c r="CM219" s="49">
        <v>1</v>
      </c>
    </row>
    <row r="220" spans="4:91" ht="30" customHeight="1">
      <c r="D220" s="674"/>
      <c r="E220" s="680"/>
      <c r="F220" s="681"/>
      <c r="G220" s="680"/>
      <c r="H220" s="682"/>
      <c r="I220" s="891"/>
      <c r="J220" s="892"/>
      <c r="K220" s="745"/>
      <c r="L220" s="893"/>
      <c r="M220" s="894"/>
      <c r="N220" s="895"/>
      <c r="O220" s="896"/>
      <c r="P220" s="137"/>
      <c r="Q220" s="897"/>
      <c r="R220" s="751"/>
      <c r="S220" s="898"/>
      <c r="T220" s="753"/>
      <c r="U220" s="899"/>
      <c r="V220" s="900"/>
      <c r="W220" s="756"/>
      <c r="X220" s="764"/>
      <c r="Z220" s="973" t="str">
        <f>IF(AA220="","",COUNTIF(AA27:AA220,"&lt;&gt;"))</f>
        <v/>
      </c>
      <c r="AA220" s="965"/>
      <c r="AB220" s="974" t="str">
        <f t="shared" ref="AB220:AB283" si="62">AU220</f>
        <v/>
      </c>
      <c r="AC220" s="984" t="str">
        <f t="shared" si="50"/>
        <v/>
      </c>
      <c r="AD220" s="976" t="str">
        <f t="shared" si="51"/>
        <v/>
      </c>
      <c r="AE220" s="977" t="str">
        <f t="shared" si="52"/>
        <v/>
      </c>
      <c r="AF220" s="964" t="str">
        <f>IF(AG220="","",COUNTIF(AG27:AG220,"&lt;&gt;"))</f>
        <v/>
      </c>
      <c r="AG220" s="965" t="str" cm="1">
        <f t="array" ref="AG220">IF(AK220="","",IF(LEN(AK220)&lt;=MAX(10,AF22),AK220,IFERROR(LEFT(AK220,LOOKUP(2,1/(MID(AK220,ROW(10:509),1)=" ")/(ROW(10:509)&lt;=MAX(10,AF22)),ROW(10:509))-1),LEFT(AK220,MAX(10,AF22)))))</f>
        <v/>
      </c>
      <c r="AH220" s="964" t="str">
        <f t="shared" si="53"/>
        <v/>
      </c>
      <c r="AI220" s="964" t="str">
        <f t="shared" si="54"/>
        <v/>
      </c>
      <c r="AJ220" s="964" t="str">
        <f>IF(AL219&lt;&gt;"",AJ219,IF(AJ219&lt;MAX(Z27:Z326),AJ219+1,""))</f>
        <v/>
      </c>
      <c r="AK220" s="965" t="str">
        <f>IF(AJ220="","",IF(AL219&lt;&gt;"",AL219,INDEX(AD27:AD326,MATCH(AJ220,Z27:Z326,0))))</f>
        <v/>
      </c>
      <c r="AL220" s="965" t="str">
        <f t="shared" si="55"/>
        <v/>
      </c>
      <c r="AM220" s="965" t="str">
        <f t="shared" si="56"/>
        <v/>
      </c>
      <c r="AN220" s="964" t="str">
        <f t="shared" si="57"/>
        <v/>
      </c>
      <c r="AO220" s="964" t="str">
        <f t="shared" si="58"/>
        <v/>
      </c>
      <c r="AP220" s="965" t="str">
        <f t="shared" si="59"/>
        <v/>
      </c>
      <c r="AQ220" s="964" t="str">
        <f>IF(AM220="","",IF(COUNTIF(BO27:BO309,TRIM(AP220))&gt;0,"EXCLUSION EXACTE",""))</f>
        <v/>
      </c>
      <c r="AR220" s="964" t="str" cm="1">
        <f t="array" ref="AR220">IF(AM220="","",IF(SUMPRODUCT(--(BO27:BO309&lt;&gt;""),--ISNUMBER(SEARCH(" "&amp;BO27:BO309&amp;" ",AP220)))&gt;0,"BLOQUE MOLLUSQUES",""))</f>
        <v/>
      </c>
      <c r="AS220" s="964" t="str" cm="1">
        <f t="array" ref="AS220">IF(AM220="","",IF(SUMPRODUCT(--(BS27:BS309&lt;&gt;""),--ISNUMBER(SEARCH(" "&amp;BS27:BS309&amp;" ",AP220)))&gt;0,"FORCE MOLLUSQUES",""))</f>
        <v/>
      </c>
      <c r="AT220" s="965" t="str">
        <f t="shared" si="60"/>
        <v/>
      </c>
      <c r="AU220" s="965" t="str">
        <f t="shared" ref="AU220:AU283" si="63">IF(AM220="","",AM220&amp;IF(AT220&lt;&gt;""," *",""))</f>
        <v/>
      </c>
      <c r="AV220" s="964" t="str">
        <f t="shared" si="61"/>
        <v/>
      </c>
      <c r="AW220" s="964" t="str" cm="1">
        <f t="array" ref="AW220">IF(AM220="","",IF(AQ220&lt;&gt;"","",IF(SUMPRODUCT(--(BM27:BM1509=AW26),--(BL27:BL1509&lt;&gt;""),--ISNUMBER(SEARCH(" "&amp;BL27:BL1509&amp;" ",AP220)))&gt;0,AW26,"")))</f>
        <v/>
      </c>
      <c r="AX220" s="964" t="str" cm="1">
        <f t="array" ref="AX220">IF(AM220="","",IF(AQ220&lt;&gt;"","",IF(SUMPRODUCT(--(BM27:BM1509=AX26),--(BL27:BL1509&lt;&gt;""),--ISNUMBER(SEARCH(" "&amp;BL27:BL1509&amp;" ",AP220)))&gt;0,AX26,"")))</f>
        <v/>
      </c>
      <c r="AY220" s="964" t="str" cm="1">
        <f t="array" ref="AY220">IF(AM220="","",IF(AQ220&lt;&gt;"","",IF(SUMPRODUCT(--(BM27:BM1509=AY26),--(BL27:BL1509&lt;&gt;""),--ISNUMBER(SEARCH(" "&amp;BL27:BL1509&amp;" ",AP220)))&gt;0,AY26,"")))</f>
        <v/>
      </c>
      <c r="AZ220" s="964" t="str" cm="1">
        <f t="array" ref="AZ220">IF(AM220="","",IF(AQ220&lt;&gt;"","",IF(SUMPRODUCT(--(BM27:BM1509=AZ26),--(BL27:BL1509&lt;&gt;""),--ISNUMBER(SEARCH(" "&amp;BL27:BL1509&amp;" ",AP220)))&gt;0,AZ26,"")))</f>
        <v/>
      </c>
      <c r="BA220" s="964" t="str" cm="1">
        <f t="array" ref="BA220">IF(AM220="","",IF(AQ220&lt;&gt;"","",IF(SUMPRODUCT(--(BM27:BM1509=BA26),--(BL27:BL1509&lt;&gt;""),--ISNUMBER(SEARCH(" "&amp;BL27:BL1509&amp;" ",AP220)))&gt;0,BA26,"")))</f>
        <v/>
      </c>
      <c r="BB220" s="964" t="str" cm="1">
        <f t="array" ref="BB220">IF(AM220="","",IF(AQ220&lt;&gt;"","",IF(SUMPRODUCT(--(BM27:BM1509=BB26),--(BL27:BL1509&lt;&gt;""),--ISNUMBER(SEARCH(" "&amp;BL27:BL1509&amp;" ",AP220)))&gt;0,BB26,"")))</f>
        <v/>
      </c>
      <c r="BC220" s="964" t="str" cm="1">
        <f t="array" ref="BC220">IF(AM220="","",IF(AQ220&lt;&gt;"","",IF(SUMPRODUCT(--(BM27:BM1509=BC26),--(BL27:BL1509&lt;&gt;""),--ISNUMBER(SEARCH(" "&amp;BL27:BL1509&amp;" ",AP220)))&gt;0,BC26,"")))</f>
        <v/>
      </c>
      <c r="BD220" s="964" t="str" cm="1">
        <f t="array" ref="BD220">IF(AM220="","",IF(AQ220&lt;&gt;"","",IF(SUMPRODUCT(--(BM27:BM1509=BD26),--(BL27:BL1509&lt;&gt;""),--ISNUMBER(SEARCH(" "&amp;BL27:BL1509&amp;" ",AP220)))&gt;0,BD26,"")))</f>
        <v/>
      </c>
      <c r="BE220" s="964" t="str" cm="1">
        <f t="array" ref="BE220">IF(AM220="","",IF(AQ220&lt;&gt;"","",IF(SUMPRODUCT(--(BM27:BM1509=BE26),--(BL27:BL1509&lt;&gt;""),--ISNUMBER(SEARCH(" "&amp;BL27:BL1509&amp;" ",AP220)))&gt;0,BE26,"")))</f>
        <v/>
      </c>
      <c r="BF220" s="964" t="str" cm="1">
        <f t="array" ref="BF220">IF(AM220="","",IF(AQ220&lt;&gt;"","",IF(SUMPRODUCT(--(BM27:BM1509=BF26),--(BL27:BL1509&lt;&gt;""),--ISNUMBER(SEARCH(" "&amp;BL27:BL1509&amp;" ",AP220)))&gt;0,BF26,"")))</f>
        <v/>
      </c>
      <c r="BG220" s="964" t="str" cm="1">
        <f t="array" ref="BG220">IF(AM220="","",IF(AQ220&lt;&gt;"","",IF(SUMPRODUCT(--(BM27:BM1509=BG26),--(BL27:BL1509&lt;&gt;""),--ISNUMBER(SEARCH(" "&amp;BL27:BL1509&amp;" ",AP220)))&gt;0,BG26,"")))</f>
        <v/>
      </c>
      <c r="BH220" s="964" t="str" cm="1">
        <f t="array" ref="BH220">IF(AM220="","",IF(AQ220&lt;&gt;"","",IF(SUMPRODUCT(--(BM27:BM1509=BH26),--(BL27:BL1509&lt;&gt;""),--ISNUMBER(SEARCH(" "&amp;BL27:BL1509&amp;" ",AP220)))&gt;0,BH26,"")))</f>
        <v/>
      </c>
      <c r="BI220" s="964" t="str" cm="1">
        <f t="array" ref="BI220">IF(AM220="","",IF(AQ220&lt;&gt;"","",IF(SUMPRODUCT(--(BM27:BM1509=BI26),--(BL27:BL1509&lt;&gt;""),--ISNUMBER(SEARCH(" "&amp;BL27:BL1509&amp;" ",AP220)))&gt;0,BI26,"")))</f>
        <v/>
      </c>
      <c r="BJ220" s="964" t="str" cm="1">
        <f t="array" ref="BJ220">IF(AM220="","",IF(AS220&lt;&gt;"",BJ26,IF(AR220&lt;&gt;"","",IF(AQ220&lt;&gt;"","",IF(SUMPRODUCT(--(BM27:BM1509=BJ26),--(BL27:BL1509&lt;&gt;""),--ISNUMBER(SEARCH(" "&amp;BL27:BL1509&amp;" ",AP220)))&gt;0,BJ26,"")))))</f>
        <v/>
      </c>
      <c r="BL220" s="964" t="s">
        <v>556</v>
      </c>
      <c r="BM220" s="964" t="s">
        <v>1962</v>
      </c>
      <c r="BO220" s="964"/>
      <c r="BP220" s="964"/>
      <c r="BQ220" s="964"/>
      <c r="BS220" s="964"/>
      <c r="BT220" s="964"/>
      <c r="BU220" s="964"/>
      <c r="CM220" s="49">
        <v>1</v>
      </c>
    </row>
    <row r="221" spans="4:91" ht="30" customHeight="1">
      <c r="D221" s="674"/>
      <c r="E221" s="680"/>
      <c r="F221" s="681"/>
      <c r="G221" s="680"/>
      <c r="H221" s="682"/>
      <c r="I221" s="891"/>
      <c r="J221" s="892"/>
      <c r="K221" s="745"/>
      <c r="L221" s="893"/>
      <c r="M221" s="894"/>
      <c r="N221" s="895"/>
      <c r="O221" s="896"/>
      <c r="P221" s="137"/>
      <c r="Q221" s="897"/>
      <c r="R221" s="751"/>
      <c r="S221" s="898"/>
      <c r="T221" s="753"/>
      <c r="U221" s="899"/>
      <c r="V221" s="900"/>
      <c r="W221" s="756"/>
      <c r="X221" s="764"/>
      <c r="Z221" s="957" t="str">
        <f>IF(AA221="","",COUNTIF(AA27:AA221,"&lt;&gt;"))</f>
        <v/>
      </c>
      <c r="AA221" s="958"/>
      <c r="AB221" s="974" t="str">
        <f t="shared" si="62"/>
        <v/>
      </c>
      <c r="AC221" s="984" t="str">
        <f t="shared" si="50"/>
        <v/>
      </c>
      <c r="AD221" s="961" t="str">
        <f t="shared" si="51"/>
        <v/>
      </c>
      <c r="AE221" s="962" t="str">
        <f t="shared" si="52"/>
        <v/>
      </c>
      <c r="AF221" s="963" t="str">
        <f>IF(AG221="","",COUNTIF(AG27:AG221,"&lt;&gt;"))</f>
        <v/>
      </c>
      <c r="AG221" s="958" t="str" cm="1">
        <f t="array" ref="AG221">IF(AK221="","",IF(LEN(AK221)&lt;=MAX(10,AF22),AK221,IFERROR(LEFT(AK221,LOOKUP(2,1/(MID(AK221,ROW(10:509),1)=" ")/(ROW(10:509)&lt;=MAX(10,AF22)),ROW(10:509))-1),LEFT(AK221,MAX(10,AF22)))))</f>
        <v/>
      </c>
      <c r="AH221" s="963" t="str">
        <f t="shared" si="53"/>
        <v/>
      </c>
      <c r="AI221" s="963" t="str">
        <f t="shared" si="54"/>
        <v/>
      </c>
      <c r="AJ221" s="964" t="str">
        <f>IF(AL220&lt;&gt;"",AJ220,IF(AJ220&lt;MAX(Z27:Z326),AJ220+1,""))</f>
        <v/>
      </c>
      <c r="AK221" s="965" t="str">
        <f>IF(AJ221="","",IF(AL220&lt;&gt;"",AL220,INDEX(AD27:AD326,MATCH(AJ221,Z27:Z326,0))))</f>
        <v/>
      </c>
      <c r="AL221" s="965" t="str">
        <f t="shared" si="55"/>
        <v/>
      </c>
      <c r="AM221" s="966" t="str">
        <f t="shared" si="56"/>
        <v/>
      </c>
      <c r="AN221" s="967" t="str">
        <f t="shared" si="57"/>
        <v/>
      </c>
      <c r="AO221" s="967" t="str">
        <f t="shared" si="58"/>
        <v/>
      </c>
      <c r="AP221" s="966" t="str">
        <f t="shared" si="59"/>
        <v/>
      </c>
      <c r="AQ221" s="967" t="str">
        <f>IF(AM221="","",IF(COUNTIF(BO27:BO309,TRIM(AP221))&gt;0,"EXCLUSION EXACTE",""))</f>
        <v/>
      </c>
      <c r="AR221" s="967" t="str" cm="1">
        <f t="array" ref="AR221">IF(AM221="","",IF(SUMPRODUCT(--(BO27:BO309&lt;&gt;""),--ISNUMBER(SEARCH(" "&amp;BO27:BO309&amp;" ",AP221)))&gt;0,"BLOQUE MOLLUSQUES",""))</f>
        <v/>
      </c>
      <c r="AS221" s="967" t="str" cm="1">
        <f t="array" ref="AS221">IF(AM221="","",IF(SUMPRODUCT(--(BS27:BS309&lt;&gt;""),--ISNUMBER(SEARCH(" "&amp;BS27:BS309&amp;" ",AP221)))&gt;0,"FORCE MOLLUSQUES",""))</f>
        <v/>
      </c>
      <c r="AT221" s="966" t="str">
        <f t="shared" si="60"/>
        <v/>
      </c>
      <c r="AU221" s="966" t="str">
        <f t="shared" si="63"/>
        <v/>
      </c>
      <c r="AV221" s="967" t="str">
        <f t="shared" si="61"/>
        <v/>
      </c>
      <c r="AW221" s="967" t="str" cm="1">
        <f t="array" ref="AW221">IF(AM221="","",IF(AQ221&lt;&gt;"","",IF(SUMPRODUCT(--(BM27:BM1509=AW26),--(BL27:BL1509&lt;&gt;""),--ISNUMBER(SEARCH(" "&amp;BL27:BL1509&amp;" ",AP221)))&gt;0,AW26,"")))</f>
        <v/>
      </c>
      <c r="AX221" s="967" t="str" cm="1">
        <f t="array" ref="AX221">IF(AM221="","",IF(AQ221&lt;&gt;"","",IF(SUMPRODUCT(--(BM27:BM1509=AX26),--(BL27:BL1509&lt;&gt;""),--ISNUMBER(SEARCH(" "&amp;BL27:BL1509&amp;" ",AP221)))&gt;0,AX26,"")))</f>
        <v/>
      </c>
      <c r="AY221" s="967" t="str" cm="1">
        <f t="array" ref="AY221">IF(AM221="","",IF(AQ221&lt;&gt;"","",IF(SUMPRODUCT(--(BM27:BM1509=AY26),--(BL27:BL1509&lt;&gt;""),--ISNUMBER(SEARCH(" "&amp;BL27:BL1509&amp;" ",AP221)))&gt;0,AY26,"")))</f>
        <v/>
      </c>
      <c r="AZ221" s="967" t="str" cm="1">
        <f t="array" ref="AZ221">IF(AM221="","",IF(AQ221&lt;&gt;"","",IF(SUMPRODUCT(--(BM27:BM1509=AZ26),--(BL27:BL1509&lt;&gt;""),--ISNUMBER(SEARCH(" "&amp;BL27:BL1509&amp;" ",AP221)))&gt;0,AZ26,"")))</f>
        <v/>
      </c>
      <c r="BA221" s="967" t="str" cm="1">
        <f t="array" ref="BA221">IF(AM221="","",IF(AQ221&lt;&gt;"","",IF(SUMPRODUCT(--(BM27:BM1509=BA26),--(BL27:BL1509&lt;&gt;""),--ISNUMBER(SEARCH(" "&amp;BL27:BL1509&amp;" ",AP221)))&gt;0,BA26,"")))</f>
        <v/>
      </c>
      <c r="BB221" s="967" t="str" cm="1">
        <f t="array" ref="BB221">IF(AM221="","",IF(AQ221&lt;&gt;"","",IF(SUMPRODUCT(--(BM27:BM1509=BB26),--(BL27:BL1509&lt;&gt;""),--ISNUMBER(SEARCH(" "&amp;BL27:BL1509&amp;" ",AP221)))&gt;0,BB26,"")))</f>
        <v/>
      </c>
      <c r="BC221" s="967" t="str" cm="1">
        <f t="array" ref="BC221">IF(AM221="","",IF(AQ221&lt;&gt;"","",IF(SUMPRODUCT(--(BM27:BM1509=BC26),--(BL27:BL1509&lt;&gt;""),--ISNUMBER(SEARCH(" "&amp;BL27:BL1509&amp;" ",AP221)))&gt;0,BC26,"")))</f>
        <v/>
      </c>
      <c r="BD221" s="967" t="str" cm="1">
        <f t="array" ref="BD221">IF(AM221="","",IF(AQ221&lt;&gt;"","",IF(SUMPRODUCT(--(BM27:BM1509=BD26),--(BL27:BL1509&lt;&gt;""),--ISNUMBER(SEARCH(" "&amp;BL27:BL1509&amp;" ",AP221)))&gt;0,BD26,"")))</f>
        <v/>
      </c>
      <c r="BE221" s="967" t="str" cm="1">
        <f t="array" ref="BE221">IF(AM221="","",IF(AQ221&lt;&gt;"","",IF(SUMPRODUCT(--(BM27:BM1509=BE26),--(BL27:BL1509&lt;&gt;""),--ISNUMBER(SEARCH(" "&amp;BL27:BL1509&amp;" ",AP221)))&gt;0,BE26,"")))</f>
        <v/>
      </c>
      <c r="BF221" s="967" t="str" cm="1">
        <f t="array" ref="BF221">IF(AM221="","",IF(AQ221&lt;&gt;"","",IF(SUMPRODUCT(--(BM27:BM1509=BF26),--(BL27:BL1509&lt;&gt;""),--ISNUMBER(SEARCH(" "&amp;BL27:BL1509&amp;" ",AP221)))&gt;0,BF26,"")))</f>
        <v/>
      </c>
      <c r="BG221" s="967" t="str" cm="1">
        <f t="array" ref="BG221">IF(AM221="","",IF(AQ221&lt;&gt;"","",IF(SUMPRODUCT(--(BM27:BM1509=BG26),--(BL27:BL1509&lt;&gt;""),--ISNUMBER(SEARCH(" "&amp;BL27:BL1509&amp;" ",AP221)))&gt;0,BG26,"")))</f>
        <v/>
      </c>
      <c r="BH221" s="967" t="str" cm="1">
        <f t="array" ref="BH221">IF(AM221="","",IF(AQ221&lt;&gt;"","",IF(SUMPRODUCT(--(BM27:BM1509=BH26),--(BL27:BL1509&lt;&gt;""),--ISNUMBER(SEARCH(" "&amp;BL27:BL1509&amp;" ",AP221)))&gt;0,BH26,"")))</f>
        <v/>
      </c>
      <c r="BI221" s="967" t="str" cm="1">
        <f t="array" ref="BI221">IF(AM221="","",IF(AQ221&lt;&gt;"","",IF(SUMPRODUCT(--(BM27:BM1509=BI26),--(BL27:BL1509&lt;&gt;""),--ISNUMBER(SEARCH(" "&amp;BL27:BL1509&amp;" ",AP221)))&gt;0,BI26,"")))</f>
        <v/>
      </c>
      <c r="BJ221" s="967" t="str" cm="1">
        <f t="array" ref="BJ221">IF(AM221="","",IF(AS221&lt;&gt;"",BJ26,IF(AR221&lt;&gt;"","",IF(AQ221&lt;&gt;"","",IF(SUMPRODUCT(--(BM27:BM1509=BJ26),--(BL27:BL1509&lt;&gt;""),--ISNUMBER(SEARCH(" "&amp;BL27:BL1509&amp;" ",AP221)))&gt;0,BJ26,"")))))</f>
        <v/>
      </c>
      <c r="BL221" s="968" t="s">
        <v>2237</v>
      </c>
      <c r="BM221" s="968" t="s">
        <v>1962</v>
      </c>
      <c r="BO221" s="964"/>
      <c r="BP221" s="964"/>
      <c r="BQ221" s="964"/>
      <c r="BS221" s="964"/>
      <c r="BT221" s="964"/>
      <c r="BU221" s="964"/>
      <c r="CM221" s="49">
        <v>1</v>
      </c>
    </row>
    <row r="222" spans="4:91" ht="30" customHeight="1">
      <c r="D222" s="674"/>
      <c r="E222" s="680"/>
      <c r="F222" s="681"/>
      <c r="G222" s="680"/>
      <c r="H222" s="682"/>
      <c r="I222" s="891"/>
      <c r="J222" s="892"/>
      <c r="K222" s="745"/>
      <c r="L222" s="893"/>
      <c r="M222" s="894"/>
      <c r="N222" s="895"/>
      <c r="O222" s="896"/>
      <c r="P222" s="137"/>
      <c r="Q222" s="897"/>
      <c r="R222" s="751"/>
      <c r="S222" s="898"/>
      <c r="T222" s="753"/>
      <c r="U222" s="899"/>
      <c r="V222" s="900"/>
      <c r="W222" s="756"/>
      <c r="X222" s="764"/>
      <c r="Z222" s="973" t="str">
        <f>IF(AA222="","",COUNTIF(AA27:AA222,"&lt;&gt;"))</f>
        <v/>
      </c>
      <c r="AA222" s="965"/>
      <c r="AB222" s="974" t="str">
        <f t="shared" si="62"/>
        <v/>
      </c>
      <c r="AC222" s="984" t="str">
        <f t="shared" si="50"/>
        <v/>
      </c>
      <c r="AD222" s="976" t="str">
        <f t="shared" si="51"/>
        <v/>
      </c>
      <c r="AE222" s="977" t="str">
        <f t="shared" si="52"/>
        <v/>
      </c>
      <c r="AF222" s="964" t="str">
        <f>IF(AG222="","",COUNTIF(AG27:AG222,"&lt;&gt;"))</f>
        <v/>
      </c>
      <c r="AG222" s="965" t="str" cm="1">
        <f t="array" ref="AG222">IF(AK222="","",IF(LEN(AK222)&lt;=MAX(10,AF22),AK222,IFERROR(LEFT(AK222,LOOKUP(2,1/(MID(AK222,ROW(10:509),1)=" ")/(ROW(10:509)&lt;=MAX(10,AF22)),ROW(10:509))-1),LEFT(AK222,MAX(10,AF22)))))</f>
        <v/>
      </c>
      <c r="AH222" s="964" t="str">
        <f t="shared" si="53"/>
        <v/>
      </c>
      <c r="AI222" s="964" t="str">
        <f t="shared" si="54"/>
        <v/>
      </c>
      <c r="AJ222" s="964" t="str">
        <f>IF(AL221&lt;&gt;"",AJ221,IF(AJ221&lt;MAX(Z27:Z326),AJ221+1,""))</f>
        <v/>
      </c>
      <c r="AK222" s="965" t="str">
        <f>IF(AJ222="","",IF(AL221&lt;&gt;"",AL221,INDEX(AD27:AD326,MATCH(AJ222,Z27:Z326,0))))</f>
        <v/>
      </c>
      <c r="AL222" s="965" t="str">
        <f t="shared" si="55"/>
        <v/>
      </c>
      <c r="AM222" s="965" t="str">
        <f t="shared" si="56"/>
        <v/>
      </c>
      <c r="AN222" s="964" t="str">
        <f t="shared" si="57"/>
        <v/>
      </c>
      <c r="AO222" s="964" t="str">
        <f t="shared" si="58"/>
        <v/>
      </c>
      <c r="AP222" s="965" t="str">
        <f t="shared" si="59"/>
        <v/>
      </c>
      <c r="AQ222" s="964" t="str">
        <f>IF(AM222="","",IF(COUNTIF(BO27:BO309,TRIM(AP222))&gt;0,"EXCLUSION EXACTE",""))</f>
        <v/>
      </c>
      <c r="AR222" s="964" t="str" cm="1">
        <f t="array" ref="AR222">IF(AM222="","",IF(SUMPRODUCT(--(BO27:BO309&lt;&gt;""),--ISNUMBER(SEARCH(" "&amp;BO27:BO309&amp;" ",AP222)))&gt;0,"BLOQUE MOLLUSQUES",""))</f>
        <v/>
      </c>
      <c r="AS222" s="964" t="str" cm="1">
        <f t="array" ref="AS222">IF(AM222="","",IF(SUMPRODUCT(--(BS27:BS309&lt;&gt;""),--ISNUMBER(SEARCH(" "&amp;BS27:BS309&amp;" ",AP222)))&gt;0,"FORCE MOLLUSQUES",""))</f>
        <v/>
      </c>
      <c r="AT222" s="965" t="str">
        <f t="shared" si="60"/>
        <v/>
      </c>
      <c r="AU222" s="965" t="str">
        <f t="shared" si="63"/>
        <v/>
      </c>
      <c r="AV222" s="964" t="str">
        <f t="shared" si="61"/>
        <v/>
      </c>
      <c r="AW222" s="964" t="str" cm="1">
        <f t="array" ref="AW222">IF(AM222="","",IF(AQ222&lt;&gt;"","",IF(SUMPRODUCT(--(BM27:BM1509=AW26),--(BL27:BL1509&lt;&gt;""),--ISNUMBER(SEARCH(" "&amp;BL27:BL1509&amp;" ",AP222)))&gt;0,AW26,"")))</f>
        <v/>
      </c>
      <c r="AX222" s="964" t="str" cm="1">
        <f t="array" ref="AX222">IF(AM222="","",IF(AQ222&lt;&gt;"","",IF(SUMPRODUCT(--(BM27:BM1509=AX26),--(BL27:BL1509&lt;&gt;""),--ISNUMBER(SEARCH(" "&amp;BL27:BL1509&amp;" ",AP222)))&gt;0,AX26,"")))</f>
        <v/>
      </c>
      <c r="AY222" s="964" t="str" cm="1">
        <f t="array" ref="AY222">IF(AM222="","",IF(AQ222&lt;&gt;"","",IF(SUMPRODUCT(--(BM27:BM1509=AY26),--(BL27:BL1509&lt;&gt;""),--ISNUMBER(SEARCH(" "&amp;BL27:BL1509&amp;" ",AP222)))&gt;0,AY26,"")))</f>
        <v/>
      </c>
      <c r="AZ222" s="964" t="str" cm="1">
        <f t="array" ref="AZ222">IF(AM222="","",IF(AQ222&lt;&gt;"","",IF(SUMPRODUCT(--(BM27:BM1509=AZ26),--(BL27:BL1509&lt;&gt;""),--ISNUMBER(SEARCH(" "&amp;BL27:BL1509&amp;" ",AP222)))&gt;0,AZ26,"")))</f>
        <v/>
      </c>
      <c r="BA222" s="964" t="str" cm="1">
        <f t="array" ref="BA222">IF(AM222="","",IF(AQ222&lt;&gt;"","",IF(SUMPRODUCT(--(BM27:BM1509=BA26),--(BL27:BL1509&lt;&gt;""),--ISNUMBER(SEARCH(" "&amp;BL27:BL1509&amp;" ",AP222)))&gt;0,BA26,"")))</f>
        <v/>
      </c>
      <c r="BB222" s="964" t="str" cm="1">
        <f t="array" ref="BB222">IF(AM222="","",IF(AQ222&lt;&gt;"","",IF(SUMPRODUCT(--(BM27:BM1509=BB26),--(BL27:BL1509&lt;&gt;""),--ISNUMBER(SEARCH(" "&amp;BL27:BL1509&amp;" ",AP222)))&gt;0,BB26,"")))</f>
        <v/>
      </c>
      <c r="BC222" s="964" t="str" cm="1">
        <f t="array" ref="BC222">IF(AM222="","",IF(AQ222&lt;&gt;"","",IF(SUMPRODUCT(--(BM27:BM1509=BC26),--(BL27:BL1509&lt;&gt;""),--ISNUMBER(SEARCH(" "&amp;BL27:BL1509&amp;" ",AP222)))&gt;0,BC26,"")))</f>
        <v/>
      </c>
      <c r="BD222" s="964" t="str" cm="1">
        <f t="array" ref="BD222">IF(AM222="","",IF(AQ222&lt;&gt;"","",IF(SUMPRODUCT(--(BM27:BM1509=BD26),--(BL27:BL1509&lt;&gt;""),--ISNUMBER(SEARCH(" "&amp;BL27:BL1509&amp;" ",AP222)))&gt;0,BD26,"")))</f>
        <v/>
      </c>
      <c r="BE222" s="964" t="str" cm="1">
        <f t="array" ref="BE222">IF(AM222="","",IF(AQ222&lt;&gt;"","",IF(SUMPRODUCT(--(BM27:BM1509=BE26),--(BL27:BL1509&lt;&gt;""),--ISNUMBER(SEARCH(" "&amp;BL27:BL1509&amp;" ",AP222)))&gt;0,BE26,"")))</f>
        <v/>
      </c>
      <c r="BF222" s="964" t="str" cm="1">
        <f t="array" ref="BF222">IF(AM222="","",IF(AQ222&lt;&gt;"","",IF(SUMPRODUCT(--(BM27:BM1509=BF26),--(BL27:BL1509&lt;&gt;""),--ISNUMBER(SEARCH(" "&amp;BL27:BL1509&amp;" ",AP222)))&gt;0,BF26,"")))</f>
        <v/>
      </c>
      <c r="BG222" s="964" t="str" cm="1">
        <f t="array" ref="BG222">IF(AM222="","",IF(AQ222&lt;&gt;"","",IF(SUMPRODUCT(--(BM27:BM1509=BG26),--(BL27:BL1509&lt;&gt;""),--ISNUMBER(SEARCH(" "&amp;BL27:BL1509&amp;" ",AP222)))&gt;0,BG26,"")))</f>
        <v/>
      </c>
      <c r="BH222" s="964" t="str" cm="1">
        <f t="array" ref="BH222">IF(AM222="","",IF(AQ222&lt;&gt;"","",IF(SUMPRODUCT(--(BM27:BM1509=BH26),--(BL27:BL1509&lt;&gt;""),--ISNUMBER(SEARCH(" "&amp;BL27:BL1509&amp;" ",AP222)))&gt;0,BH26,"")))</f>
        <v/>
      </c>
      <c r="BI222" s="964" t="str" cm="1">
        <f t="array" ref="BI222">IF(AM222="","",IF(AQ222&lt;&gt;"","",IF(SUMPRODUCT(--(BM27:BM1509=BI26),--(BL27:BL1509&lt;&gt;""),--ISNUMBER(SEARCH(" "&amp;BL27:BL1509&amp;" ",AP222)))&gt;0,BI26,"")))</f>
        <v/>
      </c>
      <c r="BJ222" s="964" t="str" cm="1">
        <f t="array" ref="BJ222">IF(AM222="","",IF(AS222&lt;&gt;"",BJ26,IF(AR222&lt;&gt;"","",IF(AQ222&lt;&gt;"","",IF(SUMPRODUCT(--(BM27:BM1509=BJ26),--(BL27:BL1509&lt;&gt;""),--ISNUMBER(SEARCH(" "&amp;BL27:BL1509&amp;" ",AP222)))&gt;0,BJ26,"")))))</f>
        <v/>
      </c>
      <c r="BL222" s="964" t="s">
        <v>2238</v>
      </c>
      <c r="BM222" s="964" t="s">
        <v>1962</v>
      </c>
      <c r="BO222" s="964"/>
      <c r="BP222" s="964"/>
      <c r="BQ222" s="964"/>
      <c r="BS222" s="964"/>
      <c r="BT222" s="964"/>
      <c r="BU222" s="964"/>
      <c r="CM222" s="49">
        <v>1</v>
      </c>
    </row>
    <row r="223" spans="4:91" ht="30" customHeight="1">
      <c r="D223" s="674"/>
      <c r="E223" s="680"/>
      <c r="F223" s="681"/>
      <c r="G223" s="680"/>
      <c r="H223" s="682"/>
      <c r="I223" s="891"/>
      <c r="J223" s="892"/>
      <c r="K223" s="745"/>
      <c r="L223" s="893"/>
      <c r="M223" s="894"/>
      <c r="N223" s="895"/>
      <c r="O223" s="896"/>
      <c r="P223" s="137"/>
      <c r="Q223" s="897"/>
      <c r="R223" s="751"/>
      <c r="S223" s="898"/>
      <c r="T223" s="753"/>
      <c r="U223" s="899"/>
      <c r="V223" s="900"/>
      <c r="W223" s="756"/>
      <c r="X223" s="764"/>
      <c r="Z223" s="957" t="str">
        <f>IF(AA223="","",COUNTIF(AA27:AA223,"&lt;&gt;"))</f>
        <v/>
      </c>
      <c r="AA223" s="958"/>
      <c r="AB223" s="974" t="str">
        <f t="shared" si="62"/>
        <v/>
      </c>
      <c r="AC223" s="984" t="str">
        <f t="shared" si="50"/>
        <v/>
      </c>
      <c r="AD223" s="961" t="str">
        <f t="shared" si="51"/>
        <v/>
      </c>
      <c r="AE223" s="962" t="str">
        <f t="shared" si="52"/>
        <v/>
      </c>
      <c r="AF223" s="963" t="str">
        <f>IF(AG223="","",COUNTIF(AG27:AG223,"&lt;&gt;"))</f>
        <v/>
      </c>
      <c r="AG223" s="958" t="str" cm="1">
        <f t="array" ref="AG223">IF(AK223="","",IF(LEN(AK223)&lt;=MAX(10,AF22),AK223,IFERROR(LEFT(AK223,LOOKUP(2,1/(MID(AK223,ROW(10:509),1)=" ")/(ROW(10:509)&lt;=MAX(10,AF22)),ROW(10:509))-1),LEFT(AK223,MAX(10,AF22)))))</f>
        <v/>
      </c>
      <c r="AH223" s="963" t="str">
        <f t="shared" si="53"/>
        <v/>
      </c>
      <c r="AI223" s="963" t="str">
        <f t="shared" si="54"/>
        <v/>
      </c>
      <c r="AJ223" s="964" t="str">
        <f>IF(AL222&lt;&gt;"",AJ222,IF(AJ222&lt;MAX(Z27:Z326),AJ222+1,""))</f>
        <v/>
      </c>
      <c r="AK223" s="965" t="str">
        <f>IF(AJ223="","",IF(AL222&lt;&gt;"",AL222,INDEX(AD27:AD326,MATCH(AJ223,Z27:Z326,0))))</f>
        <v/>
      </c>
      <c r="AL223" s="965" t="str">
        <f t="shared" si="55"/>
        <v/>
      </c>
      <c r="AM223" s="966" t="str">
        <f t="shared" si="56"/>
        <v/>
      </c>
      <c r="AN223" s="967" t="str">
        <f t="shared" si="57"/>
        <v/>
      </c>
      <c r="AO223" s="967" t="str">
        <f t="shared" si="58"/>
        <v/>
      </c>
      <c r="AP223" s="966" t="str">
        <f t="shared" si="59"/>
        <v/>
      </c>
      <c r="AQ223" s="967" t="str">
        <f>IF(AM223="","",IF(COUNTIF(BO27:BO309,TRIM(AP223))&gt;0,"EXCLUSION EXACTE",""))</f>
        <v/>
      </c>
      <c r="AR223" s="967" t="str" cm="1">
        <f t="array" ref="AR223">IF(AM223="","",IF(SUMPRODUCT(--(BO27:BO309&lt;&gt;""),--ISNUMBER(SEARCH(" "&amp;BO27:BO309&amp;" ",AP223)))&gt;0,"BLOQUE MOLLUSQUES",""))</f>
        <v/>
      </c>
      <c r="AS223" s="967" t="str" cm="1">
        <f t="array" ref="AS223">IF(AM223="","",IF(SUMPRODUCT(--(BS27:BS309&lt;&gt;""),--ISNUMBER(SEARCH(" "&amp;BS27:BS309&amp;" ",AP223)))&gt;0,"FORCE MOLLUSQUES",""))</f>
        <v/>
      </c>
      <c r="AT223" s="966" t="str">
        <f t="shared" si="60"/>
        <v/>
      </c>
      <c r="AU223" s="966" t="str">
        <f t="shared" si="63"/>
        <v/>
      </c>
      <c r="AV223" s="967" t="str">
        <f t="shared" si="61"/>
        <v/>
      </c>
      <c r="AW223" s="967" t="str" cm="1">
        <f t="array" ref="AW223">IF(AM223="","",IF(AQ223&lt;&gt;"","",IF(SUMPRODUCT(--(BM27:BM1509=AW26),--(BL27:BL1509&lt;&gt;""),--ISNUMBER(SEARCH(" "&amp;BL27:BL1509&amp;" ",AP223)))&gt;0,AW26,"")))</f>
        <v/>
      </c>
      <c r="AX223" s="967" t="str" cm="1">
        <f t="array" ref="AX223">IF(AM223="","",IF(AQ223&lt;&gt;"","",IF(SUMPRODUCT(--(BM27:BM1509=AX26),--(BL27:BL1509&lt;&gt;""),--ISNUMBER(SEARCH(" "&amp;BL27:BL1509&amp;" ",AP223)))&gt;0,AX26,"")))</f>
        <v/>
      </c>
      <c r="AY223" s="967" t="str" cm="1">
        <f t="array" ref="AY223">IF(AM223="","",IF(AQ223&lt;&gt;"","",IF(SUMPRODUCT(--(BM27:BM1509=AY26),--(BL27:BL1509&lt;&gt;""),--ISNUMBER(SEARCH(" "&amp;BL27:BL1509&amp;" ",AP223)))&gt;0,AY26,"")))</f>
        <v/>
      </c>
      <c r="AZ223" s="967" t="str" cm="1">
        <f t="array" ref="AZ223">IF(AM223="","",IF(AQ223&lt;&gt;"","",IF(SUMPRODUCT(--(BM27:BM1509=AZ26),--(BL27:BL1509&lt;&gt;""),--ISNUMBER(SEARCH(" "&amp;BL27:BL1509&amp;" ",AP223)))&gt;0,AZ26,"")))</f>
        <v/>
      </c>
      <c r="BA223" s="967" t="str" cm="1">
        <f t="array" ref="BA223">IF(AM223="","",IF(AQ223&lt;&gt;"","",IF(SUMPRODUCT(--(BM27:BM1509=BA26),--(BL27:BL1509&lt;&gt;""),--ISNUMBER(SEARCH(" "&amp;BL27:BL1509&amp;" ",AP223)))&gt;0,BA26,"")))</f>
        <v/>
      </c>
      <c r="BB223" s="967" t="str" cm="1">
        <f t="array" ref="BB223">IF(AM223="","",IF(AQ223&lt;&gt;"","",IF(SUMPRODUCT(--(BM27:BM1509=BB26),--(BL27:BL1509&lt;&gt;""),--ISNUMBER(SEARCH(" "&amp;BL27:BL1509&amp;" ",AP223)))&gt;0,BB26,"")))</f>
        <v/>
      </c>
      <c r="BC223" s="967" t="str" cm="1">
        <f t="array" ref="BC223">IF(AM223="","",IF(AQ223&lt;&gt;"","",IF(SUMPRODUCT(--(BM27:BM1509=BC26),--(BL27:BL1509&lt;&gt;""),--ISNUMBER(SEARCH(" "&amp;BL27:BL1509&amp;" ",AP223)))&gt;0,BC26,"")))</f>
        <v/>
      </c>
      <c r="BD223" s="967" t="str" cm="1">
        <f t="array" ref="BD223">IF(AM223="","",IF(AQ223&lt;&gt;"","",IF(SUMPRODUCT(--(BM27:BM1509=BD26),--(BL27:BL1509&lt;&gt;""),--ISNUMBER(SEARCH(" "&amp;BL27:BL1509&amp;" ",AP223)))&gt;0,BD26,"")))</f>
        <v/>
      </c>
      <c r="BE223" s="967" t="str" cm="1">
        <f t="array" ref="BE223">IF(AM223="","",IF(AQ223&lt;&gt;"","",IF(SUMPRODUCT(--(BM27:BM1509=BE26),--(BL27:BL1509&lt;&gt;""),--ISNUMBER(SEARCH(" "&amp;BL27:BL1509&amp;" ",AP223)))&gt;0,BE26,"")))</f>
        <v/>
      </c>
      <c r="BF223" s="967" t="str" cm="1">
        <f t="array" ref="BF223">IF(AM223="","",IF(AQ223&lt;&gt;"","",IF(SUMPRODUCT(--(BM27:BM1509=BF26),--(BL27:BL1509&lt;&gt;""),--ISNUMBER(SEARCH(" "&amp;BL27:BL1509&amp;" ",AP223)))&gt;0,BF26,"")))</f>
        <v/>
      </c>
      <c r="BG223" s="967" t="str" cm="1">
        <f t="array" ref="BG223">IF(AM223="","",IF(AQ223&lt;&gt;"","",IF(SUMPRODUCT(--(BM27:BM1509=BG26),--(BL27:BL1509&lt;&gt;""),--ISNUMBER(SEARCH(" "&amp;BL27:BL1509&amp;" ",AP223)))&gt;0,BG26,"")))</f>
        <v/>
      </c>
      <c r="BH223" s="967" t="str" cm="1">
        <f t="array" ref="BH223">IF(AM223="","",IF(AQ223&lt;&gt;"","",IF(SUMPRODUCT(--(BM27:BM1509=BH26),--(BL27:BL1509&lt;&gt;""),--ISNUMBER(SEARCH(" "&amp;BL27:BL1509&amp;" ",AP223)))&gt;0,BH26,"")))</f>
        <v/>
      </c>
      <c r="BI223" s="967" t="str" cm="1">
        <f t="array" ref="BI223">IF(AM223="","",IF(AQ223&lt;&gt;"","",IF(SUMPRODUCT(--(BM27:BM1509=BI26),--(BL27:BL1509&lt;&gt;""),--ISNUMBER(SEARCH(" "&amp;BL27:BL1509&amp;" ",AP223)))&gt;0,BI26,"")))</f>
        <v/>
      </c>
      <c r="BJ223" s="967" t="str" cm="1">
        <f t="array" ref="BJ223">IF(AM223="","",IF(AS223&lt;&gt;"",BJ26,IF(AR223&lt;&gt;"","",IF(AQ223&lt;&gt;"","",IF(SUMPRODUCT(--(BM27:BM1509=BJ26),--(BL27:BL1509&lt;&gt;""),--ISNUMBER(SEARCH(" "&amp;BL27:BL1509&amp;" ",AP223)))&gt;0,BJ26,"")))))</f>
        <v/>
      </c>
      <c r="BL223" s="968" t="s">
        <v>2239</v>
      </c>
      <c r="BM223" s="968" t="s">
        <v>1962</v>
      </c>
      <c r="BO223" s="964"/>
      <c r="BP223" s="964"/>
      <c r="BQ223" s="964"/>
      <c r="BS223" s="964"/>
      <c r="BT223" s="964"/>
      <c r="BU223" s="964"/>
      <c r="CM223" s="49">
        <v>1</v>
      </c>
    </row>
    <row r="224" spans="4:91" ht="30" customHeight="1">
      <c r="D224" s="674"/>
      <c r="E224" s="680"/>
      <c r="F224" s="681"/>
      <c r="G224" s="680"/>
      <c r="H224" s="682"/>
      <c r="I224" s="891"/>
      <c r="J224" s="892"/>
      <c r="K224" s="745"/>
      <c r="L224" s="893"/>
      <c r="M224" s="894"/>
      <c r="N224" s="895"/>
      <c r="O224" s="896"/>
      <c r="P224" s="137"/>
      <c r="Q224" s="897"/>
      <c r="R224" s="751"/>
      <c r="S224" s="898"/>
      <c r="T224" s="753"/>
      <c r="U224" s="899"/>
      <c r="V224" s="900"/>
      <c r="W224" s="756"/>
      <c r="X224" s="764"/>
      <c r="Z224" s="973" t="str">
        <f>IF(AA224="","",COUNTIF(AA27:AA224,"&lt;&gt;"))</f>
        <v/>
      </c>
      <c r="AA224" s="965"/>
      <c r="AB224" s="974" t="str">
        <f t="shared" si="62"/>
        <v/>
      </c>
      <c r="AC224" s="984" t="str">
        <f t="shared" si="50"/>
        <v/>
      </c>
      <c r="AD224" s="976" t="str">
        <f t="shared" si="51"/>
        <v/>
      </c>
      <c r="AE224" s="977" t="str">
        <f t="shared" si="52"/>
        <v/>
      </c>
      <c r="AF224" s="964" t="str">
        <f>IF(AG224="","",COUNTIF(AG27:AG224,"&lt;&gt;"))</f>
        <v/>
      </c>
      <c r="AG224" s="965" t="str" cm="1">
        <f t="array" ref="AG224">IF(AK224="","",IF(LEN(AK224)&lt;=MAX(10,AF22),AK224,IFERROR(LEFT(AK224,LOOKUP(2,1/(MID(AK224,ROW(10:509),1)=" ")/(ROW(10:509)&lt;=MAX(10,AF22)),ROW(10:509))-1),LEFT(AK224,MAX(10,AF22)))))</f>
        <v/>
      </c>
      <c r="AH224" s="964" t="str">
        <f t="shared" si="53"/>
        <v/>
      </c>
      <c r="AI224" s="964" t="str">
        <f t="shared" si="54"/>
        <v/>
      </c>
      <c r="AJ224" s="964" t="str">
        <f>IF(AL223&lt;&gt;"",AJ223,IF(AJ223&lt;MAX(Z27:Z326),AJ223+1,""))</f>
        <v/>
      </c>
      <c r="AK224" s="965" t="str">
        <f>IF(AJ224="","",IF(AL223&lt;&gt;"",AL223,INDEX(AD27:AD326,MATCH(AJ224,Z27:Z326,0))))</f>
        <v/>
      </c>
      <c r="AL224" s="965" t="str">
        <f t="shared" si="55"/>
        <v/>
      </c>
      <c r="AM224" s="965" t="str">
        <f t="shared" si="56"/>
        <v/>
      </c>
      <c r="AN224" s="964" t="str">
        <f t="shared" si="57"/>
        <v/>
      </c>
      <c r="AO224" s="964" t="str">
        <f t="shared" si="58"/>
        <v/>
      </c>
      <c r="AP224" s="965" t="str">
        <f t="shared" si="59"/>
        <v/>
      </c>
      <c r="AQ224" s="964" t="str">
        <f>IF(AM224="","",IF(COUNTIF(BO27:BO309,TRIM(AP224))&gt;0,"EXCLUSION EXACTE",""))</f>
        <v/>
      </c>
      <c r="AR224" s="964" t="str" cm="1">
        <f t="array" ref="AR224">IF(AM224="","",IF(SUMPRODUCT(--(BO27:BO309&lt;&gt;""),--ISNUMBER(SEARCH(" "&amp;BO27:BO309&amp;" ",AP224)))&gt;0,"BLOQUE MOLLUSQUES",""))</f>
        <v/>
      </c>
      <c r="AS224" s="964" t="str" cm="1">
        <f t="array" ref="AS224">IF(AM224="","",IF(SUMPRODUCT(--(BS27:BS309&lt;&gt;""),--ISNUMBER(SEARCH(" "&amp;BS27:BS309&amp;" ",AP224)))&gt;0,"FORCE MOLLUSQUES",""))</f>
        <v/>
      </c>
      <c r="AT224" s="965" t="str">
        <f t="shared" si="60"/>
        <v/>
      </c>
      <c r="AU224" s="965" t="str">
        <f t="shared" si="63"/>
        <v/>
      </c>
      <c r="AV224" s="964" t="str">
        <f t="shared" si="61"/>
        <v/>
      </c>
      <c r="AW224" s="964" t="str" cm="1">
        <f t="array" ref="AW224">IF(AM224="","",IF(AQ224&lt;&gt;"","",IF(SUMPRODUCT(--(BM27:BM1509=AW26),--(BL27:BL1509&lt;&gt;""),--ISNUMBER(SEARCH(" "&amp;BL27:BL1509&amp;" ",AP224)))&gt;0,AW26,"")))</f>
        <v/>
      </c>
      <c r="AX224" s="964" t="str" cm="1">
        <f t="array" ref="AX224">IF(AM224="","",IF(AQ224&lt;&gt;"","",IF(SUMPRODUCT(--(BM27:BM1509=AX26),--(BL27:BL1509&lt;&gt;""),--ISNUMBER(SEARCH(" "&amp;BL27:BL1509&amp;" ",AP224)))&gt;0,AX26,"")))</f>
        <v/>
      </c>
      <c r="AY224" s="964" t="str" cm="1">
        <f t="array" ref="AY224">IF(AM224="","",IF(AQ224&lt;&gt;"","",IF(SUMPRODUCT(--(BM27:BM1509=AY26),--(BL27:BL1509&lt;&gt;""),--ISNUMBER(SEARCH(" "&amp;BL27:BL1509&amp;" ",AP224)))&gt;0,AY26,"")))</f>
        <v/>
      </c>
      <c r="AZ224" s="964" t="str" cm="1">
        <f t="array" ref="AZ224">IF(AM224="","",IF(AQ224&lt;&gt;"","",IF(SUMPRODUCT(--(BM27:BM1509=AZ26),--(BL27:BL1509&lt;&gt;""),--ISNUMBER(SEARCH(" "&amp;BL27:BL1509&amp;" ",AP224)))&gt;0,AZ26,"")))</f>
        <v/>
      </c>
      <c r="BA224" s="964" t="str" cm="1">
        <f t="array" ref="BA224">IF(AM224="","",IF(AQ224&lt;&gt;"","",IF(SUMPRODUCT(--(BM27:BM1509=BA26),--(BL27:BL1509&lt;&gt;""),--ISNUMBER(SEARCH(" "&amp;BL27:BL1509&amp;" ",AP224)))&gt;0,BA26,"")))</f>
        <v/>
      </c>
      <c r="BB224" s="964" t="str" cm="1">
        <f t="array" ref="BB224">IF(AM224="","",IF(AQ224&lt;&gt;"","",IF(SUMPRODUCT(--(BM27:BM1509=BB26),--(BL27:BL1509&lt;&gt;""),--ISNUMBER(SEARCH(" "&amp;BL27:BL1509&amp;" ",AP224)))&gt;0,BB26,"")))</f>
        <v/>
      </c>
      <c r="BC224" s="964" t="str" cm="1">
        <f t="array" ref="BC224">IF(AM224="","",IF(AQ224&lt;&gt;"","",IF(SUMPRODUCT(--(BM27:BM1509=BC26),--(BL27:BL1509&lt;&gt;""),--ISNUMBER(SEARCH(" "&amp;BL27:BL1509&amp;" ",AP224)))&gt;0,BC26,"")))</f>
        <v/>
      </c>
      <c r="BD224" s="964" t="str" cm="1">
        <f t="array" ref="BD224">IF(AM224="","",IF(AQ224&lt;&gt;"","",IF(SUMPRODUCT(--(BM27:BM1509=BD26),--(BL27:BL1509&lt;&gt;""),--ISNUMBER(SEARCH(" "&amp;BL27:BL1509&amp;" ",AP224)))&gt;0,BD26,"")))</f>
        <v/>
      </c>
      <c r="BE224" s="964" t="str" cm="1">
        <f t="array" ref="BE224">IF(AM224="","",IF(AQ224&lt;&gt;"","",IF(SUMPRODUCT(--(BM27:BM1509=BE26),--(BL27:BL1509&lt;&gt;""),--ISNUMBER(SEARCH(" "&amp;BL27:BL1509&amp;" ",AP224)))&gt;0,BE26,"")))</f>
        <v/>
      </c>
      <c r="BF224" s="964" t="str" cm="1">
        <f t="array" ref="BF224">IF(AM224="","",IF(AQ224&lt;&gt;"","",IF(SUMPRODUCT(--(BM27:BM1509=BF26),--(BL27:BL1509&lt;&gt;""),--ISNUMBER(SEARCH(" "&amp;BL27:BL1509&amp;" ",AP224)))&gt;0,BF26,"")))</f>
        <v/>
      </c>
      <c r="BG224" s="964" t="str" cm="1">
        <f t="array" ref="BG224">IF(AM224="","",IF(AQ224&lt;&gt;"","",IF(SUMPRODUCT(--(BM27:BM1509=BG26),--(BL27:BL1509&lt;&gt;""),--ISNUMBER(SEARCH(" "&amp;BL27:BL1509&amp;" ",AP224)))&gt;0,BG26,"")))</f>
        <v/>
      </c>
      <c r="BH224" s="964" t="str" cm="1">
        <f t="array" ref="BH224">IF(AM224="","",IF(AQ224&lt;&gt;"","",IF(SUMPRODUCT(--(BM27:BM1509=BH26),--(BL27:BL1509&lt;&gt;""),--ISNUMBER(SEARCH(" "&amp;BL27:BL1509&amp;" ",AP224)))&gt;0,BH26,"")))</f>
        <v/>
      </c>
      <c r="BI224" s="964" t="str" cm="1">
        <f t="array" ref="BI224">IF(AM224="","",IF(AQ224&lt;&gt;"","",IF(SUMPRODUCT(--(BM27:BM1509=BI26),--(BL27:BL1509&lt;&gt;""),--ISNUMBER(SEARCH(" "&amp;BL27:BL1509&amp;" ",AP224)))&gt;0,BI26,"")))</f>
        <v/>
      </c>
      <c r="BJ224" s="964" t="str" cm="1">
        <f t="array" ref="BJ224">IF(AM224="","",IF(AS224&lt;&gt;"",BJ26,IF(AR224&lt;&gt;"","",IF(AQ224&lt;&gt;"","",IF(SUMPRODUCT(--(BM27:BM1509=BJ26),--(BL27:BL1509&lt;&gt;""),--ISNUMBER(SEARCH(" "&amp;BL27:BL1509&amp;" ",AP224)))&gt;0,BJ26,"")))))</f>
        <v/>
      </c>
      <c r="BL224" s="964" t="s">
        <v>2240</v>
      </c>
      <c r="BM224" s="964" t="s">
        <v>1962</v>
      </c>
      <c r="BO224" s="964"/>
      <c r="BP224" s="964"/>
      <c r="BQ224" s="964"/>
      <c r="BS224" s="964"/>
      <c r="BT224" s="964"/>
      <c r="BU224" s="964"/>
      <c r="CM224" s="49">
        <v>1</v>
      </c>
    </row>
    <row r="225" spans="4:91" ht="30" customHeight="1">
      <c r="D225" s="674"/>
      <c r="E225" s="680"/>
      <c r="F225" s="681"/>
      <c r="G225" s="680"/>
      <c r="H225" s="682"/>
      <c r="I225" s="891"/>
      <c r="J225" s="892"/>
      <c r="K225" s="745"/>
      <c r="L225" s="893"/>
      <c r="M225" s="894"/>
      <c r="N225" s="895"/>
      <c r="O225" s="896"/>
      <c r="P225" s="137"/>
      <c r="Q225" s="897"/>
      <c r="R225" s="751"/>
      <c r="S225" s="898"/>
      <c r="T225" s="753"/>
      <c r="U225" s="899"/>
      <c r="V225" s="900"/>
      <c r="W225" s="756"/>
      <c r="X225" s="764"/>
      <c r="Z225" s="957" t="str">
        <f>IF(AA225="","",COUNTIF(AA27:AA225,"&lt;&gt;"))</f>
        <v/>
      </c>
      <c r="AA225" s="958"/>
      <c r="AB225" s="974" t="str">
        <f t="shared" si="62"/>
        <v/>
      </c>
      <c r="AC225" s="984" t="str">
        <f t="shared" si="50"/>
        <v/>
      </c>
      <c r="AD225" s="961" t="str">
        <f t="shared" si="51"/>
        <v/>
      </c>
      <c r="AE225" s="962" t="str">
        <f t="shared" si="52"/>
        <v/>
      </c>
      <c r="AF225" s="963" t="str">
        <f>IF(AG225="","",COUNTIF(AG27:AG225,"&lt;&gt;"))</f>
        <v/>
      </c>
      <c r="AG225" s="958" t="str" cm="1">
        <f t="array" ref="AG225">IF(AK225="","",IF(LEN(AK225)&lt;=MAX(10,AF22),AK225,IFERROR(LEFT(AK225,LOOKUP(2,1/(MID(AK225,ROW(10:509),1)=" ")/(ROW(10:509)&lt;=MAX(10,AF22)),ROW(10:509))-1),LEFT(AK225,MAX(10,AF22)))))</f>
        <v/>
      </c>
      <c r="AH225" s="963" t="str">
        <f t="shared" si="53"/>
        <v/>
      </c>
      <c r="AI225" s="963" t="str">
        <f t="shared" si="54"/>
        <v/>
      </c>
      <c r="AJ225" s="964" t="str">
        <f>IF(AL224&lt;&gt;"",AJ224,IF(AJ224&lt;MAX(Z27:Z326),AJ224+1,""))</f>
        <v/>
      </c>
      <c r="AK225" s="965" t="str">
        <f>IF(AJ225="","",IF(AL224&lt;&gt;"",AL224,INDEX(AD27:AD326,MATCH(AJ225,Z27:Z326,0))))</f>
        <v/>
      </c>
      <c r="AL225" s="965" t="str">
        <f t="shared" si="55"/>
        <v/>
      </c>
      <c r="AM225" s="966" t="str">
        <f t="shared" si="56"/>
        <v/>
      </c>
      <c r="AN225" s="967" t="str">
        <f t="shared" si="57"/>
        <v/>
      </c>
      <c r="AO225" s="967" t="str">
        <f t="shared" si="58"/>
        <v/>
      </c>
      <c r="AP225" s="966" t="str">
        <f t="shared" si="59"/>
        <v/>
      </c>
      <c r="AQ225" s="967" t="str">
        <f>IF(AM225="","",IF(COUNTIF(BO27:BO309,TRIM(AP225))&gt;0,"EXCLUSION EXACTE",""))</f>
        <v/>
      </c>
      <c r="AR225" s="967" t="str" cm="1">
        <f t="array" ref="AR225">IF(AM225="","",IF(SUMPRODUCT(--(BO27:BO309&lt;&gt;""),--ISNUMBER(SEARCH(" "&amp;BO27:BO309&amp;" ",AP225)))&gt;0,"BLOQUE MOLLUSQUES",""))</f>
        <v/>
      </c>
      <c r="AS225" s="967" t="str" cm="1">
        <f t="array" ref="AS225">IF(AM225="","",IF(SUMPRODUCT(--(BS27:BS309&lt;&gt;""),--ISNUMBER(SEARCH(" "&amp;BS27:BS309&amp;" ",AP225)))&gt;0,"FORCE MOLLUSQUES",""))</f>
        <v/>
      </c>
      <c r="AT225" s="966" t="str">
        <f t="shared" si="60"/>
        <v/>
      </c>
      <c r="AU225" s="966" t="str">
        <f t="shared" si="63"/>
        <v/>
      </c>
      <c r="AV225" s="967" t="str">
        <f t="shared" si="61"/>
        <v/>
      </c>
      <c r="AW225" s="967" t="str" cm="1">
        <f t="array" ref="AW225">IF(AM225="","",IF(AQ225&lt;&gt;"","",IF(SUMPRODUCT(--(BM27:BM1509=AW26),--(BL27:BL1509&lt;&gt;""),--ISNUMBER(SEARCH(" "&amp;BL27:BL1509&amp;" ",AP225)))&gt;0,AW26,"")))</f>
        <v/>
      </c>
      <c r="AX225" s="967" t="str" cm="1">
        <f t="array" ref="AX225">IF(AM225="","",IF(AQ225&lt;&gt;"","",IF(SUMPRODUCT(--(BM27:BM1509=AX26),--(BL27:BL1509&lt;&gt;""),--ISNUMBER(SEARCH(" "&amp;BL27:BL1509&amp;" ",AP225)))&gt;0,AX26,"")))</f>
        <v/>
      </c>
      <c r="AY225" s="967" t="str" cm="1">
        <f t="array" ref="AY225">IF(AM225="","",IF(AQ225&lt;&gt;"","",IF(SUMPRODUCT(--(BM27:BM1509=AY26),--(BL27:BL1509&lt;&gt;""),--ISNUMBER(SEARCH(" "&amp;BL27:BL1509&amp;" ",AP225)))&gt;0,AY26,"")))</f>
        <v/>
      </c>
      <c r="AZ225" s="967" t="str" cm="1">
        <f t="array" ref="AZ225">IF(AM225="","",IF(AQ225&lt;&gt;"","",IF(SUMPRODUCT(--(BM27:BM1509=AZ26),--(BL27:BL1509&lt;&gt;""),--ISNUMBER(SEARCH(" "&amp;BL27:BL1509&amp;" ",AP225)))&gt;0,AZ26,"")))</f>
        <v/>
      </c>
      <c r="BA225" s="967" t="str" cm="1">
        <f t="array" ref="BA225">IF(AM225="","",IF(AQ225&lt;&gt;"","",IF(SUMPRODUCT(--(BM27:BM1509=BA26),--(BL27:BL1509&lt;&gt;""),--ISNUMBER(SEARCH(" "&amp;BL27:BL1509&amp;" ",AP225)))&gt;0,BA26,"")))</f>
        <v/>
      </c>
      <c r="BB225" s="967" t="str" cm="1">
        <f t="array" ref="BB225">IF(AM225="","",IF(AQ225&lt;&gt;"","",IF(SUMPRODUCT(--(BM27:BM1509=BB26),--(BL27:BL1509&lt;&gt;""),--ISNUMBER(SEARCH(" "&amp;BL27:BL1509&amp;" ",AP225)))&gt;0,BB26,"")))</f>
        <v/>
      </c>
      <c r="BC225" s="967" t="str" cm="1">
        <f t="array" ref="BC225">IF(AM225="","",IF(AQ225&lt;&gt;"","",IF(SUMPRODUCT(--(BM27:BM1509=BC26),--(BL27:BL1509&lt;&gt;""),--ISNUMBER(SEARCH(" "&amp;BL27:BL1509&amp;" ",AP225)))&gt;0,BC26,"")))</f>
        <v/>
      </c>
      <c r="BD225" s="967" t="str" cm="1">
        <f t="array" ref="BD225">IF(AM225="","",IF(AQ225&lt;&gt;"","",IF(SUMPRODUCT(--(BM27:BM1509=BD26),--(BL27:BL1509&lt;&gt;""),--ISNUMBER(SEARCH(" "&amp;BL27:BL1509&amp;" ",AP225)))&gt;0,BD26,"")))</f>
        <v/>
      </c>
      <c r="BE225" s="967" t="str" cm="1">
        <f t="array" ref="BE225">IF(AM225="","",IF(AQ225&lt;&gt;"","",IF(SUMPRODUCT(--(BM27:BM1509=BE26),--(BL27:BL1509&lt;&gt;""),--ISNUMBER(SEARCH(" "&amp;BL27:BL1509&amp;" ",AP225)))&gt;0,BE26,"")))</f>
        <v/>
      </c>
      <c r="BF225" s="967" t="str" cm="1">
        <f t="array" ref="BF225">IF(AM225="","",IF(AQ225&lt;&gt;"","",IF(SUMPRODUCT(--(BM27:BM1509=BF26),--(BL27:BL1509&lt;&gt;""),--ISNUMBER(SEARCH(" "&amp;BL27:BL1509&amp;" ",AP225)))&gt;0,BF26,"")))</f>
        <v/>
      </c>
      <c r="BG225" s="967" t="str" cm="1">
        <f t="array" ref="BG225">IF(AM225="","",IF(AQ225&lt;&gt;"","",IF(SUMPRODUCT(--(BM27:BM1509=BG26),--(BL27:BL1509&lt;&gt;""),--ISNUMBER(SEARCH(" "&amp;BL27:BL1509&amp;" ",AP225)))&gt;0,BG26,"")))</f>
        <v/>
      </c>
      <c r="BH225" s="967" t="str" cm="1">
        <f t="array" ref="BH225">IF(AM225="","",IF(AQ225&lt;&gt;"","",IF(SUMPRODUCT(--(BM27:BM1509=BH26),--(BL27:BL1509&lt;&gt;""),--ISNUMBER(SEARCH(" "&amp;BL27:BL1509&amp;" ",AP225)))&gt;0,BH26,"")))</f>
        <v/>
      </c>
      <c r="BI225" s="967" t="str" cm="1">
        <f t="array" ref="BI225">IF(AM225="","",IF(AQ225&lt;&gt;"","",IF(SUMPRODUCT(--(BM27:BM1509=BI26),--(BL27:BL1509&lt;&gt;""),--ISNUMBER(SEARCH(" "&amp;BL27:BL1509&amp;" ",AP225)))&gt;0,BI26,"")))</f>
        <v/>
      </c>
      <c r="BJ225" s="967" t="str" cm="1">
        <f t="array" ref="BJ225">IF(AM225="","",IF(AS225&lt;&gt;"",BJ26,IF(AR225&lt;&gt;"","",IF(AQ225&lt;&gt;"","",IF(SUMPRODUCT(--(BM27:BM1509=BJ26),--(BL27:BL1509&lt;&gt;""),--ISNUMBER(SEARCH(" "&amp;BL27:BL1509&amp;" ",AP225)))&gt;0,BJ26,"")))))</f>
        <v/>
      </c>
      <c r="BL225" s="968" t="s">
        <v>2241</v>
      </c>
      <c r="BM225" s="968" t="s">
        <v>1962</v>
      </c>
      <c r="BO225" s="964"/>
      <c r="BP225" s="964"/>
      <c r="BQ225" s="964"/>
      <c r="BS225" s="964"/>
      <c r="BT225" s="964"/>
      <c r="BU225" s="964"/>
      <c r="CM225" s="49">
        <v>1</v>
      </c>
    </row>
    <row r="226" spans="4:91" ht="30" customHeight="1">
      <c r="D226" s="674"/>
      <c r="E226" s="680"/>
      <c r="F226" s="681"/>
      <c r="G226" s="680"/>
      <c r="H226" s="682"/>
      <c r="I226" s="891"/>
      <c r="J226" s="892"/>
      <c r="K226" s="745"/>
      <c r="L226" s="893"/>
      <c r="M226" s="894"/>
      <c r="N226" s="895"/>
      <c r="O226" s="896"/>
      <c r="P226" s="137"/>
      <c r="Q226" s="897"/>
      <c r="R226" s="751"/>
      <c r="S226" s="898"/>
      <c r="T226" s="753"/>
      <c r="U226" s="899"/>
      <c r="V226" s="900"/>
      <c r="W226" s="756"/>
      <c r="X226" s="764"/>
      <c r="Z226" s="973" t="str">
        <f>IF(AA226="","",COUNTIF(AA27:AA226,"&lt;&gt;"))</f>
        <v/>
      </c>
      <c r="AA226" s="965"/>
      <c r="AB226" s="974" t="str">
        <f t="shared" si="62"/>
        <v/>
      </c>
      <c r="AC226" s="984" t="str">
        <f t="shared" si="50"/>
        <v/>
      </c>
      <c r="AD226" s="976" t="str">
        <f t="shared" si="51"/>
        <v/>
      </c>
      <c r="AE226" s="977" t="str">
        <f t="shared" si="52"/>
        <v/>
      </c>
      <c r="AF226" s="964" t="str">
        <f>IF(AG226="","",COUNTIF(AG27:AG226,"&lt;&gt;"))</f>
        <v/>
      </c>
      <c r="AG226" s="965" t="str" cm="1">
        <f t="array" ref="AG226">IF(AK226="","",IF(LEN(AK226)&lt;=MAX(10,AF22),AK226,IFERROR(LEFT(AK226,LOOKUP(2,1/(MID(AK226,ROW(10:509),1)=" ")/(ROW(10:509)&lt;=MAX(10,AF22)),ROW(10:509))-1),LEFT(AK226,MAX(10,AF22)))))</f>
        <v/>
      </c>
      <c r="AH226" s="964" t="str">
        <f t="shared" si="53"/>
        <v/>
      </c>
      <c r="AI226" s="964" t="str">
        <f t="shared" si="54"/>
        <v/>
      </c>
      <c r="AJ226" s="964" t="str">
        <f>IF(AL225&lt;&gt;"",AJ225,IF(AJ225&lt;MAX(Z27:Z326),AJ225+1,""))</f>
        <v/>
      </c>
      <c r="AK226" s="965" t="str">
        <f>IF(AJ226="","",IF(AL225&lt;&gt;"",AL225,INDEX(AD27:AD326,MATCH(AJ226,Z27:Z326,0))))</f>
        <v/>
      </c>
      <c r="AL226" s="965" t="str">
        <f t="shared" si="55"/>
        <v/>
      </c>
      <c r="AM226" s="965" t="str">
        <f t="shared" si="56"/>
        <v/>
      </c>
      <c r="AN226" s="964" t="str">
        <f t="shared" si="57"/>
        <v/>
      </c>
      <c r="AO226" s="964" t="str">
        <f t="shared" si="58"/>
        <v/>
      </c>
      <c r="AP226" s="965" t="str">
        <f t="shared" si="59"/>
        <v/>
      </c>
      <c r="AQ226" s="964" t="str">
        <f>IF(AM226="","",IF(COUNTIF(BO27:BO309,TRIM(AP226))&gt;0,"EXCLUSION EXACTE",""))</f>
        <v/>
      </c>
      <c r="AR226" s="964" t="str" cm="1">
        <f t="array" ref="AR226">IF(AM226="","",IF(SUMPRODUCT(--(BO27:BO309&lt;&gt;""),--ISNUMBER(SEARCH(" "&amp;BO27:BO309&amp;" ",AP226)))&gt;0,"BLOQUE MOLLUSQUES",""))</f>
        <v/>
      </c>
      <c r="AS226" s="964" t="str" cm="1">
        <f t="array" ref="AS226">IF(AM226="","",IF(SUMPRODUCT(--(BS27:BS309&lt;&gt;""),--ISNUMBER(SEARCH(" "&amp;BS27:BS309&amp;" ",AP226)))&gt;0,"FORCE MOLLUSQUES",""))</f>
        <v/>
      </c>
      <c r="AT226" s="965" t="str">
        <f t="shared" si="60"/>
        <v/>
      </c>
      <c r="AU226" s="965" t="str">
        <f t="shared" si="63"/>
        <v/>
      </c>
      <c r="AV226" s="964" t="str">
        <f t="shared" si="61"/>
        <v/>
      </c>
      <c r="AW226" s="964" t="str" cm="1">
        <f t="array" ref="AW226">IF(AM226="","",IF(AQ226&lt;&gt;"","",IF(SUMPRODUCT(--(BM27:BM1509=AW26),--(BL27:BL1509&lt;&gt;""),--ISNUMBER(SEARCH(" "&amp;BL27:BL1509&amp;" ",AP226)))&gt;0,AW26,"")))</f>
        <v/>
      </c>
      <c r="AX226" s="964" t="str" cm="1">
        <f t="array" ref="AX226">IF(AM226="","",IF(AQ226&lt;&gt;"","",IF(SUMPRODUCT(--(BM27:BM1509=AX26),--(BL27:BL1509&lt;&gt;""),--ISNUMBER(SEARCH(" "&amp;BL27:BL1509&amp;" ",AP226)))&gt;0,AX26,"")))</f>
        <v/>
      </c>
      <c r="AY226" s="964" t="str" cm="1">
        <f t="array" ref="AY226">IF(AM226="","",IF(AQ226&lt;&gt;"","",IF(SUMPRODUCT(--(BM27:BM1509=AY26),--(BL27:BL1509&lt;&gt;""),--ISNUMBER(SEARCH(" "&amp;BL27:BL1509&amp;" ",AP226)))&gt;0,AY26,"")))</f>
        <v/>
      </c>
      <c r="AZ226" s="964" t="str" cm="1">
        <f t="array" ref="AZ226">IF(AM226="","",IF(AQ226&lt;&gt;"","",IF(SUMPRODUCT(--(BM27:BM1509=AZ26),--(BL27:BL1509&lt;&gt;""),--ISNUMBER(SEARCH(" "&amp;BL27:BL1509&amp;" ",AP226)))&gt;0,AZ26,"")))</f>
        <v/>
      </c>
      <c r="BA226" s="964" t="str" cm="1">
        <f t="array" ref="BA226">IF(AM226="","",IF(AQ226&lt;&gt;"","",IF(SUMPRODUCT(--(BM27:BM1509=BA26),--(BL27:BL1509&lt;&gt;""),--ISNUMBER(SEARCH(" "&amp;BL27:BL1509&amp;" ",AP226)))&gt;0,BA26,"")))</f>
        <v/>
      </c>
      <c r="BB226" s="964" t="str" cm="1">
        <f t="array" ref="BB226">IF(AM226="","",IF(AQ226&lt;&gt;"","",IF(SUMPRODUCT(--(BM27:BM1509=BB26),--(BL27:BL1509&lt;&gt;""),--ISNUMBER(SEARCH(" "&amp;BL27:BL1509&amp;" ",AP226)))&gt;0,BB26,"")))</f>
        <v/>
      </c>
      <c r="BC226" s="964" t="str" cm="1">
        <f t="array" ref="BC226">IF(AM226="","",IF(AQ226&lt;&gt;"","",IF(SUMPRODUCT(--(BM27:BM1509=BC26),--(BL27:BL1509&lt;&gt;""),--ISNUMBER(SEARCH(" "&amp;BL27:BL1509&amp;" ",AP226)))&gt;0,BC26,"")))</f>
        <v/>
      </c>
      <c r="BD226" s="964" t="str" cm="1">
        <f t="array" ref="BD226">IF(AM226="","",IF(AQ226&lt;&gt;"","",IF(SUMPRODUCT(--(BM27:BM1509=BD26),--(BL27:BL1509&lt;&gt;""),--ISNUMBER(SEARCH(" "&amp;BL27:BL1509&amp;" ",AP226)))&gt;0,BD26,"")))</f>
        <v/>
      </c>
      <c r="BE226" s="964" t="str" cm="1">
        <f t="array" ref="BE226">IF(AM226="","",IF(AQ226&lt;&gt;"","",IF(SUMPRODUCT(--(BM27:BM1509=BE26),--(BL27:BL1509&lt;&gt;""),--ISNUMBER(SEARCH(" "&amp;BL27:BL1509&amp;" ",AP226)))&gt;0,BE26,"")))</f>
        <v/>
      </c>
      <c r="BF226" s="964" t="str" cm="1">
        <f t="array" ref="BF226">IF(AM226="","",IF(AQ226&lt;&gt;"","",IF(SUMPRODUCT(--(BM27:BM1509=BF26),--(BL27:BL1509&lt;&gt;""),--ISNUMBER(SEARCH(" "&amp;BL27:BL1509&amp;" ",AP226)))&gt;0,BF26,"")))</f>
        <v/>
      </c>
      <c r="BG226" s="964" t="str" cm="1">
        <f t="array" ref="BG226">IF(AM226="","",IF(AQ226&lt;&gt;"","",IF(SUMPRODUCT(--(BM27:BM1509=BG26),--(BL27:BL1509&lt;&gt;""),--ISNUMBER(SEARCH(" "&amp;BL27:BL1509&amp;" ",AP226)))&gt;0,BG26,"")))</f>
        <v/>
      </c>
      <c r="BH226" s="964" t="str" cm="1">
        <f t="array" ref="BH226">IF(AM226="","",IF(AQ226&lt;&gt;"","",IF(SUMPRODUCT(--(BM27:BM1509=BH26),--(BL27:BL1509&lt;&gt;""),--ISNUMBER(SEARCH(" "&amp;BL27:BL1509&amp;" ",AP226)))&gt;0,BH26,"")))</f>
        <v/>
      </c>
      <c r="BI226" s="964" t="str" cm="1">
        <f t="array" ref="BI226">IF(AM226="","",IF(AQ226&lt;&gt;"","",IF(SUMPRODUCT(--(BM27:BM1509=BI26),--(BL27:BL1509&lt;&gt;""),--ISNUMBER(SEARCH(" "&amp;BL27:BL1509&amp;" ",AP226)))&gt;0,BI26,"")))</f>
        <v/>
      </c>
      <c r="BJ226" s="964" t="str" cm="1">
        <f t="array" ref="BJ226">IF(AM226="","",IF(AS226&lt;&gt;"",BJ26,IF(AR226&lt;&gt;"","",IF(AQ226&lt;&gt;"","",IF(SUMPRODUCT(--(BM27:BM1509=BJ26),--(BL27:BL1509&lt;&gt;""),--ISNUMBER(SEARCH(" "&amp;BL27:BL1509&amp;" ",AP226)))&gt;0,BJ26,"")))))</f>
        <v/>
      </c>
      <c r="BL226" s="964" t="s">
        <v>101</v>
      </c>
      <c r="BM226" s="964" t="s">
        <v>1962</v>
      </c>
      <c r="BO226" s="964"/>
      <c r="BP226" s="964"/>
      <c r="BQ226" s="964"/>
      <c r="BS226" s="964"/>
      <c r="BT226" s="964"/>
      <c r="BU226" s="964"/>
      <c r="CM226" s="49">
        <v>1</v>
      </c>
    </row>
    <row r="227" spans="4:91" ht="30" customHeight="1">
      <c r="D227" s="674"/>
      <c r="E227" s="680"/>
      <c r="F227" s="681"/>
      <c r="G227" s="680"/>
      <c r="H227" s="682"/>
      <c r="I227" s="891"/>
      <c r="J227" s="892"/>
      <c r="K227" s="745"/>
      <c r="L227" s="893"/>
      <c r="M227" s="894"/>
      <c r="N227" s="895"/>
      <c r="O227" s="896"/>
      <c r="P227" s="137"/>
      <c r="Q227" s="897"/>
      <c r="R227" s="751"/>
      <c r="S227" s="898"/>
      <c r="T227" s="753"/>
      <c r="U227" s="899"/>
      <c r="V227" s="900"/>
      <c r="W227" s="756"/>
      <c r="X227" s="764"/>
      <c r="Z227" s="957" t="str">
        <f>IF(AA227="","",COUNTIF(AA27:AA227,"&lt;&gt;"))</f>
        <v/>
      </c>
      <c r="AA227" s="958"/>
      <c r="AB227" s="974" t="str">
        <f t="shared" si="62"/>
        <v/>
      </c>
      <c r="AC227" s="984" t="str">
        <f t="shared" si="50"/>
        <v/>
      </c>
      <c r="AD227" s="961" t="str">
        <f t="shared" si="51"/>
        <v/>
      </c>
      <c r="AE227" s="962" t="str">
        <f t="shared" si="52"/>
        <v/>
      </c>
      <c r="AF227" s="963" t="str">
        <f>IF(AG227="","",COUNTIF(AG27:AG227,"&lt;&gt;"))</f>
        <v/>
      </c>
      <c r="AG227" s="958" t="str" cm="1">
        <f t="array" ref="AG227">IF(AK227="","",IF(LEN(AK227)&lt;=MAX(10,AF22),AK227,IFERROR(LEFT(AK227,LOOKUP(2,1/(MID(AK227,ROW(10:509),1)=" ")/(ROW(10:509)&lt;=MAX(10,AF22)),ROW(10:509))-1),LEFT(AK227,MAX(10,AF22)))))</f>
        <v/>
      </c>
      <c r="AH227" s="963" t="str">
        <f t="shared" si="53"/>
        <v/>
      </c>
      <c r="AI227" s="963" t="str">
        <f t="shared" si="54"/>
        <v/>
      </c>
      <c r="AJ227" s="964" t="str">
        <f>IF(AL226&lt;&gt;"",AJ226,IF(AJ226&lt;MAX(Z27:Z326),AJ226+1,""))</f>
        <v/>
      </c>
      <c r="AK227" s="965" t="str">
        <f>IF(AJ227="","",IF(AL226&lt;&gt;"",AL226,INDEX(AD27:AD326,MATCH(AJ227,Z27:Z326,0))))</f>
        <v/>
      </c>
      <c r="AL227" s="965" t="str">
        <f t="shared" si="55"/>
        <v/>
      </c>
      <c r="AM227" s="966" t="str">
        <f t="shared" si="56"/>
        <v/>
      </c>
      <c r="AN227" s="967" t="str">
        <f t="shared" si="57"/>
        <v/>
      </c>
      <c r="AO227" s="967" t="str">
        <f t="shared" si="58"/>
        <v/>
      </c>
      <c r="AP227" s="966" t="str">
        <f t="shared" si="59"/>
        <v/>
      </c>
      <c r="AQ227" s="967" t="str">
        <f>IF(AM227="","",IF(COUNTIF(BO27:BO309,TRIM(AP227))&gt;0,"EXCLUSION EXACTE",""))</f>
        <v/>
      </c>
      <c r="AR227" s="967" t="str" cm="1">
        <f t="array" ref="AR227">IF(AM227="","",IF(SUMPRODUCT(--(BO27:BO309&lt;&gt;""),--ISNUMBER(SEARCH(" "&amp;BO27:BO309&amp;" ",AP227)))&gt;0,"BLOQUE MOLLUSQUES",""))</f>
        <v/>
      </c>
      <c r="AS227" s="967" t="str" cm="1">
        <f t="array" ref="AS227">IF(AM227="","",IF(SUMPRODUCT(--(BS27:BS309&lt;&gt;""),--ISNUMBER(SEARCH(" "&amp;BS27:BS309&amp;" ",AP227)))&gt;0,"FORCE MOLLUSQUES",""))</f>
        <v/>
      </c>
      <c r="AT227" s="966" t="str">
        <f t="shared" si="60"/>
        <v/>
      </c>
      <c r="AU227" s="966" t="str">
        <f t="shared" si="63"/>
        <v/>
      </c>
      <c r="AV227" s="967" t="str">
        <f t="shared" si="61"/>
        <v/>
      </c>
      <c r="AW227" s="967" t="str" cm="1">
        <f t="array" ref="AW227">IF(AM227="","",IF(AQ227&lt;&gt;"","",IF(SUMPRODUCT(--(BM27:BM1509=AW26),--(BL27:BL1509&lt;&gt;""),--ISNUMBER(SEARCH(" "&amp;BL27:BL1509&amp;" ",AP227)))&gt;0,AW26,"")))</f>
        <v/>
      </c>
      <c r="AX227" s="967" t="str" cm="1">
        <f t="array" ref="AX227">IF(AM227="","",IF(AQ227&lt;&gt;"","",IF(SUMPRODUCT(--(BM27:BM1509=AX26),--(BL27:BL1509&lt;&gt;""),--ISNUMBER(SEARCH(" "&amp;BL27:BL1509&amp;" ",AP227)))&gt;0,AX26,"")))</f>
        <v/>
      </c>
      <c r="AY227" s="967" t="str" cm="1">
        <f t="array" ref="AY227">IF(AM227="","",IF(AQ227&lt;&gt;"","",IF(SUMPRODUCT(--(BM27:BM1509=AY26),--(BL27:BL1509&lt;&gt;""),--ISNUMBER(SEARCH(" "&amp;BL27:BL1509&amp;" ",AP227)))&gt;0,AY26,"")))</f>
        <v/>
      </c>
      <c r="AZ227" s="967" t="str" cm="1">
        <f t="array" ref="AZ227">IF(AM227="","",IF(AQ227&lt;&gt;"","",IF(SUMPRODUCT(--(BM27:BM1509=AZ26),--(BL27:BL1509&lt;&gt;""),--ISNUMBER(SEARCH(" "&amp;BL27:BL1509&amp;" ",AP227)))&gt;0,AZ26,"")))</f>
        <v/>
      </c>
      <c r="BA227" s="967" t="str" cm="1">
        <f t="array" ref="BA227">IF(AM227="","",IF(AQ227&lt;&gt;"","",IF(SUMPRODUCT(--(BM27:BM1509=BA26),--(BL27:BL1509&lt;&gt;""),--ISNUMBER(SEARCH(" "&amp;BL27:BL1509&amp;" ",AP227)))&gt;0,BA26,"")))</f>
        <v/>
      </c>
      <c r="BB227" s="967" t="str" cm="1">
        <f t="array" ref="BB227">IF(AM227="","",IF(AQ227&lt;&gt;"","",IF(SUMPRODUCT(--(BM27:BM1509=BB26),--(BL27:BL1509&lt;&gt;""),--ISNUMBER(SEARCH(" "&amp;BL27:BL1509&amp;" ",AP227)))&gt;0,BB26,"")))</f>
        <v/>
      </c>
      <c r="BC227" s="967" t="str" cm="1">
        <f t="array" ref="BC227">IF(AM227="","",IF(AQ227&lt;&gt;"","",IF(SUMPRODUCT(--(BM27:BM1509=BC26),--(BL27:BL1509&lt;&gt;""),--ISNUMBER(SEARCH(" "&amp;BL27:BL1509&amp;" ",AP227)))&gt;0,BC26,"")))</f>
        <v/>
      </c>
      <c r="BD227" s="967" t="str" cm="1">
        <f t="array" ref="BD227">IF(AM227="","",IF(AQ227&lt;&gt;"","",IF(SUMPRODUCT(--(BM27:BM1509=BD26),--(BL27:BL1509&lt;&gt;""),--ISNUMBER(SEARCH(" "&amp;BL27:BL1509&amp;" ",AP227)))&gt;0,BD26,"")))</f>
        <v/>
      </c>
      <c r="BE227" s="967" t="str" cm="1">
        <f t="array" ref="BE227">IF(AM227="","",IF(AQ227&lt;&gt;"","",IF(SUMPRODUCT(--(BM27:BM1509=BE26),--(BL27:BL1509&lt;&gt;""),--ISNUMBER(SEARCH(" "&amp;BL27:BL1509&amp;" ",AP227)))&gt;0,BE26,"")))</f>
        <v/>
      </c>
      <c r="BF227" s="967" t="str" cm="1">
        <f t="array" ref="BF227">IF(AM227="","",IF(AQ227&lt;&gt;"","",IF(SUMPRODUCT(--(BM27:BM1509=BF26),--(BL27:BL1509&lt;&gt;""),--ISNUMBER(SEARCH(" "&amp;BL27:BL1509&amp;" ",AP227)))&gt;0,BF26,"")))</f>
        <v/>
      </c>
      <c r="BG227" s="967" t="str" cm="1">
        <f t="array" ref="BG227">IF(AM227="","",IF(AQ227&lt;&gt;"","",IF(SUMPRODUCT(--(BM27:BM1509=BG26),--(BL27:BL1509&lt;&gt;""),--ISNUMBER(SEARCH(" "&amp;BL27:BL1509&amp;" ",AP227)))&gt;0,BG26,"")))</f>
        <v/>
      </c>
      <c r="BH227" s="967" t="str" cm="1">
        <f t="array" ref="BH227">IF(AM227="","",IF(AQ227&lt;&gt;"","",IF(SUMPRODUCT(--(BM27:BM1509=BH26),--(BL27:BL1509&lt;&gt;""),--ISNUMBER(SEARCH(" "&amp;BL27:BL1509&amp;" ",AP227)))&gt;0,BH26,"")))</f>
        <v/>
      </c>
      <c r="BI227" s="967" t="str" cm="1">
        <f t="array" ref="BI227">IF(AM227="","",IF(AQ227&lt;&gt;"","",IF(SUMPRODUCT(--(BM27:BM1509=BI26),--(BL27:BL1509&lt;&gt;""),--ISNUMBER(SEARCH(" "&amp;BL27:BL1509&amp;" ",AP227)))&gt;0,BI26,"")))</f>
        <v/>
      </c>
      <c r="BJ227" s="967" t="str" cm="1">
        <f t="array" ref="BJ227">IF(AM227="","",IF(AS227&lt;&gt;"",BJ26,IF(AR227&lt;&gt;"","",IF(AQ227&lt;&gt;"","",IF(SUMPRODUCT(--(BM27:BM1509=BJ26),--(BL27:BL1509&lt;&gt;""),--ISNUMBER(SEARCH(" "&amp;BL27:BL1509&amp;" ",AP227)))&gt;0,BJ26,"")))))</f>
        <v/>
      </c>
      <c r="BL227" s="968" t="s">
        <v>2242</v>
      </c>
      <c r="BM227" s="968" t="s">
        <v>1962</v>
      </c>
      <c r="BO227" s="964"/>
      <c r="BP227" s="964"/>
      <c r="BQ227" s="964"/>
      <c r="BS227" s="964"/>
      <c r="BT227" s="964"/>
      <c r="BU227" s="964"/>
      <c r="CM227" s="49">
        <v>1</v>
      </c>
    </row>
    <row r="228" spans="4:91" ht="30" customHeight="1">
      <c r="D228" s="674"/>
      <c r="E228" s="680"/>
      <c r="F228" s="681"/>
      <c r="G228" s="680"/>
      <c r="H228" s="682"/>
      <c r="I228" s="891"/>
      <c r="J228" s="892"/>
      <c r="K228" s="745"/>
      <c r="L228" s="893"/>
      <c r="M228" s="894"/>
      <c r="N228" s="895"/>
      <c r="O228" s="896"/>
      <c r="P228" s="137"/>
      <c r="Q228" s="897"/>
      <c r="R228" s="751"/>
      <c r="S228" s="898"/>
      <c r="T228" s="753"/>
      <c r="U228" s="899"/>
      <c r="V228" s="900"/>
      <c r="W228" s="756"/>
      <c r="X228" s="764"/>
      <c r="Z228" s="973" t="str">
        <f>IF(AA228="","",COUNTIF(AA27:AA228,"&lt;&gt;"))</f>
        <v/>
      </c>
      <c r="AA228" s="965"/>
      <c r="AB228" s="974" t="str">
        <f t="shared" si="62"/>
        <v/>
      </c>
      <c r="AC228" s="984" t="str">
        <f t="shared" si="50"/>
        <v/>
      </c>
      <c r="AD228" s="976" t="str">
        <f t="shared" si="51"/>
        <v/>
      </c>
      <c r="AE228" s="977" t="str">
        <f t="shared" si="52"/>
        <v/>
      </c>
      <c r="AF228" s="964" t="str">
        <f>IF(AG228="","",COUNTIF(AG27:AG228,"&lt;&gt;"))</f>
        <v/>
      </c>
      <c r="AG228" s="965" t="str" cm="1">
        <f t="array" ref="AG228">IF(AK228="","",IF(LEN(AK228)&lt;=MAX(10,AF22),AK228,IFERROR(LEFT(AK228,LOOKUP(2,1/(MID(AK228,ROW(10:509),1)=" ")/(ROW(10:509)&lt;=MAX(10,AF22)),ROW(10:509))-1),LEFT(AK228,MAX(10,AF22)))))</f>
        <v/>
      </c>
      <c r="AH228" s="964" t="str">
        <f t="shared" si="53"/>
        <v/>
      </c>
      <c r="AI228" s="964" t="str">
        <f t="shared" si="54"/>
        <v/>
      </c>
      <c r="AJ228" s="964" t="str">
        <f>IF(AL227&lt;&gt;"",AJ227,IF(AJ227&lt;MAX(Z27:Z326),AJ227+1,""))</f>
        <v/>
      </c>
      <c r="AK228" s="965" t="str">
        <f>IF(AJ228="","",IF(AL227&lt;&gt;"",AL227,INDEX(AD27:AD326,MATCH(AJ228,Z27:Z326,0))))</f>
        <v/>
      </c>
      <c r="AL228" s="965" t="str">
        <f t="shared" si="55"/>
        <v/>
      </c>
      <c r="AM228" s="965" t="str">
        <f t="shared" si="56"/>
        <v/>
      </c>
      <c r="AN228" s="964" t="str">
        <f t="shared" si="57"/>
        <v/>
      </c>
      <c r="AO228" s="964" t="str">
        <f t="shared" si="58"/>
        <v/>
      </c>
      <c r="AP228" s="965" t="str">
        <f t="shared" si="59"/>
        <v/>
      </c>
      <c r="AQ228" s="964" t="str">
        <f>IF(AM228="","",IF(COUNTIF(BO27:BO309,TRIM(AP228))&gt;0,"EXCLUSION EXACTE",""))</f>
        <v/>
      </c>
      <c r="AR228" s="964" t="str" cm="1">
        <f t="array" ref="AR228">IF(AM228="","",IF(SUMPRODUCT(--(BO27:BO309&lt;&gt;""),--ISNUMBER(SEARCH(" "&amp;BO27:BO309&amp;" ",AP228)))&gt;0,"BLOQUE MOLLUSQUES",""))</f>
        <v/>
      </c>
      <c r="AS228" s="964" t="str" cm="1">
        <f t="array" ref="AS228">IF(AM228="","",IF(SUMPRODUCT(--(BS27:BS309&lt;&gt;""),--ISNUMBER(SEARCH(" "&amp;BS27:BS309&amp;" ",AP228)))&gt;0,"FORCE MOLLUSQUES",""))</f>
        <v/>
      </c>
      <c r="AT228" s="965" t="str">
        <f t="shared" si="60"/>
        <v/>
      </c>
      <c r="AU228" s="965" t="str">
        <f t="shared" si="63"/>
        <v/>
      </c>
      <c r="AV228" s="964" t="str">
        <f t="shared" si="61"/>
        <v/>
      </c>
      <c r="AW228" s="964" t="str" cm="1">
        <f t="array" ref="AW228">IF(AM228="","",IF(AQ228&lt;&gt;"","",IF(SUMPRODUCT(--(BM27:BM1509=AW26),--(BL27:BL1509&lt;&gt;""),--ISNUMBER(SEARCH(" "&amp;BL27:BL1509&amp;" ",AP228)))&gt;0,AW26,"")))</f>
        <v/>
      </c>
      <c r="AX228" s="964" t="str" cm="1">
        <f t="array" ref="AX228">IF(AM228="","",IF(AQ228&lt;&gt;"","",IF(SUMPRODUCT(--(BM27:BM1509=AX26),--(BL27:BL1509&lt;&gt;""),--ISNUMBER(SEARCH(" "&amp;BL27:BL1509&amp;" ",AP228)))&gt;0,AX26,"")))</f>
        <v/>
      </c>
      <c r="AY228" s="964" t="str" cm="1">
        <f t="array" ref="AY228">IF(AM228="","",IF(AQ228&lt;&gt;"","",IF(SUMPRODUCT(--(BM27:BM1509=AY26),--(BL27:BL1509&lt;&gt;""),--ISNUMBER(SEARCH(" "&amp;BL27:BL1509&amp;" ",AP228)))&gt;0,AY26,"")))</f>
        <v/>
      </c>
      <c r="AZ228" s="964" t="str" cm="1">
        <f t="array" ref="AZ228">IF(AM228="","",IF(AQ228&lt;&gt;"","",IF(SUMPRODUCT(--(BM27:BM1509=AZ26),--(BL27:BL1509&lt;&gt;""),--ISNUMBER(SEARCH(" "&amp;BL27:BL1509&amp;" ",AP228)))&gt;0,AZ26,"")))</f>
        <v/>
      </c>
      <c r="BA228" s="964" t="str" cm="1">
        <f t="array" ref="BA228">IF(AM228="","",IF(AQ228&lt;&gt;"","",IF(SUMPRODUCT(--(BM27:BM1509=BA26),--(BL27:BL1509&lt;&gt;""),--ISNUMBER(SEARCH(" "&amp;BL27:BL1509&amp;" ",AP228)))&gt;0,BA26,"")))</f>
        <v/>
      </c>
      <c r="BB228" s="964" t="str" cm="1">
        <f t="array" ref="BB228">IF(AM228="","",IF(AQ228&lt;&gt;"","",IF(SUMPRODUCT(--(BM27:BM1509=BB26),--(BL27:BL1509&lt;&gt;""),--ISNUMBER(SEARCH(" "&amp;BL27:BL1509&amp;" ",AP228)))&gt;0,BB26,"")))</f>
        <v/>
      </c>
      <c r="BC228" s="964" t="str" cm="1">
        <f t="array" ref="BC228">IF(AM228="","",IF(AQ228&lt;&gt;"","",IF(SUMPRODUCT(--(BM27:BM1509=BC26),--(BL27:BL1509&lt;&gt;""),--ISNUMBER(SEARCH(" "&amp;BL27:BL1509&amp;" ",AP228)))&gt;0,BC26,"")))</f>
        <v/>
      </c>
      <c r="BD228" s="964" t="str" cm="1">
        <f t="array" ref="BD228">IF(AM228="","",IF(AQ228&lt;&gt;"","",IF(SUMPRODUCT(--(BM27:BM1509=BD26),--(BL27:BL1509&lt;&gt;""),--ISNUMBER(SEARCH(" "&amp;BL27:BL1509&amp;" ",AP228)))&gt;0,BD26,"")))</f>
        <v/>
      </c>
      <c r="BE228" s="964" t="str" cm="1">
        <f t="array" ref="BE228">IF(AM228="","",IF(AQ228&lt;&gt;"","",IF(SUMPRODUCT(--(BM27:BM1509=BE26),--(BL27:BL1509&lt;&gt;""),--ISNUMBER(SEARCH(" "&amp;BL27:BL1509&amp;" ",AP228)))&gt;0,BE26,"")))</f>
        <v/>
      </c>
      <c r="BF228" s="964" t="str" cm="1">
        <f t="array" ref="BF228">IF(AM228="","",IF(AQ228&lt;&gt;"","",IF(SUMPRODUCT(--(BM27:BM1509=BF26),--(BL27:BL1509&lt;&gt;""),--ISNUMBER(SEARCH(" "&amp;BL27:BL1509&amp;" ",AP228)))&gt;0,BF26,"")))</f>
        <v/>
      </c>
      <c r="BG228" s="964" t="str" cm="1">
        <f t="array" ref="BG228">IF(AM228="","",IF(AQ228&lt;&gt;"","",IF(SUMPRODUCT(--(BM27:BM1509=BG26),--(BL27:BL1509&lt;&gt;""),--ISNUMBER(SEARCH(" "&amp;BL27:BL1509&amp;" ",AP228)))&gt;0,BG26,"")))</f>
        <v/>
      </c>
      <c r="BH228" s="964" t="str" cm="1">
        <f t="array" ref="BH228">IF(AM228="","",IF(AQ228&lt;&gt;"","",IF(SUMPRODUCT(--(BM27:BM1509=BH26),--(BL27:BL1509&lt;&gt;""),--ISNUMBER(SEARCH(" "&amp;BL27:BL1509&amp;" ",AP228)))&gt;0,BH26,"")))</f>
        <v/>
      </c>
      <c r="BI228" s="964" t="str" cm="1">
        <f t="array" ref="BI228">IF(AM228="","",IF(AQ228&lt;&gt;"","",IF(SUMPRODUCT(--(BM27:BM1509=BI26),--(BL27:BL1509&lt;&gt;""),--ISNUMBER(SEARCH(" "&amp;BL27:BL1509&amp;" ",AP228)))&gt;0,BI26,"")))</f>
        <v/>
      </c>
      <c r="BJ228" s="964" t="str" cm="1">
        <f t="array" ref="BJ228">IF(AM228="","",IF(AS228&lt;&gt;"",BJ26,IF(AR228&lt;&gt;"","",IF(AQ228&lt;&gt;"","",IF(SUMPRODUCT(--(BM27:BM1509=BJ26),--(BL27:BL1509&lt;&gt;""),--ISNUMBER(SEARCH(" "&amp;BL27:BL1509&amp;" ",AP228)))&gt;0,BJ26,"")))))</f>
        <v/>
      </c>
      <c r="BL228" s="964" t="s">
        <v>2243</v>
      </c>
      <c r="BM228" s="964" t="s">
        <v>1962</v>
      </c>
      <c r="BO228" s="964"/>
      <c r="BP228" s="964"/>
      <c r="BQ228" s="964"/>
      <c r="BS228" s="964"/>
      <c r="BT228" s="964"/>
      <c r="BU228" s="964"/>
      <c r="CM228" s="49">
        <v>1</v>
      </c>
    </row>
    <row r="229" spans="4:91" ht="30" customHeight="1">
      <c r="D229" s="674"/>
      <c r="E229" s="680"/>
      <c r="F229" s="681"/>
      <c r="G229" s="680"/>
      <c r="H229" s="682"/>
      <c r="I229" s="891"/>
      <c r="J229" s="892"/>
      <c r="K229" s="745"/>
      <c r="L229" s="893"/>
      <c r="M229" s="894"/>
      <c r="N229" s="895"/>
      <c r="O229" s="896"/>
      <c r="P229" s="137"/>
      <c r="Q229" s="897"/>
      <c r="R229" s="751"/>
      <c r="S229" s="898"/>
      <c r="T229" s="753"/>
      <c r="U229" s="899"/>
      <c r="V229" s="900"/>
      <c r="W229" s="756"/>
      <c r="X229" s="764"/>
      <c r="Z229" s="957" t="str">
        <f>IF(AA229="","",COUNTIF(AA27:AA229,"&lt;&gt;"))</f>
        <v/>
      </c>
      <c r="AA229" s="958"/>
      <c r="AB229" s="974" t="str">
        <f t="shared" si="62"/>
        <v/>
      </c>
      <c r="AC229" s="984" t="str">
        <f t="shared" si="50"/>
        <v/>
      </c>
      <c r="AD229" s="961" t="str">
        <f t="shared" si="51"/>
        <v/>
      </c>
      <c r="AE229" s="962" t="str">
        <f t="shared" si="52"/>
        <v/>
      </c>
      <c r="AF229" s="963" t="str">
        <f>IF(AG229="","",COUNTIF(AG27:AG229,"&lt;&gt;"))</f>
        <v/>
      </c>
      <c r="AG229" s="958" t="str" cm="1">
        <f t="array" ref="AG229">IF(AK229="","",IF(LEN(AK229)&lt;=MAX(10,AF22),AK229,IFERROR(LEFT(AK229,LOOKUP(2,1/(MID(AK229,ROW(10:509),1)=" ")/(ROW(10:509)&lt;=MAX(10,AF22)),ROW(10:509))-1),LEFT(AK229,MAX(10,AF22)))))</f>
        <v/>
      </c>
      <c r="AH229" s="963" t="str">
        <f t="shared" si="53"/>
        <v/>
      </c>
      <c r="AI229" s="963" t="str">
        <f t="shared" si="54"/>
        <v/>
      </c>
      <c r="AJ229" s="964" t="str">
        <f>IF(AL228&lt;&gt;"",AJ228,IF(AJ228&lt;MAX(Z27:Z326),AJ228+1,""))</f>
        <v/>
      </c>
      <c r="AK229" s="965" t="str">
        <f>IF(AJ229="","",IF(AL228&lt;&gt;"",AL228,INDEX(AD27:AD326,MATCH(AJ229,Z27:Z326,0))))</f>
        <v/>
      </c>
      <c r="AL229" s="965" t="str">
        <f t="shared" si="55"/>
        <v/>
      </c>
      <c r="AM229" s="966" t="str">
        <f t="shared" si="56"/>
        <v/>
      </c>
      <c r="AN229" s="967" t="str">
        <f t="shared" si="57"/>
        <v/>
      </c>
      <c r="AO229" s="967" t="str">
        <f t="shared" si="58"/>
        <v/>
      </c>
      <c r="AP229" s="966" t="str">
        <f t="shared" si="59"/>
        <v/>
      </c>
      <c r="AQ229" s="967" t="str">
        <f>IF(AM229="","",IF(COUNTIF(BO27:BO309,TRIM(AP229))&gt;0,"EXCLUSION EXACTE",""))</f>
        <v/>
      </c>
      <c r="AR229" s="967" t="str" cm="1">
        <f t="array" ref="AR229">IF(AM229="","",IF(SUMPRODUCT(--(BO27:BO309&lt;&gt;""),--ISNUMBER(SEARCH(" "&amp;BO27:BO309&amp;" ",AP229)))&gt;0,"BLOQUE MOLLUSQUES",""))</f>
        <v/>
      </c>
      <c r="AS229" s="967" t="str" cm="1">
        <f t="array" ref="AS229">IF(AM229="","",IF(SUMPRODUCT(--(BS27:BS309&lt;&gt;""),--ISNUMBER(SEARCH(" "&amp;BS27:BS309&amp;" ",AP229)))&gt;0,"FORCE MOLLUSQUES",""))</f>
        <v/>
      </c>
      <c r="AT229" s="966" t="str">
        <f t="shared" si="60"/>
        <v/>
      </c>
      <c r="AU229" s="966" t="str">
        <f t="shared" si="63"/>
        <v/>
      </c>
      <c r="AV229" s="967" t="str">
        <f t="shared" si="61"/>
        <v/>
      </c>
      <c r="AW229" s="967" t="str" cm="1">
        <f t="array" ref="AW229">IF(AM229="","",IF(AQ229&lt;&gt;"","",IF(SUMPRODUCT(--(BM27:BM1509=AW26),--(BL27:BL1509&lt;&gt;""),--ISNUMBER(SEARCH(" "&amp;BL27:BL1509&amp;" ",AP229)))&gt;0,AW26,"")))</f>
        <v/>
      </c>
      <c r="AX229" s="967" t="str" cm="1">
        <f t="array" ref="AX229">IF(AM229="","",IF(AQ229&lt;&gt;"","",IF(SUMPRODUCT(--(BM27:BM1509=AX26),--(BL27:BL1509&lt;&gt;""),--ISNUMBER(SEARCH(" "&amp;BL27:BL1509&amp;" ",AP229)))&gt;0,AX26,"")))</f>
        <v/>
      </c>
      <c r="AY229" s="967" t="str" cm="1">
        <f t="array" ref="AY229">IF(AM229="","",IF(AQ229&lt;&gt;"","",IF(SUMPRODUCT(--(BM27:BM1509=AY26),--(BL27:BL1509&lt;&gt;""),--ISNUMBER(SEARCH(" "&amp;BL27:BL1509&amp;" ",AP229)))&gt;0,AY26,"")))</f>
        <v/>
      </c>
      <c r="AZ229" s="967" t="str" cm="1">
        <f t="array" ref="AZ229">IF(AM229="","",IF(AQ229&lt;&gt;"","",IF(SUMPRODUCT(--(BM27:BM1509=AZ26),--(BL27:BL1509&lt;&gt;""),--ISNUMBER(SEARCH(" "&amp;BL27:BL1509&amp;" ",AP229)))&gt;0,AZ26,"")))</f>
        <v/>
      </c>
      <c r="BA229" s="967" t="str" cm="1">
        <f t="array" ref="BA229">IF(AM229="","",IF(AQ229&lt;&gt;"","",IF(SUMPRODUCT(--(BM27:BM1509=BA26),--(BL27:BL1509&lt;&gt;""),--ISNUMBER(SEARCH(" "&amp;BL27:BL1509&amp;" ",AP229)))&gt;0,BA26,"")))</f>
        <v/>
      </c>
      <c r="BB229" s="967" t="str" cm="1">
        <f t="array" ref="BB229">IF(AM229="","",IF(AQ229&lt;&gt;"","",IF(SUMPRODUCT(--(BM27:BM1509=BB26),--(BL27:BL1509&lt;&gt;""),--ISNUMBER(SEARCH(" "&amp;BL27:BL1509&amp;" ",AP229)))&gt;0,BB26,"")))</f>
        <v/>
      </c>
      <c r="BC229" s="967" t="str" cm="1">
        <f t="array" ref="BC229">IF(AM229="","",IF(AQ229&lt;&gt;"","",IF(SUMPRODUCT(--(BM27:BM1509=BC26),--(BL27:BL1509&lt;&gt;""),--ISNUMBER(SEARCH(" "&amp;BL27:BL1509&amp;" ",AP229)))&gt;0,BC26,"")))</f>
        <v/>
      </c>
      <c r="BD229" s="967" t="str" cm="1">
        <f t="array" ref="BD229">IF(AM229="","",IF(AQ229&lt;&gt;"","",IF(SUMPRODUCT(--(BM27:BM1509=BD26),--(BL27:BL1509&lt;&gt;""),--ISNUMBER(SEARCH(" "&amp;BL27:BL1509&amp;" ",AP229)))&gt;0,BD26,"")))</f>
        <v/>
      </c>
      <c r="BE229" s="967" t="str" cm="1">
        <f t="array" ref="BE229">IF(AM229="","",IF(AQ229&lt;&gt;"","",IF(SUMPRODUCT(--(BM27:BM1509=BE26),--(BL27:BL1509&lt;&gt;""),--ISNUMBER(SEARCH(" "&amp;BL27:BL1509&amp;" ",AP229)))&gt;0,BE26,"")))</f>
        <v/>
      </c>
      <c r="BF229" s="967" t="str" cm="1">
        <f t="array" ref="BF229">IF(AM229="","",IF(AQ229&lt;&gt;"","",IF(SUMPRODUCT(--(BM27:BM1509=BF26),--(BL27:BL1509&lt;&gt;""),--ISNUMBER(SEARCH(" "&amp;BL27:BL1509&amp;" ",AP229)))&gt;0,BF26,"")))</f>
        <v/>
      </c>
      <c r="BG229" s="967" t="str" cm="1">
        <f t="array" ref="BG229">IF(AM229="","",IF(AQ229&lt;&gt;"","",IF(SUMPRODUCT(--(BM27:BM1509=BG26),--(BL27:BL1509&lt;&gt;""),--ISNUMBER(SEARCH(" "&amp;BL27:BL1509&amp;" ",AP229)))&gt;0,BG26,"")))</f>
        <v/>
      </c>
      <c r="BH229" s="967" t="str" cm="1">
        <f t="array" ref="BH229">IF(AM229="","",IF(AQ229&lt;&gt;"","",IF(SUMPRODUCT(--(BM27:BM1509=BH26),--(BL27:BL1509&lt;&gt;""),--ISNUMBER(SEARCH(" "&amp;BL27:BL1509&amp;" ",AP229)))&gt;0,BH26,"")))</f>
        <v/>
      </c>
      <c r="BI229" s="967" t="str" cm="1">
        <f t="array" ref="BI229">IF(AM229="","",IF(AQ229&lt;&gt;"","",IF(SUMPRODUCT(--(BM27:BM1509=BI26),--(BL27:BL1509&lt;&gt;""),--ISNUMBER(SEARCH(" "&amp;BL27:BL1509&amp;" ",AP229)))&gt;0,BI26,"")))</f>
        <v/>
      </c>
      <c r="BJ229" s="967" t="str" cm="1">
        <f t="array" ref="BJ229">IF(AM229="","",IF(AS229&lt;&gt;"",BJ26,IF(AR229&lt;&gt;"","",IF(AQ229&lt;&gt;"","",IF(SUMPRODUCT(--(BM27:BM1509=BJ26),--(BL27:BL1509&lt;&gt;""),--ISNUMBER(SEARCH(" "&amp;BL27:BL1509&amp;" ",AP229)))&gt;0,BJ26,"")))))</f>
        <v/>
      </c>
      <c r="BL229" s="968" t="s">
        <v>2244</v>
      </c>
      <c r="BM229" s="968" t="s">
        <v>1962</v>
      </c>
      <c r="BO229" s="964"/>
      <c r="BP229" s="964"/>
      <c r="BQ229" s="964"/>
      <c r="BS229" s="964"/>
      <c r="BT229" s="964"/>
      <c r="BU229" s="964"/>
      <c r="CM229" s="49">
        <v>1</v>
      </c>
    </row>
    <row r="230" spans="4:91" ht="30" customHeight="1">
      <c r="D230" s="674"/>
      <c r="E230" s="680"/>
      <c r="F230" s="681"/>
      <c r="G230" s="680"/>
      <c r="H230" s="682"/>
      <c r="I230" s="891"/>
      <c r="J230" s="892"/>
      <c r="K230" s="745"/>
      <c r="L230" s="893"/>
      <c r="M230" s="894"/>
      <c r="N230" s="895"/>
      <c r="O230" s="896"/>
      <c r="P230" s="137"/>
      <c r="Q230" s="897"/>
      <c r="R230" s="751"/>
      <c r="S230" s="898"/>
      <c r="T230" s="753"/>
      <c r="U230" s="899"/>
      <c r="V230" s="900"/>
      <c r="W230" s="756"/>
      <c r="X230" s="764"/>
      <c r="Z230" s="973" t="str">
        <f>IF(AA230="","",COUNTIF(AA27:AA230,"&lt;&gt;"))</f>
        <v/>
      </c>
      <c r="AA230" s="965"/>
      <c r="AB230" s="974" t="str">
        <f t="shared" si="62"/>
        <v/>
      </c>
      <c r="AC230" s="984" t="str">
        <f t="shared" si="50"/>
        <v/>
      </c>
      <c r="AD230" s="976" t="str">
        <f t="shared" si="51"/>
        <v/>
      </c>
      <c r="AE230" s="977" t="str">
        <f t="shared" si="52"/>
        <v/>
      </c>
      <c r="AF230" s="964" t="str">
        <f>IF(AG230="","",COUNTIF(AG27:AG230,"&lt;&gt;"))</f>
        <v/>
      </c>
      <c r="AG230" s="965" t="str" cm="1">
        <f t="array" ref="AG230">IF(AK230="","",IF(LEN(AK230)&lt;=MAX(10,AF22),AK230,IFERROR(LEFT(AK230,LOOKUP(2,1/(MID(AK230,ROW(10:509),1)=" ")/(ROW(10:509)&lt;=MAX(10,AF22)),ROW(10:509))-1),LEFT(AK230,MAX(10,AF22)))))</f>
        <v/>
      </c>
      <c r="AH230" s="964" t="str">
        <f t="shared" si="53"/>
        <v/>
      </c>
      <c r="AI230" s="964" t="str">
        <f t="shared" si="54"/>
        <v/>
      </c>
      <c r="AJ230" s="964" t="str">
        <f>IF(AL229&lt;&gt;"",AJ229,IF(AJ229&lt;MAX(Z27:Z326),AJ229+1,""))</f>
        <v/>
      </c>
      <c r="AK230" s="965" t="str">
        <f>IF(AJ230="","",IF(AL229&lt;&gt;"",AL229,INDEX(AD27:AD326,MATCH(AJ230,Z27:Z326,0))))</f>
        <v/>
      </c>
      <c r="AL230" s="965" t="str">
        <f t="shared" si="55"/>
        <v/>
      </c>
      <c r="AM230" s="965" t="str">
        <f t="shared" si="56"/>
        <v/>
      </c>
      <c r="AN230" s="964" t="str">
        <f t="shared" si="57"/>
        <v/>
      </c>
      <c r="AO230" s="964" t="str">
        <f t="shared" si="58"/>
        <v/>
      </c>
      <c r="AP230" s="965" t="str">
        <f t="shared" si="59"/>
        <v/>
      </c>
      <c r="AQ230" s="964" t="str">
        <f>IF(AM230="","",IF(COUNTIF(BO27:BO309,TRIM(AP230))&gt;0,"EXCLUSION EXACTE",""))</f>
        <v/>
      </c>
      <c r="AR230" s="964" t="str" cm="1">
        <f t="array" ref="AR230">IF(AM230="","",IF(SUMPRODUCT(--(BO27:BO309&lt;&gt;""),--ISNUMBER(SEARCH(" "&amp;BO27:BO309&amp;" ",AP230)))&gt;0,"BLOQUE MOLLUSQUES",""))</f>
        <v/>
      </c>
      <c r="AS230" s="964" t="str" cm="1">
        <f t="array" ref="AS230">IF(AM230="","",IF(SUMPRODUCT(--(BS27:BS309&lt;&gt;""),--ISNUMBER(SEARCH(" "&amp;BS27:BS309&amp;" ",AP230)))&gt;0,"FORCE MOLLUSQUES",""))</f>
        <v/>
      </c>
      <c r="AT230" s="965" t="str">
        <f t="shared" si="60"/>
        <v/>
      </c>
      <c r="AU230" s="965" t="str">
        <f t="shared" si="63"/>
        <v/>
      </c>
      <c r="AV230" s="964" t="str">
        <f t="shared" si="61"/>
        <v/>
      </c>
      <c r="AW230" s="964" t="str" cm="1">
        <f t="array" ref="AW230">IF(AM230="","",IF(AQ230&lt;&gt;"","",IF(SUMPRODUCT(--(BM27:BM1509=AW26),--(BL27:BL1509&lt;&gt;""),--ISNUMBER(SEARCH(" "&amp;BL27:BL1509&amp;" ",AP230)))&gt;0,AW26,"")))</f>
        <v/>
      </c>
      <c r="AX230" s="964" t="str" cm="1">
        <f t="array" ref="AX230">IF(AM230="","",IF(AQ230&lt;&gt;"","",IF(SUMPRODUCT(--(BM27:BM1509=AX26),--(BL27:BL1509&lt;&gt;""),--ISNUMBER(SEARCH(" "&amp;BL27:BL1509&amp;" ",AP230)))&gt;0,AX26,"")))</f>
        <v/>
      </c>
      <c r="AY230" s="964" t="str" cm="1">
        <f t="array" ref="AY230">IF(AM230="","",IF(AQ230&lt;&gt;"","",IF(SUMPRODUCT(--(BM27:BM1509=AY26),--(BL27:BL1509&lt;&gt;""),--ISNUMBER(SEARCH(" "&amp;BL27:BL1509&amp;" ",AP230)))&gt;0,AY26,"")))</f>
        <v/>
      </c>
      <c r="AZ230" s="964" t="str" cm="1">
        <f t="array" ref="AZ230">IF(AM230="","",IF(AQ230&lt;&gt;"","",IF(SUMPRODUCT(--(BM27:BM1509=AZ26),--(BL27:BL1509&lt;&gt;""),--ISNUMBER(SEARCH(" "&amp;BL27:BL1509&amp;" ",AP230)))&gt;0,AZ26,"")))</f>
        <v/>
      </c>
      <c r="BA230" s="964" t="str" cm="1">
        <f t="array" ref="BA230">IF(AM230="","",IF(AQ230&lt;&gt;"","",IF(SUMPRODUCT(--(BM27:BM1509=BA26),--(BL27:BL1509&lt;&gt;""),--ISNUMBER(SEARCH(" "&amp;BL27:BL1509&amp;" ",AP230)))&gt;0,BA26,"")))</f>
        <v/>
      </c>
      <c r="BB230" s="964" t="str" cm="1">
        <f t="array" ref="BB230">IF(AM230="","",IF(AQ230&lt;&gt;"","",IF(SUMPRODUCT(--(BM27:BM1509=BB26),--(BL27:BL1509&lt;&gt;""),--ISNUMBER(SEARCH(" "&amp;BL27:BL1509&amp;" ",AP230)))&gt;0,BB26,"")))</f>
        <v/>
      </c>
      <c r="BC230" s="964" t="str" cm="1">
        <f t="array" ref="BC230">IF(AM230="","",IF(AQ230&lt;&gt;"","",IF(SUMPRODUCT(--(BM27:BM1509=BC26),--(BL27:BL1509&lt;&gt;""),--ISNUMBER(SEARCH(" "&amp;BL27:BL1509&amp;" ",AP230)))&gt;0,BC26,"")))</f>
        <v/>
      </c>
      <c r="BD230" s="964" t="str" cm="1">
        <f t="array" ref="BD230">IF(AM230="","",IF(AQ230&lt;&gt;"","",IF(SUMPRODUCT(--(BM27:BM1509=BD26),--(BL27:BL1509&lt;&gt;""),--ISNUMBER(SEARCH(" "&amp;BL27:BL1509&amp;" ",AP230)))&gt;0,BD26,"")))</f>
        <v/>
      </c>
      <c r="BE230" s="964" t="str" cm="1">
        <f t="array" ref="BE230">IF(AM230="","",IF(AQ230&lt;&gt;"","",IF(SUMPRODUCT(--(BM27:BM1509=BE26),--(BL27:BL1509&lt;&gt;""),--ISNUMBER(SEARCH(" "&amp;BL27:BL1509&amp;" ",AP230)))&gt;0,BE26,"")))</f>
        <v/>
      </c>
      <c r="BF230" s="964" t="str" cm="1">
        <f t="array" ref="BF230">IF(AM230="","",IF(AQ230&lt;&gt;"","",IF(SUMPRODUCT(--(BM27:BM1509=BF26),--(BL27:BL1509&lt;&gt;""),--ISNUMBER(SEARCH(" "&amp;BL27:BL1509&amp;" ",AP230)))&gt;0,BF26,"")))</f>
        <v/>
      </c>
      <c r="BG230" s="964" t="str" cm="1">
        <f t="array" ref="BG230">IF(AM230="","",IF(AQ230&lt;&gt;"","",IF(SUMPRODUCT(--(BM27:BM1509=BG26),--(BL27:BL1509&lt;&gt;""),--ISNUMBER(SEARCH(" "&amp;BL27:BL1509&amp;" ",AP230)))&gt;0,BG26,"")))</f>
        <v/>
      </c>
      <c r="BH230" s="964" t="str" cm="1">
        <f t="array" ref="BH230">IF(AM230="","",IF(AQ230&lt;&gt;"","",IF(SUMPRODUCT(--(BM27:BM1509=BH26),--(BL27:BL1509&lt;&gt;""),--ISNUMBER(SEARCH(" "&amp;BL27:BL1509&amp;" ",AP230)))&gt;0,BH26,"")))</f>
        <v/>
      </c>
      <c r="BI230" s="964" t="str" cm="1">
        <f t="array" ref="BI230">IF(AM230="","",IF(AQ230&lt;&gt;"","",IF(SUMPRODUCT(--(BM27:BM1509=BI26),--(BL27:BL1509&lt;&gt;""),--ISNUMBER(SEARCH(" "&amp;BL27:BL1509&amp;" ",AP230)))&gt;0,BI26,"")))</f>
        <v/>
      </c>
      <c r="BJ230" s="964" t="str" cm="1">
        <f t="array" ref="BJ230">IF(AM230="","",IF(AS230&lt;&gt;"",BJ26,IF(AR230&lt;&gt;"","",IF(AQ230&lt;&gt;"","",IF(SUMPRODUCT(--(BM27:BM1509=BJ26),--(BL27:BL1509&lt;&gt;""),--ISNUMBER(SEARCH(" "&amp;BL27:BL1509&amp;" ",AP230)))&gt;0,BJ26,"")))))</f>
        <v/>
      </c>
      <c r="BL230" s="964" t="s">
        <v>2245</v>
      </c>
      <c r="BM230" s="964" t="s">
        <v>1962</v>
      </c>
      <c r="BO230" s="964"/>
      <c r="BP230" s="964"/>
      <c r="BQ230" s="964"/>
      <c r="BS230" s="964"/>
      <c r="BT230" s="964"/>
      <c r="BU230" s="964"/>
      <c r="CM230" s="49">
        <v>1</v>
      </c>
    </row>
    <row r="231" spans="4:91" ht="30" customHeight="1">
      <c r="D231" s="674"/>
      <c r="E231" s="680"/>
      <c r="F231" s="681"/>
      <c r="G231" s="680"/>
      <c r="H231" s="682"/>
      <c r="I231" s="891"/>
      <c r="J231" s="892"/>
      <c r="K231" s="745"/>
      <c r="L231" s="893"/>
      <c r="M231" s="894"/>
      <c r="N231" s="895"/>
      <c r="O231" s="896"/>
      <c r="P231" s="137"/>
      <c r="Q231" s="897"/>
      <c r="R231" s="751"/>
      <c r="S231" s="898"/>
      <c r="T231" s="753"/>
      <c r="U231" s="899"/>
      <c r="V231" s="900"/>
      <c r="W231" s="756"/>
      <c r="X231" s="764"/>
      <c r="Z231" s="957" t="str">
        <f>IF(AA231="","",COUNTIF(AA27:AA231,"&lt;&gt;"))</f>
        <v/>
      </c>
      <c r="AA231" s="958"/>
      <c r="AB231" s="974" t="str">
        <f t="shared" si="62"/>
        <v/>
      </c>
      <c r="AC231" s="984" t="str">
        <f t="shared" si="50"/>
        <v/>
      </c>
      <c r="AD231" s="961" t="str">
        <f t="shared" si="51"/>
        <v/>
      </c>
      <c r="AE231" s="962" t="str">
        <f t="shared" si="52"/>
        <v/>
      </c>
      <c r="AF231" s="963" t="str">
        <f>IF(AG231="","",COUNTIF(AG27:AG231,"&lt;&gt;"))</f>
        <v/>
      </c>
      <c r="AG231" s="958" t="str" cm="1">
        <f t="array" ref="AG231">IF(AK231="","",IF(LEN(AK231)&lt;=MAX(10,AF22),AK231,IFERROR(LEFT(AK231,LOOKUP(2,1/(MID(AK231,ROW(10:509),1)=" ")/(ROW(10:509)&lt;=MAX(10,AF22)),ROW(10:509))-1),LEFT(AK231,MAX(10,AF22)))))</f>
        <v/>
      </c>
      <c r="AH231" s="963" t="str">
        <f t="shared" si="53"/>
        <v/>
      </c>
      <c r="AI231" s="963" t="str">
        <f t="shared" si="54"/>
        <v/>
      </c>
      <c r="AJ231" s="964" t="str">
        <f>IF(AL230&lt;&gt;"",AJ230,IF(AJ230&lt;MAX(Z27:Z326),AJ230+1,""))</f>
        <v/>
      </c>
      <c r="AK231" s="965" t="str">
        <f>IF(AJ231="","",IF(AL230&lt;&gt;"",AL230,INDEX(AD27:AD326,MATCH(AJ231,Z27:Z326,0))))</f>
        <v/>
      </c>
      <c r="AL231" s="965" t="str">
        <f t="shared" si="55"/>
        <v/>
      </c>
      <c r="AM231" s="966" t="str">
        <f t="shared" si="56"/>
        <v/>
      </c>
      <c r="AN231" s="967" t="str">
        <f t="shared" si="57"/>
        <v/>
      </c>
      <c r="AO231" s="967" t="str">
        <f t="shared" si="58"/>
        <v/>
      </c>
      <c r="AP231" s="966" t="str">
        <f t="shared" si="59"/>
        <v/>
      </c>
      <c r="AQ231" s="967" t="str">
        <f>IF(AM231="","",IF(COUNTIF(BO27:BO309,TRIM(AP231))&gt;0,"EXCLUSION EXACTE",""))</f>
        <v/>
      </c>
      <c r="AR231" s="967" t="str" cm="1">
        <f t="array" ref="AR231">IF(AM231="","",IF(SUMPRODUCT(--(BO27:BO309&lt;&gt;""),--ISNUMBER(SEARCH(" "&amp;BO27:BO309&amp;" ",AP231)))&gt;0,"BLOQUE MOLLUSQUES",""))</f>
        <v/>
      </c>
      <c r="AS231" s="967" t="str" cm="1">
        <f t="array" ref="AS231">IF(AM231="","",IF(SUMPRODUCT(--(BS27:BS309&lt;&gt;""),--ISNUMBER(SEARCH(" "&amp;BS27:BS309&amp;" ",AP231)))&gt;0,"FORCE MOLLUSQUES",""))</f>
        <v/>
      </c>
      <c r="AT231" s="966" t="str">
        <f t="shared" si="60"/>
        <v/>
      </c>
      <c r="AU231" s="966" t="str">
        <f t="shared" si="63"/>
        <v/>
      </c>
      <c r="AV231" s="967" t="str">
        <f t="shared" si="61"/>
        <v/>
      </c>
      <c r="AW231" s="967" t="str" cm="1">
        <f t="array" ref="AW231">IF(AM231="","",IF(AQ231&lt;&gt;"","",IF(SUMPRODUCT(--(BM27:BM1509=AW26),--(BL27:BL1509&lt;&gt;""),--ISNUMBER(SEARCH(" "&amp;BL27:BL1509&amp;" ",AP231)))&gt;0,AW26,"")))</f>
        <v/>
      </c>
      <c r="AX231" s="967" t="str" cm="1">
        <f t="array" ref="AX231">IF(AM231="","",IF(AQ231&lt;&gt;"","",IF(SUMPRODUCT(--(BM27:BM1509=AX26),--(BL27:BL1509&lt;&gt;""),--ISNUMBER(SEARCH(" "&amp;BL27:BL1509&amp;" ",AP231)))&gt;0,AX26,"")))</f>
        <v/>
      </c>
      <c r="AY231" s="967" t="str" cm="1">
        <f t="array" ref="AY231">IF(AM231="","",IF(AQ231&lt;&gt;"","",IF(SUMPRODUCT(--(BM27:BM1509=AY26),--(BL27:BL1509&lt;&gt;""),--ISNUMBER(SEARCH(" "&amp;BL27:BL1509&amp;" ",AP231)))&gt;0,AY26,"")))</f>
        <v/>
      </c>
      <c r="AZ231" s="967" t="str" cm="1">
        <f t="array" ref="AZ231">IF(AM231="","",IF(AQ231&lt;&gt;"","",IF(SUMPRODUCT(--(BM27:BM1509=AZ26),--(BL27:BL1509&lt;&gt;""),--ISNUMBER(SEARCH(" "&amp;BL27:BL1509&amp;" ",AP231)))&gt;0,AZ26,"")))</f>
        <v/>
      </c>
      <c r="BA231" s="967" t="str" cm="1">
        <f t="array" ref="BA231">IF(AM231="","",IF(AQ231&lt;&gt;"","",IF(SUMPRODUCT(--(BM27:BM1509=BA26),--(BL27:BL1509&lt;&gt;""),--ISNUMBER(SEARCH(" "&amp;BL27:BL1509&amp;" ",AP231)))&gt;0,BA26,"")))</f>
        <v/>
      </c>
      <c r="BB231" s="967" t="str" cm="1">
        <f t="array" ref="BB231">IF(AM231="","",IF(AQ231&lt;&gt;"","",IF(SUMPRODUCT(--(BM27:BM1509=BB26),--(BL27:BL1509&lt;&gt;""),--ISNUMBER(SEARCH(" "&amp;BL27:BL1509&amp;" ",AP231)))&gt;0,BB26,"")))</f>
        <v/>
      </c>
      <c r="BC231" s="967" t="str" cm="1">
        <f t="array" ref="BC231">IF(AM231="","",IF(AQ231&lt;&gt;"","",IF(SUMPRODUCT(--(BM27:BM1509=BC26),--(BL27:BL1509&lt;&gt;""),--ISNUMBER(SEARCH(" "&amp;BL27:BL1509&amp;" ",AP231)))&gt;0,BC26,"")))</f>
        <v/>
      </c>
      <c r="BD231" s="967" t="str" cm="1">
        <f t="array" ref="BD231">IF(AM231="","",IF(AQ231&lt;&gt;"","",IF(SUMPRODUCT(--(BM27:BM1509=BD26),--(BL27:BL1509&lt;&gt;""),--ISNUMBER(SEARCH(" "&amp;BL27:BL1509&amp;" ",AP231)))&gt;0,BD26,"")))</f>
        <v/>
      </c>
      <c r="BE231" s="967" t="str" cm="1">
        <f t="array" ref="BE231">IF(AM231="","",IF(AQ231&lt;&gt;"","",IF(SUMPRODUCT(--(BM27:BM1509=BE26),--(BL27:BL1509&lt;&gt;""),--ISNUMBER(SEARCH(" "&amp;BL27:BL1509&amp;" ",AP231)))&gt;0,BE26,"")))</f>
        <v/>
      </c>
      <c r="BF231" s="967" t="str" cm="1">
        <f t="array" ref="BF231">IF(AM231="","",IF(AQ231&lt;&gt;"","",IF(SUMPRODUCT(--(BM27:BM1509=BF26),--(BL27:BL1509&lt;&gt;""),--ISNUMBER(SEARCH(" "&amp;BL27:BL1509&amp;" ",AP231)))&gt;0,BF26,"")))</f>
        <v/>
      </c>
      <c r="BG231" s="967" t="str" cm="1">
        <f t="array" ref="BG231">IF(AM231="","",IF(AQ231&lt;&gt;"","",IF(SUMPRODUCT(--(BM27:BM1509=BG26),--(BL27:BL1509&lt;&gt;""),--ISNUMBER(SEARCH(" "&amp;BL27:BL1509&amp;" ",AP231)))&gt;0,BG26,"")))</f>
        <v/>
      </c>
      <c r="BH231" s="967" t="str" cm="1">
        <f t="array" ref="BH231">IF(AM231="","",IF(AQ231&lt;&gt;"","",IF(SUMPRODUCT(--(BM27:BM1509=BH26),--(BL27:BL1509&lt;&gt;""),--ISNUMBER(SEARCH(" "&amp;BL27:BL1509&amp;" ",AP231)))&gt;0,BH26,"")))</f>
        <v/>
      </c>
      <c r="BI231" s="967" t="str" cm="1">
        <f t="array" ref="BI231">IF(AM231="","",IF(AQ231&lt;&gt;"","",IF(SUMPRODUCT(--(BM27:BM1509=BI26),--(BL27:BL1509&lt;&gt;""),--ISNUMBER(SEARCH(" "&amp;BL27:BL1509&amp;" ",AP231)))&gt;0,BI26,"")))</f>
        <v/>
      </c>
      <c r="BJ231" s="967" t="str" cm="1">
        <f t="array" ref="BJ231">IF(AM231="","",IF(AS231&lt;&gt;"",BJ26,IF(AR231&lt;&gt;"","",IF(AQ231&lt;&gt;"","",IF(SUMPRODUCT(--(BM27:BM1509=BJ26),--(BL27:BL1509&lt;&gt;""),--ISNUMBER(SEARCH(" "&amp;BL27:BL1509&amp;" ",AP231)))&gt;0,BJ26,"")))))</f>
        <v/>
      </c>
      <c r="BL231" s="968" t="s">
        <v>557</v>
      </c>
      <c r="BM231" s="968" t="s">
        <v>1962</v>
      </c>
      <c r="BO231" s="964"/>
      <c r="BP231" s="964"/>
      <c r="BQ231" s="964"/>
      <c r="BS231" s="964"/>
      <c r="BT231" s="964"/>
      <c r="BU231" s="964"/>
      <c r="CM231" s="49">
        <v>1</v>
      </c>
    </row>
    <row r="232" spans="4:91" ht="30" customHeight="1">
      <c r="D232" s="674"/>
      <c r="E232" s="680"/>
      <c r="F232" s="681"/>
      <c r="G232" s="680"/>
      <c r="H232" s="682"/>
      <c r="I232" s="891"/>
      <c r="J232" s="892"/>
      <c r="K232" s="745"/>
      <c r="L232" s="893"/>
      <c r="M232" s="894"/>
      <c r="N232" s="895"/>
      <c r="O232" s="896"/>
      <c r="P232" s="137"/>
      <c r="Q232" s="897"/>
      <c r="R232" s="751"/>
      <c r="S232" s="898"/>
      <c r="T232" s="753"/>
      <c r="U232" s="899"/>
      <c r="V232" s="900"/>
      <c r="W232" s="756"/>
      <c r="X232" s="764"/>
      <c r="Z232" s="973" t="str">
        <f>IF(AA232="","",COUNTIF(AA27:AA232,"&lt;&gt;"))</f>
        <v/>
      </c>
      <c r="AA232" s="965"/>
      <c r="AB232" s="974" t="str">
        <f t="shared" si="62"/>
        <v/>
      </c>
      <c r="AC232" s="984" t="str">
        <f t="shared" si="50"/>
        <v/>
      </c>
      <c r="AD232" s="976" t="str">
        <f t="shared" si="51"/>
        <v/>
      </c>
      <c r="AE232" s="977" t="str">
        <f t="shared" si="52"/>
        <v/>
      </c>
      <c r="AF232" s="964" t="str">
        <f>IF(AG232="","",COUNTIF(AG27:AG232,"&lt;&gt;"))</f>
        <v/>
      </c>
      <c r="AG232" s="965" t="str" cm="1">
        <f t="array" ref="AG232">IF(AK232="","",IF(LEN(AK232)&lt;=MAX(10,AF22),AK232,IFERROR(LEFT(AK232,LOOKUP(2,1/(MID(AK232,ROW(10:509),1)=" ")/(ROW(10:509)&lt;=MAX(10,AF22)),ROW(10:509))-1),LEFT(AK232,MAX(10,AF22)))))</f>
        <v/>
      </c>
      <c r="AH232" s="964" t="str">
        <f t="shared" si="53"/>
        <v/>
      </c>
      <c r="AI232" s="964" t="str">
        <f t="shared" si="54"/>
        <v/>
      </c>
      <c r="AJ232" s="964" t="str">
        <f>IF(AL231&lt;&gt;"",AJ231,IF(AJ231&lt;MAX(Z27:Z326),AJ231+1,""))</f>
        <v/>
      </c>
      <c r="AK232" s="965" t="str">
        <f>IF(AJ232="","",IF(AL231&lt;&gt;"",AL231,INDEX(AD27:AD326,MATCH(AJ232,Z27:Z326,0))))</f>
        <v/>
      </c>
      <c r="AL232" s="965" t="str">
        <f t="shared" si="55"/>
        <v/>
      </c>
      <c r="AM232" s="965" t="str">
        <f t="shared" si="56"/>
        <v/>
      </c>
      <c r="AN232" s="964" t="str">
        <f t="shared" si="57"/>
        <v/>
      </c>
      <c r="AO232" s="964" t="str">
        <f t="shared" si="58"/>
        <v/>
      </c>
      <c r="AP232" s="965" t="str">
        <f t="shared" si="59"/>
        <v/>
      </c>
      <c r="AQ232" s="964" t="str">
        <f>IF(AM232="","",IF(COUNTIF(BO27:BO309,TRIM(AP232))&gt;0,"EXCLUSION EXACTE",""))</f>
        <v/>
      </c>
      <c r="AR232" s="964" t="str" cm="1">
        <f t="array" ref="AR232">IF(AM232="","",IF(SUMPRODUCT(--(BO27:BO309&lt;&gt;""),--ISNUMBER(SEARCH(" "&amp;BO27:BO309&amp;" ",AP232)))&gt;0,"BLOQUE MOLLUSQUES",""))</f>
        <v/>
      </c>
      <c r="AS232" s="964" t="str" cm="1">
        <f t="array" ref="AS232">IF(AM232="","",IF(SUMPRODUCT(--(BS27:BS309&lt;&gt;""),--ISNUMBER(SEARCH(" "&amp;BS27:BS309&amp;" ",AP232)))&gt;0,"FORCE MOLLUSQUES",""))</f>
        <v/>
      </c>
      <c r="AT232" s="965" t="str">
        <f t="shared" si="60"/>
        <v/>
      </c>
      <c r="AU232" s="965" t="str">
        <f t="shared" si="63"/>
        <v/>
      </c>
      <c r="AV232" s="964" t="str">
        <f t="shared" si="61"/>
        <v/>
      </c>
      <c r="AW232" s="964" t="str" cm="1">
        <f t="array" ref="AW232">IF(AM232="","",IF(AQ232&lt;&gt;"","",IF(SUMPRODUCT(--(BM27:BM1509=AW26),--(BL27:BL1509&lt;&gt;""),--ISNUMBER(SEARCH(" "&amp;BL27:BL1509&amp;" ",AP232)))&gt;0,AW26,"")))</f>
        <v/>
      </c>
      <c r="AX232" s="964" t="str" cm="1">
        <f t="array" ref="AX232">IF(AM232="","",IF(AQ232&lt;&gt;"","",IF(SUMPRODUCT(--(BM27:BM1509=AX26),--(BL27:BL1509&lt;&gt;""),--ISNUMBER(SEARCH(" "&amp;BL27:BL1509&amp;" ",AP232)))&gt;0,AX26,"")))</f>
        <v/>
      </c>
      <c r="AY232" s="964" t="str" cm="1">
        <f t="array" ref="AY232">IF(AM232="","",IF(AQ232&lt;&gt;"","",IF(SUMPRODUCT(--(BM27:BM1509=AY26),--(BL27:BL1509&lt;&gt;""),--ISNUMBER(SEARCH(" "&amp;BL27:BL1509&amp;" ",AP232)))&gt;0,AY26,"")))</f>
        <v/>
      </c>
      <c r="AZ232" s="964" t="str" cm="1">
        <f t="array" ref="AZ232">IF(AM232="","",IF(AQ232&lt;&gt;"","",IF(SUMPRODUCT(--(BM27:BM1509=AZ26),--(BL27:BL1509&lt;&gt;""),--ISNUMBER(SEARCH(" "&amp;BL27:BL1509&amp;" ",AP232)))&gt;0,AZ26,"")))</f>
        <v/>
      </c>
      <c r="BA232" s="964" t="str" cm="1">
        <f t="array" ref="BA232">IF(AM232="","",IF(AQ232&lt;&gt;"","",IF(SUMPRODUCT(--(BM27:BM1509=BA26),--(BL27:BL1509&lt;&gt;""),--ISNUMBER(SEARCH(" "&amp;BL27:BL1509&amp;" ",AP232)))&gt;0,BA26,"")))</f>
        <v/>
      </c>
      <c r="BB232" s="964" t="str" cm="1">
        <f t="array" ref="BB232">IF(AM232="","",IF(AQ232&lt;&gt;"","",IF(SUMPRODUCT(--(BM27:BM1509=BB26),--(BL27:BL1509&lt;&gt;""),--ISNUMBER(SEARCH(" "&amp;BL27:BL1509&amp;" ",AP232)))&gt;0,BB26,"")))</f>
        <v/>
      </c>
      <c r="BC232" s="964" t="str" cm="1">
        <f t="array" ref="BC232">IF(AM232="","",IF(AQ232&lt;&gt;"","",IF(SUMPRODUCT(--(BM27:BM1509=BC26),--(BL27:BL1509&lt;&gt;""),--ISNUMBER(SEARCH(" "&amp;BL27:BL1509&amp;" ",AP232)))&gt;0,BC26,"")))</f>
        <v/>
      </c>
      <c r="BD232" s="964" t="str" cm="1">
        <f t="array" ref="BD232">IF(AM232="","",IF(AQ232&lt;&gt;"","",IF(SUMPRODUCT(--(BM27:BM1509=BD26),--(BL27:BL1509&lt;&gt;""),--ISNUMBER(SEARCH(" "&amp;BL27:BL1509&amp;" ",AP232)))&gt;0,BD26,"")))</f>
        <v/>
      </c>
      <c r="BE232" s="964" t="str" cm="1">
        <f t="array" ref="BE232">IF(AM232="","",IF(AQ232&lt;&gt;"","",IF(SUMPRODUCT(--(BM27:BM1509=BE26),--(BL27:BL1509&lt;&gt;""),--ISNUMBER(SEARCH(" "&amp;BL27:BL1509&amp;" ",AP232)))&gt;0,BE26,"")))</f>
        <v/>
      </c>
      <c r="BF232" s="964" t="str" cm="1">
        <f t="array" ref="BF232">IF(AM232="","",IF(AQ232&lt;&gt;"","",IF(SUMPRODUCT(--(BM27:BM1509=BF26),--(BL27:BL1509&lt;&gt;""),--ISNUMBER(SEARCH(" "&amp;BL27:BL1509&amp;" ",AP232)))&gt;0,BF26,"")))</f>
        <v/>
      </c>
      <c r="BG232" s="964" t="str" cm="1">
        <f t="array" ref="BG232">IF(AM232="","",IF(AQ232&lt;&gt;"","",IF(SUMPRODUCT(--(BM27:BM1509=BG26),--(BL27:BL1509&lt;&gt;""),--ISNUMBER(SEARCH(" "&amp;BL27:BL1509&amp;" ",AP232)))&gt;0,BG26,"")))</f>
        <v/>
      </c>
      <c r="BH232" s="964" t="str" cm="1">
        <f t="array" ref="BH232">IF(AM232="","",IF(AQ232&lt;&gt;"","",IF(SUMPRODUCT(--(BM27:BM1509=BH26),--(BL27:BL1509&lt;&gt;""),--ISNUMBER(SEARCH(" "&amp;BL27:BL1509&amp;" ",AP232)))&gt;0,BH26,"")))</f>
        <v/>
      </c>
      <c r="BI232" s="964" t="str" cm="1">
        <f t="array" ref="BI232">IF(AM232="","",IF(AQ232&lt;&gt;"","",IF(SUMPRODUCT(--(BM27:BM1509=BI26),--(BL27:BL1509&lt;&gt;""),--ISNUMBER(SEARCH(" "&amp;BL27:BL1509&amp;" ",AP232)))&gt;0,BI26,"")))</f>
        <v/>
      </c>
      <c r="BJ232" s="964" t="str" cm="1">
        <f t="array" ref="BJ232">IF(AM232="","",IF(AS232&lt;&gt;"",BJ26,IF(AR232&lt;&gt;"","",IF(AQ232&lt;&gt;"","",IF(SUMPRODUCT(--(BM27:BM1509=BJ26),--(BL27:BL1509&lt;&gt;""),--ISNUMBER(SEARCH(" "&amp;BL27:BL1509&amp;" ",AP232)))&gt;0,BJ26,"")))))</f>
        <v/>
      </c>
      <c r="BL232" s="964" t="s">
        <v>2246</v>
      </c>
      <c r="BM232" s="964" t="s">
        <v>1962</v>
      </c>
      <c r="BO232" s="964"/>
      <c r="BP232" s="964"/>
      <c r="BQ232" s="964"/>
      <c r="BS232" s="964"/>
      <c r="BT232" s="964"/>
      <c r="BU232" s="964"/>
      <c r="CM232" s="49">
        <v>1</v>
      </c>
    </row>
    <row r="233" spans="4:91" ht="30" customHeight="1">
      <c r="D233" s="674"/>
      <c r="E233" s="680"/>
      <c r="F233" s="681"/>
      <c r="G233" s="680"/>
      <c r="H233" s="682"/>
      <c r="I233" s="891"/>
      <c r="J233" s="892"/>
      <c r="K233" s="745"/>
      <c r="L233" s="893"/>
      <c r="M233" s="894"/>
      <c r="N233" s="895"/>
      <c r="O233" s="896"/>
      <c r="P233" s="137"/>
      <c r="Q233" s="897"/>
      <c r="R233" s="751"/>
      <c r="S233" s="898"/>
      <c r="T233" s="753"/>
      <c r="U233" s="899"/>
      <c r="V233" s="900"/>
      <c r="W233" s="756"/>
      <c r="X233" s="764"/>
      <c r="Z233" s="957" t="str">
        <f>IF(AA233="","",COUNTIF(AA27:AA233,"&lt;&gt;"))</f>
        <v/>
      </c>
      <c r="AA233" s="958"/>
      <c r="AB233" s="974" t="str">
        <f t="shared" si="62"/>
        <v/>
      </c>
      <c r="AC233" s="984" t="str">
        <f t="shared" si="50"/>
        <v/>
      </c>
      <c r="AD233" s="961" t="str">
        <f t="shared" si="51"/>
        <v/>
      </c>
      <c r="AE233" s="962" t="str">
        <f t="shared" si="52"/>
        <v/>
      </c>
      <c r="AF233" s="963" t="str">
        <f>IF(AG233="","",COUNTIF(AG27:AG233,"&lt;&gt;"))</f>
        <v/>
      </c>
      <c r="AG233" s="958" t="str" cm="1">
        <f t="array" ref="AG233">IF(AK233="","",IF(LEN(AK233)&lt;=MAX(10,AF22),AK233,IFERROR(LEFT(AK233,LOOKUP(2,1/(MID(AK233,ROW(10:509),1)=" ")/(ROW(10:509)&lt;=MAX(10,AF22)),ROW(10:509))-1),LEFT(AK233,MAX(10,AF22)))))</f>
        <v/>
      </c>
      <c r="AH233" s="963" t="str">
        <f t="shared" si="53"/>
        <v/>
      </c>
      <c r="AI233" s="963" t="str">
        <f t="shared" si="54"/>
        <v/>
      </c>
      <c r="AJ233" s="964" t="str">
        <f>IF(AL232&lt;&gt;"",AJ232,IF(AJ232&lt;MAX(Z27:Z326),AJ232+1,""))</f>
        <v/>
      </c>
      <c r="AK233" s="965" t="str">
        <f>IF(AJ233="","",IF(AL232&lt;&gt;"",AL232,INDEX(AD27:AD326,MATCH(AJ233,Z27:Z326,0))))</f>
        <v/>
      </c>
      <c r="AL233" s="965" t="str">
        <f t="shared" si="55"/>
        <v/>
      </c>
      <c r="AM233" s="966" t="str">
        <f t="shared" si="56"/>
        <v/>
      </c>
      <c r="AN233" s="967" t="str">
        <f t="shared" si="57"/>
        <v/>
      </c>
      <c r="AO233" s="967" t="str">
        <f t="shared" si="58"/>
        <v/>
      </c>
      <c r="AP233" s="966" t="str">
        <f t="shared" si="59"/>
        <v/>
      </c>
      <c r="AQ233" s="967" t="str">
        <f>IF(AM233="","",IF(COUNTIF(BO27:BO309,TRIM(AP233))&gt;0,"EXCLUSION EXACTE",""))</f>
        <v/>
      </c>
      <c r="AR233" s="967" t="str" cm="1">
        <f t="array" ref="AR233">IF(AM233="","",IF(SUMPRODUCT(--(BO27:BO309&lt;&gt;""),--ISNUMBER(SEARCH(" "&amp;BO27:BO309&amp;" ",AP233)))&gt;0,"BLOQUE MOLLUSQUES",""))</f>
        <v/>
      </c>
      <c r="AS233" s="967" t="str" cm="1">
        <f t="array" ref="AS233">IF(AM233="","",IF(SUMPRODUCT(--(BS27:BS309&lt;&gt;""),--ISNUMBER(SEARCH(" "&amp;BS27:BS309&amp;" ",AP233)))&gt;0,"FORCE MOLLUSQUES",""))</f>
        <v/>
      </c>
      <c r="AT233" s="966" t="str">
        <f t="shared" si="60"/>
        <v/>
      </c>
      <c r="AU233" s="966" t="str">
        <f t="shared" si="63"/>
        <v/>
      </c>
      <c r="AV233" s="967" t="str">
        <f t="shared" si="61"/>
        <v/>
      </c>
      <c r="AW233" s="967" t="str" cm="1">
        <f t="array" ref="AW233">IF(AM233="","",IF(AQ233&lt;&gt;"","",IF(SUMPRODUCT(--(BM27:BM1509=AW26),--(BL27:BL1509&lt;&gt;""),--ISNUMBER(SEARCH(" "&amp;BL27:BL1509&amp;" ",AP233)))&gt;0,AW26,"")))</f>
        <v/>
      </c>
      <c r="AX233" s="967" t="str" cm="1">
        <f t="array" ref="AX233">IF(AM233="","",IF(AQ233&lt;&gt;"","",IF(SUMPRODUCT(--(BM27:BM1509=AX26),--(BL27:BL1509&lt;&gt;""),--ISNUMBER(SEARCH(" "&amp;BL27:BL1509&amp;" ",AP233)))&gt;0,AX26,"")))</f>
        <v/>
      </c>
      <c r="AY233" s="967" t="str" cm="1">
        <f t="array" ref="AY233">IF(AM233="","",IF(AQ233&lt;&gt;"","",IF(SUMPRODUCT(--(BM27:BM1509=AY26),--(BL27:BL1509&lt;&gt;""),--ISNUMBER(SEARCH(" "&amp;BL27:BL1509&amp;" ",AP233)))&gt;0,AY26,"")))</f>
        <v/>
      </c>
      <c r="AZ233" s="967" t="str" cm="1">
        <f t="array" ref="AZ233">IF(AM233="","",IF(AQ233&lt;&gt;"","",IF(SUMPRODUCT(--(BM27:BM1509=AZ26),--(BL27:BL1509&lt;&gt;""),--ISNUMBER(SEARCH(" "&amp;BL27:BL1509&amp;" ",AP233)))&gt;0,AZ26,"")))</f>
        <v/>
      </c>
      <c r="BA233" s="967" t="str" cm="1">
        <f t="array" ref="BA233">IF(AM233="","",IF(AQ233&lt;&gt;"","",IF(SUMPRODUCT(--(BM27:BM1509=BA26),--(BL27:BL1509&lt;&gt;""),--ISNUMBER(SEARCH(" "&amp;BL27:BL1509&amp;" ",AP233)))&gt;0,BA26,"")))</f>
        <v/>
      </c>
      <c r="BB233" s="967" t="str" cm="1">
        <f t="array" ref="BB233">IF(AM233="","",IF(AQ233&lt;&gt;"","",IF(SUMPRODUCT(--(BM27:BM1509=BB26),--(BL27:BL1509&lt;&gt;""),--ISNUMBER(SEARCH(" "&amp;BL27:BL1509&amp;" ",AP233)))&gt;0,BB26,"")))</f>
        <v/>
      </c>
      <c r="BC233" s="967" t="str" cm="1">
        <f t="array" ref="BC233">IF(AM233="","",IF(AQ233&lt;&gt;"","",IF(SUMPRODUCT(--(BM27:BM1509=BC26),--(BL27:BL1509&lt;&gt;""),--ISNUMBER(SEARCH(" "&amp;BL27:BL1509&amp;" ",AP233)))&gt;0,BC26,"")))</f>
        <v/>
      </c>
      <c r="BD233" s="967" t="str" cm="1">
        <f t="array" ref="BD233">IF(AM233="","",IF(AQ233&lt;&gt;"","",IF(SUMPRODUCT(--(BM27:BM1509=BD26),--(BL27:BL1509&lt;&gt;""),--ISNUMBER(SEARCH(" "&amp;BL27:BL1509&amp;" ",AP233)))&gt;0,BD26,"")))</f>
        <v/>
      </c>
      <c r="BE233" s="967" t="str" cm="1">
        <f t="array" ref="BE233">IF(AM233="","",IF(AQ233&lt;&gt;"","",IF(SUMPRODUCT(--(BM27:BM1509=BE26),--(BL27:BL1509&lt;&gt;""),--ISNUMBER(SEARCH(" "&amp;BL27:BL1509&amp;" ",AP233)))&gt;0,BE26,"")))</f>
        <v/>
      </c>
      <c r="BF233" s="967" t="str" cm="1">
        <f t="array" ref="BF233">IF(AM233="","",IF(AQ233&lt;&gt;"","",IF(SUMPRODUCT(--(BM27:BM1509=BF26),--(BL27:BL1509&lt;&gt;""),--ISNUMBER(SEARCH(" "&amp;BL27:BL1509&amp;" ",AP233)))&gt;0,BF26,"")))</f>
        <v/>
      </c>
      <c r="BG233" s="967" t="str" cm="1">
        <f t="array" ref="BG233">IF(AM233="","",IF(AQ233&lt;&gt;"","",IF(SUMPRODUCT(--(BM27:BM1509=BG26),--(BL27:BL1509&lt;&gt;""),--ISNUMBER(SEARCH(" "&amp;BL27:BL1509&amp;" ",AP233)))&gt;0,BG26,"")))</f>
        <v/>
      </c>
      <c r="BH233" s="967" t="str" cm="1">
        <f t="array" ref="BH233">IF(AM233="","",IF(AQ233&lt;&gt;"","",IF(SUMPRODUCT(--(BM27:BM1509=BH26),--(BL27:BL1509&lt;&gt;""),--ISNUMBER(SEARCH(" "&amp;BL27:BL1509&amp;" ",AP233)))&gt;0,BH26,"")))</f>
        <v/>
      </c>
      <c r="BI233" s="967" t="str" cm="1">
        <f t="array" ref="BI233">IF(AM233="","",IF(AQ233&lt;&gt;"","",IF(SUMPRODUCT(--(BM27:BM1509=BI26),--(BL27:BL1509&lt;&gt;""),--ISNUMBER(SEARCH(" "&amp;BL27:BL1509&amp;" ",AP233)))&gt;0,BI26,"")))</f>
        <v/>
      </c>
      <c r="BJ233" s="967" t="str" cm="1">
        <f t="array" ref="BJ233">IF(AM233="","",IF(AS233&lt;&gt;"",BJ26,IF(AR233&lt;&gt;"","",IF(AQ233&lt;&gt;"","",IF(SUMPRODUCT(--(BM27:BM1509=BJ26),--(BL27:BL1509&lt;&gt;""),--ISNUMBER(SEARCH(" "&amp;BL27:BL1509&amp;" ",AP233)))&gt;0,BJ26,"")))))</f>
        <v/>
      </c>
      <c r="BL233" s="968" t="s">
        <v>2247</v>
      </c>
      <c r="BM233" s="968" t="s">
        <v>1962</v>
      </c>
      <c r="BO233" s="964"/>
      <c r="BP233" s="964"/>
      <c r="BQ233" s="964"/>
      <c r="BS233" s="964"/>
      <c r="BT233" s="964"/>
      <c r="BU233" s="964"/>
      <c r="CM233" s="49">
        <v>1</v>
      </c>
    </row>
    <row r="234" spans="4:91" ht="30" customHeight="1">
      <c r="D234" s="674"/>
      <c r="E234" s="680"/>
      <c r="F234" s="681"/>
      <c r="G234" s="680"/>
      <c r="H234" s="682"/>
      <c r="I234" s="891"/>
      <c r="J234" s="892"/>
      <c r="K234" s="745"/>
      <c r="L234" s="893"/>
      <c r="M234" s="894"/>
      <c r="N234" s="895"/>
      <c r="O234" s="896"/>
      <c r="P234" s="137"/>
      <c r="Q234" s="897"/>
      <c r="R234" s="751"/>
      <c r="S234" s="898"/>
      <c r="T234" s="753"/>
      <c r="U234" s="899"/>
      <c r="V234" s="900"/>
      <c r="W234" s="756"/>
      <c r="X234" s="764"/>
      <c r="Z234" s="973" t="str">
        <f>IF(AA234="","",COUNTIF(AA27:AA234,"&lt;&gt;"))</f>
        <v/>
      </c>
      <c r="AA234" s="965"/>
      <c r="AB234" s="974" t="str">
        <f t="shared" si="62"/>
        <v/>
      </c>
      <c r="AC234" s="984" t="str">
        <f t="shared" si="50"/>
        <v/>
      </c>
      <c r="AD234" s="976" t="str">
        <f t="shared" si="51"/>
        <v/>
      </c>
      <c r="AE234" s="977" t="str">
        <f t="shared" si="52"/>
        <v/>
      </c>
      <c r="AF234" s="964" t="str">
        <f>IF(AG234="","",COUNTIF(AG27:AG234,"&lt;&gt;"))</f>
        <v/>
      </c>
      <c r="AG234" s="965" t="str" cm="1">
        <f t="array" ref="AG234">IF(AK234="","",IF(LEN(AK234)&lt;=MAX(10,AF22),AK234,IFERROR(LEFT(AK234,LOOKUP(2,1/(MID(AK234,ROW(10:509),1)=" ")/(ROW(10:509)&lt;=MAX(10,AF22)),ROW(10:509))-1),LEFT(AK234,MAX(10,AF22)))))</f>
        <v/>
      </c>
      <c r="AH234" s="964" t="str">
        <f t="shared" si="53"/>
        <v/>
      </c>
      <c r="AI234" s="964" t="str">
        <f t="shared" si="54"/>
        <v/>
      </c>
      <c r="AJ234" s="964" t="str">
        <f>IF(AL233&lt;&gt;"",AJ233,IF(AJ233&lt;MAX(Z27:Z326),AJ233+1,""))</f>
        <v/>
      </c>
      <c r="AK234" s="965" t="str">
        <f>IF(AJ234="","",IF(AL233&lt;&gt;"",AL233,INDEX(AD27:AD326,MATCH(AJ234,Z27:Z326,0))))</f>
        <v/>
      </c>
      <c r="AL234" s="965" t="str">
        <f t="shared" si="55"/>
        <v/>
      </c>
      <c r="AM234" s="965" t="str">
        <f t="shared" si="56"/>
        <v/>
      </c>
      <c r="AN234" s="964" t="str">
        <f t="shared" si="57"/>
        <v/>
      </c>
      <c r="AO234" s="964" t="str">
        <f t="shared" si="58"/>
        <v/>
      </c>
      <c r="AP234" s="965" t="str">
        <f t="shared" si="59"/>
        <v/>
      </c>
      <c r="AQ234" s="964" t="str">
        <f>IF(AM234="","",IF(COUNTIF(BO27:BO309,TRIM(AP234))&gt;0,"EXCLUSION EXACTE",""))</f>
        <v/>
      </c>
      <c r="AR234" s="964" t="str" cm="1">
        <f t="array" ref="AR234">IF(AM234="","",IF(SUMPRODUCT(--(BO27:BO309&lt;&gt;""),--ISNUMBER(SEARCH(" "&amp;BO27:BO309&amp;" ",AP234)))&gt;0,"BLOQUE MOLLUSQUES",""))</f>
        <v/>
      </c>
      <c r="AS234" s="964" t="str" cm="1">
        <f t="array" ref="AS234">IF(AM234="","",IF(SUMPRODUCT(--(BS27:BS309&lt;&gt;""),--ISNUMBER(SEARCH(" "&amp;BS27:BS309&amp;" ",AP234)))&gt;0,"FORCE MOLLUSQUES",""))</f>
        <v/>
      </c>
      <c r="AT234" s="965" t="str">
        <f t="shared" si="60"/>
        <v/>
      </c>
      <c r="AU234" s="965" t="str">
        <f t="shared" si="63"/>
        <v/>
      </c>
      <c r="AV234" s="964" t="str">
        <f t="shared" si="61"/>
        <v/>
      </c>
      <c r="AW234" s="964" t="str" cm="1">
        <f t="array" ref="AW234">IF(AM234="","",IF(AQ234&lt;&gt;"","",IF(SUMPRODUCT(--(BM27:BM1509=AW26),--(BL27:BL1509&lt;&gt;""),--ISNUMBER(SEARCH(" "&amp;BL27:BL1509&amp;" ",AP234)))&gt;0,AW26,"")))</f>
        <v/>
      </c>
      <c r="AX234" s="964" t="str" cm="1">
        <f t="array" ref="AX234">IF(AM234="","",IF(AQ234&lt;&gt;"","",IF(SUMPRODUCT(--(BM27:BM1509=AX26),--(BL27:BL1509&lt;&gt;""),--ISNUMBER(SEARCH(" "&amp;BL27:BL1509&amp;" ",AP234)))&gt;0,AX26,"")))</f>
        <v/>
      </c>
      <c r="AY234" s="964" t="str" cm="1">
        <f t="array" ref="AY234">IF(AM234="","",IF(AQ234&lt;&gt;"","",IF(SUMPRODUCT(--(BM27:BM1509=AY26),--(BL27:BL1509&lt;&gt;""),--ISNUMBER(SEARCH(" "&amp;BL27:BL1509&amp;" ",AP234)))&gt;0,AY26,"")))</f>
        <v/>
      </c>
      <c r="AZ234" s="964" t="str" cm="1">
        <f t="array" ref="AZ234">IF(AM234="","",IF(AQ234&lt;&gt;"","",IF(SUMPRODUCT(--(BM27:BM1509=AZ26),--(BL27:BL1509&lt;&gt;""),--ISNUMBER(SEARCH(" "&amp;BL27:BL1509&amp;" ",AP234)))&gt;0,AZ26,"")))</f>
        <v/>
      </c>
      <c r="BA234" s="964" t="str" cm="1">
        <f t="array" ref="BA234">IF(AM234="","",IF(AQ234&lt;&gt;"","",IF(SUMPRODUCT(--(BM27:BM1509=BA26),--(BL27:BL1509&lt;&gt;""),--ISNUMBER(SEARCH(" "&amp;BL27:BL1509&amp;" ",AP234)))&gt;0,BA26,"")))</f>
        <v/>
      </c>
      <c r="BB234" s="964" t="str" cm="1">
        <f t="array" ref="BB234">IF(AM234="","",IF(AQ234&lt;&gt;"","",IF(SUMPRODUCT(--(BM27:BM1509=BB26),--(BL27:BL1509&lt;&gt;""),--ISNUMBER(SEARCH(" "&amp;BL27:BL1509&amp;" ",AP234)))&gt;0,BB26,"")))</f>
        <v/>
      </c>
      <c r="BC234" s="964" t="str" cm="1">
        <f t="array" ref="BC234">IF(AM234="","",IF(AQ234&lt;&gt;"","",IF(SUMPRODUCT(--(BM27:BM1509=BC26),--(BL27:BL1509&lt;&gt;""),--ISNUMBER(SEARCH(" "&amp;BL27:BL1509&amp;" ",AP234)))&gt;0,BC26,"")))</f>
        <v/>
      </c>
      <c r="BD234" s="964" t="str" cm="1">
        <f t="array" ref="BD234">IF(AM234="","",IF(AQ234&lt;&gt;"","",IF(SUMPRODUCT(--(BM27:BM1509=BD26),--(BL27:BL1509&lt;&gt;""),--ISNUMBER(SEARCH(" "&amp;BL27:BL1509&amp;" ",AP234)))&gt;0,BD26,"")))</f>
        <v/>
      </c>
      <c r="BE234" s="964" t="str" cm="1">
        <f t="array" ref="BE234">IF(AM234="","",IF(AQ234&lt;&gt;"","",IF(SUMPRODUCT(--(BM27:BM1509=BE26),--(BL27:BL1509&lt;&gt;""),--ISNUMBER(SEARCH(" "&amp;BL27:BL1509&amp;" ",AP234)))&gt;0,BE26,"")))</f>
        <v/>
      </c>
      <c r="BF234" s="964" t="str" cm="1">
        <f t="array" ref="BF234">IF(AM234="","",IF(AQ234&lt;&gt;"","",IF(SUMPRODUCT(--(BM27:BM1509=BF26),--(BL27:BL1509&lt;&gt;""),--ISNUMBER(SEARCH(" "&amp;BL27:BL1509&amp;" ",AP234)))&gt;0,BF26,"")))</f>
        <v/>
      </c>
      <c r="BG234" s="964" t="str" cm="1">
        <f t="array" ref="BG234">IF(AM234="","",IF(AQ234&lt;&gt;"","",IF(SUMPRODUCT(--(BM27:BM1509=BG26),--(BL27:BL1509&lt;&gt;""),--ISNUMBER(SEARCH(" "&amp;BL27:BL1509&amp;" ",AP234)))&gt;0,BG26,"")))</f>
        <v/>
      </c>
      <c r="BH234" s="964" t="str" cm="1">
        <f t="array" ref="BH234">IF(AM234="","",IF(AQ234&lt;&gt;"","",IF(SUMPRODUCT(--(BM27:BM1509=BH26),--(BL27:BL1509&lt;&gt;""),--ISNUMBER(SEARCH(" "&amp;BL27:BL1509&amp;" ",AP234)))&gt;0,BH26,"")))</f>
        <v/>
      </c>
      <c r="BI234" s="964" t="str" cm="1">
        <f t="array" ref="BI234">IF(AM234="","",IF(AQ234&lt;&gt;"","",IF(SUMPRODUCT(--(BM27:BM1509=BI26),--(BL27:BL1509&lt;&gt;""),--ISNUMBER(SEARCH(" "&amp;BL27:BL1509&amp;" ",AP234)))&gt;0,BI26,"")))</f>
        <v/>
      </c>
      <c r="BJ234" s="964" t="str" cm="1">
        <f t="array" ref="BJ234">IF(AM234="","",IF(AS234&lt;&gt;"",BJ26,IF(AR234&lt;&gt;"","",IF(AQ234&lt;&gt;"","",IF(SUMPRODUCT(--(BM27:BM1509=BJ26),--(BL27:BL1509&lt;&gt;""),--ISNUMBER(SEARCH(" "&amp;BL27:BL1509&amp;" ",AP234)))&gt;0,BJ26,"")))))</f>
        <v/>
      </c>
      <c r="BL234" s="964" t="s">
        <v>2248</v>
      </c>
      <c r="BM234" s="964" t="s">
        <v>1962</v>
      </c>
      <c r="BO234" s="964"/>
      <c r="BP234" s="964"/>
      <c r="BQ234" s="964"/>
      <c r="BS234" s="964"/>
      <c r="BT234" s="964"/>
      <c r="BU234" s="964"/>
      <c r="CM234" s="49">
        <v>1</v>
      </c>
    </row>
    <row r="235" spans="4:91" ht="30" customHeight="1">
      <c r="D235" s="674"/>
      <c r="E235" s="680"/>
      <c r="F235" s="681"/>
      <c r="G235" s="680"/>
      <c r="H235" s="682"/>
      <c r="I235" s="891"/>
      <c r="J235" s="892"/>
      <c r="K235" s="745"/>
      <c r="L235" s="893"/>
      <c r="M235" s="894"/>
      <c r="N235" s="895"/>
      <c r="O235" s="896"/>
      <c r="P235" s="137"/>
      <c r="Q235" s="897"/>
      <c r="R235" s="751"/>
      <c r="S235" s="898"/>
      <c r="T235" s="753"/>
      <c r="U235" s="899"/>
      <c r="V235" s="900"/>
      <c r="W235" s="756"/>
      <c r="X235" s="764"/>
      <c r="Z235" s="957" t="str">
        <f>IF(AA235="","",COUNTIF(AA27:AA235,"&lt;&gt;"))</f>
        <v/>
      </c>
      <c r="AA235" s="958"/>
      <c r="AB235" s="974" t="str">
        <f t="shared" si="62"/>
        <v/>
      </c>
      <c r="AC235" s="984" t="str">
        <f t="shared" si="50"/>
        <v/>
      </c>
      <c r="AD235" s="961" t="str">
        <f t="shared" si="51"/>
        <v/>
      </c>
      <c r="AE235" s="962" t="str">
        <f t="shared" si="52"/>
        <v/>
      </c>
      <c r="AF235" s="963" t="str">
        <f>IF(AG235="","",COUNTIF(AG27:AG235,"&lt;&gt;"))</f>
        <v/>
      </c>
      <c r="AG235" s="958" t="str" cm="1">
        <f t="array" ref="AG235">IF(AK235="","",IF(LEN(AK235)&lt;=MAX(10,AF22),AK235,IFERROR(LEFT(AK235,LOOKUP(2,1/(MID(AK235,ROW(10:509),1)=" ")/(ROW(10:509)&lt;=MAX(10,AF22)),ROW(10:509))-1),LEFT(AK235,MAX(10,AF22)))))</f>
        <v/>
      </c>
      <c r="AH235" s="963" t="str">
        <f t="shared" si="53"/>
        <v/>
      </c>
      <c r="AI235" s="963" t="str">
        <f t="shared" si="54"/>
        <v/>
      </c>
      <c r="AJ235" s="964" t="str">
        <f>IF(AL234&lt;&gt;"",AJ234,IF(AJ234&lt;MAX(Z27:Z326),AJ234+1,""))</f>
        <v/>
      </c>
      <c r="AK235" s="965" t="str">
        <f>IF(AJ235="","",IF(AL234&lt;&gt;"",AL234,INDEX(AD27:AD326,MATCH(AJ235,Z27:Z326,0))))</f>
        <v/>
      </c>
      <c r="AL235" s="965" t="str">
        <f t="shared" si="55"/>
        <v/>
      </c>
      <c r="AM235" s="966" t="str">
        <f t="shared" si="56"/>
        <v/>
      </c>
      <c r="AN235" s="967" t="str">
        <f t="shared" si="57"/>
        <v/>
      </c>
      <c r="AO235" s="967" t="str">
        <f t="shared" si="58"/>
        <v/>
      </c>
      <c r="AP235" s="966" t="str">
        <f t="shared" si="59"/>
        <v/>
      </c>
      <c r="AQ235" s="967" t="str">
        <f>IF(AM235="","",IF(COUNTIF(BO27:BO309,TRIM(AP235))&gt;0,"EXCLUSION EXACTE",""))</f>
        <v/>
      </c>
      <c r="AR235" s="967" t="str" cm="1">
        <f t="array" ref="AR235">IF(AM235="","",IF(SUMPRODUCT(--(BO27:BO309&lt;&gt;""),--ISNUMBER(SEARCH(" "&amp;BO27:BO309&amp;" ",AP235)))&gt;0,"BLOQUE MOLLUSQUES",""))</f>
        <v/>
      </c>
      <c r="AS235" s="967" t="str" cm="1">
        <f t="array" ref="AS235">IF(AM235="","",IF(SUMPRODUCT(--(BS27:BS309&lt;&gt;""),--ISNUMBER(SEARCH(" "&amp;BS27:BS309&amp;" ",AP235)))&gt;0,"FORCE MOLLUSQUES",""))</f>
        <v/>
      </c>
      <c r="AT235" s="966" t="str">
        <f t="shared" si="60"/>
        <v/>
      </c>
      <c r="AU235" s="966" t="str">
        <f t="shared" si="63"/>
        <v/>
      </c>
      <c r="AV235" s="967" t="str">
        <f t="shared" si="61"/>
        <v/>
      </c>
      <c r="AW235" s="967" t="str" cm="1">
        <f t="array" ref="AW235">IF(AM235="","",IF(AQ235&lt;&gt;"","",IF(SUMPRODUCT(--(BM27:BM1509=AW26),--(BL27:BL1509&lt;&gt;""),--ISNUMBER(SEARCH(" "&amp;BL27:BL1509&amp;" ",AP235)))&gt;0,AW26,"")))</f>
        <v/>
      </c>
      <c r="AX235" s="967" t="str" cm="1">
        <f t="array" ref="AX235">IF(AM235="","",IF(AQ235&lt;&gt;"","",IF(SUMPRODUCT(--(BM27:BM1509=AX26),--(BL27:BL1509&lt;&gt;""),--ISNUMBER(SEARCH(" "&amp;BL27:BL1509&amp;" ",AP235)))&gt;0,AX26,"")))</f>
        <v/>
      </c>
      <c r="AY235" s="967" t="str" cm="1">
        <f t="array" ref="AY235">IF(AM235="","",IF(AQ235&lt;&gt;"","",IF(SUMPRODUCT(--(BM27:BM1509=AY26),--(BL27:BL1509&lt;&gt;""),--ISNUMBER(SEARCH(" "&amp;BL27:BL1509&amp;" ",AP235)))&gt;0,AY26,"")))</f>
        <v/>
      </c>
      <c r="AZ235" s="967" t="str" cm="1">
        <f t="array" ref="AZ235">IF(AM235="","",IF(AQ235&lt;&gt;"","",IF(SUMPRODUCT(--(BM27:BM1509=AZ26),--(BL27:BL1509&lt;&gt;""),--ISNUMBER(SEARCH(" "&amp;BL27:BL1509&amp;" ",AP235)))&gt;0,AZ26,"")))</f>
        <v/>
      </c>
      <c r="BA235" s="967" t="str" cm="1">
        <f t="array" ref="BA235">IF(AM235="","",IF(AQ235&lt;&gt;"","",IF(SUMPRODUCT(--(BM27:BM1509=BA26),--(BL27:BL1509&lt;&gt;""),--ISNUMBER(SEARCH(" "&amp;BL27:BL1509&amp;" ",AP235)))&gt;0,BA26,"")))</f>
        <v/>
      </c>
      <c r="BB235" s="967" t="str" cm="1">
        <f t="array" ref="BB235">IF(AM235="","",IF(AQ235&lt;&gt;"","",IF(SUMPRODUCT(--(BM27:BM1509=BB26),--(BL27:BL1509&lt;&gt;""),--ISNUMBER(SEARCH(" "&amp;BL27:BL1509&amp;" ",AP235)))&gt;0,BB26,"")))</f>
        <v/>
      </c>
      <c r="BC235" s="967" t="str" cm="1">
        <f t="array" ref="BC235">IF(AM235="","",IF(AQ235&lt;&gt;"","",IF(SUMPRODUCT(--(BM27:BM1509=BC26),--(BL27:BL1509&lt;&gt;""),--ISNUMBER(SEARCH(" "&amp;BL27:BL1509&amp;" ",AP235)))&gt;0,BC26,"")))</f>
        <v/>
      </c>
      <c r="BD235" s="967" t="str" cm="1">
        <f t="array" ref="BD235">IF(AM235="","",IF(AQ235&lt;&gt;"","",IF(SUMPRODUCT(--(BM27:BM1509=BD26),--(BL27:BL1509&lt;&gt;""),--ISNUMBER(SEARCH(" "&amp;BL27:BL1509&amp;" ",AP235)))&gt;0,BD26,"")))</f>
        <v/>
      </c>
      <c r="BE235" s="967" t="str" cm="1">
        <f t="array" ref="BE235">IF(AM235="","",IF(AQ235&lt;&gt;"","",IF(SUMPRODUCT(--(BM27:BM1509=BE26),--(BL27:BL1509&lt;&gt;""),--ISNUMBER(SEARCH(" "&amp;BL27:BL1509&amp;" ",AP235)))&gt;0,BE26,"")))</f>
        <v/>
      </c>
      <c r="BF235" s="967" t="str" cm="1">
        <f t="array" ref="BF235">IF(AM235="","",IF(AQ235&lt;&gt;"","",IF(SUMPRODUCT(--(BM27:BM1509=BF26),--(BL27:BL1509&lt;&gt;""),--ISNUMBER(SEARCH(" "&amp;BL27:BL1509&amp;" ",AP235)))&gt;0,BF26,"")))</f>
        <v/>
      </c>
      <c r="BG235" s="967" t="str" cm="1">
        <f t="array" ref="BG235">IF(AM235="","",IF(AQ235&lt;&gt;"","",IF(SUMPRODUCT(--(BM27:BM1509=BG26),--(BL27:BL1509&lt;&gt;""),--ISNUMBER(SEARCH(" "&amp;BL27:BL1509&amp;" ",AP235)))&gt;0,BG26,"")))</f>
        <v/>
      </c>
      <c r="BH235" s="967" t="str" cm="1">
        <f t="array" ref="BH235">IF(AM235="","",IF(AQ235&lt;&gt;"","",IF(SUMPRODUCT(--(BM27:BM1509=BH26),--(BL27:BL1509&lt;&gt;""),--ISNUMBER(SEARCH(" "&amp;BL27:BL1509&amp;" ",AP235)))&gt;0,BH26,"")))</f>
        <v/>
      </c>
      <c r="BI235" s="967" t="str" cm="1">
        <f t="array" ref="BI235">IF(AM235="","",IF(AQ235&lt;&gt;"","",IF(SUMPRODUCT(--(BM27:BM1509=BI26),--(BL27:BL1509&lt;&gt;""),--ISNUMBER(SEARCH(" "&amp;BL27:BL1509&amp;" ",AP235)))&gt;0,BI26,"")))</f>
        <v/>
      </c>
      <c r="BJ235" s="967" t="str" cm="1">
        <f t="array" ref="BJ235">IF(AM235="","",IF(AS235&lt;&gt;"",BJ26,IF(AR235&lt;&gt;"","",IF(AQ235&lt;&gt;"","",IF(SUMPRODUCT(--(BM27:BM1509=BJ26),--(BL27:BL1509&lt;&gt;""),--ISNUMBER(SEARCH(" "&amp;BL27:BL1509&amp;" ",AP235)))&gt;0,BJ26,"")))))</f>
        <v/>
      </c>
      <c r="BL235" s="968" t="s">
        <v>2249</v>
      </c>
      <c r="BM235" s="968" t="s">
        <v>1962</v>
      </c>
      <c r="BO235" s="964"/>
      <c r="BP235" s="964"/>
      <c r="BQ235" s="964"/>
      <c r="BS235" s="964"/>
      <c r="BT235" s="964"/>
      <c r="BU235" s="964"/>
      <c r="CM235" s="49">
        <v>1</v>
      </c>
    </row>
    <row r="236" spans="4:91" ht="30" customHeight="1">
      <c r="D236" s="674"/>
      <c r="E236" s="680"/>
      <c r="F236" s="681"/>
      <c r="G236" s="680"/>
      <c r="H236" s="682"/>
      <c r="I236" s="891"/>
      <c r="J236" s="892"/>
      <c r="K236" s="745"/>
      <c r="L236" s="893"/>
      <c r="M236" s="894"/>
      <c r="N236" s="895"/>
      <c r="O236" s="896"/>
      <c r="P236" s="137"/>
      <c r="Q236" s="897"/>
      <c r="R236" s="751"/>
      <c r="S236" s="898"/>
      <c r="T236" s="753"/>
      <c r="U236" s="899"/>
      <c r="V236" s="900"/>
      <c r="W236" s="756"/>
      <c r="X236" s="764"/>
      <c r="Z236" s="973" t="str">
        <f>IF(AA236="","",COUNTIF(AA27:AA236,"&lt;&gt;"))</f>
        <v/>
      </c>
      <c r="AA236" s="965"/>
      <c r="AB236" s="974" t="str">
        <f t="shared" si="62"/>
        <v/>
      </c>
      <c r="AC236" s="984" t="str">
        <f t="shared" si="50"/>
        <v/>
      </c>
      <c r="AD236" s="976" t="str">
        <f t="shared" si="51"/>
        <v/>
      </c>
      <c r="AE236" s="977" t="str">
        <f t="shared" si="52"/>
        <v/>
      </c>
      <c r="AF236" s="964" t="str">
        <f>IF(AG236="","",COUNTIF(AG27:AG236,"&lt;&gt;"))</f>
        <v/>
      </c>
      <c r="AG236" s="965" t="str" cm="1">
        <f t="array" ref="AG236">IF(AK236="","",IF(LEN(AK236)&lt;=MAX(10,AF22),AK236,IFERROR(LEFT(AK236,LOOKUP(2,1/(MID(AK236,ROW(10:509),1)=" ")/(ROW(10:509)&lt;=MAX(10,AF22)),ROW(10:509))-1),LEFT(AK236,MAX(10,AF22)))))</f>
        <v/>
      </c>
      <c r="AH236" s="964" t="str">
        <f t="shared" si="53"/>
        <v/>
      </c>
      <c r="AI236" s="964" t="str">
        <f t="shared" si="54"/>
        <v/>
      </c>
      <c r="AJ236" s="964" t="str">
        <f>IF(AL235&lt;&gt;"",AJ235,IF(AJ235&lt;MAX(Z27:Z326),AJ235+1,""))</f>
        <v/>
      </c>
      <c r="AK236" s="965" t="str">
        <f>IF(AJ236="","",IF(AL235&lt;&gt;"",AL235,INDEX(AD27:AD326,MATCH(AJ236,Z27:Z326,0))))</f>
        <v/>
      </c>
      <c r="AL236" s="965" t="str">
        <f t="shared" si="55"/>
        <v/>
      </c>
      <c r="AM236" s="965" t="str">
        <f t="shared" si="56"/>
        <v/>
      </c>
      <c r="AN236" s="964" t="str">
        <f t="shared" si="57"/>
        <v/>
      </c>
      <c r="AO236" s="964" t="str">
        <f t="shared" si="58"/>
        <v/>
      </c>
      <c r="AP236" s="965" t="str">
        <f t="shared" si="59"/>
        <v/>
      </c>
      <c r="AQ236" s="964" t="str">
        <f>IF(AM236="","",IF(COUNTIF(BO27:BO309,TRIM(AP236))&gt;0,"EXCLUSION EXACTE",""))</f>
        <v/>
      </c>
      <c r="AR236" s="964" t="str" cm="1">
        <f t="array" ref="AR236">IF(AM236="","",IF(SUMPRODUCT(--(BO27:BO309&lt;&gt;""),--ISNUMBER(SEARCH(" "&amp;BO27:BO309&amp;" ",AP236)))&gt;0,"BLOQUE MOLLUSQUES",""))</f>
        <v/>
      </c>
      <c r="AS236" s="964" t="str" cm="1">
        <f t="array" ref="AS236">IF(AM236="","",IF(SUMPRODUCT(--(BS27:BS309&lt;&gt;""),--ISNUMBER(SEARCH(" "&amp;BS27:BS309&amp;" ",AP236)))&gt;0,"FORCE MOLLUSQUES",""))</f>
        <v/>
      </c>
      <c r="AT236" s="965" t="str">
        <f t="shared" si="60"/>
        <v/>
      </c>
      <c r="AU236" s="965" t="str">
        <f t="shared" si="63"/>
        <v/>
      </c>
      <c r="AV236" s="964" t="str">
        <f t="shared" si="61"/>
        <v/>
      </c>
      <c r="AW236" s="964" t="str" cm="1">
        <f t="array" ref="AW236">IF(AM236="","",IF(AQ236&lt;&gt;"","",IF(SUMPRODUCT(--(BM27:BM1509=AW26),--(BL27:BL1509&lt;&gt;""),--ISNUMBER(SEARCH(" "&amp;BL27:BL1509&amp;" ",AP236)))&gt;0,AW26,"")))</f>
        <v/>
      </c>
      <c r="AX236" s="964" t="str" cm="1">
        <f t="array" ref="AX236">IF(AM236="","",IF(AQ236&lt;&gt;"","",IF(SUMPRODUCT(--(BM27:BM1509=AX26),--(BL27:BL1509&lt;&gt;""),--ISNUMBER(SEARCH(" "&amp;BL27:BL1509&amp;" ",AP236)))&gt;0,AX26,"")))</f>
        <v/>
      </c>
      <c r="AY236" s="964" t="str" cm="1">
        <f t="array" ref="AY236">IF(AM236="","",IF(AQ236&lt;&gt;"","",IF(SUMPRODUCT(--(BM27:BM1509=AY26),--(BL27:BL1509&lt;&gt;""),--ISNUMBER(SEARCH(" "&amp;BL27:BL1509&amp;" ",AP236)))&gt;0,AY26,"")))</f>
        <v/>
      </c>
      <c r="AZ236" s="964" t="str" cm="1">
        <f t="array" ref="AZ236">IF(AM236="","",IF(AQ236&lt;&gt;"","",IF(SUMPRODUCT(--(BM27:BM1509=AZ26),--(BL27:BL1509&lt;&gt;""),--ISNUMBER(SEARCH(" "&amp;BL27:BL1509&amp;" ",AP236)))&gt;0,AZ26,"")))</f>
        <v/>
      </c>
      <c r="BA236" s="964" t="str" cm="1">
        <f t="array" ref="BA236">IF(AM236="","",IF(AQ236&lt;&gt;"","",IF(SUMPRODUCT(--(BM27:BM1509=BA26),--(BL27:BL1509&lt;&gt;""),--ISNUMBER(SEARCH(" "&amp;BL27:BL1509&amp;" ",AP236)))&gt;0,BA26,"")))</f>
        <v/>
      </c>
      <c r="BB236" s="964" t="str" cm="1">
        <f t="array" ref="BB236">IF(AM236="","",IF(AQ236&lt;&gt;"","",IF(SUMPRODUCT(--(BM27:BM1509=BB26),--(BL27:BL1509&lt;&gt;""),--ISNUMBER(SEARCH(" "&amp;BL27:BL1509&amp;" ",AP236)))&gt;0,BB26,"")))</f>
        <v/>
      </c>
      <c r="BC236" s="964" t="str" cm="1">
        <f t="array" ref="BC236">IF(AM236="","",IF(AQ236&lt;&gt;"","",IF(SUMPRODUCT(--(BM27:BM1509=BC26),--(BL27:BL1509&lt;&gt;""),--ISNUMBER(SEARCH(" "&amp;BL27:BL1509&amp;" ",AP236)))&gt;0,BC26,"")))</f>
        <v/>
      </c>
      <c r="BD236" s="964" t="str" cm="1">
        <f t="array" ref="BD236">IF(AM236="","",IF(AQ236&lt;&gt;"","",IF(SUMPRODUCT(--(BM27:BM1509=BD26),--(BL27:BL1509&lt;&gt;""),--ISNUMBER(SEARCH(" "&amp;BL27:BL1509&amp;" ",AP236)))&gt;0,BD26,"")))</f>
        <v/>
      </c>
      <c r="BE236" s="964" t="str" cm="1">
        <f t="array" ref="BE236">IF(AM236="","",IF(AQ236&lt;&gt;"","",IF(SUMPRODUCT(--(BM27:BM1509=BE26),--(BL27:BL1509&lt;&gt;""),--ISNUMBER(SEARCH(" "&amp;BL27:BL1509&amp;" ",AP236)))&gt;0,BE26,"")))</f>
        <v/>
      </c>
      <c r="BF236" s="964" t="str" cm="1">
        <f t="array" ref="BF236">IF(AM236="","",IF(AQ236&lt;&gt;"","",IF(SUMPRODUCT(--(BM27:BM1509=BF26),--(BL27:BL1509&lt;&gt;""),--ISNUMBER(SEARCH(" "&amp;BL27:BL1509&amp;" ",AP236)))&gt;0,BF26,"")))</f>
        <v/>
      </c>
      <c r="BG236" s="964" t="str" cm="1">
        <f t="array" ref="BG236">IF(AM236="","",IF(AQ236&lt;&gt;"","",IF(SUMPRODUCT(--(BM27:BM1509=BG26),--(BL27:BL1509&lt;&gt;""),--ISNUMBER(SEARCH(" "&amp;BL27:BL1509&amp;" ",AP236)))&gt;0,BG26,"")))</f>
        <v/>
      </c>
      <c r="BH236" s="964" t="str" cm="1">
        <f t="array" ref="BH236">IF(AM236="","",IF(AQ236&lt;&gt;"","",IF(SUMPRODUCT(--(BM27:BM1509=BH26),--(BL27:BL1509&lt;&gt;""),--ISNUMBER(SEARCH(" "&amp;BL27:BL1509&amp;" ",AP236)))&gt;0,BH26,"")))</f>
        <v/>
      </c>
      <c r="BI236" s="964" t="str" cm="1">
        <f t="array" ref="BI236">IF(AM236="","",IF(AQ236&lt;&gt;"","",IF(SUMPRODUCT(--(BM27:BM1509=BI26),--(BL27:BL1509&lt;&gt;""),--ISNUMBER(SEARCH(" "&amp;BL27:BL1509&amp;" ",AP236)))&gt;0,BI26,"")))</f>
        <v/>
      </c>
      <c r="BJ236" s="964" t="str" cm="1">
        <f t="array" ref="BJ236">IF(AM236="","",IF(AS236&lt;&gt;"",BJ26,IF(AR236&lt;&gt;"","",IF(AQ236&lt;&gt;"","",IF(SUMPRODUCT(--(BM27:BM1509=BJ26),--(BL27:BL1509&lt;&gt;""),--ISNUMBER(SEARCH(" "&amp;BL27:BL1509&amp;" ",AP236)))&gt;0,BJ26,"")))))</f>
        <v/>
      </c>
      <c r="BL236" s="964" t="s">
        <v>2250</v>
      </c>
      <c r="BM236" s="964" t="s">
        <v>1962</v>
      </c>
      <c r="BO236" s="964"/>
      <c r="BP236" s="964"/>
      <c r="BQ236" s="964"/>
      <c r="BS236" s="964"/>
      <c r="BT236" s="964"/>
      <c r="BU236" s="964"/>
      <c r="CM236" s="49">
        <v>1</v>
      </c>
    </row>
    <row r="237" spans="4:91" ht="30" customHeight="1">
      <c r="D237" s="674"/>
      <c r="E237" s="680"/>
      <c r="F237" s="681"/>
      <c r="G237" s="680"/>
      <c r="H237" s="682"/>
      <c r="I237" s="891"/>
      <c r="J237" s="892"/>
      <c r="K237" s="745"/>
      <c r="L237" s="893"/>
      <c r="M237" s="894"/>
      <c r="N237" s="895"/>
      <c r="O237" s="896"/>
      <c r="P237" s="137"/>
      <c r="Q237" s="897"/>
      <c r="R237" s="751"/>
      <c r="S237" s="898"/>
      <c r="T237" s="753"/>
      <c r="U237" s="899"/>
      <c r="V237" s="900"/>
      <c r="W237" s="756"/>
      <c r="X237" s="764"/>
      <c r="Z237" s="957" t="str">
        <f>IF(AA237="","",COUNTIF(AA27:AA237,"&lt;&gt;"))</f>
        <v/>
      </c>
      <c r="AA237" s="958"/>
      <c r="AB237" s="974" t="str">
        <f t="shared" si="62"/>
        <v/>
      </c>
      <c r="AC237" s="984" t="str">
        <f t="shared" si="50"/>
        <v/>
      </c>
      <c r="AD237" s="961" t="str">
        <f t="shared" si="51"/>
        <v/>
      </c>
      <c r="AE237" s="962" t="str">
        <f t="shared" si="52"/>
        <v/>
      </c>
      <c r="AF237" s="963" t="str">
        <f>IF(AG237="","",COUNTIF(AG27:AG237,"&lt;&gt;"))</f>
        <v/>
      </c>
      <c r="AG237" s="958" t="str" cm="1">
        <f t="array" ref="AG237">IF(AK237="","",IF(LEN(AK237)&lt;=MAX(10,AF22),AK237,IFERROR(LEFT(AK237,LOOKUP(2,1/(MID(AK237,ROW(10:509),1)=" ")/(ROW(10:509)&lt;=MAX(10,AF22)),ROW(10:509))-1),LEFT(AK237,MAX(10,AF22)))))</f>
        <v/>
      </c>
      <c r="AH237" s="963" t="str">
        <f t="shared" si="53"/>
        <v/>
      </c>
      <c r="AI237" s="963" t="str">
        <f t="shared" si="54"/>
        <v/>
      </c>
      <c r="AJ237" s="964" t="str">
        <f>IF(AL236&lt;&gt;"",AJ236,IF(AJ236&lt;MAX(Z27:Z326),AJ236+1,""))</f>
        <v/>
      </c>
      <c r="AK237" s="965" t="str">
        <f>IF(AJ237="","",IF(AL236&lt;&gt;"",AL236,INDEX(AD27:AD326,MATCH(AJ237,Z27:Z326,0))))</f>
        <v/>
      </c>
      <c r="AL237" s="965" t="str">
        <f t="shared" si="55"/>
        <v/>
      </c>
      <c r="AM237" s="966" t="str">
        <f t="shared" si="56"/>
        <v/>
      </c>
      <c r="AN237" s="967" t="str">
        <f t="shared" si="57"/>
        <v/>
      </c>
      <c r="AO237" s="967" t="str">
        <f t="shared" si="58"/>
        <v/>
      </c>
      <c r="AP237" s="966" t="str">
        <f t="shared" si="59"/>
        <v/>
      </c>
      <c r="AQ237" s="967" t="str">
        <f>IF(AM237="","",IF(COUNTIF(BO27:BO309,TRIM(AP237))&gt;0,"EXCLUSION EXACTE",""))</f>
        <v/>
      </c>
      <c r="AR237" s="967" t="str" cm="1">
        <f t="array" ref="AR237">IF(AM237="","",IF(SUMPRODUCT(--(BO27:BO309&lt;&gt;""),--ISNUMBER(SEARCH(" "&amp;BO27:BO309&amp;" ",AP237)))&gt;0,"BLOQUE MOLLUSQUES",""))</f>
        <v/>
      </c>
      <c r="AS237" s="967" t="str" cm="1">
        <f t="array" ref="AS237">IF(AM237="","",IF(SUMPRODUCT(--(BS27:BS309&lt;&gt;""),--ISNUMBER(SEARCH(" "&amp;BS27:BS309&amp;" ",AP237)))&gt;0,"FORCE MOLLUSQUES",""))</f>
        <v/>
      </c>
      <c r="AT237" s="966" t="str">
        <f t="shared" si="60"/>
        <v/>
      </c>
      <c r="AU237" s="966" t="str">
        <f t="shared" si="63"/>
        <v/>
      </c>
      <c r="AV237" s="967" t="str">
        <f t="shared" si="61"/>
        <v/>
      </c>
      <c r="AW237" s="967" t="str" cm="1">
        <f t="array" ref="AW237">IF(AM237="","",IF(AQ237&lt;&gt;"","",IF(SUMPRODUCT(--(BM27:BM1509=AW26),--(BL27:BL1509&lt;&gt;""),--ISNUMBER(SEARCH(" "&amp;BL27:BL1509&amp;" ",AP237)))&gt;0,AW26,"")))</f>
        <v/>
      </c>
      <c r="AX237" s="967" t="str" cm="1">
        <f t="array" ref="AX237">IF(AM237="","",IF(AQ237&lt;&gt;"","",IF(SUMPRODUCT(--(BM27:BM1509=AX26),--(BL27:BL1509&lt;&gt;""),--ISNUMBER(SEARCH(" "&amp;BL27:BL1509&amp;" ",AP237)))&gt;0,AX26,"")))</f>
        <v/>
      </c>
      <c r="AY237" s="967" t="str" cm="1">
        <f t="array" ref="AY237">IF(AM237="","",IF(AQ237&lt;&gt;"","",IF(SUMPRODUCT(--(BM27:BM1509=AY26),--(BL27:BL1509&lt;&gt;""),--ISNUMBER(SEARCH(" "&amp;BL27:BL1509&amp;" ",AP237)))&gt;0,AY26,"")))</f>
        <v/>
      </c>
      <c r="AZ237" s="967" t="str" cm="1">
        <f t="array" ref="AZ237">IF(AM237="","",IF(AQ237&lt;&gt;"","",IF(SUMPRODUCT(--(BM27:BM1509=AZ26),--(BL27:BL1509&lt;&gt;""),--ISNUMBER(SEARCH(" "&amp;BL27:BL1509&amp;" ",AP237)))&gt;0,AZ26,"")))</f>
        <v/>
      </c>
      <c r="BA237" s="967" t="str" cm="1">
        <f t="array" ref="BA237">IF(AM237="","",IF(AQ237&lt;&gt;"","",IF(SUMPRODUCT(--(BM27:BM1509=BA26),--(BL27:BL1509&lt;&gt;""),--ISNUMBER(SEARCH(" "&amp;BL27:BL1509&amp;" ",AP237)))&gt;0,BA26,"")))</f>
        <v/>
      </c>
      <c r="BB237" s="967" t="str" cm="1">
        <f t="array" ref="BB237">IF(AM237="","",IF(AQ237&lt;&gt;"","",IF(SUMPRODUCT(--(BM27:BM1509=BB26),--(BL27:BL1509&lt;&gt;""),--ISNUMBER(SEARCH(" "&amp;BL27:BL1509&amp;" ",AP237)))&gt;0,BB26,"")))</f>
        <v/>
      </c>
      <c r="BC237" s="967" t="str" cm="1">
        <f t="array" ref="BC237">IF(AM237="","",IF(AQ237&lt;&gt;"","",IF(SUMPRODUCT(--(BM27:BM1509=BC26),--(BL27:BL1509&lt;&gt;""),--ISNUMBER(SEARCH(" "&amp;BL27:BL1509&amp;" ",AP237)))&gt;0,BC26,"")))</f>
        <v/>
      </c>
      <c r="BD237" s="967" t="str" cm="1">
        <f t="array" ref="BD237">IF(AM237="","",IF(AQ237&lt;&gt;"","",IF(SUMPRODUCT(--(BM27:BM1509=BD26),--(BL27:BL1509&lt;&gt;""),--ISNUMBER(SEARCH(" "&amp;BL27:BL1509&amp;" ",AP237)))&gt;0,BD26,"")))</f>
        <v/>
      </c>
      <c r="BE237" s="967" t="str" cm="1">
        <f t="array" ref="BE237">IF(AM237="","",IF(AQ237&lt;&gt;"","",IF(SUMPRODUCT(--(BM27:BM1509=BE26),--(BL27:BL1509&lt;&gt;""),--ISNUMBER(SEARCH(" "&amp;BL27:BL1509&amp;" ",AP237)))&gt;0,BE26,"")))</f>
        <v/>
      </c>
      <c r="BF237" s="967" t="str" cm="1">
        <f t="array" ref="BF237">IF(AM237="","",IF(AQ237&lt;&gt;"","",IF(SUMPRODUCT(--(BM27:BM1509=BF26),--(BL27:BL1509&lt;&gt;""),--ISNUMBER(SEARCH(" "&amp;BL27:BL1509&amp;" ",AP237)))&gt;0,BF26,"")))</f>
        <v/>
      </c>
      <c r="BG237" s="967" t="str" cm="1">
        <f t="array" ref="BG237">IF(AM237="","",IF(AQ237&lt;&gt;"","",IF(SUMPRODUCT(--(BM27:BM1509=BG26),--(BL27:BL1509&lt;&gt;""),--ISNUMBER(SEARCH(" "&amp;BL27:BL1509&amp;" ",AP237)))&gt;0,BG26,"")))</f>
        <v/>
      </c>
      <c r="BH237" s="967" t="str" cm="1">
        <f t="array" ref="BH237">IF(AM237="","",IF(AQ237&lt;&gt;"","",IF(SUMPRODUCT(--(BM27:BM1509=BH26),--(BL27:BL1509&lt;&gt;""),--ISNUMBER(SEARCH(" "&amp;BL27:BL1509&amp;" ",AP237)))&gt;0,BH26,"")))</f>
        <v/>
      </c>
      <c r="BI237" s="967" t="str" cm="1">
        <f t="array" ref="BI237">IF(AM237="","",IF(AQ237&lt;&gt;"","",IF(SUMPRODUCT(--(BM27:BM1509=BI26),--(BL27:BL1509&lt;&gt;""),--ISNUMBER(SEARCH(" "&amp;BL27:BL1509&amp;" ",AP237)))&gt;0,BI26,"")))</f>
        <v/>
      </c>
      <c r="BJ237" s="967" t="str" cm="1">
        <f t="array" ref="BJ237">IF(AM237="","",IF(AS237&lt;&gt;"",BJ26,IF(AR237&lt;&gt;"","",IF(AQ237&lt;&gt;"","",IF(SUMPRODUCT(--(BM27:BM1509=BJ26),--(BL27:BL1509&lt;&gt;""),--ISNUMBER(SEARCH(" "&amp;BL27:BL1509&amp;" ",AP237)))&gt;0,BJ26,"")))))</f>
        <v/>
      </c>
      <c r="BL237" s="968" t="s">
        <v>2167</v>
      </c>
      <c r="BM237" s="968" t="s">
        <v>1962</v>
      </c>
      <c r="BO237" s="964"/>
      <c r="BP237" s="964"/>
      <c r="BQ237" s="964"/>
      <c r="BS237" s="964"/>
      <c r="BT237" s="964"/>
      <c r="BU237" s="964"/>
      <c r="CM237" s="49">
        <v>1</v>
      </c>
    </row>
    <row r="238" spans="4:91" ht="30" customHeight="1">
      <c r="D238" s="674"/>
      <c r="E238" s="680"/>
      <c r="F238" s="681"/>
      <c r="G238" s="680"/>
      <c r="H238" s="682"/>
      <c r="I238" s="891"/>
      <c r="J238" s="892"/>
      <c r="K238" s="745"/>
      <c r="L238" s="893"/>
      <c r="M238" s="894"/>
      <c r="N238" s="895"/>
      <c r="O238" s="896"/>
      <c r="P238" s="137"/>
      <c r="Q238" s="897"/>
      <c r="R238" s="751"/>
      <c r="S238" s="898"/>
      <c r="T238" s="753"/>
      <c r="U238" s="899"/>
      <c r="V238" s="900"/>
      <c r="W238" s="756"/>
      <c r="X238" s="764"/>
      <c r="Z238" s="973" t="str">
        <f>IF(AA238="","",COUNTIF(AA27:AA238,"&lt;&gt;"))</f>
        <v/>
      </c>
      <c r="AA238" s="965"/>
      <c r="AB238" s="974" t="str">
        <f t="shared" si="62"/>
        <v/>
      </c>
      <c r="AC238" s="984" t="str">
        <f t="shared" si="50"/>
        <v/>
      </c>
      <c r="AD238" s="976" t="str">
        <f t="shared" si="51"/>
        <v/>
      </c>
      <c r="AE238" s="977" t="str">
        <f t="shared" si="52"/>
        <v/>
      </c>
      <c r="AF238" s="964" t="str">
        <f>IF(AG238="","",COUNTIF(AG27:AG238,"&lt;&gt;"))</f>
        <v/>
      </c>
      <c r="AG238" s="965" t="str" cm="1">
        <f t="array" ref="AG238">IF(AK238="","",IF(LEN(AK238)&lt;=MAX(10,AF22),AK238,IFERROR(LEFT(AK238,LOOKUP(2,1/(MID(AK238,ROW(10:509),1)=" ")/(ROW(10:509)&lt;=MAX(10,AF22)),ROW(10:509))-1),LEFT(AK238,MAX(10,AF22)))))</f>
        <v/>
      </c>
      <c r="AH238" s="964" t="str">
        <f t="shared" si="53"/>
        <v/>
      </c>
      <c r="AI238" s="964" t="str">
        <f t="shared" si="54"/>
        <v/>
      </c>
      <c r="AJ238" s="964" t="str">
        <f>IF(AL237&lt;&gt;"",AJ237,IF(AJ237&lt;MAX(Z27:Z326),AJ237+1,""))</f>
        <v/>
      </c>
      <c r="AK238" s="965" t="str">
        <f>IF(AJ238="","",IF(AL237&lt;&gt;"",AL237,INDEX(AD27:AD326,MATCH(AJ238,Z27:Z326,0))))</f>
        <v/>
      </c>
      <c r="AL238" s="965" t="str">
        <f t="shared" si="55"/>
        <v/>
      </c>
      <c r="AM238" s="965" t="str">
        <f t="shared" si="56"/>
        <v/>
      </c>
      <c r="AN238" s="964" t="str">
        <f t="shared" si="57"/>
        <v/>
      </c>
      <c r="AO238" s="964" t="str">
        <f t="shared" si="58"/>
        <v/>
      </c>
      <c r="AP238" s="965" t="str">
        <f t="shared" si="59"/>
        <v/>
      </c>
      <c r="AQ238" s="964" t="str">
        <f>IF(AM238="","",IF(COUNTIF(BO27:BO309,TRIM(AP238))&gt;0,"EXCLUSION EXACTE",""))</f>
        <v/>
      </c>
      <c r="AR238" s="964" t="str" cm="1">
        <f t="array" ref="AR238">IF(AM238="","",IF(SUMPRODUCT(--(BO27:BO309&lt;&gt;""),--ISNUMBER(SEARCH(" "&amp;BO27:BO309&amp;" ",AP238)))&gt;0,"BLOQUE MOLLUSQUES",""))</f>
        <v/>
      </c>
      <c r="AS238" s="964" t="str" cm="1">
        <f t="array" ref="AS238">IF(AM238="","",IF(SUMPRODUCT(--(BS27:BS309&lt;&gt;""),--ISNUMBER(SEARCH(" "&amp;BS27:BS309&amp;" ",AP238)))&gt;0,"FORCE MOLLUSQUES",""))</f>
        <v/>
      </c>
      <c r="AT238" s="965" t="str">
        <f t="shared" si="60"/>
        <v/>
      </c>
      <c r="AU238" s="965" t="str">
        <f t="shared" si="63"/>
        <v/>
      </c>
      <c r="AV238" s="964" t="str">
        <f t="shared" si="61"/>
        <v/>
      </c>
      <c r="AW238" s="964" t="str" cm="1">
        <f t="array" ref="AW238">IF(AM238="","",IF(AQ238&lt;&gt;"","",IF(SUMPRODUCT(--(BM27:BM1509=AW26),--(BL27:BL1509&lt;&gt;""),--ISNUMBER(SEARCH(" "&amp;BL27:BL1509&amp;" ",AP238)))&gt;0,AW26,"")))</f>
        <v/>
      </c>
      <c r="AX238" s="964" t="str" cm="1">
        <f t="array" ref="AX238">IF(AM238="","",IF(AQ238&lt;&gt;"","",IF(SUMPRODUCT(--(BM27:BM1509=AX26),--(BL27:BL1509&lt;&gt;""),--ISNUMBER(SEARCH(" "&amp;BL27:BL1509&amp;" ",AP238)))&gt;0,AX26,"")))</f>
        <v/>
      </c>
      <c r="AY238" s="964" t="str" cm="1">
        <f t="array" ref="AY238">IF(AM238="","",IF(AQ238&lt;&gt;"","",IF(SUMPRODUCT(--(BM27:BM1509=AY26),--(BL27:BL1509&lt;&gt;""),--ISNUMBER(SEARCH(" "&amp;BL27:BL1509&amp;" ",AP238)))&gt;0,AY26,"")))</f>
        <v/>
      </c>
      <c r="AZ238" s="964" t="str" cm="1">
        <f t="array" ref="AZ238">IF(AM238="","",IF(AQ238&lt;&gt;"","",IF(SUMPRODUCT(--(BM27:BM1509=AZ26),--(BL27:BL1509&lt;&gt;""),--ISNUMBER(SEARCH(" "&amp;BL27:BL1509&amp;" ",AP238)))&gt;0,AZ26,"")))</f>
        <v/>
      </c>
      <c r="BA238" s="964" t="str" cm="1">
        <f t="array" ref="BA238">IF(AM238="","",IF(AQ238&lt;&gt;"","",IF(SUMPRODUCT(--(BM27:BM1509=BA26),--(BL27:BL1509&lt;&gt;""),--ISNUMBER(SEARCH(" "&amp;BL27:BL1509&amp;" ",AP238)))&gt;0,BA26,"")))</f>
        <v/>
      </c>
      <c r="BB238" s="964" t="str" cm="1">
        <f t="array" ref="BB238">IF(AM238="","",IF(AQ238&lt;&gt;"","",IF(SUMPRODUCT(--(BM27:BM1509=BB26),--(BL27:BL1509&lt;&gt;""),--ISNUMBER(SEARCH(" "&amp;BL27:BL1509&amp;" ",AP238)))&gt;0,BB26,"")))</f>
        <v/>
      </c>
      <c r="BC238" s="964" t="str" cm="1">
        <f t="array" ref="BC238">IF(AM238="","",IF(AQ238&lt;&gt;"","",IF(SUMPRODUCT(--(BM27:BM1509=BC26),--(BL27:BL1509&lt;&gt;""),--ISNUMBER(SEARCH(" "&amp;BL27:BL1509&amp;" ",AP238)))&gt;0,BC26,"")))</f>
        <v/>
      </c>
      <c r="BD238" s="964" t="str" cm="1">
        <f t="array" ref="BD238">IF(AM238="","",IF(AQ238&lt;&gt;"","",IF(SUMPRODUCT(--(BM27:BM1509=BD26),--(BL27:BL1509&lt;&gt;""),--ISNUMBER(SEARCH(" "&amp;BL27:BL1509&amp;" ",AP238)))&gt;0,BD26,"")))</f>
        <v/>
      </c>
      <c r="BE238" s="964" t="str" cm="1">
        <f t="array" ref="BE238">IF(AM238="","",IF(AQ238&lt;&gt;"","",IF(SUMPRODUCT(--(BM27:BM1509=BE26),--(BL27:BL1509&lt;&gt;""),--ISNUMBER(SEARCH(" "&amp;BL27:BL1509&amp;" ",AP238)))&gt;0,BE26,"")))</f>
        <v/>
      </c>
      <c r="BF238" s="964" t="str" cm="1">
        <f t="array" ref="BF238">IF(AM238="","",IF(AQ238&lt;&gt;"","",IF(SUMPRODUCT(--(BM27:BM1509=BF26),--(BL27:BL1509&lt;&gt;""),--ISNUMBER(SEARCH(" "&amp;BL27:BL1509&amp;" ",AP238)))&gt;0,BF26,"")))</f>
        <v/>
      </c>
      <c r="BG238" s="964" t="str" cm="1">
        <f t="array" ref="BG238">IF(AM238="","",IF(AQ238&lt;&gt;"","",IF(SUMPRODUCT(--(BM27:BM1509=BG26),--(BL27:BL1509&lt;&gt;""),--ISNUMBER(SEARCH(" "&amp;BL27:BL1509&amp;" ",AP238)))&gt;0,BG26,"")))</f>
        <v/>
      </c>
      <c r="BH238" s="964" t="str" cm="1">
        <f t="array" ref="BH238">IF(AM238="","",IF(AQ238&lt;&gt;"","",IF(SUMPRODUCT(--(BM27:BM1509=BH26),--(BL27:BL1509&lt;&gt;""),--ISNUMBER(SEARCH(" "&amp;BL27:BL1509&amp;" ",AP238)))&gt;0,BH26,"")))</f>
        <v/>
      </c>
      <c r="BI238" s="964" t="str" cm="1">
        <f t="array" ref="BI238">IF(AM238="","",IF(AQ238&lt;&gt;"","",IF(SUMPRODUCT(--(BM27:BM1509=BI26),--(BL27:BL1509&lt;&gt;""),--ISNUMBER(SEARCH(" "&amp;BL27:BL1509&amp;" ",AP238)))&gt;0,BI26,"")))</f>
        <v/>
      </c>
      <c r="BJ238" s="964" t="str" cm="1">
        <f t="array" ref="BJ238">IF(AM238="","",IF(AS238&lt;&gt;"",BJ26,IF(AR238&lt;&gt;"","",IF(AQ238&lt;&gt;"","",IF(SUMPRODUCT(--(BM27:BM1509=BJ26),--(BL27:BL1509&lt;&gt;""),--ISNUMBER(SEARCH(" "&amp;BL27:BL1509&amp;" ",AP238)))&gt;0,BJ26,"")))))</f>
        <v/>
      </c>
      <c r="BL238" s="964" t="s">
        <v>2168</v>
      </c>
      <c r="BM238" s="964" t="s">
        <v>1962</v>
      </c>
      <c r="BO238" s="964"/>
      <c r="BP238" s="964"/>
      <c r="BQ238" s="964"/>
      <c r="BS238" s="964"/>
      <c r="BT238" s="964"/>
      <c r="BU238" s="964"/>
      <c r="CM238" s="49">
        <v>1</v>
      </c>
    </row>
    <row r="239" spans="4:91" ht="30" customHeight="1">
      <c r="D239" s="674"/>
      <c r="E239" s="680"/>
      <c r="F239" s="681"/>
      <c r="G239" s="680"/>
      <c r="H239" s="682"/>
      <c r="I239" s="891"/>
      <c r="J239" s="892"/>
      <c r="K239" s="745"/>
      <c r="L239" s="893"/>
      <c r="M239" s="894"/>
      <c r="N239" s="895"/>
      <c r="O239" s="896"/>
      <c r="P239" s="137"/>
      <c r="Q239" s="897"/>
      <c r="R239" s="751"/>
      <c r="S239" s="898"/>
      <c r="T239" s="753"/>
      <c r="U239" s="899"/>
      <c r="V239" s="900"/>
      <c r="W239" s="756"/>
      <c r="X239" s="764"/>
      <c r="Z239" s="957" t="str">
        <f>IF(AA239="","",COUNTIF(AA27:AA239,"&lt;&gt;"))</f>
        <v/>
      </c>
      <c r="AA239" s="958"/>
      <c r="AB239" s="974" t="str">
        <f t="shared" si="62"/>
        <v/>
      </c>
      <c r="AC239" s="984" t="str">
        <f t="shared" si="50"/>
        <v/>
      </c>
      <c r="AD239" s="961" t="str">
        <f t="shared" si="51"/>
        <v/>
      </c>
      <c r="AE239" s="962" t="str">
        <f t="shared" si="52"/>
        <v/>
      </c>
      <c r="AF239" s="963" t="str">
        <f>IF(AG239="","",COUNTIF(AG27:AG239,"&lt;&gt;"))</f>
        <v/>
      </c>
      <c r="AG239" s="958" t="str" cm="1">
        <f t="array" ref="AG239">IF(AK239="","",IF(LEN(AK239)&lt;=MAX(10,AF22),AK239,IFERROR(LEFT(AK239,LOOKUP(2,1/(MID(AK239,ROW(10:509),1)=" ")/(ROW(10:509)&lt;=MAX(10,AF22)),ROW(10:509))-1),LEFT(AK239,MAX(10,AF22)))))</f>
        <v/>
      </c>
      <c r="AH239" s="963" t="str">
        <f t="shared" si="53"/>
        <v/>
      </c>
      <c r="AI239" s="963" t="str">
        <f t="shared" si="54"/>
        <v/>
      </c>
      <c r="AJ239" s="964" t="str">
        <f>IF(AL238&lt;&gt;"",AJ238,IF(AJ238&lt;MAX(Z27:Z326),AJ238+1,""))</f>
        <v/>
      </c>
      <c r="AK239" s="965" t="str">
        <f>IF(AJ239="","",IF(AL238&lt;&gt;"",AL238,INDEX(AD27:AD326,MATCH(AJ239,Z27:Z326,0))))</f>
        <v/>
      </c>
      <c r="AL239" s="965" t="str">
        <f t="shared" si="55"/>
        <v/>
      </c>
      <c r="AM239" s="966" t="str">
        <f t="shared" si="56"/>
        <v/>
      </c>
      <c r="AN239" s="967" t="str">
        <f t="shared" si="57"/>
        <v/>
      </c>
      <c r="AO239" s="967" t="str">
        <f t="shared" si="58"/>
        <v/>
      </c>
      <c r="AP239" s="966" t="str">
        <f t="shared" si="59"/>
        <v/>
      </c>
      <c r="AQ239" s="967" t="str">
        <f>IF(AM239="","",IF(COUNTIF(BO27:BO309,TRIM(AP239))&gt;0,"EXCLUSION EXACTE",""))</f>
        <v/>
      </c>
      <c r="AR239" s="967" t="str" cm="1">
        <f t="array" ref="AR239">IF(AM239="","",IF(SUMPRODUCT(--(BO27:BO309&lt;&gt;""),--ISNUMBER(SEARCH(" "&amp;BO27:BO309&amp;" ",AP239)))&gt;0,"BLOQUE MOLLUSQUES",""))</f>
        <v/>
      </c>
      <c r="AS239" s="967" t="str" cm="1">
        <f t="array" ref="AS239">IF(AM239="","",IF(SUMPRODUCT(--(BS27:BS309&lt;&gt;""),--ISNUMBER(SEARCH(" "&amp;BS27:BS309&amp;" ",AP239)))&gt;0,"FORCE MOLLUSQUES",""))</f>
        <v/>
      </c>
      <c r="AT239" s="966" t="str">
        <f t="shared" si="60"/>
        <v/>
      </c>
      <c r="AU239" s="966" t="str">
        <f t="shared" si="63"/>
        <v/>
      </c>
      <c r="AV239" s="967" t="str">
        <f t="shared" si="61"/>
        <v/>
      </c>
      <c r="AW239" s="967" t="str" cm="1">
        <f t="array" ref="AW239">IF(AM239="","",IF(AQ239&lt;&gt;"","",IF(SUMPRODUCT(--(BM27:BM1509=AW26),--(BL27:BL1509&lt;&gt;""),--ISNUMBER(SEARCH(" "&amp;BL27:BL1509&amp;" ",AP239)))&gt;0,AW26,"")))</f>
        <v/>
      </c>
      <c r="AX239" s="967" t="str" cm="1">
        <f t="array" ref="AX239">IF(AM239="","",IF(AQ239&lt;&gt;"","",IF(SUMPRODUCT(--(BM27:BM1509=AX26),--(BL27:BL1509&lt;&gt;""),--ISNUMBER(SEARCH(" "&amp;BL27:BL1509&amp;" ",AP239)))&gt;0,AX26,"")))</f>
        <v/>
      </c>
      <c r="AY239" s="967" t="str" cm="1">
        <f t="array" ref="AY239">IF(AM239="","",IF(AQ239&lt;&gt;"","",IF(SUMPRODUCT(--(BM27:BM1509=AY26),--(BL27:BL1509&lt;&gt;""),--ISNUMBER(SEARCH(" "&amp;BL27:BL1509&amp;" ",AP239)))&gt;0,AY26,"")))</f>
        <v/>
      </c>
      <c r="AZ239" s="967" t="str" cm="1">
        <f t="array" ref="AZ239">IF(AM239="","",IF(AQ239&lt;&gt;"","",IF(SUMPRODUCT(--(BM27:BM1509=AZ26),--(BL27:BL1509&lt;&gt;""),--ISNUMBER(SEARCH(" "&amp;BL27:BL1509&amp;" ",AP239)))&gt;0,AZ26,"")))</f>
        <v/>
      </c>
      <c r="BA239" s="967" t="str" cm="1">
        <f t="array" ref="BA239">IF(AM239="","",IF(AQ239&lt;&gt;"","",IF(SUMPRODUCT(--(BM27:BM1509=BA26),--(BL27:BL1509&lt;&gt;""),--ISNUMBER(SEARCH(" "&amp;BL27:BL1509&amp;" ",AP239)))&gt;0,BA26,"")))</f>
        <v/>
      </c>
      <c r="BB239" s="967" t="str" cm="1">
        <f t="array" ref="BB239">IF(AM239="","",IF(AQ239&lt;&gt;"","",IF(SUMPRODUCT(--(BM27:BM1509=BB26),--(BL27:BL1509&lt;&gt;""),--ISNUMBER(SEARCH(" "&amp;BL27:BL1509&amp;" ",AP239)))&gt;0,BB26,"")))</f>
        <v/>
      </c>
      <c r="BC239" s="967" t="str" cm="1">
        <f t="array" ref="BC239">IF(AM239="","",IF(AQ239&lt;&gt;"","",IF(SUMPRODUCT(--(BM27:BM1509=BC26),--(BL27:BL1509&lt;&gt;""),--ISNUMBER(SEARCH(" "&amp;BL27:BL1509&amp;" ",AP239)))&gt;0,BC26,"")))</f>
        <v/>
      </c>
      <c r="BD239" s="967" t="str" cm="1">
        <f t="array" ref="BD239">IF(AM239="","",IF(AQ239&lt;&gt;"","",IF(SUMPRODUCT(--(BM27:BM1509=BD26),--(BL27:BL1509&lt;&gt;""),--ISNUMBER(SEARCH(" "&amp;BL27:BL1509&amp;" ",AP239)))&gt;0,BD26,"")))</f>
        <v/>
      </c>
      <c r="BE239" s="967" t="str" cm="1">
        <f t="array" ref="BE239">IF(AM239="","",IF(AQ239&lt;&gt;"","",IF(SUMPRODUCT(--(BM27:BM1509=BE26),--(BL27:BL1509&lt;&gt;""),--ISNUMBER(SEARCH(" "&amp;BL27:BL1509&amp;" ",AP239)))&gt;0,BE26,"")))</f>
        <v/>
      </c>
      <c r="BF239" s="967" t="str" cm="1">
        <f t="array" ref="BF239">IF(AM239="","",IF(AQ239&lt;&gt;"","",IF(SUMPRODUCT(--(BM27:BM1509=BF26),--(BL27:BL1509&lt;&gt;""),--ISNUMBER(SEARCH(" "&amp;BL27:BL1509&amp;" ",AP239)))&gt;0,BF26,"")))</f>
        <v/>
      </c>
      <c r="BG239" s="967" t="str" cm="1">
        <f t="array" ref="BG239">IF(AM239="","",IF(AQ239&lt;&gt;"","",IF(SUMPRODUCT(--(BM27:BM1509=BG26),--(BL27:BL1509&lt;&gt;""),--ISNUMBER(SEARCH(" "&amp;BL27:BL1509&amp;" ",AP239)))&gt;0,BG26,"")))</f>
        <v/>
      </c>
      <c r="BH239" s="967" t="str" cm="1">
        <f t="array" ref="BH239">IF(AM239="","",IF(AQ239&lt;&gt;"","",IF(SUMPRODUCT(--(BM27:BM1509=BH26),--(BL27:BL1509&lt;&gt;""),--ISNUMBER(SEARCH(" "&amp;BL27:BL1509&amp;" ",AP239)))&gt;0,BH26,"")))</f>
        <v/>
      </c>
      <c r="BI239" s="967" t="str" cm="1">
        <f t="array" ref="BI239">IF(AM239="","",IF(AQ239&lt;&gt;"","",IF(SUMPRODUCT(--(BM27:BM1509=BI26),--(BL27:BL1509&lt;&gt;""),--ISNUMBER(SEARCH(" "&amp;BL27:BL1509&amp;" ",AP239)))&gt;0,BI26,"")))</f>
        <v/>
      </c>
      <c r="BJ239" s="967" t="str" cm="1">
        <f t="array" ref="BJ239">IF(AM239="","",IF(AS239&lt;&gt;"",BJ26,IF(AR239&lt;&gt;"","",IF(AQ239&lt;&gt;"","",IF(SUMPRODUCT(--(BM27:BM1509=BJ26),--(BL27:BL1509&lt;&gt;""),--ISNUMBER(SEARCH(" "&amp;BL27:BL1509&amp;" ",AP239)))&gt;0,BJ26,"")))))</f>
        <v/>
      </c>
      <c r="BL239" s="968" t="s">
        <v>2251</v>
      </c>
      <c r="BM239" s="968" t="s">
        <v>1962</v>
      </c>
      <c r="BO239" s="964"/>
      <c r="BP239" s="964"/>
      <c r="BQ239" s="964"/>
      <c r="BS239" s="964"/>
      <c r="BT239" s="964"/>
      <c r="BU239" s="964"/>
      <c r="CM239" s="49">
        <v>1</v>
      </c>
    </row>
    <row r="240" spans="4:91" ht="30" customHeight="1">
      <c r="D240" s="674"/>
      <c r="E240" s="680"/>
      <c r="F240" s="681"/>
      <c r="G240" s="680"/>
      <c r="H240" s="682"/>
      <c r="I240" s="891"/>
      <c r="J240" s="892"/>
      <c r="K240" s="745"/>
      <c r="L240" s="893"/>
      <c r="M240" s="894"/>
      <c r="N240" s="895"/>
      <c r="O240" s="896"/>
      <c r="P240" s="137"/>
      <c r="Q240" s="897"/>
      <c r="R240" s="751"/>
      <c r="S240" s="898"/>
      <c r="T240" s="753"/>
      <c r="U240" s="899"/>
      <c r="V240" s="900"/>
      <c r="W240" s="756"/>
      <c r="X240" s="764"/>
      <c r="Z240" s="973" t="str">
        <f>IF(AA240="","",COUNTIF(AA27:AA240,"&lt;&gt;"))</f>
        <v/>
      </c>
      <c r="AA240" s="965"/>
      <c r="AB240" s="974" t="str">
        <f t="shared" si="62"/>
        <v/>
      </c>
      <c r="AC240" s="984" t="str">
        <f t="shared" si="50"/>
        <v/>
      </c>
      <c r="AD240" s="976" t="str">
        <f t="shared" si="51"/>
        <v/>
      </c>
      <c r="AE240" s="977" t="str">
        <f t="shared" si="52"/>
        <v/>
      </c>
      <c r="AF240" s="964" t="str">
        <f>IF(AG240="","",COUNTIF(AG27:AG240,"&lt;&gt;"))</f>
        <v/>
      </c>
      <c r="AG240" s="965" t="str" cm="1">
        <f t="array" ref="AG240">IF(AK240="","",IF(LEN(AK240)&lt;=MAX(10,AF22),AK240,IFERROR(LEFT(AK240,LOOKUP(2,1/(MID(AK240,ROW(10:509),1)=" ")/(ROW(10:509)&lt;=MAX(10,AF22)),ROW(10:509))-1),LEFT(AK240,MAX(10,AF22)))))</f>
        <v/>
      </c>
      <c r="AH240" s="964" t="str">
        <f t="shared" si="53"/>
        <v/>
      </c>
      <c r="AI240" s="964" t="str">
        <f t="shared" si="54"/>
        <v/>
      </c>
      <c r="AJ240" s="964" t="str">
        <f>IF(AL239&lt;&gt;"",AJ239,IF(AJ239&lt;MAX(Z27:Z326),AJ239+1,""))</f>
        <v/>
      </c>
      <c r="AK240" s="965" t="str">
        <f>IF(AJ240="","",IF(AL239&lt;&gt;"",AL239,INDEX(AD27:AD326,MATCH(AJ240,Z27:Z326,0))))</f>
        <v/>
      </c>
      <c r="AL240" s="965" t="str">
        <f t="shared" si="55"/>
        <v/>
      </c>
      <c r="AM240" s="965" t="str">
        <f t="shared" si="56"/>
        <v/>
      </c>
      <c r="AN240" s="964" t="str">
        <f t="shared" si="57"/>
        <v/>
      </c>
      <c r="AO240" s="964" t="str">
        <f t="shared" si="58"/>
        <v/>
      </c>
      <c r="AP240" s="965" t="str">
        <f t="shared" si="59"/>
        <v/>
      </c>
      <c r="AQ240" s="964" t="str">
        <f>IF(AM240="","",IF(COUNTIF(BO27:BO309,TRIM(AP240))&gt;0,"EXCLUSION EXACTE",""))</f>
        <v/>
      </c>
      <c r="AR240" s="964" t="str" cm="1">
        <f t="array" ref="AR240">IF(AM240="","",IF(SUMPRODUCT(--(BO27:BO309&lt;&gt;""),--ISNUMBER(SEARCH(" "&amp;BO27:BO309&amp;" ",AP240)))&gt;0,"BLOQUE MOLLUSQUES",""))</f>
        <v/>
      </c>
      <c r="AS240" s="964" t="str" cm="1">
        <f t="array" ref="AS240">IF(AM240="","",IF(SUMPRODUCT(--(BS27:BS309&lt;&gt;""),--ISNUMBER(SEARCH(" "&amp;BS27:BS309&amp;" ",AP240)))&gt;0,"FORCE MOLLUSQUES",""))</f>
        <v/>
      </c>
      <c r="AT240" s="965" t="str">
        <f t="shared" si="60"/>
        <v/>
      </c>
      <c r="AU240" s="965" t="str">
        <f t="shared" si="63"/>
        <v/>
      </c>
      <c r="AV240" s="964" t="str">
        <f t="shared" si="61"/>
        <v/>
      </c>
      <c r="AW240" s="964" t="str" cm="1">
        <f t="array" ref="AW240">IF(AM240="","",IF(AQ240&lt;&gt;"","",IF(SUMPRODUCT(--(BM27:BM1509=AW26),--(BL27:BL1509&lt;&gt;""),--ISNUMBER(SEARCH(" "&amp;BL27:BL1509&amp;" ",AP240)))&gt;0,AW26,"")))</f>
        <v/>
      </c>
      <c r="AX240" s="964" t="str" cm="1">
        <f t="array" ref="AX240">IF(AM240="","",IF(AQ240&lt;&gt;"","",IF(SUMPRODUCT(--(BM27:BM1509=AX26),--(BL27:BL1509&lt;&gt;""),--ISNUMBER(SEARCH(" "&amp;BL27:BL1509&amp;" ",AP240)))&gt;0,AX26,"")))</f>
        <v/>
      </c>
      <c r="AY240" s="964" t="str" cm="1">
        <f t="array" ref="AY240">IF(AM240="","",IF(AQ240&lt;&gt;"","",IF(SUMPRODUCT(--(BM27:BM1509=AY26),--(BL27:BL1509&lt;&gt;""),--ISNUMBER(SEARCH(" "&amp;BL27:BL1509&amp;" ",AP240)))&gt;0,AY26,"")))</f>
        <v/>
      </c>
      <c r="AZ240" s="964" t="str" cm="1">
        <f t="array" ref="AZ240">IF(AM240="","",IF(AQ240&lt;&gt;"","",IF(SUMPRODUCT(--(BM27:BM1509=AZ26),--(BL27:BL1509&lt;&gt;""),--ISNUMBER(SEARCH(" "&amp;BL27:BL1509&amp;" ",AP240)))&gt;0,AZ26,"")))</f>
        <v/>
      </c>
      <c r="BA240" s="964" t="str" cm="1">
        <f t="array" ref="BA240">IF(AM240="","",IF(AQ240&lt;&gt;"","",IF(SUMPRODUCT(--(BM27:BM1509=BA26),--(BL27:BL1509&lt;&gt;""),--ISNUMBER(SEARCH(" "&amp;BL27:BL1509&amp;" ",AP240)))&gt;0,BA26,"")))</f>
        <v/>
      </c>
      <c r="BB240" s="964" t="str" cm="1">
        <f t="array" ref="BB240">IF(AM240="","",IF(AQ240&lt;&gt;"","",IF(SUMPRODUCT(--(BM27:BM1509=BB26),--(BL27:BL1509&lt;&gt;""),--ISNUMBER(SEARCH(" "&amp;BL27:BL1509&amp;" ",AP240)))&gt;0,BB26,"")))</f>
        <v/>
      </c>
      <c r="BC240" s="964" t="str" cm="1">
        <f t="array" ref="BC240">IF(AM240="","",IF(AQ240&lt;&gt;"","",IF(SUMPRODUCT(--(BM27:BM1509=BC26),--(BL27:BL1509&lt;&gt;""),--ISNUMBER(SEARCH(" "&amp;BL27:BL1509&amp;" ",AP240)))&gt;0,BC26,"")))</f>
        <v/>
      </c>
      <c r="BD240" s="964" t="str" cm="1">
        <f t="array" ref="BD240">IF(AM240="","",IF(AQ240&lt;&gt;"","",IF(SUMPRODUCT(--(BM27:BM1509=BD26),--(BL27:BL1509&lt;&gt;""),--ISNUMBER(SEARCH(" "&amp;BL27:BL1509&amp;" ",AP240)))&gt;0,BD26,"")))</f>
        <v/>
      </c>
      <c r="BE240" s="964" t="str" cm="1">
        <f t="array" ref="BE240">IF(AM240="","",IF(AQ240&lt;&gt;"","",IF(SUMPRODUCT(--(BM27:BM1509=BE26),--(BL27:BL1509&lt;&gt;""),--ISNUMBER(SEARCH(" "&amp;BL27:BL1509&amp;" ",AP240)))&gt;0,BE26,"")))</f>
        <v/>
      </c>
      <c r="BF240" s="964" t="str" cm="1">
        <f t="array" ref="BF240">IF(AM240="","",IF(AQ240&lt;&gt;"","",IF(SUMPRODUCT(--(BM27:BM1509=BF26),--(BL27:BL1509&lt;&gt;""),--ISNUMBER(SEARCH(" "&amp;BL27:BL1509&amp;" ",AP240)))&gt;0,BF26,"")))</f>
        <v/>
      </c>
      <c r="BG240" s="964" t="str" cm="1">
        <f t="array" ref="BG240">IF(AM240="","",IF(AQ240&lt;&gt;"","",IF(SUMPRODUCT(--(BM27:BM1509=BG26),--(BL27:BL1509&lt;&gt;""),--ISNUMBER(SEARCH(" "&amp;BL27:BL1509&amp;" ",AP240)))&gt;0,BG26,"")))</f>
        <v/>
      </c>
      <c r="BH240" s="964" t="str" cm="1">
        <f t="array" ref="BH240">IF(AM240="","",IF(AQ240&lt;&gt;"","",IF(SUMPRODUCT(--(BM27:BM1509=BH26),--(BL27:BL1509&lt;&gt;""),--ISNUMBER(SEARCH(" "&amp;BL27:BL1509&amp;" ",AP240)))&gt;0,BH26,"")))</f>
        <v/>
      </c>
      <c r="BI240" s="964" t="str" cm="1">
        <f t="array" ref="BI240">IF(AM240="","",IF(AQ240&lt;&gt;"","",IF(SUMPRODUCT(--(BM27:BM1509=BI26),--(BL27:BL1509&lt;&gt;""),--ISNUMBER(SEARCH(" "&amp;BL27:BL1509&amp;" ",AP240)))&gt;0,BI26,"")))</f>
        <v/>
      </c>
      <c r="BJ240" s="964" t="str" cm="1">
        <f t="array" ref="BJ240">IF(AM240="","",IF(AS240&lt;&gt;"",BJ26,IF(AR240&lt;&gt;"","",IF(AQ240&lt;&gt;"","",IF(SUMPRODUCT(--(BM27:BM1509=BJ26),--(BL27:BL1509&lt;&gt;""),--ISNUMBER(SEARCH(" "&amp;BL27:BL1509&amp;" ",AP240)))&gt;0,BJ26,"")))))</f>
        <v/>
      </c>
      <c r="BL240" s="964" t="s">
        <v>2252</v>
      </c>
      <c r="BM240" s="964" t="s">
        <v>1962</v>
      </c>
      <c r="BO240" s="964"/>
      <c r="BP240" s="964"/>
      <c r="BQ240" s="964"/>
      <c r="BS240" s="964"/>
      <c r="BT240" s="964"/>
      <c r="BU240" s="964"/>
      <c r="CM240" s="49">
        <v>1</v>
      </c>
    </row>
    <row r="241" spans="4:91" ht="30" customHeight="1">
      <c r="D241" s="674"/>
      <c r="E241" s="680"/>
      <c r="F241" s="681"/>
      <c r="G241" s="680"/>
      <c r="H241" s="682"/>
      <c r="I241" s="891"/>
      <c r="J241" s="892"/>
      <c r="K241" s="745"/>
      <c r="L241" s="893"/>
      <c r="M241" s="894"/>
      <c r="N241" s="895"/>
      <c r="O241" s="896"/>
      <c r="P241" s="137"/>
      <c r="Q241" s="897"/>
      <c r="R241" s="751"/>
      <c r="S241" s="898"/>
      <c r="T241" s="753"/>
      <c r="U241" s="899"/>
      <c r="V241" s="900"/>
      <c r="W241" s="756"/>
      <c r="X241" s="764"/>
      <c r="Z241" s="957" t="str">
        <f>IF(AA241="","",COUNTIF(AA27:AA241,"&lt;&gt;"))</f>
        <v/>
      </c>
      <c r="AA241" s="958"/>
      <c r="AB241" s="974" t="str">
        <f t="shared" si="62"/>
        <v/>
      </c>
      <c r="AC241" s="984" t="str">
        <f t="shared" si="50"/>
        <v/>
      </c>
      <c r="AD241" s="961" t="str">
        <f t="shared" si="51"/>
        <v/>
      </c>
      <c r="AE241" s="962" t="str">
        <f t="shared" si="52"/>
        <v/>
      </c>
      <c r="AF241" s="963" t="str">
        <f>IF(AG241="","",COUNTIF(AG27:AG241,"&lt;&gt;"))</f>
        <v/>
      </c>
      <c r="AG241" s="958" t="str" cm="1">
        <f t="array" ref="AG241">IF(AK241="","",IF(LEN(AK241)&lt;=MAX(10,AF22),AK241,IFERROR(LEFT(AK241,LOOKUP(2,1/(MID(AK241,ROW(10:509),1)=" ")/(ROW(10:509)&lt;=MAX(10,AF22)),ROW(10:509))-1),LEFT(AK241,MAX(10,AF22)))))</f>
        <v/>
      </c>
      <c r="AH241" s="963" t="str">
        <f t="shared" si="53"/>
        <v/>
      </c>
      <c r="AI241" s="963" t="str">
        <f t="shared" si="54"/>
        <v/>
      </c>
      <c r="AJ241" s="964" t="str">
        <f>IF(AL240&lt;&gt;"",AJ240,IF(AJ240&lt;MAX(Z27:Z326),AJ240+1,""))</f>
        <v/>
      </c>
      <c r="AK241" s="965" t="str">
        <f>IF(AJ241="","",IF(AL240&lt;&gt;"",AL240,INDEX(AD27:AD326,MATCH(AJ241,Z27:Z326,0))))</f>
        <v/>
      </c>
      <c r="AL241" s="965" t="str">
        <f t="shared" si="55"/>
        <v/>
      </c>
      <c r="AM241" s="966" t="str">
        <f t="shared" si="56"/>
        <v/>
      </c>
      <c r="AN241" s="967" t="str">
        <f t="shared" si="57"/>
        <v/>
      </c>
      <c r="AO241" s="967" t="str">
        <f t="shared" si="58"/>
        <v/>
      </c>
      <c r="AP241" s="966" t="str">
        <f t="shared" si="59"/>
        <v/>
      </c>
      <c r="AQ241" s="967" t="str">
        <f>IF(AM241="","",IF(COUNTIF(BO27:BO309,TRIM(AP241))&gt;0,"EXCLUSION EXACTE",""))</f>
        <v/>
      </c>
      <c r="AR241" s="967" t="str" cm="1">
        <f t="array" ref="AR241">IF(AM241="","",IF(SUMPRODUCT(--(BO27:BO309&lt;&gt;""),--ISNUMBER(SEARCH(" "&amp;BO27:BO309&amp;" ",AP241)))&gt;0,"BLOQUE MOLLUSQUES",""))</f>
        <v/>
      </c>
      <c r="AS241" s="967" t="str" cm="1">
        <f t="array" ref="AS241">IF(AM241="","",IF(SUMPRODUCT(--(BS27:BS309&lt;&gt;""),--ISNUMBER(SEARCH(" "&amp;BS27:BS309&amp;" ",AP241)))&gt;0,"FORCE MOLLUSQUES",""))</f>
        <v/>
      </c>
      <c r="AT241" s="966" t="str">
        <f t="shared" si="60"/>
        <v/>
      </c>
      <c r="AU241" s="966" t="str">
        <f t="shared" si="63"/>
        <v/>
      </c>
      <c r="AV241" s="967" t="str">
        <f t="shared" si="61"/>
        <v/>
      </c>
      <c r="AW241" s="967" t="str" cm="1">
        <f t="array" ref="AW241">IF(AM241="","",IF(AQ241&lt;&gt;"","",IF(SUMPRODUCT(--(BM27:BM1509=AW26),--(BL27:BL1509&lt;&gt;""),--ISNUMBER(SEARCH(" "&amp;BL27:BL1509&amp;" ",AP241)))&gt;0,AW26,"")))</f>
        <v/>
      </c>
      <c r="AX241" s="967" t="str" cm="1">
        <f t="array" ref="AX241">IF(AM241="","",IF(AQ241&lt;&gt;"","",IF(SUMPRODUCT(--(BM27:BM1509=AX26),--(BL27:BL1509&lt;&gt;""),--ISNUMBER(SEARCH(" "&amp;BL27:BL1509&amp;" ",AP241)))&gt;0,AX26,"")))</f>
        <v/>
      </c>
      <c r="AY241" s="967" t="str" cm="1">
        <f t="array" ref="AY241">IF(AM241="","",IF(AQ241&lt;&gt;"","",IF(SUMPRODUCT(--(BM27:BM1509=AY26),--(BL27:BL1509&lt;&gt;""),--ISNUMBER(SEARCH(" "&amp;BL27:BL1509&amp;" ",AP241)))&gt;0,AY26,"")))</f>
        <v/>
      </c>
      <c r="AZ241" s="967" t="str" cm="1">
        <f t="array" ref="AZ241">IF(AM241="","",IF(AQ241&lt;&gt;"","",IF(SUMPRODUCT(--(BM27:BM1509=AZ26),--(BL27:BL1509&lt;&gt;""),--ISNUMBER(SEARCH(" "&amp;BL27:BL1509&amp;" ",AP241)))&gt;0,AZ26,"")))</f>
        <v/>
      </c>
      <c r="BA241" s="967" t="str" cm="1">
        <f t="array" ref="BA241">IF(AM241="","",IF(AQ241&lt;&gt;"","",IF(SUMPRODUCT(--(BM27:BM1509=BA26),--(BL27:BL1509&lt;&gt;""),--ISNUMBER(SEARCH(" "&amp;BL27:BL1509&amp;" ",AP241)))&gt;0,BA26,"")))</f>
        <v/>
      </c>
      <c r="BB241" s="967" t="str" cm="1">
        <f t="array" ref="BB241">IF(AM241="","",IF(AQ241&lt;&gt;"","",IF(SUMPRODUCT(--(BM27:BM1509=BB26),--(BL27:BL1509&lt;&gt;""),--ISNUMBER(SEARCH(" "&amp;BL27:BL1509&amp;" ",AP241)))&gt;0,BB26,"")))</f>
        <v/>
      </c>
      <c r="BC241" s="967" t="str" cm="1">
        <f t="array" ref="BC241">IF(AM241="","",IF(AQ241&lt;&gt;"","",IF(SUMPRODUCT(--(BM27:BM1509=BC26),--(BL27:BL1509&lt;&gt;""),--ISNUMBER(SEARCH(" "&amp;BL27:BL1509&amp;" ",AP241)))&gt;0,BC26,"")))</f>
        <v/>
      </c>
      <c r="BD241" s="967" t="str" cm="1">
        <f t="array" ref="BD241">IF(AM241="","",IF(AQ241&lt;&gt;"","",IF(SUMPRODUCT(--(BM27:BM1509=BD26),--(BL27:BL1509&lt;&gt;""),--ISNUMBER(SEARCH(" "&amp;BL27:BL1509&amp;" ",AP241)))&gt;0,BD26,"")))</f>
        <v/>
      </c>
      <c r="BE241" s="967" t="str" cm="1">
        <f t="array" ref="BE241">IF(AM241="","",IF(AQ241&lt;&gt;"","",IF(SUMPRODUCT(--(BM27:BM1509=BE26),--(BL27:BL1509&lt;&gt;""),--ISNUMBER(SEARCH(" "&amp;BL27:BL1509&amp;" ",AP241)))&gt;0,BE26,"")))</f>
        <v/>
      </c>
      <c r="BF241" s="967" t="str" cm="1">
        <f t="array" ref="BF241">IF(AM241="","",IF(AQ241&lt;&gt;"","",IF(SUMPRODUCT(--(BM27:BM1509=BF26),--(BL27:BL1509&lt;&gt;""),--ISNUMBER(SEARCH(" "&amp;BL27:BL1509&amp;" ",AP241)))&gt;0,BF26,"")))</f>
        <v/>
      </c>
      <c r="BG241" s="967" t="str" cm="1">
        <f t="array" ref="BG241">IF(AM241="","",IF(AQ241&lt;&gt;"","",IF(SUMPRODUCT(--(BM27:BM1509=BG26),--(BL27:BL1509&lt;&gt;""),--ISNUMBER(SEARCH(" "&amp;BL27:BL1509&amp;" ",AP241)))&gt;0,BG26,"")))</f>
        <v/>
      </c>
      <c r="BH241" s="967" t="str" cm="1">
        <f t="array" ref="BH241">IF(AM241="","",IF(AQ241&lt;&gt;"","",IF(SUMPRODUCT(--(BM27:BM1509=BH26),--(BL27:BL1509&lt;&gt;""),--ISNUMBER(SEARCH(" "&amp;BL27:BL1509&amp;" ",AP241)))&gt;0,BH26,"")))</f>
        <v/>
      </c>
      <c r="BI241" s="967" t="str" cm="1">
        <f t="array" ref="BI241">IF(AM241="","",IF(AQ241&lt;&gt;"","",IF(SUMPRODUCT(--(BM27:BM1509=BI26),--(BL27:BL1509&lt;&gt;""),--ISNUMBER(SEARCH(" "&amp;BL27:BL1509&amp;" ",AP241)))&gt;0,BI26,"")))</f>
        <v/>
      </c>
      <c r="BJ241" s="967" t="str" cm="1">
        <f t="array" ref="BJ241">IF(AM241="","",IF(AS241&lt;&gt;"",BJ26,IF(AR241&lt;&gt;"","",IF(AQ241&lt;&gt;"","",IF(SUMPRODUCT(--(BM27:BM1509=BJ26),--(BL27:BL1509&lt;&gt;""),--ISNUMBER(SEARCH(" "&amp;BL27:BL1509&amp;" ",AP241)))&gt;0,BJ26,"")))))</f>
        <v/>
      </c>
      <c r="BL241" s="968" t="s">
        <v>2253</v>
      </c>
      <c r="BM241" s="968" t="s">
        <v>1962</v>
      </c>
      <c r="BO241" s="964"/>
      <c r="BP241" s="964"/>
      <c r="BQ241" s="964"/>
      <c r="BS241" s="964"/>
      <c r="BT241" s="964"/>
      <c r="BU241" s="964"/>
      <c r="CM241" s="49">
        <v>1</v>
      </c>
    </row>
    <row r="242" spans="4:91" ht="30" customHeight="1">
      <c r="D242" s="674"/>
      <c r="E242" s="680"/>
      <c r="F242" s="681"/>
      <c r="G242" s="680"/>
      <c r="H242" s="682"/>
      <c r="I242" s="891"/>
      <c r="J242" s="892"/>
      <c r="K242" s="745"/>
      <c r="L242" s="893"/>
      <c r="M242" s="894"/>
      <c r="N242" s="895"/>
      <c r="O242" s="896"/>
      <c r="P242" s="137"/>
      <c r="Q242" s="897"/>
      <c r="R242" s="751"/>
      <c r="S242" s="898"/>
      <c r="T242" s="753"/>
      <c r="U242" s="899"/>
      <c r="V242" s="900"/>
      <c r="W242" s="756"/>
      <c r="X242" s="764"/>
      <c r="Z242" s="973" t="str">
        <f>IF(AA242="","",COUNTIF(AA27:AA242,"&lt;&gt;"))</f>
        <v/>
      </c>
      <c r="AA242" s="965"/>
      <c r="AB242" s="974" t="str">
        <f t="shared" si="62"/>
        <v/>
      </c>
      <c r="AC242" s="984" t="str">
        <f t="shared" si="50"/>
        <v/>
      </c>
      <c r="AD242" s="976" t="str">
        <f t="shared" si="51"/>
        <v/>
      </c>
      <c r="AE242" s="977" t="str">
        <f t="shared" si="52"/>
        <v/>
      </c>
      <c r="AF242" s="964" t="str">
        <f>IF(AG242="","",COUNTIF(AG27:AG242,"&lt;&gt;"))</f>
        <v/>
      </c>
      <c r="AG242" s="965" t="str" cm="1">
        <f t="array" ref="AG242">IF(AK242="","",IF(LEN(AK242)&lt;=MAX(10,AF22),AK242,IFERROR(LEFT(AK242,LOOKUP(2,1/(MID(AK242,ROW(10:509),1)=" ")/(ROW(10:509)&lt;=MAX(10,AF22)),ROW(10:509))-1),LEFT(AK242,MAX(10,AF22)))))</f>
        <v/>
      </c>
      <c r="AH242" s="964" t="str">
        <f t="shared" si="53"/>
        <v/>
      </c>
      <c r="AI242" s="964" t="str">
        <f t="shared" si="54"/>
        <v/>
      </c>
      <c r="AJ242" s="964" t="str">
        <f>IF(AL241&lt;&gt;"",AJ241,IF(AJ241&lt;MAX(Z27:Z326),AJ241+1,""))</f>
        <v/>
      </c>
      <c r="AK242" s="965" t="str">
        <f>IF(AJ242="","",IF(AL241&lt;&gt;"",AL241,INDEX(AD27:AD326,MATCH(AJ242,Z27:Z326,0))))</f>
        <v/>
      </c>
      <c r="AL242" s="965" t="str">
        <f t="shared" si="55"/>
        <v/>
      </c>
      <c r="AM242" s="965" t="str">
        <f t="shared" si="56"/>
        <v/>
      </c>
      <c r="AN242" s="964" t="str">
        <f t="shared" si="57"/>
        <v/>
      </c>
      <c r="AO242" s="964" t="str">
        <f t="shared" si="58"/>
        <v/>
      </c>
      <c r="AP242" s="965" t="str">
        <f t="shared" si="59"/>
        <v/>
      </c>
      <c r="AQ242" s="964" t="str">
        <f>IF(AM242="","",IF(COUNTIF(BO27:BO309,TRIM(AP242))&gt;0,"EXCLUSION EXACTE",""))</f>
        <v/>
      </c>
      <c r="AR242" s="964" t="str" cm="1">
        <f t="array" ref="AR242">IF(AM242="","",IF(SUMPRODUCT(--(BO27:BO309&lt;&gt;""),--ISNUMBER(SEARCH(" "&amp;BO27:BO309&amp;" ",AP242)))&gt;0,"BLOQUE MOLLUSQUES",""))</f>
        <v/>
      </c>
      <c r="AS242" s="964" t="str" cm="1">
        <f t="array" ref="AS242">IF(AM242="","",IF(SUMPRODUCT(--(BS27:BS309&lt;&gt;""),--ISNUMBER(SEARCH(" "&amp;BS27:BS309&amp;" ",AP242)))&gt;0,"FORCE MOLLUSQUES",""))</f>
        <v/>
      </c>
      <c r="AT242" s="965" t="str">
        <f t="shared" si="60"/>
        <v/>
      </c>
      <c r="AU242" s="965" t="str">
        <f t="shared" si="63"/>
        <v/>
      </c>
      <c r="AV242" s="964" t="str">
        <f t="shared" si="61"/>
        <v/>
      </c>
      <c r="AW242" s="964" t="str" cm="1">
        <f t="array" ref="AW242">IF(AM242="","",IF(AQ242&lt;&gt;"","",IF(SUMPRODUCT(--(BM27:BM1509=AW26),--(BL27:BL1509&lt;&gt;""),--ISNUMBER(SEARCH(" "&amp;BL27:BL1509&amp;" ",AP242)))&gt;0,AW26,"")))</f>
        <v/>
      </c>
      <c r="AX242" s="964" t="str" cm="1">
        <f t="array" ref="AX242">IF(AM242="","",IF(AQ242&lt;&gt;"","",IF(SUMPRODUCT(--(BM27:BM1509=AX26),--(BL27:BL1509&lt;&gt;""),--ISNUMBER(SEARCH(" "&amp;BL27:BL1509&amp;" ",AP242)))&gt;0,AX26,"")))</f>
        <v/>
      </c>
      <c r="AY242" s="964" t="str" cm="1">
        <f t="array" ref="AY242">IF(AM242="","",IF(AQ242&lt;&gt;"","",IF(SUMPRODUCT(--(BM27:BM1509=AY26),--(BL27:BL1509&lt;&gt;""),--ISNUMBER(SEARCH(" "&amp;BL27:BL1509&amp;" ",AP242)))&gt;0,AY26,"")))</f>
        <v/>
      </c>
      <c r="AZ242" s="964" t="str" cm="1">
        <f t="array" ref="AZ242">IF(AM242="","",IF(AQ242&lt;&gt;"","",IF(SUMPRODUCT(--(BM27:BM1509=AZ26),--(BL27:BL1509&lt;&gt;""),--ISNUMBER(SEARCH(" "&amp;BL27:BL1509&amp;" ",AP242)))&gt;0,AZ26,"")))</f>
        <v/>
      </c>
      <c r="BA242" s="964" t="str" cm="1">
        <f t="array" ref="BA242">IF(AM242="","",IF(AQ242&lt;&gt;"","",IF(SUMPRODUCT(--(BM27:BM1509=BA26),--(BL27:BL1509&lt;&gt;""),--ISNUMBER(SEARCH(" "&amp;BL27:BL1509&amp;" ",AP242)))&gt;0,BA26,"")))</f>
        <v/>
      </c>
      <c r="BB242" s="964" t="str" cm="1">
        <f t="array" ref="BB242">IF(AM242="","",IF(AQ242&lt;&gt;"","",IF(SUMPRODUCT(--(BM27:BM1509=BB26),--(BL27:BL1509&lt;&gt;""),--ISNUMBER(SEARCH(" "&amp;BL27:BL1509&amp;" ",AP242)))&gt;0,BB26,"")))</f>
        <v/>
      </c>
      <c r="BC242" s="964" t="str" cm="1">
        <f t="array" ref="BC242">IF(AM242="","",IF(AQ242&lt;&gt;"","",IF(SUMPRODUCT(--(BM27:BM1509=BC26),--(BL27:BL1509&lt;&gt;""),--ISNUMBER(SEARCH(" "&amp;BL27:BL1509&amp;" ",AP242)))&gt;0,BC26,"")))</f>
        <v/>
      </c>
      <c r="BD242" s="964" t="str" cm="1">
        <f t="array" ref="BD242">IF(AM242="","",IF(AQ242&lt;&gt;"","",IF(SUMPRODUCT(--(BM27:BM1509=BD26),--(BL27:BL1509&lt;&gt;""),--ISNUMBER(SEARCH(" "&amp;BL27:BL1509&amp;" ",AP242)))&gt;0,BD26,"")))</f>
        <v/>
      </c>
      <c r="BE242" s="964" t="str" cm="1">
        <f t="array" ref="BE242">IF(AM242="","",IF(AQ242&lt;&gt;"","",IF(SUMPRODUCT(--(BM27:BM1509=BE26),--(BL27:BL1509&lt;&gt;""),--ISNUMBER(SEARCH(" "&amp;BL27:BL1509&amp;" ",AP242)))&gt;0,BE26,"")))</f>
        <v/>
      </c>
      <c r="BF242" s="964" t="str" cm="1">
        <f t="array" ref="BF242">IF(AM242="","",IF(AQ242&lt;&gt;"","",IF(SUMPRODUCT(--(BM27:BM1509=BF26),--(BL27:BL1509&lt;&gt;""),--ISNUMBER(SEARCH(" "&amp;BL27:BL1509&amp;" ",AP242)))&gt;0,BF26,"")))</f>
        <v/>
      </c>
      <c r="BG242" s="964" t="str" cm="1">
        <f t="array" ref="BG242">IF(AM242="","",IF(AQ242&lt;&gt;"","",IF(SUMPRODUCT(--(BM27:BM1509=BG26),--(BL27:BL1509&lt;&gt;""),--ISNUMBER(SEARCH(" "&amp;BL27:BL1509&amp;" ",AP242)))&gt;0,BG26,"")))</f>
        <v/>
      </c>
      <c r="BH242" s="964" t="str" cm="1">
        <f t="array" ref="BH242">IF(AM242="","",IF(AQ242&lt;&gt;"","",IF(SUMPRODUCT(--(BM27:BM1509=BH26),--(BL27:BL1509&lt;&gt;""),--ISNUMBER(SEARCH(" "&amp;BL27:BL1509&amp;" ",AP242)))&gt;0,BH26,"")))</f>
        <v/>
      </c>
      <c r="BI242" s="964" t="str" cm="1">
        <f t="array" ref="BI242">IF(AM242="","",IF(AQ242&lt;&gt;"","",IF(SUMPRODUCT(--(BM27:BM1509=BI26),--(BL27:BL1509&lt;&gt;""),--ISNUMBER(SEARCH(" "&amp;BL27:BL1509&amp;" ",AP242)))&gt;0,BI26,"")))</f>
        <v/>
      </c>
      <c r="BJ242" s="964" t="str" cm="1">
        <f t="array" ref="BJ242">IF(AM242="","",IF(AS242&lt;&gt;"",BJ26,IF(AR242&lt;&gt;"","",IF(AQ242&lt;&gt;"","",IF(SUMPRODUCT(--(BM27:BM1509=BJ26),--(BL27:BL1509&lt;&gt;""),--ISNUMBER(SEARCH(" "&amp;BL27:BL1509&amp;" ",AP242)))&gt;0,BJ26,"")))))</f>
        <v/>
      </c>
      <c r="BL242" s="964" t="s">
        <v>2254</v>
      </c>
      <c r="BM242" s="964" t="s">
        <v>1962</v>
      </c>
      <c r="BO242" s="964"/>
      <c r="BP242" s="964"/>
      <c r="BQ242" s="964"/>
      <c r="BS242" s="964"/>
      <c r="BT242" s="964"/>
      <c r="BU242" s="964"/>
      <c r="CM242" s="49">
        <v>1</v>
      </c>
    </row>
    <row r="243" spans="4:91" ht="30" customHeight="1">
      <c r="D243" s="674"/>
      <c r="E243" s="680"/>
      <c r="F243" s="681"/>
      <c r="G243" s="680"/>
      <c r="H243" s="682"/>
      <c r="I243" s="891"/>
      <c r="J243" s="892"/>
      <c r="K243" s="745"/>
      <c r="L243" s="893"/>
      <c r="M243" s="894"/>
      <c r="N243" s="895"/>
      <c r="O243" s="896"/>
      <c r="P243" s="137"/>
      <c r="Q243" s="897"/>
      <c r="R243" s="751"/>
      <c r="S243" s="898"/>
      <c r="T243" s="753"/>
      <c r="U243" s="899"/>
      <c r="V243" s="900"/>
      <c r="W243" s="756"/>
      <c r="X243" s="764"/>
      <c r="Z243" s="957" t="str">
        <f>IF(AA243="","",COUNTIF(AA27:AA243,"&lt;&gt;"))</f>
        <v/>
      </c>
      <c r="AA243" s="958"/>
      <c r="AB243" s="974" t="str">
        <f t="shared" si="62"/>
        <v/>
      </c>
      <c r="AC243" s="984" t="str">
        <f t="shared" si="50"/>
        <v/>
      </c>
      <c r="AD243" s="961" t="str">
        <f t="shared" si="51"/>
        <v/>
      </c>
      <c r="AE243" s="962" t="str">
        <f t="shared" si="52"/>
        <v/>
      </c>
      <c r="AF243" s="963" t="str">
        <f>IF(AG243="","",COUNTIF(AG27:AG243,"&lt;&gt;"))</f>
        <v/>
      </c>
      <c r="AG243" s="958" t="str" cm="1">
        <f t="array" ref="AG243">IF(AK243="","",IF(LEN(AK243)&lt;=MAX(10,AF22),AK243,IFERROR(LEFT(AK243,LOOKUP(2,1/(MID(AK243,ROW(10:509),1)=" ")/(ROW(10:509)&lt;=MAX(10,AF22)),ROW(10:509))-1),LEFT(AK243,MAX(10,AF22)))))</f>
        <v/>
      </c>
      <c r="AH243" s="963" t="str">
        <f t="shared" si="53"/>
        <v/>
      </c>
      <c r="AI243" s="963" t="str">
        <f t="shared" si="54"/>
        <v/>
      </c>
      <c r="AJ243" s="964" t="str">
        <f>IF(AL242&lt;&gt;"",AJ242,IF(AJ242&lt;MAX(Z27:Z326),AJ242+1,""))</f>
        <v/>
      </c>
      <c r="AK243" s="965" t="str">
        <f>IF(AJ243="","",IF(AL242&lt;&gt;"",AL242,INDEX(AD27:AD326,MATCH(AJ243,Z27:Z326,0))))</f>
        <v/>
      </c>
      <c r="AL243" s="965" t="str">
        <f t="shared" si="55"/>
        <v/>
      </c>
      <c r="AM243" s="966" t="str">
        <f t="shared" si="56"/>
        <v/>
      </c>
      <c r="AN243" s="967" t="str">
        <f t="shared" si="57"/>
        <v/>
      </c>
      <c r="AO243" s="967" t="str">
        <f t="shared" si="58"/>
        <v/>
      </c>
      <c r="AP243" s="966" t="str">
        <f t="shared" si="59"/>
        <v/>
      </c>
      <c r="AQ243" s="967" t="str">
        <f>IF(AM243="","",IF(COUNTIF(BO27:BO309,TRIM(AP243))&gt;0,"EXCLUSION EXACTE",""))</f>
        <v/>
      </c>
      <c r="AR243" s="967" t="str" cm="1">
        <f t="array" ref="AR243">IF(AM243="","",IF(SUMPRODUCT(--(BO27:BO309&lt;&gt;""),--ISNUMBER(SEARCH(" "&amp;BO27:BO309&amp;" ",AP243)))&gt;0,"BLOQUE MOLLUSQUES",""))</f>
        <v/>
      </c>
      <c r="AS243" s="967" t="str" cm="1">
        <f t="array" ref="AS243">IF(AM243="","",IF(SUMPRODUCT(--(BS27:BS309&lt;&gt;""),--ISNUMBER(SEARCH(" "&amp;BS27:BS309&amp;" ",AP243)))&gt;0,"FORCE MOLLUSQUES",""))</f>
        <v/>
      </c>
      <c r="AT243" s="966" t="str">
        <f t="shared" si="60"/>
        <v/>
      </c>
      <c r="AU243" s="966" t="str">
        <f t="shared" si="63"/>
        <v/>
      </c>
      <c r="AV243" s="967" t="str">
        <f t="shared" si="61"/>
        <v/>
      </c>
      <c r="AW243" s="967" t="str" cm="1">
        <f t="array" ref="AW243">IF(AM243="","",IF(AQ243&lt;&gt;"","",IF(SUMPRODUCT(--(BM27:BM1509=AW26),--(BL27:BL1509&lt;&gt;""),--ISNUMBER(SEARCH(" "&amp;BL27:BL1509&amp;" ",AP243)))&gt;0,AW26,"")))</f>
        <v/>
      </c>
      <c r="AX243" s="967" t="str" cm="1">
        <f t="array" ref="AX243">IF(AM243="","",IF(AQ243&lt;&gt;"","",IF(SUMPRODUCT(--(BM27:BM1509=AX26),--(BL27:BL1509&lt;&gt;""),--ISNUMBER(SEARCH(" "&amp;BL27:BL1509&amp;" ",AP243)))&gt;0,AX26,"")))</f>
        <v/>
      </c>
      <c r="AY243" s="967" t="str" cm="1">
        <f t="array" ref="AY243">IF(AM243="","",IF(AQ243&lt;&gt;"","",IF(SUMPRODUCT(--(BM27:BM1509=AY26),--(BL27:BL1509&lt;&gt;""),--ISNUMBER(SEARCH(" "&amp;BL27:BL1509&amp;" ",AP243)))&gt;0,AY26,"")))</f>
        <v/>
      </c>
      <c r="AZ243" s="967" t="str" cm="1">
        <f t="array" ref="AZ243">IF(AM243="","",IF(AQ243&lt;&gt;"","",IF(SUMPRODUCT(--(BM27:BM1509=AZ26),--(BL27:BL1509&lt;&gt;""),--ISNUMBER(SEARCH(" "&amp;BL27:BL1509&amp;" ",AP243)))&gt;0,AZ26,"")))</f>
        <v/>
      </c>
      <c r="BA243" s="967" t="str" cm="1">
        <f t="array" ref="BA243">IF(AM243="","",IF(AQ243&lt;&gt;"","",IF(SUMPRODUCT(--(BM27:BM1509=BA26),--(BL27:BL1509&lt;&gt;""),--ISNUMBER(SEARCH(" "&amp;BL27:BL1509&amp;" ",AP243)))&gt;0,BA26,"")))</f>
        <v/>
      </c>
      <c r="BB243" s="967" t="str" cm="1">
        <f t="array" ref="BB243">IF(AM243="","",IF(AQ243&lt;&gt;"","",IF(SUMPRODUCT(--(BM27:BM1509=BB26),--(BL27:BL1509&lt;&gt;""),--ISNUMBER(SEARCH(" "&amp;BL27:BL1509&amp;" ",AP243)))&gt;0,BB26,"")))</f>
        <v/>
      </c>
      <c r="BC243" s="967" t="str" cm="1">
        <f t="array" ref="BC243">IF(AM243="","",IF(AQ243&lt;&gt;"","",IF(SUMPRODUCT(--(BM27:BM1509=BC26),--(BL27:BL1509&lt;&gt;""),--ISNUMBER(SEARCH(" "&amp;BL27:BL1509&amp;" ",AP243)))&gt;0,BC26,"")))</f>
        <v/>
      </c>
      <c r="BD243" s="967" t="str" cm="1">
        <f t="array" ref="BD243">IF(AM243="","",IF(AQ243&lt;&gt;"","",IF(SUMPRODUCT(--(BM27:BM1509=BD26),--(BL27:BL1509&lt;&gt;""),--ISNUMBER(SEARCH(" "&amp;BL27:BL1509&amp;" ",AP243)))&gt;0,BD26,"")))</f>
        <v/>
      </c>
      <c r="BE243" s="967" t="str" cm="1">
        <f t="array" ref="BE243">IF(AM243="","",IF(AQ243&lt;&gt;"","",IF(SUMPRODUCT(--(BM27:BM1509=BE26),--(BL27:BL1509&lt;&gt;""),--ISNUMBER(SEARCH(" "&amp;BL27:BL1509&amp;" ",AP243)))&gt;0,BE26,"")))</f>
        <v/>
      </c>
      <c r="BF243" s="967" t="str" cm="1">
        <f t="array" ref="BF243">IF(AM243="","",IF(AQ243&lt;&gt;"","",IF(SUMPRODUCT(--(BM27:BM1509=BF26),--(BL27:BL1509&lt;&gt;""),--ISNUMBER(SEARCH(" "&amp;BL27:BL1509&amp;" ",AP243)))&gt;0,BF26,"")))</f>
        <v/>
      </c>
      <c r="BG243" s="967" t="str" cm="1">
        <f t="array" ref="BG243">IF(AM243="","",IF(AQ243&lt;&gt;"","",IF(SUMPRODUCT(--(BM27:BM1509=BG26),--(BL27:BL1509&lt;&gt;""),--ISNUMBER(SEARCH(" "&amp;BL27:BL1509&amp;" ",AP243)))&gt;0,BG26,"")))</f>
        <v/>
      </c>
      <c r="BH243" s="967" t="str" cm="1">
        <f t="array" ref="BH243">IF(AM243="","",IF(AQ243&lt;&gt;"","",IF(SUMPRODUCT(--(BM27:BM1509=BH26),--(BL27:BL1509&lt;&gt;""),--ISNUMBER(SEARCH(" "&amp;BL27:BL1509&amp;" ",AP243)))&gt;0,BH26,"")))</f>
        <v/>
      </c>
      <c r="BI243" s="967" t="str" cm="1">
        <f t="array" ref="BI243">IF(AM243="","",IF(AQ243&lt;&gt;"","",IF(SUMPRODUCT(--(BM27:BM1509=BI26),--(BL27:BL1509&lt;&gt;""),--ISNUMBER(SEARCH(" "&amp;BL27:BL1509&amp;" ",AP243)))&gt;0,BI26,"")))</f>
        <v/>
      </c>
      <c r="BJ243" s="967" t="str" cm="1">
        <f t="array" ref="BJ243">IF(AM243="","",IF(AS243&lt;&gt;"",BJ26,IF(AR243&lt;&gt;"","",IF(AQ243&lt;&gt;"","",IF(SUMPRODUCT(--(BM27:BM1509=BJ26),--(BL27:BL1509&lt;&gt;""),--ISNUMBER(SEARCH(" "&amp;BL27:BL1509&amp;" ",AP243)))&gt;0,BJ26,"")))))</f>
        <v/>
      </c>
      <c r="BL243" s="968" t="s">
        <v>2255</v>
      </c>
      <c r="BM243" s="968" t="s">
        <v>1962</v>
      </c>
      <c r="BO243" s="964"/>
      <c r="BP243" s="964"/>
      <c r="BQ243" s="964"/>
      <c r="BS243" s="964"/>
      <c r="BT243" s="964"/>
      <c r="BU243" s="964"/>
      <c r="CM243" s="49">
        <v>1</v>
      </c>
    </row>
    <row r="244" spans="4:91" ht="30" customHeight="1">
      <c r="D244" s="674"/>
      <c r="E244" s="680"/>
      <c r="F244" s="681"/>
      <c r="G244" s="680"/>
      <c r="H244" s="682"/>
      <c r="I244" s="891"/>
      <c r="J244" s="892"/>
      <c r="K244" s="745"/>
      <c r="L244" s="893"/>
      <c r="M244" s="894"/>
      <c r="N244" s="895"/>
      <c r="O244" s="896"/>
      <c r="P244" s="137"/>
      <c r="Q244" s="897"/>
      <c r="R244" s="751"/>
      <c r="S244" s="898"/>
      <c r="T244" s="753"/>
      <c r="U244" s="899"/>
      <c r="V244" s="900"/>
      <c r="W244" s="756"/>
      <c r="X244" s="764"/>
      <c r="Z244" s="973" t="str">
        <f>IF(AA244="","",COUNTIF(AA27:AA244,"&lt;&gt;"))</f>
        <v/>
      </c>
      <c r="AA244" s="965"/>
      <c r="AB244" s="974" t="str">
        <f t="shared" si="62"/>
        <v/>
      </c>
      <c r="AC244" s="984" t="str">
        <f t="shared" si="50"/>
        <v/>
      </c>
      <c r="AD244" s="976" t="str">
        <f t="shared" si="51"/>
        <v/>
      </c>
      <c r="AE244" s="977" t="str">
        <f t="shared" si="52"/>
        <v/>
      </c>
      <c r="AF244" s="964" t="str">
        <f>IF(AG244="","",COUNTIF(AG27:AG244,"&lt;&gt;"))</f>
        <v/>
      </c>
      <c r="AG244" s="965" t="str" cm="1">
        <f t="array" ref="AG244">IF(AK244="","",IF(LEN(AK244)&lt;=MAX(10,AF22),AK244,IFERROR(LEFT(AK244,LOOKUP(2,1/(MID(AK244,ROW(10:509),1)=" ")/(ROW(10:509)&lt;=MAX(10,AF22)),ROW(10:509))-1),LEFT(AK244,MAX(10,AF22)))))</f>
        <v/>
      </c>
      <c r="AH244" s="964" t="str">
        <f t="shared" si="53"/>
        <v/>
      </c>
      <c r="AI244" s="964" t="str">
        <f t="shared" si="54"/>
        <v/>
      </c>
      <c r="AJ244" s="964" t="str">
        <f>IF(AL243&lt;&gt;"",AJ243,IF(AJ243&lt;MAX(Z27:Z326),AJ243+1,""))</f>
        <v/>
      </c>
      <c r="AK244" s="965" t="str">
        <f>IF(AJ244="","",IF(AL243&lt;&gt;"",AL243,INDEX(AD27:AD326,MATCH(AJ244,Z27:Z326,0))))</f>
        <v/>
      </c>
      <c r="AL244" s="965" t="str">
        <f t="shared" si="55"/>
        <v/>
      </c>
      <c r="AM244" s="965" t="str">
        <f t="shared" si="56"/>
        <v/>
      </c>
      <c r="AN244" s="964" t="str">
        <f t="shared" si="57"/>
        <v/>
      </c>
      <c r="AO244" s="964" t="str">
        <f t="shared" si="58"/>
        <v/>
      </c>
      <c r="AP244" s="965" t="str">
        <f t="shared" si="59"/>
        <v/>
      </c>
      <c r="AQ244" s="964" t="str">
        <f>IF(AM244="","",IF(COUNTIF(BO27:BO309,TRIM(AP244))&gt;0,"EXCLUSION EXACTE",""))</f>
        <v/>
      </c>
      <c r="AR244" s="964" t="str" cm="1">
        <f t="array" ref="AR244">IF(AM244="","",IF(SUMPRODUCT(--(BO27:BO309&lt;&gt;""),--ISNUMBER(SEARCH(" "&amp;BO27:BO309&amp;" ",AP244)))&gt;0,"BLOQUE MOLLUSQUES",""))</f>
        <v/>
      </c>
      <c r="AS244" s="964" t="str" cm="1">
        <f t="array" ref="AS244">IF(AM244="","",IF(SUMPRODUCT(--(BS27:BS309&lt;&gt;""),--ISNUMBER(SEARCH(" "&amp;BS27:BS309&amp;" ",AP244)))&gt;0,"FORCE MOLLUSQUES",""))</f>
        <v/>
      </c>
      <c r="AT244" s="965" t="str">
        <f t="shared" si="60"/>
        <v/>
      </c>
      <c r="AU244" s="965" t="str">
        <f t="shared" si="63"/>
        <v/>
      </c>
      <c r="AV244" s="964" t="str">
        <f t="shared" si="61"/>
        <v/>
      </c>
      <c r="AW244" s="964" t="str" cm="1">
        <f t="array" ref="AW244">IF(AM244="","",IF(AQ244&lt;&gt;"","",IF(SUMPRODUCT(--(BM27:BM1509=AW26),--(BL27:BL1509&lt;&gt;""),--ISNUMBER(SEARCH(" "&amp;BL27:BL1509&amp;" ",AP244)))&gt;0,AW26,"")))</f>
        <v/>
      </c>
      <c r="AX244" s="964" t="str" cm="1">
        <f t="array" ref="AX244">IF(AM244="","",IF(AQ244&lt;&gt;"","",IF(SUMPRODUCT(--(BM27:BM1509=AX26),--(BL27:BL1509&lt;&gt;""),--ISNUMBER(SEARCH(" "&amp;BL27:BL1509&amp;" ",AP244)))&gt;0,AX26,"")))</f>
        <v/>
      </c>
      <c r="AY244" s="964" t="str" cm="1">
        <f t="array" ref="AY244">IF(AM244="","",IF(AQ244&lt;&gt;"","",IF(SUMPRODUCT(--(BM27:BM1509=AY26),--(BL27:BL1509&lt;&gt;""),--ISNUMBER(SEARCH(" "&amp;BL27:BL1509&amp;" ",AP244)))&gt;0,AY26,"")))</f>
        <v/>
      </c>
      <c r="AZ244" s="964" t="str" cm="1">
        <f t="array" ref="AZ244">IF(AM244="","",IF(AQ244&lt;&gt;"","",IF(SUMPRODUCT(--(BM27:BM1509=AZ26),--(BL27:BL1509&lt;&gt;""),--ISNUMBER(SEARCH(" "&amp;BL27:BL1509&amp;" ",AP244)))&gt;0,AZ26,"")))</f>
        <v/>
      </c>
      <c r="BA244" s="964" t="str" cm="1">
        <f t="array" ref="BA244">IF(AM244="","",IF(AQ244&lt;&gt;"","",IF(SUMPRODUCT(--(BM27:BM1509=BA26),--(BL27:BL1509&lt;&gt;""),--ISNUMBER(SEARCH(" "&amp;BL27:BL1509&amp;" ",AP244)))&gt;0,BA26,"")))</f>
        <v/>
      </c>
      <c r="BB244" s="964" t="str" cm="1">
        <f t="array" ref="BB244">IF(AM244="","",IF(AQ244&lt;&gt;"","",IF(SUMPRODUCT(--(BM27:BM1509=BB26),--(BL27:BL1509&lt;&gt;""),--ISNUMBER(SEARCH(" "&amp;BL27:BL1509&amp;" ",AP244)))&gt;0,BB26,"")))</f>
        <v/>
      </c>
      <c r="BC244" s="964" t="str" cm="1">
        <f t="array" ref="BC244">IF(AM244="","",IF(AQ244&lt;&gt;"","",IF(SUMPRODUCT(--(BM27:BM1509=BC26),--(BL27:BL1509&lt;&gt;""),--ISNUMBER(SEARCH(" "&amp;BL27:BL1509&amp;" ",AP244)))&gt;0,BC26,"")))</f>
        <v/>
      </c>
      <c r="BD244" s="964" t="str" cm="1">
        <f t="array" ref="BD244">IF(AM244="","",IF(AQ244&lt;&gt;"","",IF(SUMPRODUCT(--(BM27:BM1509=BD26),--(BL27:BL1509&lt;&gt;""),--ISNUMBER(SEARCH(" "&amp;BL27:BL1509&amp;" ",AP244)))&gt;0,BD26,"")))</f>
        <v/>
      </c>
      <c r="BE244" s="964" t="str" cm="1">
        <f t="array" ref="BE244">IF(AM244="","",IF(AQ244&lt;&gt;"","",IF(SUMPRODUCT(--(BM27:BM1509=BE26),--(BL27:BL1509&lt;&gt;""),--ISNUMBER(SEARCH(" "&amp;BL27:BL1509&amp;" ",AP244)))&gt;0,BE26,"")))</f>
        <v/>
      </c>
      <c r="BF244" s="964" t="str" cm="1">
        <f t="array" ref="BF244">IF(AM244="","",IF(AQ244&lt;&gt;"","",IF(SUMPRODUCT(--(BM27:BM1509=BF26),--(BL27:BL1509&lt;&gt;""),--ISNUMBER(SEARCH(" "&amp;BL27:BL1509&amp;" ",AP244)))&gt;0,BF26,"")))</f>
        <v/>
      </c>
      <c r="BG244" s="964" t="str" cm="1">
        <f t="array" ref="BG244">IF(AM244="","",IF(AQ244&lt;&gt;"","",IF(SUMPRODUCT(--(BM27:BM1509=BG26),--(BL27:BL1509&lt;&gt;""),--ISNUMBER(SEARCH(" "&amp;BL27:BL1509&amp;" ",AP244)))&gt;0,BG26,"")))</f>
        <v/>
      </c>
      <c r="BH244" s="964" t="str" cm="1">
        <f t="array" ref="BH244">IF(AM244="","",IF(AQ244&lt;&gt;"","",IF(SUMPRODUCT(--(BM27:BM1509=BH26),--(BL27:BL1509&lt;&gt;""),--ISNUMBER(SEARCH(" "&amp;BL27:BL1509&amp;" ",AP244)))&gt;0,BH26,"")))</f>
        <v/>
      </c>
      <c r="BI244" s="964" t="str" cm="1">
        <f t="array" ref="BI244">IF(AM244="","",IF(AQ244&lt;&gt;"","",IF(SUMPRODUCT(--(BM27:BM1509=BI26),--(BL27:BL1509&lt;&gt;""),--ISNUMBER(SEARCH(" "&amp;BL27:BL1509&amp;" ",AP244)))&gt;0,BI26,"")))</f>
        <v/>
      </c>
      <c r="BJ244" s="964" t="str" cm="1">
        <f t="array" ref="BJ244">IF(AM244="","",IF(AS244&lt;&gt;"",BJ26,IF(AR244&lt;&gt;"","",IF(AQ244&lt;&gt;"","",IF(SUMPRODUCT(--(BM27:BM1509=BJ26),--(BL27:BL1509&lt;&gt;""),--ISNUMBER(SEARCH(" "&amp;BL27:BL1509&amp;" ",AP244)))&gt;0,BJ26,"")))))</f>
        <v/>
      </c>
      <c r="BL244" s="964" t="s">
        <v>2169</v>
      </c>
      <c r="BM244" s="964" t="s">
        <v>1962</v>
      </c>
      <c r="BO244" s="964"/>
      <c r="BP244" s="964"/>
      <c r="BQ244" s="964"/>
      <c r="BS244" s="964"/>
      <c r="BT244" s="964"/>
      <c r="BU244" s="964"/>
      <c r="CM244" s="49">
        <v>1</v>
      </c>
    </row>
    <row r="245" spans="4:91" ht="30" customHeight="1">
      <c r="D245" s="674"/>
      <c r="E245" s="680"/>
      <c r="F245" s="681"/>
      <c r="G245" s="680"/>
      <c r="H245" s="682"/>
      <c r="I245" s="891"/>
      <c r="J245" s="892"/>
      <c r="K245" s="745"/>
      <c r="L245" s="893"/>
      <c r="M245" s="894"/>
      <c r="N245" s="895"/>
      <c r="O245" s="896"/>
      <c r="P245" s="137"/>
      <c r="Q245" s="897"/>
      <c r="R245" s="751"/>
      <c r="S245" s="898"/>
      <c r="T245" s="753"/>
      <c r="U245" s="899"/>
      <c r="V245" s="900"/>
      <c r="W245" s="756"/>
      <c r="X245" s="764"/>
      <c r="Z245" s="957" t="str">
        <f>IF(AA245="","",COUNTIF(AA27:AA245,"&lt;&gt;"))</f>
        <v/>
      </c>
      <c r="AA245" s="958"/>
      <c r="AB245" s="974" t="str">
        <f t="shared" si="62"/>
        <v/>
      </c>
      <c r="AC245" s="984" t="str">
        <f t="shared" si="50"/>
        <v/>
      </c>
      <c r="AD245" s="961" t="str">
        <f t="shared" si="51"/>
        <v/>
      </c>
      <c r="AE245" s="962" t="str">
        <f t="shared" si="52"/>
        <v/>
      </c>
      <c r="AF245" s="963" t="str">
        <f>IF(AG245="","",COUNTIF(AG27:AG245,"&lt;&gt;"))</f>
        <v/>
      </c>
      <c r="AG245" s="958" t="str" cm="1">
        <f t="array" ref="AG245">IF(AK245="","",IF(LEN(AK245)&lt;=MAX(10,AF22),AK245,IFERROR(LEFT(AK245,LOOKUP(2,1/(MID(AK245,ROW(10:509),1)=" ")/(ROW(10:509)&lt;=MAX(10,AF22)),ROW(10:509))-1),LEFT(AK245,MAX(10,AF22)))))</f>
        <v/>
      </c>
      <c r="AH245" s="963" t="str">
        <f t="shared" si="53"/>
        <v/>
      </c>
      <c r="AI245" s="963" t="str">
        <f t="shared" si="54"/>
        <v/>
      </c>
      <c r="AJ245" s="964" t="str">
        <f>IF(AL244&lt;&gt;"",AJ244,IF(AJ244&lt;MAX(Z27:Z326),AJ244+1,""))</f>
        <v/>
      </c>
      <c r="AK245" s="965" t="str">
        <f>IF(AJ245="","",IF(AL244&lt;&gt;"",AL244,INDEX(AD27:AD326,MATCH(AJ245,Z27:Z326,0))))</f>
        <v/>
      </c>
      <c r="AL245" s="965" t="str">
        <f t="shared" si="55"/>
        <v/>
      </c>
      <c r="AM245" s="966" t="str">
        <f t="shared" si="56"/>
        <v/>
      </c>
      <c r="AN245" s="967" t="str">
        <f t="shared" si="57"/>
        <v/>
      </c>
      <c r="AO245" s="967" t="str">
        <f t="shared" si="58"/>
        <v/>
      </c>
      <c r="AP245" s="966" t="str">
        <f t="shared" si="59"/>
        <v/>
      </c>
      <c r="AQ245" s="967" t="str">
        <f>IF(AM245="","",IF(COUNTIF(BO27:BO309,TRIM(AP245))&gt;0,"EXCLUSION EXACTE",""))</f>
        <v/>
      </c>
      <c r="AR245" s="967" t="str" cm="1">
        <f t="array" ref="AR245">IF(AM245="","",IF(SUMPRODUCT(--(BO27:BO309&lt;&gt;""),--ISNUMBER(SEARCH(" "&amp;BO27:BO309&amp;" ",AP245)))&gt;0,"BLOQUE MOLLUSQUES",""))</f>
        <v/>
      </c>
      <c r="AS245" s="967" t="str" cm="1">
        <f t="array" ref="AS245">IF(AM245="","",IF(SUMPRODUCT(--(BS27:BS309&lt;&gt;""),--ISNUMBER(SEARCH(" "&amp;BS27:BS309&amp;" ",AP245)))&gt;0,"FORCE MOLLUSQUES",""))</f>
        <v/>
      </c>
      <c r="AT245" s="966" t="str">
        <f t="shared" si="60"/>
        <v/>
      </c>
      <c r="AU245" s="966" t="str">
        <f t="shared" si="63"/>
        <v/>
      </c>
      <c r="AV245" s="967" t="str">
        <f t="shared" si="61"/>
        <v/>
      </c>
      <c r="AW245" s="967" t="str" cm="1">
        <f t="array" ref="AW245">IF(AM245="","",IF(AQ245&lt;&gt;"","",IF(SUMPRODUCT(--(BM27:BM1509=AW26),--(BL27:BL1509&lt;&gt;""),--ISNUMBER(SEARCH(" "&amp;BL27:BL1509&amp;" ",AP245)))&gt;0,AW26,"")))</f>
        <v/>
      </c>
      <c r="AX245" s="967" t="str" cm="1">
        <f t="array" ref="AX245">IF(AM245="","",IF(AQ245&lt;&gt;"","",IF(SUMPRODUCT(--(BM27:BM1509=AX26),--(BL27:BL1509&lt;&gt;""),--ISNUMBER(SEARCH(" "&amp;BL27:BL1509&amp;" ",AP245)))&gt;0,AX26,"")))</f>
        <v/>
      </c>
      <c r="AY245" s="967" t="str" cm="1">
        <f t="array" ref="AY245">IF(AM245="","",IF(AQ245&lt;&gt;"","",IF(SUMPRODUCT(--(BM27:BM1509=AY26),--(BL27:BL1509&lt;&gt;""),--ISNUMBER(SEARCH(" "&amp;BL27:BL1509&amp;" ",AP245)))&gt;0,AY26,"")))</f>
        <v/>
      </c>
      <c r="AZ245" s="967" t="str" cm="1">
        <f t="array" ref="AZ245">IF(AM245="","",IF(AQ245&lt;&gt;"","",IF(SUMPRODUCT(--(BM27:BM1509=AZ26),--(BL27:BL1509&lt;&gt;""),--ISNUMBER(SEARCH(" "&amp;BL27:BL1509&amp;" ",AP245)))&gt;0,AZ26,"")))</f>
        <v/>
      </c>
      <c r="BA245" s="967" t="str" cm="1">
        <f t="array" ref="BA245">IF(AM245="","",IF(AQ245&lt;&gt;"","",IF(SUMPRODUCT(--(BM27:BM1509=BA26),--(BL27:BL1509&lt;&gt;""),--ISNUMBER(SEARCH(" "&amp;BL27:BL1509&amp;" ",AP245)))&gt;0,BA26,"")))</f>
        <v/>
      </c>
      <c r="BB245" s="967" t="str" cm="1">
        <f t="array" ref="BB245">IF(AM245="","",IF(AQ245&lt;&gt;"","",IF(SUMPRODUCT(--(BM27:BM1509=BB26),--(BL27:BL1509&lt;&gt;""),--ISNUMBER(SEARCH(" "&amp;BL27:BL1509&amp;" ",AP245)))&gt;0,BB26,"")))</f>
        <v/>
      </c>
      <c r="BC245" s="967" t="str" cm="1">
        <f t="array" ref="BC245">IF(AM245="","",IF(AQ245&lt;&gt;"","",IF(SUMPRODUCT(--(BM27:BM1509=BC26),--(BL27:BL1509&lt;&gt;""),--ISNUMBER(SEARCH(" "&amp;BL27:BL1509&amp;" ",AP245)))&gt;0,BC26,"")))</f>
        <v/>
      </c>
      <c r="BD245" s="967" t="str" cm="1">
        <f t="array" ref="BD245">IF(AM245="","",IF(AQ245&lt;&gt;"","",IF(SUMPRODUCT(--(BM27:BM1509=BD26),--(BL27:BL1509&lt;&gt;""),--ISNUMBER(SEARCH(" "&amp;BL27:BL1509&amp;" ",AP245)))&gt;0,BD26,"")))</f>
        <v/>
      </c>
      <c r="BE245" s="967" t="str" cm="1">
        <f t="array" ref="BE245">IF(AM245="","",IF(AQ245&lt;&gt;"","",IF(SUMPRODUCT(--(BM27:BM1509=BE26),--(BL27:BL1509&lt;&gt;""),--ISNUMBER(SEARCH(" "&amp;BL27:BL1509&amp;" ",AP245)))&gt;0,BE26,"")))</f>
        <v/>
      </c>
      <c r="BF245" s="967" t="str" cm="1">
        <f t="array" ref="BF245">IF(AM245="","",IF(AQ245&lt;&gt;"","",IF(SUMPRODUCT(--(BM27:BM1509=BF26),--(BL27:BL1509&lt;&gt;""),--ISNUMBER(SEARCH(" "&amp;BL27:BL1509&amp;" ",AP245)))&gt;0,BF26,"")))</f>
        <v/>
      </c>
      <c r="BG245" s="967" t="str" cm="1">
        <f t="array" ref="BG245">IF(AM245="","",IF(AQ245&lt;&gt;"","",IF(SUMPRODUCT(--(BM27:BM1509=BG26),--(BL27:BL1509&lt;&gt;""),--ISNUMBER(SEARCH(" "&amp;BL27:BL1509&amp;" ",AP245)))&gt;0,BG26,"")))</f>
        <v/>
      </c>
      <c r="BH245" s="967" t="str" cm="1">
        <f t="array" ref="BH245">IF(AM245="","",IF(AQ245&lt;&gt;"","",IF(SUMPRODUCT(--(BM27:BM1509=BH26),--(BL27:BL1509&lt;&gt;""),--ISNUMBER(SEARCH(" "&amp;BL27:BL1509&amp;" ",AP245)))&gt;0,BH26,"")))</f>
        <v/>
      </c>
      <c r="BI245" s="967" t="str" cm="1">
        <f t="array" ref="BI245">IF(AM245="","",IF(AQ245&lt;&gt;"","",IF(SUMPRODUCT(--(BM27:BM1509=BI26),--(BL27:BL1509&lt;&gt;""),--ISNUMBER(SEARCH(" "&amp;BL27:BL1509&amp;" ",AP245)))&gt;0,BI26,"")))</f>
        <v/>
      </c>
      <c r="BJ245" s="967" t="str" cm="1">
        <f t="array" ref="BJ245">IF(AM245="","",IF(AS245&lt;&gt;"",BJ26,IF(AR245&lt;&gt;"","",IF(AQ245&lt;&gt;"","",IF(SUMPRODUCT(--(BM27:BM1509=BJ26),--(BL27:BL1509&lt;&gt;""),--ISNUMBER(SEARCH(" "&amp;BL27:BL1509&amp;" ",AP245)))&gt;0,BJ26,"")))))</f>
        <v/>
      </c>
      <c r="BL245" s="968" t="s">
        <v>2256</v>
      </c>
      <c r="BM245" s="968" t="s">
        <v>1962</v>
      </c>
      <c r="BO245" s="964"/>
      <c r="BP245" s="964"/>
      <c r="BQ245" s="964"/>
      <c r="BS245" s="964"/>
      <c r="BT245" s="964"/>
      <c r="BU245" s="964"/>
      <c r="CM245" s="49">
        <v>1</v>
      </c>
    </row>
    <row r="246" spans="4:91" ht="30" customHeight="1">
      <c r="D246" s="674"/>
      <c r="E246" s="680"/>
      <c r="F246" s="681"/>
      <c r="G246" s="680"/>
      <c r="H246" s="682"/>
      <c r="I246" s="891"/>
      <c r="J246" s="892"/>
      <c r="K246" s="745"/>
      <c r="L246" s="893"/>
      <c r="M246" s="894"/>
      <c r="N246" s="895"/>
      <c r="O246" s="896"/>
      <c r="P246" s="137"/>
      <c r="Q246" s="897"/>
      <c r="R246" s="751"/>
      <c r="S246" s="898"/>
      <c r="T246" s="753"/>
      <c r="U246" s="899"/>
      <c r="V246" s="900"/>
      <c r="W246" s="756"/>
      <c r="X246" s="764"/>
      <c r="Z246" s="973" t="str">
        <f>IF(AA246="","",COUNTIF(AA27:AA246,"&lt;&gt;"))</f>
        <v/>
      </c>
      <c r="AA246" s="965"/>
      <c r="AB246" s="974" t="str">
        <f t="shared" si="62"/>
        <v/>
      </c>
      <c r="AC246" s="984" t="str">
        <f t="shared" si="50"/>
        <v/>
      </c>
      <c r="AD246" s="976" t="str">
        <f t="shared" si="51"/>
        <v/>
      </c>
      <c r="AE246" s="977" t="str">
        <f t="shared" si="52"/>
        <v/>
      </c>
      <c r="AF246" s="964" t="str">
        <f>IF(AG246="","",COUNTIF(AG27:AG246,"&lt;&gt;"))</f>
        <v/>
      </c>
      <c r="AG246" s="965" t="str" cm="1">
        <f t="array" ref="AG246">IF(AK246="","",IF(LEN(AK246)&lt;=MAX(10,AF22),AK246,IFERROR(LEFT(AK246,LOOKUP(2,1/(MID(AK246,ROW(10:509),1)=" ")/(ROW(10:509)&lt;=MAX(10,AF22)),ROW(10:509))-1),LEFT(AK246,MAX(10,AF22)))))</f>
        <v/>
      </c>
      <c r="AH246" s="964" t="str">
        <f t="shared" si="53"/>
        <v/>
      </c>
      <c r="AI246" s="964" t="str">
        <f t="shared" si="54"/>
        <v/>
      </c>
      <c r="AJ246" s="964" t="str">
        <f>IF(AL245&lt;&gt;"",AJ245,IF(AJ245&lt;MAX(Z27:Z326),AJ245+1,""))</f>
        <v/>
      </c>
      <c r="AK246" s="965" t="str">
        <f>IF(AJ246="","",IF(AL245&lt;&gt;"",AL245,INDEX(AD27:AD326,MATCH(AJ246,Z27:Z326,0))))</f>
        <v/>
      </c>
      <c r="AL246" s="965" t="str">
        <f t="shared" si="55"/>
        <v/>
      </c>
      <c r="AM246" s="965" t="str">
        <f t="shared" si="56"/>
        <v/>
      </c>
      <c r="AN246" s="964" t="str">
        <f t="shared" si="57"/>
        <v/>
      </c>
      <c r="AO246" s="964" t="str">
        <f t="shared" si="58"/>
        <v/>
      </c>
      <c r="AP246" s="965" t="str">
        <f t="shared" si="59"/>
        <v/>
      </c>
      <c r="AQ246" s="964" t="str">
        <f>IF(AM246="","",IF(COUNTIF(BO27:BO309,TRIM(AP246))&gt;0,"EXCLUSION EXACTE",""))</f>
        <v/>
      </c>
      <c r="AR246" s="964" t="str" cm="1">
        <f t="array" ref="AR246">IF(AM246="","",IF(SUMPRODUCT(--(BO27:BO309&lt;&gt;""),--ISNUMBER(SEARCH(" "&amp;BO27:BO309&amp;" ",AP246)))&gt;0,"BLOQUE MOLLUSQUES",""))</f>
        <v/>
      </c>
      <c r="AS246" s="964" t="str" cm="1">
        <f t="array" ref="AS246">IF(AM246="","",IF(SUMPRODUCT(--(BS27:BS309&lt;&gt;""),--ISNUMBER(SEARCH(" "&amp;BS27:BS309&amp;" ",AP246)))&gt;0,"FORCE MOLLUSQUES",""))</f>
        <v/>
      </c>
      <c r="AT246" s="965" t="str">
        <f t="shared" si="60"/>
        <v/>
      </c>
      <c r="AU246" s="965" t="str">
        <f t="shared" si="63"/>
        <v/>
      </c>
      <c r="AV246" s="964" t="str">
        <f t="shared" si="61"/>
        <v/>
      </c>
      <c r="AW246" s="964" t="str" cm="1">
        <f t="array" ref="AW246">IF(AM246="","",IF(AQ246&lt;&gt;"","",IF(SUMPRODUCT(--(BM27:BM1509=AW26),--(BL27:BL1509&lt;&gt;""),--ISNUMBER(SEARCH(" "&amp;BL27:BL1509&amp;" ",AP246)))&gt;0,AW26,"")))</f>
        <v/>
      </c>
      <c r="AX246" s="964" t="str" cm="1">
        <f t="array" ref="AX246">IF(AM246="","",IF(AQ246&lt;&gt;"","",IF(SUMPRODUCT(--(BM27:BM1509=AX26),--(BL27:BL1509&lt;&gt;""),--ISNUMBER(SEARCH(" "&amp;BL27:BL1509&amp;" ",AP246)))&gt;0,AX26,"")))</f>
        <v/>
      </c>
      <c r="AY246" s="964" t="str" cm="1">
        <f t="array" ref="AY246">IF(AM246="","",IF(AQ246&lt;&gt;"","",IF(SUMPRODUCT(--(BM27:BM1509=AY26),--(BL27:BL1509&lt;&gt;""),--ISNUMBER(SEARCH(" "&amp;BL27:BL1509&amp;" ",AP246)))&gt;0,AY26,"")))</f>
        <v/>
      </c>
      <c r="AZ246" s="964" t="str" cm="1">
        <f t="array" ref="AZ246">IF(AM246="","",IF(AQ246&lt;&gt;"","",IF(SUMPRODUCT(--(BM27:BM1509=AZ26),--(BL27:BL1509&lt;&gt;""),--ISNUMBER(SEARCH(" "&amp;BL27:BL1509&amp;" ",AP246)))&gt;0,AZ26,"")))</f>
        <v/>
      </c>
      <c r="BA246" s="964" t="str" cm="1">
        <f t="array" ref="BA246">IF(AM246="","",IF(AQ246&lt;&gt;"","",IF(SUMPRODUCT(--(BM27:BM1509=BA26),--(BL27:BL1509&lt;&gt;""),--ISNUMBER(SEARCH(" "&amp;BL27:BL1509&amp;" ",AP246)))&gt;0,BA26,"")))</f>
        <v/>
      </c>
      <c r="BB246" s="964" t="str" cm="1">
        <f t="array" ref="BB246">IF(AM246="","",IF(AQ246&lt;&gt;"","",IF(SUMPRODUCT(--(BM27:BM1509=BB26),--(BL27:BL1509&lt;&gt;""),--ISNUMBER(SEARCH(" "&amp;BL27:BL1509&amp;" ",AP246)))&gt;0,BB26,"")))</f>
        <v/>
      </c>
      <c r="BC246" s="964" t="str" cm="1">
        <f t="array" ref="BC246">IF(AM246="","",IF(AQ246&lt;&gt;"","",IF(SUMPRODUCT(--(BM27:BM1509=BC26),--(BL27:BL1509&lt;&gt;""),--ISNUMBER(SEARCH(" "&amp;BL27:BL1509&amp;" ",AP246)))&gt;0,BC26,"")))</f>
        <v/>
      </c>
      <c r="BD246" s="964" t="str" cm="1">
        <f t="array" ref="BD246">IF(AM246="","",IF(AQ246&lt;&gt;"","",IF(SUMPRODUCT(--(BM27:BM1509=BD26),--(BL27:BL1509&lt;&gt;""),--ISNUMBER(SEARCH(" "&amp;BL27:BL1509&amp;" ",AP246)))&gt;0,BD26,"")))</f>
        <v/>
      </c>
      <c r="BE246" s="964" t="str" cm="1">
        <f t="array" ref="BE246">IF(AM246="","",IF(AQ246&lt;&gt;"","",IF(SUMPRODUCT(--(BM27:BM1509=BE26),--(BL27:BL1509&lt;&gt;""),--ISNUMBER(SEARCH(" "&amp;BL27:BL1509&amp;" ",AP246)))&gt;0,BE26,"")))</f>
        <v/>
      </c>
      <c r="BF246" s="964" t="str" cm="1">
        <f t="array" ref="BF246">IF(AM246="","",IF(AQ246&lt;&gt;"","",IF(SUMPRODUCT(--(BM27:BM1509=BF26),--(BL27:BL1509&lt;&gt;""),--ISNUMBER(SEARCH(" "&amp;BL27:BL1509&amp;" ",AP246)))&gt;0,BF26,"")))</f>
        <v/>
      </c>
      <c r="BG246" s="964" t="str" cm="1">
        <f t="array" ref="BG246">IF(AM246="","",IF(AQ246&lt;&gt;"","",IF(SUMPRODUCT(--(BM27:BM1509=BG26),--(BL27:BL1509&lt;&gt;""),--ISNUMBER(SEARCH(" "&amp;BL27:BL1509&amp;" ",AP246)))&gt;0,BG26,"")))</f>
        <v/>
      </c>
      <c r="BH246" s="964" t="str" cm="1">
        <f t="array" ref="BH246">IF(AM246="","",IF(AQ246&lt;&gt;"","",IF(SUMPRODUCT(--(BM27:BM1509=BH26),--(BL27:BL1509&lt;&gt;""),--ISNUMBER(SEARCH(" "&amp;BL27:BL1509&amp;" ",AP246)))&gt;0,BH26,"")))</f>
        <v/>
      </c>
      <c r="BI246" s="964" t="str" cm="1">
        <f t="array" ref="BI246">IF(AM246="","",IF(AQ246&lt;&gt;"","",IF(SUMPRODUCT(--(BM27:BM1509=BI26),--(BL27:BL1509&lt;&gt;""),--ISNUMBER(SEARCH(" "&amp;BL27:BL1509&amp;" ",AP246)))&gt;0,BI26,"")))</f>
        <v/>
      </c>
      <c r="BJ246" s="964" t="str" cm="1">
        <f t="array" ref="BJ246">IF(AM246="","",IF(AS246&lt;&gt;"",BJ26,IF(AR246&lt;&gt;"","",IF(AQ246&lt;&gt;"","",IF(SUMPRODUCT(--(BM27:BM1509=BJ26),--(BL27:BL1509&lt;&gt;""),--ISNUMBER(SEARCH(" "&amp;BL27:BL1509&amp;" ",AP246)))&gt;0,BJ26,"")))))</f>
        <v/>
      </c>
      <c r="BL246" s="964" t="s">
        <v>2257</v>
      </c>
      <c r="BM246" s="964" t="s">
        <v>1962</v>
      </c>
      <c r="BO246" s="964"/>
      <c r="BP246" s="964"/>
      <c r="BQ246" s="964"/>
      <c r="BS246" s="964"/>
      <c r="BT246" s="964"/>
      <c r="BU246" s="964"/>
      <c r="CM246" s="49">
        <v>1</v>
      </c>
    </row>
    <row r="247" spans="4:91" ht="30" customHeight="1">
      <c r="D247" s="674"/>
      <c r="E247" s="680"/>
      <c r="F247" s="681"/>
      <c r="G247" s="680"/>
      <c r="H247" s="682"/>
      <c r="I247" s="891"/>
      <c r="J247" s="892"/>
      <c r="K247" s="745"/>
      <c r="L247" s="893"/>
      <c r="M247" s="894"/>
      <c r="N247" s="895"/>
      <c r="O247" s="896"/>
      <c r="P247" s="137"/>
      <c r="Q247" s="897"/>
      <c r="R247" s="751"/>
      <c r="S247" s="898"/>
      <c r="T247" s="753"/>
      <c r="U247" s="899"/>
      <c r="V247" s="900"/>
      <c r="W247" s="756"/>
      <c r="X247" s="764"/>
      <c r="Z247" s="957" t="str">
        <f>IF(AA247="","",COUNTIF(AA27:AA247,"&lt;&gt;"))</f>
        <v/>
      </c>
      <c r="AA247" s="958"/>
      <c r="AB247" s="974" t="str">
        <f t="shared" si="62"/>
        <v/>
      </c>
      <c r="AC247" s="984" t="str">
        <f t="shared" si="50"/>
        <v/>
      </c>
      <c r="AD247" s="961" t="str">
        <f t="shared" si="51"/>
        <v/>
      </c>
      <c r="AE247" s="962" t="str">
        <f t="shared" si="52"/>
        <v/>
      </c>
      <c r="AF247" s="963" t="str">
        <f>IF(AG247="","",COUNTIF(AG27:AG247,"&lt;&gt;"))</f>
        <v/>
      </c>
      <c r="AG247" s="958" t="str" cm="1">
        <f t="array" ref="AG247">IF(AK247="","",IF(LEN(AK247)&lt;=MAX(10,AF22),AK247,IFERROR(LEFT(AK247,LOOKUP(2,1/(MID(AK247,ROW(10:509),1)=" ")/(ROW(10:509)&lt;=MAX(10,AF22)),ROW(10:509))-1),LEFT(AK247,MAX(10,AF22)))))</f>
        <v/>
      </c>
      <c r="AH247" s="963" t="str">
        <f t="shared" si="53"/>
        <v/>
      </c>
      <c r="AI247" s="963" t="str">
        <f t="shared" si="54"/>
        <v/>
      </c>
      <c r="AJ247" s="964" t="str">
        <f>IF(AL246&lt;&gt;"",AJ246,IF(AJ246&lt;MAX(Z27:Z326),AJ246+1,""))</f>
        <v/>
      </c>
      <c r="AK247" s="965" t="str">
        <f>IF(AJ247="","",IF(AL246&lt;&gt;"",AL246,INDEX(AD27:AD326,MATCH(AJ247,Z27:Z326,0))))</f>
        <v/>
      </c>
      <c r="AL247" s="965" t="str">
        <f t="shared" si="55"/>
        <v/>
      </c>
      <c r="AM247" s="966" t="str">
        <f t="shared" si="56"/>
        <v/>
      </c>
      <c r="AN247" s="967" t="str">
        <f t="shared" si="57"/>
        <v/>
      </c>
      <c r="AO247" s="967" t="str">
        <f t="shared" si="58"/>
        <v/>
      </c>
      <c r="AP247" s="966" t="str">
        <f t="shared" si="59"/>
        <v/>
      </c>
      <c r="AQ247" s="967" t="str">
        <f>IF(AM247="","",IF(COUNTIF(BO27:BO309,TRIM(AP247))&gt;0,"EXCLUSION EXACTE",""))</f>
        <v/>
      </c>
      <c r="AR247" s="967" t="str" cm="1">
        <f t="array" ref="AR247">IF(AM247="","",IF(SUMPRODUCT(--(BO27:BO309&lt;&gt;""),--ISNUMBER(SEARCH(" "&amp;BO27:BO309&amp;" ",AP247)))&gt;0,"BLOQUE MOLLUSQUES",""))</f>
        <v/>
      </c>
      <c r="AS247" s="967" t="str" cm="1">
        <f t="array" ref="AS247">IF(AM247="","",IF(SUMPRODUCT(--(BS27:BS309&lt;&gt;""),--ISNUMBER(SEARCH(" "&amp;BS27:BS309&amp;" ",AP247)))&gt;0,"FORCE MOLLUSQUES",""))</f>
        <v/>
      </c>
      <c r="AT247" s="966" t="str">
        <f t="shared" si="60"/>
        <v/>
      </c>
      <c r="AU247" s="966" t="str">
        <f t="shared" si="63"/>
        <v/>
      </c>
      <c r="AV247" s="967" t="str">
        <f t="shared" si="61"/>
        <v/>
      </c>
      <c r="AW247" s="967" t="str" cm="1">
        <f t="array" ref="AW247">IF(AM247="","",IF(AQ247&lt;&gt;"","",IF(SUMPRODUCT(--(BM27:BM1509=AW26),--(BL27:BL1509&lt;&gt;""),--ISNUMBER(SEARCH(" "&amp;BL27:BL1509&amp;" ",AP247)))&gt;0,AW26,"")))</f>
        <v/>
      </c>
      <c r="AX247" s="967" t="str" cm="1">
        <f t="array" ref="AX247">IF(AM247="","",IF(AQ247&lt;&gt;"","",IF(SUMPRODUCT(--(BM27:BM1509=AX26),--(BL27:BL1509&lt;&gt;""),--ISNUMBER(SEARCH(" "&amp;BL27:BL1509&amp;" ",AP247)))&gt;0,AX26,"")))</f>
        <v/>
      </c>
      <c r="AY247" s="967" t="str" cm="1">
        <f t="array" ref="AY247">IF(AM247="","",IF(AQ247&lt;&gt;"","",IF(SUMPRODUCT(--(BM27:BM1509=AY26),--(BL27:BL1509&lt;&gt;""),--ISNUMBER(SEARCH(" "&amp;BL27:BL1509&amp;" ",AP247)))&gt;0,AY26,"")))</f>
        <v/>
      </c>
      <c r="AZ247" s="967" t="str" cm="1">
        <f t="array" ref="AZ247">IF(AM247="","",IF(AQ247&lt;&gt;"","",IF(SUMPRODUCT(--(BM27:BM1509=AZ26),--(BL27:BL1509&lt;&gt;""),--ISNUMBER(SEARCH(" "&amp;BL27:BL1509&amp;" ",AP247)))&gt;0,AZ26,"")))</f>
        <v/>
      </c>
      <c r="BA247" s="967" t="str" cm="1">
        <f t="array" ref="BA247">IF(AM247="","",IF(AQ247&lt;&gt;"","",IF(SUMPRODUCT(--(BM27:BM1509=BA26),--(BL27:BL1509&lt;&gt;""),--ISNUMBER(SEARCH(" "&amp;BL27:BL1509&amp;" ",AP247)))&gt;0,BA26,"")))</f>
        <v/>
      </c>
      <c r="BB247" s="967" t="str" cm="1">
        <f t="array" ref="BB247">IF(AM247="","",IF(AQ247&lt;&gt;"","",IF(SUMPRODUCT(--(BM27:BM1509=BB26),--(BL27:BL1509&lt;&gt;""),--ISNUMBER(SEARCH(" "&amp;BL27:BL1509&amp;" ",AP247)))&gt;0,BB26,"")))</f>
        <v/>
      </c>
      <c r="BC247" s="967" t="str" cm="1">
        <f t="array" ref="BC247">IF(AM247="","",IF(AQ247&lt;&gt;"","",IF(SUMPRODUCT(--(BM27:BM1509=BC26),--(BL27:BL1509&lt;&gt;""),--ISNUMBER(SEARCH(" "&amp;BL27:BL1509&amp;" ",AP247)))&gt;0,BC26,"")))</f>
        <v/>
      </c>
      <c r="BD247" s="967" t="str" cm="1">
        <f t="array" ref="BD247">IF(AM247="","",IF(AQ247&lt;&gt;"","",IF(SUMPRODUCT(--(BM27:BM1509=BD26),--(BL27:BL1509&lt;&gt;""),--ISNUMBER(SEARCH(" "&amp;BL27:BL1509&amp;" ",AP247)))&gt;0,BD26,"")))</f>
        <v/>
      </c>
      <c r="BE247" s="967" t="str" cm="1">
        <f t="array" ref="BE247">IF(AM247="","",IF(AQ247&lt;&gt;"","",IF(SUMPRODUCT(--(BM27:BM1509=BE26),--(BL27:BL1509&lt;&gt;""),--ISNUMBER(SEARCH(" "&amp;BL27:BL1509&amp;" ",AP247)))&gt;0,BE26,"")))</f>
        <v/>
      </c>
      <c r="BF247" s="967" t="str" cm="1">
        <f t="array" ref="BF247">IF(AM247="","",IF(AQ247&lt;&gt;"","",IF(SUMPRODUCT(--(BM27:BM1509=BF26),--(BL27:BL1509&lt;&gt;""),--ISNUMBER(SEARCH(" "&amp;BL27:BL1509&amp;" ",AP247)))&gt;0,BF26,"")))</f>
        <v/>
      </c>
      <c r="BG247" s="967" t="str" cm="1">
        <f t="array" ref="BG247">IF(AM247="","",IF(AQ247&lt;&gt;"","",IF(SUMPRODUCT(--(BM27:BM1509=BG26),--(BL27:BL1509&lt;&gt;""),--ISNUMBER(SEARCH(" "&amp;BL27:BL1509&amp;" ",AP247)))&gt;0,BG26,"")))</f>
        <v/>
      </c>
      <c r="BH247" s="967" t="str" cm="1">
        <f t="array" ref="BH247">IF(AM247="","",IF(AQ247&lt;&gt;"","",IF(SUMPRODUCT(--(BM27:BM1509=BH26),--(BL27:BL1509&lt;&gt;""),--ISNUMBER(SEARCH(" "&amp;BL27:BL1509&amp;" ",AP247)))&gt;0,BH26,"")))</f>
        <v/>
      </c>
      <c r="BI247" s="967" t="str" cm="1">
        <f t="array" ref="BI247">IF(AM247="","",IF(AQ247&lt;&gt;"","",IF(SUMPRODUCT(--(BM27:BM1509=BI26),--(BL27:BL1509&lt;&gt;""),--ISNUMBER(SEARCH(" "&amp;BL27:BL1509&amp;" ",AP247)))&gt;0,BI26,"")))</f>
        <v/>
      </c>
      <c r="BJ247" s="967" t="str" cm="1">
        <f t="array" ref="BJ247">IF(AM247="","",IF(AS247&lt;&gt;"",BJ26,IF(AR247&lt;&gt;"","",IF(AQ247&lt;&gt;"","",IF(SUMPRODUCT(--(BM27:BM1509=BJ26),--(BL27:BL1509&lt;&gt;""),--ISNUMBER(SEARCH(" "&amp;BL27:BL1509&amp;" ",AP247)))&gt;0,BJ26,"")))))</f>
        <v/>
      </c>
      <c r="BL247" s="968" t="s">
        <v>2258</v>
      </c>
      <c r="BM247" s="968" t="s">
        <v>1962</v>
      </c>
      <c r="BO247" s="964"/>
      <c r="BP247" s="964"/>
      <c r="BQ247" s="964"/>
      <c r="BS247" s="964"/>
      <c r="BT247" s="964"/>
      <c r="BU247" s="964"/>
      <c r="CM247" s="49">
        <v>1</v>
      </c>
    </row>
    <row r="248" spans="4:91" ht="30" customHeight="1">
      <c r="D248" s="674"/>
      <c r="E248" s="680"/>
      <c r="F248" s="681"/>
      <c r="G248" s="680"/>
      <c r="H248" s="682"/>
      <c r="I248" s="891"/>
      <c r="J248" s="892"/>
      <c r="K248" s="745"/>
      <c r="L248" s="893"/>
      <c r="M248" s="894"/>
      <c r="N248" s="895"/>
      <c r="O248" s="896"/>
      <c r="P248" s="137"/>
      <c r="Q248" s="897"/>
      <c r="R248" s="751"/>
      <c r="S248" s="898"/>
      <c r="T248" s="753"/>
      <c r="U248" s="899"/>
      <c r="V248" s="900"/>
      <c r="W248" s="756"/>
      <c r="X248" s="764"/>
      <c r="Z248" s="973" t="str">
        <f>IF(AA248="","",COUNTIF(AA27:AA248,"&lt;&gt;"))</f>
        <v/>
      </c>
      <c r="AA248" s="965"/>
      <c r="AB248" s="974" t="str">
        <f t="shared" si="62"/>
        <v/>
      </c>
      <c r="AC248" s="984" t="str">
        <f t="shared" si="50"/>
        <v/>
      </c>
      <c r="AD248" s="976" t="str">
        <f t="shared" si="51"/>
        <v/>
      </c>
      <c r="AE248" s="977" t="str">
        <f t="shared" si="52"/>
        <v/>
      </c>
      <c r="AF248" s="964" t="str">
        <f>IF(AG248="","",COUNTIF(AG27:AG248,"&lt;&gt;"))</f>
        <v/>
      </c>
      <c r="AG248" s="965" t="str" cm="1">
        <f t="array" ref="AG248">IF(AK248="","",IF(LEN(AK248)&lt;=MAX(10,AF22),AK248,IFERROR(LEFT(AK248,LOOKUP(2,1/(MID(AK248,ROW(10:509),1)=" ")/(ROW(10:509)&lt;=MAX(10,AF22)),ROW(10:509))-1),LEFT(AK248,MAX(10,AF22)))))</f>
        <v/>
      </c>
      <c r="AH248" s="964" t="str">
        <f t="shared" si="53"/>
        <v/>
      </c>
      <c r="AI248" s="964" t="str">
        <f t="shared" si="54"/>
        <v/>
      </c>
      <c r="AJ248" s="964" t="str">
        <f>IF(AL247&lt;&gt;"",AJ247,IF(AJ247&lt;MAX(Z27:Z326),AJ247+1,""))</f>
        <v/>
      </c>
      <c r="AK248" s="965" t="str">
        <f>IF(AJ248="","",IF(AL247&lt;&gt;"",AL247,INDEX(AD27:AD326,MATCH(AJ248,Z27:Z326,0))))</f>
        <v/>
      </c>
      <c r="AL248" s="965" t="str">
        <f t="shared" si="55"/>
        <v/>
      </c>
      <c r="AM248" s="965" t="str">
        <f t="shared" si="56"/>
        <v/>
      </c>
      <c r="AN248" s="964" t="str">
        <f t="shared" si="57"/>
        <v/>
      </c>
      <c r="AO248" s="964" t="str">
        <f t="shared" si="58"/>
        <v/>
      </c>
      <c r="AP248" s="965" t="str">
        <f t="shared" si="59"/>
        <v/>
      </c>
      <c r="AQ248" s="964" t="str">
        <f>IF(AM248="","",IF(COUNTIF(BO27:BO309,TRIM(AP248))&gt;0,"EXCLUSION EXACTE",""))</f>
        <v/>
      </c>
      <c r="AR248" s="964" t="str" cm="1">
        <f t="array" ref="AR248">IF(AM248="","",IF(SUMPRODUCT(--(BO27:BO309&lt;&gt;""),--ISNUMBER(SEARCH(" "&amp;BO27:BO309&amp;" ",AP248)))&gt;0,"BLOQUE MOLLUSQUES",""))</f>
        <v/>
      </c>
      <c r="AS248" s="964" t="str" cm="1">
        <f t="array" ref="AS248">IF(AM248="","",IF(SUMPRODUCT(--(BS27:BS309&lt;&gt;""),--ISNUMBER(SEARCH(" "&amp;BS27:BS309&amp;" ",AP248)))&gt;0,"FORCE MOLLUSQUES",""))</f>
        <v/>
      </c>
      <c r="AT248" s="965" t="str">
        <f t="shared" si="60"/>
        <v/>
      </c>
      <c r="AU248" s="965" t="str">
        <f t="shared" si="63"/>
        <v/>
      </c>
      <c r="AV248" s="964" t="str">
        <f t="shared" si="61"/>
        <v/>
      </c>
      <c r="AW248" s="964" t="str" cm="1">
        <f t="array" ref="AW248">IF(AM248="","",IF(AQ248&lt;&gt;"","",IF(SUMPRODUCT(--(BM27:BM1509=AW26),--(BL27:BL1509&lt;&gt;""),--ISNUMBER(SEARCH(" "&amp;BL27:BL1509&amp;" ",AP248)))&gt;0,AW26,"")))</f>
        <v/>
      </c>
      <c r="AX248" s="964" t="str" cm="1">
        <f t="array" ref="AX248">IF(AM248="","",IF(AQ248&lt;&gt;"","",IF(SUMPRODUCT(--(BM27:BM1509=AX26),--(BL27:BL1509&lt;&gt;""),--ISNUMBER(SEARCH(" "&amp;BL27:BL1509&amp;" ",AP248)))&gt;0,AX26,"")))</f>
        <v/>
      </c>
      <c r="AY248" s="964" t="str" cm="1">
        <f t="array" ref="AY248">IF(AM248="","",IF(AQ248&lt;&gt;"","",IF(SUMPRODUCT(--(BM27:BM1509=AY26),--(BL27:BL1509&lt;&gt;""),--ISNUMBER(SEARCH(" "&amp;BL27:BL1509&amp;" ",AP248)))&gt;0,AY26,"")))</f>
        <v/>
      </c>
      <c r="AZ248" s="964" t="str" cm="1">
        <f t="array" ref="AZ248">IF(AM248="","",IF(AQ248&lt;&gt;"","",IF(SUMPRODUCT(--(BM27:BM1509=AZ26),--(BL27:BL1509&lt;&gt;""),--ISNUMBER(SEARCH(" "&amp;BL27:BL1509&amp;" ",AP248)))&gt;0,AZ26,"")))</f>
        <v/>
      </c>
      <c r="BA248" s="964" t="str" cm="1">
        <f t="array" ref="BA248">IF(AM248="","",IF(AQ248&lt;&gt;"","",IF(SUMPRODUCT(--(BM27:BM1509=BA26),--(BL27:BL1509&lt;&gt;""),--ISNUMBER(SEARCH(" "&amp;BL27:BL1509&amp;" ",AP248)))&gt;0,BA26,"")))</f>
        <v/>
      </c>
      <c r="BB248" s="964" t="str" cm="1">
        <f t="array" ref="BB248">IF(AM248="","",IF(AQ248&lt;&gt;"","",IF(SUMPRODUCT(--(BM27:BM1509=BB26),--(BL27:BL1509&lt;&gt;""),--ISNUMBER(SEARCH(" "&amp;BL27:BL1509&amp;" ",AP248)))&gt;0,BB26,"")))</f>
        <v/>
      </c>
      <c r="BC248" s="964" t="str" cm="1">
        <f t="array" ref="BC248">IF(AM248="","",IF(AQ248&lt;&gt;"","",IF(SUMPRODUCT(--(BM27:BM1509=BC26),--(BL27:BL1509&lt;&gt;""),--ISNUMBER(SEARCH(" "&amp;BL27:BL1509&amp;" ",AP248)))&gt;0,BC26,"")))</f>
        <v/>
      </c>
      <c r="BD248" s="964" t="str" cm="1">
        <f t="array" ref="BD248">IF(AM248="","",IF(AQ248&lt;&gt;"","",IF(SUMPRODUCT(--(BM27:BM1509=BD26),--(BL27:BL1509&lt;&gt;""),--ISNUMBER(SEARCH(" "&amp;BL27:BL1509&amp;" ",AP248)))&gt;0,BD26,"")))</f>
        <v/>
      </c>
      <c r="BE248" s="964" t="str" cm="1">
        <f t="array" ref="BE248">IF(AM248="","",IF(AQ248&lt;&gt;"","",IF(SUMPRODUCT(--(BM27:BM1509=BE26),--(BL27:BL1509&lt;&gt;""),--ISNUMBER(SEARCH(" "&amp;BL27:BL1509&amp;" ",AP248)))&gt;0,BE26,"")))</f>
        <v/>
      </c>
      <c r="BF248" s="964" t="str" cm="1">
        <f t="array" ref="BF248">IF(AM248="","",IF(AQ248&lt;&gt;"","",IF(SUMPRODUCT(--(BM27:BM1509=BF26),--(BL27:BL1509&lt;&gt;""),--ISNUMBER(SEARCH(" "&amp;BL27:BL1509&amp;" ",AP248)))&gt;0,BF26,"")))</f>
        <v/>
      </c>
      <c r="BG248" s="964" t="str" cm="1">
        <f t="array" ref="BG248">IF(AM248="","",IF(AQ248&lt;&gt;"","",IF(SUMPRODUCT(--(BM27:BM1509=BG26),--(BL27:BL1509&lt;&gt;""),--ISNUMBER(SEARCH(" "&amp;BL27:BL1509&amp;" ",AP248)))&gt;0,BG26,"")))</f>
        <v/>
      </c>
      <c r="BH248" s="964" t="str" cm="1">
        <f t="array" ref="BH248">IF(AM248="","",IF(AQ248&lt;&gt;"","",IF(SUMPRODUCT(--(BM27:BM1509=BH26),--(BL27:BL1509&lt;&gt;""),--ISNUMBER(SEARCH(" "&amp;BL27:BL1509&amp;" ",AP248)))&gt;0,BH26,"")))</f>
        <v/>
      </c>
      <c r="BI248" s="964" t="str" cm="1">
        <f t="array" ref="BI248">IF(AM248="","",IF(AQ248&lt;&gt;"","",IF(SUMPRODUCT(--(BM27:BM1509=BI26),--(BL27:BL1509&lt;&gt;""),--ISNUMBER(SEARCH(" "&amp;BL27:BL1509&amp;" ",AP248)))&gt;0,BI26,"")))</f>
        <v/>
      </c>
      <c r="BJ248" s="964" t="str" cm="1">
        <f t="array" ref="BJ248">IF(AM248="","",IF(AS248&lt;&gt;"",BJ26,IF(AR248&lt;&gt;"","",IF(AQ248&lt;&gt;"","",IF(SUMPRODUCT(--(BM27:BM1509=BJ26),--(BL27:BL1509&lt;&gt;""),--ISNUMBER(SEARCH(" "&amp;BL27:BL1509&amp;" ",AP248)))&gt;0,BJ26,"")))))</f>
        <v/>
      </c>
      <c r="BL248" s="964" t="s">
        <v>81</v>
      </c>
      <c r="BM248" s="964" t="s">
        <v>1962</v>
      </c>
      <c r="BO248" s="964"/>
      <c r="BP248" s="964"/>
      <c r="BQ248" s="964"/>
      <c r="BS248" s="964"/>
      <c r="BT248" s="964"/>
      <c r="BU248" s="964"/>
      <c r="CM248" s="49">
        <v>1</v>
      </c>
    </row>
    <row r="249" spans="4:91" ht="30" customHeight="1">
      <c r="D249" s="674"/>
      <c r="E249" s="680"/>
      <c r="F249" s="681"/>
      <c r="G249" s="680"/>
      <c r="H249" s="682"/>
      <c r="I249" s="891"/>
      <c r="J249" s="892"/>
      <c r="K249" s="745"/>
      <c r="L249" s="893"/>
      <c r="M249" s="894"/>
      <c r="N249" s="895"/>
      <c r="O249" s="896"/>
      <c r="P249" s="137"/>
      <c r="Q249" s="897"/>
      <c r="R249" s="751"/>
      <c r="S249" s="898"/>
      <c r="T249" s="753"/>
      <c r="U249" s="899"/>
      <c r="V249" s="900"/>
      <c r="W249" s="756"/>
      <c r="X249" s="764"/>
      <c r="Z249" s="957" t="str">
        <f>IF(AA249="","",COUNTIF(AA27:AA249,"&lt;&gt;"))</f>
        <v/>
      </c>
      <c r="AA249" s="958"/>
      <c r="AB249" s="974" t="str">
        <f t="shared" si="62"/>
        <v/>
      </c>
      <c r="AC249" s="984" t="str">
        <f t="shared" si="50"/>
        <v/>
      </c>
      <c r="AD249" s="961" t="str">
        <f t="shared" si="51"/>
        <v/>
      </c>
      <c r="AE249" s="962" t="str">
        <f t="shared" si="52"/>
        <v/>
      </c>
      <c r="AF249" s="963" t="str">
        <f>IF(AG249="","",COUNTIF(AG27:AG249,"&lt;&gt;"))</f>
        <v/>
      </c>
      <c r="AG249" s="958" t="str" cm="1">
        <f t="array" ref="AG249">IF(AK249="","",IF(LEN(AK249)&lt;=MAX(10,AF22),AK249,IFERROR(LEFT(AK249,LOOKUP(2,1/(MID(AK249,ROW(10:509),1)=" ")/(ROW(10:509)&lt;=MAX(10,AF22)),ROW(10:509))-1),LEFT(AK249,MAX(10,AF22)))))</f>
        <v/>
      </c>
      <c r="AH249" s="963" t="str">
        <f t="shared" si="53"/>
        <v/>
      </c>
      <c r="AI249" s="963" t="str">
        <f t="shared" si="54"/>
        <v/>
      </c>
      <c r="AJ249" s="964" t="str">
        <f>IF(AL248&lt;&gt;"",AJ248,IF(AJ248&lt;MAX(Z27:Z326),AJ248+1,""))</f>
        <v/>
      </c>
      <c r="AK249" s="965" t="str">
        <f>IF(AJ249="","",IF(AL248&lt;&gt;"",AL248,INDEX(AD27:AD326,MATCH(AJ249,Z27:Z326,0))))</f>
        <v/>
      </c>
      <c r="AL249" s="965" t="str">
        <f t="shared" si="55"/>
        <v/>
      </c>
      <c r="AM249" s="966" t="str">
        <f t="shared" si="56"/>
        <v/>
      </c>
      <c r="AN249" s="967" t="str">
        <f t="shared" si="57"/>
        <v/>
      </c>
      <c r="AO249" s="967" t="str">
        <f t="shared" si="58"/>
        <v/>
      </c>
      <c r="AP249" s="966" t="str">
        <f t="shared" si="59"/>
        <v/>
      </c>
      <c r="AQ249" s="967" t="str">
        <f>IF(AM249="","",IF(COUNTIF(BO27:BO309,TRIM(AP249))&gt;0,"EXCLUSION EXACTE",""))</f>
        <v/>
      </c>
      <c r="AR249" s="967" t="str" cm="1">
        <f t="array" ref="AR249">IF(AM249="","",IF(SUMPRODUCT(--(BO27:BO309&lt;&gt;""),--ISNUMBER(SEARCH(" "&amp;BO27:BO309&amp;" ",AP249)))&gt;0,"BLOQUE MOLLUSQUES",""))</f>
        <v/>
      </c>
      <c r="AS249" s="967" t="str" cm="1">
        <f t="array" ref="AS249">IF(AM249="","",IF(SUMPRODUCT(--(BS27:BS309&lt;&gt;""),--ISNUMBER(SEARCH(" "&amp;BS27:BS309&amp;" ",AP249)))&gt;0,"FORCE MOLLUSQUES",""))</f>
        <v/>
      </c>
      <c r="AT249" s="966" t="str">
        <f t="shared" si="60"/>
        <v/>
      </c>
      <c r="AU249" s="966" t="str">
        <f t="shared" si="63"/>
        <v/>
      </c>
      <c r="AV249" s="967" t="str">
        <f t="shared" si="61"/>
        <v/>
      </c>
      <c r="AW249" s="967" t="str" cm="1">
        <f t="array" ref="AW249">IF(AM249="","",IF(AQ249&lt;&gt;"","",IF(SUMPRODUCT(--(BM27:BM1509=AW26),--(BL27:BL1509&lt;&gt;""),--ISNUMBER(SEARCH(" "&amp;BL27:BL1509&amp;" ",AP249)))&gt;0,AW26,"")))</f>
        <v/>
      </c>
      <c r="AX249" s="967" t="str" cm="1">
        <f t="array" ref="AX249">IF(AM249="","",IF(AQ249&lt;&gt;"","",IF(SUMPRODUCT(--(BM27:BM1509=AX26),--(BL27:BL1509&lt;&gt;""),--ISNUMBER(SEARCH(" "&amp;BL27:BL1509&amp;" ",AP249)))&gt;0,AX26,"")))</f>
        <v/>
      </c>
      <c r="AY249" s="967" t="str" cm="1">
        <f t="array" ref="AY249">IF(AM249="","",IF(AQ249&lt;&gt;"","",IF(SUMPRODUCT(--(BM27:BM1509=AY26),--(BL27:BL1509&lt;&gt;""),--ISNUMBER(SEARCH(" "&amp;BL27:BL1509&amp;" ",AP249)))&gt;0,AY26,"")))</f>
        <v/>
      </c>
      <c r="AZ249" s="967" t="str" cm="1">
        <f t="array" ref="AZ249">IF(AM249="","",IF(AQ249&lt;&gt;"","",IF(SUMPRODUCT(--(BM27:BM1509=AZ26),--(BL27:BL1509&lt;&gt;""),--ISNUMBER(SEARCH(" "&amp;BL27:BL1509&amp;" ",AP249)))&gt;0,AZ26,"")))</f>
        <v/>
      </c>
      <c r="BA249" s="967" t="str" cm="1">
        <f t="array" ref="BA249">IF(AM249="","",IF(AQ249&lt;&gt;"","",IF(SUMPRODUCT(--(BM27:BM1509=BA26),--(BL27:BL1509&lt;&gt;""),--ISNUMBER(SEARCH(" "&amp;BL27:BL1509&amp;" ",AP249)))&gt;0,BA26,"")))</f>
        <v/>
      </c>
      <c r="BB249" s="967" t="str" cm="1">
        <f t="array" ref="BB249">IF(AM249="","",IF(AQ249&lt;&gt;"","",IF(SUMPRODUCT(--(BM27:BM1509=BB26),--(BL27:BL1509&lt;&gt;""),--ISNUMBER(SEARCH(" "&amp;BL27:BL1509&amp;" ",AP249)))&gt;0,BB26,"")))</f>
        <v/>
      </c>
      <c r="BC249" s="967" t="str" cm="1">
        <f t="array" ref="BC249">IF(AM249="","",IF(AQ249&lt;&gt;"","",IF(SUMPRODUCT(--(BM27:BM1509=BC26),--(BL27:BL1509&lt;&gt;""),--ISNUMBER(SEARCH(" "&amp;BL27:BL1509&amp;" ",AP249)))&gt;0,BC26,"")))</f>
        <v/>
      </c>
      <c r="BD249" s="967" t="str" cm="1">
        <f t="array" ref="BD249">IF(AM249="","",IF(AQ249&lt;&gt;"","",IF(SUMPRODUCT(--(BM27:BM1509=BD26),--(BL27:BL1509&lt;&gt;""),--ISNUMBER(SEARCH(" "&amp;BL27:BL1509&amp;" ",AP249)))&gt;0,BD26,"")))</f>
        <v/>
      </c>
      <c r="BE249" s="967" t="str" cm="1">
        <f t="array" ref="BE249">IF(AM249="","",IF(AQ249&lt;&gt;"","",IF(SUMPRODUCT(--(BM27:BM1509=BE26),--(BL27:BL1509&lt;&gt;""),--ISNUMBER(SEARCH(" "&amp;BL27:BL1509&amp;" ",AP249)))&gt;0,BE26,"")))</f>
        <v/>
      </c>
      <c r="BF249" s="967" t="str" cm="1">
        <f t="array" ref="BF249">IF(AM249="","",IF(AQ249&lt;&gt;"","",IF(SUMPRODUCT(--(BM27:BM1509=BF26),--(BL27:BL1509&lt;&gt;""),--ISNUMBER(SEARCH(" "&amp;BL27:BL1509&amp;" ",AP249)))&gt;0,BF26,"")))</f>
        <v/>
      </c>
      <c r="BG249" s="967" t="str" cm="1">
        <f t="array" ref="BG249">IF(AM249="","",IF(AQ249&lt;&gt;"","",IF(SUMPRODUCT(--(BM27:BM1509=BG26),--(BL27:BL1509&lt;&gt;""),--ISNUMBER(SEARCH(" "&amp;BL27:BL1509&amp;" ",AP249)))&gt;0,BG26,"")))</f>
        <v/>
      </c>
      <c r="BH249" s="967" t="str" cm="1">
        <f t="array" ref="BH249">IF(AM249="","",IF(AQ249&lt;&gt;"","",IF(SUMPRODUCT(--(BM27:BM1509=BH26),--(BL27:BL1509&lt;&gt;""),--ISNUMBER(SEARCH(" "&amp;BL27:BL1509&amp;" ",AP249)))&gt;0,BH26,"")))</f>
        <v/>
      </c>
      <c r="BI249" s="967" t="str" cm="1">
        <f t="array" ref="BI249">IF(AM249="","",IF(AQ249&lt;&gt;"","",IF(SUMPRODUCT(--(BM27:BM1509=BI26),--(BL27:BL1509&lt;&gt;""),--ISNUMBER(SEARCH(" "&amp;BL27:BL1509&amp;" ",AP249)))&gt;0,BI26,"")))</f>
        <v/>
      </c>
      <c r="BJ249" s="967" t="str" cm="1">
        <f t="array" ref="BJ249">IF(AM249="","",IF(AS249&lt;&gt;"",BJ26,IF(AR249&lt;&gt;"","",IF(AQ249&lt;&gt;"","",IF(SUMPRODUCT(--(BM27:BM1509=BJ26),--(BL27:BL1509&lt;&gt;""),--ISNUMBER(SEARCH(" "&amp;BL27:BL1509&amp;" ",AP249)))&gt;0,BJ26,"")))))</f>
        <v/>
      </c>
      <c r="BL249" s="968" t="s">
        <v>241</v>
      </c>
      <c r="BM249" s="968" t="s">
        <v>1962</v>
      </c>
      <c r="BO249" s="964"/>
      <c r="BP249" s="964"/>
      <c r="BQ249" s="964"/>
      <c r="BS249" s="964"/>
      <c r="BT249" s="964"/>
      <c r="BU249" s="964"/>
      <c r="CM249" s="49">
        <v>1</v>
      </c>
    </row>
    <row r="250" spans="4:91" ht="30" customHeight="1">
      <c r="D250" s="674"/>
      <c r="E250" s="680"/>
      <c r="F250" s="681"/>
      <c r="G250" s="680"/>
      <c r="H250" s="682"/>
      <c r="I250" s="891"/>
      <c r="J250" s="892"/>
      <c r="K250" s="745"/>
      <c r="L250" s="893"/>
      <c r="M250" s="894"/>
      <c r="N250" s="895"/>
      <c r="O250" s="896"/>
      <c r="P250" s="137"/>
      <c r="Q250" s="897"/>
      <c r="R250" s="751"/>
      <c r="S250" s="898"/>
      <c r="T250" s="753"/>
      <c r="U250" s="899"/>
      <c r="V250" s="900"/>
      <c r="W250" s="756"/>
      <c r="X250" s="764"/>
      <c r="Z250" s="973" t="str">
        <f>IF(AA250="","",COUNTIF(AA27:AA250,"&lt;&gt;"))</f>
        <v/>
      </c>
      <c r="AA250" s="965"/>
      <c r="AB250" s="974" t="str">
        <f t="shared" si="62"/>
        <v/>
      </c>
      <c r="AC250" s="984" t="str">
        <f t="shared" si="50"/>
        <v/>
      </c>
      <c r="AD250" s="976" t="str">
        <f t="shared" si="51"/>
        <v/>
      </c>
      <c r="AE250" s="977" t="str">
        <f t="shared" si="52"/>
        <v/>
      </c>
      <c r="AF250" s="964" t="str">
        <f>IF(AG250="","",COUNTIF(AG27:AG250,"&lt;&gt;"))</f>
        <v/>
      </c>
      <c r="AG250" s="965" t="str" cm="1">
        <f t="array" ref="AG250">IF(AK250="","",IF(LEN(AK250)&lt;=MAX(10,AF22),AK250,IFERROR(LEFT(AK250,LOOKUP(2,1/(MID(AK250,ROW(10:509),1)=" ")/(ROW(10:509)&lt;=MAX(10,AF22)),ROW(10:509))-1),LEFT(AK250,MAX(10,AF22)))))</f>
        <v/>
      </c>
      <c r="AH250" s="964" t="str">
        <f t="shared" si="53"/>
        <v/>
      </c>
      <c r="AI250" s="964" t="str">
        <f t="shared" si="54"/>
        <v/>
      </c>
      <c r="AJ250" s="964" t="str">
        <f>IF(AL249&lt;&gt;"",AJ249,IF(AJ249&lt;MAX(Z27:Z326),AJ249+1,""))</f>
        <v/>
      </c>
      <c r="AK250" s="965" t="str">
        <f>IF(AJ250="","",IF(AL249&lt;&gt;"",AL249,INDEX(AD27:AD326,MATCH(AJ250,Z27:Z326,0))))</f>
        <v/>
      </c>
      <c r="AL250" s="965" t="str">
        <f t="shared" si="55"/>
        <v/>
      </c>
      <c r="AM250" s="965" t="str">
        <f t="shared" si="56"/>
        <v/>
      </c>
      <c r="AN250" s="964" t="str">
        <f t="shared" si="57"/>
        <v/>
      </c>
      <c r="AO250" s="964" t="str">
        <f t="shared" si="58"/>
        <v/>
      </c>
      <c r="AP250" s="965" t="str">
        <f t="shared" si="59"/>
        <v/>
      </c>
      <c r="AQ250" s="964" t="str">
        <f>IF(AM250="","",IF(COUNTIF(BO27:BO309,TRIM(AP250))&gt;0,"EXCLUSION EXACTE",""))</f>
        <v/>
      </c>
      <c r="AR250" s="964" t="str" cm="1">
        <f t="array" ref="AR250">IF(AM250="","",IF(SUMPRODUCT(--(BO27:BO309&lt;&gt;""),--ISNUMBER(SEARCH(" "&amp;BO27:BO309&amp;" ",AP250)))&gt;0,"BLOQUE MOLLUSQUES",""))</f>
        <v/>
      </c>
      <c r="AS250" s="964" t="str" cm="1">
        <f t="array" ref="AS250">IF(AM250="","",IF(SUMPRODUCT(--(BS27:BS309&lt;&gt;""),--ISNUMBER(SEARCH(" "&amp;BS27:BS309&amp;" ",AP250)))&gt;0,"FORCE MOLLUSQUES",""))</f>
        <v/>
      </c>
      <c r="AT250" s="965" t="str">
        <f t="shared" si="60"/>
        <v/>
      </c>
      <c r="AU250" s="965" t="str">
        <f t="shared" si="63"/>
        <v/>
      </c>
      <c r="AV250" s="964" t="str">
        <f t="shared" si="61"/>
        <v/>
      </c>
      <c r="AW250" s="964" t="str" cm="1">
        <f t="array" ref="AW250">IF(AM250="","",IF(AQ250&lt;&gt;"","",IF(SUMPRODUCT(--(BM27:BM1509=AW26),--(BL27:BL1509&lt;&gt;""),--ISNUMBER(SEARCH(" "&amp;BL27:BL1509&amp;" ",AP250)))&gt;0,AW26,"")))</f>
        <v/>
      </c>
      <c r="AX250" s="964" t="str" cm="1">
        <f t="array" ref="AX250">IF(AM250="","",IF(AQ250&lt;&gt;"","",IF(SUMPRODUCT(--(BM27:BM1509=AX26),--(BL27:BL1509&lt;&gt;""),--ISNUMBER(SEARCH(" "&amp;BL27:BL1509&amp;" ",AP250)))&gt;0,AX26,"")))</f>
        <v/>
      </c>
      <c r="AY250" s="964" t="str" cm="1">
        <f t="array" ref="AY250">IF(AM250="","",IF(AQ250&lt;&gt;"","",IF(SUMPRODUCT(--(BM27:BM1509=AY26),--(BL27:BL1509&lt;&gt;""),--ISNUMBER(SEARCH(" "&amp;BL27:BL1509&amp;" ",AP250)))&gt;0,AY26,"")))</f>
        <v/>
      </c>
      <c r="AZ250" s="964" t="str" cm="1">
        <f t="array" ref="AZ250">IF(AM250="","",IF(AQ250&lt;&gt;"","",IF(SUMPRODUCT(--(BM27:BM1509=AZ26),--(BL27:BL1509&lt;&gt;""),--ISNUMBER(SEARCH(" "&amp;BL27:BL1509&amp;" ",AP250)))&gt;0,AZ26,"")))</f>
        <v/>
      </c>
      <c r="BA250" s="964" t="str" cm="1">
        <f t="array" ref="BA250">IF(AM250="","",IF(AQ250&lt;&gt;"","",IF(SUMPRODUCT(--(BM27:BM1509=BA26),--(BL27:BL1509&lt;&gt;""),--ISNUMBER(SEARCH(" "&amp;BL27:BL1509&amp;" ",AP250)))&gt;0,BA26,"")))</f>
        <v/>
      </c>
      <c r="BB250" s="964" t="str" cm="1">
        <f t="array" ref="BB250">IF(AM250="","",IF(AQ250&lt;&gt;"","",IF(SUMPRODUCT(--(BM27:BM1509=BB26),--(BL27:BL1509&lt;&gt;""),--ISNUMBER(SEARCH(" "&amp;BL27:BL1509&amp;" ",AP250)))&gt;0,BB26,"")))</f>
        <v/>
      </c>
      <c r="BC250" s="964" t="str" cm="1">
        <f t="array" ref="BC250">IF(AM250="","",IF(AQ250&lt;&gt;"","",IF(SUMPRODUCT(--(BM27:BM1509=BC26),--(BL27:BL1509&lt;&gt;""),--ISNUMBER(SEARCH(" "&amp;BL27:BL1509&amp;" ",AP250)))&gt;0,BC26,"")))</f>
        <v/>
      </c>
      <c r="BD250" s="964" t="str" cm="1">
        <f t="array" ref="BD250">IF(AM250="","",IF(AQ250&lt;&gt;"","",IF(SUMPRODUCT(--(BM27:BM1509=BD26),--(BL27:BL1509&lt;&gt;""),--ISNUMBER(SEARCH(" "&amp;BL27:BL1509&amp;" ",AP250)))&gt;0,BD26,"")))</f>
        <v/>
      </c>
      <c r="BE250" s="964" t="str" cm="1">
        <f t="array" ref="BE250">IF(AM250="","",IF(AQ250&lt;&gt;"","",IF(SUMPRODUCT(--(BM27:BM1509=BE26),--(BL27:BL1509&lt;&gt;""),--ISNUMBER(SEARCH(" "&amp;BL27:BL1509&amp;" ",AP250)))&gt;0,BE26,"")))</f>
        <v/>
      </c>
      <c r="BF250" s="964" t="str" cm="1">
        <f t="array" ref="BF250">IF(AM250="","",IF(AQ250&lt;&gt;"","",IF(SUMPRODUCT(--(BM27:BM1509=BF26),--(BL27:BL1509&lt;&gt;""),--ISNUMBER(SEARCH(" "&amp;BL27:BL1509&amp;" ",AP250)))&gt;0,BF26,"")))</f>
        <v/>
      </c>
      <c r="BG250" s="964" t="str" cm="1">
        <f t="array" ref="BG250">IF(AM250="","",IF(AQ250&lt;&gt;"","",IF(SUMPRODUCT(--(BM27:BM1509=BG26),--(BL27:BL1509&lt;&gt;""),--ISNUMBER(SEARCH(" "&amp;BL27:BL1509&amp;" ",AP250)))&gt;0,BG26,"")))</f>
        <v/>
      </c>
      <c r="BH250" s="964" t="str" cm="1">
        <f t="array" ref="BH250">IF(AM250="","",IF(AQ250&lt;&gt;"","",IF(SUMPRODUCT(--(BM27:BM1509=BH26),--(BL27:BL1509&lt;&gt;""),--ISNUMBER(SEARCH(" "&amp;BL27:BL1509&amp;" ",AP250)))&gt;0,BH26,"")))</f>
        <v/>
      </c>
      <c r="BI250" s="964" t="str" cm="1">
        <f t="array" ref="BI250">IF(AM250="","",IF(AQ250&lt;&gt;"","",IF(SUMPRODUCT(--(BM27:BM1509=BI26),--(BL27:BL1509&lt;&gt;""),--ISNUMBER(SEARCH(" "&amp;BL27:BL1509&amp;" ",AP250)))&gt;0,BI26,"")))</f>
        <v/>
      </c>
      <c r="BJ250" s="964" t="str" cm="1">
        <f t="array" ref="BJ250">IF(AM250="","",IF(AS250&lt;&gt;"",BJ26,IF(AR250&lt;&gt;"","",IF(AQ250&lt;&gt;"","",IF(SUMPRODUCT(--(BM27:BM1509=BJ26),--(BL27:BL1509&lt;&gt;""),--ISNUMBER(SEARCH(" "&amp;BL27:BL1509&amp;" ",AP250)))&gt;0,BJ26,"")))))</f>
        <v/>
      </c>
      <c r="BL250" s="964" t="s">
        <v>2259</v>
      </c>
      <c r="BM250" s="964" t="s">
        <v>1962</v>
      </c>
      <c r="BO250" s="964"/>
      <c r="BP250" s="964"/>
      <c r="BQ250" s="964"/>
      <c r="BS250" s="964"/>
      <c r="BT250" s="964"/>
      <c r="BU250" s="964"/>
      <c r="CM250" s="49">
        <v>1</v>
      </c>
    </row>
    <row r="251" spans="4:91" ht="30" customHeight="1">
      <c r="D251" s="674"/>
      <c r="E251" s="680"/>
      <c r="F251" s="681"/>
      <c r="G251" s="680"/>
      <c r="H251" s="682"/>
      <c r="I251" s="891"/>
      <c r="J251" s="892"/>
      <c r="K251" s="745"/>
      <c r="L251" s="893"/>
      <c r="M251" s="894"/>
      <c r="N251" s="895"/>
      <c r="O251" s="896"/>
      <c r="P251" s="137"/>
      <c r="Q251" s="897"/>
      <c r="R251" s="751"/>
      <c r="S251" s="898"/>
      <c r="T251" s="753"/>
      <c r="U251" s="899"/>
      <c r="V251" s="900"/>
      <c r="W251" s="756"/>
      <c r="X251" s="764"/>
      <c r="Z251" s="957" t="str">
        <f>IF(AA251="","",COUNTIF(AA27:AA251,"&lt;&gt;"))</f>
        <v/>
      </c>
      <c r="AA251" s="958"/>
      <c r="AB251" s="974" t="str">
        <f t="shared" si="62"/>
        <v/>
      </c>
      <c r="AC251" s="984" t="str">
        <f t="shared" si="50"/>
        <v/>
      </c>
      <c r="AD251" s="961" t="str">
        <f t="shared" si="51"/>
        <v/>
      </c>
      <c r="AE251" s="962" t="str">
        <f t="shared" si="52"/>
        <v/>
      </c>
      <c r="AF251" s="963" t="str">
        <f>IF(AG251="","",COUNTIF(AG27:AG251,"&lt;&gt;"))</f>
        <v/>
      </c>
      <c r="AG251" s="958" t="str" cm="1">
        <f t="array" ref="AG251">IF(AK251="","",IF(LEN(AK251)&lt;=MAX(10,AF22),AK251,IFERROR(LEFT(AK251,LOOKUP(2,1/(MID(AK251,ROW(10:509),1)=" ")/(ROW(10:509)&lt;=MAX(10,AF22)),ROW(10:509))-1),LEFT(AK251,MAX(10,AF22)))))</f>
        <v/>
      </c>
      <c r="AH251" s="963" t="str">
        <f t="shared" si="53"/>
        <v/>
      </c>
      <c r="AI251" s="963" t="str">
        <f t="shared" si="54"/>
        <v/>
      </c>
      <c r="AJ251" s="964" t="str">
        <f>IF(AL250&lt;&gt;"",AJ250,IF(AJ250&lt;MAX(Z27:Z326),AJ250+1,""))</f>
        <v/>
      </c>
      <c r="AK251" s="965" t="str">
        <f>IF(AJ251="","",IF(AL250&lt;&gt;"",AL250,INDEX(AD27:AD326,MATCH(AJ251,Z27:Z326,0))))</f>
        <v/>
      </c>
      <c r="AL251" s="965" t="str">
        <f t="shared" si="55"/>
        <v/>
      </c>
      <c r="AM251" s="966" t="str">
        <f t="shared" si="56"/>
        <v/>
      </c>
      <c r="AN251" s="967" t="str">
        <f t="shared" si="57"/>
        <v/>
      </c>
      <c r="AO251" s="967" t="str">
        <f t="shared" si="58"/>
        <v/>
      </c>
      <c r="AP251" s="966" t="str">
        <f t="shared" si="59"/>
        <v/>
      </c>
      <c r="AQ251" s="967" t="str">
        <f>IF(AM251="","",IF(COUNTIF(BO27:BO309,TRIM(AP251))&gt;0,"EXCLUSION EXACTE",""))</f>
        <v/>
      </c>
      <c r="AR251" s="967" t="str" cm="1">
        <f t="array" ref="AR251">IF(AM251="","",IF(SUMPRODUCT(--(BO27:BO309&lt;&gt;""),--ISNUMBER(SEARCH(" "&amp;BO27:BO309&amp;" ",AP251)))&gt;0,"BLOQUE MOLLUSQUES",""))</f>
        <v/>
      </c>
      <c r="AS251" s="967" t="str" cm="1">
        <f t="array" ref="AS251">IF(AM251="","",IF(SUMPRODUCT(--(BS27:BS309&lt;&gt;""),--ISNUMBER(SEARCH(" "&amp;BS27:BS309&amp;" ",AP251)))&gt;0,"FORCE MOLLUSQUES",""))</f>
        <v/>
      </c>
      <c r="AT251" s="966" t="str">
        <f t="shared" si="60"/>
        <v/>
      </c>
      <c r="AU251" s="966" t="str">
        <f t="shared" si="63"/>
        <v/>
      </c>
      <c r="AV251" s="967" t="str">
        <f t="shared" si="61"/>
        <v/>
      </c>
      <c r="AW251" s="967" t="str" cm="1">
        <f t="array" ref="AW251">IF(AM251="","",IF(AQ251&lt;&gt;"","",IF(SUMPRODUCT(--(BM27:BM1509=AW26),--(BL27:BL1509&lt;&gt;""),--ISNUMBER(SEARCH(" "&amp;BL27:BL1509&amp;" ",AP251)))&gt;0,AW26,"")))</f>
        <v/>
      </c>
      <c r="AX251" s="967" t="str" cm="1">
        <f t="array" ref="AX251">IF(AM251="","",IF(AQ251&lt;&gt;"","",IF(SUMPRODUCT(--(BM27:BM1509=AX26),--(BL27:BL1509&lt;&gt;""),--ISNUMBER(SEARCH(" "&amp;BL27:BL1509&amp;" ",AP251)))&gt;0,AX26,"")))</f>
        <v/>
      </c>
      <c r="AY251" s="967" t="str" cm="1">
        <f t="array" ref="AY251">IF(AM251="","",IF(AQ251&lt;&gt;"","",IF(SUMPRODUCT(--(BM27:BM1509=AY26),--(BL27:BL1509&lt;&gt;""),--ISNUMBER(SEARCH(" "&amp;BL27:BL1509&amp;" ",AP251)))&gt;0,AY26,"")))</f>
        <v/>
      </c>
      <c r="AZ251" s="967" t="str" cm="1">
        <f t="array" ref="AZ251">IF(AM251="","",IF(AQ251&lt;&gt;"","",IF(SUMPRODUCT(--(BM27:BM1509=AZ26),--(BL27:BL1509&lt;&gt;""),--ISNUMBER(SEARCH(" "&amp;BL27:BL1509&amp;" ",AP251)))&gt;0,AZ26,"")))</f>
        <v/>
      </c>
      <c r="BA251" s="967" t="str" cm="1">
        <f t="array" ref="BA251">IF(AM251="","",IF(AQ251&lt;&gt;"","",IF(SUMPRODUCT(--(BM27:BM1509=BA26),--(BL27:BL1509&lt;&gt;""),--ISNUMBER(SEARCH(" "&amp;BL27:BL1509&amp;" ",AP251)))&gt;0,BA26,"")))</f>
        <v/>
      </c>
      <c r="BB251" s="967" t="str" cm="1">
        <f t="array" ref="BB251">IF(AM251="","",IF(AQ251&lt;&gt;"","",IF(SUMPRODUCT(--(BM27:BM1509=BB26),--(BL27:BL1509&lt;&gt;""),--ISNUMBER(SEARCH(" "&amp;BL27:BL1509&amp;" ",AP251)))&gt;0,BB26,"")))</f>
        <v/>
      </c>
      <c r="BC251" s="967" t="str" cm="1">
        <f t="array" ref="BC251">IF(AM251="","",IF(AQ251&lt;&gt;"","",IF(SUMPRODUCT(--(BM27:BM1509=BC26),--(BL27:BL1509&lt;&gt;""),--ISNUMBER(SEARCH(" "&amp;BL27:BL1509&amp;" ",AP251)))&gt;0,BC26,"")))</f>
        <v/>
      </c>
      <c r="BD251" s="967" t="str" cm="1">
        <f t="array" ref="BD251">IF(AM251="","",IF(AQ251&lt;&gt;"","",IF(SUMPRODUCT(--(BM27:BM1509=BD26),--(BL27:BL1509&lt;&gt;""),--ISNUMBER(SEARCH(" "&amp;BL27:BL1509&amp;" ",AP251)))&gt;0,BD26,"")))</f>
        <v/>
      </c>
      <c r="BE251" s="967" t="str" cm="1">
        <f t="array" ref="BE251">IF(AM251="","",IF(AQ251&lt;&gt;"","",IF(SUMPRODUCT(--(BM27:BM1509=BE26),--(BL27:BL1509&lt;&gt;""),--ISNUMBER(SEARCH(" "&amp;BL27:BL1509&amp;" ",AP251)))&gt;0,BE26,"")))</f>
        <v/>
      </c>
      <c r="BF251" s="967" t="str" cm="1">
        <f t="array" ref="BF251">IF(AM251="","",IF(AQ251&lt;&gt;"","",IF(SUMPRODUCT(--(BM27:BM1509=BF26),--(BL27:BL1509&lt;&gt;""),--ISNUMBER(SEARCH(" "&amp;BL27:BL1509&amp;" ",AP251)))&gt;0,BF26,"")))</f>
        <v/>
      </c>
      <c r="BG251" s="967" t="str" cm="1">
        <f t="array" ref="BG251">IF(AM251="","",IF(AQ251&lt;&gt;"","",IF(SUMPRODUCT(--(BM27:BM1509=BG26),--(BL27:BL1509&lt;&gt;""),--ISNUMBER(SEARCH(" "&amp;BL27:BL1509&amp;" ",AP251)))&gt;0,BG26,"")))</f>
        <v/>
      </c>
      <c r="BH251" s="967" t="str" cm="1">
        <f t="array" ref="BH251">IF(AM251="","",IF(AQ251&lt;&gt;"","",IF(SUMPRODUCT(--(BM27:BM1509=BH26),--(BL27:BL1509&lt;&gt;""),--ISNUMBER(SEARCH(" "&amp;BL27:BL1509&amp;" ",AP251)))&gt;0,BH26,"")))</f>
        <v/>
      </c>
      <c r="BI251" s="967" t="str" cm="1">
        <f t="array" ref="BI251">IF(AM251="","",IF(AQ251&lt;&gt;"","",IF(SUMPRODUCT(--(BM27:BM1509=BI26),--(BL27:BL1509&lt;&gt;""),--ISNUMBER(SEARCH(" "&amp;BL27:BL1509&amp;" ",AP251)))&gt;0,BI26,"")))</f>
        <v/>
      </c>
      <c r="BJ251" s="967" t="str" cm="1">
        <f t="array" ref="BJ251">IF(AM251="","",IF(AS251&lt;&gt;"",BJ26,IF(AR251&lt;&gt;"","",IF(AQ251&lt;&gt;"","",IF(SUMPRODUCT(--(BM27:BM1509=BJ26),--(BL27:BL1509&lt;&gt;""),--ISNUMBER(SEARCH(" "&amp;BL27:BL1509&amp;" ",AP251)))&gt;0,BJ26,"")))))</f>
        <v/>
      </c>
      <c r="BL251" s="968" t="s">
        <v>2260</v>
      </c>
      <c r="BM251" s="968" t="s">
        <v>1962</v>
      </c>
      <c r="BO251" s="964"/>
      <c r="BP251" s="964"/>
      <c r="BQ251" s="964"/>
      <c r="BS251" s="964"/>
      <c r="BT251" s="964"/>
      <c r="BU251" s="964"/>
      <c r="CM251" s="49">
        <v>1</v>
      </c>
    </row>
    <row r="252" spans="4:91" ht="30" customHeight="1">
      <c r="D252" s="674"/>
      <c r="E252" s="680"/>
      <c r="F252" s="681"/>
      <c r="G252" s="680"/>
      <c r="H252" s="682"/>
      <c r="I252" s="891"/>
      <c r="J252" s="892"/>
      <c r="K252" s="745"/>
      <c r="L252" s="893"/>
      <c r="M252" s="894"/>
      <c r="N252" s="895"/>
      <c r="O252" s="896"/>
      <c r="P252" s="137"/>
      <c r="Q252" s="897"/>
      <c r="R252" s="751"/>
      <c r="S252" s="898"/>
      <c r="T252" s="753"/>
      <c r="U252" s="899"/>
      <c r="V252" s="900"/>
      <c r="W252" s="756"/>
      <c r="X252" s="764"/>
      <c r="Z252" s="973" t="str">
        <f>IF(AA252="","",COUNTIF(AA27:AA252,"&lt;&gt;"))</f>
        <v/>
      </c>
      <c r="AA252" s="965"/>
      <c r="AB252" s="974" t="str">
        <f t="shared" si="62"/>
        <v/>
      </c>
      <c r="AC252" s="984" t="str">
        <f t="shared" si="50"/>
        <v/>
      </c>
      <c r="AD252" s="976" t="str">
        <f t="shared" si="51"/>
        <v/>
      </c>
      <c r="AE252" s="977" t="str">
        <f t="shared" si="52"/>
        <v/>
      </c>
      <c r="AF252" s="964" t="str">
        <f>IF(AG252="","",COUNTIF(AG27:AG252,"&lt;&gt;"))</f>
        <v/>
      </c>
      <c r="AG252" s="965" t="str" cm="1">
        <f t="array" ref="AG252">IF(AK252="","",IF(LEN(AK252)&lt;=MAX(10,AF22),AK252,IFERROR(LEFT(AK252,LOOKUP(2,1/(MID(AK252,ROW(10:509),1)=" ")/(ROW(10:509)&lt;=MAX(10,AF22)),ROW(10:509))-1),LEFT(AK252,MAX(10,AF22)))))</f>
        <v/>
      </c>
      <c r="AH252" s="964" t="str">
        <f t="shared" si="53"/>
        <v/>
      </c>
      <c r="AI252" s="964" t="str">
        <f t="shared" si="54"/>
        <v/>
      </c>
      <c r="AJ252" s="964" t="str">
        <f>IF(AL251&lt;&gt;"",AJ251,IF(AJ251&lt;MAX(Z27:Z326),AJ251+1,""))</f>
        <v/>
      </c>
      <c r="AK252" s="965" t="str">
        <f>IF(AJ252="","",IF(AL251&lt;&gt;"",AL251,INDEX(AD27:AD326,MATCH(AJ252,Z27:Z326,0))))</f>
        <v/>
      </c>
      <c r="AL252" s="965" t="str">
        <f t="shared" si="55"/>
        <v/>
      </c>
      <c r="AM252" s="965" t="str">
        <f t="shared" si="56"/>
        <v/>
      </c>
      <c r="AN252" s="964" t="str">
        <f t="shared" si="57"/>
        <v/>
      </c>
      <c r="AO252" s="964" t="str">
        <f t="shared" si="58"/>
        <v/>
      </c>
      <c r="AP252" s="965" t="str">
        <f t="shared" si="59"/>
        <v/>
      </c>
      <c r="AQ252" s="964" t="str">
        <f>IF(AM252="","",IF(COUNTIF(BO27:BO309,TRIM(AP252))&gt;0,"EXCLUSION EXACTE",""))</f>
        <v/>
      </c>
      <c r="AR252" s="964" t="str" cm="1">
        <f t="array" ref="AR252">IF(AM252="","",IF(SUMPRODUCT(--(BO27:BO309&lt;&gt;""),--ISNUMBER(SEARCH(" "&amp;BO27:BO309&amp;" ",AP252)))&gt;0,"BLOQUE MOLLUSQUES",""))</f>
        <v/>
      </c>
      <c r="AS252" s="964" t="str" cm="1">
        <f t="array" ref="AS252">IF(AM252="","",IF(SUMPRODUCT(--(BS27:BS309&lt;&gt;""),--ISNUMBER(SEARCH(" "&amp;BS27:BS309&amp;" ",AP252)))&gt;0,"FORCE MOLLUSQUES",""))</f>
        <v/>
      </c>
      <c r="AT252" s="965" t="str">
        <f t="shared" si="60"/>
        <v/>
      </c>
      <c r="AU252" s="965" t="str">
        <f t="shared" si="63"/>
        <v/>
      </c>
      <c r="AV252" s="964" t="str">
        <f t="shared" si="61"/>
        <v/>
      </c>
      <c r="AW252" s="964" t="str" cm="1">
        <f t="array" ref="AW252">IF(AM252="","",IF(AQ252&lt;&gt;"","",IF(SUMPRODUCT(--(BM27:BM1509=AW26),--(BL27:BL1509&lt;&gt;""),--ISNUMBER(SEARCH(" "&amp;BL27:BL1509&amp;" ",AP252)))&gt;0,AW26,"")))</f>
        <v/>
      </c>
      <c r="AX252" s="964" t="str" cm="1">
        <f t="array" ref="AX252">IF(AM252="","",IF(AQ252&lt;&gt;"","",IF(SUMPRODUCT(--(BM27:BM1509=AX26),--(BL27:BL1509&lt;&gt;""),--ISNUMBER(SEARCH(" "&amp;BL27:BL1509&amp;" ",AP252)))&gt;0,AX26,"")))</f>
        <v/>
      </c>
      <c r="AY252" s="964" t="str" cm="1">
        <f t="array" ref="AY252">IF(AM252="","",IF(AQ252&lt;&gt;"","",IF(SUMPRODUCT(--(BM27:BM1509=AY26),--(BL27:BL1509&lt;&gt;""),--ISNUMBER(SEARCH(" "&amp;BL27:BL1509&amp;" ",AP252)))&gt;0,AY26,"")))</f>
        <v/>
      </c>
      <c r="AZ252" s="964" t="str" cm="1">
        <f t="array" ref="AZ252">IF(AM252="","",IF(AQ252&lt;&gt;"","",IF(SUMPRODUCT(--(BM27:BM1509=AZ26),--(BL27:BL1509&lt;&gt;""),--ISNUMBER(SEARCH(" "&amp;BL27:BL1509&amp;" ",AP252)))&gt;0,AZ26,"")))</f>
        <v/>
      </c>
      <c r="BA252" s="964" t="str" cm="1">
        <f t="array" ref="BA252">IF(AM252="","",IF(AQ252&lt;&gt;"","",IF(SUMPRODUCT(--(BM27:BM1509=BA26),--(BL27:BL1509&lt;&gt;""),--ISNUMBER(SEARCH(" "&amp;BL27:BL1509&amp;" ",AP252)))&gt;0,BA26,"")))</f>
        <v/>
      </c>
      <c r="BB252" s="964" t="str" cm="1">
        <f t="array" ref="BB252">IF(AM252="","",IF(AQ252&lt;&gt;"","",IF(SUMPRODUCT(--(BM27:BM1509=BB26),--(BL27:BL1509&lt;&gt;""),--ISNUMBER(SEARCH(" "&amp;BL27:BL1509&amp;" ",AP252)))&gt;0,BB26,"")))</f>
        <v/>
      </c>
      <c r="BC252" s="964" t="str" cm="1">
        <f t="array" ref="BC252">IF(AM252="","",IF(AQ252&lt;&gt;"","",IF(SUMPRODUCT(--(BM27:BM1509=BC26),--(BL27:BL1509&lt;&gt;""),--ISNUMBER(SEARCH(" "&amp;BL27:BL1509&amp;" ",AP252)))&gt;0,BC26,"")))</f>
        <v/>
      </c>
      <c r="BD252" s="964" t="str" cm="1">
        <f t="array" ref="BD252">IF(AM252="","",IF(AQ252&lt;&gt;"","",IF(SUMPRODUCT(--(BM27:BM1509=BD26),--(BL27:BL1509&lt;&gt;""),--ISNUMBER(SEARCH(" "&amp;BL27:BL1509&amp;" ",AP252)))&gt;0,BD26,"")))</f>
        <v/>
      </c>
      <c r="BE252" s="964" t="str" cm="1">
        <f t="array" ref="BE252">IF(AM252="","",IF(AQ252&lt;&gt;"","",IF(SUMPRODUCT(--(BM27:BM1509=BE26),--(BL27:BL1509&lt;&gt;""),--ISNUMBER(SEARCH(" "&amp;BL27:BL1509&amp;" ",AP252)))&gt;0,BE26,"")))</f>
        <v/>
      </c>
      <c r="BF252" s="964" t="str" cm="1">
        <f t="array" ref="BF252">IF(AM252="","",IF(AQ252&lt;&gt;"","",IF(SUMPRODUCT(--(BM27:BM1509=BF26),--(BL27:BL1509&lt;&gt;""),--ISNUMBER(SEARCH(" "&amp;BL27:BL1509&amp;" ",AP252)))&gt;0,BF26,"")))</f>
        <v/>
      </c>
      <c r="BG252" s="964" t="str" cm="1">
        <f t="array" ref="BG252">IF(AM252="","",IF(AQ252&lt;&gt;"","",IF(SUMPRODUCT(--(BM27:BM1509=BG26),--(BL27:BL1509&lt;&gt;""),--ISNUMBER(SEARCH(" "&amp;BL27:BL1509&amp;" ",AP252)))&gt;0,BG26,"")))</f>
        <v/>
      </c>
      <c r="BH252" s="964" t="str" cm="1">
        <f t="array" ref="BH252">IF(AM252="","",IF(AQ252&lt;&gt;"","",IF(SUMPRODUCT(--(BM27:BM1509=BH26),--(BL27:BL1509&lt;&gt;""),--ISNUMBER(SEARCH(" "&amp;BL27:BL1509&amp;" ",AP252)))&gt;0,BH26,"")))</f>
        <v/>
      </c>
      <c r="BI252" s="964" t="str" cm="1">
        <f t="array" ref="BI252">IF(AM252="","",IF(AQ252&lt;&gt;"","",IF(SUMPRODUCT(--(BM27:BM1509=BI26),--(BL27:BL1509&lt;&gt;""),--ISNUMBER(SEARCH(" "&amp;BL27:BL1509&amp;" ",AP252)))&gt;0,BI26,"")))</f>
        <v/>
      </c>
      <c r="BJ252" s="964" t="str" cm="1">
        <f t="array" ref="BJ252">IF(AM252="","",IF(AS252&lt;&gt;"",BJ26,IF(AR252&lt;&gt;"","",IF(AQ252&lt;&gt;"","",IF(SUMPRODUCT(--(BM27:BM1509=BJ26),--(BL27:BL1509&lt;&gt;""),--ISNUMBER(SEARCH(" "&amp;BL27:BL1509&amp;" ",AP252)))&gt;0,BJ26,"")))))</f>
        <v/>
      </c>
      <c r="BL252" s="964" t="s">
        <v>2261</v>
      </c>
      <c r="BM252" s="964" t="s">
        <v>1962</v>
      </c>
      <c r="BO252" s="964"/>
      <c r="BP252" s="964"/>
      <c r="BQ252" s="964"/>
      <c r="BS252" s="964"/>
      <c r="BT252" s="964"/>
      <c r="BU252" s="964"/>
      <c r="CM252" s="49">
        <v>1</v>
      </c>
    </row>
    <row r="253" spans="4:91" ht="30" customHeight="1">
      <c r="D253" s="674"/>
      <c r="E253" s="680"/>
      <c r="F253" s="681"/>
      <c r="G253" s="680"/>
      <c r="H253" s="682"/>
      <c r="I253" s="891"/>
      <c r="J253" s="892"/>
      <c r="K253" s="745"/>
      <c r="L253" s="893"/>
      <c r="M253" s="894"/>
      <c r="N253" s="895"/>
      <c r="O253" s="896"/>
      <c r="P253" s="137"/>
      <c r="Q253" s="897"/>
      <c r="R253" s="751"/>
      <c r="S253" s="898"/>
      <c r="T253" s="753"/>
      <c r="U253" s="899"/>
      <c r="V253" s="900"/>
      <c r="W253" s="756"/>
      <c r="X253" s="764"/>
      <c r="Z253" s="957" t="str">
        <f>IF(AA253="","",COUNTIF(AA27:AA253,"&lt;&gt;"))</f>
        <v/>
      </c>
      <c r="AA253" s="958"/>
      <c r="AB253" s="974" t="str">
        <f t="shared" si="62"/>
        <v/>
      </c>
      <c r="AC253" s="984" t="str">
        <f t="shared" si="50"/>
        <v/>
      </c>
      <c r="AD253" s="961" t="str">
        <f t="shared" si="51"/>
        <v/>
      </c>
      <c r="AE253" s="962" t="str">
        <f t="shared" si="52"/>
        <v/>
      </c>
      <c r="AF253" s="963" t="str">
        <f>IF(AG253="","",COUNTIF(AG27:AG253,"&lt;&gt;"))</f>
        <v/>
      </c>
      <c r="AG253" s="958" t="str" cm="1">
        <f t="array" ref="AG253">IF(AK253="","",IF(LEN(AK253)&lt;=MAX(10,AF22),AK253,IFERROR(LEFT(AK253,LOOKUP(2,1/(MID(AK253,ROW(10:509),1)=" ")/(ROW(10:509)&lt;=MAX(10,AF22)),ROW(10:509))-1),LEFT(AK253,MAX(10,AF22)))))</f>
        <v/>
      </c>
      <c r="AH253" s="963" t="str">
        <f t="shared" si="53"/>
        <v/>
      </c>
      <c r="AI253" s="963" t="str">
        <f t="shared" si="54"/>
        <v/>
      </c>
      <c r="AJ253" s="964" t="str">
        <f>IF(AL252&lt;&gt;"",AJ252,IF(AJ252&lt;MAX(Z27:Z326),AJ252+1,""))</f>
        <v/>
      </c>
      <c r="AK253" s="965" t="str">
        <f>IF(AJ253="","",IF(AL252&lt;&gt;"",AL252,INDEX(AD27:AD326,MATCH(AJ253,Z27:Z326,0))))</f>
        <v/>
      </c>
      <c r="AL253" s="965" t="str">
        <f t="shared" si="55"/>
        <v/>
      </c>
      <c r="AM253" s="966" t="str">
        <f t="shared" si="56"/>
        <v/>
      </c>
      <c r="AN253" s="967" t="str">
        <f t="shared" si="57"/>
        <v/>
      </c>
      <c r="AO253" s="967" t="str">
        <f t="shared" si="58"/>
        <v/>
      </c>
      <c r="AP253" s="966" t="str">
        <f t="shared" si="59"/>
        <v/>
      </c>
      <c r="AQ253" s="967" t="str">
        <f>IF(AM253="","",IF(COUNTIF(BO27:BO309,TRIM(AP253))&gt;0,"EXCLUSION EXACTE",""))</f>
        <v/>
      </c>
      <c r="AR253" s="967" t="str" cm="1">
        <f t="array" ref="AR253">IF(AM253="","",IF(SUMPRODUCT(--(BO27:BO309&lt;&gt;""),--ISNUMBER(SEARCH(" "&amp;BO27:BO309&amp;" ",AP253)))&gt;0,"BLOQUE MOLLUSQUES",""))</f>
        <v/>
      </c>
      <c r="AS253" s="967" t="str" cm="1">
        <f t="array" ref="AS253">IF(AM253="","",IF(SUMPRODUCT(--(BS27:BS309&lt;&gt;""),--ISNUMBER(SEARCH(" "&amp;BS27:BS309&amp;" ",AP253)))&gt;0,"FORCE MOLLUSQUES",""))</f>
        <v/>
      </c>
      <c r="AT253" s="966" t="str">
        <f t="shared" si="60"/>
        <v/>
      </c>
      <c r="AU253" s="966" t="str">
        <f t="shared" si="63"/>
        <v/>
      </c>
      <c r="AV253" s="967" t="str">
        <f t="shared" si="61"/>
        <v/>
      </c>
      <c r="AW253" s="967" t="str" cm="1">
        <f t="array" ref="AW253">IF(AM253="","",IF(AQ253&lt;&gt;"","",IF(SUMPRODUCT(--(BM27:BM1509=AW26),--(BL27:BL1509&lt;&gt;""),--ISNUMBER(SEARCH(" "&amp;BL27:BL1509&amp;" ",AP253)))&gt;0,AW26,"")))</f>
        <v/>
      </c>
      <c r="AX253" s="967" t="str" cm="1">
        <f t="array" ref="AX253">IF(AM253="","",IF(AQ253&lt;&gt;"","",IF(SUMPRODUCT(--(BM27:BM1509=AX26),--(BL27:BL1509&lt;&gt;""),--ISNUMBER(SEARCH(" "&amp;BL27:BL1509&amp;" ",AP253)))&gt;0,AX26,"")))</f>
        <v/>
      </c>
      <c r="AY253" s="967" t="str" cm="1">
        <f t="array" ref="AY253">IF(AM253="","",IF(AQ253&lt;&gt;"","",IF(SUMPRODUCT(--(BM27:BM1509=AY26),--(BL27:BL1509&lt;&gt;""),--ISNUMBER(SEARCH(" "&amp;BL27:BL1509&amp;" ",AP253)))&gt;0,AY26,"")))</f>
        <v/>
      </c>
      <c r="AZ253" s="967" t="str" cm="1">
        <f t="array" ref="AZ253">IF(AM253="","",IF(AQ253&lt;&gt;"","",IF(SUMPRODUCT(--(BM27:BM1509=AZ26),--(BL27:BL1509&lt;&gt;""),--ISNUMBER(SEARCH(" "&amp;BL27:BL1509&amp;" ",AP253)))&gt;0,AZ26,"")))</f>
        <v/>
      </c>
      <c r="BA253" s="967" t="str" cm="1">
        <f t="array" ref="BA253">IF(AM253="","",IF(AQ253&lt;&gt;"","",IF(SUMPRODUCT(--(BM27:BM1509=BA26),--(BL27:BL1509&lt;&gt;""),--ISNUMBER(SEARCH(" "&amp;BL27:BL1509&amp;" ",AP253)))&gt;0,BA26,"")))</f>
        <v/>
      </c>
      <c r="BB253" s="967" t="str" cm="1">
        <f t="array" ref="BB253">IF(AM253="","",IF(AQ253&lt;&gt;"","",IF(SUMPRODUCT(--(BM27:BM1509=BB26),--(BL27:BL1509&lt;&gt;""),--ISNUMBER(SEARCH(" "&amp;BL27:BL1509&amp;" ",AP253)))&gt;0,BB26,"")))</f>
        <v/>
      </c>
      <c r="BC253" s="967" t="str" cm="1">
        <f t="array" ref="BC253">IF(AM253="","",IF(AQ253&lt;&gt;"","",IF(SUMPRODUCT(--(BM27:BM1509=BC26),--(BL27:BL1509&lt;&gt;""),--ISNUMBER(SEARCH(" "&amp;BL27:BL1509&amp;" ",AP253)))&gt;0,BC26,"")))</f>
        <v/>
      </c>
      <c r="BD253" s="967" t="str" cm="1">
        <f t="array" ref="BD253">IF(AM253="","",IF(AQ253&lt;&gt;"","",IF(SUMPRODUCT(--(BM27:BM1509=BD26),--(BL27:BL1509&lt;&gt;""),--ISNUMBER(SEARCH(" "&amp;BL27:BL1509&amp;" ",AP253)))&gt;0,BD26,"")))</f>
        <v/>
      </c>
      <c r="BE253" s="967" t="str" cm="1">
        <f t="array" ref="BE253">IF(AM253="","",IF(AQ253&lt;&gt;"","",IF(SUMPRODUCT(--(BM27:BM1509=BE26),--(BL27:BL1509&lt;&gt;""),--ISNUMBER(SEARCH(" "&amp;BL27:BL1509&amp;" ",AP253)))&gt;0,BE26,"")))</f>
        <v/>
      </c>
      <c r="BF253" s="967" t="str" cm="1">
        <f t="array" ref="BF253">IF(AM253="","",IF(AQ253&lt;&gt;"","",IF(SUMPRODUCT(--(BM27:BM1509=BF26),--(BL27:BL1509&lt;&gt;""),--ISNUMBER(SEARCH(" "&amp;BL27:BL1509&amp;" ",AP253)))&gt;0,BF26,"")))</f>
        <v/>
      </c>
      <c r="BG253" s="967" t="str" cm="1">
        <f t="array" ref="BG253">IF(AM253="","",IF(AQ253&lt;&gt;"","",IF(SUMPRODUCT(--(BM27:BM1509=BG26),--(BL27:BL1509&lt;&gt;""),--ISNUMBER(SEARCH(" "&amp;BL27:BL1509&amp;" ",AP253)))&gt;0,BG26,"")))</f>
        <v/>
      </c>
      <c r="BH253" s="967" t="str" cm="1">
        <f t="array" ref="BH253">IF(AM253="","",IF(AQ253&lt;&gt;"","",IF(SUMPRODUCT(--(BM27:BM1509=BH26),--(BL27:BL1509&lt;&gt;""),--ISNUMBER(SEARCH(" "&amp;BL27:BL1509&amp;" ",AP253)))&gt;0,BH26,"")))</f>
        <v/>
      </c>
      <c r="BI253" s="967" t="str" cm="1">
        <f t="array" ref="BI253">IF(AM253="","",IF(AQ253&lt;&gt;"","",IF(SUMPRODUCT(--(BM27:BM1509=BI26),--(BL27:BL1509&lt;&gt;""),--ISNUMBER(SEARCH(" "&amp;BL27:BL1509&amp;" ",AP253)))&gt;0,BI26,"")))</f>
        <v/>
      </c>
      <c r="BJ253" s="967" t="str" cm="1">
        <f t="array" ref="BJ253">IF(AM253="","",IF(AS253&lt;&gt;"",BJ26,IF(AR253&lt;&gt;"","",IF(AQ253&lt;&gt;"","",IF(SUMPRODUCT(--(BM27:BM1509=BJ26),--(BL27:BL1509&lt;&gt;""),--ISNUMBER(SEARCH(" "&amp;BL27:BL1509&amp;" ",AP253)))&gt;0,BJ26,"")))))</f>
        <v/>
      </c>
      <c r="BL253" s="968" t="s">
        <v>2262</v>
      </c>
      <c r="BM253" s="968" t="s">
        <v>1962</v>
      </c>
      <c r="BO253" s="964"/>
      <c r="BP253" s="964"/>
      <c r="BQ253" s="964"/>
      <c r="BS253" s="964"/>
      <c r="BT253" s="964"/>
      <c r="BU253" s="964"/>
      <c r="CM253" s="49">
        <v>1</v>
      </c>
    </row>
    <row r="254" spans="4:91" ht="30" customHeight="1">
      <c r="D254" s="674"/>
      <c r="E254" s="680"/>
      <c r="F254" s="681"/>
      <c r="G254" s="680"/>
      <c r="H254" s="682"/>
      <c r="I254" s="891"/>
      <c r="J254" s="892"/>
      <c r="K254" s="745"/>
      <c r="L254" s="893"/>
      <c r="M254" s="894"/>
      <c r="N254" s="895"/>
      <c r="O254" s="896"/>
      <c r="P254" s="137"/>
      <c r="Q254" s="897"/>
      <c r="R254" s="751"/>
      <c r="S254" s="898"/>
      <c r="T254" s="753"/>
      <c r="U254" s="899"/>
      <c r="V254" s="900"/>
      <c r="W254" s="756"/>
      <c r="X254" s="764"/>
      <c r="Z254" s="973" t="str">
        <f>IF(AA254="","",COUNTIF(AA27:AA254,"&lt;&gt;"))</f>
        <v/>
      </c>
      <c r="AA254" s="965"/>
      <c r="AB254" s="974" t="str">
        <f t="shared" si="62"/>
        <v/>
      </c>
      <c r="AC254" s="984" t="str">
        <f t="shared" si="50"/>
        <v/>
      </c>
      <c r="AD254" s="976" t="str">
        <f t="shared" si="51"/>
        <v/>
      </c>
      <c r="AE254" s="977" t="str">
        <f t="shared" si="52"/>
        <v/>
      </c>
      <c r="AF254" s="964" t="str">
        <f>IF(AG254="","",COUNTIF(AG27:AG254,"&lt;&gt;"))</f>
        <v/>
      </c>
      <c r="AG254" s="965" t="str" cm="1">
        <f t="array" ref="AG254">IF(AK254="","",IF(LEN(AK254)&lt;=MAX(10,AF22),AK254,IFERROR(LEFT(AK254,LOOKUP(2,1/(MID(AK254,ROW(10:509),1)=" ")/(ROW(10:509)&lt;=MAX(10,AF22)),ROW(10:509))-1),LEFT(AK254,MAX(10,AF22)))))</f>
        <v/>
      </c>
      <c r="AH254" s="964" t="str">
        <f t="shared" si="53"/>
        <v/>
      </c>
      <c r="AI254" s="964" t="str">
        <f t="shared" si="54"/>
        <v/>
      </c>
      <c r="AJ254" s="964" t="str">
        <f>IF(AL253&lt;&gt;"",AJ253,IF(AJ253&lt;MAX(Z27:Z326),AJ253+1,""))</f>
        <v/>
      </c>
      <c r="AK254" s="965" t="str">
        <f>IF(AJ254="","",IF(AL253&lt;&gt;"",AL253,INDEX(AD27:AD326,MATCH(AJ254,Z27:Z326,0))))</f>
        <v/>
      </c>
      <c r="AL254" s="965" t="str">
        <f t="shared" si="55"/>
        <v/>
      </c>
      <c r="AM254" s="965" t="str">
        <f t="shared" si="56"/>
        <v/>
      </c>
      <c r="AN254" s="964" t="str">
        <f t="shared" si="57"/>
        <v/>
      </c>
      <c r="AO254" s="964" t="str">
        <f t="shared" si="58"/>
        <v/>
      </c>
      <c r="AP254" s="965" t="str">
        <f t="shared" si="59"/>
        <v/>
      </c>
      <c r="AQ254" s="964" t="str">
        <f>IF(AM254="","",IF(COUNTIF(BO27:BO309,TRIM(AP254))&gt;0,"EXCLUSION EXACTE",""))</f>
        <v/>
      </c>
      <c r="AR254" s="964" t="str" cm="1">
        <f t="array" ref="AR254">IF(AM254="","",IF(SUMPRODUCT(--(BO27:BO309&lt;&gt;""),--ISNUMBER(SEARCH(" "&amp;BO27:BO309&amp;" ",AP254)))&gt;0,"BLOQUE MOLLUSQUES",""))</f>
        <v/>
      </c>
      <c r="AS254" s="964" t="str" cm="1">
        <f t="array" ref="AS254">IF(AM254="","",IF(SUMPRODUCT(--(BS27:BS309&lt;&gt;""),--ISNUMBER(SEARCH(" "&amp;BS27:BS309&amp;" ",AP254)))&gt;0,"FORCE MOLLUSQUES",""))</f>
        <v/>
      </c>
      <c r="AT254" s="965" t="str">
        <f t="shared" si="60"/>
        <v/>
      </c>
      <c r="AU254" s="965" t="str">
        <f t="shared" si="63"/>
        <v/>
      </c>
      <c r="AV254" s="964" t="str">
        <f t="shared" si="61"/>
        <v/>
      </c>
      <c r="AW254" s="964" t="str" cm="1">
        <f t="array" ref="AW254">IF(AM254="","",IF(AQ254&lt;&gt;"","",IF(SUMPRODUCT(--(BM27:BM1509=AW26),--(BL27:BL1509&lt;&gt;""),--ISNUMBER(SEARCH(" "&amp;BL27:BL1509&amp;" ",AP254)))&gt;0,AW26,"")))</f>
        <v/>
      </c>
      <c r="AX254" s="964" t="str" cm="1">
        <f t="array" ref="AX254">IF(AM254="","",IF(AQ254&lt;&gt;"","",IF(SUMPRODUCT(--(BM27:BM1509=AX26),--(BL27:BL1509&lt;&gt;""),--ISNUMBER(SEARCH(" "&amp;BL27:BL1509&amp;" ",AP254)))&gt;0,AX26,"")))</f>
        <v/>
      </c>
      <c r="AY254" s="964" t="str" cm="1">
        <f t="array" ref="AY254">IF(AM254="","",IF(AQ254&lt;&gt;"","",IF(SUMPRODUCT(--(BM27:BM1509=AY26),--(BL27:BL1509&lt;&gt;""),--ISNUMBER(SEARCH(" "&amp;BL27:BL1509&amp;" ",AP254)))&gt;0,AY26,"")))</f>
        <v/>
      </c>
      <c r="AZ254" s="964" t="str" cm="1">
        <f t="array" ref="AZ254">IF(AM254="","",IF(AQ254&lt;&gt;"","",IF(SUMPRODUCT(--(BM27:BM1509=AZ26),--(BL27:BL1509&lt;&gt;""),--ISNUMBER(SEARCH(" "&amp;BL27:BL1509&amp;" ",AP254)))&gt;0,AZ26,"")))</f>
        <v/>
      </c>
      <c r="BA254" s="964" t="str" cm="1">
        <f t="array" ref="BA254">IF(AM254="","",IF(AQ254&lt;&gt;"","",IF(SUMPRODUCT(--(BM27:BM1509=BA26),--(BL27:BL1509&lt;&gt;""),--ISNUMBER(SEARCH(" "&amp;BL27:BL1509&amp;" ",AP254)))&gt;0,BA26,"")))</f>
        <v/>
      </c>
      <c r="BB254" s="964" t="str" cm="1">
        <f t="array" ref="BB254">IF(AM254="","",IF(AQ254&lt;&gt;"","",IF(SUMPRODUCT(--(BM27:BM1509=BB26),--(BL27:BL1509&lt;&gt;""),--ISNUMBER(SEARCH(" "&amp;BL27:BL1509&amp;" ",AP254)))&gt;0,BB26,"")))</f>
        <v/>
      </c>
      <c r="BC254" s="964" t="str" cm="1">
        <f t="array" ref="BC254">IF(AM254="","",IF(AQ254&lt;&gt;"","",IF(SUMPRODUCT(--(BM27:BM1509=BC26),--(BL27:BL1509&lt;&gt;""),--ISNUMBER(SEARCH(" "&amp;BL27:BL1509&amp;" ",AP254)))&gt;0,BC26,"")))</f>
        <v/>
      </c>
      <c r="BD254" s="964" t="str" cm="1">
        <f t="array" ref="BD254">IF(AM254="","",IF(AQ254&lt;&gt;"","",IF(SUMPRODUCT(--(BM27:BM1509=BD26),--(BL27:BL1509&lt;&gt;""),--ISNUMBER(SEARCH(" "&amp;BL27:BL1509&amp;" ",AP254)))&gt;0,BD26,"")))</f>
        <v/>
      </c>
      <c r="BE254" s="964" t="str" cm="1">
        <f t="array" ref="BE254">IF(AM254="","",IF(AQ254&lt;&gt;"","",IF(SUMPRODUCT(--(BM27:BM1509=BE26),--(BL27:BL1509&lt;&gt;""),--ISNUMBER(SEARCH(" "&amp;BL27:BL1509&amp;" ",AP254)))&gt;0,BE26,"")))</f>
        <v/>
      </c>
      <c r="BF254" s="964" t="str" cm="1">
        <f t="array" ref="BF254">IF(AM254="","",IF(AQ254&lt;&gt;"","",IF(SUMPRODUCT(--(BM27:BM1509=BF26),--(BL27:BL1509&lt;&gt;""),--ISNUMBER(SEARCH(" "&amp;BL27:BL1509&amp;" ",AP254)))&gt;0,BF26,"")))</f>
        <v/>
      </c>
      <c r="BG254" s="964" t="str" cm="1">
        <f t="array" ref="BG254">IF(AM254="","",IF(AQ254&lt;&gt;"","",IF(SUMPRODUCT(--(BM27:BM1509=BG26),--(BL27:BL1509&lt;&gt;""),--ISNUMBER(SEARCH(" "&amp;BL27:BL1509&amp;" ",AP254)))&gt;0,BG26,"")))</f>
        <v/>
      </c>
      <c r="BH254" s="964" t="str" cm="1">
        <f t="array" ref="BH254">IF(AM254="","",IF(AQ254&lt;&gt;"","",IF(SUMPRODUCT(--(BM27:BM1509=BH26),--(BL27:BL1509&lt;&gt;""),--ISNUMBER(SEARCH(" "&amp;BL27:BL1509&amp;" ",AP254)))&gt;0,BH26,"")))</f>
        <v/>
      </c>
      <c r="BI254" s="964" t="str" cm="1">
        <f t="array" ref="BI254">IF(AM254="","",IF(AQ254&lt;&gt;"","",IF(SUMPRODUCT(--(BM27:BM1509=BI26),--(BL27:BL1509&lt;&gt;""),--ISNUMBER(SEARCH(" "&amp;BL27:BL1509&amp;" ",AP254)))&gt;0,BI26,"")))</f>
        <v/>
      </c>
      <c r="BJ254" s="964" t="str" cm="1">
        <f t="array" ref="BJ254">IF(AM254="","",IF(AS254&lt;&gt;"",BJ26,IF(AR254&lt;&gt;"","",IF(AQ254&lt;&gt;"","",IF(SUMPRODUCT(--(BM27:BM1509=BJ26),--(BL27:BL1509&lt;&gt;""),--ISNUMBER(SEARCH(" "&amp;BL27:BL1509&amp;" ",AP254)))&gt;0,BJ26,"")))))</f>
        <v/>
      </c>
      <c r="BL254" s="964" t="s">
        <v>2263</v>
      </c>
      <c r="BM254" s="964" t="s">
        <v>1962</v>
      </c>
      <c r="BO254" s="964"/>
      <c r="BP254" s="964"/>
      <c r="BQ254" s="964"/>
      <c r="BS254" s="964"/>
      <c r="BT254" s="964"/>
      <c r="BU254" s="964"/>
      <c r="CM254" s="49">
        <v>1</v>
      </c>
    </row>
    <row r="255" spans="4:91" ht="30" customHeight="1">
      <c r="D255" s="674"/>
      <c r="E255" s="680"/>
      <c r="F255" s="681"/>
      <c r="G255" s="680"/>
      <c r="H255" s="682"/>
      <c r="I255" s="891"/>
      <c r="J255" s="892"/>
      <c r="K255" s="745"/>
      <c r="L255" s="893"/>
      <c r="M255" s="894"/>
      <c r="N255" s="895"/>
      <c r="O255" s="896"/>
      <c r="P255" s="137"/>
      <c r="Q255" s="897"/>
      <c r="R255" s="751"/>
      <c r="S255" s="898"/>
      <c r="T255" s="753"/>
      <c r="U255" s="899"/>
      <c r="V255" s="900"/>
      <c r="W255" s="756"/>
      <c r="X255" s="764"/>
      <c r="Z255" s="957" t="str">
        <f>IF(AA255="","",COUNTIF(AA27:AA255,"&lt;&gt;"))</f>
        <v/>
      </c>
      <c r="AA255" s="958"/>
      <c r="AB255" s="974" t="str">
        <f t="shared" si="62"/>
        <v/>
      </c>
      <c r="AC255" s="984" t="str">
        <f t="shared" si="50"/>
        <v/>
      </c>
      <c r="AD255" s="961" t="str">
        <f t="shared" si="51"/>
        <v/>
      </c>
      <c r="AE255" s="962" t="str">
        <f t="shared" si="52"/>
        <v/>
      </c>
      <c r="AF255" s="963" t="str">
        <f>IF(AG255="","",COUNTIF(AG27:AG255,"&lt;&gt;"))</f>
        <v/>
      </c>
      <c r="AG255" s="958" t="str" cm="1">
        <f t="array" ref="AG255">IF(AK255="","",IF(LEN(AK255)&lt;=MAX(10,AF22),AK255,IFERROR(LEFT(AK255,LOOKUP(2,1/(MID(AK255,ROW(10:509),1)=" ")/(ROW(10:509)&lt;=MAX(10,AF22)),ROW(10:509))-1),LEFT(AK255,MAX(10,AF22)))))</f>
        <v/>
      </c>
      <c r="AH255" s="963" t="str">
        <f t="shared" si="53"/>
        <v/>
      </c>
      <c r="AI255" s="963" t="str">
        <f t="shared" si="54"/>
        <v/>
      </c>
      <c r="AJ255" s="964" t="str">
        <f>IF(AL254&lt;&gt;"",AJ254,IF(AJ254&lt;MAX(Z27:Z326),AJ254+1,""))</f>
        <v/>
      </c>
      <c r="AK255" s="965" t="str">
        <f>IF(AJ255="","",IF(AL254&lt;&gt;"",AL254,INDEX(AD27:AD326,MATCH(AJ255,Z27:Z326,0))))</f>
        <v/>
      </c>
      <c r="AL255" s="965" t="str">
        <f t="shared" si="55"/>
        <v/>
      </c>
      <c r="AM255" s="966" t="str">
        <f t="shared" si="56"/>
        <v/>
      </c>
      <c r="AN255" s="967" t="str">
        <f t="shared" si="57"/>
        <v/>
      </c>
      <c r="AO255" s="967" t="str">
        <f t="shared" si="58"/>
        <v/>
      </c>
      <c r="AP255" s="966" t="str">
        <f t="shared" si="59"/>
        <v/>
      </c>
      <c r="AQ255" s="967" t="str">
        <f>IF(AM255="","",IF(COUNTIF(BO27:BO309,TRIM(AP255))&gt;0,"EXCLUSION EXACTE",""))</f>
        <v/>
      </c>
      <c r="AR255" s="967" t="str" cm="1">
        <f t="array" ref="AR255">IF(AM255="","",IF(SUMPRODUCT(--(BO27:BO309&lt;&gt;""),--ISNUMBER(SEARCH(" "&amp;BO27:BO309&amp;" ",AP255)))&gt;0,"BLOQUE MOLLUSQUES",""))</f>
        <v/>
      </c>
      <c r="AS255" s="967" t="str" cm="1">
        <f t="array" ref="AS255">IF(AM255="","",IF(SUMPRODUCT(--(BS27:BS309&lt;&gt;""),--ISNUMBER(SEARCH(" "&amp;BS27:BS309&amp;" ",AP255)))&gt;0,"FORCE MOLLUSQUES",""))</f>
        <v/>
      </c>
      <c r="AT255" s="966" t="str">
        <f t="shared" si="60"/>
        <v/>
      </c>
      <c r="AU255" s="966" t="str">
        <f t="shared" si="63"/>
        <v/>
      </c>
      <c r="AV255" s="967" t="str">
        <f t="shared" si="61"/>
        <v/>
      </c>
      <c r="AW255" s="967" t="str" cm="1">
        <f t="array" ref="AW255">IF(AM255="","",IF(AQ255&lt;&gt;"","",IF(SUMPRODUCT(--(BM27:BM1509=AW26),--(BL27:BL1509&lt;&gt;""),--ISNUMBER(SEARCH(" "&amp;BL27:BL1509&amp;" ",AP255)))&gt;0,AW26,"")))</f>
        <v/>
      </c>
      <c r="AX255" s="967" t="str" cm="1">
        <f t="array" ref="AX255">IF(AM255="","",IF(AQ255&lt;&gt;"","",IF(SUMPRODUCT(--(BM27:BM1509=AX26),--(BL27:BL1509&lt;&gt;""),--ISNUMBER(SEARCH(" "&amp;BL27:BL1509&amp;" ",AP255)))&gt;0,AX26,"")))</f>
        <v/>
      </c>
      <c r="AY255" s="967" t="str" cm="1">
        <f t="array" ref="AY255">IF(AM255="","",IF(AQ255&lt;&gt;"","",IF(SUMPRODUCT(--(BM27:BM1509=AY26),--(BL27:BL1509&lt;&gt;""),--ISNUMBER(SEARCH(" "&amp;BL27:BL1509&amp;" ",AP255)))&gt;0,AY26,"")))</f>
        <v/>
      </c>
      <c r="AZ255" s="967" t="str" cm="1">
        <f t="array" ref="AZ255">IF(AM255="","",IF(AQ255&lt;&gt;"","",IF(SUMPRODUCT(--(BM27:BM1509=AZ26),--(BL27:BL1509&lt;&gt;""),--ISNUMBER(SEARCH(" "&amp;BL27:BL1509&amp;" ",AP255)))&gt;0,AZ26,"")))</f>
        <v/>
      </c>
      <c r="BA255" s="967" t="str" cm="1">
        <f t="array" ref="BA255">IF(AM255="","",IF(AQ255&lt;&gt;"","",IF(SUMPRODUCT(--(BM27:BM1509=BA26),--(BL27:BL1509&lt;&gt;""),--ISNUMBER(SEARCH(" "&amp;BL27:BL1509&amp;" ",AP255)))&gt;0,BA26,"")))</f>
        <v/>
      </c>
      <c r="BB255" s="967" t="str" cm="1">
        <f t="array" ref="BB255">IF(AM255="","",IF(AQ255&lt;&gt;"","",IF(SUMPRODUCT(--(BM27:BM1509=BB26),--(BL27:BL1509&lt;&gt;""),--ISNUMBER(SEARCH(" "&amp;BL27:BL1509&amp;" ",AP255)))&gt;0,BB26,"")))</f>
        <v/>
      </c>
      <c r="BC255" s="967" t="str" cm="1">
        <f t="array" ref="BC255">IF(AM255="","",IF(AQ255&lt;&gt;"","",IF(SUMPRODUCT(--(BM27:BM1509=BC26),--(BL27:BL1509&lt;&gt;""),--ISNUMBER(SEARCH(" "&amp;BL27:BL1509&amp;" ",AP255)))&gt;0,BC26,"")))</f>
        <v/>
      </c>
      <c r="BD255" s="967" t="str" cm="1">
        <f t="array" ref="BD255">IF(AM255="","",IF(AQ255&lt;&gt;"","",IF(SUMPRODUCT(--(BM27:BM1509=BD26),--(BL27:BL1509&lt;&gt;""),--ISNUMBER(SEARCH(" "&amp;BL27:BL1509&amp;" ",AP255)))&gt;0,BD26,"")))</f>
        <v/>
      </c>
      <c r="BE255" s="967" t="str" cm="1">
        <f t="array" ref="BE255">IF(AM255="","",IF(AQ255&lt;&gt;"","",IF(SUMPRODUCT(--(BM27:BM1509=BE26),--(BL27:BL1509&lt;&gt;""),--ISNUMBER(SEARCH(" "&amp;BL27:BL1509&amp;" ",AP255)))&gt;0,BE26,"")))</f>
        <v/>
      </c>
      <c r="BF255" s="967" t="str" cm="1">
        <f t="array" ref="BF255">IF(AM255="","",IF(AQ255&lt;&gt;"","",IF(SUMPRODUCT(--(BM27:BM1509=BF26),--(BL27:BL1509&lt;&gt;""),--ISNUMBER(SEARCH(" "&amp;BL27:BL1509&amp;" ",AP255)))&gt;0,BF26,"")))</f>
        <v/>
      </c>
      <c r="BG255" s="967" t="str" cm="1">
        <f t="array" ref="BG255">IF(AM255="","",IF(AQ255&lt;&gt;"","",IF(SUMPRODUCT(--(BM27:BM1509=BG26),--(BL27:BL1509&lt;&gt;""),--ISNUMBER(SEARCH(" "&amp;BL27:BL1509&amp;" ",AP255)))&gt;0,BG26,"")))</f>
        <v/>
      </c>
      <c r="BH255" s="967" t="str" cm="1">
        <f t="array" ref="BH255">IF(AM255="","",IF(AQ255&lt;&gt;"","",IF(SUMPRODUCT(--(BM27:BM1509=BH26),--(BL27:BL1509&lt;&gt;""),--ISNUMBER(SEARCH(" "&amp;BL27:BL1509&amp;" ",AP255)))&gt;0,BH26,"")))</f>
        <v/>
      </c>
      <c r="BI255" s="967" t="str" cm="1">
        <f t="array" ref="BI255">IF(AM255="","",IF(AQ255&lt;&gt;"","",IF(SUMPRODUCT(--(BM27:BM1509=BI26),--(BL27:BL1509&lt;&gt;""),--ISNUMBER(SEARCH(" "&amp;BL27:BL1509&amp;" ",AP255)))&gt;0,BI26,"")))</f>
        <v/>
      </c>
      <c r="BJ255" s="967" t="str" cm="1">
        <f t="array" ref="BJ255">IF(AM255="","",IF(AS255&lt;&gt;"",BJ26,IF(AR255&lt;&gt;"","",IF(AQ255&lt;&gt;"","",IF(SUMPRODUCT(--(BM27:BM1509=BJ26),--(BL27:BL1509&lt;&gt;""),--ISNUMBER(SEARCH(" "&amp;BL27:BL1509&amp;" ",AP255)))&gt;0,BJ26,"")))))</f>
        <v/>
      </c>
      <c r="BL255" s="968" t="s">
        <v>559</v>
      </c>
      <c r="BM255" s="968" t="s">
        <v>1962</v>
      </c>
      <c r="BO255" s="964"/>
      <c r="BP255" s="964"/>
      <c r="BQ255" s="964"/>
      <c r="BS255" s="964"/>
      <c r="BT255" s="964"/>
      <c r="BU255" s="964"/>
      <c r="CM255" s="49">
        <v>1</v>
      </c>
    </row>
    <row r="256" spans="4:91" ht="30" customHeight="1">
      <c r="D256" s="674"/>
      <c r="E256" s="680"/>
      <c r="F256" s="681"/>
      <c r="G256" s="680"/>
      <c r="H256" s="682"/>
      <c r="I256" s="891"/>
      <c r="J256" s="892"/>
      <c r="K256" s="745"/>
      <c r="L256" s="893"/>
      <c r="M256" s="894"/>
      <c r="N256" s="895"/>
      <c r="O256" s="896"/>
      <c r="P256" s="137"/>
      <c r="Q256" s="897"/>
      <c r="R256" s="751"/>
      <c r="S256" s="898"/>
      <c r="T256" s="753"/>
      <c r="U256" s="899"/>
      <c r="V256" s="900"/>
      <c r="W256" s="756"/>
      <c r="X256" s="764"/>
      <c r="Z256" s="973" t="str">
        <f>IF(AA256="","",COUNTIF(AA27:AA256,"&lt;&gt;"))</f>
        <v/>
      </c>
      <c r="AA256" s="965"/>
      <c r="AB256" s="974" t="str">
        <f t="shared" si="62"/>
        <v/>
      </c>
      <c r="AC256" s="984" t="str">
        <f t="shared" si="50"/>
        <v/>
      </c>
      <c r="AD256" s="976" t="str">
        <f t="shared" si="51"/>
        <v/>
      </c>
      <c r="AE256" s="977" t="str">
        <f t="shared" si="52"/>
        <v/>
      </c>
      <c r="AF256" s="964" t="str">
        <f>IF(AG256="","",COUNTIF(AG27:AG256,"&lt;&gt;"))</f>
        <v/>
      </c>
      <c r="AG256" s="965" t="str" cm="1">
        <f t="array" ref="AG256">IF(AK256="","",IF(LEN(AK256)&lt;=MAX(10,AF22),AK256,IFERROR(LEFT(AK256,LOOKUP(2,1/(MID(AK256,ROW(10:509),1)=" ")/(ROW(10:509)&lt;=MAX(10,AF22)),ROW(10:509))-1),LEFT(AK256,MAX(10,AF22)))))</f>
        <v/>
      </c>
      <c r="AH256" s="964" t="str">
        <f t="shared" si="53"/>
        <v/>
      </c>
      <c r="AI256" s="964" t="str">
        <f t="shared" si="54"/>
        <v/>
      </c>
      <c r="AJ256" s="964" t="str">
        <f>IF(AL255&lt;&gt;"",AJ255,IF(AJ255&lt;MAX(Z27:Z326),AJ255+1,""))</f>
        <v/>
      </c>
      <c r="AK256" s="965" t="str">
        <f>IF(AJ256="","",IF(AL255&lt;&gt;"",AL255,INDEX(AD27:AD326,MATCH(AJ256,Z27:Z326,0))))</f>
        <v/>
      </c>
      <c r="AL256" s="965" t="str">
        <f t="shared" si="55"/>
        <v/>
      </c>
      <c r="AM256" s="965" t="str">
        <f t="shared" si="56"/>
        <v/>
      </c>
      <c r="AN256" s="964" t="str">
        <f t="shared" si="57"/>
        <v/>
      </c>
      <c r="AO256" s="964" t="str">
        <f t="shared" si="58"/>
        <v/>
      </c>
      <c r="AP256" s="965" t="str">
        <f t="shared" si="59"/>
        <v/>
      </c>
      <c r="AQ256" s="964" t="str">
        <f>IF(AM256="","",IF(COUNTIF(BO27:BO309,TRIM(AP256))&gt;0,"EXCLUSION EXACTE",""))</f>
        <v/>
      </c>
      <c r="AR256" s="964" t="str" cm="1">
        <f t="array" ref="AR256">IF(AM256="","",IF(SUMPRODUCT(--(BO27:BO309&lt;&gt;""),--ISNUMBER(SEARCH(" "&amp;BO27:BO309&amp;" ",AP256)))&gt;0,"BLOQUE MOLLUSQUES",""))</f>
        <v/>
      </c>
      <c r="AS256" s="964" t="str" cm="1">
        <f t="array" ref="AS256">IF(AM256="","",IF(SUMPRODUCT(--(BS27:BS309&lt;&gt;""),--ISNUMBER(SEARCH(" "&amp;BS27:BS309&amp;" ",AP256)))&gt;0,"FORCE MOLLUSQUES",""))</f>
        <v/>
      </c>
      <c r="AT256" s="965" t="str">
        <f t="shared" si="60"/>
        <v/>
      </c>
      <c r="AU256" s="965" t="str">
        <f t="shared" si="63"/>
        <v/>
      </c>
      <c r="AV256" s="964" t="str">
        <f t="shared" si="61"/>
        <v/>
      </c>
      <c r="AW256" s="964" t="str" cm="1">
        <f t="array" ref="AW256">IF(AM256="","",IF(AQ256&lt;&gt;"","",IF(SUMPRODUCT(--(BM27:BM1509=AW26),--(BL27:BL1509&lt;&gt;""),--ISNUMBER(SEARCH(" "&amp;BL27:BL1509&amp;" ",AP256)))&gt;0,AW26,"")))</f>
        <v/>
      </c>
      <c r="AX256" s="964" t="str" cm="1">
        <f t="array" ref="AX256">IF(AM256="","",IF(AQ256&lt;&gt;"","",IF(SUMPRODUCT(--(BM27:BM1509=AX26),--(BL27:BL1509&lt;&gt;""),--ISNUMBER(SEARCH(" "&amp;BL27:BL1509&amp;" ",AP256)))&gt;0,AX26,"")))</f>
        <v/>
      </c>
      <c r="AY256" s="964" t="str" cm="1">
        <f t="array" ref="AY256">IF(AM256="","",IF(AQ256&lt;&gt;"","",IF(SUMPRODUCT(--(BM27:BM1509=AY26),--(BL27:BL1509&lt;&gt;""),--ISNUMBER(SEARCH(" "&amp;BL27:BL1509&amp;" ",AP256)))&gt;0,AY26,"")))</f>
        <v/>
      </c>
      <c r="AZ256" s="964" t="str" cm="1">
        <f t="array" ref="AZ256">IF(AM256="","",IF(AQ256&lt;&gt;"","",IF(SUMPRODUCT(--(BM27:BM1509=AZ26),--(BL27:BL1509&lt;&gt;""),--ISNUMBER(SEARCH(" "&amp;BL27:BL1509&amp;" ",AP256)))&gt;0,AZ26,"")))</f>
        <v/>
      </c>
      <c r="BA256" s="964" t="str" cm="1">
        <f t="array" ref="BA256">IF(AM256="","",IF(AQ256&lt;&gt;"","",IF(SUMPRODUCT(--(BM27:BM1509=BA26),--(BL27:BL1509&lt;&gt;""),--ISNUMBER(SEARCH(" "&amp;BL27:BL1509&amp;" ",AP256)))&gt;0,BA26,"")))</f>
        <v/>
      </c>
      <c r="BB256" s="964" t="str" cm="1">
        <f t="array" ref="BB256">IF(AM256="","",IF(AQ256&lt;&gt;"","",IF(SUMPRODUCT(--(BM27:BM1509=BB26),--(BL27:BL1509&lt;&gt;""),--ISNUMBER(SEARCH(" "&amp;BL27:BL1509&amp;" ",AP256)))&gt;0,BB26,"")))</f>
        <v/>
      </c>
      <c r="BC256" s="964" t="str" cm="1">
        <f t="array" ref="BC256">IF(AM256="","",IF(AQ256&lt;&gt;"","",IF(SUMPRODUCT(--(BM27:BM1509=BC26),--(BL27:BL1509&lt;&gt;""),--ISNUMBER(SEARCH(" "&amp;BL27:BL1509&amp;" ",AP256)))&gt;0,BC26,"")))</f>
        <v/>
      </c>
      <c r="BD256" s="964" t="str" cm="1">
        <f t="array" ref="BD256">IF(AM256="","",IF(AQ256&lt;&gt;"","",IF(SUMPRODUCT(--(BM27:BM1509=BD26),--(BL27:BL1509&lt;&gt;""),--ISNUMBER(SEARCH(" "&amp;BL27:BL1509&amp;" ",AP256)))&gt;0,BD26,"")))</f>
        <v/>
      </c>
      <c r="BE256" s="964" t="str" cm="1">
        <f t="array" ref="BE256">IF(AM256="","",IF(AQ256&lt;&gt;"","",IF(SUMPRODUCT(--(BM27:BM1509=BE26),--(BL27:BL1509&lt;&gt;""),--ISNUMBER(SEARCH(" "&amp;BL27:BL1509&amp;" ",AP256)))&gt;0,BE26,"")))</f>
        <v/>
      </c>
      <c r="BF256" s="964" t="str" cm="1">
        <f t="array" ref="BF256">IF(AM256="","",IF(AQ256&lt;&gt;"","",IF(SUMPRODUCT(--(BM27:BM1509=BF26),--(BL27:BL1509&lt;&gt;""),--ISNUMBER(SEARCH(" "&amp;BL27:BL1509&amp;" ",AP256)))&gt;0,BF26,"")))</f>
        <v/>
      </c>
      <c r="BG256" s="964" t="str" cm="1">
        <f t="array" ref="BG256">IF(AM256="","",IF(AQ256&lt;&gt;"","",IF(SUMPRODUCT(--(BM27:BM1509=BG26),--(BL27:BL1509&lt;&gt;""),--ISNUMBER(SEARCH(" "&amp;BL27:BL1509&amp;" ",AP256)))&gt;0,BG26,"")))</f>
        <v/>
      </c>
      <c r="BH256" s="964" t="str" cm="1">
        <f t="array" ref="BH256">IF(AM256="","",IF(AQ256&lt;&gt;"","",IF(SUMPRODUCT(--(BM27:BM1509=BH26),--(BL27:BL1509&lt;&gt;""),--ISNUMBER(SEARCH(" "&amp;BL27:BL1509&amp;" ",AP256)))&gt;0,BH26,"")))</f>
        <v/>
      </c>
      <c r="BI256" s="964" t="str" cm="1">
        <f t="array" ref="BI256">IF(AM256="","",IF(AQ256&lt;&gt;"","",IF(SUMPRODUCT(--(BM27:BM1509=BI26),--(BL27:BL1509&lt;&gt;""),--ISNUMBER(SEARCH(" "&amp;BL27:BL1509&amp;" ",AP256)))&gt;0,BI26,"")))</f>
        <v/>
      </c>
      <c r="BJ256" s="964" t="str" cm="1">
        <f t="array" ref="BJ256">IF(AM256="","",IF(AS256&lt;&gt;"",BJ26,IF(AR256&lt;&gt;"","",IF(AQ256&lt;&gt;"","",IF(SUMPRODUCT(--(BM27:BM1509=BJ26),--(BL27:BL1509&lt;&gt;""),--ISNUMBER(SEARCH(" "&amp;BL27:BL1509&amp;" ",AP256)))&gt;0,BJ26,"")))))</f>
        <v/>
      </c>
      <c r="BL256" s="964" t="s">
        <v>2264</v>
      </c>
      <c r="BM256" s="964" t="s">
        <v>1962</v>
      </c>
      <c r="BO256" s="964"/>
      <c r="BP256" s="964"/>
      <c r="BQ256" s="964"/>
      <c r="BS256" s="964"/>
      <c r="BT256" s="964"/>
      <c r="BU256" s="964"/>
      <c r="CM256" s="49">
        <v>1</v>
      </c>
    </row>
    <row r="257" spans="4:91" ht="30" customHeight="1">
      <c r="D257" s="674"/>
      <c r="E257" s="680"/>
      <c r="F257" s="681"/>
      <c r="G257" s="680"/>
      <c r="H257" s="682"/>
      <c r="I257" s="891"/>
      <c r="J257" s="892"/>
      <c r="K257" s="745"/>
      <c r="L257" s="893"/>
      <c r="M257" s="894"/>
      <c r="N257" s="895"/>
      <c r="O257" s="896"/>
      <c r="P257" s="137"/>
      <c r="Q257" s="897"/>
      <c r="R257" s="751"/>
      <c r="S257" s="898"/>
      <c r="T257" s="753"/>
      <c r="U257" s="899"/>
      <c r="V257" s="900"/>
      <c r="W257" s="756"/>
      <c r="X257" s="764"/>
      <c r="Z257" s="957" t="str">
        <f>IF(AA257="","",COUNTIF(AA27:AA257,"&lt;&gt;"))</f>
        <v/>
      </c>
      <c r="AA257" s="958"/>
      <c r="AB257" s="974" t="str">
        <f t="shared" si="62"/>
        <v/>
      </c>
      <c r="AC257" s="984" t="str">
        <f t="shared" si="50"/>
        <v/>
      </c>
      <c r="AD257" s="961" t="str">
        <f t="shared" si="51"/>
        <v/>
      </c>
      <c r="AE257" s="962" t="str">
        <f t="shared" si="52"/>
        <v/>
      </c>
      <c r="AF257" s="963" t="str">
        <f>IF(AG257="","",COUNTIF(AG27:AG257,"&lt;&gt;"))</f>
        <v/>
      </c>
      <c r="AG257" s="958" t="str" cm="1">
        <f t="array" ref="AG257">IF(AK257="","",IF(LEN(AK257)&lt;=MAX(10,AF22),AK257,IFERROR(LEFT(AK257,LOOKUP(2,1/(MID(AK257,ROW(10:509),1)=" ")/(ROW(10:509)&lt;=MAX(10,AF22)),ROW(10:509))-1),LEFT(AK257,MAX(10,AF22)))))</f>
        <v/>
      </c>
      <c r="AH257" s="963" t="str">
        <f t="shared" si="53"/>
        <v/>
      </c>
      <c r="AI257" s="963" t="str">
        <f t="shared" si="54"/>
        <v/>
      </c>
      <c r="AJ257" s="964" t="str">
        <f>IF(AL256&lt;&gt;"",AJ256,IF(AJ256&lt;MAX(Z27:Z326),AJ256+1,""))</f>
        <v/>
      </c>
      <c r="AK257" s="965" t="str">
        <f>IF(AJ257="","",IF(AL256&lt;&gt;"",AL256,INDEX(AD27:AD326,MATCH(AJ257,Z27:Z326,0))))</f>
        <v/>
      </c>
      <c r="AL257" s="965" t="str">
        <f t="shared" si="55"/>
        <v/>
      </c>
      <c r="AM257" s="966" t="str">
        <f t="shared" si="56"/>
        <v/>
      </c>
      <c r="AN257" s="967" t="str">
        <f t="shared" si="57"/>
        <v/>
      </c>
      <c r="AO257" s="967" t="str">
        <f t="shared" si="58"/>
        <v/>
      </c>
      <c r="AP257" s="966" t="str">
        <f t="shared" si="59"/>
        <v/>
      </c>
      <c r="AQ257" s="967" t="str">
        <f>IF(AM257="","",IF(COUNTIF(BO27:BO309,TRIM(AP257))&gt;0,"EXCLUSION EXACTE",""))</f>
        <v/>
      </c>
      <c r="AR257" s="967" t="str" cm="1">
        <f t="array" ref="AR257">IF(AM257="","",IF(SUMPRODUCT(--(BO27:BO309&lt;&gt;""),--ISNUMBER(SEARCH(" "&amp;BO27:BO309&amp;" ",AP257)))&gt;0,"BLOQUE MOLLUSQUES",""))</f>
        <v/>
      </c>
      <c r="AS257" s="967" t="str" cm="1">
        <f t="array" ref="AS257">IF(AM257="","",IF(SUMPRODUCT(--(BS27:BS309&lt;&gt;""),--ISNUMBER(SEARCH(" "&amp;BS27:BS309&amp;" ",AP257)))&gt;0,"FORCE MOLLUSQUES",""))</f>
        <v/>
      </c>
      <c r="AT257" s="966" t="str">
        <f t="shared" si="60"/>
        <v/>
      </c>
      <c r="AU257" s="966" t="str">
        <f t="shared" si="63"/>
        <v/>
      </c>
      <c r="AV257" s="967" t="str">
        <f t="shared" si="61"/>
        <v/>
      </c>
      <c r="AW257" s="967" t="str" cm="1">
        <f t="array" ref="AW257">IF(AM257="","",IF(AQ257&lt;&gt;"","",IF(SUMPRODUCT(--(BM27:BM1509=AW26),--(BL27:BL1509&lt;&gt;""),--ISNUMBER(SEARCH(" "&amp;BL27:BL1509&amp;" ",AP257)))&gt;0,AW26,"")))</f>
        <v/>
      </c>
      <c r="AX257" s="967" t="str" cm="1">
        <f t="array" ref="AX257">IF(AM257="","",IF(AQ257&lt;&gt;"","",IF(SUMPRODUCT(--(BM27:BM1509=AX26),--(BL27:BL1509&lt;&gt;""),--ISNUMBER(SEARCH(" "&amp;BL27:BL1509&amp;" ",AP257)))&gt;0,AX26,"")))</f>
        <v/>
      </c>
      <c r="AY257" s="967" t="str" cm="1">
        <f t="array" ref="AY257">IF(AM257="","",IF(AQ257&lt;&gt;"","",IF(SUMPRODUCT(--(BM27:BM1509=AY26),--(BL27:BL1509&lt;&gt;""),--ISNUMBER(SEARCH(" "&amp;BL27:BL1509&amp;" ",AP257)))&gt;0,AY26,"")))</f>
        <v/>
      </c>
      <c r="AZ257" s="967" t="str" cm="1">
        <f t="array" ref="AZ257">IF(AM257="","",IF(AQ257&lt;&gt;"","",IF(SUMPRODUCT(--(BM27:BM1509=AZ26),--(BL27:BL1509&lt;&gt;""),--ISNUMBER(SEARCH(" "&amp;BL27:BL1509&amp;" ",AP257)))&gt;0,AZ26,"")))</f>
        <v/>
      </c>
      <c r="BA257" s="967" t="str" cm="1">
        <f t="array" ref="BA257">IF(AM257="","",IF(AQ257&lt;&gt;"","",IF(SUMPRODUCT(--(BM27:BM1509=BA26),--(BL27:BL1509&lt;&gt;""),--ISNUMBER(SEARCH(" "&amp;BL27:BL1509&amp;" ",AP257)))&gt;0,BA26,"")))</f>
        <v/>
      </c>
      <c r="BB257" s="967" t="str" cm="1">
        <f t="array" ref="BB257">IF(AM257="","",IF(AQ257&lt;&gt;"","",IF(SUMPRODUCT(--(BM27:BM1509=BB26),--(BL27:BL1509&lt;&gt;""),--ISNUMBER(SEARCH(" "&amp;BL27:BL1509&amp;" ",AP257)))&gt;0,BB26,"")))</f>
        <v/>
      </c>
      <c r="BC257" s="967" t="str" cm="1">
        <f t="array" ref="BC257">IF(AM257="","",IF(AQ257&lt;&gt;"","",IF(SUMPRODUCT(--(BM27:BM1509=BC26),--(BL27:BL1509&lt;&gt;""),--ISNUMBER(SEARCH(" "&amp;BL27:BL1509&amp;" ",AP257)))&gt;0,BC26,"")))</f>
        <v/>
      </c>
      <c r="BD257" s="967" t="str" cm="1">
        <f t="array" ref="BD257">IF(AM257="","",IF(AQ257&lt;&gt;"","",IF(SUMPRODUCT(--(BM27:BM1509=BD26),--(BL27:BL1509&lt;&gt;""),--ISNUMBER(SEARCH(" "&amp;BL27:BL1509&amp;" ",AP257)))&gt;0,BD26,"")))</f>
        <v/>
      </c>
      <c r="BE257" s="967" t="str" cm="1">
        <f t="array" ref="BE257">IF(AM257="","",IF(AQ257&lt;&gt;"","",IF(SUMPRODUCT(--(BM27:BM1509=BE26),--(BL27:BL1509&lt;&gt;""),--ISNUMBER(SEARCH(" "&amp;BL27:BL1509&amp;" ",AP257)))&gt;0,BE26,"")))</f>
        <v/>
      </c>
      <c r="BF257" s="967" t="str" cm="1">
        <f t="array" ref="BF257">IF(AM257="","",IF(AQ257&lt;&gt;"","",IF(SUMPRODUCT(--(BM27:BM1509=BF26),--(BL27:BL1509&lt;&gt;""),--ISNUMBER(SEARCH(" "&amp;BL27:BL1509&amp;" ",AP257)))&gt;0,BF26,"")))</f>
        <v/>
      </c>
      <c r="BG257" s="967" t="str" cm="1">
        <f t="array" ref="BG257">IF(AM257="","",IF(AQ257&lt;&gt;"","",IF(SUMPRODUCT(--(BM27:BM1509=BG26),--(BL27:BL1509&lt;&gt;""),--ISNUMBER(SEARCH(" "&amp;BL27:BL1509&amp;" ",AP257)))&gt;0,BG26,"")))</f>
        <v/>
      </c>
      <c r="BH257" s="967" t="str" cm="1">
        <f t="array" ref="BH257">IF(AM257="","",IF(AQ257&lt;&gt;"","",IF(SUMPRODUCT(--(BM27:BM1509=BH26),--(BL27:BL1509&lt;&gt;""),--ISNUMBER(SEARCH(" "&amp;BL27:BL1509&amp;" ",AP257)))&gt;0,BH26,"")))</f>
        <v/>
      </c>
      <c r="BI257" s="967" t="str" cm="1">
        <f t="array" ref="BI257">IF(AM257="","",IF(AQ257&lt;&gt;"","",IF(SUMPRODUCT(--(BM27:BM1509=BI26),--(BL27:BL1509&lt;&gt;""),--ISNUMBER(SEARCH(" "&amp;BL27:BL1509&amp;" ",AP257)))&gt;0,BI26,"")))</f>
        <v/>
      </c>
      <c r="BJ257" s="967" t="str" cm="1">
        <f t="array" ref="BJ257">IF(AM257="","",IF(AS257&lt;&gt;"",BJ26,IF(AR257&lt;&gt;"","",IF(AQ257&lt;&gt;"","",IF(SUMPRODUCT(--(BM27:BM1509=BJ26),--(BL27:BL1509&lt;&gt;""),--ISNUMBER(SEARCH(" "&amp;BL27:BL1509&amp;" ",AP257)))&gt;0,BJ26,"")))))</f>
        <v/>
      </c>
      <c r="BL257" s="968" t="s">
        <v>2265</v>
      </c>
      <c r="BM257" s="968" t="s">
        <v>1962</v>
      </c>
      <c r="BO257" s="964"/>
      <c r="BP257" s="964"/>
      <c r="BQ257" s="964"/>
      <c r="BS257" s="964"/>
      <c r="BT257" s="964"/>
      <c r="BU257" s="964"/>
      <c r="CM257" s="49">
        <v>1</v>
      </c>
    </row>
    <row r="258" spans="4:91" ht="30" customHeight="1">
      <c r="D258" s="674"/>
      <c r="E258" s="680"/>
      <c r="F258" s="681"/>
      <c r="G258" s="680"/>
      <c r="H258" s="682"/>
      <c r="I258" s="891"/>
      <c r="J258" s="892"/>
      <c r="K258" s="745"/>
      <c r="L258" s="893"/>
      <c r="M258" s="894"/>
      <c r="N258" s="895"/>
      <c r="O258" s="896"/>
      <c r="P258" s="137"/>
      <c r="Q258" s="897"/>
      <c r="R258" s="751"/>
      <c r="S258" s="898"/>
      <c r="T258" s="753"/>
      <c r="U258" s="899"/>
      <c r="V258" s="900"/>
      <c r="W258" s="756"/>
      <c r="X258" s="764"/>
      <c r="Z258" s="973" t="str">
        <f>IF(AA258="","",COUNTIF(AA27:AA258,"&lt;&gt;"))</f>
        <v/>
      </c>
      <c r="AA258" s="965"/>
      <c r="AB258" s="974" t="str">
        <f t="shared" si="62"/>
        <v/>
      </c>
      <c r="AC258" s="984" t="str">
        <f t="shared" si="50"/>
        <v/>
      </c>
      <c r="AD258" s="976" t="str">
        <f t="shared" si="51"/>
        <v/>
      </c>
      <c r="AE258" s="977" t="str">
        <f t="shared" si="52"/>
        <v/>
      </c>
      <c r="AF258" s="964" t="str">
        <f>IF(AG258="","",COUNTIF(AG27:AG258,"&lt;&gt;"))</f>
        <v/>
      </c>
      <c r="AG258" s="965" t="str" cm="1">
        <f t="array" ref="AG258">IF(AK258="","",IF(LEN(AK258)&lt;=MAX(10,AF22),AK258,IFERROR(LEFT(AK258,LOOKUP(2,1/(MID(AK258,ROW(10:509),1)=" ")/(ROW(10:509)&lt;=MAX(10,AF22)),ROW(10:509))-1),LEFT(AK258,MAX(10,AF22)))))</f>
        <v/>
      </c>
      <c r="AH258" s="964" t="str">
        <f t="shared" si="53"/>
        <v/>
      </c>
      <c r="AI258" s="964" t="str">
        <f t="shared" si="54"/>
        <v/>
      </c>
      <c r="AJ258" s="964" t="str">
        <f>IF(AL257&lt;&gt;"",AJ257,IF(AJ257&lt;MAX(Z27:Z326),AJ257+1,""))</f>
        <v/>
      </c>
      <c r="AK258" s="965" t="str">
        <f>IF(AJ258="","",IF(AL257&lt;&gt;"",AL257,INDEX(AD27:AD326,MATCH(AJ258,Z27:Z326,0))))</f>
        <v/>
      </c>
      <c r="AL258" s="965" t="str">
        <f t="shared" si="55"/>
        <v/>
      </c>
      <c r="AM258" s="965" t="str">
        <f t="shared" si="56"/>
        <v/>
      </c>
      <c r="AN258" s="964" t="str">
        <f t="shared" si="57"/>
        <v/>
      </c>
      <c r="AO258" s="964" t="str">
        <f t="shared" si="58"/>
        <v/>
      </c>
      <c r="AP258" s="965" t="str">
        <f t="shared" si="59"/>
        <v/>
      </c>
      <c r="AQ258" s="964" t="str">
        <f>IF(AM258="","",IF(COUNTIF(BO27:BO309,TRIM(AP258))&gt;0,"EXCLUSION EXACTE",""))</f>
        <v/>
      </c>
      <c r="AR258" s="964" t="str" cm="1">
        <f t="array" ref="AR258">IF(AM258="","",IF(SUMPRODUCT(--(BO27:BO309&lt;&gt;""),--ISNUMBER(SEARCH(" "&amp;BO27:BO309&amp;" ",AP258)))&gt;0,"BLOQUE MOLLUSQUES",""))</f>
        <v/>
      </c>
      <c r="AS258" s="964" t="str" cm="1">
        <f t="array" ref="AS258">IF(AM258="","",IF(SUMPRODUCT(--(BS27:BS309&lt;&gt;""),--ISNUMBER(SEARCH(" "&amp;BS27:BS309&amp;" ",AP258)))&gt;0,"FORCE MOLLUSQUES",""))</f>
        <v/>
      </c>
      <c r="AT258" s="965" t="str">
        <f t="shared" si="60"/>
        <v/>
      </c>
      <c r="AU258" s="965" t="str">
        <f t="shared" si="63"/>
        <v/>
      </c>
      <c r="AV258" s="964" t="str">
        <f t="shared" si="61"/>
        <v/>
      </c>
      <c r="AW258" s="964" t="str" cm="1">
        <f t="array" ref="AW258">IF(AM258="","",IF(AQ258&lt;&gt;"","",IF(SUMPRODUCT(--(BM27:BM1509=AW26),--(BL27:BL1509&lt;&gt;""),--ISNUMBER(SEARCH(" "&amp;BL27:BL1509&amp;" ",AP258)))&gt;0,AW26,"")))</f>
        <v/>
      </c>
      <c r="AX258" s="964" t="str" cm="1">
        <f t="array" ref="AX258">IF(AM258="","",IF(AQ258&lt;&gt;"","",IF(SUMPRODUCT(--(BM27:BM1509=AX26),--(BL27:BL1509&lt;&gt;""),--ISNUMBER(SEARCH(" "&amp;BL27:BL1509&amp;" ",AP258)))&gt;0,AX26,"")))</f>
        <v/>
      </c>
      <c r="AY258" s="964" t="str" cm="1">
        <f t="array" ref="AY258">IF(AM258="","",IF(AQ258&lt;&gt;"","",IF(SUMPRODUCT(--(BM27:BM1509=AY26),--(BL27:BL1509&lt;&gt;""),--ISNUMBER(SEARCH(" "&amp;BL27:BL1509&amp;" ",AP258)))&gt;0,AY26,"")))</f>
        <v/>
      </c>
      <c r="AZ258" s="964" t="str" cm="1">
        <f t="array" ref="AZ258">IF(AM258="","",IF(AQ258&lt;&gt;"","",IF(SUMPRODUCT(--(BM27:BM1509=AZ26),--(BL27:BL1509&lt;&gt;""),--ISNUMBER(SEARCH(" "&amp;BL27:BL1509&amp;" ",AP258)))&gt;0,AZ26,"")))</f>
        <v/>
      </c>
      <c r="BA258" s="964" t="str" cm="1">
        <f t="array" ref="BA258">IF(AM258="","",IF(AQ258&lt;&gt;"","",IF(SUMPRODUCT(--(BM27:BM1509=BA26),--(BL27:BL1509&lt;&gt;""),--ISNUMBER(SEARCH(" "&amp;BL27:BL1509&amp;" ",AP258)))&gt;0,BA26,"")))</f>
        <v/>
      </c>
      <c r="BB258" s="964" t="str" cm="1">
        <f t="array" ref="BB258">IF(AM258="","",IF(AQ258&lt;&gt;"","",IF(SUMPRODUCT(--(BM27:BM1509=BB26),--(BL27:BL1509&lt;&gt;""),--ISNUMBER(SEARCH(" "&amp;BL27:BL1509&amp;" ",AP258)))&gt;0,BB26,"")))</f>
        <v/>
      </c>
      <c r="BC258" s="964" t="str" cm="1">
        <f t="array" ref="BC258">IF(AM258="","",IF(AQ258&lt;&gt;"","",IF(SUMPRODUCT(--(BM27:BM1509=BC26),--(BL27:BL1509&lt;&gt;""),--ISNUMBER(SEARCH(" "&amp;BL27:BL1509&amp;" ",AP258)))&gt;0,BC26,"")))</f>
        <v/>
      </c>
      <c r="BD258" s="964" t="str" cm="1">
        <f t="array" ref="BD258">IF(AM258="","",IF(AQ258&lt;&gt;"","",IF(SUMPRODUCT(--(BM27:BM1509=BD26),--(BL27:BL1509&lt;&gt;""),--ISNUMBER(SEARCH(" "&amp;BL27:BL1509&amp;" ",AP258)))&gt;0,BD26,"")))</f>
        <v/>
      </c>
      <c r="BE258" s="964" t="str" cm="1">
        <f t="array" ref="BE258">IF(AM258="","",IF(AQ258&lt;&gt;"","",IF(SUMPRODUCT(--(BM27:BM1509=BE26),--(BL27:BL1509&lt;&gt;""),--ISNUMBER(SEARCH(" "&amp;BL27:BL1509&amp;" ",AP258)))&gt;0,BE26,"")))</f>
        <v/>
      </c>
      <c r="BF258" s="964" t="str" cm="1">
        <f t="array" ref="BF258">IF(AM258="","",IF(AQ258&lt;&gt;"","",IF(SUMPRODUCT(--(BM27:BM1509=BF26),--(BL27:BL1509&lt;&gt;""),--ISNUMBER(SEARCH(" "&amp;BL27:BL1509&amp;" ",AP258)))&gt;0,BF26,"")))</f>
        <v/>
      </c>
      <c r="BG258" s="964" t="str" cm="1">
        <f t="array" ref="BG258">IF(AM258="","",IF(AQ258&lt;&gt;"","",IF(SUMPRODUCT(--(BM27:BM1509=BG26),--(BL27:BL1509&lt;&gt;""),--ISNUMBER(SEARCH(" "&amp;BL27:BL1509&amp;" ",AP258)))&gt;0,BG26,"")))</f>
        <v/>
      </c>
      <c r="BH258" s="964" t="str" cm="1">
        <f t="array" ref="BH258">IF(AM258="","",IF(AQ258&lt;&gt;"","",IF(SUMPRODUCT(--(BM27:BM1509=BH26),--(BL27:BL1509&lt;&gt;""),--ISNUMBER(SEARCH(" "&amp;BL27:BL1509&amp;" ",AP258)))&gt;0,BH26,"")))</f>
        <v/>
      </c>
      <c r="BI258" s="964" t="str" cm="1">
        <f t="array" ref="BI258">IF(AM258="","",IF(AQ258&lt;&gt;"","",IF(SUMPRODUCT(--(BM27:BM1509=BI26),--(BL27:BL1509&lt;&gt;""),--ISNUMBER(SEARCH(" "&amp;BL27:BL1509&amp;" ",AP258)))&gt;0,BI26,"")))</f>
        <v/>
      </c>
      <c r="BJ258" s="964" t="str" cm="1">
        <f t="array" ref="BJ258">IF(AM258="","",IF(AS258&lt;&gt;"",BJ26,IF(AR258&lt;&gt;"","",IF(AQ258&lt;&gt;"","",IF(SUMPRODUCT(--(BM27:BM1509=BJ26),--(BL27:BL1509&lt;&gt;""),--ISNUMBER(SEARCH(" "&amp;BL27:BL1509&amp;" ",AP258)))&gt;0,BJ26,"")))))</f>
        <v/>
      </c>
      <c r="BL258" s="964" t="s">
        <v>2266</v>
      </c>
      <c r="BM258" s="964" t="s">
        <v>1962</v>
      </c>
      <c r="BO258" s="964"/>
      <c r="BP258" s="964"/>
      <c r="BQ258" s="964"/>
      <c r="BS258" s="964"/>
      <c r="BT258" s="964"/>
      <c r="BU258" s="964"/>
      <c r="CM258" s="49">
        <v>1</v>
      </c>
    </row>
    <row r="259" spans="4:91" ht="30" customHeight="1">
      <c r="D259" s="674"/>
      <c r="E259" s="680"/>
      <c r="F259" s="681"/>
      <c r="G259" s="680"/>
      <c r="H259" s="682"/>
      <c r="I259" s="891"/>
      <c r="J259" s="892"/>
      <c r="K259" s="745"/>
      <c r="L259" s="893"/>
      <c r="M259" s="894"/>
      <c r="N259" s="895"/>
      <c r="O259" s="896"/>
      <c r="P259" s="137"/>
      <c r="Q259" s="897"/>
      <c r="R259" s="751"/>
      <c r="S259" s="898"/>
      <c r="T259" s="753"/>
      <c r="U259" s="899"/>
      <c r="V259" s="900"/>
      <c r="W259" s="756"/>
      <c r="X259" s="764"/>
      <c r="Z259" s="957" t="str">
        <f>IF(AA259="","",COUNTIF(AA27:AA259,"&lt;&gt;"))</f>
        <v/>
      </c>
      <c r="AA259" s="958"/>
      <c r="AB259" s="974" t="str">
        <f t="shared" si="62"/>
        <v/>
      </c>
      <c r="AC259" s="984" t="str">
        <f t="shared" si="50"/>
        <v/>
      </c>
      <c r="AD259" s="961" t="str">
        <f t="shared" si="51"/>
        <v/>
      </c>
      <c r="AE259" s="962" t="str">
        <f t="shared" si="52"/>
        <v/>
      </c>
      <c r="AF259" s="963" t="str">
        <f>IF(AG259="","",COUNTIF(AG27:AG259,"&lt;&gt;"))</f>
        <v/>
      </c>
      <c r="AG259" s="958" t="str" cm="1">
        <f t="array" ref="AG259">IF(AK259="","",IF(LEN(AK259)&lt;=MAX(10,AF22),AK259,IFERROR(LEFT(AK259,LOOKUP(2,1/(MID(AK259,ROW(10:509),1)=" ")/(ROW(10:509)&lt;=MAX(10,AF22)),ROW(10:509))-1),LEFT(AK259,MAX(10,AF22)))))</f>
        <v/>
      </c>
      <c r="AH259" s="963" t="str">
        <f t="shared" si="53"/>
        <v/>
      </c>
      <c r="AI259" s="963" t="str">
        <f t="shared" si="54"/>
        <v/>
      </c>
      <c r="AJ259" s="964" t="str">
        <f>IF(AL258&lt;&gt;"",AJ258,IF(AJ258&lt;MAX(Z27:Z326),AJ258+1,""))</f>
        <v/>
      </c>
      <c r="AK259" s="965" t="str">
        <f>IF(AJ259="","",IF(AL258&lt;&gt;"",AL258,INDEX(AD27:AD326,MATCH(AJ259,Z27:Z326,0))))</f>
        <v/>
      </c>
      <c r="AL259" s="965" t="str">
        <f t="shared" si="55"/>
        <v/>
      </c>
      <c r="AM259" s="966" t="str">
        <f t="shared" si="56"/>
        <v/>
      </c>
      <c r="AN259" s="967" t="str">
        <f t="shared" si="57"/>
        <v/>
      </c>
      <c r="AO259" s="967" t="str">
        <f t="shared" si="58"/>
        <v/>
      </c>
      <c r="AP259" s="966" t="str">
        <f t="shared" si="59"/>
        <v/>
      </c>
      <c r="AQ259" s="967" t="str">
        <f>IF(AM259="","",IF(COUNTIF(BO27:BO309,TRIM(AP259))&gt;0,"EXCLUSION EXACTE",""))</f>
        <v/>
      </c>
      <c r="AR259" s="967" t="str" cm="1">
        <f t="array" ref="AR259">IF(AM259="","",IF(SUMPRODUCT(--(BO27:BO309&lt;&gt;""),--ISNUMBER(SEARCH(" "&amp;BO27:BO309&amp;" ",AP259)))&gt;0,"BLOQUE MOLLUSQUES",""))</f>
        <v/>
      </c>
      <c r="AS259" s="967" t="str" cm="1">
        <f t="array" ref="AS259">IF(AM259="","",IF(SUMPRODUCT(--(BS27:BS309&lt;&gt;""),--ISNUMBER(SEARCH(" "&amp;BS27:BS309&amp;" ",AP259)))&gt;0,"FORCE MOLLUSQUES",""))</f>
        <v/>
      </c>
      <c r="AT259" s="966" t="str">
        <f t="shared" si="60"/>
        <v/>
      </c>
      <c r="AU259" s="966" t="str">
        <f t="shared" si="63"/>
        <v/>
      </c>
      <c r="AV259" s="967" t="str">
        <f t="shared" si="61"/>
        <v/>
      </c>
      <c r="AW259" s="967" t="str" cm="1">
        <f t="array" ref="AW259">IF(AM259="","",IF(AQ259&lt;&gt;"","",IF(SUMPRODUCT(--(BM27:BM1509=AW26),--(BL27:BL1509&lt;&gt;""),--ISNUMBER(SEARCH(" "&amp;BL27:BL1509&amp;" ",AP259)))&gt;0,AW26,"")))</f>
        <v/>
      </c>
      <c r="AX259" s="967" t="str" cm="1">
        <f t="array" ref="AX259">IF(AM259="","",IF(AQ259&lt;&gt;"","",IF(SUMPRODUCT(--(BM27:BM1509=AX26),--(BL27:BL1509&lt;&gt;""),--ISNUMBER(SEARCH(" "&amp;BL27:BL1509&amp;" ",AP259)))&gt;0,AX26,"")))</f>
        <v/>
      </c>
      <c r="AY259" s="967" t="str" cm="1">
        <f t="array" ref="AY259">IF(AM259="","",IF(AQ259&lt;&gt;"","",IF(SUMPRODUCT(--(BM27:BM1509=AY26),--(BL27:BL1509&lt;&gt;""),--ISNUMBER(SEARCH(" "&amp;BL27:BL1509&amp;" ",AP259)))&gt;0,AY26,"")))</f>
        <v/>
      </c>
      <c r="AZ259" s="967" t="str" cm="1">
        <f t="array" ref="AZ259">IF(AM259="","",IF(AQ259&lt;&gt;"","",IF(SUMPRODUCT(--(BM27:BM1509=AZ26),--(BL27:BL1509&lt;&gt;""),--ISNUMBER(SEARCH(" "&amp;BL27:BL1509&amp;" ",AP259)))&gt;0,AZ26,"")))</f>
        <v/>
      </c>
      <c r="BA259" s="967" t="str" cm="1">
        <f t="array" ref="BA259">IF(AM259="","",IF(AQ259&lt;&gt;"","",IF(SUMPRODUCT(--(BM27:BM1509=BA26),--(BL27:BL1509&lt;&gt;""),--ISNUMBER(SEARCH(" "&amp;BL27:BL1509&amp;" ",AP259)))&gt;0,BA26,"")))</f>
        <v/>
      </c>
      <c r="BB259" s="967" t="str" cm="1">
        <f t="array" ref="BB259">IF(AM259="","",IF(AQ259&lt;&gt;"","",IF(SUMPRODUCT(--(BM27:BM1509=BB26),--(BL27:BL1509&lt;&gt;""),--ISNUMBER(SEARCH(" "&amp;BL27:BL1509&amp;" ",AP259)))&gt;0,BB26,"")))</f>
        <v/>
      </c>
      <c r="BC259" s="967" t="str" cm="1">
        <f t="array" ref="BC259">IF(AM259="","",IF(AQ259&lt;&gt;"","",IF(SUMPRODUCT(--(BM27:BM1509=BC26),--(BL27:BL1509&lt;&gt;""),--ISNUMBER(SEARCH(" "&amp;BL27:BL1509&amp;" ",AP259)))&gt;0,BC26,"")))</f>
        <v/>
      </c>
      <c r="BD259" s="967" t="str" cm="1">
        <f t="array" ref="BD259">IF(AM259="","",IF(AQ259&lt;&gt;"","",IF(SUMPRODUCT(--(BM27:BM1509=BD26),--(BL27:BL1509&lt;&gt;""),--ISNUMBER(SEARCH(" "&amp;BL27:BL1509&amp;" ",AP259)))&gt;0,BD26,"")))</f>
        <v/>
      </c>
      <c r="BE259" s="967" t="str" cm="1">
        <f t="array" ref="BE259">IF(AM259="","",IF(AQ259&lt;&gt;"","",IF(SUMPRODUCT(--(BM27:BM1509=BE26),--(BL27:BL1509&lt;&gt;""),--ISNUMBER(SEARCH(" "&amp;BL27:BL1509&amp;" ",AP259)))&gt;0,BE26,"")))</f>
        <v/>
      </c>
      <c r="BF259" s="967" t="str" cm="1">
        <f t="array" ref="BF259">IF(AM259="","",IF(AQ259&lt;&gt;"","",IF(SUMPRODUCT(--(BM27:BM1509=BF26),--(BL27:BL1509&lt;&gt;""),--ISNUMBER(SEARCH(" "&amp;BL27:BL1509&amp;" ",AP259)))&gt;0,BF26,"")))</f>
        <v/>
      </c>
      <c r="BG259" s="967" t="str" cm="1">
        <f t="array" ref="BG259">IF(AM259="","",IF(AQ259&lt;&gt;"","",IF(SUMPRODUCT(--(BM27:BM1509=BG26),--(BL27:BL1509&lt;&gt;""),--ISNUMBER(SEARCH(" "&amp;BL27:BL1509&amp;" ",AP259)))&gt;0,BG26,"")))</f>
        <v/>
      </c>
      <c r="BH259" s="967" t="str" cm="1">
        <f t="array" ref="BH259">IF(AM259="","",IF(AQ259&lt;&gt;"","",IF(SUMPRODUCT(--(BM27:BM1509=BH26),--(BL27:BL1509&lt;&gt;""),--ISNUMBER(SEARCH(" "&amp;BL27:BL1509&amp;" ",AP259)))&gt;0,BH26,"")))</f>
        <v/>
      </c>
      <c r="BI259" s="967" t="str" cm="1">
        <f t="array" ref="BI259">IF(AM259="","",IF(AQ259&lt;&gt;"","",IF(SUMPRODUCT(--(BM27:BM1509=BI26),--(BL27:BL1509&lt;&gt;""),--ISNUMBER(SEARCH(" "&amp;BL27:BL1509&amp;" ",AP259)))&gt;0,BI26,"")))</f>
        <v/>
      </c>
      <c r="BJ259" s="967" t="str" cm="1">
        <f t="array" ref="BJ259">IF(AM259="","",IF(AS259&lt;&gt;"",BJ26,IF(AR259&lt;&gt;"","",IF(AQ259&lt;&gt;"","",IF(SUMPRODUCT(--(BM27:BM1509=BJ26),--(BL27:BL1509&lt;&gt;""),--ISNUMBER(SEARCH(" "&amp;BL27:BL1509&amp;" ",AP259)))&gt;0,BJ26,"")))))</f>
        <v/>
      </c>
      <c r="BL259" s="968" t="s">
        <v>2267</v>
      </c>
      <c r="BM259" s="968" t="s">
        <v>1962</v>
      </c>
      <c r="BO259" s="964"/>
      <c r="BP259" s="964"/>
      <c r="BQ259" s="964"/>
      <c r="BS259" s="964"/>
      <c r="BT259" s="964"/>
      <c r="BU259" s="964"/>
      <c r="CM259" s="49">
        <v>1</v>
      </c>
    </row>
    <row r="260" spans="4:91" ht="30" customHeight="1">
      <c r="D260" s="674"/>
      <c r="E260" s="680"/>
      <c r="F260" s="681"/>
      <c r="G260" s="680"/>
      <c r="H260" s="682"/>
      <c r="I260" s="891"/>
      <c r="J260" s="892"/>
      <c r="K260" s="745"/>
      <c r="L260" s="893"/>
      <c r="M260" s="894"/>
      <c r="N260" s="895"/>
      <c r="O260" s="896"/>
      <c r="P260" s="137"/>
      <c r="Q260" s="897"/>
      <c r="R260" s="751"/>
      <c r="S260" s="898"/>
      <c r="T260" s="753"/>
      <c r="U260" s="899"/>
      <c r="V260" s="900"/>
      <c r="W260" s="756"/>
      <c r="X260" s="764"/>
      <c r="Z260" s="973" t="str">
        <f>IF(AA260="","",COUNTIF(AA27:AA260,"&lt;&gt;"))</f>
        <v/>
      </c>
      <c r="AA260" s="965"/>
      <c r="AB260" s="974" t="str">
        <f t="shared" si="62"/>
        <v/>
      </c>
      <c r="AC260" s="984" t="str">
        <f t="shared" si="50"/>
        <v/>
      </c>
      <c r="AD260" s="976" t="str">
        <f t="shared" si="51"/>
        <v/>
      </c>
      <c r="AE260" s="977" t="str">
        <f t="shared" si="52"/>
        <v/>
      </c>
      <c r="AF260" s="964" t="str">
        <f>IF(AG260="","",COUNTIF(AG27:AG260,"&lt;&gt;"))</f>
        <v/>
      </c>
      <c r="AG260" s="965" t="str" cm="1">
        <f t="array" ref="AG260">IF(AK260="","",IF(LEN(AK260)&lt;=MAX(10,AF22),AK260,IFERROR(LEFT(AK260,LOOKUP(2,1/(MID(AK260,ROW(10:509),1)=" ")/(ROW(10:509)&lt;=MAX(10,AF22)),ROW(10:509))-1),LEFT(AK260,MAX(10,AF22)))))</f>
        <v/>
      </c>
      <c r="AH260" s="964" t="str">
        <f t="shared" si="53"/>
        <v/>
      </c>
      <c r="AI260" s="964" t="str">
        <f t="shared" si="54"/>
        <v/>
      </c>
      <c r="AJ260" s="964" t="str">
        <f>IF(AL259&lt;&gt;"",AJ259,IF(AJ259&lt;MAX(Z27:Z326),AJ259+1,""))</f>
        <v/>
      </c>
      <c r="AK260" s="965" t="str">
        <f>IF(AJ260="","",IF(AL259&lt;&gt;"",AL259,INDEX(AD27:AD326,MATCH(AJ260,Z27:Z326,0))))</f>
        <v/>
      </c>
      <c r="AL260" s="965" t="str">
        <f t="shared" si="55"/>
        <v/>
      </c>
      <c r="AM260" s="965" t="str">
        <f t="shared" si="56"/>
        <v/>
      </c>
      <c r="AN260" s="964" t="str">
        <f t="shared" si="57"/>
        <v/>
      </c>
      <c r="AO260" s="964" t="str">
        <f t="shared" si="58"/>
        <v/>
      </c>
      <c r="AP260" s="965" t="str">
        <f t="shared" si="59"/>
        <v/>
      </c>
      <c r="AQ260" s="964" t="str">
        <f>IF(AM260="","",IF(COUNTIF(BO27:BO309,TRIM(AP260))&gt;0,"EXCLUSION EXACTE",""))</f>
        <v/>
      </c>
      <c r="AR260" s="964" t="str" cm="1">
        <f t="array" ref="AR260">IF(AM260="","",IF(SUMPRODUCT(--(BO27:BO309&lt;&gt;""),--ISNUMBER(SEARCH(" "&amp;BO27:BO309&amp;" ",AP260)))&gt;0,"BLOQUE MOLLUSQUES",""))</f>
        <v/>
      </c>
      <c r="AS260" s="964" t="str" cm="1">
        <f t="array" ref="AS260">IF(AM260="","",IF(SUMPRODUCT(--(BS27:BS309&lt;&gt;""),--ISNUMBER(SEARCH(" "&amp;BS27:BS309&amp;" ",AP260)))&gt;0,"FORCE MOLLUSQUES",""))</f>
        <v/>
      </c>
      <c r="AT260" s="965" t="str">
        <f t="shared" si="60"/>
        <v/>
      </c>
      <c r="AU260" s="965" t="str">
        <f t="shared" si="63"/>
        <v/>
      </c>
      <c r="AV260" s="964" t="str">
        <f t="shared" si="61"/>
        <v/>
      </c>
      <c r="AW260" s="964" t="str" cm="1">
        <f t="array" ref="AW260">IF(AM260="","",IF(AQ260&lt;&gt;"","",IF(SUMPRODUCT(--(BM27:BM1509=AW26),--(BL27:BL1509&lt;&gt;""),--ISNUMBER(SEARCH(" "&amp;BL27:BL1509&amp;" ",AP260)))&gt;0,AW26,"")))</f>
        <v/>
      </c>
      <c r="AX260" s="964" t="str" cm="1">
        <f t="array" ref="AX260">IF(AM260="","",IF(AQ260&lt;&gt;"","",IF(SUMPRODUCT(--(BM27:BM1509=AX26),--(BL27:BL1509&lt;&gt;""),--ISNUMBER(SEARCH(" "&amp;BL27:BL1509&amp;" ",AP260)))&gt;0,AX26,"")))</f>
        <v/>
      </c>
      <c r="AY260" s="964" t="str" cm="1">
        <f t="array" ref="AY260">IF(AM260="","",IF(AQ260&lt;&gt;"","",IF(SUMPRODUCT(--(BM27:BM1509=AY26),--(BL27:BL1509&lt;&gt;""),--ISNUMBER(SEARCH(" "&amp;BL27:BL1509&amp;" ",AP260)))&gt;0,AY26,"")))</f>
        <v/>
      </c>
      <c r="AZ260" s="964" t="str" cm="1">
        <f t="array" ref="AZ260">IF(AM260="","",IF(AQ260&lt;&gt;"","",IF(SUMPRODUCT(--(BM27:BM1509=AZ26),--(BL27:BL1509&lt;&gt;""),--ISNUMBER(SEARCH(" "&amp;BL27:BL1509&amp;" ",AP260)))&gt;0,AZ26,"")))</f>
        <v/>
      </c>
      <c r="BA260" s="964" t="str" cm="1">
        <f t="array" ref="BA260">IF(AM260="","",IF(AQ260&lt;&gt;"","",IF(SUMPRODUCT(--(BM27:BM1509=BA26),--(BL27:BL1509&lt;&gt;""),--ISNUMBER(SEARCH(" "&amp;BL27:BL1509&amp;" ",AP260)))&gt;0,BA26,"")))</f>
        <v/>
      </c>
      <c r="BB260" s="964" t="str" cm="1">
        <f t="array" ref="BB260">IF(AM260="","",IF(AQ260&lt;&gt;"","",IF(SUMPRODUCT(--(BM27:BM1509=BB26),--(BL27:BL1509&lt;&gt;""),--ISNUMBER(SEARCH(" "&amp;BL27:BL1509&amp;" ",AP260)))&gt;0,BB26,"")))</f>
        <v/>
      </c>
      <c r="BC260" s="964" t="str" cm="1">
        <f t="array" ref="BC260">IF(AM260="","",IF(AQ260&lt;&gt;"","",IF(SUMPRODUCT(--(BM27:BM1509=BC26),--(BL27:BL1509&lt;&gt;""),--ISNUMBER(SEARCH(" "&amp;BL27:BL1509&amp;" ",AP260)))&gt;0,BC26,"")))</f>
        <v/>
      </c>
      <c r="BD260" s="964" t="str" cm="1">
        <f t="array" ref="BD260">IF(AM260="","",IF(AQ260&lt;&gt;"","",IF(SUMPRODUCT(--(BM27:BM1509=BD26),--(BL27:BL1509&lt;&gt;""),--ISNUMBER(SEARCH(" "&amp;BL27:BL1509&amp;" ",AP260)))&gt;0,BD26,"")))</f>
        <v/>
      </c>
      <c r="BE260" s="964" t="str" cm="1">
        <f t="array" ref="BE260">IF(AM260="","",IF(AQ260&lt;&gt;"","",IF(SUMPRODUCT(--(BM27:BM1509=BE26),--(BL27:BL1509&lt;&gt;""),--ISNUMBER(SEARCH(" "&amp;BL27:BL1509&amp;" ",AP260)))&gt;0,BE26,"")))</f>
        <v/>
      </c>
      <c r="BF260" s="964" t="str" cm="1">
        <f t="array" ref="BF260">IF(AM260="","",IF(AQ260&lt;&gt;"","",IF(SUMPRODUCT(--(BM27:BM1509=BF26),--(BL27:BL1509&lt;&gt;""),--ISNUMBER(SEARCH(" "&amp;BL27:BL1509&amp;" ",AP260)))&gt;0,BF26,"")))</f>
        <v/>
      </c>
      <c r="BG260" s="964" t="str" cm="1">
        <f t="array" ref="BG260">IF(AM260="","",IF(AQ260&lt;&gt;"","",IF(SUMPRODUCT(--(BM27:BM1509=BG26),--(BL27:BL1509&lt;&gt;""),--ISNUMBER(SEARCH(" "&amp;BL27:BL1509&amp;" ",AP260)))&gt;0,BG26,"")))</f>
        <v/>
      </c>
      <c r="BH260" s="964" t="str" cm="1">
        <f t="array" ref="BH260">IF(AM260="","",IF(AQ260&lt;&gt;"","",IF(SUMPRODUCT(--(BM27:BM1509=BH26),--(BL27:BL1509&lt;&gt;""),--ISNUMBER(SEARCH(" "&amp;BL27:BL1509&amp;" ",AP260)))&gt;0,BH26,"")))</f>
        <v/>
      </c>
      <c r="BI260" s="964" t="str" cm="1">
        <f t="array" ref="BI260">IF(AM260="","",IF(AQ260&lt;&gt;"","",IF(SUMPRODUCT(--(BM27:BM1509=BI26),--(BL27:BL1509&lt;&gt;""),--ISNUMBER(SEARCH(" "&amp;BL27:BL1509&amp;" ",AP260)))&gt;0,BI26,"")))</f>
        <v/>
      </c>
      <c r="BJ260" s="964" t="str" cm="1">
        <f t="array" ref="BJ260">IF(AM260="","",IF(AS260&lt;&gt;"",BJ26,IF(AR260&lt;&gt;"","",IF(AQ260&lt;&gt;"","",IF(SUMPRODUCT(--(BM27:BM1509=BJ26),--(BL27:BL1509&lt;&gt;""),--ISNUMBER(SEARCH(" "&amp;BL27:BL1509&amp;" ",AP260)))&gt;0,BJ26,"")))))</f>
        <v/>
      </c>
      <c r="BL260" s="964" t="s">
        <v>2268</v>
      </c>
      <c r="BM260" s="964" t="s">
        <v>1962</v>
      </c>
      <c r="BO260" s="964"/>
      <c r="BP260" s="964"/>
      <c r="BQ260" s="964"/>
      <c r="BS260" s="964"/>
      <c r="BT260" s="964"/>
      <c r="BU260" s="964"/>
      <c r="CM260" s="49">
        <v>1</v>
      </c>
    </row>
    <row r="261" spans="4:91" ht="30" customHeight="1">
      <c r="D261" s="674"/>
      <c r="E261" s="680"/>
      <c r="F261" s="681"/>
      <c r="G261" s="680"/>
      <c r="H261" s="682"/>
      <c r="I261" s="891"/>
      <c r="J261" s="892"/>
      <c r="K261" s="745"/>
      <c r="L261" s="893"/>
      <c r="M261" s="894"/>
      <c r="N261" s="895"/>
      <c r="O261" s="896"/>
      <c r="P261" s="137"/>
      <c r="Q261" s="897"/>
      <c r="R261" s="751"/>
      <c r="S261" s="898"/>
      <c r="T261" s="753"/>
      <c r="U261" s="899"/>
      <c r="V261" s="900"/>
      <c r="W261" s="756"/>
      <c r="X261" s="764"/>
      <c r="Z261" s="957" t="str">
        <f>IF(AA261="","",COUNTIF(AA27:AA261,"&lt;&gt;"))</f>
        <v/>
      </c>
      <c r="AA261" s="958"/>
      <c r="AB261" s="974" t="str">
        <f t="shared" si="62"/>
        <v/>
      </c>
      <c r="AC261" s="984" t="str">
        <f t="shared" si="50"/>
        <v/>
      </c>
      <c r="AD261" s="961" t="str">
        <f t="shared" si="51"/>
        <v/>
      </c>
      <c r="AE261" s="962" t="str">
        <f t="shared" si="52"/>
        <v/>
      </c>
      <c r="AF261" s="963" t="str">
        <f>IF(AG261="","",COUNTIF(AG27:AG261,"&lt;&gt;"))</f>
        <v/>
      </c>
      <c r="AG261" s="958" t="str" cm="1">
        <f t="array" ref="AG261">IF(AK261="","",IF(LEN(AK261)&lt;=MAX(10,AF22),AK261,IFERROR(LEFT(AK261,LOOKUP(2,1/(MID(AK261,ROW(10:509),1)=" ")/(ROW(10:509)&lt;=MAX(10,AF22)),ROW(10:509))-1),LEFT(AK261,MAX(10,AF22)))))</f>
        <v/>
      </c>
      <c r="AH261" s="963" t="str">
        <f t="shared" si="53"/>
        <v/>
      </c>
      <c r="AI261" s="963" t="str">
        <f t="shared" si="54"/>
        <v/>
      </c>
      <c r="AJ261" s="964" t="str">
        <f>IF(AL260&lt;&gt;"",AJ260,IF(AJ260&lt;MAX(Z27:Z326),AJ260+1,""))</f>
        <v/>
      </c>
      <c r="AK261" s="965" t="str">
        <f>IF(AJ261="","",IF(AL260&lt;&gt;"",AL260,INDEX(AD27:AD326,MATCH(AJ261,Z27:Z326,0))))</f>
        <v/>
      </c>
      <c r="AL261" s="965" t="str">
        <f t="shared" si="55"/>
        <v/>
      </c>
      <c r="AM261" s="966" t="str">
        <f t="shared" si="56"/>
        <v/>
      </c>
      <c r="AN261" s="967" t="str">
        <f t="shared" si="57"/>
        <v/>
      </c>
      <c r="AO261" s="967" t="str">
        <f t="shared" si="58"/>
        <v/>
      </c>
      <c r="AP261" s="966" t="str">
        <f t="shared" si="59"/>
        <v/>
      </c>
      <c r="AQ261" s="967" t="str">
        <f>IF(AM261="","",IF(COUNTIF(BO27:BO309,TRIM(AP261))&gt;0,"EXCLUSION EXACTE",""))</f>
        <v/>
      </c>
      <c r="AR261" s="967" t="str" cm="1">
        <f t="array" ref="AR261">IF(AM261="","",IF(SUMPRODUCT(--(BO27:BO309&lt;&gt;""),--ISNUMBER(SEARCH(" "&amp;BO27:BO309&amp;" ",AP261)))&gt;0,"BLOQUE MOLLUSQUES",""))</f>
        <v/>
      </c>
      <c r="AS261" s="967" t="str" cm="1">
        <f t="array" ref="AS261">IF(AM261="","",IF(SUMPRODUCT(--(BS27:BS309&lt;&gt;""),--ISNUMBER(SEARCH(" "&amp;BS27:BS309&amp;" ",AP261)))&gt;0,"FORCE MOLLUSQUES",""))</f>
        <v/>
      </c>
      <c r="AT261" s="966" t="str">
        <f t="shared" si="60"/>
        <v/>
      </c>
      <c r="AU261" s="966" t="str">
        <f t="shared" si="63"/>
        <v/>
      </c>
      <c r="AV261" s="967" t="str">
        <f t="shared" si="61"/>
        <v/>
      </c>
      <c r="AW261" s="967" t="str" cm="1">
        <f t="array" ref="AW261">IF(AM261="","",IF(AQ261&lt;&gt;"","",IF(SUMPRODUCT(--(BM27:BM1509=AW26),--(BL27:BL1509&lt;&gt;""),--ISNUMBER(SEARCH(" "&amp;BL27:BL1509&amp;" ",AP261)))&gt;0,AW26,"")))</f>
        <v/>
      </c>
      <c r="AX261" s="967" t="str" cm="1">
        <f t="array" ref="AX261">IF(AM261="","",IF(AQ261&lt;&gt;"","",IF(SUMPRODUCT(--(BM27:BM1509=AX26),--(BL27:BL1509&lt;&gt;""),--ISNUMBER(SEARCH(" "&amp;BL27:BL1509&amp;" ",AP261)))&gt;0,AX26,"")))</f>
        <v/>
      </c>
      <c r="AY261" s="967" t="str" cm="1">
        <f t="array" ref="AY261">IF(AM261="","",IF(AQ261&lt;&gt;"","",IF(SUMPRODUCT(--(BM27:BM1509=AY26),--(BL27:BL1509&lt;&gt;""),--ISNUMBER(SEARCH(" "&amp;BL27:BL1509&amp;" ",AP261)))&gt;0,AY26,"")))</f>
        <v/>
      </c>
      <c r="AZ261" s="967" t="str" cm="1">
        <f t="array" ref="AZ261">IF(AM261="","",IF(AQ261&lt;&gt;"","",IF(SUMPRODUCT(--(BM27:BM1509=AZ26),--(BL27:BL1509&lt;&gt;""),--ISNUMBER(SEARCH(" "&amp;BL27:BL1509&amp;" ",AP261)))&gt;0,AZ26,"")))</f>
        <v/>
      </c>
      <c r="BA261" s="967" t="str" cm="1">
        <f t="array" ref="BA261">IF(AM261="","",IF(AQ261&lt;&gt;"","",IF(SUMPRODUCT(--(BM27:BM1509=BA26),--(BL27:BL1509&lt;&gt;""),--ISNUMBER(SEARCH(" "&amp;BL27:BL1509&amp;" ",AP261)))&gt;0,BA26,"")))</f>
        <v/>
      </c>
      <c r="BB261" s="967" t="str" cm="1">
        <f t="array" ref="BB261">IF(AM261="","",IF(AQ261&lt;&gt;"","",IF(SUMPRODUCT(--(BM27:BM1509=BB26),--(BL27:BL1509&lt;&gt;""),--ISNUMBER(SEARCH(" "&amp;BL27:BL1509&amp;" ",AP261)))&gt;0,BB26,"")))</f>
        <v/>
      </c>
      <c r="BC261" s="967" t="str" cm="1">
        <f t="array" ref="BC261">IF(AM261="","",IF(AQ261&lt;&gt;"","",IF(SUMPRODUCT(--(BM27:BM1509=BC26),--(BL27:BL1509&lt;&gt;""),--ISNUMBER(SEARCH(" "&amp;BL27:BL1509&amp;" ",AP261)))&gt;0,BC26,"")))</f>
        <v/>
      </c>
      <c r="BD261" s="967" t="str" cm="1">
        <f t="array" ref="BD261">IF(AM261="","",IF(AQ261&lt;&gt;"","",IF(SUMPRODUCT(--(BM27:BM1509=BD26),--(BL27:BL1509&lt;&gt;""),--ISNUMBER(SEARCH(" "&amp;BL27:BL1509&amp;" ",AP261)))&gt;0,BD26,"")))</f>
        <v/>
      </c>
      <c r="BE261" s="967" t="str" cm="1">
        <f t="array" ref="BE261">IF(AM261="","",IF(AQ261&lt;&gt;"","",IF(SUMPRODUCT(--(BM27:BM1509=BE26),--(BL27:BL1509&lt;&gt;""),--ISNUMBER(SEARCH(" "&amp;BL27:BL1509&amp;" ",AP261)))&gt;0,BE26,"")))</f>
        <v/>
      </c>
      <c r="BF261" s="967" t="str" cm="1">
        <f t="array" ref="BF261">IF(AM261="","",IF(AQ261&lt;&gt;"","",IF(SUMPRODUCT(--(BM27:BM1509=BF26),--(BL27:BL1509&lt;&gt;""),--ISNUMBER(SEARCH(" "&amp;BL27:BL1509&amp;" ",AP261)))&gt;0,BF26,"")))</f>
        <v/>
      </c>
      <c r="BG261" s="967" t="str" cm="1">
        <f t="array" ref="BG261">IF(AM261="","",IF(AQ261&lt;&gt;"","",IF(SUMPRODUCT(--(BM27:BM1509=BG26),--(BL27:BL1509&lt;&gt;""),--ISNUMBER(SEARCH(" "&amp;BL27:BL1509&amp;" ",AP261)))&gt;0,BG26,"")))</f>
        <v/>
      </c>
      <c r="BH261" s="967" t="str" cm="1">
        <f t="array" ref="BH261">IF(AM261="","",IF(AQ261&lt;&gt;"","",IF(SUMPRODUCT(--(BM27:BM1509=BH26),--(BL27:BL1509&lt;&gt;""),--ISNUMBER(SEARCH(" "&amp;BL27:BL1509&amp;" ",AP261)))&gt;0,BH26,"")))</f>
        <v/>
      </c>
      <c r="BI261" s="967" t="str" cm="1">
        <f t="array" ref="BI261">IF(AM261="","",IF(AQ261&lt;&gt;"","",IF(SUMPRODUCT(--(BM27:BM1509=BI26),--(BL27:BL1509&lt;&gt;""),--ISNUMBER(SEARCH(" "&amp;BL27:BL1509&amp;" ",AP261)))&gt;0,BI26,"")))</f>
        <v/>
      </c>
      <c r="BJ261" s="967" t="str" cm="1">
        <f t="array" ref="BJ261">IF(AM261="","",IF(AS261&lt;&gt;"",BJ26,IF(AR261&lt;&gt;"","",IF(AQ261&lt;&gt;"","",IF(SUMPRODUCT(--(BM27:BM1509=BJ26),--(BL27:BL1509&lt;&gt;""),--ISNUMBER(SEARCH(" "&amp;BL27:BL1509&amp;" ",AP261)))&gt;0,BJ26,"")))))</f>
        <v/>
      </c>
      <c r="BL261" s="968" t="s">
        <v>2269</v>
      </c>
      <c r="BM261" s="968" t="s">
        <v>1962</v>
      </c>
      <c r="BO261" s="964"/>
      <c r="BP261" s="964"/>
      <c r="BQ261" s="964"/>
      <c r="BS261" s="964"/>
      <c r="BT261" s="964"/>
      <c r="BU261" s="964"/>
      <c r="CM261" s="49">
        <v>1</v>
      </c>
    </row>
    <row r="262" spans="4:91" ht="30" customHeight="1">
      <c r="D262" s="674"/>
      <c r="E262" s="680"/>
      <c r="F262" s="681"/>
      <c r="G262" s="680"/>
      <c r="H262" s="682"/>
      <c r="I262" s="891"/>
      <c r="J262" s="892"/>
      <c r="K262" s="745"/>
      <c r="L262" s="893"/>
      <c r="M262" s="894"/>
      <c r="N262" s="895"/>
      <c r="O262" s="896"/>
      <c r="P262" s="137"/>
      <c r="Q262" s="897"/>
      <c r="R262" s="751"/>
      <c r="S262" s="898"/>
      <c r="T262" s="753"/>
      <c r="U262" s="899"/>
      <c r="V262" s="900"/>
      <c r="W262" s="756"/>
      <c r="X262" s="764"/>
      <c r="Z262" s="973" t="str">
        <f>IF(AA262="","",COUNTIF(AA27:AA262,"&lt;&gt;"))</f>
        <v/>
      </c>
      <c r="AA262" s="965"/>
      <c r="AB262" s="974" t="str">
        <f t="shared" si="62"/>
        <v/>
      </c>
      <c r="AC262" s="984" t="str">
        <f t="shared" si="50"/>
        <v/>
      </c>
      <c r="AD262" s="976" t="str">
        <f t="shared" si="51"/>
        <v/>
      </c>
      <c r="AE262" s="977" t="str">
        <f t="shared" si="52"/>
        <v/>
      </c>
      <c r="AF262" s="964" t="str">
        <f>IF(AG262="","",COUNTIF(AG27:AG262,"&lt;&gt;"))</f>
        <v/>
      </c>
      <c r="AG262" s="965" t="str" cm="1">
        <f t="array" ref="AG262">IF(AK262="","",IF(LEN(AK262)&lt;=MAX(10,AF22),AK262,IFERROR(LEFT(AK262,LOOKUP(2,1/(MID(AK262,ROW(10:509),1)=" ")/(ROW(10:509)&lt;=MAX(10,AF22)),ROW(10:509))-1),LEFT(AK262,MAX(10,AF22)))))</f>
        <v/>
      </c>
      <c r="AH262" s="964" t="str">
        <f t="shared" si="53"/>
        <v/>
      </c>
      <c r="AI262" s="964" t="str">
        <f t="shared" si="54"/>
        <v/>
      </c>
      <c r="AJ262" s="964" t="str">
        <f>IF(AL261&lt;&gt;"",AJ261,IF(AJ261&lt;MAX(Z27:Z326),AJ261+1,""))</f>
        <v/>
      </c>
      <c r="AK262" s="965" t="str">
        <f>IF(AJ262="","",IF(AL261&lt;&gt;"",AL261,INDEX(AD27:AD326,MATCH(AJ262,Z27:Z326,0))))</f>
        <v/>
      </c>
      <c r="AL262" s="965" t="str">
        <f t="shared" si="55"/>
        <v/>
      </c>
      <c r="AM262" s="965" t="str">
        <f t="shared" si="56"/>
        <v/>
      </c>
      <c r="AN262" s="964" t="str">
        <f t="shared" si="57"/>
        <v/>
      </c>
      <c r="AO262" s="964" t="str">
        <f t="shared" si="58"/>
        <v/>
      </c>
      <c r="AP262" s="965" t="str">
        <f t="shared" si="59"/>
        <v/>
      </c>
      <c r="AQ262" s="964" t="str">
        <f>IF(AM262="","",IF(COUNTIF(BO27:BO309,TRIM(AP262))&gt;0,"EXCLUSION EXACTE",""))</f>
        <v/>
      </c>
      <c r="AR262" s="964" t="str" cm="1">
        <f t="array" ref="AR262">IF(AM262="","",IF(SUMPRODUCT(--(BO27:BO309&lt;&gt;""),--ISNUMBER(SEARCH(" "&amp;BO27:BO309&amp;" ",AP262)))&gt;0,"BLOQUE MOLLUSQUES",""))</f>
        <v/>
      </c>
      <c r="AS262" s="964" t="str" cm="1">
        <f t="array" ref="AS262">IF(AM262="","",IF(SUMPRODUCT(--(BS27:BS309&lt;&gt;""),--ISNUMBER(SEARCH(" "&amp;BS27:BS309&amp;" ",AP262)))&gt;0,"FORCE MOLLUSQUES",""))</f>
        <v/>
      </c>
      <c r="AT262" s="965" t="str">
        <f t="shared" si="60"/>
        <v/>
      </c>
      <c r="AU262" s="965" t="str">
        <f t="shared" si="63"/>
        <v/>
      </c>
      <c r="AV262" s="964" t="str">
        <f t="shared" si="61"/>
        <v/>
      </c>
      <c r="AW262" s="964" t="str" cm="1">
        <f t="array" ref="AW262">IF(AM262="","",IF(AQ262&lt;&gt;"","",IF(SUMPRODUCT(--(BM27:BM1509=AW26),--(BL27:BL1509&lt;&gt;""),--ISNUMBER(SEARCH(" "&amp;BL27:BL1509&amp;" ",AP262)))&gt;0,AW26,"")))</f>
        <v/>
      </c>
      <c r="AX262" s="964" t="str" cm="1">
        <f t="array" ref="AX262">IF(AM262="","",IF(AQ262&lt;&gt;"","",IF(SUMPRODUCT(--(BM27:BM1509=AX26),--(BL27:BL1509&lt;&gt;""),--ISNUMBER(SEARCH(" "&amp;BL27:BL1509&amp;" ",AP262)))&gt;0,AX26,"")))</f>
        <v/>
      </c>
      <c r="AY262" s="964" t="str" cm="1">
        <f t="array" ref="AY262">IF(AM262="","",IF(AQ262&lt;&gt;"","",IF(SUMPRODUCT(--(BM27:BM1509=AY26),--(BL27:BL1509&lt;&gt;""),--ISNUMBER(SEARCH(" "&amp;BL27:BL1509&amp;" ",AP262)))&gt;0,AY26,"")))</f>
        <v/>
      </c>
      <c r="AZ262" s="964" t="str" cm="1">
        <f t="array" ref="AZ262">IF(AM262="","",IF(AQ262&lt;&gt;"","",IF(SUMPRODUCT(--(BM27:BM1509=AZ26),--(BL27:BL1509&lt;&gt;""),--ISNUMBER(SEARCH(" "&amp;BL27:BL1509&amp;" ",AP262)))&gt;0,AZ26,"")))</f>
        <v/>
      </c>
      <c r="BA262" s="964" t="str" cm="1">
        <f t="array" ref="BA262">IF(AM262="","",IF(AQ262&lt;&gt;"","",IF(SUMPRODUCT(--(BM27:BM1509=BA26),--(BL27:BL1509&lt;&gt;""),--ISNUMBER(SEARCH(" "&amp;BL27:BL1509&amp;" ",AP262)))&gt;0,BA26,"")))</f>
        <v/>
      </c>
      <c r="BB262" s="964" t="str" cm="1">
        <f t="array" ref="BB262">IF(AM262="","",IF(AQ262&lt;&gt;"","",IF(SUMPRODUCT(--(BM27:BM1509=BB26),--(BL27:BL1509&lt;&gt;""),--ISNUMBER(SEARCH(" "&amp;BL27:BL1509&amp;" ",AP262)))&gt;0,BB26,"")))</f>
        <v/>
      </c>
      <c r="BC262" s="964" t="str" cm="1">
        <f t="array" ref="BC262">IF(AM262="","",IF(AQ262&lt;&gt;"","",IF(SUMPRODUCT(--(BM27:BM1509=BC26),--(BL27:BL1509&lt;&gt;""),--ISNUMBER(SEARCH(" "&amp;BL27:BL1509&amp;" ",AP262)))&gt;0,BC26,"")))</f>
        <v/>
      </c>
      <c r="BD262" s="964" t="str" cm="1">
        <f t="array" ref="BD262">IF(AM262="","",IF(AQ262&lt;&gt;"","",IF(SUMPRODUCT(--(BM27:BM1509=BD26),--(BL27:BL1509&lt;&gt;""),--ISNUMBER(SEARCH(" "&amp;BL27:BL1509&amp;" ",AP262)))&gt;0,BD26,"")))</f>
        <v/>
      </c>
      <c r="BE262" s="964" t="str" cm="1">
        <f t="array" ref="BE262">IF(AM262="","",IF(AQ262&lt;&gt;"","",IF(SUMPRODUCT(--(BM27:BM1509=BE26),--(BL27:BL1509&lt;&gt;""),--ISNUMBER(SEARCH(" "&amp;BL27:BL1509&amp;" ",AP262)))&gt;0,BE26,"")))</f>
        <v/>
      </c>
      <c r="BF262" s="964" t="str" cm="1">
        <f t="array" ref="BF262">IF(AM262="","",IF(AQ262&lt;&gt;"","",IF(SUMPRODUCT(--(BM27:BM1509=BF26),--(BL27:BL1509&lt;&gt;""),--ISNUMBER(SEARCH(" "&amp;BL27:BL1509&amp;" ",AP262)))&gt;0,BF26,"")))</f>
        <v/>
      </c>
      <c r="BG262" s="964" t="str" cm="1">
        <f t="array" ref="BG262">IF(AM262="","",IF(AQ262&lt;&gt;"","",IF(SUMPRODUCT(--(BM27:BM1509=BG26),--(BL27:BL1509&lt;&gt;""),--ISNUMBER(SEARCH(" "&amp;BL27:BL1509&amp;" ",AP262)))&gt;0,BG26,"")))</f>
        <v/>
      </c>
      <c r="BH262" s="964" t="str" cm="1">
        <f t="array" ref="BH262">IF(AM262="","",IF(AQ262&lt;&gt;"","",IF(SUMPRODUCT(--(BM27:BM1509=BH26),--(BL27:BL1509&lt;&gt;""),--ISNUMBER(SEARCH(" "&amp;BL27:BL1509&amp;" ",AP262)))&gt;0,BH26,"")))</f>
        <v/>
      </c>
      <c r="BI262" s="964" t="str" cm="1">
        <f t="array" ref="BI262">IF(AM262="","",IF(AQ262&lt;&gt;"","",IF(SUMPRODUCT(--(BM27:BM1509=BI26),--(BL27:BL1509&lt;&gt;""),--ISNUMBER(SEARCH(" "&amp;BL27:BL1509&amp;" ",AP262)))&gt;0,BI26,"")))</f>
        <v/>
      </c>
      <c r="BJ262" s="964" t="str" cm="1">
        <f t="array" ref="BJ262">IF(AM262="","",IF(AS262&lt;&gt;"",BJ26,IF(AR262&lt;&gt;"","",IF(AQ262&lt;&gt;"","",IF(SUMPRODUCT(--(BM27:BM1509=BJ26),--(BL27:BL1509&lt;&gt;""),--ISNUMBER(SEARCH(" "&amp;BL27:BL1509&amp;" ",AP262)))&gt;0,BJ26,"")))))</f>
        <v/>
      </c>
      <c r="BL262" s="964" t="s">
        <v>2270</v>
      </c>
      <c r="BM262" s="964" t="s">
        <v>1962</v>
      </c>
      <c r="BO262" s="964"/>
      <c r="BP262" s="964"/>
      <c r="BQ262" s="964"/>
      <c r="BS262" s="964"/>
      <c r="BT262" s="964"/>
      <c r="BU262" s="964"/>
      <c r="CM262" s="49">
        <v>1</v>
      </c>
    </row>
    <row r="263" spans="4:91" ht="30" customHeight="1">
      <c r="D263" s="674"/>
      <c r="E263" s="680"/>
      <c r="F263" s="681"/>
      <c r="G263" s="680"/>
      <c r="H263" s="682"/>
      <c r="I263" s="891"/>
      <c r="J263" s="892"/>
      <c r="K263" s="745"/>
      <c r="L263" s="893"/>
      <c r="M263" s="894"/>
      <c r="N263" s="895"/>
      <c r="O263" s="896"/>
      <c r="P263" s="137"/>
      <c r="Q263" s="897"/>
      <c r="R263" s="751"/>
      <c r="S263" s="898"/>
      <c r="T263" s="753"/>
      <c r="U263" s="899"/>
      <c r="V263" s="900"/>
      <c r="W263" s="756"/>
      <c r="X263" s="764"/>
      <c r="Z263" s="957" t="str">
        <f>IF(AA263="","",COUNTIF(AA27:AA263,"&lt;&gt;"))</f>
        <v/>
      </c>
      <c r="AA263" s="958"/>
      <c r="AB263" s="974" t="str">
        <f t="shared" si="62"/>
        <v/>
      </c>
      <c r="AC263" s="984" t="str">
        <f t="shared" si="50"/>
        <v/>
      </c>
      <c r="AD263" s="961" t="str">
        <f t="shared" si="51"/>
        <v/>
      </c>
      <c r="AE263" s="962" t="str">
        <f t="shared" si="52"/>
        <v/>
      </c>
      <c r="AF263" s="963" t="str">
        <f>IF(AG263="","",COUNTIF(AG27:AG263,"&lt;&gt;"))</f>
        <v/>
      </c>
      <c r="AG263" s="958" t="str" cm="1">
        <f t="array" ref="AG263">IF(AK263="","",IF(LEN(AK263)&lt;=MAX(10,AF22),AK263,IFERROR(LEFT(AK263,LOOKUP(2,1/(MID(AK263,ROW(10:509),1)=" ")/(ROW(10:509)&lt;=MAX(10,AF22)),ROW(10:509))-1),LEFT(AK263,MAX(10,AF22)))))</f>
        <v/>
      </c>
      <c r="AH263" s="963" t="str">
        <f t="shared" si="53"/>
        <v/>
      </c>
      <c r="AI263" s="963" t="str">
        <f t="shared" si="54"/>
        <v/>
      </c>
      <c r="AJ263" s="964" t="str">
        <f>IF(AL262&lt;&gt;"",AJ262,IF(AJ262&lt;MAX(Z27:Z326),AJ262+1,""))</f>
        <v/>
      </c>
      <c r="AK263" s="965" t="str">
        <f>IF(AJ263="","",IF(AL262&lt;&gt;"",AL262,INDEX(AD27:AD326,MATCH(AJ263,Z27:Z326,0))))</f>
        <v/>
      </c>
      <c r="AL263" s="965" t="str">
        <f t="shared" si="55"/>
        <v/>
      </c>
      <c r="AM263" s="966" t="str">
        <f t="shared" si="56"/>
        <v/>
      </c>
      <c r="AN263" s="967" t="str">
        <f t="shared" si="57"/>
        <v/>
      </c>
      <c r="AO263" s="967" t="str">
        <f t="shared" si="58"/>
        <v/>
      </c>
      <c r="AP263" s="966" t="str">
        <f t="shared" si="59"/>
        <v/>
      </c>
      <c r="AQ263" s="967" t="str">
        <f>IF(AM263="","",IF(COUNTIF(BO27:BO309,TRIM(AP263))&gt;0,"EXCLUSION EXACTE",""))</f>
        <v/>
      </c>
      <c r="AR263" s="967" t="str" cm="1">
        <f t="array" ref="AR263">IF(AM263="","",IF(SUMPRODUCT(--(BO27:BO309&lt;&gt;""),--ISNUMBER(SEARCH(" "&amp;BO27:BO309&amp;" ",AP263)))&gt;0,"BLOQUE MOLLUSQUES",""))</f>
        <v/>
      </c>
      <c r="AS263" s="967" t="str" cm="1">
        <f t="array" ref="AS263">IF(AM263="","",IF(SUMPRODUCT(--(BS27:BS309&lt;&gt;""),--ISNUMBER(SEARCH(" "&amp;BS27:BS309&amp;" ",AP263)))&gt;0,"FORCE MOLLUSQUES",""))</f>
        <v/>
      </c>
      <c r="AT263" s="966" t="str">
        <f t="shared" si="60"/>
        <v/>
      </c>
      <c r="AU263" s="966" t="str">
        <f t="shared" si="63"/>
        <v/>
      </c>
      <c r="AV263" s="967" t="str">
        <f t="shared" si="61"/>
        <v/>
      </c>
      <c r="AW263" s="967" t="str" cm="1">
        <f t="array" ref="AW263">IF(AM263="","",IF(AQ263&lt;&gt;"","",IF(SUMPRODUCT(--(BM27:BM1509=AW26),--(BL27:BL1509&lt;&gt;""),--ISNUMBER(SEARCH(" "&amp;BL27:BL1509&amp;" ",AP263)))&gt;0,AW26,"")))</f>
        <v/>
      </c>
      <c r="AX263" s="967" t="str" cm="1">
        <f t="array" ref="AX263">IF(AM263="","",IF(AQ263&lt;&gt;"","",IF(SUMPRODUCT(--(BM27:BM1509=AX26),--(BL27:BL1509&lt;&gt;""),--ISNUMBER(SEARCH(" "&amp;BL27:BL1509&amp;" ",AP263)))&gt;0,AX26,"")))</f>
        <v/>
      </c>
      <c r="AY263" s="967" t="str" cm="1">
        <f t="array" ref="AY263">IF(AM263="","",IF(AQ263&lt;&gt;"","",IF(SUMPRODUCT(--(BM27:BM1509=AY26),--(BL27:BL1509&lt;&gt;""),--ISNUMBER(SEARCH(" "&amp;BL27:BL1509&amp;" ",AP263)))&gt;0,AY26,"")))</f>
        <v/>
      </c>
      <c r="AZ263" s="967" t="str" cm="1">
        <f t="array" ref="AZ263">IF(AM263="","",IF(AQ263&lt;&gt;"","",IF(SUMPRODUCT(--(BM27:BM1509=AZ26),--(BL27:BL1509&lt;&gt;""),--ISNUMBER(SEARCH(" "&amp;BL27:BL1509&amp;" ",AP263)))&gt;0,AZ26,"")))</f>
        <v/>
      </c>
      <c r="BA263" s="967" t="str" cm="1">
        <f t="array" ref="BA263">IF(AM263="","",IF(AQ263&lt;&gt;"","",IF(SUMPRODUCT(--(BM27:BM1509=BA26),--(BL27:BL1509&lt;&gt;""),--ISNUMBER(SEARCH(" "&amp;BL27:BL1509&amp;" ",AP263)))&gt;0,BA26,"")))</f>
        <v/>
      </c>
      <c r="BB263" s="967" t="str" cm="1">
        <f t="array" ref="BB263">IF(AM263="","",IF(AQ263&lt;&gt;"","",IF(SUMPRODUCT(--(BM27:BM1509=BB26),--(BL27:BL1509&lt;&gt;""),--ISNUMBER(SEARCH(" "&amp;BL27:BL1509&amp;" ",AP263)))&gt;0,BB26,"")))</f>
        <v/>
      </c>
      <c r="BC263" s="967" t="str" cm="1">
        <f t="array" ref="BC263">IF(AM263="","",IF(AQ263&lt;&gt;"","",IF(SUMPRODUCT(--(BM27:BM1509=BC26),--(BL27:BL1509&lt;&gt;""),--ISNUMBER(SEARCH(" "&amp;BL27:BL1509&amp;" ",AP263)))&gt;0,BC26,"")))</f>
        <v/>
      </c>
      <c r="BD263" s="967" t="str" cm="1">
        <f t="array" ref="BD263">IF(AM263="","",IF(AQ263&lt;&gt;"","",IF(SUMPRODUCT(--(BM27:BM1509=BD26),--(BL27:BL1509&lt;&gt;""),--ISNUMBER(SEARCH(" "&amp;BL27:BL1509&amp;" ",AP263)))&gt;0,BD26,"")))</f>
        <v/>
      </c>
      <c r="BE263" s="967" t="str" cm="1">
        <f t="array" ref="BE263">IF(AM263="","",IF(AQ263&lt;&gt;"","",IF(SUMPRODUCT(--(BM27:BM1509=BE26),--(BL27:BL1509&lt;&gt;""),--ISNUMBER(SEARCH(" "&amp;BL27:BL1509&amp;" ",AP263)))&gt;0,BE26,"")))</f>
        <v/>
      </c>
      <c r="BF263" s="967" t="str" cm="1">
        <f t="array" ref="BF263">IF(AM263="","",IF(AQ263&lt;&gt;"","",IF(SUMPRODUCT(--(BM27:BM1509=BF26),--(BL27:BL1509&lt;&gt;""),--ISNUMBER(SEARCH(" "&amp;BL27:BL1509&amp;" ",AP263)))&gt;0,BF26,"")))</f>
        <v/>
      </c>
      <c r="BG263" s="967" t="str" cm="1">
        <f t="array" ref="BG263">IF(AM263="","",IF(AQ263&lt;&gt;"","",IF(SUMPRODUCT(--(BM27:BM1509=BG26),--(BL27:BL1509&lt;&gt;""),--ISNUMBER(SEARCH(" "&amp;BL27:BL1509&amp;" ",AP263)))&gt;0,BG26,"")))</f>
        <v/>
      </c>
      <c r="BH263" s="967" t="str" cm="1">
        <f t="array" ref="BH263">IF(AM263="","",IF(AQ263&lt;&gt;"","",IF(SUMPRODUCT(--(BM27:BM1509=BH26),--(BL27:BL1509&lt;&gt;""),--ISNUMBER(SEARCH(" "&amp;BL27:BL1509&amp;" ",AP263)))&gt;0,BH26,"")))</f>
        <v/>
      </c>
      <c r="BI263" s="967" t="str" cm="1">
        <f t="array" ref="BI263">IF(AM263="","",IF(AQ263&lt;&gt;"","",IF(SUMPRODUCT(--(BM27:BM1509=BI26),--(BL27:BL1509&lt;&gt;""),--ISNUMBER(SEARCH(" "&amp;BL27:BL1509&amp;" ",AP263)))&gt;0,BI26,"")))</f>
        <v/>
      </c>
      <c r="BJ263" s="967" t="str" cm="1">
        <f t="array" ref="BJ263">IF(AM263="","",IF(AS263&lt;&gt;"",BJ26,IF(AR263&lt;&gt;"","",IF(AQ263&lt;&gt;"","",IF(SUMPRODUCT(--(BM27:BM1509=BJ26),--(BL27:BL1509&lt;&gt;""),--ISNUMBER(SEARCH(" "&amp;BL27:BL1509&amp;" ",AP263)))&gt;0,BJ26,"")))))</f>
        <v/>
      </c>
      <c r="BL263" s="968" t="s">
        <v>22</v>
      </c>
      <c r="BM263" s="968" t="s">
        <v>1962</v>
      </c>
      <c r="BO263" s="964"/>
      <c r="BP263" s="964"/>
      <c r="BQ263" s="964"/>
      <c r="BS263" s="964"/>
      <c r="BT263" s="964"/>
      <c r="BU263" s="964"/>
      <c r="CM263" s="49">
        <v>1</v>
      </c>
    </row>
    <row r="264" spans="4:91" ht="30" customHeight="1">
      <c r="D264" s="674"/>
      <c r="E264" s="680"/>
      <c r="F264" s="681"/>
      <c r="G264" s="680"/>
      <c r="H264" s="682"/>
      <c r="I264" s="891"/>
      <c r="J264" s="892"/>
      <c r="K264" s="745"/>
      <c r="L264" s="893"/>
      <c r="M264" s="894"/>
      <c r="N264" s="895"/>
      <c r="O264" s="896"/>
      <c r="P264" s="137"/>
      <c r="Q264" s="897"/>
      <c r="R264" s="751"/>
      <c r="S264" s="898"/>
      <c r="T264" s="753"/>
      <c r="U264" s="899"/>
      <c r="V264" s="900"/>
      <c r="W264" s="756"/>
      <c r="X264" s="764"/>
      <c r="Z264" s="973" t="str">
        <f>IF(AA264="","",COUNTIF(AA27:AA264,"&lt;&gt;"))</f>
        <v/>
      </c>
      <c r="AA264" s="965"/>
      <c r="AB264" s="974" t="str">
        <f t="shared" si="62"/>
        <v/>
      </c>
      <c r="AC264" s="984" t="str">
        <f t="shared" si="50"/>
        <v/>
      </c>
      <c r="AD264" s="976" t="str">
        <f t="shared" si="51"/>
        <v/>
      </c>
      <c r="AE264" s="977" t="str">
        <f t="shared" si="52"/>
        <v/>
      </c>
      <c r="AF264" s="964" t="str">
        <f>IF(AG264="","",COUNTIF(AG27:AG264,"&lt;&gt;"))</f>
        <v/>
      </c>
      <c r="AG264" s="965" t="str" cm="1">
        <f t="array" ref="AG264">IF(AK264="","",IF(LEN(AK264)&lt;=MAX(10,AF22),AK264,IFERROR(LEFT(AK264,LOOKUP(2,1/(MID(AK264,ROW(10:509),1)=" ")/(ROW(10:509)&lt;=MAX(10,AF22)),ROW(10:509))-1),LEFT(AK264,MAX(10,AF22)))))</f>
        <v/>
      </c>
      <c r="AH264" s="964" t="str">
        <f t="shared" si="53"/>
        <v/>
      </c>
      <c r="AI264" s="964" t="str">
        <f t="shared" si="54"/>
        <v/>
      </c>
      <c r="AJ264" s="964" t="str">
        <f>IF(AL263&lt;&gt;"",AJ263,IF(AJ263&lt;MAX(Z27:Z326),AJ263+1,""))</f>
        <v/>
      </c>
      <c r="AK264" s="965" t="str">
        <f>IF(AJ264="","",IF(AL263&lt;&gt;"",AL263,INDEX(AD27:AD326,MATCH(AJ264,Z27:Z326,0))))</f>
        <v/>
      </c>
      <c r="AL264" s="965" t="str">
        <f t="shared" si="55"/>
        <v/>
      </c>
      <c r="AM264" s="965" t="str">
        <f t="shared" si="56"/>
        <v/>
      </c>
      <c r="AN264" s="964" t="str">
        <f t="shared" si="57"/>
        <v/>
      </c>
      <c r="AO264" s="964" t="str">
        <f t="shared" si="58"/>
        <v/>
      </c>
      <c r="AP264" s="965" t="str">
        <f t="shared" si="59"/>
        <v/>
      </c>
      <c r="AQ264" s="964" t="str">
        <f>IF(AM264="","",IF(COUNTIF(BO27:BO309,TRIM(AP264))&gt;0,"EXCLUSION EXACTE",""))</f>
        <v/>
      </c>
      <c r="AR264" s="964" t="str" cm="1">
        <f t="array" ref="AR264">IF(AM264="","",IF(SUMPRODUCT(--(BO27:BO309&lt;&gt;""),--ISNUMBER(SEARCH(" "&amp;BO27:BO309&amp;" ",AP264)))&gt;0,"BLOQUE MOLLUSQUES",""))</f>
        <v/>
      </c>
      <c r="AS264" s="964" t="str" cm="1">
        <f t="array" ref="AS264">IF(AM264="","",IF(SUMPRODUCT(--(BS27:BS309&lt;&gt;""),--ISNUMBER(SEARCH(" "&amp;BS27:BS309&amp;" ",AP264)))&gt;0,"FORCE MOLLUSQUES",""))</f>
        <v/>
      </c>
      <c r="AT264" s="965" t="str">
        <f t="shared" si="60"/>
        <v/>
      </c>
      <c r="AU264" s="965" t="str">
        <f t="shared" si="63"/>
        <v/>
      </c>
      <c r="AV264" s="964" t="str">
        <f t="shared" si="61"/>
        <v/>
      </c>
      <c r="AW264" s="964" t="str" cm="1">
        <f t="array" ref="AW264">IF(AM264="","",IF(AQ264&lt;&gt;"","",IF(SUMPRODUCT(--(BM27:BM1509=AW26),--(BL27:BL1509&lt;&gt;""),--ISNUMBER(SEARCH(" "&amp;BL27:BL1509&amp;" ",AP264)))&gt;0,AW26,"")))</f>
        <v/>
      </c>
      <c r="AX264" s="964" t="str" cm="1">
        <f t="array" ref="AX264">IF(AM264="","",IF(AQ264&lt;&gt;"","",IF(SUMPRODUCT(--(BM27:BM1509=AX26),--(BL27:BL1509&lt;&gt;""),--ISNUMBER(SEARCH(" "&amp;BL27:BL1509&amp;" ",AP264)))&gt;0,AX26,"")))</f>
        <v/>
      </c>
      <c r="AY264" s="964" t="str" cm="1">
        <f t="array" ref="AY264">IF(AM264="","",IF(AQ264&lt;&gt;"","",IF(SUMPRODUCT(--(BM27:BM1509=AY26),--(BL27:BL1509&lt;&gt;""),--ISNUMBER(SEARCH(" "&amp;BL27:BL1509&amp;" ",AP264)))&gt;0,AY26,"")))</f>
        <v/>
      </c>
      <c r="AZ264" s="964" t="str" cm="1">
        <f t="array" ref="AZ264">IF(AM264="","",IF(AQ264&lt;&gt;"","",IF(SUMPRODUCT(--(BM27:BM1509=AZ26),--(BL27:BL1509&lt;&gt;""),--ISNUMBER(SEARCH(" "&amp;BL27:BL1509&amp;" ",AP264)))&gt;0,AZ26,"")))</f>
        <v/>
      </c>
      <c r="BA264" s="964" t="str" cm="1">
        <f t="array" ref="BA264">IF(AM264="","",IF(AQ264&lt;&gt;"","",IF(SUMPRODUCT(--(BM27:BM1509=BA26),--(BL27:BL1509&lt;&gt;""),--ISNUMBER(SEARCH(" "&amp;BL27:BL1509&amp;" ",AP264)))&gt;0,BA26,"")))</f>
        <v/>
      </c>
      <c r="BB264" s="964" t="str" cm="1">
        <f t="array" ref="BB264">IF(AM264="","",IF(AQ264&lt;&gt;"","",IF(SUMPRODUCT(--(BM27:BM1509=BB26),--(BL27:BL1509&lt;&gt;""),--ISNUMBER(SEARCH(" "&amp;BL27:BL1509&amp;" ",AP264)))&gt;0,BB26,"")))</f>
        <v/>
      </c>
      <c r="BC264" s="964" t="str" cm="1">
        <f t="array" ref="BC264">IF(AM264="","",IF(AQ264&lt;&gt;"","",IF(SUMPRODUCT(--(BM27:BM1509=BC26),--(BL27:BL1509&lt;&gt;""),--ISNUMBER(SEARCH(" "&amp;BL27:BL1509&amp;" ",AP264)))&gt;0,BC26,"")))</f>
        <v/>
      </c>
      <c r="BD264" s="964" t="str" cm="1">
        <f t="array" ref="BD264">IF(AM264="","",IF(AQ264&lt;&gt;"","",IF(SUMPRODUCT(--(BM27:BM1509=BD26),--(BL27:BL1509&lt;&gt;""),--ISNUMBER(SEARCH(" "&amp;BL27:BL1509&amp;" ",AP264)))&gt;0,BD26,"")))</f>
        <v/>
      </c>
      <c r="BE264" s="964" t="str" cm="1">
        <f t="array" ref="BE264">IF(AM264="","",IF(AQ264&lt;&gt;"","",IF(SUMPRODUCT(--(BM27:BM1509=BE26),--(BL27:BL1509&lt;&gt;""),--ISNUMBER(SEARCH(" "&amp;BL27:BL1509&amp;" ",AP264)))&gt;0,BE26,"")))</f>
        <v/>
      </c>
      <c r="BF264" s="964" t="str" cm="1">
        <f t="array" ref="BF264">IF(AM264="","",IF(AQ264&lt;&gt;"","",IF(SUMPRODUCT(--(BM27:BM1509=BF26),--(BL27:BL1509&lt;&gt;""),--ISNUMBER(SEARCH(" "&amp;BL27:BL1509&amp;" ",AP264)))&gt;0,BF26,"")))</f>
        <v/>
      </c>
      <c r="BG264" s="964" t="str" cm="1">
        <f t="array" ref="BG264">IF(AM264="","",IF(AQ264&lt;&gt;"","",IF(SUMPRODUCT(--(BM27:BM1509=BG26),--(BL27:BL1509&lt;&gt;""),--ISNUMBER(SEARCH(" "&amp;BL27:BL1509&amp;" ",AP264)))&gt;0,BG26,"")))</f>
        <v/>
      </c>
      <c r="BH264" s="964" t="str" cm="1">
        <f t="array" ref="BH264">IF(AM264="","",IF(AQ264&lt;&gt;"","",IF(SUMPRODUCT(--(BM27:BM1509=BH26),--(BL27:BL1509&lt;&gt;""),--ISNUMBER(SEARCH(" "&amp;BL27:BL1509&amp;" ",AP264)))&gt;0,BH26,"")))</f>
        <v/>
      </c>
      <c r="BI264" s="964" t="str" cm="1">
        <f t="array" ref="BI264">IF(AM264="","",IF(AQ264&lt;&gt;"","",IF(SUMPRODUCT(--(BM27:BM1509=BI26),--(BL27:BL1509&lt;&gt;""),--ISNUMBER(SEARCH(" "&amp;BL27:BL1509&amp;" ",AP264)))&gt;0,BI26,"")))</f>
        <v/>
      </c>
      <c r="BJ264" s="964" t="str" cm="1">
        <f t="array" ref="BJ264">IF(AM264="","",IF(AS264&lt;&gt;"",BJ26,IF(AR264&lt;&gt;"","",IF(AQ264&lt;&gt;"","",IF(SUMPRODUCT(--(BM27:BM1509=BJ26),--(BL27:BL1509&lt;&gt;""),--ISNUMBER(SEARCH(" "&amp;BL27:BL1509&amp;" ",AP264)))&gt;0,BJ26,"")))))</f>
        <v/>
      </c>
      <c r="BL264" s="964" t="s">
        <v>2271</v>
      </c>
      <c r="BM264" s="964" t="s">
        <v>1962</v>
      </c>
      <c r="BO264" s="964"/>
      <c r="BP264" s="964"/>
      <c r="BQ264" s="964"/>
      <c r="BS264" s="964"/>
      <c r="BT264" s="964"/>
      <c r="BU264" s="964"/>
      <c r="CM264" s="49">
        <v>1</v>
      </c>
    </row>
    <row r="265" spans="4:91" ht="30" customHeight="1">
      <c r="D265" s="674"/>
      <c r="E265" s="680"/>
      <c r="F265" s="681"/>
      <c r="G265" s="680"/>
      <c r="H265" s="682"/>
      <c r="I265" s="891"/>
      <c r="J265" s="892"/>
      <c r="K265" s="745"/>
      <c r="L265" s="893"/>
      <c r="M265" s="894"/>
      <c r="N265" s="895"/>
      <c r="O265" s="896"/>
      <c r="P265" s="137"/>
      <c r="Q265" s="897"/>
      <c r="R265" s="751"/>
      <c r="S265" s="898"/>
      <c r="T265" s="753"/>
      <c r="U265" s="899"/>
      <c r="V265" s="900"/>
      <c r="W265" s="756"/>
      <c r="X265" s="764"/>
      <c r="Z265" s="957" t="str">
        <f>IF(AA265="","",COUNTIF(AA27:AA265,"&lt;&gt;"))</f>
        <v/>
      </c>
      <c r="AA265" s="958"/>
      <c r="AB265" s="974" t="str">
        <f t="shared" si="62"/>
        <v/>
      </c>
      <c r="AC265" s="984" t="str">
        <f t="shared" si="50"/>
        <v/>
      </c>
      <c r="AD265" s="961" t="str">
        <f t="shared" si="51"/>
        <v/>
      </c>
      <c r="AE265" s="962" t="str">
        <f t="shared" si="52"/>
        <v/>
      </c>
      <c r="AF265" s="963" t="str">
        <f>IF(AG265="","",COUNTIF(AG27:AG265,"&lt;&gt;"))</f>
        <v/>
      </c>
      <c r="AG265" s="958" t="str" cm="1">
        <f t="array" ref="AG265">IF(AK265="","",IF(LEN(AK265)&lt;=MAX(10,AF22),AK265,IFERROR(LEFT(AK265,LOOKUP(2,1/(MID(AK265,ROW(10:509),1)=" ")/(ROW(10:509)&lt;=MAX(10,AF22)),ROW(10:509))-1),LEFT(AK265,MAX(10,AF22)))))</f>
        <v/>
      </c>
      <c r="AH265" s="963" t="str">
        <f t="shared" si="53"/>
        <v/>
      </c>
      <c r="AI265" s="963" t="str">
        <f t="shared" si="54"/>
        <v/>
      </c>
      <c r="AJ265" s="964" t="str">
        <f>IF(AL264&lt;&gt;"",AJ264,IF(AJ264&lt;MAX(Z27:Z326),AJ264+1,""))</f>
        <v/>
      </c>
      <c r="AK265" s="965" t="str">
        <f>IF(AJ265="","",IF(AL264&lt;&gt;"",AL264,INDEX(AD27:AD326,MATCH(AJ265,Z27:Z326,0))))</f>
        <v/>
      </c>
      <c r="AL265" s="965" t="str">
        <f t="shared" si="55"/>
        <v/>
      </c>
      <c r="AM265" s="966" t="str">
        <f t="shared" si="56"/>
        <v/>
      </c>
      <c r="AN265" s="967" t="str">
        <f t="shared" si="57"/>
        <v/>
      </c>
      <c r="AO265" s="967" t="str">
        <f t="shared" si="58"/>
        <v/>
      </c>
      <c r="AP265" s="966" t="str">
        <f t="shared" si="59"/>
        <v/>
      </c>
      <c r="AQ265" s="967" t="str">
        <f>IF(AM265="","",IF(COUNTIF(BO27:BO309,TRIM(AP265))&gt;0,"EXCLUSION EXACTE",""))</f>
        <v/>
      </c>
      <c r="AR265" s="967" t="str" cm="1">
        <f t="array" ref="AR265">IF(AM265="","",IF(SUMPRODUCT(--(BO27:BO309&lt;&gt;""),--ISNUMBER(SEARCH(" "&amp;BO27:BO309&amp;" ",AP265)))&gt;0,"BLOQUE MOLLUSQUES",""))</f>
        <v/>
      </c>
      <c r="AS265" s="967" t="str" cm="1">
        <f t="array" ref="AS265">IF(AM265="","",IF(SUMPRODUCT(--(BS27:BS309&lt;&gt;""),--ISNUMBER(SEARCH(" "&amp;BS27:BS309&amp;" ",AP265)))&gt;0,"FORCE MOLLUSQUES",""))</f>
        <v/>
      </c>
      <c r="AT265" s="966" t="str">
        <f t="shared" si="60"/>
        <v/>
      </c>
      <c r="AU265" s="966" t="str">
        <f t="shared" si="63"/>
        <v/>
      </c>
      <c r="AV265" s="967" t="str">
        <f t="shared" si="61"/>
        <v/>
      </c>
      <c r="AW265" s="967" t="str" cm="1">
        <f t="array" ref="AW265">IF(AM265="","",IF(AQ265&lt;&gt;"","",IF(SUMPRODUCT(--(BM27:BM1509=AW26),--(BL27:BL1509&lt;&gt;""),--ISNUMBER(SEARCH(" "&amp;BL27:BL1509&amp;" ",AP265)))&gt;0,AW26,"")))</f>
        <v/>
      </c>
      <c r="AX265" s="967" t="str" cm="1">
        <f t="array" ref="AX265">IF(AM265="","",IF(AQ265&lt;&gt;"","",IF(SUMPRODUCT(--(BM27:BM1509=AX26),--(BL27:BL1509&lt;&gt;""),--ISNUMBER(SEARCH(" "&amp;BL27:BL1509&amp;" ",AP265)))&gt;0,AX26,"")))</f>
        <v/>
      </c>
      <c r="AY265" s="967" t="str" cm="1">
        <f t="array" ref="AY265">IF(AM265="","",IF(AQ265&lt;&gt;"","",IF(SUMPRODUCT(--(BM27:BM1509=AY26),--(BL27:BL1509&lt;&gt;""),--ISNUMBER(SEARCH(" "&amp;BL27:BL1509&amp;" ",AP265)))&gt;0,AY26,"")))</f>
        <v/>
      </c>
      <c r="AZ265" s="967" t="str" cm="1">
        <f t="array" ref="AZ265">IF(AM265="","",IF(AQ265&lt;&gt;"","",IF(SUMPRODUCT(--(BM27:BM1509=AZ26),--(BL27:BL1509&lt;&gt;""),--ISNUMBER(SEARCH(" "&amp;BL27:BL1509&amp;" ",AP265)))&gt;0,AZ26,"")))</f>
        <v/>
      </c>
      <c r="BA265" s="967" t="str" cm="1">
        <f t="array" ref="BA265">IF(AM265="","",IF(AQ265&lt;&gt;"","",IF(SUMPRODUCT(--(BM27:BM1509=BA26),--(BL27:BL1509&lt;&gt;""),--ISNUMBER(SEARCH(" "&amp;BL27:BL1509&amp;" ",AP265)))&gt;0,BA26,"")))</f>
        <v/>
      </c>
      <c r="BB265" s="967" t="str" cm="1">
        <f t="array" ref="BB265">IF(AM265="","",IF(AQ265&lt;&gt;"","",IF(SUMPRODUCT(--(BM27:BM1509=BB26),--(BL27:BL1509&lt;&gt;""),--ISNUMBER(SEARCH(" "&amp;BL27:BL1509&amp;" ",AP265)))&gt;0,BB26,"")))</f>
        <v/>
      </c>
      <c r="BC265" s="967" t="str" cm="1">
        <f t="array" ref="BC265">IF(AM265="","",IF(AQ265&lt;&gt;"","",IF(SUMPRODUCT(--(BM27:BM1509=BC26),--(BL27:BL1509&lt;&gt;""),--ISNUMBER(SEARCH(" "&amp;BL27:BL1509&amp;" ",AP265)))&gt;0,BC26,"")))</f>
        <v/>
      </c>
      <c r="BD265" s="967" t="str" cm="1">
        <f t="array" ref="BD265">IF(AM265="","",IF(AQ265&lt;&gt;"","",IF(SUMPRODUCT(--(BM27:BM1509=BD26),--(BL27:BL1509&lt;&gt;""),--ISNUMBER(SEARCH(" "&amp;BL27:BL1509&amp;" ",AP265)))&gt;0,BD26,"")))</f>
        <v/>
      </c>
      <c r="BE265" s="967" t="str" cm="1">
        <f t="array" ref="BE265">IF(AM265="","",IF(AQ265&lt;&gt;"","",IF(SUMPRODUCT(--(BM27:BM1509=BE26),--(BL27:BL1509&lt;&gt;""),--ISNUMBER(SEARCH(" "&amp;BL27:BL1509&amp;" ",AP265)))&gt;0,BE26,"")))</f>
        <v/>
      </c>
      <c r="BF265" s="967" t="str" cm="1">
        <f t="array" ref="BF265">IF(AM265="","",IF(AQ265&lt;&gt;"","",IF(SUMPRODUCT(--(BM27:BM1509=BF26),--(BL27:BL1509&lt;&gt;""),--ISNUMBER(SEARCH(" "&amp;BL27:BL1509&amp;" ",AP265)))&gt;0,BF26,"")))</f>
        <v/>
      </c>
      <c r="BG265" s="967" t="str" cm="1">
        <f t="array" ref="BG265">IF(AM265="","",IF(AQ265&lt;&gt;"","",IF(SUMPRODUCT(--(BM27:BM1509=BG26),--(BL27:BL1509&lt;&gt;""),--ISNUMBER(SEARCH(" "&amp;BL27:BL1509&amp;" ",AP265)))&gt;0,BG26,"")))</f>
        <v/>
      </c>
      <c r="BH265" s="967" t="str" cm="1">
        <f t="array" ref="BH265">IF(AM265="","",IF(AQ265&lt;&gt;"","",IF(SUMPRODUCT(--(BM27:BM1509=BH26),--(BL27:BL1509&lt;&gt;""),--ISNUMBER(SEARCH(" "&amp;BL27:BL1509&amp;" ",AP265)))&gt;0,BH26,"")))</f>
        <v/>
      </c>
      <c r="BI265" s="967" t="str" cm="1">
        <f t="array" ref="BI265">IF(AM265="","",IF(AQ265&lt;&gt;"","",IF(SUMPRODUCT(--(BM27:BM1509=BI26),--(BL27:BL1509&lt;&gt;""),--ISNUMBER(SEARCH(" "&amp;BL27:BL1509&amp;" ",AP265)))&gt;0,BI26,"")))</f>
        <v/>
      </c>
      <c r="BJ265" s="967" t="str" cm="1">
        <f t="array" ref="BJ265">IF(AM265="","",IF(AS265&lt;&gt;"",BJ26,IF(AR265&lt;&gt;"","",IF(AQ265&lt;&gt;"","",IF(SUMPRODUCT(--(BM27:BM1509=BJ26),--(BL27:BL1509&lt;&gt;""),--ISNUMBER(SEARCH(" "&amp;BL27:BL1509&amp;" ",AP265)))&gt;0,BJ26,"")))))</f>
        <v/>
      </c>
      <c r="BL265" s="968" t="s">
        <v>2272</v>
      </c>
      <c r="BM265" s="968" t="s">
        <v>1962</v>
      </c>
      <c r="BO265" s="964"/>
      <c r="BP265" s="964"/>
      <c r="BQ265" s="964"/>
      <c r="BS265" s="964"/>
      <c r="BT265" s="964"/>
      <c r="BU265" s="964"/>
      <c r="CM265" s="49">
        <v>1</v>
      </c>
    </row>
    <row r="266" spans="4:91" ht="30" customHeight="1">
      <c r="D266" s="674"/>
      <c r="E266" s="680"/>
      <c r="F266" s="681"/>
      <c r="G266" s="680"/>
      <c r="H266" s="682"/>
      <c r="I266" s="891"/>
      <c r="J266" s="892"/>
      <c r="K266" s="745"/>
      <c r="L266" s="893"/>
      <c r="M266" s="894"/>
      <c r="N266" s="895"/>
      <c r="O266" s="896"/>
      <c r="P266" s="137"/>
      <c r="Q266" s="897"/>
      <c r="R266" s="751"/>
      <c r="S266" s="898"/>
      <c r="T266" s="753"/>
      <c r="U266" s="899"/>
      <c r="V266" s="900"/>
      <c r="W266" s="756"/>
      <c r="X266" s="764"/>
      <c r="Z266" s="973" t="str">
        <f>IF(AA266="","",COUNTIF(AA27:AA266,"&lt;&gt;"))</f>
        <v/>
      </c>
      <c r="AA266" s="965"/>
      <c r="AB266" s="974" t="str">
        <f t="shared" si="62"/>
        <v/>
      </c>
      <c r="AC266" s="984" t="str">
        <f t="shared" si="50"/>
        <v/>
      </c>
      <c r="AD266" s="976" t="str">
        <f t="shared" si="51"/>
        <v/>
      </c>
      <c r="AE266" s="977" t="str">
        <f t="shared" si="52"/>
        <v/>
      </c>
      <c r="AF266" s="964" t="str">
        <f>IF(AG266="","",COUNTIF(AG27:AG266,"&lt;&gt;"))</f>
        <v/>
      </c>
      <c r="AG266" s="965" t="str" cm="1">
        <f t="array" ref="AG266">IF(AK266="","",IF(LEN(AK266)&lt;=MAX(10,AF22),AK266,IFERROR(LEFT(AK266,LOOKUP(2,1/(MID(AK266,ROW(10:509),1)=" ")/(ROW(10:509)&lt;=MAX(10,AF22)),ROW(10:509))-1),LEFT(AK266,MAX(10,AF22)))))</f>
        <v/>
      </c>
      <c r="AH266" s="964" t="str">
        <f t="shared" si="53"/>
        <v/>
      </c>
      <c r="AI266" s="964" t="str">
        <f t="shared" si="54"/>
        <v/>
      </c>
      <c r="AJ266" s="964" t="str">
        <f>IF(AL265&lt;&gt;"",AJ265,IF(AJ265&lt;MAX(Z27:Z326),AJ265+1,""))</f>
        <v/>
      </c>
      <c r="AK266" s="965" t="str">
        <f>IF(AJ266="","",IF(AL265&lt;&gt;"",AL265,INDEX(AD27:AD326,MATCH(AJ266,Z27:Z326,0))))</f>
        <v/>
      </c>
      <c r="AL266" s="965" t="str">
        <f t="shared" si="55"/>
        <v/>
      </c>
      <c r="AM266" s="965" t="str">
        <f t="shared" si="56"/>
        <v/>
      </c>
      <c r="AN266" s="964" t="str">
        <f t="shared" si="57"/>
        <v/>
      </c>
      <c r="AO266" s="964" t="str">
        <f t="shared" si="58"/>
        <v/>
      </c>
      <c r="AP266" s="965" t="str">
        <f t="shared" si="59"/>
        <v/>
      </c>
      <c r="AQ266" s="964" t="str">
        <f>IF(AM266="","",IF(COUNTIF(BO27:BO309,TRIM(AP266))&gt;0,"EXCLUSION EXACTE",""))</f>
        <v/>
      </c>
      <c r="AR266" s="964" t="str" cm="1">
        <f t="array" ref="AR266">IF(AM266="","",IF(SUMPRODUCT(--(BO27:BO309&lt;&gt;""),--ISNUMBER(SEARCH(" "&amp;BO27:BO309&amp;" ",AP266)))&gt;0,"BLOQUE MOLLUSQUES",""))</f>
        <v/>
      </c>
      <c r="AS266" s="964" t="str" cm="1">
        <f t="array" ref="AS266">IF(AM266="","",IF(SUMPRODUCT(--(BS27:BS309&lt;&gt;""),--ISNUMBER(SEARCH(" "&amp;BS27:BS309&amp;" ",AP266)))&gt;0,"FORCE MOLLUSQUES",""))</f>
        <v/>
      </c>
      <c r="AT266" s="965" t="str">
        <f t="shared" si="60"/>
        <v/>
      </c>
      <c r="AU266" s="965" t="str">
        <f t="shared" si="63"/>
        <v/>
      </c>
      <c r="AV266" s="964" t="str">
        <f t="shared" si="61"/>
        <v/>
      </c>
      <c r="AW266" s="964" t="str" cm="1">
        <f t="array" ref="AW266">IF(AM266="","",IF(AQ266&lt;&gt;"","",IF(SUMPRODUCT(--(BM27:BM1509=AW26),--(BL27:BL1509&lt;&gt;""),--ISNUMBER(SEARCH(" "&amp;BL27:BL1509&amp;" ",AP266)))&gt;0,AW26,"")))</f>
        <v/>
      </c>
      <c r="AX266" s="964" t="str" cm="1">
        <f t="array" ref="AX266">IF(AM266="","",IF(AQ266&lt;&gt;"","",IF(SUMPRODUCT(--(BM27:BM1509=AX26),--(BL27:BL1509&lt;&gt;""),--ISNUMBER(SEARCH(" "&amp;BL27:BL1509&amp;" ",AP266)))&gt;0,AX26,"")))</f>
        <v/>
      </c>
      <c r="AY266" s="964" t="str" cm="1">
        <f t="array" ref="AY266">IF(AM266="","",IF(AQ266&lt;&gt;"","",IF(SUMPRODUCT(--(BM27:BM1509=AY26),--(BL27:BL1509&lt;&gt;""),--ISNUMBER(SEARCH(" "&amp;BL27:BL1509&amp;" ",AP266)))&gt;0,AY26,"")))</f>
        <v/>
      </c>
      <c r="AZ266" s="964" t="str" cm="1">
        <f t="array" ref="AZ266">IF(AM266="","",IF(AQ266&lt;&gt;"","",IF(SUMPRODUCT(--(BM27:BM1509=AZ26),--(BL27:BL1509&lt;&gt;""),--ISNUMBER(SEARCH(" "&amp;BL27:BL1509&amp;" ",AP266)))&gt;0,AZ26,"")))</f>
        <v/>
      </c>
      <c r="BA266" s="964" t="str" cm="1">
        <f t="array" ref="BA266">IF(AM266="","",IF(AQ266&lt;&gt;"","",IF(SUMPRODUCT(--(BM27:BM1509=BA26),--(BL27:BL1509&lt;&gt;""),--ISNUMBER(SEARCH(" "&amp;BL27:BL1509&amp;" ",AP266)))&gt;0,BA26,"")))</f>
        <v/>
      </c>
      <c r="BB266" s="964" t="str" cm="1">
        <f t="array" ref="BB266">IF(AM266="","",IF(AQ266&lt;&gt;"","",IF(SUMPRODUCT(--(BM27:BM1509=BB26),--(BL27:BL1509&lt;&gt;""),--ISNUMBER(SEARCH(" "&amp;BL27:BL1509&amp;" ",AP266)))&gt;0,BB26,"")))</f>
        <v/>
      </c>
      <c r="BC266" s="964" t="str" cm="1">
        <f t="array" ref="BC266">IF(AM266="","",IF(AQ266&lt;&gt;"","",IF(SUMPRODUCT(--(BM27:BM1509=BC26),--(BL27:BL1509&lt;&gt;""),--ISNUMBER(SEARCH(" "&amp;BL27:BL1509&amp;" ",AP266)))&gt;0,BC26,"")))</f>
        <v/>
      </c>
      <c r="BD266" s="964" t="str" cm="1">
        <f t="array" ref="BD266">IF(AM266="","",IF(AQ266&lt;&gt;"","",IF(SUMPRODUCT(--(BM27:BM1509=BD26),--(BL27:BL1509&lt;&gt;""),--ISNUMBER(SEARCH(" "&amp;BL27:BL1509&amp;" ",AP266)))&gt;0,BD26,"")))</f>
        <v/>
      </c>
      <c r="BE266" s="964" t="str" cm="1">
        <f t="array" ref="BE266">IF(AM266="","",IF(AQ266&lt;&gt;"","",IF(SUMPRODUCT(--(BM27:BM1509=BE26),--(BL27:BL1509&lt;&gt;""),--ISNUMBER(SEARCH(" "&amp;BL27:BL1509&amp;" ",AP266)))&gt;0,BE26,"")))</f>
        <v/>
      </c>
      <c r="BF266" s="964" t="str" cm="1">
        <f t="array" ref="BF266">IF(AM266="","",IF(AQ266&lt;&gt;"","",IF(SUMPRODUCT(--(BM27:BM1509=BF26),--(BL27:BL1509&lt;&gt;""),--ISNUMBER(SEARCH(" "&amp;BL27:BL1509&amp;" ",AP266)))&gt;0,BF26,"")))</f>
        <v/>
      </c>
      <c r="BG266" s="964" t="str" cm="1">
        <f t="array" ref="BG266">IF(AM266="","",IF(AQ266&lt;&gt;"","",IF(SUMPRODUCT(--(BM27:BM1509=BG26),--(BL27:BL1509&lt;&gt;""),--ISNUMBER(SEARCH(" "&amp;BL27:BL1509&amp;" ",AP266)))&gt;0,BG26,"")))</f>
        <v/>
      </c>
      <c r="BH266" s="964" t="str" cm="1">
        <f t="array" ref="BH266">IF(AM266="","",IF(AQ266&lt;&gt;"","",IF(SUMPRODUCT(--(BM27:BM1509=BH26),--(BL27:BL1509&lt;&gt;""),--ISNUMBER(SEARCH(" "&amp;BL27:BL1509&amp;" ",AP266)))&gt;0,BH26,"")))</f>
        <v/>
      </c>
      <c r="BI266" s="964" t="str" cm="1">
        <f t="array" ref="BI266">IF(AM266="","",IF(AQ266&lt;&gt;"","",IF(SUMPRODUCT(--(BM27:BM1509=BI26),--(BL27:BL1509&lt;&gt;""),--ISNUMBER(SEARCH(" "&amp;BL27:BL1509&amp;" ",AP266)))&gt;0,BI26,"")))</f>
        <v/>
      </c>
      <c r="BJ266" s="964" t="str" cm="1">
        <f t="array" ref="BJ266">IF(AM266="","",IF(AS266&lt;&gt;"",BJ26,IF(AR266&lt;&gt;"","",IF(AQ266&lt;&gt;"","",IF(SUMPRODUCT(--(BM27:BM1509=BJ26),--(BL27:BL1509&lt;&gt;""),--ISNUMBER(SEARCH(" "&amp;BL27:BL1509&amp;" ",AP266)))&gt;0,BJ26,"")))))</f>
        <v/>
      </c>
      <c r="BL266" s="964" t="s">
        <v>2273</v>
      </c>
      <c r="BM266" s="964" t="s">
        <v>1962</v>
      </c>
      <c r="BO266" s="964"/>
      <c r="BP266" s="964"/>
      <c r="BQ266" s="964"/>
      <c r="BS266" s="964"/>
      <c r="BT266" s="964"/>
      <c r="BU266" s="964"/>
      <c r="CM266" s="49">
        <v>1</v>
      </c>
    </row>
    <row r="267" spans="4:91" ht="30" customHeight="1">
      <c r="D267" s="674"/>
      <c r="E267" s="680"/>
      <c r="F267" s="681"/>
      <c r="G267" s="680"/>
      <c r="H267" s="682"/>
      <c r="I267" s="891"/>
      <c r="J267" s="892"/>
      <c r="K267" s="745"/>
      <c r="L267" s="893"/>
      <c r="M267" s="894"/>
      <c r="N267" s="895"/>
      <c r="O267" s="896"/>
      <c r="P267" s="137"/>
      <c r="Q267" s="897"/>
      <c r="R267" s="751"/>
      <c r="S267" s="898"/>
      <c r="T267" s="753"/>
      <c r="U267" s="899"/>
      <c r="V267" s="900"/>
      <c r="W267" s="756"/>
      <c r="X267" s="764"/>
      <c r="Z267" s="957" t="str">
        <f>IF(AA267="","",COUNTIF(AA27:AA267,"&lt;&gt;"))</f>
        <v/>
      </c>
      <c r="AA267" s="958"/>
      <c r="AB267" s="974" t="str">
        <f t="shared" si="62"/>
        <v/>
      </c>
      <c r="AC267" s="984" t="str">
        <f t="shared" si="50"/>
        <v/>
      </c>
      <c r="AD267" s="961" t="str">
        <f t="shared" si="51"/>
        <v/>
      </c>
      <c r="AE267" s="962" t="str">
        <f t="shared" si="52"/>
        <v/>
      </c>
      <c r="AF267" s="963" t="str">
        <f>IF(AG267="","",COUNTIF(AG27:AG267,"&lt;&gt;"))</f>
        <v/>
      </c>
      <c r="AG267" s="958" t="str" cm="1">
        <f t="array" ref="AG267">IF(AK267="","",IF(LEN(AK267)&lt;=MAX(10,AF22),AK267,IFERROR(LEFT(AK267,LOOKUP(2,1/(MID(AK267,ROW(10:509),1)=" ")/(ROW(10:509)&lt;=MAX(10,AF22)),ROW(10:509))-1),LEFT(AK267,MAX(10,AF22)))))</f>
        <v/>
      </c>
      <c r="AH267" s="963" t="str">
        <f t="shared" si="53"/>
        <v/>
      </c>
      <c r="AI267" s="963" t="str">
        <f t="shared" si="54"/>
        <v/>
      </c>
      <c r="AJ267" s="964" t="str">
        <f>IF(AL266&lt;&gt;"",AJ266,IF(AJ266&lt;MAX(Z27:Z326),AJ266+1,""))</f>
        <v/>
      </c>
      <c r="AK267" s="965" t="str">
        <f>IF(AJ267="","",IF(AL266&lt;&gt;"",AL266,INDEX(AD27:AD326,MATCH(AJ267,Z27:Z326,0))))</f>
        <v/>
      </c>
      <c r="AL267" s="965" t="str">
        <f t="shared" si="55"/>
        <v/>
      </c>
      <c r="AM267" s="966" t="str">
        <f t="shared" si="56"/>
        <v/>
      </c>
      <c r="AN267" s="967" t="str">
        <f t="shared" si="57"/>
        <v/>
      </c>
      <c r="AO267" s="967" t="str">
        <f t="shared" si="58"/>
        <v/>
      </c>
      <c r="AP267" s="966" t="str">
        <f t="shared" si="59"/>
        <v/>
      </c>
      <c r="AQ267" s="967" t="str">
        <f>IF(AM267="","",IF(COUNTIF(BO27:BO309,TRIM(AP267))&gt;0,"EXCLUSION EXACTE",""))</f>
        <v/>
      </c>
      <c r="AR267" s="967" t="str" cm="1">
        <f t="array" ref="AR267">IF(AM267="","",IF(SUMPRODUCT(--(BO27:BO309&lt;&gt;""),--ISNUMBER(SEARCH(" "&amp;BO27:BO309&amp;" ",AP267)))&gt;0,"BLOQUE MOLLUSQUES",""))</f>
        <v/>
      </c>
      <c r="AS267" s="967" t="str" cm="1">
        <f t="array" ref="AS267">IF(AM267="","",IF(SUMPRODUCT(--(BS27:BS309&lt;&gt;""),--ISNUMBER(SEARCH(" "&amp;BS27:BS309&amp;" ",AP267)))&gt;0,"FORCE MOLLUSQUES",""))</f>
        <v/>
      </c>
      <c r="AT267" s="966" t="str">
        <f t="shared" si="60"/>
        <v/>
      </c>
      <c r="AU267" s="966" t="str">
        <f t="shared" si="63"/>
        <v/>
      </c>
      <c r="AV267" s="967" t="str">
        <f t="shared" si="61"/>
        <v/>
      </c>
      <c r="AW267" s="967" t="str" cm="1">
        <f t="array" ref="AW267">IF(AM267="","",IF(AQ267&lt;&gt;"","",IF(SUMPRODUCT(--(BM27:BM1509=AW26),--(BL27:BL1509&lt;&gt;""),--ISNUMBER(SEARCH(" "&amp;BL27:BL1509&amp;" ",AP267)))&gt;0,AW26,"")))</f>
        <v/>
      </c>
      <c r="AX267" s="967" t="str" cm="1">
        <f t="array" ref="AX267">IF(AM267="","",IF(AQ267&lt;&gt;"","",IF(SUMPRODUCT(--(BM27:BM1509=AX26),--(BL27:BL1509&lt;&gt;""),--ISNUMBER(SEARCH(" "&amp;BL27:BL1509&amp;" ",AP267)))&gt;0,AX26,"")))</f>
        <v/>
      </c>
      <c r="AY267" s="967" t="str" cm="1">
        <f t="array" ref="AY267">IF(AM267="","",IF(AQ267&lt;&gt;"","",IF(SUMPRODUCT(--(BM27:BM1509=AY26),--(BL27:BL1509&lt;&gt;""),--ISNUMBER(SEARCH(" "&amp;BL27:BL1509&amp;" ",AP267)))&gt;0,AY26,"")))</f>
        <v/>
      </c>
      <c r="AZ267" s="967" t="str" cm="1">
        <f t="array" ref="AZ267">IF(AM267="","",IF(AQ267&lt;&gt;"","",IF(SUMPRODUCT(--(BM27:BM1509=AZ26),--(BL27:BL1509&lt;&gt;""),--ISNUMBER(SEARCH(" "&amp;BL27:BL1509&amp;" ",AP267)))&gt;0,AZ26,"")))</f>
        <v/>
      </c>
      <c r="BA267" s="967" t="str" cm="1">
        <f t="array" ref="BA267">IF(AM267="","",IF(AQ267&lt;&gt;"","",IF(SUMPRODUCT(--(BM27:BM1509=BA26),--(BL27:BL1509&lt;&gt;""),--ISNUMBER(SEARCH(" "&amp;BL27:BL1509&amp;" ",AP267)))&gt;0,BA26,"")))</f>
        <v/>
      </c>
      <c r="BB267" s="967" t="str" cm="1">
        <f t="array" ref="BB267">IF(AM267="","",IF(AQ267&lt;&gt;"","",IF(SUMPRODUCT(--(BM27:BM1509=BB26),--(BL27:BL1509&lt;&gt;""),--ISNUMBER(SEARCH(" "&amp;BL27:BL1509&amp;" ",AP267)))&gt;0,BB26,"")))</f>
        <v/>
      </c>
      <c r="BC267" s="967" t="str" cm="1">
        <f t="array" ref="BC267">IF(AM267="","",IF(AQ267&lt;&gt;"","",IF(SUMPRODUCT(--(BM27:BM1509=BC26),--(BL27:BL1509&lt;&gt;""),--ISNUMBER(SEARCH(" "&amp;BL27:BL1509&amp;" ",AP267)))&gt;0,BC26,"")))</f>
        <v/>
      </c>
      <c r="BD267" s="967" t="str" cm="1">
        <f t="array" ref="BD267">IF(AM267="","",IF(AQ267&lt;&gt;"","",IF(SUMPRODUCT(--(BM27:BM1509=BD26),--(BL27:BL1509&lt;&gt;""),--ISNUMBER(SEARCH(" "&amp;BL27:BL1509&amp;" ",AP267)))&gt;0,BD26,"")))</f>
        <v/>
      </c>
      <c r="BE267" s="967" t="str" cm="1">
        <f t="array" ref="BE267">IF(AM267="","",IF(AQ267&lt;&gt;"","",IF(SUMPRODUCT(--(BM27:BM1509=BE26),--(BL27:BL1509&lt;&gt;""),--ISNUMBER(SEARCH(" "&amp;BL27:BL1509&amp;" ",AP267)))&gt;0,BE26,"")))</f>
        <v/>
      </c>
      <c r="BF267" s="967" t="str" cm="1">
        <f t="array" ref="BF267">IF(AM267="","",IF(AQ267&lt;&gt;"","",IF(SUMPRODUCT(--(BM27:BM1509=BF26),--(BL27:BL1509&lt;&gt;""),--ISNUMBER(SEARCH(" "&amp;BL27:BL1509&amp;" ",AP267)))&gt;0,BF26,"")))</f>
        <v/>
      </c>
      <c r="BG267" s="967" t="str" cm="1">
        <f t="array" ref="BG267">IF(AM267="","",IF(AQ267&lt;&gt;"","",IF(SUMPRODUCT(--(BM27:BM1509=BG26),--(BL27:BL1509&lt;&gt;""),--ISNUMBER(SEARCH(" "&amp;BL27:BL1509&amp;" ",AP267)))&gt;0,BG26,"")))</f>
        <v/>
      </c>
      <c r="BH267" s="967" t="str" cm="1">
        <f t="array" ref="BH267">IF(AM267="","",IF(AQ267&lt;&gt;"","",IF(SUMPRODUCT(--(BM27:BM1509=BH26),--(BL27:BL1509&lt;&gt;""),--ISNUMBER(SEARCH(" "&amp;BL27:BL1509&amp;" ",AP267)))&gt;0,BH26,"")))</f>
        <v/>
      </c>
      <c r="BI267" s="967" t="str" cm="1">
        <f t="array" ref="BI267">IF(AM267="","",IF(AQ267&lt;&gt;"","",IF(SUMPRODUCT(--(BM27:BM1509=BI26),--(BL27:BL1509&lt;&gt;""),--ISNUMBER(SEARCH(" "&amp;BL27:BL1509&amp;" ",AP267)))&gt;0,BI26,"")))</f>
        <v/>
      </c>
      <c r="BJ267" s="967" t="str" cm="1">
        <f t="array" ref="BJ267">IF(AM267="","",IF(AS267&lt;&gt;"",BJ26,IF(AR267&lt;&gt;"","",IF(AQ267&lt;&gt;"","",IF(SUMPRODUCT(--(BM27:BM1509=BJ26),--(BL27:BL1509&lt;&gt;""),--ISNUMBER(SEARCH(" "&amp;BL27:BL1509&amp;" ",AP267)))&gt;0,BJ26,"")))))</f>
        <v/>
      </c>
      <c r="BL267" s="968" t="s">
        <v>135</v>
      </c>
      <c r="BM267" s="968" t="s">
        <v>1962</v>
      </c>
      <c r="BO267" s="964"/>
      <c r="BP267" s="964"/>
      <c r="BQ267" s="964"/>
      <c r="BS267" s="964"/>
      <c r="BT267" s="964"/>
      <c r="BU267" s="964"/>
      <c r="CM267" s="49">
        <v>1</v>
      </c>
    </row>
    <row r="268" spans="4:91" ht="30" customHeight="1">
      <c r="D268" s="674"/>
      <c r="E268" s="680"/>
      <c r="F268" s="681"/>
      <c r="G268" s="680"/>
      <c r="H268" s="682"/>
      <c r="I268" s="891"/>
      <c r="J268" s="892"/>
      <c r="K268" s="745"/>
      <c r="L268" s="893"/>
      <c r="M268" s="894"/>
      <c r="N268" s="895"/>
      <c r="O268" s="896"/>
      <c r="P268" s="137"/>
      <c r="Q268" s="897"/>
      <c r="R268" s="751"/>
      <c r="S268" s="898"/>
      <c r="T268" s="753"/>
      <c r="U268" s="899"/>
      <c r="V268" s="900"/>
      <c r="W268" s="756"/>
      <c r="X268" s="764"/>
      <c r="Z268" s="973" t="str">
        <f>IF(AA268="","",COUNTIF(AA27:AA268,"&lt;&gt;"))</f>
        <v/>
      </c>
      <c r="AA268" s="965"/>
      <c r="AB268" s="974" t="str">
        <f t="shared" si="62"/>
        <v/>
      </c>
      <c r="AC268" s="984" t="str">
        <f t="shared" si="50"/>
        <v/>
      </c>
      <c r="AD268" s="976" t="str">
        <f t="shared" si="51"/>
        <v/>
      </c>
      <c r="AE268" s="977" t="str">
        <f t="shared" si="52"/>
        <v/>
      </c>
      <c r="AF268" s="964" t="str">
        <f>IF(AG268="","",COUNTIF(AG27:AG268,"&lt;&gt;"))</f>
        <v/>
      </c>
      <c r="AG268" s="965" t="str" cm="1">
        <f t="array" ref="AG268">IF(AK268="","",IF(LEN(AK268)&lt;=MAX(10,AF22),AK268,IFERROR(LEFT(AK268,LOOKUP(2,1/(MID(AK268,ROW(10:509),1)=" ")/(ROW(10:509)&lt;=MAX(10,AF22)),ROW(10:509))-1),LEFT(AK268,MAX(10,AF22)))))</f>
        <v/>
      </c>
      <c r="AH268" s="964" t="str">
        <f t="shared" si="53"/>
        <v/>
      </c>
      <c r="AI268" s="964" t="str">
        <f t="shared" si="54"/>
        <v/>
      </c>
      <c r="AJ268" s="964" t="str">
        <f>IF(AL267&lt;&gt;"",AJ267,IF(AJ267&lt;MAX(Z27:Z326),AJ267+1,""))</f>
        <v/>
      </c>
      <c r="AK268" s="965" t="str">
        <f>IF(AJ268="","",IF(AL267&lt;&gt;"",AL267,INDEX(AD27:AD326,MATCH(AJ268,Z27:Z326,0))))</f>
        <v/>
      </c>
      <c r="AL268" s="965" t="str">
        <f t="shared" si="55"/>
        <v/>
      </c>
      <c r="AM268" s="965" t="str">
        <f t="shared" si="56"/>
        <v/>
      </c>
      <c r="AN268" s="964" t="str">
        <f t="shared" si="57"/>
        <v/>
      </c>
      <c r="AO268" s="964" t="str">
        <f t="shared" si="58"/>
        <v/>
      </c>
      <c r="AP268" s="965" t="str">
        <f t="shared" si="59"/>
        <v/>
      </c>
      <c r="AQ268" s="964" t="str">
        <f>IF(AM268="","",IF(COUNTIF(BO27:BO309,TRIM(AP268))&gt;0,"EXCLUSION EXACTE",""))</f>
        <v/>
      </c>
      <c r="AR268" s="964" t="str" cm="1">
        <f t="array" ref="AR268">IF(AM268="","",IF(SUMPRODUCT(--(BO27:BO309&lt;&gt;""),--ISNUMBER(SEARCH(" "&amp;BO27:BO309&amp;" ",AP268)))&gt;0,"BLOQUE MOLLUSQUES",""))</f>
        <v/>
      </c>
      <c r="AS268" s="964" t="str" cm="1">
        <f t="array" ref="AS268">IF(AM268="","",IF(SUMPRODUCT(--(BS27:BS309&lt;&gt;""),--ISNUMBER(SEARCH(" "&amp;BS27:BS309&amp;" ",AP268)))&gt;0,"FORCE MOLLUSQUES",""))</f>
        <v/>
      </c>
      <c r="AT268" s="965" t="str">
        <f t="shared" si="60"/>
        <v/>
      </c>
      <c r="AU268" s="965" t="str">
        <f t="shared" si="63"/>
        <v/>
      </c>
      <c r="AV268" s="964" t="str">
        <f t="shared" si="61"/>
        <v/>
      </c>
      <c r="AW268" s="964" t="str" cm="1">
        <f t="array" ref="AW268">IF(AM268="","",IF(AQ268&lt;&gt;"","",IF(SUMPRODUCT(--(BM27:BM1509=AW26),--(BL27:BL1509&lt;&gt;""),--ISNUMBER(SEARCH(" "&amp;BL27:BL1509&amp;" ",AP268)))&gt;0,AW26,"")))</f>
        <v/>
      </c>
      <c r="AX268" s="964" t="str" cm="1">
        <f t="array" ref="AX268">IF(AM268="","",IF(AQ268&lt;&gt;"","",IF(SUMPRODUCT(--(BM27:BM1509=AX26),--(BL27:BL1509&lt;&gt;""),--ISNUMBER(SEARCH(" "&amp;BL27:BL1509&amp;" ",AP268)))&gt;0,AX26,"")))</f>
        <v/>
      </c>
      <c r="AY268" s="964" t="str" cm="1">
        <f t="array" ref="AY268">IF(AM268="","",IF(AQ268&lt;&gt;"","",IF(SUMPRODUCT(--(BM27:BM1509=AY26),--(BL27:BL1509&lt;&gt;""),--ISNUMBER(SEARCH(" "&amp;BL27:BL1509&amp;" ",AP268)))&gt;0,AY26,"")))</f>
        <v/>
      </c>
      <c r="AZ268" s="964" t="str" cm="1">
        <f t="array" ref="AZ268">IF(AM268="","",IF(AQ268&lt;&gt;"","",IF(SUMPRODUCT(--(BM27:BM1509=AZ26),--(BL27:BL1509&lt;&gt;""),--ISNUMBER(SEARCH(" "&amp;BL27:BL1509&amp;" ",AP268)))&gt;0,AZ26,"")))</f>
        <v/>
      </c>
      <c r="BA268" s="964" t="str" cm="1">
        <f t="array" ref="BA268">IF(AM268="","",IF(AQ268&lt;&gt;"","",IF(SUMPRODUCT(--(BM27:BM1509=BA26),--(BL27:BL1509&lt;&gt;""),--ISNUMBER(SEARCH(" "&amp;BL27:BL1509&amp;" ",AP268)))&gt;0,BA26,"")))</f>
        <v/>
      </c>
      <c r="BB268" s="964" t="str" cm="1">
        <f t="array" ref="BB268">IF(AM268="","",IF(AQ268&lt;&gt;"","",IF(SUMPRODUCT(--(BM27:BM1509=BB26),--(BL27:BL1509&lt;&gt;""),--ISNUMBER(SEARCH(" "&amp;BL27:BL1509&amp;" ",AP268)))&gt;0,BB26,"")))</f>
        <v/>
      </c>
      <c r="BC268" s="964" t="str" cm="1">
        <f t="array" ref="BC268">IF(AM268="","",IF(AQ268&lt;&gt;"","",IF(SUMPRODUCT(--(BM27:BM1509=BC26),--(BL27:BL1509&lt;&gt;""),--ISNUMBER(SEARCH(" "&amp;BL27:BL1509&amp;" ",AP268)))&gt;0,BC26,"")))</f>
        <v/>
      </c>
      <c r="BD268" s="964" t="str" cm="1">
        <f t="array" ref="BD268">IF(AM268="","",IF(AQ268&lt;&gt;"","",IF(SUMPRODUCT(--(BM27:BM1509=BD26),--(BL27:BL1509&lt;&gt;""),--ISNUMBER(SEARCH(" "&amp;BL27:BL1509&amp;" ",AP268)))&gt;0,BD26,"")))</f>
        <v/>
      </c>
      <c r="BE268" s="964" t="str" cm="1">
        <f t="array" ref="BE268">IF(AM268="","",IF(AQ268&lt;&gt;"","",IF(SUMPRODUCT(--(BM27:BM1509=BE26),--(BL27:BL1509&lt;&gt;""),--ISNUMBER(SEARCH(" "&amp;BL27:BL1509&amp;" ",AP268)))&gt;0,BE26,"")))</f>
        <v/>
      </c>
      <c r="BF268" s="964" t="str" cm="1">
        <f t="array" ref="BF268">IF(AM268="","",IF(AQ268&lt;&gt;"","",IF(SUMPRODUCT(--(BM27:BM1509=BF26),--(BL27:BL1509&lt;&gt;""),--ISNUMBER(SEARCH(" "&amp;BL27:BL1509&amp;" ",AP268)))&gt;0,BF26,"")))</f>
        <v/>
      </c>
      <c r="BG268" s="964" t="str" cm="1">
        <f t="array" ref="BG268">IF(AM268="","",IF(AQ268&lt;&gt;"","",IF(SUMPRODUCT(--(BM27:BM1509=BG26),--(BL27:BL1509&lt;&gt;""),--ISNUMBER(SEARCH(" "&amp;BL27:BL1509&amp;" ",AP268)))&gt;0,BG26,"")))</f>
        <v/>
      </c>
      <c r="BH268" s="964" t="str" cm="1">
        <f t="array" ref="BH268">IF(AM268="","",IF(AQ268&lt;&gt;"","",IF(SUMPRODUCT(--(BM27:BM1509=BH26),--(BL27:BL1509&lt;&gt;""),--ISNUMBER(SEARCH(" "&amp;BL27:BL1509&amp;" ",AP268)))&gt;0,BH26,"")))</f>
        <v/>
      </c>
      <c r="BI268" s="964" t="str" cm="1">
        <f t="array" ref="BI268">IF(AM268="","",IF(AQ268&lt;&gt;"","",IF(SUMPRODUCT(--(BM27:BM1509=BI26),--(BL27:BL1509&lt;&gt;""),--ISNUMBER(SEARCH(" "&amp;BL27:BL1509&amp;" ",AP268)))&gt;0,BI26,"")))</f>
        <v/>
      </c>
      <c r="BJ268" s="964" t="str" cm="1">
        <f t="array" ref="BJ268">IF(AM268="","",IF(AS268&lt;&gt;"",BJ26,IF(AR268&lt;&gt;"","",IF(AQ268&lt;&gt;"","",IF(SUMPRODUCT(--(BM27:BM1509=BJ26),--(BL27:BL1509&lt;&gt;""),--ISNUMBER(SEARCH(" "&amp;BL27:BL1509&amp;" ",AP268)))&gt;0,BJ26,"")))))</f>
        <v/>
      </c>
      <c r="BL268" s="964" t="s">
        <v>2274</v>
      </c>
      <c r="BM268" s="964" t="s">
        <v>1962</v>
      </c>
      <c r="BO268" s="964"/>
      <c r="BP268" s="964"/>
      <c r="BQ268" s="964"/>
      <c r="BS268" s="964"/>
      <c r="BT268" s="964"/>
      <c r="BU268" s="964"/>
      <c r="CM268" s="49">
        <v>1</v>
      </c>
    </row>
    <row r="269" spans="4:91" ht="30" customHeight="1">
      <c r="D269" s="674"/>
      <c r="E269" s="680"/>
      <c r="F269" s="681"/>
      <c r="G269" s="680"/>
      <c r="H269" s="682"/>
      <c r="I269" s="891"/>
      <c r="J269" s="892"/>
      <c r="K269" s="745"/>
      <c r="L269" s="893"/>
      <c r="M269" s="894"/>
      <c r="N269" s="895"/>
      <c r="O269" s="896"/>
      <c r="P269" s="137"/>
      <c r="Q269" s="897"/>
      <c r="R269" s="751"/>
      <c r="S269" s="898"/>
      <c r="T269" s="753"/>
      <c r="U269" s="899"/>
      <c r="V269" s="900"/>
      <c r="W269" s="756"/>
      <c r="X269" s="764"/>
      <c r="Z269" s="957" t="str">
        <f>IF(AA269="","",COUNTIF(AA27:AA269,"&lt;&gt;"))</f>
        <v/>
      </c>
      <c r="AA269" s="958"/>
      <c r="AB269" s="974" t="str">
        <f t="shared" si="62"/>
        <v/>
      </c>
      <c r="AC269" s="984" t="str">
        <f t="shared" si="50"/>
        <v/>
      </c>
      <c r="AD269" s="961" t="str">
        <f t="shared" si="51"/>
        <v/>
      </c>
      <c r="AE269" s="962" t="str">
        <f t="shared" si="52"/>
        <v/>
      </c>
      <c r="AF269" s="963" t="str">
        <f>IF(AG269="","",COUNTIF(AG27:AG269,"&lt;&gt;"))</f>
        <v/>
      </c>
      <c r="AG269" s="958" t="str" cm="1">
        <f t="array" ref="AG269">IF(AK269="","",IF(LEN(AK269)&lt;=MAX(10,AF22),AK269,IFERROR(LEFT(AK269,LOOKUP(2,1/(MID(AK269,ROW(10:509),1)=" ")/(ROW(10:509)&lt;=MAX(10,AF22)),ROW(10:509))-1),LEFT(AK269,MAX(10,AF22)))))</f>
        <v/>
      </c>
      <c r="AH269" s="963" t="str">
        <f t="shared" si="53"/>
        <v/>
      </c>
      <c r="AI269" s="963" t="str">
        <f t="shared" si="54"/>
        <v/>
      </c>
      <c r="AJ269" s="964" t="str">
        <f>IF(AL268&lt;&gt;"",AJ268,IF(AJ268&lt;MAX(Z27:Z326),AJ268+1,""))</f>
        <v/>
      </c>
      <c r="AK269" s="965" t="str">
        <f>IF(AJ269="","",IF(AL268&lt;&gt;"",AL268,INDEX(AD27:AD326,MATCH(AJ269,Z27:Z326,0))))</f>
        <v/>
      </c>
      <c r="AL269" s="965" t="str">
        <f t="shared" si="55"/>
        <v/>
      </c>
      <c r="AM269" s="966" t="str">
        <f t="shared" si="56"/>
        <v/>
      </c>
      <c r="AN269" s="967" t="str">
        <f t="shared" si="57"/>
        <v/>
      </c>
      <c r="AO269" s="967" t="str">
        <f t="shared" si="58"/>
        <v/>
      </c>
      <c r="AP269" s="966" t="str">
        <f t="shared" si="59"/>
        <v/>
      </c>
      <c r="AQ269" s="967" t="str">
        <f>IF(AM269="","",IF(COUNTIF(BO27:BO309,TRIM(AP269))&gt;0,"EXCLUSION EXACTE",""))</f>
        <v/>
      </c>
      <c r="AR269" s="967" t="str" cm="1">
        <f t="array" ref="AR269">IF(AM269="","",IF(SUMPRODUCT(--(BO27:BO309&lt;&gt;""),--ISNUMBER(SEARCH(" "&amp;BO27:BO309&amp;" ",AP269)))&gt;0,"BLOQUE MOLLUSQUES",""))</f>
        <v/>
      </c>
      <c r="AS269" s="967" t="str" cm="1">
        <f t="array" ref="AS269">IF(AM269="","",IF(SUMPRODUCT(--(BS27:BS309&lt;&gt;""),--ISNUMBER(SEARCH(" "&amp;BS27:BS309&amp;" ",AP269)))&gt;0,"FORCE MOLLUSQUES",""))</f>
        <v/>
      </c>
      <c r="AT269" s="966" t="str">
        <f t="shared" si="60"/>
        <v/>
      </c>
      <c r="AU269" s="966" t="str">
        <f t="shared" si="63"/>
        <v/>
      </c>
      <c r="AV269" s="967" t="str">
        <f t="shared" si="61"/>
        <v/>
      </c>
      <c r="AW269" s="967" t="str" cm="1">
        <f t="array" ref="AW269">IF(AM269="","",IF(AQ269&lt;&gt;"","",IF(SUMPRODUCT(--(BM27:BM1509=AW26),--(BL27:BL1509&lt;&gt;""),--ISNUMBER(SEARCH(" "&amp;BL27:BL1509&amp;" ",AP269)))&gt;0,AW26,"")))</f>
        <v/>
      </c>
      <c r="AX269" s="967" t="str" cm="1">
        <f t="array" ref="AX269">IF(AM269="","",IF(AQ269&lt;&gt;"","",IF(SUMPRODUCT(--(BM27:BM1509=AX26),--(BL27:BL1509&lt;&gt;""),--ISNUMBER(SEARCH(" "&amp;BL27:BL1509&amp;" ",AP269)))&gt;0,AX26,"")))</f>
        <v/>
      </c>
      <c r="AY269" s="967" t="str" cm="1">
        <f t="array" ref="AY269">IF(AM269="","",IF(AQ269&lt;&gt;"","",IF(SUMPRODUCT(--(BM27:BM1509=AY26),--(BL27:BL1509&lt;&gt;""),--ISNUMBER(SEARCH(" "&amp;BL27:BL1509&amp;" ",AP269)))&gt;0,AY26,"")))</f>
        <v/>
      </c>
      <c r="AZ269" s="967" t="str" cm="1">
        <f t="array" ref="AZ269">IF(AM269="","",IF(AQ269&lt;&gt;"","",IF(SUMPRODUCT(--(BM27:BM1509=AZ26),--(BL27:BL1509&lt;&gt;""),--ISNUMBER(SEARCH(" "&amp;BL27:BL1509&amp;" ",AP269)))&gt;0,AZ26,"")))</f>
        <v/>
      </c>
      <c r="BA269" s="967" t="str" cm="1">
        <f t="array" ref="BA269">IF(AM269="","",IF(AQ269&lt;&gt;"","",IF(SUMPRODUCT(--(BM27:BM1509=BA26),--(BL27:BL1509&lt;&gt;""),--ISNUMBER(SEARCH(" "&amp;BL27:BL1509&amp;" ",AP269)))&gt;0,BA26,"")))</f>
        <v/>
      </c>
      <c r="BB269" s="967" t="str" cm="1">
        <f t="array" ref="BB269">IF(AM269="","",IF(AQ269&lt;&gt;"","",IF(SUMPRODUCT(--(BM27:BM1509=BB26),--(BL27:BL1509&lt;&gt;""),--ISNUMBER(SEARCH(" "&amp;BL27:BL1509&amp;" ",AP269)))&gt;0,BB26,"")))</f>
        <v/>
      </c>
      <c r="BC269" s="967" t="str" cm="1">
        <f t="array" ref="BC269">IF(AM269="","",IF(AQ269&lt;&gt;"","",IF(SUMPRODUCT(--(BM27:BM1509=BC26),--(BL27:BL1509&lt;&gt;""),--ISNUMBER(SEARCH(" "&amp;BL27:BL1509&amp;" ",AP269)))&gt;0,BC26,"")))</f>
        <v/>
      </c>
      <c r="BD269" s="967" t="str" cm="1">
        <f t="array" ref="BD269">IF(AM269="","",IF(AQ269&lt;&gt;"","",IF(SUMPRODUCT(--(BM27:BM1509=BD26),--(BL27:BL1509&lt;&gt;""),--ISNUMBER(SEARCH(" "&amp;BL27:BL1509&amp;" ",AP269)))&gt;0,BD26,"")))</f>
        <v/>
      </c>
      <c r="BE269" s="967" t="str" cm="1">
        <f t="array" ref="BE269">IF(AM269="","",IF(AQ269&lt;&gt;"","",IF(SUMPRODUCT(--(BM27:BM1509=BE26),--(BL27:BL1509&lt;&gt;""),--ISNUMBER(SEARCH(" "&amp;BL27:BL1509&amp;" ",AP269)))&gt;0,BE26,"")))</f>
        <v/>
      </c>
      <c r="BF269" s="967" t="str" cm="1">
        <f t="array" ref="BF269">IF(AM269="","",IF(AQ269&lt;&gt;"","",IF(SUMPRODUCT(--(BM27:BM1509=BF26),--(BL27:BL1509&lt;&gt;""),--ISNUMBER(SEARCH(" "&amp;BL27:BL1509&amp;" ",AP269)))&gt;0,BF26,"")))</f>
        <v/>
      </c>
      <c r="BG269" s="967" t="str" cm="1">
        <f t="array" ref="BG269">IF(AM269="","",IF(AQ269&lt;&gt;"","",IF(SUMPRODUCT(--(BM27:BM1509=BG26),--(BL27:BL1509&lt;&gt;""),--ISNUMBER(SEARCH(" "&amp;BL27:BL1509&amp;" ",AP269)))&gt;0,BG26,"")))</f>
        <v/>
      </c>
      <c r="BH269" s="967" t="str" cm="1">
        <f t="array" ref="BH269">IF(AM269="","",IF(AQ269&lt;&gt;"","",IF(SUMPRODUCT(--(BM27:BM1509=BH26),--(BL27:BL1509&lt;&gt;""),--ISNUMBER(SEARCH(" "&amp;BL27:BL1509&amp;" ",AP269)))&gt;0,BH26,"")))</f>
        <v/>
      </c>
      <c r="BI269" s="967" t="str" cm="1">
        <f t="array" ref="BI269">IF(AM269="","",IF(AQ269&lt;&gt;"","",IF(SUMPRODUCT(--(BM27:BM1509=BI26),--(BL27:BL1509&lt;&gt;""),--ISNUMBER(SEARCH(" "&amp;BL27:BL1509&amp;" ",AP269)))&gt;0,BI26,"")))</f>
        <v/>
      </c>
      <c r="BJ269" s="967" t="str" cm="1">
        <f t="array" ref="BJ269">IF(AM269="","",IF(AS269&lt;&gt;"",BJ26,IF(AR269&lt;&gt;"","",IF(AQ269&lt;&gt;"","",IF(SUMPRODUCT(--(BM27:BM1509=BJ26),--(BL27:BL1509&lt;&gt;""),--ISNUMBER(SEARCH(" "&amp;BL27:BL1509&amp;" ",AP269)))&gt;0,BJ26,"")))))</f>
        <v/>
      </c>
      <c r="BL269" s="968" t="s">
        <v>2275</v>
      </c>
      <c r="BM269" s="968" t="s">
        <v>1962</v>
      </c>
      <c r="BO269" s="964"/>
      <c r="BP269" s="964"/>
      <c r="BQ269" s="964"/>
      <c r="BS269" s="964"/>
      <c r="BT269" s="964"/>
      <c r="BU269" s="964"/>
      <c r="CM269" s="49">
        <v>1</v>
      </c>
    </row>
    <row r="270" spans="4:91" ht="30" customHeight="1">
      <c r="D270" s="674"/>
      <c r="E270" s="680"/>
      <c r="F270" s="681"/>
      <c r="G270" s="680"/>
      <c r="H270" s="682"/>
      <c r="I270" s="891"/>
      <c r="J270" s="892"/>
      <c r="K270" s="745"/>
      <c r="L270" s="893"/>
      <c r="M270" s="894"/>
      <c r="N270" s="895"/>
      <c r="O270" s="896"/>
      <c r="P270" s="137"/>
      <c r="Q270" s="897"/>
      <c r="R270" s="751"/>
      <c r="S270" s="898"/>
      <c r="T270" s="753"/>
      <c r="U270" s="899"/>
      <c r="V270" s="900"/>
      <c r="W270" s="756"/>
      <c r="X270" s="764"/>
      <c r="Z270" s="973" t="str">
        <f>IF(AA270="","",COUNTIF(AA27:AA270,"&lt;&gt;"))</f>
        <v/>
      </c>
      <c r="AA270" s="965"/>
      <c r="AB270" s="974" t="str">
        <f t="shared" si="62"/>
        <v/>
      </c>
      <c r="AC270" s="984" t="str">
        <f t="shared" si="50"/>
        <v/>
      </c>
      <c r="AD270" s="976" t="str">
        <f t="shared" si="51"/>
        <v/>
      </c>
      <c r="AE270" s="977" t="str">
        <f t="shared" si="52"/>
        <v/>
      </c>
      <c r="AF270" s="964" t="str">
        <f>IF(AG270="","",COUNTIF(AG27:AG270,"&lt;&gt;"))</f>
        <v/>
      </c>
      <c r="AG270" s="965" t="str" cm="1">
        <f t="array" ref="AG270">IF(AK270="","",IF(LEN(AK270)&lt;=MAX(10,AF22),AK270,IFERROR(LEFT(AK270,LOOKUP(2,1/(MID(AK270,ROW(10:509),1)=" ")/(ROW(10:509)&lt;=MAX(10,AF22)),ROW(10:509))-1),LEFT(AK270,MAX(10,AF22)))))</f>
        <v/>
      </c>
      <c r="AH270" s="964" t="str">
        <f t="shared" si="53"/>
        <v/>
      </c>
      <c r="AI270" s="964" t="str">
        <f t="shared" si="54"/>
        <v/>
      </c>
      <c r="AJ270" s="964" t="str">
        <f>IF(AL269&lt;&gt;"",AJ269,IF(AJ269&lt;MAX(Z27:Z326),AJ269+1,""))</f>
        <v/>
      </c>
      <c r="AK270" s="965" t="str">
        <f>IF(AJ270="","",IF(AL269&lt;&gt;"",AL269,INDEX(AD27:AD326,MATCH(AJ270,Z27:Z326,0))))</f>
        <v/>
      </c>
      <c r="AL270" s="965" t="str">
        <f t="shared" si="55"/>
        <v/>
      </c>
      <c r="AM270" s="965" t="str">
        <f t="shared" si="56"/>
        <v/>
      </c>
      <c r="AN270" s="964" t="str">
        <f t="shared" si="57"/>
        <v/>
      </c>
      <c r="AO270" s="964" t="str">
        <f t="shared" si="58"/>
        <v/>
      </c>
      <c r="AP270" s="965" t="str">
        <f t="shared" si="59"/>
        <v/>
      </c>
      <c r="AQ270" s="964" t="str">
        <f>IF(AM270="","",IF(COUNTIF(BO27:BO309,TRIM(AP270))&gt;0,"EXCLUSION EXACTE",""))</f>
        <v/>
      </c>
      <c r="AR270" s="964" t="str" cm="1">
        <f t="array" ref="AR270">IF(AM270="","",IF(SUMPRODUCT(--(BO27:BO309&lt;&gt;""),--ISNUMBER(SEARCH(" "&amp;BO27:BO309&amp;" ",AP270)))&gt;0,"BLOQUE MOLLUSQUES",""))</f>
        <v/>
      </c>
      <c r="AS270" s="964" t="str" cm="1">
        <f t="array" ref="AS270">IF(AM270="","",IF(SUMPRODUCT(--(BS27:BS309&lt;&gt;""),--ISNUMBER(SEARCH(" "&amp;BS27:BS309&amp;" ",AP270)))&gt;0,"FORCE MOLLUSQUES",""))</f>
        <v/>
      </c>
      <c r="AT270" s="965" t="str">
        <f t="shared" si="60"/>
        <v/>
      </c>
      <c r="AU270" s="965" t="str">
        <f t="shared" si="63"/>
        <v/>
      </c>
      <c r="AV270" s="964" t="str">
        <f t="shared" si="61"/>
        <v/>
      </c>
      <c r="AW270" s="964" t="str" cm="1">
        <f t="array" ref="AW270">IF(AM270="","",IF(AQ270&lt;&gt;"","",IF(SUMPRODUCT(--(BM27:BM1509=AW26),--(BL27:BL1509&lt;&gt;""),--ISNUMBER(SEARCH(" "&amp;BL27:BL1509&amp;" ",AP270)))&gt;0,AW26,"")))</f>
        <v/>
      </c>
      <c r="AX270" s="964" t="str" cm="1">
        <f t="array" ref="AX270">IF(AM270="","",IF(AQ270&lt;&gt;"","",IF(SUMPRODUCT(--(BM27:BM1509=AX26),--(BL27:BL1509&lt;&gt;""),--ISNUMBER(SEARCH(" "&amp;BL27:BL1509&amp;" ",AP270)))&gt;0,AX26,"")))</f>
        <v/>
      </c>
      <c r="AY270" s="964" t="str" cm="1">
        <f t="array" ref="AY270">IF(AM270="","",IF(AQ270&lt;&gt;"","",IF(SUMPRODUCT(--(BM27:BM1509=AY26),--(BL27:BL1509&lt;&gt;""),--ISNUMBER(SEARCH(" "&amp;BL27:BL1509&amp;" ",AP270)))&gt;0,AY26,"")))</f>
        <v/>
      </c>
      <c r="AZ270" s="964" t="str" cm="1">
        <f t="array" ref="AZ270">IF(AM270="","",IF(AQ270&lt;&gt;"","",IF(SUMPRODUCT(--(BM27:BM1509=AZ26),--(BL27:BL1509&lt;&gt;""),--ISNUMBER(SEARCH(" "&amp;BL27:BL1509&amp;" ",AP270)))&gt;0,AZ26,"")))</f>
        <v/>
      </c>
      <c r="BA270" s="964" t="str" cm="1">
        <f t="array" ref="BA270">IF(AM270="","",IF(AQ270&lt;&gt;"","",IF(SUMPRODUCT(--(BM27:BM1509=BA26),--(BL27:BL1509&lt;&gt;""),--ISNUMBER(SEARCH(" "&amp;BL27:BL1509&amp;" ",AP270)))&gt;0,BA26,"")))</f>
        <v/>
      </c>
      <c r="BB270" s="964" t="str" cm="1">
        <f t="array" ref="BB270">IF(AM270="","",IF(AQ270&lt;&gt;"","",IF(SUMPRODUCT(--(BM27:BM1509=BB26),--(BL27:BL1509&lt;&gt;""),--ISNUMBER(SEARCH(" "&amp;BL27:BL1509&amp;" ",AP270)))&gt;0,BB26,"")))</f>
        <v/>
      </c>
      <c r="BC270" s="964" t="str" cm="1">
        <f t="array" ref="BC270">IF(AM270="","",IF(AQ270&lt;&gt;"","",IF(SUMPRODUCT(--(BM27:BM1509=BC26),--(BL27:BL1509&lt;&gt;""),--ISNUMBER(SEARCH(" "&amp;BL27:BL1509&amp;" ",AP270)))&gt;0,BC26,"")))</f>
        <v/>
      </c>
      <c r="BD270" s="964" t="str" cm="1">
        <f t="array" ref="BD270">IF(AM270="","",IF(AQ270&lt;&gt;"","",IF(SUMPRODUCT(--(BM27:BM1509=BD26),--(BL27:BL1509&lt;&gt;""),--ISNUMBER(SEARCH(" "&amp;BL27:BL1509&amp;" ",AP270)))&gt;0,BD26,"")))</f>
        <v/>
      </c>
      <c r="BE270" s="964" t="str" cm="1">
        <f t="array" ref="BE270">IF(AM270="","",IF(AQ270&lt;&gt;"","",IF(SUMPRODUCT(--(BM27:BM1509=BE26),--(BL27:BL1509&lt;&gt;""),--ISNUMBER(SEARCH(" "&amp;BL27:BL1509&amp;" ",AP270)))&gt;0,BE26,"")))</f>
        <v/>
      </c>
      <c r="BF270" s="964" t="str" cm="1">
        <f t="array" ref="BF270">IF(AM270="","",IF(AQ270&lt;&gt;"","",IF(SUMPRODUCT(--(BM27:BM1509=BF26),--(BL27:BL1509&lt;&gt;""),--ISNUMBER(SEARCH(" "&amp;BL27:BL1509&amp;" ",AP270)))&gt;0,BF26,"")))</f>
        <v/>
      </c>
      <c r="BG270" s="964" t="str" cm="1">
        <f t="array" ref="BG270">IF(AM270="","",IF(AQ270&lt;&gt;"","",IF(SUMPRODUCT(--(BM27:BM1509=BG26),--(BL27:BL1509&lt;&gt;""),--ISNUMBER(SEARCH(" "&amp;BL27:BL1509&amp;" ",AP270)))&gt;0,BG26,"")))</f>
        <v/>
      </c>
      <c r="BH270" s="964" t="str" cm="1">
        <f t="array" ref="BH270">IF(AM270="","",IF(AQ270&lt;&gt;"","",IF(SUMPRODUCT(--(BM27:BM1509=BH26),--(BL27:BL1509&lt;&gt;""),--ISNUMBER(SEARCH(" "&amp;BL27:BL1509&amp;" ",AP270)))&gt;0,BH26,"")))</f>
        <v/>
      </c>
      <c r="BI270" s="964" t="str" cm="1">
        <f t="array" ref="BI270">IF(AM270="","",IF(AQ270&lt;&gt;"","",IF(SUMPRODUCT(--(BM27:BM1509=BI26),--(BL27:BL1509&lt;&gt;""),--ISNUMBER(SEARCH(" "&amp;BL27:BL1509&amp;" ",AP270)))&gt;0,BI26,"")))</f>
        <v/>
      </c>
      <c r="BJ270" s="964" t="str" cm="1">
        <f t="array" ref="BJ270">IF(AM270="","",IF(AS270&lt;&gt;"",BJ26,IF(AR270&lt;&gt;"","",IF(AQ270&lt;&gt;"","",IF(SUMPRODUCT(--(BM27:BM1509=BJ26),--(BL27:BL1509&lt;&gt;""),--ISNUMBER(SEARCH(" "&amp;BL27:BL1509&amp;" ",AP270)))&gt;0,BJ26,"")))))</f>
        <v/>
      </c>
      <c r="BL270" s="964" t="s">
        <v>2276</v>
      </c>
      <c r="BM270" s="964" t="s">
        <v>1962</v>
      </c>
      <c r="BO270" s="964"/>
      <c r="BP270" s="964"/>
      <c r="BQ270" s="964"/>
      <c r="BS270" s="964"/>
      <c r="BT270" s="964"/>
      <c r="BU270" s="964"/>
      <c r="CM270" s="49">
        <v>1</v>
      </c>
    </row>
    <row r="271" spans="4:91" ht="30" customHeight="1">
      <c r="D271" s="674"/>
      <c r="E271" s="680"/>
      <c r="F271" s="681"/>
      <c r="G271" s="680"/>
      <c r="H271" s="682"/>
      <c r="I271" s="891"/>
      <c r="J271" s="892"/>
      <c r="K271" s="745"/>
      <c r="L271" s="893"/>
      <c r="M271" s="894"/>
      <c r="N271" s="895"/>
      <c r="O271" s="896"/>
      <c r="P271" s="137"/>
      <c r="Q271" s="897"/>
      <c r="R271" s="751"/>
      <c r="S271" s="898"/>
      <c r="T271" s="753"/>
      <c r="U271" s="899"/>
      <c r="V271" s="900"/>
      <c r="W271" s="756"/>
      <c r="X271" s="764"/>
      <c r="Z271" s="957" t="str">
        <f>IF(AA271="","",COUNTIF(AA27:AA271,"&lt;&gt;"))</f>
        <v/>
      </c>
      <c r="AA271" s="958"/>
      <c r="AB271" s="974" t="str">
        <f t="shared" si="62"/>
        <v/>
      </c>
      <c r="AC271" s="984" t="str">
        <f t="shared" si="50"/>
        <v/>
      </c>
      <c r="AD271" s="961" t="str">
        <f t="shared" si="51"/>
        <v/>
      </c>
      <c r="AE271" s="962" t="str">
        <f t="shared" si="52"/>
        <v/>
      </c>
      <c r="AF271" s="963" t="str">
        <f>IF(AG271="","",COUNTIF(AG27:AG271,"&lt;&gt;"))</f>
        <v/>
      </c>
      <c r="AG271" s="958" t="str" cm="1">
        <f t="array" ref="AG271">IF(AK271="","",IF(LEN(AK271)&lt;=MAX(10,AF22),AK271,IFERROR(LEFT(AK271,LOOKUP(2,1/(MID(AK271,ROW(10:509),1)=" ")/(ROW(10:509)&lt;=MAX(10,AF22)),ROW(10:509))-1),LEFT(AK271,MAX(10,AF22)))))</f>
        <v/>
      </c>
      <c r="AH271" s="963" t="str">
        <f t="shared" si="53"/>
        <v/>
      </c>
      <c r="AI271" s="963" t="str">
        <f t="shared" si="54"/>
        <v/>
      </c>
      <c r="AJ271" s="964" t="str">
        <f>IF(AL270&lt;&gt;"",AJ270,IF(AJ270&lt;MAX(Z27:Z326),AJ270+1,""))</f>
        <v/>
      </c>
      <c r="AK271" s="965" t="str">
        <f>IF(AJ271="","",IF(AL270&lt;&gt;"",AL270,INDEX(AD27:AD326,MATCH(AJ271,Z27:Z326,0))))</f>
        <v/>
      </c>
      <c r="AL271" s="965" t="str">
        <f t="shared" si="55"/>
        <v/>
      </c>
      <c r="AM271" s="966" t="str">
        <f t="shared" si="56"/>
        <v/>
      </c>
      <c r="AN271" s="967" t="str">
        <f t="shared" si="57"/>
        <v/>
      </c>
      <c r="AO271" s="967" t="str">
        <f t="shared" si="58"/>
        <v/>
      </c>
      <c r="AP271" s="966" t="str">
        <f t="shared" si="59"/>
        <v/>
      </c>
      <c r="AQ271" s="967" t="str">
        <f>IF(AM271="","",IF(COUNTIF(BO27:BO309,TRIM(AP271))&gt;0,"EXCLUSION EXACTE",""))</f>
        <v/>
      </c>
      <c r="AR271" s="967" t="str" cm="1">
        <f t="array" ref="AR271">IF(AM271="","",IF(SUMPRODUCT(--(BO27:BO309&lt;&gt;""),--ISNUMBER(SEARCH(" "&amp;BO27:BO309&amp;" ",AP271)))&gt;0,"BLOQUE MOLLUSQUES",""))</f>
        <v/>
      </c>
      <c r="AS271" s="967" t="str" cm="1">
        <f t="array" ref="AS271">IF(AM271="","",IF(SUMPRODUCT(--(BS27:BS309&lt;&gt;""),--ISNUMBER(SEARCH(" "&amp;BS27:BS309&amp;" ",AP271)))&gt;0,"FORCE MOLLUSQUES",""))</f>
        <v/>
      </c>
      <c r="AT271" s="966" t="str">
        <f t="shared" si="60"/>
        <v/>
      </c>
      <c r="AU271" s="966" t="str">
        <f t="shared" si="63"/>
        <v/>
      </c>
      <c r="AV271" s="967" t="str">
        <f t="shared" si="61"/>
        <v/>
      </c>
      <c r="AW271" s="967" t="str" cm="1">
        <f t="array" ref="AW271">IF(AM271="","",IF(AQ271&lt;&gt;"","",IF(SUMPRODUCT(--(BM27:BM1509=AW26),--(BL27:BL1509&lt;&gt;""),--ISNUMBER(SEARCH(" "&amp;BL27:BL1509&amp;" ",AP271)))&gt;0,AW26,"")))</f>
        <v/>
      </c>
      <c r="AX271" s="967" t="str" cm="1">
        <f t="array" ref="AX271">IF(AM271="","",IF(AQ271&lt;&gt;"","",IF(SUMPRODUCT(--(BM27:BM1509=AX26),--(BL27:BL1509&lt;&gt;""),--ISNUMBER(SEARCH(" "&amp;BL27:BL1509&amp;" ",AP271)))&gt;0,AX26,"")))</f>
        <v/>
      </c>
      <c r="AY271" s="967" t="str" cm="1">
        <f t="array" ref="AY271">IF(AM271="","",IF(AQ271&lt;&gt;"","",IF(SUMPRODUCT(--(BM27:BM1509=AY26),--(BL27:BL1509&lt;&gt;""),--ISNUMBER(SEARCH(" "&amp;BL27:BL1509&amp;" ",AP271)))&gt;0,AY26,"")))</f>
        <v/>
      </c>
      <c r="AZ271" s="967" t="str" cm="1">
        <f t="array" ref="AZ271">IF(AM271="","",IF(AQ271&lt;&gt;"","",IF(SUMPRODUCT(--(BM27:BM1509=AZ26),--(BL27:BL1509&lt;&gt;""),--ISNUMBER(SEARCH(" "&amp;BL27:BL1509&amp;" ",AP271)))&gt;0,AZ26,"")))</f>
        <v/>
      </c>
      <c r="BA271" s="967" t="str" cm="1">
        <f t="array" ref="BA271">IF(AM271="","",IF(AQ271&lt;&gt;"","",IF(SUMPRODUCT(--(BM27:BM1509=BA26),--(BL27:BL1509&lt;&gt;""),--ISNUMBER(SEARCH(" "&amp;BL27:BL1509&amp;" ",AP271)))&gt;0,BA26,"")))</f>
        <v/>
      </c>
      <c r="BB271" s="967" t="str" cm="1">
        <f t="array" ref="BB271">IF(AM271="","",IF(AQ271&lt;&gt;"","",IF(SUMPRODUCT(--(BM27:BM1509=BB26),--(BL27:BL1509&lt;&gt;""),--ISNUMBER(SEARCH(" "&amp;BL27:BL1509&amp;" ",AP271)))&gt;0,BB26,"")))</f>
        <v/>
      </c>
      <c r="BC271" s="967" t="str" cm="1">
        <f t="array" ref="BC271">IF(AM271="","",IF(AQ271&lt;&gt;"","",IF(SUMPRODUCT(--(BM27:BM1509=BC26),--(BL27:BL1509&lt;&gt;""),--ISNUMBER(SEARCH(" "&amp;BL27:BL1509&amp;" ",AP271)))&gt;0,BC26,"")))</f>
        <v/>
      </c>
      <c r="BD271" s="967" t="str" cm="1">
        <f t="array" ref="BD271">IF(AM271="","",IF(AQ271&lt;&gt;"","",IF(SUMPRODUCT(--(BM27:BM1509=BD26),--(BL27:BL1509&lt;&gt;""),--ISNUMBER(SEARCH(" "&amp;BL27:BL1509&amp;" ",AP271)))&gt;0,BD26,"")))</f>
        <v/>
      </c>
      <c r="BE271" s="967" t="str" cm="1">
        <f t="array" ref="BE271">IF(AM271="","",IF(AQ271&lt;&gt;"","",IF(SUMPRODUCT(--(BM27:BM1509=BE26),--(BL27:BL1509&lt;&gt;""),--ISNUMBER(SEARCH(" "&amp;BL27:BL1509&amp;" ",AP271)))&gt;0,BE26,"")))</f>
        <v/>
      </c>
      <c r="BF271" s="967" t="str" cm="1">
        <f t="array" ref="BF271">IF(AM271="","",IF(AQ271&lt;&gt;"","",IF(SUMPRODUCT(--(BM27:BM1509=BF26),--(BL27:BL1509&lt;&gt;""),--ISNUMBER(SEARCH(" "&amp;BL27:BL1509&amp;" ",AP271)))&gt;0,BF26,"")))</f>
        <v/>
      </c>
      <c r="BG271" s="967" t="str" cm="1">
        <f t="array" ref="BG271">IF(AM271="","",IF(AQ271&lt;&gt;"","",IF(SUMPRODUCT(--(BM27:BM1509=BG26),--(BL27:BL1509&lt;&gt;""),--ISNUMBER(SEARCH(" "&amp;BL27:BL1509&amp;" ",AP271)))&gt;0,BG26,"")))</f>
        <v/>
      </c>
      <c r="BH271" s="967" t="str" cm="1">
        <f t="array" ref="BH271">IF(AM271="","",IF(AQ271&lt;&gt;"","",IF(SUMPRODUCT(--(BM27:BM1509=BH26),--(BL27:BL1509&lt;&gt;""),--ISNUMBER(SEARCH(" "&amp;BL27:BL1509&amp;" ",AP271)))&gt;0,BH26,"")))</f>
        <v/>
      </c>
      <c r="BI271" s="967" t="str" cm="1">
        <f t="array" ref="BI271">IF(AM271="","",IF(AQ271&lt;&gt;"","",IF(SUMPRODUCT(--(BM27:BM1509=BI26),--(BL27:BL1509&lt;&gt;""),--ISNUMBER(SEARCH(" "&amp;BL27:BL1509&amp;" ",AP271)))&gt;0,BI26,"")))</f>
        <v/>
      </c>
      <c r="BJ271" s="967" t="str" cm="1">
        <f t="array" ref="BJ271">IF(AM271="","",IF(AS271&lt;&gt;"",BJ26,IF(AR271&lt;&gt;"","",IF(AQ271&lt;&gt;"","",IF(SUMPRODUCT(--(BM27:BM1509=BJ26),--(BL27:BL1509&lt;&gt;""),--ISNUMBER(SEARCH(" "&amp;BL27:BL1509&amp;" ",AP271)))&gt;0,BJ26,"")))))</f>
        <v/>
      </c>
      <c r="BL271" s="968" t="s">
        <v>2277</v>
      </c>
      <c r="BM271" s="968" t="s">
        <v>1962</v>
      </c>
      <c r="BO271" s="964"/>
      <c r="BP271" s="964"/>
      <c r="BQ271" s="964"/>
      <c r="BS271" s="964"/>
      <c r="BT271" s="964"/>
      <c r="BU271" s="964"/>
      <c r="CM271" s="49">
        <v>1</v>
      </c>
    </row>
    <row r="272" spans="4:91" ht="30" customHeight="1">
      <c r="D272" s="674"/>
      <c r="E272" s="680"/>
      <c r="F272" s="681"/>
      <c r="G272" s="680"/>
      <c r="H272" s="682"/>
      <c r="I272" s="891"/>
      <c r="J272" s="892"/>
      <c r="K272" s="745"/>
      <c r="L272" s="893"/>
      <c r="M272" s="894"/>
      <c r="N272" s="895"/>
      <c r="O272" s="896"/>
      <c r="P272" s="137"/>
      <c r="Q272" s="897"/>
      <c r="R272" s="751"/>
      <c r="S272" s="898"/>
      <c r="T272" s="753"/>
      <c r="U272" s="899"/>
      <c r="V272" s="900"/>
      <c r="W272" s="756"/>
      <c r="X272" s="764"/>
      <c r="Z272" s="973" t="str">
        <f>IF(AA272="","",COUNTIF(AA27:AA272,"&lt;&gt;"))</f>
        <v/>
      </c>
      <c r="AA272" s="965"/>
      <c r="AB272" s="974" t="str">
        <f t="shared" si="62"/>
        <v/>
      </c>
      <c r="AC272" s="984" t="str">
        <f t="shared" si="50"/>
        <v/>
      </c>
      <c r="AD272" s="976" t="str">
        <f t="shared" si="51"/>
        <v/>
      </c>
      <c r="AE272" s="977" t="str">
        <f t="shared" si="52"/>
        <v/>
      </c>
      <c r="AF272" s="964" t="str">
        <f>IF(AG272="","",COUNTIF(AG27:AG272,"&lt;&gt;"))</f>
        <v/>
      </c>
      <c r="AG272" s="965" t="str" cm="1">
        <f t="array" ref="AG272">IF(AK272="","",IF(LEN(AK272)&lt;=MAX(10,AF22),AK272,IFERROR(LEFT(AK272,LOOKUP(2,1/(MID(AK272,ROW(10:509),1)=" ")/(ROW(10:509)&lt;=MAX(10,AF22)),ROW(10:509))-1),LEFT(AK272,MAX(10,AF22)))))</f>
        <v/>
      </c>
      <c r="AH272" s="964" t="str">
        <f t="shared" si="53"/>
        <v/>
      </c>
      <c r="AI272" s="964" t="str">
        <f t="shared" si="54"/>
        <v/>
      </c>
      <c r="AJ272" s="964" t="str">
        <f>IF(AL271&lt;&gt;"",AJ271,IF(AJ271&lt;MAX(Z27:Z326),AJ271+1,""))</f>
        <v/>
      </c>
      <c r="AK272" s="965" t="str">
        <f>IF(AJ272="","",IF(AL271&lt;&gt;"",AL271,INDEX(AD27:AD326,MATCH(AJ272,Z27:Z326,0))))</f>
        <v/>
      </c>
      <c r="AL272" s="965" t="str">
        <f t="shared" si="55"/>
        <v/>
      </c>
      <c r="AM272" s="965" t="str">
        <f t="shared" si="56"/>
        <v/>
      </c>
      <c r="AN272" s="964" t="str">
        <f t="shared" si="57"/>
        <v/>
      </c>
      <c r="AO272" s="964" t="str">
        <f t="shared" si="58"/>
        <v/>
      </c>
      <c r="AP272" s="965" t="str">
        <f t="shared" si="59"/>
        <v/>
      </c>
      <c r="AQ272" s="964" t="str">
        <f>IF(AM272="","",IF(COUNTIF(BO27:BO309,TRIM(AP272))&gt;0,"EXCLUSION EXACTE",""))</f>
        <v/>
      </c>
      <c r="AR272" s="964" t="str" cm="1">
        <f t="array" ref="AR272">IF(AM272="","",IF(SUMPRODUCT(--(BO27:BO309&lt;&gt;""),--ISNUMBER(SEARCH(" "&amp;BO27:BO309&amp;" ",AP272)))&gt;0,"BLOQUE MOLLUSQUES",""))</f>
        <v/>
      </c>
      <c r="AS272" s="964" t="str" cm="1">
        <f t="array" ref="AS272">IF(AM272="","",IF(SUMPRODUCT(--(BS27:BS309&lt;&gt;""),--ISNUMBER(SEARCH(" "&amp;BS27:BS309&amp;" ",AP272)))&gt;0,"FORCE MOLLUSQUES",""))</f>
        <v/>
      </c>
      <c r="AT272" s="965" t="str">
        <f t="shared" si="60"/>
        <v/>
      </c>
      <c r="AU272" s="965" t="str">
        <f t="shared" si="63"/>
        <v/>
      </c>
      <c r="AV272" s="964" t="str">
        <f t="shared" si="61"/>
        <v/>
      </c>
      <c r="AW272" s="964" t="str" cm="1">
        <f t="array" ref="AW272">IF(AM272="","",IF(AQ272&lt;&gt;"","",IF(SUMPRODUCT(--(BM27:BM1509=AW26),--(BL27:BL1509&lt;&gt;""),--ISNUMBER(SEARCH(" "&amp;BL27:BL1509&amp;" ",AP272)))&gt;0,AW26,"")))</f>
        <v/>
      </c>
      <c r="AX272" s="964" t="str" cm="1">
        <f t="array" ref="AX272">IF(AM272="","",IF(AQ272&lt;&gt;"","",IF(SUMPRODUCT(--(BM27:BM1509=AX26),--(BL27:BL1509&lt;&gt;""),--ISNUMBER(SEARCH(" "&amp;BL27:BL1509&amp;" ",AP272)))&gt;0,AX26,"")))</f>
        <v/>
      </c>
      <c r="AY272" s="964" t="str" cm="1">
        <f t="array" ref="AY272">IF(AM272="","",IF(AQ272&lt;&gt;"","",IF(SUMPRODUCT(--(BM27:BM1509=AY26),--(BL27:BL1509&lt;&gt;""),--ISNUMBER(SEARCH(" "&amp;BL27:BL1509&amp;" ",AP272)))&gt;0,AY26,"")))</f>
        <v/>
      </c>
      <c r="AZ272" s="964" t="str" cm="1">
        <f t="array" ref="AZ272">IF(AM272="","",IF(AQ272&lt;&gt;"","",IF(SUMPRODUCT(--(BM27:BM1509=AZ26),--(BL27:BL1509&lt;&gt;""),--ISNUMBER(SEARCH(" "&amp;BL27:BL1509&amp;" ",AP272)))&gt;0,AZ26,"")))</f>
        <v/>
      </c>
      <c r="BA272" s="964" t="str" cm="1">
        <f t="array" ref="BA272">IF(AM272="","",IF(AQ272&lt;&gt;"","",IF(SUMPRODUCT(--(BM27:BM1509=BA26),--(BL27:BL1509&lt;&gt;""),--ISNUMBER(SEARCH(" "&amp;BL27:BL1509&amp;" ",AP272)))&gt;0,BA26,"")))</f>
        <v/>
      </c>
      <c r="BB272" s="964" t="str" cm="1">
        <f t="array" ref="BB272">IF(AM272="","",IF(AQ272&lt;&gt;"","",IF(SUMPRODUCT(--(BM27:BM1509=BB26),--(BL27:BL1509&lt;&gt;""),--ISNUMBER(SEARCH(" "&amp;BL27:BL1509&amp;" ",AP272)))&gt;0,BB26,"")))</f>
        <v/>
      </c>
      <c r="BC272" s="964" t="str" cm="1">
        <f t="array" ref="BC272">IF(AM272="","",IF(AQ272&lt;&gt;"","",IF(SUMPRODUCT(--(BM27:BM1509=BC26),--(BL27:BL1509&lt;&gt;""),--ISNUMBER(SEARCH(" "&amp;BL27:BL1509&amp;" ",AP272)))&gt;0,BC26,"")))</f>
        <v/>
      </c>
      <c r="BD272" s="964" t="str" cm="1">
        <f t="array" ref="BD272">IF(AM272="","",IF(AQ272&lt;&gt;"","",IF(SUMPRODUCT(--(BM27:BM1509=BD26),--(BL27:BL1509&lt;&gt;""),--ISNUMBER(SEARCH(" "&amp;BL27:BL1509&amp;" ",AP272)))&gt;0,BD26,"")))</f>
        <v/>
      </c>
      <c r="BE272" s="964" t="str" cm="1">
        <f t="array" ref="BE272">IF(AM272="","",IF(AQ272&lt;&gt;"","",IF(SUMPRODUCT(--(BM27:BM1509=BE26),--(BL27:BL1509&lt;&gt;""),--ISNUMBER(SEARCH(" "&amp;BL27:BL1509&amp;" ",AP272)))&gt;0,BE26,"")))</f>
        <v/>
      </c>
      <c r="BF272" s="964" t="str" cm="1">
        <f t="array" ref="BF272">IF(AM272="","",IF(AQ272&lt;&gt;"","",IF(SUMPRODUCT(--(BM27:BM1509=BF26),--(BL27:BL1509&lt;&gt;""),--ISNUMBER(SEARCH(" "&amp;BL27:BL1509&amp;" ",AP272)))&gt;0,BF26,"")))</f>
        <v/>
      </c>
      <c r="BG272" s="964" t="str" cm="1">
        <f t="array" ref="BG272">IF(AM272="","",IF(AQ272&lt;&gt;"","",IF(SUMPRODUCT(--(BM27:BM1509=BG26),--(BL27:BL1509&lt;&gt;""),--ISNUMBER(SEARCH(" "&amp;BL27:BL1509&amp;" ",AP272)))&gt;0,BG26,"")))</f>
        <v/>
      </c>
      <c r="BH272" s="964" t="str" cm="1">
        <f t="array" ref="BH272">IF(AM272="","",IF(AQ272&lt;&gt;"","",IF(SUMPRODUCT(--(BM27:BM1509=BH26),--(BL27:BL1509&lt;&gt;""),--ISNUMBER(SEARCH(" "&amp;BL27:BL1509&amp;" ",AP272)))&gt;0,BH26,"")))</f>
        <v/>
      </c>
      <c r="BI272" s="964" t="str" cm="1">
        <f t="array" ref="BI272">IF(AM272="","",IF(AQ272&lt;&gt;"","",IF(SUMPRODUCT(--(BM27:BM1509=BI26),--(BL27:BL1509&lt;&gt;""),--ISNUMBER(SEARCH(" "&amp;BL27:BL1509&amp;" ",AP272)))&gt;0,BI26,"")))</f>
        <v/>
      </c>
      <c r="BJ272" s="964" t="str" cm="1">
        <f t="array" ref="BJ272">IF(AM272="","",IF(AS272&lt;&gt;"",BJ26,IF(AR272&lt;&gt;"","",IF(AQ272&lt;&gt;"","",IF(SUMPRODUCT(--(BM27:BM1509=BJ26),--(BL27:BL1509&lt;&gt;""),--ISNUMBER(SEARCH(" "&amp;BL27:BL1509&amp;" ",AP272)))&gt;0,BJ26,"")))))</f>
        <v/>
      </c>
      <c r="BL272" s="964" t="s">
        <v>2278</v>
      </c>
      <c r="BM272" s="964" t="s">
        <v>1962</v>
      </c>
      <c r="BO272" s="964"/>
      <c r="BP272" s="964"/>
      <c r="BQ272" s="964"/>
      <c r="BS272" s="964"/>
      <c r="BT272" s="964"/>
      <c r="BU272" s="964"/>
      <c r="CM272" s="49">
        <v>1</v>
      </c>
    </row>
    <row r="273" spans="4:91" ht="30" customHeight="1">
      <c r="D273" s="674"/>
      <c r="E273" s="680"/>
      <c r="F273" s="681"/>
      <c r="G273" s="680"/>
      <c r="H273" s="682"/>
      <c r="I273" s="891"/>
      <c r="J273" s="892"/>
      <c r="K273" s="745"/>
      <c r="L273" s="893"/>
      <c r="M273" s="894"/>
      <c r="N273" s="895"/>
      <c r="O273" s="896"/>
      <c r="P273" s="137"/>
      <c r="Q273" s="897"/>
      <c r="R273" s="751"/>
      <c r="S273" s="898"/>
      <c r="T273" s="753"/>
      <c r="U273" s="899"/>
      <c r="V273" s="900"/>
      <c r="W273" s="756"/>
      <c r="X273" s="764"/>
      <c r="Z273" s="957" t="str">
        <f>IF(AA273="","",COUNTIF(AA27:AA273,"&lt;&gt;"))</f>
        <v/>
      </c>
      <c r="AA273" s="958"/>
      <c r="AB273" s="974" t="str">
        <f t="shared" si="62"/>
        <v/>
      </c>
      <c r="AC273" s="984" t="str">
        <f t="shared" si="50"/>
        <v/>
      </c>
      <c r="AD273" s="961" t="str">
        <f t="shared" si="51"/>
        <v/>
      </c>
      <c r="AE273" s="962" t="str">
        <f t="shared" si="52"/>
        <v/>
      </c>
      <c r="AF273" s="963" t="str">
        <f>IF(AG273="","",COUNTIF(AG27:AG273,"&lt;&gt;"))</f>
        <v/>
      </c>
      <c r="AG273" s="958" t="str" cm="1">
        <f t="array" ref="AG273">IF(AK273="","",IF(LEN(AK273)&lt;=MAX(10,AF22),AK273,IFERROR(LEFT(AK273,LOOKUP(2,1/(MID(AK273,ROW(10:509),1)=" ")/(ROW(10:509)&lt;=MAX(10,AF22)),ROW(10:509))-1),LEFT(AK273,MAX(10,AF22)))))</f>
        <v/>
      </c>
      <c r="AH273" s="963" t="str">
        <f t="shared" si="53"/>
        <v/>
      </c>
      <c r="AI273" s="963" t="str">
        <f t="shared" si="54"/>
        <v/>
      </c>
      <c r="AJ273" s="964" t="str">
        <f>IF(AL272&lt;&gt;"",AJ272,IF(AJ272&lt;MAX(Z27:Z326),AJ272+1,""))</f>
        <v/>
      </c>
      <c r="AK273" s="965" t="str">
        <f>IF(AJ273="","",IF(AL272&lt;&gt;"",AL272,INDEX(AD27:AD326,MATCH(AJ273,Z27:Z326,0))))</f>
        <v/>
      </c>
      <c r="AL273" s="965" t="str">
        <f t="shared" si="55"/>
        <v/>
      </c>
      <c r="AM273" s="966" t="str">
        <f t="shared" si="56"/>
        <v/>
      </c>
      <c r="AN273" s="967" t="str">
        <f t="shared" si="57"/>
        <v/>
      </c>
      <c r="AO273" s="967" t="str">
        <f t="shared" si="58"/>
        <v/>
      </c>
      <c r="AP273" s="966" t="str">
        <f t="shared" si="59"/>
        <v/>
      </c>
      <c r="AQ273" s="967" t="str">
        <f>IF(AM273="","",IF(COUNTIF(BO27:BO309,TRIM(AP273))&gt;0,"EXCLUSION EXACTE",""))</f>
        <v/>
      </c>
      <c r="AR273" s="967" t="str" cm="1">
        <f t="array" ref="AR273">IF(AM273="","",IF(SUMPRODUCT(--(BO27:BO309&lt;&gt;""),--ISNUMBER(SEARCH(" "&amp;BO27:BO309&amp;" ",AP273)))&gt;0,"BLOQUE MOLLUSQUES",""))</f>
        <v/>
      </c>
      <c r="AS273" s="967" t="str" cm="1">
        <f t="array" ref="AS273">IF(AM273="","",IF(SUMPRODUCT(--(BS27:BS309&lt;&gt;""),--ISNUMBER(SEARCH(" "&amp;BS27:BS309&amp;" ",AP273)))&gt;0,"FORCE MOLLUSQUES",""))</f>
        <v/>
      </c>
      <c r="AT273" s="966" t="str">
        <f t="shared" si="60"/>
        <v/>
      </c>
      <c r="AU273" s="966" t="str">
        <f t="shared" si="63"/>
        <v/>
      </c>
      <c r="AV273" s="967" t="str">
        <f t="shared" si="61"/>
        <v/>
      </c>
      <c r="AW273" s="967" t="str" cm="1">
        <f t="array" ref="AW273">IF(AM273="","",IF(AQ273&lt;&gt;"","",IF(SUMPRODUCT(--(BM27:BM1509=AW26),--(BL27:BL1509&lt;&gt;""),--ISNUMBER(SEARCH(" "&amp;BL27:BL1509&amp;" ",AP273)))&gt;0,AW26,"")))</f>
        <v/>
      </c>
      <c r="AX273" s="967" t="str" cm="1">
        <f t="array" ref="AX273">IF(AM273="","",IF(AQ273&lt;&gt;"","",IF(SUMPRODUCT(--(BM27:BM1509=AX26),--(BL27:BL1509&lt;&gt;""),--ISNUMBER(SEARCH(" "&amp;BL27:BL1509&amp;" ",AP273)))&gt;0,AX26,"")))</f>
        <v/>
      </c>
      <c r="AY273" s="967" t="str" cm="1">
        <f t="array" ref="AY273">IF(AM273="","",IF(AQ273&lt;&gt;"","",IF(SUMPRODUCT(--(BM27:BM1509=AY26),--(BL27:BL1509&lt;&gt;""),--ISNUMBER(SEARCH(" "&amp;BL27:BL1509&amp;" ",AP273)))&gt;0,AY26,"")))</f>
        <v/>
      </c>
      <c r="AZ273" s="967" t="str" cm="1">
        <f t="array" ref="AZ273">IF(AM273="","",IF(AQ273&lt;&gt;"","",IF(SUMPRODUCT(--(BM27:BM1509=AZ26),--(BL27:BL1509&lt;&gt;""),--ISNUMBER(SEARCH(" "&amp;BL27:BL1509&amp;" ",AP273)))&gt;0,AZ26,"")))</f>
        <v/>
      </c>
      <c r="BA273" s="967" t="str" cm="1">
        <f t="array" ref="BA273">IF(AM273="","",IF(AQ273&lt;&gt;"","",IF(SUMPRODUCT(--(BM27:BM1509=BA26),--(BL27:BL1509&lt;&gt;""),--ISNUMBER(SEARCH(" "&amp;BL27:BL1509&amp;" ",AP273)))&gt;0,BA26,"")))</f>
        <v/>
      </c>
      <c r="BB273" s="967" t="str" cm="1">
        <f t="array" ref="BB273">IF(AM273="","",IF(AQ273&lt;&gt;"","",IF(SUMPRODUCT(--(BM27:BM1509=BB26),--(BL27:BL1509&lt;&gt;""),--ISNUMBER(SEARCH(" "&amp;BL27:BL1509&amp;" ",AP273)))&gt;0,BB26,"")))</f>
        <v/>
      </c>
      <c r="BC273" s="967" t="str" cm="1">
        <f t="array" ref="BC273">IF(AM273="","",IF(AQ273&lt;&gt;"","",IF(SUMPRODUCT(--(BM27:BM1509=BC26),--(BL27:BL1509&lt;&gt;""),--ISNUMBER(SEARCH(" "&amp;BL27:BL1509&amp;" ",AP273)))&gt;0,BC26,"")))</f>
        <v/>
      </c>
      <c r="BD273" s="967" t="str" cm="1">
        <f t="array" ref="BD273">IF(AM273="","",IF(AQ273&lt;&gt;"","",IF(SUMPRODUCT(--(BM27:BM1509=BD26),--(BL27:BL1509&lt;&gt;""),--ISNUMBER(SEARCH(" "&amp;BL27:BL1509&amp;" ",AP273)))&gt;0,BD26,"")))</f>
        <v/>
      </c>
      <c r="BE273" s="967" t="str" cm="1">
        <f t="array" ref="BE273">IF(AM273="","",IF(AQ273&lt;&gt;"","",IF(SUMPRODUCT(--(BM27:BM1509=BE26),--(BL27:BL1509&lt;&gt;""),--ISNUMBER(SEARCH(" "&amp;BL27:BL1509&amp;" ",AP273)))&gt;0,BE26,"")))</f>
        <v/>
      </c>
      <c r="BF273" s="967" t="str" cm="1">
        <f t="array" ref="BF273">IF(AM273="","",IF(AQ273&lt;&gt;"","",IF(SUMPRODUCT(--(BM27:BM1509=BF26),--(BL27:BL1509&lt;&gt;""),--ISNUMBER(SEARCH(" "&amp;BL27:BL1509&amp;" ",AP273)))&gt;0,BF26,"")))</f>
        <v/>
      </c>
      <c r="BG273" s="967" t="str" cm="1">
        <f t="array" ref="BG273">IF(AM273="","",IF(AQ273&lt;&gt;"","",IF(SUMPRODUCT(--(BM27:BM1509=BG26),--(BL27:BL1509&lt;&gt;""),--ISNUMBER(SEARCH(" "&amp;BL27:BL1509&amp;" ",AP273)))&gt;0,BG26,"")))</f>
        <v/>
      </c>
      <c r="BH273" s="967" t="str" cm="1">
        <f t="array" ref="BH273">IF(AM273="","",IF(AQ273&lt;&gt;"","",IF(SUMPRODUCT(--(BM27:BM1509=BH26),--(BL27:BL1509&lt;&gt;""),--ISNUMBER(SEARCH(" "&amp;BL27:BL1509&amp;" ",AP273)))&gt;0,BH26,"")))</f>
        <v/>
      </c>
      <c r="BI273" s="967" t="str" cm="1">
        <f t="array" ref="BI273">IF(AM273="","",IF(AQ273&lt;&gt;"","",IF(SUMPRODUCT(--(BM27:BM1509=BI26),--(BL27:BL1509&lt;&gt;""),--ISNUMBER(SEARCH(" "&amp;BL27:BL1509&amp;" ",AP273)))&gt;0,BI26,"")))</f>
        <v/>
      </c>
      <c r="BJ273" s="967" t="str" cm="1">
        <f t="array" ref="BJ273">IF(AM273="","",IF(AS273&lt;&gt;"",BJ26,IF(AR273&lt;&gt;"","",IF(AQ273&lt;&gt;"","",IF(SUMPRODUCT(--(BM27:BM1509=BJ26),--(BL27:BL1509&lt;&gt;""),--ISNUMBER(SEARCH(" "&amp;BL27:BL1509&amp;" ",AP273)))&gt;0,BJ26,"")))))</f>
        <v/>
      </c>
      <c r="BL273" s="968" t="s">
        <v>2279</v>
      </c>
      <c r="BM273" s="968" t="s">
        <v>1962</v>
      </c>
      <c r="BO273" s="964"/>
      <c r="BP273" s="964"/>
      <c r="BQ273" s="964"/>
      <c r="BS273" s="964"/>
      <c r="BT273" s="964"/>
      <c r="BU273" s="964"/>
      <c r="CM273" s="49">
        <v>1</v>
      </c>
    </row>
    <row r="274" spans="4:91" ht="30" customHeight="1">
      <c r="D274" s="674"/>
      <c r="E274" s="680"/>
      <c r="F274" s="681"/>
      <c r="G274" s="680"/>
      <c r="H274" s="682"/>
      <c r="I274" s="891"/>
      <c r="J274" s="892"/>
      <c r="K274" s="745"/>
      <c r="L274" s="893"/>
      <c r="M274" s="894"/>
      <c r="N274" s="895"/>
      <c r="O274" s="896"/>
      <c r="P274" s="137"/>
      <c r="Q274" s="897"/>
      <c r="R274" s="751"/>
      <c r="S274" s="898"/>
      <c r="T274" s="753"/>
      <c r="U274" s="899"/>
      <c r="V274" s="900"/>
      <c r="W274" s="756"/>
      <c r="X274" s="764"/>
      <c r="Z274" s="973" t="str">
        <f>IF(AA274="","",COUNTIF(AA27:AA274,"&lt;&gt;"))</f>
        <v/>
      </c>
      <c r="AA274" s="965"/>
      <c r="AB274" s="974" t="str">
        <f t="shared" si="62"/>
        <v/>
      </c>
      <c r="AC274" s="984" t="str">
        <f t="shared" si="50"/>
        <v/>
      </c>
      <c r="AD274" s="976" t="str">
        <f t="shared" si="51"/>
        <v/>
      </c>
      <c r="AE274" s="977" t="str">
        <f t="shared" si="52"/>
        <v/>
      </c>
      <c r="AF274" s="964" t="str">
        <f>IF(AG274="","",COUNTIF(AG27:AG274,"&lt;&gt;"))</f>
        <v/>
      </c>
      <c r="AG274" s="965" t="str" cm="1">
        <f t="array" ref="AG274">IF(AK274="","",IF(LEN(AK274)&lt;=MAX(10,AF22),AK274,IFERROR(LEFT(AK274,LOOKUP(2,1/(MID(AK274,ROW(10:509),1)=" ")/(ROW(10:509)&lt;=MAX(10,AF22)),ROW(10:509))-1),LEFT(AK274,MAX(10,AF22)))))</f>
        <v/>
      </c>
      <c r="AH274" s="964" t="str">
        <f t="shared" si="53"/>
        <v/>
      </c>
      <c r="AI274" s="964" t="str">
        <f t="shared" si="54"/>
        <v/>
      </c>
      <c r="AJ274" s="964" t="str">
        <f>IF(AL273&lt;&gt;"",AJ273,IF(AJ273&lt;MAX(Z27:Z326),AJ273+1,""))</f>
        <v/>
      </c>
      <c r="AK274" s="965" t="str">
        <f>IF(AJ274="","",IF(AL273&lt;&gt;"",AL273,INDEX(AD27:AD326,MATCH(AJ274,Z27:Z326,0))))</f>
        <v/>
      </c>
      <c r="AL274" s="965" t="str">
        <f t="shared" si="55"/>
        <v/>
      </c>
      <c r="AM274" s="965" t="str">
        <f t="shared" si="56"/>
        <v/>
      </c>
      <c r="AN274" s="964" t="str">
        <f t="shared" si="57"/>
        <v/>
      </c>
      <c r="AO274" s="964" t="str">
        <f t="shared" si="58"/>
        <v/>
      </c>
      <c r="AP274" s="965" t="str">
        <f t="shared" si="59"/>
        <v/>
      </c>
      <c r="AQ274" s="964" t="str">
        <f>IF(AM274="","",IF(COUNTIF(BO27:BO309,TRIM(AP274))&gt;0,"EXCLUSION EXACTE",""))</f>
        <v/>
      </c>
      <c r="AR274" s="964" t="str" cm="1">
        <f t="array" ref="AR274">IF(AM274="","",IF(SUMPRODUCT(--(BO27:BO309&lt;&gt;""),--ISNUMBER(SEARCH(" "&amp;BO27:BO309&amp;" ",AP274)))&gt;0,"BLOQUE MOLLUSQUES",""))</f>
        <v/>
      </c>
      <c r="AS274" s="964" t="str" cm="1">
        <f t="array" ref="AS274">IF(AM274="","",IF(SUMPRODUCT(--(BS27:BS309&lt;&gt;""),--ISNUMBER(SEARCH(" "&amp;BS27:BS309&amp;" ",AP274)))&gt;0,"FORCE MOLLUSQUES",""))</f>
        <v/>
      </c>
      <c r="AT274" s="965" t="str">
        <f t="shared" si="60"/>
        <v/>
      </c>
      <c r="AU274" s="965" t="str">
        <f t="shared" si="63"/>
        <v/>
      </c>
      <c r="AV274" s="964" t="str">
        <f t="shared" si="61"/>
        <v/>
      </c>
      <c r="AW274" s="964" t="str" cm="1">
        <f t="array" ref="AW274">IF(AM274="","",IF(AQ274&lt;&gt;"","",IF(SUMPRODUCT(--(BM27:BM1509=AW26),--(BL27:BL1509&lt;&gt;""),--ISNUMBER(SEARCH(" "&amp;BL27:BL1509&amp;" ",AP274)))&gt;0,AW26,"")))</f>
        <v/>
      </c>
      <c r="AX274" s="964" t="str" cm="1">
        <f t="array" ref="AX274">IF(AM274="","",IF(AQ274&lt;&gt;"","",IF(SUMPRODUCT(--(BM27:BM1509=AX26),--(BL27:BL1509&lt;&gt;""),--ISNUMBER(SEARCH(" "&amp;BL27:BL1509&amp;" ",AP274)))&gt;0,AX26,"")))</f>
        <v/>
      </c>
      <c r="AY274" s="964" t="str" cm="1">
        <f t="array" ref="AY274">IF(AM274="","",IF(AQ274&lt;&gt;"","",IF(SUMPRODUCT(--(BM27:BM1509=AY26),--(BL27:BL1509&lt;&gt;""),--ISNUMBER(SEARCH(" "&amp;BL27:BL1509&amp;" ",AP274)))&gt;0,AY26,"")))</f>
        <v/>
      </c>
      <c r="AZ274" s="964" t="str" cm="1">
        <f t="array" ref="AZ274">IF(AM274="","",IF(AQ274&lt;&gt;"","",IF(SUMPRODUCT(--(BM27:BM1509=AZ26),--(BL27:BL1509&lt;&gt;""),--ISNUMBER(SEARCH(" "&amp;BL27:BL1509&amp;" ",AP274)))&gt;0,AZ26,"")))</f>
        <v/>
      </c>
      <c r="BA274" s="964" t="str" cm="1">
        <f t="array" ref="BA274">IF(AM274="","",IF(AQ274&lt;&gt;"","",IF(SUMPRODUCT(--(BM27:BM1509=BA26),--(BL27:BL1509&lt;&gt;""),--ISNUMBER(SEARCH(" "&amp;BL27:BL1509&amp;" ",AP274)))&gt;0,BA26,"")))</f>
        <v/>
      </c>
      <c r="BB274" s="964" t="str" cm="1">
        <f t="array" ref="BB274">IF(AM274="","",IF(AQ274&lt;&gt;"","",IF(SUMPRODUCT(--(BM27:BM1509=BB26),--(BL27:BL1509&lt;&gt;""),--ISNUMBER(SEARCH(" "&amp;BL27:BL1509&amp;" ",AP274)))&gt;0,BB26,"")))</f>
        <v/>
      </c>
      <c r="BC274" s="964" t="str" cm="1">
        <f t="array" ref="BC274">IF(AM274="","",IF(AQ274&lt;&gt;"","",IF(SUMPRODUCT(--(BM27:BM1509=BC26),--(BL27:BL1509&lt;&gt;""),--ISNUMBER(SEARCH(" "&amp;BL27:BL1509&amp;" ",AP274)))&gt;0,BC26,"")))</f>
        <v/>
      </c>
      <c r="BD274" s="964" t="str" cm="1">
        <f t="array" ref="BD274">IF(AM274="","",IF(AQ274&lt;&gt;"","",IF(SUMPRODUCT(--(BM27:BM1509=BD26),--(BL27:BL1509&lt;&gt;""),--ISNUMBER(SEARCH(" "&amp;BL27:BL1509&amp;" ",AP274)))&gt;0,BD26,"")))</f>
        <v/>
      </c>
      <c r="BE274" s="964" t="str" cm="1">
        <f t="array" ref="BE274">IF(AM274="","",IF(AQ274&lt;&gt;"","",IF(SUMPRODUCT(--(BM27:BM1509=BE26),--(BL27:BL1509&lt;&gt;""),--ISNUMBER(SEARCH(" "&amp;BL27:BL1509&amp;" ",AP274)))&gt;0,BE26,"")))</f>
        <v/>
      </c>
      <c r="BF274" s="964" t="str" cm="1">
        <f t="array" ref="BF274">IF(AM274="","",IF(AQ274&lt;&gt;"","",IF(SUMPRODUCT(--(BM27:BM1509=BF26),--(BL27:BL1509&lt;&gt;""),--ISNUMBER(SEARCH(" "&amp;BL27:BL1509&amp;" ",AP274)))&gt;0,BF26,"")))</f>
        <v/>
      </c>
      <c r="BG274" s="964" t="str" cm="1">
        <f t="array" ref="BG274">IF(AM274="","",IF(AQ274&lt;&gt;"","",IF(SUMPRODUCT(--(BM27:BM1509=BG26),--(BL27:BL1509&lt;&gt;""),--ISNUMBER(SEARCH(" "&amp;BL27:BL1509&amp;" ",AP274)))&gt;0,BG26,"")))</f>
        <v/>
      </c>
      <c r="BH274" s="964" t="str" cm="1">
        <f t="array" ref="BH274">IF(AM274="","",IF(AQ274&lt;&gt;"","",IF(SUMPRODUCT(--(BM27:BM1509=BH26),--(BL27:BL1509&lt;&gt;""),--ISNUMBER(SEARCH(" "&amp;BL27:BL1509&amp;" ",AP274)))&gt;0,BH26,"")))</f>
        <v/>
      </c>
      <c r="BI274" s="964" t="str" cm="1">
        <f t="array" ref="BI274">IF(AM274="","",IF(AQ274&lt;&gt;"","",IF(SUMPRODUCT(--(BM27:BM1509=BI26),--(BL27:BL1509&lt;&gt;""),--ISNUMBER(SEARCH(" "&amp;BL27:BL1509&amp;" ",AP274)))&gt;0,BI26,"")))</f>
        <v/>
      </c>
      <c r="BJ274" s="964" t="str" cm="1">
        <f t="array" ref="BJ274">IF(AM274="","",IF(AS274&lt;&gt;"",BJ26,IF(AR274&lt;&gt;"","",IF(AQ274&lt;&gt;"","",IF(SUMPRODUCT(--(BM27:BM1509=BJ26),--(BL27:BL1509&lt;&gt;""),--ISNUMBER(SEARCH(" "&amp;BL27:BL1509&amp;" ",AP274)))&gt;0,BJ26,"")))))</f>
        <v/>
      </c>
      <c r="BL274" s="964" t="s">
        <v>2280</v>
      </c>
      <c r="BM274" s="964" t="s">
        <v>1962</v>
      </c>
      <c r="BO274" s="964"/>
      <c r="BP274" s="964"/>
      <c r="BQ274" s="964"/>
      <c r="BS274" s="964"/>
      <c r="BT274" s="964"/>
      <c r="BU274" s="964"/>
      <c r="CM274" s="49">
        <v>1</v>
      </c>
    </row>
    <row r="275" spans="4:91" ht="30" customHeight="1">
      <c r="D275" s="674"/>
      <c r="E275" s="680"/>
      <c r="F275" s="681"/>
      <c r="G275" s="680"/>
      <c r="H275" s="682"/>
      <c r="I275" s="891"/>
      <c r="J275" s="892"/>
      <c r="K275" s="745"/>
      <c r="L275" s="893"/>
      <c r="M275" s="894"/>
      <c r="N275" s="895"/>
      <c r="O275" s="896"/>
      <c r="P275" s="137"/>
      <c r="Q275" s="897"/>
      <c r="R275" s="751"/>
      <c r="S275" s="898"/>
      <c r="T275" s="753"/>
      <c r="U275" s="899"/>
      <c r="V275" s="900"/>
      <c r="W275" s="756"/>
      <c r="X275" s="764"/>
      <c r="Z275" s="957" t="str">
        <f>IF(AA275="","",COUNTIF(AA27:AA275,"&lt;&gt;"))</f>
        <v/>
      </c>
      <c r="AA275" s="958"/>
      <c r="AB275" s="974" t="str">
        <f t="shared" si="62"/>
        <v/>
      </c>
      <c r="AC275" s="984" t="str">
        <f t="shared" si="50"/>
        <v/>
      </c>
      <c r="AD275" s="961" t="str">
        <f t="shared" si="51"/>
        <v/>
      </c>
      <c r="AE275" s="962" t="str">
        <f t="shared" si="52"/>
        <v/>
      </c>
      <c r="AF275" s="963" t="str">
        <f>IF(AG275="","",COUNTIF(AG27:AG275,"&lt;&gt;"))</f>
        <v/>
      </c>
      <c r="AG275" s="958" t="str" cm="1">
        <f t="array" ref="AG275">IF(AK275="","",IF(LEN(AK275)&lt;=MAX(10,AF22),AK275,IFERROR(LEFT(AK275,LOOKUP(2,1/(MID(AK275,ROW(10:509),1)=" ")/(ROW(10:509)&lt;=MAX(10,AF22)),ROW(10:509))-1),LEFT(AK275,MAX(10,AF22)))))</f>
        <v/>
      </c>
      <c r="AH275" s="963" t="str">
        <f t="shared" si="53"/>
        <v/>
      </c>
      <c r="AI275" s="963" t="str">
        <f t="shared" si="54"/>
        <v/>
      </c>
      <c r="AJ275" s="964" t="str">
        <f>IF(AL274&lt;&gt;"",AJ274,IF(AJ274&lt;MAX(Z27:Z326),AJ274+1,""))</f>
        <v/>
      </c>
      <c r="AK275" s="965" t="str">
        <f>IF(AJ275="","",IF(AL274&lt;&gt;"",AL274,INDEX(AD27:AD326,MATCH(AJ275,Z27:Z326,0))))</f>
        <v/>
      </c>
      <c r="AL275" s="965" t="str">
        <f t="shared" si="55"/>
        <v/>
      </c>
      <c r="AM275" s="966" t="str">
        <f t="shared" si="56"/>
        <v/>
      </c>
      <c r="AN275" s="967" t="str">
        <f t="shared" si="57"/>
        <v/>
      </c>
      <c r="AO275" s="967" t="str">
        <f t="shared" si="58"/>
        <v/>
      </c>
      <c r="AP275" s="966" t="str">
        <f t="shared" si="59"/>
        <v/>
      </c>
      <c r="AQ275" s="967" t="str">
        <f>IF(AM275="","",IF(COUNTIF(BO27:BO309,TRIM(AP275))&gt;0,"EXCLUSION EXACTE",""))</f>
        <v/>
      </c>
      <c r="AR275" s="967" t="str" cm="1">
        <f t="array" ref="AR275">IF(AM275="","",IF(SUMPRODUCT(--(BO27:BO309&lt;&gt;""),--ISNUMBER(SEARCH(" "&amp;BO27:BO309&amp;" ",AP275)))&gt;0,"BLOQUE MOLLUSQUES",""))</f>
        <v/>
      </c>
      <c r="AS275" s="967" t="str" cm="1">
        <f t="array" ref="AS275">IF(AM275="","",IF(SUMPRODUCT(--(BS27:BS309&lt;&gt;""),--ISNUMBER(SEARCH(" "&amp;BS27:BS309&amp;" ",AP275)))&gt;0,"FORCE MOLLUSQUES",""))</f>
        <v/>
      </c>
      <c r="AT275" s="966" t="str">
        <f t="shared" si="60"/>
        <v/>
      </c>
      <c r="AU275" s="966" t="str">
        <f t="shared" si="63"/>
        <v/>
      </c>
      <c r="AV275" s="967" t="str">
        <f t="shared" si="61"/>
        <v/>
      </c>
      <c r="AW275" s="967" t="str" cm="1">
        <f t="array" ref="AW275">IF(AM275="","",IF(AQ275&lt;&gt;"","",IF(SUMPRODUCT(--(BM27:BM1509=AW26),--(BL27:BL1509&lt;&gt;""),--ISNUMBER(SEARCH(" "&amp;BL27:BL1509&amp;" ",AP275)))&gt;0,AW26,"")))</f>
        <v/>
      </c>
      <c r="AX275" s="967" t="str" cm="1">
        <f t="array" ref="AX275">IF(AM275="","",IF(AQ275&lt;&gt;"","",IF(SUMPRODUCT(--(BM27:BM1509=AX26),--(BL27:BL1509&lt;&gt;""),--ISNUMBER(SEARCH(" "&amp;BL27:BL1509&amp;" ",AP275)))&gt;0,AX26,"")))</f>
        <v/>
      </c>
      <c r="AY275" s="967" t="str" cm="1">
        <f t="array" ref="AY275">IF(AM275="","",IF(AQ275&lt;&gt;"","",IF(SUMPRODUCT(--(BM27:BM1509=AY26),--(BL27:BL1509&lt;&gt;""),--ISNUMBER(SEARCH(" "&amp;BL27:BL1509&amp;" ",AP275)))&gt;0,AY26,"")))</f>
        <v/>
      </c>
      <c r="AZ275" s="967" t="str" cm="1">
        <f t="array" ref="AZ275">IF(AM275="","",IF(AQ275&lt;&gt;"","",IF(SUMPRODUCT(--(BM27:BM1509=AZ26),--(BL27:BL1509&lt;&gt;""),--ISNUMBER(SEARCH(" "&amp;BL27:BL1509&amp;" ",AP275)))&gt;0,AZ26,"")))</f>
        <v/>
      </c>
      <c r="BA275" s="967" t="str" cm="1">
        <f t="array" ref="BA275">IF(AM275="","",IF(AQ275&lt;&gt;"","",IF(SUMPRODUCT(--(BM27:BM1509=BA26),--(BL27:BL1509&lt;&gt;""),--ISNUMBER(SEARCH(" "&amp;BL27:BL1509&amp;" ",AP275)))&gt;0,BA26,"")))</f>
        <v/>
      </c>
      <c r="BB275" s="967" t="str" cm="1">
        <f t="array" ref="BB275">IF(AM275="","",IF(AQ275&lt;&gt;"","",IF(SUMPRODUCT(--(BM27:BM1509=BB26),--(BL27:BL1509&lt;&gt;""),--ISNUMBER(SEARCH(" "&amp;BL27:BL1509&amp;" ",AP275)))&gt;0,BB26,"")))</f>
        <v/>
      </c>
      <c r="BC275" s="967" t="str" cm="1">
        <f t="array" ref="BC275">IF(AM275="","",IF(AQ275&lt;&gt;"","",IF(SUMPRODUCT(--(BM27:BM1509=BC26),--(BL27:BL1509&lt;&gt;""),--ISNUMBER(SEARCH(" "&amp;BL27:BL1509&amp;" ",AP275)))&gt;0,BC26,"")))</f>
        <v/>
      </c>
      <c r="BD275" s="967" t="str" cm="1">
        <f t="array" ref="BD275">IF(AM275="","",IF(AQ275&lt;&gt;"","",IF(SUMPRODUCT(--(BM27:BM1509=BD26),--(BL27:BL1509&lt;&gt;""),--ISNUMBER(SEARCH(" "&amp;BL27:BL1509&amp;" ",AP275)))&gt;0,BD26,"")))</f>
        <v/>
      </c>
      <c r="BE275" s="967" t="str" cm="1">
        <f t="array" ref="BE275">IF(AM275="","",IF(AQ275&lt;&gt;"","",IF(SUMPRODUCT(--(BM27:BM1509=BE26),--(BL27:BL1509&lt;&gt;""),--ISNUMBER(SEARCH(" "&amp;BL27:BL1509&amp;" ",AP275)))&gt;0,BE26,"")))</f>
        <v/>
      </c>
      <c r="BF275" s="967" t="str" cm="1">
        <f t="array" ref="BF275">IF(AM275="","",IF(AQ275&lt;&gt;"","",IF(SUMPRODUCT(--(BM27:BM1509=BF26),--(BL27:BL1509&lt;&gt;""),--ISNUMBER(SEARCH(" "&amp;BL27:BL1509&amp;" ",AP275)))&gt;0,BF26,"")))</f>
        <v/>
      </c>
      <c r="BG275" s="967" t="str" cm="1">
        <f t="array" ref="BG275">IF(AM275="","",IF(AQ275&lt;&gt;"","",IF(SUMPRODUCT(--(BM27:BM1509=BG26),--(BL27:BL1509&lt;&gt;""),--ISNUMBER(SEARCH(" "&amp;BL27:BL1509&amp;" ",AP275)))&gt;0,BG26,"")))</f>
        <v/>
      </c>
      <c r="BH275" s="967" t="str" cm="1">
        <f t="array" ref="BH275">IF(AM275="","",IF(AQ275&lt;&gt;"","",IF(SUMPRODUCT(--(BM27:BM1509=BH26),--(BL27:BL1509&lt;&gt;""),--ISNUMBER(SEARCH(" "&amp;BL27:BL1509&amp;" ",AP275)))&gt;0,BH26,"")))</f>
        <v/>
      </c>
      <c r="BI275" s="967" t="str" cm="1">
        <f t="array" ref="BI275">IF(AM275="","",IF(AQ275&lt;&gt;"","",IF(SUMPRODUCT(--(BM27:BM1509=BI26),--(BL27:BL1509&lt;&gt;""),--ISNUMBER(SEARCH(" "&amp;BL27:BL1509&amp;" ",AP275)))&gt;0,BI26,"")))</f>
        <v/>
      </c>
      <c r="BJ275" s="967" t="str" cm="1">
        <f t="array" ref="BJ275">IF(AM275="","",IF(AS275&lt;&gt;"",BJ26,IF(AR275&lt;&gt;"","",IF(AQ275&lt;&gt;"","",IF(SUMPRODUCT(--(BM27:BM1509=BJ26),--(BL27:BL1509&lt;&gt;""),--ISNUMBER(SEARCH(" "&amp;BL27:BL1509&amp;" ",AP275)))&gt;0,BJ26,"")))))</f>
        <v/>
      </c>
      <c r="BL275" s="968" t="s">
        <v>217</v>
      </c>
      <c r="BM275" s="968" t="s">
        <v>1962</v>
      </c>
      <c r="BO275" s="964"/>
      <c r="BP275" s="964"/>
      <c r="BQ275" s="964"/>
      <c r="BS275" s="964"/>
      <c r="BT275" s="964"/>
      <c r="BU275" s="964"/>
      <c r="CM275" s="49">
        <v>1</v>
      </c>
    </row>
    <row r="276" spans="4:91" ht="30" customHeight="1">
      <c r="D276" s="674"/>
      <c r="E276" s="680"/>
      <c r="F276" s="681"/>
      <c r="G276" s="680"/>
      <c r="H276" s="682"/>
      <c r="I276" s="891"/>
      <c r="J276" s="892"/>
      <c r="K276" s="745"/>
      <c r="L276" s="893"/>
      <c r="M276" s="894"/>
      <c r="N276" s="895"/>
      <c r="O276" s="896"/>
      <c r="P276" s="137"/>
      <c r="Q276" s="897"/>
      <c r="R276" s="751"/>
      <c r="S276" s="898"/>
      <c r="T276" s="753"/>
      <c r="U276" s="899"/>
      <c r="V276" s="900"/>
      <c r="W276" s="756"/>
      <c r="X276" s="764"/>
      <c r="Z276" s="973" t="str">
        <f>IF(AA276="","",COUNTIF(AA27:AA276,"&lt;&gt;"))</f>
        <v/>
      </c>
      <c r="AA276" s="965"/>
      <c r="AB276" s="974" t="str">
        <f t="shared" si="62"/>
        <v/>
      </c>
      <c r="AC276" s="984" t="str">
        <f t="shared" si="50"/>
        <v/>
      </c>
      <c r="AD276" s="976" t="str">
        <f t="shared" si="51"/>
        <v/>
      </c>
      <c r="AE276" s="977" t="str">
        <f t="shared" si="52"/>
        <v/>
      </c>
      <c r="AF276" s="964" t="str">
        <f>IF(AG276="","",COUNTIF(AG27:AG276,"&lt;&gt;"))</f>
        <v/>
      </c>
      <c r="AG276" s="965" t="str" cm="1">
        <f t="array" ref="AG276">IF(AK276="","",IF(LEN(AK276)&lt;=MAX(10,AF22),AK276,IFERROR(LEFT(AK276,LOOKUP(2,1/(MID(AK276,ROW(10:509),1)=" ")/(ROW(10:509)&lt;=MAX(10,AF22)),ROW(10:509))-1),LEFT(AK276,MAX(10,AF22)))))</f>
        <v/>
      </c>
      <c r="AH276" s="964" t="str">
        <f t="shared" si="53"/>
        <v/>
      </c>
      <c r="AI276" s="964" t="str">
        <f t="shared" si="54"/>
        <v/>
      </c>
      <c r="AJ276" s="964" t="str">
        <f>IF(AL275&lt;&gt;"",AJ275,IF(AJ275&lt;MAX(Z27:Z326),AJ275+1,""))</f>
        <v/>
      </c>
      <c r="AK276" s="965" t="str">
        <f>IF(AJ276="","",IF(AL275&lt;&gt;"",AL275,INDEX(AD27:AD326,MATCH(AJ276,Z27:Z326,0))))</f>
        <v/>
      </c>
      <c r="AL276" s="965" t="str">
        <f t="shared" si="55"/>
        <v/>
      </c>
      <c r="AM276" s="965" t="str">
        <f t="shared" si="56"/>
        <v/>
      </c>
      <c r="AN276" s="964" t="str">
        <f t="shared" si="57"/>
        <v/>
      </c>
      <c r="AO276" s="964" t="str">
        <f t="shared" si="58"/>
        <v/>
      </c>
      <c r="AP276" s="965" t="str">
        <f t="shared" si="59"/>
        <v/>
      </c>
      <c r="AQ276" s="964" t="str">
        <f>IF(AM276="","",IF(COUNTIF(BO27:BO309,TRIM(AP276))&gt;0,"EXCLUSION EXACTE",""))</f>
        <v/>
      </c>
      <c r="AR276" s="964" t="str" cm="1">
        <f t="array" ref="AR276">IF(AM276="","",IF(SUMPRODUCT(--(BO27:BO309&lt;&gt;""),--ISNUMBER(SEARCH(" "&amp;BO27:BO309&amp;" ",AP276)))&gt;0,"BLOQUE MOLLUSQUES",""))</f>
        <v/>
      </c>
      <c r="AS276" s="964" t="str" cm="1">
        <f t="array" ref="AS276">IF(AM276="","",IF(SUMPRODUCT(--(BS27:BS309&lt;&gt;""),--ISNUMBER(SEARCH(" "&amp;BS27:BS309&amp;" ",AP276)))&gt;0,"FORCE MOLLUSQUES",""))</f>
        <v/>
      </c>
      <c r="AT276" s="965" t="str">
        <f t="shared" si="60"/>
        <v/>
      </c>
      <c r="AU276" s="965" t="str">
        <f t="shared" si="63"/>
        <v/>
      </c>
      <c r="AV276" s="964" t="str">
        <f t="shared" si="61"/>
        <v/>
      </c>
      <c r="AW276" s="964" t="str" cm="1">
        <f t="array" ref="AW276">IF(AM276="","",IF(AQ276&lt;&gt;"","",IF(SUMPRODUCT(--(BM27:BM1509=AW26),--(BL27:BL1509&lt;&gt;""),--ISNUMBER(SEARCH(" "&amp;BL27:BL1509&amp;" ",AP276)))&gt;0,AW26,"")))</f>
        <v/>
      </c>
      <c r="AX276" s="964" t="str" cm="1">
        <f t="array" ref="AX276">IF(AM276="","",IF(AQ276&lt;&gt;"","",IF(SUMPRODUCT(--(BM27:BM1509=AX26),--(BL27:BL1509&lt;&gt;""),--ISNUMBER(SEARCH(" "&amp;BL27:BL1509&amp;" ",AP276)))&gt;0,AX26,"")))</f>
        <v/>
      </c>
      <c r="AY276" s="964" t="str" cm="1">
        <f t="array" ref="AY276">IF(AM276="","",IF(AQ276&lt;&gt;"","",IF(SUMPRODUCT(--(BM27:BM1509=AY26),--(BL27:BL1509&lt;&gt;""),--ISNUMBER(SEARCH(" "&amp;BL27:BL1509&amp;" ",AP276)))&gt;0,AY26,"")))</f>
        <v/>
      </c>
      <c r="AZ276" s="964" t="str" cm="1">
        <f t="array" ref="AZ276">IF(AM276="","",IF(AQ276&lt;&gt;"","",IF(SUMPRODUCT(--(BM27:BM1509=AZ26),--(BL27:BL1509&lt;&gt;""),--ISNUMBER(SEARCH(" "&amp;BL27:BL1509&amp;" ",AP276)))&gt;0,AZ26,"")))</f>
        <v/>
      </c>
      <c r="BA276" s="964" t="str" cm="1">
        <f t="array" ref="BA276">IF(AM276="","",IF(AQ276&lt;&gt;"","",IF(SUMPRODUCT(--(BM27:BM1509=BA26),--(BL27:BL1509&lt;&gt;""),--ISNUMBER(SEARCH(" "&amp;BL27:BL1509&amp;" ",AP276)))&gt;0,BA26,"")))</f>
        <v/>
      </c>
      <c r="BB276" s="964" t="str" cm="1">
        <f t="array" ref="BB276">IF(AM276="","",IF(AQ276&lt;&gt;"","",IF(SUMPRODUCT(--(BM27:BM1509=BB26),--(BL27:BL1509&lt;&gt;""),--ISNUMBER(SEARCH(" "&amp;BL27:BL1509&amp;" ",AP276)))&gt;0,BB26,"")))</f>
        <v/>
      </c>
      <c r="BC276" s="964" t="str" cm="1">
        <f t="array" ref="BC276">IF(AM276="","",IF(AQ276&lt;&gt;"","",IF(SUMPRODUCT(--(BM27:BM1509=BC26),--(BL27:BL1509&lt;&gt;""),--ISNUMBER(SEARCH(" "&amp;BL27:BL1509&amp;" ",AP276)))&gt;0,BC26,"")))</f>
        <v/>
      </c>
      <c r="BD276" s="964" t="str" cm="1">
        <f t="array" ref="BD276">IF(AM276="","",IF(AQ276&lt;&gt;"","",IF(SUMPRODUCT(--(BM27:BM1509=BD26),--(BL27:BL1509&lt;&gt;""),--ISNUMBER(SEARCH(" "&amp;BL27:BL1509&amp;" ",AP276)))&gt;0,BD26,"")))</f>
        <v/>
      </c>
      <c r="BE276" s="964" t="str" cm="1">
        <f t="array" ref="BE276">IF(AM276="","",IF(AQ276&lt;&gt;"","",IF(SUMPRODUCT(--(BM27:BM1509=BE26),--(BL27:BL1509&lt;&gt;""),--ISNUMBER(SEARCH(" "&amp;BL27:BL1509&amp;" ",AP276)))&gt;0,BE26,"")))</f>
        <v/>
      </c>
      <c r="BF276" s="964" t="str" cm="1">
        <f t="array" ref="BF276">IF(AM276="","",IF(AQ276&lt;&gt;"","",IF(SUMPRODUCT(--(BM27:BM1509=BF26),--(BL27:BL1509&lt;&gt;""),--ISNUMBER(SEARCH(" "&amp;BL27:BL1509&amp;" ",AP276)))&gt;0,BF26,"")))</f>
        <v/>
      </c>
      <c r="BG276" s="964" t="str" cm="1">
        <f t="array" ref="BG276">IF(AM276="","",IF(AQ276&lt;&gt;"","",IF(SUMPRODUCT(--(BM27:BM1509=BG26),--(BL27:BL1509&lt;&gt;""),--ISNUMBER(SEARCH(" "&amp;BL27:BL1509&amp;" ",AP276)))&gt;0,BG26,"")))</f>
        <v/>
      </c>
      <c r="BH276" s="964" t="str" cm="1">
        <f t="array" ref="BH276">IF(AM276="","",IF(AQ276&lt;&gt;"","",IF(SUMPRODUCT(--(BM27:BM1509=BH26),--(BL27:BL1509&lt;&gt;""),--ISNUMBER(SEARCH(" "&amp;BL27:BL1509&amp;" ",AP276)))&gt;0,BH26,"")))</f>
        <v/>
      </c>
      <c r="BI276" s="964" t="str" cm="1">
        <f t="array" ref="BI276">IF(AM276="","",IF(AQ276&lt;&gt;"","",IF(SUMPRODUCT(--(BM27:BM1509=BI26),--(BL27:BL1509&lt;&gt;""),--ISNUMBER(SEARCH(" "&amp;BL27:BL1509&amp;" ",AP276)))&gt;0,BI26,"")))</f>
        <v/>
      </c>
      <c r="BJ276" s="964" t="str" cm="1">
        <f t="array" ref="BJ276">IF(AM276="","",IF(AS276&lt;&gt;"",BJ26,IF(AR276&lt;&gt;"","",IF(AQ276&lt;&gt;"","",IF(SUMPRODUCT(--(BM27:BM1509=BJ26),--(BL27:BL1509&lt;&gt;""),--ISNUMBER(SEARCH(" "&amp;BL27:BL1509&amp;" ",AP276)))&gt;0,BJ26,"")))))</f>
        <v/>
      </c>
      <c r="BL276" s="964" t="s">
        <v>2281</v>
      </c>
      <c r="BM276" s="964" t="s">
        <v>1962</v>
      </c>
      <c r="BO276" s="964"/>
      <c r="BP276" s="964"/>
      <c r="BQ276" s="964"/>
      <c r="BS276" s="964"/>
      <c r="BT276" s="964"/>
      <c r="BU276" s="964"/>
      <c r="CM276" s="49">
        <v>1</v>
      </c>
    </row>
    <row r="277" spans="4:91" ht="30" customHeight="1">
      <c r="D277" s="674"/>
      <c r="E277" s="680"/>
      <c r="F277" s="681"/>
      <c r="G277" s="680"/>
      <c r="H277" s="682"/>
      <c r="I277" s="891"/>
      <c r="J277" s="892"/>
      <c r="K277" s="745"/>
      <c r="L277" s="893"/>
      <c r="M277" s="894"/>
      <c r="N277" s="895"/>
      <c r="O277" s="896"/>
      <c r="P277" s="137"/>
      <c r="Q277" s="897"/>
      <c r="R277" s="751"/>
      <c r="S277" s="898"/>
      <c r="T277" s="753"/>
      <c r="U277" s="899"/>
      <c r="V277" s="900"/>
      <c r="W277" s="756"/>
      <c r="X277" s="764"/>
      <c r="Z277" s="957" t="str">
        <f>IF(AA277="","",COUNTIF(AA27:AA277,"&lt;&gt;"))</f>
        <v/>
      </c>
      <c r="AA277" s="958"/>
      <c r="AB277" s="974" t="str">
        <f t="shared" si="62"/>
        <v/>
      </c>
      <c r="AC277" s="984" t="str">
        <f t="shared" si="50"/>
        <v/>
      </c>
      <c r="AD277" s="961" t="str">
        <f t="shared" si="51"/>
        <v/>
      </c>
      <c r="AE277" s="962" t="str">
        <f t="shared" si="52"/>
        <v/>
      </c>
      <c r="AF277" s="963" t="str">
        <f>IF(AG277="","",COUNTIF(AG27:AG277,"&lt;&gt;"))</f>
        <v/>
      </c>
      <c r="AG277" s="958" t="str" cm="1">
        <f t="array" ref="AG277">IF(AK277="","",IF(LEN(AK277)&lt;=MAX(10,AF22),AK277,IFERROR(LEFT(AK277,LOOKUP(2,1/(MID(AK277,ROW(10:509),1)=" ")/(ROW(10:509)&lt;=MAX(10,AF22)),ROW(10:509))-1),LEFT(AK277,MAX(10,AF22)))))</f>
        <v/>
      </c>
      <c r="AH277" s="963" t="str">
        <f t="shared" si="53"/>
        <v/>
      </c>
      <c r="AI277" s="963" t="str">
        <f t="shared" si="54"/>
        <v/>
      </c>
      <c r="AJ277" s="964" t="str">
        <f>IF(AL276&lt;&gt;"",AJ276,IF(AJ276&lt;MAX(Z27:Z326),AJ276+1,""))</f>
        <v/>
      </c>
      <c r="AK277" s="965" t="str">
        <f>IF(AJ277="","",IF(AL276&lt;&gt;"",AL276,INDEX(AD27:AD326,MATCH(AJ277,Z27:Z326,0))))</f>
        <v/>
      </c>
      <c r="AL277" s="965" t="str">
        <f t="shared" si="55"/>
        <v/>
      </c>
      <c r="AM277" s="966" t="str">
        <f t="shared" si="56"/>
        <v/>
      </c>
      <c r="AN277" s="967" t="str">
        <f t="shared" si="57"/>
        <v/>
      </c>
      <c r="AO277" s="967" t="str">
        <f t="shared" si="58"/>
        <v/>
      </c>
      <c r="AP277" s="966" t="str">
        <f t="shared" si="59"/>
        <v/>
      </c>
      <c r="AQ277" s="967" t="str">
        <f>IF(AM277="","",IF(COUNTIF(BO27:BO309,TRIM(AP277))&gt;0,"EXCLUSION EXACTE",""))</f>
        <v/>
      </c>
      <c r="AR277" s="967" t="str" cm="1">
        <f t="array" ref="AR277">IF(AM277="","",IF(SUMPRODUCT(--(BO27:BO309&lt;&gt;""),--ISNUMBER(SEARCH(" "&amp;BO27:BO309&amp;" ",AP277)))&gt;0,"BLOQUE MOLLUSQUES",""))</f>
        <v/>
      </c>
      <c r="AS277" s="967" t="str" cm="1">
        <f t="array" ref="AS277">IF(AM277="","",IF(SUMPRODUCT(--(BS27:BS309&lt;&gt;""),--ISNUMBER(SEARCH(" "&amp;BS27:BS309&amp;" ",AP277)))&gt;0,"FORCE MOLLUSQUES",""))</f>
        <v/>
      </c>
      <c r="AT277" s="966" t="str">
        <f t="shared" si="60"/>
        <v/>
      </c>
      <c r="AU277" s="966" t="str">
        <f t="shared" si="63"/>
        <v/>
      </c>
      <c r="AV277" s="967" t="str">
        <f t="shared" si="61"/>
        <v/>
      </c>
      <c r="AW277" s="967" t="str" cm="1">
        <f t="array" ref="AW277">IF(AM277="","",IF(AQ277&lt;&gt;"","",IF(SUMPRODUCT(--(BM27:BM1509=AW26),--(BL27:BL1509&lt;&gt;""),--ISNUMBER(SEARCH(" "&amp;BL27:BL1509&amp;" ",AP277)))&gt;0,AW26,"")))</f>
        <v/>
      </c>
      <c r="AX277" s="967" t="str" cm="1">
        <f t="array" ref="AX277">IF(AM277="","",IF(AQ277&lt;&gt;"","",IF(SUMPRODUCT(--(BM27:BM1509=AX26),--(BL27:BL1509&lt;&gt;""),--ISNUMBER(SEARCH(" "&amp;BL27:BL1509&amp;" ",AP277)))&gt;0,AX26,"")))</f>
        <v/>
      </c>
      <c r="AY277" s="967" t="str" cm="1">
        <f t="array" ref="AY277">IF(AM277="","",IF(AQ277&lt;&gt;"","",IF(SUMPRODUCT(--(BM27:BM1509=AY26),--(BL27:BL1509&lt;&gt;""),--ISNUMBER(SEARCH(" "&amp;BL27:BL1509&amp;" ",AP277)))&gt;0,AY26,"")))</f>
        <v/>
      </c>
      <c r="AZ277" s="967" t="str" cm="1">
        <f t="array" ref="AZ277">IF(AM277="","",IF(AQ277&lt;&gt;"","",IF(SUMPRODUCT(--(BM27:BM1509=AZ26),--(BL27:BL1509&lt;&gt;""),--ISNUMBER(SEARCH(" "&amp;BL27:BL1509&amp;" ",AP277)))&gt;0,AZ26,"")))</f>
        <v/>
      </c>
      <c r="BA277" s="967" t="str" cm="1">
        <f t="array" ref="BA277">IF(AM277="","",IF(AQ277&lt;&gt;"","",IF(SUMPRODUCT(--(BM27:BM1509=BA26),--(BL27:BL1509&lt;&gt;""),--ISNUMBER(SEARCH(" "&amp;BL27:BL1509&amp;" ",AP277)))&gt;0,BA26,"")))</f>
        <v/>
      </c>
      <c r="BB277" s="967" t="str" cm="1">
        <f t="array" ref="BB277">IF(AM277="","",IF(AQ277&lt;&gt;"","",IF(SUMPRODUCT(--(BM27:BM1509=BB26),--(BL27:BL1509&lt;&gt;""),--ISNUMBER(SEARCH(" "&amp;BL27:BL1509&amp;" ",AP277)))&gt;0,BB26,"")))</f>
        <v/>
      </c>
      <c r="BC277" s="967" t="str" cm="1">
        <f t="array" ref="BC277">IF(AM277="","",IF(AQ277&lt;&gt;"","",IF(SUMPRODUCT(--(BM27:BM1509=BC26),--(BL27:BL1509&lt;&gt;""),--ISNUMBER(SEARCH(" "&amp;BL27:BL1509&amp;" ",AP277)))&gt;0,BC26,"")))</f>
        <v/>
      </c>
      <c r="BD277" s="967" t="str" cm="1">
        <f t="array" ref="BD277">IF(AM277="","",IF(AQ277&lt;&gt;"","",IF(SUMPRODUCT(--(BM27:BM1509=BD26),--(BL27:BL1509&lt;&gt;""),--ISNUMBER(SEARCH(" "&amp;BL27:BL1509&amp;" ",AP277)))&gt;0,BD26,"")))</f>
        <v/>
      </c>
      <c r="BE277" s="967" t="str" cm="1">
        <f t="array" ref="BE277">IF(AM277="","",IF(AQ277&lt;&gt;"","",IF(SUMPRODUCT(--(BM27:BM1509=BE26),--(BL27:BL1509&lt;&gt;""),--ISNUMBER(SEARCH(" "&amp;BL27:BL1509&amp;" ",AP277)))&gt;0,BE26,"")))</f>
        <v/>
      </c>
      <c r="BF277" s="967" t="str" cm="1">
        <f t="array" ref="BF277">IF(AM277="","",IF(AQ277&lt;&gt;"","",IF(SUMPRODUCT(--(BM27:BM1509=BF26),--(BL27:BL1509&lt;&gt;""),--ISNUMBER(SEARCH(" "&amp;BL27:BL1509&amp;" ",AP277)))&gt;0,BF26,"")))</f>
        <v/>
      </c>
      <c r="BG277" s="967" t="str" cm="1">
        <f t="array" ref="BG277">IF(AM277="","",IF(AQ277&lt;&gt;"","",IF(SUMPRODUCT(--(BM27:BM1509=BG26),--(BL27:BL1509&lt;&gt;""),--ISNUMBER(SEARCH(" "&amp;BL27:BL1509&amp;" ",AP277)))&gt;0,BG26,"")))</f>
        <v/>
      </c>
      <c r="BH277" s="967" t="str" cm="1">
        <f t="array" ref="BH277">IF(AM277="","",IF(AQ277&lt;&gt;"","",IF(SUMPRODUCT(--(BM27:BM1509=BH26),--(BL27:BL1509&lt;&gt;""),--ISNUMBER(SEARCH(" "&amp;BL27:BL1509&amp;" ",AP277)))&gt;0,BH26,"")))</f>
        <v/>
      </c>
      <c r="BI277" s="967" t="str" cm="1">
        <f t="array" ref="BI277">IF(AM277="","",IF(AQ277&lt;&gt;"","",IF(SUMPRODUCT(--(BM27:BM1509=BI26),--(BL27:BL1509&lt;&gt;""),--ISNUMBER(SEARCH(" "&amp;BL27:BL1509&amp;" ",AP277)))&gt;0,BI26,"")))</f>
        <v/>
      </c>
      <c r="BJ277" s="967" t="str" cm="1">
        <f t="array" ref="BJ277">IF(AM277="","",IF(AS277&lt;&gt;"",BJ26,IF(AR277&lt;&gt;"","",IF(AQ277&lt;&gt;"","",IF(SUMPRODUCT(--(BM27:BM1509=BJ26),--(BL27:BL1509&lt;&gt;""),--ISNUMBER(SEARCH(" "&amp;BL27:BL1509&amp;" ",AP277)))&gt;0,BJ26,"")))))</f>
        <v/>
      </c>
      <c r="BL277" s="968" t="s">
        <v>2282</v>
      </c>
      <c r="BM277" s="968" t="s">
        <v>1962</v>
      </c>
      <c r="BO277" s="964"/>
      <c r="BP277" s="964"/>
      <c r="BQ277" s="964"/>
      <c r="BS277" s="964"/>
      <c r="BT277" s="964"/>
      <c r="BU277" s="964"/>
      <c r="CM277" s="49">
        <v>1</v>
      </c>
    </row>
    <row r="278" spans="4:91" ht="30" customHeight="1">
      <c r="D278" s="674"/>
      <c r="E278" s="680"/>
      <c r="F278" s="681"/>
      <c r="G278" s="680"/>
      <c r="H278" s="682"/>
      <c r="I278" s="891"/>
      <c r="J278" s="892"/>
      <c r="K278" s="745"/>
      <c r="L278" s="893"/>
      <c r="M278" s="894"/>
      <c r="N278" s="895"/>
      <c r="O278" s="896"/>
      <c r="P278" s="137"/>
      <c r="Q278" s="897"/>
      <c r="R278" s="751"/>
      <c r="S278" s="898"/>
      <c r="T278" s="753"/>
      <c r="U278" s="899"/>
      <c r="V278" s="900"/>
      <c r="W278" s="756"/>
      <c r="X278" s="764"/>
      <c r="Z278" s="973" t="str">
        <f>IF(AA278="","",COUNTIF(AA27:AA278,"&lt;&gt;"))</f>
        <v/>
      </c>
      <c r="AA278" s="965"/>
      <c r="AB278" s="974" t="str">
        <f t="shared" si="62"/>
        <v/>
      </c>
      <c r="AC278" s="984" t="str">
        <f t="shared" si="50"/>
        <v/>
      </c>
      <c r="AD278" s="976" t="str">
        <f t="shared" si="51"/>
        <v/>
      </c>
      <c r="AE278" s="977" t="str">
        <f t="shared" si="52"/>
        <v/>
      </c>
      <c r="AF278" s="964" t="str">
        <f>IF(AG278="","",COUNTIF(AG27:AG278,"&lt;&gt;"))</f>
        <v/>
      </c>
      <c r="AG278" s="965" t="str" cm="1">
        <f t="array" ref="AG278">IF(AK278="","",IF(LEN(AK278)&lt;=MAX(10,AF22),AK278,IFERROR(LEFT(AK278,LOOKUP(2,1/(MID(AK278,ROW(10:509),1)=" ")/(ROW(10:509)&lt;=MAX(10,AF22)),ROW(10:509))-1),LEFT(AK278,MAX(10,AF22)))))</f>
        <v/>
      </c>
      <c r="AH278" s="964" t="str">
        <f t="shared" si="53"/>
        <v/>
      </c>
      <c r="AI278" s="964" t="str">
        <f t="shared" si="54"/>
        <v/>
      </c>
      <c r="AJ278" s="964" t="str">
        <f>IF(AL277&lt;&gt;"",AJ277,IF(AJ277&lt;MAX(Z27:Z326),AJ277+1,""))</f>
        <v/>
      </c>
      <c r="AK278" s="965" t="str">
        <f>IF(AJ278="","",IF(AL277&lt;&gt;"",AL277,INDEX(AD27:AD326,MATCH(AJ278,Z27:Z326,0))))</f>
        <v/>
      </c>
      <c r="AL278" s="965" t="str">
        <f t="shared" si="55"/>
        <v/>
      </c>
      <c r="AM278" s="965" t="str">
        <f t="shared" si="56"/>
        <v/>
      </c>
      <c r="AN278" s="964" t="str">
        <f t="shared" si="57"/>
        <v/>
      </c>
      <c r="AO278" s="964" t="str">
        <f t="shared" si="58"/>
        <v/>
      </c>
      <c r="AP278" s="965" t="str">
        <f t="shared" si="59"/>
        <v/>
      </c>
      <c r="AQ278" s="964" t="str">
        <f>IF(AM278="","",IF(COUNTIF(BO27:BO309,TRIM(AP278))&gt;0,"EXCLUSION EXACTE",""))</f>
        <v/>
      </c>
      <c r="AR278" s="964" t="str" cm="1">
        <f t="array" ref="AR278">IF(AM278="","",IF(SUMPRODUCT(--(BO27:BO309&lt;&gt;""),--ISNUMBER(SEARCH(" "&amp;BO27:BO309&amp;" ",AP278)))&gt;0,"BLOQUE MOLLUSQUES",""))</f>
        <v/>
      </c>
      <c r="AS278" s="964" t="str" cm="1">
        <f t="array" ref="AS278">IF(AM278="","",IF(SUMPRODUCT(--(BS27:BS309&lt;&gt;""),--ISNUMBER(SEARCH(" "&amp;BS27:BS309&amp;" ",AP278)))&gt;0,"FORCE MOLLUSQUES",""))</f>
        <v/>
      </c>
      <c r="AT278" s="965" t="str">
        <f t="shared" si="60"/>
        <v/>
      </c>
      <c r="AU278" s="965" t="str">
        <f t="shared" si="63"/>
        <v/>
      </c>
      <c r="AV278" s="964" t="str">
        <f t="shared" si="61"/>
        <v/>
      </c>
      <c r="AW278" s="964" t="str" cm="1">
        <f t="array" ref="AW278">IF(AM278="","",IF(AQ278&lt;&gt;"","",IF(SUMPRODUCT(--(BM27:BM1509=AW26),--(BL27:BL1509&lt;&gt;""),--ISNUMBER(SEARCH(" "&amp;BL27:BL1509&amp;" ",AP278)))&gt;0,AW26,"")))</f>
        <v/>
      </c>
      <c r="AX278" s="964" t="str" cm="1">
        <f t="array" ref="AX278">IF(AM278="","",IF(AQ278&lt;&gt;"","",IF(SUMPRODUCT(--(BM27:BM1509=AX26),--(BL27:BL1509&lt;&gt;""),--ISNUMBER(SEARCH(" "&amp;BL27:BL1509&amp;" ",AP278)))&gt;0,AX26,"")))</f>
        <v/>
      </c>
      <c r="AY278" s="964" t="str" cm="1">
        <f t="array" ref="AY278">IF(AM278="","",IF(AQ278&lt;&gt;"","",IF(SUMPRODUCT(--(BM27:BM1509=AY26),--(BL27:BL1509&lt;&gt;""),--ISNUMBER(SEARCH(" "&amp;BL27:BL1509&amp;" ",AP278)))&gt;0,AY26,"")))</f>
        <v/>
      </c>
      <c r="AZ278" s="964" t="str" cm="1">
        <f t="array" ref="AZ278">IF(AM278="","",IF(AQ278&lt;&gt;"","",IF(SUMPRODUCT(--(BM27:BM1509=AZ26),--(BL27:BL1509&lt;&gt;""),--ISNUMBER(SEARCH(" "&amp;BL27:BL1509&amp;" ",AP278)))&gt;0,AZ26,"")))</f>
        <v/>
      </c>
      <c r="BA278" s="964" t="str" cm="1">
        <f t="array" ref="BA278">IF(AM278="","",IF(AQ278&lt;&gt;"","",IF(SUMPRODUCT(--(BM27:BM1509=BA26),--(BL27:BL1509&lt;&gt;""),--ISNUMBER(SEARCH(" "&amp;BL27:BL1509&amp;" ",AP278)))&gt;0,BA26,"")))</f>
        <v/>
      </c>
      <c r="BB278" s="964" t="str" cm="1">
        <f t="array" ref="BB278">IF(AM278="","",IF(AQ278&lt;&gt;"","",IF(SUMPRODUCT(--(BM27:BM1509=BB26),--(BL27:BL1509&lt;&gt;""),--ISNUMBER(SEARCH(" "&amp;BL27:BL1509&amp;" ",AP278)))&gt;0,BB26,"")))</f>
        <v/>
      </c>
      <c r="BC278" s="964" t="str" cm="1">
        <f t="array" ref="BC278">IF(AM278="","",IF(AQ278&lt;&gt;"","",IF(SUMPRODUCT(--(BM27:BM1509=BC26),--(BL27:BL1509&lt;&gt;""),--ISNUMBER(SEARCH(" "&amp;BL27:BL1509&amp;" ",AP278)))&gt;0,BC26,"")))</f>
        <v/>
      </c>
      <c r="BD278" s="964" t="str" cm="1">
        <f t="array" ref="BD278">IF(AM278="","",IF(AQ278&lt;&gt;"","",IF(SUMPRODUCT(--(BM27:BM1509=BD26),--(BL27:BL1509&lt;&gt;""),--ISNUMBER(SEARCH(" "&amp;BL27:BL1509&amp;" ",AP278)))&gt;0,BD26,"")))</f>
        <v/>
      </c>
      <c r="BE278" s="964" t="str" cm="1">
        <f t="array" ref="BE278">IF(AM278="","",IF(AQ278&lt;&gt;"","",IF(SUMPRODUCT(--(BM27:BM1509=BE26),--(BL27:BL1509&lt;&gt;""),--ISNUMBER(SEARCH(" "&amp;BL27:BL1509&amp;" ",AP278)))&gt;0,BE26,"")))</f>
        <v/>
      </c>
      <c r="BF278" s="964" t="str" cm="1">
        <f t="array" ref="BF278">IF(AM278="","",IF(AQ278&lt;&gt;"","",IF(SUMPRODUCT(--(BM27:BM1509=BF26),--(BL27:BL1509&lt;&gt;""),--ISNUMBER(SEARCH(" "&amp;BL27:BL1509&amp;" ",AP278)))&gt;0,BF26,"")))</f>
        <v/>
      </c>
      <c r="BG278" s="964" t="str" cm="1">
        <f t="array" ref="BG278">IF(AM278="","",IF(AQ278&lt;&gt;"","",IF(SUMPRODUCT(--(BM27:BM1509=BG26),--(BL27:BL1509&lt;&gt;""),--ISNUMBER(SEARCH(" "&amp;BL27:BL1509&amp;" ",AP278)))&gt;0,BG26,"")))</f>
        <v/>
      </c>
      <c r="BH278" s="964" t="str" cm="1">
        <f t="array" ref="BH278">IF(AM278="","",IF(AQ278&lt;&gt;"","",IF(SUMPRODUCT(--(BM27:BM1509=BH26),--(BL27:BL1509&lt;&gt;""),--ISNUMBER(SEARCH(" "&amp;BL27:BL1509&amp;" ",AP278)))&gt;0,BH26,"")))</f>
        <v/>
      </c>
      <c r="BI278" s="964" t="str" cm="1">
        <f t="array" ref="BI278">IF(AM278="","",IF(AQ278&lt;&gt;"","",IF(SUMPRODUCT(--(BM27:BM1509=BI26),--(BL27:BL1509&lt;&gt;""),--ISNUMBER(SEARCH(" "&amp;BL27:BL1509&amp;" ",AP278)))&gt;0,BI26,"")))</f>
        <v/>
      </c>
      <c r="BJ278" s="964" t="str" cm="1">
        <f t="array" ref="BJ278">IF(AM278="","",IF(AS278&lt;&gt;"",BJ26,IF(AR278&lt;&gt;"","",IF(AQ278&lt;&gt;"","",IF(SUMPRODUCT(--(BM27:BM1509=BJ26),--(BL27:BL1509&lt;&gt;""),--ISNUMBER(SEARCH(" "&amp;BL27:BL1509&amp;" ",AP278)))&gt;0,BJ26,"")))))</f>
        <v/>
      </c>
      <c r="BL278" s="964" t="s">
        <v>2283</v>
      </c>
      <c r="BM278" s="964" t="s">
        <v>1962</v>
      </c>
      <c r="BO278" s="964"/>
      <c r="BP278" s="964"/>
      <c r="BQ278" s="964"/>
      <c r="BS278" s="964"/>
      <c r="BT278" s="964"/>
      <c r="BU278" s="964"/>
      <c r="CM278" s="49">
        <v>1</v>
      </c>
    </row>
    <row r="279" spans="4:91" ht="30" customHeight="1">
      <c r="D279" s="674"/>
      <c r="E279" s="680"/>
      <c r="F279" s="681"/>
      <c r="G279" s="680"/>
      <c r="H279" s="682"/>
      <c r="I279" s="891"/>
      <c r="J279" s="892"/>
      <c r="K279" s="745"/>
      <c r="L279" s="893"/>
      <c r="M279" s="894"/>
      <c r="N279" s="895"/>
      <c r="O279" s="896"/>
      <c r="P279" s="137"/>
      <c r="Q279" s="897"/>
      <c r="R279" s="751"/>
      <c r="S279" s="898"/>
      <c r="T279" s="753"/>
      <c r="U279" s="899"/>
      <c r="V279" s="900"/>
      <c r="W279" s="756"/>
      <c r="X279" s="764"/>
      <c r="Z279" s="957" t="str">
        <f>IF(AA279="","",COUNTIF(AA27:AA279,"&lt;&gt;"))</f>
        <v/>
      </c>
      <c r="AA279" s="958"/>
      <c r="AB279" s="974" t="str">
        <f t="shared" si="62"/>
        <v/>
      </c>
      <c r="AC279" s="984" t="str">
        <f t="shared" si="50"/>
        <v/>
      </c>
      <c r="AD279" s="961" t="str">
        <f t="shared" si="51"/>
        <v/>
      </c>
      <c r="AE279" s="962" t="str">
        <f t="shared" si="52"/>
        <v/>
      </c>
      <c r="AF279" s="963" t="str">
        <f>IF(AG279="","",COUNTIF(AG27:AG279,"&lt;&gt;"))</f>
        <v/>
      </c>
      <c r="AG279" s="958" t="str" cm="1">
        <f t="array" ref="AG279">IF(AK279="","",IF(LEN(AK279)&lt;=MAX(10,AF22),AK279,IFERROR(LEFT(AK279,LOOKUP(2,1/(MID(AK279,ROW(10:509),1)=" ")/(ROW(10:509)&lt;=MAX(10,AF22)),ROW(10:509))-1),LEFT(AK279,MAX(10,AF22)))))</f>
        <v/>
      </c>
      <c r="AH279" s="963" t="str">
        <f t="shared" si="53"/>
        <v/>
      </c>
      <c r="AI279" s="963" t="str">
        <f t="shared" si="54"/>
        <v/>
      </c>
      <c r="AJ279" s="964" t="str">
        <f>IF(AL278&lt;&gt;"",AJ278,IF(AJ278&lt;MAX(Z27:Z326),AJ278+1,""))</f>
        <v/>
      </c>
      <c r="AK279" s="965" t="str">
        <f>IF(AJ279="","",IF(AL278&lt;&gt;"",AL278,INDEX(AD27:AD326,MATCH(AJ279,Z27:Z326,0))))</f>
        <v/>
      </c>
      <c r="AL279" s="965" t="str">
        <f t="shared" si="55"/>
        <v/>
      </c>
      <c r="AM279" s="966" t="str">
        <f t="shared" si="56"/>
        <v/>
      </c>
      <c r="AN279" s="967" t="str">
        <f t="shared" si="57"/>
        <v/>
      </c>
      <c r="AO279" s="967" t="str">
        <f t="shared" si="58"/>
        <v/>
      </c>
      <c r="AP279" s="966" t="str">
        <f t="shared" si="59"/>
        <v/>
      </c>
      <c r="AQ279" s="967" t="str">
        <f>IF(AM279="","",IF(COUNTIF(BO27:BO309,TRIM(AP279))&gt;0,"EXCLUSION EXACTE",""))</f>
        <v/>
      </c>
      <c r="AR279" s="967" t="str" cm="1">
        <f t="array" ref="AR279">IF(AM279="","",IF(SUMPRODUCT(--(BO27:BO309&lt;&gt;""),--ISNUMBER(SEARCH(" "&amp;BO27:BO309&amp;" ",AP279)))&gt;0,"BLOQUE MOLLUSQUES",""))</f>
        <v/>
      </c>
      <c r="AS279" s="967" t="str" cm="1">
        <f t="array" ref="AS279">IF(AM279="","",IF(SUMPRODUCT(--(BS27:BS309&lt;&gt;""),--ISNUMBER(SEARCH(" "&amp;BS27:BS309&amp;" ",AP279)))&gt;0,"FORCE MOLLUSQUES",""))</f>
        <v/>
      </c>
      <c r="AT279" s="966" t="str">
        <f t="shared" si="60"/>
        <v/>
      </c>
      <c r="AU279" s="966" t="str">
        <f t="shared" si="63"/>
        <v/>
      </c>
      <c r="AV279" s="967" t="str">
        <f t="shared" si="61"/>
        <v/>
      </c>
      <c r="AW279" s="967" t="str" cm="1">
        <f t="array" ref="AW279">IF(AM279="","",IF(AQ279&lt;&gt;"","",IF(SUMPRODUCT(--(BM27:BM1509=AW26),--(BL27:BL1509&lt;&gt;""),--ISNUMBER(SEARCH(" "&amp;BL27:BL1509&amp;" ",AP279)))&gt;0,AW26,"")))</f>
        <v/>
      </c>
      <c r="AX279" s="967" t="str" cm="1">
        <f t="array" ref="AX279">IF(AM279="","",IF(AQ279&lt;&gt;"","",IF(SUMPRODUCT(--(BM27:BM1509=AX26),--(BL27:BL1509&lt;&gt;""),--ISNUMBER(SEARCH(" "&amp;BL27:BL1509&amp;" ",AP279)))&gt;0,AX26,"")))</f>
        <v/>
      </c>
      <c r="AY279" s="967" t="str" cm="1">
        <f t="array" ref="AY279">IF(AM279="","",IF(AQ279&lt;&gt;"","",IF(SUMPRODUCT(--(BM27:BM1509=AY26),--(BL27:BL1509&lt;&gt;""),--ISNUMBER(SEARCH(" "&amp;BL27:BL1509&amp;" ",AP279)))&gt;0,AY26,"")))</f>
        <v/>
      </c>
      <c r="AZ279" s="967" t="str" cm="1">
        <f t="array" ref="AZ279">IF(AM279="","",IF(AQ279&lt;&gt;"","",IF(SUMPRODUCT(--(BM27:BM1509=AZ26),--(BL27:BL1509&lt;&gt;""),--ISNUMBER(SEARCH(" "&amp;BL27:BL1509&amp;" ",AP279)))&gt;0,AZ26,"")))</f>
        <v/>
      </c>
      <c r="BA279" s="967" t="str" cm="1">
        <f t="array" ref="BA279">IF(AM279="","",IF(AQ279&lt;&gt;"","",IF(SUMPRODUCT(--(BM27:BM1509=BA26),--(BL27:BL1509&lt;&gt;""),--ISNUMBER(SEARCH(" "&amp;BL27:BL1509&amp;" ",AP279)))&gt;0,BA26,"")))</f>
        <v/>
      </c>
      <c r="BB279" s="967" t="str" cm="1">
        <f t="array" ref="BB279">IF(AM279="","",IF(AQ279&lt;&gt;"","",IF(SUMPRODUCT(--(BM27:BM1509=BB26),--(BL27:BL1509&lt;&gt;""),--ISNUMBER(SEARCH(" "&amp;BL27:BL1509&amp;" ",AP279)))&gt;0,BB26,"")))</f>
        <v/>
      </c>
      <c r="BC279" s="967" t="str" cm="1">
        <f t="array" ref="BC279">IF(AM279="","",IF(AQ279&lt;&gt;"","",IF(SUMPRODUCT(--(BM27:BM1509=BC26),--(BL27:BL1509&lt;&gt;""),--ISNUMBER(SEARCH(" "&amp;BL27:BL1509&amp;" ",AP279)))&gt;0,BC26,"")))</f>
        <v/>
      </c>
      <c r="BD279" s="967" t="str" cm="1">
        <f t="array" ref="BD279">IF(AM279="","",IF(AQ279&lt;&gt;"","",IF(SUMPRODUCT(--(BM27:BM1509=BD26),--(BL27:BL1509&lt;&gt;""),--ISNUMBER(SEARCH(" "&amp;BL27:BL1509&amp;" ",AP279)))&gt;0,BD26,"")))</f>
        <v/>
      </c>
      <c r="BE279" s="967" t="str" cm="1">
        <f t="array" ref="BE279">IF(AM279="","",IF(AQ279&lt;&gt;"","",IF(SUMPRODUCT(--(BM27:BM1509=BE26),--(BL27:BL1509&lt;&gt;""),--ISNUMBER(SEARCH(" "&amp;BL27:BL1509&amp;" ",AP279)))&gt;0,BE26,"")))</f>
        <v/>
      </c>
      <c r="BF279" s="967" t="str" cm="1">
        <f t="array" ref="BF279">IF(AM279="","",IF(AQ279&lt;&gt;"","",IF(SUMPRODUCT(--(BM27:BM1509=BF26),--(BL27:BL1509&lt;&gt;""),--ISNUMBER(SEARCH(" "&amp;BL27:BL1509&amp;" ",AP279)))&gt;0,BF26,"")))</f>
        <v/>
      </c>
      <c r="BG279" s="967" t="str" cm="1">
        <f t="array" ref="BG279">IF(AM279="","",IF(AQ279&lt;&gt;"","",IF(SUMPRODUCT(--(BM27:BM1509=BG26),--(BL27:BL1509&lt;&gt;""),--ISNUMBER(SEARCH(" "&amp;BL27:BL1509&amp;" ",AP279)))&gt;0,BG26,"")))</f>
        <v/>
      </c>
      <c r="BH279" s="967" t="str" cm="1">
        <f t="array" ref="BH279">IF(AM279="","",IF(AQ279&lt;&gt;"","",IF(SUMPRODUCT(--(BM27:BM1509=BH26),--(BL27:BL1509&lt;&gt;""),--ISNUMBER(SEARCH(" "&amp;BL27:BL1509&amp;" ",AP279)))&gt;0,BH26,"")))</f>
        <v/>
      </c>
      <c r="BI279" s="967" t="str" cm="1">
        <f t="array" ref="BI279">IF(AM279="","",IF(AQ279&lt;&gt;"","",IF(SUMPRODUCT(--(BM27:BM1509=BI26),--(BL27:BL1509&lt;&gt;""),--ISNUMBER(SEARCH(" "&amp;BL27:BL1509&amp;" ",AP279)))&gt;0,BI26,"")))</f>
        <v/>
      </c>
      <c r="BJ279" s="967" t="str" cm="1">
        <f t="array" ref="BJ279">IF(AM279="","",IF(AS279&lt;&gt;"",BJ26,IF(AR279&lt;&gt;"","",IF(AQ279&lt;&gt;"","",IF(SUMPRODUCT(--(BM27:BM1509=BJ26),--(BL27:BL1509&lt;&gt;""),--ISNUMBER(SEARCH(" "&amp;BL27:BL1509&amp;" ",AP279)))&gt;0,BJ26,"")))))</f>
        <v/>
      </c>
      <c r="BL279" s="968" t="s">
        <v>2284</v>
      </c>
      <c r="BM279" s="968" t="s">
        <v>1962</v>
      </c>
      <c r="BO279" s="964"/>
      <c r="BP279" s="964"/>
      <c r="BQ279" s="964"/>
      <c r="BS279" s="964"/>
      <c r="BT279" s="964"/>
      <c r="BU279" s="964"/>
      <c r="CM279" s="49">
        <v>1</v>
      </c>
    </row>
    <row r="280" spans="4:91" ht="30" customHeight="1">
      <c r="D280" s="674"/>
      <c r="E280" s="680"/>
      <c r="F280" s="681"/>
      <c r="G280" s="680"/>
      <c r="H280" s="682"/>
      <c r="I280" s="891"/>
      <c r="J280" s="892"/>
      <c r="K280" s="745"/>
      <c r="L280" s="893"/>
      <c r="M280" s="894"/>
      <c r="N280" s="895"/>
      <c r="O280" s="896"/>
      <c r="P280" s="137"/>
      <c r="Q280" s="897"/>
      <c r="R280" s="751"/>
      <c r="S280" s="898"/>
      <c r="T280" s="753"/>
      <c r="U280" s="899"/>
      <c r="V280" s="900"/>
      <c r="W280" s="756"/>
      <c r="X280" s="764"/>
      <c r="Z280" s="973" t="str">
        <f>IF(AA280="","",COUNTIF(AA27:AA280,"&lt;&gt;"))</f>
        <v/>
      </c>
      <c r="AA280" s="965"/>
      <c r="AB280" s="974" t="str">
        <f t="shared" si="62"/>
        <v/>
      </c>
      <c r="AC280" s="984" t="str">
        <f t="shared" si="50"/>
        <v/>
      </c>
      <c r="AD280" s="976" t="str">
        <f t="shared" si="51"/>
        <v/>
      </c>
      <c r="AE280" s="977" t="str">
        <f t="shared" si="52"/>
        <v/>
      </c>
      <c r="AF280" s="964" t="str">
        <f>IF(AG280="","",COUNTIF(AG27:AG280,"&lt;&gt;"))</f>
        <v/>
      </c>
      <c r="AG280" s="965" t="str" cm="1">
        <f t="array" ref="AG280">IF(AK280="","",IF(LEN(AK280)&lt;=MAX(10,AF22),AK280,IFERROR(LEFT(AK280,LOOKUP(2,1/(MID(AK280,ROW(10:509),1)=" ")/(ROW(10:509)&lt;=MAX(10,AF22)),ROW(10:509))-1),LEFT(AK280,MAX(10,AF22)))))</f>
        <v/>
      </c>
      <c r="AH280" s="964" t="str">
        <f t="shared" si="53"/>
        <v/>
      </c>
      <c r="AI280" s="964" t="str">
        <f t="shared" si="54"/>
        <v/>
      </c>
      <c r="AJ280" s="964" t="str">
        <f>IF(AL279&lt;&gt;"",AJ279,IF(AJ279&lt;MAX(Z27:Z326),AJ279+1,""))</f>
        <v/>
      </c>
      <c r="AK280" s="965" t="str">
        <f>IF(AJ280="","",IF(AL279&lt;&gt;"",AL279,INDEX(AD27:AD326,MATCH(AJ280,Z27:Z326,0))))</f>
        <v/>
      </c>
      <c r="AL280" s="965" t="str">
        <f t="shared" si="55"/>
        <v/>
      </c>
      <c r="AM280" s="965" t="str">
        <f t="shared" si="56"/>
        <v/>
      </c>
      <c r="AN280" s="964" t="str">
        <f t="shared" si="57"/>
        <v/>
      </c>
      <c r="AO280" s="964" t="str">
        <f t="shared" si="58"/>
        <v/>
      </c>
      <c r="AP280" s="965" t="str">
        <f t="shared" si="59"/>
        <v/>
      </c>
      <c r="AQ280" s="964" t="str">
        <f>IF(AM280="","",IF(COUNTIF(BO27:BO309,TRIM(AP280))&gt;0,"EXCLUSION EXACTE",""))</f>
        <v/>
      </c>
      <c r="AR280" s="964" t="str" cm="1">
        <f t="array" ref="AR280">IF(AM280="","",IF(SUMPRODUCT(--(BO27:BO309&lt;&gt;""),--ISNUMBER(SEARCH(" "&amp;BO27:BO309&amp;" ",AP280)))&gt;0,"BLOQUE MOLLUSQUES",""))</f>
        <v/>
      </c>
      <c r="AS280" s="964" t="str" cm="1">
        <f t="array" ref="AS280">IF(AM280="","",IF(SUMPRODUCT(--(BS27:BS309&lt;&gt;""),--ISNUMBER(SEARCH(" "&amp;BS27:BS309&amp;" ",AP280)))&gt;0,"FORCE MOLLUSQUES",""))</f>
        <v/>
      </c>
      <c r="AT280" s="965" t="str">
        <f t="shared" si="60"/>
        <v/>
      </c>
      <c r="AU280" s="965" t="str">
        <f t="shared" si="63"/>
        <v/>
      </c>
      <c r="AV280" s="964" t="str">
        <f t="shared" si="61"/>
        <v/>
      </c>
      <c r="AW280" s="964" t="str" cm="1">
        <f t="array" ref="AW280">IF(AM280="","",IF(AQ280&lt;&gt;"","",IF(SUMPRODUCT(--(BM27:BM1509=AW26),--(BL27:BL1509&lt;&gt;""),--ISNUMBER(SEARCH(" "&amp;BL27:BL1509&amp;" ",AP280)))&gt;0,AW26,"")))</f>
        <v/>
      </c>
      <c r="AX280" s="964" t="str" cm="1">
        <f t="array" ref="AX280">IF(AM280="","",IF(AQ280&lt;&gt;"","",IF(SUMPRODUCT(--(BM27:BM1509=AX26),--(BL27:BL1509&lt;&gt;""),--ISNUMBER(SEARCH(" "&amp;BL27:BL1509&amp;" ",AP280)))&gt;0,AX26,"")))</f>
        <v/>
      </c>
      <c r="AY280" s="964" t="str" cm="1">
        <f t="array" ref="AY280">IF(AM280="","",IF(AQ280&lt;&gt;"","",IF(SUMPRODUCT(--(BM27:BM1509=AY26),--(BL27:BL1509&lt;&gt;""),--ISNUMBER(SEARCH(" "&amp;BL27:BL1509&amp;" ",AP280)))&gt;0,AY26,"")))</f>
        <v/>
      </c>
      <c r="AZ280" s="964" t="str" cm="1">
        <f t="array" ref="AZ280">IF(AM280="","",IF(AQ280&lt;&gt;"","",IF(SUMPRODUCT(--(BM27:BM1509=AZ26),--(BL27:BL1509&lt;&gt;""),--ISNUMBER(SEARCH(" "&amp;BL27:BL1509&amp;" ",AP280)))&gt;0,AZ26,"")))</f>
        <v/>
      </c>
      <c r="BA280" s="964" t="str" cm="1">
        <f t="array" ref="BA280">IF(AM280="","",IF(AQ280&lt;&gt;"","",IF(SUMPRODUCT(--(BM27:BM1509=BA26),--(BL27:BL1509&lt;&gt;""),--ISNUMBER(SEARCH(" "&amp;BL27:BL1509&amp;" ",AP280)))&gt;0,BA26,"")))</f>
        <v/>
      </c>
      <c r="BB280" s="964" t="str" cm="1">
        <f t="array" ref="BB280">IF(AM280="","",IF(AQ280&lt;&gt;"","",IF(SUMPRODUCT(--(BM27:BM1509=BB26),--(BL27:BL1509&lt;&gt;""),--ISNUMBER(SEARCH(" "&amp;BL27:BL1509&amp;" ",AP280)))&gt;0,BB26,"")))</f>
        <v/>
      </c>
      <c r="BC280" s="964" t="str" cm="1">
        <f t="array" ref="BC280">IF(AM280="","",IF(AQ280&lt;&gt;"","",IF(SUMPRODUCT(--(BM27:BM1509=BC26),--(BL27:BL1509&lt;&gt;""),--ISNUMBER(SEARCH(" "&amp;BL27:BL1509&amp;" ",AP280)))&gt;0,BC26,"")))</f>
        <v/>
      </c>
      <c r="BD280" s="964" t="str" cm="1">
        <f t="array" ref="BD280">IF(AM280="","",IF(AQ280&lt;&gt;"","",IF(SUMPRODUCT(--(BM27:BM1509=BD26),--(BL27:BL1509&lt;&gt;""),--ISNUMBER(SEARCH(" "&amp;BL27:BL1509&amp;" ",AP280)))&gt;0,BD26,"")))</f>
        <v/>
      </c>
      <c r="BE280" s="964" t="str" cm="1">
        <f t="array" ref="BE280">IF(AM280="","",IF(AQ280&lt;&gt;"","",IF(SUMPRODUCT(--(BM27:BM1509=BE26),--(BL27:BL1509&lt;&gt;""),--ISNUMBER(SEARCH(" "&amp;BL27:BL1509&amp;" ",AP280)))&gt;0,BE26,"")))</f>
        <v/>
      </c>
      <c r="BF280" s="964" t="str" cm="1">
        <f t="array" ref="BF280">IF(AM280="","",IF(AQ280&lt;&gt;"","",IF(SUMPRODUCT(--(BM27:BM1509=BF26),--(BL27:BL1509&lt;&gt;""),--ISNUMBER(SEARCH(" "&amp;BL27:BL1509&amp;" ",AP280)))&gt;0,BF26,"")))</f>
        <v/>
      </c>
      <c r="BG280" s="964" t="str" cm="1">
        <f t="array" ref="BG280">IF(AM280="","",IF(AQ280&lt;&gt;"","",IF(SUMPRODUCT(--(BM27:BM1509=BG26),--(BL27:BL1509&lt;&gt;""),--ISNUMBER(SEARCH(" "&amp;BL27:BL1509&amp;" ",AP280)))&gt;0,BG26,"")))</f>
        <v/>
      </c>
      <c r="BH280" s="964" t="str" cm="1">
        <f t="array" ref="BH280">IF(AM280="","",IF(AQ280&lt;&gt;"","",IF(SUMPRODUCT(--(BM27:BM1509=BH26),--(BL27:BL1509&lt;&gt;""),--ISNUMBER(SEARCH(" "&amp;BL27:BL1509&amp;" ",AP280)))&gt;0,BH26,"")))</f>
        <v/>
      </c>
      <c r="BI280" s="964" t="str" cm="1">
        <f t="array" ref="BI280">IF(AM280="","",IF(AQ280&lt;&gt;"","",IF(SUMPRODUCT(--(BM27:BM1509=BI26),--(BL27:BL1509&lt;&gt;""),--ISNUMBER(SEARCH(" "&amp;BL27:BL1509&amp;" ",AP280)))&gt;0,BI26,"")))</f>
        <v/>
      </c>
      <c r="BJ280" s="964" t="str" cm="1">
        <f t="array" ref="BJ280">IF(AM280="","",IF(AS280&lt;&gt;"",BJ26,IF(AR280&lt;&gt;"","",IF(AQ280&lt;&gt;"","",IF(SUMPRODUCT(--(BM27:BM1509=BJ26),--(BL27:BL1509&lt;&gt;""),--ISNUMBER(SEARCH(" "&amp;BL27:BL1509&amp;" ",AP280)))&gt;0,BJ26,"")))))</f>
        <v/>
      </c>
      <c r="BL280" s="964" t="s">
        <v>2285</v>
      </c>
      <c r="BM280" s="964" t="s">
        <v>1962</v>
      </c>
      <c r="BO280" s="964"/>
      <c r="BP280" s="964"/>
      <c r="BQ280" s="964"/>
      <c r="BS280" s="964"/>
      <c r="BT280" s="964"/>
      <c r="BU280" s="964"/>
      <c r="CM280" s="49">
        <v>1</v>
      </c>
    </row>
    <row r="281" spans="4:91" ht="30" customHeight="1">
      <c r="D281" s="674"/>
      <c r="E281" s="680"/>
      <c r="F281" s="681"/>
      <c r="G281" s="680"/>
      <c r="H281" s="682"/>
      <c r="I281" s="891"/>
      <c r="J281" s="892"/>
      <c r="K281" s="745"/>
      <c r="L281" s="893"/>
      <c r="M281" s="894"/>
      <c r="N281" s="895"/>
      <c r="O281" s="896"/>
      <c r="P281" s="137"/>
      <c r="Q281" s="897"/>
      <c r="R281" s="751"/>
      <c r="S281" s="898"/>
      <c r="T281" s="753"/>
      <c r="U281" s="899"/>
      <c r="V281" s="900"/>
      <c r="W281" s="756"/>
      <c r="X281" s="764"/>
      <c r="Z281" s="957" t="str">
        <f>IF(AA281="","",COUNTIF(AA27:AA281,"&lt;&gt;"))</f>
        <v/>
      </c>
      <c r="AA281" s="958"/>
      <c r="AB281" s="974" t="str">
        <f t="shared" si="62"/>
        <v/>
      </c>
      <c r="AC281" s="984" t="str">
        <f t="shared" si="50"/>
        <v/>
      </c>
      <c r="AD281" s="961" t="str">
        <f t="shared" si="51"/>
        <v/>
      </c>
      <c r="AE281" s="962" t="str">
        <f t="shared" si="52"/>
        <v/>
      </c>
      <c r="AF281" s="963" t="str">
        <f>IF(AG281="","",COUNTIF(AG27:AG281,"&lt;&gt;"))</f>
        <v/>
      </c>
      <c r="AG281" s="958" t="str" cm="1">
        <f t="array" ref="AG281">IF(AK281="","",IF(LEN(AK281)&lt;=MAX(10,AF22),AK281,IFERROR(LEFT(AK281,LOOKUP(2,1/(MID(AK281,ROW(10:509),1)=" ")/(ROW(10:509)&lt;=MAX(10,AF22)),ROW(10:509))-1),LEFT(AK281,MAX(10,AF22)))))</f>
        <v/>
      </c>
      <c r="AH281" s="963" t="str">
        <f t="shared" si="53"/>
        <v/>
      </c>
      <c r="AI281" s="963" t="str">
        <f t="shared" si="54"/>
        <v/>
      </c>
      <c r="AJ281" s="964" t="str">
        <f>IF(AL280&lt;&gt;"",AJ280,IF(AJ280&lt;MAX(Z27:Z326),AJ280+1,""))</f>
        <v/>
      </c>
      <c r="AK281" s="965" t="str">
        <f>IF(AJ281="","",IF(AL280&lt;&gt;"",AL280,INDEX(AD27:AD326,MATCH(AJ281,Z27:Z326,0))))</f>
        <v/>
      </c>
      <c r="AL281" s="965" t="str">
        <f t="shared" si="55"/>
        <v/>
      </c>
      <c r="AM281" s="966" t="str">
        <f t="shared" si="56"/>
        <v/>
      </c>
      <c r="AN281" s="967" t="str">
        <f t="shared" si="57"/>
        <v/>
      </c>
      <c r="AO281" s="967" t="str">
        <f t="shared" si="58"/>
        <v/>
      </c>
      <c r="AP281" s="966" t="str">
        <f t="shared" si="59"/>
        <v/>
      </c>
      <c r="AQ281" s="967" t="str">
        <f>IF(AM281="","",IF(COUNTIF(BO27:BO309,TRIM(AP281))&gt;0,"EXCLUSION EXACTE",""))</f>
        <v/>
      </c>
      <c r="AR281" s="967" t="str" cm="1">
        <f t="array" ref="AR281">IF(AM281="","",IF(SUMPRODUCT(--(BO27:BO309&lt;&gt;""),--ISNUMBER(SEARCH(" "&amp;BO27:BO309&amp;" ",AP281)))&gt;0,"BLOQUE MOLLUSQUES",""))</f>
        <v/>
      </c>
      <c r="AS281" s="967" t="str" cm="1">
        <f t="array" ref="AS281">IF(AM281="","",IF(SUMPRODUCT(--(BS27:BS309&lt;&gt;""),--ISNUMBER(SEARCH(" "&amp;BS27:BS309&amp;" ",AP281)))&gt;0,"FORCE MOLLUSQUES",""))</f>
        <v/>
      </c>
      <c r="AT281" s="966" t="str">
        <f t="shared" si="60"/>
        <v/>
      </c>
      <c r="AU281" s="966" t="str">
        <f t="shared" si="63"/>
        <v/>
      </c>
      <c r="AV281" s="967" t="str">
        <f t="shared" si="61"/>
        <v/>
      </c>
      <c r="AW281" s="967" t="str" cm="1">
        <f t="array" ref="AW281">IF(AM281="","",IF(AQ281&lt;&gt;"","",IF(SUMPRODUCT(--(BM27:BM1509=AW26),--(BL27:BL1509&lt;&gt;""),--ISNUMBER(SEARCH(" "&amp;BL27:BL1509&amp;" ",AP281)))&gt;0,AW26,"")))</f>
        <v/>
      </c>
      <c r="AX281" s="967" t="str" cm="1">
        <f t="array" ref="AX281">IF(AM281="","",IF(AQ281&lt;&gt;"","",IF(SUMPRODUCT(--(BM27:BM1509=AX26),--(BL27:BL1509&lt;&gt;""),--ISNUMBER(SEARCH(" "&amp;BL27:BL1509&amp;" ",AP281)))&gt;0,AX26,"")))</f>
        <v/>
      </c>
      <c r="AY281" s="967" t="str" cm="1">
        <f t="array" ref="AY281">IF(AM281="","",IF(AQ281&lt;&gt;"","",IF(SUMPRODUCT(--(BM27:BM1509=AY26),--(BL27:BL1509&lt;&gt;""),--ISNUMBER(SEARCH(" "&amp;BL27:BL1509&amp;" ",AP281)))&gt;0,AY26,"")))</f>
        <v/>
      </c>
      <c r="AZ281" s="967" t="str" cm="1">
        <f t="array" ref="AZ281">IF(AM281="","",IF(AQ281&lt;&gt;"","",IF(SUMPRODUCT(--(BM27:BM1509=AZ26),--(BL27:BL1509&lt;&gt;""),--ISNUMBER(SEARCH(" "&amp;BL27:BL1509&amp;" ",AP281)))&gt;0,AZ26,"")))</f>
        <v/>
      </c>
      <c r="BA281" s="967" t="str" cm="1">
        <f t="array" ref="BA281">IF(AM281="","",IF(AQ281&lt;&gt;"","",IF(SUMPRODUCT(--(BM27:BM1509=BA26),--(BL27:BL1509&lt;&gt;""),--ISNUMBER(SEARCH(" "&amp;BL27:BL1509&amp;" ",AP281)))&gt;0,BA26,"")))</f>
        <v/>
      </c>
      <c r="BB281" s="967" t="str" cm="1">
        <f t="array" ref="BB281">IF(AM281="","",IF(AQ281&lt;&gt;"","",IF(SUMPRODUCT(--(BM27:BM1509=BB26),--(BL27:BL1509&lt;&gt;""),--ISNUMBER(SEARCH(" "&amp;BL27:BL1509&amp;" ",AP281)))&gt;0,BB26,"")))</f>
        <v/>
      </c>
      <c r="BC281" s="967" t="str" cm="1">
        <f t="array" ref="BC281">IF(AM281="","",IF(AQ281&lt;&gt;"","",IF(SUMPRODUCT(--(BM27:BM1509=BC26),--(BL27:BL1509&lt;&gt;""),--ISNUMBER(SEARCH(" "&amp;BL27:BL1509&amp;" ",AP281)))&gt;0,BC26,"")))</f>
        <v/>
      </c>
      <c r="BD281" s="967" t="str" cm="1">
        <f t="array" ref="BD281">IF(AM281="","",IF(AQ281&lt;&gt;"","",IF(SUMPRODUCT(--(BM27:BM1509=BD26),--(BL27:BL1509&lt;&gt;""),--ISNUMBER(SEARCH(" "&amp;BL27:BL1509&amp;" ",AP281)))&gt;0,BD26,"")))</f>
        <v/>
      </c>
      <c r="BE281" s="967" t="str" cm="1">
        <f t="array" ref="BE281">IF(AM281="","",IF(AQ281&lt;&gt;"","",IF(SUMPRODUCT(--(BM27:BM1509=BE26),--(BL27:BL1509&lt;&gt;""),--ISNUMBER(SEARCH(" "&amp;BL27:BL1509&amp;" ",AP281)))&gt;0,BE26,"")))</f>
        <v/>
      </c>
      <c r="BF281" s="967" t="str" cm="1">
        <f t="array" ref="BF281">IF(AM281="","",IF(AQ281&lt;&gt;"","",IF(SUMPRODUCT(--(BM27:BM1509=BF26),--(BL27:BL1509&lt;&gt;""),--ISNUMBER(SEARCH(" "&amp;BL27:BL1509&amp;" ",AP281)))&gt;0,BF26,"")))</f>
        <v/>
      </c>
      <c r="BG281" s="967" t="str" cm="1">
        <f t="array" ref="BG281">IF(AM281="","",IF(AQ281&lt;&gt;"","",IF(SUMPRODUCT(--(BM27:BM1509=BG26),--(BL27:BL1509&lt;&gt;""),--ISNUMBER(SEARCH(" "&amp;BL27:BL1509&amp;" ",AP281)))&gt;0,BG26,"")))</f>
        <v/>
      </c>
      <c r="BH281" s="967" t="str" cm="1">
        <f t="array" ref="BH281">IF(AM281="","",IF(AQ281&lt;&gt;"","",IF(SUMPRODUCT(--(BM27:BM1509=BH26),--(BL27:BL1509&lt;&gt;""),--ISNUMBER(SEARCH(" "&amp;BL27:BL1509&amp;" ",AP281)))&gt;0,BH26,"")))</f>
        <v/>
      </c>
      <c r="BI281" s="967" t="str" cm="1">
        <f t="array" ref="BI281">IF(AM281="","",IF(AQ281&lt;&gt;"","",IF(SUMPRODUCT(--(BM27:BM1509=BI26),--(BL27:BL1509&lt;&gt;""),--ISNUMBER(SEARCH(" "&amp;BL27:BL1509&amp;" ",AP281)))&gt;0,BI26,"")))</f>
        <v/>
      </c>
      <c r="BJ281" s="967" t="str" cm="1">
        <f t="array" ref="BJ281">IF(AM281="","",IF(AS281&lt;&gt;"",BJ26,IF(AR281&lt;&gt;"","",IF(AQ281&lt;&gt;"","",IF(SUMPRODUCT(--(BM27:BM1509=BJ26),--(BL27:BL1509&lt;&gt;""),--ISNUMBER(SEARCH(" "&amp;BL27:BL1509&amp;" ",AP281)))&gt;0,BJ26,"")))))</f>
        <v/>
      </c>
      <c r="BL281" s="968" t="s">
        <v>2286</v>
      </c>
      <c r="BM281" s="968" t="s">
        <v>1962</v>
      </c>
      <c r="BO281" s="964"/>
      <c r="BP281" s="964"/>
      <c r="BQ281" s="964"/>
      <c r="BS281" s="964"/>
      <c r="BT281" s="964"/>
      <c r="BU281" s="964"/>
      <c r="CM281" s="49">
        <v>1</v>
      </c>
    </row>
    <row r="282" spans="4:91" ht="30" customHeight="1">
      <c r="D282" s="674"/>
      <c r="E282" s="680"/>
      <c r="F282" s="681"/>
      <c r="G282" s="680"/>
      <c r="H282" s="682"/>
      <c r="I282" s="891"/>
      <c r="J282" s="892"/>
      <c r="K282" s="745"/>
      <c r="L282" s="893"/>
      <c r="M282" s="894"/>
      <c r="N282" s="895"/>
      <c r="O282" s="896"/>
      <c r="P282" s="137"/>
      <c r="Q282" s="897"/>
      <c r="R282" s="751"/>
      <c r="S282" s="898"/>
      <c r="T282" s="753"/>
      <c r="U282" s="899"/>
      <c r="V282" s="900"/>
      <c r="W282" s="756"/>
      <c r="X282" s="764"/>
      <c r="Z282" s="973" t="str">
        <f>IF(AA282="","",COUNTIF(AA27:AA282,"&lt;&gt;"))</f>
        <v/>
      </c>
      <c r="AA282" s="965"/>
      <c r="AB282" s="974" t="str">
        <f t="shared" si="62"/>
        <v/>
      </c>
      <c r="AC282" s="984" t="str">
        <f t="shared" ref="AC282:AC345" si="64">AT282</f>
        <v/>
      </c>
      <c r="AD282" s="976" t="str">
        <f t="shared" si="51"/>
        <v/>
      </c>
      <c r="AE282" s="977" t="str">
        <f t="shared" si="52"/>
        <v/>
      </c>
      <c r="AF282" s="964" t="str">
        <f>IF(AG282="","",COUNTIF(AG27:AG282,"&lt;&gt;"))</f>
        <v/>
      </c>
      <c r="AG282" s="965" t="str" cm="1">
        <f t="array" ref="AG282">IF(AK282="","",IF(LEN(AK282)&lt;=MAX(10,AF22),AK282,IFERROR(LEFT(AK282,LOOKUP(2,1/(MID(AK282,ROW(10:509),1)=" ")/(ROW(10:509)&lt;=MAX(10,AF22)),ROW(10:509))-1),LEFT(AK282,MAX(10,AF22)))))</f>
        <v/>
      </c>
      <c r="AH282" s="964" t="str">
        <f t="shared" si="53"/>
        <v/>
      </c>
      <c r="AI282" s="964" t="str">
        <f t="shared" si="54"/>
        <v/>
      </c>
      <c r="AJ282" s="964" t="str">
        <f>IF(AL281&lt;&gt;"",AJ281,IF(AJ281&lt;MAX(Z27:Z326),AJ281+1,""))</f>
        <v/>
      </c>
      <c r="AK282" s="965" t="str">
        <f>IF(AJ282="","",IF(AL281&lt;&gt;"",AL281,INDEX(AD27:AD326,MATCH(AJ282,Z27:Z326,0))))</f>
        <v/>
      </c>
      <c r="AL282" s="965" t="str">
        <f t="shared" si="55"/>
        <v/>
      </c>
      <c r="AM282" s="965" t="str">
        <f t="shared" si="56"/>
        <v/>
      </c>
      <c r="AN282" s="964" t="str">
        <f t="shared" si="57"/>
        <v/>
      </c>
      <c r="AO282" s="964" t="str">
        <f t="shared" si="58"/>
        <v/>
      </c>
      <c r="AP282" s="965" t="str">
        <f t="shared" si="59"/>
        <v/>
      </c>
      <c r="AQ282" s="964" t="str">
        <f>IF(AM282="","",IF(COUNTIF(BO27:BO309,TRIM(AP282))&gt;0,"EXCLUSION EXACTE",""))</f>
        <v/>
      </c>
      <c r="AR282" s="964" t="str" cm="1">
        <f t="array" ref="AR282">IF(AM282="","",IF(SUMPRODUCT(--(BO27:BO309&lt;&gt;""),--ISNUMBER(SEARCH(" "&amp;BO27:BO309&amp;" ",AP282)))&gt;0,"BLOQUE MOLLUSQUES",""))</f>
        <v/>
      </c>
      <c r="AS282" s="964" t="str" cm="1">
        <f t="array" ref="AS282">IF(AM282="","",IF(SUMPRODUCT(--(BS27:BS309&lt;&gt;""),--ISNUMBER(SEARCH(" "&amp;BS27:BS309&amp;" ",AP282)))&gt;0,"FORCE MOLLUSQUES",""))</f>
        <v/>
      </c>
      <c r="AT282" s="965" t="str">
        <f t="shared" si="60"/>
        <v/>
      </c>
      <c r="AU282" s="965" t="str">
        <f t="shared" si="63"/>
        <v/>
      </c>
      <c r="AV282" s="964" t="str">
        <f t="shared" si="61"/>
        <v/>
      </c>
      <c r="AW282" s="964" t="str" cm="1">
        <f t="array" ref="AW282">IF(AM282="","",IF(AQ282&lt;&gt;"","",IF(SUMPRODUCT(--(BM27:BM1509=AW26),--(BL27:BL1509&lt;&gt;""),--ISNUMBER(SEARCH(" "&amp;BL27:BL1509&amp;" ",AP282)))&gt;0,AW26,"")))</f>
        <v/>
      </c>
      <c r="AX282" s="964" t="str" cm="1">
        <f t="array" ref="AX282">IF(AM282="","",IF(AQ282&lt;&gt;"","",IF(SUMPRODUCT(--(BM27:BM1509=AX26),--(BL27:BL1509&lt;&gt;""),--ISNUMBER(SEARCH(" "&amp;BL27:BL1509&amp;" ",AP282)))&gt;0,AX26,"")))</f>
        <v/>
      </c>
      <c r="AY282" s="964" t="str" cm="1">
        <f t="array" ref="AY282">IF(AM282="","",IF(AQ282&lt;&gt;"","",IF(SUMPRODUCT(--(BM27:BM1509=AY26),--(BL27:BL1509&lt;&gt;""),--ISNUMBER(SEARCH(" "&amp;BL27:BL1509&amp;" ",AP282)))&gt;0,AY26,"")))</f>
        <v/>
      </c>
      <c r="AZ282" s="964" t="str" cm="1">
        <f t="array" ref="AZ282">IF(AM282="","",IF(AQ282&lt;&gt;"","",IF(SUMPRODUCT(--(BM27:BM1509=AZ26),--(BL27:BL1509&lt;&gt;""),--ISNUMBER(SEARCH(" "&amp;BL27:BL1509&amp;" ",AP282)))&gt;0,AZ26,"")))</f>
        <v/>
      </c>
      <c r="BA282" s="964" t="str" cm="1">
        <f t="array" ref="BA282">IF(AM282="","",IF(AQ282&lt;&gt;"","",IF(SUMPRODUCT(--(BM27:BM1509=BA26),--(BL27:BL1509&lt;&gt;""),--ISNUMBER(SEARCH(" "&amp;BL27:BL1509&amp;" ",AP282)))&gt;0,BA26,"")))</f>
        <v/>
      </c>
      <c r="BB282" s="964" t="str" cm="1">
        <f t="array" ref="BB282">IF(AM282="","",IF(AQ282&lt;&gt;"","",IF(SUMPRODUCT(--(BM27:BM1509=BB26),--(BL27:BL1509&lt;&gt;""),--ISNUMBER(SEARCH(" "&amp;BL27:BL1509&amp;" ",AP282)))&gt;0,BB26,"")))</f>
        <v/>
      </c>
      <c r="BC282" s="964" t="str" cm="1">
        <f t="array" ref="BC282">IF(AM282="","",IF(AQ282&lt;&gt;"","",IF(SUMPRODUCT(--(BM27:BM1509=BC26),--(BL27:BL1509&lt;&gt;""),--ISNUMBER(SEARCH(" "&amp;BL27:BL1509&amp;" ",AP282)))&gt;0,BC26,"")))</f>
        <v/>
      </c>
      <c r="BD282" s="964" t="str" cm="1">
        <f t="array" ref="BD282">IF(AM282="","",IF(AQ282&lt;&gt;"","",IF(SUMPRODUCT(--(BM27:BM1509=BD26),--(BL27:BL1509&lt;&gt;""),--ISNUMBER(SEARCH(" "&amp;BL27:BL1509&amp;" ",AP282)))&gt;0,BD26,"")))</f>
        <v/>
      </c>
      <c r="BE282" s="964" t="str" cm="1">
        <f t="array" ref="BE282">IF(AM282="","",IF(AQ282&lt;&gt;"","",IF(SUMPRODUCT(--(BM27:BM1509=BE26),--(BL27:BL1509&lt;&gt;""),--ISNUMBER(SEARCH(" "&amp;BL27:BL1509&amp;" ",AP282)))&gt;0,BE26,"")))</f>
        <v/>
      </c>
      <c r="BF282" s="964" t="str" cm="1">
        <f t="array" ref="BF282">IF(AM282="","",IF(AQ282&lt;&gt;"","",IF(SUMPRODUCT(--(BM27:BM1509=BF26),--(BL27:BL1509&lt;&gt;""),--ISNUMBER(SEARCH(" "&amp;BL27:BL1509&amp;" ",AP282)))&gt;0,BF26,"")))</f>
        <v/>
      </c>
      <c r="BG282" s="964" t="str" cm="1">
        <f t="array" ref="BG282">IF(AM282="","",IF(AQ282&lt;&gt;"","",IF(SUMPRODUCT(--(BM27:BM1509=BG26),--(BL27:BL1509&lt;&gt;""),--ISNUMBER(SEARCH(" "&amp;BL27:BL1509&amp;" ",AP282)))&gt;0,BG26,"")))</f>
        <v/>
      </c>
      <c r="BH282" s="964" t="str" cm="1">
        <f t="array" ref="BH282">IF(AM282="","",IF(AQ282&lt;&gt;"","",IF(SUMPRODUCT(--(BM27:BM1509=BH26),--(BL27:BL1509&lt;&gt;""),--ISNUMBER(SEARCH(" "&amp;BL27:BL1509&amp;" ",AP282)))&gt;0,BH26,"")))</f>
        <v/>
      </c>
      <c r="BI282" s="964" t="str" cm="1">
        <f t="array" ref="BI282">IF(AM282="","",IF(AQ282&lt;&gt;"","",IF(SUMPRODUCT(--(BM27:BM1509=BI26),--(BL27:BL1509&lt;&gt;""),--ISNUMBER(SEARCH(" "&amp;BL27:BL1509&amp;" ",AP282)))&gt;0,BI26,"")))</f>
        <v/>
      </c>
      <c r="BJ282" s="964" t="str" cm="1">
        <f t="array" ref="BJ282">IF(AM282="","",IF(AS282&lt;&gt;"",BJ26,IF(AR282&lt;&gt;"","",IF(AQ282&lt;&gt;"","",IF(SUMPRODUCT(--(BM27:BM1509=BJ26),--(BL27:BL1509&lt;&gt;""),--ISNUMBER(SEARCH(" "&amp;BL27:BL1509&amp;" ",AP282)))&gt;0,BJ26,"")))))</f>
        <v/>
      </c>
      <c r="BL282" s="964" t="s">
        <v>2287</v>
      </c>
      <c r="BM282" s="964" t="s">
        <v>1962</v>
      </c>
      <c r="BO282" s="964"/>
      <c r="BP282" s="964"/>
      <c r="BQ282" s="964"/>
      <c r="BS282" s="964"/>
      <c r="BT282" s="964"/>
      <c r="BU282" s="964"/>
      <c r="CM282" s="49">
        <v>1</v>
      </c>
    </row>
    <row r="283" spans="4:91" ht="30" customHeight="1">
      <c r="D283" s="674"/>
      <c r="E283" s="680"/>
      <c r="F283" s="681"/>
      <c r="G283" s="680"/>
      <c r="H283" s="682"/>
      <c r="I283" s="891"/>
      <c r="J283" s="892"/>
      <c r="K283" s="745"/>
      <c r="L283" s="893"/>
      <c r="M283" s="894"/>
      <c r="N283" s="895"/>
      <c r="O283" s="896"/>
      <c r="P283" s="137"/>
      <c r="Q283" s="897"/>
      <c r="R283" s="751"/>
      <c r="S283" s="898"/>
      <c r="T283" s="753"/>
      <c r="U283" s="899"/>
      <c r="V283" s="900"/>
      <c r="W283" s="756"/>
      <c r="X283" s="764"/>
      <c r="Z283" s="957" t="str">
        <f>IF(AA283="","",COUNTIF(AA27:AA283,"&lt;&gt;"))</f>
        <v/>
      </c>
      <c r="AA283" s="958"/>
      <c r="AB283" s="974" t="str">
        <f t="shared" si="62"/>
        <v/>
      </c>
      <c r="AC283" s="984" t="str">
        <f t="shared" si="64"/>
        <v/>
      </c>
      <c r="AD283" s="961" t="str">
        <f t="shared" ref="AD283:AD326" si="65">IF(AA283="","",TRIM(SUBSTITUTE(SUBSTITUTE(SUBSTITUTE(CLEAN(AA283),CHAR(160)," "),CHAR(10)," "),CHAR(13)," ")))</f>
        <v/>
      </c>
      <c r="AE283" s="962" t="str">
        <f t="shared" ref="AE283:AE326" si="66">IF(AD283="","",LEN(AD283))</f>
        <v/>
      </c>
      <c r="AF283" s="963" t="str">
        <f>IF(AG283="","",COUNTIF(AG27:AG283,"&lt;&gt;"))</f>
        <v/>
      </c>
      <c r="AG283" s="958" t="str" cm="1">
        <f t="array" ref="AG283">IF(AK283="","",IF(LEN(AK283)&lt;=MAX(10,AF22),AK283,IFERROR(LEFT(AK283,LOOKUP(2,1/(MID(AK283,ROW(10:509),1)=" ")/(ROW(10:509)&lt;=MAX(10,AF22)),ROW(10:509))-1),LEFT(AK283,MAX(10,AF22)))))</f>
        <v/>
      </c>
      <c r="AH283" s="963" t="str">
        <f t="shared" ref="AH283:AH346" si="67">IF(AG283="","",LEN(AG283))</f>
        <v/>
      </c>
      <c r="AI283" s="963" t="str">
        <f t="shared" ref="AI283:AI346" si="68">IF(AG283="","",AJ283)</f>
        <v/>
      </c>
      <c r="AJ283" s="964" t="str">
        <f>IF(AL282&lt;&gt;"",AJ282,IF(AJ282&lt;MAX(Z27:Z326),AJ282+1,""))</f>
        <v/>
      </c>
      <c r="AK283" s="965" t="str">
        <f>IF(AJ283="","",IF(AL282&lt;&gt;"",AL282,INDEX(AD27:AD326,MATCH(AJ283,Z27:Z326,0))))</f>
        <v/>
      </c>
      <c r="AL283" s="965" t="str">
        <f t="shared" ref="AL283:AL346" si="69">IF(AK283="","",IF(LEN(AK283)&lt;=LEN(AG283),"",TRIM(MID(AK283,LEN(AG283)+1,9999))))</f>
        <v/>
      </c>
      <c r="AM283" s="966" t="str">
        <f t="shared" ref="AM283:AM346" si="70">IF(AG283="","",AG283)</f>
        <v/>
      </c>
      <c r="AN283" s="967" t="str">
        <f t="shared" ref="AN283:AN346" si="71">IF(AM283="","",LOWER(CLEAN(SUBSTITUTE(SUBSTITUTE(SUBSTITUTE(AM283,CHAR(160)," "),CHAR(10)," "),CHAR(13)," "))))</f>
        <v/>
      </c>
      <c r="AO283" s="967" t="str">
        <f t="shared" ref="AO283:AO346" si="72">IF(AM283="","",SUBSTITUTE(SUBSTITUTE(SUBSTITUTE(SUBSTITUTE(SUBSTITUTE(SUBSTITUTE(SUBSTITUTE(SUBSTITUTE(SUBSTITUTE(SUBSTITUTE(SUBSTITUTE(SUBSTITUTE(SUBSTITUTE(SUBSTITUTE(SUBSTITUTE(SUBSTITUTE(SUBSTITUTE(SUBSTITUTE(SUBSTITUTE(SUBSTITUTE(SUBSTITUTE(SUBSTITUTE(SUBSTITUTE(AN283,"à","a"),"â","a"),"ä","a"),"á","a"),"ç","c"),"œ","oe"),"æ","ae"),"é","e"),"è","e"),"ê","e"),"ë","e"),"í","i"),"î","i"),"ï","i"),"ì","i"),"ô","o"),"ö","o"),"ó","o"),"ò","o"),"ù","u"),"û","u"),"ü","u"),"ñ","n"))</f>
        <v/>
      </c>
      <c r="AP283" s="966" t="str">
        <f t="shared" ref="AP283:AP346" si="73">IF(AM283="","","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283,"’"," "),"."," "),","," "),";"," "),":"," "),"/"," "),"("," "),")"," "),"-"," "),"_"," "),"!"," "),"?"," "),"*"," "),"["," "),"]"," "),"{"," "),"}"," "),"&lt;"," "),"&gt;"," "),"="," "),"+"," "),"•"," "),"►"," "),"▼"," "),"▲"," "),"◄"," "),"«"," "),"»"," "),"“"," "),"”"," "),CHAR(39)," "),CHAR(34)," "),"  "," "),"  "," "),"  "," "),"  "," "))&amp;" ")</f>
        <v/>
      </c>
      <c r="AQ283" s="967" t="str">
        <f>IF(AM283="","",IF(COUNTIF(BO27:BO309,TRIM(AP283))&gt;0,"EXCLUSION EXACTE",""))</f>
        <v/>
      </c>
      <c r="AR283" s="967" t="str" cm="1">
        <f t="array" ref="AR283">IF(AM283="","",IF(SUMPRODUCT(--(BO27:BO309&lt;&gt;""),--ISNUMBER(SEARCH(" "&amp;BO27:BO309&amp;" ",AP283)))&gt;0,"BLOQUE MOLLUSQUES",""))</f>
        <v/>
      </c>
      <c r="AS283" s="967" t="str" cm="1">
        <f t="array" ref="AS283">IF(AM283="","",IF(SUMPRODUCT(--(BS27:BS309&lt;&gt;""),--ISNUMBER(SEARCH(" "&amp;BS27:BS309&amp;" ",AP283)))&gt;0,"FORCE MOLLUSQUES",""))</f>
        <v/>
      </c>
      <c r="AT283" s="966" t="str">
        <f t="shared" ref="AT283:AT346" si="74">IF(AM283="","",IF(COUNTIF(AW283:BJ283,"⚠*")=0,"",TRIM(AW283&amp;" "&amp;AX283&amp;" "&amp;AY283&amp;" "&amp;AZ283&amp;" "&amp;BA283&amp;" "&amp;BB283&amp;" "&amp;BC283&amp;" "&amp;BD283&amp;" "&amp;BE283&amp;" "&amp;BF283&amp;" "&amp;BG283&amp;" "&amp;BH283&amp;" "&amp;BI283&amp;" "&amp;BJ283)))</f>
        <v/>
      </c>
      <c r="AU283" s="966" t="str">
        <f t="shared" si="63"/>
        <v/>
      </c>
      <c r="AV283" s="967" t="str">
        <f t="shared" ref="AV283:AV346" si="75">IF(AM283="","",COUNTIF(AW283:BJ283,"⚠*"))</f>
        <v/>
      </c>
      <c r="AW283" s="967" t="str" cm="1">
        <f t="array" ref="AW283">IF(AM283="","",IF(AQ283&lt;&gt;"","",IF(SUMPRODUCT(--(BM27:BM1509=AW26),--(BL27:BL1509&lt;&gt;""),--ISNUMBER(SEARCH(" "&amp;BL27:BL1509&amp;" ",AP283)))&gt;0,AW26,"")))</f>
        <v/>
      </c>
      <c r="AX283" s="967" t="str" cm="1">
        <f t="array" ref="AX283">IF(AM283="","",IF(AQ283&lt;&gt;"","",IF(SUMPRODUCT(--(BM27:BM1509=AX26),--(BL27:BL1509&lt;&gt;""),--ISNUMBER(SEARCH(" "&amp;BL27:BL1509&amp;" ",AP283)))&gt;0,AX26,"")))</f>
        <v/>
      </c>
      <c r="AY283" s="967" t="str" cm="1">
        <f t="array" ref="AY283">IF(AM283="","",IF(AQ283&lt;&gt;"","",IF(SUMPRODUCT(--(BM27:BM1509=AY26),--(BL27:BL1509&lt;&gt;""),--ISNUMBER(SEARCH(" "&amp;BL27:BL1509&amp;" ",AP283)))&gt;0,AY26,"")))</f>
        <v/>
      </c>
      <c r="AZ283" s="967" t="str" cm="1">
        <f t="array" ref="AZ283">IF(AM283="","",IF(AQ283&lt;&gt;"","",IF(SUMPRODUCT(--(BM27:BM1509=AZ26),--(BL27:BL1509&lt;&gt;""),--ISNUMBER(SEARCH(" "&amp;BL27:BL1509&amp;" ",AP283)))&gt;0,AZ26,"")))</f>
        <v/>
      </c>
      <c r="BA283" s="967" t="str" cm="1">
        <f t="array" ref="BA283">IF(AM283="","",IF(AQ283&lt;&gt;"","",IF(SUMPRODUCT(--(BM27:BM1509=BA26),--(BL27:BL1509&lt;&gt;""),--ISNUMBER(SEARCH(" "&amp;BL27:BL1509&amp;" ",AP283)))&gt;0,BA26,"")))</f>
        <v/>
      </c>
      <c r="BB283" s="967" t="str" cm="1">
        <f t="array" ref="BB283">IF(AM283="","",IF(AQ283&lt;&gt;"","",IF(SUMPRODUCT(--(BM27:BM1509=BB26),--(BL27:BL1509&lt;&gt;""),--ISNUMBER(SEARCH(" "&amp;BL27:BL1509&amp;" ",AP283)))&gt;0,BB26,"")))</f>
        <v/>
      </c>
      <c r="BC283" s="967" t="str" cm="1">
        <f t="array" ref="BC283">IF(AM283="","",IF(AQ283&lt;&gt;"","",IF(SUMPRODUCT(--(BM27:BM1509=BC26),--(BL27:BL1509&lt;&gt;""),--ISNUMBER(SEARCH(" "&amp;BL27:BL1509&amp;" ",AP283)))&gt;0,BC26,"")))</f>
        <v/>
      </c>
      <c r="BD283" s="967" t="str" cm="1">
        <f t="array" ref="BD283">IF(AM283="","",IF(AQ283&lt;&gt;"","",IF(SUMPRODUCT(--(BM27:BM1509=BD26),--(BL27:BL1509&lt;&gt;""),--ISNUMBER(SEARCH(" "&amp;BL27:BL1509&amp;" ",AP283)))&gt;0,BD26,"")))</f>
        <v/>
      </c>
      <c r="BE283" s="967" t="str" cm="1">
        <f t="array" ref="BE283">IF(AM283="","",IF(AQ283&lt;&gt;"","",IF(SUMPRODUCT(--(BM27:BM1509=BE26),--(BL27:BL1509&lt;&gt;""),--ISNUMBER(SEARCH(" "&amp;BL27:BL1509&amp;" ",AP283)))&gt;0,BE26,"")))</f>
        <v/>
      </c>
      <c r="BF283" s="967" t="str" cm="1">
        <f t="array" ref="BF283">IF(AM283="","",IF(AQ283&lt;&gt;"","",IF(SUMPRODUCT(--(BM27:BM1509=BF26),--(BL27:BL1509&lt;&gt;""),--ISNUMBER(SEARCH(" "&amp;BL27:BL1509&amp;" ",AP283)))&gt;0,BF26,"")))</f>
        <v/>
      </c>
      <c r="BG283" s="967" t="str" cm="1">
        <f t="array" ref="BG283">IF(AM283="","",IF(AQ283&lt;&gt;"","",IF(SUMPRODUCT(--(BM27:BM1509=BG26),--(BL27:BL1509&lt;&gt;""),--ISNUMBER(SEARCH(" "&amp;BL27:BL1509&amp;" ",AP283)))&gt;0,BG26,"")))</f>
        <v/>
      </c>
      <c r="BH283" s="967" t="str" cm="1">
        <f t="array" ref="BH283">IF(AM283="","",IF(AQ283&lt;&gt;"","",IF(SUMPRODUCT(--(BM27:BM1509=BH26),--(BL27:BL1509&lt;&gt;""),--ISNUMBER(SEARCH(" "&amp;BL27:BL1509&amp;" ",AP283)))&gt;0,BH26,"")))</f>
        <v/>
      </c>
      <c r="BI283" s="967" t="str" cm="1">
        <f t="array" ref="BI283">IF(AM283="","",IF(AQ283&lt;&gt;"","",IF(SUMPRODUCT(--(BM27:BM1509=BI26),--(BL27:BL1509&lt;&gt;""),--ISNUMBER(SEARCH(" "&amp;BL27:BL1509&amp;" ",AP283)))&gt;0,BI26,"")))</f>
        <v/>
      </c>
      <c r="BJ283" s="967" t="str" cm="1">
        <f t="array" ref="BJ283">IF(AM283="","",IF(AS283&lt;&gt;"",BJ26,IF(AR283&lt;&gt;"","",IF(AQ283&lt;&gt;"","",IF(SUMPRODUCT(--(BM27:BM1509=BJ26),--(BL27:BL1509&lt;&gt;""),--ISNUMBER(SEARCH(" "&amp;BL27:BL1509&amp;" ",AP283)))&gt;0,BJ26,"")))))</f>
        <v/>
      </c>
      <c r="BL283" s="968" t="s">
        <v>2288</v>
      </c>
      <c r="BM283" s="968" t="s">
        <v>1962</v>
      </c>
      <c r="BO283" s="964"/>
      <c r="BP283" s="964"/>
      <c r="BQ283" s="964"/>
      <c r="BS283" s="964"/>
      <c r="BT283" s="964"/>
      <c r="BU283" s="964"/>
      <c r="CM283" s="49">
        <v>1</v>
      </c>
    </row>
    <row r="284" spans="4:91" ht="30" customHeight="1">
      <c r="D284" s="674"/>
      <c r="E284" s="680"/>
      <c r="F284" s="681"/>
      <c r="G284" s="680"/>
      <c r="H284" s="682"/>
      <c r="I284" s="891"/>
      <c r="J284" s="892"/>
      <c r="K284" s="745"/>
      <c r="L284" s="893"/>
      <c r="M284" s="894"/>
      <c r="N284" s="895"/>
      <c r="O284" s="896"/>
      <c r="P284" s="137"/>
      <c r="Q284" s="897"/>
      <c r="R284" s="751"/>
      <c r="S284" s="898"/>
      <c r="T284" s="753"/>
      <c r="U284" s="899"/>
      <c r="V284" s="900"/>
      <c r="W284" s="756"/>
      <c r="X284" s="764"/>
      <c r="Z284" s="973" t="str">
        <f>IF(AA284="","",COUNTIF(AA27:AA284,"&lt;&gt;"))</f>
        <v/>
      </c>
      <c r="AA284" s="965"/>
      <c r="AB284" s="974" t="str">
        <f t="shared" ref="AB284:AB326" si="76">AU284</f>
        <v/>
      </c>
      <c r="AC284" s="984" t="str">
        <f t="shared" si="64"/>
        <v/>
      </c>
      <c r="AD284" s="976" t="str">
        <f t="shared" si="65"/>
        <v/>
      </c>
      <c r="AE284" s="977" t="str">
        <f t="shared" si="66"/>
        <v/>
      </c>
      <c r="AF284" s="964" t="str">
        <f>IF(AG284="","",COUNTIF(AG27:AG284,"&lt;&gt;"))</f>
        <v/>
      </c>
      <c r="AG284" s="965" t="str" cm="1">
        <f t="array" ref="AG284">IF(AK284="","",IF(LEN(AK284)&lt;=MAX(10,AF22),AK284,IFERROR(LEFT(AK284,LOOKUP(2,1/(MID(AK284,ROW(10:509),1)=" ")/(ROW(10:509)&lt;=MAX(10,AF22)),ROW(10:509))-1),LEFT(AK284,MAX(10,AF22)))))</f>
        <v/>
      </c>
      <c r="AH284" s="964" t="str">
        <f t="shared" si="67"/>
        <v/>
      </c>
      <c r="AI284" s="964" t="str">
        <f t="shared" si="68"/>
        <v/>
      </c>
      <c r="AJ284" s="964" t="str">
        <f>IF(AL283&lt;&gt;"",AJ283,IF(AJ283&lt;MAX(Z27:Z326),AJ283+1,""))</f>
        <v/>
      </c>
      <c r="AK284" s="965" t="str">
        <f>IF(AJ284="","",IF(AL283&lt;&gt;"",AL283,INDEX(AD27:AD326,MATCH(AJ284,Z27:Z326,0))))</f>
        <v/>
      </c>
      <c r="AL284" s="965" t="str">
        <f t="shared" si="69"/>
        <v/>
      </c>
      <c r="AM284" s="965" t="str">
        <f t="shared" si="70"/>
        <v/>
      </c>
      <c r="AN284" s="964" t="str">
        <f t="shared" si="71"/>
        <v/>
      </c>
      <c r="AO284" s="964" t="str">
        <f t="shared" si="72"/>
        <v/>
      </c>
      <c r="AP284" s="965" t="str">
        <f t="shared" si="73"/>
        <v/>
      </c>
      <c r="AQ284" s="964" t="str">
        <f>IF(AM284="","",IF(COUNTIF(BO27:BO309,TRIM(AP284))&gt;0,"EXCLUSION EXACTE",""))</f>
        <v/>
      </c>
      <c r="AR284" s="964" t="str" cm="1">
        <f t="array" ref="AR284">IF(AM284="","",IF(SUMPRODUCT(--(BO27:BO309&lt;&gt;""),--ISNUMBER(SEARCH(" "&amp;BO27:BO309&amp;" ",AP284)))&gt;0,"BLOQUE MOLLUSQUES",""))</f>
        <v/>
      </c>
      <c r="AS284" s="964" t="str" cm="1">
        <f t="array" ref="AS284">IF(AM284="","",IF(SUMPRODUCT(--(BS27:BS309&lt;&gt;""),--ISNUMBER(SEARCH(" "&amp;BS27:BS309&amp;" ",AP284)))&gt;0,"FORCE MOLLUSQUES",""))</f>
        <v/>
      </c>
      <c r="AT284" s="965" t="str">
        <f t="shared" si="74"/>
        <v/>
      </c>
      <c r="AU284" s="965" t="str">
        <f t="shared" ref="AU284:AU347" si="77">IF(AM284="","",AM284&amp;IF(AT284&lt;&gt;""," *",""))</f>
        <v/>
      </c>
      <c r="AV284" s="964" t="str">
        <f t="shared" si="75"/>
        <v/>
      </c>
      <c r="AW284" s="964" t="str" cm="1">
        <f t="array" ref="AW284">IF(AM284="","",IF(AQ284&lt;&gt;"","",IF(SUMPRODUCT(--(BM27:BM1509=AW26),--(BL27:BL1509&lt;&gt;""),--ISNUMBER(SEARCH(" "&amp;BL27:BL1509&amp;" ",AP284)))&gt;0,AW26,"")))</f>
        <v/>
      </c>
      <c r="AX284" s="964" t="str" cm="1">
        <f t="array" ref="AX284">IF(AM284="","",IF(AQ284&lt;&gt;"","",IF(SUMPRODUCT(--(BM27:BM1509=AX26),--(BL27:BL1509&lt;&gt;""),--ISNUMBER(SEARCH(" "&amp;BL27:BL1509&amp;" ",AP284)))&gt;0,AX26,"")))</f>
        <v/>
      </c>
      <c r="AY284" s="964" t="str" cm="1">
        <f t="array" ref="AY284">IF(AM284="","",IF(AQ284&lt;&gt;"","",IF(SUMPRODUCT(--(BM27:BM1509=AY26),--(BL27:BL1509&lt;&gt;""),--ISNUMBER(SEARCH(" "&amp;BL27:BL1509&amp;" ",AP284)))&gt;0,AY26,"")))</f>
        <v/>
      </c>
      <c r="AZ284" s="964" t="str" cm="1">
        <f t="array" ref="AZ284">IF(AM284="","",IF(AQ284&lt;&gt;"","",IF(SUMPRODUCT(--(BM27:BM1509=AZ26),--(BL27:BL1509&lt;&gt;""),--ISNUMBER(SEARCH(" "&amp;BL27:BL1509&amp;" ",AP284)))&gt;0,AZ26,"")))</f>
        <v/>
      </c>
      <c r="BA284" s="964" t="str" cm="1">
        <f t="array" ref="BA284">IF(AM284="","",IF(AQ284&lt;&gt;"","",IF(SUMPRODUCT(--(BM27:BM1509=BA26),--(BL27:BL1509&lt;&gt;""),--ISNUMBER(SEARCH(" "&amp;BL27:BL1509&amp;" ",AP284)))&gt;0,BA26,"")))</f>
        <v/>
      </c>
      <c r="BB284" s="964" t="str" cm="1">
        <f t="array" ref="BB284">IF(AM284="","",IF(AQ284&lt;&gt;"","",IF(SUMPRODUCT(--(BM27:BM1509=BB26),--(BL27:BL1509&lt;&gt;""),--ISNUMBER(SEARCH(" "&amp;BL27:BL1509&amp;" ",AP284)))&gt;0,BB26,"")))</f>
        <v/>
      </c>
      <c r="BC284" s="964" t="str" cm="1">
        <f t="array" ref="BC284">IF(AM284="","",IF(AQ284&lt;&gt;"","",IF(SUMPRODUCT(--(BM27:BM1509=BC26),--(BL27:BL1509&lt;&gt;""),--ISNUMBER(SEARCH(" "&amp;BL27:BL1509&amp;" ",AP284)))&gt;0,BC26,"")))</f>
        <v/>
      </c>
      <c r="BD284" s="964" t="str" cm="1">
        <f t="array" ref="BD284">IF(AM284="","",IF(AQ284&lt;&gt;"","",IF(SUMPRODUCT(--(BM27:BM1509=BD26),--(BL27:BL1509&lt;&gt;""),--ISNUMBER(SEARCH(" "&amp;BL27:BL1509&amp;" ",AP284)))&gt;0,BD26,"")))</f>
        <v/>
      </c>
      <c r="BE284" s="964" t="str" cm="1">
        <f t="array" ref="BE284">IF(AM284="","",IF(AQ284&lt;&gt;"","",IF(SUMPRODUCT(--(BM27:BM1509=BE26),--(BL27:BL1509&lt;&gt;""),--ISNUMBER(SEARCH(" "&amp;BL27:BL1509&amp;" ",AP284)))&gt;0,BE26,"")))</f>
        <v/>
      </c>
      <c r="BF284" s="964" t="str" cm="1">
        <f t="array" ref="BF284">IF(AM284="","",IF(AQ284&lt;&gt;"","",IF(SUMPRODUCT(--(BM27:BM1509=BF26),--(BL27:BL1509&lt;&gt;""),--ISNUMBER(SEARCH(" "&amp;BL27:BL1509&amp;" ",AP284)))&gt;0,BF26,"")))</f>
        <v/>
      </c>
      <c r="BG284" s="964" t="str" cm="1">
        <f t="array" ref="BG284">IF(AM284="","",IF(AQ284&lt;&gt;"","",IF(SUMPRODUCT(--(BM27:BM1509=BG26),--(BL27:BL1509&lt;&gt;""),--ISNUMBER(SEARCH(" "&amp;BL27:BL1509&amp;" ",AP284)))&gt;0,BG26,"")))</f>
        <v/>
      </c>
      <c r="BH284" s="964" t="str" cm="1">
        <f t="array" ref="BH284">IF(AM284="","",IF(AQ284&lt;&gt;"","",IF(SUMPRODUCT(--(BM27:BM1509=BH26),--(BL27:BL1509&lt;&gt;""),--ISNUMBER(SEARCH(" "&amp;BL27:BL1509&amp;" ",AP284)))&gt;0,BH26,"")))</f>
        <v/>
      </c>
      <c r="BI284" s="964" t="str" cm="1">
        <f t="array" ref="BI284">IF(AM284="","",IF(AQ284&lt;&gt;"","",IF(SUMPRODUCT(--(BM27:BM1509=BI26),--(BL27:BL1509&lt;&gt;""),--ISNUMBER(SEARCH(" "&amp;BL27:BL1509&amp;" ",AP284)))&gt;0,BI26,"")))</f>
        <v/>
      </c>
      <c r="BJ284" s="964" t="str" cm="1">
        <f t="array" ref="BJ284">IF(AM284="","",IF(AS284&lt;&gt;"",BJ26,IF(AR284&lt;&gt;"","",IF(AQ284&lt;&gt;"","",IF(SUMPRODUCT(--(BM27:BM1509=BJ26),--(BL27:BL1509&lt;&gt;""),--ISNUMBER(SEARCH(" "&amp;BL27:BL1509&amp;" ",AP284)))&gt;0,BJ26,"")))))</f>
        <v/>
      </c>
      <c r="BL284" s="964" t="s">
        <v>2289</v>
      </c>
      <c r="BM284" s="964" t="s">
        <v>1962</v>
      </c>
      <c r="BO284" s="964"/>
      <c r="BP284" s="964"/>
      <c r="BQ284" s="964"/>
      <c r="BS284" s="964"/>
      <c r="BT284" s="964"/>
      <c r="BU284" s="964"/>
      <c r="CM284" s="49">
        <v>1</v>
      </c>
    </row>
    <row r="285" spans="4:91" ht="30" customHeight="1">
      <c r="D285" s="674"/>
      <c r="E285" s="680"/>
      <c r="F285" s="681"/>
      <c r="G285" s="680"/>
      <c r="H285" s="682"/>
      <c r="I285" s="891"/>
      <c r="J285" s="892"/>
      <c r="K285" s="745"/>
      <c r="L285" s="893"/>
      <c r="M285" s="894"/>
      <c r="N285" s="895"/>
      <c r="O285" s="896"/>
      <c r="P285" s="137"/>
      <c r="Q285" s="897"/>
      <c r="R285" s="751"/>
      <c r="S285" s="898"/>
      <c r="T285" s="753"/>
      <c r="U285" s="899"/>
      <c r="V285" s="900"/>
      <c r="W285" s="756"/>
      <c r="X285" s="764"/>
      <c r="Z285" s="957" t="str">
        <f>IF(AA285="","",COUNTIF(AA27:AA285,"&lt;&gt;"))</f>
        <v/>
      </c>
      <c r="AA285" s="958"/>
      <c r="AB285" s="974" t="str">
        <f t="shared" si="76"/>
        <v/>
      </c>
      <c r="AC285" s="984" t="str">
        <f t="shared" si="64"/>
        <v/>
      </c>
      <c r="AD285" s="961" t="str">
        <f t="shared" si="65"/>
        <v/>
      </c>
      <c r="AE285" s="962" t="str">
        <f t="shared" si="66"/>
        <v/>
      </c>
      <c r="AF285" s="963" t="str">
        <f>IF(AG285="","",COUNTIF(AG27:AG285,"&lt;&gt;"))</f>
        <v/>
      </c>
      <c r="AG285" s="958" t="str" cm="1">
        <f t="array" ref="AG285">IF(AK285="","",IF(LEN(AK285)&lt;=MAX(10,AF22),AK285,IFERROR(LEFT(AK285,LOOKUP(2,1/(MID(AK285,ROW(10:509),1)=" ")/(ROW(10:509)&lt;=MAX(10,AF22)),ROW(10:509))-1),LEFT(AK285,MAX(10,AF22)))))</f>
        <v/>
      </c>
      <c r="AH285" s="963" t="str">
        <f t="shared" si="67"/>
        <v/>
      </c>
      <c r="AI285" s="963" t="str">
        <f t="shared" si="68"/>
        <v/>
      </c>
      <c r="AJ285" s="964" t="str">
        <f>IF(AL284&lt;&gt;"",AJ284,IF(AJ284&lt;MAX(Z27:Z326),AJ284+1,""))</f>
        <v/>
      </c>
      <c r="AK285" s="965" t="str">
        <f>IF(AJ285="","",IF(AL284&lt;&gt;"",AL284,INDEX(AD27:AD326,MATCH(AJ285,Z27:Z326,0))))</f>
        <v/>
      </c>
      <c r="AL285" s="965" t="str">
        <f t="shared" si="69"/>
        <v/>
      </c>
      <c r="AM285" s="966" t="str">
        <f t="shared" si="70"/>
        <v/>
      </c>
      <c r="AN285" s="967" t="str">
        <f t="shared" si="71"/>
        <v/>
      </c>
      <c r="AO285" s="967" t="str">
        <f t="shared" si="72"/>
        <v/>
      </c>
      <c r="AP285" s="966" t="str">
        <f t="shared" si="73"/>
        <v/>
      </c>
      <c r="AQ285" s="967" t="str">
        <f>IF(AM285="","",IF(COUNTIF(BO27:BO309,TRIM(AP285))&gt;0,"EXCLUSION EXACTE",""))</f>
        <v/>
      </c>
      <c r="AR285" s="967" t="str" cm="1">
        <f t="array" ref="AR285">IF(AM285="","",IF(SUMPRODUCT(--(BO27:BO309&lt;&gt;""),--ISNUMBER(SEARCH(" "&amp;BO27:BO309&amp;" ",AP285)))&gt;0,"BLOQUE MOLLUSQUES",""))</f>
        <v/>
      </c>
      <c r="AS285" s="967" t="str" cm="1">
        <f t="array" ref="AS285">IF(AM285="","",IF(SUMPRODUCT(--(BS27:BS309&lt;&gt;""),--ISNUMBER(SEARCH(" "&amp;BS27:BS309&amp;" ",AP285)))&gt;0,"FORCE MOLLUSQUES",""))</f>
        <v/>
      </c>
      <c r="AT285" s="966" t="str">
        <f t="shared" si="74"/>
        <v/>
      </c>
      <c r="AU285" s="966" t="str">
        <f t="shared" si="77"/>
        <v/>
      </c>
      <c r="AV285" s="967" t="str">
        <f t="shared" si="75"/>
        <v/>
      </c>
      <c r="AW285" s="967" t="str" cm="1">
        <f t="array" ref="AW285">IF(AM285="","",IF(AQ285&lt;&gt;"","",IF(SUMPRODUCT(--(BM27:BM1509=AW26),--(BL27:BL1509&lt;&gt;""),--ISNUMBER(SEARCH(" "&amp;BL27:BL1509&amp;" ",AP285)))&gt;0,AW26,"")))</f>
        <v/>
      </c>
      <c r="AX285" s="967" t="str" cm="1">
        <f t="array" ref="AX285">IF(AM285="","",IF(AQ285&lt;&gt;"","",IF(SUMPRODUCT(--(BM27:BM1509=AX26),--(BL27:BL1509&lt;&gt;""),--ISNUMBER(SEARCH(" "&amp;BL27:BL1509&amp;" ",AP285)))&gt;0,AX26,"")))</f>
        <v/>
      </c>
      <c r="AY285" s="967" t="str" cm="1">
        <f t="array" ref="AY285">IF(AM285="","",IF(AQ285&lt;&gt;"","",IF(SUMPRODUCT(--(BM27:BM1509=AY26),--(BL27:BL1509&lt;&gt;""),--ISNUMBER(SEARCH(" "&amp;BL27:BL1509&amp;" ",AP285)))&gt;0,AY26,"")))</f>
        <v/>
      </c>
      <c r="AZ285" s="967" t="str" cm="1">
        <f t="array" ref="AZ285">IF(AM285="","",IF(AQ285&lt;&gt;"","",IF(SUMPRODUCT(--(BM27:BM1509=AZ26),--(BL27:BL1509&lt;&gt;""),--ISNUMBER(SEARCH(" "&amp;BL27:BL1509&amp;" ",AP285)))&gt;0,AZ26,"")))</f>
        <v/>
      </c>
      <c r="BA285" s="967" t="str" cm="1">
        <f t="array" ref="BA285">IF(AM285="","",IF(AQ285&lt;&gt;"","",IF(SUMPRODUCT(--(BM27:BM1509=BA26),--(BL27:BL1509&lt;&gt;""),--ISNUMBER(SEARCH(" "&amp;BL27:BL1509&amp;" ",AP285)))&gt;0,BA26,"")))</f>
        <v/>
      </c>
      <c r="BB285" s="967" t="str" cm="1">
        <f t="array" ref="BB285">IF(AM285="","",IF(AQ285&lt;&gt;"","",IF(SUMPRODUCT(--(BM27:BM1509=BB26),--(BL27:BL1509&lt;&gt;""),--ISNUMBER(SEARCH(" "&amp;BL27:BL1509&amp;" ",AP285)))&gt;0,BB26,"")))</f>
        <v/>
      </c>
      <c r="BC285" s="967" t="str" cm="1">
        <f t="array" ref="BC285">IF(AM285="","",IF(AQ285&lt;&gt;"","",IF(SUMPRODUCT(--(BM27:BM1509=BC26),--(BL27:BL1509&lt;&gt;""),--ISNUMBER(SEARCH(" "&amp;BL27:BL1509&amp;" ",AP285)))&gt;0,BC26,"")))</f>
        <v/>
      </c>
      <c r="BD285" s="967" t="str" cm="1">
        <f t="array" ref="BD285">IF(AM285="","",IF(AQ285&lt;&gt;"","",IF(SUMPRODUCT(--(BM27:BM1509=BD26),--(BL27:BL1509&lt;&gt;""),--ISNUMBER(SEARCH(" "&amp;BL27:BL1509&amp;" ",AP285)))&gt;0,BD26,"")))</f>
        <v/>
      </c>
      <c r="BE285" s="967" t="str" cm="1">
        <f t="array" ref="BE285">IF(AM285="","",IF(AQ285&lt;&gt;"","",IF(SUMPRODUCT(--(BM27:BM1509=BE26),--(BL27:BL1509&lt;&gt;""),--ISNUMBER(SEARCH(" "&amp;BL27:BL1509&amp;" ",AP285)))&gt;0,BE26,"")))</f>
        <v/>
      </c>
      <c r="BF285" s="967" t="str" cm="1">
        <f t="array" ref="BF285">IF(AM285="","",IF(AQ285&lt;&gt;"","",IF(SUMPRODUCT(--(BM27:BM1509=BF26),--(BL27:BL1509&lt;&gt;""),--ISNUMBER(SEARCH(" "&amp;BL27:BL1509&amp;" ",AP285)))&gt;0,BF26,"")))</f>
        <v/>
      </c>
      <c r="BG285" s="967" t="str" cm="1">
        <f t="array" ref="BG285">IF(AM285="","",IF(AQ285&lt;&gt;"","",IF(SUMPRODUCT(--(BM27:BM1509=BG26),--(BL27:BL1509&lt;&gt;""),--ISNUMBER(SEARCH(" "&amp;BL27:BL1509&amp;" ",AP285)))&gt;0,BG26,"")))</f>
        <v/>
      </c>
      <c r="BH285" s="967" t="str" cm="1">
        <f t="array" ref="BH285">IF(AM285="","",IF(AQ285&lt;&gt;"","",IF(SUMPRODUCT(--(BM27:BM1509=BH26),--(BL27:BL1509&lt;&gt;""),--ISNUMBER(SEARCH(" "&amp;BL27:BL1509&amp;" ",AP285)))&gt;0,BH26,"")))</f>
        <v/>
      </c>
      <c r="BI285" s="967" t="str" cm="1">
        <f t="array" ref="BI285">IF(AM285="","",IF(AQ285&lt;&gt;"","",IF(SUMPRODUCT(--(BM27:BM1509=BI26),--(BL27:BL1509&lt;&gt;""),--ISNUMBER(SEARCH(" "&amp;BL27:BL1509&amp;" ",AP285)))&gt;0,BI26,"")))</f>
        <v/>
      </c>
      <c r="BJ285" s="967" t="str" cm="1">
        <f t="array" ref="BJ285">IF(AM285="","",IF(AS285&lt;&gt;"",BJ26,IF(AR285&lt;&gt;"","",IF(AQ285&lt;&gt;"","",IF(SUMPRODUCT(--(BM27:BM1509=BJ26),--(BL27:BL1509&lt;&gt;""),--ISNUMBER(SEARCH(" "&amp;BL27:BL1509&amp;" ",AP285)))&gt;0,BJ26,"")))))</f>
        <v/>
      </c>
      <c r="BL285" s="968" t="s">
        <v>2290</v>
      </c>
      <c r="BM285" s="968" t="s">
        <v>1962</v>
      </c>
      <c r="BO285" s="964"/>
      <c r="BP285" s="964"/>
      <c r="BQ285" s="964"/>
      <c r="BS285" s="964"/>
      <c r="BT285" s="964"/>
      <c r="BU285" s="964"/>
      <c r="CM285" s="49">
        <v>1</v>
      </c>
    </row>
    <row r="286" spans="4:91" ht="30" customHeight="1">
      <c r="D286" s="674"/>
      <c r="E286" s="680"/>
      <c r="F286" s="681"/>
      <c r="G286" s="680"/>
      <c r="H286" s="682"/>
      <c r="I286" s="891"/>
      <c r="J286" s="892"/>
      <c r="K286" s="745"/>
      <c r="L286" s="893"/>
      <c r="M286" s="894"/>
      <c r="N286" s="895"/>
      <c r="O286" s="896"/>
      <c r="P286" s="137"/>
      <c r="Q286" s="897"/>
      <c r="R286" s="751"/>
      <c r="S286" s="898"/>
      <c r="T286" s="753"/>
      <c r="U286" s="899"/>
      <c r="V286" s="900"/>
      <c r="W286" s="756"/>
      <c r="X286" s="764"/>
      <c r="Z286" s="973" t="str">
        <f>IF(AA286="","",COUNTIF(AA27:AA286,"&lt;&gt;"))</f>
        <v/>
      </c>
      <c r="AA286" s="965"/>
      <c r="AB286" s="974" t="str">
        <f t="shared" si="76"/>
        <v/>
      </c>
      <c r="AC286" s="984" t="str">
        <f t="shared" si="64"/>
        <v/>
      </c>
      <c r="AD286" s="976" t="str">
        <f t="shared" si="65"/>
        <v/>
      </c>
      <c r="AE286" s="977" t="str">
        <f t="shared" si="66"/>
        <v/>
      </c>
      <c r="AF286" s="964" t="str">
        <f>IF(AG286="","",COUNTIF(AG27:AG286,"&lt;&gt;"))</f>
        <v/>
      </c>
      <c r="AG286" s="965" t="str" cm="1">
        <f t="array" ref="AG286">IF(AK286="","",IF(LEN(AK286)&lt;=MAX(10,AF22),AK286,IFERROR(LEFT(AK286,LOOKUP(2,1/(MID(AK286,ROW(10:509),1)=" ")/(ROW(10:509)&lt;=MAX(10,AF22)),ROW(10:509))-1),LEFT(AK286,MAX(10,AF22)))))</f>
        <v/>
      </c>
      <c r="AH286" s="964" t="str">
        <f t="shared" si="67"/>
        <v/>
      </c>
      <c r="AI286" s="964" t="str">
        <f t="shared" si="68"/>
        <v/>
      </c>
      <c r="AJ286" s="964" t="str">
        <f>IF(AL285&lt;&gt;"",AJ285,IF(AJ285&lt;MAX(Z27:Z326),AJ285+1,""))</f>
        <v/>
      </c>
      <c r="AK286" s="965" t="str">
        <f>IF(AJ286="","",IF(AL285&lt;&gt;"",AL285,INDEX(AD27:AD326,MATCH(AJ286,Z27:Z326,0))))</f>
        <v/>
      </c>
      <c r="AL286" s="965" t="str">
        <f t="shared" si="69"/>
        <v/>
      </c>
      <c r="AM286" s="965" t="str">
        <f t="shared" si="70"/>
        <v/>
      </c>
      <c r="AN286" s="964" t="str">
        <f t="shared" si="71"/>
        <v/>
      </c>
      <c r="AO286" s="964" t="str">
        <f t="shared" si="72"/>
        <v/>
      </c>
      <c r="AP286" s="965" t="str">
        <f t="shared" si="73"/>
        <v/>
      </c>
      <c r="AQ286" s="964" t="str">
        <f>IF(AM286="","",IF(COUNTIF(BO27:BO309,TRIM(AP286))&gt;0,"EXCLUSION EXACTE",""))</f>
        <v/>
      </c>
      <c r="AR286" s="964" t="str" cm="1">
        <f t="array" ref="AR286">IF(AM286="","",IF(SUMPRODUCT(--(BO27:BO309&lt;&gt;""),--ISNUMBER(SEARCH(" "&amp;BO27:BO309&amp;" ",AP286)))&gt;0,"BLOQUE MOLLUSQUES",""))</f>
        <v/>
      </c>
      <c r="AS286" s="964" t="str" cm="1">
        <f t="array" ref="AS286">IF(AM286="","",IF(SUMPRODUCT(--(BS27:BS309&lt;&gt;""),--ISNUMBER(SEARCH(" "&amp;BS27:BS309&amp;" ",AP286)))&gt;0,"FORCE MOLLUSQUES",""))</f>
        <v/>
      </c>
      <c r="AT286" s="965" t="str">
        <f t="shared" si="74"/>
        <v/>
      </c>
      <c r="AU286" s="965" t="str">
        <f t="shared" si="77"/>
        <v/>
      </c>
      <c r="AV286" s="964" t="str">
        <f t="shared" si="75"/>
        <v/>
      </c>
      <c r="AW286" s="964" t="str" cm="1">
        <f t="array" ref="AW286">IF(AM286="","",IF(AQ286&lt;&gt;"","",IF(SUMPRODUCT(--(BM27:BM1509=AW26),--(BL27:BL1509&lt;&gt;""),--ISNUMBER(SEARCH(" "&amp;BL27:BL1509&amp;" ",AP286)))&gt;0,AW26,"")))</f>
        <v/>
      </c>
      <c r="AX286" s="964" t="str" cm="1">
        <f t="array" ref="AX286">IF(AM286="","",IF(AQ286&lt;&gt;"","",IF(SUMPRODUCT(--(BM27:BM1509=AX26),--(BL27:BL1509&lt;&gt;""),--ISNUMBER(SEARCH(" "&amp;BL27:BL1509&amp;" ",AP286)))&gt;0,AX26,"")))</f>
        <v/>
      </c>
      <c r="AY286" s="964" t="str" cm="1">
        <f t="array" ref="AY286">IF(AM286="","",IF(AQ286&lt;&gt;"","",IF(SUMPRODUCT(--(BM27:BM1509=AY26),--(BL27:BL1509&lt;&gt;""),--ISNUMBER(SEARCH(" "&amp;BL27:BL1509&amp;" ",AP286)))&gt;0,AY26,"")))</f>
        <v/>
      </c>
      <c r="AZ286" s="964" t="str" cm="1">
        <f t="array" ref="AZ286">IF(AM286="","",IF(AQ286&lt;&gt;"","",IF(SUMPRODUCT(--(BM27:BM1509=AZ26),--(BL27:BL1509&lt;&gt;""),--ISNUMBER(SEARCH(" "&amp;BL27:BL1509&amp;" ",AP286)))&gt;0,AZ26,"")))</f>
        <v/>
      </c>
      <c r="BA286" s="964" t="str" cm="1">
        <f t="array" ref="BA286">IF(AM286="","",IF(AQ286&lt;&gt;"","",IF(SUMPRODUCT(--(BM27:BM1509=BA26),--(BL27:BL1509&lt;&gt;""),--ISNUMBER(SEARCH(" "&amp;BL27:BL1509&amp;" ",AP286)))&gt;0,BA26,"")))</f>
        <v/>
      </c>
      <c r="BB286" s="964" t="str" cm="1">
        <f t="array" ref="BB286">IF(AM286="","",IF(AQ286&lt;&gt;"","",IF(SUMPRODUCT(--(BM27:BM1509=BB26),--(BL27:BL1509&lt;&gt;""),--ISNUMBER(SEARCH(" "&amp;BL27:BL1509&amp;" ",AP286)))&gt;0,BB26,"")))</f>
        <v/>
      </c>
      <c r="BC286" s="964" t="str" cm="1">
        <f t="array" ref="BC286">IF(AM286="","",IF(AQ286&lt;&gt;"","",IF(SUMPRODUCT(--(BM27:BM1509=BC26),--(BL27:BL1509&lt;&gt;""),--ISNUMBER(SEARCH(" "&amp;BL27:BL1509&amp;" ",AP286)))&gt;0,BC26,"")))</f>
        <v/>
      </c>
      <c r="BD286" s="964" t="str" cm="1">
        <f t="array" ref="BD286">IF(AM286="","",IF(AQ286&lt;&gt;"","",IF(SUMPRODUCT(--(BM27:BM1509=BD26),--(BL27:BL1509&lt;&gt;""),--ISNUMBER(SEARCH(" "&amp;BL27:BL1509&amp;" ",AP286)))&gt;0,BD26,"")))</f>
        <v/>
      </c>
      <c r="BE286" s="964" t="str" cm="1">
        <f t="array" ref="BE286">IF(AM286="","",IF(AQ286&lt;&gt;"","",IF(SUMPRODUCT(--(BM27:BM1509=BE26),--(BL27:BL1509&lt;&gt;""),--ISNUMBER(SEARCH(" "&amp;BL27:BL1509&amp;" ",AP286)))&gt;0,BE26,"")))</f>
        <v/>
      </c>
      <c r="BF286" s="964" t="str" cm="1">
        <f t="array" ref="BF286">IF(AM286="","",IF(AQ286&lt;&gt;"","",IF(SUMPRODUCT(--(BM27:BM1509=BF26),--(BL27:BL1509&lt;&gt;""),--ISNUMBER(SEARCH(" "&amp;BL27:BL1509&amp;" ",AP286)))&gt;0,BF26,"")))</f>
        <v/>
      </c>
      <c r="BG286" s="964" t="str" cm="1">
        <f t="array" ref="BG286">IF(AM286="","",IF(AQ286&lt;&gt;"","",IF(SUMPRODUCT(--(BM27:BM1509=BG26),--(BL27:BL1509&lt;&gt;""),--ISNUMBER(SEARCH(" "&amp;BL27:BL1509&amp;" ",AP286)))&gt;0,BG26,"")))</f>
        <v/>
      </c>
      <c r="BH286" s="964" t="str" cm="1">
        <f t="array" ref="BH286">IF(AM286="","",IF(AQ286&lt;&gt;"","",IF(SUMPRODUCT(--(BM27:BM1509=BH26),--(BL27:BL1509&lt;&gt;""),--ISNUMBER(SEARCH(" "&amp;BL27:BL1509&amp;" ",AP286)))&gt;0,BH26,"")))</f>
        <v/>
      </c>
      <c r="BI286" s="964" t="str" cm="1">
        <f t="array" ref="BI286">IF(AM286="","",IF(AQ286&lt;&gt;"","",IF(SUMPRODUCT(--(BM27:BM1509=BI26),--(BL27:BL1509&lt;&gt;""),--ISNUMBER(SEARCH(" "&amp;BL27:BL1509&amp;" ",AP286)))&gt;0,BI26,"")))</f>
        <v/>
      </c>
      <c r="BJ286" s="964" t="str" cm="1">
        <f t="array" ref="BJ286">IF(AM286="","",IF(AS286&lt;&gt;"",BJ26,IF(AR286&lt;&gt;"","",IF(AQ286&lt;&gt;"","",IF(SUMPRODUCT(--(BM27:BM1509=BJ26),--(BL27:BL1509&lt;&gt;""),--ISNUMBER(SEARCH(" "&amp;BL27:BL1509&amp;" ",AP286)))&gt;0,BJ26,"")))))</f>
        <v/>
      </c>
      <c r="BL286" s="964" t="s">
        <v>2291</v>
      </c>
      <c r="BM286" s="964" t="s">
        <v>1962</v>
      </c>
      <c r="BO286" s="964"/>
      <c r="BP286" s="964"/>
      <c r="BQ286" s="964"/>
      <c r="BS286" s="964"/>
      <c r="BT286" s="964"/>
      <c r="BU286" s="964"/>
      <c r="CM286" s="49">
        <v>1</v>
      </c>
    </row>
    <row r="287" spans="4:91" ht="30" customHeight="1">
      <c r="D287" s="674"/>
      <c r="E287" s="680"/>
      <c r="F287" s="681"/>
      <c r="G287" s="680"/>
      <c r="H287" s="682"/>
      <c r="I287" s="891"/>
      <c r="J287" s="892"/>
      <c r="K287" s="745"/>
      <c r="L287" s="893"/>
      <c r="M287" s="894"/>
      <c r="N287" s="895"/>
      <c r="O287" s="896"/>
      <c r="P287" s="137"/>
      <c r="Q287" s="897"/>
      <c r="R287" s="751"/>
      <c r="S287" s="898"/>
      <c r="T287" s="753"/>
      <c r="U287" s="899"/>
      <c r="V287" s="900"/>
      <c r="W287" s="756"/>
      <c r="X287" s="764"/>
      <c r="Z287" s="957" t="str">
        <f>IF(AA287="","",COUNTIF(AA27:AA287,"&lt;&gt;"))</f>
        <v/>
      </c>
      <c r="AA287" s="958"/>
      <c r="AB287" s="974" t="str">
        <f t="shared" si="76"/>
        <v/>
      </c>
      <c r="AC287" s="984" t="str">
        <f t="shared" si="64"/>
        <v/>
      </c>
      <c r="AD287" s="961" t="str">
        <f t="shared" si="65"/>
        <v/>
      </c>
      <c r="AE287" s="962" t="str">
        <f t="shared" si="66"/>
        <v/>
      </c>
      <c r="AF287" s="963" t="str">
        <f>IF(AG287="","",COUNTIF(AG27:AG287,"&lt;&gt;"))</f>
        <v/>
      </c>
      <c r="AG287" s="958" t="str" cm="1">
        <f t="array" ref="AG287">IF(AK287="","",IF(LEN(AK287)&lt;=MAX(10,AF22),AK287,IFERROR(LEFT(AK287,LOOKUP(2,1/(MID(AK287,ROW(10:509),1)=" ")/(ROW(10:509)&lt;=MAX(10,AF22)),ROW(10:509))-1),LEFT(AK287,MAX(10,AF22)))))</f>
        <v/>
      </c>
      <c r="AH287" s="963" t="str">
        <f t="shared" si="67"/>
        <v/>
      </c>
      <c r="AI287" s="963" t="str">
        <f t="shared" si="68"/>
        <v/>
      </c>
      <c r="AJ287" s="964" t="str">
        <f>IF(AL286&lt;&gt;"",AJ286,IF(AJ286&lt;MAX(Z27:Z326),AJ286+1,""))</f>
        <v/>
      </c>
      <c r="AK287" s="965" t="str">
        <f>IF(AJ287="","",IF(AL286&lt;&gt;"",AL286,INDEX(AD27:AD326,MATCH(AJ287,Z27:Z326,0))))</f>
        <v/>
      </c>
      <c r="AL287" s="965" t="str">
        <f t="shared" si="69"/>
        <v/>
      </c>
      <c r="AM287" s="966" t="str">
        <f t="shared" si="70"/>
        <v/>
      </c>
      <c r="AN287" s="967" t="str">
        <f t="shared" si="71"/>
        <v/>
      </c>
      <c r="AO287" s="967" t="str">
        <f t="shared" si="72"/>
        <v/>
      </c>
      <c r="AP287" s="966" t="str">
        <f t="shared" si="73"/>
        <v/>
      </c>
      <c r="AQ287" s="967" t="str">
        <f>IF(AM287="","",IF(COUNTIF(BO27:BO309,TRIM(AP287))&gt;0,"EXCLUSION EXACTE",""))</f>
        <v/>
      </c>
      <c r="AR287" s="967" t="str" cm="1">
        <f t="array" ref="AR287">IF(AM287="","",IF(SUMPRODUCT(--(BO27:BO309&lt;&gt;""),--ISNUMBER(SEARCH(" "&amp;BO27:BO309&amp;" ",AP287)))&gt;0,"BLOQUE MOLLUSQUES",""))</f>
        <v/>
      </c>
      <c r="AS287" s="967" t="str" cm="1">
        <f t="array" ref="AS287">IF(AM287="","",IF(SUMPRODUCT(--(BS27:BS309&lt;&gt;""),--ISNUMBER(SEARCH(" "&amp;BS27:BS309&amp;" ",AP287)))&gt;0,"FORCE MOLLUSQUES",""))</f>
        <v/>
      </c>
      <c r="AT287" s="966" t="str">
        <f t="shared" si="74"/>
        <v/>
      </c>
      <c r="AU287" s="966" t="str">
        <f t="shared" si="77"/>
        <v/>
      </c>
      <c r="AV287" s="967" t="str">
        <f t="shared" si="75"/>
        <v/>
      </c>
      <c r="AW287" s="967" t="str" cm="1">
        <f t="array" ref="AW287">IF(AM287="","",IF(AQ287&lt;&gt;"","",IF(SUMPRODUCT(--(BM27:BM1509=AW26),--(BL27:BL1509&lt;&gt;""),--ISNUMBER(SEARCH(" "&amp;BL27:BL1509&amp;" ",AP287)))&gt;0,AW26,"")))</f>
        <v/>
      </c>
      <c r="AX287" s="967" t="str" cm="1">
        <f t="array" ref="AX287">IF(AM287="","",IF(AQ287&lt;&gt;"","",IF(SUMPRODUCT(--(BM27:BM1509=AX26),--(BL27:BL1509&lt;&gt;""),--ISNUMBER(SEARCH(" "&amp;BL27:BL1509&amp;" ",AP287)))&gt;0,AX26,"")))</f>
        <v/>
      </c>
      <c r="AY287" s="967" t="str" cm="1">
        <f t="array" ref="AY287">IF(AM287="","",IF(AQ287&lt;&gt;"","",IF(SUMPRODUCT(--(BM27:BM1509=AY26),--(BL27:BL1509&lt;&gt;""),--ISNUMBER(SEARCH(" "&amp;BL27:BL1509&amp;" ",AP287)))&gt;0,AY26,"")))</f>
        <v/>
      </c>
      <c r="AZ287" s="967" t="str" cm="1">
        <f t="array" ref="AZ287">IF(AM287="","",IF(AQ287&lt;&gt;"","",IF(SUMPRODUCT(--(BM27:BM1509=AZ26),--(BL27:BL1509&lt;&gt;""),--ISNUMBER(SEARCH(" "&amp;BL27:BL1509&amp;" ",AP287)))&gt;0,AZ26,"")))</f>
        <v/>
      </c>
      <c r="BA287" s="967" t="str" cm="1">
        <f t="array" ref="BA287">IF(AM287="","",IF(AQ287&lt;&gt;"","",IF(SUMPRODUCT(--(BM27:BM1509=BA26),--(BL27:BL1509&lt;&gt;""),--ISNUMBER(SEARCH(" "&amp;BL27:BL1509&amp;" ",AP287)))&gt;0,BA26,"")))</f>
        <v/>
      </c>
      <c r="BB287" s="967" t="str" cm="1">
        <f t="array" ref="BB287">IF(AM287="","",IF(AQ287&lt;&gt;"","",IF(SUMPRODUCT(--(BM27:BM1509=BB26),--(BL27:BL1509&lt;&gt;""),--ISNUMBER(SEARCH(" "&amp;BL27:BL1509&amp;" ",AP287)))&gt;0,BB26,"")))</f>
        <v/>
      </c>
      <c r="BC287" s="967" t="str" cm="1">
        <f t="array" ref="BC287">IF(AM287="","",IF(AQ287&lt;&gt;"","",IF(SUMPRODUCT(--(BM27:BM1509=BC26),--(BL27:BL1509&lt;&gt;""),--ISNUMBER(SEARCH(" "&amp;BL27:BL1509&amp;" ",AP287)))&gt;0,BC26,"")))</f>
        <v/>
      </c>
      <c r="BD287" s="967" t="str" cm="1">
        <f t="array" ref="BD287">IF(AM287="","",IF(AQ287&lt;&gt;"","",IF(SUMPRODUCT(--(BM27:BM1509=BD26),--(BL27:BL1509&lt;&gt;""),--ISNUMBER(SEARCH(" "&amp;BL27:BL1509&amp;" ",AP287)))&gt;0,BD26,"")))</f>
        <v/>
      </c>
      <c r="BE287" s="967" t="str" cm="1">
        <f t="array" ref="BE287">IF(AM287="","",IF(AQ287&lt;&gt;"","",IF(SUMPRODUCT(--(BM27:BM1509=BE26),--(BL27:BL1509&lt;&gt;""),--ISNUMBER(SEARCH(" "&amp;BL27:BL1509&amp;" ",AP287)))&gt;0,BE26,"")))</f>
        <v/>
      </c>
      <c r="BF287" s="967" t="str" cm="1">
        <f t="array" ref="BF287">IF(AM287="","",IF(AQ287&lt;&gt;"","",IF(SUMPRODUCT(--(BM27:BM1509=BF26),--(BL27:BL1509&lt;&gt;""),--ISNUMBER(SEARCH(" "&amp;BL27:BL1509&amp;" ",AP287)))&gt;0,BF26,"")))</f>
        <v/>
      </c>
      <c r="BG287" s="967" t="str" cm="1">
        <f t="array" ref="BG287">IF(AM287="","",IF(AQ287&lt;&gt;"","",IF(SUMPRODUCT(--(BM27:BM1509=BG26),--(BL27:BL1509&lt;&gt;""),--ISNUMBER(SEARCH(" "&amp;BL27:BL1509&amp;" ",AP287)))&gt;0,BG26,"")))</f>
        <v/>
      </c>
      <c r="BH287" s="967" t="str" cm="1">
        <f t="array" ref="BH287">IF(AM287="","",IF(AQ287&lt;&gt;"","",IF(SUMPRODUCT(--(BM27:BM1509=BH26),--(BL27:BL1509&lt;&gt;""),--ISNUMBER(SEARCH(" "&amp;BL27:BL1509&amp;" ",AP287)))&gt;0,BH26,"")))</f>
        <v/>
      </c>
      <c r="BI287" s="967" t="str" cm="1">
        <f t="array" ref="BI287">IF(AM287="","",IF(AQ287&lt;&gt;"","",IF(SUMPRODUCT(--(BM27:BM1509=BI26),--(BL27:BL1509&lt;&gt;""),--ISNUMBER(SEARCH(" "&amp;BL27:BL1509&amp;" ",AP287)))&gt;0,BI26,"")))</f>
        <v/>
      </c>
      <c r="BJ287" s="967" t="str" cm="1">
        <f t="array" ref="BJ287">IF(AM287="","",IF(AS287&lt;&gt;"",BJ26,IF(AR287&lt;&gt;"","",IF(AQ287&lt;&gt;"","",IF(SUMPRODUCT(--(BM27:BM1509=BJ26),--(BL27:BL1509&lt;&gt;""),--ISNUMBER(SEARCH(" "&amp;BL27:BL1509&amp;" ",AP287)))&gt;0,BJ26,"")))))</f>
        <v/>
      </c>
      <c r="BL287" s="968" t="s">
        <v>2292</v>
      </c>
      <c r="BM287" s="968" t="s">
        <v>1962</v>
      </c>
      <c r="BO287" s="964"/>
      <c r="BP287" s="964"/>
      <c r="BQ287" s="964"/>
      <c r="BS287" s="964"/>
      <c r="BT287" s="964"/>
      <c r="BU287" s="964"/>
      <c r="CM287" s="49">
        <v>1</v>
      </c>
    </row>
    <row r="288" spans="4:91" ht="30" customHeight="1">
      <c r="D288" s="674"/>
      <c r="E288" s="680"/>
      <c r="F288" s="681"/>
      <c r="G288" s="680"/>
      <c r="H288" s="682"/>
      <c r="I288" s="891"/>
      <c r="J288" s="892"/>
      <c r="K288" s="745"/>
      <c r="L288" s="893"/>
      <c r="M288" s="894"/>
      <c r="N288" s="895"/>
      <c r="O288" s="896"/>
      <c r="P288" s="137"/>
      <c r="Q288" s="897"/>
      <c r="R288" s="751"/>
      <c r="S288" s="898"/>
      <c r="T288" s="753"/>
      <c r="U288" s="899"/>
      <c r="V288" s="900"/>
      <c r="W288" s="756"/>
      <c r="X288" s="764"/>
      <c r="Z288" s="973" t="str">
        <f>IF(AA288="","",COUNTIF(AA27:AA288,"&lt;&gt;"))</f>
        <v/>
      </c>
      <c r="AA288" s="965"/>
      <c r="AB288" s="974" t="str">
        <f t="shared" si="76"/>
        <v/>
      </c>
      <c r="AC288" s="984" t="str">
        <f t="shared" si="64"/>
        <v/>
      </c>
      <c r="AD288" s="976" t="str">
        <f t="shared" si="65"/>
        <v/>
      </c>
      <c r="AE288" s="977" t="str">
        <f t="shared" si="66"/>
        <v/>
      </c>
      <c r="AF288" s="964" t="str">
        <f>IF(AG288="","",COUNTIF(AG27:AG288,"&lt;&gt;"))</f>
        <v/>
      </c>
      <c r="AG288" s="965" t="str" cm="1">
        <f t="array" ref="AG288">IF(AK288="","",IF(LEN(AK288)&lt;=MAX(10,AF22),AK288,IFERROR(LEFT(AK288,LOOKUP(2,1/(MID(AK288,ROW(10:509),1)=" ")/(ROW(10:509)&lt;=MAX(10,AF22)),ROW(10:509))-1),LEFT(AK288,MAX(10,AF22)))))</f>
        <v/>
      </c>
      <c r="AH288" s="964" t="str">
        <f t="shared" si="67"/>
        <v/>
      </c>
      <c r="AI288" s="964" t="str">
        <f t="shared" si="68"/>
        <v/>
      </c>
      <c r="AJ288" s="964" t="str">
        <f>IF(AL287&lt;&gt;"",AJ287,IF(AJ287&lt;MAX(Z27:Z326),AJ287+1,""))</f>
        <v/>
      </c>
      <c r="AK288" s="965" t="str">
        <f>IF(AJ288="","",IF(AL287&lt;&gt;"",AL287,INDEX(AD27:AD326,MATCH(AJ288,Z27:Z326,0))))</f>
        <v/>
      </c>
      <c r="AL288" s="965" t="str">
        <f t="shared" si="69"/>
        <v/>
      </c>
      <c r="AM288" s="965" t="str">
        <f t="shared" si="70"/>
        <v/>
      </c>
      <c r="AN288" s="964" t="str">
        <f t="shared" si="71"/>
        <v/>
      </c>
      <c r="AO288" s="964" t="str">
        <f t="shared" si="72"/>
        <v/>
      </c>
      <c r="AP288" s="965" t="str">
        <f t="shared" si="73"/>
        <v/>
      </c>
      <c r="AQ288" s="964" t="str">
        <f>IF(AM288="","",IF(COUNTIF(BO27:BO309,TRIM(AP288))&gt;0,"EXCLUSION EXACTE",""))</f>
        <v/>
      </c>
      <c r="AR288" s="964" t="str" cm="1">
        <f t="array" ref="AR288">IF(AM288="","",IF(SUMPRODUCT(--(BO27:BO309&lt;&gt;""),--ISNUMBER(SEARCH(" "&amp;BO27:BO309&amp;" ",AP288)))&gt;0,"BLOQUE MOLLUSQUES",""))</f>
        <v/>
      </c>
      <c r="AS288" s="964" t="str" cm="1">
        <f t="array" ref="AS288">IF(AM288="","",IF(SUMPRODUCT(--(BS27:BS309&lt;&gt;""),--ISNUMBER(SEARCH(" "&amp;BS27:BS309&amp;" ",AP288)))&gt;0,"FORCE MOLLUSQUES",""))</f>
        <v/>
      </c>
      <c r="AT288" s="965" t="str">
        <f t="shared" si="74"/>
        <v/>
      </c>
      <c r="AU288" s="965" t="str">
        <f t="shared" si="77"/>
        <v/>
      </c>
      <c r="AV288" s="964" t="str">
        <f t="shared" si="75"/>
        <v/>
      </c>
      <c r="AW288" s="964" t="str" cm="1">
        <f t="array" ref="AW288">IF(AM288="","",IF(AQ288&lt;&gt;"","",IF(SUMPRODUCT(--(BM27:BM1509=AW26),--(BL27:BL1509&lt;&gt;""),--ISNUMBER(SEARCH(" "&amp;BL27:BL1509&amp;" ",AP288)))&gt;0,AW26,"")))</f>
        <v/>
      </c>
      <c r="AX288" s="964" t="str" cm="1">
        <f t="array" ref="AX288">IF(AM288="","",IF(AQ288&lt;&gt;"","",IF(SUMPRODUCT(--(BM27:BM1509=AX26),--(BL27:BL1509&lt;&gt;""),--ISNUMBER(SEARCH(" "&amp;BL27:BL1509&amp;" ",AP288)))&gt;0,AX26,"")))</f>
        <v/>
      </c>
      <c r="AY288" s="964" t="str" cm="1">
        <f t="array" ref="AY288">IF(AM288="","",IF(AQ288&lt;&gt;"","",IF(SUMPRODUCT(--(BM27:BM1509=AY26),--(BL27:BL1509&lt;&gt;""),--ISNUMBER(SEARCH(" "&amp;BL27:BL1509&amp;" ",AP288)))&gt;0,AY26,"")))</f>
        <v/>
      </c>
      <c r="AZ288" s="964" t="str" cm="1">
        <f t="array" ref="AZ288">IF(AM288="","",IF(AQ288&lt;&gt;"","",IF(SUMPRODUCT(--(BM27:BM1509=AZ26),--(BL27:BL1509&lt;&gt;""),--ISNUMBER(SEARCH(" "&amp;BL27:BL1509&amp;" ",AP288)))&gt;0,AZ26,"")))</f>
        <v/>
      </c>
      <c r="BA288" s="964" t="str" cm="1">
        <f t="array" ref="BA288">IF(AM288="","",IF(AQ288&lt;&gt;"","",IF(SUMPRODUCT(--(BM27:BM1509=BA26),--(BL27:BL1509&lt;&gt;""),--ISNUMBER(SEARCH(" "&amp;BL27:BL1509&amp;" ",AP288)))&gt;0,BA26,"")))</f>
        <v/>
      </c>
      <c r="BB288" s="964" t="str" cm="1">
        <f t="array" ref="BB288">IF(AM288="","",IF(AQ288&lt;&gt;"","",IF(SUMPRODUCT(--(BM27:BM1509=BB26),--(BL27:BL1509&lt;&gt;""),--ISNUMBER(SEARCH(" "&amp;BL27:BL1509&amp;" ",AP288)))&gt;0,BB26,"")))</f>
        <v/>
      </c>
      <c r="BC288" s="964" t="str" cm="1">
        <f t="array" ref="BC288">IF(AM288="","",IF(AQ288&lt;&gt;"","",IF(SUMPRODUCT(--(BM27:BM1509=BC26),--(BL27:BL1509&lt;&gt;""),--ISNUMBER(SEARCH(" "&amp;BL27:BL1509&amp;" ",AP288)))&gt;0,BC26,"")))</f>
        <v/>
      </c>
      <c r="BD288" s="964" t="str" cm="1">
        <f t="array" ref="BD288">IF(AM288="","",IF(AQ288&lt;&gt;"","",IF(SUMPRODUCT(--(BM27:BM1509=BD26),--(BL27:BL1509&lt;&gt;""),--ISNUMBER(SEARCH(" "&amp;BL27:BL1509&amp;" ",AP288)))&gt;0,BD26,"")))</f>
        <v/>
      </c>
      <c r="BE288" s="964" t="str" cm="1">
        <f t="array" ref="BE288">IF(AM288="","",IF(AQ288&lt;&gt;"","",IF(SUMPRODUCT(--(BM27:BM1509=BE26),--(BL27:BL1509&lt;&gt;""),--ISNUMBER(SEARCH(" "&amp;BL27:BL1509&amp;" ",AP288)))&gt;0,BE26,"")))</f>
        <v/>
      </c>
      <c r="BF288" s="964" t="str" cm="1">
        <f t="array" ref="BF288">IF(AM288="","",IF(AQ288&lt;&gt;"","",IF(SUMPRODUCT(--(BM27:BM1509=BF26),--(BL27:BL1509&lt;&gt;""),--ISNUMBER(SEARCH(" "&amp;BL27:BL1509&amp;" ",AP288)))&gt;0,BF26,"")))</f>
        <v/>
      </c>
      <c r="BG288" s="964" t="str" cm="1">
        <f t="array" ref="BG288">IF(AM288="","",IF(AQ288&lt;&gt;"","",IF(SUMPRODUCT(--(BM27:BM1509=BG26),--(BL27:BL1509&lt;&gt;""),--ISNUMBER(SEARCH(" "&amp;BL27:BL1509&amp;" ",AP288)))&gt;0,BG26,"")))</f>
        <v/>
      </c>
      <c r="BH288" s="964" t="str" cm="1">
        <f t="array" ref="BH288">IF(AM288="","",IF(AQ288&lt;&gt;"","",IF(SUMPRODUCT(--(BM27:BM1509=BH26),--(BL27:BL1509&lt;&gt;""),--ISNUMBER(SEARCH(" "&amp;BL27:BL1509&amp;" ",AP288)))&gt;0,BH26,"")))</f>
        <v/>
      </c>
      <c r="BI288" s="964" t="str" cm="1">
        <f t="array" ref="BI288">IF(AM288="","",IF(AQ288&lt;&gt;"","",IF(SUMPRODUCT(--(BM27:BM1509=BI26),--(BL27:BL1509&lt;&gt;""),--ISNUMBER(SEARCH(" "&amp;BL27:BL1509&amp;" ",AP288)))&gt;0,BI26,"")))</f>
        <v/>
      </c>
      <c r="BJ288" s="964" t="str" cm="1">
        <f t="array" ref="BJ288">IF(AM288="","",IF(AS288&lt;&gt;"",BJ26,IF(AR288&lt;&gt;"","",IF(AQ288&lt;&gt;"","",IF(SUMPRODUCT(--(BM27:BM1509=BJ26),--(BL27:BL1509&lt;&gt;""),--ISNUMBER(SEARCH(" "&amp;BL27:BL1509&amp;" ",AP288)))&gt;0,BJ26,"")))))</f>
        <v/>
      </c>
      <c r="BL288" s="964" t="s">
        <v>2293</v>
      </c>
      <c r="BM288" s="964" t="s">
        <v>1962</v>
      </c>
      <c r="BO288" s="964"/>
      <c r="BP288" s="964"/>
      <c r="BQ288" s="964"/>
      <c r="BS288" s="964"/>
      <c r="BT288" s="964"/>
      <c r="BU288" s="964"/>
      <c r="CM288" s="49">
        <v>1</v>
      </c>
    </row>
    <row r="289" spans="4:91" ht="30" customHeight="1">
      <c r="D289" s="674"/>
      <c r="E289" s="680"/>
      <c r="F289" s="681"/>
      <c r="G289" s="680"/>
      <c r="H289" s="682"/>
      <c r="I289" s="891"/>
      <c r="J289" s="892"/>
      <c r="K289" s="745"/>
      <c r="L289" s="893"/>
      <c r="M289" s="894"/>
      <c r="N289" s="895"/>
      <c r="O289" s="896"/>
      <c r="P289" s="137"/>
      <c r="Q289" s="897"/>
      <c r="R289" s="751"/>
      <c r="S289" s="898"/>
      <c r="T289" s="753"/>
      <c r="U289" s="899"/>
      <c r="V289" s="900"/>
      <c r="W289" s="756"/>
      <c r="X289" s="764"/>
      <c r="Z289" s="957" t="str">
        <f>IF(AA289="","",COUNTIF(AA27:AA289,"&lt;&gt;"))</f>
        <v/>
      </c>
      <c r="AA289" s="958"/>
      <c r="AB289" s="974" t="str">
        <f t="shared" si="76"/>
        <v/>
      </c>
      <c r="AC289" s="984" t="str">
        <f t="shared" si="64"/>
        <v/>
      </c>
      <c r="AD289" s="961" t="str">
        <f t="shared" si="65"/>
        <v/>
      </c>
      <c r="AE289" s="962" t="str">
        <f t="shared" si="66"/>
        <v/>
      </c>
      <c r="AF289" s="963" t="str">
        <f>IF(AG289="","",COUNTIF(AG27:AG289,"&lt;&gt;"))</f>
        <v/>
      </c>
      <c r="AG289" s="958" t="str" cm="1">
        <f t="array" ref="AG289">IF(AK289="","",IF(LEN(AK289)&lt;=MAX(10,AF22),AK289,IFERROR(LEFT(AK289,LOOKUP(2,1/(MID(AK289,ROW(10:509),1)=" ")/(ROW(10:509)&lt;=MAX(10,AF22)),ROW(10:509))-1),LEFT(AK289,MAX(10,AF22)))))</f>
        <v/>
      </c>
      <c r="AH289" s="963" t="str">
        <f t="shared" si="67"/>
        <v/>
      </c>
      <c r="AI289" s="963" t="str">
        <f t="shared" si="68"/>
        <v/>
      </c>
      <c r="AJ289" s="964" t="str">
        <f>IF(AL288&lt;&gt;"",AJ288,IF(AJ288&lt;MAX(Z27:Z326),AJ288+1,""))</f>
        <v/>
      </c>
      <c r="AK289" s="965" t="str">
        <f>IF(AJ289="","",IF(AL288&lt;&gt;"",AL288,INDEX(AD27:AD326,MATCH(AJ289,Z27:Z326,0))))</f>
        <v/>
      </c>
      <c r="AL289" s="965" t="str">
        <f t="shared" si="69"/>
        <v/>
      </c>
      <c r="AM289" s="966" t="str">
        <f t="shared" si="70"/>
        <v/>
      </c>
      <c r="AN289" s="967" t="str">
        <f t="shared" si="71"/>
        <v/>
      </c>
      <c r="AO289" s="967" t="str">
        <f t="shared" si="72"/>
        <v/>
      </c>
      <c r="AP289" s="966" t="str">
        <f t="shared" si="73"/>
        <v/>
      </c>
      <c r="AQ289" s="967" t="str">
        <f>IF(AM289="","",IF(COUNTIF(BO27:BO309,TRIM(AP289))&gt;0,"EXCLUSION EXACTE",""))</f>
        <v/>
      </c>
      <c r="AR289" s="967" t="str" cm="1">
        <f t="array" ref="AR289">IF(AM289="","",IF(SUMPRODUCT(--(BO27:BO309&lt;&gt;""),--ISNUMBER(SEARCH(" "&amp;BO27:BO309&amp;" ",AP289)))&gt;0,"BLOQUE MOLLUSQUES",""))</f>
        <v/>
      </c>
      <c r="AS289" s="967" t="str" cm="1">
        <f t="array" ref="AS289">IF(AM289="","",IF(SUMPRODUCT(--(BS27:BS309&lt;&gt;""),--ISNUMBER(SEARCH(" "&amp;BS27:BS309&amp;" ",AP289)))&gt;0,"FORCE MOLLUSQUES",""))</f>
        <v/>
      </c>
      <c r="AT289" s="966" t="str">
        <f t="shared" si="74"/>
        <v/>
      </c>
      <c r="AU289" s="966" t="str">
        <f t="shared" si="77"/>
        <v/>
      </c>
      <c r="AV289" s="967" t="str">
        <f t="shared" si="75"/>
        <v/>
      </c>
      <c r="AW289" s="967" t="str" cm="1">
        <f t="array" ref="AW289">IF(AM289="","",IF(AQ289&lt;&gt;"","",IF(SUMPRODUCT(--(BM27:BM1509=AW26),--(BL27:BL1509&lt;&gt;""),--ISNUMBER(SEARCH(" "&amp;BL27:BL1509&amp;" ",AP289)))&gt;0,AW26,"")))</f>
        <v/>
      </c>
      <c r="AX289" s="967" t="str" cm="1">
        <f t="array" ref="AX289">IF(AM289="","",IF(AQ289&lt;&gt;"","",IF(SUMPRODUCT(--(BM27:BM1509=AX26),--(BL27:BL1509&lt;&gt;""),--ISNUMBER(SEARCH(" "&amp;BL27:BL1509&amp;" ",AP289)))&gt;0,AX26,"")))</f>
        <v/>
      </c>
      <c r="AY289" s="967" t="str" cm="1">
        <f t="array" ref="AY289">IF(AM289="","",IF(AQ289&lt;&gt;"","",IF(SUMPRODUCT(--(BM27:BM1509=AY26),--(BL27:BL1509&lt;&gt;""),--ISNUMBER(SEARCH(" "&amp;BL27:BL1509&amp;" ",AP289)))&gt;0,AY26,"")))</f>
        <v/>
      </c>
      <c r="AZ289" s="967" t="str" cm="1">
        <f t="array" ref="AZ289">IF(AM289="","",IF(AQ289&lt;&gt;"","",IF(SUMPRODUCT(--(BM27:BM1509=AZ26),--(BL27:BL1509&lt;&gt;""),--ISNUMBER(SEARCH(" "&amp;BL27:BL1509&amp;" ",AP289)))&gt;0,AZ26,"")))</f>
        <v/>
      </c>
      <c r="BA289" s="967" t="str" cm="1">
        <f t="array" ref="BA289">IF(AM289="","",IF(AQ289&lt;&gt;"","",IF(SUMPRODUCT(--(BM27:BM1509=BA26),--(BL27:BL1509&lt;&gt;""),--ISNUMBER(SEARCH(" "&amp;BL27:BL1509&amp;" ",AP289)))&gt;0,BA26,"")))</f>
        <v/>
      </c>
      <c r="BB289" s="967" t="str" cm="1">
        <f t="array" ref="BB289">IF(AM289="","",IF(AQ289&lt;&gt;"","",IF(SUMPRODUCT(--(BM27:BM1509=BB26),--(BL27:BL1509&lt;&gt;""),--ISNUMBER(SEARCH(" "&amp;BL27:BL1509&amp;" ",AP289)))&gt;0,BB26,"")))</f>
        <v/>
      </c>
      <c r="BC289" s="967" t="str" cm="1">
        <f t="array" ref="BC289">IF(AM289="","",IF(AQ289&lt;&gt;"","",IF(SUMPRODUCT(--(BM27:BM1509=BC26),--(BL27:BL1509&lt;&gt;""),--ISNUMBER(SEARCH(" "&amp;BL27:BL1509&amp;" ",AP289)))&gt;0,BC26,"")))</f>
        <v/>
      </c>
      <c r="BD289" s="967" t="str" cm="1">
        <f t="array" ref="BD289">IF(AM289="","",IF(AQ289&lt;&gt;"","",IF(SUMPRODUCT(--(BM27:BM1509=BD26),--(BL27:BL1509&lt;&gt;""),--ISNUMBER(SEARCH(" "&amp;BL27:BL1509&amp;" ",AP289)))&gt;0,BD26,"")))</f>
        <v/>
      </c>
      <c r="BE289" s="967" t="str" cm="1">
        <f t="array" ref="BE289">IF(AM289="","",IF(AQ289&lt;&gt;"","",IF(SUMPRODUCT(--(BM27:BM1509=BE26),--(BL27:BL1509&lt;&gt;""),--ISNUMBER(SEARCH(" "&amp;BL27:BL1509&amp;" ",AP289)))&gt;0,BE26,"")))</f>
        <v/>
      </c>
      <c r="BF289" s="967" t="str" cm="1">
        <f t="array" ref="BF289">IF(AM289="","",IF(AQ289&lt;&gt;"","",IF(SUMPRODUCT(--(BM27:BM1509=BF26),--(BL27:BL1509&lt;&gt;""),--ISNUMBER(SEARCH(" "&amp;BL27:BL1509&amp;" ",AP289)))&gt;0,BF26,"")))</f>
        <v/>
      </c>
      <c r="BG289" s="967" t="str" cm="1">
        <f t="array" ref="BG289">IF(AM289="","",IF(AQ289&lt;&gt;"","",IF(SUMPRODUCT(--(BM27:BM1509=BG26),--(BL27:BL1509&lt;&gt;""),--ISNUMBER(SEARCH(" "&amp;BL27:BL1509&amp;" ",AP289)))&gt;0,BG26,"")))</f>
        <v/>
      </c>
      <c r="BH289" s="967" t="str" cm="1">
        <f t="array" ref="BH289">IF(AM289="","",IF(AQ289&lt;&gt;"","",IF(SUMPRODUCT(--(BM27:BM1509=BH26),--(BL27:BL1509&lt;&gt;""),--ISNUMBER(SEARCH(" "&amp;BL27:BL1509&amp;" ",AP289)))&gt;0,BH26,"")))</f>
        <v/>
      </c>
      <c r="BI289" s="967" t="str" cm="1">
        <f t="array" ref="BI289">IF(AM289="","",IF(AQ289&lt;&gt;"","",IF(SUMPRODUCT(--(BM27:BM1509=BI26),--(BL27:BL1509&lt;&gt;""),--ISNUMBER(SEARCH(" "&amp;BL27:BL1509&amp;" ",AP289)))&gt;0,BI26,"")))</f>
        <v/>
      </c>
      <c r="BJ289" s="967" t="str" cm="1">
        <f t="array" ref="BJ289">IF(AM289="","",IF(AS289&lt;&gt;"",BJ26,IF(AR289&lt;&gt;"","",IF(AQ289&lt;&gt;"","",IF(SUMPRODUCT(--(BM27:BM1509=BJ26),--(BL27:BL1509&lt;&gt;""),--ISNUMBER(SEARCH(" "&amp;BL27:BL1509&amp;" ",AP289)))&gt;0,BJ26,"")))))</f>
        <v/>
      </c>
      <c r="BL289" s="968" t="s">
        <v>2294</v>
      </c>
      <c r="BM289" s="968" t="s">
        <v>1962</v>
      </c>
      <c r="BO289" s="964"/>
      <c r="BP289" s="964"/>
      <c r="BQ289" s="964"/>
      <c r="BS289" s="964"/>
      <c r="BT289" s="964"/>
      <c r="BU289" s="964"/>
      <c r="CM289" s="49">
        <v>1</v>
      </c>
    </row>
    <row r="290" spans="4:91" ht="30" customHeight="1">
      <c r="D290" s="674"/>
      <c r="E290" s="680"/>
      <c r="F290" s="681"/>
      <c r="G290" s="680"/>
      <c r="H290" s="682"/>
      <c r="I290" s="891"/>
      <c r="J290" s="892"/>
      <c r="K290" s="745"/>
      <c r="L290" s="893"/>
      <c r="M290" s="894"/>
      <c r="N290" s="895"/>
      <c r="O290" s="896"/>
      <c r="P290" s="137"/>
      <c r="Q290" s="897"/>
      <c r="R290" s="751"/>
      <c r="S290" s="898"/>
      <c r="T290" s="753"/>
      <c r="U290" s="899"/>
      <c r="V290" s="900"/>
      <c r="W290" s="756"/>
      <c r="X290" s="764"/>
      <c r="Z290" s="973" t="str">
        <f>IF(AA290="","",COUNTIF(AA27:AA290,"&lt;&gt;"))</f>
        <v/>
      </c>
      <c r="AA290" s="965"/>
      <c r="AB290" s="974" t="str">
        <f t="shared" si="76"/>
        <v/>
      </c>
      <c r="AC290" s="984" t="str">
        <f t="shared" si="64"/>
        <v/>
      </c>
      <c r="AD290" s="976" t="str">
        <f t="shared" si="65"/>
        <v/>
      </c>
      <c r="AE290" s="977" t="str">
        <f t="shared" si="66"/>
        <v/>
      </c>
      <c r="AF290" s="964" t="str">
        <f>IF(AG290="","",COUNTIF(AG27:AG290,"&lt;&gt;"))</f>
        <v/>
      </c>
      <c r="AG290" s="965" t="str" cm="1">
        <f t="array" ref="AG290">IF(AK290="","",IF(LEN(AK290)&lt;=MAX(10,AF22),AK290,IFERROR(LEFT(AK290,LOOKUP(2,1/(MID(AK290,ROW(10:509),1)=" ")/(ROW(10:509)&lt;=MAX(10,AF22)),ROW(10:509))-1),LEFT(AK290,MAX(10,AF22)))))</f>
        <v/>
      </c>
      <c r="AH290" s="964" t="str">
        <f t="shared" si="67"/>
        <v/>
      </c>
      <c r="AI290" s="964" t="str">
        <f t="shared" si="68"/>
        <v/>
      </c>
      <c r="AJ290" s="964" t="str">
        <f>IF(AL289&lt;&gt;"",AJ289,IF(AJ289&lt;MAX(Z27:Z326),AJ289+1,""))</f>
        <v/>
      </c>
      <c r="AK290" s="965" t="str">
        <f>IF(AJ290="","",IF(AL289&lt;&gt;"",AL289,INDEX(AD27:AD326,MATCH(AJ290,Z27:Z326,0))))</f>
        <v/>
      </c>
      <c r="AL290" s="965" t="str">
        <f t="shared" si="69"/>
        <v/>
      </c>
      <c r="AM290" s="965" t="str">
        <f t="shared" si="70"/>
        <v/>
      </c>
      <c r="AN290" s="964" t="str">
        <f t="shared" si="71"/>
        <v/>
      </c>
      <c r="AO290" s="964" t="str">
        <f t="shared" si="72"/>
        <v/>
      </c>
      <c r="AP290" s="965" t="str">
        <f t="shared" si="73"/>
        <v/>
      </c>
      <c r="AQ290" s="964" t="str">
        <f>IF(AM290="","",IF(COUNTIF(BO27:BO309,TRIM(AP290))&gt;0,"EXCLUSION EXACTE",""))</f>
        <v/>
      </c>
      <c r="AR290" s="964" t="str" cm="1">
        <f t="array" ref="AR290">IF(AM290="","",IF(SUMPRODUCT(--(BO27:BO309&lt;&gt;""),--ISNUMBER(SEARCH(" "&amp;BO27:BO309&amp;" ",AP290)))&gt;0,"BLOQUE MOLLUSQUES",""))</f>
        <v/>
      </c>
      <c r="AS290" s="964" t="str" cm="1">
        <f t="array" ref="AS290">IF(AM290="","",IF(SUMPRODUCT(--(BS27:BS309&lt;&gt;""),--ISNUMBER(SEARCH(" "&amp;BS27:BS309&amp;" ",AP290)))&gt;0,"FORCE MOLLUSQUES",""))</f>
        <v/>
      </c>
      <c r="AT290" s="965" t="str">
        <f t="shared" si="74"/>
        <v/>
      </c>
      <c r="AU290" s="965" t="str">
        <f t="shared" si="77"/>
        <v/>
      </c>
      <c r="AV290" s="964" t="str">
        <f t="shared" si="75"/>
        <v/>
      </c>
      <c r="AW290" s="964" t="str" cm="1">
        <f t="array" ref="AW290">IF(AM290="","",IF(AQ290&lt;&gt;"","",IF(SUMPRODUCT(--(BM27:BM1509=AW26),--(BL27:BL1509&lt;&gt;""),--ISNUMBER(SEARCH(" "&amp;BL27:BL1509&amp;" ",AP290)))&gt;0,AW26,"")))</f>
        <v/>
      </c>
      <c r="AX290" s="964" t="str" cm="1">
        <f t="array" ref="AX290">IF(AM290="","",IF(AQ290&lt;&gt;"","",IF(SUMPRODUCT(--(BM27:BM1509=AX26),--(BL27:BL1509&lt;&gt;""),--ISNUMBER(SEARCH(" "&amp;BL27:BL1509&amp;" ",AP290)))&gt;0,AX26,"")))</f>
        <v/>
      </c>
      <c r="AY290" s="964" t="str" cm="1">
        <f t="array" ref="AY290">IF(AM290="","",IF(AQ290&lt;&gt;"","",IF(SUMPRODUCT(--(BM27:BM1509=AY26),--(BL27:BL1509&lt;&gt;""),--ISNUMBER(SEARCH(" "&amp;BL27:BL1509&amp;" ",AP290)))&gt;0,AY26,"")))</f>
        <v/>
      </c>
      <c r="AZ290" s="964" t="str" cm="1">
        <f t="array" ref="AZ290">IF(AM290="","",IF(AQ290&lt;&gt;"","",IF(SUMPRODUCT(--(BM27:BM1509=AZ26),--(BL27:BL1509&lt;&gt;""),--ISNUMBER(SEARCH(" "&amp;BL27:BL1509&amp;" ",AP290)))&gt;0,AZ26,"")))</f>
        <v/>
      </c>
      <c r="BA290" s="964" t="str" cm="1">
        <f t="array" ref="BA290">IF(AM290="","",IF(AQ290&lt;&gt;"","",IF(SUMPRODUCT(--(BM27:BM1509=BA26),--(BL27:BL1509&lt;&gt;""),--ISNUMBER(SEARCH(" "&amp;BL27:BL1509&amp;" ",AP290)))&gt;0,BA26,"")))</f>
        <v/>
      </c>
      <c r="BB290" s="964" t="str" cm="1">
        <f t="array" ref="BB290">IF(AM290="","",IF(AQ290&lt;&gt;"","",IF(SUMPRODUCT(--(BM27:BM1509=BB26),--(BL27:BL1509&lt;&gt;""),--ISNUMBER(SEARCH(" "&amp;BL27:BL1509&amp;" ",AP290)))&gt;0,BB26,"")))</f>
        <v/>
      </c>
      <c r="BC290" s="964" t="str" cm="1">
        <f t="array" ref="BC290">IF(AM290="","",IF(AQ290&lt;&gt;"","",IF(SUMPRODUCT(--(BM27:BM1509=BC26),--(BL27:BL1509&lt;&gt;""),--ISNUMBER(SEARCH(" "&amp;BL27:BL1509&amp;" ",AP290)))&gt;0,BC26,"")))</f>
        <v/>
      </c>
      <c r="BD290" s="964" t="str" cm="1">
        <f t="array" ref="BD290">IF(AM290="","",IF(AQ290&lt;&gt;"","",IF(SUMPRODUCT(--(BM27:BM1509=BD26),--(BL27:BL1509&lt;&gt;""),--ISNUMBER(SEARCH(" "&amp;BL27:BL1509&amp;" ",AP290)))&gt;0,BD26,"")))</f>
        <v/>
      </c>
      <c r="BE290" s="964" t="str" cm="1">
        <f t="array" ref="BE290">IF(AM290="","",IF(AQ290&lt;&gt;"","",IF(SUMPRODUCT(--(BM27:BM1509=BE26),--(BL27:BL1509&lt;&gt;""),--ISNUMBER(SEARCH(" "&amp;BL27:BL1509&amp;" ",AP290)))&gt;0,BE26,"")))</f>
        <v/>
      </c>
      <c r="BF290" s="964" t="str" cm="1">
        <f t="array" ref="BF290">IF(AM290="","",IF(AQ290&lt;&gt;"","",IF(SUMPRODUCT(--(BM27:BM1509=BF26),--(BL27:BL1509&lt;&gt;""),--ISNUMBER(SEARCH(" "&amp;BL27:BL1509&amp;" ",AP290)))&gt;0,BF26,"")))</f>
        <v/>
      </c>
      <c r="BG290" s="964" t="str" cm="1">
        <f t="array" ref="BG290">IF(AM290="","",IF(AQ290&lt;&gt;"","",IF(SUMPRODUCT(--(BM27:BM1509=BG26),--(BL27:BL1509&lt;&gt;""),--ISNUMBER(SEARCH(" "&amp;BL27:BL1509&amp;" ",AP290)))&gt;0,BG26,"")))</f>
        <v/>
      </c>
      <c r="BH290" s="964" t="str" cm="1">
        <f t="array" ref="BH290">IF(AM290="","",IF(AQ290&lt;&gt;"","",IF(SUMPRODUCT(--(BM27:BM1509=BH26),--(BL27:BL1509&lt;&gt;""),--ISNUMBER(SEARCH(" "&amp;BL27:BL1509&amp;" ",AP290)))&gt;0,BH26,"")))</f>
        <v/>
      </c>
      <c r="BI290" s="964" t="str" cm="1">
        <f t="array" ref="BI290">IF(AM290="","",IF(AQ290&lt;&gt;"","",IF(SUMPRODUCT(--(BM27:BM1509=BI26),--(BL27:BL1509&lt;&gt;""),--ISNUMBER(SEARCH(" "&amp;BL27:BL1509&amp;" ",AP290)))&gt;0,BI26,"")))</f>
        <v/>
      </c>
      <c r="BJ290" s="964" t="str" cm="1">
        <f t="array" ref="BJ290">IF(AM290="","",IF(AS290&lt;&gt;"",BJ26,IF(AR290&lt;&gt;"","",IF(AQ290&lt;&gt;"","",IF(SUMPRODUCT(--(BM27:BM1509=BJ26),--(BL27:BL1509&lt;&gt;""),--ISNUMBER(SEARCH(" "&amp;BL27:BL1509&amp;" ",AP290)))&gt;0,BJ26,"")))))</f>
        <v/>
      </c>
      <c r="BL290" s="964" t="s">
        <v>560</v>
      </c>
      <c r="BM290" s="964" t="s">
        <v>1962</v>
      </c>
      <c r="BO290" s="964"/>
      <c r="BP290" s="964"/>
      <c r="BQ290" s="964"/>
      <c r="BS290" s="964"/>
      <c r="BT290" s="964"/>
      <c r="BU290" s="964"/>
      <c r="CM290" s="49">
        <v>1</v>
      </c>
    </row>
    <row r="291" spans="4:91" ht="30" customHeight="1">
      <c r="D291" s="674"/>
      <c r="E291" s="680"/>
      <c r="F291" s="681"/>
      <c r="G291" s="680"/>
      <c r="H291" s="682"/>
      <c r="I291" s="891"/>
      <c r="J291" s="892"/>
      <c r="K291" s="745"/>
      <c r="L291" s="893"/>
      <c r="M291" s="894"/>
      <c r="N291" s="895"/>
      <c r="O291" s="896"/>
      <c r="P291" s="137"/>
      <c r="Q291" s="897"/>
      <c r="R291" s="751"/>
      <c r="S291" s="898"/>
      <c r="T291" s="753"/>
      <c r="U291" s="899"/>
      <c r="V291" s="900"/>
      <c r="W291" s="756"/>
      <c r="X291" s="764"/>
      <c r="Z291" s="957" t="str">
        <f>IF(AA291="","",COUNTIF(AA27:AA291,"&lt;&gt;"))</f>
        <v/>
      </c>
      <c r="AA291" s="958"/>
      <c r="AB291" s="974" t="str">
        <f t="shared" si="76"/>
        <v/>
      </c>
      <c r="AC291" s="984" t="str">
        <f t="shared" si="64"/>
        <v/>
      </c>
      <c r="AD291" s="961" t="str">
        <f t="shared" si="65"/>
        <v/>
      </c>
      <c r="AE291" s="962" t="str">
        <f t="shared" si="66"/>
        <v/>
      </c>
      <c r="AF291" s="963" t="str">
        <f>IF(AG291="","",COUNTIF(AG27:AG291,"&lt;&gt;"))</f>
        <v/>
      </c>
      <c r="AG291" s="958" t="str" cm="1">
        <f t="array" ref="AG291">IF(AK291="","",IF(LEN(AK291)&lt;=MAX(10,AF22),AK291,IFERROR(LEFT(AK291,LOOKUP(2,1/(MID(AK291,ROW(10:509),1)=" ")/(ROW(10:509)&lt;=MAX(10,AF22)),ROW(10:509))-1),LEFT(AK291,MAX(10,AF22)))))</f>
        <v/>
      </c>
      <c r="AH291" s="963" t="str">
        <f t="shared" si="67"/>
        <v/>
      </c>
      <c r="AI291" s="963" t="str">
        <f t="shared" si="68"/>
        <v/>
      </c>
      <c r="AJ291" s="964" t="str">
        <f>IF(AL290&lt;&gt;"",AJ290,IF(AJ290&lt;MAX(Z27:Z326),AJ290+1,""))</f>
        <v/>
      </c>
      <c r="AK291" s="965" t="str">
        <f>IF(AJ291="","",IF(AL290&lt;&gt;"",AL290,INDEX(AD27:AD326,MATCH(AJ291,Z27:Z326,0))))</f>
        <v/>
      </c>
      <c r="AL291" s="965" t="str">
        <f t="shared" si="69"/>
        <v/>
      </c>
      <c r="AM291" s="966" t="str">
        <f t="shared" si="70"/>
        <v/>
      </c>
      <c r="AN291" s="967" t="str">
        <f t="shared" si="71"/>
        <v/>
      </c>
      <c r="AO291" s="967" t="str">
        <f t="shared" si="72"/>
        <v/>
      </c>
      <c r="AP291" s="966" t="str">
        <f t="shared" si="73"/>
        <v/>
      </c>
      <c r="AQ291" s="967" t="str">
        <f>IF(AM291="","",IF(COUNTIF(BO27:BO309,TRIM(AP291))&gt;0,"EXCLUSION EXACTE",""))</f>
        <v/>
      </c>
      <c r="AR291" s="967" t="str" cm="1">
        <f t="array" ref="AR291">IF(AM291="","",IF(SUMPRODUCT(--(BO27:BO309&lt;&gt;""),--ISNUMBER(SEARCH(" "&amp;BO27:BO309&amp;" ",AP291)))&gt;0,"BLOQUE MOLLUSQUES",""))</f>
        <v/>
      </c>
      <c r="AS291" s="967" t="str" cm="1">
        <f t="array" ref="AS291">IF(AM291="","",IF(SUMPRODUCT(--(BS27:BS309&lt;&gt;""),--ISNUMBER(SEARCH(" "&amp;BS27:BS309&amp;" ",AP291)))&gt;0,"FORCE MOLLUSQUES",""))</f>
        <v/>
      </c>
      <c r="AT291" s="966" t="str">
        <f t="shared" si="74"/>
        <v/>
      </c>
      <c r="AU291" s="966" t="str">
        <f t="shared" si="77"/>
        <v/>
      </c>
      <c r="AV291" s="967" t="str">
        <f t="shared" si="75"/>
        <v/>
      </c>
      <c r="AW291" s="967" t="str" cm="1">
        <f t="array" ref="AW291">IF(AM291="","",IF(AQ291&lt;&gt;"","",IF(SUMPRODUCT(--(BM27:BM1509=AW26),--(BL27:BL1509&lt;&gt;""),--ISNUMBER(SEARCH(" "&amp;BL27:BL1509&amp;" ",AP291)))&gt;0,AW26,"")))</f>
        <v/>
      </c>
      <c r="AX291" s="967" t="str" cm="1">
        <f t="array" ref="AX291">IF(AM291="","",IF(AQ291&lt;&gt;"","",IF(SUMPRODUCT(--(BM27:BM1509=AX26),--(BL27:BL1509&lt;&gt;""),--ISNUMBER(SEARCH(" "&amp;BL27:BL1509&amp;" ",AP291)))&gt;0,AX26,"")))</f>
        <v/>
      </c>
      <c r="AY291" s="967" t="str" cm="1">
        <f t="array" ref="AY291">IF(AM291="","",IF(AQ291&lt;&gt;"","",IF(SUMPRODUCT(--(BM27:BM1509=AY26),--(BL27:BL1509&lt;&gt;""),--ISNUMBER(SEARCH(" "&amp;BL27:BL1509&amp;" ",AP291)))&gt;0,AY26,"")))</f>
        <v/>
      </c>
      <c r="AZ291" s="967" t="str" cm="1">
        <f t="array" ref="AZ291">IF(AM291="","",IF(AQ291&lt;&gt;"","",IF(SUMPRODUCT(--(BM27:BM1509=AZ26),--(BL27:BL1509&lt;&gt;""),--ISNUMBER(SEARCH(" "&amp;BL27:BL1509&amp;" ",AP291)))&gt;0,AZ26,"")))</f>
        <v/>
      </c>
      <c r="BA291" s="967" t="str" cm="1">
        <f t="array" ref="BA291">IF(AM291="","",IF(AQ291&lt;&gt;"","",IF(SUMPRODUCT(--(BM27:BM1509=BA26),--(BL27:BL1509&lt;&gt;""),--ISNUMBER(SEARCH(" "&amp;BL27:BL1509&amp;" ",AP291)))&gt;0,BA26,"")))</f>
        <v/>
      </c>
      <c r="BB291" s="967" t="str" cm="1">
        <f t="array" ref="BB291">IF(AM291="","",IF(AQ291&lt;&gt;"","",IF(SUMPRODUCT(--(BM27:BM1509=BB26),--(BL27:BL1509&lt;&gt;""),--ISNUMBER(SEARCH(" "&amp;BL27:BL1509&amp;" ",AP291)))&gt;0,BB26,"")))</f>
        <v/>
      </c>
      <c r="BC291" s="967" t="str" cm="1">
        <f t="array" ref="BC291">IF(AM291="","",IF(AQ291&lt;&gt;"","",IF(SUMPRODUCT(--(BM27:BM1509=BC26),--(BL27:BL1509&lt;&gt;""),--ISNUMBER(SEARCH(" "&amp;BL27:BL1509&amp;" ",AP291)))&gt;0,BC26,"")))</f>
        <v/>
      </c>
      <c r="BD291" s="967" t="str" cm="1">
        <f t="array" ref="BD291">IF(AM291="","",IF(AQ291&lt;&gt;"","",IF(SUMPRODUCT(--(BM27:BM1509=BD26),--(BL27:BL1509&lt;&gt;""),--ISNUMBER(SEARCH(" "&amp;BL27:BL1509&amp;" ",AP291)))&gt;0,BD26,"")))</f>
        <v/>
      </c>
      <c r="BE291" s="967" t="str" cm="1">
        <f t="array" ref="BE291">IF(AM291="","",IF(AQ291&lt;&gt;"","",IF(SUMPRODUCT(--(BM27:BM1509=BE26),--(BL27:BL1509&lt;&gt;""),--ISNUMBER(SEARCH(" "&amp;BL27:BL1509&amp;" ",AP291)))&gt;0,BE26,"")))</f>
        <v/>
      </c>
      <c r="BF291" s="967" t="str" cm="1">
        <f t="array" ref="BF291">IF(AM291="","",IF(AQ291&lt;&gt;"","",IF(SUMPRODUCT(--(BM27:BM1509=BF26),--(BL27:BL1509&lt;&gt;""),--ISNUMBER(SEARCH(" "&amp;BL27:BL1509&amp;" ",AP291)))&gt;0,BF26,"")))</f>
        <v/>
      </c>
      <c r="BG291" s="967" t="str" cm="1">
        <f t="array" ref="BG291">IF(AM291="","",IF(AQ291&lt;&gt;"","",IF(SUMPRODUCT(--(BM27:BM1509=BG26),--(BL27:BL1509&lt;&gt;""),--ISNUMBER(SEARCH(" "&amp;BL27:BL1509&amp;" ",AP291)))&gt;0,BG26,"")))</f>
        <v/>
      </c>
      <c r="BH291" s="967" t="str" cm="1">
        <f t="array" ref="BH291">IF(AM291="","",IF(AQ291&lt;&gt;"","",IF(SUMPRODUCT(--(BM27:BM1509=BH26),--(BL27:BL1509&lt;&gt;""),--ISNUMBER(SEARCH(" "&amp;BL27:BL1509&amp;" ",AP291)))&gt;0,BH26,"")))</f>
        <v/>
      </c>
      <c r="BI291" s="967" t="str" cm="1">
        <f t="array" ref="BI291">IF(AM291="","",IF(AQ291&lt;&gt;"","",IF(SUMPRODUCT(--(BM27:BM1509=BI26),--(BL27:BL1509&lt;&gt;""),--ISNUMBER(SEARCH(" "&amp;BL27:BL1509&amp;" ",AP291)))&gt;0,BI26,"")))</f>
        <v/>
      </c>
      <c r="BJ291" s="967" t="str" cm="1">
        <f t="array" ref="BJ291">IF(AM291="","",IF(AS291&lt;&gt;"",BJ26,IF(AR291&lt;&gt;"","",IF(AQ291&lt;&gt;"","",IF(SUMPRODUCT(--(BM27:BM1509=BJ26),--(BL27:BL1509&lt;&gt;""),--ISNUMBER(SEARCH(" "&amp;BL27:BL1509&amp;" ",AP291)))&gt;0,BJ26,"")))))</f>
        <v/>
      </c>
      <c r="BL291" s="968" t="s">
        <v>2295</v>
      </c>
      <c r="BM291" s="968" t="s">
        <v>1962</v>
      </c>
      <c r="BO291" s="964"/>
      <c r="BP291" s="964"/>
      <c r="BQ291" s="964"/>
      <c r="BS291" s="964"/>
      <c r="BT291" s="964"/>
      <c r="BU291" s="964"/>
      <c r="CM291" s="49">
        <v>1</v>
      </c>
    </row>
    <row r="292" spans="4:91" ht="30" customHeight="1">
      <c r="D292" s="674"/>
      <c r="E292" s="680"/>
      <c r="F292" s="681"/>
      <c r="G292" s="680"/>
      <c r="H292" s="682"/>
      <c r="I292" s="891"/>
      <c r="J292" s="892"/>
      <c r="K292" s="745"/>
      <c r="L292" s="893"/>
      <c r="M292" s="894"/>
      <c r="N292" s="895"/>
      <c r="O292" s="896"/>
      <c r="P292" s="137"/>
      <c r="Q292" s="897"/>
      <c r="R292" s="751"/>
      <c r="S292" s="898"/>
      <c r="T292" s="753"/>
      <c r="U292" s="899"/>
      <c r="V292" s="900"/>
      <c r="W292" s="756"/>
      <c r="X292" s="764"/>
      <c r="Z292" s="973" t="str">
        <f>IF(AA292="","",COUNTIF(AA27:AA292,"&lt;&gt;"))</f>
        <v/>
      </c>
      <c r="AA292" s="965"/>
      <c r="AB292" s="974" t="str">
        <f t="shared" si="76"/>
        <v/>
      </c>
      <c r="AC292" s="984" t="str">
        <f t="shared" si="64"/>
        <v/>
      </c>
      <c r="AD292" s="976" t="str">
        <f t="shared" si="65"/>
        <v/>
      </c>
      <c r="AE292" s="977" t="str">
        <f t="shared" si="66"/>
        <v/>
      </c>
      <c r="AF292" s="964" t="str">
        <f>IF(AG292="","",COUNTIF(AG27:AG292,"&lt;&gt;"))</f>
        <v/>
      </c>
      <c r="AG292" s="965" t="str" cm="1">
        <f t="array" ref="AG292">IF(AK292="","",IF(LEN(AK292)&lt;=MAX(10,AF22),AK292,IFERROR(LEFT(AK292,LOOKUP(2,1/(MID(AK292,ROW(10:509),1)=" ")/(ROW(10:509)&lt;=MAX(10,AF22)),ROW(10:509))-1),LEFT(AK292,MAX(10,AF22)))))</f>
        <v/>
      </c>
      <c r="AH292" s="964" t="str">
        <f t="shared" si="67"/>
        <v/>
      </c>
      <c r="AI292" s="964" t="str">
        <f t="shared" si="68"/>
        <v/>
      </c>
      <c r="AJ292" s="964" t="str">
        <f>IF(AL291&lt;&gt;"",AJ291,IF(AJ291&lt;MAX(Z27:Z326),AJ291+1,""))</f>
        <v/>
      </c>
      <c r="AK292" s="965" t="str">
        <f>IF(AJ292="","",IF(AL291&lt;&gt;"",AL291,INDEX(AD27:AD326,MATCH(AJ292,Z27:Z326,0))))</f>
        <v/>
      </c>
      <c r="AL292" s="965" t="str">
        <f t="shared" si="69"/>
        <v/>
      </c>
      <c r="AM292" s="965" t="str">
        <f t="shared" si="70"/>
        <v/>
      </c>
      <c r="AN292" s="964" t="str">
        <f t="shared" si="71"/>
        <v/>
      </c>
      <c r="AO292" s="964" t="str">
        <f t="shared" si="72"/>
        <v/>
      </c>
      <c r="AP292" s="965" t="str">
        <f t="shared" si="73"/>
        <v/>
      </c>
      <c r="AQ292" s="964" t="str">
        <f>IF(AM292="","",IF(COUNTIF(BO27:BO309,TRIM(AP292))&gt;0,"EXCLUSION EXACTE",""))</f>
        <v/>
      </c>
      <c r="AR292" s="964" t="str" cm="1">
        <f t="array" ref="AR292">IF(AM292="","",IF(SUMPRODUCT(--(BO27:BO309&lt;&gt;""),--ISNUMBER(SEARCH(" "&amp;BO27:BO309&amp;" ",AP292)))&gt;0,"BLOQUE MOLLUSQUES",""))</f>
        <v/>
      </c>
      <c r="AS292" s="964" t="str" cm="1">
        <f t="array" ref="AS292">IF(AM292="","",IF(SUMPRODUCT(--(BS27:BS309&lt;&gt;""),--ISNUMBER(SEARCH(" "&amp;BS27:BS309&amp;" ",AP292)))&gt;0,"FORCE MOLLUSQUES",""))</f>
        <v/>
      </c>
      <c r="AT292" s="965" t="str">
        <f t="shared" si="74"/>
        <v/>
      </c>
      <c r="AU292" s="965" t="str">
        <f t="shared" si="77"/>
        <v/>
      </c>
      <c r="AV292" s="964" t="str">
        <f t="shared" si="75"/>
        <v/>
      </c>
      <c r="AW292" s="964" t="str" cm="1">
        <f t="array" ref="AW292">IF(AM292="","",IF(AQ292&lt;&gt;"","",IF(SUMPRODUCT(--(BM27:BM1509=AW26),--(BL27:BL1509&lt;&gt;""),--ISNUMBER(SEARCH(" "&amp;BL27:BL1509&amp;" ",AP292)))&gt;0,AW26,"")))</f>
        <v/>
      </c>
      <c r="AX292" s="964" t="str" cm="1">
        <f t="array" ref="AX292">IF(AM292="","",IF(AQ292&lt;&gt;"","",IF(SUMPRODUCT(--(BM27:BM1509=AX26),--(BL27:BL1509&lt;&gt;""),--ISNUMBER(SEARCH(" "&amp;BL27:BL1509&amp;" ",AP292)))&gt;0,AX26,"")))</f>
        <v/>
      </c>
      <c r="AY292" s="964" t="str" cm="1">
        <f t="array" ref="AY292">IF(AM292="","",IF(AQ292&lt;&gt;"","",IF(SUMPRODUCT(--(BM27:BM1509=AY26),--(BL27:BL1509&lt;&gt;""),--ISNUMBER(SEARCH(" "&amp;BL27:BL1509&amp;" ",AP292)))&gt;0,AY26,"")))</f>
        <v/>
      </c>
      <c r="AZ292" s="964" t="str" cm="1">
        <f t="array" ref="AZ292">IF(AM292="","",IF(AQ292&lt;&gt;"","",IF(SUMPRODUCT(--(BM27:BM1509=AZ26),--(BL27:BL1509&lt;&gt;""),--ISNUMBER(SEARCH(" "&amp;BL27:BL1509&amp;" ",AP292)))&gt;0,AZ26,"")))</f>
        <v/>
      </c>
      <c r="BA292" s="964" t="str" cm="1">
        <f t="array" ref="BA292">IF(AM292="","",IF(AQ292&lt;&gt;"","",IF(SUMPRODUCT(--(BM27:BM1509=BA26),--(BL27:BL1509&lt;&gt;""),--ISNUMBER(SEARCH(" "&amp;BL27:BL1509&amp;" ",AP292)))&gt;0,BA26,"")))</f>
        <v/>
      </c>
      <c r="BB292" s="964" t="str" cm="1">
        <f t="array" ref="BB292">IF(AM292="","",IF(AQ292&lt;&gt;"","",IF(SUMPRODUCT(--(BM27:BM1509=BB26),--(BL27:BL1509&lt;&gt;""),--ISNUMBER(SEARCH(" "&amp;BL27:BL1509&amp;" ",AP292)))&gt;0,BB26,"")))</f>
        <v/>
      </c>
      <c r="BC292" s="964" t="str" cm="1">
        <f t="array" ref="BC292">IF(AM292="","",IF(AQ292&lt;&gt;"","",IF(SUMPRODUCT(--(BM27:BM1509=BC26),--(BL27:BL1509&lt;&gt;""),--ISNUMBER(SEARCH(" "&amp;BL27:BL1509&amp;" ",AP292)))&gt;0,BC26,"")))</f>
        <v/>
      </c>
      <c r="BD292" s="964" t="str" cm="1">
        <f t="array" ref="BD292">IF(AM292="","",IF(AQ292&lt;&gt;"","",IF(SUMPRODUCT(--(BM27:BM1509=BD26),--(BL27:BL1509&lt;&gt;""),--ISNUMBER(SEARCH(" "&amp;BL27:BL1509&amp;" ",AP292)))&gt;0,BD26,"")))</f>
        <v/>
      </c>
      <c r="BE292" s="964" t="str" cm="1">
        <f t="array" ref="BE292">IF(AM292="","",IF(AQ292&lt;&gt;"","",IF(SUMPRODUCT(--(BM27:BM1509=BE26),--(BL27:BL1509&lt;&gt;""),--ISNUMBER(SEARCH(" "&amp;BL27:BL1509&amp;" ",AP292)))&gt;0,BE26,"")))</f>
        <v/>
      </c>
      <c r="BF292" s="964" t="str" cm="1">
        <f t="array" ref="BF292">IF(AM292="","",IF(AQ292&lt;&gt;"","",IF(SUMPRODUCT(--(BM27:BM1509=BF26),--(BL27:BL1509&lt;&gt;""),--ISNUMBER(SEARCH(" "&amp;BL27:BL1509&amp;" ",AP292)))&gt;0,BF26,"")))</f>
        <v/>
      </c>
      <c r="BG292" s="964" t="str" cm="1">
        <f t="array" ref="BG292">IF(AM292="","",IF(AQ292&lt;&gt;"","",IF(SUMPRODUCT(--(BM27:BM1509=BG26),--(BL27:BL1509&lt;&gt;""),--ISNUMBER(SEARCH(" "&amp;BL27:BL1509&amp;" ",AP292)))&gt;0,BG26,"")))</f>
        <v/>
      </c>
      <c r="BH292" s="964" t="str" cm="1">
        <f t="array" ref="BH292">IF(AM292="","",IF(AQ292&lt;&gt;"","",IF(SUMPRODUCT(--(BM27:BM1509=BH26),--(BL27:BL1509&lt;&gt;""),--ISNUMBER(SEARCH(" "&amp;BL27:BL1509&amp;" ",AP292)))&gt;0,BH26,"")))</f>
        <v/>
      </c>
      <c r="BI292" s="964" t="str" cm="1">
        <f t="array" ref="BI292">IF(AM292="","",IF(AQ292&lt;&gt;"","",IF(SUMPRODUCT(--(BM27:BM1509=BI26),--(BL27:BL1509&lt;&gt;""),--ISNUMBER(SEARCH(" "&amp;BL27:BL1509&amp;" ",AP292)))&gt;0,BI26,"")))</f>
        <v/>
      </c>
      <c r="BJ292" s="964" t="str" cm="1">
        <f t="array" ref="BJ292">IF(AM292="","",IF(AS292&lt;&gt;"",BJ26,IF(AR292&lt;&gt;"","",IF(AQ292&lt;&gt;"","",IF(SUMPRODUCT(--(BM27:BM1509=BJ26),--(BL27:BL1509&lt;&gt;""),--ISNUMBER(SEARCH(" "&amp;BL27:BL1509&amp;" ",AP292)))&gt;0,BJ26,"")))))</f>
        <v/>
      </c>
      <c r="BL292" s="964" t="s">
        <v>2296</v>
      </c>
      <c r="BM292" s="964" t="s">
        <v>1962</v>
      </c>
      <c r="BO292" s="964"/>
      <c r="BP292" s="964"/>
      <c r="BQ292" s="964"/>
      <c r="BS292" s="964"/>
      <c r="BT292" s="964"/>
      <c r="BU292" s="964"/>
      <c r="CM292" s="49">
        <v>1</v>
      </c>
    </row>
    <row r="293" spans="4:91" ht="30" customHeight="1">
      <c r="D293" s="674"/>
      <c r="E293" s="680"/>
      <c r="F293" s="681"/>
      <c r="G293" s="680"/>
      <c r="H293" s="682"/>
      <c r="I293" s="891"/>
      <c r="J293" s="892"/>
      <c r="K293" s="745"/>
      <c r="L293" s="893"/>
      <c r="M293" s="894"/>
      <c r="N293" s="895"/>
      <c r="O293" s="896"/>
      <c r="P293" s="137"/>
      <c r="Q293" s="897"/>
      <c r="R293" s="751"/>
      <c r="S293" s="898"/>
      <c r="T293" s="753"/>
      <c r="U293" s="899"/>
      <c r="V293" s="900"/>
      <c r="W293" s="756"/>
      <c r="X293" s="764"/>
      <c r="Z293" s="957" t="str">
        <f>IF(AA293="","",COUNTIF(AA27:AA293,"&lt;&gt;"))</f>
        <v/>
      </c>
      <c r="AA293" s="958"/>
      <c r="AB293" s="974" t="str">
        <f t="shared" si="76"/>
        <v/>
      </c>
      <c r="AC293" s="984" t="str">
        <f t="shared" si="64"/>
        <v/>
      </c>
      <c r="AD293" s="961" t="str">
        <f t="shared" si="65"/>
        <v/>
      </c>
      <c r="AE293" s="962" t="str">
        <f t="shared" si="66"/>
        <v/>
      </c>
      <c r="AF293" s="963" t="str">
        <f>IF(AG293="","",COUNTIF(AG27:AG293,"&lt;&gt;"))</f>
        <v/>
      </c>
      <c r="AG293" s="958" t="str" cm="1">
        <f t="array" ref="AG293">IF(AK293="","",IF(LEN(AK293)&lt;=MAX(10,AF22),AK293,IFERROR(LEFT(AK293,LOOKUP(2,1/(MID(AK293,ROW(10:509),1)=" ")/(ROW(10:509)&lt;=MAX(10,AF22)),ROW(10:509))-1),LEFT(AK293,MAX(10,AF22)))))</f>
        <v/>
      </c>
      <c r="AH293" s="963" t="str">
        <f t="shared" si="67"/>
        <v/>
      </c>
      <c r="AI293" s="963" t="str">
        <f t="shared" si="68"/>
        <v/>
      </c>
      <c r="AJ293" s="964" t="str">
        <f>IF(AL292&lt;&gt;"",AJ292,IF(AJ292&lt;MAX(Z27:Z326),AJ292+1,""))</f>
        <v/>
      </c>
      <c r="AK293" s="965" t="str">
        <f>IF(AJ293="","",IF(AL292&lt;&gt;"",AL292,INDEX(AD27:AD326,MATCH(AJ293,Z27:Z326,0))))</f>
        <v/>
      </c>
      <c r="AL293" s="965" t="str">
        <f t="shared" si="69"/>
        <v/>
      </c>
      <c r="AM293" s="966" t="str">
        <f t="shared" si="70"/>
        <v/>
      </c>
      <c r="AN293" s="967" t="str">
        <f t="shared" si="71"/>
        <v/>
      </c>
      <c r="AO293" s="967" t="str">
        <f t="shared" si="72"/>
        <v/>
      </c>
      <c r="AP293" s="966" t="str">
        <f t="shared" si="73"/>
        <v/>
      </c>
      <c r="AQ293" s="967" t="str">
        <f>IF(AM293="","",IF(COUNTIF(BO27:BO309,TRIM(AP293))&gt;0,"EXCLUSION EXACTE",""))</f>
        <v/>
      </c>
      <c r="AR293" s="967" t="str" cm="1">
        <f t="array" ref="AR293">IF(AM293="","",IF(SUMPRODUCT(--(BO27:BO309&lt;&gt;""),--ISNUMBER(SEARCH(" "&amp;BO27:BO309&amp;" ",AP293)))&gt;0,"BLOQUE MOLLUSQUES",""))</f>
        <v/>
      </c>
      <c r="AS293" s="967" t="str" cm="1">
        <f t="array" ref="AS293">IF(AM293="","",IF(SUMPRODUCT(--(BS27:BS309&lt;&gt;""),--ISNUMBER(SEARCH(" "&amp;BS27:BS309&amp;" ",AP293)))&gt;0,"FORCE MOLLUSQUES",""))</f>
        <v/>
      </c>
      <c r="AT293" s="966" t="str">
        <f t="shared" si="74"/>
        <v/>
      </c>
      <c r="AU293" s="966" t="str">
        <f t="shared" si="77"/>
        <v/>
      </c>
      <c r="AV293" s="967" t="str">
        <f t="shared" si="75"/>
        <v/>
      </c>
      <c r="AW293" s="967" t="str" cm="1">
        <f t="array" ref="AW293">IF(AM293="","",IF(AQ293&lt;&gt;"","",IF(SUMPRODUCT(--(BM27:BM1509=AW26),--(BL27:BL1509&lt;&gt;""),--ISNUMBER(SEARCH(" "&amp;BL27:BL1509&amp;" ",AP293)))&gt;0,AW26,"")))</f>
        <v/>
      </c>
      <c r="AX293" s="967" t="str" cm="1">
        <f t="array" ref="AX293">IF(AM293="","",IF(AQ293&lt;&gt;"","",IF(SUMPRODUCT(--(BM27:BM1509=AX26),--(BL27:BL1509&lt;&gt;""),--ISNUMBER(SEARCH(" "&amp;BL27:BL1509&amp;" ",AP293)))&gt;0,AX26,"")))</f>
        <v/>
      </c>
      <c r="AY293" s="967" t="str" cm="1">
        <f t="array" ref="AY293">IF(AM293="","",IF(AQ293&lt;&gt;"","",IF(SUMPRODUCT(--(BM27:BM1509=AY26),--(BL27:BL1509&lt;&gt;""),--ISNUMBER(SEARCH(" "&amp;BL27:BL1509&amp;" ",AP293)))&gt;0,AY26,"")))</f>
        <v/>
      </c>
      <c r="AZ293" s="967" t="str" cm="1">
        <f t="array" ref="AZ293">IF(AM293="","",IF(AQ293&lt;&gt;"","",IF(SUMPRODUCT(--(BM27:BM1509=AZ26),--(BL27:BL1509&lt;&gt;""),--ISNUMBER(SEARCH(" "&amp;BL27:BL1509&amp;" ",AP293)))&gt;0,AZ26,"")))</f>
        <v/>
      </c>
      <c r="BA293" s="967" t="str" cm="1">
        <f t="array" ref="BA293">IF(AM293="","",IF(AQ293&lt;&gt;"","",IF(SUMPRODUCT(--(BM27:BM1509=BA26),--(BL27:BL1509&lt;&gt;""),--ISNUMBER(SEARCH(" "&amp;BL27:BL1509&amp;" ",AP293)))&gt;0,BA26,"")))</f>
        <v/>
      </c>
      <c r="BB293" s="967" t="str" cm="1">
        <f t="array" ref="BB293">IF(AM293="","",IF(AQ293&lt;&gt;"","",IF(SUMPRODUCT(--(BM27:BM1509=BB26),--(BL27:BL1509&lt;&gt;""),--ISNUMBER(SEARCH(" "&amp;BL27:BL1509&amp;" ",AP293)))&gt;0,BB26,"")))</f>
        <v/>
      </c>
      <c r="BC293" s="967" t="str" cm="1">
        <f t="array" ref="BC293">IF(AM293="","",IF(AQ293&lt;&gt;"","",IF(SUMPRODUCT(--(BM27:BM1509=BC26),--(BL27:BL1509&lt;&gt;""),--ISNUMBER(SEARCH(" "&amp;BL27:BL1509&amp;" ",AP293)))&gt;0,BC26,"")))</f>
        <v/>
      </c>
      <c r="BD293" s="967" t="str" cm="1">
        <f t="array" ref="BD293">IF(AM293="","",IF(AQ293&lt;&gt;"","",IF(SUMPRODUCT(--(BM27:BM1509=BD26),--(BL27:BL1509&lt;&gt;""),--ISNUMBER(SEARCH(" "&amp;BL27:BL1509&amp;" ",AP293)))&gt;0,BD26,"")))</f>
        <v/>
      </c>
      <c r="BE293" s="967" t="str" cm="1">
        <f t="array" ref="BE293">IF(AM293="","",IF(AQ293&lt;&gt;"","",IF(SUMPRODUCT(--(BM27:BM1509=BE26),--(BL27:BL1509&lt;&gt;""),--ISNUMBER(SEARCH(" "&amp;BL27:BL1509&amp;" ",AP293)))&gt;0,BE26,"")))</f>
        <v/>
      </c>
      <c r="BF293" s="967" t="str" cm="1">
        <f t="array" ref="BF293">IF(AM293="","",IF(AQ293&lt;&gt;"","",IF(SUMPRODUCT(--(BM27:BM1509=BF26),--(BL27:BL1509&lt;&gt;""),--ISNUMBER(SEARCH(" "&amp;BL27:BL1509&amp;" ",AP293)))&gt;0,BF26,"")))</f>
        <v/>
      </c>
      <c r="BG293" s="967" t="str" cm="1">
        <f t="array" ref="BG293">IF(AM293="","",IF(AQ293&lt;&gt;"","",IF(SUMPRODUCT(--(BM27:BM1509=BG26),--(BL27:BL1509&lt;&gt;""),--ISNUMBER(SEARCH(" "&amp;BL27:BL1509&amp;" ",AP293)))&gt;0,BG26,"")))</f>
        <v/>
      </c>
      <c r="BH293" s="967" t="str" cm="1">
        <f t="array" ref="BH293">IF(AM293="","",IF(AQ293&lt;&gt;"","",IF(SUMPRODUCT(--(BM27:BM1509=BH26),--(BL27:BL1509&lt;&gt;""),--ISNUMBER(SEARCH(" "&amp;BL27:BL1509&amp;" ",AP293)))&gt;0,BH26,"")))</f>
        <v/>
      </c>
      <c r="BI293" s="967" t="str" cm="1">
        <f t="array" ref="BI293">IF(AM293="","",IF(AQ293&lt;&gt;"","",IF(SUMPRODUCT(--(BM27:BM1509=BI26),--(BL27:BL1509&lt;&gt;""),--ISNUMBER(SEARCH(" "&amp;BL27:BL1509&amp;" ",AP293)))&gt;0,BI26,"")))</f>
        <v/>
      </c>
      <c r="BJ293" s="967" t="str" cm="1">
        <f t="array" ref="BJ293">IF(AM293="","",IF(AS293&lt;&gt;"",BJ26,IF(AR293&lt;&gt;"","",IF(AQ293&lt;&gt;"","",IF(SUMPRODUCT(--(BM27:BM1509=BJ26),--(BL27:BL1509&lt;&gt;""),--ISNUMBER(SEARCH(" "&amp;BL27:BL1509&amp;" ",AP293)))&gt;0,BJ26,"")))))</f>
        <v/>
      </c>
      <c r="BL293" s="968" t="s">
        <v>561</v>
      </c>
      <c r="BM293" s="968" t="s">
        <v>1962</v>
      </c>
      <c r="BO293" s="964"/>
      <c r="BP293" s="964"/>
      <c r="BQ293" s="964"/>
      <c r="BS293" s="964"/>
      <c r="BT293" s="964"/>
      <c r="BU293" s="964"/>
      <c r="CM293" s="49">
        <v>1</v>
      </c>
    </row>
    <row r="294" spans="4:91" ht="30" customHeight="1">
      <c r="D294" s="674"/>
      <c r="E294" s="680"/>
      <c r="F294" s="681"/>
      <c r="G294" s="680"/>
      <c r="H294" s="682"/>
      <c r="I294" s="891"/>
      <c r="J294" s="892"/>
      <c r="K294" s="745"/>
      <c r="L294" s="893"/>
      <c r="M294" s="894"/>
      <c r="N294" s="895"/>
      <c r="O294" s="896"/>
      <c r="P294" s="137"/>
      <c r="Q294" s="897"/>
      <c r="R294" s="751"/>
      <c r="S294" s="898"/>
      <c r="T294" s="753"/>
      <c r="U294" s="899"/>
      <c r="V294" s="900"/>
      <c r="W294" s="756"/>
      <c r="X294" s="764"/>
      <c r="Z294" s="973" t="str">
        <f>IF(AA294="","",COUNTIF(AA27:AA294,"&lt;&gt;"))</f>
        <v/>
      </c>
      <c r="AA294" s="965"/>
      <c r="AB294" s="974" t="str">
        <f t="shared" si="76"/>
        <v/>
      </c>
      <c r="AC294" s="984" t="str">
        <f t="shared" si="64"/>
        <v/>
      </c>
      <c r="AD294" s="976" t="str">
        <f t="shared" si="65"/>
        <v/>
      </c>
      <c r="AE294" s="977" t="str">
        <f t="shared" si="66"/>
        <v/>
      </c>
      <c r="AF294" s="964" t="str">
        <f>IF(AG294="","",COUNTIF(AG27:AG294,"&lt;&gt;"))</f>
        <v/>
      </c>
      <c r="AG294" s="965" t="str" cm="1">
        <f t="array" ref="AG294">IF(AK294="","",IF(LEN(AK294)&lt;=MAX(10,AF22),AK294,IFERROR(LEFT(AK294,LOOKUP(2,1/(MID(AK294,ROW(10:509),1)=" ")/(ROW(10:509)&lt;=MAX(10,AF22)),ROW(10:509))-1),LEFT(AK294,MAX(10,AF22)))))</f>
        <v/>
      </c>
      <c r="AH294" s="964" t="str">
        <f t="shared" si="67"/>
        <v/>
      </c>
      <c r="AI294" s="964" t="str">
        <f t="shared" si="68"/>
        <v/>
      </c>
      <c r="AJ294" s="964" t="str">
        <f>IF(AL293&lt;&gt;"",AJ293,IF(AJ293&lt;MAX(Z27:Z326),AJ293+1,""))</f>
        <v/>
      </c>
      <c r="AK294" s="965" t="str">
        <f>IF(AJ294="","",IF(AL293&lt;&gt;"",AL293,INDEX(AD27:AD326,MATCH(AJ294,Z27:Z326,0))))</f>
        <v/>
      </c>
      <c r="AL294" s="965" t="str">
        <f t="shared" si="69"/>
        <v/>
      </c>
      <c r="AM294" s="965" t="str">
        <f t="shared" si="70"/>
        <v/>
      </c>
      <c r="AN294" s="964" t="str">
        <f t="shared" si="71"/>
        <v/>
      </c>
      <c r="AO294" s="964" t="str">
        <f t="shared" si="72"/>
        <v/>
      </c>
      <c r="AP294" s="965" t="str">
        <f t="shared" si="73"/>
        <v/>
      </c>
      <c r="AQ294" s="964" t="str">
        <f>IF(AM294="","",IF(COUNTIF(BO27:BO309,TRIM(AP294))&gt;0,"EXCLUSION EXACTE",""))</f>
        <v/>
      </c>
      <c r="AR294" s="964" t="str" cm="1">
        <f t="array" ref="AR294">IF(AM294="","",IF(SUMPRODUCT(--(BO27:BO309&lt;&gt;""),--ISNUMBER(SEARCH(" "&amp;BO27:BO309&amp;" ",AP294)))&gt;0,"BLOQUE MOLLUSQUES",""))</f>
        <v/>
      </c>
      <c r="AS294" s="964" t="str" cm="1">
        <f t="array" ref="AS294">IF(AM294="","",IF(SUMPRODUCT(--(BS27:BS309&lt;&gt;""),--ISNUMBER(SEARCH(" "&amp;BS27:BS309&amp;" ",AP294)))&gt;0,"FORCE MOLLUSQUES",""))</f>
        <v/>
      </c>
      <c r="AT294" s="965" t="str">
        <f t="shared" si="74"/>
        <v/>
      </c>
      <c r="AU294" s="965" t="str">
        <f t="shared" si="77"/>
        <v/>
      </c>
      <c r="AV294" s="964" t="str">
        <f t="shared" si="75"/>
        <v/>
      </c>
      <c r="AW294" s="964" t="str" cm="1">
        <f t="array" ref="AW294">IF(AM294="","",IF(AQ294&lt;&gt;"","",IF(SUMPRODUCT(--(BM27:BM1509=AW26),--(BL27:BL1509&lt;&gt;""),--ISNUMBER(SEARCH(" "&amp;BL27:BL1509&amp;" ",AP294)))&gt;0,AW26,"")))</f>
        <v/>
      </c>
      <c r="AX294" s="964" t="str" cm="1">
        <f t="array" ref="AX294">IF(AM294="","",IF(AQ294&lt;&gt;"","",IF(SUMPRODUCT(--(BM27:BM1509=AX26),--(BL27:BL1509&lt;&gt;""),--ISNUMBER(SEARCH(" "&amp;BL27:BL1509&amp;" ",AP294)))&gt;0,AX26,"")))</f>
        <v/>
      </c>
      <c r="AY294" s="964" t="str" cm="1">
        <f t="array" ref="AY294">IF(AM294="","",IF(AQ294&lt;&gt;"","",IF(SUMPRODUCT(--(BM27:BM1509=AY26),--(BL27:BL1509&lt;&gt;""),--ISNUMBER(SEARCH(" "&amp;BL27:BL1509&amp;" ",AP294)))&gt;0,AY26,"")))</f>
        <v/>
      </c>
      <c r="AZ294" s="964" t="str" cm="1">
        <f t="array" ref="AZ294">IF(AM294="","",IF(AQ294&lt;&gt;"","",IF(SUMPRODUCT(--(BM27:BM1509=AZ26),--(BL27:BL1509&lt;&gt;""),--ISNUMBER(SEARCH(" "&amp;BL27:BL1509&amp;" ",AP294)))&gt;0,AZ26,"")))</f>
        <v/>
      </c>
      <c r="BA294" s="964" t="str" cm="1">
        <f t="array" ref="BA294">IF(AM294="","",IF(AQ294&lt;&gt;"","",IF(SUMPRODUCT(--(BM27:BM1509=BA26),--(BL27:BL1509&lt;&gt;""),--ISNUMBER(SEARCH(" "&amp;BL27:BL1509&amp;" ",AP294)))&gt;0,BA26,"")))</f>
        <v/>
      </c>
      <c r="BB294" s="964" t="str" cm="1">
        <f t="array" ref="BB294">IF(AM294="","",IF(AQ294&lt;&gt;"","",IF(SUMPRODUCT(--(BM27:BM1509=BB26),--(BL27:BL1509&lt;&gt;""),--ISNUMBER(SEARCH(" "&amp;BL27:BL1509&amp;" ",AP294)))&gt;0,BB26,"")))</f>
        <v/>
      </c>
      <c r="BC294" s="964" t="str" cm="1">
        <f t="array" ref="BC294">IF(AM294="","",IF(AQ294&lt;&gt;"","",IF(SUMPRODUCT(--(BM27:BM1509=BC26),--(BL27:BL1509&lt;&gt;""),--ISNUMBER(SEARCH(" "&amp;BL27:BL1509&amp;" ",AP294)))&gt;0,BC26,"")))</f>
        <v/>
      </c>
      <c r="BD294" s="964" t="str" cm="1">
        <f t="array" ref="BD294">IF(AM294="","",IF(AQ294&lt;&gt;"","",IF(SUMPRODUCT(--(BM27:BM1509=BD26),--(BL27:BL1509&lt;&gt;""),--ISNUMBER(SEARCH(" "&amp;BL27:BL1509&amp;" ",AP294)))&gt;0,BD26,"")))</f>
        <v/>
      </c>
      <c r="BE294" s="964" t="str" cm="1">
        <f t="array" ref="BE294">IF(AM294="","",IF(AQ294&lt;&gt;"","",IF(SUMPRODUCT(--(BM27:BM1509=BE26),--(BL27:BL1509&lt;&gt;""),--ISNUMBER(SEARCH(" "&amp;BL27:BL1509&amp;" ",AP294)))&gt;0,BE26,"")))</f>
        <v/>
      </c>
      <c r="BF294" s="964" t="str" cm="1">
        <f t="array" ref="BF294">IF(AM294="","",IF(AQ294&lt;&gt;"","",IF(SUMPRODUCT(--(BM27:BM1509=BF26),--(BL27:BL1509&lt;&gt;""),--ISNUMBER(SEARCH(" "&amp;BL27:BL1509&amp;" ",AP294)))&gt;0,BF26,"")))</f>
        <v/>
      </c>
      <c r="BG294" s="964" t="str" cm="1">
        <f t="array" ref="BG294">IF(AM294="","",IF(AQ294&lt;&gt;"","",IF(SUMPRODUCT(--(BM27:BM1509=BG26),--(BL27:BL1509&lt;&gt;""),--ISNUMBER(SEARCH(" "&amp;BL27:BL1509&amp;" ",AP294)))&gt;0,BG26,"")))</f>
        <v/>
      </c>
      <c r="BH294" s="964" t="str" cm="1">
        <f t="array" ref="BH294">IF(AM294="","",IF(AQ294&lt;&gt;"","",IF(SUMPRODUCT(--(BM27:BM1509=BH26),--(BL27:BL1509&lt;&gt;""),--ISNUMBER(SEARCH(" "&amp;BL27:BL1509&amp;" ",AP294)))&gt;0,BH26,"")))</f>
        <v/>
      </c>
      <c r="BI294" s="964" t="str" cm="1">
        <f t="array" ref="BI294">IF(AM294="","",IF(AQ294&lt;&gt;"","",IF(SUMPRODUCT(--(BM27:BM1509=BI26),--(BL27:BL1509&lt;&gt;""),--ISNUMBER(SEARCH(" "&amp;BL27:BL1509&amp;" ",AP294)))&gt;0,BI26,"")))</f>
        <v/>
      </c>
      <c r="BJ294" s="964" t="str" cm="1">
        <f t="array" ref="BJ294">IF(AM294="","",IF(AS294&lt;&gt;"",BJ26,IF(AR294&lt;&gt;"","",IF(AQ294&lt;&gt;"","",IF(SUMPRODUCT(--(BM27:BM1509=BJ26),--(BL27:BL1509&lt;&gt;""),--ISNUMBER(SEARCH(" "&amp;BL27:BL1509&amp;" ",AP294)))&gt;0,BJ26,"")))))</f>
        <v/>
      </c>
      <c r="BL294" s="964" t="s">
        <v>183</v>
      </c>
      <c r="BM294" s="964" t="s">
        <v>1962</v>
      </c>
      <c r="BO294" s="964"/>
      <c r="BP294" s="964"/>
      <c r="BQ294" s="964"/>
      <c r="BS294" s="964"/>
      <c r="BT294" s="964"/>
      <c r="BU294" s="964"/>
      <c r="CM294" s="49">
        <v>1</v>
      </c>
    </row>
    <row r="295" spans="4:91" ht="30" customHeight="1">
      <c r="D295" s="674"/>
      <c r="E295" s="680"/>
      <c r="F295" s="681"/>
      <c r="G295" s="680"/>
      <c r="H295" s="682"/>
      <c r="I295" s="891"/>
      <c r="J295" s="892"/>
      <c r="K295" s="745"/>
      <c r="L295" s="893"/>
      <c r="M295" s="894"/>
      <c r="N295" s="895"/>
      <c r="O295" s="896"/>
      <c r="P295" s="137"/>
      <c r="Q295" s="897"/>
      <c r="R295" s="751"/>
      <c r="S295" s="898"/>
      <c r="T295" s="753"/>
      <c r="U295" s="899"/>
      <c r="V295" s="900"/>
      <c r="W295" s="756"/>
      <c r="X295" s="764"/>
      <c r="Z295" s="957" t="str">
        <f>IF(AA295="","",COUNTIF(AA27:AA295,"&lt;&gt;"))</f>
        <v/>
      </c>
      <c r="AA295" s="958"/>
      <c r="AB295" s="974" t="str">
        <f t="shared" si="76"/>
        <v/>
      </c>
      <c r="AC295" s="984" t="str">
        <f t="shared" si="64"/>
        <v/>
      </c>
      <c r="AD295" s="961" t="str">
        <f t="shared" si="65"/>
        <v/>
      </c>
      <c r="AE295" s="962" t="str">
        <f t="shared" si="66"/>
        <v/>
      </c>
      <c r="AF295" s="963" t="str">
        <f>IF(AG295="","",COUNTIF(AG27:AG295,"&lt;&gt;"))</f>
        <v/>
      </c>
      <c r="AG295" s="958" t="str" cm="1">
        <f t="array" ref="AG295">IF(AK295="","",IF(LEN(AK295)&lt;=MAX(10,AF22),AK295,IFERROR(LEFT(AK295,LOOKUP(2,1/(MID(AK295,ROW(10:509),1)=" ")/(ROW(10:509)&lt;=MAX(10,AF22)),ROW(10:509))-1),LEFT(AK295,MAX(10,AF22)))))</f>
        <v/>
      </c>
      <c r="AH295" s="963" t="str">
        <f t="shared" si="67"/>
        <v/>
      </c>
      <c r="AI295" s="963" t="str">
        <f t="shared" si="68"/>
        <v/>
      </c>
      <c r="AJ295" s="964" t="str">
        <f>IF(AL294&lt;&gt;"",AJ294,IF(AJ294&lt;MAX(Z27:Z326),AJ294+1,""))</f>
        <v/>
      </c>
      <c r="AK295" s="965" t="str">
        <f>IF(AJ295="","",IF(AL294&lt;&gt;"",AL294,INDEX(AD27:AD326,MATCH(AJ295,Z27:Z326,0))))</f>
        <v/>
      </c>
      <c r="AL295" s="965" t="str">
        <f t="shared" si="69"/>
        <v/>
      </c>
      <c r="AM295" s="966" t="str">
        <f t="shared" si="70"/>
        <v/>
      </c>
      <c r="AN295" s="967" t="str">
        <f t="shared" si="71"/>
        <v/>
      </c>
      <c r="AO295" s="967" t="str">
        <f t="shared" si="72"/>
        <v/>
      </c>
      <c r="AP295" s="966" t="str">
        <f t="shared" si="73"/>
        <v/>
      </c>
      <c r="AQ295" s="967" t="str">
        <f>IF(AM295="","",IF(COUNTIF(BO27:BO309,TRIM(AP295))&gt;0,"EXCLUSION EXACTE",""))</f>
        <v/>
      </c>
      <c r="AR295" s="967" t="str" cm="1">
        <f t="array" ref="AR295">IF(AM295="","",IF(SUMPRODUCT(--(BO27:BO309&lt;&gt;""),--ISNUMBER(SEARCH(" "&amp;BO27:BO309&amp;" ",AP295)))&gt;0,"BLOQUE MOLLUSQUES",""))</f>
        <v/>
      </c>
      <c r="AS295" s="967" t="str" cm="1">
        <f t="array" ref="AS295">IF(AM295="","",IF(SUMPRODUCT(--(BS27:BS309&lt;&gt;""),--ISNUMBER(SEARCH(" "&amp;BS27:BS309&amp;" ",AP295)))&gt;0,"FORCE MOLLUSQUES",""))</f>
        <v/>
      </c>
      <c r="AT295" s="966" t="str">
        <f t="shared" si="74"/>
        <v/>
      </c>
      <c r="AU295" s="966" t="str">
        <f t="shared" si="77"/>
        <v/>
      </c>
      <c r="AV295" s="967" t="str">
        <f t="shared" si="75"/>
        <v/>
      </c>
      <c r="AW295" s="967" t="str" cm="1">
        <f t="array" ref="AW295">IF(AM295="","",IF(AQ295&lt;&gt;"","",IF(SUMPRODUCT(--(BM27:BM1509=AW26),--(BL27:BL1509&lt;&gt;""),--ISNUMBER(SEARCH(" "&amp;BL27:BL1509&amp;" ",AP295)))&gt;0,AW26,"")))</f>
        <v/>
      </c>
      <c r="AX295" s="967" t="str" cm="1">
        <f t="array" ref="AX295">IF(AM295="","",IF(AQ295&lt;&gt;"","",IF(SUMPRODUCT(--(BM27:BM1509=AX26),--(BL27:BL1509&lt;&gt;""),--ISNUMBER(SEARCH(" "&amp;BL27:BL1509&amp;" ",AP295)))&gt;0,AX26,"")))</f>
        <v/>
      </c>
      <c r="AY295" s="967" t="str" cm="1">
        <f t="array" ref="AY295">IF(AM295="","",IF(AQ295&lt;&gt;"","",IF(SUMPRODUCT(--(BM27:BM1509=AY26),--(BL27:BL1509&lt;&gt;""),--ISNUMBER(SEARCH(" "&amp;BL27:BL1509&amp;" ",AP295)))&gt;0,AY26,"")))</f>
        <v/>
      </c>
      <c r="AZ295" s="967" t="str" cm="1">
        <f t="array" ref="AZ295">IF(AM295="","",IF(AQ295&lt;&gt;"","",IF(SUMPRODUCT(--(BM27:BM1509=AZ26),--(BL27:BL1509&lt;&gt;""),--ISNUMBER(SEARCH(" "&amp;BL27:BL1509&amp;" ",AP295)))&gt;0,AZ26,"")))</f>
        <v/>
      </c>
      <c r="BA295" s="967" t="str" cm="1">
        <f t="array" ref="BA295">IF(AM295="","",IF(AQ295&lt;&gt;"","",IF(SUMPRODUCT(--(BM27:BM1509=BA26),--(BL27:BL1509&lt;&gt;""),--ISNUMBER(SEARCH(" "&amp;BL27:BL1509&amp;" ",AP295)))&gt;0,BA26,"")))</f>
        <v/>
      </c>
      <c r="BB295" s="967" t="str" cm="1">
        <f t="array" ref="BB295">IF(AM295="","",IF(AQ295&lt;&gt;"","",IF(SUMPRODUCT(--(BM27:BM1509=BB26),--(BL27:BL1509&lt;&gt;""),--ISNUMBER(SEARCH(" "&amp;BL27:BL1509&amp;" ",AP295)))&gt;0,BB26,"")))</f>
        <v/>
      </c>
      <c r="BC295" s="967" t="str" cm="1">
        <f t="array" ref="BC295">IF(AM295="","",IF(AQ295&lt;&gt;"","",IF(SUMPRODUCT(--(BM27:BM1509=BC26),--(BL27:BL1509&lt;&gt;""),--ISNUMBER(SEARCH(" "&amp;BL27:BL1509&amp;" ",AP295)))&gt;0,BC26,"")))</f>
        <v/>
      </c>
      <c r="BD295" s="967" t="str" cm="1">
        <f t="array" ref="BD295">IF(AM295="","",IF(AQ295&lt;&gt;"","",IF(SUMPRODUCT(--(BM27:BM1509=BD26),--(BL27:BL1509&lt;&gt;""),--ISNUMBER(SEARCH(" "&amp;BL27:BL1509&amp;" ",AP295)))&gt;0,BD26,"")))</f>
        <v/>
      </c>
      <c r="BE295" s="967" t="str" cm="1">
        <f t="array" ref="BE295">IF(AM295="","",IF(AQ295&lt;&gt;"","",IF(SUMPRODUCT(--(BM27:BM1509=BE26),--(BL27:BL1509&lt;&gt;""),--ISNUMBER(SEARCH(" "&amp;BL27:BL1509&amp;" ",AP295)))&gt;0,BE26,"")))</f>
        <v/>
      </c>
      <c r="BF295" s="967" t="str" cm="1">
        <f t="array" ref="BF295">IF(AM295="","",IF(AQ295&lt;&gt;"","",IF(SUMPRODUCT(--(BM27:BM1509=BF26),--(BL27:BL1509&lt;&gt;""),--ISNUMBER(SEARCH(" "&amp;BL27:BL1509&amp;" ",AP295)))&gt;0,BF26,"")))</f>
        <v/>
      </c>
      <c r="BG295" s="967" t="str" cm="1">
        <f t="array" ref="BG295">IF(AM295="","",IF(AQ295&lt;&gt;"","",IF(SUMPRODUCT(--(BM27:BM1509=BG26),--(BL27:BL1509&lt;&gt;""),--ISNUMBER(SEARCH(" "&amp;BL27:BL1509&amp;" ",AP295)))&gt;0,BG26,"")))</f>
        <v/>
      </c>
      <c r="BH295" s="967" t="str" cm="1">
        <f t="array" ref="BH295">IF(AM295="","",IF(AQ295&lt;&gt;"","",IF(SUMPRODUCT(--(BM27:BM1509=BH26),--(BL27:BL1509&lt;&gt;""),--ISNUMBER(SEARCH(" "&amp;BL27:BL1509&amp;" ",AP295)))&gt;0,BH26,"")))</f>
        <v/>
      </c>
      <c r="BI295" s="967" t="str" cm="1">
        <f t="array" ref="BI295">IF(AM295="","",IF(AQ295&lt;&gt;"","",IF(SUMPRODUCT(--(BM27:BM1509=BI26),--(BL27:BL1509&lt;&gt;""),--ISNUMBER(SEARCH(" "&amp;BL27:BL1509&amp;" ",AP295)))&gt;0,BI26,"")))</f>
        <v/>
      </c>
      <c r="BJ295" s="967" t="str" cm="1">
        <f t="array" ref="BJ295">IF(AM295="","",IF(AS295&lt;&gt;"",BJ26,IF(AR295&lt;&gt;"","",IF(AQ295&lt;&gt;"","",IF(SUMPRODUCT(--(BM27:BM1509=BJ26),--(BL27:BL1509&lt;&gt;""),--ISNUMBER(SEARCH(" "&amp;BL27:BL1509&amp;" ",AP295)))&gt;0,BJ26,"")))))</f>
        <v/>
      </c>
      <c r="BL295" s="968" t="s">
        <v>2297</v>
      </c>
      <c r="BM295" s="968" t="s">
        <v>1962</v>
      </c>
      <c r="BO295" s="964"/>
      <c r="BP295" s="964"/>
      <c r="BQ295" s="964"/>
      <c r="BS295" s="964"/>
      <c r="BT295" s="964"/>
      <c r="BU295" s="964"/>
      <c r="CM295" s="49">
        <v>1</v>
      </c>
    </row>
    <row r="296" spans="4:91" ht="30" customHeight="1">
      <c r="D296" s="674"/>
      <c r="E296" s="680"/>
      <c r="F296" s="681"/>
      <c r="G296" s="680"/>
      <c r="H296" s="682"/>
      <c r="I296" s="891"/>
      <c r="J296" s="892"/>
      <c r="K296" s="745"/>
      <c r="L296" s="893"/>
      <c r="M296" s="894"/>
      <c r="N296" s="895"/>
      <c r="O296" s="896"/>
      <c r="P296" s="137"/>
      <c r="Q296" s="897"/>
      <c r="R296" s="751"/>
      <c r="S296" s="898"/>
      <c r="T296" s="753"/>
      <c r="U296" s="899"/>
      <c r="V296" s="900"/>
      <c r="W296" s="756"/>
      <c r="X296" s="764"/>
      <c r="Z296" s="973" t="str">
        <f>IF(AA296="","",COUNTIF(AA27:AA296,"&lt;&gt;"))</f>
        <v/>
      </c>
      <c r="AA296" s="965"/>
      <c r="AB296" s="974" t="str">
        <f t="shared" si="76"/>
        <v/>
      </c>
      <c r="AC296" s="984" t="str">
        <f t="shared" si="64"/>
        <v/>
      </c>
      <c r="AD296" s="976" t="str">
        <f t="shared" si="65"/>
        <v/>
      </c>
      <c r="AE296" s="977" t="str">
        <f t="shared" si="66"/>
        <v/>
      </c>
      <c r="AF296" s="964" t="str">
        <f>IF(AG296="","",COUNTIF(AG27:AG296,"&lt;&gt;"))</f>
        <v/>
      </c>
      <c r="AG296" s="965" t="str" cm="1">
        <f t="array" ref="AG296">IF(AK296="","",IF(LEN(AK296)&lt;=MAX(10,AF22),AK296,IFERROR(LEFT(AK296,LOOKUP(2,1/(MID(AK296,ROW(10:509),1)=" ")/(ROW(10:509)&lt;=MAX(10,AF22)),ROW(10:509))-1),LEFT(AK296,MAX(10,AF22)))))</f>
        <v/>
      </c>
      <c r="AH296" s="964" t="str">
        <f t="shared" si="67"/>
        <v/>
      </c>
      <c r="AI296" s="964" t="str">
        <f t="shared" si="68"/>
        <v/>
      </c>
      <c r="AJ296" s="964" t="str">
        <f>IF(AL295&lt;&gt;"",AJ295,IF(AJ295&lt;MAX(Z27:Z326),AJ295+1,""))</f>
        <v/>
      </c>
      <c r="AK296" s="965" t="str">
        <f>IF(AJ296="","",IF(AL295&lt;&gt;"",AL295,INDEX(AD27:AD326,MATCH(AJ296,Z27:Z326,0))))</f>
        <v/>
      </c>
      <c r="AL296" s="965" t="str">
        <f t="shared" si="69"/>
        <v/>
      </c>
      <c r="AM296" s="965" t="str">
        <f t="shared" si="70"/>
        <v/>
      </c>
      <c r="AN296" s="964" t="str">
        <f t="shared" si="71"/>
        <v/>
      </c>
      <c r="AO296" s="964" t="str">
        <f t="shared" si="72"/>
        <v/>
      </c>
      <c r="AP296" s="965" t="str">
        <f t="shared" si="73"/>
        <v/>
      </c>
      <c r="AQ296" s="964" t="str">
        <f>IF(AM296="","",IF(COUNTIF(BO27:BO309,TRIM(AP296))&gt;0,"EXCLUSION EXACTE",""))</f>
        <v/>
      </c>
      <c r="AR296" s="964" t="str" cm="1">
        <f t="array" ref="AR296">IF(AM296="","",IF(SUMPRODUCT(--(BO27:BO309&lt;&gt;""),--ISNUMBER(SEARCH(" "&amp;BO27:BO309&amp;" ",AP296)))&gt;0,"BLOQUE MOLLUSQUES",""))</f>
        <v/>
      </c>
      <c r="AS296" s="964" t="str" cm="1">
        <f t="array" ref="AS296">IF(AM296="","",IF(SUMPRODUCT(--(BS27:BS309&lt;&gt;""),--ISNUMBER(SEARCH(" "&amp;BS27:BS309&amp;" ",AP296)))&gt;0,"FORCE MOLLUSQUES",""))</f>
        <v/>
      </c>
      <c r="AT296" s="965" t="str">
        <f t="shared" si="74"/>
        <v/>
      </c>
      <c r="AU296" s="965" t="str">
        <f t="shared" si="77"/>
        <v/>
      </c>
      <c r="AV296" s="964" t="str">
        <f t="shared" si="75"/>
        <v/>
      </c>
      <c r="AW296" s="964" t="str" cm="1">
        <f t="array" ref="AW296">IF(AM296="","",IF(AQ296&lt;&gt;"","",IF(SUMPRODUCT(--(BM27:BM1509=AW26),--(BL27:BL1509&lt;&gt;""),--ISNUMBER(SEARCH(" "&amp;BL27:BL1509&amp;" ",AP296)))&gt;0,AW26,"")))</f>
        <v/>
      </c>
      <c r="AX296" s="964" t="str" cm="1">
        <f t="array" ref="AX296">IF(AM296="","",IF(AQ296&lt;&gt;"","",IF(SUMPRODUCT(--(BM27:BM1509=AX26),--(BL27:BL1509&lt;&gt;""),--ISNUMBER(SEARCH(" "&amp;BL27:BL1509&amp;" ",AP296)))&gt;0,AX26,"")))</f>
        <v/>
      </c>
      <c r="AY296" s="964" t="str" cm="1">
        <f t="array" ref="AY296">IF(AM296="","",IF(AQ296&lt;&gt;"","",IF(SUMPRODUCT(--(BM27:BM1509=AY26),--(BL27:BL1509&lt;&gt;""),--ISNUMBER(SEARCH(" "&amp;BL27:BL1509&amp;" ",AP296)))&gt;0,AY26,"")))</f>
        <v/>
      </c>
      <c r="AZ296" s="964" t="str" cm="1">
        <f t="array" ref="AZ296">IF(AM296="","",IF(AQ296&lt;&gt;"","",IF(SUMPRODUCT(--(BM27:BM1509=AZ26),--(BL27:BL1509&lt;&gt;""),--ISNUMBER(SEARCH(" "&amp;BL27:BL1509&amp;" ",AP296)))&gt;0,AZ26,"")))</f>
        <v/>
      </c>
      <c r="BA296" s="964" t="str" cm="1">
        <f t="array" ref="BA296">IF(AM296="","",IF(AQ296&lt;&gt;"","",IF(SUMPRODUCT(--(BM27:BM1509=BA26),--(BL27:BL1509&lt;&gt;""),--ISNUMBER(SEARCH(" "&amp;BL27:BL1509&amp;" ",AP296)))&gt;0,BA26,"")))</f>
        <v/>
      </c>
      <c r="BB296" s="964" t="str" cm="1">
        <f t="array" ref="BB296">IF(AM296="","",IF(AQ296&lt;&gt;"","",IF(SUMPRODUCT(--(BM27:BM1509=BB26),--(BL27:BL1509&lt;&gt;""),--ISNUMBER(SEARCH(" "&amp;BL27:BL1509&amp;" ",AP296)))&gt;0,BB26,"")))</f>
        <v/>
      </c>
      <c r="BC296" s="964" t="str" cm="1">
        <f t="array" ref="BC296">IF(AM296="","",IF(AQ296&lt;&gt;"","",IF(SUMPRODUCT(--(BM27:BM1509=BC26),--(BL27:BL1509&lt;&gt;""),--ISNUMBER(SEARCH(" "&amp;BL27:BL1509&amp;" ",AP296)))&gt;0,BC26,"")))</f>
        <v/>
      </c>
      <c r="BD296" s="964" t="str" cm="1">
        <f t="array" ref="BD296">IF(AM296="","",IF(AQ296&lt;&gt;"","",IF(SUMPRODUCT(--(BM27:BM1509=BD26),--(BL27:BL1509&lt;&gt;""),--ISNUMBER(SEARCH(" "&amp;BL27:BL1509&amp;" ",AP296)))&gt;0,BD26,"")))</f>
        <v/>
      </c>
      <c r="BE296" s="964" t="str" cm="1">
        <f t="array" ref="BE296">IF(AM296="","",IF(AQ296&lt;&gt;"","",IF(SUMPRODUCT(--(BM27:BM1509=BE26),--(BL27:BL1509&lt;&gt;""),--ISNUMBER(SEARCH(" "&amp;BL27:BL1509&amp;" ",AP296)))&gt;0,BE26,"")))</f>
        <v/>
      </c>
      <c r="BF296" s="964" t="str" cm="1">
        <f t="array" ref="BF296">IF(AM296="","",IF(AQ296&lt;&gt;"","",IF(SUMPRODUCT(--(BM27:BM1509=BF26),--(BL27:BL1509&lt;&gt;""),--ISNUMBER(SEARCH(" "&amp;BL27:BL1509&amp;" ",AP296)))&gt;0,BF26,"")))</f>
        <v/>
      </c>
      <c r="BG296" s="964" t="str" cm="1">
        <f t="array" ref="BG296">IF(AM296="","",IF(AQ296&lt;&gt;"","",IF(SUMPRODUCT(--(BM27:BM1509=BG26),--(BL27:BL1509&lt;&gt;""),--ISNUMBER(SEARCH(" "&amp;BL27:BL1509&amp;" ",AP296)))&gt;0,BG26,"")))</f>
        <v/>
      </c>
      <c r="BH296" s="964" t="str" cm="1">
        <f t="array" ref="BH296">IF(AM296="","",IF(AQ296&lt;&gt;"","",IF(SUMPRODUCT(--(BM27:BM1509=BH26),--(BL27:BL1509&lt;&gt;""),--ISNUMBER(SEARCH(" "&amp;BL27:BL1509&amp;" ",AP296)))&gt;0,BH26,"")))</f>
        <v/>
      </c>
      <c r="BI296" s="964" t="str" cm="1">
        <f t="array" ref="BI296">IF(AM296="","",IF(AQ296&lt;&gt;"","",IF(SUMPRODUCT(--(BM27:BM1509=BI26),--(BL27:BL1509&lt;&gt;""),--ISNUMBER(SEARCH(" "&amp;BL27:BL1509&amp;" ",AP296)))&gt;0,BI26,"")))</f>
        <v/>
      </c>
      <c r="BJ296" s="964" t="str" cm="1">
        <f t="array" ref="BJ296">IF(AM296="","",IF(AS296&lt;&gt;"",BJ26,IF(AR296&lt;&gt;"","",IF(AQ296&lt;&gt;"","",IF(SUMPRODUCT(--(BM27:BM1509=BJ26),--(BL27:BL1509&lt;&gt;""),--ISNUMBER(SEARCH(" "&amp;BL27:BL1509&amp;" ",AP296)))&gt;0,BJ26,"")))))</f>
        <v/>
      </c>
      <c r="BL296" s="964" t="s">
        <v>562</v>
      </c>
      <c r="BM296" s="964" t="s">
        <v>1962</v>
      </c>
      <c r="BO296" s="964"/>
      <c r="BP296" s="964"/>
      <c r="BQ296" s="964"/>
      <c r="BS296" s="964"/>
      <c r="BT296" s="964"/>
      <c r="BU296" s="964"/>
      <c r="CM296" s="49">
        <v>1</v>
      </c>
    </row>
    <row r="297" spans="4:91" ht="30" customHeight="1">
      <c r="D297" s="674"/>
      <c r="E297" s="680"/>
      <c r="F297" s="681"/>
      <c r="G297" s="680"/>
      <c r="H297" s="682"/>
      <c r="I297" s="891"/>
      <c r="J297" s="892"/>
      <c r="K297" s="745"/>
      <c r="L297" s="893"/>
      <c r="M297" s="894"/>
      <c r="N297" s="895"/>
      <c r="O297" s="896"/>
      <c r="P297" s="137"/>
      <c r="Q297" s="897"/>
      <c r="R297" s="751"/>
      <c r="S297" s="898"/>
      <c r="T297" s="753"/>
      <c r="U297" s="899"/>
      <c r="V297" s="900"/>
      <c r="W297" s="756"/>
      <c r="X297" s="764"/>
      <c r="Z297" s="957" t="str">
        <f>IF(AA297="","",COUNTIF(AA27:AA297,"&lt;&gt;"))</f>
        <v/>
      </c>
      <c r="AA297" s="958"/>
      <c r="AB297" s="974" t="str">
        <f t="shared" si="76"/>
        <v/>
      </c>
      <c r="AC297" s="984" t="str">
        <f t="shared" si="64"/>
        <v/>
      </c>
      <c r="AD297" s="961" t="str">
        <f t="shared" si="65"/>
        <v/>
      </c>
      <c r="AE297" s="962" t="str">
        <f t="shared" si="66"/>
        <v/>
      </c>
      <c r="AF297" s="963" t="str">
        <f>IF(AG297="","",COUNTIF(AG27:AG297,"&lt;&gt;"))</f>
        <v/>
      </c>
      <c r="AG297" s="958" t="str" cm="1">
        <f t="array" ref="AG297">IF(AK297="","",IF(LEN(AK297)&lt;=MAX(10,AF22),AK297,IFERROR(LEFT(AK297,LOOKUP(2,1/(MID(AK297,ROW(10:509),1)=" ")/(ROW(10:509)&lt;=MAX(10,AF22)),ROW(10:509))-1),LEFT(AK297,MAX(10,AF22)))))</f>
        <v/>
      </c>
      <c r="AH297" s="963" t="str">
        <f t="shared" si="67"/>
        <v/>
      </c>
      <c r="AI297" s="963" t="str">
        <f t="shared" si="68"/>
        <v/>
      </c>
      <c r="AJ297" s="964" t="str">
        <f>IF(AL296&lt;&gt;"",AJ296,IF(AJ296&lt;MAX(Z27:Z326),AJ296+1,""))</f>
        <v/>
      </c>
      <c r="AK297" s="965" t="str">
        <f>IF(AJ297="","",IF(AL296&lt;&gt;"",AL296,INDEX(AD27:AD326,MATCH(AJ297,Z27:Z326,0))))</f>
        <v/>
      </c>
      <c r="AL297" s="965" t="str">
        <f t="shared" si="69"/>
        <v/>
      </c>
      <c r="AM297" s="966" t="str">
        <f t="shared" si="70"/>
        <v/>
      </c>
      <c r="AN297" s="967" t="str">
        <f t="shared" si="71"/>
        <v/>
      </c>
      <c r="AO297" s="967" t="str">
        <f t="shared" si="72"/>
        <v/>
      </c>
      <c r="AP297" s="966" t="str">
        <f t="shared" si="73"/>
        <v/>
      </c>
      <c r="AQ297" s="967" t="str">
        <f>IF(AM297="","",IF(COUNTIF(BO27:BO309,TRIM(AP297))&gt;0,"EXCLUSION EXACTE",""))</f>
        <v/>
      </c>
      <c r="AR297" s="967" t="str" cm="1">
        <f t="array" ref="AR297">IF(AM297="","",IF(SUMPRODUCT(--(BO27:BO309&lt;&gt;""),--ISNUMBER(SEARCH(" "&amp;BO27:BO309&amp;" ",AP297)))&gt;0,"BLOQUE MOLLUSQUES",""))</f>
        <v/>
      </c>
      <c r="AS297" s="967" t="str" cm="1">
        <f t="array" ref="AS297">IF(AM297="","",IF(SUMPRODUCT(--(BS27:BS309&lt;&gt;""),--ISNUMBER(SEARCH(" "&amp;BS27:BS309&amp;" ",AP297)))&gt;0,"FORCE MOLLUSQUES",""))</f>
        <v/>
      </c>
      <c r="AT297" s="966" t="str">
        <f t="shared" si="74"/>
        <v/>
      </c>
      <c r="AU297" s="966" t="str">
        <f t="shared" si="77"/>
        <v/>
      </c>
      <c r="AV297" s="967" t="str">
        <f t="shared" si="75"/>
        <v/>
      </c>
      <c r="AW297" s="967" t="str" cm="1">
        <f t="array" ref="AW297">IF(AM297="","",IF(AQ297&lt;&gt;"","",IF(SUMPRODUCT(--(BM27:BM1509=AW26),--(BL27:BL1509&lt;&gt;""),--ISNUMBER(SEARCH(" "&amp;BL27:BL1509&amp;" ",AP297)))&gt;0,AW26,"")))</f>
        <v/>
      </c>
      <c r="AX297" s="967" t="str" cm="1">
        <f t="array" ref="AX297">IF(AM297="","",IF(AQ297&lt;&gt;"","",IF(SUMPRODUCT(--(BM27:BM1509=AX26),--(BL27:BL1509&lt;&gt;""),--ISNUMBER(SEARCH(" "&amp;BL27:BL1509&amp;" ",AP297)))&gt;0,AX26,"")))</f>
        <v/>
      </c>
      <c r="AY297" s="967" t="str" cm="1">
        <f t="array" ref="AY297">IF(AM297="","",IF(AQ297&lt;&gt;"","",IF(SUMPRODUCT(--(BM27:BM1509=AY26),--(BL27:BL1509&lt;&gt;""),--ISNUMBER(SEARCH(" "&amp;BL27:BL1509&amp;" ",AP297)))&gt;0,AY26,"")))</f>
        <v/>
      </c>
      <c r="AZ297" s="967" t="str" cm="1">
        <f t="array" ref="AZ297">IF(AM297="","",IF(AQ297&lt;&gt;"","",IF(SUMPRODUCT(--(BM27:BM1509=AZ26),--(BL27:BL1509&lt;&gt;""),--ISNUMBER(SEARCH(" "&amp;BL27:BL1509&amp;" ",AP297)))&gt;0,AZ26,"")))</f>
        <v/>
      </c>
      <c r="BA297" s="967" t="str" cm="1">
        <f t="array" ref="BA297">IF(AM297="","",IF(AQ297&lt;&gt;"","",IF(SUMPRODUCT(--(BM27:BM1509=BA26),--(BL27:BL1509&lt;&gt;""),--ISNUMBER(SEARCH(" "&amp;BL27:BL1509&amp;" ",AP297)))&gt;0,BA26,"")))</f>
        <v/>
      </c>
      <c r="BB297" s="967" t="str" cm="1">
        <f t="array" ref="BB297">IF(AM297="","",IF(AQ297&lt;&gt;"","",IF(SUMPRODUCT(--(BM27:BM1509=BB26),--(BL27:BL1509&lt;&gt;""),--ISNUMBER(SEARCH(" "&amp;BL27:BL1509&amp;" ",AP297)))&gt;0,BB26,"")))</f>
        <v/>
      </c>
      <c r="BC297" s="967" t="str" cm="1">
        <f t="array" ref="BC297">IF(AM297="","",IF(AQ297&lt;&gt;"","",IF(SUMPRODUCT(--(BM27:BM1509=BC26),--(BL27:BL1509&lt;&gt;""),--ISNUMBER(SEARCH(" "&amp;BL27:BL1509&amp;" ",AP297)))&gt;0,BC26,"")))</f>
        <v/>
      </c>
      <c r="BD297" s="967" t="str" cm="1">
        <f t="array" ref="BD297">IF(AM297="","",IF(AQ297&lt;&gt;"","",IF(SUMPRODUCT(--(BM27:BM1509=BD26),--(BL27:BL1509&lt;&gt;""),--ISNUMBER(SEARCH(" "&amp;BL27:BL1509&amp;" ",AP297)))&gt;0,BD26,"")))</f>
        <v/>
      </c>
      <c r="BE297" s="967" t="str" cm="1">
        <f t="array" ref="BE297">IF(AM297="","",IF(AQ297&lt;&gt;"","",IF(SUMPRODUCT(--(BM27:BM1509=BE26),--(BL27:BL1509&lt;&gt;""),--ISNUMBER(SEARCH(" "&amp;BL27:BL1509&amp;" ",AP297)))&gt;0,BE26,"")))</f>
        <v/>
      </c>
      <c r="BF297" s="967" t="str" cm="1">
        <f t="array" ref="BF297">IF(AM297="","",IF(AQ297&lt;&gt;"","",IF(SUMPRODUCT(--(BM27:BM1509=BF26),--(BL27:BL1509&lt;&gt;""),--ISNUMBER(SEARCH(" "&amp;BL27:BL1509&amp;" ",AP297)))&gt;0,BF26,"")))</f>
        <v/>
      </c>
      <c r="BG297" s="967" t="str" cm="1">
        <f t="array" ref="BG297">IF(AM297="","",IF(AQ297&lt;&gt;"","",IF(SUMPRODUCT(--(BM27:BM1509=BG26),--(BL27:BL1509&lt;&gt;""),--ISNUMBER(SEARCH(" "&amp;BL27:BL1509&amp;" ",AP297)))&gt;0,BG26,"")))</f>
        <v/>
      </c>
      <c r="BH297" s="967" t="str" cm="1">
        <f t="array" ref="BH297">IF(AM297="","",IF(AQ297&lt;&gt;"","",IF(SUMPRODUCT(--(BM27:BM1509=BH26),--(BL27:BL1509&lt;&gt;""),--ISNUMBER(SEARCH(" "&amp;BL27:BL1509&amp;" ",AP297)))&gt;0,BH26,"")))</f>
        <v/>
      </c>
      <c r="BI297" s="967" t="str" cm="1">
        <f t="array" ref="BI297">IF(AM297="","",IF(AQ297&lt;&gt;"","",IF(SUMPRODUCT(--(BM27:BM1509=BI26),--(BL27:BL1509&lt;&gt;""),--ISNUMBER(SEARCH(" "&amp;BL27:BL1509&amp;" ",AP297)))&gt;0,BI26,"")))</f>
        <v/>
      </c>
      <c r="BJ297" s="967" t="str" cm="1">
        <f t="array" ref="BJ297">IF(AM297="","",IF(AS297&lt;&gt;"",BJ26,IF(AR297&lt;&gt;"","",IF(AQ297&lt;&gt;"","",IF(SUMPRODUCT(--(BM27:BM1509=BJ26),--(BL27:BL1509&lt;&gt;""),--ISNUMBER(SEARCH(" "&amp;BL27:BL1509&amp;" ",AP297)))&gt;0,BJ26,"")))))</f>
        <v/>
      </c>
      <c r="BL297" s="968" t="s">
        <v>2298</v>
      </c>
      <c r="BM297" s="968" t="s">
        <v>1962</v>
      </c>
      <c r="BO297" s="964"/>
      <c r="BP297" s="964"/>
      <c r="BQ297" s="964"/>
      <c r="BS297" s="964"/>
      <c r="BT297" s="964"/>
      <c r="BU297" s="964"/>
      <c r="CM297" s="49">
        <v>1</v>
      </c>
    </row>
    <row r="298" spans="4:91" ht="30" customHeight="1">
      <c r="D298" s="674"/>
      <c r="E298" s="680"/>
      <c r="F298" s="681"/>
      <c r="G298" s="680"/>
      <c r="H298" s="682"/>
      <c r="I298" s="891"/>
      <c r="J298" s="892"/>
      <c r="K298" s="745"/>
      <c r="L298" s="893"/>
      <c r="M298" s="894"/>
      <c r="N298" s="895"/>
      <c r="O298" s="896"/>
      <c r="P298" s="137"/>
      <c r="Q298" s="897"/>
      <c r="R298" s="751"/>
      <c r="S298" s="898"/>
      <c r="T298" s="753"/>
      <c r="U298" s="899"/>
      <c r="V298" s="900"/>
      <c r="W298" s="756"/>
      <c r="X298" s="764"/>
      <c r="Z298" s="973" t="str">
        <f>IF(AA298="","",COUNTIF(AA27:AA298,"&lt;&gt;"))</f>
        <v/>
      </c>
      <c r="AA298" s="965"/>
      <c r="AB298" s="974" t="str">
        <f t="shared" si="76"/>
        <v/>
      </c>
      <c r="AC298" s="984" t="str">
        <f t="shared" si="64"/>
        <v/>
      </c>
      <c r="AD298" s="976" t="str">
        <f t="shared" si="65"/>
        <v/>
      </c>
      <c r="AE298" s="977" t="str">
        <f t="shared" si="66"/>
        <v/>
      </c>
      <c r="AF298" s="964" t="str">
        <f>IF(AG298="","",COUNTIF(AG27:AG298,"&lt;&gt;"))</f>
        <v/>
      </c>
      <c r="AG298" s="965" t="str" cm="1">
        <f t="array" ref="AG298">IF(AK298="","",IF(LEN(AK298)&lt;=MAX(10,AF22),AK298,IFERROR(LEFT(AK298,LOOKUP(2,1/(MID(AK298,ROW(10:509),1)=" ")/(ROW(10:509)&lt;=MAX(10,AF22)),ROW(10:509))-1),LEFT(AK298,MAX(10,AF22)))))</f>
        <v/>
      </c>
      <c r="AH298" s="964" t="str">
        <f t="shared" si="67"/>
        <v/>
      </c>
      <c r="AI298" s="964" t="str">
        <f t="shared" si="68"/>
        <v/>
      </c>
      <c r="AJ298" s="964" t="str">
        <f>IF(AL297&lt;&gt;"",AJ297,IF(AJ297&lt;MAX(Z27:Z326),AJ297+1,""))</f>
        <v/>
      </c>
      <c r="AK298" s="965" t="str">
        <f>IF(AJ298="","",IF(AL297&lt;&gt;"",AL297,INDEX(AD27:AD326,MATCH(AJ298,Z27:Z326,0))))</f>
        <v/>
      </c>
      <c r="AL298" s="965" t="str">
        <f t="shared" si="69"/>
        <v/>
      </c>
      <c r="AM298" s="965" t="str">
        <f t="shared" si="70"/>
        <v/>
      </c>
      <c r="AN298" s="964" t="str">
        <f t="shared" si="71"/>
        <v/>
      </c>
      <c r="AO298" s="964" t="str">
        <f t="shared" si="72"/>
        <v/>
      </c>
      <c r="AP298" s="965" t="str">
        <f t="shared" si="73"/>
        <v/>
      </c>
      <c r="AQ298" s="964" t="str">
        <f>IF(AM298="","",IF(COUNTIF(BO27:BO309,TRIM(AP298))&gt;0,"EXCLUSION EXACTE",""))</f>
        <v/>
      </c>
      <c r="AR298" s="964" t="str" cm="1">
        <f t="array" ref="AR298">IF(AM298="","",IF(SUMPRODUCT(--(BO27:BO309&lt;&gt;""),--ISNUMBER(SEARCH(" "&amp;BO27:BO309&amp;" ",AP298)))&gt;0,"BLOQUE MOLLUSQUES",""))</f>
        <v/>
      </c>
      <c r="AS298" s="964" t="str" cm="1">
        <f t="array" ref="AS298">IF(AM298="","",IF(SUMPRODUCT(--(BS27:BS309&lt;&gt;""),--ISNUMBER(SEARCH(" "&amp;BS27:BS309&amp;" ",AP298)))&gt;0,"FORCE MOLLUSQUES",""))</f>
        <v/>
      </c>
      <c r="AT298" s="965" t="str">
        <f t="shared" si="74"/>
        <v/>
      </c>
      <c r="AU298" s="965" t="str">
        <f t="shared" si="77"/>
        <v/>
      </c>
      <c r="AV298" s="964" t="str">
        <f t="shared" si="75"/>
        <v/>
      </c>
      <c r="AW298" s="964" t="str" cm="1">
        <f t="array" ref="AW298">IF(AM298="","",IF(AQ298&lt;&gt;"","",IF(SUMPRODUCT(--(BM27:BM1509=AW26),--(BL27:BL1509&lt;&gt;""),--ISNUMBER(SEARCH(" "&amp;BL27:BL1509&amp;" ",AP298)))&gt;0,AW26,"")))</f>
        <v/>
      </c>
      <c r="AX298" s="964" t="str" cm="1">
        <f t="array" ref="AX298">IF(AM298="","",IF(AQ298&lt;&gt;"","",IF(SUMPRODUCT(--(BM27:BM1509=AX26),--(BL27:BL1509&lt;&gt;""),--ISNUMBER(SEARCH(" "&amp;BL27:BL1509&amp;" ",AP298)))&gt;0,AX26,"")))</f>
        <v/>
      </c>
      <c r="AY298" s="964" t="str" cm="1">
        <f t="array" ref="AY298">IF(AM298="","",IF(AQ298&lt;&gt;"","",IF(SUMPRODUCT(--(BM27:BM1509=AY26),--(BL27:BL1509&lt;&gt;""),--ISNUMBER(SEARCH(" "&amp;BL27:BL1509&amp;" ",AP298)))&gt;0,AY26,"")))</f>
        <v/>
      </c>
      <c r="AZ298" s="964" t="str" cm="1">
        <f t="array" ref="AZ298">IF(AM298="","",IF(AQ298&lt;&gt;"","",IF(SUMPRODUCT(--(BM27:BM1509=AZ26),--(BL27:BL1509&lt;&gt;""),--ISNUMBER(SEARCH(" "&amp;BL27:BL1509&amp;" ",AP298)))&gt;0,AZ26,"")))</f>
        <v/>
      </c>
      <c r="BA298" s="964" t="str" cm="1">
        <f t="array" ref="BA298">IF(AM298="","",IF(AQ298&lt;&gt;"","",IF(SUMPRODUCT(--(BM27:BM1509=BA26),--(BL27:BL1509&lt;&gt;""),--ISNUMBER(SEARCH(" "&amp;BL27:BL1509&amp;" ",AP298)))&gt;0,BA26,"")))</f>
        <v/>
      </c>
      <c r="BB298" s="964" t="str" cm="1">
        <f t="array" ref="BB298">IF(AM298="","",IF(AQ298&lt;&gt;"","",IF(SUMPRODUCT(--(BM27:BM1509=BB26),--(BL27:BL1509&lt;&gt;""),--ISNUMBER(SEARCH(" "&amp;BL27:BL1509&amp;" ",AP298)))&gt;0,BB26,"")))</f>
        <v/>
      </c>
      <c r="BC298" s="964" t="str" cm="1">
        <f t="array" ref="BC298">IF(AM298="","",IF(AQ298&lt;&gt;"","",IF(SUMPRODUCT(--(BM27:BM1509=BC26),--(BL27:BL1509&lt;&gt;""),--ISNUMBER(SEARCH(" "&amp;BL27:BL1509&amp;" ",AP298)))&gt;0,BC26,"")))</f>
        <v/>
      </c>
      <c r="BD298" s="964" t="str" cm="1">
        <f t="array" ref="BD298">IF(AM298="","",IF(AQ298&lt;&gt;"","",IF(SUMPRODUCT(--(BM27:BM1509=BD26),--(BL27:BL1509&lt;&gt;""),--ISNUMBER(SEARCH(" "&amp;BL27:BL1509&amp;" ",AP298)))&gt;0,BD26,"")))</f>
        <v/>
      </c>
      <c r="BE298" s="964" t="str" cm="1">
        <f t="array" ref="BE298">IF(AM298="","",IF(AQ298&lt;&gt;"","",IF(SUMPRODUCT(--(BM27:BM1509=BE26),--(BL27:BL1509&lt;&gt;""),--ISNUMBER(SEARCH(" "&amp;BL27:BL1509&amp;" ",AP298)))&gt;0,BE26,"")))</f>
        <v/>
      </c>
      <c r="BF298" s="964" t="str" cm="1">
        <f t="array" ref="BF298">IF(AM298="","",IF(AQ298&lt;&gt;"","",IF(SUMPRODUCT(--(BM27:BM1509=BF26),--(BL27:BL1509&lt;&gt;""),--ISNUMBER(SEARCH(" "&amp;BL27:BL1509&amp;" ",AP298)))&gt;0,BF26,"")))</f>
        <v/>
      </c>
      <c r="BG298" s="964" t="str" cm="1">
        <f t="array" ref="BG298">IF(AM298="","",IF(AQ298&lt;&gt;"","",IF(SUMPRODUCT(--(BM27:BM1509=BG26),--(BL27:BL1509&lt;&gt;""),--ISNUMBER(SEARCH(" "&amp;BL27:BL1509&amp;" ",AP298)))&gt;0,BG26,"")))</f>
        <v/>
      </c>
      <c r="BH298" s="964" t="str" cm="1">
        <f t="array" ref="BH298">IF(AM298="","",IF(AQ298&lt;&gt;"","",IF(SUMPRODUCT(--(BM27:BM1509=BH26),--(BL27:BL1509&lt;&gt;""),--ISNUMBER(SEARCH(" "&amp;BL27:BL1509&amp;" ",AP298)))&gt;0,BH26,"")))</f>
        <v/>
      </c>
      <c r="BI298" s="964" t="str" cm="1">
        <f t="array" ref="BI298">IF(AM298="","",IF(AQ298&lt;&gt;"","",IF(SUMPRODUCT(--(BM27:BM1509=BI26),--(BL27:BL1509&lt;&gt;""),--ISNUMBER(SEARCH(" "&amp;BL27:BL1509&amp;" ",AP298)))&gt;0,BI26,"")))</f>
        <v/>
      </c>
      <c r="BJ298" s="964" t="str" cm="1">
        <f t="array" ref="BJ298">IF(AM298="","",IF(AS298&lt;&gt;"",BJ26,IF(AR298&lt;&gt;"","",IF(AQ298&lt;&gt;"","",IF(SUMPRODUCT(--(BM27:BM1509=BJ26),--(BL27:BL1509&lt;&gt;""),--ISNUMBER(SEARCH(" "&amp;BL27:BL1509&amp;" ",AP298)))&gt;0,BJ26,"")))))</f>
        <v/>
      </c>
      <c r="BL298" s="964" t="s">
        <v>2299</v>
      </c>
      <c r="BM298" s="964" t="s">
        <v>1962</v>
      </c>
      <c r="BO298" s="964"/>
      <c r="BP298" s="964"/>
      <c r="BQ298" s="964"/>
      <c r="BS298" s="964"/>
      <c r="BT298" s="964"/>
      <c r="BU298" s="964"/>
      <c r="CM298" s="49">
        <v>1</v>
      </c>
    </row>
    <row r="299" spans="4:91" ht="30" customHeight="1">
      <c r="D299" s="674"/>
      <c r="E299" s="680"/>
      <c r="F299" s="681"/>
      <c r="G299" s="680"/>
      <c r="H299" s="682"/>
      <c r="I299" s="891"/>
      <c r="J299" s="892"/>
      <c r="K299" s="745"/>
      <c r="L299" s="893"/>
      <c r="M299" s="894"/>
      <c r="N299" s="895"/>
      <c r="O299" s="896"/>
      <c r="P299" s="137"/>
      <c r="Q299" s="897"/>
      <c r="R299" s="751"/>
      <c r="S299" s="898"/>
      <c r="T299" s="753"/>
      <c r="U299" s="899"/>
      <c r="V299" s="900"/>
      <c r="W299" s="756"/>
      <c r="X299" s="764"/>
      <c r="Z299" s="957" t="str">
        <f>IF(AA299="","",COUNTIF(AA27:AA299,"&lt;&gt;"))</f>
        <v/>
      </c>
      <c r="AA299" s="958"/>
      <c r="AB299" s="974" t="str">
        <f t="shared" si="76"/>
        <v/>
      </c>
      <c r="AC299" s="984" t="str">
        <f t="shared" si="64"/>
        <v/>
      </c>
      <c r="AD299" s="961" t="str">
        <f t="shared" si="65"/>
        <v/>
      </c>
      <c r="AE299" s="962" t="str">
        <f t="shared" si="66"/>
        <v/>
      </c>
      <c r="AF299" s="963" t="str">
        <f>IF(AG299="","",COUNTIF(AG27:AG299,"&lt;&gt;"))</f>
        <v/>
      </c>
      <c r="AG299" s="958" t="str" cm="1">
        <f t="array" ref="AG299">IF(AK299="","",IF(LEN(AK299)&lt;=MAX(10,AF22),AK299,IFERROR(LEFT(AK299,LOOKUP(2,1/(MID(AK299,ROW(10:509),1)=" ")/(ROW(10:509)&lt;=MAX(10,AF22)),ROW(10:509))-1),LEFT(AK299,MAX(10,AF22)))))</f>
        <v/>
      </c>
      <c r="AH299" s="963" t="str">
        <f t="shared" si="67"/>
        <v/>
      </c>
      <c r="AI299" s="963" t="str">
        <f t="shared" si="68"/>
        <v/>
      </c>
      <c r="AJ299" s="964" t="str">
        <f>IF(AL298&lt;&gt;"",AJ298,IF(AJ298&lt;MAX(Z27:Z326),AJ298+1,""))</f>
        <v/>
      </c>
      <c r="AK299" s="965" t="str">
        <f>IF(AJ299="","",IF(AL298&lt;&gt;"",AL298,INDEX(AD27:AD326,MATCH(AJ299,Z27:Z326,0))))</f>
        <v/>
      </c>
      <c r="AL299" s="965" t="str">
        <f t="shared" si="69"/>
        <v/>
      </c>
      <c r="AM299" s="966" t="str">
        <f t="shared" si="70"/>
        <v/>
      </c>
      <c r="AN299" s="967" t="str">
        <f t="shared" si="71"/>
        <v/>
      </c>
      <c r="AO299" s="967" t="str">
        <f t="shared" si="72"/>
        <v/>
      </c>
      <c r="AP299" s="966" t="str">
        <f t="shared" si="73"/>
        <v/>
      </c>
      <c r="AQ299" s="967" t="str">
        <f>IF(AM299="","",IF(COUNTIF(BO27:BO309,TRIM(AP299))&gt;0,"EXCLUSION EXACTE",""))</f>
        <v/>
      </c>
      <c r="AR299" s="967" t="str" cm="1">
        <f t="array" ref="AR299">IF(AM299="","",IF(SUMPRODUCT(--(BO27:BO309&lt;&gt;""),--ISNUMBER(SEARCH(" "&amp;BO27:BO309&amp;" ",AP299)))&gt;0,"BLOQUE MOLLUSQUES",""))</f>
        <v/>
      </c>
      <c r="AS299" s="967" t="str" cm="1">
        <f t="array" ref="AS299">IF(AM299="","",IF(SUMPRODUCT(--(BS27:BS309&lt;&gt;""),--ISNUMBER(SEARCH(" "&amp;BS27:BS309&amp;" ",AP299)))&gt;0,"FORCE MOLLUSQUES",""))</f>
        <v/>
      </c>
      <c r="AT299" s="966" t="str">
        <f t="shared" si="74"/>
        <v/>
      </c>
      <c r="AU299" s="966" t="str">
        <f t="shared" si="77"/>
        <v/>
      </c>
      <c r="AV299" s="967" t="str">
        <f t="shared" si="75"/>
        <v/>
      </c>
      <c r="AW299" s="967" t="str" cm="1">
        <f t="array" ref="AW299">IF(AM299="","",IF(AQ299&lt;&gt;"","",IF(SUMPRODUCT(--(BM27:BM1509=AW26),--(BL27:BL1509&lt;&gt;""),--ISNUMBER(SEARCH(" "&amp;BL27:BL1509&amp;" ",AP299)))&gt;0,AW26,"")))</f>
        <v/>
      </c>
      <c r="AX299" s="967" t="str" cm="1">
        <f t="array" ref="AX299">IF(AM299="","",IF(AQ299&lt;&gt;"","",IF(SUMPRODUCT(--(BM27:BM1509=AX26),--(BL27:BL1509&lt;&gt;""),--ISNUMBER(SEARCH(" "&amp;BL27:BL1509&amp;" ",AP299)))&gt;0,AX26,"")))</f>
        <v/>
      </c>
      <c r="AY299" s="967" t="str" cm="1">
        <f t="array" ref="AY299">IF(AM299="","",IF(AQ299&lt;&gt;"","",IF(SUMPRODUCT(--(BM27:BM1509=AY26),--(BL27:BL1509&lt;&gt;""),--ISNUMBER(SEARCH(" "&amp;BL27:BL1509&amp;" ",AP299)))&gt;0,AY26,"")))</f>
        <v/>
      </c>
      <c r="AZ299" s="967" t="str" cm="1">
        <f t="array" ref="AZ299">IF(AM299="","",IF(AQ299&lt;&gt;"","",IF(SUMPRODUCT(--(BM27:BM1509=AZ26),--(BL27:BL1509&lt;&gt;""),--ISNUMBER(SEARCH(" "&amp;BL27:BL1509&amp;" ",AP299)))&gt;0,AZ26,"")))</f>
        <v/>
      </c>
      <c r="BA299" s="967" t="str" cm="1">
        <f t="array" ref="BA299">IF(AM299="","",IF(AQ299&lt;&gt;"","",IF(SUMPRODUCT(--(BM27:BM1509=BA26),--(BL27:BL1509&lt;&gt;""),--ISNUMBER(SEARCH(" "&amp;BL27:BL1509&amp;" ",AP299)))&gt;0,BA26,"")))</f>
        <v/>
      </c>
      <c r="BB299" s="967" t="str" cm="1">
        <f t="array" ref="BB299">IF(AM299="","",IF(AQ299&lt;&gt;"","",IF(SUMPRODUCT(--(BM27:BM1509=BB26),--(BL27:BL1509&lt;&gt;""),--ISNUMBER(SEARCH(" "&amp;BL27:BL1509&amp;" ",AP299)))&gt;0,BB26,"")))</f>
        <v/>
      </c>
      <c r="BC299" s="967" t="str" cm="1">
        <f t="array" ref="BC299">IF(AM299="","",IF(AQ299&lt;&gt;"","",IF(SUMPRODUCT(--(BM27:BM1509=BC26),--(BL27:BL1509&lt;&gt;""),--ISNUMBER(SEARCH(" "&amp;BL27:BL1509&amp;" ",AP299)))&gt;0,BC26,"")))</f>
        <v/>
      </c>
      <c r="BD299" s="967" t="str" cm="1">
        <f t="array" ref="BD299">IF(AM299="","",IF(AQ299&lt;&gt;"","",IF(SUMPRODUCT(--(BM27:BM1509=BD26),--(BL27:BL1509&lt;&gt;""),--ISNUMBER(SEARCH(" "&amp;BL27:BL1509&amp;" ",AP299)))&gt;0,BD26,"")))</f>
        <v/>
      </c>
      <c r="BE299" s="967" t="str" cm="1">
        <f t="array" ref="BE299">IF(AM299="","",IF(AQ299&lt;&gt;"","",IF(SUMPRODUCT(--(BM27:BM1509=BE26),--(BL27:BL1509&lt;&gt;""),--ISNUMBER(SEARCH(" "&amp;BL27:BL1509&amp;" ",AP299)))&gt;0,BE26,"")))</f>
        <v/>
      </c>
      <c r="BF299" s="967" t="str" cm="1">
        <f t="array" ref="BF299">IF(AM299="","",IF(AQ299&lt;&gt;"","",IF(SUMPRODUCT(--(BM27:BM1509=BF26),--(BL27:BL1509&lt;&gt;""),--ISNUMBER(SEARCH(" "&amp;BL27:BL1509&amp;" ",AP299)))&gt;0,BF26,"")))</f>
        <v/>
      </c>
      <c r="BG299" s="967" t="str" cm="1">
        <f t="array" ref="BG299">IF(AM299="","",IF(AQ299&lt;&gt;"","",IF(SUMPRODUCT(--(BM27:BM1509=BG26),--(BL27:BL1509&lt;&gt;""),--ISNUMBER(SEARCH(" "&amp;BL27:BL1509&amp;" ",AP299)))&gt;0,BG26,"")))</f>
        <v/>
      </c>
      <c r="BH299" s="967" t="str" cm="1">
        <f t="array" ref="BH299">IF(AM299="","",IF(AQ299&lt;&gt;"","",IF(SUMPRODUCT(--(BM27:BM1509=BH26),--(BL27:BL1509&lt;&gt;""),--ISNUMBER(SEARCH(" "&amp;BL27:BL1509&amp;" ",AP299)))&gt;0,BH26,"")))</f>
        <v/>
      </c>
      <c r="BI299" s="967" t="str" cm="1">
        <f t="array" ref="BI299">IF(AM299="","",IF(AQ299&lt;&gt;"","",IF(SUMPRODUCT(--(BM27:BM1509=BI26),--(BL27:BL1509&lt;&gt;""),--ISNUMBER(SEARCH(" "&amp;BL27:BL1509&amp;" ",AP299)))&gt;0,BI26,"")))</f>
        <v/>
      </c>
      <c r="BJ299" s="967" t="str" cm="1">
        <f t="array" ref="BJ299">IF(AM299="","",IF(AS299&lt;&gt;"",BJ26,IF(AR299&lt;&gt;"","",IF(AQ299&lt;&gt;"","",IF(SUMPRODUCT(--(BM27:BM1509=BJ26),--(BL27:BL1509&lt;&gt;""),--ISNUMBER(SEARCH(" "&amp;BL27:BL1509&amp;" ",AP299)))&gt;0,BJ26,"")))))</f>
        <v/>
      </c>
      <c r="BL299" s="968" t="s">
        <v>2300</v>
      </c>
      <c r="BM299" s="968" t="s">
        <v>1962</v>
      </c>
      <c r="BO299" s="964"/>
      <c r="BP299" s="964"/>
      <c r="BQ299" s="964"/>
      <c r="BS299" s="964"/>
      <c r="BT299" s="964"/>
      <c r="BU299" s="964"/>
      <c r="CM299" s="49">
        <v>1</v>
      </c>
    </row>
    <row r="300" spans="4:91" ht="30" customHeight="1">
      <c r="D300" s="674"/>
      <c r="E300" s="680"/>
      <c r="F300" s="681"/>
      <c r="G300" s="680"/>
      <c r="H300" s="682"/>
      <c r="I300" s="891"/>
      <c r="J300" s="892"/>
      <c r="K300" s="745"/>
      <c r="L300" s="893"/>
      <c r="M300" s="894"/>
      <c r="N300" s="895"/>
      <c r="O300" s="896"/>
      <c r="P300" s="137"/>
      <c r="Q300" s="897"/>
      <c r="R300" s="751"/>
      <c r="S300" s="898"/>
      <c r="T300" s="753"/>
      <c r="U300" s="899"/>
      <c r="V300" s="900"/>
      <c r="W300" s="756"/>
      <c r="X300" s="764"/>
      <c r="Z300" s="973" t="str">
        <f>IF(AA300="","",COUNTIF(AA27:AA300,"&lt;&gt;"))</f>
        <v/>
      </c>
      <c r="AA300" s="965"/>
      <c r="AB300" s="974" t="str">
        <f t="shared" si="76"/>
        <v/>
      </c>
      <c r="AC300" s="984" t="str">
        <f t="shared" si="64"/>
        <v/>
      </c>
      <c r="AD300" s="976" t="str">
        <f t="shared" si="65"/>
        <v/>
      </c>
      <c r="AE300" s="977" t="str">
        <f t="shared" si="66"/>
        <v/>
      </c>
      <c r="AF300" s="964" t="str">
        <f>IF(AG300="","",COUNTIF(AG27:AG300,"&lt;&gt;"))</f>
        <v/>
      </c>
      <c r="AG300" s="965" t="str" cm="1">
        <f t="array" ref="AG300">IF(AK300="","",IF(LEN(AK300)&lt;=MAX(10,AF22),AK300,IFERROR(LEFT(AK300,LOOKUP(2,1/(MID(AK300,ROW(10:509),1)=" ")/(ROW(10:509)&lt;=MAX(10,AF22)),ROW(10:509))-1),LEFT(AK300,MAX(10,AF22)))))</f>
        <v/>
      </c>
      <c r="AH300" s="964" t="str">
        <f t="shared" si="67"/>
        <v/>
      </c>
      <c r="AI300" s="964" t="str">
        <f t="shared" si="68"/>
        <v/>
      </c>
      <c r="AJ300" s="964" t="str">
        <f>IF(AL299&lt;&gt;"",AJ299,IF(AJ299&lt;MAX(Z27:Z326),AJ299+1,""))</f>
        <v/>
      </c>
      <c r="AK300" s="965" t="str">
        <f>IF(AJ300="","",IF(AL299&lt;&gt;"",AL299,INDEX(AD27:AD326,MATCH(AJ300,Z27:Z326,0))))</f>
        <v/>
      </c>
      <c r="AL300" s="965" t="str">
        <f t="shared" si="69"/>
        <v/>
      </c>
      <c r="AM300" s="965" t="str">
        <f t="shared" si="70"/>
        <v/>
      </c>
      <c r="AN300" s="964" t="str">
        <f t="shared" si="71"/>
        <v/>
      </c>
      <c r="AO300" s="964" t="str">
        <f t="shared" si="72"/>
        <v/>
      </c>
      <c r="AP300" s="965" t="str">
        <f t="shared" si="73"/>
        <v/>
      </c>
      <c r="AQ300" s="964" t="str">
        <f>IF(AM300="","",IF(COUNTIF(BO27:BO309,TRIM(AP300))&gt;0,"EXCLUSION EXACTE",""))</f>
        <v/>
      </c>
      <c r="AR300" s="964" t="str" cm="1">
        <f t="array" ref="AR300">IF(AM300="","",IF(SUMPRODUCT(--(BO27:BO309&lt;&gt;""),--ISNUMBER(SEARCH(" "&amp;BO27:BO309&amp;" ",AP300)))&gt;0,"BLOQUE MOLLUSQUES",""))</f>
        <v/>
      </c>
      <c r="AS300" s="964" t="str" cm="1">
        <f t="array" ref="AS300">IF(AM300="","",IF(SUMPRODUCT(--(BS27:BS309&lt;&gt;""),--ISNUMBER(SEARCH(" "&amp;BS27:BS309&amp;" ",AP300)))&gt;0,"FORCE MOLLUSQUES",""))</f>
        <v/>
      </c>
      <c r="AT300" s="965" t="str">
        <f t="shared" si="74"/>
        <v/>
      </c>
      <c r="AU300" s="965" t="str">
        <f t="shared" si="77"/>
        <v/>
      </c>
      <c r="AV300" s="964" t="str">
        <f t="shared" si="75"/>
        <v/>
      </c>
      <c r="AW300" s="964" t="str" cm="1">
        <f t="array" ref="AW300">IF(AM300="","",IF(AQ300&lt;&gt;"","",IF(SUMPRODUCT(--(BM27:BM1509=AW26),--(BL27:BL1509&lt;&gt;""),--ISNUMBER(SEARCH(" "&amp;BL27:BL1509&amp;" ",AP300)))&gt;0,AW26,"")))</f>
        <v/>
      </c>
      <c r="AX300" s="964" t="str" cm="1">
        <f t="array" ref="AX300">IF(AM300="","",IF(AQ300&lt;&gt;"","",IF(SUMPRODUCT(--(BM27:BM1509=AX26),--(BL27:BL1509&lt;&gt;""),--ISNUMBER(SEARCH(" "&amp;BL27:BL1509&amp;" ",AP300)))&gt;0,AX26,"")))</f>
        <v/>
      </c>
      <c r="AY300" s="964" t="str" cm="1">
        <f t="array" ref="AY300">IF(AM300="","",IF(AQ300&lt;&gt;"","",IF(SUMPRODUCT(--(BM27:BM1509=AY26),--(BL27:BL1509&lt;&gt;""),--ISNUMBER(SEARCH(" "&amp;BL27:BL1509&amp;" ",AP300)))&gt;0,AY26,"")))</f>
        <v/>
      </c>
      <c r="AZ300" s="964" t="str" cm="1">
        <f t="array" ref="AZ300">IF(AM300="","",IF(AQ300&lt;&gt;"","",IF(SUMPRODUCT(--(BM27:BM1509=AZ26),--(BL27:BL1509&lt;&gt;""),--ISNUMBER(SEARCH(" "&amp;BL27:BL1509&amp;" ",AP300)))&gt;0,AZ26,"")))</f>
        <v/>
      </c>
      <c r="BA300" s="964" t="str" cm="1">
        <f t="array" ref="BA300">IF(AM300="","",IF(AQ300&lt;&gt;"","",IF(SUMPRODUCT(--(BM27:BM1509=BA26),--(BL27:BL1509&lt;&gt;""),--ISNUMBER(SEARCH(" "&amp;BL27:BL1509&amp;" ",AP300)))&gt;0,BA26,"")))</f>
        <v/>
      </c>
      <c r="BB300" s="964" t="str" cm="1">
        <f t="array" ref="BB300">IF(AM300="","",IF(AQ300&lt;&gt;"","",IF(SUMPRODUCT(--(BM27:BM1509=BB26),--(BL27:BL1509&lt;&gt;""),--ISNUMBER(SEARCH(" "&amp;BL27:BL1509&amp;" ",AP300)))&gt;0,BB26,"")))</f>
        <v/>
      </c>
      <c r="BC300" s="964" t="str" cm="1">
        <f t="array" ref="BC300">IF(AM300="","",IF(AQ300&lt;&gt;"","",IF(SUMPRODUCT(--(BM27:BM1509=BC26),--(BL27:BL1509&lt;&gt;""),--ISNUMBER(SEARCH(" "&amp;BL27:BL1509&amp;" ",AP300)))&gt;0,BC26,"")))</f>
        <v/>
      </c>
      <c r="BD300" s="964" t="str" cm="1">
        <f t="array" ref="BD300">IF(AM300="","",IF(AQ300&lt;&gt;"","",IF(SUMPRODUCT(--(BM27:BM1509=BD26),--(BL27:BL1509&lt;&gt;""),--ISNUMBER(SEARCH(" "&amp;BL27:BL1509&amp;" ",AP300)))&gt;0,BD26,"")))</f>
        <v/>
      </c>
      <c r="BE300" s="964" t="str" cm="1">
        <f t="array" ref="BE300">IF(AM300="","",IF(AQ300&lt;&gt;"","",IF(SUMPRODUCT(--(BM27:BM1509=BE26),--(BL27:BL1509&lt;&gt;""),--ISNUMBER(SEARCH(" "&amp;BL27:BL1509&amp;" ",AP300)))&gt;0,BE26,"")))</f>
        <v/>
      </c>
      <c r="BF300" s="964" t="str" cm="1">
        <f t="array" ref="BF300">IF(AM300="","",IF(AQ300&lt;&gt;"","",IF(SUMPRODUCT(--(BM27:BM1509=BF26),--(BL27:BL1509&lt;&gt;""),--ISNUMBER(SEARCH(" "&amp;BL27:BL1509&amp;" ",AP300)))&gt;0,BF26,"")))</f>
        <v/>
      </c>
      <c r="BG300" s="964" t="str" cm="1">
        <f t="array" ref="BG300">IF(AM300="","",IF(AQ300&lt;&gt;"","",IF(SUMPRODUCT(--(BM27:BM1509=BG26),--(BL27:BL1509&lt;&gt;""),--ISNUMBER(SEARCH(" "&amp;BL27:BL1509&amp;" ",AP300)))&gt;0,BG26,"")))</f>
        <v/>
      </c>
      <c r="BH300" s="964" t="str" cm="1">
        <f t="array" ref="BH300">IF(AM300="","",IF(AQ300&lt;&gt;"","",IF(SUMPRODUCT(--(BM27:BM1509=BH26),--(BL27:BL1509&lt;&gt;""),--ISNUMBER(SEARCH(" "&amp;BL27:BL1509&amp;" ",AP300)))&gt;0,BH26,"")))</f>
        <v/>
      </c>
      <c r="BI300" s="964" t="str" cm="1">
        <f t="array" ref="BI300">IF(AM300="","",IF(AQ300&lt;&gt;"","",IF(SUMPRODUCT(--(BM27:BM1509=BI26),--(BL27:BL1509&lt;&gt;""),--ISNUMBER(SEARCH(" "&amp;BL27:BL1509&amp;" ",AP300)))&gt;0,BI26,"")))</f>
        <v/>
      </c>
      <c r="BJ300" s="964" t="str" cm="1">
        <f t="array" ref="BJ300">IF(AM300="","",IF(AS300&lt;&gt;"",BJ26,IF(AR300&lt;&gt;"","",IF(AQ300&lt;&gt;"","",IF(SUMPRODUCT(--(BM27:BM1509=BJ26),--(BL27:BL1509&lt;&gt;""),--ISNUMBER(SEARCH(" "&amp;BL27:BL1509&amp;" ",AP300)))&gt;0,BJ26,"")))))</f>
        <v/>
      </c>
      <c r="BL300" s="964" t="s">
        <v>2301</v>
      </c>
      <c r="BM300" s="964" t="s">
        <v>1962</v>
      </c>
      <c r="BO300" s="964"/>
      <c r="BP300" s="964"/>
      <c r="BQ300" s="964"/>
      <c r="BS300" s="964"/>
      <c r="BT300" s="964"/>
      <c r="BU300" s="964"/>
      <c r="CM300" s="49">
        <v>1</v>
      </c>
    </row>
    <row r="301" spans="4:91" ht="30" customHeight="1">
      <c r="D301" s="674"/>
      <c r="E301" s="680"/>
      <c r="F301" s="681"/>
      <c r="G301" s="680"/>
      <c r="H301" s="682"/>
      <c r="I301" s="891"/>
      <c r="J301" s="892"/>
      <c r="K301" s="745"/>
      <c r="L301" s="893"/>
      <c r="M301" s="894"/>
      <c r="N301" s="895"/>
      <c r="O301" s="896"/>
      <c r="P301" s="137"/>
      <c r="Q301" s="897"/>
      <c r="R301" s="751"/>
      <c r="S301" s="898"/>
      <c r="T301" s="753"/>
      <c r="U301" s="899"/>
      <c r="V301" s="900"/>
      <c r="W301" s="756"/>
      <c r="X301" s="764"/>
      <c r="Z301" s="957" t="str">
        <f>IF(AA301="","",COUNTIF(AA27:AA301,"&lt;&gt;"))</f>
        <v/>
      </c>
      <c r="AA301" s="958"/>
      <c r="AB301" s="974" t="str">
        <f t="shared" si="76"/>
        <v/>
      </c>
      <c r="AC301" s="984" t="str">
        <f t="shared" si="64"/>
        <v/>
      </c>
      <c r="AD301" s="961" t="str">
        <f t="shared" si="65"/>
        <v/>
      </c>
      <c r="AE301" s="962" t="str">
        <f t="shared" si="66"/>
        <v/>
      </c>
      <c r="AF301" s="963" t="str">
        <f>IF(AG301="","",COUNTIF(AG27:AG301,"&lt;&gt;"))</f>
        <v/>
      </c>
      <c r="AG301" s="958" t="str" cm="1">
        <f t="array" ref="AG301">IF(AK301="","",IF(LEN(AK301)&lt;=MAX(10,AF22),AK301,IFERROR(LEFT(AK301,LOOKUP(2,1/(MID(AK301,ROW(10:509),1)=" ")/(ROW(10:509)&lt;=MAX(10,AF22)),ROW(10:509))-1),LEFT(AK301,MAX(10,AF22)))))</f>
        <v/>
      </c>
      <c r="AH301" s="963" t="str">
        <f t="shared" si="67"/>
        <v/>
      </c>
      <c r="AI301" s="963" t="str">
        <f t="shared" si="68"/>
        <v/>
      </c>
      <c r="AJ301" s="964" t="str">
        <f>IF(AL300&lt;&gt;"",AJ300,IF(AJ300&lt;MAX(Z27:Z326),AJ300+1,""))</f>
        <v/>
      </c>
      <c r="AK301" s="965" t="str">
        <f>IF(AJ301="","",IF(AL300&lt;&gt;"",AL300,INDEX(AD27:AD326,MATCH(AJ301,Z27:Z326,0))))</f>
        <v/>
      </c>
      <c r="AL301" s="965" t="str">
        <f t="shared" si="69"/>
        <v/>
      </c>
      <c r="AM301" s="966" t="str">
        <f t="shared" si="70"/>
        <v/>
      </c>
      <c r="AN301" s="967" t="str">
        <f t="shared" si="71"/>
        <v/>
      </c>
      <c r="AO301" s="967" t="str">
        <f t="shared" si="72"/>
        <v/>
      </c>
      <c r="AP301" s="966" t="str">
        <f t="shared" si="73"/>
        <v/>
      </c>
      <c r="AQ301" s="967" t="str">
        <f>IF(AM301="","",IF(COUNTIF(BO27:BO309,TRIM(AP301))&gt;0,"EXCLUSION EXACTE",""))</f>
        <v/>
      </c>
      <c r="AR301" s="967" t="str" cm="1">
        <f t="array" ref="AR301">IF(AM301="","",IF(SUMPRODUCT(--(BO27:BO309&lt;&gt;""),--ISNUMBER(SEARCH(" "&amp;BO27:BO309&amp;" ",AP301)))&gt;0,"BLOQUE MOLLUSQUES",""))</f>
        <v/>
      </c>
      <c r="AS301" s="967" t="str" cm="1">
        <f t="array" ref="AS301">IF(AM301="","",IF(SUMPRODUCT(--(BS27:BS309&lt;&gt;""),--ISNUMBER(SEARCH(" "&amp;BS27:BS309&amp;" ",AP301)))&gt;0,"FORCE MOLLUSQUES",""))</f>
        <v/>
      </c>
      <c r="AT301" s="966" t="str">
        <f t="shared" si="74"/>
        <v/>
      </c>
      <c r="AU301" s="966" t="str">
        <f t="shared" si="77"/>
        <v/>
      </c>
      <c r="AV301" s="967" t="str">
        <f t="shared" si="75"/>
        <v/>
      </c>
      <c r="AW301" s="967" t="str" cm="1">
        <f t="array" ref="AW301">IF(AM301="","",IF(AQ301&lt;&gt;"","",IF(SUMPRODUCT(--(BM27:BM1509=AW26),--(BL27:BL1509&lt;&gt;""),--ISNUMBER(SEARCH(" "&amp;BL27:BL1509&amp;" ",AP301)))&gt;0,AW26,"")))</f>
        <v/>
      </c>
      <c r="AX301" s="967" t="str" cm="1">
        <f t="array" ref="AX301">IF(AM301="","",IF(AQ301&lt;&gt;"","",IF(SUMPRODUCT(--(BM27:BM1509=AX26),--(BL27:BL1509&lt;&gt;""),--ISNUMBER(SEARCH(" "&amp;BL27:BL1509&amp;" ",AP301)))&gt;0,AX26,"")))</f>
        <v/>
      </c>
      <c r="AY301" s="967" t="str" cm="1">
        <f t="array" ref="AY301">IF(AM301="","",IF(AQ301&lt;&gt;"","",IF(SUMPRODUCT(--(BM27:BM1509=AY26),--(BL27:BL1509&lt;&gt;""),--ISNUMBER(SEARCH(" "&amp;BL27:BL1509&amp;" ",AP301)))&gt;0,AY26,"")))</f>
        <v/>
      </c>
      <c r="AZ301" s="967" t="str" cm="1">
        <f t="array" ref="AZ301">IF(AM301="","",IF(AQ301&lt;&gt;"","",IF(SUMPRODUCT(--(BM27:BM1509=AZ26),--(BL27:BL1509&lt;&gt;""),--ISNUMBER(SEARCH(" "&amp;BL27:BL1509&amp;" ",AP301)))&gt;0,AZ26,"")))</f>
        <v/>
      </c>
      <c r="BA301" s="967" t="str" cm="1">
        <f t="array" ref="BA301">IF(AM301="","",IF(AQ301&lt;&gt;"","",IF(SUMPRODUCT(--(BM27:BM1509=BA26),--(BL27:BL1509&lt;&gt;""),--ISNUMBER(SEARCH(" "&amp;BL27:BL1509&amp;" ",AP301)))&gt;0,BA26,"")))</f>
        <v/>
      </c>
      <c r="BB301" s="967" t="str" cm="1">
        <f t="array" ref="BB301">IF(AM301="","",IF(AQ301&lt;&gt;"","",IF(SUMPRODUCT(--(BM27:BM1509=BB26),--(BL27:BL1509&lt;&gt;""),--ISNUMBER(SEARCH(" "&amp;BL27:BL1509&amp;" ",AP301)))&gt;0,BB26,"")))</f>
        <v/>
      </c>
      <c r="BC301" s="967" t="str" cm="1">
        <f t="array" ref="BC301">IF(AM301="","",IF(AQ301&lt;&gt;"","",IF(SUMPRODUCT(--(BM27:BM1509=BC26),--(BL27:BL1509&lt;&gt;""),--ISNUMBER(SEARCH(" "&amp;BL27:BL1509&amp;" ",AP301)))&gt;0,BC26,"")))</f>
        <v/>
      </c>
      <c r="BD301" s="967" t="str" cm="1">
        <f t="array" ref="BD301">IF(AM301="","",IF(AQ301&lt;&gt;"","",IF(SUMPRODUCT(--(BM27:BM1509=BD26),--(BL27:BL1509&lt;&gt;""),--ISNUMBER(SEARCH(" "&amp;BL27:BL1509&amp;" ",AP301)))&gt;0,BD26,"")))</f>
        <v/>
      </c>
      <c r="BE301" s="967" t="str" cm="1">
        <f t="array" ref="BE301">IF(AM301="","",IF(AQ301&lt;&gt;"","",IF(SUMPRODUCT(--(BM27:BM1509=BE26),--(BL27:BL1509&lt;&gt;""),--ISNUMBER(SEARCH(" "&amp;BL27:BL1509&amp;" ",AP301)))&gt;0,BE26,"")))</f>
        <v/>
      </c>
      <c r="BF301" s="967" t="str" cm="1">
        <f t="array" ref="BF301">IF(AM301="","",IF(AQ301&lt;&gt;"","",IF(SUMPRODUCT(--(BM27:BM1509=BF26),--(BL27:BL1509&lt;&gt;""),--ISNUMBER(SEARCH(" "&amp;BL27:BL1509&amp;" ",AP301)))&gt;0,BF26,"")))</f>
        <v/>
      </c>
      <c r="BG301" s="967" t="str" cm="1">
        <f t="array" ref="BG301">IF(AM301="","",IF(AQ301&lt;&gt;"","",IF(SUMPRODUCT(--(BM27:BM1509=BG26),--(BL27:BL1509&lt;&gt;""),--ISNUMBER(SEARCH(" "&amp;BL27:BL1509&amp;" ",AP301)))&gt;0,BG26,"")))</f>
        <v/>
      </c>
      <c r="BH301" s="967" t="str" cm="1">
        <f t="array" ref="BH301">IF(AM301="","",IF(AQ301&lt;&gt;"","",IF(SUMPRODUCT(--(BM27:BM1509=BH26),--(BL27:BL1509&lt;&gt;""),--ISNUMBER(SEARCH(" "&amp;BL27:BL1509&amp;" ",AP301)))&gt;0,BH26,"")))</f>
        <v/>
      </c>
      <c r="BI301" s="967" t="str" cm="1">
        <f t="array" ref="BI301">IF(AM301="","",IF(AQ301&lt;&gt;"","",IF(SUMPRODUCT(--(BM27:BM1509=BI26),--(BL27:BL1509&lt;&gt;""),--ISNUMBER(SEARCH(" "&amp;BL27:BL1509&amp;" ",AP301)))&gt;0,BI26,"")))</f>
        <v/>
      </c>
      <c r="BJ301" s="967" t="str" cm="1">
        <f t="array" ref="BJ301">IF(AM301="","",IF(AS301&lt;&gt;"",BJ26,IF(AR301&lt;&gt;"","",IF(AQ301&lt;&gt;"","",IF(SUMPRODUCT(--(BM27:BM1509=BJ26),--(BL27:BL1509&lt;&gt;""),--ISNUMBER(SEARCH(" "&amp;BL27:BL1509&amp;" ",AP301)))&gt;0,BJ26,"")))))</f>
        <v/>
      </c>
      <c r="BL301" s="968" t="s">
        <v>2302</v>
      </c>
      <c r="BM301" s="968" t="s">
        <v>1962</v>
      </c>
      <c r="BO301" s="964"/>
      <c r="BP301" s="964"/>
      <c r="BQ301" s="964"/>
      <c r="BS301" s="964"/>
      <c r="BT301" s="964"/>
      <c r="BU301" s="964"/>
      <c r="CM301" s="49">
        <v>1</v>
      </c>
    </row>
    <row r="302" spans="4:91" ht="30" customHeight="1">
      <c r="D302" s="674"/>
      <c r="E302" s="680"/>
      <c r="F302" s="681"/>
      <c r="G302" s="680"/>
      <c r="H302" s="682"/>
      <c r="I302" s="891"/>
      <c r="J302" s="892"/>
      <c r="K302" s="745"/>
      <c r="L302" s="893"/>
      <c r="M302" s="894"/>
      <c r="N302" s="895"/>
      <c r="O302" s="896"/>
      <c r="P302" s="137"/>
      <c r="Q302" s="897"/>
      <c r="R302" s="751"/>
      <c r="S302" s="898"/>
      <c r="T302" s="753"/>
      <c r="U302" s="899"/>
      <c r="V302" s="900"/>
      <c r="W302" s="756"/>
      <c r="X302" s="764"/>
      <c r="Z302" s="973" t="str">
        <f>IF(AA302="","",COUNTIF(AA27:AA302,"&lt;&gt;"))</f>
        <v/>
      </c>
      <c r="AA302" s="965"/>
      <c r="AB302" s="974" t="str">
        <f t="shared" si="76"/>
        <v/>
      </c>
      <c r="AC302" s="984" t="str">
        <f t="shared" si="64"/>
        <v/>
      </c>
      <c r="AD302" s="976" t="str">
        <f t="shared" si="65"/>
        <v/>
      </c>
      <c r="AE302" s="977" t="str">
        <f t="shared" si="66"/>
        <v/>
      </c>
      <c r="AF302" s="964" t="str">
        <f>IF(AG302="","",COUNTIF(AG27:AG302,"&lt;&gt;"))</f>
        <v/>
      </c>
      <c r="AG302" s="965" t="str" cm="1">
        <f t="array" ref="AG302">IF(AK302="","",IF(LEN(AK302)&lt;=MAX(10,AF22),AK302,IFERROR(LEFT(AK302,LOOKUP(2,1/(MID(AK302,ROW(10:509),1)=" ")/(ROW(10:509)&lt;=MAX(10,AF22)),ROW(10:509))-1),LEFT(AK302,MAX(10,AF22)))))</f>
        <v/>
      </c>
      <c r="AH302" s="964" t="str">
        <f t="shared" si="67"/>
        <v/>
      </c>
      <c r="AI302" s="964" t="str">
        <f t="shared" si="68"/>
        <v/>
      </c>
      <c r="AJ302" s="964" t="str">
        <f>IF(AL301&lt;&gt;"",AJ301,IF(AJ301&lt;MAX(Z27:Z326),AJ301+1,""))</f>
        <v/>
      </c>
      <c r="AK302" s="965" t="str">
        <f>IF(AJ302="","",IF(AL301&lt;&gt;"",AL301,INDEX(AD27:AD326,MATCH(AJ302,Z27:Z326,0))))</f>
        <v/>
      </c>
      <c r="AL302" s="965" t="str">
        <f t="shared" si="69"/>
        <v/>
      </c>
      <c r="AM302" s="965" t="str">
        <f t="shared" si="70"/>
        <v/>
      </c>
      <c r="AN302" s="964" t="str">
        <f t="shared" si="71"/>
        <v/>
      </c>
      <c r="AO302" s="964" t="str">
        <f t="shared" si="72"/>
        <v/>
      </c>
      <c r="AP302" s="965" t="str">
        <f t="shared" si="73"/>
        <v/>
      </c>
      <c r="AQ302" s="964" t="str">
        <f>IF(AM302="","",IF(COUNTIF(BO27:BO309,TRIM(AP302))&gt;0,"EXCLUSION EXACTE",""))</f>
        <v/>
      </c>
      <c r="AR302" s="964" t="str" cm="1">
        <f t="array" ref="AR302">IF(AM302="","",IF(SUMPRODUCT(--(BO27:BO309&lt;&gt;""),--ISNUMBER(SEARCH(" "&amp;BO27:BO309&amp;" ",AP302)))&gt;0,"BLOQUE MOLLUSQUES",""))</f>
        <v/>
      </c>
      <c r="AS302" s="964" t="str" cm="1">
        <f t="array" ref="AS302">IF(AM302="","",IF(SUMPRODUCT(--(BS27:BS309&lt;&gt;""),--ISNUMBER(SEARCH(" "&amp;BS27:BS309&amp;" ",AP302)))&gt;0,"FORCE MOLLUSQUES",""))</f>
        <v/>
      </c>
      <c r="AT302" s="965" t="str">
        <f t="shared" si="74"/>
        <v/>
      </c>
      <c r="AU302" s="965" t="str">
        <f t="shared" si="77"/>
        <v/>
      </c>
      <c r="AV302" s="964" t="str">
        <f t="shared" si="75"/>
        <v/>
      </c>
      <c r="AW302" s="964" t="str" cm="1">
        <f t="array" ref="AW302">IF(AM302="","",IF(AQ302&lt;&gt;"","",IF(SUMPRODUCT(--(BM27:BM1509=AW26),--(BL27:BL1509&lt;&gt;""),--ISNUMBER(SEARCH(" "&amp;BL27:BL1509&amp;" ",AP302)))&gt;0,AW26,"")))</f>
        <v/>
      </c>
      <c r="AX302" s="964" t="str" cm="1">
        <f t="array" ref="AX302">IF(AM302="","",IF(AQ302&lt;&gt;"","",IF(SUMPRODUCT(--(BM27:BM1509=AX26),--(BL27:BL1509&lt;&gt;""),--ISNUMBER(SEARCH(" "&amp;BL27:BL1509&amp;" ",AP302)))&gt;0,AX26,"")))</f>
        <v/>
      </c>
      <c r="AY302" s="964" t="str" cm="1">
        <f t="array" ref="AY302">IF(AM302="","",IF(AQ302&lt;&gt;"","",IF(SUMPRODUCT(--(BM27:BM1509=AY26),--(BL27:BL1509&lt;&gt;""),--ISNUMBER(SEARCH(" "&amp;BL27:BL1509&amp;" ",AP302)))&gt;0,AY26,"")))</f>
        <v/>
      </c>
      <c r="AZ302" s="964" t="str" cm="1">
        <f t="array" ref="AZ302">IF(AM302="","",IF(AQ302&lt;&gt;"","",IF(SUMPRODUCT(--(BM27:BM1509=AZ26),--(BL27:BL1509&lt;&gt;""),--ISNUMBER(SEARCH(" "&amp;BL27:BL1509&amp;" ",AP302)))&gt;0,AZ26,"")))</f>
        <v/>
      </c>
      <c r="BA302" s="964" t="str" cm="1">
        <f t="array" ref="BA302">IF(AM302="","",IF(AQ302&lt;&gt;"","",IF(SUMPRODUCT(--(BM27:BM1509=BA26),--(BL27:BL1509&lt;&gt;""),--ISNUMBER(SEARCH(" "&amp;BL27:BL1509&amp;" ",AP302)))&gt;0,BA26,"")))</f>
        <v/>
      </c>
      <c r="BB302" s="964" t="str" cm="1">
        <f t="array" ref="BB302">IF(AM302="","",IF(AQ302&lt;&gt;"","",IF(SUMPRODUCT(--(BM27:BM1509=BB26),--(BL27:BL1509&lt;&gt;""),--ISNUMBER(SEARCH(" "&amp;BL27:BL1509&amp;" ",AP302)))&gt;0,BB26,"")))</f>
        <v/>
      </c>
      <c r="BC302" s="964" t="str" cm="1">
        <f t="array" ref="BC302">IF(AM302="","",IF(AQ302&lt;&gt;"","",IF(SUMPRODUCT(--(BM27:BM1509=BC26),--(BL27:BL1509&lt;&gt;""),--ISNUMBER(SEARCH(" "&amp;BL27:BL1509&amp;" ",AP302)))&gt;0,BC26,"")))</f>
        <v/>
      </c>
      <c r="BD302" s="964" t="str" cm="1">
        <f t="array" ref="BD302">IF(AM302="","",IF(AQ302&lt;&gt;"","",IF(SUMPRODUCT(--(BM27:BM1509=BD26),--(BL27:BL1509&lt;&gt;""),--ISNUMBER(SEARCH(" "&amp;BL27:BL1509&amp;" ",AP302)))&gt;0,BD26,"")))</f>
        <v/>
      </c>
      <c r="BE302" s="964" t="str" cm="1">
        <f t="array" ref="BE302">IF(AM302="","",IF(AQ302&lt;&gt;"","",IF(SUMPRODUCT(--(BM27:BM1509=BE26),--(BL27:BL1509&lt;&gt;""),--ISNUMBER(SEARCH(" "&amp;BL27:BL1509&amp;" ",AP302)))&gt;0,BE26,"")))</f>
        <v/>
      </c>
      <c r="BF302" s="964" t="str" cm="1">
        <f t="array" ref="BF302">IF(AM302="","",IF(AQ302&lt;&gt;"","",IF(SUMPRODUCT(--(BM27:BM1509=BF26),--(BL27:BL1509&lt;&gt;""),--ISNUMBER(SEARCH(" "&amp;BL27:BL1509&amp;" ",AP302)))&gt;0,BF26,"")))</f>
        <v/>
      </c>
      <c r="BG302" s="964" t="str" cm="1">
        <f t="array" ref="BG302">IF(AM302="","",IF(AQ302&lt;&gt;"","",IF(SUMPRODUCT(--(BM27:BM1509=BG26),--(BL27:BL1509&lt;&gt;""),--ISNUMBER(SEARCH(" "&amp;BL27:BL1509&amp;" ",AP302)))&gt;0,BG26,"")))</f>
        <v/>
      </c>
      <c r="BH302" s="964" t="str" cm="1">
        <f t="array" ref="BH302">IF(AM302="","",IF(AQ302&lt;&gt;"","",IF(SUMPRODUCT(--(BM27:BM1509=BH26),--(BL27:BL1509&lt;&gt;""),--ISNUMBER(SEARCH(" "&amp;BL27:BL1509&amp;" ",AP302)))&gt;0,BH26,"")))</f>
        <v/>
      </c>
      <c r="BI302" s="964" t="str" cm="1">
        <f t="array" ref="BI302">IF(AM302="","",IF(AQ302&lt;&gt;"","",IF(SUMPRODUCT(--(BM27:BM1509=BI26),--(BL27:BL1509&lt;&gt;""),--ISNUMBER(SEARCH(" "&amp;BL27:BL1509&amp;" ",AP302)))&gt;0,BI26,"")))</f>
        <v/>
      </c>
      <c r="BJ302" s="964" t="str" cm="1">
        <f t="array" ref="BJ302">IF(AM302="","",IF(AS302&lt;&gt;"",BJ26,IF(AR302&lt;&gt;"","",IF(AQ302&lt;&gt;"","",IF(SUMPRODUCT(--(BM27:BM1509=BJ26),--(BL27:BL1509&lt;&gt;""),--ISNUMBER(SEARCH(" "&amp;BL27:BL1509&amp;" ",AP302)))&gt;0,BJ26,"")))))</f>
        <v/>
      </c>
      <c r="BL302" s="964" t="s">
        <v>2303</v>
      </c>
      <c r="BM302" s="964" t="s">
        <v>1962</v>
      </c>
      <c r="BO302" s="964"/>
      <c r="BP302" s="964"/>
      <c r="BQ302" s="964"/>
      <c r="BS302" s="964"/>
      <c r="BT302" s="964"/>
      <c r="BU302" s="964"/>
      <c r="CM302" s="49">
        <v>1</v>
      </c>
    </row>
    <row r="303" spans="4:91" ht="30" customHeight="1">
      <c r="D303" s="674"/>
      <c r="E303" s="680"/>
      <c r="F303" s="681"/>
      <c r="G303" s="680"/>
      <c r="H303" s="682"/>
      <c r="I303" s="891"/>
      <c r="J303" s="892"/>
      <c r="K303" s="745"/>
      <c r="L303" s="893"/>
      <c r="M303" s="894"/>
      <c r="N303" s="895"/>
      <c r="O303" s="896"/>
      <c r="P303" s="137"/>
      <c r="Q303" s="897"/>
      <c r="R303" s="751"/>
      <c r="S303" s="898"/>
      <c r="T303" s="753"/>
      <c r="U303" s="899"/>
      <c r="V303" s="900"/>
      <c r="W303" s="756"/>
      <c r="X303" s="764"/>
      <c r="Z303" s="957" t="str">
        <f>IF(AA303="","",COUNTIF(AA27:AA303,"&lt;&gt;"))</f>
        <v/>
      </c>
      <c r="AA303" s="958"/>
      <c r="AB303" s="974" t="str">
        <f t="shared" si="76"/>
        <v/>
      </c>
      <c r="AC303" s="984" t="str">
        <f t="shared" si="64"/>
        <v/>
      </c>
      <c r="AD303" s="961" t="str">
        <f t="shared" si="65"/>
        <v/>
      </c>
      <c r="AE303" s="962" t="str">
        <f t="shared" si="66"/>
        <v/>
      </c>
      <c r="AF303" s="963" t="str">
        <f>IF(AG303="","",COUNTIF(AG27:AG303,"&lt;&gt;"))</f>
        <v/>
      </c>
      <c r="AG303" s="958" t="str" cm="1">
        <f t="array" ref="AG303">IF(AK303="","",IF(LEN(AK303)&lt;=MAX(10,AF22),AK303,IFERROR(LEFT(AK303,LOOKUP(2,1/(MID(AK303,ROW(10:509),1)=" ")/(ROW(10:509)&lt;=MAX(10,AF22)),ROW(10:509))-1),LEFT(AK303,MAX(10,AF22)))))</f>
        <v/>
      </c>
      <c r="AH303" s="963" t="str">
        <f t="shared" si="67"/>
        <v/>
      </c>
      <c r="AI303" s="963" t="str">
        <f t="shared" si="68"/>
        <v/>
      </c>
      <c r="AJ303" s="964" t="str">
        <f>IF(AL302&lt;&gt;"",AJ302,IF(AJ302&lt;MAX(Z27:Z326),AJ302+1,""))</f>
        <v/>
      </c>
      <c r="AK303" s="965" t="str">
        <f>IF(AJ303="","",IF(AL302&lt;&gt;"",AL302,INDEX(AD27:AD326,MATCH(AJ303,Z27:Z326,0))))</f>
        <v/>
      </c>
      <c r="AL303" s="965" t="str">
        <f t="shared" si="69"/>
        <v/>
      </c>
      <c r="AM303" s="966" t="str">
        <f t="shared" si="70"/>
        <v/>
      </c>
      <c r="AN303" s="967" t="str">
        <f t="shared" si="71"/>
        <v/>
      </c>
      <c r="AO303" s="967" t="str">
        <f t="shared" si="72"/>
        <v/>
      </c>
      <c r="AP303" s="966" t="str">
        <f t="shared" si="73"/>
        <v/>
      </c>
      <c r="AQ303" s="967" t="str">
        <f>IF(AM303="","",IF(COUNTIF(BO27:BO309,TRIM(AP303))&gt;0,"EXCLUSION EXACTE",""))</f>
        <v/>
      </c>
      <c r="AR303" s="967" t="str" cm="1">
        <f t="array" ref="AR303">IF(AM303="","",IF(SUMPRODUCT(--(BO27:BO309&lt;&gt;""),--ISNUMBER(SEARCH(" "&amp;BO27:BO309&amp;" ",AP303)))&gt;0,"BLOQUE MOLLUSQUES",""))</f>
        <v/>
      </c>
      <c r="AS303" s="967" t="str" cm="1">
        <f t="array" ref="AS303">IF(AM303="","",IF(SUMPRODUCT(--(BS27:BS309&lt;&gt;""),--ISNUMBER(SEARCH(" "&amp;BS27:BS309&amp;" ",AP303)))&gt;0,"FORCE MOLLUSQUES",""))</f>
        <v/>
      </c>
      <c r="AT303" s="966" t="str">
        <f t="shared" si="74"/>
        <v/>
      </c>
      <c r="AU303" s="966" t="str">
        <f t="shared" si="77"/>
        <v/>
      </c>
      <c r="AV303" s="967" t="str">
        <f t="shared" si="75"/>
        <v/>
      </c>
      <c r="AW303" s="967" t="str" cm="1">
        <f t="array" ref="AW303">IF(AM303="","",IF(AQ303&lt;&gt;"","",IF(SUMPRODUCT(--(BM27:BM1509=AW26),--(BL27:BL1509&lt;&gt;""),--ISNUMBER(SEARCH(" "&amp;BL27:BL1509&amp;" ",AP303)))&gt;0,AW26,"")))</f>
        <v/>
      </c>
      <c r="AX303" s="967" t="str" cm="1">
        <f t="array" ref="AX303">IF(AM303="","",IF(AQ303&lt;&gt;"","",IF(SUMPRODUCT(--(BM27:BM1509=AX26),--(BL27:BL1509&lt;&gt;""),--ISNUMBER(SEARCH(" "&amp;BL27:BL1509&amp;" ",AP303)))&gt;0,AX26,"")))</f>
        <v/>
      </c>
      <c r="AY303" s="967" t="str" cm="1">
        <f t="array" ref="AY303">IF(AM303="","",IF(AQ303&lt;&gt;"","",IF(SUMPRODUCT(--(BM27:BM1509=AY26),--(BL27:BL1509&lt;&gt;""),--ISNUMBER(SEARCH(" "&amp;BL27:BL1509&amp;" ",AP303)))&gt;0,AY26,"")))</f>
        <v/>
      </c>
      <c r="AZ303" s="967" t="str" cm="1">
        <f t="array" ref="AZ303">IF(AM303="","",IF(AQ303&lt;&gt;"","",IF(SUMPRODUCT(--(BM27:BM1509=AZ26),--(BL27:BL1509&lt;&gt;""),--ISNUMBER(SEARCH(" "&amp;BL27:BL1509&amp;" ",AP303)))&gt;0,AZ26,"")))</f>
        <v/>
      </c>
      <c r="BA303" s="967" t="str" cm="1">
        <f t="array" ref="BA303">IF(AM303="","",IF(AQ303&lt;&gt;"","",IF(SUMPRODUCT(--(BM27:BM1509=BA26),--(BL27:BL1509&lt;&gt;""),--ISNUMBER(SEARCH(" "&amp;BL27:BL1509&amp;" ",AP303)))&gt;0,BA26,"")))</f>
        <v/>
      </c>
      <c r="BB303" s="967" t="str" cm="1">
        <f t="array" ref="BB303">IF(AM303="","",IF(AQ303&lt;&gt;"","",IF(SUMPRODUCT(--(BM27:BM1509=BB26),--(BL27:BL1509&lt;&gt;""),--ISNUMBER(SEARCH(" "&amp;BL27:BL1509&amp;" ",AP303)))&gt;0,BB26,"")))</f>
        <v/>
      </c>
      <c r="BC303" s="967" t="str" cm="1">
        <f t="array" ref="BC303">IF(AM303="","",IF(AQ303&lt;&gt;"","",IF(SUMPRODUCT(--(BM27:BM1509=BC26),--(BL27:BL1509&lt;&gt;""),--ISNUMBER(SEARCH(" "&amp;BL27:BL1509&amp;" ",AP303)))&gt;0,BC26,"")))</f>
        <v/>
      </c>
      <c r="BD303" s="967" t="str" cm="1">
        <f t="array" ref="BD303">IF(AM303="","",IF(AQ303&lt;&gt;"","",IF(SUMPRODUCT(--(BM27:BM1509=BD26),--(BL27:BL1509&lt;&gt;""),--ISNUMBER(SEARCH(" "&amp;BL27:BL1509&amp;" ",AP303)))&gt;0,BD26,"")))</f>
        <v/>
      </c>
      <c r="BE303" s="967" t="str" cm="1">
        <f t="array" ref="BE303">IF(AM303="","",IF(AQ303&lt;&gt;"","",IF(SUMPRODUCT(--(BM27:BM1509=BE26),--(BL27:BL1509&lt;&gt;""),--ISNUMBER(SEARCH(" "&amp;BL27:BL1509&amp;" ",AP303)))&gt;0,BE26,"")))</f>
        <v/>
      </c>
      <c r="BF303" s="967" t="str" cm="1">
        <f t="array" ref="BF303">IF(AM303="","",IF(AQ303&lt;&gt;"","",IF(SUMPRODUCT(--(BM27:BM1509=BF26),--(BL27:BL1509&lt;&gt;""),--ISNUMBER(SEARCH(" "&amp;BL27:BL1509&amp;" ",AP303)))&gt;0,BF26,"")))</f>
        <v/>
      </c>
      <c r="BG303" s="967" t="str" cm="1">
        <f t="array" ref="BG303">IF(AM303="","",IF(AQ303&lt;&gt;"","",IF(SUMPRODUCT(--(BM27:BM1509=BG26),--(BL27:BL1509&lt;&gt;""),--ISNUMBER(SEARCH(" "&amp;BL27:BL1509&amp;" ",AP303)))&gt;0,BG26,"")))</f>
        <v/>
      </c>
      <c r="BH303" s="967" t="str" cm="1">
        <f t="array" ref="BH303">IF(AM303="","",IF(AQ303&lt;&gt;"","",IF(SUMPRODUCT(--(BM27:BM1509=BH26),--(BL27:BL1509&lt;&gt;""),--ISNUMBER(SEARCH(" "&amp;BL27:BL1509&amp;" ",AP303)))&gt;0,BH26,"")))</f>
        <v/>
      </c>
      <c r="BI303" s="967" t="str" cm="1">
        <f t="array" ref="BI303">IF(AM303="","",IF(AQ303&lt;&gt;"","",IF(SUMPRODUCT(--(BM27:BM1509=BI26),--(BL27:BL1509&lt;&gt;""),--ISNUMBER(SEARCH(" "&amp;BL27:BL1509&amp;" ",AP303)))&gt;0,BI26,"")))</f>
        <v/>
      </c>
      <c r="BJ303" s="967" t="str" cm="1">
        <f t="array" ref="BJ303">IF(AM303="","",IF(AS303&lt;&gt;"",BJ26,IF(AR303&lt;&gt;"","",IF(AQ303&lt;&gt;"","",IF(SUMPRODUCT(--(BM27:BM1509=BJ26),--(BL27:BL1509&lt;&gt;""),--ISNUMBER(SEARCH(" "&amp;BL27:BL1509&amp;" ",AP303)))&gt;0,BJ26,"")))))</f>
        <v/>
      </c>
      <c r="BL303" s="968" t="s">
        <v>2304</v>
      </c>
      <c r="BM303" s="968" t="s">
        <v>1962</v>
      </c>
      <c r="BO303" s="964"/>
      <c r="BP303" s="964"/>
      <c r="BQ303" s="964"/>
      <c r="BS303" s="964"/>
      <c r="BT303" s="964"/>
      <c r="BU303" s="964"/>
      <c r="CM303" s="49">
        <v>1</v>
      </c>
    </row>
    <row r="304" spans="4:91" ht="30" customHeight="1">
      <c r="D304" s="674"/>
      <c r="E304" s="680"/>
      <c r="F304" s="681"/>
      <c r="G304" s="680"/>
      <c r="H304" s="682"/>
      <c r="I304" s="891"/>
      <c r="J304" s="892"/>
      <c r="K304" s="745"/>
      <c r="L304" s="893"/>
      <c r="M304" s="894"/>
      <c r="N304" s="895"/>
      <c r="O304" s="896"/>
      <c r="P304" s="137"/>
      <c r="Q304" s="897"/>
      <c r="R304" s="751"/>
      <c r="S304" s="898"/>
      <c r="T304" s="753"/>
      <c r="U304" s="899"/>
      <c r="V304" s="900"/>
      <c r="W304" s="756"/>
      <c r="X304" s="764"/>
      <c r="Z304" s="973" t="str">
        <f>IF(AA304="","",COUNTIF(AA27:AA304,"&lt;&gt;"))</f>
        <v/>
      </c>
      <c r="AA304" s="965"/>
      <c r="AB304" s="974" t="str">
        <f t="shared" si="76"/>
        <v/>
      </c>
      <c r="AC304" s="984" t="str">
        <f t="shared" si="64"/>
        <v/>
      </c>
      <c r="AD304" s="976" t="str">
        <f t="shared" si="65"/>
        <v/>
      </c>
      <c r="AE304" s="977" t="str">
        <f t="shared" si="66"/>
        <v/>
      </c>
      <c r="AF304" s="964" t="str">
        <f>IF(AG304="","",COUNTIF(AG27:AG304,"&lt;&gt;"))</f>
        <v/>
      </c>
      <c r="AG304" s="965" t="str" cm="1">
        <f t="array" ref="AG304">IF(AK304="","",IF(LEN(AK304)&lt;=MAX(10,AF22),AK304,IFERROR(LEFT(AK304,LOOKUP(2,1/(MID(AK304,ROW(10:509),1)=" ")/(ROW(10:509)&lt;=MAX(10,AF22)),ROW(10:509))-1),LEFT(AK304,MAX(10,AF22)))))</f>
        <v/>
      </c>
      <c r="AH304" s="964" t="str">
        <f t="shared" si="67"/>
        <v/>
      </c>
      <c r="AI304" s="964" t="str">
        <f t="shared" si="68"/>
        <v/>
      </c>
      <c r="AJ304" s="964" t="str">
        <f>IF(AL303&lt;&gt;"",AJ303,IF(AJ303&lt;MAX(Z27:Z326),AJ303+1,""))</f>
        <v/>
      </c>
      <c r="AK304" s="965" t="str">
        <f>IF(AJ304="","",IF(AL303&lt;&gt;"",AL303,INDEX(AD27:AD326,MATCH(AJ304,Z27:Z326,0))))</f>
        <v/>
      </c>
      <c r="AL304" s="965" t="str">
        <f t="shared" si="69"/>
        <v/>
      </c>
      <c r="AM304" s="965" t="str">
        <f t="shared" si="70"/>
        <v/>
      </c>
      <c r="AN304" s="964" t="str">
        <f t="shared" si="71"/>
        <v/>
      </c>
      <c r="AO304" s="964" t="str">
        <f t="shared" si="72"/>
        <v/>
      </c>
      <c r="AP304" s="965" t="str">
        <f t="shared" si="73"/>
        <v/>
      </c>
      <c r="AQ304" s="964" t="str">
        <f>IF(AM304="","",IF(COUNTIF(BO27:BO309,TRIM(AP304))&gt;0,"EXCLUSION EXACTE",""))</f>
        <v/>
      </c>
      <c r="AR304" s="964" t="str" cm="1">
        <f t="array" ref="AR304">IF(AM304="","",IF(SUMPRODUCT(--(BO27:BO309&lt;&gt;""),--ISNUMBER(SEARCH(" "&amp;BO27:BO309&amp;" ",AP304)))&gt;0,"BLOQUE MOLLUSQUES",""))</f>
        <v/>
      </c>
      <c r="AS304" s="964" t="str" cm="1">
        <f t="array" ref="AS304">IF(AM304="","",IF(SUMPRODUCT(--(BS27:BS309&lt;&gt;""),--ISNUMBER(SEARCH(" "&amp;BS27:BS309&amp;" ",AP304)))&gt;0,"FORCE MOLLUSQUES",""))</f>
        <v/>
      </c>
      <c r="AT304" s="965" t="str">
        <f t="shared" si="74"/>
        <v/>
      </c>
      <c r="AU304" s="965" t="str">
        <f t="shared" si="77"/>
        <v/>
      </c>
      <c r="AV304" s="964" t="str">
        <f t="shared" si="75"/>
        <v/>
      </c>
      <c r="AW304" s="964" t="str" cm="1">
        <f t="array" ref="AW304">IF(AM304="","",IF(AQ304&lt;&gt;"","",IF(SUMPRODUCT(--(BM27:BM1509=AW26),--(BL27:BL1509&lt;&gt;""),--ISNUMBER(SEARCH(" "&amp;BL27:BL1509&amp;" ",AP304)))&gt;0,AW26,"")))</f>
        <v/>
      </c>
      <c r="AX304" s="964" t="str" cm="1">
        <f t="array" ref="AX304">IF(AM304="","",IF(AQ304&lt;&gt;"","",IF(SUMPRODUCT(--(BM27:BM1509=AX26),--(BL27:BL1509&lt;&gt;""),--ISNUMBER(SEARCH(" "&amp;BL27:BL1509&amp;" ",AP304)))&gt;0,AX26,"")))</f>
        <v/>
      </c>
      <c r="AY304" s="964" t="str" cm="1">
        <f t="array" ref="AY304">IF(AM304="","",IF(AQ304&lt;&gt;"","",IF(SUMPRODUCT(--(BM27:BM1509=AY26),--(BL27:BL1509&lt;&gt;""),--ISNUMBER(SEARCH(" "&amp;BL27:BL1509&amp;" ",AP304)))&gt;0,AY26,"")))</f>
        <v/>
      </c>
      <c r="AZ304" s="964" t="str" cm="1">
        <f t="array" ref="AZ304">IF(AM304="","",IF(AQ304&lt;&gt;"","",IF(SUMPRODUCT(--(BM27:BM1509=AZ26),--(BL27:BL1509&lt;&gt;""),--ISNUMBER(SEARCH(" "&amp;BL27:BL1509&amp;" ",AP304)))&gt;0,AZ26,"")))</f>
        <v/>
      </c>
      <c r="BA304" s="964" t="str" cm="1">
        <f t="array" ref="BA304">IF(AM304="","",IF(AQ304&lt;&gt;"","",IF(SUMPRODUCT(--(BM27:BM1509=BA26),--(BL27:BL1509&lt;&gt;""),--ISNUMBER(SEARCH(" "&amp;BL27:BL1509&amp;" ",AP304)))&gt;0,BA26,"")))</f>
        <v/>
      </c>
      <c r="BB304" s="964" t="str" cm="1">
        <f t="array" ref="BB304">IF(AM304="","",IF(AQ304&lt;&gt;"","",IF(SUMPRODUCT(--(BM27:BM1509=BB26),--(BL27:BL1509&lt;&gt;""),--ISNUMBER(SEARCH(" "&amp;BL27:BL1509&amp;" ",AP304)))&gt;0,BB26,"")))</f>
        <v/>
      </c>
      <c r="BC304" s="964" t="str" cm="1">
        <f t="array" ref="BC304">IF(AM304="","",IF(AQ304&lt;&gt;"","",IF(SUMPRODUCT(--(BM27:BM1509=BC26),--(BL27:BL1509&lt;&gt;""),--ISNUMBER(SEARCH(" "&amp;BL27:BL1509&amp;" ",AP304)))&gt;0,BC26,"")))</f>
        <v/>
      </c>
      <c r="BD304" s="964" t="str" cm="1">
        <f t="array" ref="BD304">IF(AM304="","",IF(AQ304&lt;&gt;"","",IF(SUMPRODUCT(--(BM27:BM1509=BD26),--(BL27:BL1509&lt;&gt;""),--ISNUMBER(SEARCH(" "&amp;BL27:BL1509&amp;" ",AP304)))&gt;0,BD26,"")))</f>
        <v/>
      </c>
      <c r="BE304" s="964" t="str" cm="1">
        <f t="array" ref="BE304">IF(AM304="","",IF(AQ304&lt;&gt;"","",IF(SUMPRODUCT(--(BM27:BM1509=BE26),--(BL27:BL1509&lt;&gt;""),--ISNUMBER(SEARCH(" "&amp;BL27:BL1509&amp;" ",AP304)))&gt;0,BE26,"")))</f>
        <v/>
      </c>
      <c r="BF304" s="964" t="str" cm="1">
        <f t="array" ref="BF304">IF(AM304="","",IF(AQ304&lt;&gt;"","",IF(SUMPRODUCT(--(BM27:BM1509=BF26),--(BL27:BL1509&lt;&gt;""),--ISNUMBER(SEARCH(" "&amp;BL27:BL1509&amp;" ",AP304)))&gt;0,BF26,"")))</f>
        <v/>
      </c>
      <c r="BG304" s="964" t="str" cm="1">
        <f t="array" ref="BG304">IF(AM304="","",IF(AQ304&lt;&gt;"","",IF(SUMPRODUCT(--(BM27:BM1509=BG26),--(BL27:BL1509&lt;&gt;""),--ISNUMBER(SEARCH(" "&amp;BL27:BL1509&amp;" ",AP304)))&gt;0,BG26,"")))</f>
        <v/>
      </c>
      <c r="BH304" s="964" t="str" cm="1">
        <f t="array" ref="BH304">IF(AM304="","",IF(AQ304&lt;&gt;"","",IF(SUMPRODUCT(--(BM27:BM1509=BH26),--(BL27:BL1509&lt;&gt;""),--ISNUMBER(SEARCH(" "&amp;BL27:BL1509&amp;" ",AP304)))&gt;0,BH26,"")))</f>
        <v/>
      </c>
      <c r="BI304" s="964" t="str" cm="1">
        <f t="array" ref="BI304">IF(AM304="","",IF(AQ304&lt;&gt;"","",IF(SUMPRODUCT(--(BM27:BM1509=BI26),--(BL27:BL1509&lt;&gt;""),--ISNUMBER(SEARCH(" "&amp;BL27:BL1509&amp;" ",AP304)))&gt;0,BI26,"")))</f>
        <v/>
      </c>
      <c r="BJ304" s="964" t="str" cm="1">
        <f t="array" ref="BJ304">IF(AM304="","",IF(AS304&lt;&gt;"",BJ26,IF(AR304&lt;&gt;"","",IF(AQ304&lt;&gt;"","",IF(SUMPRODUCT(--(BM27:BM1509=BJ26),--(BL27:BL1509&lt;&gt;""),--ISNUMBER(SEARCH(" "&amp;BL27:BL1509&amp;" ",AP304)))&gt;0,BJ26,"")))))</f>
        <v/>
      </c>
      <c r="BL304" s="964" t="s">
        <v>285</v>
      </c>
      <c r="BM304" s="964" t="s">
        <v>1962</v>
      </c>
      <c r="BO304" s="964"/>
      <c r="BP304" s="964"/>
      <c r="BQ304" s="964"/>
      <c r="BS304" s="964"/>
      <c r="BT304" s="964"/>
      <c r="BU304" s="964"/>
      <c r="CM304" s="49">
        <v>1</v>
      </c>
    </row>
    <row r="305" spans="4:91" ht="30" customHeight="1">
      <c r="D305" s="674"/>
      <c r="E305" s="680"/>
      <c r="F305" s="681"/>
      <c r="G305" s="680"/>
      <c r="H305" s="682"/>
      <c r="I305" s="891"/>
      <c r="J305" s="892"/>
      <c r="K305" s="745"/>
      <c r="L305" s="893"/>
      <c r="M305" s="894"/>
      <c r="N305" s="895"/>
      <c r="O305" s="896"/>
      <c r="P305" s="137"/>
      <c r="Q305" s="897"/>
      <c r="R305" s="751"/>
      <c r="S305" s="898"/>
      <c r="T305" s="753"/>
      <c r="U305" s="899"/>
      <c r="V305" s="900"/>
      <c r="W305" s="756"/>
      <c r="X305" s="764"/>
      <c r="Z305" s="957" t="str">
        <f>IF(AA305="","",COUNTIF(AA27:AA305,"&lt;&gt;"))</f>
        <v/>
      </c>
      <c r="AA305" s="958"/>
      <c r="AB305" s="974" t="str">
        <f t="shared" si="76"/>
        <v/>
      </c>
      <c r="AC305" s="984" t="str">
        <f t="shared" si="64"/>
        <v/>
      </c>
      <c r="AD305" s="961" t="str">
        <f t="shared" si="65"/>
        <v/>
      </c>
      <c r="AE305" s="962" t="str">
        <f t="shared" si="66"/>
        <v/>
      </c>
      <c r="AF305" s="963" t="str">
        <f>IF(AG305="","",COUNTIF(AG27:AG305,"&lt;&gt;"))</f>
        <v/>
      </c>
      <c r="AG305" s="958" t="str" cm="1">
        <f t="array" ref="AG305">IF(AK305="","",IF(LEN(AK305)&lt;=MAX(10,AF22),AK305,IFERROR(LEFT(AK305,LOOKUP(2,1/(MID(AK305,ROW(10:509),1)=" ")/(ROW(10:509)&lt;=MAX(10,AF22)),ROW(10:509))-1),LEFT(AK305,MAX(10,AF22)))))</f>
        <v/>
      </c>
      <c r="AH305" s="963" t="str">
        <f t="shared" si="67"/>
        <v/>
      </c>
      <c r="AI305" s="963" t="str">
        <f t="shared" si="68"/>
        <v/>
      </c>
      <c r="AJ305" s="964" t="str">
        <f>IF(AL304&lt;&gt;"",AJ304,IF(AJ304&lt;MAX(Z27:Z326),AJ304+1,""))</f>
        <v/>
      </c>
      <c r="AK305" s="965" t="str">
        <f>IF(AJ305="","",IF(AL304&lt;&gt;"",AL304,INDEX(AD27:AD326,MATCH(AJ305,Z27:Z326,0))))</f>
        <v/>
      </c>
      <c r="AL305" s="965" t="str">
        <f t="shared" si="69"/>
        <v/>
      </c>
      <c r="AM305" s="966" t="str">
        <f t="shared" si="70"/>
        <v/>
      </c>
      <c r="AN305" s="967" t="str">
        <f t="shared" si="71"/>
        <v/>
      </c>
      <c r="AO305" s="967" t="str">
        <f t="shared" si="72"/>
        <v/>
      </c>
      <c r="AP305" s="966" t="str">
        <f t="shared" si="73"/>
        <v/>
      </c>
      <c r="AQ305" s="967" t="str">
        <f>IF(AM305="","",IF(COUNTIF(BO27:BO309,TRIM(AP305))&gt;0,"EXCLUSION EXACTE",""))</f>
        <v/>
      </c>
      <c r="AR305" s="967" t="str" cm="1">
        <f t="array" ref="AR305">IF(AM305="","",IF(SUMPRODUCT(--(BO27:BO309&lt;&gt;""),--ISNUMBER(SEARCH(" "&amp;BO27:BO309&amp;" ",AP305)))&gt;0,"BLOQUE MOLLUSQUES",""))</f>
        <v/>
      </c>
      <c r="AS305" s="967" t="str" cm="1">
        <f t="array" ref="AS305">IF(AM305="","",IF(SUMPRODUCT(--(BS27:BS309&lt;&gt;""),--ISNUMBER(SEARCH(" "&amp;BS27:BS309&amp;" ",AP305)))&gt;0,"FORCE MOLLUSQUES",""))</f>
        <v/>
      </c>
      <c r="AT305" s="966" t="str">
        <f t="shared" si="74"/>
        <v/>
      </c>
      <c r="AU305" s="966" t="str">
        <f t="shared" si="77"/>
        <v/>
      </c>
      <c r="AV305" s="967" t="str">
        <f t="shared" si="75"/>
        <v/>
      </c>
      <c r="AW305" s="967" t="str" cm="1">
        <f t="array" ref="AW305">IF(AM305="","",IF(AQ305&lt;&gt;"","",IF(SUMPRODUCT(--(BM27:BM1509=AW26),--(BL27:BL1509&lt;&gt;""),--ISNUMBER(SEARCH(" "&amp;BL27:BL1509&amp;" ",AP305)))&gt;0,AW26,"")))</f>
        <v/>
      </c>
      <c r="AX305" s="967" t="str" cm="1">
        <f t="array" ref="AX305">IF(AM305="","",IF(AQ305&lt;&gt;"","",IF(SUMPRODUCT(--(BM27:BM1509=AX26),--(BL27:BL1509&lt;&gt;""),--ISNUMBER(SEARCH(" "&amp;BL27:BL1509&amp;" ",AP305)))&gt;0,AX26,"")))</f>
        <v/>
      </c>
      <c r="AY305" s="967" t="str" cm="1">
        <f t="array" ref="AY305">IF(AM305="","",IF(AQ305&lt;&gt;"","",IF(SUMPRODUCT(--(BM27:BM1509=AY26),--(BL27:BL1509&lt;&gt;""),--ISNUMBER(SEARCH(" "&amp;BL27:BL1509&amp;" ",AP305)))&gt;0,AY26,"")))</f>
        <v/>
      </c>
      <c r="AZ305" s="967" t="str" cm="1">
        <f t="array" ref="AZ305">IF(AM305="","",IF(AQ305&lt;&gt;"","",IF(SUMPRODUCT(--(BM27:BM1509=AZ26),--(BL27:BL1509&lt;&gt;""),--ISNUMBER(SEARCH(" "&amp;BL27:BL1509&amp;" ",AP305)))&gt;0,AZ26,"")))</f>
        <v/>
      </c>
      <c r="BA305" s="967" t="str" cm="1">
        <f t="array" ref="BA305">IF(AM305="","",IF(AQ305&lt;&gt;"","",IF(SUMPRODUCT(--(BM27:BM1509=BA26),--(BL27:BL1509&lt;&gt;""),--ISNUMBER(SEARCH(" "&amp;BL27:BL1509&amp;" ",AP305)))&gt;0,BA26,"")))</f>
        <v/>
      </c>
      <c r="BB305" s="967" t="str" cm="1">
        <f t="array" ref="BB305">IF(AM305="","",IF(AQ305&lt;&gt;"","",IF(SUMPRODUCT(--(BM27:BM1509=BB26),--(BL27:BL1509&lt;&gt;""),--ISNUMBER(SEARCH(" "&amp;BL27:BL1509&amp;" ",AP305)))&gt;0,BB26,"")))</f>
        <v/>
      </c>
      <c r="BC305" s="967" t="str" cm="1">
        <f t="array" ref="BC305">IF(AM305="","",IF(AQ305&lt;&gt;"","",IF(SUMPRODUCT(--(BM27:BM1509=BC26),--(BL27:BL1509&lt;&gt;""),--ISNUMBER(SEARCH(" "&amp;BL27:BL1509&amp;" ",AP305)))&gt;0,BC26,"")))</f>
        <v/>
      </c>
      <c r="BD305" s="967" t="str" cm="1">
        <f t="array" ref="BD305">IF(AM305="","",IF(AQ305&lt;&gt;"","",IF(SUMPRODUCT(--(BM27:BM1509=BD26),--(BL27:BL1509&lt;&gt;""),--ISNUMBER(SEARCH(" "&amp;BL27:BL1509&amp;" ",AP305)))&gt;0,BD26,"")))</f>
        <v/>
      </c>
      <c r="BE305" s="967" t="str" cm="1">
        <f t="array" ref="BE305">IF(AM305="","",IF(AQ305&lt;&gt;"","",IF(SUMPRODUCT(--(BM27:BM1509=BE26),--(BL27:BL1509&lt;&gt;""),--ISNUMBER(SEARCH(" "&amp;BL27:BL1509&amp;" ",AP305)))&gt;0,BE26,"")))</f>
        <v/>
      </c>
      <c r="BF305" s="967" t="str" cm="1">
        <f t="array" ref="BF305">IF(AM305="","",IF(AQ305&lt;&gt;"","",IF(SUMPRODUCT(--(BM27:BM1509=BF26),--(BL27:BL1509&lt;&gt;""),--ISNUMBER(SEARCH(" "&amp;BL27:BL1509&amp;" ",AP305)))&gt;0,BF26,"")))</f>
        <v/>
      </c>
      <c r="BG305" s="967" t="str" cm="1">
        <f t="array" ref="BG305">IF(AM305="","",IF(AQ305&lt;&gt;"","",IF(SUMPRODUCT(--(BM27:BM1509=BG26),--(BL27:BL1509&lt;&gt;""),--ISNUMBER(SEARCH(" "&amp;BL27:BL1509&amp;" ",AP305)))&gt;0,BG26,"")))</f>
        <v/>
      </c>
      <c r="BH305" s="967" t="str" cm="1">
        <f t="array" ref="BH305">IF(AM305="","",IF(AQ305&lt;&gt;"","",IF(SUMPRODUCT(--(BM27:BM1509=BH26),--(BL27:BL1509&lt;&gt;""),--ISNUMBER(SEARCH(" "&amp;BL27:BL1509&amp;" ",AP305)))&gt;0,BH26,"")))</f>
        <v/>
      </c>
      <c r="BI305" s="967" t="str" cm="1">
        <f t="array" ref="BI305">IF(AM305="","",IF(AQ305&lt;&gt;"","",IF(SUMPRODUCT(--(BM27:BM1509=BI26),--(BL27:BL1509&lt;&gt;""),--ISNUMBER(SEARCH(" "&amp;BL27:BL1509&amp;" ",AP305)))&gt;0,BI26,"")))</f>
        <v/>
      </c>
      <c r="BJ305" s="967" t="str" cm="1">
        <f t="array" ref="BJ305">IF(AM305="","",IF(AS305&lt;&gt;"",BJ26,IF(AR305&lt;&gt;"","",IF(AQ305&lt;&gt;"","",IF(SUMPRODUCT(--(BM27:BM1509=BJ26),--(BL27:BL1509&lt;&gt;""),--ISNUMBER(SEARCH(" "&amp;BL27:BL1509&amp;" ",AP305)))&gt;0,BJ26,"")))))</f>
        <v/>
      </c>
      <c r="BL305" s="968" t="s">
        <v>2171</v>
      </c>
      <c r="BM305" s="968" t="s">
        <v>1962</v>
      </c>
      <c r="BO305" s="964"/>
      <c r="BP305" s="964"/>
      <c r="BQ305" s="964"/>
      <c r="BS305" s="964"/>
      <c r="BT305" s="964"/>
      <c r="BU305" s="964"/>
      <c r="CM305" s="49">
        <v>1</v>
      </c>
    </row>
    <row r="306" spans="4:91" ht="30" customHeight="1">
      <c r="D306" s="674"/>
      <c r="E306" s="680"/>
      <c r="F306" s="681"/>
      <c r="G306" s="680"/>
      <c r="H306" s="682"/>
      <c r="I306" s="891"/>
      <c r="J306" s="892"/>
      <c r="K306" s="745"/>
      <c r="L306" s="893"/>
      <c r="M306" s="894"/>
      <c r="N306" s="895"/>
      <c r="O306" s="896"/>
      <c r="P306" s="137"/>
      <c r="Q306" s="897"/>
      <c r="R306" s="751"/>
      <c r="S306" s="898"/>
      <c r="T306" s="753"/>
      <c r="U306" s="899"/>
      <c r="V306" s="900"/>
      <c r="W306" s="756"/>
      <c r="X306" s="764"/>
      <c r="Z306" s="973" t="str">
        <f>IF(AA306="","",COUNTIF(AA27:AA306,"&lt;&gt;"))</f>
        <v/>
      </c>
      <c r="AA306" s="965"/>
      <c r="AB306" s="974" t="str">
        <f t="shared" si="76"/>
        <v/>
      </c>
      <c r="AC306" s="984" t="str">
        <f t="shared" si="64"/>
        <v/>
      </c>
      <c r="AD306" s="976" t="str">
        <f t="shared" si="65"/>
        <v/>
      </c>
      <c r="AE306" s="977" t="str">
        <f t="shared" si="66"/>
        <v/>
      </c>
      <c r="AF306" s="964" t="str">
        <f>IF(AG306="","",COUNTIF(AG27:AG306,"&lt;&gt;"))</f>
        <v/>
      </c>
      <c r="AG306" s="965" t="str" cm="1">
        <f t="array" ref="AG306">IF(AK306="","",IF(LEN(AK306)&lt;=MAX(10,AF22),AK306,IFERROR(LEFT(AK306,LOOKUP(2,1/(MID(AK306,ROW(10:509),1)=" ")/(ROW(10:509)&lt;=MAX(10,AF22)),ROW(10:509))-1),LEFT(AK306,MAX(10,AF22)))))</f>
        <v/>
      </c>
      <c r="AH306" s="964" t="str">
        <f t="shared" si="67"/>
        <v/>
      </c>
      <c r="AI306" s="964" t="str">
        <f t="shared" si="68"/>
        <v/>
      </c>
      <c r="AJ306" s="964" t="str">
        <f>IF(AL305&lt;&gt;"",AJ305,IF(AJ305&lt;MAX(Z27:Z326),AJ305+1,""))</f>
        <v/>
      </c>
      <c r="AK306" s="965" t="str">
        <f>IF(AJ306="","",IF(AL305&lt;&gt;"",AL305,INDEX(AD27:AD326,MATCH(AJ306,Z27:Z326,0))))</f>
        <v/>
      </c>
      <c r="AL306" s="965" t="str">
        <f t="shared" si="69"/>
        <v/>
      </c>
      <c r="AM306" s="965" t="str">
        <f t="shared" si="70"/>
        <v/>
      </c>
      <c r="AN306" s="964" t="str">
        <f t="shared" si="71"/>
        <v/>
      </c>
      <c r="AO306" s="964" t="str">
        <f t="shared" si="72"/>
        <v/>
      </c>
      <c r="AP306" s="965" t="str">
        <f t="shared" si="73"/>
        <v/>
      </c>
      <c r="AQ306" s="964" t="str">
        <f>IF(AM306="","",IF(COUNTIF(BO27:BO309,TRIM(AP306))&gt;0,"EXCLUSION EXACTE",""))</f>
        <v/>
      </c>
      <c r="AR306" s="964" t="str" cm="1">
        <f t="array" ref="AR306">IF(AM306="","",IF(SUMPRODUCT(--(BO27:BO309&lt;&gt;""),--ISNUMBER(SEARCH(" "&amp;BO27:BO309&amp;" ",AP306)))&gt;0,"BLOQUE MOLLUSQUES",""))</f>
        <v/>
      </c>
      <c r="AS306" s="964" t="str" cm="1">
        <f t="array" ref="AS306">IF(AM306="","",IF(SUMPRODUCT(--(BS27:BS309&lt;&gt;""),--ISNUMBER(SEARCH(" "&amp;BS27:BS309&amp;" ",AP306)))&gt;0,"FORCE MOLLUSQUES",""))</f>
        <v/>
      </c>
      <c r="AT306" s="965" t="str">
        <f t="shared" si="74"/>
        <v/>
      </c>
      <c r="AU306" s="965" t="str">
        <f t="shared" si="77"/>
        <v/>
      </c>
      <c r="AV306" s="964" t="str">
        <f t="shared" si="75"/>
        <v/>
      </c>
      <c r="AW306" s="964" t="str" cm="1">
        <f t="array" ref="AW306">IF(AM306="","",IF(AQ306&lt;&gt;"","",IF(SUMPRODUCT(--(BM27:BM1509=AW26),--(BL27:BL1509&lt;&gt;""),--ISNUMBER(SEARCH(" "&amp;BL27:BL1509&amp;" ",AP306)))&gt;0,AW26,"")))</f>
        <v/>
      </c>
      <c r="AX306" s="964" t="str" cm="1">
        <f t="array" ref="AX306">IF(AM306="","",IF(AQ306&lt;&gt;"","",IF(SUMPRODUCT(--(BM27:BM1509=AX26),--(BL27:BL1509&lt;&gt;""),--ISNUMBER(SEARCH(" "&amp;BL27:BL1509&amp;" ",AP306)))&gt;0,AX26,"")))</f>
        <v/>
      </c>
      <c r="AY306" s="964" t="str" cm="1">
        <f t="array" ref="AY306">IF(AM306="","",IF(AQ306&lt;&gt;"","",IF(SUMPRODUCT(--(BM27:BM1509=AY26),--(BL27:BL1509&lt;&gt;""),--ISNUMBER(SEARCH(" "&amp;BL27:BL1509&amp;" ",AP306)))&gt;0,AY26,"")))</f>
        <v/>
      </c>
      <c r="AZ306" s="964" t="str" cm="1">
        <f t="array" ref="AZ306">IF(AM306="","",IF(AQ306&lt;&gt;"","",IF(SUMPRODUCT(--(BM27:BM1509=AZ26),--(BL27:BL1509&lt;&gt;""),--ISNUMBER(SEARCH(" "&amp;BL27:BL1509&amp;" ",AP306)))&gt;0,AZ26,"")))</f>
        <v/>
      </c>
      <c r="BA306" s="964" t="str" cm="1">
        <f t="array" ref="BA306">IF(AM306="","",IF(AQ306&lt;&gt;"","",IF(SUMPRODUCT(--(BM27:BM1509=BA26),--(BL27:BL1509&lt;&gt;""),--ISNUMBER(SEARCH(" "&amp;BL27:BL1509&amp;" ",AP306)))&gt;0,BA26,"")))</f>
        <v/>
      </c>
      <c r="BB306" s="964" t="str" cm="1">
        <f t="array" ref="BB306">IF(AM306="","",IF(AQ306&lt;&gt;"","",IF(SUMPRODUCT(--(BM27:BM1509=BB26),--(BL27:BL1509&lt;&gt;""),--ISNUMBER(SEARCH(" "&amp;BL27:BL1509&amp;" ",AP306)))&gt;0,BB26,"")))</f>
        <v/>
      </c>
      <c r="BC306" s="964" t="str" cm="1">
        <f t="array" ref="BC306">IF(AM306="","",IF(AQ306&lt;&gt;"","",IF(SUMPRODUCT(--(BM27:BM1509=BC26),--(BL27:BL1509&lt;&gt;""),--ISNUMBER(SEARCH(" "&amp;BL27:BL1509&amp;" ",AP306)))&gt;0,BC26,"")))</f>
        <v/>
      </c>
      <c r="BD306" s="964" t="str" cm="1">
        <f t="array" ref="BD306">IF(AM306="","",IF(AQ306&lt;&gt;"","",IF(SUMPRODUCT(--(BM27:BM1509=BD26),--(BL27:BL1509&lt;&gt;""),--ISNUMBER(SEARCH(" "&amp;BL27:BL1509&amp;" ",AP306)))&gt;0,BD26,"")))</f>
        <v/>
      </c>
      <c r="BE306" s="964" t="str" cm="1">
        <f t="array" ref="BE306">IF(AM306="","",IF(AQ306&lt;&gt;"","",IF(SUMPRODUCT(--(BM27:BM1509=BE26),--(BL27:BL1509&lt;&gt;""),--ISNUMBER(SEARCH(" "&amp;BL27:BL1509&amp;" ",AP306)))&gt;0,BE26,"")))</f>
        <v/>
      </c>
      <c r="BF306" s="964" t="str" cm="1">
        <f t="array" ref="BF306">IF(AM306="","",IF(AQ306&lt;&gt;"","",IF(SUMPRODUCT(--(BM27:BM1509=BF26),--(BL27:BL1509&lt;&gt;""),--ISNUMBER(SEARCH(" "&amp;BL27:BL1509&amp;" ",AP306)))&gt;0,BF26,"")))</f>
        <v/>
      </c>
      <c r="BG306" s="964" t="str" cm="1">
        <f t="array" ref="BG306">IF(AM306="","",IF(AQ306&lt;&gt;"","",IF(SUMPRODUCT(--(BM27:BM1509=BG26),--(BL27:BL1509&lt;&gt;""),--ISNUMBER(SEARCH(" "&amp;BL27:BL1509&amp;" ",AP306)))&gt;0,BG26,"")))</f>
        <v/>
      </c>
      <c r="BH306" s="964" t="str" cm="1">
        <f t="array" ref="BH306">IF(AM306="","",IF(AQ306&lt;&gt;"","",IF(SUMPRODUCT(--(BM27:BM1509=BH26),--(BL27:BL1509&lt;&gt;""),--ISNUMBER(SEARCH(" "&amp;BL27:BL1509&amp;" ",AP306)))&gt;0,BH26,"")))</f>
        <v/>
      </c>
      <c r="BI306" s="964" t="str" cm="1">
        <f t="array" ref="BI306">IF(AM306="","",IF(AQ306&lt;&gt;"","",IF(SUMPRODUCT(--(BM27:BM1509=BI26),--(BL27:BL1509&lt;&gt;""),--ISNUMBER(SEARCH(" "&amp;BL27:BL1509&amp;" ",AP306)))&gt;0,BI26,"")))</f>
        <v/>
      </c>
      <c r="BJ306" s="964" t="str" cm="1">
        <f t="array" ref="BJ306">IF(AM306="","",IF(AS306&lt;&gt;"",BJ26,IF(AR306&lt;&gt;"","",IF(AQ306&lt;&gt;"","",IF(SUMPRODUCT(--(BM27:BM1509=BJ26),--(BL27:BL1509&lt;&gt;""),--ISNUMBER(SEARCH(" "&amp;BL27:BL1509&amp;" ",AP306)))&gt;0,BJ26,"")))))</f>
        <v/>
      </c>
      <c r="BL306" s="964" t="s">
        <v>2305</v>
      </c>
      <c r="BM306" s="964" t="s">
        <v>1962</v>
      </c>
      <c r="BO306" s="964"/>
      <c r="BP306" s="964"/>
      <c r="BQ306" s="964"/>
      <c r="BS306" s="964"/>
      <c r="BT306" s="964"/>
      <c r="BU306" s="964"/>
      <c r="CM306" s="49">
        <v>1</v>
      </c>
    </row>
    <row r="307" spans="4:91" ht="30" customHeight="1">
      <c r="D307" s="674"/>
      <c r="E307" s="680"/>
      <c r="F307" s="681"/>
      <c r="G307" s="680"/>
      <c r="H307" s="682"/>
      <c r="I307" s="891"/>
      <c r="J307" s="892"/>
      <c r="K307" s="745"/>
      <c r="L307" s="893"/>
      <c r="M307" s="894"/>
      <c r="N307" s="895"/>
      <c r="O307" s="896"/>
      <c r="P307" s="137"/>
      <c r="Q307" s="897"/>
      <c r="R307" s="751"/>
      <c r="S307" s="898"/>
      <c r="T307" s="753"/>
      <c r="U307" s="899"/>
      <c r="V307" s="900"/>
      <c r="W307" s="756"/>
      <c r="X307" s="764"/>
      <c r="Z307" s="957" t="str">
        <f>IF(AA307="","",COUNTIF(AA27:AA307,"&lt;&gt;"))</f>
        <v/>
      </c>
      <c r="AA307" s="958"/>
      <c r="AB307" s="974" t="str">
        <f t="shared" si="76"/>
        <v/>
      </c>
      <c r="AC307" s="984" t="str">
        <f t="shared" si="64"/>
        <v/>
      </c>
      <c r="AD307" s="961" t="str">
        <f t="shared" si="65"/>
        <v/>
      </c>
      <c r="AE307" s="962" t="str">
        <f t="shared" si="66"/>
        <v/>
      </c>
      <c r="AF307" s="963" t="str">
        <f>IF(AG307="","",COUNTIF(AG27:AG307,"&lt;&gt;"))</f>
        <v/>
      </c>
      <c r="AG307" s="958" t="str" cm="1">
        <f t="array" ref="AG307">IF(AK307="","",IF(LEN(AK307)&lt;=MAX(10,AF22),AK307,IFERROR(LEFT(AK307,LOOKUP(2,1/(MID(AK307,ROW(10:509),1)=" ")/(ROW(10:509)&lt;=MAX(10,AF22)),ROW(10:509))-1),LEFT(AK307,MAX(10,AF22)))))</f>
        <v/>
      </c>
      <c r="AH307" s="963" t="str">
        <f t="shared" si="67"/>
        <v/>
      </c>
      <c r="AI307" s="963" t="str">
        <f t="shared" si="68"/>
        <v/>
      </c>
      <c r="AJ307" s="964" t="str">
        <f>IF(AL306&lt;&gt;"",AJ306,IF(AJ306&lt;MAX(Z27:Z326),AJ306+1,""))</f>
        <v/>
      </c>
      <c r="AK307" s="965" t="str">
        <f>IF(AJ307="","",IF(AL306&lt;&gt;"",AL306,INDEX(AD27:AD326,MATCH(AJ307,Z27:Z326,0))))</f>
        <v/>
      </c>
      <c r="AL307" s="965" t="str">
        <f t="shared" si="69"/>
        <v/>
      </c>
      <c r="AM307" s="966" t="str">
        <f t="shared" si="70"/>
        <v/>
      </c>
      <c r="AN307" s="967" t="str">
        <f t="shared" si="71"/>
        <v/>
      </c>
      <c r="AO307" s="967" t="str">
        <f t="shared" si="72"/>
        <v/>
      </c>
      <c r="AP307" s="966" t="str">
        <f t="shared" si="73"/>
        <v/>
      </c>
      <c r="AQ307" s="967" t="str">
        <f>IF(AM307="","",IF(COUNTIF(BO27:BO309,TRIM(AP307))&gt;0,"EXCLUSION EXACTE",""))</f>
        <v/>
      </c>
      <c r="AR307" s="967" t="str" cm="1">
        <f t="array" ref="AR307">IF(AM307="","",IF(SUMPRODUCT(--(BO27:BO309&lt;&gt;""),--ISNUMBER(SEARCH(" "&amp;BO27:BO309&amp;" ",AP307)))&gt;0,"BLOQUE MOLLUSQUES",""))</f>
        <v/>
      </c>
      <c r="AS307" s="967" t="str" cm="1">
        <f t="array" ref="AS307">IF(AM307="","",IF(SUMPRODUCT(--(BS27:BS309&lt;&gt;""),--ISNUMBER(SEARCH(" "&amp;BS27:BS309&amp;" ",AP307)))&gt;0,"FORCE MOLLUSQUES",""))</f>
        <v/>
      </c>
      <c r="AT307" s="966" t="str">
        <f t="shared" si="74"/>
        <v/>
      </c>
      <c r="AU307" s="966" t="str">
        <f t="shared" si="77"/>
        <v/>
      </c>
      <c r="AV307" s="967" t="str">
        <f t="shared" si="75"/>
        <v/>
      </c>
      <c r="AW307" s="967" t="str" cm="1">
        <f t="array" ref="AW307">IF(AM307="","",IF(AQ307&lt;&gt;"","",IF(SUMPRODUCT(--(BM27:BM1509=AW26),--(BL27:BL1509&lt;&gt;""),--ISNUMBER(SEARCH(" "&amp;BL27:BL1509&amp;" ",AP307)))&gt;0,AW26,"")))</f>
        <v/>
      </c>
      <c r="AX307" s="967" t="str" cm="1">
        <f t="array" ref="AX307">IF(AM307="","",IF(AQ307&lt;&gt;"","",IF(SUMPRODUCT(--(BM27:BM1509=AX26),--(BL27:BL1509&lt;&gt;""),--ISNUMBER(SEARCH(" "&amp;BL27:BL1509&amp;" ",AP307)))&gt;0,AX26,"")))</f>
        <v/>
      </c>
      <c r="AY307" s="967" t="str" cm="1">
        <f t="array" ref="AY307">IF(AM307="","",IF(AQ307&lt;&gt;"","",IF(SUMPRODUCT(--(BM27:BM1509=AY26),--(BL27:BL1509&lt;&gt;""),--ISNUMBER(SEARCH(" "&amp;BL27:BL1509&amp;" ",AP307)))&gt;0,AY26,"")))</f>
        <v/>
      </c>
      <c r="AZ307" s="967" t="str" cm="1">
        <f t="array" ref="AZ307">IF(AM307="","",IF(AQ307&lt;&gt;"","",IF(SUMPRODUCT(--(BM27:BM1509=AZ26),--(BL27:BL1509&lt;&gt;""),--ISNUMBER(SEARCH(" "&amp;BL27:BL1509&amp;" ",AP307)))&gt;0,AZ26,"")))</f>
        <v/>
      </c>
      <c r="BA307" s="967" t="str" cm="1">
        <f t="array" ref="BA307">IF(AM307="","",IF(AQ307&lt;&gt;"","",IF(SUMPRODUCT(--(BM27:BM1509=BA26),--(BL27:BL1509&lt;&gt;""),--ISNUMBER(SEARCH(" "&amp;BL27:BL1509&amp;" ",AP307)))&gt;0,BA26,"")))</f>
        <v/>
      </c>
      <c r="BB307" s="967" t="str" cm="1">
        <f t="array" ref="BB307">IF(AM307="","",IF(AQ307&lt;&gt;"","",IF(SUMPRODUCT(--(BM27:BM1509=BB26),--(BL27:BL1509&lt;&gt;""),--ISNUMBER(SEARCH(" "&amp;BL27:BL1509&amp;" ",AP307)))&gt;0,BB26,"")))</f>
        <v/>
      </c>
      <c r="BC307" s="967" t="str" cm="1">
        <f t="array" ref="BC307">IF(AM307="","",IF(AQ307&lt;&gt;"","",IF(SUMPRODUCT(--(BM27:BM1509=BC26),--(BL27:BL1509&lt;&gt;""),--ISNUMBER(SEARCH(" "&amp;BL27:BL1509&amp;" ",AP307)))&gt;0,BC26,"")))</f>
        <v/>
      </c>
      <c r="BD307" s="967" t="str" cm="1">
        <f t="array" ref="BD307">IF(AM307="","",IF(AQ307&lt;&gt;"","",IF(SUMPRODUCT(--(BM27:BM1509=BD26),--(BL27:BL1509&lt;&gt;""),--ISNUMBER(SEARCH(" "&amp;BL27:BL1509&amp;" ",AP307)))&gt;0,BD26,"")))</f>
        <v/>
      </c>
      <c r="BE307" s="967" t="str" cm="1">
        <f t="array" ref="BE307">IF(AM307="","",IF(AQ307&lt;&gt;"","",IF(SUMPRODUCT(--(BM27:BM1509=BE26),--(BL27:BL1509&lt;&gt;""),--ISNUMBER(SEARCH(" "&amp;BL27:BL1509&amp;" ",AP307)))&gt;0,BE26,"")))</f>
        <v/>
      </c>
      <c r="BF307" s="967" t="str" cm="1">
        <f t="array" ref="BF307">IF(AM307="","",IF(AQ307&lt;&gt;"","",IF(SUMPRODUCT(--(BM27:BM1509=BF26),--(BL27:BL1509&lt;&gt;""),--ISNUMBER(SEARCH(" "&amp;BL27:BL1509&amp;" ",AP307)))&gt;0,BF26,"")))</f>
        <v/>
      </c>
      <c r="BG307" s="967" t="str" cm="1">
        <f t="array" ref="BG307">IF(AM307="","",IF(AQ307&lt;&gt;"","",IF(SUMPRODUCT(--(BM27:BM1509=BG26),--(BL27:BL1509&lt;&gt;""),--ISNUMBER(SEARCH(" "&amp;BL27:BL1509&amp;" ",AP307)))&gt;0,BG26,"")))</f>
        <v/>
      </c>
      <c r="BH307" s="967" t="str" cm="1">
        <f t="array" ref="BH307">IF(AM307="","",IF(AQ307&lt;&gt;"","",IF(SUMPRODUCT(--(BM27:BM1509=BH26),--(BL27:BL1509&lt;&gt;""),--ISNUMBER(SEARCH(" "&amp;BL27:BL1509&amp;" ",AP307)))&gt;0,BH26,"")))</f>
        <v/>
      </c>
      <c r="BI307" s="967" t="str" cm="1">
        <f t="array" ref="BI307">IF(AM307="","",IF(AQ307&lt;&gt;"","",IF(SUMPRODUCT(--(BM27:BM1509=BI26),--(BL27:BL1509&lt;&gt;""),--ISNUMBER(SEARCH(" "&amp;BL27:BL1509&amp;" ",AP307)))&gt;0,BI26,"")))</f>
        <v/>
      </c>
      <c r="BJ307" s="967" t="str" cm="1">
        <f t="array" ref="BJ307">IF(AM307="","",IF(AS307&lt;&gt;"",BJ26,IF(AR307&lt;&gt;"","",IF(AQ307&lt;&gt;"","",IF(SUMPRODUCT(--(BM27:BM1509=BJ26),--(BL27:BL1509&lt;&gt;""),--ISNUMBER(SEARCH(" "&amp;BL27:BL1509&amp;" ",AP307)))&gt;0,BJ26,"")))))</f>
        <v/>
      </c>
      <c r="BL307" s="968" t="s">
        <v>2306</v>
      </c>
      <c r="BM307" s="968" t="s">
        <v>1962</v>
      </c>
      <c r="BO307" s="964"/>
      <c r="BP307" s="964"/>
      <c r="BQ307" s="964"/>
      <c r="BS307" s="964"/>
      <c r="BT307" s="964"/>
      <c r="BU307" s="964"/>
      <c r="CM307" s="49">
        <v>1</v>
      </c>
    </row>
    <row r="308" spans="4:91" ht="30" customHeight="1">
      <c r="D308" s="674"/>
      <c r="E308" s="680"/>
      <c r="F308" s="681"/>
      <c r="G308" s="680"/>
      <c r="H308" s="682"/>
      <c r="I308" s="891"/>
      <c r="J308" s="892"/>
      <c r="K308" s="745"/>
      <c r="L308" s="893"/>
      <c r="M308" s="894"/>
      <c r="N308" s="895"/>
      <c r="O308" s="896"/>
      <c r="P308" s="137"/>
      <c r="Q308" s="897"/>
      <c r="R308" s="751"/>
      <c r="S308" s="898"/>
      <c r="T308" s="753"/>
      <c r="U308" s="899"/>
      <c r="V308" s="900"/>
      <c r="W308" s="756"/>
      <c r="X308" s="764"/>
      <c r="Z308" s="973" t="str">
        <f>IF(AA308="","",COUNTIF(AA27:AA308,"&lt;&gt;"))</f>
        <v/>
      </c>
      <c r="AA308" s="965"/>
      <c r="AB308" s="974" t="str">
        <f t="shared" si="76"/>
        <v/>
      </c>
      <c r="AC308" s="984" t="str">
        <f t="shared" si="64"/>
        <v/>
      </c>
      <c r="AD308" s="976" t="str">
        <f t="shared" si="65"/>
        <v/>
      </c>
      <c r="AE308" s="977" t="str">
        <f t="shared" si="66"/>
        <v/>
      </c>
      <c r="AF308" s="964" t="str">
        <f>IF(AG308="","",COUNTIF(AG27:AG308,"&lt;&gt;"))</f>
        <v/>
      </c>
      <c r="AG308" s="965" t="str" cm="1">
        <f t="array" ref="AG308">IF(AK308="","",IF(LEN(AK308)&lt;=MAX(10,AF22),AK308,IFERROR(LEFT(AK308,LOOKUP(2,1/(MID(AK308,ROW(10:509),1)=" ")/(ROW(10:509)&lt;=MAX(10,AF22)),ROW(10:509))-1),LEFT(AK308,MAX(10,AF22)))))</f>
        <v/>
      </c>
      <c r="AH308" s="964" t="str">
        <f t="shared" si="67"/>
        <v/>
      </c>
      <c r="AI308" s="964" t="str">
        <f t="shared" si="68"/>
        <v/>
      </c>
      <c r="AJ308" s="964" t="str">
        <f>IF(AL307&lt;&gt;"",AJ307,IF(AJ307&lt;MAX(Z27:Z326),AJ307+1,""))</f>
        <v/>
      </c>
      <c r="AK308" s="965" t="str">
        <f>IF(AJ308="","",IF(AL307&lt;&gt;"",AL307,INDEX(AD27:AD326,MATCH(AJ308,Z27:Z326,0))))</f>
        <v/>
      </c>
      <c r="AL308" s="965" t="str">
        <f t="shared" si="69"/>
        <v/>
      </c>
      <c r="AM308" s="965" t="str">
        <f t="shared" si="70"/>
        <v/>
      </c>
      <c r="AN308" s="964" t="str">
        <f t="shared" si="71"/>
        <v/>
      </c>
      <c r="AO308" s="964" t="str">
        <f t="shared" si="72"/>
        <v/>
      </c>
      <c r="AP308" s="965" t="str">
        <f t="shared" si="73"/>
        <v/>
      </c>
      <c r="AQ308" s="964" t="str">
        <f>IF(AM308="","",IF(COUNTIF(BO27:BO309,TRIM(AP308))&gt;0,"EXCLUSION EXACTE",""))</f>
        <v/>
      </c>
      <c r="AR308" s="964" t="str" cm="1">
        <f t="array" ref="AR308">IF(AM308="","",IF(SUMPRODUCT(--(BO27:BO309&lt;&gt;""),--ISNUMBER(SEARCH(" "&amp;BO27:BO309&amp;" ",AP308)))&gt;0,"BLOQUE MOLLUSQUES",""))</f>
        <v/>
      </c>
      <c r="AS308" s="964" t="str" cm="1">
        <f t="array" ref="AS308">IF(AM308="","",IF(SUMPRODUCT(--(BS27:BS309&lt;&gt;""),--ISNUMBER(SEARCH(" "&amp;BS27:BS309&amp;" ",AP308)))&gt;0,"FORCE MOLLUSQUES",""))</f>
        <v/>
      </c>
      <c r="AT308" s="965" t="str">
        <f t="shared" si="74"/>
        <v/>
      </c>
      <c r="AU308" s="965" t="str">
        <f t="shared" si="77"/>
        <v/>
      </c>
      <c r="AV308" s="964" t="str">
        <f t="shared" si="75"/>
        <v/>
      </c>
      <c r="AW308" s="964" t="str" cm="1">
        <f t="array" ref="AW308">IF(AM308="","",IF(AQ308&lt;&gt;"","",IF(SUMPRODUCT(--(BM27:BM1509=AW26),--(BL27:BL1509&lt;&gt;""),--ISNUMBER(SEARCH(" "&amp;BL27:BL1509&amp;" ",AP308)))&gt;0,AW26,"")))</f>
        <v/>
      </c>
      <c r="AX308" s="964" t="str" cm="1">
        <f t="array" ref="AX308">IF(AM308="","",IF(AQ308&lt;&gt;"","",IF(SUMPRODUCT(--(BM27:BM1509=AX26),--(BL27:BL1509&lt;&gt;""),--ISNUMBER(SEARCH(" "&amp;BL27:BL1509&amp;" ",AP308)))&gt;0,AX26,"")))</f>
        <v/>
      </c>
      <c r="AY308" s="964" t="str" cm="1">
        <f t="array" ref="AY308">IF(AM308="","",IF(AQ308&lt;&gt;"","",IF(SUMPRODUCT(--(BM27:BM1509=AY26),--(BL27:BL1509&lt;&gt;""),--ISNUMBER(SEARCH(" "&amp;BL27:BL1509&amp;" ",AP308)))&gt;0,AY26,"")))</f>
        <v/>
      </c>
      <c r="AZ308" s="964" t="str" cm="1">
        <f t="array" ref="AZ308">IF(AM308="","",IF(AQ308&lt;&gt;"","",IF(SUMPRODUCT(--(BM27:BM1509=AZ26),--(BL27:BL1509&lt;&gt;""),--ISNUMBER(SEARCH(" "&amp;BL27:BL1509&amp;" ",AP308)))&gt;0,AZ26,"")))</f>
        <v/>
      </c>
      <c r="BA308" s="964" t="str" cm="1">
        <f t="array" ref="BA308">IF(AM308="","",IF(AQ308&lt;&gt;"","",IF(SUMPRODUCT(--(BM27:BM1509=BA26),--(BL27:BL1509&lt;&gt;""),--ISNUMBER(SEARCH(" "&amp;BL27:BL1509&amp;" ",AP308)))&gt;0,BA26,"")))</f>
        <v/>
      </c>
      <c r="BB308" s="964" t="str" cm="1">
        <f t="array" ref="BB308">IF(AM308="","",IF(AQ308&lt;&gt;"","",IF(SUMPRODUCT(--(BM27:BM1509=BB26),--(BL27:BL1509&lt;&gt;""),--ISNUMBER(SEARCH(" "&amp;BL27:BL1509&amp;" ",AP308)))&gt;0,BB26,"")))</f>
        <v/>
      </c>
      <c r="BC308" s="964" t="str" cm="1">
        <f t="array" ref="BC308">IF(AM308="","",IF(AQ308&lt;&gt;"","",IF(SUMPRODUCT(--(BM27:BM1509=BC26),--(BL27:BL1509&lt;&gt;""),--ISNUMBER(SEARCH(" "&amp;BL27:BL1509&amp;" ",AP308)))&gt;0,BC26,"")))</f>
        <v/>
      </c>
      <c r="BD308" s="964" t="str" cm="1">
        <f t="array" ref="BD308">IF(AM308="","",IF(AQ308&lt;&gt;"","",IF(SUMPRODUCT(--(BM27:BM1509=BD26),--(BL27:BL1509&lt;&gt;""),--ISNUMBER(SEARCH(" "&amp;BL27:BL1509&amp;" ",AP308)))&gt;0,BD26,"")))</f>
        <v/>
      </c>
      <c r="BE308" s="964" t="str" cm="1">
        <f t="array" ref="BE308">IF(AM308="","",IF(AQ308&lt;&gt;"","",IF(SUMPRODUCT(--(BM27:BM1509=BE26),--(BL27:BL1509&lt;&gt;""),--ISNUMBER(SEARCH(" "&amp;BL27:BL1509&amp;" ",AP308)))&gt;0,BE26,"")))</f>
        <v/>
      </c>
      <c r="BF308" s="964" t="str" cm="1">
        <f t="array" ref="BF308">IF(AM308="","",IF(AQ308&lt;&gt;"","",IF(SUMPRODUCT(--(BM27:BM1509=BF26),--(BL27:BL1509&lt;&gt;""),--ISNUMBER(SEARCH(" "&amp;BL27:BL1509&amp;" ",AP308)))&gt;0,BF26,"")))</f>
        <v/>
      </c>
      <c r="BG308" s="964" t="str" cm="1">
        <f t="array" ref="BG308">IF(AM308="","",IF(AQ308&lt;&gt;"","",IF(SUMPRODUCT(--(BM27:BM1509=BG26),--(BL27:BL1509&lt;&gt;""),--ISNUMBER(SEARCH(" "&amp;BL27:BL1509&amp;" ",AP308)))&gt;0,BG26,"")))</f>
        <v/>
      </c>
      <c r="BH308" s="964" t="str" cm="1">
        <f t="array" ref="BH308">IF(AM308="","",IF(AQ308&lt;&gt;"","",IF(SUMPRODUCT(--(BM27:BM1509=BH26),--(BL27:BL1509&lt;&gt;""),--ISNUMBER(SEARCH(" "&amp;BL27:BL1509&amp;" ",AP308)))&gt;0,BH26,"")))</f>
        <v/>
      </c>
      <c r="BI308" s="964" t="str" cm="1">
        <f t="array" ref="BI308">IF(AM308="","",IF(AQ308&lt;&gt;"","",IF(SUMPRODUCT(--(BM27:BM1509=BI26),--(BL27:BL1509&lt;&gt;""),--ISNUMBER(SEARCH(" "&amp;BL27:BL1509&amp;" ",AP308)))&gt;0,BI26,"")))</f>
        <v/>
      </c>
      <c r="BJ308" s="964" t="str" cm="1">
        <f t="array" ref="BJ308">IF(AM308="","",IF(AS308&lt;&gt;"",BJ26,IF(AR308&lt;&gt;"","",IF(AQ308&lt;&gt;"","",IF(SUMPRODUCT(--(BM27:BM1509=BJ26),--(BL27:BL1509&lt;&gt;""),--ISNUMBER(SEARCH(" "&amp;BL27:BL1509&amp;" ",AP308)))&gt;0,BJ26,"")))))</f>
        <v/>
      </c>
      <c r="BL308" s="964" t="s">
        <v>563</v>
      </c>
      <c r="BM308" s="964" t="s">
        <v>1962</v>
      </c>
      <c r="BO308" s="964"/>
      <c r="BP308" s="964"/>
      <c r="BQ308" s="964"/>
      <c r="BS308" s="964"/>
      <c r="BT308" s="964"/>
      <c r="BU308" s="964"/>
      <c r="CM308" s="49">
        <v>1</v>
      </c>
    </row>
    <row r="309" spans="4:91" ht="30" customHeight="1">
      <c r="D309" s="674"/>
      <c r="E309" s="680"/>
      <c r="F309" s="681"/>
      <c r="G309" s="680"/>
      <c r="H309" s="682"/>
      <c r="I309" s="891"/>
      <c r="J309" s="892"/>
      <c r="K309" s="745"/>
      <c r="L309" s="893"/>
      <c r="M309" s="894"/>
      <c r="N309" s="895"/>
      <c r="O309" s="896"/>
      <c r="P309" s="137"/>
      <c r="Q309" s="897"/>
      <c r="R309" s="751"/>
      <c r="S309" s="898"/>
      <c r="T309" s="753"/>
      <c r="U309" s="899"/>
      <c r="V309" s="900"/>
      <c r="W309" s="756"/>
      <c r="X309" s="764"/>
      <c r="Z309" s="957" t="str">
        <f>IF(AA309="","",COUNTIF(AA27:AA309,"&lt;&gt;"))</f>
        <v/>
      </c>
      <c r="AA309" s="958"/>
      <c r="AB309" s="974" t="str">
        <f t="shared" si="76"/>
        <v/>
      </c>
      <c r="AC309" s="984" t="str">
        <f t="shared" si="64"/>
        <v/>
      </c>
      <c r="AD309" s="961" t="str">
        <f t="shared" si="65"/>
        <v/>
      </c>
      <c r="AE309" s="962" t="str">
        <f t="shared" si="66"/>
        <v/>
      </c>
      <c r="AF309" s="963" t="str">
        <f>IF(AG309="","",COUNTIF(AG27:AG309,"&lt;&gt;"))</f>
        <v/>
      </c>
      <c r="AG309" s="958" t="str" cm="1">
        <f t="array" ref="AG309">IF(AK309="","",IF(LEN(AK309)&lt;=MAX(10,AF22),AK309,IFERROR(LEFT(AK309,LOOKUP(2,1/(MID(AK309,ROW(10:509),1)=" ")/(ROW(10:509)&lt;=MAX(10,AF22)),ROW(10:509))-1),LEFT(AK309,MAX(10,AF22)))))</f>
        <v/>
      </c>
      <c r="AH309" s="963" t="str">
        <f t="shared" si="67"/>
        <v/>
      </c>
      <c r="AI309" s="963" t="str">
        <f t="shared" si="68"/>
        <v/>
      </c>
      <c r="AJ309" s="964" t="str">
        <f>IF(AL308&lt;&gt;"",AJ308,IF(AJ308&lt;MAX(Z27:Z326),AJ308+1,""))</f>
        <v/>
      </c>
      <c r="AK309" s="965" t="str">
        <f>IF(AJ309="","",IF(AL308&lt;&gt;"",AL308,INDEX(AD27:AD326,MATCH(AJ309,Z27:Z326,0))))</f>
        <v/>
      </c>
      <c r="AL309" s="965" t="str">
        <f t="shared" si="69"/>
        <v/>
      </c>
      <c r="AM309" s="966" t="str">
        <f t="shared" si="70"/>
        <v/>
      </c>
      <c r="AN309" s="967" t="str">
        <f t="shared" si="71"/>
        <v/>
      </c>
      <c r="AO309" s="967" t="str">
        <f t="shared" si="72"/>
        <v/>
      </c>
      <c r="AP309" s="966" t="str">
        <f t="shared" si="73"/>
        <v/>
      </c>
      <c r="AQ309" s="967" t="str">
        <f>IF(AM309="","",IF(COUNTIF(BO27:BO309,TRIM(AP309))&gt;0,"EXCLUSION EXACTE",""))</f>
        <v/>
      </c>
      <c r="AR309" s="967" t="str" cm="1">
        <f t="array" ref="AR309">IF(AM309="","",IF(SUMPRODUCT(--(BO27:BO309&lt;&gt;""),--ISNUMBER(SEARCH(" "&amp;BO27:BO309&amp;" ",AP309)))&gt;0,"BLOQUE MOLLUSQUES",""))</f>
        <v/>
      </c>
      <c r="AS309" s="967" t="str" cm="1">
        <f t="array" ref="AS309">IF(AM309="","",IF(SUMPRODUCT(--(BS27:BS309&lt;&gt;""),--ISNUMBER(SEARCH(" "&amp;BS27:BS309&amp;" ",AP309)))&gt;0,"FORCE MOLLUSQUES",""))</f>
        <v/>
      </c>
      <c r="AT309" s="966" t="str">
        <f t="shared" si="74"/>
        <v/>
      </c>
      <c r="AU309" s="966" t="str">
        <f t="shared" si="77"/>
        <v/>
      </c>
      <c r="AV309" s="967" t="str">
        <f t="shared" si="75"/>
        <v/>
      </c>
      <c r="AW309" s="967" t="str" cm="1">
        <f t="array" ref="AW309">IF(AM309="","",IF(AQ309&lt;&gt;"","",IF(SUMPRODUCT(--(BM27:BM1509=AW26),--(BL27:BL1509&lt;&gt;""),--ISNUMBER(SEARCH(" "&amp;BL27:BL1509&amp;" ",AP309)))&gt;0,AW26,"")))</f>
        <v/>
      </c>
      <c r="AX309" s="967" t="str" cm="1">
        <f t="array" ref="AX309">IF(AM309="","",IF(AQ309&lt;&gt;"","",IF(SUMPRODUCT(--(BM27:BM1509=AX26),--(BL27:BL1509&lt;&gt;""),--ISNUMBER(SEARCH(" "&amp;BL27:BL1509&amp;" ",AP309)))&gt;0,AX26,"")))</f>
        <v/>
      </c>
      <c r="AY309" s="967" t="str" cm="1">
        <f t="array" ref="AY309">IF(AM309="","",IF(AQ309&lt;&gt;"","",IF(SUMPRODUCT(--(BM27:BM1509=AY26),--(BL27:BL1509&lt;&gt;""),--ISNUMBER(SEARCH(" "&amp;BL27:BL1509&amp;" ",AP309)))&gt;0,AY26,"")))</f>
        <v/>
      </c>
      <c r="AZ309" s="967" t="str" cm="1">
        <f t="array" ref="AZ309">IF(AM309="","",IF(AQ309&lt;&gt;"","",IF(SUMPRODUCT(--(BM27:BM1509=AZ26),--(BL27:BL1509&lt;&gt;""),--ISNUMBER(SEARCH(" "&amp;BL27:BL1509&amp;" ",AP309)))&gt;0,AZ26,"")))</f>
        <v/>
      </c>
      <c r="BA309" s="967" t="str" cm="1">
        <f t="array" ref="BA309">IF(AM309="","",IF(AQ309&lt;&gt;"","",IF(SUMPRODUCT(--(BM27:BM1509=BA26),--(BL27:BL1509&lt;&gt;""),--ISNUMBER(SEARCH(" "&amp;BL27:BL1509&amp;" ",AP309)))&gt;0,BA26,"")))</f>
        <v/>
      </c>
      <c r="BB309" s="967" t="str" cm="1">
        <f t="array" ref="BB309">IF(AM309="","",IF(AQ309&lt;&gt;"","",IF(SUMPRODUCT(--(BM27:BM1509=BB26),--(BL27:BL1509&lt;&gt;""),--ISNUMBER(SEARCH(" "&amp;BL27:BL1509&amp;" ",AP309)))&gt;0,BB26,"")))</f>
        <v/>
      </c>
      <c r="BC309" s="967" t="str" cm="1">
        <f t="array" ref="BC309">IF(AM309="","",IF(AQ309&lt;&gt;"","",IF(SUMPRODUCT(--(BM27:BM1509=BC26),--(BL27:BL1509&lt;&gt;""),--ISNUMBER(SEARCH(" "&amp;BL27:BL1509&amp;" ",AP309)))&gt;0,BC26,"")))</f>
        <v/>
      </c>
      <c r="BD309" s="967" t="str" cm="1">
        <f t="array" ref="BD309">IF(AM309="","",IF(AQ309&lt;&gt;"","",IF(SUMPRODUCT(--(BM27:BM1509=BD26),--(BL27:BL1509&lt;&gt;""),--ISNUMBER(SEARCH(" "&amp;BL27:BL1509&amp;" ",AP309)))&gt;0,BD26,"")))</f>
        <v/>
      </c>
      <c r="BE309" s="967" t="str" cm="1">
        <f t="array" ref="BE309">IF(AM309="","",IF(AQ309&lt;&gt;"","",IF(SUMPRODUCT(--(BM27:BM1509=BE26),--(BL27:BL1509&lt;&gt;""),--ISNUMBER(SEARCH(" "&amp;BL27:BL1509&amp;" ",AP309)))&gt;0,BE26,"")))</f>
        <v/>
      </c>
      <c r="BF309" s="967" t="str" cm="1">
        <f t="array" ref="BF309">IF(AM309="","",IF(AQ309&lt;&gt;"","",IF(SUMPRODUCT(--(BM27:BM1509=BF26),--(BL27:BL1509&lt;&gt;""),--ISNUMBER(SEARCH(" "&amp;BL27:BL1509&amp;" ",AP309)))&gt;0,BF26,"")))</f>
        <v/>
      </c>
      <c r="BG309" s="967" t="str" cm="1">
        <f t="array" ref="BG309">IF(AM309="","",IF(AQ309&lt;&gt;"","",IF(SUMPRODUCT(--(BM27:BM1509=BG26),--(BL27:BL1509&lt;&gt;""),--ISNUMBER(SEARCH(" "&amp;BL27:BL1509&amp;" ",AP309)))&gt;0,BG26,"")))</f>
        <v/>
      </c>
      <c r="BH309" s="967" t="str" cm="1">
        <f t="array" ref="BH309">IF(AM309="","",IF(AQ309&lt;&gt;"","",IF(SUMPRODUCT(--(BM27:BM1509=BH26),--(BL27:BL1509&lt;&gt;""),--ISNUMBER(SEARCH(" "&amp;BL27:BL1509&amp;" ",AP309)))&gt;0,BH26,"")))</f>
        <v/>
      </c>
      <c r="BI309" s="967" t="str" cm="1">
        <f t="array" ref="BI309">IF(AM309="","",IF(AQ309&lt;&gt;"","",IF(SUMPRODUCT(--(BM27:BM1509=BI26),--(BL27:BL1509&lt;&gt;""),--ISNUMBER(SEARCH(" "&amp;BL27:BL1509&amp;" ",AP309)))&gt;0,BI26,"")))</f>
        <v/>
      </c>
      <c r="BJ309" s="967" t="str" cm="1">
        <f t="array" ref="BJ309">IF(AM309="","",IF(AS309&lt;&gt;"",BJ26,IF(AR309&lt;&gt;"","",IF(AQ309&lt;&gt;"","",IF(SUMPRODUCT(--(BM27:BM1509=BJ26),--(BL27:BL1509&lt;&gt;""),--ISNUMBER(SEARCH(" "&amp;BL27:BL1509&amp;" ",AP309)))&gt;0,BJ26,"")))))</f>
        <v/>
      </c>
      <c r="BL309" s="968" t="s">
        <v>2307</v>
      </c>
      <c r="BM309" s="968" t="s">
        <v>1962</v>
      </c>
      <c r="BO309" s="964"/>
      <c r="BP309" s="964"/>
      <c r="BQ309" s="964"/>
      <c r="BS309" s="964"/>
      <c r="BT309" s="964"/>
      <c r="BU309" s="964"/>
      <c r="CM309" s="49">
        <v>1</v>
      </c>
    </row>
    <row r="310" spans="4:91" ht="30" customHeight="1">
      <c r="D310" s="674"/>
      <c r="E310" s="680"/>
      <c r="F310" s="681"/>
      <c r="G310" s="680"/>
      <c r="H310" s="682"/>
      <c r="I310" s="891"/>
      <c r="J310" s="892"/>
      <c r="K310" s="745"/>
      <c r="L310" s="893"/>
      <c r="M310" s="894"/>
      <c r="N310" s="895"/>
      <c r="O310" s="896"/>
      <c r="P310" s="137"/>
      <c r="Q310" s="897"/>
      <c r="R310" s="751"/>
      <c r="S310" s="898"/>
      <c r="T310" s="753"/>
      <c r="U310" s="899"/>
      <c r="V310" s="900"/>
      <c r="W310" s="756"/>
      <c r="X310" s="764"/>
      <c r="Z310" s="973" t="str">
        <f>IF(AA310="","",COUNTIF(AA27:AA310,"&lt;&gt;"))</f>
        <v/>
      </c>
      <c r="AA310" s="965"/>
      <c r="AB310" s="974" t="str">
        <f t="shared" si="76"/>
        <v/>
      </c>
      <c r="AC310" s="984" t="str">
        <f t="shared" si="64"/>
        <v/>
      </c>
      <c r="AD310" s="976" t="str">
        <f t="shared" si="65"/>
        <v/>
      </c>
      <c r="AE310" s="977" t="str">
        <f t="shared" si="66"/>
        <v/>
      </c>
      <c r="AF310" s="964" t="str">
        <f>IF(AG310="","",COUNTIF(AG27:AG310,"&lt;&gt;"))</f>
        <v/>
      </c>
      <c r="AG310" s="965" t="str" cm="1">
        <f t="array" ref="AG310">IF(AK310="","",IF(LEN(AK310)&lt;=MAX(10,AF22),AK310,IFERROR(LEFT(AK310,LOOKUP(2,1/(MID(AK310,ROW(10:509),1)=" ")/(ROW(10:509)&lt;=MAX(10,AF22)),ROW(10:509))-1),LEFT(AK310,MAX(10,AF22)))))</f>
        <v/>
      </c>
      <c r="AH310" s="964" t="str">
        <f t="shared" si="67"/>
        <v/>
      </c>
      <c r="AI310" s="964" t="str">
        <f t="shared" si="68"/>
        <v/>
      </c>
      <c r="AJ310" s="964" t="str">
        <f>IF(AL309&lt;&gt;"",AJ309,IF(AJ309&lt;MAX(Z27:Z326),AJ309+1,""))</f>
        <v/>
      </c>
      <c r="AK310" s="965" t="str">
        <f>IF(AJ310="","",IF(AL309&lt;&gt;"",AL309,INDEX(AD27:AD326,MATCH(AJ310,Z27:Z326,0))))</f>
        <v/>
      </c>
      <c r="AL310" s="965" t="str">
        <f t="shared" si="69"/>
        <v/>
      </c>
      <c r="AM310" s="965" t="str">
        <f t="shared" si="70"/>
        <v/>
      </c>
      <c r="AN310" s="964" t="str">
        <f t="shared" si="71"/>
        <v/>
      </c>
      <c r="AO310" s="964" t="str">
        <f t="shared" si="72"/>
        <v/>
      </c>
      <c r="AP310" s="965" t="str">
        <f t="shared" si="73"/>
        <v/>
      </c>
      <c r="AQ310" s="964" t="str">
        <f>IF(AM310="","",IF(COUNTIF(BO27:BO309,TRIM(AP310))&gt;0,"EXCLUSION EXACTE",""))</f>
        <v/>
      </c>
      <c r="AR310" s="964" t="str" cm="1">
        <f t="array" ref="AR310">IF(AM310="","",IF(SUMPRODUCT(--(BO27:BO309&lt;&gt;""),--ISNUMBER(SEARCH(" "&amp;BO27:BO309&amp;" ",AP310)))&gt;0,"BLOQUE MOLLUSQUES",""))</f>
        <v/>
      </c>
      <c r="AS310" s="964" t="str" cm="1">
        <f t="array" ref="AS310">IF(AM310="","",IF(SUMPRODUCT(--(BS27:BS309&lt;&gt;""),--ISNUMBER(SEARCH(" "&amp;BS27:BS309&amp;" ",AP310)))&gt;0,"FORCE MOLLUSQUES",""))</f>
        <v/>
      </c>
      <c r="AT310" s="965" t="str">
        <f t="shared" si="74"/>
        <v/>
      </c>
      <c r="AU310" s="965" t="str">
        <f t="shared" si="77"/>
        <v/>
      </c>
      <c r="AV310" s="964" t="str">
        <f t="shared" si="75"/>
        <v/>
      </c>
      <c r="AW310" s="964" t="str" cm="1">
        <f t="array" ref="AW310">IF(AM310="","",IF(AQ310&lt;&gt;"","",IF(SUMPRODUCT(--(BM27:BM1509=AW26),--(BL27:BL1509&lt;&gt;""),--ISNUMBER(SEARCH(" "&amp;BL27:BL1509&amp;" ",AP310)))&gt;0,AW26,"")))</f>
        <v/>
      </c>
      <c r="AX310" s="964" t="str" cm="1">
        <f t="array" ref="AX310">IF(AM310="","",IF(AQ310&lt;&gt;"","",IF(SUMPRODUCT(--(BM27:BM1509=AX26),--(BL27:BL1509&lt;&gt;""),--ISNUMBER(SEARCH(" "&amp;BL27:BL1509&amp;" ",AP310)))&gt;0,AX26,"")))</f>
        <v/>
      </c>
      <c r="AY310" s="964" t="str" cm="1">
        <f t="array" ref="AY310">IF(AM310="","",IF(AQ310&lt;&gt;"","",IF(SUMPRODUCT(--(BM27:BM1509=AY26),--(BL27:BL1509&lt;&gt;""),--ISNUMBER(SEARCH(" "&amp;BL27:BL1509&amp;" ",AP310)))&gt;0,AY26,"")))</f>
        <v/>
      </c>
      <c r="AZ310" s="964" t="str" cm="1">
        <f t="array" ref="AZ310">IF(AM310="","",IF(AQ310&lt;&gt;"","",IF(SUMPRODUCT(--(BM27:BM1509=AZ26),--(BL27:BL1509&lt;&gt;""),--ISNUMBER(SEARCH(" "&amp;BL27:BL1509&amp;" ",AP310)))&gt;0,AZ26,"")))</f>
        <v/>
      </c>
      <c r="BA310" s="964" t="str" cm="1">
        <f t="array" ref="BA310">IF(AM310="","",IF(AQ310&lt;&gt;"","",IF(SUMPRODUCT(--(BM27:BM1509=BA26),--(BL27:BL1509&lt;&gt;""),--ISNUMBER(SEARCH(" "&amp;BL27:BL1509&amp;" ",AP310)))&gt;0,BA26,"")))</f>
        <v/>
      </c>
      <c r="BB310" s="964" t="str" cm="1">
        <f t="array" ref="BB310">IF(AM310="","",IF(AQ310&lt;&gt;"","",IF(SUMPRODUCT(--(BM27:BM1509=BB26),--(BL27:BL1509&lt;&gt;""),--ISNUMBER(SEARCH(" "&amp;BL27:BL1509&amp;" ",AP310)))&gt;0,BB26,"")))</f>
        <v/>
      </c>
      <c r="BC310" s="964" t="str" cm="1">
        <f t="array" ref="BC310">IF(AM310="","",IF(AQ310&lt;&gt;"","",IF(SUMPRODUCT(--(BM27:BM1509=BC26),--(BL27:BL1509&lt;&gt;""),--ISNUMBER(SEARCH(" "&amp;BL27:BL1509&amp;" ",AP310)))&gt;0,BC26,"")))</f>
        <v/>
      </c>
      <c r="BD310" s="964" t="str" cm="1">
        <f t="array" ref="BD310">IF(AM310="","",IF(AQ310&lt;&gt;"","",IF(SUMPRODUCT(--(BM27:BM1509=BD26),--(BL27:BL1509&lt;&gt;""),--ISNUMBER(SEARCH(" "&amp;BL27:BL1509&amp;" ",AP310)))&gt;0,BD26,"")))</f>
        <v/>
      </c>
      <c r="BE310" s="964" t="str" cm="1">
        <f t="array" ref="BE310">IF(AM310="","",IF(AQ310&lt;&gt;"","",IF(SUMPRODUCT(--(BM27:BM1509=BE26),--(BL27:BL1509&lt;&gt;""),--ISNUMBER(SEARCH(" "&amp;BL27:BL1509&amp;" ",AP310)))&gt;0,BE26,"")))</f>
        <v/>
      </c>
      <c r="BF310" s="964" t="str" cm="1">
        <f t="array" ref="BF310">IF(AM310="","",IF(AQ310&lt;&gt;"","",IF(SUMPRODUCT(--(BM27:BM1509=BF26),--(BL27:BL1509&lt;&gt;""),--ISNUMBER(SEARCH(" "&amp;BL27:BL1509&amp;" ",AP310)))&gt;0,BF26,"")))</f>
        <v/>
      </c>
      <c r="BG310" s="964" t="str" cm="1">
        <f t="array" ref="BG310">IF(AM310="","",IF(AQ310&lt;&gt;"","",IF(SUMPRODUCT(--(BM27:BM1509=BG26),--(BL27:BL1509&lt;&gt;""),--ISNUMBER(SEARCH(" "&amp;BL27:BL1509&amp;" ",AP310)))&gt;0,BG26,"")))</f>
        <v/>
      </c>
      <c r="BH310" s="964" t="str" cm="1">
        <f t="array" ref="BH310">IF(AM310="","",IF(AQ310&lt;&gt;"","",IF(SUMPRODUCT(--(BM27:BM1509=BH26),--(BL27:BL1509&lt;&gt;""),--ISNUMBER(SEARCH(" "&amp;BL27:BL1509&amp;" ",AP310)))&gt;0,BH26,"")))</f>
        <v/>
      </c>
      <c r="BI310" s="964" t="str" cm="1">
        <f t="array" ref="BI310">IF(AM310="","",IF(AQ310&lt;&gt;"","",IF(SUMPRODUCT(--(BM27:BM1509=BI26),--(BL27:BL1509&lt;&gt;""),--ISNUMBER(SEARCH(" "&amp;BL27:BL1509&amp;" ",AP310)))&gt;0,BI26,"")))</f>
        <v/>
      </c>
      <c r="BJ310" s="964" t="str" cm="1">
        <f t="array" ref="BJ310">IF(AM310="","",IF(AS310&lt;&gt;"",BJ26,IF(AR310&lt;&gt;"","",IF(AQ310&lt;&gt;"","",IF(SUMPRODUCT(--(BM27:BM1509=BJ26),--(BL27:BL1509&lt;&gt;""),--ISNUMBER(SEARCH(" "&amp;BL27:BL1509&amp;" ",AP310)))&gt;0,BJ26,"")))))</f>
        <v/>
      </c>
      <c r="BL310" s="964" t="s">
        <v>2308</v>
      </c>
      <c r="BM310" s="964" t="s">
        <v>1962</v>
      </c>
      <c r="CM310" s="49">
        <v>1</v>
      </c>
    </row>
    <row r="311" spans="4:91" ht="30" customHeight="1">
      <c r="D311" s="674"/>
      <c r="E311" s="680"/>
      <c r="F311" s="681"/>
      <c r="G311" s="680"/>
      <c r="H311" s="682"/>
      <c r="I311" s="891"/>
      <c r="J311" s="892"/>
      <c r="K311" s="745"/>
      <c r="L311" s="893"/>
      <c r="M311" s="894"/>
      <c r="N311" s="895"/>
      <c r="O311" s="896"/>
      <c r="P311" s="137"/>
      <c r="Q311" s="897"/>
      <c r="R311" s="751"/>
      <c r="S311" s="898"/>
      <c r="T311" s="753"/>
      <c r="U311" s="899"/>
      <c r="V311" s="900"/>
      <c r="W311" s="756"/>
      <c r="X311" s="764"/>
      <c r="Z311" s="957" t="str">
        <f>IF(AA311="","",COUNTIF(AA27:AA311,"&lt;&gt;"))</f>
        <v/>
      </c>
      <c r="AA311" s="958"/>
      <c r="AB311" s="974" t="str">
        <f t="shared" si="76"/>
        <v/>
      </c>
      <c r="AC311" s="984" t="str">
        <f t="shared" si="64"/>
        <v/>
      </c>
      <c r="AD311" s="961" t="str">
        <f t="shared" si="65"/>
        <v/>
      </c>
      <c r="AE311" s="962" t="str">
        <f t="shared" si="66"/>
        <v/>
      </c>
      <c r="AF311" s="963" t="str">
        <f>IF(AG311="","",COUNTIF(AG27:AG311,"&lt;&gt;"))</f>
        <v/>
      </c>
      <c r="AG311" s="958" t="str" cm="1">
        <f t="array" ref="AG311">IF(AK311="","",IF(LEN(AK311)&lt;=MAX(10,AF22),AK311,IFERROR(LEFT(AK311,LOOKUP(2,1/(MID(AK311,ROW(10:509),1)=" ")/(ROW(10:509)&lt;=MAX(10,AF22)),ROW(10:509))-1),LEFT(AK311,MAX(10,AF22)))))</f>
        <v/>
      </c>
      <c r="AH311" s="963" t="str">
        <f t="shared" si="67"/>
        <v/>
      </c>
      <c r="AI311" s="963" t="str">
        <f t="shared" si="68"/>
        <v/>
      </c>
      <c r="AJ311" s="964" t="str">
        <f>IF(AL310&lt;&gt;"",AJ310,IF(AJ310&lt;MAX(Z27:Z326),AJ310+1,""))</f>
        <v/>
      </c>
      <c r="AK311" s="965" t="str">
        <f>IF(AJ311="","",IF(AL310&lt;&gt;"",AL310,INDEX(AD27:AD326,MATCH(AJ311,Z27:Z326,0))))</f>
        <v/>
      </c>
      <c r="AL311" s="965" t="str">
        <f t="shared" si="69"/>
        <v/>
      </c>
      <c r="AM311" s="966" t="str">
        <f t="shared" si="70"/>
        <v/>
      </c>
      <c r="AN311" s="967" t="str">
        <f t="shared" si="71"/>
        <v/>
      </c>
      <c r="AO311" s="967" t="str">
        <f t="shared" si="72"/>
        <v/>
      </c>
      <c r="AP311" s="966" t="str">
        <f t="shared" si="73"/>
        <v/>
      </c>
      <c r="AQ311" s="967" t="str">
        <f>IF(AM311="","",IF(COUNTIF(BO27:BO309,TRIM(AP311))&gt;0,"EXCLUSION EXACTE",""))</f>
        <v/>
      </c>
      <c r="AR311" s="967" t="str" cm="1">
        <f t="array" ref="AR311">IF(AM311="","",IF(SUMPRODUCT(--(BO27:BO309&lt;&gt;""),--ISNUMBER(SEARCH(" "&amp;BO27:BO309&amp;" ",AP311)))&gt;0,"BLOQUE MOLLUSQUES",""))</f>
        <v/>
      </c>
      <c r="AS311" s="967" t="str" cm="1">
        <f t="array" ref="AS311">IF(AM311="","",IF(SUMPRODUCT(--(BS27:BS309&lt;&gt;""),--ISNUMBER(SEARCH(" "&amp;BS27:BS309&amp;" ",AP311)))&gt;0,"FORCE MOLLUSQUES",""))</f>
        <v/>
      </c>
      <c r="AT311" s="966" t="str">
        <f t="shared" si="74"/>
        <v/>
      </c>
      <c r="AU311" s="966" t="str">
        <f t="shared" si="77"/>
        <v/>
      </c>
      <c r="AV311" s="967" t="str">
        <f t="shared" si="75"/>
        <v/>
      </c>
      <c r="AW311" s="967" t="str" cm="1">
        <f t="array" ref="AW311">IF(AM311="","",IF(AQ311&lt;&gt;"","",IF(SUMPRODUCT(--(BM27:BM1509=AW26),--(BL27:BL1509&lt;&gt;""),--ISNUMBER(SEARCH(" "&amp;BL27:BL1509&amp;" ",AP311)))&gt;0,AW26,"")))</f>
        <v/>
      </c>
      <c r="AX311" s="967" t="str" cm="1">
        <f t="array" ref="AX311">IF(AM311="","",IF(AQ311&lt;&gt;"","",IF(SUMPRODUCT(--(BM27:BM1509=AX26),--(BL27:BL1509&lt;&gt;""),--ISNUMBER(SEARCH(" "&amp;BL27:BL1509&amp;" ",AP311)))&gt;0,AX26,"")))</f>
        <v/>
      </c>
      <c r="AY311" s="967" t="str" cm="1">
        <f t="array" ref="AY311">IF(AM311="","",IF(AQ311&lt;&gt;"","",IF(SUMPRODUCT(--(BM27:BM1509=AY26),--(BL27:BL1509&lt;&gt;""),--ISNUMBER(SEARCH(" "&amp;BL27:BL1509&amp;" ",AP311)))&gt;0,AY26,"")))</f>
        <v/>
      </c>
      <c r="AZ311" s="967" t="str" cm="1">
        <f t="array" ref="AZ311">IF(AM311="","",IF(AQ311&lt;&gt;"","",IF(SUMPRODUCT(--(BM27:BM1509=AZ26),--(BL27:BL1509&lt;&gt;""),--ISNUMBER(SEARCH(" "&amp;BL27:BL1509&amp;" ",AP311)))&gt;0,AZ26,"")))</f>
        <v/>
      </c>
      <c r="BA311" s="967" t="str" cm="1">
        <f t="array" ref="BA311">IF(AM311="","",IF(AQ311&lt;&gt;"","",IF(SUMPRODUCT(--(BM27:BM1509=BA26),--(BL27:BL1509&lt;&gt;""),--ISNUMBER(SEARCH(" "&amp;BL27:BL1509&amp;" ",AP311)))&gt;0,BA26,"")))</f>
        <v/>
      </c>
      <c r="BB311" s="967" t="str" cm="1">
        <f t="array" ref="BB311">IF(AM311="","",IF(AQ311&lt;&gt;"","",IF(SUMPRODUCT(--(BM27:BM1509=BB26),--(BL27:BL1509&lt;&gt;""),--ISNUMBER(SEARCH(" "&amp;BL27:BL1509&amp;" ",AP311)))&gt;0,BB26,"")))</f>
        <v/>
      </c>
      <c r="BC311" s="967" t="str" cm="1">
        <f t="array" ref="BC311">IF(AM311="","",IF(AQ311&lt;&gt;"","",IF(SUMPRODUCT(--(BM27:BM1509=BC26),--(BL27:BL1509&lt;&gt;""),--ISNUMBER(SEARCH(" "&amp;BL27:BL1509&amp;" ",AP311)))&gt;0,BC26,"")))</f>
        <v/>
      </c>
      <c r="BD311" s="967" t="str" cm="1">
        <f t="array" ref="BD311">IF(AM311="","",IF(AQ311&lt;&gt;"","",IF(SUMPRODUCT(--(BM27:BM1509=BD26),--(BL27:BL1509&lt;&gt;""),--ISNUMBER(SEARCH(" "&amp;BL27:BL1509&amp;" ",AP311)))&gt;0,BD26,"")))</f>
        <v/>
      </c>
      <c r="BE311" s="967" t="str" cm="1">
        <f t="array" ref="BE311">IF(AM311="","",IF(AQ311&lt;&gt;"","",IF(SUMPRODUCT(--(BM27:BM1509=BE26),--(BL27:BL1509&lt;&gt;""),--ISNUMBER(SEARCH(" "&amp;BL27:BL1509&amp;" ",AP311)))&gt;0,BE26,"")))</f>
        <v/>
      </c>
      <c r="BF311" s="967" t="str" cm="1">
        <f t="array" ref="BF311">IF(AM311="","",IF(AQ311&lt;&gt;"","",IF(SUMPRODUCT(--(BM27:BM1509=BF26),--(BL27:BL1509&lt;&gt;""),--ISNUMBER(SEARCH(" "&amp;BL27:BL1509&amp;" ",AP311)))&gt;0,BF26,"")))</f>
        <v/>
      </c>
      <c r="BG311" s="967" t="str" cm="1">
        <f t="array" ref="BG311">IF(AM311="","",IF(AQ311&lt;&gt;"","",IF(SUMPRODUCT(--(BM27:BM1509=BG26),--(BL27:BL1509&lt;&gt;""),--ISNUMBER(SEARCH(" "&amp;BL27:BL1509&amp;" ",AP311)))&gt;0,BG26,"")))</f>
        <v/>
      </c>
      <c r="BH311" s="967" t="str" cm="1">
        <f t="array" ref="BH311">IF(AM311="","",IF(AQ311&lt;&gt;"","",IF(SUMPRODUCT(--(BM27:BM1509=BH26),--(BL27:BL1509&lt;&gt;""),--ISNUMBER(SEARCH(" "&amp;BL27:BL1509&amp;" ",AP311)))&gt;0,BH26,"")))</f>
        <v/>
      </c>
      <c r="BI311" s="967" t="str" cm="1">
        <f t="array" ref="BI311">IF(AM311="","",IF(AQ311&lt;&gt;"","",IF(SUMPRODUCT(--(BM27:BM1509=BI26),--(BL27:BL1509&lt;&gt;""),--ISNUMBER(SEARCH(" "&amp;BL27:BL1509&amp;" ",AP311)))&gt;0,BI26,"")))</f>
        <v/>
      </c>
      <c r="BJ311" s="967" t="str" cm="1">
        <f t="array" ref="BJ311">IF(AM311="","",IF(AS311&lt;&gt;"",BJ26,IF(AR311&lt;&gt;"","",IF(AQ311&lt;&gt;"","",IF(SUMPRODUCT(--(BM27:BM1509=BJ26),--(BL27:BL1509&lt;&gt;""),--ISNUMBER(SEARCH(" "&amp;BL27:BL1509&amp;" ",AP311)))&gt;0,BJ26,"")))))</f>
        <v/>
      </c>
      <c r="BL311" s="968" t="s">
        <v>2309</v>
      </c>
      <c r="BM311" s="968" t="s">
        <v>1962</v>
      </c>
      <c r="CM311" s="49">
        <v>1</v>
      </c>
    </row>
    <row r="312" spans="4:91" ht="30" customHeight="1">
      <c r="D312" s="674"/>
      <c r="E312" s="680"/>
      <c r="F312" s="681"/>
      <c r="G312" s="680"/>
      <c r="H312" s="682"/>
      <c r="I312" s="891"/>
      <c r="J312" s="892"/>
      <c r="K312" s="745"/>
      <c r="L312" s="893"/>
      <c r="M312" s="894"/>
      <c r="N312" s="895"/>
      <c r="O312" s="896"/>
      <c r="P312" s="137"/>
      <c r="Q312" s="897"/>
      <c r="R312" s="751"/>
      <c r="S312" s="898"/>
      <c r="T312" s="753"/>
      <c r="U312" s="899"/>
      <c r="V312" s="900"/>
      <c r="W312" s="756"/>
      <c r="X312" s="764"/>
      <c r="Z312" s="973" t="str">
        <f>IF(AA312="","",COUNTIF(AA27:AA312,"&lt;&gt;"))</f>
        <v/>
      </c>
      <c r="AA312" s="965"/>
      <c r="AB312" s="974" t="str">
        <f t="shared" si="76"/>
        <v/>
      </c>
      <c r="AC312" s="984" t="str">
        <f t="shared" si="64"/>
        <v/>
      </c>
      <c r="AD312" s="976" t="str">
        <f t="shared" si="65"/>
        <v/>
      </c>
      <c r="AE312" s="977" t="str">
        <f t="shared" si="66"/>
        <v/>
      </c>
      <c r="AF312" s="964" t="str">
        <f>IF(AG312="","",COUNTIF(AG27:AG312,"&lt;&gt;"))</f>
        <v/>
      </c>
      <c r="AG312" s="965" t="str" cm="1">
        <f t="array" ref="AG312">IF(AK312="","",IF(LEN(AK312)&lt;=MAX(10,AF22),AK312,IFERROR(LEFT(AK312,LOOKUP(2,1/(MID(AK312,ROW(10:509),1)=" ")/(ROW(10:509)&lt;=MAX(10,AF22)),ROW(10:509))-1),LEFT(AK312,MAX(10,AF22)))))</f>
        <v/>
      </c>
      <c r="AH312" s="964" t="str">
        <f t="shared" si="67"/>
        <v/>
      </c>
      <c r="AI312" s="964" t="str">
        <f t="shared" si="68"/>
        <v/>
      </c>
      <c r="AJ312" s="964" t="str">
        <f>IF(AL311&lt;&gt;"",AJ311,IF(AJ311&lt;MAX(Z27:Z326),AJ311+1,""))</f>
        <v/>
      </c>
      <c r="AK312" s="965" t="str">
        <f>IF(AJ312="","",IF(AL311&lt;&gt;"",AL311,INDEX(AD27:AD326,MATCH(AJ312,Z27:Z326,0))))</f>
        <v/>
      </c>
      <c r="AL312" s="965" t="str">
        <f t="shared" si="69"/>
        <v/>
      </c>
      <c r="AM312" s="965" t="str">
        <f t="shared" si="70"/>
        <v/>
      </c>
      <c r="AN312" s="964" t="str">
        <f t="shared" si="71"/>
        <v/>
      </c>
      <c r="AO312" s="964" t="str">
        <f t="shared" si="72"/>
        <v/>
      </c>
      <c r="AP312" s="965" t="str">
        <f t="shared" si="73"/>
        <v/>
      </c>
      <c r="AQ312" s="964" t="str">
        <f>IF(AM312="","",IF(COUNTIF(BO27:BO309,TRIM(AP312))&gt;0,"EXCLUSION EXACTE",""))</f>
        <v/>
      </c>
      <c r="AR312" s="964" t="str" cm="1">
        <f t="array" ref="AR312">IF(AM312="","",IF(SUMPRODUCT(--(BO27:BO309&lt;&gt;""),--ISNUMBER(SEARCH(" "&amp;BO27:BO309&amp;" ",AP312)))&gt;0,"BLOQUE MOLLUSQUES",""))</f>
        <v/>
      </c>
      <c r="AS312" s="964" t="str" cm="1">
        <f t="array" ref="AS312">IF(AM312="","",IF(SUMPRODUCT(--(BS27:BS309&lt;&gt;""),--ISNUMBER(SEARCH(" "&amp;BS27:BS309&amp;" ",AP312)))&gt;0,"FORCE MOLLUSQUES",""))</f>
        <v/>
      </c>
      <c r="AT312" s="965" t="str">
        <f t="shared" si="74"/>
        <v/>
      </c>
      <c r="AU312" s="965" t="str">
        <f t="shared" si="77"/>
        <v/>
      </c>
      <c r="AV312" s="964" t="str">
        <f t="shared" si="75"/>
        <v/>
      </c>
      <c r="AW312" s="964" t="str" cm="1">
        <f t="array" ref="AW312">IF(AM312="","",IF(AQ312&lt;&gt;"","",IF(SUMPRODUCT(--(BM27:BM1509=AW26),--(BL27:BL1509&lt;&gt;""),--ISNUMBER(SEARCH(" "&amp;BL27:BL1509&amp;" ",AP312)))&gt;0,AW26,"")))</f>
        <v/>
      </c>
      <c r="AX312" s="964" t="str" cm="1">
        <f t="array" ref="AX312">IF(AM312="","",IF(AQ312&lt;&gt;"","",IF(SUMPRODUCT(--(BM27:BM1509=AX26),--(BL27:BL1509&lt;&gt;""),--ISNUMBER(SEARCH(" "&amp;BL27:BL1509&amp;" ",AP312)))&gt;0,AX26,"")))</f>
        <v/>
      </c>
      <c r="AY312" s="964" t="str" cm="1">
        <f t="array" ref="AY312">IF(AM312="","",IF(AQ312&lt;&gt;"","",IF(SUMPRODUCT(--(BM27:BM1509=AY26),--(BL27:BL1509&lt;&gt;""),--ISNUMBER(SEARCH(" "&amp;BL27:BL1509&amp;" ",AP312)))&gt;0,AY26,"")))</f>
        <v/>
      </c>
      <c r="AZ312" s="964" t="str" cm="1">
        <f t="array" ref="AZ312">IF(AM312="","",IF(AQ312&lt;&gt;"","",IF(SUMPRODUCT(--(BM27:BM1509=AZ26),--(BL27:BL1509&lt;&gt;""),--ISNUMBER(SEARCH(" "&amp;BL27:BL1509&amp;" ",AP312)))&gt;0,AZ26,"")))</f>
        <v/>
      </c>
      <c r="BA312" s="964" t="str" cm="1">
        <f t="array" ref="BA312">IF(AM312="","",IF(AQ312&lt;&gt;"","",IF(SUMPRODUCT(--(BM27:BM1509=BA26),--(BL27:BL1509&lt;&gt;""),--ISNUMBER(SEARCH(" "&amp;BL27:BL1509&amp;" ",AP312)))&gt;0,BA26,"")))</f>
        <v/>
      </c>
      <c r="BB312" s="964" t="str" cm="1">
        <f t="array" ref="BB312">IF(AM312="","",IF(AQ312&lt;&gt;"","",IF(SUMPRODUCT(--(BM27:BM1509=BB26),--(BL27:BL1509&lt;&gt;""),--ISNUMBER(SEARCH(" "&amp;BL27:BL1509&amp;" ",AP312)))&gt;0,BB26,"")))</f>
        <v/>
      </c>
      <c r="BC312" s="964" t="str" cm="1">
        <f t="array" ref="BC312">IF(AM312="","",IF(AQ312&lt;&gt;"","",IF(SUMPRODUCT(--(BM27:BM1509=BC26),--(BL27:BL1509&lt;&gt;""),--ISNUMBER(SEARCH(" "&amp;BL27:BL1509&amp;" ",AP312)))&gt;0,BC26,"")))</f>
        <v/>
      </c>
      <c r="BD312" s="964" t="str" cm="1">
        <f t="array" ref="BD312">IF(AM312="","",IF(AQ312&lt;&gt;"","",IF(SUMPRODUCT(--(BM27:BM1509=BD26),--(BL27:BL1509&lt;&gt;""),--ISNUMBER(SEARCH(" "&amp;BL27:BL1509&amp;" ",AP312)))&gt;0,BD26,"")))</f>
        <v/>
      </c>
      <c r="BE312" s="964" t="str" cm="1">
        <f t="array" ref="BE312">IF(AM312="","",IF(AQ312&lt;&gt;"","",IF(SUMPRODUCT(--(BM27:BM1509=BE26),--(BL27:BL1509&lt;&gt;""),--ISNUMBER(SEARCH(" "&amp;BL27:BL1509&amp;" ",AP312)))&gt;0,BE26,"")))</f>
        <v/>
      </c>
      <c r="BF312" s="964" t="str" cm="1">
        <f t="array" ref="BF312">IF(AM312="","",IF(AQ312&lt;&gt;"","",IF(SUMPRODUCT(--(BM27:BM1509=BF26),--(BL27:BL1509&lt;&gt;""),--ISNUMBER(SEARCH(" "&amp;BL27:BL1509&amp;" ",AP312)))&gt;0,BF26,"")))</f>
        <v/>
      </c>
      <c r="BG312" s="964" t="str" cm="1">
        <f t="array" ref="BG312">IF(AM312="","",IF(AQ312&lt;&gt;"","",IF(SUMPRODUCT(--(BM27:BM1509=BG26),--(BL27:BL1509&lt;&gt;""),--ISNUMBER(SEARCH(" "&amp;BL27:BL1509&amp;" ",AP312)))&gt;0,BG26,"")))</f>
        <v/>
      </c>
      <c r="BH312" s="964" t="str" cm="1">
        <f t="array" ref="BH312">IF(AM312="","",IF(AQ312&lt;&gt;"","",IF(SUMPRODUCT(--(BM27:BM1509=BH26),--(BL27:BL1509&lt;&gt;""),--ISNUMBER(SEARCH(" "&amp;BL27:BL1509&amp;" ",AP312)))&gt;0,BH26,"")))</f>
        <v/>
      </c>
      <c r="BI312" s="964" t="str" cm="1">
        <f t="array" ref="BI312">IF(AM312="","",IF(AQ312&lt;&gt;"","",IF(SUMPRODUCT(--(BM27:BM1509=BI26),--(BL27:BL1509&lt;&gt;""),--ISNUMBER(SEARCH(" "&amp;BL27:BL1509&amp;" ",AP312)))&gt;0,BI26,"")))</f>
        <v/>
      </c>
      <c r="BJ312" s="964" t="str" cm="1">
        <f t="array" ref="BJ312">IF(AM312="","",IF(AS312&lt;&gt;"",BJ26,IF(AR312&lt;&gt;"","",IF(AQ312&lt;&gt;"","",IF(SUMPRODUCT(--(BM27:BM1509=BJ26),--(BL27:BL1509&lt;&gt;""),--ISNUMBER(SEARCH(" "&amp;BL27:BL1509&amp;" ",AP312)))&gt;0,BJ26,"")))))</f>
        <v/>
      </c>
      <c r="BL312" s="964" t="s">
        <v>2310</v>
      </c>
      <c r="BM312" s="964" t="s">
        <v>1962</v>
      </c>
      <c r="CM312" s="49">
        <v>1</v>
      </c>
    </row>
    <row r="313" spans="4:91" ht="30" customHeight="1">
      <c r="D313" s="674"/>
      <c r="E313" s="680"/>
      <c r="F313" s="681"/>
      <c r="G313" s="680"/>
      <c r="H313" s="682"/>
      <c r="I313" s="891"/>
      <c r="J313" s="892"/>
      <c r="K313" s="745"/>
      <c r="L313" s="893"/>
      <c r="M313" s="894"/>
      <c r="N313" s="895"/>
      <c r="O313" s="896"/>
      <c r="P313" s="137"/>
      <c r="Q313" s="897"/>
      <c r="R313" s="751"/>
      <c r="S313" s="898"/>
      <c r="T313" s="753"/>
      <c r="U313" s="899"/>
      <c r="V313" s="900"/>
      <c r="W313" s="756"/>
      <c r="X313" s="764"/>
      <c r="Z313" s="957" t="str">
        <f>IF(AA313="","",COUNTIF(AA27:AA313,"&lt;&gt;"))</f>
        <v/>
      </c>
      <c r="AA313" s="958"/>
      <c r="AB313" s="974" t="str">
        <f t="shared" si="76"/>
        <v/>
      </c>
      <c r="AC313" s="984" t="str">
        <f t="shared" si="64"/>
        <v/>
      </c>
      <c r="AD313" s="961" t="str">
        <f t="shared" si="65"/>
        <v/>
      </c>
      <c r="AE313" s="962" t="str">
        <f t="shared" si="66"/>
        <v/>
      </c>
      <c r="AF313" s="963" t="str">
        <f>IF(AG313="","",COUNTIF(AG27:AG313,"&lt;&gt;"))</f>
        <v/>
      </c>
      <c r="AG313" s="958" t="str" cm="1">
        <f t="array" ref="AG313">IF(AK313="","",IF(LEN(AK313)&lt;=MAX(10,AF22),AK313,IFERROR(LEFT(AK313,LOOKUP(2,1/(MID(AK313,ROW(10:509),1)=" ")/(ROW(10:509)&lt;=MAX(10,AF22)),ROW(10:509))-1),LEFT(AK313,MAX(10,AF22)))))</f>
        <v/>
      </c>
      <c r="AH313" s="963" t="str">
        <f t="shared" si="67"/>
        <v/>
      </c>
      <c r="AI313" s="963" t="str">
        <f t="shared" si="68"/>
        <v/>
      </c>
      <c r="AJ313" s="964" t="str">
        <f>IF(AL312&lt;&gt;"",AJ312,IF(AJ312&lt;MAX(Z27:Z326),AJ312+1,""))</f>
        <v/>
      </c>
      <c r="AK313" s="965" t="str">
        <f>IF(AJ313="","",IF(AL312&lt;&gt;"",AL312,INDEX(AD27:AD326,MATCH(AJ313,Z27:Z326,0))))</f>
        <v/>
      </c>
      <c r="AL313" s="965" t="str">
        <f t="shared" si="69"/>
        <v/>
      </c>
      <c r="AM313" s="966" t="str">
        <f t="shared" si="70"/>
        <v/>
      </c>
      <c r="AN313" s="967" t="str">
        <f t="shared" si="71"/>
        <v/>
      </c>
      <c r="AO313" s="967" t="str">
        <f t="shared" si="72"/>
        <v/>
      </c>
      <c r="AP313" s="966" t="str">
        <f t="shared" si="73"/>
        <v/>
      </c>
      <c r="AQ313" s="967" t="str">
        <f>IF(AM313="","",IF(COUNTIF(BO27:BO309,TRIM(AP313))&gt;0,"EXCLUSION EXACTE",""))</f>
        <v/>
      </c>
      <c r="AR313" s="967" t="str" cm="1">
        <f t="array" ref="AR313">IF(AM313="","",IF(SUMPRODUCT(--(BO27:BO309&lt;&gt;""),--ISNUMBER(SEARCH(" "&amp;BO27:BO309&amp;" ",AP313)))&gt;0,"BLOQUE MOLLUSQUES",""))</f>
        <v/>
      </c>
      <c r="AS313" s="967" t="str" cm="1">
        <f t="array" ref="AS313">IF(AM313="","",IF(SUMPRODUCT(--(BS27:BS309&lt;&gt;""),--ISNUMBER(SEARCH(" "&amp;BS27:BS309&amp;" ",AP313)))&gt;0,"FORCE MOLLUSQUES",""))</f>
        <v/>
      </c>
      <c r="AT313" s="966" t="str">
        <f t="shared" si="74"/>
        <v/>
      </c>
      <c r="AU313" s="966" t="str">
        <f t="shared" si="77"/>
        <v/>
      </c>
      <c r="AV313" s="967" t="str">
        <f t="shared" si="75"/>
        <v/>
      </c>
      <c r="AW313" s="967" t="str" cm="1">
        <f t="array" ref="AW313">IF(AM313="","",IF(AQ313&lt;&gt;"","",IF(SUMPRODUCT(--(BM27:BM1509=AW26),--(BL27:BL1509&lt;&gt;""),--ISNUMBER(SEARCH(" "&amp;BL27:BL1509&amp;" ",AP313)))&gt;0,AW26,"")))</f>
        <v/>
      </c>
      <c r="AX313" s="967" t="str" cm="1">
        <f t="array" ref="AX313">IF(AM313="","",IF(AQ313&lt;&gt;"","",IF(SUMPRODUCT(--(BM27:BM1509=AX26),--(BL27:BL1509&lt;&gt;""),--ISNUMBER(SEARCH(" "&amp;BL27:BL1509&amp;" ",AP313)))&gt;0,AX26,"")))</f>
        <v/>
      </c>
      <c r="AY313" s="967" t="str" cm="1">
        <f t="array" ref="AY313">IF(AM313="","",IF(AQ313&lt;&gt;"","",IF(SUMPRODUCT(--(BM27:BM1509=AY26),--(BL27:BL1509&lt;&gt;""),--ISNUMBER(SEARCH(" "&amp;BL27:BL1509&amp;" ",AP313)))&gt;0,AY26,"")))</f>
        <v/>
      </c>
      <c r="AZ313" s="967" t="str" cm="1">
        <f t="array" ref="AZ313">IF(AM313="","",IF(AQ313&lt;&gt;"","",IF(SUMPRODUCT(--(BM27:BM1509=AZ26),--(BL27:BL1509&lt;&gt;""),--ISNUMBER(SEARCH(" "&amp;BL27:BL1509&amp;" ",AP313)))&gt;0,AZ26,"")))</f>
        <v/>
      </c>
      <c r="BA313" s="967" t="str" cm="1">
        <f t="array" ref="BA313">IF(AM313="","",IF(AQ313&lt;&gt;"","",IF(SUMPRODUCT(--(BM27:BM1509=BA26),--(BL27:BL1509&lt;&gt;""),--ISNUMBER(SEARCH(" "&amp;BL27:BL1509&amp;" ",AP313)))&gt;0,BA26,"")))</f>
        <v/>
      </c>
      <c r="BB313" s="967" t="str" cm="1">
        <f t="array" ref="BB313">IF(AM313="","",IF(AQ313&lt;&gt;"","",IF(SUMPRODUCT(--(BM27:BM1509=BB26),--(BL27:BL1509&lt;&gt;""),--ISNUMBER(SEARCH(" "&amp;BL27:BL1509&amp;" ",AP313)))&gt;0,BB26,"")))</f>
        <v/>
      </c>
      <c r="BC313" s="967" t="str" cm="1">
        <f t="array" ref="BC313">IF(AM313="","",IF(AQ313&lt;&gt;"","",IF(SUMPRODUCT(--(BM27:BM1509=BC26),--(BL27:BL1509&lt;&gt;""),--ISNUMBER(SEARCH(" "&amp;BL27:BL1509&amp;" ",AP313)))&gt;0,BC26,"")))</f>
        <v/>
      </c>
      <c r="BD313" s="967" t="str" cm="1">
        <f t="array" ref="BD313">IF(AM313="","",IF(AQ313&lt;&gt;"","",IF(SUMPRODUCT(--(BM27:BM1509=BD26),--(BL27:BL1509&lt;&gt;""),--ISNUMBER(SEARCH(" "&amp;BL27:BL1509&amp;" ",AP313)))&gt;0,BD26,"")))</f>
        <v/>
      </c>
      <c r="BE313" s="967" t="str" cm="1">
        <f t="array" ref="BE313">IF(AM313="","",IF(AQ313&lt;&gt;"","",IF(SUMPRODUCT(--(BM27:BM1509=BE26),--(BL27:BL1509&lt;&gt;""),--ISNUMBER(SEARCH(" "&amp;BL27:BL1509&amp;" ",AP313)))&gt;0,BE26,"")))</f>
        <v/>
      </c>
      <c r="BF313" s="967" t="str" cm="1">
        <f t="array" ref="BF313">IF(AM313="","",IF(AQ313&lt;&gt;"","",IF(SUMPRODUCT(--(BM27:BM1509=BF26),--(BL27:BL1509&lt;&gt;""),--ISNUMBER(SEARCH(" "&amp;BL27:BL1509&amp;" ",AP313)))&gt;0,BF26,"")))</f>
        <v/>
      </c>
      <c r="BG313" s="967" t="str" cm="1">
        <f t="array" ref="BG313">IF(AM313="","",IF(AQ313&lt;&gt;"","",IF(SUMPRODUCT(--(BM27:BM1509=BG26),--(BL27:BL1509&lt;&gt;""),--ISNUMBER(SEARCH(" "&amp;BL27:BL1509&amp;" ",AP313)))&gt;0,BG26,"")))</f>
        <v/>
      </c>
      <c r="BH313" s="967" t="str" cm="1">
        <f t="array" ref="BH313">IF(AM313="","",IF(AQ313&lt;&gt;"","",IF(SUMPRODUCT(--(BM27:BM1509=BH26),--(BL27:BL1509&lt;&gt;""),--ISNUMBER(SEARCH(" "&amp;BL27:BL1509&amp;" ",AP313)))&gt;0,BH26,"")))</f>
        <v/>
      </c>
      <c r="BI313" s="967" t="str" cm="1">
        <f t="array" ref="BI313">IF(AM313="","",IF(AQ313&lt;&gt;"","",IF(SUMPRODUCT(--(BM27:BM1509=BI26),--(BL27:BL1509&lt;&gt;""),--ISNUMBER(SEARCH(" "&amp;BL27:BL1509&amp;" ",AP313)))&gt;0,BI26,"")))</f>
        <v/>
      </c>
      <c r="BJ313" s="967" t="str" cm="1">
        <f t="array" ref="BJ313">IF(AM313="","",IF(AS313&lt;&gt;"",BJ26,IF(AR313&lt;&gt;"","",IF(AQ313&lt;&gt;"","",IF(SUMPRODUCT(--(BM27:BM1509=BJ26),--(BL27:BL1509&lt;&gt;""),--ISNUMBER(SEARCH(" "&amp;BL27:BL1509&amp;" ",AP313)))&gt;0,BJ26,"")))))</f>
        <v/>
      </c>
      <c r="BL313" s="968" t="s">
        <v>2311</v>
      </c>
      <c r="BM313" s="968" t="s">
        <v>1962</v>
      </c>
      <c r="CM313" s="49">
        <v>1</v>
      </c>
    </row>
    <row r="314" spans="4:91" ht="30" customHeight="1">
      <c r="D314" s="674"/>
      <c r="E314" s="680"/>
      <c r="F314" s="681"/>
      <c r="G314" s="680"/>
      <c r="H314" s="682"/>
      <c r="I314" s="891"/>
      <c r="J314" s="892"/>
      <c r="K314" s="745"/>
      <c r="L314" s="893"/>
      <c r="M314" s="894"/>
      <c r="N314" s="895"/>
      <c r="O314" s="896"/>
      <c r="P314" s="137"/>
      <c r="Q314" s="897"/>
      <c r="R314" s="751"/>
      <c r="S314" s="898"/>
      <c r="T314" s="753"/>
      <c r="U314" s="899"/>
      <c r="V314" s="900"/>
      <c r="W314" s="756"/>
      <c r="X314" s="764"/>
      <c r="Z314" s="973" t="str">
        <f>IF(AA314="","",COUNTIF(AA27:AA314,"&lt;&gt;"))</f>
        <v/>
      </c>
      <c r="AA314" s="965"/>
      <c r="AB314" s="974" t="str">
        <f t="shared" si="76"/>
        <v/>
      </c>
      <c r="AC314" s="984" t="str">
        <f t="shared" si="64"/>
        <v/>
      </c>
      <c r="AD314" s="976" t="str">
        <f t="shared" si="65"/>
        <v/>
      </c>
      <c r="AE314" s="977" t="str">
        <f t="shared" si="66"/>
        <v/>
      </c>
      <c r="AF314" s="964" t="str">
        <f>IF(AG314="","",COUNTIF(AG27:AG314,"&lt;&gt;"))</f>
        <v/>
      </c>
      <c r="AG314" s="965" t="str" cm="1">
        <f t="array" ref="AG314">IF(AK314="","",IF(LEN(AK314)&lt;=MAX(10,AF22),AK314,IFERROR(LEFT(AK314,LOOKUP(2,1/(MID(AK314,ROW(10:509),1)=" ")/(ROW(10:509)&lt;=MAX(10,AF22)),ROW(10:509))-1),LEFT(AK314,MAX(10,AF22)))))</f>
        <v/>
      </c>
      <c r="AH314" s="964" t="str">
        <f t="shared" si="67"/>
        <v/>
      </c>
      <c r="AI314" s="964" t="str">
        <f t="shared" si="68"/>
        <v/>
      </c>
      <c r="AJ314" s="964" t="str">
        <f>IF(AL313&lt;&gt;"",AJ313,IF(AJ313&lt;MAX(Z27:Z326),AJ313+1,""))</f>
        <v/>
      </c>
      <c r="AK314" s="965" t="str">
        <f>IF(AJ314="","",IF(AL313&lt;&gt;"",AL313,INDEX(AD27:AD326,MATCH(AJ314,Z27:Z326,0))))</f>
        <v/>
      </c>
      <c r="AL314" s="965" t="str">
        <f t="shared" si="69"/>
        <v/>
      </c>
      <c r="AM314" s="965" t="str">
        <f t="shared" si="70"/>
        <v/>
      </c>
      <c r="AN314" s="964" t="str">
        <f t="shared" si="71"/>
        <v/>
      </c>
      <c r="AO314" s="964" t="str">
        <f t="shared" si="72"/>
        <v/>
      </c>
      <c r="AP314" s="965" t="str">
        <f t="shared" si="73"/>
        <v/>
      </c>
      <c r="AQ314" s="964" t="str">
        <f>IF(AM314="","",IF(COUNTIF(BO27:BO309,TRIM(AP314))&gt;0,"EXCLUSION EXACTE",""))</f>
        <v/>
      </c>
      <c r="AR314" s="964" t="str" cm="1">
        <f t="array" ref="AR314">IF(AM314="","",IF(SUMPRODUCT(--(BO27:BO309&lt;&gt;""),--ISNUMBER(SEARCH(" "&amp;BO27:BO309&amp;" ",AP314)))&gt;0,"BLOQUE MOLLUSQUES",""))</f>
        <v/>
      </c>
      <c r="AS314" s="964" t="str" cm="1">
        <f t="array" ref="AS314">IF(AM314="","",IF(SUMPRODUCT(--(BS27:BS309&lt;&gt;""),--ISNUMBER(SEARCH(" "&amp;BS27:BS309&amp;" ",AP314)))&gt;0,"FORCE MOLLUSQUES",""))</f>
        <v/>
      </c>
      <c r="AT314" s="965" t="str">
        <f t="shared" si="74"/>
        <v/>
      </c>
      <c r="AU314" s="965" t="str">
        <f t="shared" si="77"/>
        <v/>
      </c>
      <c r="AV314" s="964" t="str">
        <f t="shared" si="75"/>
        <v/>
      </c>
      <c r="AW314" s="964" t="str" cm="1">
        <f t="array" ref="AW314">IF(AM314="","",IF(AQ314&lt;&gt;"","",IF(SUMPRODUCT(--(BM27:BM1509=AW26),--(BL27:BL1509&lt;&gt;""),--ISNUMBER(SEARCH(" "&amp;BL27:BL1509&amp;" ",AP314)))&gt;0,AW26,"")))</f>
        <v/>
      </c>
      <c r="AX314" s="964" t="str" cm="1">
        <f t="array" ref="AX314">IF(AM314="","",IF(AQ314&lt;&gt;"","",IF(SUMPRODUCT(--(BM27:BM1509=AX26),--(BL27:BL1509&lt;&gt;""),--ISNUMBER(SEARCH(" "&amp;BL27:BL1509&amp;" ",AP314)))&gt;0,AX26,"")))</f>
        <v/>
      </c>
      <c r="AY314" s="964" t="str" cm="1">
        <f t="array" ref="AY314">IF(AM314="","",IF(AQ314&lt;&gt;"","",IF(SUMPRODUCT(--(BM27:BM1509=AY26),--(BL27:BL1509&lt;&gt;""),--ISNUMBER(SEARCH(" "&amp;BL27:BL1509&amp;" ",AP314)))&gt;0,AY26,"")))</f>
        <v/>
      </c>
      <c r="AZ314" s="964" t="str" cm="1">
        <f t="array" ref="AZ314">IF(AM314="","",IF(AQ314&lt;&gt;"","",IF(SUMPRODUCT(--(BM27:BM1509=AZ26),--(BL27:BL1509&lt;&gt;""),--ISNUMBER(SEARCH(" "&amp;BL27:BL1509&amp;" ",AP314)))&gt;0,AZ26,"")))</f>
        <v/>
      </c>
      <c r="BA314" s="964" t="str" cm="1">
        <f t="array" ref="BA314">IF(AM314="","",IF(AQ314&lt;&gt;"","",IF(SUMPRODUCT(--(BM27:BM1509=BA26),--(BL27:BL1509&lt;&gt;""),--ISNUMBER(SEARCH(" "&amp;BL27:BL1509&amp;" ",AP314)))&gt;0,BA26,"")))</f>
        <v/>
      </c>
      <c r="BB314" s="964" t="str" cm="1">
        <f t="array" ref="BB314">IF(AM314="","",IF(AQ314&lt;&gt;"","",IF(SUMPRODUCT(--(BM27:BM1509=BB26),--(BL27:BL1509&lt;&gt;""),--ISNUMBER(SEARCH(" "&amp;BL27:BL1509&amp;" ",AP314)))&gt;0,BB26,"")))</f>
        <v/>
      </c>
      <c r="BC314" s="964" t="str" cm="1">
        <f t="array" ref="BC314">IF(AM314="","",IF(AQ314&lt;&gt;"","",IF(SUMPRODUCT(--(BM27:BM1509=BC26),--(BL27:BL1509&lt;&gt;""),--ISNUMBER(SEARCH(" "&amp;BL27:BL1509&amp;" ",AP314)))&gt;0,BC26,"")))</f>
        <v/>
      </c>
      <c r="BD314" s="964" t="str" cm="1">
        <f t="array" ref="BD314">IF(AM314="","",IF(AQ314&lt;&gt;"","",IF(SUMPRODUCT(--(BM27:BM1509=BD26),--(BL27:BL1509&lt;&gt;""),--ISNUMBER(SEARCH(" "&amp;BL27:BL1509&amp;" ",AP314)))&gt;0,BD26,"")))</f>
        <v/>
      </c>
      <c r="BE314" s="964" t="str" cm="1">
        <f t="array" ref="BE314">IF(AM314="","",IF(AQ314&lt;&gt;"","",IF(SUMPRODUCT(--(BM27:BM1509=BE26),--(BL27:BL1509&lt;&gt;""),--ISNUMBER(SEARCH(" "&amp;BL27:BL1509&amp;" ",AP314)))&gt;0,BE26,"")))</f>
        <v/>
      </c>
      <c r="BF314" s="964" t="str" cm="1">
        <f t="array" ref="BF314">IF(AM314="","",IF(AQ314&lt;&gt;"","",IF(SUMPRODUCT(--(BM27:BM1509=BF26),--(BL27:BL1509&lt;&gt;""),--ISNUMBER(SEARCH(" "&amp;BL27:BL1509&amp;" ",AP314)))&gt;0,BF26,"")))</f>
        <v/>
      </c>
      <c r="BG314" s="964" t="str" cm="1">
        <f t="array" ref="BG314">IF(AM314="","",IF(AQ314&lt;&gt;"","",IF(SUMPRODUCT(--(BM27:BM1509=BG26),--(BL27:BL1509&lt;&gt;""),--ISNUMBER(SEARCH(" "&amp;BL27:BL1509&amp;" ",AP314)))&gt;0,BG26,"")))</f>
        <v/>
      </c>
      <c r="BH314" s="964" t="str" cm="1">
        <f t="array" ref="BH314">IF(AM314="","",IF(AQ314&lt;&gt;"","",IF(SUMPRODUCT(--(BM27:BM1509=BH26),--(BL27:BL1509&lt;&gt;""),--ISNUMBER(SEARCH(" "&amp;BL27:BL1509&amp;" ",AP314)))&gt;0,BH26,"")))</f>
        <v/>
      </c>
      <c r="BI314" s="964" t="str" cm="1">
        <f t="array" ref="BI314">IF(AM314="","",IF(AQ314&lt;&gt;"","",IF(SUMPRODUCT(--(BM27:BM1509=BI26),--(BL27:BL1509&lt;&gt;""),--ISNUMBER(SEARCH(" "&amp;BL27:BL1509&amp;" ",AP314)))&gt;0,BI26,"")))</f>
        <v/>
      </c>
      <c r="BJ314" s="964" t="str" cm="1">
        <f t="array" ref="BJ314">IF(AM314="","",IF(AS314&lt;&gt;"",BJ26,IF(AR314&lt;&gt;"","",IF(AQ314&lt;&gt;"","",IF(SUMPRODUCT(--(BM27:BM1509=BJ26),--(BL27:BL1509&lt;&gt;""),--ISNUMBER(SEARCH(" "&amp;BL27:BL1509&amp;" ",AP314)))&gt;0,BJ26,"")))))</f>
        <v/>
      </c>
      <c r="BL314" s="964" t="s">
        <v>2312</v>
      </c>
      <c r="BM314" s="964" t="s">
        <v>1962</v>
      </c>
      <c r="CM314" s="49">
        <v>1</v>
      </c>
    </row>
    <row r="315" spans="4:91" ht="30" customHeight="1">
      <c r="D315" s="674"/>
      <c r="E315" s="680"/>
      <c r="F315" s="681"/>
      <c r="G315" s="680"/>
      <c r="H315" s="682"/>
      <c r="I315" s="891"/>
      <c r="J315" s="892"/>
      <c r="K315" s="745"/>
      <c r="L315" s="893"/>
      <c r="M315" s="894"/>
      <c r="N315" s="895"/>
      <c r="O315" s="896"/>
      <c r="P315" s="137"/>
      <c r="Q315" s="897"/>
      <c r="R315" s="751"/>
      <c r="S315" s="898"/>
      <c r="T315" s="753"/>
      <c r="U315" s="899"/>
      <c r="V315" s="900"/>
      <c r="W315" s="756"/>
      <c r="X315" s="764"/>
      <c r="Z315" s="957" t="str">
        <f>IF(AA315="","",COUNTIF(AA27:AA315,"&lt;&gt;"))</f>
        <v/>
      </c>
      <c r="AA315" s="958"/>
      <c r="AB315" s="974" t="str">
        <f t="shared" si="76"/>
        <v/>
      </c>
      <c r="AC315" s="984" t="str">
        <f t="shared" si="64"/>
        <v/>
      </c>
      <c r="AD315" s="961" t="str">
        <f t="shared" si="65"/>
        <v/>
      </c>
      <c r="AE315" s="962" t="str">
        <f t="shared" si="66"/>
        <v/>
      </c>
      <c r="AF315" s="963" t="str">
        <f>IF(AG315="","",COUNTIF(AG27:AG315,"&lt;&gt;"))</f>
        <v/>
      </c>
      <c r="AG315" s="958" t="str" cm="1">
        <f t="array" ref="AG315">IF(AK315="","",IF(LEN(AK315)&lt;=MAX(10,AF22),AK315,IFERROR(LEFT(AK315,LOOKUP(2,1/(MID(AK315,ROW(10:509),1)=" ")/(ROW(10:509)&lt;=MAX(10,AF22)),ROW(10:509))-1),LEFT(AK315,MAX(10,AF22)))))</f>
        <v/>
      </c>
      <c r="AH315" s="963" t="str">
        <f t="shared" si="67"/>
        <v/>
      </c>
      <c r="AI315" s="963" t="str">
        <f t="shared" si="68"/>
        <v/>
      </c>
      <c r="AJ315" s="964" t="str">
        <f>IF(AL314&lt;&gt;"",AJ314,IF(AJ314&lt;MAX(Z27:Z326),AJ314+1,""))</f>
        <v/>
      </c>
      <c r="AK315" s="965" t="str">
        <f>IF(AJ315="","",IF(AL314&lt;&gt;"",AL314,INDEX(AD27:AD326,MATCH(AJ315,Z27:Z326,0))))</f>
        <v/>
      </c>
      <c r="AL315" s="965" t="str">
        <f t="shared" si="69"/>
        <v/>
      </c>
      <c r="AM315" s="966" t="str">
        <f t="shared" si="70"/>
        <v/>
      </c>
      <c r="AN315" s="967" t="str">
        <f t="shared" si="71"/>
        <v/>
      </c>
      <c r="AO315" s="967" t="str">
        <f t="shared" si="72"/>
        <v/>
      </c>
      <c r="AP315" s="966" t="str">
        <f t="shared" si="73"/>
        <v/>
      </c>
      <c r="AQ315" s="967" t="str">
        <f>IF(AM315="","",IF(COUNTIF(BO27:BO309,TRIM(AP315))&gt;0,"EXCLUSION EXACTE",""))</f>
        <v/>
      </c>
      <c r="AR315" s="967" t="str" cm="1">
        <f t="array" ref="AR315">IF(AM315="","",IF(SUMPRODUCT(--(BO27:BO309&lt;&gt;""),--ISNUMBER(SEARCH(" "&amp;BO27:BO309&amp;" ",AP315)))&gt;0,"BLOQUE MOLLUSQUES",""))</f>
        <v/>
      </c>
      <c r="AS315" s="967" t="str" cm="1">
        <f t="array" ref="AS315">IF(AM315="","",IF(SUMPRODUCT(--(BS27:BS309&lt;&gt;""),--ISNUMBER(SEARCH(" "&amp;BS27:BS309&amp;" ",AP315)))&gt;0,"FORCE MOLLUSQUES",""))</f>
        <v/>
      </c>
      <c r="AT315" s="966" t="str">
        <f t="shared" si="74"/>
        <v/>
      </c>
      <c r="AU315" s="966" t="str">
        <f t="shared" si="77"/>
        <v/>
      </c>
      <c r="AV315" s="967" t="str">
        <f t="shared" si="75"/>
        <v/>
      </c>
      <c r="AW315" s="967" t="str" cm="1">
        <f t="array" ref="AW315">IF(AM315="","",IF(AQ315&lt;&gt;"","",IF(SUMPRODUCT(--(BM27:BM1509=AW26),--(BL27:BL1509&lt;&gt;""),--ISNUMBER(SEARCH(" "&amp;BL27:BL1509&amp;" ",AP315)))&gt;0,AW26,"")))</f>
        <v/>
      </c>
      <c r="AX315" s="967" t="str" cm="1">
        <f t="array" ref="AX315">IF(AM315="","",IF(AQ315&lt;&gt;"","",IF(SUMPRODUCT(--(BM27:BM1509=AX26),--(BL27:BL1509&lt;&gt;""),--ISNUMBER(SEARCH(" "&amp;BL27:BL1509&amp;" ",AP315)))&gt;0,AX26,"")))</f>
        <v/>
      </c>
      <c r="AY315" s="967" t="str" cm="1">
        <f t="array" ref="AY315">IF(AM315="","",IF(AQ315&lt;&gt;"","",IF(SUMPRODUCT(--(BM27:BM1509=AY26),--(BL27:BL1509&lt;&gt;""),--ISNUMBER(SEARCH(" "&amp;BL27:BL1509&amp;" ",AP315)))&gt;0,AY26,"")))</f>
        <v/>
      </c>
      <c r="AZ315" s="967" t="str" cm="1">
        <f t="array" ref="AZ315">IF(AM315="","",IF(AQ315&lt;&gt;"","",IF(SUMPRODUCT(--(BM27:BM1509=AZ26),--(BL27:BL1509&lt;&gt;""),--ISNUMBER(SEARCH(" "&amp;BL27:BL1509&amp;" ",AP315)))&gt;0,AZ26,"")))</f>
        <v/>
      </c>
      <c r="BA315" s="967" t="str" cm="1">
        <f t="array" ref="BA315">IF(AM315="","",IF(AQ315&lt;&gt;"","",IF(SUMPRODUCT(--(BM27:BM1509=BA26),--(BL27:BL1509&lt;&gt;""),--ISNUMBER(SEARCH(" "&amp;BL27:BL1509&amp;" ",AP315)))&gt;0,BA26,"")))</f>
        <v/>
      </c>
      <c r="BB315" s="967" t="str" cm="1">
        <f t="array" ref="BB315">IF(AM315="","",IF(AQ315&lt;&gt;"","",IF(SUMPRODUCT(--(BM27:BM1509=BB26),--(BL27:BL1509&lt;&gt;""),--ISNUMBER(SEARCH(" "&amp;BL27:BL1509&amp;" ",AP315)))&gt;0,BB26,"")))</f>
        <v/>
      </c>
      <c r="BC315" s="967" t="str" cm="1">
        <f t="array" ref="BC315">IF(AM315="","",IF(AQ315&lt;&gt;"","",IF(SUMPRODUCT(--(BM27:BM1509=BC26),--(BL27:BL1509&lt;&gt;""),--ISNUMBER(SEARCH(" "&amp;BL27:BL1509&amp;" ",AP315)))&gt;0,BC26,"")))</f>
        <v/>
      </c>
      <c r="BD315" s="967" t="str" cm="1">
        <f t="array" ref="BD315">IF(AM315="","",IF(AQ315&lt;&gt;"","",IF(SUMPRODUCT(--(BM27:BM1509=BD26),--(BL27:BL1509&lt;&gt;""),--ISNUMBER(SEARCH(" "&amp;BL27:BL1509&amp;" ",AP315)))&gt;0,BD26,"")))</f>
        <v/>
      </c>
      <c r="BE315" s="967" t="str" cm="1">
        <f t="array" ref="BE315">IF(AM315="","",IF(AQ315&lt;&gt;"","",IF(SUMPRODUCT(--(BM27:BM1509=BE26),--(BL27:BL1509&lt;&gt;""),--ISNUMBER(SEARCH(" "&amp;BL27:BL1509&amp;" ",AP315)))&gt;0,BE26,"")))</f>
        <v/>
      </c>
      <c r="BF315" s="967" t="str" cm="1">
        <f t="array" ref="BF315">IF(AM315="","",IF(AQ315&lt;&gt;"","",IF(SUMPRODUCT(--(BM27:BM1509=BF26),--(BL27:BL1509&lt;&gt;""),--ISNUMBER(SEARCH(" "&amp;BL27:BL1509&amp;" ",AP315)))&gt;0,BF26,"")))</f>
        <v/>
      </c>
      <c r="BG315" s="967" t="str" cm="1">
        <f t="array" ref="BG315">IF(AM315="","",IF(AQ315&lt;&gt;"","",IF(SUMPRODUCT(--(BM27:BM1509=BG26),--(BL27:BL1509&lt;&gt;""),--ISNUMBER(SEARCH(" "&amp;BL27:BL1509&amp;" ",AP315)))&gt;0,BG26,"")))</f>
        <v/>
      </c>
      <c r="BH315" s="967" t="str" cm="1">
        <f t="array" ref="BH315">IF(AM315="","",IF(AQ315&lt;&gt;"","",IF(SUMPRODUCT(--(BM27:BM1509=BH26),--(BL27:BL1509&lt;&gt;""),--ISNUMBER(SEARCH(" "&amp;BL27:BL1509&amp;" ",AP315)))&gt;0,BH26,"")))</f>
        <v/>
      </c>
      <c r="BI315" s="967" t="str" cm="1">
        <f t="array" ref="BI315">IF(AM315="","",IF(AQ315&lt;&gt;"","",IF(SUMPRODUCT(--(BM27:BM1509=BI26),--(BL27:BL1509&lt;&gt;""),--ISNUMBER(SEARCH(" "&amp;BL27:BL1509&amp;" ",AP315)))&gt;0,BI26,"")))</f>
        <v/>
      </c>
      <c r="BJ315" s="967" t="str" cm="1">
        <f t="array" ref="BJ315">IF(AM315="","",IF(AS315&lt;&gt;"",BJ26,IF(AR315&lt;&gt;"","",IF(AQ315&lt;&gt;"","",IF(SUMPRODUCT(--(BM27:BM1509=BJ26),--(BL27:BL1509&lt;&gt;""),--ISNUMBER(SEARCH(" "&amp;BL27:BL1509&amp;" ",AP315)))&gt;0,BJ26,"")))))</f>
        <v/>
      </c>
      <c r="BL315" s="968" t="s">
        <v>2313</v>
      </c>
      <c r="BM315" s="968" t="s">
        <v>1962</v>
      </c>
      <c r="CM315" s="49">
        <v>1</v>
      </c>
    </row>
    <row r="316" spans="4:91" ht="30" customHeight="1">
      <c r="D316" s="674"/>
      <c r="E316" s="680"/>
      <c r="F316" s="681"/>
      <c r="G316" s="680"/>
      <c r="H316" s="682"/>
      <c r="I316" s="891"/>
      <c r="J316" s="892"/>
      <c r="K316" s="745"/>
      <c r="L316" s="893"/>
      <c r="M316" s="894"/>
      <c r="N316" s="895"/>
      <c r="O316" s="896"/>
      <c r="P316" s="137"/>
      <c r="Q316" s="897"/>
      <c r="R316" s="751"/>
      <c r="S316" s="898"/>
      <c r="T316" s="753"/>
      <c r="U316" s="899"/>
      <c r="V316" s="900"/>
      <c r="W316" s="756"/>
      <c r="X316" s="764"/>
      <c r="Z316" s="973" t="str">
        <f>IF(AA316="","",COUNTIF(AA27:AA316,"&lt;&gt;"))</f>
        <v/>
      </c>
      <c r="AA316" s="965"/>
      <c r="AB316" s="974" t="str">
        <f t="shared" si="76"/>
        <v/>
      </c>
      <c r="AC316" s="984" t="str">
        <f t="shared" si="64"/>
        <v/>
      </c>
      <c r="AD316" s="976" t="str">
        <f t="shared" si="65"/>
        <v/>
      </c>
      <c r="AE316" s="977" t="str">
        <f t="shared" si="66"/>
        <v/>
      </c>
      <c r="AF316" s="964" t="str">
        <f>IF(AG316="","",COUNTIF(AG27:AG316,"&lt;&gt;"))</f>
        <v/>
      </c>
      <c r="AG316" s="965" t="str" cm="1">
        <f t="array" ref="AG316">IF(AK316="","",IF(LEN(AK316)&lt;=MAX(10,AF22),AK316,IFERROR(LEFT(AK316,LOOKUP(2,1/(MID(AK316,ROW(10:509),1)=" ")/(ROW(10:509)&lt;=MAX(10,AF22)),ROW(10:509))-1),LEFT(AK316,MAX(10,AF22)))))</f>
        <v/>
      </c>
      <c r="AH316" s="964" t="str">
        <f t="shared" si="67"/>
        <v/>
      </c>
      <c r="AI316" s="964" t="str">
        <f t="shared" si="68"/>
        <v/>
      </c>
      <c r="AJ316" s="964" t="str">
        <f>IF(AL315&lt;&gt;"",AJ315,IF(AJ315&lt;MAX(Z27:Z326),AJ315+1,""))</f>
        <v/>
      </c>
      <c r="AK316" s="965" t="str">
        <f>IF(AJ316="","",IF(AL315&lt;&gt;"",AL315,INDEX(AD27:AD326,MATCH(AJ316,Z27:Z326,0))))</f>
        <v/>
      </c>
      <c r="AL316" s="965" t="str">
        <f t="shared" si="69"/>
        <v/>
      </c>
      <c r="AM316" s="965" t="str">
        <f t="shared" si="70"/>
        <v/>
      </c>
      <c r="AN316" s="964" t="str">
        <f t="shared" si="71"/>
        <v/>
      </c>
      <c r="AO316" s="964" t="str">
        <f t="shared" si="72"/>
        <v/>
      </c>
      <c r="AP316" s="965" t="str">
        <f t="shared" si="73"/>
        <v/>
      </c>
      <c r="AQ316" s="964" t="str">
        <f>IF(AM316="","",IF(COUNTIF(BO27:BO309,TRIM(AP316))&gt;0,"EXCLUSION EXACTE",""))</f>
        <v/>
      </c>
      <c r="AR316" s="964" t="str" cm="1">
        <f t="array" ref="AR316">IF(AM316="","",IF(SUMPRODUCT(--(BO27:BO309&lt;&gt;""),--ISNUMBER(SEARCH(" "&amp;BO27:BO309&amp;" ",AP316)))&gt;0,"BLOQUE MOLLUSQUES",""))</f>
        <v/>
      </c>
      <c r="AS316" s="964" t="str" cm="1">
        <f t="array" ref="AS316">IF(AM316="","",IF(SUMPRODUCT(--(BS27:BS309&lt;&gt;""),--ISNUMBER(SEARCH(" "&amp;BS27:BS309&amp;" ",AP316)))&gt;0,"FORCE MOLLUSQUES",""))</f>
        <v/>
      </c>
      <c r="AT316" s="965" t="str">
        <f t="shared" si="74"/>
        <v/>
      </c>
      <c r="AU316" s="965" t="str">
        <f t="shared" si="77"/>
        <v/>
      </c>
      <c r="AV316" s="964" t="str">
        <f t="shared" si="75"/>
        <v/>
      </c>
      <c r="AW316" s="964" t="str" cm="1">
        <f t="array" ref="AW316">IF(AM316="","",IF(AQ316&lt;&gt;"","",IF(SUMPRODUCT(--(BM27:BM1509=AW26),--(BL27:BL1509&lt;&gt;""),--ISNUMBER(SEARCH(" "&amp;BL27:BL1509&amp;" ",AP316)))&gt;0,AW26,"")))</f>
        <v/>
      </c>
      <c r="AX316" s="964" t="str" cm="1">
        <f t="array" ref="AX316">IF(AM316="","",IF(AQ316&lt;&gt;"","",IF(SUMPRODUCT(--(BM27:BM1509=AX26),--(BL27:BL1509&lt;&gt;""),--ISNUMBER(SEARCH(" "&amp;BL27:BL1509&amp;" ",AP316)))&gt;0,AX26,"")))</f>
        <v/>
      </c>
      <c r="AY316" s="964" t="str" cm="1">
        <f t="array" ref="AY316">IF(AM316="","",IF(AQ316&lt;&gt;"","",IF(SUMPRODUCT(--(BM27:BM1509=AY26),--(BL27:BL1509&lt;&gt;""),--ISNUMBER(SEARCH(" "&amp;BL27:BL1509&amp;" ",AP316)))&gt;0,AY26,"")))</f>
        <v/>
      </c>
      <c r="AZ316" s="964" t="str" cm="1">
        <f t="array" ref="AZ316">IF(AM316="","",IF(AQ316&lt;&gt;"","",IF(SUMPRODUCT(--(BM27:BM1509=AZ26),--(BL27:BL1509&lt;&gt;""),--ISNUMBER(SEARCH(" "&amp;BL27:BL1509&amp;" ",AP316)))&gt;0,AZ26,"")))</f>
        <v/>
      </c>
      <c r="BA316" s="964" t="str" cm="1">
        <f t="array" ref="BA316">IF(AM316="","",IF(AQ316&lt;&gt;"","",IF(SUMPRODUCT(--(BM27:BM1509=BA26),--(BL27:BL1509&lt;&gt;""),--ISNUMBER(SEARCH(" "&amp;BL27:BL1509&amp;" ",AP316)))&gt;0,BA26,"")))</f>
        <v/>
      </c>
      <c r="BB316" s="964" t="str" cm="1">
        <f t="array" ref="BB316">IF(AM316="","",IF(AQ316&lt;&gt;"","",IF(SUMPRODUCT(--(BM27:BM1509=BB26),--(BL27:BL1509&lt;&gt;""),--ISNUMBER(SEARCH(" "&amp;BL27:BL1509&amp;" ",AP316)))&gt;0,BB26,"")))</f>
        <v/>
      </c>
      <c r="BC316" s="964" t="str" cm="1">
        <f t="array" ref="BC316">IF(AM316="","",IF(AQ316&lt;&gt;"","",IF(SUMPRODUCT(--(BM27:BM1509=BC26),--(BL27:BL1509&lt;&gt;""),--ISNUMBER(SEARCH(" "&amp;BL27:BL1509&amp;" ",AP316)))&gt;0,BC26,"")))</f>
        <v/>
      </c>
      <c r="BD316" s="964" t="str" cm="1">
        <f t="array" ref="BD316">IF(AM316="","",IF(AQ316&lt;&gt;"","",IF(SUMPRODUCT(--(BM27:BM1509=BD26),--(BL27:BL1509&lt;&gt;""),--ISNUMBER(SEARCH(" "&amp;BL27:BL1509&amp;" ",AP316)))&gt;0,BD26,"")))</f>
        <v/>
      </c>
      <c r="BE316" s="964" t="str" cm="1">
        <f t="array" ref="BE316">IF(AM316="","",IF(AQ316&lt;&gt;"","",IF(SUMPRODUCT(--(BM27:BM1509=BE26),--(BL27:BL1509&lt;&gt;""),--ISNUMBER(SEARCH(" "&amp;BL27:BL1509&amp;" ",AP316)))&gt;0,BE26,"")))</f>
        <v/>
      </c>
      <c r="BF316" s="964" t="str" cm="1">
        <f t="array" ref="BF316">IF(AM316="","",IF(AQ316&lt;&gt;"","",IF(SUMPRODUCT(--(BM27:BM1509=BF26),--(BL27:BL1509&lt;&gt;""),--ISNUMBER(SEARCH(" "&amp;BL27:BL1509&amp;" ",AP316)))&gt;0,BF26,"")))</f>
        <v/>
      </c>
      <c r="BG316" s="964" t="str" cm="1">
        <f t="array" ref="BG316">IF(AM316="","",IF(AQ316&lt;&gt;"","",IF(SUMPRODUCT(--(BM27:BM1509=BG26),--(BL27:BL1509&lt;&gt;""),--ISNUMBER(SEARCH(" "&amp;BL27:BL1509&amp;" ",AP316)))&gt;0,BG26,"")))</f>
        <v/>
      </c>
      <c r="BH316" s="964" t="str" cm="1">
        <f t="array" ref="BH316">IF(AM316="","",IF(AQ316&lt;&gt;"","",IF(SUMPRODUCT(--(BM27:BM1509=BH26),--(BL27:BL1509&lt;&gt;""),--ISNUMBER(SEARCH(" "&amp;BL27:BL1509&amp;" ",AP316)))&gt;0,BH26,"")))</f>
        <v/>
      </c>
      <c r="BI316" s="964" t="str" cm="1">
        <f t="array" ref="BI316">IF(AM316="","",IF(AQ316&lt;&gt;"","",IF(SUMPRODUCT(--(BM27:BM1509=BI26),--(BL27:BL1509&lt;&gt;""),--ISNUMBER(SEARCH(" "&amp;BL27:BL1509&amp;" ",AP316)))&gt;0,BI26,"")))</f>
        <v/>
      </c>
      <c r="BJ316" s="964" t="str" cm="1">
        <f t="array" ref="BJ316">IF(AM316="","",IF(AS316&lt;&gt;"",BJ26,IF(AR316&lt;&gt;"","",IF(AQ316&lt;&gt;"","",IF(SUMPRODUCT(--(BM27:BM1509=BJ26),--(BL27:BL1509&lt;&gt;""),--ISNUMBER(SEARCH(" "&amp;BL27:BL1509&amp;" ",AP316)))&gt;0,BJ26,"")))))</f>
        <v/>
      </c>
      <c r="BL316" s="964" t="s">
        <v>2314</v>
      </c>
      <c r="BM316" s="964" t="s">
        <v>1962</v>
      </c>
      <c r="CM316" s="49">
        <v>1</v>
      </c>
    </row>
    <row r="317" spans="4:91" ht="30" customHeight="1">
      <c r="D317" s="674"/>
      <c r="E317" s="680"/>
      <c r="F317" s="681"/>
      <c r="G317" s="680"/>
      <c r="H317" s="682"/>
      <c r="I317" s="891"/>
      <c r="J317" s="892"/>
      <c r="K317" s="745"/>
      <c r="L317" s="893"/>
      <c r="M317" s="894"/>
      <c r="N317" s="895"/>
      <c r="O317" s="896"/>
      <c r="P317" s="137"/>
      <c r="Q317" s="897"/>
      <c r="R317" s="751"/>
      <c r="S317" s="898"/>
      <c r="T317" s="753"/>
      <c r="U317" s="899"/>
      <c r="V317" s="900"/>
      <c r="W317" s="756"/>
      <c r="X317" s="764"/>
      <c r="Z317" s="957" t="str">
        <f>IF(AA317="","",COUNTIF(AA27:AA317,"&lt;&gt;"))</f>
        <v/>
      </c>
      <c r="AA317" s="958"/>
      <c r="AB317" s="974" t="str">
        <f t="shared" si="76"/>
        <v/>
      </c>
      <c r="AC317" s="984" t="str">
        <f t="shared" si="64"/>
        <v/>
      </c>
      <c r="AD317" s="961" t="str">
        <f t="shared" si="65"/>
        <v/>
      </c>
      <c r="AE317" s="962" t="str">
        <f t="shared" si="66"/>
        <v/>
      </c>
      <c r="AF317" s="963" t="str">
        <f>IF(AG317="","",COUNTIF(AG27:AG317,"&lt;&gt;"))</f>
        <v/>
      </c>
      <c r="AG317" s="958" t="str" cm="1">
        <f t="array" ref="AG317">IF(AK317="","",IF(LEN(AK317)&lt;=MAX(10,AF22),AK317,IFERROR(LEFT(AK317,LOOKUP(2,1/(MID(AK317,ROW(10:509),1)=" ")/(ROW(10:509)&lt;=MAX(10,AF22)),ROW(10:509))-1),LEFT(AK317,MAX(10,AF22)))))</f>
        <v/>
      </c>
      <c r="AH317" s="963" t="str">
        <f t="shared" si="67"/>
        <v/>
      </c>
      <c r="AI317" s="963" t="str">
        <f t="shared" si="68"/>
        <v/>
      </c>
      <c r="AJ317" s="964" t="str">
        <f>IF(AL316&lt;&gt;"",AJ316,IF(AJ316&lt;MAX(Z27:Z326),AJ316+1,""))</f>
        <v/>
      </c>
      <c r="AK317" s="965" t="str">
        <f>IF(AJ317="","",IF(AL316&lt;&gt;"",AL316,INDEX(AD27:AD326,MATCH(AJ317,Z27:Z326,0))))</f>
        <v/>
      </c>
      <c r="AL317" s="965" t="str">
        <f t="shared" si="69"/>
        <v/>
      </c>
      <c r="AM317" s="966" t="str">
        <f t="shared" si="70"/>
        <v/>
      </c>
      <c r="AN317" s="967" t="str">
        <f t="shared" si="71"/>
        <v/>
      </c>
      <c r="AO317" s="967" t="str">
        <f t="shared" si="72"/>
        <v/>
      </c>
      <c r="AP317" s="966" t="str">
        <f t="shared" si="73"/>
        <v/>
      </c>
      <c r="AQ317" s="967" t="str">
        <f>IF(AM317="","",IF(COUNTIF(BO27:BO309,TRIM(AP317))&gt;0,"EXCLUSION EXACTE",""))</f>
        <v/>
      </c>
      <c r="AR317" s="967" t="str" cm="1">
        <f t="array" ref="AR317">IF(AM317="","",IF(SUMPRODUCT(--(BO27:BO309&lt;&gt;""),--ISNUMBER(SEARCH(" "&amp;BO27:BO309&amp;" ",AP317)))&gt;0,"BLOQUE MOLLUSQUES",""))</f>
        <v/>
      </c>
      <c r="AS317" s="967" t="str" cm="1">
        <f t="array" ref="AS317">IF(AM317="","",IF(SUMPRODUCT(--(BS27:BS309&lt;&gt;""),--ISNUMBER(SEARCH(" "&amp;BS27:BS309&amp;" ",AP317)))&gt;0,"FORCE MOLLUSQUES",""))</f>
        <v/>
      </c>
      <c r="AT317" s="966" t="str">
        <f t="shared" si="74"/>
        <v/>
      </c>
      <c r="AU317" s="966" t="str">
        <f t="shared" si="77"/>
        <v/>
      </c>
      <c r="AV317" s="967" t="str">
        <f t="shared" si="75"/>
        <v/>
      </c>
      <c r="AW317" s="967" t="str" cm="1">
        <f t="array" ref="AW317">IF(AM317="","",IF(AQ317&lt;&gt;"","",IF(SUMPRODUCT(--(BM27:BM1509=AW26),--(BL27:BL1509&lt;&gt;""),--ISNUMBER(SEARCH(" "&amp;BL27:BL1509&amp;" ",AP317)))&gt;0,AW26,"")))</f>
        <v/>
      </c>
      <c r="AX317" s="967" t="str" cm="1">
        <f t="array" ref="AX317">IF(AM317="","",IF(AQ317&lt;&gt;"","",IF(SUMPRODUCT(--(BM27:BM1509=AX26),--(BL27:BL1509&lt;&gt;""),--ISNUMBER(SEARCH(" "&amp;BL27:BL1509&amp;" ",AP317)))&gt;0,AX26,"")))</f>
        <v/>
      </c>
      <c r="AY317" s="967" t="str" cm="1">
        <f t="array" ref="AY317">IF(AM317="","",IF(AQ317&lt;&gt;"","",IF(SUMPRODUCT(--(BM27:BM1509=AY26),--(BL27:BL1509&lt;&gt;""),--ISNUMBER(SEARCH(" "&amp;BL27:BL1509&amp;" ",AP317)))&gt;0,AY26,"")))</f>
        <v/>
      </c>
      <c r="AZ317" s="967" t="str" cm="1">
        <f t="array" ref="AZ317">IF(AM317="","",IF(AQ317&lt;&gt;"","",IF(SUMPRODUCT(--(BM27:BM1509=AZ26),--(BL27:BL1509&lt;&gt;""),--ISNUMBER(SEARCH(" "&amp;BL27:BL1509&amp;" ",AP317)))&gt;0,AZ26,"")))</f>
        <v/>
      </c>
      <c r="BA317" s="967" t="str" cm="1">
        <f t="array" ref="BA317">IF(AM317="","",IF(AQ317&lt;&gt;"","",IF(SUMPRODUCT(--(BM27:BM1509=BA26),--(BL27:BL1509&lt;&gt;""),--ISNUMBER(SEARCH(" "&amp;BL27:BL1509&amp;" ",AP317)))&gt;0,BA26,"")))</f>
        <v/>
      </c>
      <c r="BB317" s="967" t="str" cm="1">
        <f t="array" ref="BB317">IF(AM317="","",IF(AQ317&lt;&gt;"","",IF(SUMPRODUCT(--(BM27:BM1509=BB26),--(BL27:BL1509&lt;&gt;""),--ISNUMBER(SEARCH(" "&amp;BL27:BL1509&amp;" ",AP317)))&gt;0,BB26,"")))</f>
        <v/>
      </c>
      <c r="BC317" s="967" t="str" cm="1">
        <f t="array" ref="BC317">IF(AM317="","",IF(AQ317&lt;&gt;"","",IF(SUMPRODUCT(--(BM27:BM1509=BC26),--(BL27:BL1509&lt;&gt;""),--ISNUMBER(SEARCH(" "&amp;BL27:BL1509&amp;" ",AP317)))&gt;0,BC26,"")))</f>
        <v/>
      </c>
      <c r="BD317" s="967" t="str" cm="1">
        <f t="array" ref="BD317">IF(AM317="","",IF(AQ317&lt;&gt;"","",IF(SUMPRODUCT(--(BM27:BM1509=BD26),--(BL27:BL1509&lt;&gt;""),--ISNUMBER(SEARCH(" "&amp;BL27:BL1509&amp;" ",AP317)))&gt;0,BD26,"")))</f>
        <v/>
      </c>
      <c r="BE317" s="967" t="str" cm="1">
        <f t="array" ref="BE317">IF(AM317="","",IF(AQ317&lt;&gt;"","",IF(SUMPRODUCT(--(BM27:BM1509=BE26),--(BL27:BL1509&lt;&gt;""),--ISNUMBER(SEARCH(" "&amp;BL27:BL1509&amp;" ",AP317)))&gt;0,BE26,"")))</f>
        <v/>
      </c>
      <c r="BF317" s="967" t="str" cm="1">
        <f t="array" ref="BF317">IF(AM317="","",IF(AQ317&lt;&gt;"","",IF(SUMPRODUCT(--(BM27:BM1509=BF26),--(BL27:BL1509&lt;&gt;""),--ISNUMBER(SEARCH(" "&amp;BL27:BL1509&amp;" ",AP317)))&gt;0,BF26,"")))</f>
        <v/>
      </c>
      <c r="BG317" s="967" t="str" cm="1">
        <f t="array" ref="BG317">IF(AM317="","",IF(AQ317&lt;&gt;"","",IF(SUMPRODUCT(--(BM27:BM1509=BG26),--(BL27:BL1509&lt;&gt;""),--ISNUMBER(SEARCH(" "&amp;BL27:BL1509&amp;" ",AP317)))&gt;0,BG26,"")))</f>
        <v/>
      </c>
      <c r="BH317" s="967" t="str" cm="1">
        <f t="array" ref="BH317">IF(AM317="","",IF(AQ317&lt;&gt;"","",IF(SUMPRODUCT(--(BM27:BM1509=BH26),--(BL27:BL1509&lt;&gt;""),--ISNUMBER(SEARCH(" "&amp;BL27:BL1509&amp;" ",AP317)))&gt;0,BH26,"")))</f>
        <v/>
      </c>
      <c r="BI317" s="967" t="str" cm="1">
        <f t="array" ref="BI317">IF(AM317="","",IF(AQ317&lt;&gt;"","",IF(SUMPRODUCT(--(BM27:BM1509=BI26),--(BL27:BL1509&lt;&gt;""),--ISNUMBER(SEARCH(" "&amp;BL27:BL1509&amp;" ",AP317)))&gt;0,BI26,"")))</f>
        <v/>
      </c>
      <c r="BJ317" s="967" t="str" cm="1">
        <f t="array" ref="BJ317">IF(AM317="","",IF(AS317&lt;&gt;"",BJ26,IF(AR317&lt;&gt;"","",IF(AQ317&lt;&gt;"","",IF(SUMPRODUCT(--(BM27:BM1509=BJ26),--(BL27:BL1509&lt;&gt;""),--ISNUMBER(SEARCH(" "&amp;BL27:BL1509&amp;" ",AP317)))&gt;0,BJ26,"")))))</f>
        <v/>
      </c>
      <c r="BL317" s="968" t="s">
        <v>2315</v>
      </c>
      <c r="BM317" s="968" t="s">
        <v>1962</v>
      </c>
      <c r="CM317" s="49">
        <v>1</v>
      </c>
    </row>
    <row r="318" spans="4:91" ht="30" customHeight="1">
      <c r="D318" s="674"/>
      <c r="E318" s="680"/>
      <c r="F318" s="681"/>
      <c r="G318" s="680"/>
      <c r="H318" s="682"/>
      <c r="I318" s="891"/>
      <c r="J318" s="892"/>
      <c r="K318" s="745"/>
      <c r="L318" s="893"/>
      <c r="M318" s="894"/>
      <c r="N318" s="895"/>
      <c r="O318" s="896"/>
      <c r="P318" s="137"/>
      <c r="Q318" s="897"/>
      <c r="R318" s="751"/>
      <c r="S318" s="898"/>
      <c r="T318" s="753"/>
      <c r="U318" s="899"/>
      <c r="V318" s="900"/>
      <c r="W318" s="756"/>
      <c r="X318" s="764"/>
      <c r="Z318" s="973" t="str">
        <f>IF(AA318="","",COUNTIF(AA27:AA318,"&lt;&gt;"))</f>
        <v/>
      </c>
      <c r="AA318" s="965"/>
      <c r="AB318" s="974" t="str">
        <f t="shared" si="76"/>
        <v/>
      </c>
      <c r="AC318" s="984" t="str">
        <f t="shared" si="64"/>
        <v/>
      </c>
      <c r="AD318" s="976" t="str">
        <f t="shared" si="65"/>
        <v/>
      </c>
      <c r="AE318" s="977" t="str">
        <f t="shared" si="66"/>
        <v/>
      </c>
      <c r="AF318" s="964" t="str">
        <f>IF(AG318="","",COUNTIF(AG27:AG318,"&lt;&gt;"))</f>
        <v/>
      </c>
      <c r="AG318" s="965" t="str" cm="1">
        <f t="array" ref="AG318">IF(AK318="","",IF(LEN(AK318)&lt;=MAX(10,AF22),AK318,IFERROR(LEFT(AK318,LOOKUP(2,1/(MID(AK318,ROW(10:509),1)=" ")/(ROW(10:509)&lt;=MAX(10,AF22)),ROW(10:509))-1),LEFT(AK318,MAX(10,AF22)))))</f>
        <v/>
      </c>
      <c r="AH318" s="964" t="str">
        <f t="shared" si="67"/>
        <v/>
      </c>
      <c r="AI318" s="964" t="str">
        <f t="shared" si="68"/>
        <v/>
      </c>
      <c r="AJ318" s="964" t="str">
        <f>IF(AL317&lt;&gt;"",AJ317,IF(AJ317&lt;MAX(Z27:Z326),AJ317+1,""))</f>
        <v/>
      </c>
      <c r="AK318" s="965" t="str">
        <f>IF(AJ318="","",IF(AL317&lt;&gt;"",AL317,INDEX(AD27:AD326,MATCH(AJ318,Z27:Z326,0))))</f>
        <v/>
      </c>
      <c r="AL318" s="965" t="str">
        <f t="shared" si="69"/>
        <v/>
      </c>
      <c r="AM318" s="965" t="str">
        <f t="shared" si="70"/>
        <v/>
      </c>
      <c r="AN318" s="964" t="str">
        <f t="shared" si="71"/>
        <v/>
      </c>
      <c r="AO318" s="964" t="str">
        <f t="shared" si="72"/>
        <v/>
      </c>
      <c r="AP318" s="965" t="str">
        <f t="shared" si="73"/>
        <v/>
      </c>
      <c r="AQ318" s="964" t="str">
        <f>IF(AM318="","",IF(COUNTIF(BO27:BO309,TRIM(AP318))&gt;0,"EXCLUSION EXACTE",""))</f>
        <v/>
      </c>
      <c r="AR318" s="964" t="str" cm="1">
        <f t="array" ref="AR318">IF(AM318="","",IF(SUMPRODUCT(--(BO27:BO309&lt;&gt;""),--ISNUMBER(SEARCH(" "&amp;BO27:BO309&amp;" ",AP318)))&gt;0,"BLOQUE MOLLUSQUES",""))</f>
        <v/>
      </c>
      <c r="AS318" s="964" t="str" cm="1">
        <f t="array" ref="AS318">IF(AM318="","",IF(SUMPRODUCT(--(BS27:BS309&lt;&gt;""),--ISNUMBER(SEARCH(" "&amp;BS27:BS309&amp;" ",AP318)))&gt;0,"FORCE MOLLUSQUES",""))</f>
        <v/>
      </c>
      <c r="AT318" s="965" t="str">
        <f t="shared" si="74"/>
        <v/>
      </c>
      <c r="AU318" s="965" t="str">
        <f t="shared" si="77"/>
        <v/>
      </c>
      <c r="AV318" s="964" t="str">
        <f t="shared" si="75"/>
        <v/>
      </c>
      <c r="AW318" s="964" t="str" cm="1">
        <f t="array" ref="AW318">IF(AM318="","",IF(AQ318&lt;&gt;"","",IF(SUMPRODUCT(--(BM27:BM1509=AW26),--(BL27:BL1509&lt;&gt;""),--ISNUMBER(SEARCH(" "&amp;BL27:BL1509&amp;" ",AP318)))&gt;0,AW26,"")))</f>
        <v/>
      </c>
      <c r="AX318" s="964" t="str" cm="1">
        <f t="array" ref="AX318">IF(AM318="","",IF(AQ318&lt;&gt;"","",IF(SUMPRODUCT(--(BM27:BM1509=AX26),--(BL27:BL1509&lt;&gt;""),--ISNUMBER(SEARCH(" "&amp;BL27:BL1509&amp;" ",AP318)))&gt;0,AX26,"")))</f>
        <v/>
      </c>
      <c r="AY318" s="964" t="str" cm="1">
        <f t="array" ref="AY318">IF(AM318="","",IF(AQ318&lt;&gt;"","",IF(SUMPRODUCT(--(BM27:BM1509=AY26),--(BL27:BL1509&lt;&gt;""),--ISNUMBER(SEARCH(" "&amp;BL27:BL1509&amp;" ",AP318)))&gt;0,AY26,"")))</f>
        <v/>
      </c>
      <c r="AZ318" s="964" t="str" cm="1">
        <f t="array" ref="AZ318">IF(AM318="","",IF(AQ318&lt;&gt;"","",IF(SUMPRODUCT(--(BM27:BM1509=AZ26),--(BL27:BL1509&lt;&gt;""),--ISNUMBER(SEARCH(" "&amp;BL27:BL1509&amp;" ",AP318)))&gt;0,AZ26,"")))</f>
        <v/>
      </c>
      <c r="BA318" s="964" t="str" cm="1">
        <f t="array" ref="BA318">IF(AM318="","",IF(AQ318&lt;&gt;"","",IF(SUMPRODUCT(--(BM27:BM1509=BA26),--(BL27:BL1509&lt;&gt;""),--ISNUMBER(SEARCH(" "&amp;BL27:BL1509&amp;" ",AP318)))&gt;0,BA26,"")))</f>
        <v/>
      </c>
      <c r="BB318" s="964" t="str" cm="1">
        <f t="array" ref="BB318">IF(AM318="","",IF(AQ318&lt;&gt;"","",IF(SUMPRODUCT(--(BM27:BM1509=BB26),--(BL27:BL1509&lt;&gt;""),--ISNUMBER(SEARCH(" "&amp;BL27:BL1509&amp;" ",AP318)))&gt;0,BB26,"")))</f>
        <v/>
      </c>
      <c r="BC318" s="964" t="str" cm="1">
        <f t="array" ref="BC318">IF(AM318="","",IF(AQ318&lt;&gt;"","",IF(SUMPRODUCT(--(BM27:BM1509=BC26),--(BL27:BL1509&lt;&gt;""),--ISNUMBER(SEARCH(" "&amp;BL27:BL1509&amp;" ",AP318)))&gt;0,BC26,"")))</f>
        <v/>
      </c>
      <c r="BD318" s="964" t="str" cm="1">
        <f t="array" ref="BD318">IF(AM318="","",IF(AQ318&lt;&gt;"","",IF(SUMPRODUCT(--(BM27:BM1509=BD26),--(BL27:BL1509&lt;&gt;""),--ISNUMBER(SEARCH(" "&amp;BL27:BL1509&amp;" ",AP318)))&gt;0,BD26,"")))</f>
        <v/>
      </c>
      <c r="BE318" s="964" t="str" cm="1">
        <f t="array" ref="BE318">IF(AM318="","",IF(AQ318&lt;&gt;"","",IF(SUMPRODUCT(--(BM27:BM1509=BE26),--(BL27:BL1509&lt;&gt;""),--ISNUMBER(SEARCH(" "&amp;BL27:BL1509&amp;" ",AP318)))&gt;0,BE26,"")))</f>
        <v/>
      </c>
      <c r="BF318" s="964" t="str" cm="1">
        <f t="array" ref="BF318">IF(AM318="","",IF(AQ318&lt;&gt;"","",IF(SUMPRODUCT(--(BM27:BM1509=BF26),--(BL27:BL1509&lt;&gt;""),--ISNUMBER(SEARCH(" "&amp;BL27:BL1509&amp;" ",AP318)))&gt;0,BF26,"")))</f>
        <v/>
      </c>
      <c r="BG318" s="964" t="str" cm="1">
        <f t="array" ref="BG318">IF(AM318="","",IF(AQ318&lt;&gt;"","",IF(SUMPRODUCT(--(BM27:BM1509=BG26),--(BL27:BL1509&lt;&gt;""),--ISNUMBER(SEARCH(" "&amp;BL27:BL1509&amp;" ",AP318)))&gt;0,BG26,"")))</f>
        <v/>
      </c>
      <c r="BH318" s="964" t="str" cm="1">
        <f t="array" ref="BH318">IF(AM318="","",IF(AQ318&lt;&gt;"","",IF(SUMPRODUCT(--(BM27:BM1509=BH26),--(BL27:BL1509&lt;&gt;""),--ISNUMBER(SEARCH(" "&amp;BL27:BL1509&amp;" ",AP318)))&gt;0,BH26,"")))</f>
        <v/>
      </c>
      <c r="BI318" s="964" t="str" cm="1">
        <f t="array" ref="BI318">IF(AM318="","",IF(AQ318&lt;&gt;"","",IF(SUMPRODUCT(--(BM27:BM1509=BI26),--(BL27:BL1509&lt;&gt;""),--ISNUMBER(SEARCH(" "&amp;BL27:BL1509&amp;" ",AP318)))&gt;0,BI26,"")))</f>
        <v/>
      </c>
      <c r="BJ318" s="964" t="str" cm="1">
        <f t="array" ref="BJ318">IF(AM318="","",IF(AS318&lt;&gt;"",BJ26,IF(AR318&lt;&gt;"","",IF(AQ318&lt;&gt;"","",IF(SUMPRODUCT(--(BM27:BM1509=BJ26),--(BL27:BL1509&lt;&gt;""),--ISNUMBER(SEARCH(" "&amp;BL27:BL1509&amp;" ",AP318)))&gt;0,BJ26,"")))))</f>
        <v/>
      </c>
      <c r="BL318" s="964" t="s">
        <v>2316</v>
      </c>
      <c r="BM318" s="964" t="s">
        <v>1962</v>
      </c>
      <c r="CM318" s="49">
        <v>1</v>
      </c>
    </row>
    <row r="319" spans="4:91" ht="30" customHeight="1">
      <c r="D319" s="674"/>
      <c r="E319" s="680"/>
      <c r="F319" s="681"/>
      <c r="G319" s="680"/>
      <c r="H319" s="682"/>
      <c r="I319" s="891"/>
      <c r="J319" s="892"/>
      <c r="K319" s="745"/>
      <c r="L319" s="893"/>
      <c r="M319" s="894"/>
      <c r="N319" s="895"/>
      <c r="O319" s="896"/>
      <c r="P319" s="137"/>
      <c r="Q319" s="897"/>
      <c r="R319" s="751"/>
      <c r="S319" s="898"/>
      <c r="T319" s="753"/>
      <c r="U319" s="899"/>
      <c r="V319" s="900"/>
      <c r="W319" s="756"/>
      <c r="X319" s="764"/>
      <c r="Z319" s="957" t="str">
        <f>IF(AA319="","",COUNTIF(AA27:AA319,"&lt;&gt;"))</f>
        <v/>
      </c>
      <c r="AA319" s="958"/>
      <c r="AB319" s="974" t="str">
        <f t="shared" si="76"/>
        <v/>
      </c>
      <c r="AC319" s="984" t="str">
        <f t="shared" si="64"/>
        <v/>
      </c>
      <c r="AD319" s="961" t="str">
        <f t="shared" si="65"/>
        <v/>
      </c>
      <c r="AE319" s="962" t="str">
        <f t="shared" si="66"/>
        <v/>
      </c>
      <c r="AF319" s="963" t="str">
        <f>IF(AG319="","",COUNTIF(AG27:AG319,"&lt;&gt;"))</f>
        <v/>
      </c>
      <c r="AG319" s="958" t="str" cm="1">
        <f t="array" ref="AG319">IF(AK319="","",IF(LEN(AK319)&lt;=MAX(10,AF22),AK319,IFERROR(LEFT(AK319,LOOKUP(2,1/(MID(AK319,ROW(10:509),1)=" ")/(ROW(10:509)&lt;=MAX(10,AF22)),ROW(10:509))-1),LEFT(AK319,MAX(10,AF22)))))</f>
        <v/>
      </c>
      <c r="AH319" s="963" t="str">
        <f t="shared" si="67"/>
        <v/>
      </c>
      <c r="AI319" s="963" t="str">
        <f t="shared" si="68"/>
        <v/>
      </c>
      <c r="AJ319" s="964" t="str">
        <f>IF(AL318&lt;&gt;"",AJ318,IF(AJ318&lt;MAX(Z27:Z326),AJ318+1,""))</f>
        <v/>
      </c>
      <c r="AK319" s="965" t="str">
        <f>IF(AJ319="","",IF(AL318&lt;&gt;"",AL318,INDEX(AD27:AD326,MATCH(AJ319,Z27:Z326,0))))</f>
        <v/>
      </c>
      <c r="AL319" s="965" t="str">
        <f t="shared" si="69"/>
        <v/>
      </c>
      <c r="AM319" s="966" t="str">
        <f t="shared" si="70"/>
        <v/>
      </c>
      <c r="AN319" s="967" t="str">
        <f t="shared" si="71"/>
        <v/>
      </c>
      <c r="AO319" s="967" t="str">
        <f t="shared" si="72"/>
        <v/>
      </c>
      <c r="AP319" s="966" t="str">
        <f t="shared" si="73"/>
        <v/>
      </c>
      <c r="AQ319" s="967" t="str">
        <f>IF(AM319="","",IF(COUNTIF(BO27:BO309,TRIM(AP319))&gt;0,"EXCLUSION EXACTE",""))</f>
        <v/>
      </c>
      <c r="AR319" s="967" t="str" cm="1">
        <f t="array" ref="AR319">IF(AM319="","",IF(SUMPRODUCT(--(BO27:BO309&lt;&gt;""),--ISNUMBER(SEARCH(" "&amp;BO27:BO309&amp;" ",AP319)))&gt;0,"BLOQUE MOLLUSQUES",""))</f>
        <v/>
      </c>
      <c r="AS319" s="967" t="str" cm="1">
        <f t="array" ref="AS319">IF(AM319="","",IF(SUMPRODUCT(--(BS27:BS309&lt;&gt;""),--ISNUMBER(SEARCH(" "&amp;BS27:BS309&amp;" ",AP319)))&gt;0,"FORCE MOLLUSQUES",""))</f>
        <v/>
      </c>
      <c r="AT319" s="966" t="str">
        <f t="shared" si="74"/>
        <v/>
      </c>
      <c r="AU319" s="966" t="str">
        <f t="shared" si="77"/>
        <v/>
      </c>
      <c r="AV319" s="967" t="str">
        <f t="shared" si="75"/>
        <v/>
      </c>
      <c r="AW319" s="967" t="str" cm="1">
        <f t="array" ref="AW319">IF(AM319="","",IF(AQ319&lt;&gt;"","",IF(SUMPRODUCT(--(BM27:BM1509=AW26),--(BL27:BL1509&lt;&gt;""),--ISNUMBER(SEARCH(" "&amp;BL27:BL1509&amp;" ",AP319)))&gt;0,AW26,"")))</f>
        <v/>
      </c>
      <c r="AX319" s="967" t="str" cm="1">
        <f t="array" ref="AX319">IF(AM319="","",IF(AQ319&lt;&gt;"","",IF(SUMPRODUCT(--(BM27:BM1509=AX26),--(BL27:BL1509&lt;&gt;""),--ISNUMBER(SEARCH(" "&amp;BL27:BL1509&amp;" ",AP319)))&gt;0,AX26,"")))</f>
        <v/>
      </c>
      <c r="AY319" s="967" t="str" cm="1">
        <f t="array" ref="AY319">IF(AM319="","",IF(AQ319&lt;&gt;"","",IF(SUMPRODUCT(--(BM27:BM1509=AY26),--(BL27:BL1509&lt;&gt;""),--ISNUMBER(SEARCH(" "&amp;BL27:BL1509&amp;" ",AP319)))&gt;0,AY26,"")))</f>
        <v/>
      </c>
      <c r="AZ319" s="967" t="str" cm="1">
        <f t="array" ref="AZ319">IF(AM319="","",IF(AQ319&lt;&gt;"","",IF(SUMPRODUCT(--(BM27:BM1509=AZ26),--(BL27:BL1509&lt;&gt;""),--ISNUMBER(SEARCH(" "&amp;BL27:BL1509&amp;" ",AP319)))&gt;0,AZ26,"")))</f>
        <v/>
      </c>
      <c r="BA319" s="967" t="str" cm="1">
        <f t="array" ref="BA319">IF(AM319="","",IF(AQ319&lt;&gt;"","",IF(SUMPRODUCT(--(BM27:BM1509=BA26),--(BL27:BL1509&lt;&gt;""),--ISNUMBER(SEARCH(" "&amp;BL27:BL1509&amp;" ",AP319)))&gt;0,BA26,"")))</f>
        <v/>
      </c>
      <c r="BB319" s="967" t="str" cm="1">
        <f t="array" ref="BB319">IF(AM319="","",IF(AQ319&lt;&gt;"","",IF(SUMPRODUCT(--(BM27:BM1509=BB26),--(BL27:BL1509&lt;&gt;""),--ISNUMBER(SEARCH(" "&amp;BL27:BL1509&amp;" ",AP319)))&gt;0,BB26,"")))</f>
        <v/>
      </c>
      <c r="BC319" s="967" t="str" cm="1">
        <f t="array" ref="BC319">IF(AM319="","",IF(AQ319&lt;&gt;"","",IF(SUMPRODUCT(--(BM27:BM1509=BC26),--(BL27:BL1509&lt;&gt;""),--ISNUMBER(SEARCH(" "&amp;BL27:BL1509&amp;" ",AP319)))&gt;0,BC26,"")))</f>
        <v/>
      </c>
      <c r="BD319" s="967" t="str" cm="1">
        <f t="array" ref="BD319">IF(AM319="","",IF(AQ319&lt;&gt;"","",IF(SUMPRODUCT(--(BM27:BM1509=BD26),--(BL27:BL1509&lt;&gt;""),--ISNUMBER(SEARCH(" "&amp;BL27:BL1509&amp;" ",AP319)))&gt;0,BD26,"")))</f>
        <v/>
      </c>
      <c r="BE319" s="967" t="str" cm="1">
        <f t="array" ref="BE319">IF(AM319="","",IF(AQ319&lt;&gt;"","",IF(SUMPRODUCT(--(BM27:BM1509=BE26),--(BL27:BL1509&lt;&gt;""),--ISNUMBER(SEARCH(" "&amp;BL27:BL1509&amp;" ",AP319)))&gt;0,BE26,"")))</f>
        <v/>
      </c>
      <c r="BF319" s="967" t="str" cm="1">
        <f t="array" ref="BF319">IF(AM319="","",IF(AQ319&lt;&gt;"","",IF(SUMPRODUCT(--(BM27:BM1509=BF26),--(BL27:BL1509&lt;&gt;""),--ISNUMBER(SEARCH(" "&amp;BL27:BL1509&amp;" ",AP319)))&gt;0,BF26,"")))</f>
        <v/>
      </c>
      <c r="BG319" s="967" t="str" cm="1">
        <f t="array" ref="BG319">IF(AM319="","",IF(AQ319&lt;&gt;"","",IF(SUMPRODUCT(--(BM27:BM1509=BG26),--(BL27:BL1509&lt;&gt;""),--ISNUMBER(SEARCH(" "&amp;BL27:BL1509&amp;" ",AP319)))&gt;0,BG26,"")))</f>
        <v/>
      </c>
      <c r="BH319" s="967" t="str" cm="1">
        <f t="array" ref="BH319">IF(AM319="","",IF(AQ319&lt;&gt;"","",IF(SUMPRODUCT(--(BM27:BM1509=BH26),--(BL27:BL1509&lt;&gt;""),--ISNUMBER(SEARCH(" "&amp;BL27:BL1509&amp;" ",AP319)))&gt;0,BH26,"")))</f>
        <v/>
      </c>
      <c r="BI319" s="967" t="str" cm="1">
        <f t="array" ref="BI319">IF(AM319="","",IF(AQ319&lt;&gt;"","",IF(SUMPRODUCT(--(BM27:BM1509=BI26),--(BL27:BL1509&lt;&gt;""),--ISNUMBER(SEARCH(" "&amp;BL27:BL1509&amp;" ",AP319)))&gt;0,BI26,"")))</f>
        <v/>
      </c>
      <c r="BJ319" s="967" t="str" cm="1">
        <f t="array" ref="BJ319">IF(AM319="","",IF(AS319&lt;&gt;"",BJ26,IF(AR319&lt;&gt;"","",IF(AQ319&lt;&gt;"","",IF(SUMPRODUCT(--(BM27:BM1509=BJ26),--(BL27:BL1509&lt;&gt;""),--ISNUMBER(SEARCH(" "&amp;BL27:BL1509&amp;" ",AP319)))&gt;0,BJ26,"")))))</f>
        <v/>
      </c>
      <c r="BL319" s="968" t="s">
        <v>2317</v>
      </c>
      <c r="BM319" s="968" t="s">
        <v>1962</v>
      </c>
      <c r="CM319" s="49">
        <v>1</v>
      </c>
    </row>
    <row r="320" spans="4:91" ht="30" customHeight="1">
      <c r="D320" s="674"/>
      <c r="E320" s="680"/>
      <c r="F320" s="681"/>
      <c r="G320" s="680"/>
      <c r="H320" s="682"/>
      <c r="I320" s="891"/>
      <c r="J320" s="892"/>
      <c r="K320" s="745"/>
      <c r="L320" s="893"/>
      <c r="M320" s="894"/>
      <c r="N320" s="895"/>
      <c r="O320" s="896"/>
      <c r="P320" s="137"/>
      <c r="Q320" s="897"/>
      <c r="R320" s="751"/>
      <c r="S320" s="898"/>
      <c r="T320" s="753"/>
      <c r="U320" s="899"/>
      <c r="V320" s="900"/>
      <c r="W320" s="756"/>
      <c r="X320" s="764"/>
      <c r="Z320" s="973" t="str">
        <f>IF(AA320="","",COUNTIF(AA27:AA320,"&lt;&gt;"))</f>
        <v/>
      </c>
      <c r="AA320" s="965"/>
      <c r="AB320" s="974" t="str">
        <f t="shared" si="76"/>
        <v/>
      </c>
      <c r="AC320" s="984" t="str">
        <f t="shared" si="64"/>
        <v/>
      </c>
      <c r="AD320" s="976" t="str">
        <f t="shared" si="65"/>
        <v/>
      </c>
      <c r="AE320" s="977" t="str">
        <f t="shared" si="66"/>
        <v/>
      </c>
      <c r="AF320" s="964" t="str">
        <f>IF(AG320="","",COUNTIF(AG27:AG320,"&lt;&gt;"))</f>
        <v/>
      </c>
      <c r="AG320" s="965" t="str" cm="1">
        <f t="array" ref="AG320">IF(AK320="","",IF(LEN(AK320)&lt;=MAX(10,AF22),AK320,IFERROR(LEFT(AK320,LOOKUP(2,1/(MID(AK320,ROW(10:509),1)=" ")/(ROW(10:509)&lt;=MAX(10,AF22)),ROW(10:509))-1),LEFT(AK320,MAX(10,AF22)))))</f>
        <v/>
      </c>
      <c r="AH320" s="964" t="str">
        <f t="shared" si="67"/>
        <v/>
      </c>
      <c r="AI320" s="964" t="str">
        <f t="shared" si="68"/>
        <v/>
      </c>
      <c r="AJ320" s="964" t="str">
        <f>IF(AL319&lt;&gt;"",AJ319,IF(AJ319&lt;MAX(Z27:Z326),AJ319+1,""))</f>
        <v/>
      </c>
      <c r="AK320" s="965" t="str">
        <f>IF(AJ320="","",IF(AL319&lt;&gt;"",AL319,INDEX(AD27:AD326,MATCH(AJ320,Z27:Z326,0))))</f>
        <v/>
      </c>
      <c r="AL320" s="965" t="str">
        <f t="shared" si="69"/>
        <v/>
      </c>
      <c r="AM320" s="965" t="str">
        <f t="shared" si="70"/>
        <v/>
      </c>
      <c r="AN320" s="964" t="str">
        <f t="shared" si="71"/>
        <v/>
      </c>
      <c r="AO320" s="964" t="str">
        <f t="shared" si="72"/>
        <v/>
      </c>
      <c r="AP320" s="965" t="str">
        <f t="shared" si="73"/>
        <v/>
      </c>
      <c r="AQ320" s="964" t="str">
        <f>IF(AM320="","",IF(COUNTIF(BO27:BO309,TRIM(AP320))&gt;0,"EXCLUSION EXACTE",""))</f>
        <v/>
      </c>
      <c r="AR320" s="964" t="str" cm="1">
        <f t="array" ref="AR320">IF(AM320="","",IF(SUMPRODUCT(--(BO27:BO309&lt;&gt;""),--ISNUMBER(SEARCH(" "&amp;BO27:BO309&amp;" ",AP320)))&gt;0,"BLOQUE MOLLUSQUES",""))</f>
        <v/>
      </c>
      <c r="AS320" s="964" t="str" cm="1">
        <f t="array" ref="AS320">IF(AM320="","",IF(SUMPRODUCT(--(BS27:BS309&lt;&gt;""),--ISNUMBER(SEARCH(" "&amp;BS27:BS309&amp;" ",AP320)))&gt;0,"FORCE MOLLUSQUES",""))</f>
        <v/>
      </c>
      <c r="AT320" s="965" t="str">
        <f t="shared" si="74"/>
        <v/>
      </c>
      <c r="AU320" s="965" t="str">
        <f t="shared" si="77"/>
        <v/>
      </c>
      <c r="AV320" s="964" t="str">
        <f t="shared" si="75"/>
        <v/>
      </c>
      <c r="AW320" s="964" t="str" cm="1">
        <f t="array" ref="AW320">IF(AM320="","",IF(AQ320&lt;&gt;"","",IF(SUMPRODUCT(--(BM27:BM1509=AW26),--(BL27:BL1509&lt;&gt;""),--ISNUMBER(SEARCH(" "&amp;BL27:BL1509&amp;" ",AP320)))&gt;0,AW26,"")))</f>
        <v/>
      </c>
      <c r="AX320" s="964" t="str" cm="1">
        <f t="array" ref="AX320">IF(AM320="","",IF(AQ320&lt;&gt;"","",IF(SUMPRODUCT(--(BM27:BM1509=AX26),--(BL27:BL1509&lt;&gt;""),--ISNUMBER(SEARCH(" "&amp;BL27:BL1509&amp;" ",AP320)))&gt;0,AX26,"")))</f>
        <v/>
      </c>
      <c r="AY320" s="964" t="str" cm="1">
        <f t="array" ref="AY320">IF(AM320="","",IF(AQ320&lt;&gt;"","",IF(SUMPRODUCT(--(BM27:BM1509=AY26),--(BL27:BL1509&lt;&gt;""),--ISNUMBER(SEARCH(" "&amp;BL27:BL1509&amp;" ",AP320)))&gt;0,AY26,"")))</f>
        <v/>
      </c>
      <c r="AZ320" s="964" t="str" cm="1">
        <f t="array" ref="AZ320">IF(AM320="","",IF(AQ320&lt;&gt;"","",IF(SUMPRODUCT(--(BM27:BM1509=AZ26),--(BL27:BL1509&lt;&gt;""),--ISNUMBER(SEARCH(" "&amp;BL27:BL1509&amp;" ",AP320)))&gt;0,AZ26,"")))</f>
        <v/>
      </c>
      <c r="BA320" s="964" t="str" cm="1">
        <f t="array" ref="BA320">IF(AM320="","",IF(AQ320&lt;&gt;"","",IF(SUMPRODUCT(--(BM27:BM1509=BA26),--(BL27:BL1509&lt;&gt;""),--ISNUMBER(SEARCH(" "&amp;BL27:BL1509&amp;" ",AP320)))&gt;0,BA26,"")))</f>
        <v/>
      </c>
      <c r="BB320" s="964" t="str" cm="1">
        <f t="array" ref="BB320">IF(AM320="","",IF(AQ320&lt;&gt;"","",IF(SUMPRODUCT(--(BM27:BM1509=BB26),--(BL27:BL1509&lt;&gt;""),--ISNUMBER(SEARCH(" "&amp;BL27:BL1509&amp;" ",AP320)))&gt;0,BB26,"")))</f>
        <v/>
      </c>
      <c r="BC320" s="964" t="str" cm="1">
        <f t="array" ref="BC320">IF(AM320="","",IF(AQ320&lt;&gt;"","",IF(SUMPRODUCT(--(BM27:BM1509=BC26),--(BL27:BL1509&lt;&gt;""),--ISNUMBER(SEARCH(" "&amp;BL27:BL1509&amp;" ",AP320)))&gt;0,BC26,"")))</f>
        <v/>
      </c>
      <c r="BD320" s="964" t="str" cm="1">
        <f t="array" ref="BD320">IF(AM320="","",IF(AQ320&lt;&gt;"","",IF(SUMPRODUCT(--(BM27:BM1509=BD26),--(BL27:BL1509&lt;&gt;""),--ISNUMBER(SEARCH(" "&amp;BL27:BL1509&amp;" ",AP320)))&gt;0,BD26,"")))</f>
        <v/>
      </c>
      <c r="BE320" s="964" t="str" cm="1">
        <f t="array" ref="BE320">IF(AM320="","",IF(AQ320&lt;&gt;"","",IF(SUMPRODUCT(--(BM27:BM1509=BE26),--(BL27:BL1509&lt;&gt;""),--ISNUMBER(SEARCH(" "&amp;BL27:BL1509&amp;" ",AP320)))&gt;0,BE26,"")))</f>
        <v/>
      </c>
      <c r="BF320" s="964" t="str" cm="1">
        <f t="array" ref="BF320">IF(AM320="","",IF(AQ320&lt;&gt;"","",IF(SUMPRODUCT(--(BM27:BM1509=BF26),--(BL27:BL1509&lt;&gt;""),--ISNUMBER(SEARCH(" "&amp;BL27:BL1509&amp;" ",AP320)))&gt;0,BF26,"")))</f>
        <v/>
      </c>
      <c r="BG320" s="964" t="str" cm="1">
        <f t="array" ref="BG320">IF(AM320="","",IF(AQ320&lt;&gt;"","",IF(SUMPRODUCT(--(BM27:BM1509=BG26),--(BL27:BL1509&lt;&gt;""),--ISNUMBER(SEARCH(" "&amp;BL27:BL1509&amp;" ",AP320)))&gt;0,BG26,"")))</f>
        <v/>
      </c>
      <c r="BH320" s="964" t="str" cm="1">
        <f t="array" ref="BH320">IF(AM320="","",IF(AQ320&lt;&gt;"","",IF(SUMPRODUCT(--(BM27:BM1509=BH26),--(BL27:BL1509&lt;&gt;""),--ISNUMBER(SEARCH(" "&amp;BL27:BL1509&amp;" ",AP320)))&gt;0,BH26,"")))</f>
        <v/>
      </c>
      <c r="BI320" s="964" t="str" cm="1">
        <f t="array" ref="BI320">IF(AM320="","",IF(AQ320&lt;&gt;"","",IF(SUMPRODUCT(--(BM27:BM1509=BI26),--(BL27:BL1509&lt;&gt;""),--ISNUMBER(SEARCH(" "&amp;BL27:BL1509&amp;" ",AP320)))&gt;0,BI26,"")))</f>
        <v/>
      </c>
      <c r="BJ320" s="964" t="str" cm="1">
        <f t="array" ref="BJ320">IF(AM320="","",IF(AS320&lt;&gt;"",BJ26,IF(AR320&lt;&gt;"","",IF(AQ320&lt;&gt;"","",IF(SUMPRODUCT(--(BM27:BM1509=BJ26),--(BL27:BL1509&lt;&gt;""),--ISNUMBER(SEARCH(" "&amp;BL27:BL1509&amp;" ",AP320)))&gt;0,BJ26,"")))))</f>
        <v/>
      </c>
      <c r="BL320" s="964" t="s">
        <v>2318</v>
      </c>
      <c r="BM320" s="964" t="s">
        <v>1962</v>
      </c>
      <c r="CM320" s="49">
        <v>1</v>
      </c>
    </row>
    <row r="321" spans="4:91" ht="30" customHeight="1">
      <c r="D321" s="674"/>
      <c r="E321" s="680"/>
      <c r="F321" s="681"/>
      <c r="G321" s="680"/>
      <c r="H321" s="682"/>
      <c r="I321" s="891"/>
      <c r="J321" s="892"/>
      <c r="K321" s="745"/>
      <c r="L321" s="893"/>
      <c r="M321" s="894"/>
      <c r="N321" s="895"/>
      <c r="O321" s="896"/>
      <c r="P321" s="137"/>
      <c r="Q321" s="897"/>
      <c r="R321" s="751"/>
      <c r="S321" s="898"/>
      <c r="T321" s="753"/>
      <c r="U321" s="899"/>
      <c r="V321" s="900"/>
      <c r="W321" s="756"/>
      <c r="X321" s="764"/>
      <c r="Z321" s="957" t="str">
        <f>IF(AA321="","",COUNTIF(AA27:AA321,"&lt;&gt;"))</f>
        <v/>
      </c>
      <c r="AA321" s="958"/>
      <c r="AB321" s="974" t="str">
        <f t="shared" si="76"/>
        <v/>
      </c>
      <c r="AC321" s="984" t="str">
        <f t="shared" si="64"/>
        <v/>
      </c>
      <c r="AD321" s="961" t="str">
        <f t="shared" si="65"/>
        <v/>
      </c>
      <c r="AE321" s="962" t="str">
        <f t="shared" si="66"/>
        <v/>
      </c>
      <c r="AF321" s="963" t="str">
        <f>IF(AG321="","",COUNTIF(AG27:AG321,"&lt;&gt;"))</f>
        <v/>
      </c>
      <c r="AG321" s="958" t="str" cm="1">
        <f t="array" ref="AG321">IF(AK321="","",IF(LEN(AK321)&lt;=MAX(10,AF22),AK321,IFERROR(LEFT(AK321,LOOKUP(2,1/(MID(AK321,ROW(10:509),1)=" ")/(ROW(10:509)&lt;=MAX(10,AF22)),ROW(10:509))-1),LEFT(AK321,MAX(10,AF22)))))</f>
        <v/>
      </c>
      <c r="AH321" s="963" t="str">
        <f t="shared" si="67"/>
        <v/>
      </c>
      <c r="AI321" s="963" t="str">
        <f t="shared" si="68"/>
        <v/>
      </c>
      <c r="AJ321" s="964" t="str">
        <f>IF(AL320&lt;&gt;"",AJ320,IF(AJ320&lt;MAX(Z27:Z326),AJ320+1,""))</f>
        <v/>
      </c>
      <c r="AK321" s="965" t="str">
        <f>IF(AJ321="","",IF(AL320&lt;&gt;"",AL320,INDEX(AD27:AD326,MATCH(AJ321,Z27:Z326,0))))</f>
        <v/>
      </c>
      <c r="AL321" s="965" t="str">
        <f t="shared" si="69"/>
        <v/>
      </c>
      <c r="AM321" s="966" t="str">
        <f t="shared" si="70"/>
        <v/>
      </c>
      <c r="AN321" s="967" t="str">
        <f t="shared" si="71"/>
        <v/>
      </c>
      <c r="AO321" s="967" t="str">
        <f t="shared" si="72"/>
        <v/>
      </c>
      <c r="AP321" s="966" t="str">
        <f t="shared" si="73"/>
        <v/>
      </c>
      <c r="AQ321" s="967" t="str">
        <f>IF(AM321="","",IF(COUNTIF(BO27:BO309,TRIM(AP321))&gt;0,"EXCLUSION EXACTE",""))</f>
        <v/>
      </c>
      <c r="AR321" s="967" t="str" cm="1">
        <f t="array" ref="AR321">IF(AM321="","",IF(SUMPRODUCT(--(BO27:BO309&lt;&gt;""),--ISNUMBER(SEARCH(" "&amp;BO27:BO309&amp;" ",AP321)))&gt;0,"BLOQUE MOLLUSQUES",""))</f>
        <v/>
      </c>
      <c r="AS321" s="967" t="str" cm="1">
        <f t="array" ref="AS321">IF(AM321="","",IF(SUMPRODUCT(--(BS27:BS309&lt;&gt;""),--ISNUMBER(SEARCH(" "&amp;BS27:BS309&amp;" ",AP321)))&gt;0,"FORCE MOLLUSQUES",""))</f>
        <v/>
      </c>
      <c r="AT321" s="966" t="str">
        <f t="shared" si="74"/>
        <v/>
      </c>
      <c r="AU321" s="966" t="str">
        <f t="shared" si="77"/>
        <v/>
      </c>
      <c r="AV321" s="967" t="str">
        <f t="shared" si="75"/>
        <v/>
      </c>
      <c r="AW321" s="967" t="str" cm="1">
        <f t="array" ref="AW321">IF(AM321="","",IF(AQ321&lt;&gt;"","",IF(SUMPRODUCT(--(BM27:BM1509=AW26),--(BL27:BL1509&lt;&gt;""),--ISNUMBER(SEARCH(" "&amp;BL27:BL1509&amp;" ",AP321)))&gt;0,AW26,"")))</f>
        <v/>
      </c>
      <c r="AX321" s="967" t="str" cm="1">
        <f t="array" ref="AX321">IF(AM321="","",IF(AQ321&lt;&gt;"","",IF(SUMPRODUCT(--(BM27:BM1509=AX26),--(BL27:BL1509&lt;&gt;""),--ISNUMBER(SEARCH(" "&amp;BL27:BL1509&amp;" ",AP321)))&gt;0,AX26,"")))</f>
        <v/>
      </c>
      <c r="AY321" s="967" t="str" cm="1">
        <f t="array" ref="AY321">IF(AM321="","",IF(AQ321&lt;&gt;"","",IF(SUMPRODUCT(--(BM27:BM1509=AY26),--(BL27:BL1509&lt;&gt;""),--ISNUMBER(SEARCH(" "&amp;BL27:BL1509&amp;" ",AP321)))&gt;0,AY26,"")))</f>
        <v/>
      </c>
      <c r="AZ321" s="967" t="str" cm="1">
        <f t="array" ref="AZ321">IF(AM321="","",IF(AQ321&lt;&gt;"","",IF(SUMPRODUCT(--(BM27:BM1509=AZ26),--(BL27:BL1509&lt;&gt;""),--ISNUMBER(SEARCH(" "&amp;BL27:BL1509&amp;" ",AP321)))&gt;0,AZ26,"")))</f>
        <v/>
      </c>
      <c r="BA321" s="967" t="str" cm="1">
        <f t="array" ref="BA321">IF(AM321="","",IF(AQ321&lt;&gt;"","",IF(SUMPRODUCT(--(BM27:BM1509=BA26),--(BL27:BL1509&lt;&gt;""),--ISNUMBER(SEARCH(" "&amp;BL27:BL1509&amp;" ",AP321)))&gt;0,BA26,"")))</f>
        <v/>
      </c>
      <c r="BB321" s="967" t="str" cm="1">
        <f t="array" ref="BB321">IF(AM321="","",IF(AQ321&lt;&gt;"","",IF(SUMPRODUCT(--(BM27:BM1509=BB26),--(BL27:BL1509&lt;&gt;""),--ISNUMBER(SEARCH(" "&amp;BL27:BL1509&amp;" ",AP321)))&gt;0,BB26,"")))</f>
        <v/>
      </c>
      <c r="BC321" s="967" t="str" cm="1">
        <f t="array" ref="BC321">IF(AM321="","",IF(AQ321&lt;&gt;"","",IF(SUMPRODUCT(--(BM27:BM1509=BC26),--(BL27:BL1509&lt;&gt;""),--ISNUMBER(SEARCH(" "&amp;BL27:BL1509&amp;" ",AP321)))&gt;0,BC26,"")))</f>
        <v/>
      </c>
      <c r="BD321" s="967" t="str" cm="1">
        <f t="array" ref="BD321">IF(AM321="","",IF(AQ321&lt;&gt;"","",IF(SUMPRODUCT(--(BM27:BM1509=BD26),--(BL27:BL1509&lt;&gt;""),--ISNUMBER(SEARCH(" "&amp;BL27:BL1509&amp;" ",AP321)))&gt;0,BD26,"")))</f>
        <v/>
      </c>
      <c r="BE321" s="967" t="str" cm="1">
        <f t="array" ref="BE321">IF(AM321="","",IF(AQ321&lt;&gt;"","",IF(SUMPRODUCT(--(BM27:BM1509=BE26),--(BL27:BL1509&lt;&gt;""),--ISNUMBER(SEARCH(" "&amp;BL27:BL1509&amp;" ",AP321)))&gt;0,BE26,"")))</f>
        <v/>
      </c>
      <c r="BF321" s="967" t="str" cm="1">
        <f t="array" ref="BF321">IF(AM321="","",IF(AQ321&lt;&gt;"","",IF(SUMPRODUCT(--(BM27:BM1509=BF26),--(BL27:BL1509&lt;&gt;""),--ISNUMBER(SEARCH(" "&amp;BL27:BL1509&amp;" ",AP321)))&gt;0,BF26,"")))</f>
        <v/>
      </c>
      <c r="BG321" s="967" t="str" cm="1">
        <f t="array" ref="BG321">IF(AM321="","",IF(AQ321&lt;&gt;"","",IF(SUMPRODUCT(--(BM27:BM1509=BG26),--(BL27:BL1509&lt;&gt;""),--ISNUMBER(SEARCH(" "&amp;BL27:BL1509&amp;" ",AP321)))&gt;0,BG26,"")))</f>
        <v/>
      </c>
      <c r="BH321" s="967" t="str" cm="1">
        <f t="array" ref="BH321">IF(AM321="","",IF(AQ321&lt;&gt;"","",IF(SUMPRODUCT(--(BM27:BM1509=BH26),--(BL27:BL1509&lt;&gt;""),--ISNUMBER(SEARCH(" "&amp;BL27:BL1509&amp;" ",AP321)))&gt;0,BH26,"")))</f>
        <v/>
      </c>
      <c r="BI321" s="967" t="str" cm="1">
        <f t="array" ref="BI321">IF(AM321="","",IF(AQ321&lt;&gt;"","",IF(SUMPRODUCT(--(BM27:BM1509=BI26),--(BL27:BL1509&lt;&gt;""),--ISNUMBER(SEARCH(" "&amp;BL27:BL1509&amp;" ",AP321)))&gt;0,BI26,"")))</f>
        <v/>
      </c>
      <c r="BJ321" s="967" t="str" cm="1">
        <f t="array" ref="BJ321">IF(AM321="","",IF(AS321&lt;&gt;"",BJ26,IF(AR321&lt;&gt;"","",IF(AQ321&lt;&gt;"","",IF(SUMPRODUCT(--(BM27:BM1509=BJ26),--(BL27:BL1509&lt;&gt;""),--ISNUMBER(SEARCH(" "&amp;BL27:BL1509&amp;" ",AP321)))&gt;0,BJ26,"")))))</f>
        <v/>
      </c>
      <c r="BL321" s="968" t="s">
        <v>2319</v>
      </c>
      <c r="BM321" s="968" t="s">
        <v>1962</v>
      </c>
      <c r="CM321" s="49">
        <v>1</v>
      </c>
    </row>
    <row r="322" spans="4:91" ht="30" customHeight="1">
      <c r="D322" s="674"/>
      <c r="E322" s="680"/>
      <c r="F322" s="681"/>
      <c r="G322" s="680"/>
      <c r="H322" s="682"/>
      <c r="I322" s="891"/>
      <c r="J322" s="892"/>
      <c r="K322" s="745"/>
      <c r="L322" s="893"/>
      <c r="M322" s="894"/>
      <c r="N322" s="895"/>
      <c r="O322" s="896"/>
      <c r="P322" s="137"/>
      <c r="Q322" s="897"/>
      <c r="R322" s="751"/>
      <c r="S322" s="898"/>
      <c r="T322" s="753"/>
      <c r="U322" s="899"/>
      <c r="V322" s="900"/>
      <c r="W322" s="756"/>
      <c r="X322" s="764"/>
      <c r="Z322" s="973" t="str">
        <f>IF(AA322="","",COUNTIF(AA27:AA322,"&lt;&gt;"))</f>
        <v/>
      </c>
      <c r="AA322" s="965"/>
      <c r="AB322" s="974" t="str">
        <f t="shared" si="76"/>
        <v/>
      </c>
      <c r="AC322" s="984" t="str">
        <f t="shared" si="64"/>
        <v/>
      </c>
      <c r="AD322" s="976" t="str">
        <f t="shared" si="65"/>
        <v/>
      </c>
      <c r="AE322" s="977" t="str">
        <f t="shared" si="66"/>
        <v/>
      </c>
      <c r="AF322" s="964" t="str">
        <f>IF(AG322="","",COUNTIF(AG27:AG322,"&lt;&gt;"))</f>
        <v/>
      </c>
      <c r="AG322" s="965" t="str" cm="1">
        <f t="array" ref="AG322">IF(AK322="","",IF(LEN(AK322)&lt;=MAX(10,AF22),AK322,IFERROR(LEFT(AK322,LOOKUP(2,1/(MID(AK322,ROW(10:509),1)=" ")/(ROW(10:509)&lt;=MAX(10,AF22)),ROW(10:509))-1),LEFT(AK322,MAX(10,AF22)))))</f>
        <v/>
      </c>
      <c r="AH322" s="964" t="str">
        <f t="shared" si="67"/>
        <v/>
      </c>
      <c r="AI322" s="964" t="str">
        <f t="shared" si="68"/>
        <v/>
      </c>
      <c r="AJ322" s="964" t="str">
        <f>IF(AL321&lt;&gt;"",AJ321,IF(AJ321&lt;MAX(Z27:Z326),AJ321+1,""))</f>
        <v/>
      </c>
      <c r="AK322" s="965" t="str">
        <f>IF(AJ322="","",IF(AL321&lt;&gt;"",AL321,INDEX(AD27:AD326,MATCH(AJ322,Z27:Z326,0))))</f>
        <v/>
      </c>
      <c r="AL322" s="965" t="str">
        <f t="shared" si="69"/>
        <v/>
      </c>
      <c r="AM322" s="965" t="str">
        <f t="shared" si="70"/>
        <v/>
      </c>
      <c r="AN322" s="964" t="str">
        <f t="shared" si="71"/>
        <v/>
      </c>
      <c r="AO322" s="964" t="str">
        <f t="shared" si="72"/>
        <v/>
      </c>
      <c r="AP322" s="965" t="str">
        <f t="shared" si="73"/>
        <v/>
      </c>
      <c r="AQ322" s="964" t="str">
        <f>IF(AM322="","",IF(COUNTIF(BO27:BO309,TRIM(AP322))&gt;0,"EXCLUSION EXACTE",""))</f>
        <v/>
      </c>
      <c r="AR322" s="964" t="str" cm="1">
        <f t="array" ref="AR322">IF(AM322="","",IF(SUMPRODUCT(--(BO27:BO309&lt;&gt;""),--ISNUMBER(SEARCH(" "&amp;BO27:BO309&amp;" ",AP322)))&gt;0,"BLOQUE MOLLUSQUES",""))</f>
        <v/>
      </c>
      <c r="AS322" s="964" t="str" cm="1">
        <f t="array" ref="AS322">IF(AM322="","",IF(SUMPRODUCT(--(BS27:BS309&lt;&gt;""),--ISNUMBER(SEARCH(" "&amp;BS27:BS309&amp;" ",AP322)))&gt;0,"FORCE MOLLUSQUES",""))</f>
        <v/>
      </c>
      <c r="AT322" s="965" t="str">
        <f t="shared" si="74"/>
        <v/>
      </c>
      <c r="AU322" s="965" t="str">
        <f t="shared" si="77"/>
        <v/>
      </c>
      <c r="AV322" s="964" t="str">
        <f t="shared" si="75"/>
        <v/>
      </c>
      <c r="AW322" s="964" t="str" cm="1">
        <f t="array" ref="AW322">IF(AM322="","",IF(AQ322&lt;&gt;"","",IF(SUMPRODUCT(--(BM27:BM1509=AW26),--(BL27:BL1509&lt;&gt;""),--ISNUMBER(SEARCH(" "&amp;BL27:BL1509&amp;" ",AP322)))&gt;0,AW26,"")))</f>
        <v/>
      </c>
      <c r="AX322" s="964" t="str" cm="1">
        <f t="array" ref="AX322">IF(AM322="","",IF(AQ322&lt;&gt;"","",IF(SUMPRODUCT(--(BM27:BM1509=AX26),--(BL27:BL1509&lt;&gt;""),--ISNUMBER(SEARCH(" "&amp;BL27:BL1509&amp;" ",AP322)))&gt;0,AX26,"")))</f>
        <v/>
      </c>
      <c r="AY322" s="964" t="str" cm="1">
        <f t="array" ref="AY322">IF(AM322="","",IF(AQ322&lt;&gt;"","",IF(SUMPRODUCT(--(BM27:BM1509=AY26),--(BL27:BL1509&lt;&gt;""),--ISNUMBER(SEARCH(" "&amp;BL27:BL1509&amp;" ",AP322)))&gt;0,AY26,"")))</f>
        <v/>
      </c>
      <c r="AZ322" s="964" t="str" cm="1">
        <f t="array" ref="AZ322">IF(AM322="","",IF(AQ322&lt;&gt;"","",IF(SUMPRODUCT(--(BM27:BM1509=AZ26),--(BL27:BL1509&lt;&gt;""),--ISNUMBER(SEARCH(" "&amp;BL27:BL1509&amp;" ",AP322)))&gt;0,AZ26,"")))</f>
        <v/>
      </c>
      <c r="BA322" s="964" t="str" cm="1">
        <f t="array" ref="BA322">IF(AM322="","",IF(AQ322&lt;&gt;"","",IF(SUMPRODUCT(--(BM27:BM1509=BA26),--(BL27:BL1509&lt;&gt;""),--ISNUMBER(SEARCH(" "&amp;BL27:BL1509&amp;" ",AP322)))&gt;0,BA26,"")))</f>
        <v/>
      </c>
      <c r="BB322" s="964" t="str" cm="1">
        <f t="array" ref="BB322">IF(AM322="","",IF(AQ322&lt;&gt;"","",IF(SUMPRODUCT(--(BM27:BM1509=BB26),--(BL27:BL1509&lt;&gt;""),--ISNUMBER(SEARCH(" "&amp;BL27:BL1509&amp;" ",AP322)))&gt;0,BB26,"")))</f>
        <v/>
      </c>
      <c r="BC322" s="964" t="str" cm="1">
        <f t="array" ref="BC322">IF(AM322="","",IF(AQ322&lt;&gt;"","",IF(SUMPRODUCT(--(BM27:BM1509=BC26),--(BL27:BL1509&lt;&gt;""),--ISNUMBER(SEARCH(" "&amp;BL27:BL1509&amp;" ",AP322)))&gt;0,BC26,"")))</f>
        <v/>
      </c>
      <c r="BD322" s="964" t="str" cm="1">
        <f t="array" ref="BD322">IF(AM322="","",IF(AQ322&lt;&gt;"","",IF(SUMPRODUCT(--(BM27:BM1509=BD26),--(BL27:BL1509&lt;&gt;""),--ISNUMBER(SEARCH(" "&amp;BL27:BL1509&amp;" ",AP322)))&gt;0,BD26,"")))</f>
        <v/>
      </c>
      <c r="BE322" s="964" t="str" cm="1">
        <f t="array" ref="BE322">IF(AM322="","",IF(AQ322&lt;&gt;"","",IF(SUMPRODUCT(--(BM27:BM1509=BE26),--(BL27:BL1509&lt;&gt;""),--ISNUMBER(SEARCH(" "&amp;BL27:BL1509&amp;" ",AP322)))&gt;0,BE26,"")))</f>
        <v/>
      </c>
      <c r="BF322" s="964" t="str" cm="1">
        <f t="array" ref="BF322">IF(AM322="","",IF(AQ322&lt;&gt;"","",IF(SUMPRODUCT(--(BM27:BM1509=BF26),--(BL27:BL1509&lt;&gt;""),--ISNUMBER(SEARCH(" "&amp;BL27:BL1509&amp;" ",AP322)))&gt;0,BF26,"")))</f>
        <v/>
      </c>
      <c r="BG322" s="964" t="str" cm="1">
        <f t="array" ref="BG322">IF(AM322="","",IF(AQ322&lt;&gt;"","",IF(SUMPRODUCT(--(BM27:BM1509=BG26),--(BL27:BL1509&lt;&gt;""),--ISNUMBER(SEARCH(" "&amp;BL27:BL1509&amp;" ",AP322)))&gt;0,BG26,"")))</f>
        <v/>
      </c>
      <c r="BH322" s="964" t="str" cm="1">
        <f t="array" ref="BH322">IF(AM322="","",IF(AQ322&lt;&gt;"","",IF(SUMPRODUCT(--(BM27:BM1509=BH26),--(BL27:BL1509&lt;&gt;""),--ISNUMBER(SEARCH(" "&amp;BL27:BL1509&amp;" ",AP322)))&gt;0,BH26,"")))</f>
        <v/>
      </c>
      <c r="BI322" s="964" t="str" cm="1">
        <f t="array" ref="BI322">IF(AM322="","",IF(AQ322&lt;&gt;"","",IF(SUMPRODUCT(--(BM27:BM1509=BI26),--(BL27:BL1509&lt;&gt;""),--ISNUMBER(SEARCH(" "&amp;BL27:BL1509&amp;" ",AP322)))&gt;0,BI26,"")))</f>
        <v/>
      </c>
      <c r="BJ322" s="964" t="str" cm="1">
        <f t="array" ref="BJ322">IF(AM322="","",IF(AS322&lt;&gt;"",BJ26,IF(AR322&lt;&gt;"","",IF(AQ322&lt;&gt;"","",IF(SUMPRODUCT(--(BM27:BM1509=BJ26),--(BL27:BL1509&lt;&gt;""),--ISNUMBER(SEARCH(" "&amp;BL27:BL1509&amp;" ",AP322)))&gt;0,BJ26,"")))))</f>
        <v/>
      </c>
      <c r="BL322" s="964" t="s">
        <v>2320</v>
      </c>
      <c r="BM322" s="964" t="s">
        <v>1962</v>
      </c>
      <c r="CM322" s="49">
        <v>1</v>
      </c>
    </row>
    <row r="323" spans="4:91" ht="30" customHeight="1">
      <c r="D323" s="674"/>
      <c r="E323" s="680"/>
      <c r="F323" s="681"/>
      <c r="G323" s="680"/>
      <c r="H323" s="682"/>
      <c r="I323" s="891"/>
      <c r="J323" s="892"/>
      <c r="K323" s="745"/>
      <c r="L323" s="893"/>
      <c r="M323" s="894"/>
      <c r="N323" s="895"/>
      <c r="O323" s="896"/>
      <c r="P323" s="137"/>
      <c r="Q323" s="897"/>
      <c r="R323" s="751"/>
      <c r="S323" s="898"/>
      <c r="T323" s="753"/>
      <c r="U323" s="899"/>
      <c r="V323" s="900"/>
      <c r="W323" s="756"/>
      <c r="X323" s="764"/>
      <c r="Z323" s="957" t="str">
        <f>IF(AA323="","",COUNTIF(AA27:AA323,"&lt;&gt;"))</f>
        <v/>
      </c>
      <c r="AA323" s="958"/>
      <c r="AB323" s="974" t="str">
        <f t="shared" si="76"/>
        <v/>
      </c>
      <c r="AC323" s="984" t="str">
        <f t="shared" si="64"/>
        <v/>
      </c>
      <c r="AD323" s="961" t="str">
        <f t="shared" si="65"/>
        <v/>
      </c>
      <c r="AE323" s="962" t="str">
        <f t="shared" si="66"/>
        <v/>
      </c>
      <c r="AF323" s="963" t="str">
        <f>IF(AG323="","",COUNTIF(AG27:AG323,"&lt;&gt;"))</f>
        <v/>
      </c>
      <c r="AG323" s="958" t="str" cm="1">
        <f t="array" ref="AG323">IF(AK323="","",IF(LEN(AK323)&lt;=MAX(10,AF22),AK323,IFERROR(LEFT(AK323,LOOKUP(2,1/(MID(AK323,ROW(10:509),1)=" ")/(ROW(10:509)&lt;=MAX(10,AF22)),ROW(10:509))-1),LEFT(AK323,MAX(10,AF22)))))</f>
        <v/>
      </c>
      <c r="AH323" s="963" t="str">
        <f t="shared" si="67"/>
        <v/>
      </c>
      <c r="AI323" s="963" t="str">
        <f t="shared" si="68"/>
        <v/>
      </c>
      <c r="AJ323" s="964" t="str">
        <f>IF(AL322&lt;&gt;"",AJ322,IF(AJ322&lt;MAX(Z27:Z326),AJ322+1,""))</f>
        <v/>
      </c>
      <c r="AK323" s="965" t="str">
        <f>IF(AJ323="","",IF(AL322&lt;&gt;"",AL322,INDEX(AD27:AD326,MATCH(AJ323,Z27:Z326,0))))</f>
        <v/>
      </c>
      <c r="AL323" s="965" t="str">
        <f t="shared" si="69"/>
        <v/>
      </c>
      <c r="AM323" s="966" t="str">
        <f t="shared" si="70"/>
        <v/>
      </c>
      <c r="AN323" s="967" t="str">
        <f t="shared" si="71"/>
        <v/>
      </c>
      <c r="AO323" s="967" t="str">
        <f t="shared" si="72"/>
        <v/>
      </c>
      <c r="AP323" s="966" t="str">
        <f t="shared" si="73"/>
        <v/>
      </c>
      <c r="AQ323" s="967" t="str">
        <f>IF(AM323="","",IF(COUNTIF(BO27:BO309,TRIM(AP323))&gt;0,"EXCLUSION EXACTE",""))</f>
        <v/>
      </c>
      <c r="AR323" s="967" t="str" cm="1">
        <f t="array" ref="AR323">IF(AM323="","",IF(SUMPRODUCT(--(BO27:BO309&lt;&gt;""),--ISNUMBER(SEARCH(" "&amp;BO27:BO309&amp;" ",AP323)))&gt;0,"BLOQUE MOLLUSQUES",""))</f>
        <v/>
      </c>
      <c r="AS323" s="967" t="str" cm="1">
        <f t="array" ref="AS323">IF(AM323="","",IF(SUMPRODUCT(--(BS27:BS309&lt;&gt;""),--ISNUMBER(SEARCH(" "&amp;BS27:BS309&amp;" ",AP323)))&gt;0,"FORCE MOLLUSQUES",""))</f>
        <v/>
      </c>
      <c r="AT323" s="966" t="str">
        <f t="shared" si="74"/>
        <v/>
      </c>
      <c r="AU323" s="966" t="str">
        <f t="shared" si="77"/>
        <v/>
      </c>
      <c r="AV323" s="967" t="str">
        <f t="shared" si="75"/>
        <v/>
      </c>
      <c r="AW323" s="967" t="str" cm="1">
        <f t="array" ref="AW323">IF(AM323="","",IF(AQ323&lt;&gt;"","",IF(SUMPRODUCT(--(BM27:BM1509=AW26),--(BL27:BL1509&lt;&gt;""),--ISNUMBER(SEARCH(" "&amp;BL27:BL1509&amp;" ",AP323)))&gt;0,AW26,"")))</f>
        <v/>
      </c>
      <c r="AX323" s="967" t="str" cm="1">
        <f t="array" ref="AX323">IF(AM323="","",IF(AQ323&lt;&gt;"","",IF(SUMPRODUCT(--(BM27:BM1509=AX26),--(BL27:BL1509&lt;&gt;""),--ISNUMBER(SEARCH(" "&amp;BL27:BL1509&amp;" ",AP323)))&gt;0,AX26,"")))</f>
        <v/>
      </c>
      <c r="AY323" s="967" t="str" cm="1">
        <f t="array" ref="AY323">IF(AM323="","",IF(AQ323&lt;&gt;"","",IF(SUMPRODUCT(--(BM27:BM1509=AY26),--(BL27:BL1509&lt;&gt;""),--ISNUMBER(SEARCH(" "&amp;BL27:BL1509&amp;" ",AP323)))&gt;0,AY26,"")))</f>
        <v/>
      </c>
      <c r="AZ323" s="967" t="str" cm="1">
        <f t="array" ref="AZ323">IF(AM323="","",IF(AQ323&lt;&gt;"","",IF(SUMPRODUCT(--(BM27:BM1509=AZ26),--(BL27:BL1509&lt;&gt;""),--ISNUMBER(SEARCH(" "&amp;BL27:BL1509&amp;" ",AP323)))&gt;0,AZ26,"")))</f>
        <v/>
      </c>
      <c r="BA323" s="967" t="str" cm="1">
        <f t="array" ref="BA323">IF(AM323="","",IF(AQ323&lt;&gt;"","",IF(SUMPRODUCT(--(BM27:BM1509=BA26),--(BL27:BL1509&lt;&gt;""),--ISNUMBER(SEARCH(" "&amp;BL27:BL1509&amp;" ",AP323)))&gt;0,BA26,"")))</f>
        <v/>
      </c>
      <c r="BB323" s="967" t="str" cm="1">
        <f t="array" ref="BB323">IF(AM323="","",IF(AQ323&lt;&gt;"","",IF(SUMPRODUCT(--(BM27:BM1509=BB26),--(BL27:BL1509&lt;&gt;""),--ISNUMBER(SEARCH(" "&amp;BL27:BL1509&amp;" ",AP323)))&gt;0,BB26,"")))</f>
        <v/>
      </c>
      <c r="BC323" s="967" t="str" cm="1">
        <f t="array" ref="BC323">IF(AM323="","",IF(AQ323&lt;&gt;"","",IF(SUMPRODUCT(--(BM27:BM1509=BC26),--(BL27:BL1509&lt;&gt;""),--ISNUMBER(SEARCH(" "&amp;BL27:BL1509&amp;" ",AP323)))&gt;0,BC26,"")))</f>
        <v/>
      </c>
      <c r="BD323" s="967" t="str" cm="1">
        <f t="array" ref="BD323">IF(AM323="","",IF(AQ323&lt;&gt;"","",IF(SUMPRODUCT(--(BM27:BM1509=BD26),--(BL27:BL1509&lt;&gt;""),--ISNUMBER(SEARCH(" "&amp;BL27:BL1509&amp;" ",AP323)))&gt;0,BD26,"")))</f>
        <v/>
      </c>
      <c r="BE323" s="967" t="str" cm="1">
        <f t="array" ref="BE323">IF(AM323="","",IF(AQ323&lt;&gt;"","",IF(SUMPRODUCT(--(BM27:BM1509=BE26),--(BL27:BL1509&lt;&gt;""),--ISNUMBER(SEARCH(" "&amp;BL27:BL1509&amp;" ",AP323)))&gt;0,BE26,"")))</f>
        <v/>
      </c>
      <c r="BF323" s="967" t="str" cm="1">
        <f t="array" ref="BF323">IF(AM323="","",IF(AQ323&lt;&gt;"","",IF(SUMPRODUCT(--(BM27:BM1509=BF26),--(BL27:BL1509&lt;&gt;""),--ISNUMBER(SEARCH(" "&amp;BL27:BL1509&amp;" ",AP323)))&gt;0,BF26,"")))</f>
        <v/>
      </c>
      <c r="BG323" s="967" t="str" cm="1">
        <f t="array" ref="BG323">IF(AM323="","",IF(AQ323&lt;&gt;"","",IF(SUMPRODUCT(--(BM27:BM1509=BG26),--(BL27:BL1509&lt;&gt;""),--ISNUMBER(SEARCH(" "&amp;BL27:BL1509&amp;" ",AP323)))&gt;0,BG26,"")))</f>
        <v/>
      </c>
      <c r="BH323" s="967" t="str" cm="1">
        <f t="array" ref="BH323">IF(AM323="","",IF(AQ323&lt;&gt;"","",IF(SUMPRODUCT(--(BM27:BM1509=BH26),--(BL27:BL1509&lt;&gt;""),--ISNUMBER(SEARCH(" "&amp;BL27:BL1509&amp;" ",AP323)))&gt;0,BH26,"")))</f>
        <v/>
      </c>
      <c r="BI323" s="967" t="str" cm="1">
        <f t="array" ref="BI323">IF(AM323="","",IF(AQ323&lt;&gt;"","",IF(SUMPRODUCT(--(BM27:BM1509=BI26),--(BL27:BL1509&lt;&gt;""),--ISNUMBER(SEARCH(" "&amp;BL27:BL1509&amp;" ",AP323)))&gt;0,BI26,"")))</f>
        <v/>
      </c>
      <c r="BJ323" s="967" t="str" cm="1">
        <f t="array" ref="BJ323">IF(AM323="","",IF(AS323&lt;&gt;"",BJ26,IF(AR323&lt;&gt;"","",IF(AQ323&lt;&gt;"","",IF(SUMPRODUCT(--(BM27:BM1509=BJ26),--(BL27:BL1509&lt;&gt;""),--ISNUMBER(SEARCH(" "&amp;BL27:BL1509&amp;" ",AP323)))&gt;0,BJ26,"")))))</f>
        <v/>
      </c>
      <c r="BL323" s="968" t="s">
        <v>2321</v>
      </c>
      <c r="BM323" s="968" t="s">
        <v>1962</v>
      </c>
      <c r="CM323" s="49">
        <v>1</v>
      </c>
    </row>
    <row r="324" spans="4:91" ht="30" customHeight="1">
      <c r="D324" s="674"/>
      <c r="E324" s="680"/>
      <c r="F324" s="681"/>
      <c r="G324" s="680"/>
      <c r="H324" s="682"/>
      <c r="I324" s="891"/>
      <c r="J324" s="892"/>
      <c r="K324" s="745"/>
      <c r="L324" s="893"/>
      <c r="M324" s="894"/>
      <c r="N324" s="895"/>
      <c r="O324" s="896"/>
      <c r="P324" s="137"/>
      <c r="Q324" s="897"/>
      <c r="R324" s="751"/>
      <c r="S324" s="898"/>
      <c r="T324" s="753"/>
      <c r="U324" s="899"/>
      <c r="V324" s="900"/>
      <c r="W324" s="756"/>
      <c r="X324" s="764"/>
      <c r="Z324" s="973" t="str">
        <f>IF(AA324="","",COUNTIF(AA27:AA324,"&lt;&gt;"))</f>
        <v/>
      </c>
      <c r="AA324" s="965"/>
      <c r="AB324" s="974" t="str">
        <f t="shared" si="76"/>
        <v/>
      </c>
      <c r="AC324" s="984" t="str">
        <f t="shared" si="64"/>
        <v/>
      </c>
      <c r="AD324" s="976" t="str">
        <f t="shared" si="65"/>
        <v/>
      </c>
      <c r="AE324" s="977" t="str">
        <f t="shared" si="66"/>
        <v/>
      </c>
      <c r="AF324" s="964" t="str">
        <f>IF(AG324="","",COUNTIF(AG27:AG324,"&lt;&gt;"))</f>
        <v/>
      </c>
      <c r="AG324" s="965" t="str" cm="1">
        <f t="array" ref="AG324">IF(AK324="","",IF(LEN(AK324)&lt;=MAX(10,AF22),AK324,IFERROR(LEFT(AK324,LOOKUP(2,1/(MID(AK324,ROW(10:509),1)=" ")/(ROW(10:509)&lt;=MAX(10,AF22)),ROW(10:509))-1),LEFT(AK324,MAX(10,AF22)))))</f>
        <v/>
      </c>
      <c r="AH324" s="964" t="str">
        <f t="shared" si="67"/>
        <v/>
      </c>
      <c r="AI324" s="964" t="str">
        <f t="shared" si="68"/>
        <v/>
      </c>
      <c r="AJ324" s="964" t="str">
        <f>IF(AL323&lt;&gt;"",AJ323,IF(AJ323&lt;MAX(Z27:Z326),AJ323+1,""))</f>
        <v/>
      </c>
      <c r="AK324" s="965" t="str">
        <f>IF(AJ324="","",IF(AL323&lt;&gt;"",AL323,INDEX(AD27:AD326,MATCH(AJ324,Z27:Z326,0))))</f>
        <v/>
      </c>
      <c r="AL324" s="965" t="str">
        <f t="shared" si="69"/>
        <v/>
      </c>
      <c r="AM324" s="965" t="str">
        <f t="shared" si="70"/>
        <v/>
      </c>
      <c r="AN324" s="964" t="str">
        <f t="shared" si="71"/>
        <v/>
      </c>
      <c r="AO324" s="964" t="str">
        <f t="shared" si="72"/>
        <v/>
      </c>
      <c r="AP324" s="965" t="str">
        <f t="shared" si="73"/>
        <v/>
      </c>
      <c r="AQ324" s="964" t="str">
        <f>IF(AM324="","",IF(COUNTIF(BO27:BO309,TRIM(AP324))&gt;0,"EXCLUSION EXACTE",""))</f>
        <v/>
      </c>
      <c r="AR324" s="964" t="str" cm="1">
        <f t="array" ref="AR324">IF(AM324="","",IF(SUMPRODUCT(--(BO27:BO309&lt;&gt;""),--ISNUMBER(SEARCH(" "&amp;BO27:BO309&amp;" ",AP324)))&gt;0,"BLOQUE MOLLUSQUES",""))</f>
        <v/>
      </c>
      <c r="AS324" s="964" t="str" cm="1">
        <f t="array" ref="AS324">IF(AM324="","",IF(SUMPRODUCT(--(BS27:BS309&lt;&gt;""),--ISNUMBER(SEARCH(" "&amp;BS27:BS309&amp;" ",AP324)))&gt;0,"FORCE MOLLUSQUES",""))</f>
        <v/>
      </c>
      <c r="AT324" s="965" t="str">
        <f t="shared" si="74"/>
        <v/>
      </c>
      <c r="AU324" s="965" t="str">
        <f t="shared" si="77"/>
        <v/>
      </c>
      <c r="AV324" s="964" t="str">
        <f t="shared" si="75"/>
        <v/>
      </c>
      <c r="AW324" s="964" t="str" cm="1">
        <f t="array" ref="AW324">IF(AM324="","",IF(AQ324&lt;&gt;"","",IF(SUMPRODUCT(--(BM27:BM1509=AW26),--(BL27:BL1509&lt;&gt;""),--ISNUMBER(SEARCH(" "&amp;BL27:BL1509&amp;" ",AP324)))&gt;0,AW26,"")))</f>
        <v/>
      </c>
      <c r="AX324" s="964" t="str" cm="1">
        <f t="array" ref="AX324">IF(AM324="","",IF(AQ324&lt;&gt;"","",IF(SUMPRODUCT(--(BM27:BM1509=AX26),--(BL27:BL1509&lt;&gt;""),--ISNUMBER(SEARCH(" "&amp;BL27:BL1509&amp;" ",AP324)))&gt;0,AX26,"")))</f>
        <v/>
      </c>
      <c r="AY324" s="964" t="str" cm="1">
        <f t="array" ref="AY324">IF(AM324="","",IF(AQ324&lt;&gt;"","",IF(SUMPRODUCT(--(BM27:BM1509=AY26),--(BL27:BL1509&lt;&gt;""),--ISNUMBER(SEARCH(" "&amp;BL27:BL1509&amp;" ",AP324)))&gt;0,AY26,"")))</f>
        <v/>
      </c>
      <c r="AZ324" s="964" t="str" cm="1">
        <f t="array" ref="AZ324">IF(AM324="","",IF(AQ324&lt;&gt;"","",IF(SUMPRODUCT(--(BM27:BM1509=AZ26),--(BL27:BL1509&lt;&gt;""),--ISNUMBER(SEARCH(" "&amp;BL27:BL1509&amp;" ",AP324)))&gt;0,AZ26,"")))</f>
        <v/>
      </c>
      <c r="BA324" s="964" t="str" cm="1">
        <f t="array" ref="BA324">IF(AM324="","",IF(AQ324&lt;&gt;"","",IF(SUMPRODUCT(--(BM27:BM1509=BA26),--(BL27:BL1509&lt;&gt;""),--ISNUMBER(SEARCH(" "&amp;BL27:BL1509&amp;" ",AP324)))&gt;0,BA26,"")))</f>
        <v/>
      </c>
      <c r="BB324" s="964" t="str" cm="1">
        <f t="array" ref="BB324">IF(AM324="","",IF(AQ324&lt;&gt;"","",IF(SUMPRODUCT(--(BM27:BM1509=BB26),--(BL27:BL1509&lt;&gt;""),--ISNUMBER(SEARCH(" "&amp;BL27:BL1509&amp;" ",AP324)))&gt;0,BB26,"")))</f>
        <v/>
      </c>
      <c r="BC324" s="964" t="str" cm="1">
        <f t="array" ref="BC324">IF(AM324="","",IF(AQ324&lt;&gt;"","",IF(SUMPRODUCT(--(BM27:BM1509=BC26),--(BL27:BL1509&lt;&gt;""),--ISNUMBER(SEARCH(" "&amp;BL27:BL1509&amp;" ",AP324)))&gt;0,BC26,"")))</f>
        <v/>
      </c>
      <c r="BD324" s="964" t="str" cm="1">
        <f t="array" ref="BD324">IF(AM324="","",IF(AQ324&lt;&gt;"","",IF(SUMPRODUCT(--(BM27:BM1509=BD26),--(BL27:BL1509&lt;&gt;""),--ISNUMBER(SEARCH(" "&amp;BL27:BL1509&amp;" ",AP324)))&gt;0,BD26,"")))</f>
        <v/>
      </c>
      <c r="BE324" s="964" t="str" cm="1">
        <f t="array" ref="BE324">IF(AM324="","",IF(AQ324&lt;&gt;"","",IF(SUMPRODUCT(--(BM27:BM1509=BE26),--(BL27:BL1509&lt;&gt;""),--ISNUMBER(SEARCH(" "&amp;BL27:BL1509&amp;" ",AP324)))&gt;0,BE26,"")))</f>
        <v/>
      </c>
      <c r="BF324" s="964" t="str" cm="1">
        <f t="array" ref="BF324">IF(AM324="","",IF(AQ324&lt;&gt;"","",IF(SUMPRODUCT(--(BM27:BM1509=BF26),--(BL27:BL1509&lt;&gt;""),--ISNUMBER(SEARCH(" "&amp;BL27:BL1509&amp;" ",AP324)))&gt;0,BF26,"")))</f>
        <v/>
      </c>
      <c r="BG324" s="964" t="str" cm="1">
        <f t="array" ref="BG324">IF(AM324="","",IF(AQ324&lt;&gt;"","",IF(SUMPRODUCT(--(BM27:BM1509=BG26),--(BL27:BL1509&lt;&gt;""),--ISNUMBER(SEARCH(" "&amp;BL27:BL1509&amp;" ",AP324)))&gt;0,BG26,"")))</f>
        <v/>
      </c>
      <c r="BH324" s="964" t="str" cm="1">
        <f t="array" ref="BH324">IF(AM324="","",IF(AQ324&lt;&gt;"","",IF(SUMPRODUCT(--(BM27:BM1509=BH26),--(BL27:BL1509&lt;&gt;""),--ISNUMBER(SEARCH(" "&amp;BL27:BL1509&amp;" ",AP324)))&gt;0,BH26,"")))</f>
        <v/>
      </c>
      <c r="BI324" s="964" t="str" cm="1">
        <f t="array" ref="BI324">IF(AM324="","",IF(AQ324&lt;&gt;"","",IF(SUMPRODUCT(--(BM27:BM1509=BI26),--(BL27:BL1509&lt;&gt;""),--ISNUMBER(SEARCH(" "&amp;BL27:BL1509&amp;" ",AP324)))&gt;0,BI26,"")))</f>
        <v/>
      </c>
      <c r="BJ324" s="964" t="str" cm="1">
        <f t="array" ref="BJ324">IF(AM324="","",IF(AS324&lt;&gt;"",BJ26,IF(AR324&lt;&gt;"","",IF(AQ324&lt;&gt;"","",IF(SUMPRODUCT(--(BM27:BM1509=BJ26),--(BL27:BL1509&lt;&gt;""),--ISNUMBER(SEARCH(" "&amp;BL27:BL1509&amp;" ",AP324)))&gt;0,BJ26,"")))))</f>
        <v/>
      </c>
      <c r="BL324" s="964" t="s">
        <v>2322</v>
      </c>
      <c r="BM324" s="964" t="s">
        <v>1962</v>
      </c>
      <c r="CM324" s="49">
        <v>1</v>
      </c>
    </row>
    <row r="325" spans="4:91" ht="30" customHeight="1">
      <c r="D325" s="674"/>
      <c r="E325" s="680"/>
      <c r="F325" s="681"/>
      <c r="G325" s="680"/>
      <c r="H325" s="682"/>
      <c r="I325" s="891"/>
      <c r="J325" s="892"/>
      <c r="K325" s="745"/>
      <c r="L325" s="893"/>
      <c r="M325" s="894"/>
      <c r="N325" s="895"/>
      <c r="O325" s="896"/>
      <c r="P325" s="137"/>
      <c r="Q325" s="897"/>
      <c r="R325" s="751"/>
      <c r="S325" s="898"/>
      <c r="T325" s="753"/>
      <c r="U325" s="899"/>
      <c r="V325" s="900"/>
      <c r="W325" s="756"/>
      <c r="X325" s="764"/>
      <c r="Z325" s="957" t="str">
        <f>IF(AA325="","",COUNTIF(AA27:AA325,"&lt;&gt;"))</f>
        <v/>
      </c>
      <c r="AA325" s="958"/>
      <c r="AB325" s="974" t="str">
        <f t="shared" si="76"/>
        <v/>
      </c>
      <c r="AC325" s="984" t="str">
        <f t="shared" si="64"/>
        <v/>
      </c>
      <c r="AD325" s="961" t="str">
        <f t="shared" si="65"/>
        <v/>
      </c>
      <c r="AE325" s="962" t="str">
        <f t="shared" si="66"/>
        <v/>
      </c>
      <c r="AF325" s="963" t="str">
        <f>IF(AG325="","",COUNTIF(AG27:AG325,"&lt;&gt;"))</f>
        <v/>
      </c>
      <c r="AG325" s="958" t="str" cm="1">
        <f t="array" ref="AG325">IF(AK325="","",IF(LEN(AK325)&lt;=MAX(10,AF22),AK325,IFERROR(LEFT(AK325,LOOKUP(2,1/(MID(AK325,ROW(10:509),1)=" ")/(ROW(10:509)&lt;=MAX(10,AF22)),ROW(10:509))-1),LEFT(AK325,MAX(10,AF22)))))</f>
        <v/>
      </c>
      <c r="AH325" s="963" t="str">
        <f t="shared" si="67"/>
        <v/>
      </c>
      <c r="AI325" s="963" t="str">
        <f t="shared" si="68"/>
        <v/>
      </c>
      <c r="AJ325" s="964" t="str">
        <f>IF(AL324&lt;&gt;"",AJ324,IF(AJ324&lt;MAX(Z27:Z326),AJ324+1,""))</f>
        <v/>
      </c>
      <c r="AK325" s="965" t="str">
        <f>IF(AJ325="","",IF(AL324&lt;&gt;"",AL324,INDEX(AD27:AD326,MATCH(AJ325,Z27:Z326,0))))</f>
        <v/>
      </c>
      <c r="AL325" s="965" t="str">
        <f t="shared" si="69"/>
        <v/>
      </c>
      <c r="AM325" s="966" t="str">
        <f t="shared" si="70"/>
        <v/>
      </c>
      <c r="AN325" s="967" t="str">
        <f t="shared" si="71"/>
        <v/>
      </c>
      <c r="AO325" s="967" t="str">
        <f t="shared" si="72"/>
        <v/>
      </c>
      <c r="AP325" s="966" t="str">
        <f t="shared" si="73"/>
        <v/>
      </c>
      <c r="AQ325" s="967" t="str">
        <f>IF(AM325="","",IF(COUNTIF(BO27:BO309,TRIM(AP325))&gt;0,"EXCLUSION EXACTE",""))</f>
        <v/>
      </c>
      <c r="AR325" s="967" t="str" cm="1">
        <f t="array" ref="AR325">IF(AM325="","",IF(SUMPRODUCT(--(BO27:BO309&lt;&gt;""),--ISNUMBER(SEARCH(" "&amp;BO27:BO309&amp;" ",AP325)))&gt;0,"BLOQUE MOLLUSQUES",""))</f>
        <v/>
      </c>
      <c r="AS325" s="967" t="str" cm="1">
        <f t="array" ref="AS325">IF(AM325="","",IF(SUMPRODUCT(--(BS27:BS309&lt;&gt;""),--ISNUMBER(SEARCH(" "&amp;BS27:BS309&amp;" ",AP325)))&gt;0,"FORCE MOLLUSQUES",""))</f>
        <v/>
      </c>
      <c r="AT325" s="966" t="str">
        <f t="shared" si="74"/>
        <v/>
      </c>
      <c r="AU325" s="966" t="str">
        <f t="shared" si="77"/>
        <v/>
      </c>
      <c r="AV325" s="967" t="str">
        <f t="shared" si="75"/>
        <v/>
      </c>
      <c r="AW325" s="967" t="str" cm="1">
        <f t="array" ref="AW325">IF(AM325="","",IF(AQ325&lt;&gt;"","",IF(SUMPRODUCT(--(BM27:BM1509=AW26),--(BL27:BL1509&lt;&gt;""),--ISNUMBER(SEARCH(" "&amp;BL27:BL1509&amp;" ",AP325)))&gt;0,AW26,"")))</f>
        <v/>
      </c>
      <c r="AX325" s="967" t="str" cm="1">
        <f t="array" ref="AX325">IF(AM325="","",IF(AQ325&lt;&gt;"","",IF(SUMPRODUCT(--(BM27:BM1509=AX26),--(BL27:BL1509&lt;&gt;""),--ISNUMBER(SEARCH(" "&amp;BL27:BL1509&amp;" ",AP325)))&gt;0,AX26,"")))</f>
        <v/>
      </c>
      <c r="AY325" s="967" t="str" cm="1">
        <f t="array" ref="AY325">IF(AM325="","",IF(AQ325&lt;&gt;"","",IF(SUMPRODUCT(--(BM27:BM1509=AY26),--(BL27:BL1509&lt;&gt;""),--ISNUMBER(SEARCH(" "&amp;BL27:BL1509&amp;" ",AP325)))&gt;0,AY26,"")))</f>
        <v/>
      </c>
      <c r="AZ325" s="967" t="str" cm="1">
        <f t="array" ref="AZ325">IF(AM325="","",IF(AQ325&lt;&gt;"","",IF(SUMPRODUCT(--(BM27:BM1509=AZ26),--(BL27:BL1509&lt;&gt;""),--ISNUMBER(SEARCH(" "&amp;BL27:BL1509&amp;" ",AP325)))&gt;0,AZ26,"")))</f>
        <v/>
      </c>
      <c r="BA325" s="967" t="str" cm="1">
        <f t="array" ref="BA325">IF(AM325="","",IF(AQ325&lt;&gt;"","",IF(SUMPRODUCT(--(BM27:BM1509=BA26),--(BL27:BL1509&lt;&gt;""),--ISNUMBER(SEARCH(" "&amp;BL27:BL1509&amp;" ",AP325)))&gt;0,BA26,"")))</f>
        <v/>
      </c>
      <c r="BB325" s="967" t="str" cm="1">
        <f t="array" ref="BB325">IF(AM325="","",IF(AQ325&lt;&gt;"","",IF(SUMPRODUCT(--(BM27:BM1509=BB26),--(BL27:BL1509&lt;&gt;""),--ISNUMBER(SEARCH(" "&amp;BL27:BL1509&amp;" ",AP325)))&gt;0,BB26,"")))</f>
        <v/>
      </c>
      <c r="BC325" s="967" t="str" cm="1">
        <f t="array" ref="BC325">IF(AM325="","",IF(AQ325&lt;&gt;"","",IF(SUMPRODUCT(--(BM27:BM1509=BC26),--(BL27:BL1509&lt;&gt;""),--ISNUMBER(SEARCH(" "&amp;BL27:BL1509&amp;" ",AP325)))&gt;0,BC26,"")))</f>
        <v/>
      </c>
      <c r="BD325" s="967" t="str" cm="1">
        <f t="array" ref="BD325">IF(AM325="","",IF(AQ325&lt;&gt;"","",IF(SUMPRODUCT(--(BM27:BM1509=BD26),--(BL27:BL1509&lt;&gt;""),--ISNUMBER(SEARCH(" "&amp;BL27:BL1509&amp;" ",AP325)))&gt;0,BD26,"")))</f>
        <v/>
      </c>
      <c r="BE325" s="967" t="str" cm="1">
        <f t="array" ref="BE325">IF(AM325="","",IF(AQ325&lt;&gt;"","",IF(SUMPRODUCT(--(BM27:BM1509=BE26),--(BL27:BL1509&lt;&gt;""),--ISNUMBER(SEARCH(" "&amp;BL27:BL1509&amp;" ",AP325)))&gt;0,BE26,"")))</f>
        <v/>
      </c>
      <c r="BF325" s="967" t="str" cm="1">
        <f t="array" ref="BF325">IF(AM325="","",IF(AQ325&lt;&gt;"","",IF(SUMPRODUCT(--(BM27:BM1509=BF26),--(BL27:BL1509&lt;&gt;""),--ISNUMBER(SEARCH(" "&amp;BL27:BL1509&amp;" ",AP325)))&gt;0,BF26,"")))</f>
        <v/>
      </c>
      <c r="BG325" s="967" t="str" cm="1">
        <f t="array" ref="BG325">IF(AM325="","",IF(AQ325&lt;&gt;"","",IF(SUMPRODUCT(--(BM27:BM1509=BG26),--(BL27:BL1509&lt;&gt;""),--ISNUMBER(SEARCH(" "&amp;BL27:BL1509&amp;" ",AP325)))&gt;0,BG26,"")))</f>
        <v/>
      </c>
      <c r="BH325" s="967" t="str" cm="1">
        <f t="array" ref="BH325">IF(AM325="","",IF(AQ325&lt;&gt;"","",IF(SUMPRODUCT(--(BM27:BM1509=BH26),--(BL27:BL1509&lt;&gt;""),--ISNUMBER(SEARCH(" "&amp;BL27:BL1509&amp;" ",AP325)))&gt;0,BH26,"")))</f>
        <v/>
      </c>
      <c r="BI325" s="967" t="str" cm="1">
        <f t="array" ref="BI325">IF(AM325="","",IF(AQ325&lt;&gt;"","",IF(SUMPRODUCT(--(BM27:BM1509=BI26),--(BL27:BL1509&lt;&gt;""),--ISNUMBER(SEARCH(" "&amp;BL27:BL1509&amp;" ",AP325)))&gt;0,BI26,"")))</f>
        <v/>
      </c>
      <c r="BJ325" s="967" t="str" cm="1">
        <f t="array" ref="BJ325">IF(AM325="","",IF(AS325&lt;&gt;"",BJ26,IF(AR325&lt;&gt;"","",IF(AQ325&lt;&gt;"","",IF(SUMPRODUCT(--(BM27:BM1509=BJ26),--(BL27:BL1509&lt;&gt;""),--ISNUMBER(SEARCH(" "&amp;BL27:BL1509&amp;" ",AP325)))&gt;0,BJ26,"")))))</f>
        <v/>
      </c>
      <c r="BL325" s="968" t="s">
        <v>2323</v>
      </c>
      <c r="BM325" s="968" t="s">
        <v>1962</v>
      </c>
      <c r="CM325" s="49">
        <v>1</v>
      </c>
    </row>
    <row r="326" spans="4:91" ht="30" customHeight="1">
      <c r="D326" s="674"/>
      <c r="E326" s="680"/>
      <c r="F326" s="681"/>
      <c r="G326" s="680"/>
      <c r="H326" s="682"/>
      <c r="I326" s="891"/>
      <c r="J326" s="892"/>
      <c r="K326" s="745"/>
      <c r="L326" s="893"/>
      <c r="M326" s="894"/>
      <c r="N326" s="895"/>
      <c r="O326" s="896"/>
      <c r="P326" s="137"/>
      <c r="Q326" s="897"/>
      <c r="R326" s="751"/>
      <c r="S326" s="898"/>
      <c r="T326" s="753"/>
      <c r="U326" s="899"/>
      <c r="V326" s="900"/>
      <c r="W326" s="756"/>
      <c r="X326" s="764"/>
      <c r="Z326" s="973" t="str">
        <f>IF(AA326="","",COUNTIF(AA27:AA326,"&lt;&gt;"))</f>
        <v/>
      </c>
      <c r="AA326" s="965"/>
      <c r="AB326" s="974" t="str">
        <f t="shared" si="76"/>
        <v/>
      </c>
      <c r="AC326" s="984" t="str">
        <f t="shared" si="64"/>
        <v/>
      </c>
      <c r="AD326" s="976" t="str">
        <f t="shared" si="65"/>
        <v/>
      </c>
      <c r="AE326" s="977" t="str">
        <f t="shared" si="66"/>
        <v/>
      </c>
      <c r="AF326" s="964" t="str">
        <f>IF(AG326="","",COUNTIF(AG27:AG326,"&lt;&gt;"))</f>
        <v/>
      </c>
      <c r="AG326" s="965" t="str" cm="1">
        <f t="array" ref="AG326">IF(AK326="","",IF(LEN(AK326)&lt;=MAX(10,AF22),AK326,IFERROR(LEFT(AK326,LOOKUP(2,1/(MID(AK326,ROW(10:509),1)=" ")/(ROW(10:509)&lt;=MAX(10,AF22)),ROW(10:509))-1),LEFT(AK326,MAX(10,AF22)))))</f>
        <v/>
      </c>
      <c r="AH326" s="964" t="str">
        <f t="shared" si="67"/>
        <v/>
      </c>
      <c r="AI326" s="964" t="str">
        <f t="shared" si="68"/>
        <v/>
      </c>
      <c r="AJ326" s="964" t="str">
        <f>IF(AL325&lt;&gt;"",AJ325,IF(AJ325&lt;MAX(Z27:Z326),AJ325+1,""))</f>
        <v/>
      </c>
      <c r="AK326" s="965" t="str">
        <f>IF(AJ326="","",IF(AL325&lt;&gt;"",AL325,INDEX(AD27:AD326,MATCH(AJ326,Z27:Z326,0))))</f>
        <v/>
      </c>
      <c r="AL326" s="965" t="str">
        <f t="shared" si="69"/>
        <v/>
      </c>
      <c r="AM326" s="965" t="str">
        <f t="shared" si="70"/>
        <v/>
      </c>
      <c r="AN326" s="964" t="str">
        <f t="shared" si="71"/>
        <v/>
      </c>
      <c r="AO326" s="964" t="str">
        <f t="shared" si="72"/>
        <v/>
      </c>
      <c r="AP326" s="965" t="str">
        <f t="shared" si="73"/>
        <v/>
      </c>
      <c r="AQ326" s="964" t="str">
        <f>IF(AM326="","",IF(COUNTIF(BO27:BO309,TRIM(AP326))&gt;0,"EXCLUSION EXACTE",""))</f>
        <v/>
      </c>
      <c r="AR326" s="964" t="str" cm="1">
        <f t="array" ref="AR326">IF(AM326="","",IF(SUMPRODUCT(--(BO27:BO309&lt;&gt;""),--ISNUMBER(SEARCH(" "&amp;BO27:BO309&amp;" ",AP326)))&gt;0,"BLOQUE MOLLUSQUES",""))</f>
        <v/>
      </c>
      <c r="AS326" s="964" t="str" cm="1">
        <f t="array" ref="AS326">IF(AM326="","",IF(SUMPRODUCT(--(BS27:BS309&lt;&gt;""),--ISNUMBER(SEARCH(" "&amp;BS27:BS309&amp;" ",AP326)))&gt;0,"FORCE MOLLUSQUES",""))</f>
        <v/>
      </c>
      <c r="AT326" s="965" t="str">
        <f t="shared" si="74"/>
        <v/>
      </c>
      <c r="AU326" s="965" t="str">
        <f t="shared" si="77"/>
        <v/>
      </c>
      <c r="AV326" s="964" t="str">
        <f t="shared" si="75"/>
        <v/>
      </c>
      <c r="AW326" s="964" t="str" cm="1">
        <f t="array" ref="AW326">IF(AM326="","",IF(AQ326&lt;&gt;"","",IF(SUMPRODUCT(--(BM27:BM1509=AW26),--(BL27:BL1509&lt;&gt;""),--ISNUMBER(SEARCH(" "&amp;BL27:BL1509&amp;" ",AP326)))&gt;0,AW26,"")))</f>
        <v/>
      </c>
      <c r="AX326" s="964" t="str" cm="1">
        <f t="array" ref="AX326">IF(AM326="","",IF(AQ326&lt;&gt;"","",IF(SUMPRODUCT(--(BM27:BM1509=AX26),--(BL27:BL1509&lt;&gt;""),--ISNUMBER(SEARCH(" "&amp;BL27:BL1509&amp;" ",AP326)))&gt;0,AX26,"")))</f>
        <v/>
      </c>
      <c r="AY326" s="964" t="str" cm="1">
        <f t="array" ref="AY326">IF(AM326="","",IF(AQ326&lt;&gt;"","",IF(SUMPRODUCT(--(BM27:BM1509=AY26),--(BL27:BL1509&lt;&gt;""),--ISNUMBER(SEARCH(" "&amp;BL27:BL1509&amp;" ",AP326)))&gt;0,AY26,"")))</f>
        <v/>
      </c>
      <c r="AZ326" s="964" t="str" cm="1">
        <f t="array" ref="AZ326">IF(AM326="","",IF(AQ326&lt;&gt;"","",IF(SUMPRODUCT(--(BM27:BM1509=AZ26),--(BL27:BL1509&lt;&gt;""),--ISNUMBER(SEARCH(" "&amp;BL27:BL1509&amp;" ",AP326)))&gt;0,AZ26,"")))</f>
        <v/>
      </c>
      <c r="BA326" s="964" t="str" cm="1">
        <f t="array" ref="BA326">IF(AM326="","",IF(AQ326&lt;&gt;"","",IF(SUMPRODUCT(--(BM27:BM1509=BA26),--(BL27:BL1509&lt;&gt;""),--ISNUMBER(SEARCH(" "&amp;BL27:BL1509&amp;" ",AP326)))&gt;0,BA26,"")))</f>
        <v/>
      </c>
      <c r="BB326" s="964" t="str" cm="1">
        <f t="array" ref="BB326">IF(AM326="","",IF(AQ326&lt;&gt;"","",IF(SUMPRODUCT(--(BM27:BM1509=BB26),--(BL27:BL1509&lt;&gt;""),--ISNUMBER(SEARCH(" "&amp;BL27:BL1509&amp;" ",AP326)))&gt;0,BB26,"")))</f>
        <v/>
      </c>
      <c r="BC326" s="964" t="str" cm="1">
        <f t="array" ref="BC326">IF(AM326="","",IF(AQ326&lt;&gt;"","",IF(SUMPRODUCT(--(BM27:BM1509=BC26),--(BL27:BL1509&lt;&gt;""),--ISNUMBER(SEARCH(" "&amp;BL27:BL1509&amp;" ",AP326)))&gt;0,BC26,"")))</f>
        <v/>
      </c>
      <c r="BD326" s="964" t="str" cm="1">
        <f t="array" ref="BD326">IF(AM326="","",IF(AQ326&lt;&gt;"","",IF(SUMPRODUCT(--(BM27:BM1509=BD26),--(BL27:BL1509&lt;&gt;""),--ISNUMBER(SEARCH(" "&amp;BL27:BL1509&amp;" ",AP326)))&gt;0,BD26,"")))</f>
        <v/>
      </c>
      <c r="BE326" s="964" t="str" cm="1">
        <f t="array" ref="BE326">IF(AM326="","",IF(AQ326&lt;&gt;"","",IF(SUMPRODUCT(--(BM27:BM1509=BE26),--(BL27:BL1509&lt;&gt;""),--ISNUMBER(SEARCH(" "&amp;BL27:BL1509&amp;" ",AP326)))&gt;0,BE26,"")))</f>
        <v/>
      </c>
      <c r="BF326" s="964" t="str" cm="1">
        <f t="array" ref="BF326">IF(AM326="","",IF(AQ326&lt;&gt;"","",IF(SUMPRODUCT(--(BM27:BM1509=BF26),--(BL27:BL1509&lt;&gt;""),--ISNUMBER(SEARCH(" "&amp;BL27:BL1509&amp;" ",AP326)))&gt;0,BF26,"")))</f>
        <v/>
      </c>
      <c r="BG326" s="964" t="str" cm="1">
        <f t="array" ref="BG326">IF(AM326="","",IF(AQ326&lt;&gt;"","",IF(SUMPRODUCT(--(BM27:BM1509=BG26),--(BL27:BL1509&lt;&gt;""),--ISNUMBER(SEARCH(" "&amp;BL27:BL1509&amp;" ",AP326)))&gt;0,BG26,"")))</f>
        <v/>
      </c>
      <c r="BH326" s="964" t="str" cm="1">
        <f t="array" ref="BH326">IF(AM326="","",IF(AQ326&lt;&gt;"","",IF(SUMPRODUCT(--(BM27:BM1509=BH26),--(BL27:BL1509&lt;&gt;""),--ISNUMBER(SEARCH(" "&amp;BL27:BL1509&amp;" ",AP326)))&gt;0,BH26,"")))</f>
        <v/>
      </c>
      <c r="BI326" s="964" t="str" cm="1">
        <f t="array" ref="BI326">IF(AM326="","",IF(AQ326&lt;&gt;"","",IF(SUMPRODUCT(--(BM27:BM1509=BI26),--(BL27:BL1509&lt;&gt;""),--ISNUMBER(SEARCH(" "&amp;BL27:BL1509&amp;" ",AP326)))&gt;0,BI26,"")))</f>
        <v/>
      </c>
      <c r="BJ326" s="964" t="str" cm="1">
        <f t="array" ref="BJ326">IF(AM326="","",IF(AS326&lt;&gt;"",BJ26,IF(AR326&lt;&gt;"","",IF(AQ326&lt;&gt;"","",IF(SUMPRODUCT(--(BM27:BM1509=BJ26),--(BL27:BL1509&lt;&gt;""),--ISNUMBER(SEARCH(" "&amp;BL27:BL1509&amp;" ",AP326)))&gt;0,BJ26,"")))))</f>
        <v/>
      </c>
      <c r="BL326" s="964" t="s">
        <v>2324</v>
      </c>
      <c r="BM326" s="964" t="s">
        <v>1962</v>
      </c>
      <c r="CM326" s="49">
        <v>1</v>
      </c>
    </row>
    <row r="327" spans="4:91" ht="30" customHeight="1">
      <c r="D327" s="674"/>
      <c r="E327" s="680"/>
      <c r="F327" s="681"/>
      <c r="G327" s="680"/>
      <c r="H327" s="682"/>
      <c r="I327" s="891"/>
      <c r="J327" s="892"/>
      <c r="K327" s="745"/>
      <c r="L327" s="893"/>
      <c r="M327" s="894"/>
      <c r="N327" s="895"/>
      <c r="O327" s="896"/>
      <c r="P327" s="137"/>
      <c r="Q327" s="897"/>
      <c r="R327" s="751"/>
      <c r="S327" s="898"/>
      <c r="T327" s="753"/>
      <c r="U327" s="899"/>
      <c r="V327" s="900"/>
      <c r="W327" s="756"/>
      <c r="X327" s="764"/>
      <c r="AB327" s="65"/>
      <c r="AC327" s="984" t="str">
        <f t="shared" si="64"/>
        <v/>
      </c>
      <c r="AD327" s="982"/>
      <c r="AF327" s="963" t="str">
        <f>IF(AG327="","",COUNTIF(AG27:AG327,"&lt;&gt;"))</f>
        <v/>
      </c>
      <c r="AG327" s="958" t="str" cm="1">
        <f t="array" ref="AG327">IF(AK327="","",IF(LEN(AK327)&lt;=MAX(10,AF22),AK327,IFERROR(LEFT(AK327,LOOKUP(2,1/(MID(AK327,ROW(10:509),1)=" ")/(ROW(10:509)&lt;=MAX(10,AF22)),ROW(10:509))-1),LEFT(AK327,MAX(10,AF22)))))</f>
        <v/>
      </c>
      <c r="AH327" s="963" t="str">
        <f t="shared" si="67"/>
        <v/>
      </c>
      <c r="AI327" s="963" t="str">
        <f t="shared" si="68"/>
        <v/>
      </c>
      <c r="AJ327" s="964" t="str">
        <f>IF(AL326&lt;&gt;"",AJ326,IF(AJ326&lt;MAX(Z27:Z326),AJ326+1,""))</f>
        <v/>
      </c>
      <c r="AK327" s="965" t="str">
        <f>IF(AJ327="","",IF(AL326&lt;&gt;"",AL326,INDEX(AD27:AD326,MATCH(AJ327,Z27:Z326,0))))</f>
        <v/>
      </c>
      <c r="AL327" s="965" t="str">
        <f t="shared" si="69"/>
        <v/>
      </c>
      <c r="AM327" s="966" t="str">
        <f t="shared" si="70"/>
        <v/>
      </c>
      <c r="AN327" s="967" t="str">
        <f t="shared" si="71"/>
        <v/>
      </c>
      <c r="AO327" s="967" t="str">
        <f t="shared" si="72"/>
        <v/>
      </c>
      <c r="AP327" s="966" t="str">
        <f t="shared" si="73"/>
        <v/>
      </c>
      <c r="AQ327" s="967" t="str">
        <f>IF(AM327="","",IF(COUNTIF(BO27:BO309,TRIM(AP327))&gt;0,"EXCLUSION EXACTE",""))</f>
        <v/>
      </c>
      <c r="AR327" s="967" t="str" cm="1">
        <f t="array" ref="AR327">IF(AM327="","",IF(SUMPRODUCT(--(BO27:BO309&lt;&gt;""),--ISNUMBER(SEARCH(" "&amp;BO27:BO309&amp;" ",AP327)))&gt;0,"BLOQUE MOLLUSQUES",""))</f>
        <v/>
      </c>
      <c r="AS327" s="967" t="str" cm="1">
        <f t="array" ref="AS327">IF(AM327="","",IF(SUMPRODUCT(--(BS27:BS309&lt;&gt;""),--ISNUMBER(SEARCH(" "&amp;BS27:BS309&amp;" ",AP327)))&gt;0,"FORCE MOLLUSQUES",""))</f>
        <v/>
      </c>
      <c r="AT327" s="966" t="str">
        <f t="shared" si="74"/>
        <v/>
      </c>
      <c r="AU327" s="966" t="str">
        <f t="shared" si="77"/>
        <v/>
      </c>
      <c r="AV327" s="967" t="str">
        <f t="shared" si="75"/>
        <v/>
      </c>
      <c r="AW327" s="967" t="str" cm="1">
        <f t="array" ref="AW327">IF(AM327="","",IF(AQ327&lt;&gt;"","",IF(SUMPRODUCT(--(BM27:BM1509=AW26),--(BL27:BL1509&lt;&gt;""),--ISNUMBER(SEARCH(" "&amp;BL27:BL1509&amp;" ",AP327)))&gt;0,AW26,"")))</f>
        <v/>
      </c>
      <c r="AX327" s="967" t="str" cm="1">
        <f t="array" ref="AX327">IF(AM327="","",IF(AQ327&lt;&gt;"","",IF(SUMPRODUCT(--(BM27:BM1509=AX26),--(BL27:BL1509&lt;&gt;""),--ISNUMBER(SEARCH(" "&amp;BL27:BL1509&amp;" ",AP327)))&gt;0,AX26,"")))</f>
        <v/>
      </c>
      <c r="AY327" s="967" t="str" cm="1">
        <f t="array" ref="AY327">IF(AM327="","",IF(AQ327&lt;&gt;"","",IF(SUMPRODUCT(--(BM27:BM1509=AY26),--(BL27:BL1509&lt;&gt;""),--ISNUMBER(SEARCH(" "&amp;BL27:BL1509&amp;" ",AP327)))&gt;0,AY26,"")))</f>
        <v/>
      </c>
      <c r="AZ327" s="967" t="str" cm="1">
        <f t="array" ref="AZ327">IF(AM327="","",IF(AQ327&lt;&gt;"","",IF(SUMPRODUCT(--(BM27:BM1509=AZ26),--(BL27:BL1509&lt;&gt;""),--ISNUMBER(SEARCH(" "&amp;BL27:BL1509&amp;" ",AP327)))&gt;0,AZ26,"")))</f>
        <v/>
      </c>
      <c r="BA327" s="967" t="str" cm="1">
        <f t="array" ref="BA327">IF(AM327="","",IF(AQ327&lt;&gt;"","",IF(SUMPRODUCT(--(BM27:BM1509=BA26),--(BL27:BL1509&lt;&gt;""),--ISNUMBER(SEARCH(" "&amp;BL27:BL1509&amp;" ",AP327)))&gt;0,BA26,"")))</f>
        <v/>
      </c>
      <c r="BB327" s="967" t="str" cm="1">
        <f t="array" ref="BB327">IF(AM327="","",IF(AQ327&lt;&gt;"","",IF(SUMPRODUCT(--(BM27:BM1509=BB26),--(BL27:BL1509&lt;&gt;""),--ISNUMBER(SEARCH(" "&amp;BL27:BL1509&amp;" ",AP327)))&gt;0,BB26,"")))</f>
        <v/>
      </c>
      <c r="BC327" s="967" t="str" cm="1">
        <f t="array" ref="BC327">IF(AM327="","",IF(AQ327&lt;&gt;"","",IF(SUMPRODUCT(--(BM27:BM1509=BC26),--(BL27:BL1509&lt;&gt;""),--ISNUMBER(SEARCH(" "&amp;BL27:BL1509&amp;" ",AP327)))&gt;0,BC26,"")))</f>
        <v/>
      </c>
      <c r="BD327" s="967" t="str" cm="1">
        <f t="array" ref="BD327">IF(AM327="","",IF(AQ327&lt;&gt;"","",IF(SUMPRODUCT(--(BM27:BM1509=BD26),--(BL27:BL1509&lt;&gt;""),--ISNUMBER(SEARCH(" "&amp;BL27:BL1509&amp;" ",AP327)))&gt;0,BD26,"")))</f>
        <v/>
      </c>
      <c r="BE327" s="967" t="str" cm="1">
        <f t="array" ref="BE327">IF(AM327="","",IF(AQ327&lt;&gt;"","",IF(SUMPRODUCT(--(BM27:BM1509=BE26),--(BL27:BL1509&lt;&gt;""),--ISNUMBER(SEARCH(" "&amp;BL27:BL1509&amp;" ",AP327)))&gt;0,BE26,"")))</f>
        <v/>
      </c>
      <c r="BF327" s="967" t="str" cm="1">
        <f t="array" ref="BF327">IF(AM327="","",IF(AQ327&lt;&gt;"","",IF(SUMPRODUCT(--(BM27:BM1509=BF26),--(BL27:BL1509&lt;&gt;""),--ISNUMBER(SEARCH(" "&amp;BL27:BL1509&amp;" ",AP327)))&gt;0,BF26,"")))</f>
        <v/>
      </c>
      <c r="BG327" s="967" t="str" cm="1">
        <f t="array" ref="BG327">IF(AM327="","",IF(AQ327&lt;&gt;"","",IF(SUMPRODUCT(--(BM27:BM1509=BG26),--(BL27:BL1509&lt;&gt;""),--ISNUMBER(SEARCH(" "&amp;BL27:BL1509&amp;" ",AP327)))&gt;0,BG26,"")))</f>
        <v/>
      </c>
      <c r="BH327" s="967" t="str" cm="1">
        <f t="array" ref="BH327">IF(AM327="","",IF(AQ327&lt;&gt;"","",IF(SUMPRODUCT(--(BM27:BM1509=BH26),--(BL27:BL1509&lt;&gt;""),--ISNUMBER(SEARCH(" "&amp;BL27:BL1509&amp;" ",AP327)))&gt;0,BH26,"")))</f>
        <v/>
      </c>
      <c r="BI327" s="967" t="str" cm="1">
        <f t="array" ref="BI327">IF(AM327="","",IF(AQ327&lt;&gt;"","",IF(SUMPRODUCT(--(BM27:BM1509=BI26),--(BL27:BL1509&lt;&gt;""),--ISNUMBER(SEARCH(" "&amp;BL27:BL1509&amp;" ",AP327)))&gt;0,BI26,"")))</f>
        <v/>
      </c>
      <c r="BJ327" s="967" t="str" cm="1">
        <f t="array" ref="BJ327">IF(AM327="","",IF(AS327&lt;&gt;"",BJ26,IF(AR327&lt;&gt;"","",IF(AQ327&lt;&gt;"","",IF(SUMPRODUCT(--(BM27:BM1509=BJ26),--(BL27:BL1509&lt;&gt;""),--ISNUMBER(SEARCH(" "&amp;BL27:BL1509&amp;" ",AP327)))&gt;0,BJ26,"")))))</f>
        <v/>
      </c>
      <c r="BL327" s="968" t="s">
        <v>2325</v>
      </c>
      <c r="BM327" s="968" t="s">
        <v>1962</v>
      </c>
      <c r="CM327" s="49">
        <v>1</v>
      </c>
    </row>
    <row r="328" spans="4:91" ht="30" customHeight="1">
      <c r="D328" s="674"/>
      <c r="E328" s="680"/>
      <c r="F328" s="681"/>
      <c r="G328" s="680"/>
      <c r="H328" s="682"/>
      <c r="I328" s="891"/>
      <c r="J328" s="892"/>
      <c r="K328" s="745"/>
      <c r="L328" s="893"/>
      <c r="M328" s="894"/>
      <c r="N328" s="895"/>
      <c r="O328" s="896"/>
      <c r="P328" s="137"/>
      <c r="Q328" s="897"/>
      <c r="R328" s="751"/>
      <c r="S328" s="898"/>
      <c r="T328" s="753"/>
      <c r="U328" s="899"/>
      <c r="V328" s="900"/>
      <c r="W328" s="756"/>
      <c r="X328" s="764"/>
      <c r="AB328" s="65"/>
      <c r="AC328" s="984" t="str">
        <f t="shared" si="64"/>
        <v/>
      </c>
      <c r="AD328" s="982"/>
      <c r="AF328" s="964" t="str">
        <f>IF(AG328="","",COUNTIF(AG27:AG328,"&lt;&gt;"))</f>
        <v/>
      </c>
      <c r="AG328" s="965" t="str" cm="1">
        <f t="array" ref="AG328">IF(AK328="","",IF(LEN(AK328)&lt;=MAX(10,AF22),AK328,IFERROR(LEFT(AK328,LOOKUP(2,1/(MID(AK328,ROW(10:509),1)=" ")/(ROW(10:509)&lt;=MAX(10,AF22)),ROW(10:509))-1),LEFT(AK328,MAX(10,AF22)))))</f>
        <v/>
      </c>
      <c r="AH328" s="964" t="str">
        <f t="shared" si="67"/>
        <v/>
      </c>
      <c r="AI328" s="964" t="str">
        <f t="shared" si="68"/>
        <v/>
      </c>
      <c r="AJ328" s="964" t="str">
        <f>IF(AL327&lt;&gt;"",AJ327,IF(AJ327&lt;MAX(Z27:Z326),AJ327+1,""))</f>
        <v/>
      </c>
      <c r="AK328" s="965" t="str">
        <f>IF(AJ328="","",IF(AL327&lt;&gt;"",AL327,INDEX(AD27:AD326,MATCH(AJ328,Z27:Z326,0))))</f>
        <v/>
      </c>
      <c r="AL328" s="965" t="str">
        <f t="shared" si="69"/>
        <v/>
      </c>
      <c r="AM328" s="965" t="str">
        <f t="shared" si="70"/>
        <v/>
      </c>
      <c r="AN328" s="964" t="str">
        <f t="shared" si="71"/>
        <v/>
      </c>
      <c r="AO328" s="964" t="str">
        <f t="shared" si="72"/>
        <v/>
      </c>
      <c r="AP328" s="965" t="str">
        <f t="shared" si="73"/>
        <v/>
      </c>
      <c r="AQ328" s="964" t="str">
        <f>IF(AM328="","",IF(COUNTIF(BO27:BO309,TRIM(AP328))&gt;0,"EXCLUSION EXACTE",""))</f>
        <v/>
      </c>
      <c r="AR328" s="964" t="str" cm="1">
        <f t="array" ref="AR328">IF(AM328="","",IF(SUMPRODUCT(--(BO27:BO309&lt;&gt;""),--ISNUMBER(SEARCH(" "&amp;BO27:BO309&amp;" ",AP328)))&gt;0,"BLOQUE MOLLUSQUES",""))</f>
        <v/>
      </c>
      <c r="AS328" s="964" t="str" cm="1">
        <f t="array" ref="AS328">IF(AM328="","",IF(SUMPRODUCT(--(BS27:BS309&lt;&gt;""),--ISNUMBER(SEARCH(" "&amp;BS27:BS309&amp;" ",AP328)))&gt;0,"FORCE MOLLUSQUES",""))</f>
        <v/>
      </c>
      <c r="AT328" s="965" t="str">
        <f t="shared" si="74"/>
        <v/>
      </c>
      <c r="AU328" s="965" t="str">
        <f t="shared" si="77"/>
        <v/>
      </c>
      <c r="AV328" s="964" t="str">
        <f t="shared" si="75"/>
        <v/>
      </c>
      <c r="AW328" s="964" t="str" cm="1">
        <f t="array" ref="AW328">IF(AM328="","",IF(AQ328&lt;&gt;"","",IF(SUMPRODUCT(--(BM27:BM1509=AW26),--(BL27:BL1509&lt;&gt;""),--ISNUMBER(SEARCH(" "&amp;BL27:BL1509&amp;" ",AP328)))&gt;0,AW26,"")))</f>
        <v/>
      </c>
      <c r="AX328" s="964" t="str" cm="1">
        <f t="array" ref="AX328">IF(AM328="","",IF(AQ328&lt;&gt;"","",IF(SUMPRODUCT(--(BM27:BM1509=AX26),--(BL27:BL1509&lt;&gt;""),--ISNUMBER(SEARCH(" "&amp;BL27:BL1509&amp;" ",AP328)))&gt;0,AX26,"")))</f>
        <v/>
      </c>
      <c r="AY328" s="964" t="str" cm="1">
        <f t="array" ref="AY328">IF(AM328="","",IF(AQ328&lt;&gt;"","",IF(SUMPRODUCT(--(BM27:BM1509=AY26),--(BL27:BL1509&lt;&gt;""),--ISNUMBER(SEARCH(" "&amp;BL27:BL1509&amp;" ",AP328)))&gt;0,AY26,"")))</f>
        <v/>
      </c>
      <c r="AZ328" s="964" t="str" cm="1">
        <f t="array" ref="AZ328">IF(AM328="","",IF(AQ328&lt;&gt;"","",IF(SUMPRODUCT(--(BM27:BM1509=AZ26),--(BL27:BL1509&lt;&gt;""),--ISNUMBER(SEARCH(" "&amp;BL27:BL1509&amp;" ",AP328)))&gt;0,AZ26,"")))</f>
        <v/>
      </c>
      <c r="BA328" s="964" t="str" cm="1">
        <f t="array" ref="BA328">IF(AM328="","",IF(AQ328&lt;&gt;"","",IF(SUMPRODUCT(--(BM27:BM1509=BA26),--(BL27:BL1509&lt;&gt;""),--ISNUMBER(SEARCH(" "&amp;BL27:BL1509&amp;" ",AP328)))&gt;0,BA26,"")))</f>
        <v/>
      </c>
      <c r="BB328" s="964" t="str" cm="1">
        <f t="array" ref="BB328">IF(AM328="","",IF(AQ328&lt;&gt;"","",IF(SUMPRODUCT(--(BM27:BM1509=BB26),--(BL27:BL1509&lt;&gt;""),--ISNUMBER(SEARCH(" "&amp;BL27:BL1509&amp;" ",AP328)))&gt;0,BB26,"")))</f>
        <v/>
      </c>
      <c r="BC328" s="964" t="str" cm="1">
        <f t="array" ref="BC328">IF(AM328="","",IF(AQ328&lt;&gt;"","",IF(SUMPRODUCT(--(BM27:BM1509=BC26),--(BL27:BL1509&lt;&gt;""),--ISNUMBER(SEARCH(" "&amp;BL27:BL1509&amp;" ",AP328)))&gt;0,BC26,"")))</f>
        <v/>
      </c>
      <c r="BD328" s="964" t="str" cm="1">
        <f t="array" ref="BD328">IF(AM328="","",IF(AQ328&lt;&gt;"","",IF(SUMPRODUCT(--(BM27:BM1509=BD26),--(BL27:BL1509&lt;&gt;""),--ISNUMBER(SEARCH(" "&amp;BL27:BL1509&amp;" ",AP328)))&gt;0,BD26,"")))</f>
        <v/>
      </c>
      <c r="BE328" s="964" t="str" cm="1">
        <f t="array" ref="BE328">IF(AM328="","",IF(AQ328&lt;&gt;"","",IF(SUMPRODUCT(--(BM27:BM1509=BE26),--(BL27:BL1509&lt;&gt;""),--ISNUMBER(SEARCH(" "&amp;BL27:BL1509&amp;" ",AP328)))&gt;0,BE26,"")))</f>
        <v/>
      </c>
      <c r="BF328" s="964" t="str" cm="1">
        <f t="array" ref="BF328">IF(AM328="","",IF(AQ328&lt;&gt;"","",IF(SUMPRODUCT(--(BM27:BM1509=BF26),--(BL27:BL1509&lt;&gt;""),--ISNUMBER(SEARCH(" "&amp;BL27:BL1509&amp;" ",AP328)))&gt;0,BF26,"")))</f>
        <v/>
      </c>
      <c r="BG328" s="964" t="str" cm="1">
        <f t="array" ref="BG328">IF(AM328="","",IF(AQ328&lt;&gt;"","",IF(SUMPRODUCT(--(BM27:BM1509=BG26),--(BL27:BL1509&lt;&gt;""),--ISNUMBER(SEARCH(" "&amp;BL27:BL1509&amp;" ",AP328)))&gt;0,BG26,"")))</f>
        <v/>
      </c>
      <c r="BH328" s="964" t="str" cm="1">
        <f t="array" ref="BH328">IF(AM328="","",IF(AQ328&lt;&gt;"","",IF(SUMPRODUCT(--(BM27:BM1509=BH26),--(BL27:BL1509&lt;&gt;""),--ISNUMBER(SEARCH(" "&amp;BL27:BL1509&amp;" ",AP328)))&gt;0,BH26,"")))</f>
        <v/>
      </c>
      <c r="BI328" s="964" t="str" cm="1">
        <f t="array" ref="BI328">IF(AM328="","",IF(AQ328&lt;&gt;"","",IF(SUMPRODUCT(--(BM27:BM1509=BI26),--(BL27:BL1509&lt;&gt;""),--ISNUMBER(SEARCH(" "&amp;BL27:BL1509&amp;" ",AP328)))&gt;0,BI26,"")))</f>
        <v/>
      </c>
      <c r="BJ328" s="964" t="str" cm="1">
        <f t="array" ref="BJ328">IF(AM328="","",IF(AS328&lt;&gt;"",BJ26,IF(AR328&lt;&gt;"","",IF(AQ328&lt;&gt;"","",IF(SUMPRODUCT(--(BM27:BM1509=BJ26),--(BL27:BL1509&lt;&gt;""),--ISNUMBER(SEARCH(" "&amp;BL27:BL1509&amp;" ",AP328)))&gt;0,BJ26,"")))))</f>
        <v/>
      </c>
      <c r="BL328" s="964" t="s">
        <v>2326</v>
      </c>
      <c r="BM328" s="964" t="s">
        <v>1962</v>
      </c>
      <c r="CM328" s="49">
        <v>1</v>
      </c>
    </row>
    <row r="329" spans="4:91" ht="30" customHeight="1">
      <c r="D329" s="674"/>
      <c r="E329" s="680"/>
      <c r="F329" s="681"/>
      <c r="G329" s="680"/>
      <c r="H329" s="682"/>
      <c r="I329" s="891"/>
      <c r="J329" s="892"/>
      <c r="K329" s="745"/>
      <c r="L329" s="893"/>
      <c r="M329" s="894"/>
      <c r="N329" s="895"/>
      <c r="O329" s="896"/>
      <c r="P329" s="137"/>
      <c r="Q329" s="897"/>
      <c r="R329" s="751"/>
      <c r="S329" s="898"/>
      <c r="T329" s="753"/>
      <c r="U329" s="899"/>
      <c r="V329" s="900"/>
      <c r="W329" s="756"/>
      <c r="X329" s="764"/>
      <c r="AB329" s="65"/>
      <c r="AC329" s="984" t="str">
        <f t="shared" si="64"/>
        <v/>
      </c>
      <c r="AD329" s="982"/>
      <c r="AF329" s="963" t="str">
        <f>IF(AG329="","",COUNTIF(AG27:AG329,"&lt;&gt;"))</f>
        <v/>
      </c>
      <c r="AG329" s="958" t="str" cm="1">
        <f t="array" ref="AG329">IF(AK329="","",IF(LEN(AK329)&lt;=MAX(10,AF22),AK329,IFERROR(LEFT(AK329,LOOKUP(2,1/(MID(AK329,ROW(10:509),1)=" ")/(ROW(10:509)&lt;=MAX(10,AF22)),ROW(10:509))-1),LEFT(AK329,MAX(10,AF22)))))</f>
        <v/>
      </c>
      <c r="AH329" s="963" t="str">
        <f t="shared" si="67"/>
        <v/>
      </c>
      <c r="AI329" s="963" t="str">
        <f t="shared" si="68"/>
        <v/>
      </c>
      <c r="AJ329" s="964" t="str">
        <f>IF(AL328&lt;&gt;"",AJ328,IF(AJ328&lt;MAX(Z27:Z326),AJ328+1,""))</f>
        <v/>
      </c>
      <c r="AK329" s="965" t="str">
        <f>IF(AJ329="","",IF(AL328&lt;&gt;"",AL328,INDEX(AD27:AD326,MATCH(AJ329,Z27:Z326,0))))</f>
        <v/>
      </c>
      <c r="AL329" s="965" t="str">
        <f t="shared" si="69"/>
        <v/>
      </c>
      <c r="AM329" s="966" t="str">
        <f t="shared" si="70"/>
        <v/>
      </c>
      <c r="AN329" s="967" t="str">
        <f t="shared" si="71"/>
        <v/>
      </c>
      <c r="AO329" s="967" t="str">
        <f t="shared" si="72"/>
        <v/>
      </c>
      <c r="AP329" s="966" t="str">
        <f t="shared" si="73"/>
        <v/>
      </c>
      <c r="AQ329" s="967" t="str">
        <f>IF(AM329="","",IF(COUNTIF(BO27:BO309,TRIM(AP329))&gt;0,"EXCLUSION EXACTE",""))</f>
        <v/>
      </c>
      <c r="AR329" s="967" t="str" cm="1">
        <f t="array" ref="AR329">IF(AM329="","",IF(SUMPRODUCT(--(BO27:BO309&lt;&gt;""),--ISNUMBER(SEARCH(" "&amp;BO27:BO309&amp;" ",AP329)))&gt;0,"BLOQUE MOLLUSQUES",""))</f>
        <v/>
      </c>
      <c r="AS329" s="967" t="str" cm="1">
        <f t="array" ref="AS329">IF(AM329="","",IF(SUMPRODUCT(--(BS27:BS309&lt;&gt;""),--ISNUMBER(SEARCH(" "&amp;BS27:BS309&amp;" ",AP329)))&gt;0,"FORCE MOLLUSQUES",""))</f>
        <v/>
      </c>
      <c r="AT329" s="966" t="str">
        <f t="shared" si="74"/>
        <v/>
      </c>
      <c r="AU329" s="966" t="str">
        <f t="shared" si="77"/>
        <v/>
      </c>
      <c r="AV329" s="967" t="str">
        <f t="shared" si="75"/>
        <v/>
      </c>
      <c r="AW329" s="967" t="str" cm="1">
        <f t="array" ref="AW329">IF(AM329="","",IF(AQ329&lt;&gt;"","",IF(SUMPRODUCT(--(BM27:BM1509=AW26),--(BL27:BL1509&lt;&gt;""),--ISNUMBER(SEARCH(" "&amp;BL27:BL1509&amp;" ",AP329)))&gt;0,AW26,"")))</f>
        <v/>
      </c>
      <c r="AX329" s="967" t="str" cm="1">
        <f t="array" ref="AX329">IF(AM329="","",IF(AQ329&lt;&gt;"","",IF(SUMPRODUCT(--(BM27:BM1509=AX26),--(BL27:BL1509&lt;&gt;""),--ISNUMBER(SEARCH(" "&amp;BL27:BL1509&amp;" ",AP329)))&gt;0,AX26,"")))</f>
        <v/>
      </c>
      <c r="AY329" s="967" t="str" cm="1">
        <f t="array" ref="AY329">IF(AM329="","",IF(AQ329&lt;&gt;"","",IF(SUMPRODUCT(--(BM27:BM1509=AY26),--(BL27:BL1509&lt;&gt;""),--ISNUMBER(SEARCH(" "&amp;BL27:BL1509&amp;" ",AP329)))&gt;0,AY26,"")))</f>
        <v/>
      </c>
      <c r="AZ329" s="967" t="str" cm="1">
        <f t="array" ref="AZ329">IF(AM329="","",IF(AQ329&lt;&gt;"","",IF(SUMPRODUCT(--(BM27:BM1509=AZ26),--(BL27:BL1509&lt;&gt;""),--ISNUMBER(SEARCH(" "&amp;BL27:BL1509&amp;" ",AP329)))&gt;0,AZ26,"")))</f>
        <v/>
      </c>
      <c r="BA329" s="967" t="str" cm="1">
        <f t="array" ref="BA329">IF(AM329="","",IF(AQ329&lt;&gt;"","",IF(SUMPRODUCT(--(BM27:BM1509=BA26),--(BL27:BL1509&lt;&gt;""),--ISNUMBER(SEARCH(" "&amp;BL27:BL1509&amp;" ",AP329)))&gt;0,BA26,"")))</f>
        <v/>
      </c>
      <c r="BB329" s="967" t="str" cm="1">
        <f t="array" ref="BB329">IF(AM329="","",IF(AQ329&lt;&gt;"","",IF(SUMPRODUCT(--(BM27:BM1509=BB26),--(BL27:BL1509&lt;&gt;""),--ISNUMBER(SEARCH(" "&amp;BL27:BL1509&amp;" ",AP329)))&gt;0,BB26,"")))</f>
        <v/>
      </c>
      <c r="BC329" s="967" t="str" cm="1">
        <f t="array" ref="BC329">IF(AM329="","",IF(AQ329&lt;&gt;"","",IF(SUMPRODUCT(--(BM27:BM1509=BC26),--(BL27:BL1509&lt;&gt;""),--ISNUMBER(SEARCH(" "&amp;BL27:BL1509&amp;" ",AP329)))&gt;0,BC26,"")))</f>
        <v/>
      </c>
      <c r="BD329" s="967" t="str" cm="1">
        <f t="array" ref="BD329">IF(AM329="","",IF(AQ329&lt;&gt;"","",IF(SUMPRODUCT(--(BM27:BM1509=BD26),--(BL27:BL1509&lt;&gt;""),--ISNUMBER(SEARCH(" "&amp;BL27:BL1509&amp;" ",AP329)))&gt;0,BD26,"")))</f>
        <v/>
      </c>
      <c r="BE329" s="967" t="str" cm="1">
        <f t="array" ref="BE329">IF(AM329="","",IF(AQ329&lt;&gt;"","",IF(SUMPRODUCT(--(BM27:BM1509=BE26),--(BL27:BL1509&lt;&gt;""),--ISNUMBER(SEARCH(" "&amp;BL27:BL1509&amp;" ",AP329)))&gt;0,BE26,"")))</f>
        <v/>
      </c>
      <c r="BF329" s="967" t="str" cm="1">
        <f t="array" ref="BF329">IF(AM329="","",IF(AQ329&lt;&gt;"","",IF(SUMPRODUCT(--(BM27:BM1509=BF26),--(BL27:BL1509&lt;&gt;""),--ISNUMBER(SEARCH(" "&amp;BL27:BL1509&amp;" ",AP329)))&gt;0,BF26,"")))</f>
        <v/>
      </c>
      <c r="BG329" s="967" t="str" cm="1">
        <f t="array" ref="BG329">IF(AM329="","",IF(AQ329&lt;&gt;"","",IF(SUMPRODUCT(--(BM27:BM1509=BG26),--(BL27:BL1509&lt;&gt;""),--ISNUMBER(SEARCH(" "&amp;BL27:BL1509&amp;" ",AP329)))&gt;0,BG26,"")))</f>
        <v/>
      </c>
      <c r="BH329" s="967" t="str" cm="1">
        <f t="array" ref="BH329">IF(AM329="","",IF(AQ329&lt;&gt;"","",IF(SUMPRODUCT(--(BM27:BM1509=BH26),--(BL27:BL1509&lt;&gt;""),--ISNUMBER(SEARCH(" "&amp;BL27:BL1509&amp;" ",AP329)))&gt;0,BH26,"")))</f>
        <v/>
      </c>
      <c r="BI329" s="967" t="str" cm="1">
        <f t="array" ref="BI329">IF(AM329="","",IF(AQ329&lt;&gt;"","",IF(SUMPRODUCT(--(BM27:BM1509=BI26),--(BL27:BL1509&lt;&gt;""),--ISNUMBER(SEARCH(" "&amp;BL27:BL1509&amp;" ",AP329)))&gt;0,BI26,"")))</f>
        <v/>
      </c>
      <c r="BJ329" s="967" t="str" cm="1">
        <f t="array" ref="BJ329">IF(AM329="","",IF(AS329&lt;&gt;"",BJ26,IF(AR329&lt;&gt;"","",IF(AQ329&lt;&gt;"","",IF(SUMPRODUCT(--(BM27:BM1509=BJ26),--(BL27:BL1509&lt;&gt;""),--ISNUMBER(SEARCH(" "&amp;BL27:BL1509&amp;" ",AP329)))&gt;0,BJ26,"")))))</f>
        <v/>
      </c>
      <c r="BL329" s="968" t="s">
        <v>2327</v>
      </c>
      <c r="BM329" s="968" t="s">
        <v>1962</v>
      </c>
      <c r="CM329" s="49">
        <v>1</v>
      </c>
    </row>
    <row r="330" spans="4:91" ht="30" customHeight="1">
      <c r="D330" s="674"/>
      <c r="E330" s="680"/>
      <c r="F330" s="681"/>
      <c r="G330" s="680"/>
      <c r="H330" s="682"/>
      <c r="I330" s="891"/>
      <c r="J330" s="892"/>
      <c r="K330" s="745"/>
      <c r="L330" s="893"/>
      <c r="M330" s="894"/>
      <c r="N330" s="895"/>
      <c r="O330" s="896"/>
      <c r="P330" s="137"/>
      <c r="Q330" s="897"/>
      <c r="R330" s="751"/>
      <c r="S330" s="898"/>
      <c r="T330" s="753"/>
      <c r="U330" s="899"/>
      <c r="V330" s="900"/>
      <c r="W330" s="756"/>
      <c r="X330" s="764"/>
      <c r="AB330" s="65"/>
      <c r="AC330" s="984" t="str">
        <f t="shared" si="64"/>
        <v/>
      </c>
      <c r="AD330" s="982"/>
      <c r="AF330" s="964" t="str">
        <f>IF(AG330="","",COUNTIF(AG27:AG330,"&lt;&gt;"))</f>
        <v/>
      </c>
      <c r="AG330" s="965" t="str" cm="1">
        <f t="array" ref="AG330">IF(AK330="","",IF(LEN(AK330)&lt;=MAX(10,AF22),AK330,IFERROR(LEFT(AK330,LOOKUP(2,1/(MID(AK330,ROW(10:509),1)=" ")/(ROW(10:509)&lt;=MAX(10,AF22)),ROW(10:509))-1),LEFT(AK330,MAX(10,AF22)))))</f>
        <v/>
      </c>
      <c r="AH330" s="964" t="str">
        <f t="shared" si="67"/>
        <v/>
      </c>
      <c r="AI330" s="964" t="str">
        <f t="shared" si="68"/>
        <v/>
      </c>
      <c r="AJ330" s="964" t="str">
        <f>IF(AL329&lt;&gt;"",AJ329,IF(AJ329&lt;MAX(Z27:Z326),AJ329+1,""))</f>
        <v/>
      </c>
      <c r="AK330" s="965" t="str">
        <f>IF(AJ330="","",IF(AL329&lt;&gt;"",AL329,INDEX(AD27:AD326,MATCH(AJ330,Z27:Z326,0))))</f>
        <v/>
      </c>
      <c r="AL330" s="965" t="str">
        <f t="shared" si="69"/>
        <v/>
      </c>
      <c r="AM330" s="965" t="str">
        <f t="shared" si="70"/>
        <v/>
      </c>
      <c r="AN330" s="964" t="str">
        <f t="shared" si="71"/>
        <v/>
      </c>
      <c r="AO330" s="964" t="str">
        <f t="shared" si="72"/>
        <v/>
      </c>
      <c r="AP330" s="965" t="str">
        <f t="shared" si="73"/>
        <v/>
      </c>
      <c r="AQ330" s="964" t="str">
        <f>IF(AM330="","",IF(COUNTIF(BO27:BO309,TRIM(AP330))&gt;0,"EXCLUSION EXACTE",""))</f>
        <v/>
      </c>
      <c r="AR330" s="964" t="str" cm="1">
        <f t="array" ref="AR330">IF(AM330="","",IF(SUMPRODUCT(--(BO27:BO309&lt;&gt;""),--ISNUMBER(SEARCH(" "&amp;BO27:BO309&amp;" ",AP330)))&gt;0,"BLOQUE MOLLUSQUES",""))</f>
        <v/>
      </c>
      <c r="AS330" s="964" t="str" cm="1">
        <f t="array" ref="AS330">IF(AM330="","",IF(SUMPRODUCT(--(BS27:BS309&lt;&gt;""),--ISNUMBER(SEARCH(" "&amp;BS27:BS309&amp;" ",AP330)))&gt;0,"FORCE MOLLUSQUES",""))</f>
        <v/>
      </c>
      <c r="AT330" s="965" t="str">
        <f t="shared" si="74"/>
        <v/>
      </c>
      <c r="AU330" s="965" t="str">
        <f t="shared" si="77"/>
        <v/>
      </c>
      <c r="AV330" s="964" t="str">
        <f t="shared" si="75"/>
        <v/>
      </c>
      <c r="AW330" s="964" t="str" cm="1">
        <f t="array" ref="AW330">IF(AM330="","",IF(AQ330&lt;&gt;"","",IF(SUMPRODUCT(--(BM27:BM1509=AW26),--(BL27:BL1509&lt;&gt;""),--ISNUMBER(SEARCH(" "&amp;BL27:BL1509&amp;" ",AP330)))&gt;0,AW26,"")))</f>
        <v/>
      </c>
      <c r="AX330" s="964" t="str" cm="1">
        <f t="array" ref="AX330">IF(AM330="","",IF(AQ330&lt;&gt;"","",IF(SUMPRODUCT(--(BM27:BM1509=AX26),--(BL27:BL1509&lt;&gt;""),--ISNUMBER(SEARCH(" "&amp;BL27:BL1509&amp;" ",AP330)))&gt;0,AX26,"")))</f>
        <v/>
      </c>
      <c r="AY330" s="964" t="str" cm="1">
        <f t="array" ref="AY330">IF(AM330="","",IF(AQ330&lt;&gt;"","",IF(SUMPRODUCT(--(BM27:BM1509=AY26),--(BL27:BL1509&lt;&gt;""),--ISNUMBER(SEARCH(" "&amp;BL27:BL1509&amp;" ",AP330)))&gt;0,AY26,"")))</f>
        <v/>
      </c>
      <c r="AZ330" s="964" t="str" cm="1">
        <f t="array" ref="AZ330">IF(AM330="","",IF(AQ330&lt;&gt;"","",IF(SUMPRODUCT(--(BM27:BM1509=AZ26),--(BL27:BL1509&lt;&gt;""),--ISNUMBER(SEARCH(" "&amp;BL27:BL1509&amp;" ",AP330)))&gt;0,AZ26,"")))</f>
        <v/>
      </c>
      <c r="BA330" s="964" t="str" cm="1">
        <f t="array" ref="BA330">IF(AM330="","",IF(AQ330&lt;&gt;"","",IF(SUMPRODUCT(--(BM27:BM1509=BA26),--(BL27:BL1509&lt;&gt;""),--ISNUMBER(SEARCH(" "&amp;BL27:BL1509&amp;" ",AP330)))&gt;0,BA26,"")))</f>
        <v/>
      </c>
      <c r="BB330" s="964" t="str" cm="1">
        <f t="array" ref="BB330">IF(AM330="","",IF(AQ330&lt;&gt;"","",IF(SUMPRODUCT(--(BM27:BM1509=BB26),--(BL27:BL1509&lt;&gt;""),--ISNUMBER(SEARCH(" "&amp;BL27:BL1509&amp;" ",AP330)))&gt;0,BB26,"")))</f>
        <v/>
      </c>
      <c r="BC330" s="964" t="str" cm="1">
        <f t="array" ref="BC330">IF(AM330="","",IF(AQ330&lt;&gt;"","",IF(SUMPRODUCT(--(BM27:BM1509=BC26),--(BL27:BL1509&lt;&gt;""),--ISNUMBER(SEARCH(" "&amp;BL27:BL1509&amp;" ",AP330)))&gt;0,BC26,"")))</f>
        <v/>
      </c>
      <c r="BD330" s="964" t="str" cm="1">
        <f t="array" ref="BD330">IF(AM330="","",IF(AQ330&lt;&gt;"","",IF(SUMPRODUCT(--(BM27:BM1509=BD26),--(BL27:BL1509&lt;&gt;""),--ISNUMBER(SEARCH(" "&amp;BL27:BL1509&amp;" ",AP330)))&gt;0,BD26,"")))</f>
        <v/>
      </c>
      <c r="BE330" s="964" t="str" cm="1">
        <f t="array" ref="BE330">IF(AM330="","",IF(AQ330&lt;&gt;"","",IF(SUMPRODUCT(--(BM27:BM1509=BE26),--(BL27:BL1509&lt;&gt;""),--ISNUMBER(SEARCH(" "&amp;BL27:BL1509&amp;" ",AP330)))&gt;0,BE26,"")))</f>
        <v/>
      </c>
      <c r="BF330" s="964" t="str" cm="1">
        <f t="array" ref="BF330">IF(AM330="","",IF(AQ330&lt;&gt;"","",IF(SUMPRODUCT(--(BM27:BM1509=BF26),--(BL27:BL1509&lt;&gt;""),--ISNUMBER(SEARCH(" "&amp;BL27:BL1509&amp;" ",AP330)))&gt;0,BF26,"")))</f>
        <v/>
      </c>
      <c r="BG330" s="964" t="str" cm="1">
        <f t="array" ref="BG330">IF(AM330="","",IF(AQ330&lt;&gt;"","",IF(SUMPRODUCT(--(BM27:BM1509=BG26),--(BL27:BL1509&lt;&gt;""),--ISNUMBER(SEARCH(" "&amp;BL27:BL1509&amp;" ",AP330)))&gt;0,BG26,"")))</f>
        <v/>
      </c>
      <c r="BH330" s="964" t="str" cm="1">
        <f t="array" ref="BH330">IF(AM330="","",IF(AQ330&lt;&gt;"","",IF(SUMPRODUCT(--(BM27:BM1509=BH26),--(BL27:BL1509&lt;&gt;""),--ISNUMBER(SEARCH(" "&amp;BL27:BL1509&amp;" ",AP330)))&gt;0,BH26,"")))</f>
        <v/>
      </c>
      <c r="BI330" s="964" t="str" cm="1">
        <f t="array" ref="BI330">IF(AM330="","",IF(AQ330&lt;&gt;"","",IF(SUMPRODUCT(--(BM27:BM1509=BI26),--(BL27:BL1509&lt;&gt;""),--ISNUMBER(SEARCH(" "&amp;BL27:BL1509&amp;" ",AP330)))&gt;0,BI26,"")))</f>
        <v/>
      </c>
      <c r="BJ330" s="964" t="str" cm="1">
        <f t="array" ref="BJ330">IF(AM330="","",IF(AS330&lt;&gt;"",BJ26,IF(AR330&lt;&gt;"","",IF(AQ330&lt;&gt;"","",IF(SUMPRODUCT(--(BM27:BM1509=BJ26),--(BL27:BL1509&lt;&gt;""),--ISNUMBER(SEARCH(" "&amp;BL27:BL1509&amp;" ",AP330)))&gt;0,BJ26,"")))))</f>
        <v/>
      </c>
      <c r="BL330" s="964" t="s">
        <v>2328</v>
      </c>
      <c r="BM330" s="964" t="s">
        <v>1962</v>
      </c>
      <c r="CM330" s="49">
        <v>1</v>
      </c>
    </row>
    <row r="331" spans="4:91" ht="30" customHeight="1">
      <c r="D331" s="674"/>
      <c r="E331" s="680"/>
      <c r="F331" s="681"/>
      <c r="G331" s="680"/>
      <c r="H331" s="682"/>
      <c r="I331" s="891"/>
      <c r="J331" s="892"/>
      <c r="K331" s="745"/>
      <c r="L331" s="893"/>
      <c r="M331" s="894"/>
      <c r="N331" s="895"/>
      <c r="O331" s="896"/>
      <c r="P331" s="137"/>
      <c r="Q331" s="897"/>
      <c r="R331" s="751"/>
      <c r="S331" s="898"/>
      <c r="T331" s="753"/>
      <c r="U331" s="899"/>
      <c r="V331" s="900"/>
      <c r="W331" s="756"/>
      <c r="X331" s="764"/>
      <c r="AB331" s="65"/>
      <c r="AC331" s="984" t="str">
        <f t="shared" si="64"/>
        <v/>
      </c>
      <c r="AD331" s="982"/>
      <c r="AF331" s="963" t="str">
        <f>IF(AG331="","",COUNTIF(AG27:AG331,"&lt;&gt;"))</f>
        <v/>
      </c>
      <c r="AG331" s="958" t="str" cm="1">
        <f t="array" ref="AG331">IF(AK331="","",IF(LEN(AK331)&lt;=MAX(10,AF22),AK331,IFERROR(LEFT(AK331,LOOKUP(2,1/(MID(AK331,ROW(10:509),1)=" ")/(ROW(10:509)&lt;=MAX(10,AF22)),ROW(10:509))-1),LEFT(AK331,MAX(10,AF22)))))</f>
        <v/>
      </c>
      <c r="AH331" s="963" t="str">
        <f t="shared" si="67"/>
        <v/>
      </c>
      <c r="AI331" s="963" t="str">
        <f t="shared" si="68"/>
        <v/>
      </c>
      <c r="AJ331" s="964" t="str">
        <f>IF(AL330&lt;&gt;"",AJ330,IF(AJ330&lt;MAX(Z27:Z326),AJ330+1,""))</f>
        <v/>
      </c>
      <c r="AK331" s="965" t="str">
        <f>IF(AJ331="","",IF(AL330&lt;&gt;"",AL330,INDEX(AD27:AD326,MATCH(AJ331,Z27:Z326,0))))</f>
        <v/>
      </c>
      <c r="AL331" s="965" t="str">
        <f t="shared" si="69"/>
        <v/>
      </c>
      <c r="AM331" s="966" t="str">
        <f t="shared" si="70"/>
        <v/>
      </c>
      <c r="AN331" s="967" t="str">
        <f t="shared" si="71"/>
        <v/>
      </c>
      <c r="AO331" s="967" t="str">
        <f t="shared" si="72"/>
        <v/>
      </c>
      <c r="AP331" s="966" t="str">
        <f t="shared" si="73"/>
        <v/>
      </c>
      <c r="AQ331" s="967" t="str">
        <f>IF(AM331="","",IF(COUNTIF(BO27:BO309,TRIM(AP331))&gt;0,"EXCLUSION EXACTE",""))</f>
        <v/>
      </c>
      <c r="AR331" s="967" t="str" cm="1">
        <f t="array" ref="AR331">IF(AM331="","",IF(SUMPRODUCT(--(BO27:BO309&lt;&gt;""),--ISNUMBER(SEARCH(" "&amp;BO27:BO309&amp;" ",AP331)))&gt;0,"BLOQUE MOLLUSQUES",""))</f>
        <v/>
      </c>
      <c r="AS331" s="967" t="str" cm="1">
        <f t="array" ref="AS331">IF(AM331="","",IF(SUMPRODUCT(--(BS27:BS309&lt;&gt;""),--ISNUMBER(SEARCH(" "&amp;BS27:BS309&amp;" ",AP331)))&gt;0,"FORCE MOLLUSQUES",""))</f>
        <v/>
      </c>
      <c r="AT331" s="966" t="str">
        <f t="shared" si="74"/>
        <v/>
      </c>
      <c r="AU331" s="966" t="str">
        <f t="shared" si="77"/>
        <v/>
      </c>
      <c r="AV331" s="967" t="str">
        <f t="shared" si="75"/>
        <v/>
      </c>
      <c r="AW331" s="967" t="str" cm="1">
        <f t="array" ref="AW331">IF(AM331="","",IF(AQ331&lt;&gt;"","",IF(SUMPRODUCT(--(BM27:BM1509=AW26),--(BL27:BL1509&lt;&gt;""),--ISNUMBER(SEARCH(" "&amp;BL27:BL1509&amp;" ",AP331)))&gt;0,AW26,"")))</f>
        <v/>
      </c>
      <c r="AX331" s="967" t="str" cm="1">
        <f t="array" ref="AX331">IF(AM331="","",IF(AQ331&lt;&gt;"","",IF(SUMPRODUCT(--(BM27:BM1509=AX26),--(BL27:BL1509&lt;&gt;""),--ISNUMBER(SEARCH(" "&amp;BL27:BL1509&amp;" ",AP331)))&gt;0,AX26,"")))</f>
        <v/>
      </c>
      <c r="AY331" s="967" t="str" cm="1">
        <f t="array" ref="AY331">IF(AM331="","",IF(AQ331&lt;&gt;"","",IF(SUMPRODUCT(--(BM27:BM1509=AY26),--(BL27:BL1509&lt;&gt;""),--ISNUMBER(SEARCH(" "&amp;BL27:BL1509&amp;" ",AP331)))&gt;0,AY26,"")))</f>
        <v/>
      </c>
      <c r="AZ331" s="967" t="str" cm="1">
        <f t="array" ref="AZ331">IF(AM331="","",IF(AQ331&lt;&gt;"","",IF(SUMPRODUCT(--(BM27:BM1509=AZ26),--(BL27:BL1509&lt;&gt;""),--ISNUMBER(SEARCH(" "&amp;BL27:BL1509&amp;" ",AP331)))&gt;0,AZ26,"")))</f>
        <v/>
      </c>
      <c r="BA331" s="967" t="str" cm="1">
        <f t="array" ref="BA331">IF(AM331="","",IF(AQ331&lt;&gt;"","",IF(SUMPRODUCT(--(BM27:BM1509=BA26),--(BL27:BL1509&lt;&gt;""),--ISNUMBER(SEARCH(" "&amp;BL27:BL1509&amp;" ",AP331)))&gt;0,BA26,"")))</f>
        <v/>
      </c>
      <c r="BB331" s="967" t="str" cm="1">
        <f t="array" ref="BB331">IF(AM331="","",IF(AQ331&lt;&gt;"","",IF(SUMPRODUCT(--(BM27:BM1509=BB26),--(BL27:BL1509&lt;&gt;""),--ISNUMBER(SEARCH(" "&amp;BL27:BL1509&amp;" ",AP331)))&gt;0,BB26,"")))</f>
        <v/>
      </c>
      <c r="BC331" s="967" t="str" cm="1">
        <f t="array" ref="BC331">IF(AM331="","",IF(AQ331&lt;&gt;"","",IF(SUMPRODUCT(--(BM27:BM1509=BC26),--(BL27:BL1509&lt;&gt;""),--ISNUMBER(SEARCH(" "&amp;BL27:BL1509&amp;" ",AP331)))&gt;0,BC26,"")))</f>
        <v/>
      </c>
      <c r="BD331" s="967" t="str" cm="1">
        <f t="array" ref="BD331">IF(AM331="","",IF(AQ331&lt;&gt;"","",IF(SUMPRODUCT(--(BM27:BM1509=BD26),--(BL27:BL1509&lt;&gt;""),--ISNUMBER(SEARCH(" "&amp;BL27:BL1509&amp;" ",AP331)))&gt;0,BD26,"")))</f>
        <v/>
      </c>
      <c r="BE331" s="967" t="str" cm="1">
        <f t="array" ref="BE331">IF(AM331="","",IF(AQ331&lt;&gt;"","",IF(SUMPRODUCT(--(BM27:BM1509=BE26),--(BL27:BL1509&lt;&gt;""),--ISNUMBER(SEARCH(" "&amp;BL27:BL1509&amp;" ",AP331)))&gt;0,BE26,"")))</f>
        <v/>
      </c>
      <c r="BF331" s="967" t="str" cm="1">
        <f t="array" ref="BF331">IF(AM331="","",IF(AQ331&lt;&gt;"","",IF(SUMPRODUCT(--(BM27:BM1509=BF26),--(BL27:BL1509&lt;&gt;""),--ISNUMBER(SEARCH(" "&amp;BL27:BL1509&amp;" ",AP331)))&gt;0,BF26,"")))</f>
        <v/>
      </c>
      <c r="BG331" s="967" t="str" cm="1">
        <f t="array" ref="BG331">IF(AM331="","",IF(AQ331&lt;&gt;"","",IF(SUMPRODUCT(--(BM27:BM1509=BG26),--(BL27:BL1509&lt;&gt;""),--ISNUMBER(SEARCH(" "&amp;BL27:BL1509&amp;" ",AP331)))&gt;0,BG26,"")))</f>
        <v/>
      </c>
      <c r="BH331" s="967" t="str" cm="1">
        <f t="array" ref="BH331">IF(AM331="","",IF(AQ331&lt;&gt;"","",IF(SUMPRODUCT(--(BM27:BM1509=BH26),--(BL27:BL1509&lt;&gt;""),--ISNUMBER(SEARCH(" "&amp;BL27:BL1509&amp;" ",AP331)))&gt;0,BH26,"")))</f>
        <v/>
      </c>
      <c r="BI331" s="967" t="str" cm="1">
        <f t="array" ref="BI331">IF(AM331="","",IF(AQ331&lt;&gt;"","",IF(SUMPRODUCT(--(BM27:BM1509=BI26),--(BL27:BL1509&lt;&gt;""),--ISNUMBER(SEARCH(" "&amp;BL27:BL1509&amp;" ",AP331)))&gt;0,BI26,"")))</f>
        <v/>
      </c>
      <c r="BJ331" s="967" t="str" cm="1">
        <f t="array" ref="BJ331">IF(AM331="","",IF(AS331&lt;&gt;"",BJ26,IF(AR331&lt;&gt;"","",IF(AQ331&lt;&gt;"","",IF(SUMPRODUCT(--(BM27:BM1509=BJ26),--(BL27:BL1509&lt;&gt;""),--ISNUMBER(SEARCH(" "&amp;BL27:BL1509&amp;" ",AP331)))&gt;0,BJ26,"")))))</f>
        <v/>
      </c>
      <c r="BL331" s="968" t="s">
        <v>2329</v>
      </c>
      <c r="BM331" s="968" t="s">
        <v>1962</v>
      </c>
      <c r="CM331" s="49">
        <v>1</v>
      </c>
    </row>
    <row r="332" spans="4:91" ht="30" customHeight="1">
      <c r="D332" s="674"/>
      <c r="E332" s="680"/>
      <c r="F332" s="681"/>
      <c r="G332" s="680"/>
      <c r="H332" s="682"/>
      <c r="I332" s="891"/>
      <c r="J332" s="892"/>
      <c r="K332" s="745"/>
      <c r="L332" s="893"/>
      <c r="M332" s="894"/>
      <c r="N332" s="895"/>
      <c r="O332" s="896"/>
      <c r="P332" s="137"/>
      <c r="Q332" s="897"/>
      <c r="R332" s="751"/>
      <c r="S332" s="898"/>
      <c r="T332" s="753"/>
      <c r="U332" s="899"/>
      <c r="V332" s="900"/>
      <c r="W332" s="756"/>
      <c r="X332" s="764"/>
      <c r="AB332" s="65"/>
      <c r="AC332" s="984" t="str">
        <f t="shared" si="64"/>
        <v/>
      </c>
      <c r="AD332" s="982"/>
      <c r="AF332" s="964" t="str">
        <f>IF(AG332="","",COUNTIF(AG27:AG332,"&lt;&gt;"))</f>
        <v/>
      </c>
      <c r="AG332" s="965" t="str" cm="1">
        <f t="array" ref="AG332">IF(AK332="","",IF(LEN(AK332)&lt;=MAX(10,AF22),AK332,IFERROR(LEFT(AK332,LOOKUP(2,1/(MID(AK332,ROW(10:509),1)=" ")/(ROW(10:509)&lt;=MAX(10,AF22)),ROW(10:509))-1),LEFT(AK332,MAX(10,AF22)))))</f>
        <v/>
      </c>
      <c r="AH332" s="964" t="str">
        <f t="shared" si="67"/>
        <v/>
      </c>
      <c r="AI332" s="964" t="str">
        <f t="shared" si="68"/>
        <v/>
      </c>
      <c r="AJ332" s="964" t="str">
        <f>IF(AL331&lt;&gt;"",AJ331,IF(AJ331&lt;MAX(Z27:Z326),AJ331+1,""))</f>
        <v/>
      </c>
      <c r="AK332" s="965" t="str">
        <f>IF(AJ332="","",IF(AL331&lt;&gt;"",AL331,INDEX(AD27:AD326,MATCH(AJ332,Z27:Z326,0))))</f>
        <v/>
      </c>
      <c r="AL332" s="965" t="str">
        <f t="shared" si="69"/>
        <v/>
      </c>
      <c r="AM332" s="965" t="str">
        <f t="shared" si="70"/>
        <v/>
      </c>
      <c r="AN332" s="964" t="str">
        <f t="shared" si="71"/>
        <v/>
      </c>
      <c r="AO332" s="964" t="str">
        <f t="shared" si="72"/>
        <v/>
      </c>
      <c r="AP332" s="965" t="str">
        <f t="shared" si="73"/>
        <v/>
      </c>
      <c r="AQ332" s="964" t="str">
        <f>IF(AM332="","",IF(COUNTIF(BO27:BO309,TRIM(AP332))&gt;0,"EXCLUSION EXACTE",""))</f>
        <v/>
      </c>
      <c r="AR332" s="964" t="str" cm="1">
        <f t="array" ref="AR332">IF(AM332="","",IF(SUMPRODUCT(--(BO27:BO309&lt;&gt;""),--ISNUMBER(SEARCH(" "&amp;BO27:BO309&amp;" ",AP332)))&gt;0,"BLOQUE MOLLUSQUES",""))</f>
        <v/>
      </c>
      <c r="AS332" s="964" t="str" cm="1">
        <f t="array" ref="AS332">IF(AM332="","",IF(SUMPRODUCT(--(BS27:BS309&lt;&gt;""),--ISNUMBER(SEARCH(" "&amp;BS27:BS309&amp;" ",AP332)))&gt;0,"FORCE MOLLUSQUES",""))</f>
        <v/>
      </c>
      <c r="AT332" s="965" t="str">
        <f t="shared" si="74"/>
        <v/>
      </c>
      <c r="AU332" s="965" t="str">
        <f t="shared" si="77"/>
        <v/>
      </c>
      <c r="AV332" s="964" t="str">
        <f t="shared" si="75"/>
        <v/>
      </c>
      <c r="AW332" s="964" t="str" cm="1">
        <f t="array" ref="AW332">IF(AM332="","",IF(AQ332&lt;&gt;"","",IF(SUMPRODUCT(--(BM27:BM1509=AW26),--(BL27:BL1509&lt;&gt;""),--ISNUMBER(SEARCH(" "&amp;BL27:BL1509&amp;" ",AP332)))&gt;0,AW26,"")))</f>
        <v/>
      </c>
      <c r="AX332" s="964" t="str" cm="1">
        <f t="array" ref="AX332">IF(AM332="","",IF(AQ332&lt;&gt;"","",IF(SUMPRODUCT(--(BM27:BM1509=AX26),--(BL27:BL1509&lt;&gt;""),--ISNUMBER(SEARCH(" "&amp;BL27:BL1509&amp;" ",AP332)))&gt;0,AX26,"")))</f>
        <v/>
      </c>
      <c r="AY332" s="964" t="str" cm="1">
        <f t="array" ref="AY332">IF(AM332="","",IF(AQ332&lt;&gt;"","",IF(SUMPRODUCT(--(BM27:BM1509=AY26),--(BL27:BL1509&lt;&gt;""),--ISNUMBER(SEARCH(" "&amp;BL27:BL1509&amp;" ",AP332)))&gt;0,AY26,"")))</f>
        <v/>
      </c>
      <c r="AZ332" s="964" t="str" cm="1">
        <f t="array" ref="AZ332">IF(AM332="","",IF(AQ332&lt;&gt;"","",IF(SUMPRODUCT(--(BM27:BM1509=AZ26),--(BL27:BL1509&lt;&gt;""),--ISNUMBER(SEARCH(" "&amp;BL27:BL1509&amp;" ",AP332)))&gt;0,AZ26,"")))</f>
        <v/>
      </c>
      <c r="BA332" s="964" t="str" cm="1">
        <f t="array" ref="BA332">IF(AM332="","",IF(AQ332&lt;&gt;"","",IF(SUMPRODUCT(--(BM27:BM1509=BA26),--(BL27:BL1509&lt;&gt;""),--ISNUMBER(SEARCH(" "&amp;BL27:BL1509&amp;" ",AP332)))&gt;0,BA26,"")))</f>
        <v/>
      </c>
      <c r="BB332" s="964" t="str" cm="1">
        <f t="array" ref="BB332">IF(AM332="","",IF(AQ332&lt;&gt;"","",IF(SUMPRODUCT(--(BM27:BM1509=BB26),--(BL27:BL1509&lt;&gt;""),--ISNUMBER(SEARCH(" "&amp;BL27:BL1509&amp;" ",AP332)))&gt;0,BB26,"")))</f>
        <v/>
      </c>
      <c r="BC332" s="964" t="str" cm="1">
        <f t="array" ref="BC332">IF(AM332="","",IF(AQ332&lt;&gt;"","",IF(SUMPRODUCT(--(BM27:BM1509=BC26),--(BL27:BL1509&lt;&gt;""),--ISNUMBER(SEARCH(" "&amp;BL27:BL1509&amp;" ",AP332)))&gt;0,BC26,"")))</f>
        <v/>
      </c>
      <c r="BD332" s="964" t="str" cm="1">
        <f t="array" ref="BD332">IF(AM332="","",IF(AQ332&lt;&gt;"","",IF(SUMPRODUCT(--(BM27:BM1509=BD26),--(BL27:BL1509&lt;&gt;""),--ISNUMBER(SEARCH(" "&amp;BL27:BL1509&amp;" ",AP332)))&gt;0,BD26,"")))</f>
        <v/>
      </c>
      <c r="BE332" s="964" t="str" cm="1">
        <f t="array" ref="BE332">IF(AM332="","",IF(AQ332&lt;&gt;"","",IF(SUMPRODUCT(--(BM27:BM1509=BE26),--(BL27:BL1509&lt;&gt;""),--ISNUMBER(SEARCH(" "&amp;BL27:BL1509&amp;" ",AP332)))&gt;0,BE26,"")))</f>
        <v/>
      </c>
      <c r="BF332" s="964" t="str" cm="1">
        <f t="array" ref="BF332">IF(AM332="","",IF(AQ332&lt;&gt;"","",IF(SUMPRODUCT(--(BM27:BM1509=BF26),--(BL27:BL1509&lt;&gt;""),--ISNUMBER(SEARCH(" "&amp;BL27:BL1509&amp;" ",AP332)))&gt;0,BF26,"")))</f>
        <v/>
      </c>
      <c r="BG332" s="964" t="str" cm="1">
        <f t="array" ref="BG332">IF(AM332="","",IF(AQ332&lt;&gt;"","",IF(SUMPRODUCT(--(BM27:BM1509=BG26),--(BL27:BL1509&lt;&gt;""),--ISNUMBER(SEARCH(" "&amp;BL27:BL1509&amp;" ",AP332)))&gt;0,BG26,"")))</f>
        <v/>
      </c>
      <c r="BH332" s="964" t="str" cm="1">
        <f t="array" ref="BH332">IF(AM332="","",IF(AQ332&lt;&gt;"","",IF(SUMPRODUCT(--(BM27:BM1509=BH26),--(BL27:BL1509&lt;&gt;""),--ISNUMBER(SEARCH(" "&amp;BL27:BL1509&amp;" ",AP332)))&gt;0,BH26,"")))</f>
        <v/>
      </c>
      <c r="BI332" s="964" t="str" cm="1">
        <f t="array" ref="BI332">IF(AM332="","",IF(AQ332&lt;&gt;"","",IF(SUMPRODUCT(--(BM27:BM1509=BI26),--(BL27:BL1509&lt;&gt;""),--ISNUMBER(SEARCH(" "&amp;BL27:BL1509&amp;" ",AP332)))&gt;0,BI26,"")))</f>
        <v/>
      </c>
      <c r="BJ332" s="964" t="str" cm="1">
        <f t="array" ref="BJ332">IF(AM332="","",IF(AS332&lt;&gt;"",BJ26,IF(AR332&lt;&gt;"","",IF(AQ332&lt;&gt;"","",IF(SUMPRODUCT(--(BM27:BM1509=BJ26),--(BL27:BL1509&lt;&gt;""),--ISNUMBER(SEARCH(" "&amp;BL27:BL1509&amp;" ",AP332)))&gt;0,BJ26,"")))))</f>
        <v/>
      </c>
      <c r="BL332" s="964" t="s">
        <v>2330</v>
      </c>
      <c r="BM332" s="964" t="s">
        <v>1962</v>
      </c>
      <c r="CM332" s="49">
        <v>1</v>
      </c>
    </row>
    <row r="333" spans="4:91" ht="30" customHeight="1">
      <c r="D333" s="674"/>
      <c r="E333" s="680"/>
      <c r="F333" s="681"/>
      <c r="G333" s="680"/>
      <c r="H333" s="682"/>
      <c r="I333" s="891"/>
      <c r="J333" s="892"/>
      <c r="K333" s="745"/>
      <c r="L333" s="893"/>
      <c r="M333" s="894"/>
      <c r="N333" s="895"/>
      <c r="O333" s="896"/>
      <c r="P333" s="137"/>
      <c r="Q333" s="897"/>
      <c r="R333" s="751"/>
      <c r="S333" s="898"/>
      <c r="T333" s="753"/>
      <c r="U333" s="899"/>
      <c r="V333" s="900"/>
      <c r="W333" s="756"/>
      <c r="X333" s="764"/>
      <c r="AB333" s="65"/>
      <c r="AC333" s="984" t="str">
        <f t="shared" si="64"/>
        <v/>
      </c>
      <c r="AD333" s="982"/>
      <c r="AF333" s="963" t="str">
        <f>IF(AG333="","",COUNTIF(AG27:AG333,"&lt;&gt;"))</f>
        <v/>
      </c>
      <c r="AG333" s="958" t="str" cm="1">
        <f t="array" ref="AG333">IF(AK333="","",IF(LEN(AK333)&lt;=MAX(10,AF22),AK333,IFERROR(LEFT(AK333,LOOKUP(2,1/(MID(AK333,ROW(10:509),1)=" ")/(ROW(10:509)&lt;=MAX(10,AF22)),ROW(10:509))-1),LEFT(AK333,MAX(10,AF22)))))</f>
        <v/>
      </c>
      <c r="AH333" s="963" t="str">
        <f t="shared" si="67"/>
        <v/>
      </c>
      <c r="AI333" s="963" t="str">
        <f t="shared" si="68"/>
        <v/>
      </c>
      <c r="AJ333" s="964" t="str">
        <f>IF(AL332&lt;&gt;"",AJ332,IF(AJ332&lt;MAX(Z27:Z326),AJ332+1,""))</f>
        <v/>
      </c>
      <c r="AK333" s="965" t="str">
        <f>IF(AJ333="","",IF(AL332&lt;&gt;"",AL332,INDEX(AD27:AD326,MATCH(AJ333,Z27:Z326,0))))</f>
        <v/>
      </c>
      <c r="AL333" s="965" t="str">
        <f t="shared" si="69"/>
        <v/>
      </c>
      <c r="AM333" s="966" t="str">
        <f t="shared" si="70"/>
        <v/>
      </c>
      <c r="AN333" s="967" t="str">
        <f t="shared" si="71"/>
        <v/>
      </c>
      <c r="AO333" s="967" t="str">
        <f t="shared" si="72"/>
        <v/>
      </c>
      <c r="AP333" s="966" t="str">
        <f t="shared" si="73"/>
        <v/>
      </c>
      <c r="AQ333" s="967" t="str">
        <f>IF(AM333="","",IF(COUNTIF(BO27:BO309,TRIM(AP333))&gt;0,"EXCLUSION EXACTE",""))</f>
        <v/>
      </c>
      <c r="AR333" s="967" t="str" cm="1">
        <f t="array" ref="AR333">IF(AM333="","",IF(SUMPRODUCT(--(BO27:BO309&lt;&gt;""),--ISNUMBER(SEARCH(" "&amp;BO27:BO309&amp;" ",AP333)))&gt;0,"BLOQUE MOLLUSQUES",""))</f>
        <v/>
      </c>
      <c r="AS333" s="967" t="str" cm="1">
        <f t="array" ref="AS333">IF(AM333="","",IF(SUMPRODUCT(--(BS27:BS309&lt;&gt;""),--ISNUMBER(SEARCH(" "&amp;BS27:BS309&amp;" ",AP333)))&gt;0,"FORCE MOLLUSQUES",""))</f>
        <v/>
      </c>
      <c r="AT333" s="966" t="str">
        <f t="shared" si="74"/>
        <v/>
      </c>
      <c r="AU333" s="966" t="str">
        <f t="shared" si="77"/>
        <v/>
      </c>
      <c r="AV333" s="967" t="str">
        <f t="shared" si="75"/>
        <v/>
      </c>
      <c r="AW333" s="967" t="str" cm="1">
        <f t="array" ref="AW333">IF(AM333="","",IF(AQ333&lt;&gt;"","",IF(SUMPRODUCT(--(BM27:BM1509=AW26),--(BL27:BL1509&lt;&gt;""),--ISNUMBER(SEARCH(" "&amp;BL27:BL1509&amp;" ",AP333)))&gt;0,AW26,"")))</f>
        <v/>
      </c>
      <c r="AX333" s="967" t="str" cm="1">
        <f t="array" ref="AX333">IF(AM333="","",IF(AQ333&lt;&gt;"","",IF(SUMPRODUCT(--(BM27:BM1509=AX26),--(BL27:BL1509&lt;&gt;""),--ISNUMBER(SEARCH(" "&amp;BL27:BL1509&amp;" ",AP333)))&gt;0,AX26,"")))</f>
        <v/>
      </c>
      <c r="AY333" s="967" t="str" cm="1">
        <f t="array" ref="AY333">IF(AM333="","",IF(AQ333&lt;&gt;"","",IF(SUMPRODUCT(--(BM27:BM1509=AY26),--(BL27:BL1509&lt;&gt;""),--ISNUMBER(SEARCH(" "&amp;BL27:BL1509&amp;" ",AP333)))&gt;0,AY26,"")))</f>
        <v/>
      </c>
      <c r="AZ333" s="967" t="str" cm="1">
        <f t="array" ref="AZ333">IF(AM333="","",IF(AQ333&lt;&gt;"","",IF(SUMPRODUCT(--(BM27:BM1509=AZ26),--(BL27:BL1509&lt;&gt;""),--ISNUMBER(SEARCH(" "&amp;BL27:BL1509&amp;" ",AP333)))&gt;0,AZ26,"")))</f>
        <v/>
      </c>
      <c r="BA333" s="967" t="str" cm="1">
        <f t="array" ref="BA333">IF(AM333="","",IF(AQ333&lt;&gt;"","",IF(SUMPRODUCT(--(BM27:BM1509=BA26),--(BL27:BL1509&lt;&gt;""),--ISNUMBER(SEARCH(" "&amp;BL27:BL1509&amp;" ",AP333)))&gt;0,BA26,"")))</f>
        <v/>
      </c>
      <c r="BB333" s="967" t="str" cm="1">
        <f t="array" ref="BB333">IF(AM333="","",IF(AQ333&lt;&gt;"","",IF(SUMPRODUCT(--(BM27:BM1509=BB26),--(BL27:BL1509&lt;&gt;""),--ISNUMBER(SEARCH(" "&amp;BL27:BL1509&amp;" ",AP333)))&gt;0,BB26,"")))</f>
        <v/>
      </c>
      <c r="BC333" s="967" t="str" cm="1">
        <f t="array" ref="BC333">IF(AM333="","",IF(AQ333&lt;&gt;"","",IF(SUMPRODUCT(--(BM27:BM1509=BC26),--(BL27:BL1509&lt;&gt;""),--ISNUMBER(SEARCH(" "&amp;BL27:BL1509&amp;" ",AP333)))&gt;0,BC26,"")))</f>
        <v/>
      </c>
      <c r="BD333" s="967" t="str" cm="1">
        <f t="array" ref="BD333">IF(AM333="","",IF(AQ333&lt;&gt;"","",IF(SUMPRODUCT(--(BM27:BM1509=BD26),--(BL27:BL1509&lt;&gt;""),--ISNUMBER(SEARCH(" "&amp;BL27:BL1509&amp;" ",AP333)))&gt;0,BD26,"")))</f>
        <v/>
      </c>
      <c r="BE333" s="967" t="str" cm="1">
        <f t="array" ref="BE333">IF(AM333="","",IF(AQ333&lt;&gt;"","",IF(SUMPRODUCT(--(BM27:BM1509=BE26),--(BL27:BL1509&lt;&gt;""),--ISNUMBER(SEARCH(" "&amp;BL27:BL1509&amp;" ",AP333)))&gt;0,BE26,"")))</f>
        <v/>
      </c>
      <c r="BF333" s="967" t="str" cm="1">
        <f t="array" ref="BF333">IF(AM333="","",IF(AQ333&lt;&gt;"","",IF(SUMPRODUCT(--(BM27:BM1509=BF26),--(BL27:BL1509&lt;&gt;""),--ISNUMBER(SEARCH(" "&amp;BL27:BL1509&amp;" ",AP333)))&gt;0,BF26,"")))</f>
        <v/>
      </c>
      <c r="BG333" s="967" t="str" cm="1">
        <f t="array" ref="BG333">IF(AM333="","",IF(AQ333&lt;&gt;"","",IF(SUMPRODUCT(--(BM27:BM1509=BG26),--(BL27:BL1509&lt;&gt;""),--ISNUMBER(SEARCH(" "&amp;BL27:BL1509&amp;" ",AP333)))&gt;0,BG26,"")))</f>
        <v/>
      </c>
      <c r="BH333" s="967" t="str" cm="1">
        <f t="array" ref="BH333">IF(AM333="","",IF(AQ333&lt;&gt;"","",IF(SUMPRODUCT(--(BM27:BM1509=BH26),--(BL27:BL1509&lt;&gt;""),--ISNUMBER(SEARCH(" "&amp;BL27:BL1509&amp;" ",AP333)))&gt;0,BH26,"")))</f>
        <v/>
      </c>
      <c r="BI333" s="967" t="str" cm="1">
        <f t="array" ref="BI333">IF(AM333="","",IF(AQ333&lt;&gt;"","",IF(SUMPRODUCT(--(BM27:BM1509=BI26),--(BL27:BL1509&lt;&gt;""),--ISNUMBER(SEARCH(" "&amp;BL27:BL1509&amp;" ",AP333)))&gt;0,BI26,"")))</f>
        <v/>
      </c>
      <c r="BJ333" s="967" t="str" cm="1">
        <f t="array" ref="BJ333">IF(AM333="","",IF(AS333&lt;&gt;"",BJ26,IF(AR333&lt;&gt;"","",IF(AQ333&lt;&gt;"","",IF(SUMPRODUCT(--(BM27:BM1509=BJ26),--(BL27:BL1509&lt;&gt;""),--ISNUMBER(SEARCH(" "&amp;BL27:BL1509&amp;" ",AP333)))&gt;0,BJ26,"")))))</f>
        <v/>
      </c>
      <c r="BL333" s="968" t="s">
        <v>2331</v>
      </c>
      <c r="BM333" s="968" t="s">
        <v>1962</v>
      </c>
      <c r="CM333" s="49">
        <v>1</v>
      </c>
    </row>
    <row r="334" spans="4:91" ht="30" customHeight="1">
      <c r="D334" s="674"/>
      <c r="E334" s="680"/>
      <c r="F334" s="681"/>
      <c r="G334" s="680"/>
      <c r="H334" s="682"/>
      <c r="I334" s="891"/>
      <c r="J334" s="892"/>
      <c r="K334" s="745"/>
      <c r="L334" s="893"/>
      <c r="M334" s="894"/>
      <c r="N334" s="895"/>
      <c r="O334" s="896"/>
      <c r="P334" s="137"/>
      <c r="Q334" s="897"/>
      <c r="R334" s="751"/>
      <c r="S334" s="898"/>
      <c r="T334" s="753"/>
      <c r="U334" s="899"/>
      <c r="V334" s="900"/>
      <c r="W334" s="756"/>
      <c r="X334" s="764"/>
      <c r="AB334" s="65"/>
      <c r="AC334" s="984" t="str">
        <f t="shared" si="64"/>
        <v/>
      </c>
      <c r="AD334" s="982"/>
      <c r="AF334" s="964" t="str">
        <f>IF(AG334="","",COUNTIF(AG27:AG334,"&lt;&gt;"))</f>
        <v/>
      </c>
      <c r="AG334" s="965" t="str" cm="1">
        <f t="array" ref="AG334">IF(AK334="","",IF(LEN(AK334)&lt;=MAX(10,AF22),AK334,IFERROR(LEFT(AK334,LOOKUP(2,1/(MID(AK334,ROW(10:509),1)=" ")/(ROW(10:509)&lt;=MAX(10,AF22)),ROW(10:509))-1),LEFT(AK334,MAX(10,AF22)))))</f>
        <v/>
      </c>
      <c r="AH334" s="964" t="str">
        <f t="shared" si="67"/>
        <v/>
      </c>
      <c r="AI334" s="964" t="str">
        <f t="shared" si="68"/>
        <v/>
      </c>
      <c r="AJ334" s="964" t="str">
        <f>IF(AL333&lt;&gt;"",AJ333,IF(AJ333&lt;MAX(Z27:Z326),AJ333+1,""))</f>
        <v/>
      </c>
      <c r="AK334" s="965" t="str">
        <f>IF(AJ334="","",IF(AL333&lt;&gt;"",AL333,INDEX(AD27:AD326,MATCH(AJ334,Z27:Z326,0))))</f>
        <v/>
      </c>
      <c r="AL334" s="965" t="str">
        <f t="shared" si="69"/>
        <v/>
      </c>
      <c r="AM334" s="965" t="str">
        <f t="shared" si="70"/>
        <v/>
      </c>
      <c r="AN334" s="964" t="str">
        <f t="shared" si="71"/>
        <v/>
      </c>
      <c r="AO334" s="964" t="str">
        <f t="shared" si="72"/>
        <v/>
      </c>
      <c r="AP334" s="965" t="str">
        <f t="shared" si="73"/>
        <v/>
      </c>
      <c r="AQ334" s="964" t="str">
        <f>IF(AM334="","",IF(COUNTIF(BO27:BO309,TRIM(AP334))&gt;0,"EXCLUSION EXACTE",""))</f>
        <v/>
      </c>
      <c r="AR334" s="964" t="str" cm="1">
        <f t="array" ref="AR334">IF(AM334="","",IF(SUMPRODUCT(--(BO27:BO309&lt;&gt;""),--ISNUMBER(SEARCH(" "&amp;BO27:BO309&amp;" ",AP334)))&gt;0,"BLOQUE MOLLUSQUES",""))</f>
        <v/>
      </c>
      <c r="AS334" s="964" t="str" cm="1">
        <f t="array" ref="AS334">IF(AM334="","",IF(SUMPRODUCT(--(BS27:BS309&lt;&gt;""),--ISNUMBER(SEARCH(" "&amp;BS27:BS309&amp;" ",AP334)))&gt;0,"FORCE MOLLUSQUES",""))</f>
        <v/>
      </c>
      <c r="AT334" s="965" t="str">
        <f t="shared" si="74"/>
        <v/>
      </c>
      <c r="AU334" s="965" t="str">
        <f t="shared" si="77"/>
        <v/>
      </c>
      <c r="AV334" s="964" t="str">
        <f t="shared" si="75"/>
        <v/>
      </c>
      <c r="AW334" s="964" t="str" cm="1">
        <f t="array" ref="AW334">IF(AM334="","",IF(AQ334&lt;&gt;"","",IF(SUMPRODUCT(--(BM27:BM1509=AW26),--(BL27:BL1509&lt;&gt;""),--ISNUMBER(SEARCH(" "&amp;BL27:BL1509&amp;" ",AP334)))&gt;0,AW26,"")))</f>
        <v/>
      </c>
      <c r="AX334" s="964" t="str" cm="1">
        <f t="array" ref="AX334">IF(AM334="","",IF(AQ334&lt;&gt;"","",IF(SUMPRODUCT(--(BM27:BM1509=AX26),--(BL27:BL1509&lt;&gt;""),--ISNUMBER(SEARCH(" "&amp;BL27:BL1509&amp;" ",AP334)))&gt;0,AX26,"")))</f>
        <v/>
      </c>
      <c r="AY334" s="964" t="str" cm="1">
        <f t="array" ref="AY334">IF(AM334="","",IF(AQ334&lt;&gt;"","",IF(SUMPRODUCT(--(BM27:BM1509=AY26),--(BL27:BL1509&lt;&gt;""),--ISNUMBER(SEARCH(" "&amp;BL27:BL1509&amp;" ",AP334)))&gt;0,AY26,"")))</f>
        <v/>
      </c>
      <c r="AZ334" s="964" t="str" cm="1">
        <f t="array" ref="AZ334">IF(AM334="","",IF(AQ334&lt;&gt;"","",IF(SUMPRODUCT(--(BM27:BM1509=AZ26),--(BL27:BL1509&lt;&gt;""),--ISNUMBER(SEARCH(" "&amp;BL27:BL1509&amp;" ",AP334)))&gt;0,AZ26,"")))</f>
        <v/>
      </c>
      <c r="BA334" s="964" t="str" cm="1">
        <f t="array" ref="BA334">IF(AM334="","",IF(AQ334&lt;&gt;"","",IF(SUMPRODUCT(--(BM27:BM1509=BA26),--(BL27:BL1509&lt;&gt;""),--ISNUMBER(SEARCH(" "&amp;BL27:BL1509&amp;" ",AP334)))&gt;0,BA26,"")))</f>
        <v/>
      </c>
      <c r="BB334" s="964" t="str" cm="1">
        <f t="array" ref="BB334">IF(AM334="","",IF(AQ334&lt;&gt;"","",IF(SUMPRODUCT(--(BM27:BM1509=BB26),--(BL27:BL1509&lt;&gt;""),--ISNUMBER(SEARCH(" "&amp;BL27:BL1509&amp;" ",AP334)))&gt;0,BB26,"")))</f>
        <v/>
      </c>
      <c r="BC334" s="964" t="str" cm="1">
        <f t="array" ref="BC334">IF(AM334="","",IF(AQ334&lt;&gt;"","",IF(SUMPRODUCT(--(BM27:BM1509=BC26),--(BL27:BL1509&lt;&gt;""),--ISNUMBER(SEARCH(" "&amp;BL27:BL1509&amp;" ",AP334)))&gt;0,BC26,"")))</f>
        <v/>
      </c>
      <c r="BD334" s="964" t="str" cm="1">
        <f t="array" ref="BD334">IF(AM334="","",IF(AQ334&lt;&gt;"","",IF(SUMPRODUCT(--(BM27:BM1509=BD26),--(BL27:BL1509&lt;&gt;""),--ISNUMBER(SEARCH(" "&amp;BL27:BL1509&amp;" ",AP334)))&gt;0,BD26,"")))</f>
        <v/>
      </c>
      <c r="BE334" s="964" t="str" cm="1">
        <f t="array" ref="BE334">IF(AM334="","",IF(AQ334&lt;&gt;"","",IF(SUMPRODUCT(--(BM27:BM1509=BE26),--(BL27:BL1509&lt;&gt;""),--ISNUMBER(SEARCH(" "&amp;BL27:BL1509&amp;" ",AP334)))&gt;0,BE26,"")))</f>
        <v/>
      </c>
      <c r="BF334" s="964" t="str" cm="1">
        <f t="array" ref="BF334">IF(AM334="","",IF(AQ334&lt;&gt;"","",IF(SUMPRODUCT(--(BM27:BM1509=BF26),--(BL27:BL1509&lt;&gt;""),--ISNUMBER(SEARCH(" "&amp;BL27:BL1509&amp;" ",AP334)))&gt;0,BF26,"")))</f>
        <v/>
      </c>
      <c r="BG334" s="964" t="str" cm="1">
        <f t="array" ref="BG334">IF(AM334="","",IF(AQ334&lt;&gt;"","",IF(SUMPRODUCT(--(BM27:BM1509=BG26),--(BL27:BL1509&lt;&gt;""),--ISNUMBER(SEARCH(" "&amp;BL27:BL1509&amp;" ",AP334)))&gt;0,BG26,"")))</f>
        <v/>
      </c>
      <c r="BH334" s="964" t="str" cm="1">
        <f t="array" ref="BH334">IF(AM334="","",IF(AQ334&lt;&gt;"","",IF(SUMPRODUCT(--(BM27:BM1509=BH26),--(BL27:BL1509&lt;&gt;""),--ISNUMBER(SEARCH(" "&amp;BL27:BL1509&amp;" ",AP334)))&gt;0,BH26,"")))</f>
        <v/>
      </c>
      <c r="BI334" s="964" t="str" cm="1">
        <f t="array" ref="BI334">IF(AM334="","",IF(AQ334&lt;&gt;"","",IF(SUMPRODUCT(--(BM27:BM1509=BI26),--(BL27:BL1509&lt;&gt;""),--ISNUMBER(SEARCH(" "&amp;BL27:BL1509&amp;" ",AP334)))&gt;0,BI26,"")))</f>
        <v/>
      </c>
      <c r="BJ334" s="964" t="str" cm="1">
        <f t="array" ref="BJ334">IF(AM334="","",IF(AS334&lt;&gt;"",BJ26,IF(AR334&lt;&gt;"","",IF(AQ334&lt;&gt;"","",IF(SUMPRODUCT(--(BM27:BM1509=BJ26),--(BL27:BL1509&lt;&gt;""),--ISNUMBER(SEARCH(" "&amp;BL27:BL1509&amp;" ",AP334)))&gt;0,BJ26,"")))))</f>
        <v/>
      </c>
      <c r="BL334" s="964" t="s">
        <v>2332</v>
      </c>
      <c r="BM334" s="964" t="s">
        <v>1962</v>
      </c>
      <c r="CM334" s="49">
        <v>1</v>
      </c>
    </row>
    <row r="335" spans="4:91" ht="30" customHeight="1">
      <c r="D335" s="674"/>
      <c r="E335" s="680"/>
      <c r="F335" s="681"/>
      <c r="G335" s="680"/>
      <c r="H335" s="682"/>
      <c r="I335" s="891"/>
      <c r="J335" s="892"/>
      <c r="K335" s="745"/>
      <c r="L335" s="893"/>
      <c r="M335" s="894"/>
      <c r="N335" s="895"/>
      <c r="O335" s="896"/>
      <c r="P335" s="137"/>
      <c r="Q335" s="897"/>
      <c r="R335" s="751"/>
      <c r="S335" s="898"/>
      <c r="T335" s="753"/>
      <c r="U335" s="899"/>
      <c r="V335" s="900"/>
      <c r="W335" s="756"/>
      <c r="X335" s="764"/>
      <c r="AB335" s="65"/>
      <c r="AC335" s="984" t="str">
        <f t="shared" si="64"/>
        <v/>
      </c>
      <c r="AD335" s="982"/>
      <c r="AF335" s="963" t="str">
        <f>IF(AG335="","",COUNTIF(AG27:AG335,"&lt;&gt;"))</f>
        <v/>
      </c>
      <c r="AG335" s="958" t="str" cm="1">
        <f t="array" ref="AG335">IF(AK335="","",IF(LEN(AK335)&lt;=MAX(10,AF22),AK335,IFERROR(LEFT(AK335,LOOKUP(2,1/(MID(AK335,ROW(10:509),1)=" ")/(ROW(10:509)&lt;=MAX(10,AF22)),ROW(10:509))-1),LEFT(AK335,MAX(10,AF22)))))</f>
        <v/>
      </c>
      <c r="AH335" s="963" t="str">
        <f t="shared" si="67"/>
        <v/>
      </c>
      <c r="AI335" s="963" t="str">
        <f t="shared" si="68"/>
        <v/>
      </c>
      <c r="AJ335" s="964" t="str">
        <f>IF(AL334&lt;&gt;"",AJ334,IF(AJ334&lt;MAX(Z27:Z326),AJ334+1,""))</f>
        <v/>
      </c>
      <c r="AK335" s="965" t="str">
        <f>IF(AJ335="","",IF(AL334&lt;&gt;"",AL334,INDEX(AD27:AD326,MATCH(AJ335,Z27:Z326,0))))</f>
        <v/>
      </c>
      <c r="AL335" s="965" t="str">
        <f t="shared" si="69"/>
        <v/>
      </c>
      <c r="AM335" s="966" t="str">
        <f t="shared" si="70"/>
        <v/>
      </c>
      <c r="AN335" s="967" t="str">
        <f t="shared" si="71"/>
        <v/>
      </c>
      <c r="AO335" s="967" t="str">
        <f t="shared" si="72"/>
        <v/>
      </c>
      <c r="AP335" s="966" t="str">
        <f t="shared" si="73"/>
        <v/>
      </c>
      <c r="AQ335" s="967" t="str">
        <f>IF(AM335="","",IF(COUNTIF(BO27:BO309,TRIM(AP335))&gt;0,"EXCLUSION EXACTE",""))</f>
        <v/>
      </c>
      <c r="AR335" s="967" t="str" cm="1">
        <f t="array" ref="AR335">IF(AM335="","",IF(SUMPRODUCT(--(BO27:BO309&lt;&gt;""),--ISNUMBER(SEARCH(" "&amp;BO27:BO309&amp;" ",AP335)))&gt;0,"BLOQUE MOLLUSQUES",""))</f>
        <v/>
      </c>
      <c r="AS335" s="967" t="str" cm="1">
        <f t="array" ref="AS335">IF(AM335="","",IF(SUMPRODUCT(--(BS27:BS309&lt;&gt;""),--ISNUMBER(SEARCH(" "&amp;BS27:BS309&amp;" ",AP335)))&gt;0,"FORCE MOLLUSQUES",""))</f>
        <v/>
      </c>
      <c r="AT335" s="966" t="str">
        <f t="shared" si="74"/>
        <v/>
      </c>
      <c r="AU335" s="966" t="str">
        <f t="shared" si="77"/>
        <v/>
      </c>
      <c r="AV335" s="967" t="str">
        <f t="shared" si="75"/>
        <v/>
      </c>
      <c r="AW335" s="967" t="str" cm="1">
        <f t="array" ref="AW335">IF(AM335="","",IF(AQ335&lt;&gt;"","",IF(SUMPRODUCT(--(BM27:BM1509=AW26),--(BL27:BL1509&lt;&gt;""),--ISNUMBER(SEARCH(" "&amp;BL27:BL1509&amp;" ",AP335)))&gt;0,AW26,"")))</f>
        <v/>
      </c>
      <c r="AX335" s="967" t="str" cm="1">
        <f t="array" ref="AX335">IF(AM335="","",IF(AQ335&lt;&gt;"","",IF(SUMPRODUCT(--(BM27:BM1509=AX26),--(BL27:BL1509&lt;&gt;""),--ISNUMBER(SEARCH(" "&amp;BL27:BL1509&amp;" ",AP335)))&gt;0,AX26,"")))</f>
        <v/>
      </c>
      <c r="AY335" s="967" t="str" cm="1">
        <f t="array" ref="AY335">IF(AM335="","",IF(AQ335&lt;&gt;"","",IF(SUMPRODUCT(--(BM27:BM1509=AY26),--(BL27:BL1509&lt;&gt;""),--ISNUMBER(SEARCH(" "&amp;BL27:BL1509&amp;" ",AP335)))&gt;0,AY26,"")))</f>
        <v/>
      </c>
      <c r="AZ335" s="967" t="str" cm="1">
        <f t="array" ref="AZ335">IF(AM335="","",IF(AQ335&lt;&gt;"","",IF(SUMPRODUCT(--(BM27:BM1509=AZ26),--(BL27:BL1509&lt;&gt;""),--ISNUMBER(SEARCH(" "&amp;BL27:BL1509&amp;" ",AP335)))&gt;0,AZ26,"")))</f>
        <v/>
      </c>
      <c r="BA335" s="967" t="str" cm="1">
        <f t="array" ref="BA335">IF(AM335="","",IF(AQ335&lt;&gt;"","",IF(SUMPRODUCT(--(BM27:BM1509=BA26),--(BL27:BL1509&lt;&gt;""),--ISNUMBER(SEARCH(" "&amp;BL27:BL1509&amp;" ",AP335)))&gt;0,BA26,"")))</f>
        <v/>
      </c>
      <c r="BB335" s="967" t="str" cm="1">
        <f t="array" ref="BB335">IF(AM335="","",IF(AQ335&lt;&gt;"","",IF(SUMPRODUCT(--(BM27:BM1509=BB26),--(BL27:BL1509&lt;&gt;""),--ISNUMBER(SEARCH(" "&amp;BL27:BL1509&amp;" ",AP335)))&gt;0,BB26,"")))</f>
        <v/>
      </c>
      <c r="BC335" s="967" t="str" cm="1">
        <f t="array" ref="BC335">IF(AM335="","",IF(AQ335&lt;&gt;"","",IF(SUMPRODUCT(--(BM27:BM1509=BC26),--(BL27:BL1509&lt;&gt;""),--ISNUMBER(SEARCH(" "&amp;BL27:BL1509&amp;" ",AP335)))&gt;0,BC26,"")))</f>
        <v/>
      </c>
      <c r="BD335" s="967" t="str" cm="1">
        <f t="array" ref="BD335">IF(AM335="","",IF(AQ335&lt;&gt;"","",IF(SUMPRODUCT(--(BM27:BM1509=BD26),--(BL27:BL1509&lt;&gt;""),--ISNUMBER(SEARCH(" "&amp;BL27:BL1509&amp;" ",AP335)))&gt;0,BD26,"")))</f>
        <v/>
      </c>
      <c r="BE335" s="967" t="str" cm="1">
        <f t="array" ref="BE335">IF(AM335="","",IF(AQ335&lt;&gt;"","",IF(SUMPRODUCT(--(BM27:BM1509=BE26),--(BL27:BL1509&lt;&gt;""),--ISNUMBER(SEARCH(" "&amp;BL27:BL1509&amp;" ",AP335)))&gt;0,BE26,"")))</f>
        <v/>
      </c>
      <c r="BF335" s="967" t="str" cm="1">
        <f t="array" ref="BF335">IF(AM335="","",IF(AQ335&lt;&gt;"","",IF(SUMPRODUCT(--(BM27:BM1509=BF26),--(BL27:BL1509&lt;&gt;""),--ISNUMBER(SEARCH(" "&amp;BL27:BL1509&amp;" ",AP335)))&gt;0,BF26,"")))</f>
        <v/>
      </c>
      <c r="BG335" s="967" t="str" cm="1">
        <f t="array" ref="BG335">IF(AM335="","",IF(AQ335&lt;&gt;"","",IF(SUMPRODUCT(--(BM27:BM1509=BG26),--(BL27:BL1509&lt;&gt;""),--ISNUMBER(SEARCH(" "&amp;BL27:BL1509&amp;" ",AP335)))&gt;0,BG26,"")))</f>
        <v/>
      </c>
      <c r="BH335" s="967" t="str" cm="1">
        <f t="array" ref="BH335">IF(AM335="","",IF(AQ335&lt;&gt;"","",IF(SUMPRODUCT(--(BM27:BM1509=BH26),--(BL27:BL1509&lt;&gt;""),--ISNUMBER(SEARCH(" "&amp;BL27:BL1509&amp;" ",AP335)))&gt;0,BH26,"")))</f>
        <v/>
      </c>
      <c r="BI335" s="967" t="str" cm="1">
        <f t="array" ref="BI335">IF(AM335="","",IF(AQ335&lt;&gt;"","",IF(SUMPRODUCT(--(BM27:BM1509=BI26),--(BL27:BL1509&lt;&gt;""),--ISNUMBER(SEARCH(" "&amp;BL27:BL1509&amp;" ",AP335)))&gt;0,BI26,"")))</f>
        <v/>
      </c>
      <c r="BJ335" s="967" t="str" cm="1">
        <f t="array" ref="BJ335">IF(AM335="","",IF(AS335&lt;&gt;"",BJ26,IF(AR335&lt;&gt;"","",IF(AQ335&lt;&gt;"","",IF(SUMPRODUCT(--(BM27:BM1509=BJ26),--(BL27:BL1509&lt;&gt;""),--ISNUMBER(SEARCH(" "&amp;BL27:BL1509&amp;" ",AP335)))&gt;0,BJ26,"")))))</f>
        <v/>
      </c>
      <c r="BL335" s="968" t="s">
        <v>564</v>
      </c>
      <c r="BM335" s="968" t="s">
        <v>1962</v>
      </c>
      <c r="CM335" s="49">
        <v>1</v>
      </c>
    </row>
    <row r="336" spans="4:91" ht="30" customHeight="1">
      <c r="D336" s="674"/>
      <c r="E336" s="680"/>
      <c r="F336" s="681"/>
      <c r="G336" s="680"/>
      <c r="H336" s="682"/>
      <c r="I336" s="891"/>
      <c r="J336" s="892"/>
      <c r="K336" s="745"/>
      <c r="L336" s="893"/>
      <c r="M336" s="894"/>
      <c r="N336" s="895"/>
      <c r="O336" s="896"/>
      <c r="P336" s="137"/>
      <c r="Q336" s="897"/>
      <c r="R336" s="751"/>
      <c r="S336" s="898"/>
      <c r="T336" s="753"/>
      <c r="U336" s="899"/>
      <c r="V336" s="900"/>
      <c r="W336" s="756"/>
      <c r="X336" s="764"/>
      <c r="AB336" s="65"/>
      <c r="AC336" s="984" t="str">
        <f t="shared" si="64"/>
        <v/>
      </c>
      <c r="AD336" s="982"/>
      <c r="AF336" s="964" t="str">
        <f>IF(AG336="","",COUNTIF(AG27:AG336,"&lt;&gt;"))</f>
        <v/>
      </c>
      <c r="AG336" s="965" t="str" cm="1">
        <f t="array" ref="AG336">IF(AK336="","",IF(LEN(AK336)&lt;=MAX(10,AF22),AK336,IFERROR(LEFT(AK336,LOOKUP(2,1/(MID(AK336,ROW(10:509),1)=" ")/(ROW(10:509)&lt;=MAX(10,AF22)),ROW(10:509))-1),LEFT(AK336,MAX(10,AF22)))))</f>
        <v/>
      </c>
      <c r="AH336" s="964" t="str">
        <f t="shared" si="67"/>
        <v/>
      </c>
      <c r="AI336" s="964" t="str">
        <f t="shared" si="68"/>
        <v/>
      </c>
      <c r="AJ336" s="964" t="str">
        <f>IF(AL335&lt;&gt;"",AJ335,IF(AJ335&lt;MAX(Z27:Z326),AJ335+1,""))</f>
        <v/>
      </c>
      <c r="AK336" s="965" t="str">
        <f>IF(AJ336="","",IF(AL335&lt;&gt;"",AL335,INDEX(AD27:AD326,MATCH(AJ336,Z27:Z326,0))))</f>
        <v/>
      </c>
      <c r="AL336" s="965" t="str">
        <f t="shared" si="69"/>
        <v/>
      </c>
      <c r="AM336" s="965" t="str">
        <f t="shared" si="70"/>
        <v/>
      </c>
      <c r="AN336" s="964" t="str">
        <f t="shared" si="71"/>
        <v/>
      </c>
      <c r="AO336" s="964" t="str">
        <f t="shared" si="72"/>
        <v/>
      </c>
      <c r="AP336" s="965" t="str">
        <f t="shared" si="73"/>
        <v/>
      </c>
      <c r="AQ336" s="964" t="str">
        <f>IF(AM336="","",IF(COUNTIF(BO27:BO309,TRIM(AP336))&gt;0,"EXCLUSION EXACTE",""))</f>
        <v/>
      </c>
      <c r="AR336" s="964" t="str" cm="1">
        <f t="array" ref="AR336">IF(AM336="","",IF(SUMPRODUCT(--(BO27:BO309&lt;&gt;""),--ISNUMBER(SEARCH(" "&amp;BO27:BO309&amp;" ",AP336)))&gt;0,"BLOQUE MOLLUSQUES",""))</f>
        <v/>
      </c>
      <c r="AS336" s="964" t="str" cm="1">
        <f t="array" ref="AS336">IF(AM336="","",IF(SUMPRODUCT(--(BS27:BS309&lt;&gt;""),--ISNUMBER(SEARCH(" "&amp;BS27:BS309&amp;" ",AP336)))&gt;0,"FORCE MOLLUSQUES",""))</f>
        <v/>
      </c>
      <c r="AT336" s="965" t="str">
        <f t="shared" si="74"/>
        <v/>
      </c>
      <c r="AU336" s="965" t="str">
        <f t="shared" si="77"/>
        <v/>
      </c>
      <c r="AV336" s="964" t="str">
        <f t="shared" si="75"/>
        <v/>
      </c>
      <c r="AW336" s="964" t="str" cm="1">
        <f t="array" ref="AW336">IF(AM336="","",IF(AQ336&lt;&gt;"","",IF(SUMPRODUCT(--(BM27:BM1509=AW26),--(BL27:BL1509&lt;&gt;""),--ISNUMBER(SEARCH(" "&amp;BL27:BL1509&amp;" ",AP336)))&gt;0,AW26,"")))</f>
        <v/>
      </c>
      <c r="AX336" s="964" t="str" cm="1">
        <f t="array" ref="AX336">IF(AM336="","",IF(AQ336&lt;&gt;"","",IF(SUMPRODUCT(--(BM27:BM1509=AX26),--(BL27:BL1509&lt;&gt;""),--ISNUMBER(SEARCH(" "&amp;BL27:BL1509&amp;" ",AP336)))&gt;0,AX26,"")))</f>
        <v/>
      </c>
      <c r="AY336" s="964" t="str" cm="1">
        <f t="array" ref="AY336">IF(AM336="","",IF(AQ336&lt;&gt;"","",IF(SUMPRODUCT(--(BM27:BM1509=AY26),--(BL27:BL1509&lt;&gt;""),--ISNUMBER(SEARCH(" "&amp;BL27:BL1509&amp;" ",AP336)))&gt;0,AY26,"")))</f>
        <v/>
      </c>
      <c r="AZ336" s="964" t="str" cm="1">
        <f t="array" ref="AZ336">IF(AM336="","",IF(AQ336&lt;&gt;"","",IF(SUMPRODUCT(--(BM27:BM1509=AZ26),--(BL27:BL1509&lt;&gt;""),--ISNUMBER(SEARCH(" "&amp;BL27:BL1509&amp;" ",AP336)))&gt;0,AZ26,"")))</f>
        <v/>
      </c>
      <c r="BA336" s="964" t="str" cm="1">
        <f t="array" ref="BA336">IF(AM336="","",IF(AQ336&lt;&gt;"","",IF(SUMPRODUCT(--(BM27:BM1509=BA26),--(BL27:BL1509&lt;&gt;""),--ISNUMBER(SEARCH(" "&amp;BL27:BL1509&amp;" ",AP336)))&gt;0,BA26,"")))</f>
        <v/>
      </c>
      <c r="BB336" s="964" t="str" cm="1">
        <f t="array" ref="BB336">IF(AM336="","",IF(AQ336&lt;&gt;"","",IF(SUMPRODUCT(--(BM27:BM1509=BB26),--(BL27:BL1509&lt;&gt;""),--ISNUMBER(SEARCH(" "&amp;BL27:BL1509&amp;" ",AP336)))&gt;0,BB26,"")))</f>
        <v/>
      </c>
      <c r="BC336" s="964" t="str" cm="1">
        <f t="array" ref="BC336">IF(AM336="","",IF(AQ336&lt;&gt;"","",IF(SUMPRODUCT(--(BM27:BM1509=BC26),--(BL27:BL1509&lt;&gt;""),--ISNUMBER(SEARCH(" "&amp;BL27:BL1509&amp;" ",AP336)))&gt;0,BC26,"")))</f>
        <v/>
      </c>
      <c r="BD336" s="964" t="str" cm="1">
        <f t="array" ref="BD336">IF(AM336="","",IF(AQ336&lt;&gt;"","",IF(SUMPRODUCT(--(BM27:BM1509=BD26),--(BL27:BL1509&lt;&gt;""),--ISNUMBER(SEARCH(" "&amp;BL27:BL1509&amp;" ",AP336)))&gt;0,BD26,"")))</f>
        <v/>
      </c>
      <c r="BE336" s="964" t="str" cm="1">
        <f t="array" ref="BE336">IF(AM336="","",IF(AQ336&lt;&gt;"","",IF(SUMPRODUCT(--(BM27:BM1509=BE26),--(BL27:BL1509&lt;&gt;""),--ISNUMBER(SEARCH(" "&amp;BL27:BL1509&amp;" ",AP336)))&gt;0,BE26,"")))</f>
        <v/>
      </c>
      <c r="BF336" s="964" t="str" cm="1">
        <f t="array" ref="BF336">IF(AM336="","",IF(AQ336&lt;&gt;"","",IF(SUMPRODUCT(--(BM27:BM1509=BF26),--(BL27:BL1509&lt;&gt;""),--ISNUMBER(SEARCH(" "&amp;BL27:BL1509&amp;" ",AP336)))&gt;0,BF26,"")))</f>
        <v/>
      </c>
      <c r="BG336" s="964" t="str" cm="1">
        <f t="array" ref="BG336">IF(AM336="","",IF(AQ336&lt;&gt;"","",IF(SUMPRODUCT(--(BM27:BM1509=BG26),--(BL27:BL1509&lt;&gt;""),--ISNUMBER(SEARCH(" "&amp;BL27:BL1509&amp;" ",AP336)))&gt;0,BG26,"")))</f>
        <v/>
      </c>
      <c r="BH336" s="964" t="str" cm="1">
        <f t="array" ref="BH336">IF(AM336="","",IF(AQ336&lt;&gt;"","",IF(SUMPRODUCT(--(BM27:BM1509=BH26),--(BL27:BL1509&lt;&gt;""),--ISNUMBER(SEARCH(" "&amp;BL27:BL1509&amp;" ",AP336)))&gt;0,BH26,"")))</f>
        <v/>
      </c>
      <c r="BI336" s="964" t="str" cm="1">
        <f t="array" ref="BI336">IF(AM336="","",IF(AQ336&lt;&gt;"","",IF(SUMPRODUCT(--(BM27:BM1509=BI26),--(BL27:BL1509&lt;&gt;""),--ISNUMBER(SEARCH(" "&amp;BL27:BL1509&amp;" ",AP336)))&gt;0,BI26,"")))</f>
        <v/>
      </c>
      <c r="BJ336" s="964" t="str" cm="1">
        <f t="array" ref="BJ336">IF(AM336="","",IF(AS336&lt;&gt;"",BJ26,IF(AR336&lt;&gt;"","",IF(AQ336&lt;&gt;"","",IF(SUMPRODUCT(--(BM27:BM1509=BJ26),--(BL27:BL1509&lt;&gt;""),--ISNUMBER(SEARCH(" "&amp;BL27:BL1509&amp;" ",AP336)))&gt;0,BJ26,"")))))</f>
        <v/>
      </c>
      <c r="BL336" s="964" t="s">
        <v>2333</v>
      </c>
      <c r="BM336" s="964" t="s">
        <v>1962</v>
      </c>
      <c r="CM336" s="49">
        <v>1</v>
      </c>
    </row>
    <row r="337" spans="4:91" ht="30" customHeight="1">
      <c r="D337" s="674"/>
      <c r="E337" s="680"/>
      <c r="F337" s="681"/>
      <c r="G337" s="680"/>
      <c r="H337" s="682"/>
      <c r="I337" s="891"/>
      <c r="J337" s="892"/>
      <c r="K337" s="745"/>
      <c r="L337" s="893"/>
      <c r="M337" s="894"/>
      <c r="N337" s="895"/>
      <c r="O337" s="896"/>
      <c r="P337" s="137"/>
      <c r="Q337" s="897"/>
      <c r="R337" s="751"/>
      <c r="S337" s="898"/>
      <c r="T337" s="753"/>
      <c r="U337" s="899"/>
      <c r="V337" s="900"/>
      <c r="W337" s="756"/>
      <c r="X337" s="764"/>
      <c r="AB337" s="65"/>
      <c r="AC337" s="984" t="str">
        <f t="shared" si="64"/>
        <v/>
      </c>
      <c r="AD337" s="982"/>
      <c r="AF337" s="963" t="str">
        <f>IF(AG337="","",COUNTIF(AG27:AG337,"&lt;&gt;"))</f>
        <v/>
      </c>
      <c r="AG337" s="958" t="str" cm="1">
        <f t="array" ref="AG337">IF(AK337="","",IF(LEN(AK337)&lt;=MAX(10,AF22),AK337,IFERROR(LEFT(AK337,LOOKUP(2,1/(MID(AK337,ROW(10:509),1)=" ")/(ROW(10:509)&lt;=MAX(10,AF22)),ROW(10:509))-1),LEFT(AK337,MAX(10,AF22)))))</f>
        <v/>
      </c>
      <c r="AH337" s="963" t="str">
        <f t="shared" si="67"/>
        <v/>
      </c>
      <c r="AI337" s="963" t="str">
        <f t="shared" si="68"/>
        <v/>
      </c>
      <c r="AJ337" s="964" t="str">
        <f>IF(AL336&lt;&gt;"",AJ336,IF(AJ336&lt;MAX(Z27:Z326),AJ336+1,""))</f>
        <v/>
      </c>
      <c r="AK337" s="965" t="str">
        <f>IF(AJ337="","",IF(AL336&lt;&gt;"",AL336,INDEX(AD27:AD326,MATCH(AJ337,Z27:Z326,0))))</f>
        <v/>
      </c>
      <c r="AL337" s="965" t="str">
        <f t="shared" si="69"/>
        <v/>
      </c>
      <c r="AM337" s="966" t="str">
        <f t="shared" si="70"/>
        <v/>
      </c>
      <c r="AN337" s="967" t="str">
        <f t="shared" si="71"/>
        <v/>
      </c>
      <c r="AO337" s="967" t="str">
        <f t="shared" si="72"/>
        <v/>
      </c>
      <c r="AP337" s="966" t="str">
        <f t="shared" si="73"/>
        <v/>
      </c>
      <c r="AQ337" s="967" t="str">
        <f>IF(AM337="","",IF(COUNTIF(BO27:BO309,TRIM(AP337))&gt;0,"EXCLUSION EXACTE",""))</f>
        <v/>
      </c>
      <c r="AR337" s="967" t="str" cm="1">
        <f t="array" ref="AR337">IF(AM337="","",IF(SUMPRODUCT(--(BO27:BO309&lt;&gt;""),--ISNUMBER(SEARCH(" "&amp;BO27:BO309&amp;" ",AP337)))&gt;0,"BLOQUE MOLLUSQUES",""))</f>
        <v/>
      </c>
      <c r="AS337" s="967" t="str" cm="1">
        <f t="array" ref="AS337">IF(AM337="","",IF(SUMPRODUCT(--(BS27:BS309&lt;&gt;""),--ISNUMBER(SEARCH(" "&amp;BS27:BS309&amp;" ",AP337)))&gt;0,"FORCE MOLLUSQUES",""))</f>
        <v/>
      </c>
      <c r="AT337" s="966" t="str">
        <f t="shared" si="74"/>
        <v/>
      </c>
      <c r="AU337" s="966" t="str">
        <f t="shared" si="77"/>
        <v/>
      </c>
      <c r="AV337" s="967" t="str">
        <f t="shared" si="75"/>
        <v/>
      </c>
      <c r="AW337" s="967" t="str" cm="1">
        <f t="array" ref="AW337">IF(AM337="","",IF(AQ337&lt;&gt;"","",IF(SUMPRODUCT(--(BM27:BM1509=AW26),--(BL27:BL1509&lt;&gt;""),--ISNUMBER(SEARCH(" "&amp;BL27:BL1509&amp;" ",AP337)))&gt;0,AW26,"")))</f>
        <v/>
      </c>
      <c r="AX337" s="967" t="str" cm="1">
        <f t="array" ref="AX337">IF(AM337="","",IF(AQ337&lt;&gt;"","",IF(SUMPRODUCT(--(BM27:BM1509=AX26),--(BL27:BL1509&lt;&gt;""),--ISNUMBER(SEARCH(" "&amp;BL27:BL1509&amp;" ",AP337)))&gt;0,AX26,"")))</f>
        <v/>
      </c>
      <c r="AY337" s="967" t="str" cm="1">
        <f t="array" ref="AY337">IF(AM337="","",IF(AQ337&lt;&gt;"","",IF(SUMPRODUCT(--(BM27:BM1509=AY26),--(BL27:BL1509&lt;&gt;""),--ISNUMBER(SEARCH(" "&amp;BL27:BL1509&amp;" ",AP337)))&gt;0,AY26,"")))</f>
        <v/>
      </c>
      <c r="AZ337" s="967" t="str" cm="1">
        <f t="array" ref="AZ337">IF(AM337="","",IF(AQ337&lt;&gt;"","",IF(SUMPRODUCT(--(BM27:BM1509=AZ26),--(BL27:BL1509&lt;&gt;""),--ISNUMBER(SEARCH(" "&amp;BL27:BL1509&amp;" ",AP337)))&gt;0,AZ26,"")))</f>
        <v/>
      </c>
      <c r="BA337" s="967" t="str" cm="1">
        <f t="array" ref="BA337">IF(AM337="","",IF(AQ337&lt;&gt;"","",IF(SUMPRODUCT(--(BM27:BM1509=BA26),--(BL27:BL1509&lt;&gt;""),--ISNUMBER(SEARCH(" "&amp;BL27:BL1509&amp;" ",AP337)))&gt;0,BA26,"")))</f>
        <v/>
      </c>
      <c r="BB337" s="967" t="str" cm="1">
        <f t="array" ref="BB337">IF(AM337="","",IF(AQ337&lt;&gt;"","",IF(SUMPRODUCT(--(BM27:BM1509=BB26),--(BL27:BL1509&lt;&gt;""),--ISNUMBER(SEARCH(" "&amp;BL27:BL1509&amp;" ",AP337)))&gt;0,BB26,"")))</f>
        <v/>
      </c>
      <c r="BC337" s="967" t="str" cm="1">
        <f t="array" ref="BC337">IF(AM337="","",IF(AQ337&lt;&gt;"","",IF(SUMPRODUCT(--(BM27:BM1509=BC26),--(BL27:BL1509&lt;&gt;""),--ISNUMBER(SEARCH(" "&amp;BL27:BL1509&amp;" ",AP337)))&gt;0,BC26,"")))</f>
        <v/>
      </c>
      <c r="BD337" s="967" t="str" cm="1">
        <f t="array" ref="BD337">IF(AM337="","",IF(AQ337&lt;&gt;"","",IF(SUMPRODUCT(--(BM27:BM1509=BD26),--(BL27:BL1509&lt;&gt;""),--ISNUMBER(SEARCH(" "&amp;BL27:BL1509&amp;" ",AP337)))&gt;0,BD26,"")))</f>
        <v/>
      </c>
      <c r="BE337" s="967" t="str" cm="1">
        <f t="array" ref="BE337">IF(AM337="","",IF(AQ337&lt;&gt;"","",IF(SUMPRODUCT(--(BM27:BM1509=BE26),--(BL27:BL1509&lt;&gt;""),--ISNUMBER(SEARCH(" "&amp;BL27:BL1509&amp;" ",AP337)))&gt;0,BE26,"")))</f>
        <v/>
      </c>
      <c r="BF337" s="967" t="str" cm="1">
        <f t="array" ref="BF337">IF(AM337="","",IF(AQ337&lt;&gt;"","",IF(SUMPRODUCT(--(BM27:BM1509=BF26),--(BL27:BL1509&lt;&gt;""),--ISNUMBER(SEARCH(" "&amp;BL27:BL1509&amp;" ",AP337)))&gt;0,BF26,"")))</f>
        <v/>
      </c>
      <c r="BG337" s="967" t="str" cm="1">
        <f t="array" ref="BG337">IF(AM337="","",IF(AQ337&lt;&gt;"","",IF(SUMPRODUCT(--(BM27:BM1509=BG26),--(BL27:BL1509&lt;&gt;""),--ISNUMBER(SEARCH(" "&amp;BL27:BL1509&amp;" ",AP337)))&gt;0,BG26,"")))</f>
        <v/>
      </c>
      <c r="BH337" s="967" t="str" cm="1">
        <f t="array" ref="BH337">IF(AM337="","",IF(AQ337&lt;&gt;"","",IF(SUMPRODUCT(--(BM27:BM1509=BH26),--(BL27:BL1509&lt;&gt;""),--ISNUMBER(SEARCH(" "&amp;BL27:BL1509&amp;" ",AP337)))&gt;0,BH26,"")))</f>
        <v/>
      </c>
      <c r="BI337" s="967" t="str" cm="1">
        <f t="array" ref="BI337">IF(AM337="","",IF(AQ337&lt;&gt;"","",IF(SUMPRODUCT(--(BM27:BM1509=BI26),--(BL27:BL1509&lt;&gt;""),--ISNUMBER(SEARCH(" "&amp;BL27:BL1509&amp;" ",AP337)))&gt;0,BI26,"")))</f>
        <v/>
      </c>
      <c r="BJ337" s="967" t="str" cm="1">
        <f t="array" ref="BJ337">IF(AM337="","",IF(AS337&lt;&gt;"",BJ26,IF(AR337&lt;&gt;"","",IF(AQ337&lt;&gt;"","",IF(SUMPRODUCT(--(BM27:BM1509=BJ26),--(BL27:BL1509&lt;&gt;""),--ISNUMBER(SEARCH(" "&amp;BL27:BL1509&amp;" ",AP337)))&gt;0,BJ26,"")))))</f>
        <v/>
      </c>
      <c r="BL337" s="968" t="s">
        <v>2334</v>
      </c>
      <c r="BM337" s="968" t="s">
        <v>1962</v>
      </c>
      <c r="CM337" s="49">
        <v>1</v>
      </c>
    </row>
    <row r="338" spans="4:91" ht="30" customHeight="1">
      <c r="D338" s="674"/>
      <c r="E338" s="680"/>
      <c r="F338" s="681"/>
      <c r="G338" s="680"/>
      <c r="H338" s="682"/>
      <c r="I338" s="891"/>
      <c r="J338" s="892"/>
      <c r="K338" s="745"/>
      <c r="L338" s="893"/>
      <c r="M338" s="894"/>
      <c r="N338" s="895"/>
      <c r="O338" s="896"/>
      <c r="P338" s="137"/>
      <c r="Q338" s="897"/>
      <c r="R338" s="751"/>
      <c r="S338" s="898"/>
      <c r="T338" s="753"/>
      <c r="U338" s="899"/>
      <c r="V338" s="900"/>
      <c r="W338" s="756"/>
      <c r="X338" s="764"/>
      <c r="AB338" s="65"/>
      <c r="AC338" s="984" t="str">
        <f t="shared" si="64"/>
        <v/>
      </c>
      <c r="AD338" s="982"/>
      <c r="AF338" s="964" t="str">
        <f>IF(AG338="","",COUNTIF(AG27:AG338,"&lt;&gt;"))</f>
        <v/>
      </c>
      <c r="AG338" s="965" t="str" cm="1">
        <f t="array" ref="AG338">IF(AK338="","",IF(LEN(AK338)&lt;=MAX(10,AF22),AK338,IFERROR(LEFT(AK338,LOOKUP(2,1/(MID(AK338,ROW(10:509),1)=" ")/(ROW(10:509)&lt;=MAX(10,AF22)),ROW(10:509))-1),LEFT(AK338,MAX(10,AF22)))))</f>
        <v/>
      </c>
      <c r="AH338" s="964" t="str">
        <f t="shared" si="67"/>
        <v/>
      </c>
      <c r="AI338" s="964" t="str">
        <f t="shared" si="68"/>
        <v/>
      </c>
      <c r="AJ338" s="964" t="str">
        <f>IF(AL337&lt;&gt;"",AJ337,IF(AJ337&lt;MAX(Z27:Z326),AJ337+1,""))</f>
        <v/>
      </c>
      <c r="AK338" s="965" t="str">
        <f>IF(AJ338="","",IF(AL337&lt;&gt;"",AL337,INDEX(AD27:AD326,MATCH(AJ338,Z27:Z326,0))))</f>
        <v/>
      </c>
      <c r="AL338" s="965" t="str">
        <f t="shared" si="69"/>
        <v/>
      </c>
      <c r="AM338" s="965" t="str">
        <f t="shared" si="70"/>
        <v/>
      </c>
      <c r="AN338" s="964" t="str">
        <f t="shared" si="71"/>
        <v/>
      </c>
      <c r="AO338" s="964" t="str">
        <f t="shared" si="72"/>
        <v/>
      </c>
      <c r="AP338" s="965" t="str">
        <f t="shared" si="73"/>
        <v/>
      </c>
      <c r="AQ338" s="964" t="str">
        <f>IF(AM338="","",IF(COUNTIF(BO27:BO309,TRIM(AP338))&gt;0,"EXCLUSION EXACTE",""))</f>
        <v/>
      </c>
      <c r="AR338" s="964" t="str" cm="1">
        <f t="array" ref="AR338">IF(AM338="","",IF(SUMPRODUCT(--(BO27:BO309&lt;&gt;""),--ISNUMBER(SEARCH(" "&amp;BO27:BO309&amp;" ",AP338)))&gt;0,"BLOQUE MOLLUSQUES",""))</f>
        <v/>
      </c>
      <c r="AS338" s="964" t="str" cm="1">
        <f t="array" ref="AS338">IF(AM338="","",IF(SUMPRODUCT(--(BS27:BS309&lt;&gt;""),--ISNUMBER(SEARCH(" "&amp;BS27:BS309&amp;" ",AP338)))&gt;0,"FORCE MOLLUSQUES",""))</f>
        <v/>
      </c>
      <c r="AT338" s="965" t="str">
        <f t="shared" si="74"/>
        <v/>
      </c>
      <c r="AU338" s="965" t="str">
        <f t="shared" si="77"/>
        <v/>
      </c>
      <c r="AV338" s="964" t="str">
        <f t="shared" si="75"/>
        <v/>
      </c>
      <c r="AW338" s="964" t="str" cm="1">
        <f t="array" ref="AW338">IF(AM338="","",IF(AQ338&lt;&gt;"","",IF(SUMPRODUCT(--(BM27:BM1509=AW26),--(BL27:BL1509&lt;&gt;""),--ISNUMBER(SEARCH(" "&amp;BL27:BL1509&amp;" ",AP338)))&gt;0,AW26,"")))</f>
        <v/>
      </c>
      <c r="AX338" s="964" t="str" cm="1">
        <f t="array" ref="AX338">IF(AM338="","",IF(AQ338&lt;&gt;"","",IF(SUMPRODUCT(--(BM27:BM1509=AX26),--(BL27:BL1509&lt;&gt;""),--ISNUMBER(SEARCH(" "&amp;BL27:BL1509&amp;" ",AP338)))&gt;0,AX26,"")))</f>
        <v/>
      </c>
      <c r="AY338" s="964" t="str" cm="1">
        <f t="array" ref="AY338">IF(AM338="","",IF(AQ338&lt;&gt;"","",IF(SUMPRODUCT(--(BM27:BM1509=AY26),--(BL27:BL1509&lt;&gt;""),--ISNUMBER(SEARCH(" "&amp;BL27:BL1509&amp;" ",AP338)))&gt;0,AY26,"")))</f>
        <v/>
      </c>
      <c r="AZ338" s="964" t="str" cm="1">
        <f t="array" ref="AZ338">IF(AM338="","",IF(AQ338&lt;&gt;"","",IF(SUMPRODUCT(--(BM27:BM1509=AZ26),--(BL27:BL1509&lt;&gt;""),--ISNUMBER(SEARCH(" "&amp;BL27:BL1509&amp;" ",AP338)))&gt;0,AZ26,"")))</f>
        <v/>
      </c>
      <c r="BA338" s="964" t="str" cm="1">
        <f t="array" ref="BA338">IF(AM338="","",IF(AQ338&lt;&gt;"","",IF(SUMPRODUCT(--(BM27:BM1509=BA26),--(BL27:BL1509&lt;&gt;""),--ISNUMBER(SEARCH(" "&amp;BL27:BL1509&amp;" ",AP338)))&gt;0,BA26,"")))</f>
        <v/>
      </c>
      <c r="BB338" s="964" t="str" cm="1">
        <f t="array" ref="BB338">IF(AM338="","",IF(AQ338&lt;&gt;"","",IF(SUMPRODUCT(--(BM27:BM1509=BB26),--(BL27:BL1509&lt;&gt;""),--ISNUMBER(SEARCH(" "&amp;BL27:BL1509&amp;" ",AP338)))&gt;0,BB26,"")))</f>
        <v/>
      </c>
      <c r="BC338" s="964" t="str" cm="1">
        <f t="array" ref="BC338">IF(AM338="","",IF(AQ338&lt;&gt;"","",IF(SUMPRODUCT(--(BM27:BM1509=BC26),--(BL27:BL1509&lt;&gt;""),--ISNUMBER(SEARCH(" "&amp;BL27:BL1509&amp;" ",AP338)))&gt;0,BC26,"")))</f>
        <v/>
      </c>
      <c r="BD338" s="964" t="str" cm="1">
        <f t="array" ref="BD338">IF(AM338="","",IF(AQ338&lt;&gt;"","",IF(SUMPRODUCT(--(BM27:BM1509=BD26),--(BL27:BL1509&lt;&gt;""),--ISNUMBER(SEARCH(" "&amp;BL27:BL1509&amp;" ",AP338)))&gt;0,BD26,"")))</f>
        <v/>
      </c>
      <c r="BE338" s="964" t="str" cm="1">
        <f t="array" ref="BE338">IF(AM338="","",IF(AQ338&lt;&gt;"","",IF(SUMPRODUCT(--(BM27:BM1509=BE26),--(BL27:BL1509&lt;&gt;""),--ISNUMBER(SEARCH(" "&amp;BL27:BL1509&amp;" ",AP338)))&gt;0,BE26,"")))</f>
        <v/>
      </c>
      <c r="BF338" s="964" t="str" cm="1">
        <f t="array" ref="BF338">IF(AM338="","",IF(AQ338&lt;&gt;"","",IF(SUMPRODUCT(--(BM27:BM1509=BF26),--(BL27:BL1509&lt;&gt;""),--ISNUMBER(SEARCH(" "&amp;BL27:BL1509&amp;" ",AP338)))&gt;0,BF26,"")))</f>
        <v/>
      </c>
      <c r="BG338" s="964" t="str" cm="1">
        <f t="array" ref="BG338">IF(AM338="","",IF(AQ338&lt;&gt;"","",IF(SUMPRODUCT(--(BM27:BM1509=BG26),--(BL27:BL1509&lt;&gt;""),--ISNUMBER(SEARCH(" "&amp;BL27:BL1509&amp;" ",AP338)))&gt;0,BG26,"")))</f>
        <v/>
      </c>
      <c r="BH338" s="964" t="str" cm="1">
        <f t="array" ref="BH338">IF(AM338="","",IF(AQ338&lt;&gt;"","",IF(SUMPRODUCT(--(BM27:BM1509=BH26),--(BL27:BL1509&lt;&gt;""),--ISNUMBER(SEARCH(" "&amp;BL27:BL1509&amp;" ",AP338)))&gt;0,BH26,"")))</f>
        <v/>
      </c>
      <c r="BI338" s="964" t="str" cm="1">
        <f t="array" ref="BI338">IF(AM338="","",IF(AQ338&lt;&gt;"","",IF(SUMPRODUCT(--(BM27:BM1509=BI26),--(BL27:BL1509&lt;&gt;""),--ISNUMBER(SEARCH(" "&amp;BL27:BL1509&amp;" ",AP338)))&gt;0,BI26,"")))</f>
        <v/>
      </c>
      <c r="BJ338" s="964" t="str" cm="1">
        <f t="array" ref="BJ338">IF(AM338="","",IF(AS338&lt;&gt;"",BJ26,IF(AR338&lt;&gt;"","",IF(AQ338&lt;&gt;"","",IF(SUMPRODUCT(--(BM27:BM1509=BJ26),--(BL27:BL1509&lt;&gt;""),--ISNUMBER(SEARCH(" "&amp;BL27:BL1509&amp;" ",AP338)))&gt;0,BJ26,"")))))</f>
        <v/>
      </c>
      <c r="BL338" s="964" t="s">
        <v>2335</v>
      </c>
      <c r="BM338" s="964" t="s">
        <v>1962</v>
      </c>
      <c r="CM338" s="49">
        <v>1</v>
      </c>
    </row>
    <row r="339" spans="4:91" ht="30" customHeight="1">
      <c r="D339" s="674"/>
      <c r="E339" s="680"/>
      <c r="F339" s="681"/>
      <c r="G339" s="680"/>
      <c r="H339" s="682"/>
      <c r="I339" s="891"/>
      <c r="J339" s="892"/>
      <c r="K339" s="745"/>
      <c r="L339" s="893"/>
      <c r="M339" s="894"/>
      <c r="N339" s="895"/>
      <c r="O339" s="896"/>
      <c r="P339" s="137"/>
      <c r="Q339" s="897"/>
      <c r="R339" s="751"/>
      <c r="S339" s="898"/>
      <c r="T339" s="753"/>
      <c r="U339" s="899"/>
      <c r="V339" s="900"/>
      <c r="W339" s="756"/>
      <c r="X339" s="764"/>
      <c r="AB339" s="65"/>
      <c r="AC339" s="984" t="str">
        <f t="shared" si="64"/>
        <v/>
      </c>
      <c r="AD339" s="982"/>
      <c r="AF339" s="963" t="str">
        <f>IF(AG339="","",COUNTIF(AG27:AG339,"&lt;&gt;"))</f>
        <v/>
      </c>
      <c r="AG339" s="958" t="str" cm="1">
        <f t="array" ref="AG339">IF(AK339="","",IF(LEN(AK339)&lt;=MAX(10,AF22),AK339,IFERROR(LEFT(AK339,LOOKUP(2,1/(MID(AK339,ROW(10:509),1)=" ")/(ROW(10:509)&lt;=MAX(10,AF22)),ROW(10:509))-1),LEFT(AK339,MAX(10,AF22)))))</f>
        <v/>
      </c>
      <c r="AH339" s="963" t="str">
        <f t="shared" si="67"/>
        <v/>
      </c>
      <c r="AI339" s="963" t="str">
        <f t="shared" si="68"/>
        <v/>
      </c>
      <c r="AJ339" s="964" t="str">
        <f>IF(AL338&lt;&gt;"",AJ338,IF(AJ338&lt;MAX(Z27:Z326),AJ338+1,""))</f>
        <v/>
      </c>
      <c r="AK339" s="965" t="str">
        <f>IF(AJ339="","",IF(AL338&lt;&gt;"",AL338,INDEX(AD27:AD326,MATCH(AJ339,Z27:Z326,0))))</f>
        <v/>
      </c>
      <c r="AL339" s="965" t="str">
        <f t="shared" si="69"/>
        <v/>
      </c>
      <c r="AM339" s="966" t="str">
        <f t="shared" si="70"/>
        <v/>
      </c>
      <c r="AN339" s="967" t="str">
        <f t="shared" si="71"/>
        <v/>
      </c>
      <c r="AO339" s="967" t="str">
        <f t="shared" si="72"/>
        <v/>
      </c>
      <c r="AP339" s="966" t="str">
        <f t="shared" si="73"/>
        <v/>
      </c>
      <c r="AQ339" s="967" t="str">
        <f>IF(AM339="","",IF(COUNTIF(BO27:BO309,TRIM(AP339))&gt;0,"EXCLUSION EXACTE",""))</f>
        <v/>
      </c>
      <c r="AR339" s="967" t="str" cm="1">
        <f t="array" ref="AR339">IF(AM339="","",IF(SUMPRODUCT(--(BO27:BO309&lt;&gt;""),--ISNUMBER(SEARCH(" "&amp;BO27:BO309&amp;" ",AP339)))&gt;0,"BLOQUE MOLLUSQUES",""))</f>
        <v/>
      </c>
      <c r="AS339" s="967" t="str" cm="1">
        <f t="array" ref="AS339">IF(AM339="","",IF(SUMPRODUCT(--(BS27:BS309&lt;&gt;""),--ISNUMBER(SEARCH(" "&amp;BS27:BS309&amp;" ",AP339)))&gt;0,"FORCE MOLLUSQUES",""))</f>
        <v/>
      </c>
      <c r="AT339" s="966" t="str">
        <f t="shared" si="74"/>
        <v/>
      </c>
      <c r="AU339" s="966" t="str">
        <f t="shared" si="77"/>
        <v/>
      </c>
      <c r="AV339" s="967" t="str">
        <f t="shared" si="75"/>
        <v/>
      </c>
      <c r="AW339" s="967" t="str" cm="1">
        <f t="array" ref="AW339">IF(AM339="","",IF(AQ339&lt;&gt;"","",IF(SUMPRODUCT(--(BM27:BM1509=AW26),--(BL27:BL1509&lt;&gt;""),--ISNUMBER(SEARCH(" "&amp;BL27:BL1509&amp;" ",AP339)))&gt;0,AW26,"")))</f>
        <v/>
      </c>
      <c r="AX339" s="967" t="str" cm="1">
        <f t="array" ref="AX339">IF(AM339="","",IF(AQ339&lt;&gt;"","",IF(SUMPRODUCT(--(BM27:BM1509=AX26),--(BL27:BL1509&lt;&gt;""),--ISNUMBER(SEARCH(" "&amp;BL27:BL1509&amp;" ",AP339)))&gt;0,AX26,"")))</f>
        <v/>
      </c>
      <c r="AY339" s="967" t="str" cm="1">
        <f t="array" ref="AY339">IF(AM339="","",IF(AQ339&lt;&gt;"","",IF(SUMPRODUCT(--(BM27:BM1509=AY26),--(BL27:BL1509&lt;&gt;""),--ISNUMBER(SEARCH(" "&amp;BL27:BL1509&amp;" ",AP339)))&gt;0,AY26,"")))</f>
        <v/>
      </c>
      <c r="AZ339" s="967" t="str" cm="1">
        <f t="array" ref="AZ339">IF(AM339="","",IF(AQ339&lt;&gt;"","",IF(SUMPRODUCT(--(BM27:BM1509=AZ26),--(BL27:BL1509&lt;&gt;""),--ISNUMBER(SEARCH(" "&amp;BL27:BL1509&amp;" ",AP339)))&gt;0,AZ26,"")))</f>
        <v/>
      </c>
      <c r="BA339" s="967" t="str" cm="1">
        <f t="array" ref="BA339">IF(AM339="","",IF(AQ339&lt;&gt;"","",IF(SUMPRODUCT(--(BM27:BM1509=BA26),--(BL27:BL1509&lt;&gt;""),--ISNUMBER(SEARCH(" "&amp;BL27:BL1509&amp;" ",AP339)))&gt;0,BA26,"")))</f>
        <v/>
      </c>
      <c r="BB339" s="967" t="str" cm="1">
        <f t="array" ref="BB339">IF(AM339="","",IF(AQ339&lt;&gt;"","",IF(SUMPRODUCT(--(BM27:BM1509=BB26),--(BL27:BL1509&lt;&gt;""),--ISNUMBER(SEARCH(" "&amp;BL27:BL1509&amp;" ",AP339)))&gt;0,BB26,"")))</f>
        <v/>
      </c>
      <c r="BC339" s="967" t="str" cm="1">
        <f t="array" ref="BC339">IF(AM339="","",IF(AQ339&lt;&gt;"","",IF(SUMPRODUCT(--(BM27:BM1509=BC26),--(BL27:BL1509&lt;&gt;""),--ISNUMBER(SEARCH(" "&amp;BL27:BL1509&amp;" ",AP339)))&gt;0,BC26,"")))</f>
        <v/>
      </c>
      <c r="BD339" s="967" t="str" cm="1">
        <f t="array" ref="BD339">IF(AM339="","",IF(AQ339&lt;&gt;"","",IF(SUMPRODUCT(--(BM27:BM1509=BD26),--(BL27:BL1509&lt;&gt;""),--ISNUMBER(SEARCH(" "&amp;BL27:BL1509&amp;" ",AP339)))&gt;0,BD26,"")))</f>
        <v/>
      </c>
      <c r="BE339" s="967" t="str" cm="1">
        <f t="array" ref="BE339">IF(AM339="","",IF(AQ339&lt;&gt;"","",IF(SUMPRODUCT(--(BM27:BM1509=BE26),--(BL27:BL1509&lt;&gt;""),--ISNUMBER(SEARCH(" "&amp;BL27:BL1509&amp;" ",AP339)))&gt;0,BE26,"")))</f>
        <v/>
      </c>
      <c r="BF339" s="967" t="str" cm="1">
        <f t="array" ref="BF339">IF(AM339="","",IF(AQ339&lt;&gt;"","",IF(SUMPRODUCT(--(BM27:BM1509=BF26),--(BL27:BL1509&lt;&gt;""),--ISNUMBER(SEARCH(" "&amp;BL27:BL1509&amp;" ",AP339)))&gt;0,BF26,"")))</f>
        <v/>
      </c>
      <c r="BG339" s="967" t="str" cm="1">
        <f t="array" ref="BG339">IF(AM339="","",IF(AQ339&lt;&gt;"","",IF(SUMPRODUCT(--(BM27:BM1509=BG26),--(BL27:BL1509&lt;&gt;""),--ISNUMBER(SEARCH(" "&amp;BL27:BL1509&amp;" ",AP339)))&gt;0,BG26,"")))</f>
        <v/>
      </c>
      <c r="BH339" s="967" t="str" cm="1">
        <f t="array" ref="BH339">IF(AM339="","",IF(AQ339&lt;&gt;"","",IF(SUMPRODUCT(--(BM27:BM1509=BH26),--(BL27:BL1509&lt;&gt;""),--ISNUMBER(SEARCH(" "&amp;BL27:BL1509&amp;" ",AP339)))&gt;0,BH26,"")))</f>
        <v/>
      </c>
      <c r="BI339" s="967" t="str" cm="1">
        <f t="array" ref="BI339">IF(AM339="","",IF(AQ339&lt;&gt;"","",IF(SUMPRODUCT(--(BM27:BM1509=BI26),--(BL27:BL1509&lt;&gt;""),--ISNUMBER(SEARCH(" "&amp;BL27:BL1509&amp;" ",AP339)))&gt;0,BI26,"")))</f>
        <v/>
      </c>
      <c r="BJ339" s="967" t="str" cm="1">
        <f t="array" ref="BJ339">IF(AM339="","",IF(AS339&lt;&gt;"",BJ26,IF(AR339&lt;&gt;"","",IF(AQ339&lt;&gt;"","",IF(SUMPRODUCT(--(BM27:BM1509=BJ26),--(BL27:BL1509&lt;&gt;""),--ISNUMBER(SEARCH(" "&amp;BL27:BL1509&amp;" ",AP339)))&gt;0,BJ26,"")))))</f>
        <v/>
      </c>
      <c r="BL339" s="968" t="s">
        <v>2336</v>
      </c>
      <c r="BM339" s="968" t="s">
        <v>1962</v>
      </c>
      <c r="CM339" s="49">
        <v>1</v>
      </c>
    </row>
    <row r="340" spans="4:91" ht="30" customHeight="1">
      <c r="D340" s="674"/>
      <c r="E340" s="680"/>
      <c r="F340" s="681"/>
      <c r="G340" s="680"/>
      <c r="H340" s="682"/>
      <c r="I340" s="891"/>
      <c r="J340" s="892"/>
      <c r="K340" s="745"/>
      <c r="L340" s="893"/>
      <c r="M340" s="894"/>
      <c r="N340" s="895"/>
      <c r="O340" s="896"/>
      <c r="P340" s="137"/>
      <c r="Q340" s="897"/>
      <c r="R340" s="751"/>
      <c r="S340" s="898"/>
      <c r="T340" s="753"/>
      <c r="U340" s="899"/>
      <c r="V340" s="900"/>
      <c r="W340" s="756"/>
      <c r="X340" s="764"/>
      <c r="AB340" s="65"/>
      <c r="AC340" s="984" t="str">
        <f t="shared" si="64"/>
        <v/>
      </c>
      <c r="AD340" s="982"/>
      <c r="AF340" s="964" t="str">
        <f>IF(AG340="","",COUNTIF(AG27:AG340,"&lt;&gt;"))</f>
        <v/>
      </c>
      <c r="AG340" s="965" t="str" cm="1">
        <f t="array" ref="AG340">IF(AK340="","",IF(LEN(AK340)&lt;=MAX(10,AF22),AK340,IFERROR(LEFT(AK340,LOOKUP(2,1/(MID(AK340,ROW(10:509),1)=" ")/(ROW(10:509)&lt;=MAX(10,AF22)),ROW(10:509))-1),LEFT(AK340,MAX(10,AF22)))))</f>
        <v/>
      </c>
      <c r="AH340" s="964" t="str">
        <f t="shared" si="67"/>
        <v/>
      </c>
      <c r="AI340" s="964" t="str">
        <f t="shared" si="68"/>
        <v/>
      </c>
      <c r="AJ340" s="964" t="str">
        <f>IF(AL339&lt;&gt;"",AJ339,IF(AJ339&lt;MAX(Z27:Z326),AJ339+1,""))</f>
        <v/>
      </c>
      <c r="AK340" s="965" t="str">
        <f>IF(AJ340="","",IF(AL339&lt;&gt;"",AL339,INDEX(AD27:AD326,MATCH(AJ340,Z27:Z326,0))))</f>
        <v/>
      </c>
      <c r="AL340" s="965" t="str">
        <f t="shared" si="69"/>
        <v/>
      </c>
      <c r="AM340" s="965" t="str">
        <f t="shared" si="70"/>
        <v/>
      </c>
      <c r="AN340" s="964" t="str">
        <f t="shared" si="71"/>
        <v/>
      </c>
      <c r="AO340" s="964" t="str">
        <f t="shared" si="72"/>
        <v/>
      </c>
      <c r="AP340" s="965" t="str">
        <f t="shared" si="73"/>
        <v/>
      </c>
      <c r="AQ340" s="964" t="str">
        <f>IF(AM340="","",IF(COUNTIF(BO27:BO309,TRIM(AP340))&gt;0,"EXCLUSION EXACTE",""))</f>
        <v/>
      </c>
      <c r="AR340" s="964" t="str" cm="1">
        <f t="array" ref="AR340">IF(AM340="","",IF(SUMPRODUCT(--(BO27:BO309&lt;&gt;""),--ISNUMBER(SEARCH(" "&amp;BO27:BO309&amp;" ",AP340)))&gt;0,"BLOQUE MOLLUSQUES",""))</f>
        <v/>
      </c>
      <c r="AS340" s="964" t="str" cm="1">
        <f t="array" ref="AS340">IF(AM340="","",IF(SUMPRODUCT(--(BS27:BS309&lt;&gt;""),--ISNUMBER(SEARCH(" "&amp;BS27:BS309&amp;" ",AP340)))&gt;0,"FORCE MOLLUSQUES",""))</f>
        <v/>
      </c>
      <c r="AT340" s="965" t="str">
        <f t="shared" si="74"/>
        <v/>
      </c>
      <c r="AU340" s="965" t="str">
        <f t="shared" si="77"/>
        <v/>
      </c>
      <c r="AV340" s="964" t="str">
        <f t="shared" si="75"/>
        <v/>
      </c>
      <c r="AW340" s="964" t="str" cm="1">
        <f t="array" ref="AW340">IF(AM340="","",IF(AQ340&lt;&gt;"","",IF(SUMPRODUCT(--(BM27:BM1509=AW26),--(BL27:BL1509&lt;&gt;""),--ISNUMBER(SEARCH(" "&amp;BL27:BL1509&amp;" ",AP340)))&gt;0,AW26,"")))</f>
        <v/>
      </c>
      <c r="AX340" s="964" t="str" cm="1">
        <f t="array" ref="AX340">IF(AM340="","",IF(AQ340&lt;&gt;"","",IF(SUMPRODUCT(--(BM27:BM1509=AX26),--(BL27:BL1509&lt;&gt;""),--ISNUMBER(SEARCH(" "&amp;BL27:BL1509&amp;" ",AP340)))&gt;0,AX26,"")))</f>
        <v/>
      </c>
      <c r="AY340" s="964" t="str" cm="1">
        <f t="array" ref="AY340">IF(AM340="","",IF(AQ340&lt;&gt;"","",IF(SUMPRODUCT(--(BM27:BM1509=AY26),--(BL27:BL1509&lt;&gt;""),--ISNUMBER(SEARCH(" "&amp;BL27:BL1509&amp;" ",AP340)))&gt;0,AY26,"")))</f>
        <v/>
      </c>
      <c r="AZ340" s="964" t="str" cm="1">
        <f t="array" ref="AZ340">IF(AM340="","",IF(AQ340&lt;&gt;"","",IF(SUMPRODUCT(--(BM27:BM1509=AZ26),--(BL27:BL1509&lt;&gt;""),--ISNUMBER(SEARCH(" "&amp;BL27:BL1509&amp;" ",AP340)))&gt;0,AZ26,"")))</f>
        <v/>
      </c>
      <c r="BA340" s="964" t="str" cm="1">
        <f t="array" ref="BA340">IF(AM340="","",IF(AQ340&lt;&gt;"","",IF(SUMPRODUCT(--(BM27:BM1509=BA26),--(BL27:BL1509&lt;&gt;""),--ISNUMBER(SEARCH(" "&amp;BL27:BL1509&amp;" ",AP340)))&gt;0,BA26,"")))</f>
        <v/>
      </c>
      <c r="BB340" s="964" t="str" cm="1">
        <f t="array" ref="BB340">IF(AM340="","",IF(AQ340&lt;&gt;"","",IF(SUMPRODUCT(--(BM27:BM1509=BB26),--(BL27:BL1509&lt;&gt;""),--ISNUMBER(SEARCH(" "&amp;BL27:BL1509&amp;" ",AP340)))&gt;0,BB26,"")))</f>
        <v/>
      </c>
      <c r="BC340" s="964" t="str" cm="1">
        <f t="array" ref="BC340">IF(AM340="","",IF(AQ340&lt;&gt;"","",IF(SUMPRODUCT(--(BM27:BM1509=BC26),--(BL27:BL1509&lt;&gt;""),--ISNUMBER(SEARCH(" "&amp;BL27:BL1509&amp;" ",AP340)))&gt;0,BC26,"")))</f>
        <v/>
      </c>
      <c r="BD340" s="964" t="str" cm="1">
        <f t="array" ref="BD340">IF(AM340="","",IF(AQ340&lt;&gt;"","",IF(SUMPRODUCT(--(BM27:BM1509=BD26),--(BL27:BL1509&lt;&gt;""),--ISNUMBER(SEARCH(" "&amp;BL27:BL1509&amp;" ",AP340)))&gt;0,BD26,"")))</f>
        <v/>
      </c>
      <c r="BE340" s="964" t="str" cm="1">
        <f t="array" ref="BE340">IF(AM340="","",IF(AQ340&lt;&gt;"","",IF(SUMPRODUCT(--(BM27:BM1509=BE26),--(BL27:BL1509&lt;&gt;""),--ISNUMBER(SEARCH(" "&amp;BL27:BL1509&amp;" ",AP340)))&gt;0,BE26,"")))</f>
        <v/>
      </c>
      <c r="BF340" s="964" t="str" cm="1">
        <f t="array" ref="BF340">IF(AM340="","",IF(AQ340&lt;&gt;"","",IF(SUMPRODUCT(--(BM27:BM1509=BF26),--(BL27:BL1509&lt;&gt;""),--ISNUMBER(SEARCH(" "&amp;BL27:BL1509&amp;" ",AP340)))&gt;0,BF26,"")))</f>
        <v/>
      </c>
      <c r="BG340" s="964" t="str" cm="1">
        <f t="array" ref="BG340">IF(AM340="","",IF(AQ340&lt;&gt;"","",IF(SUMPRODUCT(--(BM27:BM1509=BG26),--(BL27:BL1509&lt;&gt;""),--ISNUMBER(SEARCH(" "&amp;BL27:BL1509&amp;" ",AP340)))&gt;0,BG26,"")))</f>
        <v/>
      </c>
      <c r="BH340" s="964" t="str" cm="1">
        <f t="array" ref="BH340">IF(AM340="","",IF(AQ340&lt;&gt;"","",IF(SUMPRODUCT(--(BM27:BM1509=BH26),--(BL27:BL1509&lt;&gt;""),--ISNUMBER(SEARCH(" "&amp;BL27:BL1509&amp;" ",AP340)))&gt;0,BH26,"")))</f>
        <v/>
      </c>
      <c r="BI340" s="964" t="str" cm="1">
        <f t="array" ref="BI340">IF(AM340="","",IF(AQ340&lt;&gt;"","",IF(SUMPRODUCT(--(BM27:BM1509=BI26),--(BL27:BL1509&lt;&gt;""),--ISNUMBER(SEARCH(" "&amp;BL27:BL1509&amp;" ",AP340)))&gt;0,BI26,"")))</f>
        <v/>
      </c>
      <c r="BJ340" s="964" t="str" cm="1">
        <f t="array" ref="BJ340">IF(AM340="","",IF(AS340&lt;&gt;"",BJ26,IF(AR340&lt;&gt;"","",IF(AQ340&lt;&gt;"","",IF(SUMPRODUCT(--(BM27:BM1509=BJ26),--(BL27:BL1509&lt;&gt;""),--ISNUMBER(SEARCH(" "&amp;BL27:BL1509&amp;" ",AP340)))&gt;0,BJ26,"")))))</f>
        <v/>
      </c>
      <c r="BL340" s="964" t="s">
        <v>2337</v>
      </c>
      <c r="BM340" s="964" t="s">
        <v>1962</v>
      </c>
      <c r="CM340" s="49">
        <v>1</v>
      </c>
    </row>
    <row r="341" spans="4:91" ht="30" customHeight="1">
      <c r="D341" s="674"/>
      <c r="E341" s="680"/>
      <c r="F341" s="681"/>
      <c r="G341" s="680"/>
      <c r="H341" s="682"/>
      <c r="I341" s="891"/>
      <c r="J341" s="892"/>
      <c r="K341" s="745"/>
      <c r="L341" s="893"/>
      <c r="M341" s="894"/>
      <c r="N341" s="895"/>
      <c r="O341" s="896"/>
      <c r="P341" s="137"/>
      <c r="Q341" s="897"/>
      <c r="R341" s="751"/>
      <c r="S341" s="898"/>
      <c r="T341" s="753"/>
      <c r="U341" s="899"/>
      <c r="V341" s="900"/>
      <c r="W341" s="756"/>
      <c r="X341" s="764"/>
      <c r="AB341" s="65"/>
      <c r="AC341" s="984" t="str">
        <f t="shared" si="64"/>
        <v/>
      </c>
      <c r="AD341" s="982"/>
      <c r="AF341" s="963" t="str">
        <f>IF(AG341="","",COUNTIF(AG27:AG341,"&lt;&gt;"))</f>
        <v/>
      </c>
      <c r="AG341" s="958" t="str" cm="1">
        <f t="array" ref="AG341">IF(AK341="","",IF(LEN(AK341)&lt;=MAX(10,AF22),AK341,IFERROR(LEFT(AK341,LOOKUP(2,1/(MID(AK341,ROW(10:509),1)=" ")/(ROW(10:509)&lt;=MAX(10,AF22)),ROW(10:509))-1),LEFT(AK341,MAX(10,AF22)))))</f>
        <v/>
      </c>
      <c r="AH341" s="963" t="str">
        <f t="shared" si="67"/>
        <v/>
      </c>
      <c r="AI341" s="963" t="str">
        <f t="shared" si="68"/>
        <v/>
      </c>
      <c r="AJ341" s="964" t="str">
        <f>IF(AL340&lt;&gt;"",AJ340,IF(AJ340&lt;MAX(Z27:Z326),AJ340+1,""))</f>
        <v/>
      </c>
      <c r="AK341" s="965" t="str">
        <f>IF(AJ341="","",IF(AL340&lt;&gt;"",AL340,INDEX(AD27:AD326,MATCH(AJ341,Z27:Z326,0))))</f>
        <v/>
      </c>
      <c r="AL341" s="965" t="str">
        <f t="shared" si="69"/>
        <v/>
      </c>
      <c r="AM341" s="966" t="str">
        <f t="shared" si="70"/>
        <v/>
      </c>
      <c r="AN341" s="967" t="str">
        <f t="shared" si="71"/>
        <v/>
      </c>
      <c r="AO341" s="967" t="str">
        <f t="shared" si="72"/>
        <v/>
      </c>
      <c r="AP341" s="966" t="str">
        <f t="shared" si="73"/>
        <v/>
      </c>
      <c r="AQ341" s="967" t="str">
        <f>IF(AM341="","",IF(COUNTIF(BO27:BO309,TRIM(AP341))&gt;0,"EXCLUSION EXACTE",""))</f>
        <v/>
      </c>
      <c r="AR341" s="967" t="str" cm="1">
        <f t="array" ref="AR341">IF(AM341="","",IF(SUMPRODUCT(--(BO27:BO309&lt;&gt;""),--ISNUMBER(SEARCH(" "&amp;BO27:BO309&amp;" ",AP341)))&gt;0,"BLOQUE MOLLUSQUES",""))</f>
        <v/>
      </c>
      <c r="AS341" s="967" t="str" cm="1">
        <f t="array" ref="AS341">IF(AM341="","",IF(SUMPRODUCT(--(BS27:BS309&lt;&gt;""),--ISNUMBER(SEARCH(" "&amp;BS27:BS309&amp;" ",AP341)))&gt;0,"FORCE MOLLUSQUES",""))</f>
        <v/>
      </c>
      <c r="AT341" s="966" t="str">
        <f t="shared" si="74"/>
        <v/>
      </c>
      <c r="AU341" s="966" t="str">
        <f t="shared" si="77"/>
        <v/>
      </c>
      <c r="AV341" s="967" t="str">
        <f t="shared" si="75"/>
        <v/>
      </c>
      <c r="AW341" s="967" t="str" cm="1">
        <f t="array" ref="AW341">IF(AM341="","",IF(AQ341&lt;&gt;"","",IF(SUMPRODUCT(--(BM27:BM1509=AW26),--(BL27:BL1509&lt;&gt;""),--ISNUMBER(SEARCH(" "&amp;BL27:BL1509&amp;" ",AP341)))&gt;0,AW26,"")))</f>
        <v/>
      </c>
      <c r="AX341" s="967" t="str" cm="1">
        <f t="array" ref="AX341">IF(AM341="","",IF(AQ341&lt;&gt;"","",IF(SUMPRODUCT(--(BM27:BM1509=AX26),--(BL27:BL1509&lt;&gt;""),--ISNUMBER(SEARCH(" "&amp;BL27:BL1509&amp;" ",AP341)))&gt;0,AX26,"")))</f>
        <v/>
      </c>
      <c r="AY341" s="967" t="str" cm="1">
        <f t="array" ref="AY341">IF(AM341="","",IF(AQ341&lt;&gt;"","",IF(SUMPRODUCT(--(BM27:BM1509=AY26),--(BL27:BL1509&lt;&gt;""),--ISNUMBER(SEARCH(" "&amp;BL27:BL1509&amp;" ",AP341)))&gt;0,AY26,"")))</f>
        <v/>
      </c>
      <c r="AZ341" s="967" t="str" cm="1">
        <f t="array" ref="AZ341">IF(AM341="","",IF(AQ341&lt;&gt;"","",IF(SUMPRODUCT(--(BM27:BM1509=AZ26),--(BL27:BL1509&lt;&gt;""),--ISNUMBER(SEARCH(" "&amp;BL27:BL1509&amp;" ",AP341)))&gt;0,AZ26,"")))</f>
        <v/>
      </c>
      <c r="BA341" s="967" t="str" cm="1">
        <f t="array" ref="BA341">IF(AM341="","",IF(AQ341&lt;&gt;"","",IF(SUMPRODUCT(--(BM27:BM1509=BA26),--(BL27:BL1509&lt;&gt;""),--ISNUMBER(SEARCH(" "&amp;BL27:BL1509&amp;" ",AP341)))&gt;0,BA26,"")))</f>
        <v/>
      </c>
      <c r="BB341" s="967" t="str" cm="1">
        <f t="array" ref="BB341">IF(AM341="","",IF(AQ341&lt;&gt;"","",IF(SUMPRODUCT(--(BM27:BM1509=BB26),--(BL27:BL1509&lt;&gt;""),--ISNUMBER(SEARCH(" "&amp;BL27:BL1509&amp;" ",AP341)))&gt;0,BB26,"")))</f>
        <v/>
      </c>
      <c r="BC341" s="967" t="str" cm="1">
        <f t="array" ref="BC341">IF(AM341="","",IF(AQ341&lt;&gt;"","",IF(SUMPRODUCT(--(BM27:BM1509=BC26),--(BL27:BL1509&lt;&gt;""),--ISNUMBER(SEARCH(" "&amp;BL27:BL1509&amp;" ",AP341)))&gt;0,BC26,"")))</f>
        <v/>
      </c>
      <c r="BD341" s="967" t="str" cm="1">
        <f t="array" ref="BD341">IF(AM341="","",IF(AQ341&lt;&gt;"","",IF(SUMPRODUCT(--(BM27:BM1509=BD26),--(BL27:BL1509&lt;&gt;""),--ISNUMBER(SEARCH(" "&amp;BL27:BL1509&amp;" ",AP341)))&gt;0,BD26,"")))</f>
        <v/>
      </c>
      <c r="BE341" s="967" t="str" cm="1">
        <f t="array" ref="BE341">IF(AM341="","",IF(AQ341&lt;&gt;"","",IF(SUMPRODUCT(--(BM27:BM1509=BE26),--(BL27:BL1509&lt;&gt;""),--ISNUMBER(SEARCH(" "&amp;BL27:BL1509&amp;" ",AP341)))&gt;0,BE26,"")))</f>
        <v/>
      </c>
      <c r="BF341" s="967" t="str" cm="1">
        <f t="array" ref="BF341">IF(AM341="","",IF(AQ341&lt;&gt;"","",IF(SUMPRODUCT(--(BM27:BM1509=BF26),--(BL27:BL1509&lt;&gt;""),--ISNUMBER(SEARCH(" "&amp;BL27:BL1509&amp;" ",AP341)))&gt;0,BF26,"")))</f>
        <v/>
      </c>
      <c r="BG341" s="967" t="str" cm="1">
        <f t="array" ref="BG341">IF(AM341="","",IF(AQ341&lt;&gt;"","",IF(SUMPRODUCT(--(BM27:BM1509=BG26),--(BL27:BL1509&lt;&gt;""),--ISNUMBER(SEARCH(" "&amp;BL27:BL1509&amp;" ",AP341)))&gt;0,BG26,"")))</f>
        <v/>
      </c>
      <c r="BH341" s="967" t="str" cm="1">
        <f t="array" ref="BH341">IF(AM341="","",IF(AQ341&lt;&gt;"","",IF(SUMPRODUCT(--(BM27:BM1509=BH26),--(BL27:BL1509&lt;&gt;""),--ISNUMBER(SEARCH(" "&amp;BL27:BL1509&amp;" ",AP341)))&gt;0,BH26,"")))</f>
        <v/>
      </c>
      <c r="BI341" s="967" t="str" cm="1">
        <f t="array" ref="BI341">IF(AM341="","",IF(AQ341&lt;&gt;"","",IF(SUMPRODUCT(--(BM27:BM1509=BI26),--(BL27:BL1509&lt;&gt;""),--ISNUMBER(SEARCH(" "&amp;BL27:BL1509&amp;" ",AP341)))&gt;0,BI26,"")))</f>
        <v/>
      </c>
      <c r="BJ341" s="967" t="str" cm="1">
        <f t="array" ref="BJ341">IF(AM341="","",IF(AS341&lt;&gt;"",BJ26,IF(AR341&lt;&gt;"","",IF(AQ341&lt;&gt;"","",IF(SUMPRODUCT(--(BM27:BM1509=BJ26),--(BL27:BL1509&lt;&gt;""),--ISNUMBER(SEARCH(" "&amp;BL27:BL1509&amp;" ",AP341)))&gt;0,BJ26,"")))))</f>
        <v/>
      </c>
      <c r="BL341" s="968" t="s">
        <v>2338</v>
      </c>
      <c r="BM341" s="968" t="s">
        <v>1962</v>
      </c>
      <c r="CM341" s="49">
        <v>1</v>
      </c>
    </row>
    <row r="342" spans="4:91" ht="30" customHeight="1">
      <c r="D342" s="674"/>
      <c r="E342" s="680"/>
      <c r="F342" s="681"/>
      <c r="G342" s="680"/>
      <c r="H342" s="682"/>
      <c r="I342" s="891"/>
      <c r="J342" s="892"/>
      <c r="K342" s="745"/>
      <c r="L342" s="893"/>
      <c r="M342" s="894"/>
      <c r="N342" s="895"/>
      <c r="O342" s="896"/>
      <c r="P342" s="137"/>
      <c r="Q342" s="897"/>
      <c r="R342" s="751"/>
      <c r="S342" s="898"/>
      <c r="T342" s="753"/>
      <c r="U342" s="899"/>
      <c r="V342" s="900"/>
      <c r="W342" s="756"/>
      <c r="X342" s="764"/>
      <c r="AB342" s="65"/>
      <c r="AC342" s="984" t="str">
        <f t="shared" si="64"/>
        <v/>
      </c>
      <c r="AD342" s="982"/>
      <c r="AF342" s="964" t="str">
        <f>IF(AG342="","",COUNTIF(AG27:AG342,"&lt;&gt;"))</f>
        <v/>
      </c>
      <c r="AG342" s="965" t="str" cm="1">
        <f t="array" ref="AG342">IF(AK342="","",IF(LEN(AK342)&lt;=MAX(10,AF22),AK342,IFERROR(LEFT(AK342,LOOKUP(2,1/(MID(AK342,ROW(10:509),1)=" ")/(ROW(10:509)&lt;=MAX(10,AF22)),ROW(10:509))-1),LEFT(AK342,MAX(10,AF22)))))</f>
        <v/>
      </c>
      <c r="AH342" s="964" t="str">
        <f t="shared" si="67"/>
        <v/>
      </c>
      <c r="AI342" s="964" t="str">
        <f t="shared" si="68"/>
        <v/>
      </c>
      <c r="AJ342" s="964" t="str">
        <f>IF(AL341&lt;&gt;"",AJ341,IF(AJ341&lt;MAX(Z27:Z326),AJ341+1,""))</f>
        <v/>
      </c>
      <c r="AK342" s="965" t="str">
        <f>IF(AJ342="","",IF(AL341&lt;&gt;"",AL341,INDEX(AD27:AD326,MATCH(AJ342,Z27:Z326,0))))</f>
        <v/>
      </c>
      <c r="AL342" s="965" t="str">
        <f t="shared" si="69"/>
        <v/>
      </c>
      <c r="AM342" s="965" t="str">
        <f t="shared" si="70"/>
        <v/>
      </c>
      <c r="AN342" s="964" t="str">
        <f t="shared" si="71"/>
        <v/>
      </c>
      <c r="AO342" s="964" t="str">
        <f t="shared" si="72"/>
        <v/>
      </c>
      <c r="AP342" s="965" t="str">
        <f t="shared" si="73"/>
        <v/>
      </c>
      <c r="AQ342" s="964" t="str">
        <f>IF(AM342="","",IF(COUNTIF(BO27:BO309,TRIM(AP342))&gt;0,"EXCLUSION EXACTE",""))</f>
        <v/>
      </c>
      <c r="AR342" s="964" t="str" cm="1">
        <f t="array" ref="AR342">IF(AM342="","",IF(SUMPRODUCT(--(BO27:BO309&lt;&gt;""),--ISNUMBER(SEARCH(" "&amp;BO27:BO309&amp;" ",AP342)))&gt;0,"BLOQUE MOLLUSQUES",""))</f>
        <v/>
      </c>
      <c r="AS342" s="964" t="str" cm="1">
        <f t="array" ref="AS342">IF(AM342="","",IF(SUMPRODUCT(--(BS27:BS309&lt;&gt;""),--ISNUMBER(SEARCH(" "&amp;BS27:BS309&amp;" ",AP342)))&gt;0,"FORCE MOLLUSQUES",""))</f>
        <v/>
      </c>
      <c r="AT342" s="965" t="str">
        <f t="shared" si="74"/>
        <v/>
      </c>
      <c r="AU342" s="965" t="str">
        <f t="shared" si="77"/>
        <v/>
      </c>
      <c r="AV342" s="964" t="str">
        <f t="shared" si="75"/>
        <v/>
      </c>
      <c r="AW342" s="964" t="str" cm="1">
        <f t="array" ref="AW342">IF(AM342="","",IF(AQ342&lt;&gt;"","",IF(SUMPRODUCT(--(BM27:BM1509=AW26),--(BL27:BL1509&lt;&gt;""),--ISNUMBER(SEARCH(" "&amp;BL27:BL1509&amp;" ",AP342)))&gt;0,AW26,"")))</f>
        <v/>
      </c>
      <c r="AX342" s="964" t="str" cm="1">
        <f t="array" ref="AX342">IF(AM342="","",IF(AQ342&lt;&gt;"","",IF(SUMPRODUCT(--(BM27:BM1509=AX26),--(BL27:BL1509&lt;&gt;""),--ISNUMBER(SEARCH(" "&amp;BL27:BL1509&amp;" ",AP342)))&gt;0,AX26,"")))</f>
        <v/>
      </c>
      <c r="AY342" s="964" t="str" cm="1">
        <f t="array" ref="AY342">IF(AM342="","",IF(AQ342&lt;&gt;"","",IF(SUMPRODUCT(--(BM27:BM1509=AY26),--(BL27:BL1509&lt;&gt;""),--ISNUMBER(SEARCH(" "&amp;BL27:BL1509&amp;" ",AP342)))&gt;0,AY26,"")))</f>
        <v/>
      </c>
      <c r="AZ342" s="964" t="str" cm="1">
        <f t="array" ref="AZ342">IF(AM342="","",IF(AQ342&lt;&gt;"","",IF(SUMPRODUCT(--(BM27:BM1509=AZ26),--(BL27:BL1509&lt;&gt;""),--ISNUMBER(SEARCH(" "&amp;BL27:BL1509&amp;" ",AP342)))&gt;0,AZ26,"")))</f>
        <v/>
      </c>
      <c r="BA342" s="964" t="str" cm="1">
        <f t="array" ref="BA342">IF(AM342="","",IF(AQ342&lt;&gt;"","",IF(SUMPRODUCT(--(BM27:BM1509=BA26),--(BL27:BL1509&lt;&gt;""),--ISNUMBER(SEARCH(" "&amp;BL27:BL1509&amp;" ",AP342)))&gt;0,BA26,"")))</f>
        <v/>
      </c>
      <c r="BB342" s="964" t="str" cm="1">
        <f t="array" ref="BB342">IF(AM342="","",IF(AQ342&lt;&gt;"","",IF(SUMPRODUCT(--(BM27:BM1509=BB26),--(BL27:BL1509&lt;&gt;""),--ISNUMBER(SEARCH(" "&amp;BL27:BL1509&amp;" ",AP342)))&gt;0,BB26,"")))</f>
        <v/>
      </c>
      <c r="BC342" s="964" t="str" cm="1">
        <f t="array" ref="BC342">IF(AM342="","",IF(AQ342&lt;&gt;"","",IF(SUMPRODUCT(--(BM27:BM1509=BC26),--(BL27:BL1509&lt;&gt;""),--ISNUMBER(SEARCH(" "&amp;BL27:BL1509&amp;" ",AP342)))&gt;0,BC26,"")))</f>
        <v/>
      </c>
      <c r="BD342" s="964" t="str" cm="1">
        <f t="array" ref="BD342">IF(AM342="","",IF(AQ342&lt;&gt;"","",IF(SUMPRODUCT(--(BM27:BM1509=BD26),--(BL27:BL1509&lt;&gt;""),--ISNUMBER(SEARCH(" "&amp;BL27:BL1509&amp;" ",AP342)))&gt;0,BD26,"")))</f>
        <v/>
      </c>
      <c r="BE342" s="964" t="str" cm="1">
        <f t="array" ref="BE342">IF(AM342="","",IF(AQ342&lt;&gt;"","",IF(SUMPRODUCT(--(BM27:BM1509=BE26),--(BL27:BL1509&lt;&gt;""),--ISNUMBER(SEARCH(" "&amp;BL27:BL1509&amp;" ",AP342)))&gt;0,BE26,"")))</f>
        <v/>
      </c>
      <c r="BF342" s="964" t="str" cm="1">
        <f t="array" ref="BF342">IF(AM342="","",IF(AQ342&lt;&gt;"","",IF(SUMPRODUCT(--(BM27:BM1509=BF26),--(BL27:BL1509&lt;&gt;""),--ISNUMBER(SEARCH(" "&amp;BL27:BL1509&amp;" ",AP342)))&gt;0,BF26,"")))</f>
        <v/>
      </c>
      <c r="BG342" s="964" t="str" cm="1">
        <f t="array" ref="BG342">IF(AM342="","",IF(AQ342&lt;&gt;"","",IF(SUMPRODUCT(--(BM27:BM1509=BG26),--(BL27:BL1509&lt;&gt;""),--ISNUMBER(SEARCH(" "&amp;BL27:BL1509&amp;" ",AP342)))&gt;0,BG26,"")))</f>
        <v/>
      </c>
      <c r="BH342" s="964" t="str" cm="1">
        <f t="array" ref="BH342">IF(AM342="","",IF(AQ342&lt;&gt;"","",IF(SUMPRODUCT(--(BM27:BM1509=BH26),--(BL27:BL1509&lt;&gt;""),--ISNUMBER(SEARCH(" "&amp;BL27:BL1509&amp;" ",AP342)))&gt;0,BH26,"")))</f>
        <v/>
      </c>
      <c r="BI342" s="964" t="str" cm="1">
        <f t="array" ref="BI342">IF(AM342="","",IF(AQ342&lt;&gt;"","",IF(SUMPRODUCT(--(BM27:BM1509=BI26),--(BL27:BL1509&lt;&gt;""),--ISNUMBER(SEARCH(" "&amp;BL27:BL1509&amp;" ",AP342)))&gt;0,BI26,"")))</f>
        <v/>
      </c>
      <c r="BJ342" s="964" t="str" cm="1">
        <f t="array" ref="BJ342">IF(AM342="","",IF(AS342&lt;&gt;"",BJ26,IF(AR342&lt;&gt;"","",IF(AQ342&lt;&gt;"","",IF(SUMPRODUCT(--(BM27:BM1509=BJ26),--(BL27:BL1509&lt;&gt;""),--ISNUMBER(SEARCH(" "&amp;BL27:BL1509&amp;" ",AP342)))&gt;0,BJ26,"")))))</f>
        <v/>
      </c>
      <c r="BL342" s="964" t="s">
        <v>2339</v>
      </c>
      <c r="BM342" s="964" t="s">
        <v>1962</v>
      </c>
      <c r="CM342" s="49">
        <v>1</v>
      </c>
    </row>
    <row r="343" spans="4:91" ht="30" customHeight="1">
      <c r="D343" s="674"/>
      <c r="E343" s="680"/>
      <c r="F343" s="681"/>
      <c r="G343" s="680"/>
      <c r="H343" s="682"/>
      <c r="I343" s="891"/>
      <c r="J343" s="892"/>
      <c r="K343" s="745"/>
      <c r="L343" s="893"/>
      <c r="M343" s="894"/>
      <c r="N343" s="895"/>
      <c r="O343" s="896"/>
      <c r="P343" s="137"/>
      <c r="Q343" s="897"/>
      <c r="R343" s="751"/>
      <c r="S343" s="898"/>
      <c r="T343" s="753"/>
      <c r="U343" s="899"/>
      <c r="V343" s="900"/>
      <c r="W343" s="756"/>
      <c r="X343" s="764"/>
      <c r="AB343" s="65"/>
      <c r="AC343" s="984" t="str">
        <f t="shared" si="64"/>
        <v/>
      </c>
      <c r="AD343" s="982"/>
      <c r="AF343" s="963" t="str">
        <f>IF(AG343="","",COUNTIF(AG27:AG343,"&lt;&gt;"))</f>
        <v/>
      </c>
      <c r="AG343" s="958" t="str" cm="1">
        <f t="array" ref="AG343">IF(AK343="","",IF(LEN(AK343)&lt;=MAX(10,AF22),AK343,IFERROR(LEFT(AK343,LOOKUP(2,1/(MID(AK343,ROW(10:509),1)=" ")/(ROW(10:509)&lt;=MAX(10,AF22)),ROW(10:509))-1),LEFT(AK343,MAX(10,AF22)))))</f>
        <v/>
      </c>
      <c r="AH343" s="963" t="str">
        <f t="shared" si="67"/>
        <v/>
      </c>
      <c r="AI343" s="963" t="str">
        <f t="shared" si="68"/>
        <v/>
      </c>
      <c r="AJ343" s="964" t="str">
        <f>IF(AL342&lt;&gt;"",AJ342,IF(AJ342&lt;MAX(Z27:Z326),AJ342+1,""))</f>
        <v/>
      </c>
      <c r="AK343" s="965" t="str">
        <f>IF(AJ343="","",IF(AL342&lt;&gt;"",AL342,INDEX(AD27:AD326,MATCH(AJ343,Z27:Z326,0))))</f>
        <v/>
      </c>
      <c r="AL343" s="965" t="str">
        <f t="shared" si="69"/>
        <v/>
      </c>
      <c r="AM343" s="966" t="str">
        <f t="shared" si="70"/>
        <v/>
      </c>
      <c r="AN343" s="967" t="str">
        <f t="shared" si="71"/>
        <v/>
      </c>
      <c r="AO343" s="967" t="str">
        <f t="shared" si="72"/>
        <v/>
      </c>
      <c r="AP343" s="966" t="str">
        <f t="shared" si="73"/>
        <v/>
      </c>
      <c r="AQ343" s="967" t="str">
        <f>IF(AM343="","",IF(COUNTIF(BO27:BO309,TRIM(AP343))&gt;0,"EXCLUSION EXACTE",""))</f>
        <v/>
      </c>
      <c r="AR343" s="967" t="str" cm="1">
        <f t="array" ref="AR343">IF(AM343="","",IF(SUMPRODUCT(--(BO27:BO309&lt;&gt;""),--ISNUMBER(SEARCH(" "&amp;BO27:BO309&amp;" ",AP343)))&gt;0,"BLOQUE MOLLUSQUES",""))</f>
        <v/>
      </c>
      <c r="AS343" s="967" t="str" cm="1">
        <f t="array" ref="AS343">IF(AM343="","",IF(SUMPRODUCT(--(BS27:BS309&lt;&gt;""),--ISNUMBER(SEARCH(" "&amp;BS27:BS309&amp;" ",AP343)))&gt;0,"FORCE MOLLUSQUES",""))</f>
        <v/>
      </c>
      <c r="AT343" s="966" t="str">
        <f t="shared" si="74"/>
        <v/>
      </c>
      <c r="AU343" s="966" t="str">
        <f t="shared" si="77"/>
        <v/>
      </c>
      <c r="AV343" s="967" t="str">
        <f t="shared" si="75"/>
        <v/>
      </c>
      <c r="AW343" s="967" t="str" cm="1">
        <f t="array" ref="AW343">IF(AM343="","",IF(AQ343&lt;&gt;"","",IF(SUMPRODUCT(--(BM27:BM1509=AW26),--(BL27:BL1509&lt;&gt;""),--ISNUMBER(SEARCH(" "&amp;BL27:BL1509&amp;" ",AP343)))&gt;0,AW26,"")))</f>
        <v/>
      </c>
      <c r="AX343" s="967" t="str" cm="1">
        <f t="array" ref="AX343">IF(AM343="","",IF(AQ343&lt;&gt;"","",IF(SUMPRODUCT(--(BM27:BM1509=AX26),--(BL27:BL1509&lt;&gt;""),--ISNUMBER(SEARCH(" "&amp;BL27:BL1509&amp;" ",AP343)))&gt;0,AX26,"")))</f>
        <v/>
      </c>
      <c r="AY343" s="967" t="str" cm="1">
        <f t="array" ref="AY343">IF(AM343="","",IF(AQ343&lt;&gt;"","",IF(SUMPRODUCT(--(BM27:BM1509=AY26),--(BL27:BL1509&lt;&gt;""),--ISNUMBER(SEARCH(" "&amp;BL27:BL1509&amp;" ",AP343)))&gt;0,AY26,"")))</f>
        <v/>
      </c>
      <c r="AZ343" s="967" t="str" cm="1">
        <f t="array" ref="AZ343">IF(AM343="","",IF(AQ343&lt;&gt;"","",IF(SUMPRODUCT(--(BM27:BM1509=AZ26),--(BL27:BL1509&lt;&gt;""),--ISNUMBER(SEARCH(" "&amp;BL27:BL1509&amp;" ",AP343)))&gt;0,AZ26,"")))</f>
        <v/>
      </c>
      <c r="BA343" s="967" t="str" cm="1">
        <f t="array" ref="BA343">IF(AM343="","",IF(AQ343&lt;&gt;"","",IF(SUMPRODUCT(--(BM27:BM1509=BA26),--(BL27:BL1509&lt;&gt;""),--ISNUMBER(SEARCH(" "&amp;BL27:BL1509&amp;" ",AP343)))&gt;0,BA26,"")))</f>
        <v/>
      </c>
      <c r="BB343" s="967" t="str" cm="1">
        <f t="array" ref="BB343">IF(AM343="","",IF(AQ343&lt;&gt;"","",IF(SUMPRODUCT(--(BM27:BM1509=BB26),--(BL27:BL1509&lt;&gt;""),--ISNUMBER(SEARCH(" "&amp;BL27:BL1509&amp;" ",AP343)))&gt;0,BB26,"")))</f>
        <v/>
      </c>
      <c r="BC343" s="967" t="str" cm="1">
        <f t="array" ref="BC343">IF(AM343="","",IF(AQ343&lt;&gt;"","",IF(SUMPRODUCT(--(BM27:BM1509=BC26),--(BL27:BL1509&lt;&gt;""),--ISNUMBER(SEARCH(" "&amp;BL27:BL1509&amp;" ",AP343)))&gt;0,BC26,"")))</f>
        <v/>
      </c>
      <c r="BD343" s="967" t="str" cm="1">
        <f t="array" ref="BD343">IF(AM343="","",IF(AQ343&lt;&gt;"","",IF(SUMPRODUCT(--(BM27:BM1509=BD26),--(BL27:BL1509&lt;&gt;""),--ISNUMBER(SEARCH(" "&amp;BL27:BL1509&amp;" ",AP343)))&gt;0,BD26,"")))</f>
        <v/>
      </c>
      <c r="BE343" s="967" t="str" cm="1">
        <f t="array" ref="BE343">IF(AM343="","",IF(AQ343&lt;&gt;"","",IF(SUMPRODUCT(--(BM27:BM1509=BE26),--(BL27:BL1509&lt;&gt;""),--ISNUMBER(SEARCH(" "&amp;BL27:BL1509&amp;" ",AP343)))&gt;0,BE26,"")))</f>
        <v/>
      </c>
      <c r="BF343" s="967" t="str" cm="1">
        <f t="array" ref="BF343">IF(AM343="","",IF(AQ343&lt;&gt;"","",IF(SUMPRODUCT(--(BM27:BM1509=BF26),--(BL27:BL1509&lt;&gt;""),--ISNUMBER(SEARCH(" "&amp;BL27:BL1509&amp;" ",AP343)))&gt;0,BF26,"")))</f>
        <v/>
      </c>
      <c r="BG343" s="967" t="str" cm="1">
        <f t="array" ref="BG343">IF(AM343="","",IF(AQ343&lt;&gt;"","",IF(SUMPRODUCT(--(BM27:BM1509=BG26),--(BL27:BL1509&lt;&gt;""),--ISNUMBER(SEARCH(" "&amp;BL27:BL1509&amp;" ",AP343)))&gt;0,BG26,"")))</f>
        <v/>
      </c>
      <c r="BH343" s="967" t="str" cm="1">
        <f t="array" ref="BH343">IF(AM343="","",IF(AQ343&lt;&gt;"","",IF(SUMPRODUCT(--(BM27:BM1509=BH26),--(BL27:BL1509&lt;&gt;""),--ISNUMBER(SEARCH(" "&amp;BL27:BL1509&amp;" ",AP343)))&gt;0,BH26,"")))</f>
        <v/>
      </c>
      <c r="BI343" s="967" t="str" cm="1">
        <f t="array" ref="BI343">IF(AM343="","",IF(AQ343&lt;&gt;"","",IF(SUMPRODUCT(--(BM27:BM1509=BI26),--(BL27:BL1509&lt;&gt;""),--ISNUMBER(SEARCH(" "&amp;BL27:BL1509&amp;" ",AP343)))&gt;0,BI26,"")))</f>
        <v/>
      </c>
      <c r="BJ343" s="967" t="str" cm="1">
        <f t="array" ref="BJ343">IF(AM343="","",IF(AS343&lt;&gt;"",BJ26,IF(AR343&lt;&gt;"","",IF(AQ343&lt;&gt;"","",IF(SUMPRODUCT(--(BM27:BM1509=BJ26),--(BL27:BL1509&lt;&gt;""),--ISNUMBER(SEARCH(" "&amp;BL27:BL1509&amp;" ",AP343)))&gt;0,BJ26,"")))))</f>
        <v/>
      </c>
      <c r="BL343" s="968" t="s">
        <v>2340</v>
      </c>
      <c r="BM343" s="968" t="s">
        <v>1962</v>
      </c>
      <c r="CM343" s="49">
        <v>1</v>
      </c>
    </row>
    <row r="344" spans="4:91" ht="30" customHeight="1">
      <c r="D344" s="674"/>
      <c r="E344" s="680"/>
      <c r="F344" s="681"/>
      <c r="G344" s="680"/>
      <c r="H344" s="682"/>
      <c r="I344" s="891"/>
      <c r="J344" s="892"/>
      <c r="K344" s="745"/>
      <c r="L344" s="893"/>
      <c r="M344" s="894"/>
      <c r="N344" s="895"/>
      <c r="O344" s="896"/>
      <c r="P344" s="137"/>
      <c r="Q344" s="897"/>
      <c r="R344" s="751"/>
      <c r="S344" s="898"/>
      <c r="T344" s="753"/>
      <c r="U344" s="899"/>
      <c r="V344" s="900"/>
      <c r="W344" s="756"/>
      <c r="X344" s="764"/>
      <c r="AB344" s="65"/>
      <c r="AC344" s="984" t="str">
        <f t="shared" si="64"/>
        <v/>
      </c>
      <c r="AD344" s="982"/>
      <c r="AF344" s="964" t="str">
        <f>IF(AG344="","",COUNTIF(AG27:AG344,"&lt;&gt;"))</f>
        <v/>
      </c>
      <c r="AG344" s="965" t="str" cm="1">
        <f t="array" ref="AG344">IF(AK344="","",IF(LEN(AK344)&lt;=MAX(10,AF22),AK344,IFERROR(LEFT(AK344,LOOKUP(2,1/(MID(AK344,ROW(10:509),1)=" ")/(ROW(10:509)&lt;=MAX(10,AF22)),ROW(10:509))-1),LEFT(AK344,MAX(10,AF22)))))</f>
        <v/>
      </c>
      <c r="AH344" s="964" t="str">
        <f t="shared" si="67"/>
        <v/>
      </c>
      <c r="AI344" s="964" t="str">
        <f t="shared" si="68"/>
        <v/>
      </c>
      <c r="AJ344" s="964" t="str">
        <f>IF(AL343&lt;&gt;"",AJ343,IF(AJ343&lt;MAX(Z27:Z326),AJ343+1,""))</f>
        <v/>
      </c>
      <c r="AK344" s="965" t="str">
        <f>IF(AJ344="","",IF(AL343&lt;&gt;"",AL343,INDEX(AD27:AD326,MATCH(AJ344,Z27:Z326,0))))</f>
        <v/>
      </c>
      <c r="AL344" s="965" t="str">
        <f t="shared" si="69"/>
        <v/>
      </c>
      <c r="AM344" s="965" t="str">
        <f t="shared" si="70"/>
        <v/>
      </c>
      <c r="AN344" s="964" t="str">
        <f t="shared" si="71"/>
        <v/>
      </c>
      <c r="AO344" s="964" t="str">
        <f t="shared" si="72"/>
        <v/>
      </c>
      <c r="AP344" s="965" t="str">
        <f t="shared" si="73"/>
        <v/>
      </c>
      <c r="AQ344" s="964" t="str">
        <f>IF(AM344="","",IF(COUNTIF(BO27:BO309,TRIM(AP344))&gt;0,"EXCLUSION EXACTE",""))</f>
        <v/>
      </c>
      <c r="AR344" s="964" t="str" cm="1">
        <f t="array" ref="AR344">IF(AM344="","",IF(SUMPRODUCT(--(BO27:BO309&lt;&gt;""),--ISNUMBER(SEARCH(" "&amp;BO27:BO309&amp;" ",AP344)))&gt;0,"BLOQUE MOLLUSQUES",""))</f>
        <v/>
      </c>
      <c r="AS344" s="964" t="str" cm="1">
        <f t="array" ref="AS344">IF(AM344="","",IF(SUMPRODUCT(--(BS27:BS309&lt;&gt;""),--ISNUMBER(SEARCH(" "&amp;BS27:BS309&amp;" ",AP344)))&gt;0,"FORCE MOLLUSQUES",""))</f>
        <v/>
      </c>
      <c r="AT344" s="965" t="str">
        <f t="shared" si="74"/>
        <v/>
      </c>
      <c r="AU344" s="965" t="str">
        <f t="shared" si="77"/>
        <v/>
      </c>
      <c r="AV344" s="964" t="str">
        <f t="shared" si="75"/>
        <v/>
      </c>
      <c r="AW344" s="964" t="str" cm="1">
        <f t="array" ref="AW344">IF(AM344="","",IF(AQ344&lt;&gt;"","",IF(SUMPRODUCT(--(BM27:BM1509=AW26),--(BL27:BL1509&lt;&gt;""),--ISNUMBER(SEARCH(" "&amp;BL27:BL1509&amp;" ",AP344)))&gt;0,AW26,"")))</f>
        <v/>
      </c>
      <c r="AX344" s="964" t="str" cm="1">
        <f t="array" ref="AX344">IF(AM344="","",IF(AQ344&lt;&gt;"","",IF(SUMPRODUCT(--(BM27:BM1509=AX26),--(BL27:BL1509&lt;&gt;""),--ISNUMBER(SEARCH(" "&amp;BL27:BL1509&amp;" ",AP344)))&gt;0,AX26,"")))</f>
        <v/>
      </c>
      <c r="AY344" s="964" t="str" cm="1">
        <f t="array" ref="AY344">IF(AM344="","",IF(AQ344&lt;&gt;"","",IF(SUMPRODUCT(--(BM27:BM1509=AY26),--(BL27:BL1509&lt;&gt;""),--ISNUMBER(SEARCH(" "&amp;BL27:BL1509&amp;" ",AP344)))&gt;0,AY26,"")))</f>
        <v/>
      </c>
      <c r="AZ344" s="964" t="str" cm="1">
        <f t="array" ref="AZ344">IF(AM344="","",IF(AQ344&lt;&gt;"","",IF(SUMPRODUCT(--(BM27:BM1509=AZ26),--(BL27:BL1509&lt;&gt;""),--ISNUMBER(SEARCH(" "&amp;BL27:BL1509&amp;" ",AP344)))&gt;0,AZ26,"")))</f>
        <v/>
      </c>
      <c r="BA344" s="964" t="str" cm="1">
        <f t="array" ref="BA344">IF(AM344="","",IF(AQ344&lt;&gt;"","",IF(SUMPRODUCT(--(BM27:BM1509=BA26),--(BL27:BL1509&lt;&gt;""),--ISNUMBER(SEARCH(" "&amp;BL27:BL1509&amp;" ",AP344)))&gt;0,BA26,"")))</f>
        <v/>
      </c>
      <c r="BB344" s="964" t="str" cm="1">
        <f t="array" ref="BB344">IF(AM344="","",IF(AQ344&lt;&gt;"","",IF(SUMPRODUCT(--(BM27:BM1509=BB26),--(BL27:BL1509&lt;&gt;""),--ISNUMBER(SEARCH(" "&amp;BL27:BL1509&amp;" ",AP344)))&gt;0,BB26,"")))</f>
        <v/>
      </c>
      <c r="BC344" s="964" t="str" cm="1">
        <f t="array" ref="BC344">IF(AM344="","",IF(AQ344&lt;&gt;"","",IF(SUMPRODUCT(--(BM27:BM1509=BC26),--(BL27:BL1509&lt;&gt;""),--ISNUMBER(SEARCH(" "&amp;BL27:BL1509&amp;" ",AP344)))&gt;0,BC26,"")))</f>
        <v/>
      </c>
      <c r="BD344" s="964" t="str" cm="1">
        <f t="array" ref="BD344">IF(AM344="","",IF(AQ344&lt;&gt;"","",IF(SUMPRODUCT(--(BM27:BM1509=BD26),--(BL27:BL1509&lt;&gt;""),--ISNUMBER(SEARCH(" "&amp;BL27:BL1509&amp;" ",AP344)))&gt;0,BD26,"")))</f>
        <v/>
      </c>
      <c r="BE344" s="964" t="str" cm="1">
        <f t="array" ref="BE344">IF(AM344="","",IF(AQ344&lt;&gt;"","",IF(SUMPRODUCT(--(BM27:BM1509=BE26),--(BL27:BL1509&lt;&gt;""),--ISNUMBER(SEARCH(" "&amp;BL27:BL1509&amp;" ",AP344)))&gt;0,BE26,"")))</f>
        <v/>
      </c>
      <c r="BF344" s="964" t="str" cm="1">
        <f t="array" ref="BF344">IF(AM344="","",IF(AQ344&lt;&gt;"","",IF(SUMPRODUCT(--(BM27:BM1509=BF26),--(BL27:BL1509&lt;&gt;""),--ISNUMBER(SEARCH(" "&amp;BL27:BL1509&amp;" ",AP344)))&gt;0,BF26,"")))</f>
        <v/>
      </c>
      <c r="BG344" s="964" t="str" cm="1">
        <f t="array" ref="BG344">IF(AM344="","",IF(AQ344&lt;&gt;"","",IF(SUMPRODUCT(--(BM27:BM1509=BG26),--(BL27:BL1509&lt;&gt;""),--ISNUMBER(SEARCH(" "&amp;BL27:BL1509&amp;" ",AP344)))&gt;0,BG26,"")))</f>
        <v/>
      </c>
      <c r="BH344" s="964" t="str" cm="1">
        <f t="array" ref="BH344">IF(AM344="","",IF(AQ344&lt;&gt;"","",IF(SUMPRODUCT(--(BM27:BM1509=BH26),--(BL27:BL1509&lt;&gt;""),--ISNUMBER(SEARCH(" "&amp;BL27:BL1509&amp;" ",AP344)))&gt;0,BH26,"")))</f>
        <v/>
      </c>
      <c r="BI344" s="964" t="str" cm="1">
        <f t="array" ref="BI344">IF(AM344="","",IF(AQ344&lt;&gt;"","",IF(SUMPRODUCT(--(BM27:BM1509=BI26),--(BL27:BL1509&lt;&gt;""),--ISNUMBER(SEARCH(" "&amp;BL27:BL1509&amp;" ",AP344)))&gt;0,BI26,"")))</f>
        <v/>
      </c>
      <c r="BJ344" s="964" t="str" cm="1">
        <f t="array" ref="BJ344">IF(AM344="","",IF(AS344&lt;&gt;"",BJ26,IF(AR344&lt;&gt;"","",IF(AQ344&lt;&gt;"","",IF(SUMPRODUCT(--(BM27:BM1509=BJ26),--(BL27:BL1509&lt;&gt;""),--ISNUMBER(SEARCH(" "&amp;BL27:BL1509&amp;" ",AP344)))&gt;0,BJ26,"")))))</f>
        <v/>
      </c>
      <c r="BL344" s="964" t="s">
        <v>2341</v>
      </c>
      <c r="BM344" s="964" t="s">
        <v>1962</v>
      </c>
      <c r="CM344" s="49">
        <v>1</v>
      </c>
    </row>
    <row r="345" spans="4:91" ht="30" customHeight="1">
      <c r="D345" s="674"/>
      <c r="E345" s="680"/>
      <c r="F345" s="681"/>
      <c r="G345" s="680"/>
      <c r="H345" s="682"/>
      <c r="I345" s="891"/>
      <c r="J345" s="892"/>
      <c r="K345" s="745"/>
      <c r="L345" s="893"/>
      <c r="M345" s="894"/>
      <c r="N345" s="895"/>
      <c r="O345" s="896"/>
      <c r="P345" s="137"/>
      <c r="Q345" s="897"/>
      <c r="R345" s="751"/>
      <c r="S345" s="898"/>
      <c r="T345" s="753"/>
      <c r="U345" s="899"/>
      <c r="V345" s="900"/>
      <c r="W345" s="756"/>
      <c r="X345" s="764"/>
      <c r="AB345" s="65"/>
      <c r="AC345" s="984" t="str">
        <f t="shared" si="64"/>
        <v/>
      </c>
      <c r="AD345" s="982"/>
      <c r="AF345" s="963" t="str">
        <f>IF(AG345="","",COUNTIF(AG27:AG345,"&lt;&gt;"))</f>
        <v/>
      </c>
      <c r="AG345" s="958" t="str" cm="1">
        <f t="array" ref="AG345">IF(AK345="","",IF(LEN(AK345)&lt;=MAX(10,AF22),AK345,IFERROR(LEFT(AK345,LOOKUP(2,1/(MID(AK345,ROW(10:509),1)=" ")/(ROW(10:509)&lt;=MAX(10,AF22)),ROW(10:509))-1),LEFT(AK345,MAX(10,AF22)))))</f>
        <v/>
      </c>
      <c r="AH345" s="963" t="str">
        <f t="shared" si="67"/>
        <v/>
      </c>
      <c r="AI345" s="963" t="str">
        <f t="shared" si="68"/>
        <v/>
      </c>
      <c r="AJ345" s="964" t="str">
        <f>IF(AL344&lt;&gt;"",AJ344,IF(AJ344&lt;MAX(Z27:Z326),AJ344+1,""))</f>
        <v/>
      </c>
      <c r="AK345" s="965" t="str">
        <f>IF(AJ345="","",IF(AL344&lt;&gt;"",AL344,INDEX(AD27:AD326,MATCH(AJ345,Z27:Z326,0))))</f>
        <v/>
      </c>
      <c r="AL345" s="965" t="str">
        <f t="shared" si="69"/>
        <v/>
      </c>
      <c r="AM345" s="966" t="str">
        <f t="shared" si="70"/>
        <v/>
      </c>
      <c r="AN345" s="967" t="str">
        <f t="shared" si="71"/>
        <v/>
      </c>
      <c r="AO345" s="967" t="str">
        <f t="shared" si="72"/>
        <v/>
      </c>
      <c r="AP345" s="966" t="str">
        <f t="shared" si="73"/>
        <v/>
      </c>
      <c r="AQ345" s="967" t="str">
        <f>IF(AM345="","",IF(COUNTIF(BO27:BO309,TRIM(AP345))&gt;0,"EXCLUSION EXACTE",""))</f>
        <v/>
      </c>
      <c r="AR345" s="967" t="str" cm="1">
        <f t="array" ref="AR345">IF(AM345="","",IF(SUMPRODUCT(--(BO27:BO309&lt;&gt;""),--ISNUMBER(SEARCH(" "&amp;BO27:BO309&amp;" ",AP345)))&gt;0,"BLOQUE MOLLUSQUES",""))</f>
        <v/>
      </c>
      <c r="AS345" s="967" t="str" cm="1">
        <f t="array" ref="AS345">IF(AM345="","",IF(SUMPRODUCT(--(BS27:BS309&lt;&gt;""),--ISNUMBER(SEARCH(" "&amp;BS27:BS309&amp;" ",AP345)))&gt;0,"FORCE MOLLUSQUES",""))</f>
        <v/>
      </c>
      <c r="AT345" s="966" t="str">
        <f t="shared" si="74"/>
        <v/>
      </c>
      <c r="AU345" s="966" t="str">
        <f t="shared" si="77"/>
        <v/>
      </c>
      <c r="AV345" s="967" t="str">
        <f t="shared" si="75"/>
        <v/>
      </c>
      <c r="AW345" s="967" t="str" cm="1">
        <f t="array" ref="AW345">IF(AM345="","",IF(AQ345&lt;&gt;"","",IF(SUMPRODUCT(--(BM27:BM1509=AW26),--(BL27:BL1509&lt;&gt;""),--ISNUMBER(SEARCH(" "&amp;BL27:BL1509&amp;" ",AP345)))&gt;0,AW26,"")))</f>
        <v/>
      </c>
      <c r="AX345" s="967" t="str" cm="1">
        <f t="array" ref="AX345">IF(AM345="","",IF(AQ345&lt;&gt;"","",IF(SUMPRODUCT(--(BM27:BM1509=AX26),--(BL27:BL1509&lt;&gt;""),--ISNUMBER(SEARCH(" "&amp;BL27:BL1509&amp;" ",AP345)))&gt;0,AX26,"")))</f>
        <v/>
      </c>
      <c r="AY345" s="967" t="str" cm="1">
        <f t="array" ref="AY345">IF(AM345="","",IF(AQ345&lt;&gt;"","",IF(SUMPRODUCT(--(BM27:BM1509=AY26),--(BL27:BL1509&lt;&gt;""),--ISNUMBER(SEARCH(" "&amp;BL27:BL1509&amp;" ",AP345)))&gt;0,AY26,"")))</f>
        <v/>
      </c>
      <c r="AZ345" s="967" t="str" cm="1">
        <f t="array" ref="AZ345">IF(AM345="","",IF(AQ345&lt;&gt;"","",IF(SUMPRODUCT(--(BM27:BM1509=AZ26),--(BL27:BL1509&lt;&gt;""),--ISNUMBER(SEARCH(" "&amp;BL27:BL1509&amp;" ",AP345)))&gt;0,AZ26,"")))</f>
        <v/>
      </c>
      <c r="BA345" s="967" t="str" cm="1">
        <f t="array" ref="BA345">IF(AM345="","",IF(AQ345&lt;&gt;"","",IF(SUMPRODUCT(--(BM27:BM1509=BA26),--(BL27:BL1509&lt;&gt;""),--ISNUMBER(SEARCH(" "&amp;BL27:BL1509&amp;" ",AP345)))&gt;0,BA26,"")))</f>
        <v/>
      </c>
      <c r="BB345" s="967" t="str" cm="1">
        <f t="array" ref="BB345">IF(AM345="","",IF(AQ345&lt;&gt;"","",IF(SUMPRODUCT(--(BM27:BM1509=BB26),--(BL27:BL1509&lt;&gt;""),--ISNUMBER(SEARCH(" "&amp;BL27:BL1509&amp;" ",AP345)))&gt;0,BB26,"")))</f>
        <v/>
      </c>
      <c r="BC345" s="967" t="str" cm="1">
        <f t="array" ref="BC345">IF(AM345="","",IF(AQ345&lt;&gt;"","",IF(SUMPRODUCT(--(BM27:BM1509=BC26),--(BL27:BL1509&lt;&gt;""),--ISNUMBER(SEARCH(" "&amp;BL27:BL1509&amp;" ",AP345)))&gt;0,BC26,"")))</f>
        <v/>
      </c>
      <c r="BD345" s="967" t="str" cm="1">
        <f t="array" ref="BD345">IF(AM345="","",IF(AQ345&lt;&gt;"","",IF(SUMPRODUCT(--(BM27:BM1509=BD26),--(BL27:BL1509&lt;&gt;""),--ISNUMBER(SEARCH(" "&amp;BL27:BL1509&amp;" ",AP345)))&gt;0,BD26,"")))</f>
        <v/>
      </c>
      <c r="BE345" s="967" t="str" cm="1">
        <f t="array" ref="BE345">IF(AM345="","",IF(AQ345&lt;&gt;"","",IF(SUMPRODUCT(--(BM27:BM1509=BE26),--(BL27:BL1509&lt;&gt;""),--ISNUMBER(SEARCH(" "&amp;BL27:BL1509&amp;" ",AP345)))&gt;0,BE26,"")))</f>
        <v/>
      </c>
      <c r="BF345" s="967" t="str" cm="1">
        <f t="array" ref="BF345">IF(AM345="","",IF(AQ345&lt;&gt;"","",IF(SUMPRODUCT(--(BM27:BM1509=BF26),--(BL27:BL1509&lt;&gt;""),--ISNUMBER(SEARCH(" "&amp;BL27:BL1509&amp;" ",AP345)))&gt;0,BF26,"")))</f>
        <v/>
      </c>
      <c r="BG345" s="967" t="str" cm="1">
        <f t="array" ref="BG345">IF(AM345="","",IF(AQ345&lt;&gt;"","",IF(SUMPRODUCT(--(BM27:BM1509=BG26),--(BL27:BL1509&lt;&gt;""),--ISNUMBER(SEARCH(" "&amp;BL27:BL1509&amp;" ",AP345)))&gt;0,BG26,"")))</f>
        <v/>
      </c>
      <c r="BH345" s="967" t="str" cm="1">
        <f t="array" ref="BH345">IF(AM345="","",IF(AQ345&lt;&gt;"","",IF(SUMPRODUCT(--(BM27:BM1509=BH26),--(BL27:BL1509&lt;&gt;""),--ISNUMBER(SEARCH(" "&amp;BL27:BL1509&amp;" ",AP345)))&gt;0,BH26,"")))</f>
        <v/>
      </c>
      <c r="BI345" s="967" t="str" cm="1">
        <f t="array" ref="BI345">IF(AM345="","",IF(AQ345&lt;&gt;"","",IF(SUMPRODUCT(--(BM27:BM1509=BI26),--(BL27:BL1509&lt;&gt;""),--ISNUMBER(SEARCH(" "&amp;BL27:BL1509&amp;" ",AP345)))&gt;0,BI26,"")))</f>
        <v/>
      </c>
      <c r="BJ345" s="967" t="str" cm="1">
        <f t="array" ref="BJ345">IF(AM345="","",IF(AS345&lt;&gt;"",BJ26,IF(AR345&lt;&gt;"","",IF(AQ345&lt;&gt;"","",IF(SUMPRODUCT(--(BM27:BM1509=BJ26),--(BL27:BL1509&lt;&gt;""),--ISNUMBER(SEARCH(" "&amp;BL27:BL1509&amp;" ",AP345)))&gt;0,BJ26,"")))))</f>
        <v/>
      </c>
      <c r="BL345" s="968" t="s">
        <v>167</v>
      </c>
      <c r="BM345" s="968" t="s">
        <v>1962</v>
      </c>
      <c r="CM345" s="49">
        <v>1</v>
      </c>
    </row>
    <row r="346" spans="4:91" ht="30" customHeight="1">
      <c r="D346" s="674"/>
      <c r="E346" s="680"/>
      <c r="F346" s="681"/>
      <c r="G346" s="680"/>
      <c r="H346" s="682"/>
      <c r="I346" s="891"/>
      <c r="J346" s="892"/>
      <c r="K346" s="745"/>
      <c r="L346" s="893"/>
      <c r="M346" s="894"/>
      <c r="N346" s="895"/>
      <c r="O346" s="896"/>
      <c r="P346" s="137"/>
      <c r="Q346" s="897"/>
      <c r="R346" s="751"/>
      <c r="S346" s="898"/>
      <c r="T346" s="753"/>
      <c r="U346" s="899"/>
      <c r="V346" s="900"/>
      <c r="W346" s="756"/>
      <c r="X346" s="764"/>
      <c r="AB346" s="65"/>
      <c r="AC346" s="984" t="str">
        <f t="shared" ref="AC346:AC409" si="78">AT346</f>
        <v/>
      </c>
      <c r="AD346" s="982"/>
      <c r="AF346" s="964" t="str">
        <f>IF(AG346="","",COUNTIF(AG27:AG346,"&lt;&gt;"))</f>
        <v/>
      </c>
      <c r="AG346" s="965" t="str" cm="1">
        <f t="array" ref="AG346">IF(AK346="","",IF(LEN(AK346)&lt;=MAX(10,AF22),AK346,IFERROR(LEFT(AK346,LOOKUP(2,1/(MID(AK346,ROW(10:509),1)=" ")/(ROW(10:509)&lt;=MAX(10,AF22)),ROW(10:509))-1),LEFT(AK346,MAX(10,AF22)))))</f>
        <v/>
      </c>
      <c r="AH346" s="964" t="str">
        <f t="shared" si="67"/>
        <v/>
      </c>
      <c r="AI346" s="964" t="str">
        <f t="shared" si="68"/>
        <v/>
      </c>
      <c r="AJ346" s="964" t="str">
        <f>IF(AL345&lt;&gt;"",AJ345,IF(AJ345&lt;MAX(Z27:Z326),AJ345+1,""))</f>
        <v/>
      </c>
      <c r="AK346" s="965" t="str">
        <f>IF(AJ346="","",IF(AL345&lt;&gt;"",AL345,INDEX(AD27:AD326,MATCH(AJ346,Z27:Z326,0))))</f>
        <v/>
      </c>
      <c r="AL346" s="965" t="str">
        <f t="shared" si="69"/>
        <v/>
      </c>
      <c r="AM346" s="965" t="str">
        <f t="shared" si="70"/>
        <v/>
      </c>
      <c r="AN346" s="964" t="str">
        <f t="shared" si="71"/>
        <v/>
      </c>
      <c r="AO346" s="964" t="str">
        <f t="shared" si="72"/>
        <v/>
      </c>
      <c r="AP346" s="965" t="str">
        <f t="shared" si="73"/>
        <v/>
      </c>
      <c r="AQ346" s="964" t="str">
        <f>IF(AM346="","",IF(COUNTIF(BO27:BO309,TRIM(AP346))&gt;0,"EXCLUSION EXACTE",""))</f>
        <v/>
      </c>
      <c r="AR346" s="964" t="str" cm="1">
        <f t="array" ref="AR346">IF(AM346="","",IF(SUMPRODUCT(--(BO27:BO309&lt;&gt;""),--ISNUMBER(SEARCH(" "&amp;BO27:BO309&amp;" ",AP346)))&gt;0,"BLOQUE MOLLUSQUES",""))</f>
        <v/>
      </c>
      <c r="AS346" s="964" t="str" cm="1">
        <f t="array" ref="AS346">IF(AM346="","",IF(SUMPRODUCT(--(BS27:BS309&lt;&gt;""),--ISNUMBER(SEARCH(" "&amp;BS27:BS309&amp;" ",AP346)))&gt;0,"FORCE MOLLUSQUES",""))</f>
        <v/>
      </c>
      <c r="AT346" s="965" t="str">
        <f t="shared" si="74"/>
        <v/>
      </c>
      <c r="AU346" s="965" t="str">
        <f t="shared" si="77"/>
        <v/>
      </c>
      <c r="AV346" s="964" t="str">
        <f t="shared" si="75"/>
        <v/>
      </c>
      <c r="AW346" s="964" t="str" cm="1">
        <f t="array" ref="AW346">IF(AM346="","",IF(AQ346&lt;&gt;"","",IF(SUMPRODUCT(--(BM27:BM1509=AW26),--(BL27:BL1509&lt;&gt;""),--ISNUMBER(SEARCH(" "&amp;BL27:BL1509&amp;" ",AP346)))&gt;0,AW26,"")))</f>
        <v/>
      </c>
      <c r="AX346" s="964" t="str" cm="1">
        <f t="array" ref="AX346">IF(AM346="","",IF(AQ346&lt;&gt;"","",IF(SUMPRODUCT(--(BM27:BM1509=AX26),--(BL27:BL1509&lt;&gt;""),--ISNUMBER(SEARCH(" "&amp;BL27:BL1509&amp;" ",AP346)))&gt;0,AX26,"")))</f>
        <v/>
      </c>
      <c r="AY346" s="964" t="str" cm="1">
        <f t="array" ref="AY346">IF(AM346="","",IF(AQ346&lt;&gt;"","",IF(SUMPRODUCT(--(BM27:BM1509=AY26),--(BL27:BL1509&lt;&gt;""),--ISNUMBER(SEARCH(" "&amp;BL27:BL1509&amp;" ",AP346)))&gt;0,AY26,"")))</f>
        <v/>
      </c>
      <c r="AZ346" s="964" t="str" cm="1">
        <f t="array" ref="AZ346">IF(AM346="","",IF(AQ346&lt;&gt;"","",IF(SUMPRODUCT(--(BM27:BM1509=AZ26),--(BL27:BL1509&lt;&gt;""),--ISNUMBER(SEARCH(" "&amp;BL27:BL1509&amp;" ",AP346)))&gt;0,AZ26,"")))</f>
        <v/>
      </c>
      <c r="BA346" s="964" t="str" cm="1">
        <f t="array" ref="BA346">IF(AM346="","",IF(AQ346&lt;&gt;"","",IF(SUMPRODUCT(--(BM27:BM1509=BA26),--(BL27:BL1509&lt;&gt;""),--ISNUMBER(SEARCH(" "&amp;BL27:BL1509&amp;" ",AP346)))&gt;0,BA26,"")))</f>
        <v/>
      </c>
      <c r="BB346" s="964" t="str" cm="1">
        <f t="array" ref="BB346">IF(AM346="","",IF(AQ346&lt;&gt;"","",IF(SUMPRODUCT(--(BM27:BM1509=BB26),--(BL27:BL1509&lt;&gt;""),--ISNUMBER(SEARCH(" "&amp;BL27:BL1509&amp;" ",AP346)))&gt;0,BB26,"")))</f>
        <v/>
      </c>
      <c r="BC346" s="964" t="str" cm="1">
        <f t="array" ref="BC346">IF(AM346="","",IF(AQ346&lt;&gt;"","",IF(SUMPRODUCT(--(BM27:BM1509=BC26),--(BL27:BL1509&lt;&gt;""),--ISNUMBER(SEARCH(" "&amp;BL27:BL1509&amp;" ",AP346)))&gt;0,BC26,"")))</f>
        <v/>
      </c>
      <c r="BD346" s="964" t="str" cm="1">
        <f t="array" ref="BD346">IF(AM346="","",IF(AQ346&lt;&gt;"","",IF(SUMPRODUCT(--(BM27:BM1509=BD26),--(BL27:BL1509&lt;&gt;""),--ISNUMBER(SEARCH(" "&amp;BL27:BL1509&amp;" ",AP346)))&gt;0,BD26,"")))</f>
        <v/>
      </c>
      <c r="BE346" s="964" t="str" cm="1">
        <f t="array" ref="BE346">IF(AM346="","",IF(AQ346&lt;&gt;"","",IF(SUMPRODUCT(--(BM27:BM1509=BE26),--(BL27:BL1509&lt;&gt;""),--ISNUMBER(SEARCH(" "&amp;BL27:BL1509&amp;" ",AP346)))&gt;0,BE26,"")))</f>
        <v/>
      </c>
      <c r="BF346" s="964" t="str" cm="1">
        <f t="array" ref="BF346">IF(AM346="","",IF(AQ346&lt;&gt;"","",IF(SUMPRODUCT(--(BM27:BM1509=BF26),--(BL27:BL1509&lt;&gt;""),--ISNUMBER(SEARCH(" "&amp;BL27:BL1509&amp;" ",AP346)))&gt;0,BF26,"")))</f>
        <v/>
      </c>
      <c r="BG346" s="964" t="str" cm="1">
        <f t="array" ref="BG346">IF(AM346="","",IF(AQ346&lt;&gt;"","",IF(SUMPRODUCT(--(BM27:BM1509=BG26),--(BL27:BL1509&lt;&gt;""),--ISNUMBER(SEARCH(" "&amp;BL27:BL1509&amp;" ",AP346)))&gt;0,BG26,"")))</f>
        <v/>
      </c>
      <c r="BH346" s="964" t="str" cm="1">
        <f t="array" ref="BH346">IF(AM346="","",IF(AQ346&lt;&gt;"","",IF(SUMPRODUCT(--(BM27:BM1509=BH26),--(BL27:BL1509&lt;&gt;""),--ISNUMBER(SEARCH(" "&amp;BL27:BL1509&amp;" ",AP346)))&gt;0,BH26,"")))</f>
        <v/>
      </c>
      <c r="BI346" s="964" t="str" cm="1">
        <f t="array" ref="BI346">IF(AM346="","",IF(AQ346&lt;&gt;"","",IF(SUMPRODUCT(--(BM27:BM1509=BI26),--(BL27:BL1509&lt;&gt;""),--ISNUMBER(SEARCH(" "&amp;BL27:BL1509&amp;" ",AP346)))&gt;0,BI26,"")))</f>
        <v/>
      </c>
      <c r="BJ346" s="964" t="str" cm="1">
        <f t="array" ref="BJ346">IF(AM346="","",IF(AS346&lt;&gt;"",BJ26,IF(AR346&lt;&gt;"","",IF(AQ346&lt;&gt;"","",IF(SUMPRODUCT(--(BM27:BM1509=BJ26),--(BL27:BL1509&lt;&gt;""),--ISNUMBER(SEARCH(" "&amp;BL27:BL1509&amp;" ",AP346)))&gt;0,BJ26,"")))))</f>
        <v/>
      </c>
      <c r="BL346" s="964" t="s">
        <v>2342</v>
      </c>
      <c r="BM346" s="964" t="s">
        <v>1962</v>
      </c>
      <c r="CM346" s="49">
        <v>1</v>
      </c>
    </row>
    <row r="347" spans="4:91" ht="30" customHeight="1">
      <c r="D347" s="674"/>
      <c r="E347" s="680"/>
      <c r="F347" s="681"/>
      <c r="G347" s="680"/>
      <c r="H347" s="682"/>
      <c r="I347" s="891"/>
      <c r="J347" s="892"/>
      <c r="K347" s="745"/>
      <c r="L347" s="893"/>
      <c r="M347" s="894"/>
      <c r="N347" s="895"/>
      <c r="O347" s="896"/>
      <c r="P347" s="137"/>
      <c r="Q347" s="897"/>
      <c r="R347" s="751"/>
      <c r="S347" s="898"/>
      <c r="T347" s="753"/>
      <c r="U347" s="899"/>
      <c r="V347" s="900"/>
      <c r="W347" s="756"/>
      <c r="X347" s="764"/>
      <c r="AB347" s="65"/>
      <c r="AC347" s="984" t="str">
        <f t="shared" si="78"/>
        <v/>
      </c>
      <c r="AD347" s="982"/>
      <c r="AF347" s="963" t="str">
        <f>IF(AG347="","",COUNTIF(AG27:AG347,"&lt;&gt;"))</f>
        <v/>
      </c>
      <c r="AG347" s="958" t="str" cm="1">
        <f t="array" ref="AG347">IF(AK347="","",IF(LEN(AK347)&lt;=MAX(10,AF22),AK347,IFERROR(LEFT(AK347,LOOKUP(2,1/(MID(AK347,ROW(10:509),1)=" ")/(ROW(10:509)&lt;=MAX(10,AF22)),ROW(10:509))-1),LEFT(AK347,MAX(10,AF22)))))</f>
        <v/>
      </c>
      <c r="AH347" s="963" t="str">
        <f t="shared" ref="AH347:AH410" si="79">IF(AG347="","",LEN(AG347))</f>
        <v/>
      </c>
      <c r="AI347" s="963" t="str">
        <f t="shared" ref="AI347:AI410" si="80">IF(AG347="","",AJ347)</f>
        <v/>
      </c>
      <c r="AJ347" s="964" t="str">
        <f>IF(AL346&lt;&gt;"",AJ346,IF(AJ346&lt;MAX(Z27:Z326),AJ346+1,""))</f>
        <v/>
      </c>
      <c r="AK347" s="965" t="str">
        <f>IF(AJ347="","",IF(AL346&lt;&gt;"",AL346,INDEX(AD27:AD326,MATCH(AJ347,Z27:Z326,0))))</f>
        <v/>
      </c>
      <c r="AL347" s="965" t="str">
        <f t="shared" ref="AL347:AL410" si="81">IF(AK347="","",IF(LEN(AK347)&lt;=LEN(AG347),"",TRIM(MID(AK347,LEN(AG347)+1,9999))))</f>
        <v/>
      </c>
      <c r="AM347" s="966" t="str">
        <f t="shared" ref="AM347:AM410" si="82">IF(AG347="","",AG347)</f>
        <v/>
      </c>
      <c r="AN347" s="967" t="str">
        <f t="shared" ref="AN347:AN410" si="83">IF(AM347="","",LOWER(CLEAN(SUBSTITUTE(SUBSTITUTE(SUBSTITUTE(AM347,CHAR(160)," "),CHAR(10)," "),CHAR(13)," "))))</f>
        <v/>
      </c>
      <c r="AO347" s="967" t="str">
        <f t="shared" ref="AO347:AO410" si="84">IF(AM347="","",SUBSTITUTE(SUBSTITUTE(SUBSTITUTE(SUBSTITUTE(SUBSTITUTE(SUBSTITUTE(SUBSTITUTE(SUBSTITUTE(SUBSTITUTE(SUBSTITUTE(SUBSTITUTE(SUBSTITUTE(SUBSTITUTE(SUBSTITUTE(SUBSTITUTE(SUBSTITUTE(SUBSTITUTE(SUBSTITUTE(SUBSTITUTE(SUBSTITUTE(SUBSTITUTE(SUBSTITUTE(SUBSTITUTE(AN347,"à","a"),"â","a"),"ä","a"),"á","a"),"ç","c"),"œ","oe"),"æ","ae"),"é","e"),"è","e"),"ê","e"),"ë","e"),"í","i"),"î","i"),"ï","i"),"ì","i"),"ô","o"),"ö","o"),"ó","o"),"ò","o"),"ù","u"),"û","u"),"ü","u"),"ñ","n"))</f>
        <v/>
      </c>
      <c r="AP347" s="966" t="str">
        <f t="shared" ref="AP347:AP410" si="85">IF(AM347="","","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347,"’"," "),"."," "),","," "),";"," "),":"," "),"/"," "),"("," "),")"," "),"-"," "),"_"," "),"!"," "),"?"," "),"*"," "),"["," "),"]"," "),"{"," "),"}"," "),"&lt;"," "),"&gt;"," "),"="," "),"+"," "),"•"," "),"►"," "),"▼"," "),"▲"," "),"◄"," "),"«"," "),"»"," "),"“"," "),"”"," "),CHAR(39)," "),CHAR(34)," "),"  "," "),"  "," "),"  "," "),"  "," "))&amp;" ")</f>
        <v/>
      </c>
      <c r="AQ347" s="967" t="str">
        <f>IF(AM347="","",IF(COUNTIF(BO27:BO309,TRIM(AP347))&gt;0,"EXCLUSION EXACTE",""))</f>
        <v/>
      </c>
      <c r="AR347" s="967" t="str" cm="1">
        <f t="array" ref="AR347">IF(AM347="","",IF(SUMPRODUCT(--(BO27:BO309&lt;&gt;""),--ISNUMBER(SEARCH(" "&amp;BO27:BO309&amp;" ",AP347)))&gt;0,"BLOQUE MOLLUSQUES",""))</f>
        <v/>
      </c>
      <c r="AS347" s="967" t="str" cm="1">
        <f t="array" ref="AS347">IF(AM347="","",IF(SUMPRODUCT(--(BS27:BS309&lt;&gt;""),--ISNUMBER(SEARCH(" "&amp;BS27:BS309&amp;" ",AP347)))&gt;0,"FORCE MOLLUSQUES",""))</f>
        <v/>
      </c>
      <c r="AT347" s="966" t="str">
        <f t="shared" ref="AT347:AT410" si="86">IF(AM347="","",IF(COUNTIF(AW347:BJ347,"⚠*")=0,"",TRIM(AW347&amp;" "&amp;AX347&amp;" "&amp;AY347&amp;" "&amp;AZ347&amp;" "&amp;BA347&amp;" "&amp;BB347&amp;" "&amp;BC347&amp;" "&amp;BD347&amp;" "&amp;BE347&amp;" "&amp;BF347&amp;" "&amp;BG347&amp;" "&amp;BH347&amp;" "&amp;BI347&amp;" "&amp;BJ347)))</f>
        <v/>
      </c>
      <c r="AU347" s="966" t="str">
        <f t="shared" si="77"/>
        <v/>
      </c>
      <c r="AV347" s="967" t="str">
        <f t="shared" ref="AV347:AV410" si="87">IF(AM347="","",COUNTIF(AW347:BJ347,"⚠*"))</f>
        <v/>
      </c>
      <c r="AW347" s="967" t="str" cm="1">
        <f t="array" ref="AW347">IF(AM347="","",IF(AQ347&lt;&gt;"","",IF(SUMPRODUCT(--(BM27:BM1509=AW26),--(BL27:BL1509&lt;&gt;""),--ISNUMBER(SEARCH(" "&amp;BL27:BL1509&amp;" ",AP347)))&gt;0,AW26,"")))</f>
        <v/>
      </c>
      <c r="AX347" s="967" t="str" cm="1">
        <f t="array" ref="AX347">IF(AM347="","",IF(AQ347&lt;&gt;"","",IF(SUMPRODUCT(--(BM27:BM1509=AX26),--(BL27:BL1509&lt;&gt;""),--ISNUMBER(SEARCH(" "&amp;BL27:BL1509&amp;" ",AP347)))&gt;0,AX26,"")))</f>
        <v/>
      </c>
      <c r="AY347" s="967" t="str" cm="1">
        <f t="array" ref="AY347">IF(AM347="","",IF(AQ347&lt;&gt;"","",IF(SUMPRODUCT(--(BM27:BM1509=AY26),--(BL27:BL1509&lt;&gt;""),--ISNUMBER(SEARCH(" "&amp;BL27:BL1509&amp;" ",AP347)))&gt;0,AY26,"")))</f>
        <v/>
      </c>
      <c r="AZ347" s="967" t="str" cm="1">
        <f t="array" ref="AZ347">IF(AM347="","",IF(AQ347&lt;&gt;"","",IF(SUMPRODUCT(--(BM27:BM1509=AZ26),--(BL27:BL1509&lt;&gt;""),--ISNUMBER(SEARCH(" "&amp;BL27:BL1509&amp;" ",AP347)))&gt;0,AZ26,"")))</f>
        <v/>
      </c>
      <c r="BA347" s="967" t="str" cm="1">
        <f t="array" ref="BA347">IF(AM347="","",IF(AQ347&lt;&gt;"","",IF(SUMPRODUCT(--(BM27:BM1509=BA26),--(BL27:BL1509&lt;&gt;""),--ISNUMBER(SEARCH(" "&amp;BL27:BL1509&amp;" ",AP347)))&gt;0,BA26,"")))</f>
        <v/>
      </c>
      <c r="BB347" s="967" t="str" cm="1">
        <f t="array" ref="BB347">IF(AM347="","",IF(AQ347&lt;&gt;"","",IF(SUMPRODUCT(--(BM27:BM1509=BB26),--(BL27:BL1509&lt;&gt;""),--ISNUMBER(SEARCH(" "&amp;BL27:BL1509&amp;" ",AP347)))&gt;0,BB26,"")))</f>
        <v/>
      </c>
      <c r="BC347" s="967" t="str" cm="1">
        <f t="array" ref="BC347">IF(AM347="","",IF(AQ347&lt;&gt;"","",IF(SUMPRODUCT(--(BM27:BM1509=BC26),--(BL27:BL1509&lt;&gt;""),--ISNUMBER(SEARCH(" "&amp;BL27:BL1509&amp;" ",AP347)))&gt;0,BC26,"")))</f>
        <v/>
      </c>
      <c r="BD347" s="967" t="str" cm="1">
        <f t="array" ref="BD347">IF(AM347="","",IF(AQ347&lt;&gt;"","",IF(SUMPRODUCT(--(BM27:BM1509=BD26),--(BL27:BL1509&lt;&gt;""),--ISNUMBER(SEARCH(" "&amp;BL27:BL1509&amp;" ",AP347)))&gt;0,BD26,"")))</f>
        <v/>
      </c>
      <c r="BE347" s="967" t="str" cm="1">
        <f t="array" ref="BE347">IF(AM347="","",IF(AQ347&lt;&gt;"","",IF(SUMPRODUCT(--(BM27:BM1509=BE26),--(BL27:BL1509&lt;&gt;""),--ISNUMBER(SEARCH(" "&amp;BL27:BL1509&amp;" ",AP347)))&gt;0,BE26,"")))</f>
        <v/>
      </c>
      <c r="BF347" s="967" t="str" cm="1">
        <f t="array" ref="BF347">IF(AM347="","",IF(AQ347&lt;&gt;"","",IF(SUMPRODUCT(--(BM27:BM1509=BF26),--(BL27:BL1509&lt;&gt;""),--ISNUMBER(SEARCH(" "&amp;BL27:BL1509&amp;" ",AP347)))&gt;0,BF26,"")))</f>
        <v/>
      </c>
      <c r="BG347" s="967" t="str" cm="1">
        <f t="array" ref="BG347">IF(AM347="","",IF(AQ347&lt;&gt;"","",IF(SUMPRODUCT(--(BM27:BM1509=BG26),--(BL27:BL1509&lt;&gt;""),--ISNUMBER(SEARCH(" "&amp;BL27:BL1509&amp;" ",AP347)))&gt;0,BG26,"")))</f>
        <v/>
      </c>
      <c r="BH347" s="967" t="str" cm="1">
        <f t="array" ref="BH347">IF(AM347="","",IF(AQ347&lt;&gt;"","",IF(SUMPRODUCT(--(BM27:BM1509=BH26),--(BL27:BL1509&lt;&gt;""),--ISNUMBER(SEARCH(" "&amp;BL27:BL1509&amp;" ",AP347)))&gt;0,BH26,"")))</f>
        <v/>
      </c>
      <c r="BI347" s="967" t="str" cm="1">
        <f t="array" ref="BI347">IF(AM347="","",IF(AQ347&lt;&gt;"","",IF(SUMPRODUCT(--(BM27:BM1509=BI26),--(BL27:BL1509&lt;&gt;""),--ISNUMBER(SEARCH(" "&amp;BL27:BL1509&amp;" ",AP347)))&gt;0,BI26,"")))</f>
        <v/>
      </c>
      <c r="BJ347" s="967" t="str" cm="1">
        <f t="array" ref="BJ347">IF(AM347="","",IF(AS347&lt;&gt;"",BJ26,IF(AR347&lt;&gt;"","",IF(AQ347&lt;&gt;"","",IF(SUMPRODUCT(--(BM27:BM1509=BJ26),--(BL27:BL1509&lt;&gt;""),--ISNUMBER(SEARCH(" "&amp;BL27:BL1509&amp;" ",AP347)))&gt;0,BJ26,"")))))</f>
        <v/>
      </c>
      <c r="BL347" s="968" t="s">
        <v>276</v>
      </c>
      <c r="BM347" s="968" t="s">
        <v>1962</v>
      </c>
      <c r="CM347" s="49">
        <v>1</v>
      </c>
    </row>
    <row r="348" spans="4:91" ht="30" customHeight="1">
      <c r="D348" s="674"/>
      <c r="E348" s="680"/>
      <c r="F348" s="681"/>
      <c r="G348" s="680"/>
      <c r="H348" s="682"/>
      <c r="I348" s="891"/>
      <c r="J348" s="892"/>
      <c r="K348" s="745"/>
      <c r="L348" s="893"/>
      <c r="M348" s="894"/>
      <c r="N348" s="895"/>
      <c r="O348" s="896"/>
      <c r="P348" s="137"/>
      <c r="Q348" s="897"/>
      <c r="R348" s="751"/>
      <c r="S348" s="898"/>
      <c r="T348" s="753"/>
      <c r="U348" s="899"/>
      <c r="V348" s="900"/>
      <c r="W348" s="756"/>
      <c r="X348" s="764"/>
      <c r="AB348" s="65"/>
      <c r="AC348" s="984" t="str">
        <f t="shared" si="78"/>
        <v/>
      </c>
      <c r="AD348" s="982"/>
      <c r="AF348" s="964" t="str">
        <f>IF(AG348="","",COUNTIF(AG27:AG348,"&lt;&gt;"))</f>
        <v/>
      </c>
      <c r="AG348" s="965" t="str" cm="1">
        <f t="array" ref="AG348">IF(AK348="","",IF(LEN(AK348)&lt;=MAX(10,AF22),AK348,IFERROR(LEFT(AK348,LOOKUP(2,1/(MID(AK348,ROW(10:509),1)=" ")/(ROW(10:509)&lt;=MAX(10,AF22)),ROW(10:509))-1),LEFT(AK348,MAX(10,AF22)))))</f>
        <v/>
      </c>
      <c r="AH348" s="964" t="str">
        <f t="shared" si="79"/>
        <v/>
      </c>
      <c r="AI348" s="964" t="str">
        <f t="shared" si="80"/>
        <v/>
      </c>
      <c r="AJ348" s="964" t="str">
        <f>IF(AL347&lt;&gt;"",AJ347,IF(AJ347&lt;MAX(Z27:Z326),AJ347+1,""))</f>
        <v/>
      </c>
      <c r="AK348" s="965" t="str">
        <f>IF(AJ348="","",IF(AL347&lt;&gt;"",AL347,INDEX(AD27:AD326,MATCH(AJ348,Z27:Z326,0))))</f>
        <v/>
      </c>
      <c r="AL348" s="965" t="str">
        <f t="shared" si="81"/>
        <v/>
      </c>
      <c r="AM348" s="965" t="str">
        <f t="shared" si="82"/>
        <v/>
      </c>
      <c r="AN348" s="964" t="str">
        <f t="shared" si="83"/>
        <v/>
      </c>
      <c r="AO348" s="964" t="str">
        <f t="shared" si="84"/>
        <v/>
      </c>
      <c r="AP348" s="965" t="str">
        <f t="shared" si="85"/>
        <v/>
      </c>
      <c r="AQ348" s="964" t="str">
        <f>IF(AM348="","",IF(COUNTIF(BO27:BO309,TRIM(AP348))&gt;0,"EXCLUSION EXACTE",""))</f>
        <v/>
      </c>
      <c r="AR348" s="964" t="str" cm="1">
        <f t="array" ref="AR348">IF(AM348="","",IF(SUMPRODUCT(--(BO27:BO309&lt;&gt;""),--ISNUMBER(SEARCH(" "&amp;BO27:BO309&amp;" ",AP348)))&gt;0,"BLOQUE MOLLUSQUES",""))</f>
        <v/>
      </c>
      <c r="AS348" s="964" t="str" cm="1">
        <f t="array" ref="AS348">IF(AM348="","",IF(SUMPRODUCT(--(BS27:BS309&lt;&gt;""),--ISNUMBER(SEARCH(" "&amp;BS27:BS309&amp;" ",AP348)))&gt;0,"FORCE MOLLUSQUES",""))</f>
        <v/>
      </c>
      <c r="AT348" s="965" t="str">
        <f t="shared" si="86"/>
        <v/>
      </c>
      <c r="AU348" s="965" t="str">
        <f t="shared" ref="AU348:AU411" si="88">IF(AM348="","",AM348&amp;IF(AT348&lt;&gt;""," *",""))</f>
        <v/>
      </c>
      <c r="AV348" s="964" t="str">
        <f t="shared" si="87"/>
        <v/>
      </c>
      <c r="AW348" s="964" t="str" cm="1">
        <f t="array" ref="AW348">IF(AM348="","",IF(AQ348&lt;&gt;"","",IF(SUMPRODUCT(--(BM27:BM1509=AW26),--(BL27:BL1509&lt;&gt;""),--ISNUMBER(SEARCH(" "&amp;BL27:BL1509&amp;" ",AP348)))&gt;0,AW26,"")))</f>
        <v/>
      </c>
      <c r="AX348" s="964" t="str" cm="1">
        <f t="array" ref="AX348">IF(AM348="","",IF(AQ348&lt;&gt;"","",IF(SUMPRODUCT(--(BM27:BM1509=AX26),--(BL27:BL1509&lt;&gt;""),--ISNUMBER(SEARCH(" "&amp;BL27:BL1509&amp;" ",AP348)))&gt;0,AX26,"")))</f>
        <v/>
      </c>
      <c r="AY348" s="964" t="str" cm="1">
        <f t="array" ref="AY348">IF(AM348="","",IF(AQ348&lt;&gt;"","",IF(SUMPRODUCT(--(BM27:BM1509=AY26),--(BL27:BL1509&lt;&gt;""),--ISNUMBER(SEARCH(" "&amp;BL27:BL1509&amp;" ",AP348)))&gt;0,AY26,"")))</f>
        <v/>
      </c>
      <c r="AZ348" s="964" t="str" cm="1">
        <f t="array" ref="AZ348">IF(AM348="","",IF(AQ348&lt;&gt;"","",IF(SUMPRODUCT(--(BM27:BM1509=AZ26),--(BL27:BL1509&lt;&gt;""),--ISNUMBER(SEARCH(" "&amp;BL27:BL1509&amp;" ",AP348)))&gt;0,AZ26,"")))</f>
        <v/>
      </c>
      <c r="BA348" s="964" t="str" cm="1">
        <f t="array" ref="BA348">IF(AM348="","",IF(AQ348&lt;&gt;"","",IF(SUMPRODUCT(--(BM27:BM1509=BA26),--(BL27:BL1509&lt;&gt;""),--ISNUMBER(SEARCH(" "&amp;BL27:BL1509&amp;" ",AP348)))&gt;0,BA26,"")))</f>
        <v/>
      </c>
      <c r="BB348" s="964" t="str" cm="1">
        <f t="array" ref="BB348">IF(AM348="","",IF(AQ348&lt;&gt;"","",IF(SUMPRODUCT(--(BM27:BM1509=BB26),--(BL27:BL1509&lt;&gt;""),--ISNUMBER(SEARCH(" "&amp;BL27:BL1509&amp;" ",AP348)))&gt;0,BB26,"")))</f>
        <v/>
      </c>
      <c r="BC348" s="964" t="str" cm="1">
        <f t="array" ref="BC348">IF(AM348="","",IF(AQ348&lt;&gt;"","",IF(SUMPRODUCT(--(BM27:BM1509=BC26),--(BL27:BL1509&lt;&gt;""),--ISNUMBER(SEARCH(" "&amp;BL27:BL1509&amp;" ",AP348)))&gt;0,BC26,"")))</f>
        <v/>
      </c>
      <c r="BD348" s="964" t="str" cm="1">
        <f t="array" ref="BD348">IF(AM348="","",IF(AQ348&lt;&gt;"","",IF(SUMPRODUCT(--(BM27:BM1509=BD26),--(BL27:BL1509&lt;&gt;""),--ISNUMBER(SEARCH(" "&amp;BL27:BL1509&amp;" ",AP348)))&gt;0,BD26,"")))</f>
        <v/>
      </c>
      <c r="BE348" s="964" t="str" cm="1">
        <f t="array" ref="BE348">IF(AM348="","",IF(AQ348&lt;&gt;"","",IF(SUMPRODUCT(--(BM27:BM1509=BE26),--(BL27:BL1509&lt;&gt;""),--ISNUMBER(SEARCH(" "&amp;BL27:BL1509&amp;" ",AP348)))&gt;0,BE26,"")))</f>
        <v/>
      </c>
      <c r="BF348" s="964" t="str" cm="1">
        <f t="array" ref="BF348">IF(AM348="","",IF(AQ348&lt;&gt;"","",IF(SUMPRODUCT(--(BM27:BM1509=BF26),--(BL27:BL1509&lt;&gt;""),--ISNUMBER(SEARCH(" "&amp;BL27:BL1509&amp;" ",AP348)))&gt;0,BF26,"")))</f>
        <v/>
      </c>
      <c r="BG348" s="964" t="str" cm="1">
        <f t="array" ref="BG348">IF(AM348="","",IF(AQ348&lt;&gt;"","",IF(SUMPRODUCT(--(BM27:BM1509=BG26),--(BL27:BL1509&lt;&gt;""),--ISNUMBER(SEARCH(" "&amp;BL27:BL1509&amp;" ",AP348)))&gt;0,BG26,"")))</f>
        <v/>
      </c>
      <c r="BH348" s="964" t="str" cm="1">
        <f t="array" ref="BH348">IF(AM348="","",IF(AQ348&lt;&gt;"","",IF(SUMPRODUCT(--(BM27:BM1509=BH26),--(BL27:BL1509&lt;&gt;""),--ISNUMBER(SEARCH(" "&amp;BL27:BL1509&amp;" ",AP348)))&gt;0,BH26,"")))</f>
        <v/>
      </c>
      <c r="BI348" s="964" t="str" cm="1">
        <f t="array" ref="BI348">IF(AM348="","",IF(AQ348&lt;&gt;"","",IF(SUMPRODUCT(--(BM27:BM1509=BI26),--(BL27:BL1509&lt;&gt;""),--ISNUMBER(SEARCH(" "&amp;BL27:BL1509&amp;" ",AP348)))&gt;0,BI26,"")))</f>
        <v/>
      </c>
      <c r="BJ348" s="964" t="str" cm="1">
        <f t="array" ref="BJ348">IF(AM348="","",IF(AS348&lt;&gt;"",BJ26,IF(AR348&lt;&gt;"","",IF(AQ348&lt;&gt;"","",IF(SUMPRODUCT(--(BM27:BM1509=BJ26),--(BL27:BL1509&lt;&gt;""),--ISNUMBER(SEARCH(" "&amp;BL27:BL1509&amp;" ",AP348)))&gt;0,BJ26,"")))))</f>
        <v/>
      </c>
      <c r="BL348" s="964" t="s">
        <v>565</v>
      </c>
      <c r="BM348" s="964" t="s">
        <v>1962</v>
      </c>
      <c r="CM348" s="49">
        <v>1</v>
      </c>
    </row>
    <row r="349" spans="4:91" ht="30" customHeight="1">
      <c r="D349" s="674"/>
      <c r="E349" s="680"/>
      <c r="F349" s="681"/>
      <c r="G349" s="680"/>
      <c r="H349" s="682"/>
      <c r="I349" s="891"/>
      <c r="J349" s="892"/>
      <c r="K349" s="745"/>
      <c r="L349" s="893"/>
      <c r="M349" s="894"/>
      <c r="N349" s="895"/>
      <c r="O349" s="896"/>
      <c r="P349" s="137"/>
      <c r="Q349" s="897"/>
      <c r="R349" s="751"/>
      <c r="S349" s="898"/>
      <c r="T349" s="753"/>
      <c r="U349" s="899"/>
      <c r="V349" s="900"/>
      <c r="W349" s="756"/>
      <c r="X349" s="764"/>
      <c r="AB349" s="65"/>
      <c r="AC349" s="984" t="str">
        <f t="shared" si="78"/>
        <v/>
      </c>
      <c r="AD349" s="982"/>
      <c r="AF349" s="963" t="str">
        <f>IF(AG349="","",COUNTIF(AG27:AG349,"&lt;&gt;"))</f>
        <v/>
      </c>
      <c r="AG349" s="958" t="str" cm="1">
        <f t="array" ref="AG349">IF(AK349="","",IF(LEN(AK349)&lt;=MAX(10,AF22),AK349,IFERROR(LEFT(AK349,LOOKUP(2,1/(MID(AK349,ROW(10:509),1)=" ")/(ROW(10:509)&lt;=MAX(10,AF22)),ROW(10:509))-1),LEFT(AK349,MAX(10,AF22)))))</f>
        <v/>
      </c>
      <c r="AH349" s="963" t="str">
        <f t="shared" si="79"/>
        <v/>
      </c>
      <c r="AI349" s="963" t="str">
        <f t="shared" si="80"/>
        <v/>
      </c>
      <c r="AJ349" s="964" t="str">
        <f>IF(AL348&lt;&gt;"",AJ348,IF(AJ348&lt;MAX(Z27:Z326),AJ348+1,""))</f>
        <v/>
      </c>
      <c r="AK349" s="965" t="str">
        <f>IF(AJ349="","",IF(AL348&lt;&gt;"",AL348,INDEX(AD27:AD326,MATCH(AJ349,Z27:Z326,0))))</f>
        <v/>
      </c>
      <c r="AL349" s="965" t="str">
        <f t="shared" si="81"/>
        <v/>
      </c>
      <c r="AM349" s="966" t="str">
        <f t="shared" si="82"/>
        <v/>
      </c>
      <c r="AN349" s="967" t="str">
        <f t="shared" si="83"/>
        <v/>
      </c>
      <c r="AO349" s="967" t="str">
        <f t="shared" si="84"/>
        <v/>
      </c>
      <c r="AP349" s="966" t="str">
        <f t="shared" si="85"/>
        <v/>
      </c>
      <c r="AQ349" s="967" t="str">
        <f>IF(AM349="","",IF(COUNTIF(BO27:BO309,TRIM(AP349))&gt;0,"EXCLUSION EXACTE",""))</f>
        <v/>
      </c>
      <c r="AR349" s="967" t="str" cm="1">
        <f t="array" ref="AR349">IF(AM349="","",IF(SUMPRODUCT(--(BO27:BO309&lt;&gt;""),--ISNUMBER(SEARCH(" "&amp;BO27:BO309&amp;" ",AP349)))&gt;0,"BLOQUE MOLLUSQUES",""))</f>
        <v/>
      </c>
      <c r="AS349" s="967" t="str" cm="1">
        <f t="array" ref="AS349">IF(AM349="","",IF(SUMPRODUCT(--(BS27:BS309&lt;&gt;""),--ISNUMBER(SEARCH(" "&amp;BS27:BS309&amp;" ",AP349)))&gt;0,"FORCE MOLLUSQUES",""))</f>
        <v/>
      </c>
      <c r="AT349" s="966" t="str">
        <f t="shared" si="86"/>
        <v/>
      </c>
      <c r="AU349" s="966" t="str">
        <f t="shared" si="88"/>
        <v/>
      </c>
      <c r="AV349" s="967" t="str">
        <f t="shared" si="87"/>
        <v/>
      </c>
      <c r="AW349" s="967" t="str" cm="1">
        <f t="array" ref="AW349">IF(AM349="","",IF(AQ349&lt;&gt;"","",IF(SUMPRODUCT(--(BM27:BM1509=AW26),--(BL27:BL1509&lt;&gt;""),--ISNUMBER(SEARCH(" "&amp;BL27:BL1509&amp;" ",AP349)))&gt;0,AW26,"")))</f>
        <v/>
      </c>
      <c r="AX349" s="967" t="str" cm="1">
        <f t="array" ref="AX349">IF(AM349="","",IF(AQ349&lt;&gt;"","",IF(SUMPRODUCT(--(BM27:BM1509=AX26),--(BL27:BL1509&lt;&gt;""),--ISNUMBER(SEARCH(" "&amp;BL27:BL1509&amp;" ",AP349)))&gt;0,AX26,"")))</f>
        <v/>
      </c>
      <c r="AY349" s="967" t="str" cm="1">
        <f t="array" ref="AY349">IF(AM349="","",IF(AQ349&lt;&gt;"","",IF(SUMPRODUCT(--(BM27:BM1509=AY26),--(BL27:BL1509&lt;&gt;""),--ISNUMBER(SEARCH(" "&amp;BL27:BL1509&amp;" ",AP349)))&gt;0,AY26,"")))</f>
        <v/>
      </c>
      <c r="AZ349" s="967" t="str" cm="1">
        <f t="array" ref="AZ349">IF(AM349="","",IF(AQ349&lt;&gt;"","",IF(SUMPRODUCT(--(BM27:BM1509=AZ26),--(BL27:BL1509&lt;&gt;""),--ISNUMBER(SEARCH(" "&amp;BL27:BL1509&amp;" ",AP349)))&gt;0,AZ26,"")))</f>
        <v/>
      </c>
      <c r="BA349" s="967" t="str" cm="1">
        <f t="array" ref="BA349">IF(AM349="","",IF(AQ349&lt;&gt;"","",IF(SUMPRODUCT(--(BM27:BM1509=BA26),--(BL27:BL1509&lt;&gt;""),--ISNUMBER(SEARCH(" "&amp;BL27:BL1509&amp;" ",AP349)))&gt;0,BA26,"")))</f>
        <v/>
      </c>
      <c r="BB349" s="967" t="str" cm="1">
        <f t="array" ref="BB349">IF(AM349="","",IF(AQ349&lt;&gt;"","",IF(SUMPRODUCT(--(BM27:BM1509=BB26),--(BL27:BL1509&lt;&gt;""),--ISNUMBER(SEARCH(" "&amp;BL27:BL1509&amp;" ",AP349)))&gt;0,BB26,"")))</f>
        <v/>
      </c>
      <c r="BC349" s="967" t="str" cm="1">
        <f t="array" ref="BC349">IF(AM349="","",IF(AQ349&lt;&gt;"","",IF(SUMPRODUCT(--(BM27:BM1509=BC26),--(BL27:BL1509&lt;&gt;""),--ISNUMBER(SEARCH(" "&amp;BL27:BL1509&amp;" ",AP349)))&gt;0,BC26,"")))</f>
        <v/>
      </c>
      <c r="BD349" s="967" t="str" cm="1">
        <f t="array" ref="BD349">IF(AM349="","",IF(AQ349&lt;&gt;"","",IF(SUMPRODUCT(--(BM27:BM1509=BD26),--(BL27:BL1509&lt;&gt;""),--ISNUMBER(SEARCH(" "&amp;BL27:BL1509&amp;" ",AP349)))&gt;0,BD26,"")))</f>
        <v/>
      </c>
      <c r="BE349" s="967" t="str" cm="1">
        <f t="array" ref="BE349">IF(AM349="","",IF(AQ349&lt;&gt;"","",IF(SUMPRODUCT(--(BM27:BM1509=BE26),--(BL27:BL1509&lt;&gt;""),--ISNUMBER(SEARCH(" "&amp;BL27:BL1509&amp;" ",AP349)))&gt;0,BE26,"")))</f>
        <v/>
      </c>
      <c r="BF349" s="967" t="str" cm="1">
        <f t="array" ref="BF349">IF(AM349="","",IF(AQ349&lt;&gt;"","",IF(SUMPRODUCT(--(BM27:BM1509=BF26),--(BL27:BL1509&lt;&gt;""),--ISNUMBER(SEARCH(" "&amp;BL27:BL1509&amp;" ",AP349)))&gt;0,BF26,"")))</f>
        <v/>
      </c>
      <c r="BG349" s="967" t="str" cm="1">
        <f t="array" ref="BG349">IF(AM349="","",IF(AQ349&lt;&gt;"","",IF(SUMPRODUCT(--(BM27:BM1509=BG26),--(BL27:BL1509&lt;&gt;""),--ISNUMBER(SEARCH(" "&amp;BL27:BL1509&amp;" ",AP349)))&gt;0,BG26,"")))</f>
        <v/>
      </c>
      <c r="BH349" s="967" t="str" cm="1">
        <f t="array" ref="BH349">IF(AM349="","",IF(AQ349&lt;&gt;"","",IF(SUMPRODUCT(--(BM27:BM1509=BH26),--(BL27:BL1509&lt;&gt;""),--ISNUMBER(SEARCH(" "&amp;BL27:BL1509&amp;" ",AP349)))&gt;0,BH26,"")))</f>
        <v/>
      </c>
      <c r="BI349" s="967" t="str" cm="1">
        <f t="array" ref="BI349">IF(AM349="","",IF(AQ349&lt;&gt;"","",IF(SUMPRODUCT(--(BM27:BM1509=BI26),--(BL27:BL1509&lt;&gt;""),--ISNUMBER(SEARCH(" "&amp;BL27:BL1509&amp;" ",AP349)))&gt;0,BI26,"")))</f>
        <v/>
      </c>
      <c r="BJ349" s="967" t="str" cm="1">
        <f t="array" ref="BJ349">IF(AM349="","",IF(AS349&lt;&gt;"",BJ26,IF(AR349&lt;&gt;"","",IF(AQ349&lt;&gt;"","",IF(SUMPRODUCT(--(BM27:BM1509=BJ26),--(BL27:BL1509&lt;&gt;""),--ISNUMBER(SEARCH(" "&amp;BL27:BL1509&amp;" ",AP349)))&gt;0,BJ26,"")))))</f>
        <v/>
      </c>
      <c r="BL349" s="968" t="s">
        <v>250</v>
      </c>
      <c r="BM349" s="968" t="s">
        <v>1962</v>
      </c>
      <c r="CM349" s="49">
        <v>1</v>
      </c>
    </row>
    <row r="350" spans="4:91" ht="30" customHeight="1">
      <c r="D350" s="674"/>
      <c r="E350" s="680"/>
      <c r="F350" s="681"/>
      <c r="G350" s="680"/>
      <c r="H350" s="682"/>
      <c r="I350" s="891"/>
      <c r="J350" s="892"/>
      <c r="K350" s="745"/>
      <c r="L350" s="893"/>
      <c r="M350" s="894"/>
      <c r="N350" s="895"/>
      <c r="O350" s="896"/>
      <c r="P350" s="137"/>
      <c r="Q350" s="897"/>
      <c r="R350" s="751"/>
      <c r="S350" s="898"/>
      <c r="T350" s="753"/>
      <c r="U350" s="899"/>
      <c r="V350" s="900"/>
      <c r="W350" s="756"/>
      <c r="X350" s="764"/>
      <c r="AB350" s="65"/>
      <c r="AC350" s="984" t="str">
        <f t="shared" si="78"/>
        <v/>
      </c>
      <c r="AD350" s="982"/>
      <c r="AF350" s="964" t="str">
        <f>IF(AG350="","",COUNTIF(AG27:AG350,"&lt;&gt;"))</f>
        <v/>
      </c>
      <c r="AG350" s="965" t="str" cm="1">
        <f t="array" ref="AG350">IF(AK350="","",IF(LEN(AK350)&lt;=MAX(10,AF22),AK350,IFERROR(LEFT(AK350,LOOKUP(2,1/(MID(AK350,ROW(10:509),1)=" ")/(ROW(10:509)&lt;=MAX(10,AF22)),ROW(10:509))-1),LEFT(AK350,MAX(10,AF22)))))</f>
        <v/>
      </c>
      <c r="AH350" s="964" t="str">
        <f t="shared" si="79"/>
        <v/>
      </c>
      <c r="AI350" s="964" t="str">
        <f t="shared" si="80"/>
        <v/>
      </c>
      <c r="AJ350" s="964" t="str">
        <f>IF(AL349&lt;&gt;"",AJ349,IF(AJ349&lt;MAX(Z27:Z326),AJ349+1,""))</f>
        <v/>
      </c>
      <c r="AK350" s="965" t="str">
        <f>IF(AJ350="","",IF(AL349&lt;&gt;"",AL349,INDEX(AD27:AD326,MATCH(AJ350,Z27:Z326,0))))</f>
        <v/>
      </c>
      <c r="AL350" s="965" t="str">
        <f t="shared" si="81"/>
        <v/>
      </c>
      <c r="AM350" s="965" t="str">
        <f t="shared" si="82"/>
        <v/>
      </c>
      <c r="AN350" s="964" t="str">
        <f t="shared" si="83"/>
        <v/>
      </c>
      <c r="AO350" s="964" t="str">
        <f t="shared" si="84"/>
        <v/>
      </c>
      <c r="AP350" s="965" t="str">
        <f t="shared" si="85"/>
        <v/>
      </c>
      <c r="AQ350" s="964" t="str">
        <f>IF(AM350="","",IF(COUNTIF(BO27:BO309,TRIM(AP350))&gt;0,"EXCLUSION EXACTE",""))</f>
        <v/>
      </c>
      <c r="AR350" s="964" t="str" cm="1">
        <f t="array" ref="AR350">IF(AM350="","",IF(SUMPRODUCT(--(BO27:BO309&lt;&gt;""),--ISNUMBER(SEARCH(" "&amp;BO27:BO309&amp;" ",AP350)))&gt;0,"BLOQUE MOLLUSQUES",""))</f>
        <v/>
      </c>
      <c r="AS350" s="964" t="str" cm="1">
        <f t="array" ref="AS350">IF(AM350="","",IF(SUMPRODUCT(--(BS27:BS309&lt;&gt;""),--ISNUMBER(SEARCH(" "&amp;BS27:BS309&amp;" ",AP350)))&gt;0,"FORCE MOLLUSQUES",""))</f>
        <v/>
      </c>
      <c r="AT350" s="965" t="str">
        <f t="shared" si="86"/>
        <v/>
      </c>
      <c r="AU350" s="965" t="str">
        <f t="shared" si="88"/>
        <v/>
      </c>
      <c r="AV350" s="964" t="str">
        <f t="shared" si="87"/>
        <v/>
      </c>
      <c r="AW350" s="964" t="str" cm="1">
        <f t="array" ref="AW350">IF(AM350="","",IF(AQ350&lt;&gt;"","",IF(SUMPRODUCT(--(BM27:BM1509=AW26),--(BL27:BL1509&lt;&gt;""),--ISNUMBER(SEARCH(" "&amp;BL27:BL1509&amp;" ",AP350)))&gt;0,AW26,"")))</f>
        <v/>
      </c>
      <c r="AX350" s="964" t="str" cm="1">
        <f t="array" ref="AX350">IF(AM350="","",IF(AQ350&lt;&gt;"","",IF(SUMPRODUCT(--(BM27:BM1509=AX26),--(BL27:BL1509&lt;&gt;""),--ISNUMBER(SEARCH(" "&amp;BL27:BL1509&amp;" ",AP350)))&gt;0,AX26,"")))</f>
        <v/>
      </c>
      <c r="AY350" s="964" t="str" cm="1">
        <f t="array" ref="AY350">IF(AM350="","",IF(AQ350&lt;&gt;"","",IF(SUMPRODUCT(--(BM27:BM1509=AY26),--(BL27:BL1509&lt;&gt;""),--ISNUMBER(SEARCH(" "&amp;BL27:BL1509&amp;" ",AP350)))&gt;0,AY26,"")))</f>
        <v/>
      </c>
      <c r="AZ350" s="964" t="str" cm="1">
        <f t="array" ref="AZ350">IF(AM350="","",IF(AQ350&lt;&gt;"","",IF(SUMPRODUCT(--(BM27:BM1509=AZ26),--(BL27:BL1509&lt;&gt;""),--ISNUMBER(SEARCH(" "&amp;BL27:BL1509&amp;" ",AP350)))&gt;0,AZ26,"")))</f>
        <v/>
      </c>
      <c r="BA350" s="964" t="str" cm="1">
        <f t="array" ref="BA350">IF(AM350="","",IF(AQ350&lt;&gt;"","",IF(SUMPRODUCT(--(BM27:BM1509=BA26),--(BL27:BL1509&lt;&gt;""),--ISNUMBER(SEARCH(" "&amp;BL27:BL1509&amp;" ",AP350)))&gt;0,BA26,"")))</f>
        <v/>
      </c>
      <c r="BB350" s="964" t="str" cm="1">
        <f t="array" ref="BB350">IF(AM350="","",IF(AQ350&lt;&gt;"","",IF(SUMPRODUCT(--(BM27:BM1509=BB26),--(BL27:BL1509&lt;&gt;""),--ISNUMBER(SEARCH(" "&amp;BL27:BL1509&amp;" ",AP350)))&gt;0,BB26,"")))</f>
        <v/>
      </c>
      <c r="BC350" s="964" t="str" cm="1">
        <f t="array" ref="BC350">IF(AM350="","",IF(AQ350&lt;&gt;"","",IF(SUMPRODUCT(--(BM27:BM1509=BC26),--(BL27:BL1509&lt;&gt;""),--ISNUMBER(SEARCH(" "&amp;BL27:BL1509&amp;" ",AP350)))&gt;0,BC26,"")))</f>
        <v/>
      </c>
      <c r="BD350" s="964" t="str" cm="1">
        <f t="array" ref="BD350">IF(AM350="","",IF(AQ350&lt;&gt;"","",IF(SUMPRODUCT(--(BM27:BM1509=BD26),--(BL27:BL1509&lt;&gt;""),--ISNUMBER(SEARCH(" "&amp;BL27:BL1509&amp;" ",AP350)))&gt;0,BD26,"")))</f>
        <v/>
      </c>
      <c r="BE350" s="964" t="str" cm="1">
        <f t="array" ref="BE350">IF(AM350="","",IF(AQ350&lt;&gt;"","",IF(SUMPRODUCT(--(BM27:BM1509=BE26),--(BL27:BL1509&lt;&gt;""),--ISNUMBER(SEARCH(" "&amp;BL27:BL1509&amp;" ",AP350)))&gt;0,BE26,"")))</f>
        <v/>
      </c>
      <c r="BF350" s="964" t="str" cm="1">
        <f t="array" ref="BF350">IF(AM350="","",IF(AQ350&lt;&gt;"","",IF(SUMPRODUCT(--(BM27:BM1509=BF26),--(BL27:BL1509&lt;&gt;""),--ISNUMBER(SEARCH(" "&amp;BL27:BL1509&amp;" ",AP350)))&gt;0,BF26,"")))</f>
        <v/>
      </c>
      <c r="BG350" s="964" t="str" cm="1">
        <f t="array" ref="BG350">IF(AM350="","",IF(AQ350&lt;&gt;"","",IF(SUMPRODUCT(--(BM27:BM1509=BG26),--(BL27:BL1509&lt;&gt;""),--ISNUMBER(SEARCH(" "&amp;BL27:BL1509&amp;" ",AP350)))&gt;0,BG26,"")))</f>
        <v/>
      </c>
      <c r="BH350" s="964" t="str" cm="1">
        <f t="array" ref="BH350">IF(AM350="","",IF(AQ350&lt;&gt;"","",IF(SUMPRODUCT(--(BM27:BM1509=BH26),--(BL27:BL1509&lt;&gt;""),--ISNUMBER(SEARCH(" "&amp;BL27:BL1509&amp;" ",AP350)))&gt;0,BH26,"")))</f>
        <v/>
      </c>
      <c r="BI350" s="964" t="str" cm="1">
        <f t="array" ref="BI350">IF(AM350="","",IF(AQ350&lt;&gt;"","",IF(SUMPRODUCT(--(BM27:BM1509=BI26),--(BL27:BL1509&lt;&gt;""),--ISNUMBER(SEARCH(" "&amp;BL27:BL1509&amp;" ",AP350)))&gt;0,BI26,"")))</f>
        <v/>
      </c>
      <c r="BJ350" s="964" t="str" cm="1">
        <f t="array" ref="BJ350">IF(AM350="","",IF(AS350&lt;&gt;"",BJ26,IF(AR350&lt;&gt;"","",IF(AQ350&lt;&gt;"","",IF(SUMPRODUCT(--(BM27:BM1509=BJ26),--(BL27:BL1509&lt;&gt;""),--ISNUMBER(SEARCH(" "&amp;BL27:BL1509&amp;" ",AP350)))&gt;0,BJ26,"")))))</f>
        <v/>
      </c>
      <c r="BL350" s="964" t="s">
        <v>2343</v>
      </c>
      <c r="BM350" s="964" t="s">
        <v>1962</v>
      </c>
      <c r="CM350" s="49">
        <v>1</v>
      </c>
    </row>
    <row r="351" spans="4:91" ht="30" customHeight="1">
      <c r="D351" s="674"/>
      <c r="E351" s="680"/>
      <c r="F351" s="681"/>
      <c r="G351" s="680"/>
      <c r="H351" s="682"/>
      <c r="I351" s="891"/>
      <c r="J351" s="892"/>
      <c r="K351" s="745"/>
      <c r="L351" s="893"/>
      <c r="M351" s="894"/>
      <c r="N351" s="895"/>
      <c r="O351" s="896"/>
      <c r="P351" s="137"/>
      <c r="Q351" s="897"/>
      <c r="R351" s="751"/>
      <c r="S351" s="898"/>
      <c r="T351" s="753"/>
      <c r="U351" s="899"/>
      <c r="V351" s="900"/>
      <c r="W351" s="756"/>
      <c r="X351" s="764"/>
      <c r="AB351" s="65"/>
      <c r="AC351" s="984" t="str">
        <f t="shared" si="78"/>
        <v/>
      </c>
      <c r="AD351" s="982"/>
      <c r="AF351" s="963" t="str">
        <f>IF(AG351="","",COUNTIF(AG27:AG351,"&lt;&gt;"))</f>
        <v/>
      </c>
      <c r="AG351" s="958" t="str" cm="1">
        <f t="array" ref="AG351">IF(AK351="","",IF(LEN(AK351)&lt;=MAX(10,AF22),AK351,IFERROR(LEFT(AK351,LOOKUP(2,1/(MID(AK351,ROW(10:509),1)=" ")/(ROW(10:509)&lt;=MAX(10,AF22)),ROW(10:509))-1),LEFT(AK351,MAX(10,AF22)))))</f>
        <v/>
      </c>
      <c r="AH351" s="963" t="str">
        <f t="shared" si="79"/>
        <v/>
      </c>
      <c r="AI351" s="963" t="str">
        <f t="shared" si="80"/>
        <v/>
      </c>
      <c r="AJ351" s="964" t="str">
        <f>IF(AL350&lt;&gt;"",AJ350,IF(AJ350&lt;MAX(Z27:Z326),AJ350+1,""))</f>
        <v/>
      </c>
      <c r="AK351" s="965" t="str">
        <f>IF(AJ351="","",IF(AL350&lt;&gt;"",AL350,INDEX(AD27:AD326,MATCH(AJ351,Z27:Z326,0))))</f>
        <v/>
      </c>
      <c r="AL351" s="965" t="str">
        <f t="shared" si="81"/>
        <v/>
      </c>
      <c r="AM351" s="966" t="str">
        <f t="shared" si="82"/>
        <v/>
      </c>
      <c r="AN351" s="967" t="str">
        <f t="shared" si="83"/>
        <v/>
      </c>
      <c r="AO351" s="967" t="str">
        <f t="shared" si="84"/>
        <v/>
      </c>
      <c r="AP351" s="966" t="str">
        <f t="shared" si="85"/>
        <v/>
      </c>
      <c r="AQ351" s="967" t="str">
        <f>IF(AM351="","",IF(COUNTIF(BO27:BO309,TRIM(AP351))&gt;0,"EXCLUSION EXACTE",""))</f>
        <v/>
      </c>
      <c r="AR351" s="967" t="str" cm="1">
        <f t="array" ref="AR351">IF(AM351="","",IF(SUMPRODUCT(--(BO27:BO309&lt;&gt;""),--ISNUMBER(SEARCH(" "&amp;BO27:BO309&amp;" ",AP351)))&gt;0,"BLOQUE MOLLUSQUES",""))</f>
        <v/>
      </c>
      <c r="AS351" s="967" t="str" cm="1">
        <f t="array" ref="AS351">IF(AM351="","",IF(SUMPRODUCT(--(BS27:BS309&lt;&gt;""),--ISNUMBER(SEARCH(" "&amp;BS27:BS309&amp;" ",AP351)))&gt;0,"FORCE MOLLUSQUES",""))</f>
        <v/>
      </c>
      <c r="AT351" s="966" t="str">
        <f t="shared" si="86"/>
        <v/>
      </c>
      <c r="AU351" s="966" t="str">
        <f t="shared" si="88"/>
        <v/>
      </c>
      <c r="AV351" s="967" t="str">
        <f t="shared" si="87"/>
        <v/>
      </c>
      <c r="AW351" s="967" t="str" cm="1">
        <f t="array" ref="AW351">IF(AM351="","",IF(AQ351&lt;&gt;"","",IF(SUMPRODUCT(--(BM27:BM1509=AW26),--(BL27:BL1509&lt;&gt;""),--ISNUMBER(SEARCH(" "&amp;BL27:BL1509&amp;" ",AP351)))&gt;0,AW26,"")))</f>
        <v/>
      </c>
      <c r="AX351" s="967" t="str" cm="1">
        <f t="array" ref="AX351">IF(AM351="","",IF(AQ351&lt;&gt;"","",IF(SUMPRODUCT(--(BM27:BM1509=AX26),--(BL27:BL1509&lt;&gt;""),--ISNUMBER(SEARCH(" "&amp;BL27:BL1509&amp;" ",AP351)))&gt;0,AX26,"")))</f>
        <v/>
      </c>
      <c r="AY351" s="967" t="str" cm="1">
        <f t="array" ref="AY351">IF(AM351="","",IF(AQ351&lt;&gt;"","",IF(SUMPRODUCT(--(BM27:BM1509=AY26),--(BL27:BL1509&lt;&gt;""),--ISNUMBER(SEARCH(" "&amp;BL27:BL1509&amp;" ",AP351)))&gt;0,AY26,"")))</f>
        <v/>
      </c>
      <c r="AZ351" s="967" t="str" cm="1">
        <f t="array" ref="AZ351">IF(AM351="","",IF(AQ351&lt;&gt;"","",IF(SUMPRODUCT(--(BM27:BM1509=AZ26),--(BL27:BL1509&lt;&gt;""),--ISNUMBER(SEARCH(" "&amp;BL27:BL1509&amp;" ",AP351)))&gt;0,AZ26,"")))</f>
        <v/>
      </c>
      <c r="BA351" s="967" t="str" cm="1">
        <f t="array" ref="BA351">IF(AM351="","",IF(AQ351&lt;&gt;"","",IF(SUMPRODUCT(--(BM27:BM1509=BA26),--(BL27:BL1509&lt;&gt;""),--ISNUMBER(SEARCH(" "&amp;BL27:BL1509&amp;" ",AP351)))&gt;0,BA26,"")))</f>
        <v/>
      </c>
      <c r="BB351" s="967" t="str" cm="1">
        <f t="array" ref="BB351">IF(AM351="","",IF(AQ351&lt;&gt;"","",IF(SUMPRODUCT(--(BM27:BM1509=BB26),--(BL27:BL1509&lt;&gt;""),--ISNUMBER(SEARCH(" "&amp;BL27:BL1509&amp;" ",AP351)))&gt;0,BB26,"")))</f>
        <v/>
      </c>
      <c r="BC351" s="967" t="str" cm="1">
        <f t="array" ref="BC351">IF(AM351="","",IF(AQ351&lt;&gt;"","",IF(SUMPRODUCT(--(BM27:BM1509=BC26),--(BL27:BL1509&lt;&gt;""),--ISNUMBER(SEARCH(" "&amp;BL27:BL1509&amp;" ",AP351)))&gt;0,BC26,"")))</f>
        <v/>
      </c>
      <c r="BD351" s="967" t="str" cm="1">
        <f t="array" ref="BD351">IF(AM351="","",IF(AQ351&lt;&gt;"","",IF(SUMPRODUCT(--(BM27:BM1509=BD26),--(BL27:BL1509&lt;&gt;""),--ISNUMBER(SEARCH(" "&amp;BL27:BL1509&amp;" ",AP351)))&gt;0,BD26,"")))</f>
        <v/>
      </c>
      <c r="BE351" s="967" t="str" cm="1">
        <f t="array" ref="BE351">IF(AM351="","",IF(AQ351&lt;&gt;"","",IF(SUMPRODUCT(--(BM27:BM1509=BE26),--(BL27:BL1509&lt;&gt;""),--ISNUMBER(SEARCH(" "&amp;BL27:BL1509&amp;" ",AP351)))&gt;0,BE26,"")))</f>
        <v/>
      </c>
      <c r="BF351" s="967" t="str" cm="1">
        <f t="array" ref="BF351">IF(AM351="","",IF(AQ351&lt;&gt;"","",IF(SUMPRODUCT(--(BM27:BM1509=BF26),--(BL27:BL1509&lt;&gt;""),--ISNUMBER(SEARCH(" "&amp;BL27:BL1509&amp;" ",AP351)))&gt;0,BF26,"")))</f>
        <v/>
      </c>
      <c r="BG351" s="967" t="str" cm="1">
        <f t="array" ref="BG351">IF(AM351="","",IF(AQ351&lt;&gt;"","",IF(SUMPRODUCT(--(BM27:BM1509=BG26),--(BL27:BL1509&lt;&gt;""),--ISNUMBER(SEARCH(" "&amp;BL27:BL1509&amp;" ",AP351)))&gt;0,BG26,"")))</f>
        <v/>
      </c>
      <c r="BH351" s="967" t="str" cm="1">
        <f t="array" ref="BH351">IF(AM351="","",IF(AQ351&lt;&gt;"","",IF(SUMPRODUCT(--(BM27:BM1509=BH26),--(BL27:BL1509&lt;&gt;""),--ISNUMBER(SEARCH(" "&amp;BL27:BL1509&amp;" ",AP351)))&gt;0,BH26,"")))</f>
        <v/>
      </c>
      <c r="BI351" s="967" t="str" cm="1">
        <f t="array" ref="BI351">IF(AM351="","",IF(AQ351&lt;&gt;"","",IF(SUMPRODUCT(--(BM27:BM1509=BI26),--(BL27:BL1509&lt;&gt;""),--ISNUMBER(SEARCH(" "&amp;BL27:BL1509&amp;" ",AP351)))&gt;0,BI26,"")))</f>
        <v/>
      </c>
      <c r="BJ351" s="967" t="str" cm="1">
        <f t="array" ref="BJ351">IF(AM351="","",IF(AS351&lt;&gt;"",BJ26,IF(AR351&lt;&gt;"","",IF(AQ351&lt;&gt;"","",IF(SUMPRODUCT(--(BM27:BM1509=BJ26),--(BL27:BL1509&lt;&gt;""),--ISNUMBER(SEARCH(" "&amp;BL27:BL1509&amp;" ",AP351)))&gt;0,BJ26,"")))))</f>
        <v/>
      </c>
      <c r="BL351" s="968" t="s">
        <v>2344</v>
      </c>
      <c r="BM351" s="968" t="s">
        <v>1962</v>
      </c>
      <c r="CM351" s="49">
        <v>1</v>
      </c>
    </row>
    <row r="352" spans="4:91" ht="30" customHeight="1">
      <c r="D352" s="674"/>
      <c r="E352" s="680"/>
      <c r="F352" s="681"/>
      <c r="G352" s="680"/>
      <c r="H352" s="682"/>
      <c r="I352" s="891"/>
      <c r="J352" s="892"/>
      <c r="K352" s="745"/>
      <c r="L352" s="893"/>
      <c r="M352" s="894"/>
      <c r="N352" s="895"/>
      <c r="O352" s="896"/>
      <c r="P352" s="137"/>
      <c r="Q352" s="897"/>
      <c r="R352" s="751"/>
      <c r="S352" s="898"/>
      <c r="T352" s="753"/>
      <c r="U352" s="899"/>
      <c r="V352" s="900"/>
      <c r="W352" s="756"/>
      <c r="X352" s="764"/>
      <c r="AB352" s="65"/>
      <c r="AC352" s="984" t="str">
        <f t="shared" si="78"/>
        <v/>
      </c>
      <c r="AD352" s="982"/>
      <c r="AF352" s="964" t="str">
        <f>IF(AG352="","",COUNTIF(AG27:AG352,"&lt;&gt;"))</f>
        <v/>
      </c>
      <c r="AG352" s="965" t="str" cm="1">
        <f t="array" ref="AG352">IF(AK352="","",IF(LEN(AK352)&lt;=MAX(10,AF22),AK352,IFERROR(LEFT(AK352,LOOKUP(2,1/(MID(AK352,ROW(10:509),1)=" ")/(ROW(10:509)&lt;=MAX(10,AF22)),ROW(10:509))-1),LEFT(AK352,MAX(10,AF22)))))</f>
        <v/>
      </c>
      <c r="AH352" s="964" t="str">
        <f t="shared" si="79"/>
        <v/>
      </c>
      <c r="AI352" s="964" t="str">
        <f t="shared" si="80"/>
        <v/>
      </c>
      <c r="AJ352" s="964" t="str">
        <f>IF(AL351&lt;&gt;"",AJ351,IF(AJ351&lt;MAX(Z27:Z326),AJ351+1,""))</f>
        <v/>
      </c>
      <c r="AK352" s="965" t="str">
        <f>IF(AJ352="","",IF(AL351&lt;&gt;"",AL351,INDEX(AD27:AD326,MATCH(AJ352,Z27:Z326,0))))</f>
        <v/>
      </c>
      <c r="AL352" s="965" t="str">
        <f t="shared" si="81"/>
        <v/>
      </c>
      <c r="AM352" s="965" t="str">
        <f t="shared" si="82"/>
        <v/>
      </c>
      <c r="AN352" s="964" t="str">
        <f t="shared" si="83"/>
        <v/>
      </c>
      <c r="AO352" s="964" t="str">
        <f t="shared" si="84"/>
        <v/>
      </c>
      <c r="AP352" s="965" t="str">
        <f t="shared" si="85"/>
        <v/>
      </c>
      <c r="AQ352" s="964" t="str">
        <f>IF(AM352="","",IF(COUNTIF(BO27:BO309,TRIM(AP352))&gt;0,"EXCLUSION EXACTE",""))</f>
        <v/>
      </c>
      <c r="AR352" s="964" t="str" cm="1">
        <f t="array" ref="AR352">IF(AM352="","",IF(SUMPRODUCT(--(BO27:BO309&lt;&gt;""),--ISNUMBER(SEARCH(" "&amp;BO27:BO309&amp;" ",AP352)))&gt;0,"BLOQUE MOLLUSQUES",""))</f>
        <v/>
      </c>
      <c r="AS352" s="964" t="str" cm="1">
        <f t="array" ref="AS352">IF(AM352="","",IF(SUMPRODUCT(--(BS27:BS309&lt;&gt;""),--ISNUMBER(SEARCH(" "&amp;BS27:BS309&amp;" ",AP352)))&gt;0,"FORCE MOLLUSQUES",""))</f>
        <v/>
      </c>
      <c r="AT352" s="965" t="str">
        <f t="shared" si="86"/>
        <v/>
      </c>
      <c r="AU352" s="965" t="str">
        <f t="shared" si="88"/>
        <v/>
      </c>
      <c r="AV352" s="964" t="str">
        <f t="shared" si="87"/>
        <v/>
      </c>
      <c r="AW352" s="964" t="str" cm="1">
        <f t="array" ref="AW352">IF(AM352="","",IF(AQ352&lt;&gt;"","",IF(SUMPRODUCT(--(BM27:BM1509=AW26),--(BL27:BL1509&lt;&gt;""),--ISNUMBER(SEARCH(" "&amp;BL27:BL1509&amp;" ",AP352)))&gt;0,AW26,"")))</f>
        <v/>
      </c>
      <c r="AX352" s="964" t="str" cm="1">
        <f t="array" ref="AX352">IF(AM352="","",IF(AQ352&lt;&gt;"","",IF(SUMPRODUCT(--(BM27:BM1509=AX26),--(BL27:BL1509&lt;&gt;""),--ISNUMBER(SEARCH(" "&amp;BL27:BL1509&amp;" ",AP352)))&gt;0,AX26,"")))</f>
        <v/>
      </c>
      <c r="AY352" s="964" t="str" cm="1">
        <f t="array" ref="AY352">IF(AM352="","",IF(AQ352&lt;&gt;"","",IF(SUMPRODUCT(--(BM27:BM1509=AY26),--(BL27:BL1509&lt;&gt;""),--ISNUMBER(SEARCH(" "&amp;BL27:BL1509&amp;" ",AP352)))&gt;0,AY26,"")))</f>
        <v/>
      </c>
      <c r="AZ352" s="964" t="str" cm="1">
        <f t="array" ref="AZ352">IF(AM352="","",IF(AQ352&lt;&gt;"","",IF(SUMPRODUCT(--(BM27:BM1509=AZ26),--(BL27:BL1509&lt;&gt;""),--ISNUMBER(SEARCH(" "&amp;BL27:BL1509&amp;" ",AP352)))&gt;0,AZ26,"")))</f>
        <v/>
      </c>
      <c r="BA352" s="964" t="str" cm="1">
        <f t="array" ref="BA352">IF(AM352="","",IF(AQ352&lt;&gt;"","",IF(SUMPRODUCT(--(BM27:BM1509=BA26),--(BL27:BL1509&lt;&gt;""),--ISNUMBER(SEARCH(" "&amp;BL27:BL1509&amp;" ",AP352)))&gt;0,BA26,"")))</f>
        <v/>
      </c>
      <c r="BB352" s="964" t="str" cm="1">
        <f t="array" ref="BB352">IF(AM352="","",IF(AQ352&lt;&gt;"","",IF(SUMPRODUCT(--(BM27:BM1509=BB26),--(BL27:BL1509&lt;&gt;""),--ISNUMBER(SEARCH(" "&amp;BL27:BL1509&amp;" ",AP352)))&gt;0,BB26,"")))</f>
        <v/>
      </c>
      <c r="BC352" s="964" t="str" cm="1">
        <f t="array" ref="BC352">IF(AM352="","",IF(AQ352&lt;&gt;"","",IF(SUMPRODUCT(--(BM27:BM1509=BC26),--(BL27:BL1509&lt;&gt;""),--ISNUMBER(SEARCH(" "&amp;BL27:BL1509&amp;" ",AP352)))&gt;0,BC26,"")))</f>
        <v/>
      </c>
      <c r="BD352" s="964" t="str" cm="1">
        <f t="array" ref="BD352">IF(AM352="","",IF(AQ352&lt;&gt;"","",IF(SUMPRODUCT(--(BM27:BM1509=BD26),--(BL27:BL1509&lt;&gt;""),--ISNUMBER(SEARCH(" "&amp;BL27:BL1509&amp;" ",AP352)))&gt;0,BD26,"")))</f>
        <v/>
      </c>
      <c r="BE352" s="964" t="str" cm="1">
        <f t="array" ref="BE352">IF(AM352="","",IF(AQ352&lt;&gt;"","",IF(SUMPRODUCT(--(BM27:BM1509=BE26),--(BL27:BL1509&lt;&gt;""),--ISNUMBER(SEARCH(" "&amp;BL27:BL1509&amp;" ",AP352)))&gt;0,BE26,"")))</f>
        <v/>
      </c>
      <c r="BF352" s="964" t="str" cm="1">
        <f t="array" ref="BF352">IF(AM352="","",IF(AQ352&lt;&gt;"","",IF(SUMPRODUCT(--(BM27:BM1509=BF26),--(BL27:BL1509&lt;&gt;""),--ISNUMBER(SEARCH(" "&amp;BL27:BL1509&amp;" ",AP352)))&gt;0,BF26,"")))</f>
        <v/>
      </c>
      <c r="BG352" s="964" t="str" cm="1">
        <f t="array" ref="BG352">IF(AM352="","",IF(AQ352&lt;&gt;"","",IF(SUMPRODUCT(--(BM27:BM1509=BG26),--(BL27:BL1509&lt;&gt;""),--ISNUMBER(SEARCH(" "&amp;BL27:BL1509&amp;" ",AP352)))&gt;0,BG26,"")))</f>
        <v/>
      </c>
      <c r="BH352" s="964" t="str" cm="1">
        <f t="array" ref="BH352">IF(AM352="","",IF(AQ352&lt;&gt;"","",IF(SUMPRODUCT(--(BM27:BM1509=BH26),--(BL27:BL1509&lt;&gt;""),--ISNUMBER(SEARCH(" "&amp;BL27:BL1509&amp;" ",AP352)))&gt;0,BH26,"")))</f>
        <v/>
      </c>
      <c r="BI352" s="964" t="str" cm="1">
        <f t="array" ref="BI352">IF(AM352="","",IF(AQ352&lt;&gt;"","",IF(SUMPRODUCT(--(BM27:BM1509=BI26),--(BL27:BL1509&lt;&gt;""),--ISNUMBER(SEARCH(" "&amp;BL27:BL1509&amp;" ",AP352)))&gt;0,BI26,"")))</f>
        <v/>
      </c>
      <c r="BJ352" s="964" t="str" cm="1">
        <f t="array" ref="BJ352">IF(AM352="","",IF(AS352&lt;&gt;"",BJ26,IF(AR352&lt;&gt;"","",IF(AQ352&lt;&gt;"","",IF(SUMPRODUCT(--(BM27:BM1509=BJ26),--(BL27:BL1509&lt;&gt;""),--ISNUMBER(SEARCH(" "&amp;BL27:BL1509&amp;" ",AP352)))&gt;0,BJ26,"")))))</f>
        <v/>
      </c>
      <c r="BL352" s="964" t="s">
        <v>2345</v>
      </c>
      <c r="BM352" s="964" t="s">
        <v>1962</v>
      </c>
      <c r="CM352" s="49">
        <v>1</v>
      </c>
    </row>
    <row r="353" spans="4:91" ht="30" customHeight="1">
      <c r="D353" s="674"/>
      <c r="E353" s="680"/>
      <c r="F353" s="681"/>
      <c r="G353" s="680"/>
      <c r="H353" s="682"/>
      <c r="I353" s="891"/>
      <c r="J353" s="892"/>
      <c r="K353" s="745"/>
      <c r="L353" s="893"/>
      <c r="M353" s="894"/>
      <c r="N353" s="895"/>
      <c r="O353" s="896"/>
      <c r="P353" s="137"/>
      <c r="Q353" s="897"/>
      <c r="R353" s="751"/>
      <c r="S353" s="898"/>
      <c r="T353" s="753"/>
      <c r="U353" s="899"/>
      <c r="V353" s="900"/>
      <c r="W353" s="756"/>
      <c r="X353" s="764"/>
      <c r="AB353" s="65"/>
      <c r="AC353" s="984" t="str">
        <f t="shared" si="78"/>
        <v/>
      </c>
      <c r="AD353" s="982"/>
      <c r="AF353" s="963" t="str">
        <f>IF(AG353="","",COUNTIF(AG27:AG353,"&lt;&gt;"))</f>
        <v/>
      </c>
      <c r="AG353" s="958" t="str" cm="1">
        <f t="array" ref="AG353">IF(AK353="","",IF(LEN(AK353)&lt;=MAX(10,AF22),AK353,IFERROR(LEFT(AK353,LOOKUP(2,1/(MID(AK353,ROW(10:509),1)=" ")/(ROW(10:509)&lt;=MAX(10,AF22)),ROW(10:509))-1),LEFT(AK353,MAX(10,AF22)))))</f>
        <v/>
      </c>
      <c r="AH353" s="963" t="str">
        <f t="shared" si="79"/>
        <v/>
      </c>
      <c r="AI353" s="963" t="str">
        <f t="shared" si="80"/>
        <v/>
      </c>
      <c r="AJ353" s="964" t="str">
        <f>IF(AL352&lt;&gt;"",AJ352,IF(AJ352&lt;MAX(Z27:Z326),AJ352+1,""))</f>
        <v/>
      </c>
      <c r="AK353" s="965" t="str">
        <f>IF(AJ353="","",IF(AL352&lt;&gt;"",AL352,INDEX(AD27:AD326,MATCH(AJ353,Z27:Z326,0))))</f>
        <v/>
      </c>
      <c r="AL353" s="965" t="str">
        <f t="shared" si="81"/>
        <v/>
      </c>
      <c r="AM353" s="966" t="str">
        <f t="shared" si="82"/>
        <v/>
      </c>
      <c r="AN353" s="967" t="str">
        <f t="shared" si="83"/>
        <v/>
      </c>
      <c r="AO353" s="967" t="str">
        <f t="shared" si="84"/>
        <v/>
      </c>
      <c r="AP353" s="966" t="str">
        <f t="shared" si="85"/>
        <v/>
      </c>
      <c r="AQ353" s="967" t="str">
        <f>IF(AM353="","",IF(COUNTIF(BO27:BO309,TRIM(AP353))&gt;0,"EXCLUSION EXACTE",""))</f>
        <v/>
      </c>
      <c r="AR353" s="967" t="str" cm="1">
        <f t="array" ref="AR353">IF(AM353="","",IF(SUMPRODUCT(--(BO27:BO309&lt;&gt;""),--ISNUMBER(SEARCH(" "&amp;BO27:BO309&amp;" ",AP353)))&gt;0,"BLOQUE MOLLUSQUES",""))</f>
        <v/>
      </c>
      <c r="AS353" s="967" t="str" cm="1">
        <f t="array" ref="AS353">IF(AM353="","",IF(SUMPRODUCT(--(BS27:BS309&lt;&gt;""),--ISNUMBER(SEARCH(" "&amp;BS27:BS309&amp;" ",AP353)))&gt;0,"FORCE MOLLUSQUES",""))</f>
        <v/>
      </c>
      <c r="AT353" s="966" t="str">
        <f t="shared" si="86"/>
        <v/>
      </c>
      <c r="AU353" s="966" t="str">
        <f t="shared" si="88"/>
        <v/>
      </c>
      <c r="AV353" s="967" t="str">
        <f t="shared" si="87"/>
        <v/>
      </c>
      <c r="AW353" s="967" t="str" cm="1">
        <f t="array" ref="AW353">IF(AM353="","",IF(AQ353&lt;&gt;"","",IF(SUMPRODUCT(--(BM27:BM1509=AW26),--(BL27:BL1509&lt;&gt;""),--ISNUMBER(SEARCH(" "&amp;BL27:BL1509&amp;" ",AP353)))&gt;0,AW26,"")))</f>
        <v/>
      </c>
      <c r="AX353" s="967" t="str" cm="1">
        <f t="array" ref="AX353">IF(AM353="","",IF(AQ353&lt;&gt;"","",IF(SUMPRODUCT(--(BM27:BM1509=AX26),--(BL27:BL1509&lt;&gt;""),--ISNUMBER(SEARCH(" "&amp;BL27:BL1509&amp;" ",AP353)))&gt;0,AX26,"")))</f>
        <v/>
      </c>
      <c r="AY353" s="967" t="str" cm="1">
        <f t="array" ref="AY353">IF(AM353="","",IF(AQ353&lt;&gt;"","",IF(SUMPRODUCT(--(BM27:BM1509=AY26),--(BL27:BL1509&lt;&gt;""),--ISNUMBER(SEARCH(" "&amp;BL27:BL1509&amp;" ",AP353)))&gt;0,AY26,"")))</f>
        <v/>
      </c>
      <c r="AZ353" s="967" t="str" cm="1">
        <f t="array" ref="AZ353">IF(AM353="","",IF(AQ353&lt;&gt;"","",IF(SUMPRODUCT(--(BM27:BM1509=AZ26),--(BL27:BL1509&lt;&gt;""),--ISNUMBER(SEARCH(" "&amp;BL27:BL1509&amp;" ",AP353)))&gt;0,AZ26,"")))</f>
        <v/>
      </c>
      <c r="BA353" s="967" t="str" cm="1">
        <f t="array" ref="BA353">IF(AM353="","",IF(AQ353&lt;&gt;"","",IF(SUMPRODUCT(--(BM27:BM1509=BA26),--(BL27:BL1509&lt;&gt;""),--ISNUMBER(SEARCH(" "&amp;BL27:BL1509&amp;" ",AP353)))&gt;0,BA26,"")))</f>
        <v/>
      </c>
      <c r="BB353" s="967" t="str" cm="1">
        <f t="array" ref="BB353">IF(AM353="","",IF(AQ353&lt;&gt;"","",IF(SUMPRODUCT(--(BM27:BM1509=BB26),--(BL27:BL1509&lt;&gt;""),--ISNUMBER(SEARCH(" "&amp;BL27:BL1509&amp;" ",AP353)))&gt;0,BB26,"")))</f>
        <v/>
      </c>
      <c r="BC353" s="967" t="str" cm="1">
        <f t="array" ref="BC353">IF(AM353="","",IF(AQ353&lt;&gt;"","",IF(SUMPRODUCT(--(BM27:BM1509=BC26),--(BL27:BL1509&lt;&gt;""),--ISNUMBER(SEARCH(" "&amp;BL27:BL1509&amp;" ",AP353)))&gt;0,BC26,"")))</f>
        <v/>
      </c>
      <c r="BD353" s="967" t="str" cm="1">
        <f t="array" ref="BD353">IF(AM353="","",IF(AQ353&lt;&gt;"","",IF(SUMPRODUCT(--(BM27:BM1509=BD26),--(BL27:BL1509&lt;&gt;""),--ISNUMBER(SEARCH(" "&amp;BL27:BL1509&amp;" ",AP353)))&gt;0,BD26,"")))</f>
        <v/>
      </c>
      <c r="BE353" s="967" t="str" cm="1">
        <f t="array" ref="BE353">IF(AM353="","",IF(AQ353&lt;&gt;"","",IF(SUMPRODUCT(--(BM27:BM1509=BE26),--(BL27:BL1509&lt;&gt;""),--ISNUMBER(SEARCH(" "&amp;BL27:BL1509&amp;" ",AP353)))&gt;0,BE26,"")))</f>
        <v/>
      </c>
      <c r="BF353" s="967" t="str" cm="1">
        <f t="array" ref="BF353">IF(AM353="","",IF(AQ353&lt;&gt;"","",IF(SUMPRODUCT(--(BM27:BM1509=BF26),--(BL27:BL1509&lt;&gt;""),--ISNUMBER(SEARCH(" "&amp;BL27:BL1509&amp;" ",AP353)))&gt;0,BF26,"")))</f>
        <v/>
      </c>
      <c r="BG353" s="967" t="str" cm="1">
        <f t="array" ref="BG353">IF(AM353="","",IF(AQ353&lt;&gt;"","",IF(SUMPRODUCT(--(BM27:BM1509=BG26),--(BL27:BL1509&lt;&gt;""),--ISNUMBER(SEARCH(" "&amp;BL27:BL1509&amp;" ",AP353)))&gt;0,BG26,"")))</f>
        <v/>
      </c>
      <c r="BH353" s="967" t="str" cm="1">
        <f t="array" ref="BH353">IF(AM353="","",IF(AQ353&lt;&gt;"","",IF(SUMPRODUCT(--(BM27:BM1509=BH26),--(BL27:BL1509&lt;&gt;""),--ISNUMBER(SEARCH(" "&amp;BL27:BL1509&amp;" ",AP353)))&gt;0,BH26,"")))</f>
        <v/>
      </c>
      <c r="BI353" s="967" t="str" cm="1">
        <f t="array" ref="BI353">IF(AM353="","",IF(AQ353&lt;&gt;"","",IF(SUMPRODUCT(--(BM27:BM1509=BI26),--(BL27:BL1509&lt;&gt;""),--ISNUMBER(SEARCH(" "&amp;BL27:BL1509&amp;" ",AP353)))&gt;0,BI26,"")))</f>
        <v/>
      </c>
      <c r="BJ353" s="967" t="str" cm="1">
        <f t="array" ref="BJ353">IF(AM353="","",IF(AS353&lt;&gt;"",BJ26,IF(AR353&lt;&gt;"","",IF(AQ353&lt;&gt;"","",IF(SUMPRODUCT(--(BM27:BM1509=BJ26),--(BL27:BL1509&lt;&gt;""),--ISNUMBER(SEARCH(" "&amp;BL27:BL1509&amp;" ",AP353)))&gt;0,BJ26,"")))))</f>
        <v/>
      </c>
      <c r="BL353" s="968" t="s">
        <v>2346</v>
      </c>
      <c r="BM353" s="968" t="s">
        <v>1962</v>
      </c>
      <c r="CM353" s="49">
        <v>1</v>
      </c>
    </row>
    <row r="354" spans="4:91" ht="30" customHeight="1">
      <c r="D354" s="674"/>
      <c r="E354" s="680"/>
      <c r="F354" s="681"/>
      <c r="G354" s="680"/>
      <c r="H354" s="682"/>
      <c r="I354" s="891"/>
      <c r="J354" s="892"/>
      <c r="K354" s="745"/>
      <c r="L354" s="893"/>
      <c r="M354" s="894"/>
      <c r="N354" s="895"/>
      <c r="O354" s="896"/>
      <c r="P354" s="137"/>
      <c r="Q354" s="897"/>
      <c r="R354" s="751"/>
      <c r="S354" s="898"/>
      <c r="T354" s="753"/>
      <c r="U354" s="899"/>
      <c r="V354" s="900"/>
      <c r="W354" s="756"/>
      <c r="X354" s="764"/>
      <c r="AB354" s="65"/>
      <c r="AC354" s="984" t="str">
        <f t="shared" si="78"/>
        <v/>
      </c>
      <c r="AD354" s="982"/>
      <c r="AF354" s="964" t="str">
        <f>IF(AG354="","",COUNTIF(AG27:AG354,"&lt;&gt;"))</f>
        <v/>
      </c>
      <c r="AG354" s="965" t="str" cm="1">
        <f t="array" ref="AG354">IF(AK354="","",IF(LEN(AK354)&lt;=MAX(10,AF22),AK354,IFERROR(LEFT(AK354,LOOKUP(2,1/(MID(AK354,ROW(10:509),1)=" ")/(ROW(10:509)&lt;=MAX(10,AF22)),ROW(10:509))-1),LEFT(AK354,MAX(10,AF22)))))</f>
        <v/>
      </c>
      <c r="AH354" s="964" t="str">
        <f t="shared" si="79"/>
        <v/>
      </c>
      <c r="AI354" s="964" t="str">
        <f t="shared" si="80"/>
        <v/>
      </c>
      <c r="AJ354" s="964" t="str">
        <f>IF(AL353&lt;&gt;"",AJ353,IF(AJ353&lt;MAX(Z27:Z326),AJ353+1,""))</f>
        <v/>
      </c>
      <c r="AK354" s="965" t="str">
        <f>IF(AJ354="","",IF(AL353&lt;&gt;"",AL353,INDEX(AD27:AD326,MATCH(AJ354,Z27:Z326,0))))</f>
        <v/>
      </c>
      <c r="AL354" s="965" t="str">
        <f t="shared" si="81"/>
        <v/>
      </c>
      <c r="AM354" s="965" t="str">
        <f t="shared" si="82"/>
        <v/>
      </c>
      <c r="AN354" s="964" t="str">
        <f t="shared" si="83"/>
        <v/>
      </c>
      <c r="AO354" s="964" t="str">
        <f t="shared" si="84"/>
        <v/>
      </c>
      <c r="AP354" s="965" t="str">
        <f t="shared" si="85"/>
        <v/>
      </c>
      <c r="AQ354" s="964" t="str">
        <f>IF(AM354="","",IF(COUNTIF(BO27:BO309,TRIM(AP354))&gt;0,"EXCLUSION EXACTE",""))</f>
        <v/>
      </c>
      <c r="AR354" s="964" t="str" cm="1">
        <f t="array" ref="AR354">IF(AM354="","",IF(SUMPRODUCT(--(BO27:BO309&lt;&gt;""),--ISNUMBER(SEARCH(" "&amp;BO27:BO309&amp;" ",AP354)))&gt;0,"BLOQUE MOLLUSQUES",""))</f>
        <v/>
      </c>
      <c r="AS354" s="964" t="str" cm="1">
        <f t="array" ref="AS354">IF(AM354="","",IF(SUMPRODUCT(--(BS27:BS309&lt;&gt;""),--ISNUMBER(SEARCH(" "&amp;BS27:BS309&amp;" ",AP354)))&gt;0,"FORCE MOLLUSQUES",""))</f>
        <v/>
      </c>
      <c r="AT354" s="965" t="str">
        <f t="shared" si="86"/>
        <v/>
      </c>
      <c r="AU354" s="965" t="str">
        <f t="shared" si="88"/>
        <v/>
      </c>
      <c r="AV354" s="964" t="str">
        <f t="shared" si="87"/>
        <v/>
      </c>
      <c r="AW354" s="964" t="str" cm="1">
        <f t="array" ref="AW354">IF(AM354="","",IF(AQ354&lt;&gt;"","",IF(SUMPRODUCT(--(BM27:BM1509=AW26),--(BL27:BL1509&lt;&gt;""),--ISNUMBER(SEARCH(" "&amp;BL27:BL1509&amp;" ",AP354)))&gt;0,AW26,"")))</f>
        <v/>
      </c>
      <c r="AX354" s="964" t="str" cm="1">
        <f t="array" ref="AX354">IF(AM354="","",IF(AQ354&lt;&gt;"","",IF(SUMPRODUCT(--(BM27:BM1509=AX26),--(BL27:BL1509&lt;&gt;""),--ISNUMBER(SEARCH(" "&amp;BL27:BL1509&amp;" ",AP354)))&gt;0,AX26,"")))</f>
        <v/>
      </c>
      <c r="AY354" s="964" t="str" cm="1">
        <f t="array" ref="AY354">IF(AM354="","",IF(AQ354&lt;&gt;"","",IF(SUMPRODUCT(--(BM27:BM1509=AY26),--(BL27:BL1509&lt;&gt;""),--ISNUMBER(SEARCH(" "&amp;BL27:BL1509&amp;" ",AP354)))&gt;0,AY26,"")))</f>
        <v/>
      </c>
      <c r="AZ354" s="964" t="str" cm="1">
        <f t="array" ref="AZ354">IF(AM354="","",IF(AQ354&lt;&gt;"","",IF(SUMPRODUCT(--(BM27:BM1509=AZ26),--(BL27:BL1509&lt;&gt;""),--ISNUMBER(SEARCH(" "&amp;BL27:BL1509&amp;" ",AP354)))&gt;0,AZ26,"")))</f>
        <v/>
      </c>
      <c r="BA354" s="964" t="str" cm="1">
        <f t="array" ref="BA354">IF(AM354="","",IF(AQ354&lt;&gt;"","",IF(SUMPRODUCT(--(BM27:BM1509=BA26),--(BL27:BL1509&lt;&gt;""),--ISNUMBER(SEARCH(" "&amp;BL27:BL1509&amp;" ",AP354)))&gt;0,BA26,"")))</f>
        <v/>
      </c>
      <c r="BB354" s="964" t="str" cm="1">
        <f t="array" ref="BB354">IF(AM354="","",IF(AQ354&lt;&gt;"","",IF(SUMPRODUCT(--(BM27:BM1509=BB26),--(BL27:BL1509&lt;&gt;""),--ISNUMBER(SEARCH(" "&amp;BL27:BL1509&amp;" ",AP354)))&gt;0,BB26,"")))</f>
        <v/>
      </c>
      <c r="BC354" s="964" t="str" cm="1">
        <f t="array" ref="BC354">IF(AM354="","",IF(AQ354&lt;&gt;"","",IF(SUMPRODUCT(--(BM27:BM1509=BC26),--(BL27:BL1509&lt;&gt;""),--ISNUMBER(SEARCH(" "&amp;BL27:BL1509&amp;" ",AP354)))&gt;0,BC26,"")))</f>
        <v/>
      </c>
      <c r="BD354" s="964" t="str" cm="1">
        <f t="array" ref="BD354">IF(AM354="","",IF(AQ354&lt;&gt;"","",IF(SUMPRODUCT(--(BM27:BM1509=BD26),--(BL27:BL1509&lt;&gt;""),--ISNUMBER(SEARCH(" "&amp;BL27:BL1509&amp;" ",AP354)))&gt;0,BD26,"")))</f>
        <v/>
      </c>
      <c r="BE354" s="964" t="str" cm="1">
        <f t="array" ref="BE354">IF(AM354="","",IF(AQ354&lt;&gt;"","",IF(SUMPRODUCT(--(BM27:BM1509=BE26),--(BL27:BL1509&lt;&gt;""),--ISNUMBER(SEARCH(" "&amp;BL27:BL1509&amp;" ",AP354)))&gt;0,BE26,"")))</f>
        <v/>
      </c>
      <c r="BF354" s="964" t="str" cm="1">
        <f t="array" ref="BF354">IF(AM354="","",IF(AQ354&lt;&gt;"","",IF(SUMPRODUCT(--(BM27:BM1509=BF26),--(BL27:BL1509&lt;&gt;""),--ISNUMBER(SEARCH(" "&amp;BL27:BL1509&amp;" ",AP354)))&gt;0,BF26,"")))</f>
        <v/>
      </c>
      <c r="BG354" s="964" t="str" cm="1">
        <f t="array" ref="BG354">IF(AM354="","",IF(AQ354&lt;&gt;"","",IF(SUMPRODUCT(--(BM27:BM1509=BG26),--(BL27:BL1509&lt;&gt;""),--ISNUMBER(SEARCH(" "&amp;BL27:BL1509&amp;" ",AP354)))&gt;0,BG26,"")))</f>
        <v/>
      </c>
      <c r="BH354" s="964" t="str" cm="1">
        <f t="array" ref="BH354">IF(AM354="","",IF(AQ354&lt;&gt;"","",IF(SUMPRODUCT(--(BM27:BM1509=BH26),--(BL27:BL1509&lt;&gt;""),--ISNUMBER(SEARCH(" "&amp;BL27:BL1509&amp;" ",AP354)))&gt;0,BH26,"")))</f>
        <v/>
      </c>
      <c r="BI354" s="964" t="str" cm="1">
        <f t="array" ref="BI354">IF(AM354="","",IF(AQ354&lt;&gt;"","",IF(SUMPRODUCT(--(BM27:BM1509=BI26),--(BL27:BL1509&lt;&gt;""),--ISNUMBER(SEARCH(" "&amp;BL27:BL1509&amp;" ",AP354)))&gt;0,BI26,"")))</f>
        <v/>
      </c>
      <c r="BJ354" s="964" t="str" cm="1">
        <f t="array" ref="BJ354">IF(AM354="","",IF(AS354&lt;&gt;"",BJ26,IF(AR354&lt;&gt;"","",IF(AQ354&lt;&gt;"","",IF(SUMPRODUCT(--(BM27:BM1509=BJ26),--(BL27:BL1509&lt;&gt;""),--ISNUMBER(SEARCH(" "&amp;BL27:BL1509&amp;" ",AP354)))&gt;0,BJ26,"")))))</f>
        <v/>
      </c>
      <c r="BL354" s="964" t="s">
        <v>2347</v>
      </c>
      <c r="BM354" s="964" t="s">
        <v>1962</v>
      </c>
      <c r="CM354" s="49">
        <v>1</v>
      </c>
    </row>
    <row r="355" spans="4:91" ht="30" customHeight="1">
      <c r="D355" s="674"/>
      <c r="E355" s="680"/>
      <c r="F355" s="681"/>
      <c r="G355" s="680"/>
      <c r="H355" s="682"/>
      <c r="I355" s="891"/>
      <c r="J355" s="892"/>
      <c r="K355" s="745"/>
      <c r="L355" s="893"/>
      <c r="M355" s="894"/>
      <c r="N355" s="895"/>
      <c r="O355" s="896"/>
      <c r="P355" s="137"/>
      <c r="Q355" s="897"/>
      <c r="R355" s="751"/>
      <c r="S355" s="898"/>
      <c r="T355" s="753"/>
      <c r="U355" s="899"/>
      <c r="V355" s="900"/>
      <c r="W355" s="756"/>
      <c r="X355" s="764"/>
      <c r="AB355" s="65"/>
      <c r="AC355" s="984" t="str">
        <f t="shared" si="78"/>
        <v/>
      </c>
      <c r="AD355" s="982"/>
      <c r="AF355" s="963" t="str">
        <f>IF(AG355="","",COUNTIF(AG27:AG355,"&lt;&gt;"))</f>
        <v/>
      </c>
      <c r="AG355" s="958" t="str" cm="1">
        <f t="array" ref="AG355">IF(AK355="","",IF(LEN(AK355)&lt;=MAX(10,AF22),AK355,IFERROR(LEFT(AK355,LOOKUP(2,1/(MID(AK355,ROW(10:509),1)=" ")/(ROW(10:509)&lt;=MAX(10,AF22)),ROW(10:509))-1),LEFT(AK355,MAX(10,AF22)))))</f>
        <v/>
      </c>
      <c r="AH355" s="963" t="str">
        <f t="shared" si="79"/>
        <v/>
      </c>
      <c r="AI355" s="963" t="str">
        <f t="shared" si="80"/>
        <v/>
      </c>
      <c r="AJ355" s="964" t="str">
        <f>IF(AL354&lt;&gt;"",AJ354,IF(AJ354&lt;MAX(Z27:Z326),AJ354+1,""))</f>
        <v/>
      </c>
      <c r="AK355" s="965" t="str">
        <f>IF(AJ355="","",IF(AL354&lt;&gt;"",AL354,INDEX(AD27:AD326,MATCH(AJ355,Z27:Z326,0))))</f>
        <v/>
      </c>
      <c r="AL355" s="965" t="str">
        <f t="shared" si="81"/>
        <v/>
      </c>
      <c r="AM355" s="966" t="str">
        <f t="shared" si="82"/>
        <v/>
      </c>
      <c r="AN355" s="967" t="str">
        <f t="shared" si="83"/>
        <v/>
      </c>
      <c r="AO355" s="967" t="str">
        <f t="shared" si="84"/>
        <v/>
      </c>
      <c r="AP355" s="966" t="str">
        <f t="shared" si="85"/>
        <v/>
      </c>
      <c r="AQ355" s="967" t="str">
        <f>IF(AM355="","",IF(COUNTIF(BO27:BO309,TRIM(AP355))&gt;0,"EXCLUSION EXACTE",""))</f>
        <v/>
      </c>
      <c r="AR355" s="967" t="str" cm="1">
        <f t="array" ref="AR355">IF(AM355="","",IF(SUMPRODUCT(--(BO27:BO309&lt;&gt;""),--ISNUMBER(SEARCH(" "&amp;BO27:BO309&amp;" ",AP355)))&gt;0,"BLOQUE MOLLUSQUES",""))</f>
        <v/>
      </c>
      <c r="AS355" s="967" t="str" cm="1">
        <f t="array" ref="AS355">IF(AM355="","",IF(SUMPRODUCT(--(BS27:BS309&lt;&gt;""),--ISNUMBER(SEARCH(" "&amp;BS27:BS309&amp;" ",AP355)))&gt;0,"FORCE MOLLUSQUES",""))</f>
        <v/>
      </c>
      <c r="AT355" s="966" t="str">
        <f t="shared" si="86"/>
        <v/>
      </c>
      <c r="AU355" s="966" t="str">
        <f t="shared" si="88"/>
        <v/>
      </c>
      <c r="AV355" s="967" t="str">
        <f t="shared" si="87"/>
        <v/>
      </c>
      <c r="AW355" s="967" t="str" cm="1">
        <f t="array" ref="AW355">IF(AM355="","",IF(AQ355&lt;&gt;"","",IF(SUMPRODUCT(--(BM27:BM1509=AW26),--(BL27:BL1509&lt;&gt;""),--ISNUMBER(SEARCH(" "&amp;BL27:BL1509&amp;" ",AP355)))&gt;0,AW26,"")))</f>
        <v/>
      </c>
      <c r="AX355" s="967" t="str" cm="1">
        <f t="array" ref="AX355">IF(AM355="","",IF(AQ355&lt;&gt;"","",IF(SUMPRODUCT(--(BM27:BM1509=AX26),--(BL27:BL1509&lt;&gt;""),--ISNUMBER(SEARCH(" "&amp;BL27:BL1509&amp;" ",AP355)))&gt;0,AX26,"")))</f>
        <v/>
      </c>
      <c r="AY355" s="967" t="str" cm="1">
        <f t="array" ref="AY355">IF(AM355="","",IF(AQ355&lt;&gt;"","",IF(SUMPRODUCT(--(BM27:BM1509=AY26),--(BL27:BL1509&lt;&gt;""),--ISNUMBER(SEARCH(" "&amp;BL27:BL1509&amp;" ",AP355)))&gt;0,AY26,"")))</f>
        <v/>
      </c>
      <c r="AZ355" s="967" t="str" cm="1">
        <f t="array" ref="AZ355">IF(AM355="","",IF(AQ355&lt;&gt;"","",IF(SUMPRODUCT(--(BM27:BM1509=AZ26),--(BL27:BL1509&lt;&gt;""),--ISNUMBER(SEARCH(" "&amp;BL27:BL1509&amp;" ",AP355)))&gt;0,AZ26,"")))</f>
        <v/>
      </c>
      <c r="BA355" s="967" t="str" cm="1">
        <f t="array" ref="BA355">IF(AM355="","",IF(AQ355&lt;&gt;"","",IF(SUMPRODUCT(--(BM27:BM1509=BA26),--(BL27:BL1509&lt;&gt;""),--ISNUMBER(SEARCH(" "&amp;BL27:BL1509&amp;" ",AP355)))&gt;0,BA26,"")))</f>
        <v/>
      </c>
      <c r="BB355" s="967" t="str" cm="1">
        <f t="array" ref="BB355">IF(AM355="","",IF(AQ355&lt;&gt;"","",IF(SUMPRODUCT(--(BM27:BM1509=BB26),--(BL27:BL1509&lt;&gt;""),--ISNUMBER(SEARCH(" "&amp;BL27:BL1509&amp;" ",AP355)))&gt;0,BB26,"")))</f>
        <v/>
      </c>
      <c r="BC355" s="967" t="str" cm="1">
        <f t="array" ref="BC355">IF(AM355="","",IF(AQ355&lt;&gt;"","",IF(SUMPRODUCT(--(BM27:BM1509=BC26),--(BL27:BL1509&lt;&gt;""),--ISNUMBER(SEARCH(" "&amp;BL27:BL1509&amp;" ",AP355)))&gt;0,BC26,"")))</f>
        <v/>
      </c>
      <c r="BD355" s="967" t="str" cm="1">
        <f t="array" ref="BD355">IF(AM355="","",IF(AQ355&lt;&gt;"","",IF(SUMPRODUCT(--(BM27:BM1509=BD26),--(BL27:BL1509&lt;&gt;""),--ISNUMBER(SEARCH(" "&amp;BL27:BL1509&amp;" ",AP355)))&gt;0,BD26,"")))</f>
        <v/>
      </c>
      <c r="BE355" s="967" t="str" cm="1">
        <f t="array" ref="BE355">IF(AM355="","",IF(AQ355&lt;&gt;"","",IF(SUMPRODUCT(--(BM27:BM1509=BE26),--(BL27:BL1509&lt;&gt;""),--ISNUMBER(SEARCH(" "&amp;BL27:BL1509&amp;" ",AP355)))&gt;0,BE26,"")))</f>
        <v/>
      </c>
      <c r="BF355" s="967" t="str" cm="1">
        <f t="array" ref="BF355">IF(AM355="","",IF(AQ355&lt;&gt;"","",IF(SUMPRODUCT(--(BM27:BM1509=BF26),--(BL27:BL1509&lt;&gt;""),--ISNUMBER(SEARCH(" "&amp;BL27:BL1509&amp;" ",AP355)))&gt;0,BF26,"")))</f>
        <v/>
      </c>
      <c r="BG355" s="967" t="str" cm="1">
        <f t="array" ref="BG355">IF(AM355="","",IF(AQ355&lt;&gt;"","",IF(SUMPRODUCT(--(BM27:BM1509=BG26),--(BL27:BL1509&lt;&gt;""),--ISNUMBER(SEARCH(" "&amp;BL27:BL1509&amp;" ",AP355)))&gt;0,BG26,"")))</f>
        <v/>
      </c>
      <c r="BH355" s="967" t="str" cm="1">
        <f t="array" ref="BH355">IF(AM355="","",IF(AQ355&lt;&gt;"","",IF(SUMPRODUCT(--(BM27:BM1509=BH26),--(BL27:BL1509&lt;&gt;""),--ISNUMBER(SEARCH(" "&amp;BL27:BL1509&amp;" ",AP355)))&gt;0,BH26,"")))</f>
        <v/>
      </c>
      <c r="BI355" s="967" t="str" cm="1">
        <f t="array" ref="BI355">IF(AM355="","",IF(AQ355&lt;&gt;"","",IF(SUMPRODUCT(--(BM27:BM1509=BI26),--(BL27:BL1509&lt;&gt;""),--ISNUMBER(SEARCH(" "&amp;BL27:BL1509&amp;" ",AP355)))&gt;0,BI26,"")))</f>
        <v/>
      </c>
      <c r="BJ355" s="967" t="str" cm="1">
        <f t="array" ref="BJ355">IF(AM355="","",IF(AS355&lt;&gt;"",BJ26,IF(AR355&lt;&gt;"","",IF(AQ355&lt;&gt;"","",IF(SUMPRODUCT(--(BM27:BM1509=BJ26),--(BL27:BL1509&lt;&gt;""),--ISNUMBER(SEARCH(" "&amp;BL27:BL1509&amp;" ",AP355)))&gt;0,BJ26,"")))))</f>
        <v/>
      </c>
      <c r="BL355" s="968" t="s">
        <v>2348</v>
      </c>
      <c r="BM355" s="968" t="s">
        <v>1962</v>
      </c>
      <c r="CM355" s="49">
        <v>1</v>
      </c>
    </row>
    <row r="356" spans="4:91" ht="30" customHeight="1">
      <c r="D356" s="674"/>
      <c r="E356" s="680"/>
      <c r="F356" s="681"/>
      <c r="G356" s="680"/>
      <c r="H356" s="682"/>
      <c r="I356" s="891"/>
      <c r="J356" s="892"/>
      <c r="K356" s="745"/>
      <c r="L356" s="893"/>
      <c r="M356" s="894"/>
      <c r="N356" s="895"/>
      <c r="O356" s="896"/>
      <c r="P356" s="137"/>
      <c r="Q356" s="897"/>
      <c r="R356" s="751"/>
      <c r="S356" s="898"/>
      <c r="T356" s="753"/>
      <c r="U356" s="899"/>
      <c r="V356" s="900"/>
      <c r="W356" s="756"/>
      <c r="X356" s="764"/>
      <c r="AB356" s="65"/>
      <c r="AC356" s="984" t="str">
        <f t="shared" si="78"/>
        <v/>
      </c>
      <c r="AD356" s="982"/>
      <c r="AF356" s="964" t="str">
        <f>IF(AG356="","",COUNTIF(AG27:AG356,"&lt;&gt;"))</f>
        <v/>
      </c>
      <c r="AG356" s="965" t="str" cm="1">
        <f t="array" ref="AG356">IF(AK356="","",IF(LEN(AK356)&lt;=MAX(10,AF22),AK356,IFERROR(LEFT(AK356,LOOKUP(2,1/(MID(AK356,ROW(10:509),1)=" ")/(ROW(10:509)&lt;=MAX(10,AF22)),ROW(10:509))-1),LEFT(AK356,MAX(10,AF22)))))</f>
        <v/>
      </c>
      <c r="AH356" s="964" t="str">
        <f t="shared" si="79"/>
        <v/>
      </c>
      <c r="AI356" s="964" t="str">
        <f t="shared" si="80"/>
        <v/>
      </c>
      <c r="AJ356" s="964" t="str">
        <f>IF(AL355&lt;&gt;"",AJ355,IF(AJ355&lt;MAX(Z27:Z326),AJ355+1,""))</f>
        <v/>
      </c>
      <c r="AK356" s="965" t="str">
        <f>IF(AJ356="","",IF(AL355&lt;&gt;"",AL355,INDEX(AD27:AD326,MATCH(AJ356,Z27:Z326,0))))</f>
        <v/>
      </c>
      <c r="AL356" s="965" t="str">
        <f t="shared" si="81"/>
        <v/>
      </c>
      <c r="AM356" s="965" t="str">
        <f t="shared" si="82"/>
        <v/>
      </c>
      <c r="AN356" s="964" t="str">
        <f t="shared" si="83"/>
        <v/>
      </c>
      <c r="AO356" s="964" t="str">
        <f t="shared" si="84"/>
        <v/>
      </c>
      <c r="AP356" s="965" t="str">
        <f t="shared" si="85"/>
        <v/>
      </c>
      <c r="AQ356" s="964" t="str">
        <f>IF(AM356="","",IF(COUNTIF(BO27:BO309,TRIM(AP356))&gt;0,"EXCLUSION EXACTE",""))</f>
        <v/>
      </c>
      <c r="AR356" s="964" t="str" cm="1">
        <f t="array" ref="AR356">IF(AM356="","",IF(SUMPRODUCT(--(BO27:BO309&lt;&gt;""),--ISNUMBER(SEARCH(" "&amp;BO27:BO309&amp;" ",AP356)))&gt;0,"BLOQUE MOLLUSQUES",""))</f>
        <v/>
      </c>
      <c r="AS356" s="964" t="str" cm="1">
        <f t="array" ref="AS356">IF(AM356="","",IF(SUMPRODUCT(--(BS27:BS309&lt;&gt;""),--ISNUMBER(SEARCH(" "&amp;BS27:BS309&amp;" ",AP356)))&gt;0,"FORCE MOLLUSQUES",""))</f>
        <v/>
      </c>
      <c r="AT356" s="965" t="str">
        <f t="shared" si="86"/>
        <v/>
      </c>
      <c r="AU356" s="965" t="str">
        <f t="shared" si="88"/>
        <v/>
      </c>
      <c r="AV356" s="964" t="str">
        <f t="shared" si="87"/>
        <v/>
      </c>
      <c r="AW356" s="964" t="str" cm="1">
        <f t="array" ref="AW356">IF(AM356="","",IF(AQ356&lt;&gt;"","",IF(SUMPRODUCT(--(BM27:BM1509=AW26),--(BL27:BL1509&lt;&gt;""),--ISNUMBER(SEARCH(" "&amp;BL27:BL1509&amp;" ",AP356)))&gt;0,AW26,"")))</f>
        <v/>
      </c>
      <c r="AX356" s="964" t="str" cm="1">
        <f t="array" ref="AX356">IF(AM356="","",IF(AQ356&lt;&gt;"","",IF(SUMPRODUCT(--(BM27:BM1509=AX26),--(BL27:BL1509&lt;&gt;""),--ISNUMBER(SEARCH(" "&amp;BL27:BL1509&amp;" ",AP356)))&gt;0,AX26,"")))</f>
        <v/>
      </c>
      <c r="AY356" s="964" t="str" cm="1">
        <f t="array" ref="AY356">IF(AM356="","",IF(AQ356&lt;&gt;"","",IF(SUMPRODUCT(--(BM27:BM1509=AY26),--(BL27:BL1509&lt;&gt;""),--ISNUMBER(SEARCH(" "&amp;BL27:BL1509&amp;" ",AP356)))&gt;0,AY26,"")))</f>
        <v/>
      </c>
      <c r="AZ356" s="964" t="str" cm="1">
        <f t="array" ref="AZ356">IF(AM356="","",IF(AQ356&lt;&gt;"","",IF(SUMPRODUCT(--(BM27:BM1509=AZ26),--(BL27:BL1509&lt;&gt;""),--ISNUMBER(SEARCH(" "&amp;BL27:BL1509&amp;" ",AP356)))&gt;0,AZ26,"")))</f>
        <v/>
      </c>
      <c r="BA356" s="964" t="str" cm="1">
        <f t="array" ref="BA356">IF(AM356="","",IF(AQ356&lt;&gt;"","",IF(SUMPRODUCT(--(BM27:BM1509=BA26),--(BL27:BL1509&lt;&gt;""),--ISNUMBER(SEARCH(" "&amp;BL27:BL1509&amp;" ",AP356)))&gt;0,BA26,"")))</f>
        <v/>
      </c>
      <c r="BB356" s="964" t="str" cm="1">
        <f t="array" ref="BB356">IF(AM356="","",IF(AQ356&lt;&gt;"","",IF(SUMPRODUCT(--(BM27:BM1509=BB26),--(BL27:BL1509&lt;&gt;""),--ISNUMBER(SEARCH(" "&amp;BL27:BL1509&amp;" ",AP356)))&gt;0,BB26,"")))</f>
        <v/>
      </c>
      <c r="BC356" s="964" t="str" cm="1">
        <f t="array" ref="BC356">IF(AM356="","",IF(AQ356&lt;&gt;"","",IF(SUMPRODUCT(--(BM27:BM1509=BC26),--(BL27:BL1509&lt;&gt;""),--ISNUMBER(SEARCH(" "&amp;BL27:BL1509&amp;" ",AP356)))&gt;0,BC26,"")))</f>
        <v/>
      </c>
      <c r="BD356" s="964" t="str" cm="1">
        <f t="array" ref="BD356">IF(AM356="","",IF(AQ356&lt;&gt;"","",IF(SUMPRODUCT(--(BM27:BM1509=BD26),--(BL27:BL1509&lt;&gt;""),--ISNUMBER(SEARCH(" "&amp;BL27:BL1509&amp;" ",AP356)))&gt;0,BD26,"")))</f>
        <v/>
      </c>
      <c r="BE356" s="964" t="str" cm="1">
        <f t="array" ref="BE356">IF(AM356="","",IF(AQ356&lt;&gt;"","",IF(SUMPRODUCT(--(BM27:BM1509=BE26),--(BL27:BL1509&lt;&gt;""),--ISNUMBER(SEARCH(" "&amp;BL27:BL1509&amp;" ",AP356)))&gt;0,BE26,"")))</f>
        <v/>
      </c>
      <c r="BF356" s="964" t="str" cm="1">
        <f t="array" ref="BF356">IF(AM356="","",IF(AQ356&lt;&gt;"","",IF(SUMPRODUCT(--(BM27:BM1509=BF26),--(BL27:BL1509&lt;&gt;""),--ISNUMBER(SEARCH(" "&amp;BL27:BL1509&amp;" ",AP356)))&gt;0,BF26,"")))</f>
        <v/>
      </c>
      <c r="BG356" s="964" t="str" cm="1">
        <f t="array" ref="BG356">IF(AM356="","",IF(AQ356&lt;&gt;"","",IF(SUMPRODUCT(--(BM27:BM1509=BG26),--(BL27:BL1509&lt;&gt;""),--ISNUMBER(SEARCH(" "&amp;BL27:BL1509&amp;" ",AP356)))&gt;0,BG26,"")))</f>
        <v/>
      </c>
      <c r="BH356" s="964" t="str" cm="1">
        <f t="array" ref="BH356">IF(AM356="","",IF(AQ356&lt;&gt;"","",IF(SUMPRODUCT(--(BM27:BM1509=BH26),--(BL27:BL1509&lt;&gt;""),--ISNUMBER(SEARCH(" "&amp;BL27:BL1509&amp;" ",AP356)))&gt;0,BH26,"")))</f>
        <v/>
      </c>
      <c r="BI356" s="964" t="str" cm="1">
        <f t="array" ref="BI356">IF(AM356="","",IF(AQ356&lt;&gt;"","",IF(SUMPRODUCT(--(BM27:BM1509=BI26),--(BL27:BL1509&lt;&gt;""),--ISNUMBER(SEARCH(" "&amp;BL27:BL1509&amp;" ",AP356)))&gt;0,BI26,"")))</f>
        <v/>
      </c>
      <c r="BJ356" s="964" t="str" cm="1">
        <f t="array" ref="BJ356">IF(AM356="","",IF(AS356&lt;&gt;"",BJ26,IF(AR356&lt;&gt;"","",IF(AQ356&lt;&gt;"","",IF(SUMPRODUCT(--(BM27:BM1509=BJ26),--(BL27:BL1509&lt;&gt;""),--ISNUMBER(SEARCH(" "&amp;BL27:BL1509&amp;" ",AP356)))&gt;0,BJ26,"")))))</f>
        <v/>
      </c>
      <c r="BL356" s="964" t="s">
        <v>566</v>
      </c>
      <c r="BM356" s="964" t="s">
        <v>1962</v>
      </c>
      <c r="CM356" s="49">
        <v>1</v>
      </c>
    </row>
    <row r="357" spans="4:91" ht="30" customHeight="1">
      <c r="D357" s="674"/>
      <c r="E357" s="680"/>
      <c r="F357" s="681"/>
      <c r="G357" s="680"/>
      <c r="H357" s="682"/>
      <c r="I357" s="891"/>
      <c r="J357" s="892"/>
      <c r="K357" s="745"/>
      <c r="L357" s="893"/>
      <c r="M357" s="894"/>
      <c r="N357" s="895"/>
      <c r="O357" s="896"/>
      <c r="P357" s="137"/>
      <c r="Q357" s="897"/>
      <c r="R357" s="751"/>
      <c r="S357" s="898"/>
      <c r="T357" s="753"/>
      <c r="U357" s="899"/>
      <c r="V357" s="900"/>
      <c r="W357" s="756"/>
      <c r="X357" s="764"/>
      <c r="AB357" s="65"/>
      <c r="AC357" s="984" t="str">
        <f t="shared" si="78"/>
        <v/>
      </c>
      <c r="AD357" s="982"/>
      <c r="AF357" s="963" t="str">
        <f>IF(AG357="","",COUNTIF(AG27:AG357,"&lt;&gt;"))</f>
        <v/>
      </c>
      <c r="AG357" s="958" t="str" cm="1">
        <f t="array" ref="AG357">IF(AK357="","",IF(LEN(AK357)&lt;=MAX(10,AF22),AK357,IFERROR(LEFT(AK357,LOOKUP(2,1/(MID(AK357,ROW(10:509),1)=" ")/(ROW(10:509)&lt;=MAX(10,AF22)),ROW(10:509))-1),LEFT(AK357,MAX(10,AF22)))))</f>
        <v/>
      </c>
      <c r="AH357" s="963" t="str">
        <f t="shared" si="79"/>
        <v/>
      </c>
      <c r="AI357" s="963" t="str">
        <f t="shared" si="80"/>
        <v/>
      </c>
      <c r="AJ357" s="964" t="str">
        <f>IF(AL356&lt;&gt;"",AJ356,IF(AJ356&lt;MAX(Z27:Z326),AJ356+1,""))</f>
        <v/>
      </c>
      <c r="AK357" s="965" t="str">
        <f>IF(AJ357="","",IF(AL356&lt;&gt;"",AL356,INDEX(AD27:AD326,MATCH(AJ357,Z27:Z326,0))))</f>
        <v/>
      </c>
      <c r="AL357" s="965" t="str">
        <f t="shared" si="81"/>
        <v/>
      </c>
      <c r="AM357" s="966" t="str">
        <f t="shared" si="82"/>
        <v/>
      </c>
      <c r="AN357" s="967" t="str">
        <f t="shared" si="83"/>
        <v/>
      </c>
      <c r="AO357" s="967" t="str">
        <f t="shared" si="84"/>
        <v/>
      </c>
      <c r="AP357" s="966" t="str">
        <f t="shared" si="85"/>
        <v/>
      </c>
      <c r="AQ357" s="967" t="str">
        <f>IF(AM357="","",IF(COUNTIF(BO27:BO309,TRIM(AP357))&gt;0,"EXCLUSION EXACTE",""))</f>
        <v/>
      </c>
      <c r="AR357" s="967" t="str" cm="1">
        <f t="array" ref="AR357">IF(AM357="","",IF(SUMPRODUCT(--(BO27:BO309&lt;&gt;""),--ISNUMBER(SEARCH(" "&amp;BO27:BO309&amp;" ",AP357)))&gt;0,"BLOQUE MOLLUSQUES",""))</f>
        <v/>
      </c>
      <c r="AS357" s="967" t="str" cm="1">
        <f t="array" ref="AS357">IF(AM357="","",IF(SUMPRODUCT(--(BS27:BS309&lt;&gt;""),--ISNUMBER(SEARCH(" "&amp;BS27:BS309&amp;" ",AP357)))&gt;0,"FORCE MOLLUSQUES",""))</f>
        <v/>
      </c>
      <c r="AT357" s="966" t="str">
        <f t="shared" si="86"/>
        <v/>
      </c>
      <c r="AU357" s="966" t="str">
        <f t="shared" si="88"/>
        <v/>
      </c>
      <c r="AV357" s="967" t="str">
        <f t="shared" si="87"/>
        <v/>
      </c>
      <c r="AW357" s="967" t="str" cm="1">
        <f t="array" ref="AW357">IF(AM357="","",IF(AQ357&lt;&gt;"","",IF(SUMPRODUCT(--(BM27:BM1509=AW26),--(BL27:BL1509&lt;&gt;""),--ISNUMBER(SEARCH(" "&amp;BL27:BL1509&amp;" ",AP357)))&gt;0,AW26,"")))</f>
        <v/>
      </c>
      <c r="AX357" s="967" t="str" cm="1">
        <f t="array" ref="AX357">IF(AM357="","",IF(AQ357&lt;&gt;"","",IF(SUMPRODUCT(--(BM27:BM1509=AX26),--(BL27:BL1509&lt;&gt;""),--ISNUMBER(SEARCH(" "&amp;BL27:BL1509&amp;" ",AP357)))&gt;0,AX26,"")))</f>
        <v/>
      </c>
      <c r="AY357" s="967" t="str" cm="1">
        <f t="array" ref="AY357">IF(AM357="","",IF(AQ357&lt;&gt;"","",IF(SUMPRODUCT(--(BM27:BM1509=AY26),--(BL27:BL1509&lt;&gt;""),--ISNUMBER(SEARCH(" "&amp;BL27:BL1509&amp;" ",AP357)))&gt;0,AY26,"")))</f>
        <v/>
      </c>
      <c r="AZ357" s="967" t="str" cm="1">
        <f t="array" ref="AZ357">IF(AM357="","",IF(AQ357&lt;&gt;"","",IF(SUMPRODUCT(--(BM27:BM1509=AZ26),--(BL27:BL1509&lt;&gt;""),--ISNUMBER(SEARCH(" "&amp;BL27:BL1509&amp;" ",AP357)))&gt;0,AZ26,"")))</f>
        <v/>
      </c>
      <c r="BA357" s="967" t="str" cm="1">
        <f t="array" ref="BA357">IF(AM357="","",IF(AQ357&lt;&gt;"","",IF(SUMPRODUCT(--(BM27:BM1509=BA26),--(BL27:BL1509&lt;&gt;""),--ISNUMBER(SEARCH(" "&amp;BL27:BL1509&amp;" ",AP357)))&gt;0,BA26,"")))</f>
        <v/>
      </c>
      <c r="BB357" s="967" t="str" cm="1">
        <f t="array" ref="BB357">IF(AM357="","",IF(AQ357&lt;&gt;"","",IF(SUMPRODUCT(--(BM27:BM1509=BB26),--(BL27:BL1509&lt;&gt;""),--ISNUMBER(SEARCH(" "&amp;BL27:BL1509&amp;" ",AP357)))&gt;0,BB26,"")))</f>
        <v/>
      </c>
      <c r="BC357" s="967" t="str" cm="1">
        <f t="array" ref="BC357">IF(AM357="","",IF(AQ357&lt;&gt;"","",IF(SUMPRODUCT(--(BM27:BM1509=BC26),--(BL27:BL1509&lt;&gt;""),--ISNUMBER(SEARCH(" "&amp;BL27:BL1509&amp;" ",AP357)))&gt;0,BC26,"")))</f>
        <v/>
      </c>
      <c r="BD357" s="967" t="str" cm="1">
        <f t="array" ref="BD357">IF(AM357="","",IF(AQ357&lt;&gt;"","",IF(SUMPRODUCT(--(BM27:BM1509=BD26),--(BL27:BL1509&lt;&gt;""),--ISNUMBER(SEARCH(" "&amp;BL27:BL1509&amp;" ",AP357)))&gt;0,BD26,"")))</f>
        <v/>
      </c>
      <c r="BE357" s="967" t="str" cm="1">
        <f t="array" ref="BE357">IF(AM357="","",IF(AQ357&lt;&gt;"","",IF(SUMPRODUCT(--(BM27:BM1509=BE26),--(BL27:BL1509&lt;&gt;""),--ISNUMBER(SEARCH(" "&amp;BL27:BL1509&amp;" ",AP357)))&gt;0,BE26,"")))</f>
        <v/>
      </c>
      <c r="BF357" s="967" t="str" cm="1">
        <f t="array" ref="BF357">IF(AM357="","",IF(AQ357&lt;&gt;"","",IF(SUMPRODUCT(--(BM27:BM1509=BF26),--(BL27:BL1509&lt;&gt;""),--ISNUMBER(SEARCH(" "&amp;BL27:BL1509&amp;" ",AP357)))&gt;0,BF26,"")))</f>
        <v/>
      </c>
      <c r="BG357" s="967" t="str" cm="1">
        <f t="array" ref="BG357">IF(AM357="","",IF(AQ357&lt;&gt;"","",IF(SUMPRODUCT(--(BM27:BM1509=BG26),--(BL27:BL1509&lt;&gt;""),--ISNUMBER(SEARCH(" "&amp;BL27:BL1509&amp;" ",AP357)))&gt;0,BG26,"")))</f>
        <v/>
      </c>
      <c r="BH357" s="967" t="str" cm="1">
        <f t="array" ref="BH357">IF(AM357="","",IF(AQ357&lt;&gt;"","",IF(SUMPRODUCT(--(BM27:BM1509=BH26),--(BL27:BL1509&lt;&gt;""),--ISNUMBER(SEARCH(" "&amp;BL27:BL1509&amp;" ",AP357)))&gt;0,BH26,"")))</f>
        <v/>
      </c>
      <c r="BI357" s="967" t="str" cm="1">
        <f t="array" ref="BI357">IF(AM357="","",IF(AQ357&lt;&gt;"","",IF(SUMPRODUCT(--(BM27:BM1509=BI26),--(BL27:BL1509&lt;&gt;""),--ISNUMBER(SEARCH(" "&amp;BL27:BL1509&amp;" ",AP357)))&gt;0,BI26,"")))</f>
        <v/>
      </c>
      <c r="BJ357" s="967" t="str" cm="1">
        <f t="array" ref="BJ357">IF(AM357="","",IF(AS357&lt;&gt;"",BJ26,IF(AR357&lt;&gt;"","",IF(AQ357&lt;&gt;"","",IF(SUMPRODUCT(--(BM27:BM1509=BJ26),--(BL27:BL1509&lt;&gt;""),--ISNUMBER(SEARCH(" "&amp;BL27:BL1509&amp;" ",AP357)))&gt;0,BJ26,"")))))</f>
        <v/>
      </c>
      <c r="BL357" s="968" t="s">
        <v>2349</v>
      </c>
      <c r="BM357" s="968" t="s">
        <v>1962</v>
      </c>
      <c r="CM357" s="49">
        <v>1</v>
      </c>
    </row>
    <row r="358" spans="4:91" ht="30" customHeight="1">
      <c r="D358" s="674"/>
      <c r="E358" s="680"/>
      <c r="F358" s="681"/>
      <c r="G358" s="680"/>
      <c r="H358" s="682"/>
      <c r="I358" s="891"/>
      <c r="J358" s="892"/>
      <c r="K358" s="745"/>
      <c r="L358" s="893"/>
      <c r="M358" s="894"/>
      <c r="N358" s="895"/>
      <c r="O358" s="896"/>
      <c r="P358" s="137"/>
      <c r="Q358" s="897"/>
      <c r="R358" s="751"/>
      <c r="S358" s="898"/>
      <c r="T358" s="753"/>
      <c r="U358" s="899"/>
      <c r="V358" s="900"/>
      <c r="W358" s="756"/>
      <c r="X358" s="764"/>
      <c r="AB358" s="65"/>
      <c r="AC358" s="984" t="str">
        <f t="shared" si="78"/>
        <v/>
      </c>
      <c r="AD358" s="982"/>
      <c r="AF358" s="964" t="str">
        <f>IF(AG358="","",COUNTIF(AG27:AG358,"&lt;&gt;"))</f>
        <v/>
      </c>
      <c r="AG358" s="965" t="str" cm="1">
        <f t="array" ref="AG358">IF(AK358="","",IF(LEN(AK358)&lt;=MAX(10,AF22),AK358,IFERROR(LEFT(AK358,LOOKUP(2,1/(MID(AK358,ROW(10:509),1)=" ")/(ROW(10:509)&lt;=MAX(10,AF22)),ROW(10:509))-1),LEFT(AK358,MAX(10,AF22)))))</f>
        <v/>
      </c>
      <c r="AH358" s="964" t="str">
        <f t="shared" si="79"/>
        <v/>
      </c>
      <c r="AI358" s="964" t="str">
        <f t="shared" si="80"/>
        <v/>
      </c>
      <c r="AJ358" s="964" t="str">
        <f>IF(AL357&lt;&gt;"",AJ357,IF(AJ357&lt;MAX(Z27:Z326),AJ357+1,""))</f>
        <v/>
      </c>
      <c r="AK358" s="965" t="str">
        <f>IF(AJ358="","",IF(AL357&lt;&gt;"",AL357,INDEX(AD27:AD326,MATCH(AJ358,Z27:Z326,0))))</f>
        <v/>
      </c>
      <c r="AL358" s="965" t="str">
        <f t="shared" si="81"/>
        <v/>
      </c>
      <c r="AM358" s="965" t="str">
        <f t="shared" si="82"/>
        <v/>
      </c>
      <c r="AN358" s="964" t="str">
        <f t="shared" si="83"/>
        <v/>
      </c>
      <c r="AO358" s="964" t="str">
        <f t="shared" si="84"/>
        <v/>
      </c>
      <c r="AP358" s="965" t="str">
        <f t="shared" si="85"/>
        <v/>
      </c>
      <c r="AQ358" s="964" t="str">
        <f>IF(AM358="","",IF(COUNTIF(BO27:BO309,TRIM(AP358))&gt;0,"EXCLUSION EXACTE",""))</f>
        <v/>
      </c>
      <c r="AR358" s="964" t="str" cm="1">
        <f t="array" ref="AR358">IF(AM358="","",IF(SUMPRODUCT(--(BO27:BO309&lt;&gt;""),--ISNUMBER(SEARCH(" "&amp;BO27:BO309&amp;" ",AP358)))&gt;0,"BLOQUE MOLLUSQUES",""))</f>
        <v/>
      </c>
      <c r="AS358" s="964" t="str" cm="1">
        <f t="array" ref="AS358">IF(AM358="","",IF(SUMPRODUCT(--(BS27:BS309&lt;&gt;""),--ISNUMBER(SEARCH(" "&amp;BS27:BS309&amp;" ",AP358)))&gt;0,"FORCE MOLLUSQUES",""))</f>
        <v/>
      </c>
      <c r="AT358" s="965" t="str">
        <f t="shared" si="86"/>
        <v/>
      </c>
      <c r="AU358" s="965" t="str">
        <f t="shared" si="88"/>
        <v/>
      </c>
      <c r="AV358" s="964" t="str">
        <f t="shared" si="87"/>
        <v/>
      </c>
      <c r="AW358" s="964" t="str" cm="1">
        <f t="array" ref="AW358">IF(AM358="","",IF(AQ358&lt;&gt;"","",IF(SUMPRODUCT(--(BM27:BM1509=AW26),--(BL27:BL1509&lt;&gt;""),--ISNUMBER(SEARCH(" "&amp;BL27:BL1509&amp;" ",AP358)))&gt;0,AW26,"")))</f>
        <v/>
      </c>
      <c r="AX358" s="964" t="str" cm="1">
        <f t="array" ref="AX358">IF(AM358="","",IF(AQ358&lt;&gt;"","",IF(SUMPRODUCT(--(BM27:BM1509=AX26),--(BL27:BL1509&lt;&gt;""),--ISNUMBER(SEARCH(" "&amp;BL27:BL1509&amp;" ",AP358)))&gt;0,AX26,"")))</f>
        <v/>
      </c>
      <c r="AY358" s="964" t="str" cm="1">
        <f t="array" ref="AY358">IF(AM358="","",IF(AQ358&lt;&gt;"","",IF(SUMPRODUCT(--(BM27:BM1509=AY26),--(BL27:BL1509&lt;&gt;""),--ISNUMBER(SEARCH(" "&amp;BL27:BL1509&amp;" ",AP358)))&gt;0,AY26,"")))</f>
        <v/>
      </c>
      <c r="AZ358" s="964" t="str" cm="1">
        <f t="array" ref="AZ358">IF(AM358="","",IF(AQ358&lt;&gt;"","",IF(SUMPRODUCT(--(BM27:BM1509=AZ26),--(BL27:BL1509&lt;&gt;""),--ISNUMBER(SEARCH(" "&amp;BL27:BL1509&amp;" ",AP358)))&gt;0,AZ26,"")))</f>
        <v/>
      </c>
      <c r="BA358" s="964" t="str" cm="1">
        <f t="array" ref="BA358">IF(AM358="","",IF(AQ358&lt;&gt;"","",IF(SUMPRODUCT(--(BM27:BM1509=BA26),--(BL27:BL1509&lt;&gt;""),--ISNUMBER(SEARCH(" "&amp;BL27:BL1509&amp;" ",AP358)))&gt;0,BA26,"")))</f>
        <v/>
      </c>
      <c r="BB358" s="964" t="str" cm="1">
        <f t="array" ref="BB358">IF(AM358="","",IF(AQ358&lt;&gt;"","",IF(SUMPRODUCT(--(BM27:BM1509=BB26),--(BL27:BL1509&lt;&gt;""),--ISNUMBER(SEARCH(" "&amp;BL27:BL1509&amp;" ",AP358)))&gt;0,BB26,"")))</f>
        <v/>
      </c>
      <c r="BC358" s="964" t="str" cm="1">
        <f t="array" ref="BC358">IF(AM358="","",IF(AQ358&lt;&gt;"","",IF(SUMPRODUCT(--(BM27:BM1509=BC26),--(BL27:BL1509&lt;&gt;""),--ISNUMBER(SEARCH(" "&amp;BL27:BL1509&amp;" ",AP358)))&gt;0,BC26,"")))</f>
        <v/>
      </c>
      <c r="BD358" s="964" t="str" cm="1">
        <f t="array" ref="BD358">IF(AM358="","",IF(AQ358&lt;&gt;"","",IF(SUMPRODUCT(--(BM27:BM1509=BD26),--(BL27:BL1509&lt;&gt;""),--ISNUMBER(SEARCH(" "&amp;BL27:BL1509&amp;" ",AP358)))&gt;0,BD26,"")))</f>
        <v/>
      </c>
      <c r="BE358" s="964" t="str" cm="1">
        <f t="array" ref="BE358">IF(AM358="","",IF(AQ358&lt;&gt;"","",IF(SUMPRODUCT(--(BM27:BM1509=BE26),--(BL27:BL1509&lt;&gt;""),--ISNUMBER(SEARCH(" "&amp;BL27:BL1509&amp;" ",AP358)))&gt;0,BE26,"")))</f>
        <v/>
      </c>
      <c r="BF358" s="964" t="str" cm="1">
        <f t="array" ref="BF358">IF(AM358="","",IF(AQ358&lt;&gt;"","",IF(SUMPRODUCT(--(BM27:BM1509=BF26),--(BL27:BL1509&lt;&gt;""),--ISNUMBER(SEARCH(" "&amp;BL27:BL1509&amp;" ",AP358)))&gt;0,BF26,"")))</f>
        <v/>
      </c>
      <c r="BG358" s="964" t="str" cm="1">
        <f t="array" ref="BG358">IF(AM358="","",IF(AQ358&lt;&gt;"","",IF(SUMPRODUCT(--(BM27:BM1509=BG26),--(BL27:BL1509&lt;&gt;""),--ISNUMBER(SEARCH(" "&amp;BL27:BL1509&amp;" ",AP358)))&gt;0,BG26,"")))</f>
        <v/>
      </c>
      <c r="BH358" s="964" t="str" cm="1">
        <f t="array" ref="BH358">IF(AM358="","",IF(AQ358&lt;&gt;"","",IF(SUMPRODUCT(--(BM27:BM1509=BH26),--(BL27:BL1509&lt;&gt;""),--ISNUMBER(SEARCH(" "&amp;BL27:BL1509&amp;" ",AP358)))&gt;0,BH26,"")))</f>
        <v/>
      </c>
      <c r="BI358" s="964" t="str" cm="1">
        <f t="array" ref="BI358">IF(AM358="","",IF(AQ358&lt;&gt;"","",IF(SUMPRODUCT(--(BM27:BM1509=BI26),--(BL27:BL1509&lt;&gt;""),--ISNUMBER(SEARCH(" "&amp;BL27:BL1509&amp;" ",AP358)))&gt;0,BI26,"")))</f>
        <v/>
      </c>
      <c r="BJ358" s="964" t="str" cm="1">
        <f t="array" ref="BJ358">IF(AM358="","",IF(AS358&lt;&gt;"",BJ26,IF(AR358&lt;&gt;"","",IF(AQ358&lt;&gt;"","",IF(SUMPRODUCT(--(BM27:BM1509=BJ26),--(BL27:BL1509&lt;&gt;""),--ISNUMBER(SEARCH(" "&amp;BL27:BL1509&amp;" ",AP358)))&gt;0,BJ26,"")))))</f>
        <v/>
      </c>
      <c r="BL358" s="964" t="s">
        <v>2350</v>
      </c>
      <c r="BM358" s="964" t="s">
        <v>1962</v>
      </c>
      <c r="CM358" s="49">
        <v>1</v>
      </c>
    </row>
    <row r="359" spans="4:91" ht="30" customHeight="1">
      <c r="D359" s="674"/>
      <c r="E359" s="680"/>
      <c r="F359" s="681"/>
      <c r="G359" s="680"/>
      <c r="H359" s="682"/>
      <c r="I359" s="891"/>
      <c r="J359" s="892"/>
      <c r="K359" s="745"/>
      <c r="L359" s="893"/>
      <c r="M359" s="894"/>
      <c r="N359" s="895"/>
      <c r="O359" s="896"/>
      <c r="P359" s="137"/>
      <c r="Q359" s="897"/>
      <c r="R359" s="751"/>
      <c r="S359" s="898"/>
      <c r="T359" s="753"/>
      <c r="U359" s="899"/>
      <c r="V359" s="900"/>
      <c r="W359" s="756"/>
      <c r="X359" s="764"/>
      <c r="AB359" s="65"/>
      <c r="AC359" s="984" t="str">
        <f t="shared" si="78"/>
        <v/>
      </c>
      <c r="AD359" s="982"/>
      <c r="AF359" s="963" t="str">
        <f>IF(AG359="","",COUNTIF(AG27:AG359,"&lt;&gt;"))</f>
        <v/>
      </c>
      <c r="AG359" s="958" t="str" cm="1">
        <f t="array" ref="AG359">IF(AK359="","",IF(LEN(AK359)&lt;=MAX(10,AF22),AK359,IFERROR(LEFT(AK359,LOOKUP(2,1/(MID(AK359,ROW(10:509),1)=" ")/(ROW(10:509)&lt;=MAX(10,AF22)),ROW(10:509))-1),LEFT(AK359,MAX(10,AF22)))))</f>
        <v/>
      </c>
      <c r="AH359" s="963" t="str">
        <f t="shared" si="79"/>
        <v/>
      </c>
      <c r="AI359" s="963" t="str">
        <f t="shared" si="80"/>
        <v/>
      </c>
      <c r="AJ359" s="964" t="str">
        <f>IF(AL358&lt;&gt;"",AJ358,IF(AJ358&lt;MAX(Z27:Z326),AJ358+1,""))</f>
        <v/>
      </c>
      <c r="AK359" s="965" t="str">
        <f>IF(AJ359="","",IF(AL358&lt;&gt;"",AL358,INDEX(AD27:AD326,MATCH(AJ359,Z27:Z326,0))))</f>
        <v/>
      </c>
      <c r="AL359" s="965" t="str">
        <f t="shared" si="81"/>
        <v/>
      </c>
      <c r="AM359" s="966" t="str">
        <f t="shared" si="82"/>
        <v/>
      </c>
      <c r="AN359" s="967" t="str">
        <f t="shared" si="83"/>
        <v/>
      </c>
      <c r="AO359" s="967" t="str">
        <f t="shared" si="84"/>
        <v/>
      </c>
      <c r="AP359" s="966" t="str">
        <f t="shared" si="85"/>
        <v/>
      </c>
      <c r="AQ359" s="967" t="str">
        <f>IF(AM359="","",IF(COUNTIF(BO27:BO309,TRIM(AP359))&gt;0,"EXCLUSION EXACTE",""))</f>
        <v/>
      </c>
      <c r="AR359" s="967" t="str" cm="1">
        <f t="array" ref="AR359">IF(AM359="","",IF(SUMPRODUCT(--(BO27:BO309&lt;&gt;""),--ISNUMBER(SEARCH(" "&amp;BO27:BO309&amp;" ",AP359)))&gt;0,"BLOQUE MOLLUSQUES",""))</f>
        <v/>
      </c>
      <c r="AS359" s="967" t="str" cm="1">
        <f t="array" ref="AS359">IF(AM359="","",IF(SUMPRODUCT(--(BS27:BS309&lt;&gt;""),--ISNUMBER(SEARCH(" "&amp;BS27:BS309&amp;" ",AP359)))&gt;0,"FORCE MOLLUSQUES",""))</f>
        <v/>
      </c>
      <c r="AT359" s="966" t="str">
        <f t="shared" si="86"/>
        <v/>
      </c>
      <c r="AU359" s="966" t="str">
        <f t="shared" si="88"/>
        <v/>
      </c>
      <c r="AV359" s="967" t="str">
        <f t="shared" si="87"/>
        <v/>
      </c>
      <c r="AW359" s="967" t="str" cm="1">
        <f t="array" ref="AW359">IF(AM359="","",IF(AQ359&lt;&gt;"","",IF(SUMPRODUCT(--(BM27:BM1509=AW26),--(BL27:BL1509&lt;&gt;""),--ISNUMBER(SEARCH(" "&amp;BL27:BL1509&amp;" ",AP359)))&gt;0,AW26,"")))</f>
        <v/>
      </c>
      <c r="AX359" s="967" t="str" cm="1">
        <f t="array" ref="AX359">IF(AM359="","",IF(AQ359&lt;&gt;"","",IF(SUMPRODUCT(--(BM27:BM1509=AX26),--(BL27:BL1509&lt;&gt;""),--ISNUMBER(SEARCH(" "&amp;BL27:BL1509&amp;" ",AP359)))&gt;0,AX26,"")))</f>
        <v/>
      </c>
      <c r="AY359" s="967" t="str" cm="1">
        <f t="array" ref="AY359">IF(AM359="","",IF(AQ359&lt;&gt;"","",IF(SUMPRODUCT(--(BM27:BM1509=AY26),--(BL27:BL1509&lt;&gt;""),--ISNUMBER(SEARCH(" "&amp;BL27:BL1509&amp;" ",AP359)))&gt;0,AY26,"")))</f>
        <v/>
      </c>
      <c r="AZ359" s="967" t="str" cm="1">
        <f t="array" ref="AZ359">IF(AM359="","",IF(AQ359&lt;&gt;"","",IF(SUMPRODUCT(--(BM27:BM1509=AZ26),--(BL27:BL1509&lt;&gt;""),--ISNUMBER(SEARCH(" "&amp;BL27:BL1509&amp;" ",AP359)))&gt;0,AZ26,"")))</f>
        <v/>
      </c>
      <c r="BA359" s="967" t="str" cm="1">
        <f t="array" ref="BA359">IF(AM359="","",IF(AQ359&lt;&gt;"","",IF(SUMPRODUCT(--(BM27:BM1509=BA26),--(BL27:BL1509&lt;&gt;""),--ISNUMBER(SEARCH(" "&amp;BL27:BL1509&amp;" ",AP359)))&gt;0,BA26,"")))</f>
        <v/>
      </c>
      <c r="BB359" s="967" t="str" cm="1">
        <f t="array" ref="BB359">IF(AM359="","",IF(AQ359&lt;&gt;"","",IF(SUMPRODUCT(--(BM27:BM1509=BB26),--(BL27:BL1509&lt;&gt;""),--ISNUMBER(SEARCH(" "&amp;BL27:BL1509&amp;" ",AP359)))&gt;0,BB26,"")))</f>
        <v/>
      </c>
      <c r="BC359" s="967" t="str" cm="1">
        <f t="array" ref="BC359">IF(AM359="","",IF(AQ359&lt;&gt;"","",IF(SUMPRODUCT(--(BM27:BM1509=BC26),--(BL27:BL1509&lt;&gt;""),--ISNUMBER(SEARCH(" "&amp;BL27:BL1509&amp;" ",AP359)))&gt;0,BC26,"")))</f>
        <v/>
      </c>
      <c r="BD359" s="967" t="str" cm="1">
        <f t="array" ref="BD359">IF(AM359="","",IF(AQ359&lt;&gt;"","",IF(SUMPRODUCT(--(BM27:BM1509=BD26),--(BL27:BL1509&lt;&gt;""),--ISNUMBER(SEARCH(" "&amp;BL27:BL1509&amp;" ",AP359)))&gt;0,BD26,"")))</f>
        <v/>
      </c>
      <c r="BE359" s="967" t="str" cm="1">
        <f t="array" ref="BE359">IF(AM359="","",IF(AQ359&lt;&gt;"","",IF(SUMPRODUCT(--(BM27:BM1509=BE26),--(BL27:BL1509&lt;&gt;""),--ISNUMBER(SEARCH(" "&amp;BL27:BL1509&amp;" ",AP359)))&gt;0,BE26,"")))</f>
        <v/>
      </c>
      <c r="BF359" s="967" t="str" cm="1">
        <f t="array" ref="BF359">IF(AM359="","",IF(AQ359&lt;&gt;"","",IF(SUMPRODUCT(--(BM27:BM1509=BF26),--(BL27:BL1509&lt;&gt;""),--ISNUMBER(SEARCH(" "&amp;BL27:BL1509&amp;" ",AP359)))&gt;0,BF26,"")))</f>
        <v/>
      </c>
      <c r="BG359" s="967" t="str" cm="1">
        <f t="array" ref="BG359">IF(AM359="","",IF(AQ359&lt;&gt;"","",IF(SUMPRODUCT(--(BM27:BM1509=BG26),--(BL27:BL1509&lt;&gt;""),--ISNUMBER(SEARCH(" "&amp;BL27:BL1509&amp;" ",AP359)))&gt;0,BG26,"")))</f>
        <v/>
      </c>
      <c r="BH359" s="967" t="str" cm="1">
        <f t="array" ref="BH359">IF(AM359="","",IF(AQ359&lt;&gt;"","",IF(SUMPRODUCT(--(BM27:BM1509=BH26),--(BL27:BL1509&lt;&gt;""),--ISNUMBER(SEARCH(" "&amp;BL27:BL1509&amp;" ",AP359)))&gt;0,BH26,"")))</f>
        <v/>
      </c>
      <c r="BI359" s="967" t="str" cm="1">
        <f t="array" ref="BI359">IF(AM359="","",IF(AQ359&lt;&gt;"","",IF(SUMPRODUCT(--(BM27:BM1509=BI26),--(BL27:BL1509&lt;&gt;""),--ISNUMBER(SEARCH(" "&amp;BL27:BL1509&amp;" ",AP359)))&gt;0,BI26,"")))</f>
        <v/>
      </c>
      <c r="BJ359" s="967" t="str" cm="1">
        <f t="array" ref="BJ359">IF(AM359="","",IF(AS359&lt;&gt;"",BJ26,IF(AR359&lt;&gt;"","",IF(AQ359&lt;&gt;"","",IF(SUMPRODUCT(--(BM27:BM1509=BJ26),--(BL27:BL1509&lt;&gt;""),--ISNUMBER(SEARCH(" "&amp;BL27:BL1509&amp;" ",AP359)))&gt;0,BJ26,"")))))</f>
        <v/>
      </c>
      <c r="BL359" s="968" t="s">
        <v>2351</v>
      </c>
      <c r="BM359" s="968" t="s">
        <v>1962</v>
      </c>
      <c r="CM359" s="49">
        <v>1</v>
      </c>
    </row>
    <row r="360" spans="4:91" ht="30" customHeight="1">
      <c r="D360" s="674"/>
      <c r="E360" s="680"/>
      <c r="F360" s="681"/>
      <c r="G360" s="680"/>
      <c r="H360" s="682"/>
      <c r="I360" s="891"/>
      <c r="J360" s="892"/>
      <c r="K360" s="745"/>
      <c r="L360" s="893"/>
      <c r="M360" s="894"/>
      <c r="N360" s="895"/>
      <c r="O360" s="896"/>
      <c r="P360" s="137"/>
      <c r="Q360" s="897"/>
      <c r="R360" s="751"/>
      <c r="S360" s="898"/>
      <c r="T360" s="753"/>
      <c r="U360" s="899"/>
      <c r="V360" s="900"/>
      <c r="W360" s="756"/>
      <c r="X360" s="764"/>
      <c r="AB360" s="65"/>
      <c r="AC360" s="984" t="str">
        <f t="shared" si="78"/>
        <v/>
      </c>
      <c r="AD360" s="982"/>
      <c r="AF360" s="964" t="str">
        <f>IF(AG360="","",COUNTIF(AG27:AG360,"&lt;&gt;"))</f>
        <v/>
      </c>
      <c r="AG360" s="965" t="str" cm="1">
        <f t="array" ref="AG360">IF(AK360="","",IF(LEN(AK360)&lt;=MAX(10,AF22),AK360,IFERROR(LEFT(AK360,LOOKUP(2,1/(MID(AK360,ROW(10:509),1)=" ")/(ROW(10:509)&lt;=MAX(10,AF22)),ROW(10:509))-1),LEFT(AK360,MAX(10,AF22)))))</f>
        <v/>
      </c>
      <c r="AH360" s="964" t="str">
        <f t="shared" si="79"/>
        <v/>
      </c>
      <c r="AI360" s="964" t="str">
        <f t="shared" si="80"/>
        <v/>
      </c>
      <c r="AJ360" s="964" t="str">
        <f>IF(AL359&lt;&gt;"",AJ359,IF(AJ359&lt;MAX(Z27:Z326),AJ359+1,""))</f>
        <v/>
      </c>
      <c r="AK360" s="965" t="str">
        <f>IF(AJ360="","",IF(AL359&lt;&gt;"",AL359,INDEX(AD27:AD326,MATCH(AJ360,Z27:Z326,0))))</f>
        <v/>
      </c>
      <c r="AL360" s="965" t="str">
        <f t="shared" si="81"/>
        <v/>
      </c>
      <c r="AM360" s="965" t="str">
        <f t="shared" si="82"/>
        <v/>
      </c>
      <c r="AN360" s="964" t="str">
        <f t="shared" si="83"/>
        <v/>
      </c>
      <c r="AO360" s="964" t="str">
        <f t="shared" si="84"/>
        <v/>
      </c>
      <c r="AP360" s="965" t="str">
        <f t="shared" si="85"/>
        <v/>
      </c>
      <c r="AQ360" s="964" t="str">
        <f>IF(AM360="","",IF(COUNTIF(BO27:BO309,TRIM(AP360))&gt;0,"EXCLUSION EXACTE",""))</f>
        <v/>
      </c>
      <c r="AR360" s="964" t="str" cm="1">
        <f t="array" ref="AR360">IF(AM360="","",IF(SUMPRODUCT(--(BO27:BO309&lt;&gt;""),--ISNUMBER(SEARCH(" "&amp;BO27:BO309&amp;" ",AP360)))&gt;0,"BLOQUE MOLLUSQUES",""))</f>
        <v/>
      </c>
      <c r="AS360" s="964" t="str" cm="1">
        <f t="array" ref="AS360">IF(AM360="","",IF(SUMPRODUCT(--(BS27:BS309&lt;&gt;""),--ISNUMBER(SEARCH(" "&amp;BS27:BS309&amp;" ",AP360)))&gt;0,"FORCE MOLLUSQUES",""))</f>
        <v/>
      </c>
      <c r="AT360" s="965" t="str">
        <f t="shared" si="86"/>
        <v/>
      </c>
      <c r="AU360" s="965" t="str">
        <f t="shared" si="88"/>
        <v/>
      </c>
      <c r="AV360" s="964" t="str">
        <f t="shared" si="87"/>
        <v/>
      </c>
      <c r="AW360" s="964" t="str" cm="1">
        <f t="array" ref="AW360">IF(AM360="","",IF(AQ360&lt;&gt;"","",IF(SUMPRODUCT(--(BM27:BM1509=AW26),--(BL27:BL1509&lt;&gt;""),--ISNUMBER(SEARCH(" "&amp;BL27:BL1509&amp;" ",AP360)))&gt;0,AW26,"")))</f>
        <v/>
      </c>
      <c r="AX360" s="964" t="str" cm="1">
        <f t="array" ref="AX360">IF(AM360="","",IF(AQ360&lt;&gt;"","",IF(SUMPRODUCT(--(BM27:BM1509=AX26),--(BL27:BL1509&lt;&gt;""),--ISNUMBER(SEARCH(" "&amp;BL27:BL1509&amp;" ",AP360)))&gt;0,AX26,"")))</f>
        <v/>
      </c>
      <c r="AY360" s="964" t="str" cm="1">
        <f t="array" ref="AY360">IF(AM360="","",IF(AQ360&lt;&gt;"","",IF(SUMPRODUCT(--(BM27:BM1509=AY26),--(BL27:BL1509&lt;&gt;""),--ISNUMBER(SEARCH(" "&amp;BL27:BL1509&amp;" ",AP360)))&gt;0,AY26,"")))</f>
        <v/>
      </c>
      <c r="AZ360" s="964" t="str" cm="1">
        <f t="array" ref="AZ360">IF(AM360="","",IF(AQ360&lt;&gt;"","",IF(SUMPRODUCT(--(BM27:BM1509=AZ26),--(BL27:BL1509&lt;&gt;""),--ISNUMBER(SEARCH(" "&amp;BL27:BL1509&amp;" ",AP360)))&gt;0,AZ26,"")))</f>
        <v/>
      </c>
      <c r="BA360" s="964" t="str" cm="1">
        <f t="array" ref="BA360">IF(AM360="","",IF(AQ360&lt;&gt;"","",IF(SUMPRODUCT(--(BM27:BM1509=BA26),--(BL27:BL1509&lt;&gt;""),--ISNUMBER(SEARCH(" "&amp;BL27:BL1509&amp;" ",AP360)))&gt;0,BA26,"")))</f>
        <v/>
      </c>
      <c r="BB360" s="964" t="str" cm="1">
        <f t="array" ref="BB360">IF(AM360="","",IF(AQ360&lt;&gt;"","",IF(SUMPRODUCT(--(BM27:BM1509=BB26),--(BL27:BL1509&lt;&gt;""),--ISNUMBER(SEARCH(" "&amp;BL27:BL1509&amp;" ",AP360)))&gt;0,BB26,"")))</f>
        <v/>
      </c>
      <c r="BC360" s="964" t="str" cm="1">
        <f t="array" ref="BC360">IF(AM360="","",IF(AQ360&lt;&gt;"","",IF(SUMPRODUCT(--(BM27:BM1509=BC26),--(BL27:BL1509&lt;&gt;""),--ISNUMBER(SEARCH(" "&amp;BL27:BL1509&amp;" ",AP360)))&gt;0,BC26,"")))</f>
        <v/>
      </c>
      <c r="BD360" s="964" t="str" cm="1">
        <f t="array" ref="BD360">IF(AM360="","",IF(AQ360&lt;&gt;"","",IF(SUMPRODUCT(--(BM27:BM1509=BD26),--(BL27:BL1509&lt;&gt;""),--ISNUMBER(SEARCH(" "&amp;BL27:BL1509&amp;" ",AP360)))&gt;0,BD26,"")))</f>
        <v/>
      </c>
      <c r="BE360" s="964" t="str" cm="1">
        <f t="array" ref="BE360">IF(AM360="","",IF(AQ360&lt;&gt;"","",IF(SUMPRODUCT(--(BM27:BM1509=BE26),--(BL27:BL1509&lt;&gt;""),--ISNUMBER(SEARCH(" "&amp;BL27:BL1509&amp;" ",AP360)))&gt;0,BE26,"")))</f>
        <v/>
      </c>
      <c r="BF360" s="964" t="str" cm="1">
        <f t="array" ref="BF360">IF(AM360="","",IF(AQ360&lt;&gt;"","",IF(SUMPRODUCT(--(BM27:BM1509=BF26),--(BL27:BL1509&lt;&gt;""),--ISNUMBER(SEARCH(" "&amp;BL27:BL1509&amp;" ",AP360)))&gt;0,BF26,"")))</f>
        <v/>
      </c>
      <c r="BG360" s="964" t="str" cm="1">
        <f t="array" ref="BG360">IF(AM360="","",IF(AQ360&lt;&gt;"","",IF(SUMPRODUCT(--(BM27:BM1509=BG26),--(BL27:BL1509&lt;&gt;""),--ISNUMBER(SEARCH(" "&amp;BL27:BL1509&amp;" ",AP360)))&gt;0,BG26,"")))</f>
        <v/>
      </c>
      <c r="BH360" s="964" t="str" cm="1">
        <f t="array" ref="BH360">IF(AM360="","",IF(AQ360&lt;&gt;"","",IF(SUMPRODUCT(--(BM27:BM1509=BH26),--(BL27:BL1509&lt;&gt;""),--ISNUMBER(SEARCH(" "&amp;BL27:BL1509&amp;" ",AP360)))&gt;0,BH26,"")))</f>
        <v/>
      </c>
      <c r="BI360" s="964" t="str" cm="1">
        <f t="array" ref="BI360">IF(AM360="","",IF(AQ360&lt;&gt;"","",IF(SUMPRODUCT(--(BM27:BM1509=BI26),--(BL27:BL1509&lt;&gt;""),--ISNUMBER(SEARCH(" "&amp;BL27:BL1509&amp;" ",AP360)))&gt;0,BI26,"")))</f>
        <v/>
      </c>
      <c r="BJ360" s="964" t="str" cm="1">
        <f t="array" ref="BJ360">IF(AM360="","",IF(AS360&lt;&gt;"",BJ26,IF(AR360&lt;&gt;"","",IF(AQ360&lt;&gt;"","",IF(SUMPRODUCT(--(BM27:BM1509=BJ26),--(BL27:BL1509&lt;&gt;""),--ISNUMBER(SEARCH(" "&amp;BL27:BL1509&amp;" ",AP360)))&gt;0,BJ26,"")))))</f>
        <v/>
      </c>
      <c r="BL360" s="964" t="s">
        <v>2352</v>
      </c>
      <c r="BM360" s="964" t="s">
        <v>1962</v>
      </c>
      <c r="CM360" s="49">
        <v>1</v>
      </c>
    </row>
    <row r="361" spans="4:91" ht="30" customHeight="1">
      <c r="D361" s="674"/>
      <c r="E361" s="680"/>
      <c r="F361" s="681"/>
      <c r="G361" s="680"/>
      <c r="H361" s="682"/>
      <c r="I361" s="891"/>
      <c r="J361" s="892"/>
      <c r="K361" s="745"/>
      <c r="L361" s="893"/>
      <c r="M361" s="894"/>
      <c r="N361" s="895"/>
      <c r="O361" s="896"/>
      <c r="P361" s="137"/>
      <c r="Q361" s="897"/>
      <c r="R361" s="751"/>
      <c r="S361" s="898"/>
      <c r="T361" s="753"/>
      <c r="U361" s="899"/>
      <c r="V361" s="900"/>
      <c r="W361" s="756"/>
      <c r="X361" s="764"/>
      <c r="AB361" s="65"/>
      <c r="AC361" s="984" t="str">
        <f t="shared" si="78"/>
        <v/>
      </c>
      <c r="AD361" s="982"/>
      <c r="AF361" s="963" t="str">
        <f>IF(AG361="","",COUNTIF(AG27:AG361,"&lt;&gt;"))</f>
        <v/>
      </c>
      <c r="AG361" s="958" t="str" cm="1">
        <f t="array" ref="AG361">IF(AK361="","",IF(LEN(AK361)&lt;=MAX(10,AF22),AK361,IFERROR(LEFT(AK361,LOOKUP(2,1/(MID(AK361,ROW(10:509),1)=" ")/(ROW(10:509)&lt;=MAX(10,AF22)),ROW(10:509))-1),LEFT(AK361,MAX(10,AF22)))))</f>
        <v/>
      </c>
      <c r="AH361" s="963" t="str">
        <f t="shared" si="79"/>
        <v/>
      </c>
      <c r="AI361" s="963" t="str">
        <f t="shared" si="80"/>
        <v/>
      </c>
      <c r="AJ361" s="964" t="str">
        <f>IF(AL360&lt;&gt;"",AJ360,IF(AJ360&lt;MAX(Z27:Z326),AJ360+1,""))</f>
        <v/>
      </c>
      <c r="AK361" s="965" t="str">
        <f>IF(AJ361="","",IF(AL360&lt;&gt;"",AL360,INDEX(AD27:AD326,MATCH(AJ361,Z27:Z326,0))))</f>
        <v/>
      </c>
      <c r="AL361" s="965" t="str">
        <f t="shared" si="81"/>
        <v/>
      </c>
      <c r="AM361" s="966" t="str">
        <f t="shared" si="82"/>
        <v/>
      </c>
      <c r="AN361" s="967" t="str">
        <f t="shared" si="83"/>
        <v/>
      </c>
      <c r="AO361" s="967" t="str">
        <f t="shared" si="84"/>
        <v/>
      </c>
      <c r="AP361" s="966" t="str">
        <f t="shared" si="85"/>
        <v/>
      </c>
      <c r="AQ361" s="967" t="str">
        <f>IF(AM361="","",IF(COUNTIF(BO27:BO309,TRIM(AP361))&gt;0,"EXCLUSION EXACTE",""))</f>
        <v/>
      </c>
      <c r="AR361" s="967" t="str" cm="1">
        <f t="array" ref="AR361">IF(AM361="","",IF(SUMPRODUCT(--(BO27:BO309&lt;&gt;""),--ISNUMBER(SEARCH(" "&amp;BO27:BO309&amp;" ",AP361)))&gt;0,"BLOQUE MOLLUSQUES",""))</f>
        <v/>
      </c>
      <c r="AS361" s="967" t="str" cm="1">
        <f t="array" ref="AS361">IF(AM361="","",IF(SUMPRODUCT(--(BS27:BS309&lt;&gt;""),--ISNUMBER(SEARCH(" "&amp;BS27:BS309&amp;" ",AP361)))&gt;0,"FORCE MOLLUSQUES",""))</f>
        <v/>
      </c>
      <c r="AT361" s="966" t="str">
        <f t="shared" si="86"/>
        <v/>
      </c>
      <c r="AU361" s="966" t="str">
        <f t="shared" si="88"/>
        <v/>
      </c>
      <c r="AV361" s="967" t="str">
        <f t="shared" si="87"/>
        <v/>
      </c>
      <c r="AW361" s="967" t="str" cm="1">
        <f t="array" ref="AW361">IF(AM361="","",IF(AQ361&lt;&gt;"","",IF(SUMPRODUCT(--(BM27:BM1509=AW26),--(BL27:BL1509&lt;&gt;""),--ISNUMBER(SEARCH(" "&amp;BL27:BL1509&amp;" ",AP361)))&gt;0,AW26,"")))</f>
        <v/>
      </c>
      <c r="AX361" s="967" t="str" cm="1">
        <f t="array" ref="AX361">IF(AM361="","",IF(AQ361&lt;&gt;"","",IF(SUMPRODUCT(--(BM27:BM1509=AX26),--(BL27:BL1509&lt;&gt;""),--ISNUMBER(SEARCH(" "&amp;BL27:BL1509&amp;" ",AP361)))&gt;0,AX26,"")))</f>
        <v/>
      </c>
      <c r="AY361" s="967" t="str" cm="1">
        <f t="array" ref="AY361">IF(AM361="","",IF(AQ361&lt;&gt;"","",IF(SUMPRODUCT(--(BM27:BM1509=AY26),--(BL27:BL1509&lt;&gt;""),--ISNUMBER(SEARCH(" "&amp;BL27:BL1509&amp;" ",AP361)))&gt;0,AY26,"")))</f>
        <v/>
      </c>
      <c r="AZ361" s="967" t="str" cm="1">
        <f t="array" ref="AZ361">IF(AM361="","",IF(AQ361&lt;&gt;"","",IF(SUMPRODUCT(--(BM27:BM1509=AZ26),--(BL27:BL1509&lt;&gt;""),--ISNUMBER(SEARCH(" "&amp;BL27:BL1509&amp;" ",AP361)))&gt;0,AZ26,"")))</f>
        <v/>
      </c>
      <c r="BA361" s="967" t="str" cm="1">
        <f t="array" ref="BA361">IF(AM361="","",IF(AQ361&lt;&gt;"","",IF(SUMPRODUCT(--(BM27:BM1509=BA26),--(BL27:BL1509&lt;&gt;""),--ISNUMBER(SEARCH(" "&amp;BL27:BL1509&amp;" ",AP361)))&gt;0,BA26,"")))</f>
        <v/>
      </c>
      <c r="BB361" s="967" t="str" cm="1">
        <f t="array" ref="BB361">IF(AM361="","",IF(AQ361&lt;&gt;"","",IF(SUMPRODUCT(--(BM27:BM1509=BB26),--(BL27:BL1509&lt;&gt;""),--ISNUMBER(SEARCH(" "&amp;BL27:BL1509&amp;" ",AP361)))&gt;0,BB26,"")))</f>
        <v/>
      </c>
      <c r="BC361" s="967" t="str" cm="1">
        <f t="array" ref="BC361">IF(AM361="","",IF(AQ361&lt;&gt;"","",IF(SUMPRODUCT(--(BM27:BM1509=BC26),--(BL27:BL1509&lt;&gt;""),--ISNUMBER(SEARCH(" "&amp;BL27:BL1509&amp;" ",AP361)))&gt;0,BC26,"")))</f>
        <v/>
      </c>
      <c r="BD361" s="967" t="str" cm="1">
        <f t="array" ref="BD361">IF(AM361="","",IF(AQ361&lt;&gt;"","",IF(SUMPRODUCT(--(BM27:BM1509=BD26),--(BL27:BL1509&lt;&gt;""),--ISNUMBER(SEARCH(" "&amp;BL27:BL1509&amp;" ",AP361)))&gt;0,BD26,"")))</f>
        <v/>
      </c>
      <c r="BE361" s="967" t="str" cm="1">
        <f t="array" ref="BE361">IF(AM361="","",IF(AQ361&lt;&gt;"","",IF(SUMPRODUCT(--(BM27:BM1509=BE26),--(BL27:BL1509&lt;&gt;""),--ISNUMBER(SEARCH(" "&amp;BL27:BL1509&amp;" ",AP361)))&gt;0,BE26,"")))</f>
        <v/>
      </c>
      <c r="BF361" s="967" t="str" cm="1">
        <f t="array" ref="BF361">IF(AM361="","",IF(AQ361&lt;&gt;"","",IF(SUMPRODUCT(--(BM27:BM1509=BF26),--(BL27:BL1509&lt;&gt;""),--ISNUMBER(SEARCH(" "&amp;BL27:BL1509&amp;" ",AP361)))&gt;0,BF26,"")))</f>
        <v/>
      </c>
      <c r="BG361" s="967" t="str" cm="1">
        <f t="array" ref="BG361">IF(AM361="","",IF(AQ361&lt;&gt;"","",IF(SUMPRODUCT(--(BM27:BM1509=BG26),--(BL27:BL1509&lt;&gt;""),--ISNUMBER(SEARCH(" "&amp;BL27:BL1509&amp;" ",AP361)))&gt;0,BG26,"")))</f>
        <v/>
      </c>
      <c r="BH361" s="967" t="str" cm="1">
        <f t="array" ref="BH361">IF(AM361="","",IF(AQ361&lt;&gt;"","",IF(SUMPRODUCT(--(BM27:BM1509=BH26),--(BL27:BL1509&lt;&gt;""),--ISNUMBER(SEARCH(" "&amp;BL27:BL1509&amp;" ",AP361)))&gt;0,BH26,"")))</f>
        <v/>
      </c>
      <c r="BI361" s="967" t="str" cm="1">
        <f t="array" ref="BI361">IF(AM361="","",IF(AQ361&lt;&gt;"","",IF(SUMPRODUCT(--(BM27:BM1509=BI26),--(BL27:BL1509&lt;&gt;""),--ISNUMBER(SEARCH(" "&amp;BL27:BL1509&amp;" ",AP361)))&gt;0,BI26,"")))</f>
        <v/>
      </c>
      <c r="BJ361" s="967" t="str" cm="1">
        <f t="array" ref="BJ361">IF(AM361="","",IF(AS361&lt;&gt;"",BJ26,IF(AR361&lt;&gt;"","",IF(AQ361&lt;&gt;"","",IF(SUMPRODUCT(--(BM27:BM1509=BJ26),--(BL27:BL1509&lt;&gt;""),--ISNUMBER(SEARCH(" "&amp;BL27:BL1509&amp;" ",AP361)))&gt;0,BJ26,"")))))</f>
        <v/>
      </c>
      <c r="BL361" s="968" t="s">
        <v>2353</v>
      </c>
      <c r="BM361" s="968" t="s">
        <v>1962</v>
      </c>
      <c r="CM361" s="49">
        <v>1</v>
      </c>
    </row>
    <row r="362" spans="4:91" ht="30" customHeight="1">
      <c r="D362" s="674"/>
      <c r="E362" s="680"/>
      <c r="F362" s="681"/>
      <c r="G362" s="680"/>
      <c r="H362" s="682"/>
      <c r="I362" s="891"/>
      <c r="J362" s="892"/>
      <c r="K362" s="745"/>
      <c r="L362" s="893"/>
      <c r="M362" s="894"/>
      <c r="N362" s="895"/>
      <c r="O362" s="896"/>
      <c r="P362" s="137"/>
      <c r="Q362" s="897"/>
      <c r="R362" s="751"/>
      <c r="S362" s="898"/>
      <c r="T362" s="753"/>
      <c r="U362" s="899"/>
      <c r="V362" s="900"/>
      <c r="W362" s="756"/>
      <c r="X362" s="764"/>
      <c r="AB362" s="65"/>
      <c r="AC362" s="984" t="str">
        <f t="shared" si="78"/>
        <v/>
      </c>
      <c r="AD362" s="982"/>
      <c r="AF362" s="964" t="str">
        <f>IF(AG362="","",COUNTIF(AG27:AG362,"&lt;&gt;"))</f>
        <v/>
      </c>
      <c r="AG362" s="965" t="str" cm="1">
        <f t="array" ref="AG362">IF(AK362="","",IF(LEN(AK362)&lt;=MAX(10,AF22),AK362,IFERROR(LEFT(AK362,LOOKUP(2,1/(MID(AK362,ROW(10:509),1)=" ")/(ROW(10:509)&lt;=MAX(10,AF22)),ROW(10:509))-1),LEFT(AK362,MAX(10,AF22)))))</f>
        <v/>
      </c>
      <c r="AH362" s="964" t="str">
        <f t="shared" si="79"/>
        <v/>
      </c>
      <c r="AI362" s="964" t="str">
        <f t="shared" si="80"/>
        <v/>
      </c>
      <c r="AJ362" s="964" t="str">
        <f>IF(AL361&lt;&gt;"",AJ361,IF(AJ361&lt;MAX(Z27:Z326),AJ361+1,""))</f>
        <v/>
      </c>
      <c r="AK362" s="965" t="str">
        <f>IF(AJ362="","",IF(AL361&lt;&gt;"",AL361,INDEX(AD27:AD326,MATCH(AJ362,Z27:Z326,0))))</f>
        <v/>
      </c>
      <c r="AL362" s="965" t="str">
        <f t="shared" si="81"/>
        <v/>
      </c>
      <c r="AM362" s="965" t="str">
        <f t="shared" si="82"/>
        <v/>
      </c>
      <c r="AN362" s="964" t="str">
        <f t="shared" si="83"/>
        <v/>
      </c>
      <c r="AO362" s="964" t="str">
        <f t="shared" si="84"/>
        <v/>
      </c>
      <c r="AP362" s="965" t="str">
        <f t="shared" si="85"/>
        <v/>
      </c>
      <c r="AQ362" s="964" t="str">
        <f>IF(AM362="","",IF(COUNTIF(BO27:BO309,TRIM(AP362))&gt;0,"EXCLUSION EXACTE",""))</f>
        <v/>
      </c>
      <c r="AR362" s="964" t="str" cm="1">
        <f t="array" ref="AR362">IF(AM362="","",IF(SUMPRODUCT(--(BO27:BO309&lt;&gt;""),--ISNUMBER(SEARCH(" "&amp;BO27:BO309&amp;" ",AP362)))&gt;0,"BLOQUE MOLLUSQUES",""))</f>
        <v/>
      </c>
      <c r="AS362" s="964" t="str" cm="1">
        <f t="array" ref="AS362">IF(AM362="","",IF(SUMPRODUCT(--(BS27:BS309&lt;&gt;""),--ISNUMBER(SEARCH(" "&amp;BS27:BS309&amp;" ",AP362)))&gt;0,"FORCE MOLLUSQUES",""))</f>
        <v/>
      </c>
      <c r="AT362" s="965" t="str">
        <f t="shared" si="86"/>
        <v/>
      </c>
      <c r="AU362" s="965" t="str">
        <f t="shared" si="88"/>
        <v/>
      </c>
      <c r="AV362" s="964" t="str">
        <f t="shared" si="87"/>
        <v/>
      </c>
      <c r="AW362" s="964" t="str" cm="1">
        <f t="array" ref="AW362">IF(AM362="","",IF(AQ362&lt;&gt;"","",IF(SUMPRODUCT(--(BM27:BM1509=AW26),--(BL27:BL1509&lt;&gt;""),--ISNUMBER(SEARCH(" "&amp;BL27:BL1509&amp;" ",AP362)))&gt;0,AW26,"")))</f>
        <v/>
      </c>
      <c r="AX362" s="964" t="str" cm="1">
        <f t="array" ref="AX362">IF(AM362="","",IF(AQ362&lt;&gt;"","",IF(SUMPRODUCT(--(BM27:BM1509=AX26),--(BL27:BL1509&lt;&gt;""),--ISNUMBER(SEARCH(" "&amp;BL27:BL1509&amp;" ",AP362)))&gt;0,AX26,"")))</f>
        <v/>
      </c>
      <c r="AY362" s="964" t="str" cm="1">
        <f t="array" ref="AY362">IF(AM362="","",IF(AQ362&lt;&gt;"","",IF(SUMPRODUCT(--(BM27:BM1509=AY26),--(BL27:BL1509&lt;&gt;""),--ISNUMBER(SEARCH(" "&amp;BL27:BL1509&amp;" ",AP362)))&gt;0,AY26,"")))</f>
        <v/>
      </c>
      <c r="AZ362" s="964" t="str" cm="1">
        <f t="array" ref="AZ362">IF(AM362="","",IF(AQ362&lt;&gt;"","",IF(SUMPRODUCT(--(BM27:BM1509=AZ26),--(BL27:BL1509&lt;&gt;""),--ISNUMBER(SEARCH(" "&amp;BL27:BL1509&amp;" ",AP362)))&gt;0,AZ26,"")))</f>
        <v/>
      </c>
      <c r="BA362" s="964" t="str" cm="1">
        <f t="array" ref="BA362">IF(AM362="","",IF(AQ362&lt;&gt;"","",IF(SUMPRODUCT(--(BM27:BM1509=BA26),--(BL27:BL1509&lt;&gt;""),--ISNUMBER(SEARCH(" "&amp;BL27:BL1509&amp;" ",AP362)))&gt;0,BA26,"")))</f>
        <v/>
      </c>
      <c r="BB362" s="964" t="str" cm="1">
        <f t="array" ref="BB362">IF(AM362="","",IF(AQ362&lt;&gt;"","",IF(SUMPRODUCT(--(BM27:BM1509=BB26),--(BL27:BL1509&lt;&gt;""),--ISNUMBER(SEARCH(" "&amp;BL27:BL1509&amp;" ",AP362)))&gt;0,BB26,"")))</f>
        <v/>
      </c>
      <c r="BC362" s="964" t="str" cm="1">
        <f t="array" ref="BC362">IF(AM362="","",IF(AQ362&lt;&gt;"","",IF(SUMPRODUCT(--(BM27:BM1509=BC26),--(BL27:BL1509&lt;&gt;""),--ISNUMBER(SEARCH(" "&amp;BL27:BL1509&amp;" ",AP362)))&gt;0,BC26,"")))</f>
        <v/>
      </c>
      <c r="BD362" s="964" t="str" cm="1">
        <f t="array" ref="BD362">IF(AM362="","",IF(AQ362&lt;&gt;"","",IF(SUMPRODUCT(--(BM27:BM1509=BD26),--(BL27:BL1509&lt;&gt;""),--ISNUMBER(SEARCH(" "&amp;BL27:BL1509&amp;" ",AP362)))&gt;0,BD26,"")))</f>
        <v/>
      </c>
      <c r="BE362" s="964" t="str" cm="1">
        <f t="array" ref="BE362">IF(AM362="","",IF(AQ362&lt;&gt;"","",IF(SUMPRODUCT(--(BM27:BM1509=BE26),--(BL27:BL1509&lt;&gt;""),--ISNUMBER(SEARCH(" "&amp;BL27:BL1509&amp;" ",AP362)))&gt;0,BE26,"")))</f>
        <v/>
      </c>
      <c r="BF362" s="964" t="str" cm="1">
        <f t="array" ref="BF362">IF(AM362="","",IF(AQ362&lt;&gt;"","",IF(SUMPRODUCT(--(BM27:BM1509=BF26),--(BL27:BL1509&lt;&gt;""),--ISNUMBER(SEARCH(" "&amp;BL27:BL1509&amp;" ",AP362)))&gt;0,BF26,"")))</f>
        <v/>
      </c>
      <c r="BG362" s="964" t="str" cm="1">
        <f t="array" ref="BG362">IF(AM362="","",IF(AQ362&lt;&gt;"","",IF(SUMPRODUCT(--(BM27:BM1509=BG26),--(BL27:BL1509&lt;&gt;""),--ISNUMBER(SEARCH(" "&amp;BL27:BL1509&amp;" ",AP362)))&gt;0,BG26,"")))</f>
        <v/>
      </c>
      <c r="BH362" s="964" t="str" cm="1">
        <f t="array" ref="BH362">IF(AM362="","",IF(AQ362&lt;&gt;"","",IF(SUMPRODUCT(--(BM27:BM1509=BH26),--(BL27:BL1509&lt;&gt;""),--ISNUMBER(SEARCH(" "&amp;BL27:BL1509&amp;" ",AP362)))&gt;0,BH26,"")))</f>
        <v/>
      </c>
      <c r="BI362" s="964" t="str" cm="1">
        <f t="array" ref="BI362">IF(AM362="","",IF(AQ362&lt;&gt;"","",IF(SUMPRODUCT(--(BM27:BM1509=BI26),--(BL27:BL1509&lt;&gt;""),--ISNUMBER(SEARCH(" "&amp;BL27:BL1509&amp;" ",AP362)))&gt;0,BI26,"")))</f>
        <v/>
      </c>
      <c r="BJ362" s="964" t="str" cm="1">
        <f t="array" ref="BJ362">IF(AM362="","",IF(AS362&lt;&gt;"",BJ26,IF(AR362&lt;&gt;"","",IF(AQ362&lt;&gt;"","",IF(SUMPRODUCT(--(BM27:BM1509=BJ26),--(BL27:BL1509&lt;&gt;""),--ISNUMBER(SEARCH(" "&amp;BL27:BL1509&amp;" ",AP362)))&gt;0,BJ26,"")))))</f>
        <v/>
      </c>
      <c r="BL362" s="964" t="s">
        <v>2354</v>
      </c>
      <c r="BM362" s="964" t="s">
        <v>1962</v>
      </c>
      <c r="CM362" s="49">
        <v>1</v>
      </c>
    </row>
    <row r="363" spans="4:91" ht="30" customHeight="1">
      <c r="D363" s="674"/>
      <c r="E363" s="680"/>
      <c r="F363" s="681"/>
      <c r="G363" s="680"/>
      <c r="H363" s="682"/>
      <c r="I363" s="891"/>
      <c r="J363" s="892"/>
      <c r="K363" s="745"/>
      <c r="L363" s="893"/>
      <c r="M363" s="894"/>
      <c r="N363" s="895"/>
      <c r="O363" s="896"/>
      <c r="P363" s="137"/>
      <c r="Q363" s="897"/>
      <c r="R363" s="751"/>
      <c r="S363" s="898"/>
      <c r="T363" s="753"/>
      <c r="U363" s="899"/>
      <c r="V363" s="900"/>
      <c r="W363" s="756"/>
      <c r="X363" s="764"/>
      <c r="AB363" s="65"/>
      <c r="AC363" s="984" t="str">
        <f t="shared" si="78"/>
        <v/>
      </c>
      <c r="AD363" s="982"/>
      <c r="AF363" s="963" t="str">
        <f>IF(AG363="","",COUNTIF(AG27:AG363,"&lt;&gt;"))</f>
        <v/>
      </c>
      <c r="AG363" s="958" t="str" cm="1">
        <f t="array" ref="AG363">IF(AK363="","",IF(LEN(AK363)&lt;=MAX(10,AF22),AK363,IFERROR(LEFT(AK363,LOOKUP(2,1/(MID(AK363,ROW(10:509),1)=" ")/(ROW(10:509)&lt;=MAX(10,AF22)),ROW(10:509))-1),LEFT(AK363,MAX(10,AF22)))))</f>
        <v/>
      </c>
      <c r="AH363" s="963" t="str">
        <f t="shared" si="79"/>
        <v/>
      </c>
      <c r="AI363" s="963" t="str">
        <f t="shared" si="80"/>
        <v/>
      </c>
      <c r="AJ363" s="964" t="str">
        <f>IF(AL362&lt;&gt;"",AJ362,IF(AJ362&lt;MAX(Z27:Z326),AJ362+1,""))</f>
        <v/>
      </c>
      <c r="AK363" s="965" t="str">
        <f>IF(AJ363="","",IF(AL362&lt;&gt;"",AL362,INDEX(AD27:AD326,MATCH(AJ363,Z27:Z326,0))))</f>
        <v/>
      </c>
      <c r="AL363" s="965" t="str">
        <f t="shared" si="81"/>
        <v/>
      </c>
      <c r="AM363" s="966" t="str">
        <f t="shared" si="82"/>
        <v/>
      </c>
      <c r="AN363" s="967" t="str">
        <f t="shared" si="83"/>
        <v/>
      </c>
      <c r="AO363" s="967" t="str">
        <f t="shared" si="84"/>
        <v/>
      </c>
      <c r="AP363" s="966" t="str">
        <f t="shared" si="85"/>
        <v/>
      </c>
      <c r="AQ363" s="967" t="str">
        <f>IF(AM363="","",IF(COUNTIF(BO27:BO309,TRIM(AP363))&gt;0,"EXCLUSION EXACTE",""))</f>
        <v/>
      </c>
      <c r="AR363" s="967" t="str" cm="1">
        <f t="array" ref="AR363">IF(AM363="","",IF(SUMPRODUCT(--(BO27:BO309&lt;&gt;""),--ISNUMBER(SEARCH(" "&amp;BO27:BO309&amp;" ",AP363)))&gt;0,"BLOQUE MOLLUSQUES",""))</f>
        <v/>
      </c>
      <c r="AS363" s="967" t="str" cm="1">
        <f t="array" ref="AS363">IF(AM363="","",IF(SUMPRODUCT(--(BS27:BS309&lt;&gt;""),--ISNUMBER(SEARCH(" "&amp;BS27:BS309&amp;" ",AP363)))&gt;0,"FORCE MOLLUSQUES",""))</f>
        <v/>
      </c>
      <c r="AT363" s="966" t="str">
        <f t="shared" si="86"/>
        <v/>
      </c>
      <c r="AU363" s="966" t="str">
        <f t="shared" si="88"/>
        <v/>
      </c>
      <c r="AV363" s="967" t="str">
        <f t="shared" si="87"/>
        <v/>
      </c>
      <c r="AW363" s="967" t="str" cm="1">
        <f t="array" ref="AW363">IF(AM363="","",IF(AQ363&lt;&gt;"","",IF(SUMPRODUCT(--(BM27:BM1509=AW26),--(BL27:BL1509&lt;&gt;""),--ISNUMBER(SEARCH(" "&amp;BL27:BL1509&amp;" ",AP363)))&gt;0,AW26,"")))</f>
        <v/>
      </c>
      <c r="AX363" s="967" t="str" cm="1">
        <f t="array" ref="AX363">IF(AM363="","",IF(AQ363&lt;&gt;"","",IF(SUMPRODUCT(--(BM27:BM1509=AX26),--(BL27:BL1509&lt;&gt;""),--ISNUMBER(SEARCH(" "&amp;BL27:BL1509&amp;" ",AP363)))&gt;0,AX26,"")))</f>
        <v/>
      </c>
      <c r="AY363" s="967" t="str" cm="1">
        <f t="array" ref="AY363">IF(AM363="","",IF(AQ363&lt;&gt;"","",IF(SUMPRODUCT(--(BM27:BM1509=AY26),--(BL27:BL1509&lt;&gt;""),--ISNUMBER(SEARCH(" "&amp;BL27:BL1509&amp;" ",AP363)))&gt;0,AY26,"")))</f>
        <v/>
      </c>
      <c r="AZ363" s="967" t="str" cm="1">
        <f t="array" ref="AZ363">IF(AM363="","",IF(AQ363&lt;&gt;"","",IF(SUMPRODUCT(--(BM27:BM1509=AZ26),--(BL27:BL1509&lt;&gt;""),--ISNUMBER(SEARCH(" "&amp;BL27:BL1509&amp;" ",AP363)))&gt;0,AZ26,"")))</f>
        <v/>
      </c>
      <c r="BA363" s="967" t="str" cm="1">
        <f t="array" ref="BA363">IF(AM363="","",IF(AQ363&lt;&gt;"","",IF(SUMPRODUCT(--(BM27:BM1509=BA26),--(BL27:BL1509&lt;&gt;""),--ISNUMBER(SEARCH(" "&amp;BL27:BL1509&amp;" ",AP363)))&gt;0,BA26,"")))</f>
        <v/>
      </c>
      <c r="BB363" s="967" t="str" cm="1">
        <f t="array" ref="BB363">IF(AM363="","",IF(AQ363&lt;&gt;"","",IF(SUMPRODUCT(--(BM27:BM1509=BB26),--(BL27:BL1509&lt;&gt;""),--ISNUMBER(SEARCH(" "&amp;BL27:BL1509&amp;" ",AP363)))&gt;0,BB26,"")))</f>
        <v/>
      </c>
      <c r="BC363" s="967" t="str" cm="1">
        <f t="array" ref="BC363">IF(AM363="","",IF(AQ363&lt;&gt;"","",IF(SUMPRODUCT(--(BM27:BM1509=BC26),--(BL27:BL1509&lt;&gt;""),--ISNUMBER(SEARCH(" "&amp;BL27:BL1509&amp;" ",AP363)))&gt;0,BC26,"")))</f>
        <v/>
      </c>
      <c r="BD363" s="967" t="str" cm="1">
        <f t="array" ref="BD363">IF(AM363="","",IF(AQ363&lt;&gt;"","",IF(SUMPRODUCT(--(BM27:BM1509=BD26),--(BL27:BL1509&lt;&gt;""),--ISNUMBER(SEARCH(" "&amp;BL27:BL1509&amp;" ",AP363)))&gt;0,BD26,"")))</f>
        <v/>
      </c>
      <c r="BE363" s="967" t="str" cm="1">
        <f t="array" ref="BE363">IF(AM363="","",IF(AQ363&lt;&gt;"","",IF(SUMPRODUCT(--(BM27:BM1509=BE26),--(BL27:BL1509&lt;&gt;""),--ISNUMBER(SEARCH(" "&amp;BL27:BL1509&amp;" ",AP363)))&gt;0,BE26,"")))</f>
        <v/>
      </c>
      <c r="BF363" s="967" t="str" cm="1">
        <f t="array" ref="BF363">IF(AM363="","",IF(AQ363&lt;&gt;"","",IF(SUMPRODUCT(--(BM27:BM1509=BF26),--(BL27:BL1509&lt;&gt;""),--ISNUMBER(SEARCH(" "&amp;BL27:BL1509&amp;" ",AP363)))&gt;0,BF26,"")))</f>
        <v/>
      </c>
      <c r="BG363" s="967" t="str" cm="1">
        <f t="array" ref="BG363">IF(AM363="","",IF(AQ363&lt;&gt;"","",IF(SUMPRODUCT(--(BM27:BM1509=BG26),--(BL27:BL1509&lt;&gt;""),--ISNUMBER(SEARCH(" "&amp;BL27:BL1509&amp;" ",AP363)))&gt;0,BG26,"")))</f>
        <v/>
      </c>
      <c r="BH363" s="967" t="str" cm="1">
        <f t="array" ref="BH363">IF(AM363="","",IF(AQ363&lt;&gt;"","",IF(SUMPRODUCT(--(BM27:BM1509=BH26),--(BL27:BL1509&lt;&gt;""),--ISNUMBER(SEARCH(" "&amp;BL27:BL1509&amp;" ",AP363)))&gt;0,BH26,"")))</f>
        <v/>
      </c>
      <c r="BI363" s="967" t="str" cm="1">
        <f t="array" ref="BI363">IF(AM363="","",IF(AQ363&lt;&gt;"","",IF(SUMPRODUCT(--(BM27:BM1509=BI26),--(BL27:BL1509&lt;&gt;""),--ISNUMBER(SEARCH(" "&amp;BL27:BL1509&amp;" ",AP363)))&gt;0,BI26,"")))</f>
        <v/>
      </c>
      <c r="BJ363" s="967" t="str" cm="1">
        <f t="array" ref="BJ363">IF(AM363="","",IF(AS363&lt;&gt;"",BJ26,IF(AR363&lt;&gt;"","",IF(AQ363&lt;&gt;"","",IF(SUMPRODUCT(--(BM27:BM1509=BJ26),--(BL27:BL1509&lt;&gt;""),--ISNUMBER(SEARCH(" "&amp;BL27:BL1509&amp;" ",AP363)))&gt;0,BJ26,"")))))</f>
        <v/>
      </c>
      <c r="BL363" s="968" t="s">
        <v>2172</v>
      </c>
      <c r="BM363" s="968" t="s">
        <v>1962</v>
      </c>
      <c r="CM363" s="49">
        <v>1</v>
      </c>
    </row>
    <row r="364" spans="4:91" ht="30" customHeight="1">
      <c r="D364" s="674"/>
      <c r="E364" s="680"/>
      <c r="F364" s="681"/>
      <c r="G364" s="680"/>
      <c r="H364" s="682"/>
      <c r="I364" s="891"/>
      <c r="J364" s="892"/>
      <c r="K364" s="745"/>
      <c r="L364" s="893"/>
      <c r="M364" s="894"/>
      <c r="N364" s="895"/>
      <c r="O364" s="896"/>
      <c r="P364" s="137"/>
      <c r="Q364" s="897"/>
      <c r="R364" s="751"/>
      <c r="S364" s="898"/>
      <c r="T364" s="753"/>
      <c r="U364" s="899"/>
      <c r="V364" s="900"/>
      <c r="W364" s="756"/>
      <c r="X364" s="764"/>
      <c r="AB364" s="65"/>
      <c r="AC364" s="984" t="str">
        <f t="shared" si="78"/>
        <v/>
      </c>
      <c r="AD364" s="982"/>
      <c r="AF364" s="964" t="str">
        <f>IF(AG364="","",COUNTIF(AG27:AG364,"&lt;&gt;"))</f>
        <v/>
      </c>
      <c r="AG364" s="965" t="str" cm="1">
        <f t="array" ref="AG364">IF(AK364="","",IF(LEN(AK364)&lt;=MAX(10,AF22),AK364,IFERROR(LEFT(AK364,LOOKUP(2,1/(MID(AK364,ROW(10:509),1)=" ")/(ROW(10:509)&lt;=MAX(10,AF22)),ROW(10:509))-1),LEFT(AK364,MAX(10,AF22)))))</f>
        <v/>
      </c>
      <c r="AH364" s="964" t="str">
        <f t="shared" si="79"/>
        <v/>
      </c>
      <c r="AI364" s="964" t="str">
        <f t="shared" si="80"/>
        <v/>
      </c>
      <c r="AJ364" s="964" t="str">
        <f>IF(AL363&lt;&gt;"",AJ363,IF(AJ363&lt;MAX(Z27:Z326),AJ363+1,""))</f>
        <v/>
      </c>
      <c r="AK364" s="965" t="str">
        <f>IF(AJ364="","",IF(AL363&lt;&gt;"",AL363,INDEX(AD27:AD326,MATCH(AJ364,Z27:Z326,0))))</f>
        <v/>
      </c>
      <c r="AL364" s="965" t="str">
        <f t="shared" si="81"/>
        <v/>
      </c>
      <c r="AM364" s="965" t="str">
        <f t="shared" si="82"/>
        <v/>
      </c>
      <c r="AN364" s="964" t="str">
        <f t="shared" si="83"/>
        <v/>
      </c>
      <c r="AO364" s="964" t="str">
        <f t="shared" si="84"/>
        <v/>
      </c>
      <c r="AP364" s="965" t="str">
        <f t="shared" si="85"/>
        <v/>
      </c>
      <c r="AQ364" s="964" t="str">
        <f>IF(AM364="","",IF(COUNTIF(BO27:BO309,TRIM(AP364))&gt;0,"EXCLUSION EXACTE",""))</f>
        <v/>
      </c>
      <c r="AR364" s="964" t="str" cm="1">
        <f t="array" ref="AR364">IF(AM364="","",IF(SUMPRODUCT(--(BO27:BO309&lt;&gt;""),--ISNUMBER(SEARCH(" "&amp;BO27:BO309&amp;" ",AP364)))&gt;0,"BLOQUE MOLLUSQUES",""))</f>
        <v/>
      </c>
      <c r="AS364" s="964" t="str" cm="1">
        <f t="array" ref="AS364">IF(AM364="","",IF(SUMPRODUCT(--(BS27:BS309&lt;&gt;""),--ISNUMBER(SEARCH(" "&amp;BS27:BS309&amp;" ",AP364)))&gt;0,"FORCE MOLLUSQUES",""))</f>
        <v/>
      </c>
      <c r="AT364" s="965" t="str">
        <f t="shared" si="86"/>
        <v/>
      </c>
      <c r="AU364" s="965" t="str">
        <f t="shared" si="88"/>
        <v/>
      </c>
      <c r="AV364" s="964" t="str">
        <f t="shared" si="87"/>
        <v/>
      </c>
      <c r="AW364" s="964" t="str" cm="1">
        <f t="array" ref="AW364">IF(AM364="","",IF(AQ364&lt;&gt;"","",IF(SUMPRODUCT(--(BM27:BM1509=AW26),--(BL27:BL1509&lt;&gt;""),--ISNUMBER(SEARCH(" "&amp;BL27:BL1509&amp;" ",AP364)))&gt;0,AW26,"")))</f>
        <v/>
      </c>
      <c r="AX364" s="964" t="str" cm="1">
        <f t="array" ref="AX364">IF(AM364="","",IF(AQ364&lt;&gt;"","",IF(SUMPRODUCT(--(BM27:BM1509=AX26),--(BL27:BL1509&lt;&gt;""),--ISNUMBER(SEARCH(" "&amp;BL27:BL1509&amp;" ",AP364)))&gt;0,AX26,"")))</f>
        <v/>
      </c>
      <c r="AY364" s="964" t="str" cm="1">
        <f t="array" ref="AY364">IF(AM364="","",IF(AQ364&lt;&gt;"","",IF(SUMPRODUCT(--(BM27:BM1509=AY26),--(BL27:BL1509&lt;&gt;""),--ISNUMBER(SEARCH(" "&amp;BL27:BL1509&amp;" ",AP364)))&gt;0,AY26,"")))</f>
        <v/>
      </c>
      <c r="AZ364" s="964" t="str" cm="1">
        <f t="array" ref="AZ364">IF(AM364="","",IF(AQ364&lt;&gt;"","",IF(SUMPRODUCT(--(BM27:BM1509=AZ26),--(BL27:BL1509&lt;&gt;""),--ISNUMBER(SEARCH(" "&amp;BL27:BL1509&amp;" ",AP364)))&gt;0,AZ26,"")))</f>
        <v/>
      </c>
      <c r="BA364" s="964" t="str" cm="1">
        <f t="array" ref="BA364">IF(AM364="","",IF(AQ364&lt;&gt;"","",IF(SUMPRODUCT(--(BM27:BM1509=BA26),--(BL27:BL1509&lt;&gt;""),--ISNUMBER(SEARCH(" "&amp;BL27:BL1509&amp;" ",AP364)))&gt;0,BA26,"")))</f>
        <v/>
      </c>
      <c r="BB364" s="964" t="str" cm="1">
        <f t="array" ref="BB364">IF(AM364="","",IF(AQ364&lt;&gt;"","",IF(SUMPRODUCT(--(BM27:BM1509=BB26),--(BL27:BL1509&lt;&gt;""),--ISNUMBER(SEARCH(" "&amp;BL27:BL1509&amp;" ",AP364)))&gt;0,BB26,"")))</f>
        <v/>
      </c>
      <c r="BC364" s="964" t="str" cm="1">
        <f t="array" ref="BC364">IF(AM364="","",IF(AQ364&lt;&gt;"","",IF(SUMPRODUCT(--(BM27:BM1509=BC26),--(BL27:BL1509&lt;&gt;""),--ISNUMBER(SEARCH(" "&amp;BL27:BL1509&amp;" ",AP364)))&gt;0,BC26,"")))</f>
        <v/>
      </c>
      <c r="BD364" s="964" t="str" cm="1">
        <f t="array" ref="BD364">IF(AM364="","",IF(AQ364&lt;&gt;"","",IF(SUMPRODUCT(--(BM27:BM1509=BD26),--(BL27:BL1509&lt;&gt;""),--ISNUMBER(SEARCH(" "&amp;BL27:BL1509&amp;" ",AP364)))&gt;0,BD26,"")))</f>
        <v/>
      </c>
      <c r="BE364" s="964" t="str" cm="1">
        <f t="array" ref="BE364">IF(AM364="","",IF(AQ364&lt;&gt;"","",IF(SUMPRODUCT(--(BM27:BM1509=BE26),--(BL27:BL1509&lt;&gt;""),--ISNUMBER(SEARCH(" "&amp;BL27:BL1509&amp;" ",AP364)))&gt;0,BE26,"")))</f>
        <v/>
      </c>
      <c r="BF364" s="964" t="str" cm="1">
        <f t="array" ref="BF364">IF(AM364="","",IF(AQ364&lt;&gt;"","",IF(SUMPRODUCT(--(BM27:BM1509=BF26),--(BL27:BL1509&lt;&gt;""),--ISNUMBER(SEARCH(" "&amp;BL27:BL1509&amp;" ",AP364)))&gt;0,BF26,"")))</f>
        <v/>
      </c>
      <c r="BG364" s="964" t="str" cm="1">
        <f t="array" ref="BG364">IF(AM364="","",IF(AQ364&lt;&gt;"","",IF(SUMPRODUCT(--(BM27:BM1509=BG26),--(BL27:BL1509&lt;&gt;""),--ISNUMBER(SEARCH(" "&amp;BL27:BL1509&amp;" ",AP364)))&gt;0,BG26,"")))</f>
        <v/>
      </c>
      <c r="BH364" s="964" t="str" cm="1">
        <f t="array" ref="BH364">IF(AM364="","",IF(AQ364&lt;&gt;"","",IF(SUMPRODUCT(--(BM27:BM1509=BH26),--(BL27:BL1509&lt;&gt;""),--ISNUMBER(SEARCH(" "&amp;BL27:BL1509&amp;" ",AP364)))&gt;0,BH26,"")))</f>
        <v/>
      </c>
      <c r="BI364" s="964" t="str" cm="1">
        <f t="array" ref="BI364">IF(AM364="","",IF(AQ364&lt;&gt;"","",IF(SUMPRODUCT(--(BM27:BM1509=BI26),--(BL27:BL1509&lt;&gt;""),--ISNUMBER(SEARCH(" "&amp;BL27:BL1509&amp;" ",AP364)))&gt;0,BI26,"")))</f>
        <v/>
      </c>
      <c r="BJ364" s="964" t="str" cm="1">
        <f t="array" ref="BJ364">IF(AM364="","",IF(AS364&lt;&gt;"",BJ26,IF(AR364&lt;&gt;"","",IF(AQ364&lt;&gt;"","",IF(SUMPRODUCT(--(BM27:BM1509=BJ26),--(BL27:BL1509&lt;&gt;""),--ISNUMBER(SEARCH(" "&amp;BL27:BL1509&amp;" ",AP364)))&gt;0,BJ26,"")))))</f>
        <v/>
      </c>
      <c r="BL364" s="964" t="s">
        <v>2355</v>
      </c>
      <c r="BM364" s="964" t="s">
        <v>1962</v>
      </c>
      <c r="CM364" s="49">
        <v>1</v>
      </c>
    </row>
    <row r="365" spans="4:91" ht="30" customHeight="1">
      <c r="D365" s="674"/>
      <c r="E365" s="680"/>
      <c r="F365" s="681"/>
      <c r="G365" s="680"/>
      <c r="H365" s="682"/>
      <c r="I365" s="891"/>
      <c r="J365" s="892"/>
      <c r="K365" s="745"/>
      <c r="L365" s="893"/>
      <c r="M365" s="894"/>
      <c r="N365" s="895"/>
      <c r="O365" s="896"/>
      <c r="P365" s="137"/>
      <c r="Q365" s="897"/>
      <c r="R365" s="751"/>
      <c r="S365" s="898"/>
      <c r="T365" s="753"/>
      <c r="U365" s="899"/>
      <c r="V365" s="900"/>
      <c r="W365" s="756"/>
      <c r="X365" s="764"/>
      <c r="AB365" s="65"/>
      <c r="AC365" s="984" t="str">
        <f t="shared" si="78"/>
        <v/>
      </c>
      <c r="AD365" s="982"/>
      <c r="AF365" s="963" t="str">
        <f>IF(AG365="","",COUNTIF(AG27:AG365,"&lt;&gt;"))</f>
        <v/>
      </c>
      <c r="AG365" s="958" t="str" cm="1">
        <f t="array" ref="AG365">IF(AK365="","",IF(LEN(AK365)&lt;=MAX(10,AF22),AK365,IFERROR(LEFT(AK365,LOOKUP(2,1/(MID(AK365,ROW(10:509),1)=" ")/(ROW(10:509)&lt;=MAX(10,AF22)),ROW(10:509))-1),LEFT(AK365,MAX(10,AF22)))))</f>
        <v/>
      </c>
      <c r="AH365" s="963" t="str">
        <f t="shared" si="79"/>
        <v/>
      </c>
      <c r="AI365" s="963" t="str">
        <f t="shared" si="80"/>
        <v/>
      </c>
      <c r="AJ365" s="964" t="str">
        <f>IF(AL364&lt;&gt;"",AJ364,IF(AJ364&lt;MAX(Z27:Z326),AJ364+1,""))</f>
        <v/>
      </c>
      <c r="AK365" s="965" t="str">
        <f>IF(AJ365="","",IF(AL364&lt;&gt;"",AL364,INDEX(AD27:AD326,MATCH(AJ365,Z27:Z326,0))))</f>
        <v/>
      </c>
      <c r="AL365" s="965" t="str">
        <f t="shared" si="81"/>
        <v/>
      </c>
      <c r="AM365" s="966" t="str">
        <f t="shared" si="82"/>
        <v/>
      </c>
      <c r="AN365" s="967" t="str">
        <f t="shared" si="83"/>
        <v/>
      </c>
      <c r="AO365" s="967" t="str">
        <f t="shared" si="84"/>
        <v/>
      </c>
      <c r="AP365" s="966" t="str">
        <f t="shared" si="85"/>
        <v/>
      </c>
      <c r="AQ365" s="967" t="str">
        <f>IF(AM365="","",IF(COUNTIF(BO27:BO309,TRIM(AP365))&gt;0,"EXCLUSION EXACTE",""))</f>
        <v/>
      </c>
      <c r="AR365" s="967" t="str" cm="1">
        <f t="array" ref="AR365">IF(AM365="","",IF(SUMPRODUCT(--(BO27:BO309&lt;&gt;""),--ISNUMBER(SEARCH(" "&amp;BO27:BO309&amp;" ",AP365)))&gt;0,"BLOQUE MOLLUSQUES",""))</f>
        <v/>
      </c>
      <c r="AS365" s="967" t="str" cm="1">
        <f t="array" ref="AS365">IF(AM365="","",IF(SUMPRODUCT(--(BS27:BS309&lt;&gt;""),--ISNUMBER(SEARCH(" "&amp;BS27:BS309&amp;" ",AP365)))&gt;0,"FORCE MOLLUSQUES",""))</f>
        <v/>
      </c>
      <c r="AT365" s="966" t="str">
        <f t="shared" si="86"/>
        <v/>
      </c>
      <c r="AU365" s="966" t="str">
        <f t="shared" si="88"/>
        <v/>
      </c>
      <c r="AV365" s="967" t="str">
        <f t="shared" si="87"/>
        <v/>
      </c>
      <c r="AW365" s="967" t="str" cm="1">
        <f t="array" ref="AW365">IF(AM365="","",IF(AQ365&lt;&gt;"","",IF(SUMPRODUCT(--(BM27:BM1509=AW26),--(BL27:BL1509&lt;&gt;""),--ISNUMBER(SEARCH(" "&amp;BL27:BL1509&amp;" ",AP365)))&gt;0,AW26,"")))</f>
        <v/>
      </c>
      <c r="AX365" s="967" t="str" cm="1">
        <f t="array" ref="AX365">IF(AM365="","",IF(AQ365&lt;&gt;"","",IF(SUMPRODUCT(--(BM27:BM1509=AX26),--(BL27:BL1509&lt;&gt;""),--ISNUMBER(SEARCH(" "&amp;BL27:BL1509&amp;" ",AP365)))&gt;0,AX26,"")))</f>
        <v/>
      </c>
      <c r="AY365" s="967" t="str" cm="1">
        <f t="array" ref="AY365">IF(AM365="","",IF(AQ365&lt;&gt;"","",IF(SUMPRODUCT(--(BM27:BM1509=AY26),--(BL27:BL1509&lt;&gt;""),--ISNUMBER(SEARCH(" "&amp;BL27:BL1509&amp;" ",AP365)))&gt;0,AY26,"")))</f>
        <v/>
      </c>
      <c r="AZ365" s="967" t="str" cm="1">
        <f t="array" ref="AZ365">IF(AM365="","",IF(AQ365&lt;&gt;"","",IF(SUMPRODUCT(--(BM27:BM1509=AZ26),--(BL27:BL1509&lt;&gt;""),--ISNUMBER(SEARCH(" "&amp;BL27:BL1509&amp;" ",AP365)))&gt;0,AZ26,"")))</f>
        <v/>
      </c>
      <c r="BA365" s="967" t="str" cm="1">
        <f t="array" ref="BA365">IF(AM365="","",IF(AQ365&lt;&gt;"","",IF(SUMPRODUCT(--(BM27:BM1509=BA26),--(BL27:BL1509&lt;&gt;""),--ISNUMBER(SEARCH(" "&amp;BL27:BL1509&amp;" ",AP365)))&gt;0,BA26,"")))</f>
        <v/>
      </c>
      <c r="BB365" s="967" t="str" cm="1">
        <f t="array" ref="BB365">IF(AM365="","",IF(AQ365&lt;&gt;"","",IF(SUMPRODUCT(--(BM27:BM1509=BB26),--(BL27:BL1509&lt;&gt;""),--ISNUMBER(SEARCH(" "&amp;BL27:BL1509&amp;" ",AP365)))&gt;0,BB26,"")))</f>
        <v/>
      </c>
      <c r="BC365" s="967" t="str" cm="1">
        <f t="array" ref="BC365">IF(AM365="","",IF(AQ365&lt;&gt;"","",IF(SUMPRODUCT(--(BM27:BM1509=BC26),--(BL27:BL1509&lt;&gt;""),--ISNUMBER(SEARCH(" "&amp;BL27:BL1509&amp;" ",AP365)))&gt;0,BC26,"")))</f>
        <v/>
      </c>
      <c r="BD365" s="967" t="str" cm="1">
        <f t="array" ref="BD365">IF(AM365="","",IF(AQ365&lt;&gt;"","",IF(SUMPRODUCT(--(BM27:BM1509=BD26),--(BL27:BL1509&lt;&gt;""),--ISNUMBER(SEARCH(" "&amp;BL27:BL1509&amp;" ",AP365)))&gt;0,BD26,"")))</f>
        <v/>
      </c>
      <c r="BE365" s="967" t="str" cm="1">
        <f t="array" ref="BE365">IF(AM365="","",IF(AQ365&lt;&gt;"","",IF(SUMPRODUCT(--(BM27:BM1509=BE26),--(BL27:BL1509&lt;&gt;""),--ISNUMBER(SEARCH(" "&amp;BL27:BL1509&amp;" ",AP365)))&gt;0,BE26,"")))</f>
        <v/>
      </c>
      <c r="BF365" s="967" t="str" cm="1">
        <f t="array" ref="BF365">IF(AM365="","",IF(AQ365&lt;&gt;"","",IF(SUMPRODUCT(--(BM27:BM1509=BF26),--(BL27:BL1509&lt;&gt;""),--ISNUMBER(SEARCH(" "&amp;BL27:BL1509&amp;" ",AP365)))&gt;0,BF26,"")))</f>
        <v/>
      </c>
      <c r="BG365" s="967" t="str" cm="1">
        <f t="array" ref="BG365">IF(AM365="","",IF(AQ365&lt;&gt;"","",IF(SUMPRODUCT(--(BM27:BM1509=BG26),--(BL27:BL1509&lt;&gt;""),--ISNUMBER(SEARCH(" "&amp;BL27:BL1509&amp;" ",AP365)))&gt;0,BG26,"")))</f>
        <v/>
      </c>
      <c r="BH365" s="967" t="str" cm="1">
        <f t="array" ref="BH365">IF(AM365="","",IF(AQ365&lt;&gt;"","",IF(SUMPRODUCT(--(BM27:BM1509=BH26),--(BL27:BL1509&lt;&gt;""),--ISNUMBER(SEARCH(" "&amp;BL27:BL1509&amp;" ",AP365)))&gt;0,BH26,"")))</f>
        <v/>
      </c>
      <c r="BI365" s="967" t="str" cm="1">
        <f t="array" ref="BI365">IF(AM365="","",IF(AQ365&lt;&gt;"","",IF(SUMPRODUCT(--(BM27:BM1509=BI26),--(BL27:BL1509&lt;&gt;""),--ISNUMBER(SEARCH(" "&amp;BL27:BL1509&amp;" ",AP365)))&gt;0,BI26,"")))</f>
        <v/>
      </c>
      <c r="BJ365" s="967" t="str" cm="1">
        <f t="array" ref="BJ365">IF(AM365="","",IF(AS365&lt;&gt;"",BJ26,IF(AR365&lt;&gt;"","",IF(AQ365&lt;&gt;"","",IF(SUMPRODUCT(--(BM27:BM1509=BJ26),--(BL27:BL1509&lt;&gt;""),--ISNUMBER(SEARCH(" "&amp;BL27:BL1509&amp;" ",AP365)))&gt;0,BJ26,"")))))</f>
        <v/>
      </c>
      <c r="BL365" s="968" t="s">
        <v>2356</v>
      </c>
      <c r="BM365" s="968" t="s">
        <v>1962</v>
      </c>
      <c r="CM365" s="49">
        <v>1</v>
      </c>
    </row>
    <row r="366" spans="4:91" ht="30" customHeight="1">
      <c r="D366" s="674"/>
      <c r="E366" s="680"/>
      <c r="F366" s="681"/>
      <c r="G366" s="680"/>
      <c r="H366" s="682"/>
      <c r="I366" s="891"/>
      <c r="J366" s="892"/>
      <c r="K366" s="745"/>
      <c r="L366" s="893"/>
      <c r="M366" s="894"/>
      <c r="N366" s="895"/>
      <c r="O366" s="896"/>
      <c r="P366" s="137"/>
      <c r="Q366" s="897"/>
      <c r="R366" s="751"/>
      <c r="S366" s="898"/>
      <c r="T366" s="753"/>
      <c r="U366" s="899"/>
      <c r="V366" s="900"/>
      <c r="W366" s="756"/>
      <c r="X366" s="764"/>
      <c r="AB366" s="65"/>
      <c r="AC366" s="984" t="str">
        <f t="shared" si="78"/>
        <v/>
      </c>
      <c r="AD366" s="982"/>
      <c r="AF366" s="964" t="str">
        <f>IF(AG366="","",COUNTIF(AG27:AG366,"&lt;&gt;"))</f>
        <v/>
      </c>
      <c r="AG366" s="965" t="str" cm="1">
        <f t="array" ref="AG366">IF(AK366="","",IF(LEN(AK366)&lt;=MAX(10,AF22),AK366,IFERROR(LEFT(AK366,LOOKUP(2,1/(MID(AK366,ROW(10:509),1)=" ")/(ROW(10:509)&lt;=MAX(10,AF22)),ROW(10:509))-1),LEFT(AK366,MAX(10,AF22)))))</f>
        <v/>
      </c>
      <c r="AH366" s="964" t="str">
        <f t="shared" si="79"/>
        <v/>
      </c>
      <c r="AI366" s="964" t="str">
        <f t="shared" si="80"/>
        <v/>
      </c>
      <c r="AJ366" s="964" t="str">
        <f>IF(AL365&lt;&gt;"",AJ365,IF(AJ365&lt;MAX(Z27:Z326),AJ365+1,""))</f>
        <v/>
      </c>
      <c r="AK366" s="965" t="str">
        <f>IF(AJ366="","",IF(AL365&lt;&gt;"",AL365,INDEX(AD27:AD326,MATCH(AJ366,Z27:Z326,0))))</f>
        <v/>
      </c>
      <c r="AL366" s="965" t="str">
        <f t="shared" si="81"/>
        <v/>
      </c>
      <c r="AM366" s="965" t="str">
        <f t="shared" si="82"/>
        <v/>
      </c>
      <c r="AN366" s="964" t="str">
        <f t="shared" si="83"/>
        <v/>
      </c>
      <c r="AO366" s="964" t="str">
        <f t="shared" si="84"/>
        <v/>
      </c>
      <c r="AP366" s="965" t="str">
        <f t="shared" si="85"/>
        <v/>
      </c>
      <c r="AQ366" s="964" t="str">
        <f>IF(AM366="","",IF(COUNTIF(BO27:BO309,TRIM(AP366))&gt;0,"EXCLUSION EXACTE",""))</f>
        <v/>
      </c>
      <c r="AR366" s="964" t="str" cm="1">
        <f t="array" ref="AR366">IF(AM366="","",IF(SUMPRODUCT(--(BO27:BO309&lt;&gt;""),--ISNUMBER(SEARCH(" "&amp;BO27:BO309&amp;" ",AP366)))&gt;0,"BLOQUE MOLLUSQUES",""))</f>
        <v/>
      </c>
      <c r="AS366" s="964" t="str" cm="1">
        <f t="array" ref="AS366">IF(AM366="","",IF(SUMPRODUCT(--(BS27:BS309&lt;&gt;""),--ISNUMBER(SEARCH(" "&amp;BS27:BS309&amp;" ",AP366)))&gt;0,"FORCE MOLLUSQUES",""))</f>
        <v/>
      </c>
      <c r="AT366" s="965" t="str">
        <f t="shared" si="86"/>
        <v/>
      </c>
      <c r="AU366" s="965" t="str">
        <f t="shared" si="88"/>
        <v/>
      </c>
      <c r="AV366" s="964" t="str">
        <f t="shared" si="87"/>
        <v/>
      </c>
      <c r="AW366" s="964" t="str" cm="1">
        <f t="array" ref="AW366">IF(AM366="","",IF(AQ366&lt;&gt;"","",IF(SUMPRODUCT(--(BM27:BM1509=AW26),--(BL27:BL1509&lt;&gt;""),--ISNUMBER(SEARCH(" "&amp;BL27:BL1509&amp;" ",AP366)))&gt;0,AW26,"")))</f>
        <v/>
      </c>
      <c r="AX366" s="964" t="str" cm="1">
        <f t="array" ref="AX366">IF(AM366="","",IF(AQ366&lt;&gt;"","",IF(SUMPRODUCT(--(BM27:BM1509=AX26),--(BL27:BL1509&lt;&gt;""),--ISNUMBER(SEARCH(" "&amp;BL27:BL1509&amp;" ",AP366)))&gt;0,AX26,"")))</f>
        <v/>
      </c>
      <c r="AY366" s="964" t="str" cm="1">
        <f t="array" ref="AY366">IF(AM366="","",IF(AQ366&lt;&gt;"","",IF(SUMPRODUCT(--(BM27:BM1509=AY26),--(BL27:BL1509&lt;&gt;""),--ISNUMBER(SEARCH(" "&amp;BL27:BL1509&amp;" ",AP366)))&gt;0,AY26,"")))</f>
        <v/>
      </c>
      <c r="AZ366" s="964" t="str" cm="1">
        <f t="array" ref="AZ366">IF(AM366="","",IF(AQ366&lt;&gt;"","",IF(SUMPRODUCT(--(BM27:BM1509=AZ26),--(BL27:BL1509&lt;&gt;""),--ISNUMBER(SEARCH(" "&amp;BL27:BL1509&amp;" ",AP366)))&gt;0,AZ26,"")))</f>
        <v/>
      </c>
      <c r="BA366" s="964" t="str" cm="1">
        <f t="array" ref="BA366">IF(AM366="","",IF(AQ366&lt;&gt;"","",IF(SUMPRODUCT(--(BM27:BM1509=BA26),--(BL27:BL1509&lt;&gt;""),--ISNUMBER(SEARCH(" "&amp;BL27:BL1509&amp;" ",AP366)))&gt;0,BA26,"")))</f>
        <v/>
      </c>
      <c r="BB366" s="964" t="str" cm="1">
        <f t="array" ref="BB366">IF(AM366="","",IF(AQ366&lt;&gt;"","",IF(SUMPRODUCT(--(BM27:BM1509=BB26),--(BL27:BL1509&lt;&gt;""),--ISNUMBER(SEARCH(" "&amp;BL27:BL1509&amp;" ",AP366)))&gt;0,BB26,"")))</f>
        <v/>
      </c>
      <c r="BC366" s="964" t="str" cm="1">
        <f t="array" ref="BC366">IF(AM366="","",IF(AQ366&lt;&gt;"","",IF(SUMPRODUCT(--(BM27:BM1509=BC26),--(BL27:BL1509&lt;&gt;""),--ISNUMBER(SEARCH(" "&amp;BL27:BL1509&amp;" ",AP366)))&gt;0,BC26,"")))</f>
        <v/>
      </c>
      <c r="BD366" s="964" t="str" cm="1">
        <f t="array" ref="BD366">IF(AM366="","",IF(AQ366&lt;&gt;"","",IF(SUMPRODUCT(--(BM27:BM1509=BD26),--(BL27:BL1509&lt;&gt;""),--ISNUMBER(SEARCH(" "&amp;BL27:BL1509&amp;" ",AP366)))&gt;0,BD26,"")))</f>
        <v/>
      </c>
      <c r="BE366" s="964" t="str" cm="1">
        <f t="array" ref="BE366">IF(AM366="","",IF(AQ366&lt;&gt;"","",IF(SUMPRODUCT(--(BM27:BM1509=BE26),--(BL27:BL1509&lt;&gt;""),--ISNUMBER(SEARCH(" "&amp;BL27:BL1509&amp;" ",AP366)))&gt;0,BE26,"")))</f>
        <v/>
      </c>
      <c r="BF366" s="964" t="str" cm="1">
        <f t="array" ref="BF366">IF(AM366="","",IF(AQ366&lt;&gt;"","",IF(SUMPRODUCT(--(BM27:BM1509=BF26),--(BL27:BL1509&lt;&gt;""),--ISNUMBER(SEARCH(" "&amp;BL27:BL1509&amp;" ",AP366)))&gt;0,BF26,"")))</f>
        <v/>
      </c>
      <c r="BG366" s="964" t="str" cm="1">
        <f t="array" ref="BG366">IF(AM366="","",IF(AQ366&lt;&gt;"","",IF(SUMPRODUCT(--(BM27:BM1509=BG26),--(BL27:BL1509&lt;&gt;""),--ISNUMBER(SEARCH(" "&amp;BL27:BL1509&amp;" ",AP366)))&gt;0,BG26,"")))</f>
        <v/>
      </c>
      <c r="BH366" s="964" t="str" cm="1">
        <f t="array" ref="BH366">IF(AM366="","",IF(AQ366&lt;&gt;"","",IF(SUMPRODUCT(--(BM27:BM1509=BH26),--(BL27:BL1509&lt;&gt;""),--ISNUMBER(SEARCH(" "&amp;BL27:BL1509&amp;" ",AP366)))&gt;0,BH26,"")))</f>
        <v/>
      </c>
      <c r="BI366" s="964" t="str" cm="1">
        <f t="array" ref="BI366">IF(AM366="","",IF(AQ366&lt;&gt;"","",IF(SUMPRODUCT(--(BM27:BM1509=BI26),--(BL27:BL1509&lt;&gt;""),--ISNUMBER(SEARCH(" "&amp;BL27:BL1509&amp;" ",AP366)))&gt;0,BI26,"")))</f>
        <v/>
      </c>
      <c r="BJ366" s="964" t="str" cm="1">
        <f t="array" ref="BJ366">IF(AM366="","",IF(AS366&lt;&gt;"",BJ26,IF(AR366&lt;&gt;"","",IF(AQ366&lt;&gt;"","",IF(SUMPRODUCT(--(BM27:BM1509=BJ26),--(BL27:BL1509&lt;&gt;""),--ISNUMBER(SEARCH(" "&amp;BL27:BL1509&amp;" ",AP366)))&gt;0,BJ26,"")))))</f>
        <v/>
      </c>
      <c r="BL366" s="964" t="s">
        <v>2357</v>
      </c>
      <c r="BM366" s="964" t="s">
        <v>1962</v>
      </c>
      <c r="CM366" s="49">
        <v>1</v>
      </c>
    </row>
    <row r="367" spans="4:91" ht="30" customHeight="1">
      <c r="D367" s="674"/>
      <c r="E367" s="680"/>
      <c r="F367" s="681"/>
      <c r="G367" s="680"/>
      <c r="H367" s="682"/>
      <c r="I367" s="891"/>
      <c r="J367" s="892"/>
      <c r="K367" s="745"/>
      <c r="L367" s="893"/>
      <c r="M367" s="894"/>
      <c r="N367" s="895"/>
      <c r="O367" s="896"/>
      <c r="P367" s="137"/>
      <c r="Q367" s="897"/>
      <c r="R367" s="751"/>
      <c r="S367" s="898"/>
      <c r="T367" s="753"/>
      <c r="U367" s="899"/>
      <c r="V367" s="900"/>
      <c r="W367" s="756"/>
      <c r="X367" s="764"/>
      <c r="AB367" s="65"/>
      <c r="AC367" s="984" t="str">
        <f t="shared" si="78"/>
        <v/>
      </c>
      <c r="AD367" s="982"/>
      <c r="AF367" s="963" t="str">
        <f>IF(AG367="","",COUNTIF(AG27:AG367,"&lt;&gt;"))</f>
        <v/>
      </c>
      <c r="AG367" s="958" t="str" cm="1">
        <f t="array" ref="AG367">IF(AK367="","",IF(LEN(AK367)&lt;=MAX(10,AF22),AK367,IFERROR(LEFT(AK367,LOOKUP(2,1/(MID(AK367,ROW(10:509),1)=" ")/(ROW(10:509)&lt;=MAX(10,AF22)),ROW(10:509))-1),LEFT(AK367,MAX(10,AF22)))))</f>
        <v/>
      </c>
      <c r="AH367" s="963" t="str">
        <f t="shared" si="79"/>
        <v/>
      </c>
      <c r="AI367" s="963" t="str">
        <f t="shared" si="80"/>
        <v/>
      </c>
      <c r="AJ367" s="964" t="str">
        <f>IF(AL366&lt;&gt;"",AJ366,IF(AJ366&lt;MAX(Z27:Z326),AJ366+1,""))</f>
        <v/>
      </c>
      <c r="AK367" s="965" t="str">
        <f>IF(AJ367="","",IF(AL366&lt;&gt;"",AL366,INDEX(AD27:AD326,MATCH(AJ367,Z27:Z326,0))))</f>
        <v/>
      </c>
      <c r="AL367" s="965" t="str">
        <f t="shared" si="81"/>
        <v/>
      </c>
      <c r="AM367" s="966" t="str">
        <f t="shared" si="82"/>
        <v/>
      </c>
      <c r="AN367" s="967" t="str">
        <f t="shared" si="83"/>
        <v/>
      </c>
      <c r="AO367" s="967" t="str">
        <f t="shared" si="84"/>
        <v/>
      </c>
      <c r="AP367" s="966" t="str">
        <f t="shared" si="85"/>
        <v/>
      </c>
      <c r="AQ367" s="967" t="str">
        <f>IF(AM367="","",IF(COUNTIF(BO27:BO309,TRIM(AP367))&gt;0,"EXCLUSION EXACTE",""))</f>
        <v/>
      </c>
      <c r="AR367" s="967" t="str" cm="1">
        <f t="array" ref="AR367">IF(AM367="","",IF(SUMPRODUCT(--(BO27:BO309&lt;&gt;""),--ISNUMBER(SEARCH(" "&amp;BO27:BO309&amp;" ",AP367)))&gt;0,"BLOQUE MOLLUSQUES",""))</f>
        <v/>
      </c>
      <c r="AS367" s="967" t="str" cm="1">
        <f t="array" ref="AS367">IF(AM367="","",IF(SUMPRODUCT(--(BS27:BS309&lt;&gt;""),--ISNUMBER(SEARCH(" "&amp;BS27:BS309&amp;" ",AP367)))&gt;0,"FORCE MOLLUSQUES",""))</f>
        <v/>
      </c>
      <c r="AT367" s="966" t="str">
        <f t="shared" si="86"/>
        <v/>
      </c>
      <c r="AU367" s="966" t="str">
        <f t="shared" si="88"/>
        <v/>
      </c>
      <c r="AV367" s="967" t="str">
        <f t="shared" si="87"/>
        <v/>
      </c>
      <c r="AW367" s="967" t="str" cm="1">
        <f t="array" ref="AW367">IF(AM367="","",IF(AQ367&lt;&gt;"","",IF(SUMPRODUCT(--(BM27:BM1509=AW26),--(BL27:BL1509&lt;&gt;""),--ISNUMBER(SEARCH(" "&amp;BL27:BL1509&amp;" ",AP367)))&gt;0,AW26,"")))</f>
        <v/>
      </c>
      <c r="AX367" s="967" t="str" cm="1">
        <f t="array" ref="AX367">IF(AM367="","",IF(AQ367&lt;&gt;"","",IF(SUMPRODUCT(--(BM27:BM1509=AX26),--(BL27:BL1509&lt;&gt;""),--ISNUMBER(SEARCH(" "&amp;BL27:BL1509&amp;" ",AP367)))&gt;0,AX26,"")))</f>
        <v/>
      </c>
      <c r="AY367" s="967" t="str" cm="1">
        <f t="array" ref="AY367">IF(AM367="","",IF(AQ367&lt;&gt;"","",IF(SUMPRODUCT(--(BM27:BM1509=AY26),--(BL27:BL1509&lt;&gt;""),--ISNUMBER(SEARCH(" "&amp;BL27:BL1509&amp;" ",AP367)))&gt;0,AY26,"")))</f>
        <v/>
      </c>
      <c r="AZ367" s="967" t="str" cm="1">
        <f t="array" ref="AZ367">IF(AM367="","",IF(AQ367&lt;&gt;"","",IF(SUMPRODUCT(--(BM27:BM1509=AZ26),--(BL27:BL1509&lt;&gt;""),--ISNUMBER(SEARCH(" "&amp;BL27:BL1509&amp;" ",AP367)))&gt;0,AZ26,"")))</f>
        <v/>
      </c>
      <c r="BA367" s="967" t="str" cm="1">
        <f t="array" ref="BA367">IF(AM367="","",IF(AQ367&lt;&gt;"","",IF(SUMPRODUCT(--(BM27:BM1509=BA26),--(BL27:BL1509&lt;&gt;""),--ISNUMBER(SEARCH(" "&amp;BL27:BL1509&amp;" ",AP367)))&gt;0,BA26,"")))</f>
        <v/>
      </c>
      <c r="BB367" s="967" t="str" cm="1">
        <f t="array" ref="BB367">IF(AM367="","",IF(AQ367&lt;&gt;"","",IF(SUMPRODUCT(--(BM27:BM1509=BB26),--(BL27:BL1509&lt;&gt;""),--ISNUMBER(SEARCH(" "&amp;BL27:BL1509&amp;" ",AP367)))&gt;0,BB26,"")))</f>
        <v/>
      </c>
      <c r="BC367" s="967" t="str" cm="1">
        <f t="array" ref="BC367">IF(AM367="","",IF(AQ367&lt;&gt;"","",IF(SUMPRODUCT(--(BM27:BM1509=BC26),--(BL27:BL1509&lt;&gt;""),--ISNUMBER(SEARCH(" "&amp;BL27:BL1509&amp;" ",AP367)))&gt;0,BC26,"")))</f>
        <v/>
      </c>
      <c r="BD367" s="967" t="str" cm="1">
        <f t="array" ref="BD367">IF(AM367="","",IF(AQ367&lt;&gt;"","",IF(SUMPRODUCT(--(BM27:BM1509=BD26),--(BL27:BL1509&lt;&gt;""),--ISNUMBER(SEARCH(" "&amp;BL27:BL1509&amp;" ",AP367)))&gt;0,BD26,"")))</f>
        <v/>
      </c>
      <c r="BE367" s="967" t="str" cm="1">
        <f t="array" ref="BE367">IF(AM367="","",IF(AQ367&lt;&gt;"","",IF(SUMPRODUCT(--(BM27:BM1509=BE26),--(BL27:BL1509&lt;&gt;""),--ISNUMBER(SEARCH(" "&amp;BL27:BL1509&amp;" ",AP367)))&gt;0,BE26,"")))</f>
        <v/>
      </c>
      <c r="BF367" s="967" t="str" cm="1">
        <f t="array" ref="BF367">IF(AM367="","",IF(AQ367&lt;&gt;"","",IF(SUMPRODUCT(--(BM27:BM1509=BF26),--(BL27:BL1509&lt;&gt;""),--ISNUMBER(SEARCH(" "&amp;BL27:BL1509&amp;" ",AP367)))&gt;0,BF26,"")))</f>
        <v/>
      </c>
      <c r="BG367" s="967" t="str" cm="1">
        <f t="array" ref="BG367">IF(AM367="","",IF(AQ367&lt;&gt;"","",IF(SUMPRODUCT(--(BM27:BM1509=BG26),--(BL27:BL1509&lt;&gt;""),--ISNUMBER(SEARCH(" "&amp;BL27:BL1509&amp;" ",AP367)))&gt;0,BG26,"")))</f>
        <v/>
      </c>
      <c r="BH367" s="967" t="str" cm="1">
        <f t="array" ref="BH367">IF(AM367="","",IF(AQ367&lt;&gt;"","",IF(SUMPRODUCT(--(BM27:BM1509=BH26),--(BL27:BL1509&lt;&gt;""),--ISNUMBER(SEARCH(" "&amp;BL27:BL1509&amp;" ",AP367)))&gt;0,BH26,"")))</f>
        <v/>
      </c>
      <c r="BI367" s="967" t="str" cm="1">
        <f t="array" ref="BI367">IF(AM367="","",IF(AQ367&lt;&gt;"","",IF(SUMPRODUCT(--(BM27:BM1509=BI26),--(BL27:BL1509&lt;&gt;""),--ISNUMBER(SEARCH(" "&amp;BL27:BL1509&amp;" ",AP367)))&gt;0,BI26,"")))</f>
        <v/>
      </c>
      <c r="BJ367" s="967" t="str" cm="1">
        <f t="array" ref="BJ367">IF(AM367="","",IF(AS367&lt;&gt;"",BJ26,IF(AR367&lt;&gt;"","",IF(AQ367&lt;&gt;"","",IF(SUMPRODUCT(--(BM27:BM1509=BJ26),--(BL27:BL1509&lt;&gt;""),--ISNUMBER(SEARCH(" "&amp;BL27:BL1509&amp;" ",AP367)))&gt;0,BJ26,"")))))</f>
        <v/>
      </c>
      <c r="BL367" s="968" t="s">
        <v>2358</v>
      </c>
      <c r="BM367" s="968" t="s">
        <v>1962</v>
      </c>
      <c r="CM367" s="49">
        <v>1</v>
      </c>
    </row>
    <row r="368" spans="4:91" ht="30" customHeight="1">
      <c r="D368" s="674"/>
      <c r="E368" s="680"/>
      <c r="F368" s="681"/>
      <c r="G368" s="680"/>
      <c r="H368" s="682"/>
      <c r="I368" s="891"/>
      <c r="J368" s="892"/>
      <c r="K368" s="745"/>
      <c r="L368" s="893"/>
      <c r="M368" s="894"/>
      <c r="N368" s="895"/>
      <c r="O368" s="896"/>
      <c r="P368" s="137"/>
      <c r="Q368" s="897"/>
      <c r="R368" s="751"/>
      <c r="S368" s="898"/>
      <c r="T368" s="753"/>
      <c r="U368" s="899"/>
      <c r="V368" s="900"/>
      <c r="W368" s="756"/>
      <c r="X368" s="764"/>
      <c r="AB368" s="65"/>
      <c r="AC368" s="984" t="str">
        <f t="shared" si="78"/>
        <v/>
      </c>
      <c r="AD368" s="982"/>
      <c r="AF368" s="964" t="str">
        <f>IF(AG368="","",COUNTIF(AG27:AG368,"&lt;&gt;"))</f>
        <v/>
      </c>
      <c r="AG368" s="965" t="str" cm="1">
        <f t="array" ref="AG368">IF(AK368="","",IF(LEN(AK368)&lt;=MAX(10,AF22),AK368,IFERROR(LEFT(AK368,LOOKUP(2,1/(MID(AK368,ROW(10:509),1)=" ")/(ROW(10:509)&lt;=MAX(10,AF22)),ROW(10:509))-1),LEFT(AK368,MAX(10,AF22)))))</f>
        <v/>
      </c>
      <c r="AH368" s="964" t="str">
        <f t="shared" si="79"/>
        <v/>
      </c>
      <c r="AI368" s="964" t="str">
        <f t="shared" si="80"/>
        <v/>
      </c>
      <c r="AJ368" s="964" t="str">
        <f>IF(AL367&lt;&gt;"",AJ367,IF(AJ367&lt;MAX(Z27:Z326),AJ367+1,""))</f>
        <v/>
      </c>
      <c r="AK368" s="965" t="str">
        <f>IF(AJ368="","",IF(AL367&lt;&gt;"",AL367,INDEX(AD27:AD326,MATCH(AJ368,Z27:Z326,0))))</f>
        <v/>
      </c>
      <c r="AL368" s="965" t="str">
        <f t="shared" si="81"/>
        <v/>
      </c>
      <c r="AM368" s="965" t="str">
        <f t="shared" si="82"/>
        <v/>
      </c>
      <c r="AN368" s="964" t="str">
        <f t="shared" si="83"/>
        <v/>
      </c>
      <c r="AO368" s="964" t="str">
        <f t="shared" si="84"/>
        <v/>
      </c>
      <c r="AP368" s="965" t="str">
        <f t="shared" si="85"/>
        <v/>
      </c>
      <c r="AQ368" s="964" t="str">
        <f>IF(AM368="","",IF(COUNTIF(BO27:BO309,TRIM(AP368))&gt;0,"EXCLUSION EXACTE",""))</f>
        <v/>
      </c>
      <c r="AR368" s="964" t="str" cm="1">
        <f t="array" ref="AR368">IF(AM368="","",IF(SUMPRODUCT(--(BO27:BO309&lt;&gt;""),--ISNUMBER(SEARCH(" "&amp;BO27:BO309&amp;" ",AP368)))&gt;0,"BLOQUE MOLLUSQUES",""))</f>
        <v/>
      </c>
      <c r="AS368" s="964" t="str" cm="1">
        <f t="array" ref="AS368">IF(AM368="","",IF(SUMPRODUCT(--(BS27:BS309&lt;&gt;""),--ISNUMBER(SEARCH(" "&amp;BS27:BS309&amp;" ",AP368)))&gt;0,"FORCE MOLLUSQUES",""))</f>
        <v/>
      </c>
      <c r="AT368" s="965" t="str">
        <f t="shared" si="86"/>
        <v/>
      </c>
      <c r="AU368" s="965" t="str">
        <f t="shared" si="88"/>
        <v/>
      </c>
      <c r="AV368" s="964" t="str">
        <f t="shared" si="87"/>
        <v/>
      </c>
      <c r="AW368" s="964" t="str" cm="1">
        <f t="array" ref="AW368">IF(AM368="","",IF(AQ368&lt;&gt;"","",IF(SUMPRODUCT(--(BM27:BM1509=AW26),--(BL27:BL1509&lt;&gt;""),--ISNUMBER(SEARCH(" "&amp;BL27:BL1509&amp;" ",AP368)))&gt;0,AW26,"")))</f>
        <v/>
      </c>
      <c r="AX368" s="964" t="str" cm="1">
        <f t="array" ref="AX368">IF(AM368="","",IF(AQ368&lt;&gt;"","",IF(SUMPRODUCT(--(BM27:BM1509=AX26),--(BL27:BL1509&lt;&gt;""),--ISNUMBER(SEARCH(" "&amp;BL27:BL1509&amp;" ",AP368)))&gt;0,AX26,"")))</f>
        <v/>
      </c>
      <c r="AY368" s="964" t="str" cm="1">
        <f t="array" ref="AY368">IF(AM368="","",IF(AQ368&lt;&gt;"","",IF(SUMPRODUCT(--(BM27:BM1509=AY26),--(BL27:BL1509&lt;&gt;""),--ISNUMBER(SEARCH(" "&amp;BL27:BL1509&amp;" ",AP368)))&gt;0,AY26,"")))</f>
        <v/>
      </c>
      <c r="AZ368" s="964" t="str" cm="1">
        <f t="array" ref="AZ368">IF(AM368="","",IF(AQ368&lt;&gt;"","",IF(SUMPRODUCT(--(BM27:BM1509=AZ26),--(BL27:BL1509&lt;&gt;""),--ISNUMBER(SEARCH(" "&amp;BL27:BL1509&amp;" ",AP368)))&gt;0,AZ26,"")))</f>
        <v/>
      </c>
      <c r="BA368" s="964" t="str" cm="1">
        <f t="array" ref="BA368">IF(AM368="","",IF(AQ368&lt;&gt;"","",IF(SUMPRODUCT(--(BM27:BM1509=BA26),--(BL27:BL1509&lt;&gt;""),--ISNUMBER(SEARCH(" "&amp;BL27:BL1509&amp;" ",AP368)))&gt;0,BA26,"")))</f>
        <v/>
      </c>
      <c r="BB368" s="964" t="str" cm="1">
        <f t="array" ref="BB368">IF(AM368="","",IF(AQ368&lt;&gt;"","",IF(SUMPRODUCT(--(BM27:BM1509=BB26),--(BL27:BL1509&lt;&gt;""),--ISNUMBER(SEARCH(" "&amp;BL27:BL1509&amp;" ",AP368)))&gt;0,BB26,"")))</f>
        <v/>
      </c>
      <c r="BC368" s="964" t="str" cm="1">
        <f t="array" ref="BC368">IF(AM368="","",IF(AQ368&lt;&gt;"","",IF(SUMPRODUCT(--(BM27:BM1509=BC26),--(BL27:BL1509&lt;&gt;""),--ISNUMBER(SEARCH(" "&amp;BL27:BL1509&amp;" ",AP368)))&gt;0,BC26,"")))</f>
        <v/>
      </c>
      <c r="BD368" s="964" t="str" cm="1">
        <f t="array" ref="BD368">IF(AM368="","",IF(AQ368&lt;&gt;"","",IF(SUMPRODUCT(--(BM27:BM1509=BD26),--(BL27:BL1509&lt;&gt;""),--ISNUMBER(SEARCH(" "&amp;BL27:BL1509&amp;" ",AP368)))&gt;0,BD26,"")))</f>
        <v/>
      </c>
      <c r="BE368" s="964" t="str" cm="1">
        <f t="array" ref="BE368">IF(AM368="","",IF(AQ368&lt;&gt;"","",IF(SUMPRODUCT(--(BM27:BM1509=BE26),--(BL27:BL1509&lt;&gt;""),--ISNUMBER(SEARCH(" "&amp;BL27:BL1509&amp;" ",AP368)))&gt;0,BE26,"")))</f>
        <v/>
      </c>
      <c r="BF368" s="964" t="str" cm="1">
        <f t="array" ref="BF368">IF(AM368="","",IF(AQ368&lt;&gt;"","",IF(SUMPRODUCT(--(BM27:BM1509=BF26),--(BL27:BL1509&lt;&gt;""),--ISNUMBER(SEARCH(" "&amp;BL27:BL1509&amp;" ",AP368)))&gt;0,BF26,"")))</f>
        <v/>
      </c>
      <c r="BG368" s="964" t="str" cm="1">
        <f t="array" ref="BG368">IF(AM368="","",IF(AQ368&lt;&gt;"","",IF(SUMPRODUCT(--(BM27:BM1509=BG26),--(BL27:BL1509&lt;&gt;""),--ISNUMBER(SEARCH(" "&amp;BL27:BL1509&amp;" ",AP368)))&gt;0,BG26,"")))</f>
        <v/>
      </c>
      <c r="BH368" s="964" t="str" cm="1">
        <f t="array" ref="BH368">IF(AM368="","",IF(AQ368&lt;&gt;"","",IF(SUMPRODUCT(--(BM27:BM1509=BH26),--(BL27:BL1509&lt;&gt;""),--ISNUMBER(SEARCH(" "&amp;BL27:BL1509&amp;" ",AP368)))&gt;0,BH26,"")))</f>
        <v/>
      </c>
      <c r="BI368" s="964" t="str" cm="1">
        <f t="array" ref="BI368">IF(AM368="","",IF(AQ368&lt;&gt;"","",IF(SUMPRODUCT(--(BM27:BM1509=BI26),--(BL27:BL1509&lt;&gt;""),--ISNUMBER(SEARCH(" "&amp;BL27:BL1509&amp;" ",AP368)))&gt;0,BI26,"")))</f>
        <v/>
      </c>
      <c r="BJ368" s="964" t="str" cm="1">
        <f t="array" ref="BJ368">IF(AM368="","",IF(AS368&lt;&gt;"",BJ26,IF(AR368&lt;&gt;"","",IF(AQ368&lt;&gt;"","",IF(SUMPRODUCT(--(BM27:BM1509=BJ26),--(BL27:BL1509&lt;&gt;""),--ISNUMBER(SEARCH(" "&amp;BL27:BL1509&amp;" ",AP368)))&gt;0,BJ26,"")))))</f>
        <v/>
      </c>
      <c r="BL368" s="964" t="s">
        <v>2359</v>
      </c>
      <c r="BM368" s="964" t="s">
        <v>1962</v>
      </c>
      <c r="CM368" s="49">
        <v>1</v>
      </c>
    </row>
    <row r="369" spans="4:91" ht="30" customHeight="1">
      <c r="D369" s="674"/>
      <c r="E369" s="680"/>
      <c r="F369" s="681"/>
      <c r="G369" s="680"/>
      <c r="H369" s="682"/>
      <c r="I369" s="891"/>
      <c r="J369" s="892"/>
      <c r="K369" s="745"/>
      <c r="L369" s="893"/>
      <c r="M369" s="894"/>
      <c r="N369" s="895"/>
      <c r="O369" s="896"/>
      <c r="P369" s="137"/>
      <c r="Q369" s="897"/>
      <c r="R369" s="751"/>
      <c r="S369" s="898"/>
      <c r="T369" s="753"/>
      <c r="U369" s="899"/>
      <c r="V369" s="900"/>
      <c r="W369" s="756"/>
      <c r="X369" s="764"/>
      <c r="AB369" s="65"/>
      <c r="AC369" s="984" t="str">
        <f t="shared" si="78"/>
        <v/>
      </c>
      <c r="AD369" s="982"/>
      <c r="AF369" s="963" t="str">
        <f>IF(AG369="","",COUNTIF(AG27:AG369,"&lt;&gt;"))</f>
        <v/>
      </c>
      <c r="AG369" s="958" t="str" cm="1">
        <f t="array" ref="AG369">IF(AK369="","",IF(LEN(AK369)&lt;=MAX(10,AF22),AK369,IFERROR(LEFT(AK369,LOOKUP(2,1/(MID(AK369,ROW(10:509),1)=" ")/(ROW(10:509)&lt;=MAX(10,AF22)),ROW(10:509))-1),LEFT(AK369,MAX(10,AF22)))))</f>
        <v/>
      </c>
      <c r="AH369" s="963" t="str">
        <f t="shared" si="79"/>
        <v/>
      </c>
      <c r="AI369" s="963" t="str">
        <f t="shared" si="80"/>
        <v/>
      </c>
      <c r="AJ369" s="964" t="str">
        <f>IF(AL368&lt;&gt;"",AJ368,IF(AJ368&lt;MAX(Z27:Z326),AJ368+1,""))</f>
        <v/>
      </c>
      <c r="AK369" s="965" t="str">
        <f>IF(AJ369="","",IF(AL368&lt;&gt;"",AL368,INDEX(AD27:AD326,MATCH(AJ369,Z27:Z326,0))))</f>
        <v/>
      </c>
      <c r="AL369" s="965" t="str">
        <f t="shared" si="81"/>
        <v/>
      </c>
      <c r="AM369" s="966" t="str">
        <f t="shared" si="82"/>
        <v/>
      </c>
      <c r="AN369" s="967" t="str">
        <f t="shared" si="83"/>
        <v/>
      </c>
      <c r="AO369" s="967" t="str">
        <f t="shared" si="84"/>
        <v/>
      </c>
      <c r="AP369" s="966" t="str">
        <f t="shared" si="85"/>
        <v/>
      </c>
      <c r="AQ369" s="967" t="str">
        <f>IF(AM369="","",IF(COUNTIF(BO27:BO309,TRIM(AP369))&gt;0,"EXCLUSION EXACTE",""))</f>
        <v/>
      </c>
      <c r="AR369" s="967" t="str" cm="1">
        <f t="array" ref="AR369">IF(AM369="","",IF(SUMPRODUCT(--(BO27:BO309&lt;&gt;""),--ISNUMBER(SEARCH(" "&amp;BO27:BO309&amp;" ",AP369)))&gt;0,"BLOQUE MOLLUSQUES",""))</f>
        <v/>
      </c>
      <c r="AS369" s="967" t="str" cm="1">
        <f t="array" ref="AS369">IF(AM369="","",IF(SUMPRODUCT(--(BS27:BS309&lt;&gt;""),--ISNUMBER(SEARCH(" "&amp;BS27:BS309&amp;" ",AP369)))&gt;0,"FORCE MOLLUSQUES",""))</f>
        <v/>
      </c>
      <c r="AT369" s="966" t="str">
        <f t="shared" si="86"/>
        <v/>
      </c>
      <c r="AU369" s="966" t="str">
        <f t="shared" si="88"/>
        <v/>
      </c>
      <c r="AV369" s="967" t="str">
        <f t="shared" si="87"/>
        <v/>
      </c>
      <c r="AW369" s="967" t="str" cm="1">
        <f t="array" ref="AW369">IF(AM369="","",IF(AQ369&lt;&gt;"","",IF(SUMPRODUCT(--(BM27:BM1509=AW26),--(BL27:BL1509&lt;&gt;""),--ISNUMBER(SEARCH(" "&amp;BL27:BL1509&amp;" ",AP369)))&gt;0,AW26,"")))</f>
        <v/>
      </c>
      <c r="AX369" s="967" t="str" cm="1">
        <f t="array" ref="AX369">IF(AM369="","",IF(AQ369&lt;&gt;"","",IF(SUMPRODUCT(--(BM27:BM1509=AX26),--(BL27:BL1509&lt;&gt;""),--ISNUMBER(SEARCH(" "&amp;BL27:BL1509&amp;" ",AP369)))&gt;0,AX26,"")))</f>
        <v/>
      </c>
      <c r="AY369" s="967" t="str" cm="1">
        <f t="array" ref="AY369">IF(AM369="","",IF(AQ369&lt;&gt;"","",IF(SUMPRODUCT(--(BM27:BM1509=AY26),--(BL27:BL1509&lt;&gt;""),--ISNUMBER(SEARCH(" "&amp;BL27:BL1509&amp;" ",AP369)))&gt;0,AY26,"")))</f>
        <v/>
      </c>
      <c r="AZ369" s="967" t="str" cm="1">
        <f t="array" ref="AZ369">IF(AM369="","",IF(AQ369&lt;&gt;"","",IF(SUMPRODUCT(--(BM27:BM1509=AZ26),--(BL27:BL1509&lt;&gt;""),--ISNUMBER(SEARCH(" "&amp;BL27:BL1509&amp;" ",AP369)))&gt;0,AZ26,"")))</f>
        <v/>
      </c>
      <c r="BA369" s="967" t="str" cm="1">
        <f t="array" ref="BA369">IF(AM369="","",IF(AQ369&lt;&gt;"","",IF(SUMPRODUCT(--(BM27:BM1509=BA26),--(BL27:BL1509&lt;&gt;""),--ISNUMBER(SEARCH(" "&amp;BL27:BL1509&amp;" ",AP369)))&gt;0,BA26,"")))</f>
        <v/>
      </c>
      <c r="BB369" s="967" t="str" cm="1">
        <f t="array" ref="BB369">IF(AM369="","",IF(AQ369&lt;&gt;"","",IF(SUMPRODUCT(--(BM27:BM1509=BB26),--(BL27:BL1509&lt;&gt;""),--ISNUMBER(SEARCH(" "&amp;BL27:BL1509&amp;" ",AP369)))&gt;0,BB26,"")))</f>
        <v/>
      </c>
      <c r="BC369" s="967" t="str" cm="1">
        <f t="array" ref="BC369">IF(AM369="","",IF(AQ369&lt;&gt;"","",IF(SUMPRODUCT(--(BM27:BM1509=BC26),--(BL27:BL1509&lt;&gt;""),--ISNUMBER(SEARCH(" "&amp;BL27:BL1509&amp;" ",AP369)))&gt;0,BC26,"")))</f>
        <v/>
      </c>
      <c r="BD369" s="967" t="str" cm="1">
        <f t="array" ref="BD369">IF(AM369="","",IF(AQ369&lt;&gt;"","",IF(SUMPRODUCT(--(BM27:BM1509=BD26),--(BL27:BL1509&lt;&gt;""),--ISNUMBER(SEARCH(" "&amp;BL27:BL1509&amp;" ",AP369)))&gt;0,BD26,"")))</f>
        <v/>
      </c>
      <c r="BE369" s="967" t="str" cm="1">
        <f t="array" ref="BE369">IF(AM369="","",IF(AQ369&lt;&gt;"","",IF(SUMPRODUCT(--(BM27:BM1509=BE26),--(BL27:BL1509&lt;&gt;""),--ISNUMBER(SEARCH(" "&amp;BL27:BL1509&amp;" ",AP369)))&gt;0,BE26,"")))</f>
        <v/>
      </c>
      <c r="BF369" s="967" t="str" cm="1">
        <f t="array" ref="BF369">IF(AM369="","",IF(AQ369&lt;&gt;"","",IF(SUMPRODUCT(--(BM27:BM1509=BF26),--(BL27:BL1509&lt;&gt;""),--ISNUMBER(SEARCH(" "&amp;BL27:BL1509&amp;" ",AP369)))&gt;0,BF26,"")))</f>
        <v/>
      </c>
      <c r="BG369" s="967" t="str" cm="1">
        <f t="array" ref="BG369">IF(AM369="","",IF(AQ369&lt;&gt;"","",IF(SUMPRODUCT(--(BM27:BM1509=BG26),--(BL27:BL1509&lt;&gt;""),--ISNUMBER(SEARCH(" "&amp;BL27:BL1509&amp;" ",AP369)))&gt;0,BG26,"")))</f>
        <v/>
      </c>
      <c r="BH369" s="967" t="str" cm="1">
        <f t="array" ref="BH369">IF(AM369="","",IF(AQ369&lt;&gt;"","",IF(SUMPRODUCT(--(BM27:BM1509=BH26),--(BL27:BL1509&lt;&gt;""),--ISNUMBER(SEARCH(" "&amp;BL27:BL1509&amp;" ",AP369)))&gt;0,BH26,"")))</f>
        <v/>
      </c>
      <c r="BI369" s="967" t="str" cm="1">
        <f t="array" ref="BI369">IF(AM369="","",IF(AQ369&lt;&gt;"","",IF(SUMPRODUCT(--(BM27:BM1509=BI26),--(BL27:BL1509&lt;&gt;""),--ISNUMBER(SEARCH(" "&amp;BL27:BL1509&amp;" ",AP369)))&gt;0,BI26,"")))</f>
        <v/>
      </c>
      <c r="BJ369" s="967" t="str" cm="1">
        <f t="array" ref="BJ369">IF(AM369="","",IF(AS369&lt;&gt;"",BJ26,IF(AR369&lt;&gt;"","",IF(AQ369&lt;&gt;"","",IF(SUMPRODUCT(--(BM27:BM1509=BJ26),--(BL27:BL1509&lt;&gt;""),--ISNUMBER(SEARCH(" "&amp;BL27:BL1509&amp;" ",AP369)))&gt;0,BJ26,"")))))</f>
        <v/>
      </c>
      <c r="BL369" s="968" t="s">
        <v>2360</v>
      </c>
      <c r="BM369" s="968" t="s">
        <v>1962</v>
      </c>
      <c r="CM369" s="49">
        <v>1</v>
      </c>
    </row>
    <row r="370" spans="4:91" ht="30" customHeight="1">
      <c r="D370" s="674"/>
      <c r="E370" s="680"/>
      <c r="F370" s="681"/>
      <c r="G370" s="680"/>
      <c r="H370" s="682"/>
      <c r="I370" s="891"/>
      <c r="J370" s="892"/>
      <c r="K370" s="745"/>
      <c r="L370" s="893"/>
      <c r="M370" s="894"/>
      <c r="N370" s="895"/>
      <c r="O370" s="896"/>
      <c r="P370" s="137"/>
      <c r="Q370" s="897"/>
      <c r="R370" s="751"/>
      <c r="S370" s="898"/>
      <c r="T370" s="753"/>
      <c r="U370" s="899"/>
      <c r="V370" s="900"/>
      <c r="W370" s="756"/>
      <c r="X370" s="764"/>
      <c r="AB370" s="65"/>
      <c r="AC370" s="984" t="str">
        <f t="shared" si="78"/>
        <v/>
      </c>
      <c r="AD370" s="982"/>
      <c r="AF370" s="964" t="str">
        <f>IF(AG370="","",COUNTIF(AG27:AG370,"&lt;&gt;"))</f>
        <v/>
      </c>
      <c r="AG370" s="965" t="str" cm="1">
        <f t="array" ref="AG370">IF(AK370="","",IF(LEN(AK370)&lt;=MAX(10,AF22),AK370,IFERROR(LEFT(AK370,LOOKUP(2,1/(MID(AK370,ROW(10:509),1)=" ")/(ROW(10:509)&lt;=MAX(10,AF22)),ROW(10:509))-1),LEFT(AK370,MAX(10,AF22)))))</f>
        <v/>
      </c>
      <c r="AH370" s="964" t="str">
        <f t="shared" si="79"/>
        <v/>
      </c>
      <c r="AI370" s="964" t="str">
        <f t="shared" si="80"/>
        <v/>
      </c>
      <c r="AJ370" s="964" t="str">
        <f>IF(AL369&lt;&gt;"",AJ369,IF(AJ369&lt;MAX(Z27:Z326),AJ369+1,""))</f>
        <v/>
      </c>
      <c r="AK370" s="965" t="str">
        <f>IF(AJ370="","",IF(AL369&lt;&gt;"",AL369,INDEX(AD27:AD326,MATCH(AJ370,Z27:Z326,0))))</f>
        <v/>
      </c>
      <c r="AL370" s="965" t="str">
        <f t="shared" si="81"/>
        <v/>
      </c>
      <c r="AM370" s="965" t="str">
        <f t="shared" si="82"/>
        <v/>
      </c>
      <c r="AN370" s="964" t="str">
        <f t="shared" si="83"/>
        <v/>
      </c>
      <c r="AO370" s="964" t="str">
        <f t="shared" si="84"/>
        <v/>
      </c>
      <c r="AP370" s="965" t="str">
        <f t="shared" si="85"/>
        <v/>
      </c>
      <c r="AQ370" s="964" t="str">
        <f>IF(AM370="","",IF(COUNTIF(BO27:BO309,TRIM(AP370))&gt;0,"EXCLUSION EXACTE",""))</f>
        <v/>
      </c>
      <c r="AR370" s="964" t="str" cm="1">
        <f t="array" ref="AR370">IF(AM370="","",IF(SUMPRODUCT(--(BO27:BO309&lt;&gt;""),--ISNUMBER(SEARCH(" "&amp;BO27:BO309&amp;" ",AP370)))&gt;0,"BLOQUE MOLLUSQUES",""))</f>
        <v/>
      </c>
      <c r="AS370" s="964" t="str" cm="1">
        <f t="array" ref="AS370">IF(AM370="","",IF(SUMPRODUCT(--(BS27:BS309&lt;&gt;""),--ISNUMBER(SEARCH(" "&amp;BS27:BS309&amp;" ",AP370)))&gt;0,"FORCE MOLLUSQUES",""))</f>
        <v/>
      </c>
      <c r="AT370" s="965" t="str">
        <f t="shared" si="86"/>
        <v/>
      </c>
      <c r="AU370" s="965" t="str">
        <f t="shared" si="88"/>
        <v/>
      </c>
      <c r="AV370" s="964" t="str">
        <f t="shared" si="87"/>
        <v/>
      </c>
      <c r="AW370" s="964" t="str" cm="1">
        <f t="array" ref="AW370">IF(AM370="","",IF(AQ370&lt;&gt;"","",IF(SUMPRODUCT(--(BM27:BM1509=AW26),--(BL27:BL1509&lt;&gt;""),--ISNUMBER(SEARCH(" "&amp;BL27:BL1509&amp;" ",AP370)))&gt;0,AW26,"")))</f>
        <v/>
      </c>
      <c r="AX370" s="964" t="str" cm="1">
        <f t="array" ref="AX370">IF(AM370="","",IF(AQ370&lt;&gt;"","",IF(SUMPRODUCT(--(BM27:BM1509=AX26),--(BL27:BL1509&lt;&gt;""),--ISNUMBER(SEARCH(" "&amp;BL27:BL1509&amp;" ",AP370)))&gt;0,AX26,"")))</f>
        <v/>
      </c>
      <c r="AY370" s="964" t="str" cm="1">
        <f t="array" ref="AY370">IF(AM370="","",IF(AQ370&lt;&gt;"","",IF(SUMPRODUCT(--(BM27:BM1509=AY26),--(BL27:BL1509&lt;&gt;""),--ISNUMBER(SEARCH(" "&amp;BL27:BL1509&amp;" ",AP370)))&gt;0,AY26,"")))</f>
        <v/>
      </c>
      <c r="AZ370" s="964" t="str" cm="1">
        <f t="array" ref="AZ370">IF(AM370="","",IF(AQ370&lt;&gt;"","",IF(SUMPRODUCT(--(BM27:BM1509=AZ26),--(BL27:BL1509&lt;&gt;""),--ISNUMBER(SEARCH(" "&amp;BL27:BL1509&amp;" ",AP370)))&gt;0,AZ26,"")))</f>
        <v/>
      </c>
      <c r="BA370" s="964" t="str" cm="1">
        <f t="array" ref="BA370">IF(AM370="","",IF(AQ370&lt;&gt;"","",IF(SUMPRODUCT(--(BM27:BM1509=BA26),--(BL27:BL1509&lt;&gt;""),--ISNUMBER(SEARCH(" "&amp;BL27:BL1509&amp;" ",AP370)))&gt;0,BA26,"")))</f>
        <v/>
      </c>
      <c r="BB370" s="964" t="str" cm="1">
        <f t="array" ref="BB370">IF(AM370="","",IF(AQ370&lt;&gt;"","",IF(SUMPRODUCT(--(BM27:BM1509=BB26),--(BL27:BL1509&lt;&gt;""),--ISNUMBER(SEARCH(" "&amp;BL27:BL1509&amp;" ",AP370)))&gt;0,BB26,"")))</f>
        <v/>
      </c>
      <c r="BC370" s="964" t="str" cm="1">
        <f t="array" ref="BC370">IF(AM370="","",IF(AQ370&lt;&gt;"","",IF(SUMPRODUCT(--(BM27:BM1509=BC26),--(BL27:BL1509&lt;&gt;""),--ISNUMBER(SEARCH(" "&amp;BL27:BL1509&amp;" ",AP370)))&gt;0,BC26,"")))</f>
        <v/>
      </c>
      <c r="BD370" s="964" t="str" cm="1">
        <f t="array" ref="BD370">IF(AM370="","",IF(AQ370&lt;&gt;"","",IF(SUMPRODUCT(--(BM27:BM1509=BD26),--(BL27:BL1509&lt;&gt;""),--ISNUMBER(SEARCH(" "&amp;BL27:BL1509&amp;" ",AP370)))&gt;0,BD26,"")))</f>
        <v/>
      </c>
      <c r="BE370" s="964" t="str" cm="1">
        <f t="array" ref="BE370">IF(AM370="","",IF(AQ370&lt;&gt;"","",IF(SUMPRODUCT(--(BM27:BM1509=BE26),--(BL27:BL1509&lt;&gt;""),--ISNUMBER(SEARCH(" "&amp;BL27:BL1509&amp;" ",AP370)))&gt;0,BE26,"")))</f>
        <v/>
      </c>
      <c r="BF370" s="964" t="str" cm="1">
        <f t="array" ref="BF370">IF(AM370="","",IF(AQ370&lt;&gt;"","",IF(SUMPRODUCT(--(BM27:BM1509=BF26),--(BL27:BL1509&lt;&gt;""),--ISNUMBER(SEARCH(" "&amp;BL27:BL1509&amp;" ",AP370)))&gt;0,BF26,"")))</f>
        <v/>
      </c>
      <c r="BG370" s="964" t="str" cm="1">
        <f t="array" ref="BG370">IF(AM370="","",IF(AQ370&lt;&gt;"","",IF(SUMPRODUCT(--(BM27:BM1509=BG26),--(BL27:BL1509&lt;&gt;""),--ISNUMBER(SEARCH(" "&amp;BL27:BL1509&amp;" ",AP370)))&gt;0,BG26,"")))</f>
        <v/>
      </c>
      <c r="BH370" s="964" t="str" cm="1">
        <f t="array" ref="BH370">IF(AM370="","",IF(AQ370&lt;&gt;"","",IF(SUMPRODUCT(--(BM27:BM1509=BH26),--(BL27:BL1509&lt;&gt;""),--ISNUMBER(SEARCH(" "&amp;BL27:BL1509&amp;" ",AP370)))&gt;0,BH26,"")))</f>
        <v/>
      </c>
      <c r="BI370" s="964" t="str" cm="1">
        <f t="array" ref="BI370">IF(AM370="","",IF(AQ370&lt;&gt;"","",IF(SUMPRODUCT(--(BM27:BM1509=BI26),--(BL27:BL1509&lt;&gt;""),--ISNUMBER(SEARCH(" "&amp;BL27:BL1509&amp;" ",AP370)))&gt;0,BI26,"")))</f>
        <v/>
      </c>
      <c r="BJ370" s="964" t="str" cm="1">
        <f t="array" ref="BJ370">IF(AM370="","",IF(AS370&lt;&gt;"",BJ26,IF(AR370&lt;&gt;"","",IF(AQ370&lt;&gt;"","",IF(SUMPRODUCT(--(BM27:BM1509=BJ26),--(BL27:BL1509&lt;&gt;""),--ISNUMBER(SEARCH(" "&amp;BL27:BL1509&amp;" ",AP370)))&gt;0,BJ26,"")))))</f>
        <v/>
      </c>
      <c r="BL370" s="964" t="s">
        <v>2361</v>
      </c>
      <c r="BM370" s="964" t="s">
        <v>1962</v>
      </c>
      <c r="CM370" s="49">
        <v>1</v>
      </c>
    </row>
    <row r="371" spans="4:91" ht="30" customHeight="1">
      <c r="D371" s="674"/>
      <c r="E371" s="680"/>
      <c r="F371" s="681"/>
      <c r="G371" s="680"/>
      <c r="H371" s="682"/>
      <c r="I371" s="891"/>
      <c r="J371" s="892"/>
      <c r="K371" s="745"/>
      <c r="L371" s="893"/>
      <c r="M371" s="894"/>
      <c r="N371" s="895"/>
      <c r="O371" s="896"/>
      <c r="P371" s="137"/>
      <c r="Q371" s="897"/>
      <c r="R371" s="751"/>
      <c r="S371" s="898"/>
      <c r="T371" s="753"/>
      <c r="U371" s="899"/>
      <c r="V371" s="900"/>
      <c r="W371" s="756"/>
      <c r="X371" s="764"/>
      <c r="AB371" s="65"/>
      <c r="AC371" s="984" t="str">
        <f t="shared" si="78"/>
        <v/>
      </c>
      <c r="AD371" s="982"/>
      <c r="AF371" s="963" t="str">
        <f>IF(AG371="","",COUNTIF(AG27:AG371,"&lt;&gt;"))</f>
        <v/>
      </c>
      <c r="AG371" s="958" t="str" cm="1">
        <f t="array" ref="AG371">IF(AK371="","",IF(LEN(AK371)&lt;=MAX(10,AF22),AK371,IFERROR(LEFT(AK371,LOOKUP(2,1/(MID(AK371,ROW(10:509),1)=" ")/(ROW(10:509)&lt;=MAX(10,AF22)),ROW(10:509))-1),LEFT(AK371,MAX(10,AF22)))))</f>
        <v/>
      </c>
      <c r="AH371" s="963" t="str">
        <f t="shared" si="79"/>
        <v/>
      </c>
      <c r="AI371" s="963" t="str">
        <f t="shared" si="80"/>
        <v/>
      </c>
      <c r="AJ371" s="964" t="str">
        <f>IF(AL370&lt;&gt;"",AJ370,IF(AJ370&lt;MAX(Z27:Z326),AJ370+1,""))</f>
        <v/>
      </c>
      <c r="AK371" s="965" t="str">
        <f>IF(AJ371="","",IF(AL370&lt;&gt;"",AL370,INDEX(AD27:AD326,MATCH(AJ371,Z27:Z326,0))))</f>
        <v/>
      </c>
      <c r="AL371" s="965" t="str">
        <f t="shared" si="81"/>
        <v/>
      </c>
      <c r="AM371" s="966" t="str">
        <f t="shared" si="82"/>
        <v/>
      </c>
      <c r="AN371" s="967" t="str">
        <f t="shared" si="83"/>
        <v/>
      </c>
      <c r="AO371" s="967" t="str">
        <f t="shared" si="84"/>
        <v/>
      </c>
      <c r="AP371" s="966" t="str">
        <f t="shared" si="85"/>
        <v/>
      </c>
      <c r="AQ371" s="967" t="str">
        <f>IF(AM371="","",IF(COUNTIF(BO27:BO309,TRIM(AP371))&gt;0,"EXCLUSION EXACTE",""))</f>
        <v/>
      </c>
      <c r="AR371" s="967" t="str" cm="1">
        <f t="array" ref="AR371">IF(AM371="","",IF(SUMPRODUCT(--(BO27:BO309&lt;&gt;""),--ISNUMBER(SEARCH(" "&amp;BO27:BO309&amp;" ",AP371)))&gt;0,"BLOQUE MOLLUSQUES",""))</f>
        <v/>
      </c>
      <c r="AS371" s="967" t="str" cm="1">
        <f t="array" ref="AS371">IF(AM371="","",IF(SUMPRODUCT(--(BS27:BS309&lt;&gt;""),--ISNUMBER(SEARCH(" "&amp;BS27:BS309&amp;" ",AP371)))&gt;0,"FORCE MOLLUSQUES",""))</f>
        <v/>
      </c>
      <c r="AT371" s="966" t="str">
        <f t="shared" si="86"/>
        <v/>
      </c>
      <c r="AU371" s="966" t="str">
        <f t="shared" si="88"/>
        <v/>
      </c>
      <c r="AV371" s="967" t="str">
        <f t="shared" si="87"/>
        <v/>
      </c>
      <c r="AW371" s="967" t="str" cm="1">
        <f t="array" ref="AW371">IF(AM371="","",IF(AQ371&lt;&gt;"","",IF(SUMPRODUCT(--(BM27:BM1509=AW26),--(BL27:BL1509&lt;&gt;""),--ISNUMBER(SEARCH(" "&amp;BL27:BL1509&amp;" ",AP371)))&gt;0,AW26,"")))</f>
        <v/>
      </c>
      <c r="AX371" s="967" t="str" cm="1">
        <f t="array" ref="AX371">IF(AM371="","",IF(AQ371&lt;&gt;"","",IF(SUMPRODUCT(--(BM27:BM1509=AX26),--(BL27:BL1509&lt;&gt;""),--ISNUMBER(SEARCH(" "&amp;BL27:BL1509&amp;" ",AP371)))&gt;0,AX26,"")))</f>
        <v/>
      </c>
      <c r="AY371" s="967" t="str" cm="1">
        <f t="array" ref="AY371">IF(AM371="","",IF(AQ371&lt;&gt;"","",IF(SUMPRODUCT(--(BM27:BM1509=AY26),--(BL27:BL1509&lt;&gt;""),--ISNUMBER(SEARCH(" "&amp;BL27:BL1509&amp;" ",AP371)))&gt;0,AY26,"")))</f>
        <v/>
      </c>
      <c r="AZ371" s="967" t="str" cm="1">
        <f t="array" ref="AZ371">IF(AM371="","",IF(AQ371&lt;&gt;"","",IF(SUMPRODUCT(--(BM27:BM1509=AZ26),--(BL27:BL1509&lt;&gt;""),--ISNUMBER(SEARCH(" "&amp;BL27:BL1509&amp;" ",AP371)))&gt;0,AZ26,"")))</f>
        <v/>
      </c>
      <c r="BA371" s="967" t="str" cm="1">
        <f t="array" ref="BA371">IF(AM371="","",IF(AQ371&lt;&gt;"","",IF(SUMPRODUCT(--(BM27:BM1509=BA26),--(BL27:BL1509&lt;&gt;""),--ISNUMBER(SEARCH(" "&amp;BL27:BL1509&amp;" ",AP371)))&gt;0,BA26,"")))</f>
        <v/>
      </c>
      <c r="BB371" s="967" t="str" cm="1">
        <f t="array" ref="BB371">IF(AM371="","",IF(AQ371&lt;&gt;"","",IF(SUMPRODUCT(--(BM27:BM1509=BB26),--(BL27:BL1509&lt;&gt;""),--ISNUMBER(SEARCH(" "&amp;BL27:BL1509&amp;" ",AP371)))&gt;0,BB26,"")))</f>
        <v/>
      </c>
      <c r="BC371" s="967" t="str" cm="1">
        <f t="array" ref="BC371">IF(AM371="","",IF(AQ371&lt;&gt;"","",IF(SUMPRODUCT(--(BM27:BM1509=BC26),--(BL27:BL1509&lt;&gt;""),--ISNUMBER(SEARCH(" "&amp;BL27:BL1509&amp;" ",AP371)))&gt;0,BC26,"")))</f>
        <v/>
      </c>
      <c r="BD371" s="967" t="str" cm="1">
        <f t="array" ref="BD371">IF(AM371="","",IF(AQ371&lt;&gt;"","",IF(SUMPRODUCT(--(BM27:BM1509=BD26),--(BL27:BL1509&lt;&gt;""),--ISNUMBER(SEARCH(" "&amp;BL27:BL1509&amp;" ",AP371)))&gt;0,BD26,"")))</f>
        <v/>
      </c>
      <c r="BE371" s="967" t="str" cm="1">
        <f t="array" ref="BE371">IF(AM371="","",IF(AQ371&lt;&gt;"","",IF(SUMPRODUCT(--(BM27:BM1509=BE26),--(BL27:BL1509&lt;&gt;""),--ISNUMBER(SEARCH(" "&amp;BL27:BL1509&amp;" ",AP371)))&gt;0,BE26,"")))</f>
        <v/>
      </c>
      <c r="BF371" s="967" t="str" cm="1">
        <f t="array" ref="BF371">IF(AM371="","",IF(AQ371&lt;&gt;"","",IF(SUMPRODUCT(--(BM27:BM1509=BF26),--(BL27:BL1509&lt;&gt;""),--ISNUMBER(SEARCH(" "&amp;BL27:BL1509&amp;" ",AP371)))&gt;0,BF26,"")))</f>
        <v/>
      </c>
      <c r="BG371" s="967" t="str" cm="1">
        <f t="array" ref="BG371">IF(AM371="","",IF(AQ371&lt;&gt;"","",IF(SUMPRODUCT(--(BM27:BM1509=BG26),--(BL27:BL1509&lt;&gt;""),--ISNUMBER(SEARCH(" "&amp;BL27:BL1509&amp;" ",AP371)))&gt;0,BG26,"")))</f>
        <v/>
      </c>
      <c r="BH371" s="967" t="str" cm="1">
        <f t="array" ref="BH371">IF(AM371="","",IF(AQ371&lt;&gt;"","",IF(SUMPRODUCT(--(BM27:BM1509=BH26),--(BL27:BL1509&lt;&gt;""),--ISNUMBER(SEARCH(" "&amp;BL27:BL1509&amp;" ",AP371)))&gt;0,BH26,"")))</f>
        <v/>
      </c>
      <c r="BI371" s="967" t="str" cm="1">
        <f t="array" ref="BI371">IF(AM371="","",IF(AQ371&lt;&gt;"","",IF(SUMPRODUCT(--(BM27:BM1509=BI26),--(BL27:BL1509&lt;&gt;""),--ISNUMBER(SEARCH(" "&amp;BL27:BL1509&amp;" ",AP371)))&gt;0,BI26,"")))</f>
        <v/>
      </c>
      <c r="BJ371" s="967" t="str" cm="1">
        <f t="array" ref="BJ371">IF(AM371="","",IF(AS371&lt;&gt;"",BJ26,IF(AR371&lt;&gt;"","",IF(AQ371&lt;&gt;"","",IF(SUMPRODUCT(--(BM27:BM1509=BJ26),--(BL27:BL1509&lt;&gt;""),--ISNUMBER(SEARCH(" "&amp;BL27:BL1509&amp;" ",AP371)))&gt;0,BJ26,"")))))</f>
        <v/>
      </c>
      <c r="BL371" s="968" t="s">
        <v>2362</v>
      </c>
      <c r="BM371" s="968" t="s">
        <v>1962</v>
      </c>
      <c r="CM371" s="49">
        <v>1</v>
      </c>
    </row>
    <row r="372" spans="4:91" ht="30" customHeight="1">
      <c r="D372" s="674"/>
      <c r="E372" s="680"/>
      <c r="F372" s="681"/>
      <c r="G372" s="680"/>
      <c r="H372" s="682"/>
      <c r="I372" s="891"/>
      <c r="J372" s="892"/>
      <c r="K372" s="745"/>
      <c r="L372" s="893"/>
      <c r="M372" s="894"/>
      <c r="N372" s="895"/>
      <c r="O372" s="896"/>
      <c r="P372" s="137"/>
      <c r="Q372" s="897"/>
      <c r="R372" s="751"/>
      <c r="S372" s="898"/>
      <c r="T372" s="753"/>
      <c r="U372" s="899"/>
      <c r="V372" s="900"/>
      <c r="W372" s="756"/>
      <c r="X372" s="764"/>
      <c r="AB372" s="65"/>
      <c r="AC372" s="984" t="str">
        <f t="shared" si="78"/>
        <v/>
      </c>
      <c r="AD372" s="982"/>
      <c r="AF372" s="964" t="str">
        <f>IF(AG372="","",COUNTIF(AG27:AG372,"&lt;&gt;"))</f>
        <v/>
      </c>
      <c r="AG372" s="965" t="str" cm="1">
        <f t="array" ref="AG372">IF(AK372="","",IF(LEN(AK372)&lt;=MAX(10,AF22),AK372,IFERROR(LEFT(AK372,LOOKUP(2,1/(MID(AK372,ROW(10:509),1)=" ")/(ROW(10:509)&lt;=MAX(10,AF22)),ROW(10:509))-1),LEFT(AK372,MAX(10,AF22)))))</f>
        <v/>
      </c>
      <c r="AH372" s="964" t="str">
        <f t="shared" si="79"/>
        <v/>
      </c>
      <c r="AI372" s="964" t="str">
        <f t="shared" si="80"/>
        <v/>
      </c>
      <c r="AJ372" s="964" t="str">
        <f>IF(AL371&lt;&gt;"",AJ371,IF(AJ371&lt;MAX(Z27:Z326),AJ371+1,""))</f>
        <v/>
      </c>
      <c r="AK372" s="965" t="str">
        <f>IF(AJ372="","",IF(AL371&lt;&gt;"",AL371,INDEX(AD27:AD326,MATCH(AJ372,Z27:Z326,0))))</f>
        <v/>
      </c>
      <c r="AL372" s="965" t="str">
        <f t="shared" si="81"/>
        <v/>
      </c>
      <c r="AM372" s="965" t="str">
        <f t="shared" si="82"/>
        <v/>
      </c>
      <c r="AN372" s="964" t="str">
        <f t="shared" si="83"/>
        <v/>
      </c>
      <c r="AO372" s="964" t="str">
        <f t="shared" si="84"/>
        <v/>
      </c>
      <c r="AP372" s="965" t="str">
        <f t="shared" si="85"/>
        <v/>
      </c>
      <c r="AQ372" s="964" t="str">
        <f>IF(AM372="","",IF(COUNTIF(BO27:BO309,TRIM(AP372))&gt;0,"EXCLUSION EXACTE",""))</f>
        <v/>
      </c>
      <c r="AR372" s="964" t="str" cm="1">
        <f t="array" ref="AR372">IF(AM372="","",IF(SUMPRODUCT(--(BO27:BO309&lt;&gt;""),--ISNUMBER(SEARCH(" "&amp;BO27:BO309&amp;" ",AP372)))&gt;0,"BLOQUE MOLLUSQUES",""))</f>
        <v/>
      </c>
      <c r="AS372" s="964" t="str" cm="1">
        <f t="array" ref="AS372">IF(AM372="","",IF(SUMPRODUCT(--(BS27:BS309&lt;&gt;""),--ISNUMBER(SEARCH(" "&amp;BS27:BS309&amp;" ",AP372)))&gt;0,"FORCE MOLLUSQUES",""))</f>
        <v/>
      </c>
      <c r="AT372" s="965" t="str">
        <f t="shared" si="86"/>
        <v/>
      </c>
      <c r="AU372" s="965" t="str">
        <f t="shared" si="88"/>
        <v/>
      </c>
      <c r="AV372" s="964" t="str">
        <f t="shared" si="87"/>
        <v/>
      </c>
      <c r="AW372" s="964" t="str" cm="1">
        <f t="array" ref="AW372">IF(AM372="","",IF(AQ372&lt;&gt;"","",IF(SUMPRODUCT(--(BM27:BM1509=AW26),--(BL27:BL1509&lt;&gt;""),--ISNUMBER(SEARCH(" "&amp;BL27:BL1509&amp;" ",AP372)))&gt;0,AW26,"")))</f>
        <v/>
      </c>
      <c r="AX372" s="964" t="str" cm="1">
        <f t="array" ref="AX372">IF(AM372="","",IF(AQ372&lt;&gt;"","",IF(SUMPRODUCT(--(BM27:BM1509=AX26),--(BL27:BL1509&lt;&gt;""),--ISNUMBER(SEARCH(" "&amp;BL27:BL1509&amp;" ",AP372)))&gt;0,AX26,"")))</f>
        <v/>
      </c>
      <c r="AY372" s="964" t="str" cm="1">
        <f t="array" ref="AY372">IF(AM372="","",IF(AQ372&lt;&gt;"","",IF(SUMPRODUCT(--(BM27:BM1509=AY26),--(BL27:BL1509&lt;&gt;""),--ISNUMBER(SEARCH(" "&amp;BL27:BL1509&amp;" ",AP372)))&gt;0,AY26,"")))</f>
        <v/>
      </c>
      <c r="AZ372" s="964" t="str" cm="1">
        <f t="array" ref="AZ372">IF(AM372="","",IF(AQ372&lt;&gt;"","",IF(SUMPRODUCT(--(BM27:BM1509=AZ26),--(BL27:BL1509&lt;&gt;""),--ISNUMBER(SEARCH(" "&amp;BL27:BL1509&amp;" ",AP372)))&gt;0,AZ26,"")))</f>
        <v/>
      </c>
      <c r="BA372" s="964" t="str" cm="1">
        <f t="array" ref="BA372">IF(AM372="","",IF(AQ372&lt;&gt;"","",IF(SUMPRODUCT(--(BM27:BM1509=BA26),--(BL27:BL1509&lt;&gt;""),--ISNUMBER(SEARCH(" "&amp;BL27:BL1509&amp;" ",AP372)))&gt;0,BA26,"")))</f>
        <v/>
      </c>
      <c r="BB372" s="964" t="str" cm="1">
        <f t="array" ref="BB372">IF(AM372="","",IF(AQ372&lt;&gt;"","",IF(SUMPRODUCT(--(BM27:BM1509=BB26),--(BL27:BL1509&lt;&gt;""),--ISNUMBER(SEARCH(" "&amp;BL27:BL1509&amp;" ",AP372)))&gt;0,BB26,"")))</f>
        <v/>
      </c>
      <c r="BC372" s="964" t="str" cm="1">
        <f t="array" ref="BC372">IF(AM372="","",IF(AQ372&lt;&gt;"","",IF(SUMPRODUCT(--(BM27:BM1509=BC26),--(BL27:BL1509&lt;&gt;""),--ISNUMBER(SEARCH(" "&amp;BL27:BL1509&amp;" ",AP372)))&gt;0,BC26,"")))</f>
        <v/>
      </c>
      <c r="BD372" s="964" t="str" cm="1">
        <f t="array" ref="BD372">IF(AM372="","",IF(AQ372&lt;&gt;"","",IF(SUMPRODUCT(--(BM27:BM1509=BD26),--(BL27:BL1509&lt;&gt;""),--ISNUMBER(SEARCH(" "&amp;BL27:BL1509&amp;" ",AP372)))&gt;0,BD26,"")))</f>
        <v/>
      </c>
      <c r="BE372" s="964" t="str" cm="1">
        <f t="array" ref="BE372">IF(AM372="","",IF(AQ372&lt;&gt;"","",IF(SUMPRODUCT(--(BM27:BM1509=BE26),--(BL27:BL1509&lt;&gt;""),--ISNUMBER(SEARCH(" "&amp;BL27:BL1509&amp;" ",AP372)))&gt;0,BE26,"")))</f>
        <v/>
      </c>
      <c r="BF372" s="964" t="str" cm="1">
        <f t="array" ref="BF372">IF(AM372="","",IF(AQ372&lt;&gt;"","",IF(SUMPRODUCT(--(BM27:BM1509=BF26),--(BL27:BL1509&lt;&gt;""),--ISNUMBER(SEARCH(" "&amp;BL27:BL1509&amp;" ",AP372)))&gt;0,BF26,"")))</f>
        <v/>
      </c>
      <c r="BG372" s="964" t="str" cm="1">
        <f t="array" ref="BG372">IF(AM372="","",IF(AQ372&lt;&gt;"","",IF(SUMPRODUCT(--(BM27:BM1509=BG26),--(BL27:BL1509&lt;&gt;""),--ISNUMBER(SEARCH(" "&amp;BL27:BL1509&amp;" ",AP372)))&gt;0,BG26,"")))</f>
        <v/>
      </c>
      <c r="BH372" s="964" t="str" cm="1">
        <f t="array" ref="BH372">IF(AM372="","",IF(AQ372&lt;&gt;"","",IF(SUMPRODUCT(--(BM27:BM1509=BH26),--(BL27:BL1509&lt;&gt;""),--ISNUMBER(SEARCH(" "&amp;BL27:BL1509&amp;" ",AP372)))&gt;0,BH26,"")))</f>
        <v/>
      </c>
      <c r="BI372" s="964" t="str" cm="1">
        <f t="array" ref="BI372">IF(AM372="","",IF(AQ372&lt;&gt;"","",IF(SUMPRODUCT(--(BM27:BM1509=BI26),--(BL27:BL1509&lt;&gt;""),--ISNUMBER(SEARCH(" "&amp;BL27:BL1509&amp;" ",AP372)))&gt;0,BI26,"")))</f>
        <v/>
      </c>
      <c r="BJ372" s="964" t="str" cm="1">
        <f t="array" ref="BJ372">IF(AM372="","",IF(AS372&lt;&gt;"",BJ26,IF(AR372&lt;&gt;"","",IF(AQ372&lt;&gt;"","",IF(SUMPRODUCT(--(BM27:BM1509=BJ26),--(BL27:BL1509&lt;&gt;""),--ISNUMBER(SEARCH(" "&amp;BL27:BL1509&amp;" ",AP372)))&gt;0,BJ26,"")))))</f>
        <v/>
      </c>
      <c r="BL372" s="964" t="s">
        <v>2363</v>
      </c>
      <c r="BM372" s="964" t="s">
        <v>1962</v>
      </c>
      <c r="CM372" s="49">
        <v>1</v>
      </c>
    </row>
    <row r="373" spans="4:91" ht="30" customHeight="1">
      <c r="D373" s="674"/>
      <c r="E373" s="680"/>
      <c r="F373" s="681"/>
      <c r="G373" s="680"/>
      <c r="H373" s="682"/>
      <c r="I373" s="891"/>
      <c r="J373" s="892"/>
      <c r="K373" s="745"/>
      <c r="L373" s="893"/>
      <c r="M373" s="894"/>
      <c r="N373" s="895"/>
      <c r="O373" s="896"/>
      <c r="P373" s="137"/>
      <c r="Q373" s="897"/>
      <c r="R373" s="751"/>
      <c r="S373" s="898"/>
      <c r="T373" s="753"/>
      <c r="U373" s="899"/>
      <c r="V373" s="900"/>
      <c r="W373" s="756"/>
      <c r="X373" s="764"/>
      <c r="AB373" s="65"/>
      <c r="AC373" s="984" t="str">
        <f t="shared" si="78"/>
        <v/>
      </c>
      <c r="AD373" s="982"/>
      <c r="AF373" s="963" t="str">
        <f>IF(AG373="","",COUNTIF(AG27:AG373,"&lt;&gt;"))</f>
        <v/>
      </c>
      <c r="AG373" s="958" t="str" cm="1">
        <f t="array" ref="AG373">IF(AK373="","",IF(LEN(AK373)&lt;=MAX(10,AF22),AK373,IFERROR(LEFT(AK373,LOOKUP(2,1/(MID(AK373,ROW(10:509),1)=" ")/(ROW(10:509)&lt;=MAX(10,AF22)),ROW(10:509))-1),LEFT(AK373,MAX(10,AF22)))))</f>
        <v/>
      </c>
      <c r="AH373" s="963" t="str">
        <f t="shared" si="79"/>
        <v/>
      </c>
      <c r="AI373" s="963" t="str">
        <f t="shared" si="80"/>
        <v/>
      </c>
      <c r="AJ373" s="964" t="str">
        <f>IF(AL372&lt;&gt;"",AJ372,IF(AJ372&lt;MAX(Z27:Z326),AJ372+1,""))</f>
        <v/>
      </c>
      <c r="AK373" s="965" t="str">
        <f>IF(AJ373="","",IF(AL372&lt;&gt;"",AL372,INDEX(AD27:AD326,MATCH(AJ373,Z27:Z326,0))))</f>
        <v/>
      </c>
      <c r="AL373" s="965" t="str">
        <f t="shared" si="81"/>
        <v/>
      </c>
      <c r="AM373" s="966" t="str">
        <f t="shared" si="82"/>
        <v/>
      </c>
      <c r="AN373" s="967" t="str">
        <f t="shared" si="83"/>
        <v/>
      </c>
      <c r="AO373" s="967" t="str">
        <f t="shared" si="84"/>
        <v/>
      </c>
      <c r="AP373" s="966" t="str">
        <f t="shared" si="85"/>
        <v/>
      </c>
      <c r="AQ373" s="967" t="str">
        <f>IF(AM373="","",IF(COUNTIF(BO27:BO309,TRIM(AP373))&gt;0,"EXCLUSION EXACTE",""))</f>
        <v/>
      </c>
      <c r="AR373" s="967" t="str" cm="1">
        <f t="array" ref="AR373">IF(AM373="","",IF(SUMPRODUCT(--(BO27:BO309&lt;&gt;""),--ISNUMBER(SEARCH(" "&amp;BO27:BO309&amp;" ",AP373)))&gt;0,"BLOQUE MOLLUSQUES",""))</f>
        <v/>
      </c>
      <c r="AS373" s="967" t="str" cm="1">
        <f t="array" ref="AS373">IF(AM373="","",IF(SUMPRODUCT(--(BS27:BS309&lt;&gt;""),--ISNUMBER(SEARCH(" "&amp;BS27:BS309&amp;" ",AP373)))&gt;0,"FORCE MOLLUSQUES",""))</f>
        <v/>
      </c>
      <c r="AT373" s="966" t="str">
        <f t="shared" si="86"/>
        <v/>
      </c>
      <c r="AU373" s="966" t="str">
        <f t="shared" si="88"/>
        <v/>
      </c>
      <c r="AV373" s="967" t="str">
        <f t="shared" si="87"/>
        <v/>
      </c>
      <c r="AW373" s="967" t="str" cm="1">
        <f t="array" ref="AW373">IF(AM373="","",IF(AQ373&lt;&gt;"","",IF(SUMPRODUCT(--(BM27:BM1509=AW26),--(BL27:BL1509&lt;&gt;""),--ISNUMBER(SEARCH(" "&amp;BL27:BL1509&amp;" ",AP373)))&gt;0,AW26,"")))</f>
        <v/>
      </c>
      <c r="AX373" s="967" t="str" cm="1">
        <f t="array" ref="AX373">IF(AM373="","",IF(AQ373&lt;&gt;"","",IF(SUMPRODUCT(--(BM27:BM1509=AX26),--(BL27:BL1509&lt;&gt;""),--ISNUMBER(SEARCH(" "&amp;BL27:BL1509&amp;" ",AP373)))&gt;0,AX26,"")))</f>
        <v/>
      </c>
      <c r="AY373" s="967" t="str" cm="1">
        <f t="array" ref="AY373">IF(AM373="","",IF(AQ373&lt;&gt;"","",IF(SUMPRODUCT(--(BM27:BM1509=AY26),--(BL27:BL1509&lt;&gt;""),--ISNUMBER(SEARCH(" "&amp;BL27:BL1509&amp;" ",AP373)))&gt;0,AY26,"")))</f>
        <v/>
      </c>
      <c r="AZ373" s="967" t="str" cm="1">
        <f t="array" ref="AZ373">IF(AM373="","",IF(AQ373&lt;&gt;"","",IF(SUMPRODUCT(--(BM27:BM1509=AZ26),--(BL27:BL1509&lt;&gt;""),--ISNUMBER(SEARCH(" "&amp;BL27:BL1509&amp;" ",AP373)))&gt;0,AZ26,"")))</f>
        <v/>
      </c>
      <c r="BA373" s="967" t="str" cm="1">
        <f t="array" ref="BA373">IF(AM373="","",IF(AQ373&lt;&gt;"","",IF(SUMPRODUCT(--(BM27:BM1509=BA26),--(BL27:BL1509&lt;&gt;""),--ISNUMBER(SEARCH(" "&amp;BL27:BL1509&amp;" ",AP373)))&gt;0,BA26,"")))</f>
        <v/>
      </c>
      <c r="BB373" s="967" t="str" cm="1">
        <f t="array" ref="BB373">IF(AM373="","",IF(AQ373&lt;&gt;"","",IF(SUMPRODUCT(--(BM27:BM1509=BB26),--(BL27:BL1509&lt;&gt;""),--ISNUMBER(SEARCH(" "&amp;BL27:BL1509&amp;" ",AP373)))&gt;0,BB26,"")))</f>
        <v/>
      </c>
      <c r="BC373" s="967" t="str" cm="1">
        <f t="array" ref="BC373">IF(AM373="","",IF(AQ373&lt;&gt;"","",IF(SUMPRODUCT(--(BM27:BM1509=BC26),--(BL27:BL1509&lt;&gt;""),--ISNUMBER(SEARCH(" "&amp;BL27:BL1509&amp;" ",AP373)))&gt;0,BC26,"")))</f>
        <v/>
      </c>
      <c r="BD373" s="967" t="str" cm="1">
        <f t="array" ref="BD373">IF(AM373="","",IF(AQ373&lt;&gt;"","",IF(SUMPRODUCT(--(BM27:BM1509=BD26),--(BL27:BL1509&lt;&gt;""),--ISNUMBER(SEARCH(" "&amp;BL27:BL1509&amp;" ",AP373)))&gt;0,BD26,"")))</f>
        <v/>
      </c>
      <c r="BE373" s="967" t="str" cm="1">
        <f t="array" ref="BE373">IF(AM373="","",IF(AQ373&lt;&gt;"","",IF(SUMPRODUCT(--(BM27:BM1509=BE26),--(BL27:BL1509&lt;&gt;""),--ISNUMBER(SEARCH(" "&amp;BL27:BL1509&amp;" ",AP373)))&gt;0,BE26,"")))</f>
        <v/>
      </c>
      <c r="BF373" s="967" t="str" cm="1">
        <f t="array" ref="BF373">IF(AM373="","",IF(AQ373&lt;&gt;"","",IF(SUMPRODUCT(--(BM27:BM1509=BF26),--(BL27:BL1509&lt;&gt;""),--ISNUMBER(SEARCH(" "&amp;BL27:BL1509&amp;" ",AP373)))&gt;0,BF26,"")))</f>
        <v/>
      </c>
      <c r="BG373" s="967" t="str" cm="1">
        <f t="array" ref="BG373">IF(AM373="","",IF(AQ373&lt;&gt;"","",IF(SUMPRODUCT(--(BM27:BM1509=BG26),--(BL27:BL1509&lt;&gt;""),--ISNUMBER(SEARCH(" "&amp;BL27:BL1509&amp;" ",AP373)))&gt;0,BG26,"")))</f>
        <v/>
      </c>
      <c r="BH373" s="967" t="str" cm="1">
        <f t="array" ref="BH373">IF(AM373="","",IF(AQ373&lt;&gt;"","",IF(SUMPRODUCT(--(BM27:BM1509=BH26),--(BL27:BL1509&lt;&gt;""),--ISNUMBER(SEARCH(" "&amp;BL27:BL1509&amp;" ",AP373)))&gt;0,BH26,"")))</f>
        <v/>
      </c>
      <c r="BI373" s="967" t="str" cm="1">
        <f t="array" ref="BI373">IF(AM373="","",IF(AQ373&lt;&gt;"","",IF(SUMPRODUCT(--(BM27:BM1509=BI26),--(BL27:BL1509&lt;&gt;""),--ISNUMBER(SEARCH(" "&amp;BL27:BL1509&amp;" ",AP373)))&gt;0,BI26,"")))</f>
        <v/>
      </c>
      <c r="BJ373" s="967" t="str" cm="1">
        <f t="array" ref="BJ373">IF(AM373="","",IF(AS373&lt;&gt;"",BJ26,IF(AR373&lt;&gt;"","",IF(AQ373&lt;&gt;"","",IF(SUMPRODUCT(--(BM27:BM1509=BJ26),--(BL27:BL1509&lt;&gt;""),--ISNUMBER(SEARCH(" "&amp;BL27:BL1509&amp;" ",AP373)))&gt;0,BJ26,"")))))</f>
        <v/>
      </c>
      <c r="BL373" s="968" t="s">
        <v>2364</v>
      </c>
      <c r="BM373" s="968" t="s">
        <v>1962</v>
      </c>
      <c r="CM373" s="49">
        <v>1</v>
      </c>
    </row>
    <row r="374" spans="4:91" ht="30" customHeight="1">
      <c r="D374" s="674"/>
      <c r="E374" s="680"/>
      <c r="F374" s="681"/>
      <c r="G374" s="680"/>
      <c r="H374" s="682"/>
      <c r="I374" s="891"/>
      <c r="J374" s="892"/>
      <c r="K374" s="745"/>
      <c r="L374" s="893"/>
      <c r="M374" s="894"/>
      <c r="N374" s="895"/>
      <c r="O374" s="896"/>
      <c r="P374" s="137"/>
      <c r="Q374" s="897"/>
      <c r="R374" s="751"/>
      <c r="S374" s="898"/>
      <c r="T374" s="753"/>
      <c r="U374" s="899"/>
      <c r="V374" s="900"/>
      <c r="W374" s="756"/>
      <c r="X374" s="764"/>
      <c r="AB374" s="65"/>
      <c r="AC374" s="984" t="str">
        <f t="shared" si="78"/>
        <v/>
      </c>
      <c r="AD374" s="982"/>
      <c r="AF374" s="964" t="str">
        <f>IF(AG374="","",COUNTIF(AG27:AG374,"&lt;&gt;"))</f>
        <v/>
      </c>
      <c r="AG374" s="965" t="str" cm="1">
        <f t="array" ref="AG374">IF(AK374="","",IF(LEN(AK374)&lt;=MAX(10,AF22),AK374,IFERROR(LEFT(AK374,LOOKUP(2,1/(MID(AK374,ROW(10:509),1)=" ")/(ROW(10:509)&lt;=MAX(10,AF22)),ROW(10:509))-1),LEFT(AK374,MAX(10,AF22)))))</f>
        <v/>
      </c>
      <c r="AH374" s="964" t="str">
        <f t="shared" si="79"/>
        <v/>
      </c>
      <c r="AI374" s="964" t="str">
        <f t="shared" si="80"/>
        <v/>
      </c>
      <c r="AJ374" s="964" t="str">
        <f>IF(AL373&lt;&gt;"",AJ373,IF(AJ373&lt;MAX(Z27:Z326),AJ373+1,""))</f>
        <v/>
      </c>
      <c r="AK374" s="965" t="str">
        <f>IF(AJ374="","",IF(AL373&lt;&gt;"",AL373,INDEX(AD27:AD326,MATCH(AJ374,Z27:Z326,0))))</f>
        <v/>
      </c>
      <c r="AL374" s="965" t="str">
        <f t="shared" si="81"/>
        <v/>
      </c>
      <c r="AM374" s="965" t="str">
        <f t="shared" si="82"/>
        <v/>
      </c>
      <c r="AN374" s="964" t="str">
        <f t="shared" si="83"/>
        <v/>
      </c>
      <c r="AO374" s="964" t="str">
        <f t="shared" si="84"/>
        <v/>
      </c>
      <c r="AP374" s="965" t="str">
        <f t="shared" si="85"/>
        <v/>
      </c>
      <c r="AQ374" s="964" t="str">
        <f>IF(AM374="","",IF(COUNTIF(BO27:BO309,TRIM(AP374))&gt;0,"EXCLUSION EXACTE",""))</f>
        <v/>
      </c>
      <c r="AR374" s="964" t="str" cm="1">
        <f t="array" ref="AR374">IF(AM374="","",IF(SUMPRODUCT(--(BO27:BO309&lt;&gt;""),--ISNUMBER(SEARCH(" "&amp;BO27:BO309&amp;" ",AP374)))&gt;0,"BLOQUE MOLLUSQUES",""))</f>
        <v/>
      </c>
      <c r="AS374" s="964" t="str" cm="1">
        <f t="array" ref="AS374">IF(AM374="","",IF(SUMPRODUCT(--(BS27:BS309&lt;&gt;""),--ISNUMBER(SEARCH(" "&amp;BS27:BS309&amp;" ",AP374)))&gt;0,"FORCE MOLLUSQUES",""))</f>
        <v/>
      </c>
      <c r="AT374" s="965" t="str">
        <f t="shared" si="86"/>
        <v/>
      </c>
      <c r="AU374" s="965" t="str">
        <f t="shared" si="88"/>
        <v/>
      </c>
      <c r="AV374" s="964" t="str">
        <f t="shared" si="87"/>
        <v/>
      </c>
      <c r="AW374" s="964" t="str" cm="1">
        <f t="array" ref="AW374">IF(AM374="","",IF(AQ374&lt;&gt;"","",IF(SUMPRODUCT(--(BM27:BM1509=AW26),--(BL27:BL1509&lt;&gt;""),--ISNUMBER(SEARCH(" "&amp;BL27:BL1509&amp;" ",AP374)))&gt;0,AW26,"")))</f>
        <v/>
      </c>
      <c r="AX374" s="964" t="str" cm="1">
        <f t="array" ref="AX374">IF(AM374="","",IF(AQ374&lt;&gt;"","",IF(SUMPRODUCT(--(BM27:BM1509=AX26),--(BL27:BL1509&lt;&gt;""),--ISNUMBER(SEARCH(" "&amp;BL27:BL1509&amp;" ",AP374)))&gt;0,AX26,"")))</f>
        <v/>
      </c>
      <c r="AY374" s="964" t="str" cm="1">
        <f t="array" ref="AY374">IF(AM374="","",IF(AQ374&lt;&gt;"","",IF(SUMPRODUCT(--(BM27:BM1509=AY26),--(BL27:BL1509&lt;&gt;""),--ISNUMBER(SEARCH(" "&amp;BL27:BL1509&amp;" ",AP374)))&gt;0,AY26,"")))</f>
        <v/>
      </c>
      <c r="AZ374" s="964" t="str" cm="1">
        <f t="array" ref="AZ374">IF(AM374="","",IF(AQ374&lt;&gt;"","",IF(SUMPRODUCT(--(BM27:BM1509=AZ26),--(BL27:BL1509&lt;&gt;""),--ISNUMBER(SEARCH(" "&amp;BL27:BL1509&amp;" ",AP374)))&gt;0,AZ26,"")))</f>
        <v/>
      </c>
      <c r="BA374" s="964" t="str" cm="1">
        <f t="array" ref="BA374">IF(AM374="","",IF(AQ374&lt;&gt;"","",IF(SUMPRODUCT(--(BM27:BM1509=BA26),--(BL27:BL1509&lt;&gt;""),--ISNUMBER(SEARCH(" "&amp;BL27:BL1509&amp;" ",AP374)))&gt;0,BA26,"")))</f>
        <v/>
      </c>
      <c r="BB374" s="964" t="str" cm="1">
        <f t="array" ref="BB374">IF(AM374="","",IF(AQ374&lt;&gt;"","",IF(SUMPRODUCT(--(BM27:BM1509=BB26),--(BL27:BL1509&lt;&gt;""),--ISNUMBER(SEARCH(" "&amp;BL27:BL1509&amp;" ",AP374)))&gt;0,BB26,"")))</f>
        <v/>
      </c>
      <c r="BC374" s="964" t="str" cm="1">
        <f t="array" ref="BC374">IF(AM374="","",IF(AQ374&lt;&gt;"","",IF(SUMPRODUCT(--(BM27:BM1509=BC26),--(BL27:BL1509&lt;&gt;""),--ISNUMBER(SEARCH(" "&amp;BL27:BL1509&amp;" ",AP374)))&gt;0,BC26,"")))</f>
        <v/>
      </c>
      <c r="BD374" s="964" t="str" cm="1">
        <f t="array" ref="BD374">IF(AM374="","",IF(AQ374&lt;&gt;"","",IF(SUMPRODUCT(--(BM27:BM1509=BD26),--(BL27:BL1509&lt;&gt;""),--ISNUMBER(SEARCH(" "&amp;BL27:BL1509&amp;" ",AP374)))&gt;0,BD26,"")))</f>
        <v/>
      </c>
      <c r="BE374" s="964" t="str" cm="1">
        <f t="array" ref="BE374">IF(AM374="","",IF(AQ374&lt;&gt;"","",IF(SUMPRODUCT(--(BM27:BM1509=BE26),--(BL27:BL1509&lt;&gt;""),--ISNUMBER(SEARCH(" "&amp;BL27:BL1509&amp;" ",AP374)))&gt;0,BE26,"")))</f>
        <v/>
      </c>
      <c r="BF374" s="964" t="str" cm="1">
        <f t="array" ref="BF374">IF(AM374="","",IF(AQ374&lt;&gt;"","",IF(SUMPRODUCT(--(BM27:BM1509=BF26),--(BL27:BL1509&lt;&gt;""),--ISNUMBER(SEARCH(" "&amp;BL27:BL1509&amp;" ",AP374)))&gt;0,BF26,"")))</f>
        <v/>
      </c>
      <c r="BG374" s="964" t="str" cm="1">
        <f t="array" ref="BG374">IF(AM374="","",IF(AQ374&lt;&gt;"","",IF(SUMPRODUCT(--(BM27:BM1509=BG26),--(BL27:BL1509&lt;&gt;""),--ISNUMBER(SEARCH(" "&amp;BL27:BL1509&amp;" ",AP374)))&gt;0,BG26,"")))</f>
        <v/>
      </c>
      <c r="BH374" s="964" t="str" cm="1">
        <f t="array" ref="BH374">IF(AM374="","",IF(AQ374&lt;&gt;"","",IF(SUMPRODUCT(--(BM27:BM1509=BH26),--(BL27:BL1509&lt;&gt;""),--ISNUMBER(SEARCH(" "&amp;BL27:BL1509&amp;" ",AP374)))&gt;0,BH26,"")))</f>
        <v/>
      </c>
      <c r="BI374" s="964" t="str" cm="1">
        <f t="array" ref="BI374">IF(AM374="","",IF(AQ374&lt;&gt;"","",IF(SUMPRODUCT(--(BM27:BM1509=BI26),--(BL27:BL1509&lt;&gt;""),--ISNUMBER(SEARCH(" "&amp;BL27:BL1509&amp;" ",AP374)))&gt;0,BI26,"")))</f>
        <v/>
      </c>
      <c r="BJ374" s="964" t="str" cm="1">
        <f t="array" ref="BJ374">IF(AM374="","",IF(AS374&lt;&gt;"",BJ26,IF(AR374&lt;&gt;"","",IF(AQ374&lt;&gt;"","",IF(SUMPRODUCT(--(BM27:BM1509=BJ26),--(BL27:BL1509&lt;&gt;""),--ISNUMBER(SEARCH(" "&amp;BL27:BL1509&amp;" ",AP374)))&gt;0,BJ26,"")))))</f>
        <v/>
      </c>
      <c r="BL374" s="964" t="s">
        <v>2365</v>
      </c>
      <c r="BM374" s="964" t="s">
        <v>1962</v>
      </c>
      <c r="CM374" s="49">
        <v>1</v>
      </c>
    </row>
    <row r="375" spans="4:91" ht="30" customHeight="1">
      <c r="D375" s="674"/>
      <c r="E375" s="680"/>
      <c r="F375" s="681"/>
      <c r="G375" s="680"/>
      <c r="H375" s="682"/>
      <c r="I375" s="891"/>
      <c r="J375" s="892"/>
      <c r="K375" s="745"/>
      <c r="L375" s="893"/>
      <c r="M375" s="894"/>
      <c r="N375" s="895"/>
      <c r="O375" s="896"/>
      <c r="P375" s="137"/>
      <c r="Q375" s="897"/>
      <c r="R375" s="751"/>
      <c r="S375" s="898"/>
      <c r="T375" s="753"/>
      <c r="U375" s="899"/>
      <c r="V375" s="900"/>
      <c r="W375" s="756"/>
      <c r="X375" s="764"/>
      <c r="AB375" s="65"/>
      <c r="AC375" s="984" t="str">
        <f t="shared" si="78"/>
        <v/>
      </c>
      <c r="AD375" s="982"/>
      <c r="AF375" s="963" t="str">
        <f>IF(AG375="","",COUNTIF(AG27:AG375,"&lt;&gt;"))</f>
        <v/>
      </c>
      <c r="AG375" s="958" t="str" cm="1">
        <f t="array" ref="AG375">IF(AK375="","",IF(LEN(AK375)&lt;=MAX(10,AF22),AK375,IFERROR(LEFT(AK375,LOOKUP(2,1/(MID(AK375,ROW(10:509),1)=" ")/(ROW(10:509)&lt;=MAX(10,AF22)),ROW(10:509))-1),LEFT(AK375,MAX(10,AF22)))))</f>
        <v/>
      </c>
      <c r="AH375" s="963" t="str">
        <f t="shared" si="79"/>
        <v/>
      </c>
      <c r="AI375" s="963" t="str">
        <f t="shared" si="80"/>
        <v/>
      </c>
      <c r="AJ375" s="964" t="str">
        <f>IF(AL374&lt;&gt;"",AJ374,IF(AJ374&lt;MAX(Z27:Z326),AJ374+1,""))</f>
        <v/>
      </c>
      <c r="AK375" s="965" t="str">
        <f>IF(AJ375="","",IF(AL374&lt;&gt;"",AL374,INDEX(AD27:AD326,MATCH(AJ375,Z27:Z326,0))))</f>
        <v/>
      </c>
      <c r="AL375" s="965" t="str">
        <f t="shared" si="81"/>
        <v/>
      </c>
      <c r="AM375" s="966" t="str">
        <f t="shared" si="82"/>
        <v/>
      </c>
      <c r="AN375" s="967" t="str">
        <f t="shared" si="83"/>
        <v/>
      </c>
      <c r="AO375" s="967" t="str">
        <f t="shared" si="84"/>
        <v/>
      </c>
      <c r="AP375" s="966" t="str">
        <f t="shared" si="85"/>
        <v/>
      </c>
      <c r="AQ375" s="967" t="str">
        <f>IF(AM375="","",IF(COUNTIF(BO27:BO309,TRIM(AP375))&gt;0,"EXCLUSION EXACTE",""))</f>
        <v/>
      </c>
      <c r="AR375" s="967" t="str" cm="1">
        <f t="array" ref="AR375">IF(AM375="","",IF(SUMPRODUCT(--(BO27:BO309&lt;&gt;""),--ISNUMBER(SEARCH(" "&amp;BO27:BO309&amp;" ",AP375)))&gt;0,"BLOQUE MOLLUSQUES",""))</f>
        <v/>
      </c>
      <c r="AS375" s="967" t="str" cm="1">
        <f t="array" ref="AS375">IF(AM375="","",IF(SUMPRODUCT(--(BS27:BS309&lt;&gt;""),--ISNUMBER(SEARCH(" "&amp;BS27:BS309&amp;" ",AP375)))&gt;0,"FORCE MOLLUSQUES",""))</f>
        <v/>
      </c>
      <c r="AT375" s="966" t="str">
        <f t="shared" si="86"/>
        <v/>
      </c>
      <c r="AU375" s="966" t="str">
        <f t="shared" si="88"/>
        <v/>
      </c>
      <c r="AV375" s="967" t="str">
        <f t="shared" si="87"/>
        <v/>
      </c>
      <c r="AW375" s="967" t="str" cm="1">
        <f t="array" ref="AW375">IF(AM375="","",IF(AQ375&lt;&gt;"","",IF(SUMPRODUCT(--(BM27:BM1509=AW26),--(BL27:BL1509&lt;&gt;""),--ISNUMBER(SEARCH(" "&amp;BL27:BL1509&amp;" ",AP375)))&gt;0,AW26,"")))</f>
        <v/>
      </c>
      <c r="AX375" s="967" t="str" cm="1">
        <f t="array" ref="AX375">IF(AM375="","",IF(AQ375&lt;&gt;"","",IF(SUMPRODUCT(--(BM27:BM1509=AX26),--(BL27:BL1509&lt;&gt;""),--ISNUMBER(SEARCH(" "&amp;BL27:BL1509&amp;" ",AP375)))&gt;0,AX26,"")))</f>
        <v/>
      </c>
      <c r="AY375" s="967" t="str" cm="1">
        <f t="array" ref="AY375">IF(AM375="","",IF(AQ375&lt;&gt;"","",IF(SUMPRODUCT(--(BM27:BM1509=AY26),--(BL27:BL1509&lt;&gt;""),--ISNUMBER(SEARCH(" "&amp;BL27:BL1509&amp;" ",AP375)))&gt;0,AY26,"")))</f>
        <v/>
      </c>
      <c r="AZ375" s="967" t="str" cm="1">
        <f t="array" ref="AZ375">IF(AM375="","",IF(AQ375&lt;&gt;"","",IF(SUMPRODUCT(--(BM27:BM1509=AZ26),--(BL27:BL1509&lt;&gt;""),--ISNUMBER(SEARCH(" "&amp;BL27:BL1509&amp;" ",AP375)))&gt;0,AZ26,"")))</f>
        <v/>
      </c>
      <c r="BA375" s="967" t="str" cm="1">
        <f t="array" ref="BA375">IF(AM375="","",IF(AQ375&lt;&gt;"","",IF(SUMPRODUCT(--(BM27:BM1509=BA26),--(BL27:BL1509&lt;&gt;""),--ISNUMBER(SEARCH(" "&amp;BL27:BL1509&amp;" ",AP375)))&gt;0,BA26,"")))</f>
        <v/>
      </c>
      <c r="BB375" s="967" t="str" cm="1">
        <f t="array" ref="BB375">IF(AM375="","",IF(AQ375&lt;&gt;"","",IF(SUMPRODUCT(--(BM27:BM1509=BB26),--(BL27:BL1509&lt;&gt;""),--ISNUMBER(SEARCH(" "&amp;BL27:BL1509&amp;" ",AP375)))&gt;0,BB26,"")))</f>
        <v/>
      </c>
      <c r="BC375" s="967" t="str" cm="1">
        <f t="array" ref="BC375">IF(AM375="","",IF(AQ375&lt;&gt;"","",IF(SUMPRODUCT(--(BM27:BM1509=BC26),--(BL27:BL1509&lt;&gt;""),--ISNUMBER(SEARCH(" "&amp;BL27:BL1509&amp;" ",AP375)))&gt;0,BC26,"")))</f>
        <v/>
      </c>
      <c r="BD375" s="967" t="str" cm="1">
        <f t="array" ref="BD375">IF(AM375="","",IF(AQ375&lt;&gt;"","",IF(SUMPRODUCT(--(BM27:BM1509=BD26),--(BL27:BL1509&lt;&gt;""),--ISNUMBER(SEARCH(" "&amp;BL27:BL1509&amp;" ",AP375)))&gt;0,BD26,"")))</f>
        <v/>
      </c>
      <c r="BE375" s="967" t="str" cm="1">
        <f t="array" ref="BE375">IF(AM375="","",IF(AQ375&lt;&gt;"","",IF(SUMPRODUCT(--(BM27:BM1509=BE26),--(BL27:BL1509&lt;&gt;""),--ISNUMBER(SEARCH(" "&amp;BL27:BL1509&amp;" ",AP375)))&gt;0,BE26,"")))</f>
        <v/>
      </c>
      <c r="BF375" s="967" t="str" cm="1">
        <f t="array" ref="BF375">IF(AM375="","",IF(AQ375&lt;&gt;"","",IF(SUMPRODUCT(--(BM27:BM1509=BF26),--(BL27:BL1509&lt;&gt;""),--ISNUMBER(SEARCH(" "&amp;BL27:BL1509&amp;" ",AP375)))&gt;0,BF26,"")))</f>
        <v/>
      </c>
      <c r="BG375" s="967" t="str" cm="1">
        <f t="array" ref="BG375">IF(AM375="","",IF(AQ375&lt;&gt;"","",IF(SUMPRODUCT(--(BM27:BM1509=BG26),--(BL27:BL1509&lt;&gt;""),--ISNUMBER(SEARCH(" "&amp;BL27:BL1509&amp;" ",AP375)))&gt;0,BG26,"")))</f>
        <v/>
      </c>
      <c r="BH375" s="967" t="str" cm="1">
        <f t="array" ref="BH375">IF(AM375="","",IF(AQ375&lt;&gt;"","",IF(SUMPRODUCT(--(BM27:BM1509=BH26),--(BL27:BL1509&lt;&gt;""),--ISNUMBER(SEARCH(" "&amp;BL27:BL1509&amp;" ",AP375)))&gt;0,BH26,"")))</f>
        <v/>
      </c>
      <c r="BI375" s="967" t="str" cm="1">
        <f t="array" ref="BI375">IF(AM375="","",IF(AQ375&lt;&gt;"","",IF(SUMPRODUCT(--(BM27:BM1509=BI26),--(BL27:BL1509&lt;&gt;""),--ISNUMBER(SEARCH(" "&amp;BL27:BL1509&amp;" ",AP375)))&gt;0,BI26,"")))</f>
        <v/>
      </c>
      <c r="BJ375" s="967" t="str" cm="1">
        <f t="array" ref="BJ375">IF(AM375="","",IF(AS375&lt;&gt;"",BJ26,IF(AR375&lt;&gt;"","",IF(AQ375&lt;&gt;"","",IF(SUMPRODUCT(--(BM27:BM1509=BJ26),--(BL27:BL1509&lt;&gt;""),--ISNUMBER(SEARCH(" "&amp;BL27:BL1509&amp;" ",AP375)))&gt;0,BJ26,"")))))</f>
        <v/>
      </c>
      <c r="BL375" s="968" t="s">
        <v>2366</v>
      </c>
      <c r="BM375" s="968" t="s">
        <v>1962</v>
      </c>
      <c r="CM375" s="49">
        <v>1</v>
      </c>
    </row>
    <row r="376" spans="4:91" ht="30" customHeight="1">
      <c r="D376" s="674"/>
      <c r="E376" s="680"/>
      <c r="F376" s="681"/>
      <c r="G376" s="680"/>
      <c r="H376" s="682"/>
      <c r="I376" s="891"/>
      <c r="J376" s="892"/>
      <c r="K376" s="745"/>
      <c r="L376" s="893"/>
      <c r="M376" s="894"/>
      <c r="N376" s="895"/>
      <c r="O376" s="896"/>
      <c r="P376" s="137"/>
      <c r="Q376" s="897"/>
      <c r="R376" s="751"/>
      <c r="S376" s="898"/>
      <c r="T376" s="753"/>
      <c r="U376" s="899"/>
      <c r="V376" s="900"/>
      <c r="W376" s="756"/>
      <c r="X376" s="764"/>
      <c r="AB376" s="65"/>
      <c r="AC376" s="984" t="str">
        <f t="shared" si="78"/>
        <v/>
      </c>
      <c r="AD376" s="982"/>
      <c r="AF376" s="964" t="str">
        <f>IF(AG376="","",COUNTIF(AG27:AG376,"&lt;&gt;"))</f>
        <v/>
      </c>
      <c r="AG376" s="965" t="str" cm="1">
        <f t="array" ref="AG376">IF(AK376="","",IF(LEN(AK376)&lt;=MAX(10,AF22),AK376,IFERROR(LEFT(AK376,LOOKUP(2,1/(MID(AK376,ROW(10:509),1)=" ")/(ROW(10:509)&lt;=MAX(10,AF22)),ROW(10:509))-1),LEFT(AK376,MAX(10,AF22)))))</f>
        <v/>
      </c>
      <c r="AH376" s="964" t="str">
        <f t="shared" si="79"/>
        <v/>
      </c>
      <c r="AI376" s="964" t="str">
        <f t="shared" si="80"/>
        <v/>
      </c>
      <c r="AJ376" s="964" t="str">
        <f>IF(AL375&lt;&gt;"",AJ375,IF(AJ375&lt;MAX(Z27:Z326),AJ375+1,""))</f>
        <v/>
      </c>
      <c r="AK376" s="965" t="str">
        <f>IF(AJ376="","",IF(AL375&lt;&gt;"",AL375,INDEX(AD27:AD326,MATCH(AJ376,Z27:Z326,0))))</f>
        <v/>
      </c>
      <c r="AL376" s="965" t="str">
        <f t="shared" si="81"/>
        <v/>
      </c>
      <c r="AM376" s="965" t="str">
        <f t="shared" si="82"/>
        <v/>
      </c>
      <c r="AN376" s="964" t="str">
        <f t="shared" si="83"/>
        <v/>
      </c>
      <c r="AO376" s="964" t="str">
        <f t="shared" si="84"/>
        <v/>
      </c>
      <c r="AP376" s="965" t="str">
        <f t="shared" si="85"/>
        <v/>
      </c>
      <c r="AQ376" s="964" t="str">
        <f>IF(AM376="","",IF(COUNTIF(BO27:BO309,TRIM(AP376))&gt;0,"EXCLUSION EXACTE",""))</f>
        <v/>
      </c>
      <c r="AR376" s="964" t="str" cm="1">
        <f t="array" ref="AR376">IF(AM376="","",IF(SUMPRODUCT(--(BO27:BO309&lt;&gt;""),--ISNUMBER(SEARCH(" "&amp;BO27:BO309&amp;" ",AP376)))&gt;0,"BLOQUE MOLLUSQUES",""))</f>
        <v/>
      </c>
      <c r="AS376" s="964" t="str" cm="1">
        <f t="array" ref="AS376">IF(AM376="","",IF(SUMPRODUCT(--(BS27:BS309&lt;&gt;""),--ISNUMBER(SEARCH(" "&amp;BS27:BS309&amp;" ",AP376)))&gt;0,"FORCE MOLLUSQUES",""))</f>
        <v/>
      </c>
      <c r="AT376" s="965" t="str">
        <f t="shared" si="86"/>
        <v/>
      </c>
      <c r="AU376" s="965" t="str">
        <f t="shared" si="88"/>
        <v/>
      </c>
      <c r="AV376" s="964" t="str">
        <f t="shared" si="87"/>
        <v/>
      </c>
      <c r="AW376" s="964" t="str" cm="1">
        <f t="array" ref="AW376">IF(AM376="","",IF(AQ376&lt;&gt;"","",IF(SUMPRODUCT(--(BM27:BM1509=AW26),--(BL27:BL1509&lt;&gt;""),--ISNUMBER(SEARCH(" "&amp;BL27:BL1509&amp;" ",AP376)))&gt;0,AW26,"")))</f>
        <v/>
      </c>
      <c r="AX376" s="964" t="str" cm="1">
        <f t="array" ref="AX376">IF(AM376="","",IF(AQ376&lt;&gt;"","",IF(SUMPRODUCT(--(BM27:BM1509=AX26),--(BL27:BL1509&lt;&gt;""),--ISNUMBER(SEARCH(" "&amp;BL27:BL1509&amp;" ",AP376)))&gt;0,AX26,"")))</f>
        <v/>
      </c>
      <c r="AY376" s="964" t="str" cm="1">
        <f t="array" ref="AY376">IF(AM376="","",IF(AQ376&lt;&gt;"","",IF(SUMPRODUCT(--(BM27:BM1509=AY26),--(BL27:BL1509&lt;&gt;""),--ISNUMBER(SEARCH(" "&amp;BL27:BL1509&amp;" ",AP376)))&gt;0,AY26,"")))</f>
        <v/>
      </c>
      <c r="AZ376" s="964" t="str" cm="1">
        <f t="array" ref="AZ376">IF(AM376="","",IF(AQ376&lt;&gt;"","",IF(SUMPRODUCT(--(BM27:BM1509=AZ26),--(BL27:BL1509&lt;&gt;""),--ISNUMBER(SEARCH(" "&amp;BL27:BL1509&amp;" ",AP376)))&gt;0,AZ26,"")))</f>
        <v/>
      </c>
      <c r="BA376" s="964" t="str" cm="1">
        <f t="array" ref="BA376">IF(AM376="","",IF(AQ376&lt;&gt;"","",IF(SUMPRODUCT(--(BM27:BM1509=BA26),--(BL27:BL1509&lt;&gt;""),--ISNUMBER(SEARCH(" "&amp;BL27:BL1509&amp;" ",AP376)))&gt;0,BA26,"")))</f>
        <v/>
      </c>
      <c r="BB376" s="964" t="str" cm="1">
        <f t="array" ref="BB376">IF(AM376="","",IF(AQ376&lt;&gt;"","",IF(SUMPRODUCT(--(BM27:BM1509=BB26),--(BL27:BL1509&lt;&gt;""),--ISNUMBER(SEARCH(" "&amp;BL27:BL1509&amp;" ",AP376)))&gt;0,BB26,"")))</f>
        <v/>
      </c>
      <c r="BC376" s="964" t="str" cm="1">
        <f t="array" ref="BC376">IF(AM376="","",IF(AQ376&lt;&gt;"","",IF(SUMPRODUCT(--(BM27:BM1509=BC26),--(BL27:BL1509&lt;&gt;""),--ISNUMBER(SEARCH(" "&amp;BL27:BL1509&amp;" ",AP376)))&gt;0,BC26,"")))</f>
        <v/>
      </c>
      <c r="BD376" s="964" t="str" cm="1">
        <f t="array" ref="BD376">IF(AM376="","",IF(AQ376&lt;&gt;"","",IF(SUMPRODUCT(--(BM27:BM1509=BD26),--(BL27:BL1509&lt;&gt;""),--ISNUMBER(SEARCH(" "&amp;BL27:BL1509&amp;" ",AP376)))&gt;0,BD26,"")))</f>
        <v/>
      </c>
      <c r="BE376" s="964" t="str" cm="1">
        <f t="array" ref="BE376">IF(AM376="","",IF(AQ376&lt;&gt;"","",IF(SUMPRODUCT(--(BM27:BM1509=BE26),--(BL27:BL1509&lt;&gt;""),--ISNUMBER(SEARCH(" "&amp;BL27:BL1509&amp;" ",AP376)))&gt;0,BE26,"")))</f>
        <v/>
      </c>
      <c r="BF376" s="964" t="str" cm="1">
        <f t="array" ref="BF376">IF(AM376="","",IF(AQ376&lt;&gt;"","",IF(SUMPRODUCT(--(BM27:BM1509=BF26),--(BL27:BL1509&lt;&gt;""),--ISNUMBER(SEARCH(" "&amp;BL27:BL1509&amp;" ",AP376)))&gt;0,BF26,"")))</f>
        <v/>
      </c>
      <c r="BG376" s="964" t="str" cm="1">
        <f t="array" ref="BG376">IF(AM376="","",IF(AQ376&lt;&gt;"","",IF(SUMPRODUCT(--(BM27:BM1509=BG26),--(BL27:BL1509&lt;&gt;""),--ISNUMBER(SEARCH(" "&amp;BL27:BL1509&amp;" ",AP376)))&gt;0,BG26,"")))</f>
        <v/>
      </c>
      <c r="BH376" s="964" t="str" cm="1">
        <f t="array" ref="BH376">IF(AM376="","",IF(AQ376&lt;&gt;"","",IF(SUMPRODUCT(--(BM27:BM1509=BH26),--(BL27:BL1509&lt;&gt;""),--ISNUMBER(SEARCH(" "&amp;BL27:BL1509&amp;" ",AP376)))&gt;0,BH26,"")))</f>
        <v/>
      </c>
      <c r="BI376" s="964" t="str" cm="1">
        <f t="array" ref="BI376">IF(AM376="","",IF(AQ376&lt;&gt;"","",IF(SUMPRODUCT(--(BM27:BM1509=BI26),--(BL27:BL1509&lt;&gt;""),--ISNUMBER(SEARCH(" "&amp;BL27:BL1509&amp;" ",AP376)))&gt;0,BI26,"")))</f>
        <v/>
      </c>
      <c r="BJ376" s="964" t="str" cm="1">
        <f t="array" ref="BJ376">IF(AM376="","",IF(AS376&lt;&gt;"",BJ26,IF(AR376&lt;&gt;"","",IF(AQ376&lt;&gt;"","",IF(SUMPRODUCT(--(BM27:BM1509=BJ26),--(BL27:BL1509&lt;&gt;""),--ISNUMBER(SEARCH(" "&amp;BL27:BL1509&amp;" ",AP376)))&gt;0,BJ26,"")))))</f>
        <v/>
      </c>
      <c r="BL376" s="964" t="s">
        <v>2367</v>
      </c>
      <c r="BM376" s="964" t="s">
        <v>1962</v>
      </c>
      <c r="CM376" s="49">
        <v>1</v>
      </c>
    </row>
    <row r="377" spans="4:91" ht="30" customHeight="1">
      <c r="D377" s="674"/>
      <c r="E377" s="680"/>
      <c r="F377" s="681"/>
      <c r="G377" s="680"/>
      <c r="H377" s="682"/>
      <c r="I377" s="891"/>
      <c r="J377" s="892"/>
      <c r="K377" s="745"/>
      <c r="L377" s="893"/>
      <c r="M377" s="894"/>
      <c r="N377" s="895"/>
      <c r="O377" s="896"/>
      <c r="P377" s="137"/>
      <c r="Q377" s="897"/>
      <c r="R377" s="751"/>
      <c r="S377" s="898"/>
      <c r="T377" s="753"/>
      <c r="U377" s="899"/>
      <c r="V377" s="900"/>
      <c r="W377" s="756"/>
      <c r="X377" s="764"/>
      <c r="AB377" s="65"/>
      <c r="AC377" s="984" t="str">
        <f t="shared" si="78"/>
        <v/>
      </c>
      <c r="AD377" s="982"/>
      <c r="AF377" s="963" t="str">
        <f>IF(AG377="","",COUNTIF(AG27:AG377,"&lt;&gt;"))</f>
        <v/>
      </c>
      <c r="AG377" s="958" t="str" cm="1">
        <f t="array" ref="AG377">IF(AK377="","",IF(LEN(AK377)&lt;=MAX(10,AF22),AK377,IFERROR(LEFT(AK377,LOOKUP(2,1/(MID(AK377,ROW(10:509),1)=" ")/(ROW(10:509)&lt;=MAX(10,AF22)),ROW(10:509))-1),LEFT(AK377,MAX(10,AF22)))))</f>
        <v/>
      </c>
      <c r="AH377" s="963" t="str">
        <f t="shared" si="79"/>
        <v/>
      </c>
      <c r="AI377" s="963" t="str">
        <f t="shared" si="80"/>
        <v/>
      </c>
      <c r="AJ377" s="964" t="str">
        <f>IF(AL376&lt;&gt;"",AJ376,IF(AJ376&lt;MAX(Z27:Z326),AJ376+1,""))</f>
        <v/>
      </c>
      <c r="AK377" s="965" t="str">
        <f>IF(AJ377="","",IF(AL376&lt;&gt;"",AL376,INDEX(AD27:AD326,MATCH(AJ377,Z27:Z326,0))))</f>
        <v/>
      </c>
      <c r="AL377" s="965" t="str">
        <f t="shared" si="81"/>
        <v/>
      </c>
      <c r="AM377" s="966" t="str">
        <f t="shared" si="82"/>
        <v/>
      </c>
      <c r="AN377" s="967" t="str">
        <f t="shared" si="83"/>
        <v/>
      </c>
      <c r="AO377" s="967" t="str">
        <f t="shared" si="84"/>
        <v/>
      </c>
      <c r="AP377" s="966" t="str">
        <f t="shared" si="85"/>
        <v/>
      </c>
      <c r="AQ377" s="967" t="str">
        <f>IF(AM377="","",IF(COUNTIF(BO27:BO309,TRIM(AP377))&gt;0,"EXCLUSION EXACTE",""))</f>
        <v/>
      </c>
      <c r="AR377" s="967" t="str" cm="1">
        <f t="array" ref="AR377">IF(AM377="","",IF(SUMPRODUCT(--(BO27:BO309&lt;&gt;""),--ISNUMBER(SEARCH(" "&amp;BO27:BO309&amp;" ",AP377)))&gt;0,"BLOQUE MOLLUSQUES",""))</f>
        <v/>
      </c>
      <c r="AS377" s="967" t="str" cm="1">
        <f t="array" ref="AS377">IF(AM377="","",IF(SUMPRODUCT(--(BS27:BS309&lt;&gt;""),--ISNUMBER(SEARCH(" "&amp;BS27:BS309&amp;" ",AP377)))&gt;0,"FORCE MOLLUSQUES",""))</f>
        <v/>
      </c>
      <c r="AT377" s="966" t="str">
        <f t="shared" si="86"/>
        <v/>
      </c>
      <c r="AU377" s="966" t="str">
        <f t="shared" si="88"/>
        <v/>
      </c>
      <c r="AV377" s="967" t="str">
        <f t="shared" si="87"/>
        <v/>
      </c>
      <c r="AW377" s="967" t="str" cm="1">
        <f t="array" ref="AW377">IF(AM377="","",IF(AQ377&lt;&gt;"","",IF(SUMPRODUCT(--(BM27:BM1509=AW26),--(BL27:BL1509&lt;&gt;""),--ISNUMBER(SEARCH(" "&amp;BL27:BL1509&amp;" ",AP377)))&gt;0,AW26,"")))</f>
        <v/>
      </c>
      <c r="AX377" s="967" t="str" cm="1">
        <f t="array" ref="AX377">IF(AM377="","",IF(AQ377&lt;&gt;"","",IF(SUMPRODUCT(--(BM27:BM1509=AX26),--(BL27:BL1509&lt;&gt;""),--ISNUMBER(SEARCH(" "&amp;BL27:BL1509&amp;" ",AP377)))&gt;0,AX26,"")))</f>
        <v/>
      </c>
      <c r="AY377" s="967" t="str" cm="1">
        <f t="array" ref="AY377">IF(AM377="","",IF(AQ377&lt;&gt;"","",IF(SUMPRODUCT(--(BM27:BM1509=AY26),--(BL27:BL1509&lt;&gt;""),--ISNUMBER(SEARCH(" "&amp;BL27:BL1509&amp;" ",AP377)))&gt;0,AY26,"")))</f>
        <v/>
      </c>
      <c r="AZ377" s="967" t="str" cm="1">
        <f t="array" ref="AZ377">IF(AM377="","",IF(AQ377&lt;&gt;"","",IF(SUMPRODUCT(--(BM27:BM1509=AZ26),--(BL27:BL1509&lt;&gt;""),--ISNUMBER(SEARCH(" "&amp;BL27:BL1509&amp;" ",AP377)))&gt;0,AZ26,"")))</f>
        <v/>
      </c>
      <c r="BA377" s="967" t="str" cm="1">
        <f t="array" ref="BA377">IF(AM377="","",IF(AQ377&lt;&gt;"","",IF(SUMPRODUCT(--(BM27:BM1509=BA26),--(BL27:BL1509&lt;&gt;""),--ISNUMBER(SEARCH(" "&amp;BL27:BL1509&amp;" ",AP377)))&gt;0,BA26,"")))</f>
        <v/>
      </c>
      <c r="BB377" s="967" t="str" cm="1">
        <f t="array" ref="BB377">IF(AM377="","",IF(AQ377&lt;&gt;"","",IF(SUMPRODUCT(--(BM27:BM1509=BB26),--(BL27:BL1509&lt;&gt;""),--ISNUMBER(SEARCH(" "&amp;BL27:BL1509&amp;" ",AP377)))&gt;0,BB26,"")))</f>
        <v/>
      </c>
      <c r="BC377" s="967" t="str" cm="1">
        <f t="array" ref="BC377">IF(AM377="","",IF(AQ377&lt;&gt;"","",IF(SUMPRODUCT(--(BM27:BM1509=BC26),--(BL27:BL1509&lt;&gt;""),--ISNUMBER(SEARCH(" "&amp;BL27:BL1509&amp;" ",AP377)))&gt;0,BC26,"")))</f>
        <v/>
      </c>
      <c r="BD377" s="967" t="str" cm="1">
        <f t="array" ref="BD377">IF(AM377="","",IF(AQ377&lt;&gt;"","",IF(SUMPRODUCT(--(BM27:BM1509=BD26),--(BL27:BL1509&lt;&gt;""),--ISNUMBER(SEARCH(" "&amp;BL27:BL1509&amp;" ",AP377)))&gt;0,BD26,"")))</f>
        <v/>
      </c>
      <c r="BE377" s="967" t="str" cm="1">
        <f t="array" ref="BE377">IF(AM377="","",IF(AQ377&lt;&gt;"","",IF(SUMPRODUCT(--(BM27:BM1509=BE26),--(BL27:BL1509&lt;&gt;""),--ISNUMBER(SEARCH(" "&amp;BL27:BL1509&amp;" ",AP377)))&gt;0,BE26,"")))</f>
        <v/>
      </c>
      <c r="BF377" s="967" t="str" cm="1">
        <f t="array" ref="BF377">IF(AM377="","",IF(AQ377&lt;&gt;"","",IF(SUMPRODUCT(--(BM27:BM1509=BF26),--(BL27:BL1509&lt;&gt;""),--ISNUMBER(SEARCH(" "&amp;BL27:BL1509&amp;" ",AP377)))&gt;0,BF26,"")))</f>
        <v/>
      </c>
      <c r="BG377" s="967" t="str" cm="1">
        <f t="array" ref="BG377">IF(AM377="","",IF(AQ377&lt;&gt;"","",IF(SUMPRODUCT(--(BM27:BM1509=BG26),--(BL27:BL1509&lt;&gt;""),--ISNUMBER(SEARCH(" "&amp;BL27:BL1509&amp;" ",AP377)))&gt;0,BG26,"")))</f>
        <v/>
      </c>
      <c r="BH377" s="967" t="str" cm="1">
        <f t="array" ref="BH377">IF(AM377="","",IF(AQ377&lt;&gt;"","",IF(SUMPRODUCT(--(BM27:BM1509=BH26),--(BL27:BL1509&lt;&gt;""),--ISNUMBER(SEARCH(" "&amp;BL27:BL1509&amp;" ",AP377)))&gt;0,BH26,"")))</f>
        <v/>
      </c>
      <c r="BI377" s="967" t="str" cm="1">
        <f t="array" ref="BI377">IF(AM377="","",IF(AQ377&lt;&gt;"","",IF(SUMPRODUCT(--(BM27:BM1509=BI26),--(BL27:BL1509&lt;&gt;""),--ISNUMBER(SEARCH(" "&amp;BL27:BL1509&amp;" ",AP377)))&gt;0,BI26,"")))</f>
        <v/>
      </c>
      <c r="BJ377" s="967" t="str" cm="1">
        <f t="array" ref="BJ377">IF(AM377="","",IF(AS377&lt;&gt;"",BJ26,IF(AR377&lt;&gt;"","",IF(AQ377&lt;&gt;"","",IF(SUMPRODUCT(--(BM27:BM1509=BJ26),--(BL27:BL1509&lt;&gt;""),--ISNUMBER(SEARCH(" "&amp;BL27:BL1509&amp;" ",AP377)))&gt;0,BJ26,"")))))</f>
        <v/>
      </c>
      <c r="BL377" s="968" t="s">
        <v>2368</v>
      </c>
      <c r="BM377" s="968" t="s">
        <v>1962</v>
      </c>
      <c r="CM377" s="49">
        <v>1</v>
      </c>
    </row>
    <row r="378" spans="4:91" ht="30" customHeight="1">
      <c r="D378" s="674"/>
      <c r="E378" s="680"/>
      <c r="F378" s="681"/>
      <c r="G378" s="680"/>
      <c r="H378" s="682"/>
      <c r="I378" s="891"/>
      <c r="J378" s="892"/>
      <c r="K378" s="745"/>
      <c r="L378" s="893"/>
      <c r="M378" s="894"/>
      <c r="N378" s="895"/>
      <c r="O378" s="896"/>
      <c r="P378" s="137"/>
      <c r="Q378" s="897"/>
      <c r="R378" s="751"/>
      <c r="S378" s="898"/>
      <c r="T378" s="753"/>
      <c r="U378" s="899"/>
      <c r="V378" s="900"/>
      <c r="W378" s="756"/>
      <c r="X378" s="764"/>
      <c r="AB378" s="65"/>
      <c r="AC378" s="984" t="str">
        <f t="shared" si="78"/>
        <v/>
      </c>
      <c r="AD378" s="982"/>
      <c r="AF378" s="964" t="str">
        <f>IF(AG378="","",COUNTIF(AG27:AG378,"&lt;&gt;"))</f>
        <v/>
      </c>
      <c r="AG378" s="965" t="str" cm="1">
        <f t="array" ref="AG378">IF(AK378="","",IF(LEN(AK378)&lt;=MAX(10,AF22),AK378,IFERROR(LEFT(AK378,LOOKUP(2,1/(MID(AK378,ROW(10:509),1)=" ")/(ROW(10:509)&lt;=MAX(10,AF22)),ROW(10:509))-1),LEFT(AK378,MAX(10,AF22)))))</f>
        <v/>
      </c>
      <c r="AH378" s="964" t="str">
        <f t="shared" si="79"/>
        <v/>
      </c>
      <c r="AI378" s="964" t="str">
        <f t="shared" si="80"/>
        <v/>
      </c>
      <c r="AJ378" s="964" t="str">
        <f>IF(AL377&lt;&gt;"",AJ377,IF(AJ377&lt;MAX(Z27:Z326),AJ377+1,""))</f>
        <v/>
      </c>
      <c r="AK378" s="965" t="str">
        <f>IF(AJ378="","",IF(AL377&lt;&gt;"",AL377,INDEX(AD27:AD326,MATCH(AJ378,Z27:Z326,0))))</f>
        <v/>
      </c>
      <c r="AL378" s="965" t="str">
        <f t="shared" si="81"/>
        <v/>
      </c>
      <c r="AM378" s="965" t="str">
        <f t="shared" si="82"/>
        <v/>
      </c>
      <c r="AN378" s="964" t="str">
        <f t="shared" si="83"/>
        <v/>
      </c>
      <c r="AO378" s="964" t="str">
        <f t="shared" si="84"/>
        <v/>
      </c>
      <c r="AP378" s="965" t="str">
        <f t="shared" si="85"/>
        <v/>
      </c>
      <c r="AQ378" s="964" t="str">
        <f>IF(AM378="","",IF(COUNTIF(BO27:BO309,TRIM(AP378))&gt;0,"EXCLUSION EXACTE",""))</f>
        <v/>
      </c>
      <c r="AR378" s="964" t="str" cm="1">
        <f t="array" ref="AR378">IF(AM378="","",IF(SUMPRODUCT(--(BO27:BO309&lt;&gt;""),--ISNUMBER(SEARCH(" "&amp;BO27:BO309&amp;" ",AP378)))&gt;0,"BLOQUE MOLLUSQUES",""))</f>
        <v/>
      </c>
      <c r="AS378" s="964" t="str" cm="1">
        <f t="array" ref="AS378">IF(AM378="","",IF(SUMPRODUCT(--(BS27:BS309&lt;&gt;""),--ISNUMBER(SEARCH(" "&amp;BS27:BS309&amp;" ",AP378)))&gt;0,"FORCE MOLLUSQUES",""))</f>
        <v/>
      </c>
      <c r="AT378" s="965" t="str">
        <f t="shared" si="86"/>
        <v/>
      </c>
      <c r="AU378" s="965" t="str">
        <f t="shared" si="88"/>
        <v/>
      </c>
      <c r="AV378" s="964" t="str">
        <f t="shared" si="87"/>
        <v/>
      </c>
      <c r="AW378" s="964" t="str" cm="1">
        <f t="array" ref="AW378">IF(AM378="","",IF(AQ378&lt;&gt;"","",IF(SUMPRODUCT(--(BM27:BM1509=AW26),--(BL27:BL1509&lt;&gt;""),--ISNUMBER(SEARCH(" "&amp;BL27:BL1509&amp;" ",AP378)))&gt;0,AW26,"")))</f>
        <v/>
      </c>
      <c r="AX378" s="964" t="str" cm="1">
        <f t="array" ref="AX378">IF(AM378="","",IF(AQ378&lt;&gt;"","",IF(SUMPRODUCT(--(BM27:BM1509=AX26),--(BL27:BL1509&lt;&gt;""),--ISNUMBER(SEARCH(" "&amp;BL27:BL1509&amp;" ",AP378)))&gt;0,AX26,"")))</f>
        <v/>
      </c>
      <c r="AY378" s="964" t="str" cm="1">
        <f t="array" ref="AY378">IF(AM378="","",IF(AQ378&lt;&gt;"","",IF(SUMPRODUCT(--(BM27:BM1509=AY26),--(BL27:BL1509&lt;&gt;""),--ISNUMBER(SEARCH(" "&amp;BL27:BL1509&amp;" ",AP378)))&gt;0,AY26,"")))</f>
        <v/>
      </c>
      <c r="AZ378" s="964" t="str" cm="1">
        <f t="array" ref="AZ378">IF(AM378="","",IF(AQ378&lt;&gt;"","",IF(SUMPRODUCT(--(BM27:BM1509=AZ26),--(BL27:BL1509&lt;&gt;""),--ISNUMBER(SEARCH(" "&amp;BL27:BL1509&amp;" ",AP378)))&gt;0,AZ26,"")))</f>
        <v/>
      </c>
      <c r="BA378" s="964" t="str" cm="1">
        <f t="array" ref="BA378">IF(AM378="","",IF(AQ378&lt;&gt;"","",IF(SUMPRODUCT(--(BM27:BM1509=BA26),--(BL27:BL1509&lt;&gt;""),--ISNUMBER(SEARCH(" "&amp;BL27:BL1509&amp;" ",AP378)))&gt;0,BA26,"")))</f>
        <v/>
      </c>
      <c r="BB378" s="964" t="str" cm="1">
        <f t="array" ref="BB378">IF(AM378="","",IF(AQ378&lt;&gt;"","",IF(SUMPRODUCT(--(BM27:BM1509=BB26),--(BL27:BL1509&lt;&gt;""),--ISNUMBER(SEARCH(" "&amp;BL27:BL1509&amp;" ",AP378)))&gt;0,BB26,"")))</f>
        <v/>
      </c>
      <c r="BC378" s="964" t="str" cm="1">
        <f t="array" ref="BC378">IF(AM378="","",IF(AQ378&lt;&gt;"","",IF(SUMPRODUCT(--(BM27:BM1509=BC26),--(BL27:BL1509&lt;&gt;""),--ISNUMBER(SEARCH(" "&amp;BL27:BL1509&amp;" ",AP378)))&gt;0,BC26,"")))</f>
        <v/>
      </c>
      <c r="BD378" s="964" t="str" cm="1">
        <f t="array" ref="BD378">IF(AM378="","",IF(AQ378&lt;&gt;"","",IF(SUMPRODUCT(--(BM27:BM1509=BD26),--(BL27:BL1509&lt;&gt;""),--ISNUMBER(SEARCH(" "&amp;BL27:BL1509&amp;" ",AP378)))&gt;0,BD26,"")))</f>
        <v/>
      </c>
      <c r="BE378" s="964" t="str" cm="1">
        <f t="array" ref="BE378">IF(AM378="","",IF(AQ378&lt;&gt;"","",IF(SUMPRODUCT(--(BM27:BM1509=BE26),--(BL27:BL1509&lt;&gt;""),--ISNUMBER(SEARCH(" "&amp;BL27:BL1509&amp;" ",AP378)))&gt;0,BE26,"")))</f>
        <v/>
      </c>
      <c r="BF378" s="964" t="str" cm="1">
        <f t="array" ref="BF378">IF(AM378="","",IF(AQ378&lt;&gt;"","",IF(SUMPRODUCT(--(BM27:BM1509=BF26),--(BL27:BL1509&lt;&gt;""),--ISNUMBER(SEARCH(" "&amp;BL27:BL1509&amp;" ",AP378)))&gt;0,BF26,"")))</f>
        <v/>
      </c>
      <c r="BG378" s="964" t="str" cm="1">
        <f t="array" ref="BG378">IF(AM378="","",IF(AQ378&lt;&gt;"","",IF(SUMPRODUCT(--(BM27:BM1509=BG26),--(BL27:BL1509&lt;&gt;""),--ISNUMBER(SEARCH(" "&amp;BL27:BL1509&amp;" ",AP378)))&gt;0,BG26,"")))</f>
        <v/>
      </c>
      <c r="BH378" s="964" t="str" cm="1">
        <f t="array" ref="BH378">IF(AM378="","",IF(AQ378&lt;&gt;"","",IF(SUMPRODUCT(--(BM27:BM1509=BH26),--(BL27:BL1509&lt;&gt;""),--ISNUMBER(SEARCH(" "&amp;BL27:BL1509&amp;" ",AP378)))&gt;0,BH26,"")))</f>
        <v/>
      </c>
      <c r="BI378" s="964" t="str" cm="1">
        <f t="array" ref="BI378">IF(AM378="","",IF(AQ378&lt;&gt;"","",IF(SUMPRODUCT(--(BM27:BM1509=BI26),--(BL27:BL1509&lt;&gt;""),--ISNUMBER(SEARCH(" "&amp;BL27:BL1509&amp;" ",AP378)))&gt;0,BI26,"")))</f>
        <v/>
      </c>
      <c r="BJ378" s="964" t="str" cm="1">
        <f t="array" ref="BJ378">IF(AM378="","",IF(AS378&lt;&gt;"",BJ26,IF(AR378&lt;&gt;"","",IF(AQ378&lt;&gt;"","",IF(SUMPRODUCT(--(BM27:BM1509=BJ26),--(BL27:BL1509&lt;&gt;""),--ISNUMBER(SEARCH(" "&amp;BL27:BL1509&amp;" ",AP378)))&gt;0,BJ26,"")))))</f>
        <v/>
      </c>
      <c r="BL378" s="964" t="s">
        <v>2369</v>
      </c>
      <c r="BM378" s="964" t="s">
        <v>1962</v>
      </c>
      <c r="CM378" s="49">
        <v>1</v>
      </c>
    </row>
    <row r="379" spans="4:91" ht="30" customHeight="1">
      <c r="D379" s="674"/>
      <c r="E379" s="680"/>
      <c r="F379" s="681"/>
      <c r="G379" s="680"/>
      <c r="H379" s="682"/>
      <c r="I379" s="891"/>
      <c r="J379" s="892"/>
      <c r="K379" s="745"/>
      <c r="L379" s="893"/>
      <c r="M379" s="894"/>
      <c r="N379" s="895"/>
      <c r="O379" s="896"/>
      <c r="P379" s="137"/>
      <c r="Q379" s="897"/>
      <c r="R379" s="751"/>
      <c r="S379" s="898"/>
      <c r="T379" s="753"/>
      <c r="U379" s="899"/>
      <c r="V379" s="900"/>
      <c r="W379" s="756"/>
      <c r="X379" s="764"/>
      <c r="AB379" s="65"/>
      <c r="AC379" s="984" t="str">
        <f t="shared" si="78"/>
        <v/>
      </c>
      <c r="AD379" s="982"/>
      <c r="AF379" s="963" t="str">
        <f>IF(AG379="","",COUNTIF(AG27:AG379,"&lt;&gt;"))</f>
        <v/>
      </c>
      <c r="AG379" s="958" t="str" cm="1">
        <f t="array" ref="AG379">IF(AK379="","",IF(LEN(AK379)&lt;=MAX(10,AF22),AK379,IFERROR(LEFT(AK379,LOOKUP(2,1/(MID(AK379,ROW(10:509),1)=" ")/(ROW(10:509)&lt;=MAX(10,AF22)),ROW(10:509))-1),LEFT(AK379,MAX(10,AF22)))))</f>
        <v/>
      </c>
      <c r="AH379" s="963" t="str">
        <f t="shared" si="79"/>
        <v/>
      </c>
      <c r="AI379" s="963" t="str">
        <f t="shared" si="80"/>
        <v/>
      </c>
      <c r="AJ379" s="964" t="str">
        <f>IF(AL378&lt;&gt;"",AJ378,IF(AJ378&lt;MAX(Z27:Z326),AJ378+1,""))</f>
        <v/>
      </c>
      <c r="AK379" s="965" t="str">
        <f>IF(AJ379="","",IF(AL378&lt;&gt;"",AL378,INDEX(AD27:AD326,MATCH(AJ379,Z27:Z326,0))))</f>
        <v/>
      </c>
      <c r="AL379" s="965" t="str">
        <f t="shared" si="81"/>
        <v/>
      </c>
      <c r="AM379" s="966" t="str">
        <f t="shared" si="82"/>
        <v/>
      </c>
      <c r="AN379" s="967" t="str">
        <f t="shared" si="83"/>
        <v/>
      </c>
      <c r="AO379" s="967" t="str">
        <f t="shared" si="84"/>
        <v/>
      </c>
      <c r="AP379" s="966" t="str">
        <f t="shared" si="85"/>
        <v/>
      </c>
      <c r="AQ379" s="967" t="str">
        <f>IF(AM379="","",IF(COUNTIF(BO27:BO309,TRIM(AP379))&gt;0,"EXCLUSION EXACTE",""))</f>
        <v/>
      </c>
      <c r="AR379" s="967" t="str" cm="1">
        <f t="array" ref="AR379">IF(AM379="","",IF(SUMPRODUCT(--(BO27:BO309&lt;&gt;""),--ISNUMBER(SEARCH(" "&amp;BO27:BO309&amp;" ",AP379)))&gt;0,"BLOQUE MOLLUSQUES",""))</f>
        <v/>
      </c>
      <c r="AS379" s="967" t="str" cm="1">
        <f t="array" ref="AS379">IF(AM379="","",IF(SUMPRODUCT(--(BS27:BS309&lt;&gt;""),--ISNUMBER(SEARCH(" "&amp;BS27:BS309&amp;" ",AP379)))&gt;0,"FORCE MOLLUSQUES",""))</f>
        <v/>
      </c>
      <c r="AT379" s="966" t="str">
        <f t="shared" si="86"/>
        <v/>
      </c>
      <c r="AU379" s="966" t="str">
        <f t="shared" si="88"/>
        <v/>
      </c>
      <c r="AV379" s="967" t="str">
        <f t="shared" si="87"/>
        <v/>
      </c>
      <c r="AW379" s="967" t="str" cm="1">
        <f t="array" ref="AW379">IF(AM379="","",IF(AQ379&lt;&gt;"","",IF(SUMPRODUCT(--(BM27:BM1509=AW26),--(BL27:BL1509&lt;&gt;""),--ISNUMBER(SEARCH(" "&amp;BL27:BL1509&amp;" ",AP379)))&gt;0,AW26,"")))</f>
        <v/>
      </c>
      <c r="AX379" s="967" t="str" cm="1">
        <f t="array" ref="AX379">IF(AM379="","",IF(AQ379&lt;&gt;"","",IF(SUMPRODUCT(--(BM27:BM1509=AX26),--(BL27:BL1509&lt;&gt;""),--ISNUMBER(SEARCH(" "&amp;BL27:BL1509&amp;" ",AP379)))&gt;0,AX26,"")))</f>
        <v/>
      </c>
      <c r="AY379" s="967" t="str" cm="1">
        <f t="array" ref="AY379">IF(AM379="","",IF(AQ379&lt;&gt;"","",IF(SUMPRODUCT(--(BM27:BM1509=AY26),--(BL27:BL1509&lt;&gt;""),--ISNUMBER(SEARCH(" "&amp;BL27:BL1509&amp;" ",AP379)))&gt;0,AY26,"")))</f>
        <v/>
      </c>
      <c r="AZ379" s="967" t="str" cm="1">
        <f t="array" ref="AZ379">IF(AM379="","",IF(AQ379&lt;&gt;"","",IF(SUMPRODUCT(--(BM27:BM1509=AZ26),--(BL27:BL1509&lt;&gt;""),--ISNUMBER(SEARCH(" "&amp;BL27:BL1509&amp;" ",AP379)))&gt;0,AZ26,"")))</f>
        <v/>
      </c>
      <c r="BA379" s="967" t="str" cm="1">
        <f t="array" ref="BA379">IF(AM379="","",IF(AQ379&lt;&gt;"","",IF(SUMPRODUCT(--(BM27:BM1509=BA26),--(BL27:BL1509&lt;&gt;""),--ISNUMBER(SEARCH(" "&amp;BL27:BL1509&amp;" ",AP379)))&gt;0,BA26,"")))</f>
        <v/>
      </c>
      <c r="BB379" s="967" t="str" cm="1">
        <f t="array" ref="BB379">IF(AM379="","",IF(AQ379&lt;&gt;"","",IF(SUMPRODUCT(--(BM27:BM1509=BB26),--(BL27:BL1509&lt;&gt;""),--ISNUMBER(SEARCH(" "&amp;BL27:BL1509&amp;" ",AP379)))&gt;0,BB26,"")))</f>
        <v/>
      </c>
      <c r="BC379" s="967" t="str" cm="1">
        <f t="array" ref="BC379">IF(AM379="","",IF(AQ379&lt;&gt;"","",IF(SUMPRODUCT(--(BM27:BM1509=BC26),--(BL27:BL1509&lt;&gt;""),--ISNUMBER(SEARCH(" "&amp;BL27:BL1509&amp;" ",AP379)))&gt;0,BC26,"")))</f>
        <v/>
      </c>
      <c r="BD379" s="967" t="str" cm="1">
        <f t="array" ref="BD379">IF(AM379="","",IF(AQ379&lt;&gt;"","",IF(SUMPRODUCT(--(BM27:BM1509=BD26),--(BL27:BL1509&lt;&gt;""),--ISNUMBER(SEARCH(" "&amp;BL27:BL1509&amp;" ",AP379)))&gt;0,BD26,"")))</f>
        <v/>
      </c>
      <c r="BE379" s="967" t="str" cm="1">
        <f t="array" ref="BE379">IF(AM379="","",IF(AQ379&lt;&gt;"","",IF(SUMPRODUCT(--(BM27:BM1509=BE26),--(BL27:BL1509&lt;&gt;""),--ISNUMBER(SEARCH(" "&amp;BL27:BL1509&amp;" ",AP379)))&gt;0,BE26,"")))</f>
        <v/>
      </c>
      <c r="BF379" s="967" t="str" cm="1">
        <f t="array" ref="BF379">IF(AM379="","",IF(AQ379&lt;&gt;"","",IF(SUMPRODUCT(--(BM27:BM1509=BF26),--(BL27:BL1509&lt;&gt;""),--ISNUMBER(SEARCH(" "&amp;BL27:BL1509&amp;" ",AP379)))&gt;0,BF26,"")))</f>
        <v/>
      </c>
      <c r="BG379" s="967" t="str" cm="1">
        <f t="array" ref="BG379">IF(AM379="","",IF(AQ379&lt;&gt;"","",IF(SUMPRODUCT(--(BM27:BM1509=BG26),--(BL27:BL1509&lt;&gt;""),--ISNUMBER(SEARCH(" "&amp;BL27:BL1509&amp;" ",AP379)))&gt;0,BG26,"")))</f>
        <v/>
      </c>
      <c r="BH379" s="967" t="str" cm="1">
        <f t="array" ref="BH379">IF(AM379="","",IF(AQ379&lt;&gt;"","",IF(SUMPRODUCT(--(BM27:BM1509=BH26),--(BL27:BL1509&lt;&gt;""),--ISNUMBER(SEARCH(" "&amp;BL27:BL1509&amp;" ",AP379)))&gt;0,BH26,"")))</f>
        <v/>
      </c>
      <c r="BI379" s="967" t="str" cm="1">
        <f t="array" ref="BI379">IF(AM379="","",IF(AQ379&lt;&gt;"","",IF(SUMPRODUCT(--(BM27:BM1509=BI26),--(BL27:BL1509&lt;&gt;""),--ISNUMBER(SEARCH(" "&amp;BL27:BL1509&amp;" ",AP379)))&gt;0,BI26,"")))</f>
        <v/>
      </c>
      <c r="BJ379" s="967" t="str" cm="1">
        <f t="array" ref="BJ379">IF(AM379="","",IF(AS379&lt;&gt;"",BJ26,IF(AR379&lt;&gt;"","",IF(AQ379&lt;&gt;"","",IF(SUMPRODUCT(--(BM27:BM1509=BJ26),--(BL27:BL1509&lt;&gt;""),--ISNUMBER(SEARCH(" "&amp;BL27:BL1509&amp;" ",AP379)))&gt;0,BJ26,"")))))</f>
        <v/>
      </c>
      <c r="BL379" s="968" t="s">
        <v>567</v>
      </c>
      <c r="BM379" s="968" t="s">
        <v>1962</v>
      </c>
      <c r="CM379" s="49">
        <v>1</v>
      </c>
    </row>
    <row r="380" spans="4:91" ht="30" customHeight="1">
      <c r="D380" s="674"/>
      <c r="E380" s="680"/>
      <c r="F380" s="681"/>
      <c r="G380" s="680"/>
      <c r="H380" s="682"/>
      <c r="I380" s="891"/>
      <c r="J380" s="892"/>
      <c r="K380" s="745"/>
      <c r="L380" s="893"/>
      <c r="M380" s="894"/>
      <c r="N380" s="895"/>
      <c r="O380" s="896"/>
      <c r="P380" s="137"/>
      <c r="Q380" s="897"/>
      <c r="R380" s="751"/>
      <c r="S380" s="898"/>
      <c r="T380" s="753"/>
      <c r="U380" s="899"/>
      <c r="V380" s="900"/>
      <c r="W380" s="756"/>
      <c r="X380" s="764"/>
      <c r="AB380" s="65"/>
      <c r="AC380" s="984" t="str">
        <f t="shared" si="78"/>
        <v/>
      </c>
      <c r="AD380" s="982"/>
      <c r="AF380" s="964" t="str">
        <f>IF(AG380="","",COUNTIF(AG27:AG380,"&lt;&gt;"))</f>
        <v/>
      </c>
      <c r="AG380" s="965" t="str" cm="1">
        <f t="array" ref="AG380">IF(AK380="","",IF(LEN(AK380)&lt;=MAX(10,AF22),AK380,IFERROR(LEFT(AK380,LOOKUP(2,1/(MID(AK380,ROW(10:509),1)=" ")/(ROW(10:509)&lt;=MAX(10,AF22)),ROW(10:509))-1),LEFT(AK380,MAX(10,AF22)))))</f>
        <v/>
      </c>
      <c r="AH380" s="964" t="str">
        <f t="shared" si="79"/>
        <v/>
      </c>
      <c r="AI380" s="964" t="str">
        <f t="shared" si="80"/>
        <v/>
      </c>
      <c r="AJ380" s="964" t="str">
        <f>IF(AL379&lt;&gt;"",AJ379,IF(AJ379&lt;MAX(Z27:Z326),AJ379+1,""))</f>
        <v/>
      </c>
      <c r="AK380" s="965" t="str">
        <f>IF(AJ380="","",IF(AL379&lt;&gt;"",AL379,INDEX(AD27:AD326,MATCH(AJ380,Z27:Z326,0))))</f>
        <v/>
      </c>
      <c r="AL380" s="965" t="str">
        <f t="shared" si="81"/>
        <v/>
      </c>
      <c r="AM380" s="965" t="str">
        <f t="shared" si="82"/>
        <v/>
      </c>
      <c r="AN380" s="964" t="str">
        <f t="shared" si="83"/>
        <v/>
      </c>
      <c r="AO380" s="964" t="str">
        <f t="shared" si="84"/>
        <v/>
      </c>
      <c r="AP380" s="965" t="str">
        <f t="shared" si="85"/>
        <v/>
      </c>
      <c r="AQ380" s="964" t="str">
        <f>IF(AM380="","",IF(COUNTIF(BO27:BO309,TRIM(AP380))&gt;0,"EXCLUSION EXACTE",""))</f>
        <v/>
      </c>
      <c r="AR380" s="964" t="str" cm="1">
        <f t="array" ref="AR380">IF(AM380="","",IF(SUMPRODUCT(--(BO27:BO309&lt;&gt;""),--ISNUMBER(SEARCH(" "&amp;BO27:BO309&amp;" ",AP380)))&gt;0,"BLOQUE MOLLUSQUES",""))</f>
        <v/>
      </c>
      <c r="AS380" s="964" t="str" cm="1">
        <f t="array" ref="AS380">IF(AM380="","",IF(SUMPRODUCT(--(BS27:BS309&lt;&gt;""),--ISNUMBER(SEARCH(" "&amp;BS27:BS309&amp;" ",AP380)))&gt;0,"FORCE MOLLUSQUES",""))</f>
        <v/>
      </c>
      <c r="AT380" s="965" t="str">
        <f t="shared" si="86"/>
        <v/>
      </c>
      <c r="AU380" s="965" t="str">
        <f t="shared" si="88"/>
        <v/>
      </c>
      <c r="AV380" s="964" t="str">
        <f t="shared" si="87"/>
        <v/>
      </c>
      <c r="AW380" s="964" t="str" cm="1">
        <f t="array" ref="AW380">IF(AM380="","",IF(AQ380&lt;&gt;"","",IF(SUMPRODUCT(--(BM27:BM1509=AW26),--(BL27:BL1509&lt;&gt;""),--ISNUMBER(SEARCH(" "&amp;BL27:BL1509&amp;" ",AP380)))&gt;0,AW26,"")))</f>
        <v/>
      </c>
      <c r="AX380" s="964" t="str" cm="1">
        <f t="array" ref="AX380">IF(AM380="","",IF(AQ380&lt;&gt;"","",IF(SUMPRODUCT(--(BM27:BM1509=AX26),--(BL27:BL1509&lt;&gt;""),--ISNUMBER(SEARCH(" "&amp;BL27:BL1509&amp;" ",AP380)))&gt;0,AX26,"")))</f>
        <v/>
      </c>
      <c r="AY380" s="964" t="str" cm="1">
        <f t="array" ref="AY380">IF(AM380="","",IF(AQ380&lt;&gt;"","",IF(SUMPRODUCT(--(BM27:BM1509=AY26),--(BL27:BL1509&lt;&gt;""),--ISNUMBER(SEARCH(" "&amp;BL27:BL1509&amp;" ",AP380)))&gt;0,AY26,"")))</f>
        <v/>
      </c>
      <c r="AZ380" s="964" t="str" cm="1">
        <f t="array" ref="AZ380">IF(AM380="","",IF(AQ380&lt;&gt;"","",IF(SUMPRODUCT(--(BM27:BM1509=AZ26),--(BL27:BL1509&lt;&gt;""),--ISNUMBER(SEARCH(" "&amp;BL27:BL1509&amp;" ",AP380)))&gt;0,AZ26,"")))</f>
        <v/>
      </c>
      <c r="BA380" s="964" t="str" cm="1">
        <f t="array" ref="BA380">IF(AM380="","",IF(AQ380&lt;&gt;"","",IF(SUMPRODUCT(--(BM27:BM1509=BA26),--(BL27:BL1509&lt;&gt;""),--ISNUMBER(SEARCH(" "&amp;BL27:BL1509&amp;" ",AP380)))&gt;0,BA26,"")))</f>
        <v/>
      </c>
      <c r="BB380" s="964" t="str" cm="1">
        <f t="array" ref="BB380">IF(AM380="","",IF(AQ380&lt;&gt;"","",IF(SUMPRODUCT(--(BM27:BM1509=BB26),--(BL27:BL1509&lt;&gt;""),--ISNUMBER(SEARCH(" "&amp;BL27:BL1509&amp;" ",AP380)))&gt;0,BB26,"")))</f>
        <v/>
      </c>
      <c r="BC380" s="964" t="str" cm="1">
        <f t="array" ref="BC380">IF(AM380="","",IF(AQ380&lt;&gt;"","",IF(SUMPRODUCT(--(BM27:BM1509=BC26),--(BL27:BL1509&lt;&gt;""),--ISNUMBER(SEARCH(" "&amp;BL27:BL1509&amp;" ",AP380)))&gt;0,BC26,"")))</f>
        <v/>
      </c>
      <c r="BD380" s="964" t="str" cm="1">
        <f t="array" ref="BD380">IF(AM380="","",IF(AQ380&lt;&gt;"","",IF(SUMPRODUCT(--(BM27:BM1509=BD26),--(BL27:BL1509&lt;&gt;""),--ISNUMBER(SEARCH(" "&amp;BL27:BL1509&amp;" ",AP380)))&gt;0,BD26,"")))</f>
        <v/>
      </c>
      <c r="BE380" s="964" t="str" cm="1">
        <f t="array" ref="BE380">IF(AM380="","",IF(AQ380&lt;&gt;"","",IF(SUMPRODUCT(--(BM27:BM1509=BE26),--(BL27:BL1509&lt;&gt;""),--ISNUMBER(SEARCH(" "&amp;BL27:BL1509&amp;" ",AP380)))&gt;0,BE26,"")))</f>
        <v/>
      </c>
      <c r="BF380" s="964" t="str" cm="1">
        <f t="array" ref="BF380">IF(AM380="","",IF(AQ380&lt;&gt;"","",IF(SUMPRODUCT(--(BM27:BM1509=BF26),--(BL27:BL1509&lt;&gt;""),--ISNUMBER(SEARCH(" "&amp;BL27:BL1509&amp;" ",AP380)))&gt;0,BF26,"")))</f>
        <v/>
      </c>
      <c r="BG380" s="964" t="str" cm="1">
        <f t="array" ref="BG380">IF(AM380="","",IF(AQ380&lt;&gt;"","",IF(SUMPRODUCT(--(BM27:BM1509=BG26),--(BL27:BL1509&lt;&gt;""),--ISNUMBER(SEARCH(" "&amp;BL27:BL1509&amp;" ",AP380)))&gt;0,BG26,"")))</f>
        <v/>
      </c>
      <c r="BH380" s="964" t="str" cm="1">
        <f t="array" ref="BH380">IF(AM380="","",IF(AQ380&lt;&gt;"","",IF(SUMPRODUCT(--(BM27:BM1509=BH26),--(BL27:BL1509&lt;&gt;""),--ISNUMBER(SEARCH(" "&amp;BL27:BL1509&amp;" ",AP380)))&gt;0,BH26,"")))</f>
        <v/>
      </c>
      <c r="BI380" s="964" t="str" cm="1">
        <f t="array" ref="BI380">IF(AM380="","",IF(AQ380&lt;&gt;"","",IF(SUMPRODUCT(--(BM27:BM1509=BI26),--(BL27:BL1509&lt;&gt;""),--ISNUMBER(SEARCH(" "&amp;BL27:BL1509&amp;" ",AP380)))&gt;0,BI26,"")))</f>
        <v/>
      </c>
      <c r="BJ380" s="964" t="str" cm="1">
        <f t="array" ref="BJ380">IF(AM380="","",IF(AS380&lt;&gt;"",BJ26,IF(AR380&lt;&gt;"","",IF(AQ380&lt;&gt;"","",IF(SUMPRODUCT(--(BM27:BM1509=BJ26),--(BL27:BL1509&lt;&gt;""),--ISNUMBER(SEARCH(" "&amp;BL27:BL1509&amp;" ",AP380)))&gt;0,BJ26,"")))))</f>
        <v/>
      </c>
      <c r="BL380" s="964" t="s">
        <v>2370</v>
      </c>
      <c r="BM380" s="964" t="s">
        <v>1962</v>
      </c>
      <c r="CM380" s="49">
        <v>1</v>
      </c>
    </row>
    <row r="381" spans="4:91" ht="30" customHeight="1">
      <c r="D381" s="674"/>
      <c r="E381" s="680"/>
      <c r="F381" s="681"/>
      <c r="G381" s="680"/>
      <c r="H381" s="682"/>
      <c r="I381" s="891"/>
      <c r="J381" s="892"/>
      <c r="K381" s="745"/>
      <c r="L381" s="893"/>
      <c r="M381" s="894"/>
      <c r="N381" s="895"/>
      <c r="O381" s="896"/>
      <c r="P381" s="137"/>
      <c r="Q381" s="897"/>
      <c r="R381" s="751"/>
      <c r="S381" s="898"/>
      <c r="T381" s="753"/>
      <c r="U381" s="899"/>
      <c r="V381" s="900"/>
      <c r="W381" s="756"/>
      <c r="X381" s="764"/>
      <c r="AB381" s="65"/>
      <c r="AC381" s="984" t="str">
        <f t="shared" si="78"/>
        <v/>
      </c>
      <c r="AD381" s="982"/>
      <c r="AF381" s="963" t="str">
        <f>IF(AG381="","",COUNTIF(AG27:AG381,"&lt;&gt;"))</f>
        <v/>
      </c>
      <c r="AG381" s="958" t="str" cm="1">
        <f t="array" ref="AG381">IF(AK381="","",IF(LEN(AK381)&lt;=MAX(10,AF22),AK381,IFERROR(LEFT(AK381,LOOKUP(2,1/(MID(AK381,ROW(10:509),1)=" ")/(ROW(10:509)&lt;=MAX(10,AF22)),ROW(10:509))-1),LEFT(AK381,MAX(10,AF22)))))</f>
        <v/>
      </c>
      <c r="AH381" s="963" t="str">
        <f t="shared" si="79"/>
        <v/>
      </c>
      <c r="AI381" s="963" t="str">
        <f t="shared" si="80"/>
        <v/>
      </c>
      <c r="AJ381" s="964" t="str">
        <f>IF(AL380&lt;&gt;"",AJ380,IF(AJ380&lt;MAX(Z27:Z326),AJ380+1,""))</f>
        <v/>
      </c>
      <c r="AK381" s="965" t="str">
        <f>IF(AJ381="","",IF(AL380&lt;&gt;"",AL380,INDEX(AD27:AD326,MATCH(AJ381,Z27:Z326,0))))</f>
        <v/>
      </c>
      <c r="AL381" s="965" t="str">
        <f t="shared" si="81"/>
        <v/>
      </c>
      <c r="AM381" s="966" t="str">
        <f t="shared" si="82"/>
        <v/>
      </c>
      <c r="AN381" s="967" t="str">
        <f t="shared" si="83"/>
        <v/>
      </c>
      <c r="AO381" s="967" t="str">
        <f t="shared" si="84"/>
        <v/>
      </c>
      <c r="AP381" s="966" t="str">
        <f t="shared" si="85"/>
        <v/>
      </c>
      <c r="AQ381" s="967" t="str">
        <f>IF(AM381="","",IF(COUNTIF(BO27:BO309,TRIM(AP381))&gt;0,"EXCLUSION EXACTE",""))</f>
        <v/>
      </c>
      <c r="AR381" s="967" t="str" cm="1">
        <f t="array" ref="AR381">IF(AM381="","",IF(SUMPRODUCT(--(BO27:BO309&lt;&gt;""),--ISNUMBER(SEARCH(" "&amp;BO27:BO309&amp;" ",AP381)))&gt;0,"BLOQUE MOLLUSQUES",""))</f>
        <v/>
      </c>
      <c r="AS381" s="967" t="str" cm="1">
        <f t="array" ref="AS381">IF(AM381="","",IF(SUMPRODUCT(--(BS27:BS309&lt;&gt;""),--ISNUMBER(SEARCH(" "&amp;BS27:BS309&amp;" ",AP381)))&gt;0,"FORCE MOLLUSQUES",""))</f>
        <v/>
      </c>
      <c r="AT381" s="966" t="str">
        <f t="shared" si="86"/>
        <v/>
      </c>
      <c r="AU381" s="966" t="str">
        <f t="shared" si="88"/>
        <v/>
      </c>
      <c r="AV381" s="967" t="str">
        <f t="shared" si="87"/>
        <v/>
      </c>
      <c r="AW381" s="967" t="str" cm="1">
        <f t="array" ref="AW381">IF(AM381="","",IF(AQ381&lt;&gt;"","",IF(SUMPRODUCT(--(BM27:BM1509=AW26),--(BL27:BL1509&lt;&gt;""),--ISNUMBER(SEARCH(" "&amp;BL27:BL1509&amp;" ",AP381)))&gt;0,AW26,"")))</f>
        <v/>
      </c>
      <c r="AX381" s="967" t="str" cm="1">
        <f t="array" ref="AX381">IF(AM381="","",IF(AQ381&lt;&gt;"","",IF(SUMPRODUCT(--(BM27:BM1509=AX26),--(BL27:BL1509&lt;&gt;""),--ISNUMBER(SEARCH(" "&amp;BL27:BL1509&amp;" ",AP381)))&gt;0,AX26,"")))</f>
        <v/>
      </c>
      <c r="AY381" s="967" t="str" cm="1">
        <f t="array" ref="AY381">IF(AM381="","",IF(AQ381&lt;&gt;"","",IF(SUMPRODUCT(--(BM27:BM1509=AY26),--(BL27:BL1509&lt;&gt;""),--ISNUMBER(SEARCH(" "&amp;BL27:BL1509&amp;" ",AP381)))&gt;0,AY26,"")))</f>
        <v/>
      </c>
      <c r="AZ381" s="967" t="str" cm="1">
        <f t="array" ref="AZ381">IF(AM381="","",IF(AQ381&lt;&gt;"","",IF(SUMPRODUCT(--(BM27:BM1509=AZ26),--(BL27:BL1509&lt;&gt;""),--ISNUMBER(SEARCH(" "&amp;BL27:BL1509&amp;" ",AP381)))&gt;0,AZ26,"")))</f>
        <v/>
      </c>
      <c r="BA381" s="967" t="str" cm="1">
        <f t="array" ref="BA381">IF(AM381="","",IF(AQ381&lt;&gt;"","",IF(SUMPRODUCT(--(BM27:BM1509=BA26),--(BL27:BL1509&lt;&gt;""),--ISNUMBER(SEARCH(" "&amp;BL27:BL1509&amp;" ",AP381)))&gt;0,BA26,"")))</f>
        <v/>
      </c>
      <c r="BB381" s="967" t="str" cm="1">
        <f t="array" ref="BB381">IF(AM381="","",IF(AQ381&lt;&gt;"","",IF(SUMPRODUCT(--(BM27:BM1509=BB26),--(BL27:BL1509&lt;&gt;""),--ISNUMBER(SEARCH(" "&amp;BL27:BL1509&amp;" ",AP381)))&gt;0,BB26,"")))</f>
        <v/>
      </c>
      <c r="BC381" s="967" t="str" cm="1">
        <f t="array" ref="BC381">IF(AM381="","",IF(AQ381&lt;&gt;"","",IF(SUMPRODUCT(--(BM27:BM1509=BC26),--(BL27:BL1509&lt;&gt;""),--ISNUMBER(SEARCH(" "&amp;BL27:BL1509&amp;" ",AP381)))&gt;0,BC26,"")))</f>
        <v/>
      </c>
      <c r="BD381" s="967" t="str" cm="1">
        <f t="array" ref="BD381">IF(AM381="","",IF(AQ381&lt;&gt;"","",IF(SUMPRODUCT(--(BM27:BM1509=BD26),--(BL27:BL1509&lt;&gt;""),--ISNUMBER(SEARCH(" "&amp;BL27:BL1509&amp;" ",AP381)))&gt;0,BD26,"")))</f>
        <v/>
      </c>
      <c r="BE381" s="967" t="str" cm="1">
        <f t="array" ref="BE381">IF(AM381="","",IF(AQ381&lt;&gt;"","",IF(SUMPRODUCT(--(BM27:BM1509=BE26),--(BL27:BL1509&lt;&gt;""),--ISNUMBER(SEARCH(" "&amp;BL27:BL1509&amp;" ",AP381)))&gt;0,BE26,"")))</f>
        <v/>
      </c>
      <c r="BF381" s="967" t="str" cm="1">
        <f t="array" ref="BF381">IF(AM381="","",IF(AQ381&lt;&gt;"","",IF(SUMPRODUCT(--(BM27:BM1509=BF26),--(BL27:BL1509&lt;&gt;""),--ISNUMBER(SEARCH(" "&amp;BL27:BL1509&amp;" ",AP381)))&gt;0,BF26,"")))</f>
        <v/>
      </c>
      <c r="BG381" s="967" t="str" cm="1">
        <f t="array" ref="BG381">IF(AM381="","",IF(AQ381&lt;&gt;"","",IF(SUMPRODUCT(--(BM27:BM1509=BG26),--(BL27:BL1509&lt;&gt;""),--ISNUMBER(SEARCH(" "&amp;BL27:BL1509&amp;" ",AP381)))&gt;0,BG26,"")))</f>
        <v/>
      </c>
      <c r="BH381" s="967" t="str" cm="1">
        <f t="array" ref="BH381">IF(AM381="","",IF(AQ381&lt;&gt;"","",IF(SUMPRODUCT(--(BM27:BM1509=BH26),--(BL27:BL1509&lt;&gt;""),--ISNUMBER(SEARCH(" "&amp;BL27:BL1509&amp;" ",AP381)))&gt;0,BH26,"")))</f>
        <v/>
      </c>
      <c r="BI381" s="967" t="str" cm="1">
        <f t="array" ref="BI381">IF(AM381="","",IF(AQ381&lt;&gt;"","",IF(SUMPRODUCT(--(BM27:BM1509=BI26),--(BL27:BL1509&lt;&gt;""),--ISNUMBER(SEARCH(" "&amp;BL27:BL1509&amp;" ",AP381)))&gt;0,BI26,"")))</f>
        <v/>
      </c>
      <c r="BJ381" s="967" t="str" cm="1">
        <f t="array" ref="BJ381">IF(AM381="","",IF(AS381&lt;&gt;"",BJ26,IF(AR381&lt;&gt;"","",IF(AQ381&lt;&gt;"","",IF(SUMPRODUCT(--(BM27:BM1509=BJ26),--(BL27:BL1509&lt;&gt;""),--ISNUMBER(SEARCH(" "&amp;BL27:BL1509&amp;" ",AP381)))&gt;0,BJ26,"")))))</f>
        <v/>
      </c>
      <c r="BL381" s="968" t="s">
        <v>2371</v>
      </c>
      <c r="BM381" s="968" t="s">
        <v>1962</v>
      </c>
      <c r="CM381" s="49">
        <v>1</v>
      </c>
    </row>
    <row r="382" spans="4:91" ht="30" customHeight="1">
      <c r="D382" s="674"/>
      <c r="E382" s="680"/>
      <c r="F382" s="681"/>
      <c r="G382" s="680"/>
      <c r="H382" s="682"/>
      <c r="I382" s="891"/>
      <c r="J382" s="892"/>
      <c r="K382" s="745"/>
      <c r="L382" s="893"/>
      <c r="M382" s="894"/>
      <c r="N382" s="895"/>
      <c r="O382" s="896"/>
      <c r="P382" s="137"/>
      <c r="Q382" s="897"/>
      <c r="R382" s="751"/>
      <c r="S382" s="898"/>
      <c r="T382" s="753"/>
      <c r="U382" s="899"/>
      <c r="V382" s="900"/>
      <c r="W382" s="756"/>
      <c r="X382" s="764"/>
      <c r="AB382" s="65"/>
      <c r="AC382" s="984" t="str">
        <f t="shared" si="78"/>
        <v/>
      </c>
      <c r="AD382" s="982"/>
      <c r="AF382" s="964" t="str">
        <f>IF(AG382="","",COUNTIF(AG27:AG382,"&lt;&gt;"))</f>
        <v/>
      </c>
      <c r="AG382" s="965" t="str" cm="1">
        <f t="array" ref="AG382">IF(AK382="","",IF(LEN(AK382)&lt;=MAX(10,AF22),AK382,IFERROR(LEFT(AK382,LOOKUP(2,1/(MID(AK382,ROW(10:509),1)=" ")/(ROW(10:509)&lt;=MAX(10,AF22)),ROW(10:509))-1),LEFT(AK382,MAX(10,AF22)))))</f>
        <v/>
      </c>
      <c r="AH382" s="964" t="str">
        <f t="shared" si="79"/>
        <v/>
      </c>
      <c r="AI382" s="964" t="str">
        <f t="shared" si="80"/>
        <v/>
      </c>
      <c r="AJ382" s="964" t="str">
        <f>IF(AL381&lt;&gt;"",AJ381,IF(AJ381&lt;MAX(Z27:Z326),AJ381+1,""))</f>
        <v/>
      </c>
      <c r="AK382" s="965" t="str">
        <f>IF(AJ382="","",IF(AL381&lt;&gt;"",AL381,INDEX(AD27:AD326,MATCH(AJ382,Z27:Z326,0))))</f>
        <v/>
      </c>
      <c r="AL382" s="965" t="str">
        <f t="shared" si="81"/>
        <v/>
      </c>
      <c r="AM382" s="965" t="str">
        <f t="shared" si="82"/>
        <v/>
      </c>
      <c r="AN382" s="964" t="str">
        <f t="shared" si="83"/>
        <v/>
      </c>
      <c r="AO382" s="964" t="str">
        <f t="shared" si="84"/>
        <v/>
      </c>
      <c r="AP382" s="965" t="str">
        <f t="shared" si="85"/>
        <v/>
      </c>
      <c r="AQ382" s="964" t="str">
        <f>IF(AM382="","",IF(COUNTIF(BO27:BO309,TRIM(AP382))&gt;0,"EXCLUSION EXACTE",""))</f>
        <v/>
      </c>
      <c r="AR382" s="964" t="str" cm="1">
        <f t="array" ref="AR382">IF(AM382="","",IF(SUMPRODUCT(--(BO27:BO309&lt;&gt;""),--ISNUMBER(SEARCH(" "&amp;BO27:BO309&amp;" ",AP382)))&gt;0,"BLOQUE MOLLUSQUES",""))</f>
        <v/>
      </c>
      <c r="AS382" s="964" t="str" cm="1">
        <f t="array" ref="AS382">IF(AM382="","",IF(SUMPRODUCT(--(BS27:BS309&lt;&gt;""),--ISNUMBER(SEARCH(" "&amp;BS27:BS309&amp;" ",AP382)))&gt;0,"FORCE MOLLUSQUES",""))</f>
        <v/>
      </c>
      <c r="AT382" s="965" t="str">
        <f t="shared" si="86"/>
        <v/>
      </c>
      <c r="AU382" s="965" t="str">
        <f t="shared" si="88"/>
        <v/>
      </c>
      <c r="AV382" s="964" t="str">
        <f t="shared" si="87"/>
        <v/>
      </c>
      <c r="AW382" s="964" t="str" cm="1">
        <f t="array" ref="AW382">IF(AM382="","",IF(AQ382&lt;&gt;"","",IF(SUMPRODUCT(--(BM27:BM1509=AW26),--(BL27:BL1509&lt;&gt;""),--ISNUMBER(SEARCH(" "&amp;BL27:BL1509&amp;" ",AP382)))&gt;0,AW26,"")))</f>
        <v/>
      </c>
      <c r="AX382" s="964" t="str" cm="1">
        <f t="array" ref="AX382">IF(AM382="","",IF(AQ382&lt;&gt;"","",IF(SUMPRODUCT(--(BM27:BM1509=AX26),--(BL27:BL1509&lt;&gt;""),--ISNUMBER(SEARCH(" "&amp;BL27:BL1509&amp;" ",AP382)))&gt;0,AX26,"")))</f>
        <v/>
      </c>
      <c r="AY382" s="964" t="str" cm="1">
        <f t="array" ref="AY382">IF(AM382="","",IF(AQ382&lt;&gt;"","",IF(SUMPRODUCT(--(BM27:BM1509=AY26),--(BL27:BL1509&lt;&gt;""),--ISNUMBER(SEARCH(" "&amp;BL27:BL1509&amp;" ",AP382)))&gt;0,AY26,"")))</f>
        <v/>
      </c>
      <c r="AZ382" s="964" t="str" cm="1">
        <f t="array" ref="AZ382">IF(AM382="","",IF(AQ382&lt;&gt;"","",IF(SUMPRODUCT(--(BM27:BM1509=AZ26),--(BL27:BL1509&lt;&gt;""),--ISNUMBER(SEARCH(" "&amp;BL27:BL1509&amp;" ",AP382)))&gt;0,AZ26,"")))</f>
        <v/>
      </c>
      <c r="BA382" s="964" t="str" cm="1">
        <f t="array" ref="BA382">IF(AM382="","",IF(AQ382&lt;&gt;"","",IF(SUMPRODUCT(--(BM27:BM1509=BA26),--(BL27:BL1509&lt;&gt;""),--ISNUMBER(SEARCH(" "&amp;BL27:BL1509&amp;" ",AP382)))&gt;0,BA26,"")))</f>
        <v/>
      </c>
      <c r="BB382" s="964" t="str" cm="1">
        <f t="array" ref="BB382">IF(AM382="","",IF(AQ382&lt;&gt;"","",IF(SUMPRODUCT(--(BM27:BM1509=BB26),--(BL27:BL1509&lt;&gt;""),--ISNUMBER(SEARCH(" "&amp;BL27:BL1509&amp;" ",AP382)))&gt;0,BB26,"")))</f>
        <v/>
      </c>
      <c r="BC382" s="964" t="str" cm="1">
        <f t="array" ref="BC382">IF(AM382="","",IF(AQ382&lt;&gt;"","",IF(SUMPRODUCT(--(BM27:BM1509=BC26),--(BL27:BL1509&lt;&gt;""),--ISNUMBER(SEARCH(" "&amp;BL27:BL1509&amp;" ",AP382)))&gt;0,BC26,"")))</f>
        <v/>
      </c>
      <c r="BD382" s="964" t="str" cm="1">
        <f t="array" ref="BD382">IF(AM382="","",IF(AQ382&lt;&gt;"","",IF(SUMPRODUCT(--(BM27:BM1509=BD26),--(BL27:BL1509&lt;&gt;""),--ISNUMBER(SEARCH(" "&amp;BL27:BL1509&amp;" ",AP382)))&gt;0,BD26,"")))</f>
        <v/>
      </c>
      <c r="BE382" s="964" t="str" cm="1">
        <f t="array" ref="BE382">IF(AM382="","",IF(AQ382&lt;&gt;"","",IF(SUMPRODUCT(--(BM27:BM1509=BE26),--(BL27:BL1509&lt;&gt;""),--ISNUMBER(SEARCH(" "&amp;BL27:BL1509&amp;" ",AP382)))&gt;0,BE26,"")))</f>
        <v/>
      </c>
      <c r="BF382" s="964" t="str" cm="1">
        <f t="array" ref="BF382">IF(AM382="","",IF(AQ382&lt;&gt;"","",IF(SUMPRODUCT(--(BM27:BM1509=BF26),--(BL27:BL1509&lt;&gt;""),--ISNUMBER(SEARCH(" "&amp;BL27:BL1509&amp;" ",AP382)))&gt;0,BF26,"")))</f>
        <v/>
      </c>
      <c r="BG382" s="964" t="str" cm="1">
        <f t="array" ref="BG382">IF(AM382="","",IF(AQ382&lt;&gt;"","",IF(SUMPRODUCT(--(BM27:BM1509=BG26),--(BL27:BL1509&lt;&gt;""),--ISNUMBER(SEARCH(" "&amp;BL27:BL1509&amp;" ",AP382)))&gt;0,BG26,"")))</f>
        <v/>
      </c>
      <c r="BH382" s="964" t="str" cm="1">
        <f t="array" ref="BH382">IF(AM382="","",IF(AQ382&lt;&gt;"","",IF(SUMPRODUCT(--(BM27:BM1509=BH26),--(BL27:BL1509&lt;&gt;""),--ISNUMBER(SEARCH(" "&amp;BL27:BL1509&amp;" ",AP382)))&gt;0,BH26,"")))</f>
        <v/>
      </c>
      <c r="BI382" s="964" t="str" cm="1">
        <f t="array" ref="BI382">IF(AM382="","",IF(AQ382&lt;&gt;"","",IF(SUMPRODUCT(--(BM27:BM1509=BI26),--(BL27:BL1509&lt;&gt;""),--ISNUMBER(SEARCH(" "&amp;BL27:BL1509&amp;" ",AP382)))&gt;0,BI26,"")))</f>
        <v/>
      </c>
      <c r="BJ382" s="964" t="str" cm="1">
        <f t="array" ref="BJ382">IF(AM382="","",IF(AS382&lt;&gt;"",BJ26,IF(AR382&lt;&gt;"","",IF(AQ382&lt;&gt;"","",IF(SUMPRODUCT(--(BM27:BM1509=BJ26),--(BL27:BL1509&lt;&gt;""),--ISNUMBER(SEARCH(" "&amp;BL27:BL1509&amp;" ",AP382)))&gt;0,BJ26,"")))))</f>
        <v/>
      </c>
      <c r="BL382" s="964" t="s">
        <v>2372</v>
      </c>
      <c r="BM382" s="964" t="s">
        <v>1962</v>
      </c>
      <c r="CM382" s="49">
        <v>1</v>
      </c>
    </row>
    <row r="383" spans="4:91" ht="30" customHeight="1">
      <c r="D383" s="674"/>
      <c r="E383" s="680"/>
      <c r="F383" s="681"/>
      <c r="G383" s="680"/>
      <c r="H383" s="682"/>
      <c r="I383" s="891"/>
      <c r="J383" s="892"/>
      <c r="K383" s="745"/>
      <c r="L383" s="893"/>
      <c r="M383" s="894"/>
      <c r="N383" s="895"/>
      <c r="O383" s="896"/>
      <c r="P383" s="137"/>
      <c r="Q383" s="897"/>
      <c r="R383" s="751"/>
      <c r="S383" s="898"/>
      <c r="T383" s="753"/>
      <c r="U383" s="899"/>
      <c r="V383" s="900"/>
      <c r="W383" s="756"/>
      <c r="X383" s="764"/>
      <c r="AB383" s="65"/>
      <c r="AC383" s="984" t="str">
        <f t="shared" si="78"/>
        <v/>
      </c>
      <c r="AD383" s="982"/>
      <c r="AF383" s="963" t="str">
        <f>IF(AG383="","",COUNTIF(AG27:AG383,"&lt;&gt;"))</f>
        <v/>
      </c>
      <c r="AG383" s="958" t="str" cm="1">
        <f t="array" ref="AG383">IF(AK383="","",IF(LEN(AK383)&lt;=MAX(10,AF22),AK383,IFERROR(LEFT(AK383,LOOKUP(2,1/(MID(AK383,ROW(10:509),1)=" ")/(ROW(10:509)&lt;=MAX(10,AF22)),ROW(10:509))-1),LEFT(AK383,MAX(10,AF22)))))</f>
        <v/>
      </c>
      <c r="AH383" s="963" t="str">
        <f t="shared" si="79"/>
        <v/>
      </c>
      <c r="AI383" s="963" t="str">
        <f t="shared" si="80"/>
        <v/>
      </c>
      <c r="AJ383" s="964" t="str">
        <f>IF(AL382&lt;&gt;"",AJ382,IF(AJ382&lt;MAX(Z27:Z326),AJ382+1,""))</f>
        <v/>
      </c>
      <c r="AK383" s="965" t="str">
        <f>IF(AJ383="","",IF(AL382&lt;&gt;"",AL382,INDEX(AD27:AD326,MATCH(AJ383,Z27:Z326,0))))</f>
        <v/>
      </c>
      <c r="AL383" s="965" t="str">
        <f t="shared" si="81"/>
        <v/>
      </c>
      <c r="AM383" s="966" t="str">
        <f t="shared" si="82"/>
        <v/>
      </c>
      <c r="AN383" s="967" t="str">
        <f t="shared" si="83"/>
        <v/>
      </c>
      <c r="AO383" s="967" t="str">
        <f t="shared" si="84"/>
        <v/>
      </c>
      <c r="AP383" s="966" t="str">
        <f t="shared" si="85"/>
        <v/>
      </c>
      <c r="AQ383" s="967" t="str">
        <f>IF(AM383="","",IF(COUNTIF(BO27:BO309,TRIM(AP383))&gt;0,"EXCLUSION EXACTE",""))</f>
        <v/>
      </c>
      <c r="AR383" s="967" t="str" cm="1">
        <f t="array" ref="AR383">IF(AM383="","",IF(SUMPRODUCT(--(BO27:BO309&lt;&gt;""),--ISNUMBER(SEARCH(" "&amp;BO27:BO309&amp;" ",AP383)))&gt;0,"BLOQUE MOLLUSQUES",""))</f>
        <v/>
      </c>
      <c r="AS383" s="967" t="str" cm="1">
        <f t="array" ref="AS383">IF(AM383="","",IF(SUMPRODUCT(--(BS27:BS309&lt;&gt;""),--ISNUMBER(SEARCH(" "&amp;BS27:BS309&amp;" ",AP383)))&gt;0,"FORCE MOLLUSQUES",""))</f>
        <v/>
      </c>
      <c r="AT383" s="966" t="str">
        <f t="shared" si="86"/>
        <v/>
      </c>
      <c r="AU383" s="966" t="str">
        <f t="shared" si="88"/>
        <v/>
      </c>
      <c r="AV383" s="967" t="str">
        <f t="shared" si="87"/>
        <v/>
      </c>
      <c r="AW383" s="967" t="str" cm="1">
        <f t="array" ref="AW383">IF(AM383="","",IF(AQ383&lt;&gt;"","",IF(SUMPRODUCT(--(BM27:BM1509=AW26),--(BL27:BL1509&lt;&gt;""),--ISNUMBER(SEARCH(" "&amp;BL27:BL1509&amp;" ",AP383)))&gt;0,AW26,"")))</f>
        <v/>
      </c>
      <c r="AX383" s="967" t="str" cm="1">
        <f t="array" ref="AX383">IF(AM383="","",IF(AQ383&lt;&gt;"","",IF(SUMPRODUCT(--(BM27:BM1509=AX26),--(BL27:BL1509&lt;&gt;""),--ISNUMBER(SEARCH(" "&amp;BL27:BL1509&amp;" ",AP383)))&gt;0,AX26,"")))</f>
        <v/>
      </c>
      <c r="AY383" s="967" t="str" cm="1">
        <f t="array" ref="AY383">IF(AM383="","",IF(AQ383&lt;&gt;"","",IF(SUMPRODUCT(--(BM27:BM1509=AY26),--(BL27:BL1509&lt;&gt;""),--ISNUMBER(SEARCH(" "&amp;BL27:BL1509&amp;" ",AP383)))&gt;0,AY26,"")))</f>
        <v/>
      </c>
      <c r="AZ383" s="967" t="str" cm="1">
        <f t="array" ref="AZ383">IF(AM383="","",IF(AQ383&lt;&gt;"","",IF(SUMPRODUCT(--(BM27:BM1509=AZ26),--(BL27:BL1509&lt;&gt;""),--ISNUMBER(SEARCH(" "&amp;BL27:BL1509&amp;" ",AP383)))&gt;0,AZ26,"")))</f>
        <v/>
      </c>
      <c r="BA383" s="967" t="str" cm="1">
        <f t="array" ref="BA383">IF(AM383="","",IF(AQ383&lt;&gt;"","",IF(SUMPRODUCT(--(BM27:BM1509=BA26),--(BL27:BL1509&lt;&gt;""),--ISNUMBER(SEARCH(" "&amp;BL27:BL1509&amp;" ",AP383)))&gt;0,BA26,"")))</f>
        <v/>
      </c>
      <c r="BB383" s="967" t="str" cm="1">
        <f t="array" ref="BB383">IF(AM383="","",IF(AQ383&lt;&gt;"","",IF(SUMPRODUCT(--(BM27:BM1509=BB26),--(BL27:BL1509&lt;&gt;""),--ISNUMBER(SEARCH(" "&amp;BL27:BL1509&amp;" ",AP383)))&gt;0,BB26,"")))</f>
        <v/>
      </c>
      <c r="BC383" s="967" t="str" cm="1">
        <f t="array" ref="BC383">IF(AM383="","",IF(AQ383&lt;&gt;"","",IF(SUMPRODUCT(--(BM27:BM1509=BC26),--(BL27:BL1509&lt;&gt;""),--ISNUMBER(SEARCH(" "&amp;BL27:BL1509&amp;" ",AP383)))&gt;0,BC26,"")))</f>
        <v/>
      </c>
      <c r="BD383" s="967" t="str" cm="1">
        <f t="array" ref="BD383">IF(AM383="","",IF(AQ383&lt;&gt;"","",IF(SUMPRODUCT(--(BM27:BM1509=BD26),--(BL27:BL1509&lt;&gt;""),--ISNUMBER(SEARCH(" "&amp;BL27:BL1509&amp;" ",AP383)))&gt;0,BD26,"")))</f>
        <v/>
      </c>
      <c r="BE383" s="967" t="str" cm="1">
        <f t="array" ref="BE383">IF(AM383="","",IF(AQ383&lt;&gt;"","",IF(SUMPRODUCT(--(BM27:BM1509=BE26),--(BL27:BL1509&lt;&gt;""),--ISNUMBER(SEARCH(" "&amp;BL27:BL1509&amp;" ",AP383)))&gt;0,BE26,"")))</f>
        <v/>
      </c>
      <c r="BF383" s="967" t="str" cm="1">
        <f t="array" ref="BF383">IF(AM383="","",IF(AQ383&lt;&gt;"","",IF(SUMPRODUCT(--(BM27:BM1509=BF26),--(BL27:BL1509&lt;&gt;""),--ISNUMBER(SEARCH(" "&amp;BL27:BL1509&amp;" ",AP383)))&gt;0,BF26,"")))</f>
        <v/>
      </c>
      <c r="BG383" s="967" t="str" cm="1">
        <f t="array" ref="BG383">IF(AM383="","",IF(AQ383&lt;&gt;"","",IF(SUMPRODUCT(--(BM27:BM1509=BG26),--(BL27:BL1509&lt;&gt;""),--ISNUMBER(SEARCH(" "&amp;BL27:BL1509&amp;" ",AP383)))&gt;0,BG26,"")))</f>
        <v/>
      </c>
      <c r="BH383" s="967" t="str" cm="1">
        <f t="array" ref="BH383">IF(AM383="","",IF(AQ383&lt;&gt;"","",IF(SUMPRODUCT(--(BM27:BM1509=BH26),--(BL27:BL1509&lt;&gt;""),--ISNUMBER(SEARCH(" "&amp;BL27:BL1509&amp;" ",AP383)))&gt;0,BH26,"")))</f>
        <v/>
      </c>
      <c r="BI383" s="967" t="str" cm="1">
        <f t="array" ref="BI383">IF(AM383="","",IF(AQ383&lt;&gt;"","",IF(SUMPRODUCT(--(BM27:BM1509=BI26),--(BL27:BL1509&lt;&gt;""),--ISNUMBER(SEARCH(" "&amp;BL27:BL1509&amp;" ",AP383)))&gt;0,BI26,"")))</f>
        <v/>
      </c>
      <c r="BJ383" s="967" t="str" cm="1">
        <f t="array" ref="BJ383">IF(AM383="","",IF(AS383&lt;&gt;"",BJ26,IF(AR383&lt;&gt;"","",IF(AQ383&lt;&gt;"","",IF(SUMPRODUCT(--(BM27:BM1509=BJ26),--(BL27:BL1509&lt;&gt;""),--ISNUMBER(SEARCH(" "&amp;BL27:BL1509&amp;" ",AP383)))&gt;0,BJ26,"")))))</f>
        <v/>
      </c>
      <c r="BL383" s="968" t="s">
        <v>208</v>
      </c>
      <c r="BM383" s="968" t="s">
        <v>1962</v>
      </c>
      <c r="CM383" s="49">
        <v>1</v>
      </c>
    </row>
    <row r="384" spans="4:91" ht="30" customHeight="1">
      <c r="D384" s="674"/>
      <c r="E384" s="680"/>
      <c r="F384" s="681"/>
      <c r="G384" s="680"/>
      <c r="H384" s="682"/>
      <c r="I384" s="891"/>
      <c r="J384" s="892"/>
      <c r="K384" s="745"/>
      <c r="L384" s="893"/>
      <c r="M384" s="894"/>
      <c r="N384" s="895"/>
      <c r="O384" s="896"/>
      <c r="P384" s="137"/>
      <c r="Q384" s="897"/>
      <c r="R384" s="751"/>
      <c r="S384" s="898"/>
      <c r="T384" s="753"/>
      <c r="U384" s="899"/>
      <c r="V384" s="900"/>
      <c r="W384" s="756"/>
      <c r="X384" s="764"/>
      <c r="AB384" s="65"/>
      <c r="AC384" s="984" t="str">
        <f t="shared" si="78"/>
        <v/>
      </c>
      <c r="AD384" s="982"/>
      <c r="AF384" s="964" t="str">
        <f>IF(AG384="","",COUNTIF(AG27:AG384,"&lt;&gt;"))</f>
        <v/>
      </c>
      <c r="AG384" s="965" t="str" cm="1">
        <f t="array" ref="AG384">IF(AK384="","",IF(LEN(AK384)&lt;=MAX(10,AF22),AK384,IFERROR(LEFT(AK384,LOOKUP(2,1/(MID(AK384,ROW(10:509),1)=" ")/(ROW(10:509)&lt;=MAX(10,AF22)),ROW(10:509))-1),LEFT(AK384,MAX(10,AF22)))))</f>
        <v/>
      </c>
      <c r="AH384" s="964" t="str">
        <f t="shared" si="79"/>
        <v/>
      </c>
      <c r="AI384" s="964" t="str">
        <f t="shared" si="80"/>
        <v/>
      </c>
      <c r="AJ384" s="964" t="str">
        <f>IF(AL383&lt;&gt;"",AJ383,IF(AJ383&lt;MAX(Z27:Z326),AJ383+1,""))</f>
        <v/>
      </c>
      <c r="AK384" s="965" t="str">
        <f>IF(AJ384="","",IF(AL383&lt;&gt;"",AL383,INDEX(AD27:AD326,MATCH(AJ384,Z27:Z326,0))))</f>
        <v/>
      </c>
      <c r="AL384" s="965" t="str">
        <f t="shared" si="81"/>
        <v/>
      </c>
      <c r="AM384" s="965" t="str">
        <f t="shared" si="82"/>
        <v/>
      </c>
      <c r="AN384" s="964" t="str">
        <f t="shared" si="83"/>
        <v/>
      </c>
      <c r="AO384" s="964" t="str">
        <f t="shared" si="84"/>
        <v/>
      </c>
      <c r="AP384" s="965" t="str">
        <f t="shared" si="85"/>
        <v/>
      </c>
      <c r="AQ384" s="964" t="str">
        <f>IF(AM384="","",IF(COUNTIF(BO27:BO309,TRIM(AP384))&gt;0,"EXCLUSION EXACTE",""))</f>
        <v/>
      </c>
      <c r="AR384" s="964" t="str" cm="1">
        <f t="array" ref="AR384">IF(AM384="","",IF(SUMPRODUCT(--(BO27:BO309&lt;&gt;""),--ISNUMBER(SEARCH(" "&amp;BO27:BO309&amp;" ",AP384)))&gt;0,"BLOQUE MOLLUSQUES",""))</f>
        <v/>
      </c>
      <c r="AS384" s="964" t="str" cm="1">
        <f t="array" ref="AS384">IF(AM384="","",IF(SUMPRODUCT(--(BS27:BS309&lt;&gt;""),--ISNUMBER(SEARCH(" "&amp;BS27:BS309&amp;" ",AP384)))&gt;0,"FORCE MOLLUSQUES",""))</f>
        <v/>
      </c>
      <c r="AT384" s="965" t="str">
        <f t="shared" si="86"/>
        <v/>
      </c>
      <c r="AU384" s="965" t="str">
        <f t="shared" si="88"/>
        <v/>
      </c>
      <c r="AV384" s="964" t="str">
        <f t="shared" si="87"/>
        <v/>
      </c>
      <c r="AW384" s="964" t="str" cm="1">
        <f t="array" ref="AW384">IF(AM384="","",IF(AQ384&lt;&gt;"","",IF(SUMPRODUCT(--(BM27:BM1509=AW26),--(BL27:BL1509&lt;&gt;""),--ISNUMBER(SEARCH(" "&amp;BL27:BL1509&amp;" ",AP384)))&gt;0,AW26,"")))</f>
        <v/>
      </c>
      <c r="AX384" s="964" t="str" cm="1">
        <f t="array" ref="AX384">IF(AM384="","",IF(AQ384&lt;&gt;"","",IF(SUMPRODUCT(--(BM27:BM1509=AX26),--(BL27:BL1509&lt;&gt;""),--ISNUMBER(SEARCH(" "&amp;BL27:BL1509&amp;" ",AP384)))&gt;0,AX26,"")))</f>
        <v/>
      </c>
      <c r="AY384" s="964" t="str" cm="1">
        <f t="array" ref="AY384">IF(AM384="","",IF(AQ384&lt;&gt;"","",IF(SUMPRODUCT(--(BM27:BM1509=AY26),--(BL27:BL1509&lt;&gt;""),--ISNUMBER(SEARCH(" "&amp;BL27:BL1509&amp;" ",AP384)))&gt;0,AY26,"")))</f>
        <v/>
      </c>
      <c r="AZ384" s="964" t="str" cm="1">
        <f t="array" ref="AZ384">IF(AM384="","",IF(AQ384&lt;&gt;"","",IF(SUMPRODUCT(--(BM27:BM1509=AZ26),--(BL27:BL1509&lt;&gt;""),--ISNUMBER(SEARCH(" "&amp;BL27:BL1509&amp;" ",AP384)))&gt;0,AZ26,"")))</f>
        <v/>
      </c>
      <c r="BA384" s="964" t="str" cm="1">
        <f t="array" ref="BA384">IF(AM384="","",IF(AQ384&lt;&gt;"","",IF(SUMPRODUCT(--(BM27:BM1509=BA26),--(BL27:BL1509&lt;&gt;""),--ISNUMBER(SEARCH(" "&amp;BL27:BL1509&amp;" ",AP384)))&gt;0,BA26,"")))</f>
        <v/>
      </c>
      <c r="BB384" s="964" t="str" cm="1">
        <f t="array" ref="BB384">IF(AM384="","",IF(AQ384&lt;&gt;"","",IF(SUMPRODUCT(--(BM27:BM1509=BB26),--(BL27:BL1509&lt;&gt;""),--ISNUMBER(SEARCH(" "&amp;BL27:BL1509&amp;" ",AP384)))&gt;0,BB26,"")))</f>
        <v/>
      </c>
      <c r="BC384" s="964" t="str" cm="1">
        <f t="array" ref="BC384">IF(AM384="","",IF(AQ384&lt;&gt;"","",IF(SUMPRODUCT(--(BM27:BM1509=BC26),--(BL27:BL1509&lt;&gt;""),--ISNUMBER(SEARCH(" "&amp;BL27:BL1509&amp;" ",AP384)))&gt;0,BC26,"")))</f>
        <v/>
      </c>
      <c r="BD384" s="964" t="str" cm="1">
        <f t="array" ref="BD384">IF(AM384="","",IF(AQ384&lt;&gt;"","",IF(SUMPRODUCT(--(BM27:BM1509=BD26),--(BL27:BL1509&lt;&gt;""),--ISNUMBER(SEARCH(" "&amp;BL27:BL1509&amp;" ",AP384)))&gt;0,BD26,"")))</f>
        <v/>
      </c>
      <c r="BE384" s="964" t="str" cm="1">
        <f t="array" ref="BE384">IF(AM384="","",IF(AQ384&lt;&gt;"","",IF(SUMPRODUCT(--(BM27:BM1509=BE26),--(BL27:BL1509&lt;&gt;""),--ISNUMBER(SEARCH(" "&amp;BL27:BL1509&amp;" ",AP384)))&gt;0,BE26,"")))</f>
        <v/>
      </c>
      <c r="BF384" s="964" t="str" cm="1">
        <f t="array" ref="BF384">IF(AM384="","",IF(AQ384&lt;&gt;"","",IF(SUMPRODUCT(--(BM27:BM1509=BF26),--(BL27:BL1509&lt;&gt;""),--ISNUMBER(SEARCH(" "&amp;BL27:BL1509&amp;" ",AP384)))&gt;0,BF26,"")))</f>
        <v/>
      </c>
      <c r="BG384" s="964" t="str" cm="1">
        <f t="array" ref="BG384">IF(AM384="","",IF(AQ384&lt;&gt;"","",IF(SUMPRODUCT(--(BM27:BM1509=BG26),--(BL27:BL1509&lt;&gt;""),--ISNUMBER(SEARCH(" "&amp;BL27:BL1509&amp;" ",AP384)))&gt;0,BG26,"")))</f>
        <v/>
      </c>
      <c r="BH384" s="964" t="str" cm="1">
        <f t="array" ref="BH384">IF(AM384="","",IF(AQ384&lt;&gt;"","",IF(SUMPRODUCT(--(BM27:BM1509=BH26),--(BL27:BL1509&lt;&gt;""),--ISNUMBER(SEARCH(" "&amp;BL27:BL1509&amp;" ",AP384)))&gt;0,BH26,"")))</f>
        <v/>
      </c>
      <c r="BI384" s="964" t="str" cm="1">
        <f t="array" ref="BI384">IF(AM384="","",IF(AQ384&lt;&gt;"","",IF(SUMPRODUCT(--(BM27:BM1509=BI26),--(BL27:BL1509&lt;&gt;""),--ISNUMBER(SEARCH(" "&amp;BL27:BL1509&amp;" ",AP384)))&gt;0,BI26,"")))</f>
        <v/>
      </c>
      <c r="BJ384" s="964" t="str" cm="1">
        <f t="array" ref="BJ384">IF(AM384="","",IF(AS384&lt;&gt;"",BJ26,IF(AR384&lt;&gt;"","",IF(AQ384&lt;&gt;"","",IF(SUMPRODUCT(--(BM27:BM1509=BJ26),--(BL27:BL1509&lt;&gt;""),--ISNUMBER(SEARCH(" "&amp;BL27:BL1509&amp;" ",AP384)))&gt;0,BJ26,"")))))</f>
        <v/>
      </c>
      <c r="BL384" s="964" t="s">
        <v>568</v>
      </c>
      <c r="BM384" s="964" t="s">
        <v>1962</v>
      </c>
      <c r="CM384" s="49">
        <v>1</v>
      </c>
    </row>
    <row r="385" spans="4:91" ht="30" customHeight="1">
      <c r="D385" s="674"/>
      <c r="E385" s="680"/>
      <c r="F385" s="681"/>
      <c r="G385" s="680"/>
      <c r="H385" s="682"/>
      <c r="I385" s="891"/>
      <c r="J385" s="892"/>
      <c r="K385" s="745"/>
      <c r="L385" s="893"/>
      <c r="M385" s="894"/>
      <c r="N385" s="895"/>
      <c r="O385" s="896"/>
      <c r="P385" s="137"/>
      <c r="Q385" s="897"/>
      <c r="R385" s="751"/>
      <c r="S385" s="898"/>
      <c r="T385" s="753"/>
      <c r="U385" s="899"/>
      <c r="V385" s="900"/>
      <c r="W385" s="756"/>
      <c r="X385" s="764"/>
      <c r="AB385" s="65"/>
      <c r="AC385" s="984" t="str">
        <f t="shared" si="78"/>
        <v/>
      </c>
      <c r="AD385" s="982"/>
      <c r="AF385" s="963" t="str">
        <f>IF(AG385="","",COUNTIF(AG27:AG385,"&lt;&gt;"))</f>
        <v/>
      </c>
      <c r="AG385" s="958" t="str" cm="1">
        <f t="array" ref="AG385">IF(AK385="","",IF(LEN(AK385)&lt;=MAX(10,AF22),AK385,IFERROR(LEFT(AK385,LOOKUP(2,1/(MID(AK385,ROW(10:509),1)=" ")/(ROW(10:509)&lt;=MAX(10,AF22)),ROW(10:509))-1),LEFT(AK385,MAX(10,AF22)))))</f>
        <v/>
      </c>
      <c r="AH385" s="963" t="str">
        <f t="shared" si="79"/>
        <v/>
      </c>
      <c r="AI385" s="963" t="str">
        <f t="shared" si="80"/>
        <v/>
      </c>
      <c r="AJ385" s="964" t="str">
        <f>IF(AL384&lt;&gt;"",AJ384,IF(AJ384&lt;MAX(Z27:Z326),AJ384+1,""))</f>
        <v/>
      </c>
      <c r="AK385" s="965" t="str">
        <f>IF(AJ385="","",IF(AL384&lt;&gt;"",AL384,INDEX(AD27:AD326,MATCH(AJ385,Z27:Z326,0))))</f>
        <v/>
      </c>
      <c r="AL385" s="965" t="str">
        <f t="shared" si="81"/>
        <v/>
      </c>
      <c r="AM385" s="966" t="str">
        <f t="shared" si="82"/>
        <v/>
      </c>
      <c r="AN385" s="967" t="str">
        <f t="shared" si="83"/>
        <v/>
      </c>
      <c r="AO385" s="967" t="str">
        <f t="shared" si="84"/>
        <v/>
      </c>
      <c r="AP385" s="966" t="str">
        <f t="shared" si="85"/>
        <v/>
      </c>
      <c r="AQ385" s="967" t="str">
        <f>IF(AM385="","",IF(COUNTIF(BO27:BO309,TRIM(AP385))&gt;0,"EXCLUSION EXACTE",""))</f>
        <v/>
      </c>
      <c r="AR385" s="967" t="str" cm="1">
        <f t="array" ref="AR385">IF(AM385="","",IF(SUMPRODUCT(--(BO27:BO309&lt;&gt;""),--ISNUMBER(SEARCH(" "&amp;BO27:BO309&amp;" ",AP385)))&gt;0,"BLOQUE MOLLUSQUES",""))</f>
        <v/>
      </c>
      <c r="AS385" s="967" t="str" cm="1">
        <f t="array" ref="AS385">IF(AM385="","",IF(SUMPRODUCT(--(BS27:BS309&lt;&gt;""),--ISNUMBER(SEARCH(" "&amp;BS27:BS309&amp;" ",AP385)))&gt;0,"FORCE MOLLUSQUES",""))</f>
        <v/>
      </c>
      <c r="AT385" s="966" t="str">
        <f t="shared" si="86"/>
        <v/>
      </c>
      <c r="AU385" s="966" t="str">
        <f t="shared" si="88"/>
        <v/>
      </c>
      <c r="AV385" s="967" t="str">
        <f t="shared" si="87"/>
        <v/>
      </c>
      <c r="AW385" s="967" t="str" cm="1">
        <f t="array" ref="AW385">IF(AM385="","",IF(AQ385&lt;&gt;"","",IF(SUMPRODUCT(--(BM27:BM1509=AW26),--(BL27:BL1509&lt;&gt;""),--ISNUMBER(SEARCH(" "&amp;BL27:BL1509&amp;" ",AP385)))&gt;0,AW26,"")))</f>
        <v/>
      </c>
      <c r="AX385" s="967" t="str" cm="1">
        <f t="array" ref="AX385">IF(AM385="","",IF(AQ385&lt;&gt;"","",IF(SUMPRODUCT(--(BM27:BM1509=AX26),--(BL27:BL1509&lt;&gt;""),--ISNUMBER(SEARCH(" "&amp;BL27:BL1509&amp;" ",AP385)))&gt;0,AX26,"")))</f>
        <v/>
      </c>
      <c r="AY385" s="967" t="str" cm="1">
        <f t="array" ref="AY385">IF(AM385="","",IF(AQ385&lt;&gt;"","",IF(SUMPRODUCT(--(BM27:BM1509=AY26),--(BL27:BL1509&lt;&gt;""),--ISNUMBER(SEARCH(" "&amp;BL27:BL1509&amp;" ",AP385)))&gt;0,AY26,"")))</f>
        <v/>
      </c>
      <c r="AZ385" s="967" t="str" cm="1">
        <f t="array" ref="AZ385">IF(AM385="","",IF(AQ385&lt;&gt;"","",IF(SUMPRODUCT(--(BM27:BM1509=AZ26),--(BL27:BL1509&lt;&gt;""),--ISNUMBER(SEARCH(" "&amp;BL27:BL1509&amp;" ",AP385)))&gt;0,AZ26,"")))</f>
        <v/>
      </c>
      <c r="BA385" s="967" t="str" cm="1">
        <f t="array" ref="BA385">IF(AM385="","",IF(AQ385&lt;&gt;"","",IF(SUMPRODUCT(--(BM27:BM1509=BA26),--(BL27:BL1509&lt;&gt;""),--ISNUMBER(SEARCH(" "&amp;BL27:BL1509&amp;" ",AP385)))&gt;0,BA26,"")))</f>
        <v/>
      </c>
      <c r="BB385" s="967" t="str" cm="1">
        <f t="array" ref="BB385">IF(AM385="","",IF(AQ385&lt;&gt;"","",IF(SUMPRODUCT(--(BM27:BM1509=BB26),--(BL27:BL1509&lt;&gt;""),--ISNUMBER(SEARCH(" "&amp;BL27:BL1509&amp;" ",AP385)))&gt;0,BB26,"")))</f>
        <v/>
      </c>
      <c r="BC385" s="967" t="str" cm="1">
        <f t="array" ref="BC385">IF(AM385="","",IF(AQ385&lt;&gt;"","",IF(SUMPRODUCT(--(BM27:BM1509=BC26),--(BL27:BL1509&lt;&gt;""),--ISNUMBER(SEARCH(" "&amp;BL27:BL1509&amp;" ",AP385)))&gt;0,BC26,"")))</f>
        <v/>
      </c>
      <c r="BD385" s="967" t="str" cm="1">
        <f t="array" ref="BD385">IF(AM385="","",IF(AQ385&lt;&gt;"","",IF(SUMPRODUCT(--(BM27:BM1509=BD26),--(BL27:BL1509&lt;&gt;""),--ISNUMBER(SEARCH(" "&amp;BL27:BL1509&amp;" ",AP385)))&gt;0,BD26,"")))</f>
        <v/>
      </c>
      <c r="BE385" s="967" t="str" cm="1">
        <f t="array" ref="BE385">IF(AM385="","",IF(AQ385&lt;&gt;"","",IF(SUMPRODUCT(--(BM27:BM1509=BE26),--(BL27:BL1509&lt;&gt;""),--ISNUMBER(SEARCH(" "&amp;BL27:BL1509&amp;" ",AP385)))&gt;0,BE26,"")))</f>
        <v/>
      </c>
      <c r="BF385" s="967" t="str" cm="1">
        <f t="array" ref="BF385">IF(AM385="","",IF(AQ385&lt;&gt;"","",IF(SUMPRODUCT(--(BM27:BM1509=BF26),--(BL27:BL1509&lt;&gt;""),--ISNUMBER(SEARCH(" "&amp;BL27:BL1509&amp;" ",AP385)))&gt;0,BF26,"")))</f>
        <v/>
      </c>
      <c r="BG385" s="967" t="str" cm="1">
        <f t="array" ref="BG385">IF(AM385="","",IF(AQ385&lt;&gt;"","",IF(SUMPRODUCT(--(BM27:BM1509=BG26),--(BL27:BL1509&lt;&gt;""),--ISNUMBER(SEARCH(" "&amp;BL27:BL1509&amp;" ",AP385)))&gt;0,BG26,"")))</f>
        <v/>
      </c>
      <c r="BH385" s="967" t="str" cm="1">
        <f t="array" ref="BH385">IF(AM385="","",IF(AQ385&lt;&gt;"","",IF(SUMPRODUCT(--(BM27:BM1509=BH26),--(BL27:BL1509&lt;&gt;""),--ISNUMBER(SEARCH(" "&amp;BL27:BL1509&amp;" ",AP385)))&gt;0,BH26,"")))</f>
        <v/>
      </c>
      <c r="BI385" s="967" t="str" cm="1">
        <f t="array" ref="BI385">IF(AM385="","",IF(AQ385&lt;&gt;"","",IF(SUMPRODUCT(--(BM27:BM1509=BI26),--(BL27:BL1509&lt;&gt;""),--ISNUMBER(SEARCH(" "&amp;BL27:BL1509&amp;" ",AP385)))&gt;0,BI26,"")))</f>
        <v/>
      </c>
      <c r="BJ385" s="967" t="str" cm="1">
        <f t="array" ref="BJ385">IF(AM385="","",IF(AS385&lt;&gt;"",BJ26,IF(AR385&lt;&gt;"","",IF(AQ385&lt;&gt;"","",IF(SUMPRODUCT(--(BM27:BM1509=BJ26),--(BL27:BL1509&lt;&gt;""),--ISNUMBER(SEARCH(" "&amp;BL27:BL1509&amp;" ",AP385)))&gt;0,BJ26,"")))))</f>
        <v/>
      </c>
      <c r="BL385" s="968" t="s">
        <v>569</v>
      </c>
      <c r="BM385" s="968" t="s">
        <v>1962</v>
      </c>
      <c r="CM385" s="49">
        <v>1</v>
      </c>
    </row>
    <row r="386" spans="4:91" ht="30" customHeight="1">
      <c r="D386" s="674"/>
      <c r="E386" s="680"/>
      <c r="F386" s="681"/>
      <c r="G386" s="680"/>
      <c r="H386" s="682"/>
      <c r="I386" s="891"/>
      <c r="J386" s="892"/>
      <c r="K386" s="745"/>
      <c r="L386" s="893"/>
      <c r="M386" s="894"/>
      <c r="N386" s="895"/>
      <c r="O386" s="896"/>
      <c r="P386" s="137"/>
      <c r="Q386" s="897"/>
      <c r="R386" s="751"/>
      <c r="S386" s="898"/>
      <c r="T386" s="753"/>
      <c r="U386" s="899"/>
      <c r="V386" s="900"/>
      <c r="W386" s="756"/>
      <c r="X386" s="764"/>
      <c r="AB386" s="65"/>
      <c r="AC386" s="984" t="str">
        <f t="shared" si="78"/>
        <v/>
      </c>
      <c r="AD386" s="982"/>
      <c r="AF386" s="964" t="str">
        <f>IF(AG386="","",COUNTIF(AG27:AG386,"&lt;&gt;"))</f>
        <v/>
      </c>
      <c r="AG386" s="965" t="str" cm="1">
        <f t="array" ref="AG386">IF(AK386="","",IF(LEN(AK386)&lt;=MAX(10,AF22),AK386,IFERROR(LEFT(AK386,LOOKUP(2,1/(MID(AK386,ROW(10:509),1)=" ")/(ROW(10:509)&lt;=MAX(10,AF22)),ROW(10:509))-1),LEFT(AK386,MAX(10,AF22)))))</f>
        <v/>
      </c>
      <c r="AH386" s="964" t="str">
        <f t="shared" si="79"/>
        <v/>
      </c>
      <c r="AI386" s="964" t="str">
        <f t="shared" si="80"/>
        <v/>
      </c>
      <c r="AJ386" s="964" t="str">
        <f>IF(AL385&lt;&gt;"",AJ385,IF(AJ385&lt;MAX(Z27:Z326),AJ385+1,""))</f>
        <v/>
      </c>
      <c r="AK386" s="965" t="str">
        <f>IF(AJ386="","",IF(AL385&lt;&gt;"",AL385,INDEX(AD27:AD326,MATCH(AJ386,Z27:Z326,0))))</f>
        <v/>
      </c>
      <c r="AL386" s="965" t="str">
        <f t="shared" si="81"/>
        <v/>
      </c>
      <c r="AM386" s="965" t="str">
        <f t="shared" si="82"/>
        <v/>
      </c>
      <c r="AN386" s="964" t="str">
        <f t="shared" si="83"/>
        <v/>
      </c>
      <c r="AO386" s="964" t="str">
        <f t="shared" si="84"/>
        <v/>
      </c>
      <c r="AP386" s="965" t="str">
        <f t="shared" si="85"/>
        <v/>
      </c>
      <c r="AQ386" s="964" t="str">
        <f>IF(AM386="","",IF(COUNTIF(BO27:BO309,TRIM(AP386))&gt;0,"EXCLUSION EXACTE",""))</f>
        <v/>
      </c>
      <c r="AR386" s="964" t="str" cm="1">
        <f t="array" ref="AR386">IF(AM386="","",IF(SUMPRODUCT(--(BO27:BO309&lt;&gt;""),--ISNUMBER(SEARCH(" "&amp;BO27:BO309&amp;" ",AP386)))&gt;0,"BLOQUE MOLLUSQUES",""))</f>
        <v/>
      </c>
      <c r="AS386" s="964" t="str" cm="1">
        <f t="array" ref="AS386">IF(AM386="","",IF(SUMPRODUCT(--(BS27:BS309&lt;&gt;""),--ISNUMBER(SEARCH(" "&amp;BS27:BS309&amp;" ",AP386)))&gt;0,"FORCE MOLLUSQUES",""))</f>
        <v/>
      </c>
      <c r="AT386" s="965" t="str">
        <f t="shared" si="86"/>
        <v/>
      </c>
      <c r="AU386" s="965" t="str">
        <f t="shared" si="88"/>
        <v/>
      </c>
      <c r="AV386" s="964" t="str">
        <f t="shared" si="87"/>
        <v/>
      </c>
      <c r="AW386" s="964" t="str" cm="1">
        <f t="array" ref="AW386">IF(AM386="","",IF(AQ386&lt;&gt;"","",IF(SUMPRODUCT(--(BM27:BM1509=AW26),--(BL27:BL1509&lt;&gt;""),--ISNUMBER(SEARCH(" "&amp;BL27:BL1509&amp;" ",AP386)))&gt;0,AW26,"")))</f>
        <v/>
      </c>
      <c r="AX386" s="964" t="str" cm="1">
        <f t="array" ref="AX386">IF(AM386="","",IF(AQ386&lt;&gt;"","",IF(SUMPRODUCT(--(BM27:BM1509=AX26),--(BL27:BL1509&lt;&gt;""),--ISNUMBER(SEARCH(" "&amp;BL27:BL1509&amp;" ",AP386)))&gt;0,AX26,"")))</f>
        <v/>
      </c>
      <c r="AY386" s="964" t="str" cm="1">
        <f t="array" ref="AY386">IF(AM386="","",IF(AQ386&lt;&gt;"","",IF(SUMPRODUCT(--(BM27:BM1509=AY26),--(BL27:BL1509&lt;&gt;""),--ISNUMBER(SEARCH(" "&amp;BL27:BL1509&amp;" ",AP386)))&gt;0,AY26,"")))</f>
        <v/>
      </c>
      <c r="AZ386" s="964" t="str" cm="1">
        <f t="array" ref="AZ386">IF(AM386="","",IF(AQ386&lt;&gt;"","",IF(SUMPRODUCT(--(BM27:BM1509=AZ26),--(BL27:BL1509&lt;&gt;""),--ISNUMBER(SEARCH(" "&amp;BL27:BL1509&amp;" ",AP386)))&gt;0,AZ26,"")))</f>
        <v/>
      </c>
      <c r="BA386" s="964" t="str" cm="1">
        <f t="array" ref="BA386">IF(AM386="","",IF(AQ386&lt;&gt;"","",IF(SUMPRODUCT(--(BM27:BM1509=BA26),--(BL27:BL1509&lt;&gt;""),--ISNUMBER(SEARCH(" "&amp;BL27:BL1509&amp;" ",AP386)))&gt;0,BA26,"")))</f>
        <v/>
      </c>
      <c r="BB386" s="964" t="str" cm="1">
        <f t="array" ref="BB386">IF(AM386="","",IF(AQ386&lt;&gt;"","",IF(SUMPRODUCT(--(BM27:BM1509=BB26),--(BL27:BL1509&lt;&gt;""),--ISNUMBER(SEARCH(" "&amp;BL27:BL1509&amp;" ",AP386)))&gt;0,BB26,"")))</f>
        <v/>
      </c>
      <c r="BC386" s="964" t="str" cm="1">
        <f t="array" ref="BC386">IF(AM386="","",IF(AQ386&lt;&gt;"","",IF(SUMPRODUCT(--(BM27:BM1509=BC26),--(BL27:BL1509&lt;&gt;""),--ISNUMBER(SEARCH(" "&amp;BL27:BL1509&amp;" ",AP386)))&gt;0,BC26,"")))</f>
        <v/>
      </c>
      <c r="BD386" s="964" t="str" cm="1">
        <f t="array" ref="BD386">IF(AM386="","",IF(AQ386&lt;&gt;"","",IF(SUMPRODUCT(--(BM27:BM1509=BD26),--(BL27:BL1509&lt;&gt;""),--ISNUMBER(SEARCH(" "&amp;BL27:BL1509&amp;" ",AP386)))&gt;0,BD26,"")))</f>
        <v/>
      </c>
      <c r="BE386" s="964" t="str" cm="1">
        <f t="array" ref="BE386">IF(AM386="","",IF(AQ386&lt;&gt;"","",IF(SUMPRODUCT(--(BM27:BM1509=BE26),--(BL27:BL1509&lt;&gt;""),--ISNUMBER(SEARCH(" "&amp;BL27:BL1509&amp;" ",AP386)))&gt;0,BE26,"")))</f>
        <v/>
      </c>
      <c r="BF386" s="964" t="str" cm="1">
        <f t="array" ref="BF386">IF(AM386="","",IF(AQ386&lt;&gt;"","",IF(SUMPRODUCT(--(BM27:BM1509=BF26),--(BL27:BL1509&lt;&gt;""),--ISNUMBER(SEARCH(" "&amp;BL27:BL1509&amp;" ",AP386)))&gt;0,BF26,"")))</f>
        <v/>
      </c>
      <c r="BG386" s="964" t="str" cm="1">
        <f t="array" ref="BG386">IF(AM386="","",IF(AQ386&lt;&gt;"","",IF(SUMPRODUCT(--(BM27:BM1509=BG26),--(BL27:BL1509&lt;&gt;""),--ISNUMBER(SEARCH(" "&amp;BL27:BL1509&amp;" ",AP386)))&gt;0,BG26,"")))</f>
        <v/>
      </c>
      <c r="BH386" s="964" t="str" cm="1">
        <f t="array" ref="BH386">IF(AM386="","",IF(AQ386&lt;&gt;"","",IF(SUMPRODUCT(--(BM27:BM1509=BH26),--(BL27:BL1509&lt;&gt;""),--ISNUMBER(SEARCH(" "&amp;BL27:BL1509&amp;" ",AP386)))&gt;0,BH26,"")))</f>
        <v/>
      </c>
      <c r="BI386" s="964" t="str" cm="1">
        <f t="array" ref="BI386">IF(AM386="","",IF(AQ386&lt;&gt;"","",IF(SUMPRODUCT(--(BM27:BM1509=BI26),--(BL27:BL1509&lt;&gt;""),--ISNUMBER(SEARCH(" "&amp;BL27:BL1509&amp;" ",AP386)))&gt;0,BI26,"")))</f>
        <v/>
      </c>
      <c r="BJ386" s="964" t="str" cm="1">
        <f t="array" ref="BJ386">IF(AM386="","",IF(AS386&lt;&gt;"",BJ26,IF(AR386&lt;&gt;"","",IF(AQ386&lt;&gt;"","",IF(SUMPRODUCT(--(BM27:BM1509=BJ26),--(BL27:BL1509&lt;&gt;""),--ISNUMBER(SEARCH(" "&amp;BL27:BL1509&amp;" ",AP386)))&gt;0,BJ26,"")))))</f>
        <v/>
      </c>
      <c r="BL386" s="964" t="s">
        <v>2373</v>
      </c>
      <c r="BM386" s="964" t="s">
        <v>1962</v>
      </c>
      <c r="CM386" s="49">
        <v>1</v>
      </c>
    </row>
    <row r="387" spans="4:91" ht="30" customHeight="1">
      <c r="D387" s="674"/>
      <c r="E387" s="680"/>
      <c r="F387" s="681"/>
      <c r="G387" s="680"/>
      <c r="H387" s="682"/>
      <c r="I387" s="891"/>
      <c r="J387" s="892"/>
      <c r="K387" s="745"/>
      <c r="L387" s="893"/>
      <c r="M387" s="894"/>
      <c r="N387" s="895"/>
      <c r="O387" s="896"/>
      <c r="P387" s="137"/>
      <c r="Q387" s="897"/>
      <c r="R387" s="751"/>
      <c r="S387" s="898"/>
      <c r="T387" s="753"/>
      <c r="U387" s="899"/>
      <c r="V387" s="900"/>
      <c r="W387" s="756"/>
      <c r="X387" s="764"/>
      <c r="AB387" s="65"/>
      <c r="AC387" s="984" t="str">
        <f t="shared" si="78"/>
        <v/>
      </c>
      <c r="AD387" s="982"/>
      <c r="AF387" s="963" t="str">
        <f>IF(AG387="","",COUNTIF(AG27:AG387,"&lt;&gt;"))</f>
        <v/>
      </c>
      <c r="AG387" s="958" t="str" cm="1">
        <f t="array" ref="AG387">IF(AK387="","",IF(LEN(AK387)&lt;=MAX(10,AF22),AK387,IFERROR(LEFT(AK387,LOOKUP(2,1/(MID(AK387,ROW(10:509),1)=" ")/(ROW(10:509)&lt;=MAX(10,AF22)),ROW(10:509))-1),LEFT(AK387,MAX(10,AF22)))))</f>
        <v/>
      </c>
      <c r="AH387" s="963" t="str">
        <f t="shared" si="79"/>
        <v/>
      </c>
      <c r="AI387" s="963" t="str">
        <f t="shared" si="80"/>
        <v/>
      </c>
      <c r="AJ387" s="964" t="str">
        <f>IF(AL386&lt;&gt;"",AJ386,IF(AJ386&lt;MAX(Z27:Z326),AJ386+1,""))</f>
        <v/>
      </c>
      <c r="AK387" s="965" t="str">
        <f>IF(AJ387="","",IF(AL386&lt;&gt;"",AL386,INDEX(AD27:AD326,MATCH(AJ387,Z27:Z326,0))))</f>
        <v/>
      </c>
      <c r="AL387" s="965" t="str">
        <f t="shared" si="81"/>
        <v/>
      </c>
      <c r="AM387" s="966" t="str">
        <f t="shared" si="82"/>
        <v/>
      </c>
      <c r="AN387" s="967" t="str">
        <f t="shared" si="83"/>
        <v/>
      </c>
      <c r="AO387" s="967" t="str">
        <f t="shared" si="84"/>
        <v/>
      </c>
      <c r="AP387" s="966" t="str">
        <f t="shared" si="85"/>
        <v/>
      </c>
      <c r="AQ387" s="967" t="str">
        <f>IF(AM387="","",IF(COUNTIF(BO27:BO309,TRIM(AP387))&gt;0,"EXCLUSION EXACTE",""))</f>
        <v/>
      </c>
      <c r="AR387" s="967" t="str" cm="1">
        <f t="array" ref="AR387">IF(AM387="","",IF(SUMPRODUCT(--(BO27:BO309&lt;&gt;""),--ISNUMBER(SEARCH(" "&amp;BO27:BO309&amp;" ",AP387)))&gt;0,"BLOQUE MOLLUSQUES",""))</f>
        <v/>
      </c>
      <c r="AS387" s="967" t="str" cm="1">
        <f t="array" ref="AS387">IF(AM387="","",IF(SUMPRODUCT(--(BS27:BS309&lt;&gt;""),--ISNUMBER(SEARCH(" "&amp;BS27:BS309&amp;" ",AP387)))&gt;0,"FORCE MOLLUSQUES",""))</f>
        <v/>
      </c>
      <c r="AT387" s="966" t="str">
        <f t="shared" si="86"/>
        <v/>
      </c>
      <c r="AU387" s="966" t="str">
        <f t="shared" si="88"/>
        <v/>
      </c>
      <c r="AV387" s="967" t="str">
        <f t="shared" si="87"/>
        <v/>
      </c>
      <c r="AW387" s="967" t="str" cm="1">
        <f t="array" ref="AW387">IF(AM387="","",IF(AQ387&lt;&gt;"","",IF(SUMPRODUCT(--(BM27:BM1509=AW26),--(BL27:BL1509&lt;&gt;""),--ISNUMBER(SEARCH(" "&amp;BL27:BL1509&amp;" ",AP387)))&gt;0,AW26,"")))</f>
        <v/>
      </c>
      <c r="AX387" s="967" t="str" cm="1">
        <f t="array" ref="AX387">IF(AM387="","",IF(AQ387&lt;&gt;"","",IF(SUMPRODUCT(--(BM27:BM1509=AX26),--(BL27:BL1509&lt;&gt;""),--ISNUMBER(SEARCH(" "&amp;BL27:BL1509&amp;" ",AP387)))&gt;0,AX26,"")))</f>
        <v/>
      </c>
      <c r="AY387" s="967" t="str" cm="1">
        <f t="array" ref="AY387">IF(AM387="","",IF(AQ387&lt;&gt;"","",IF(SUMPRODUCT(--(BM27:BM1509=AY26),--(BL27:BL1509&lt;&gt;""),--ISNUMBER(SEARCH(" "&amp;BL27:BL1509&amp;" ",AP387)))&gt;0,AY26,"")))</f>
        <v/>
      </c>
      <c r="AZ387" s="967" t="str" cm="1">
        <f t="array" ref="AZ387">IF(AM387="","",IF(AQ387&lt;&gt;"","",IF(SUMPRODUCT(--(BM27:BM1509=AZ26),--(BL27:BL1509&lt;&gt;""),--ISNUMBER(SEARCH(" "&amp;BL27:BL1509&amp;" ",AP387)))&gt;0,AZ26,"")))</f>
        <v/>
      </c>
      <c r="BA387" s="967" t="str" cm="1">
        <f t="array" ref="BA387">IF(AM387="","",IF(AQ387&lt;&gt;"","",IF(SUMPRODUCT(--(BM27:BM1509=BA26),--(BL27:BL1509&lt;&gt;""),--ISNUMBER(SEARCH(" "&amp;BL27:BL1509&amp;" ",AP387)))&gt;0,BA26,"")))</f>
        <v/>
      </c>
      <c r="BB387" s="967" t="str" cm="1">
        <f t="array" ref="BB387">IF(AM387="","",IF(AQ387&lt;&gt;"","",IF(SUMPRODUCT(--(BM27:BM1509=BB26),--(BL27:BL1509&lt;&gt;""),--ISNUMBER(SEARCH(" "&amp;BL27:BL1509&amp;" ",AP387)))&gt;0,BB26,"")))</f>
        <v/>
      </c>
      <c r="BC387" s="967" t="str" cm="1">
        <f t="array" ref="BC387">IF(AM387="","",IF(AQ387&lt;&gt;"","",IF(SUMPRODUCT(--(BM27:BM1509=BC26),--(BL27:BL1509&lt;&gt;""),--ISNUMBER(SEARCH(" "&amp;BL27:BL1509&amp;" ",AP387)))&gt;0,BC26,"")))</f>
        <v/>
      </c>
      <c r="BD387" s="967" t="str" cm="1">
        <f t="array" ref="BD387">IF(AM387="","",IF(AQ387&lt;&gt;"","",IF(SUMPRODUCT(--(BM27:BM1509=BD26),--(BL27:BL1509&lt;&gt;""),--ISNUMBER(SEARCH(" "&amp;BL27:BL1509&amp;" ",AP387)))&gt;0,BD26,"")))</f>
        <v/>
      </c>
      <c r="BE387" s="967" t="str" cm="1">
        <f t="array" ref="BE387">IF(AM387="","",IF(AQ387&lt;&gt;"","",IF(SUMPRODUCT(--(BM27:BM1509=BE26),--(BL27:BL1509&lt;&gt;""),--ISNUMBER(SEARCH(" "&amp;BL27:BL1509&amp;" ",AP387)))&gt;0,BE26,"")))</f>
        <v/>
      </c>
      <c r="BF387" s="967" t="str" cm="1">
        <f t="array" ref="BF387">IF(AM387="","",IF(AQ387&lt;&gt;"","",IF(SUMPRODUCT(--(BM27:BM1509=BF26),--(BL27:BL1509&lt;&gt;""),--ISNUMBER(SEARCH(" "&amp;BL27:BL1509&amp;" ",AP387)))&gt;0,BF26,"")))</f>
        <v/>
      </c>
      <c r="BG387" s="967" t="str" cm="1">
        <f t="array" ref="BG387">IF(AM387="","",IF(AQ387&lt;&gt;"","",IF(SUMPRODUCT(--(BM27:BM1509=BG26),--(BL27:BL1509&lt;&gt;""),--ISNUMBER(SEARCH(" "&amp;BL27:BL1509&amp;" ",AP387)))&gt;0,BG26,"")))</f>
        <v/>
      </c>
      <c r="BH387" s="967" t="str" cm="1">
        <f t="array" ref="BH387">IF(AM387="","",IF(AQ387&lt;&gt;"","",IF(SUMPRODUCT(--(BM27:BM1509=BH26),--(BL27:BL1509&lt;&gt;""),--ISNUMBER(SEARCH(" "&amp;BL27:BL1509&amp;" ",AP387)))&gt;0,BH26,"")))</f>
        <v/>
      </c>
      <c r="BI387" s="967" t="str" cm="1">
        <f t="array" ref="BI387">IF(AM387="","",IF(AQ387&lt;&gt;"","",IF(SUMPRODUCT(--(BM27:BM1509=BI26),--(BL27:BL1509&lt;&gt;""),--ISNUMBER(SEARCH(" "&amp;BL27:BL1509&amp;" ",AP387)))&gt;0,BI26,"")))</f>
        <v/>
      </c>
      <c r="BJ387" s="967" t="str" cm="1">
        <f t="array" ref="BJ387">IF(AM387="","",IF(AS387&lt;&gt;"",BJ26,IF(AR387&lt;&gt;"","",IF(AQ387&lt;&gt;"","",IF(SUMPRODUCT(--(BM27:BM1509=BJ26),--(BL27:BL1509&lt;&gt;""),--ISNUMBER(SEARCH(" "&amp;BL27:BL1509&amp;" ",AP387)))&gt;0,BJ26,"")))))</f>
        <v/>
      </c>
      <c r="BL387" s="968" t="s">
        <v>2174</v>
      </c>
      <c r="BM387" s="968" t="s">
        <v>1597</v>
      </c>
      <c r="CM387" s="49">
        <v>1</v>
      </c>
    </row>
    <row r="388" spans="4:91" ht="30" customHeight="1">
      <c r="D388" s="674"/>
      <c r="E388" s="680"/>
      <c r="F388" s="681"/>
      <c r="G388" s="680"/>
      <c r="H388" s="682"/>
      <c r="I388" s="891"/>
      <c r="J388" s="892"/>
      <c r="K388" s="745"/>
      <c r="L388" s="893"/>
      <c r="M388" s="894"/>
      <c r="N388" s="895"/>
      <c r="O388" s="896"/>
      <c r="P388" s="137"/>
      <c r="Q388" s="897"/>
      <c r="R388" s="751"/>
      <c r="S388" s="898"/>
      <c r="T388" s="753"/>
      <c r="U388" s="899"/>
      <c r="V388" s="900"/>
      <c r="W388" s="756"/>
      <c r="X388" s="764"/>
      <c r="AB388" s="65"/>
      <c r="AC388" s="984" t="str">
        <f t="shared" si="78"/>
        <v/>
      </c>
      <c r="AD388" s="982"/>
      <c r="AF388" s="964" t="str">
        <f>IF(AG388="","",COUNTIF(AG27:AG388,"&lt;&gt;"))</f>
        <v/>
      </c>
      <c r="AG388" s="965" t="str" cm="1">
        <f t="array" ref="AG388">IF(AK388="","",IF(LEN(AK388)&lt;=MAX(10,AF22),AK388,IFERROR(LEFT(AK388,LOOKUP(2,1/(MID(AK388,ROW(10:509),1)=" ")/(ROW(10:509)&lt;=MAX(10,AF22)),ROW(10:509))-1),LEFT(AK388,MAX(10,AF22)))))</f>
        <v/>
      </c>
      <c r="AH388" s="964" t="str">
        <f t="shared" si="79"/>
        <v/>
      </c>
      <c r="AI388" s="964" t="str">
        <f t="shared" si="80"/>
        <v/>
      </c>
      <c r="AJ388" s="964" t="str">
        <f>IF(AL387&lt;&gt;"",AJ387,IF(AJ387&lt;MAX(Z27:Z326),AJ387+1,""))</f>
        <v/>
      </c>
      <c r="AK388" s="965" t="str">
        <f>IF(AJ388="","",IF(AL387&lt;&gt;"",AL387,INDEX(AD27:AD326,MATCH(AJ388,Z27:Z326,0))))</f>
        <v/>
      </c>
      <c r="AL388" s="965" t="str">
        <f t="shared" si="81"/>
        <v/>
      </c>
      <c r="AM388" s="965" t="str">
        <f t="shared" si="82"/>
        <v/>
      </c>
      <c r="AN388" s="964" t="str">
        <f t="shared" si="83"/>
        <v/>
      </c>
      <c r="AO388" s="964" t="str">
        <f t="shared" si="84"/>
        <v/>
      </c>
      <c r="AP388" s="965" t="str">
        <f t="shared" si="85"/>
        <v/>
      </c>
      <c r="AQ388" s="964" t="str">
        <f>IF(AM388="","",IF(COUNTIF(BO27:BO309,TRIM(AP388))&gt;0,"EXCLUSION EXACTE",""))</f>
        <v/>
      </c>
      <c r="AR388" s="964" t="str" cm="1">
        <f t="array" ref="AR388">IF(AM388="","",IF(SUMPRODUCT(--(BO27:BO309&lt;&gt;""),--ISNUMBER(SEARCH(" "&amp;BO27:BO309&amp;" ",AP388)))&gt;0,"BLOQUE MOLLUSQUES",""))</f>
        <v/>
      </c>
      <c r="AS388" s="964" t="str" cm="1">
        <f t="array" ref="AS388">IF(AM388="","",IF(SUMPRODUCT(--(BS27:BS309&lt;&gt;""),--ISNUMBER(SEARCH(" "&amp;BS27:BS309&amp;" ",AP388)))&gt;0,"FORCE MOLLUSQUES",""))</f>
        <v/>
      </c>
      <c r="AT388" s="965" t="str">
        <f t="shared" si="86"/>
        <v/>
      </c>
      <c r="AU388" s="965" t="str">
        <f t="shared" si="88"/>
        <v/>
      </c>
      <c r="AV388" s="964" t="str">
        <f t="shared" si="87"/>
        <v/>
      </c>
      <c r="AW388" s="964" t="str" cm="1">
        <f t="array" ref="AW388">IF(AM388="","",IF(AQ388&lt;&gt;"","",IF(SUMPRODUCT(--(BM27:BM1509=AW26),--(BL27:BL1509&lt;&gt;""),--ISNUMBER(SEARCH(" "&amp;BL27:BL1509&amp;" ",AP388)))&gt;0,AW26,"")))</f>
        <v/>
      </c>
      <c r="AX388" s="964" t="str" cm="1">
        <f t="array" ref="AX388">IF(AM388="","",IF(AQ388&lt;&gt;"","",IF(SUMPRODUCT(--(BM27:BM1509=AX26),--(BL27:BL1509&lt;&gt;""),--ISNUMBER(SEARCH(" "&amp;BL27:BL1509&amp;" ",AP388)))&gt;0,AX26,"")))</f>
        <v/>
      </c>
      <c r="AY388" s="964" t="str" cm="1">
        <f t="array" ref="AY388">IF(AM388="","",IF(AQ388&lt;&gt;"","",IF(SUMPRODUCT(--(BM27:BM1509=AY26),--(BL27:BL1509&lt;&gt;""),--ISNUMBER(SEARCH(" "&amp;BL27:BL1509&amp;" ",AP388)))&gt;0,AY26,"")))</f>
        <v/>
      </c>
      <c r="AZ388" s="964" t="str" cm="1">
        <f t="array" ref="AZ388">IF(AM388="","",IF(AQ388&lt;&gt;"","",IF(SUMPRODUCT(--(BM27:BM1509=AZ26),--(BL27:BL1509&lt;&gt;""),--ISNUMBER(SEARCH(" "&amp;BL27:BL1509&amp;" ",AP388)))&gt;0,AZ26,"")))</f>
        <v/>
      </c>
      <c r="BA388" s="964" t="str" cm="1">
        <f t="array" ref="BA388">IF(AM388="","",IF(AQ388&lt;&gt;"","",IF(SUMPRODUCT(--(BM27:BM1509=BA26),--(BL27:BL1509&lt;&gt;""),--ISNUMBER(SEARCH(" "&amp;BL27:BL1509&amp;" ",AP388)))&gt;0,BA26,"")))</f>
        <v/>
      </c>
      <c r="BB388" s="964" t="str" cm="1">
        <f t="array" ref="BB388">IF(AM388="","",IF(AQ388&lt;&gt;"","",IF(SUMPRODUCT(--(BM27:BM1509=BB26),--(BL27:BL1509&lt;&gt;""),--ISNUMBER(SEARCH(" "&amp;BL27:BL1509&amp;" ",AP388)))&gt;0,BB26,"")))</f>
        <v/>
      </c>
      <c r="BC388" s="964" t="str" cm="1">
        <f t="array" ref="BC388">IF(AM388="","",IF(AQ388&lt;&gt;"","",IF(SUMPRODUCT(--(BM27:BM1509=BC26),--(BL27:BL1509&lt;&gt;""),--ISNUMBER(SEARCH(" "&amp;BL27:BL1509&amp;" ",AP388)))&gt;0,BC26,"")))</f>
        <v/>
      </c>
      <c r="BD388" s="964" t="str" cm="1">
        <f t="array" ref="BD388">IF(AM388="","",IF(AQ388&lt;&gt;"","",IF(SUMPRODUCT(--(BM27:BM1509=BD26),--(BL27:BL1509&lt;&gt;""),--ISNUMBER(SEARCH(" "&amp;BL27:BL1509&amp;" ",AP388)))&gt;0,BD26,"")))</f>
        <v/>
      </c>
      <c r="BE388" s="964" t="str" cm="1">
        <f t="array" ref="BE388">IF(AM388="","",IF(AQ388&lt;&gt;"","",IF(SUMPRODUCT(--(BM27:BM1509=BE26),--(BL27:BL1509&lt;&gt;""),--ISNUMBER(SEARCH(" "&amp;BL27:BL1509&amp;" ",AP388)))&gt;0,BE26,"")))</f>
        <v/>
      </c>
      <c r="BF388" s="964" t="str" cm="1">
        <f t="array" ref="BF388">IF(AM388="","",IF(AQ388&lt;&gt;"","",IF(SUMPRODUCT(--(BM27:BM1509=BF26),--(BL27:BL1509&lt;&gt;""),--ISNUMBER(SEARCH(" "&amp;BL27:BL1509&amp;" ",AP388)))&gt;0,BF26,"")))</f>
        <v/>
      </c>
      <c r="BG388" s="964" t="str" cm="1">
        <f t="array" ref="BG388">IF(AM388="","",IF(AQ388&lt;&gt;"","",IF(SUMPRODUCT(--(BM27:BM1509=BG26),--(BL27:BL1509&lt;&gt;""),--ISNUMBER(SEARCH(" "&amp;BL27:BL1509&amp;" ",AP388)))&gt;0,BG26,"")))</f>
        <v/>
      </c>
      <c r="BH388" s="964" t="str" cm="1">
        <f t="array" ref="BH388">IF(AM388="","",IF(AQ388&lt;&gt;"","",IF(SUMPRODUCT(--(BM27:BM1509=BH26),--(BL27:BL1509&lt;&gt;""),--ISNUMBER(SEARCH(" "&amp;BL27:BL1509&amp;" ",AP388)))&gt;0,BH26,"")))</f>
        <v/>
      </c>
      <c r="BI388" s="964" t="str" cm="1">
        <f t="array" ref="BI388">IF(AM388="","",IF(AQ388&lt;&gt;"","",IF(SUMPRODUCT(--(BM27:BM1509=BI26),--(BL27:BL1509&lt;&gt;""),--ISNUMBER(SEARCH(" "&amp;BL27:BL1509&amp;" ",AP388)))&gt;0,BI26,"")))</f>
        <v/>
      </c>
      <c r="BJ388" s="964" t="str" cm="1">
        <f t="array" ref="BJ388">IF(AM388="","",IF(AS388&lt;&gt;"",BJ26,IF(AR388&lt;&gt;"","",IF(AQ388&lt;&gt;"","",IF(SUMPRODUCT(--(BM27:BM1509=BJ26),--(BL27:BL1509&lt;&gt;""),--ISNUMBER(SEARCH(" "&amp;BL27:BL1509&amp;" ",AP388)))&gt;0,BJ26,"")))))</f>
        <v/>
      </c>
      <c r="BL388" s="964" t="s">
        <v>572</v>
      </c>
      <c r="BM388" s="964" t="s">
        <v>1597</v>
      </c>
      <c r="CM388" s="49">
        <v>1</v>
      </c>
    </row>
    <row r="389" spans="4:91" ht="30" customHeight="1">
      <c r="D389" s="674"/>
      <c r="E389" s="680"/>
      <c r="F389" s="681"/>
      <c r="G389" s="680"/>
      <c r="H389" s="682"/>
      <c r="I389" s="891"/>
      <c r="J389" s="892"/>
      <c r="K389" s="745"/>
      <c r="L389" s="893"/>
      <c r="M389" s="894"/>
      <c r="N389" s="895"/>
      <c r="O389" s="896"/>
      <c r="P389" s="137"/>
      <c r="Q389" s="897"/>
      <c r="R389" s="751"/>
      <c r="S389" s="898"/>
      <c r="T389" s="753"/>
      <c r="U389" s="899"/>
      <c r="V389" s="900"/>
      <c r="W389" s="756"/>
      <c r="X389" s="764"/>
      <c r="AB389" s="65"/>
      <c r="AC389" s="984" t="str">
        <f t="shared" si="78"/>
        <v/>
      </c>
      <c r="AD389" s="982"/>
      <c r="AF389" s="963" t="str">
        <f>IF(AG389="","",COUNTIF(AG27:AG389,"&lt;&gt;"))</f>
        <v/>
      </c>
      <c r="AG389" s="958" t="str" cm="1">
        <f t="array" ref="AG389">IF(AK389="","",IF(LEN(AK389)&lt;=MAX(10,AF22),AK389,IFERROR(LEFT(AK389,LOOKUP(2,1/(MID(AK389,ROW(10:509),1)=" ")/(ROW(10:509)&lt;=MAX(10,AF22)),ROW(10:509))-1),LEFT(AK389,MAX(10,AF22)))))</f>
        <v/>
      </c>
      <c r="AH389" s="963" t="str">
        <f t="shared" si="79"/>
        <v/>
      </c>
      <c r="AI389" s="963" t="str">
        <f t="shared" si="80"/>
        <v/>
      </c>
      <c r="AJ389" s="964" t="str">
        <f>IF(AL388&lt;&gt;"",AJ388,IF(AJ388&lt;MAX(Z27:Z326),AJ388+1,""))</f>
        <v/>
      </c>
      <c r="AK389" s="965" t="str">
        <f>IF(AJ389="","",IF(AL388&lt;&gt;"",AL388,INDEX(AD27:AD326,MATCH(AJ389,Z27:Z326,0))))</f>
        <v/>
      </c>
      <c r="AL389" s="965" t="str">
        <f t="shared" si="81"/>
        <v/>
      </c>
      <c r="AM389" s="966" t="str">
        <f t="shared" si="82"/>
        <v/>
      </c>
      <c r="AN389" s="967" t="str">
        <f t="shared" si="83"/>
        <v/>
      </c>
      <c r="AO389" s="967" t="str">
        <f t="shared" si="84"/>
        <v/>
      </c>
      <c r="AP389" s="966" t="str">
        <f t="shared" si="85"/>
        <v/>
      </c>
      <c r="AQ389" s="967" t="str">
        <f>IF(AM389="","",IF(COUNTIF(BO27:BO309,TRIM(AP389))&gt;0,"EXCLUSION EXACTE",""))</f>
        <v/>
      </c>
      <c r="AR389" s="967" t="str" cm="1">
        <f t="array" ref="AR389">IF(AM389="","",IF(SUMPRODUCT(--(BO27:BO309&lt;&gt;""),--ISNUMBER(SEARCH(" "&amp;BO27:BO309&amp;" ",AP389)))&gt;0,"BLOQUE MOLLUSQUES",""))</f>
        <v/>
      </c>
      <c r="AS389" s="967" t="str" cm="1">
        <f t="array" ref="AS389">IF(AM389="","",IF(SUMPRODUCT(--(BS27:BS309&lt;&gt;""),--ISNUMBER(SEARCH(" "&amp;BS27:BS309&amp;" ",AP389)))&gt;0,"FORCE MOLLUSQUES",""))</f>
        <v/>
      </c>
      <c r="AT389" s="966" t="str">
        <f t="shared" si="86"/>
        <v/>
      </c>
      <c r="AU389" s="966" t="str">
        <f t="shared" si="88"/>
        <v/>
      </c>
      <c r="AV389" s="967" t="str">
        <f t="shared" si="87"/>
        <v/>
      </c>
      <c r="AW389" s="967" t="str" cm="1">
        <f t="array" ref="AW389">IF(AM389="","",IF(AQ389&lt;&gt;"","",IF(SUMPRODUCT(--(BM27:BM1509=AW26),--(BL27:BL1509&lt;&gt;""),--ISNUMBER(SEARCH(" "&amp;BL27:BL1509&amp;" ",AP389)))&gt;0,AW26,"")))</f>
        <v/>
      </c>
      <c r="AX389" s="967" t="str" cm="1">
        <f t="array" ref="AX389">IF(AM389="","",IF(AQ389&lt;&gt;"","",IF(SUMPRODUCT(--(BM27:BM1509=AX26),--(BL27:BL1509&lt;&gt;""),--ISNUMBER(SEARCH(" "&amp;BL27:BL1509&amp;" ",AP389)))&gt;0,AX26,"")))</f>
        <v/>
      </c>
      <c r="AY389" s="967" t="str" cm="1">
        <f t="array" ref="AY389">IF(AM389="","",IF(AQ389&lt;&gt;"","",IF(SUMPRODUCT(--(BM27:BM1509=AY26),--(BL27:BL1509&lt;&gt;""),--ISNUMBER(SEARCH(" "&amp;BL27:BL1509&amp;" ",AP389)))&gt;0,AY26,"")))</f>
        <v/>
      </c>
      <c r="AZ389" s="967" t="str" cm="1">
        <f t="array" ref="AZ389">IF(AM389="","",IF(AQ389&lt;&gt;"","",IF(SUMPRODUCT(--(BM27:BM1509=AZ26),--(BL27:BL1509&lt;&gt;""),--ISNUMBER(SEARCH(" "&amp;BL27:BL1509&amp;" ",AP389)))&gt;0,AZ26,"")))</f>
        <v/>
      </c>
      <c r="BA389" s="967" t="str" cm="1">
        <f t="array" ref="BA389">IF(AM389="","",IF(AQ389&lt;&gt;"","",IF(SUMPRODUCT(--(BM27:BM1509=BA26),--(BL27:BL1509&lt;&gt;""),--ISNUMBER(SEARCH(" "&amp;BL27:BL1509&amp;" ",AP389)))&gt;0,BA26,"")))</f>
        <v/>
      </c>
      <c r="BB389" s="967" t="str" cm="1">
        <f t="array" ref="BB389">IF(AM389="","",IF(AQ389&lt;&gt;"","",IF(SUMPRODUCT(--(BM27:BM1509=BB26),--(BL27:BL1509&lt;&gt;""),--ISNUMBER(SEARCH(" "&amp;BL27:BL1509&amp;" ",AP389)))&gt;0,BB26,"")))</f>
        <v/>
      </c>
      <c r="BC389" s="967" t="str" cm="1">
        <f t="array" ref="BC389">IF(AM389="","",IF(AQ389&lt;&gt;"","",IF(SUMPRODUCT(--(BM27:BM1509=BC26),--(BL27:BL1509&lt;&gt;""),--ISNUMBER(SEARCH(" "&amp;BL27:BL1509&amp;" ",AP389)))&gt;0,BC26,"")))</f>
        <v/>
      </c>
      <c r="BD389" s="967" t="str" cm="1">
        <f t="array" ref="BD389">IF(AM389="","",IF(AQ389&lt;&gt;"","",IF(SUMPRODUCT(--(BM27:BM1509=BD26),--(BL27:BL1509&lt;&gt;""),--ISNUMBER(SEARCH(" "&amp;BL27:BL1509&amp;" ",AP389)))&gt;0,BD26,"")))</f>
        <v/>
      </c>
      <c r="BE389" s="967" t="str" cm="1">
        <f t="array" ref="BE389">IF(AM389="","",IF(AQ389&lt;&gt;"","",IF(SUMPRODUCT(--(BM27:BM1509=BE26),--(BL27:BL1509&lt;&gt;""),--ISNUMBER(SEARCH(" "&amp;BL27:BL1509&amp;" ",AP389)))&gt;0,BE26,"")))</f>
        <v/>
      </c>
      <c r="BF389" s="967" t="str" cm="1">
        <f t="array" ref="BF389">IF(AM389="","",IF(AQ389&lt;&gt;"","",IF(SUMPRODUCT(--(BM27:BM1509=BF26),--(BL27:BL1509&lt;&gt;""),--ISNUMBER(SEARCH(" "&amp;BL27:BL1509&amp;" ",AP389)))&gt;0,BF26,"")))</f>
        <v/>
      </c>
      <c r="BG389" s="967" t="str" cm="1">
        <f t="array" ref="BG389">IF(AM389="","",IF(AQ389&lt;&gt;"","",IF(SUMPRODUCT(--(BM27:BM1509=BG26),--(BL27:BL1509&lt;&gt;""),--ISNUMBER(SEARCH(" "&amp;BL27:BL1509&amp;" ",AP389)))&gt;0,BG26,"")))</f>
        <v/>
      </c>
      <c r="BH389" s="967" t="str" cm="1">
        <f t="array" ref="BH389">IF(AM389="","",IF(AQ389&lt;&gt;"","",IF(SUMPRODUCT(--(BM27:BM1509=BH26),--(BL27:BL1509&lt;&gt;""),--ISNUMBER(SEARCH(" "&amp;BL27:BL1509&amp;" ",AP389)))&gt;0,BH26,"")))</f>
        <v/>
      </c>
      <c r="BI389" s="967" t="str" cm="1">
        <f t="array" ref="BI389">IF(AM389="","",IF(AQ389&lt;&gt;"","",IF(SUMPRODUCT(--(BM27:BM1509=BI26),--(BL27:BL1509&lt;&gt;""),--ISNUMBER(SEARCH(" "&amp;BL27:BL1509&amp;" ",AP389)))&gt;0,BI26,"")))</f>
        <v/>
      </c>
      <c r="BJ389" s="967" t="str" cm="1">
        <f t="array" ref="BJ389">IF(AM389="","",IF(AS389&lt;&gt;"",BJ26,IF(AR389&lt;&gt;"","",IF(AQ389&lt;&gt;"","",IF(SUMPRODUCT(--(BM27:BM1509=BJ26),--(BL27:BL1509&lt;&gt;""),--ISNUMBER(SEARCH(" "&amp;BL27:BL1509&amp;" ",AP389)))&gt;0,BJ26,"")))))</f>
        <v/>
      </c>
      <c r="BL389" s="968" t="s">
        <v>2374</v>
      </c>
      <c r="BM389" s="968" t="s">
        <v>1597</v>
      </c>
      <c r="CM389" s="49">
        <v>1</v>
      </c>
    </row>
    <row r="390" spans="4:91" ht="30" customHeight="1">
      <c r="D390" s="674"/>
      <c r="E390" s="680"/>
      <c r="F390" s="681"/>
      <c r="G390" s="680"/>
      <c r="H390" s="682"/>
      <c r="I390" s="891"/>
      <c r="J390" s="892"/>
      <c r="K390" s="745"/>
      <c r="L390" s="893"/>
      <c r="M390" s="894"/>
      <c r="N390" s="895"/>
      <c r="O390" s="896"/>
      <c r="P390" s="137"/>
      <c r="Q390" s="897"/>
      <c r="R390" s="751"/>
      <c r="S390" s="898"/>
      <c r="T390" s="753"/>
      <c r="U390" s="899"/>
      <c r="V390" s="900"/>
      <c r="W390" s="756"/>
      <c r="X390" s="764"/>
      <c r="AB390" s="65"/>
      <c r="AC390" s="984" t="str">
        <f t="shared" si="78"/>
        <v/>
      </c>
      <c r="AD390" s="982"/>
      <c r="AF390" s="964" t="str">
        <f>IF(AG390="","",COUNTIF(AG27:AG390,"&lt;&gt;"))</f>
        <v/>
      </c>
      <c r="AG390" s="965" t="str" cm="1">
        <f t="array" ref="AG390">IF(AK390="","",IF(LEN(AK390)&lt;=MAX(10,AF22),AK390,IFERROR(LEFT(AK390,LOOKUP(2,1/(MID(AK390,ROW(10:509),1)=" ")/(ROW(10:509)&lt;=MAX(10,AF22)),ROW(10:509))-1),LEFT(AK390,MAX(10,AF22)))))</f>
        <v/>
      </c>
      <c r="AH390" s="964" t="str">
        <f t="shared" si="79"/>
        <v/>
      </c>
      <c r="AI390" s="964" t="str">
        <f t="shared" si="80"/>
        <v/>
      </c>
      <c r="AJ390" s="964" t="str">
        <f>IF(AL389&lt;&gt;"",AJ389,IF(AJ389&lt;MAX(Z27:Z326),AJ389+1,""))</f>
        <v/>
      </c>
      <c r="AK390" s="965" t="str">
        <f>IF(AJ390="","",IF(AL389&lt;&gt;"",AL389,INDEX(AD27:AD326,MATCH(AJ390,Z27:Z326,0))))</f>
        <v/>
      </c>
      <c r="AL390" s="965" t="str">
        <f t="shared" si="81"/>
        <v/>
      </c>
      <c r="AM390" s="965" t="str">
        <f t="shared" si="82"/>
        <v/>
      </c>
      <c r="AN390" s="964" t="str">
        <f t="shared" si="83"/>
        <v/>
      </c>
      <c r="AO390" s="964" t="str">
        <f t="shared" si="84"/>
        <v/>
      </c>
      <c r="AP390" s="965" t="str">
        <f t="shared" si="85"/>
        <v/>
      </c>
      <c r="AQ390" s="964" t="str">
        <f>IF(AM390="","",IF(COUNTIF(BO27:BO309,TRIM(AP390))&gt;0,"EXCLUSION EXACTE",""))</f>
        <v/>
      </c>
      <c r="AR390" s="964" t="str" cm="1">
        <f t="array" ref="AR390">IF(AM390="","",IF(SUMPRODUCT(--(BO27:BO309&lt;&gt;""),--ISNUMBER(SEARCH(" "&amp;BO27:BO309&amp;" ",AP390)))&gt;0,"BLOQUE MOLLUSQUES",""))</f>
        <v/>
      </c>
      <c r="AS390" s="964" t="str" cm="1">
        <f t="array" ref="AS390">IF(AM390="","",IF(SUMPRODUCT(--(BS27:BS309&lt;&gt;""),--ISNUMBER(SEARCH(" "&amp;BS27:BS309&amp;" ",AP390)))&gt;0,"FORCE MOLLUSQUES",""))</f>
        <v/>
      </c>
      <c r="AT390" s="965" t="str">
        <f t="shared" si="86"/>
        <v/>
      </c>
      <c r="AU390" s="965" t="str">
        <f t="shared" si="88"/>
        <v/>
      </c>
      <c r="AV390" s="964" t="str">
        <f t="shared" si="87"/>
        <v/>
      </c>
      <c r="AW390" s="964" t="str" cm="1">
        <f t="array" ref="AW390">IF(AM390="","",IF(AQ390&lt;&gt;"","",IF(SUMPRODUCT(--(BM27:BM1509=AW26),--(BL27:BL1509&lt;&gt;""),--ISNUMBER(SEARCH(" "&amp;BL27:BL1509&amp;" ",AP390)))&gt;0,AW26,"")))</f>
        <v/>
      </c>
      <c r="AX390" s="964" t="str" cm="1">
        <f t="array" ref="AX390">IF(AM390="","",IF(AQ390&lt;&gt;"","",IF(SUMPRODUCT(--(BM27:BM1509=AX26),--(BL27:BL1509&lt;&gt;""),--ISNUMBER(SEARCH(" "&amp;BL27:BL1509&amp;" ",AP390)))&gt;0,AX26,"")))</f>
        <v/>
      </c>
      <c r="AY390" s="964" t="str" cm="1">
        <f t="array" ref="AY390">IF(AM390="","",IF(AQ390&lt;&gt;"","",IF(SUMPRODUCT(--(BM27:BM1509=AY26),--(BL27:BL1509&lt;&gt;""),--ISNUMBER(SEARCH(" "&amp;BL27:BL1509&amp;" ",AP390)))&gt;0,AY26,"")))</f>
        <v/>
      </c>
      <c r="AZ390" s="964" t="str" cm="1">
        <f t="array" ref="AZ390">IF(AM390="","",IF(AQ390&lt;&gt;"","",IF(SUMPRODUCT(--(BM27:BM1509=AZ26),--(BL27:BL1509&lt;&gt;""),--ISNUMBER(SEARCH(" "&amp;BL27:BL1509&amp;" ",AP390)))&gt;0,AZ26,"")))</f>
        <v/>
      </c>
      <c r="BA390" s="964" t="str" cm="1">
        <f t="array" ref="BA390">IF(AM390="","",IF(AQ390&lt;&gt;"","",IF(SUMPRODUCT(--(BM27:BM1509=BA26),--(BL27:BL1509&lt;&gt;""),--ISNUMBER(SEARCH(" "&amp;BL27:BL1509&amp;" ",AP390)))&gt;0,BA26,"")))</f>
        <v/>
      </c>
      <c r="BB390" s="964" t="str" cm="1">
        <f t="array" ref="BB390">IF(AM390="","",IF(AQ390&lt;&gt;"","",IF(SUMPRODUCT(--(BM27:BM1509=BB26),--(BL27:BL1509&lt;&gt;""),--ISNUMBER(SEARCH(" "&amp;BL27:BL1509&amp;" ",AP390)))&gt;0,BB26,"")))</f>
        <v/>
      </c>
      <c r="BC390" s="964" t="str" cm="1">
        <f t="array" ref="BC390">IF(AM390="","",IF(AQ390&lt;&gt;"","",IF(SUMPRODUCT(--(BM27:BM1509=BC26),--(BL27:BL1509&lt;&gt;""),--ISNUMBER(SEARCH(" "&amp;BL27:BL1509&amp;" ",AP390)))&gt;0,BC26,"")))</f>
        <v/>
      </c>
      <c r="BD390" s="964" t="str" cm="1">
        <f t="array" ref="BD390">IF(AM390="","",IF(AQ390&lt;&gt;"","",IF(SUMPRODUCT(--(BM27:BM1509=BD26),--(BL27:BL1509&lt;&gt;""),--ISNUMBER(SEARCH(" "&amp;BL27:BL1509&amp;" ",AP390)))&gt;0,BD26,"")))</f>
        <v/>
      </c>
      <c r="BE390" s="964" t="str" cm="1">
        <f t="array" ref="BE390">IF(AM390="","",IF(AQ390&lt;&gt;"","",IF(SUMPRODUCT(--(BM27:BM1509=BE26),--(BL27:BL1509&lt;&gt;""),--ISNUMBER(SEARCH(" "&amp;BL27:BL1509&amp;" ",AP390)))&gt;0,BE26,"")))</f>
        <v/>
      </c>
      <c r="BF390" s="964" t="str" cm="1">
        <f t="array" ref="BF390">IF(AM390="","",IF(AQ390&lt;&gt;"","",IF(SUMPRODUCT(--(BM27:BM1509=BF26),--(BL27:BL1509&lt;&gt;""),--ISNUMBER(SEARCH(" "&amp;BL27:BL1509&amp;" ",AP390)))&gt;0,BF26,"")))</f>
        <v/>
      </c>
      <c r="BG390" s="964" t="str" cm="1">
        <f t="array" ref="BG390">IF(AM390="","",IF(AQ390&lt;&gt;"","",IF(SUMPRODUCT(--(BM27:BM1509=BG26),--(BL27:BL1509&lt;&gt;""),--ISNUMBER(SEARCH(" "&amp;BL27:BL1509&amp;" ",AP390)))&gt;0,BG26,"")))</f>
        <v/>
      </c>
      <c r="BH390" s="964" t="str" cm="1">
        <f t="array" ref="BH390">IF(AM390="","",IF(AQ390&lt;&gt;"","",IF(SUMPRODUCT(--(BM27:BM1509=BH26),--(BL27:BL1509&lt;&gt;""),--ISNUMBER(SEARCH(" "&amp;BL27:BL1509&amp;" ",AP390)))&gt;0,BH26,"")))</f>
        <v/>
      </c>
      <c r="BI390" s="964" t="str" cm="1">
        <f t="array" ref="BI390">IF(AM390="","",IF(AQ390&lt;&gt;"","",IF(SUMPRODUCT(--(BM27:BM1509=BI26),--(BL27:BL1509&lt;&gt;""),--ISNUMBER(SEARCH(" "&amp;BL27:BL1509&amp;" ",AP390)))&gt;0,BI26,"")))</f>
        <v/>
      </c>
      <c r="BJ390" s="964" t="str" cm="1">
        <f t="array" ref="BJ390">IF(AM390="","",IF(AS390&lt;&gt;"",BJ26,IF(AR390&lt;&gt;"","",IF(AQ390&lt;&gt;"","",IF(SUMPRODUCT(--(BM27:BM1509=BJ26),--(BL27:BL1509&lt;&gt;""),--ISNUMBER(SEARCH(" "&amp;BL27:BL1509&amp;" ",AP390)))&gt;0,BJ26,"")))))</f>
        <v/>
      </c>
      <c r="BL390" s="964" t="s">
        <v>2375</v>
      </c>
      <c r="BM390" s="964" t="s">
        <v>1597</v>
      </c>
      <c r="CM390" s="49">
        <v>1</v>
      </c>
    </row>
    <row r="391" spans="4:91" ht="30" customHeight="1">
      <c r="D391" s="674"/>
      <c r="E391" s="680"/>
      <c r="F391" s="681"/>
      <c r="G391" s="680"/>
      <c r="H391" s="682"/>
      <c r="I391" s="891"/>
      <c r="J391" s="892"/>
      <c r="K391" s="745"/>
      <c r="L391" s="893"/>
      <c r="M391" s="894"/>
      <c r="N391" s="895"/>
      <c r="O391" s="896"/>
      <c r="P391" s="137"/>
      <c r="Q391" s="897"/>
      <c r="R391" s="751"/>
      <c r="S391" s="898"/>
      <c r="T391" s="753"/>
      <c r="U391" s="899"/>
      <c r="V391" s="900"/>
      <c r="W391" s="756"/>
      <c r="X391" s="764"/>
      <c r="AB391" s="65"/>
      <c r="AC391" s="984" t="str">
        <f t="shared" si="78"/>
        <v/>
      </c>
      <c r="AD391" s="982"/>
      <c r="AF391" s="963" t="str">
        <f>IF(AG391="","",COUNTIF(AG27:AG391,"&lt;&gt;"))</f>
        <v/>
      </c>
      <c r="AG391" s="958" t="str" cm="1">
        <f t="array" ref="AG391">IF(AK391="","",IF(LEN(AK391)&lt;=MAX(10,AF22),AK391,IFERROR(LEFT(AK391,LOOKUP(2,1/(MID(AK391,ROW(10:509),1)=" ")/(ROW(10:509)&lt;=MAX(10,AF22)),ROW(10:509))-1),LEFT(AK391,MAX(10,AF22)))))</f>
        <v/>
      </c>
      <c r="AH391" s="963" t="str">
        <f t="shared" si="79"/>
        <v/>
      </c>
      <c r="AI391" s="963" t="str">
        <f t="shared" si="80"/>
        <v/>
      </c>
      <c r="AJ391" s="964" t="str">
        <f>IF(AL390&lt;&gt;"",AJ390,IF(AJ390&lt;MAX(Z27:Z326),AJ390+1,""))</f>
        <v/>
      </c>
      <c r="AK391" s="965" t="str">
        <f>IF(AJ391="","",IF(AL390&lt;&gt;"",AL390,INDEX(AD27:AD326,MATCH(AJ391,Z27:Z326,0))))</f>
        <v/>
      </c>
      <c r="AL391" s="965" t="str">
        <f t="shared" si="81"/>
        <v/>
      </c>
      <c r="AM391" s="966" t="str">
        <f t="shared" si="82"/>
        <v/>
      </c>
      <c r="AN391" s="967" t="str">
        <f t="shared" si="83"/>
        <v/>
      </c>
      <c r="AO391" s="967" t="str">
        <f t="shared" si="84"/>
        <v/>
      </c>
      <c r="AP391" s="966" t="str">
        <f t="shared" si="85"/>
        <v/>
      </c>
      <c r="AQ391" s="967" t="str">
        <f>IF(AM391="","",IF(COUNTIF(BO27:BO309,TRIM(AP391))&gt;0,"EXCLUSION EXACTE",""))</f>
        <v/>
      </c>
      <c r="AR391" s="967" t="str" cm="1">
        <f t="array" ref="AR391">IF(AM391="","",IF(SUMPRODUCT(--(BO27:BO309&lt;&gt;""),--ISNUMBER(SEARCH(" "&amp;BO27:BO309&amp;" ",AP391)))&gt;0,"BLOQUE MOLLUSQUES",""))</f>
        <v/>
      </c>
      <c r="AS391" s="967" t="str" cm="1">
        <f t="array" ref="AS391">IF(AM391="","",IF(SUMPRODUCT(--(BS27:BS309&lt;&gt;""),--ISNUMBER(SEARCH(" "&amp;BS27:BS309&amp;" ",AP391)))&gt;0,"FORCE MOLLUSQUES",""))</f>
        <v/>
      </c>
      <c r="AT391" s="966" t="str">
        <f t="shared" si="86"/>
        <v/>
      </c>
      <c r="AU391" s="966" t="str">
        <f t="shared" si="88"/>
        <v/>
      </c>
      <c r="AV391" s="967" t="str">
        <f t="shared" si="87"/>
        <v/>
      </c>
      <c r="AW391" s="967" t="str" cm="1">
        <f t="array" ref="AW391">IF(AM391="","",IF(AQ391&lt;&gt;"","",IF(SUMPRODUCT(--(BM27:BM1509=AW26),--(BL27:BL1509&lt;&gt;""),--ISNUMBER(SEARCH(" "&amp;BL27:BL1509&amp;" ",AP391)))&gt;0,AW26,"")))</f>
        <v/>
      </c>
      <c r="AX391" s="967" t="str" cm="1">
        <f t="array" ref="AX391">IF(AM391="","",IF(AQ391&lt;&gt;"","",IF(SUMPRODUCT(--(BM27:BM1509=AX26),--(BL27:BL1509&lt;&gt;""),--ISNUMBER(SEARCH(" "&amp;BL27:BL1509&amp;" ",AP391)))&gt;0,AX26,"")))</f>
        <v/>
      </c>
      <c r="AY391" s="967" t="str" cm="1">
        <f t="array" ref="AY391">IF(AM391="","",IF(AQ391&lt;&gt;"","",IF(SUMPRODUCT(--(BM27:BM1509=AY26),--(BL27:BL1509&lt;&gt;""),--ISNUMBER(SEARCH(" "&amp;BL27:BL1509&amp;" ",AP391)))&gt;0,AY26,"")))</f>
        <v/>
      </c>
      <c r="AZ391" s="967" t="str" cm="1">
        <f t="array" ref="AZ391">IF(AM391="","",IF(AQ391&lt;&gt;"","",IF(SUMPRODUCT(--(BM27:BM1509=AZ26),--(BL27:BL1509&lt;&gt;""),--ISNUMBER(SEARCH(" "&amp;BL27:BL1509&amp;" ",AP391)))&gt;0,AZ26,"")))</f>
        <v/>
      </c>
      <c r="BA391" s="967" t="str" cm="1">
        <f t="array" ref="BA391">IF(AM391="","",IF(AQ391&lt;&gt;"","",IF(SUMPRODUCT(--(BM27:BM1509=BA26),--(BL27:BL1509&lt;&gt;""),--ISNUMBER(SEARCH(" "&amp;BL27:BL1509&amp;" ",AP391)))&gt;0,BA26,"")))</f>
        <v/>
      </c>
      <c r="BB391" s="967" t="str" cm="1">
        <f t="array" ref="BB391">IF(AM391="","",IF(AQ391&lt;&gt;"","",IF(SUMPRODUCT(--(BM27:BM1509=BB26),--(BL27:BL1509&lt;&gt;""),--ISNUMBER(SEARCH(" "&amp;BL27:BL1509&amp;" ",AP391)))&gt;0,BB26,"")))</f>
        <v/>
      </c>
      <c r="BC391" s="967" t="str" cm="1">
        <f t="array" ref="BC391">IF(AM391="","",IF(AQ391&lt;&gt;"","",IF(SUMPRODUCT(--(BM27:BM1509=BC26),--(BL27:BL1509&lt;&gt;""),--ISNUMBER(SEARCH(" "&amp;BL27:BL1509&amp;" ",AP391)))&gt;0,BC26,"")))</f>
        <v/>
      </c>
      <c r="BD391" s="967" t="str" cm="1">
        <f t="array" ref="BD391">IF(AM391="","",IF(AQ391&lt;&gt;"","",IF(SUMPRODUCT(--(BM27:BM1509=BD26),--(BL27:BL1509&lt;&gt;""),--ISNUMBER(SEARCH(" "&amp;BL27:BL1509&amp;" ",AP391)))&gt;0,BD26,"")))</f>
        <v/>
      </c>
      <c r="BE391" s="967" t="str" cm="1">
        <f t="array" ref="BE391">IF(AM391="","",IF(AQ391&lt;&gt;"","",IF(SUMPRODUCT(--(BM27:BM1509=BE26),--(BL27:BL1509&lt;&gt;""),--ISNUMBER(SEARCH(" "&amp;BL27:BL1509&amp;" ",AP391)))&gt;0,BE26,"")))</f>
        <v/>
      </c>
      <c r="BF391" s="967" t="str" cm="1">
        <f t="array" ref="BF391">IF(AM391="","",IF(AQ391&lt;&gt;"","",IF(SUMPRODUCT(--(BM27:BM1509=BF26),--(BL27:BL1509&lt;&gt;""),--ISNUMBER(SEARCH(" "&amp;BL27:BL1509&amp;" ",AP391)))&gt;0,BF26,"")))</f>
        <v/>
      </c>
      <c r="BG391" s="967" t="str" cm="1">
        <f t="array" ref="BG391">IF(AM391="","",IF(AQ391&lt;&gt;"","",IF(SUMPRODUCT(--(BM27:BM1509=BG26),--(BL27:BL1509&lt;&gt;""),--ISNUMBER(SEARCH(" "&amp;BL27:BL1509&amp;" ",AP391)))&gt;0,BG26,"")))</f>
        <v/>
      </c>
      <c r="BH391" s="967" t="str" cm="1">
        <f t="array" ref="BH391">IF(AM391="","",IF(AQ391&lt;&gt;"","",IF(SUMPRODUCT(--(BM27:BM1509=BH26),--(BL27:BL1509&lt;&gt;""),--ISNUMBER(SEARCH(" "&amp;BL27:BL1509&amp;" ",AP391)))&gt;0,BH26,"")))</f>
        <v/>
      </c>
      <c r="BI391" s="967" t="str" cm="1">
        <f t="array" ref="BI391">IF(AM391="","",IF(AQ391&lt;&gt;"","",IF(SUMPRODUCT(--(BM27:BM1509=BI26),--(BL27:BL1509&lt;&gt;""),--ISNUMBER(SEARCH(" "&amp;BL27:BL1509&amp;" ",AP391)))&gt;0,BI26,"")))</f>
        <v/>
      </c>
      <c r="BJ391" s="967" t="str" cm="1">
        <f t="array" ref="BJ391">IF(AM391="","",IF(AS391&lt;&gt;"",BJ26,IF(AR391&lt;&gt;"","",IF(AQ391&lt;&gt;"","",IF(SUMPRODUCT(--(BM27:BM1509=BJ26),--(BL27:BL1509&lt;&gt;""),--ISNUMBER(SEARCH(" "&amp;BL27:BL1509&amp;" ",AP391)))&gt;0,BJ26,"")))))</f>
        <v/>
      </c>
      <c r="BL391" s="968" t="s">
        <v>2376</v>
      </c>
      <c r="BM391" s="968" t="s">
        <v>1597</v>
      </c>
      <c r="CM391" s="49">
        <v>1</v>
      </c>
    </row>
    <row r="392" spans="4:91" ht="30" customHeight="1">
      <c r="D392" s="674"/>
      <c r="E392" s="680"/>
      <c r="F392" s="681"/>
      <c r="G392" s="680"/>
      <c r="H392" s="682"/>
      <c r="I392" s="891"/>
      <c r="J392" s="892"/>
      <c r="K392" s="745"/>
      <c r="L392" s="893"/>
      <c r="M392" s="894"/>
      <c r="N392" s="895"/>
      <c r="O392" s="896"/>
      <c r="P392" s="137"/>
      <c r="Q392" s="897"/>
      <c r="R392" s="751"/>
      <c r="S392" s="898"/>
      <c r="T392" s="753"/>
      <c r="U392" s="899"/>
      <c r="V392" s="900"/>
      <c r="W392" s="756"/>
      <c r="X392" s="764"/>
      <c r="AB392" s="65"/>
      <c r="AC392" s="984" t="str">
        <f t="shared" si="78"/>
        <v/>
      </c>
      <c r="AD392" s="982"/>
      <c r="AF392" s="964" t="str">
        <f>IF(AG392="","",COUNTIF(AG27:AG392,"&lt;&gt;"))</f>
        <v/>
      </c>
      <c r="AG392" s="965" t="str" cm="1">
        <f t="array" ref="AG392">IF(AK392="","",IF(LEN(AK392)&lt;=MAX(10,AF22),AK392,IFERROR(LEFT(AK392,LOOKUP(2,1/(MID(AK392,ROW(10:509),1)=" ")/(ROW(10:509)&lt;=MAX(10,AF22)),ROW(10:509))-1),LEFT(AK392,MAX(10,AF22)))))</f>
        <v/>
      </c>
      <c r="AH392" s="964" t="str">
        <f t="shared" si="79"/>
        <v/>
      </c>
      <c r="AI392" s="964" t="str">
        <f t="shared" si="80"/>
        <v/>
      </c>
      <c r="AJ392" s="964" t="str">
        <f>IF(AL391&lt;&gt;"",AJ391,IF(AJ391&lt;MAX(Z27:Z326),AJ391+1,""))</f>
        <v/>
      </c>
      <c r="AK392" s="965" t="str">
        <f>IF(AJ392="","",IF(AL391&lt;&gt;"",AL391,INDEX(AD27:AD326,MATCH(AJ392,Z27:Z326,0))))</f>
        <v/>
      </c>
      <c r="AL392" s="965" t="str">
        <f t="shared" si="81"/>
        <v/>
      </c>
      <c r="AM392" s="965" t="str">
        <f t="shared" si="82"/>
        <v/>
      </c>
      <c r="AN392" s="964" t="str">
        <f t="shared" si="83"/>
        <v/>
      </c>
      <c r="AO392" s="964" t="str">
        <f t="shared" si="84"/>
        <v/>
      </c>
      <c r="AP392" s="965" t="str">
        <f t="shared" si="85"/>
        <v/>
      </c>
      <c r="AQ392" s="964" t="str">
        <f>IF(AM392="","",IF(COUNTIF(BO27:BO309,TRIM(AP392))&gt;0,"EXCLUSION EXACTE",""))</f>
        <v/>
      </c>
      <c r="AR392" s="964" t="str" cm="1">
        <f t="array" ref="AR392">IF(AM392="","",IF(SUMPRODUCT(--(BO27:BO309&lt;&gt;""),--ISNUMBER(SEARCH(" "&amp;BO27:BO309&amp;" ",AP392)))&gt;0,"BLOQUE MOLLUSQUES",""))</f>
        <v/>
      </c>
      <c r="AS392" s="964" t="str" cm="1">
        <f t="array" ref="AS392">IF(AM392="","",IF(SUMPRODUCT(--(BS27:BS309&lt;&gt;""),--ISNUMBER(SEARCH(" "&amp;BS27:BS309&amp;" ",AP392)))&gt;0,"FORCE MOLLUSQUES",""))</f>
        <v/>
      </c>
      <c r="AT392" s="965" t="str">
        <f t="shared" si="86"/>
        <v/>
      </c>
      <c r="AU392" s="965" t="str">
        <f t="shared" si="88"/>
        <v/>
      </c>
      <c r="AV392" s="964" t="str">
        <f t="shared" si="87"/>
        <v/>
      </c>
      <c r="AW392" s="964" t="str" cm="1">
        <f t="array" ref="AW392">IF(AM392="","",IF(AQ392&lt;&gt;"","",IF(SUMPRODUCT(--(BM27:BM1509=AW26),--(BL27:BL1509&lt;&gt;""),--ISNUMBER(SEARCH(" "&amp;BL27:BL1509&amp;" ",AP392)))&gt;0,AW26,"")))</f>
        <v/>
      </c>
      <c r="AX392" s="964" t="str" cm="1">
        <f t="array" ref="AX392">IF(AM392="","",IF(AQ392&lt;&gt;"","",IF(SUMPRODUCT(--(BM27:BM1509=AX26),--(BL27:BL1509&lt;&gt;""),--ISNUMBER(SEARCH(" "&amp;BL27:BL1509&amp;" ",AP392)))&gt;0,AX26,"")))</f>
        <v/>
      </c>
      <c r="AY392" s="964" t="str" cm="1">
        <f t="array" ref="AY392">IF(AM392="","",IF(AQ392&lt;&gt;"","",IF(SUMPRODUCT(--(BM27:BM1509=AY26),--(BL27:BL1509&lt;&gt;""),--ISNUMBER(SEARCH(" "&amp;BL27:BL1509&amp;" ",AP392)))&gt;0,AY26,"")))</f>
        <v/>
      </c>
      <c r="AZ392" s="964" t="str" cm="1">
        <f t="array" ref="AZ392">IF(AM392="","",IF(AQ392&lt;&gt;"","",IF(SUMPRODUCT(--(BM27:BM1509=AZ26),--(BL27:BL1509&lt;&gt;""),--ISNUMBER(SEARCH(" "&amp;BL27:BL1509&amp;" ",AP392)))&gt;0,AZ26,"")))</f>
        <v/>
      </c>
      <c r="BA392" s="964" t="str" cm="1">
        <f t="array" ref="BA392">IF(AM392="","",IF(AQ392&lt;&gt;"","",IF(SUMPRODUCT(--(BM27:BM1509=BA26),--(BL27:BL1509&lt;&gt;""),--ISNUMBER(SEARCH(" "&amp;BL27:BL1509&amp;" ",AP392)))&gt;0,BA26,"")))</f>
        <v/>
      </c>
      <c r="BB392" s="964" t="str" cm="1">
        <f t="array" ref="BB392">IF(AM392="","",IF(AQ392&lt;&gt;"","",IF(SUMPRODUCT(--(BM27:BM1509=BB26),--(BL27:BL1509&lt;&gt;""),--ISNUMBER(SEARCH(" "&amp;BL27:BL1509&amp;" ",AP392)))&gt;0,BB26,"")))</f>
        <v/>
      </c>
      <c r="BC392" s="964" t="str" cm="1">
        <f t="array" ref="BC392">IF(AM392="","",IF(AQ392&lt;&gt;"","",IF(SUMPRODUCT(--(BM27:BM1509=BC26),--(BL27:BL1509&lt;&gt;""),--ISNUMBER(SEARCH(" "&amp;BL27:BL1509&amp;" ",AP392)))&gt;0,BC26,"")))</f>
        <v/>
      </c>
      <c r="BD392" s="964" t="str" cm="1">
        <f t="array" ref="BD392">IF(AM392="","",IF(AQ392&lt;&gt;"","",IF(SUMPRODUCT(--(BM27:BM1509=BD26),--(BL27:BL1509&lt;&gt;""),--ISNUMBER(SEARCH(" "&amp;BL27:BL1509&amp;" ",AP392)))&gt;0,BD26,"")))</f>
        <v/>
      </c>
      <c r="BE392" s="964" t="str" cm="1">
        <f t="array" ref="BE392">IF(AM392="","",IF(AQ392&lt;&gt;"","",IF(SUMPRODUCT(--(BM27:BM1509=BE26),--(BL27:BL1509&lt;&gt;""),--ISNUMBER(SEARCH(" "&amp;BL27:BL1509&amp;" ",AP392)))&gt;0,BE26,"")))</f>
        <v/>
      </c>
      <c r="BF392" s="964" t="str" cm="1">
        <f t="array" ref="BF392">IF(AM392="","",IF(AQ392&lt;&gt;"","",IF(SUMPRODUCT(--(BM27:BM1509=BF26),--(BL27:BL1509&lt;&gt;""),--ISNUMBER(SEARCH(" "&amp;BL27:BL1509&amp;" ",AP392)))&gt;0,BF26,"")))</f>
        <v/>
      </c>
      <c r="BG392" s="964" t="str" cm="1">
        <f t="array" ref="BG392">IF(AM392="","",IF(AQ392&lt;&gt;"","",IF(SUMPRODUCT(--(BM27:BM1509=BG26),--(BL27:BL1509&lt;&gt;""),--ISNUMBER(SEARCH(" "&amp;BL27:BL1509&amp;" ",AP392)))&gt;0,BG26,"")))</f>
        <v/>
      </c>
      <c r="BH392" s="964" t="str" cm="1">
        <f t="array" ref="BH392">IF(AM392="","",IF(AQ392&lt;&gt;"","",IF(SUMPRODUCT(--(BM27:BM1509=BH26),--(BL27:BL1509&lt;&gt;""),--ISNUMBER(SEARCH(" "&amp;BL27:BL1509&amp;" ",AP392)))&gt;0,BH26,"")))</f>
        <v/>
      </c>
      <c r="BI392" s="964" t="str" cm="1">
        <f t="array" ref="BI392">IF(AM392="","",IF(AQ392&lt;&gt;"","",IF(SUMPRODUCT(--(BM27:BM1509=BI26),--(BL27:BL1509&lt;&gt;""),--ISNUMBER(SEARCH(" "&amp;BL27:BL1509&amp;" ",AP392)))&gt;0,BI26,"")))</f>
        <v/>
      </c>
      <c r="BJ392" s="964" t="str" cm="1">
        <f t="array" ref="BJ392">IF(AM392="","",IF(AS392&lt;&gt;"",BJ26,IF(AR392&lt;&gt;"","",IF(AQ392&lt;&gt;"","",IF(SUMPRODUCT(--(BM27:BM1509=BJ26),--(BL27:BL1509&lt;&gt;""),--ISNUMBER(SEARCH(" "&amp;BL27:BL1509&amp;" ",AP392)))&gt;0,BJ26,"")))))</f>
        <v/>
      </c>
      <c r="BL392" s="964" t="s">
        <v>2377</v>
      </c>
      <c r="BM392" s="964" t="s">
        <v>1597</v>
      </c>
      <c r="CM392" s="49">
        <v>1</v>
      </c>
    </row>
    <row r="393" spans="4:91" ht="30" customHeight="1">
      <c r="D393" s="674"/>
      <c r="E393" s="680"/>
      <c r="F393" s="681"/>
      <c r="G393" s="680"/>
      <c r="H393" s="682"/>
      <c r="I393" s="891"/>
      <c r="J393" s="892"/>
      <c r="K393" s="745"/>
      <c r="L393" s="893"/>
      <c r="M393" s="894"/>
      <c r="N393" s="895"/>
      <c r="O393" s="896"/>
      <c r="P393" s="137"/>
      <c r="Q393" s="897"/>
      <c r="R393" s="751"/>
      <c r="S393" s="898"/>
      <c r="T393" s="753"/>
      <c r="U393" s="899"/>
      <c r="V393" s="900"/>
      <c r="W393" s="756"/>
      <c r="X393" s="764"/>
      <c r="AB393" s="65"/>
      <c r="AC393" s="984" t="str">
        <f t="shared" si="78"/>
        <v/>
      </c>
      <c r="AD393" s="982"/>
      <c r="AF393" s="963" t="str">
        <f>IF(AG393="","",COUNTIF(AG27:AG393,"&lt;&gt;"))</f>
        <v/>
      </c>
      <c r="AG393" s="958" t="str" cm="1">
        <f t="array" ref="AG393">IF(AK393="","",IF(LEN(AK393)&lt;=MAX(10,AF22),AK393,IFERROR(LEFT(AK393,LOOKUP(2,1/(MID(AK393,ROW(10:509),1)=" ")/(ROW(10:509)&lt;=MAX(10,AF22)),ROW(10:509))-1),LEFT(AK393,MAX(10,AF22)))))</f>
        <v/>
      </c>
      <c r="AH393" s="963" t="str">
        <f t="shared" si="79"/>
        <v/>
      </c>
      <c r="AI393" s="963" t="str">
        <f t="shared" si="80"/>
        <v/>
      </c>
      <c r="AJ393" s="964" t="str">
        <f>IF(AL392&lt;&gt;"",AJ392,IF(AJ392&lt;MAX(Z27:Z326),AJ392+1,""))</f>
        <v/>
      </c>
      <c r="AK393" s="965" t="str">
        <f>IF(AJ393="","",IF(AL392&lt;&gt;"",AL392,INDEX(AD27:AD326,MATCH(AJ393,Z27:Z326,0))))</f>
        <v/>
      </c>
      <c r="AL393" s="965" t="str">
        <f t="shared" si="81"/>
        <v/>
      </c>
      <c r="AM393" s="966" t="str">
        <f t="shared" si="82"/>
        <v/>
      </c>
      <c r="AN393" s="967" t="str">
        <f t="shared" si="83"/>
        <v/>
      </c>
      <c r="AO393" s="967" t="str">
        <f t="shared" si="84"/>
        <v/>
      </c>
      <c r="AP393" s="966" t="str">
        <f t="shared" si="85"/>
        <v/>
      </c>
      <c r="AQ393" s="967" t="str">
        <f>IF(AM393="","",IF(COUNTIF(BO27:BO309,TRIM(AP393))&gt;0,"EXCLUSION EXACTE",""))</f>
        <v/>
      </c>
      <c r="AR393" s="967" t="str" cm="1">
        <f t="array" ref="AR393">IF(AM393="","",IF(SUMPRODUCT(--(BO27:BO309&lt;&gt;""),--ISNUMBER(SEARCH(" "&amp;BO27:BO309&amp;" ",AP393)))&gt;0,"BLOQUE MOLLUSQUES",""))</f>
        <v/>
      </c>
      <c r="AS393" s="967" t="str" cm="1">
        <f t="array" ref="AS393">IF(AM393="","",IF(SUMPRODUCT(--(BS27:BS309&lt;&gt;""),--ISNUMBER(SEARCH(" "&amp;BS27:BS309&amp;" ",AP393)))&gt;0,"FORCE MOLLUSQUES",""))</f>
        <v/>
      </c>
      <c r="AT393" s="966" t="str">
        <f t="shared" si="86"/>
        <v/>
      </c>
      <c r="AU393" s="966" t="str">
        <f t="shared" si="88"/>
        <v/>
      </c>
      <c r="AV393" s="967" t="str">
        <f t="shared" si="87"/>
        <v/>
      </c>
      <c r="AW393" s="967" t="str" cm="1">
        <f t="array" ref="AW393">IF(AM393="","",IF(AQ393&lt;&gt;"","",IF(SUMPRODUCT(--(BM27:BM1509=AW26),--(BL27:BL1509&lt;&gt;""),--ISNUMBER(SEARCH(" "&amp;BL27:BL1509&amp;" ",AP393)))&gt;0,AW26,"")))</f>
        <v/>
      </c>
      <c r="AX393" s="967" t="str" cm="1">
        <f t="array" ref="AX393">IF(AM393="","",IF(AQ393&lt;&gt;"","",IF(SUMPRODUCT(--(BM27:BM1509=AX26),--(BL27:BL1509&lt;&gt;""),--ISNUMBER(SEARCH(" "&amp;BL27:BL1509&amp;" ",AP393)))&gt;0,AX26,"")))</f>
        <v/>
      </c>
      <c r="AY393" s="967" t="str" cm="1">
        <f t="array" ref="AY393">IF(AM393="","",IF(AQ393&lt;&gt;"","",IF(SUMPRODUCT(--(BM27:BM1509=AY26),--(BL27:BL1509&lt;&gt;""),--ISNUMBER(SEARCH(" "&amp;BL27:BL1509&amp;" ",AP393)))&gt;0,AY26,"")))</f>
        <v/>
      </c>
      <c r="AZ393" s="967" t="str" cm="1">
        <f t="array" ref="AZ393">IF(AM393="","",IF(AQ393&lt;&gt;"","",IF(SUMPRODUCT(--(BM27:BM1509=AZ26),--(BL27:BL1509&lt;&gt;""),--ISNUMBER(SEARCH(" "&amp;BL27:BL1509&amp;" ",AP393)))&gt;0,AZ26,"")))</f>
        <v/>
      </c>
      <c r="BA393" s="967" t="str" cm="1">
        <f t="array" ref="BA393">IF(AM393="","",IF(AQ393&lt;&gt;"","",IF(SUMPRODUCT(--(BM27:BM1509=BA26),--(BL27:BL1509&lt;&gt;""),--ISNUMBER(SEARCH(" "&amp;BL27:BL1509&amp;" ",AP393)))&gt;0,BA26,"")))</f>
        <v/>
      </c>
      <c r="BB393" s="967" t="str" cm="1">
        <f t="array" ref="BB393">IF(AM393="","",IF(AQ393&lt;&gt;"","",IF(SUMPRODUCT(--(BM27:BM1509=BB26),--(BL27:BL1509&lt;&gt;""),--ISNUMBER(SEARCH(" "&amp;BL27:BL1509&amp;" ",AP393)))&gt;0,BB26,"")))</f>
        <v/>
      </c>
      <c r="BC393" s="967" t="str" cm="1">
        <f t="array" ref="BC393">IF(AM393="","",IF(AQ393&lt;&gt;"","",IF(SUMPRODUCT(--(BM27:BM1509=BC26),--(BL27:BL1509&lt;&gt;""),--ISNUMBER(SEARCH(" "&amp;BL27:BL1509&amp;" ",AP393)))&gt;0,BC26,"")))</f>
        <v/>
      </c>
      <c r="BD393" s="967" t="str" cm="1">
        <f t="array" ref="BD393">IF(AM393="","",IF(AQ393&lt;&gt;"","",IF(SUMPRODUCT(--(BM27:BM1509=BD26),--(BL27:BL1509&lt;&gt;""),--ISNUMBER(SEARCH(" "&amp;BL27:BL1509&amp;" ",AP393)))&gt;0,BD26,"")))</f>
        <v/>
      </c>
      <c r="BE393" s="967" t="str" cm="1">
        <f t="array" ref="BE393">IF(AM393="","",IF(AQ393&lt;&gt;"","",IF(SUMPRODUCT(--(BM27:BM1509=BE26),--(BL27:BL1509&lt;&gt;""),--ISNUMBER(SEARCH(" "&amp;BL27:BL1509&amp;" ",AP393)))&gt;0,BE26,"")))</f>
        <v/>
      </c>
      <c r="BF393" s="967" t="str" cm="1">
        <f t="array" ref="BF393">IF(AM393="","",IF(AQ393&lt;&gt;"","",IF(SUMPRODUCT(--(BM27:BM1509=BF26),--(BL27:BL1509&lt;&gt;""),--ISNUMBER(SEARCH(" "&amp;BL27:BL1509&amp;" ",AP393)))&gt;0,BF26,"")))</f>
        <v/>
      </c>
      <c r="BG393" s="967" t="str" cm="1">
        <f t="array" ref="BG393">IF(AM393="","",IF(AQ393&lt;&gt;"","",IF(SUMPRODUCT(--(BM27:BM1509=BG26),--(BL27:BL1509&lt;&gt;""),--ISNUMBER(SEARCH(" "&amp;BL27:BL1509&amp;" ",AP393)))&gt;0,BG26,"")))</f>
        <v/>
      </c>
      <c r="BH393" s="967" t="str" cm="1">
        <f t="array" ref="BH393">IF(AM393="","",IF(AQ393&lt;&gt;"","",IF(SUMPRODUCT(--(BM27:BM1509=BH26),--(BL27:BL1509&lt;&gt;""),--ISNUMBER(SEARCH(" "&amp;BL27:BL1509&amp;" ",AP393)))&gt;0,BH26,"")))</f>
        <v/>
      </c>
      <c r="BI393" s="967" t="str" cm="1">
        <f t="array" ref="BI393">IF(AM393="","",IF(AQ393&lt;&gt;"","",IF(SUMPRODUCT(--(BM27:BM1509=BI26),--(BL27:BL1509&lt;&gt;""),--ISNUMBER(SEARCH(" "&amp;BL27:BL1509&amp;" ",AP393)))&gt;0,BI26,"")))</f>
        <v/>
      </c>
      <c r="BJ393" s="967" t="str" cm="1">
        <f t="array" ref="BJ393">IF(AM393="","",IF(AS393&lt;&gt;"",BJ26,IF(AR393&lt;&gt;"","",IF(AQ393&lt;&gt;"","",IF(SUMPRODUCT(--(BM27:BM1509=BJ26),--(BL27:BL1509&lt;&gt;""),--ISNUMBER(SEARCH(" "&amp;BL27:BL1509&amp;" ",AP393)))&gt;0,BJ26,"")))))</f>
        <v/>
      </c>
      <c r="BL393" s="968" t="s">
        <v>2176</v>
      </c>
      <c r="BM393" s="968" t="s">
        <v>1597</v>
      </c>
      <c r="CM393" s="49">
        <v>1</v>
      </c>
    </row>
    <row r="394" spans="4:91" ht="30" customHeight="1">
      <c r="D394" s="674"/>
      <c r="E394" s="680"/>
      <c r="F394" s="681"/>
      <c r="G394" s="680"/>
      <c r="H394" s="682"/>
      <c r="I394" s="891"/>
      <c r="J394" s="892"/>
      <c r="K394" s="745"/>
      <c r="L394" s="893"/>
      <c r="M394" s="894"/>
      <c r="N394" s="895"/>
      <c r="O394" s="896"/>
      <c r="P394" s="137"/>
      <c r="Q394" s="897"/>
      <c r="R394" s="751"/>
      <c r="S394" s="898"/>
      <c r="T394" s="753"/>
      <c r="U394" s="899"/>
      <c r="V394" s="900"/>
      <c r="W394" s="756"/>
      <c r="X394" s="764"/>
      <c r="AB394" s="65"/>
      <c r="AC394" s="984" t="str">
        <f t="shared" si="78"/>
        <v/>
      </c>
      <c r="AD394" s="982"/>
      <c r="AF394" s="964" t="str">
        <f>IF(AG394="","",COUNTIF(AG27:AG394,"&lt;&gt;"))</f>
        <v/>
      </c>
      <c r="AG394" s="965" t="str" cm="1">
        <f t="array" ref="AG394">IF(AK394="","",IF(LEN(AK394)&lt;=MAX(10,AF22),AK394,IFERROR(LEFT(AK394,LOOKUP(2,1/(MID(AK394,ROW(10:509),1)=" ")/(ROW(10:509)&lt;=MAX(10,AF22)),ROW(10:509))-1),LEFT(AK394,MAX(10,AF22)))))</f>
        <v/>
      </c>
      <c r="AH394" s="964" t="str">
        <f t="shared" si="79"/>
        <v/>
      </c>
      <c r="AI394" s="964" t="str">
        <f t="shared" si="80"/>
        <v/>
      </c>
      <c r="AJ394" s="964" t="str">
        <f>IF(AL393&lt;&gt;"",AJ393,IF(AJ393&lt;MAX(Z27:Z326),AJ393+1,""))</f>
        <v/>
      </c>
      <c r="AK394" s="965" t="str">
        <f>IF(AJ394="","",IF(AL393&lt;&gt;"",AL393,INDEX(AD27:AD326,MATCH(AJ394,Z27:Z326,0))))</f>
        <v/>
      </c>
      <c r="AL394" s="965" t="str">
        <f t="shared" si="81"/>
        <v/>
      </c>
      <c r="AM394" s="965" t="str">
        <f t="shared" si="82"/>
        <v/>
      </c>
      <c r="AN394" s="964" t="str">
        <f t="shared" si="83"/>
        <v/>
      </c>
      <c r="AO394" s="964" t="str">
        <f t="shared" si="84"/>
        <v/>
      </c>
      <c r="AP394" s="965" t="str">
        <f t="shared" si="85"/>
        <v/>
      </c>
      <c r="AQ394" s="964" t="str">
        <f>IF(AM394="","",IF(COUNTIF(BO27:BO309,TRIM(AP394))&gt;0,"EXCLUSION EXACTE",""))</f>
        <v/>
      </c>
      <c r="AR394" s="964" t="str" cm="1">
        <f t="array" ref="AR394">IF(AM394="","",IF(SUMPRODUCT(--(BO27:BO309&lt;&gt;""),--ISNUMBER(SEARCH(" "&amp;BO27:BO309&amp;" ",AP394)))&gt;0,"BLOQUE MOLLUSQUES",""))</f>
        <v/>
      </c>
      <c r="AS394" s="964" t="str" cm="1">
        <f t="array" ref="AS394">IF(AM394="","",IF(SUMPRODUCT(--(BS27:BS309&lt;&gt;""),--ISNUMBER(SEARCH(" "&amp;BS27:BS309&amp;" ",AP394)))&gt;0,"FORCE MOLLUSQUES",""))</f>
        <v/>
      </c>
      <c r="AT394" s="965" t="str">
        <f t="shared" si="86"/>
        <v/>
      </c>
      <c r="AU394" s="965" t="str">
        <f t="shared" si="88"/>
        <v/>
      </c>
      <c r="AV394" s="964" t="str">
        <f t="shared" si="87"/>
        <v/>
      </c>
      <c r="AW394" s="964" t="str" cm="1">
        <f t="array" ref="AW394">IF(AM394="","",IF(AQ394&lt;&gt;"","",IF(SUMPRODUCT(--(BM27:BM1509=AW26),--(BL27:BL1509&lt;&gt;""),--ISNUMBER(SEARCH(" "&amp;BL27:BL1509&amp;" ",AP394)))&gt;0,AW26,"")))</f>
        <v/>
      </c>
      <c r="AX394" s="964" t="str" cm="1">
        <f t="array" ref="AX394">IF(AM394="","",IF(AQ394&lt;&gt;"","",IF(SUMPRODUCT(--(BM27:BM1509=AX26),--(BL27:BL1509&lt;&gt;""),--ISNUMBER(SEARCH(" "&amp;BL27:BL1509&amp;" ",AP394)))&gt;0,AX26,"")))</f>
        <v/>
      </c>
      <c r="AY394" s="964" t="str" cm="1">
        <f t="array" ref="AY394">IF(AM394="","",IF(AQ394&lt;&gt;"","",IF(SUMPRODUCT(--(BM27:BM1509=AY26),--(BL27:BL1509&lt;&gt;""),--ISNUMBER(SEARCH(" "&amp;BL27:BL1509&amp;" ",AP394)))&gt;0,AY26,"")))</f>
        <v/>
      </c>
      <c r="AZ394" s="964" t="str" cm="1">
        <f t="array" ref="AZ394">IF(AM394="","",IF(AQ394&lt;&gt;"","",IF(SUMPRODUCT(--(BM27:BM1509=AZ26),--(BL27:BL1509&lt;&gt;""),--ISNUMBER(SEARCH(" "&amp;BL27:BL1509&amp;" ",AP394)))&gt;0,AZ26,"")))</f>
        <v/>
      </c>
      <c r="BA394" s="964" t="str" cm="1">
        <f t="array" ref="BA394">IF(AM394="","",IF(AQ394&lt;&gt;"","",IF(SUMPRODUCT(--(BM27:BM1509=BA26),--(BL27:BL1509&lt;&gt;""),--ISNUMBER(SEARCH(" "&amp;BL27:BL1509&amp;" ",AP394)))&gt;0,BA26,"")))</f>
        <v/>
      </c>
      <c r="BB394" s="964" t="str" cm="1">
        <f t="array" ref="BB394">IF(AM394="","",IF(AQ394&lt;&gt;"","",IF(SUMPRODUCT(--(BM27:BM1509=BB26),--(BL27:BL1509&lt;&gt;""),--ISNUMBER(SEARCH(" "&amp;BL27:BL1509&amp;" ",AP394)))&gt;0,BB26,"")))</f>
        <v/>
      </c>
      <c r="BC394" s="964" t="str" cm="1">
        <f t="array" ref="BC394">IF(AM394="","",IF(AQ394&lt;&gt;"","",IF(SUMPRODUCT(--(BM27:BM1509=BC26),--(BL27:BL1509&lt;&gt;""),--ISNUMBER(SEARCH(" "&amp;BL27:BL1509&amp;" ",AP394)))&gt;0,BC26,"")))</f>
        <v/>
      </c>
      <c r="BD394" s="964" t="str" cm="1">
        <f t="array" ref="BD394">IF(AM394="","",IF(AQ394&lt;&gt;"","",IF(SUMPRODUCT(--(BM27:BM1509=BD26),--(BL27:BL1509&lt;&gt;""),--ISNUMBER(SEARCH(" "&amp;BL27:BL1509&amp;" ",AP394)))&gt;0,BD26,"")))</f>
        <v/>
      </c>
      <c r="BE394" s="964" t="str" cm="1">
        <f t="array" ref="BE394">IF(AM394="","",IF(AQ394&lt;&gt;"","",IF(SUMPRODUCT(--(BM27:BM1509=BE26),--(BL27:BL1509&lt;&gt;""),--ISNUMBER(SEARCH(" "&amp;BL27:BL1509&amp;" ",AP394)))&gt;0,BE26,"")))</f>
        <v/>
      </c>
      <c r="BF394" s="964" t="str" cm="1">
        <f t="array" ref="BF394">IF(AM394="","",IF(AQ394&lt;&gt;"","",IF(SUMPRODUCT(--(BM27:BM1509=BF26),--(BL27:BL1509&lt;&gt;""),--ISNUMBER(SEARCH(" "&amp;BL27:BL1509&amp;" ",AP394)))&gt;0,BF26,"")))</f>
        <v/>
      </c>
      <c r="BG394" s="964" t="str" cm="1">
        <f t="array" ref="BG394">IF(AM394="","",IF(AQ394&lt;&gt;"","",IF(SUMPRODUCT(--(BM27:BM1509=BG26),--(BL27:BL1509&lt;&gt;""),--ISNUMBER(SEARCH(" "&amp;BL27:BL1509&amp;" ",AP394)))&gt;0,BG26,"")))</f>
        <v/>
      </c>
      <c r="BH394" s="964" t="str" cm="1">
        <f t="array" ref="BH394">IF(AM394="","",IF(AQ394&lt;&gt;"","",IF(SUMPRODUCT(--(BM27:BM1509=BH26),--(BL27:BL1509&lt;&gt;""),--ISNUMBER(SEARCH(" "&amp;BL27:BL1509&amp;" ",AP394)))&gt;0,BH26,"")))</f>
        <v/>
      </c>
      <c r="BI394" s="964" t="str" cm="1">
        <f t="array" ref="BI394">IF(AM394="","",IF(AQ394&lt;&gt;"","",IF(SUMPRODUCT(--(BM27:BM1509=BI26),--(BL27:BL1509&lt;&gt;""),--ISNUMBER(SEARCH(" "&amp;BL27:BL1509&amp;" ",AP394)))&gt;0,BI26,"")))</f>
        <v/>
      </c>
      <c r="BJ394" s="964" t="str" cm="1">
        <f t="array" ref="BJ394">IF(AM394="","",IF(AS394&lt;&gt;"",BJ26,IF(AR394&lt;&gt;"","",IF(AQ394&lt;&gt;"","",IF(SUMPRODUCT(--(BM27:BM1509=BJ26),--(BL27:BL1509&lt;&gt;""),--ISNUMBER(SEARCH(" "&amp;BL27:BL1509&amp;" ",AP394)))&gt;0,BJ26,"")))))</f>
        <v/>
      </c>
      <c r="BL394" s="964" t="s">
        <v>2177</v>
      </c>
      <c r="BM394" s="964" t="s">
        <v>1597</v>
      </c>
      <c r="CM394" s="49">
        <v>1</v>
      </c>
    </row>
    <row r="395" spans="4:91" ht="30" customHeight="1">
      <c r="D395" s="674"/>
      <c r="E395" s="680"/>
      <c r="F395" s="681"/>
      <c r="G395" s="680"/>
      <c r="H395" s="682"/>
      <c r="I395" s="891"/>
      <c r="J395" s="892"/>
      <c r="K395" s="745"/>
      <c r="L395" s="893"/>
      <c r="M395" s="894"/>
      <c r="N395" s="895"/>
      <c r="O395" s="896"/>
      <c r="P395" s="137"/>
      <c r="Q395" s="897"/>
      <c r="R395" s="751"/>
      <c r="S395" s="898"/>
      <c r="T395" s="753"/>
      <c r="U395" s="899"/>
      <c r="V395" s="900"/>
      <c r="W395" s="756"/>
      <c r="X395" s="764"/>
      <c r="AB395" s="65"/>
      <c r="AC395" s="984" t="str">
        <f t="shared" si="78"/>
        <v/>
      </c>
      <c r="AD395" s="982"/>
      <c r="AF395" s="963" t="str">
        <f>IF(AG395="","",COUNTIF(AG27:AG395,"&lt;&gt;"))</f>
        <v/>
      </c>
      <c r="AG395" s="958" t="str" cm="1">
        <f t="array" ref="AG395">IF(AK395="","",IF(LEN(AK395)&lt;=MAX(10,AF22),AK395,IFERROR(LEFT(AK395,LOOKUP(2,1/(MID(AK395,ROW(10:509),1)=" ")/(ROW(10:509)&lt;=MAX(10,AF22)),ROW(10:509))-1),LEFT(AK395,MAX(10,AF22)))))</f>
        <v/>
      </c>
      <c r="AH395" s="963" t="str">
        <f t="shared" si="79"/>
        <v/>
      </c>
      <c r="AI395" s="963" t="str">
        <f t="shared" si="80"/>
        <v/>
      </c>
      <c r="AJ395" s="964" t="str">
        <f>IF(AL394&lt;&gt;"",AJ394,IF(AJ394&lt;MAX(Z27:Z326),AJ394+1,""))</f>
        <v/>
      </c>
      <c r="AK395" s="965" t="str">
        <f>IF(AJ395="","",IF(AL394&lt;&gt;"",AL394,INDEX(AD27:AD326,MATCH(AJ395,Z27:Z326,0))))</f>
        <v/>
      </c>
      <c r="AL395" s="965" t="str">
        <f t="shared" si="81"/>
        <v/>
      </c>
      <c r="AM395" s="966" t="str">
        <f t="shared" si="82"/>
        <v/>
      </c>
      <c r="AN395" s="967" t="str">
        <f t="shared" si="83"/>
        <v/>
      </c>
      <c r="AO395" s="967" t="str">
        <f t="shared" si="84"/>
        <v/>
      </c>
      <c r="AP395" s="966" t="str">
        <f t="shared" si="85"/>
        <v/>
      </c>
      <c r="AQ395" s="967" t="str">
        <f>IF(AM395="","",IF(COUNTIF(BO27:BO309,TRIM(AP395))&gt;0,"EXCLUSION EXACTE",""))</f>
        <v/>
      </c>
      <c r="AR395" s="967" t="str" cm="1">
        <f t="array" ref="AR395">IF(AM395="","",IF(SUMPRODUCT(--(BO27:BO309&lt;&gt;""),--ISNUMBER(SEARCH(" "&amp;BO27:BO309&amp;" ",AP395)))&gt;0,"BLOQUE MOLLUSQUES",""))</f>
        <v/>
      </c>
      <c r="AS395" s="967" t="str" cm="1">
        <f t="array" ref="AS395">IF(AM395="","",IF(SUMPRODUCT(--(BS27:BS309&lt;&gt;""),--ISNUMBER(SEARCH(" "&amp;BS27:BS309&amp;" ",AP395)))&gt;0,"FORCE MOLLUSQUES",""))</f>
        <v/>
      </c>
      <c r="AT395" s="966" t="str">
        <f t="shared" si="86"/>
        <v/>
      </c>
      <c r="AU395" s="966" t="str">
        <f t="shared" si="88"/>
        <v/>
      </c>
      <c r="AV395" s="967" t="str">
        <f t="shared" si="87"/>
        <v/>
      </c>
      <c r="AW395" s="967" t="str" cm="1">
        <f t="array" ref="AW395">IF(AM395="","",IF(AQ395&lt;&gt;"","",IF(SUMPRODUCT(--(BM27:BM1509=AW26),--(BL27:BL1509&lt;&gt;""),--ISNUMBER(SEARCH(" "&amp;BL27:BL1509&amp;" ",AP395)))&gt;0,AW26,"")))</f>
        <v/>
      </c>
      <c r="AX395" s="967" t="str" cm="1">
        <f t="array" ref="AX395">IF(AM395="","",IF(AQ395&lt;&gt;"","",IF(SUMPRODUCT(--(BM27:BM1509=AX26),--(BL27:BL1509&lt;&gt;""),--ISNUMBER(SEARCH(" "&amp;BL27:BL1509&amp;" ",AP395)))&gt;0,AX26,"")))</f>
        <v/>
      </c>
      <c r="AY395" s="967" t="str" cm="1">
        <f t="array" ref="AY395">IF(AM395="","",IF(AQ395&lt;&gt;"","",IF(SUMPRODUCT(--(BM27:BM1509=AY26),--(BL27:BL1509&lt;&gt;""),--ISNUMBER(SEARCH(" "&amp;BL27:BL1509&amp;" ",AP395)))&gt;0,AY26,"")))</f>
        <v/>
      </c>
      <c r="AZ395" s="967" t="str" cm="1">
        <f t="array" ref="AZ395">IF(AM395="","",IF(AQ395&lt;&gt;"","",IF(SUMPRODUCT(--(BM27:BM1509=AZ26),--(BL27:BL1509&lt;&gt;""),--ISNUMBER(SEARCH(" "&amp;BL27:BL1509&amp;" ",AP395)))&gt;0,AZ26,"")))</f>
        <v/>
      </c>
      <c r="BA395" s="967" t="str" cm="1">
        <f t="array" ref="BA395">IF(AM395="","",IF(AQ395&lt;&gt;"","",IF(SUMPRODUCT(--(BM27:BM1509=BA26),--(BL27:BL1509&lt;&gt;""),--ISNUMBER(SEARCH(" "&amp;BL27:BL1509&amp;" ",AP395)))&gt;0,BA26,"")))</f>
        <v/>
      </c>
      <c r="BB395" s="967" t="str" cm="1">
        <f t="array" ref="BB395">IF(AM395="","",IF(AQ395&lt;&gt;"","",IF(SUMPRODUCT(--(BM27:BM1509=BB26),--(BL27:BL1509&lt;&gt;""),--ISNUMBER(SEARCH(" "&amp;BL27:BL1509&amp;" ",AP395)))&gt;0,BB26,"")))</f>
        <v/>
      </c>
      <c r="BC395" s="967" t="str" cm="1">
        <f t="array" ref="BC395">IF(AM395="","",IF(AQ395&lt;&gt;"","",IF(SUMPRODUCT(--(BM27:BM1509=BC26),--(BL27:BL1509&lt;&gt;""),--ISNUMBER(SEARCH(" "&amp;BL27:BL1509&amp;" ",AP395)))&gt;0,BC26,"")))</f>
        <v/>
      </c>
      <c r="BD395" s="967" t="str" cm="1">
        <f t="array" ref="BD395">IF(AM395="","",IF(AQ395&lt;&gt;"","",IF(SUMPRODUCT(--(BM27:BM1509=BD26),--(BL27:BL1509&lt;&gt;""),--ISNUMBER(SEARCH(" "&amp;BL27:BL1509&amp;" ",AP395)))&gt;0,BD26,"")))</f>
        <v/>
      </c>
      <c r="BE395" s="967" t="str" cm="1">
        <f t="array" ref="BE395">IF(AM395="","",IF(AQ395&lt;&gt;"","",IF(SUMPRODUCT(--(BM27:BM1509=BE26),--(BL27:BL1509&lt;&gt;""),--ISNUMBER(SEARCH(" "&amp;BL27:BL1509&amp;" ",AP395)))&gt;0,BE26,"")))</f>
        <v/>
      </c>
      <c r="BF395" s="967" t="str" cm="1">
        <f t="array" ref="BF395">IF(AM395="","",IF(AQ395&lt;&gt;"","",IF(SUMPRODUCT(--(BM27:BM1509=BF26),--(BL27:BL1509&lt;&gt;""),--ISNUMBER(SEARCH(" "&amp;BL27:BL1509&amp;" ",AP395)))&gt;0,BF26,"")))</f>
        <v/>
      </c>
      <c r="BG395" s="967" t="str" cm="1">
        <f t="array" ref="BG395">IF(AM395="","",IF(AQ395&lt;&gt;"","",IF(SUMPRODUCT(--(BM27:BM1509=BG26),--(BL27:BL1509&lt;&gt;""),--ISNUMBER(SEARCH(" "&amp;BL27:BL1509&amp;" ",AP395)))&gt;0,BG26,"")))</f>
        <v/>
      </c>
      <c r="BH395" s="967" t="str" cm="1">
        <f t="array" ref="BH395">IF(AM395="","",IF(AQ395&lt;&gt;"","",IF(SUMPRODUCT(--(BM27:BM1509=BH26),--(BL27:BL1509&lt;&gt;""),--ISNUMBER(SEARCH(" "&amp;BL27:BL1509&amp;" ",AP395)))&gt;0,BH26,"")))</f>
        <v/>
      </c>
      <c r="BI395" s="967" t="str" cm="1">
        <f t="array" ref="BI395">IF(AM395="","",IF(AQ395&lt;&gt;"","",IF(SUMPRODUCT(--(BM27:BM1509=BI26),--(BL27:BL1509&lt;&gt;""),--ISNUMBER(SEARCH(" "&amp;BL27:BL1509&amp;" ",AP395)))&gt;0,BI26,"")))</f>
        <v/>
      </c>
      <c r="BJ395" s="967" t="str" cm="1">
        <f t="array" ref="BJ395">IF(AM395="","",IF(AS395&lt;&gt;"",BJ26,IF(AR395&lt;&gt;"","",IF(AQ395&lt;&gt;"","",IF(SUMPRODUCT(--(BM27:BM1509=BJ26),--(BL27:BL1509&lt;&gt;""),--ISNUMBER(SEARCH(" "&amp;BL27:BL1509&amp;" ",AP395)))&gt;0,BJ26,"")))))</f>
        <v/>
      </c>
      <c r="BL395" s="968" t="s">
        <v>2178</v>
      </c>
      <c r="BM395" s="968" t="s">
        <v>1597</v>
      </c>
      <c r="CM395" s="49">
        <v>1</v>
      </c>
    </row>
    <row r="396" spans="4:91" ht="30" customHeight="1">
      <c r="D396" s="674"/>
      <c r="E396" s="680"/>
      <c r="F396" s="681"/>
      <c r="G396" s="680"/>
      <c r="H396" s="682"/>
      <c r="I396" s="891"/>
      <c r="J396" s="892"/>
      <c r="K396" s="745"/>
      <c r="L396" s="893"/>
      <c r="M396" s="894"/>
      <c r="N396" s="895"/>
      <c r="O396" s="896"/>
      <c r="P396" s="137"/>
      <c r="Q396" s="897"/>
      <c r="R396" s="751"/>
      <c r="S396" s="898"/>
      <c r="T396" s="753"/>
      <c r="U396" s="899"/>
      <c r="V396" s="900"/>
      <c r="W396" s="756"/>
      <c r="X396" s="764"/>
      <c r="AB396" s="65"/>
      <c r="AC396" s="984" t="str">
        <f t="shared" si="78"/>
        <v/>
      </c>
      <c r="AD396" s="982"/>
      <c r="AF396" s="964" t="str">
        <f>IF(AG396="","",COUNTIF(AG27:AG396,"&lt;&gt;"))</f>
        <v/>
      </c>
      <c r="AG396" s="965" t="str" cm="1">
        <f t="array" ref="AG396">IF(AK396="","",IF(LEN(AK396)&lt;=MAX(10,AF22),AK396,IFERROR(LEFT(AK396,LOOKUP(2,1/(MID(AK396,ROW(10:509),1)=" ")/(ROW(10:509)&lt;=MAX(10,AF22)),ROW(10:509))-1),LEFT(AK396,MAX(10,AF22)))))</f>
        <v/>
      </c>
      <c r="AH396" s="964" t="str">
        <f t="shared" si="79"/>
        <v/>
      </c>
      <c r="AI396" s="964" t="str">
        <f t="shared" si="80"/>
        <v/>
      </c>
      <c r="AJ396" s="964" t="str">
        <f>IF(AL395&lt;&gt;"",AJ395,IF(AJ395&lt;MAX(Z27:Z326),AJ395+1,""))</f>
        <v/>
      </c>
      <c r="AK396" s="965" t="str">
        <f>IF(AJ396="","",IF(AL395&lt;&gt;"",AL395,INDEX(AD27:AD326,MATCH(AJ396,Z27:Z326,0))))</f>
        <v/>
      </c>
      <c r="AL396" s="965" t="str">
        <f t="shared" si="81"/>
        <v/>
      </c>
      <c r="AM396" s="965" t="str">
        <f t="shared" si="82"/>
        <v/>
      </c>
      <c r="AN396" s="964" t="str">
        <f t="shared" si="83"/>
        <v/>
      </c>
      <c r="AO396" s="964" t="str">
        <f t="shared" si="84"/>
        <v/>
      </c>
      <c r="AP396" s="965" t="str">
        <f t="shared" si="85"/>
        <v/>
      </c>
      <c r="AQ396" s="964" t="str">
        <f>IF(AM396="","",IF(COUNTIF(BO27:BO309,TRIM(AP396))&gt;0,"EXCLUSION EXACTE",""))</f>
        <v/>
      </c>
      <c r="AR396" s="964" t="str" cm="1">
        <f t="array" ref="AR396">IF(AM396="","",IF(SUMPRODUCT(--(BO27:BO309&lt;&gt;""),--ISNUMBER(SEARCH(" "&amp;BO27:BO309&amp;" ",AP396)))&gt;0,"BLOQUE MOLLUSQUES",""))</f>
        <v/>
      </c>
      <c r="AS396" s="964" t="str" cm="1">
        <f t="array" ref="AS396">IF(AM396="","",IF(SUMPRODUCT(--(BS27:BS309&lt;&gt;""),--ISNUMBER(SEARCH(" "&amp;BS27:BS309&amp;" ",AP396)))&gt;0,"FORCE MOLLUSQUES",""))</f>
        <v/>
      </c>
      <c r="AT396" s="965" t="str">
        <f t="shared" si="86"/>
        <v/>
      </c>
      <c r="AU396" s="965" t="str">
        <f t="shared" si="88"/>
        <v/>
      </c>
      <c r="AV396" s="964" t="str">
        <f t="shared" si="87"/>
        <v/>
      </c>
      <c r="AW396" s="964" t="str" cm="1">
        <f t="array" ref="AW396">IF(AM396="","",IF(AQ396&lt;&gt;"","",IF(SUMPRODUCT(--(BM27:BM1509=AW26),--(BL27:BL1509&lt;&gt;""),--ISNUMBER(SEARCH(" "&amp;BL27:BL1509&amp;" ",AP396)))&gt;0,AW26,"")))</f>
        <v/>
      </c>
      <c r="AX396" s="964" t="str" cm="1">
        <f t="array" ref="AX396">IF(AM396="","",IF(AQ396&lt;&gt;"","",IF(SUMPRODUCT(--(BM27:BM1509=AX26),--(BL27:BL1509&lt;&gt;""),--ISNUMBER(SEARCH(" "&amp;BL27:BL1509&amp;" ",AP396)))&gt;0,AX26,"")))</f>
        <v/>
      </c>
      <c r="AY396" s="964" t="str" cm="1">
        <f t="array" ref="AY396">IF(AM396="","",IF(AQ396&lt;&gt;"","",IF(SUMPRODUCT(--(BM27:BM1509=AY26),--(BL27:BL1509&lt;&gt;""),--ISNUMBER(SEARCH(" "&amp;BL27:BL1509&amp;" ",AP396)))&gt;0,AY26,"")))</f>
        <v/>
      </c>
      <c r="AZ396" s="964" t="str" cm="1">
        <f t="array" ref="AZ396">IF(AM396="","",IF(AQ396&lt;&gt;"","",IF(SUMPRODUCT(--(BM27:BM1509=AZ26),--(BL27:BL1509&lt;&gt;""),--ISNUMBER(SEARCH(" "&amp;BL27:BL1509&amp;" ",AP396)))&gt;0,AZ26,"")))</f>
        <v/>
      </c>
      <c r="BA396" s="964" t="str" cm="1">
        <f t="array" ref="BA396">IF(AM396="","",IF(AQ396&lt;&gt;"","",IF(SUMPRODUCT(--(BM27:BM1509=BA26),--(BL27:BL1509&lt;&gt;""),--ISNUMBER(SEARCH(" "&amp;BL27:BL1509&amp;" ",AP396)))&gt;0,BA26,"")))</f>
        <v/>
      </c>
      <c r="BB396" s="964" t="str" cm="1">
        <f t="array" ref="BB396">IF(AM396="","",IF(AQ396&lt;&gt;"","",IF(SUMPRODUCT(--(BM27:BM1509=BB26),--(BL27:BL1509&lt;&gt;""),--ISNUMBER(SEARCH(" "&amp;BL27:BL1509&amp;" ",AP396)))&gt;0,BB26,"")))</f>
        <v/>
      </c>
      <c r="BC396" s="964" t="str" cm="1">
        <f t="array" ref="BC396">IF(AM396="","",IF(AQ396&lt;&gt;"","",IF(SUMPRODUCT(--(BM27:BM1509=BC26),--(BL27:BL1509&lt;&gt;""),--ISNUMBER(SEARCH(" "&amp;BL27:BL1509&amp;" ",AP396)))&gt;0,BC26,"")))</f>
        <v/>
      </c>
      <c r="BD396" s="964" t="str" cm="1">
        <f t="array" ref="BD396">IF(AM396="","",IF(AQ396&lt;&gt;"","",IF(SUMPRODUCT(--(BM27:BM1509=BD26),--(BL27:BL1509&lt;&gt;""),--ISNUMBER(SEARCH(" "&amp;BL27:BL1509&amp;" ",AP396)))&gt;0,BD26,"")))</f>
        <v/>
      </c>
      <c r="BE396" s="964" t="str" cm="1">
        <f t="array" ref="BE396">IF(AM396="","",IF(AQ396&lt;&gt;"","",IF(SUMPRODUCT(--(BM27:BM1509=BE26),--(BL27:BL1509&lt;&gt;""),--ISNUMBER(SEARCH(" "&amp;BL27:BL1509&amp;" ",AP396)))&gt;0,BE26,"")))</f>
        <v/>
      </c>
      <c r="BF396" s="964" t="str" cm="1">
        <f t="array" ref="BF396">IF(AM396="","",IF(AQ396&lt;&gt;"","",IF(SUMPRODUCT(--(BM27:BM1509=BF26),--(BL27:BL1509&lt;&gt;""),--ISNUMBER(SEARCH(" "&amp;BL27:BL1509&amp;" ",AP396)))&gt;0,BF26,"")))</f>
        <v/>
      </c>
      <c r="BG396" s="964" t="str" cm="1">
        <f t="array" ref="BG396">IF(AM396="","",IF(AQ396&lt;&gt;"","",IF(SUMPRODUCT(--(BM27:BM1509=BG26),--(BL27:BL1509&lt;&gt;""),--ISNUMBER(SEARCH(" "&amp;BL27:BL1509&amp;" ",AP396)))&gt;0,BG26,"")))</f>
        <v/>
      </c>
      <c r="BH396" s="964" t="str" cm="1">
        <f t="array" ref="BH396">IF(AM396="","",IF(AQ396&lt;&gt;"","",IF(SUMPRODUCT(--(BM27:BM1509=BH26),--(BL27:BL1509&lt;&gt;""),--ISNUMBER(SEARCH(" "&amp;BL27:BL1509&amp;" ",AP396)))&gt;0,BH26,"")))</f>
        <v/>
      </c>
      <c r="BI396" s="964" t="str" cm="1">
        <f t="array" ref="BI396">IF(AM396="","",IF(AQ396&lt;&gt;"","",IF(SUMPRODUCT(--(BM27:BM1509=BI26),--(BL27:BL1509&lt;&gt;""),--ISNUMBER(SEARCH(" "&amp;BL27:BL1509&amp;" ",AP396)))&gt;0,BI26,"")))</f>
        <v/>
      </c>
      <c r="BJ396" s="964" t="str" cm="1">
        <f t="array" ref="BJ396">IF(AM396="","",IF(AS396&lt;&gt;"",BJ26,IF(AR396&lt;&gt;"","",IF(AQ396&lt;&gt;"","",IF(SUMPRODUCT(--(BM27:BM1509=BJ26),--(BL27:BL1509&lt;&gt;""),--ISNUMBER(SEARCH(" "&amp;BL27:BL1509&amp;" ",AP396)))&gt;0,BJ26,"")))))</f>
        <v/>
      </c>
      <c r="BL396" s="964" t="s">
        <v>2179</v>
      </c>
      <c r="BM396" s="964" t="s">
        <v>1597</v>
      </c>
      <c r="CM396" s="49">
        <v>1</v>
      </c>
    </row>
    <row r="397" spans="4:91" ht="30" customHeight="1">
      <c r="D397" s="674"/>
      <c r="E397" s="680"/>
      <c r="F397" s="681"/>
      <c r="G397" s="680"/>
      <c r="H397" s="682"/>
      <c r="I397" s="891"/>
      <c r="J397" s="892"/>
      <c r="K397" s="745"/>
      <c r="L397" s="893"/>
      <c r="M397" s="894"/>
      <c r="N397" s="895"/>
      <c r="O397" s="896"/>
      <c r="P397" s="137"/>
      <c r="Q397" s="897"/>
      <c r="R397" s="751"/>
      <c r="S397" s="898"/>
      <c r="T397" s="753"/>
      <c r="U397" s="899"/>
      <c r="V397" s="900"/>
      <c r="W397" s="756"/>
      <c r="X397" s="764"/>
      <c r="AB397" s="65"/>
      <c r="AC397" s="984" t="str">
        <f t="shared" si="78"/>
        <v/>
      </c>
      <c r="AD397" s="982"/>
      <c r="AF397" s="963" t="str">
        <f>IF(AG397="","",COUNTIF(AG27:AG397,"&lt;&gt;"))</f>
        <v/>
      </c>
      <c r="AG397" s="958" t="str" cm="1">
        <f t="array" ref="AG397">IF(AK397="","",IF(LEN(AK397)&lt;=MAX(10,AF22),AK397,IFERROR(LEFT(AK397,LOOKUP(2,1/(MID(AK397,ROW(10:509),1)=" ")/(ROW(10:509)&lt;=MAX(10,AF22)),ROW(10:509))-1),LEFT(AK397,MAX(10,AF22)))))</f>
        <v/>
      </c>
      <c r="AH397" s="963" t="str">
        <f t="shared" si="79"/>
        <v/>
      </c>
      <c r="AI397" s="963" t="str">
        <f t="shared" si="80"/>
        <v/>
      </c>
      <c r="AJ397" s="964" t="str">
        <f>IF(AL396&lt;&gt;"",AJ396,IF(AJ396&lt;MAX(Z27:Z326),AJ396+1,""))</f>
        <v/>
      </c>
      <c r="AK397" s="965" t="str">
        <f>IF(AJ397="","",IF(AL396&lt;&gt;"",AL396,INDEX(AD27:AD326,MATCH(AJ397,Z27:Z326,0))))</f>
        <v/>
      </c>
      <c r="AL397" s="965" t="str">
        <f t="shared" si="81"/>
        <v/>
      </c>
      <c r="AM397" s="966" t="str">
        <f t="shared" si="82"/>
        <v/>
      </c>
      <c r="AN397" s="967" t="str">
        <f t="shared" si="83"/>
        <v/>
      </c>
      <c r="AO397" s="967" t="str">
        <f t="shared" si="84"/>
        <v/>
      </c>
      <c r="AP397" s="966" t="str">
        <f t="shared" si="85"/>
        <v/>
      </c>
      <c r="AQ397" s="967" t="str">
        <f>IF(AM397="","",IF(COUNTIF(BO27:BO309,TRIM(AP397))&gt;0,"EXCLUSION EXACTE",""))</f>
        <v/>
      </c>
      <c r="AR397" s="967" t="str" cm="1">
        <f t="array" ref="AR397">IF(AM397="","",IF(SUMPRODUCT(--(BO27:BO309&lt;&gt;""),--ISNUMBER(SEARCH(" "&amp;BO27:BO309&amp;" ",AP397)))&gt;0,"BLOQUE MOLLUSQUES",""))</f>
        <v/>
      </c>
      <c r="AS397" s="967" t="str" cm="1">
        <f t="array" ref="AS397">IF(AM397="","",IF(SUMPRODUCT(--(BS27:BS309&lt;&gt;""),--ISNUMBER(SEARCH(" "&amp;BS27:BS309&amp;" ",AP397)))&gt;0,"FORCE MOLLUSQUES",""))</f>
        <v/>
      </c>
      <c r="AT397" s="966" t="str">
        <f t="shared" si="86"/>
        <v/>
      </c>
      <c r="AU397" s="966" t="str">
        <f t="shared" si="88"/>
        <v/>
      </c>
      <c r="AV397" s="967" t="str">
        <f t="shared" si="87"/>
        <v/>
      </c>
      <c r="AW397" s="967" t="str" cm="1">
        <f t="array" ref="AW397">IF(AM397="","",IF(AQ397&lt;&gt;"","",IF(SUMPRODUCT(--(BM27:BM1509=AW26),--(BL27:BL1509&lt;&gt;""),--ISNUMBER(SEARCH(" "&amp;BL27:BL1509&amp;" ",AP397)))&gt;0,AW26,"")))</f>
        <v/>
      </c>
      <c r="AX397" s="967" t="str" cm="1">
        <f t="array" ref="AX397">IF(AM397="","",IF(AQ397&lt;&gt;"","",IF(SUMPRODUCT(--(BM27:BM1509=AX26),--(BL27:BL1509&lt;&gt;""),--ISNUMBER(SEARCH(" "&amp;BL27:BL1509&amp;" ",AP397)))&gt;0,AX26,"")))</f>
        <v/>
      </c>
      <c r="AY397" s="967" t="str" cm="1">
        <f t="array" ref="AY397">IF(AM397="","",IF(AQ397&lt;&gt;"","",IF(SUMPRODUCT(--(BM27:BM1509=AY26),--(BL27:BL1509&lt;&gt;""),--ISNUMBER(SEARCH(" "&amp;BL27:BL1509&amp;" ",AP397)))&gt;0,AY26,"")))</f>
        <v/>
      </c>
      <c r="AZ397" s="967" t="str" cm="1">
        <f t="array" ref="AZ397">IF(AM397="","",IF(AQ397&lt;&gt;"","",IF(SUMPRODUCT(--(BM27:BM1509=AZ26),--(BL27:BL1509&lt;&gt;""),--ISNUMBER(SEARCH(" "&amp;BL27:BL1509&amp;" ",AP397)))&gt;0,AZ26,"")))</f>
        <v/>
      </c>
      <c r="BA397" s="967" t="str" cm="1">
        <f t="array" ref="BA397">IF(AM397="","",IF(AQ397&lt;&gt;"","",IF(SUMPRODUCT(--(BM27:BM1509=BA26),--(BL27:BL1509&lt;&gt;""),--ISNUMBER(SEARCH(" "&amp;BL27:BL1509&amp;" ",AP397)))&gt;0,BA26,"")))</f>
        <v/>
      </c>
      <c r="BB397" s="967" t="str" cm="1">
        <f t="array" ref="BB397">IF(AM397="","",IF(AQ397&lt;&gt;"","",IF(SUMPRODUCT(--(BM27:BM1509=BB26),--(BL27:BL1509&lt;&gt;""),--ISNUMBER(SEARCH(" "&amp;BL27:BL1509&amp;" ",AP397)))&gt;0,BB26,"")))</f>
        <v/>
      </c>
      <c r="BC397" s="967" t="str" cm="1">
        <f t="array" ref="BC397">IF(AM397="","",IF(AQ397&lt;&gt;"","",IF(SUMPRODUCT(--(BM27:BM1509=BC26),--(BL27:BL1509&lt;&gt;""),--ISNUMBER(SEARCH(" "&amp;BL27:BL1509&amp;" ",AP397)))&gt;0,BC26,"")))</f>
        <v/>
      </c>
      <c r="BD397" s="967" t="str" cm="1">
        <f t="array" ref="BD397">IF(AM397="","",IF(AQ397&lt;&gt;"","",IF(SUMPRODUCT(--(BM27:BM1509=BD26),--(BL27:BL1509&lt;&gt;""),--ISNUMBER(SEARCH(" "&amp;BL27:BL1509&amp;" ",AP397)))&gt;0,BD26,"")))</f>
        <v/>
      </c>
      <c r="BE397" s="967" t="str" cm="1">
        <f t="array" ref="BE397">IF(AM397="","",IF(AQ397&lt;&gt;"","",IF(SUMPRODUCT(--(BM27:BM1509=BE26),--(BL27:BL1509&lt;&gt;""),--ISNUMBER(SEARCH(" "&amp;BL27:BL1509&amp;" ",AP397)))&gt;0,BE26,"")))</f>
        <v/>
      </c>
      <c r="BF397" s="967" t="str" cm="1">
        <f t="array" ref="BF397">IF(AM397="","",IF(AQ397&lt;&gt;"","",IF(SUMPRODUCT(--(BM27:BM1509=BF26),--(BL27:BL1509&lt;&gt;""),--ISNUMBER(SEARCH(" "&amp;BL27:BL1509&amp;" ",AP397)))&gt;0,BF26,"")))</f>
        <v/>
      </c>
      <c r="BG397" s="967" t="str" cm="1">
        <f t="array" ref="BG397">IF(AM397="","",IF(AQ397&lt;&gt;"","",IF(SUMPRODUCT(--(BM27:BM1509=BG26),--(BL27:BL1509&lt;&gt;""),--ISNUMBER(SEARCH(" "&amp;BL27:BL1509&amp;" ",AP397)))&gt;0,BG26,"")))</f>
        <v/>
      </c>
      <c r="BH397" s="967" t="str" cm="1">
        <f t="array" ref="BH397">IF(AM397="","",IF(AQ397&lt;&gt;"","",IF(SUMPRODUCT(--(BM27:BM1509=BH26),--(BL27:BL1509&lt;&gt;""),--ISNUMBER(SEARCH(" "&amp;BL27:BL1509&amp;" ",AP397)))&gt;0,BH26,"")))</f>
        <v/>
      </c>
      <c r="BI397" s="967" t="str" cm="1">
        <f t="array" ref="BI397">IF(AM397="","",IF(AQ397&lt;&gt;"","",IF(SUMPRODUCT(--(BM27:BM1509=BI26),--(BL27:BL1509&lt;&gt;""),--ISNUMBER(SEARCH(" "&amp;BL27:BL1509&amp;" ",AP397)))&gt;0,BI26,"")))</f>
        <v/>
      </c>
      <c r="BJ397" s="967" t="str" cm="1">
        <f t="array" ref="BJ397">IF(AM397="","",IF(AS397&lt;&gt;"",BJ26,IF(AR397&lt;&gt;"","",IF(AQ397&lt;&gt;"","",IF(SUMPRODUCT(--(BM27:BM1509=BJ26),--(BL27:BL1509&lt;&gt;""),--ISNUMBER(SEARCH(" "&amp;BL27:BL1509&amp;" ",AP397)))&gt;0,BJ26,"")))))</f>
        <v/>
      </c>
      <c r="BL397" s="968" t="s">
        <v>232</v>
      </c>
      <c r="BM397" s="968" t="s">
        <v>1597</v>
      </c>
      <c r="CM397" s="49">
        <v>1</v>
      </c>
    </row>
    <row r="398" spans="4:91" ht="30" customHeight="1">
      <c r="D398" s="674"/>
      <c r="E398" s="680"/>
      <c r="F398" s="681"/>
      <c r="G398" s="680"/>
      <c r="H398" s="682"/>
      <c r="I398" s="891"/>
      <c r="J398" s="892"/>
      <c r="K398" s="745"/>
      <c r="L398" s="893"/>
      <c r="M398" s="894"/>
      <c r="N398" s="895"/>
      <c r="O398" s="896"/>
      <c r="P398" s="137"/>
      <c r="Q398" s="897"/>
      <c r="R398" s="751"/>
      <c r="S398" s="898"/>
      <c r="T398" s="753"/>
      <c r="U398" s="899"/>
      <c r="V398" s="900"/>
      <c r="W398" s="756"/>
      <c r="X398" s="764"/>
      <c r="AB398" s="65"/>
      <c r="AC398" s="984" t="str">
        <f t="shared" si="78"/>
        <v/>
      </c>
      <c r="AD398" s="982"/>
      <c r="AF398" s="964" t="str">
        <f>IF(AG398="","",COUNTIF(AG27:AG398,"&lt;&gt;"))</f>
        <v/>
      </c>
      <c r="AG398" s="965" t="str" cm="1">
        <f t="array" ref="AG398">IF(AK398="","",IF(LEN(AK398)&lt;=MAX(10,AF22),AK398,IFERROR(LEFT(AK398,LOOKUP(2,1/(MID(AK398,ROW(10:509),1)=" ")/(ROW(10:509)&lt;=MAX(10,AF22)),ROW(10:509))-1),LEFT(AK398,MAX(10,AF22)))))</f>
        <v/>
      </c>
      <c r="AH398" s="964" t="str">
        <f t="shared" si="79"/>
        <v/>
      </c>
      <c r="AI398" s="964" t="str">
        <f t="shared" si="80"/>
        <v/>
      </c>
      <c r="AJ398" s="964" t="str">
        <f>IF(AL397&lt;&gt;"",AJ397,IF(AJ397&lt;MAX(Z27:Z326),AJ397+1,""))</f>
        <v/>
      </c>
      <c r="AK398" s="965" t="str">
        <f>IF(AJ398="","",IF(AL397&lt;&gt;"",AL397,INDEX(AD27:AD326,MATCH(AJ398,Z27:Z326,0))))</f>
        <v/>
      </c>
      <c r="AL398" s="965" t="str">
        <f t="shared" si="81"/>
        <v/>
      </c>
      <c r="AM398" s="965" t="str">
        <f t="shared" si="82"/>
        <v/>
      </c>
      <c r="AN398" s="964" t="str">
        <f t="shared" si="83"/>
        <v/>
      </c>
      <c r="AO398" s="964" t="str">
        <f t="shared" si="84"/>
        <v/>
      </c>
      <c r="AP398" s="965" t="str">
        <f t="shared" si="85"/>
        <v/>
      </c>
      <c r="AQ398" s="964" t="str">
        <f>IF(AM398="","",IF(COUNTIF(BO27:BO309,TRIM(AP398))&gt;0,"EXCLUSION EXACTE",""))</f>
        <v/>
      </c>
      <c r="AR398" s="964" t="str" cm="1">
        <f t="array" ref="AR398">IF(AM398="","",IF(SUMPRODUCT(--(BO27:BO309&lt;&gt;""),--ISNUMBER(SEARCH(" "&amp;BO27:BO309&amp;" ",AP398)))&gt;0,"BLOQUE MOLLUSQUES",""))</f>
        <v/>
      </c>
      <c r="AS398" s="964" t="str" cm="1">
        <f t="array" ref="AS398">IF(AM398="","",IF(SUMPRODUCT(--(BS27:BS309&lt;&gt;""),--ISNUMBER(SEARCH(" "&amp;BS27:BS309&amp;" ",AP398)))&gt;0,"FORCE MOLLUSQUES",""))</f>
        <v/>
      </c>
      <c r="AT398" s="965" t="str">
        <f t="shared" si="86"/>
        <v/>
      </c>
      <c r="AU398" s="965" t="str">
        <f t="shared" si="88"/>
        <v/>
      </c>
      <c r="AV398" s="964" t="str">
        <f t="shared" si="87"/>
        <v/>
      </c>
      <c r="AW398" s="964" t="str" cm="1">
        <f t="array" ref="AW398">IF(AM398="","",IF(AQ398&lt;&gt;"","",IF(SUMPRODUCT(--(BM27:BM1509=AW26),--(BL27:BL1509&lt;&gt;""),--ISNUMBER(SEARCH(" "&amp;BL27:BL1509&amp;" ",AP398)))&gt;0,AW26,"")))</f>
        <v/>
      </c>
      <c r="AX398" s="964" t="str" cm="1">
        <f t="array" ref="AX398">IF(AM398="","",IF(AQ398&lt;&gt;"","",IF(SUMPRODUCT(--(BM27:BM1509=AX26),--(BL27:BL1509&lt;&gt;""),--ISNUMBER(SEARCH(" "&amp;BL27:BL1509&amp;" ",AP398)))&gt;0,AX26,"")))</f>
        <v/>
      </c>
      <c r="AY398" s="964" t="str" cm="1">
        <f t="array" ref="AY398">IF(AM398="","",IF(AQ398&lt;&gt;"","",IF(SUMPRODUCT(--(BM27:BM1509=AY26),--(BL27:BL1509&lt;&gt;""),--ISNUMBER(SEARCH(" "&amp;BL27:BL1509&amp;" ",AP398)))&gt;0,AY26,"")))</f>
        <v/>
      </c>
      <c r="AZ398" s="964" t="str" cm="1">
        <f t="array" ref="AZ398">IF(AM398="","",IF(AQ398&lt;&gt;"","",IF(SUMPRODUCT(--(BM27:BM1509=AZ26),--(BL27:BL1509&lt;&gt;""),--ISNUMBER(SEARCH(" "&amp;BL27:BL1509&amp;" ",AP398)))&gt;0,AZ26,"")))</f>
        <v/>
      </c>
      <c r="BA398" s="964" t="str" cm="1">
        <f t="array" ref="BA398">IF(AM398="","",IF(AQ398&lt;&gt;"","",IF(SUMPRODUCT(--(BM27:BM1509=BA26),--(BL27:BL1509&lt;&gt;""),--ISNUMBER(SEARCH(" "&amp;BL27:BL1509&amp;" ",AP398)))&gt;0,BA26,"")))</f>
        <v/>
      </c>
      <c r="BB398" s="964" t="str" cm="1">
        <f t="array" ref="BB398">IF(AM398="","",IF(AQ398&lt;&gt;"","",IF(SUMPRODUCT(--(BM27:BM1509=BB26),--(BL27:BL1509&lt;&gt;""),--ISNUMBER(SEARCH(" "&amp;BL27:BL1509&amp;" ",AP398)))&gt;0,BB26,"")))</f>
        <v/>
      </c>
      <c r="BC398" s="964" t="str" cm="1">
        <f t="array" ref="BC398">IF(AM398="","",IF(AQ398&lt;&gt;"","",IF(SUMPRODUCT(--(BM27:BM1509=BC26),--(BL27:BL1509&lt;&gt;""),--ISNUMBER(SEARCH(" "&amp;BL27:BL1509&amp;" ",AP398)))&gt;0,BC26,"")))</f>
        <v/>
      </c>
      <c r="BD398" s="964" t="str" cm="1">
        <f t="array" ref="BD398">IF(AM398="","",IF(AQ398&lt;&gt;"","",IF(SUMPRODUCT(--(BM27:BM1509=BD26),--(BL27:BL1509&lt;&gt;""),--ISNUMBER(SEARCH(" "&amp;BL27:BL1509&amp;" ",AP398)))&gt;0,BD26,"")))</f>
        <v/>
      </c>
      <c r="BE398" s="964" t="str" cm="1">
        <f t="array" ref="BE398">IF(AM398="","",IF(AQ398&lt;&gt;"","",IF(SUMPRODUCT(--(BM27:BM1509=BE26),--(BL27:BL1509&lt;&gt;""),--ISNUMBER(SEARCH(" "&amp;BL27:BL1509&amp;" ",AP398)))&gt;0,BE26,"")))</f>
        <v/>
      </c>
      <c r="BF398" s="964" t="str" cm="1">
        <f t="array" ref="BF398">IF(AM398="","",IF(AQ398&lt;&gt;"","",IF(SUMPRODUCT(--(BM27:BM1509=BF26),--(BL27:BL1509&lt;&gt;""),--ISNUMBER(SEARCH(" "&amp;BL27:BL1509&amp;" ",AP398)))&gt;0,BF26,"")))</f>
        <v/>
      </c>
      <c r="BG398" s="964" t="str" cm="1">
        <f t="array" ref="BG398">IF(AM398="","",IF(AQ398&lt;&gt;"","",IF(SUMPRODUCT(--(BM27:BM1509=BG26),--(BL27:BL1509&lt;&gt;""),--ISNUMBER(SEARCH(" "&amp;BL27:BL1509&amp;" ",AP398)))&gt;0,BG26,"")))</f>
        <v/>
      </c>
      <c r="BH398" s="964" t="str" cm="1">
        <f t="array" ref="BH398">IF(AM398="","",IF(AQ398&lt;&gt;"","",IF(SUMPRODUCT(--(BM27:BM1509=BH26),--(BL27:BL1509&lt;&gt;""),--ISNUMBER(SEARCH(" "&amp;BL27:BL1509&amp;" ",AP398)))&gt;0,BH26,"")))</f>
        <v/>
      </c>
      <c r="BI398" s="964" t="str" cm="1">
        <f t="array" ref="BI398">IF(AM398="","",IF(AQ398&lt;&gt;"","",IF(SUMPRODUCT(--(BM27:BM1509=BI26),--(BL27:BL1509&lt;&gt;""),--ISNUMBER(SEARCH(" "&amp;BL27:BL1509&amp;" ",AP398)))&gt;0,BI26,"")))</f>
        <v/>
      </c>
      <c r="BJ398" s="964" t="str" cm="1">
        <f t="array" ref="BJ398">IF(AM398="","",IF(AS398&lt;&gt;"",BJ26,IF(AR398&lt;&gt;"","",IF(AQ398&lt;&gt;"","",IF(SUMPRODUCT(--(BM27:BM1509=BJ26),--(BL27:BL1509&lt;&gt;""),--ISNUMBER(SEARCH(" "&amp;BL27:BL1509&amp;" ",AP398)))&gt;0,BJ26,"")))))</f>
        <v/>
      </c>
      <c r="BL398" s="964" t="s">
        <v>2378</v>
      </c>
      <c r="BM398" s="964" t="s">
        <v>1597</v>
      </c>
      <c r="CM398" s="49">
        <v>1</v>
      </c>
    </row>
    <row r="399" spans="4:91" ht="30" customHeight="1">
      <c r="D399" s="674"/>
      <c r="E399" s="680"/>
      <c r="F399" s="681"/>
      <c r="G399" s="680"/>
      <c r="H399" s="682"/>
      <c r="I399" s="891"/>
      <c r="J399" s="892"/>
      <c r="K399" s="745"/>
      <c r="L399" s="893"/>
      <c r="M399" s="894"/>
      <c r="N399" s="895"/>
      <c r="O399" s="896"/>
      <c r="P399" s="137"/>
      <c r="Q399" s="897"/>
      <c r="R399" s="751"/>
      <c r="S399" s="898"/>
      <c r="T399" s="753"/>
      <c r="U399" s="899"/>
      <c r="V399" s="900"/>
      <c r="W399" s="756"/>
      <c r="X399" s="764"/>
      <c r="AB399" s="65"/>
      <c r="AC399" s="984" t="str">
        <f t="shared" si="78"/>
        <v/>
      </c>
      <c r="AD399" s="982"/>
      <c r="AF399" s="963" t="str">
        <f>IF(AG399="","",COUNTIF(AG27:AG399,"&lt;&gt;"))</f>
        <v/>
      </c>
      <c r="AG399" s="958" t="str" cm="1">
        <f t="array" ref="AG399">IF(AK399="","",IF(LEN(AK399)&lt;=MAX(10,AF22),AK399,IFERROR(LEFT(AK399,LOOKUP(2,1/(MID(AK399,ROW(10:509),1)=" ")/(ROW(10:509)&lt;=MAX(10,AF22)),ROW(10:509))-1),LEFT(AK399,MAX(10,AF22)))))</f>
        <v/>
      </c>
      <c r="AH399" s="963" t="str">
        <f t="shared" si="79"/>
        <v/>
      </c>
      <c r="AI399" s="963" t="str">
        <f t="shared" si="80"/>
        <v/>
      </c>
      <c r="AJ399" s="964" t="str">
        <f>IF(AL398&lt;&gt;"",AJ398,IF(AJ398&lt;MAX(Z27:Z326),AJ398+1,""))</f>
        <v/>
      </c>
      <c r="AK399" s="965" t="str">
        <f>IF(AJ399="","",IF(AL398&lt;&gt;"",AL398,INDEX(AD27:AD326,MATCH(AJ399,Z27:Z326,0))))</f>
        <v/>
      </c>
      <c r="AL399" s="965" t="str">
        <f t="shared" si="81"/>
        <v/>
      </c>
      <c r="AM399" s="966" t="str">
        <f t="shared" si="82"/>
        <v/>
      </c>
      <c r="AN399" s="967" t="str">
        <f t="shared" si="83"/>
        <v/>
      </c>
      <c r="AO399" s="967" t="str">
        <f t="shared" si="84"/>
        <v/>
      </c>
      <c r="AP399" s="966" t="str">
        <f t="shared" si="85"/>
        <v/>
      </c>
      <c r="AQ399" s="967" t="str">
        <f>IF(AM399="","",IF(COUNTIF(BO27:BO309,TRIM(AP399))&gt;0,"EXCLUSION EXACTE",""))</f>
        <v/>
      </c>
      <c r="AR399" s="967" t="str" cm="1">
        <f t="array" ref="AR399">IF(AM399="","",IF(SUMPRODUCT(--(BO27:BO309&lt;&gt;""),--ISNUMBER(SEARCH(" "&amp;BO27:BO309&amp;" ",AP399)))&gt;0,"BLOQUE MOLLUSQUES",""))</f>
        <v/>
      </c>
      <c r="AS399" s="967" t="str" cm="1">
        <f t="array" ref="AS399">IF(AM399="","",IF(SUMPRODUCT(--(BS27:BS309&lt;&gt;""),--ISNUMBER(SEARCH(" "&amp;BS27:BS309&amp;" ",AP399)))&gt;0,"FORCE MOLLUSQUES",""))</f>
        <v/>
      </c>
      <c r="AT399" s="966" t="str">
        <f t="shared" si="86"/>
        <v/>
      </c>
      <c r="AU399" s="966" t="str">
        <f t="shared" si="88"/>
        <v/>
      </c>
      <c r="AV399" s="967" t="str">
        <f t="shared" si="87"/>
        <v/>
      </c>
      <c r="AW399" s="967" t="str" cm="1">
        <f t="array" ref="AW399">IF(AM399="","",IF(AQ399&lt;&gt;"","",IF(SUMPRODUCT(--(BM27:BM1509=AW26),--(BL27:BL1509&lt;&gt;""),--ISNUMBER(SEARCH(" "&amp;BL27:BL1509&amp;" ",AP399)))&gt;0,AW26,"")))</f>
        <v/>
      </c>
      <c r="AX399" s="967" t="str" cm="1">
        <f t="array" ref="AX399">IF(AM399="","",IF(AQ399&lt;&gt;"","",IF(SUMPRODUCT(--(BM27:BM1509=AX26),--(BL27:BL1509&lt;&gt;""),--ISNUMBER(SEARCH(" "&amp;BL27:BL1509&amp;" ",AP399)))&gt;0,AX26,"")))</f>
        <v/>
      </c>
      <c r="AY399" s="967" t="str" cm="1">
        <f t="array" ref="AY399">IF(AM399="","",IF(AQ399&lt;&gt;"","",IF(SUMPRODUCT(--(BM27:BM1509=AY26),--(BL27:BL1509&lt;&gt;""),--ISNUMBER(SEARCH(" "&amp;BL27:BL1509&amp;" ",AP399)))&gt;0,AY26,"")))</f>
        <v/>
      </c>
      <c r="AZ399" s="967" t="str" cm="1">
        <f t="array" ref="AZ399">IF(AM399="","",IF(AQ399&lt;&gt;"","",IF(SUMPRODUCT(--(BM27:BM1509=AZ26),--(BL27:BL1509&lt;&gt;""),--ISNUMBER(SEARCH(" "&amp;BL27:BL1509&amp;" ",AP399)))&gt;0,AZ26,"")))</f>
        <v/>
      </c>
      <c r="BA399" s="967" t="str" cm="1">
        <f t="array" ref="BA399">IF(AM399="","",IF(AQ399&lt;&gt;"","",IF(SUMPRODUCT(--(BM27:BM1509=BA26),--(BL27:BL1509&lt;&gt;""),--ISNUMBER(SEARCH(" "&amp;BL27:BL1509&amp;" ",AP399)))&gt;0,BA26,"")))</f>
        <v/>
      </c>
      <c r="BB399" s="967" t="str" cm="1">
        <f t="array" ref="BB399">IF(AM399="","",IF(AQ399&lt;&gt;"","",IF(SUMPRODUCT(--(BM27:BM1509=BB26),--(BL27:BL1509&lt;&gt;""),--ISNUMBER(SEARCH(" "&amp;BL27:BL1509&amp;" ",AP399)))&gt;0,BB26,"")))</f>
        <v/>
      </c>
      <c r="BC399" s="967" t="str" cm="1">
        <f t="array" ref="BC399">IF(AM399="","",IF(AQ399&lt;&gt;"","",IF(SUMPRODUCT(--(BM27:BM1509=BC26),--(BL27:BL1509&lt;&gt;""),--ISNUMBER(SEARCH(" "&amp;BL27:BL1509&amp;" ",AP399)))&gt;0,BC26,"")))</f>
        <v/>
      </c>
      <c r="BD399" s="967" t="str" cm="1">
        <f t="array" ref="BD399">IF(AM399="","",IF(AQ399&lt;&gt;"","",IF(SUMPRODUCT(--(BM27:BM1509=BD26),--(BL27:BL1509&lt;&gt;""),--ISNUMBER(SEARCH(" "&amp;BL27:BL1509&amp;" ",AP399)))&gt;0,BD26,"")))</f>
        <v/>
      </c>
      <c r="BE399" s="967" t="str" cm="1">
        <f t="array" ref="BE399">IF(AM399="","",IF(AQ399&lt;&gt;"","",IF(SUMPRODUCT(--(BM27:BM1509=BE26),--(BL27:BL1509&lt;&gt;""),--ISNUMBER(SEARCH(" "&amp;BL27:BL1509&amp;" ",AP399)))&gt;0,BE26,"")))</f>
        <v/>
      </c>
      <c r="BF399" s="967" t="str" cm="1">
        <f t="array" ref="BF399">IF(AM399="","",IF(AQ399&lt;&gt;"","",IF(SUMPRODUCT(--(BM27:BM1509=BF26),--(BL27:BL1509&lt;&gt;""),--ISNUMBER(SEARCH(" "&amp;BL27:BL1509&amp;" ",AP399)))&gt;0,BF26,"")))</f>
        <v/>
      </c>
      <c r="BG399" s="967" t="str" cm="1">
        <f t="array" ref="BG399">IF(AM399="","",IF(AQ399&lt;&gt;"","",IF(SUMPRODUCT(--(BM27:BM1509=BG26),--(BL27:BL1509&lt;&gt;""),--ISNUMBER(SEARCH(" "&amp;BL27:BL1509&amp;" ",AP399)))&gt;0,BG26,"")))</f>
        <v/>
      </c>
      <c r="BH399" s="967" t="str" cm="1">
        <f t="array" ref="BH399">IF(AM399="","",IF(AQ399&lt;&gt;"","",IF(SUMPRODUCT(--(BM27:BM1509=BH26),--(BL27:BL1509&lt;&gt;""),--ISNUMBER(SEARCH(" "&amp;BL27:BL1509&amp;" ",AP399)))&gt;0,BH26,"")))</f>
        <v/>
      </c>
      <c r="BI399" s="967" t="str" cm="1">
        <f t="array" ref="BI399">IF(AM399="","",IF(AQ399&lt;&gt;"","",IF(SUMPRODUCT(--(BM27:BM1509=BI26),--(BL27:BL1509&lt;&gt;""),--ISNUMBER(SEARCH(" "&amp;BL27:BL1509&amp;" ",AP399)))&gt;0,BI26,"")))</f>
        <v/>
      </c>
      <c r="BJ399" s="967" t="str" cm="1">
        <f t="array" ref="BJ399">IF(AM399="","",IF(AS399&lt;&gt;"",BJ26,IF(AR399&lt;&gt;"","",IF(AQ399&lt;&gt;"","",IF(SUMPRODUCT(--(BM27:BM1509=BJ26),--(BL27:BL1509&lt;&gt;""),--ISNUMBER(SEARCH(" "&amp;BL27:BL1509&amp;" ",AP399)))&gt;0,BJ26,"")))))</f>
        <v/>
      </c>
      <c r="BL399" s="968" t="s">
        <v>2379</v>
      </c>
      <c r="BM399" s="968" t="s">
        <v>1597</v>
      </c>
      <c r="CM399" s="49">
        <v>1</v>
      </c>
    </row>
    <row r="400" spans="4:91" ht="30" customHeight="1">
      <c r="D400" s="674"/>
      <c r="E400" s="680"/>
      <c r="F400" s="681"/>
      <c r="G400" s="680"/>
      <c r="H400" s="682"/>
      <c r="I400" s="891"/>
      <c r="J400" s="892"/>
      <c r="K400" s="745"/>
      <c r="L400" s="893"/>
      <c r="M400" s="894"/>
      <c r="N400" s="895"/>
      <c r="O400" s="896"/>
      <c r="P400" s="137"/>
      <c r="Q400" s="897"/>
      <c r="R400" s="751"/>
      <c r="S400" s="898"/>
      <c r="T400" s="753"/>
      <c r="U400" s="899"/>
      <c r="V400" s="900"/>
      <c r="W400" s="756"/>
      <c r="X400" s="764"/>
      <c r="AB400" s="65"/>
      <c r="AC400" s="984" t="str">
        <f t="shared" si="78"/>
        <v/>
      </c>
      <c r="AD400" s="982"/>
      <c r="AF400" s="964" t="str">
        <f>IF(AG400="","",COUNTIF(AG27:AG400,"&lt;&gt;"))</f>
        <v/>
      </c>
      <c r="AG400" s="965" t="str" cm="1">
        <f t="array" ref="AG400">IF(AK400="","",IF(LEN(AK400)&lt;=MAX(10,AF22),AK400,IFERROR(LEFT(AK400,LOOKUP(2,1/(MID(AK400,ROW(10:509),1)=" ")/(ROW(10:509)&lt;=MAX(10,AF22)),ROW(10:509))-1),LEFT(AK400,MAX(10,AF22)))))</f>
        <v/>
      </c>
      <c r="AH400" s="964" t="str">
        <f t="shared" si="79"/>
        <v/>
      </c>
      <c r="AI400" s="964" t="str">
        <f t="shared" si="80"/>
        <v/>
      </c>
      <c r="AJ400" s="964" t="str">
        <f>IF(AL399&lt;&gt;"",AJ399,IF(AJ399&lt;MAX(Z27:Z326),AJ399+1,""))</f>
        <v/>
      </c>
      <c r="AK400" s="965" t="str">
        <f>IF(AJ400="","",IF(AL399&lt;&gt;"",AL399,INDEX(AD27:AD326,MATCH(AJ400,Z27:Z326,0))))</f>
        <v/>
      </c>
      <c r="AL400" s="965" t="str">
        <f t="shared" si="81"/>
        <v/>
      </c>
      <c r="AM400" s="965" t="str">
        <f t="shared" si="82"/>
        <v/>
      </c>
      <c r="AN400" s="964" t="str">
        <f t="shared" si="83"/>
        <v/>
      </c>
      <c r="AO400" s="964" t="str">
        <f t="shared" si="84"/>
        <v/>
      </c>
      <c r="AP400" s="965" t="str">
        <f t="shared" si="85"/>
        <v/>
      </c>
      <c r="AQ400" s="964" t="str">
        <f>IF(AM400="","",IF(COUNTIF(BO27:BO309,TRIM(AP400))&gt;0,"EXCLUSION EXACTE",""))</f>
        <v/>
      </c>
      <c r="AR400" s="964" t="str" cm="1">
        <f t="array" ref="AR400">IF(AM400="","",IF(SUMPRODUCT(--(BO27:BO309&lt;&gt;""),--ISNUMBER(SEARCH(" "&amp;BO27:BO309&amp;" ",AP400)))&gt;0,"BLOQUE MOLLUSQUES",""))</f>
        <v/>
      </c>
      <c r="AS400" s="964" t="str" cm="1">
        <f t="array" ref="AS400">IF(AM400="","",IF(SUMPRODUCT(--(BS27:BS309&lt;&gt;""),--ISNUMBER(SEARCH(" "&amp;BS27:BS309&amp;" ",AP400)))&gt;0,"FORCE MOLLUSQUES",""))</f>
        <v/>
      </c>
      <c r="AT400" s="965" t="str">
        <f t="shared" si="86"/>
        <v/>
      </c>
      <c r="AU400" s="965" t="str">
        <f t="shared" si="88"/>
        <v/>
      </c>
      <c r="AV400" s="964" t="str">
        <f t="shared" si="87"/>
        <v/>
      </c>
      <c r="AW400" s="964" t="str" cm="1">
        <f t="array" ref="AW400">IF(AM400="","",IF(AQ400&lt;&gt;"","",IF(SUMPRODUCT(--(BM27:BM1509=AW26),--(BL27:BL1509&lt;&gt;""),--ISNUMBER(SEARCH(" "&amp;BL27:BL1509&amp;" ",AP400)))&gt;0,AW26,"")))</f>
        <v/>
      </c>
      <c r="AX400" s="964" t="str" cm="1">
        <f t="array" ref="AX400">IF(AM400="","",IF(AQ400&lt;&gt;"","",IF(SUMPRODUCT(--(BM27:BM1509=AX26),--(BL27:BL1509&lt;&gt;""),--ISNUMBER(SEARCH(" "&amp;BL27:BL1509&amp;" ",AP400)))&gt;0,AX26,"")))</f>
        <v/>
      </c>
      <c r="AY400" s="964" t="str" cm="1">
        <f t="array" ref="AY400">IF(AM400="","",IF(AQ400&lt;&gt;"","",IF(SUMPRODUCT(--(BM27:BM1509=AY26),--(BL27:BL1509&lt;&gt;""),--ISNUMBER(SEARCH(" "&amp;BL27:BL1509&amp;" ",AP400)))&gt;0,AY26,"")))</f>
        <v/>
      </c>
      <c r="AZ400" s="964" t="str" cm="1">
        <f t="array" ref="AZ400">IF(AM400="","",IF(AQ400&lt;&gt;"","",IF(SUMPRODUCT(--(BM27:BM1509=AZ26),--(BL27:BL1509&lt;&gt;""),--ISNUMBER(SEARCH(" "&amp;BL27:BL1509&amp;" ",AP400)))&gt;0,AZ26,"")))</f>
        <v/>
      </c>
      <c r="BA400" s="964" t="str" cm="1">
        <f t="array" ref="BA400">IF(AM400="","",IF(AQ400&lt;&gt;"","",IF(SUMPRODUCT(--(BM27:BM1509=BA26),--(BL27:BL1509&lt;&gt;""),--ISNUMBER(SEARCH(" "&amp;BL27:BL1509&amp;" ",AP400)))&gt;0,BA26,"")))</f>
        <v/>
      </c>
      <c r="BB400" s="964" t="str" cm="1">
        <f t="array" ref="BB400">IF(AM400="","",IF(AQ400&lt;&gt;"","",IF(SUMPRODUCT(--(BM27:BM1509=BB26),--(BL27:BL1509&lt;&gt;""),--ISNUMBER(SEARCH(" "&amp;BL27:BL1509&amp;" ",AP400)))&gt;0,BB26,"")))</f>
        <v/>
      </c>
      <c r="BC400" s="964" t="str" cm="1">
        <f t="array" ref="BC400">IF(AM400="","",IF(AQ400&lt;&gt;"","",IF(SUMPRODUCT(--(BM27:BM1509=BC26),--(BL27:BL1509&lt;&gt;""),--ISNUMBER(SEARCH(" "&amp;BL27:BL1509&amp;" ",AP400)))&gt;0,BC26,"")))</f>
        <v/>
      </c>
      <c r="BD400" s="964" t="str" cm="1">
        <f t="array" ref="BD400">IF(AM400="","",IF(AQ400&lt;&gt;"","",IF(SUMPRODUCT(--(BM27:BM1509=BD26),--(BL27:BL1509&lt;&gt;""),--ISNUMBER(SEARCH(" "&amp;BL27:BL1509&amp;" ",AP400)))&gt;0,BD26,"")))</f>
        <v/>
      </c>
      <c r="BE400" s="964" t="str" cm="1">
        <f t="array" ref="BE400">IF(AM400="","",IF(AQ400&lt;&gt;"","",IF(SUMPRODUCT(--(BM27:BM1509=BE26),--(BL27:BL1509&lt;&gt;""),--ISNUMBER(SEARCH(" "&amp;BL27:BL1509&amp;" ",AP400)))&gt;0,BE26,"")))</f>
        <v/>
      </c>
      <c r="BF400" s="964" t="str" cm="1">
        <f t="array" ref="BF400">IF(AM400="","",IF(AQ400&lt;&gt;"","",IF(SUMPRODUCT(--(BM27:BM1509=BF26),--(BL27:BL1509&lt;&gt;""),--ISNUMBER(SEARCH(" "&amp;BL27:BL1509&amp;" ",AP400)))&gt;0,BF26,"")))</f>
        <v/>
      </c>
      <c r="BG400" s="964" t="str" cm="1">
        <f t="array" ref="BG400">IF(AM400="","",IF(AQ400&lt;&gt;"","",IF(SUMPRODUCT(--(BM27:BM1509=BG26),--(BL27:BL1509&lt;&gt;""),--ISNUMBER(SEARCH(" "&amp;BL27:BL1509&amp;" ",AP400)))&gt;0,BG26,"")))</f>
        <v/>
      </c>
      <c r="BH400" s="964" t="str" cm="1">
        <f t="array" ref="BH400">IF(AM400="","",IF(AQ400&lt;&gt;"","",IF(SUMPRODUCT(--(BM27:BM1509=BH26),--(BL27:BL1509&lt;&gt;""),--ISNUMBER(SEARCH(" "&amp;BL27:BL1509&amp;" ",AP400)))&gt;0,BH26,"")))</f>
        <v/>
      </c>
      <c r="BI400" s="964" t="str" cm="1">
        <f t="array" ref="BI400">IF(AM400="","",IF(AQ400&lt;&gt;"","",IF(SUMPRODUCT(--(BM27:BM1509=BI26),--(BL27:BL1509&lt;&gt;""),--ISNUMBER(SEARCH(" "&amp;BL27:BL1509&amp;" ",AP400)))&gt;0,BI26,"")))</f>
        <v/>
      </c>
      <c r="BJ400" s="964" t="str" cm="1">
        <f t="array" ref="BJ400">IF(AM400="","",IF(AS400&lt;&gt;"",BJ26,IF(AR400&lt;&gt;"","",IF(AQ400&lt;&gt;"","",IF(SUMPRODUCT(--(BM27:BM1509=BJ26),--(BL27:BL1509&lt;&gt;""),--ISNUMBER(SEARCH(" "&amp;BL27:BL1509&amp;" ",AP400)))&gt;0,BJ26,"")))))</f>
        <v/>
      </c>
      <c r="BL400" s="964" t="s">
        <v>2182</v>
      </c>
      <c r="BM400" s="964" t="s">
        <v>1597</v>
      </c>
      <c r="CM400" s="49">
        <v>1</v>
      </c>
    </row>
    <row r="401" spans="4:91" ht="30" customHeight="1">
      <c r="D401" s="674"/>
      <c r="E401" s="680"/>
      <c r="F401" s="681"/>
      <c r="G401" s="680"/>
      <c r="H401" s="682"/>
      <c r="I401" s="891"/>
      <c r="J401" s="892"/>
      <c r="K401" s="745"/>
      <c r="L401" s="893"/>
      <c r="M401" s="894"/>
      <c r="N401" s="895"/>
      <c r="O401" s="896"/>
      <c r="P401" s="137"/>
      <c r="Q401" s="897"/>
      <c r="R401" s="751"/>
      <c r="S401" s="898"/>
      <c r="T401" s="753"/>
      <c r="U401" s="899"/>
      <c r="V401" s="900"/>
      <c r="W401" s="756"/>
      <c r="X401" s="764"/>
      <c r="AB401" s="65"/>
      <c r="AC401" s="984" t="str">
        <f t="shared" si="78"/>
        <v/>
      </c>
      <c r="AD401" s="982"/>
      <c r="AF401" s="963" t="str">
        <f>IF(AG401="","",COUNTIF(AG27:AG401,"&lt;&gt;"))</f>
        <v/>
      </c>
      <c r="AG401" s="958" t="str" cm="1">
        <f t="array" ref="AG401">IF(AK401="","",IF(LEN(AK401)&lt;=MAX(10,AF22),AK401,IFERROR(LEFT(AK401,LOOKUP(2,1/(MID(AK401,ROW(10:509),1)=" ")/(ROW(10:509)&lt;=MAX(10,AF22)),ROW(10:509))-1),LEFT(AK401,MAX(10,AF22)))))</f>
        <v/>
      </c>
      <c r="AH401" s="963" t="str">
        <f t="shared" si="79"/>
        <v/>
      </c>
      <c r="AI401" s="963" t="str">
        <f t="shared" si="80"/>
        <v/>
      </c>
      <c r="AJ401" s="964" t="str">
        <f>IF(AL400&lt;&gt;"",AJ400,IF(AJ400&lt;MAX(Z27:Z326),AJ400+1,""))</f>
        <v/>
      </c>
      <c r="AK401" s="965" t="str">
        <f>IF(AJ401="","",IF(AL400&lt;&gt;"",AL400,INDEX(AD27:AD326,MATCH(AJ401,Z27:Z326,0))))</f>
        <v/>
      </c>
      <c r="AL401" s="965" t="str">
        <f t="shared" si="81"/>
        <v/>
      </c>
      <c r="AM401" s="966" t="str">
        <f t="shared" si="82"/>
        <v/>
      </c>
      <c r="AN401" s="967" t="str">
        <f t="shared" si="83"/>
        <v/>
      </c>
      <c r="AO401" s="967" t="str">
        <f t="shared" si="84"/>
        <v/>
      </c>
      <c r="AP401" s="966" t="str">
        <f t="shared" si="85"/>
        <v/>
      </c>
      <c r="AQ401" s="967" t="str">
        <f>IF(AM401="","",IF(COUNTIF(BO27:BO309,TRIM(AP401))&gt;0,"EXCLUSION EXACTE",""))</f>
        <v/>
      </c>
      <c r="AR401" s="967" t="str" cm="1">
        <f t="array" ref="AR401">IF(AM401="","",IF(SUMPRODUCT(--(BO27:BO309&lt;&gt;""),--ISNUMBER(SEARCH(" "&amp;BO27:BO309&amp;" ",AP401)))&gt;0,"BLOQUE MOLLUSQUES",""))</f>
        <v/>
      </c>
      <c r="AS401" s="967" t="str" cm="1">
        <f t="array" ref="AS401">IF(AM401="","",IF(SUMPRODUCT(--(BS27:BS309&lt;&gt;""),--ISNUMBER(SEARCH(" "&amp;BS27:BS309&amp;" ",AP401)))&gt;0,"FORCE MOLLUSQUES",""))</f>
        <v/>
      </c>
      <c r="AT401" s="966" t="str">
        <f t="shared" si="86"/>
        <v/>
      </c>
      <c r="AU401" s="966" t="str">
        <f t="shared" si="88"/>
        <v/>
      </c>
      <c r="AV401" s="967" t="str">
        <f t="shared" si="87"/>
        <v/>
      </c>
      <c r="AW401" s="967" t="str" cm="1">
        <f t="array" ref="AW401">IF(AM401="","",IF(AQ401&lt;&gt;"","",IF(SUMPRODUCT(--(BM27:BM1509=AW26),--(BL27:BL1509&lt;&gt;""),--ISNUMBER(SEARCH(" "&amp;BL27:BL1509&amp;" ",AP401)))&gt;0,AW26,"")))</f>
        <v/>
      </c>
      <c r="AX401" s="967" t="str" cm="1">
        <f t="array" ref="AX401">IF(AM401="","",IF(AQ401&lt;&gt;"","",IF(SUMPRODUCT(--(BM27:BM1509=AX26),--(BL27:BL1509&lt;&gt;""),--ISNUMBER(SEARCH(" "&amp;BL27:BL1509&amp;" ",AP401)))&gt;0,AX26,"")))</f>
        <v/>
      </c>
      <c r="AY401" s="967" t="str" cm="1">
        <f t="array" ref="AY401">IF(AM401="","",IF(AQ401&lt;&gt;"","",IF(SUMPRODUCT(--(BM27:BM1509=AY26),--(BL27:BL1509&lt;&gt;""),--ISNUMBER(SEARCH(" "&amp;BL27:BL1509&amp;" ",AP401)))&gt;0,AY26,"")))</f>
        <v/>
      </c>
      <c r="AZ401" s="967" t="str" cm="1">
        <f t="array" ref="AZ401">IF(AM401="","",IF(AQ401&lt;&gt;"","",IF(SUMPRODUCT(--(BM27:BM1509=AZ26),--(BL27:BL1509&lt;&gt;""),--ISNUMBER(SEARCH(" "&amp;BL27:BL1509&amp;" ",AP401)))&gt;0,AZ26,"")))</f>
        <v/>
      </c>
      <c r="BA401" s="967" t="str" cm="1">
        <f t="array" ref="BA401">IF(AM401="","",IF(AQ401&lt;&gt;"","",IF(SUMPRODUCT(--(BM27:BM1509=BA26),--(BL27:BL1509&lt;&gt;""),--ISNUMBER(SEARCH(" "&amp;BL27:BL1509&amp;" ",AP401)))&gt;0,BA26,"")))</f>
        <v/>
      </c>
      <c r="BB401" s="967" t="str" cm="1">
        <f t="array" ref="BB401">IF(AM401="","",IF(AQ401&lt;&gt;"","",IF(SUMPRODUCT(--(BM27:BM1509=BB26),--(BL27:BL1509&lt;&gt;""),--ISNUMBER(SEARCH(" "&amp;BL27:BL1509&amp;" ",AP401)))&gt;0,BB26,"")))</f>
        <v/>
      </c>
      <c r="BC401" s="967" t="str" cm="1">
        <f t="array" ref="BC401">IF(AM401="","",IF(AQ401&lt;&gt;"","",IF(SUMPRODUCT(--(BM27:BM1509=BC26),--(BL27:BL1509&lt;&gt;""),--ISNUMBER(SEARCH(" "&amp;BL27:BL1509&amp;" ",AP401)))&gt;0,BC26,"")))</f>
        <v/>
      </c>
      <c r="BD401" s="967" t="str" cm="1">
        <f t="array" ref="BD401">IF(AM401="","",IF(AQ401&lt;&gt;"","",IF(SUMPRODUCT(--(BM27:BM1509=BD26),--(BL27:BL1509&lt;&gt;""),--ISNUMBER(SEARCH(" "&amp;BL27:BL1509&amp;" ",AP401)))&gt;0,BD26,"")))</f>
        <v/>
      </c>
      <c r="BE401" s="967" t="str" cm="1">
        <f t="array" ref="BE401">IF(AM401="","",IF(AQ401&lt;&gt;"","",IF(SUMPRODUCT(--(BM27:BM1509=BE26),--(BL27:BL1509&lt;&gt;""),--ISNUMBER(SEARCH(" "&amp;BL27:BL1509&amp;" ",AP401)))&gt;0,BE26,"")))</f>
        <v/>
      </c>
      <c r="BF401" s="967" t="str" cm="1">
        <f t="array" ref="BF401">IF(AM401="","",IF(AQ401&lt;&gt;"","",IF(SUMPRODUCT(--(BM27:BM1509=BF26),--(BL27:BL1509&lt;&gt;""),--ISNUMBER(SEARCH(" "&amp;BL27:BL1509&amp;" ",AP401)))&gt;0,BF26,"")))</f>
        <v/>
      </c>
      <c r="BG401" s="967" t="str" cm="1">
        <f t="array" ref="BG401">IF(AM401="","",IF(AQ401&lt;&gt;"","",IF(SUMPRODUCT(--(BM27:BM1509=BG26),--(BL27:BL1509&lt;&gt;""),--ISNUMBER(SEARCH(" "&amp;BL27:BL1509&amp;" ",AP401)))&gt;0,BG26,"")))</f>
        <v/>
      </c>
      <c r="BH401" s="967" t="str" cm="1">
        <f t="array" ref="BH401">IF(AM401="","",IF(AQ401&lt;&gt;"","",IF(SUMPRODUCT(--(BM27:BM1509=BH26),--(BL27:BL1509&lt;&gt;""),--ISNUMBER(SEARCH(" "&amp;BL27:BL1509&amp;" ",AP401)))&gt;0,BH26,"")))</f>
        <v/>
      </c>
      <c r="BI401" s="967" t="str" cm="1">
        <f t="array" ref="BI401">IF(AM401="","",IF(AQ401&lt;&gt;"","",IF(SUMPRODUCT(--(BM27:BM1509=BI26),--(BL27:BL1509&lt;&gt;""),--ISNUMBER(SEARCH(" "&amp;BL27:BL1509&amp;" ",AP401)))&gt;0,BI26,"")))</f>
        <v/>
      </c>
      <c r="BJ401" s="967" t="str" cm="1">
        <f t="array" ref="BJ401">IF(AM401="","",IF(AS401&lt;&gt;"",BJ26,IF(AR401&lt;&gt;"","",IF(AQ401&lt;&gt;"","",IF(SUMPRODUCT(--(BM27:BM1509=BJ26),--(BL27:BL1509&lt;&gt;""),--ISNUMBER(SEARCH(" "&amp;BL27:BL1509&amp;" ",AP401)))&gt;0,BJ26,"")))))</f>
        <v/>
      </c>
      <c r="BL401" s="968" t="s">
        <v>2380</v>
      </c>
      <c r="BM401" s="968" t="s">
        <v>1597</v>
      </c>
      <c r="CM401" s="49">
        <v>1</v>
      </c>
    </row>
    <row r="402" spans="4:91" ht="30" customHeight="1">
      <c r="D402" s="674"/>
      <c r="E402" s="680"/>
      <c r="F402" s="681"/>
      <c r="G402" s="680"/>
      <c r="H402" s="682"/>
      <c r="I402" s="891"/>
      <c r="J402" s="892"/>
      <c r="K402" s="745"/>
      <c r="L402" s="893"/>
      <c r="M402" s="894"/>
      <c r="N402" s="895"/>
      <c r="O402" s="896"/>
      <c r="P402" s="137"/>
      <c r="Q402" s="897"/>
      <c r="R402" s="751"/>
      <c r="S402" s="898"/>
      <c r="T402" s="753"/>
      <c r="U402" s="899"/>
      <c r="V402" s="900"/>
      <c r="W402" s="756"/>
      <c r="X402" s="764"/>
      <c r="AB402" s="65"/>
      <c r="AC402" s="984" t="str">
        <f t="shared" si="78"/>
        <v/>
      </c>
      <c r="AD402" s="982"/>
      <c r="AF402" s="964" t="str">
        <f>IF(AG402="","",COUNTIF(AG27:AG402,"&lt;&gt;"))</f>
        <v/>
      </c>
      <c r="AG402" s="965" t="str" cm="1">
        <f t="array" ref="AG402">IF(AK402="","",IF(LEN(AK402)&lt;=MAX(10,AF22),AK402,IFERROR(LEFT(AK402,LOOKUP(2,1/(MID(AK402,ROW(10:509),1)=" ")/(ROW(10:509)&lt;=MAX(10,AF22)),ROW(10:509))-1),LEFT(AK402,MAX(10,AF22)))))</f>
        <v/>
      </c>
      <c r="AH402" s="964" t="str">
        <f t="shared" si="79"/>
        <v/>
      </c>
      <c r="AI402" s="964" t="str">
        <f t="shared" si="80"/>
        <v/>
      </c>
      <c r="AJ402" s="964" t="str">
        <f>IF(AL401&lt;&gt;"",AJ401,IF(AJ401&lt;MAX(Z27:Z326),AJ401+1,""))</f>
        <v/>
      </c>
      <c r="AK402" s="965" t="str">
        <f>IF(AJ402="","",IF(AL401&lt;&gt;"",AL401,INDEX(AD27:AD326,MATCH(AJ402,Z27:Z326,0))))</f>
        <v/>
      </c>
      <c r="AL402" s="965" t="str">
        <f t="shared" si="81"/>
        <v/>
      </c>
      <c r="AM402" s="965" t="str">
        <f t="shared" si="82"/>
        <v/>
      </c>
      <c r="AN402" s="964" t="str">
        <f t="shared" si="83"/>
        <v/>
      </c>
      <c r="AO402" s="964" t="str">
        <f t="shared" si="84"/>
        <v/>
      </c>
      <c r="AP402" s="965" t="str">
        <f t="shared" si="85"/>
        <v/>
      </c>
      <c r="AQ402" s="964" t="str">
        <f>IF(AM402="","",IF(COUNTIF(BO27:BO309,TRIM(AP402))&gt;0,"EXCLUSION EXACTE",""))</f>
        <v/>
      </c>
      <c r="AR402" s="964" t="str" cm="1">
        <f t="array" ref="AR402">IF(AM402="","",IF(SUMPRODUCT(--(BO27:BO309&lt;&gt;""),--ISNUMBER(SEARCH(" "&amp;BO27:BO309&amp;" ",AP402)))&gt;0,"BLOQUE MOLLUSQUES",""))</f>
        <v/>
      </c>
      <c r="AS402" s="964" t="str" cm="1">
        <f t="array" ref="AS402">IF(AM402="","",IF(SUMPRODUCT(--(BS27:BS309&lt;&gt;""),--ISNUMBER(SEARCH(" "&amp;BS27:BS309&amp;" ",AP402)))&gt;0,"FORCE MOLLUSQUES",""))</f>
        <v/>
      </c>
      <c r="AT402" s="965" t="str">
        <f t="shared" si="86"/>
        <v/>
      </c>
      <c r="AU402" s="965" t="str">
        <f t="shared" si="88"/>
        <v/>
      </c>
      <c r="AV402" s="964" t="str">
        <f t="shared" si="87"/>
        <v/>
      </c>
      <c r="AW402" s="964" t="str" cm="1">
        <f t="array" ref="AW402">IF(AM402="","",IF(AQ402&lt;&gt;"","",IF(SUMPRODUCT(--(BM27:BM1509=AW26),--(BL27:BL1509&lt;&gt;""),--ISNUMBER(SEARCH(" "&amp;BL27:BL1509&amp;" ",AP402)))&gt;0,AW26,"")))</f>
        <v/>
      </c>
      <c r="AX402" s="964" t="str" cm="1">
        <f t="array" ref="AX402">IF(AM402="","",IF(AQ402&lt;&gt;"","",IF(SUMPRODUCT(--(BM27:BM1509=AX26),--(BL27:BL1509&lt;&gt;""),--ISNUMBER(SEARCH(" "&amp;BL27:BL1509&amp;" ",AP402)))&gt;0,AX26,"")))</f>
        <v/>
      </c>
      <c r="AY402" s="964" t="str" cm="1">
        <f t="array" ref="AY402">IF(AM402="","",IF(AQ402&lt;&gt;"","",IF(SUMPRODUCT(--(BM27:BM1509=AY26),--(BL27:BL1509&lt;&gt;""),--ISNUMBER(SEARCH(" "&amp;BL27:BL1509&amp;" ",AP402)))&gt;0,AY26,"")))</f>
        <v/>
      </c>
      <c r="AZ402" s="964" t="str" cm="1">
        <f t="array" ref="AZ402">IF(AM402="","",IF(AQ402&lt;&gt;"","",IF(SUMPRODUCT(--(BM27:BM1509=AZ26),--(BL27:BL1509&lt;&gt;""),--ISNUMBER(SEARCH(" "&amp;BL27:BL1509&amp;" ",AP402)))&gt;0,AZ26,"")))</f>
        <v/>
      </c>
      <c r="BA402" s="964" t="str" cm="1">
        <f t="array" ref="BA402">IF(AM402="","",IF(AQ402&lt;&gt;"","",IF(SUMPRODUCT(--(BM27:BM1509=BA26),--(BL27:BL1509&lt;&gt;""),--ISNUMBER(SEARCH(" "&amp;BL27:BL1509&amp;" ",AP402)))&gt;0,BA26,"")))</f>
        <v/>
      </c>
      <c r="BB402" s="964" t="str" cm="1">
        <f t="array" ref="BB402">IF(AM402="","",IF(AQ402&lt;&gt;"","",IF(SUMPRODUCT(--(BM27:BM1509=BB26),--(BL27:BL1509&lt;&gt;""),--ISNUMBER(SEARCH(" "&amp;BL27:BL1509&amp;" ",AP402)))&gt;0,BB26,"")))</f>
        <v/>
      </c>
      <c r="BC402" s="964" t="str" cm="1">
        <f t="array" ref="BC402">IF(AM402="","",IF(AQ402&lt;&gt;"","",IF(SUMPRODUCT(--(BM27:BM1509=BC26),--(BL27:BL1509&lt;&gt;""),--ISNUMBER(SEARCH(" "&amp;BL27:BL1509&amp;" ",AP402)))&gt;0,BC26,"")))</f>
        <v/>
      </c>
      <c r="BD402" s="964" t="str" cm="1">
        <f t="array" ref="BD402">IF(AM402="","",IF(AQ402&lt;&gt;"","",IF(SUMPRODUCT(--(BM27:BM1509=BD26),--(BL27:BL1509&lt;&gt;""),--ISNUMBER(SEARCH(" "&amp;BL27:BL1509&amp;" ",AP402)))&gt;0,BD26,"")))</f>
        <v/>
      </c>
      <c r="BE402" s="964" t="str" cm="1">
        <f t="array" ref="BE402">IF(AM402="","",IF(AQ402&lt;&gt;"","",IF(SUMPRODUCT(--(BM27:BM1509=BE26),--(BL27:BL1509&lt;&gt;""),--ISNUMBER(SEARCH(" "&amp;BL27:BL1509&amp;" ",AP402)))&gt;0,BE26,"")))</f>
        <v/>
      </c>
      <c r="BF402" s="964" t="str" cm="1">
        <f t="array" ref="BF402">IF(AM402="","",IF(AQ402&lt;&gt;"","",IF(SUMPRODUCT(--(BM27:BM1509=BF26),--(BL27:BL1509&lt;&gt;""),--ISNUMBER(SEARCH(" "&amp;BL27:BL1509&amp;" ",AP402)))&gt;0,BF26,"")))</f>
        <v/>
      </c>
      <c r="BG402" s="964" t="str" cm="1">
        <f t="array" ref="BG402">IF(AM402="","",IF(AQ402&lt;&gt;"","",IF(SUMPRODUCT(--(BM27:BM1509=BG26),--(BL27:BL1509&lt;&gt;""),--ISNUMBER(SEARCH(" "&amp;BL27:BL1509&amp;" ",AP402)))&gt;0,BG26,"")))</f>
        <v/>
      </c>
      <c r="BH402" s="964" t="str" cm="1">
        <f t="array" ref="BH402">IF(AM402="","",IF(AQ402&lt;&gt;"","",IF(SUMPRODUCT(--(BM27:BM1509=BH26),--(BL27:BL1509&lt;&gt;""),--ISNUMBER(SEARCH(" "&amp;BL27:BL1509&amp;" ",AP402)))&gt;0,BH26,"")))</f>
        <v/>
      </c>
      <c r="BI402" s="964" t="str" cm="1">
        <f t="array" ref="BI402">IF(AM402="","",IF(AQ402&lt;&gt;"","",IF(SUMPRODUCT(--(BM27:BM1509=BI26),--(BL27:BL1509&lt;&gt;""),--ISNUMBER(SEARCH(" "&amp;BL27:BL1509&amp;" ",AP402)))&gt;0,BI26,"")))</f>
        <v/>
      </c>
      <c r="BJ402" s="964" t="str" cm="1">
        <f t="array" ref="BJ402">IF(AM402="","",IF(AS402&lt;&gt;"",BJ26,IF(AR402&lt;&gt;"","",IF(AQ402&lt;&gt;"","",IF(SUMPRODUCT(--(BM27:BM1509=BJ26),--(BL27:BL1509&lt;&gt;""),--ISNUMBER(SEARCH(" "&amp;BL27:BL1509&amp;" ",AP402)))&gt;0,BJ26,"")))))</f>
        <v/>
      </c>
      <c r="BL402" s="964" t="s">
        <v>2381</v>
      </c>
      <c r="BM402" s="964" t="s">
        <v>1597</v>
      </c>
      <c r="CM402" s="49">
        <v>1</v>
      </c>
    </row>
    <row r="403" spans="4:91" ht="30" customHeight="1">
      <c r="D403" s="674"/>
      <c r="E403" s="680"/>
      <c r="F403" s="681"/>
      <c r="G403" s="680"/>
      <c r="H403" s="682"/>
      <c r="I403" s="891"/>
      <c r="J403" s="892"/>
      <c r="K403" s="745"/>
      <c r="L403" s="893"/>
      <c r="M403" s="894"/>
      <c r="N403" s="895"/>
      <c r="O403" s="896"/>
      <c r="P403" s="137"/>
      <c r="Q403" s="897"/>
      <c r="R403" s="751"/>
      <c r="S403" s="898"/>
      <c r="T403" s="753"/>
      <c r="U403" s="899"/>
      <c r="V403" s="900"/>
      <c r="W403" s="756"/>
      <c r="X403" s="764"/>
      <c r="AB403" s="65"/>
      <c r="AC403" s="984" t="str">
        <f t="shared" si="78"/>
        <v/>
      </c>
      <c r="AD403" s="982"/>
      <c r="AF403" s="963" t="str">
        <f>IF(AG403="","",COUNTIF(AG27:AG403,"&lt;&gt;"))</f>
        <v/>
      </c>
      <c r="AG403" s="958" t="str" cm="1">
        <f t="array" ref="AG403">IF(AK403="","",IF(LEN(AK403)&lt;=MAX(10,AF22),AK403,IFERROR(LEFT(AK403,LOOKUP(2,1/(MID(AK403,ROW(10:509),1)=" ")/(ROW(10:509)&lt;=MAX(10,AF22)),ROW(10:509))-1),LEFT(AK403,MAX(10,AF22)))))</f>
        <v/>
      </c>
      <c r="AH403" s="963" t="str">
        <f t="shared" si="79"/>
        <v/>
      </c>
      <c r="AI403" s="963" t="str">
        <f t="shared" si="80"/>
        <v/>
      </c>
      <c r="AJ403" s="964" t="str">
        <f>IF(AL402&lt;&gt;"",AJ402,IF(AJ402&lt;MAX(Z27:Z326),AJ402+1,""))</f>
        <v/>
      </c>
      <c r="AK403" s="965" t="str">
        <f>IF(AJ403="","",IF(AL402&lt;&gt;"",AL402,INDEX(AD27:AD326,MATCH(AJ403,Z27:Z326,0))))</f>
        <v/>
      </c>
      <c r="AL403" s="965" t="str">
        <f t="shared" si="81"/>
        <v/>
      </c>
      <c r="AM403" s="966" t="str">
        <f t="shared" si="82"/>
        <v/>
      </c>
      <c r="AN403" s="967" t="str">
        <f t="shared" si="83"/>
        <v/>
      </c>
      <c r="AO403" s="967" t="str">
        <f t="shared" si="84"/>
        <v/>
      </c>
      <c r="AP403" s="966" t="str">
        <f t="shared" si="85"/>
        <v/>
      </c>
      <c r="AQ403" s="967" t="str">
        <f>IF(AM403="","",IF(COUNTIF(BO27:BO309,TRIM(AP403))&gt;0,"EXCLUSION EXACTE",""))</f>
        <v/>
      </c>
      <c r="AR403" s="967" t="str" cm="1">
        <f t="array" ref="AR403">IF(AM403="","",IF(SUMPRODUCT(--(BO27:BO309&lt;&gt;""),--ISNUMBER(SEARCH(" "&amp;BO27:BO309&amp;" ",AP403)))&gt;0,"BLOQUE MOLLUSQUES",""))</f>
        <v/>
      </c>
      <c r="AS403" s="967" t="str" cm="1">
        <f t="array" ref="AS403">IF(AM403="","",IF(SUMPRODUCT(--(BS27:BS309&lt;&gt;""),--ISNUMBER(SEARCH(" "&amp;BS27:BS309&amp;" ",AP403)))&gt;0,"FORCE MOLLUSQUES",""))</f>
        <v/>
      </c>
      <c r="AT403" s="966" t="str">
        <f t="shared" si="86"/>
        <v/>
      </c>
      <c r="AU403" s="966" t="str">
        <f t="shared" si="88"/>
        <v/>
      </c>
      <c r="AV403" s="967" t="str">
        <f t="shared" si="87"/>
        <v/>
      </c>
      <c r="AW403" s="967" t="str" cm="1">
        <f t="array" ref="AW403">IF(AM403="","",IF(AQ403&lt;&gt;"","",IF(SUMPRODUCT(--(BM27:BM1509=AW26),--(BL27:BL1509&lt;&gt;""),--ISNUMBER(SEARCH(" "&amp;BL27:BL1509&amp;" ",AP403)))&gt;0,AW26,"")))</f>
        <v/>
      </c>
      <c r="AX403" s="967" t="str" cm="1">
        <f t="array" ref="AX403">IF(AM403="","",IF(AQ403&lt;&gt;"","",IF(SUMPRODUCT(--(BM27:BM1509=AX26),--(BL27:BL1509&lt;&gt;""),--ISNUMBER(SEARCH(" "&amp;BL27:BL1509&amp;" ",AP403)))&gt;0,AX26,"")))</f>
        <v/>
      </c>
      <c r="AY403" s="967" t="str" cm="1">
        <f t="array" ref="AY403">IF(AM403="","",IF(AQ403&lt;&gt;"","",IF(SUMPRODUCT(--(BM27:BM1509=AY26),--(BL27:BL1509&lt;&gt;""),--ISNUMBER(SEARCH(" "&amp;BL27:BL1509&amp;" ",AP403)))&gt;0,AY26,"")))</f>
        <v/>
      </c>
      <c r="AZ403" s="967" t="str" cm="1">
        <f t="array" ref="AZ403">IF(AM403="","",IF(AQ403&lt;&gt;"","",IF(SUMPRODUCT(--(BM27:BM1509=AZ26),--(BL27:BL1509&lt;&gt;""),--ISNUMBER(SEARCH(" "&amp;BL27:BL1509&amp;" ",AP403)))&gt;0,AZ26,"")))</f>
        <v/>
      </c>
      <c r="BA403" s="967" t="str" cm="1">
        <f t="array" ref="BA403">IF(AM403="","",IF(AQ403&lt;&gt;"","",IF(SUMPRODUCT(--(BM27:BM1509=BA26),--(BL27:BL1509&lt;&gt;""),--ISNUMBER(SEARCH(" "&amp;BL27:BL1509&amp;" ",AP403)))&gt;0,BA26,"")))</f>
        <v/>
      </c>
      <c r="BB403" s="967" t="str" cm="1">
        <f t="array" ref="BB403">IF(AM403="","",IF(AQ403&lt;&gt;"","",IF(SUMPRODUCT(--(BM27:BM1509=BB26),--(BL27:BL1509&lt;&gt;""),--ISNUMBER(SEARCH(" "&amp;BL27:BL1509&amp;" ",AP403)))&gt;0,BB26,"")))</f>
        <v/>
      </c>
      <c r="BC403" s="967" t="str" cm="1">
        <f t="array" ref="BC403">IF(AM403="","",IF(AQ403&lt;&gt;"","",IF(SUMPRODUCT(--(BM27:BM1509=BC26),--(BL27:BL1509&lt;&gt;""),--ISNUMBER(SEARCH(" "&amp;BL27:BL1509&amp;" ",AP403)))&gt;0,BC26,"")))</f>
        <v/>
      </c>
      <c r="BD403" s="967" t="str" cm="1">
        <f t="array" ref="BD403">IF(AM403="","",IF(AQ403&lt;&gt;"","",IF(SUMPRODUCT(--(BM27:BM1509=BD26),--(BL27:BL1509&lt;&gt;""),--ISNUMBER(SEARCH(" "&amp;BL27:BL1509&amp;" ",AP403)))&gt;0,BD26,"")))</f>
        <v/>
      </c>
      <c r="BE403" s="967" t="str" cm="1">
        <f t="array" ref="BE403">IF(AM403="","",IF(AQ403&lt;&gt;"","",IF(SUMPRODUCT(--(BM27:BM1509=BE26),--(BL27:BL1509&lt;&gt;""),--ISNUMBER(SEARCH(" "&amp;BL27:BL1509&amp;" ",AP403)))&gt;0,BE26,"")))</f>
        <v/>
      </c>
      <c r="BF403" s="967" t="str" cm="1">
        <f t="array" ref="BF403">IF(AM403="","",IF(AQ403&lt;&gt;"","",IF(SUMPRODUCT(--(BM27:BM1509=BF26),--(BL27:BL1509&lt;&gt;""),--ISNUMBER(SEARCH(" "&amp;BL27:BL1509&amp;" ",AP403)))&gt;0,BF26,"")))</f>
        <v/>
      </c>
      <c r="BG403" s="967" t="str" cm="1">
        <f t="array" ref="BG403">IF(AM403="","",IF(AQ403&lt;&gt;"","",IF(SUMPRODUCT(--(BM27:BM1509=BG26),--(BL27:BL1509&lt;&gt;""),--ISNUMBER(SEARCH(" "&amp;BL27:BL1509&amp;" ",AP403)))&gt;0,BG26,"")))</f>
        <v/>
      </c>
      <c r="BH403" s="967" t="str" cm="1">
        <f t="array" ref="BH403">IF(AM403="","",IF(AQ403&lt;&gt;"","",IF(SUMPRODUCT(--(BM27:BM1509=BH26),--(BL27:BL1509&lt;&gt;""),--ISNUMBER(SEARCH(" "&amp;BL27:BL1509&amp;" ",AP403)))&gt;0,BH26,"")))</f>
        <v/>
      </c>
      <c r="BI403" s="967" t="str" cm="1">
        <f t="array" ref="BI403">IF(AM403="","",IF(AQ403&lt;&gt;"","",IF(SUMPRODUCT(--(BM27:BM1509=BI26),--(BL27:BL1509&lt;&gt;""),--ISNUMBER(SEARCH(" "&amp;BL27:BL1509&amp;" ",AP403)))&gt;0,BI26,"")))</f>
        <v/>
      </c>
      <c r="BJ403" s="967" t="str" cm="1">
        <f t="array" ref="BJ403">IF(AM403="","",IF(AS403&lt;&gt;"",BJ26,IF(AR403&lt;&gt;"","",IF(AQ403&lt;&gt;"","",IF(SUMPRODUCT(--(BM27:BM1509=BJ26),--(BL27:BL1509&lt;&gt;""),--ISNUMBER(SEARCH(" "&amp;BL27:BL1509&amp;" ",AP403)))&gt;0,BJ26,"")))))</f>
        <v/>
      </c>
      <c r="BL403" s="968" t="s">
        <v>2382</v>
      </c>
      <c r="BM403" s="968" t="s">
        <v>1597</v>
      </c>
      <c r="CM403" s="49">
        <v>1</v>
      </c>
    </row>
    <row r="404" spans="4:91" ht="30" customHeight="1">
      <c r="D404" s="674"/>
      <c r="E404" s="680"/>
      <c r="F404" s="681"/>
      <c r="G404" s="680"/>
      <c r="H404" s="682"/>
      <c r="I404" s="891"/>
      <c r="J404" s="892"/>
      <c r="K404" s="745"/>
      <c r="L404" s="893"/>
      <c r="M404" s="894"/>
      <c r="N404" s="895"/>
      <c r="O404" s="896"/>
      <c r="P404" s="137"/>
      <c r="Q404" s="897"/>
      <c r="R404" s="751"/>
      <c r="S404" s="898"/>
      <c r="T404" s="753"/>
      <c r="U404" s="899"/>
      <c r="V404" s="900"/>
      <c r="W404" s="756"/>
      <c r="X404" s="764"/>
      <c r="AB404" s="65"/>
      <c r="AC404" s="984" t="str">
        <f t="shared" si="78"/>
        <v/>
      </c>
      <c r="AD404" s="982"/>
      <c r="AF404" s="964" t="str">
        <f>IF(AG404="","",COUNTIF(AG27:AG404,"&lt;&gt;"))</f>
        <v/>
      </c>
      <c r="AG404" s="965" t="str" cm="1">
        <f t="array" ref="AG404">IF(AK404="","",IF(LEN(AK404)&lt;=MAX(10,AF22),AK404,IFERROR(LEFT(AK404,LOOKUP(2,1/(MID(AK404,ROW(10:509),1)=" ")/(ROW(10:509)&lt;=MAX(10,AF22)),ROW(10:509))-1),LEFT(AK404,MAX(10,AF22)))))</f>
        <v/>
      </c>
      <c r="AH404" s="964" t="str">
        <f t="shared" si="79"/>
        <v/>
      </c>
      <c r="AI404" s="964" t="str">
        <f t="shared" si="80"/>
        <v/>
      </c>
      <c r="AJ404" s="964" t="str">
        <f>IF(AL403&lt;&gt;"",AJ403,IF(AJ403&lt;MAX(Z27:Z326),AJ403+1,""))</f>
        <v/>
      </c>
      <c r="AK404" s="965" t="str">
        <f>IF(AJ404="","",IF(AL403&lt;&gt;"",AL403,INDEX(AD27:AD326,MATCH(AJ404,Z27:Z326,0))))</f>
        <v/>
      </c>
      <c r="AL404" s="965" t="str">
        <f t="shared" si="81"/>
        <v/>
      </c>
      <c r="AM404" s="965" t="str">
        <f t="shared" si="82"/>
        <v/>
      </c>
      <c r="AN404" s="964" t="str">
        <f t="shared" si="83"/>
        <v/>
      </c>
      <c r="AO404" s="964" t="str">
        <f t="shared" si="84"/>
        <v/>
      </c>
      <c r="AP404" s="965" t="str">
        <f t="shared" si="85"/>
        <v/>
      </c>
      <c r="AQ404" s="964" t="str">
        <f>IF(AM404="","",IF(COUNTIF(BO27:BO309,TRIM(AP404))&gt;0,"EXCLUSION EXACTE",""))</f>
        <v/>
      </c>
      <c r="AR404" s="964" t="str" cm="1">
        <f t="array" ref="AR404">IF(AM404="","",IF(SUMPRODUCT(--(BO27:BO309&lt;&gt;""),--ISNUMBER(SEARCH(" "&amp;BO27:BO309&amp;" ",AP404)))&gt;0,"BLOQUE MOLLUSQUES",""))</f>
        <v/>
      </c>
      <c r="AS404" s="964" t="str" cm="1">
        <f t="array" ref="AS404">IF(AM404="","",IF(SUMPRODUCT(--(BS27:BS309&lt;&gt;""),--ISNUMBER(SEARCH(" "&amp;BS27:BS309&amp;" ",AP404)))&gt;0,"FORCE MOLLUSQUES",""))</f>
        <v/>
      </c>
      <c r="AT404" s="965" t="str">
        <f t="shared" si="86"/>
        <v/>
      </c>
      <c r="AU404" s="965" t="str">
        <f t="shared" si="88"/>
        <v/>
      </c>
      <c r="AV404" s="964" t="str">
        <f t="shared" si="87"/>
        <v/>
      </c>
      <c r="AW404" s="964" t="str" cm="1">
        <f t="array" ref="AW404">IF(AM404="","",IF(AQ404&lt;&gt;"","",IF(SUMPRODUCT(--(BM27:BM1509=AW26),--(BL27:BL1509&lt;&gt;""),--ISNUMBER(SEARCH(" "&amp;BL27:BL1509&amp;" ",AP404)))&gt;0,AW26,"")))</f>
        <v/>
      </c>
      <c r="AX404" s="964" t="str" cm="1">
        <f t="array" ref="AX404">IF(AM404="","",IF(AQ404&lt;&gt;"","",IF(SUMPRODUCT(--(BM27:BM1509=AX26),--(BL27:BL1509&lt;&gt;""),--ISNUMBER(SEARCH(" "&amp;BL27:BL1509&amp;" ",AP404)))&gt;0,AX26,"")))</f>
        <v/>
      </c>
      <c r="AY404" s="964" t="str" cm="1">
        <f t="array" ref="AY404">IF(AM404="","",IF(AQ404&lt;&gt;"","",IF(SUMPRODUCT(--(BM27:BM1509=AY26),--(BL27:BL1509&lt;&gt;""),--ISNUMBER(SEARCH(" "&amp;BL27:BL1509&amp;" ",AP404)))&gt;0,AY26,"")))</f>
        <v/>
      </c>
      <c r="AZ404" s="964" t="str" cm="1">
        <f t="array" ref="AZ404">IF(AM404="","",IF(AQ404&lt;&gt;"","",IF(SUMPRODUCT(--(BM27:BM1509=AZ26),--(BL27:BL1509&lt;&gt;""),--ISNUMBER(SEARCH(" "&amp;BL27:BL1509&amp;" ",AP404)))&gt;0,AZ26,"")))</f>
        <v/>
      </c>
      <c r="BA404" s="964" t="str" cm="1">
        <f t="array" ref="BA404">IF(AM404="","",IF(AQ404&lt;&gt;"","",IF(SUMPRODUCT(--(BM27:BM1509=BA26),--(BL27:BL1509&lt;&gt;""),--ISNUMBER(SEARCH(" "&amp;BL27:BL1509&amp;" ",AP404)))&gt;0,BA26,"")))</f>
        <v/>
      </c>
      <c r="BB404" s="964" t="str" cm="1">
        <f t="array" ref="BB404">IF(AM404="","",IF(AQ404&lt;&gt;"","",IF(SUMPRODUCT(--(BM27:BM1509=BB26),--(BL27:BL1509&lt;&gt;""),--ISNUMBER(SEARCH(" "&amp;BL27:BL1509&amp;" ",AP404)))&gt;0,BB26,"")))</f>
        <v/>
      </c>
      <c r="BC404" s="964" t="str" cm="1">
        <f t="array" ref="BC404">IF(AM404="","",IF(AQ404&lt;&gt;"","",IF(SUMPRODUCT(--(BM27:BM1509=BC26),--(BL27:BL1509&lt;&gt;""),--ISNUMBER(SEARCH(" "&amp;BL27:BL1509&amp;" ",AP404)))&gt;0,BC26,"")))</f>
        <v/>
      </c>
      <c r="BD404" s="964" t="str" cm="1">
        <f t="array" ref="BD404">IF(AM404="","",IF(AQ404&lt;&gt;"","",IF(SUMPRODUCT(--(BM27:BM1509=BD26),--(BL27:BL1509&lt;&gt;""),--ISNUMBER(SEARCH(" "&amp;BL27:BL1509&amp;" ",AP404)))&gt;0,BD26,"")))</f>
        <v/>
      </c>
      <c r="BE404" s="964" t="str" cm="1">
        <f t="array" ref="BE404">IF(AM404="","",IF(AQ404&lt;&gt;"","",IF(SUMPRODUCT(--(BM27:BM1509=BE26),--(BL27:BL1509&lt;&gt;""),--ISNUMBER(SEARCH(" "&amp;BL27:BL1509&amp;" ",AP404)))&gt;0,BE26,"")))</f>
        <v/>
      </c>
      <c r="BF404" s="964" t="str" cm="1">
        <f t="array" ref="BF404">IF(AM404="","",IF(AQ404&lt;&gt;"","",IF(SUMPRODUCT(--(BM27:BM1509=BF26),--(BL27:BL1509&lt;&gt;""),--ISNUMBER(SEARCH(" "&amp;BL27:BL1509&amp;" ",AP404)))&gt;0,BF26,"")))</f>
        <v/>
      </c>
      <c r="BG404" s="964" t="str" cm="1">
        <f t="array" ref="BG404">IF(AM404="","",IF(AQ404&lt;&gt;"","",IF(SUMPRODUCT(--(BM27:BM1509=BG26),--(BL27:BL1509&lt;&gt;""),--ISNUMBER(SEARCH(" "&amp;BL27:BL1509&amp;" ",AP404)))&gt;0,BG26,"")))</f>
        <v/>
      </c>
      <c r="BH404" s="964" t="str" cm="1">
        <f t="array" ref="BH404">IF(AM404="","",IF(AQ404&lt;&gt;"","",IF(SUMPRODUCT(--(BM27:BM1509=BH26),--(BL27:BL1509&lt;&gt;""),--ISNUMBER(SEARCH(" "&amp;BL27:BL1509&amp;" ",AP404)))&gt;0,BH26,"")))</f>
        <v/>
      </c>
      <c r="BI404" s="964" t="str" cm="1">
        <f t="array" ref="BI404">IF(AM404="","",IF(AQ404&lt;&gt;"","",IF(SUMPRODUCT(--(BM27:BM1509=BI26),--(BL27:BL1509&lt;&gt;""),--ISNUMBER(SEARCH(" "&amp;BL27:BL1509&amp;" ",AP404)))&gt;0,BI26,"")))</f>
        <v/>
      </c>
      <c r="BJ404" s="964" t="str" cm="1">
        <f t="array" ref="BJ404">IF(AM404="","",IF(AS404&lt;&gt;"",BJ26,IF(AR404&lt;&gt;"","",IF(AQ404&lt;&gt;"","",IF(SUMPRODUCT(--(BM27:BM1509=BJ26),--(BL27:BL1509&lt;&gt;""),--ISNUMBER(SEARCH(" "&amp;BL27:BL1509&amp;" ",AP404)))&gt;0,BJ26,"")))))</f>
        <v/>
      </c>
      <c r="BL404" s="964" t="s">
        <v>2383</v>
      </c>
      <c r="BM404" s="964" t="s">
        <v>1597</v>
      </c>
      <c r="CM404" s="49">
        <v>1</v>
      </c>
    </row>
    <row r="405" spans="4:91" ht="30" customHeight="1">
      <c r="D405" s="674"/>
      <c r="E405" s="680"/>
      <c r="F405" s="681"/>
      <c r="G405" s="680"/>
      <c r="H405" s="682"/>
      <c r="I405" s="891"/>
      <c r="J405" s="892"/>
      <c r="K405" s="745"/>
      <c r="L405" s="893"/>
      <c r="M405" s="894"/>
      <c r="N405" s="895"/>
      <c r="O405" s="896"/>
      <c r="P405" s="137"/>
      <c r="Q405" s="897"/>
      <c r="R405" s="751"/>
      <c r="S405" s="898"/>
      <c r="T405" s="753"/>
      <c r="U405" s="899"/>
      <c r="V405" s="900"/>
      <c r="W405" s="756"/>
      <c r="X405" s="764"/>
      <c r="AB405" s="65"/>
      <c r="AC405" s="984" t="str">
        <f t="shared" si="78"/>
        <v/>
      </c>
      <c r="AD405" s="982"/>
      <c r="AF405" s="963" t="str">
        <f>IF(AG405="","",COUNTIF(AG27:AG405,"&lt;&gt;"))</f>
        <v/>
      </c>
      <c r="AG405" s="958" t="str" cm="1">
        <f t="array" ref="AG405">IF(AK405="","",IF(LEN(AK405)&lt;=MAX(10,AF22),AK405,IFERROR(LEFT(AK405,LOOKUP(2,1/(MID(AK405,ROW(10:509),1)=" ")/(ROW(10:509)&lt;=MAX(10,AF22)),ROW(10:509))-1),LEFT(AK405,MAX(10,AF22)))))</f>
        <v/>
      </c>
      <c r="AH405" s="963" t="str">
        <f t="shared" si="79"/>
        <v/>
      </c>
      <c r="AI405" s="963" t="str">
        <f t="shared" si="80"/>
        <v/>
      </c>
      <c r="AJ405" s="964" t="str">
        <f>IF(AL404&lt;&gt;"",AJ404,IF(AJ404&lt;MAX(Z27:Z326),AJ404+1,""))</f>
        <v/>
      </c>
      <c r="AK405" s="965" t="str">
        <f>IF(AJ405="","",IF(AL404&lt;&gt;"",AL404,INDEX(AD27:AD326,MATCH(AJ405,Z27:Z326,0))))</f>
        <v/>
      </c>
      <c r="AL405" s="965" t="str">
        <f t="shared" si="81"/>
        <v/>
      </c>
      <c r="AM405" s="966" t="str">
        <f t="shared" si="82"/>
        <v/>
      </c>
      <c r="AN405" s="967" t="str">
        <f t="shared" si="83"/>
        <v/>
      </c>
      <c r="AO405" s="967" t="str">
        <f t="shared" si="84"/>
        <v/>
      </c>
      <c r="AP405" s="966" t="str">
        <f t="shared" si="85"/>
        <v/>
      </c>
      <c r="AQ405" s="967" t="str">
        <f>IF(AM405="","",IF(COUNTIF(BO27:BO309,TRIM(AP405))&gt;0,"EXCLUSION EXACTE",""))</f>
        <v/>
      </c>
      <c r="AR405" s="967" t="str" cm="1">
        <f t="array" ref="AR405">IF(AM405="","",IF(SUMPRODUCT(--(BO27:BO309&lt;&gt;""),--ISNUMBER(SEARCH(" "&amp;BO27:BO309&amp;" ",AP405)))&gt;0,"BLOQUE MOLLUSQUES",""))</f>
        <v/>
      </c>
      <c r="AS405" s="967" t="str" cm="1">
        <f t="array" ref="AS405">IF(AM405="","",IF(SUMPRODUCT(--(BS27:BS309&lt;&gt;""),--ISNUMBER(SEARCH(" "&amp;BS27:BS309&amp;" ",AP405)))&gt;0,"FORCE MOLLUSQUES",""))</f>
        <v/>
      </c>
      <c r="AT405" s="966" t="str">
        <f t="shared" si="86"/>
        <v/>
      </c>
      <c r="AU405" s="966" t="str">
        <f t="shared" si="88"/>
        <v/>
      </c>
      <c r="AV405" s="967" t="str">
        <f t="shared" si="87"/>
        <v/>
      </c>
      <c r="AW405" s="967" t="str" cm="1">
        <f t="array" ref="AW405">IF(AM405="","",IF(AQ405&lt;&gt;"","",IF(SUMPRODUCT(--(BM27:BM1509=AW26),--(BL27:BL1509&lt;&gt;""),--ISNUMBER(SEARCH(" "&amp;BL27:BL1509&amp;" ",AP405)))&gt;0,AW26,"")))</f>
        <v/>
      </c>
      <c r="AX405" s="967" t="str" cm="1">
        <f t="array" ref="AX405">IF(AM405="","",IF(AQ405&lt;&gt;"","",IF(SUMPRODUCT(--(BM27:BM1509=AX26),--(BL27:BL1509&lt;&gt;""),--ISNUMBER(SEARCH(" "&amp;BL27:BL1509&amp;" ",AP405)))&gt;0,AX26,"")))</f>
        <v/>
      </c>
      <c r="AY405" s="967" t="str" cm="1">
        <f t="array" ref="AY405">IF(AM405="","",IF(AQ405&lt;&gt;"","",IF(SUMPRODUCT(--(BM27:BM1509=AY26),--(BL27:BL1509&lt;&gt;""),--ISNUMBER(SEARCH(" "&amp;BL27:BL1509&amp;" ",AP405)))&gt;0,AY26,"")))</f>
        <v/>
      </c>
      <c r="AZ405" s="967" t="str" cm="1">
        <f t="array" ref="AZ405">IF(AM405="","",IF(AQ405&lt;&gt;"","",IF(SUMPRODUCT(--(BM27:BM1509=AZ26),--(BL27:BL1509&lt;&gt;""),--ISNUMBER(SEARCH(" "&amp;BL27:BL1509&amp;" ",AP405)))&gt;0,AZ26,"")))</f>
        <v/>
      </c>
      <c r="BA405" s="967" t="str" cm="1">
        <f t="array" ref="BA405">IF(AM405="","",IF(AQ405&lt;&gt;"","",IF(SUMPRODUCT(--(BM27:BM1509=BA26),--(BL27:BL1509&lt;&gt;""),--ISNUMBER(SEARCH(" "&amp;BL27:BL1509&amp;" ",AP405)))&gt;0,BA26,"")))</f>
        <v/>
      </c>
      <c r="BB405" s="967" t="str" cm="1">
        <f t="array" ref="BB405">IF(AM405="","",IF(AQ405&lt;&gt;"","",IF(SUMPRODUCT(--(BM27:BM1509=BB26),--(BL27:BL1509&lt;&gt;""),--ISNUMBER(SEARCH(" "&amp;BL27:BL1509&amp;" ",AP405)))&gt;0,BB26,"")))</f>
        <v/>
      </c>
      <c r="BC405" s="967" t="str" cm="1">
        <f t="array" ref="BC405">IF(AM405="","",IF(AQ405&lt;&gt;"","",IF(SUMPRODUCT(--(BM27:BM1509=BC26),--(BL27:BL1509&lt;&gt;""),--ISNUMBER(SEARCH(" "&amp;BL27:BL1509&amp;" ",AP405)))&gt;0,BC26,"")))</f>
        <v/>
      </c>
      <c r="BD405" s="967" t="str" cm="1">
        <f t="array" ref="BD405">IF(AM405="","",IF(AQ405&lt;&gt;"","",IF(SUMPRODUCT(--(BM27:BM1509=BD26),--(BL27:BL1509&lt;&gt;""),--ISNUMBER(SEARCH(" "&amp;BL27:BL1509&amp;" ",AP405)))&gt;0,BD26,"")))</f>
        <v/>
      </c>
      <c r="BE405" s="967" t="str" cm="1">
        <f t="array" ref="BE405">IF(AM405="","",IF(AQ405&lt;&gt;"","",IF(SUMPRODUCT(--(BM27:BM1509=BE26),--(BL27:BL1509&lt;&gt;""),--ISNUMBER(SEARCH(" "&amp;BL27:BL1509&amp;" ",AP405)))&gt;0,BE26,"")))</f>
        <v/>
      </c>
      <c r="BF405" s="967" t="str" cm="1">
        <f t="array" ref="BF405">IF(AM405="","",IF(AQ405&lt;&gt;"","",IF(SUMPRODUCT(--(BM27:BM1509=BF26),--(BL27:BL1509&lt;&gt;""),--ISNUMBER(SEARCH(" "&amp;BL27:BL1509&amp;" ",AP405)))&gt;0,BF26,"")))</f>
        <v/>
      </c>
      <c r="BG405" s="967" t="str" cm="1">
        <f t="array" ref="BG405">IF(AM405="","",IF(AQ405&lt;&gt;"","",IF(SUMPRODUCT(--(BM27:BM1509=BG26),--(BL27:BL1509&lt;&gt;""),--ISNUMBER(SEARCH(" "&amp;BL27:BL1509&amp;" ",AP405)))&gt;0,BG26,"")))</f>
        <v/>
      </c>
      <c r="BH405" s="967" t="str" cm="1">
        <f t="array" ref="BH405">IF(AM405="","",IF(AQ405&lt;&gt;"","",IF(SUMPRODUCT(--(BM27:BM1509=BH26),--(BL27:BL1509&lt;&gt;""),--ISNUMBER(SEARCH(" "&amp;BL27:BL1509&amp;" ",AP405)))&gt;0,BH26,"")))</f>
        <v/>
      </c>
      <c r="BI405" s="967" t="str" cm="1">
        <f t="array" ref="BI405">IF(AM405="","",IF(AQ405&lt;&gt;"","",IF(SUMPRODUCT(--(BM27:BM1509=BI26),--(BL27:BL1509&lt;&gt;""),--ISNUMBER(SEARCH(" "&amp;BL27:BL1509&amp;" ",AP405)))&gt;0,BI26,"")))</f>
        <v/>
      </c>
      <c r="BJ405" s="967" t="str" cm="1">
        <f t="array" ref="BJ405">IF(AM405="","",IF(AS405&lt;&gt;"",BJ26,IF(AR405&lt;&gt;"","",IF(AQ405&lt;&gt;"","",IF(SUMPRODUCT(--(BM27:BM1509=BJ26),--(BL27:BL1509&lt;&gt;""),--ISNUMBER(SEARCH(" "&amp;BL27:BL1509&amp;" ",AP405)))&gt;0,BJ26,"")))))</f>
        <v/>
      </c>
      <c r="BL405" s="968" t="s">
        <v>2384</v>
      </c>
      <c r="BM405" s="968" t="s">
        <v>1597</v>
      </c>
      <c r="CM405" s="49">
        <v>1</v>
      </c>
    </row>
    <row r="406" spans="4:91" ht="30" customHeight="1">
      <c r="D406" s="674"/>
      <c r="E406" s="680"/>
      <c r="F406" s="681"/>
      <c r="G406" s="680"/>
      <c r="H406" s="682"/>
      <c r="I406" s="891"/>
      <c r="J406" s="892"/>
      <c r="K406" s="745"/>
      <c r="L406" s="893"/>
      <c r="M406" s="894"/>
      <c r="N406" s="895"/>
      <c r="O406" s="896"/>
      <c r="P406" s="137"/>
      <c r="Q406" s="897"/>
      <c r="R406" s="751"/>
      <c r="S406" s="898"/>
      <c r="T406" s="753"/>
      <c r="U406" s="899"/>
      <c r="V406" s="900"/>
      <c r="W406" s="756"/>
      <c r="X406" s="764"/>
      <c r="AB406" s="65"/>
      <c r="AC406" s="984" t="str">
        <f t="shared" si="78"/>
        <v/>
      </c>
      <c r="AD406" s="982"/>
      <c r="AF406" s="964" t="str">
        <f>IF(AG406="","",COUNTIF(AG27:AG406,"&lt;&gt;"))</f>
        <v/>
      </c>
      <c r="AG406" s="965" t="str" cm="1">
        <f t="array" ref="AG406">IF(AK406="","",IF(LEN(AK406)&lt;=MAX(10,AF22),AK406,IFERROR(LEFT(AK406,LOOKUP(2,1/(MID(AK406,ROW(10:509),1)=" ")/(ROW(10:509)&lt;=MAX(10,AF22)),ROW(10:509))-1),LEFT(AK406,MAX(10,AF22)))))</f>
        <v/>
      </c>
      <c r="AH406" s="964" t="str">
        <f t="shared" si="79"/>
        <v/>
      </c>
      <c r="AI406" s="964" t="str">
        <f t="shared" si="80"/>
        <v/>
      </c>
      <c r="AJ406" s="964" t="str">
        <f>IF(AL405&lt;&gt;"",AJ405,IF(AJ405&lt;MAX(Z27:Z326),AJ405+1,""))</f>
        <v/>
      </c>
      <c r="AK406" s="965" t="str">
        <f>IF(AJ406="","",IF(AL405&lt;&gt;"",AL405,INDEX(AD27:AD326,MATCH(AJ406,Z27:Z326,0))))</f>
        <v/>
      </c>
      <c r="AL406" s="965" t="str">
        <f t="shared" si="81"/>
        <v/>
      </c>
      <c r="AM406" s="965" t="str">
        <f t="shared" si="82"/>
        <v/>
      </c>
      <c r="AN406" s="964" t="str">
        <f t="shared" si="83"/>
        <v/>
      </c>
      <c r="AO406" s="964" t="str">
        <f t="shared" si="84"/>
        <v/>
      </c>
      <c r="AP406" s="965" t="str">
        <f t="shared" si="85"/>
        <v/>
      </c>
      <c r="AQ406" s="964" t="str">
        <f>IF(AM406="","",IF(COUNTIF(BO27:BO309,TRIM(AP406))&gt;0,"EXCLUSION EXACTE",""))</f>
        <v/>
      </c>
      <c r="AR406" s="964" t="str" cm="1">
        <f t="array" ref="AR406">IF(AM406="","",IF(SUMPRODUCT(--(BO27:BO309&lt;&gt;""),--ISNUMBER(SEARCH(" "&amp;BO27:BO309&amp;" ",AP406)))&gt;0,"BLOQUE MOLLUSQUES",""))</f>
        <v/>
      </c>
      <c r="AS406" s="964" t="str" cm="1">
        <f t="array" ref="AS406">IF(AM406="","",IF(SUMPRODUCT(--(BS27:BS309&lt;&gt;""),--ISNUMBER(SEARCH(" "&amp;BS27:BS309&amp;" ",AP406)))&gt;0,"FORCE MOLLUSQUES",""))</f>
        <v/>
      </c>
      <c r="AT406" s="965" t="str">
        <f t="shared" si="86"/>
        <v/>
      </c>
      <c r="AU406" s="965" t="str">
        <f t="shared" si="88"/>
        <v/>
      </c>
      <c r="AV406" s="964" t="str">
        <f t="shared" si="87"/>
        <v/>
      </c>
      <c r="AW406" s="964" t="str" cm="1">
        <f t="array" ref="AW406">IF(AM406="","",IF(AQ406&lt;&gt;"","",IF(SUMPRODUCT(--(BM27:BM1509=AW26),--(BL27:BL1509&lt;&gt;""),--ISNUMBER(SEARCH(" "&amp;BL27:BL1509&amp;" ",AP406)))&gt;0,AW26,"")))</f>
        <v/>
      </c>
      <c r="AX406" s="964" t="str" cm="1">
        <f t="array" ref="AX406">IF(AM406="","",IF(AQ406&lt;&gt;"","",IF(SUMPRODUCT(--(BM27:BM1509=AX26),--(BL27:BL1509&lt;&gt;""),--ISNUMBER(SEARCH(" "&amp;BL27:BL1509&amp;" ",AP406)))&gt;0,AX26,"")))</f>
        <v/>
      </c>
      <c r="AY406" s="964" t="str" cm="1">
        <f t="array" ref="AY406">IF(AM406="","",IF(AQ406&lt;&gt;"","",IF(SUMPRODUCT(--(BM27:BM1509=AY26),--(BL27:BL1509&lt;&gt;""),--ISNUMBER(SEARCH(" "&amp;BL27:BL1509&amp;" ",AP406)))&gt;0,AY26,"")))</f>
        <v/>
      </c>
      <c r="AZ406" s="964" t="str" cm="1">
        <f t="array" ref="AZ406">IF(AM406="","",IF(AQ406&lt;&gt;"","",IF(SUMPRODUCT(--(BM27:BM1509=AZ26),--(BL27:BL1509&lt;&gt;""),--ISNUMBER(SEARCH(" "&amp;BL27:BL1509&amp;" ",AP406)))&gt;0,AZ26,"")))</f>
        <v/>
      </c>
      <c r="BA406" s="964" t="str" cm="1">
        <f t="array" ref="BA406">IF(AM406="","",IF(AQ406&lt;&gt;"","",IF(SUMPRODUCT(--(BM27:BM1509=BA26),--(BL27:BL1509&lt;&gt;""),--ISNUMBER(SEARCH(" "&amp;BL27:BL1509&amp;" ",AP406)))&gt;0,BA26,"")))</f>
        <v/>
      </c>
      <c r="BB406" s="964" t="str" cm="1">
        <f t="array" ref="BB406">IF(AM406="","",IF(AQ406&lt;&gt;"","",IF(SUMPRODUCT(--(BM27:BM1509=BB26),--(BL27:BL1509&lt;&gt;""),--ISNUMBER(SEARCH(" "&amp;BL27:BL1509&amp;" ",AP406)))&gt;0,BB26,"")))</f>
        <v/>
      </c>
      <c r="BC406" s="964" t="str" cm="1">
        <f t="array" ref="BC406">IF(AM406="","",IF(AQ406&lt;&gt;"","",IF(SUMPRODUCT(--(BM27:BM1509=BC26),--(BL27:BL1509&lt;&gt;""),--ISNUMBER(SEARCH(" "&amp;BL27:BL1509&amp;" ",AP406)))&gt;0,BC26,"")))</f>
        <v/>
      </c>
      <c r="BD406" s="964" t="str" cm="1">
        <f t="array" ref="BD406">IF(AM406="","",IF(AQ406&lt;&gt;"","",IF(SUMPRODUCT(--(BM27:BM1509=BD26),--(BL27:BL1509&lt;&gt;""),--ISNUMBER(SEARCH(" "&amp;BL27:BL1509&amp;" ",AP406)))&gt;0,BD26,"")))</f>
        <v/>
      </c>
      <c r="BE406" s="964" t="str" cm="1">
        <f t="array" ref="BE406">IF(AM406="","",IF(AQ406&lt;&gt;"","",IF(SUMPRODUCT(--(BM27:BM1509=BE26),--(BL27:BL1509&lt;&gt;""),--ISNUMBER(SEARCH(" "&amp;BL27:BL1509&amp;" ",AP406)))&gt;0,BE26,"")))</f>
        <v/>
      </c>
      <c r="BF406" s="964" t="str" cm="1">
        <f t="array" ref="BF406">IF(AM406="","",IF(AQ406&lt;&gt;"","",IF(SUMPRODUCT(--(BM27:BM1509=BF26),--(BL27:BL1509&lt;&gt;""),--ISNUMBER(SEARCH(" "&amp;BL27:BL1509&amp;" ",AP406)))&gt;0,BF26,"")))</f>
        <v/>
      </c>
      <c r="BG406" s="964" t="str" cm="1">
        <f t="array" ref="BG406">IF(AM406="","",IF(AQ406&lt;&gt;"","",IF(SUMPRODUCT(--(BM27:BM1509=BG26),--(BL27:BL1509&lt;&gt;""),--ISNUMBER(SEARCH(" "&amp;BL27:BL1509&amp;" ",AP406)))&gt;0,BG26,"")))</f>
        <v/>
      </c>
      <c r="BH406" s="964" t="str" cm="1">
        <f t="array" ref="BH406">IF(AM406="","",IF(AQ406&lt;&gt;"","",IF(SUMPRODUCT(--(BM27:BM1509=BH26),--(BL27:BL1509&lt;&gt;""),--ISNUMBER(SEARCH(" "&amp;BL27:BL1509&amp;" ",AP406)))&gt;0,BH26,"")))</f>
        <v/>
      </c>
      <c r="BI406" s="964" t="str" cm="1">
        <f t="array" ref="BI406">IF(AM406="","",IF(AQ406&lt;&gt;"","",IF(SUMPRODUCT(--(BM27:BM1509=BI26),--(BL27:BL1509&lt;&gt;""),--ISNUMBER(SEARCH(" "&amp;BL27:BL1509&amp;" ",AP406)))&gt;0,BI26,"")))</f>
        <v/>
      </c>
      <c r="BJ406" s="964" t="str" cm="1">
        <f t="array" ref="BJ406">IF(AM406="","",IF(AS406&lt;&gt;"",BJ26,IF(AR406&lt;&gt;"","",IF(AQ406&lt;&gt;"","",IF(SUMPRODUCT(--(BM27:BM1509=BJ26),--(BL27:BL1509&lt;&gt;""),--ISNUMBER(SEARCH(" "&amp;BL27:BL1509&amp;" ",AP406)))&gt;0,BJ26,"")))))</f>
        <v/>
      </c>
      <c r="BL406" s="964" t="s">
        <v>2385</v>
      </c>
      <c r="BM406" s="964" t="s">
        <v>1597</v>
      </c>
      <c r="CM406" s="49">
        <v>1</v>
      </c>
    </row>
    <row r="407" spans="4:91" ht="30" customHeight="1">
      <c r="D407" s="674"/>
      <c r="E407" s="680"/>
      <c r="F407" s="681"/>
      <c r="G407" s="680"/>
      <c r="H407" s="682"/>
      <c r="I407" s="891"/>
      <c r="J407" s="892"/>
      <c r="K407" s="745"/>
      <c r="L407" s="893"/>
      <c r="M407" s="894"/>
      <c r="N407" s="895"/>
      <c r="O407" s="896"/>
      <c r="P407" s="137"/>
      <c r="Q407" s="897"/>
      <c r="R407" s="751"/>
      <c r="S407" s="898"/>
      <c r="T407" s="753"/>
      <c r="U407" s="899"/>
      <c r="V407" s="900"/>
      <c r="W407" s="756"/>
      <c r="X407" s="764"/>
      <c r="AB407" s="65"/>
      <c r="AC407" s="984" t="str">
        <f t="shared" si="78"/>
        <v/>
      </c>
      <c r="AD407" s="982"/>
      <c r="AF407" s="963" t="str">
        <f>IF(AG407="","",COUNTIF(AG27:AG407,"&lt;&gt;"))</f>
        <v/>
      </c>
      <c r="AG407" s="958" t="str" cm="1">
        <f t="array" ref="AG407">IF(AK407="","",IF(LEN(AK407)&lt;=MAX(10,AF22),AK407,IFERROR(LEFT(AK407,LOOKUP(2,1/(MID(AK407,ROW(10:509),1)=" ")/(ROW(10:509)&lt;=MAX(10,AF22)),ROW(10:509))-1),LEFT(AK407,MAX(10,AF22)))))</f>
        <v/>
      </c>
      <c r="AH407" s="963" t="str">
        <f t="shared" si="79"/>
        <v/>
      </c>
      <c r="AI407" s="963" t="str">
        <f t="shared" si="80"/>
        <v/>
      </c>
      <c r="AJ407" s="964" t="str">
        <f>IF(AL406&lt;&gt;"",AJ406,IF(AJ406&lt;MAX(Z27:Z326),AJ406+1,""))</f>
        <v/>
      </c>
      <c r="AK407" s="965" t="str">
        <f>IF(AJ407="","",IF(AL406&lt;&gt;"",AL406,INDEX(AD27:AD326,MATCH(AJ407,Z27:Z326,0))))</f>
        <v/>
      </c>
      <c r="AL407" s="965" t="str">
        <f t="shared" si="81"/>
        <v/>
      </c>
      <c r="AM407" s="966" t="str">
        <f t="shared" si="82"/>
        <v/>
      </c>
      <c r="AN407" s="967" t="str">
        <f t="shared" si="83"/>
        <v/>
      </c>
      <c r="AO407" s="967" t="str">
        <f t="shared" si="84"/>
        <v/>
      </c>
      <c r="AP407" s="966" t="str">
        <f t="shared" si="85"/>
        <v/>
      </c>
      <c r="AQ407" s="967" t="str">
        <f>IF(AM407="","",IF(COUNTIF(BO27:BO309,TRIM(AP407))&gt;0,"EXCLUSION EXACTE",""))</f>
        <v/>
      </c>
      <c r="AR407" s="967" t="str" cm="1">
        <f t="array" ref="AR407">IF(AM407="","",IF(SUMPRODUCT(--(BO27:BO309&lt;&gt;""),--ISNUMBER(SEARCH(" "&amp;BO27:BO309&amp;" ",AP407)))&gt;0,"BLOQUE MOLLUSQUES",""))</f>
        <v/>
      </c>
      <c r="AS407" s="967" t="str" cm="1">
        <f t="array" ref="AS407">IF(AM407="","",IF(SUMPRODUCT(--(BS27:BS309&lt;&gt;""),--ISNUMBER(SEARCH(" "&amp;BS27:BS309&amp;" ",AP407)))&gt;0,"FORCE MOLLUSQUES",""))</f>
        <v/>
      </c>
      <c r="AT407" s="966" t="str">
        <f t="shared" si="86"/>
        <v/>
      </c>
      <c r="AU407" s="966" t="str">
        <f t="shared" si="88"/>
        <v/>
      </c>
      <c r="AV407" s="967" t="str">
        <f t="shared" si="87"/>
        <v/>
      </c>
      <c r="AW407" s="967" t="str" cm="1">
        <f t="array" ref="AW407">IF(AM407="","",IF(AQ407&lt;&gt;"","",IF(SUMPRODUCT(--(BM27:BM1509=AW26),--(BL27:BL1509&lt;&gt;""),--ISNUMBER(SEARCH(" "&amp;BL27:BL1509&amp;" ",AP407)))&gt;0,AW26,"")))</f>
        <v/>
      </c>
      <c r="AX407" s="967" t="str" cm="1">
        <f t="array" ref="AX407">IF(AM407="","",IF(AQ407&lt;&gt;"","",IF(SUMPRODUCT(--(BM27:BM1509=AX26),--(BL27:BL1509&lt;&gt;""),--ISNUMBER(SEARCH(" "&amp;BL27:BL1509&amp;" ",AP407)))&gt;0,AX26,"")))</f>
        <v/>
      </c>
      <c r="AY407" s="967" t="str" cm="1">
        <f t="array" ref="AY407">IF(AM407="","",IF(AQ407&lt;&gt;"","",IF(SUMPRODUCT(--(BM27:BM1509=AY26),--(BL27:BL1509&lt;&gt;""),--ISNUMBER(SEARCH(" "&amp;BL27:BL1509&amp;" ",AP407)))&gt;0,AY26,"")))</f>
        <v/>
      </c>
      <c r="AZ407" s="967" t="str" cm="1">
        <f t="array" ref="AZ407">IF(AM407="","",IF(AQ407&lt;&gt;"","",IF(SUMPRODUCT(--(BM27:BM1509=AZ26),--(BL27:BL1509&lt;&gt;""),--ISNUMBER(SEARCH(" "&amp;BL27:BL1509&amp;" ",AP407)))&gt;0,AZ26,"")))</f>
        <v/>
      </c>
      <c r="BA407" s="967" t="str" cm="1">
        <f t="array" ref="BA407">IF(AM407="","",IF(AQ407&lt;&gt;"","",IF(SUMPRODUCT(--(BM27:BM1509=BA26),--(BL27:BL1509&lt;&gt;""),--ISNUMBER(SEARCH(" "&amp;BL27:BL1509&amp;" ",AP407)))&gt;0,BA26,"")))</f>
        <v/>
      </c>
      <c r="BB407" s="967" t="str" cm="1">
        <f t="array" ref="BB407">IF(AM407="","",IF(AQ407&lt;&gt;"","",IF(SUMPRODUCT(--(BM27:BM1509=BB26),--(BL27:BL1509&lt;&gt;""),--ISNUMBER(SEARCH(" "&amp;BL27:BL1509&amp;" ",AP407)))&gt;0,BB26,"")))</f>
        <v/>
      </c>
      <c r="BC407" s="967" t="str" cm="1">
        <f t="array" ref="BC407">IF(AM407="","",IF(AQ407&lt;&gt;"","",IF(SUMPRODUCT(--(BM27:BM1509=BC26),--(BL27:BL1509&lt;&gt;""),--ISNUMBER(SEARCH(" "&amp;BL27:BL1509&amp;" ",AP407)))&gt;0,BC26,"")))</f>
        <v/>
      </c>
      <c r="BD407" s="967" t="str" cm="1">
        <f t="array" ref="BD407">IF(AM407="","",IF(AQ407&lt;&gt;"","",IF(SUMPRODUCT(--(BM27:BM1509=BD26),--(BL27:BL1509&lt;&gt;""),--ISNUMBER(SEARCH(" "&amp;BL27:BL1509&amp;" ",AP407)))&gt;0,BD26,"")))</f>
        <v/>
      </c>
      <c r="BE407" s="967" t="str" cm="1">
        <f t="array" ref="BE407">IF(AM407="","",IF(AQ407&lt;&gt;"","",IF(SUMPRODUCT(--(BM27:BM1509=BE26),--(BL27:BL1509&lt;&gt;""),--ISNUMBER(SEARCH(" "&amp;BL27:BL1509&amp;" ",AP407)))&gt;0,BE26,"")))</f>
        <v/>
      </c>
      <c r="BF407" s="967" t="str" cm="1">
        <f t="array" ref="BF407">IF(AM407="","",IF(AQ407&lt;&gt;"","",IF(SUMPRODUCT(--(BM27:BM1509=BF26),--(BL27:BL1509&lt;&gt;""),--ISNUMBER(SEARCH(" "&amp;BL27:BL1509&amp;" ",AP407)))&gt;0,BF26,"")))</f>
        <v/>
      </c>
      <c r="BG407" s="967" t="str" cm="1">
        <f t="array" ref="BG407">IF(AM407="","",IF(AQ407&lt;&gt;"","",IF(SUMPRODUCT(--(BM27:BM1509=BG26),--(BL27:BL1509&lt;&gt;""),--ISNUMBER(SEARCH(" "&amp;BL27:BL1509&amp;" ",AP407)))&gt;0,BG26,"")))</f>
        <v/>
      </c>
      <c r="BH407" s="967" t="str" cm="1">
        <f t="array" ref="BH407">IF(AM407="","",IF(AQ407&lt;&gt;"","",IF(SUMPRODUCT(--(BM27:BM1509=BH26),--(BL27:BL1509&lt;&gt;""),--ISNUMBER(SEARCH(" "&amp;BL27:BL1509&amp;" ",AP407)))&gt;0,BH26,"")))</f>
        <v/>
      </c>
      <c r="BI407" s="967" t="str" cm="1">
        <f t="array" ref="BI407">IF(AM407="","",IF(AQ407&lt;&gt;"","",IF(SUMPRODUCT(--(BM27:BM1509=BI26),--(BL27:BL1509&lt;&gt;""),--ISNUMBER(SEARCH(" "&amp;BL27:BL1509&amp;" ",AP407)))&gt;0,BI26,"")))</f>
        <v/>
      </c>
      <c r="BJ407" s="967" t="str" cm="1">
        <f t="array" ref="BJ407">IF(AM407="","",IF(AS407&lt;&gt;"",BJ26,IF(AR407&lt;&gt;"","",IF(AQ407&lt;&gt;"","",IF(SUMPRODUCT(--(BM27:BM1509=BJ26),--(BL27:BL1509&lt;&gt;""),--ISNUMBER(SEARCH(" "&amp;BL27:BL1509&amp;" ",AP407)))&gt;0,BJ26,"")))))</f>
        <v/>
      </c>
      <c r="BL407" s="968" t="s">
        <v>2165</v>
      </c>
      <c r="BM407" s="968" t="s">
        <v>1597</v>
      </c>
      <c r="CM407" s="49">
        <v>1</v>
      </c>
    </row>
    <row r="408" spans="4:91" ht="30" customHeight="1">
      <c r="D408" s="674"/>
      <c r="E408" s="680"/>
      <c r="F408" s="681"/>
      <c r="G408" s="680"/>
      <c r="H408" s="682"/>
      <c r="I408" s="891"/>
      <c r="J408" s="892"/>
      <c r="K408" s="745"/>
      <c r="L408" s="893"/>
      <c r="M408" s="894"/>
      <c r="N408" s="895"/>
      <c r="O408" s="896"/>
      <c r="P408" s="137"/>
      <c r="Q408" s="897"/>
      <c r="R408" s="751"/>
      <c r="S408" s="898"/>
      <c r="T408" s="753"/>
      <c r="U408" s="899"/>
      <c r="V408" s="900"/>
      <c r="W408" s="756"/>
      <c r="X408" s="764"/>
      <c r="AB408" s="65"/>
      <c r="AC408" s="984" t="str">
        <f t="shared" si="78"/>
        <v/>
      </c>
      <c r="AD408" s="982"/>
      <c r="AF408" s="964" t="str">
        <f>IF(AG408="","",COUNTIF(AG27:AG408,"&lt;&gt;"))</f>
        <v/>
      </c>
      <c r="AG408" s="965" t="str" cm="1">
        <f t="array" ref="AG408">IF(AK408="","",IF(LEN(AK408)&lt;=MAX(10,AF22),AK408,IFERROR(LEFT(AK408,LOOKUP(2,1/(MID(AK408,ROW(10:509),1)=" ")/(ROW(10:509)&lt;=MAX(10,AF22)),ROW(10:509))-1),LEFT(AK408,MAX(10,AF22)))))</f>
        <v/>
      </c>
      <c r="AH408" s="964" t="str">
        <f t="shared" si="79"/>
        <v/>
      </c>
      <c r="AI408" s="964" t="str">
        <f t="shared" si="80"/>
        <v/>
      </c>
      <c r="AJ408" s="964" t="str">
        <f>IF(AL407&lt;&gt;"",AJ407,IF(AJ407&lt;MAX(Z27:Z326),AJ407+1,""))</f>
        <v/>
      </c>
      <c r="AK408" s="965" t="str">
        <f>IF(AJ408="","",IF(AL407&lt;&gt;"",AL407,INDEX(AD27:AD326,MATCH(AJ408,Z27:Z326,0))))</f>
        <v/>
      </c>
      <c r="AL408" s="965" t="str">
        <f t="shared" si="81"/>
        <v/>
      </c>
      <c r="AM408" s="965" t="str">
        <f t="shared" si="82"/>
        <v/>
      </c>
      <c r="AN408" s="964" t="str">
        <f t="shared" si="83"/>
        <v/>
      </c>
      <c r="AO408" s="964" t="str">
        <f t="shared" si="84"/>
        <v/>
      </c>
      <c r="AP408" s="965" t="str">
        <f t="shared" si="85"/>
        <v/>
      </c>
      <c r="AQ408" s="964" t="str">
        <f>IF(AM408="","",IF(COUNTIF(BO27:BO309,TRIM(AP408))&gt;0,"EXCLUSION EXACTE",""))</f>
        <v/>
      </c>
      <c r="AR408" s="964" t="str" cm="1">
        <f t="array" ref="AR408">IF(AM408="","",IF(SUMPRODUCT(--(BO27:BO309&lt;&gt;""),--ISNUMBER(SEARCH(" "&amp;BO27:BO309&amp;" ",AP408)))&gt;0,"BLOQUE MOLLUSQUES",""))</f>
        <v/>
      </c>
      <c r="AS408" s="964" t="str" cm="1">
        <f t="array" ref="AS408">IF(AM408="","",IF(SUMPRODUCT(--(BS27:BS309&lt;&gt;""),--ISNUMBER(SEARCH(" "&amp;BS27:BS309&amp;" ",AP408)))&gt;0,"FORCE MOLLUSQUES",""))</f>
        <v/>
      </c>
      <c r="AT408" s="965" t="str">
        <f t="shared" si="86"/>
        <v/>
      </c>
      <c r="AU408" s="965" t="str">
        <f t="shared" si="88"/>
        <v/>
      </c>
      <c r="AV408" s="964" t="str">
        <f t="shared" si="87"/>
        <v/>
      </c>
      <c r="AW408" s="964" t="str" cm="1">
        <f t="array" ref="AW408">IF(AM408="","",IF(AQ408&lt;&gt;"","",IF(SUMPRODUCT(--(BM27:BM1509=AW26),--(BL27:BL1509&lt;&gt;""),--ISNUMBER(SEARCH(" "&amp;BL27:BL1509&amp;" ",AP408)))&gt;0,AW26,"")))</f>
        <v/>
      </c>
      <c r="AX408" s="964" t="str" cm="1">
        <f t="array" ref="AX408">IF(AM408="","",IF(AQ408&lt;&gt;"","",IF(SUMPRODUCT(--(BM27:BM1509=AX26),--(BL27:BL1509&lt;&gt;""),--ISNUMBER(SEARCH(" "&amp;BL27:BL1509&amp;" ",AP408)))&gt;0,AX26,"")))</f>
        <v/>
      </c>
      <c r="AY408" s="964" t="str" cm="1">
        <f t="array" ref="AY408">IF(AM408="","",IF(AQ408&lt;&gt;"","",IF(SUMPRODUCT(--(BM27:BM1509=AY26),--(BL27:BL1509&lt;&gt;""),--ISNUMBER(SEARCH(" "&amp;BL27:BL1509&amp;" ",AP408)))&gt;0,AY26,"")))</f>
        <v/>
      </c>
      <c r="AZ408" s="964" t="str" cm="1">
        <f t="array" ref="AZ408">IF(AM408="","",IF(AQ408&lt;&gt;"","",IF(SUMPRODUCT(--(BM27:BM1509=AZ26),--(BL27:BL1509&lt;&gt;""),--ISNUMBER(SEARCH(" "&amp;BL27:BL1509&amp;" ",AP408)))&gt;0,AZ26,"")))</f>
        <v/>
      </c>
      <c r="BA408" s="964" t="str" cm="1">
        <f t="array" ref="BA408">IF(AM408="","",IF(AQ408&lt;&gt;"","",IF(SUMPRODUCT(--(BM27:BM1509=BA26),--(BL27:BL1509&lt;&gt;""),--ISNUMBER(SEARCH(" "&amp;BL27:BL1509&amp;" ",AP408)))&gt;0,BA26,"")))</f>
        <v/>
      </c>
      <c r="BB408" s="964" t="str" cm="1">
        <f t="array" ref="BB408">IF(AM408="","",IF(AQ408&lt;&gt;"","",IF(SUMPRODUCT(--(BM27:BM1509=BB26),--(BL27:BL1509&lt;&gt;""),--ISNUMBER(SEARCH(" "&amp;BL27:BL1509&amp;" ",AP408)))&gt;0,BB26,"")))</f>
        <v/>
      </c>
      <c r="BC408" s="964" t="str" cm="1">
        <f t="array" ref="BC408">IF(AM408="","",IF(AQ408&lt;&gt;"","",IF(SUMPRODUCT(--(BM27:BM1509=BC26),--(BL27:BL1509&lt;&gt;""),--ISNUMBER(SEARCH(" "&amp;BL27:BL1509&amp;" ",AP408)))&gt;0,BC26,"")))</f>
        <v/>
      </c>
      <c r="BD408" s="964" t="str" cm="1">
        <f t="array" ref="BD408">IF(AM408="","",IF(AQ408&lt;&gt;"","",IF(SUMPRODUCT(--(BM27:BM1509=BD26),--(BL27:BL1509&lt;&gt;""),--ISNUMBER(SEARCH(" "&amp;BL27:BL1509&amp;" ",AP408)))&gt;0,BD26,"")))</f>
        <v/>
      </c>
      <c r="BE408" s="964" t="str" cm="1">
        <f t="array" ref="BE408">IF(AM408="","",IF(AQ408&lt;&gt;"","",IF(SUMPRODUCT(--(BM27:BM1509=BE26),--(BL27:BL1509&lt;&gt;""),--ISNUMBER(SEARCH(" "&amp;BL27:BL1509&amp;" ",AP408)))&gt;0,BE26,"")))</f>
        <v/>
      </c>
      <c r="BF408" s="964" t="str" cm="1">
        <f t="array" ref="BF408">IF(AM408="","",IF(AQ408&lt;&gt;"","",IF(SUMPRODUCT(--(BM27:BM1509=BF26),--(BL27:BL1509&lt;&gt;""),--ISNUMBER(SEARCH(" "&amp;BL27:BL1509&amp;" ",AP408)))&gt;0,BF26,"")))</f>
        <v/>
      </c>
      <c r="BG408" s="964" t="str" cm="1">
        <f t="array" ref="BG408">IF(AM408="","",IF(AQ408&lt;&gt;"","",IF(SUMPRODUCT(--(BM27:BM1509=BG26),--(BL27:BL1509&lt;&gt;""),--ISNUMBER(SEARCH(" "&amp;BL27:BL1509&amp;" ",AP408)))&gt;0,BG26,"")))</f>
        <v/>
      </c>
      <c r="BH408" s="964" t="str" cm="1">
        <f t="array" ref="BH408">IF(AM408="","",IF(AQ408&lt;&gt;"","",IF(SUMPRODUCT(--(BM27:BM1509=BH26),--(BL27:BL1509&lt;&gt;""),--ISNUMBER(SEARCH(" "&amp;BL27:BL1509&amp;" ",AP408)))&gt;0,BH26,"")))</f>
        <v/>
      </c>
      <c r="BI408" s="964" t="str" cm="1">
        <f t="array" ref="BI408">IF(AM408="","",IF(AQ408&lt;&gt;"","",IF(SUMPRODUCT(--(BM27:BM1509=BI26),--(BL27:BL1509&lt;&gt;""),--ISNUMBER(SEARCH(" "&amp;BL27:BL1509&amp;" ",AP408)))&gt;0,BI26,"")))</f>
        <v/>
      </c>
      <c r="BJ408" s="964" t="str" cm="1">
        <f t="array" ref="BJ408">IF(AM408="","",IF(AS408&lt;&gt;"",BJ26,IF(AR408&lt;&gt;"","",IF(AQ408&lt;&gt;"","",IF(SUMPRODUCT(--(BM27:BM1509=BJ26),--(BL27:BL1509&lt;&gt;""),--ISNUMBER(SEARCH(" "&amp;BL27:BL1509&amp;" ",AP408)))&gt;0,BJ26,"")))))</f>
        <v/>
      </c>
      <c r="BL408" s="964" t="s">
        <v>2386</v>
      </c>
      <c r="BM408" s="964" t="s">
        <v>1597</v>
      </c>
      <c r="CM408" s="49">
        <v>1</v>
      </c>
    </row>
    <row r="409" spans="4:91" ht="30" customHeight="1">
      <c r="D409" s="674"/>
      <c r="E409" s="680"/>
      <c r="F409" s="681"/>
      <c r="G409" s="680"/>
      <c r="H409" s="682"/>
      <c r="I409" s="891"/>
      <c r="J409" s="892"/>
      <c r="K409" s="745"/>
      <c r="L409" s="893"/>
      <c r="M409" s="894"/>
      <c r="N409" s="895"/>
      <c r="O409" s="896"/>
      <c r="P409" s="137"/>
      <c r="Q409" s="897"/>
      <c r="R409" s="751"/>
      <c r="S409" s="898"/>
      <c r="T409" s="753"/>
      <c r="U409" s="899"/>
      <c r="V409" s="900"/>
      <c r="W409" s="756"/>
      <c r="X409" s="764"/>
      <c r="AB409" s="65"/>
      <c r="AC409" s="984" t="str">
        <f t="shared" si="78"/>
        <v/>
      </c>
      <c r="AD409" s="982"/>
      <c r="AF409" s="963" t="str">
        <f>IF(AG409="","",COUNTIF(AG27:AG409,"&lt;&gt;"))</f>
        <v/>
      </c>
      <c r="AG409" s="958" t="str" cm="1">
        <f t="array" ref="AG409">IF(AK409="","",IF(LEN(AK409)&lt;=MAX(10,AF22),AK409,IFERROR(LEFT(AK409,LOOKUP(2,1/(MID(AK409,ROW(10:509),1)=" ")/(ROW(10:509)&lt;=MAX(10,AF22)),ROW(10:509))-1),LEFT(AK409,MAX(10,AF22)))))</f>
        <v/>
      </c>
      <c r="AH409" s="963" t="str">
        <f t="shared" si="79"/>
        <v/>
      </c>
      <c r="AI409" s="963" t="str">
        <f t="shared" si="80"/>
        <v/>
      </c>
      <c r="AJ409" s="964" t="str">
        <f>IF(AL408&lt;&gt;"",AJ408,IF(AJ408&lt;MAX(Z27:Z326),AJ408+1,""))</f>
        <v/>
      </c>
      <c r="AK409" s="965" t="str">
        <f>IF(AJ409="","",IF(AL408&lt;&gt;"",AL408,INDEX(AD27:AD326,MATCH(AJ409,Z27:Z326,0))))</f>
        <v/>
      </c>
      <c r="AL409" s="965" t="str">
        <f t="shared" si="81"/>
        <v/>
      </c>
      <c r="AM409" s="966" t="str">
        <f t="shared" si="82"/>
        <v/>
      </c>
      <c r="AN409" s="967" t="str">
        <f t="shared" si="83"/>
        <v/>
      </c>
      <c r="AO409" s="967" t="str">
        <f t="shared" si="84"/>
        <v/>
      </c>
      <c r="AP409" s="966" t="str">
        <f t="shared" si="85"/>
        <v/>
      </c>
      <c r="AQ409" s="967" t="str">
        <f>IF(AM409="","",IF(COUNTIF(BO27:BO309,TRIM(AP409))&gt;0,"EXCLUSION EXACTE",""))</f>
        <v/>
      </c>
      <c r="AR409" s="967" t="str" cm="1">
        <f t="array" ref="AR409">IF(AM409="","",IF(SUMPRODUCT(--(BO27:BO309&lt;&gt;""),--ISNUMBER(SEARCH(" "&amp;BO27:BO309&amp;" ",AP409)))&gt;0,"BLOQUE MOLLUSQUES",""))</f>
        <v/>
      </c>
      <c r="AS409" s="967" t="str" cm="1">
        <f t="array" ref="AS409">IF(AM409="","",IF(SUMPRODUCT(--(BS27:BS309&lt;&gt;""),--ISNUMBER(SEARCH(" "&amp;BS27:BS309&amp;" ",AP409)))&gt;0,"FORCE MOLLUSQUES",""))</f>
        <v/>
      </c>
      <c r="AT409" s="966" t="str">
        <f t="shared" si="86"/>
        <v/>
      </c>
      <c r="AU409" s="966" t="str">
        <f t="shared" si="88"/>
        <v/>
      </c>
      <c r="AV409" s="967" t="str">
        <f t="shared" si="87"/>
        <v/>
      </c>
      <c r="AW409" s="967" t="str" cm="1">
        <f t="array" ref="AW409">IF(AM409="","",IF(AQ409&lt;&gt;"","",IF(SUMPRODUCT(--(BM27:BM1509=AW26),--(BL27:BL1509&lt;&gt;""),--ISNUMBER(SEARCH(" "&amp;BL27:BL1509&amp;" ",AP409)))&gt;0,AW26,"")))</f>
        <v/>
      </c>
      <c r="AX409" s="967" t="str" cm="1">
        <f t="array" ref="AX409">IF(AM409="","",IF(AQ409&lt;&gt;"","",IF(SUMPRODUCT(--(BM27:BM1509=AX26),--(BL27:BL1509&lt;&gt;""),--ISNUMBER(SEARCH(" "&amp;BL27:BL1509&amp;" ",AP409)))&gt;0,AX26,"")))</f>
        <v/>
      </c>
      <c r="AY409" s="967" t="str" cm="1">
        <f t="array" ref="AY409">IF(AM409="","",IF(AQ409&lt;&gt;"","",IF(SUMPRODUCT(--(BM27:BM1509=AY26),--(BL27:BL1509&lt;&gt;""),--ISNUMBER(SEARCH(" "&amp;BL27:BL1509&amp;" ",AP409)))&gt;0,AY26,"")))</f>
        <v/>
      </c>
      <c r="AZ409" s="967" t="str" cm="1">
        <f t="array" ref="AZ409">IF(AM409="","",IF(AQ409&lt;&gt;"","",IF(SUMPRODUCT(--(BM27:BM1509=AZ26),--(BL27:BL1509&lt;&gt;""),--ISNUMBER(SEARCH(" "&amp;BL27:BL1509&amp;" ",AP409)))&gt;0,AZ26,"")))</f>
        <v/>
      </c>
      <c r="BA409" s="967" t="str" cm="1">
        <f t="array" ref="BA409">IF(AM409="","",IF(AQ409&lt;&gt;"","",IF(SUMPRODUCT(--(BM27:BM1509=BA26),--(BL27:BL1509&lt;&gt;""),--ISNUMBER(SEARCH(" "&amp;BL27:BL1509&amp;" ",AP409)))&gt;0,BA26,"")))</f>
        <v/>
      </c>
      <c r="BB409" s="967" t="str" cm="1">
        <f t="array" ref="BB409">IF(AM409="","",IF(AQ409&lt;&gt;"","",IF(SUMPRODUCT(--(BM27:BM1509=BB26),--(BL27:BL1509&lt;&gt;""),--ISNUMBER(SEARCH(" "&amp;BL27:BL1509&amp;" ",AP409)))&gt;0,BB26,"")))</f>
        <v/>
      </c>
      <c r="BC409" s="967" t="str" cm="1">
        <f t="array" ref="BC409">IF(AM409="","",IF(AQ409&lt;&gt;"","",IF(SUMPRODUCT(--(BM27:BM1509=BC26),--(BL27:BL1509&lt;&gt;""),--ISNUMBER(SEARCH(" "&amp;BL27:BL1509&amp;" ",AP409)))&gt;0,BC26,"")))</f>
        <v/>
      </c>
      <c r="BD409" s="967" t="str" cm="1">
        <f t="array" ref="BD409">IF(AM409="","",IF(AQ409&lt;&gt;"","",IF(SUMPRODUCT(--(BM27:BM1509=BD26),--(BL27:BL1509&lt;&gt;""),--ISNUMBER(SEARCH(" "&amp;BL27:BL1509&amp;" ",AP409)))&gt;0,BD26,"")))</f>
        <v/>
      </c>
      <c r="BE409" s="967" t="str" cm="1">
        <f t="array" ref="BE409">IF(AM409="","",IF(AQ409&lt;&gt;"","",IF(SUMPRODUCT(--(BM27:BM1509=BE26),--(BL27:BL1509&lt;&gt;""),--ISNUMBER(SEARCH(" "&amp;BL27:BL1509&amp;" ",AP409)))&gt;0,BE26,"")))</f>
        <v/>
      </c>
      <c r="BF409" s="967" t="str" cm="1">
        <f t="array" ref="BF409">IF(AM409="","",IF(AQ409&lt;&gt;"","",IF(SUMPRODUCT(--(BM27:BM1509=BF26),--(BL27:BL1509&lt;&gt;""),--ISNUMBER(SEARCH(" "&amp;BL27:BL1509&amp;" ",AP409)))&gt;0,BF26,"")))</f>
        <v/>
      </c>
      <c r="BG409" s="967" t="str" cm="1">
        <f t="array" ref="BG409">IF(AM409="","",IF(AQ409&lt;&gt;"","",IF(SUMPRODUCT(--(BM27:BM1509=BG26),--(BL27:BL1509&lt;&gt;""),--ISNUMBER(SEARCH(" "&amp;BL27:BL1509&amp;" ",AP409)))&gt;0,BG26,"")))</f>
        <v/>
      </c>
      <c r="BH409" s="967" t="str" cm="1">
        <f t="array" ref="BH409">IF(AM409="","",IF(AQ409&lt;&gt;"","",IF(SUMPRODUCT(--(BM27:BM1509=BH26),--(BL27:BL1509&lt;&gt;""),--ISNUMBER(SEARCH(" "&amp;BL27:BL1509&amp;" ",AP409)))&gt;0,BH26,"")))</f>
        <v/>
      </c>
      <c r="BI409" s="967" t="str" cm="1">
        <f t="array" ref="BI409">IF(AM409="","",IF(AQ409&lt;&gt;"","",IF(SUMPRODUCT(--(BM27:BM1509=BI26),--(BL27:BL1509&lt;&gt;""),--ISNUMBER(SEARCH(" "&amp;BL27:BL1509&amp;" ",AP409)))&gt;0,BI26,"")))</f>
        <v/>
      </c>
      <c r="BJ409" s="967" t="str" cm="1">
        <f t="array" ref="BJ409">IF(AM409="","",IF(AS409&lt;&gt;"",BJ26,IF(AR409&lt;&gt;"","",IF(AQ409&lt;&gt;"","",IF(SUMPRODUCT(--(BM27:BM1509=BJ26),--(BL27:BL1509&lt;&gt;""),--ISNUMBER(SEARCH(" "&amp;BL27:BL1509&amp;" ",AP409)))&gt;0,BJ26,"")))))</f>
        <v/>
      </c>
      <c r="BL409" s="968" t="s">
        <v>2387</v>
      </c>
      <c r="BM409" s="968" t="s">
        <v>1597</v>
      </c>
      <c r="CM409" s="49">
        <v>1</v>
      </c>
    </row>
    <row r="410" spans="4:91" ht="30" customHeight="1">
      <c r="D410" s="674"/>
      <c r="E410" s="680"/>
      <c r="F410" s="681"/>
      <c r="G410" s="680"/>
      <c r="H410" s="682"/>
      <c r="I410" s="891"/>
      <c r="J410" s="892"/>
      <c r="K410" s="745"/>
      <c r="L410" s="893"/>
      <c r="M410" s="894"/>
      <c r="N410" s="895"/>
      <c r="O410" s="896"/>
      <c r="P410" s="137"/>
      <c r="Q410" s="897"/>
      <c r="R410" s="751"/>
      <c r="S410" s="898"/>
      <c r="T410" s="753"/>
      <c r="U410" s="899"/>
      <c r="V410" s="900"/>
      <c r="W410" s="756"/>
      <c r="X410" s="764"/>
      <c r="AB410" s="65"/>
      <c r="AC410" s="984" t="str">
        <f t="shared" ref="AC410:AC473" si="89">AT410</f>
        <v/>
      </c>
      <c r="AD410" s="982"/>
      <c r="AF410" s="964" t="str">
        <f>IF(AG410="","",COUNTIF(AG27:AG410,"&lt;&gt;"))</f>
        <v/>
      </c>
      <c r="AG410" s="965" t="str" cm="1">
        <f t="array" ref="AG410">IF(AK410="","",IF(LEN(AK410)&lt;=MAX(10,AF22),AK410,IFERROR(LEFT(AK410,LOOKUP(2,1/(MID(AK410,ROW(10:509),1)=" ")/(ROW(10:509)&lt;=MAX(10,AF22)),ROW(10:509))-1),LEFT(AK410,MAX(10,AF22)))))</f>
        <v/>
      </c>
      <c r="AH410" s="964" t="str">
        <f t="shared" si="79"/>
        <v/>
      </c>
      <c r="AI410" s="964" t="str">
        <f t="shared" si="80"/>
        <v/>
      </c>
      <c r="AJ410" s="964" t="str">
        <f>IF(AL409&lt;&gt;"",AJ409,IF(AJ409&lt;MAX(Z27:Z326),AJ409+1,""))</f>
        <v/>
      </c>
      <c r="AK410" s="965" t="str">
        <f>IF(AJ410="","",IF(AL409&lt;&gt;"",AL409,INDEX(AD27:AD326,MATCH(AJ410,Z27:Z326,0))))</f>
        <v/>
      </c>
      <c r="AL410" s="965" t="str">
        <f t="shared" si="81"/>
        <v/>
      </c>
      <c r="AM410" s="965" t="str">
        <f t="shared" si="82"/>
        <v/>
      </c>
      <c r="AN410" s="964" t="str">
        <f t="shared" si="83"/>
        <v/>
      </c>
      <c r="AO410" s="964" t="str">
        <f t="shared" si="84"/>
        <v/>
      </c>
      <c r="AP410" s="965" t="str">
        <f t="shared" si="85"/>
        <v/>
      </c>
      <c r="AQ410" s="964" t="str">
        <f>IF(AM410="","",IF(COUNTIF(BO27:BO309,TRIM(AP410))&gt;0,"EXCLUSION EXACTE",""))</f>
        <v/>
      </c>
      <c r="AR410" s="964" t="str" cm="1">
        <f t="array" ref="AR410">IF(AM410="","",IF(SUMPRODUCT(--(BO27:BO309&lt;&gt;""),--ISNUMBER(SEARCH(" "&amp;BO27:BO309&amp;" ",AP410)))&gt;0,"BLOQUE MOLLUSQUES",""))</f>
        <v/>
      </c>
      <c r="AS410" s="964" t="str" cm="1">
        <f t="array" ref="AS410">IF(AM410="","",IF(SUMPRODUCT(--(BS27:BS309&lt;&gt;""),--ISNUMBER(SEARCH(" "&amp;BS27:BS309&amp;" ",AP410)))&gt;0,"FORCE MOLLUSQUES",""))</f>
        <v/>
      </c>
      <c r="AT410" s="965" t="str">
        <f t="shared" si="86"/>
        <v/>
      </c>
      <c r="AU410" s="965" t="str">
        <f t="shared" si="88"/>
        <v/>
      </c>
      <c r="AV410" s="964" t="str">
        <f t="shared" si="87"/>
        <v/>
      </c>
      <c r="AW410" s="964" t="str" cm="1">
        <f t="array" ref="AW410">IF(AM410="","",IF(AQ410&lt;&gt;"","",IF(SUMPRODUCT(--(BM27:BM1509=AW26),--(BL27:BL1509&lt;&gt;""),--ISNUMBER(SEARCH(" "&amp;BL27:BL1509&amp;" ",AP410)))&gt;0,AW26,"")))</f>
        <v/>
      </c>
      <c r="AX410" s="964" t="str" cm="1">
        <f t="array" ref="AX410">IF(AM410="","",IF(AQ410&lt;&gt;"","",IF(SUMPRODUCT(--(BM27:BM1509=AX26),--(BL27:BL1509&lt;&gt;""),--ISNUMBER(SEARCH(" "&amp;BL27:BL1509&amp;" ",AP410)))&gt;0,AX26,"")))</f>
        <v/>
      </c>
      <c r="AY410" s="964" t="str" cm="1">
        <f t="array" ref="AY410">IF(AM410="","",IF(AQ410&lt;&gt;"","",IF(SUMPRODUCT(--(BM27:BM1509=AY26),--(BL27:BL1509&lt;&gt;""),--ISNUMBER(SEARCH(" "&amp;BL27:BL1509&amp;" ",AP410)))&gt;0,AY26,"")))</f>
        <v/>
      </c>
      <c r="AZ410" s="964" t="str" cm="1">
        <f t="array" ref="AZ410">IF(AM410="","",IF(AQ410&lt;&gt;"","",IF(SUMPRODUCT(--(BM27:BM1509=AZ26),--(BL27:BL1509&lt;&gt;""),--ISNUMBER(SEARCH(" "&amp;BL27:BL1509&amp;" ",AP410)))&gt;0,AZ26,"")))</f>
        <v/>
      </c>
      <c r="BA410" s="964" t="str" cm="1">
        <f t="array" ref="BA410">IF(AM410="","",IF(AQ410&lt;&gt;"","",IF(SUMPRODUCT(--(BM27:BM1509=BA26),--(BL27:BL1509&lt;&gt;""),--ISNUMBER(SEARCH(" "&amp;BL27:BL1509&amp;" ",AP410)))&gt;0,BA26,"")))</f>
        <v/>
      </c>
      <c r="BB410" s="964" t="str" cm="1">
        <f t="array" ref="BB410">IF(AM410="","",IF(AQ410&lt;&gt;"","",IF(SUMPRODUCT(--(BM27:BM1509=BB26),--(BL27:BL1509&lt;&gt;""),--ISNUMBER(SEARCH(" "&amp;BL27:BL1509&amp;" ",AP410)))&gt;0,BB26,"")))</f>
        <v/>
      </c>
      <c r="BC410" s="964" t="str" cm="1">
        <f t="array" ref="BC410">IF(AM410="","",IF(AQ410&lt;&gt;"","",IF(SUMPRODUCT(--(BM27:BM1509=BC26),--(BL27:BL1509&lt;&gt;""),--ISNUMBER(SEARCH(" "&amp;BL27:BL1509&amp;" ",AP410)))&gt;0,BC26,"")))</f>
        <v/>
      </c>
      <c r="BD410" s="964" t="str" cm="1">
        <f t="array" ref="BD410">IF(AM410="","",IF(AQ410&lt;&gt;"","",IF(SUMPRODUCT(--(BM27:BM1509=BD26),--(BL27:BL1509&lt;&gt;""),--ISNUMBER(SEARCH(" "&amp;BL27:BL1509&amp;" ",AP410)))&gt;0,BD26,"")))</f>
        <v/>
      </c>
      <c r="BE410" s="964" t="str" cm="1">
        <f t="array" ref="BE410">IF(AM410="","",IF(AQ410&lt;&gt;"","",IF(SUMPRODUCT(--(BM27:BM1509=BE26),--(BL27:BL1509&lt;&gt;""),--ISNUMBER(SEARCH(" "&amp;BL27:BL1509&amp;" ",AP410)))&gt;0,BE26,"")))</f>
        <v/>
      </c>
      <c r="BF410" s="964" t="str" cm="1">
        <f t="array" ref="BF410">IF(AM410="","",IF(AQ410&lt;&gt;"","",IF(SUMPRODUCT(--(BM27:BM1509=BF26),--(BL27:BL1509&lt;&gt;""),--ISNUMBER(SEARCH(" "&amp;BL27:BL1509&amp;" ",AP410)))&gt;0,BF26,"")))</f>
        <v/>
      </c>
      <c r="BG410" s="964" t="str" cm="1">
        <f t="array" ref="BG410">IF(AM410="","",IF(AQ410&lt;&gt;"","",IF(SUMPRODUCT(--(BM27:BM1509=BG26),--(BL27:BL1509&lt;&gt;""),--ISNUMBER(SEARCH(" "&amp;BL27:BL1509&amp;" ",AP410)))&gt;0,BG26,"")))</f>
        <v/>
      </c>
      <c r="BH410" s="964" t="str" cm="1">
        <f t="array" ref="BH410">IF(AM410="","",IF(AQ410&lt;&gt;"","",IF(SUMPRODUCT(--(BM27:BM1509=BH26),--(BL27:BL1509&lt;&gt;""),--ISNUMBER(SEARCH(" "&amp;BL27:BL1509&amp;" ",AP410)))&gt;0,BH26,"")))</f>
        <v/>
      </c>
      <c r="BI410" s="964" t="str" cm="1">
        <f t="array" ref="BI410">IF(AM410="","",IF(AQ410&lt;&gt;"","",IF(SUMPRODUCT(--(BM27:BM1509=BI26),--(BL27:BL1509&lt;&gt;""),--ISNUMBER(SEARCH(" "&amp;BL27:BL1509&amp;" ",AP410)))&gt;0,BI26,"")))</f>
        <v/>
      </c>
      <c r="BJ410" s="964" t="str" cm="1">
        <f t="array" ref="BJ410">IF(AM410="","",IF(AS410&lt;&gt;"",BJ26,IF(AR410&lt;&gt;"","",IF(AQ410&lt;&gt;"","",IF(SUMPRODUCT(--(BM27:BM1509=BJ26),--(BL27:BL1509&lt;&gt;""),--ISNUMBER(SEARCH(" "&amp;BL27:BL1509&amp;" ",AP410)))&gt;0,BJ26,"")))))</f>
        <v/>
      </c>
      <c r="BL410" s="964" t="s">
        <v>2388</v>
      </c>
      <c r="BM410" s="964" t="s">
        <v>1597</v>
      </c>
      <c r="CM410" s="49">
        <v>1</v>
      </c>
    </row>
    <row r="411" spans="4:91" ht="30" customHeight="1">
      <c r="D411" s="674"/>
      <c r="E411" s="680"/>
      <c r="F411" s="681"/>
      <c r="G411" s="680"/>
      <c r="H411" s="682"/>
      <c r="I411" s="891"/>
      <c r="J411" s="892"/>
      <c r="K411" s="745"/>
      <c r="L411" s="893"/>
      <c r="M411" s="894"/>
      <c r="N411" s="895"/>
      <c r="O411" s="896"/>
      <c r="P411" s="137"/>
      <c r="Q411" s="897"/>
      <c r="R411" s="751"/>
      <c r="S411" s="898"/>
      <c r="T411" s="753"/>
      <c r="U411" s="899"/>
      <c r="V411" s="900"/>
      <c r="W411" s="756"/>
      <c r="X411" s="764"/>
      <c r="AB411" s="65"/>
      <c r="AC411" s="984" t="str">
        <f t="shared" si="89"/>
        <v/>
      </c>
      <c r="AD411" s="982"/>
      <c r="AF411" s="963" t="str">
        <f>IF(AG411="","",COUNTIF(AG27:AG411,"&lt;&gt;"))</f>
        <v/>
      </c>
      <c r="AG411" s="958" t="str" cm="1">
        <f t="array" ref="AG411">IF(AK411="","",IF(LEN(AK411)&lt;=MAX(10,AF22),AK411,IFERROR(LEFT(AK411,LOOKUP(2,1/(MID(AK411,ROW(10:509),1)=" ")/(ROW(10:509)&lt;=MAX(10,AF22)),ROW(10:509))-1),LEFT(AK411,MAX(10,AF22)))))</f>
        <v/>
      </c>
      <c r="AH411" s="963" t="str">
        <f t="shared" ref="AH411:AH474" si="90">IF(AG411="","",LEN(AG411))</f>
        <v/>
      </c>
      <c r="AI411" s="963" t="str">
        <f t="shared" ref="AI411:AI474" si="91">IF(AG411="","",AJ411)</f>
        <v/>
      </c>
      <c r="AJ411" s="964" t="str">
        <f>IF(AL410&lt;&gt;"",AJ410,IF(AJ410&lt;MAX(Z27:Z326),AJ410+1,""))</f>
        <v/>
      </c>
      <c r="AK411" s="965" t="str">
        <f>IF(AJ411="","",IF(AL410&lt;&gt;"",AL410,INDEX(AD27:AD326,MATCH(AJ411,Z27:Z326,0))))</f>
        <v/>
      </c>
      <c r="AL411" s="965" t="str">
        <f t="shared" ref="AL411:AL474" si="92">IF(AK411="","",IF(LEN(AK411)&lt;=LEN(AG411),"",TRIM(MID(AK411,LEN(AG411)+1,9999))))</f>
        <v/>
      </c>
      <c r="AM411" s="966" t="str">
        <f t="shared" ref="AM411:AM474" si="93">IF(AG411="","",AG411)</f>
        <v/>
      </c>
      <c r="AN411" s="967" t="str">
        <f t="shared" ref="AN411:AN474" si="94">IF(AM411="","",LOWER(CLEAN(SUBSTITUTE(SUBSTITUTE(SUBSTITUTE(AM411,CHAR(160)," "),CHAR(10)," "),CHAR(13)," "))))</f>
        <v/>
      </c>
      <c r="AO411" s="967" t="str">
        <f t="shared" ref="AO411:AO474" si="95">IF(AM411="","",SUBSTITUTE(SUBSTITUTE(SUBSTITUTE(SUBSTITUTE(SUBSTITUTE(SUBSTITUTE(SUBSTITUTE(SUBSTITUTE(SUBSTITUTE(SUBSTITUTE(SUBSTITUTE(SUBSTITUTE(SUBSTITUTE(SUBSTITUTE(SUBSTITUTE(SUBSTITUTE(SUBSTITUTE(SUBSTITUTE(SUBSTITUTE(SUBSTITUTE(SUBSTITUTE(SUBSTITUTE(SUBSTITUTE(AN411,"à","a"),"â","a"),"ä","a"),"á","a"),"ç","c"),"œ","oe"),"æ","ae"),"é","e"),"è","e"),"ê","e"),"ë","e"),"í","i"),"î","i"),"ï","i"),"ì","i"),"ô","o"),"ö","o"),"ó","o"),"ò","o"),"ù","u"),"û","u"),"ü","u"),"ñ","n"))</f>
        <v/>
      </c>
      <c r="AP411" s="966" t="str">
        <f t="shared" ref="AP411:AP474" si="96">IF(AM411="","","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411,"’"," "),"."," "),","," "),";"," "),":"," "),"/"," "),"("," "),")"," "),"-"," "),"_"," "),"!"," "),"?"," "),"*"," "),"["," "),"]"," "),"{"," "),"}"," "),"&lt;"," "),"&gt;"," "),"="," "),"+"," "),"•"," "),"►"," "),"▼"," "),"▲"," "),"◄"," "),"«"," "),"»"," "),"“"," "),"”"," "),CHAR(39)," "),CHAR(34)," "),"  "," "),"  "," "),"  "," "),"  "," "))&amp;" ")</f>
        <v/>
      </c>
      <c r="AQ411" s="967" t="str">
        <f>IF(AM411="","",IF(COUNTIF(BO27:BO309,TRIM(AP411))&gt;0,"EXCLUSION EXACTE",""))</f>
        <v/>
      </c>
      <c r="AR411" s="967" t="str" cm="1">
        <f t="array" ref="AR411">IF(AM411="","",IF(SUMPRODUCT(--(BO27:BO309&lt;&gt;""),--ISNUMBER(SEARCH(" "&amp;BO27:BO309&amp;" ",AP411)))&gt;0,"BLOQUE MOLLUSQUES",""))</f>
        <v/>
      </c>
      <c r="AS411" s="967" t="str" cm="1">
        <f t="array" ref="AS411">IF(AM411="","",IF(SUMPRODUCT(--(BS27:BS309&lt;&gt;""),--ISNUMBER(SEARCH(" "&amp;BS27:BS309&amp;" ",AP411)))&gt;0,"FORCE MOLLUSQUES",""))</f>
        <v/>
      </c>
      <c r="AT411" s="966" t="str">
        <f t="shared" ref="AT411:AT474" si="97">IF(AM411="","",IF(COUNTIF(AW411:BJ411,"⚠*")=0,"",TRIM(AW411&amp;" "&amp;AX411&amp;" "&amp;AY411&amp;" "&amp;AZ411&amp;" "&amp;BA411&amp;" "&amp;BB411&amp;" "&amp;BC411&amp;" "&amp;BD411&amp;" "&amp;BE411&amp;" "&amp;BF411&amp;" "&amp;BG411&amp;" "&amp;BH411&amp;" "&amp;BI411&amp;" "&amp;BJ411)))</f>
        <v/>
      </c>
      <c r="AU411" s="966" t="str">
        <f t="shared" si="88"/>
        <v/>
      </c>
      <c r="AV411" s="967" t="str">
        <f t="shared" ref="AV411:AV474" si="98">IF(AM411="","",COUNTIF(AW411:BJ411,"⚠*"))</f>
        <v/>
      </c>
      <c r="AW411" s="967" t="str" cm="1">
        <f t="array" ref="AW411">IF(AM411="","",IF(AQ411&lt;&gt;"","",IF(SUMPRODUCT(--(BM27:BM1509=AW26),--(BL27:BL1509&lt;&gt;""),--ISNUMBER(SEARCH(" "&amp;BL27:BL1509&amp;" ",AP411)))&gt;0,AW26,"")))</f>
        <v/>
      </c>
      <c r="AX411" s="967" t="str" cm="1">
        <f t="array" ref="AX411">IF(AM411="","",IF(AQ411&lt;&gt;"","",IF(SUMPRODUCT(--(BM27:BM1509=AX26),--(BL27:BL1509&lt;&gt;""),--ISNUMBER(SEARCH(" "&amp;BL27:BL1509&amp;" ",AP411)))&gt;0,AX26,"")))</f>
        <v/>
      </c>
      <c r="AY411" s="967" t="str" cm="1">
        <f t="array" ref="AY411">IF(AM411="","",IF(AQ411&lt;&gt;"","",IF(SUMPRODUCT(--(BM27:BM1509=AY26),--(BL27:BL1509&lt;&gt;""),--ISNUMBER(SEARCH(" "&amp;BL27:BL1509&amp;" ",AP411)))&gt;0,AY26,"")))</f>
        <v/>
      </c>
      <c r="AZ411" s="967" t="str" cm="1">
        <f t="array" ref="AZ411">IF(AM411="","",IF(AQ411&lt;&gt;"","",IF(SUMPRODUCT(--(BM27:BM1509=AZ26),--(BL27:BL1509&lt;&gt;""),--ISNUMBER(SEARCH(" "&amp;BL27:BL1509&amp;" ",AP411)))&gt;0,AZ26,"")))</f>
        <v/>
      </c>
      <c r="BA411" s="967" t="str" cm="1">
        <f t="array" ref="BA411">IF(AM411="","",IF(AQ411&lt;&gt;"","",IF(SUMPRODUCT(--(BM27:BM1509=BA26),--(BL27:BL1509&lt;&gt;""),--ISNUMBER(SEARCH(" "&amp;BL27:BL1509&amp;" ",AP411)))&gt;0,BA26,"")))</f>
        <v/>
      </c>
      <c r="BB411" s="967" t="str" cm="1">
        <f t="array" ref="BB411">IF(AM411="","",IF(AQ411&lt;&gt;"","",IF(SUMPRODUCT(--(BM27:BM1509=BB26),--(BL27:BL1509&lt;&gt;""),--ISNUMBER(SEARCH(" "&amp;BL27:BL1509&amp;" ",AP411)))&gt;0,BB26,"")))</f>
        <v/>
      </c>
      <c r="BC411" s="967" t="str" cm="1">
        <f t="array" ref="BC411">IF(AM411="","",IF(AQ411&lt;&gt;"","",IF(SUMPRODUCT(--(BM27:BM1509=BC26),--(BL27:BL1509&lt;&gt;""),--ISNUMBER(SEARCH(" "&amp;BL27:BL1509&amp;" ",AP411)))&gt;0,BC26,"")))</f>
        <v/>
      </c>
      <c r="BD411" s="967" t="str" cm="1">
        <f t="array" ref="BD411">IF(AM411="","",IF(AQ411&lt;&gt;"","",IF(SUMPRODUCT(--(BM27:BM1509=BD26),--(BL27:BL1509&lt;&gt;""),--ISNUMBER(SEARCH(" "&amp;BL27:BL1509&amp;" ",AP411)))&gt;0,BD26,"")))</f>
        <v/>
      </c>
      <c r="BE411" s="967" t="str" cm="1">
        <f t="array" ref="BE411">IF(AM411="","",IF(AQ411&lt;&gt;"","",IF(SUMPRODUCT(--(BM27:BM1509=BE26),--(BL27:BL1509&lt;&gt;""),--ISNUMBER(SEARCH(" "&amp;BL27:BL1509&amp;" ",AP411)))&gt;0,BE26,"")))</f>
        <v/>
      </c>
      <c r="BF411" s="967" t="str" cm="1">
        <f t="array" ref="BF411">IF(AM411="","",IF(AQ411&lt;&gt;"","",IF(SUMPRODUCT(--(BM27:BM1509=BF26),--(BL27:BL1509&lt;&gt;""),--ISNUMBER(SEARCH(" "&amp;BL27:BL1509&amp;" ",AP411)))&gt;0,BF26,"")))</f>
        <v/>
      </c>
      <c r="BG411" s="967" t="str" cm="1">
        <f t="array" ref="BG411">IF(AM411="","",IF(AQ411&lt;&gt;"","",IF(SUMPRODUCT(--(BM27:BM1509=BG26),--(BL27:BL1509&lt;&gt;""),--ISNUMBER(SEARCH(" "&amp;BL27:BL1509&amp;" ",AP411)))&gt;0,BG26,"")))</f>
        <v/>
      </c>
      <c r="BH411" s="967" t="str" cm="1">
        <f t="array" ref="BH411">IF(AM411="","",IF(AQ411&lt;&gt;"","",IF(SUMPRODUCT(--(BM27:BM1509=BH26),--(BL27:BL1509&lt;&gt;""),--ISNUMBER(SEARCH(" "&amp;BL27:BL1509&amp;" ",AP411)))&gt;0,BH26,"")))</f>
        <v/>
      </c>
      <c r="BI411" s="967" t="str" cm="1">
        <f t="array" ref="BI411">IF(AM411="","",IF(AQ411&lt;&gt;"","",IF(SUMPRODUCT(--(BM27:BM1509=BI26),--(BL27:BL1509&lt;&gt;""),--ISNUMBER(SEARCH(" "&amp;BL27:BL1509&amp;" ",AP411)))&gt;0,BI26,"")))</f>
        <v/>
      </c>
      <c r="BJ411" s="967" t="str" cm="1">
        <f t="array" ref="BJ411">IF(AM411="","",IF(AS411&lt;&gt;"",BJ26,IF(AR411&lt;&gt;"","",IF(AQ411&lt;&gt;"","",IF(SUMPRODUCT(--(BM27:BM1509=BJ26),--(BL27:BL1509&lt;&gt;""),--ISNUMBER(SEARCH(" "&amp;BL27:BL1509&amp;" ",AP411)))&gt;0,BJ26,"")))))</f>
        <v/>
      </c>
      <c r="BL411" s="968" t="s">
        <v>2389</v>
      </c>
      <c r="BM411" s="968" t="s">
        <v>1597</v>
      </c>
      <c r="CM411" s="49">
        <v>1</v>
      </c>
    </row>
    <row r="412" spans="4:91" ht="30" customHeight="1">
      <c r="D412" s="674"/>
      <c r="E412" s="680"/>
      <c r="F412" s="681"/>
      <c r="G412" s="680"/>
      <c r="H412" s="682"/>
      <c r="I412" s="891"/>
      <c r="J412" s="892"/>
      <c r="K412" s="745"/>
      <c r="L412" s="893"/>
      <c r="M412" s="894"/>
      <c r="N412" s="895"/>
      <c r="O412" s="896"/>
      <c r="P412" s="137"/>
      <c r="Q412" s="897"/>
      <c r="R412" s="751"/>
      <c r="S412" s="898"/>
      <c r="T412" s="753"/>
      <c r="U412" s="899"/>
      <c r="V412" s="900"/>
      <c r="W412" s="756"/>
      <c r="X412" s="764"/>
      <c r="AB412" s="65"/>
      <c r="AC412" s="984" t="str">
        <f t="shared" si="89"/>
        <v/>
      </c>
      <c r="AD412" s="982"/>
      <c r="AF412" s="964" t="str">
        <f>IF(AG412="","",COUNTIF(AG27:AG412,"&lt;&gt;"))</f>
        <v/>
      </c>
      <c r="AG412" s="965" t="str" cm="1">
        <f t="array" ref="AG412">IF(AK412="","",IF(LEN(AK412)&lt;=MAX(10,AF22),AK412,IFERROR(LEFT(AK412,LOOKUP(2,1/(MID(AK412,ROW(10:509),1)=" ")/(ROW(10:509)&lt;=MAX(10,AF22)),ROW(10:509))-1),LEFT(AK412,MAX(10,AF22)))))</f>
        <v/>
      </c>
      <c r="AH412" s="964" t="str">
        <f t="shared" si="90"/>
        <v/>
      </c>
      <c r="AI412" s="964" t="str">
        <f t="shared" si="91"/>
        <v/>
      </c>
      <c r="AJ412" s="964" t="str">
        <f>IF(AL411&lt;&gt;"",AJ411,IF(AJ411&lt;MAX(Z27:Z326),AJ411+1,""))</f>
        <v/>
      </c>
      <c r="AK412" s="965" t="str">
        <f>IF(AJ412="","",IF(AL411&lt;&gt;"",AL411,INDEX(AD27:AD326,MATCH(AJ412,Z27:Z326,0))))</f>
        <v/>
      </c>
      <c r="AL412" s="965" t="str">
        <f t="shared" si="92"/>
        <v/>
      </c>
      <c r="AM412" s="965" t="str">
        <f t="shared" si="93"/>
        <v/>
      </c>
      <c r="AN412" s="964" t="str">
        <f t="shared" si="94"/>
        <v/>
      </c>
      <c r="AO412" s="964" t="str">
        <f t="shared" si="95"/>
        <v/>
      </c>
      <c r="AP412" s="965" t="str">
        <f t="shared" si="96"/>
        <v/>
      </c>
      <c r="AQ412" s="964" t="str">
        <f>IF(AM412="","",IF(COUNTIF(BO27:BO309,TRIM(AP412))&gt;0,"EXCLUSION EXACTE",""))</f>
        <v/>
      </c>
      <c r="AR412" s="964" t="str" cm="1">
        <f t="array" ref="AR412">IF(AM412="","",IF(SUMPRODUCT(--(BO27:BO309&lt;&gt;""),--ISNUMBER(SEARCH(" "&amp;BO27:BO309&amp;" ",AP412)))&gt;0,"BLOQUE MOLLUSQUES",""))</f>
        <v/>
      </c>
      <c r="AS412" s="964" t="str" cm="1">
        <f t="array" ref="AS412">IF(AM412="","",IF(SUMPRODUCT(--(BS27:BS309&lt;&gt;""),--ISNUMBER(SEARCH(" "&amp;BS27:BS309&amp;" ",AP412)))&gt;0,"FORCE MOLLUSQUES",""))</f>
        <v/>
      </c>
      <c r="AT412" s="965" t="str">
        <f t="shared" si="97"/>
        <v/>
      </c>
      <c r="AU412" s="965" t="str">
        <f t="shared" ref="AU412:AU475" si="99">IF(AM412="","",AM412&amp;IF(AT412&lt;&gt;""," *",""))</f>
        <v/>
      </c>
      <c r="AV412" s="964" t="str">
        <f t="shared" si="98"/>
        <v/>
      </c>
      <c r="AW412" s="964" t="str" cm="1">
        <f t="array" ref="AW412">IF(AM412="","",IF(AQ412&lt;&gt;"","",IF(SUMPRODUCT(--(BM27:BM1509=AW26),--(BL27:BL1509&lt;&gt;""),--ISNUMBER(SEARCH(" "&amp;BL27:BL1509&amp;" ",AP412)))&gt;0,AW26,"")))</f>
        <v/>
      </c>
      <c r="AX412" s="964" t="str" cm="1">
        <f t="array" ref="AX412">IF(AM412="","",IF(AQ412&lt;&gt;"","",IF(SUMPRODUCT(--(BM27:BM1509=AX26),--(BL27:BL1509&lt;&gt;""),--ISNUMBER(SEARCH(" "&amp;BL27:BL1509&amp;" ",AP412)))&gt;0,AX26,"")))</f>
        <v/>
      </c>
      <c r="AY412" s="964" t="str" cm="1">
        <f t="array" ref="AY412">IF(AM412="","",IF(AQ412&lt;&gt;"","",IF(SUMPRODUCT(--(BM27:BM1509=AY26),--(BL27:BL1509&lt;&gt;""),--ISNUMBER(SEARCH(" "&amp;BL27:BL1509&amp;" ",AP412)))&gt;0,AY26,"")))</f>
        <v/>
      </c>
      <c r="AZ412" s="964" t="str" cm="1">
        <f t="array" ref="AZ412">IF(AM412="","",IF(AQ412&lt;&gt;"","",IF(SUMPRODUCT(--(BM27:BM1509=AZ26),--(BL27:BL1509&lt;&gt;""),--ISNUMBER(SEARCH(" "&amp;BL27:BL1509&amp;" ",AP412)))&gt;0,AZ26,"")))</f>
        <v/>
      </c>
      <c r="BA412" s="964" t="str" cm="1">
        <f t="array" ref="BA412">IF(AM412="","",IF(AQ412&lt;&gt;"","",IF(SUMPRODUCT(--(BM27:BM1509=BA26),--(BL27:BL1509&lt;&gt;""),--ISNUMBER(SEARCH(" "&amp;BL27:BL1509&amp;" ",AP412)))&gt;0,BA26,"")))</f>
        <v/>
      </c>
      <c r="BB412" s="964" t="str" cm="1">
        <f t="array" ref="BB412">IF(AM412="","",IF(AQ412&lt;&gt;"","",IF(SUMPRODUCT(--(BM27:BM1509=BB26),--(BL27:BL1509&lt;&gt;""),--ISNUMBER(SEARCH(" "&amp;BL27:BL1509&amp;" ",AP412)))&gt;0,BB26,"")))</f>
        <v/>
      </c>
      <c r="BC412" s="964" t="str" cm="1">
        <f t="array" ref="BC412">IF(AM412="","",IF(AQ412&lt;&gt;"","",IF(SUMPRODUCT(--(BM27:BM1509=BC26),--(BL27:BL1509&lt;&gt;""),--ISNUMBER(SEARCH(" "&amp;BL27:BL1509&amp;" ",AP412)))&gt;0,BC26,"")))</f>
        <v/>
      </c>
      <c r="BD412" s="964" t="str" cm="1">
        <f t="array" ref="BD412">IF(AM412="","",IF(AQ412&lt;&gt;"","",IF(SUMPRODUCT(--(BM27:BM1509=BD26),--(BL27:BL1509&lt;&gt;""),--ISNUMBER(SEARCH(" "&amp;BL27:BL1509&amp;" ",AP412)))&gt;0,BD26,"")))</f>
        <v/>
      </c>
      <c r="BE412" s="964" t="str" cm="1">
        <f t="array" ref="BE412">IF(AM412="","",IF(AQ412&lt;&gt;"","",IF(SUMPRODUCT(--(BM27:BM1509=BE26),--(BL27:BL1509&lt;&gt;""),--ISNUMBER(SEARCH(" "&amp;BL27:BL1509&amp;" ",AP412)))&gt;0,BE26,"")))</f>
        <v/>
      </c>
      <c r="BF412" s="964" t="str" cm="1">
        <f t="array" ref="BF412">IF(AM412="","",IF(AQ412&lt;&gt;"","",IF(SUMPRODUCT(--(BM27:BM1509=BF26),--(BL27:BL1509&lt;&gt;""),--ISNUMBER(SEARCH(" "&amp;BL27:BL1509&amp;" ",AP412)))&gt;0,BF26,"")))</f>
        <v/>
      </c>
      <c r="BG412" s="964" t="str" cm="1">
        <f t="array" ref="BG412">IF(AM412="","",IF(AQ412&lt;&gt;"","",IF(SUMPRODUCT(--(BM27:BM1509=BG26),--(BL27:BL1509&lt;&gt;""),--ISNUMBER(SEARCH(" "&amp;BL27:BL1509&amp;" ",AP412)))&gt;0,BG26,"")))</f>
        <v/>
      </c>
      <c r="BH412" s="964" t="str" cm="1">
        <f t="array" ref="BH412">IF(AM412="","",IF(AQ412&lt;&gt;"","",IF(SUMPRODUCT(--(BM27:BM1509=BH26),--(BL27:BL1509&lt;&gt;""),--ISNUMBER(SEARCH(" "&amp;BL27:BL1509&amp;" ",AP412)))&gt;0,BH26,"")))</f>
        <v/>
      </c>
      <c r="BI412" s="964" t="str" cm="1">
        <f t="array" ref="BI412">IF(AM412="","",IF(AQ412&lt;&gt;"","",IF(SUMPRODUCT(--(BM27:BM1509=BI26),--(BL27:BL1509&lt;&gt;""),--ISNUMBER(SEARCH(" "&amp;BL27:BL1509&amp;" ",AP412)))&gt;0,BI26,"")))</f>
        <v/>
      </c>
      <c r="BJ412" s="964" t="str" cm="1">
        <f t="array" ref="BJ412">IF(AM412="","",IF(AS412&lt;&gt;"",BJ26,IF(AR412&lt;&gt;"","",IF(AQ412&lt;&gt;"","",IF(SUMPRODUCT(--(BM27:BM1509=BJ26),--(BL27:BL1509&lt;&gt;""),--ISNUMBER(SEARCH(" "&amp;BL27:BL1509&amp;" ",AP412)))&gt;0,BJ26,"")))))</f>
        <v/>
      </c>
      <c r="BL412" s="964" t="s">
        <v>2390</v>
      </c>
      <c r="BM412" s="964" t="s">
        <v>1597</v>
      </c>
      <c r="CM412" s="49">
        <v>1</v>
      </c>
    </row>
    <row r="413" spans="4:91" ht="30" customHeight="1">
      <c r="D413" s="674"/>
      <c r="E413" s="680"/>
      <c r="F413" s="681"/>
      <c r="G413" s="680"/>
      <c r="H413" s="682"/>
      <c r="I413" s="891"/>
      <c r="J413" s="892"/>
      <c r="K413" s="745"/>
      <c r="L413" s="893"/>
      <c r="M413" s="894"/>
      <c r="N413" s="895"/>
      <c r="O413" s="896"/>
      <c r="P413" s="137"/>
      <c r="Q413" s="897"/>
      <c r="R413" s="751"/>
      <c r="S413" s="898"/>
      <c r="T413" s="753"/>
      <c r="U413" s="899"/>
      <c r="V413" s="900"/>
      <c r="W413" s="756"/>
      <c r="X413" s="764"/>
      <c r="AB413" s="65"/>
      <c r="AC413" s="984" t="str">
        <f t="shared" si="89"/>
        <v/>
      </c>
      <c r="AD413" s="982"/>
      <c r="AF413" s="963" t="str">
        <f>IF(AG413="","",COUNTIF(AG27:AG413,"&lt;&gt;"))</f>
        <v/>
      </c>
      <c r="AG413" s="958" t="str" cm="1">
        <f t="array" ref="AG413">IF(AK413="","",IF(LEN(AK413)&lt;=MAX(10,AF22),AK413,IFERROR(LEFT(AK413,LOOKUP(2,1/(MID(AK413,ROW(10:509),1)=" ")/(ROW(10:509)&lt;=MAX(10,AF22)),ROW(10:509))-1),LEFT(AK413,MAX(10,AF22)))))</f>
        <v/>
      </c>
      <c r="AH413" s="963" t="str">
        <f t="shared" si="90"/>
        <v/>
      </c>
      <c r="AI413" s="963" t="str">
        <f t="shared" si="91"/>
        <v/>
      </c>
      <c r="AJ413" s="964" t="str">
        <f>IF(AL412&lt;&gt;"",AJ412,IF(AJ412&lt;MAX(Z27:Z326),AJ412+1,""))</f>
        <v/>
      </c>
      <c r="AK413" s="965" t="str">
        <f>IF(AJ413="","",IF(AL412&lt;&gt;"",AL412,INDEX(AD27:AD326,MATCH(AJ413,Z27:Z326,0))))</f>
        <v/>
      </c>
      <c r="AL413" s="965" t="str">
        <f t="shared" si="92"/>
        <v/>
      </c>
      <c r="AM413" s="966" t="str">
        <f t="shared" si="93"/>
        <v/>
      </c>
      <c r="AN413" s="967" t="str">
        <f t="shared" si="94"/>
        <v/>
      </c>
      <c r="AO413" s="967" t="str">
        <f t="shared" si="95"/>
        <v/>
      </c>
      <c r="AP413" s="966" t="str">
        <f t="shared" si="96"/>
        <v/>
      </c>
      <c r="AQ413" s="967" t="str">
        <f>IF(AM413="","",IF(COUNTIF(BO27:BO309,TRIM(AP413))&gt;0,"EXCLUSION EXACTE",""))</f>
        <v/>
      </c>
      <c r="AR413" s="967" t="str" cm="1">
        <f t="array" ref="AR413">IF(AM413="","",IF(SUMPRODUCT(--(BO27:BO309&lt;&gt;""),--ISNUMBER(SEARCH(" "&amp;BO27:BO309&amp;" ",AP413)))&gt;0,"BLOQUE MOLLUSQUES",""))</f>
        <v/>
      </c>
      <c r="AS413" s="967" t="str" cm="1">
        <f t="array" ref="AS413">IF(AM413="","",IF(SUMPRODUCT(--(BS27:BS309&lt;&gt;""),--ISNUMBER(SEARCH(" "&amp;BS27:BS309&amp;" ",AP413)))&gt;0,"FORCE MOLLUSQUES",""))</f>
        <v/>
      </c>
      <c r="AT413" s="966" t="str">
        <f t="shared" si="97"/>
        <v/>
      </c>
      <c r="AU413" s="966" t="str">
        <f t="shared" si="99"/>
        <v/>
      </c>
      <c r="AV413" s="967" t="str">
        <f t="shared" si="98"/>
        <v/>
      </c>
      <c r="AW413" s="967" t="str" cm="1">
        <f t="array" ref="AW413">IF(AM413="","",IF(AQ413&lt;&gt;"","",IF(SUMPRODUCT(--(BM27:BM1509=AW26),--(BL27:BL1509&lt;&gt;""),--ISNUMBER(SEARCH(" "&amp;BL27:BL1509&amp;" ",AP413)))&gt;0,AW26,"")))</f>
        <v/>
      </c>
      <c r="AX413" s="967" t="str" cm="1">
        <f t="array" ref="AX413">IF(AM413="","",IF(AQ413&lt;&gt;"","",IF(SUMPRODUCT(--(BM27:BM1509=AX26),--(BL27:BL1509&lt;&gt;""),--ISNUMBER(SEARCH(" "&amp;BL27:BL1509&amp;" ",AP413)))&gt;0,AX26,"")))</f>
        <v/>
      </c>
      <c r="AY413" s="967" t="str" cm="1">
        <f t="array" ref="AY413">IF(AM413="","",IF(AQ413&lt;&gt;"","",IF(SUMPRODUCT(--(BM27:BM1509=AY26),--(BL27:BL1509&lt;&gt;""),--ISNUMBER(SEARCH(" "&amp;BL27:BL1509&amp;" ",AP413)))&gt;0,AY26,"")))</f>
        <v/>
      </c>
      <c r="AZ413" s="967" t="str" cm="1">
        <f t="array" ref="AZ413">IF(AM413="","",IF(AQ413&lt;&gt;"","",IF(SUMPRODUCT(--(BM27:BM1509=AZ26),--(BL27:BL1509&lt;&gt;""),--ISNUMBER(SEARCH(" "&amp;BL27:BL1509&amp;" ",AP413)))&gt;0,AZ26,"")))</f>
        <v/>
      </c>
      <c r="BA413" s="967" t="str" cm="1">
        <f t="array" ref="BA413">IF(AM413="","",IF(AQ413&lt;&gt;"","",IF(SUMPRODUCT(--(BM27:BM1509=BA26),--(BL27:BL1509&lt;&gt;""),--ISNUMBER(SEARCH(" "&amp;BL27:BL1509&amp;" ",AP413)))&gt;0,BA26,"")))</f>
        <v/>
      </c>
      <c r="BB413" s="967" t="str" cm="1">
        <f t="array" ref="BB413">IF(AM413="","",IF(AQ413&lt;&gt;"","",IF(SUMPRODUCT(--(BM27:BM1509=BB26),--(BL27:BL1509&lt;&gt;""),--ISNUMBER(SEARCH(" "&amp;BL27:BL1509&amp;" ",AP413)))&gt;0,BB26,"")))</f>
        <v/>
      </c>
      <c r="BC413" s="967" t="str" cm="1">
        <f t="array" ref="BC413">IF(AM413="","",IF(AQ413&lt;&gt;"","",IF(SUMPRODUCT(--(BM27:BM1509=BC26),--(BL27:BL1509&lt;&gt;""),--ISNUMBER(SEARCH(" "&amp;BL27:BL1509&amp;" ",AP413)))&gt;0,BC26,"")))</f>
        <v/>
      </c>
      <c r="BD413" s="967" t="str" cm="1">
        <f t="array" ref="BD413">IF(AM413="","",IF(AQ413&lt;&gt;"","",IF(SUMPRODUCT(--(BM27:BM1509=BD26),--(BL27:BL1509&lt;&gt;""),--ISNUMBER(SEARCH(" "&amp;BL27:BL1509&amp;" ",AP413)))&gt;0,BD26,"")))</f>
        <v/>
      </c>
      <c r="BE413" s="967" t="str" cm="1">
        <f t="array" ref="BE413">IF(AM413="","",IF(AQ413&lt;&gt;"","",IF(SUMPRODUCT(--(BM27:BM1509=BE26),--(BL27:BL1509&lt;&gt;""),--ISNUMBER(SEARCH(" "&amp;BL27:BL1509&amp;" ",AP413)))&gt;0,BE26,"")))</f>
        <v/>
      </c>
      <c r="BF413" s="967" t="str" cm="1">
        <f t="array" ref="BF413">IF(AM413="","",IF(AQ413&lt;&gt;"","",IF(SUMPRODUCT(--(BM27:BM1509=BF26),--(BL27:BL1509&lt;&gt;""),--ISNUMBER(SEARCH(" "&amp;BL27:BL1509&amp;" ",AP413)))&gt;0,BF26,"")))</f>
        <v/>
      </c>
      <c r="BG413" s="967" t="str" cm="1">
        <f t="array" ref="BG413">IF(AM413="","",IF(AQ413&lt;&gt;"","",IF(SUMPRODUCT(--(BM27:BM1509=BG26),--(BL27:BL1509&lt;&gt;""),--ISNUMBER(SEARCH(" "&amp;BL27:BL1509&amp;" ",AP413)))&gt;0,BG26,"")))</f>
        <v/>
      </c>
      <c r="BH413" s="967" t="str" cm="1">
        <f t="array" ref="BH413">IF(AM413="","",IF(AQ413&lt;&gt;"","",IF(SUMPRODUCT(--(BM27:BM1509=BH26),--(BL27:BL1509&lt;&gt;""),--ISNUMBER(SEARCH(" "&amp;BL27:BL1509&amp;" ",AP413)))&gt;0,BH26,"")))</f>
        <v/>
      </c>
      <c r="BI413" s="967" t="str" cm="1">
        <f t="array" ref="BI413">IF(AM413="","",IF(AQ413&lt;&gt;"","",IF(SUMPRODUCT(--(BM27:BM1509=BI26),--(BL27:BL1509&lt;&gt;""),--ISNUMBER(SEARCH(" "&amp;BL27:BL1509&amp;" ",AP413)))&gt;0,BI26,"")))</f>
        <v/>
      </c>
      <c r="BJ413" s="967" t="str" cm="1">
        <f t="array" ref="BJ413">IF(AM413="","",IF(AS413&lt;&gt;"",BJ26,IF(AR413&lt;&gt;"","",IF(AQ413&lt;&gt;"","",IF(SUMPRODUCT(--(BM27:BM1509=BJ26),--(BL27:BL1509&lt;&gt;""),--ISNUMBER(SEARCH(" "&amp;BL27:BL1509&amp;" ",AP413)))&gt;0,BJ26,"")))))</f>
        <v/>
      </c>
      <c r="BL413" s="968" t="s">
        <v>2391</v>
      </c>
      <c r="BM413" s="968" t="s">
        <v>1597</v>
      </c>
      <c r="CM413" s="49">
        <v>1</v>
      </c>
    </row>
    <row r="414" spans="4:91" ht="30" customHeight="1">
      <c r="D414" s="674"/>
      <c r="E414" s="680"/>
      <c r="F414" s="681"/>
      <c r="G414" s="680"/>
      <c r="H414" s="682"/>
      <c r="I414" s="891"/>
      <c r="J414" s="892"/>
      <c r="K414" s="745"/>
      <c r="L414" s="893"/>
      <c r="M414" s="894"/>
      <c r="N414" s="895"/>
      <c r="O414" s="896"/>
      <c r="P414" s="137"/>
      <c r="Q414" s="897"/>
      <c r="R414" s="751"/>
      <c r="S414" s="898"/>
      <c r="T414" s="753"/>
      <c r="U414" s="899"/>
      <c r="V414" s="900"/>
      <c r="W414" s="756"/>
      <c r="X414" s="764"/>
      <c r="AB414" s="65"/>
      <c r="AC414" s="984" t="str">
        <f t="shared" si="89"/>
        <v/>
      </c>
      <c r="AD414" s="982"/>
      <c r="AF414" s="964" t="str">
        <f>IF(AG414="","",COUNTIF(AG27:AG414,"&lt;&gt;"))</f>
        <v/>
      </c>
      <c r="AG414" s="965" t="str" cm="1">
        <f t="array" ref="AG414">IF(AK414="","",IF(LEN(AK414)&lt;=MAX(10,AF22),AK414,IFERROR(LEFT(AK414,LOOKUP(2,1/(MID(AK414,ROW(10:509),1)=" ")/(ROW(10:509)&lt;=MAX(10,AF22)),ROW(10:509))-1),LEFT(AK414,MAX(10,AF22)))))</f>
        <v/>
      </c>
      <c r="AH414" s="964" t="str">
        <f t="shared" si="90"/>
        <v/>
      </c>
      <c r="AI414" s="964" t="str">
        <f t="shared" si="91"/>
        <v/>
      </c>
      <c r="AJ414" s="964" t="str">
        <f>IF(AL413&lt;&gt;"",AJ413,IF(AJ413&lt;MAX(Z27:Z326),AJ413+1,""))</f>
        <v/>
      </c>
      <c r="AK414" s="965" t="str">
        <f>IF(AJ414="","",IF(AL413&lt;&gt;"",AL413,INDEX(AD27:AD326,MATCH(AJ414,Z27:Z326,0))))</f>
        <v/>
      </c>
      <c r="AL414" s="965" t="str">
        <f t="shared" si="92"/>
        <v/>
      </c>
      <c r="AM414" s="965" t="str">
        <f t="shared" si="93"/>
        <v/>
      </c>
      <c r="AN414" s="964" t="str">
        <f t="shared" si="94"/>
        <v/>
      </c>
      <c r="AO414" s="964" t="str">
        <f t="shared" si="95"/>
        <v/>
      </c>
      <c r="AP414" s="965" t="str">
        <f t="shared" si="96"/>
        <v/>
      </c>
      <c r="AQ414" s="964" t="str">
        <f>IF(AM414="","",IF(COUNTIF(BO27:BO309,TRIM(AP414))&gt;0,"EXCLUSION EXACTE",""))</f>
        <v/>
      </c>
      <c r="AR414" s="964" t="str" cm="1">
        <f t="array" ref="AR414">IF(AM414="","",IF(SUMPRODUCT(--(BO27:BO309&lt;&gt;""),--ISNUMBER(SEARCH(" "&amp;BO27:BO309&amp;" ",AP414)))&gt;0,"BLOQUE MOLLUSQUES",""))</f>
        <v/>
      </c>
      <c r="AS414" s="964" t="str" cm="1">
        <f t="array" ref="AS414">IF(AM414="","",IF(SUMPRODUCT(--(BS27:BS309&lt;&gt;""),--ISNUMBER(SEARCH(" "&amp;BS27:BS309&amp;" ",AP414)))&gt;0,"FORCE MOLLUSQUES",""))</f>
        <v/>
      </c>
      <c r="AT414" s="965" t="str">
        <f t="shared" si="97"/>
        <v/>
      </c>
      <c r="AU414" s="965" t="str">
        <f t="shared" si="99"/>
        <v/>
      </c>
      <c r="AV414" s="964" t="str">
        <f t="shared" si="98"/>
        <v/>
      </c>
      <c r="AW414" s="964" t="str" cm="1">
        <f t="array" ref="AW414">IF(AM414="","",IF(AQ414&lt;&gt;"","",IF(SUMPRODUCT(--(BM27:BM1509=AW26),--(BL27:BL1509&lt;&gt;""),--ISNUMBER(SEARCH(" "&amp;BL27:BL1509&amp;" ",AP414)))&gt;0,AW26,"")))</f>
        <v/>
      </c>
      <c r="AX414" s="964" t="str" cm="1">
        <f t="array" ref="AX414">IF(AM414="","",IF(AQ414&lt;&gt;"","",IF(SUMPRODUCT(--(BM27:BM1509=AX26),--(BL27:BL1509&lt;&gt;""),--ISNUMBER(SEARCH(" "&amp;BL27:BL1509&amp;" ",AP414)))&gt;0,AX26,"")))</f>
        <v/>
      </c>
      <c r="AY414" s="964" t="str" cm="1">
        <f t="array" ref="AY414">IF(AM414="","",IF(AQ414&lt;&gt;"","",IF(SUMPRODUCT(--(BM27:BM1509=AY26),--(BL27:BL1509&lt;&gt;""),--ISNUMBER(SEARCH(" "&amp;BL27:BL1509&amp;" ",AP414)))&gt;0,AY26,"")))</f>
        <v/>
      </c>
      <c r="AZ414" s="964" t="str" cm="1">
        <f t="array" ref="AZ414">IF(AM414="","",IF(AQ414&lt;&gt;"","",IF(SUMPRODUCT(--(BM27:BM1509=AZ26),--(BL27:BL1509&lt;&gt;""),--ISNUMBER(SEARCH(" "&amp;BL27:BL1509&amp;" ",AP414)))&gt;0,AZ26,"")))</f>
        <v/>
      </c>
      <c r="BA414" s="964" t="str" cm="1">
        <f t="array" ref="BA414">IF(AM414="","",IF(AQ414&lt;&gt;"","",IF(SUMPRODUCT(--(BM27:BM1509=BA26),--(BL27:BL1509&lt;&gt;""),--ISNUMBER(SEARCH(" "&amp;BL27:BL1509&amp;" ",AP414)))&gt;0,BA26,"")))</f>
        <v/>
      </c>
      <c r="BB414" s="964" t="str" cm="1">
        <f t="array" ref="BB414">IF(AM414="","",IF(AQ414&lt;&gt;"","",IF(SUMPRODUCT(--(BM27:BM1509=BB26),--(BL27:BL1509&lt;&gt;""),--ISNUMBER(SEARCH(" "&amp;BL27:BL1509&amp;" ",AP414)))&gt;0,BB26,"")))</f>
        <v/>
      </c>
      <c r="BC414" s="964" t="str" cm="1">
        <f t="array" ref="BC414">IF(AM414="","",IF(AQ414&lt;&gt;"","",IF(SUMPRODUCT(--(BM27:BM1509=BC26),--(BL27:BL1509&lt;&gt;""),--ISNUMBER(SEARCH(" "&amp;BL27:BL1509&amp;" ",AP414)))&gt;0,BC26,"")))</f>
        <v/>
      </c>
      <c r="BD414" s="964" t="str" cm="1">
        <f t="array" ref="BD414">IF(AM414="","",IF(AQ414&lt;&gt;"","",IF(SUMPRODUCT(--(BM27:BM1509=BD26),--(BL27:BL1509&lt;&gt;""),--ISNUMBER(SEARCH(" "&amp;BL27:BL1509&amp;" ",AP414)))&gt;0,BD26,"")))</f>
        <v/>
      </c>
      <c r="BE414" s="964" t="str" cm="1">
        <f t="array" ref="BE414">IF(AM414="","",IF(AQ414&lt;&gt;"","",IF(SUMPRODUCT(--(BM27:BM1509=BE26),--(BL27:BL1509&lt;&gt;""),--ISNUMBER(SEARCH(" "&amp;BL27:BL1509&amp;" ",AP414)))&gt;0,BE26,"")))</f>
        <v/>
      </c>
      <c r="BF414" s="964" t="str" cm="1">
        <f t="array" ref="BF414">IF(AM414="","",IF(AQ414&lt;&gt;"","",IF(SUMPRODUCT(--(BM27:BM1509=BF26),--(BL27:BL1509&lt;&gt;""),--ISNUMBER(SEARCH(" "&amp;BL27:BL1509&amp;" ",AP414)))&gt;0,BF26,"")))</f>
        <v/>
      </c>
      <c r="BG414" s="964" t="str" cm="1">
        <f t="array" ref="BG414">IF(AM414="","",IF(AQ414&lt;&gt;"","",IF(SUMPRODUCT(--(BM27:BM1509=BG26),--(BL27:BL1509&lt;&gt;""),--ISNUMBER(SEARCH(" "&amp;BL27:BL1509&amp;" ",AP414)))&gt;0,BG26,"")))</f>
        <v/>
      </c>
      <c r="BH414" s="964" t="str" cm="1">
        <f t="array" ref="BH414">IF(AM414="","",IF(AQ414&lt;&gt;"","",IF(SUMPRODUCT(--(BM27:BM1509=BH26),--(BL27:BL1509&lt;&gt;""),--ISNUMBER(SEARCH(" "&amp;BL27:BL1509&amp;" ",AP414)))&gt;0,BH26,"")))</f>
        <v/>
      </c>
      <c r="BI414" s="964" t="str" cm="1">
        <f t="array" ref="BI414">IF(AM414="","",IF(AQ414&lt;&gt;"","",IF(SUMPRODUCT(--(BM27:BM1509=BI26),--(BL27:BL1509&lt;&gt;""),--ISNUMBER(SEARCH(" "&amp;BL27:BL1509&amp;" ",AP414)))&gt;0,BI26,"")))</f>
        <v/>
      </c>
      <c r="BJ414" s="964" t="str" cm="1">
        <f t="array" ref="BJ414">IF(AM414="","",IF(AS414&lt;&gt;"",BJ26,IF(AR414&lt;&gt;"","",IF(AQ414&lt;&gt;"","",IF(SUMPRODUCT(--(BM27:BM1509=BJ26),--(BL27:BL1509&lt;&gt;""),--ISNUMBER(SEARCH(" "&amp;BL27:BL1509&amp;" ",AP414)))&gt;0,BJ26,"")))))</f>
        <v/>
      </c>
      <c r="BL414" s="964" t="s">
        <v>2392</v>
      </c>
      <c r="BM414" s="964" t="s">
        <v>1597</v>
      </c>
      <c r="CM414" s="49">
        <v>1</v>
      </c>
    </row>
    <row r="415" spans="4:91" ht="30" customHeight="1">
      <c r="D415" s="674"/>
      <c r="E415" s="680"/>
      <c r="F415" s="681"/>
      <c r="G415" s="680"/>
      <c r="H415" s="682"/>
      <c r="I415" s="891"/>
      <c r="J415" s="892"/>
      <c r="K415" s="745"/>
      <c r="L415" s="893"/>
      <c r="M415" s="894"/>
      <c r="N415" s="895"/>
      <c r="O415" s="896"/>
      <c r="P415" s="137"/>
      <c r="Q415" s="897"/>
      <c r="R415" s="751"/>
      <c r="S415" s="898"/>
      <c r="T415" s="753"/>
      <c r="U415" s="899"/>
      <c r="V415" s="900"/>
      <c r="W415" s="756"/>
      <c r="X415" s="764"/>
      <c r="AB415" s="65"/>
      <c r="AC415" s="984" t="str">
        <f t="shared" si="89"/>
        <v/>
      </c>
      <c r="AD415" s="982"/>
      <c r="AF415" s="963" t="str">
        <f>IF(AG415="","",COUNTIF(AG27:AG415,"&lt;&gt;"))</f>
        <v/>
      </c>
      <c r="AG415" s="958" t="str" cm="1">
        <f t="array" ref="AG415">IF(AK415="","",IF(LEN(AK415)&lt;=MAX(10,AF22),AK415,IFERROR(LEFT(AK415,LOOKUP(2,1/(MID(AK415,ROW(10:509),1)=" ")/(ROW(10:509)&lt;=MAX(10,AF22)),ROW(10:509))-1),LEFT(AK415,MAX(10,AF22)))))</f>
        <v/>
      </c>
      <c r="AH415" s="963" t="str">
        <f t="shared" si="90"/>
        <v/>
      </c>
      <c r="AI415" s="963" t="str">
        <f t="shared" si="91"/>
        <v/>
      </c>
      <c r="AJ415" s="964" t="str">
        <f>IF(AL414&lt;&gt;"",AJ414,IF(AJ414&lt;MAX(Z27:Z326),AJ414+1,""))</f>
        <v/>
      </c>
      <c r="AK415" s="965" t="str">
        <f>IF(AJ415="","",IF(AL414&lt;&gt;"",AL414,INDEX(AD27:AD326,MATCH(AJ415,Z27:Z326,0))))</f>
        <v/>
      </c>
      <c r="AL415" s="965" t="str">
        <f t="shared" si="92"/>
        <v/>
      </c>
      <c r="AM415" s="966" t="str">
        <f t="shared" si="93"/>
        <v/>
      </c>
      <c r="AN415" s="967" t="str">
        <f t="shared" si="94"/>
        <v/>
      </c>
      <c r="AO415" s="967" t="str">
        <f t="shared" si="95"/>
        <v/>
      </c>
      <c r="AP415" s="966" t="str">
        <f t="shared" si="96"/>
        <v/>
      </c>
      <c r="AQ415" s="967" t="str">
        <f>IF(AM415="","",IF(COUNTIF(BO27:BO309,TRIM(AP415))&gt;0,"EXCLUSION EXACTE",""))</f>
        <v/>
      </c>
      <c r="AR415" s="967" t="str" cm="1">
        <f t="array" ref="AR415">IF(AM415="","",IF(SUMPRODUCT(--(BO27:BO309&lt;&gt;""),--ISNUMBER(SEARCH(" "&amp;BO27:BO309&amp;" ",AP415)))&gt;0,"BLOQUE MOLLUSQUES",""))</f>
        <v/>
      </c>
      <c r="AS415" s="967" t="str" cm="1">
        <f t="array" ref="AS415">IF(AM415="","",IF(SUMPRODUCT(--(BS27:BS309&lt;&gt;""),--ISNUMBER(SEARCH(" "&amp;BS27:BS309&amp;" ",AP415)))&gt;0,"FORCE MOLLUSQUES",""))</f>
        <v/>
      </c>
      <c r="AT415" s="966" t="str">
        <f t="shared" si="97"/>
        <v/>
      </c>
      <c r="AU415" s="966" t="str">
        <f t="shared" si="99"/>
        <v/>
      </c>
      <c r="AV415" s="967" t="str">
        <f t="shared" si="98"/>
        <v/>
      </c>
      <c r="AW415" s="967" t="str" cm="1">
        <f t="array" ref="AW415">IF(AM415="","",IF(AQ415&lt;&gt;"","",IF(SUMPRODUCT(--(BM27:BM1509=AW26),--(BL27:BL1509&lt;&gt;""),--ISNUMBER(SEARCH(" "&amp;BL27:BL1509&amp;" ",AP415)))&gt;0,AW26,"")))</f>
        <v/>
      </c>
      <c r="AX415" s="967" t="str" cm="1">
        <f t="array" ref="AX415">IF(AM415="","",IF(AQ415&lt;&gt;"","",IF(SUMPRODUCT(--(BM27:BM1509=AX26),--(BL27:BL1509&lt;&gt;""),--ISNUMBER(SEARCH(" "&amp;BL27:BL1509&amp;" ",AP415)))&gt;0,AX26,"")))</f>
        <v/>
      </c>
      <c r="AY415" s="967" t="str" cm="1">
        <f t="array" ref="AY415">IF(AM415="","",IF(AQ415&lt;&gt;"","",IF(SUMPRODUCT(--(BM27:BM1509=AY26),--(BL27:BL1509&lt;&gt;""),--ISNUMBER(SEARCH(" "&amp;BL27:BL1509&amp;" ",AP415)))&gt;0,AY26,"")))</f>
        <v/>
      </c>
      <c r="AZ415" s="967" t="str" cm="1">
        <f t="array" ref="AZ415">IF(AM415="","",IF(AQ415&lt;&gt;"","",IF(SUMPRODUCT(--(BM27:BM1509=AZ26),--(BL27:BL1509&lt;&gt;""),--ISNUMBER(SEARCH(" "&amp;BL27:BL1509&amp;" ",AP415)))&gt;0,AZ26,"")))</f>
        <v/>
      </c>
      <c r="BA415" s="967" t="str" cm="1">
        <f t="array" ref="BA415">IF(AM415="","",IF(AQ415&lt;&gt;"","",IF(SUMPRODUCT(--(BM27:BM1509=BA26),--(BL27:BL1509&lt;&gt;""),--ISNUMBER(SEARCH(" "&amp;BL27:BL1509&amp;" ",AP415)))&gt;0,BA26,"")))</f>
        <v/>
      </c>
      <c r="BB415" s="967" t="str" cm="1">
        <f t="array" ref="BB415">IF(AM415="","",IF(AQ415&lt;&gt;"","",IF(SUMPRODUCT(--(BM27:BM1509=BB26),--(BL27:BL1509&lt;&gt;""),--ISNUMBER(SEARCH(" "&amp;BL27:BL1509&amp;" ",AP415)))&gt;0,BB26,"")))</f>
        <v/>
      </c>
      <c r="BC415" s="967" t="str" cm="1">
        <f t="array" ref="BC415">IF(AM415="","",IF(AQ415&lt;&gt;"","",IF(SUMPRODUCT(--(BM27:BM1509=BC26),--(BL27:BL1509&lt;&gt;""),--ISNUMBER(SEARCH(" "&amp;BL27:BL1509&amp;" ",AP415)))&gt;0,BC26,"")))</f>
        <v/>
      </c>
      <c r="BD415" s="967" t="str" cm="1">
        <f t="array" ref="BD415">IF(AM415="","",IF(AQ415&lt;&gt;"","",IF(SUMPRODUCT(--(BM27:BM1509=BD26),--(BL27:BL1509&lt;&gt;""),--ISNUMBER(SEARCH(" "&amp;BL27:BL1509&amp;" ",AP415)))&gt;0,BD26,"")))</f>
        <v/>
      </c>
      <c r="BE415" s="967" t="str" cm="1">
        <f t="array" ref="BE415">IF(AM415="","",IF(AQ415&lt;&gt;"","",IF(SUMPRODUCT(--(BM27:BM1509=BE26),--(BL27:BL1509&lt;&gt;""),--ISNUMBER(SEARCH(" "&amp;BL27:BL1509&amp;" ",AP415)))&gt;0,BE26,"")))</f>
        <v/>
      </c>
      <c r="BF415" s="967" t="str" cm="1">
        <f t="array" ref="BF415">IF(AM415="","",IF(AQ415&lt;&gt;"","",IF(SUMPRODUCT(--(BM27:BM1509=BF26),--(BL27:BL1509&lt;&gt;""),--ISNUMBER(SEARCH(" "&amp;BL27:BL1509&amp;" ",AP415)))&gt;0,BF26,"")))</f>
        <v/>
      </c>
      <c r="BG415" s="967" t="str" cm="1">
        <f t="array" ref="BG415">IF(AM415="","",IF(AQ415&lt;&gt;"","",IF(SUMPRODUCT(--(BM27:BM1509=BG26),--(BL27:BL1509&lt;&gt;""),--ISNUMBER(SEARCH(" "&amp;BL27:BL1509&amp;" ",AP415)))&gt;0,BG26,"")))</f>
        <v/>
      </c>
      <c r="BH415" s="967" t="str" cm="1">
        <f t="array" ref="BH415">IF(AM415="","",IF(AQ415&lt;&gt;"","",IF(SUMPRODUCT(--(BM27:BM1509=BH26),--(BL27:BL1509&lt;&gt;""),--ISNUMBER(SEARCH(" "&amp;BL27:BL1509&amp;" ",AP415)))&gt;0,BH26,"")))</f>
        <v/>
      </c>
      <c r="BI415" s="967" t="str" cm="1">
        <f t="array" ref="BI415">IF(AM415="","",IF(AQ415&lt;&gt;"","",IF(SUMPRODUCT(--(BM27:BM1509=BI26),--(BL27:BL1509&lt;&gt;""),--ISNUMBER(SEARCH(" "&amp;BL27:BL1509&amp;" ",AP415)))&gt;0,BI26,"")))</f>
        <v/>
      </c>
      <c r="BJ415" s="967" t="str" cm="1">
        <f t="array" ref="BJ415">IF(AM415="","",IF(AS415&lt;&gt;"",BJ26,IF(AR415&lt;&gt;"","",IF(AQ415&lt;&gt;"","",IF(SUMPRODUCT(--(BM27:BM1509=BJ26),--(BL27:BL1509&lt;&gt;""),--ISNUMBER(SEARCH(" "&amp;BL27:BL1509&amp;" ",AP415)))&gt;0,BJ26,"")))))</f>
        <v/>
      </c>
      <c r="BL415" s="968" t="s">
        <v>2188</v>
      </c>
      <c r="BM415" s="968" t="s">
        <v>1597</v>
      </c>
      <c r="CM415" s="49">
        <v>1</v>
      </c>
    </row>
    <row r="416" spans="4:91" ht="30" customHeight="1">
      <c r="D416" s="674"/>
      <c r="E416" s="680"/>
      <c r="F416" s="681"/>
      <c r="G416" s="680"/>
      <c r="H416" s="682"/>
      <c r="I416" s="891"/>
      <c r="J416" s="892"/>
      <c r="K416" s="745"/>
      <c r="L416" s="893"/>
      <c r="M416" s="894"/>
      <c r="N416" s="895"/>
      <c r="O416" s="896"/>
      <c r="P416" s="137"/>
      <c r="Q416" s="897"/>
      <c r="R416" s="751"/>
      <c r="S416" s="898"/>
      <c r="T416" s="753"/>
      <c r="U416" s="899"/>
      <c r="V416" s="900"/>
      <c r="W416" s="756"/>
      <c r="X416" s="764"/>
      <c r="AB416" s="65"/>
      <c r="AC416" s="984" t="str">
        <f t="shared" si="89"/>
        <v/>
      </c>
      <c r="AD416" s="982"/>
      <c r="AF416" s="964" t="str">
        <f>IF(AG416="","",COUNTIF(AG27:AG416,"&lt;&gt;"))</f>
        <v/>
      </c>
      <c r="AG416" s="965" t="str" cm="1">
        <f t="array" ref="AG416">IF(AK416="","",IF(LEN(AK416)&lt;=MAX(10,AF22),AK416,IFERROR(LEFT(AK416,LOOKUP(2,1/(MID(AK416,ROW(10:509),1)=" ")/(ROW(10:509)&lt;=MAX(10,AF22)),ROW(10:509))-1),LEFT(AK416,MAX(10,AF22)))))</f>
        <v/>
      </c>
      <c r="AH416" s="964" t="str">
        <f t="shared" si="90"/>
        <v/>
      </c>
      <c r="AI416" s="964" t="str">
        <f t="shared" si="91"/>
        <v/>
      </c>
      <c r="AJ416" s="964" t="str">
        <f>IF(AL415&lt;&gt;"",AJ415,IF(AJ415&lt;MAX(Z27:Z326),AJ415+1,""))</f>
        <v/>
      </c>
      <c r="AK416" s="965" t="str">
        <f>IF(AJ416="","",IF(AL415&lt;&gt;"",AL415,INDEX(AD27:AD326,MATCH(AJ416,Z27:Z326,0))))</f>
        <v/>
      </c>
      <c r="AL416" s="965" t="str">
        <f t="shared" si="92"/>
        <v/>
      </c>
      <c r="AM416" s="965" t="str">
        <f t="shared" si="93"/>
        <v/>
      </c>
      <c r="AN416" s="964" t="str">
        <f t="shared" si="94"/>
        <v/>
      </c>
      <c r="AO416" s="964" t="str">
        <f t="shared" si="95"/>
        <v/>
      </c>
      <c r="AP416" s="965" t="str">
        <f t="shared" si="96"/>
        <v/>
      </c>
      <c r="AQ416" s="964" t="str">
        <f>IF(AM416="","",IF(COUNTIF(BO27:BO309,TRIM(AP416))&gt;0,"EXCLUSION EXACTE",""))</f>
        <v/>
      </c>
      <c r="AR416" s="964" t="str" cm="1">
        <f t="array" ref="AR416">IF(AM416="","",IF(SUMPRODUCT(--(BO27:BO309&lt;&gt;""),--ISNUMBER(SEARCH(" "&amp;BO27:BO309&amp;" ",AP416)))&gt;0,"BLOQUE MOLLUSQUES",""))</f>
        <v/>
      </c>
      <c r="AS416" s="964" t="str" cm="1">
        <f t="array" ref="AS416">IF(AM416="","",IF(SUMPRODUCT(--(BS27:BS309&lt;&gt;""),--ISNUMBER(SEARCH(" "&amp;BS27:BS309&amp;" ",AP416)))&gt;0,"FORCE MOLLUSQUES",""))</f>
        <v/>
      </c>
      <c r="AT416" s="965" t="str">
        <f t="shared" si="97"/>
        <v/>
      </c>
      <c r="AU416" s="965" t="str">
        <f t="shared" si="99"/>
        <v/>
      </c>
      <c r="AV416" s="964" t="str">
        <f t="shared" si="98"/>
        <v/>
      </c>
      <c r="AW416" s="964" t="str" cm="1">
        <f t="array" ref="AW416">IF(AM416="","",IF(AQ416&lt;&gt;"","",IF(SUMPRODUCT(--(BM27:BM1509=AW26),--(BL27:BL1509&lt;&gt;""),--ISNUMBER(SEARCH(" "&amp;BL27:BL1509&amp;" ",AP416)))&gt;0,AW26,"")))</f>
        <v/>
      </c>
      <c r="AX416" s="964" t="str" cm="1">
        <f t="array" ref="AX416">IF(AM416="","",IF(AQ416&lt;&gt;"","",IF(SUMPRODUCT(--(BM27:BM1509=AX26),--(BL27:BL1509&lt;&gt;""),--ISNUMBER(SEARCH(" "&amp;BL27:BL1509&amp;" ",AP416)))&gt;0,AX26,"")))</f>
        <v/>
      </c>
      <c r="AY416" s="964" t="str" cm="1">
        <f t="array" ref="AY416">IF(AM416="","",IF(AQ416&lt;&gt;"","",IF(SUMPRODUCT(--(BM27:BM1509=AY26),--(BL27:BL1509&lt;&gt;""),--ISNUMBER(SEARCH(" "&amp;BL27:BL1509&amp;" ",AP416)))&gt;0,AY26,"")))</f>
        <v/>
      </c>
      <c r="AZ416" s="964" t="str" cm="1">
        <f t="array" ref="AZ416">IF(AM416="","",IF(AQ416&lt;&gt;"","",IF(SUMPRODUCT(--(BM27:BM1509=AZ26),--(BL27:BL1509&lt;&gt;""),--ISNUMBER(SEARCH(" "&amp;BL27:BL1509&amp;" ",AP416)))&gt;0,AZ26,"")))</f>
        <v/>
      </c>
      <c r="BA416" s="964" t="str" cm="1">
        <f t="array" ref="BA416">IF(AM416="","",IF(AQ416&lt;&gt;"","",IF(SUMPRODUCT(--(BM27:BM1509=BA26),--(BL27:BL1509&lt;&gt;""),--ISNUMBER(SEARCH(" "&amp;BL27:BL1509&amp;" ",AP416)))&gt;0,BA26,"")))</f>
        <v/>
      </c>
      <c r="BB416" s="964" t="str" cm="1">
        <f t="array" ref="BB416">IF(AM416="","",IF(AQ416&lt;&gt;"","",IF(SUMPRODUCT(--(BM27:BM1509=BB26),--(BL27:BL1509&lt;&gt;""),--ISNUMBER(SEARCH(" "&amp;BL27:BL1509&amp;" ",AP416)))&gt;0,BB26,"")))</f>
        <v/>
      </c>
      <c r="BC416" s="964" t="str" cm="1">
        <f t="array" ref="BC416">IF(AM416="","",IF(AQ416&lt;&gt;"","",IF(SUMPRODUCT(--(BM27:BM1509=BC26),--(BL27:BL1509&lt;&gt;""),--ISNUMBER(SEARCH(" "&amp;BL27:BL1509&amp;" ",AP416)))&gt;0,BC26,"")))</f>
        <v/>
      </c>
      <c r="BD416" s="964" t="str" cm="1">
        <f t="array" ref="BD416">IF(AM416="","",IF(AQ416&lt;&gt;"","",IF(SUMPRODUCT(--(BM27:BM1509=BD26),--(BL27:BL1509&lt;&gt;""),--ISNUMBER(SEARCH(" "&amp;BL27:BL1509&amp;" ",AP416)))&gt;0,BD26,"")))</f>
        <v/>
      </c>
      <c r="BE416" s="964" t="str" cm="1">
        <f t="array" ref="BE416">IF(AM416="","",IF(AQ416&lt;&gt;"","",IF(SUMPRODUCT(--(BM27:BM1509=BE26),--(BL27:BL1509&lt;&gt;""),--ISNUMBER(SEARCH(" "&amp;BL27:BL1509&amp;" ",AP416)))&gt;0,BE26,"")))</f>
        <v/>
      </c>
      <c r="BF416" s="964" t="str" cm="1">
        <f t="array" ref="BF416">IF(AM416="","",IF(AQ416&lt;&gt;"","",IF(SUMPRODUCT(--(BM27:BM1509=BF26),--(BL27:BL1509&lt;&gt;""),--ISNUMBER(SEARCH(" "&amp;BL27:BL1509&amp;" ",AP416)))&gt;0,BF26,"")))</f>
        <v/>
      </c>
      <c r="BG416" s="964" t="str" cm="1">
        <f t="array" ref="BG416">IF(AM416="","",IF(AQ416&lt;&gt;"","",IF(SUMPRODUCT(--(BM27:BM1509=BG26),--(BL27:BL1509&lt;&gt;""),--ISNUMBER(SEARCH(" "&amp;BL27:BL1509&amp;" ",AP416)))&gt;0,BG26,"")))</f>
        <v/>
      </c>
      <c r="BH416" s="964" t="str" cm="1">
        <f t="array" ref="BH416">IF(AM416="","",IF(AQ416&lt;&gt;"","",IF(SUMPRODUCT(--(BM27:BM1509=BH26),--(BL27:BL1509&lt;&gt;""),--ISNUMBER(SEARCH(" "&amp;BL27:BL1509&amp;" ",AP416)))&gt;0,BH26,"")))</f>
        <v/>
      </c>
      <c r="BI416" s="964" t="str" cm="1">
        <f t="array" ref="BI416">IF(AM416="","",IF(AQ416&lt;&gt;"","",IF(SUMPRODUCT(--(BM27:BM1509=BI26),--(BL27:BL1509&lt;&gt;""),--ISNUMBER(SEARCH(" "&amp;BL27:BL1509&amp;" ",AP416)))&gt;0,BI26,"")))</f>
        <v/>
      </c>
      <c r="BJ416" s="964" t="str" cm="1">
        <f t="array" ref="BJ416">IF(AM416="","",IF(AS416&lt;&gt;"",BJ26,IF(AR416&lt;&gt;"","",IF(AQ416&lt;&gt;"","",IF(SUMPRODUCT(--(BM27:BM1509=BJ26),--(BL27:BL1509&lt;&gt;""),--ISNUMBER(SEARCH(" "&amp;BL27:BL1509&amp;" ",AP416)))&gt;0,BJ26,"")))))</f>
        <v/>
      </c>
      <c r="BL416" s="964" t="s">
        <v>2189</v>
      </c>
      <c r="BM416" s="964" t="s">
        <v>1597</v>
      </c>
      <c r="CM416" s="49">
        <v>1</v>
      </c>
    </row>
    <row r="417" spans="4:91" ht="30" customHeight="1">
      <c r="D417" s="674"/>
      <c r="E417" s="680"/>
      <c r="F417" s="681"/>
      <c r="G417" s="680"/>
      <c r="H417" s="682"/>
      <c r="I417" s="891"/>
      <c r="J417" s="892"/>
      <c r="K417" s="745"/>
      <c r="L417" s="893"/>
      <c r="M417" s="894"/>
      <c r="N417" s="895"/>
      <c r="O417" s="896"/>
      <c r="P417" s="137"/>
      <c r="Q417" s="897"/>
      <c r="R417" s="751"/>
      <c r="S417" s="898"/>
      <c r="T417" s="753"/>
      <c r="U417" s="899"/>
      <c r="V417" s="900"/>
      <c r="W417" s="756"/>
      <c r="X417" s="764"/>
      <c r="AB417" s="65"/>
      <c r="AC417" s="984" t="str">
        <f t="shared" si="89"/>
        <v/>
      </c>
      <c r="AD417" s="982"/>
      <c r="AF417" s="963" t="str">
        <f>IF(AG417="","",COUNTIF(AG27:AG417,"&lt;&gt;"))</f>
        <v/>
      </c>
      <c r="AG417" s="958" t="str" cm="1">
        <f t="array" ref="AG417">IF(AK417="","",IF(LEN(AK417)&lt;=MAX(10,AF22),AK417,IFERROR(LEFT(AK417,LOOKUP(2,1/(MID(AK417,ROW(10:509),1)=" ")/(ROW(10:509)&lt;=MAX(10,AF22)),ROW(10:509))-1),LEFT(AK417,MAX(10,AF22)))))</f>
        <v/>
      </c>
      <c r="AH417" s="963" t="str">
        <f t="shared" si="90"/>
        <v/>
      </c>
      <c r="AI417" s="963" t="str">
        <f t="shared" si="91"/>
        <v/>
      </c>
      <c r="AJ417" s="964" t="str">
        <f>IF(AL416&lt;&gt;"",AJ416,IF(AJ416&lt;MAX(Z27:Z326),AJ416+1,""))</f>
        <v/>
      </c>
      <c r="AK417" s="965" t="str">
        <f>IF(AJ417="","",IF(AL416&lt;&gt;"",AL416,INDEX(AD27:AD326,MATCH(AJ417,Z27:Z326,0))))</f>
        <v/>
      </c>
      <c r="AL417" s="965" t="str">
        <f t="shared" si="92"/>
        <v/>
      </c>
      <c r="AM417" s="966" t="str">
        <f t="shared" si="93"/>
        <v/>
      </c>
      <c r="AN417" s="967" t="str">
        <f t="shared" si="94"/>
        <v/>
      </c>
      <c r="AO417" s="967" t="str">
        <f t="shared" si="95"/>
        <v/>
      </c>
      <c r="AP417" s="966" t="str">
        <f t="shared" si="96"/>
        <v/>
      </c>
      <c r="AQ417" s="967" t="str">
        <f>IF(AM417="","",IF(COUNTIF(BO27:BO309,TRIM(AP417))&gt;0,"EXCLUSION EXACTE",""))</f>
        <v/>
      </c>
      <c r="AR417" s="967" t="str" cm="1">
        <f t="array" ref="AR417">IF(AM417="","",IF(SUMPRODUCT(--(BO27:BO309&lt;&gt;""),--ISNUMBER(SEARCH(" "&amp;BO27:BO309&amp;" ",AP417)))&gt;0,"BLOQUE MOLLUSQUES",""))</f>
        <v/>
      </c>
      <c r="AS417" s="967" t="str" cm="1">
        <f t="array" ref="AS417">IF(AM417="","",IF(SUMPRODUCT(--(BS27:BS309&lt;&gt;""),--ISNUMBER(SEARCH(" "&amp;BS27:BS309&amp;" ",AP417)))&gt;0,"FORCE MOLLUSQUES",""))</f>
        <v/>
      </c>
      <c r="AT417" s="966" t="str">
        <f t="shared" si="97"/>
        <v/>
      </c>
      <c r="AU417" s="966" t="str">
        <f t="shared" si="99"/>
        <v/>
      </c>
      <c r="AV417" s="967" t="str">
        <f t="shared" si="98"/>
        <v/>
      </c>
      <c r="AW417" s="967" t="str" cm="1">
        <f t="array" ref="AW417">IF(AM417="","",IF(AQ417&lt;&gt;"","",IF(SUMPRODUCT(--(BM27:BM1509=AW26),--(BL27:BL1509&lt;&gt;""),--ISNUMBER(SEARCH(" "&amp;BL27:BL1509&amp;" ",AP417)))&gt;0,AW26,"")))</f>
        <v/>
      </c>
      <c r="AX417" s="967" t="str" cm="1">
        <f t="array" ref="AX417">IF(AM417="","",IF(AQ417&lt;&gt;"","",IF(SUMPRODUCT(--(BM27:BM1509=AX26),--(BL27:BL1509&lt;&gt;""),--ISNUMBER(SEARCH(" "&amp;BL27:BL1509&amp;" ",AP417)))&gt;0,AX26,"")))</f>
        <v/>
      </c>
      <c r="AY417" s="967" t="str" cm="1">
        <f t="array" ref="AY417">IF(AM417="","",IF(AQ417&lt;&gt;"","",IF(SUMPRODUCT(--(BM27:BM1509=AY26),--(BL27:BL1509&lt;&gt;""),--ISNUMBER(SEARCH(" "&amp;BL27:BL1509&amp;" ",AP417)))&gt;0,AY26,"")))</f>
        <v/>
      </c>
      <c r="AZ417" s="967" t="str" cm="1">
        <f t="array" ref="AZ417">IF(AM417="","",IF(AQ417&lt;&gt;"","",IF(SUMPRODUCT(--(BM27:BM1509=AZ26),--(BL27:BL1509&lt;&gt;""),--ISNUMBER(SEARCH(" "&amp;BL27:BL1509&amp;" ",AP417)))&gt;0,AZ26,"")))</f>
        <v/>
      </c>
      <c r="BA417" s="967" t="str" cm="1">
        <f t="array" ref="BA417">IF(AM417="","",IF(AQ417&lt;&gt;"","",IF(SUMPRODUCT(--(BM27:BM1509=BA26),--(BL27:BL1509&lt;&gt;""),--ISNUMBER(SEARCH(" "&amp;BL27:BL1509&amp;" ",AP417)))&gt;0,BA26,"")))</f>
        <v/>
      </c>
      <c r="BB417" s="967" t="str" cm="1">
        <f t="array" ref="BB417">IF(AM417="","",IF(AQ417&lt;&gt;"","",IF(SUMPRODUCT(--(BM27:BM1509=BB26),--(BL27:BL1509&lt;&gt;""),--ISNUMBER(SEARCH(" "&amp;BL27:BL1509&amp;" ",AP417)))&gt;0,BB26,"")))</f>
        <v/>
      </c>
      <c r="BC417" s="967" t="str" cm="1">
        <f t="array" ref="BC417">IF(AM417="","",IF(AQ417&lt;&gt;"","",IF(SUMPRODUCT(--(BM27:BM1509=BC26),--(BL27:BL1509&lt;&gt;""),--ISNUMBER(SEARCH(" "&amp;BL27:BL1509&amp;" ",AP417)))&gt;0,BC26,"")))</f>
        <v/>
      </c>
      <c r="BD417" s="967" t="str" cm="1">
        <f t="array" ref="BD417">IF(AM417="","",IF(AQ417&lt;&gt;"","",IF(SUMPRODUCT(--(BM27:BM1509=BD26),--(BL27:BL1509&lt;&gt;""),--ISNUMBER(SEARCH(" "&amp;BL27:BL1509&amp;" ",AP417)))&gt;0,BD26,"")))</f>
        <v/>
      </c>
      <c r="BE417" s="967" t="str" cm="1">
        <f t="array" ref="BE417">IF(AM417="","",IF(AQ417&lt;&gt;"","",IF(SUMPRODUCT(--(BM27:BM1509=BE26),--(BL27:BL1509&lt;&gt;""),--ISNUMBER(SEARCH(" "&amp;BL27:BL1509&amp;" ",AP417)))&gt;0,BE26,"")))</f>
        <v/>
      </c>
      <c r="BF417" s="967" t="str" cm="1">
        <f t="array" ref="BF417">IF(AM417="","",IF(AQ417&lt;&gt;"","",IF(SUMPRODUCT(--(BM27:BM1509=BF26),--(BL27:BL1509&lt;&gt;""),--ISNUMBER(SEARCH(" "&amp;BL27:BL1509&amp;" ",AP417)))&gt;0,BF26,"")))</f>
        <v/>
      </c>
      <c r="BG417" s="967" t="str" cm="1">
        <f t="array" ref="BG417">IF(AM417="","",IF(AQ417&lt;&gt;"","",IF(SUMPRODUCT(--(BM27:BM1509=BG26),--(BL27:BL1509&lt;&gt;""),--ISNUMBER(SEARCH(" "&amp;BL27:BL1509&amp;" ",AP417)))&gt;0,BG26,"")))</f>
        <v/>
      </c>
      <c r="BH417" s="967" t="str" cm="1">
        <f t="array" ref="BH417">IF(AM417="","",IF(AQ417&lt;&gt;"","",IF(SUMPRODUCT(--(BM27:BM1509=BH26),--(BL27:BL1509&lt;&gt;""),--ISNUMBER(SEARCH(" "&amp;BL27:BL1509&amp;" ",AP417)))&gt;0,BH26,"")))</f>
        <v/>
      </c>
      <c r="BI417" s="967" t="str" cm="1">
        <f t="array" ref="BI417">IF(AM417="","",IF(AQ417&lt;&gt;"","",IF(SUMPRODUCT(--(BM27:BM1509=BI26),--(BL27:BL1509&lt;&gt;""),--ISNUMBER(SEARCH(" "&amp;BL27:BL1509&amp;" ",AP417)))&gt;0,BI26,"")))</f>
        <v/>
      </c>
      <c r="BJ417" s="967" t="str" cm="1">
        <f t="array" ref="BJ417">IF(AM417="","",IF(AS417&lt;&gt;"",BJ26,IF(AR417&lt;&gt;"","",IF(AQ417&lt;&gt;"","",IF(SUMPRODUCT(--(BM27:BM1509=BJ26),--(BL27:BL1509&lt;&gt;""),--ISNUMBER(SEARCH(" "&amp;BL27:BL1509&amp;" ",AP417)))&gt;0,BJ26,"")))))</f>
        <v/>
      </c>
      <c r="BL417" s="968" t="s">
        <v>2190</v>
      </c>
      <c r="BM417" s="968" t="s">
        <v>1597</v>
      </c>
      <c r="CM417" s="49">
        <v>1</v>
      </c>
    </row>
    <row r="418" spans="4:91" ht="30" customHeight="1">
      <c r="D418" s="674"/>
      <c r="E418" s="680"/>
      <c r="F418" s="681"/>
      <c r="G418" s="680"/>
      <c r="H418" s="682"/>
      <c r="I418" s="891"/>
      <c r="J418" s="892"/>
      <c r="K418" s="745"/>
      <c r="L418" s="893"/>
      <c r="M418" s="894"/>
      <c r="N418" s="895"/>
      <c r="O418" s="896"/>
      <c r="P418" s="137"/>
      <c r="Q418" s="897"/>
      <c r="R418" s="751"/>
      <c r="S418" s="898"/>
      <c r="T418" s="753"/>
      <c r="U418" s="899"/>
      <c r="V418" s="900"/>
      <c r="W418" s="756"/>
      <c r="X418" s="764"/>
      <c r="AB418" s="65"/>
      <c r="AC418" s="984" t="str">
        <f t="shared" si="89"/>
        <v/>
      </c>
      <c r="AD418" s="982"/>
      <c r="AF418" s="964" t="str">
        <f>IF(AG418="","",COUNTIF(AG27:AG418,"&lt;&gt;"))</f>
        <v/>
      </c>
      <c r="AG418" s="965" t="str" cm="1">
        <f t="array" ref="AG418">IF(AK418="","",IF(LEN(AK418)&lt;=MAX(10,AF22),AK418,IFERROR(LEFT(AK418,LOOKUP(2,1/(MID(AK418,ROW(10:509),1)=" ")/(ROW(10:509)&lt;=MAX(10,AF22)),ROW(10:509))-1),LEFT(AK418,MAX(10,AF22)))))</f>
        <v/>
      </c>
      <c r="AH418" s="964" t="str">
        <f t="shared" si="90"/>
        <v/>
      </c>
      <c r="AI418" s="964" t="str">
        <f t="shared" si="91"/>
        <v/>
      </c>
      <c r="AJ418" s="964" t="str">
        <f>IF(AL417&lt;&gt;"",AJ417,IF(AJ417&lt;MAX(Z27:Z326),AJ417+1,""))</f>
        <v/>
      </c>
      <c r="AK418" s="965" t="str">
        <f>IF(AJ418="","",IF(AL417&lt;&gt;"",AL417,INDEX(AD27:AD326,MATCH(AJ418,Z27:Z326,0))))</f>
        <v/>
      </c>
      <c r="AL418" s="965" t="str">
        <f t="shared" si="92"/>
        <v/>
      </c>
      <c r="AM418" s="965" t="str">
        <f t="shared" si="93"/>
        <v/>
      </c>
      <c r="AN418" s="964" t="str">
        <f t="shared" si="94"/>
        <v/>
      </c>
      <c r="AO418" s="964" t="str">
        <f t="shared" si="95"/>
        <v/>
      </c>
      <c r="AP418" s="965" t="str">
        <f t="shared" si="96"/>
        <v/>
      </c>
      <c r="AQ418" s="964" t="str">
        <f>IF(AM418="","",IF(COUNTIF(BO27:BO309,TRIM(AP418))&gt;0,"EXCLUSION EXACTE",""))</f>
        <v/>
      </c>
      <c r="AR418" s="964" t="str" cm="1">
        <f t="array" ref="AR418">IF(AM418="","",IF(SUMPRODUCT(--(BO27:BO309&lt;&gt;""),--ISNUMBER(SEARCH(" "&amp;BO27:BO309&amp;" ",AP418)))&gt;0,"BLOQUE MOLLUSQUES",""))</f>
        <v/>
      </c>
      <c r="AS418" s="964" t="str" cm="1">
        <f t="array" ref="AS418">IF(AM418="","",IF(SUMPRODUCT(--(BS27:BS309&lt;&gt;""),--ISNUMBER(SEARCH(" "&amp;BS27:BS309&amp;" ",AP418)))&gt;0,"FORCE MOLLUSQUES",""))</f>
        <v/>
      </c>
      <c r="AT418" s="965" t="str">
        <f t="shared" si="97"/>
        <v/>
      </c>
      <c r="AU418" s="965" t="str">
        <f t="shared" si="99"/>
        <v/>
      </c>
      <c r="AV418" s="964" t="str">
        <f t="shared" si="98"/>
        <v/>
      </c>
      <c r="AW418" s="964" t="str" cm="1">
        <f t="array" ref="AW418">IF(AM418="","",IF(AQ418&lt;&gt;"","",IF(SUMPRODUCT(--(BM27:BM1509=AW26),--(BL27:BL1509&lt;&gt;""),--ISNUMBER(SEARCH(" "&amp;BL27:BL1509&amp;" ",AP418)))&gt;0,AW26,"")))</f>
        <v/>
      </c>
      <c r="AX418" s="964" t="str" cm="1">
        <f t="array" ref="AX418">IF(AM418="","",IF(AQ418&lt;&gt;"","",IF(SUMPRODUCT(--(BM27:BM1509=AX26),--(BL27:BL1509&lt;&gt;""),--ISNUMBER(SEARCH(" "&amp;BL27:BL1509&amp;" ",AP418)))&gt;0,AX26,"")))</f>
        <v/>
      </c>
      <c r="AY418" s="964" t="str" cm="1">
        <f t="array" ref="AY418">IF(AM418="","",IF(AQ418&lt;&gt;"","",IF(SUMPRODUCT(--(BM27:BM1509=AY26),--(BL27:BL1509&lt;&gt;""),--ISNUMBER(SEARCH(" "&amp;BL27:BL1509&amp;" ",AP418)))&gt;0,AY26,"")))</f>
        <v/>
      </c>
      <c r="AZ418" s="964" t="str" cm="1">
        <f t="array" ref="AZ418">IF(AM418="","",IF(AQ418&lt;&gt;"","",IF(SUMPRODUCT(--(BM27:BM1509=AZ26),--(BL27:BL1509&lt;&gt;""),--ISNUMBER(SEARCH(" "&amp;BL27:BL1509&amp;" ",AP418)))&gt;0,AZ26,"")))</f>
        <v/>
      </c>
      <c r="BA418" s="964" t="str" cm="1">
        <f t="array" ref="BA418">IF(AM418="","",IF(AQ418&lt;&gt;"","",IF(SUMPRODUCT(--(BM27:BM1509=BA26),--(BL27:BL1509&lt;&gt;""),--ISNUMBER(SEARCH(" "&amp;BL27:BL1509&amp;" ",AP418)))&gt;0,BA26,"")))</f>
        <v/>
      </c>
      <c r="BB418" s="964" t="str" cm="1">
        <f t="array" ref="BB418">IF(AM418="","",IF(AQ418&lt;&gt;"","",IF(SUMPRODUCT(--(BM27:BM1509=BB26),--(BL27:BL1509&lt;&gt;""),--ISNUMBER(SEARCH(" "&amp;BL27:BL1509&amp;" ",AP418)))&gt;0,BB26,"")))</f>
        <v/>
      </c>
      <c r="BC418" s="964" t="str" cm="1">
        <f t="array" ref="BC418">IF(AM418="","",IF(AQ418&lt;&gt;"","",IF(SUMPRODUCT(--(BM27:BM1509=BC26),--(BL27:BL1509&lt;&gt;""),--ISNUMBER(SEARCH(" "&amp;BL27:BL1509&amp;" ",AP418)))&gt;0,BC26,"")))</f>
        <v/>
      </c>
      <c r="BD418" s="964" t="str" cm="1">
        <f t="array" ref="BD418">IF(AM418="","",IF(AQ418&lt;&gt;"","",IF(SUMPRODUCT(--(BM27:BM1509=BD26),--(BL27:BL1509&lt;&gt;""),--ISNUMBER(SEARCH(" "&amp;BL27:BL1509&amp;" ",AP418)))&gt;0,BD26,"")))</f>
        <v/>
      </c>
      <c r="BE418" s="964" t="str" cm="1">
        <f t="array" ref="BE418">IF(AM418="","",IF(AQ418&lt;&gt;"","",IF(SUMPRODUCT(--(BM27:BM1509=BE26),--(BL27:BL1509&lt;&gt;""),--ISNUMBER(SEARCH(" "&amp;BL27:BL1509&amp;" ",AP418)))&gt;0,BE26,"")))</f>
        <v/>
      </c>
      <c r="BF418" s="964" t="str" cm="1">
        <f t="array" ref="BF418">IF(AM418="","",IF(AQ418&lt;&gt;"","",IF(SUMPRODUCT(--(BM27:BM1509=BF26),--(BL27:BL1509&lt;&gt;""),--ISNUMBER(SEARCH(" "&amp;BL27:BL1509&amp;" ",AP418)))&gt;0,BF26,"")))</f>
        <v/>
      </c>
      <c r="BG418" s="964" t="str" cm="1">
        <f t="array" ref="BG418">IF(AM418="","",IF(AQ418&lt;&gt;"","",IF(SUMPRODUCT(--(BM27:BM1509=BG26),--(BL27:BL1509&lt;&gt;""),--ISNUMBER(SEARCH(" "&amp;BL27:BL1509&amp;" ",AP418)))&gt;0,BG26,"")))</f>
        <v/>
      </c>
      <c r="BH418" s="964" t="str" cm="1">
        <f t="array" ref="BH418">IF(AM418="","",IF(AQ418&lt;&gt;"","",IF(SUMPRODUCT(--(BM27:BM1509=BH26),--(BL27:BL1509&lt;&gt;""),--ISNUMBER(SEARCH(" "&amp;BL27:BL1509&amp;" ",AP418)))&gt;0,BH26,"")))</f>
        <v/>
      </c>
      <c r="BI418" s="964" t="str" cm="1">
        <f t="array" ref="BI418">IF(AM418="","",IF(AQ418&lt;&gt;"","",IF(SUMPRODUCT(--(BM27:BM1509=BI26),--(BL27:BL1509&lt;&gt;""),--ISNUMBER(SEARCH(" "&amp;BL27:BL1509&amp;" ",AP418)))&gt;0,BI26,"")))</f>
        <v/>
      </c>
      <c r="BJ418" s="964" t="str" cm="1">
        <f t="array" ref="BJ418">IF(AM418="","",IF(AS418&lt;&gt;"",BJ26,IF(AR418&lt;&gt;"","",IF(AQ418&lt;&gt;"","",IF(SUMPRODUCT(--(BM27:BM1509=BJ26),--(BL27:BL1509&lt;&gt;""),--ISNUMBER(SEARCH(" "&amp;BL27:BL1509&amp;" ",AP418)))&gt;0,BJ26,"")))))</f>
        <v/>
      </c>
      <c r="BL418" s="964" t="s">
        <v>573</v>
      </c>
      <c r="BM418" s="964" t="s">
        <v>1597</v>
      </c>
      <c r="CM418" s="49">
        <v>1</v>
      </c>
    </row>
    <row r="419" spans="4:91" ht="30" customHeight="1">
      <c r="D419" s="674"/>
      <c r="E419" s="680"/>
      <c r="F419" s="681"/>
      <c r="G419" s="680"/>
      <c r="H419" s="682"/>
      <c r="I419" s="891"/>
      <c r="J419" s="892"/>
      <c r="K419" s="745"/>
      <c r="L419" s="893"/>
      <c r="M419" s="894"/>
      <c r="N419" s="895"/>
      <c r="O419" s="896"/>
      <c r="P419" s="137"/>
      <c r="Q419" s="897"/>
      <c r="R419" s="751"/>
      <c r="S419" s="898"/>
      <c r="T419" s="753"/>
      <c r="U419" s="899"/>
      <c r="V419" s="900"/>
      <c r="W419" s="756"/>
      <c r="X419" s="764"/>
      <c r="AB419" s="65"/>
      <c r="AC419" s="984" t="str">
        <f t="shared" si="89"/>
        <v/>
      </c>
      <c r="AD419" s="982"/>
      <c r="AF419" s="963" t="str">
        <f>IF(AG419="","",COUNTIF(AG27:AG419,"&lt;&gt;"))</f>
        <v/>
      </c>
      <c r="AG419" s="958" t="str" cm="1">
        <f t="array" ref="AG419">IF(AK419="","",IF(LEN(AK419)&lt;=MAX(10,AF22),AK419,IFERROR(LEFT(AK419,LOOKUP(2,1/(MID(AK419,ROW(10:509),1)=" ")/(ROW(10:509)&lt;=MAX(10,AF22)),ROW(10:509))-1),LEFT(AK419,MAX(10,AF22)))))</f>
        <v/>
      </c>
      <c r="AH419" s="963" t="str">
        <f t="shared" si="90"/>
        <v/>
      </c>
      <c r="AI419" s="963" t="str">
        <f t="shared" si="91"/>
        <v/>
      </c>
      <c r="AJ419" s="964" t="str">
        <f>IF(AL418&lt;&gt;"",AJ418,IF(AJ418&lt;MAX(Z27:Z326),AJ418+1,""))</f>
        <v/>
      </c>
      <c r="AK419" s="965" t="str">
        <f>IF(AJ419="","",IF(AL418&lt;&gt;"",AL418,INDEX(AD27:AD326,MATCH(AJ419,Z27:Z326,0))))</f>
        <v/>
      </c>
      <c r="AL419" s="965" t="str">
        <f t="shared" si="92"/>
        <v/>
      </c>
      <c r="AM419" s="966" t="str">
        <f t="shared" si="93"/>
        <v/>
      </c>
      <c r="AN419" s="967" t="str">
        <f t="shared" si="94"/>
        <v/>
      </c>
      <c r="AO419" s="967" t="str">
        <f t="shared" si="95"/>
        <v/>
      </c>
      <c r="AP419" s="966" t="str">
        <f t="shared" si="96"/>
        <v/>
      </c>
      <c r="AQ419" s="967" t="str">
        <f>IF(AM419="","",IF(COUNTIF(BO27:BO309,TRIM(AP419))&gt;0,"EXCLUSION EXACTE",""))</f>
        <v/>
      </c>
      <c r="AR419" s="967" t="str" cm="1">
        <f t="array" ref="AR419">IF(AM419="","",IF(SUMPRODUCT(--(BO27:BO309&lt;&gt;""),--ISNUMBER(SEARCH(" "&amp;BO27:BO309&amp;" ",AP419)))&gt;0,"BLOQUE MOLLUSQUES",""))</f>
        <v/>
      </c>
      <c r="AS419" s="967" t="str" cm="1">
        <f t="array" ref="AS419">IF(AM419="","",IF(SUMPRODUCT(--(BS27:BS309&lt;&gt;""),--ISNUMBER(SEARCH(" "&amp;BS27:BS309&amp;" ",AP419)))&gt;0,"FORCE MOLLUSQUES",""))</f>
        <v/>
      </c>
      <c r="AT419" s="966" t="str">
        <f t="shared" si="97"/>
        <v/>
      </c>
      <c r="AU419" s="966" t="str">
        <f t="shared" si="99"/>
        <v/>
      </c>
      <c r="AV419" s="967" t="str">
        <f t="shared" si="98"/>
        <v/>
      </c>
      <c r="AW419" s="967" t="str" cm="1">
        <f t="array" ref="AW419">IF(AM419="","",IF(AQ419&lt;&gt;"","",IF(SUMPRODUCT(--(BM27:BM1509=AW26),--(BL27:BL1509&lt;&gt;""),--ISNUMBER(SEARCH(" "&amp;BL27:BL1509&amp;" ",AP419)))&gt;0,AW26,"")))</f>
        <v/>
      </c>
      <c r="AX419" s="967" t="str" cm="1">
        <f t="array" ref="AX419">IF(AM419="","",IF(AQ419&lt;&gt;"","",IF(SUMPRODUCT(--(BM27:BM1509=AX26),--(BL27:BL1509&lt;&gt;""),--ISNUMBER(SEARCH(" "&amp;BL27:BL1509&amp;" ",AP419)))&gt;0,AX26,"")))</f>
        <v/>
      </c>
      <c r="AY419" s="967" t="str" cm="1">
        <f t="array" ref="AY419">IF(AM419="","",IF(AQ419&lt;&gt;"","",IF(SUMPRODUCT(--(BM27:BM1509=AY26),--(BL27:BL1509&lt;&gt;""),--ISNUMBER(SEARCH(" "&amp;BL27:BL1509&amp;" ",AP419)))&gt;0,AY26,"")))</f>
        <v/>
      </c>
      <c r="AZ419" s="967" t="str" cm="1">
        <f t="array" ref="AZ419">IF(AM419="","",IF(AQ419&lt;&gt;"","",IF(SUMPRODUCT(--(BM27:BM1509=AZ26),--(BL27:BL1509&lt;&gt;""),--ISNUMBER(SEARCH(" "&amp;BL27:BL1509&amp;" ",AP419)))&gt;0,AZ26,"")))</f>
        <v/>
      </c>
      <c r="BA419" s="967" t="str" cm="1">
        <f t="array" ref="BA419">IF(AM419="","",IF(AQ419&lt;&gt;"","",IF(SUMPRODUCT(--(BM27:BM1509=BA26),--(BL27:BL1509&lt;&gt;""),--ISNUMBER(SEARCH(" "&amp;BL27:BL1509&amp;" ",AP419)))&gt;0,BA26,"")))</f>
        <v/>
      </c>
      <c r="BB419" s="967" t="str" cm="1">
        <f t="array" ref="BB419">IF(AM419="","",IF(AQ419&lt;&gt;"","",IF(SUMPRODUCT(--(BM27:BM1509=BB26),--(BL27:BL1509&lt;&gt;""),--ISNUMBER(SEARCH(" "&amp;BL27:BL1509&amp;" ",AP419)))&gt;0,BB26,"")))</f>
        <v/>
      </c>
      <c r="BC419" s="967" t="str" cm="1">
        <f t="array" ref="BC419">IF(AM419="","",IF(AQ419&lt;&gt;"","",IF(SUMPRODUCT(--(BM27:BM1509=BC26),--(BL27:BL1509&lt;&gt;""),--ISNUMBER(SEARCH(" "&amp;BL27:BL1509&amp;" ",AP419)))&gt;0,BC26,"")))</f>
        <v/>
      </c>
      <c r="BD419" s="967" t="str" cm="1">
        <f t="array" ref="BD419">IF(AM419="","",IF(AQ419&lt;&gt;"","",IF(SUMPRODUCT(--(BM27:BM1509=BD26),--(BL27:BL1509&lt;&gt;""),--ISNUMBER(SEARCH(" "&amp;BL27:BL1509&amp;" ",AP419)))&gt;0,BD26,"")))</f>
        <v/>
      </c>
      <c r="BE419" s="967" t="str" cm="1">
        <f t="array" ref="BE419">IF(AM419="","",IF(AQ419&lt;&gt;"","",IF(SUMPRODUCT(--(BM27:BM1509=BE26),--(BL27:BL1509&lt;&gt;""),--ISNUMBER(SEARCH(" "&amp;BL27:BL1509&amp;" ",AP419)))&gt;0,BE26,"")))</f>
        <v/>
      </c>
      <c r="BF419" s="967" t="str" cm="1">
        <f t="array" ref="BF419">IF(AM419="","",IF(AQ419&lt;&gt;"","",IF(SUMPRODUCT(--(BM27:BM1509=BF26),--(BL27:BL1509&lt;&gt;""),--ISNUMBER(SEARCH(" "&amp;BL27:BL1509&amp;" ",AP419)))&gt;0,BF26,"")))</f>
        <v/>
      </c>
      <c r="BG419" s="967" t="str" cm="1">
        <f t="array" ref="BG419">IF(AM419="","",IF(AQ419&lt;&gt;"","",IF(SUMPRODUCT(--(BM27:BM1509=BG26),--(BL27:BL1509&lt;&gt;""),--ISNUMBER(SEARCH(" "&amp;BL27:BL1509&amp;" ",AP419)))&gt;0,BG26,"")))</f>
        <v/>
      </c>
      <c r="BH419" s="967" t="str" cm="1">
        <f t="array" ref="BH419">IF(AM419="","",IF(AQ419&lt;&gt;"","",IF(SUMPRODUCT(--(BM27:BM1509=BH26),--(BL27:BL1509&lt;&gt;""),--ISNUMBER(SEARCH(" "&amp;BL27:BL1509&amp;" ",AP419)))&gt;0,BH26,"")))</f>
        <v/>
      </c>
      <c r="BI419" s="967" t="str" cm="1">
        <f t="array" ref="BI419">IF(AM419="","",IF(AQ419&lt;&gt;"","",IF(SUMPRODUCT(--(BM27:BM1509=BI26),--(BL27:BL1509&lt;&gt;""),--ISNUMBER(SEARCH(" "&amp;BL27:BL1509&amp;" ",AP419)))&gt;0,BI26,"")))</f>
        <v/>
      </c>
      <c r="BJ419" s="967" t="str" cm="1">
        <f t="array" ref="BJ419">IF(AM419="","",IF(AS419&lt;&gt;"",BJ26,IF(AR419&lt;&gt;"","",IF(AQ419&lt;&gt;"","",IF(SUMPRODUCT(--(BM27:BM1509=BJ26),--(BL27:BL1509&lt;&gt;""),--ISNUMBER(SEARCH(" "&amp;BL27:BL1509&amp;" ",AP419)))&gt;0,BJ26,"")))))</f>
        <v/>
      </c>
      <c r="BL419" s="968" t="s">
        <v>2192</v>
      </c>
      <c r="BM419" s="968" t="s">
        <v>1597</v>
      </c>
      <c r="CM419" s="49">
        <v>1</v>
      </c>
    </row>
    <row r="420" spans="4:91" ht="30" customHeight="1">
      <c r="D420" s="674"/>
      <c r="E420" s="680"/>
      <c r="F420" s="681"/>
      <c r="G420" s="680"/>
      <c r="H420" s="682"/>
      <c r="I420" s="891"/>
      <c r="J420" s="892"/>
      <c r="K420" s="745"/>
      <c r="L420" s="893"/>
      <c r="M420" s="894"/>
      <c r="N420" s="895"/>
      <c r="O420" s="896"/>
      <c r="P420" s="137"/>
      <c r="Q420" s="897"/>
      <c r="R420" s="751"/>
      <c r="S420" s="898"/>
      <c r="T420" s="753"/>
      <c r="U420" s="899"/>
      <c r="V420" s="900"/>
      <c r="W420" s="756"/>
      <c r="X420" s="764"/>
      <c r="AB420" s="65"/>
      <c r="AC420" s="984" t="str">
        <f t="shared" si="89"/>
        <v/>
      </c>
      <c r="AD420" s="982"/>
      <c r="AF420" s="964" t="str">
        <f>IF(AG420="","",COUNTIF(AG27:AG420,"&lt;&gt;"))</f>
        <v/>
      </c>
      <c r="AG420" s="965" t="str" cm="1">
        <f t="array" ref="AG420">IF(AK420="","",IF(LEN(AK420)&lt;=MAX(10,AF22),AK420,IFERROR(LEFT(AK420,LOOKUP(2,1/(MID(AK420,ROW(10:509),1)=" ")/(ROW(10:509)&lt;=MAX(10,AF22)),ROW(10:509))-1),LEFT(AK420,MAX(10,AF22)))))</f>
        <v/>
      </c>
      <c r="AH420" s="964" t="str">
        <f t="shared" si="90"/>
        <v/>
      </c>
      <c r="AI420" s="964" t="str">
        <f t="shared" si="91"/>
        <v/>
      </c>
      <c r="AJ420" s="964" t="str">
        <f>IF(AL419&lt;&gt;"",AJ419,IF(AJ419&lt;MAX(Z27:Z326),AJ419+1,""))</f>
        <v/>
      </c>
      <c r="AK420" s="965" t="str">
        <f>IF(AJ420="","",IF(AL419&lt;&gt;"",AL419,INDEX(AD27:AD326,MATCH(AJ420,Z27:Z326,0))))</f>
        <v/>
      </c>
      <c r="AL420" s="965" t="str">
        <f t="shared" si="92"/>
        <v/>
      </c>
      <c r="AM420" s="965" t="str">
        <f t="shared" si="93"/>
        <v/>
      </c>
      <c r="AN420" s="964" t="str">
        <f t="shared" si="94"/>
        <v/>
      </c>
      <c r="AO420" s="964" t="str">
        <f t="shared" si="95"/>
        <v/>
      </c>
      <c r="AP420" s="965" t="str">
        <f t="shared" si="96"/>
        <v/>
      </c>
      <c r="AQ420" s="964" t="str">
        <f>IF(AM420="","",IF(COUNTIF(BO27:BO309,TRIM(AP420))&gt;0,"EXCLUSION EXACTE",""))</f>
        <v/>
      </c>
      <c r="AR420" s="964" t="str" cm="1">
        <f t="array" ref="AR420">IF(AM420="","",IF(SUMPRODUCT(--(BO27:BO309&lt;&gt;""),--ISNUMBER(SEARCH(" "&amp;BO27:BO309&amp;" ",AP420)))&gt;0,"BLOQUE MOLLUSQUES",""))</f>
        <v/>
      </c>
      <c r="AS420" s="964" t="str" cm="1">
        <f t="array" ref="AS420">IF(AM420="","",IF(SUMPRODUCT(--(BS27:BS309&lt;&gt;""),--ISNUMBER(SEARCH(" "&amp;BS27:BS309&amp;" ",AP420)))&gt;0,"FORCE MOLLUSQUES",""))</f>
        <v/>
      </c>
      <c r="AT420" s="965" t="str">
        <f t="shared" si="97"/>
        <v/>
      </c>
      <c r="AU420" s="965" t="str">
        <f t="shared" si="99"/>
        <v/>
      </c>
      <c r="AV420" s="964" t="str">
        <f t="shared" si="98"/>
        <v/>
      </c>
      <c r="AW420" s="964" t="str" cm="1">
        <f t="array" ref="AW420">IF(AM420="","",IF(AQ420&lt;&gt;"","",IF(SUMPRODUCT(--(BM27:BM1509=AW26),--(BL27:BL1509&lt;&gt;""),--ISNUMBER(SEARCH(" "&amp;BL27:BL1509&amp;" ",AP420)))&gt;0,AW26,"")))</f>
        <v/>
      </c>
      <c r="AX420" s="964" t="str" cm="1">
        <f t="array" ref="AX420">IF(AM420="","",IF(AQ420&lt;&gt;"","",IF(SUMPRODUCT(--(BM27:BM1509=AX26),--(BL27:BL1509&lt;&gt;""),--ISNUMBER(SEARCH(" "&amp;BL27:BL1509&amp;" ",AP420)))&gt;0,AX26,"")))</f>
        <v/>
      </c>
      <c r="AY420" s="964" t="str" cm="1">
        <f t="array" ref="AY420">IF(AM420="","",IF(AQ420&lt;&gt;"","",IF(SUMPRODUCT(--(BM27:BM1509=AY26),--(BL27:BL1509&lt;&gt;""),--ISNUMBER(SEARCH(" "&amp;BL27:BL1509&amp;" ",AP420)))&gt;0,AY26,"")))</f>
        <v/>
      </c>
      <c r="AZ420" s="964" t="str" cm="1">
        <f t="array" ref="AZ420">IF(AM420="","",IF(AQ420&lt;&gt;"","",IF(SUMPRODUCT(--(BM27:BM1509=AZ26),--(BL27:BL1509&lt;&gt;""),--ISNUMBER(SEARCH(" "&amp;BL27:BL1509&amp;" ",AP420)))&gt;0,AZ26,"")))</f>
        <v/>
      </c>
      <c r="BA420" s="964" t="str" cm="1">
        <f t="array" ref="BA420">IF(AM420="","",IF(AQ420&lt;&gt;"","",IF(SUMPRODUCT(--(BM27:BM1509=BA26),--(BL27:BL1509&lt;&gt;""),--ISNUMBER(SEARCH(" "&amp;BL27:BL1509&amp;" ",AP420)))&gt;0,BA26,"")))</f>
        <v/>
      </c>
      <c r="BB420" s="964" t="str" cm="1">
        <f t="array" ref="BB420">IF(AM420="","",IF(AQ420&lt;&gt;"","",IF(SUMPRODUCT(--(BM27:BM1509=BB26),--(BL27:BL1509&lt;&gt;""),--ISNUMBER(SEARCH(" "&amp;BL27:BL1509&amp;" ",AP420)))&gt;0,BB26,"")))</f>
        <v/>
      </c>
      <c r="BC420" s="964" t="str" cm="1">
        <f t="array" ref="BC420">IF(AM420="","",IF(AQ420&lt;&gt;"","",IF(SUMPRODUCT(--(BM27:BM1509=BC26),--(BL27:BL1509&lt;&gt;""),--ISNUMBER(SEARCH(" "&amp;BL27:BL1509&amp;" ",AP420)))&gt;0,BC26,"")))</f>
        <v/>
      </c>
      <c r="BD420" s="964" t="str" cm="1">
        <f t="array" ref="BD420">IF(AM420="","",IF(AQ420&lt;&gt;"","",IF(SUMPRODUCT(--(BM27:BM1509=BD26),--(BL27:BL1509&lt;&gt;""),--ISNUMBER(SEARCH(" "&amp;BL27:BL1509&amp;" ",AP420)))&gt;0,BD26,"")))</f>
        <v/>
      </c>
      <c r="BE420" s="964" t="str" cm="1">
        <f t="array" ref="BE420">IF(AM420="","",IF(AQ420&lt;&gt;"","",IF(SUMPRODUCT(--(BM27:BM1509=BE26),--(BL27:BL1509&lt;&gt;""),--ISNUMBER(SEARCH(" "&amp;BL27:BL1509&amp;" ",AP420)))&gt;0,BE26,"")))</f>
        <v/>
      </c>
      <c r="BF420" s="964" t="str" cm="1">
        <f t="array" ref="BF420">IF(AM420="","",IF(AQ420&lt;&gt;"","",IF(SUMPRODUCT(--(BM27:BM1509=BF26),--(BL27:BL1509&lt;&gt;""),--ISNUMBER(SEARCH(" "&amp;BL27:BL1509&amp;" ",AP420)))&gt;0,BF26,"")))</f>
        <v/>
      </c>
      <c r="BG420" s="964" t="str" cm="1">
        <f t="array" ref="BG420">IF(AM420="","",IF(AQ420&lt;&gt;"","",IF(SUMPRODUCT(--(BM27:BM1509=BG26),--(BL27:BL1509&lt;&gt;""),--ISNUMBER(SEARCH(" "&amp;BL27:BL1509&amp;" ",AP420)))&gt;0,BG26,"")))</f>
        <v/>
      </c>
      <c r="BH420" s="964" t="str" cm="1">
        <f t="array" ref="BH420">IF(AM420="","",IF(AQ420&lt;&gt;"","",IF(SUMPRODUCT(--(BM27:BM1509=BH26),--(BL27:BL1509&lt;&gt;""),--ISNUMBER(SEARCH(" "&amp;BL27:BL1509&amp;" ",AP420)))&gt;0,BH26,"")))</f>
        <v/>
      </c>
      <c r="BI420" s="964" t="str" cm="1">
        <f t="array" ref="BI420">IF(AM420="","",IF(AQ420&lt;&gt;"","",IF(SUMPRODUCT(--(BM27:BM1509=BI26),--(BL27:BL1509&lt;&gt;""),--ISNUMBER(SEARCH(" "&amp;BL27:BL1509&amp;" ",AP420)))&gt;0,BI26,"")))</f>
        <v/>
      </c>
      <c r="BJ420" s="964" t="str" cm="1">
        <f t="array" ref="BJ420">IF(AM420="","",IF(AS420&lt;&gt;"",BJ26,IF(AR420&lt;&gt;"","",IF(AQ420&lt;&gt;"","",IF(SUMPRODUCT(--(BM27:BM1509=BJ26),--(BL27:BL1509&lt;&gt;""),--ISNUMBER(SEARCH(" "&amp;BL27:BL1509&amp;" ",AP420)))&gt;0,BJ26,"")))))</f>
        <v/>
      </c>
      <c r="BL420" s="964" t="s">
        <v>2193</v>
      </c>
      <c r="BM420" s="964" t="s">
        <v>1597</v>
      </c>
      <c r="CM420" s="49">
        <v>1</v>
      </c>
    </row>
    <row r="421" spans="4:91" ht="30" customHeight="1">
      <c r="D421" s="674"/>
      <c r="E421" s="680"/>
      <c r="F421" s="681"/>
      <c r="G421" s="680"/>
      <c r="H421" s="682"/>
      <c r="I421" s="891"/>
      <c r="J421" s="892"/>
      <c r="K421" s="745"/>
      <c r="L421" s="893"/>
      <c r="M421" s="894"/>
      <c r="N421" s="895"/>
      <c r="O421" s="896"/>
      <c r="P421" s="137"/>
      <c r="Q421" s="897"/>
      <c r="R421" s="751"/>
      <c r="S421" s="898"/>
      <c r="T421" s="753"/>
      <c r="U421" s="899"/>
      <c r="V421" s="900"/>
      <c r="W421" s="756"/>
      <c r="X421" s="764"/>
      <c r="AB421" s="65"/>
      <c r="AC421" s="984" t="str">
        <f t="shared" si="89"/>
        <v/>
      </c>
      <c r="AD421" s="982"/>
      <c r="AF421" s="963" t="str">
        <f>IF(AG421="","",COUNTIF(AG27:AG421,"&lt;&gt;"))</f>
        <v/>
      </c>
      <c r="AG421" s="958" t="str" cm="1">
        <f t="array" ref="AG421">IF(AK421="","",IF(LEN(AK421)&lt;=MAX(10,AF22),AK421,IFERROR(LEFT(AK421,LOOKUP(2,1/(MID(AK421,ROW(10:509),1)=" ")/(ROW(10:509)&lt;=MAX(10,AF22)),ROW(10:509))-1),LEFT(AK421,MAX(10,AF22)))))</f>
        <v/>
      </c>
      <c r="AH421" s="963" t="str">
        <f t="shared" si="90"/>
        <v/>
      </c>
      <c r="AI421" s="963" t="str">
        <f t="shared" si="91"/>
        <v/>
      </c>
      <c r="AJ421" s="964" t="str">
        <f>IF(AL420&lt;&gt;"",AJ420,IF(AJ420&lt;MAX(Z27:Z326),AJ420+1,""))</f>
        <v/>
      </c>
      <c r="AK421" s="965" t="str">
        <f>IF(AJ421="","",IF(AL420&lt;&gt;"",AL420,INDEX(AD27:AD326,MATCH(AJ421,Z27:Z326,0))))</f>
        <v/>
      </c>
      <c r="AL421" s="965" t="str">
        <f t="shared" si="92"/>
        <v/>
      </c>
      <c r="AM421" s="966" t="str">
        <f t="shared" si="93"/>
        <v/>
      </c>
      <c r="AN421" s="967" t="str">
        <f t="shared" si="94"/>
        <v/>
      </c>
      <c r="AO421" s="967" t="str">
        <f t="shared" si="95"/>
        <v/>
      </c>
      <c r="AP421" s="966" t="str">
        <f t="shared" si="96"/>
        <v/>
      </c>
      <c r="AQ421" s="967" t="str">
        <f>IF(AM421="","",IF(COUNTIF(BO27:BO309,TRIM(AP421))&gt;0,"EXCLUSION EXACTE",""))</f>
        <v/>
      </c>
      <c r="AR421" s="967" t="str" cm="1">
        <f t="array" ref="AR421">IF(AM421="","",IF(SUMPRODUCT(--(BO27:BO309&lt;&gt;""),--ISNUMBER(SEARCH(" "&amp;BO27:BO309&amp;" ",AP421)))&gt;0,"BLOQUE MOLLUSQUES",""))</f>
        <v/>
      </c>
      <c r="AS421" s="967" t="str" cm="1">
        <f t="array" ref="AS421">IF(AM421="","",IF(SUMPRODUCT(--(BS27:BS309&lt;&gt;""),--ISNUMBER(SEARCH(" "&amp;BS27:BS309&amp;" ",AP421)))&gt;0,"FORCE MOLLUSQUES",""))</f>
        <v/>
      </c>
      <c r="AT421" s="966" t="str">
        <f t="shared" si="97"/>
        <v/>
      </c>
      <c r="AU421" s="966" t="str">
        <f t="shared" si="99"/>
        <v/>
      </c>
      <c r="AV421" s="967" t="str">
        <f t="shared" si="98"/>
        <v/>
      </c>
      <c r="AW421" s="967" t="str" cm="1">
        <f t="array" ref="AW421">IF(AM421="","",IF(AQ421&lt;&gt;"","",IF(SUMPRODUCT(--(BM27:BM1509=AW26),--(BL27:BL1509&lt;&gt;""),--ISNUMBER(SEARCH(" "&amp;BL27:BL1509&amp;" ",AP421)))&gt;0,AW26,"")))</f>
        <v/>
      </c>
      <c r="AX421" s="967" t="str" cm="1">
        <f t="array" ref="AX421">IF(AM421="","",IF(AQ421&lt;&gt;"","",IF(SUMPRODUCT(--(BM27:BM1509=AX26),--(BL27:BL1509&lt;&gt;""),--ISNUMBER(SEARCH(" "&amp;BL27:BL1509&amp;" ",AP421)))&gt;0,AX26,"")))</f>
        <v/>
      </c>
      <c r="AY421" s="967" t="str" cm="1">
        <f t="array" ref="AY421">IF(AM421="","",IF(AQ421&lt;&gt;"","",IF(SUMPRODUCT(--(BM27:BM1509=AY26),--(BL27:BL1509&lt;&gt;""),--ISNUMBER(SEARCH(" "&amp;BL27:BL1509&amp;" ",AP421)))&gt;0,AY26,"")))</f>
        <v/>
      </c>
      <c r="AZ421" s="967" t="str" cm="1">
        <f t="array" ref="AZ421">IF(AM421="","",IF(AQ421&lt;&gt;"","",IF(SUMPRODUCT(--(BM27:BM1509=AZ26),--(BL27:BL1509&lt;&gt;""),--ISNUMBER(SEARCH(" "&amp;BL27:BL1509&amp;" ",AP421)))&gt;0,AZ26,"")))</f>
        <v/>
      </c>
      <c r="BA421" s="967" t="str" cm="1">
        <f t="array" ref="BA421">IF(AM421="","",IF(AQ421&lt;&gt;"","",IF(SUMPRODUCT(--(BM27:BM1509=BA26),--(BL27:BL1509&lt;&gt;""),--ISNUMBER(SEARCH(" "&amp;BL27:BL1509&amp;" ",AP421)))&gt;0,BA26,"")))</f>
        <v/>
      </c>
      <c r="BB421" s="967" t="str" cm="1">
        <f t="array" ref="BB421">IF(AM421="","",IF(AQ421&lt;&gt;"","",IF(SUMPRODUCT(--(BM27:BM1509=BB26),--(BL27:BL1509&lt;&gt;""),--ISNUMBER(SEARCH(" "&amp;BL27:BL1509&amp;" ",AP421)))&gt;0,BB26,"")))</f>
        <v/>
      </c>
      <c r="BC421" s="967" t="str" cm="1">
        <f t="array" ref="BC421">IF(AM421="","",IF(AQ421&lt;&gt;"","",IF(SUMPRODUCT(--(BM27:BM1509=BC26),--(BL27:BL1509&lt;&gt;""),--ISNUMBER(SEARCH(" "&amp;BL27:BL1509&amp;" ",AP421)))&gt;0,BC26,"")))</f>
        <v/>
      </c>
      <c r="BD421" s="967" t="str" cm="1">
        <f t="array" ref="BD421">IF(AM421="","",IF(AQ421&lt;&gt;"","",IF(SUMPRODUCT(--(BM27:BM1509=BD26),--(BL27:BL1509&lt;&gt;""),--ISNUMBER(SEARCH(" "&amp;BL27:BL1509&amp;" ",AP421)))&gt;0,BD26,"")))</f>
        <v/>
      </c>
      <c r="BE421" s="967" t="str" cm="1">
        <f t="array" ref="BE421">IF(AM421="","",IF(AQ421&lt;&gt;"","",IF(SUMPRODUCT(--(BM27:BM1509=BE26),--(BL27:BL1509&lt;&gt;""),--ISNUMBER(SEARCH(" "&amp;BL27:BL1509&amp;" ",AP421)))&gt;0,BE26,"")))</f>
        <v/>
      </c>
      <c r="BF421" s="967" t="str" cm="1">
        <f t="array" ref="BF421">IF(AM421="","",IF(AQ421&lt;&gt;"","",IF(SUMPRODUCT(--(BM27:BM1509=BF26),--(BL27:BL1509&lt;&gt;""),--ISNUMBER(SEARCH(" "&amp;BL27:BL1509&amp;" ",AP421)))&gt;0,BF26,"")))</f>
        <v/>
      </c>
      <c r="BG421" s="967" t="str" cm="1">
        <f t="array" ref="BG421">IF(AM421="","",IF(AQ421&lt;&gt;"","",IF(SUMPRODUCT(--(BM27:BM1509=BG26),--(BL27:BL1509&lt;&gt;""),--ISNUMBER(SEARCH(" "&amp;BL27:BL1509&amp;" ",AP421)))&gt;0,BG26,"")))</f>
        <v/>
      </c>
      <c r="BH421" s="967" t="str" cm="1">
        <f t="array" ref="BH421">IF(AM421="","",IF(AQ421&lt;&gt;"","",IF(SUMPRODUCT(--(BM27:BM1509=BH26),--(BL27:BL1509&lt;&gt;""),--ISNUMBER(SEARCH(" "&amp;BL27:BL1509&amp;" ",AP421)))&gt;0,BH26,"")))</f>
        <v/>
      </c>
      <c r="BI421" s="967" t="str" cm="1">
        <f t="array" ref="BI421">IF(AM421="","",IF(AQ421&lt;&gt;"","",IF(SUMPRODUCT(--(BM27:BM1509=BI26),--(BL27:BL1509&lt;&gt;""),--ISNUMBER(SEARCH(" "&amp;BL27:BL1509&amp;" ",AP421)))&gt;0,BI26,"")))</f>
        <v/>
      </c>
      <c r="BJ421" s="967" t="str" cm="1">
        <f t="array" ref="BJ421">IF(AM421="","",IF(AS421&lt;&gt;"",BJ26,IF(AR421&lt;&gt;"","",IF(AQ421&lt;&gt;"","",IF(SUMPRODUCT(--(BM27:BM1509=BJ26),--(BL27:BL1509&lt;&gt;""),--ISNUMBER(SEARCH(" "&amp;BL27:BL1509&amp;" ",AP421)))&gt;0,BJ26,"")))))</f>
        <v/>
      </c>
      <c r="BL421" s="968" t="s">
        <v>2194</v>
      </c>
      <c r="BM421" s="968" t="s">
        <v>1597</v>
      </c>
      <c r="CM421" s="49">
        <v>1</v>
      </c>
    </row>
    <row r="422" spans="4:91" ht="30" customHeight="1">
      <c r="D422" s="674"/>
      <c r="E422" s="680"/>
      <c r="F422" s="681"/>
      <c r="G422" s="680"/>
      <c r="H422" s="682"/>
      <c r="I422" s="891"/>
      <c r="J422" s="892"/>
      <c r="K422" s="745"/>
      <c r="L422" s="893"/>
      <c r="M422" s="894"/>
      <c r="N422" s="895"/>
      <c r="O422" s="896"/>
      <c r="P422" s="137"/>
      <c r="Q422" s="897"/>
      <c r="R422" s="751"/>
      <c r="S422" s="898"/>
      <c r="T422" s="753"/>
      <c r="U422" s="899"/>
      <c r="V422" s="900"/>
      <c r="W422" s="756"/>
      <c r="X422" s="764"/>
      <c r="AB422" s="65"/>
      <c r="AC422" s="984" t="str">
        <f t="shared" si="89"/>
        <v/>
      </c>
      <c r="AD422" s="982"/>
      <c r="AF422" s="964" t="str">
        <f>IF(AG422="","",COUNTIF(AG27:AG422,"&lt;&gt;"))</f>
        <v/>
      </c>
      <c r="AG422" s="965" t="str" cm="1">
        <f t="array" ref="AG422">IF(AK422="","",IF(LEN(AK422)&lt;=MAX(10,AF22),AK422,IFERROR(LEFT(AK422,LOOKUP(2,1/(MID(AK422,ROW(10:509),1)=" ")/(ROW(10:509)&lt;=MAX(10,AF22)),ROW(10:509))-1),LEFT(AK422,MAX(10,AF22)))))</f>
        <v/>
      </c>
      <c r="AH422" s="964" t="str">
        <f t="shared" si="90"/>
        <v/>
      </c>
      <c r="AI422" s="964" t="str">
        <f t="shared" si="91"/>
        <v/>
      </c>
      <c r="AJ422" s="964" t="str">
        <f>IF(AL421&lt;&gt;"",AJ421,IF(AJ421&lt;MAX(Z27:Z326),AJ421+1,""))</f>
        <v/>
      </c>
      <c r="AK422" s="965" t="str">
        <f>IF(AJ422="","",IF(AL421&lt;&gt;"",AL421,INDEX(AD27:AD326,MATCH(AJ422,Z27:Z326,0))))</f>
        <v/>
      </c>
      <c r="AL422" s="965" t="str">
        <f t="shared" si="92"/>
        <v/>
      </c>
      <c r="AM422" s="965" t="str">
        <f t="shared" si="93"/>
        <v/>
      </c>
      <c r="AN422" s="964" t="str">
        <f t="shared" si="94"/>
        <v/>
      </c>
      <c r="AO422" s="964" t="str">
        <f t="shared" si="95"/>
        <v/>
      </c>
      <c r="AP422" s="965" t="str">
        <f t="shared" si="96"/>
        <v/>
      </c>
      <c r="AQ422" s="964" t="str">
        <f>IF(AM422="","",IF(COUNTIF(BO27:BO309,TRIM(AP422))&gt;0,"EXCLUSION EXACTE",""))</f>
        <v/>
      </c>
      <c r="AR422" s="964" t="str" cm="1">
        <f t="array" ref="AR422">IF(AM422="","",IF(SUMPRODUCT(--(BO27:BO309&lt;&gt;""),--ISNUMBER(SEARCH(" "&amp;BO27:BO309&amp;" ",AP422)))&gt;0,"BLOQUE MOLLUSQUES",""))</f>
        <v/>
      </c>
      <c r="AS422" s="964" t="str" cm="1">
        <f t="array" ref="AS422">IF(AM422="","",IF(SUMPRODUCT(--(BS27:BS309&lt;&gt;""),--ISNUMBER(SEARCH(" "&amp;BS27:BS309&amp;" ",AP422)))&gt;0,"FORCE MOLLUSQUES",""))</f>
        <v/>
      </c>
      <c r="AT422" s="965" t="str">
        <f t="shared" si="97"/>
        <v/>
      </c>
      <c r="AU422" s="965" t="str">
        <f t="shared" si="99"/>
        <v/>
      </c>
      <c r="AV422" s="964" t="str">
        <f t="shared" si="98"/>
        <v/>
      </c>
      <c r="AW422" s="964" t="str" cm="1">
        <f t="array" ref="AW422">IF(AM422="","",IF(AQ422&lt;&gt;"","",IF(SUMPRODUCT(--(BM27:BM1509=AW26),--(BL27:BL1509&lt;&gt;""),--ISNUMBER(SEARCH(" "&amp;BL27:BL1509&amp;" ",AP422)))&gt;0,AW26,"")))</f>
        <v/>
      </c>
      <c r="AX422" s="964" t="str" cm="1">
        <f t="array" ref="AX422">IF(AM422="","",IF(AQ422&lt;&gt;"","",IF(SUMPRODUCT(--(BM27:BM1509=AX26),--(BL27:BL1509&lt;&gt;""),--ISNUMBER(SEARCH(" "&amp;BL27:BL1509&amp;" ",AP422)))&gt;0,AX26,"")))</f>
        <v/>
      </c>
      <c r="AY422" s="964" t="str" cm="1">
        <f t="array" ref="AY422">IF(AM422="","",IF(AQ422&lt;&gt;"","",IF(SUMPRODUCT(--(BM27:BM1509=AY26),--(BL27:BL1509&lt;&gt;""),--ISNUMBER(SEARCH(" "&amp;BL27:BL1509&amp;" ",AP422)))&gt;0,AY26,"")))</f>
        <v/>
      </c>
      <c r="AZ422" s="964" t="str" cm="1">
        <f t="array" ref="AZ422">IF(AM422="","",IF(AQ422&lt;&gt;"","",IF(SUMPRODUCT(--(BM27:BM1509=AZ26),--(BL27:BL1509&lt;&gt;""),--ISNUMBER(SEARCH(" "&amp;BL27:BL1509&amp;" ",AP422)))&gt;0,AZ26,"")))</f>
        <v/>
      </c>
      <c r="BA422" s="964" t="str" cm="1">
        <f t="array" ref="BA422">IF(AM422="","",IF(AQ422&lt;&gt;"","",IF(SUMPRODUCT(--(BM27:BM1509=BA26),--(BL27:BL1509&lt;&gt;""),--ISNUMBER(SEARCH(" "&amp;BL27:BL1509&amp;" ",AP422)))&gt;0,BA26,"")))</f>
        <v/>
      </c>
      <c r="BB422" s="964" t="str" cm="1">
        <f t="array" ref="BB422">IF(AM422="","",IF(AQ422&lt;&gt;"","",IF(SUMPRODUCT(--(BM27:BM1509=BB26),--(BL27:BL1509&lt;&gt;""),--ISNUMBER(SEARCH(" "&amp;BL27:BL1509&amp;" ",AP422)))&gt;0,BB26,"")))</f>
        <v/>
      </c>
      <c r="BC422" s="964" t="str" cm="1">
        <f t="array" ref="BC422">IF(AM422="","",IF(AQ422&lt;&gt;"","",IF(SUMPRODUCT(--(BM27:BM1509=BC26),--(BL27:BL1509&lt;&gt;""),--ISNUMBER(SEARCH(" "&amp;BL27:BL1509&amp;" ",AP422)))&gt;0,BC26,"")))</f>
        <v/>
      </c>
      <c r="BD422" s="964" t="str" cm="1">
        <f t="array" ref="BD422">IF(AM422="","",IF(AQ422&lt;&gt;"","",IF(SUMPRODUCT(--(BM27:BM1509=BD26),--(BL27:BL1509&lt;&gt;""),--ISNUMBER(SEARCH(" "&amp;BL27:BL1509&amp;" ",AP422)))&gt;0,BD26,"")))</f>
        <v/>
      </c>
      <c r="BE422" s="964" t="str" cm="1">
        <f t="array" ref="BE422">IF(AM422="","",IF(AQ422&lt;&gt;"","",IF(SUMPRODUCT(--(BM27:BM1509=BE26),--(BL27:BL1509&lt;&gt;""),--ISNUMBER(SEARCH(" "&amp;BL27:BL1509&amp;" ",AP422)))&gt;0,BE26,"")))</f>
        <v/>
      </c>
      <c r="BF422" s="964" t="str" cm="1">
        <f t="array" ref="BF422">IF(AM422="","",IF(AQ422&lt;&gt;"","",IF(SUMPRODUCT(--(BM27:BM1509=BF26),--(BL27:BL1509&lt;&gt;""),--ISNUMBER(SEARCH(" "&amp;BL27:BL1509&amp;" ",AP422)))&gt;0,BF26,"")))</f>
        <v/>
      </c>
      <c r="BG422" s="964" t="str" cm="1">
        <f t="array" ref="BG422">IF(AM422="","",IF(AQ422&lt;&gt;"","",IF(SUMPRODUCT(--(BM27:BM1509=BG26),--(BL27:BL1509&lt;&gt;""),--ISNUMBER(SEARCH(" "&amp;BL27:BL1509&amp;" ",AP422)))&gt;0,BG26,"")))</f>
        <v/>
      </c>
      <c r="BH422" s="964" t="str" cm="1">
        <f t="array" ref="BH422">IF(AM422="","",IF(AQ422&lt;&gt;"","",IF(SUMPRODUCT(--(BM27:BM1509=BH26),--(BL27:BL1509&lt;&gt;""),--ISNUMBER(SEARCH(" "&amp;BL27:BL1509&amp;" ",AP422)))&gt;0,BH26,"")))</f>
        <v/>
      </c>
      <c r="BI422" s="964" t="str" cm="1">
        <f t="array" ref="BI422">IF(AM422="","",IF(AQ422&lt;&gt;"","",IF(SUMPRODUCT(--(BM27:BM1509=BI26),--(BL27:BL1509&lt;&gt;""),--ISNUMBER(SEARCH(" "&amp;BL27:BL1509&amp;" ",AP422)))&gt;0,BI26,"")))</f>
        <v/>
      </c>
      <c r="BJ422" s="964" t="str" cm="1">
        <f t="array" ref="BJ422">IF(AM422="","",IF(AS422&lt;&gt;"",BJ26,IF(AR422&lt;&gt;"","",IF(AQ422&lt;&gt;"","",IF(SUMPRODUCT(--(BM27:BM1509=BJ26),--(BL27:BL1509&lt;&gt;""),--ISNUMBER(SEARCH(" "&amp;BL27:BL1509&amp;" ",AP422)))&gt;0,BJ26,"")))))</f>
        <v/>
      </c>
      <c r="BL422" s="964" t="s">
        <v>2195</v>
      </c>
      <c r="BM422" s="964" t="s">
        <v>1597</v>
      </c>
      <c r="CM422" s="49">
        <v>1</v>
      </c>
    </row>
    <row r="423" spans="4:91" ht="30" customHeight="1">
      <c r="D423" s="674"/>
      <c r="E423" s="680"/>
      <c r="F423" s="681"/>
      <c r="G423" s="680"/>
      <c r="H423" s="682"/>
      <c r="I423" s="891"/>
      <c r="J423" s="892"/>
      <c r="K423" s="745"/>
      <c r="L423" s="893"/>
      <c r="M423" s="894"/>
      <c r="N423" s="895"/>
      <c r="O423" s="896"/>
      <c r="P423" s="137"/>
      <c r="Q423" s="897"/>
      <c r="R423" s="751"/>
      <c r="S423" s="898"/>
      <c r="T423" s="753"/>
      <c r="U423" s="899"/>
      <c r="V423" s="900"/>
      <c r="W423" s="756"/>
      <c r="X423" s="764"/>
      <c r="AB423" s="65"/>
      <c r="AC423" s="984" t="str">
        <f t="shared" si="89"/>
        <v/>
      </c>
      <c r="AD423" s="982"/>
      <c r="AF423" s="963" t="str">
        <f>IF(AG423="","",COUNTIF(AG27:AG423,"&lt;&gt;"))</f>
        <v/>
      </c>
      <c r="AG423" s="958" t="str" cm="1">
        <f t="array" ref="AG423">IF(AK423="","",IF(LEN(AK423)&lt;=MAX(10,AF22),AK423,IFERROR(LEFT(AK423,LOOKUP(2,1/(MID(AK423,ROW(10:509),1)=" ")/(ROW(10:509)&lt;=MAX(10,AF22)),ROW(10:509))-1),LEFT(AK423,MAX(10,AF22)))))</f>
        <v/>
      </c>
      <c r="AH423" s="963" t="str">
        <f t="shared" si="90"/>
        <v/>
      </c>
      <c r="AI423" s="963" t="str">
        <f t="shared" si="91"/>
        <v/>
      </c>
      <c r="AJ423" s="964" t="str">
        <f>IF(AL422&lt;&gt;"",AJ422,IF(AJ422&lt;MAX(Z27:Z326),AJ422+1,""))</f>
        <v/>
      </c>
      <c r="AK423" s="965" t="str">
        <f>IF(AJ423="","",IF(AL422&lt;&gt;"",AL422,INDEX(AD27:AD326,MATCH(AJ423,Z27:Z326,0))))</f>
        <v/>
      </c>
      <c r="AL423" s="965" t="str">
        <f t="shared" si="92"/>
        <v/>
      </c>
      <c r="AM423" s="966" t="str">
        <f t="shared" si="93"/>
        <v/>
      </c>
      <c r="AN423" s="967" t="str">
        <f t="shared" si="94"/>
        <v/>
      </c>
      <c r="AO423" s="967" t="str">
        <f t="shared" si="95"/>
        <v/>
      </c>
      <c r="AP423" s="966" t="str">
        <f t="shared" si="96"/>
        <v/>
      </c>
      <c r="AQ423" s="967" t="str">
        <f>IF(AM423="","",IF(COUNTIF(BO27:BO309,TRIM(AP423))&gt;0,"EXCLUSION EXACTE",""))</f>
        <v/>
      </c>
      <c r="AR423" s="967" t="str" cm="1">
        <f t="array" ref="AR423">IF(AM423="","",IF(SUMPRODUCT(--(BO27:BO309&lt;&gt;""),--ISNUMBER(SEARCH(" "&amp;BO27:BO309&amp;" ",AP423)))&gt;0,"BLOQUE MOLLUSQUES",""))</f>
        <v/>
      </c>
      <c r="AS423" s="967" t="str" cm="1">
        <f t="array" ref="AS423">IF(AM423="","",IF(SUMPRODUCT(--(BS27:BS309&lt;&gt;""),--ISNUMBER(SEARCH(" "&amp;BS27:BS309&amp;" ",AP423)))&gt;0,"FORCE MOLLUSQUES",""))</f>
        <v/>
      </c>
      <c r="AT423" s="966" t="str">
        <f t="shared" si="97"/>
        <v/>
      </c>
      <c r="AU423" s="966" t="str">
        <f t="shared" si="99"/>
        <v/>
      </c>
      <c r="AV423" s="967" t="str">
        <f t="shared" si="98"/>
        <v/>
      </c>
      <c r="AW423" s="967" t="str" cm="1">
        <f t="array" ref="AW423">IF(AM423="","",IF(AQ423&lt;&gt;"","",IF(SUMPRODUCT(--(BM27:BM1509=AW26),--(BL27:BL1509&lt;&gt;""),--ISNUMBER(SEARCH(" "&amp;BL27:BL1509&amp;" ",AP423)))&gt;0,AW26,"")))</f>
        <v/>
      </c>
      <c r="AX423" s="967" t="str" cm="1">
        <f t="array" ref="AX423">IF(AM423="","",IF(AQ423&lt;&gt;"","",IF(SUMPRODUCT(--(BM27:BM1509=AX26),--(BL27:BL1509&lt;&gt;""),--ISNUMBER(SEARCH(" "&amp;BL27:BL1509&amp;" ",AP423)))&gt;0,AX26,"")))</f>
        <v/>
      </c>
      <c r="AY423" s="967" t="str" cm="1">
        <f t="array" ref="AY423">IF(AM423="","",IF(AQ423&lt;&gt;"","",IF(SUMPRODUCT(--(BM27:BM1509=AY26),--(BL27:BL1509&lt;&gt;""),--ISNUMBER(SEARCH(" "&amp;BL27:BL1509&amp;" ",AP423)))&gt;0,AY26,"")))</f>
        <v/>
      </c>
      <c r="AZ423" s="967" t="str" cm="1">
        <f t="array" ref="AZ423">IF(AM423="","",IF(AQ423&lt;&gt;"","",IF(SUMPRODUCT(--(BM27:BM1509=AZ26),--(BL27:BL1509&lt;&gt;""),--ISNUMBER(SEARCH(" "&amp;BL27:BL1509&amp;" ",AP423)))&gt;0,AZ26,"")))</f>
        <v/>
      </c>
      <c r="BA423" s="967" t="str" cm="1">
        <f t="array" ref="BA423">IF(AM423="","",IF(AQ423&lt;&gt;"","",IF(SUMPRODUCT(--(BM27:BM1509=BA26),--(BL27:BL1509&lt;&gt;""),--ISNUMBER(SEARCH(" "&amp;BL27:BL1509&amp;" ",AP423)))&gt;0,BA26,"")))</f>
        <v/>
      </c>
      <c r="BB423" s="967" t="str" cm="1">
        <f t="array" ref="BB423">IF(AM423="","",IF(AQ423&lt;&gt;"","",IF(SUMPRODUCT(--(BM27:BM1509=BB26),--(BL27:BL1509&lt;&gt;""),--ISNUMBER(SEARCH(" "&amp;BL27:BL1509&amp;" ",AP423)))&gt;0,BB26,"")))</f>
        <v/>
      </c>
      <c r="BC423" s="967" t="str" cm="1">
        <f t="array" ref="BC423">IF(AM423="","",IF(AQ423&lt;&gt;"","",IF(SUMPRODUCT(--(BM27:BM1509=BC26),--(BL27:BL1509&lt;&gt;""),--ISNUMBER(SEARCH(" "&amp;BL27:BL1509&amp;" ",AP423)))&gt;0,BC26,"")))</f>
        <v/>
      </c>
      <c r="BD423" s="967" t="str" cm="1">
        <f t="array" ref="BD423">IF(AM423="","",IF(AQ423&lt;&gt;"","",IF(SUMPRODUCT(--(BM27:BM1509=BD26),--(BL27:BL1509&lt;&gt;""),--ISNUMBER(SEARCH(" "&amp;BL27:BL1509&amp;" ",AP423)))&gt;0,BD26,"")))</f>
        <v/>
      </c>
      <c r="BE423" s="967" t="str" cm="1">
        <f t="array" ref="BE423">IF(AM423="","",IF(AQ423&lt;&gt;"","",IF(SUMPRODUCT(--(BM27:BM1509=BE26),--(BL27:BL1509&lt;&gt;""),--ISNUMBER(SEARCH(" "&amp;BL27:BL1509&amp;" ",AP423)))&gt;0,BE26,"")))</f>
        <v/>
      </c>
      <c r="BF423" s="967" t="str" cm="1">
        <f t="array" ref="BF423">IF(AM423="","",IF(AQ423&lt;&gt;"","",IF(SUMPRODUCT(--(BM27:BM1509=BF26),--(BL27:BL1509&lt;&gt;""),--ISNUMBER(SEARCH(" "&amp;BL27:BL1509&amp;" ",AP423)))&gt;0,BF26,"")))</f>
        <v/>
      </c>
      <c r="BG423" s="967" t="str" cm="1">
        <f t="array" ref="BG423">IF(AM423="","",IF(AQ423&lt;&gt;"","",IF(SUMPRODUCT(--(BM27:BM1509=BG26),--(BL27:BL1509&lt;&gt;""),--ISNUMBER(SEARCH(" "&amp;BL27:BL1509&amp;" ",AP423)))&gt;0,BG26,"")))</f>
        <v/>
      </c>
      <c r="BH423" s="967" t="str" cm="1">
        <f t="array" ref="BH423">IF(AM423="","",IF(AQ423&lt;&gt;"","",IF(SUMPRODUCT(--(BM27:BM1509=BH26),--(BL27:BL1509&lt;&gt;""),--ISNUMBER(SEARCH(" "&amp;BL27:BL1509&amp;" ",AP423)))&gt;0,BH26,"")))</f>
        <v/>
      </c>
      <c r="BI423" s="967" t="str" cm="1">
        <f t="array" ref="BI423">IF(AM423="","",IF(AQ423&lt;&gt;"","",IF(SUMPRODUCT(--(BM27:BM1509=BI26),--(BL27:BL1509&lt;&gt;""),--ISNUMBER(SEARCH(" "&amp;BL27:BL1509&amp;" ",AP423)))&gt;0,BI26,"")))</f>
        <v/>
      </c>
      <c r="BJ423" s="967" t="str" cm="1">
        <f t="array" ref="BJ423">IF(AM423="","",IF(AS423&lt;&gt;"",BJ26,IF(AR423&lt;&gt;"","",IF(AQ423&lt;&gt;"","",IF(SUMPRODUCT(--(BM27:BM1509=BJ26),--(BL27:BL1509&lt;&gt;""),--ISNUMBER(SEARCH(" "&amp;BL27:BL1509&amp;" ",AP423)))&gt;0,BJ26,"")))))</f>
        <v/>
      </c>
      <c r="BL423" s="968" t="s">
        <v>2393</v>
      </c>
      <c r="BM423" s="968" t="s">
        <v>1597</v>
      </c>
      <c r="CM423" s="49">
        <v>1</v>
      </c>
    </row>
    <row r="424" spans="4:91" ht="30" customHeight="1">
      <c r="D424" s="674"/>
      <c r="E424" s="680"/>
      <c r="F424" s="681"/>
      <c r="G424" s="680"/>
      <c r="H424" s="682"/>
      <c r="I424" s="891"/>
      <c r="J424" s="892"/>
      <c r="K424" s="745"/>
      <c r="L424" s="893"/>
      <c r="M424" s="894"/>
      <c r="N424" s="895"/>
      <c r="O424" s="896"/>
      <c r="P424" s="137"/>
      <c r="Q424" s="897"/>
      <c r="R424" s="751"/>
      <c r="S424" s="898"/>
      <c r="T424" s="753"/>
      <c r="U424" s="899"/>
      <c r="V424" s="900"/>
      <c r="W424" s="756"/>
      <c r="X424" s="764"/>
      <c r="AB424" s="65"/>
      <c r="AC424" s="984" t="str">
        <f t="shared" si="89"/>
        <v/>
      </c>
      <c r="AD424" s="982"/>
      <c r="AF424" s="964" t="str">
        <f>IF(AG424="","",COUNTIF(AG27:AG424,"&lt;&gt;"))</f>
        <v/>
      </c>
      <c r="AG424" s="965" t="str" cm="1">
        <f t="array" ref="AG424">IF(AK424="","",IF(LEN(AK424)&lt;=MAX(10,AF22),AK424,IFERROR(LEFT(AK424,LOOKUP(2,1/(MID(AK424,ROW(10:509),1)=" ")/(ROW(10:509)&lt;=MAX(10,AF22)),ROW(10:509))-1),LEFT(AK424,MAX(10,AF22)))))</f>
        <v/>
      </c>
      <c r="AH424" s="964" t="str">
        <f t="shared" si="90"/>
        <v/>
      </c>
      <c r="AI424" s="964" t="str">
        <f t="shared" si="91"/>
        <v/>
      </c>
      <c r="AJ424" s="964" t="str">
        <f>IF(AL423&lt;&gt;"",AJ423,IF(AJ423&lt;MAX(Z27:Z326),AJ423+1,""))</f>
        <v/>
      </c>
      <c r="AK424" s="965" t="str">
        <f>IF(AJ424="","",IF(AL423&lt;&gt;"",AL423,INDEX(AD27:AD326,MATCH(AJ424,Z27:Z326,0))))</f>
        <v/>
      </c>
      <c r="AL424" s="965" t="str">
        <f t="shared" si="92"/>
        <v/>
      </c>
      <c r="AM424" s="965" t="str">
        <f t="shared" si="93"/>
        <v/>
      </c>
      <c r="AN424" s="964" t="str">
        <f t="shared" si="94"/>
        <v/>
      </c>
      <c r="AO424" s="964" t="str">
        <f t="shared" si="95"/>
        <v/>
      </c>
      <c r="AP424" s="965" t="str">
        <f t="shared" si="96"/>
        <v/>
      </c>
      <c r="AQ424" s="964" t="str">
        <f>IF(AM424="","",IF(COUNTIF(BO27:BO309,TRIM(AP424))&gt;0,"EXCLUSION EXACTE",""))</f>
        <v/>
      </c>
      <c r="AR424" s="964" t="str" cm="1">
        <f t="array" ref="AR424">IF(AM424="","",IF(SUMPRODUCT(--(BO27:BO309&lt;&gt;""),--ISNUMBER(SEARCH(" "&amp;BO27:BO309&amp;" ",AP424)))&gt;0,"BLOQUE MOLLUSQUES",""))</f>
        <v/>
      </c>
      <c r="AS424" s="964" t="str" cm="1">
        <f t="array" ref="AS424">IF(AM424="","",IF(SUMPRODUCT(--(BS27:BS309&lt;&gt;""),--ISNUMBER(SEARCH(" "&amp;BS27:BS309&amp;" ",AP424)))&gt;0,"FORCE MOLLUSQUES",""))</f>
        <v/>
      </c>
      <c r="AT424" s="965" t="str">
        <f t="shared" si="97"/>
        <v/>
      </c>
      <c r="AU424" s="965" t="str">
        <f t="shared" si="99"/>
        <v/>
      </c>
      <c r="AV424" s="964" t="str">
        <f t="shared" si="98"/>
        <v/>
      </c>
      <c r="AW424" s="964" t="str" cm="1">
        <f t="array" ref="AW424">IF(AM424="","",IF(AQ424&lt;&gt;"","",IF(SUMPRODUCT(--(BM27:BM1509=AW26),--(BL27:BL1509&lt;&gt;""),--ISNUMBER(SEARCH(" "&amp;BL27:BL1509&amp;" ",AP424)))&gt;0,AW26,"")))</f>
        <v/>
      </c>
      <c r="AX424" s="964" t="str" cm="1">
        <f t="array" ref="AX424">IF(AM424="","",IF(AQ424&lt;&gt;"","",IF(SUMPRODUCT(--(BM27:BM1509=AX26),--(BL27:BL1509&lt;&gt;""),--ISNUMBER(SEARCH(" "&amp;BL27:BL1509&amp;" ",AP424)))&gt;0,AX26,"")))</f>
        <v/>
      </c>
      <c r="AY424" s="964" t="str" cm="1">
        <f t="array" ref="AY424">IF(AM424="","",IF(AQ424&lt;&gt;"","",IF(SUMPRODUCT(--(BM27:BM1509=AY26),--(BL27:BL1509&lt;&gt;""),--ISNUMBER(SEARCH(" "&amp;BL27:BL1509&amp;" ",AP424)))&gt;0,AY26,"")))</f>
        <v/>
      </c>
      <c r="AZ424" s="964" t="str" cm="1">
        <f t="array" ref="AZ424">IF(AM424="","",IF(AQ424&lt;&gt;"","",IF(SUMPRODUCT(--(BM27:BM1509=AZ26),--(BL27:BL1509&lt;&gt;""),--ISNUMBER(SEARCH(" "&amp;BL27:BL1509&amp;" ",AP424)))&gt;0,AZ26,"")))</f>
        <v/>
      </c>
      <c r="BA424" s="964" t="str" cm="1">
        <f t="array" ref="BA424">IF(AM424="","",IF(AQ424&lt;&gt;"","",IF(SUMPRODUCT(--(BM27:BM1509=BA26),--(BL27:BL1509&lt;&gt;""),--ISNUMBER(SEARCH(" "&amp;BL27:BL1509&amp;" ",AP424)))&gt;0,BA26,"")))</f>
        <v/>
      </c>
      <c r="BB424" s="964" t="str" cm="1">
        <f t="array" ref="BB424">IF(AM424="","",IF(AQ424&lt;&gt;"","",IF(SUMPRODUCT(--(BM27:BM1509=BB26),--(BL27:BL1509&lt;&gt;""),--ISNUMBER(SEARCH(" "&amp;BL27:BL1509&amp;" ",AP424)))&gt;0,BB26,"")))</f>
        <v/>
      </c>
      <c r="BC424" s="964" t="str" cm="1">
        <f t="array" ref="BC424">IF(AM424="","",IF(AQ424&lt;&gt;"","",IF(SUMPRODUCT(--(BM27:BM1509=BC26),--(BL27:BL1509&lt;&gt;""),--ISNUMBER(SEARCH(" "&amp;BL27:BL1509&amp;" ",AP424)))&gt;0,BC26,"")))</f>
        <v/>
      </c>
      <c r="BD424" s="964" t="str" cm="1">
        <f t="array" ref="BD424">IF(AM424="","",IF(AQ424&lt;&gt;"","",IF(SUMPRODUCT(--(BM27:BM1509=BD26),--(BL27:BL1509&lt;&gt;""),--ISNUMBER(SEARCH(" "&amp;BL27:BL1509&amp;" ",AP424)))&gt;0,BD26,"")))</f>
        <v/>
      </c>
      <c r="BE424" s="964" t="str" cm="1">
        <f t="array" ref="BE424">IF(AM424="","",IF(AQ424&lt;&gt;"","",IF(SUMPRODUCT(--(BM27:BM1509=BE26),--(BL27:BL1509&lt;&gt;""),--ISNUMBER(SEARCH(" "&amp;BL27:BL1509&amp;" ",AP424)))&gt;0,BE26,"")))</f>
        <v/>
      </c>
      <c r="BF424" s="964" t="str" cm="1">
        <f t="array" ref="BF424">IF(AM424="","",IF(AQ424&lt;&gt;"","",IF(SUMPRODUCT(--(BM27:BM1509=BF26),--(BL27:BL1509&lt;&gt;""),--ISNUMBER(SEARCH(" "&amp;BL27:BL1509&amp;" ",AP424)))&gt;0,BF26,"")))</f>
        <v/>
      </c>
      <c r="BG424" s="964" t="str" cm="1">
        <f t="array" ref="BG424">IF(AM424="","",IF(AQ424&lt;&gt;"","",IF(SUMPRODUCT(--(BM27:BM1509=BG26),--(BL27:BL1509&lt;&gt;""),--ISNUMBER(SEARCH(" "&amp;BL27:BL1509&amp;" ",AP424)))&gt;0,BG26,"")))</f>
        <v/>
      </c>
      <c r="BH424" s="964" t="str" cm="1">
        <f t="array" ref="BH424">IF(AM424="","",IF(AQ424&lt;&gt;"","",IF(SUMPRODUCT(--(BM27:BM1509=BH26),--(BL27:BL1509&lt;&gt;""),--ISNUMBER(SEARCH(" "&amp;BL27:BL1509&amp;" ",AP424)))&gt;0,BH26,"")))</f>
        <v/>
      </c>
      <c r="BI424" s="964" t="str" cm="1">
        <f t="array" ref="BI424">IF(AM424="","",IF(AQ424&lt;&gt;"","",IF(SUMPRODUCT(--(BM27:BM1509=BI26),--(BL27:BL1509&lt;&gt;""),--ISNUMBER(SEARCH(" "&amp;BL27:BL1509&amp;" ",AP424)))&gt;0,BI26,"")))</f>
        <v/>
      </c>
      <c r="BJ424" s="964" t="str" cm="1">
        <f t="array" ref="BJ424">IF(AM424="","",IF(AS424&lt;&gt;"",BJ26,IF(AR424&lt;&gt;"","",IF(AQ424&lt;&gt;"","",IF(SUMPRODUCT(--(BM27:BM1509=BJ26),--(BL27:BL1509&lt;&gt;""),--ISNUMBER(SEARCH(" "&amp;BL27:BL1509&amp;" ",AP424)))&gt;0,BJ26,"")))))</f>
        <v/>
      </c>
      <c r="BL424" s="964" t="s">
        <v>2196</v>
      </c>
      <c r="BM424" s="964" t="s">
        <v>1597</v>
      </c>
      <c r="CM424" s="49">
        <v>1</v>
      </c>
    </row>
    <row r="425" spans="4:91" ht="30" customHeight="1">
      <c r="D425" s="674"/>
      <c r="E425" s="680"/>
      <c r="F425" s="681"/>
      <c r="G425" s="680"/>
      <c r="H425" s="682"/>
      <c r="I425" s="891"/>
      <c r="J425" s="892"/>
      <c r="K425" s="745"/>
      <c r="L425" s="893"/>
      <c r="M425" s="894"/>
      <c r="N425" s="895"/>
      <c r="O425" s="896"/>
      <c r="P425" s="137"/>
      <c r="Q425" s="897"/>
      <c r="R425" s="751"/>
      <c r="S425" s="898"/>
      <c r="T425" s="753"/>
      <c r="U425" s="899"/>
      <c r="V425" s="900"/>
      <c r="W425" s="756"/>
      <c r="X425" s="764"/>
      <c r="AB425" s="65"/>
      <c r="AC425" s="984" t="str">
        <f t="shared" si="89"/>
        <v/>
      </c>
      <c r="AD425" s="982"/>
      <c r="AF425" s="963" t="str">
        <f>IF(AG425="","",COUNTIF(AG27:AG425,"&lt;&gt;"))</f>
        <v/>
      </c>
      <c r="AG425" s="958" t="str" cm="1">
        <f t="array" ref="AG425">IF(AK425="","",IF(LEN(AK425)&lt;=MAX(10,AF22),AK425,IFERROR(LEFT(AK425,LOOKUP(2,1/(MID(AK425,ROW(10:509),1)=" ")/(ROW(10:509)&lt;=MAX(10,AF22)),ROW(10:509))-1),LEFT(AK425,MAX(10,AF22)))))</f>
        <v/>
      </c>
      <c r="AH425" s="963" t="str">
        <f t="shared" si="90"/>
        <v/>
      </c>
      <c r="AI425" s="963" t="str">
        <f t="shared" si="91"/>
        <v/>
      </c>
      <c r="AJ425" s="964" t="str">
        <f>IF(AL424&lt;&gt;"",AJ424,IF(AJ424&lt;MAX(Z27:Z326),AJ424+1,""))</f>
        <v/>
      </c>
      <c r="AK425" s="965" t="str">
        <f>IF(AJ425="","",IF(AL424&lt;&gt;"",AL424,INDEX(AD27:AD326,MATCH(AJ425,Z27:Z326,0))))</f>
        <v/>
      </c>
      <c r="AL425" s="965" t="str">
        <f t="shared" si="92"/>
        <v/>
      </c>
      <c r="AM425" s="966" t="str">
        <f t="shared" si="93"/>
        <v/>
      </c>
      <c r="AN425" s="967" t="str">
        <f t="shared" si="94"/>
        <v/>
      </c>
      <c r="AO425" s="967" t="str">
        <f t="shared" si="95"/>
        <v/>
      </c>
      <c r="AP425" s="966" t="str">
        <f t="shared" si="96"/>
        <v/>
      </c>
      <c r="AQ425" s="967" t="str">
        <f>IF(AM425="","",IF(COUNTIF(BO27:BO309,TRIM(AP425))&gt;0,"EXCLUSION EXACTE",""))</f>
        <v/>
      </c>
      <c r="AR425" s="967" t="str" cm="1">
        <f t="array" ref="AR425">IF(AM425="","",IF(SUMPRODUCT(--(BO27:BO309&lt;&gt;""),--ISNUMBER(SEARCH(" "&amp;BO27:BO309&amp;" ",AP425)))&gt;0,"BLOQUE MOLLUSQUES",""))</f>
        <v/>
      </c>
      <c r="AS425" s="967" t="str" cm="1">
        <f t="array" ref="AS425">IF(AM425="","",IF(SUMPRODUCT(--(BS27:BS309&lt;&gt;""),--ISNUMBER(SEARCH(" "&amp;BS27:BS309&amp;" ",AP425)))&gt;0,"FORCE MOLLUSQUES",""))</f>
        <v/>
      </c>
      <c r="AT425" s="966" t="str">
        <f t="shared" si="97"/>
        <v/>
      </c>
      <c r="AU425" s="966" t="str">
        <f t="shared" si="99"/>
        <v/>
      </c>
      <c r="AV425" s="967" t="str">
        <f t="shared" si="98"/>
        <v/>
      </c>
      <c r="AW425" s="967" t="str" cm="1">
        <f t="array" ref="AW425">IF(AM425="","",IF(AQ425&lt;&gt;"","",IF(SUMPRODUCT(--(BM27:BM1509=AW26),--(BL27:BL1509&lt;&gt;""),--ISNUMBER(SEARCH(" "&amp;BL27:BL1509&amp;" ",AP425)))&gt;0,AW26,"")))</f>
        <v/>
      </c>
      <c r="AX425" s="967" t="str" cm="1">
        <f t="array" ref="AX425">IF(AM425="","",IF(AQ425&lt;&gt;"","",IF(SUMPRODUCT(--(BM27:BM1509=AX26),--(BL27:BL1509&lt;&gt;""),--ISNUMBER(SEARCH(" "&amp;BL27:BL1509&amp;" ",AP425)))&gt;0,AX26,"")))</f>
        <v/>
      </c>
      <c r="AY425" s="967" t="str" cm="1">
        <f t="array" ref="AY425">IF(AM425="","",IF(AQ425&lt;&gt;"","",IF(SUMPRODUCT(--(BM27:BM1509=AY26),--(BL27:BL1509&lt;&gt;""),--ISNUMBER(SEARCH(" "&amp;BL27:BL1509&amp;" ",AP425)))&gt;0,AY26,"")))</f>
        <v/>
      </c>
      <c r="AZ425" s="967" t="str" cm="1">
        <f t="array" ref="AZ425">IF(AM425="","",IF(AQ425&lt;&gt;"","",IF(SUMPRODUCT(--(BM27:BM1509=AZ26),--(BL27:BL1509&lt;&gt;""),--ISNUMBER(SEARCH(" "&amp;BL27:BL1509&amp;" ",AP425)))&gt;0,AZ26,"")))</f>
        <v/>
      </c>
      <c r="BA425" s="967" t="str" cm="1">
        <f t="array" ref="BA425">IF(AM425="","",IF(AQ425&lt;&gt;"","",IF(SUMPRODUCT(--(BM27:BM1509=BA26),--(BL27:BL1509&lt;&gt;""),--ISNUMBER(SEARCH(" "&amp;BL27:BL1509&amp;" ",AP425)))&gt;0,BA26,"")))</f>
        <v/>
      </c>
      <c r="BB425" s="967" t="str" cm="1">
        <f t="array" ref="BB425">IF(AM425="","",IF(AQ425&lt;&gt;"","",IF(SUMPRODUCT(--(BM27:BM1509=BB26),--(BL27:BL1509&lt;&gt;""),--ISNUMBER(SEARCH(" "&amp;BL27:BL1509&amp;" ",AP425)))&gt;0,BB26,"")))</f>
        <v/>
      </c>
      <c r="BC425" s="967" t="str" cm="1">
        <f t="array" ref="BC425">IF(AM425="","",IF(AQ425&lt;&gt;"","",IF(SUMPRODUCT(--(BM27:BM1509=BC26),--(BL27:BL1509&lt;&gt;""),--ISNUMBER(SEARCH(" "&amp;BL27:BL1509&amp;" ",AP425)))&gt;0,BC26,"")))</f>
        <v/>
      </c>
      <c r="BD425" s="967" t="str" cm="1">
        <f t="array" ref="BD425">IF(AM425="","",IF(AQ425&lt;&gt;"","",IF(SUMPRODUCT(--(BM27:BM1509=BD26),--(BL27:BL1509&lt;&gt;""),--ISNUMBER(SEARCH(" "&amp;BL27:BL1509&amp;" ",AP425)))&gt;0,BD26,"")))</f>
        <v/>
      </c>
      <c r="BE425" s="967" t="str" cm="1">
        <f t="array" ref="BE425">IF(AM425="","",IF(AQ425&lt;&gt;"","",IF(SUMPRODUCT(--(BM27:BM1509=BE26),--(BL27:BL1509&lt;&gt;""),--ISNUMBER(SEARCH(" "&amp;BL27:BL1509&amp;" ",AP425)))&gt;0,BE26,"")))</f>
        <v/>
      </c>
      <c r="BF425" s="967" t="str" cm="1">
        <f t="array" ref="BF425">IF(AM425="","",IF(AQ425&lt;&gt;"","",IF(SUMPRODUCT(--(BM27:BM1509=BF26),--(BL27:BL1509&lt;&gt;""),--ISNUMBER(SEARCH(" "&amp;BL27:BL1509&amp;" ",AP425)))&gt;0,BF26,"")))</f>
        <v/>
      </c>
      <c r="BG425" s="967" t="str" cm="1">
        <f t="array" ref="BG425">IF(AM425="","",IF(AQ425&lt;&gt;"","",IF(SUMPRODUCT(--(BM27:BM1509=BG26),--(BL27:BL1509&lt;&gt;""),--ISNUMBER(SEARCH(" "&amp;BL27:BL1509&amp;" ",AP425)))&gt;0,BG26,"")))</f>
        <v/>
      </c>
      <c r="BH425" s="967" t="str" cm="1">
        <f t="array" ref="BH425">IF(AM425="","",IF(AQ425&lt;&gt;"","",IF(SUMPRODUCT(--(BM27:BM1509=BH26),--(BL27:BL1509&lt;&gt;""),--ISNUMBER(SEARCH(" "&amp;BL27:BL1509&amp;" ",AP425)))&gt;0,BH26,"")))</f>
        <v/>
      </c>
      <c r="BI425" s="967" t="str" cm="1">
        <f t="array" ref="BI425">IF(AM425="","",IF(AQ425&lt;&gt;"","",IF(SUMPRODUCT(--(BM27:BM1509=BI26),--(BL27:BL1509&lt;&gt;""),--ISNUMBER(SEARCH(" "&amp;BL27:BL1509&amp;" ",AP425)))&gt;0,BI26,"")))</f>
        <v/>
      </c>
      <c r="BJ425" s="967" t="str" cm="1">
        <f t="array" ref="BJ425">IF(AM425="","",IF(AS425&lt;&gt;"",BJ26,IF(AR425&lt;&gt;"","",IF(AQ425&lt;&gt;"","",IF(SUMPRODUCT(--(BM27:BM1509=BJ26),--(BL27:BL1509&lt;&gt;""),--ISNUMBER(SEARCH(" "&amp;BL27:BL1509&amp;" ",AP425)))&gt;0,BJ26,"")))))</f>
        <v/>
      </c>
      <c r="BL425" s="968" t="s">
        <v>2197</v>
      </c>
      <c r="BM425" s="968" t="s">
        <v>1597</v>
      </c>
      <c r="CM425" s="49">
        <v>1</v>
      </c>
    </row>
    <row r="426" spans="4:91" ht="30" customHeight="1">
      <c r="D426" s="674"/>
      <c r="E426" s="680"/>
      <c r="F426" s="681"/>
      <c r="G426" s="680"/>
      <c r="H426" s="682"/>
      <c r="I426" s="891"/>
      <c r="J426" s="892"/>
      <c r="K426" s="745"/>
      <c r="L426" s="893"/>
      <c r="M426" s="894"/>
      <c r="N426" s="895"/>
      <c r="O426" s="896"/>
      <c r="P426" s="137"/>
      <c r="Q426" s="897"/>
      <c r="R426" s="751"/>
      <c r="S426" s="898"/>
      <c r="T426" s="753"/>
      <c r="U426" s="899"/>
      <c r="V426" s="900"/>
      <c r="W426" s="756"/>
      <c r="X426" s="764"/>
      <c r="AB426" s="65"/>
      <c r="AC426" s="984" t="str">
        <f t="shared" si="89"/>
        <v/>
      </c>
      <c r="AD426" s="982"/>
      <c r="AF426" s="964" t="str">
        <f>IF(AG426="","",COUNTIF(AG27:AG426,"&lt;&gt;"))</f>
        <v/>
      </c>
      <c r="AG426" s="965" t="str" cm="1">
        <f t="array" ref="AG426">IF(AK426="","",IF(LEN(AK426)&lt;=MAX(10,AF22),AK426,IFERROR(LEFT(AK426,LOOKUP(2,1/(MID(AK426,ROW(10:509),1)=" ")/(ROW(10:509)&lt;=MAX(10,AF22)),ROW(10:509))-1),LEFT(AK426,MAX(10,AF22)))))</f>
        <v/>
      </c>
      <c r="AH426" s="964" t="str">
        <f t="shared" si="90"/>
        <v/>
      </c>
      <c r="AI426" s="964" t="str">
        <f t="shared" si="91"/>
        <v/>
      </c>
      <c r="AJ426" s="964" t="str">
        <f>IF(AL425&lt;&gt;"",AJ425,IF(AJ425&lt;MAX(Z27:Z326),AJ425+1,""))</f>
        <v/>
      </c>
      <c r="AK426" s="965" t="str">
        <f>IF(AJ426="","",IF(AL425&lt;&gt;"",AL425,INDEX(AD27:AD326,MATCH(AJ426,Z27:Z326,0))))</f>
        <v/>
      </c>
      <c r="AL426" s="965" t="str">
        <f t="shared" si="92"/>
        <v/>
      </c>
      <c r="AM426" s="965" t="str">
        <f t="shared" si="93"/>
        <v/>
      </c>
      <c r="AN426" s="964" t="str">
        <f t="shared" si="94"/>
        <v/>
      </c>
      <c r="AO426" s="964" t="str">
        <f t="shared" si="95"/>
        <v/>
      </c>
      <c r="AP426" s="965" t="str">
        <f t="shared" si="96"/>
        <v/>
      </c>
      <c r="AQ426" s="964" t="str">
        <f>IF(AM426="","",IF(COUNTIF(BO27:BO309,TRIM(AP426))&gt;0,"EXCLUSION EXACTE",""))</f>
        <v/>
      </c>
      <c r="AR426" s="964" t="str" cm="1">
        <f t="array" ref="AR426">IF(AM426="","",IF(SUMPRODUCT(--(BO27:BO309&lt;&gt;""),--ISNUMBER(SEARCH(" "&amp;BO27:BO309&amp;" ",AP426)))&gt;0,"BLOQUE MOLLUSQUES",""))</f>
        <v/>
      </c>
      <c r="AS426" s="964" t="str" cm="1">
        <f t="array" ref="AS426">IF(AM426="","",IF(SUMPRODUCT(--(BS27:BS309&lt;&gt;""),--ISNUMBER(SEARCH(" "&amp;BS27:BS309&amp;" ",AP426)))&gt;0,"FORCE MOLLUSQUES",""))</f>
        <v/>
      </c>
      <c r="AT426" s="965" t="str">
        <f t="shared" si="97"/>
        <v/>
      </c>
      <c r="AU426" s="965" t="str">
        <f t="shared" si="99"/>
        <v/>
      </c>
      <c r="AV426" s="964" t="str">
        <f t="shared" si="98"/>
        <v/>
      </c>
      <c r="AW426" s="964" t="str" cm="1">
        <f t="array" ref="AW426">IF(AM426="","",IF(AQ426&lt;&gt;"","",IF(SUMPRODUCT(--(BM27:BM1509=AW26),--(BL27:BL1509&lt;&gt;""),--ISNUMBER(SEARCH(" "&amp;BL27:BL1509&amp;" ",AP426)))&gt;0,AW26,"")))</f>
        <v/>
      </c>
      <c r="AX426" s="964" t="str" cm="1">
        <f t="array" ref="AX426">IF(AM426="","",IF(AQ426&lt;&gt;"","",IF(SUMPRODUCT(--(BM27:BM1509=AX26),--(BL27:BL1509&lt;&gt;""),--ISNUMBER(SEARCH(" "&amp;BL27:BL1509&amp;" ",AP426)))&gt;0,AX26,"")))</f>
        <v/>
      </c>
      <c r="AY426" s="964" t="str" cm="1">
        <f t="array" ref="AY426">IF(AM426="","",IF(AQ426&lt;&gt;"","",IF(SUMPRODUCT(--(BM27:BM1509=AY26),--(BL27:BL1509&lt;&gt;""),--ISNUMBER(SEARCH(" "&amp;BL27:BL1509&amp;" ",AP426)))&gt;0,AY26,"")))</f>
        <v/>
      </c>
      <c r="AZ426" s="964" t="str" cm="1">
        <f t="array" ref="AZ426">IF(AM426="","",IF(AQ426&lt;&gt;"","",IF(SUMPRODUCT(--(BM27:BM1509=AZ26),--(BL27:BL1509&lt;&gt;""),--ISNUMBER(SEARCH(" "&amp;BL27:BL1509&amp;" ",AP426)))&gt;0,AZ26,"")))</f>
        <v/>
      </c>
      <c r="BA426" s="964" t="str" cm="1">
        <f t="array" ref="BA426">IF(AM426="","",IF(AQ426&lt;&gt;"","",IF(SUMPRODUCT(--(BM27:BM1509=BA26),--(BL27:BL1509&lt;&gt;""),--ISNUMBER(SEARCH(" "&amp;BL27:BL1509&amp;" ",AP426)))&gt;0,BA26,"")))</f>
        <v/>
      </c>
      <c r="BB426" s="964" t="str" cm="1">
        <f t="array" ref="BB426">IF(AM426="","",IF(AQ426&lt;&gt;"","",IF(SUMPRODUCT(--(BM27:BM1509=BB26),--(BL27:BL1509&lt;&gt;""),--ISNUMBER(SEARCH(" "&amp;BL27:BL1509&amp;" ",AP426)))&gt;0,BB26,"")))</f>
        <v/>
      </c>
      <c r="BC426" s="964" t="str" cm="1">
        <f t="array" ref="BC426">IF(AM426="","",IF(AQ426&lt;&gt;"","",IF(SUMPRODUCT(--(BM27:BM1509=BC26),--(BL27:BL1509&lt;&gt;""),--ISNUMBER(SEARCH(" "&amp;BL27:BL1509&amp;" ",AP426)))&gt;0,BC26,"")))</f>
        <v/>
      </c>
      <c r="BD426" s="964" t="str" cm="1">
        <f t="array" ref="BD426">IF(AM426="","",IF(AQ426&lt;&gt;"","",IF(SUMPRODUCT(--(BM27:BM1509=BD26),--(BL27:BL1509&lt;&gt;""),--ISNUMBER(SEARCH(" "&amp;BL27:BL1509&amp;" ",AP426)))&gt;0,BD26,"")))</f>
        <v/>
      </c>
      <c r="BE426" s="964" t="str" cm="1">
        <f t="array" ref="BE426">IF(AM426="","",IF(AQ426&lt;&gt;"","",IF(SUMPRODUCT(--(BM27:BM1509=BE26),--(BL27:BL1509&lt;&gt;""),--ISNUMBER(SEARCH(" "&amp;BL27:BL1509&amp;" ",AP426)))&gt;0,BE26,"")))</f>
        <v/>
      </c>
      <c r="BF426" s="964" t="str" cm="1">
        <f t="array" ref="BF426">IF(AM426="","",IF(AQ426&lt;&gt;"","",IF(SUMPRODUCT(--(BM27:BM1509=BF26),--(BL27:BL1509&lt;&gt;""),--ISNUMBER(SEARCH(" "&amp;BL27:BL1509&amp;" ",AP426)))&gt;0,BF26,"")))</f>
        <v/>
      </c>
      <c r="BG426" s="964" t="str" cm="1">
        <f t="array" ref="BG426">IF(AM426="","",IF(AQ426&lt;&gt;"","",IF(SUMPRODUCT(--(BM27:BM1509=BG26),--(BL27:BL1509&lt;&gt;""),--ISNUMBER(SEARCH(" "&amp;BL27:BL1509&amp;" ",AP426)))&gt;0,BG26,"")))</f>
        <v/>
      </c>
      <c r="BH426" s="964" t="str" cm="1">
        <f t="array" ref="BH426">IF(AM426="","",IF(AQ426&lt;&gt;"","",IF(SUMPRODUCT(--(BM27:BM1509=BH26),--(BL27:BL1509&lt;&gt;""),--ISNUMBER(SEARCH(" "&amp;BL27:BL1509&amp;" ",AP426)))&gt;0,BH26,"")))</f>
        <v/>
      </c>
      <c r="BI426" s="964" t="str" cm="1">
        <f t="array" ref="BI426">IF(AM426="","",IF(AQ426&lt;&gt;"","",IF(SUMPRODUCT(--(BM27:BM1509=BI26),--(BL27:BL1509&lt;&gt;""),--ISNUMBER(SEARCH(" "&amp;BL27:BL1509&amp;" ",AP426)))&gt;0,BI26,"")))</f>
        <v/>
      </c>
      <c r="BJ426" s="964" t="str" cm="1">
        <f t="array" ref="BJ426">IF(AM426="","",IF(AS426&lt;&gt;"",BJ26,IF(AR426&lt;&gt;"","",IF(AQ426&lt;&gt;"","",IF(SUMPRODUCT(--(BM27:BM1509=BJ26),--(BL27:BL1509&lt;&gt;""),--ISNUMBER(SEARCH(" "&amp;BL27:BL1509&amp;" ",AP426)))&gt;0,BJ26,"")))))</f>
        <v/>
      </c>
      <c r="BL426" s="964" t="s">
        <v>2198</v>
      </c>
      <c r="BM426" s="964" t="s">
        <v>1597</v>
      </c>
      <c r="CM426" s="49">
        <v>1</v>
      </c>
    </row>
    <row r="427" spans="4:91" ht="30" customHeight="1">
      <c r="D427" s="674"/>
      <c r="E427" s="680"/>
      <c r="F427" s="681"/>
      <c r="G427" s="680"/>
      <c r="H427" s="682"/>
      <c r="I427" s="891"/>
      <c r="J427" s="892"/>
      <c r="K427" s="745"/>
      <c r="L427" s="893"/>
      <c r="M427" s="894"/>
      <c r="N427" s="895"/>
      <c r="O427" s="896"/>
      <c r="P427" s="137"/>
      <c r="Q427" s="897"/>
      <c r="R427" s="751"/>
      <c r="S427" s="898"/>
      <c r="T427" s="753"/>
      <c r="U427" s="899"/>
      <c r="V427" s="900"/>
      <c r="W427" s="756"/>
      <c r="X427" s="764"/>
      <c r="AB427" s="65"/>
      <c r="AC427" s="984" t="str">
        <f t="shared" si="89"/>
        <v/>
      </c>
      <c r="AD427" s="982"/>
      <c r="AF427" s="963" t="str">
        <f>IF(AG427="","",COUNTIF(AG27:AG427,"&lt;&gt;"))</f>
        <v/>
      </c>
      <c r="AG427" s="958" t="str" cm="1">
        <f t="array" ref="AG427">IF(AK427="","",IF(LEN(AK427)&lt;=MAX(10,AF22),AK427,IFERROR(LEFT(AK427,LOOKUP(2,1/(MID(AK427,ROW(10:509),1)=" ")/(ROW(10:509)&lt;=MAX(10,AF22)),ROW(10:509))-1),LEFT(AK427,MAX(10,AF22)))))</f>
        <v/>
      </c>
      <c r="AH427" s="963" t="str">
        <f t="shared" si="90"/>
        <v/>
      </c>
      <c r="AI427" s="963" t="str">
        <f t="shared" si="91"/>
        <v/>
      </c>
      <c r="AJ427" s="964" t="str">
        <f>IF(AL426&lt;&gt;"",AJ426,IF(AJ426&lt;MAX(Z27:Z326),AJ426+1,""))</f>
        <v/>
      </c>
      <c r="AK427" s="965" t="str">
        <f>IF(AJ427="","",IF(AL426&lt;&gt;"",AL426,INDEX(AD27:AD326,MATCH(AJ427,Z27:Z326,0))))</f>
        <v/>
      </c>
      <c r="AL427" s="965" t="str">
        <f t="shared" si="92"/>
        <v/>
      </c>
      <c r="AM427" s="966" t="str">
        <f t="shared" si="93"/>
        <v/>
      </c>
      <c r="AN427" s="967" t="str">
        <f t="shared" si="94"/>
        <v/>
      </c>
      <c r="AO427" s="967" t="str">
        <f t="shared" si="95"/>
        <v/>
      </c>
      <c r="AP427" s="966" t="str">
        <f t="shared" si="96"/>
        <v/>
      </c>
      <c r="AQ427" s="967" t="str">
        <f>IF(AM427="","",IF(COUNTIF(BO27:BO309,TRIM(AP427))&gt;0,"EXCLUSION EXACTE",""))</f>
        <v/>
      </c>
      <c r="AR427" s="967" t="str" cm="1">
        <f t="array" ref="AR427">IF(AM427="","",IF(SUMPRODUCT(--(BO27:BO309&lt;&gt;""),--ISNUMBER(SEARCH(" "&amp;BO27:BO309&amp;" ",AP427)))&gt;0,"BLOQUE MOLLUSQUES",""))</f>
        <v/>
      </c>
      <c r="AS427" s="967" t="str" cm="1">
        <f t="array" ref="AS427">IF(AM427="","",IF(SUMPRODUCT(--(BS27:BS309&lt;&gt;""),--ISNUMBER(SEARCH(" "&amp;BS27:BS309&amp;" ",AP427)))&gt;0,"FORCE MOLLUSQUES",""))</f>
        <v/>
      </c>
      <c r="AT427" s="966" t="str">
        <f t="shared" si="97"/>
        <v/>
      </c>
      <c r="AU427" s="966" t="str">
        <f t="shared" si="99"/>
        <v/>
      </c>
      <c r="AV427" s="967" t="str">
        <f t="shared" si="98"/>
        <v/>
      </c>
      <c r="AW427" s="967" t="str" cm="1">
        <f t="array" ref="AW427">IF(AM427="","",IF(AQ427&lt;&gt;"","",IF(SUMPRODUCT(--(BM27:BM1509=AW26),--(BL27:BL1509&lt;&gt;""),--ISNUMBER(SEARCH(" "&amp;BL27:BL1509&amp;" ",AP427)))&gt;0,AW26,"")))</f>
        <v/>
      </c>
      <c r="AX427" s="967" t="str" cm="1">
        <f t="array" ref="AX427">IF(AM427="","",IF(AQ427&lt;&gt;"","",IF(SUMPRODUCT(--(BM27:BM1509=AX26),--(BL27:BL1509&lt;&gt;""),--ISNUMBER(SEARCH(" "&amp;BL27:BL1509&amp;" ",AP427)))&gt;0,AX26,"")))</f>
        <v/>
      </c>
      <c r="AY427" s="967" t="str" cm="1">
        <f t="array" ref="AY427">IF(AM427="","",IF(AQ427&lt;&gt;"","",IF(SUMPRODUCT(--(BM27:BM1509=AY26),--(BL27:BL1509&lt;&gt;""),--ISNUMBER(SEARCH(" "&amp;BL27:BL1509&amp;" ",AP427)))&gt;0,AY26,"")))</f>
        <v/>
      </c>
      <c r="AZ427" s="967" t="str" cm="1">
        <f t="array" ref="AZ427">IF(AM427="","",IF(AQ427&lt;&gt;"","",IF(SUMPRODUCT(--(BM27:BM1509=AZ26),--(BL27:BL1509&lt;&gt;""),--ISNUMBER(SEARCH(" "&amp;BL27:BL1509&amp;" ",AP427)))&gt;0,AZ26,"")))</f>
        <v/>
      </c>
      <c r="BA427" s="967" t="str" cm="1">
        <f t="array" ref="BA427">IF(AM427="","",IF(AQ427&lt;&gt;"","",IF(SUMPRODUCT(--(BM27:BM1509=BA26),--(BL27:BL1509&lt;&gt;""),--ISNUMBER(SEARCH(" "&amp;BL27:BL1509&amp;" ",AP427)))&gt;0,BA26,"")))</f>
        <v/>
      </c>
      <c r="BB427" s="967" t="str" cm="1">
        <f t="array" ref="BB427">IF(AM427="","",IF(AQ427&lt;&gt;"","",IF(SUMPRODUCT(--(BM27:BM1509=BB26),--(BL27:BL1509&lt;&gt;""),--ISNUMBER(SEARCH(" "&amp;BL27:BL1509&amp;" ",AP427)))&gt;0,BB26,"")))</f>
        <v/>
      </c>
      <c r="BC427" s="967" t="str" cm="1">
        <f t="array" ref="BC427">IF(AM427="","",IF(AQ427&lt;&gt;"","",IF(SUMPRODUCT(--(BM27:BM1509=BC26),--(BL27:BL1509&lt;&gt;""),--ISNUMBER(SEARCH(" "&amp;BL27:BL1509&amp;" ",AP427)))&gt;0,BC26,"")))</f>
        <v/>
      </c>
      <c r="BD427" s="967" t="str" cm="1">
        <f t="array" ref="BD427">IF(AM427="","",IF(AQ427&lt;&gt;"","",IF(SUMPRODUCT(--(BM27:BM1509=BD26),--(BL27:BL1509&lt;&gt;""),--ISNUMBER(SEARCH(" "&amp;BL27:BL1509&amp;" ",AP427)))&gt;0,BD26,"")))</f>
        <v/>
      </c>
      <c r="BE427" s="967" t="str" cm="1">
        <f t="array" ref="BE427">IF(AM427="","",IF(AQ427&lt;&gt;"","",IF(SUMPRODUCT(--(BM27:BM1509=BE26),--(BL27:BL1509&lt;&gt;""),--ISNUMBER(SEARCH(" "&amp;BL27:BL1509&amp;" ",AP427)))&gt;0,BE26,"")))</f>
        <v/>
      </c>
      <c r="BF427" s="967" t="str" cm="1">
        <f t="array" ref="BF427">IF(AM427="","",IF(AQ427&lt;&gt;"","",IF(SUMPRODUCT(--(BM27:BM1509=BF26),--(BL27:BL1509&lt;&gt;""),--ISNUMBER(SEARCH(" "&amp;BL27:BL1509&amp;" ",AP427)))&gt;0,BF26,"")))</f>
        <v/>
      </c>
      <c r="BG427" s="967" t="str" cm="1">
        <f t="array" ref="BG427">IF(AM427="","",IF(AQ427&lt;&gt;"","",IF(SUMPRODUCT(--(BM27:BM1509=BG26),--(BL27:BL1509&lt;&gt;""),--ISNUMBER(SEARCH(" "&amp;BL27:BL1509&amp;" ",AP427)))&gt;0,BG26,"")))</f>
        <v/>
      </c>
      <c r="BH427" s="967" t="str" cm="1">
        <f t="array" ref="BH427">IF(AM427="","",IF(AQ427&lt;&gt;"","",IF(SUMPRODUCT(--(BM27:BM1509=BH26),--(BL27:BL1509&lt;&gt;""),--ISNUMBER(SEARCH(" "&amp;BL27:BL1509&amp;" ",AP427)))&gt;0,BH26,"")))</f>
        <v/>
      </c>
      <c r="BI427" s="967" t="str" cm="1">
        <f t="array" ref="BI427">IF(AM427="","",IF(AQ427&lt;&gt;"","",IF(SUMPRODUCT(--(BM27:BM1509=BI26),--(BL27:BL1509&lt;&gt;""),--ISNUMBER(SEARCH(" "&amp;BL27:BL1509&amp;" ",AP427)))&gt;0,BI26,"")))</f>
        <v/>
      </c>
      <c r="BJ427" s="967" t="str" cm="1">
        <f t="array" ref="BJ427">IF(AM427="","",IF(AS427&lt;&gt;"",BJ26,IF(AR427&lt;&gt;"","",IF(AQ427&lt;&gt;"","",IF(SUMPRODUCT(--(BM27:BM1509=BJ26),--(BL27:BL1509&lt;&gt;""),--ISNUMBER(SEARCH(" "&amp;BL27:BL1509&amp;" ",AP427)))&gt;0,BJ26,"")))))</f>
        <v/>
      </c>
      <c r="BL427" s="968" t="s">
        <v>2199</v>
      </c>
      <c r="BM427" s="968" t="s">
        <v>1597</v>
      </c>
      <c r="CM427" s="49">
        <v>1</v>
      </c>
    </row>
    <row r="428" spans="4:91" ht="30" customHeight="1">
      <c r="D428" s="674"/>
      <c r="E428" s="680"/>
      <c r="F428" s="681"/>
      <c r="G428" s="680"/>
      <c r="H428" s="682"/>
      <c r="I428" s="891"/>
      <c r="J428" s="892"/>
      <c r="K428" s="745"/>
      <c r="L428" s="893"/>
      <c r="M428" s="894"/>
      <c r="N428" s="895"/>
      <c r="O428" s="896"/>
      <c r="P428" s="137"/>
      <c r="Q428" s="897"/>
      <c r="R428" s="751"/>
      <c r="S428" s="898"/>
      <c r="T428" s="753"/>
      <c r="U428" s="899"/>
      <c r="V428" s="900"/>
      <c r="W428" s="756"/>
      <c r="X428" s="764"/>
      <c r="AB428" s="65"/>
      <c r="AC428" s="984" t="str">
        <f t="shared" si="89"/>
        <v/>
      </c>
      <c r="AD428" s="982"/>
      <c r="AF428" s="964" t="str">
        <f>IF(AG428="","",COUNTIF(AG27:AG428,"&lt;&gt;"))</f>
        <v/>
      </c>
      <c r="AG428" s="965" t="str" cm="1">
        <f t="array" ref="AG428">IF(AK428="","",IF(LEN(AK428)&lt;=MAX(10,AF22),AK428,IFERROR(LEFT(AK428,LOOKUP(2,1/(MID(AK428,ROW(10:509),1)=" ")/(ROW(10:509)&lt;=MAX(10,AF22)),ROW(10:509))-1),LEFT(AK428,MAX(10,AF22)))))</f>
        <v/>
      </c>
      <c r="AH428" s="964" t="str">
        <f t="shared" si="90"/>
        <v/>
      </c>
      <c r="AI428" s="964" t="str">
        <f t="shared" si="91"/>
        <v/>
      </c>
      <c r="AJ428" s="964" t="str">
        <f>IF(AL427&lt;&gt;"",AJ427,IF(AJ427&lt;MAX(Z27:Z326),AJ427+1,""))</f>
        <v/>
      </c>
      <c r="AK428" s="965" t="str">
        <f>IF(AJ428="","",IF(AL427&lt;&gt;"",AL427,INDEX(AD27:AD326,MATCH(AJ428,Z27:Z326,0))))</f>
        <v/>
      </c>
      <c r="AL428" s="965" t="str">
        <f t="shared" si="92"/>
        <v/>
      </c>
      <c r="AM428" s="965" t="str">
        <f t="shared" si="93"/>
        <v/>
      </c>
      <c r="AN428" s="964" t="str">
        <f t="shared" si="94"/>
        <v/>
      </c>
      <c r="AO428" s="964" t="str">
        <f t="shared" si="95"/>
        <v/>
      </c>
      <c r="AP428" s="965" t="str">
        <f t="shared" si="96"/>
        <v/>
      </c>
      <c r="AQ428" s="964" t="str">
        <f>IF(AM428="","",IF(COUNTIF(BO27:BO309,TRIM(AP428))&gt;0,"EXCLUSION EXACTE",""))</f>
        <v/>
      </c>
      <c r="AR428" s="964" t="str" cm="1">
        <f t="array" ref="AR428">IF(AM428="","",IF(SUMPRODUCT(--(BO27:BO309&lt;&gt;""),--ISNUMBER(SEARCH(" "&amp;BO27:BO309&amp;" ",AP428)))&gt;0,"BLOQUE MOLLUSQUES",""))</f>
        <v/>
      </c>
      <c r="AS428" s="964" t="str" cm="1">
        <f t="array" ref="AS428">IF(AM428="","",IF(SUMPRODUCT(--(BS27:BS309&lt;&gt;""),--ISNUMBER(SEARCH(" "&amp;BS27:BS309&amp;" ",AP428)))&gt;0,"FORCE MOLLUSQUES",""))</f>
        <v/>
      </c>
      <c r="AT428" s="965" t="str">
        <f t="shared" si="97"/>
        <v/>
      </c>
      <c r="AU428" s="965" t="str">
        <f t="shared" si="99"/>
        <v/>
      </c>
      <c r="AV428" s="964" t="str">
        <f t="shared" si="98"/>
        <v/>
      </c>
      <c r="AW428" s="964" t="str" cm="1">
        <f t="array" ref="AW428">IF(AM428="","",IF(AQ428&lt;&gt;"","",IF(SUMPRODUCT(--(BM27:BM1509=AW26),--(BL27:BL1509&lt;&gt;""),--ISNUMBER(SEARCH(" "&amp;BL27:BL1509&amp;" ",AP428)))&gt;0,AW26,"")))</f>
        <v/>
      </c>
      <c r="AX428" s="964" t="str" cm="1">
        <f t="array" ref="AX428">IF(AM428="","",IF(AQ428&lt;&gt;"","",IF(SUMPRODUCT(--(BM27:BM1509=AX26),--(BL27:BL1509&lt;&gt;""),--ISNUMBER(SEARCH(" "&amp;BL27:BL1509&amp;" ",AP428)))&gt;0,AX26,"")))</f>
        <v/>
      </c>
      <c r="AY428" s="964" t="str" cm="1">
        <f t="array" ref="AY428">IF(AM428="","",IF(AQ428&lt;&gt;"","",IF(SUMPRODUCT(--(BM27:BM1509=AY26),--(BL27:BL1509&lt;&gt;""),--ISNUMBER(SEARCH(" "&amp;BL27:BL1509&amp;" ",AP428)))&gt;0,AY26,"")))</f>
        <v/>
      </c>
      <c r="AZ428" s="964" t="str" cm="1">
        <f t="array" ref="AZ428">IF(AM428="","",IF(AQ428&lt;&gt;"","",IF(SUMPRODUCT(--(BM27:BM1509=AZ26),--(BL27:BL1509&lt;&gt;""),--ISNUMBER(SEARCH(" "&amp;BL27:BL1509&amp;" ",AP428)))&gt;0,AZ26,"")))</f>
        <v/>
      </c>
      <c r="BA428" s="964" t="str" cm="1">
        <f t="array" ref="BA428">IF(AM428="","",IF(AQ428&lt;&gt;"","",IF(SUMPRODUCT(--(BM27:BM1509=BA26),--(BL27:BL1509&lt;&gt;""),--ISNUMBER(SEARCH(" "&amp;BL27:BL1509&amp;" ",AP428)))&gt;0,BA26,"")))</f>
        <v/>
      </c>
      <c r="BB428" s="964" t="str" cm="1">
        <f t="array" ref="BB428">IF(AM428="","",IF(AQ428&lt;&gt;"","",IF(SUMPRODUCT(--(BM27:BM1509=BB26),--(BL27:BL1509&lt;&gt;""),--ISNUMBER(SEARCH(" "&amp;BL27:BL1509&amp;" ",AP428)))&gt;0,BB26,"")))</f>
        <v/>
      </c>
      <c r="BC428" s="964" t="str" cm="1">
        <f t="array" ref="BC428">IF(AM428="","",IF(AQ428&lt;&gt;"","",IF(SUMPRODUCT(--(BM27:BM1509=BC26),--(BL27:BL1509&lt;&gt;""),--ISNUMBER(SEARCH(" "&amp;BL27:BL1509&amp;" ",AP428)))&gt;0,BC26,"")))</f>
        <v/>
      </c>
      <c r="BD428" s="964" t="str" cm="1">
        <f t="array" ref="BD428">IF(AM428="","",IF(AQ428&lt;&gt;"","",IF(SUMPRODUCT(--(BM27:BM1509=BD26),--(BL27:BL1509&lt;&gt;""),--ISNUMBER(SEARCH(" "&amp;BL27:BL1509&amp;" ",AP428)))&gt;0,BD26,"")))</f>
        <v/>
      </c>
      <c r="BE428" s="964" t="str" cm="1">
        <f t="array" ref="BE428">IF(AM428="","",IF(AQ428&lt;&gt;"","",IF(SUMPRODUCT(--(BM27:BM1509=BE26),--(BL27:BL1509&lt;&gt;""),--ISNUMBER(SEARCH(" "&amp;BL27:BL1509&amp;" ",AP428)))&gt;0,BE26,"")))</f>
        <v/>
      </c>
      <c r="BF428" s="964" t="str" cm="1">
        <f t="array" ref="BF428">IF(AM428="","",IF(AQ428&lt;&gt;"","",IF(SUMPRODUCT(--(BM27:BM1509=BF26),--(BL27:BL1509&lt;&gt;""),--ISNUMBER(SEARCH(" "&amp;BL27:BL1509&amp;" ",AP428)))&gt;0,BF26,"")))</f>
        <v/>
      </c>
      <c r="BG428" s="964" t="str" cm="1">
        <f t="array" ref="BG428">IF(AM428="","",IF(AQ428&lt;&gt;"","",IF(SUMPRODUCT(--(BM27:BM1509=BG26),--(BL27:BL1509&lt;&gt;""),--ISNUMBER(SEARCH(" "&amp;BL27:BL1509&amp;" ",AP428)))&gt;0,BG26,"")))</f>
        <v/>
      </c>
      <c r="BH428" s="964" t="str" cm="1">
        <f t="array" ref="BH428">IF(AM428="","",IF(AQ428&lt;&gt;"","",IF(SUMPRODUCT(--(BM27:BM1509=BH26),--(BL27:BL1509&lt;&gt;""),--ISNUMBER(SEARCH(" "&amp;BL27:BL1509&amp;" ",AP428)))&gt;0,BH26,"")))</f>
        <v/>
      </c>
      <c r="BI428" s="964" t="str" cm="1">
        <f t="array" ref="BI428">IF(AM428="","",IF(AQ428&lt;&gt;"","",IF(SUMPRODUCT(--(BM27:BM1509=BI26),--(BL27:BL1509&lt;&gt;""),--ISNUMBER(SEARCH(" "&amp;BL27:BL1509&amp;" ",AP428)))&gt;0,BI26,"")))</f>
        <v/>
      </c>
      <c r="BJ428" s="964" t="str" cm="1">
        <f t="array" ref="BJ428">IF(AM428="","",IF(AS428&lt;&gt;"",BJ26,IF(AR428&lt;&gt;"","",IF(AQ428&lt;&gt;"","",IF(SUMPRODUCT(--(BM27:BM1509=BJ26),--(BL27:BL1509&lt;&gt;""),--ISNUMBER(SEARCH(" "&amp;BL27:BL1509&amp;" ",AP428)))&gt;0,BJ26,"")))))</f>
        <v/>
      </c>
      <c r="BL428" s="964" t="s">
        <v>2394</v>
      </c>
      <c r="BM428" s="964" t="s">
        <v>1597</v>
      </c>
      <c r="CM428" s="49">
        <v>1</v>
      </c>
    </row>
    <row r="429" spans="4:91" ht="30" customHeight="1">
      <c r="D429" s="674"/>
      <c r="E429" s="680"/>
      <c r="F429" s="681"/>
      <c r="G429" s="680"/>
      <c r="H429" s="682"/>
      <c r="I429" s="891"/>
      <c r="J429" s="892"/>
      <c r="K429" s="745"/>
      <c r="L429" s="893"/>
      <c r="M429" s="894"/>
      <c r="N429" s="895"/>
      <c r="O429" s="896"/>
      <c r="P429" s="137"/>
      <c r="Q429" s="897"/>
      <c r="R429" s="751"/>
      <c r="S429" s="898"/>
      <c r="T429" s="753"/>
      <c r="U429" s="899"/>
      <c r="V429" s="900"/>
      <c r="W429" s="756"/>
      <c r="X429" s="764"/>
      <c r="AB429" s="65"/>
      <c r="AC429" s="984" t="str">
        <f t="shared" si="89"/>
        <v/>
      </c>
      <c r="AD429" s="982"/>
      <c r="AF429" s="963" t="str">
        <f>IF(AG429="","",COUNTIF(AG27:AG429,"&lt;&gt;"))</f>
        <v/>
      </c>
      <c r="AG429" s="958" t="str" cm="1">
        <f t="array" ref="AG429">IF(AK429="","",IF(LEN(AK429)&lt;=MAX(10,AF22),AK429,IFERROR(LEFT(AK429,LOOKUP(2,1/(MID(AK429,ROW(10:509),1)=" ")/(ROW(10:509)&lt;=MAX(10,AF22)),ROW(10:509))-1),LEFT(AK429,MAX(10,AF22)))))</f>
        <v/>
      </c>
      <c r="AH429" s="963" t="str">
        <f t="shared" si="90"/>
        <v/>
      </c>
      <c r="AI429" s="963" t="str">
        <f t="shared" si="91"/>
        <v/>
      </c>
      <c r="AJ429" s="964" t="str">
        <f>IF(AL428&lt;&gt;"",AJ428,IF(AJ428&lt;MAX(Z27:Z326),AJ428+1,""))</f>
        <v/>
      </c>
      <c r="AK429" s="965" t="str">
        <f>IF(AJ429="","",IF(AL428&lt;&gt;"",AL428,INDEX(AD27:AD326,MATCH(AJ429,Z27:Z326,0))))</f>
        <v/>
      </c>
      <c r="AL429" s="965" t="str">
        <f t="shared" si="92"/>
        <v/>
      </c>
      <c r="AM429" s="966" t="str">
        <f t="shared" si="93"/>
        <v/>
      </c>
      <c r="AN429" s="967" t="str">
        <f t="shared" si="94"/>
        <v/>
      </c>
      <c r="AO429" s="967" t="str">
        <f t="shared" si="95"/>
        <v/>
      </c>
      <c r="AP429" s="966" t="str">
        <f t="shared" si="96"/>
        <v/>
      </c>
      <c r="AQ429" s="967" t="str">
        <f>IF(AM429="","",IF(COUNTIF(BO27:BO309,TRIM(AP429))&gt;0,"EXCLUSION EXACTE",""))</f>
        <v/>
      </c>
      <c r="AR429" s="967" t="str" cm="1">
        <f t="array" ref="AR429">IF(AM429="","",IF(SUMPRODUCT(--(BO27:BO309&lt;&gt;""),--ISNUMBER(SEARCH(" "&amp;BO27:BO309&amp;" ",AP429)))&gt;0,"BLOQUE MOLLUSQUES",""))</f>
        <v/>
      </c>
      <c r="AS429" s="967" t="str" cm="1">
        <f t="array" ref="AS429">IF(AM429="","",IF(SUMPRODUCT(--(BS27:BS309&lt;&gt;""),--ISNUMBER(SEARCH(" "&amp;BS27:BS309&amp;" ",AP429)))&gt;0,"FORCE MOLLUSQUES",""))</f>
        <v/>
      </c>
      <c r="AT429" s="966" t="str">
        <f t="shared" si="97"/>
        <v/>
      </c>
      <c r="AU429" s="966" t="str">
        <f t="shared" si="99"/>
        <v/>
      </c>
      <c r="AV429" s="967" t="str">
        <f t="shared" si="98"/>
        <v/>
      </c>
      <c r="AW429" s="967" t="str" cm="1">
        <f t="array" ref="AW429">IF(AM429="","",IF(AQ429&lt;&gt;"","",IF(SUMPRODUCT(--(BM27:BM1509=AW26),--(BL27:BL1509&lt;&gt;""),--ISNUMBER(SEARCH(" "&amp;BL27:BL1509&amp;" ",AP429)))&gt;0,AW26,"")))</f>
        <v/>
      </c>
      <c r="AX429" s="967" t="str" cm="1">
        <f t="array" ref="AX429">IF(AM429="","",IF(AQ429&lt;&gt;"","",IF(SUMPRODUCT(--(BM27:BM1509=AX26),--(BL27:BL1509&lt;&gt;""),--ISNUMBER(SEARCH(" "&amp;BL27:BL1509&amp;" ",AP429)))&gt;0,AX26,"")))</f>
        <v/>
      </c>
      <c r="AY429" s="967" t="str" cm="1">
        <f t="array" ref="AY429">IF(AM429="","",IF(AQ429&lt;&gt;"","",IF(SUMPRODUCT(--(BM27:BM1509=AY26),--(BL27:BL1509&lt;&gt;""),--ISNUMBER(SEARCH(" "&amp;BL27:BL1509&amp;" ",AP429)))&gt;0,AY26,"")))</f>
        <v/>
      </c>
      <c r="AZ429" s="967" t="str" cm="1">
        <f t="array" ref="AZ429">IF(AM429="","",IF(AQ429&lt;&gt;"","",IF(SUMPRODUCT(--(BM27:BM1509=AZ26),--(BL27:BL1509&lt;&gt;""),--ISNUMBER(SEARCH(" "&amp;BL27:BL1509&amp;" ",AP429)))&gt;0,AZ26,"")))</f>
        <v/>
      </c>
      <c r="BA429" s="967" t="str" cm="1">
        <f t="array" ref="BA429">IF(AM429="","",IF(AQ429&lt;&gt;"","",IF(SUMPRODUCT(--(BM27:BM1509=BA26),--(BL27:BL1509&lt;&gt;""),--ISNUMBER(SEARCH(" "&amp;BL27:BL1509&amp;" ",AP429)))&gt;0,BA26,"")))</f>
        <v/>
      </c>
      <c r="BB429" s="967" t="str" cm="1">
        <f t="array" ref="BB429">IF(AM429="","",IF(AQ429&lt;&gt;"","",IF(SUMPRODUCT(--(BM27:BM1509=BB26),--(BL27:BL1509&lt;&gt;""),--ISNUMBER(SEARCH(" "&amp;BL27:BL1509&amp;" ",AP429)))&gt;0,BB26,"")))</f>
        <v/>
      </c>
      <c r="BC429" s="967" t="str" cm="1">
        <f t="array" ref="BC429">IF(AM429="","",IF(AQ429&lt;&gt;"","",IF(SUMPRODUCT(--(BM27:BM1509=BC26),--(BL27:BL1509&lt;&gt;""),--ISNUMBER(SEARCH(" "&amp;BL27:BL1509&amp;" ",AP429)))&gt;0,BC26,"")))</f>
        <v/>
      </c>
      <c r="BD429" s="967" t="str" cm="1">
        <f t="array" ref="BD429">IF(AM429="","",IF(AQ429&lt;&gt;"","",IF(SUMPRODUCT(--(BM27:BM1509=BD26),--(BL27:BL1509&lt;&gt;""),--ISNUMBER(SEARCH(" "&amp;BL27:BL1509&amp;" ",AP429)))&gt;0,BD26,"")))</f>
        <v/>
      </c>
      <c r="BE429" s="967" t="str" cm="1">
        <f t="array" ref="BE429">IF(AM429="","",IF(AQ429&lt;&gt;"","",IF(SUMPRODUCT(--(BM27:BM1509=BE26),--(BL27:BL1509&lt;&gt;""),--ISNUMBER(SEARCH(" "&amp;BL27:BL1509&amp;" ",AP429)))&gt;0,BE26,"")))</f>
        <v/>
      </c>
      <c r="BF429" s="967" t="str" cm="1">
        <f t="array" ref="BF429">IF(AM429="","",IF(AQ429&lt;&gt;"","",IF(SUMPRODUCT(--(BM27:BM1509=BF26),--(BL27:BL1509&lt;&gt;""),--ISNUMBER(SEARCH(" "&amp;BL27:BL1509&amp;" ",AP429)))&gt;0,BF26,"")))</f>
        <v/>
      </c>
      <c r="BG429" s="967" t="str" cm="1">
        <f t="array" ref="BG429">IF(AM429="","",IF(AQ429&lt;&gt;"","",IF(SUMPRODUCT(--(BM27:BM1509=BG26),--(BL27:BL1509&lt;&gt;""),--ISNUMBER(SEARCH(" "&amp;BL27:BL1509&amp;" ",AP429)))&gt;0,BG26,"")))</f>
        <v/>
      </c>
      <c r="BH429" s="967" t="str" cm="1">
        <f t="array" ref="BH429">IF(AM429="","",IF(AQ429&lt;&gt;"","",IF(SUMPRODUCT(--(BM27:BM1509=BH26),--(BL27:BL1509&lt;&gt;""),--ISNUMBER(SEARCH(" "&amp;BL27:BL1509&amp;" ",AP429)))&gt;0,BH26,"")))</f>
        <v/>
      </c>
      <c r="BI429" s="967" t="str" cm="1">
        <f t="array" ref="BI429">IF(AM429="","",IF(AQ429&lt;&gt;"","",IF(SUMPRODUCT(--(BM27:BM1509=BI26),--(BL27:BL1509&lt;&gt;""),--ISNUMBER(SEARCH(" "&amp;BL27:BL1509&amp;" ",AP429)))&gt;0,BI26,"")))</f>
        <v/>
      </c>
      <c r="BJ429" s="967" t="str" cm="1">
        <f t="array" ref="BJ429">IF(AM429="","",IF(AS429&lt;&gt;"",BJ26,IF(AR429&lt;&gt;"","",IF(AQ429&lt;&gt;"","",IF(SUMPRODUCT(--(BM27:BM1509=BJ26),--(BL27:BL1509&lt;&gt;""),--ISNUMBER(SEARCH(" "&amp;BL27:BL1509&amp;" ",AP429)))&gt;0,BJ26,"")))))</f>
        <v/>
      </c>
      <c r="BL429" s="968" t="s">
        <v>2395</v>
      </c>
      <c r="BM429" s="968" t="s">
        <v>1597</v>
      </c>
      <c r="CM429" s="49">
        <v>1</v>
      </c>
    </row>
    <row r="430" spans="4:91" ht="30" customHeight="1">
      <c r="D430" s="674"/>
      <c r="E430" s="680"/>
      <c r="F430" s="681"/>
      <c r="G430" s="680"/>
      <c r="H430" s="682"/>
      <c r="I430" s="891"/>
      <c r="J430" s="892"/>
      <c r="K430" s="745"/>
      <c r="L430" s="893"/>
      <c r="M430" s="894"/>
      <c r="N430" s="895"/>
      <c r="O430" s="896"/>
      <c r="P430" s="137"/>
      <c r="Q430" s="897"/>
      <c r="R430" s="751"/>
      <c r="S430" s="898"/>
      <c r="T430" s="753"/>
      <c r="U430" s="899"/>
      <c r="V430" s="900"/>
      <c r="W430" s="756"/>
      <c r="X430" s="764"/>
      <c r="AB430" s="65"/>
      <c r="AC430" s="984" t="str">
        <f t="shared" si="89"/>
        <v/>
      </c>
      <c r="AD430" s="982"/>
      <c r="AF430" s="964" t="str">
        <f>IF(AG430="","",COUNTIF(AG27:AG430,"&lt;&gt;"))</f>
        <v/>
      </c>
      <c r="AG430" s="965" t="str" cm="1">
        <f t="array" ref="AG430">IF(AK430="","",IF(LEN(AK430)&lt;=MAX(10,AF22),AK430,IFERROR(LEFT(AK430,LOOKUP(2,1/(MID(AK430,ROW(10:509),1)=" ")/(ROW(10:509)&lt;=MAX(10,AF22)),ROW(10:509))-1),LEFT(AK430,MAX(10,AF22)))))</f>
        <v/>
      </c>
      <c r="AH430" s="964" t="str">
        <f t="shared" si="90"/>
        <v/>
      </c>
      <c r="AI430" s="964" t="str">
        <f t="shared" si="91"/>
        <v/>
      </c>
      <c r="AJ430" s="964" t="str">
        <f>IF(AL429&lt;&gt;"",AJ429,IF(AJ429&lt;MAX(Z27:Z326),AJ429+1,""))</f>
        <v/>
      </c>
      <c r="AK430" s="965" t="str">
        <f>IF(AJ430="","",IF(AL429&lt;&gt;"",AL429,INDEX(AD27:AD326,MATCH(AJ430,Z27:Z326,0))))</f>
        <v/>
      </c>
      <c r="AL430" s="965" t="str">
        <f t="shared" si="92"/>
        <v/>
      </c>
      <c r="AM430" s="965" t="str">
        <f t="shared" si="93"/>
        <v/>
      </c>
      <c r="AN430" s="964" t="str">
        <f t="shared" si="94"/>
        <v/>
      </c>
      <c r="AO430" s="964" t="str">
        <f t="shared" si="95"/>
        <v/>
      </c>
      <c r="AP430" s="965" t="str">
        <f t="shared" si="96"/>
        <v/>
      </c>
      <c r="AQ430" s="964" t="str">
        <f>IF(AM430="","",IF(COUNTIF(BO27:BO309,TRIM(AP430))&gt;0,"EXCLUSION EXACTE",""))</f>
        <v/>
      </c>
      <c r="AR430" s="964" t="str" cm="1">
        <f t="array" ref="AR430">IF(AM430="","",IF(SUMPRODUCT(--(BO27:BO309&lt;&gt;""),--ISNUMBER(SEARCH(" "&amp;BO27:BO309&amp;" ",AP430)))&gt;0,"BLOQUE MOLLUSQUES",""))</f>
        <v/>
      </c>
      <c r="AS430" s="964" t="str" cm="1">
        <f t="array" ref="AS430">IF(AM430="","",IF(SUMPRODUCT(--(BS27:BS309&lt;&gt;""),--ISNUMBER(SEARCH(" "&amp;BS27:BS309&amp;" ",AP430)))&gt;0,"FORCE MOLLUSQUES",""))</f>
        <v/>
      </c>
      <c r="AT430" s="965" t="str">
        <f t="shared" si="97"/>
        <v/>
      </c>
      <c r="AU430" s="965" t="str">
        <f t="shared" si="99"/>
        <v/>
      </c>
      <c r="AV430" s="964" t="str">
        <f t="shared" si="98"/>
        <v/>
      </c>
      <c r="AW430" s="964" t="str" cm="1">
        <f t="array" ref="AW430">IF(AM430="","",IF(AQ430&lt;&gt;"","",IF(SUMPRODUCT(--(BM27:BM1509=AW26),--(BL27:BL1509&lt;&gt;""),--ISNUMBER(SEARCH(" "&amp;BL27:BL1509&amp;" ",AP430)))&gt;0,AW26,"")))</f>
        <v/>
      </c>
      <c r="AX430" s="964" t="str" cm="1">
        <f t="array" ref="AX430">IF(AM430="","",IF(AQ430&lt;&gt;"","",IF(SUMPRODUCT(--(BM27:BM1509=AX26),--(BL27:BL1509&lt;&gt;""),--ISNUMBER(SEARCH(" "&amp;BL27:BL1509&amp;" ",AP430)))&gt;0,AX26,"")))</f>
        <v/>
      </c>
      <c r="AY430" s="964" t="str" cm="1">
        <f t="array" ref="AY430">IF(AM430="","",IF(AQ430&lt;&gt;"","",IF(SUMPRODUCT(--(BM27:BM1509=AY26),--(BL27:BL1509&lt;&gt;""),--ISNUMBER(SEARCH(" "&amp;BL27:BL1509&amp;" ",AP430)))&gt;0,AY26,"")))</f>
        <v/>
      </c>
      <c r="AZ430" s="964" t="str" cm="1">
        <f t="array" ref="AZ430">IF(AM430="","",IF(AQ430&lt;&gt;"","",IF(SUMPRODUCT(--(BM27:BM1509=AZ26),--(BL27:BL1509&lt;&gt;""),--ISNUMBER(SEARCH(" "&amp;BL27:BL1509&amp;" ",AP430)))&gt;0,AZ26,"")))</f>
        <v/>
      </c>
      <c r="BA430" s="964" t="str" cm="1">
        <f t="array" ref="BA430">IF(AM430="","",IF(AQ430&lt;&gt;"","",IF(SUMPRODUCT(--(BM27:BM1509=BA26),--(BL27:BL1509&lt;&gt;""),--ISNUMBER(SEARCH(" "&amp;BL27:BL1509&amp;" ",AP430)))&gt;0,BA26,"")))</f>
        <v/>
      </c>
      <c r="BB430" s="964" t="str" cm="1">
        <f t="array" ref="BB430">IF(AM430="","",IF(AQ430&lt;&gt;"","",IF(SUMPRODUCT(--(BM27:BM1509=BB26),--(BL27:BL1509&lt;&gt;""),--ISNUMBER(SEARCH(" "&amp;BL27:BL1509&amp;" ",AP430)))&gt;0,BB26,"")))</f>
        <v/>
      </c>
      <c r="BC430" s="964" t="str" cm="1">
        <f t="array" ref="BC430">IF(AM430="","",IF(AQ430&lt;&gt;"","",IF(SUMPRODUCT(--(BM27:BM1509=BC26),--(BL27:BL1509&lt;&gt;""),--ISNUMBER(SEARCH(" "&amp;BL27:BL1509&amp;" ",AP430)))&gt;0,BC26,"")))</f>
        <v/>
      </c>
      <c r="BD430" s="964" t="str" cm="1">
        <f t="array" ref="BD430">IF(AM430="","",IF(AQ430&lt;&gt;"","",IF(SUMPRODUCT(--(BM27:BM1509=BD26),--(BL27:BL1509&lt;&gt;""),--ISNUMBER(SEARCH(" "&amp;BL27:BL1509&amp;" ",AP430)))&gt;0,BD26,"")))</f>
        <v/>
      </c>
      <c r="BE430" s="964" t="str" cm="1">
        <f t="array" ref="BE430">IF(AM430="","",IF(AQ430&lt;&gt;"","",IF(SUMPRODUCT(--(BM27:BM1509=BE26),--(BL27:BL1509&lt;&gt;""),--ISNUMBER(SEARCH(" "&amp;BL27:BL1509&amp;" ",AP430)))&gt;0,BE26,"")))</f>
        <v/>
      </c>
      <c r="BF430" s="964" t="str" cm="1">
        <f t="array" ref="BF430">IF(AM430="","",IF(AQ430&lt;&gt;"","",IF(SUMPRODUCT(--(BM27:BM1509=BF26),--(BL27:BL1509&lt;&gt;""),--ISNUMBER(SEARCH(" "&amp;BL27:BL1509&amp;" ",AP430)))&gt;0,BF26,"")))</f>
        <v/>
      </c>
      <c r="BG430" s="964" t="str" cm="1">
        <f t="array" ref="BG430">IF(AM430="","",IF(AQ430&lt;&gt;"","",IF(SUMPRODUCT(--(BM27:BM1509=BG26),--(BL27:BL1509&lt;&gt;""),--ISNUMBER(SEARCH(" "&amp;BL27:BL1509&amp;" ",AP430)))&gt;0,BG26,"")))</f>
        <v/>
      </c>
      <c r="BH430" s="964" t="str" cm="1">
        <f t="array" ref="BH430">IF(AM430="","",IF(AQ430&lt;&gt;"","",IF(SUMPRODUCT(--(BM27:BM1509=BH26),--(BL27:BL1509&lt;&gt;""),--ISNUMBER(SEARCH(" "&amp;BL27:BL1509&amp;" ",AP430)))&gt;0,BH26,"")))</f>
        <v/>
      </c>
      <c r="BI430" s="964" t="str" cm="1">
        <f t="array" ref="BI430">IF(AM430="","",IF(AQ430&lt;&gt;"","",IF(SUMPRODUCT(--(BM27:BM1509=BI26),--(BL27:BL1509&lt;&gt;""),--ISNUMBER(SEARCH(" "&amp;BL27:BL1509&amp;" ",AP430)))&gt;0,BI26,"")))</f>
        <v/>
      </c>
      <c r="BJ430" s="964" t="str" cm="1">
        <f t="array" ref="BJ430">IF(AM430="","",IF(AS430&lt;&gt;"",BJ26,IF(AR430&lt;&gt;"","",IF(AQ430&lt;&gt;"","",IF(SUMPRODUCT(--(BM27:BM1509=BJ26),--(BL27:BL1509&lt;&gt;""),--ISNUMBER(SEARCH(" "&amp;BL27:BL1509&amp;" ",AP430)))&gt;0,BJ26,"")))))</f>
        <v/>
      </c>
      <c r="BL430" s="964" t="s">
        <v>2396</v>
      </c>
      <c r="BM430" s="964" t="s">
        <v>1597</v>
      </c>
      <c r="CM430" s="49">
        <v>1</v>
      </c>
    </row>
    <row r="431" spans="4:91" ht="30" customHeight="1">
      <c r="D431" s="674"/>
      <c r="E431" s="680"/>
      <c r="F431" s="681"/>
      <c r="G431" s="680"/>
      <c r="H431" s="682"/>
      <c r="I431" s="891"/>
      <c r="J431" s="892"/>
      <c r="K431" s="745"/>
      <c r="L431" s="893"/>
      <c r="M431" s="894"/>
      <c r="N431" s="895"/>
      <c r="O431" s="896"/>
      <c r="P431" s="137"/>
      <c r="Q431" s="897"/>
      <c r="R431" s="751"/>
      <c r="S431" s="898"/>
      <c r="T431" s="753"/>
      <c r="U431" s="899"/>
      <c r="V431" s="900"/>
      <c r="W431" s="756"/>
      <c r="X431" s="764"/>
      <c r="AB431" s="65"/>
      <c r="AC431" s="984" t="str">
        <f t="shared" si="89"/>
        <v/>
      </c>
      <c r="AD431" s="982"/>
      <c r="AF431" s="963" t="str">
        <f>IF(AG431="","",COUNTIF(AG27:AG431,"&lt;&gt;"))</f>
        <v/>
      </c>
      <c r="AG431" s="958" t="str" cm="1">
        <f t="array" ref="AG431">IF(AK431="","",IF(LEN(AK431)&lt;=MAX(10,AF22),AK431,IFERROR(LEFT(AK431,LOOKUP(2,1/(MID(AK431,ROW(10:509),1)=" ")/(ROW(10:509)&lt;=MAX(10,AF22)),ROW(10:509))-1),LEFT(AK431,MAX(10,AF22)))))</f>
        <v/>
      </c>
      <c r="AH431" s="963" t="str">
        <f t="shared" si="90"/>
        <v/>
      </c>
      <c r="AI431" s="963" t="str">
        <f t="shared" si="91"/>
        <v/>
      </c>
      <c r="AJ431" s="964" t="str">
        <f>IF(AL430&lt;&gt;"",AJ430,IF(AJ430&lt;MAX(Z27:Z326),AJ430+1,""))</f>
        <v/>
      </c>
      <c r="AK431" s="965" t="str">
        <f>IF(AJ431="","",IF(AL430&lt;&gt;"",AL430,INDEX(AD27:AD326,MATCH(AJ431,Z27:Z326,0))))</f>
        <v/>
      </c>
      <c r="AL431" s="965" t="str">
        <f t="shared" si="92"/>
        <v/>
      </c>
      <c r="AM431" s="966" t="str">
        <f t="shared" si="93"/>
        <v/>
      </c>
      <c r="AN431" s="967" t="str">
        <f t="shared" si="94"/>
        <v/>
      </c>
      <c r="AO431" s="967" t="str">
        <f t="shared" si="95"/>
        <v/>
      </c>
      <c r="AP431" s="966" t="str">
        <f t="shared" si="96"/>
        <v/>
      </c>
      <c r="AQ431" s="967" t="str">
        <f>IF(AM431="","",IF(COUNTIF(BO27:BO309,TRIM(AP431))&gt;0,"EXCLUSION EXACTE",""))</f>
        <v/>
      </c>
      <c r="AR431" s="967" t="str" cm="1">
        <f t="array" ref="AR431">IF(AM431="","",IF(SUMPRODUCT(--(BO27:BO309&lt;&gt;""),--ISNUMBER(SEARCH(" "&amp;BO27:BO309&amp;" ",AP431)))&gt;0,"BLOQUE MOLLUSQUES",""))</f>
        <v/>
      </c>
      <c r="AS431" s="967" t="str" cm="1">
        <f t="array" ref="AS431">IF(AM431="","",IF(SUMPRODUCT(--(BS27:BS309&lt;&gt;""),--ISNUMBER(SEARCH(" "&amp;BS27:BS309&amp;" ",AP431)))&gt;0,"FORCE MOLLUSQUES",""))</f>
        <v/>
      </c>
      <c r="AT431" s="966" t="str">
        <f t="shared" si="97"/>
        <v/>
      </c>
      <c r="AU431" s="966" t="str">
        <f t="shared" si="99"/>
        <v/>
      </c>
      <c r="AV431" s="967" t="str">
        <f t="shared" si="98"/>
        <v/>
      </c>
      <c r="AW431" s="967" t="str" cm="1">
        <f t="array" ref="AW431">IF(AM431="","",IF(AQ431&lt;&gt;"","",IF(SUMPRODUCT(--(BM27:BM1509=AW26),--(BL27:BL1509&lt;&gt;""),--ISNUMBER(SEARCH(" "&amp;BL27:BL1509&amp;" ",AP431)))&gt;0,AW26,"")))</f>
        <v/>
      </c>
      <c r="AX431" s="967" t="str" cm="1">
        <f t="array" ref="AX431">IF(AM431="","",IF(AQ431&lt;&gt;"","",IF(SUMPRODUCT(--(BM27:BM1509=AX26),--(BL27:BL1509&lt;&gt;""),--ISNUMBER(SEARCH(" "&amp;BL27:BL1509&amp;" ",AP431)))&gt;0,AX26,"")))</f>
        <v/>
      </c>
      <c r="AY431" s="967" t="str" cm="1">
        <f t="array" ref="AY431">IF(AM431="","",IF(AQ431&lt;&gt;"","",IF(SUMPRODUCT(--(BM27:BM1509=AY26),--(BL27:BL1509&lt;&gt;""),--ISNUMBER(SEARCH(" "&amp;BL27:BL1509&amp;" ",AP431)))&gt;0,AY26,"")))</f>
        <v/>
      </c>
      <c r="AZ431" s="967" t="str" cm="1">
        <f t="array" ref="AZ431">IF(AM431="","",IF(AQ431&lt;&gt;"","",IF(SUMPRODUCT(--(BM27:BM1509=AZ26),--(BL27:BL1509&lt;&gt;""),--ISNUMBER(SEARCH(" "&amp;BL27:BL1509&amp;" ",AP431)))&gt;0,AZ26,"")))</f>
        <v/>
      </c>
      <c r="BA431" s="967" t="str" cm="1">
        <f t="array" ref="BA431">IF(AM431="","",IF(AQ431&lt;&gt;"","",IF(SUMPRODUCT(--(BM27:BM1509=BA26),--(BL27:BL1509&lt;&gt;""),--ISNUMBER(SEARCH(" "&amp;BL27:BL1509&amp;" ",AP431)))&gt;0,BA26,"")))</f>
        <v/>
      </c>
      <c r="BB431" s="967" t="str" cm="1">
        <f t="array" ref="BB431">IF(AM431="","",IF(AQ431&lt;&gt;"","",IF(SUMPRODUCT(--(BM27:BM1509=BB26),--(BL27:BL1509&lt;&gt;""),--ISNUMBER(SEARCH(" "&amp;BL27:BL1509&amp;" ",AP431)))&gt;0,BB26,"")))</f>
        <v/>
      </c>
      <c r="BC431" s="967" t="str" cm="1">
        <f t="array" ref="BC431">IF(AM431="","",IF(AQ431&lt;&gt;"","",IF(SUMPRODUCT(--(BM27:BM1509=BC26),--(BL27:BL1509&lt;&gt;""),--ISNUMBER(SEARCH(" "&amp;BL27:BL1509&amp;" ",AP431)))&gt;0,BC26,"")))</f>
        <v/>
      </c>
      <c r="BD431" s="967" t="str" cm="1">
        <f t="array" ref="BD431">IF(AM431="","",IF(AQ431&lt;&gt;"","",IF(SUMPRODUCT(--(BM27:BM1509=BD26),--(BL27:BL1509&lt;&gt;""),--ISNUMBER(SEARCH(" "&amp;BL27:BL1509&amp;" ",AP431)))&gt;0,BD26,"")))</f>
        <v/>
      </c>
      <c r="BE431" s="967" t="str" cm="1">
        <f t="array" ref="BE431">IF(AM431="","",IF(AQ431&lt;&gt;"","",IF(SUMPRODUCT(--(BM27:BM1509=BE26),--(BL27:BL1509&lt;&gt;""),--ISNUMBER(SEARCH(" "&amp;BL27:BL1509&amp;" ",AP431)))&gt;0,BE26,"")))</f>
        <v/>
      </c>
      <c r="BF431" s="967" t="str" cm="1">
        <f t="array" ref="BF431">IF(AM431="","",IF(AQ431&lt;&gt;"","",IF(SUMPRODUCT(--(BM27:BM1509=BF26),--(BL27:BL1509&lt;&gt;""),--ISNUMBER(SEARCH(" "&amp;BL27:BL1509&amp;" ",AP431)))&gt;0,BF26,"")))</f>
        <v/>
      </c>
      <c r="BG431" s="967" t="str" cm="1">
        <f t="array" ref="BG431">IF(AM431="","",IF(AQ431&lt;&gt;"","",IF(SUMPRODUCT(--(BM27:BM1509=BG26),--(BL27:BL1509&lt;&gt;""),--ISNUMBER(SEARCH(" "&amp;BL27:BL1509&amp;" ",AP431)))&gt;0,BG26,"")))</f>
        <v/>
      </c>
      <c r="BH431" s="967" t="str" cm="1">
        <f t="array" ref="BH431">IF(AM431="","",IF(AQ431&lt;&gt;"","",IF(SUMPRODUCT(--(BM27:BM1509=BH26),--(BL27:BL1509&lt;&gt;""),--ISNUMBER(SEARCH(" "&amp;BL27:BL1509&amp;" ",AP431)))&gt;0,BH26,"")))</f>
        <v/>
      </c>
      <c r="BI431" s="967" t="str" cm="1">
        <f t="array" ref="BI431">IF(AM431="","",IF(AQ431&lt;&gt;"","",IF(SUMPRODUCT(--(BM27:BM1509=BI26),--(BL27:BL1509&lt;&gt;""),--ISNUMBER(SEARCH(" "&amp;BL27:BL1509&amp;" ",AP431)))&gt;0,BI26,"")))</f>
        <v/>
      </c>
      <c r="BJ431" s="967" t="str" cm="1">
        <f t="array" ref="BJ431">IF(AM431="","",IF(AS431&lt;&gt;"",BJ26,IF(AR431&lt;&gt;"","",IF(AQ431&lt;&gt;"","",IF(SUMPRODUCT(--(BM27:BM1509=BJ26),--(BL27:BL1509&lt;&gt;""),--ISNUMBER(SEARCH(" "&amp;BL27:BL1509&amp;" ",AP431)))&gt;0,BJ26,"")))))</f>
        <v/>
      </c>
      <c r="BL431" s="968" t="s">
        <v>2397</v>
      </c>
      <c r="BM431" s="968" t="s">
        <v>1597</v>
      </c>
      <c r="CM431" s="49">
        <v>1</v>
      </c>
    </row>
    <row r="432" spans="4:91" ht="30" customHeight="1">
      <c r="D432" s="674"/>
      <c r="E432" s="680"/>
      <c r="F432" s="681"/>
      <c r="G432" s="680"/>
      <c r="H432" s="682"/>
      <c r="I432" s="891"/>
      <c r="J432" s="892"/>
      <c r="K432" s="745"/>
      <c r="L432" s="893"/>
      <c r="M432" s="894"/>
      <c r="N432" s="895"/>
      <c r="O432" s="896"/>
      <c r="P432" s="137"/>
      <c r="Q432" s="897"/>
      <c r="R432" s="751"/>
      <c r="S432" s="898"/>
      <c r="T432" s="753"/>
      <c r="U432" s="899"/>
      <c r="V432" s="900"/>
      <c r="W432" s="756"/>
      <c r="X432" s="764"/>
      <c r="AB432" s="65"/>
      <c r="AC432" s="984" t="str">
        <f t="shared" si="89"/>
        <v/>
      </c>
      <c r="AD432" s="982"/>
      <c r="AF432" s="964" t="str">
        <f>IF(AG432="","",COUNTIF(AG27:AG432,"&lt;&gt;"))</f>
        <v/>
      </c>
      <c r="AG432" s="965" t="str" cm="1">
        <f t="array" ref="AG432">IF(AK432="","",IF(LEN(AK432)&lt;=MAX(10,AF22),AK432,IFERROR(LEFT(AK432,LOOKUP(2,1/(MID(AK432,ROW(10:509),1)=" ")/(ROW(10:509)&lt;=MAX(10,AF22)),ROW(10:509))-1),LEFT(AK432,MAX(10,AF22)))))</f>
        <v/>
      </c>
      <c r="AH432" s="964" t="str">
        <f t="shared" si="90"/>
        <v/>
      </c>
      <c r="AI432" s="964" t="str">
        <f t="shared" si="91"/>
        <v/>
      </c>
      <c r="AJ432" s="964" t="str">
        <f>IF(AL431&lt;&gt;"",AJ431,IF(AJ431&lt;MAX(Z27:Z326),AJ431+1,""))</f>
        <v/>
      </c>
      <c r="AK432" s="965" t="str">
        <f>IF(AJ432="","",IF(AL431&lt;&gt;"",AL431,INDEX(AD27:AD326,MATCH(AJ432,Z27:Z326,0))))</f>
        <v/>
      </c>
      <c r="AL432" s="965" t="str">
        <f t="shared" si="92"/>
        <v/>
      </c>
      <c r="AM432" s="965" t="str">
        <f t="shared" si="93"/>
        <v/>
      </c>
      <c r="AN432" s="964" t="str">
        <f t="shared" si="94"/>
        <v/>
      </c>
      <c r="AO432" s="964" t="str">
        <f t="shared" si="95"/>
        <v/>
      </c>
      <c r="AP432" s="965" t="str">
        <f t="shared" si="96"/>
        <v/>
      </c>
      <c r="AQ432" s="964" t="str">
        <f>IF(AM432="","",IF(COUNTIF(BO27:BO309,TRIM(AP432))&gt;0,"EXCLUSION EXACTE",""))</f>
        <v/>
      </c>
      <c r="AR432" s="964" t="str" cm="1">
        <f t="array" ref="AR432">IF(AM432="","",IF(SUMPRODUCT(--(BO27:BO309&lt;&gt;""),--ISNUMBER(SEARCH(" "&amp;BO27:BO309&amp;" ",AP432)))&gt;0,"BLOQUE MOLLUSQUES",""))</f>
        <v/>
      </c>
      <c r="AS432" s="964" t="str" cm="1">
        <f t="array" ref="AS432">IF(AM432="","",IF(SUMPRODUCT(--(BS27:BS309&lt;&gt;""),--ISNUMBER(SEARCH(" "&amp;BS27:BS309&amp;" ",AP432)))&gt;0,"FORCE MOLLUSQUES",""))</f>
        <v/>
      </c>
      <c r="AT432" s="965" t="str">
        <f t="shared" si="97"/>
        <v/>
      </c>
      <c r="AU432" s="965" t="str">
        <f t="shared" si="99"/>
        <v/>
      </c>
      <c r="AV432" s="964" t="str">
        <f t="shared" si="98"/>
        <v/>
      </c>
      <c r="AW432" s="964" t="str" cm="1">
        <f t="array" ref="AW432">IF(AM432="","",IF(AQ432&lt;&gt;"","",IF(SUMPRODUCT(--(BM27:BM1509=AW26),--(BL27:BL1509&lt;&gt;""),--ISNUMBER(SEARCH(" "&amp;BL27:BL1509&amp;" ",AP432)))&gt;0,AW26,"")))</f>
        <v/>
      </c>
      <c r="AX432" s="964" t="str" cm="1">
        <f t="array" ref="AX432">IF(AM432="","",IF(AQ432&lt;&gt;"","",IF(SUMPRODUCT(--(BM27:BM1509=AX26),--(BL27:BL1509&lt;&gt;""),--ISNUMBER(SEARCH(" "&amp;BL27:BL1509&amp;" ",AP432)))&gt;0,AX26,"")))</f>
        <v/>
      </c>
      <c r="AY432" s="964" t="str" cm="1">
        <f t="array" ref="AY432">IF(AM432="","",IF(AQ432&lt;&gt;"","",IF(SUMPRODUCT(--(BM27:BM1509=AY26),--(BL27:BL1509&lt;&gt;""),--ISNUMBER(SEARCH(" "&amp;BL27:BL1509&amp;" ",AP432)))&gt;0,AY26,"")))</f>
        <v/>
      </c>
      <c r="AZ432" s="964" t="str" cm="1">
        <f t="array" ref="AZ432">IF(AM432="","",IF(AQ432&lt;&gt;"","",IF(SUMPRODUCT(--(BM27:BM1509=AZ26),--(BL27:BL1509&lt;&gt;""),--ISNUMBER(SEARCH(" "&amp;BL27:BL1509&amp;" ",AP432)))&gt;0,AZ26,"")))</f>
        <v/>
      </c>
      <c r="BA432" s="964" t="str" cm="1">
        <f t="array" ref="BA432">IF(AM432="","",IF(AQ432&lt;&gt;"","",IF(SUMPRODUCT(--(BM27:BM1509=BA26),--(BL27:BL1509&lt;&gt;""),--ISNUMBER(SEARCH(" "&amp;BL27:BL1509&amp;" ",AP432)))&gt;0,BA26,"")))</f>
        <v/>
      </c>
      <c r="BB432" s="964" t="str" cm="1">
        <f t="array" ref="BB432">IF(AM432="","",IF(AQ432&lt;&gt;"","",IF(SUMPRODUCT(--(BM27:BM1509=BB26),--(BL27:BL1509&lt;&gt;""),--ISNUMBER(SEARCH(" "&amp;BL27:BL1509&amp;" ",AP432)))&gt;0,BB26,"")))</f>
        <v/>
      </c>
      <c r="BC432" s="964" t="str" cm="1">
        <f t="array" ref="BC432">IF(AM432="","",IF(AQ432&lt;&gt;"","",IF(SUMPRODUCT(--(BM27:BM1509=BC26),--(BL27:BL1509&lt;&gt;""),--ISNUMBER(SEARCH(" "&amp;BL27:BL1509&amp;" ",AP432)))&gt;0,BC26,"")))</f>
        <v/>
      </c>
      <c r="BD432" s="964" t="str" cm="1">
        <f t="array" ref="BD432">IF(AM432="","",IF(AQ432&lt;&gt;"","",IF(SUMPRODUCT(--(BM27:BM1509=BD26),--(BL27:BL1509&lt;&gt;""),--ISNUMBER(SEARCH(" "&amp;BL27:BL1509&amp;" ",AP432)))&gt;0,BD26,"")))</f>
        <v/>
      </c>
      <c r="BE432" s="964" t="str" cm="1">
        <f t="array" ref="BE432">IF(AM432="","",IF(AQ432&lt;&gt;"","",IF(SUMPRODUCT(--(BM27:BM1509=BE26),--(BL27:BL1509&lt;&gt;""),--ISNUMBER(SEARCH(" "&amp;BL27:BL1509&amp;" ",AP432)))&gt;0,BE26,"")))</f>
        <v/>
      </c>
      <c r="BF432" s="964" t="str" cm="1">
        <f t="array" ref="BF432">IF(AM432="","",IF(AQ432&lt;&gt;"","",IF(SUMPRODUCT(--(BM27:BM1509=BF26),--(BL27:BL1509&lt;&gt;""),--ISNUMBER(SEARCH(" "&amp;BL27:BL1509&amp;" ",AP432)))&gt;0,BF26,"")))</f>
        <v/>
      </c>
      <c r="BG432" s="964" t="str" cm="1">
        <f t="array" ref="BG432">IF(AM432="","",IF(AQ432&lt;&gt;"","",IF(SUMPRODUCT(--(BM27:BM1509=BG26),--(BL27:BL1509&lt;&gt;""),--ISNUMBER(SEARCH(" "&amp;BL27:BL1509&amp;" ",AP432)))&gt;0,BG26,"")))</f>
        <v/>
      </c>
      <c r="BH432" s="964" t="str" cm="1">
        <f t="array" ref="BH432">IF(AM432="","",IF(AQ432&lt;&gt;"","",IF(SUMPRODUCT(--(BM27:BM1509=BH26),--(BL27:BL1509&lt;&gt;""),--ISNUMBER(SEARCH(" "&amp;BL27:BL1509&amp;" ",AP432)))&gt;0,BH26,"")))</f>
        <v/>
      </c>
      <c r="BI432" s="964" t="str" cm="1">
        <f t="array" ref="BI432">IF(AM432="","",IF(AQ432&lt;&gt;"","",IF(SUMPRODUCT(--(BM27:BM1509=BI26),--(BL27:BL1509&lt;&gt;""),--ISNUMBER(SEARCH(" "&amp;BL27:BL1509&amp;" ",AP432)))&gt;0,BI26,"")))</f>
        <v/>
      </c>
      <c r="BJ432" s="964" t="str" cm="1">
        <f t="array" ref="BJ432">IF(AM432="","",IF(AS432&lt;&gt;"",BJ26,IF(AR432&lt;&gt;"","",IF(AQ432&lt;&gt;"","",IF(SUMPRODUCT(--(BM27:BM1509=BJ26),--(BL27:BL1509&lt;&gt;""),--ISNUMBER(SEARCH(" "&amp;BL27:BL1509&amp;" ",AP432)))&gt;0,BJ26,"")))))</f>
        <v/>
      </c>
      <c r="BL432" s="964" t="s">
        <v>2200</v>
      </c>
      <c r="BM432" s="964" t="s">
        <v>1597</v>
      </c>
      <c r="CM432" s="49">
        <v>1</v>
      </c>
    </row>
    <row r="433" spans="4:91" ht="30" customHeight="1">
      <c r="D433" s="674"/>
      <c r="E433" s="680"/>
      <c r="F433" s="681"/>
      <c r="G433" s="680"/>
      <c r="H433" s="682"/>
      <c r="I433" s="891"/>
      <c r="J433" s="892"/>
      <c r="K433" s="745"/>
      <c r="L433" s="893"/>
      <c r="M433" s="894"/>
      <c r="N433" s="895"/>
      <c r="O433" s="896"/>
      <c r="P433" s="137"/>
      <c r="Q433" s="897"/>
      <c r="R433" s="751"/>
      <c r="S433" s="898"/>
      <c r="T433" s="753"/>
      <c r="U433" s="899"/>
      <c r="V433" s="900"/>
      <c r="W433" s="756"/>
      <c r="X433" s="764"/>
      <c r="AB433" s="65"/>
      <c r="AC433" s="984" t="str">
        <f t="shared" si="89"/>
        <v/>
      </c>
      <c r="AD433" s="982"/>
      <c r="AF433" s="963" t="str">
        <f>IF(AG433="","",COUNTIF(AG27:AG433,"&lt;&gt;"))</f>
        <v/>
      </c>
      <c r="AG433" s="958" t="str" cm="1">
        <f t="array" ref="AG433">IF(AK433="","",IF(LEN(AK433)&lt;=MAX(10,AF22),AK433,IFERROR(LEFT(AK433,LOOKUP(2,1/(MID(AK433,ROW(10:509),1)=" ")/(ROW(10:509)&lt;=MAX(10,AF22)),ROW(10:509))-1),LEFT(AK433,MAX(10,AF22)))))</f>
        <v/>
      </c>
      <c r="AH433" s="963" t="str">
        <f t="shared" si="90"/>
        <v/>
      </c>
      <c r="AI433" s="963" t="str">
        <f t="shared" si="91"/>
        <v/>
      </c>
      <c r="AJ433" s="964" t="str">
        <f>IF(AL432&lt;&gt;"",AJ432,IF(AJ432&lt;MAX(Z27:Z326),AJ432+1,""))</f>
        <v/>
      </c>
      <c r="AK433" s="965" t="str">
        <f>IF(AJ433="","",IF(AL432&lt;&gt;"",AL432,INDEX(AD27:AD326,MATCH(AJ433,Z27:Z326,0))))</f>
        <v/>
      </c>
      <c r="AL433" s="965" t="str">
        <f t="shared" si="92"/>
        <v/>
      </c>
      <c r="AM433" s="966" t="str">
        <f t="shared" si="93"/>
        <v/>
      </c>
      <c r="AN433" s="967" t="str">
        <f t="shared" si="94"/>
        <v/>
      </c>
      <c r="AO433" s="967" t="str">
        <f t="shared" si="95"/>
        <v/>
      </c>
      <c r="AP433" s="966" t="str">
        <f t="shared" si="96"/>
        <v/>
      </c>
      <c r="AQ433" s="967" t="str">
        <f>IF(AM433="","",IF(COUNTIF(BO27:BO309,TRIM(AP433))&gt;0,"EXCLUSION EXACTE",""))</f>
        <v/>
      </c>
      <c r="AR433" s="967" t="str" cm="1">
        <f t="array" ref="AR433">IF(AM433="","",IF(SUMPRODUCT(--(BO27:BO309&lt;&gt;""),--ISNUMBER(SEARCH(" "&amp;BO27:BO309&amp;" ",AP433)))&gt;0,"BLOQUE MOLLUSQUES",""))</f>
        <v/>
      </c>
      <c r="AS433" s="967" t="str" cm="1">
        <f t="array" ref="AS433">IF(AM433="","",IF(SUMPRODUCT(--(BS27:BS309&lt;&gt;""),--ISNUMBER(SEARCH(" "&amp;BS27:BS309&amp;" ",AP433)))&gt;0,"FORCE MOLLUSQUES",""))</f>
        <v/>
      </c>
      <c r="AT433" s="966" t="str">
        <f t="shared" si="97"/>
        <v/>
      </c>
      <c r="AU433" s="966" t="str">
        <f t="shared" si="99"/>
        <v/>
      </c>
      <c r="AV433" s="967" t="str">
        <f t="shared" si="98"/>
        <v/>
      </c>
      <c r="AW433" s="967" t="str" cm="1">
        <f t="array" ref="AW433">IF(AM433="","",IF(AQ433&lt;&gt;"","",IF(SUMPRODUCT(--(BM27:BM1509=AW26),--(BL27:BL1509&lt;&gt;""),--ISNUMBER(SEARCH(" "&amp;BL27:BL1509&amp;" ",AP433)))&gt;0,AW26,"")))</f>
        <v/>
      </c>
      <c r="AX433" s="967" t="str" cm="1">
        <f t="array" ref="AX433">IF(AM433="","",IF(AQ433&lt;&gt;"","",IF(SUMPRODUCT(--(BM27:BM1509=AX26),--(BL27:BL1509&lt;&gt;""),--ISNUMBER(SEARCH(" "&amp;BL27:BL1509&amp;" ",AP433)))&gt;0,AX26,"")))</f>
        <v/>
      </c>
      <c r="AY433" s="967" t="str" cm="1">
        <f t="array" ref="AY433">IF(AM433="","",IF(AQ433&lt;&gt;"","",IF(SUMPRODUCT(--(BM27:BM1509=AY26),--(BL27:BL1509&lt;&gt;""),--ISNUMBER(SEARCH(" "&amp;BL27:BL1509&amp;" ",AP433)))&gt;0,AY26,"")))</f>
        <v/>
      </c>
      <c r="AZ433" s="967" t="str" cm="1">
        <f t="array" ref="AZ433">IF(AM433="","",IF(AQ433&lt;&gt;"","",IF(SUMPRODUCT(--(BM27:BM1509=AZ26),--(BL27:BL1509&lt;&gt;""),--ISNUMBER(SEARCH(" "&amp;BL27:BL1509&amp;" ",AP433)))&gt;0,AZ26,"")))</f>
        <v/>
      </c>
      <c r="BA433" s="967" t="str" cm="1">
        <f t="array" ref="BA433">IF(AM433="","",IF(AQ433&lt;&gt;"","",IF(SUMPRODUCT(--(BM27:BM1509=BA26),--(BL27:BL1509&lt;&gt;""),--ISNUMBER(SEARCH(" "&amp;BL27:BL1509&amp;" ",AP433)))&gt;0,BA26,"")))</f>
        <v/>
      </c>
      <c r="BB433" s="967" t="str" cm="1">
        <f t="array" ref="BB433">IF(AM433="","",IF(AQ433&lt;&gt;"","",IF(SUMPRODUCT(--(BM27:BM1509=BB26),--(BL27:BL1509&lt;&gt;""),--ISNUMBER(SEARCH(" "&amp;BL27:BL1509&amp;" ",AP433)))&gt;0,BB26,"")))</f>
        <v/>
      </c>
      <c r="BC433" s="967" t="str" cm="1">
        <f t="array" ref="BC433">IF(AM433="","",IF(AQ433&lt;&gt;"","",IF(SUMPRODUCT(--(BM27:BM1509=BC26),--(BL27:BL1509&lt;&gt;""),--ISNUMBER(SEARCH(" "&amp;BL27:BL1509&amp;" ",AP433)))&gt;0,BC26,"")))</f>
        <v/>
      </c>
      <c r="BD433" s="967" t="str" cm="1">
        <f t="array" ref="BD433">IF(AM433="","",IF(AQ433&lt;&gt;"","",IF(SUMPRODUCT(--(BM27:BM1509=BD26),--(BL27:BL1509&lt;&gt;""),--ISNUMBER(SEARCH(" "&amp;BL27:BL1509&amp;" ",AP433)))&gt;0,BD26,"")))</f>
        <v/>
      </c>
      <c r="BE433" s="967" t="str" cm="1">
        <f t="array" ref="BE433">IF(AM433="","",IF(AQ433&lt;&gt;"","",IF(SUMPRODUCT(--(BM27:BM1509=BE26),--(BL27:BL1509&lt;&gt;""),--ISNUMBER(SEARCH(" "&amp;BL27:BL1509&amp;" ",AP433)))&gt;0,BE26,"")))</f>
        <v/>
      </c>
      <c r="BF433" s="967" t="str" cm="1">
        <f t="array" ref="BF433">IF(AM433="","",IF(AQ433&lt;&gt;"","",IF(SUMPRODUCT(--(BM27:BM1509=BF26),--(BL27:BL1509&lt;&gt;""),--ISNUMBER(SEARCH(" "&amp;BL27:BL1509&amp;" ",AP433)))&gt;0,BF26,"")))</f>
        <v/>
      </c>
      <c r="BG433" s="967" t="str" cm="1">
        <f t="array" ref="BG433">IF(AM433="","",IF(AQ433&lt;&gt;"","",IF(SUMPRODUCT(--(BM27:BM1509=BG26),--(BL27:BL1509&lt;&gt;""),--ISNUMBER(SEARCH(" "&amp;BL27:BL1509&amp;" ",AP433)))&gt;0,BG26,"")))</f>
        <v/>
      </c>
      <c r="BH433" s="967" t="str" cm="1">
        <f t="array" ref="BH433">IF(AM433="","",IF(AQ433&lt;&gt;"","",IF(SUMPRODUCT(--(BM27:BM1509=BH26),--(BL27:BL1509&lt;&gt;""),--ISNUMBER(SEARCH(" "&amp;BL27:BL1509&amp;" ",AP433)))&gt;0,BH26,"")))</f>
        <v/>
      </c>
      <c r="BI433" s="967" t="str" cm="1">
        <f t="array" ref="BI433">IF(AM433="","",IF(AQ433&lt;&gt;"","",IF(SUMPRODUCT(--(BM27:BM1509=BI26),--(BL27:BL1509&lt;&gt;""),--ISNUMBER(SEARCH(" "&amp;BL27:BL1509&amp;" ",AP433)))&gt;0,BI26,"")))</f>
        <v/>
      </c>
      <c r="BJ433" s="967" t="str" cm="1">
        <f t="array" ref="BJ433">IF(AM433="","",IF(AS433&lt;&gt;"",BJ26,IF(AR433&lt;&gt;"","",IF(AQ433&lt;&gt;"","",IF(SUMPRODUCT(--(BM27:BM1509=BJ26),--(BL27:BL1509&lt;&gt;""),--ISNUMBER(SEARCH(" "&amp;BL27:BL1509&amp;" ",AP433)))&gt;0,BJ26,"")))))</f>
        <v/>
      </c>
      <c r="BL433" s="968" t="s">
        <v>2201</v>
      </c>
      <c r="BM433" s="968" t="s">
        <v>1597</v>
      </c>
      <c r="CM433" s="49">
        <v>1</v>
      </c>
    </row>
    <row r="434" spans="4:91" ht="30" customHeight="1">
      <c r="D434" s="674"/>
      <c r="E434" s="680"/>
      <c r="F434" s="681"/>
      <c r="G434" s="680"/>
      <c r="H434" s="682"/>
      <c r="I434" s="891"/>
      <c r="J434" s="892"/>
      <c r="K434" s="745"/>
      <c r="L434" s="893"/>
      <c r="M434" s="894"/>
      <c r="N434" s="895"/>
      <c r="O434" s="896"/>
      <c r="P434" s="137"/>
      <c r="Q434" s="897"/>
      <c r="R434" s="751"/>
      <c r="S434" s="898"/>
      <c r="T434" s="753"/>
      <c r="U434" s="899"/>
      <c r="V434" s="900"/>
      <c r="W434" s="756"/>
      <c r="X434" s="764"/>
      <c r="AB434" s="65"/>
      <c r="AC434" s="984" t="str">
        <f t="shared" si="89"/>
        <v/>
      </c>
      <c r="AD434" s="982"/>
      <c r="AF434" s="964" t="str">
        <f>IF(AG434="","",COUNTIF(AG27:AG434,"&lt;&gt;"))</f>
        <v/>
      </c>
      <c r="AG434" s="965" t="str" cm="1">
        <f t="array" ref="AG434">IF(AK434="","",IF(LEN(AK434)&lt;=MAX(10,AF22),AK434,IFERROR(LEFT(AK434,LOOKUP(2,1/(MID(AK434,ROW(10:509),1)=" ")/(ROW(10:509)&lt;=MAX(10,AF22)),ROW(10:509))-1),LEFT(AK434,MAX(10,AF22)))))</f>
        <v/>
      </c>
      <c r="AH434" s="964" t="str">
        <f t="shared" si="90"/>
        <v/>
      </c>
      <c r="AI434" s="964" t="str">
        <f t="shared" si="91"/>
        <v/>
      </c>
      <c r="AJ434" s="964" t="str">
        <f>IF(AL433&lt;&gt;"",AJ433,IF(AJ433&lt;MAX(Z27:Z326),AJ433+1,""))</f>
        <v/>
      </c>
      <c r="AK434" s="965" t="str">
        <f>IF(AJ434="","",IF(AL433&lt;&gt;"",AL433,INDEX(AD27:AD326,MATCH(AJ434,Z27:Z326,0))))</f>
        <v/>
      </c>
      <c r="AL434" s="965" t="str">
        <f t="shared" si="92"/>
        <v/>
      </c>
      <c r="AM434" s="965" t="str">
        <f t="shared" si="93"/>
        <v/>
      </c>
      <c r="AN434" s="964" t="str">
        <f t="shared" si="94"/>
        <v/>
      </c>
      <c r="AO434" s="964" t="str">
        <f t="shared" si="95"/>
        <v/>
      </c>
      <c r="AP434" s="965" t="str">
        <f t="shared" si="96"/>
        <v/>
      </c>
      <c r="AQ434" s="964" t="str">
        <f>IF(AM434="","",IF(COUNTIF(BO27:BO309,TRIM(AP434))&gt;0,"EXCLUSION EXACTE",""))</f>
        <v/>
      </c>
      <c r="AR434" s="964" t="str" cm="1">
        <f t="array" ref="AR434">IF(AM434="","",IF(SUMPRODUCT(--(BO27:BO309&lt;&gt;""),--ISNUMBER(SEARCH(" "&amp;BO27:BO309&amp;" ",AP434)))&gt;0,"BLOQUE MOLLUSQUES",""))</f>
        <v/>
      </c>
      <c r="AS434" s="964" t="str" cm="1">
        <f t="array" ref="AS434">IF(AM434="","",IF(SUMPRODUCT(--(BS27:BS309&lt;&gt;""),--ISNUMBER(SEARCH(" "&amp;BS27:BS309&amp;" ",AP434)))&gt;0,"FORCE MOLLUSQUES",""))</f>
        <v/>
      </c>
      <c r="AT434" s="965" t="str">
        <f t="shared" si="97"/>
        <v/>
      </c>
      <c r="AU434" s="965" t="str">
        <f t="shared" si="99"/>
        <v/>
      </c>
      <c r="AV434" s="964" t="str">
        <f t="shared" si="98"/>
        <v/>
      </c>
      <c r="AW434" s="964" t="str" cm="1">
        <f t="array" ref="AW434">IF(AM434="","",IF(AQ434&lt;&gt;"","",IF(SUMPRODUCT(--(BM27:BM1509=AW26),--(BL27:BL1509&lt;&gt;""),--ISNUMBER(SEARCH(" "&amp;BL27:BL1509&amp;" ",AP434)))&gt;0,AW26,"")))</f>
        <v/>
      </c>
      <c r="AX434" s="964" t="str" cm="1">
        <f t="array" ref="AX434">IF(AM434="","",IF(AQ434&lt;&gt;"","",IF(SUMPRODUCT(--(BM27:BM1509=AX26),--(BL27:BL1509&lt;&gt;""),--ISNUMBER(SEARCH(" "&amp;BL27:BL1509&amp;" ",AP434)))&gt;0,AX26,"")))</f>
        <v/>
      </c>
      <c r="AY434" s="964" t="str" cm="1">
        <f t="array" ref="AY434">IF(AM434="","",IF(AQ434&lt;&gt;"","",IF(SUMPRODUCT(--(BM27:BM1509=AY26),--(BL27:BL1509&lt;&gt;""),--ISNUMBER(SEARCH(" "&amp;BL27:BL1509&amp;" ",AP434)))&gt;0,AY26,"")))</f>
        <v/>
      </c>
      <c r="AZ434" s="964" t="str" cm="1">
        <f t="array" ref="AZ434">IF(AM434="","",IF(AQ434&lt;&gt;"","",IF(SUMPRODUCT(--(BM27:BM1509=AZ26),--(BL27:BL1509&lt;&gt;""),--ISNUMBER(SEARCH(" "&amp;BL27:BL1509&amp;" ",AP434)))&gt;0,AZ26,"")))</f>
        <v/>
      </c>
      <c r="BA434" s="964" t="str" cm="1">
        <f t="array" ref="BA434">IF(AM434="","",IF(AQ434&lt;&gt;"","",IF(SUMPRODUCT(--(BM27:BM1509=BA26),--(BL27:BL1509&lt;&gt;""),--ISNUMBER(SEARCH(" "&amp;BL27:BL1509&amp;" ",AP434)))&gt;0,BA26,"")))</f>
        <v/>
      </c>
      <c r="BB434" s="964" t="str" cm="1">
        <f t="array" ref="BB434">IF(AM434="","",IF(AQ434&lt;&gt;"","",IF(SUMPRODUCT(--(BM27:BM1509=BB26),--(BL27:BL1509&lt;&gt;""),--ISNUMBER(SEARCH(" "&amp;BL27:BL1509&amp;" ",AP434)))&gt;0,BB26,"")))</f>
        <v/>
      </c>
      <c r="BC434" s="964" t="str" cm="1">
        <f t="array" ref="BC434">IF(AM434="","",IF(AQ434&lt;&gt;"","",IF(SUMPRODUCT(--(BM27:BM1509=BC26),--(BL27:BL1509&lt;&gt;""),--ISNUMBER(SEARCH(" "&amp;BL27:BL1509&amp;" ",AP434)))&gt;0,BC26,"")))</f>
        <v/>
      </c>
      <c r="BD434" s="964" t="str" cm="1">
        <f t="array" ref="BD434">IF(AM434="","",IF(AQ434&lt;&gt;"","",IF(SUMPRODUCT(--(BM27:BM1509=BD26),--(BL27:BL1509&lt;&gt;""),--ISNUMBER(SEARCH(" "&amp;BL27:BL1509&amp;" ",AP434)))&gt;0,BD26,"")))</f>
        <v/>
      </c>
      <c r="BE434" s="964" t="str" cm="1">
        <f t="array" ref="BE434">IF(AM434="","",IF(AQ434&lt;&gt;"","",IF(SUMPRODUCT(--(BM27:BM1509=BE26),--(BL27:BL1509&lt;&gt;""),--ISNUMBER(SEARCH(" "&amp;BL27:BL1509&amp;" ",AP434)))&gt;0,BE26,"")))</f>
        <v/>
      </c>
      <c r="BF434" s="964" t="str" cm="1">
        <f t="array" ref="BF434">IF(AM434="","",IF(AQ434&lt;&gt;"","",IF(SUMPRODUCT(--(BM27:BM1509=BF26),--(BL27:BL1509&lt;&gt;""),--ISNUMBER(SEARCH(" "&amp;BL27:BL1509&amp;" ",AP434)))&gt;0,BF26,"")))</f>
        <v/>
      </c>
      <c r="BG434" s="964" t="str" cm="1">
        <f t="array" ref="BG434">IF(AM434="","",IF(AQ434&lt;&gt;"","",IF(SUMPRODUCT(--(BM27:BM1509=BG26),--(BL27:BL1509&lt;&gt;""),--ISNUMBER(SEARCH(" "&amp;BL27:BL1509&amp;" ",AP434)))&gt;0,BG26,"")))</f>
        <v/>
      </c>
      <c r="BH434" s="964" t="str" cm="1">
        <f t="array" ref="BH434">IF(AM434="","",IF(AQ434&lt;&gt;"","",IF(SUMPRODUCT(--(BM27:BM1509=BH26),--(BL27:BL1509&lt;&gt;""),--ISNUMBER(SEARCH(" "&amp;BL27:BL1509&amp;" ",AP434)))&gt;0,BH26,"")))</f>
        <v/>
      </c>
      <c r="BI434" s="964" t="str" cm="1">
        <f t="array" ref="BI434">IF(AM434="","",IF(AQ434&lt;&gt;"","",IF(SUMPRODUCT(--(BM27:BM1509=BI26),--(BL27:BL1509&lt;&gt;""),--ISNUMBER(SEARCH(" "&amp;BL27:BL1509&amp;" ",AP434)))&gt;0,BI26,"")))</f>
        <v/>
      </c>
      <c r="BJ434" s="964" t="str" cm="1">
        <f t="array" ref="BJ434">IF(AM434="","",IF(AS434&lt;&gt;"",BJ26,IF(AR434&lt;&gt;"","",IF(AQ434&lt;&gt;"","",IF(SUMPRODUCT(--(BM27:BM1509=BJ26),--(BL27:BL1509&lt;&gt;""),--ISNUMBER(SEARCH(" "&amp;BL27:BL1509&amp;" ",AP434)))&gt;0,BJ26,"")))))</f>
        <v/>
      </c>
      <c r="BL434" s="964" t="s">
        <v>2202</v>
      </c>
      <c r="BM434" s="964" t="s">
        <v>1597</v>
      </c>
      <c r="CM434" s="49">
        <v>1</v>
      </c>
    </row>
    <row r="435" spans="4:91" ht="30" customHeight="1">
      <c r="D435" s="674"/>
      <c r="E435" s="680"/>
      <c r="F435" s="681"/>
      <c r="G435" s="680"/>
      <c r="H435" s="682"/>
      <c r="I435" s="891"/>
      <c r="J435" s="892"/>
      <c r="K435" s="745"/>
      <c r="L435" s="893"/>
      <c r="M435" s="894"/>
      <c r="N435" s="895"/>
      <c r="O435" s="896"/>
      <c r="P435" s="137"/>
      <c r="Q435" s="897"/>
      <c r="R435" s="751"/>
      <c r="S435" s="898"/>
      <c r="T435" s="753"/>
      <c r="U435" s="899"/>
      <c r="V435" s="900"/>
      <c r="W435" s="756"/>
      <c r="X435" s="764"/>
      <c r="AB435" s="65"/>
      <c r="AC435" s="984" t="str">
        <f t="shared" si="89"/>
        <v/>
      </c>
      <c r="AD435" s="982"/>
      <c r="AF435" s="963" t="str">
        <f>IF(AG435="","",COUNTIF(AG27:AG435,"&lt;&gt;"))</f>
        <v/>
      </c>
      <c r="AG435" s="958" t="str" cm="1">
        <f t="array" ref="AG435">IF(AK435="","",IF(LEN(AK435)&lt;=MAX(10,AF22),AK435,IFERROR(LEFT(AK435,LOOKUP(2,1/(MID(AK435,ROW(10:509),1)=" ")/(ROW(10:509)&lt;=MAX(10,AF22)),ROW(10:509))-1),LEFT(AK435,MAX(10,AF22)))))</f>
        <v/>
      </c>
      <c r="AH435" s="963" t="str">
        <f t="shared" si="90"/>
        <v/>
      </c>
      <c r="AI435" s="963" t="str">
        <f t="shared" si="91"/>
        <v/>
      </c>
      <c r="AJ435" s="964" t="str">
        <f>IF(AL434&lt;&gt;"",AJ434,IF(AJ434&lt;MAX(Z27:Z326),AJ434+1,""))</f>
        <v/>
      </c>
      <c r="AK435" s="965" t="str">
        <f>IF(AJ435="","",IF(AL434&lt;&gt;"",AL434,INDEX(AD27:AD326,MATCH(AJ435,Z27:Z326,0))))</f>
        <v/>
      </c>
      <c r="AL435" s="965" t="str">
        <f t="shared" si="92"/>
        <v/>
      </c>
      <c r="AM435" s="966" t="str">
        <f t="shared" si="93"/>
        <v/>
      </c>
      <c r="AN435" s="967" t="str">
        <f t="shared" si="94"/>
        <v/>
      </c>
      <c r="AO435" s="967" t="str">
        <f t="shared" si="95"/>
        <v/>
      </c>
      <c r="AP435" s="966" t="str">
        <f t="shared" si="96"/>
        <v/>
      </c>
      <c r="AQ435" s="967" t="str">
        <f>IF(AM435="","",IF(COUNTIF(BO27:BO309,TRIM(AP435))&gt;0,"EXCLUSION EXACTE",""))</f>
        <v/>
      </c>
      <c r="AR435" s="967" t="str" cm="1">
        <f t="array" ref="AR435">IF(AM435="","",IF(SUMPRODUCT(--(BO27:BO309&lt;&gt;""),--ISNUMBER(SEARCH(" "&amp;BO27:BO309&amp;" ",AP435)))&gt;0,"BLOQUE MOLLUSQUES",""))</f>
        <v/>
      </c>
      <c r="AS435" s="967" t="str" cm="1">
        <f t="array" ref="AS435">IF(AM435="","",IF(SUMPRODUCT(--(BS27:BS309&lt;&gt;""),--ISNUMBER(SEARCH(" "&amp;BS27:BS309&amp;" ",AP435)))&gt;0,"FORCE MOLLUSQUES",""))</f>
        <v/>
      </c>
      <c r="AT435" s="966" t="str">
        <f t="shared" si="97"/>
        <v/>
      </c>
      <c r="AU435" s="966" t="str">
        <f t="shared" si="99"/>
        <v/>
      </c>
      <c r="AV435" s="967" t="str">
        <f t="shared" si="98"/>
        <v/>
      </c>
      <c r="AW435" s="967" t="str" cm="1">
        <f t="array" ref="AW435">IF(AM435="","",IF(AQ435&lt;&gt;"","",IF(SUMPRODUCT(--(BM27:BM1509=AW26),--(BL27:BL1509&lt;&gt;""),--ISNUMBER(SEARCH(" "&amp;BL27:BL1509&amp;" ",AP435)))&gt;0,AW26,"")))</f>
        <v/>
      </c>
      <c r="AX435" s="967" t="str" cm="1">
        <f t="array" ref="AX435">IF(AM435="","",IF(AQ435&lt;&gt;"","",IF(SUMPRODUCT(--(BM27:BM1509=AX26),--(BL27:BL1509&lt;&gt;""),--ISNUMBER(SEARCH(" "&amp;BL27:BL1509&amp;" ",AP435)))&gt;0,AX26,"")))</f>
        <v/>
      </c>
      <c r="AY435" s="967" t="str" cm="1">
        <f t="array" ref="AY435">IF(AM435="","",IF(AQ435&lt;&gt;"","",IF(SUMPRODUCT(--(BM27:BM1509=AY26),--(BL27:BL1509&lt;&gt;""),--ISNUMBER(SEARCH(" "&amp;BL27:BL1509&amp;" ",AP435)))&gt;0,AY26,"")))</f>
        <v/>
      </c>
      <c r="AZ435" s="967" t="str" cm="1">
        <f t="array" ref="AZ435">IF(AM435="","",IF(AQ435&lt;&gt;"","",IF(SUMPRODUCT(--(BM27:BM1509=AZ26),--(BL27:BL1509&lt;&gt;""),--ISNUMBER(SEARCH(" "&amp;BL27:BL1509&amp;" ",AP435)))&gt;0,AZ26,"")))</f>
        <v/>
      </c>
      <c r="BA435" s="967" t="str" cm="1">
        <f t="array" ref="BA435">IF(AM435="","",IF(AQ435&lt;&gt;"","",IF(SUMPRODUCT(--(BM27:BM1509=BA26),--(BL27:BL1509&lt;&gt;""),--ISNUMBER(SEARCH(" "&amp;BL27:BL1509&amp;" ",AP435)))&gt;0,BA26,"")))</f>
        <v/>
      </c>
      <c r="BB435" s="967" t="str" cm="1">
        <f t="array" ref="BB435">IF(AM435="","",IF(AQ435&lt;&gt;"","",IF(SUMPRODUCT(--(BM27:BM1509=BB26),--(BL27:BL1509&lt;&gt;""),--ISNUMBER(SEARCH(" "&amp;BL27:BL1509&amp;" ",AP435)))&gt;0,BB26,"")))</f>
        <v/>
      </c>
      <c r="BC435" s="967" t="str" cm="1">
        <f t="array" ref="BC435">IF(AM435="","",IF(AQ435&lt;&gt;"","",IF(SUMPRODUCT(--(BM27:BM1509=BC26),--(BL27:BL1509&lt;&gt;""),--ISNUMBER(SEARCH(" "&amp;BL27:BL1509&amp;" ",AP435)))&gt;0,BC26,"")))</f>
        <v/>
      </c>
      <c r="BD435" s="967" t="str" cm="1">
        <f t="array" ref="BD435">IF(AM435="","",IF(AQ435&lt;&gt;"","",IF(SUMPRODUCT(--(BM27:BM1509=BD26),--(BL27:BL1509&lt;&gt;""),--ISNUMBER(SEARCH(" "&amp;BL27:BL1509&amp;" ",AP435)))&gt;0,BD26,"")))</f>
        <v/>
      </c>
      <c r="BE435" s="967" t="str" cm="1">
        <f t="array" ref="BE435">IF(AM435="","",IF(AQ435&lt;&gt;"","",IF(SUMPRODUCT(--(BM27:BM1509=BE26),--(BL27:BL1509&lt;&gt;""),--ISNUMBER(SEARCH(" "&amp;BL27:BL1509&amp;" ",AP435)))&gt;0,BE26,"")))</f>
        <v/>
      </c>
      <c r="BF435" s="967" t="str" cm="1">
        <f t="array" ref="BF435">IF(AM435="","",IF(AQ435&lt;&gt;"","",IF(SUMPRODUCT(--(BM27:BM1509=BF26),--(BL27:BL1509&lt;&gt;""),--ISNUMBER(SEARCH(" "&amp;BL27:BL1509&amp;" ",AP435)))&gt;0,BF26,"")))</f>
        <v/>
      </c>
      <c r="BG435" s="967" t="str" cm="1">
        <f t="array" ref="BG435">IF(AM435="","",IF(AQ435&lt;&gt;"","",IF(SUMPRODUCT(--(BM27:BM1509=BG26),--(BL27:BL1509&lt;&gt;""),--ISNUMBER(SEARCH(" "&amp;BL27:BL1509&amp;" ",AP435)))&gt;0,BG26,"")))</f>
        <v/>
      </c>
      <c r="BH435" s="967" t="str" cm="1">
        <f t="array" ref="BH435">IF(AM435="","",IF(AQ435&lt;&gt;"","",IF(SUMPRODUCT(--(BM27:BM1509=BH26),--(BL27:BL1509&lt;&gt;""),--ISNUMBER(SEARCH(" "&amp;BL27:BL1509&amp;" ",AP435)))&gt;0,BH26,"")))</f>
        <v/>
      </c>
      <c r="BI435" s="967" t="str" cm="1">
        <f t="array" ref="BI435">IF(AM435="","",IF(AQ435&lt;&gt;"","",IF(SUMPRODUCT(--(BM27:BM1509=BI26),--(BL27:BL1509&lt;&gt;""),--ISNUMBER(SEARCH(" "&amp;BL27:BL1509&amp;" ",AP435)))&gt;0,BI26,"")))</f>
        <v/>
      </c>
      <c r="BJ435" s="967" t="str" cm="1">
        <f t="array" ref="BJ435">IF(AM435="","",IF(AS435&lt;&gt;"",BJ26,IF(AR435&lt;&gt;"","",IF(AQ435&lt;&gt;"","",IF(SUMPRODUCT(--(BM27:BM1509=BJ26),--(BL27:BL1509&lt;&gt;""),--ISNUMBER(SEARCH(" "&amp;BL27:BL1509&amp;" ",AP435)))&gt;0,BJ26,"")))))</f>
        <v/>
      </c>
      <c r="BL435" s="968" t="s">
        <v>2203</v>
      </c>
      <c r="BM435" s="968" t="s">
        <v>1597</v>
      </c>
      <c r="CM435" s="49">
        <v>1</v>
      </c>
    </row>
    <row r="436" spans="4:91" ht="30" customHeight="1">
      <c r="D436" s="674"/>
      <c r="E436" s="680"/>
      <c r="F436" s="681"/>
      <c r="G436" s="680"/>
      <c r="H436" s="682"/>
      <c r="I436" s="891"/>
      <c r="J436" s="892"/>
      <c r="K436" s="745"/>
      <c r="L436" s="893"/>
      <c r="M436" s="894"/>
      <c r="N436" s="895"/>
      <c r="O436" s="896"/>
      <c r="P436" s="137"/>
      <c r="Q436" s="897"/>
      <c r="R436" s="751"/>
      <c r="S436" s="898"/>
      <c r="T436" s="753"/>
      <c r="U436" s="899"/>
      <c r="V436" s="900"/>
      <c r="W436" s="756"/>
      <c r="X436" s="764"/>
      <c r="AB436" s="65"/>
      <c r="AC436" s="984" t="str">
        <f t="shared" si="89"/>
        <v/>
      </c>
      <c r="AD436" s="982"/>
      <c r="AF436" s="964" t="str">
        <f>IF(AG436="","",COUNTIF(AG27:AG436,"&lt;&gt;"))</f>
        <v/>
      </c>
      <c r="AG436" s="965" t="str" cm="1">
        <f t="array" ref="AG436">IF(AK436="","",IF(LEN(AK436)&lt;=MAX(10,AF22),AK436,IFERROR(LEFT(AK436,LOOKUP(2,1/(MID(AK436,ROW(10:509),1)=" ")/(ROW(10:509)&lt;=MAX(10,AF22)),ROW(10:509))-1),LEFT(AK436,MAX(10,AF22)))))</f>
        <v/>
      </c>
      <c r="AH436" s="964" t="str">
        <f t="shared" si="90"/>
        <v/>
      </c>
      <c r="AI436" s="964" t="str">
        <f t="shared" si="91"/>
        <v/>
      </c>
      <c r="AJ436" s="964" t="str">
        <f>IF(AL435&lt;&gt;"",AJ435,IF(AJ435&lt;MAX(Z27:Z326),AJ435+1,""))</f>
        <v/>
      </c>
      <c r="AK436" s="965" t="str">
        <f>IF(AJ436="","",IF(AL435&lt;&gt;"",AL435,INDEX(AD27:AD326,MATCH(AJ436,Z27:Z326,0))))</f>
        <v/>
      </c>
      <c r="AL436" s="965" t="str">
        <f t="shared" si="92"/>
        <v/>
      </c>
      <c r="AM436" s="965" t="str">
        <f t="shared" si="93"/>
        <v/>
      </c>
      <c r="AN436" s="964" t="str">
        <f t="shared" si="94"/>
        <v/>
      </c>
      <c r="AO436" s="964" t="str">
        <f t="shared" si="95"/>
        <v/>
      </c>
      <c r="AP436" s="965" t="str">
        <f t="shared" si="96"/>
        <v/>
      </c>
      <c r="AQ436" s="964" t="str">
        <f>IF(AM436="","",IF(COUNTIF(BO27:BO309,TRIM(AP436))&gt;0,"EXCLUSION EXACTE",""))</f>
        <v/>
      </c>
      <c r="AR436" s="964" t="str" cm="1">
        <f t="array" ref="AR436">IF(AM436="","",IF(SUMPRODUCT(--(BO27:BO309&lt;&gt;""),--ISNUMBER(SEARCH(" "&amp;BO27:BO309&amp;" ",AP436)))&gt;0,"BLOQUE MOLLUSQUES",""))</f>
        <v/>
      </c>
      <c r="AS436" s="964" t="str" cm="1">
        <f t="array" ref="AS436">IF(AM436="","",IF(SUMPRODUCT(--(BS27:BS309&lt;&gt;""),--ISNUMBER(SEARCH(" "&amp;BS27:BS309&amp;" ",AP436)))&gt;0,"FORCE MOLLUSQUES",""))</f>
        <v/>
      </c>
      <c r="AT436" s="965" t="str">
        <f t="shared" si="97"/>
        <v/>
      </c>
      <c r="AU436" s="965" t="str">
        <f t="shared" si="99"/>
        <v/>
      </c>
      <c r="AV436" s="964" t="str">
        <f t="shared" si="98"/>
        <v/>
      </c>
      <c r="AW436" s="964" t="str" cm="1">
        <f t="array" ref="AW436">IF(AM436="","",IF(AQ436&lt;&gt;"","",IF(SUMPRODUCT(--(BM27:BM1509=AW26),--(BL27:BL1509&lt;&gt;""),--ISNUMBER(SEARCH(" "&amp;BL27:BL1509&amp;" ",AP436)))&gt;0,AW26,"")))</f>
        <v/>
      </c>
      <c r="AX436" s="964" t="str" cm="1">
        <f t="array" ref="AX436">IF(AM436="","",IF(AQ436&lt;&gt;"","",IF(SUMPRODUCT(--(BM27:BM1509=AX26),--(BL27:BL1509&lt;&gt;""),--ISNUMBER(SEARCH(" "&amp;BL27:BL1509&amp;" ",AP436)))&gt;0,AX26,"")))</f>
        <v/>
      </c>
      <c r="AY436" s="964" t="str" cm="1">
        <f t="array" ref="AY436">IF(AM436="","",IF(AQ436&lt;&gt;"","",IF(SUMPRODUCT(--(BM27:BM1509=AY26),--(BL27:BL1509&lt;&gt;""),--ISNUMBER(SEARCH(" "&amp;BL27:BL1509&amp;" ",AP436)))&gt;0,AY26,"")))</f>
        <v/>
      </c>
      <c r="AZ436" s="964" t="str" cm="1">
        <f t="array" ref="AZ436">IF(AM436="","",IF(AQ436&lt;&gt;"","",IF(SUMPRODUCT(--(BM27:BM1509=AZ26),--(BL27:BL1509&lt;&gt;""),--ISNUMBER(SEARCH(" "&amp;BL27:BL1509&amp;" ",AP436)))&gt;0,AZ26,"")))</f>
        <v/>
      </c>
      <c r="BA436" s="964" t="str" cm="1">
        <f t="array" ref="BA436">IF(AM436="","",IF(AQ436&lt;&gt;"","",IF(SUMPRODUCT(--(BM27:BM1509=BA26),--(BL27:BL1509&lt;&gt;""),--ISNUMBER(SEARCH(" "&amp;BL27:BL1509&amp;" ",AP436)))&gt;0,BA26,"")))</f>
        <v/>
      </c>
      <c r="BB436" s="964" t="str" cm="1">
        <f t="array" ref="BB436">IF(AM436="","",IF(AQ436&lt;&gt;"","",IF(SUMPRODUCT(--(BM27:BM1509=BB26),--(BL27:BL1509&lt;&gt;""),--ISNUMBER(SEARCH(" "&amp;BL27:BL1509&amp;" ",AP436)))&gt;0,BB26,"")))</f>
        <v/>
      </c>
      <c r="BC436" s="964" t="str" cm="1">
        <f t="array" ref="BC436">IF(AM436="","",IF(AQ436&lt;&gt;"","",IF(SUMPRODUCT(--(BM27:BM1509=BC26),--(BL27:BL1509&lt;&gt;""),--ISNUMBER(SEARCH(" "&amp;BL27:BL1509&amp;" ",AP436)))&gt;0,BC26,"")))</f>
        <v/>
      </c>
      <c r="BD436" s="964" t="str" cm="1">
        <f t="array" ref="BD436">IF(AM436="","",IF(AQ436&lt;&gt;"","",IF(SUMPRODUCT(--(BM27:BM1509=BD26),--(BL27:BL1509&lt;&gt;""),--ISNUMBER(SEARCH(" "&amp;BL27:BL1509&amp;" ",AP436)))&gt;0,BD26,"")))</f>
        <v/>
      </c>
      <c r="BE436" s="964" t="str" cm="1">
        <f t="array" ref="BE436">IF(AM436="","",IF(AQ436&lt;&gt;"","",IF(SUMPRODUCT(--(BM27:BM1509=BE26),--(BL27:BL1509&lt;&gt;""),--ISNUMBER(SEARCH(" "&amp;BL27:BL1509&amp;" ",AP436)))&gt;0,BE26,"")))</f>
        <v/>
      </c>
      <c r="BF436" s="964" t="str" cm="1">
        <f t="array" ref="BF436">IF(AM436="","",IF(AQ436&lt;&gt;"","",IF(SUMPRODUCT(--(BM27:BM1509=BF26),--(BL27:BL1509&lt;&gt;""),--ISNUMBER(SEARCH(" "&amp;BL27:BL1509&amp;" ",AP436)))&gt;0,BF26,"")))</f>
        <v/>
      </c>
      <c r="BG436" s="964" t="str" cm="1">
        <f t="array" ref="BG436">IF(AM436="","",IF(AQ436&lt;&gt;"","",IF(SUMPRODUCT(--(BM27:BM1509=BG26),--(BL27:BL1509&lt;&gt;""),--ISNUMBER(SEARCH(" "&amp;BL27:BL1509&amp;" ",AP436)))&gt;0,BG26,"")))</f>
        <v/>
      </c>
      <c r="BH436" s="964" t="str" cm="1">
        <f t="array" ref="BH436">IF(AM436="","",IF(AQ436&lt;&gt;"","",IF(SUMPRODUCT(--(BM27:BM1509=BH26),--(BL27:BL1509&lt;&gt;""),--ISNUMBER(SEARCH(" "&amp;BL27:BL1509&amp;" ",AP436)))&gt;0,BH26,"")))</f>
        <v/>
      </c>
      <c r="BI436" s="964" t="str" cm="1">
        <f t="array" ref="BI436">IF(AM436="","",IF(AQ436&lt;&gt;"","",IF(SUMPRODUCT(--(BM27:BM1509=BI26),--(BL27:BL1509&lt;&gt;""),--ISNUMBER(SEARCH(" "&amp;BL27:BL1509&amp;" ",AP436)))&gt;0,BI26,"")))</f>
        <v/>
      </c>
      <c r="BJ436" s="964" t="str" cm="1">
        <f t="array" ref="BJ436">IF(AM436="","",IF(AS436&lt;&gt;"",BJ26,IF(AR436&lt;&gt;"","",IF(AQ436&lt;&gt;"","",IF(SUMPRODUCT(--(BM27:BM1509=BJ26),--(BL27:BL1509&lt;&gt;""),--ISNUMBER(SEARCH(" "&amp;BL27:BL1509&amp;" ",AP436)))&gt;0,BJ26,"")))))</f>
        <v/>
      </c>
      <c r="BL436" s="964" t="s">
        <v>2398</v>
      </c>
      <c r="BM436" s="964" t="s">
        <v>1597</v>
      </c>
      <c r="CM436" s="49">
        <v>1</v>
      </c>
    </row>
    <row r="437" spans="4:91" ht="30" customHeight="1">
      <c r="D437" s="674"/>
      <c r="E437" s="680"/>
      <c r="F437" s="681"/>
      <c r="G437" s="680"/>
      <c r="H437" s="682"/>
      <c r="I437" s="891"/>
      <c r="J437" s="892"/>
      <c r="K437" s="745"/>
      <c r="L437" s="893"/>
      <c r="M437" s="894"/>
      <c r="N437" s="895"/>
      <c r="O437" s="896"/>
      <c r="P437" s="137"/>
      <c r="Q437" s="897"/>
      <c r="R437" s="751"/>
      <c r="S437" s="898"/>
      <c r="T437" s="753"/>
      <c r="U437" s="899"/>
      <c r="V437" s="900"/>
      <c r="W437" s="756"/>
      <c r="X437" s="764"/>
      <c r="AB437" s="65"/>
      <c r="AC437" s="984" t="str">
        <f t="shared" si="89"/>
        <v/>
      </c>
      <c r="AD437" s="982"/>
      <c r="AF437" s="963" t="str">
        <f>IF(AG437="","",COUNTIF(AG27:AG437,"&lt;&gt;"))</f>
        <v/>
      </c>
      <c r="AG437" s="958" t="str" cm="1">
        <f t="array" ref="AG437">IF(AK437="","",IF(LEN(AK437)&lt;=MAX(10,AF22),AK437,IFERROR(LEFT(AK437,LOOKUP(2,1/(MID(AK437,ROW(10:509),1)=" ")/(ROW(10:509)&lt;=MAX(10,AF22)),ROW(10:509))-1),LEFT(AK437,MAX(10,AF22)))))</f>
        <v/>
      </c>
      <c r="AH437" s="963" t="str">
        <f t="shared" si="90"/>
        <v/>
      </c>
      <c r="AI437" s="963" t="str">
        <f t="shared" si="91"/>
        <v/>
      </c>
      <c r="AJ437" s="964" t="str">
        <f>IF(AL436&lt;&gt;"",AJ436,IF(AJ436&lt;MAX(Z27:Z326),AJ436+1,""))</f>
        <v/>
      </c>
      <c r="AK437" s="965" t="str">
        <f>IF(AJ437="","",IF(AL436&lt;&gt;"",AL436,INDEX(AD27:AD326,MATCH(AJ437,Z27:Z326,0))))</f>
        <v/>
      </c>
      <c r="AL437" s="965" t="str">
        <f t="shared" si="92"/>
        <v/>
      </c>
      <c r="AM437" s="966" t="str">
        <f t="shared" si="93"/>
        <v/>
      </c>
      <c r="AN437" s="967" t="str">
        <f t="shared" si="94"/>
        <v/>
      </c>
      <c r="AO437" s="967" t="str">
        <f t="shared" si="95"/>
        <v/>
      </c>
      <c r="AP437" s="966" t="str">
        <f t="shared" si="96"/>
        <v/>
      </c>
      <c r="AQ437" s="967" t="str">
        <f>IF(AM437="","",IF(COUNTIF(BO27:BO309,TRIM(AP437))&gt;0,"EXCLUSION EXACTE",""))</f>
        <v/>
      </c>
      <c r="AR437" s="967" t="str" cm="1">
        <f t="array" ref="AR437">IF(AM437="","",IF(SUMPRODUCT(--(BO27:BO309&lt;&gt;""),--ISNUMBER(SEARCH(" "&amp;BO27:BO309&amp;" ",AP437)))&gt;0,"BLOQUE MOLLUSQUES",""))</f>
        <v/>
      </c>
      <c r="AS437" s="967" t="str" cm="1">
        <f t="array" ref="AS437">IF(AM437="","",IF(SUMPRODUCT(--(BS27:BS309&lt;&gt;""),--ISNUMBER(SEARCH(" "&amp;BS27:BS309&amp;" ",AP437)))&gt;0,"FORCE MOLLUSQUES",""))</f>
        <v/>
      </c>
      <c r="AT437" s="966" t="str">
        <f t="shared" si="97"/>
        <v/>
      </c>
      <c r="AU437" s="966" t="str">
        <f t="shared" si="99"/>
        <v/>
      </c>
      <c r="AV437" s="967" t="str">
        <f t="shared" si="98"/>
        <v/>
      </c>
      <c r="AW437" s="967" t="str" cm="1">
        <f t="array" ref="AW437">IF(AM437="","",IF(AQ437&lt;&gt;"","",IF(SUMPRODUCT(--(BM27:BM1509=AW26),--(BL27:BL1509&lt;&gt;""),--ISNUMBER(SEARCH(" "&amp;BL27:BL1509&amp;" ",AP437)))&gt;0,AW26,"")))</f>
        <v/>
      </c>
      <c r="AX437" s="967" t="str" cm="1">
        <f t="array" ref="AX437">IF(AM437="","",IF(AQ437&lt;&gt;"","",IF(SUMPRODUCT(--(BM27:BM1509=AX26),--(BL27:BL1509&lt;&gt;""),--ISNUMBER(SEARCH(" "&amp;BL27:BL1509&amp;" ",AP437)))&gt;0,AX26,"")))</f>
        <v/>
      </c>
      <c r="AY437" s="967" t="str" cm="1">
        <f t="array" ref="AY437">IF(AM437="","",IF(AQ437&lt;&gt;"","",IF(SUMPRODUCT(--(BM27:BM1509=AY26),--(BL27:BL1509&lt;&gt;""),--ISNUMBER(SEARCH(" "&amp;BL27:BL1509&amp;" ",AP437)))&gt;0,AY26,"")))</f>
        <v/>
      </c>
      <c r="AZ437" s="967" t="str" cm="1">
        <f t="array" ref="AZ437">IF(AM437="","",IF(AQ437&lt;&gt;"","",IF(SUMPRODUCT(--(BM27:BM1509=AZ26),--(BL27:BL1509&lt;&gt;""),--ISNUMBER(SEARCH(" "&amp;BL27:BL1509&amp;" ",AP437)))&gt;0,AZ26,"")))</f>
        <v/>
      </c>
      <c r="BA437" s="967" t="str" cm="1">
        <f t="array" ref="BA437">IF(AM437="","",IF(AQ437&lt;&gt;"","",IF(SUMPRODUCT(--(BM27:BM1509=BA26),--(BL27:BL1509&lt;&gt;""),--ISNUMBER(SEARCH(" "&amp;BL27:BL1509&amp;" ",AP437)))&gt;0,BA26,"")))</f>
        <v/>
      </c>
      <c r="BB437" s="967" t="str" cm="1">
        <f t="array" ref="BB437">IF(AM437="","",IF(AQ437&lt;&gt;"","",IF(SUMPRODUCT(--(BM27:BM1509=BB26),--(BL27:BL1509&lt;&gt;""),--ISNUMBER(SEARCH(" "&amp;BL27:BL1509&amp;" ",AP437)))&gt;0,BB26,"")))</f>
        <v/>
      </c>
      <c r="BC437" s="967" t="str" cm="1">
        <f t="array" ref="BC437">IF(AM437="","",IF(AQ437&lt;&gt;"","",IF(SUMPRODUCT(--(BM27:BM1509=BC26),--(BL27:BL1509&lt;&gt;""),--ISNUMBER(SEARCH(" "&amp;BL27:BL1509&amp;" ",AP437)))&gt;0,BC26,"")))</f>
        <v/>
      </c>
      <c r="BD437" s="967" t="str" cm="1">
        <f t="array" ref="BD437">IF(AM437="","",IF(AQ437&lt;&gt;"","",IF(SUMPRODUCT(--(BM27:BM1509=BD26),--(BL27:BL1509&lt;&gt;""),--ISNUMBER(SEARCH(" "&amp;BL27:BL1509&amp;" ",AP437)))&gt;0,BD26,"")))</f>
        <v/>
      </c>
      <c r="BE437" s="967" t="str" cm="1">
        <f t="array" ref="BE437">IF(AM437="","",IF(AQ437&lt;&gt;"","",IF(SUMPRODUCT(--(BM27:BM1509=BE26),--(BL27:BL1509&lt;&gt;""),--ISNUMBER(SEARCH(" "&amp;BL27:BL1509&amp;" ",AP437)))&gt;0,BE26,"")))</f>
        <v/>
      </c>
      <c r="BF437" s="967" t="str" cm="1">
        <f t="array" ref="BF437">IF(AM437="","",IF(AQ437&lt;&gt;"","",IF(SUMPRODUCT(--(BM27:BM1509=BF26),--(BL27:BL1509&lt;&gt;""),--ISNUMBER(SEARCH(" "&amp;BL27:BL1509&amp;" ",AP437)))&gt;0,BF26,"")))</f>
        <v/>
      </c>
      <c r="BG437" s="967" t="str" cm="1">
        <f t="array" ref="BG437">IF(AM437="","",IF(AQ437&lt;&gt;"","",IF(SUMPRODUCT(--(BM27:BM1509=BG26),--(BL27:BL1509&lt;&gt;""),--ISNUMBER(SEARCH(" "&amp;BL27:BL1509&amp;" ",AP437)))&gt;0,BG26,"")))</f>
        <v/>
      </c>
      <c r="BH437" s="967" t="str" cm="1">
        <f t="array" ref="BH437">IF(AM437="","",IF(AQ437&lt;&gt;"","",IF(SUMPRODUCT(--(BM27:BM1509=BH26),--(BL27:BL1509&lt;&gt;""),--ISNUMBER(SEARCH(" "&amp;BL27:BL1509&amp;" ",AP437)))&gt;0,BH26,"")))</f>
        <v/>
      </c>
      <c r="BI437" s="967" t="str" cm="1">
        <f t="array" ref="BI437">IF(AM437="","",IF(AQ437&lt;&gt;"","",IF(SUMPRODUCT(--(BM27:BM1509=BI26),--(BL27:BL1509&lt;&gt;""),--ISNUMBER(SEARCH(" "&amp;BL27:BL1509&amp;" ",AP437)))&gt;0,BI26,"")))</f>
        <v/>
      </c>
      <c r="BJ437" s="967" t="str" cm="1">
        <f t="array" ref="BJ437">IF(AM437="","",IF(AS437&lt;&gt;"",BJ26,IF(AR437&lt;&gt;"","",IF(AQ437&lt;&gt;"","",IF(SUMPRODUCT(--(BM27:BM1509=BJ26),--(BL27:BL1509&lt;&gt;""),--ISNUMBER(SEARCH(" "&amp;BL27:BL1509&amp;" ",AP437)))&gt;0,BJ26,"")))))</f>
        <v/>
      </c>
      <c r="BL437" s="968" t="s">
        <v>2399</v>
      </c>
      <c r="BM437" s="968" t="s">
        <v>1597</v>
      </c>
      <c r="CM437" s="49">
        <v>1</v>
      </c>
    </row>
    <row r="438" spans="4:91" ht="30" customHeight="1">
      <c r="D438" s="674"/>
      <c r="E438" s="680"/>
      <c r="F438" s="681"/>
      <c r="G438" s="680"/>
      <c r="H438" s="682"/>
      <c r="I438" s="891"/>
      <c r="J438" s="892"/>
      <c r="K438" s="745"/>
      <c r="L438" s="893"/>
      <c r="M438" s="894"/>
      <c r="N438" s="895"/>
      <c r="O438" s="896"/>
      <c r="P438" s="137"/>
      <c r="Q438" s="897"/>
      <c r="R438" s="751"/>
      <c r="S438" s="898"/>
      <c r="T438" s="753"/>
      <c r="U438" s="899"/>
      <c r="V438" s="900"/>
      <c r="W438" s="756"/>
      <c r="X438" s="764"/>
      <c r="AB438" s="65"/>
      <c r="AC438" s="984" t="str">
        <f t="shared" si="89"/>
        <v/>
      </c>
      <c r="AD438" s="982"/>
      <c r="AF438" s="964" t="str">
        <f>IF(AG438="","",COUNTIF(AG27:AG438,"&lt;&gt;"))</f>
        <v/>
      </c>
      <c r="AG438" s="965" t="str" cm="1">
        <f t="array" ref="AG438">IF(AK438="","",IF(LEN(AK438)&lt;=MAX(10,AF22),AK438,IFERROR(LEFT(AK438,LOOKUP(2,1/(MID(AK438,ROW(10:509),1)=" ")/(ROW(10:509)&lt;=MAX(10,AF22)),ROW(10:509))-1),LEFT(AK438,MAX(10,AF22)))))</f>
        <v/>
      </c>
      <c r="AH438" s="964" t="str">
        <f t="shared" si="90"/>
        <v/>
      </c>
      <c r="AI438" s="964" t="str">
        <f t="shared" si="91"/>
        <v/>
      </c>
      <c r="AJ438" s="964" t="str">
        <f>IF(AL437&lt;&gt;"",AJ437,IF(AJ437&lt;MAX(Z27:Z326),AJ437+1,""))</f>
        <v/>
      </c>
      <c r="AK438" s="965" t="str">
        <f>IF(AJ438="","",IF(AL437&lt;&gt;"",AL437,INDEX(AD27:AD326,MATCH(AJ438,Z27:Z326,0))))</f>
        <v/>
      </c>
      <c r="AL438" s="965" t="str">
        <f t="shared" si="92"/>
        <v/>
      </c>
      <c r="AM438" s="965" t="str">
        <f t="shared" si="93"/>
        <v/>
      </c>
      <c r="AN438" s="964" t="str">
        <f t="shared" si="94"/>
        <v/>
      </c>
      <c r="AO438" s="964" t="str">
        <f t="shared" si="95"/>
        <v/>
      </c>
      <c r="AP438" s="965" t="str">
        <f t="shared" si="96"/>
        <v/>
      </c>
      <c r="AQ438" s="964" t="str">
        <f>IF(AM438="","",IF(COUNTIF(BO27:BO309,TRIM(AP438))&gt;0,"EXCLUSION EXACTE",""))</f>
        <v/>
      </c>
      <c r="AR438" s="964" t="str" cm="1">
        <f t="array" ref="AR438">IF(AM438="","",IF(SUMPRODUCT(--(BO27:BO309&lt;&gt;""),--ISNUMBER(SEARCH(" "&amp;BO27:BO309&amp;" ",AP438)))&gt;0,"BLOQUE MOLLUSQUES",""))</f>
        <v/>
      </c>
      <c r="AS438" s="964" t="str" cm="1">
        <f t="array" ref="AS438">IF(AM438="","",IF(SUMPRODUCT(--(BS27:BS309&lt;&gt;""),--ISNUMBER(SEARCH(" "&amp;BS27:BS309&amp;" ",AP438)))&gt;0,"FORCE MOLLUSQUES",""))</f>
        <v/>
      </c>
      <c r="AT438" s="965" t="str">
        <f t="shared" si="97"/>
        <v/>
      </c>
      <c r="AU438" s="965" t="str">
        <f t="shared" si="99"/>
        <v/>
      </c>
      <c r="AV438" s="964" t="str">
        <f t="shared" si="98"/>
        <v/>
      </c>
      <c r="AW438" s="964" t="str" cm="1">
        <f t="array" ref="AW438">IF(AM438="","",IF(AQ438&lt;&gt;"","",IF(SUMPRODUCT(--(BM27:BM1509=AW26),--(BL27:BL1509&lt;&gt;""),--ISNUMBER(SEARCH(" "&amp;BL27:BL1509&amp;" ",AP438)))&gt;0,AW26,"")))</f>
        <v/>
      </c>
      <c r="AX438" s="964" t="str" cm="1">
        <f t="array" ref="AX438">IF(AM438="","",IF(AQ438&lt;&gt;"","",IF(SUMPRODUCT(--(BM27:BM1509=AX26),--(BL27:BL1509&lt;&gt;""),--ISNUMBER(SEARCH(" "&amp;BL27:BL1509&amp;" ",AP438)))&gt;0,AX26,"")))</f>
        <v/>
      </c>
      <c r="AY438" s="964" t="str" cm="1">
        <f t="array" ref="AY438">IF(AM438="","",IF(AQ438&lt;&gt;"","",IF(SUMPRODUCT(--(BM27:BM1509=AY26),--(BL27:BL1509&lt;&gt;""),--ISNUMBER(SEARCH(" "&amp;BL27:BL1509&amp;" ",AP438)))&gt;0,AY26,"")))</f>
        <v/>
      </c>
      <c r="AZ438" s="964" t="str" cm="1">
        <f t="array" ref="AZ438">IF(AM438="","",IF(AQ438&lt;&gt;"","",IF(SUMPRODUCT(--(BM27:BM1509=AZ26),--(BL27:BL1509&lt;&gt;""),--ISNUMBER(SEARCH(" "&amp;BL27:BL1509&amp;" ",AP438)))&gt;0,AZ26,"")))</f>
        <v/>
      </c>
      <c r="BA438" s="964" t="str" cm="1">
        <f t="array" ref="BA438">IF(AM438="","",IF(AQ438&lt;&gt;"","",IF(SUMPRODUCT(--(BM27:BM1509=BA26),--(BL27:BL1509&lt;&gt;""),--ISNUMBER(SEARCH(" "&amp;BL27:BL1509&amp;" ",AP438)))&gt;0,BA26,"")))</f>
        <v/>
      </c>
      <c r="BB438" s="964" t="str" cm="1">
        <f t="array" ref="BB438">IF(AM438="","",IF(AQ438&lt;&gt;"","",IF(SUMPRODUCT(--(BM27:BM1509=BB26),--(BL27:BL1509&lt;&gt;""),--ISNUMBER(SEARCH(" "&amp;BL27:BL1509&amp;" ",AP438)))&gt;0,BB26,"")))</f>
        <v/>
      </c>
      <c r="BC438" s="964" t="str" cm="1">
        <f t="array" ref="BC438">IF(AM438="","",IF(AQ438&lt;&gt;"","",IF(SUMPRODUCT(--(BM27:BM1509=BC26),--(BL27:BL1509&lt;&gt;""),--ISNUMBER(SEARCH(" "&amp;BL27:BL1509&amp;" ",AP438)))&gt;0,BC26,"")))</f>
        <v/>
      </c>
      <c r="BD438" s="964" t="str" cm="1">
        <f t="array" ref="BD438">IF(AM438="","",IF(AQ438&lt;&gt;"","",IF(SUMPRODUCT(--(BM27:BM1509=BD26),--(BL27:BL1509&lt;&gt;""),--ISNUMBER(SEARCH(" "&amp;BL27:BL1509&amp;" ",AP438)))&gt;0,BD26,"")))</f>
        <v/>
      </c>
      <c r="BE438" s="964" t="str" cm="1">
        <f t="array" ref="BE438">IF(AM438="","",IF(AQ438&lt;&gt;"","",IF(SUMPRODUCT(--(BM27:BM1509=BE26),--(BL27:BL1509&lt;&gt;""),--ISNUMBER(SEARCH(" "&amp;BL27:BL1509&amp;" ",AP438)))&gt;0,BE26,"")))</f>
        <v/>
      </c>
      <c r="BF438" s="964" t="str" cm="1">
        <f t="array" ref="BF438">IF(AM438="","",IF(AQ438&lt;&gt;"","",IF(SUMPRODUCT(--(BM27:BM1509=BF26),--(BL27:BL1509&lt;&gt;""),--ISNUMBER(SEARCH(" "&amp;BL27:BL1509&amp;" ",AP438)))&gt;0,BF26,"")))</f>
        <v/>
      </c>
      <c r="BG438" s="964" t="str" cm="1">
        <f t="array" ref="BG438">IF(AM438="","",IF(AQ438&lt;&gt;"","",IF(SUMPRODUCT(--(BM27:BM1509=BG26),--(BL27:BL1509&lt;&gt;""),--ISNUMBER(SEARCH(" "&amp;BL27:BL1509&amp;" ",AP438)))&gt;0,BG26,"")))</f>
        <v/>
      </c>
      <c r="BH438" s="964" t="str" cm="1">
        <f t="array" ref="BH438">IF(AM438="","",IF(AQ438&lt;&gt;"","",IF(SUMPRODUCT(--(BM27:BM1509=BH26),--(BL27:BL1509&lt;&gt;""),--ISNUMBER(SEARCH(" "&amp;BL27:BL1509&amp;" ",AP438)))&gt;0,BH26,"")))</f>
        <v/>
      </c>
      <c r="BI438" s="964" t="str" cm="1">
        <f t="array" ref="BI438">IF(AM438="","",IF(AQ438&lt;&gt;"","",IF(SUMPRODUCT(--(BM27:BM1509=BI26),--(BL27:BL1509&lt;&gt;""),--ISNUMBER(SEARCH(" "&amp;BL27:BL1509&amp;" ",AP438)))&gt;0,BI26,"")))</f>
        <v/>
      </c>
      <c r="BJ438" s="964" t="str" cm="1">
        <f t="array" ref="BJ438">IF(AM438="","",IF(AS438&lt;&gt;"",BJ26,IF(AR438&lt;&gt;"","",IF(AQ438&lt;&gt;"","",IF(SUMPRODUCT(--(BM27:BM1509=BJ26),--(BL27:BL1509&lt;&gt;""),--ISNUMBER(SEARCH(" "&amp;BL27:BL1509&amp;" ",AP438)))&gt;0,BJ26,"")))))</f>
        <v/>
      </c>
      <c r="BL438" s="964" t="s">
        <v>574</v>
      </c>
      <c r="BM438" s="964" t="s">
        <v>1597</v>
      </c>
      <c r="CM438" s="49">
        <v>1</v>
      </c>
    </row>
    <row r="439" spans="4:91" ht="30" customHeight="1">
      <c r="D439" s="674"/>
      <c r="E439" s="680"/>
      <c r="F439" s="681"/>
      <c r="G439" s="680"/>
      <c r="H439" s="682"/>
      <c r="I439" s="891"/>
      <c r="J439" s="892"/>
      <c r="K439" s="745"/>
      <c r="L439" s="893"/>
      <c r="M439" s="894"/>
      <c r="N439" s="895"/>
      <c r="O439" s="896"/>
      <c r="P439" s="137"/>
      <c r="Q439" s="897"/>
      <c r="R439" s="751"/>
      <c r="S439" s="898"/>
      <c r="T439" s="753"/>
      <c r="U439" s="899"/>
      <c r="V439" s="900"/>
      <c r="W439" s="756"/>
      <c r="X439" s="764"/>
      <c r="AB439" s="65"/>
      <c r="AC439" s="984" t="str">
        <f t="shared" si="89"/>
        <v/>
      </c>
      <c r="AD439" s="982"/>
      <c r="AF439" s="963" t="str">
        <f>IF(AG439="","",COUNTIF(AG27:AG439,"&lt;&gt;"))</f>
        <v/>
      </c>
      <c r="AG439" s="958" t="str" cm="1">
        <f t="array" ref="AG439">IF(AK439="","",IF(LEN(AK439)&lt;=MAX(10,AF22),AK439,IFERROR(LEFT(AK439,LOOKUP(2,1/(MID(AK439,ROW(10:509),1)=" ")/(ROW(10:509)&lt;=MAX(10,AF22)),ROW(10:509))-1),LEFT(AK439,MAX(10,AF22)))))</f>
        <v/>
      </c>
      <c r="AH439" s="963" t="str">
        <f t="shared" si="90"/>
        <v/>
      </c>
      <c r="AI439" s="963" t="str">
        <f t="shared" si="91"/>
        <v/>
      </c>
      <c r="AJ439" s="964" t="str">
        <f>IF(AL438&lt;&gt;"",AJ438,IF(AJ438&lt;MAX(Z27:Z326),AJ438+1,""))</f>
        <v/>
      </c>
      <c r="AK439" s="965" t="str">
        <f>IF(AJ439="","",IF(AL438&lt;&gt;"",AL438,INDEX(AD27:AD326,MATCH(AJ439,Z27:Z326,0))))</f>
        <v/>
      </c>
      <c r="AL439" s="965" t="str">
        <f t="shared" si="92"/>
        <v/>
      </c>
      <c r="AM439" s="966" t="str">
        <f t="shared" si="93"/>
        <v/>
      </c>
      <c r="AN439" s="967" t="str">
        <f t="shared" si="94"/>
        <v/>
      </c>
      <c r="AO439" s="967" t="str">
        <f t="shared" si="95"/>
        <v/>
      </c>
      <c r="AP439" s="966" t="str">
        <f t="shared" si="96"/>
        <v/>
      </c>
      <c r="AQ439" s="967" t="str">
        <f>IF(AM439="","",IF(COUNTIF(BO27:BO309,TRIM(AP439))&gt;0,"EXCLUSION EXACTE",""))</f>
        <v/>
      </c>
      <c r="AR439" s="967" t="str" cm="1">
        <f t="array" ref="AR439">IF(AM439="","",IF(SUMPRODUCT(--(BO27:BO309&lt;&gt;""),--ISNUMBER(SEARCH(" "&amp;BO27:BO309&amp;" ",AP439)))&gt;0,"BLOQUE MOLLUSQUES",""))</f>
        <v/>
      </c>
      <c r="AS439" s="967" t="str" cm="1">
        <f t="array" ref="AS439">IF(AM439="","",IF(SUMPRODUCT(--(BS27:BS309&lt;&gt;""),--ISNUMBER(SEARCH(" "&amp;BS27:BS309&amp;" ",AP439)))&gt;0,"FORCE MOLLUSQUES",""))</f>
        <v/>
      </c>
      <c r="AT439" s="966" t="str">
        <f t="shared" si="97"/>
        <v/>
      </c>
      <c r="AU439" s="966" t="str">
        <f t="shared" si="99"/>
        <v/>
      </c>
      <c r="AV439" s="967" t="str">
        <f t="shared" si="98"/>
        <v/>
      </c>
      <c r="AW439" s="967" t="str" cm="1">
        <f t="array" ref="AW439">IF(AM439="","",IF(AQ439&lt;&gt;"","",IF(SUMPRODUCT(--(BM27:BM1509=AW26),--(BL27:BL1509&lt;&gt;""),--ISNUMBER(SEARCH(" "&amp;BL27:BL1509&amp;" ",AP439)))&gt;0,AW26,"")))</f>
        <v/>
      </c>
      <c r="AX439" s="967" t="str" cm="1">
        <f t="array" ref="AX439">IF(AM439="","",IF(AQ439&lt;&gt;"","",IF(SUMPRODUCT(--(BM27:BM1509=AX26),--(BL27:BL1509&lt;&gt;""),--ISNUMBER(SEARCH(" "&amp;BL27:BL1509&amp;" ",AP439)))&gt;0,AX26,"")))</f>
        <v/>
      </c>
      <c r="AY439" s="967" t="str" cm="1">
        <f t="array" ref="AY439">IF(AM439="","",IF(AQ439&lt;&gt;"","",IF(SUMPRODUCT(--(BM27:BM1509=AY26),--(BL27:BL1509&lt;&gt;""),--ISNUMBER(SEARCH(" "&amp;BL27:BL1509&amp;" ",AP439)))&gt;0,AY26,"")))</f>
        <v/>
      </c>
      <c r="AZ439" s="967" t="str" cm="1">
        <f t="array" ref="AZ439">IF(AM439="","",IF(AQ439&lt;&gt;"","",IF(SUMPRODUCT(--(BM27:BM1509=AZ26),--(BL27:BL1509&lt;&gt;""),--ISNUMBER(SEARCH(" "&amp;BL27:BL1509&amp;" ",AP439)))&gt;0,AZ26,"")))</f>
        <v/>
      </c>
      <c r="BA439" s="967" t="str" cm="1">
        <f t="array" ref="BA439">IF(AM439="","",IF(AQ439&lt;&gt;"","",IF(SUMPRODUCT(--(BM27:BM1509=BA26),--(BL27:BL1509&lt;&gt;""),--ISNUMBER(SEARCH(" "&amp;BL27:BL1509&amp;" ",AP439)))&gt;0,BA26,"")))</f>
        <v/>
      </c>
      <c r="BB439" s="967" t="str" cm="1">
        <f t="array" ref="BB439">IF(AM439="","",IF(AQ439&lt;&gt;"","",IF(SUMPRODUCT(--(BM27:BM1509=BB26),--(BL27:BL1509&lt;&gt;""),--ISNUMBER(SEARCH(" "&amp;BL27:BL1509&amp;" ",AP439)))&gt;0,BB26,"")))</f>
        <v/>
      </c>
      <c r="BC439" s="967" t="str" cm="1">
        <f t="array" ref="BC439">IF(AM439="","",IF(AQ439&lt;&gt;"","",IF(SUMPRODUCT(--(BM27:BM1509=BC26),--(BL27:BL1509&lt;&gt;""),--ISNUMBER(SEARCH(" "&amp;BL27:BL1509&amp;" ",AP439)))&gt;0,BC26,"")))</f>
        <v/>
      </c>
      <c r="BD439" s="967" t="str" cm="1">
        <f t="array" ref="BD439">IF(AM439="","",IF(AQ439&lt;&gt;"","",IF(SUMPRODUCT(--(BM27:BM1509=BD26),--(BL27:BL1509&lt;&gt;""),--ISNUMBER(SEARCH(" "&amp;BL27:BL1509&amp;" ",AP439)))&gt;0,BD26,"")))</f>
        <v/>
      </c>
      <c r="BE439" s="967" t="str" cm="1">
        <f t="array" ref="BE439">IF(AM439="","",IF(AQ439&lt;&gt;"","",IF(SUMPRODUCT(--(BM27:BM1509=BE26),--(BL27:BL1509&lt;&gt;""),--ISNUMBER(SEARCH(" "&amp;BL27:BL1509&amp;" ",AP439)))&gt;0,BE26,"")))</f>
        <v/>
      </c>
      <c r="BF439" s="967" t="str" cm="1">
        <f t="array" ref="BF439">IF(AM439="","",IF(AQ439&lt;&gt;"","",IF(SUMPRODUCT(--(BM27:BM1509=BF26),--(BL27:BL1509&lt;&gt;""),--ISNUMBER(SEARCH(" "&amp;BL27:BL1509&amp;" ",AP439)))&gt;0,BF26,"")))</f>
        <v/>
      </c>
      <c r="BG439" s="967" t="str" cm="1">
        <f t="array" ref="BG439">IF(AM439="","",IF(AQ439&lt;&gt;"","",IF(SUMPRODUCT(--(BM27:BM1509=BG26),--(BL27:BL1509&lt;&gt;""),--ISNUMBER(SEARCH(" "&amp;BL27:BL1509&amp;" ",AP439)))&gt;0,BG26,"")))</f>
        <v/>
      </c>
      <c r="BH439" s="967" t="str" cm="1">
        <f t="array" ref="BH439">IF(AM439="","",IF(AQ439&lt;&gt;"","",IF(SUMPRODUCT(--(BM27:BM1509=BH26),--(BL27:BL1509&lt;&gt;""),--ISNUMBER(SEARCH(" "&amp;BL27:BL1509&amp;" ",AP439)))&gt;0,BH26,"")))</f>
        <v/>
      </c>
      <c r="BI439" s="967" t="str" cm="1">
        <f t="array" ref="BI439">IF(AM439="","",IF(AQ439&lt;&gt;"","",IF(SUMPRODUCT(--(BM27:BM1509=BI26),--(BL27:BL1509&lt;&gt;""),--ISNUMBER(SEARCH(" "&amp;BL27:BL1509&amp;" ",AP439)))&gt;0,BI26,"")))</f>
        <v/>
      </c>
      <c r="BJ439" s="967" t="str" cm="1">
        <f t="array" ref="BJ439">IF(AM439="","",IF(AS439&lt;&gt;"",BJ26,IF(AR439&lt;&gt;"","",IF(AQ439&lt;&gt;"","",IF(SUMPRODUCT(--(BM27:BM1509=BJ26),--(BL27:BL1509&lt;&gt;""),--ISNUMBER(SEARCH(" "&amp;BL27:BL1509&amp;" ",AP439)))&gt;0,BJ26,"")))))</f>
        <v/>
      </c>
      <c r="BL439" s="968" t="s">
        <v>575</v>
      </c>
      <c r="BM439" s="968" t="s">
        <v>1597</v>
      </c>
      <c r="CM439" s="49">
        <v>1</v>
      </c>
    </row>
    <row r="440" spans="4:91" ht="30" customHeight="1">
      <c r="D440" s="674"/>
      <c r="E440" s="680"/>
      <c r="F440" s="681"/>
      <c r="G440" s="680"/>
      <c r="H440" s="682"/>
      <c r="I440" s="891"/>
      <c r="J440" s="892"/>
      <c r="K440" s="745"/>
      <c r="L440" s="893"/>
      <c r="M440" s="894"/>
      <c r="N440" s="895"/>
      <c r="O440" s="896"/>
      <c r="P440" s="137"/>
      <c r="Q440" s="897"/>
      <c r="R440" s="751"/>
      <c r="S440" s="898"/>
      <c r="T440" s="753"/>
      <c r="U440" s="899"/>
      <c r="V440" s="900"/>
      <c r="W440" s="756"/>
      <c r="X440" s="764"/>
      <c r="AB440" s="65"/>
      <c r="AC440" s="984" t="str">
        <f t="shared" si="89"/>
        <v/>
      </c>
      <c r="AD440" s="982"/>
      <c r="AF440" s="964" t="str">
        <f>IF(AG440="","",COUNTIF(AG27:AG440,"&lt;&gt;"))</f>
        <v/>
      </c>
      <c r="AG440" s="965" t="str" cm="1">
        <f t="array" ref="AG440">IF(AK440="","",IF(LEN(AK440)&lt;=MAX(10,AF22),AK440,IFERROR(LEFT(AK440,LOOKUP(2,1/(MID(AK440,ROW(10:509),1)=" ")/(ROW(10:509)&lt;=MAX(10,AF22)),ROW(10:509))-1),LEFT(AK440,MAX(10,AF22)))))</f>
        <v/>
      </c>
      <c r="AH440" s="964" t="str">
        <f t="shared" si="90"/>
        <v/>
      </c>
      <c r="AI440" s="964" t="str">
        <f t="shared" si="91"/>
        <v/>
      </c>
      <c r="AJ440" s="964" t="str">
        <f>IF(AL439&lt;&gt;"",AJ439,IF(AJ439&lt;MAX(Z27:Z326),AJ439+1,""))</f>
        <v/>
      </c>
      <c r="AK440" s="965" t="str">
        <f>IF(AJ440="","",IF(AL439&lt;&gt;"",AL439,INDEX(AD27:AD326,MATCH(AJ440,Z27:Z326,0))))</f>
        <v/>
      </c>
      <c r="AL440" s="965" t="str">
        <f t="shared" si="92"/>
        <v/>
      </c>
      <c r="AM440" s="965" t="str">
        <f t="shared" si="93"/>
        <v/>
      </c>
      <c r="AN440" s="964" t="str">
        <f t="shared" si="94"/>
        <v/>
      </c>
      <c r="AO440" s="964" t="str">
        <f t="shared" si="95"/>
        <v/>
      </c>
      <c r="AP440" s="965" t="str">
        <f t="shared" si="96"/>
        <v/>
      </c>
      <c r="AQ440" s="964" t="str">
        <f>IF(AM440="","",IF(COUNTIF(BO27:BO309,TRIM(AP440))&gt;0,"EXCLUSION EXACTE",""))</f>
        <v/>
      </c>
      <c r="AR440" s="964" t="str" cm="1">
        <f t="array" ref="AR440">IF(AM440="","",IF(SUMPRODUCT(--(BO27:BO309&lt;&gt;""),--ISNUMBER(SEARCH(" "&amp;BO27:BO309&amp;" ",AP440)))&gt;0,"BLOQUE MOLLUSQUES",""))</f>
        <v/>
      </c>
      <c r="AS440" s="964" t="str" cm="1">
        <f t="array" ref="AS440">IF(AM440="","",IF(SUMPRODUCT(--(BS27:BS309&lt;&gt;""),--ISNUMBER(SEARCH(" "&amp;BS27:BS309&amp;" ",AP440)))&gt;0,"FORCE MOLLUSQUES",""))</f>
        <v/>
      </c>
      <c r="AT440" s="965" t="str">
        <f t="shared" si="97"/>
        <v/>
      </c>
      <c r="AU440" s="965" t="str">
        <f t="shared" si="99"/>
        <v/>
      </c>
      <c r="AV440" s="964" t="str">
        <f t="shared" si="98"/>
        <v/>
      </c>
      <c r="AW440" s="964" t="str" cm="1">
        <f t="array" ref="AW440">IF(AM440="","",IF(AQ440&lt;&gt;"","",IF(SUMPRODUCT(--(BM27:BM1509=AW26),--(BL27:BL1509&lt;&gt;""),--ISNUMBER(SEARCH(" "&amp;BL27:BL1509&amp;" ",AP440)))&gt;0,AW26,"")))</f>
        <v/>
      </c>
      <c r="AX440" s="964" t="str" cm="1">
        <f t="array" ref="AX440">IF(AM440="","",IF(AQ440&lt;&gt;"","",IF(SUMPRODUCT(--(BM27:BM1509=AX26),--(BL27:BL1509&lt;&gt;""),--ISNUMBER(SEARCH(" "&amp;BL27:BL1509&amp;" ",AP440)))&gt;0,AX26,"")))</f>
        <v/>
      </c>
      <c r="AY440" s="964" t="str" cm="1">
        <f t="array" ref="AY440">IF(AM440="","",IF(AQ440&lt;&gt;"","",IF(SUMPRODUCT(--(BM27:BM1509=AY26),--(BL27:BL1509&lt;&gt;""),--ISNUMBER(SEARCH(" "&amp;BL27:BL1509&amp;" ",AP440)))&gt;0,AY26,"")))</f>
        <v/>
      </c>
      <c r="AZ440" s="964" t="str" cm="1">
        <f t="array" ref="AZ440">IF(AM440="","",IF(AQ440&lt;&gt;"","",IF(SUMPRODUCT(--(BM27:BM1509=AZ26),--(BL27:BL1509&lt;&gt;""),--ISNUMBER(SEARCH(" "&amp;BL27:BL1509&amp;" ",AP440)))&gt;0,AZ26,"")))</f>
        <v/>
      </c>
      <c r="BA440" s="964" t="str" cm="1">
        <f t="array" ref="BA440">IF(AM440="","",IF(AQ440&lt;&gt;"","",IF(SUMPRODUCT(--(BM27:BM1509=BA26),--(BL27:BL1509&lt;&gt;""),--ISNUMBER(SEARCH(" "&amp;BL27:BL1509&amp;" ",AP440)))&gt;0,BA26,"")))</f>
        <v/>
      </c>
      <c r="BB440" s="964" t="str" cm="1">
        <f t="array" ref="BB440">IF(AM440="","",IF(AQ440&lt;&gt;"","",IF(SUMPRODUCT(--(BM27:BM1509=BB26),--(BL27:BL1509&lt;&gt;""),--ISNUMBER(SEARCH(" "&amp;BL27:BL1509&amp;" ",AP440)))&gt;0,BB26,"")))</f>
        <v/>
      </c>
      <c r="BC440" s="964" t="str" cm="1">
        <f t="array" ref="BC440">IF(AM440="","",IF(AQ440&lt;&gt;"","",IF(SUMPRODUCT(--(BM27:BM1509=BC26),--(BL27:BL1509&lt;&gt;""),--ISNUMBER(SEARCH(" "&amp;BL27:BL1509&amp;" ",AP440)))&gt;0,BC26,"")))</f>
        <v/>
      </c>
      <c r="BD440" s="964" t="str" cm="1">
        <f t="array" ref="BD440">IF(AM440="","",IF(AQ440&lt;&gt;"","",IF(SUMPRODUCT(--(BM27:BM1509=BD26),--(BL27:BL1509&lt;&gt;""),--ISNUMBER(SEARCH(" "&amp;BL27:BL1509&amp;" ",AP440)))&gt;0,BD26,"")))</f>
        <v/>
      </c>
      <c r="BE440" s="964" t="str" cm="1">
        <f t="array" ref="BE440">IF(AM440="","",IF(AQ440&lt;&gt;"","",IF(SUMPRODUCT(--(BM27:BM1509=BE26),--(BL27:BL1509&lt;&gt;""),--ISNUMBER(SEARCH(" "&amp;BL27:BL1509&amp;" ",AP440)))&gt;0,BE26,"")))</f>
        <v/>
      </c>
      <c r="BF440" s="964" t="str" cm="1">
        <f t="array" ref="BF440">IF(AM440="","",IF(AQ440&lt;&gt;"","",IF(SUMPRODUCT(--(BM27:BM1509=BF26),--(BL27:BL1509&lt;&gt;""),--ISNUMBER(SEARCH(" "&amp;BL27:BL1509&amp;" ",AP440)))&gt;0,BF26,"")))</f>
        <v/>
      </c>
      <c r="BG440" s="964" t="str" cm="1">
        <f t="array" ref="BG440">IF(AM440="","",IF(AQ440&lt;&gt;"","",IF(SUMPRODUCT(--(BM27:BM1509=BG26),--(BL27:BL1509&lt;&gt;""),--ISNUMBER(SEARCH(" "&amp;BL27:BL1509&amp;" ",AP440)))&gt;0,BG26,"")))</f>
        <v/>
      </c>
      <c r="BH440" s="964" t="str" cm="1">
        <f t="array" ref="BH440">IF(AM440="","",IF(AQ440&lt;&gt;"","",IF(SUMPRODUCT(--(BM27:BM1509=BH26),--(BL27:BL1509&lt;&gt;""),--ISNUMBER(SEARCH(" "&amp;BL27:BL1509&amp;" ",AP440)))&gt;0,BH26,"")))</f>
        <v/>
      </c>
      <c r="BI440" s="964" t="str" cm="1">
        <f t="array" ref="BI440">IF(AM440="","",IF(AQ440&lt;&gt;"","",IF(SUMPRODUCT(--(BM27:BM1509=BI26),--(BL27:BL1509&lt;&gt;""),--ISNUMBER(SEARCH(" "&amp;BL27:BL1509&amp;" ",AP440)))&gt;0,BI26,"")))</f>
        <v/>
      </c>
      <c r="BJ440" s="964" t="str" cm="1">
        <f t="array" ref="BJ440">IF(AM440="","",IF(AS440&lt;&gt;"",BJ26,IF(AR440&lt;&gt;"","",IF(AQ440&lt;&gt;"","",IF(SUMPRODUCT(--(BM27:BM1509=BJ26),--(BL27:BL1509&lt;&gt;""),--ISNUMBER(SEARCH(" "&amp;BL27:BL1509&amp;" ",AP440)))&gt;0,BJ26,"")))))</f>
        <v/>
      </c>
      <c r="BL440" s="964" t="s">
        <v>141</v>
      </c>
      <c r="BM440" s="964" t="s">
        <v>1597</v>
      </c>
      <c r="CM440" s="49">
        <v>1</v>
      </c>
    </row>
    <row r="441" spans="4:91" ht="30" customHeight="1">
      <c r="D441" s="674"/>
      <c r="E441" s="680"/>
      <c r="F441" s="681"/>
      <c r="G441" s="680"/>
      <c r="H441" s="682"/>
      <c r="I441" s="891"/>
      <c r="J441" s="892"/>
      <c r="K441" s="745"/>
      <c r="L441" s="893"/>
      <c r="M441" s="894"/>
      <c r="N441" s="895"/>
      <c r="O441" s="896"/>
      <c r="P441" s="137"/>
      <c r="Q441" s="897"/>
      <c r="R441" s="751"/>
      <c r="S441" s="898"/>
      <c r="T441" s="753"/>
      <c r="U441" s="899"/>
      <c r="V441" s="900"/>
      <c r="W441" s="756"/>
      <c r="X441" s="764"/>
      <c r="AB441" s="65"/>
      <c r="AC441" s="984" t="str">
        <f t="shared" si="89"/>
        <v/>
      </c>
      <c r="AD441" s="982"/>
      <c r="AF441" s="963" t="str">
        <f>IF(AG441="","",COUNTIF(AG27:AG441,"&lt;&gt;"))</f>
        <v/>
      </c>
      <c r="AG441" s="958" t="str" cm="1">
        <f t="array" ref="AG441">IF(AK441="","",IF(LEN(AK441)&lt;=MAX(10,AF22),AK441,IFERROR(LEFT(AK441,LOOKUP(2,1/(MID(AK441,ROW(10:509),1)=" ")/(ROW(10:509)&lt;=MAX(10,AF22)),ROW(10:509))-1),LEFT(AK441,MAX(10,AF22)))))</f>
        <v/>
      </c>
      <c r="AH441" s="963" t="str">
        <f t="shared" si="90"/>
        <v/>
      </c>
      <c r="AI441" s="963" t="str">
        <f t="shared" si="91"/>
        <v/>
      </c>
      <c r="AJ441" s="964" t="str">
        <f>IF(AL440&lt;&gt;"",AJ440,IF(AJ440&lt;MAX(Z27:Z326),AJ440+1,""))</f>
        <v/>
      </c>
      <c r="AK441" s="965" t="str">
        <f>IF(AJ441="","",IF(AL440&lt;&gt;"",AL440,INDEX(AD27:AD326,MATCH(AJ441,Z27:Z326,0))))</f>
        <v/>
      </c>
      <c r="AL441" s="965" t="str">
        <f t="shared" si="92"/>
        <v/>
      </c>
      <c r="AM441" s="966" t="str">
        <f t="shared" si="93"/>
        <v/>
      </c>
      <c r="AN441" s="967" t="str">
        <f t="shared" si="94"/>
        <v/>
      </c>
      <c r="AO441" s="967" t="str">
        <f t="shared" si="95"/>
        <v/>
      </c>
      <c r="AP441" s="966" t="str">
        <f t="shared" si="96"/>
        <v/>
      </c>
      <c r="AQ441" s="967" t="str">
        <f>IF(AM441="","",IF(COUNTIF(BO27:BO309,TRIM(AP441))&gt;0,"EXCLUSION EXACTE",""))</f>
        <v/>
      </c>
      <c r="AR441" s="967" t="str" cm="1">
        <f t="array" ref="AR441">IF(AM441="","",IF(SUMPRODUCT(--(BO27:BO309&lt;&gt;""),--ISNUMBER(SEARCH(" "&amp;BO27:BO309&amp;" ",AP441)))&gt;0,"BLOQUE MOLLUSQUES",""))</f>
        <v/>
      </c>
      <c r="AS441" s="967" t="str" cm="1">
        <f t="array" ref="AS441">IF(AM441="","",IF(SUMPRODUCT(--(BS27:BS309&lt;&gt;""),--ISNUMBER(SEARCH(" "&amp;BS27:BS309&amp;" ",AP441)))&gt;0,"FORCE MOLLUSQUES",""))</f>
        <v/>
      </c>
      <c r="AT441" s="966" t="str">
        <f t="shared" si="97"/>
        <v/>
      </c>
      <c r="AU441" s="966" t="str">
        <f t="shared" si="99"/>
        <v/>
      </c>
      <c r="AV441" s="967" t="str">
        <f t="shared" si="98"/>
        <v/>
      </c>
      <c r="AW441" s="967" t="str" cm="1">
        <f t="array" ref="AW441">IF(AM441="","",IF(AQ441&lt;&gt;"","",IF(SUMPRODUCT(--(BM27:BM1509=AW26),--(BL27:BL1509&lt;&gt;""),--ISNUMBER(SEARCH(" "&amp;BL27:BL1509&amp;" ",AP441)))&gt;0,AW26,"")))</f>
        <v/>
      </c>
      <c r="AX441" s="967" t="str" cm="1">
        <f t="array" ref="AX441">IF(AM441="","",IF(AQ441&lt;&gt;"","",IF(SUMPRODUCT(--(BM27:BM1509=AX26),--(BL27:BL1509&lt;&gt;""),--ISNUMBER(SEARCH(" "&amp;BL27:BL1509&amp;" ",AP441)))&gt;0,AX26,"")))</f>
        <v/>
      </c>
      <c r="AY441" s="967" t="str" cm="1">
        <f t="array" ref="AY441">IF(AM441="","",IF(AQ441&lt;&gt;"","",IF(SUMPRODUCT(--(BM27:BM1509=AY26),--(BL27:BL1509&lt;&gt;""),--ISNUMBER(SEARCH(" "&amp;BL27:BL1509&amp;" ",AP441)))&gt;0,AY26,"")))</f>
        <v/>
      </c>
      <c r="AZ441" s="967" t="str" cm="1">
        <f t="array" ref="AZ441">IF(AM441="","",IF(AQ441&lt;&gt;"","",IF(SUMPRODUCT(--(BM27:BM1509=AZ26),--(BL27:BL1509&lt;&gt;""),--ISNUMBER(SEARCH(" "&amp;BL27:BL1509&amp;" ",AP441)))&gt;0,AZ26,"")))</f>
        <v/>
      </c>
      <c r="BA441" s="967" t="str" cm="1">
        <f t="array" ref="BA441">IF(AM441="","",IF(AQ441&lt;&gt;"","",IF(SUMPRODUCT(--(BM27:BM1509=BA26),--(BL27:BL1509&lt;&gt;""),--ISNUMBER(SEARCH(" "&amp;BL27:BL1509&amp;" ",AP441)))&gt;0,BA26,"")))</f>
        <v/>
      </c>
      <c r="BB441" s="967" t="str" cm="1">
        <f t="array" ref="BB441">IF(AM441="","",IF(AQ441&lt;&gt;"","",IF(SUMPRODUCT(--(BM27:BM1509=BB26),--(BL27:BL1509&lt;&gt;""),--ISNUMBER(SEARCH(" "&amp;BL27:BL1509&amp;" ",AP441)))&gt;0,BB26,"")))</f>
        <v/>
      </c>
      <c r="BC441" s="967" t="str" cm="1">
        <f t="array" ref="BC441">IF(AM441="","",IF(AQ441&lt;&gt;"","",IF(SUMPRODUCT(--(BM27:BM1509=BC26),--(BL27:BL1509&lt;&gt;""),--ISNUMBER(SEARCH(" "&amp;BL27:BL1509&amp;" ",AP441)))&gt;0,BC26,"")))</f>
        <v/>
      </c>
      <c r="BD441" s="967" t="str" cm="1">
        <f t="array" ref="BD441">IF(AM441="","",IF(AQ441&lt;&gt;"","",IF(SUMPRODUCT(--(BM27:BM1509=BD26),--(BL27:BL1509&lt;&gt;""),--ISNUMBER(SEARCH(" "&amp;BL27:BL1509&amp;" ",AP441)))&gt;0,BD26,"")))</f>
        <v/>
      </c>
      <c r="BE441" s="967" t="str" cm="1">
        <f t="array" ref="BE441">IF(AM441="","",IF(AQ441&lt;&gt;"","",IF(SUMPRODUCT(--(BM27:BM1509=BE26),--(BL27:BL1509&lt;&gt;""),--ISNUMBER(SEARCH(" "&amp;BL27:BL1509&amp;" ",AP441)))&gt;0,BE26,"")))</f>
        <v/>
      </c>
      <c r="BF441" s="967" t="str" cm="1">
        <f t="array" ref="BF441">IF(AM441="","",IF(AQ441&lt;&gt;"","",IF(SUMPRODUCT(--(BM27:BM1509=BF26),--(BL27:BL1509&lt;&gt;""),--ISNUMBER(SEARCH(" "&amp;BL27:BL1509&amp;" ",AP441)))&gt;0,BF26,"")))</f>
        <v/>
      </c>
      <c r="BG441" s="967" t="str" cm="1">
        <f t="array" ref="BG441">IF(AM441="","",IF(AQ441&lt;&gt;"","",IF(SUMPRODUCT(--(BM27:BM1509=BG26),--(BL27:BL1509&lt;&gt;""),--ISNUMBER(SEARCH(" "&amp;BL27:BL1509&amp;" ",AP441)))&gt;0,BG26,"")))</f>
        <v/>
      </c>
      <c r="BH441" s="967" t="str" cm="1">
        <f t="array" ref="BH441">IF(AM441="","",IF(AQ441&lt;&gt;"","",IF(SUMPRODUCT(--(BM27:BM1509=BH26),--(BL27:BL1509&lt;&gt;""),--ISNUMBER(SEARCH(" "&amp;BL27:BL1509&amp;" ",AP441)))&gt;0,BH26,"")))</f>
        <v/>
      </c>
      <c r="BI441" s="967" t="str" cm="1">
        <f t="array" ref="BI441">IF(AM441="","",IF(AQ441&lt;&gt;"","",IF(SUMPRODUCT(--(BM27:BM1509=BI26),--(BL27:BL1509&lt;&gt;""),--ISNUMBER(SEARCH(" "&amp;BL27:BL1509&amp;" ",AP441)))&gt;0,BI26,"")))</f>
        <v/>
      </c>
      <c r="BJ441" s="967" t="str" cm="1">
        <f t="array" ref="BJ441">IF(AM441="","",IF(AS441&lt;&gt;"",BJ26,IF(AR441&lt;&gt;"","",IF(AQ441&lt;&gt;"","",IF(SUMPRODUCT(--(BM27:BM1509=BJ26),--(BL27:BL1509&lt;&gt;""),--ISNUMBER(SEARCH(" "&amp;BL27:BL1509&amp;" ",AP441)))&gt;0,BJ26,"")))))</f>
        <v/>
      </c>
      <c r="BL441" s="968" t="s">
        <v>2400</v>
      </c>
      <c r="BM441" s="968" t="s">
        <v>1597</v>
      </c>
      <c r="CM441" s="49">
        <v>1</v>
      </c>
    </row>
    <row r="442" spans="4:91" ht="30" customHeight="1">
      <c r="D442" s="674"/>
      <c r="E442" s="680"/>
      <c r="F442" s="681"/>
      <c r="G442" s="680"/>
      <c r="H442" s="682"/>
      <c r="I442" s="891"/>
      <c r="J442" s="892"/>
      <c r="K442" s="745"/>
      <c r="L442" s="893"/>
      <c r="M442" s="894"/>
      <c r="N442" s="895"/>
      <c r="O442" s="896"/>
      <c r="P442" s="137"/>
      <c r="Q442" s="897"/>
      <c r="R442" s="751"/>
      <c r="S442" s="898"/>
      <c r="T442" s="753"/>
      <c r="U442" s="899"/>
      <c r="V442" s="900"/>
      <c r="W442" s="756"/>
      <c r="X442" s="764"/>
      <c r="AB442" s="65"/>
      <c r="AC442" s="984" t="str">
        <f t="shared" si="89"/>
        <v/>
      </c>
      <c r="AD442" s="982"/>
      <c r="AF442" s="964" t="str">
        <f>IF(AG442="","",COUNTIF(AG27:AG442,"&lt;&gt;"))</f>
        <v/>
      </c>
      <c r="AG442" s="965" t="str" cm="1">
        <f t="array" ref="AG442">IF(AK442="","",IF(LEN(AK442)&lt;=MAX(10,AF22),AK442,IFERROR(LEFT(AK442,LOOKUP(2,1/(MID(AK442,ROW(10:509),1)=" ")/(ROW(10:509)&lt;=MAX(10,AF22)),ROW(10:509))-1),LEFT(AK442,MAX(10,AF22)))))</f>
        <v/>
      </c>
      <c r="AH442" s="964" t="str">
        <f t="shared" si="90"/>
        <v/>
      </c>
      <c r="AI442" s="964" t="str">
        <f t="shared" si="91"/>
        <v/>
      </c>
      <c r="AJ442" s="964" t="str">
        <f>IF(AL441&lt;&gt;"",AJ441,IF(AJ441&lt;MAX(Z27:Z326),AJ441+1,""))</f>
        <v/>
      </c>
      <c r="AK442" s="965" t="str">
        <f>IF(AJ442="","",IF(AL441&lt;&gt;"",AL441,INDEX(AD27:AD326,MATCH(AJ442,Z27:Z326,0))))</f>
        <v/>
      </c>
      <c r="AL442" s="965" t="str">
        <f t="shared" si="92"/>
        <v/>
      </c>
      <c r="AM442" s="965" t="str">
        <f t="shared" si="93"/>
        <v/>
      </c>
      <c r="AN442" s="964" t="str">
        <f t="shared" si="94"/>
        <v/>
      </c>
      <c r="AO442" s="964" t="str">
        <f t="shared" si="95"/>
        <v/>
      </c>
      <c r="AP442" s="965" t="str">
        <f t="shared" si="96"/>
        <v/>
      </c>
      <c r="AQ442" s="964" t="str">
        <f>IF(AM442="","",IF(COUNTIF(BO27:BO309,TRIM(AP442))&gt;0,"EXCLUSION EXACTE",""))</f>
        <v/>
      </c>
      <c r="AR442" s="964" t="str" cm="1">
        <f t="array" ref="AR442">IF(AM442="","",IF(SUMPRODUCT(--(BO27:BO309&lt;&gt;""),--ISNUMBER(SEARCH(" "&amp;BO27:BO309&amp;" ",AP442)))&gt;0,"BLOQUE MOLLUSQUES",""))</f>
        <v/>
      </c>
      <c r="AS442" s="964" t="str" cm="1">
        <f t="array" ref="AS442">IF(AM442="","",IF(SUMPRODUCT(--(BS27:BS309&lt;&gt;""),--ISNUMBER(SEARCH(" "&amp;BS27:BS309&amp;" ",AP442)))&gt;0,"FORCE MOLLUSQUES",""))</f>
        <v/>
      </c>
      <c r="AT442" s="965" t="str">
        <f t="shared" si="97"/>
        <v/>
      </c>
      <c r="AU442" s="965" t="str">
        <f t="shared" si="99"/>
        <v/>
      </c>
      <c r="AV442" s="964" t="str">
        <f t="shared" si="98"/>
        <v/>
      </c>
      <c r="AW442" s="964" t="str" cm="1">
        <f t="array" ref="AW442">IF(AM442="","",IF(AQ442&lt;&gt;"","",IF(SUMPRODUCT(--(BM27:BM1509=AW26),--(BL27:BL1509&lt;&gt;""),--ISNUMBER(SEARCH(" "&amp;BL27:BL1509&amp;" ",AP442)))&gt;0,AW26,"")))</f>
        <v/>
      </c>
      <c r="AX442" s="964" t="str" cm="1">
        <f t="array" ref="AX442">IF(AM442="","",IF(AQ442&lt;&gt;"","",IF(SUMPRODUCT(--(BM27:BM1509=AX26),--(BL27:BL1509&lt;&gt;""),--ISNUMBER(SEARCH(" "&amp;BL27:BL1509&amp;" ",AP442)))&gt;0,AX26,"")))</f>
        <v/>
      </c>
      <c r="AY442" s="964" t="str" cm="1">
        <f t="array" ref="AY442">IF(AM442="","",IF(AQ442&lt;&gt;"","",IF(SUMPRODUCT(--(BM27:BM1509=AY26),--(BL27:BL1509&lt;&gt;""),--ISNUMBER(SEARCH(" "&amp;BL27:BL1509&amp;" ",AP442)))&gt;0,AY26,"")))</f>
        <v/>
      </c>
      <c r="AZ442" s="964" t="str" cm="1">
        <f t="array" ref="AZ442">IF(AM442="","",IF(AQ442&lt;&gt;"","",IF(SUMPRODUCT(--(BM27:BM1509=AZ26),--(BL27:BL1509&lt;&gt;""),--ISNUMBER(SEARCH(" "&amp;BL27:BL1509&amp;" ",AP442)))&gt;0,AZ26,"")))</f>
        <v/>
      </c>
      <c r="BA442" s="964" t="str" cm="1">
        <f t="array" ref="BA442">IF(AM442="","",IF(AQ442&lt;&gt;"","",IF(SUMPRODUCT(--(BM27:BM1509=BA26),--(BL27:BL1509&lt;&gt;""),--ISNUMBER(SEARCH(" "&amp;BL27:BL1509&amp;" ",AP442)))&gt;0,BA26,"")))</f>
        <v/>
      </c>
      <c r="BB442" s="964" t="str" cm="1">
        <f t="array" ref="BB442">IF(AM442="","",IF(AQ442&lt;&gt;"","",IF(SUMPRODUCT(--(BM27:BM1509=BB26),--(BL27:BL1509&lt;&gt;""),--ISNUMBER(SEARCH(" "&amp;BL27:BL1509&amp;" ",AP442)))&gt;0,BB26,"")))</f>
        <v/>
      </c>
      <c r="BC442" s="964" t="str" cm="1">
        <f t="array" ref="BC442">IF(AM442="","",IF(AQ442&lt;&gt;"","",IF(SUMPRODUCT(--(BM27:BM1509=BC26),--(BL27:BL1509&lt;&gt;""),--ISNUMBER(SEARCH(" "&amp;BL27:BL1509&amp;" ",AP442)))&gt;0,BC26,"")))</f>
        <v/>
      </c>
      <c r="BD442" s="964" t="str" cm="1">
        <f t="array" ref="BD442">IF(AM442="","",IF(AQ442&lt;&gt;"","",IF(SUMPRODUCT(--(BM27:BM1509=BD26),--(BL27:BL1509&lt;&gt;""),--ISNUMBER(SEARCH(" "&amp;BL27:BL1509&amp;" ",AP442)))&gt;0,BD26,"")))</f>
        <v/>
      </c>
      <c r="BE442" s="964" t="str" cm="1">
        <f t="array" ref="BE442">IF(AM442="","",IF(AQ442&lt;&gt;"","",IF(SUMPRODUCT(--(BM27:BM1509=BE26),--(BL27:BL1509&lt;&gt;""),--ISNUMBER(SEARCH(" "&amp;BL27:BL1509&amp;" ",AP442)))&gt;0,BE26,"")))</f>
        <v/>
      </c>
      <c r="BF442" s="964" t="str" cm="1">
        <f t="array" ref="BF442">IF(AM442="","",IF(AQ442&lt;&gt;"","",IF(SUMPRODUCT(--(BM27:BM1509=BF26),--(BL27:BL1509&lt;&gt;""),--ISNUMBER(SEARCH(" "&amp;BL27:BL1509&amp;" ",AP442)))&gt;0,BF26,"")))</f>
        <v/>
      </c>
      <c r="BG442" s="964" t="str" cm="1">
        <f t="array" ref="BG442">IF(AM442="","",IF(AQ442&lt;&gt;"","",IF(SUMPRODUCT(--(BM27:BM1509=BG26),--(BL27:BL1509&lt;&gt;""),--ISNUMBER(SEARCH(" "&amp;BL27:BL1509&amp;" ",AP442)))&gt;0,BG26,"")))</f>
        <v/>
      </c>
      <c r="BH442" s="964" t="str" cm="1">
        <f t="array" ref="BH442">IF(AM442="","",IF(AQ442&lt;&gt;"","",IF(SUMPRODUCT(--(BM27:BM1509=BH26),--(BL27:BL1509&lt;&gt;""),--ISNUMBER(SEARCH(" "&amp;BL27:BL1509&amp;" ",AP442)))&gt;0,BH26,"")))</f>
        <v/>
      </c>
      <c r="BI442" s="964" t="str" cm="1">
        <f t="array" ref="BI442">IF(AM442="","",IF(AQ442&lt;&gt;"","",IF(SUMPRODUCT(--(BM27:BM1509=BI26),--(BL27:BL1509&lt;&gt;""),--ISNUMBER(SEARCH(" "&amp;BL27:BL1509&amp;" ",AP442)))&gt;0,BI26,"")))</f>
        <v/>
      </c>
      <c r="BJ442" s="964" t="str" cm="1">
        <f t="array" ref="BJ442">IF(AM442="","",IF(AS442&lt;&gt;"",BJ26,IF(AR442&lt;&gt;"","",IF(AQ442&lt;&gt;"","",IF(SUMPRODUCT(--(BM27:BM1509=BJ26),--(BL27:BL1509&lt;&gt;""),--ISNUMBER(SEARCH(" "&amp;BL27:BL1509&amp;" ",AP442)))&gt;0,BJ26,"")))))</f>
        <v/>
      </c>
      <c r="BL442" s="964" t="s">
        <v>2401</v>
      </c>
      <c r="BM442" s="964" t="s">
        <v>1597</v>
      </c>
      <c r="CM442" s="49">
        <v>1</v>
      </c>
    </row>
    <row r="443" spans="4:91" ht="30" customHeight="1">
      <c r="D443" s="674"/>
      <c r="E443" s="680"/>
      <c r="F443" s="681"/>
      <c r="G443" s="680"/>
      <c r="H443" s="682"/>
      <c r="I443" s="891"/>
      <c r="J443" s="892"/>
      <c r="K443" s="745"/>
      <c r="L443" s="893"/>
      <c r="M443" s="894"/>
      <c r="N443" s="895"/>
      <c r="O443" s="896"/>
      <c r="P443" s="137"/>
      <c r="Q443" s="897"/>
      <c r="R443" s="751"/>
      <c r="S443" s="898"/>
      <c r="T443" s="753"/>
      <c r="U443" s="899"/>
      <c r="V443" s="900"/>
      <c r="W443" s="756"/>
      <c r="X443" s="764"/>
      <c r="AB443" s="65"/>
      <c r="AC443" s="984" t="str">
        <f t="shared" si="89"/>
        <v/>
      </c>
      <c r="AD443" s="982"/>
      <c r="AF443" s="963" t="str">
        <f>IF(AG443="","",COUNTIF(AG27:AG443,"&lt;&gt;"))</f>
        <v/>
      </c>
      <c r="AG443" s="958" t="str" cm="1">
        <f t="array" ref="AG443">IF(AK443="","",IF(LEN(AK443)&lt;=MAX(10,AF22),AK443,IFERROR(LEFT(AK443,LOOKUP(2,1/(MID(AK443,ROW(10:509),1)=" ")/(ROW(10:509)&lt;=MAX(10,AF22)),ROW(10:509))-1),LEFT(AK443,MAX(10,AF22)))))</f>
        <v/>
      </c>
      <c r="AH443" s="963" t="str">
        <f t="shared" si="90"/>
        <v/>
      </c>
      <c r="AI443" s="963" t="str">
        <f t="shared" si="91"/>
        <v/>
      </c>
      <c r="AJ443" s="964" t="str">
        <f>IF(AL442&lt;&gt;"",AJ442,IF(AJ442&lt;MAX(Z27:Z326),AJ442+1,""))</f>
        <v/>
      </c>
      <c r="AK443" s="965" t="str">
        <f>IF(AJ443="","",IF(AL442&lt;&gt;"",AL442,INDEX(AD27:AD326,MATCH(AJ443,Z27:Z326,0))))</f>
        <v/>
      </c>
      <c r="AL443" s="965" t="str">
        <f t="shared" si="92"/>
        <v/>
      </c>
      <c r="AM443" s="966" t="str">
        <f t="shared" si="93"/>
        <v/>
      </c>
      <c r="AN443" s="967" t="str">
        <f t="shared" si="94"/>
        <v/>
      </c>
      <c r="AO443" s="967" t="str">
        <f t="shared" si="95"/>
        <v/>
      </c>
      <c r="AP443" s="966" t="str">
        <f t="shared" si="96"/>
        <v/>
      </c>
      <c r="AQ443" s="967" t="str">
        <f>IF(AM443="","",IF(COUNTIF(BO27:BO309,TRIM(AP443))&gt;0,"EXCLUSION EXACTE",""))</f>
        <v/>
      </c>
      <c r="AR443" s="967" t="str" cm="1">
        <f t="array" ref="AR443">IF(AM443="","",IF(SUMPRODUCT(--(BO27:BO309&lt;&gt;""),--ISNUMBER(SEARCH(" "&amp;BO27:BO309&amp;" ",AP443)))&gt;0,"BLOQUE MOLLUSQUES",""))</f>
        <v/>
      </c>
      <c r="AS443" s="967" t="str" cm="1">
        <f t="array" ref="AS443">IF(AM443="","",IF(SUMPRODUCT(--(BS27:BS309&lt;&gt;""),--ISNUMBER(SEARCH(" "&amp;BS27:BS309&amp;" ",AP443)))&gt;0,"FORCE MOLLUSQUES",""))</f>
        <v/>
      </c>
      <c r="AT443" s="966" t="str">
        <f t="shared" si="97"/>
        <v/>
      </c>
      <c r="AU443" s="966" t="str">
        <f t="shared" si="99"/>
        <v/>
      </c>
      <c r="AV443" s="967" t="str">
        <f t="shared" si="98"/>
        <v/>
      </c>
      <c r="AW443" s="967" t="str" cm="1">
        <f t="array" ref="AW443">IF(AM443="","",IF(AQ443&lt;&gt;"","",IF(SUMPRODUCT(--(BM27:BM1509=AW26),--(BL27:BL1509&lt;&gt;""),--ISNUMBER(SEARCH(" "&amp;BL27:BL1509&amp;" ",AP443)))&gt;0,AW26,"")))</f>
        <v/>
      </c>
      <c r="AX443" s="967" t="str" cm="1">
        <f t="array" ref="AX443">IF(AM443="","",IF(AQ443&lt;&gt;"","",IF(SUMPRODUCT(--(BM27:BM1509=AX26),--(BL27:BL1509&lt;&gt;""),--ISNUMBER(SEARCH(" "&amp;BL27:BL1509&amp;" ",AP443)))&gt;0,AX26,"")))</f>
        <v/>
      </c>
      <c r="AY443" s="967" t="str" cm="1">
        <f t="array" ref="AY443">IF(AM443="","",IF(AQ443&lt;&gt;"","",IF(SUMPRODUCT(--(BM27:BM1509=AY26),--(BL27:BL1509&lt;&gt;""),--ISNUMBER(SEARCH(" "&amp;BL27:BL1509&amp;" ",AP443)))&gt;0,AY26,"")))</f>
        <v/>
      </c>
      <c r="AZ443" s="967" t="str" cm="1">
        <f t="array" ref="AZ443">IF(AM443="","",IF(AQ443&lt;&gt;"","",IF(SUMPRODUCT(--(BM27:BM1509=AZ26),--(BL27:BL1509&lt;&gt;""),--ISNUMBER(SEARCH(" "&amp;BL27:BL1509&amp;" ",AP443)))&gt;0,AZ26,"")))</f>
        <v/>
      </c>
      <c r="BA443" s="967" t="str" cm="1">
        <f t="array" ref="BA443">IF(AM443="","",IF(AQ443&lt;&gt;"","",IF(SUMPRODUCT(--(BM27:BM1509=BA26),--(BL27:BL1509&lt;&gt;""),--ISNUMBER(SEARCH(" "&amp;BL27:BL1509&amp;" ",AP443)))&gt;0,BA26,"")))</f>
        <v/>
      </c>
      <c r="BB443" s="967" t="str" cm="1">
        <f t="array" ref="BB443">IF(AM443="","",IF(AQ443&lt;&gt;"","",IF(SUMPRODUCT(--(BM27:BM1509=BB26),--(BL27:BL1509&lt;&gt;""),--ISNUMBER(SEARCH(" "&amp;BL27:BL1509&amp;" ",AP443)))&gt;0,BB26,"")))</f>
        <v/>
      </c>
      <c r="BC443" s="967" t="str" cm="1">
        <f t="array" ref="BC443">IF(AM443="","",IF(AQ443&lt;&gt;"","",IF(SUMPRODUCT(--(BM27:BM1509=BC26),--(BL27:BL1509&lt;&gt;""),--ISNUMBER(SEARCH(" "&amp;BL27:BL1509&amp;" ",AP443)))&gt;0,BC26,"")))</f>
        <v/>
      </c>
      <c r="BD443" s="967" t="str" cm="1">
        <f t="array" ref="BD443">IF(AM443="","",IF(AQ443&lt;&gt;"","",IF(SUMPRODUCT(--(BM27:BM1509=BD26),--(BL27:BL1509&lt;&gt;""),--ISNUMBER(SEARCH(" "&amp;BL27:BL1509&amp;" ",AP443)))&gt;0,BD26,"")))</f>
        <v/>
      </c>
      <c r="BE443" s="967" t="str" cm="1">
        <f t="array" ref="BE443">IF(AM443="","",IF(AQ443&lt;&gt;"","",IF(SUMPRODUCT(--(BM27:BM1509=BE26),--(BL27:BL1509&lt;&gt;""),--ISNUMBER(SEARCH(" "&amp;BL27:BL1509&amp;" ",AP443)))&gt;0,BE26,"")))</f>
        <v/>
      </c>
      <c r="BF443" s="967" t="str" cm="1">
        <f t="array" ref="BF443">IF(AM443="","",IF(AQ443&lt;&gt;"","",IF(SUMPRODUCT(--(BM27:BM1509=BF26),--(BL27:BL1509&lt;&gt;""),--ISNUMBER(SEARCH(" "&amp;BL27:BL1509&amp;" ",AP443)))&gt;0,BF26,"")))</f>
        <v/>
      </c>
      <c r="BG443" s="967" t="str" cm="1">
        <f t="array" ref="BG443">IF(AM443="","",IF(AQ443&lt;&gt;"","",IF(SUMPRODUCT(--(BM27:BM1509=BG26),--(BL27:BL1509&lt;&gt;""),--ISNUMBER(SEARCH(" "&amp;BL27:BL1509&amp;" ",AP443)))&gt;0,BG26,"")))</f>
        <v/>
      </c>
      <c r="BH443" s="967" t="str" cm="1">
        <f t="array" ref="BH443">IF(AM443="","",IF(AQ443&lt;&gt;"","",IF(SUMPRODUCT(--(BM27:BM1509=BH26),--(BL27:BL1509&lt;&gt;""),--ISNUMBER(SEARCH(" "&amp;BL27:BL1509&amp;" ",AP443)))&gt;0,BH26,"")))</f>
        <v/>
      </c>
      <c r="BI443" s="967" t="str" cm="1">
        <f t="array" ref="BI443">IF(AM443="","",IF(AQ443&lt;&gt;"","",IF(SUMPRODUCT(--(BM27:BM1509=BI26),--(BL27:BL1509&lt;&gt;""),--ISNUMBER(SEARCH(" "&amp;BL27:BL1509&amp;" ",AP443)))&gt;0,BI26,"")))</f>
        <v/>
      </c>
      <c r="BJ443" s="967" t="str" cm="1">
        <f t="array" ref="BJ443">IF(AM443="","",IF(AS443&lt;&gt;"",BJ26,IF(AR443&lt;&gt;"","",IF(AQ443&lt;&gt;"","",IF(SUMPRODUCT(--(BM27:BM1509=BJ26),--(BL27:BL1509&lt;&gt;""),--ISNUMBER(SEARCH(" "&amp;BL27:BL1509&amp;" ",AP443)))&gt;0,BJ26,"")))))</f>
        <v/>
      </c>
      <c r="BL443" s="968" t="s">
        <v>2402</v>
      </c>
      <c r="BM443" s="968" t="s">
        <v>1597</v>
      </c>
      <c r="CM443" s="49">
        <v>1</v>
      </c>
    </row>
    <row r="444" spans="4:91" ht="30" customHeight="1">
      <c r="D444" s="674"/>
      <c r="E444" s="680"/>
      <c r="F444" s="681"/>
      <c r="G444" s="680"/>
      <c r="H444" s="682"/>
      <c r="I444" s="891"/>
      <c r="J444" s="892"/>
      <c r="K444" s="745"/>
      <c r="L444" s="893"/>
      <c r="M444" s="894"/>
      <c r="N444" s="895"/>
      <c r="O444" s="896"/>
      <c r="P444" s="137"/>
      <c r="Q444" s="897"/>
      <c r="R444" s="751"/>
      <c r="S444" s="898"/>
      <c r="T444" s="753"/>
      <c r="U444" s="899"/>
      <c r="V444" s="900"/>
      <c r="W444" s="756"/>
      <c r="X444" s="764"/>
      <c r="AB444" s="65"/>
      <c r="AC444" s="984" t="str">
        <f t="shared" si="89"/>
        <v/>
      </c>
      <c r="AD444" s="982"/>
      <c r="AF444" s="964" t="str">
        <f>IF(AG444="","",COUNTIF(AG27:AG444,"&lt;&gt;"))</f>
        <v/>
      </c>
      <c r="AG444" s="965" t="str" cm="1">
        <f t="array" ref="AG444">IF(AK444="","",IF(LEN(AK444)&lt;=MAX(10,AF22),AK444,IFERROR(LEFT(AK444,LOOKUP(2,1/(MID(AK444,ROW(10:509),1)=" ")/(ROW(10:509)&lt;=MAX(10,AF22)),ROW(10:509))-1),LEFT(AK444,MAX(10,AF22)))))</f>
        <v/>
      </c>
      <c r="AH444" s="964" t="str">
        <f t="shared" si="90"/>
        <v/>
      </c>
      <c r="AI444" s="964" t="str">
        <f t="shared" si="91"/>
        <v/>
      </c>
      <c r="AJ444" s="964" t="str">
        <f>IF(AL443&lt;&gt;"",AJ443,IF(AJ443&lt;MAX(Z27:Z326),AJ443+1,""))</f>
        <v/>
      </c>
      <c r="AK444" s="965" t="str">
        <f>IF(AJ444="","",IF(AL443&lt;&gt;"",AL443,INDEX(AD27:AD326,MATCH(AJ444,Z27:Z326,0))))</f>
        <v/>
      </c>
      <c r="AL444" s="965" t="str">
        <f t="shared" si="92"/>
        <v/>
      </c>
      <c r="AM444" s="965" t="str">
        <f t="shared" si="93"/>
        <v/>
      </c>
      <c r="AN444" s="964" t="str">
        <f t="shared" si="94"/>
        <v/>
      </c>
      <c r="AO444" s="964" t="str">
        <f t="shared" si="95"/>
        <v/>
      </c>
      <c r="AP444" s="965" t="str">
        <f t="shared" si="96"/>
        <v/>
      </c>
      <c r="AQ444" s="964" t="str">
        <f>IF(AM444="","",IF(COUNTIF(BO27:BO309,TRIM(AP444))&gt;0,"EXCLUSION EXACTE",""))</f>
        <v/>
      </c>
      <c r="AR444" s="964" t="str" cm="1">
        <f t="array" ref="AR444">IF(AM444="","",IF(SUMPRODUCT(--(BO27:BO309&lt;&gt;""),--ISNUMBER(SEARCH(" "&amp;BO27:BO309&amp;" ",AP444)))&gt;0,"BLOQUE MOLLUSQUES",""))</f>
        <v/>
      </c>
      <c r="AS444" s="964" t="str" cm="1">
        <f t="array" ref="AS444">IF(AM444="","",IF(SUMPRODUCT(--(BS27:BS309&lt;&gt;""),--ISNUMBER(SEARCH(" "&amp;BS27:BS309&amp;" ",AP444)))&gt;0,"FORCE MOLLUSQUES",""))</f>
        <v/>
      </c>
      <c r="AT444" s="965" t="str">
        <f t="shared" si="97"/>
        <v/>
      </c>
      <c r="AU444" s="965" t="str">
        <f t="shared" si="99"/>
        <v/>
      </c>
      <c r="AV444" s="964" t="str">
        <f t="shared" si="98"/>
        <v/>
      </c>
      <c r="AW444" s="964" t="str" cm="1">
        <f t="array" ref="AW444">IF(AM444="","",IF(AQ444&lt;&gt;"","",IF(SUMPRODUCT(--(BM27:BM1509=AW26),--(BL27:BL1509&lt;&gt;""),--ISNUMBER(SEARCH(" "&amp;BL27:BL1509&amp;" ",AP444)))&gt;0,AW26,"")))</f>
        <v/>
      </c>
      <c r="AX444" s="964" t="str" cm="1">
        <f t="array" ref="AX444">IF(AM444="","",IF(AQ444&lt;&gt;"","",IF(SUMPRODUCT(--(BM27:BM1509=AX26),--(BL27:BL1509&lt;&gt;""),--ISNUMBER(SEARCH(" "&amp;BL27:BL1509&amp;" ",AP444)))&gt;0,AX26,"")))</f>
        <v/>
      </c>
      <c r="AY444" s="964" t="str" cm="1">
        <f t="array" ref="AY444">IF(AM444="","",IF(AQ444&lt;&gt;"","",IF(SUMPRODUCT(--(BM27:BM1509=AY26),--(BL27:BL1509&lt;&gt;""),--ISNUMBER(SEARCH(" "&amp;BL27:BL1509&amp;" ",AP444)))&gt;0,AY26,"")))</f>
        <v/>
      </c>
      <c r="AZ444" s="964" t="str" cm="1">
        <f t="array" ref="AZ444">IF(AM444="","",IF(AQ444&lt;&gt;"","",IF(SUMPRODUCT(--(BM27:BM1509=AZ26),--(BL27:BL1509&lt;&gt;""),--ISNUMBER(SEARCH(" "&amp;BL27:BL1509&amp;" ",AP444)))&gt;0,AZ26,"")))</f>
        <v/>
      </c>
      <c r="BA444" s="964" t="str" cm="1">
        <f t="array" ref="BA444">IF(AM444="","",IF(AQ444&lt;&gt;"","",IF(SUMPRODUCT(--(BM27:BM1509=BA26),--(BL27:BL1509&lt;&gt;""),--ISNUMBER(SEARCH(" "&amp;BL27:BL1509&amp;" ",AP444)))&gt;0,BA26,"")))</f>
        <v/>
      </c>
      <c r="BB444" s="964" t="str" cm="1">
        <f t="array" ref="BB444">IF(AM444="","",IF(AQ444&lt;&gt;"","",IF(SUMPRODUCT(--(BM27:BM1509=BB26),--(BL27:BL1509&lt;&gt;""),--ISNUMBER(SEARCH(" "&amp;BL27:BL1509&amp;" ",AP444)))&gt;0,BB26,"")))</f>
        <v/>
      </c>
      <c r="BC444" s="964" t="str" cm="1">
        <f t="array" ref="BC444">IF(AM444="","",IF(AQ444&lt;&gt;"","",IF(SUMPRODUCT(--(BM27:BM1509=BC26),--(BL27:BL1509&lt;&gt;""),--ISNUMBER(SEARCH(" "&amp;BL27:BL1509&amp;" ",AP444)))&gt;0,BC26,"")))</f>
        <v/>
      </c>
      <c r="BD444" s="964" t="str" cm="1">
        <f t="array" ref="BD444">IF(AM444="","",IF(AQ444&lt;&gt;"","",IF(SUMPRODUCT(--(BM27:BM1509=BD26),--(BL27:BL1509&lt;&gt;""),--ISNUMBER(SEARCH(" "&amp;BL27:BL1509&amp;" ",AP444)))&gt;0,BD26,"")))</f>
        <v/>
      </c>
      <c r="BE444" s="964" t="str" cm="1">
        <f t="array" ref="BE444">IF(AM444="","",IF(AQ444&lt;&gt;"","",IF(SUMPRODUCT(--(BM27:BM1509=BE26),--(BL27:BL1509&lt;&gt;""),--ISNUMBER(SEARCH(" "&amp;BL27:BL1509&amp;" ",AP444)))&gt;0,BE26,"")))</f>
        <v/>
      </c>
      <c r="BF444" s="964" t="str" cm="1">
        <f t="array" ref="BF444">IF(AM444="","",IF(AQ444&lt;&gt;"","",IF(SUMPRODUCT(--(BM27:BM1509=BF26),--(BL27:BL1509&lt;&gt;""),--ISNUMBER(SEARCH(" "&amp;BL27:BL1509&amp;" ",AP444)))&gt;0,BF26,"")))</f>
        <v/>
      </c>
      <c r="BG444" s="964" t="str" cm="1">
        <f t="array" ref="BG444">IF(AM444="","",IF(AQ444&lt;&gt;"","",IF(SUMPRODUCT(--(BM27:BM1509=BG26),--(BL27:BL1509&lt;&gt;""),--ISNUMBER(SEARCH(" "&amp;BL27:BL1509&amp;" ",AP444)))&gt;0,BG26,"")))</f>
        <v/>
      </c>
      <c r="BH444" s="964" t="str" cm="1">
        <f t="array" ref="BH444">IF(AM444="","",IF(AQ444&lt;&gt;"","",IF(SUMPRODUCT(--(BM27:BM1509=BH26),--(BL27:BL1509&lt;&gt;""),--ISNUMBER(SEARCH(" "&amp;BL27:BL1509&amp;" ",AP444)))&gt;0,BH26,"")))</f>
        <v/>
      </c>
      <c r="BI444" s="964" t="str" cm="1">
        <f t="array" ref="BI444">IF(AM444="","",IF(AQ444&lt;&gt;"","",IF(SUMPRODUCT(--(BM27:BM1509=BI26),--(BL27:BL1509&lt;&gt;""),--ISNUMBER(SEARCH(" "&amp;BL27:BL1509&amp;" ",AP444)))&gt;0,BI26,"")))</f>
        <v/>
      </c>
      <c r="BJ444" s="964" t="str" cm="1">
        <f t="array" ref="BJ444">IF(AM444="","",IF(AS444&lt;&gt;"",BJ26,IF(AR444&lt;&gt;"","",IF(AQ444&lt;&gt;"","",IF(SUMPRODUCT(--(BM27:BM1509=BJ26),--(BL27:BL1509&lt;&gt;""),--ISNUMBER(SEARCH(" "&amp;BL27:BL1509&amp;" ",AP444)))&gt;0,BJ26,"")))))</f>
        <v/>
      </c>
      <c r="BL444" s="964" t="s">
        <v>2403</v>
      </c>
      <c r="BM444" s="964" t="s">
        <v>1597</v>
      </c>
      <c r="CM444" s="49">
        <v>1</v>
      </c>
    </row>
    <row r="445" spans="4:91" ht="30" customHeight="1">
      <c r="D445" s="674"/>
      <c r="E445" s="680"/>
      <c r="F445" s="681"/>
      <c r="G445" s="680"/>
      <c r="H445" s="682"/>
      <c r="I445" s="891"/>
      <c r="J445" s="892"/>
      <c r="K445" s="745"/>
      <c r="L445" s="893"/>
      <c r="M445" s="894"/>
      <c r="N445" s="895"/>
      <c r="O445" s="896"/>
      <c r="P445" s="137"/>
      <c r="Q445" s="897"/>
      <c r="R445" s="751"/>
      <c r="S445" s="898"/>
      <c r="T445" s="753"/>
      <c r="U445" s="899"/>
      <c r="V445" s="900"/>
      <c r="W445" s="756"/>
      <c r="X445" s="764"/>
      <c r="AB445" s="65"/>
      <c r="AC445" s="984" t="str">
        <f t="shared" si="89"/>
        <v/>
      </c>
      <c r="AD445" s="982"/>
      <c r="AF445" s="963" t="str">
        <f>IF(AG445="","",COUNTIF(AG27:AG445,"&lt;&gt;"))</f>
        <v/>
      </c>
      <c r="AG445" s="958" t="str" cm="1">
        <f t="array" ref="AG445">IF(AK445="","",IF(LEN(AK445)&lt;=MAX(10,AF22),AK445,IFERROR(LEFT(AK445,LOOKUP(2,1/(MID(AK445,ROW(10:509),1)=" ")/(ROW(10:509)&lt;=MAX(10,AF22)),ROW(10:509))-1),LEFT(AK445,MAX(10,AF22)))))</f>
        <v/>
      </c>
      <c r="AH445" s="963" t="str">
        <f t="shared" si="90"/>
        <v/>
      </c>
      <c r="AI445" s="963" t="str">
        <f t="shared" si="91"/>
        <v/>
      </c>
      <c r="AJ445" s="964" t="str">
        <f>IF(AL444&lt;&gt;"",AJ444,IF(AJ444&lt;MAX(Z27:Z326),AJ444+1,""))</f>
        <v/>
      </c>
      <c r="AK445" s="965" t="str">
        <f>IF(AJ445="","",IF(AL444&lt;&gt;"",AL444,INDEX(AD27:AD326,MATCH(AJ445,Z27:Z326,0))))</f>
        <v/>
      </c>
      <c r="AL445" s="965" t="str">
        <f t="shared" si="92"/>
        <v/>
      </c>
      <c r="AM445" s="966" t="str">
        <f t="shared" si="93"/>
        <v/>
      </c>
      <c r="AN445" s="967" t="str">
        <f t="shared" si="94"/>
        <v/>
      </c>
      <c r="AO445" s="967" t="str">
        <f t="shared" si="95"/>
        <v/>
      </c>
      <c r="AP445" s="966" t="str">
        <f t="shared" si="96"/>
        <v/>
      </c>
      <c r="AQ445" s="967" t="str">
        <f>IF(AM445="","",IF(COUNTIF(BO27:BO309,TRIM(AP445))&gt;0,"EXCLUSION EXACTE",""))</f>
        <v/>
      </c>
      <c r="AR445" s="967" t="str" cm="1">
        <f t="array" ref="AR445">IF(AM445="","",IF(SUMPRODUCT(--(BO27:BO309&lt;&gt;""),--ISNUMBER(SEARCH(" "&amp;BO27:BO309&amp;" ",AP445)))&gt;0,"BLOQUE MOLLUSQUES",""))</f>
        <v/>
      </c>
      <c r="AS445" s="967" t="str" cm="1">
        <f t="array" ref="AS445">IF(AM445="","",IF(SUMPRODUCT(--(BS27:BS309&lt;&gt;""),--ISNUMBER(SEARCH(" "&amp;BS27:BS309&amp;" ",AP445)))&gt;0,"FORCE MOLLUSQUES",""))</f>
        <v/>
      </c>
      <c r="AT445" s="966" t="str">
        <f t="shared" si="97"/>
        <v/>
      </c>
      <c r="AU445" s="966" t="str">
        <f t="shared" si="99"/>
        <v/>
      </c>
      <c r="AV445" s="967" t="str">
        <f t="shared" si="98"/>
        <v/>
      </c>
      <c r="AW445" s="967" t="str" cm="1">
        <f t="array" ref="AW445">IF(AM445="","",IF(AQ445&lt;&gt;"","",IF(SUMPRODUCT(--(BM27:BM1509=AW26),--(BL27:BL1509&lt;&gt;""),--ISNUMBER(SEARCH(" "&amp;BL27:BL1509&amp;" ",AP445)))&gt;0,AW26,"")))</f>
        <v/>
      </c>
      <c r="AX445" s="967" t="str" cm="1">
        <f t="array" ref="AX445">IF(AM445="","",IF(AQ445&lt;&gt;"","",IF(SUMPRODUCT(--(BM27:BM1509=AX26),--(BL27:BL1509&lt;&gt;""),--ISNUMBER(SEARCH(" "&amp;BL27:BL1509&amp;" ",AP445)))&gt;0,AX26,"")))</f>
        <v/>
      </c>
      <c r="AY445" s="967" t="str" cm="1">
        <f t="array" ref="AY445">IF(AM445="","",IF(AQ445&lt;&gt;"","",IF(SUMPRODUCT(--(BM27:BM1509=AY26),--(BL27:BL1509&lt;&gt;""),--ISNUMBER(SEARCH(" "&amp;BL27:BL1509&amp;" ",AP445)))&gt;0,AY26,"")))</f>
        <v/>
      </c>
      <c r="AZ445" s="967" t="str" cm="1">
        <f t="array" ref="AZ445">IF(AM445="","",IF(AQ445&lt;&gt;"","",IF(SUMPRODUCT(--(BM27:BM1509=AZ26),--(BL27:BL1509&lt;&gt;""),--ISNUMBER(SEARCH(" "&amp;BL27:BL1509&amp;" ",AP445)))&gt;0,AZ26,"")))</f>
        <v/>
      </c>
      <c r="BA445" s="967" t="str" cm="1">
        <f t="array" ref="BA445">IF(AM445="","",IF(AQ445&lt;&gt;"","",IF(SUMPRODUCT(--(BM27:BM1509=BA26),--(BL27:BL1509&lt;&gt;""),--ISNUMBER(SEARCH(" "&amp;BL27:BL1509&amp;" ",AP445)))&gt;0,BA26,"")))</f>
        <v/>
      </c>
      <c r="BB445" s="967" t="str" cm="1">
        <f t="array" ref="BB445">IF(AM445="","",IF(AQ445&lt;&gt;"","",IF(SUMPRODUCT(--(BM27:BM1509=BB26),--(BL27:BL1509&lt;&gt;""),--ISNUMBER(SEARCH(" "&amp;BL27:BL1509&amp;" ",AP445)))&gt;0,BB26,"")))</f>
        <v/>
      </c>
      <c r="BC445" s="967" t="str" cm="1">
        <f t="array" ref="BC445">IF(AM445="","",IF(AQ445&lt;&gt;"","",IF(SUMPRODUCT(--(BM27:BM1509=BC26),--(BL27:BL1509&lt;&gt;""),--ISNUMBER(SEARCH(" "&amp;BL27:BL1509&amp;" ",AP445)))&gt;0,BC26,"")))</f>
        <v/>
      </c>
      <c r="BD445" s="967" t="str" cm="1">
        <f t="array" ref="BD445">IF(AM445="","",IF(AQ445&lt;&gt;"","",IF(SUMPRODUCT(--(BM27:BM1509=BD26),--(BL27:BL1509&lt;&gt;""),--ISNUMBER(SEARCH(" "&amp;BL27:BL1509&amp;" ",AP445)))&gt;0,BD26,"")))</f>
        <v/>
      </c>
      <c r="BE445" s="967" t="str" cm="1">
        <f t="array" ref="BE445">IF(AM445="","",IF(AQ445&lt;&gt;"","",IF(SUMPRODUCT(--(BM27:BM1509=BE26),--(BL27:BL1509&lt;&gt;""),--ISNUMBER(SEARCH(" "&amp;BL27:BL1509&amp;" ",AP445)))&gt;0,BE26,"")))</f>
        <v/>
      </c>
      <c r="BF445" s="967" t="str" cm="1">
        <f t="array" ref="BF445">IF(AM445="","",IF(AQ445&lt;&gt;"","",IF(SUMPRODUCT(--(BM27:BM1509=BF26),--(BL27:BL1509&lt;&gt;""),--ISNUMBER(SEARCH(" "&amp;BL27:BL1509&amp;" ",AP445)))&gt;0,BF26,"")))</f>
        <v/>
      </c>
      <c r="BG445" s="967" t="str" cm="1">
        <f t="array" ref="BG445">IF(AM445="","",IF(AQ445&lt;&gt;"","",IF(SUMPRODUCT(--(BM27:BM1509=BG26),--(BL27:BL1509&lt;&gt;""),--ISNUMBER(SEARCH(" "&amp;BL27:BL1509&amp;" ",AP445)))&gt;0,BG26,"")))</f>
        <v/>
      </c>
      <c r="BH445" s="967" t="str" cm="1">
        <f t="array" ref="BH445">IF(AM445="","",IF(AQ445&lt;&gt;"","",IF(SUMPRODUCT(--(BM27:BM1509=BH26),--(BL27:BL1509&lt;&gt;""),--ISNUMBER(SEARCH(" "&amp;BL27:BL1509&amp;" ",AP445)))&gt;0,BH26,"")))</f>
        <v/>
      </c>
      <c r="BI445" s="967" t="str" cm="1">
        <f t="array" ref="BI445">IF(AM445="","",IF(AQ445&lt;&gt;"","",IF(SUMPRODUCT(--(BM27:BM1509=BI26),--(BL27:BL1509&lt;&gt;""),--ISNUMBER(SEARCH(" "&amp;BL27:BL1509&amp;" ",AP445)))&gt;0,BI26,"")))</f>
        <v/>
      </c>
      <c r="BJ445" s="967" t="str" cm="1">
        <f t="array" ref="BJ445">IF(AM445="","",IF(AS445&lt;&gt;"",BJ26,IF(AR445&lt;&gt;"","",IF(AQ445&lt;&gt;"","",IF(SUMPRODUCT(--(BM27:BM1509=BJ26),--(BL27:BL1509&lt;&gt;""),--ISNUMBER(SEARCH(" "&amp;BL27:BL1509&amp;" ",AP445)))&gt;0,BJ26,"")))))</f>
        <v/>
      </c>
      <c r="BL445" s="968" t="s">
        <v>2206</v>
      </c>
      <c r="BM445" s="968" t="s">
        <v>1597</v>
      </c>
      <c r="CM445" s="49">
        <v>1</v>
      </c>
    </row>
    <row r="446" spans="4:91" ht="30" customHeight="1">
      <c r="D446" s="674"/>
      <c r="E446" s="680"/>
      <c r="F446" s="681"/>
      <c r="G446" s="680"/>
      <c r="H446" s="682"/>
      <c r="I446" s="891"/>
      <c r="J446" s="892"/>
      <c r="K446" s="745"/>
      <c r="L446" s="893"/>
      <c r="M446" s="894"/>
      <c r="N446" s="895"/>
      <c r="O446" s="896"/>
      <c r="P446" s="137"/>
      <c r="Q446" s="897"/>
      <c r="R446" s="751"/>
      <c r="S446" s="898"/>
      <c r="T446" s="753"/>
      <c r="U446" s="899"/>
      <c r="V446" s="900"/>
      <c r="W446" s="756"/>
      <c r="X446" s="764"/>
      <c r="AB446" s="65"/>
      <c r="AC446" s="984" t="str">
        <f t="shared" si="89"/>
        <v/>
      </c>
      <c r="AD446" s="982"/>
      <c r="AF446" s="964" t="str">
        <f>IF(AG446="","",COUNTIF(AG27:AG446,"&lt;&gt;"))</f>
        <v/>
      </c>
      <c r="AG446" s="965" t="str" cm="1">
        <f t="array" ref="AG446">IF(AK446="","",IF(LEN(AK446)&lt;=MAX(10,AF22),AK446,IFERROR(LEFT(AK446,LOOKUP(2,1/(MID(AK446,ROW(10:509),1)=" ")/(ROW(10:509)&lt;=MAX(10,AF22)),ROW(10:509))-1),LEFT(AK446,MAX(10,AF22)))))</f>
        <v/>
      </c>
      <c r="AH446" s="964" t="str">
        <f t="shared" si="90"/>
        <v/>
      </c>
      <c r="AI446" s="964" t="str">
        <f t="shared" si="91"/>
        <v/>
      </c>
      <c r="AJ446" s="964" t="str">
        <f>IF(AL445&lt;&gt;"",AJ445,IF(AJ445&lt;MAX(Z27:Z326),AJ445+1,""))</f>
        <v/>
      </c>
      <c r="AK446" s="965" t="str">
        <f>IF(AJ446="","",IF(AL445&lt;&gt;"",AL445,INDEX(AD27:AD326,MATCH(AJ446,Z27:Z326,0))))</f>
        <v/>
      </c>
      <c r="AL446" s="965" t="str">
        <f t="shared" si="92"/>
        <v/>
      </c>
      <c r="AM446" s="965" t="str">
        <f t="shared" si="93"/>
        <v/>
      </c>
      <c r="AN446" s="964" t="str">
        <f t="shared" si="94"/>
        <v/>
      </c>
      <c r="AO446" s="964" t="str">
        <f t="shared" si="95"/>
        <v/>
      </c>
      <c r="AP446" s="965" t="str">
        <f t="shared" si="96"/>
        <v/>
      </c>
      <c r="AQ446" s="964" t="str">
        <f>IF(AM446="","",IF(COUNTIF(BO27:BO309,TRIM(AP446))&gt;0,"EXCLUSION EXACTE",""))</f>
        <v/>
      </c>
      <c r="AR446" s="964" t="str" cm="1">
        <f t="array" ref="AR446">IF(AM446="","",IF(SUMPRODUCT(--(BO27:BO309&lt;&gt;""),--ISNUMBER(SEARCH(" "&amp;BO27:BO309&amp;" ",AP446)))&gt;0,"BLOQUE MOLLUSQUES",""))</f>
        <v/>
      </c>
      <c r="AS446" s="964" t="str" cm="1">
        <f t="array" ref="AS446">IF(AM446="","",IF(SUMPRODUCT(--(BS27:BS309&lt;&gt;""),--ISNUMBER(SEARCH(" "&amp;BS27:BS309&amp;" ",AP446)))&gt;0,"FORCE MOLLUSQUES",""))</f>
        <v/>
      </c>
      <c r="AT446" s="965" t="str">
        <f t="shared" si="97"/>
        <v/>
      </c>
      <c r="AU446" s="965" t="str">
        <f t="shared" si="99"/>
        <v/>
      </c>
      <c r="AV446" s="964" t="str">
        <f t="shared" si="98"/>
        <v/>
      </c>
      <c r="AW446" s="964" t="str" cm="1">
        <f t="array" ref="AW446">IF(AM446="","",IF(AQ446&lt;&gt;"","",IF(SUMPRODUCT(--(BM27:BM1509=AW26),--(BL27:BL1509&lt;&gt;""),--ISNUMBER(SEARCH(" "&amp;BL27:BL1509&amp;" ",AP446)))&gt;0,AW26,"")))</f>
        <v/>
      </c>
      <c r="AX446" s="964" t="str" cm="1">
        <f t="array" ref="AX446">IF(AM446="","",IF(AQ446&lt;&gt;"","",IF(SUMPRODUCT(--(BM27:BM1509=AX26),--(BL27:BL1509&lt;&gt;""),--ISNUMBER(SEARCH(" "&amp;BL27:BL1509&amp;" ",AP446)))&gt;0,AX26,"")))</f>
        <v/>
      </c>
      <c r="AY446" s="964" t="str" cm="1">
        <f t="array" ref="AY446">IF(AM446="","",IF(AQ446&lt;&gt;"","",IF(SUMPRODUCT(--(BM27:BM1509=AY26),--(BL27:BL1509&lt;&gt;""),--ISNUMBER(SEARCH(" "&amp;BL27:BL1509&amp;" ",AP446)))&gt;0,AY26,"")))</f>
        <v/>
      </c>
      <c r="AZ446" s="964" t="str" cm="1">
        <f t="array" ref="AZ446">IF(AM446="","",IF(AQ446&lt;&gt;"","",IF(SUMPRODUCT(--(BM27:BM1509=AZ26),--(BL27:BL1509&lt;&gt;""),--ISNUMBER(SEARCH(" "&amp;BL27:BL1509&amp;" ",AP446)))&gt;0,AZ26,"")))</f>
        <v/>
      </c>
      <c r="BA446" s="964" t="str" cm="1">
        <f t="array" ref="BA446">IF(AM446="","",IF(AQ446&lt;&gt;"","",IF(SUMPRODUCT(--(BM27:BM1509=BA26),--(BL27:BL1509&lt;&gt;""),--ISNUMBER(SEARCH(" "&amp;BL27:BL1509&amp;" ",AP446)))&gt;0,BA26,"")))</f>
        <v/>
      </c>
      <c r="BB446" s="964" t="str" cm="1">
        <f t="array" ref="BB446">IF(AM446="","",IF(AQ446&lt;&gt;"","",IF(SUMPRODUCT(--(BM27:BM1509=BB26),--(BL27:BL1509&lt;&gt;""),--ISNUMBER(SEARCH(" "&amp;BL27:BL1509&amp;" ",AP446)))&gt;0,BB26,"")))</f>
        <v/>
      </c>
      <c r="BC446" s="964" t="str" cm="1">
        <f t="array" ref="BC446">IF(AM446="","",IF(AQ446&lt;&gt;"","",IF(SUMPRODUCT(--(BM27:BM1509=BC26),--(BL27:BL1509&lt;&gt;""),--ISNUMBER(SEARCH(" "&amp;BL27:BL1509&amp;" ",AP446)))&gt;0,BC26,"")))</f>
        <v/>
      </c>
      <c r="BD446" s="964" t="str" cm="1">
        <f t="array" ref="BD446">IF(AM446="","",IF(AQ446&lt;&gt;"","",IF(SUMPRODUCT(--(BM27:BM1509=BD26),--(BL27:BL1509&lt;&gt;""),--ISNUMBER(SEARCH(" "&amp;BL27:BL1509&amp;" ",AP446)))&gt;0,BD26,"")))</f>
        <v/>
      </c>
      <c r="BE446" s="964" t="str" cm="1">
        <f t="array" ref="BE446">IF(AM446="","",IF(AQ446&lt;&gt;"","",IF(SUMPRODUCT(--(BM27:BM1509=BE26),--(BL27:BL1509&lt;&gt;""),--ISNUMBER(SEARCH(" "&amp;BL27:BL1509&amp;" ",AP446)))&gt;0,BE26,"")))</f>
        <v/>
      </c>
      <c r="BF446" s="964" t="str" cm="1">
        <f t="array" ref="BF446">IF(AM446="","",IF(AQ446&lt;&gt;"","",IF(SUMPRODUCT(--(BM27:BM1509=BF26),--(BL27:BL1509&lt;&gt;""),--ISNUMBER(SEARCH(" "&amp;BL27:BL1509&amp;" ",AP446)))&gt;0,BF26,"")))</f>
        <v/>
      </c>
      <c r="BG446" s="964" t="str" cm="1">
        <f t="array" ref="BG446">IF(AM446="","",IF(AQ446&lt;&gt;"","",IF(SUMPRODUCT(--(BM27:BM1509=BG26),--(BL27:BL1509&lt;&gt;""),--ISNUMBER(SEARCH(" "&amp;BL27:BL1509&amp;" ",AP446)))&gt;0,BG26,"")))</f>
        <v/>
      </c>
      <c r="BH446" s="964" t="str" cm="1">
        <f t="array" ref="BH446">IF(AM446="","",IF(AQ446&lt;&gt;"","",IF(SUMPRODUCT(--(BM27:BM1509=BH26),--(BL27:BL1509&lt;&gt;""),--ISNUMBER(SEARCH(" "&amp;BL27:BL1509&amp;" ",AP446)))&gt;0,BH26,"")))</f>
        <v/>
      </c>
      <c r="BI446" s="964" t="str" cm="1">
        <f t="array" ref="BI446">IF(AM446="","",IF(AQ446&lt;&gt;"","",IF(SUMPRODUCT(--(BM27:BM1509=BI26),--(BL27:BL1509&lt;&gt;""),--ISNUMBER(SEARCH(" "&amp;BL27:BL1509&amp;" ",AP446)))&gt;0,BI26,"")))</f>
        <v/>
      </c>
      <c r="BJ446" s="964" t="str" cm="1">
        <f t="array" ref="BJ446">IF(AM446="","",IF(AS446&lt;&gt;"",BJ26,IF(AR446&lt;&gt;"","",IF(AQ446&lt;&gt;"","",IF(SUMPRODUCT(--(BM27:BM1509=BJ26),--(BL27:BL1509&lt;&gt;""),--ISNUMBER(SEARCH(" "&amp;BL27:BL1509&amp;" ",AP446)))&gt;0,BJ26,"")))))</f>
        <v/>
      </c>
      <c r="BL446" s="964" t="s">
        <v>2207</v>
      </c>
      <c r="BM446" s="964" t="s">
        <v>1597</v>
      </c>
      <c r="CM446" s="49">
        <v>1</v>
      </c>
    </row>
    <row r="447" spans="4:91" ht="30" customHeight="1">
      <c r="D447" s="674"/>
      <c r="E447" s="680"/>
      <c r="F447" s="681"/>
      <c r="G447" s="680"/>
      <c r="H447" s="682"/>
      <c r="I447" s="891"/>
      <c r="J447" s="892"/>
      <c r="K447" s="745"/>
      <c r="L447" s="893"/>
      <c r="M447" s="894"/>
      <c r="N447" s="895"/>
      <c r="O447" s="896"/>
      <c r="P447" s="137"/>
      <c r="Q447" s="897"/>
      <c r="R447" s="751"/>
      <c r="S447" s="898"/>
      <c r="T447" s="753"/>
      <c r="U447" s="899"/>
      <c r="V447" s="900"/>
      <c r="W447" s="756"/>
      <c r="X447" s="764"/>
      <c r="AB447" s="65"/>
      <c r="AC447" s="984" t="str">
        <f t="shared" si="89"/>
        <v/>
      </c>
      <c r="AD447" s="982"/>
      <c r="AF447" s="963" t="str">
        <f>IF(AG447="","",COUNTIF(AG27:AG447,"&lt;&gt;"))</f>
        <v/>
      </c>
      <c r="AG447" s="958" t="str" cm="1">
        <f t="array" ref="AG447">IF(AK447="","",IF(LEN(AK447)&lt;=MAX(10,AF22),AK447,IFERROR(LEFT(AK447,LOOKUP(2,1/(MID(AK447,ROW(10:509),1)=" ")/(ROW(10:509)&lt;=MAX(10,AF22)),ROW(10:509))-1),LEFT(AK447,MAX(10,AF22)))))</f>
        <v/>
      </c>
      <c r="AH447" s="963" t="str">
        <f t="shared" si="90"/>
        <v/>
      </c>
      <c r="AI447" s="963" t="str">
        <f t="shared" si="91"/>
        <v/>
      </c>
      <c r="AJ447" s="964" t="str">
        <f>IF(AL446&lt;&gt;"",AJ446,IF(AJ446&lt;MAX(Z27:Z326),AJ446+1,""))</f>
        <v/>
      </c>
      <c r="AK447" s="965" t="str">
        <f>IF(AJ447="","",IF(AL446&lt;&gt;"",AL446,INDEX(AD27:AD326,MATCH(AJ447,Z27:Z326,0))))</f>
        <v/>
      </c>
      <c r="AL447" s="965" t="str">
        <f t="shared" si="92"/>
        <v/>
      </c>
      <c r="AM447" s="966" t="str">
        <f t="shared" si="93"/>
        <v/>
      </c>
      <c r="AN447" s="967" t="str">
        <f t="shared" si="94"/>
        <v/>
      </c>
      <c r="AO447" s="967" t="str">
        <f t="shared" si="95"/>
        <v/>
      </c>
      <c r="AP447" s="966" t="str">
        <f t="shared" si="96"/>
        <v/>
      </c>
      <c r="AQ447" s="967" t="str">
        <f>IF(AM447="","",IF(COUNTIF(BO27:BO309,TRIM(AP447))&gt;0,"EXCLUSION EXACTE",""))</f>
        <v/>
      </c>
      <c r="AR447" s="967" t="str" cm="1">
        <f t="array" ref="AR447">IF(AM447="","",IF(SUMPRODUCT(--(BO27:BO309&lt;&gt;""),--ISNUMBER(SEARCH(" "&amp;BO27:BO309&amp;" ",AP447)))&gt;0,"BLOQUE MOLLUSQUES",""))</f>
        <v/>
      </c>
      <c r="AS447" s="967" t="str" cm="1">
        <f t="array" ref="AS447">IF(AM447="","",IF(SUMPRODUCT(--(BS27:BS309&lt;&gt;""),--ISNUMBER(SEARCH(" "&amp;BS27:BS309&amp;" ",AP447)))&gt;0,"FORCE MOLLUSQUES",""))</f>
        <v/>
      </c>
      <c r="AT447" s="966" t="str">
        <f t="shared" si="97"/>
        <v/>
      </c>
      <c r="AU447" s="966" t="str">
        <f t="shared" si="99"/>
        <v/>
      </c>
      <c r="AV447" s="967" t="str">
        <f t="shared" si="98"/>
        <v/>
      </c>
      <c r="AW447" s="967" t="str" cm="1">
        <f t="array" ref="AW447">IF(AM447="","",IF(AQ447&lt;&gt;"","",IF(SUMPRODUCT(--(BM27:BM1509=AW26),--(BL27:BL1509&lt;&gt;""),--ISNUMBER(SEARCH(" "&amp;BL27:BL1509&amp;" ",AP447)))&gt;0,AW26,"")))</f>
        <v/>
      </c>
      <c r="AX447" s="967" t="str" cm="1">
        <f t="array" ref="AX447">IF(AM447="","",IF(AQ447&lt;&gt;"","",IF(SUMPRODUCT(--(BM27:BM1509=AX26),--(BL27:BL1509&lt;&gt;""),--ISNUMBER(SEARCH(" "&amp;BL27:BL1509&amp;" ",AP447)))&gt;0,AX26,"")))</f>
        <v/>
      </c>
      <c r="AY447" s="967" t="str" cm="1">
        <f t="array" ref="AY447">IF(AM447="","",IF(AQ447&lt;&gt;"","",IF(SUMPRODUCT(--(BM27:BM1509=AY26),--(BL27:BL1509&lt;&gt;""),--ISNUMBER(SEARCH(" "&amp;BL27:BL1509&amp;" ",AP447)))&gt;0,AY26,"")))</f>
        <v/>
      </c>
      <c r="AZ447" s="967" t="str" cm="1">
        <f t="array" ref="AZ447">IF(AM447="","",IF(AQ447&lt;&gt;"","",IF(SUMPRODUCT(--(BM27:BM1509=AZ26),--(BL27:BL1509&lt;&gt;""),--ISNUMBER(SEARCH(" "&amp;BL27:BL1509&amp;" ",AP447)))&gt;0,AZ26,"")))</f>
        <v/>
      </c>
      <c r="BA447" s="967" t="str" cm="1">
        <f t="array" ref="BA447">IF(AM447="","",IF(AQ447&lt;&gt;"","",IF(SUMPRODUCT(--(BM27:BM1509=BA26),--(BL27:BL1509&lt;&gt;""),--ISNUMBER(SEARCH(" "&amp;BL27:BL1509&amp;" ",AP447)))&gt;0,BA26,"")))</f>
        <v/>
      </c>
      <c r="BB447" s="967" t="str" cm="1">
        <f t="array" ref="BB447">IF(AM447="","",IF(AQ447&lt;&gt;"","",IF(SUMPRODUCT(--(BM27:BM1509=BB26),--(BL27:BL1509&lt;&gt;""),--ISNUMBER(SEARCH(" "&amp;BL27:BL1509&amp;" ",AP447)))&gt;0,BB26,"")))</f>
        <v/>
      </c>
      <c r="BC447" s="967" t="str" cm="1">
        <f t="array" ref="BC447">IF(AM447="","",IF(AQ447&lt;&gt;"","",IF(SUMPRODUCT(--(BM27:BM1509=BC26),--(BL27:BL1509&lt;&gt;""),--ISNUMBER(SEARCH(" "&amp;BL27:BL1509&amp;" ",AP447)))&gt;0,BC26,"")))</f>
        <v/>
      </c>
      <c r="BD447" s="967" t="str" cm="1">
        <f t="array" ref="BD447">IF(AM447="","",IF(AQ447&lt;&gt;"","",IF(SUMPRODUCT(--(BM27:BM1509=BD26),--(BL27:BL1509&lt;&gt;""),--ISNUMBER(SEARCH(" "&amp;BL27:BL1509&amp;" ",AP447)))&gt;0,BD26,"")))</f>
        <v/>
      </c>
      <c r="BE447" s="967" t="str" cm="1">
        <f t="array" ref="BE447">IF(AM447="","",IF(AQ447&lt;&gt;"","",IF(SUMPRODUCT(--(BM27:BM1509=BE26),--(BL27:BL1509&lt;&gt;""),--ISNUMBER(SEARCH(" "&amp;BL27:BL1509&amp;" ",AP447)))&gt;0,BE26,"")))</f>
        <v/>
      </c>
      <c r="BF447" s="967" t="str" cm="1">
        <f t="array" ref="BF447">IF(AM447="","",IF(AQ447&lt;&gt;"","",IF(SUMPRODUCT(--(BM27:BM1509=BF26),--(BL27:BL1509&lt;&gt;""),--ISNUMBER(SEARCH(" "&amp;BL27:BL1509&amp;" ",AP447)))&gt;0,BF26,"")))</f>
        <v/>
      </c>
      <c r="BG447" s="967" t="str" cm="1">
        <f t="array" ref="BG447">IF(AM447="","",IF(AQ447&lt;&gt;"","",IF(SUMPRODUCT(--(BM27:BM1509=BG26),--(BL27:BL1509&lt;&gt;""),--ISNUMBER(SEARCH(" "&amp;BL27:BL1509&amp;" ",AP447)))&gt;0,BG26,"")))</f>
        <v/>
      </c>
      <c r="BH447" s="967" t="str" cm="1">
        <f t="array" ref="BH447">IF(AM447="","",IF(AQ447&lt;&gt;"","",IF(SUMPRODUCT(--(BM27:BM1509=BH26),--(BL27:BL1509&lt;&gt;""),--ISNUMBER(SEARCH(" "&amp;BL27:BL1509&amp;" ",AP447)))&gt;0,BH26,"")))</f>
        <v/>
      </c>
      <c r="BI447" s="967" t="str" cm="1">
        <f t="array" ref="BI447">IF(AM447="","",IF(AQ447&lt;&gt;"","",IF(SUMPRODUCT(--(BM27:BM1509=BI26),--(BL27:BL1509&lt;&gt;""),--ISNUMBER(SEARCH(" "&amp;BL27:BL1509&amp;" ",AP447)))&gt;0,BI26,"")))</f>
        <v/>
      </c>
      <c r="BJ447" s="967" t="str" cm="1">
        <f t="array" ref="BJ447">IF(AM447="","",IF(AS447&lt;&gt;"",BJ26,IF(AR447&lt;&gt;"","",IF(AQ447&lt;&gt;"","",IF(SUMPRODUCT(--(BM27:BM1509=BJ26),--(BL27:BL1509&lt;&gt;""),--ISNUMBER(SEARCH(" "&amp;BL27:BL1509&amp;" ",AP447)))&gt;0,BJ26,"")))))</f>
        <v/>
      </c>
      <c r="BL447" s="968" t="s">
        <v>2208</v>
      </c>
      <c r="BM447" s="968" t="s">
        <v>1597</v>
      </c>
      <c r="CM447" s="49">
        <v>1</v>
      </c>
    </row>
    <row r="448" spans="4:91" ht="30" customHeight="1">
      <c r="D448" s="674"/>
      <c r="E448" s="680"/>
      <c r="F448" s="681"/>
      <c r="G448" s="680"/>
      <c r="H448" s="682"/>
      <c r="I448" s="891"/>
      <c r="J448" s="892"/>
      <c r="K448" s="745"/>
      <c r="L448" s="893"/>
      <c r="M448" s="894"/>
      <c r="N448" s="895"/>
      <c r="O448" s="896"/>
      <c r="P448" s="137"/>
      <c r="Q448" s="897"/>
      <c r="R448" s="751"/>
      <c r="S448" s="898"/>
      <c r="T448" s="753"/>
      <c r="U448" s="899"/>
      <c r="V448" s="900"/>
      <c r="W448" s="756"/>
      <c r="X448" s="764"/>
      <c r="AB448" s="65"/>
      <c r="AC448" s="984" t="str">
        <f t="shared" si="89"/>
        <v/>
      </c>
      <c r="AD448" s="982"/>
      <c r="AF448" s="964" t="str">
        <f>IF(AG448="","",COUNTIF(AG27:AG448,"&lt;&gt;"))</f>
        <v/>
      </c>
      <c r="AG448" s="965" t="str" cm="1">
        <f t="array" ref="AG448">IF(AK448="","",IF(LEN(AK448)&lt;=MAX(10,AF22),AK448,IFERROR(LEFT(AK448,LOOKUP(2,1/(MID(AK448,ROW(10:509),1)=" ")/(ROW(10:509)&lt;=MAX(10,AF22)),ROW(10:509))-1),LEFT(AK448,MAX(10,AF22)))))</f>
        <v/>
      </c>
      <c r="AH448" s="964" t="str">
        <f t="shared" si="90"/>
        <v/>
      </c>
      <c r="AI448" s="964" t="str">
        <f t="shared" si="91"/>
        <v/>
      </c>
      <c r="AJ448" s="964" t="str">
        <f>IF(AL447&lt;&gt;"",AJ447,IF(AJ447&lt;MAX(Z27:Z326),AJ447+1,""))</f>
        <v/>
      </c>
      <c r="AK448" s="965" t="str">
        <f>IF(AJ448="","",IF(AL447&lt;&gt;"",AL447,INDEX(AD27:AD326,MATCH(AJ448,Z27:Z326,0))))</f>
        <v/>
      </c>
      <c r="AL448" s="965" t="str">
        <f t="shared" si="92"/>
        <v/>
      </c>
      <c r="AM448" s="965" t="str">
        <f t="shared" si="93"/>
        <v/>
      </c>
      <c r="AN448" s="964" t="str">
        <f t="shared" si="94"/>
        <v/>
      </c>
      <c r="AO448" s="964" t="str">
        <f t="shared" si="95"/>
        <v/>
      </c>
      <c r="AP448" s="965" t="str">
        <f t="shared" si="96"/>
        <v/>
      </c>
      <c r="AQ448" s="964" t="str">
        <f>IF(AM448="","",IF(COUNTIF(BO27:BO309,TRIM(AP448))&gt;0,"EXCLUSION EXACTE",""))</f>
        <v/>
      </c>
      <c r="AR448" s="964" t="str" cm="1">
        <f t="array" ref="AR448">IF(AM448="","",IF(SUMPRODUCT(--(BO27:BO309&lt;&gt;""),--ISNUMBER(SEARCH(" "&amp;BO27:BO309&amp;" ",AP448)))&gt;0,"BLOQUE MOLLUSQUES",""))</f>
        <v/>
      </c>
      <c r="AS448" s="964" t="str" cm="1">
        <f t="array" ref="AS448">IF(AM448="","",IF(SUMPRODUCT(--(BS27:BS309&lt;&gt;""),--ISNUMBER(SEARCH(" "&amp;BS27:BS309&amp;" ",AP448)))&gt;0,"FORCE MOLLUSQUES",""))</f>
        <v/>
      </c>
      <c r="AT448" s="965" t="str">
        <f t="shared" si="97"/>
        <v/>
      </c>
      <c r="AU448" s="965" t="str">
        <f t="shared" si="99"/>
        <v/>
      </c>
      <c r="AV448" s="964" t="str">
        <f t="shared" si="98"/>
        <v/>
      </c>
      <c r="AW448" s="964" t="str" cm="1">
        <f t="array" ref="AW448">IF(AM448="","",IF(AQ448&lt;&gt;"","",IF(SUMPRODUCT(--(BM27:BM1509=AW26),--(BL27:BL1509&lt;&gt;""),--ISNUMBER(SEARCH(" "&amp;BL27:BL1509&amp;" ",AP448)))&gt;0,AW26,"")))</f>
        <v/>
      </c>
      <c r="AX448" s="964" t="str" cm="1">
        <f t="array" ref="AX448">IF(AM448="","",IF(AQ448&lt;&gt;"","",IF(SUMPRODUCT(--(BM27:BM1509=AX26),--(BL27:BL1509&lt;&gt;""),--ISNUMBER(SEARCH(" "&amp;BL27:BL1509&amp;" ",AP448)))&gt;0,AX26,"")))</f>
        <v/>
      </c>
      <c r="AY448" s="964" t="str" cm="1">
        <f t="array" ref="AY448">IF(AM448="","",IF(AQ448&lt;&gt;"","",IF(SUMPRODUCT(--(BM27:BM1509=AY26),--(BL27:BL1509&lt;&gt;""),--ISNUMBER(SEARCH(" "&amp;BL27:BL1509&amp;" ",AP448)))&gt;0,AY26,"")))</f>
        <v/>
      </c>
      <c r="AZ448" s="964" t="str" cm="1">
        <f t="array" ref="AZ448">IF(AM448="","",IF(AQ448&lt;&gt;"","",IF(SUMPRODUCT(--(BM27:BM1509=AZ26),--(BL27:BL1509&lt;&gt;""),--ISNUMBER(SEARCH(" "&amp;BL27:BL1509&amp;" ",AP448)))&gt;0,AZ26,"")))</f>
        <v/>
      </c>
      <c r="BA448" s="964" t="str" cm="1">
        <f t="array" ref="BA448">IF(AM448="","",IF(AQ448&lt;&gt;"","",IF(SUMPRODUCT(--(BM27:BM1509=BA26),--(BL27:BL1509&lt;&gt;""),--ISNUMBER(SEARCH(" "&amp;BL27:BL1509&amp;" ",AP448)))&gt;0,BA26,"")))</f>
        <v/>
      </c>
      <c r="BB448" s="964" t="str" cm="1">
        <f t="array" ref="BB448">IF(AM448="","",IF(AQ448&lt;&gt;"","",IF(SUMPRODUCT(--(BM27:BM1509=BB26),--(BL27:BL1509&lt;&gt;""),--ISNUMBER(SEARCH(" "&amp;BL27:BL1509&amp;" ",AP448)))&gt;0,BB26,"")))</f>
        <v/>
      </c>
      <c r="BC448" s="964" t="str" cm="1">
        <f t="array" ref="BC448">IF(AM448="","",IF(AQ448&lt;&gt;"","",IF(SUMPRODUCT(--(BM27:BM1509=BC26),--(BL27:BL1509&lt;&gt;""),--ISNUMBER(SEARCH(" "&amp;BL27:BL1509&amp;" ",AP448)))&gt;0,BC26,"")))</f>
        <v/>
      </c>
      <c r="BD448" s="964" t="str" cm="1">
        <f t="array" ref="BD448">IF(AM448="","",IF(AQ448&lt;&gt;"","",IF(SUMPRODUCT(--(BM27:BM1509=BD26),--(BL27:BL1509&lt;&gt;""),--ISNUMBER(SEARCH(" "&amp;BL27:BL1509&amp;" ",AP448)))&gt;0,BD26,"")))</f>
        <v/>
      </c>
      <c r="BE448" s="964" t="str" cm="1">
        <f t="array" ref="BE448">IF(AM448="","",IF(AQ448&lt;&gt;"","",IF(SUMPRODUCT(--(BM27:BM1509=BE26),--(BL27:BL1509&lt;&gt;""),--ISNUMBER(SEARCH(" "&amp;BL27:BL1509&amp;" ",AP448)))&gt;0,BE26,"")))</f>
        <v/>
      </c>
      <c r="BF448" s="964" t="str" cm="1">
        <f t="array" ref="BF448">IF(AM448="","",IF(AQ448&lt;&gt;"","",IF(SUMPRODUCT(--(BM27:BM1509=BF26),--(BL27:BL1509&lt;&gt;""),--ISNUMBER(SEARCH(" "&amp;BL27:BL1509&amp;" ",AP448)))&gt;0,BF26,"")))</f>
        <v/>
      </c>
      <c r="BG448" s="964" t="str" cm="1">
        <f t="array" ref="BG448">IF(AM448="","",IF(AQ448&lt;&gt;"","",IF(SUMPRODUCT(--(BM27:BM1509=BG26),--(BL27:BL1509&lt;&gt;""),--ISNUMBER(SEARCH(" "&amp;BL27:BL1509&amp;" ",AP448)))&gt;0,BG26,"")))</f>
        <v/>
      </c>
      <c r="BH448" s="964" t="str" cm="1">
        <f t="array" ref="BH448">IF(AM448="","",IF(AQ448&lt;&gt;"","",IF(SUMPRODUCT(--(BM27:BM1509=BH26),--(BL27:BL1509&lt;&gt;""),--ISNUMBER(SEARCH(" "&amp;BL27:BL1509&amp;" ",AP448)))&gt;0,BH26,"")))</f>
        <v/>
      </c>
      <c r="BI448" s="964" t="str" cm="1">
        <f t="array" ref="BI448">IF(AM448="","",IF(AQ448&lt;&gt;"","",IF(SUMPRODUCT(--(BM27:BM1509=BI26),--(BL27:BL1509&lt;&gt;""),--ISNUMBER(SEARCH(" "&amp;BL27:BL1509&amp;" ",AP448)))&gt;0,BI26,"")))</f>
        <v/>
      </c>
      <c r="BJ448" s="964" t="str" cm="1">
        <f t="array" ref="BJ448">IF(AM448="","",IF(AS448&lt;&gt;"",BJ26,IF(AR448&lt;&gt;"","",IF(AQ448&lt;&gt;"","",IF(SUMPRODUCT(--(BM27:BM1509=BJ26),--(BL27:BL1509&lt;&gt;""),--ISNUMBER(SEARCH(" "&amp;BL27:BL1509&amp;" ",AP448)))&gt;0,BJ26,"")))))</f>
        <v/>
      </c>
      <c r="BL448" s="964" t="s">
        <v>2404</v>
      </c>
      <c r="BM448" s="964" t="s">
        <v>1597</v>
      </c>
      <c r="CM448" s="49">
        <v>1</v>
      </c>
    </row>
    <row r="449" spans="4:91" ht="30" customHeight="1">
      <c r="D449" s="674"/>
      <c r="E449" s="680"/>
      <c r="F449" s="681"/>
      <c r="G449" s="680"/>
      <c r="H449" s="682"/>
      <c r="I449" s="891"/>
      <c r="J449" s="892"/>
      <c r="K449" s="745"/>
      <c r="L449" s="893"/>
      <c r="M449" s="894"/>
      <c r="N449" s="895"/>
      <c r="O449" s="896"/>
      <c r="P449" s="137"/>
      <c r="Q449" s="897"/>
      <c r="R449" s="751"/>
      <c r="S449" s="898"/>
      <c r="T449" s="753"/>
      <c r="U449" s="899"/>
      <c r="V449" s="900"/>
      <c r="W449" s="756"/>
      <c r="X449" s="764"/>
      <c r="AB449" s="65"/>
      <c r="AC449" s="984" t="str">
        <f t="shared" si="89"/>
        <v/>
      </c>
      <c r="AD449" s="982"/>
      <c r="AF449" s="963" t="str">
        <f>IF(AG449="","",COUNTIF(AG27:AG449,"&lt;&gt;"))</f>
        <v/>
      </c>
      <c r="AG449" s="958" t="str" cm="1">
        <f t="array" ref="AG449">IF(AK449="","",IF(LEN(AK449)&lt;=MAX(10,AF22),AK449,IFERROR(LEFT(AK449,LOOKUP(2,1/(MID(AK449,ROW(10:509),1)=" ")/(ROW(10:509)&lt;=MAX(10,AF22)),ROW(10:509))-1),LEFT(AK449,MAX(10,AF22)))))</f>
        <v/>
      </c>
      <c r="AH449" s="963" t="str">
        <f t="shared" si="90"/>
        <v/>
      </c>
      <c r="AI449" s="963" t="str">
        <f t="shared" si="91"/>
        <v/>
      </c>
      <c r="AJ449" s="964" t="str">
        <f>IF(AL448&lt;&gt;"",AJ448,IF(AJ448&lt;MAX(Z27:Z326),AJ448+1,""))</f>
        <v/>
      </c>
      <c r="AK449" s="965" t="str">
        <f>IF(AJ449="","",IF(AL448&lt;&gt;"",AL448,INDEX(AD27:AD326,MATCH(AJ449,Z27:Z326,0))))</f>
        <v/>
      </c>
      <c r="AL449" s="965" t="str">
        <f t="shared" si="92"/>
        <v/>
      </c>
      <c r="AM449" s="966" t="str">
        <f t="shared" si="93"/>
        <v/>
      </c>
      <c r="AN449" s="967" t="str">
        <f t="shared" si="94"/>
        <v/>
      </c>
      <c r="AO449" s="967" t="str">
        <f t="shared" si="95"/>
        <v/>
      </c>
      <c r="AP449" s="966" t="str">
        <f t="shared" si="96"/>
        <v/>
      </c>
      <c r="AQ449" s="967" t="str">
        <f>IF(AM449="","",IF(COUNTIF(BO27:BO309,TRIM(AP449))&gt;0,"EXCLUSION EXACTE",""))</f>
        <v/>
      </c>
      <c r="AR449" s="967" t="str" cm="1">
        <f t="array" ref="AR449">IF(AM449="","",IF(SUMPRODUCT(--(BO27:BO309&lt;&gt;""),--ISNUMBER(SEARCH(" "&amp;BO27:BO309&amp;" ",AP449)))&gt;0,"BLOQUE MOLLUSQUES",""))</f>
        <v/>
      </c>
      <c r="AS449" s="967" t="str" cm="1">
        <f t="array" ref="AS449">IF(AM449="","",IF(SUMPRODUCT(--(BS27:BS309&lt;&gt;""),--ISNUMBER(SEARCH(" "&amp;BS27:BS309&amp;" ",AP449)))&gt;0,"FORCE MOLLUSQUES",""))</f>
        <v/>
      </c>
      <c r="AT449" s="966" t="str">
        <f t="shared" si="97"/>
        <v/>
      </c>
      <c r="AU449" s="966" t="str">
        <f t="shared" si="99"/>
        <v/>
      </c>
      <c r="AV449" s="967" t="str">
        <f t="shared" si="98"/>
        <v/>
      </c>
      <c r="AW449" s="967" t="str" cm="1">
        <f t="array" ref="AW449">IF(AM449="","",IF(AQ449&lt;&gt;"","",IF(SUMPRODUCT(--(BM27:BM1509=AW26),--(BL27:BL1509&lt;&gt;""),--ISNUMBER(SEARCH(" "&amp;BL27:BL1509&amp;" ",AP449)))&gt;0,AW26,"")))</f>
        <v/>
      </c>
      <c r="AX449" s="967" t="str" cm="1">
        <f t="array" ref="AX449">IF(AM449="","",IF(AQ449&lt;&gt;"","",IF(SUMPRODUCT(--(BM27:BM1509=AX26),--(BL27:BL1509&lt;&gt;""),--ISNUMBER(SEARCH(" "&amp;BL27:BL1509&amp;" ",AP449)))&gt;0,AX26,"")))</f>
        <v/>
      </c>
      <c r="AY449" s="967" t="str" cm="1">
        <f t="array" ref="AY449">IF(AM449="","",IF(AQ449&lt;&gt;"","",IF(SUMPRODUCT(--(BM27:BM1509=AY26),--(BL27:BL1509&lt;&gt;""),--ISNUMBER(SEARCH(" "&amp;BL27:BL1509&amp;" ",AP449)))&gt;0,AY26,"")))</f>
        <v/>
      </c>
      <c r="AZ449" s="967" t="str" cm="1">
        <f t="array" ref="AZ449">IF(AM449="","",IF(AQ449&lt;&gt;"","",IF(SUMPRODUCT(--(BM27:BM1509=AZ26),--(BL27:BL1509&lt;&gt;""),--ISNUMBER(SEARCH(" "&amp;BL27:BL1509&amp;" ",AP449)))&gt;0,AZ26,"")))</f>
        <v/>
      </c>
      <c r="BA449" s="967" t="str" cm="1">
        <f t="array" ref="BA449">IF(AM449="","",IF(AQ449&lt;&gt;"","",IF(SUMPRODUCT(--(BM27:BM1509=BA26),--(BL27:BL1509&lt;&gt;""),--ISNUMBER(SEARCH(" "&amp;BL27:BL1509&amp;" ",AP449)))&gt;0,BA26,"")))</f>
        <v/>
      </c>
      <c r="BB449" s="967" t="str" cm="1">
        <f t="array" ref="BB449">IF(AM449="","",IF(AQ449&lt;&gt;"","",IF(SUMPRODUCT(--(BM27:BM1509=BB26),--(BL27:BL1509&lt;&gt;""),--ISNUMBER(SEARCH(" "&amp;BL27:BL1509&amp;" ",AP449)))&gt;0,BB26,"")))</f>
        <v/>
      </c>
      <c r="BC449" s="967" t="str" cm="1">
        <f t="array" ref="BC449">IF(AM449="","",IF(AQ449&lt;&gt;"","",IF(SUMPRODUCT(--(BM27:BM1509=BC26),--(BL27:BL1509&lt;&gt;""),--ISNUMBER(SEARCH(" "&amp;BL27:BL1509&amp;" ",AP449)))&gt;0,BC26,"")))</f>
        <v/>
      </c>
      <c r="BD449" s="967" t="str" cm="1">
        <f t="array" ref="BD449">IF(AM449="","",IF(AQ449&lt;&gt;"","",IF(SUMPRODUCT(--(BM27:BM1509=BD26),--(BL27:BL1509&lt;&gt;""),--ISNUMBER(SEARCH(" "&amp;BL27:BL1509&amp;" ",AP449)))&gt;0,BD26,"")))</f>
        <v/>
      </c>
      <c r="BE449" s="967" t="str" cm="1">
        <f t="array" ref="BE449">IF(AM449="","",IF(AQ449&lt;&gt;"","",IF(SUMPRODUCT(--(BM27:BM1509=BE26),--(BL27:BL1509&lt;&gt;""),--ISNUMBER(SEARCH(" "&amp;BL27:BL1509&amp;" ",AP449)))&gt;0,BE26,"")))</f>
        <v/>
      </c>
      <c r="BF449" s="967" t="str" cm="1">
        <f t="array" ref="BF449">IF(AM449="","",IF(AQ449&lt;&gt;"","",IF(SUMPRODUCT(--(BM27:BM1509=BF26),--(BL27:BL1509&lt;&gt;""),--ISNUMBER(SEARCH(" "&amp;BL27:BL1509&amp;" ",AP449)))&gt;0,BF26,"")))</f>
        <v/>
      </c>
      <c r="BG449" s="967" t="str" cm="1">
        <f t="array" ref="BG449">IF(AM449="","",IF(AQ449&lt;&gt;"","",IF(SUMPRODUCT(--(BM27:BM1509=BG26),--(BL27:BL1509&lt;&gt;""),--ISNUMBER(SEARCH(" "&amp;BL27:BL1509&amp;" ",AP449)))&gt;0,BG26,"")))</f>
        <v/>
      </c>
      <c r="BH449" s="967" t="str" cm="1">
        <f t="array" ref="BH449">IF(AM449="","",IF(AQ449&lt;&gt;"","",IF(SUMPRODUCT(--(BM27:BM1509=BH26),--(BL27:BL1509&lt;&gt;""),--ISNUMBER(SEARCH(" "&amp;BL27:BL1509&amp;" ",AP449)))&gt;0,BH26,"")))</f>
        <v/>
      </c>
      <c r="BI449" s="967" t="str" cm="1">
        <f t="array" ref="BI449">IF(AM449="","",IF(AQ449&lt;&gt;"","",IF(SUMPRODUCT(--(BM27:BM1509=BI26),--(BL27:BL1509&lt;&gt;""),--ISNUMBER(SEARCH(" "&amp;BL27:BL1509&amp;" ",AP449)))&gt;0,BI26,"")))</f>
        <v/>
      </c>
      <c r="BJ449" s="967" t="str" cm="1">
        <f t="array" ref="BJ449">IF(AM449="","",IF(AS449&lt;&gt;"",BJ26,IF(AR449&lt;&gt;"","",IF(AQ449&lt;&gt;"","",IF(SUMPRODUCT(--(BM27:BM1509=BJ26),--(BL27:BL1509&lt;&gt;""),--ISNUMBER(SEARCH(" "&amp;BL27:BL1509&amp;" ",AP449)))&gt;0,BJ26,"")))))</f>
        <v/>
      </c>
      <c r="BL449" s="968" t="s">
        <v>576</v>
      </c>
      <c r="BM449" s="968" t="s">
        <v>1597</v>
      </c>
      <c r="CM449" s="49">
        <v>1</v>
      </c>
    </row>
    <row r="450" spans="4:91" ht="30" customHeight="1">
      <c r="D450" s="674"/>
      <c r="E450" s="680"/>
      <c r="F450" s="681"/>
      <c r="G450" s="680"/>
      <c r="H450" s="682"/>
      <c r="I450" s="891"/>
      <c r="J450" s="892"/>
      <c r="K450" s="745"/>
      <c r="L450" s="893"/>
      <c r="M450" s="894"/>
      <c r="N450" s="895"/>
      <c r="O450" s="896"/>
      <c r="P450" s="137"/>
      <c r="Q450" s="897"/>
      <c r="R450" s="751"/>
      <c r="S450" s="898"/>
      <c r="T450" s="753"/>
      <c r="U450" s="899"/>
      <c r="V450" s="900"/>
      <c r="W450" s="756"/>
      <c r="X450" s="764"/>
      <c r="AB450" s="65"/>
      <c r="AC450" s="984" t="str">
        <f t="shared" si="89"/>
        <v/>
      </c>
      <c r="AD450" s="982"/>
      <c r="AF450" s="964" t="str">
        <f>IF(AG450="","",COUNTIF(AG27:AG450,"&lt;&gt;"))</f>
        <v/>
      </c>
      <c r="AG450" s="965" t="str" cm="1">
        <f t="array" ref="AG450">IF(AK450="","",IF(LEN(AK450)&lt;=MAX(10,AF22),AK450,IFERROR(LEFT(AK450,LOOKUP(2,1/(MID(AK450,ROW(10:509),1)=" ")/(ROW(10:509)&lt;=MAX(10,AF22)),ROW(10:509))-1),LEFT(AK450,MAX(10,AF22)))))</f>
        <v/>
      </c>
      <c r="AH450" s="964" t="str">
        <f t="shared" si="90"/>
        <v/>
      </c>
      <c r="AI450" s="964" t="str">
        <f t="shared" si="91"/>
        <v/>
      </c>
      <c r="AJ450" s="964" t="str">
        <f>IF(AL449&lt;&gt;"",AJ449,IF(AJ449&lt;MAX(Z27:Z326),AJ449+1,""))</f>
        <v/>
      </c>
      <c r="AK450" s="965" t="str">
        <f>IF(AJ450="","",IF(AL449&lt;&gt;"",AL449,INDEX(AD27:AD326,MATCH(AJ450,Z27:Z326,0))))</f>
        <v/>
      </c>
      <c r="AL450" s="965" t="str">
        <f t="shared" si="92"/>
        <v/>
      </c>
      <c r="AM450" s="965" t="str">
        <f t="shared" si="93"/>
        <v/>
      </c>
      <c r="AN450" s="964" t="str">
        <f t="shared" si="94"/>
        <v/>
      </c>
      <c r="AO450" s="964" t="str">
        <f t="shared" si="95"/>
        <v/>
      </c>
      <c r="AP450" s="965" t="str">
        <f t="shared" si="96"/>
        <v/>
      </c>
      <c r="AQ450" s="964" t="str">
        <f>IF(AM450="","",IF(COUNTIF(BO27:BO309,TRIM(AP450))&gt;0,"EXCLUSION EXACTE",""))</f>
        <v/>
      </c>
      <c r="AR450" s="964" t="str" cm="1">
        <f t="array" ref="AR450">IF(AM450="","",IF(SUMPRODUCT(--(BO27:BO309&lt;&gt;""),--ISNUMBER(SEARCH(" "&amp;BO27:BO309&amp;" ",AP450)))&gt;0,"BLOQUE MOLLUSQUES",""))</f>
        <v/>
      </c>
      <c r="AS450" s="964" t="str" cm="1">
        <f t="array" ref="AS450">IF(AM450="","",IF(SUMPRODUCT(--(BS27:BS309&lt;&gt;""),--ISNUMBER(SEARCH(" "&amp;BS27:BS309&amp;" ",AP450)))&gt;0,"FORCE MOLLUSQUES",""))</f>
        <v/>
      </c>
      <c r="AT450" s="965" t="str">
        <f t="shared" si="97"/>
        <v/>
      </c>
      <c r="AU450" s="965" t="str">
        <f t="shared" si="99"/>
        <v/>
      </c>
      <c r="AV450" s="964" t="str">
        <f t="shared" si="98"/>
        <v/>
      </c>
      <c r="AW450" s="964" t="str" cm="1">
        <f t="array" ref="AW450">IF(AM450="","",IF(AQ450&lt;&gt;"","",IF(SUMPRODUCT(--(BM27:BM1509=AW26),--(BL27:BL1509&lt;&gt;""),--ISNUMBER(SEARCH(" "&amp;BL27:BL1509&amp;" ",AP450)))&gt;0,AW26,"")))</f>
        <v/>
      </c>
      <c r="AX450" s="964" t="str" cm="1">
        <f t="array" ref="AX450">IF(AM450="","",IF(AQ450&lt;&gt;"","",IF(SUMPRODUCT(--(BM27:BM1509=AX26),--(BL27:BL1509&lt;&gt;""),--ISNUMBER(SEARCH(" "&amp;BL27:BL1509&amp;" ",AP450)))&gt;0,AX26,"")))</f>
        <v/>
      </c>
      <c r="AY450" s="964" t="str" cm="1">
        <f t="array" ref="AY450">IF(AM450="","",IF(AQ450&lt;&gt;"","",IF(SUMPRODUCT(--(BM27:BM1509=AY26),--(BL27:BL1509&lt;&gt;""),--ISNUMBER(SEARCH(" "&amp;BL27:BL1509&amp;" ",AP450)))&gt;0,AY26,"")))</f>
        <v/>
      </c>
      <c r="AZ450" s="964" t="str" cm="1">
        <f t="array" ref="AZ450">IF(AM450="","",IF(AQ450&lt;&gt;"","",IF(SUMPRODUCT(--(BM27:BM1509=AZ26),--(BL27:BL1509&lt;&gt;""),--ISNUMBER(SEARCH(" "&amp;BL27:BL1509&amp;" ",AP450)))&gt;0,AZ26,"")))</f>
        <v/>
      </c>
      <c r="BA450" s="964" t="str" cm="1">
        <f t="array" ref="BA450">IF(AM450="","",IF(AQ450&lt;&gt;"","",IF(SUMPRODUCT(--(BM27:BM1509=BA26),--(BL27:BL1509&lt;&gt;""),--ISNUMBER(SEARCH(" "&amp;BL27:BL1509&amp;" ",AP450)))&gt;0,BA26,"")))</f>
        <v/>
      </c>
      <c r="BB450" s="964" t="str" cm="1">
        <f t="array" ref="BB450">IF(AM450="","",IF(AQ450&lt;&gt;"","",IF(SUMPRODUCT(--(BM27:BM1509=BB26),--(BL27:BL1509&lt;&gt;""),--ISNUMBER(SEARCH(" "&amp;BL27:BL1509&amp;" ",AP450)))&gt;0,BB26,"")))</f>
        <v/>
      </c>
      <c r="BC450" s="964" t="str" cm="1">
        <f t="array" ref="BC450">IF(AM450="","",IF(AQ450&lt;&gt;"","",IF(SUMPRODUCT(--(BM27:BM1509=BC26),--(BL27:BL1509&lt;&gt;""),--ISNUMBER(SEARCH(" "&amp;BL27:BL1509&amp;" ",AP450)))&gt;0,BC26,"")))</f>
        <v/>
      </c>
      <c r="BD450" s="964" t="str" cm="1">
        <f t="array" ref="BD450">IF(AM450="","",IF(AQ450&lt;&gt;"","",IF(SUMPRODUCT(--(BM27:BM1509=BD26),--(BL27:BL1509&lt;&gt;""),--ISNUMBER(SEARCH(" "&amp;BL27:BL1509&amp;" ",AP450)))&gt;0,BD26,"")))</f>
        <v/>
      </c>
      <c r="BE450" s="964" t="str" cm="1">
        <f t="array" ref="BE450">IF(AM450="","",IF(AQ450&lt;&gt;"","",IF(SUMPRODUCT(--(BM27:BM1509=BE26),--(BL27:BL1509&lt;&gt;""),--ISNUMBER(SEARCH(" "&amp;BL27:BL1509&amp;" ",AP450)))&gt;0,BE26,"")))</f>
        <v/>
      </c>
      <c r="BF450" s="964" t="str" cm="1">
        <f t="array" ref="BF450">IF(AM450="","",IF(AQ450&lt;&gt;"","",IF(SUMPRODUCT(--(BM27:BM1509=BF26),--(BL27:BL1509&lt;&gt;""),--ISNUMBER(SEARCH(" "&amp;BL27:BL1509&amp;" ",AP450)))&gt;0,BF26,"")))</f>
        <v/>
      </c>
      <c r="BG450" s="964" t="str" cm="1">
        <f t="array" ref="BG450">IF(AM450="","",IF(AQ450&lt;&gt;"","",IF(SUMPRODUCT(--(BM27:BM1509=BG26),--(BL27:BL1509&lt;&gt;""),--ISNUMBER(SEARCH(" "&amp;BL27:BL1509&amp;" ",AP450)))&gt;0,BG26,"")))</f>
        <v/>
      </c>
      <c r="BH450" s="964" t="str" cm="1">
        <f t="array" ref="BH450">IF(AM450="","",IF(AQ450&lt;&gt;"","",IF(SUMPRODUCT(--(BM27:BM1509=BH26),--(BL27:BL1509&lt;&gt;""),--ISNUMBER(SEARCH(" "&amp;BL27:BL1509&amp;" ",AP450)))&gt;0,BH26,"")))</f>
        <v/>
      </c>
      <c r="BI450" s="964" t="str" cm="1">
        <f t="array" ref="BI450">IF(AM450="","",IF(AQ450&lt;&gt;"","",IF(SUMPRODUCT(--(BM27:BM1509=BI26),--(BL27:BL1509&lt;&gt;""),--ISNUMBER(SEARCH(" "&amp;BL27:BL1509&amp;" ",AP450)))&gt;0,BI26,"")))</f>
        <v/>
      </c>
      <c r="BJ450" s="964" t="str" cm="1">
        <f t="array" ref="BJ450">IF(AM450="","",IF(AS450&lt;&gt;"",BJ26,IF(AR450&lt;&gt;"","",IF(AQ450&lt;&gt;"","",IF(SUMPRODUCT(--(BM27:BM1509=BJ26),--(BL27:BL1509&lt;&gt;""),--ISNUMBER(SEARCH(" "&amp;BL27:BL1509&amp;" ",AP450)))&gt;0,BJ26,"")))))</f>
        <v/>
      </c>
      <c r="BL450" s="964" t="s">
        <v>2405</v>
      </c>
      <c r="BM450" s="964" t="s">
        <v>1597</v>
      </c>
      <c r="CM450" s="49">
        <v>1</v>
      </c>
    </row>
    <row r="451" spans="4:91" ht="30" customHeight="1">
      <c r="D451" s="674"/>
      <c r="E451" s="680"/>
      <c r="F451" s="681"/>
      <c r="G451" s="680"/>
      <c r="H451" s="682"/>
      <c r="I451" s="891"/>
      <c r="J451" s="892"/>
      <c r="K451" s="745"/>
      <c r="L451" s="893"/>
      <c r="M451" s="894"/>
      <c r="N451" s="895"/>
      <c r="O451" s="896"/>
      <c r="P451" s="137"/>
      <c r="Q451" s="897"/>
      <c r="R451" s="751"/>
      <c r="S451" s="898"/>
      <c r="T451" s="753"/>
      <c r="U451" s="899"/>
      <c r="V451" s="900"/>
      <c r="W451" s="756"/>
      <c r="X451" s="764"/>
      <c r="AB451" s="65"/>
      <c r="AC451" s="984" t="str">
        <f t="shared" si="89"/>
        <v/>
      </c>
      <c r="AD451" s="982"/>
      <c r="AF451" s="963" t="str">
        <f>IF(AG451="","",COUNTIF(AG27:AG451,"&lt;&gt;"))</f>
        <v/>
      </c>
      <c r="AG451" s="958" t="str" cm="1">
        <f t="array" ref="AG451">IF(AK451="","",IF(LEN(AK451)&lt;=MAX(10,AF22),AK451,IFERROR(LEFT(AK451,LOOKUP(2,1/(MID(AK451,ROW(10:509),1)=" ")/(ROW(10:509)&lt;=MAX(10,AF22)),ROW(10:509))-1),LEFT(AK451,MAX(10,AF22)))))</f>
        <v/>
      </c>
      <c r="AH451" s="963" t="str">
        <f t="shared" si="90"/>
        <v/>
      </c>
      <c r="AI451" s="963" t="str">
        <f t="shared" si="91"/>
        <v/>
      </c>
      <c r="AJ451" s="964" t="str">
        <f>IF(AL450&lt;&gt;"",AJ450,IF(AJ450&lt;MAX(Z27:Z326),AJ450+1,""))</f>
        <v/>
      </c>
      <c r="AK451" s="965" t="str">
        <f>IF(AJ451="","",IF(AL450&lt;&gt;"",AL450,INDEX(AD27:AD326,MATCH(AJ451,Z27:Z326,0))))</f>
        <v/>
      </c>
      <c r="AL451" s="965" t="str">
        <f t="shared" si="92"/>
        <v/>
      </c>
      <c r="AM451" s="966" t="str">
        <f t="shared" si="93"/>
        <v/>
      </c>
      <c r="AN451" s="967" t="str">
        <f t="shared" si="94"/>
        <v/>
      </c>
      <c r="AO451" s="967" t="str">
        <f t="shared" si="95"/>
        <v/>
      </c>
      <c r="AP451" s="966" t="str">
        <f t="shared" si="96"/>
        <v/>
      </c>
      <c r="AQ451" s="967" t="str">
        <f>IF(AM451="","",IF(COUNTIF(BO27:BO309,TRIM(AP451))&gt;0,"EXCLUSION EXACTE",""))</f>
        <v/>
      </c>
      <c r="AR451" s="967" t="str" cm="1">
        <f t="array" ref="AR451">IF(AM451="","",IF(SUMPRODUCT(--(BO27:BO309&lt;&gt;""),--ISNUMBER(SEARCH(" "&amp;BO27:BO309&amp;" ",AP451)))&gt;0,"BLOQUE MOLLUSQUES",""))</f>
        <v/>
      </c>
      <c r="AS451" s="967" t="str" cm="1">
        <f t="array" ref="AS451">IF(AM451="","",IF(SUMPRODUCT(--(BS27:BS309&lt;&gt;""),--ISNUMBER(SEARCH(" "&amp;BS27:BS309&amp;" ",AP451)))&gt;0,"FORCE MOLLUSQUES",""))</f>
        <v/>
      </c>
      <c r="AT451" s="966" t="str">
        <f t="shared" si="97"/>
        <v/>
      </c>
      <c r="AU451" s="966" t="str">
        <f t="shared" si="99"/>
        <v/>
      </c>
      <c r="AV451" s="967" t="str">
        <f t="shared" si="98"/>
        <v/>
      </c>
      <c r="AW451" s="967" t="str" cm="1">
        <f t="array" ref="AW451">IF(AM451="","",IF(AQ451&lt;&gt;"","",IF(SUMPRODUCT(--(BM27:BM1509=AW26),--(BL27:BL1509&lt;&gt;""),--ISNUMBER(SEARCH(" "&amp;BL27:BL1509&amp;" ",AP451)))&gt;0,AW26,"")))</f>
        <v/>
      </c>
      <c r="AX451" s="967" t="str" cm="1">
        <f t="array" ref="AX451">IF(AM451="","",IF(AQ451&lt;&gt;"","",IF(SUMPRODUCT(--(BM27:BM1509=AX26),--(BL27:BL1509&lt;&gt;""),--ISNUMBER(SEARCH(" "&amp;BL27:BL1509&amp;" ",AP451)))&gt;0,AX26,"")))</f>
        <v/>
      </c>
      <c r="AY451" s="967" t="str" cm="1">
        <f t="array" ref="AY451">IF(AM451="","",IF(AQ451&lt;&gt;"","",IF(SUMPRODUCT(--(BM27:BM1509=AY26),--(BL27:BL1509&lt;&gt;""),--ISNUMBER(SEARCH(" "&amp;BL27:BL1509&amp;" ",AP451)))&gt;0,AY26,"")))</f>
        <v/>
      </c>
      <c r="AZ451" s="967" t="str" cm="1">
        <f t="array" ref="AZ451">IF(AM451="","",IF(AQ451&lt;&gt;"","",IF(SUMPRODUCT(--(BM27:BM1509=AZ26),--(BL27:BL1509&lt;&gt;""),--ISNUMBER(SEARCH(" "&amp;BL27:BL1509&amp;" ",AP451)))&gt;0,AZ26,"")))</f>
        <v/>
      </c>
      <c r="BA451" s="967" t="str" cm="1">
        <f t="array" ref="BA451">IF(AM451="","",IF(AQ451&lt;&gt;"","",IF(SUMPRODUCT(--(BM27:BM1509=BA26),--(BL27:BL1509&lt;&gt;""),--ISNUMBER(SEARCH(" "&amp;BL27:BL1509&amp;" ",AP451)))&gt;0,BA26,"")))</f>
        <v/>
      </c>
      <c r="BB451" s="967" t="str" cm="1">
        <f t="array" ref="BB451">IF(AM451="","",IF(AQ451&lt;&gt;"","",IF(SUMPRODUCT(--(BM27:BM1509=BB26),--(BL27:BL1509&lt;&gt;""),--ISNUMBER(SEARCH(" "&amp;BL27:BL1509&amp;" ",AP451)))&gt;0,BB26,"")))</f>
        <v/>
      </c>
      <c r="BC451" s="967" t="str" cm="1">
        <f t="array" ref="BC451">IF(AM451="","",IF(AQ451&lt;&gt;"","",IF(SUMPRODUCT(--(BM27:BM1509=BC26),--(BL27:BL1509&lt;&gt;""),--ISNUMBER(SEARCH(" "&amp;BL27:BL1509&amp;" ",AP451)))&gt;0,BC26,"")))</f>
        <v/>
      </c>
      <c r="BD451" s="967" t="str" cm="1">
        <f t="array" ref="BD451">IF(AM451="","",IF(AQ451&lt;&gt;"","",IF(SUMPRODUCT(--(BM27:BM1509=BD26),--(BL27:BL1509&lt;&gt;""),--ISNUMBER(SEARCH(" "&amp;BL27:BL1509&amp;" ",AP451)))&gt;0,BD26,"")))</f>
        <v/>
      </c>
      <c r="BE451" s="967" t="str" cm="1">
        <f t="array" ref="BE451">IF(AM451="","",IF(AQ451&lt;&gt;"","",IF(SUMPRODUCT(--(BM27:BM1509=BE26),--(BL27:BL1509&lt;&gt;""),--ISNUMBER(SEARCH(" "&amp;BL27:BL1509&amp;" ",AP451)))&gt;0,BE26,"")))</f>
        <v/>
      </c>
      <c r="BF451" s="967" t="str" cm="1">
        <f t="array" ref="BF451">IF(AM451="","",IF(AQ451&lt;&gt;"","",IF(SUMPRODUCT(--(BM27:BM1509=BF26),--(BL27:BL1509&lt;&gt;""),--ISNUMBER(SEARCH(" "&amp;BL27:BL1509&amp;" ",AP451)))&gt;0,BF26,"")))</f>
        <v/>
      </c>
      <c r="BG451" s="967" t="str" cm="1">
        <f t="array" ref="BG451">IF(AM451="","",IF(AQ451&lt;&gt;"","",IF(SUMPRODUCT(--(BM27:BM1509=BG26),--(BL27:BL1509&lt;&gt;""),--ISNUMBER(SEARCH(" "&amp;BL27:BL1509&amp;" ",AP451)))&gt;0,BG26,"")))</f>
        <v/>
      </c>
      <c r="BH451" s="967" t="str" cm="1">
        <f t="array" ref="BH451">IF(AM451="","",IF(AQ451&lt;&gt;"","",IF(SUMPRODUCT(--(BM27:BM1509=BH26),--(BL27:BL1509&lt;&gt;""),--ISNUMBER(SEARCH(" "&amp;BL27:BL1509&amp;" ",AP451)))&gt;0,BH26,"")))</f>
        <v/>
      </c>
      <c r="BI451" s="967" t="str" cm="1">
        <f t="array" ref="BI451">IF(AM451="","",IF(AQ451&lt;&gt;"","",IF(SUMPRODUCT(--(BM27:BM1509=BI26),--(BL27:BL1509&lt;&gt;""),--ISNUMBER(SEARCH(" "&amp;BL27:BL1509&amp;" ",AP451)))&gt;0,BI26,"")))</f>
        <v/>
      </c>
      <c r="BJ451" s="967" t="str" cm="1">
        <f t="array" ref="BJ451">IF(AM451="","",IF(AS451&lt;&gt;"",BJ26,IF(AR451&lt;&gt;"","",IF(AQ451&lt;&gt;"","",IF(SUMPRODUCT(--(BM27:BM1509=BJ26),--(BL27:BL1509&lt;&gt;""),--ISNUMBER(SEARCH(" "&amp;BL27:BL1509&amp;" ",AP451)))&gt;0,BJ26,"")))))</f>
        <v/>
      </c>
      <c r="BL451" s="968" t="s">
        <v>2210</v>
      </c>
      <c r="BM451" s="968" t="s">
        <v>1597</v>
      </c>
      <c r="CM451" s="49">
        <v>1</v>
      </c>
    </row>
    <row r="452" spans="4:91" ht="30" customHeight="1">
      <c r="D452" s="674"/>
      <c r="E452" s="680"/>
      <c r="F452" s="681"/>
      <c r="G452" s="680"/>
      <c r="H452" s="682"/>
      <c r="I452" s="891"/>
      <c r="J452" s="892"/>
      <c r="K452" s="745"/>
      <c r="L452" s="893"/>
      <c r="M452" s="894"/>
      <c r="N452" s="895"/>
      <c r="O452" s="896"/>
      <c r="P452" s="137"/>
      <c r="Q452" s="897"/>
      <c r="R452" s="751"/>
      <c r="S452" s="898"/>
      <c r="T452" s="753"/>
      <c r="U452" s="899"/>
      <c r="V452" s="900"/>
      <c r="W452" s="756"/>
      <c r="X452" s="764"/>
      <c r="AB452" s="65"/>
      <c r="AC452" s="984" t="str">
        <f t="shared" si="89"/>
        <v/>
      </c>
      <c r="AD452" s="982"/>
      <c r="AF452" s="964" t="str">
        <f>IF(AG452="","",COUNTIF(AG27:AG452,"&lt;&gt;"))</f>
        <v/>
      </c>
      <c r="AG452" s="965" t="str" cm="1">
        <f t="array" ref="AG452">IF(AK452="","",IF(LEN(AK452)&lt;=MAX(10,AF22),AK452,IFERROR(LEFT(AK452,LOOKUP(2,1/(MID(AK452,ROW(10:509),1)=" ")/(ROW(10:509)&lt;=MAX(10,AF22)),ROW(10:509))-1),LEFT(AK452,MAX(10,AF22)))))</f>
        <v/>
      </c>
      <c r="AH452" s="964" t="str">
        <f t="shared" si="90"/>
        <v/>
      </c>
      <c r="AI452" s="964" t="str">
        <f t="shared" si="91"/>
        <v/>
      </c>
      <c r="AJ452" s="964" t="str">
        <f>IF(AL451&lt;&gt;"",AJ451,IF(AJ451&lt;MAX(Z27:Z326),AJ451+1,""))</f>
        <v/>
      </c>
      <c r="AK452" s="965" t="str">
        <f>IF(AJ452="","",IF(AL451&lt;&gt;"",AL451,INDEX(AD27:AD326,MATCH(AJ452,Z27:Z326,0))))</f>
        <v/>
      </c>
      <c r="AL452" s="965" t="str">
        <f t="shared" si="92"/>
        <v/>
      </c>
      <c r="AM452" s="965" t="str">
        <f t="shared" si="93"/>
        <v/>
      </c>
      <c r="AN452" s="964" t="str">
        <f t="shared" si="94"/>
        <v/>
      </c>
      <c r="AO452" s="964" t="str">
        <f t="shared" si="95"/>
        <v/>
      </c>
      <c r="AP452" s="965" t="str">
        <f t="shared" si="96"/>
        <v/>
      </c>
      <c r="AQ452" s="964" t="str">
        <f>IF(AM452="","",IF(COUNTIF(BO27:BO309,TRIM(AP452))&gt;0,"EXCLUSION EXACTE",""))</f>
        <v/>
      </c>
      <c r="AR452" s="964" t="str" cm="1">
        <f t="array" ref="AR452">IF(AM452="","",IF(SUMPRODUCT(--(BO27:BO309&lt;&gt;""),--ISNUMBER(SEARCH(" "&amp;BO27:BO309&amp;" ",AP452)))&gt;0,"BLOQUE MOLLUSQUES",""))</f>
        <v/>
      </c>
      <c r="AS452" s="964" t="str" cm="1">
        <f t="array" ref="AS452">IF(AM452="","",IF(SUMPRODUCT(--(BS27:BS309&lt;&gt;""),--ISNUMBER(SEARCH(" "&amp;BS27:BS309&amp;" ",AP452)))&gt;0,"FORCE MOLLUSQUES",""))</f>
        <v/>
      </c>
      <c r="AT452" s="965" t="str">
        <f t="shared" si="97"/>
        <v/>
      </c>
      <c r="AU452" s="965" t="str">
        <f t="shared" si="99"/>
        <v/>
      </c>
      <c r="AV452" s="964" t="str">
        <f t="shared" si="98"/>
        <v/>
      </c>
      <c r="AW452" s="964" t="str" cm="1">
        <f t="array" ref="AW452">IF(AM452="","",IF(AQ452&lt;&gt;"","",IF(SUMPRODUCT(--(BM27:BM1509=AW26),--(BL27:BL1509&lt;&gt;""),--ISNUMBER(SEARCH(" "&amp;BL27:BL1509&amp;" ",AP452)))&gt;0,AW26,"")))</f>
        <v/>
      </c>
      <c r="AX452" s="964" t="str" cm="1">
        <f t="array" ref="AX452">IF(AM452="","",IF(AQ452&lt;&gt;"","",IF(SUMPRODUCT(--(BM27:BM1509=AX26),--(BL27:BL1509&lt;&gt;""),--ISNUMBER(SEARCH(" "&amp;BL27:BL1509&amp;" ",AP452)))&gt;0,AX26,"")))</f>
        <v/>
      </c>
      <c r="AY452" s="964" t="str" cm="1">
        <f t="array" ref="AY452">IF(AM452="","",IF(AQ452&lt;&gt;"","",IF(SUMPRODUCT(--(BM27:BM1509=AY26),--(BL27:BL1509&lt;&gt;""),--ISNUMBER(SEARCH(" "&amp;BL27:BL1509&amp;" ",AP452)))&gt;0,AY26,"")))</f>
        <v/>
      </c>
      <c r="AZ452" s="964" t="str" cm="1">
        <f t="array" ref="AZ452">IF(AM452="","",IF(AQ452&lt;&gt;"","",IF(SUMPRODUCT(--(BM27:BM1509=AZ26),--(BL27:BL1509&lt;&gt;""),--ISNUMBER(SEARCH(" "&amp;BL27:BL1509&amp;" ",AP452)))&gt;0,AZ26,"")))</f>
        <v/>
      </c>
      <c r="BA452" s="964" t="str" cm="1">
        <f t="array" ref="BA452">IF(AM452="","",IF(AQ452&lt;&gt;"","",IF(SUMPRODUCT(--(BM27:BM1509=BA26),--(BL27:BL1509&lt;&gt;""),--ISNUMBER(SEARCH(" "&amp;BL27:BL1509&amp;" ",AP452)))&gt;0,BA26,"")))</f>
        <v/>
      </c>
      <c r="BB452" s="964" t="str" cm="1">
        <f t="array" ref="BB452">IF(AM452="","",IF(AQ452&lt;&gt;"","",IF(SUMPRODUCT(--(BM27:BM1509=BB26),--(BL27:BL1509&lt;&gt;""),--ISNUMBER(SEARCH(" "&amp;BL27:BL1509&amp;" ",AP452)))&gt;0,BB26,"")))</f>
        <v/>
      </c>
      <c r="BC452" s="964" t="str" cm="1">
        <f t="array" ref="BC452">IF(AM452="","",IF(AQ452&lt;&gt;"","",IF(SUMPRODUCT(--(BM27:BM1509=BC26),--(BL27:BL1509&lt;&gt;""),--ISNUMBER(SEARCH(" "&amp;BL27:BL1509&amp;" ",AP452)))&gt;0,BC26,"")))</f>
        <v/>
      </c>
      <c r="BD452" s="964" t="str" cm="1">
        <f t="array" ref="BD452">IF(AM452="","",IF(AQ452&lt;&gt;"","",IF(SUMPRODUCT(--(BM27:BM1509=BD26),--(BL27:BL1509&lt;&gt;""),--ISNUMBER(SEARCH(" "&amp;BL27:BL1509&amp;" ",AP452)))&gt;0,BD26,"")))</f>
        <v/>
      </c>
      <c r="BE452" s="964" t="str" cm="1">
        <f t="array" ref="BE452">IF(AM452="","",IF(AQ452&lt;&gt;"","",IF(SUMPRODUCT(--(BM27:BM1509=BE26),--(BL27:BL1509&lt;&gt;""),--ISNUMBER(SEARCH(" "&amp;BL27:BL1509&amp;" ",AP452)))&gt;0,BE26,"")))</f>
        <v/>
      </c>
      <c r="BF452" s="964" t="str" cm="1">
        <f t="array" ref="BF452">IF(AM452="","",IF(AQ452&lt;&gt;"","",IF(SUMPRODUCT(--(BM27:BM1509=BF26),--(BL27:BL1509&lt;&gt;""),--ISNUMBER(SEARCH(" "&amp;BL27:BL1509&amp;" ",AP452)))&gt;0,BF26,"")))</f>
        <v/>
      </c>
      <c r="BG452" s="964" t="str" cm="1">
        <f t="array" ref="BG452">IF(AM452="","",IF(AQ452&lt;&gt;"","",IF(SUMPRODUCT(--(BM27:BM1509=BG26),--(BL27:BL1509&lt;&gt;""),--ISNUMBER(SEARCH(" "&amp;BL27:BL1509&amp;" ",AP452)))&gt;0,BG26,"")))</f>
        <v/>
      </c>
      <c r="BH452" s="964" t="str" cm="1">
        <f t="array" ref="BH452">IF(AM452="","",IF(AQ452&lt;&gt;"","",IF(SUMPRODUCT(--(BM27:BM1509=BH26),--(BL27:BL1509&lt;&gt;""),--ISNUMBER(SEARCH(" "&amp;BL27:BL1509&amp;" ",AP452)))&gt;0,BH26,"")))</f>
        <v/>
      </c>
      <c r="BI452" s="964" t="str" cm="1">
        <f t="array" ref="BI452">IF(AM452="","",IF(AQ452&lt;&gt;"","",IF(SUMPRODUCT(--(BM27:BM1509=BI26),--(BL27:BL1509&lt;&gt;""),--ISNUMBER(SEARCH(" "&amp;BL27:BL1509&amp;" ",AP452)))&gt;0,BI26,"")))</f>
        <v/>
      </c>
      <c r="BJ452" s="964" t="str" cm="1">
        <f t="array" ref="BJ452">IF(AM452="","",IF(AS452&lt;&gt;"",BJ26,IF(AR452&lt;&gt;"","",IF(AQ452&lt;&gt;"","",IF(SUMPRODUCT(--(BM27:BM1509=BJ26),--(BL27:BL1509&lt;&gt;""),--ISNUMBER(SEARCH(" "&amp;BL27:BL1509&amp;" ",AP452)))&gt;0,BJ26,"")))))</f>
        <v/>
      </c>
      <c r="BL452" s="964" t="s">
        <v>2211</v>
      </c>
      <c r="BM452" s="964" t="s">
        <v>1597</v>
      </c>
      <c r="CM452" s="49">
        <v>1</v>
      </c>
    </row>
    <row r="453" spans="4:91" ht="30" customHeight="1">
      <c r="D453" s="674"/>
      <c r="E453" s="680"/>
      <c r="F453" s="681"/>
      <c r="G453" s="680"/>
      <c r="H453" s="682"/>
      <c r="I453" s="891"/>
      <c r="J453" s="892"/>
      <c r="K453" s="745"/>
      <c r="L453" s="893"/>
      <c r="M453" s="894"/>
      <c r="N453" s="895"/>
      <c r="O453" s="896"/>
      <c r="P453" s="137"/>
      <c r="Q453" s="897"/>
      <c r="R453" s="751"/>
      <c r="S453" s="898"/>
      <c r="T453" s="753"/>
      <c r="U453" s="899"/>
      <c r="V453" s="900"/>
      <c r="W453" s="756"/>
      <c r="X453" s="764"/>
      <c r="AB453" s="65"/>
      <c r="AC453" s="984" t="str">
        <f t="shared" si="89"/>
        <v/>
      </c>
      <c r="AD453" s="982"/>
      <c r="AF453" s="963" t="str">
        <f>IF(AG453="","",COUNTIF(AG27:AG453,"&lt;&gt;"))</f>
        <v/>
      </c>
      <c r="AG453" s="958" t="str" cm="1">
        <f t="array" ref="AG453">IF(AK453="","",IF(LEN(AK453)&lt;=MAX(10,AF22),AK453,IFERROR(LEFT(AK453,LOOKUP(2,1/(MID(AK453,ROW(10:509),1)=" ")/(ROW(10:509)&lt;=MAX(10,AF22)),ROW(10:509))-1),LEFT(AK453,MAX(10,AF22)))))</f>
        <v/>
      </c>
      <c r="AH453" s="963" t="str">
        <f t="shared" si="90"/>
        <v/>
      </c>
      <c r="AI453" s="963" t="str">
        <f t="shared" si="91"/>
        <v/>
      </c>
      <c r="AJ453" s="964" t="str">
        <f>IF(AL452&lt;&gt;"",AJ452,IF(AJ452&lt;MAX(Z27:Z326),AJ452+1,""))</f>
        <v/>
      </c>
      <c r="AK453" s="965" t="str">
        <f>IF(AJ453="","",IF(AL452&lt;&gt;"",AL452,INDEX(AD27:AD326,MATCH(AJ453,Z27:Z326,0))))</f>
        <v/>
      </c>
      <c r="AL453" s="965" t="str">
        <f t="shared" si="92"/>
        <v/>
      </c>
      <c r="AM453" s="966" t="str">
        <f t="shared" si="93"/>
        <v/>
      </c>
      <c r="AN453" s="967" t="str">
        <f t="shared" si="94"/>
        <v/>
      </c>
      <c r="AO453" s="967" t="str">
        <f t="shared" si="95"/>
        <v/>
      </c>
      <c r="AP453" s="966" t="str">
        <f t="shared" si="96"/>
        <v/>
      </c>
      <c r="AQ453" s="967" t="str">
        <f>IF(AM453="","",IF(COUNTIF(BO27:BO309,TRIM(AP453))&gt;0,"EXCLUSION EXACTE",""))</f>
        <v/>
      </c>
      <c r="AR453" s="967" t="str" cm="1">
        <f t="array" ref="AR453">IF(AM453="","",IF(SUMPRODUCT(--(BO27:BO309&lt;&gt;""),--ISNUMBER(SEARCH(" "&amp;BO27:BO309&amp;" ",AP453)))&gt;0,"BLOQUE MOLLUSQUES",""))</f>
        <v/>
      </c>
      <c r="AS453" s="967" t="str" cm="1">
        <f t="array" ref="AS453">IF(AM453="","",IF(SUMPRODUCT(--(BS27:BS309&lt;&gt;""),--ISNUMBER(SEARCH(" "&amp;BS27:BS309&amp;" ",AP453)))&gt;0,"FORCE MOLLUSQUES",""))</f>
        <v/>
      </c>
      <c r="AT453" s="966" t="str">
        <f t="shared" si="97"/>
        <v/>
      </c>
      <c r="AU453" s="966" t="str">
        <f t="shared" si="99"/>
        <v/>
      </c>
      <c r="AV453" s="967" t="str">
        <f t="shared" si="98"/>
        <v/>
      </c>
      <c r="AW453" s="967" t="str" cm="1">
        <f t="array" ref="AW453">IF(AM453="","",IF(AQ453&lt;&gt;"","",IF(SUMPRODUCT(--(BM27:BM1509=AW26),--(BL27:BL1509&lt;&gt;""),--ISNUMBER(SEARCH(" "&amp;BL27:BL1509&amp;" ",AP453)))&gt;0,AW26,"")))</f>
        <v/>
      </c>
      <c r="AX453" s="967" t="str" cm="1">
        <f t="array" ref="AX453">IF(AM453="","",IF(AQ453&lt;&gt;"","",IF(SUMPRODUCT(--(BM27:BM1509=AX26),--(BL27:BL1509&lt;&gt;""),--ISNUMBER(SEARCH(" "&amp;BL27:BL1509&amp;" ",AP453)))&gt;0,AX26,"")))</f>
        <v/>
      </c>
      <c r="AY453" s="967" t="str" cm="1">
        <f t="array" ref="AY453">IF(AM453="","",IF(AQ453&lt;&gt;"","",IF(SUMPRODUCT(--(BM27:BM1509=AY26),--(BL27:BL1509&lt;&gt;""),--ISNUMBER(SEARCH(" "&amp;BL27:BL1509&amp;" ",AP453)))&gt;0,AY26,"")))</f>
        <v/>
      </c>
      <c r="AZ453" s="967" t="str" cm="1">
        <f t="array" ref="AZ453">IF(AM453="","",IF(AQ453&lt;&gt;"","",IF(SUMPRODUCT(--(BM27:BM1509=AZ26),--(BL27:BL1509&lt;&gt;""),--ISNUMBER(SEARCH(" "&amp;BL27:BL1509&amp;" ",AP453)))&gt;0,AZ26,"")))</f>
        <v/>
      </c>
      <c r="BA453" s="967" t="str" cm="1">
        <f t="array" ref="BA453">IF(AM453="","",IF(AQ453&lt;&gt;"","",IF(SUMPRODUCT(--(BM27:BM1509=BA26),--(BL27:BL1509&lt;&gt;""),--ISNUMBER(SEARCH(" "&amp;BL27:BL1509&amp;" ",AP453)))&gt;0,BA26,"")))</f>
        <v/>
      </c>
      <c r="BB453" s="967" t="str" cm="1">
        <f t="array" ref="BB453">IF(AM453="","",IF(AQ453&lt;&gt;"","",IF(SUMPRODUCT(--(BM27:BM1509=BB26),--(BL27:BL1509&lt;&gt;""),--ISNUMBER(SEARCH(" "&amp;BL27:BL1509&amp;" ",AP453)))&gt;0,BB26,"")))</f>
        <v/>
      </c>
      <c r="BC453" s="967" t="str" cm="1">
        <f t="array" ref="BC453">IF(AM453="","",IF(AQ453&lt;&gt;"","",IF(SUMPRODUCT(--(BM27:BM1509=BC26),--(BL27:BL1509&lt;&gt;""),--ISNUMBER(SEARCH(" "&amp;BL27:BL1509&amp;" ",AP453)))&gt;0,BC26,"")))</f>
        <v/>
      </c>
      <c r="BD453" s="967" t="str" cm="1">
        <f t="array" ref="BD453">IF(AM453="","",IF(AQ453&lt;&gt;"","",IF(SUMPRODUCT(--(BM27:BM1509=BD26),--(BL27:BL1509&lt;&gt;""),--ISNUMBER(SEARCH(" "&amp;BL27:BL1509&amp;" ",AP453)))&gt;0,BD26,"")))</f>
        <v/>
      </c>
      <c r="BE453" s="967" t="str" cm="1">
        <f t="array" ref="BE453">IF(AM453="","",IF(AQ453&lt;&gt;"","",IF(SUMPRODUCT(--(BM27:BM1509=BE26),--(BL27:BL1509&lt;&gt;""),--ISNUMBER(SEARCH(" "&amp;BL27:BL1509&amp;" ",AP453)))&gt;0,BE26,"")))</f>
        <v/>
      </c>
      <c r="BF453" s="967" t="str" cm="1">
        <f t="array" ref="BF453">IF(AM453="","",IF(AQ453&lt;&gt;"","",IF(SUMPRODUCT(--(BM27:BM1509=BF26),--(BL27:BL1509&lt;&gt;""),--ISNUMBER(SEARCH(" "&amp;BL27:BL1509&amp;" ",AP453)))&gt;0,BF26,"")))</f>
        <v/>
      </c>
      <c r="BG453" s="967" t="str" cm="1">
        <f t="array" ref="BG453">IF(AM453="","",IF(AQ453&lt;&gt;"","",IF(SUMPRODUCT(--(BM27:BM1509=BG26),--(BL27:BL1509&lt;&gt;""),--ISNUMBER(SEARCH(" "&amp;BL27:BL1509&amp;" ",AP453)))&gt;0,BG26,"")))</f>
        <v/>
      </c>
      <c r="BH453" s="967" t="str" cm="1">
        <f t="array" ref="BH453">IF(AM453="","",IF(AQ453&lt;&gt;"","",IF(SUMPRODUCT(--(BM27:BM1509=BH26),--(BL27:BL1509&lt;&gt;""),--ISNUMBER(SEARCH(" "&amp;BL27:BL1509&amp;" ",AP453)))&gt;0,BH26,"")))</f>
        <v/>
      </c>
      <c r="BI453" s="967" t="str" cm="1">
        <f t="array" ref="BI453">IF(AM453="","",IF(AQ453&lt;&gt;"","",IF(SUMPRODUCT(--(BM27:BM1509=BI26),--(BL27:BL1509&lt;&gt;""),--ISNUMBER(SEARCH(" "&amp;BL27:BL1509&amp;" ",AP453)))&gt;0,BI26,"")))</f>
        <v/>
      </c>
      <c r="BJ453" s="967" t="str" cm="1">
        <f t="array" ref="BJ453">IF(AM453="","",IF(AS453&lt;&gt;"",BJ26,IF(AR453&lt;&gt;"","",IF(AQ453&lt;&gt;"","",IF(SUMPRODUCT(--(BM27:BM1509=BJ26),--(BL27:BL1509&lt;&gt;""),--ISNUMBER(SEARCH(" "&amp;BL27:BL1509&amp;" ",AP453)))&gt;0,BJ26,"")))))</f>
        <v/>
      </c>
      <c r="BL453" s="968" t="s">
        <v>2214</v>
      </c>
      <c r="BM453" s="968" t="s">
        <v>1597</v>
      </c>
      <c r="CM453" s="49">
        <v>1</v>
      </c>
    </row>
    <row r="454" spans="4:91" ht="30" customHeight="1">
      <c r="D454" s="674"/>
      <c r="E454" s="680"/>
      <c r="F454" s="681"/>
      <c r="G454" s="680"/>
      <c r="H454" s="682"/>
      <c r="I454" s="891"/>
      <c r="J454" s="892"/>
      <c r="K454" s="745"/>
      <c r="L454" s="893"/>
      <c r="M454" s="894"/>
      <c r="N454" s="895"/>
      <c r="O454" s="896"/>
      <c r="P454" s="137"/>
      <c r="Q454" s="897"/>
      <c r="R454" s="751"/>
      <c r="S454" s="898"/>
      <c r="T454" s="753"/>
      <c r="U454" s="899"/>
      <c r="V454" s="900"/>
      <c r="W454" s="756"/>
      <c r="X454" s="764"/>
      <c r="AB454" s="65"/>
      <c r="AC454" s="984" t="str">
        <f t="shared" si="89"/>
        <v/>
      </c>
      <c r="AD454" s="982"/>
      <c r="AF454" s="964" t="str">
        <f>IF(AG454="","",COUNTIF(AG27:AG454,"&lt;&gt;"))</f>
        <v/>
      </c>
      <c r="AG454" s="965" t="str" cm="1">
        <f t="array" ref="AG454">IF(AK454="","",IF(LEN(AK454)&lt;=MAX(10,AF22),AK454,IFERROR(LEFT(AK454,LOOKUP(2,1/(MID(AK454,ROW(10:509),1)=" ")/(ROW(10:509)&lt;=MAX(10,AF22)),ROW(10:509))-1),LEFT(AK454,MAX(10,AF22)))))</f>
        <v/>
      </c>
      <c r="AH454" s="964" t="str">
        <f t="shared" si="90"/>
        <v/>
      </c>
      <c r="AI454" s="964" t="str">
        <f t="shared" si="91"/>
        <v/>
      </c>
      <c r="AJ454" s="964" t="str">
        <f>IF(AL453&lt;&gt;"",AJ453,IF(AJ453&lt;MAX(Z27:Z326),AJ453+1,""))</f>
        <v/>
      </c>
      <c r="AK454" s="965" t="str">
        <f>IF(AJ454="","",IF(AL453&lt;&gt;"",AL453,INDEX(AD27:AD326,MATCH(AJ454,Z27:Z326,0))))</f>
        <v/>
      </c>
      <c r="AL454" s="965" t="str">
        <f t="shared" si="92"/>
        <v/>
      </c>
      <c r="AM454" s="965" t="str">
        <f t="shared" si="93"/>
        <v/>
      </c>
      <c r="AN454" s="964" t="str">
        <f t="shared" si="94"/>
        <v/>
      </c>
      <c r="AO454" s="964" t="str">
        <f t="shared" si="95"/>
        <v/>
      </c>
      <c r="AP454" s="965" t="str">
        <f t="shared" si="96"/>
        <v/>
      </c>
      <c r="AQ454" s="964" t="str">
        <f>IF(AM454="","",IF(COUNTIF(BO27:BO309,TRIM(AP454))&gt;0,"EXCLUSION EXACTE",""))</f>
        <v/>
      </c>
      <c r="AR454" s="964" t="str" cm="1">
        <f t="array" ref="AR454">IF(AM454="","",IF(SUMPRODUCT(--(BO27:BO309&lt;&gt;""),--ISNUMBER(SEARCH(" "&amp;BO27:BO309&amp;" ",AP454)))&gt;0,"BLOQUE MOLLUSQUES",""))</f>
        <v/>
      </c>
      <c r="AS454" s="964" t="str" cm="1">
        <f t="array" ref="AS454">IF(AM454="","",IF(SUMPRODUCT(--(BS27:BS309&lt;&gt;""),--ISNUMBER(SEARCH(" "&amp;BS27:BS309&amp;" ",AP454)))&gt;0,"FORCE MOLLUSQUES",""))</f>
        <v/>
      </c>
      <c r="AT454" s="965" t="str">
        <f t="shared" si="97"/>
        <v/>
      </c>
      <c r="AU454" s="965" t="str">
        <f t="shared" si="99"/>
        <v/>
      </c>
      <c r="AV454" s="964" t="str">
        <f t="shared" si="98"/>
        <v/>
      </c>
      <c r="AW454" s="964" t="str" cm="1">
        <f t="array" ref="AW454">IF(AM454="","",IF(AQ454&lt;&gt;"","",IF(SUMPRODUCT(--(BM27:BM1509=AW26),--(BL27:BL1509&lt;&gt;""),--ISNUMBER(SEARCH(" "&amp;BL27:BL1509&amp;" ",AP454)))&gt;0,AW26,"")))</f>
        <v/>
      </c>
      <c r="AX454" s="964" t="str" cm="1">
        <f t="array" ref="AX454">IF(AM454="","",IF(AQ454&lt;&gt;"","",IF(SUMPRODUCT(--(BM27:BM1509=AX26),--(BL27:BL1509&lt;&gt;""),--ISNUMBER(SEARCH(" "&amp;BL27:BL1509&amp;" ",AP454)))&gt;0,AX26,"")))</f>
        <v/>
      </c>
      <c r="AY454" s="964" t="str" cm="1">
        <f t="array" ref="AY454">IF(AM454="","",IF(AQ454&lt;&gt;"","",IF(SUMPRODUCT(--(BM27:BM1509=AY26),--(BL27:BL1509&lt;&gt;""),--ISNUMBER(SEARCH(" "&amp;BL27:BL1509&amp;" ",AP454)))&gt;0,AY26,"")))</f>
        <v/>
      </c>
      <c r="AZ454" s="964" t="str" cm="1">
        <f t="array" ref="AZ454">IF(AM454="","",IF(AQ454&lt;&gt;"","",IF(SUMPRODUCT(--(BM27:BM1509=AZ26),--(BL27:BL1509&lt;&gt;""),--ISNUMBER(SEARCH(" "&amp;BL27:BL1509&amp;" ",AP454)))&gt;0,AZ26,"")))</f>
        <v/>
      </c>
      <c r="BA454" s="964" t="str" cm="1">
        <f t="array" ref="BA454">IF(AM454="","",IF(AQ454&lt;&gt;"","",IF(SUMPRODUCT(--(BM27:BM1509=BA26),--(BL27:BL1509&lt;&gt;""),--ISNUMBER(SEARCH(" "&amp;BL27:BL1509&amp;" ",AP454)))&gt;0,BA26,"")))</f>
        <v/>
      </c>
      <c r="BB454" s="964" t="str" cm="1">
        <f t="array" ref="BB454">IF(AM454="","",IF(AQ454&lt;&gt;"","",IF(SUMPRODUCT(--(BM27:BM1509=BB26),--(BL27:BL1509&lt;&gt;""),--ISNUMBER(SEARCH(" "&amp;BL27:BL1509&amp;" ",AP454)))&gt;0,BB26,"")))</f>
        <v/>
      </c>
      <c r="BC454" s="964" t="str" cm="1">
        <f t="array" ref="BC454">IF(AM454="","",IF(AQ454&lt;&gt;"","",IF(SUMPRODUCT(--(BM27:BM1509=BC26),--(BL27:BL1509&lt;&gt;""),--ISNUMBER(SEARCH(" "&amp;BL27:BL1509&amp;" ",AP454)))&gt;0,BC26,"")))</f>
        <v/>
      </c>
      <c r="BD454" s="964" t="str" cm="1">
        <f t="array" ref="BD454">IF(AM454="","",IF(AQ454&lt;&gt;"","",IF(SUMPRODUCT(--(BM27:BM1509=BD26),--(BL27:BL1509&lt;&gt;""),--ISNUMBER(SEARCH(" "&amp;BL27:BL1509&amp;" ",AP454)))&gt;0,BD26,"")))</f>
        <v/>
      </c>
      <c r="BE454" s="964" t="str" cm="1">
        <f t="array" ref="BE454">IF(AM454="","",IF(AQ454&lt;&gt;"","",IF(SUMPRODUCT(--(BM27:BM1509=BE26),--(BL27:BL1509&lt;&gt;""),--ISNUMBER(SEARCH(" "&amp;BL27:BL1509&amp;" ",AP454)))&gt;0,BE26,"")))</f>
        <v/>
      </c>
      <c r="BF454" s="964" t="str" cm="1">
        <f t="array" ref="BF454">IF(AM454="","",IF(AQ454&lt;&gt;"","",IF(SUMPRODUCT(--(BM27:BM1509=BF26),--(BL27:BL1509&lt;&gt;""),--ISNUMBER(SEARCH(" "&amp;BL27:BL1509&amp;" ",AP454)))&gt;0,BF26,"")))</f>
        <v/>
      </c>
      <c r="BG454" s="964" t="str" cm="1">
        <f t="array" ref="BG454">IF(AM454="","",IF(AQ454&lt;&gt;"","",IF(SUMPRODUCT(--(BM27:BM1509=BG26),--(BL27:BL1509&lt;&gt;""),--ISNUMBER(SEARCH(" "&amp;BL27:BL1509&amp;" ",AP454)))&gt;0,BG26,"")))</f>
        <v/>
      </c>
      <c r="BH454" s="964" t="str" cm="1">
        <f t="array" ref="BH454">IF(AM454="","",IF(AQ454&lt;&gt;"","",IF(SUMPRODUCT(--(BM27:BM1509=BH26),--(BL27:BL1509&lt;&gt;""),--ISNUMBER(SEARCH(" "&amp;BL27:BL1509&amp;" ",AP454)))&gt;0,BH26,"")))</f>
        <v/>
      </c>
      <c r="BI454" s="964" t="str" cm="1">
        <f t="array" ref="BI454">IF(AM454="","",IF(AQ454&lt;&gt;"","",IF(SUMPRODUCT(--(BM27:BM1509=BI26),--(BL27:BL1509&lt;&gt;""),--ISNUMBER(SEARCH(" "&amp;BL27:BL1509&amp;" ",AP454)))&gt;0,BI26,"")))</f>
        <v/>
      </c>
      <c r="BJ454" s="964" t="str" cm="1">
        <f t="array" ref="BJ454">IF(AM454="","",IF(AS454&lt;&gt;"",BJ26,IF(AR454&lt;&gt;"","",IF(AQ454&lt;&gt;"","",IF(SUMPRODUCT(--(BM27:BM1509=BJ26),--(BL27:BL1509&lt;&gt;""),--ISNUMBER(SEARCH(" "&amp;BL27:BL1509&amp;" ",AP454)))&gt;0,BJ26,"")))))</f>
        <v/>
      </c>
      <c r="BL454" s="964" t="s">
        <v>2215</v>
      </c>
      <c r="BM454" s="964" t="s">
        <v>1597</v>
      </c>
      <c r="CM454" s="49">
        <v>1</v>
      </c>
    </row>
    <row r="455" spans="4:91" ht="30" customHeight="1">
      <c r="D455" s="674"/>
      <c r="E455" s="680"/>
      <c r="F455" s="681"/>
      <c r="G455" s="680"/>
      <c r="H455" s="682"/>
      <c r="I455" s="891"/>
      <c r="J455" s="892"/>
      <c r="K455" s="745"/>
      <c r="L455" s="893"/>
      <c r="M455" s="894"/>
      <c r="N455" s="895"/>
      <c r="O455" s="896"/>
      <c r="P455" s="137"/>
      <c r="Q455" s="897"/>
      <c r="R455" s="751"/>
      <c r="S455" s="898"/>
      <c r="T455" s="753"/>
      <c r="U455" s="899"/>
      <c r="V455" s="900"/>
      <c r="W455" s="756"/>
      <c r="X455" s="764"/>
      <c r="AB455" s="65"/>
      <c r="AC455" s="984" t="str">
        <f t="shared" si="89"/>
        <v/>
      </c>
      <c r="AD455" s="982"/>
      <c r="AF455" s="963" t="str">
        <f>IF(AG455="","",COUNTIF(AG27:AG455,"&lt;&gt;"))</f>
        <v/>
      </c>
      <c r="AG455" s="958" t="str" cm="1">
        <f t="array" ref="AG455">IF(AK455="","",IF(LEN(AK455)&lt;=MAX(10,AF22),AK455,IFERROR(LEFT(AK455,LOOKUP(2,1/(MID(AK455,ROW(10:509),1)=" ")/(ROW(10:509)&lt;=MAX(10,AF22)),ROW(10:509))-1),LEFT(AK455,MAX(10,AF22)))))</f>
        <v/>
      </c>
      <c r="AH455" s="963" t="str">
        <f t="shared" si="90"/>
        <v/>
      </c>
      <c r="AI455" s="963" t="str">
        <f t="shared" si="91"/>
        <v/>
      </c>
      <c r="AJ455" s="964" t="str">
        <f>IF(AL454&lt;&gt;"",AJ454,IF(AJ454&lt;MAX(Z27:Z326),AJ454+1,""))</f>
        <v/>
      </c>
      <c r="AK455" s="965" t="str">
        <f>IF(AJ455="","",IF(AL454&lt;&gt;"",AL454,INDEX(AD27:AD326,MATCH(AJ455,Z27:Z326,0))))</f>
        <v/>
      </c>
      <c r="AL455" s="965" t="str">
        <f t="shared" si="92"/>
        <v/>
      </c>
      <c r="AM455" s="966" t="str">
        <f t="shared" si="93"/>
        <v/>
      </c>
      <c r="AN455" s="967" t="str">
        <f t="shared" si="94"/>
        <v/>
      </c>
      <c r="AO455" s="967" t="str">
        <f t="shared" si="95"/>
        <v/>
      </c>
      <c r="AP455" s="966" t="str">
        <f t="shared" si="96"/>
        <v/>
      </c>
      <c r="AQ455" s="967" t="str">
        <f>IF(AM455="","",IF(COUNTIF(BO27:BO309,TRIM(AP455))&gt;0,"EXCLUSION EXACTE",""))</f>
        <v/>
      </c>
      <c r="AR455" s="967" t="str" cm="1">
        <f t="array" ref="AR455">IF(AM455="","",IF(SUMPRODUCT(--(BO27:BO309&lt;&gt;""),--ISNUMBER(SEARCH(" "&amp;BO27:BO309&amp;" ",AP455)))&gt;0,"BLOQUE MOLLUSQUES",""))</f>
        <v/>
      </c>
      <c r="AS455" s="967" t="str" cm="1">
        <f t="array" ref="AS455">IF(AM455="","",IF(SUMPRODUCT(--(BS27:BS309&lt;&gt;""),--ISNUMBER(SEARCH(" "&amp;BS27:BS309&amp;" ",AP455)))&gt;0,"FORCE MOLLUSQUES",""))</f>
        <v/>
      </c>
      <c r="AT455" s="966" t="str">
        <f t="shared" si="97"/>
        <v/>
      </c>
      <c r="AU455" s="966" t="str">
        <f t="shared" si="99"/>
        <v/>
      </c>
      <c r="AV455" s="967" t="str">
        <f t="shared" si="98"/>
        <v/>
      </c>
      <c r="AW455" s="967" t="str" cm="1">
        <f t="array" ref="AW455">IF(AM455="","",IF(AQ455&lt;&gt;"","",IF(SUMPRODUCT(--(BM27:BM1509=AW26),--(BL27:BL1509&lt;&gt;""),--ISNUMBER(SEARCH(" "&amp;BL27:BL1509&amp;" ",AP455)))&gt;0,AW26,"")))</f>
        <v/>
      </c>
      <c r="AX455" s="967" t="str" cm="1">
        <f t="array" ref="AX455">IF(AM455="","",IF(AQ455&lt;&gt;"","",IF(SUMPRODUCT(--(BM27:BM1509=AX26),--(BL27:BL1509&lt;&gt;""),--ISNUMBER(SEARCH(" "&amp;BL27:BL1509&amp;" ",AP455)))&gt;0,AX26,"")))</f>
        <v/>
      </c>
      <c r="AY455" s="967" t="str" cm="1">
        <f t="array" ref="AY455">IF(AM455="","",IF(AQ455&lt;&gt;"","",IF(SUMPRODUCT(--(BM27:BM1509=AY26),--(BL27:BL1509&lt;&gt;""),--ISNUMBER(SEARCH(" "&amp;BL27:BL1509&amp;" ",AP455)))&gt;0,AY26,"")))</f>
        <v/>
      </c>
      <c r="AZ455" s="967" t="str" cm="1">
        <f t="array" ref="AZ455">IF(AM455="","",IF(AQ455&lt;&gt;"","",IF(SUMPRODUCT(--(BM27:BM1509=AZ26),--(BL27:BL1509&lt;&gt;""),--ISNUMBER(SEARCH(" "&amp;BL27:BL1509&amp;" ",AP455)))&gt;0,AZ26,"")))</f>
        <v/>
      </c>
      <c r="BA455" s="967" t="str" cm="1">
        <f t="array" ref="BA455">IF(AM455="","",IF(AQ455&lt;&gt;"","",IF(SUMPRODUCT(--(BM27:BM1509=BA26),--(BL27:BL1509&lt;&gt;""),--ISNUMBER(SEARCH(" "&amp;BL27:BL1509&amp;" ",AP455)))&gt;0,BA26,"")))</f>
        <v/>
      </c>
      <c r="BB455" s="967" t="str" cm="1">
        <f t="array" ref="BB455">IF(AM455="","",IF(AQ455&lt;&gt;"","",IF(SUMPRODUCT(--(BM27:BM1509=BB26),--(BL27:BL1509&lt;&gt;""),--ISNUMBER(SEARCH(" "&amp;BL27:BL1509&amp;" ",AP455)))&gt;0,BB26,"")))</f>
        <v/>
      </c>
      <c r="BC455" s="967" t="str" cm="1">
        <f t="array" ref="BC455">IF(AM455="","",IF(AQ455&lt;&gt;"","",IF(SUMPRODUCT(--(BM27:BM1509=BC26),--(BL27:BL1509&lt;&gt;""),--ISNUMBER(SEARCH(" "&amp;BL27:BL1509&amp;" ",AP455)))&gt;0,BC26,"")))</f>
        <v/>
      </c>
      <c r="BD455" s="967" t="str" cm="1">
        <f t="array" ref="BD455">IF(AM455="","",IF(AQ455&lt;&gt;"","",IF(SUMPRODUCT(--(BM27:BM1509=BD26),--(BL27:BL1509&lt;&gt;""),--ISNUMBER(SEARCH(" "&amp;BL27:BL1509&amp;" ",AP455)))&gt;0,BD26,"")))</f>
        <v/>
      </c>
      <c r="BE455" s="967" t="str" cm="1">
        <f t="array" ref="BE455">IF(AM455="","",IF(AQ455&lt;&gt;"","",IF(SUMPRODUCT(--(BM27:BM1509=BE26),--(BL27:BL1509&lt;&gt;""),--ISNUMBER(SEARCH(" "&amp;BL27:BL1509&amp;" ",AP455)))&gt;0,BE26,"")))</f>
        <v/>
      </c>
      <c r="BF455" s="967" t="str" cm="1">
        <f t="array" ref="BF455">IF(AM455="","",IF(AQ455&lt;&gt;"","",IF(SUMPRODUCT(--(BM27:BM1509=BF26),--(BL27:BL1509&lt;&gt;""),--ISNUMBER(SEARCH(" "&amp;BL27:BL1509&amp;" ",AP455)))&gt;0,BF26,"")))</f>
        <v/>
      </c>
      <c r="BG455" s="967" t="str" cm="1">
        <f t="array" ref="BG455">IF(AM455="","",IF(AQ455&lt;&gt;"","",IF(SUMPRODUCT(--(BM27:BM1509=BG26),--(BL27:BL1509&lt;&gt;""),--ISNUMBER(SEARCH(" "&amp;BL27:BL1509&amp;" ",AP455)))&gt;0,BG26,"")))</f>
        <v/>
      </c>
      <c r="BH455" s="967" t="str" cm="1">
        <f t="array" ref="BH455">IF(AM455="","",IF(AQ455&lt;&gt;"","",IF(SUMPRODUCT(--(BM27:BM1509=BH26),--(BL27:BL1509&lt;&gt;""),--ISNUMBER(SEARCH(" "&amp;BL27:BL1509&amp;" ",AP455)))&gt;0,BH26,"")))</f>
        <v/>
      </c>
      <c r="BI455" s="967" t="str" cm="1">
        <f t="array" ref="BI455">IF(AM455="","",IF(AQ455&lt;&gt;"","",IF(SUMPRODUCT(--(BM27:BM1509=BI26),--(BL27:BL1509&lt;&gt;""),--ISNUMBER(SEARCH(" "&amp;BL27:BL1509&amp;" ",AP455)))&gt;0,BI26,"")))</f>
        <v/>
      </c>
      <c r="BJ455" s="967" t="str" cm="1">
        <f t="array" ref="BJ455">IF(AM455="","",IF(AS455&lt;&gt;"",BJ26,IF(AR455&lt;&gt;"","",IF(AQ455&lt;&gt;"","",IF(SUMPRODUCT(--(BM27:BM1509=BJ26),--(BL27:BL1509&lt;&gt;""),--ISNUMBER(SEARCH(" "&amp;BL27:BL1509&amp;" ",AP455)))&gt;0,BJ26,"")))))</f>
        <v/>
      </c>
      <c r="BL455" s="968" t="s">
        <v>2216</v>
      </c>
      <c r="BM455" s="968" t="s">
        <v>1597</v>
      </c>
      <c r="CM455" s="49">
        <v>1</v>
      </c>
    </row>
    <row r="456" spans="4:91" ht="30" customHeight="1">
      <c r="D456" s="674"/>
      <c r="E456" s="680"/>
      <c r="F456" s="681"/>
      <c r="G456" s="680"/>
      <c r="H456" s="682"/>
      <c r="I456" s="891"/>
      <c r="J456" s="892"/>
      <c r="K456" s="745"/>
      <c r="L456" s="893"/>
      <c r="M456" s="894"/>
      <c r="N456" s="895"/>
      <c r="O456" s="896"/>
      <c r="P456" s="137"/>
      <c r="Q456" s="897"/>
      <c r="R456" s="751"/>
      <c r="S456" s="898"/>
      <c r="T456" s="753"/>
      <c r="U456" s="899"/>
      <c r="V456" s="900"/>
      <c r="W456" s="756"/>
      <c r="X456" s="764"/>
      <c r="AB456" s="65"/>
      <c r="AC456" s="984" t="str">
        <f t="shared" si="89"/>
        <v/>
      </c>
      <c r="AD456" s="982"/>
      <c r="AF456" s="964" t="str">
        <f>IF(AG456="","",COUNTIF(AG27:AG456,"&lt;&gt;"))</f>
        <v/>
      </c>
      <c r="AG456" s="965" t="str" cm="1">
        <f t="array" ref="AG456">IF(AK456="","",IF(LEN(AK456)&lt;=MAX(10,AF22),AK456,IFERROR(LEFT(AK456,LOOKUP(2,1/(MID(AK456,ROW(10:509),1)=" ")/(ROW(10:509)&lt;=MAX(10,AF22)),ROW(10:509))-1),LEFT(AK456,MAX(10,AF22)))))</f>
        <v/>
      </c>
      <c r="AH456" s="964" t="str">
        <f t="shared" si="90"/>
        <v/>
      </c>
      <c r="AI456" s="964" t="str">
        <f t="shared" si="91"/>
        <v/>
      </c>
      <c r="AJ456" s="964" t="str">
        <f>IF(AL455&lt;&gt;"",AJ455,IF(AJ455&lt;MAX(Z27:Z326),AJ455+1,""))</f>
        <v/>
      </c>
      <c r="AK456" s="965" t="str">
        <f>IF(AJ456="","",IF(AL455&lt;&gt;"",AL455,INDEX(AD27:AD326,MATCH(AJ456,Z27:Z326,0))))</f>
        <v/>
      </c>
      <c r="AL456" s="965" t="str">
        <f t="shared" si="92"/>
        <v/>
      </c>
      <c r="AM456" s="965" t="str">
        <f t="shared" si="93"/>
        <v/>
      </c>
      <c r="AN456" s="964" t="str">
        <f t="shared" si="94"/>
        <v/>
      </c>
      <c r="AO456" s="964" t="str">
        <f t="shared" si="95"/>
        <v/>
      </c>
      <c r="AP456" s="965" t="str">
        <f t="shared" si="96"/>
        <v/>
      </c>
      <c r="AQ456" s="964" t="str">
        <f>IF(AM456="","",IF(COUNTIF(BO27:BO309,TRIM(AP456))&gt;0,"EXCLUSION EXACTE",""))</f>
        <v/>
      </c>
      <c r="AR456" s="964" t="str" cm="1">
        <f t="array" ref="AR456">IF(AM456="","",IF(SUMPRODUCT(--(BO27:BO309&lt;&gt;""),--ISNUMBER(SEARCH(" "&amp;BO27:BO309&amp;" ",AP456)))&gt;0,"BLOQUE MOLLUSQUES",""))</f>
        <v/>
      </c>
      <c r="AS456" s="964" t="str" cm="1">
        <f t="array" ref="AS456">IF(AM456="","",IF(SUMPRODUCT(--(BS27:BS309&lt;&gt;""),--ISNUMBER(SEARCH(" "&amp;BS27:BS309&amp;" ",AP456)))&gt;0,"FORCE MOLLUSQUES",""))</f>
        <v/>
      </c>
      <c r="AT456" s="965" t="str">
        <f t="shared" si="97"/>
        <v/>
      </c>
      <c r="AU456" s="965" t="str">
        <f t="shared" si="99"/>
        <v/>
      </c>
      <c r="AV456" s="964" t="str">
        <f t="shared" si="98"/>
        <v/>
      </c>
      <c r="AW456" s="964" t="str" cm="1">
        <f t="array" ref="AW456">IF(AM456="","",IF(AQ456&lt;&gt;"","",IF(SUMPRODUCT(--(BM27:BM1509=AW26),--(BL27:BL1509&lt;&gt;""),--ISNUMBER(SEARCH(" "&amp;BL27:BL1509&amp;" ",AP456)))&gt;0,AW26,"")))</f>
        <v/>
      </c>
      <c r="AX456" s="964" t="str" cm="1">
        <f t="array" ref="AX456">IF(AM456="","",IF(AQ456&lt;&gt;"","",IF(SUMPRODUCT(--(BM27:BM1509=AX26),--(BL27:BL1509&lt;&gt;""),--ISNUMBER(SEARCH(" "&amp;BL27:BL1509&amp;" ",AP456)))&gt;0,AX26,"")))</f>
        <v/>
      </c>
      <c r="AY456" s="964" t="str" cm="1">
        <f t="array" ref="AY456">IF(AM456="","",IF(AQ456&lt;&gt;"","",IF(SUMPRODUCT(--(BM27:BM1509=AY26),--(BL27:BL1509&lt;&gt;""),--ISNUMBER(SEARCH(" "&amp;BL27:BL1509&amp;" ",AP456)))&gt;0,AY26,"")))</f>
        <v/>
      </c>
      <c r="AZ456" s="964" t="str" cm="1">
        <f t="array" ref="AZ456">IF(AM456="","",IF(AQ456&lt;&gt;"","",IF(SUMPRODUCT(--(BM27:BM1509=AZ26),--(BL27:BL1509&lt;&gt;""),--ISNUMBER(SEARCH(" "&amp;BL27:BL1509&amp;" ",AP456)))&gt;0,AZ26,"")))</f>
        <v/>
      </c>
      <c r="BA456" s="964" t="str" cm="1">
        <f t="array" ref="BA456">IF(AM456="","",IF(AQ456&lt;&gt;"","",IF(SUMPRODUCT(--(BM27:BM1509=BA26),--(BL27:BL1509&lt;&gt;""),--ISNUMBER(SEARCH(" "&amp;BL27:BL1509&amp;" ",AP456)))&gt;0,BA26,"")))</f>
        <v/>
      </c>
      <c r="BB456" s="964" t="str" cm="1">
        <f t="array" ref="BB456">IF(AM456="","",IF(AQ456&lt;&gt;"","",IF(SUMPRODUCT(--(BM27:BM1509=BB26),--(BL27:BL1509&lt;&gt;""),--ISNUMBER(SEARCH(" "&amp;BL27:BL1509&amp;" ",AP456)))&gt;0,BB26,"")))</f>
        <v/>
      </c>
      <c r="BC456" s="964" t="str" cm="1">
        <f t="array" ref="BC456">IF(AM456="","",IF(AQ456&lt;&gt;"","",IF(SUMPRODUCT(--(BM27:BM1509=BC26),--(BL27:BL1509&lt;&gt;""),--ISNUMBER(SEARCH(" "&amp;BL27:BL1509&amp;" ",AP456)))&gt;0,BC26,"")))</f>
        <v/>
      </c>
      <c r="BD456" s="964" t="str" cm="1">
        <f t="array" ref="BD456">IF(AM456="","",IF(AQ456&lt;&gt;"","",IF(SUMPRODUCT(--(BM27:BM1509=BD26),--(BL27:BL1509&lt;&gt;""),--ISNUMBER(SEARCH(" "&amp;BL27:BL1509&amp;" ",AP456)))&gt;0,BD26,"")))</f>
        <v/>
      </c>
      <c r="BE456" s="964" t="str" cm="1">
        <f t="array" ref="BE456">IF(AM456="","",IF(AQ456&lt;&gt;"","",IF(SUMPRODUCT(--(BM27:BM1509=BE26),--(BL27:BL1509&lt;&gt;""),--ISNUMBER(SEARCH(" "&amp;BL27:BL1509&amp;" ",AP456)))&gt;0,BE26,"")))</f>
        <v/>
      </c>
      <c r="BF456" s="964" t="str" cm="1">
        <f t="array" ref="BF456">IF(AM456="","",IF(AQ456&lt;&gt;"","",IF(SUMPRODUCT(--(BM27:BM1509=BF26),--(BL27:BL1509&lt;&gt;""),--ISNUMBER(SEARCH(" "&amp;BL27:BL1509&amp;" ",AP456)))&gt;0,BF26,"")))</f>
        <v/>
      </c>
      <c r="BG456" s="964" t="str" cm="1">
        <f t="array" ref="BG456">IF(AM456="","",IF(AQ456&lt;&gt;"","",IF(SUMPRODUCT(--(BM27:BM1509=BG26),--(BL27:BL1509&lt;&gt;""),--ISNUMBER(SEARCH(" "&amp;BL27:BL1509&amp;" ",AP456)))&gt;0,BG26,"")))</f>
        <v/>
      </c>
      <c r="BH456" s="964" t="str" cm="1">
        <f t="array" ref="BH456">IF(AM456="","",IF(AQ456&lt;&gt;"","",IF(SUMPRODUCT(--(BM27:BM1509=BH26),--(BL27:BL1509&lt;&gt;""),--ISNUMBER(SEARCH(" "&amp;BL27:BL1509&amp;" ",AP456)))&gt;0,BH26,"")))</f>
        <v/>
      </c>
      <c r="BI456" s="964" t="str" cm="1">
        <f t="array" ref="BI456">IF(AM456="","",IF(AQ456&lt;&gt;"","",IF(SUMPRODUCT(--(BM27:BM1509=BI26),--(BL27:BL1509&lt;&gt;""),--ISNUMBER(SEARCH(" "&amp;BL27:BL1509&amp;" ",AP456)))&gt;0,BI26,"")))</f>
        <v/>
      </c>
      <c r="BJ456" s="964" t="str" cm="1">
        <f t="array" ref="BJ456">IF(AM456="","",IF(AS456&lt;&gt;"",BJ26,IF(AR456&lt;&gt;"","",IF(AQ456&lt;&gt;"","",IF(SUMPRODUCT(--(BM27:BM1509=BJ26),--(BL27:BL1509&lt;&gt;""),--ISNUMBER(SEARCH(" "&amp;BL27:BL1509&amp;" ",AP456)))&gt;0,BJ26,"")))))</f>
        <v/>
      </c>
      <c r="BL456" s="964" t="s">
        <v>2406</v>
      </c>
      <c r="BM456" s="964" t="s">
        <v>1597</v>
      </c>
      <c r="CM456" s="49">
        <v>1</v>
      </c>
    </row>
    <row r="457" spans="4:91" ht="30" customHeight="1">
      <c r="D457" s="674"/>
      <c r="E457" s="680"/>
      <c r="F457" s="681"/>
      <c r="G457" s="680"/>
      <c r="H457" s="682"/>
      <c r="I457" s="891"/>
      <c r="J457" s="892"/>
      <c r="K457" s="745"/>
      <c r="L457" s="893"/>
      <c r="M457" s="894"/>
      <c r="N457" s="895"/>
      <c r="O457" s="896"/>
      <c r="P457" s="137"/>
      <c r="Q457" s="897"/>
      <c r="R457" s="751"/>
      <c r="S457" s="898"/>
      <c r="T457" s="753"/>
      <c r="U457" s="899"/>
      <c r="V457" s="900"/>
      <c r="W457" s="756"/>
      <c r="X457" s="764"/>
      <c r="AB457" s="65"/>
      <c r="AC457" s="984" t="str">
        <f t="shared" si="89"/>
        <v/>
      </c>
      <c r="AD457" s="982"/>
      <c r="AF457" s="963" t="str">
        <f>IF(AG457="","",COUNTIF(AG27:AG457,"&lt;&gt;"))</f>
        <v/>
      </c>
      <c r="AG457" s="958" t="str" cm="1">
        <f t="array" ref="AG457">IF(AK457="","",IF(LEN(AK457)&lt;=MAX(10,AF22),AK457,IFERROR(LEFT(AK457,LOOKUP(2,1/(MID(AK457,ROW(10:509),1)=" ")/(ROW(10:509)&lt;=MAX(10,AF22)),ROW(10:509))-1),LEFT(AK457,MAX(10,AF22)))))</f>
        <v/>
      </c>
      <c r="AH457" s="963" t="str">
        <f t="shared" si="90"/>
        <v/>
      </c>
      <c r="AI457" s="963" t="str">
        <f t="shared" si="91"/>
        <v/>
      </c>
      <c r="AJ457" s="964" t="str">
        <f>IF(AL456&lt;&gt;"",AJ456,IF(AJ456&lt;MAX(Z27:Z326),AJ456+1,""))</f>
        <v/>
      </c>
      <c r="AK457" s="965" t="str">
        <f>IF(AJ457="","",IF(AL456&lt;&gt;"",AL456,INDEX(AD27:AD326,MATCH(AJ457,Z27:Z326,0))))</f>
        <v/>
      </c>
      <c r="AL457" s="965" t="str">
        <f t="shared" si="92"/>
        <v/>
      </c>
      <c r="AM457" s="966" t="str">
        <f t="shared" si="93"/>
        <v/>
      </c>
      <c r="AN457" s="967" t="str">
        <f t="shared" si="94"/>
        <v/>
      </c>
      <c r="AO457" s="967" t="str">
        <f t="shared" si="95"/>
        <v/>
      </c>
      <c r="AP457" s="966" t="str">
        <f t="shared" si="96"/>
        <v/>
      </c>
      <c r="AQ457" s="967" t="str">
        <f>IF(AM457="","",IF(COUNTIF(BO27:BO309,TRIM(AP457))&gt;0,"EXCLUSION EXACTE",""))</f>
        <v/>
      </c>
      <c r="AR457" s="967" t="str" cm="1">
        <f t="array" ref="AR457">IF(AM457="","",IF(SUMPRODUCT(--(BO27:BO309&lt;&gt;""),--ISNUMBER(SEARCH(" "&amp;BO27:BO309&amp;" ",AP457)))&gt;0,"BLOQUE MOLLUSQUES",""))</f>
        <v/>
      </c>
      <c r="AS457" s="967" t="str" cm="1">
        <f t="array" ref="AS457">IF(AM457="","",IF(SUMPRODUCT(--(BS27:BS309&lt;&gt;""),--ISNUMBER(SEARCH(" "&amp;BS27:BS309&amp;" ",AP457)))&gt;0,"FORCE MOLLUSQUES",""))</f>
        <v/>
      </c>
      <c r="AT457" s="966" t="str">
        <f t="shared" si="97"/>
        <v/>
      </c>
      <c r="AU457" s="966" t="str">
        <f t="shared" si="99"/>
        <v/>
      </c>
      <c r="AV457" s="967" t="str">
        <f t="shared" si="98"/>
        <v/>
      </c>
      <c r="AW457" s="967" t="str" cm="1">
        <f t="array" ref="AW457">IF(AM457="","",IF(AQ457&lt;&gt;"","",IF(SUMPRODUCT(--(BM27:BM1509=AW26),--(BL27:BL1509&lt;&gt;""),--ISNUMBER(SEARCH(" "&amp;BL27:BL1509&amp;" ",AP457)))&gt;0,AW26,"")))</f>
        <v/>
      </c>
      <c r="AX457" s="967" t="str" cm="1">
        <f t="array" ref="AX457">IF(AM457="","",IF(AQ457&lt;&gt;"","",IF(SUMPRODUCT(--(BM27:BM1509=AX26),--(BL27:BL1509&lt;&gt;""),--ISNUMBER(SEARCH(" "&amp;BL27:BL1509&amp;" ",AP457)))&gt;0,AX26,"")))</f>
        <v/>
      </c>
      <c r="AY457" s="967" t="str" cm="1">
        <f t="array" ref="AY457">IF(AM457="","",IF(AQ457&lt;&gt;"","",IF(SUMPRODUCT(--(BM27:BM1509=AY26),--(BL27:BL1509&lt;&gt;""),--ISNUMBER(SEARCH(" "&amp;BL27:BL1509&amp;" ",AP457)))&gt;0,AY26,"")))</f>
        <v/>
      </c>
      <c r="AZ457" s="967" t="str" cm="1">
        <f t="array" ref="AZ457">IF(AM457="","",IF(AQ457&lt;&gt;"","",IF(SUMPRODUCT(--(BM27:BM1509=AZ26),--(BL27:BL1509&lt;&gt;""),--ISNUMBER(SEARCH(" "&amp;BL27:BL1509&amp;" ",AP457)))&gt;0,AZ26,"")))</f>
        <v/>
      </c>
      <c r="BA457" s="967" t="str" cm="1">
        <f t="array" ref="BA457">IF(AM457="","",IF(AQ457&lt;&gt;"","",IF(SUMPRODUCT(--(BM27:BM1509=BA26),--(BL27:BL1509&lt;&gt;""),--ISNUMBER(SEARCH(" "&amp;BL27:BL1509&amp;" ",AP457)))&gt;0,BA26,"")))</f>
        <v/>
      </c>
      <c r="BB457" s="967" t="str" cm="1">
        <f t="array" ref="BB457">IF(AM457="","",IF(AQ457&lt;&gt;"","",IF(SUMPRODUCT(--(BM27:BM1509=BB26),--(BL27:BL1509&lt;&gt;""),--ISNUMBER(SEARCH(" "&amp;BL27:BL1509&amp;" ",AP457)))&gt;0,BB26,"")))</f>
        <v/>
      </c>
      <c r="BC457" s="967" t="str" cm="1">
        <f t="array" ref="BC457">IF(AM457="","",IF(AQ457&lt;&gt;"","",IF(SUMPRODUCT(--(BM27:BM1509=BC26),--(BL27:BL1509&lt;&gt;""),--ISNUMBER(SEARCH(" "&amp;BL27:BL1509&amp;" ",AP457)))&gt;0,BC26,"")))</f>
        <v/>
      </c>
      <c r="BD457" s="967" t="str" cm="1">
        <f t="array" ref="BD457">IF(AM457="","",IF(AQ457&lt;&gt;"","",IF(SUMPRODUCT(--(BM27:BM1509=BD26),--(BL27:BL1509&lt;&gt;""),--ISNUMBER(SEARCH(" "&amp;BL27:BL1509&amp;" ",AP457)))&gt;0,BD26,"")))</f>
        <v/>
      </c>
      <c r="BE457" s="967" t="str" cm="1">
        <f t="array" ref="BE457">IF(AM457="","",IF(AQ457&lt;&gt;"","",IF(SUMPRODUCT(--(BM27:BM1509=BE26),--(BL27:BL1509&lt;&gt;""),--ISNUMBER(SEARCH(" "&amp;BL27:BL1509&amp;" ",AP457)))&gt;0,BE26,"")))</f>
        <v/>
      </c>
      <c r="BF457" s="967" t="str" cm="1">
        <f t="array" ref="BF457">IF(AM457="","",IF(AQ457&lt;&gt;"","",IF(SUMPRODUCT(--(BM27:BM1509=BF26),--(BL27:BL1509&lt;&gt;""),--ISNUMBER(SEARCH(" "&amp;BL27:BL1509&amp;" ",AP457)))&gt;0,BF26,"")))</f>
        <v/>
      </c>
      <c r="BG457" s="967" t="str" cm="1">
        <f t="array" ref="BG457">IF(AM457="","",IF(AQ457&lt;&gt;"","",IF(SUMPRODUCT(--(BM27:BM1509=BG26),--(BL27:BL1509&lt;&gt;""),--ISNUMBER(SEARCH(" "&amp;BL27:BL1509&amp;" ",AP457)))&gt;0,BG26,"")))</f>
        <v/>
      </c>
      <c r="BH457" s="967" t="str" cm="1">
        <f t="array" ref="BH457">IF(AM457="","",IF(AQ457&lt;&gt;"","",IF(SUMPRODUCT(--(BM27:BM1509=BH26),--(BL27:BL1509&lt;&gt;""),--ISNUMBER(SEARCH(" "&amp;BL27:BL1509&amp;" ",AP457)))&gt;0,BH26,"")))</f>
        <v/>
      </c>
      <c r="BI457" s="967" t="str" cm="1">
        <f t="array" ref="BI457">IF(AM457="","",IF(AQ457&lt;&gt;"","",IF(SUMPRODUCT(--(BM27:BM1509=BI26),--(BL27:BL1509&lt;&gt;""),--ISNUMBER(SEARCH(" "&amp;BL27:BL1509&amp;" ",AP457)))&gt;0,BI26,"")))</f>
        <v/>
      </c>
      <c r="BJ457" s="967" t="str" cm="1">
        <f t="array" ref="BJ457">IF(AM457="","",IF(AS457&lt;&gt;"",BJ26,IF(AR457&lt;&gt;"","",IF(AQ457&lt;&gt;"","",IF(SUMPRODUCT(--(BM27:BM1509=BJ26),--(BL27:BL1509&lt;&gt;""),--ISNUMBER(SEARCH(" "&amp;BL27:BL1509&amp;" ",AP457)))&gt;0,BJ26,"")))))</f>
        <v/>
      </c>
      <c r="BL457" s="968" t="s">
        <v>554</v>
      </c>
      <c r="BM457" s="968" t="s">
        <v>1597</v>
      </c>
      <c r="CM457" s="49">
        <v>1</v>
      </c>
    </row>
    <row r="458" spans="4:91" ht="30" customHeight="1">
      <c r="D458" s="674"/>
      <c r="E458" s="680"/>
      <c r="F458" s="681"/>
      <c r="G458" s="680"/>
      <c r="H458" s="682"/>
      <c r="I458" s="891"/>
      <c r="J458" s="892"/>
      <c r="K458" s="745"/>
      <c r="L458" s="893"/>
      <c r="M458" s="894"/>
      <c r="N458" s="895"/>
      <c r="O458" s="896"/>
      <c r="P458" s="137"/>
      <c r="Q458" s="897"/>
      <c r="R458" s="751"/>
      <c r="S458" s="898"/>
      <c r="T458" s="753"/>
      <c r="U458" s="899"/>
      <c r="V458" s="900"/>
      <c r="W458" s="756"/>
      <c r="X458" s="764"/>
      <c r="AB458" s="65"/>
      <c r="AC458" s="984" t="str">
        <f t="shared" si="89"/>
        <v/>
      </c>
      <c r="AD458" s="982"/>
      <c r="AF458" s="964" t="str">
        <f>IF(AG458="","",COUNTIF(AG27:AG458,"&lt;&gt;"))</f>
        <v/>
      </c>
      <c r="AG458" s="965" t="str" cm="1">
        <f t="array" ref="AG458">IF(AK458="","",IF(LEN(AK458)&lt;=MAX(10,AF22),AK458,IFERROR(LEFT(AK458,LOOKUP(2,1/(MID(AK458,ROW(10:509),1)=" ")/(ROW(10:509)&lt;=MAX(10,AF22)),ROW(10:509))-1),LEFT(AK458,MAX(10,AF22)))))</f>
        <v/>
      </c>
      <c r="AH458" s="964" t="str">
        <f t="shared" si="90"/>
        <v/>
      </c>
      <c r="AI458" s="964" t="str">
        <f t="shared" si="91"/>
        <v/>
      </c>
      <c r="AJ458" s="964" t="str">
        <f>IF(AL457&lt;&gt;"",AJ457,IF(AJ457&lt;MAX(Z27:Z326),AJ457+1,""))</f>
        <v/>
      </c>
      <c r="AK458" s="965" t="str">
        <f>IF(AJ458="","",IF(AL457&lt;&gt;"",AL457,INDEX(AD27:AD326,MATCH(AJ458,Z27:Z326,0))))</f>
        <v/>
      </c>
      <c r="AL458" s="965" t="str">
        <f t="shared" si="92"/>
        <v/>
      </c>
      <c r="AM458" s="965" t="str">
        <f t="shared" si="93"/>
        <v/>
      </c>
      <c r="AN458" s="964" t="str">
        <f t="shared" si="94"/>
        <v/>
      </c>
      <c r="AO458" s="964" t="str">
        <f t="shared" si="95"/>
        <v/>
      </c>
      <c r="AP458" s="965" t="str">
        <f t="shared" si="96"/>
        <v/>
      </c>
      <c r="AQ458" s="964" t="str">
        <f>IF(AM458="","",IF(COUNTIF(BO27:BO309,TRIM(AP458))&gt;0,"EXCLUSION EXACTE",""))</f>
        <v/>
      </c>
      <c r="AR458" s="964" t="str" cm="1">
        <f t="array" ref="AR458">IF(AM458="","",IF(SUMPRODUCT(--(BO27:BO309&lt;&gt;""),--ISNUMBER(SEARCH(" "&amp;BO27:BO309&amp;" ",AP458)))&gt;0,"BLOQUE MOLLUSQUES",""))</f>
        <v/>
      </c>
      <c r="AS458" s="964" t="str" cm="1">
        <f t="array" ref="AS458">IF(AM458="","",IF(SUMPRODUCT(--(BS27:BS309&lt;&gt;""),--ISNUMBER(SEARCH(" "&amp;BS27:BS309&amp;" ",AP458)))&gt;0,"FORCE MOLLUSQUES",""))</f>
        <v/>
      </c>
      <c r="AT458" s="965" t="str">
        <f t="shared" si="97"/>
        <v/>
      </c>
      <c r="AU458" s="965" t="str">
        <f t="shared" si="99"/>
        <v/>
      </c>
      <c r="AV458" s="964" t="str">
        <f t="shared" si="98"/>
        <v/>
      </c>
      <c r="AW458" s="964" t="str" cm="1">
        <f t="array" ref="AW458">IF(AM458="","",IF(AQ458&lt;&gt;"","",IF(SUMPRODUCT(--(BM27:BM1509=AW26),--(BL27:BL1509&lt;&gt;""),--ISNUMBER(SEARCH(" "&amp;BL27:BL1509&amp;" ",AP458)))&gt;0,AW26,"")))</f>
        <v/>
      </c>
      <c r="AX458" s="964" t="str" cm="1">
        <f t="array" ref="AX458">IF(AM458="","",IF(AQ458&lt;&gt;"","",IF(SUMPRODUCT(--(BM27:BM1509=AX26),--(BL27:BL1509&lt;&gt;""),--ISNUMBER(SEARCH(" "&amp;BL27:BL1509&amp;" ",AP458)))&gt;0,AX26,"")))</f>
        <v/>
      </c>
      <c r="AY458" s="964" t="str" cm="1">
        <f t="array" ref="AY458">IF(AM458="","",IF(AQ458&lt;&gt;"","",IF(SUMPRODUCT(--(BM27:BM1509=AY26),--(BL27:BL1509&lt;&gt;""),--ISNUMBER(SEARCH(" "&amp;BL27:BL1509&amp;" ",AP458)))&gt;0,AY26,"")))</f>
        <v/>
      </c>
      <c r="AZ458" s="964" t="str" cm="1">
        <f t="array" ref="AZ458">IF(AM458="","",IF(AQ458&lt;&gt;"","",IF(SUMPRODUCT(--(BM27:BM1509=AZ26),--(BL27:BL1509&lt;&gt;""),--ISNUMBER(SEARCH(" "&amp;BL27:BL1509&amp;" ",AP458)))&gt;0,AZ26,"")))</f>
        <v/>
      </c>
      <c r="BA458" s="964" t="str" cm="1">
        <f t="array" ref="BA458">IF(AM458="","",IF(AQ458&lt;&gt;"","",IF(SUMPRODUCT(--(BM27:BM1509=BA26),--(BL27:BL1509&lt;&gt;""),--ISNUMBER(SEARCH(" "&amp;BL27:BL1509&amp;" ",AP458)))&gt;0,BA26,"")))</f>
        <v/>
      </c>
      <c r="BB458" s="964" t="str" cm="1">
        <f t="array" ref="BB458">IF(AM458="","",IF(AQ458&lt;&gt;"","",IF(SUMPRODUCT(--(BM27:BM1509=BB26),--(BL27:BL1509&lt;&gt;""),--ISNUMBER(SEARCH(" "&amp;BL27:BL1509&amp;" ",AP458)))&gt;0,BB26,"")))</f>
        <v/>
      </c>
      <c r="BC458" s="964" t="str" cm="1">
        <f t="array" ref="BC458">IF(AM458="","",IF(AQ458&lt;&gt;"","",IF(SUMPRODUCT(--(BM27:BM1509=BC26),--(BL27:BL1509&lt;&gt;""),--ISNUMBER(SEARCH(" "&amp;BL27:BL1509&amp;" ",AP458)))&gt;0,BC26,"")))</f>
        <v/>
      </c>
      <c r="BD458" s="964" t="str" cm="1">
        <f t="array" ref="BD458">IF(AM458="","",IF(AQ458&lt;&gt;"","",IF(SUMPRODUCT(--(BM27:BM1509=BD26),--(BL27:BL1509&lt;&gt;""),--ISNUMBER(SEARCH(" "&amp;BL27:BL1509&amp;" ",AP458)))&gt;0,BD26,"")))</f>
        <v/>
      </c>
      <c r="BE458" s="964" t="str" cm="1">
        <f t="array" ref="BE458">IF(AM458="","",IF(AQ458&lt;&gt;"","",IF(SUMPRODUCT(--(BM27:BM1509=BE26),--(BL27:BL1509&lt;&gt;""),--ISNUMBER(SEARCH(" "&amp;BL27:BL1509&amp;" ",AP458)))&gt;0,BE26,"")))</f>
        <v/>
      </c>
      <c r="BF458" s="964" t="str" cm="1">
        <f t="array" ref="BF458">IF(AM458="","",IF(AQ458&lt;&gt;"","",IF(SUMPRODUCT(--(BM27:BM1509=BF26),--(BL27:BL1509&lt;&gt;""),--ISNUMBER(SEARCH(" "&amp;BL27:BL1509&amp;" ",AP458)))&gt;0,BF26,"")))</f>
        <v/>
      </c>
      <c r="BG458" s="964" t="str" cm="1">
        <f t="array" ref="BG458">IF(AM458="","",IF(AQ458&lt;&gt;"","",IF(SUMPRODUCT(--(BM27:BM1509=BG26),--(BL27:BL1509&lt;&gt;""),--ISNUMBER(SEARCH(" "&amp;BL27:BL1509&amp;" ",AP458)))&gt;0,BG26,"")))</f>
        <v/>
      </c>
      <c r="BH458" s="964" t="str" cm="1">
        <f t="array" ref="BH458">IF(AM458="","",IF(AQ458&lt;&gt;"","",IF(SUMPRODUCT(--(BM27:BM1509=BH26),--(BL27:BL1509&lt;&gt;""),--ISNUMBER(SEARCH(" "&amp;BL27:BL1509&amp;" ",AP458)))&gt;0,BH26,"")))</f>
        <v/>
      </c>
      <c r="BI458" s="964" t="str" cm="1">
        <f t="array" ref="BI458">IF(AM458="","",IF(AQ458&lt;&gt;"","",IF(SUMPRODUCT(--(BM27:BM1509=BI26),--(BL27:BL1509&lt;&gt;""),--ISNUMBER(SEARCH(" "&amp;BL27:BL1509&amp;" ",AP458)))&gt;0,BI26,"")))</f>
        <v/>
      </c>
      <c r="BJ458" s="964" t="str" cm="1">
        <f t="array" ref="BJ458">IF(AM458="","",IF(AS458&lt;&gt;"",BJ26,IF(AR458&lt;&gt;"","",IF(AQ458&lt;&gt;"","",IF(SUMPRODUCT(--(BM27:BM1509=BJ26),--(BL27:BL1509&lt;&gt;""),--ISNUMBER(SEARCH(" "&amp;BL27:BL1509&amp;" ",AP458)))&gt;0,BJ26,"")))))</f>
        <v/>
      </c>
      <c r="BL458" s="964" t="s">
        <v>2217</v>
      </c>
      <c r="BM458" s="964" t="s">
        <v>1597</v>
      </c>
      <c r="CM458" s="49">
        <v>1</v>
      </c>
    </row>
    <row r="459" spans="4:91" ht="30" customHeight="1">
      <c r="D459" s="674"/>
      <c r="E459" s="680"/>
      <c r="F459" s="681"/>
      <c r="G459" s="680"/>
      <c r="H459" s="682"/>
      <c r="I459" s="891"/>
      <c r="J459" s="892"/>
      <c r="K459" s="745"/>
      <c r="L459" s="893"/>
      <c r="M459" s="894"/>
      <c r="N459" s="895"/>
      <c r="O459" s="896"/>
      <c r="P459" s="137"/>
      <c r="Q459" s="897"/>
      <c r="R459" s="751"/>
      <c r="S459" s="898"/>
      <c r="T459" s="753"/>
      <c r="U459" s="899"/>
      <c r="V459" s="900"/>
      <c r="W459" s="756"/>
      <c r="X459" s="764"/>
      <c r="AB459" s="65"/>
      <c r="AC459" s="984" t="str">
        <f t="shared" si="89"/>
        <v/>
      </c>
      <c r="AD459" s="982"/>
      <c r="AF459" s="963" t="str">
        <f>IF(AG459="","",COUNTIF(AG27:AG459,"&lt;&gt;"))</f>
        <v/>
      </c>
      <c r="AG459" s="958" t="str" cm="1">
        <f t="array" ref="AG459">IF(AK459="","",IF(LEN(AK459)&lt;=MAX(10,AF22),AK459,IFERROR(LEFT(AK459,LOOKUP(2,1/(MID(AK459,ROW(10:509),1)=" ")/(ROW(10:509)&lt;=MAX(10,AF22)),ROW(10:509))-1),LEFT(AK459,MAX(10,AF22)))))</f>
        <v/>
      </c>
      <c r="AH459" s="963" t="str">
        <f t="shared" si="90"/>
        <v/>
      </c>
      <c r="AI459" s="963" t="str">
        <f t="shared" si="91"/>
        <v/>
      </c>
      <c r="AJ459" s="964" t="str">
        <f>IF(AL458&lt;&gt;"",AJ458,IF(AJ458&lt;MAX(Z27:Z326),AJ458+1,""))</f>
        <v/>
      </c>
      <c r="AK459" s="965" t="str">
        <f>IF(AJ459="","",IF(AL458&lt;&gt;"",AL458,INDEX(AD27:AD326,MATCH(AJ459,Z27:Z326,0))))</f>
        <v/>
      </c>
      <c r="AL459" s="965" t="str">
        <f t="shared" si="92"/>
        <v/>
      </c>
      <c r="AM459" s="966" t="str">
        <f t="shared" si="93"/>
        <v/>
      </c>
      <c r="AN459" s="967" t="str">
        <f t="shared" si="94"/>
        <v/>
      </c>
      <c r="AO459" s="967" t="str">
        <f t="shared" si="95"/>
        <v/>
      </c>
      <c r="AP459" s="966" t="str">
        <f t="shared" si="96"/>
        <v/>
      </c>
      <c r="AQ459" s="967" t="str">
        <f>IF(AM459="","",IF(COUNTIF(BO27:BO309,TRIM(AP459))&gt;0,"EXCLUSION EXACTE",""))</f>
        <v/>
      </c>
      <c r="AR459" s="967" t="str" cm="1">
        <f t="array" ref="AR459">IF(AM459="","",IF(SUMPRODUCT(--(BO27:BO309&lt;&gt;""),--ISNUMBER(SEARCH(" "&amp;BO27:BO309&amp;" ",AP459)))&gt;0,"BLOQUE MOLLUSQUES",""))</f>
        <v/>
      </c>
      <c r="AS459" s="967" t="str" cm="1">
        <f t="array" ref="AS459">IF(AM459="","",IF(SUMPRODUCT(--(BS27:BS309&lt;&gt;""),--ISNUMBER(SEARCH(" "&amp;BS27:BS309&amp;" ",AP459)))&gt;0,"FORCE MOLLUSQUES",""))</f>
        <v/>
      </c>
      <c r="AT459" s="966" t="str">
        <f t="shared" si="97"/>
        <v/>
      </c>
      <c r="AU459" s="966" t="str">
        <f t="shared" si="99"/>
        <v/>
      </c>
      <c r="AV459" s="967" t="str">
        <f t="shared" si="98"/>
        <v/>
      </c>
      <c r="AW459" s="967" t="str" cm="1">
        <f t="array" ref="AW459">IF(AM459="","",IF(AQ459&lt;&gt;"","",IF(SUMPRODUCT(--(BM27:BM1509=AW26),--(BL27:BL1509&lt;&gt;""),--ISNUMBER(SEARCH(" "&amp;BL27:BL1509&amp;" ",AP459)))&gt;0,AW26,"")))</f>
        <v/>
      </c>
      <c r="AX459" s="967" t="str" cm="1">
        <f t="array" ref="AX459">IF(AM459="","",IF(AQ459&lt;&gt;"","",IF(SUMPRODUCT(--(BM27:BM1509=AX26),--(BL27:BL1509&lt;&gt;""),--ISNUMBER(SEARCH(" "&amp;BL27:BL1509&amp;" ",AP459)))&gt;0,AX26,"")))</f>
        <v/>
      </c>
      <c r="AY459" s="967" t="str" cm="1">
        <f t="array" ref="AY459">IF(AM459="","",IF(AQ459&lt;&gt;"","",IF(SUMPRODUCT(--(BM27:BM1509=AY26),--(BL27:BL1509&lt;&gt;""),--ISNUMBER(SEARCH(" "&amp;BL27:BL1509&amp;" ",AP459)))&gt;0,AY26,"")))</f>
        <v/>
      </c>
      <c r="AZ459" s="967" t="str" cm="1">
        <f t="array" ref="AZ459">IF(AM459="","",IF(AQ459&lt;&gt;"","",IF(SUMPRODUCT(--(BM27:BM1509=AZ26),--(BL27:BL1509&lt;&gt;""),--ISNUMBER(SEARCH(" "&amp;BL27:BL1509&amp;" ",AP459)))&gt;0,AZ26,"")))</f>
        <v/>
      </c>
      <c r="BA459" s="967" t="str" cm="1">
        <f t="array" ref="BA459">IF(AM459="","",IF(AQ459&lt;&gt;"","",IF(SUMPRODUCT(--(BM27:BM1509=BA26),--(BL27:BL1509&lt;&gt;""),--ISNUMBER(SEARCH(" "&amp;BL27:BL1509&amp;" ",AP459)))&gt;0,BA26,"")))</f>
        <v/>
      </c>
      <c r="BB459" s="967" t="str" cm="1">
        <f t="array" ref="BB459">IF(AM459="","",IF(AQ459&lt;&gt;"","",IF(SUMPRODUCT(--(BM27:BM1509=BB26),--(BL27:BL1509&lt;&gt;""),--ISNUMBER(SEARCH(" "&amp;BL27:BL1509&amp;" ",AP459)))&gt;0,BB26,"")))</f>
        <v/>
      </c>
      <c r="BC459" s="967" t="str" cm="1">
        <f t="array" ref="BC459">IF(AM459="","",IF(AQ459&lt;&gt;"","",IF(SUMPRODUCT(--(BM27:BM1509=BC26),--(BL27:BL1509&lt;&gt;""),--ISNUMBER(SEARCH(" "&amp;BL27:BL1509&amp;" ",AP459)))&gt;0,BC26,"")))</f>
        <v/>
      </c>
      <c r="BD459" s="967" t="str" cm="1">
        <f t="array" ref="BD459">IF(AM459="","",IF(AQ459&lt;&gt;"","",IF(SUMPRODUCT(--(BM27:BM1509=BD26),--(BL27:BL1509&lt;&gt;""),--ISNUMBER(SEARCH(" "&amp;BL27:BL1509&amp;" ",AP459)))&gt;0,BD26,"")))</f>
        <v/>
      </c>
      <c r="BE459" s="967" t="str" cm="1">
        <f t="array" ref="BE459">IF(AM459="","",IF(AQ459&lt;&gt;"","",IF(SUMPRODUCT(--(BM27:BM1509=BE26),--(BL27:BL1509&lt;&gt;""),--ISNUMBER(SEARCH(" "&amp;BL27:BL1509&amp;" ",AP459)))&gt;0,BE26,"")))</f>
        <v/>
      </c>
      <c r="BF459" s="967" t="str" cm="1">
        <f t="array" ref="BF459">IF(AM459="","",IF(AQ459&lt;&gt;"","",IF(SUMPRODUCT(--(BM27:BM1509=BF26),--(BL27:BL1509&lt;&gt;""),--ISNUMBER(SEARCH(" "&amp;BL27:BL1509&amp;" ",AP459)))&gt;0,BF26,"")))</f>
        <v/>
      </c>
      <c r="BG459" s="967" t="str" cm="1">
        <f t="array" ref="BG459">IF(AM459="","",IF(AQ459&lt;&gt;"","",IF(SUMPRODUCT(--(BM27:BM1509=BG26),--(BL27:BL1509&lt;&gt;""),--ISNUMBER(SEARCH(" "&amp;BL27:BL1509&amp;" ",AP459)))&gt;0,BG26,"")))</f>
        <v/>
      </c>
      <c r="BH459" s="967" t="str" cm="1">
        <f t="array" ref="BH459">IF(AM459="","",IF(AQ459&lt;&gt;"","",IF(SUMPRODUCT(--(BM27:BM1509=BH26),--(BL27:BL1509&lt;&gt;""),--ISNUMBER(SEARCH(" "&amp;BL27:BL1509&amp;" ",AP459)))&gt;0,BH26,"")))</f>
        <v/>
      </c>
      <c r="BI459" s="967" t="str" cm="1">
        <f t="array" ref="BI459">IF(AM459="","",IF(AQ459&lt;&gt;"","",IF(SUMPRODUCT(--(BM27:BM1509=BI26),--(BL27:BL1509&lt;&gt;""),--ISNUMBER(SEARCH(" "&amp;BL27:BL1509&amp;" ",AP459)))&gt;0,BI26,"")))</f>
        <v/>
      </c>
      <c r="BJ459" s="967" t="str" cm="1">
        <f t="array" ref="BJ459">IF(AM459="","",IF(AS459&lt;&gt;"",BJ26,IF(AR459&lt;&gt;"","",IF(AQ459&lt;&gt;"","",IF(SUMPRODUCT(--(BM27:BM1509=BJ26),--(BL27:BL1509&lt;&gt;""),--ISNUMBER(SEARCH(" "&amp;BL27:BL1509&amp;" ",AP459)))&gt;0,BJ26,"")))))</f>
        <v/>
      </c>
      <c r="BL459" s="968" t="s">
        <v>2407</v>
      </c>
      <c r="BM459" s="968" t="s">
        <v>1597</v>
      </c>
      <c r="CM459" s="49">
        <v>1</v>
      </c>
    </row>
    <row r="460" spans="4:91" ht="30" customHeight="1">
      <c r="D460" s="674"/>
      <c r="E460" s="680"/>
      <c r="F460" s="681"/>
      <c r="G460" s="680"/>
      <c r="H460" s="682"/>
      <c r="I460" s="891"/>
      <c r="J460" s="892"/>
      <c r="K460" s="745"/>
      <c r="L460" s="893"/>
      <c r="M460" s="894"/>
      <c r="N460" s="895"/>
      <c r="O460" s="896"/>
      <c r="P460" s="137"/>
      <c r="Q460" s="897"/>
      <c r="R460" s="751"/>
      <c r="S460" s="898"/>
      <c r="T460" s="753"/>
      <c r="U460" s="899"/>
      <c r="V460" s="900"/>
      <c r="W460" s="756"/>
      <c r="X460" s="764"/>
      <c r="AB460" s="65"/>
      <c r="AC460" s="984" t="str">
        <f t="shared" si="89"/>
        <v/>
      </c>
      <c r="AD460" s="982"/>
      <c r="AF460" s="964" t="str">
        <f>IF(AG460="","",COUNTIF(AG27:AG460,"&lt;&gt;"))</f>
        <v/>
      </c>
      <c r="AG460" s="965" t="str" cm="1">
        <f t="array" ref="AG460">IF(AK460="","",IF(LEN(AK460)&lt;=MAX(10,AF22),AK460,IFERROR(LEFT(AK460,LOOKUP(2,1/(MID(AK460,ROW(10:509),1)=" ")/(ROW(10:509)&lt;=MAX(10,AF22)),ROW(10:509))-1),LEFT(AK460,MAX(10,AF22)))))</f>
        <v/>
      </c>
      <c r="AH460" s="964" t="str">
        <f t="shared" si="90"/>
        <v/>
      </c>
      <c r="AI460" s="964" t="str">
        <f t="shared" si="91"/>
        <v/>
      </c>
      <c r="AJ460" s="964" t="str">
        <f>IF(AL459&lt;&gt;"",AJ459,IF(AJ459&lt;MAX(Z27:Z326),AJ459+1,""))</f>
        <v/>
      </c>
      <c r="AK460" s="965" t="str">
        <f>IF(AJ460="","",IF(AL459&lt;&gt;"",AL459,INDEX(AD27:AD326,MATCH(AJ460,Z27:Z326,0))))</f>
        <v/>
      </c>
      <c r="AL460" s="965" t="str">
        <f t="shared" si="92"/>
        <v/>
      </c>
      <c r="AM460" s="965" t="str">
        <f t="shared" si="93"/>
        <v/>
      </c>
      <c r="AN460" s="964" t="str">
        <f t="shared" si="94"/>
        <v/>
      </c>
      <c r="AO460" s="964" t="str">
        <f t="shared" si="95"/>
        <v/>
      </c>
      <c r="AP460" s="965" t="str">
        <f t="shared" si="96"/>
        <v/>
      </c>
      <c r="AQ460" s="964" t="str">
        <f>IF(AM460="","",IF(COUNTIF(BO27:BO309,TRIM(AP460))&gt;0,"EXCLUSION EXACTE",""))</f>
        <v/>
      </c>
      <c r="AR460" s="964" t="str" cm="1">
        <f t="array" ref="AR460">IF(AM460="","",IF(SUMPRODUCT(--(BO27:BO309&lt;&gt;""),--ISNUMBER(SEARCH(" "&amp;BO27:BO309&amp;" ",AP460)))&gt;0,"BLOQUE MOLLUSQUES",""))</f>
        <v/>
      </c>
      <c r="AS460" s="964" t="str" cm="1">
        <f t="array" ref="AS460">IF(AM460="","",IF(SUMPRODUCT(--(BS27:BS309&lt;&gt;""),--ISNUMBER(SEARCH(" "&amp;BS27:BS309&amp;" ",AP460)))&gt;0,"FORCE MOLLUSQUES",""))</f>
        <v/>
      </c>
      <c r="AT460" s="965" t="str">
        <f t="shared" si="97"/>
        <v/>
      </c>
      <c r="AU460" s="965" t="str">
        <f t="shared" si="99"/>
        <v/>
      </c>
      <c r="AV460" s="964" t="str">
        <f t="shared" si="98"/>
        <v/>
      </c>
      <c r="AW460" s="964" t="str" cm="1">
        <f t="array" ref="AW460">IF(AM460="","",IF(AQ460&lt;&gt;"","",IF(SUMPRODUCT(--(BM27:BM1509=AW26),--(BL27:BL1509&lt;&gt;""),--ISNUMBER(SEARCH(" "&amp;BL27:BL1509&amp;" ",AP460)))&gt;0,AW26,"")))</f>
        <v/>
      </c>
      <c r="AX460" s="964" t="str" cm="1">
        <f t="array" ref="AX460">IF(AM460="","",IF(AQ460&lt;&gt;"","",IF(SUMPRODUCT(--(BM27:BM1509=AX26),--(BL27:BL1509&lt;&gt;""),--ISNUMBER(SEARCH(" "&amp;BL27:BL1509&amp;" ",AP460)))&gt;0,AX26,"")))</f>
        <v/>
      </c>
      <c r="AY460" s="964" t="str" cm="1">
        <f t="array" ref="AY460">IF(AM460="","",IF(AQ460&lt;&gt;"","",IF(SUMPRODUCT(--(BM27:BM1509=AY26),--(BL27:BL1509&lt;&gt;""),--ISNUMBER(SEARCH(" "&amp;BL27:BL1509&amp;" ",AP460)))&gt;0,AY26,"")))</f>
        <v/>
      </c>
      <c r="AZ460" s="964" t="str" cm="1">
        <f t="array" ref="AZ460">IF(AM460="","",IF(AQ460&lt;&gt;"","",IF(SUMPRODUCT(--(BM27:BM1509=AZ26),--(BL27:BL1509&lt;&gt;""),--ISNUMBER(SEARCH(" "&amp;BL27:BL1509&amp;" ",AP460)))&gt;0,AZ26,"")))</f>
        <v/>
      </c>
      <c r="BA460" s="964" t="str" cm="1">
        <f t="array" ref="BA460">IF(AM460="","",IF(AQ460&lt;&gt;"","",IF(SUMPRODUCT(--(BM27:BM1509=BA26),--(BL27:BL1509&lt;&gt;""),--ISNUMBER(SEARCH(" "&amp;BL27:BL1509&amp;" ",AP460)))&gt;0,BA26,"")))</f>
        <v/>
      </c>
      <c r="BB460" s="964" t="str" cm="1">
        <f t="array" ref="BB460">IF(AM460="","",IF(AQ460&lt;&gt;"","",IF(SUMPRODUCT(--(BM27:BM1509=BB26),--(BL27:BL1509&lt;&gt;""),--ISNUMBER(SEARCH(" "&amp;BL27:BL1509&amp;" ",AP460)))&gt;0,BB26,"")))</f>
        <v/>
      </c>
      <c r="BC460" s="964" t="str" cm="1">
        <f t="array" ref="BC460">IF(AM460="","",IF(AQ460&lt;&gt;"","",IF(SUMPRODUCT(--(BM27:BM1509=BC26),--(BL27:BL1509&lt;&gt;""),--ISNUMBER(SEARCH(" "&amp;BL27:BL1509&amp;" ",AP460)))&gt;0,BC26,"")))</f>
        <v/>
      </c>
      <c r="BD460" s="964" t="str" cm="1">
        <f t="array" ref="BD460">IF(AM460="","",IF(AQ460&lt;&gt;"","",IF(SUMPRODUCT(--(BM27:BM1509=BD26),--(BL27:BL1509&lt;&gt;""),--ISNUMBER(SEARCH(" "&amp;BL27:BL1509&amp;" ",AP460)))&gt;0,BD26,"")))</f>
        <v/>
      </c>
      <c r="BE460" s="964" t="str" cm="1">
        <f t="array" ref="BE460">IF(AM460="","",IF(AQ460&lt;&gt;"","",IF(SUMPRODUCT(--(BM27:BM1509=BE26),--(BL27:BL1509&lt;&gt;""),--ISNUMBER(SEARCH(" "&amp;BL27:BL1509&amp;" ",AP460)))&gt;0,BE26,"")))</f>
        <v/>
      </c>
      <c r="BF460" s="964" t="str" cm="1">
        <f t="array" ref="BF460">IF(AM460="","",IF(AQ460&lt;&gt;"","",IF(SUMPRODUCT(--(BM27:BM1509=BF26),--(BL27:BL1509&lt;&gt;""),--ISNUMBER(SEARCH(" "&amp;BL27:BL1509&amp;" ",AP460)))&gt;0,BF26,"")))</f>
        <v/>
      </c>
      <c r="BG460" s="964" t="str" cm="1">
        <f t="array" ref="BG460">IF(AM460="","",IF(AQ460&lt;&gt;"","",IF(SUMPRODUCT(--(BM27:BM1509=BG26),--(BL27:BL1509&lt;&gt;""),--ISNUMBER(SEARCH(" "&amp;BL27:BL1509&amp;" ",AP460)))&gt;0,BG26,"")))</f>
        <v/>
      </c>
      <c r="BH460" s="964" t="str" cm="1">
        <f t="array" ref="BH460">IF(AM460="","",IF(AQ460&lt;&gt;"","",IF(SUMPRODUCT(--(BM27:BM1509=BH26),--(BL27:BL1509&lt;&gt;""),--ISNUMBER(SEARCH(" "&amp;BL27:BL1509&amp;" ",AP460)))&gt;0,BH26,"")))</f>
        <v/>
      </c>
      <c r="BI460" s="964" t="str" cm="1">
        <f t="array" ref="BI460">IF(AM460="","",IF(AQ460&lt;&gt;"","",IF(SUMPRODUCT(--(BM27:BM1509=BI26),--(BL27:BL1509&lt;&gt;""),--ISNUMBER(SEARCH(" "&amp;BL27:BL1509&amp;" ",AP460)))&gt;0,BI26,"")))</f>
        <v/>
      </c>
      <c r="BJ460" s="964" t="str" cm="1">
        <f t="array" ref="BJ460">IF(AM460="","",IF(AS460&lt;&gt;"",BJ26,IF(AR460&lt;&gt;"","",IF(AQ460&lt;&gt;"","",IF(SUMPRODUCT(--(BM27:BM1509=BJ26),--(BL27:BL1509&lt;&gt;""),--ISNUMBER(SEARCH(" "&amp;BL27:BL1509&amp;" ",AP460)))&gt;0,BJ26,"")))))</f>
        <v/>
      </c>
      <c r="BL460" s="964" t="s">
        <v>2218</v>
      </c>
      <c r="BM460" s="964" t="s">
        <v>1597</v>
      </c>
      <c r="CM460" s="49">
        <v>1</v>
      </c>
    </row>
    <row r="461" spans="4:91" ht="30" customHeight="1">
      <c r="D461" s="674"/>
      <c r="E461" s="680"/>
      <c r="F461" s="681"/>
      <c r="G461" s="680"/>
      <c r="H461" s="682"/>
      <c r="I461" s="891"/>
      <c r="J461" s="892"/>
      <c r="K461" s="745"/>
      <c r="L461" s="893"/>
      <c r="M461" s="894"/>
      <c r="N461" s="895"/>
      <c r="O461" s="896"/>
      <c r="P461" s="137"/>
      <c r="Q461" s="897"/>
      <c r="R461" s="751"/>
      <c r="S461" s="898"/>
      <c r="T461" s="753"/>
      <c r="U461" s="899"/>
      <c r="V461" s="900"/>
      <c r="W461" s="756"/>
      <c r="X461" s="764"/>
      <c r="AB461" s="65"/>
      <c r="AC461" s="984" t="str">
        <f t="shared" si="89"/>
        <v/>
      </c>
      <c r="AD461" s="982"/>
      <c r="AF461" s="963" t="str">
        <f>IF(AG461="","",COUNTIF(AG27:AG461,"&lt;&gt;"))</f>
        <v/>
      </c>
      <c r="AG461" s="958" t="str" cm="1">
        <f t="array" ref="AG461">IF(AK461="","",IF(LEN(AK461)&lt;=MAX(10,AF22),AK461,IFERROR(LEFT(AK461,LOOKUP(2,1/(MID(AK461,ROW(10:509),1)=" ")/(ROW(10:509)&lt;=MAX(10,AF22)),ROW(10:509))-1),LEFT(AK461,MAX(10,AF22)))))</f>
        <v/>
      </c>
      <c r="AH461" s="963" t="str">
        <f t="shared" si="90"/>
        <v/>
      </c>
      <c r="AI461" s="963" t="str">
        <f t="shared" si="91"/>
        <v/>
      </c>
      <c r="AJ461" s="964" t="str">
        <f>IF(AL460&lt;&gt;"",AJ460,IF(AJ460&lt;MAX(Z27:Z326),AJ460+1,""))</f>
        <v/>
      </c>
      <c r="AK461" s="965" t="str">
        <f>IF(AJ461="","",IF(AL460&lt;&gt;"",AL460,INDEX(AD27:AD326,MATCH(AJ461,Z27:Z326,0))))</f>
        <v/>
      </c>
      <c r="AL461" s="965" t="str">
        <f t="shared" si="92"/>
        <v/>
      </c>
      <c r="AM461" s="966" t="str">
        <f t="shared" si="93"/>
        <v/>
      </c>
      <c r="AN461" s="967" t="str">
        <f t="shared" si="94"/>
        <v/>
      </c>
      <c r="AO461" s="967" t="str">
        <f t="shared" si="95"/>
        <v/>
      </c>
      <c r="AP461" s="966" t="str">
        <f t="shared" si="96"/>
        <v/>
      </c>
      <c r="AQ461" s="967" t="str">
        <f>IF(AM461="","",IF(COUNTIF(BO27:BO309,TRIM(AP461))&gt;0,"EXCLUSION EXACTE",""))</f>
        <v/>
      </c>
      <c r="AR461" s="967" t="str" cm="1">
        <f t="array" ref="AR461">IF(AM461="","",IF(SUMPRODUCT(--(BO27:BO309&lt;&gt;""),--ISNUMBER(SEARCH(" "&amp;BO27:BO309&amp;" ",AP461)))&gt;0,"BLOQUE MOLLUSQUES",""))</f>
        <v/>
      </c>
      <c r="AS461" s="967" t="str" cm="1">
        <f t="array" ref="AS461">IF(AM461="","",IF(SUMPRODUCT(--(BS27:BS309&lt;&gt;""),--ISNUMBER(SEARCH(" "&amp;BS27:BS309&amp;" ",AP461)))&gt;0,"FORCE MOLLUSQUES",""))</f>
        <v/>
      </c>
      <c r="AT461" s="966" t="str">
        <f t="shared" si="97"/>
        <v/>
      </c>
      <c r="AU461" s="966" t="str">
        <f t="shared" si="99"/>
        <v/>
      </c>
      <c r="AV461" s="967" t="str">
        <f t="shared" si="98"/>
        <v/>
      </c>
      <c r="AW461" s="967" t="str" cm="1">
        <f t="array" ref="AW461">IF(AM461="","",IF(AQ461&lt;&gt;"","",IF(SUMPRODUCT(--(BM27:BM1509=AW26),--(BL27:BL1509&lt;&gt;""),--ISNUMBER(SEARCH(" "&amp;BL27:BL1509&amp;" ",AP461)))&gt;0,AW26,"")))</f>
        <v/>
      </c>
      <c r="AX461" s="967" t="str" cm="1">
        <f t="array" ref="AX461">IF(AM461="","",IF(AQ461&lt;&gt;"","",IF(SUMPRODUCT(--(BM27:BM1509=AX26),--(BL27:BL1509&lt;&gt;""),--ISNUMBER(SEARCH(" "&amp;BL27:BL1509&amp;" ",AP461)))&gt;0,AX26,"")))</f>
        <v/>
      </c>
      <c r="AY461" s="967" t="str" cm="1">
        <f t="array" ref="AY461">IF(AM461="","",IF(AQ461&lt;&gt;"","",IF(SUMPRODUCT(--(BM27:BM1509=AY26),--(BL27:BL1509&lt;&gt;""),--ISNUMBER(SEARCH(" "&amp;BL27:BL1509&amp;" ",AP461)))&gt;0,AY26,"")))</f>
        <v/>
      </c>
      <c r="AZ461" s="967" t="str" cm="1">
        <f t="array" ref="AZ461">IF(AM461="","",IF(AQ461&lt;&gt;"","",IF(SUMPRODUCT(--(BM27:BM1509=AZ26),--(BL27:BL1509&lt;&gt;""),--ISNUMBER(SEARCH(" "&amp;BL27:BL1509&amp;" ",AP461)))&gt;0,AZ26,"")))</f>
        <v/>
      </c>
      <c r="BA461" s="967" t="str" cm="1">
        <f t="array" ref="BA461">IF(AM461="","",IF(AQ461&lt;&gt;"","",IF(SUMPRODUCT(--(BM27:BM1509=BA26),--(BL27:BL1509&lt;&gt;""),--ISNUMBER(SEARCH(" "&amp;BL27:BL1509&amp;" ",AP461)))&gt;0,BA26,"")))</f>
        <v/>
      </c>
      <c r="BB461" s="967" t="str" cm="1">
        <f t="array" ref="BB461">IF(AM461="","",IF(AQ461&lt;&gt;"","",IF(SUMPRODUCT(--(BM27:BM1509=BB26),--(BL27:BL1509&lt;&gt;""),--ISNUMBER(SEARCH(" "&amp;BL27:BL1509&amp;" ",AP461)))&gt;0,BB26,"")))</f>
        <v/>
      </c>
      <c r="BC461" s="967" t="str" cm="1">
        <f t="array" ref="BC461">IF(AM461="","",IF(AQ461&lt;&gt;"","",IF(SUMPRODUCT(--(BM27:BM1509=BC26),--(BL27:BL1509&lt;&gt;""),--ISNUMBER(SEARCH(" "&amp;BL27:BL1509&amp;" ",AP461)))&gt;0,BC26,"")))</f>
        <v/>
      </c>
      <c r="BD461" s="967" t="str" cm="1">
        <f t="array" ref="BD461">IF(AM461="","",IF(AQ461&lt;&gt;"","",IF(SUMPRODUCT(--(BM27:BM1509=BD26),--(BL27:BL1509&lt;&gt;""),--ISNUMBER(SEARCH(" "&amp;BL27:BL1509&amp;" ",AP461)))&gt;0,BD26,"")))</f>
        <v/>
      </c>
      <c r="BE461" s="967" t="str" cm="1">
        <f t="array" ref="BE461">IF(AM461="","",IF(AQ461&lt;&gt;"","",IF(SUMPRODUCT(--(BM27:BM1509=BE26),--(BL27:BL1509&lt;&gt;""),--ISNUMBER(SEARCH(" "&amp;BL27:BL1509&amp;" ",AP461)))&gt;0,BE26,"")))</f>
        <v/>
      </c>
      <c r="BF461" s="967" t="str" cm="1">
        <f t="array" ref="BF461">IF(AM461="","",IF(AQ461&lt;&gt;"","",IF(SUMPRODUCT(--(BM27:BM1509=BF26),--(BL27:BL1509&lt;&gt;""),--ISNUMBER(SEARCH(" "&amp;BL27:BL1509&amp;" ",AP461)))&gt;0,BF26,"")))</f>
        <v/>
      </c>
      <c r="BG461" s="967" t="str" cm="1">
        <f t="array" ref="BG461">IF(AM461="","",IF(AQ461&lt;&gt;"","",IF(SUMPRODUCT(--(BM27:BM1509=BG26),--(BL27:BL1509&lt;&gt;""),--ISNUMBER(SEARCH(" "&amp;BL27:BL1509&amp;" ",AP461)))&gt;0,BG26,"")))</f>
        <v/>
      </c>
      <c r="BH461" s="967" t="str" cm="1">
        <f t="array" ref="BH461">IF(AM461="","",IF(AQ461&lt;&gt;"","",IF(SUMPRODUCT(--(BM27:BM1509=BH26),--(BL27:BL1509&lt;&gt;""),--ISNUMBER(SEARCH(" "&amp;BL27:BL1509&amp;" ",AP461)))&gt;0,BH26,"")))</f>
        <v/>
      </c>
      <c r="BI461" s="967" t="str" cm="1">
        <f t="array" ref="BI461">IF(AM461="","",IF(AQ461&lt;&gt;"","",IF(SUMPRODUCT(--(BM27:BM1509=BI26),--(BL27:BL1509&lt;&gt;""),--ISNUMBER(SEARCH(" "&amp;BL27:BL1509&amp;" ",AP461)))&gt;0,BI26,"")))</f>
        <v/>
      </c>
      <c r="BJ461" s="967" t="str" cm="1">
        <f t="array" ref="BJ461">IF(AM461="","",IF(AS461&lt;&gt;"",BJ26,IF(AR461&lt;&gt;"","",IF(AQ461&lt;&gt;"","",IF(SUMPRODUCT(--(BM27:BM1509=BJ26),--(BL27:BL1509&lt;&gt;""),--ISNUMBER(SEARCH(" "&amp;BL27:BL1509&amp;" ",AP461)))&gt;0,BJ26,"")))))</f>
        <v/>
      </c>
      <c r="BL461" s="968" t="s">
        <v>2219</v>
      </c>
      <c r="BM461" s="968" t="s">
        <v>1597</v>
      </c>
      <c r="CM461" s="49">
        <v>1</v>
      </c>
    </row>
    <row r="462" spans="4:91" ht="30" customHeight="1">
      <c r="D462" s="674"/>
      <c r="E462" s="680"/>
      <c r="F462" s="681"/>
      <c r="G462" s="680"/>
      <c r="H462" s="682"/>
      <c r="I462" s="891"/>
      <c r="J462" s="892"/>
      <c r="K462" s="745"/>
      <c r="L462" s="893"/>
      <c r="M462" s="894"/>
      <c r="N462" s="895"/>
      <c r="O462" s="896"/>
      <c r="P462" s="137"/>
      <c r="Q462" s="897"/>
      <c r="R462" s="751"/>
      <c r="S462" s="898"/>
      <c r="T462" s="753"/>
      <c r="U462" s="899"/>
      <c r="V462" s="900"/>
      <c r="W462" s="756"/>
      <c r="X462" s="764"/>
      <c r="AB462" s="65"/>
      <c r="AC462" s="984" t="str">
        <f t="shared" si="89"/>
        <v/>
      </c>
      <c r="AD462" s="982"/>
      <c r="AF462" s="964" t="str">
        <f>IF(AG462="","",COUNTIF(AG27:AG462,"&lt;&gt;"))</f>
        <v/>
      </c>
      <c r="AG462" s="965" t="str" cm="1">
        <f t="array" ref="AG462">IF(AK462="","",IF(LEN(AK462)&lt;=MAX(10,AF22),AK462,IFERROR(LEFT(AK462,LOOKUP(2,1/(MID(AK462,ROW(10:509),1)=" ")/(ROW(10:509)&lt;=MAX(10,AF22)),ROW(10:509))-1),LEFT(AK462,MAX(10,AF22)))))</f>
        <v/>
      </c>
      <c r="AH462" s="964" t="str">
        <f t="shared" si="90"/>
        <v/>
      </c>
      <c r="AI462" s="964" t="str">
        <f t="shared" si="91"/>
        <v/>
      </c>
      <c r="AJ462" s="964" t="str">
        <f>IF(AL461&lt;&gt;"",AJ461,IF(AJ461&lt;MAX(Z27:Z326),AJ461+1,""))</f>
        <v/>
      </c>
      <c r="AK462" s="965" t="str">
        <f>IF(AJ462="","",IF(AL461&lt;&gt;"",AL461,INDEX(AD27:AD326,MATCH(AJ462,Z27:Z326,0))))</f>
        <v/>
      </c>
      <c r="AL462" s="965" t="str">
        <f t="shared" si="92"/>
        <v/>
      </c>
      <c r="AM462" s="965" t="str">
        <f t="shared" si="93"/>
        <v/>
      </c>
      <c r="AN462" s="964" t="str">
        <f t="shared" si="94"/>
        <v/>
      </c>
      <c r="AO462" s="964" t="str">
        <f t="shared" si="95"/>
        <v/>
      </c>
      <c r="AP462" s="965" t="str">
        <f t="shared" si="96"/>
        <v/>
      </c>
      <c r="AQ462" s="964" t="str">
        <f>IF(AM462="","",IF(COUNTIF(BO27:BO309,TRIM(AP462))&gt;0,"EXCLUSION EXACTE",""))</f>
        <v/>
      </c>
      <c r="AR462" s="964" t="str" cm="1">
        <f t="array" ref="AR462">IF(AM462="","",IF(SUMPRODUCT(--(BO27:BO309&lt;&gt;""),--ISNUMBER(SEARCH(" "&amp;BO27:BO309&amp;" ",AP462)))&gt;0,"BLOQUE MOLLUSQUES",""))</f>
        <v/>
      </c>
      <c r="AS462" s="964" t="str" cm="1">
        <f t="array" ref="AS462">IF(AM462="","",IF(SUMPRODUCT(--(BS27:BS309&lt;&gt;""),--ISNUMBER(SEARCH(" "&amp;BS27:BS309&amp;" ",AP462)))&gt;0,"FORCE MOLLUSQUES",""))</f>
        <v/>
      </c>
      <c r="AT462" s="965" t="str">
        <f t="shared" si="97"/>
        <v/>
      </c>
      <c r="AU462" s="965" t="str">
        <f t="shared" si="99"/>
        <v/>
      </c>
      <c r="AV462" s="964" t="str">
        <f t="shared" si="98"/>
        <v/>
      </c>
      <c r="AW462" s="964" t="str" cm="1">
        <f t="array" ref="AW462">IF(AM462="","",IF(AQ462&lt;&gt;"","",IF(SUMPRODUCT(--(BM27:BM1509=AW26),--(BL27:BL1509&lt;&gt;""),--ISNUMBER(SEARCH(" "&amp;BL27:BL1509&amp;" ",AP462)))&gt;0,AW26,"")))</f>
        <v/>
      </c>
      <c r="AX462" s="964" t="str" cm="1">
        <f t="array" ref="AX462">IF(AM462="","",IF(AQ462&lt;&gt;"","",IF(SUMPRODUCT(--(BM27:BM1509=AX26),--(BL27:BL1509&lt;&gt;""),--ISNUMBER(SEARCH(" "&amp;BL27:BL1509&amp;" ",AP462)))&gt;0,AX26,"")))</f>
        <v/>
      </c>
      <c r="AY462" s="964" t="str" cm="1">
        <f t="array" ref="AY462">IF(AM462="","",IF(AQ462&lt;&gt;"","",IF(SUMPRODUCT(--(BM27:BM1509=AY26),--(BL27:BL1509&lt;&gt;""),--ISNUMBER(SEARCH(" "&amp;BL27:BL1509&amp;" ",AP462)))&gt;0,AY26,"")))</f>
        <v/>
      </c>
      <c r="AZ462" s="964" t="str" cm="1">
        <f t="array" ref="AZ462">IF(AM462="","",IF(AQ462&lt;&gt;"","",IF(SUMPRODUCT(--(BM27:BM1509=AZ26),--(BL27:BL1509&lt;&gt;""),--ISNUMBER(SEARCH(" "&amp;BL27:BL1509&amp;" ",AP462)))&gt;0,AZ26,"")))</f>
        <v/>
      </c>
      <c r="BA462" s="964" t="str" cm="1">
        <f t="array" ref="BA462">IF(AM462="","",IF(AQ462&lt;&gt;"","",IF(SUMPRODUCT(--(BM27:BM1509=BA26),--(BL27:BL1509&lt;&gt;""),--ISNUMBER(SEARCH(" "&amp;BL27:BL1509&amp;" ",AP462)))&gt;0,BA26,"")))</f>
        <v/>
      </c>
      <c r="BB462" s="964" t="str" cm="1">
        <f t="array" ref="BB462">IF(AM462="","",IF(AQ462&lt;&gt;"","",IF(SUMPRODUCT(--(BM27:BM1509=BB26),--(BL27:BL1509&lt;&gt;""),--ISNUMBER(SEARCH(" "&amp;BL27:BL1509&amp;" ",AP462)))&gt;0,BB26,"")))</f>
        <v/>
      </c>
      <c r="BC462" s="964" t="str" cm="1">
        <f t="array" ref="BC462">IF(AM462="","",IF(AQ462&lt;&gt;"","",IF(SUMPRODUCT(--(BM27:BM1509=BC26),--(BL27:BL1509&lt;&gt;""),--ISNUMBER(SEARCH(" "&amp;BL27:BL1509&amp;" ",AP462)))&gt;0,BC26,"")))</f>
        <v/>
      </c>
      <c r="BD462" s="964" t="str" cm="1">
        <f t="array" ref="BD462">IF(AM462="","",IF(AQ462&lt;&gt;"","",IF(SUMPRODUCT(--(BM27:BM1509=BD26),--(BL27:BL1509&lt;&gt;""),--ISNUMBER(SEARCH(" "&amp;BL27:BL1509&amp;" ",AP462)))&gt;0,BD26,"")))</f>
        <v/>
      </c>
      <c r="BE462" s="964" t="str" cm="1">
        <f t="array" ref="BE462">IF(AM462="","",IF(AQ462&lt;&gt;"","",IF(SUMPRODUCT(--(BM27:BM1509=BE26),--(BL27:BL1509&lt;&gt;""),--ISNUMBER(SEARCH(" "&amp;BL27:BL1509&amp;" ",AP462)))&gt;0,BE26,"")))</f>
        <v/>
      </c>
      <c r="BF462" s="964" t="str" cm="1">
        <f t="array" ref="BF462">IF(AM462="","",IF(AQ462&lt;&gt;"","",IF(SUMPRODUCT(--(BM27:BM1509=BF26),--(BL27:BL1509&lt;&gt;""),--ISNUMBER(SEARCH(" "&amp;BL27:BL1509&amp;" ",AP462)))&gt;0,BF26,"")))</f>
        <v/>
      </c>
      <c r="BG462" s="964" t="str" cm="1">
        <f t="array" ref="BG462">IF(AM462="","",IF(AQ462&lt;&gt;"","",IF(SUMPRODUCT(--(BM27:BM1509=BG26),--(BL27:BL1509&lt;&gt;""),--ISNUMBER(SEARCH(" "&amp;BL27:BL1509&amp;" ",AP462)))&gt;0,BG26,"")))</f>
        <v/>
      </c>
      <c r="BH462" s="964" t="str" cm="1">
        <f t="array" ref="BH462">IF(AM462="","",IF(AQ462&lt;&gt;"","",IF(SUMPRODUCT(--(BM27:BM1509=BH26),--(BL27:BL1509&lt;&gt;""),--ISNUMBER(SEARCH(" "&amp;BL27:BL1509&amp;" ",AP462)))&gt;0,BH26,"")))</f>
        <v/>
      </c>
      <c r="BI462" s="964" t="str" cm="1">
        <f t="array" ref="BI462">IF(AM462="","",IF(AQ462&lt;&gt;"","",IF(SUMPRODUCT(--(BM27:BM1509=BI26),--(BL27:BL1509&lt;&gt;""),--ISNUMBER(SEARCH(" "&amp;BL27:BL1509&amp;" ",AP462)))&gt;0,BI26,"")))</f>
        <v/>
      </c>
      <c r="BJ462" s="964" t="str" cm="1">
        <f t="array" ref="BJ462">IF(AM462="","",IF(AS462&lt;&gt;"",BJ26,IF(AR462&lt;&gt;"","",IF(AQ462&lt;&gt;"","",IF(SUMPRODUCT(--(BM27:BM1509=BJ26),--(BL27:BL1509&lt;&gt;""),--ISNUMBER(SEARCH(" "&amp;BL27:BL1509&amp;" ",AP462)))&gt;0,BJ26,"")))))</f>
        <v/>
      </c>
      <c r="BL462" s="964" t="s">
        <v>2220</v>
      </c>
      <c r="BM462" s="964" t="s">
        <v>1597</v>
      </c>
      <c r="CM462" s="49">
        <v>1</v>
      </c>
    </row>
    <row r="463" spans="4:91" ht="30" customHeight="1">
      <c r="D463" s="674"/>
      <c r="E463" s="680"/>
      <c r="F463" s="681"/>
      <c r="G463" s="680"/>
      <c r="H463" s="682"/>
      <c r="I463" s="891"/>
      <c r="J463" s="892"/>
      <c r="K463" s="745"/>
      <c r="L463" s="893"/>
      <c r="M463" s="894"/>
      <c r="N463" s="895"/>
      <c r="O463" s="896"/>
      <c r="P463" s="137"/>
      <c r="Q463" s="897"/>
      <c r="R463" s="751"/>
      <c r="S463" s="898"/>
      <c r="T463" s="753"/>
      <c r="U463" s="899"/>
      <c r="V463" s="900"/>
      <c r="W463" s="756"/>
      <c r="X463" s="764"/>
      <c r="AB463" s="65"/>
      <c r="AC463" s="984" t="str">
        <f t="shared" si="89"/>
        <v/>
      </c>
      <c r="AD463" s="982"/>
      <c r="AF463" s="963" t="str">
        <f>IF(AG463="","",COUNTIF(AG27:AG463,"&lt;&gt;"))</f>
        <v/>
      </c>
      <c r="AG463" s="958" t="str" cm="1">
        <f t="array" ref="AG463">IF(AK463="","",IF(LEN(AK463)&lt;=MAX(10,AF22),AK463,IFERROR(LEFT(AK463,LOOKUP(2,1/(MID(AK463,ROW(10:509),1)=" ")/(ROW(10:509)&lt;=MAX(10,AF22)),ROW(10:509))-1),LEFT(AK463,MAX(10,AF22)))))</f>
        <v/>
      </c>
      <c r="AH463" s="963" t="str">
        <f t="shared" si="90"/>
        <v/>
      </c>
      <c r="AI463" s="963" t="str">
        <f t="shared" si="91"/>
        <v/>
      </c>
      <c r="AJ463" s="964" t="str">
        <f>IF(AL462&lt;&gt;"",AJ462,IF(AJ462&lt;MAX(Z27:Z326),AJ462+1,""))</f>
        <v/>
      </c>
      <c r="AK463" s="965" t="str">
        <f>IF(AJ463="","",IF(AL462&lt;&gt;"",AL462,INDEX(AD27:AD326,MATCH(AJ463,Z27:Z326,0))))</f>
        <v/>
      </c>
      <c r="AL463" s="965" t="str">
        <f t="shared" si="92"/>
        <v/>
      </c>
      <c r="AM463" s="966" t="str">
        <f t="shared" si="93"/>
        <v/>
      </c>
      <c r="AN463" s="967" t="str">
        <f t="shared" si="94"/>
        <v/>
      </c>
      <c r="AO463" s="967" t="str">
        <f t="shared" si="95"/>
        <v/>
      </c>
      <c r="AP463" s="966" t="str">
        <f t="shared" si="96"/>
        <v/>
      </c>
      <c r="AQ463" s="967" t="str">
        <f>IF(AM463="","",IF(COUNTIF(BO27:BO309,TRIM(AP463))&gt;0,"EXCLUSION EXACTE",""))</f>
        <v/>
      </c>
      <c r="AR463" s="967" t="str" cm="1">
        <f t="array" ref="AR463">IF(AM463="","",IF(SUMPRODUCT(--(BO27:BO309&lt;&gt;""),--ISNUMBER(SEARCH(" "&amp;BO27:BO309&amp;" ",AP463)))&gt;0,"BLOQUE MOLLUSQUES",""))</f>
        <v/>
      </c>
      <c r="AS463" s="967" t="str" cm="1">
        <f t="array" ref="AS463">IF(AM463="","",IF(SUMPRODUCT(--(BS27:BS309&lt;&gt;""),--ISNUMBER(SEARCH(" "&amp;BS27:BS309&amp;" ",AP463)))&gt;0,"FORCE MOLLUSQUES",""))</f>
        <v/>
      </c>
      <c r="AT463" s="966" t="str">
        <f t="shared" si="97"/>
        <v/>
      </c>
      <c r="AU463" s="966" t="str">
        <f t="shared" si="99"/>
        <v/>
      </c>
      <c r="AV463" s="967" t="str">
        <f t="shared" si="98"/>
        <v/>
      </c>
      <c r="AW463" s="967" t="str" cm="1">
        <f t="array" ref="AW463">IF(AM463="","",IF(AQ463&lt;&gt;"","",IF(SUMPRODUCT(--(BM27:BM1509=AW26),--(BL27:BL1509&lt;&gt;""),--ISNUMBER(SEARCH(" "&amp;BL27:BL1509&amp;" ",AP463)))&gt;0,AW26,"")))</f>
        <v/>
      </c>
      <c r="AX463" s="967" t="str" cm="1">
        <f t="array" ref="AX463">IF(AM463="","",IF(AQ463&lt;&gt;"","",IF(SUMPRODUCT(--(BM27:BM1509=AX26),--(BL27:BL1509&lt;&gt;""),--ISNUMBER(SEARCH(" "&amp;BL27:BL1509&amp;" ",AP463)))&gt;0,AX26,"")))</f>
        <v/>
      </c>
      <c r="AY463" s="967" t="str" cm="1">
        <f t="array" ref="AY463">IF(AM463="","",IF(AQ463&lt;&gt;"","",IF(SUMPRODUCT(--(BM27:BM1509=AY26),--(BL27:BL1509&lt;&gt;""),--ISNUMBER(SEARCH(" "&amp;BL27:BL1509&amp;" ",AP463)))&gt;0,AY26,"")))</f>
        <v/>
      </c>
      <c r="AZ463" s="967" t="str" cm="1">
        <f t="array" ref="AZ463">IF(AM463="","",IF(AQ463&lt;&gt;"","",IF(SUMPRODUCT(--(BM27:BM1509=AZ26),--(BL27:BL1509&lt;&gt;""),--ISNUMBER(SEARCH(" "&amp;BL27:BL1509&amp;" ",AP463)))&gt;0,AZ26,"")))</f>
        <v/>
      </c>
      <c r="BA463" s="967" t="str" cm="1">
        <f t="array" ref="BA463">IF(AM463="","",IF(AQ463&lt;&gt;"","",IF(SUMPRODUCT(--(BM27:BM1509=BA26),--(BL27:BL1509&lt;&gt;""),--ISNUMBER(SEARCH(" "&amp;BL27:BL1509&amp;" ",AP463)))&gt;0,BA26,"")))</f>
        <v/>
      </c>
      <c r="BB463" s="967" t="str" cm="1">
        <f t="array" ref="BB463">IF(AM463="","",IF(AQ463&lt;&gt;"","",IF(SUMPRODUCT(--(BM27:BM1509=BB26),--(BL27:BL1509&lt;&gt;""),--ISNUMBER(SEARCH(" "&amp;BL27:BL1509&amp;" ",AP463)))&gt;0,BB26,"")))</f>
        <v/>
      </c>
      <c r="BC463" s="967" t="str" cm="1">
        <f t="array" ref="BC463">IF(AM463="","",IF(AQ463&lt;&gt;"","",IF(SUMPRODUCT(--(BM27:BM1509=BC26),--(BL27:BL1509&lt;&gt;""),--ISNUMBER(SEARCH(" "&amp;BL27:BL1509&amp;" ",AP463)))&gt;0,BC26,"")))</f>
        <v/>
      </c>
      <c r="BD463" s="967" t="str" cm="1">
        <f t="array" ref="BD463">IF(AM463="","",IF(AQ463&lt;&gt;"","",IF(SUMPRODUCT(--(BM27:BM1509=BD26),--(BL27:BL1509&lt;&gt;""),--ISNUMBER(SEARCH(" "&amp;BL27:BL1509&amp;" ",AP463)))&gt;0,BD26,"")))</f>
        <v/>
      </c>
      <c r="BE463" s="967" t="str" cm="1">
        <f t="array" ref="BE463">IF(AM463="","",IF(AQ463&lt;&gt;"","",IF(SUMPRODUCT(--(BM27:BM1509=BE26),--(BL27:BL1509&lt;&gt;""),--ISNUMBER(SEARCH(" "&amp;BL27:BL1509&amp;" ",AP463)))&gt;0,BE26,"")))</f>
        <v/>
      </c>
      <c r="BF463" s="967" t="str" cm="1">
        <f t="array" ref="BF463">IF(AM463="","",IF(AQ463&lt;&gt;"","",IF(SUMPRODUCT(--(BM27:BM1509=BF26),--(BL27:BL1509&lt;&gt;""),--ISNUMBER(SEARCH(" "&amp;BL27:BL1509&amp;" ",AP463)))&gt;0,BF26,"")))</f>
        <v/>
      </c>
      <c r="BG463" s="967" t="str" cm="1">
        <f t="array" ref="BG463">IF(AM463="","",IF(AQ463&lt;&gt;"","",IF(SUMPRODUCT(--(BM27:BM1509=BG26),--(BL27:BL1509&lt;&gt;""),--ISNUMBER(SEARCH(" "&amp;BL27:BL1509&amp;" ",AP463)))&gt;0,BG26,"")))</f>
        <v/>
      </c>
      <c r="BH463" s="967" t="str" cm="1">
        <f t="array" ref="BH463">IF(AM463="","",IF(AQ463&lt;&gt;"","",IF(SUMPRODUCT(--(BM27:BM1509=BH26),--(BL27:BL1509&lt;&gt;""),--ISNUMBER(SEARCH(" "&amp;BL27:BL1509&amp;" ",AP463)))&gt;0,BH26,"")))</f>
        <v/>
      </c>
      <c r="BI463" s="967" t="str" cm="1">
        <f t="array" ref="BI463">IF(AM463="","",IF(AQ463&lt;&gt;"","",IF(SUMPRODUCT(--(BM27:BM1509=BI26),--(BL27:BL1509&lt;&gt;""),--ISNUMBER(SEARCH(" "&amp;BL27:BL1509&amp;" ",AP463)))&gt;0,BI26,"")))</f>
        <v/>
      </c>
      <c r="BJ463" s="967" t="str" cm="1">
        <f t="array" ref="BJ463">IF(AM463="","",IF(AS463&lt;&gt;"",BJ26,IF(AR463&lt;&gt;"","",IF(AQ463&lt;&gt;"","",IF(SUMPRODUCT(--(BM27:BM1509=BJ26),--(BL27:BL1509&lt;&gt;""),--ISNUMBER(SEARCH(" "&amp;BL27:BL1509&amp;" ",AP463)))&gt;0,BJ26,"")))))</f>
        <v/>
      </c>
      <c r="BL463" s="968" t="s">
        <v>2408</v>
      </c>
      <c r="BM463" s="968" t="s">
        <v>1597</v>
      </c>
      <c r="CM463" s="49">
        <v>1</v>
      </c>
    </row>
    <row r="464" spans="4:91" ht="30" customHeight="1">
      <c r="D464" s="674"/>
      <c r="E464" s="680"/>
      <c r="F464" s="681"/>
      <c r="G464" s="680"/>
      <c r="H464" s="682"/>
      <c r="I464" s="891"/>
      <c r="J464" s="892"/>
      <c r="K464" s="745"/>
      <c r="L464" s="893"/>
      <c r="M464" s="894"/>
      <c r="N464" s="895"/>
      <c r="O464" s="896"/>
      <c r="P464" s="137"/>
      <c r="Q464" s="897"/>
      <c r="R464" s="751"/>
      <c r="S464" s="898"/>
      <c r="T464" s="753"/>
      <c r="U464" s="899"/>
      <c r="V464" s="900"/>
      <c r="W464" s="756"/>
      <c r="X464" s="764"/>
      <c r="AB464" s="65"/>
      <c r="AC464" s="984" t="str">
        <f t="shared" si="89"/>
        <v/>
      </c>
      <c r="AD464" s="982"/>
      <c r="AF464" s="964" t="str">
        <f>IF(AG464="","",COUNTIF(AG27:AG464,"&lt;&gt;"))</f>
        <v/>
      </c>
      <c r="AG464" s="965" t="str" cm="1">
        <f t="array" ref="AG464">IF(AK464="","",IF(LEN(AK464)&lt;=MAX(10,AF22),AK464,IFERROR(LEFT(AK464,LOOKUP(2,1/(MID(AK464,ROW(10:509),1)=" ")/(ROW(10:509)&lt;=MAX(10,AF22)),ROW(10:509))-1),LEFT(AK464,MAX(10,AF22)))))</f>
        <v/>
      </c>
      <c r="AH464" s="964" t="str">
        <f t="shared" si="90"/>
        <v/>
      </c>
      <c r="AI464" s="964" t="str">
        <f t="shared" si="91"/>
        <v/>
      </c>
      <c r="AJ464" s="964" t="str">
        <f>IF(AL463&lt;&gt;"",AJ463,IF(AJ463&lt;MAX(Z27:Z326),AJ463+1,""))</f>
        <v/>
      </c>
      <c r="AK464" s="965" t="str">
        <f>IF(AJ464="","",IF(AL463&lt;&gt;"",AL463,INDEX(AD27:AD326,MATCH(AJ464,Z27:Z326,0))))</f>
        <v/>
      </c>
      <c r="AL464" s="965" t="str">
        <f t="shared" si="92"/>
        <v/>
      </c>
      <c r="AM464" s="965" t="str">
        <f t="shared" si="93"/>
        <v/>
      </c>
      <c r="AN464" s="964" t="str">
        <f t="shared" si="94"/>
        <v/>
      </c>
      <c r="AO464" s="964" t="str">
        <f t="shared" si="95"/>
        <v/>
      </c>
      <c r="AP464" s="965" t="str">
        <f t="shared" si="96"/>
        <v/>
      </c>
      <c r="AQ464" s="964" t="str">
        <f>IF(AM464="","",IF(COUNTIF(BO27:BO309,TRIM(AP464))&gt;0,"EXCLUSION EXACTE",""))</f>
        <v/>
      </c>
      <c r="AR464" s="964" t="str" cm="1">
        <f t="array" ref="AR464">IF(AM464="","",IF(SUMPRODUCT(--(BO27:BO309&lt;&gt;""),--ISNUMBER(SEARCH(" "&amp;BO27:BO309&amp;" ",AP464)))&gt;0,"BLOQUE MOLLUSQUES",""))</f>
        <v/>
      </c>
      <c r="AS464" s="964" t="str" cm="1">
        <f t="array" ref="AS464">IF(AM464="","",IF(SUMPRODUCT(--(BS27:BS309&lt;&gt;""),--ISNUMBER(SEARCH(" "&amp;BS27:BS309&amp;" ",AP464)))&gt;0,"FORCE MOLLUSQUES",""))</f>
        <v/>
      </c>
      <c r="AT464" s="965" t="str">
        <f t="shared" si="97"/>
        <v/>
      </c>
      <c r="AU464" s="965" t="str">
        <f t="shared" si="99"/>
        <v/>
      </c>
      <c r="AV464" s="964" t="str">
        <f t="shared" si="98"/>
        <v/>
      </c>
      <c r="AW464" s="964" t="str" cm="1">
        <f t="array" ref="AW464">IF(AM464="","",IF(AQ464&lt;&gt;"","",IF(SUMPRODUCT(--(BM27:BM1509=AW26),--(BL27:BL1509&lt;&gt;""),--ISNUMBER(SEARCH(" "&amp;BL27:BL1509&amp;" ",AP464)))&gt;0,AW26,"")))</f>
        <v/>
      </c>
      <c r="AX464" s="964" t="str" cm="1">
        <f t="array" ref="AX464">IF(AM464="","",IF(AQ464&lt;&gt;"","",IF(SUMPRODUCT(--(BM27:BM1509=AX26),--(BL27:BL1509&lt;&gt;""),--ISNUMBER(SEARCH(" "&amp;BL27:BL1509&amp;" ",AP464)))&gt;0,AX26,"")))</f>
        <v/>
      </c>
      <c r="AY464" s="964" t="str" cm="1">
        <f t="array" ref="AY464">IF(AM464="","",IF(AQ464&lt;&gt;"","",IF(SUMPRODUCT(--(BM27:BM1509=AY26),--(BL27:BL1509&lt;&gt;""),--ISNUMBER(SEARCH(" "&amp;BL27:BL1509&amp;" ",AP464)))&gt;0,AY26,"")))</f>
        <v/>
      </c>
      <c r="AZ464" s="964" t="str" cm="1">
        <f t="array" ref="AZ464">IF(AM464="","",IF(AQ464&lt;&gt;"","",IF(SUMPRODUCT(--(BM27:BM1509=AZ26),--(BL27:BL1509&lt;&gt;""),--ISNUMBER(SEARCH(" "&amp;BL27:BL1509&amp;" ",AP464)))&gt;0,AZ26,"")))</f>
        <v/>
      </c>
      <c r="BA464" s="964" t="str" cm="1">
        <f t="array" ref="BA464">IF(AM464="","",IF(AQ464&lt;&gt;"","",IF(SUMPRODUCT(--(BM27:BM1509=BA26),--(BL27:BL1509&lt;&gt;""),--ISNUMBER(SEARCH(" "&amp;BL27:BL1509&amp;" ",AP464)))&gt;0,BA26,"")))</f>
        <v/>
      </c>
      <c r="BB464" s="964" t="str" cm="1">
        <f t="array" ref="BB464">IF(AM464="","",IF(AQ464&lt;&gt;"","",IF(SUMPRODUCT(--(BM27:BM1509=BB26),--(BL27:BL1509&lt;&gt;""),--ISNUMBER(SEARCH(" "&amp;BL27:BL1509&amp;" ",AP464)))&gt;0,BB26,"")))</f>
        <v/>
      </c>
      <c r="BC464" s="964" t="str" cm="1">
        <f t="array" ref="BC464">IF(AM464="","",IF(AQ464&lt;&gt;"","",IF(SUMPRODUCT(--(BM27:BM1509=BC26),--(BL27:BL1509&lt;&gt;""),--ISNUMBER(SEARCH(" "&amp;BL27:BL1509&amp;" ",AP464)))&gt;0,BC26,"")))</f>
        <v/>
      </c>
      <c r="BD464" s="964" t="str" cm="1">
        <f t="array" ref="BD464">IF(AM464="","",IF(AQ464&lt;&gt;"","",IF(SUMPRODUCT(--(BM27:BM1509=BD26),--(BL27:BL1509&lt;&gt;""),--ISNUMBER(SEARCH(" "&amp;BL27:BL1509&amp;" ",AP464)))&gt;0,BD26,"")))</f>
        <v/>
      </c>
      <c r="BE464" s="964" t="str" cm="1">
        <f t="array" ref="BE464">IF(AM464="","",IF(AQ464&lt;&gt;"","",IF(SUMPRODUCT(--(BM27:BM1509=BE26),--(BL27:BL1509&lt;&gt;""),--ISNUMBER(SEARCH(" "&amp;BL27:BL1509&amp;" ",AP464)))&gt;0,BE26,"")))</f>
        <v/>
      </c>
      <c r="BF464" s="964" t="str" cm="1">
        <f t="array" ref="BF464">IF(AM464="","",IF(AQ464&lt;&gt;"","",IF(SUMPRODUCT(--(BM27:BM1509=BF26),--(BL27:BL1509&lt;&gt;""),--ISNUMBER(SEARCH(" "&amp;BL27:BL1509&amp;" ",AP464)))&gt;0,BF26,"")))</f>
        <v/>
      </c>
      <c r="BG464" s="964" t="str" cm="1">
        <f t="array" ref="BG464">IF(AM464="","",IF(AQ464&lt;&gt;"","",IF(SUMPRODUCT(--(BM27:BM1509=BG26),--(BL27:BL1509&lt;&gt;""),--ISNUMBER(SEARCH(" "&amp;BL27:BL1509&amp;" ",AP464)))&gt;0,BG26,"")))</f>
        <v/>
      </c>
      <c r="BH464" s="964" t="str" cm="1">
        <f t="array" ref="BH464">IF(AM464="","",IF(AQ464&lt;&gt;"","",IF(SUMPRODUCT(--(BM27:BM1509=BH26),--(BL27:BL1509&lt;&gt;""),--ISNUMBER(SEARCH(" "&amp;BL27:BL1509&amp;" ",AP464)))&gt;0,BH26,"")))</f>
        <v/>
      </c>
      <c r="BI464" s="964" t="str" cm="1">
        <f t="array" ref="BI464">IF(AM464="","",IF(AQ464&lt;&gt;"","",IF(SUMPRODUCT(--(BM27:BM1509=BI26),--(BL27:BL1509&lt;&gt;""),--ISNUMBER(SEARCH(" "&amp;BL27:BL1509&amp;" ",AP464)))&gt;0,BI26,"")))</f>
        <v/>
      </c>
      <c r="BJ464" s="964" t="str" cm="1">
        <f t="array" ref="BJ464">IF(AM464="","",IF(AS464&lt;&gt;"",BJ26,IF(AR464&lt;&gt;"","",IF(AQ464&lt;&gt;"","",IF(SUMPRODUCT(--(BM27:BM1509=BJ26),--(BL27:BL1509&lt;&gt;""),--ISNUMBER(SEARCH(" "&amp;BL27:BL1509&amp;" ",AP464)))&gt;0,BJ26,"")))))</f>
        <v/>
      </c>
      <c r="BL464" s="964" t="s">
        <v>577</v>
      </c>
      <c r="BM464" s="964" t="s">
        <v>1597</v>
      </c>
      <c r="CM464" s="49">
        <v>1</v>
      </c>
    </row>
    <row r="465" spans="4:91" ht="30" customHeight="1">
      <c r="D465" s="674"/>
      <c r="E465" s="680"/>
      <c r="F465" s="681"/>
      <c r="G465" s="680"/>
      <c r="H465" s="682"/>
      <c r="I465" s="891"/>
      <c r="J465" s="892"/>
      <c r="K465" s="745"/>
      <c r="L465" s="893"/>
      <c r="M465" s="894"/>
      <c r="N465" s="895"/>
      <c r="O465" s="896"/>
      <c r="P465" s="137"/>
      <c r="Q465" s="897"/>
      <c r="R465" s="751"/>
      <c r="S465" s="898"/>
      <c r="T465" s="753"/>
      <c r="U465" s="899"/>
      <c r="V465" s="900"/>
      <c r="W465" s="756"/>
      <c r="X465" s="764"/>
      <c r="AB465" s="65"/>
      <c r="AC465" s="984" t="str">
        <f t="shared" si="89"/>
        <v/>
      </c>
      <c r="AD465" s="982"/>
      <c r="AF465" s="963" t="str">
        <f>IF(AG465="","",COUNTIF(AG27:AG465,"&lt;&gt;"))</f>
        <v/>
      </c>
      <c r="AG465" s="958" t="str" cm="1">
        <f t="array" ref="AG465">IF(AK465="","",IF(LEN(AK465)&lt;=MAX(10,AF22),AK465,IFERROR(LEFT(AK465,LOOKUP(2,1/(MID(AK465,ROW(10:509),1)=" ")/(ROW(10:509)&lt;=MAX(10,AF22)),ROW(10:509))-1),LEFT(AK465,MAX(10,AF22)))))</f>
        <v/>
      </c>
      <c r="AH465" s="963" t="str">
        <f t="shared" si="90"/>
        <v/>
      </c>
      <c r="AI465" s="963" t="str">
        <f t="shared" si="91"/>
        <v/>
      </c>
      <c r="AJ465" s="964" t="str">
        <f>IF(AL464&lt;&gt;"",AJ464,IF(AJ464&lt;MAX(Z27:Z326),AJ464+1,""))</f>
        <v/>
      </c>
      <c r="AK465" s="965" t="str">
        <f>IF(AJ465="","",IF(AL464&lt;&gt;"",AL464,INDEX(AD27:AD326,MATCH(AJ465,Z27:Z326,0))))</f>
        <v/>
      </c>
      <c r="AL465" s="965" t="str">
        <f t="shared" si="92"/>
        <v/>
      </c>
      <c r="AM465" s="966" t="str">
        <f t="shared" si="93"/>
        <v/>
      </c>
      <c r="AN465" s="967" t="str">
        <f t="shared" si="94"/>
        <v/>
      </c>
      <c r="AO465" s="967" t="str">
        <f t="shared" si="95"/>
        <v/>
      </c>
      <c r="AP465" s="966" t="str">
        <f t="shared" si="96"/>
        <v/>
      </c>
      <c r="AQ465" s="967" t="str">
        <f>IF(AM465="","",IF(COUNTIF(BO27:BO309,TRIM(AP465))&gt;0,"EXCLUSION EXACTE",""))</f>
        <v/>
      </c>
      <c r="AR465" s="967" t="str" cm="1">
        <f t="array" ref="AR465">IF(AM465="","",IF(SUMPRODUCT(--(BO27:BO309&lt;&gt;""),--ISNUMBER(SEARCH(" "&amp;BO27:BO309&amp;" ",AP465)))&gt;0,"BLOQUE MOLLUSQUES",""))</f>
        <v/>
      </c>
      <c r="AS465" s="967" t="str" cm="1">
        <f t="array" ref="AS465">IF(AM465="","",IF(SUMPRODUCT(--(BS27:BS309&lt;&gt;""),--ISNUMBER(SEARCH(" "&amp;BS27:BS309&amp;" ",AP465)))&gt;0,"FORCE MOLLUSQUES",""))</f>
        <v/>
      </c>
      <c r="AT465" s="966" t="str">
        <f t="shared" si="97"/>
        <v/>
      </c>
      <c r="AU465" s="966" t="str">
        <f t="shared" si="99"/>
        <v/>
      </c>
      <c r="AV465" s="967" t="str">
        <f t="shared" si="98"/>
        <v/>
      </c>
      <c r="AW465" s="967" t="str" cm="1">
        <f t="array" ref="AW465">IF(AM465="","",IF(AQ465&lt;&gt;"","",IF(SUMPRODUCT(--(BM27:BM1509=AW26),--(BL27:BL1509&lt;&gt;""),--ISNUMBER(SEARCH(" "&amp;BL27:BL1509&amp;" ",AP465)))&gt;0,AW26,"")))</f>
        <v/>
      </c>
      <c r="AX465" s="967" t="str" cm="1">
        <f t="array" ref="AX465">IF(AM465="","",IF(AQ465&lt;&gt;"","",IF(SUMPRODUCT(--(BM27:BM1509=AX26),--(BL27:BL1509&lt;&gt;""),--ISNUMBER(SEARCH(" "&amp;BL27:BL1509&amp;" ",AP465)))&gt;0,AX26,"")))</f>
        <v/>
      </c>
      <c r="AY465" s="967" t="str" cm="1">
        <f t="array" ref="AY465">IF(AM465="","",IF(AQ465&lt;&gt;"","",IF(SUMPRODUCT(--(BM27:BM1509=AY26),--(BL27:BL1509&lt;&gt;""),--ISNUMBER(SEARCH(" "&amp;BL27:BL1509&amp;" ",AP465)))&gt;0,AY26,"")))</f>
        <v/>
      </c>
      <c r="AZ465" s="967" t="str" cm="1">
        <f t="array" ref="AZ465">IF(AM465="","",IF(AQ465&lt;&gt;"","",IF(SUMPRODUCT(--(BM27:BM1509=AZ26),--(BL27:BL1509&lt;&gt;""),--ISNUMBER(SEARCH(" "&amp;BL27:BL1509&amp;" ",AP465)))&gt;0,AZ26,"")))</f>
        <v/>
      </c>
      <c r="BA465" s="967" t="str" cm="1">
        <f t="array" ref="BA465">IF(AM465="","",IF(AQ465&lt;&gt;"","",IF(SUMPRODUCT(--(BM27:BM1509=BA26),--(BL27:BL1509&lt;&gt;""),--ISNUMBER(SEARCH(" "&amp;BL27:BL1509&amp;" ",AP465)))&gt;0,BA26,"")))</f>
        <v/>
      </c>
      <c r="BB465" s="967" t="str" cm="1">
        <f t="array" ref="BB465">IF(AM465="","",IF(AQ465&lt;&gt;"","",IF(SUMPRODUCT(--(BM27:BM1509=BB26),--(BL27:BL1509&lt;&gt;""),--ISNUMBER(SEARCH(" "&amp;BL27:BL1509&amp;" ",AP465)))&gt;0,BB26,"")))</f>
        <v/>
      </c>
      <c r="BC465" s="967" t="str" cm="1">
        <f t="array" ref="BC465">IF(AM465="","",IF(AQ465&lt;&gt;"","",IF(SUMPRODUCT(--(BM27:BM1509=BC26),--(BL27:BL1509&lt;&gt;""),--ISNUMBER(SEARCH(" "&amp;BL27:BL1509&amp;" ",AP465)))&gt;0,BC26,"")))</f>
        <v/>
      </c>
      <c r="BD465" s="967" t="str" cm="1">
        <f t="array" ref="BD465">IF(AM465="","",IF(AQ465&lt;&gt;"","",IF(SUMPRODUCT(--(BM27:BM1509=BD26),--(BL27:BL1509&lt;&gt;""),--ISNUMBER(SEARCH(" "&amp;BL27:BL1509&amp;" ",AP465)))&gt;0,BD26,"")))</f>
        <v/>
      </c>
      <c r="BE465" s="967" t="str" cm="1">
        <f t="array" ref="BE465">IF(AM465="","",IF(AQ465&lt;&gt;"","",IF(SUMPRODUCT(--(BM27:BM1509=BE26),--(BL27:BL1509&lt;&gt;""),--ISNUMBER(SEARCH(" "&amp;BL27:BL1509&amp;" ",AP465)))&gt;0,BE26,"")))</f>
        <v/>
      </c>
      <c r="BF465" s="967" t="str" cm="1">
        <f t="array" ref="BF465">IF(AM465="","",IF(AQ465&lt;&gt;"","",IF(SUMPRODUCT(--(BM27:BM1509=BF26),--(BL27:BL1509&lt;&gt;""),--ISNUMBER(SEARCH(" "&amp;BL27:BL1509&amp;" ",AP465)))&gt;0,BF26,"")))</f>
        <v/>
      </c>
      <c r="BG465" s="967" t="str" cm="1">
        <f t="array" ref="BG465">IF(AM465="","",IF(AQ465&lt;&gt;"","",IF(SUMPRODUCT(--(BM27:BM1509=BG26),--(BL27:BL1509&lt;&gt;""),--ISNUMBER(SEARCH(" "&amp;BL27:BL1509&amp;" ",AP465)))&gt;0,BG26,"")))</f>
        <v/>
      </c>
      <c r="BH465" s="967" t="str" cm="1">
        <f t="array" ref="BH465">IF(AM465="","",IF(AQ465&lt;&gt;"","",IF(SUMPRODUCT(--(BM27:BM1509=BH26),--(BL27:BL1509&lt;&gt;""),--ISNUMBER(SEARCH(" "&amp;BL27:BL1509&amp;" ",AP465)))&gt;0,BH26,"")))</f>
        <v/>
      </c>
      <c r="BI465" s="967" t="str" cm="1">
        <f t="array" ref="BI465">IF(AM465="","",IF(AQ465&lt;&gt;"","",IF(SUMPRODUCT(--(BM27:BM1509=BI26),--(BL27:BL1509&lt;&gt;""),--ISNUMBER(SEARCH(" "&amp;BL27:BL1509&amp;" ",AP465)))&gt;0,BI26,"")))</f>
        <v/>
      </c>
      <c r="BJ465" s="967" t="str" cm="1">
        <f t="array" ref="BJ465">IF(AM465="","",IF(AS465&lt;&gt;"",BJ26,IF(AR465&lt;&gt;"","",IF(AQ465&lt;&gt;"","",IF(SUMPRODUCT(--(BM27:BM1509=BJ26),--(BL27:BL1509&lt;&gt;""),--ISNUMBER(SEARCH(" "&amp;BL27:BL1509&amp;" ",AP465)))&gt;0,BJ26,"")))))</f>
        <v/>
      </c>
      <c r="BL465" s="968" t="s">
        <v>222</v>
      </c>
      <c r="BM465" s="968" t="s">
        <v>1597</v>
      </c>
      <c r="CM465" s="49">
        <v>1</v>
      </c>
    </row>
    <row r="466" spans="4:91" ht="30" customHeight="1">
      <c r="D466" s="674"/>
      <c r="E466" s="680"/>
      <c r="F466" s="681"/>
      <c r="G466" s="680"/>
      <c r="H466" s="682"/>
      <c r="I466" s="891"/>
      <c r="J466" s="892"/>
      <c r="K466" s="745"/>
      <c r="L466" s="893"/>
      <c r="M466" s="894"/>
      <c r="N466" s="895"/>
      <c r="O466" s="896"/>
      <c r="P466" s="137"/>
      <c r="Q466" s="897"/>
      <c r="R466" s="751"/>
      <c r="S466" s="898"/>
      <c r="T466" s="753"/>
      <c r="U466" s="899"/>
      <c r="V466" s="900"/>
      <c r="W466" s="756"/>
      <c r="X466" s="764"/>
      <c r="AB466" s="65"/>
      <c r="AC466" s="984" t="str">
        <f t="shared" si="89"/>
        <v/>
      </c>
      <c r="AD466" s="982"/>
      <c r="AF466" s="964" t="str">
        <f>IF(AG466="","",COUNTIF(AG27:AG466,"&lt;&gt;"))</f>
        <v/>
      </c>
      <c r="AG466" s="965" t="str" cm="1">
        <f t="array" ref="AG466">IF(AK466="","",IF(LEN(AK466)&lt;=MAX(10,AF22),AK466,IFERROR(LEFT(AK466,LOOKUP(2,1/(MID(AK466,ROW(10:509),1)=" ")/(ROW(10:509)&lt;=MAX(10,AF22)),ROW(10:509))-1),LEFT(AK466,MAX(10,AF22)))))</f>
        <v/>
      </c>
      <c r="AH466" s="964" t="str">
        <f t="shared" si="90"/>
        <v/>
      </c>
      <c r="AI466" s="964" t="str">
        <f t="shared" si="91"/>
        <v/>
      </c>
      <c r="AJ466" s="964" t="str">
        <f>IF(AL465&lt;&gt;"",AJ465,IF(AJ465&lt;MAX(Z27:Z326),AJ465+1,""))</f>
        <v/>
      </c>
      <c r="AK466" s="965" t="str">
        <f>IF(AJ466="","",IF(AL465&lt;&gt;"",AL465,INDEX(AD27:AD326,MATCH(AJ466,Z27:Z326,0))))</f>
        <v/>
      </c>
      <c r="AL466" s="965" t="str">
        <f t="shared" si="92"/>
        <v/>
      </c>
      <c r="AM466" s="965" t="str">
        <f t="shared" si="93"/>
        <v/>
      </c>
      <c r="AN466" s="964" t="str">
        <f t="shared" si="94"/>
        <v/>
      </c>
      <c r="AO466" s="964" t="str">
        <f t="shared" si="95"/>
        <v/>
      </c>
      <c r="AP466" s="965" t="str">
        <f t="shared" si="96"/>
        <v/>
      </c>
      <c r="AQ466" s="964" t="str">
        <f>IF(AM466="","",IF(COUNTIF(BO27:BO309,TRIM(AP466))&gt;0,"EXCLUSION EXACTE",""))</f>
        <v/>
      </c>
      <c r="AR466" s="964" t="str" cm="1">
        <f t="array" ref="AR466">IF(AM466="","",IF(SUMPRODUCT(--(BO27:BO309&lt;&gt;""),--ISNUMBER(SEARCH(" "&amp;BO27:BO309&amp;" ",AP466)))&gt;0,"BLOQUE MOLLUSQUES",""))</f>
        <v/>
      </c>
      <c r="AS466" s="964" t="str" cm="1">
        <f t="array" ref="AS466">IF(AM466="","",IF(SUMPRODUCT(--(BS27:BS309&lt;&gt;""),--ISNUMBER(SEARCH(" "&amp;BS27:BS309&amp;" ",AP466)))&gt;0,"FORCE MOLLUSQUES",""))</f>
        <v/>
      </c>
      <c r="AT466" s="965" t="str">
        <f t="shared" si="97"/>
        <v/>
      </c>
      <c r="AU466" s="965" t="str">
        <f t="shared" si="99"/>
        <v/>
      </c>
      <c r="AV466" s="964" t="str">
        <f t="shared" si="98"/>
        <v/>
      </c>
      <c r="AW466" s="964" t="str" cm="1">
        <f t="array" ref="AW466">IF(AM466="","",IF(AQ466&lt;&gt;"","",IF(SUMPRODUCT(--(BM27:BM1509=AW26),--(BL27:BL1509&lt;&gt;""),--ISNUMBER(SEARCH(" "&amp;BL27:BL1509&amp;" ",AP466)))&gt;0,AW26,"")))</f>
        <v/>
      </c>
      <c r="AX466" s="964" t="str" cm="1">
        <f t="array" ref="AX466">IF(AM466="","",IF(AQ466&lt;&gt;"","",IF(SUMPRODUCT(--(BM27:BM1509=AX26),--(BL27:BL1509&lt;&gt;""),--ISNUMBER(SEARCH(" "&amp;BL27:BL1509&amp;" ",AP466)))&gt;0,AX26,"")))</f>
        <v/>
      </c>
      <c r="AY466" s="964" t="str" cm="1">
        <f t="array" ref="AY466">IF(AM466="","",IF(AQ466&lt;&gt;"","",IF(SUMPRODUCT(--(BM27:BM1509=AY26),--(BL27:BL1509&lt;&gt;""),--ISNUMBER(SEARCH(" "&amp;BL27:BL1509&amp;" ",AP466)))&gt;0,AY26,"")))</f>
        <v/>
      </c>
      <c r="AZ466" s="964" t="str" cm="1">
        <f t="array" ref="AZ466">IF(AM466="","",IF(AQ466&lt;&gt;"","",IF(SUMPRODUCT(--(BM27:BM1509=AZ26),--(BL27:BL1509&lt;&gt;""),--ISNUMBER(SEARCH(" "&amp;BL27:BL1509&amp;" ",AP466)))&gt;0,AZ26,"")))</f>
        <v/>
      </c>
      <c r="BA466" s="964" t="str" cm="1">
        <f t="array" ref="BA466">IF(AM466="","",IF(AQ466&lt;&gt;"","",IF(SUMPRODUCT(--(BM27:BM1509=BA26),--(BL27:BL1509&lt;&gt;""),--ISNUMBER(SEARCH(" "&amp;BL27:BL1509&amp;" ",AP466)))&gt;0,BA26,"")))</f>
        <v/>
      </c>
      <c r="BB466" s="964" t="str" cm="1">
        <f t="array" ref="BB466">IF(AM466="","",IF(AQ466&lt;&gt;"","",IF(SUMPRODUCT(--(BM27:BM1509=BB26),--(BL27:BL1509&lt;&gt;""),--ISNUMBER(SEARCH(" "&amp;BL27:BL1509&amp;" ",AP466)))&gt;0,BB26,"")))</f>
        <v/>
      </c>
      <c r="BC466" s="964" t="str" cm="1">
        <f t="array" ref="BC466">IF(AM466="","",IF(AQ466&lt;&gt;"","",IF(SUMPRODUCT(--(BM27:BM1509=BC26),--(BL27:BL1509&lt;&gt;""),--ISNUMBER(SEARCH(" "&amp;BL27:BL1509&amp;" ",AP466)))&gt;0,BC26,"")))</f>
        <v/>
      </c>
      <c r="BD466" s="964" t="str" cm="1">
        <f t="array" ref="BD466">IF(AM466="","",IF(AQ466&lt;&gt;"","",IF(SUMPRODUCT(--(BM27:BM1509=BD26),--(BL27:BL1509&lt;&gt;""),--ISNUMBER(SEARCH(" "&amp;BL27:BL1509&amp;" ",AP466)))&gt;0,BD26,"")))</f>
        <v/>
      </c>
      <c r="BE466" s="964" t="str" cm="1">
        <f t="array" ref="BE466">IF(AM466="","",IF(AQ466&lt;&gt;"","",IF(SUMPRODUCT(--(BM27:BM1509=BE26),--(BL27:BL1509&lt;&gt;""),--ISNUMBER(SEARCH(" "&amp;BL27:BL1509&amp;" ",AP466)))&gt;0,BE26,"")))</f>
        <v/>
      </c>
      <c r="BF466" s="964" t="str" cm="1">
        <f t="array" ref="BF466">IF(AM466="","",IF(AQ466&lt;&gt;"","",IF(SUMPRODUCT(--(BM27:BM1509=BF26),--(BL27:BL1509&lt;&gt;""),--ISNUMBER(SEARCH(" "&amp;BL27:BL1509&amp;" ",AP466)))&gt;0,BF26,"")))</f>
        <v/>
      </c>
      <c r="BG466" s="964" t="str" cm="1">
        <f t="array" ref="BG466">IF(AM466="","",IF(AQ466&lt;&gt;"","",IF(SUMPRODUCT(--(BM27:BM1509=BG26),--(BL27:BL1509&lt;&gt;""),--ISNUMBER(SEARCH(" "&amp;BL27:BL1509&amp;" ",AP466)))&gt;0,BG26,"")))</f>
        <v/>
      </c>
      <c r="BH466" s="964" t="str" cm="1">
        <f t="array" ref="BH466">IF(AM466="","",IF(AQ466&lt;&gt;"","",IF(SUMPRODUCT(--(BM27:BM1509=BH26),--(BL27:BL1509&lt;&gt;""),--ISNUMBER(SEARCH(" "&amp;BL27:BL1509&amp;" ",AP466)))&gt;0,BH26,"")))</f>
        <v/>
      </c>
      <c r="BI466" s="964" t="str" cm="1">
        <f t="array" ref="BI466">IF(AM466="","",IF(AQ466&lt;&gt;"","",IF(SUMPRODUCT(--(BM27:BM1509=BI26),--(BL27:BL1509&lt;&gt;""),--ISNUMBER(SEARCH(" "&amp;BL27:BL1509&amp;" ",AP466)))&gt;0,BI26,"")))</f>
        <v/>
      </c>
      <c r="BJ466" s="964" t="str" cm="1">
        <f t="array" ref="BJ466">IF(AM466="","",IF(AS466&lt;&gt;"",BJ26,IF(AR466&lt;&gt;"","",IF(AQ466&lt;&gt;"","",IF(SUMPRODUCT(--(BM27:BM1509=BJ26),--(BL27:BL1509&lt;&gt;""),--ISNUMBER(SEARCH(" "&amp;BL27:BL1509&amp;" ",AP466)))&gt;0,BJ26,"")))))</f>
        <v/>
      </c>
      <c r="BL466" s="964" t="s">
        <v>2409</v>
      </c>
      <c r="BM466" s="964" t="s">
        <v>1597</v>
      </c>
      <c r="CM466" s="49">
        <v>1</v>
      </c>
    </row>
    <row r="467" spans="4:91" ht="30" customHeight="1">
      <c r="D467" s="674"/>
      <c r="E467" s="680"/>
      <c r="F467" s="681"/>
      <c r="G467" s="680"/>
      <c r="H467" s="682"/>
      <c r="I467" s="891"/>
      <c r="J467" s="892"/>
      <c r="K467" s="745"/>
      <c r="L467" s="893"/>
      <c r="M467" s="894"/>
      <c r="N467" s="895"/>
      <c r="O467" s="896"/>
      <c r="P467" s="137"/>
      <c r="Q467" s="897"/>
      <c r="R467" s="751"/>
      <c r="S467" s="898"/>
      <c r="T467" s="753"/>
      <c r="U467" s="899"/>
      <c r="V467" s="900"/>
      <c r="W467" s="756"/>
      <c r="X467" s="764"/>
      <c r="AB467" s="65"/>
      <c r="AC467" s="984" t="str">
        <f t="shared" si="89"/>
        <v/>
      </c>
      <c r="AD467" s="982"/>
      <c r="AF467" s="963" t="str">
        <f>IF(AG467="","",COUNTIF(AG27:AG467,"&lt;&gt;"))</f>
        <v/>
      </c>
      <c r="AG467" s="958" t="str" cm="1">
        <f t="array" ref="AG467">IF(AK467="","",IF(LEN(AK467)&lt;=MAX(10,AF22),AK467,IFERROR(LEFT(AK467,LOOKUP(2,1/(MID(AK467,ROW(10:509),1)=" ")/(ROW(10:509)&lt;=MAX(10,AF22)),ROW(10:509))-1),LEFT(AK467,MAX(10,AF22)))))</f>
        <v/>
      </c>
      <c r="AH467" s="963" t="str">
        <f t="shared" si="90"/>
        <v/>
      </c>
      <c r="AI467" s="963" t="str">
        <f t="shared" si="91"/>
        <v/>
      </c>
      <c r="AJ467" s="964" t="str">
        <f>IF(AL466&lt;&gt;"",AJ466,IF(AJ466&lt;MAX(Z27:Z326),AJ466+1,""))</f>
        <v/>
      </c>
      <c r="AK467" s="965" t="str">
        <f>IF(AJ467="","",IF(AL466&lt;&gt;"",AL466,INDEX(AD27:AD326,MATCH(AJ467,Z27:Z326,0))))</f>
        <v/>
      </c>
      <c r="AL467" s="965" t="str">
        <f t="shared" si="92"/>
        <v/>
      </c>
      <c r="AM467" s="966" t="str">
        <f t="shared" si="93"/>
        <v/>
      </c>
      <c r="AN467" s="967" t="str">
        <f t="shared" si="94"/>
        <v/>
      </c>
      <c r="AO467" s="967" t="str">
        <f t="shared" si="95"/>
        <v/>
      </c>
      <c r="AP467" s="966" t="str">
        <f t="shared" si="96"/>
        <v/>
      </c>
      <c r="AQ467" s="967" t="str">
        <f>IF(AM467="","",IF(COUNTIF(BO27:BO309,TRIM(AP467))&gt;0,"EXCLUSION EXACTE",""))</f>
        <v/>
      </c>
      <c r="AR467" s="967" t="str" cm="1">
        <f t="array" ref="AR467">IF(AM467="","",IF(SUMPRODUCT(--(BO27:BO309&lt;&gt;""),--ISNUMBER(SEARCH(" "&amp;BO27:BO309&amp;" ",AP467)))&gt;0,"BLOQUE MOLLUSQUES",""))</f>
        <v/>
      </c>
      <c r="AS467" s="967" t="str" cm="1">
        <f t="array" ref="AS467">IF(AM467="","",IF(SUMPRODUCT(--(BS27:BS309&lt;&gt;""),--ISNUMBER(SEARCH(" "&amp;BS27:BS309&amp;" ",AP467)))&gt;0,"FORCE MOLLUSQUES",""))</f>
        <v/>
      </c>
      <c r="AT467" s="966" t="str">
        <f t="shared" si="97"/>
        <v/>
      </c>
      <c r="AU467" s="966" t="str">
        <f t="shared" si="99"/>
        <v/>
      </c>
      <c r="AV467" s="967" t="str">
        <f t="shared" si="98"/>
        <v/>
      </c>
      <c r="AW467" s="967" t="str" cm="1">
        <f t="array" ref="AW467">IF(AM467="","",IF(AQ467&lt;&gt;"","",IF(SUMPRODUCT(--(BM27:BM1509=AW26),--(BL27:BL1509&lt;&gt;""),--ISNUMBER(SEARCH(" "&amp;BL27:BL1509&amp;" ",AP467)))&gt;0,AW26,"")))</f>
        <v/>
      </c>
      <c r="AX467" s="967" t="str" cm="1">
        <f t="array" ref="AX467">IF(AM467="","",IF(AQ467&lt;&gt;"","",IF(SUMPRODUCT(--(BM27:BM1509=AX26),--(BL27:BL1509&lt;&gt;""),--ISNUMBER(SEARCH(" "&amp;BL27:BL1509&amp;" ",AP467)))&gt;0,AX26,"")))</f>
        <v/>
      </c>
      <c r="AY467" s="967" t="str" cm="1">
        <f t="array" ref="AY467">IF(AM467="","",IF(AQ467&lt;&gt;"","",IF(SUMPRODUCT(--(BM27:BM1509=AY26),--(BL27:BL1509&lt;&gt;""),--ISNUMBER(SEARCH(" "&amp;BL27:BL1509&amp;" ",AP467)))&gt;0,AY26,"")))</f>
        <v/>
      </c>
      <c r="AZ467" s="967" t="str" cm="1">
        <f t="array" ref="AZ467">IF(AM467="","",IF(AQ467&lt;&gt;"","",IF(SUMPRODUCT(--(BM27:BM1509=AZ26),--(BL27:BL1509&lt;&gt;""),--ISNUMBER(SEARCH(" "&amp;BL27:BL1509&amp;" ",AP467)))&gt;0,AZ26,"")))</f>
        <v/>
      </c>
      <c r="BA467" s="967" t="str" cm="1">
        <f t="array" ref="BA467">IF(AM467="","",IF(AQ467&lt;&gt;"","",IF(SUMPRODUCT(--(BM27:BM1509=BA26),--(BL27:BL1509&lt;&gt;""),--ISNUMBER(SEARCH(" "&amp;BL27:BL1509&amp;" ",AP467)))&gt;0,BA26,"")))</f>
        <v/>
      </c>
      <c r="BB467" s="967" t="str" cm="1">
        <f t="array" ref="BB467">IF(AM467="","",IF(AQ467&lt;&gt;"","",IF(SUMPRODUCT(--(BM27:BM1509=BB26),--(BL27:BL1509&lt;&gt;""),--ISNUMBER(SEARCH(" "&amp;BL27:BL1509&amp;" ",AP467)))&gt;0,BB26,"")))</f>
        <v/>
      </c>
      <c r="BC467" s="967" t="str" cm="1">
        <f t="array" ref="BC467">IF(AM467="","",IF(AQ467&lt;&gt;"","",IF(SUMPRODUCT(--(BM27:BM1509=BC26),--(BL27:BL1509&lt;&gt;""),--ISNUMBER(SEARCH(" "&amp;BL27:BL1509&amp;" ",AP467)))&gt;0,BC26,"")))</f>
        <v/>
      </c>
      <c r="BD467" s="967" t="str" cm="1">
        <f t="array" ref="BD467">IF(AM467="","",IF(AQ467&lt;&gt;"","",IF(SUMPRODUCT(--(BM27:BM1509=BD26),--(BL27:BL1509&lt;&gt;""),--ISNUMBER(SEARCH(" "&amp;BL27:BL1509&amp;" ",AP467)))&gt;0,BD26,"")))</f>
        <v/>
      </c>
      <c r="BE467" s="967" t="str" cm="1">
        <f t="array" ref="BE467">IF(AM467="","",IF(AQ467&lt;&gt;"","",IF(SUMPRODUCT(--(BM27:BM1509=BE26),--(BL27:BL1509&lt;&gt;""),--ISNUMBER(SEARCH(" "&amp;BL27:BL1509&amp;" ",AP467)))&gt;0,BE26,"")))</f>
        <v/>
      </c>
      <c r="BF467" s="967" t="str" cm="1">
        <f t="array" ref="BF467">IF(AM467="","",IF(AQ467&lt;&gt;"","",IF(SUMPRODUCT(--(BM27:BM1509=BF26),--(BL27:BL1509&lt;&gt;""),--ISNUMBER(SEARCH(" "&amp;BL27:BL1509&amp;" ",AP467)))&gt;0,BF26,"")))</f>
        <v/>
      </c>
      <c r="BG467" s="967" t="str" cm="1">
        <f t="array" ref="BG467">IF(AM467="","",IF(AQ467&lt;&gt;"","",IF(SUMPRODUCT(--(BM27:BM1509=BG26),--(BL27:BL1509&lt;&gt;""),--ISNUMBER(SEARCH(" "&amp;BL27:BL1509&amp;" ",AP467)))&gt;0,BG26,"")))</f>
        <v/>
      </c>
      <c r="BH467" s="967" t="str" cm="1">
        <f t="array" ref="BH467">IF(AM467="","",IF(AQ467&lt;&gt;"","",IF(SUMPRODUCT(--(BM27:BM1509=BH26),--(BL27:BL1509&lt;&gt;""),--ISNUMBER(SEARCH(" "&amp;BL27:BL1509&amp;" ",AP467)))&gt;0,BH26,"")))</f>
        <v/>
      </c>
      <c r="BI467" s="967" t="str" cm="1">
        <f t="array" ref="BI467">IF(AM467="","",IF(AQ467&lt;&gt;"","",IF(SUMPRODUCT(--(BM27:BM1509=BI26),--(BL27:BL1509&lt;&gt;""),--ISNUMBER(SEARCH(" "&amp;BL27:BL1509&amp;" ",AP467)))&gt;0,BI26,"")))</f>
        <v/>
      </c>
      <c r="BJ467" s="967" t="str" cm="1">
        <f t="array" ref="BJ467">IF(AM467="","",IF(AS467&lt;&gt;"",BJ26,IF(AR467&lt;&gt;"","",IF(AQ467&lt;&gt;"","",IF(SUMPRODUCT(--(BM27:BM1509=BJ26),--(BL27:BL1509&lt;&gt;""),--ISNUMBER(SEARCH(" "&amp;BL27:BL1509&amp;" ",AP467)))&gt;0,BJ26,"")))))</f>
        <v/>
      </c>
      <c r="BL467" s="968" t="s">
        <v>2410</v>
      </c>
      <c r="BM467" s="968" t="s">
        <v>1597</v>
      </c>
      <c r="CM467" s="49">
        <v>1</v>
      </c>
    </row>
    <row r="468" spans="4:91" ht="30" customHeight="1">
      <c r="D468" s="674"/>
      <c r="E468" s="680"/>
      <c r="F468" s="681"/>
      <c r="G468" s="680"/>
      <c r="H468" s="682"/>
      <c r="I468" s="891"/>
      <c r="J468" s="892"/>
      <c r="K468" s="745"/>
      <c r="L468" s="893"/>
      <c r="M468" s="894"/>
      <c r="N468" s="895"/>
      <c r="O468" s="896"/>
      <c r="P468" s="137"/>
      <c r="Q468" s="897"/>
      <c r="R468" s="751"/>
      <c r="S468" s="898"/>
      <c r="T468" s="753"/>
      <c r="U468" s="899"/>
      <c r="V468" s="900"/>
      <c r="W468" s="756"/>
      <c r="X468" s="764"/>
      <c r="AB468" s="65"/>
      <c r="AC468" s="984" t="str">
        <f t="shared" si="89"/>
        <v/>
      </c>
      <c r="AD468" s="982"/>
      <c r="AF468" s="964" t="str">
        <f>IF(AG468="","",COUNTIF(AG27:AG468,"&lt;&gt;"))</f>
        <v/>
      </c>
      <c r="AG468" s="965" t="str" cm="1">
        <f t="array" ref="AG468">IF(AK468="","",IF(LEN(AK468)&lt;=MAX(10,AF22),AK468,IFERROR(LEFT(AK468,LOOKUP(2,1/(MID(AK468,ROW(10:509),1)=" ")/(ROW(10:509)&lt;=MAX(10,AF22)),ROW(10:509))-1),LEFT(AK468,MAX(10,AF22)))))</f>
        <v/>
      </c>
      <c r="AH468" s="964" t="str">
        <f t="shared" si="90"/>
        <v/>
      </c>
      <c r="AI468" s="964" t="str">
        <f t="shared" si="91"/>
        <v/>
      </c>
      <c r="AJ468" s="964" t="str">
        <f>IF(AL467&lt;&gt;"",AJ467,IF(AJ467&lt;MAX(Z27:Z326),AJ467+1,""))</f>
        <v/>
      </c>
      <c r="AK468" s="965" t="str">
        <f>IF(AJ468="","",IF(AL467&lt;&gt;"",AL467,INDEX(AD27:AD326,MATCH(AJ468,Z27:Z326,0))))</f>
        <v/>
      </c>
      <c r="AL468" s="965" t="str">
        <f t="shared" si="92"/>
        <v/>
      </c>
      <c r="AM468" s="965" t="str">
        <f t="shared" si="93"/>
        <v/>
      </c>
      <c r="AN468" s="964" t="str">
        <f t="shared" si="94"/>
        <v/>
      </c>
      <c r="AO468" s="964" t="str">
        <f t="shared" si="95"/>
        <v/>
      </c>
      <c r="AP468" s="965" t="str">
        <f t="shared" si="96"/>
        <v/>
      </c>
      <c r="AQ468" s="964" t="str">
        <f>IF(AM468="","",IF(COUNTIF(BO27:BO309,TRIM(AP468))&gt;0,"EXCLUSION EXACTE",""))</f>
        <v/>
      </c>
      <c r="AR468" s="964" t="str" cm="1">
        <f t="array" ref="AR468">IF(AM468="","",IF(SUMPRODUCT(--(BO27:BO309&lt;&gt;""),--ISNUMBER(SEARCH(" "&amp;BO27:BO309&amp;" ",AP468)))&gt;0,"BLOQUE MOLLUSQUES",""))</f>
        <v/>
      </c>
      <c r="AS468" s="964" t="str" cm="1">
        <f t="array" ref="AS468">IF(AM468="","",IF(SUMPRODUCT(--(BS27:BS309&lt;&gt;""),--ISNUMBER(SEARCH(" "&amp;BS27:BS309&amp;" ",AP468)))&gt;0,"FORCE MOLLUSQUES",""))</f>
        <v/>
      </c>
      <c r="AT468" s="965" t="str">
        <f t="shared" si="97"/>
        <v/>
      </c>
      <c r="AU468" s="965" t="str">
        <f t="shared" si="99"/>
        <v/>
      </c>
      <c r="AV468" s="964" t="str">
        <f t="shared" si="98"/>
        <v/>
      </c>
      <c r="AW468" s="964" t="str" cm="1">
        <f t="array" ref="AW468">IF(AM468="","",IF(AQ468&lt;&gt;"","",IF(SUMPRODUCT(--(BM27:BM1509=AW26),--(BL27:BL1509&lt;&gt;""),--ISNUMBER(SEARCH(" "&amp;BL27:BL1509&amp;" ",AP468)))&gt;0,AW26,"")))</f>
        <v/>
      </c>
      <c r="AX468" s="964" t="str" cm="1">
        <f t="array" ref="AX468">IF(AM468="","",IF(AQ468&lt;&gt;"","",IF(SUMPRODUCT(--(BM27:BM1509=AX26),--(BL27:BL1509&lt;&gt;""),--ISNUMBER(SEARCH(" "&amp;BL27:BL1509&amp;" ",AP468)))&gt;0,AX26,"")))</f>
        <v/>
      </c>
      <c r="AY468" s="964" t="str" cm="1">
        <f t="array" ref="AY468">IF(AM468="","",IF(AQ468&lt;&gt;"","",IF(SUMPRODUCT(--(BM27:BM1509=AY26),--(BL27:BL1509&lt;&gt;""),--ISNUMBER(SEARCH(" "&amp;BL27:BL1509&amp;" ",AP468)))&gt;0,AY26,"")))</f>
        <v/>
      </c>
      <c r="AZ468" s="964" t="str" cm="1">
        <f t="array" ref="AZ468">IF(AM468="","",IF(AQ468&lt;&gt;"","",IF(SUMPRODUCT(--(BM27:BM1509=AZ26),--(BL27:BL1509&lt;&gt;""),--ISNUMBER(SEARCH(" "&amp;BL27:BL1509&amp;" ",AP468)))&gt;0,AZ26,"")))</f>
        <v/>
      </c>
      <c r="BA468" s="964" t="str" cm="1">
        <f t="array" ref="BA468">IF(AM468="","",IF(AQ468&lt;&gt;"","",IF(SUMPRODUCT(--(BM27:BM1509=BA26),--(BL27:BL1509&lt;&gt;""),--ISNUMBER(SEARCH(" "&amp;BL27:BL1509&amp;" ",AP468)))&gt;0,BA26,"")))</f>
        <v/>
      </c>
      <c r="BB468" s="964" t="str" cm="1">
        <f t="array" ref="BB468">IF(AM468="","",IF(AQ468&lt;&gt;"","",IF(SUMPRODUCT(--(BM27:BM1509=BB26),--(BL27:BL1509&lt;&gt;""),--ISNUMBER(SEARCH(" "&amp;BL27:BL1509&amp;" ",AP468)))&gt;0,BB26,"")))</f>
        <v/>
      </c>
      <c r="BC468" s="964" t="str" cm="1">
        <f t="array" ref="BC468">IF(AM468="","",IF(AQ468&lt;&gt;"","",IF(SUMPRODUCT(--(BM27:BM1509=BC26),--(BL27:BL1509&lt;&gt;""),--ISNUMBER(SEARCH(" "&amp;BL27:BL1509&amp;" ",AP468)))&gt;0,BC26,"")))</f>
        <v/>
      </c>
      <c r="BD468" s="964" t="str" cm="1">
        <f t="array" ref="BD468">IF(AM468="","",IF(AQ468&lt;&gt;"","",IF(SUMPRODUCT(--(BM27:BM1509=BD26),--(BL27:BL1509&lt;&gt;""),--ISNUMBER(SEARCH(" "&amp;BL27:BL1509&amp;" ",AP468)))&gt;0,BD26,"")))</f>
        <v/>
      </c>
      <c r="BE468" s="964" t="str" cm="1">
        <f t="array" ref="BE468">IF(AM468="","",IF(AQ468&lt;&gt;"","",IF(SUMPRODUCT(--(BM27:BM1509=BE26),--(BL27:BL1509&lt;&gt;""),--ISNUMBER(SEARCH(" "&amp;BL27:BL1509&amp;" ",AP468)))&gt;0,BE26,"")))</f>
        <v/>
      </c>
      <c r="BF468" s="964" t="str" cm="1">
        <f t="array" ref="BF468">IF(AM468="","",IF(AQ468&lt;&gt;"","",IF(SUMPRODUCT(--(BM27:BM1509=BF26),--(BL27:BL1509&lt;&gt;""),--ISNUMBER(SEARCH(" "&amp;BL27:BL1509&amp;" ",AP468)))&gt;0,BF26,"")))</f>
        <v/>
      </c>
      <c r="BG468" s="964" t="str" cm="1">
        <f t="array" ref="BG468">IF(AM468="","",IF(AQ468&lt;&gt;"","",IF(SUMPRODUCT(--(BM27:BM1509=BG26),--(BL27:BL1509&lt;&gt;""),--ISNUMBER(SEARCH(" "&amp;BL27:BL1509&amp;" ",AP468)))&gt;0,BG26,"")))</f>
        <v/>
      </c>
      <c r="BH468" s="964" t="str" cm="1">
        <f t="array" ref="BH468">IF(AM468="","",IF(AQ468&lt;&gt;"","",IF(SUMPRODUCT(--(BM27:BM1509=BH26),--(BL27:BL1509&lt;&gt;""),--ISNUMBER(SEARCH(" "&amp;BL27:BL1509&amp;" ",AP468)))&gt;0,BH26,"")))</f>
        <v/>
      </c>
      <c r="BI468" s="964" t="str" cm="1">
        <f t="array" ref="BI468">IF(AM468="","",IF(AQ468&lt;&gt;"","",IF(SUMPRODUCT(--(BM27:BM1509=BI26),--(BL27:BL1509&lt;&gt;""),--ISNUMBER(SEARCH(" "&amp;BL27:BL1509&amp;" ",AP468)))&gt;0,BI26,"")))</f>
        <v/>
      </c>
      <c r="BJ468" s="964" t="str" cm="1">
        <f t="array" ref="BJ468">IF(AM468="","",IF(AS468&lt;&gt;"",BJ26,IF(AR468&lt;&gt;"","",IF(AQ468&lt;&gt;"","",IF(SUMPRODUCT(--(BM27:BM1509=BJ26),--(BL27:BL1509&lt;&gt;""),--ISNUMBER(SEARCH(" "&amp;BL27:BL1509&amp;" ",AP468)))&gt;0,BJ26,"")))))</f>
        <v/>
      </c>
      <c r="BL468" s="964" t="s">
        <v>2411</v>
      </c>
      <c r="BM468" s="964" t="s">
        <v>1597</v>
      </c>
      <c r="CM468" s="49">
        <v>1</v>
      </c>
    </row>
    <row r="469" spans="4:91" ht="30" customHeight="1">
      <c r="D469" s="674"/>
      <c r="E469" s="680"/>
      <c r="F469" s="681"/>
      <c r="G469" s="680"/>
      <c r="H469" s="682"/>
      <c r="I469" s="891"/>
      <c r="J469" s="892"/>
      <c r="K469" s="745"/>
      <c r="L469" s="893"/>
      <c r="M469" s="894"/>
      <c r="N469" s="895"/>
      <c r="O469" s="896"/>
      <c r="P469" s="137"/>
      <c r="Q469" s="897"/>
      <c r="R469" s="751"/>
      <c r="S469" s="898"/>
      <c r="T469" s="753"/>
      <c r="U469" s="899"/>
      <c r="V469" s="900"/>
      <c r="W469" s="756"/>
      <c r="X469" s="764"/>
      <c r="AB469" s="65"/>
      <c r="AC469" s="984" t="str">
        <f t="shared" si="89"/>
        <v/>
      </c>
      <c r="AD469" s="982"/>
      <c r="AF469" s="963" t="str">
        <f>IF(AG469="","",COUNTIF(AG27:AG469,"&lt;&gt;"))</f>
        <v/>
      </c>
      <c r="AG469" s="958" t="str" cm="1">
        <f t="array" ref="AG469">IF(AK469="","",IF(LEN(AK469)&lt;=MAX(10,AF22),AK469,IFERROR(LEFT(AK469,LOOKUP(2,1/(MID(AK469,ROW(10:509),1)=" ")/(ROW(10:509)&lt;=MAX(10,AF22)),ROW(10:509))-1),LEFT(AK469,MAX(10,AF22)))))</f>
        <v/>
      </c>
      <c r="AH469" s="963" t="str">
        <f t="shared" si="90"/>
        <v/>
      </c>
      <c r="AI469" s="963" t="str">
        <f t="shared" si="91"/>
        <v/>
      </c>
      <c r="AJ469" s="964" t="str">
        <f>IF(AL468&lt;&gt;"",AJ468,IF(AJ468&lt;MAX(Z27:Z326),AJ468+1,""))</f>
        <v/>
      </c>
      <c r="AK469" s="965" t="str">
        <f>IF(AJ469="","",IF(AL468&lt;&gt;"",AL468,INDEX(AD27:AD326,MATCH(AJ469,Z27:Z326,0))))</f>
        <v/>
      </c>
      <c r="AL469" s="965" t="str">
        <f t="shared" si="92"/>
        <v/>
      </c>
      <c r="AM469" s="966" t="str">
        <f t="shared" si="93"/>
        <v/>
      </c>
      <c r="AN469" s="967" t="str">
        <f t="shared" si="94"/>
        <v/>
      </c>
      <c r="AO469" s="967" t="str">
        <f t="shared" si="95"/>
        <v/>
      </c>
      <c r="AP469" s="966" t="str">
        <f t="shared" si="96"/>
        <v/>
      </c>
      <c r="AQ469" s="967" t="str">
        <f>IF(AM469="","",IF(COUNTIF(BO27:BO309,TRIM(AP469))&gt;0,"EXCLUSION EXACTE",""))</f>
        <v/>
      </c>
      <c r="AR469" s="967" t="str" cm="1">
        <f t="array" ref="AR469">IF(AM469="","",IF(SUMPRODUCT(--(BO27:BO309&lt;&gt;""),--ISNUMBER(SEARCH(" "&amp;BO27:BO309&amp;" ",AP469)))&gt;0,"BLOQUE MOLLUSQUES",""))</f>
        <v/>
      </c>
      <c r="AS469" s="967" t="str" cm="1">
        <f t="array" ref="AS469">IF(AM469="","",IF(SUMPRODUCT(--(BS27:BS309&lt;&gt;""),--ISNUMBER(SEARCH(" "&amp;BS27:BS309&amp;" ",AP469)))&gt;0,"FORCE MOLLUSQUES",""))</f>
        <v/>
      </c>
      <c r="AT469" s="966" t="str">
        <f t="shared" si="97"/>
        <v/>
      </c>
      <c r="AU469" s="966" t="str">
        <f t="shared" si="99"/>
        <v/>
      </c>
      <c r="AV469" s="967" t="str">
        <f t="shared" si="98"/>
        <v/>
      </c>
      <c r="AW469" s="967" t="str" cm="1">
        <f t="array" ref="AW469">IF(AM469="","",IF(AQ469&lt;&gt;"","",IF(SUMPRODUCT(--(BM27:BM1509=AW26),--(BL27:BL1509&lt;&gt;""),--ISNUMBER(SEARCH(" "&amp;BL27:BL1509&amp;" ",AP469)))&gt;0,AW26,"")))</f>
        <v/>
      </c>
      <c r="AX469" s="967" t="str" cm="1">
        <f t="array" ref="AX469">IF(AM469="","",IF(AQ469&lt;&gt;"","",IF(SUMPRODUCT(--(BM27:BM1509=AX26),--(BL27:BL1509&lt;&gt;""),--ISNUMBER(SEARCH(" "&amp;BL27:BL1509&amp;" ",AP469)))&gt;0,AX26,"")))</f>
        <v/>
      </c>
      <c r="AY469" s="967" t="str" cm="1">
        <f t="array" ref="AY469">IF(AM469="","",IF(AQ469&lt;&gt;"","",IF(SUMPRODUCT(--(BM27:BM1509=AY26),--(BL27:BL1509&lt;&gt;""),--ISNUMBER(SEARCH(" "&amp;BL27:BL1509&amp;" ",AP469)))&gt;0,AY26,"")))</f>
        <v/>
      </c>
      <c r="AZ469" s="967" t="str" cm="1">
        <f t="array" ref="AZ469">IF(AM469="","",IF(AQ469&lt;&gt;"","",IF(SUMPRODUCT(--(BM27:BM1509=AZ26),--(BL27:BL1509&lt;&gt;""),--ISNUMBER(SEARCH(" "&amp;BL27:BL1509&amp;" ",AP469)))&gt;0,AZ26,"")))</f>
        <v/>
      </c>
      <c r="BA469" s="967" t="str" cm="1">
        <f t="array" ref="BA469">IF(AM469="","",IF(AQ469&lt;&gt;"","",IF(SUMPRODUCT(--(BM27:BM1509=BA26),--(BL27:BL1509&lt;&gt;""),--ISNUMBER(SEARCH(" "&amp;BL27:BL1509&amp;" ",AP469)))&gt;0,BA26,"")))</f>
        <v/>
      </c>
      <c r="BB469" s="967" t="str" cm="1">
        <f t="array" ref="BB469">IF(AM469="","",IF(AQ469&lt;&gt;"","",IF(SUMPRODUCT(--(BM27:BM1509=BB26),--(BL27:BL1509&lt;&gt;""),--ISNUMBER(SEARCH(" "&amp;BL27:BL1509&amp;" ",AP469)))&gt;0,BB26,"")))</f>
        <v/>
      </c>
      <c r="BC469" s="967" t="str" cm="1">
        <f t="array" ref="BC469">IF(AM469="","",IF(AQ469&lt;&gt;"","",IF(SUMPRODUCT(--(BM27:BM1509=BC26),--(BL27:BL1509&lt;&gt;""),--ISNUMBER(SEARCH(" "&amp;BL27:BL1509&amp;" ",AP469)))&gt;0,BC26,"")))</f>
        <v/>
      </c>
      <c r="BD469" s="967" t="str" cm="1">
        <f t="array" ref="BD469">IF(AM469="","",IF(AQ469&lt;&gt;"","",IF(SUMPRODUCT(--(BM27:BM1509=BD26),--(BL27:BL1509&lt;&gt;""),--ISNUMBER(SEARCH(" "&amp;BL27:BL1509&amp;" ",AP469)))&gt;0,BD26,"")))</f>
        <v/>
      </c>
      <c r="BE469" s="967" t="str" cm="1">
        <f t="array" ref="BE469">IF(AM469="","",IF(AQ469&lt;&gt;"","",IF(SUMPRODUCT(--(BM27:BM1509=BE26),--(BL27:BL1509&lt;&gt;""),--ISNUMBER(SEARCH(" "&amp;BL27:BL1509&amp;" ",AP469)))&gt;0,BE26,"")))</f>
        <v/>
      </c>
      <c r="BF469" s="967" t="str" cm="1">
        <f t="array" ref="BF469">IF(AM469="","",IF(AQ469&lt;&gt;"","",IF(SUMPRODUCT(--(BM27:BM1509=BF26),--(BL27:BL1509&lt;&gt;""),--ISNUMBER(SEARCH(" "&amp;BL27:BL1509&amp;" ",AP469)))&gt;0,BF26,"")))</f>
        <v/>
      </c>
      <c r="BG469" s="967" t="str" cm="1">
        <f t="array" ref="BG469">IF(AM469="","",IF(AQ469&lt;&gt;"","",IF(SUMPRODUCT(--(BM27:BM1509=BG26),--(BL27:BL1509&lt;&gt;""),--ISNUMBER(SEARCH(" "&amp;BL27:BL1509&amp;" ",AP469)))&gt;0,BG26,"")))</f>
        <v/>
      </c>
      <c r="BH469" s="967" t="str" cm="1">
        <f t="array" ref="BH469">IF(AM469="","",IF(AQ469&lt;&gt;"","",IF(SUMPRODUCT(--(BM27:BM1509=BH26),--(BL27:BL1509&lt;&gt;""),--ISNUMBER(SEARCH(" "&amp;BL27:BL1509&amp;" ",AP469)))&gt;0,BH26,"")))</f>
        <v/>
      </c>
      <c r="BI469" s="967" t="str" cm="1">
        <f t="array" ref="BI469">IF(AM469="","",IF(AQ469&lt;&gt;"","",IF(SUMPRODUCT(--(BM27:BM1509=BI26),--(BL27:BL1509&lt;&gt;""),--ISNUMBER(SEARCH(" "&amp;BL27:BL1509&amp;" ",AP469)))&gt;0,BI26,"")))</f>
        <v/>
      </c>
      <c r="BJ469" s="967" t="str" cm="1">
        <f t="array" ref="BJ469">IF(AM469="","",IF(AS469&lt;&gt;"",BJ26,IF(AR469&lt;&gt;"","",IF(AQ469&lt;&gt;"","",IF(SUMPRODUCT(--(BM27:BM1509=BJ26),--(BL27:BL1509&lt;&gt;""),--ISNUMBER(SEARCH(" "&amp;BL27:BL1509&amp;" ",AP469)))&gt;0,BJ26,"")))))</f>
        <v/>
      </c>
      <c r="BL469" s="968" t="s">
        <v>2412</v>
      </c>
      <c r="BM469" s="968" t="s">
        <v>1597</v>
      </c>
      <c r="CM469" s="49">
        <v>1</v>
      </c>
    </row>
    <row r="470" spans="4:91" ht="30" customHeight="1">
      <c r="D470" s="674"/>
      <c r="E470" s="680"/>
      <c r="F470" s="681"/>
      <c r="G470" s="680"/>
      <c r="H470" s="682"/>
      <c r="I470" s="891"/>
      <c r="J470" s="892"/>
      <c r="K470" s="745"/>
      <c r="L470" s="893"/>
      <c r="M470" s="894"/>
      <c r="N470" s="895"/>
      <c r="O470" s="896"/>
      <c r="P470" s="137"/>
      <c r="Q470" s="897"/>
      <c r="R470" s="751"/>
      <c r="S470" s="898"/>
      <c r="T470" s="753"/>
      <c r="U470" s="899"/>
      <c r="V470" s="900"/>
      <c r="W470" s="756"/>
      <c r="X470" s="764"/>
      <c r="AB470" s="65"/>
      <c r="AC470" s="984" t="str">
        <f t="shared" si="89"/>
        <v/>
      </c>
      <c r="AD470" s="982"/>
      <c r="AF470" s="964" t="str">
        <f>IF(AG470="","",COUNTIF(AG27:AG470,"&lt;&gt;"))</f>
        <v/>
      </c>
      <c r="AG470" s="965" t="str" cm="1">
        <f t="array" ref="AG470">IF(AK470="","",IF(LEN(AK470)&lt;=MAX(10,AF22),AK470,IFERROR(LEFT(AK470,LOOKUP(2,1/(MID(AK470,ROW(10:509),1)=" ")/(ROW(10:509)&lt;=MAX(10,AF22)),ROW(10:509))-1),LEFT(AK470,MAX(10,AF22)))))</f>
        <v/>
      </c>
      <c r="AH470" s="964" t="str">
        <f t="shared" si="90"/>
        <v/>
      </c>
      <c r="AI470" s="964" t="str">
        <f t="shared" si="91"/>
        <v/>
      </c>
      <c r="AJ470" s="964" t="str">
        <f>IF(AL469&lt;&gt;"",AJ469,IF(AJ469&lt;MAX(Z27:Z326),AJ469+1,""))</f>
        <v/>
      </c>
      <c r="AK470" s="965" t="str">
        <f>IF(AJ470="","",IF(AL469&lt;&gt;"",AL469,INDEX(AD27:AD326,MATCH(AJ470,Z27:Z326,0))))</f>
        <v/>
      </c>
      <c r="AL470" s="965" t="str">
        <f t="shared" si="92"/>
        <v/>
      </c>
      <c r="AM470" s="965" t="str">
        <f t="shared" si="93"/>
        <v/>
      </c>
      <c r="AN470" s="964" t="str">
        <f t="shared" si="94"/>
        <v/>
      </c>
      <c r="AO470" s="964" t="str">
        <f t="shared" si="95"/>
        <v/>
      </c>
      <c r="AP470" s="965" t="str">
        <f t="shared" si="96"/>
        <v/>
      </c>
      <c r="AQ470" s="964" t="str">
        <f>IF(AM470="","",IF(COUNTIF(BO27:BO309,TRIM(AP470))&gt;0,"EXCLUSION EXACTE",""))</f>
        <v/>
      </c>
      <c r="AR470" s="964" t="str" cm="1">
        <f t="array" ref="AR470">IF(AM470="","",IF(SUMPRODUCT(--(BO27:BO309&lt;&gt;""),--ISNUMBER(SEARCH(" "&amp;BO27:BO309&amp;" ",AP470)))&gt;0,"BLOQUE MOLLUSQUES",""))</f>
        <v/>
      </c>
      <c r="AS470" s="964" t="str" cm="1">
        <f t="array" ref="AS470">IF(AM470="","",IF(SUMPRODUCT(--(BS27:BS309&lt;&gt;""),--ISNUMBER(SEARCH(" "&amp;BS27:BS309&amp;" ",AP470)))&gt;0,"FORCE MOLLUSQUES",""))</f>
        <v/>
      </c>
      <c r="AT470" s="965" t="str">
        <f t="shared" si="97"/>
        <v/>
      </c>
      <c r="AU470" s="965" t="str">
        <f t="shared" si="99"/>
        <v/>
      </c>
      <c r="AV470" s="964" t="str">
        <f t="shared" si="98"/>
        <v/>
      </c>
      <c r="AW470" s="964" t="str" cm="1">
        <f t="array" ref="AW470">IF(AM470="","",IF(AQ470&lt;&gt;"","",IF(SUMPRODUCT(--(BM27:BM1509=AW26),--(BL27:BL1509&lt;&gt;""),--ISNUMBER(SEARCH(" "&amp;BL27:BL1509&amp;" ",AP470)))&gt;0,AW26,"")))</f>
        <v/>
      </c>
      <c r="AX470" s="964" t="str" cm="1">
        <f t="array" ref="AX470">IF(AM470="","",IF(AQ470&lt;&gt;"","",IF(SUMPRODUCT(--(BM27:BM1509=AX26),--(BL27:BL1509&lt;&gt;""),--ISNUMBER(SEARCH(" "&amp;BL27:BL1509&amp;" ",AP470)))&gt;0,AX26,"")))</f>
        <v/>
      </c>
      <c r="AY470" s="964" t="str" cm="1">
        <f t="array" ref="AY470">IF(AM470="","",IF(AQ470&lt;&gt;"","",IF(SUMPRODUCT(--(BM27:BM1509=AY26),--(BL27:BL1509&lt;&gt;""),--ISNUMBER(SEARCH(" "&amp;BL27:BL1509&amp;" ",AP470)))&gt;0,AY26,"")))</f>
        <v/>
      </c>
      <c r="AZ470" s="964" t="str" cm="1">
        <f t="array" ref="AZ470">IF(AM470="","",IF(AQ470&lt;&gt;"","",IF(SUMPRODUCT(--(BM27:BM1509=AZ26),--(BL27:BL1509&lt;&gt;""),--ISNUMBER(SEARCH(" "&amp;BL27:BL1509&amp;" ",AP470)))&gt;0,AZ26,"")))</f>
        <v/>
      </c>
      <c r="BA470" s="964" t="str" cm="1">
        <f t="array" ref="BA470">IF(AM470="","",IF(AQ470&lt;&gt;"","",IF(SUMPRODUCT(--(BM27:BM1509=BA26),--(BL27:BL1509&lt;&gt;""),--ISNUMBER(SEARCH(" "&amp;BL27:BL1509&amp;" ",AP470)))&gt;0,BA26,"")))</f>
        <v/>
      </c>
      <c r="BB470" s="964" t="str" cm="1">
        <f t="array" ref="BB470">IF(AM470="","",IF(AQ470&lt;&gt;"","",IF(SUMPRODUCT(--(BM27:BM1509=BB26),--(BL27:BL1509&lt;&gt;""),--ISNUMBER(SEARCH(" "&amp;BL27:BL1509&amp;" ",AP470)))&gt;0,BB26,"")))</f>
        <v/>
      </c>
      <c r="BC470" s="964" t="str" cm="1">
        <f t="array" ref="BC470">IF(AM470="","",IF(AQ470&lt;&gt;"","",IF(SUMPRODUCT(--(BM27:BM1509=BC26),--(BL27:BL1509&lt;&gt;""),--ISNUMBER(SEARCH(" "&amp;BL27:BL1509&amp;" ",AP470)))&gt;0,BC26,"")))</f>
        <v/>
      </c>
      <c r="BD470" s="964" t="str" cm="1">
        <f t="array" ref="BD470">IF(AM470="","",IF(AQ470&lt;&gt;"","",IF(SUMPRODUCT(--(BM27:BM1509=BD26),--(BL27:BL1509&lt;&gt;""),--ISNUMBER(SEARCH(" "&amp;BL27:BL1509&amp;" ",AP470)))&gt;0,BD26,"")))</f>
        <v/>
      </c>
      <c r="BE470" s="964" t="str" cm="1">
        <f t="array" ref="BE470">IF(AM470="","",IF(AQ470&lt;&gt;"","",IF(SUMPRODUCT(--(BM27:BM1509=BE26),--(BL27:BL1509&lt;&gt;""),--ISNUMBER(SEARCH(" "&amp;BL27:BL1509&amp;" ",AP470)))&gt;0,BE26,"")))</f>
        <v/>
      </c>
      <c r="BF470" s="964" t="str" cm="1">
        <f t="array" ref="BF470">IF(AM470="","",IF(AQ470&lt;&gt;"","",IF(SUMPRODUCT(--(BM27:BM1509=BF26),--(BL27:BL1509&lt;&gt;""),--ISNUMBER(SEARCH(" "&amp;BL27:BL1509&amp;" ",AP470)))&gt;0,BF26,"")))</f>
        <v/>
      </c>
      <c r="BG470" s="964" t="str" cm="1">
        <f t="array" ref="BG470">IF(AM470="","",IF(AQ470&lt;&gt;"","",IF(SUMPRODUCT(--(BM27:BM1509=BG26),--(BL27:BL1509&lt;&gt;""),--ISNUMBER(SEARCH(" "&amp;BL27:BL1509&amp;" ",AP470)))&gt;0,BG26,"")))</f>
        <v/>
      </c>
      <c r="BH470" s="964" t="str" cm="1">
        <f t="array" ref="BH470">IF(AM470="","",IF(AQ470&lt;&gt;"","",IF(SUMPRODUCT(--(BM27:BM1509=BH26),--(BL27:BL1509&lt;&gt;""),--ISNUMBER(SEARCH(" "&amp;BL27:BL1509&amp;" ",AP470)))&gt;0,BH26,"")))</f>
        <v/>
      </c>
      <c r="BI470" s="964" t="str" cm="1">
        <f t="array" ref="BI470">IF(AM470="","",IF(AQ470&lt;&gt;"","",IF(SUMPRODUCT(--(BM27:BM1509=BI26),--(BL27:BL1509&lt;&gt;""),--ISNUMBER(SEARCH(" "&amp;BL27:BL1509&amp;" ",AP470)))&gt;0,BI26,"")))</f>
        <v/>
      </c>
      <c r="BJ470" s="964" t="str" cm="1">
        <f t="array" ref="BJ470">IF(AM470="","",IF(AS470&lt;&gt;"",BJ26,IF(AR470&lt;&gt;"","",IF(AQ470&lt;&gt;"","",IF(SUMPRODUCT(--(BM27:BM1509=BJ26),--(BL27:BL1509&lt;&gt;""),--ISNUMBER(SEARCH(" "&amp;BL27:BL1509&amp;" ",AP470)))&gt;0,BJ26,"")))))</f>
        <v/>
      </c>
      <c r="BL470" s="964" t="s">
        <v>2413</v>
      </c>
      <c r="BM470" s="964" t="s">
        <v>1597</v>
      </c>
      <c r="CM470" s="49">
        <v>1</v>
      </c>
    </row>
    <row r="471" spans="4:91" ht="30" customHeight="1">
      <c r="D471" s="674"/>
      <c r="E471" s="680"/>
      <c r="F471" s="681"/>
      <c r="G471" s="680"/>
      <c r="H471" s="682"/>
      <c r="I471" s="891"/>
      <c r="J471" s="892"/>
      <c r="K471" s="745"/>
      <c r="L471" s="893"/>
      <c r="M471" s="894"/>
      <c r="N471" s="895"/>
      <c r="O471" s="896"/>
      <c r="P471" s="137"/>
      <c r="Q471" s="897"/>
      <c r="R471" s="751"/>
      <c r="S471" s="898"/>
      <c r="T471" s="753"/>
      <c r="U471" s="899"/>
      <c r="V471" s="900"/>
      <c r="W471" s="756"/>
      <c r="X471" s="764"/>
      <c r="AB471" s="65"/>
      <c r="AC471" s="984" t="str">
        <f t="shared" si="89"/>
        <v/>
      </c>
      <c r="AD471" s="982"/>
      <c r="AF471" s="963" t="str">
        <f>IF(AG471="","",COUNTIF(AG27:AG471,"&lt;&gt;"))</f>
        <v/>
      </c>
      <c r="AG471" s="958" t="str" cm="1">
        <f t="array" ref="AG471">IF(AK471="","",IF(LEN(AK471)&lt;=MAX(10,AF22),AK471,IFERROR(LEFT(AK471,LOOKUP(2,1/(MID(AK471,ROW(10:509),1)=" ")/(ROW(10:509)&lt;=MAX(10,AF22)),ROW(10:509))-1),LEFT(AK471,MAX(10,AF22)))))</f>
        <v/>
      </c>
      <c r="AH471" s="963" t="str">
        <f t="shared" si="90"/>
        <v/>
      </c>
      <c r="AI471" s="963" t="str">
        <f t="shared" si="91"/>
        <v/>
      </c>
      <c r="AJ471" s="964" t="str">
        <f>IF(AL470&lt;&gt;"",AJ470,IF(AJ470&lt;MAX(Z27:Z326),AJ470+1,""))</f>
        <v/>
      </c>
      <c r="AK471" s="965" t="str">
        <f>IF(AJ471="","",IF(AL470&lt;&gt;"",AL470,INDEX(AD27:AD326,MATCH(AJ471,Z27:Z326,0))))</f>
        <v/>
      </c>
      <c r="AL471" s="965" t="str">
        <f t="shared" si="92"/>
        <v/>
      </c>
      <c r="AM471" s="966" t="str">
        <f t="shared" si="93"/>
        <v/>
      </c>
      <c r="AN471" s="967" t="str">
        <f t="shared" si="94"/>
        <v/>
      </c>
      <c r="AO471" s="967" t="str">
        <f t="shared" si="95"/>
        <v/>
      </c>
      <c r="AP471" s="966" t="str">
        <f t="shared" si="96"/>
        <v/>
      </c>
      <c r="AQ471" s="967" t="str">
        <f>IF(AM471="","",IF(COUNTIF(BO27:BO309,TRIM(AP471))&gt;0,"EXCLUSION EXACTE",""))</f>
        <v/>
      </c>
      <c r="AR471" s="967" t="str" cm="1">
        <f t="array" ref="AR471">IF(AM471="","",IF(SUMPRODUCT(--(BO27:BO309&lt;&gt;""),--ISNUMBER(SEARCH(" "&amp;BO27:BO309&amp;" ",AP471)))&gt;0,"BLOQUE MOLLUSQUES",""))</f>
        <v/>
      </c>
      <c r="AS471" s="967" t="str" cm="1">
        <f t="array" ref="AS471">IF(AM471="","",IF(SUMPRODUCT(--(BS27:BS309&lt;&gt;""),--ISNUMBER(SEARCH(" "&amp;BS27:BS309&amp;" ",AP471)))&gt;0,"FORCE MOLLUSQUES",""))</f>
        <v/>
      </c>
      <c r="AT471" s="966" t="str">
        <f t="shared" si="97"/>
        <v/>
      </c>
      <c r="AU471" s="966" t="str">
        <f t="shared" si="99"/>
        <v/>
      </c>
      <c r="AV471" s="967" t="str">
        <f t="shared" si="98"/>
        <v/>
      </c>
      <c r="AW471" s="967" t="str" cm="1">
        <f t="array" ref="AW471">IF(AM471="","",IF(AQ471&lt;&gt;"","",IF(SUMPRODUCT(--(BM27:BM1509=AW26),--(BL27:BL1509&lt;&gt;""),--ISNUMBER(SEARCH(" "&amp;BL27:BL1509&amp;" ",AP471)))&gt;0,AW26,"")))</f>
        <v/>
      </c>
      <c r="AX471" s="967" t="str" cm="1">
        <f t="array" ref="AX471">IF(AM471="","",IF(AQ471&lt;&gt;"","",IF(SUMPRODUCT(--(BM27:BM1509=AX26),--(BL27:BL1509&lt;&gt;""),--ISNUMBER(SEARCH(" "&amp;BL27:BL1509&amp;" ",AP471)))&gt;0,AX26,"")))</f>
        <v/>
      </c>
      <c r="AY471" s="967" t="str" cm="1">
        <f t="array" ref="AY471">IF(AM471="","",IF(AQ471&lt;&gt;"","",IF(SUMPRODUCT(--(BM27:BM1509=AY26),--(BL27:BL1509&lt;&gt;""),--ISNUMBER(SEARCH(" "&amp;BL27:BL1509&amp;" ",AP471)))&gt;0,AY26,"")))</f>
        <v/>
      </c>
      <c r="AZ471" s="967" t="str" cm="1">
        <f t="array" ref="AZ471">IF(AM471="","",IF(AQ471&lt;&gt;"","",IF(SUMPRODUCT(--(BM27:BM1509=AZ26),--(BL27:BL1509&lt;&gt;""),--ISNUMBER(SEARCH(" "&amp;BL27:BL1509&amp;" ",AP471)))&gt;0,AZ26,"")))</f>
        <v/>
      </c>
      <c r="BA471" s="967" t="str" cm="1">
        <f t="array" ref="BA471">IF(AM471="","",IF(AQ471&lt;&gt;"","",IF(SUMPRODUCT(--(BM27:BM1509=BA26),--(BL27:BL1509&lt;&gt;""),--ISNUMBER(SEARCH(" "&amp;BL27:BL1509&amp;" ",AP471)))&gt;0,BA26,"")))</f>
        <v/>
      </c>
      <c r="BB471" s="967" t="str" cm="1">
        <f t="array" ref="BB471">IF(AM471="","",IF(AQ471&lt;&gt;"","",IF(SUMPRODUCT(--(BM27:BM1509=BB26),--(BL27:BL1509&lt;&gt;""),--ISNUMBER(SEARCH(" "&amp;BL27:BL1509&amp;" ",AP471)))&gt;0,BB26,"")))</f>
        <v/>
      </c>
      <c r="BC471" s="967" t="str" cm="1">
        <f t="array" ref="BC471">IF(AM471="","",IF(AQ471&lt;&gt;"","",IF(SUMPRODUCT(--(BM27:BM1509=BC26),--(BL27:BL1509&lt;&gt;""),--ISNUMBER(SEARCH(" "&amp;BL27:BL1509&amp;" ",AP471)))&gt;0,BC26,"")))</f>
        <v/>
      </c>
      <c r="BD471" s="967" t="str" cm="1">
        <f t="array" ref="BD471">IF(AM471="","",IF(AQ471&lt;&gt;"","",IF(SUMPRODUCT(--(BM27:BM1509=BD26),--(BL27:BL1509&lt;&gt;""),--ISNUMBER(SEARCH(" "&amp;BL27:BL1509&amp;" ",AP471)))&gt;0,BD26,"")))</f>
        <v/>
      </c>
      <c r="BE471" s="967" t="str" cm="1">
        <f t="array" ref="BE471">IF(AM471="","",IF(AQ471&lt;&gt;"","",IF(SUMPRODUCT(--(BM27:BM1509=BE26),--(BL27:BL1509&lt;&gt;""),--ISNUMBER(SEARCH(" "&amp;BL27:BL1509&amp;" ",AP471)))&gt;0,BE26,"")))</f>
        <v/>
      </c>
      <c r="BF471" s="967" t="str" cm="1">
        <f t="array" ref="BF471">IF(AM471="","",IF(AQ471&lt;&gt;"","",IF(SUMPRODUCT(--(BM27:BM1509=BF26),--(BL27:BL1509&lt;&gt;""),--ISNUMBER(SEARCH(" "&amp;BL27:BL1509&amp;" ",AP471)))&gt;0,BF26,"")))</f>
        <v/>
      </c>
      <c r="BG471" s="967" t="str" cm="1">
        <f t="array" ref="BG471">IF(AM471="","",IF(AQ471&lt;&gt;"","",IF(SUMPRODUCT(--(BM27:BM1509=BG26),--(BL27:BL1509&lt;&gt;""),--ISNUMBER(SEARCH(" "&amp;BL27:BL1509&amp;" ",AP471)))&gt;0,BG26,"")))</f>
        <v/>
      </c>
      <c r="BH471" s="967" t="str" cm="1">
        <f t="array" ref="BH471">IF(AM471="","",IF(AQ471&lt;&gt;"","",IF(SUMPRODUCT(--(BM27:BM1509=BH26),--(BL27:BL1509&lt;&gt;""),--ISNUMBER(SEARCH(" "&amp;BL27:BL1509&amp;" ",AP471)))&gt;0,BH26,"")))</f>
        <v/>
      </c>
      <c r="BI471" s="967" t="str" cm="1">
        <f t="array" ref="BI471">IF(AM471="","",IF(AQ471&lt;&gt;"","",IF(SUMPRODUCT(--(BM27:BM1509=BI26),--(BL27:BL1509&lt;&gt;""),--ISNUMBER(SEARCH(" "&amp;BL27:BL1509&amp;" ",AP471)))&gt;0,BI26,"")))</f>
        <v/>
      </c>
      <c r="BJ471" s="967" t="str" cm="1">
        <f t="array" ref="BJ471">IF(AM471="","",IF(AS471&lt;&gt;"",BJ26,IF(AR471&lt;&gt;"","",IF(AQ471&lt;&gt;"","",IF(SUMPRODUCT(--(BM27:BM1509=BJ26),--(BL27:BL1509&lt;&gt;""),--ISNUMBER(SEARCH(" "&amp;BL27:BL1509&amp;" ",AP471)))&gt;0,BJ26,"")))))</f>
        <v/>
      </c>
      <c r="BL471" s="968" t="s">
        <v>2414</v>
      </c>
      <c r="BM471" s="968" t="s">
        <v>1597</v>
      </c>
      <c r="CM471" s="49">
        <v>1</v>
      </c>
    </row>
    <row r="472" spans="4:91" ht="30" customHeight="1">
      <c r="D472" s="674"/>
      <c r="E472" s="680"/>
      <c r="F472" s="681"/>
      <c r="G472" s="680"/>
      <c r="H472" s="682"/>
      <c r="I472" s="891"/>
      <c r="J472" s="892"/>
      <c r="K472" s="745"/>
      <c r="L472" s="893"/>
      <c r="M472" s="894"/>
      <c r="N472" s="895"/>
      <c r="O472" s="896"/>
      <c r="P472" s="137"/>
      <c r="Q472" s="897"/>
      <c r="R472" s="751"/>
      <c r="S472" s="898"/>
      <c r="T472" s="753"/>
      <c r="U472" s="899"/>
      <c r="V472" s="900"/>
      <c r="W472" s="756"/>
      <c r="X472" s="764"/>
      <c r="AB472" s="65"/>
      <c r="AC472" s="984" t="str">
        <f t="shared" si="89"/>
        <v/>
      </c>
      <c r="AD472" s="982"/>
      <c r="AF472" s="964" t="str">
        <f>IF(AG472="","",COUNTIF(AG27:AG472,"&lt;&gt;"))</f>
        <v/>
      </c>
      <c r="AG472" s="965" t="str" cm="1">
        <f t="array" ref="AG472">IF(AK472="","",IF(LEN(AK472)&lt;=MAX(10,AF22),AK472,IFERROR(LEFT(AK472,LOOKUP(2,1/(MID(AK472,ROW(10:509),1)=" ")/(ROW(10:509)&lt;=MAX(10,AF22)),ROW(10:509))-1),LEFT(AK472,MAX(10,AF22)))))</f>
        <v/>
      </c>
      <c r="AH472" s="964" t="str">
        <f t="shared" si="90"/>
        <v/>
      </c>
      <c r="AI472" s="964" t="str">
        <f t="shared" si="91"/>
        <v/>
      </c>
      <c r="AJ472" s="964" t="str">
        <f>IF(AL471&lt;&gt;"",AJ471,IF(AJ471&lt;MAX(Z27:Z326),AJ471+1,""))</f>
        <v/>
      </c>
      <c r="AK472" s="965" t="str">
        <f>IF(AJ472="","",IF(AL471&lt;&gt;"",AL471,INDEX(AD27:AD326,MATCH(AJ472,Z27:Z326,0))))</f>
        <v/>
      </c>
      <c r="AL472" s="965" t="str">
        <f t="shared" si="92"/>
        <v/>
      </c>
      <c r="AM472" s="965" t="str">
        <f t="shared" si="93"/>
        <v/>
      </c>
      <c r="AN472" s="964" t="str">
        <f t="shared" si="94"/>
        <v/>
      </c>
      <c r="AO472" s="964" t="str">
        <f t="shared" si="95"/>
        <v/>
      </c>
      <c r="AP472" s="965" t="str">
        <f t="shared" si="96"/>
        <v/>
      </c>
      <c r="AQ472" s="964" t="str">
        <f>IF(AM472="","",IF(COUNTIF(BO27:BO309,TRIM(AP472))&gt;0,"EXCLUSION EXACTE",""))</f>
        <v/>
      </c>
      <c r="AR472" s="964" t="str" cm="1">
        <f t="array" ref="AR472">IF(AM472="","",IF(SUMPRODUCT(--(BO27:BO309&lt;&gt;""),--ISNUMBER(SEARCH(" "&amp;BO27:BO309&amp;" ",AP472)))&gt;0,"BLOQUE MOLLUSQUES",""))</f>
        <v/>
      </c>
      <c r="AS472" s="964" t="str" cm="1">
        <f t="array" ref="AS472">IF(AM472="","",IF(SUMPRODUCT(--(BS27:BS309&lt;&gt;""),--ISNUMBER(SEARCH(" "&amp;BS27:BS309&amp;" ",AP472)))&gt;0,"FORCE MOLLUSQUES",""))</f>
        <v/>
      </c>
      <c r="AT472" s="965" t="str">
        <f t="shared" si="97"/>
        <v/>
      </c>
      <c r="AU472" s="965" t="str">
        <f t="shared" si="99"/>
        <v/>
      </c>
      <c r="AV472" s="964" t="str">
        <f t="shared" si="98"/>
        <v/>
      </c>
      <c r="AW472" s="964" t="str" cm="1">
        <f t="array" ref="AW472">IF(AM472="","",IF(AQ472&lt;&gt;"","",IF(SUMPRODUCT(--(BM27:BM1509=AW26),--(BL27:BL1509&lt;&gt;""),--ISNUMBER(SEARCH(" "&amp;BL27:BL1509&amp;" ",AP472)))&gt;0,AW26,"")))</f>
        <v/>
      </c>
      <c r="AX472" s="964" t="str" cm="1">
        <f t="array" ref="AX472">IF(AM472="","",IF(AQ472&lt;&gt;"","",IF(SUMPRODUCT(--(BM27:BM1509=AX26),--(BL27:BL1509&lt;&gt;""),--ISNUMBER(SEARCH(" "&amp;BL27:BL1509&amp;" ",AP472)))&gt;0,AX26,"")))</f>
        <v/>
      </c>
      <c r="AY472" s="964" t="str" cm="1">
        <f t="array" ref="AY472">IF(AM472="","",IF(AQ472&lt;&gt;"","",IF(SUMPRODUCT(--(BM27:BM1509=AY26),--(BL27:BL1509&lt;&gt;""),--ISNUMBER(SEARCH(" "&amp;BL27:BL1509&amp;" ",AP472)))&gt;0,AY26,"")))</f>
        <v/>
      </c>
      <c r="AZ472" s="964" t="str" cm="1">
        <f t="array" ref="AZ472">IF(AM472="","",IF(AQ472&lt;&gt;"","",IF(SUMPRODUCT(--(BM27:BM1509=AZ26),--(BL27:BL1509&lt;&gt;""),--ISNUMBER(SEARCH(" "&amp;BL27:BL1509&amp;" ",AP472)))&gt;0,AZ26,"")))</f>
        <v/>
      </c>
      <c r="BA472" s="964" t="str" cm="1">
        <f t="array" ref="BA472">IF(AM472="","",IF(AQ472&lt;&gt;"","",IF(SUMPRODUCT(--(BM27:BM1509=BA26),--(BL27:BL1509&lt;&gt;""),--ISNUMBER(SEARCH(" "&amp;BL27:BL1509&amp;" ",AP472)))&gt;0,BA26,"")))</f>
        <v/>
      </c>
      <c r="BB472" s="964" t="str" cm="1">
        <f t="array" ref="BB472">IF(AM472="","",IF(AQ472&lt;&gt;"","",IF(SUMPRODUCT(--(BM27:BM1509=BB26),--(BL27:BL1509&lt;&gt;""),--ISNUMBER(SEARCH(" "&amp;BL27:BL1509&amp;" ",AP472)))&gt;0,BB26,"")))</f>
        <v/>
      </c>
      <c r="BC472" s="964" t="str" cm="1">
        <f t="array" ref="BC472">IF(AM472="","",IF(AQ472&lt;&gt;"","",IF(SUMPRODUCT(--(BM27:BM1509=BC26),--(BL27:BL1509&lt;&gt;""),--ISNUMBER(SEARCH(" "&amp;BL27:BL1509&amp;" ",AP472)))&gt;0,BC26,"")))</f>
        <v/>
      </c>
      <c r="BD472" s="964" t="str" cm="1">
        <f t="array" ref="BD472">IF(AM472="","",IF(AQ472&lt;&gt;"","",IF(SUMPRODUCT(--(BM27:BM1509=BD26),--(BL27:BL1509&lt;&gt;""),--ISNUMBER(SEARCH(" "&amp;BL27:BL1509&amp;" ",AP472)))&gt;0,BD26,"")))</f>
        <v/>
      </c>
      <c r="BE472" s="964" t="str" cm="1">
        <f t="array" ref="BE472">IF(AM472="","",IF(AQ472&lt;&gt;"","",IF(SUMPRODUCT(--(BM27:BM1509=BE26),--(BL27:BL1509&lt;&gt;""),--ISNUMBER(SEARCH(" "&amp;BL27:BL1509&amp;" ",AP472)))&gt;0,BE26,"")))</f>
        <v/>
      </c>
      <c r="BF472" s="964" t="str" cm="1">
        <f t="array" ref="BF472">IF(AM472="","",IF(AQ472&lt;&gt;"","",IF(SUMPRODUCT(--(BM27:BM1509=BF26),--(BL27:BL1509&lt;&gt;""),--ISNUMBER(SEARCH(" "&amp;BL27:BL1509&amp;" ",AP472)))&gt;0,BF26,"")))</f>
        <v/>
      </c>
      <c r="BG472" s="964" t="str" cm="1">
        <f t="array" ref="BG472">IF(AM472="","",IF(AQ472&lt;&gt;"","",IF(SUMPRODUCT(--(BM27:BM1509=BG26),--(BL27:BL1509&lt;&gt;""),--ISNUMBER(SEARCH(" "&amp;BL27:BL1509&amp;" ",AP472)))&gt;0,BG26,"")))</f>
        <v/>
      </c>
      <c r="BH472" s="964" t="str" cm="1">
        <f t="array" ref="BH472">IF(AM472="","",IF(AQ472&lt;&gt;"","",IF(SUMPRODUCT(--(BM27:BM1509=BH26),--(BL27:BL1509&lt;&gt;""),--ISNUMBER(SEARCH(" "&amp;BL27:BL1509&amp;" ",AP472)))&gt;0,BH26,"")))</f>
        <v/>
      </c>
      <c r="BI472" s="964" t="str" cm="1">
        <f t="array" ref="BI472">IF(AM472="","",IF(AQ472&lt;&gt;"","",IF(SUMPRODUCT(--(BM27:BM1509=BI26),--(BL27:BL1509&lt;&gt;""),--ISNUMBER(SEARCH(" "&amp;BL27:BL1509&amp;" ",AP472)))&gt;0,BI26,"")))</f>
        <v/>
      </c>
      <c r="BJ472" s="964" t="str" cm="1">
        <f t="array" ref="BJ472">IF(AM472="","",IF(AS472&lt;&gt;"",BJ26,IF(AR472&lt;&gt;"","",IF(AQ472&lt;&gt;"","",IF(SUMPRODUCT(--(BM27:BM1509=BJ26),--(BL27:BL1509&lt;&gt;""),--ISNUMBER(SEARCH(" "&amp;BL27:BL1509&amp;" ",AP472)))&gt;0,BJ26,"")))))</f>
        <v/>
      </c>
      <c r="BL472" s="964" t="s">
        <v>254</v>
      </c>
      <c r="BM472" s="964" t="s">
        <v>1597</v>
      </c>
      <c r="CM472" s="49">
        <v>1</v>
      </c>
    </row>
    <row r="473" spans="4:91" ht="30" customHeight="1">
      <c r="D473" s="674"/>
      <c r="E473" s="680"/>
      <c r="F473" s="681"/>
      <c r="G473" s="680"/>
      <c r="H473" s="682"/>
      <c r="I473" s="891"/>
      <c r="J473" s="892"/>
      <c r="K473" s="745"/>
      <c r="L473" s="893"/>
      <c r="M473" s="894"/>
      <c r="N473" s="895"/>
      <c r="O473" s="896"/>
      <c r="P473" s="137"/>
      <c r="Q473" s="897"/>
      <c r="R473" s="751"/>
      <c r="S473" s="898"/>
      <c r="T473" s="753"/>
      <c r="U473" s="899"/>
      <c r="V473" s="900"/>
      <c r="W473" s="756"/>
      <c r="X473" s="764"/>
      <c r="AB473" s="65"/>
      <c r="AC473" s="984" t="str">
        <f t="shared" si="89"/>
        <v/>
      </c>
      <c r="AD473" s="982"/>
      <c r="AF473" s="963" t="str">
        <f>IF(AG473="","",COUNTIF(AG27:AG473,"&lt;&gt;"))</f>
        <v/>
      </c>
      <c r="AG473" s="958" t="str" cm="1">
        <f t="array" ref="AG473">IF(AK473="","",IF(LEN(AK473)&lt;=MAX(10,AF22),AK473,IFERROR(LEFT(AK473,LOOKUP(2,1/(MID(AK473,ROW(10:509),1)=" ")/(ROW(10:509)&lt;=MAX(10,AF22)),ROW(10:509))-1),LEFT(AK473,MAX(10,AF22)))))</f>
        <v/>
      </c>
      <c r="AH473" s="963" t="str">
        <f t="shared" si="90"/>
        <v/>
      </c>
      <c r="AI473" s="963" t="str">
        <f t="shared" si="91"/>
        <v/>
      </c>
      <c r="AJ473" s="964" t="str">
        <f>IF(AL472&lt;&gt;"",AJ472,IF(AJ472&lt;MAX(Z27:Z326),AJ472+1,""))</f>
        <v/>
      </c>
      <c r="AK473" s="965" t="str">
        <f>IF(AJ473="","",IF(AL472&lt;&gt;"",AL472,INDEX(AD27:AD326,MATCH(AJ473,Z27:Z326,0))))</f>
        <v/>
      </c>
      <c r="AL473" s="965" t="str">
        <f t="shared" si="92"/>
        <v/>
      </c>
      <c r="AM473" s="966" t="str">
        <f t="shared" si="93"/>
        <v/>
      </c>
      <c r="AN473" s="967" t="str">
        <f t="shared" si="94"/>
        <v/>
      </c>
      <c r="AO473" s="967" t="str">
        <f t="shared" si="95"/>
        <v/>
      </c>
      <c r="AP473" s="966" t="str">
        <f t="shared" si="96"/>
        <v/>
      </c>
      <c r="AQ473" s="967" t="str">
        <f>IF(AM473="","",IF(COUNTIF(BO27:BO309,TRIM(AP473))&gt;0,"EXCLUSION EXACTE",""))</f>
        <v/>
      </c>
      <c r="AR473" s="967" t="str" cm="1">
        <f t="array" ref="AR473">IF(AM473="","",IF(SUMPRODUCT(--(BO27:BO309&lt;&gt;""),--ISNUMBER(SEARCH(" "&amp;BO27:BO309&amp;" ",AP473)))&gt;0,"BLOQUE MOLLUSQUES",""))</f>
        <v/>
      </c>
      <c r="AS473" s="967" t="str" cm="1">
        <f t="array" ref="AS473">IF(AM473="","",IF(SUMPRODUCT(--(BS27:BS309&lt;&gt;""),--ISNUMBER(SEARCH(" "&amp;BS27:BS309&amp;" ",AP473)))&gt;0,"FORCE MOLLUSQUES",""))</f>
        <v/>
      </c>
      <c r="AT473" s="966" t="str">
        <f t="shared" si="97"/>
        <v/>
      </c>
      <c r="AU473" s="966" t="str">
        <f t="shared" si="99"/>
        <v/>
      </c>
      <c r="AV473" s="967" t="str">
        <f t="shared" si="98"/>
        <v/>
      </c>
      <c r="AW473" s="967" t="str" cm="1">
        <f t="array" ref="AW473">IF(AM473="","",IF(AQ473&lt;&gt;"","",IF(SUMPRODUCT(--(BM27:BM1509=AW26),--(BL27:BL1509&lt;&gt;""),--ISNUMBER(SEARCH(" "&amp;BL27:BL1509&amp;" ",AP473)))&gt;0,AW26,"")))</f>
        <v/>
      </c>
      <c r="AX473" s="967" t="str" cm="1">
        <f t="array" ref="AX473">IF(AM473="","",IF(AQ473&lt;&gt;"","",IF(SUMPRODUCT(--(BM27:BM1509=AX26),--(BL27:BL1509&lt;&gt;""),--ISNUMBER(SEARCH(" "&amp;BL27:BL1509&amp;" ",AP473)))&gt;0,AX26,"")))</f>
        <v/>
      </c>
      <c r="AY473" s="967" t="str" cm="1">
        <f t="array" ref="AY473">IF(AM473="","",IF(AQ473&lt;&gt;"","",IF(SUMPRODUCT(--(BM27:BM1509=AY26),--(BL27:BL1509&lt;&gt;""),--ISNUMBER(SEARCH(" "&amp;BL27:BL1509&amp;" ",AP473)))&gt;0,AY26,"")))</f>
        <v/>
      </c>
      <c r="AZ473" s="967" t="str" cm="1">
        <f t="array" ref="AZ473">IF(AM473="","",IF(AQ473&lt;&gt;"","",IF(SUMPRODUCT(--(BM27:BM1509=AZ26),--(BL27:BL1509&lt;&gt;""),--ISNUMBER(SEARCH(" "&amp;BL27:BL1509&amp;" ",AP473)))&gt;0,AZ26,"")))</f>
        <v/>
      </c>
      <c r="BA473" s="967" t="str" cm="1">
        <f t="array" ref="BA473">IF(AM473="","",IF(AQ473&lt;&gt;"","",IF(SUMPRODUCT(--(BM27:BM1509=BA26),--(BL27:BL1509&lt;&gt;""),--ISNUMBER(SEARCH(" "&amp;BL27:BL1509&amp;" ",AP473)))&gt;0,BA26,"")))</f>
        <v/>
      </c>
      <c r="BB473" s="967" t="str" cm="1">
        <f t="array" ref="BB473">IF(AM473="","",IF(AQ473&lt;&gt;"","",IF(SUMPRODUCT(--(BM27:BM1509=BB26),--(BL27:BL1509&lt;&gt;""),--ISNUMBER(SEARCH(" "&amp;BL27:BL1509&amp;" ",AP473)))&gt;0,BB26,"")))</f>
        <v/>
      </c>
      <c r="BC473" s="967" t="str" cm="1">
        <f t="array" ref="BC473">IF(AM473="","",IF(AQ473&lt;&gt;"","",IF(SUMPRODUCT(--(BM27:BM1509=BC26),--(BL27:BL1509&lt;&gt;""),--ISNUMBER(SEARCH(" "&amp;BL27:BL1509&amp;" ",AP473)))&gt;0,BC26,"")))</f>
        <v/>
      </c>
      <c r="BD473" s="967" t="str" cm="1">
        <f t="array" ref="BD473">IF(AM473="","",IF(AQ473&lt;&gt;"","",IF(SUMPRODUCT(--(BM27:BM1509=BD26),--(BL27:BL1509&lt;&gt;""),--ISNUMBER(SEARCH(" "&amp;BL27:BL1509&amp;" ",AP473)))&gt;0,BD26,"")))</f>
        <v/>
      </c>
      <c r="BE473" s="967" t="str" cm="1">
        <f t="array" ref="BE473">IF(AM473="","",IF(AQ473&lt;&gt;"","",IF(SUMPRODUCT(--(BM27:BM1509=BE26),--(BL27:BL1509&lt;&gt;""),--ISNUMBER(SEARCH(" "&amp;BL27:BL1509&amp;" ",AP473)))&gt;0,BE26,"")))</f>
        <v/>
      </c>
      <c r="BF473" s="967" t="str" cm="1">
        <f t="array" ref="BF473">IF(AM473="","",IF(AQ473&lt;&gt;"","",IF(SUMPRODUCT(--(BM27:BM1509=BF26),--(BL27:BL1509&lt;&gt;""),--ISNUMBER(SEARCH(" "&amp;BL27:BL1509&amp;" ",AP473)))&gt;0,BF26,"")))</f>
        <v/>
      </c>
      <c r="BG473" s="967" t="str" cm="1">
        <f t="array" ref="BG473">IF(AM473="","",IF(AQ473&lt;&gt;"","",IF(SUMPRODUCT(--(BM27:BM1509=BG26),--(BL27:BL1509&lt;&gt;""),--ISNUMBER(SEARCH(" "&amp;BL27:BL1509&amp;" ",AP473)))&gt;0,BG26,"")))</f>
        <v/>
      </c>
      <c r="BH473" s="967" t="str" cm="1">
        <f t="array" ref="BH473">IF(AM473="","",IF(AQ473&lt;&gt;"","",IF(SUMPRODUCT(--(BM27:BM1509=BH26),--(BL27:BL1509&lt;&gt;""),--ISNUMBER(SEARCH(" "&amp;BL27:BL1509&amp;" ",AP473)))&gt;0,BH26,"")))</f>
        <v/>
      </c>
      <c r="BI473" s="967" t="str" cm="1">
        <f t="array" ref="BI473">IF(AM473="","",IF(AQ473&lt;&gt;"","",IF(SUMPRODUCT(--(BM27:BM1509=BI26),--(BL27:BL1509&lt;&gt;""),--ISNUMBER(SEARCH(" "&amp;BL27:BL1509&amp;" ",AP473)))&gt;0,BI26,"")))</f>
        <v/>
      </c>
      <c r="BJ473" s="967" t="str" cm="1">
        <f t="array" ref="BJ473">IF(AM473="","",IF(AS473&lt;&gt;"",BJ26,IF(AR473&lt;&gt;"","",IF(AQ473&lt;&gt;"","",IF(SUMPRODUCT(--(BM27:BM1509=BJ26),--(BL27:BL1509&lt;&gt;""),--ISNUMBER(SEARCH(" "&amp;BL27:BL1509&amp;" ",AP473)))&gt;0,BJ26,"")))))</f>
        <v/>
      </c>
      <c r="BL473" s="968" t="s">
        <v>2415</v>
      </c>
      <c r="BM473" s="968" t="s">
        <v>1597</v>
      </c>
      <c r="CM473" s="49">
        <v>1</v>
      </c>
    </row>
    <row r="474" spans="4:91" ht="30" customHeight="1">
      <c r="D474" s="674"/>
      <c r="E474" s="680"/>
      <c r="F474" s="681"/>
      <c r="G474" s="680"/>
      <c r="H474" s="682"/>
      <c r="I474" s="891"/>
      <c r="J474" s="892"/>
      <c r="K474" s="745"/>
      <c r="L474" s="893"/>
      <c r="M474" s="894"/>
      <c r="N474" s="895"/>
      <c r="O474" s="896"/>
      <c r="P474" s="137"/>
      <c r="Q474" s="897"/>
      <c r="R474" s="751"/>
      <c r="S474" s="898"/>
      <c r="T474" s="753"/>
      <c r="U474" s="899"/>
      <c r="V474" s="900"/>
      <c r="W474" s="756"/>
      <c r="X474" s="764"/>
      <c r="AB474" s="65"/>
      <c r="AC474" s="984" t="str">
        <f t="shared" ref="AC474:AC537" si="100">AT474</f>
        <v/>
      </c>
      <c r="AD474" s="982"/>
      <c r="AF474" s="964" t="str">
        <f>IF(AG474="","",COUNTIF(AG27:AG474,"&lt;&gt;"))</f>
        <v/>
      </c>
      <c r="AG474" s="965" t="str" cm="1">
        <f t="array" ref="AG474">IF(AK474="","",IF(LEN(AK474)&lt;=MAX(10,AF22),AK474,IFERROR(LEFT(AK474,LOOKUP(2,1/(MID(AK474,ROW(10:509),1)=" ")/(ROW(10:509)&lt;=MAX(10,AF22)),ROW(10:509))-1),LEFT(AK474,MAX(10,AF22)))))</f>
        <v/>
      </c>
      <c r="AH474" s="964" t="str">
        <f t="shared" si="90"/>
        <v/>
      </c>
      <c r="AI474" s="964" t="str">
        <f t="shared" si="91"/>
        <v/>
      </c>
      <c r="AJ474" s="964" t="str">
        <f>IF(AL473&lt;&gt;"",AJ473,IF(AJ473&lt;MAX(Z27:Z326),AJ473+1,""))</f>
        <v/>
      </c>
      <c r="AK474" s="965" t="str">
        <f>IF(AJ474="","",IF(AL473&lt;&gt;"",AL473,INDEX(AD27:AD326,MATCH(AJ474,Z27:Z326,0))))</f>
        <v/>
      </c>
      <c r="AL474" s="965" t="str">
        <f t="shared" si="92"/>
        <v/>
      </c>
      <c r="AM474" s="965" t="str">
        <f t="shared" si="93"/>
        <v/>
      </c>
      <c r="AN474" s="964" t="str">
        <f t="shared" si="94"/>
        <v/>
      </c>
      <c r="AO474" s="964" t="str">
        <f t="shared" si="95"/>
        <v/>
      </c>
      <c r="AP474" s="965" t="str">
        <f t="shared" si="96"/>
        <v/>
      </c>
      <c r="AQ474" s="964" t="str">
        <f>IF(AM474="","",IF(COUNTIF(BO27:BO309,TRIM(AP474))&gt;0,"EXCLUSION EXACTE",""))</f>
        <v/>
      </c>
      <c r="AR474" s="964" t="str" cm="1">
        <f t="array" ref="AR474">IF(AM474="","",IF(SUMPRODUCT(--(BO27:BO309&lt;&gt;""),--ISNUMBER(SEARCH(" "&amp;BO27:BO309&amp;" ",AP474)))&gt;0,"BLOQUE MOLLUSQUES",""))</f>
        <v/>
      </c>
      <c r="AS474" s="964" t="str" cm="1">
        <f t="array" ref="AS474">IF(AM474="","",IF(SUMPRODUCT(--(BS27:BS309&lt;&gt;""),--ISNUMBER(SEARCH(" "&amp;BS27:BS309&amp;" ",AP474)))&gt;0,"FORCE MOLLUSQUES",""))</f>
        <v/>
      </c>
      <c r="AT474" s="965" t="str">
        <f t="shared" si="97"/>
        <v/>
      </c>
      <c r="AU474" s="965" t="str">
        <f t="shared" si="99"/>
        <v/>
      </c>
      <c r="AV474" s="964" t="str">
        <f t="shared" si="98"/>
        <v/>
      </c>
      <c r="AW474" s="964" t="str" cm="1">
        <f t="array" ref="AW474">IF(AM474="","",IF(AQ474&lt;&gt;"","",IF(SUMPRODUCT(--(BM27:BM1509=AW26),--(BL27:BL1509&lt;&gt;""),--ISNUMBER(SEARCH(" "&amp;BL27:BL1509&amp;" ",AP474)))&gt;0,AW26,"")))</f>
        <v/>
      </c>
      <c r="AX474" s="964" t="str" cm="1">
        <f t="array" ref="AX474">IF(AM474="","",IF(AQ474&lt;&gt;"","",IF(SUMPRODUCT(--(BM27:BM1509=AX26),--(BL27:BL1509&lt;&gt;""),--ISNUMBER(SEARCH(" "&amp;BL27:BL1509&amp;" ",AP474)))&gt;0,AX26,"")))</f>
        <v/>
      </c>
      <c r="AY474" s="964" t="str" cm="1">
        <f t="array" ref="AY474">IF(AM474="","",IF(AQ474&lt;&gt;"","",IF(SUMPRODUCT(--(BM27:BM1509=AY26),--(BL27:BL1509&lt;&gt;""),--ISNUMBER(SEARCH(" "&amp;BL27:BL1509&amp;" ",AP474)))&gt;0,AY26,"")))</f>
        <v/>
      </c>
      <c r="AZ474" s="964" t="str" cm="1">
        <f t="array" ref="AZ474">IF(AM474="","",IF(AQ474&lt;&gt;"","",IF(SUMPRODUCT(--(BM27:BM1509=AZ26),--(BL27:BL1509&lt;&gt;""),--ISNUMBER(SEARCH(" "&amp;BL27:BL1509&amp;" ",AP474)))&gt;0,AZ26,"")))</f>
        <v/>
      </c>
      <c r="BA474" s="964" t="str" cm="1">
        <f t="array" ref="BA474">IF(AM474="","",IF(AQ474&lt;&gt;"","",IF(SUMPRODUCT(--(BM27:BM1509=BA26),--(BL27:BL1509&lt;&gt;""),--ISNUMBER(SEARCH(" "&amp;BL27:BL1509&amp;" ",AP474)))&gt;0,BA26,"")))</f>
        <v/>
      </c>
      <c r="BB474" s="964" t="str" cm="1">
        <f t="array" ref="BB474">IF(AM474="","",IF(AQ474&lt;&gt;"","",IF(SUMPRODUCT(--(BM27:BM1509=BB26),--(BL27:BL1509&lt;&gt;""),--ISNUMBER(SEARCH(" "&amp;BL27:BL1509&amp;" ",AP474)))&gt;0,BB26,"")))</f>
        <v/>
      </c>
      <c r="BC474" s="964" t="str" cm="1">
        <f t="array" ref="BC474">IF(AM474="","",IF(AQ474&lt;&gt;"","",IF(SUMPRODUCT(--(BM27:BM1509=BC26),--(BL27:BL1509&lt;&gt;""),--ISNUMBER(SEARCH(" "&amp;BL27:BL1509&amp;" ",AP474)))&gt;0,BC26,"")))</f>
        <v/>
      </c>
      <c r="BD474" s="964" t="str" cm="1">
        <f t="array" ref="BD474">IF(AM474="","",IF(AQ474&lt;&gt;"","",IF(SUMPRODUCT(--(BM27:BM1509=BD26),--(BL27:BL1509&lt;&gt;""),--ISNUMBER(SEARCH(" "&amp;BL27:BL1509&amp;" ",AP474)))&gt;0,BD26,"")))</f>
        <v/>
      </c>
      <c r="BE474" s="964" t="str" cm="1">
        <f t="array" ref="BE474">IF(AM474="","",IF(AQ474&lt;&gt;"","",IF(SUMPRODUCT(--(BM27:BM1509=BE26),--(BL27:BL1509&lt;&gt;""),--ISNUMBER(SEARCH(" "&amp;BL27:BL1509&amp;" ",AP474)))&gt;0,BE26,"")))</f>
        <v/>
      </c>
      <c r="BF474" s="964" t="str" cm="1">
        <f t="array" ref="BF474">IF(AM474="","",IF(AQ474&lt;&gt;"","",IF(SUMPRODUCT(--(BM27:BM1509=BF26),--(BL27:BL1509&lt;&gt;""),--ISNUMBER(SEARCH(" "&amp;BL27:BL1509&amp;" ",AP474)))&gt;0,BF26,"")))</f>
        <v/>
      </c>
      <c r="BG474" s="964" t="str" cm="1">
        <f t="array" ref="BG474">IF(AM474="","",IF(AQ474&lt;&gt;"","",IF(SUMPRODUCT(--(BM27:BM1509=BG26),--(BL27:BL1509&lt;&gt;""),--ISNUMBER(SEARCH(" "&amp;BL27:BL1509&amp;" ",AP474)))&gt;0,BG26,"")))</f>
        <v/>
      </c>
      <c r="BH474" s="964" t="str" cm="1">
        <f t="array" ref="BH474">IF(AM474="","",IF(AQ474&lt;&gt;"","",IF(SUMPRODUCT(--(BM27:BM1509=BH26),--(BL27:BL1509&lt;&gt;""),--ISNUMBER(SEARCH(" "&amp;BL27:BL1509&amp;" ",AP474)))&gt;0,BH26,"")))</f>
        <v/>
      </c>
      <c r="BI474" s="964" t="str" cm="1">
        <f t="array" ref="BI474">IF(AM474="","",IF(AQ474&lt;&gt;"","",IF(SUMPRODUCT(--(BM27:BM1509=BI26),--(BL27:BL1509&lt;&gt;""),--ISNUMBER(SEARCH(" "&amp;BL27:BL1509&amp;" ",AP474)))&gt;0,BI26,"")))</f>
        <v/>
      </c>
      <c r="BJ474" s="964" t="str" cm="1">
        <f t="array" ref="BJ474">IF(AM474="","",IF(AS474&lt;&gt;"",BJ26,IF(AR474&lt;&gt;"","",IF(AQ474&lt;&gt;"","",IF(SUMPRODUCT(--(BM27:BM1509=BJ26),--(BL27:BL1509&lt;&gt;""),--ISNUMBER(SEARCH(" "&amp;BL27:BL1509&amp;" ",AP474)))&gt;0,BJ26,"")))))</f>
        <v/>
      </c>
      <c r="BL474" s="964" t="s">
        <v>578</v>
      </c>
      <c r="BM474" s="964" t="s">
        <v>1597</v>
      </c>
      <c r="CM474" s="49">
        <v>1</v>
      </c>
    </row>
    <row r="475" spans="4:91" ht="30" customHeight="1">
      <c r="D475" s="674"/>
      <c r="E475" s="680"/>
      <c r="F475" s="681"/>
      <c r="G475" s="680"/>
      <c r="H475" s="682"/>
      <c r="I475" s="891"/>
      <c r="J475" s="892"/>
      <c r="K475" s="745"/>
      <c r="L475" s="893"/>
      <c r="M475" s="894"/>
      <c r="N475" s="895"/>
      <c r="O475" s="896"/>
      <c r="P475" s="137"/>
      <c r="Q475" s="897"/>
      <c r="R475" s="751"/>
      <c r="S475" s="898"/>
      <c r="T475" s="753"/>
      <c r="U475" s="899"/>
      <c r="V475" s="900"/>
      <c r="W475" s="756"/>
      <c r="X475" s="764"/>
      <c r="AB475" s="65"/>
      <c r="AC475" s="984" t="str">
        <f t="shared" si="100"/>
        <v/>
      </c>
      <c r="AD475" s="982"/>
      <c r="AF475" s="963" t="str">
        <f>IF(AG475="","",COUNTIF(AG27:AG475,"&lt;&gt;"))</f>
        <v/>
      </c>
      <c r="AG475" s="958" t="str" cm="1">
        <f t="array" ref="AG475">IF(AK475="","",IF(LEN(AK475)&lt;=MAX(10,AF22),AK475,IFERROR(LEFT(AK475,LOOKUP(2,1/(MID(AK475,ROW(10:509),1)=" ")/(ROW(10:509)&lt;=MAX(10,AF22)),ROW(10:509))-1),LEFT(AK475,MAX(10,AF22)))))</f>
        <v/>
      </c>
      <c r="AH475" s="963" t="str">
        <f t="shared" ref="AH475:AH538" si="101">IF(AG475="","",LEN(AG475))</f>
        <v/>
      </c>
      <c r="AI475" s="963" t="str">
        <f t="shared" ref="AI475:AI538" si="102">IF(AG475="","",AJ475)</f>
        <v/>
      </c>
      <c r="AJ475" s="964" t="str">
        <f>IF(AL474&lt;&gt;"",AJ474,IF(AJ474&lt;MAX(Z27:Z326),AJ474+1,""))</f>
        <v/>
      </c>
      <c r="AK475" s="965" t="str">
        <f>IF(AJ475="","",IF(AL474&lt;&gt;"",AL474,INDEX(AD27:AD326,MATCH(AJ475,Z27:Z326,0))))</f>
        <v/>
      </c>
      <c r="AL475" s="965" t="str">
        <f t="shared" ref="AL475:AL538" si="103">IF(AK475="","",IF(LEN(AK475)&lt;=LEN(AG475),"",TRIM(MID(AK475,LEN(AG475)+1,9999))))</f>
        <v/>
      </c>
      <c r="AM475" s="966" t="str">
        <f t="shared" ref="AM475:AM538" si="104">IF(AG475="","",AG475)</f>
        <v/>
      </c>
      <c r="AN475" s="967" t="str">
        <f t="shared" ref="AN475:AN538" si="105">IF(AM475="","",LOWER(CLEAN(SUBSTITUTE(SUBSTITUTE(SUBSTITUTE(AM475,CHAR(160)," "),CHAR(10)," "),CHAR(13)," "))))</f>
        <v/>
      </c>
      <c r="AO475" s="967" t="str">
        <f t="shared" ref="AO475:AO538" si="106">IF(AM475="","",SUBSTITUTE(SUBSTITUTE(SUBSTITUTE(SUBSTITUTE(SUBSTITUTE(SUBSTITUTE(SUBSTITUTE(SUBSTITUTE(SUBSTITUTE(SUBSTITUTE(SUBSTITUTE(SUBSTITUTE(SUBSTITUTE(SUBSTITUTE(SUBSTITUTE(SUBSTITUTE(SUBSTITUTE(SUBSTITUTE(SUBSTITUTE(SUBSTITUTE(SUBSTITUTE(SUBSTITUTE(SUBSTITUTE(AN475,"à","a"),"â","a"),"ä","a"),"á","a"),"ç","c"),"œ","oe"),"æ","ae"),"é","e"),"è","e"),"ê","e"),"ë","e"),"í","i"),"î","i"),"ï","i"),"ì","i"),"ô","o"),"ö","o"),"ó","o"),"ò","o"),"ù","u"),"û","u"),"ü","u"),"ñ","n"))</f>
        <v/>
      </c>
      <c r="AP475" s="966" t="str">
        <f t="shared" ref="AP475:AP538" si="107">IF(AM475="","","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475,"’"," "),"."," "),","," "),";"," "),":"," "),"/"," "),"("," "),")"," "),"-"," "),"_"," "),"!"," "),"?"," "),"*"," "),"["," "),"]"," "),"{"," "),"}"," "),"&lt;"," "),"&gt;"," "),"="," "),"+"," "),"•"," "),"►"," "),"▼"," "),"▲"," "),"◄"," "),"«"," "),"»"," "),"“"," "),"”"," "),CHAR(39)," "),CHAR(34)," "),"  "," "),"  "," "),"  "," "),"  "," "))&amp;" ")</f>
        <v/>
      </c>
      <c r="AQ475" s="967" t="str">
        <f>IF(AM475="","",IF(COUNTIF(BO27:BO309,TRIM(AP475))&gt;0,"EXCLUSION EXACTE",""))</f>
        <v/>
      </c>
      <c r="AR475" s="967" t="str" cm="1">
        <f t="array" ref="AR475">IF(AM475="","",IF(SUMPRODUCT(--(BO27:BO309&lt;&gt;""),--ISNUMBER(SEARCH(" "&amp;BO27:BO309&amp;" ",AP475)))&gt;0,"BLOQUE MOLLUSQUES",""))</f>
        <v/>
      </c>
      <c r="AS475" s="967" t="str" cm="1">
        <f t="array" ref="AS475">IF(AM475="","",IF(SUMPRODUCT(--(BS27:BS309&lt;&gt;""),--ISNUMBER(SEARCH(" "&amp;BS27:BS309&amp;" ",AP475)))&gt;0,"FORCE MOLLUSQUES",""))</f>
        <v/>
      </c>
      <c r="AT475" s="966" t="str">
        <f t="shared" ref="AT475:AT538" si="108">IF(AM475="","",IF(COUNTIF(AW475:BJ475,"⚠*")=0,"",TRIM(AW475&amp;" "&amp;AX475&amp;" "&amp;AY475&amp;" "&amp;AZ475&amp;" "&amp;BA475&amp;" "&amp;BB475&amp;" "&amp;BC475&amp;" "&amp;BD475&amp;" "&amp;BE475&amp;" "&amp;BF475&amp;" "&amp;BG475&amp;" "&amp;BH475&amp;" "&amp;BI475&amp;" "&amp;BJ475)))</f>
        <v/>
      </c>
      <c r="AU475" s="966" t="str">
        <f t="shared" si="99"/>
        <v/>
      </c>
      <c r="AV475" s="967" t="str">
        <f t="shared" ref="AV475:AV538" si="109">IF(AM475="","",COUNTIF(AW475:BJ475,"⚠*"))</f>
        <v/>
      </c>
      <c r="AW475" s="967" t="str" cm="1">
        <f t="array" ref="AW475">IF(AM475="","",IF(AQ475&lt;&gt;"","",IF(SUMPRODUCT(--(BM27:BM1509=AW26),--(BL27:BL1509&lt;&gt;""),--ISNUMBER(SEARCH(" "&amp;BL27:BL1509&amp;" ",AP475)))&gt;0,AW26,"")))</f>
        <v/>
      </c>
      <c r="AX475" s="967" t="str" cm="1">
        <f t="array" ref="AX475">IF(AM475="","",IF(AQ475&lt;&gt;"","",IF(SUMPRODUCT(--(BM27:BM1509=AX26),--(BL27:BL1509&lt;&gt;""),--ISNUMBER(SEARCH(" "&amp;BL27:BL1509&amp;" ",AP475)))&gt;0,AX26,"")))</f>
        <v/>
      </c>
      <c r="AY475" s="967" t="str" cm="1">
        <f t="array" ref="AY475">IF(AM475="","",IF(AQ475&lt;&gt;"","",IF(SUMPRODUCT(--(BM27:BM1509=AY26),--(BL27:BL1509&lt;&gt;""),--ISNUMBER(SEARCH(" "&amp;BL27:BL1509&amp;" ",AP475)))&gt;0,AY26,"")))</f>
        <v/>
      </c>
      <c r="AZ475" s="967" t="str" cm="1">
        <f t="array" ref="AZ475">IF(AM475="","",IF(AQ475&lt;&gt;"","",IF(SUMPRODUCT(--(BM27:BM1509=AZ26),--(BL27:BL1509&lt;&gt;""),--ISNUMBER(SEARCH(" "&amp;BL27:BL1509&amp;" ",AP475)))&gt;0,AZ26,"")))</f>
        <v/>
      </c>
      <c r="BA475" s="967" t="str" cm="1">
        <f t="array" ref="BA475">IF(AM475="","",IF(AQ475&lt;&gt;"","",IF(SUMPRODUCT(--(BM27:BM1509=BA26),--(BL27:BL1509&lt;&gt;""),--ISNUMBER(SEARCH(" "&amp;BL27:BL1509&amp;" ",AP475)))&gt;0,BA26,"")))</f>
        <v/>
      </c>
      <c r="BB475" s="967" t="str" cm="1">
        <f t="array" ref="BB475">IF(AM475="","",IF(AQ475&lt;&gt;"","",IF(SUMPRODUCT(--(BM27:BM1509=BB26),--(BL27:BL1509&lt;&gt;""),--ISNUMBER(SEARCH(" "&amp;BL27:BL1509&amp;" ",AP475)))&gt;0,BB26,"")))</f>
        <v/>
      </c>
      <c r="BC475" s="967" t="str" cm="1">
        <f t="array" ref="BC475">IF(AM475="","",IF(AQ475&lt;&gt;"","",IF(SUMPRODUCT(--(BM27:BM1509=BC26),--(BL27:BL1509&lt;&gt;""),--ISNUMBER(SEARCH(" "&amp;BL27:BL1509&amp;" ",AP475)))&gt;0,BC26,"")))</f>
        <v/>
      </c>
      <c r="BD475" s="967" t="str" cm="1">
        <f t="array" ref="BD475">IF(AM475="","",IF(AQ475&lt;&gt;"","",IF(SUMPRODUCT(--(BM27:BM1509=BD26),--(BL27:BL1509&lt;&gt;""),--ISNUMBER(SEARCH(" "&amp;BL27:BL1509&amp;" ",AP475)))&gt;0,BD26,"")))</f>
        <v/>
      </c>
      <c r="BE475" s="967" t="str" cm="1">
        <f t="array" ref="BE475">IF(AM475="","",IF(AQ475&lt;&gt;"","",IF(SUMPRODUCT(--(BM27:BM1509=BE26),--(BL27:BL1509&lt;&gt;""),--ISNUMBER(SEARCH(" "&amp;BL27:BL1509&amp;" ",AP475)))&gt;0,BE26,"")))</f>
        <v/>
      </c>
      <c r="BF475" s="967" t="str" cm="1">
        <f t="array" ref="BF475">IF(AM475="","",IF(AQ475&lt;&gt;"","",IF(SUMPRODUCT(--(BM27:BM1509=BF26),--(BL27:BL1509&lt;&gt;""),--ISNUMBER(SEARCH(" "&amp;BL27:BL1509&amp;" ",AP475)))&gt;0,BF26,"")))</f>
        <v/>
      </c>
      <c r="BG475" s="967" t="str" cm="1">
        <f t="array" ref="BG475">IF(AM475="","",IF(AQ475&lt;&gt;"","",IF(SUMPRODUCT(--(BM27:BM1509=BG26),--(BL27:BL1509&lt;&gt;""),--ISNUMBER(SEARCH(" "&amp;BL27:BL1509&amp;" ",AP475)))&gt;0,BG26,"")))</f>
        <v/>
      </c>
      <c r="BH475" s="967" t="str" cm="1">
        <f t="array" ref="BH475">IF(AM475="","",IF(AQ475&lt;&gt;"","",IF(SUMPRODUCT(--(BM27:BM1509=BH26),--(BL27:BL1509&lt;&gt;""),--ISNUMBER(SEARCH(" "&amp;BL27:BL1509&amp;" ",AP475)))&gt;0,BH26,"")))</f>
        <v/>
      </c>
      <c r="BI475" s="967" t="str" cm="1">
        <f t="array" ref="BI475">IF(AM475="","",IF(AQ475&lt;&gt;"","",IF(SUMPRODUCT(--(BM27:BM1509=BI26),--(BL27:BL1509&lt;&gt;""),--ISNUMBER(SEARCH(" "&amp;BL27:BL1509&amp;" ",AP475)))&gt;0,BI26,"")))</f>
        <v/>
      </c>
      <c r="BJ475" s="967" t="str" cm="1">
        <f t="array" ref="BJ475">IF(AM475="","",IF(AS475&lt;&gt;"",BJ26,IF(AR475&lt;&gt;"","",IF(AQ475&lt;&gt;"","",IF(SUMPRODUCT(--(BM27:BM1509=BJ26),--(BL27:BL1509&lt;&gt;""),--ISNUMBER(SEARCH(" "&amp;BL27:BL1509&amp;" ",AP475)))&gt;0,BJ26,"")))))</f>
        <v/>
      </c>
      <c r="BL475" s="968" t="s">
        <v>2416</v>
      </c>
      <c r="BM475" s="968" t="s">
        <v>1597</v>
      </c>
      <c r="CM475" s="49">
        <v>1</v>
      </c>
    </row>
    <row r="476" spans="4:91" ht="30" customHeight="1">
      <c r="D476" s="674"/>
      <c r="E476" s="680"/>
      <c r="F476" s="681"/>
      <c r="G476" s="680"/>
      <c r="H476" s="682"/>
      <c r="I476" s="891"/>
      <c r="J476" s="892"/>
      <c r="K476" s="745"/>
      <c r="L476" s="893"/>
      <c r="M476" s="894"/>
      <c r="N476" s="895"/>
      <c r="O476" s="896"/>
      <c r="P476" s="137"/>
      <c r="Q476" s="897"/>
      <c r="R476" s="751"/>
      <c r="S476" s="898"/>
      <c r="T476" s="753"/>
      <c r="U476" s="899"/>
      <c r="V476" s="900"/>
      <c r="W476" s="756"/>
      <c r="X476" s="764"/>
      <c r="AB476" s="65"/>
      <c r="AC476" s="984" t="str">
        <f t="shared" si="100"/>
        <v/>
      </c>
      <c r="AD476" s="982"/>
      <c r="AF476" s="964" t="str">
        <f>IF(AG476="","",COUNTIF(AG27:AG476,"&lt;&gt;"))</f>
        <v/>
      </c>
      <c r="AG476" s="965" t="str" cm="1">
        <f t="array" ref="AG476">IF(AK476="","",IF(LEN(AK476)&lt;=MAX(10,AF22),AK476,IFERROR(LEFT(AK476,LOOKUP(2,1/(MID(AK476,ROW(10:509),1)=" ")/(ROW(10:509)&lt;=MAX(10,AF22)),ROW(10:509))-1),LEFT(AK476,MAX(10,AF22)))))</f>
        <v/>
      </c>
      <c r="AH476" s="964" t="str">
        <f t="shared" si="101"/>
        <v/>
      </c>
      <c r="AI476" s="964" t="str">
        <f t="shared" si="102"/>
        <v/>
      </c>
      <c r="AJ476" s="964" t="str">
        <f>IF(AL475&lt;&gt;"",AJ475,IF(AJ475&lt;MAX(Z27:Z326),AJ475+1,""))</f>
        <v/>
      </c>
      <c r="AK476" s="965" t="str">
        <f>IF(AJ476="","",IF(AL475&lt;&gt;"",AL475,INDEX(AD27:AD326,MATCH(AJ476,Z27:Z326,0))))</f>
        <v/>
      </c>
      <c r="AL476" s="965" t="str">
        <f t="shared" si="103"/>
        <v/>
      </c>
      <c r="AM476" s="965" t="str">
        <f t="shared" si="104"/>
        <v/>
      </c>
      <c r="AN476" s="964" t="str">
        <f t="shared" si="105"/>
        <v/>
      </c>
      <c r="AO476" s="964" t="str">
        <f t="shared" si="106"/>
        <v/>
      </c>
      <c r="AP476" s="965" t="str">
        <f t="shared" si="107"/>
        <v/>
      </c>
      <c r="AQ476" s="964" t="str">
        <f>IF(AM476="","",IF(COUNTIF(BO27:BO309,TRIM(AP476))&gt;0,"EXCLUSION EXACTE",""))</f>
        <v/>
      </c>
      <c r="AR476" s="964" t="str" cm="1">
        <f t="array" ref="AR476">IF(AM476="","",IF(SUMPRODUCT(--(BO27:BO309&lt;&gt;""),--ISNUMBER(SEARCH(" "&amp;BO27:BO309&amp;" ",AP476)))&gt;0,"BLOQUE MOLLUSQUES",""))</f>
        <v/>
      </c>
      <c r="AS476" s="964" t="str" cm="1">
        <f t="array" ref="AS476">IF(AM476="","",IF(SUMPRODUCT(--(BS27:BS309&lt;&gt;""),--ISNUMBER(SEARCH(" "&amp;BS27:BS309&amp;" ",AP476)))&gt;0,"FORCE MOLLUSQUES",""))</f>
        <v/>
      </c>
      <c r="AT476" s="965" t="str">
        <f t="shared" si="108"/>
        <v/>
      </c>
      <c r="AU476" s="965" t="str">
        <f t="shared" ref="AU476:AU539" si="110">IF(AM476="","",AM476&amp;IF(AT476&lt;&gt;""," *",""))</f>
        <v/>
      </c>
      <c r="AV476" s="964" t="str">
        <f t="shared" si="109"/>
        <v/>
      </c>
      <c r="AW476" s="964" t="str" cm="1">
        <f t="array" ref="AW476">IF(AM476="","",IF(AQ476&lt;&gt;"","",IF(SUMPRODUCT(--(BM27:BM1509=AW26),--(BL27:BL1509&lt;&gt;""),--ISNUMBER(SEARCH(" "&amp;BL27:BL1509&amp;" ",AP476)))&gt;0,AW26,"")))</f>
        <v/>
      </c>
      <c r="AX476" s="964" t="str" cm="1">
        <f t="array" ref="AX476">IF(AM476="","",IF(AQ476&lt;&gt;"","",IF(SUMPRODUCT(--(BM27:BM1509=AX26),--(BL27:BL1509&lt;&gt;""),--ISNUMBER(SEARCH(" "&amp;BL27:BL1509&amp;" ",AP476)))&gt;0,AX26,"")))</f>
        <v/>
      </c>
      <c r="AY476" s="964" t="str" cm="1">
        <f t="array" ref="AY476">IF(AM476="","",IF(AQ476&lt;&gt;"","",IF(SUMPRODUCT(--(BM27:BM1509=AY26),--(BL27:BL1509&lt;&gt;""),--ISNUMBER(SEARCH(" "&amp;BL27:BL1509&amp;" ",AP476)))&gt;0,AY26,"")))</f>
        <v/>
      </c>
      <c r="AZ476" s="964" t="str" cm="1">
        <f t="array" ref="AZ476">IF(AM476="","",IF(AQ476&lt;&gt;"","",IF(SUMPRODUCT(--(BM27:BM1509=AZ26),--(BL27:BL1509&lt;&gt;""),--ISNUMBER(SEARCH(" "&amp;BL27:BL1509&amp;" ",AP476)))&gt;0,AZ26,"")))</f>
        <v/>
      </c>
      <c r="BA476" s="964" t="str" cm="1">
        <f t="array" ref="BA476">IF(AM476="","",IF(AQ476&lt;&gt;"","",IF(SUMPRODUCT(--(BM27:BM1509=BA26),--(BL27:BL1509&lt;&gt;""),--ISNUMBER(SEARCH(" "&amp;BL27:BL1509&amp;" ",AP476)))&gt;0,BA26,"")))</f>
        <v/>
      </c>
      <c r="BB476" s="964" t="str" cm="1">
        <f t="array" ref="BB476">IF(AM476="","",IF(AQ476&lt;&gt;"","",IF(SUMPRODUCT(--(BM27:BM1509=BB26),--(BL27:BL1509&lt;&gt;""),--ISNUMBER(SEARCH(" "&amp;BL27:BL1509&amp;" ",AP476)))&gt;0,BB26,"")))</f>
        <v/>
      </c>
      <c r="BC476" s="964" t="str" cm="1">
        <f t="array" ref="BC476">IF(AM476="","",IF(AQ476&lt;&gt;"","",IF(SUMPRODUCT(--(BM27:BM1509=BC26),--(BL27:BL1509&lt;&gt;""),--ISNUMBER(SEARCH(" "&amp;BL27:BL1509&amp;" ",AP476)))&gt;0,BC26,"")))</f>
        <v/>
      </c>
      <c r="BD476" s="964" t="str" cm="1">
        <f t="array" ref="BD476">IF(AM476="","",IF(AQ476&lt;&gt;"","",IF(SUMPRODUCT(--(BM27:BM1509=BD26),--(BL27:BL1509&lt;&gt;""),--ISNUMBER(SEARCH(" "&amp;BL27:BL1509&amp;" ",AP476)))&gt;0,BD26,"")))</f>
        <v/>
      </c>
      <c r="BE476" s="964" t="str" cm="1">
        <f t="array" ref="BE476">IF(AM476="","",IF(AQ476&lt;&gt;"","",IF(SUMPRODUCT(--(BM27:BM1509=BE26),--(BL27:BL1509&lt;&gt;""),--ISNUMBER(SEARCH(" "&amp;BL27:BL1509&amp;" ",AP476)))&gt;0,BE26,"")))</f>
        <v/>
      </c>
      <c r="BF476" s="964" t="str" cm="1">
        <f t="array" ref="BF476">IF(AM476="","",IF(AQ476&lt;&gt;"","",IF(SUMPRODUCT(--(BM27:BM1509=BF26),--(BL27:BL1509&lt;&gt;""),--ISNUMBER(SEARCH(" "&amp;BL27:BL1509&amp;" ",AP476)))&gt;0,BF26,"")))</f>
        <v/>
      </c>
      <c r="BG476" s="964" t="str" cm="1">
        <f t="array" ref="BG476">IF(AM476="","",IF(AQ476&lt;&gt;"","",IF(SUMPRODUCT(--(BM27:BM1509=BG26),--(BL27:BL1509&lt;&gt;""),--ISNUMBER(SEARCH(" "&amp;BL27:BL1509&amp;" ",AP476)))&gt;0,BG26,"")))</f>
        <v/>
      </c>
      <c r="BH476" s="964" t="str" cm="1">
        <f t="array" ref="BH476">IF(AM476="","",IF(AQ476&lt;&gt;"","",IF(SUMPRODUCT(--(BM27:BM1509=BH26),--(BL27:BL1509&lt;&gt;""),--ISNUMBER(SEARCH(" "&amp;BL27:BL1509&amp;" ",AP476)))&gt;0,BH26,"")))</f>
        <v/>
      </c>
      <c r="BI476" s="964" t="str" cm="1">
        <f t="array" ref="BI476">IF(AM476="","",IF(AQ476&lt;&gt;"","",IF(SUMPRODUCT(--(BM27:BM1509=BI26),--(BL27:BL1509&lt;&gt;""),--ISNUMBER(SEARCH(" "&amp;BL27:BL1509&amp;" ",AP476)))&gt;0,BI26,"")))</f>
        <v/>
      </c>
      <c r="BJ476" s="964" t="str" cm="1">
        <f t="array" ref="BJ476">IF(AM476="","",IF(AS476&lt;&gt;"",BJ26,IF(AR476&lt;&gt;"","",IF(AQ476&lt;&gt;"","",IF(SUMPRODUCT(--(BM27:BM1509=BJ26),--(BL27:BL1509&lt;&gt;""),--ISNUMBER(SEARCH(" "&amp;BL27:BL1509&amp;" ",AP476)))&gt;0,BJ26,"")))))</f>
        <v/>
      </c>
      <c r="BL476" s="964" t="s">
        <v>2417</v>
      </c>
      <c r="BM476" s="964" t="s">
        <v>1597</v>
      </c>
      <c r="CM476" s="49">
        <v>1</v>
      </c>
    </row>
    <row r="477" spans="4:91" ht="30" customHeight="1">
      <c r="D477" s="674"/>
      <c r="E477" s="680"/>
      <c r="F477" s="681"/>
      <c r="G477" s="680"/>
      <c r="H477" s="682"/>
      <c r="I477" s="891"/>
      <c r="J477" s="892"/>
      <c r="K477" s="745"/>
      <c r="L477" s="893"/>
      <c r="M477" s="894"/>
      <c r="N477" s="895"/>
      <c r="O477" s="896"/>
      <c r="P477" s="137"/>
      <c r="Q477" s="897"/>
      <c r="R477" s="751"/>
      <c r="S477" s="898"/>
      <c r="T477" s="753"/>
      <c r="U477" s="899"/>
      <c r="V477" s="900"/>
      <c r="W477" s="756"/>
      <c r="X477" s="764"/>
      <c r="AB477" s="65"/>
      <c r="AC477" s="984" t="str">
        <f t="shared" si="100"/>
        <v/>
      </c>
      <c r="AD477" s="982"/>
      <c r="AF477" s="963" t="str">
        <f>IF(AG477="","",COUNTIF(AG27:AG477,"&lt;&gt;"))</f>
        <v/>
      </c>
      <c r="AG477" s="958" t="str" cm="1">
        <f t="array" ref="AG477">IF(AK477="","",IF(LEN(AK477)&lt;=MAX(10,AF22),AK477,IFERROR(LEFT(AK477,LOOKUP(2,1/(MID(AK477,ROW(10:509),1)=" ")/(ROW(10:509)&lt;=MAX(10,AF22)),ROW(10:509))-1),LEFT(AK477,MAX(10,AF22)))))</f>
        <v/>
      </c>
      <c r="AH477" s="963" t="str">
        <f t="shared" si="101"/>
        <v/>
      </c>
      <c r="AI477" s="963" t="str">
        <f t="shared" si="102"/>
        <v/>
      </c>
      <c r="AJ477" s="964" t="str">
        <f>IF(AL476&lt;&gt;"",AJ476,IF(AJ476&lt;MAX(Z27:Z326),AJ476+1,""))</f>
        <v/>
      </c>
      <c r="AK477" s="965" t="str">
        <f>IF(AJ477="","",IF(AL476&lt;&gt;"",AL476,INDEX(AD27:AD326,MATCH(AJ477,Z27:Z326,0))))</f>
        <v/>
      </c>
      <c r="AL477" s="965" t="str">
        <f t="shared" si="103"/>
        <v/>
      </c>
      <c r="AM477" s="966" t="str">
        <f t="shared" si="104"/>
        <v/>
      </c>
      <c r="AN477" s="967" t="str">
        <f t="shared" si="105"/>
        <v/>
      </c>
      <c r="AO477" s="967" t="str">
        <f t="shared" si="106"/>
        <v/>
      </c>
      <c r="AP477" s="966" t="str">
        <f t="shared" si="107"/>
        <v/>
      </c>
      <c r="AQ477" s="967" t="str">
        <f>IF(AM477="","",IF(COUNTIF(BO27:BO309,TRIM(AP477))&gt;0,"EXCLUSION EXACTE",""))</f>
        <v/>
      </c>
      <c r="AR477" s="967" t="str" cm="1">
        <f t="array" ref="AR477">IF(AM477="","",IF(SUMPRODUCT(--(BO27:BO309&lt;&gt;""),--ISNUMBER(SEARCH(" "&amp;BO27:BO309&amp;" ",AP477)))&gt;0,"BLOQUE MOLLUSQUES",""))</f>
        <v/>
      </c>
      <c r="AS477" s="967" t="str" cm="1">
        <f t="array" ref="AS477">IF(AM477="","",IF(SUMPRODUCT(--(BS27:BS309&lt;&gt;""),--ISNUMBER(SEARCH(" "&amp;BS27:BS309&amp;" ",AP477)))&gt;0,"FORCE MOLLUSQUES",""))</f>
        <v/>
      </c>
      <c r="AT477" s="966" t="str">
        <f t="shared" si="108"/>
        <v/>
      </c>
      <c r="AU477" s="966" t="str">
        <f t="shared" si="110"/>
        <v/>
      </c>
      <c r="AV477" s="967" t="str">
        <f t="shared" si="109"/>
        <v/>
      </c>
      <c r="AW477" s="967" t="str" cm="1">
        <f t="array" ref="AW477">IF(AM477="","",IF(AQ477&lt;&gt;"","",IF(SUMPRODUCT(--(BM27:BM1509=AW26),--(BL27:BL1509&lt;&gt;""),--ISNUMBER(SEARCH(" "&amp;BL27:BL1509&amp;" ",AP477)))&gt;0,AW26,"")))</f>
        <v/>
      </c>
      <c r="AX477" s="967" t="str" cm="1">
        <f t="array" ref="AX477">IF(AM477="","",IF(AQ477&lt;&gt;"","",IF(SUMPRODUCT(--(BM27:BM1509=AX26),--(BL27:BL1509&lt;&gt;""),--ISNUMBER(SEARCH(" "&amp;BL27:BL1509&amp;" ",AP477)))&gt;0,AX26,"")))</f>
        <v/>
      </c>
      <c r="AY477" s="967" t="str" cm="1">
        <f t="array" ref="AY477">IF(AM477="","",IF(AQ477&lt;&gt;"","",IF(SUMPRODUCT(--(BM27:BM1509=AY26),--(BL27:BL1509&lt;&gt;""),--ISNUMBER(SEARCH(" "&amp;BL27:BL1509&amp;" ",AP477)))&gt;0,AY26,"")))</f>
        <v/>
      </c>
      <c r="AZ477" s="967" t="str" cm="1">
        <f t="array" ref="AZ477">IF(AM477="","",IF(AQ477&lt;&gt;"","",IF(SUMPRODUCT(--(BM27:BM1509=AZ26),--(BL27:BL1509&lt;&gt;""),--ISNUMBER(SEARCH(" "&amp;BL27:BL1509&amp;" ",AP477)))&gt;0,AZ26,"")))</f>
        <v/>
      </c>
      <c r="BA477" s="967" t="str" cm="1">
        <f t="array" ref="BA477">IF(AM477="","",IF(AQ477&lt;&gt;"","",IF(SUMPRODUCT(--(BM27:BM1509=BA26),--(BL27:BL1509&lt;&gt;""),--ISNUMBER(SEARCH(" "&amp;BL27:BL1509&amp;" ",AP477)))&gt;0,BA26,"")))</f>
        <v/>
      </c>
      <c r="BB477" s="967" t="str" cm="1">
        <f t="array" ref="BB477">IF(AM477="","",IF(AQ477&lt;&gt;"","",IF(SUMPRODUCT(--(BM27:BM1509=BB26),--(BL27:BL1509&lt;&gt;""),--ISNUMBER(SEARCH(" "&amp;BL27:BL1509&amp;" ",AP477)))&gt;0,BB26,"")))</f>
        <v/>
      </c>
      <c r="BC477" s="967" t="str" cm="1">
        <f t="array" ref="BC477">IF(AM477="","",IF(AQ477&lt;&gt;"","",IF(SUMPRODUCT(--(BM27:BM1509=BC26),--(BL27:BL1509&lt;&gt;""),--ISNUMBER(SEARCH(" "&amp;BL27:BL1509&amp;" ",AP477)))&gt;0,BC26,"")))</f>
        <v/>
      </c>
      <c r="BD477" s="967" t="str" cm="1">
        <f t="array" ref="BD477">IF(AM477="","",IF(AQ477&lt;&gt;"","",IF(SUMPRODUCT(--(BM27:BM1509=BD26),--(BL27:BL1509&lt;&gt;""),--ISNUMBER(SEARCH(" "&amp;BL27:BL1509&amp;" ",AP477)))&gt;0,BD26,"")))</f>
        <v/>
      </c>
      <c r="BE477" s="967" t="str" cm="1">
        <f t="array" ref="BE477">IF(AM477="","",IF(AQ477&lt;&gt;"","",IF(SUMPRODUCT(--(BM27:BM1509=BE26),--(BL27:BL1509&lt;&gt;""),--ISNUMBER(SEARCH(" "&amp;BL27:BL1509&amp;" ",AP477)))&gt;0,BE26,"")))</f>
        <v/>
      </c>
      <c r="BF477" s="967" t="str" cm="1">
        <f t="array" ref="BF477">IF(AM477="","",IF(AQ477&lt;&gt;"","",IF(SUMPRODUCT(--(BM27:BM1509=BF26),--(BL27:BL1509&lt;&gt;""),--ISNUMBER(SEARCH(" "&amp;BL27:BL1509&amp;" ",AP477)))&gt;0,BF26,"")))</f>
        <v/>
      </c>
      <c r="BG477" s="967" t="str" cm="1">
        <f t="array" ref="BG477">IF(AM477="","",IF(AQ477&lt;&gt;"","",IF(SUMPRODUCT(--(BM27:BM1509=BG26),--(BL27:BL1509&lt;&gt;""),--ISNUMBER(SEARCH(" "&amp;BL27:BL1509&amp;" ",AP477)))&gt;0,BG26,"")))</f>
        <v/>
      </c>
      <c r="BH477" s="967" t="str" cm="1">
        <f t="array" ref="BH477">IF(AM477="","",IF(AQ477&lt;&gt;"","",IF(SUMPRODUCT(--(BM27:BM1509=BH26),--(BL27:BL1509&lt;&gt;""),--ISNUMBER(SEARCH(" "&amp;BL27:BL1509&amp;" ",AP477)))&gt;0,BH26,"")))</f>
        <v/>
      </c>
      <c r="BI477" s="967" t="str" cm="1">
        <f t="array" ref="BI477">IF(AM477="","",IF(AQ477&lt;&gt;"","",IF(SUMPRODUCT(--(BM27:BM1509=BI26),--(BL27:BL1509&lt;&gt;""),--ISNUMBER(SEARCH(" "&amp;BL27:BL1509&amp;" ",AP477)))&gt;0,BI26,"")))</f>
        <v/>
      </c>
      <c r="BJ477" s="967" t="str" cm="1">
        <f t="array" ref="BJ477">IF(AM477="","",IF(AS477&lt;&gt;"",BJ26,IF(AR477&lt;&gt;"","",IF(AQ477&lt;&gt;"","",IF(SUMPRODUCT(--(BM27:BM1509=BJ26),--(BL27:BL1509&lt;&gt;""),--ISNUMBER(SEARCH(" "&amp;BL27:BL1509&amp;" ",AP477)))&gt;0,BJ26,"")))))</f>
        <v/>
      </c>
      <c r="BL477" s="968" t="s">
        <v>2418</v>
      </c>
      <c r="BM477" s="968" t="s">
        <v>1597</v>
      </c>
      <c r="CM477" s="49">
        <v>1</v>
      </c>
    </row>
    <row r="478" spans="4:91" ht="30" customHeight="1">
      <c r="D478" s="674"/>
      <c r="E478" s="680"/>
      <c r="F478" s="681"/>
      <c r="G478" s="680"/>
      <c r="H478" s="682"/>
      <c r="I478" s="891"/>
      <c r="J478" s="892"/>
      <c r="K478" s="745"/>
      <c r="L478" s="893"/>
      <c r="M478" s="894"/>
      <c r="N478" s="895"/>
      <c r="O478" s="896"/>
      <c r="P478" s="137"/>
      <c r="Q478" s="897"/>
      <c r="R478" s="751"/>
      <c r="S478" s="898"/>
      <c r="T478" s="753"/>
      <c r="U478" s="899"/>
      <c r="V478" s="900"/>
      <c r="W478" s="756"/>
      <c r="X478" s="764"/>
      <c r="AB478" s="65"/>
      <c r="AC478" s="984" t="str">
        <f t="shared" si="100"/>
        <v/>
      </c>
      <c r="AD478" s="982"/>
      <c r="AF478" s="964" t="str">
        <f>IF(AG478="","",COUNTIF(AG27:AG478,"&lt;&gt;"))</f>
        <v/>
      </c>
      <c r="AG478" s="965" t="str" cm="1">
        <f t="array" ref="AG478">IF(AK478="","",IF(LEN(AK478)&lt;=MAX(10,AF22),AK478,IFERROR(LEFT(AK478,LOOKUP(2,1/(MID(AK478,ROW(10:509),1)=" ")/(ROW(10:509)&lt;=MAX(10,AF22)),ROW(10:509))-1),LEFT(AK478,MAX(10,AF22)))))</f>
        <v/>
      </c>
      <c r="AH478" s="964" t="str">
        <f t="shared" si="101"/>
        <v/>
      </c>
      <c r="AI478" s="964" t="str">
        <f t="shared" si="102"/>
        <v/>
      </c>
      <c r="AJ478" s="964" t="str">
        <f>IF(AL477&lt;&gt;"",AJ477,IF(AJ477&lt;MAX(Z27:Z326),AJ477+1,""))</f>
        <v/>
      </c>
      <c r="AK478" s="965" t="str">
        <f>IF(AJ478="","",IF(AL477&lt;&gt;"",AL477,INDEX(AD27:AD326,MATCH(AJ478,Z27:Z326,0))))</f>
        <v/>
      </c>
      <c r="AL478" s="965" t="str">
        <f t="shared" si="103"/>
        <v/>
      </c>
      <c r="AM478" s="965" t="str">
        <f t="shared" si="104"/>
        <v/>
      </c>
      <c r="AN478" s="964" t="str">
        <f t="shared" si="105"/>
        <v/>
      </c>
      <c r="AO478" s="964" t="str">
        <f t="shared" si="106"/>
        <v/>
      </c>
      <c r="AP478" s="965" t="str">
        <f t="shared" si="107"/>
        <v/>
      </c>
      <c r="AQ478" s="964" t="str">
        <f>IF(AM478="","",IF(COUNTIF(BO27:BO309,TRIM(AP478))&gt;0,"EXCLUSION EXACTE",""))</f>
        <v/>
      </c>
      <c r="AR478" s="964" t="str" cm="1">
        <f t="array" ref="AR478">IF(AM478="","",IF(SUMPRODUCT(--(BO27:BO309&lt;&gt;""),--ISNUMBER(SEARCH(" "&amp;BO27:BO309&amp;" ",AP478)))&gt;0,"BLOQUE MOLLUSQUES",""))</f>
        <v/>
      </c>
      <c r="AS478" s="964" t="str" cm="1">
        <f t="array" ref="AS478">IF(AM478="","",IF(SUMPRODUCT(--(BS27:BS309&lt;&gt;""),--ISNUMBER(SEARCH(" "&amp;BS27:BS309&amp;" ",AP478)))&gt;0,"FORCE MOLLUSQUES",""))</f>
        <v/>
      </c>
      <c r="AT478" s="965" t="str">
        <f t="shared" si="108"/>
        <v/>
      </c>
      <c r="AU478" s="965" t="str">
        <f t="shared" si="110"/>
        <v/>
      </c>
      <c r="AV478" s="964" t="str">
        <f t="shared" si="109"/>
        <v/>
      </c>
      <c r="AW478" s="964" t="str" cm="1">
        <f t="array" ref="AW478">IF(AM478="","",IF(AQ478&lt;&gt;"","",IF(SUMPRODUCT(--(BM27:BM1509=AW26),--(BL27:BL1509&lt;&gt;""),--ISNUMBER(SEARCH(" "&amp;BL27:BL1509&amp;" ",AP478)))&gt;0,AW26,"")))</f>
        <v/>
      </c>
      <c r="AX478" s="964" t="str" cm="1">
        <f t="array" ref="AX478">IF(AM478="","",IF(AQ478&lt;&gt;"","",IF(SUMPRODUCT(--(BM27:BM1509=AX26),--(BL27:BL1509&lt;&gt;""),--ISNUMBER(SEARCH(" "&amp;BL27:BL1509&amp;" ",AP478)))&gt;0,AX26,"")))</f>
        <v/>
      </c>
      <c r="AY478" s="964" t="str" cm="1">
        <f t="array" ref="AY478">IF(AM478="","",IF(AQ478&lt;&gt;"","",IF(SUMPRODUCT(--(BM27:BM1509=AY26),--(BL27:BL1509&lt;&gt;""),--ISNUMBER(SEARCH(" "&amp;BL27:BL1509&amp;" ",AP478)))&gt;0,AY26,"")))</f>
        <v/>
      </c>
      <c r="AZ478" s="964" t="str" cm="1">
        <f t="array" ref="AZ478">IF(AM478="","",IF(AQ478&lt;&gt;"","",IF(SUMPRODUCT(--(BM27:BM1509=AZ26),--(BL27:BL1509&lt;&gt;""),--ISNUMBER(SEARCH(" "&amp;BL27:BL1509&amp;" ",AP478)))&gt;0,AZ26,"")))</f>
        <v/>
      </c>
      <c r="BA478" s="964" t="str" cm="1">
        <f t="array" ref="BA478">IF(AM478="","",IF(AQ478&lt;&gt;"","",IF(SUMPRODUCT(--(BM27:BM1509=BA26),--(BL27:BL1509&lt;&gt;""),--ISNUMBER(SEARCH(" "&amp;BL27:BL1509&amp;" ",AP478)))&gt;0,BA26,"")))</f>
        <v/>
      </c>
      <c r="BB478" s="964" t="str" cm="1">
        <f t="array" ref="BB478">IF(AM478="","",IF(AQ478&lt;&gt;"","",IF(SUMPRODUCT(--(BM27:BM1509=BB26),--(BL27:BL1509&lt;&gt;""),--ISNUMBER(SEARCH(" "&amp;BL27:BL1509&amp;" ",AP478)))&gt;0,BB26,"")))</f>
        <v/>
      </c>
      <c r="BC478" s="964" t="str" cm="1">
        <f t="array" ref="BC478">IF(AM478="","",IF(AQ478&lt;&gt;"","",IF(SUMPRODUCT(--(BM27:BM1509=BC26),--(BL27:BL1509&lt;&gt;""),--ISNUMBER(SEARCH(" "&amp;BL27:BL1509&amp;" ",AP478)))&gt;0,BC26,"")))</f>
        <v/>
      </c>
      <c r="BD478" s="964" t="str" cm="1">
        <f t="array" ref="BD478">IF(AM478="","",IF(AQ478&lt;&gt;"","",IF(SUMPRODUCT(--(BM27:BM1509=BD26),--(BL27:BL1509&lt;&gt;""),--ISNUMBER(SEARCH(" "&amp;BL27:BL1509&amp;" ",AP478)))&gt;0,BD26,"")))</f>
        <v/>
      </c>
      <c r="BE478" s="964" t="str" cm="1">
        <f t="array" ref="BE478">IF(AM478="","",IF(AQ478&lt;&gt;"","",IF(SUMPRODUCT(--(BM27:BM1509=BE26),--(BL27:BL1509&lt;&gt;""),--ISNUMBER(SEARCH(" "&amp;BL27:BL1509&amp;" ",AP478)))&gt;0,BE26,"")))</f>
        <v/>
      </c>
      <c r="BF478" s="964" t="str" cm="1">
        <f t="array" ref="BF478">IF(AM478="","",IF(AQ478&lt;&gt;"","",IF(SUMPRODUCT(--(BM27:BM1509=BF26),--(BL27:BL1509&lt;&gt;""),--ISNUMBER(SEARCH(" "&amp;BL27:BL1509&amp;" ",AP478)))&gt;0,BF26,"")))</f>
        <v/>
      </c>
      <c r="BG478" s="964" t="str" cm="1">
        <f t="array" ref="BG478">IF(AM478="","",IF(AQ478&lt;&gt;"","",IF(SUMPRODUCT(--(BM27:BM1509=BG26),--(BL27:BL1509&lt;&gt;""),--ISNUMBER(SEARCH(" "&amp;BL27:BL1509&amp;" ",AP478)))&gt;0,BG26,"")))</f>
        <v/>
      </c>
      <c r="BH478" s="964" t="str" cm="1">
        <f t="array" ref="BH478">IF(AM478="","",IF(AQ478&lt;&gt;"","",IF(SUMPRODUCT(--(BM27:BM1509=BH26),--(BL27:BL1509&lt;&gt;""),--ISNUMBER(SEARCH(" "&amp;BL27:BL1509&amp;" ",AP478)))&gt;0,BH26,"")))</f>
        <v/>
      </c>
      <c r="BI478" s="964" t="str" cm="1">
        <f t="array" ref="BI478">IF(AM478="","",IF(AQ478&lt;&gt;"","",IF(SUMPRODUCT(--(BM27:BM1509=BI26),--(BL27:BL1509&lt;&gt;""),--ISNUMBER(SEARCH(" "&amp;BL27:BL1509&amp;" ",AP478)))&gt;0,BI26,"")))</f>
        <v/>
      </c>
      <c r="BJ478" s="964" t="str" cm="1">
        <f t="array" ref="BJ478">IF(AM478="","",IF(AS478&lt;&gt;"",BJ26,IF(AR478&lt;&gt;"","",IF(AQ478&lt;&gt;"","",IF(SUMPRODUCT(--(BM27:BM1509=BJ26),--(BL27:BL1509&lt;&gt;""),--ISNUMBER(SEARCH(" "&amp;BL27:BL1509&amp;" ",AP478)))&gt;0,BJ26,"")))))</f>
        <v/>
      </c>
      <c r="BL478" s="964" t="s">
        <v>2223</v>
      </c>
      <c r="BM478" s="964" t="s">
        <v>1597</v>
      </c>
      <c r="CM478" s="49">
        <v>1</v>
      </c>
    </row>
    <row r="479" spans="4:91" ht="30" customHeight="1">
      <c r="D479" s="674"/>
      <c r="E479" s="680"/>
      <c r="F479" s="681"/>
      <c r="G479" s="680"/>
      <c r="H479" s="682"/>
      <c r="I479" s="891"/>
      <c r="J479" s="892"/>
      <c r="K479" s="745"/>
      <c r="L479" s="893"/>
      <c r="M479" s="894"/>
      <c r="N479" s="895"/>
      <c r="O479" s="896"/>
      <c r="P479" s="137"/>
      <c r="Q479" s="897"/>
      <c r="R479" s="751"/>
      <c r="S479" s="898"/>
      <c r="T479" s="753"/>
      <c r="U479" s="899"/>
      <c r="V479" s="900"/>
      <c r="W479" s="756"/>
      <c r="X479" s="764"/>
      <c r="AB479" s="65"/>
      <c r="AC479" s="984" t="str">
        <f t="shared" si="100"/>
        <v/>
      </c>
      <c r="AD479" s="982"/>
      <c r="AF479" s="963" t="str">
        <f>IF(AG479="","",COUNTIF(AG27:AG479,"&lt;&gt;"))</f>
        <v/>
      </c>
      <c r="AG479" s="958" t="str" cm="1">
        <f t="array" ref="AG479">IF(AK479="","",IF(LEN(AK479)&lt;=MAX(10,AF22),AK479,IFERROR(LEFT(AK479,LOOKUP(2,1/(MID(AK479,ROW(10:509),1)=" ")/(ROW(10:509)&lt;=MAX(10,AF22)),ROW(10:509))-1),LEFT(AK479,MAX(10,AF22)))))</f>
        <v/>
      </c>
      <c r="AH479" s="963" t="str">
        <f t="shared" si="101"/>
        <v/>
      </c>
      <c r="AI479" s="963" t="str">
        <f t="shared" si="102"/>
        <v/>
      </c>
      <c r="AJ479" s="964" t="str">
        <f>IF(AL478&lt;&gt;"",AJ478,IF(AJ478&lt;MAX(Z27:Z326),AJ478+1,""))</f>
        <v/>
      </c>
      <c r="AK479" s="965" t="str">
        <f>IF(AJ479="","",IF(AL478&lt;&gt;"",AL478,INDEX(AD27:AD326,MATCH(AJ479,Z27:Z326,0))))</f>
        <v/>
      </c>
      <c r="AL479" s="965" t="str">
        <f t="shared" si="103"/>
        <v/>
      </c>
      <c r="AM479" s="966" t="str">
        <f t="shared" si="104"/>
        <v/>
      </c>
      <c r="AN479" s="967" t="str">
        <f t="shared" si="105"/>
        <v/>
      </c>
      <c r="AO479" s="967" t="str">
        <f t="shared" si="106"/>
        <v/>
      </c>
      <c r="AP479" s="966" t="str">
        <f t="shared" si="107"/>
        <v/>
      </c>
      <c r="AQ479" s="967" t="str">
        <f>IF(AM479="","",IF(COUNTIF(BO27:BO309,TRIM(AP479))&gt;0,"EXCLUSION EXACTE",""))</f>
        <v/>
      </c>
      <c r="AR479" s="967" t="str" cm="1">
        <f t="array" ref="AR479">IF(AM479="","",IF(SUMPRODUCT(--(BO27:BO309&lt;&gt;""),--ISNUMBER(SEARCH(" "&amp;BO27:BO309&amp;" ",AP479)))&gt;0,"BLOQUE MOLLUSQUES",""))</f>
        <v/>
      </c>
      <c r="AS479" s="967" t="str" cm="1">
        <f t="array" ref="AS479">IF(AM479="","",IF(SUMPRODUCT(--(BS27:BS309&lt;&gt;""),--ISNUMBER(SEARCH(" "&amp;BS27:BS309&amp;" ",AP479)))&gt;0,"FORCE MOLLUSQUES",""))</f>
        <v/>
      </c>
      <c r="AT479" s="966" t="str">
        <f t="shared" si="108"/>
        <v/>
      </c>
      <c r="AU479" s="966" t="str">
        <f t="shared" si="110"/>
        <v/>
      </c>
      <c r="AV479" s="967" t="str">
        <f t="shared" si="109"/>
        <v/>
      </c>
      <c r="AW479" s="967" t="str" cm="1">
        <f t="array" ref="AW479">IF(AM479="","",IF(AQ479&lt;&gt;"","",IF(SUMPRODUCT(--(BM27:BM1509=AW26),--(BL27:BL1509&lt;&gt;""),--ISNUMBER(SEARCH(" "&amp;BL27:BL1509&amp;" ",AP479)))&gt;0,AW26,"")))</f>
        <v/>
      </c>
      <c r="AX479" s="967" t="str" cm="1">
        <f t="array" ref="AX479">IF(AM479="","",IF(AQ479&lt;&gt;"","",IF(SUMPRODUCT(--(BM27:BM1509=AX26),--(BL27:BL1509&lt;&gt;""),--ISNUMBER(SEARCH(" "&amp;BL27:BL1509&amp;" ",AP479)))&gt;0,AX26,"")))</f>
        <v/>
      </c>
      <c r="AY479" s="967" t="str" cm="1">
        <f t="array" ref="AY479">IF(AM479="","",IF(AQ479&lt;&gt;"","",IF(SUMPRODUCT(--(BM27:BM1509=AY26),--(BL27:BL1509&lt;&gt;""),--ISNUMBER(SEARCH(" "&amp;BL27:BL1509&amp;" ",AP479)))&gt;0,AY26,"")))</f>
        <v/>
      </c>
      <c r="AZ479" s="967" t="str" cm="1">
        <f t="array" ref="AZ479">IF(AM479="","",IF(AQ479&lt;&gt;"","",IF(SUMPRODUCT(--(BM27:BM1509=AZ26),--(BL27:BL1509&lt;&gt;""),--ISNUMBER(SEARCH(" "&amp;BL27:BL1509&amp;" ",AP479)))&gt;0,AZ26,"")))</f>
        <v/>
      </c>
      <c r="BA479" s="967" t="str" cm="1">
        <f t="array" ref="BA479">IF(AM479="","",IF(AQ479&lt;&gt;"","",IF(SUMPRODUCT(--(BM27:BM1509=BA26),--(BL27:BL1509&lt;&gt;""),--ISNUMBER(SEARCH(" "&amp;BL27:BL1509&amp;" ",AP479)))&gt;0,BA26,"")))</f>
        <v/>
      </c>
      <c r="BB479" s="967" t="str" cm="1">
        <f t="array" ref="BB479">IF(AM479="","",IF(AQ479&lt;&gt;"","",IF(SUMPRODUCT(--(BM27:BM1509=BB26),--(BL27:BL1509&lt;&gt;""),--ISNUMBER(SEARCH(" "&amp;BL27:BL1509&amp;" ",AP479)))&gt;0,BB26,"")))</f>
        <v/>
      </c>
      <c r="BC479" s="967" t="str" cm="1">
        <f t="array" ref="BC479">IF(AM479="","",IF(AQ479&lt;&gt;"","",IF(SUMPRODUCT(--(BM27:BM1509=BC26),--(BL27:BL1509&lt;&gt;""),--ISNUMBER(SEARCH(" "&amp;BL27:BL1509&amp;" ",AP479)))&gt;0,BC26,"")))</f>
        <v/>
      </c>
      <c r="BD479" s="967" t="str" cm="1">
        <f t="array" ref="BD479">IF(AM479="","",IF(AQ479&lt;&gt;"","",IF(SUMPRODUCT(--(BM27:BM1509=BD26),--(BL27:BL1509&lt;&gt;""),--ISNUMBER(SEARCH(" "&amp;BL27:BL1509&amp;" ",AP479)))&gt;0,BD26,"")))</f>
        <v/>
      </c>
      <c r="BE479" s="967" t="str" cm="1">
        <f t="array" ref="BE479">IF(AM479="","",IF(AQ479&lt;&gt;"","",IF(SUMPRODUCT(--(BM27:BM1509=BE26),--(BL27:BL1509&lt;&gt;""),--ISNUMBER(SEARCH(" "&amp;BL27:BL1509&amp;" ",AP479)))&gt;0,BE26,"")))</f>
        <v/>
      </c>
      <c r="BF479" s="967" t="str" cm="1">
        <f t="array" ref="BF479">IF(AM479="","",IF(AQ479&lt;&gt;"","",IF(SUMPRODUCT(--(BM27:BM1509=BF26),--(BL27:BL1509&lt;&gt;""),--ISNUMBER(SEARCH(" "&amp;BL27:BL1509&amp;" ",AP479)))&gt;0,BF26,"")))</f>
        <v/>
      </c>
      <c r="BG479" s="967" t="str" cm="1">
        <f t="array" ref="BG479">IF(AM479="","",IF(AQ479&lt;&gt;"","",IF(SUMPRODUCT(--(BM27:BM1509=BG26),--(BL27:BL1509&lt;&gt;""),--ISNUMBER(SEARCH(" "&amp;BL27:BL1509&amp;" ",AP479)))&gt;0,BG26,"")))</f>
        <v/>
      </c>
      <c r="BH479" s="967" t="str" cm="1">
        <f t="array" ref="BH479">IF(AM479="","",IF(AQ479&lt;&gt;"","",IF(SUMPRODUCT(--(BM27:BM1509=BH26),--(BL27:BL1509&lt;&gt;""),--ISNUMBER(SEARCH(" "&amp;BL27:BL1509&amp;" ",AP479)))&gt;0,BH26,"")))</f>
        <v/>
      </c>
      <c r="BI479" s="967" t="str" cm="1">
        <f t="array" ref="BI479">IF(AM479="","",IF(AQ479&lt;&gt;"","",IF(SUMPRODUCT(--(BM27:BM1509=BI26),--(BL27:BL1509&lt;&gt;""),--ISNUMBER(SEARCH(" "&amp;BL27:BL1509&amp;" ",AP479)))&gt;0,BI26,"")))</f>
        <v/>
      </c>
      <c r="BJ479" s="967" t="str" cm="1">
        <f t="array" ref="BJ479">IF(AM479="","",IF(AS479&lt;&gt;"",BJ26,IF(AR479&lt;&gt;"","",IF(AQ479&lt;&gt;"","",IF(SUMPRODUCT(--(BM27:BM1509=BJ26),--(BL27:BL1509&lt;&gt;""),--ISNUMBER(SEARCH(" "&amp;BL27:BL1509&amp;" ",AP479)))&gt;0,BJ26,"")))))</f>
        <v/>
      </c>
      <c r="BL479" s="968" t="s">
        <v>2224</v>
      </c>
      <c r="BM479" s="968" t="s">
        <v>1597</v>
      </c>
      <c r="CM479" s="49">
        <v>1</v>
      </c>
    </row>
    <row r="480" spans="4:91" ht="30" customHeight="1">
      <c r="D480" s="674"/>
      <c r="E480" s="680"/>
      <c r="F480" s="681"/>
      <c r="G480" s="680"/>
      <c r="H480" s="682"/>
      <c r="I480" s="891"/>
      <c r="J480" s="892"/>
      <c r="K480" s="745"/>
      <c r="L480" s="893"/>
      <c r="M480" s="894"/>
      <c r="N480" s="895"/>
      <c r="O480" s="896"/>
      <c r="P480" s="137"/>
      <c r="Q480" s="897"/>
      <c r="R480" s="751"/>
      <c r="S480" s="898"/>
      <c r="T480" s="753"/>
      <c r="U480" s="899"/>
      <c r="V480" s="900"/>
      <c r="W480" s="756"/>
      <c r="X480" s="764"/>
      <c r="AB480" s="65"/>
      <c r="AC480" s="984" t="str">
        <f t="shared" si="100"/>
        <v/>
      </c>
      <c r="AD480" s="982"/>
      <c r="AF480" s="964" t="str">
        <f>IF(AG480="","",COUNTIF(AG27:AG480,"&lt;&gt;"))</f>
        <v/>
      </c>
      <c r="AG480" s="965" t="str" cm="1">
        <f t="array" ref="AG480">IF(AK480="","",IF(LEN(AK480)&lt;=MAX(10,AF22),AK480,IFERROR(LEFT(AK480,LOOKUP(2,1/(MID(AK480,ROW(10:509),1)=" ")/(ROW(10:509)&lt;=MAX(10,AF22)),ROW(10:509))-1),LEFT(AK480,MAX(10,AF22)))))</f>
        <v/>
      </c>
      <c r="AH480" s="964" t="str">
        <f t="shared" si="101"/>
        <v/>
      </c>
      <c r="AI480" s="964" t="str">
        <f t="shared" si="102"/>
        <v/>
      </c>
      <c r="AJ480" s="964" t="str">
        <f>IF(AL479&lt;&gt;"",AJ479,IF(AJ479&lt;MAX(Z27:Z326),AJ479+1,""))</f>
        <v/>
      </c>
      <c r="AK480" s="965" t="str">
        <f>IF(AJ480="","",IF(AL479&lt;&gt;"",AL479,INDEX(AD27:AD326,MATCH(AJ480,Z27:Z326,0))))</f>
        <v/>
      </c>
      <c r="AL480" s="965" t="str">
        <f t="shared" si="103"/>
        <v/>
      </c>
      <c r="AM480" s="965" t="str">
        <f t="shared" si="104"/>
        <v/>
      </c>
      <c r="AN480" s="964" t="str">
        <f t="shared" si="105"/>
        <v/>
      </c>
      <c r="AO480" s="964" t="str">
        <f t="shared" si="106"/>
        <v/>
      </c>
      <c r="AP480" s="965" t="str">
        <f t="shared" si="107"/>
        <v/>
      </c>
      <c r="AQ480" s="964" t="str">
        <f>IF(AM480="","",IF(COUNTIF(BO27:BO309,TRIM(AP480))&gt;0,"EXCLUSION EXACTE",""))</f>
        <v/>
      </c>
      <c r="AR480" s="964" t="str" cm="1">
        <f t="array" ref="AR480">IF(AM480="","",IF(SUMPRODUCT(--(BO27:BO309&lt;&gt;""),--ISNUMBER(SEARCH(" "&amp;BO27:BO309&amp;" ",AP480)))&gt;0,"BLOQUE MOLLUSQUES",""))</f>
        <v/>
      </c>
      <c r="AS480" s="964" t="str" cm="1">
        <f t="array" ref="AS480">IF(AM480="","",IF(SUMPRODUCT(--(BS27:BS309&lt;&gt;""),--ISNUMBER(SEARCH(" "&amp;BS27:BS309&amp;" ",AP480)))&gt;0,"FORCE MOLLUSQUES",""))</f>
        <v/>
      </c>
      <c r="AT480" s="965" t="str">
        <f t="shared" si="108"/>
        <v/>
      </c>
      <c r="AU480" s="965" t="str">
        <f t="shared" si="110"/>
        <v/>
      </c>
      <c r="AV480" s="964" t="str">
        <f t="shared" si="109"/>
        <v/>
      </c>
      <c r="AW480" s="964" t="str" cm="1">
        <f t="array" ref="AW480">IF(AM480="","",IF(AQ480&lt;&gt;"","",IF(SUMPRODUCT(--(BM27:BM1509=AW26),--(BL27:BL1509&lt;&gt;""),--ISNUMBER(SEARCH(" "&amp;BL27:BL1509&amp;" ",AP480)))&gt;0,AW26,"")))</f>
        <v/>
      </c>
      <c r="AX480" s="964" t="str" cm="1">
        <f t="array" ref="AX480">IF(AM480="","",IF(AQ480&lt;&gt;"","",IF(SUMPRODUCT(--(BM27:BM1509=AX26),--(BL27:BL1509&lt;&gt;""),--ISNUMBER(SEARCH(" "&amp;BL27:BL1509&amp;" ",AP480)))&gt;0,AX26,"")))</f>
        <v/>
      </c>
      <c r="AY480" s="964" t="str" cm="1">
        <f t="array" ref="AY480">IF(AM480="","",IF(AQ480&lt;&gt;"","",IF(SUMPRODUCT(--(BM27:BM1509=AY26),--(BL27:BL1509&lt;&gt;""),--ISNUMBER(SEARCH(" "&amp;BL27:BL1509&amp;" ",AP480)))&gt;0,AY26,"")))</f>
        <v/>
      </c>
      <c r="AZ480" s="964" t="str" cm="1">
        <f t="array" ref="AZ480">IF(AM480="","",IF(AQ480&lt;&gt;"","",IF(SUMPRODUCT(--(BM27:BM1509=AZ26),--(BL27:BL1509&lt;&gt;""),--ISNUMBER(SEARCH(" "&amp;BL27:BL1509&amp;" ",AP480)))&gt;0,AZ26,"")))</f>
        <v/>
      </c>
      <c r="BA480" s="964" t="str" cm="1">
        <f t="array" ref="BA480">IF(AM480="","",IF(AQ480&lt;&gt;"","",IF(SUMPRODUCT(--(BM27:BM1509=BA26),--(BL27:BL1509&lt;&gt;""),--ISNUMBER(SEARCH(" "&amp;BL27:BL1509&amp;" ",AP480)))&gt;0,BA26,"")))</f>
        <v/>
      </c>
      <c r="BB480" s="964" t="str" cm="1">
        <f t="array" ref="BB480">IF(AM480="","",IF(AQ480&lt;&gt;"","",IF(SUMPRODUCT(--(BM27:BM1509=BB26),--(BL27:BL1509&lt;&gt;""),--ISNUMBER(SEARCH(" "&amp;BL27:BL1509&amp;" ",AP480)))&gt;0,BB26,"")))</f>
        <v/>
      </c>
      <c r="BC480" s="964" t="str" cm="1">
        <f t="array" ref="BC480">IF(AM480="","",IF(AQ480&lt;&gt;"","",IF(SUMPRODUCT(--(BM27:BM1509=BC26),--(BL27:BL1509&lt;&gt;""),--ISNUMBER(SEARCH(" "&amp;BL27:BL1509&amp;" ",AP480)))&gt;0,BC26,"")))</f>
        <v/>
      </c>
      <c r="BD480" s="964" t="str" cm="1">
        <f t="array" ref="BD480">IF(AM480="","",IF(AQ480&lt;&gt;"","",IF(SUMPRODUCT(--(BM27:BM1509=BD26),--(BL27:BL1509&lt;&gt;""),--ISNUMBER(SEARCH(" "&amp;BL27:BL1509&amp;" ",AP480)))&gt;0,BD26,"")))</f>
        <v/>
      </c>
      <c r="BE480" s="964" t="str" cm="1">
        <f t="array" ref="BE480">IF(AM480="","",IF(AQ480&lt;&gt;"","",IF(SUMPRODUCT(--(BM27:BM1509=BE26),--(BL27:BL1509&lt;&gt;""),--ISNUMBER(SEARCH(" "&amp;BL27:BL1509&amp;" ",AP480)))&gt;0,BE26,"")))</f>
        <v/>
      </c>
      <c r="BF480" s="964" t="str" cm="1">
        <f t="array" ref="BF480">IF(AM480="","",IF(AQ480&lt;&gt;"","",IF(SUMPRODUCT(--(BM27:BM1509=BF26),--(BL27:BL1509&lt;&gt;""),--ISNUMBER(SEARCH(" "&amp;BL27:BL1509&amp;" ",AP480)))&gt;0,BF26,"")))</f>
        <v/>
      </c>
      <c r="BG480" s="964" t="str" cm="1">
        <f t="array" ref="BG480">IF(AM480="","",IF(AQ480&lt;&gt;"","",IF(SUMPRODUCT(--(BM27:BM1509=BG26),--(BL27:BL1509&lt;&gt;""),--ISNUMBER(SEARCH(" "&amp;BL27:BL1509&amp;" ",AP480)))&gt;0,BG26,"")))</f>
        <v/>
      </c>
      <c r="BH480" s="964" t="str" cm="1">
        <f t="array" ref="BH480">IF(AM480="","",IF(AQ480&lt;&gt;"","",IF(SUMPRODUCT(--(BM27:BM1509=BH26),--(BL27:BL1509&lt;&gt;""),--ISNUMBER(SEARCH(" "&amp;BL27:BL1509&amp;" ",AP480)))&gt;0,BH26,"")))</f>
        <v/>
      </c>
      <c r="BI480" s="964" t="str" cm="1">
        <f t="array" ref="BI480">IF(AM480="","",IF(AQ480&lt;&gt;"","",IF(SUMPRODUCT(--(BM27:BM1509=BI26),--(BL27:BL1509&lt;&gt;""),--ISNUMBER(SEARCH(" "&amp;BL27:BL1509&amp;" ",AP480)))&gt;0,BI26,"")))</f>
        <v/>
      </c>
      <c r="BJ480" s="964" t="str" cm="1">
        <f t="array" ref="BJ480">IF(AM480="","",IF(AS480&lt;&gt;"",BJ26,IF(AR480&lt;&gt;"","",IF(AQ480&lt;&gt;"","",IF(SUMPRODUCT(--(BM27:BM1509=BJ26),--(BL27:BL1509&lt;&gt;""),--ISNUMBER(SEARCH(" "&amp;BL27:BL1509&amp;" ",AP480)))&gt;0,BJ26,"")))))</f>
        <v/>
      </c>
      <c r="BL480" s="964" t="s">
        <v>2225</v>
      </c>
      <c r="BM480" s="964" t="s">
        <v>1597</v>
      </c>
      <c r="CM480" s="49">
        <v>1</v>
      </c>
    </row>
    <row r="481" spans="4:91" ht="30" customHeight="1">
      <c r="D481" s="674"/>
      <c r="E481" s="680"/>
      <c r="F481" s="681"/>
      <c r="G481" s="680"/>
      <c r="H481" s="682"/>
      <c r="I481" s="891"/>
      <c r="J481" s="892"/>
      <c r="K481" s="745"/>
      <c r="L481" s="893"/>
      <c r="M481" s="894"/>
      <c r="N481" s="895"/>
      <c r="O481" s="896"/>
      <c r="P481" s="137"/>
      <c r="Q481" s="897"/>
      <c r="R481" s="751"/>
      <c r="S481" s="898"/>
      <c r="T481" s="753"/>
      <c r="U481" s="899"/>
      <c r="V481" s="900"/>
      <c r="W481" s="756"/>
      <c r="X481" s="764"/>
      <c r="AB481" s="65"/>
      <c r="AC481" s="984" t="str">
        <f t="shared" si="100"/>
        <v/>
      </c>
      <c r="AD481" s="982"/>
      <c r="AF481" s="963" t="str">
        <f>IF(AG481="","",COUNTIF(AG27:AG481,"&lt;&gt;"))</f>
        <v/>
      </c>
      <c r="AG481" s="958" t="str" cm="1">
        <f t="array" ref="AG481">IF(AK481="","",IF(LEN(AK481)&lt;=MAX(10,AF22),AK481,IFERROR(LEFT(AK481,LOOKUP(2,1/(MID(AK481,ROW(10:509),1)=" ")/(ROW(10:509)&lt;=MAX(10,AF22)),ROW(10:509))-1),LEFT(AK481,MAX(10,AF22)))))</f>
        <v/>
      </c>
      <c r="AH481" s="963" t="str">
        <f t="shared" si="101"/>
        <v/>
      </c>
      <c r="AI481" s="963" t="str">
        <f t="shared" si="102"/>
        <v/>
      </c>
      <c r="AJ481" s="964" t="str">
        <f>IF(AL480&lt;&gt;"",AJ480,IF(AJ480&lt;MAX(Z27:Z326),AJ480+1,""))</f>
        <v/>
      </c>
      <c r="AK481" s="965" t="str">
        <f>IF(AJ481="","",IF(AL480&lt;&gt;"",AL480,INDEX(AD27:AD326,MATCH(AJ481,Z27:Z326,0))))</f>
        <v/>
      </c>
      <c r="AL481" s="965" t="str">
        <f t="shared" si="103"/>
        <v/>
      </c>
      <c r="AM481" s="966" t="str">
        <f t="shared" si="104"/>
        <v/>
      </c>
      <c r="AN481" s="967" t="str">
        <f t="shared" si="105"/>
        <v/>
      </c>
      <c r="AO481" s="967" t="str">
        <f t="shared" si="106"/>
        <v/>
      </c>
      <c r="AP481" s="966" t="str">
        <f t="shared" si="107"/>
        <v/>
      </c>
      <c r="AQ481" s="967" t="str">
        <f>IF(AM481="","",IF(COUNTIF(BO27:BO309,TRIM(AP481))&gt;0,"EXCLUSION EXACTE",""))</f>
        <v/>
      </c>
      <c r="AR481" s="967" t="str" cm="1">
        <f t="array" ref="AR481">IF(AM481="","",IF(SUMPRODUCT(--(BO27:BO309&lt;&gt;""),--ISNUMBER(SEARCH(" "&amp;BO27:BO309&amp;" ",AP481)))&gt;0,"BLOQUE MOLLUSQUES",""))</f>
        <v/>
      </c>
      <c r="AS481" s="967" t="str" cm="1">
        <f t="array" ref="AS481">IF(AM481="","",IF(SUMPRODUCT(--(BS27:BS309&lt;&gt;""),--ISNUMBER(SEARCH(" "&amp;BS27:BS309&amp;" ",AP481)))&gt;0,"FORCE MOLLUSQUES",""))</f>
        <v/>
      </c>
      <c r="AT481" s="966" t="str">
        <f t="shared" si="108"/>
        <v/>
      </c>
      <c r="AU481" s="966" t="str">
        <f t="shared" si="110"/>
        <v/>
      </c>
      <c r="AV481" s="967" t="str">
        <f t="shared" si="109"/>
        <v/>
      </c>
      <c r="AW481" s="967" t="str" cm="1">
        <f t="array" ref="AW481">IF(AM481="","",IF(AQ481&lt;&gt;"","",IF(SUMPRODUCT(--(BM27:BM1509=AW26),--(BL27:BL1509&lt;&gt;""),--ISNUMBER(SEARCH(" "&amp;BL27:BL1509&amp;" ",AP481)))&gt;0,AW26,"")))</f>
        <v/>
      </c>
      <c r="AX481" s="967" t="str" cm="1">
        <f t="array" ref="AX481">IF(AM481="","",IF(AQ481&lt;&gt;"","",IF(SUMPRODUCT(--(BM27:BM1509=AX26),--(BL27:BL1509&lt;&gt;""),--ISNUMBER(SEARCH(" "&amp;BL27:BL1509&amp;" ",AP481)))&gt;0,AX26,"")))</f>
        <v/>
      </c>
      <c r="AY481" s="967" t="str" cm="1">
        <f t="array" ref="AY481">IF(AM481="","",IF(AQ481&lt;&gt;"","",IF(SUMPRODUCT(--(BM27:BM1509=AY26),--(BL27:BL1509&lt;&gt;""),--ISNUMBER(SEARCH(" "&amp;BL27:BL1509&amp;" ",AP481)))&gt;0,AY26,"")))</f>
        <v/>
      </c>
      <c r="AZ481" s="967" t="str" cm="1">
        <f t="array" ref="AZ481">IF(AM481="","",IF(AQ481&lt;&gt;"","",IF(SUMPRODUCT(--(BM27:BM1509=AZ26),--(BL27:BL1509&lt;&gt;""),--ISNUMBER(SEARCH(" "&amp;BL27:BL1509&amp;" ",AP481)))&gt;0,AZ26,"")))</f>
        <v/>
      </c>
      <c r="BA481" s="967" t="str" cm="1">
        <f t="array" ref="BA481">IF(AM481="","",IF(AQ481&lt;&gt;"","",IF(SUMPRODUCT(--(BM27:BM1509=BA26),--(BL27:BL1509&lt;&gt;""),--ISNUMBER(SEARCH(" "&amp;BL27:BL1509&amp;" ",AP481)))&gt;0,BA26,"")))</f>
        <v/>
      </c>
      <c r="BB481" s="967" t="str" cm="1">
        <f t="array" ref="BB481">IF(AM481="","",IF(AQ481&lt;&gt;"","",IF(SUMPRODUCT(--(BM27:BM1509=BB26),--(BL27:BL1509&lt;&gt;""),--ISNUMBER(SEARCH(" "&amp;BL27:BL1509&amp;" ",AP481)))&gt;0,BB26,"")))</f>
        <v/>
      </c>
      <c r="BC481" s="967" t="str" cm="1">
        <f t="array" ref="BC481">IF(AM481="","",IF(AQ481&lt;&gt;"","",IF(SUMPRODUCT(--(BM27:BM1509=BC26),--(BL27:BL1509&lt;&gt;""),--ISNUMBER(SEARCH(" "&amp;BL27:BL1509&amp;" ",AP481)))&gt;0,BC26,"")))</f>
        <v/>
      </c>
      <c r="BD481" s="967" t="str" cm="1">
        <f t="array" ref="BD481">IF(AM481="","",IF(AQ481&lt;&gt;"","",IF(SUMPRODUCT(--(BM27:BM1509=BD26),--(BL27:BL1509&lt;&gt;""),--ISNUMBER(SEARCH(" "&amp;BL27:BL1509&amp;" ",AP481)))&gt;0,BD26,"")))</f>
        <v/>
      </c>
      <c r="BE481" s="967" t="str" cm="1">
        <f t="array" ref="BE481">IF(AM481="","",IF(AQ481&lt;&gt;"","",IF(SUMPRODUCT(--(BM27:BM1509=BE26),--(BL27:BL1509&lt;&gt;""),--ISNUMBER(SEARCH(" "&amp;BL27:BL1509&amp;" ",AP481)))&gt;0,BE26,"")))</f>
        <v/>
      </c>
      <c r="BF481" s="967" t="str" cm="1">
        <f t="array" ref="BF481">IF(AM481="","",IF(AQ481&lt;&gt;"","",IF(SUMPRODUCT(--(BM27:BM1509=BF26),--(BL27:BL1509&lt;&gt;""),--ISNUMBER(SEARCH(" "&amp;BL27:BL1509&amp;" ",AP481)))&gt;0,BF26,"")))</f>
        <v/>
      </c>
      <c r="BG481" s="967" t="str" cm="1">
        <f t="array" ref="BG481">IF(AM481="","",IF(AQ481&lt;&gt;"","",IF(SUMPRODUCT(--(BM27:BM1509=BG26),--(BL27:BL1509&lt;&gt;""),--ISNUMBER(SEARCH(" "&amp;BL27:BL1509&amp;" ",AP481)))&gt;0,BG26,"")))</f>
        <v/>
      </c>
      <c r="BH481" s="967" t="str" cm="1">
        <f t="array" ref="BH481">IF(AM481="","",IF(AQ481&lt;&gt;"","",IF(SUMPRODUCT(--(BM27:BM1509=BH26),--(BL27:BL1509&lt;&gt;""),--ISNUMBER(SEARCH(" "&amp;BL27:BL1509&amp;" ",AP481)))&gt;0,BH26,"")))</f>
        <v/>
      </c>
      <c r="BI481" s="967" t="str" cm="1">
        <f t="array" ref="BI481">IF(AM481="","",IF(AQ481&lt;&gt;"","",IF(SUMPRODUCT(--(BM27:BM1509=BI26),--(BL27:BL1509&lt;&gt;""),--ISNUMBER(SEARCH(" "&amp;BL27:BL1509&amp;" ",AP481)))&gt;0,BI26,"")))</f>
        <v/>
      </c>
      <c r="BJ481" s="967" t="str" cm="1">
        <f t="array" ref="BJ481">IF(AM481="","",IF(AS481&lt;&gt;"",BJ26,IF(AR481&lt;&gt;"","",IF(AQ481&lt;&gt;"","",IF(SUMPRODUCT(--(BM27:BM1509=BJ26),--(BL27:BL1509&lt;&gt;""),--ISNUMBER(SEARCH(" "&amp;BL27:BL1509&amp;" ",AP481)))&gt;0,BJ26,"")))))</f>
        <v/>
      </c>
      <c r="BL481" s="968" t="s">
        <v>2226</v>
      </c>
      <c r="BM481" s="968" t="s">
        <v>1597</v>
      </c>
      <c r="CM481" s="49">
        <v>1</v>
      </c>
    </row>
    <row r="482" spans="4:91" ht="30" customHeight="1">
      <c r="D482" s="674"/>
      <c r="E482" s="680"/>
      <c r="F482" s="681"/>
      <c r="G482" s="680"/>
      <c r="H482" s="682"/>
      <c r="I482" s="891"/>
      <c r="J482" s="892"/>
      <c r="K482" s="745"/>
      <c r="L482" s="893"/>
      <c r="M482" s="894"/>
      <c r="N482" s="895"/>
      <c r="O482" s="896"/>
      <c r="P482" s="137"/>
      <c r="Q482" s="897"/>
      <c r="R482" s="751"/>
      <c r="S482" s="898"/>
      <c r="T482" s="753"/>
      <c r="U482" s="899"/>
      <c r="V482" s="900"/>
      <c r="W482" s="756"/>
      <c r="X482" s="764"/>
      <c r="AB482" s="65"/>
      <c r="AC482" s="984" t="str">
        <f t="shared" si="100"/>
        <v/>
      </c>
      <c r="AD482" s="982"/>
      <c r="AF482" s="964" t="str">
        <f>IF(AG482="","",COUNTIF(AG27:AG482,"&lt;&gt;"))</f>
        <v/>
      </c>
      <c r="AG482" s="965" t="str" cm="1">
        <f t="array" ref="AG482">IF(AK482="","",IF(LEN(AK482)&lt;=MAX(10,AF22),AK482,IFERROR(LEFT(AK482,LOOKUP(2,1/(MID(AK482,ROW(10:509),1)=" ")/(ROW(10:509)&lt;=MAX(10,AF22)),ROW(10:509))-1),LEFT(AK482,MAX(10,AF22)))))</f>
        <v/>
      </c>
      <c r="AH482" s="964" t="str">
        <f t="shared" si="101"/>
        <v/>
      </c>
      <c r="AI482" s="964" t="str">
        <f t="shared" si="102"/>
        <v/>
      </c>
      <c r="AJ482" s="964" t="str">
        <f>IF(AL481&lt;&gt;"",AJ481,IF(AJ481&lt;MAX(Z27:Z326),AJ481+1,""))</f>
        <v/>
      </c>
      <c r="AK482" s="965" t="str">
        <f>IF(AJ482="","",IF(AL481&lt;&gt;"",AL481,INDEX(AD27:AD326,MATCH(AJ482,Z27:Z326,0))))</f>
        <v/>
      </c>
      <c r="AL482" s="965" t="str">
        <f t="shared" si="103"/>
        <v/>
      </c>
      <c r="AM482" s="965" t="str">
        <f t="shared" si="104"/>
        <v/>
      </c>
      <c r="AN482" s="964" t="str">
        <f t="shared" si="105"/>
        <v/>
      </c>
      <c r="AO482" s="964" t="str">
        <f t="shared" si="106"/>
        <v/>
      </c>
      <c r="AP482" s="965" t="str">
        <f t="shared" si="107"/>
        <v/>
      </c>
      <c r="AQ482" s="964" t="str">
        <f>IF(AM482="","",IF(COUNTIF(BO27:BO309,TRIM(AP482))&gt;0,"EXCLUSION EXACTE",""))</f>
        <v/>
      </c>
      <c r="AR482" s="964" t="str" cm="1">
        <f t="array" ref="AR482">IF(AM482="","",IF(SUMPRODUCT(--(BO27:BO309&lt;&gt;""),--ISNUMBER(SEARCH(" "&amp;BO27:BO309&amp;" ",AP482)))&gt;0,"BLOQUE MOLLUSQUES",""))</f>
        <v/>
      </c>
      <c r="AS482" s="964" t="str" cm="1">
        <f t="array" ref="AS482">IF(AM482="","",IF(SUMPRODUCT(--(BS27:BS309&lt;&gt;""),--ISNUMBER(SEARCH(" "&amp;BS27:BS309&amp;" ",AP482)))&gt;0,"FORCE MOLLUSQUES",""))</f>
        <v/>
      </c>
      <c r="AT482" s="965" t="str">
        <f t="shared" si="108"/>
        <v/>
      </c>
      <c r="AU482" s="965" t="str">
        <f t="shared" si="110"/>
        <v/>
      </c>
      <c r="AV482" s="964" t="str">
        <f t="shared" si="109"/>
        <v/>
      </c>
      <c r="AW482" s="964" t="str" cm="1">
        <f t="array" ref="AW482">IF(AM482="","",IF(AQ482&lt;&gt;"","",IF(SUMPRODUCT(--(BM27:BM1509=AW26),--(BL27:BL1509&lt;&gt;""),--ISNUMBER(SEARCH(" "&amp;BL27:BL1509&amp;" ",AP482)))&gt;0,AW26,"")))</f>
        <v/>
      </c>
      <c r="AX482" s="964" t="str" cm="1">
        <f t="array" ref="AX482">IF(AM482="","",IF(AQ482&lt;&gt;"","",IF(SUMPRODUCT(--(BM27:BM1509=AX26),--(BL27:BL1509&lt;&gt;""),--ISNUMBER(SEARCH(" "&amp;BL27:BL1509&amp;" ",AP482)))&gt;0,AX26,"")))</f>
        <v/>
      </c>
      <c r="AY482" s="964" t="str" cm="1">
        <f t="array" ref="AY482">IF(AM482="","",IF(AQ482&lt;&gt;"","",IF(SUMPRODUCT(--(BM27:BM1509=AY26),--(BL27:BL1509&lt;&gt;""),--ISNUMBER(SEARCH(" "&amp;BL27:BL1509&amp;" ",AP482)))&gt;0,AY26,"")))</f>
        <v/>
      </c>
      <c r="AZ482" s="964" t="str" cm="1">
        <f t="array" ref="AZ482">IF(AM482="","",IF(AQ482&lt;&gt;"","",IF(SUMPRODUCT(--(BM27:BM1509=AZ26),--(BL27:BL1509&lt;&gt;""),--ISNUMBER(SEARCH(" "&amp;BL27:BL1509&amp;" ",AP482)))&gt;0,AZ26,"")))</f>
        <v/>
      </c>
      <c r="BA482" s="964" t="str" cm="1">
        <f t="array" ref="BA482">IF(AM482="","",IF(AQ482&lt;&gt;"","",IF(SUMPRODUCT(--(BM27:BM1509=BA26),--(BL27:BL1509&lt;&gt;""),--ISNUMBER(SEARCH(" "&amp;BL27:BL1509&amp;" ",AP482)))&gt;0,BA26,"")))</f>
        <v/>
      </c>
      <c r="BB482" s="964" t="str" cm="1">
        <f t="array" ref="BB482">IF(AM482="","",IF(AQ482&lt;&gt;"","",IF(SUMPRODUCT(--(BM27:BM1509=BB26),--(BL27:BL1509&lt;&gt;""),--ISNUMBER(SEARCH(" "&amp;BL27:BL1509&amp;" ",AP482)))&gt;0,BB26,"")))</f>
        <v/>
      </c>
      <c r="BC482" s="964" t="str" cm="1">
        <f t="array" ref="BC482">IF(AM482="","",IF(AQ482&lt;&gt;"","",IF(SUMPRODUCT(--(BM27:BM1509=BC26),--(BL27:BL1509&lt;&gt;""),--ISNUMBER(SEARCH(" "&amp;BL27:BL1509&amp;" ",AP482)))&gt;0,BC26,"")))</f>
        <v/>
      </c>
      <c r="BD482" s="964" t="str" cm="1">
        <f t="array" ref="BD482">IF(AM482="","",IF(AQ482&lt;&gt;"","",IF(SUMPRODUCT(--(BM27:BM1509=BD26),--(BL27:BL1509&lt;&gt;""),--ISNUMBER(SEARCH(" "&amp;BL27:BL1509&amp;" ",AP482)))&gt;0,BD26,"")))</f>
        <v/>
      </c>
      <c r="BE482" s="964" t="str" cm="1">
        <f t="array" ref="BE482">IF(AM482="","",IF(AQ482&lt;&gt;"","",IF(SUMPRODUCT(--(BM27:BM1509=BE26),--(BL27:BL1509&lt;&gt;""),--ISNUMBER(SEARCH(" "&amp;BL27:BL1509&amp;" ",AP482)))&gt;0,BE26,"")))</f>
        <v/>
      </c>
      <c r="BF482" s="964" t="str" cm="1">
        <f t="array" ref="BF482">IF(AM482="","",IF(AQ482&lt;&gt;"","",IF(SUMPRODUCT(--(BM27:BM1509=BF26),--(BL27:BL1509&lt;&gt;""),--ISNUMBER(SEARCH(" "&amp;BL27:BL1509&amp;" ",AP482)))&gt;0,BF26,"")))</f>
        <v/>
      </c>
      <c r="BG482" s="964" t="str" cm="1">
        <f t="array" ref="BG482">IF(AM482="","",IF(AQ482&lt;&gt;"","",IF(SUMPRODUCT(--(BM27:BM1509=BG26),--(BL27:BL1509&lt;&gt;""),--ISNUMBER(SEARCH(" "&amp;BL27:BL1509&amp;" ",AP482)))&gt;0,BG26,"")))</f>
        <v/>
      </c>
      <c r="BH482" s="964" t="str" cm="1">
        <f t="array" ref="BH482">IF(AM482="","",IF(AQ482&lt;&gt;"","",IF(SUMPRODUCT(--(BM27:BM1509=BH26),--(BL27:BL1509&lt;&gt;""),--ISNUMBER(SEARCH(" "&amp;BL27:BL1509&amp;" ",AP482)))&gt;0,BH26,"")))</f>
        <v/>
      </c>
      <c r="BI482" s="964" t="str" cm="1">
        <f t="array" ref="BI482">IF(AM482="","",IF(AQ482&lt;&gt;"","",IF(SUMPRODUCT(--(BM27:BM1509=BI26),--(BL27:BL1509&lt;&gt;""),--ISNUMBER(SEARCH(" "&amp;BL27:BL1509&amp;" ",AP482)))&gt;0,BI26,"")))</f>
        <v/>
      </c>
      <c r="BJ482" s="964" t="str" cm="1">
        <f t="array" ref="BJ482">IF(AM482="","",IF(AS482&lt;&gt;"",BJ26,IF(AR482&lt;&gt;"","",IF(AQ482&lt;&gt;"","",IF(SUMPRODUCT(--(BM27:BM1509=BJ26),--(BL27:BL1509&lt;&gt;""),--ISNUMBER(SEARCH(" "&amp;BL27:BL1509&amp;" ",AP482)))&gt;0,BJ26,"")))))</f>
        <v/>
      </c>
      <c r="BL482" s="964" t="s">
        <v>2227</v>
      </c>
      <c r="BM482" s="964" t="s">
        <v>1597</v>
      </c>
      <c r="CM482" s="49">
        <v>1</v>
      </c>
    </row>
    <row r="483" spans="4:91" ht="30" customHeight="1">
      <c r="D483" s="674"/>
      <c r="E483" s="680"/>
      <c r="F483" s="681"/>
      <c r="G483" s="680"/>
      <c r="H483" s="682"/>
      <c r="I483" s="891"/>
      <c r="J483" s="892"/>
      <c r="K483" s="745"/>
      <c r="L483" s="893"/>
      <c r="M483" s="894"/>
      <c r="N483" s="895"/>
      <c r="O483" s="896"/>
      <c r="P483" s="137"/>
      <c r="Q483" s="897"/>
      <c r="R483" s="751"/>
      <c r="S483" s="898"/>
      <c r="T483" s="753"/>
      <c r="U483" s="899"/>
      <c r="V483" s="900"/>
      <c r="W483" s="756"/>
      <c r="X483" s="764"/>
      <c r="AB483" s="65"/>
      <c r="AC483" s="984" t="str">
        <f t="shared" si="100"/>
        <v/>
      </c>
      <c r="AD483" s="982"/>
      <c r="AF483" s="963" t="str">
        <f>IF(AG483="","",COUNTIF(AG27:AG483,"&lt;&gt;"))</f>
        <v/>
      </c>
      <c r="AG483" s="958" t="str" cm="1">
        <f t="array" ref="AG483">IF(AK483="","",IF(LEN(AK483)&lt;=MAX(10,AF22),AK483,IFERROR(LEFT(AK483,LOOKUP(2,1/(MID(AK483,ROW(10:509),1)=" ")/(ROW(10:509)&lt;=MAX(10,AF22)),ROW(10:509))-1),LEFT(AK483,MAX(10,AF22)))))</f>
        <v/>
      </c>
      <c r="AH483" s="963" t="str">
        <f t="shared" si="101"/>
        <v/>
      </c>
      <c r="AI483" s="963" t="str">
        <f t="shared" si="102"/>
        <v/>
      </c>
      <c r="AJ483" s="964" t="str">
        <f>IF(AL482&lt;&gt;"",AJ482,IF(AJ482&lt;MAX(Z27:Z326),AJ482+1,""))</f>
        <v/>
      </c>
      <c r="AK483" s="965" t="str">
        <f>IF(AJ483="","",IF(AL482&lt;&gt;"",AL482,INDEX(AD27:AD326,MATCH(AJ483,Z27:Z326,0))))</f>
        <v/>
      </c>
      <c r="AL483" s="965" t="str">
        <f t="shared" si="103"/>
        <v/>
      </c>
      <c r="AM483" s="966" t="str">
        <f t="shared" si="104"/>
        <v/>
      </c>
      <c r="AN483" s="967" t="str">
        <f t="shared" si="105"/>
        <v/>
      </c>
      <c r="AO483" s="967" t="str">
        <f t="shared" si="106"/>
        <v/>
      </c>
      <c r="AP483" s="966" t="str">
        <f t="shared" si="107"/>
        <v/>
      </c>
      <c r="AQ483" s="967" t="str">
        <f>IF(AM483="","",IF(COUNTIF(BO27:BO309,TRIM(AP483))&gt;0,"EXCLUSION EXACTE",""))</f>
        <v/>
      </c>
      <c r="AR483" s="967" t="str" cm="1">
        <f t="array" ref="AR483">IF(AM483="","",IF(SUMPRODUCT(--(BO27:BO309&lt;&gt;""),--ISNUMBER(SEARCH(" "&amp;BO27:BO309&amp;" ",AP483)))&gt;0,"BLOQUE MOLLUSQUES",""))</f>
        <v/>
      </c>
      <c r="AS483" s="967" t="str" cm="1">
        <f t="array" ref="AS483">IF(AM483="","",IF(SUMPRODUCT(--(BS27:BS309&lt;&gt;""),--ISNUMBER(SEARCH(" "&amp;BS27:BS309&amp;" ",AP483)))&gt;0,"FORCE MOLLUSQUES",""))</f>
        <v/>
      </c>
      <c r="AT483" s="966" t="str">
        <f t="shared" si="108"/>
        <v/>
      </c>
      <c r="AU483" s="966" t="str">
        <f t="shared" si="110"/>
        <v/>
      </c>
      <c r="AV483" s="967" t="str">
        <f t="shared" si="109"/>
        <v/>
      </c>
      <c r="AW483" s="967" t="str" cm="1">
        <f t="array" ref="AW483">IF(AM483="","",IF(AQ483&lt;&gt;"","",IF(SUMPRODUCT(--(BM27:BM1509=AW26),--(BL27:BL1509&lt;&gt;""),--ISNUMBER(SEARCH(" "&amp;BL27:BL1509&amp;" ",AP483)))&gt;0,AW26,"")))</f>
        <v/>
      </c>
      <c r="AX483" s="967" t="str" cm="1">
        <f t="array" ref="AX483">IF(AM483="","",IF(AQ483&lt;&gt;"","",IF(SUMPRODUCT(--(BM27:BM1509=AX26),--(BL27:BL1509&lt;&gt;""),--ISNUMBER(SEARCH(" "&amp;BL27:BL1509&amp;" ",AP483)))&gt;0,AX26,"")))</f>
        <v/>
      </c>
      <c r="AY483" s="967" t="str" cm="1">
        <f t="array" ref="AY483">IF(AM483="","",IF(AQ483&lt;&gt;"","",IF(SUMPRODUCT(--(BM27:BM1509=AY26),--(BL27:BL1509&lt;&gt;""),--ISNUMBER(SEARCH(" "&amp;BL27:BL1509&amp;" ",AP483)))&gt;0,AY26,"")))</f>
        <v/>
      </c>
      <c r="AZ483" s="967" t="str" cm="1">
        <f t="array" ref="AZ483">IF(AM483="","",IF(AQ483&lt;&gt;"","",IF(SUMPRODUCT(--(BM27:BM1509=AZ26),--(BL27:BL1509&lt;&gt;""),--ISNUMBER(SEARCH(" "&amp;BL27:BL1509&amp;" ",AP483)))&gt;0,AZ26,"")))</f>
        <v/>
      </c>
      <c r="BA483" s="967" t="str" cm="1">
        <f t="array" ref="BA483">IF(AM483="","",IF(AQ483&lt;&gt;"","",IF(SUMPRODUCT(--(BM27:BM1509=BA26),--(BL27:BL1509&lt;&gt;""),--ISNUMBER(SEARCH(" "&amp;BL27:BL1509&amp;" ",AP483)))&gt;0,BA26,"")))</f>
        <v/>
      </c>
      <c r="BB483" s="967" t="str" cm="1">
        <f t="array" ref="BB483">IF(AM483="","",IF(AQ483&lt;&gt;"","",IF(SUMPRODUCT(--(BM27:BM1509=BB26),--(BL27:BL1509&lt;&gt;""),--ISNUMBER(SEARCH(" "&amp;BL27:BL1509&amp;" ",AP483)))&gt;0,BB26,"")))</f>
        <v/>
      </c>
      <c r="BC483" s="967" t="str" cm="1">
        <f t="array" ref="BC483">IF(AM483="","",IF(AQ483&lt;&gt;"","",IF(SUMPRODUCT(--(BM27:BM1509=BC26),--(BL27:BL1509&lt;&gt;""),--ISNUMBER(SEARCH(" "&amp;BL27:BL1509&amp;" ",AP483)))&gt;0,BC26,"")))</f>
        <v/>
      </c>
      <c r="BD483" s="967" t="str" cm="1">
        <f t="array" ref="BD483">IF(AM483="","",IF(AQ483&lt;&gt;"","",IF(SUMPRODUCT(--(BM27:BM1509=BD26),--(BL27:BL1509&lt;&gt;""),--ISNUMBER(SEARCH(" "&amp;BL27:BL1509&amp;" ",AP483)))&gt;0,BD26,"")))</f>
        <v/>
      </c>
      <c r="BE483" s="967" t="str" cm="1">
        <f t="array" ref="BE483">IF(AM483="","",IF(AQ483&lt;&gt;"","",IF(SUMPRODUCT(--(BM27:BM1509=BE26),--(BL27:BL1509&lt;&gt;""),--ISNUMBER(SEARCH(" "&amp;BL27:BL1509&amp;" ",AP483)))&gt;0,BE26,"")))</f>
        <v/>
      </c>
      <c r="BF483" s="967" t="str" cm="1">
        <f t="array" ref="BF483">IF(AM483="","",IF(AQ483&lt;&gt;"","",IF(SUMPRODUCT(--(BM27:BM1509=BF26),--(BL27:BL1509&lt;&gt;""),--ISNUMBER(SEARCH(" "&amp;BL27:BL1509&amp;" ",AP483)))&gt;0,BF26,"")))</f>
        <v/>
      </c>
      <c r="BG483" s="967" t="str" cm="1">
        <f t="array" ref="BG483">IF(AM483="","",IF(AQ483&lt;&gt;"","",IF(SUMPRODUCT(--(BM27:BM1509=BG26),--(BL27:BL1509&lt;&gt;""),--ISNUMBER(SEARCH(" "&amp;BL27:BL1509&amp;" ",AP483)))&gt;0,BG26,"")))</f>
        <v/>
      </c>
      <c r="BH483" s="967" t="str" cm="1">
        <f t="array" ref="BH483">IF(AM483="","",IF(AQ483&lt;&gt;"","",IF(SUMPRODUCT(--(BM27:BM1509=BH26),--(BL27:BL1509&lt;&gt;""),--ISNUMBER(SEARCH(" "&amp;BL27:BL1509&amp;" ",AP483)))&gt;0,BH26,"")))</f>
        <v/>
      </c>
      <c r="BI483" s="967" t="str" cm="1">
        <f t="array" ref="BI483">IF(AM483="","",IF(AQ483&lt;&gt;"","",IF(SUMPRODUCT(--(BM27:BM1509=BI26),--(BL27:BL1509&lt;&gt;""),--ISNUMBER(SEARCH(" "&amp;BL27:BL1509&amp;" ",AP483)))&gt;0,BI26,"")))</f>
        <v/>
      </c>
      <c r="BJ483" s="967" t="str" cm="1">
        <f t="array" ref="BJ483">IF(AM483="","",IF(AS483&lt;&gt;"",BJ26,IF(AR483&lt;&gt;"","",IF(AQ483&lt;&gt;"","",IF(SUMPRODUCT(--(BM27:BM1509=BJ26),--(BL27:BL1509&lt;&gt;""),--ISNUMBER(SEARCH(" "&amp;BL27:BL1509&amp;" ",AP483)))&gt;0,BJ26,"")))))</f>
        <v/>
      </c>
      <c r="BL483" s="968" t="s">
        <v>2228</v>
      </c>
      <c r="BM483" s="968" t="s">
        <v>1597</v>
      </c>
      <c r="CM483" s="49">
        <v>1</v>
      </c>
    </row>
    <row r="484" spans="4:91" ht="30" customHeight="1">
      <c r="D484" s="674"/>
      <c r="E484" s="680"/>
      <c r="F484" s="681"/>
      <c r="G484" s="680"/>
      <c r="H484" s="682"/>
      <c r="I484" s="891"/>
      <c r="J484" s="892"/>
      <c r="K484" s="745"/>
      <c r="L484" s="893"/>
      <c r="M484" s="894"/>
      <c r="N484" s="895"/>
      <c r="O484" s="896"/>
      <c r="P484" s="137"/>
      <c r="Q484" s="897"/>
      <c r="R484" s="751"/>
      <c r="S484" s="898"/>
      <c r="T484" s="753"/>
      <c r="U484" s="899"/>
      <c r="V484" s="900"/>
      <c r="W484" s="756"/>
      <c r="X484" s="764"/>
      <c r="AB484" s="65"/>
      <c r="AC484" s="984" t="str">
        <f t="shared" si="100"/>
        <v/>
      </c>
      <c r="AD484" s="982"/>
      <c r="AF484" s="964" t="str">
        <f>IF(AG484="","",COUNTIF(AG27:AG484,"&lt;&gt;"))</f>
        <v/>
      </c>
      <c r="AG484" s="965" t="str" cm="1">
        <f t="array" ref="AG484">IF(AK484="","",IF(LEN(AK484)&lt;=MAX(10,AF22),AK484,IFERROR(LEFT(AK484,LOOKUP(2,1/(MID(AK484,ROW(10:509),1)=" ")/(ROW(10:509)&lt;=MAX(10,AF22)),ROW(10:509))-1),LEFT(AK484,MAX(10,AF22)))))</f>
        <v/>
      </c>
      <c r="AH484" s="964" t="str">
        <f t="shared" si="101"/>
        <v/>
      </c>
      <c r="AI484" s="964" t="str">
        <f t="shared" si="102"/>
        <v/>
      </c>
      <c r="AJ484" s="964" t="str">
        <f>IF(AL483&lt;&gt;"",AJ483,IF(AJ483&lt;MAX(Z27:Z326),AJ483+1,""))</f>
        <v/>
      </c>
      <c r="AK484" s="965" t="str">
        <f>IF(AJ484="","",IF(AL483&lt;&gt;"",AL483,INDEX(AD27:AD326,MATCH(AJ484,Z27:Z326,0))))</f>
        <v/>
      </c>
      <c r="AL484" s="965" t="str">
        <f t="shared" si="103"/>
        <v/>
      </c>
      <c r="AM484" s="965" t="str">
        <f t="shared" si="104"/>
        <v/>
      </c>
      <c r="AN484" s="964" t="str">
        <f t="shared" si="105"/>
        <v/>
      </c>
      <c r="AO484" s="964" t="str">
        <f t="shared" si="106"/>
        <v/>
      </c>
      <c r="AP484" s="965" t="str">
        <f t="shared" si="107"/>
        <v/>
      </c>
      <c r="AQ484" s="964" t="str">
        <f>IF(AM484="","",IF(COUNTIF(BO27:BO309,TRIM(AP484))&gt;0,"EXCLUSION EXACTE",""))</f>
        <v/>
      </c>
      <c r="AR484" s="964" t="str" cm="1">
        <f t="array" ref="AR484">IF(AM484="","",IF(SUMPRODUCT(--(BO27:BO309&lt;&gt;""),--ISNUMBER(SEARCH(" "&amp;BO27:BO309&amp;" ",AP484)))&gt;0,"BLOQUE MOLLUSQUES",""))</f>
        <v/>
      </c>
      <c r="AS484" s="964" t="str" cm="1">
        <f t="array" ref="AS484">IF(AM484="","",IF(SUMPRODUCT(--(BS27:BS309&lt;&gt;""),--ISNUMBER(SEARCH(" "&amp;BS27:BS309&amp;" ",AP484)))&gt;0,"FORCE MOLLUSQUES",""))</f>
        <v/>
      </c>
      <c r="AT484" s="965" t="str">
        <f t="shared" si="108"/>
        <v/>
      </c>
      <c r="AU484" s="965" t="str">
        <f t="shared" si="110"/>
        <v/>
      </c>
      <c r="AV484" s="964" t="str">
        <f t="shared" si="109"/>
        <v/>
      </c>
      <c r="AW484" s="964" t="str" cm="1">
        <f t="array" ref="AW484">IF(AM484="","",IF(AQ484&lt;&gt;"","",IF(SUMPRODUCT(--(BM27:BM1509=AW26),--(BL27:BL1509&lt;&gt;""),--ISNUMBER(SEARCH(" "&amp;BL27:BL1509&amp;" ",AP484)))&gt;0,AW26,"")))</f>
        <v/>
      </c>
      <c r="AX484" s="964" t="str" cm="1">
        <f t="array" ref="AX484">IF(AM484="","",IF(AQ484&lt;&gt;"","",IF(SUMPRODUCT(--(BM27:BM1509=AX26),--(BL27:BL1509&lt;&gt;""),--ISNUMBER(SEARCH(" "&amp;BL27:BL1509&amp;" ",AP484)))&gt;0,AX26,"")))</f>
        <v/>
      </c>
      <c r="AY484" s="964" t="str" cm="1">
        <f t="array" ref="AY484">IF(AM484="","",IF(AQ484&lt;&gt;"","",IF(SUMPRODUCT(--(BM27:BM1509=AY26),--(BL27:BL1509&lt;&gt;""),--ISNUMBER(SEARCH(" "&amp;BL27:BL1509&amp;" ",AP484)))&gt;0,AY26,"")))</f>
        <v/>
      </c>
      <c r="AZ484" s="964" t="str" cm="1">
        <f t="array" ref="AZ484">IF(AM484="","",IF(AQ484&lt;&gt;"","",IF(SUMPRODUCT(--(BM27:BM1509=AZ26),--(BL27:BL1509&lt;&gt;""),--ISNUMBER(SEARCH(" "&amp;BL27:BL1509&amp;" ",AP484)))&gt;0,AZ26,"")))</f>
        <v/>
      </c>
      <c r="BA484" s="964" t="str" cm="1">
        <f t="array" ref="BA484">IF(AM484="","",IF(AQ484&lt;&gt;"","",IF(SUMPRODUCT(--(BM27:BM1509=BA26),--(BL27:BL1509&lt;&gt;""),--ISNUMBER(SEARCH(" "&amp;BL27:BL1509&amp;" ",AP484)))&gt;0,BA26,"")))</f>
        <v/>
      </c>
      <c r="BB484" s="964" t="str" cm="1">
        <f t="array" ref="BB484">IF(AM484="","",IF(AQ484&lt;&gt;"","",IF(SUMPRODUCT(--(BM27:BM1509=BB26),--(BL27:BL1509&lt;&gt;""),--ISNUMBER(SEARCH(" "&amp;BL27:BL1509&amp;" ",AP484)))&gt;0,BB26,"")))</f>
        <v/>
      </c>
      <c r="BC484" s="964" t="str" cm="1">
        <f t="array" ref="BC484">IF(AM484="","",IF(AQ484&lt;&gt;"","",IF(SUMPRODUCT(--(BM27:BM1509=BC26),--(BL27:BL1509&lt;&gt;""),--ISNUMBER(SEARCH(" "&amp;BL27:BL1509&amp;" ",AP484)))&gt;0,BC26,"")))</f>
        <v/>
      </c>
      <c r="BD484" s="964" t="str" cm="1">
        <f t="array" ref="BD484">IF(AM484="","",IF(AQ484&lt;&gt;"","",IF(SUMPRODUCT(--(BM27:BM1509=BD26),--(BL27:BL1509&lt;&gt;""),--ISNUMBER(SEARCH(" "&amp;BL27:BL1509&amp;" ",AP484)))&gt;0,BD26,"")))</f>
        <v/>
      </c>
      <c r="BE484" s="964" t="str" cm="1">
        <f t="array" ref="BE484">IF(AM484="","",IF(AQ484&lt;&gt;"","",IF(SUMPRODUCT(--(BM27:BM1509=BE26),--(BL27:BL1509&lt;&gt;""),--ISNUMBER(SEARCH(" "&amp;BL27:BL1509&amp;" ",AP484)))&gt;0,BE26,"")))</f>
        <v/>
      </c>
      <c r="BF484" s="964" t="str" cm="1">
        <f t="array" ref="BF484">IF(AM484="","",IF(AQ484&lt;&gt;"","",IF(SUMPRODUCT(--(BM27:BM1509=BF26),--(BL27:BL1509&lt;&gt;""),--ISNUMBER(SEARCH(" "&amp;BL27:BL1509&amp;" ",AP484)))&gt;0,BF26,"")))</f>
        <v/>
      </c>
      <c r="BG484" s="964" t="str" cm="1">
        <f t="array" ref="BG484">IF(AM484="","",IF(AQ484&lt;&gt;"","",IF(SUMPRODUCT(--(BM27:BM1509=BG26),--(BL27:BL1509&lt;&gt;""),--ISNUMBER(SEARCH(" "&amp;BL27:BL1509&amp;" ",AP484)))&gt;0,BG26,"")))</f>
        <v/>
      </c>
      <c r="BH484" s="964" t="str" cm="1">
        <f t="array" ref="BH484">IF(AM484="","",IF(AQ484&lt;&gt;"","",IF(SUMPRODUCT(--(BM27:BM1509=BH26),--(BL27:BL1509&lt;&gt;""),--ISNUMBER(SEARCH(" "&amp;BL27:BL1509&amp;" ",AP484)))&gt;0,BH26,"")))</f>
        <v/>
      </c>
      <c r="BI484" s="964" t="str" cm="1">
        <f t="array" ref="BI484">IF(AM484="","",IF(AQ484&lt;&gt;"","",IF(SUMPRODUCT(--(BM27:BM1509=BI26),--(BL27:BL1509&lt;&gt;""),--ISNUMBER(SEARCH(" "&amp;BL27:BL1509&amp;" ",AP484)))&gt;0,BI26,"")))</f>
        <v/>
      </c>
      <c r="BJ484" s="964" t="str" cm="1">
        <f t="array" ref="BJ484">IF(AM484="","",IF(AS484&lt;&gt;"",BJ26,IF(AR484&lt;&gt;"","",IF(AQ484&lt;&gt;"","",IF(SUMPRODUCT(--(BM27:BM1509=BJ26),--(BL27:BL1509&lt;&gt;""),--ISNUMBER(SEARCH(" "&amp;BL27:BL1509&amp;" ",AP484)))&gt;0,BJ26,"")))))</f>
        <v/>
      </c>
      <c r="BL484" s="964" t="s">
        <v>2229</v>
      </c>
      <c r="BM484" s="964" t="s">
        <v>1597</v>
      </c>
      <c r="CM484" s="49">
        <v>1</v>
      </c>
    </row>
    <row r="485" spans="4:91" ht="30" customHeight="1">
      <c r="D485" s="674"/>
      <c r="E485" s="680"/>
      <c r="F485" s="681"/>
      <c r="G485" s="680"/>
      <c r="H485" s="682"/>
      <c r="I485" s="891"/>
      <c r="J485" s="892"/>
      <c r="K485" s="745"/>
      <c r="L485" s="893"/>
      <c r="M485" s="894"/>
      <c r="N485" s="895"/>
      <c r="O485" s="896"/>
      <c r="P485" s="137"/>
      <c r="Q485" s="897"/>
      <c r="R485" s="751"/>
      <c r="S485" s="898"/>
      <c r="T485" s="753"/>
      <c r="U485" s="899"/>
      <c r="V485" s="900"/>
      <c r="W485" s="756"/>
      <c r="X485" s="764"/>
      <c r="AB485" s="65"/>
      <c r="AC485" s="984" t="str">
        <f t="shared" si="100"/>
        <v/>
      </c>
      <c r="AD485" s="982"/>
      <c r="AF485" s="963" t="str">
        <f>IF(AG485="","",COUNTIF(AG27:AG485,"&lt;&gt;"))</f>
        <v/>
      </c>
      <c r="AG485" s="958" t="str" cm="1">
        <f t="array" ref="AG485">IF(AK485="","",IF(LEN(AK485)&lt;=MAX(10,AF22),AK485,IFERROR(LEFT(AK485,LOOKUP(2,1/(MID(AK485,ROW(10:509),1)=" ")/(ROW(10:509)&lt;=MAX(10,AF22)),ROW(10:509))-1),LEFT(AK485,MAX(10,AF22)))))</f>
        <v/>
      </c>
      <c r="AH485" s="963" t="str">
        <f t="shared" si="101"/>
        <v/>
      </c>
      <c r="AI485" s="963" t="str">
        <f t="shared" si="102"/>
        <v/>
      </c>
      <c r="AJ485" s="964" t="str">
        <f>IF(AL484&lt;&gt;"",AJ484,IF(AJ484&lt;MAX(Z27:Z326),AJ484+1,""))</f>
        <v/>
      </c>
      <c r="AK485" s="965" t="str">
        <f>IF(AJ485="","",IF(AL484&lt;&gt;"",AL484,INDEX(AD27:AD326,MATCH(AJ485,Z27:Z326,0))))</f>
        <v/>
      </c>
      <c r="AL485" s="965" t="str">
        <f t="shared" si="103"/>
        <v/>
      </c>
      <c r="AM485" s="966" t="str">
        <f t="shared" si="104"/>
        <v/>
      </c>
      <c r="AN485" s="967" t="str">
        <f t="shared" si="105"/>
        <v/>
      </c>
      <c r="AO485" s="967" t="str">
        <f t="shared" si="106"/>
        <v/>
      </c>
      <c r="AP485" s="966" t="str">
        <f t="shared" si="107"/>
        <v/>
      </c>
      <c r="AQ485" s="967" t="str">
        <f>IF(AM485="","",IF(COUNTIF(BO27:BO309,TRIM(AP485))&gt;0,"EXCLUSION EXACTE",""))</f>
        <v/>
      </c>
      <c r="AR485" s="967" t="str" cm="1">
        <f t="array" ref="AR485">IF(AM485="","",IF(SUMPRODUCT(--(BO27:BO309&lt;&gt;""),--ISNUMBER(SEARCH(" "&amp;BO27:BO309&amp;" ",AP485)))&gt;0,"BLOQUE MOLLUSQUES",""))</f>
        <v/>
      </c>
      <c r="AS485" s="967" t="str" cm="1">
        <f t="array" ref="AS485">IF(AM485="","",IF(SUMPRODUCT(--(BS27:BS309&lt;&gt;""),--ISNUMBER(SEARCH(" "&amp;BS27:BS309&amp;" ",AP485)))&gt;0,"FORCE MOLLUSQUES",""))</f>
        <v/>
      </c>
      <c r="AT485" s="966" t="str">
        <f t="shared" si="108"/>
        <v/>
      </c>
      <c r="AU485" s="966" t="str">
        <f t="shared" si="110"/>
        <v/>
      </c>
      <c r="AV485" s="967" t="str">
        <f t="shared" si="109"/>
        <v/>
      </c>
      <c r="AW485" s="967" t="str" cm="1">
        <f t="array" ref="AW485">IF(AM485="","",IF(AQ485&lt;&gt;"","",IF(SUMPRODUCT(--(BM27:BM1509=AW26),--(BL27:BL1509&lt;&gt;""),--ISNUMBER(SEARCH(" "&amp;BL27:BL1509&amp;" ",AP485)))&gt;0,AW26,"")))</f>
        <v/>
      </c>
      <c r="AX485" s="967" t="str" cm="1">
        <f t="array" ref="AX485">IF(AM485="","",IF(AQ485&lt;&gt;"","",IF(SUMPRODUCT(--(BM27:BM1509=AX26),--(BL27:BL1509&lt;&gt;""),--ISNUMBER(SEARCH(" "&amp;BL27:BL1509&amp;" ",AP485)))&gt;0,AX26,"")))</f>
        <v/>
      </c>
      <c r="AY485" s="967" t="str" cm="1">
        <f t="array" ref="AY485">IF(AM485="","",IF(AQ485&lt;&gt;"","",IF(SUMPRODUCT(--(BM27:BM1509=AY26),--(BL27:BL1509&lt;&gt;""),--ISNUMBER(SEARCH(" "&amp;BL27:BL1509&amp;" ",AP485)))&gt;0,AY26,"")))</f>
        <v/>
      </c>
      <c r="AZ485" s="967" t="str" cm="1">
        <f t="array" ref="AZ485">IF(AM485="","",IF(AQ485&lt;&gt;"","",IF(SUMPRODUCT(--(BM27:BM1509=AZ26),--(BL27:BL1509&lt;&gt;""),--ISNUMBER(SEARCH(" "&amp;BL27:BL1509&amp;" ",AP485)))&gt;0,AZ26,"")))</f>
        <v/>
      </c>
      <c r="BA485" s="967" t="str" cm="1">
        <f t="array" ref="BA485">IF(AM485="","",IF(AQ485&lt;&gt;"","",IF(SUMPRODUCT(--(BM27:BM1509=BA26),--(BL27:BL1509&lt;&gt;""),--ISNUMBER(SEARCH(" "&amp;BL27:BL1509&amp;" ",AP485)))&gt;0,BA26,"")))</f>
        <v/>
      </c>
      <c r="BB485" s="967" t="str" cm="1">
        <f t="array" ref="BB485">IF(AM485="","",IF(AQ485&lt;&gt;"","",IF(SUMPRODUCT(--(BM27:BM1509=BB26),--(BL27:BL1509&lt;&gt;""),--ISNUMBER(SEARCH(" "&amp;BL27:BL1509&amp;" ",AP485)))&gt;0,BB26,"")))</f>
        <v/>
      </c>
      <c r="BC485" s="967" t="str" cm="1">
        <f t="array" ref="BC485">IF(AM485="","",IF(AQ485&lt;&gt;"","",IF(SUMPRODUCT(--(BM27:BM1509=BC26),--(BL27:BL1509&lt;&gt;""),--ISNUMBER(SEARCH(" "&amp;BL27:BL1509&amp;" ",AP485)))&gt;0,BC26,"")))</f>
        <v/>
      </c>
      <c r="BD485" s="967" t="str" cm="1">
        <f t="array" ref="BD485">IF(AM485="","",IF(AQ485&lt;&gt;"","",IF(SUMPRODUCT(--(BM27:BM1509=BD26),--(BL27:BL1509&lt;&gt;""),--ISNUMBER(SEARCH(" "&amp;BL27:BL1509&amp;" ",AP485)))&gt;0,BD26,"")))</f>
        <v/>
      </c>
      <c r="BE485" s="967" t="str" cm="1">
        <f t="array" ref="BE485">IF(AM485="","",IF(AQ485&lt;&gt;"","",IF(SUMPRODUCT(--(BM27:BM1509=BE26),--(BL27:BL1509&lt;&gt;""),--ISNUMBER(SEARCH(" "&amp;BL27:BL1509&amp;" ",AP485)))&gt;0,BE26,"")))</f>
        <v/>
      </c>
      <c r="BF485" s="967" t="str" cm="1">
        <f t="array" ref="BF485">IF(AM485="","",IF(AQ485&lt;&gt;"","",IF(SUMPRODUCT(--(BM27:BM1509=BF26),--(BL27:BL1509&lt;&gt;""),--ISNUMBER(SEARCH(" "&amp;BL27:BL1509&amp;" ",AP485)))&gt;0,BF26,"")))</f>
        <v/>
      </c>
      <c r="BG485" s="967" t="str" cm="1">
        <f t="array" ref="BG485">IF(AM485="","",IF(AQ485&lt;&gt;"","",IF(SUMPRODUCT(--(BM27:BM1509=BG26),--(BL27:BL1509&lt;&gt;""),--ISNUMBER(SEARCH(" "&amp;BL27:BL1509&amp;" ",AP485)))&gt;0,BG26,"")))</f>
        <v/>
      </c>
      <c r="BH485" s="967" t="str" cm="1">
        <f t="array" ref="BH485">IF(AM485="","",IF(AQ485&lt;&gt;"","",IF(SUMPRODUCT(--(BM27:BM1509=BH26),--(BL27:BL1509&lt;&gt;""),--ISNUMBER(SEARCH(" "&amp;BL27:BL1509&amp;" ",AP485)))&gt;0,BH26,"")))</f>
        <v/>
      </c>
      <c r="BI485" s="967" t="str" cm="1">
        <f t="array" ref="BI485">IF(AM485="","",IF(AQ485&lt;&gt;"","",IF(SUMPRODUCT(--(BM27:BM1509=BI26),--(BL27:BL1509&lt;&gt;""),--ISNUMBER(SEARCH(" "&amp;BL27:BL1509&amp;" ",AP485)))&gt;0,BI26,"")))</f>
        <v/>
      </c>
      <c r="BJ485" s="967" t="str" cm="1">
        <f t="array" ref="BJ485">IF(AM485="","",IF(AS485&lt;&gt;"",BJ26,IF(AR485&lt;&gt;"","",IF(AQ485&lt;&gt;"","",IF(SUMPRODUCT(--(BM27:BM1509=BJ26),--(BL27:BL1509&lt;&gt;""),--ISNUMBER(SEARCH(" "&amp;BL27:BL1509&amp;" ",AP485)))&gt;0,BJ26,"")))))</f>
        <v/>
      </c>
      <c r="BL485" s="968" t="s">
        <v>2230</v>
      </c>
      <c r="BM485" s="968" t="s">
        <v>1597</v>
      </c>
      <c r="CM485" s="49">
        <v>1</v>
      </c>
    </row>
    <row r="486" spans="4:91" ht="30" customHeight="1">
      <c r="D486" s="674"/>
      <c r="E486" s="680"/>
      <c r="F486" s="681"/>
      <c r="G486" s="680"/>
      <c r="H486" s="682"/>
      <c r="I486" s="891"/>
      <c r="J486" s="892"/>
      <c r="K486" s="745"/>
      <c r="L486" s="893"/>
      <c r="M486" s="894"/>
      <c r="N486" s="895"/>
      <c r="O486" s="896"/>
      <c r="P486" s="137"/>
      <c r="Q486" s="897"/>
      <c r="R486" s="751"/>
      <c r="S486" s="898"/>
      <c r="T486" s="753"/>
      <c r="U486" s="899"/>
      <c r="V486" s="900"/>
      <c r="W486" s="756"/>
      <c r="X486" s="764"/>
      <c r="AB486" s="65"/>
      <c r="AC486" s="984" t="str">
        <f t="shared" si="100"/>
        <v/>
      </c>
      <c r="AD486" s="982"/>
      <c r="AF486" s="964" t="str">
        <f>IF(AG486="","",COUNTIF(AG27:AG486,"&lt;&gt;"))</f>
        <v/>
      </c>
      <c r="AG486" s="965" t="str" cm="1">
        <f t="array" ref="AG486">IF(AK486="","",IF(LEN(AK486)&lt;=MAX(10,AF22),AK486,IFERROR(LEFT(AK486,LOOKUP(2,1/(MID(AK486,ROW(10:509),1)=" ")/(ROW(10:509)&lt;=MAX(10,AF22)),ROW(10:509))-1),LEFT(AK486,MAX(10,AF22)))))</f>
        <v/>
      </c>
      <c r="AH486" s="964" t="str">
        <f t="shared" si="101"/>
        <v/>
      </c>
      <c r="AI486" s="964" t="str">
        <f t="shared" si="102"/>
        <v/>
      </c>
      <c r="AJ486" s="964" t="str">
        <f>IF(AL485&lt;&gt;"",AJ485,IF(AJ485&lt;MAX(Z27:Z326),AJ485+1,""))</f>
        <v/>
      </c>
      <c r="AK486" s="965" t="str">
        <f>IF(AJ486="","",IF(AL485&lt;&gt;"",AL485,INDEX(AD27:AD326,MATCH(AJ486,Z27:Z326,0))))</f>
        <v/>
      </c>
      <c r="AL486" s="965" t="str">
        <f t="shared" si="103"/>
        <v/>
      </c>
      <c r="AM486" s="965" t="str">
        <f t="shared" si="104"/>
        <v/>
      </c>
      <c r="AN486" s="964" t="str">
        <f t="shared" si="105"/>
        <v/>
      </c>
      <c r="AO486" s="964" t="str">
        <f t="shared" si="106"/>
        <v/>
      </c>
      <c r="AP486" s="965" t="str">
        <f t="shared" si="107"/>
        <v/>
      </c>
      <c r="AQ486" s="964" t="str">
        <f>IF(AM486="","",IF(COUNTIF(BO27:BO309,TRIM(AP486))&gt;0,"EXCLUSION EXACTE",""))</f>
        <v/>
      </c>
      <c r="AR486" s="964" t="str" cm="1">
        <f t="array" ref="AR486">IF(AM486="","",IF(SUMPRODUCT(--(BO27:BO309&lt;&gt;""),--ISNUMBER(SEARCH(" "&amp;BO27:BO309&amp;" ",AP486)))&gt;0,"BLOQUE MOLLUSQUES",""))</f>
        <v/>
      </c>
      <c r="AS486" s="964" t="str" cm="1">
        <f t="array" ref="AS486">IF(AM486="","",IF(SUMPRODUCT(--(BS27:BS309&lt;&gt;""),--ISNUMBER(SEARCH(" "&amp;BS27:BS309&amp;" ",AP486)))&gt;0,"FORCE MOLLUSQUES",""))</f>
        <v/>
      </c>
      <c r="AT486" s="965" t="str">
        <f t="shared" si="108"/>
        <v/>
      </c>
      <c r="AU486" s="965" t="str">
        <f t="shared" si="110"/>
        <v/>
      </c>
      <c r="AV486" s="964" t="str">
        <f t="shared" si="109"/>
        <v/>
      </c>
      <c r="AW486" s="964" t="str" cm="1">
        <f t="array" ref="AW486">IF(AM486="","",IF(AQ486&lt;&gt;"","",IF(SUMPRODUCT(--(BM27:BM1509=AW26),--(BL27:BL1509&lt;&gt;""),--ISNUMBER(SEARCH(" "&amp;BL27:BL1509&amp;" ",AP486)))&gt;0,AW26,"")))</f>
        <v/>
      </c>
      <c r="AX486" s="964" t="str" cm="1">
        <f t="array" ref="AX486">IF(AM486="","",IF(AQ486&lt;&gt;"","",IF(SUMPRODUCT(--(BM27:BM1509=AX26),--(BL27:BL1509&lt;&gt;""),--ISNUMBER(SEARCH(" "&amp;BL27:BL1509&amp;" ",AP486)))&gt;0,AX26,"")))</f>
        <v/>
      </c>
      <c r="AY486" s="964" t="str" cm="1">
        <f t="array" ref="AY486">IF(AM486="","",IF(AQ486&lt;&gt;"","",IF(SUMPRODUCT(--(BM27:BM1509=AY26),--(BL27:BL1509&lt;&gt;""),--ISNUMBER(SEARCH(" "&amp;BL27:BL1509&amp;" ",AP486)))&gt;0,AY26,"")))</f>
        <v/>
      </c>
      <c r="AZ486" s="964" t="str" cm="1">
        <f t="array" ref="AZ486">IF(AM486="","",IF(AQ486&lt;&gt;"","",IF(SUMPRODUCT(--(BM27:BM1509=AZ26),--(BL27:BL1509&lt;&gt;""),--ISNUMBER(SEARCH(" "&amp;BL27:BL1509&amp;" ",AP486)))&gt;0,AZ26,"")))</f>
        <v/>
      </c>
      <c r="BA486" s="964" t="str" cm="1">
        <f t="array" ref="BA486">IF(AM486="","",IF(AQ486&lt;&gt;"","",IF(SUMPRODUCT(--(BM27:BM1509=BA26),--(BL27:BL1509&lt;&gt;""),--ISNUMBER(SEARCH(" "&amp;BL27:BL1509&amp;" ",AP486)))&gt;0,BA26,"")))</f>
        <v/>
      </c>
      <c r="BB486" s="964" t="str" cm="1">
        <f t="array" ref="BB486">IF(AM486="","",IF(AQ486&lt;&gt;"","",IF(SUMPRODUCT(--(BM27:BM1509=BB26),--(BL27:BL1509&lt;&gt;""),--ISNUMBER(SEARCH(" "&amp;BL27:BL1509&amp;" ",AP486)))&gt;0,BB26,"")))</f>
        <v/>
      </c>
      <c r="BC486" s="964" t="str" cm="1">
        <f t="array" ref="BC486">IF(AM486="","",IF(AQ486&lt;&gt;"","",IF(SUMPRODUCT(--(BM27:BM1509=BC26),--(BL27:BL1509&lt;&gt;""),--ISNUMBER(SEARCH(" "&amp;BL27:BL1509&amp;" ",AP486)))&gt;0,BC26,"")))</f>
        <v/>
      </c>
      <c r="BD486" s="964" t="str" cm="1">
        <f t="array" ref="BD486">IF(AM486="","",IF(AQ486&lt;&gt;"","",IF(SUMPRODUCT(--(BM27:BM1509=BD26),--(BL27:BL1509&lt;&gt;""),--ISNUMBER(SEARCH(" "&amp;BL27:BL1509&amp;" ",AP486)))&gt;0,BD26,"")))</f>
        <v/>
      </c>
      <c r="BE486" s="964" t="str" cm="1">
        <f t="array" ref="BE486">IF(AM486="","",IF(AQ486&lt;&gt;"","",IF(SUMPRODUCT(--(BM27:BM1509=BE26),--(BL27:BL1509&lt;&gt;""),--ISNUMBER(SEARCH(" "&amp;BL27:BL1509&amp;" ",AP486)))&gt;0,BE26,"")))</f>
        <v/>
      </c>
      <c r="BF486" s="964" t="str" cm="1">
        <f t="array" ref="BF486">IF(AM486="","",IF(AQ486&lt;&gt;"","",IF(SUMPRODUCT(--(BM27:BM1509=BF26),--(BL27:BL1509&lt;&gt;""),--ISNUMBER(SEARCH(" "&amp;BL27:BL1509&amp;" ",AP486)))&gt;0,BF26,"")))</f>
        <v/>
      </c>
      <c r="BG486" s="964" t="str" cm="1">
        <f t="array" ref="BG486">IF(AM486="","",IF(AQ486&lt;&gt;"","",IF(SUMPRODUCT(--(BM27:BM1509=BG26),--(BL27:BL1509&lt;&gt;""),--ISNUMBER(SEARCH(" "&amp;BL27:BL1509&amp;" ",AP486)))&gt;0,BG26,"")))</f>
        <v/>
      </c>
      <c r="BH486" s="964" t="str" cm="1">
        <f t="array" ref="BH486">IF(AM486="","",IF(AQ486&lt;&gt;"","",IF(SUMPRODUCT(--(BM27:BM1509=BH26),--(BL27:BL1509&lt;&gt;""),--ISNUMBER(SEARCH(" "&amp;BL27:BL1509&amp;" ",AP486)))&gt;0,BH26,"")))</f>
        <v/>
      </c>
      <c r="BI486" s="964" t="str" cm="1">
        <f t="array" ref="BI486">IF(AM486="","",IF(AQ486&lt;&gt;"","",IF(SUMPRODUCT(--(BM27:BM1509=BI26),--(BL27:BL1509&lt;&gt;""),--ISNUMBER(SEARCH(" "&amp;BL27:BL1509&amp;" ",AP486)))&gt;0,BI26,"")))</f>
        <v/>
      </c>
      <c r="BJ486" s="964" t="str" cm="1">
        <f t="array" ref="BJ486">IF(AM486="","",IF(AS486&lt;&gt;"",BJ26,IF(AR486&lt;&gt;"","",IF(AQ486&lt;&gt;"","",IF(SUMPRODUCT(--(BM27:BM1509=BJ26),--(BL27:BL1509&lt;&gt;""),--ISNUMBER(SEARCH(" "&amp;BL27:BL1509&amp;" ",AP486)))&gt;0,BJ26,"")))))</f>
        <v/>
      </c>
      <c r="BL486" s="964" t="s">
        <v>2231</v>
      </c>
      <c r="BM486" s="964" t="s">
        <v>1597</v>
      </c>
      <c r="CM486" s="49">
        <v>1</v>
      </c>
    </row>
    <row r="487" spans="4:91" ht="30" customHeight="1">
      <c r="D487" s="674"/>
      <c r="E487" s="680"/>
      <c r="F487" s="681"/>
      <c r="G487" s="680"/>
      <c r="H487" s="682"/>
      <c r="I487" s="891"/>
      <c r="J487" s="892"/>
      <c r="K487" s="745"/>
      <c r="L487" s="893"/>
      <c r="M487" s="894"/>
      <c r="N487" s="895"/>
      <c r="O487" s="896"/>
      <c r="P487" s="137"/>
      <c r="Q487" s="897"/>
      <c r="R487" s="751"/>
      <c r="S487" s="898"/>
      <c r="T487" s="753"/>
      <c r="U487" s="899"/>
      <c r="V487" s="900"/>
      <c r="W487" s="756"/>
      <c r="X487" s="764"/>
      <c r="AB487" s="65"/>
      <c r="AC487" s="984" t="str">
        <f t="shared" si="100"/>
        <v/>
      </c>
      <c r="AD487" s="982"/>
      <c r="AF487" s="963" t="str">
        <f>IF(AG487="","",COUNTIF(AG27:AG487,"&lt;&gt;"))</f>
        <v/>
      </c>
      <c r="AG487" s="958" t="str" cm="1">
        <f t="array" ref="AG487">IF(AK487="","",IF(LEN(AK487)&lt;=MAX(10,AF22),AK487,IFERROR(LEFT(AK487,LOOKUP(2,1/(MID(AK487,ROW(10:509),1)=" ")/(ROW(10:509)&lt;=MAX(10,AF22)),ROW(10:509))-1),LEFT(AK487,MAX(10,AF22)))))</f>
        <v/>
      </c>
      <c r="AH487" s="963" t="str">
        <f t="shared" si="101"/>
        <v/>
      </c>
      <c r="AI487" s="963" t="str">
        <f t="shared" si="102"/>
        <v/>
      </c>
      <c r="AJ487" s="964" t="str">
        <f>IF(AL486&lt;&gt;"",AJ486,IF(AJ486&lt;MAX(Z27:Z326),AJ486+1,""))</f>
        <v/>
      </c>
      <c r="AK487" s="965" t="str">
        <f>IF(AJ487="","",IF(AL486&lt;&gt;"",AL486,INDEX(AD27:AD326,MATCH(AJ487,Z27:Z326,0))))</f>
        <v/>
      </c>
      <c r="AL487" s="965" t="str">
        <f t="shared" si="103"/>
        <v/>
      </c>
      <c r="AM487" s="966" t="str">
        <f t="shared" si="104"/>
        <v/>
      </c>
      <c r="AN487" s="967" t="str">
        <f t="shared" si="105"/>
        <v/>
      </c>
      <c r="AO487" s="967" t="str">
        <f t="shared" si="106"/>
        <v/>
      </c>
      <c r="AP487" s="966" t="str">
        <f t="shared" si="107"/>
        <v/>
      </c>
      <c r="AQ487" s="967" t="str">
        <f>IF(AM487="","",IF(COUNTIF(BO27:BO309,TRIM(AP487))&gt;0,"EXCLUSION EXACTE",""))</f>
        <v/>
      </c>
      <c r="AR487" s="967" t="str" cm="1">
        <f t="array" ref="AR487">IF(AM487="","",IF(SUMPRODUCT(--(BO27:BO309&lt;&gt;""),--ISNUMBER(SEARCH(" "&amp;BO27:BO309&amp;" ",AP487)))&gt;0,"BLOQUE MOLLUSQUES",""))</f>
        <v/>
      </c>
      <c r="AS487" s="967" t="str" cm="1">
        <f t="array" ref="AS487">IF(AM487="","",IF(SUMPRODUCT(--(BS27:BS309&lt;&gt;""),--ISNUMBER(SEARCH(" "&amp;BS27:BS309&amp;" ",AP487)))&gt;0,"FORCE MOLLUSQUES",""))</f>
        <v/>
      </c>
      <c r="AT487" s="966" t="str">
        <f t="shared" si="108"/>
        <v/>
      </c>
      <c r="AU487" s="966" t="str">
        <f t="shared" si="110"/>
        <v/>
      </c>
      <c r="AV487" s="967" t="str">
        <f t="shared" si="109"/>
        <v/>
      </c>
      <c r="AW487" s="967" t="str" cm="1">
        <f t="array" ref="AW487">IF(AM487="","",IF(AQ487&lt;&gt;"","",IF(SUMPRODUCT(--(BM27:BM1509=AW26),--(BL27:BL1509&lt;&gt;""),--ISNUMBER(SEARCH(" "&amp;BL27:BL1509&amp;" ",AP487)))&gt;0,AW26,"")))</f>
        <v/>
      </c>
      <c r="AX487" s="967" t="str" cm="1">
        <f t="array" ref="AX487">IF(AM487="","",IF(AQ487&lt;&gt;"","",IF(SUMPRODUCT(--(BM27:BM1509=AX26),--(BL27:BL1509&lt;&gt;""),--ISNUMBER(SEARCH(" "&amp;BL27:BL1509&amp;" ",AP487)))&gt;0,AX26,"")))</f>
        <v/>
      </c>
      <c r="AY487" s="967" t="str" cm="1">
        <f t="array" ref="AY487">IF(AM487="","",IF(AQ487&lt;&gt;"","",IF(SUMPRODUCT(--(BM27:BM1509=AY26),--(BL27:BL1509&lt;&gt;""),--ISNUMBER(SEARCH(" "&amp;BL27:BL1509&amp;" ",AP487)))&gt;0,AY26,"")))</f>
        <v/>
      </c>
      <c r="AZ487" s="967" t="str" cm="1">
        <f t="array" ref="AZ487">IF(AM487="","",IF(AQ487&lt;&gt;"","",IF(SUMPRODUCT(--(BM27:BM1509=AZ26),--(BL27:BL1509&lt;&gt;""),--ISNUMBER(SEARCH(" "&amp;BL27:BL1509&amp;" ",AP487)))&gt;0,AZ26,"")))</f>
        <v/>
      </c>
      <c r="BA487" s="967" t="str" cm="1">
        <f t="array" ref="BA487">IF(AM487="","",IF(AQ487&lt;&gt;"","",IF(SUMPRODUCT(--(BM27:BM1509=BA26),--(BL27:BL1509&lt;&gt;""),--ISNUMBER(SEARCH(" "&amp;BL27:BL1509&amp;" ",AP487)))&gt;0,BA26,"")))</f>
        <v/>
      </c>
      <c r="BB487" s="967" t="str" cm="1">
        <f t="array" ref="BB487">IF(AM487="","",IF(AQ487&lt;&gt;"","",IF(SUMPRODUCT(--(BM27:BM1509=BB26),--(BL27:BL1509&lt;&gt;""),--ISNUMBER(SEARCH(" "&amp;BL27:BL1509&amp;" ",AP487)))&gt;0,BB26,"")))</f>
        <v/>
      </c>
      <c r="BC487" s="967" t="str" cm="1">
        <f t="array" ref="BC487">IF(AM487="","",IF(AQ487&lt;&gt;"","",IF(SUMPRODUCT(--(BM27:BM1509=BC26),--(BL27:BL1509&lt;&gt;""),--ISNUMBER(SEARCH(" "&amp;BL27:BL1509&amp;" ",AP487)))&gt;0,BC26,"")))</f>
        <v/>
      </c>
      <c r="BD487" s="967" t="str" cm="1">
        <f t="array" ref="BD487">IF(AM487="","",IF(AQ487&lt;&gt;"","",IF(SUMPRODUCT(--(BM27:BM1509=BD26),--(BL27:BL1509&lt;&gt;""),--ISNUMBER(SEARCH(" "&amp;BL27:BL1509&amp;" ",AP487)))&gt;0,BD26,"")))</f>
        <v/>
      </c>
      <c r="BE487" s="967" t="str" cm="1">
        <f t="array" ref="BE487">IF(AM487="","",IF(AQ487&lt;&gt;"","",IF(SUMPRODUCT(--(BM27:BM1509=BE26),--(BL27:BL1509&lt;&gt;""),--ISNUMBER(SEARCH(" "&amp;BL27:BL1509&amp;" ",AP487)))&gt;0,BE26,"")))</f>
        <v/>
      </c>
      <c r="BF487" s="967" t="str" cm="1">
        <f t="array" ref="BF487">IF(AM487="","",IF(AQ487&lt;&gt;"","",IF(SUMPRODUCT(--(BM27:BM1509=BF26),--(BL27:BL1509&lt;&gt;""),--ISNUMBER(SEARCH(" "&amp;BL27:BL1509&amp;" ",AP487)))&gt;0,BF26,"")))</f>
        <v/>
      </c>
      <c r="BG487" s="967" t="str" cm="1">
        <f t="array" ref="BG487">IF(AM487="","",IF(AQ487&lt;&gt;"","",IF(SUMPRODUCT(--(BM27:BM1509=BG26),--(BL27:BL1509&lt;&gt;""),--ISNUMBER(SEARCH(" "&amp;BL27:BL1509&amp;" ",AP487)))&gt;0,BG26,"")))</f>
        <v/>
      </c>
      <c r="BH487" s="967" t="str" cm="1">
        <f t="array" ref="BH487">IF(AM487="","",IF(AQ487&lt;&gt;"","",IF(SUMPRODUCT(--(BM27:BM1509=BH26),--(BL27:BL1509&lt;&gt;""),--ISNUMBER(SEARCH(" "&amp;BL27:BL1509&amp;" ",AP487)))&gt;0,BH26,"")))</f>
        <v/>
      </c>
      <c r="BI487" s="967" t="str" cm="1">
        <f t="array" ref="BI487">IF(AM487="","",IF(AQ487&lt;&gt;"","",IF(SUMPRODUCT(--(BM27:BM1509=BI26),--(BL27:BL1509&lt;&gt;""),--ISNUMBER(SEARCH(" "&amp;BL27:BL1509&amp;" ",AP487)))&gt;0,BI26,"")))</f>
        <v/>
      </c>
      <c r="BJ487" s="967" t="str" cm="1">
        <f t="array" ref="BJ487">IF(AM487="","",IF(AS487&lt;&gt;"",BJ26,IF(AR487&lt;&gt;"","",IF(AQ487&lt;&gt;"","",IF(SUMPRODUCT(--(BM27:BM1509=BJ26),--(BL27:BL1509&lt;&gt;""),--ISNUMBER(SEARCH(" "&amp;BL27:BL1509&amp;" ",AP487)))&gt;0,BJ26,"")))))</f>
        <v/>
      </c>
      <c r="BL487" s="968" t="s">
        <v>2232</v>
      </c>
      <c r="BM487" s="968" t="s">
        <v>1597</v>
      </c>
      <c r="CM487" s="49">
        <v>1</v>
      </c>
    </row>
    <row r="488" spans="4:91" ht="30" customHeight="1">
      <c r="D488" s="674"/>
      <c r="E488" s="680"/>
      <c r="F488" s="681"/>
      <c r="G488" s="680"/>
      <c r="H488" s="682"/>
      <c r="I488" s="891"/>
      <c r="J488" s="892"/>
      <c r="K488" s="745"/>
      <c r="L488" s="893"/>
      <c r="M488" s="894"/>
      <c r="N488" s="895"/>
      <c r="O488" s="896"/>
      <c r="P488" s="137"/>
      <c r="Q488" s="897"/>
      <c r="R488" s="751"/>
      <c r="S488" s="898"/>
      <c r="T488" s="753"/>
      <c r="U488" s="899"/>
      <c r="V488" s="900"/>
      <c r="W488" s="756"/>
      <c r="X488" s="764"/>
      <c r="AB488" s="65"/>
      <c r="AC488" s="984" t="str">
        <f t="shared" si="100"/>
        <v/>
      </c>
      <c r="AD488" s="982"/>
      <c r="AF488" s="964" t="str">
        <f>IF(AG488="","",COUNTIF(AG27:AG488,"&lt;&gt;"))</f>
        <v/>
      </c>
      <c r="AG488" s="965" t="str" cm="1">
        <f t="array" ref="AG488">IF(AK488="","",IF(LEN(AK488)&lt;=MAX(10,AF22),AK488,IFERROR(LEFT(AK488,LOOKUP(2,1/(MID(AK488,ROW(10:509),1)=" ")/(ROW(10:509)&lt;=MAX(10,AF22)),ROW(10:509))-1),LEFT(AK488,MAX(10,AF22)))))</f>
        <v/>
      </c>
      <c r="AH488" s="964" t="str">
        <f t="shared" si="101"/>
        <v/>
      </c>
      <c r="AI488" s="964" t="str">
        <f t="shared" si="102"/>
        <v/>
      </c>
      <c r="AJ488" s="964" t="str">
        <f>IF(AL487&lt;&gt;"",AJ487,IF(AJ487&lt;MAX(Z27:Z326),AJ487+1,""))</f>
        <v/>
      </c>
      <c r="AK488" s="965" t="str">
        <f>IF(AJ488="","",IF(AL487&lt;&gt;"",AL487,INDEX(AD27:AD326,MATCH(AJ488,Z27:Z326,0))))</f>
        <v/>
      </c>
      <c r="AL488" s="965" t="str">
        <f t="shared" si="103"/>
        <v/>
      </c>
      <c r="AM488" s="965" t="str">
        <f t="shared" si="104"/>
        <v/>
      </c>
      <c r="AN488" s="964" t="str">
        <f t="shared" si="105"/>
        <v/>
      </c>
      <c r="AO488" s="964" t="str">
        <f t="shared" si="106"/>
        <v/>
      </c>
      <c r="AP488" s="965" t="str">
        <f t="shared" si="107"/>
        <v/>
      </c>
      <c r="AQ488" s="964" t="str">
        <f>IF(AM488="","",IF(COUNTIF(BO27:BO309,TRIM(AP488))&gt;0,"EXCLUSION EXACTE",""))</f>
        <v/>
      </c>
      <c r="AR488" s="964" t="str" cm="1">
        <f t="array" ref="AR488">IF(AM488="","",IF(SUMPRODUCT(--(BO27:BO309&lt;&gt;""),--ISNUMBER(SEARCH(" "&amp;BO27:BO309&amp;" ",AP488)))&gt;0,"BLOQUE MOLLUSQUES",""))</f>
        <v/>
      </c>
      <c r="AS488" s="964" t="str" cm="1">
        <f t="array" ref="AS488">IF(AM488="","",IF(SUMPRODUCT(--(BS27:BS309&lt;&gt;""),--ISNUMBER(SEARCH(" "&amp;BS27:BS309&amp;" ",AP488)))&gt;0,"FORCE MOLLUSQUES",""))</f>
        <v/>
      </c>
      <c r="AT488" s="965" t="str">
        <f t="shared" si="108"/>
        <v/>
      </c>
      <c r="AU488" s="965" t="str">
        <f t="shared" si="110"/>
        <v/>
      </c>
      <c r="AV488" s="964" t="str">
        <f t="shared" si="109"/>
        <v/>
      </c>
      <c r="AW488" s="964" t="str" cm="1">
        <f t="array" ref="AW488">IF(AM488="","",IF(AQ488&lt;&gt;"","",IF(SUMPRODUCT(--(BM27:BM1509=AW26),--(BL27:BL1509&lt;&gt;""),--ISNUMBER(SEARCH(" "&amp;BL27:BL1509&amp;" ",AP488)))&gt;0,AW26,"")))</f>
        <v/>
      </c>
      <c r="AX488" s="964" t="str" cm="1">
        <f t="array" ref="AX488">IF(AM488="","",IF(AQ488&lt;&gt;"","",IF(SUMPRODUCT(--(BM27:BM1509=AX26),--(BL27:BL1509&lt;&gt;""),--ISNUMBER(SEARCH(" "&amp;BL27:BL1509&amp;" ",AP488)))&gt;0,AX26,"")))</f>
        <v/>
      </c>
      <c r="AY488" s="964" t="str" cm="1">
        <f t="array" ref="AY488">IF(AM488="","",IF(AQ488&lt;&gt;"","",IF(SUMPRODUCT(--(BM27:BM1509=AY26),--(BL27:BL1509&lt;&gt;""),--ISNUMBER(SEARCH(" "&amp;BL27:BL1509&amp;" ",AP488)))&gt;0,AY26,"")))</f>
        <v/>
      </c>
      <c r="AZ488" s="964" t="str" cm="1">
        <f t="array" ref="AZ488">IF(AM488="","",IF(AQ488&lt;&gt;"","",IF(SUMPRODUCT(--(BM27:BM1509=AZ26),--(BL27:BL1509&lt;&gt;""),--ISNUMBER(SEARCH(" "&amp;BL27:BL1509&amp;" ",AP488)))&gt;0,AZ26,"")))</f>
        <v/>
      </c>
      <c r="BA488" s="964" t="str" cm="1">
        <f t="array" ref="BA488">IF(AM488="","",IF(AQ488&lt;&gt;"","",IF(SUMPRODUCT(--(BM27:BM1509=BA26),--(BL27:BL1509&lt;&gt;""),--ISNUMBER(SEARCH(" "&amp;BL27:BL1509&amp;" ",AP488)))&gt;0,BA26,"")))</f>
        <v/>
      </c>
      <c r="BB488" s="964" t="str" cm="1">
        <f t="array" ref="BB488">IF(AM488="","",IF(AQ488&lt;&gt;"","",IF(SUMPRODUCT(--(BM27:BM1509=BB26),--(BL27:BL1509&lt;&gt;""),--ISNUMBER(SEARCH(" "&amp;BL27:BL1509&amp;" ",AP488)))&gt;0,BB26,"")))</f>
        <v/>
      </c>
      <c r="BC488" s="964" t="str" cm="1">
        <f t="array" ref="BC488">IF(AM488="","",IF(AQ488&lt;&gt;"","",IF(SUMPRODUCT(--(BM27:BM1509=BC26),--(BL27:BL1509&lt;&gt;""),--ISNUMBER(SEARCH(" "&amp;BL27:BL1509&amp;" ",AP488)))&gt;0,BC26,"")))</f>
        <v/>
      </c>
      <c r="BD488" s="964" t="str" cm="1">
        <f t="array" ref="BD488">IF(AM488="","",IF(AQ488&lt;&gt;"","",IF(SUMPRODUCT(--(BM27:BM1509=BD26),--(BL27:BL1509&lt;&gt;""),--ISNUMBER(SEARCH(" "&amp;BL27:BL1509&amp;" ",AP488)))&gt;0,BD26,"")))</f>
        <v/>
      </c>
      <c r="BE488" s="964" t="str" cm="1">
        <f t="array" ref="BE488">IF(AM488="","",IF(AQ488&lt;&gt;"","",IF(SUMPRODUCT(--(BM27:BM1509=BE26),--(BL27:BL1509&lt;&gt;""),--ISNUMBER(SEARCH(" "&amp;BL27:BL1509&amp;" ",AP488)))&gt;0,BE26,"")))</f>
        <v/>
      </c>
      <c r="BF488" s="964" t="str" cm="1">
        <f t="array" ref="BF488">IF(AM488="","",IF(AQ488&lt;&gt;"","",IF(SUMPRODUCT(--(BM27:BM1509=BF26),--(BL27:BL1509&lt;&gt;""),--ISNUMBER(SEARCH(" "&amp;BL27:BL1509&amp;" ",AP488)))&gt;0,BF26,"")))</f>
        <v/>
      </c>
      <c r="BG488" s="964" t="str" cm="1">
        <f t="array" ref="BG488">IF(AM488="","",IF(AQ488&lt;&gt;"","",IF(SUMPRODUCT(--(BM27:BM1509=BG26),--(BL27:BL1509&lt;&gt;""),--ISNUMBER(SEARCH(" "&amp;BL27:BL1509&amp;" ",AP488)))&gt;0,BG26,"")))</f>
        <v/>
      </c>
      <c r="BH488" s="964" t="str" cm="1">
        <f t="array" ref="BH488">IF(AM488="","",IF(AQ488&lt;&gt;"","",IF(SUMPRODUCT(--(BM27:BM1509=BH26),--(BL27:BL1509&lt;&gt;""),--ISNUMBER(SEARCH(" "&amp;BL27:BL1509&amp;" ",AP488)))&gt;0,BH26,"")))</f>
        <v/>
      </c>
      <c r="BI488" s="964" t="str" cm="1">
        <f t="array" ref="BI488">IF(AM488="","",IF(AQ488&lt;&gt;"","",IF(SUMPRODUCT(--(BM27:BM1509=BI26),--(BL27:BL1509&lt;&gt;""),--ISNUMBER(SEARCH(" "&amp;BL27:BL1509&amp;" ",AP488)))&gt;0,BI26,"")))</f>
        <v/>
      </c>
      <c r="BJ488" s="964" t="str" cm="1">
        <f t="array" ref="BJ488">IF(AM488="","",IF(AS488&lt;&gt;"",BJ26,IF(AR488&lt;&gt;"","",IF(AQ488&lt;&gt;"","",IF(SUMPRODUCT(--(BM27:BM1509=BJ26),--(BL27:BL1509&lt;&gt;""),--ISNUMBER(SEARCH(" "&amp;BL27:BL1509&amp;" ",AP488)))&gt;0,BJ26,"")))))</f>
        <v/>
      </c>
      <c r="BL488" s="964" t="s">
        <v>2233</v>
      </c>
      <c r="BM488" s="964" t="s">
        <v>1597</v>
      </c>
      <c r="CM488" s="49">
        <v>1</v>
      </c>
    </row>
    <row r="489" spans="4:91" ht="30" customHeight="1">
      <c r="D489" s="674"/>
      <c r="E489" s="680"/>
      <c r="F489" s="681"/>
      <c r="G489" s="680"/>
      <c r="H489" s="682"/>
      <c r="I489" s="891"/>
      <c r="J489" s="892"/>
      <c r="K489" s="745"/>
      <c r="L489" s="893"/>
      <c r="M489" s="894"/>
      <c r="N489" s="895"/>
      <c r="O489" s="896"/>
      <c r="P489" s="137"/>
      <c r="Q489" s="897"/>
      <c r="R489" s="751"/>
      <c r="S489" s="898"/>
      <c r="T489" s="753"/>
      <c r="U489" s="899"/>
      <c r="V489" s="900"/>
      <c r="W489" s="756"/>
      <c r="X489" s="764"/>
      <c r="AB489" s="65"/>
      <c r="AC489" s="984" t="str">
        <f t="shared" si="100"/>
        <v/>
      </c>
      <c r="AD489" s="982"/>
      <c r="AF489" s="963" t="str">
        <f>IF(AG489="","",COUNTIF(AG27:AG489,"&lt;&gt;"))</f>
        <v/>
      </c>
      <c r="AG489" s="958" t="str" cm="1">
        <f t="array" ref="AG489">IF(AK489="","",IF(LEN(AK489)&lt;=MAX(10,AF22),AK489,IFERROR(LEFT(AK489,LOOKUP(2,1/(MID(AK489,ROW(10:509),1)=" ")/(ROW(10:509)&lt;=MAX(10,AF22)),ROW(10:509))-1),LEFT(AK489,MAX(10,AF22)))))</f>
        <v/>
      </c>
      <c r="AH489" s="963" t="str">
        <f t="shared" si="101"/>
        <v/>
      </c>
      <c r="AI489" s="963" t="str">
        <f t="shared" si="102"/>
        <v/>
      </c>
      <c r="AJ489" s="964" t="str">
        <f>IF(AL488&lt;&gt;"",AJ488,IF(AJ488&lt;MAX(Z27:Z326),AJ488+1,""))</f>
        <v/>
      </c>
      <c r="AK489" s="965" t="str">
        <f>IF(AJ489="","",IF(AL488&lt;&gt;"",AL488,INDEX(AD27:AD326,MATCH(AJ489,Z27:Z326,0))))</f>
        <v/>
      </c>
      <c r="AL489" s="965" t="str">
        <f t="shared" si="103"/>
        <v/>
      </c>
      <c r="AM489" s="966" t="str">
        <f t="shared" si="104"/>
        <v/>
      </c>
      <c r="AN489" s="967" t="str">
        <f t="shared" si="105"/>
        <v/>
      </c>
      <c r="AO489" s="967" t="str">
        <f t="shared" si="106"/>
        <v/>
      </c>
      <c r="AP489" s="966" t="str">
        <f t="shared" si="107"/>
        <v/>
      </c>
      <c r="AQ489" s="967" t="str">
        <f>IF(AM489="","",IF(COUNTIF(BO27:BO309,TRIM(AP489))&gt;0,"EXCLUSION EXACTE",""))</f>
        <v/>
      </c>
      <c r="AR489" s="967" t="str" cm="1">
        <f t="array" ref="AR489">IF(AM489="","",IF(SUMPRODUCT(--(BO27:BO309&lt;&gt;""),--ISNUMBER(SEARCH(" "&amp;BO27:BO309&amp;" ",AP489)))&gt;0,"BLOQUE MOLLUSQUES",""))</f>
        <v/>
      </c>
      <c r="AS489" s="967" t="str" cm="1">
        <f t="array" ref="AS489">IF(AM489="","",IF(SUMPRODUCT(--(BS27:BS309&lt;&gt;""),--ISNUMBER(SEARCH(" "&amp;BS27:BS309&amp;" ",AP489)))&gt;0,"FORCE MOLLUSQUES",""))</f>
        <v/>
      </c>
      <c r="AT489" s="966" t="str">
        <f t="shared" si="108"/>
        <v/>
      </c>
      <c r="AU489" s="966" t="str">
        <f t="shared" si="110"/>
        <v/>
      </c>
      <c r="AV489" s="967" t="str">
        <f t="shared" si="109"/>
        <v/>
      </c>
      <c r="AW489" s="967" t="str" cm="1">
        <f t="array" ref="AW489">IF(AM489="","",IF(AQ489&lt;&gt;"","",IF(SUMPRODUCT(--(BM27:BM1509=AW26),--(BL27:BL1509&lt;&gt;""),--ISNUMBER(SEARCH(" "&amp;BL27:BL1509&amp;" ",AP489)))&gt;0,AW26,"")))</f>
        <v/>
      </c>
      <c r="AX489" s="967" t="str" cm="1">
        <f t="array" ref="AX489">IF(AM489="","",IF(AQ489&lt;&gt;"","",IF(SUMPRODUCT(--(BM27:BM1509=AX26),--(BL27:BL1509&lt;&gt;""),--ISNUMBER(SEARCH(" "&amp;BL27:BL1509&amp;" ",AP489)))&gt;0,AX26,"")))</f>
        <v/>
      </c>
      <c r="AY489" s="967" t="str" cm="1">
        <f t="array" ref="AY489">IF(AM489="","",IF(AQ489&lt;&gt;"","",IF(SUMPRODUCT(--(BM27:BM1509=AY26),--(BL27:BL1509&lt;&gt;""),--ISNUMBER(SEARCH(" "&amp;BL27:BL1509&amp;" ",AP489)))&gt;0,AY26,"")))</f>
        <v/>
      </c>
      <c r="AZ489" s="967" t="str" cm="1">
        <f t="array" ref="AZ489">IF(AM489="","",IF(AQ489&lt;&gt;"","",IF(SUMPRODUCT(--(BM27:BM1509=AZ26),--(BL27:BL1509&lt;&gt;""),--ISNUMBER(SEARCH(" "&amp;BL27:BL1509&amp;" ",AP489)))&gt;0,AZ26,"")))</f>
        <v/>
      </c>
      <c r="BA489" s="967" t="str" cm="1">
        <f t="array" ref="BA489">IF(AM489="","",IF(AQ489&lt;&gt;"","",IF(SUMPRODUCT(--(BM27:BM1509=BA26),--(BL27:BL1509&lt;&gt;""),--ISNUMBER(SEARCH(" "&amp;BL27:BL1509&amp;" ",AP489)))&gt;0,BA26,"")))</f>
        <v/>
      </c>
      <c r="BB489" s="967" t="str" cm="1">
        <f t="array" ref="BB489">IF(AM489="","",IF(AQ489&lt;&gt;"","",IF(SUMPRODUCT(--(BM27:BM1509=BB26),--(BL27:BL1509&lt;&gt;""),--ISNUMBER(SEARCH(" "&amp;BL27:BL1509&amp;" ",AP489)))&gt;0,BB26,"")))</f>
        <v/>
      </c>
      <c r="BC489" s="967" t="str" cm="1">
        <f t="array" ref="BC489">IF(AM489="","",IF(AQ489&lt;&gt;"","",IF(SUMPRODUCT(--(BM27:BM1509=BC26),--(BL27:BL1509&lt;&gt;""),--ISNUMBER(SEARCH(" "&amp;BL27:BL1509&amp;" ",AP489)))&gt;0,BC26,"")))</f>
        <v/>
      </c>
      <c r="BD489" s="967" t="str" cm="1">
        <f t="array" ref="BD489">IF(AM489="","",IF(AQ489&lt;&gt;"","",IF(SUMPRODUCT(--(BM27:BM1509=BD26),--(BL27:BL1509&lt;&gt;""),--ISNUMBER(SEARCH(" "&amp;BL27:BL1509&amp;" ",AP489)))&gt;0,BD26,"")))</f>
        <v/>
      </c>
      <c r="BE489" s="967" t="str" cm="1">
        <f t="array" ref="BE489">IF(AM489="","",IF(AQ489&lt;&gt;"","",IF(SUMPRODUCT(--(BM27:BM1509=BE26),--(BL27:BL1509&lt;&gt;""),--ISNUMBER(SEARCH(" "&amp;BL27:BL1509&amp;" ",AP489)))&gt;0,BE26,"")))</f>
        <v/>
      </c>
      <c r="BF489" s="967" t="str" cm="1">
        <f t="array" ref="BF489">IF(AM489="","",IF(AQ489&lt;&gt;"","",IF(SUMPRODUCT(--(BM27:BM1509=BF26),--(BL27:BL1509&lt;&gt;""),--ISNUMBER(SEARCH(" "&amp;BL27:BL1509&amp;" ",AP489)))&gt;0,BF26,"")))</f>
        <v/>
      </c>
      <c r="BG489" s="967" t="str" cm="1">
        <f t="array" ref="BG489">IF(AM489="","",IF(AQ489&lt;&gt;"","",IF(SUMPRODUCT(--(BM27:BM1509=BG26),--(BL27:BL1509&lt;&gt;""),--ISNUMBER(SEARCH(" "&amp;BL27:BL1509&amp;" ",AP489)))&gt;0,BG26,"")))</f>
        <v/>
      </c>
      <c r="BH489" s="967" t="str" cm="1">
        <f t="array" ref="BH489">IF(AM489="","",IF(AQ489&lt;&gt;"","",IF(SUMPRODUCT(--(BM27:BM1509=BH26),--(BL27:BL1509&lt;&gt;""),--ISNUMBER(SEARCH(" "&amp;BL27:BL1509&amp;" ",AP489)))&gt;0,BH26,"")))</f>
        <v/>
      </c>
      <c r="BI489" s="967" t="str" cm="1">
        <f t="array" ref="BI489">IF(AM489="","",IF(AQ489&lt;&gt;"","",IF(SUMPRODUCT(--(BM27:BM1509=BI26),--(BL27:BL1509&lt;&gt;""),--ISNUMBER(SEARCH(" "&amp;BL27:BL1509&amp;" ",AP489)))&gt;0,BI26,"")))</f>
        <v/>
      </c>
      <c r="BJ489" s="967" t="str" cm="1">
        <f t="array" ref="BJ489">IF(AM489="","",IF(AS489&lt;&gt;"",BJ26,IF(AR489&lt;&gt;"","",IF(AQ489&lt;&gt;"","",IF(SUMPRODUCT(--(BM27:BM1509=BJ26),--(BL27:BL1509&lt;&gt;""),--ISNUMBER(SEARCH(" "&amp;BL27:BL1509&amp;" ",AP489)))&gt;0,BJ26,"")))))</f>
        <v/>
      </c>
      <c r="BL489" s="968" t="s">
        <v>2419</v>
      </c>
      <c r="BM489" s="968" t="s">
        <v>1597</v>
      </c>
      <c r="CM489" s="49">
        <v>1</v>
      </c>
    </row>
    <row r="490" spans="4:91" ht="30" customHeight="1">
      <c r="D490" s="674"/>
      <c r="E490" s="680"/>
      <c r="F490" s="681"/>
      <c r="G490" s="680"/>
      <c r="H490" s="682"/>
      <c r="I490" s="891"/>
      <c r="J490" s="892"/>
      <c r="K490" s="745"/>
      <c r="L490" s="893"/>
      <c r="M490" s="894"/>
      <c r="N490" s="895"/>
      <c r="O490" s="896"/>
      <c r="P490" s="137"/>
      <c r="Q490" s="897"/>
      <c r="R490" s="751"/>
      <c r="S490" s="898"/>
      <c r="T490" s="753"/>
      <c r="U490" s="899"/>
      <c r="V490" s="900"/>
      <c r="W490" s="756"/>
      <c r="X490" s="764"/>
      <c r="AB490" s="65"/>
      <c r="AC490" s="984" t="str">
        <f t="shared" si="100"/>
        <v/>
      </c>
      <c r="AD490" s="982"/>
      <c r="AF490" s="964" t="str">
        <f>IF(AG490="","",COUNTIF(AG27:AG490,"&lt;&gt;"))</f>
        <v/>
      </c>
      <c r="AG490" s="965" t="str" cm="1">
        <f t="array" ref="AG490">IF(AK490="","",IF(LEN(AK490)&lt;=MAX(10,AF22),AK490,IFERROR(LEFT(AK490,LOOKUP(2,1/(MID(AK490,ROW(10:509),1)=" ")/(ROW(10:509)&lt;=MAX(10,AF22)),ROW(10:509))-1),LEFT(AK490,MAX(10,AF22)))))</f>
        <v/>
      </c>
      <c r="AH490" s="964" t="str">
        <f t="shared" si="101"/>
        <v/>
      </c>
      <c r="AI490" s="964" t="str">
        <f t="shared" si="102"/>
        <v/>
      </c>
      <c r="AJ490" s="964" t="str">
        <f>IF(AL489&lt;&gt;"",AJ489,IF(AJ489&lt;MAX(Z27:Z326),AJ489+1,""))</f>
        <v/>
      </c>
      <c r="AK490" s="965" t="str">
        <f>IF(AJ490="","",IF(AL489&lt;&gt;"",AL489,INDEX(AD27:AD326,MATCH(AJ490,Z27:Z326,0))))</f>
        <v/>
      </c>
      <c r="AL490" s="965" t="str">
        <f t="shared" si="103"/>
        <v/>
      </c>
      <c r="AM490" s="965" t="str">
        <f t="shared" si="104"/>
        <v/>
      </c>
      <c r="AN490" s="964" t="str">
        <f t="shared" si="105"/>
        <v/>
      </c>
      <c r="AO490" s="964" t="str">
        <f t="shared" si="106"/>
        <v/>
      </c>
      <c r="AP490" s="965" t="str">
        <f t="shared" si="107"/>
        <v/>
      </c>
      <c r="AQ490" s="964" t="str">
        <f>IF(AM490="","",IF(COUNTIF(BO27:BO309,TRIM(AP490))&gt;0,"EXCLUSION EXACTE",""))</f>
        <v/>
      </c>
      <c r="AR490" s="964" t="str" cm="1">
        <f t="array" ref="AR490">IF(AM490="","",IF(SUMPRODUCT(--(BO27:BO309&lt;&gt;""),--ISNUMBER(SEARCH(" "&amp;BO27:BO309&amp;" ",AP490)))&gt;0,"BLOQUE MOLLUSQUES",""))</f>
        <v/>
      </c>
      <c r="AS490" s="964" t="str" cm="1">
        <f t="array" ref="AS490">IF(AM490="","",IF(SUMPRODUCT(--(BS27:BS309&lt;&gt;""),--ISNUMBER(SEARCH(" "&amp;BS27:BS309&amp;" ",AP490)))&gt;0,"FORCE MOLLUSQUES",""))</f>
        <v/>
      </c>
      <c r="AT490" s="965" t="str">
        <f t="shared" si="108"/>
        <v/>
      </c>
      <c r="AU490" s="965" t="str">
        <f t="shared" si="110"/>
        <v/>
      </c>
      <c r="AV490" s="964" t="str">
        <f t="shared" si="109"/>
        <v/>
      </c>
      <c r="AW490" s="964" t="str" cm="1">
        <f t="array" ref="AW490">IF(AM490="","",IF(AQ490&lt;&gt;"","",IF(SUMPRODUCT(--(BM27:BM1509=AW26),--(BL27:BL1509&lt;&gt;""),--ISNUMBER(SEARCH(" "&amp;BL27:BL1509&amp;" ",AP490)))&gt;0,AW26,"")))</f>
        <v/>
      </c>
      <c r="AX490" s="964" t="str" cm="1">
        <f t="array" ref="AX490">IF(AM490="","",IF(AQ490&lt;&gt;"","",IF(SUMPRODUCT(--(BM27:BM1509=AX26),--(BL27:BL1509&lt;&gt;""),--ISNUMBER(SEARCH(" "&amp;BL27:BL1509&amp;" ",AP490)))&gt;0,AX26,"")))</f>
        <v/>
      </c>
      <c r="AY490" s="964" t="str" cm="1">
        <f t="array" ref="AY490">IF(AM490="","",IF(AQ490&lt;&gt;"","",IF(SUMPRODUCT(--(BM27:BM1509=AY26),--(BL27:BL1509&lt;&gt;""),--ISNUMBER(SEARCH(" "&amp;BL27:BL1509&amp;" ",AP490)))&gt;0,AY26,"")))</f>
        <v/>
      </c>
      <c r="AZ490" s="964" t="str" cm="1">
        <f t="array" ref="AZ490">IF(AM490="","",IF(AQ490&lt;&gt;"","",IF(SUMPRODUCT(--(BM27:BM1509=AZ26),--(BL27:BL1509&lt;&gt;""),--ISNUMBER(SEARCH(" "&amp;BL27:BL1509&amp;" ",AP490)))&gt;0,AZ26,"")))</f>
        <v/>
      </c>
      <c r="BA490" s="964" t="str" cm="1">
        <f t="array" ref="BA490">IF(AM490="","",IF(AQ490&lt;&gt;"","",IF(SUMPRODUCT(--(BM27:BM1509=BA26),--(BL27:BL1509&lt;&gt;""),--ISNUMBER(SEARCH(" "&amp;BL27:BL1509&amp;" ",AP490)))&gt;0,BA26,"")))</f>
        <v/>
      </c>
      <c r="BB490" s="964" t="str" cm="1">
        <f t="array" ref="BB490">IF(AM490="","",IF(AQ490&lt;&gt;"","",IF(SUMPRODUCT(--(BM27:BM1509=BB26),--(BL27:BL1509&lt;&gt;""),--ISNUMBER(SEARCH(" "&amp;BL27:BL1509&amp;" ",AP490)))&gt;0,BB26,"")))</f>
        <v/>
      </c>
      <c r="BC490" s="964" t="str" cm="1">
        <f t="array" ref="BC490">IF(AM490="","",IF(AQ490&lt;&gt;"","",IF(SUMPRODUCT(--(BM27:BM1509=BC26),--(BL27:BL1509&lt;&gt;""),--ISNUMBER(SEARCH(" "&amp;BL27:BL1509&amp;" ",AP490)))&gt;0,BC26,"")))</f>
        <v/>
      </c>
      <c r="BD490" s="964" t="str" cm="1">
        <f t="array" ref="BD490">IF(AM490="","",IF(AQ490&lt;&gt;"","",IF(SUMPRODUCT(--(BM27:BM1509=BD26),--(BL27:BL1509&lt;&gt;""),--ISNUMBER(SEARCH(" "&amp;BL27:BL1509&amp;" ",AP490)))&gt;0,BD26,"")))</f>
        <v/>
      </c>
      <c r="BE490" s="964" t="str" cm="1">
        <f t="array" ref="BE490">IF(AM490="","",IF(AQ490&lt;&gt;"","",IF(SUMPRODUCT(--(BM27:BM1509=BE26),--(BL27:BL1509&lt;&gt;""),--ISNUMBER(SEARCH(" "&amp;BL27:BL1509&amp;" ",AP490)))&gt;0,BE26,"")))</f>
        <v/>
      </c>
      <c r="BF490" s="964" t="str" cm="1">
        <f t="array" ref="BF490">IF(AM490="","",IF(AQ490&lt;&gt;"","",IF(SUMPRODUCT(--(BM27:BM1509=BF26),--(BL27:BL1509&lt;&gt;""),--ISNUMBER(SEARCH(" "&amp;BL27:BL1509&amp;" ",AP490)))&gt;0,BF26,"")))</f>
        <v/>
      </c>
      <c r="BG490" s="964" t="str" cm="1">
        <f t="array" ref="BG490">IF(AM490="","",IF(AQ490&lt;&gt;"","",IF(SUMPRODUCT(--(BM27:BM1509=BG26),--(BL27:BL1509&lt;&gt;""),--ISNUMBER(SEARCH(" "&amp;BL27:BL1509&amp;" ",AP490)))&gt;0,BG26,"")))</f>
        <v/>
      </c>
      <c r="BH490" s="964" t="str" cm="1">
        <f t="array" ref="BH490">IF(AM490="","",IF(AQ490&lt;&gt;"","",IF(SUMPRODUCT(--(BM27:BM1509=BH26),--(BL27:BL1509&lt;&gt;""),--ISNUMBER(SEARCH(" "&amp;BL27:BL1509&amp;" ",AP490)))&gt;0,BH26,"")))</f>
        <v/>
      </c>
      <c r="BI490" s="964" t="str" cm="1">
        <f t="array" ref="BI490">IF(AM490="","",IF(AQ490&lt;&gt;"","",IF(SUMPRODUCT(--(BM27:BM1509=BI26),--(BL27:BL1509&lt;&gt;""),--ISNUMBER(SEARCH(" "&amp;BL27:BL1509&amp;" ",AP490)))&gt;0,BI26,"")))</f>
        <v/>
      </c>
      <c r="BJ490" s="964" t="str" cm="1">
        <f t="array" ref="BJ490">IF(AM490="","",IF(AS490&lt;&gt;"",BJ26,IF(AR490&lt;&gt;"","",IF(AQ490&lt;&gt;"","",IF(SUMPRODUCT(--(BM27:BM1509=BJ26),--(BL27:BL1509&lt;&gt;""),--ISNUMBER(SEARCH(" "&amp;BL27:BL1509&amp;" ",AP490)))&gt;0,BJ26,"")))))</f>
        <v/>
      </c>
      <c r="BL490" s="964" t="s">
        <v>2234</v>
      </c>
      <c r="BM490" s="964" t="s">
        <v>1597</v>
      </c>
      <c r="CM490" s="49">
        <v>1</v>
      </c>
    </row>
    <row r="491" spans="4:91" ht="30" customHeight="1">
      <c r="D491" s="674"/>
      <c r="E491" s="680"/>
      <c r="F491" s="681"/>
      <c r="G491" s="680"/>
      <c r="H491" s="682"/>
      <c r="I491" s="891"/>
      <c r="J491" s="892"/>
      <c r="K491" s="745"/>
      <c r="L491" s="893"/>
      <c r="M491" s="894"/>
      <c r="N491" s="895"/>
      <c r="O491" s="896"/>
      <c r="P491" s="137"/>
      <c r="Q491" s="897"/>
      <c r="R491" s="751"/>
      <c r="S491" s="898"/>
      <c r="T491" s="753"/>
      <c r="U491" s="899"/>
      <c r="V491" s="900"/>
      <c r="W491" s="756"/>
      <c r="X491" s="764"/>
      <c r="AB491" s="65"/>
      <c r="AC491" s="984" t="str">
        <f t="shared" si="100"/>
        <v/>
      </c>
      <c r="AD491" s="982"/>
      <c r="AF491" s="963" t="str">
        <f>IF(AG491="","",COUNTIF(AG27:AG491,"&lt;&gt;"))</f>
        <v/>
      </c>
      <c r="AG491" s="958" t="str" cm="1">
        <f t="array" ref="AG491">IF(AK491="","",IF(LEN(AK491)&lt;=MAX(10,AF22),AK491,IFERROR(LEFT(AK491,LOOKUP(2,1/(MID(AK491,ROW(10:509),1)=" ")/(ROW(10:509)&lt;=MAX(10,AF22)),ROW(10:509))-1),LEFT(AK491,MAX(10,AF22)))))</f>
        <v/>
      </c>
      <c r="AH491" s="963" t="str">
        <f t="shared" si="101"/>
        <v/>
      </c>
      <c r="AI491" s="963" t="str">
        <f t="shared" si="102"/>
        <v/>
      </c>
      <c r="AJ491" s="964" t="str">
        <f>IF(AL490&lt;&gt;"",AJ490,IF(AJ490&lt;MAX(Z27:Z326),AJ490+1,""))</f>
        <v/>
      </c>
      <c r="AK491" s="965" t="str">
        <f>IF(AJ491="","",IF(AL490&lt;&gt;"",AL490,INDEX(AD27:AD326,MATCH(AJ491,Z27:Z326,0))))</f>
        <v/>
      </c>
      <c r="AL491" s="965" t="str">
        <f t="shared" si="103"/>
        <v/>
      </c>
      <c r="AM491" s="966" t="str">
        <f t="shared" si="104"/>
        <v/>
      </c>
      <c r="AN491" s="967" t="str">
        <f t="shared" si="105"/>
        <v/>
      </c>
      <c r="AO491" s="967" t="str">
        <f t="shared" si="106"/>
        <v/>
      </c>
      <c r="AP491" s="966" t="str">
        <f t="shared" si="107"/>
        <v/>
      </c>
      <c r="AQ491" s="967" t="str">
        <f>IF(AM491="","",IF(COUNTIF(BO27:BO309,TRIM(AP491))&gt;0,"EXCLUSION EXACTE",""))</f>
        <v/>
      </c>
      <c r="AR491" s="967" t="str" cm="1">
        <f t="array" ref="AR491">IF(AM491="","",IF(SUMPRODUCT(--(BO27:BO309&lt;&gt;""),--ISNUMBER(SEARCH(" "&amp;BO27:BO309&amp;" ",AP491)))&gt;0,"BLOQUE MOLLUSQUES",""))</f>
        <v/>
      </c>
      <c r="AS491" s="967" t="str" cm="1">
        <f t="array" ref="AS491">IF(AM491="","",IF(SUMPRODUCT(--(BS27:BS309&lt;&gt;""),--ISNUMBER(SEARCH(" "&amp;BS27:BS309&amp;" ",AP491)))&gt;0,"FORCE MOLLUSQUES",""))</f>
        <v/>
      </c>
      <c r="AT491" s="966" t="str">
        <f t="shared" si="108"/>
        <v/>
      </c>
      <c r="AU491" s="966" t="str">
        <f t="shared" si="110"/>
        <v/>
      </c>
      <c r="AV491" s="967" t="str">
        <f t="shared" si="109"/>
        <v/>
      </c>
      <c r="AW491" s="967" t="str" cm="1">
        <f t="array" ref="AW491">IF(AM491="","",IF(AQ491&lt;&gt;"","",IF(SUMPRODUCT(--(BM27:BM1509=AW26),--(BL27:BL1509&lt;&gt;""),--ISNUMBER(SEARCH(" "&amp;BL27:BL1509&amp;" ",AP491)))&gt;0,AW26,"")))</f>
        <v/>
      </c>
      <c r="AX491" s="967" t="str" cm="1">
        <f t="array" ref="AX491">IF(AM491="","",IF(AQ491&lt;&gt;"","",IF(SUMPRODUCT(--(BM27:BM1509=AX26),--(BL27:BL1509&lt;&gt;""),--ISNUMBER(SEARCH(" "&amp;BL27:BL1509&amp;" ",AP491)))&gt;0,AX26,"")))</f>
        <v/>
      </c>
      <c r="AY491" s="967" t="str" cm="1">
        <f t="array" ref="AY491">IF(AM491="","",IF(AQ491&lt;&gt;"","",IF(SUMPRODUCT(--(BM27:BM1509=AY26),--(BL27:BL1509&lt;&gt;""),--ISNUMBER(SEARCH(" "&amp;BL27:BL1509&amp;" ",AP491)))&gt;0,AY26,"")))</f>
        <v/>
      </c>
      <c r="AZ491" s="967" t="str" cm="1">
        <f t="array" ref="AZ491">IF(AM491="","",IF(AQ491&lt;&gt;"","",IF(SUMPRODUCT(--(BM27:BM1509=AZ26),--(BL27:BL1509&lt;&gt;""),--ISNUMBER(SEARCH(" "&amp;BL27:BL1509&amp;" ",AP491)))&gt;0,AZ26,"")))</f>
        <v/>
      </c>
      <c r="BA491" s="967" t="str" cm="1">
        <f t="array" ref="BA491">IF(AM491="","",IF(AQ491&lt;&gt;"","",IF(SUMPRODUCT(--(BM27:BM1509=BA26),--(BL27:BL1509&lt;&gt;""),--ISNUMBER(SEARCH(" "&amp;BL27:BL1509&amp;" ",AP491)))&gt;0,BA26,"")))</f>
        <v/>
      </c>
      <c r="BB491" s="967" t="str" cm="1">
        <f t="array" ref="BB491">IF(AM491="","",IF(AQ491&lt;&gt;"","",IF(SUMPRODUCT(--(BM27:BM1509=BB26),--(BL27:BL1509&lt;&gt;""),--ISNUMBER(SEARCH(" "&amp;BL27:BL1509&amp;" ",AP491)))&gt;0,BB26,"")))</f>
        <v/>
      </c>
      <c r="BC491" s="967" t="str" cm="1">
        <f t="array" ref="BC491">IF(AM491="","",IF(AQ491&lt;&gt;"","",IF(SUMPRODUCT(--(BM27:BM1509=BC26),--(BL27:BL1509&lt;&gt;""),--ISNUMBER(SEARCH(" "&amp;BL27:BL1509&amp;" ",AP491)))&gt;0,BC26,"")))</f>
        <v/>
      </c>
      <c r="BD491" s="967" t="str" cm="1">
        <f t="array" ref="BD491">IF(AM491="","",IF(AQ491&lt;&gt;"","",IF(SUMPRODUCT(--(BM27:BM1509=BD26),--(BL27:BL1509&lt;&gt;""),--ISNUMBER(SEARCH(" "&amp;BL27:BL1509&amp;" ",AP491)))&gt;0,BD26,"")))</f>
        <v/>
      </c>
      <c r="BE491" s="967" t="str" cm="1">
        <f t="array" ref="BE491">IF(AM491="","",IF(AQ491&lt;&gt;"","",IF(SUMPRODUCT(--(BM27:BM1509=BE26),--(BL27:BL1509&lt;&gt;""),--ISNUMBER(SEARCH(" "&amp;BL27:BL1509&amp;" ",AP491)))&gt;0,BE26,"")))</f>
        <v/>
      </c>
      <c r="BF491" s="967" t="str" cm="1">
        <f t="array" ref="BF491">IF(AM491="","",IF(AQ491&lt;&gt;"","",IF(SUMPRODUCT(--(BM27:BM1509=BF26),--(BL27:BL1509&lt;&gt;""),--ISNUMBER(SEARCH(" "&amp;BL27:BL1509&amp;" ",AP491)))&gt;0,BF26,"")))</f>
        <v/>
      </c>
      <c r="BG491" s="967" t="str" cm="1">
        <f t="array" ref="BG491">IF(AM491="","",IF(AQ491&lt;&gt;"","",IF(SUMPRODUCT(--(BM27:BM1509=BG26),--(BL27:BL1509&lt;&gt;""),--ISNUMBER(SEARCH(" "&amp;BL27:BL1509&amp;" ",AP491)))&gt;0,BG26,"")))</f>
        <v/>
      </c>
      <c r="BH491" s="967" t="str" cm="1">
        <f t="array" ref="BH491">IF(AM491="","",IF(AQ491&lt;&gt;"","",IF(SUMPRODUCT(--(BM27:BM1509=BH26),--(BL27:BL1509&lt;&gt;""),--ISNUMBER(SEARCH(" "&amp;BL27:BL1509&amp;" ",AP491)))&gt;0,BH26,"")))</f>
        <v/>
      </c>
      <c r="BI491" s="967" t="str" cm="1">
        <f t="array" ref="BI491">IF(AM491="","",IF(AQ491&lt;&gt;"","",IF(SUMPRODUCT(--(BM27:BM1509=BI26),--(BL27:BL1509&lt;&gt;""),--ISNUMBER(SEARCH(" "&amp;BL27:BL1509&amp;" ",AP491)))&gt;0,BI26,"")))</f>
        <v/>
      </c>
      <c r="BJ491" s="967" t="str" cm="1">
        <f t="array" ref="BJ491">IF(AM491="","",IF(AS491&lt;&gt;"",BJ26,IF(AR491&lt;&gt;"","",IF(AQ491&lt;&gt;"","",IF(SUMPRODUCT(--(BM27:BM1509=BJ26),--(BL27:BL1509&lt;&gt;""),--ISNUMBER(SEARCH(" "&amp;BL27:BL1509&amp;" ",AP491)))&gt;0,BJ26,"")))))</f>
        <v/>
      </c>
      <c r="BL491" s="968" t="s">
        <v>2235</v>
      </c>
      <c r="BM491" s="968" t="s">
        <v>1597</v>
      </c>
      <c r="CM491" s="49">
        <v>1</v>
      </c>
    </row>
    <row r="492" spans="4:91" ht="30" customHeight="1">
      <c r="D492" s="674"/>
      <c r="E492" s="680"/>
      <c r="F492" s="681"/>
      <c r="G492" s="680"/>
      <c r="H492" s="682"/>
      <c r="I492" s="891"/>
      <c r="J492" s="892"/>
      <c r="K492" s="745"/>
      <c r="L492" s="893"/>
      <c r="M492" s="894"/>
      <c r="N492" s="895"/>
      <c r="O492" s="896"/>
      <c r="P492" s="137"/>
      <c r="Q492" s="897"/>
      <c r="R492" s="751"/>
      <c r="S492" s="898"/>
      <c r="T492" s="753"/>
      <c r="U492" s="899"/>
      <c r="V492" s="900"/>
      <c r="W492" s="756"/>
      <c r="X492" s="764"/>
      <c r="AB492" s="65"/>
      <c r="AC492" s="984" t="str">
        <f t="shared" si="100"/>
        <v/>
      </c>
      <c r="AD492" s="982"/>
      <c r="AF492" s="964" t="str">
        <f>IF(AG492="","",COUNTIF(AG27:AG492,"&lt;&gt;"))</f>
        <v/>
      </c>
      <c r="AG492" s="965" t="str" cm="1">
        <f t="array" ref="AG492">IF(AK492="","",IF(LEN(AK492)&lt;=MAX(10,AF22),AK492,IFERROR(LEFT(AK492,LOOKUP(2,1/(MID(AK492,ROW(10:509),1)=" ")/(ROW(10:509)&lt;=MAX(10,AF22)),ROW(10:509))-1),LEFT(AK492,MAX(10,AF22)))))</f>
        <v/>
      </c>
      <c r="AH492" s="964" t="str">
        <f t="shared" si="101"/>
        <v/>
      </c>
      <c r="AI492" s="964" t="str">
        <f t="shared" si="102"/>
        <v/>
      </c>
      <c r="AJ492" s="964" t="str">
        <f>IF(AL491&lt;&gt;"",AJ491,IF(AJ491&lt;MAX(Z27:Z326),AJ491+1,""))</f>
        <v/>
      </c>
      <c r="AK492" s="965" t="str">
        <f>IF(AJ492="","",IF(AL491&lt;&gt;"",AL491,INDEX(AD27:AD326,MATCH(AJ492,Z27:Z326,0))))</f>
        <v/>
      </c>
      <c r="AL492" s="965" t="str">
        <f t="shared" si="103"/>
        <v/>
      </c>
      <c r="AM492" s="965" t="str">
        <f t="shared" si="104"/>
        <v/>
      </c>
      <c r="AN492" s="964" t="str">
        <f t="shared" si="105"/>
        <v/>
      </c>
      <c r="AO492" s="964" t="str">
        <f t="shared" si="106"/>
        <v/>
      </c>
      <c r="AP492" s="965" t="str">
        <f t="shared" si="107"/>
        <v/>
      </c>
      <c r="AQ492" s="964" t="str">
        <f>IF(AM492="","",IF(COUNTIF(BO27:BO309,TRIM(AP492))&gt;0,"EXCLUSION EXACTE",""))</f>
        <v/>
      </c>
      <c r="AR492" s="964" t="str" cm="1">
        <f t="array" ref="AR492">IF(AM492="","",IF(SUMPRODUCT(--(BO27:BO309&lt;&gt;""),--ISNUMBER(SEARCH(" "&amp;BO27:BO309&amp;" ",AP492)))&gt;0,"BLOQUE MOLLUSQUES",""))</f>
        <v/>
      </c>
      <c r="AS492" s="964" t="str" cm="1">
        <f t="array" ref="AS492">IF(AM492="","",IF(SUMPRODUCT(--(BS27:BS309&lt;&gt;""),--ISNUMBER(SEARCH(" "&amp;BS27:BS309&amp;" ",AP492)))&gt;0,"FORCE MOLLUSQUES",""))</f>
        <v/>
      </c>
      <c r="AT492" s="965" t="str">
        <f t="shared" si="108"/>
        <v/>
      </c>
      <c r="AU492" s="965" t="str">
        <f t="shared" si="110"/>
        <v/>
      </c>
      <c r="AV492" s="964" t="str">
        <f t="shared" si="109"/>
        <v/>
      </c>
      <c r="AW492" s="964" t="str" cm="1">
        <f t="array" ref="AW492">IF(AM492="","",IF(AQ492&lt;&gt;"","",IF(SUMPRODUCT(--(BM27:BM1509=AW26),--(BL27:BL1509&lt;&gt;""),--ISNUMBER(SEARCH(" "&amp;BL27:BL1509&amp;" ",AP492)))&gt;0,AW26,"")))</f>
        <v/>
      </c>
      <c r="AX492" s="964" t="str" cm="1">
        <f t="array" ref="AX492">IF(AM492="","",IF(AQ492&lt;&gt;"","",IF(SUMPRODUCT(--(BM27:BM1509=AX26),--(BL27:BL1509&lt;&gt;""),--ISNUMBER(SEARCH(" "&amp;BL27:BL1509&amp;" ",AP492)))&gt;0,AX26,"")))</f>
        <v/>
      </c>
      <c r="AY492" s="964" t="str" cm="1">
        <f t="array" ref="AY492">IF(AM492="","",IF(AQ492&lt;&gt;"","",IF(SUMPRODUCT(--(BM27:BM1509=AY26),--(BL27:BL1509&lt;&gt;""),--ISNUMBER(SEARCH(" "&amp;BL27:BL1509&amp;" ",AP492)))&gt;0,AY26,"")))</f>
        <v/>
      </c>
      <c r="AZ492" s="964" t="str" cm="1">
        <f t="array" ref="AZ492">IF(AM492="","",IF(AQ492&lt;&gt;"","",IF(SUMPRODUCT(--(BM27:BM1509=AZ26),--(BL27:BL1509&lt;&gt;""),--ISNUMBER(SEARCH(" "&amp;BL27:BL1509&amp;" ",AP492)))&gt;0,AZ26,"")))</f>
        <v/>
      </c>
      <c r="BA492" s="964" t="str" cm="1">
        <f t="array" ref="BA492">IF(AM492="","",IF(AQ492&lt;&gt;"","",IF(SUMPRODUCT(--(BM27:BM1509=BA26),--(BL27:BL1509&lt;&gt;""),--ISNUMBER(SEARCH(" "&amp;BL27:BL1509&amp;" ",AP492)))&gt;0,BA26,"")))</f>
        <v/>
      </c>
      <c r="BB492" s="964" t="str" cm="1">
        <f t="array" ref="BB492">IF(AM492="","",IF(AQ492&lt;&gt;"","",IF(SUMPRODUCT(--(BM27:BM1509=BB26),--(BL27:BL1509&lt;&gt;""),--ISNUMBER(SEARCH(" "&amp;BL27:BL1509&amp;" ",AP492)))&gt;0,BB26,"")))</f>
        <v/>
      </c>
      <c r="BC492" s="964" t="str" cm="1">
        <f t="array" ref="BC492">IF(AM492="","",IF(AQ492&lt;&gt;"","",IF(SUMPRODUCT(--(BM27:BM1509=BC26),--(BL27:BL1509&lt;&gt;""),--ISNUMBER(SEARCH(" "&amp;BL27:BL1509&amp;" ",AP492)))&gt;0,BC26,"")))</f>
        <v/>
      </c>
      <c r="BD492" s="964" t="str" cm="1">
        <f t="array" ref="BD492">IF(AM492="","",IF(AQ492&lt;&gt;"","",IF(SUMPRODUCT(--(BM27:BM1509=BD26),--(BL27:BL1509&lt;&gt;""),--ISNUMBER(SEARCH(" "&amp;BL27:BL1509&amp;" ",AP492)))&gt;0,BD26,"")))</f>
        <v/>
      </c>
      <c r="BE492" s="964" t="str" cm="1">
        <f t="array" ref="BE492">IF(AM492="","",IF(AQ492&lt;&gt;"","",IF(SUMPRODUCT(--(BM27:BM1509=BE26),--(BL27:BL1509&lt;&gt;""),--ISNUMBER(SEARCH(" "&amp;BL27:BL1509&amp;" ",AP492)))&gt;0,BE26,"")))</f>
        <v/>
      </c>
      <c r="BF492" s="964" t="str" cm="1">
        <f t="array" ref="BF492">IF(AM492="","",IF(AQ492&lt;&gt;"","",IF(SUMPRODUCT(--(BM27:BM1509=BF26),--(BL27:BL1509&lt;&gt;""),--ISNUMBER(SEARCH(" "&amp;BL27:BL1509&amp;" ",AP492)))&gt;0,BF26,"")))</f>
        <v/>
      </c>
      <c r="BG492" s="964" t="str" cm="1">
        <f t="array" ref="BG492">IF(AM492="","",IF(AQ492&lt;&gt;"","",IF(SUMPRODUCT(--(BM27:BM1509=BG26),--(BL27:BL1509&lt;&gt;""),--ISNUMBER(SEARCH(" "&amp;BL27:BL1509&amp;" ",AP492)))&gt;0,BG26,"")))</f>
        <v/>
      </c>
      <c r="BH492" s="964" t="str" cm="1">
        <f t="array" ref="BH492">IF(AM492="","",IF(AQ492&lt;&gt;"","",IF(SUMPRODUCT(--(BM27:BM1509=BH26),--(BL27:BL1509&lt;&gt;""),--ISNUMBER(SEARCH(" "&amp;BL27:BL1509&amp;" ",AP492)))&gt;0,BH26,"")))</f>
        <v/>
      </c>
      <c r="BI492" s="964" t="str" cm="1">
        <f t="array" ref="BI492">IF(AM492="","",IF(AQ492&lt;&gt;"","",IF(SUMPRODUCT(--(BM27:BM1509=BI26),--(BL27:BL1509&lt;&gt;""),--ISNUMBER(SEARCH(" "&amp;BL27:BL1509&amp;" ",AP492)))&gt;0,BI26,"")))</f>
        <v/>
      </c>
      <c r="BJ492" s="964" t="str" cm="1">
        <f t="array" ref="BJ492">IF(AM492="","",IF(AS492&lt;&gt;"",BJ26,IF(AR492&lt;&gt;"","",IF(AQ492&lt;&gt;"","",IF(SUMPRODUCT(--(BM27:BM1509=BJ26),--(BL27:BL1509&lt;&gt;""),--ISNUMBER(SEARCH(" "&amp;BL27:BL1509&amp;" ",AP492)))&gt;0,BJ26,"")))))</f>
        <v/>
      </c>
      <c r="BL492" s="964" t="s">
        <v>2236</v>
      </c>
      <c r="BM492" s="964" t="s">
        <v>1597</v>
      </c>
      <c r="CM492" s="49">
        <v>1</v>
      </c>
    </row>
    <row r="493" spans="4:91" ht="30" customHeight="1">
      <c r="D493" s="674"/>
      <c r="E493" s="680"/>
      <c r="F493" s="681"/>
      <c r="G493" s="680"/>
      <c r="H493" s="682"/>
      <c r="I493" s="891"/>
      <c r="J493" s="892"/>
      <c r="K493" s="745"/>
      <c r="L493" s="893"/>
      <c r="M493" s="894"/>
      <c r="N493" s="895"/>
      <c r="O493" s="896"/>
      <c r="P493" s="137"/>
      <c r="Q493" s="897"/>
      <c r="R493" s="751"/>
      <c r="S493" s="898"/>
      <c r="T493" s="753"/>
      <c r="U493" s="899"/>
      <c r="V493" s="900"/>
      <c r="W493" s="756"/>
      <c r="X493" s="764"/>
      <c r="AB493" s="65"/>
      <c r="AC493" s="984" t="str">
        <f t="shared" si="100"/>
        <v/>
      </c>
      <c r="AD493" s="982"/>
      <c r="AF493" s="963" t="str">
        <f>IF(AG493="","",COUNTIF(AG27:AG493,"&lt;&gt;"))</f>
        <v/>
      </c>
      <c r="AG493" s="958" t="str" cm="1">
        <f t="array" ref="AG493">IF(AK493="","",IF(LEN(AK493)&lt;=MAX(10,AF22),AK493,IFERROR(LEFT(AK493,LOOKUP(2,1/(MID(AK493,ROW(10:509),1)=" ")/(ROW(10:509)&lt;=MAX(10,AF22)),ROW(10:509))-1),LEFT(AK493,MAX(10,AF22)))))</f>
        <v/>
      </c>
      <c r="AH493" s="963" t="str">
        <f t="shared" si="101"/>
        <v/>
      </c>
      <c r="AI493" s="963" t="str">
        <f t="shared" si="102"/>
        <v/>
      </c>
      <c r="AJ493" s="964" t="str">
        <f>IF(AL492&lt;&gt;"",AJ492,IF(AJ492&lt;MAX(Z27:Z326),AJ492+1,""))</f>
        <v/>
      </c>
      <c r="AK493" s="965" t="str">
        <f>IF(AJ493="","",IF(AL492&lt;&gt;"",AL492,INDEX(AD27:AD326,MATCH(AJ493,Z27:Z326,0))))</f>
        <v/>
      </c>
      <c r="AL493" s="965" t="str">
        <f t="shared" si="103"/>
        <v/>
      </c>
      <c r="AM493" s="966" t="str">
        <f t="shared" si="104"/>
        <v/>
      </c>
      <c r="AN493" s="967" t="str">
        <f t="shared" si="105"/>
        <v/>
      </c>
      <c r="AO493" s="967" t="str">
        <f t="shared" si="106"/>
        <v/>
      </c>
      <c r="AP493" s="966" t="str">
        <f t="shared" si="107"/>
        <v/>
      </c>
      <c r="AQ493" s="967" t="str">
        <f>IF(AM493="","",IF(COUNTIF(BO27:BO309,TRIM(AP493))&gt;0,"EXCLUSION EXACTE",""))</f>
        <v/>
      </c>
      <c r="AR493" s="967" t="str" cm="1">
        <f t="array" ref="AR493">IF(AM493="","",IF(SUMPRODUCT(--(BO27:BO309&lt;&gt;""),--ISNUMBER(SEARCH(" "&amp;BO27:BO309&amp;" ",AP493)))&gt;0,"BLOQUE MOLLUSQUES",""))</f>
        <v/>
      </c>
      <c r="AS493" s="967" t="str" cm="1">
        <f t="array" ref="AS493">IF(AM493="","",IF(SUMPRODUCT(--(BS27:BS309&lt;&gt;""),--ISNUMBER(SEARCH(" "&amp;BS27:BS309&amp;" ",AP493)))&gt;0,"FORCE MOLLUSQUES",""))</f>
        <v/>
      </c>
      <c r="AT493" s="966" t="str">
        <f t="shared" si="108"/>
        <v/>
      </c>
      <c r="AU493" s="966" t="str">
        <f t="shared" si="110"/>
        <v/>
      </c>
      <c r="AV493" s="967" t="str">
        <f t="shared" si="109"/>
        <v/>
      </c>
      <c r="AW493" s="967" t="str" cm="1">
        <f t="array" ref="AW493">IF(AM493="","",IF(AQ493&lt;&gt;"","",IF(SUMPRODUCT(--(BM27:BM1509=AW26),--(BL27:BL1509&lt;&gt;""),--ISNUMBER(SEARCH(" "&amp;BL27:BL1509&amp;" ",AP493)))&gt;0,AW26,"")))</f>
        <v/>
      </c>
      <c r="AX493" s="967" t="str" cm="1">
        <f t="array" ref="AX493">IF(AM493="","",IF(AQ493&lt;&gt;"","",IF(SUMPRODUCT(--(BM27:BM1509=AX26),--(BL27:BL1509&lt;&gt;""),--ISNUMBER(SEARCH(" "&amp;BL27:BL1509&amp;" ",AP493)))&gt;0,AX26,"")))</f>
        <v/>
      </c>
      <c r="AY493" s="967" t="str" cm="1">
        <f t="array" ref="AY493">IF(AM493="","",IF(AQ493&lt;&gt;"","",IF(SUMPRODUCT(--(BM27:BM1509=AY26),--(BL27:BL1509&lt;&gt;""),--ISNUMBER(SEARCH(" "&amp;BL27:BL1509&amp;" ",AP493)))&gt;0,AY26,"")))</f>
        <v/>
      </c>
      <c r="AZ493" s="967" t="str" cm="1">
        <f t="array" ref="AZ493">IF(AM493="","",IF(AQ493&lt;&gt;"","",IF(SUMPRODUCT(--(BM27:BM1509=AZ26),--(BL27:BL1509&lt;&gt;""),--ISNUMBER(SEARCH(" "&amp;BL27:BL1509&amp;" ",AP493)))&gt;0,AZ26,"")))</f>
        <v/>
      </c>
      <c r="BA493" s="967" t="str" cm="1">
        <f t="array" ref="BA493">IF(AM493="","",IF(AQ493&lt;&gt;"","",IF(SUMPRODUCT(--(BM27:BM1509=BA26),--(BL27:BL1509&lt;&gt;""),--ISNUMBER(SEARCH(" "&amp;BL27:BL1509&amp;" ",AP493)))&gt;0,BA26,"")))</f>
        <v/>
      </c>
      <c r="BB493" s="967" t="str" cm="1">
        <f t="array" ref="BB493">IF(AM493="","",IF(AQ493&lt;&gt;"","",IF(SUMPRODUCT(--(BM27:BM1509=BB26),--(BL27:BL1509&lt;&gt;""),--ISNUMBER(SEARCH(" "&amp;BL27:BL1509&amp;" ",AP493)))&gt;0,BB26,"")))</f>
        <v/>
      </c>
      <c r="BC493" s="967" t="str" cm="1">
        <f t="array" ref="BC493">IF(AM493="","",IF(AQ493&lt;&gt;"","",IF(SUMPRODUCT(--(BM27:BM1509=BC26),--(BL27:BL1509&lt;&gt;""),--ISNUMBER(SEARCH(" "&amp;BL27:BL1509&amp;" ",AP493)))&gt;0,BC26,"")))</f>
        <v/>
      </c>
      <c r="BD493" s="967" t="str" cm="1">
        <f t="array" ref="BD493">IF(AM493="","",IF(AQ493&lt;&gt;"","",IF(SUMPRODUCT(--(BM27:BM1509=BD26),--(BL27:BL1509&lt;&gt;""),--ISNUMBER(SEARCH(" "&amp;BL27:BL1509&amp;" ",AP493)))&gt;0,BD26,"")))</f>
        <v/>
      </c>
      <c r="BE493" s="967" t="str" cm="1">
        <f t="array" ref="BE493">IF(AM493="","",IF(AQ493&lt;&gt;"","",IF(SUMPRODUCT(--(BM27:BM1509=BE26),--(BL27:BL1509&lt;&gt;""),--ISNUMBER(SEARCH(" "&amp;BL27:BL1509&amp;" ",AP493)))&gt;0,BE26,"")))</f>
        <v/>
      </c>
      <c r="BF493" s="967" t="str" cm="1">
        <f t="array" ref="BF493">IF(AM493="","",IF(AQ493&lt;&gt;"","",IF(SUMPRODUCT(--(BM27:BM1509=BF26),--(BL27:BL1509&lt;&gt;""),--ISNUMBER(SEARCH(" "&amp;BL27:BL1509&amp;" ",AP493)))&gt;0,BF26,"")))</f>
        <v/>
      </c>
      <c r="BG493" s="967" t="str" cm="1">
        <f t="array" ref="BG493">IF(AM493="","",IF(AQ493&lt;&gt;"","",IF(SUMPRODUCT(--(BM27:BM1509=BG26),--(BL27:BL1509&lt;&gt;""),--ISNUMBER(SEARCH(" "&amp;BL27:BL1509&amp;" ",AP493)))&gt;0,BG26,"")))</f>
        <v/>
      </c>
      <c r="BH493" s="967" t="str" cm="1">
        <f t="array" ref="BH493">IF(AM493="","",IF(AQ493&lt;&gt;"","",IF(SUMPRODUCT(--(BM27:BM1509=BH26),--(BL27:BL1509&lt;&gt;""),--ISNUMBER(SEARCH(" "&amp;BL27:BL1509&amp;" ",AP493)))&gt;0,BH26,"")))</f>
        <v/>
      </c>
      <c r="BI493" s="967" t="str" cm="1">
        <f t="array" ref="BI493">IF(AM493="","",IF(AQ493&lt;&gt;"","",IF(SUMPRODUCT(--(BM27:BM1509=BI26),--(BL27:BL1509&lt;&gt;""),--ISNUMBER(SEARCH(" "&amp;BL27:BL1509&amp;" ",AP493)))&gt;0,BI26,"")))</f>
        <v/>
      </c>
      <c r="BJ493" s="967" t="str" cm="1">
        <f t="array" ref="BJ493">IF(AM493="","",IF(AS493&lt;&gt;"",BJ26,IF(AR493&lt;&gt;"","",IF(AQ493&lt;&gt;"","",IF(SUMPRODUCT(--(BM27:BM1509=BJ26),--(BL27:BL1509&lt;&gt;""),--ISNUMBER(SEARCH(" "&amp;BL27:BL1509&amp;" ",AP493)))&gt;0,BJ26,"")))))</f>
        <v/>
      </c>
      <c r="BL493" s="968" t="s">
        <v>2238</v>
      </c>
      <c r="BM493" s="968" t="s">
        <v>1597</v>
      </c>
      <c r="CM493" s="49">
        <v>1</v>
      </c>
    </row>
    <row r="494" spans="4:91" ht="30" customHeight="1">
      <c r="D494" s="674"/>
      <c r="E494" s="680"/>
      <c r="F494" s="681"/>
      <c r="G494" s="680"/>
      <c r="H494" s="682"/>
      <c r="I494" s="891"/>
      <c r="J494" s="892"/>
      <c r="K494" s="745"/>
      <c r="L494" s="893"/>
      <c r="M494" s="894"/>
      <c r="N494" s="895"/>
      <c r="O494" s="896"/>
      <c r="P494" s="137"/>
      <c r="Q494" s="897"/>
      <c r="R494" s="751"/>
      <c r="S494" s="898"/>
      <c r="T494" s="753"/>
      <c r="U494" s="899"/>
      <c r="V494" s="900"/>
      <c r="W494" s="756"/>
      <c r="X494" s="764"/>
      <c r="AB494" s="65"/>
      <c r="AC494" s="984" t="str">
        <f t="shared" si="100"/>
        <v/>
      </c>
      <c r="AD494" s="982"/>
      <c r="AF494" s="964" t="str">
        <f>IF(AG494="","",COUNTIF(AG27:AG494,"&lt;&gt;"))</f>
        <v/>
      </c>
      <c r="AG494" s="965" t="str" cm="1">
        <f t="array" ref="AG494">IF(AK494="","",IF(LEN(AK494)&lt;=MAX(10,AF22),AK494,IFERROR(LEFT(AK494,LOOKUP(2,1/(MID(AK494,ROW(10:509),1)=" ")/(ROW(10:509)&lt;=MAX(10,AF22)),ROW(10:509))-1),LEFT(AK494,MAX(10,AF22)))))</f>
        <v/>
      </c>
      <c r="AH494" s="964" t="str">
        <f t="shared" si="101"/>
        <v/>
      </c>
      <c r="AI494" s="964" t="str">
        <f t="shared" si="102"/>
        <v/>
      </c>
      <c r="AJ494" s="964" t="str">
        <f>IF(AL493&lt;&gt;"",AJ493,IF(AJ493&lt;MAX(Z27:Z326),AJ493+1,""))</f>
        <v/>
      </c>
      <c r="AK494" s="965" t="str">
        <f>IF(AJ494="","",IF(AL493&lt;&gt;"",AL493,INDEX(AD27:AD326,MATCH(AJ494,Z27:Z326,0))))</f>
        <v/>
      </c>
      <c r="AL494" s="965" t="str">
        <f t="shared" si="103"/>
        <v/>
      </c>
      <c r="AM494" s="965" t="str">
        <f t="shared" si="104"/>
        <v/>
      </c>
      <c r="AN494" s="964" t="str">
        <f t="shared" si="105"/>
        <v/>
      </c>
      <c r="AO494" s="964" t="str">
        <f t="shared" si="106"/>
        <v/>
      </c>
      <c r="AP494" s="965" t="str">
        <f t="shared" si="107"/>
        <v/>
      </c>
      <c r="AQ494" s="964" t="str">
        <f>IF(AM494="","",IF(COUNTIF(BO27:BO309,TRIM(AP494))&gt;0,"EXCLUSION EXACTE",""))</f>
        <v/>
      </c>
      <c r="AR494" s="964" t="str" cm="1">
        <f t="array" ref="AR494">IF(AM494="","",IF(SUMPRODUCT(--(BO27:BO309&lt;&gt;""),--ISNUMBER(SEARCH(" "&amp;BO27:BO309&amp;" ",AP494)))&gt;0,"BLOQUE MOLLUSQUES",""))</f>
        <v/>
      </c>
      <c r="AS494" s="964" t="str" cm="1">
        <f t="array" ref="AS494">IF(AM494="","",IF(SUMPRODUCT(--(BS27:BS309&lt;&gt;""),--ISNUMBER(SEARCH(" "&amp;BS27:BS309&amp;" ",AP494)))&gt;0,"FORCE MOLLUSQUES",""))</f>
        <v/>
      </c>
      <c r="AT494" s="965" t="str">
        <f t="shared" si="108"/>
        <v/>
      </c>
      <c r="AU494" s="965" t="str">
        <f t="shared" si="110"/>
        <v/>
      </c>
      <c r="AV494" s="964" t="str">
        <f t="shared" si="109"/>
        <v/>
      </c>
      <c r="AW494" s="964" t="str" cm="1">
        <f t="array" ref="AW494">IF(AM494="","",IF(AQ494&lt;&gt;"","",IF(SUMPRODUCT(--(BM27:BM1509=AW26),--(BL27:BL1509&lt;&gt;""),--ISNUMBER(SEARCH(" "&amp;BL27:BL1509&amp;" ",AP494)))&gt;0,AW26,"")))</f>
        <v/>
      </c>
      <c r="AX494" s="964" t="str" cm="1">
        <f t="array" ref="AX494">IF(AM494="","",IF(AQ494&lt;&gt;"","",IF(SUMPRODUCT(--(BM27:BM1509=AX26),--(BL27:BL1509&lt;&gt;""),--ISNUMBER(SEARCH(" "&amp;BL27:BL1509&amp;" ",AP494)))&gt;0,AX26,"")))</f>
        <v/>
      </c>
      <c r="AY494" s="964" t="str" cm="1">
        <f t="array" ref="AY494">IF(AM494="","",IF(AQ494&lt;&gt;"","",IF(SUMPRODUCT(--(BM27:BM1509=AY26),--(BL27:BL1509&lt;&gt;""),--ISNUMBER(SEARCH(" "&amp;BL27:BL1509&amp;" ",AP494)))&gt;0,AY26,"")))</f>
        <v/>
      </c>
      <c r="AZ494" s="964" t="str" cm="1">
        <f t="array" ref="AZ494">IF(AM494="","",IF(AQ494&lt;&gt;"","",IF(SUMPRODUCT(--(BM27:BM1509=AZ26),--(BL27:BL1509&lt;&gt;""),--ISNUMBER(SEARCH(" "&amp;BL27:BL1509&amp;" ",AP494)))&gt;0,AZ26,"")))</f>
        <v/>
      </c>
      <c r="BA494" s="964" t="str" cm="1">
        <f t="array" ref="BA494">IF(AM494="","",IF(AQ494&lt;&gt;"","",IF(SUMPRODUCT(--(BM27:BM1509=BA26),--(BL27:BL1509&lt;&gt;""),--ISNUMBER(SEARCH(" "&amp;BL27:BL1509&amp;" ",AP494)))&gt;0,BA26,"")))</f>
        <v/>
      </c>
      <c r="BB494" s="964" t="str" cm="1">
        <f t="array" ref="BB494">IF(AM494="","",IF(AQ494&lt;&gt;"","",IF(SUMPRODUCT(--(BM27:BM1509=BB26),--(BL27:BL1509&lt;&gt;""),--ISNUMBER(SEARCH(" "&amp;BL27:BL1509&amp;" ",AP494)))&gt;0,BB26,"")))</f>
        <v/>
      </c>
      <c r="BC494" s="964" t="str" cm="1">
        <f t="array" ref="BC494">IF(AM494="","",IF(AQ494&lt;&gt;"","",IF(SUMPRODUCT(--(BM27:BM1509=BC26),--(BL27:BL1509&lt;&gt;""),--ISNUMBER(SEARCH(" "&amp;BL27:BL1509&amp;" ",AP494)))&gt;0,BC26,"")))</f>
        <v/>
      </c>
      <c r="BD494" s="964" t="str" cm="1">
        <f t="array" ref="BD494">IF(AM494="","",IF(AQ494&lt;&gt;"","",IF(SUMPRODUCT(--(BM27:BM1509=BD26),--(BL27:BL1509&lt;&gt;""),--ISNUMBER(SEARCH(" "&amp;BL27:BL1509&amp;" ",AP494)))&gt;0,BD26,"")))</f>
        <v/>
      </c>
      <c r="BE494" s="964" t="str" cm="1">
        <f t="array" ref="BE494">IF(AM494="","",IF(AQ494&lt;&gt;"","",IF(SUMPRODUCT(--(BM27:BM1509=BE26),--(BL27:BL1509&lt;&gt;""),--ISNUMBER(SEARCH(" "&amp;BL27:BL1509&amp;" ",AP494)))&gt;0,BE26,"")))</f>
        <v/>
      </c>
      <c r="BF494" s="964" t="str" cm="1">
        <f t="array" ref="BF494">IF(AM494="","",IF(AQ494&lt;&gt;"","",IF(SUMPRODUCT(--(BM27:BM1509=BF26),--(BL27:BL1509&lt;&gt;""),--ISNUMBER(SEARCH(" "&amp;BL27:BL1509&amp;" ",AP494)))&gt;0,BF26,"")))</f>
        <v/>
      </c>
      <c r="BG494" s="964" t="str" cm="1">
        <f t="array" ref="BG494">IF(AM494="","",IF(AQ494&lt;&gt;"","",IF(SUMPRODUCT(--(BM27:BM1509=BG26),--(BL27:BL1509&lt;&gt;""),--ISNUMBER(SEARCH(" "&amp;BL27:BL1509&amp;" ",AP494)))&gt;0,BG26,"")))</f>
        <v/>
      </c>
      <c r="BH494" s="964" t="str" cm="1">
        <f t="array" ref="BH494">IF(AM494="","",IF(AQ494&lt;&gt;"","",IF(SUMPRODUCT(--(BM27:BM1509=BH26),--(BL27:BL1509&lt;&gt;""),--ISNUMBER(SEARCH(" "&amp;BL27:BL1509&amp;" ",AP494)))&gt;0,BH26,"")))</f>
        <v/>
      </c>
      <c r="BI494" s="964" t="str" cm="1">
        <f t="array" ref="BI494">IF(AM494="","",IF(AQ494&lt;&gt;"","",IF(SUMPRODUCT(--(BM27:BM1509=BI26),--(BL27:BL1509&lt;&gt;""),--ISNUMBER(SEARCH(" "&amp;BL27:BL1509&amp;" ",AP494)))&gt;0,BI26,"")))</f>
        <v/>
      </c>
      <c r="BJ494" s="964" t="str" cm="1">
        <f t="array" ref="BJ494">IF(AM494="","",IF(AS494&lt;&gt;"",BJ26,IF(AR494&lt;&gt;"","",IF(AQ494&lt;&gt;"","",IF(SUMPRODUCT(--(BM27:BM1509=BJ26),--(BL27:BL1509&lt;&gt;""),--ISNUMBER(SEARCH(" "&amp;BL27:BL1509&amp;" ",AP494)))&gt;0,BJ26,"")))))</f>
        <v/>
      </c>
      <c r="BL494" s="964" t="s">
        <v>2239</v>
      </c>
      <c r="BM494" s="964" t="s">
        <v>1597</v>
      </c>
      <c r="CM494" s="49">
        <v>1</v>
      </c>
    </row>
    <row r="495" spans="4:91" ht="30" customHeight="1">
      <c r="D495" s="674"/>
      <c r="E495" s="680"/>
      <c r="F495" s="681"/>
      <c r="G495" s="680"/>
      <c r="H495" s="682"/>
      <c r="I495" s="891"/>
      <c r="J495" s="892"/>
      <c r="K495" s="745"/>
      <c r="L495" s="893"/>
      <c r="M495" s="894"/>
      <c r="N495" s="895"/>
      <c r="O495" s="896"/>
      <c r="P495" s="137"/>
      <c r="Q495" s="897"/>
      <c r="R495" s="751"/>
      <c r="S495" s="898"/>
      <c r="T495" s="753"/>
      <c r="U495" s="899"/>
      <c r="V495" s="900"/>
      <c r="W495" s="756"/>
      <c r="X495" s="764"/>
      <c r="AB495" s="65"/>
      <c r="AC495" s="984" t="str">
        <f t="shared" si="100"/>
        <v/>
      </c>
      <c r="AD495" s="982"/>
      <c r="AF495" s="963" t="str">
        <f>IF(AG495="","",COUNTIF(AG27:AG495,"&lt;&gt;"))</f>
        <v/>
      </c>
      <c r="AG495" s="958" t="str" cm="1">
        <f t="array" ref="AG495">IF(AK495="","",IF(LEN(AK495)&lt;=MAX(10,AF22),AK495,IFERROR(LEFT(AK495,LOOKUP(2,1/(MID(AK495,ROW(10:509),1)=" ")/(ROW(10:509)&lt;=MAX(10,AF22)),ROW(10:509))-1),LEFT(AK495,MAX(10,AF22)))))</f>
        <v/>
      </c>
      <c r="AH495" s="963" t="str">
        <f t="shared" si="101"/>
        <v/>
      </c>
      <c r="AI495" s="963" t="str">
        <f t="shared" si="102"/>
        <v/>
      </c>
      <c r="AJ495" s="964" t="str">
        <f>IF(AL494&lt;&gt;"",AJ494,IF(AJ494&lt;MAX(Z27:Z326),AJ494+1,""))</f>
        <v/>
      </c>
      <c r="AK495" s="965" t="str">
        <f>IF(AJ495="","",IF(AL494&lt;&gt;"",AL494,INDEX(AD27:AD326,MATCH(AJ495,Z27:Z326,0))))</f>
        <v/>
      </c>
      <c r="AL495" s="965" t="str">
        <f t="shared" si="103"/>
        <v/>
      </c>
      <c r="AM495" s="966" t="str">
        <f t="shared" si="104"/>
        <v/>
      </c>
      <c r="AN495" s="967" t="str">
        <f t="shared" si="105"/>
        <v/>
      </c>
      <c r="AO495" s="967" t="str">
        <f t="shared" si="106"/>
        <v/>
      </c>
      <c r="AP495" s="966" t="str">
        <f t="shared" si="107"/>
        <v/>
      </c>
      <c r="AQ495" s="967" t="str">
        <f>IF(AM495="","",IF(COUNTIF(BO27:BO309,TRIM(AP495))&gt;0,"EXCLUSION EXACTE",""))</f>
        <v/>
      </c>
      <c r="AR495" s="967" t="str" cm="1">
        <f t="array" ref="AR495">IF(AM495="","",IF(SUMPRODUCT(--(BO27:BO309&lt;&gt;""),--ISNUMBER(SEARCH(" "&amp;BO27:BO309&amp;" ",AP495)))&gt;0,"BLOQUE MOLLUSQUES",""))</f>
        <v/>
      </c>
      <c r="AS495" s="967" t="str" cm="1">
        <f t="array" ref="AS495">IF(AM495="","",IF(SUMPRODUCT(--(BS27:BS309&lt;&gt;""),--ISNUMBER(SEARCH(" "&amp;BS27:BS309&amp;" ",AP495)))&gt;0,"FORCE MOLLUSQUES",""))</f>
        <v/>
      </c>
      <c r="AT495" s="966" t="str">
        <f t="shared" si="108"/>
        <v/>
      </c>
      <c r="AU495" s="966" t="str">
        <f t="shared" si="110"/>
        <v/>
      </c>
      <c r="AV495" s="967" t="str">
        <f t="shared" si="109"/>
        <v/>
      </c>
      <c r="AW495" s="967" t="str" cm="1">
        <f t="array" ref="AW495">IF(AM495="","",IF(AQ495&lt;&gt;"","",IF(SUMPRODUCT(--(BM27:BM1509=AW26),--(BL27:BL1509&lt;&gt;""),--ISNUMBER(SEARCH(" "&amp;BL27:BL1509&amp;" ",AP495)))&gt;0,AW26,"")))</f>
        <v/>
      </c>
      <c r="AX495" s="967" t="str" cm="1">
        <f t="array" ref="AX495">IF(AM495="","",IF(AQ495&lt;&gt;"","",IF(SUMPRODUCT(--(BM27:BM1509=AX26),--(BL27:BL1509&lt;&gt;""),--ISNUMBER(SEARCH(" "&amp;BL27:BL1509&amp;" ",AP495)))&gt;0,AX26,"")))</f>
        <v/>
      </c>
      <c r="AY495" s="967" t="str" cm="1">
        <f t="array" ref="AY495">IF(AM495="","",IF(AQ495&lt;&gt;"","",IF(SUMPRODUCT(--(BM27:BM1509=AY26),--(BL27:BL1509&lt;&gt;""),--ISNUMBER(SEARCH(" "&amp;BL27:BL1509&amp;" ",AP495)))&gt;0,AY26,"")))</f>
        <v/>
      </c>
      <c r="AZ495" s="967" t="str" cm="1">
        <f t="array" ref="AZ495">IF(AM495="","",IF(AQ495&lt;&gt;"","",IF(SUMPRODUCT(--(BM27:BM1509=AZ26),--(BL27:BL1509&lt;&gt;""),--ISNUMBER(SEARCH(" "&amp;BL27:BL1509&amp;" ",AP495)))&gt;0,AZ26,"")))</f>
        <v/>
      </c>
      <c r="BA495" s="967" t="str" cm="1">
        <f t="array" ref="BA495">IF(AM495="","",IF(AQ495&lt;&gt;"","",IF(SUMPRODUCT(--(BM27:BM1509=BA26),--(BL27:BL1509&lt;&gt;""),--ISNUMBER(SEARCH(" "&amp;BL27:BL1509&amp;" ",AP495)))&gt;0,BA26,"")))</f>
        <v/>
      </c>
      <c r="BB495" s="967" t="str" cm="1">
        <f t="array" ref="BB495">IF(AM495="","",IF(AQ495&lt;&gt;"","",IF(SUMPRODUCT(--(BM27:BM1509=BB26),--(BL27:BL1509&lt;&gt;""),--ISNUMBER(SEARCH(" "&amp;BL27:BL1509&amp;" ",AP495)))&gt;0,BB26,"")))</f>
        <v/>
      </c>
      <c r="BC495" s="967" t="str" cm="1">
        <f t="array" ref="BC495">IF(AM495="","",IF(AQ495&lt;&gt;"","",IF(SUMPRODUCT(--(BM27:BM1509=BC26),--(BL27:BL1509&lt;&gt;""),--ISNUMBER(SEARCH(" "&amp;BL27:BL1509&amp;" ",AP495)))&gt;0,BC26,"")))</f>
        <v/>
      </c>
      <c r="BD495" s="967" t="str" cm="1">
        <f t="array" ref="BD495">IF(AM495="","",IF(AQ495&lt;&gt;"","",IF(SUMPRODUCT(--(BM27:BM1509=BD26),--(BL27:BL1509&lt;&gt;""),--ISNUMBER(SEARCH(" "&amp;BL27:BL1509&amp;" ",AP495)))&gt;0,BD26,"")))</f>
        <v/>
      </c>
      <c r="BE495" s="967" t="str" cm="1">
        <f t="array" ref="BE495">IF(AM495="","",IF(AQ495&lt;&gt;"","",IF(SUMPRODUCT(--(BM27:BM1509=BE26),--(BL27:BL1509&lt;&gt;""),--ISNUMBER(SEARCH(" "&amp;BL27:BL1509&amp;" ",AP495)))&gt;0,BE26,"")))</f>
        <v/>
      </c>
      <c r="BF495" s="967" t="str" cm="1">
        <f t="array" ref="BF495">IF(AM495="","",IF(AQ495&lt;&gt;"","",IF(SUMPRODUCT(--(BM27:BM1509=BF26),--(BL27:BL1509&lt;&gt;""),--ISNUMBER(SEARCH(" "&amp;BL27:BL1509&amp;" ",AP495)))&gt;0,BF26,"")))</f>
        <v/>
      </c>
      <c r="BG495" s="967" t="str" cm="1">
        <f t="array" ref="BG495">IF(AM495="","",IF(AQ495&lt;&gt;"","",IF(SUMPRODUCT(--(BM27:BM1509=BG26),--(BL27:BL1509&lt;&gt;""),--ISNUMBER(SEARCH(" "&amp;BL27:BL1509&amp;" ",AP495)))&gt;0,BG26,"")))</f>
        <v/>
      </c>
      <c r="BH495" s="967" t="str" cm="1">
        <f t="array" ref="BH495">IF(AM495="","",IF(AQ495&lt;&gt;"","",IF(SUMPRODUCT(--(BM27:BM1509=BH26),--(BL27:BL1509&lt;&gt;""),--ISNUMBER(SEARCH(" "&amp;BL27:BL1509&amp;" ",AP495)))&gt;0,BH26,"")))</f>
        <v/>
      </c>
      <c r="BI495" s="967" t="str" cm="1">
        <f t="array" ref="BI495">IF(AM495="","",IF(AQ495&lt;&gt;"","",IF(SUMPRODUCT(--(BM27:BM1509=BI26),--(BL27:BL1509&lt;&gt;""),--ISNUMBER(SEARCH(" "&amp;BL27:BL1509&amp;" ",AP495)))&gt;0,BI26,"")))</f>
        <v/>
      </c>
      <c r="BJ495" s="967" t="str" cm="1">
        <f t="array" ref="BJ495">IF(AM495="","",IF(AS495&lt;&gt;"",BJ26,IF(AR495&lt;&gt;"","",IF(AQ495&lt;&gt;"","",IF(SUMPRODUCT(--(BM27:BM1509=BJ26),--(BL27:BL1509&lt;&gt;""),--ISNUMBER(SEARCH(" "&amp;BL27:BL1509&amp;" ",AP495)))&gt;0,BJ26,"")))))</f>
        <v/>
      </c>
      <c r="BL495" s="968" t="s">
        <v>2420</v>
      </c>
      <c r="BM495" s="968" t="s">
        <v>1597</v>
      </c>
      <c r="CM495" s="49">
        <v>1</v>
      </c>
    </row>
    <row r="496" spans="4:91" ht="30" customHeight="1">
      <c r="D496" s="674"/>
      <c r="E496" s="680"/>
      <c r="F496" s="681"/>
      <c r="G496" s="680"/>
      <c r="H496" s="682"/>
      <c r="I496" s="891"/>
      <c r="J496" s="892"/>
      <c r="K496" s="745"/>
      <c r="L496" s="893"/>
      <c r="M496" s="894"/>
      <c r="N496" s="895"/>
      <c r="O496" s="896"/>
      <c r="P496" s="137"/>
      <c r="Q496" s="897"/>
      <c r="R496" s="751"/>
      <c r="S496" s="898"/>
      <c r="T496" s="753"/>
      <c r="U496" s="899"/>
      <c r="V496" s="900"/>
      <c r="W496" s="756"/>
      <c r="X496" s="764"/>
      <c r="AB496" s="65"/>
      <c r="AC496" s="984" t="str">
        <f t="shared" si="100"/>
        <v/>
      </c>
      <c r="AD496" s="982"/>
      <c r="AF496" s="964" t="str">
        <f>IF(AG496="","",COUNTIF(AG27:AG496,"&lt;&gt;"))</f>
        <v/>
      </c>
      <c r="AG496" s="965" t="str" cm="1">
        <f t="array" ref="AG496">IF(AK496="","",IF(LEN(AK496)&lt;=MAX(10,AF22),AK496,IFERROR(LEFT(AK496,LOOKUP(2,1/(MID(AK496,ROW(10:509),1)=" ")/(ROW(10:509)&lt;=MAX(10,AF22)),ROW(10:509))-1),LEFT(AK496,MAX(10,AF22)))))</f>
        <v/>
      </c>
      <c r="AH496" s="964" t="str">
        <f t="shared" si="101"/>
        <v/>
      </c>
      <c r="AI496" s="964" t="str">
        <f t="shared" si="102"/>
        <v/>
      </c>
      <c r="AJ496" s="964" t="str">
        <f>IF(AL495&lt;&gt;"",AJ495,IF(AJ495&lt;MAX(Z27:Z326),AJ495+1,""))</f>
        <v/>
      </c>
      <c r="AK496" s="965" t="str">
        <f>IF(AJ496="","",IF(AL495&lt;&gt;"",AL495,INDEX(AD27:AD326,MATCH(AJ496,Z27:Z326,0))))</f>
        <v/>
      </c>
      <c r="AL496" s="965" t="str">
        <f t="shared" si="103"/>
        <v/>
      </c>
      <c r="AM496" s="965" t="str">
        <f t="shared" si="104"/>
        <v/>
      </c>
      <c r="AN496" s="964" t="str">
        <f t="shared" si="105"/>
        <v/>
      </c>
      <c r="AO496" s="964" t="str">
        <f t="shared" si="106"/>
        <v/>
      </c>
      <c r="AP496" s="965" t="str">
        <f t="shared" si="107"/>
        <v/>
      </c>
      <c r="AQ496" s="964" t="str">
        <f>IF(AM496="","",IF(COUNTIF(BO27:BO309,TRIM(AP496))&gt;0,"EXCLUSION EXACTE",""))</f>
        <v/>
      </c>
      <c r="AR496" s="964" t="str" cm="1">
        <f t="array" ref="AR496">IF(AM496="","",IF(SUMPRODUCT(--(BO27:BO309&lt;&gt;""),--ISNUMBER(SEARCH(" "&amp;BO27:BO309&amp;" ",AP496)))&gt;0,"BLOQUE MOLLUSQUES",""))</f>
        <v/>
      </c>
      <c r="AS496" s="964" t="str" cm="1">
        <f t="array" ref="AS496">IF(AM496="","",IF(SUMPRODUCT(--(BS27:BS309&lt;&gt;""),--ISNUMBER(SEARCH(" "&amp;BS27:BS309&amp;" ",AP496)))&gt;0,"FORCE MOLLUSQUES",""))</f>
        <v/>
      </c>
      <c r="AT496" s="965" t="str">
        <f t="shared" si="108"/>
        <v/>
      </c>
      <c r="AU496" s="965" t="str">
        <f t="shared" si="110"/>
        <v/>
      </c>
      <c r="AV496" s="964" t="str">
        <f t="shared" si="109"/>
        <v/>
      </c>
      <c r="AW496" s="964" t="str" cm="1">
        <f t="array" ref="AW496">IF(AM496="","",IF(AQ496&lt;&gt;"","",IF(SUMPRODUCT(--(BM27:BM1509=AW26),--(BL27:BL1509&lt;&gt;""),--ISNUMBER(SEARCH(" "&amp;BL27:BL1509&amp;" ",AP496)))&gt;0,AW26,"")))</f>
        <v/>
      </c>
      <c r="AX496" s="964" t="str" cm="1">
        <f t="array" ref="AX496">IF(AM496="","",IF(AQ496&lt;&gt;"","",IF(SUMPRODUCT(--(BM27:BM1509=AX26),--(BL27:BL1509&lt;&gt;""),--ISNUMBER(SEARCH(" "&amp;BL27:BL1509&amp;" ",AP496)))&gt;0,AX26,"")))</f>
        <v/>
      </c>
      <c r="AY496" s="964" t="str" cm="1">
        <f t="array" ref="AY496">IF(AM496="","",IF(AQ496&lt;&gt;"","",IF(SUMPRODUCT(--(BM27:BM1509=AY26),--(BL27:BL1509&lt;&gt;""),--ISNUMBER(SEARCH(" "&amp;BL27:BL1509&amp;" ",AP496)))&gt;0,AY26,"")))</f>
        <v/>
      </c>
      <c r="AZ496" s="964" t="str" cm="1">
        <f t="array" ref="AZ496">IF(AM496="","",IF(AQ496&lt;&gt;"","",IF(SUMPRODUCT(--(BM27:BM1509=AZ26),--(BL27:BL1509&lt;&gt;""),--ISNUMBER(SEARCH(" "&amp;BL27:BL1509&amp;" ",AP496)))&gt;0,AZ26,"")))</f>
        <v/>
      </c>
      <c r="BA496" s="964" t="str" cm="1">
        <f t="array" ref="BA496">IF(AM496="","",IF(AQ496&lt;&gt;"","",IF(SUMPRODUCT(--(BM27:BM1509=BA26),--(BL27:BL1509&lt;&gt;""),--ISNUMBER(SEARCH(" "&amp;BL27:BL1509&amp;" ",AP496)))&gt;0,BA26,"")))</f>
        <v/>
      </c>
      <c r="BB496" s="964" t="str" cm="1">
        <f t="array" ref="BB496">IF(AM496="","",IF(AQ496&lt;&gt;"","",IF(SUMPRODUCT(--(BM27:BM1509=BB26),--(BL27:BL1509&lt;&gt;""),--ISNUMBER(SEARCH(" "&amp;BL27:BL1509&amp;" ",AP496)))&gt;0,BB26,"")))</f>
        <v/>
      </c>
      <c r="BC496" s="964" t="str" cm="1">
        <f t="array" ref="BC496">IF(AM496="","",IF(AQ496&lt;&gt;"","",IF(SUMPRODUCT(--(BM27:BM1509=BC26),--(BL27:BL1509&lt;&gt;""),--ISNUMBER(SEARCH(" "&amp;BL27:BL1509&amp;" ",AP496)))&gt;0,BC26,"")))</f>
        <v/>
      </c>
      <c r="BD496" s="964" t="str" cm="1">
        <f t="array" ref="BD496">IF(AM496="","",IF(AQ496&lt;&gt;"","",IF(SUMPRODUCT(--(BM27:BM1509=BD26),--(BL27:BL1509&lt;&gt;""),--ISNUMBER(SEARCH(" "&amp;BL27:BL1509&amp;" ",AP496)))&gt;0,BD26,"")))</f>
        <v/>
      </c>
      <c r="BE496" s="964" t="str" cm="1">
        <f t="array" ref="BE496">IF(AM496="","",IF(AQ496&lt;&gt;"","",IF(SUMPRODUCT(--(BM27:BM1509=BE26),--(BL27:BL1509&lt;&gt;""),--ISNUMBER(SEARCH(" "&amp;BL27:BL1509&amp;" ",AP496)))&gt;0,BE26,"")))</f>
        <v/>
      </c>
      <c r="BF496" s="964" t="str" cm="1">
        <f t="array" ref="BF496">IF(AM496="","",IF(AQ496&lt;&gt;"","",IF(SUMPRODUCT(--(BM27:BM1509=BF26),--(BL27:BL1509&lt;&gt;""),--ISNUMBER(SEARCH(" "&amp;BL27:BL1509&amp;" ",AP496)))&gt;0,BF26,"")))</f>
        <v/>
      </c>
      <c r="BG496" s="964" t="str" cm="1">
        <f t="array" ref="BG496">IF(AM496="","",IF(AQ496&lt;&gt;"","",IF(SUMPRODUCT(--(BM27:BM1509=BG26),--(BL27:BL1509&lt;&gt;""),--ISNUMBER(SEARCH(" "&amp;BL27:BL1509&amp;" ",AP496)))&gt;0,BG26,"")))</f>
        <v/>
      </c>
      <c r="BH496" s="964" t="str" cm="1">
        <f t="array" ref="BH496">IF(AM496="","",IF(AQ496&lt;&gt;"","",IF(SUMPRODUCT(--(BM27:BM1509=BH26),--(BL27:BL1509&lt;&gt;""),--ISNUMBER(SEARCH(" "&amp;BL27:BL1509&amp;" ",AP496)))&gt;0,BH26,"")))</f>
        <v/>
      </c>
      <c r="BI496" s="964" t="str" cm="1">
        <f t="array" ref="BI496">IF(AM496="","",IF(AQ496&lt;&gt;"","",IF(SUMPRODUCT(--(BM27:BM1509=BI26),--(BL27:BL1509&lt;&gt;""),--ISNUMBER(SEARCH(" "&amp;BL27:BL1509&amp;" ",AP496)))&gt;0,BI26,"")))</f>
        <v/>
      </c>
      <c r="BJ496" s="964" t="str" cm="1">
        <f t="array" ref="BJ496">IF(AM496="","",IF(AS496&lt;&gt;"",BJ26,IF(AR496&lt;&gt;"","",IF(AQ496&lt;&gt;"","",IF(SUMPRODUCT(--(BM27:BM1509=BJ26),--(BL27:BL1509&lt;&gt;""),--ISNUMBER(SEARCH(" "&amp;BL27:BL1509&amp;" ",AP496)))&gt;0,BJ26,"")))))</f>
        <v/>
      </c>
      <c r="BL496" s="964" t="s">
        <v>2421</v>
      </c>
      <c r="BM496" s="964" t="s">
        <v>1597</v>
      </c>
      <c r="CM496" s="49">
        <v>1</v>
      </c>
    </row>
    <row r="497" spans="4:91" ht="30" customHeight="1">
      <c r="D497" s="674"/>
      <c r="E497" s="680"/>
      <c r="F497" s="681"/>
      <c r="G497" s="680"/>
      <c r="H497" s="682"/>
      <c r="I497" s="891"/>
      <c r="J497" s="892"/>
      <c r="K497" s="745"/>
      <c r="L497" s="893"/>
      <c r="M497" s="894"/>
      <c r="N497" s="895"/>
      <c r="O497" s="896"/>
      <c r="P497" s="137"/>
      <c r="Q497" s="897"/>
      <c r="R497" s="751"/>
      <c r="S497" s="898"/>
      <c r="T497" s="753"/>
      <c r="U497" s="899"/>
      <c r="V497" s="900"/>
      <c r="W497" s="756"/>
      <c r="X497" s="764"/>
      <c r="AB497" s="65"/>
      <c r="AC497" s="984" t="str">
        <f t="shared" si="100"/>
        <v/>
      </c>
      <c r="AD497" s="982"/>
      <c r="AF497" s="963" t="str">
        <f>IF(AG497="","",COUNTIF(AG27:AG497,"&lt;&gt;"))</f>
        <v/>
      </c>
      <c r="AG497" s="958" t="str" cm="1">
        <f t="array" ref="AG497">IF(AK497="","",IF(LEN(AK497)&lt;=MAX(10,AF22),AK497,IFERROR(LEFT(AK497,LOOKUP(2,1/(MID(AK497,ROW(10:509),1)=" ")/(ROW(10:509)&lt;=MAX(10,AF22)),ROW(10:509))-1),LEFT(AK497,MAX(10,AF22)))))</f>
        <v/>
      </c>
      <c r="AH497" s="963" t="str">
        <f t="shared" si="101"/>
        <v/>
      </c>
      <c r="AI497" s="963" t="str">
        <f t="shared" si="102"/>
        <v/>
      </c>
      <c r="AJ497" s="964" t="str">
        <f>IF(AL496&lt;&gt;"",AJ496,IF(AJ496&lt;MAX(Z27:Z326),AJ496+1,""))</f>
        <v/>
      </c>
      <c r="AK497" s="965" t="str">
        <f>IF(AJ497="","",IF(AL496&lt;&gt;"",AL496,INDEX(AD27:AD326,MATCH(AJ497,Z27:Z326,0))))</f>
        <v/>
      </c>
      <c r="AL497" s="965" t="str">
        <f t="shared" si="103"/>
        <v/>
      </c>
      <c r="AM497" s="966" t="str">
        <f t="shared" si="104"/>
        <v/>
      </c>
      <c r="AN497" s="967" t="str">
        <f t="shared" si="105"/>
        <v/>
      </c>
      <c r="AO497" s="967" t="str">
        <f t="shared" si="106"/>
        <v/>
      </c>
      <c r="AP497" s="966" t="str">
        <f t="shared" si="107"/>
        <v/>
      </c>
      <c r="AQ497" s="967" t="str">
        <f>IF(AM497="","",IF(COUNTIF(BO27:BO309,TRIM(AP497))&gt;0,"EXCLUSION EXACTE",""))</f>
        <v/>
      </c>
      <c r="AR497" s="967" t="str" cm="1">
        <f t="array" ref="AR497">IF(AM497="","",IF(SUMPRODUCT(--(BO27:BO309&lt;&gt;""),--ISNUMBER(SEARCH(" "&amp;BO27:BO309&amp;" ",AP497)))&gt;0,"BLOQUE MOLLUSQUES",""))</f>
        <v/>
      </c>
      <c r="AS497" s="967" t="str" cm="1">
        <f t="array" ref="AS497">IF(AM497="","",IF(SUMPRODUCT(--(BS27:BS309&lt;&gt;""),--ISNUMBER(SEARCH(" "&amp;BS27:BS309&amp;" ",AP497)))&gt;0,"FORCE MOLLUSQUES",""))</f>
        <v/>
      </c>
      <c r="AT497" s="966" t="str">
        <f t="shared" si="108"/>
        <v/>
      </c>
      <c r="AU497" s="966" t="str">
        <f t="shared" si="110"/>
        <v/>
      </c>
      <c r="AV497" s="967" t="str">
        <f t="shared" si="109"/>
        <v/>
      </c>
      <c r="AW497" s="967" t="str" cm="1">
        <f t="array" ref="AW497">IF(AM497="","",IF(AQ497&lt;&gt;"","",IF(SUMPRODUCT(--(BM27:BM1509=AW26),--(BL27:BL1509&lt;&gt;""),--ISNUMBER(SEARCH(" "&amp;BL27:BL1509&amp;" ",AP497)))&gt;0,AW26,"")))</f>
        <v/>
      </c>
      <c r="AX497" s="967" t="str" cm="1">
        <f t="array" ref="AX497">IF(AM497="","",IF(AQ497&lt;&gt;"","",IF(SUMPRODUCT(--(BM27:BM1509=AX26),--(BL27:BL1509&lt;&gt;""),--ISNUMBER(SEARCH(" "&amp;BL27:BL1509&amp;" ",AP497)))&gt;0,AX26,"")))</f>
        <v/>
      </c>
      <c r="AY497" s="967" t="str" cm="1">
        <f t="array" ref="AY497">IF(AM497="","",IF(AQ497&lt;&gt;"","",IF(SUMPRODUCT(--(BM27:BM1509=AY26),--(BL27:BL1509&lt;&gt;""),--ISNUMBER(SEARCH(" "&amp;BL27:BL1509&amp;" ",AP497)))&gt;0,AY26,"")))</f>
        <v/>
      </c>
      <c r="AZ497" s="967" t="str" cm="1">
        <f t="array" ref="AZ497">IF(AM497="","",IF(AQ497&lt;&gt;"","",IF(SUMPRODUCT(--(BM27:BM1509=AZ26),--(BL27:BL1509&lt;&gt;""),--ISNUMBER(SEARCH(" "&amp;BL27:BL1509&amp;" ",AP497)))&gt;0,AZ26,"")))</f>
        <v/>
      </c>
      <c r="BA497" s="967" t="str" cm="1">
        <f t="array" ref="BA497">IF(AM497="","",IF(AQ497&lt;&gt;"","",IF(SUMPRODUCT(--(BM27:BM1509=BA26),--(BL27:BL1509&lt;&gt;""),--ISNUMBER(SEARCH(" "&amp;BL27:BL1509&amp;" ",AP497)))&gt;0,BA26,"")))</f>
        <v/>
      </c>
      <c r="BB497" s="967" t="str" cm="1">
        <f t="array" ref="BB497">IF(AM497="","",IF(AQ497&lt;&gt;"","",IF(SUMPRODUCT(--(BM27:BM1509=BB26),--(BL27:BL1509&lt;&gt;""),--ISNUMBER(SEARCH(" "&amp;BL27:BL1509&amp;" ",AP497)))&gt;0,BB26,"")))</f>
        <v/>
      </c>
      <c r="BC497" s="967" t="str" cm="1">
        <f t="array" ref="BC497">IF(AM497="","",IF(AQ497&lt;&gt;"","",IF(SUMPRODUCT(--(BM27:BM1509=BC26),--(BL27:BL1509&lt;&gt;""),--ISNUMBER(SEARCH(" "&amp;BL27:BL1509&amp;" ",AP497)))&gt;0,BC26,"")))</f>
        <v/>
      </c>
      <c r="BD497" s="967" t="str" cm="1">
        <f t="array" ref="BD497">IF(AM497="","",IF(AQ497&lt;&gt;"","",IF(SUMPRODUCT(--(BM27:BM1509=BD26),--(BL27:BL1509&lt;&gt;""),--ISNUMBER(SEARCH(" "&amp;BL27:BL1509&amp;" ",AP497)))&gt;0,BD26,"")))</f>
        <v/>
      </c>
      <c r="BE497" s="967" t="str" cm="1">
        <f t="array" ref="BE497">IF(AM497="","",IF(AQ497&lt;&gt;"","",IF(SUMPRODUCT(--(BM27:BM1509=BE26),--(BL27:BL1509&lt;&gt;""),--ISNUMBER(SEARCH(" "&amp;BL27:BL1509&amp;" ",AP497)))&gt;0,BE26,"")))</f>
        <v/>
      </c>
      <c r="BF497" s="967" t="str" cm="1">
        <f t="array" ref="BF497">IF(AM497="","",IF(AQ497&lt;&gt;"","",IF(SUMPRODUCT(--(BM27:BM1509=BF26),--(BL27:BL1509&lt;&gt;""),--ISNUMBER(SEARCH(" "&amp;BL27:BL1509&amp;" ",AP497)))&gt;0,BF26,"")))</f>
        <v/>
      </c>
      <c r="BG497" s="967" t="str" cm="1">
        <f t="array" ref="BG497">IF(AM497="","",IF(AQ497&lt;&gt;"","",IF(SUMPRODUCT(--(BM27:BM1509=BG26),--(BL27:BL1509&lt;&gt;""),--ISNUMBER(SEARCH(" "&amp;BL27:BL1509&amp;" ",AP497)))&gt;0,BG26,"")))</f>
        <v/>
      </c>
      <c r="BH497" s="967" t="str" cm="1">
        <f t="array" ref="BH497">IF(AM497="","",IF(AQ497&lt;&gt;"","",IF(SUMPRODUCT(--(BM27:BM1509=BH26),--(BL27:BL1509&lt;&gt;""),--ISNUMBER(SEARCH(" "&amp;BL27:BL1509&amp;" ",AP497)))&gt;0,BH26,"")))</f>
        <v/>
      </c>
      <c r="BI497" s="967" t="str" cm="1">
        <f t="array" ref="BI497">IF(AM497="","",IF(AQ497&lt;&gt;"","",IF(SUMPRODUCT(--(BM27:BM1509=BI26),--(BL27:BL1509&lt;&gt;""),--ISNUMBER(SEARCH(" "&amp;BL27:BL1509&amp;" ",AP497)))&gt;0,BI26,"")))</f>
        <v/>
      </c>
      <c r="BJ497" s="967" t="str" cm="1">
        <f t="array" ref="BJ497">IF(AM497="","",IF(AS497&lt;&gt;"",BJ26,IF(AR497&lt;&gt;"","",IF(AQ497&lt;&gt;"","",IF(SUMPRODUCT(--(BM27:BM1509=BJ26),--(BL27:BL1509&lt;&gt;""),--ISNUMBER(SEARCH(" "&amp;BL27:BL1509&amp;" ",AP497)))&gt;0,BJ26,"")))))</f>
        <v/>
      </c>
      <c r="BL497" s="968" t="s">
        <v>2240</v>
      </c>
      <c r="BM497" s="968" t="s">
        <v>1597</v>
      </c>
      <c r="CM497" s="49">
        <v>1</v>
      </c>
    </row>
    <row r="498" spans="4:91" ht="30" customHeight="1">
      <c r="D498" s="674"/>
      <c r="E498" s="680"/>
      <c r="F498" s="681"/>
      <c r="G498" s="680"/>
      <c r="H498" s="682"/>
      <c r="I498" s="891"/>
      <c r="J498" s="892"/>
      <c r="K498" s="745"/>
      <c r="L498" s="893"/>
      <c r="M498" s="894"/>
      <c r="N498" s="895"/>
      <c r="O498" s="896"/>
      <c r="P498" s="137"/>
      <c r="Q498" s="897"/>
      <c r="R498" s="751"/>
      <c r="S498" s="898"/>
      <c r="T498" s="753"/>
      <c r="U498" s="899"/>
      <c r="V498" s="900"/>
      <c r="W498" s="756"/>
      <c r="X498" s="764"/>
      <c r="AB498" s="65"/>
      <c r="AC498" s="984" t="str">
        <f t="shared" si="100"/>
        <v/>
      </c>
      <c r="AD498" s="982"/>
      <c r="AF498" s="964" t="str">
        <f>IF(AG498="","",COUNTIF(AG27:AG498,"&lt;&gt;"))</f>
        <v/>
      </c>
      <c r="AG498" s="965" t="str" cm="1">
        <f t="array" ref="AG498">IF(AK498="","",IF(LEN(AK498)&lt;=MAX(10,AF22),AK498,IFERROR(LEFT(AK498,LOOKUP(2,1/(MID(AK498,ROW(10:509),1)=" ")/(ROW(10:509)&lt;=MAX(10,AF22)),ROW(10:509))-1),LEFT(AK498,MAX(10,AF22)))))</f>
        <v/>
      </c>
      <c r="AH498" s="964" t="str">
        <f t="shared" si="101"/>
        <v/>
      </c>
      <c r="AI498" s="964" t="str">
        <f t="shared" si="102"/>
        <v/>
      </c>
      <c r="AJ498" s="964" t="str">
        <f>IF(AL497&lt;&gt;"",AJ497,IF(AJ497&lt;MAX(Z27:Z326),AJ497+1,""))</f>
        <v/>
      </c>
      <c r="AK498" s="965" t="str">
        <f>IF(AJ498="","",IF(AL497&lt;&gt;"",AL497,INDEX(AD27:AD326,MATCH(AJ498,Z27:Z326,0))))</f>
        <v/>
      </c>
      <c r="AL498" s="965" t="str">
        <f t="shared" si="103"/>
        <v/>
      </c>
      <c r="AM498" s="965" t="str">
        <f t="shared" si="104"/>
        <v/>
      </c>
      <c r="AN498" s="964" t="str">
        <f t="shared" si="105"/>
        <v/>
      </c>
      <c r="AO498" s="964" t="str">
        <f t="shared" si="106"/>
        <v/>
      </c>
      <c r="AP498" s="965" t="str">
        <f t="shared" si="107"/>
        <v/>
      </c>
      <c r="AQ498" s="964" t="str">
        <f>IF(AM498="","",IF(COUNTIF(BO27:BO309,TRIM(AP498))&gt;0,"EXCLUSION EXACTE",""))</f>
        <v/>
      </c>
      <c r="AR498" s="964" t="str" cm="1">
        <f t="array" ref="AR498">IF(AM498="","",IF(SUMPRODUCT(--(BO27:BO309&lt;&gt;""),--ISNUMBER(SEARCH(" "&amp;BO27:BO309&amp;" ",AP498)))&gt;0,"BLOQUE MOLLUSQUES",""))</f>
        <v/>
      </c>
      <c r="AS498" s="964" t="str" cm="1">
        <f t="array" ref="AS498">IF(AM498="","",IF(SUMPRODUCT(--(BS27:BS309&lt;&gt;""),--ISNUMBER(SEARCH(" "&amp;BS27:BS309&amp;" ",AP498)))&gt;0,"FORCE MOLLUSQUES",""))</f>
        <v/>
      </c>
      <c r="AT498" s="965" t="str">
        <f t="shared" si="108"/>
        <v/>
      </c>
      <c r="AU498" s="965" t="str">
        <f t="shared" si="110"/>
        <v/>
      </c>
      <c r="AV498" s="964" t="str">
        <f t="shared" si="109"/>
        <v/>
      </c>
      <c r="AW498" s="964" t="str" cm="1">
        <f t="array" ref="AW498">IF(AM498="","",IF(AQ498&lt;&gt;"","",IF(SUMPRODUCT(--(BM27:BM1509=AW26),--(BL27:BL1509&lt;&gt;""),--ISNUMBER(SEARCH(" "&amp;BL27:BL1509&amp;" ",AP498)))&gt;0,AW26,"")))</f>
        <v/>
      </c>
      <c r="AX498" s="964" t="str" cm="1">
        <f t="array" ref="AX498">IF(AM498="","",IF(AQ498&lt;&gt;"","",IF(SUMPRODUCT(--(BM27:BM1509=AX26),--(BL27:BL1509&lt;&gt;""),--ISNUMBER(SEARCH(" "&amp;BL27:BL1509&amp;" ",AP498)))&gt;0,AX26,"")))</f>
        <v/>
      </c>
      <c r="AY498" s="964" t="str" cm="1">
        <f t="array" ref="AY498">IF(AM498="","",IF(AQ498&lt;&gt;"","",IF(SUMPRODUCT(--(BM27:BM1509=AY26),--(BL27:BL1509&lt;&gt;""),--ISNUMBER(SEARCH(" "&amp;BL27:BL1509&amp;" ",AP498)))&gt;0,AY26,"")))</f>
        <v/>
      </c>
      <c r="AZ498" s="964" t="str" cm="1">
        <f t="array" ref="AZ498">IF(AM498="","",IF(AQ498&lt;&gt;"","",IF(SUMPRODUCT(--(BM27:BM1509=AZ26),--(BL27:BL1509&lt;&gt;""),--ISNUMBER(SEARCH(" "&amp;BL27:BL1509&amp;" ",AP498)))&gt;0,AZ26,"")))</f>
        <v/>
      </c>
      <c r="BA498" s="964" t="str" cm="1">
        <f t="array" ref="BA498">IF(AM498="","",IF(AQ498&lt;&gt;"","",IF(SUMPRODUCT(--(BM27:BM1509=BA26),--(BL27:BL1509&lt;&gt;""),--ISNUMBER(SEARCH(" "&amp;BL27:BL1509&amp;" ",AP498)))&gt;0,BA26,"")))</f>
        <v/>
      </c>
      <c r="BB498" s="964" t="str" cm="1">
        <f t="array" ref="BB498">IF(AM498="","",IF(AQ498&lt;&gt;"","",IF(SUMPRODUCT(--(BM27:BM1509=BB26),--(BL27:BL1509&lt;&gt;""),--ISNUMBER(SEARCH(" "&amp;BL27:BL1509&amp;" ",AP498)))&gt;0,BB26,"")))</f>
        <v/>
      </c>
      <c r="BC498" s="964" t="str" cm="1">
        <f t="array" ref="BC498">IF(AM498="","",IF(AQ498&lt;&gt;"","",IF(SUMPRODUCT(--(BM27:BM1509=BC26),--(BL27:BL1509&lt;&gt;""),--ISNUMBER(SEARCH(" "&amp;BL27:BL1509&amp;" ",AP498)))&gt;0,BC26,"")))</f>
        <v/>
      </c>
      <c r="BD498" s="964" t="str" cm="1">
        <f t="array" ref="BD498">IF(AM498="","",IF(AQ498&lt;&gt;"","",IF(SUMPRODUCT(--(BM27:BM1509=BD26),--(BL27:BL1509&lt;&gt;""),--ISNUMBER(SEARCH(" "&amp;BL27:BL1509&amp;" ",AP498)))&gt;0,BD26,"")))</f>
        <v/>
      </c>
      <c r="BE498" s="964" t="str" cm="1">
        <f t="array" ref="BE498">IF(AM498="","",IF(AQ498&lt;&gt;"","",IF(SUMPRODUCT(--(BM27:BM1509=BE26),--(BL27:BL1509&lt;&gt;""),--ISNUMBER(SEARCH(" "&amp;BL27:BL1509&amp;" ",AP498)))&gt;0,BE26,"")))</f>
        <v/>
      </c>
      <c r="BF498" s="964" t="str" cm="1">
        <f t="array" ref="BF498">IF(AM498="","",IF(AQ498&lt;&gt;"","",IF(SUMPRODUCT(--(BM27:BM1509=BF26),--(BL27:BL1509&lt;&gt;""),--ISNUMBER(SEARCH(" "&amp;BL27:BL1509&amp;" ",AP498)))&gt;0,BF26,"")))</f>
        <v/>
      </c>
      <c r="BG498" s="964" t="str" cm="1">
        <f t="array" ref="BG498">IF(AM498="","",IF(AQ498&lt;&gt;"","",IF(SUMPRODUCT(--(BM27:BM1509=BG26),--(BL27:BL1509&lt;&gt;""),--ISNUMBER(SEARCH(" "&amp;BL27:BL1509&amp;" ",AP498)))&gt;0,BG26,"")))</f>
        <v/>
      </c>
      <c r="BH498" s="964" t="str" cm="1">
        <f t="array" ref="BH498">IF(AM498="","",IF(AQ498&lt;&gt;"","",IF(SUMPRODUCT(--(BM27:BM1509=BH26),--(BL27:BL1509&lt;&gt;""),--ISNUMBER(SEARCH(" "&amp;BL27:BL1509&amp;" ",AP498)))&gt;0,BH26,"")))</f>
        <v/>
      </c>
      <c r="BI498" s="964" t="str" cm="1">
        <f t="array" ref="BI498">IF(AM498="","",IF(AQ498&lt;&gt;"","",IF(SUMPRODUCT(--(BM27:BM1509=BI26),--(BL27:BL1509&lt;&gt;""),--ISNUMBER(SEARCH(" "&amp;BL27:BL1509&amp;" ",AP498)))&gt;0,BI26,"")))</f>
        <v/>
      </c>
      <c r="BJ498" s="964" t="str" cm="1">
        <f t="array" ref="BJ498">IF(AM498="","",IF(AS498&lt;&gt;"",BJ26,IF(AR498&lt;&gt;"","",IF(AQ498&lt;&gt;"","",IF(SUMPRODUCT(--(BM27:BM1509=BJ26),--(BL27:BL1509&lt;&gt;""),--ISNUMBER(SEARCH(" "&amp;BL27:BL1509&amp;" ",AP498)))&gt;0,BJ26,"")))))</f>
        <v/>
      </c>
      <c r="BL498" s="964" t="s">
        <v>2241</v>
      </c>
      <c r="BM498" s="964" t="s">
        <v>1597</v>
      </c>
      <c r="CM498" s="49">
        <v>1</v>
      </c>
    </row>
    <row r="499" spans="4:91" ht="30" customHeight="1">
      <c r="D499" s="674"/>
      <c r="E499" s="680"/>
      <c r="F499" s="681"/>
      <c r="G499" s="680"/>
      <c r="H499" s="682"/>
      <c r="I499" s="891"/>
      <c r="J499" s="892"/>
      <c r="K499" s="745"/>
      <c r="L499" s="893"/>
      <c r="M499" s="894"/>
      <c r="N499" s="895"/>
      <c r="O499" s="896"/>
      <c r="P499" s="137"/>
      <c r="Q499" s="897"/>
      <c r="R499" s="751"/>
      <c r="S499" s="898"/>
      <c r="T499" s="753"/>
      <c r="U499" s="899"/>
      <c r="V499" s="900"/>
      <c r="W499" s="756"/>
      <c r="X499" s="764"/>
      <c r="AB499" s="65"/>
      <c r="AC499" s="984" t="str">
        <f t="shared" si="100"/>
        <v/>
      </c>
      <c r="AD499" s="982"/>
      <c r="AF499" s="963" t="str">
        <f>IF(AG499="","",COUNTIF(AG27:AG499,"&lt;&gt;"))</f>
        <v/>
      </c>
      <c r="AG499" s="958" t="str" cm="1">
        <f t="array" ref="AG499">IF(AK499="","",IF(LEN(AK499)&lt;=MAX(10,AF22),AK499,IFERROR(LEFT(AK499,LOOKUP(2,1/(MID(AK499,ROW(10:509),1)=" ")/(ROW(10:509)&lt;=MAX(10,AF22)),ROW(10:509))-1),LEFT(AK499,MAX(10,AF22)))))</f>
        <v/>
      </c>
      <c r="AH499" s="963" t="str">
        <f t="shared" si="101"/>
        <v/>
      </c>
      <c r="AI499" s="963" t="str">
        <f t="shared" si="102"/>
        <v/>
      </c>
      <c r="AJ499" s="964" t="str">
        <f>IF(AL498&lt;&gt;"",AJ498,IF(AJ498&lt;MAX(Z27:Z326),AJ498+1,""))</f>
        <v/>
      </c>
      <c r="AK499" s="965" t="str">
        <f>IF(AJ499="","",IF(AL498&lt;&gt;"",AL498,INDEX(AD27:AD326,MATCH(AJ499,Z27:Z326,0))))</f>
        <v/>
      </c>
      <c r="AL499" s="965" t="str">
        <f t="shared" si="103"/>
        <v/>
      </c>
      <c r="AM499" s="966" t="str">
        <f t="shared" si="104"/>
        <v/>
      </c>
      <c r="AN499" s="967" t="str">
        <f t="shared" si="105"/>
        <v/>
      </c>
      <c r="AO499" s="967" t="str">
        <f t="shared" si="106"/>
        <v/>
      </c>
      <c r="AP499" s="966" t="str">
        <f t="shared" si="107"/>
        <v/>
      </c>
      <c r="AQ499" s="967" t="str">
        <f>IF(AM499="","",IF(COUNTIF(BO27:BO309,TRIM(AP499))&gt;0,"EXCLUSION EXACTE",""))</f>
        <v/>
      </c>
      <c r="AR499" s="967" t="str" cm="1">
        <f t="array" ref="AR499">IF(AM499="","",IF(SUMPRODUCT(--(BO27:BO309&lt;&gt;""),--ISNUMBER(SEARCH(" "&amp;BO27:BO309&amp;" ",AP499)))&gt;0,"BLOQUE MOLLUSQUES",""))</f>
        <v/>
      </c>
      <c r="AS499" s="967" t="str" cm="1">
        <f t="array" ref="AS499">IF(AM499="","",IF(SUMPRODUCT(--(BS27:BS309&lt;&gt;""),--ISNUMBER(SEARCH(" "&amp;BS27:BS309&amp;" ",AP499)))&gt;0,"FORCE MOLLUSQUES",""))</f>
        <v/>
      </c>
      <c r="AT499" s="966" t="str">
        <f t="shared" si="108"/>
        <v/>
      </c>
      <c r="AU499" s="966" t="str">
        <f t="shared" si="110"/>
        <v/>
      </c>
      <c r="AV499" s="967" t="str">
        <f t="shared" si="109"/>
        <v/>
      </c>
      <c r="AW499" s="967" t="str" cm="1">
        <f t="array" ref="AW499">IF(AM499="","",IF(AQ499&lt;&gt;"","",IF(SUMPRODUCT(--(BM27:BM1509=AW26),--(BL27:BL1509&lt;&gt;""),--ISNUMBER(SEARCH(" "&amp;BL27:BL1509&amp;" ",AP499)))&gt;0,AW26,"")))</f>
        <v/>
      </c>
      <c r="AX499" s="967" t="str" cm="1">
        <f t="array" ref="AX499">IF(AM499="","",IF(AQ499&lt;&gt;"","",IF(SUMPRODUCT(--(BM27:BM1509=AX26),--(BL27:BL1509&lt;&gt;""),--ISNUMBER(SEARCH(" "&amp;BL27:BL1509&amp;" ",AP499)))&gt;0,AX26,"")))</f>
        <v/>
      </c>
      <c r="AY499" s="967" t="str" cm="1">
        <f t="array" ref="AY499">IF(AM499="","",IF(AQ499&lt;&gt;"","",IF(SUMPRODUCT(--(BM27:BM1509=AY26),--(BL27:BL1509&lt;&gt;""),--ISNUMBER(SEARCH(" "&amp;BL27:BL1509&amp;" ",AP499)))&gt;0,AY26,"")))</f>
        <v/>
      </c>
      <c r="AZ499" s="967" t="str" cm="1">
        <f t="array" ref="AZ499">IF(AM499="","",IF(AQ499&lt;&gt;"","",IF(SUMPRODUCT(--(BM27:BM1509=AZ26),--(BL27:BL1509&lt;&gt;""),--ISNUMBER(SEARCH(" "&amp;BL27:BL1509&amp;" ",AP499)))&gt;0,AZ26,"")))</f>
        <v/>
      </c>
      <c r="BA499" s="967" t="str" cm="1">
        <f t="array" ref="BA499">IF(AM499="","",IF(AQ499&lt;&gt;"","",IF(SUMPRODUCT(--(BM27:BM1509=BA26),--(BL27:BL1509&lt;&gt;""),--ISNUMBER(SEARCH(" "&amp;BL27:BL1509&amp;" ",AP499)))&gt;0,BA26,"")))</f>
        <v/>
      </c>
      <c r="BB499" s="967" t="str" cm="1">
        <f t="array" ref="BB499">IF(AM499="","",IF(AQ499&lt;&gt;"","",IF(SUMPRODUCT(--(BM27:BM1509=BB26),--(BL27:BL1509&lt;&gt;""),--ISNUMBER(SEARCH(" "&amp;BL27:BL1509&amp;" ",AP499)))&gt;0,BB26,"")))</f>
        <v/>
      </c>
      <c r="BC499" s="967" t="str" cm="1">
        <f t="array" ref="BC499">IF(AM499="","",IF(AQ499&lt;&gt;"","",IF(SUMPRODUCT(--(BM27:BM1509=BC26),--(BL27:BL1509&lt;&gt;""),--ISNUMBER(SEARCH(" "&amp;BL27:BL1509&amp;" ",AP499)))&gt;0,BC26,"")))</f>
        <v/>
      </c>
      <c r="BD499" s="967" t="str" cm="1">
        <f t="array" ref="BD499">IF(AM499="","",IF(AQ499&lt;&gt;"","",IF(SUMPRODUCT(--(BM27:BM1509=BD26),--(BL27:BL1509&lt;&gt;""),--ISNUMBER(SEARCH(" "&amp;BL27:BL1509&amp;" ",AP499)))&gt;0,BD26,"")))</f>
        <v/>
      </c>
      <c r="BE499" s="967" t="str" cm="1">
        <f t="array" ref="BE499">IF(AM499="","",IF(AQ499&lt;&gt;"","",IF(SUMPRODUCT(--(BM27:BM1509=BE26),--(BL27:BL1509&lt;&gt;""),--ISNUMBER(SEARCH(" "&amp;BL27:BL1509&amp;" ",AP499)))&gt;0,BE26,"")))</f>
        <v/>
      </c>
      <c r="BF499" s="967" t="str" cm="1">
        <f t="array" ref="BF499">IF(AM499="","",IF(AQ499&lt;&gt;"","",IF(SUMPRODUCT(--(BM27:BM1509=BF26),--(BL27:BL1509&lt;&gt;""),--ISNUMBER(SEARCH(" "&amp;BL27:BL1509&amp;" ",AP499)))&gt;0,BF26,"")))</f>
        <v/>
      </c>
      <c r="BG499" s="967" t="str" cm="1">
        <f t="array" ref="BG499">IF(AM499="","",IF(AQ499&lt;&gt;"","",IF(SUMPRODUCT(--(BM27:BM1509=BG26),--(BL27:BL1509&lt;&gt;""),--ISNUMBER(SEARCH(" "&amp;BL27:BL1509&amp;" ",AP499)))&gt;0,BG26,"")))</f>
        <v/>
      </c>
      <c r="BH499" s="967" t="str" cm="1">
        <f t="array" ref="BH499">IF(AM499="","",IF(AQ499&lt;&gt;"","",IF(SUMPRODUCT(--(BM27:BM1509=BH26),--(BL27:BL1509&lt;&gt;""),--ISNUMBER(SEARCH(" "&amp;BL27:BL1509&amp;" ",AP499)))&gt;0,BH26,"")))</f>
        <v/>
      </c>
      <c r="BI499" s="967" t="str" cm="1">
        <f t="array" ref="BI499">IF(AM499="","",IF(AQ499&lt;&gt;"","",IF(SUMPRODUCT(--(BM27:BM1509=BI26),--(BL27:BL1509&lt;&gt;""),--ISNUMBER(SEARCH(" "&amp;BL27:BL1509&amp;" ",AP499)))&gt;0,BI26,"")))</f>
        <v/>
      </c>
      <c r="BJ499" s="967" t="str" cm="1">
        <f t="array" ref="BJ499">IF(AM499="","",IF(AS499&lt;&gt;"",BJ26,IF(AR499&lt;&gt;"","",IF(AQ499&lt;&gt;"","",IF(SUMPRODUCT(--(BM27:BM1509=BJ26),--(BL27:BL1509&lt;&gt;""),--ISNUMBER(SEARCH(" "&amp;BL27:BL1509&amp;" ",AP499)))&gt;0,BJ26,"")))))</f>
        <v/>
      </c>
      <c r="BL499" s="968" t="s">
        <v>2422</v>
      </c>
      <c r="BM499" s="968" t="s">
        <v>1597</v>
      </c>
      <c r="CM499" s="49">
        <v>1</v>
      </c>
    </row>
    <row r="500" spans="4:91" ht="30" customHeight="1">
      <c r="D500" s="674"/>
      <c r="E500" s="680"/>
      <c r="F500" s="681"/>
      <c r="G500" s="680"/>
      <c r="H500" s="682"/>
      <c r="I500" s="891"/>
      <c r="J500" s="892"/>
      <c r="K500" s="745"/>
      <c r="L500" s="893"/>
      <c r="M500" s="894"/>
      <c r="N500" s="895"/>
      <c r="O500" s="896"/>
      <c r="P500" s="137"/>
      <c r="Q500" s="897"/>
      <c r="R500" s="751"/>
      <c r="S500" s="898"/>
      <c r="T500" s="753"/>
      <c r="U500" s="899"/>
      <c r="V500" s="900"/>
      <c r="W500" s="756"/>
      <c r="X500" s="764"/>
      <c r="AB500" s="65"/>
      <c r="AC500" s="984" t="str">
        <f t="shared" si="100"/>
        <v/>
      </c>
      <c r="AD500" s="982"/>
      <c r="AF500" s="964" t="str">
        <f>IF(AG500="","",COUNTIF(AG27:AG500,"&lt;&gt;"))</f>
        <v/>
      </c>
      <c r="AG500" s="965" t="str" cm="1">
        <f t="array" ref="AG500">IF(AK500="","",IF(LEN(AK500)&lt;=MAX(10,AF22),AK500,IFERROR(LEFT(AK500,LOOKUP(2,1/(MID(AK500,ROW(10:509),1)=" ")/(ROW(10:509)&lt;=MAX(10,AF22)),ROW(10:509))-1),LEFT(AK500,MAX(10,AF22)))))</f>
        <v/>
      </c>
      <c r="AH500" s="964" t="str">
        <f t="shared" si="101"/>
        <v/>
      </c>
      <c r="AI500" s="964" t="str">
        <f t="shared" si="102"/>
        <v/>
      </c>
      <c r="AJ500" s="964" t="str">
        <f>IF(AL499&lt;&gt;"",AJ499,IF(AJ499&lt;MAX(Z27:Z326),AJ499+1,""))</f>
        <v/>
      </c>
      <c r="AK500" s="965" t="str">
        <f>IF(AJ500="","",IF(AL499&lt;&gt;"",AL499,INDEX(AD27:AD326,MATCH(AJ500,Z27:Z326,0))))</f>
        <v/>
      </c>
      <c r="AL500" s="965" t="str">
        <f t="shared" si="103"/>
        <v/>
      </c>
      <c r="AM500" s="965" t="str">
        <f t="shared" si="104"/>
        <v/>
      </c>
      <c r="AN500" s="964" t="str">
        <f t="shared" si="105"/>
        <v/>
      </c>
      <c r="AO500" s="964" t="str">
        <f t="shared" si="106"/>
        <v/>
      </c>
      <c r="AP500" s="965" t="str">
        <f t="shared" si="107"/>
        <v/>
      </c>
      <c r="AQ500" s="964" t="str">
        <f>IF(AM500="","",IF(COUNTIF(BO27:BO309,TRIM(AP500))&gt;0,"EXCLUSION EXACTE",""))</f>
        <v/>
      </c>
      <c r="AR500" s="964" t="str" cm="1">
        <f t="array" ref="AR500">IF(AM500="","",IF(SUMPRODUCT(--(BO27:BO309&lt;&gt;""),--ISNUMBER(SEARCH(" "&amp;BO27:BO309&amp;" ",AP500)))&gt;0,"BLOQUE MOLLUSQUES",""))</f>
        <v/>
      </c>
      <c r="AS500" s="964" t="str" cm="1">
        <f t="array" ref="AS500">IF(AM500="","",IF(SUMPRODUCT(--(BS27:BS309&lt;&gt;""),--ISNUMBER(SEARCH(" "&amp;BS27:BS309&amp;" ",AP500)))&gt;0,"FORCE MOLLUSQUES",""))</f>
        <v/>
      </c>
      <c r="AT500" s="965" t="str">
        <f t="shared" si="108"/>
        <v/>
      </c>
      <c r="AU500" s="965" t="str">
        <f t="shared" si="110"/>
        <v/>
      </c>
      <c r="AV500" s="964" t="str">
        <f t="shared" si="109"/>
        <v/>
      </c>
      <c r="AW500" s="964" t="str" cm="1">
        <f t="array" ref="AW500">IF(AM500="","",IF(AQ500&lt;&gt;"","",IF(SUMPRODUCT(--(BM27:BM1509=AW26),--(BL27:BL1509&lt;&gt;""),--ISNUMBER(SEARCH(" "&amp;BL27:BL1509&amp;" ",AP500)))&gt;0,AW26,"")))</f>
        <v/>
      </c>
      <c r="AX500" s="964" t="str" cm="1">
        <f t="array" ref="AX500">IF(AM500="","",IF(AQ500&lt;&gt;"","",IF(SUMPRODUCT(--(BM27:BM1509=AX26),--(BL27:BL1509&lt;&gt;""),--ISNUMBER(SEARCH(" "&amp;BL27:BL1509&amp;" ",AP500)))&gt;0,AX26,"")))</f>
        <v/>
      </c>
      <c r="AY500" s="964" t="str" cm="1">
        <f t="array" ref="AY500">IF(AM500="","",IF(AQ500&lt;&gt;"","",IF(SUMPRODUCT(--(BM27:BM1509=AY26),--(BL27:BL1509&lt;&gt;""),--ISNUMBER(SEARCH(" "&amp;BL27:BL1509&amp;" ",AP500)))&gt;0,AY26,"")))</f>
        <v/>
      </c>
      <c r="AZ500" s="964" t="str" cm="1">
        <f t="array" ref="AZ500">IF(AM500="","",IF(AQ500&lt;&gt;"","",IF(SUMPRODUCT(--(BM27:BM1509=AZ26),--(BL27:BL1509&lt;&gt;""),--ISNUMBER(SEARCH(" "&amp;BL27:BL1509&amp;" ",AP500)))&gt;0,AZ26,"")))</f>
        <v/>
      </c>
      <c r="BA500" s="964" t="str" cm="1">
        <f t="array" ref="BA500">IF(AM500="","",IF(AQ500&lt;&gt;"","",IF(SUMPRODUCT(--(BM27:BM1509=BA26),--(BL27:BL1509&lt;&gt;""),--ISNUMBER(SEARCH(" "&amp;BL27:BL1509&amp;" ",AP500)))&gt;0,BA26,"")))</f>
        <v/>
      </c>
      <c r="BB500" s="964" t="str" cm="1">
        <f t="array" ref="BB500">IF(AM500="","",IF(AQ500&lt;&gt;"","",IF(SUMPRODUCT(--(BM27:BM1509=BB26),--(BL27:BL1509&lt;&gt;""),--ISNUMBER(SEARCH(" "&amp;BL27:BL1509&amp;" ",AP500)))&gt;0,BB26,"")))</f>
        <v/>
      </c>
      <c r="BC500" s="964" t="str" cm="1">
        <f t="array" ref="BC500">IF(AM500="","",IF(AQ500&lt;&gt;"","",IF(SUMPRODUCT(--(BM27:BM1509=BC26),--(BL27:BL1509&lt;&gt;""),--ISNUMBER(SEARCH(" "&amp;BL27:BL1509&amp;" ",AP500)))&gt;0,BC26,"")))</f>
        <v/>
      </c>
      <c r="BD500" s="964" t="str" cm="1">
        <f t="array" ref="BD500">IF(AM500="","",IF(AQ500&lt;&gt;"","",IF(SUMPRODUCT(--(BM27:BM1509=BD26),--(BL27:BL1509&lt;&gt;""),--ISNUMBER(SEARCH(" "&amp;BL27:BL1509&amp;" ",AP500)))&gt;0,BD26,"")))</f>
        <v/>
      </c>
      <c r="BE500" s="964" t="str" cm="1">
        <f t="array" ref="BE500">IF(AM500="","",IF(AQ500&lt;&gt;"","",IF(SUMPRODUCT(--(BM27:BM1509=BE26),--(BL27:BL1509&lt;&gt;""),--ISNUMBER(SEARCH(" "&amp;BL27:BL1509&amp;" ",AP500)))&gt;0,BE26,"")))</f>
        <v/>
      </c>
      <c r="BF500" s="964" t="str" cm="1">
        <f t="array" ref="BF500">IF(AM500="","",IF(AQ500&lt;&gt;"","",IF(SUMPRODUCT(--(BM27:BM1509=BF26),--(BL27:BL1509&lt;&gt;""),--ISNUMBER(SEARCH(" "&amp;BL27:BL1509&amp;" ",AP500)))&gt;0,BF26,"")))</f>
        <v/>
      </c>
      <c r="BG500" s="964" t="str" cm="1">
        <f t="array" ref="BG500">IF(AM500="","",IF(AQ500&lt;&gt;"","",IF(SUMPRODUCT(--(BM27:BM1509=BG26),--(BL27:BL1509&lt;&gt;""),--ISNUMBER(SEARCH(" "&amp;BL27:BL1509&amp;" ",AP500)))&gt;0,BG26,"")))</f>
        <v/>
      </c>
      <c r="BH500" s="964" t="str" cm="1">
        <f t="array" ref="BH500">IF(AM500="","",IF(AQ500&lt;&gt;"","",IF(SUMPRODUCT(--(BM27:BM1509=BH26),--(BL27:BL1509&lt;&gt;""),--ISNUMBER(SEARCH(" "&amp;BL27:BL1509&amp;" ",AP500)))&gt;0,BH26,"")))</f>
        <v/>
      </c>
      <c r="BI500" s="964" t="str" cm="1">
        <f t="array" ref="BI500">IF(AM500="","",IF(AQ500&lt;&gt;"","",IF(SUMPRODUCT(--(BM27:BM1509=BI26),--(BL27:BL1509&lt;&gt;""),--ISNUMBER(SEARCH(" "&amp;BL27:BL1509&amp;" ",AP500)))&gt;0,BI26,"")))</f>
        <v/>
      </c>
      <c r="BJ500" s="964" t="str" cm="1">
        <f t="array" ref="BJ500">IF(AM500="","",IF(AS500&lt;&gt;"",BJ26,IF(AR500&lt;&gt;"","",IF(AQ500&lt;&gt;"","",IF(SUMPRODUCT(--(BM27:BM1509=BJ26),--(BL27:BL1509&lt;&gt;""),--ISNUMBER(SEARCH(" "&amp;BL27:BL1509&amp;" ",AP500)))&gt;0,BJ26,"")))))</f>
        <v/>
      </c>
      <c r="BL500" s="964" t="s">
        <v>2423</v>
      </c>
      <c r="BM500" s="964" t="s">
        <v>1597</v>
      </c>
      <c r="CM500" s="49">
        <v>1</v>
      </c>
    </row>
    <row r="501" spans="4:91" ht="30" customHeight="1">
      <c r="D501" s="674"/>
      <c r="E501" s="680"/>
      <c r="F501" s="681"/>
      <c r="G501" s="680"/>
      <c r="H501" s="682"/>
      <c r="I501" s="891"/>
      <c r="J501" s="892"/>
      <c r="K501" s="745"/>
      <c r="L501" s="893"/>
      <c r="M501" s="894"/>
      <c r="N501" s="895"/>
      <c r="O501" s="896"/>
      <c r="P501" s="137"/>
      <c r="Q501" s="897"/>
      <c r="R501" s="751"/>
      <c r="S501" s="898"/>
      <c r="T501" s="753"/>
      <c r="U501" s="899"/>
      <c r="V501" s="900"/>
      <c r="W501" s="756"/>
      <c r="X501" s="764"/>
      <c r="AB501" s="65"/>
      <c r="AC501" s="984" t="str">
        <f t="shared" si="100"/>
        <v/>
      </c>
      <c r="AD501" s="982"/>
      <c r="AF501" s="963" t="str">
        <f>IF(AG501="","",COUNTIF(AG27:AG501,"&lt;&gt;"))</f>
        <v/>
      </c>
      <c r="AG501" s="958" t="str" cm="1">
        <f t="array" ref="AG501">IF(AK501="","",IF(LEN(AK501)&lt;=MAX(10,AF22),AK501,IFERROR(LEFT(AK501,LOOKUP(2,1/(MID(AK501,ROW(10:509),1)=" ")/(ROW(10:509)&lt;=MAX(10,AF22)),ROW(10:509))-1),LEFT(AK501,MAX(10,AF22)))))</f>
        <v/>
      </c>
      <c r="AH501" s="963" t="str">
        <f t="shared" si="101"/>
        <v/>
      </c>
      <c r="AI501" s="963" t="str">
        <f t="shared" si="102"/>
        <v/>
      </c>
      <c r="AJ501" s="964" t="str">
        <f>IF(AL500&lt;&gt;"",AJ500,IF(AJ500&lt;MAX(Z27:Z326),AJ500+1,""))</f>
        <v/>
      </c>
      <c r="AK501" s="965" t="str">
        <f>IF(AJ501="","",IF(AL500&lt;&gt;"",AL500,INDEX(AD27:AD326,MATCH(AJ501,Z27:Z326,0))))</f>
        <v/>
      </c>
      <c r="AL501" s="965" t="str">
        <f t="shared" si="103"/>
        <v/>
      </c>
      <c r="AM501" s="966" t="str">
        <f t="shared" si="104"/>
        <v/>
      </c>
      <c r="AN501" s="967" t="str">
        <f t="shared" si="105"/>
        <v/>
      </c>
      <c r="AO501" s="967" t="str">
        <f t="shared" si="106"/>
        <v/>
      </c>
      <c r="AP501" s="966" t="str">
        <f t="shared" si="107"/>
        <v/>
      </c>
      <c r="AQ501" s="967" t="str">
        <f>IF(AM501="","",IF(COUNTIF(BO27:BO309,TRIM(AP501))&gt;0,"EXCLUSION EXACTE",""))</f>
        <v/>
      </c>
      <c r="AR501" s="967" t="str" cm="1">
        <f t="array" ref="AR501">IF(AM501="","",IF(SUMPRODUCT(--(BO27:BO309&lt;&gt;""),--ISNUMBER(SEARCH(" "&amp;BO27:BO309&amp;" ",AP501)))&gt;0,"BLOQUE MOLLUSQUES",""))</f>
        <v/>
      </c>
      <c r="AS501" s="967" t="str" cm="1">
        <f t="array" ref="AS501">IF(AM501="","",IF(SUMPRODUCT(--(BS27:BS309&lt;&gt;""),--ISNUMBER(SEARCH(" "&amp;BS27:BS309&amp;" ",AP501)))&gt;0,"FORCE MOLLUSQUES",""))</f>
        <v/>
      </c>
      <c r="AT501" s="966" t="str">
        <f t="shared" si="108"/>
        <v/>
      </c>
      <c r="AU501" s="966" t="str">
        <f t="shared" si="110"/>
        <v/>
      </c>
      <c r="AV501" s="967" t="str">
        <f t="shared" si="109"/>
        <v/>
      </c>
      <c r="AW501" s="967" t="str" cm="1">
        <f t="array" ref="AW501">IF(AM501="","",IF(AQ501&lt;&gt;"","",IF(SUMPRODUCT(--(BM27:BM1509=AW26),--(BL27:BL1509&lt;&gt;""),--ISNUMBER(SEARCH(" "&amp;BL27:BL1509&amp;" ",AP501)))&gt;0,AW26,"")))</f>
        <v/>
      </c>
      <c r="AX501" s="967" t="str" cm="1">
        <f t="array" ref="AX501">IF(AM501="","",IF(AQ501&lt;&gt;"","",IF(SUMPRODUCT(--(BM27:BM1509=AX26),--(BL27:BL1509&lt;&gt;""),--ISNUMBER(SEARCH(" "&amp;BL27:BL1509&amp;" ",AP501)))&gt;0,AX26,"")))</f>
        <v/>
      </c>
      <c r="AY501" s="967" t="str" cm="1">
        <f t="array" ref="AY501">IF(AM501="","",IF(AQ501&lt;&gt;"","",IF(SUMPRODUCT(--(BM27:BM1509=AY26),--(BL27:BL1509&lt;&gt;""),--ISNUMBER(SEARCH(" "&amp;BL27:BL1509&amp;" ",AP501)))&gt;0,AY26,"")))</f>
        <v/>
      </c>
      <c r="AZ501" s="967" t="str" cm="1">
        <f t="array" ref="AZ501">IF(AM501="","",IF(AQ501&lt;&gt;"","",IF(SUMPRODUCT(--(BM27:BM1509=AZ26),--(BL27:BL1509&lt;&gt;""),--ISNUMBER(SEARCH(" "&amp;BL27:BL1509&amp;" ",AP501)))&gt;0,AZ26,"")))</f>
        <v/>
      </c>
      <c r="BA501" s="967" t="str" cm="1">
        <f t="array" ref="BA501">IF(AM501="","",IF(AQ501&lt;&gt;"","",IF(SUMPRODUCT(--(BM27:BM1509=BA26),--(BL27:BL1509&lt;&gt;""),--ISNUMBER(SEARCH(" "&amp;BL27:BL1509&amp;" ",AP501)))&gt;0,BA26,"")))</f>
        <v/>
      </c>
      <c r="BB501" s="967" t="str" cm="1">
        <f t="array" ref="BB501">IF(AM501="","",IF(AQ501&lt;&gt;"","",IF(SUMPRODUCT(--(BM27:BM1509=BB26),--(BL27:BL1509&lt;&gt;""),--ISNUMBER(SEARCH(" "&amp;BL27:BL1509&amp;" ",AP501)))&gt;0,BB26,"")))</f>
        <v/>
      </c>
      <c r="BC501" s="967" t="str" cm="1">
        <f t="array" ref="BC501">IF(AM501="","",IF(AQ501&lt;&gt;"","",IF(SUMPRODUCT(--(BM27:BM1509=BC26),--(BL27:BL1509&lt;&gt;""),--ISNUMBER(SEARCH(" "&amp;BL27:BL1509&amp;" ",AP501)))&gt;0,BC26,"")))</f>
        <v/>
      </c>
      <c r="BD501" s="967" t="str" cm="1">
        <f t="array" ref="BD501">IF(AM501="","",IF(AQ501&lt;&gt;"","",IF(SUMPRODUCT(--(BM27:BM1509=BD26),--(BL27:BL1509&lt;&gt;""),--ISNUMBER(SEARCH(" "&amp;BL27:BL1509&amp;" ",AP501)))&gt;0,BD26,"")))</f>
        <v/>
      </c>
      <c r="BE501" s="967" t="str" cm="1">
        <f t="array" ref="BE501">IF(AM501="","",IF(AQ501&lt;&gt;"","",IF(SUMPRODUCT(--(BM27:BM1509=BE26),--(BL27:BL1509&lt;&gt;""),--ISNUMBER(SEARCH(" "&amp;BL27:BL1509&amp;" ",AP501)))&gt;0,BE26,"")))</f>
        <v/>
      </c>
      <c r="BF501" s="967" t="str" cm="1">
        <f t="array" ref="BF501">IF(AM501="","",IF(AQ501&lt;&gt;"","",IF(SUMPRODUCT(--(BM27:BM1509=BF26),--(BL27:BL1509&lt;&gt;""),--ISNUMBER(SEARCH(" "&amp;BL27:BL1509&amp;" ",AP501)))&gt;0,BF26,"")))</f>
        <v/>
      </c>
      <c r="BG501" s="967" t="str" cm="1">
        <f t="array" ref="BG501">IF(AM501="","",IF(AQ501&lt;&gt;"","",IF(SUMPRODUCT(--(BM27:BM1509=BG26),--(BL27:BL1509&lt;&gt;""),--ISNUMBER(SEARCH(" "&amp;BL27:BL1509&amp;" ",AP501)))&gt;0,BG26,"")))</f>
        <v/>
      </c>
      <c r="BH501" s="967" t="str" cm="1">
        <f t="array" ref="BH501">IF(AM501="","",IF(AQ501&lt;&gt;"","",IF(SUMPRODUCT(--(BM27:BM1509=BH26),--(BL27:BL1509&lt;&gt;""),--ISNUMBER(SEARCH(" "&amp;BL27:BL1509&amp;" ",AP501)))&gt;0,BH26,"")))</f>
        <v/>
      </c>
      <c r="BI501" s="967" t="str" cm="1">
        <f t="array" ref="BI501">IF(AM501="","",IF(AQ501&lt;&gt;"","",IF(SUMPRODUCT(--(BM27:BM1509=BI26),--(BL27:BL1509&lt;&gt;""),--ISNUMBER(SEARCH(" "&amp;BL27:BL1509&amp;" ",AP501)))&gt;0,BI26,"")))</f>
        <v/>
      </c>
      <c r="BJ501" s="967" t="str" cm="1">
        <f t="array" ref="BJ501">IF(AM501="","",IF(AS501&lt;&gt;"",BJ26,IF(AR501&lt;&gt;"","",IF(AQ501&lt;&gt;"","",IF(SUMPRODUCT(--(BM27:BM1509=BJ26),--(BL27:BL1509&lt;&gt;""),--ISNUMBER(SEARCH(" "&amp;BL27:BL1509&amp;" ",AP501)))&gt;0,BJ26,"")))))</f>
        <v/>
      </c>
      <c r="BL501" s="968" t="s">
        <v>2242</v>
      </c>
      <c r="BM501" s="968" t="s">
        <v>1597</v>
      </c>
      <c r="CM501" s="49">
        <v>1</v>
      </c>
    </row>
    <row r="502" spans="4:91" ht="30" customHeight="1">
      <c r="D502" s="674"/>
      <c r="E502" s="680"/>
      <c r="F502" s="681"/>
      <c r="G502" s="680"/>
      <c r="H502" s="682"/>
      <c r="I502" s="891"/>
      <c r="J502" s="892"/>
      <c r="K502" s="745"/>
      <c r="L502" s="893"/>
      <c r="M502" s="894"/>
      <c r="N502" s="895"/>
      <c r="O502" s="896"/>
      <c r="P502" s="137"/>
      <c r="Q502" s="897"/>
      <c r="R502" s="751"/>
      <c r="S502" s="898"/>
      <c r="T502" s="753"/>
      <c r="U502" s="899"/>
      <c r="V502" s="900"/>
      <c r="W502" s="756"/>
      <c r="X502" s="764"/>
      <c r="AB502" s="65"/>
      <c r="AC502" s="984" t="str">
        <f t="shared" si="100"/>
        <v/>
      </c>
      <c r="AD502" s="982"/>
      <c r="AF502" s="964" t="str">
        <f>IF(AG502="","",COUNTIF(AG27:AG502,"&lt;&gt;"))</f>
        <v/>
      </c>
      <c r="AG502" s="965" t="str" cm="1">
        <f t="array" ref="AG502">IF(AK502="","",IF(LEN(AK502)&lt;=MAX(10,AF22),AK502,IFERROR(LEFT(AK502,LOOKUP(2,1/(MID(AK502,ROW(10:509),1)=" ")/(ROW(10:509)&lt;=MAX(10,AF22)),ROW(10:509))-1),LEFT(AK502,MAX(10,AF22)))))</f>
        <v/>
      </c>
      <c r="AH502" s="964" t="str">
        <f t="shared" si="101"/>
        <v/>
      </c>
      <c r="AI502" s="964" t="str">
        <f t="shared" si="102"/>
        <v/>
      </c>
      <c r="AJ502" s="964" t="str">
        <f>IF(AL501&lt;&gt;"",AJ501,IF(AJ501&lt;MAX(Z27:Z326),AJ501+1,""))</f>
        <v/>
      </c>
      <c r="AK502" s="965" t="str">
        <f>IF(AJ502="","",IF(AL501&lt;&gt;"",AL501,INDEX(AD27:AD326,MATCH(AJ502,Z27:Z326,0))))</f>
        <v/>
      </c>
      <c r="AL502" s="965" t="str">
        <f t="shared" si="103"/>
        <v/>
      </c>
      <c r="AM502" s="965" t="str">
        <f t="shared" si="104"/>
        <v/>
      </c>
      <c r="AN502" s="964" t="str">
        <f t="shared" si="105"/>
        <v/>
      </c>
      <c r="AO502" s="964" t="str">
        <f t="shared" si="106"/>
        <v/>
      </c>
      <c r="AP502" s="965" t="str">
        <f t="shared" si="107"/>
        <v/>
      </c>
      <c r="AQ502" s="964" t="str">
        <f>IF(AM502="","",IF(COUNTIF(BO27:BO309,TRIM(AP502))&gt;0,"EXCLUSION EXACTE",""))</f>
        <v/>
      </c>
      <c r="AR502" s="964" t="str" cm="1">
        <f t="array" ref="AR502">IF(AM502="","",IF(SUMPRODUCT(--(BO27:BO309&lt;&gt;""),--ISNUMBER(SEARCH(" "&amp;BO27:BO309&amp;" ",AP502)))&gt;0,"BLOQUE MOLLUSQUES",""))</f>
        <v/>
      </c>
      <c r="AS502" s="964" t="str" cm="1">
        <f t="array" ref="AS502">IF(AM502="","",IF(SUMPRODUCT(--(BS27:BS309&lt;&gt;""),--ISNUMBER(SEARCH(" "&amp;BS27:BS309&amp;" ",AP502)))&gt;0,"FORCE MOLLUSQUES",""))</f>
        <v/>
      </c>
      <c r="AT502" s="965" t="str">
        <f t="shared" si="108"/>
        <v/>
      </c>
      <c r="AU502" s="965" t="str">
        <f t="shared" si="110"/>
        <v/>
      </c>
      <c r="AV502" s="964" t="str">
        <f t="shared" si="109"/>
        <v/>
      </c>
      <c r="AW502" s="964" t="str" cm="1">
        <f t="array" ref="AW502">IF(AM502="","",IF(AQ502&lt;&gt;"","",IF(SUMPRODUCT(--(BM27:BM1509=AW26),--(BL27:BL1509&lt;&gt;""),--ISNUMBER(SEARCH(" "&amp;BL27:BL1509&amp;" ",AP502)))&gt;0,AW26,"")))</f>
        <v/>
      </c>
      <c r="AX502" s="964" t="str" cm="1">
        <f t="array" ref="AX502">IF(AM502="","",IF(AQ502&lt;&gt;"","",IF(SUMPRODUCT(--(BM27:BM1509=AX26),--(BL27:BL1509&lt;&gt;""),--ISNUMBER(SEARCH(" "&amp;BL27:BL1509&amp;" ",AP502)))&gt;0,AX26,"")))</f>
        <v/>
      </c>
      <c r="AY502" s="964" t="str" cm="1">
        <f t="array" ref="AY502">IF(AM502="","",IF(AQ502&lt;&gt;"","",IF(SUMPRODUCT(--(BM27:BM1509=AY26),--(BL27:BL1509&lt;&gt;""),--ISNUMBER(SEARCH(" "&amp;BL27:BL1509&amp;" ",AP502)))&gt;0,AY26,"")))</f>
        <v/>
      </c>
      <c r="AZ502" s="964" t="str" cm="1">
        <f t="array" ref="AZ502">IF(AM502="","",IF(AQ502&lt;&gt;"","",IF(SUMPRODUCT(--(BM27:BM1509=AZ26),--(BL27:BL1509&lt;&gt;""),--ISNUMBER(SEARCH(" "&amp;BL27:BL1509&amp;" ",AP502)))&gt;0,AZ26,"")))</f>
        <v/>
      </c>
      <c r="BA502" s="964" t="str" cm="1">
        <f t="array" ref="BA502">IF(AM502="","",IF(AQ502&lt;&gt;"","",IF(SUMPRODUCT(--(BM27:BM1509=BA26),--(BL27:BL1509&lt;&gt;""),--ISNUMBER(SEARCH(" "&amp;BL27:BL1509&amp;" ",AP502)))&gt;0,BA26,"")))</f>
        <v/>
      </c>
      <c r="BB502" s="964" t="str" cm="1">
        <f t="array" ref="BB502">IF(AM502="","",IF(AQ502&lt;&gt;"","",IF(SUMPRODUCT(--(BM27:BM1509=BB26),--(BL27:BL1509&lt;&gt;""),--ISNUMBER(SEARCH(" "&amp;BL27:BL1509&amp;" ",AP502)))&gt;0,BB26,"")))</f>
        <v/>
      </c>
      <c r="BC502" s="964" t="str" cm="1">
        <f t="array" ref="BC502">IF(AM502="","",IF(AQ502&lt;&gt;"","",IF(SUMPRODUCT(--(BM27:BM1509=BC26),--(BL27:BL1509&lt;&gt;""),--ISNUMBER(SEARCH(" "&amp;BL27:BL1509&amp;" ",AP502)))&gt;0,BC26,"")))</f>
        <v/>
      </c>
      <c r="BD502" s="964" t="str" cm="1">
        <f t="array" ref="BD502">IF(AM502="","",IF(AQ502&lt;&gt;"","",IF(SUMPRODUCT(--(BM27:BM1509=BD26),--(BL27:BL1509&lt;&gt;""),--ISNUMBER(SEARCH(" "&amp;BL27:BL1509&amp;" ",AP502)))&gt;0,BD26,"")))</f>
        <v/>
      </c>
      <c r="BE502" s="964" t="str" cm="1">
        <f t="array" ref="BE502">IF(AM502="","",IF(AQ502&lt;&gt;"","",IF(SUMPRODUCT(--(BM27:BM1509=BE26),--(BL27:BL1509&lt;&gt;""),--ISNUMBER(SEARCH(" "&amp;BL27:BL1509&amp;" ",AP502)))&gt;0,BE26,"")))</f>
        <v/>
      </c>
      <c r="BF502" s="964" t="str" cm="1">
        <f t="array" ref="BF502">IF(AM502="","",IF(AQ502&lt;&gt;"","",IF(SUMPRODUCT(--(BM27:BM1509=BF26),--(BL27:BL1509&lt;&gt;""),--ISNUMBER(SEARCH(" "&amp;BL27:BL1509&amp;" ",AP502)))&gt;0,BF26,"")))</f>
        <v/>
      </c>
      <c r="BG502" s="964" t="str" cm="1">
        <f t="array" ref="BG502">IF(AM502="","",IF(AQ502&lt;&gt;"","",IF(SUMPRODUCT(--(BM27:BM1509=BG26),--(BL27:BL1509&lt;&gt;""),--ISNUMBER(SEARCH(" "&amp;BL27:BL1509&amp;" ",AP502)))&gt;0,BG26,"")))</f>
        <v/>
      </c>
      <c r="BH502" s="964" t="str" cm="1">
        <f t="array" ref="BH502">IF(AM502="","",IF(AQ502&lt;&gt;"","",IF(SUMPRODUCT(--(BM27:BM1509=BH26),--(BL27:BL1509&lt;&gt;""),--ISNUMBER(SEARCH(" "&amp;BL27:BL1509&amp;" ",AP502)))&gt;0,BH26,"")))</f>
        <v/>
      </c>
      <c r="BI502" s="964" t="str" cm="1">
        <f t="array" ref="BI502">IF(AM502="","",IF(AQ502&lt;&gt;"","",IF(SUMPRODUCT(--(BM27:BM1509=BI26),--(BL27:BL1509&lt;&gt;""),--ISNUMBER(SEARCH(" "&amp;BL27:BL1509&amp;" ",AP502)))&gt;0,BI26,"")))</f>
        <v/>
      </c>
      <c r="BJ502" s="964" t="str" cm="1">
        <f t="array" ref="BJ502">IF(AM502="","",IF(AS502&lt;&gt;"",BJ26,IF(AR502&lt;&gt;"","",IF(AQ502&lt;&gt;"","",IF(SUMPRODUCT(--(BM27:BM1509=BJ26),--(BL27:BL1509&lt;&gt;""),--ISNUMBER(SEARCH(" "&amp;BL27:BL1509&amp;" ",AP502)))&gt;0,BJ26,"")))))</f>
        <v/>
      </c>
      <c r="BL502" s="964" t="s">
        <v>2424</v>
      </c>
      <c r="BM502" s="964" t="s">
        <v>1597</v>
      </c>
      <c r="CM502" s="49">
        <v>1</v>
      </c>
    </row>
    <row r="503" spans="4:91" ht="30" customHeight="1">
      <c r="D503" s="674"/>
      <c r="E503" s="680"/>
      <c r="F503" s="681"/>
      <c r="G503" s="680"/>
      <c r="H503" s="682"/>
      <c r="I503" s="891"/>
      <c r="J503" s="892"/>
      <c r="K503" s="745"/>
      <c r="L503" s="893"/>
      <c r="M503" s="894"/>
      <c r="N503" s="895"/>
      <c r="O503" s="896"/>
      <c r="P503" s="137"/>
      <c r="Q503" s="897"/>
      <c r="R503" s="751"/>
      <c r="S503" s="898"/>
      <c r="T503" s="753"/>
      <c r="U503" s="899"/>
      <c r="V503" s="900"/>
      <c r="W503" s="756"/>
      <c r="X503" s="764"/>
      <c r="AB503" s="65"/>
      <c r="AC503" s="984" t="str">
        <f t="shared" si="100"/>
        <v/>
      </c>
      <c r="AD503" s="982"/>
      <c r="AF503" s="963" t="str">
        <f>IF(AG503="","",COUNTIF(AG27:AG503,"&lt;&gt;"))</f>
        <v/>
      </c>
      <c r="AG503" s="958" t="str" cm="1">
        <f t="array" ref="AG503">IF(AK503="","",IF(LEN(AK503)&lt;=MAX(10,AF22),AK503,IFERROR(LEFT(AK503,LOOKUP(2,1/(MID(AK503,ROW(10:509),1)=" ")/(ROW(10:509)&lt;=MAX(10,AF22)),ROW(10:509))-1),LEFT(AK503,MAX(10,AF22)))))</f>
        <v/>
      </c>
      <c r="AH503" s="963" t="str">
        <f t="shared" si="101"/>
        <v/>
      </c>
      <c r="AI503" s="963" t="str">
        <f t="shared" si="102"/>
        <v/>
      </c>
      <c r="AJ503" s="964" t="str">
        <f>IF(AL502&lt;&gt;"",AJ502,IF(AJ502&lt;MAX(Z27:Z326),AJ502+1,""))</f>
        <v/>
      </c>
      <c r="AK503" s="965" t="str">
        <f>IF(AJ503="","",IF(AL502&lt;&gt;"",AL502,INDEX(AD27:AD326,MATCH(AJ503,Z27:Z326,0))))</f>
        <v/>
      </c>
      <c r="AL503" s="965" t="str">
        <f t="shared" si="103"/>
        <v/>
      </c>
      <c r="AM503" s="966" t="str">
        <f t="shared" si="104"/>
        <v/>
      </c>
      <c r="AN503" s="967" t="str">
        <f t="shared" si="105"/>
        <v/>
      </c>
      <c r="AO503" s="967" t="str">
        <f t="shared" si="106"/>
        <v/>
      </c>
      <c r="AP503" s="966" t="str">
        <f t="shared" si="107"/>
        <v/>
      </c>
      <c r="AQ503" s="967" t="str">
        <f>IF(AM503="","",IF(COUNTIF(BO27:BO309,TRIM(AP503))&gt;0,"EXCLUSION EXACTE",""))</f>
        <v/>
      </c>
      <c r="AR503" s="967" t="str" cm="1">
        <f t="array" ref="AR503">IF(AM503="","",IF(SUMPRODUCT(--(BO27:BO309&lt;&gt;""),--ISNUMBER(SEARCH(" "&amp;BO27:BO309&amp;" ",AP503)))&gt;0,"BLOQUE MOLLUSQUES",""))</f>
        <v/>
      </c>
      <c r="AS503" s="967" t="str" cm="1">
        <f t="array" ref="AS503">IF(AM503="","",IF(SUMPRODUCT(--(BS27:BS309&lt;&gt;""),--ISNUMBER(SEARCH(" "&amp;BS27:BS309&amp;" ",AP503)))&gt;0,"FORCE MOLLUSQUES",""))</f>
        <v/>
      </c>
      <c r="AT503" s="966" t="str">
        <f t="shared" si="108"/>
        <v/>
      </c>
      <c r="AU503" s="966" t="str">
        <f t="shared" si="110"/>
        <v/>
      </c>
      <c r="AV503" s="967" t="str">
        <f t="shared" si="109"/>
        <v/>
      </c>
      <c r="AW503" s="967" t="str" cm="1">
        <f t="array" ref="AW503">IF(AM503="","",IF(AQ503&lt;&gt;"","",IF(SUMPRODUCT(--(BM27:BM1509=AW26),--(BL27:BL1509&lt;&gt;""),--ISNUMBER(SEARCH(" "&amp;BL27:BL1509&amp;" ",AP503)))&gt;0,AW26,"")))</f>
        <v/>
      </c>
      <c r="AX503" s="967" t="str" cm="1">
        <f t="array" ref="AX503">IF(AM503="","",IF(AQ503&lt;&gt;"","",IF(SUMPRODUCT(--(BM27:BM1509=AX26),--(BL27:BL1509&lt;&gt;""),--ISNUMBER(SEARCH(" "&amp;BL27:BL1509&amp;" ",AP503)))&gt;0,AX26,"")))</f>
        <v/>
      </c>
      <c r="AY503" s="967" t="str" cm="1">
        <f t="array" ref="AY503">IF(AM503="","",IF(AQ503&lt;&gt;"","",IF(SUMPRODUCT(--(BM27:BM1509=AY26),--(BL27:BL1509&lt;&gt;""),--ISNUMBER(SEARCH(" "&amp;BL27:BL1509&amp;" ",AP503)))&gt;0,AY26,"")))</f>
        <v/>
      </c>
      <c r="AZ503" s="967" t="str" cm="1">
        <f t="array" ref="AZ503">IF(AM503="","",IF(AQ503&lt;&gt;"","",IF(SUMPRODUCT(--(BM27:BM1509=AZ26),--(BL27:BL1509&lt;&gt;""),--ISNUMBER(SEARCH(" "&amp;BL27:BL1509&amp;" ",AP503)))&gt;0,AZ26,"")))</f>
        <v/>
      </c>
      <c r="BA503" s="967" t="str" cm="1">
        <f t="array" ref="BA503">IF(AM503="","",IF(AQ503&lt;&gt;"","",IF(SUMPRODUCT(--(BM27:BM1509=BA26),--(BL27:BL1509&lt;&gt;""),--ISNUMBER(SEARCH(" "&amp;BL27:BL1509&amp;" ",AP503)))&gt;0,BA26,"")))</f>
        <v/>
      </c>
      <c r="BB503" s="967" t="str" cm="1">
        <f t="array" ref="BB503">IF(AM503="","",IF(AQ503&lt;&gt;"","",IF(SUMPRODUCT(--(BM27:BM1509=BB26),--(BL27:BL1509&lt;&gt;""),--ISNUMBER(SEARCH(" "&amp;BL27:BL1509&amp;" ",AP503)))&gt;0,BB26,"")))</f>
        <v/>
      </c>
      <c r="BC503" s="967" t="str" cm="1">
        <f t="array" ref="BC503">IF(AM503="","",IF(AQ503&lt;&gt;"","",IF(SUMPRODUCT(--(BM27:BM1509=BC26),--(BL27:BL1509&lt;&gt;""),--ISNUMBER(SEARCH(" "&amp;BL27:BL1509&amp;" ",AP503)))&gt;0,BC26,"")))</f>
        <v/>
      </c>
      <c r="BD503" s="967" t="str" cm="1">
        <f t="array" ref="BD503">IF(AM503="","",IF(AQ503&lt;&gt;"","",IF(SUMPRODUCT(--(BM27:BM1509=BD26),--(BL27:BL1509&lt;&gt;""),--ISNUMBER(SEARCH(" "&amp;BL27:BL1509&amp;" ",AP503)))&gt;0,BD26,"")))</f>
        <v/>
      </c>
      <c r="BE503" s="967" t="str" cm="1">
        <f t="array" ref="BE503">IF(AM503="","",IF(AQ503&lt;&gt;"","",IF(SUMPRODUCT(--(BM27:BM1509=BE26),--(BL27:BL1509&lt;&gt;""),--ISNUMBER(SEARCH(" "&amp;BL27:BL1509&amp;" ",AP503)))&gt;0,BE26,"")))</f>
        <v/>
      </c>
      <c r="BF503" s="967" t="str" cm="1">
        <f t="array" ref="BF503">IF(AM503="","",IF(AQ503&lt;&gt;"","",IF(SUMPRODUCT(--(BM27:BM1509=BF26),--(BL27:BL1509&lt;&gt;""),--ISNUMBER(SEARCH(" "&amp;BL27:BL1509&amp;" ",AP503)))&gt;0,BF26,"")))</f>
        <v/>
      </c>
      <c r="BG503" s="967" t="str" cm="1">
        <f t="array" ref="BG503">IF(AM503="","",IF(AQ503&lt;&gt;"","",IF(SUMPRODUCT(--(BM27:BM1509=BG26),--(BL27:BL1509&lt;&gt;""),--ISNUMBER(SEARCH(" "&amp;BL27:BL1509&amp;" ",AP503)))&gt;0,BG26,"")))</f>
        <v/>
      </c>
      <c r="BH503" s="967" t="str" cm="1">
        <f t="array" ref="BH503">IF(AM503="","",IF(AQ503&lt;&gt;"","",IF(SUMPRODUCT(--(BM27:BM1509=BH26),--(BL27:BL1509&lt;&gt;""),--ISNUMBER(SEARCH(" "&amp;BL27:BL1509&amp;" ",AP503)))&gt;0,BH26,"")))</f>
        <v/>
      </c>
      <c r="BI503" s="967" t="str" cm="1">
        <f t="array" ref="BI503">IF(AM503="","",IF(AQ503&lt;&gt;"","",IF(SUMPRODUCT(--(BM27:BM1509=BI26),--(BL27:BL1509&lt;&gt;""),--ISNUMBER(SEARCH(" "&amp;BL27:BL1509&amp;" ",AP503)))&gt;0,BI26,"")))</f>
        <v/>
      </c>
      <c r="BJ503" s="967" t="str" cm="1">
        <f t="array" ref="BJ503">IF(AM503="","",IF(AS503&lt;&gt;"",BJ26,IF(AR503&lt;&gt;"","",IF(AQ503&lt;&gt;"","",IF(SUMPRODUCT(--(BM27:BM1509=BJ26),--(BL27:BL1509&lt;&gt;""),--ISNUMBER(SEARCH(" "&amp;BL27:BL1509&amp;" ",AP503)))&gt;0,BJ26,"")))))</f>
        <v/>
      </c>
      <c r="BL503" s="968" t="s">
        <v>2246</v>
      </c>
      <c r="BM503" s="968" t="s">
        <v>1597</v>
      </c>
      <c r="CM503" s="49">
        <v>1</v>
      </c>
    </row>
    <row r="504" spans="4:91" ht="30" customHeight="1">
      <c r="D504" s="674"/>
      <c r="E504" s="680"/>
      <c r="F504" s="681"/>
      <c r="G504" s="680"/>
      <c r="H504" s="682"/>
      <c r="I504" s="891"/>
      <c r="J504" s="892"/>
      <c r="K504" s="745"/>
      <c r="L504" s="893"/>
      <c r="M504" s="894"/>
      <c r="N504" s="895"/>
      <c r="O504" s="896"/>
      <c r="P504" s="137"/>
      <c r="Q504" s="897"/>
      <c r="R504" s="751"/>
      <c r="S504" s="898"/>
      <c r="T504" s="753"/>
      <c r="U504" s="899"/>
      <c r="V504" s="900"/>
      <c r="W504" s="756"/>
      <c r="X504" s="764"/>
      <c r="AB504" s="65"/>
      <c r="AC504" s="984" t="str">
        <f t="shared" si="100"/>
        <v/>
      </c>
      <c r="AD504" s="982"/>
      <c r="AF504" s="964" t="str">
        <f>IF(AG504="","",COUNTIF(AG27:AG504,"&lt;&gt;"))</f>
        <v/>
      </c>
      <c r="AG504" s="965" t="str" cm="1">
        <f t="array" ref="AG504">IF(AK504="","",IF(LEN(AK504)&lt;=MAX(10,AF22),AK504,IFERROR(LEFT(AK504,LOOKUP(2,1/(MID(AK504,ROW(10:509),1)=" ")/(ROW(10:509)&lt;=MAX(10,AF22)),ROW(10:509))-1),LEFT(AK504,MAX(10,AF22)))))</f>
        <v/>
      </c>
      <c r="AH504" s="964" t="str">
        <f t="shared" si="101"/>
        <v/>
      </c>
      <c r="AI504" s="964" t="str">
        <f t="shared" si="102"/>
        <v/>
      </c>
      <c r="AJ504" s="964" t="str">
        <f>IF(AL503&lt;&gt;"",AJ503,IF(AJ503&lt;MAX(Z27:Z326),AJ503+1,""))</f>
        <v/>
      </c>
      <c r="AK504" s="965" t="str">
        <f>IF(AJ504="","",IF(AL503&lt;&gt;"",AL503,INDEX(AD27:AD326,MATCH(AJ504,Z27:Z326,0))))</f>
        <v/>
      </c>
      <c r="AL504" s="965" t="str">
        <f t="shared" si="103"/>
        <v/>
      </c>
      <c r="AM504" s="965" t="str">
        <f t="shared" si="104"/>
        <v/>
      </c>
      <c r="AN504" s="964" t="str">
        <f t="shared" si="105"/>
        <v/>
      </c>
      <c r="AO504" s="964" t="str">
        <f t="shared" si="106"/>
        <v/>
      </c>
      <c r="AP504" s="965" t="str">
        <f t="shared" si="107"/>
        <v/>
      </c>
      <c r="AQ504" s="964" t="str">
        <f>IF(AM504="","",IF(COUNTIF(BO27:BO309,TRIM(AP504))&gt;0,"EXCLUSION EXACTE",""))</f>
        <v/>
      </c>
      <c r="AR504" s="964" t="str" cm="1">
        <f t="array" ref="AR504">IF(AM504="","",IF(SUMPRODUCT(--(BO27:BO309&lt;&gt;""),--ISNUMBER(SEARCH(" "&amp;BO27:BO309&amp;" ",AP504)))&gt;0,"BLOQUE MOLLUSQUES",""))</f>
        <v/>
      </c>
      <c r="AS504" s="964" t="str" cm="1">
        <f t="array" ref="AS504">IF(AM504="","",IF(SUMPRODUCT(--(BS27:BS309&lt;&gt;""),--ISNUMBER(SEARCH(" "&amp;BS27:BS309&amp;" ",AP504)))&gt;0,"FORCE MOLLUSQUES",""))</f>
        <v/>
      </c>
      <c r="AT504" s="965" t="str">
        <f t="shared" si="108"/>
        <v/>
      </c>
      <c r="AU504" s="965" t="str">
        <f t="shared" si="110"/>
        <v/>
      </c>
      <c r="AV504" s="964" t="str">
        <f t="shared" si="109"/>
        <v/>
      </c>
      <c r="AW504" s="964" t="str" cm="1">
        <f t="array" ref="AW504">IF(AM504="","",IF(AQ504&lt;&gt;"","",IF(SUMPRODUCT(--(BM27:BM1509=AW26),--(BL27:BL1509&lt;&gt;""),--ISNUMBER(SEARCH(" "&amp;BL27:BL1509&amp;" ",AP504)))&gt;0,AW26,"")))</f>
        <v/>
      </c>
      <c r="AX504" s="964" t="str" cm="1">
        <f t="array" ref="AX504">IF(AM504="","",IF(AQ504&lt;&gt;"","",IF(SUMPRODUCT(--(BM27:BM1509=AX26),--(BL27:BL1509&lt;&gt;""),--ISNUMBER(SEARCH(" "&amp;BL27:BL1509&amp;" ",AP504)))&gt;0,AX26,"")))</f>
        <v/>
      </c>
      <c r="AY504" s="964" t="str" cm="1">
        <f t="array" ref="AY504">IF(AM504="","",IF(AQ504&lt;&gt;"","",IF(SUMPRODUCT(--(BM27:BM1509=AY26),--(BL27:BL1509&lt;&gt;""),--ISNUMBER(SEARCH(" "&amp;BL27:BL1509&amp;" ",AP504)))&gt;0,AY26,"")))</f>
        <v/>
      </c>
      <c r="AZ504" s="964" t="str" cm="1">
        <f t="array" ref="AZ504">IF(AM504="","",IF(AQ504&lt;&gt;"","",IF(SUMPRODUCT(--(BM27:BM1509=AZ26),--(BL27:BL1509&lt;&gt;""),--ISNUMBER(SEARCH(" "&amp;BL27:BL1509&amp;" ",AP504)))&gt;0,AZ26,"")))</f>
        <v/>
      </c>
      <c r="BA504" s="964" t="str" cm="1">
        <f t="array" ref="BA504">IF(AM504="","",IF(AQ504&lt;&gt;"","",IF(SUMPRODUCT(--(BM27:BM1509=BA26),--(BL27:BL1509&lt;&gt;""),--ISNUMBER(SEARCH(" "&amp;BL27:BL1509&amp;" ",AP504)))&gt;0,BA26,"")))</f>
        <v/>
      </c>
      <c r="BB504" s="964" t="str" cm="1">
        <f t="array" ref="BB504">IF(AM504="","",IF(AQ504&lt;&gt;"","",IF(SUMPRODUCT(--(BM27:BM1509=BB26),--(BL27:BL1509&lt;&gt;""),--ISNUMBER(SEARCH(" "&amp;BL27:BL1509&amp;" ",AP504)))&gt;0,BB26,"")))</f>
        <v/>
      </c>
      <c r="BC504" s="964" t="str" cm="1">
        <f t="array" ref="BC504">IF(AM504="","",IF(AQ504&lt;&gt;"","",IF(SUMPRODUCT(--(BM27:BM1509=BC26),--(BL27:BL1509&lt;&gt;""),--ISNUMBER(SEARCH(" "&amp;BL27:BL1509&amp;" ",AP504)))&gt;0,BC26,"")))</f>
        <v/>
      </c>
      <c r="BD504" s="964" t="str" cm="1">
        <f t="array" ref="BD504">IF(AM504="","",IF(AQ504&lt;&gt;"","",IF(SUMPRODUCT(--(BM27:BM1509=BD26),--(BL27:BL1509&lt;&gt;""),--ISNUMBER(SEARCH(" "&amp;BL27:BL1509&amp;" ",AP504)))&gt;0,BD26,"")))</f>
        <v/>
      </c>
      <c r="BE504" s="964" t="str" cm="1">
        <f t="array" ref="BE504">IF(AM504="","",IF(AQ504&lt;&gt;"","",IF(SUMPRODUCT(--(BM27:BM1509=BE26),--(BL27:BL1509&lt;&gt;""),--ISNUMBER(SEARCH(" "&amp;BL27:BL1509&amp;" ",AP504)))&gt;0,BE26,"")))</f>
        <v/>
      </c>
      <c r="BF504" s="964" t="str" cm="1">
        <f t="array" ref="BF504">IF(AM504="","",IF(AQ504&lt;&gt;"","",IF(SUMPRODUCT(--(BM27:BM1509=BF26),--(BL27:BL1509&lt;&gt;""),--ISNUMBER(SEARCH(" "&amp;BL27:BL1509&amp;" ",AP504)))&gt;0,BF26,"")))</f>
        <v/>
      </c>
      <c r="BG504" s="964" t="str" cm="1">
        <f t="array" ref="BG504">IF(AM504="","",IF(AQ504&lt;&gt;"","",IF(SUMPRODUCT(--(BM27:BM1509=BG26),--(BL27:BL1509&lt;&gt;""),--ISNUMBER(SEARCH(" "&amp;BL27:BL1509&amp;" ",AP504)))&gt;0,BG26,"")))</f>
        <v/>
      </c>
      <c r="BH504" s="964" t="str" cm="1">
        <f t="array" ref="BH504">IF(AM504="","",IF(AQ504&lt;&gt;"","",IF(SUMPRODUCT(--(BM27:BM1509=BH26),--(BL27:BL1509&lt;&gt;""),--ISNUMBER(SEARCH(" "&amp;BL27:BL1509&amp;" ",AP504)))&gt;0,BH26,"")))</f>
        <v/>
      </c>
      <c r="BI504" s="964" t="str" cm="1">
        <f t="array" ref="BI504">IF(AM504="","",IF(AQ504&lt;&gt;"","",IF(SUMPRODUCT(--(BM27:BM1509=BI26),--(BL27:BL1509&lt;&gt;""),--ISNUMBER(SEARCH(" "&amp;BL27:BL1509&amp;" ",AP504)))&gt;0,BI26,"")))</f>
        <v/>
      </c>
      <c r="BJ504" s="964" t="str" cm="1">
        <f t="array" ref="BJ504">IF(AM504="","",IF(AS504&lt;&gt;"",BJ26,IF(AR504&lt;&gt;"","",IF(AQ504&lt;&gt;"","",IF(SUMPRODUCT(--(BM27:BM1509=BJ26),--(BL27:BL1509&lt;&gt;""),--ISNUMBER(SEARCH(" "&amp;BL27:BL1509&amp;" ",AP504)))&gt;0,BJ26,"")))))</f>
        <v/>
      </c>
      <c r="BL504" s="964" t="s">
        <v>2247</v>
      </c>
      <c r="BM504" s="964" t="s">
        <v>1597</v>
      </c>
      <c r="CM504" s="49">
        <v>1</v>
      </c>
    </row>
    <row r="505" spans="4:91" ht="30" customHeight="1">
      <c r="D505" s="674"/>
      <c r="E505" s="680"/>
      <c r="F505" s="681"/>
      <c r="G505" s="680"/>
      <c r="H505" s="682"/>
      <c r="I505" s="891"/>
      <c r="J505" s="892"/>
      <c r="K505" s="745"/>
      <c r="L505" s="893"/>
      <c r="M505" s="894"/>
      <c r="N505" s="895"/>
      <c r="O505" s="896"/>
      <c r="P505" s="137"/>
      <c r="Q505" s="897"/>
      <c r="R505" s="751"/>
      <c r="S505" s="898"/>
      <c r="T505" s="753"/>
      <c r="U505" s="899"/>
      <c r="V505" s="900"/>
      <c r="W505" s="756"/>
      <c r="X505" s="764"/>
      <c r="AB505" s="65"/>
      <c r="AC505" s="984" t="str">
        <f t="shared" si="100"/>
        <v/>
      </c>
      <c r="AD505" s="982"/>
      <c r="AF505" s="963" t="str">
        <f>IF(AG505="","",COUNTIF(AG27:AG505,"&lt;&gt;"))</f>
        <v/>
      </c>
      <c r="AG505" s="958" t="str" cm="1">
        <f t="array" ref="AG505">IF(AK505="","",IF(LEN(AK505)&lt;=MAX(10,AF22),AK505,IFERROR(LEFT(AK505,LOOKUP(2,1/(MID(AK505,ROW(10:509),1)=" ")/(ROW(10:509)&lt;=MAX(10,AF22)),ROW(10:509))-1),LEFT(AK505,MAX(10,AF22)))))</f>
        <v/>
      </c>
      <c r="AH505" s="963" t="str">
        <f t="shared" si="101"/>
        <v/>
      </c>
      <c r="AI505" s="963" t="str">
        <f t="shared" si="102"/>
        <v/>
      </c>
      <c r="AJ505" s="964" t="str">
        <f>IF(AL504&lt;&gt;"",AJ504,IF(AJ504&lt;MAX(Z27:Z326),AJ504+1,""))</f>
        <v/>
      </c>
      <c r="AK505" s="965" t="str">
        <f>IF(AJ505="","",IF(AL504&lt;&gt;"",AL504,INDEX(AD27:AD326,MATCH(AJ505,Z27:Z326,0))))</f>
        <v/>
      </c>
      <c r="AL505" s="965" t="str">
        <f t="shared" si="103"/>
        <v/>
      </c>
      <c r="AM505" s="966" t="str">
        <f t="shared" si="104"/>
        <v/>
      </c>
      <c r="AN505" s="967" t="str">
        <f t="shared" si="105"/>
        <v/>
      </c>
      <c r="AO505" s="967" t="str">
        <f t="shared" si="106"/>
        <v/>
      </c>
      <c r="AP505" s="966" t="str">
        <f t="shared" si="107"/>
        <v/>
      </c>
      <c r="AQ505" s="967" t="str">
        <f>IF(AM505="","",IF(COUNTIF(BO27:BO309,TRIM(AP505))&gt;0,"EXCLUSION EXACTE",""))</f>
        <v/>
      </c>
      <c r="AR505" s="967" t="str" cm="1">
        <f t="array" ref="AR505">IF(AM505="","",IF(SUMPRODUCT(--(BO27:BO309&lt;&gt;""),--ISNUMBER(SEARCH(" "&amp;BO27:BO309&amp;" ",AP505)))&gt;0,"BLOQUE MOLLUSQUES",""))</f>
        <v/>
      </c>
      <c r="AS505" s="967" t="str" cm="1">
        <f t="array" ref="AS505">IF(AM505="","",IF(SUMPRODUCT(--(BS27:BS309&lt;&gt;""),--ISNUMBER(SEARCH(" "&amp;BS27:BS309&amp;" ",AP505)))&gt;0,"FORCE MOLLUSQUES",""))</f>
        <v/>
      </c>
      <c r="AT505" s="966" t="str">
        <f t="shared" si="108"/>
        <v/>
      </c>
      <c r="AU505" s="966" t="str">
        <f t="shared" si="110"/>
        <v/>
      </c>
      <c r="AV505" s="967" t="str">
        <f t="shared" si="109"/>
        <v/>
      </c>
      <c r="AW505" s="967" t="str" cm="1">
        <f t="array" ref="AW505">IF(AM505="","",IF(AQ505&lt;&gt;"","",IF(SUMPRODUCT(--(BM27:BM1509=AW26),--(BL27:BL1509&lt;&gt;""),--ISNUMBER(SEARCH(" "&amp;BL27:BL1509&amp;" ",AP505)))&gt;0,AW26,"")))</f>
        <v/>
      </c>
      <c r="AX505" s="967" t="str" cm="1">
        <f t="array" ref="AX505">IF(AM505="","",IF(AQ505&lt;&gt;"","",IF(SUMPRODUCT(--(BM27:BM1509=AX26),--(BL27:BL1509&lt;&gt;""),--ISNUMBER(SEARCH(" "&amp;BL27:BL1509&amp;" ",AP505)))&gt;0,AX26,"")))</f>
        <v/>
      </c>
      <c r="AY505" s="967" t="str" cm="1">
        <f t="array" ref="AY505">IF(AM505="","",IF(AQ505&lt;&gt;"","",IF(SUMPRODUCT(--(BM27:BM1509=AY26),--(BL27:BL1509&lt;&gt;""),--ISNUMBER(SEARCH(" "&amp;BL27:BL1509&amp;" ",AP505)))&gt;0,AY26,"")))</f>
        <v/>
      </c>
      <c r="AZ505" s="967" t="str" cm="1">
        <f t="array" ref="AZ505">IF(AM505="","",IF(AQ505&lt;&gt;"","",IF(SUMPRODUCT(--(BM27:BM1509=AZ26),--(BL27:BL1509&lt;&gt;""),--ISNUMBER(SEARCH(" "&amp;BL27:BL1509&amp;" ",AP505)))&gt;0,AZ26,"")))</f>
        <v/>
      </c>
      <c r="BA505" s="967" t="str" cm="1">
        <f t="array" ref="BA505">IF(AM505="","",IF(AQ505&lt;&gt;"","",IF(SUMPRODUCT(--(BM27:BM1509=BA26),--(BL27:BL1509&lt;&gt;""),--ISNUMBER(SEARCH(" "&amp;BL27:BL1509&amp;" ",AP505)))&gt;0,BA26,"")))</f>
        <v/>
      </c>
      <c r="BB505" s="967" t="str" cm="1">
        <f t="array" ref="BB505">IF(AM505="","",IF(AQ505&lt;&gt;"","",IF(SUMPRODUCT(--(BM27:BM1509=BB26),--(BL27:BL1509&lt;&gt;""),--ISNUMBER(SEARCH(" "&amp;BL27:BL1509&amp;" ",AP505)))&gt;0,BB26,"")))</f>
        <v/>
      </c>
      <c r="BC505" s="967" t="str" cm="1">
        <f t="array" ref="BC505">IF(AM505="","",IF(AQ505&lt;&gt;"","",IF(SUMPRODUCT(--(BM27:BM1509=BC26),--(BL27:BL1509&lt;&gt;""),--ISNUMBER(SEARCH(" "&amp;BL27:BL1509&amp;" ",AP505)))&gt;0,BC26,"")))</f>
        <v/>
      </c>
      <c r="BD505" s="967" t="str" cm="1">
        <f t="array" ref="BD505">IF(AM505="","",IF(AQ505&lt;&gt;"","",IF(SUMPRODUCT(--(BM27:BM1509=BD26),--(BL27:BL1509&lt;&gt;""),--ISNUMBER(SEARCH(" "&amp;BL27:BL1509&amp;" ",AP505)))&gt;0,BD26,"")))</f>
        <v/>
      </c>
      <c r="BE505" s="967" t="str" cm="1">
        <f t="array" ref="BE505">IF(AM505="","",IF(AQ505&lt;&gt;"","",IF(SUMPRODUCT(--(BM27:BM1509=BE26),--(BL27:BL1509&lt;&gt;""),--ISNUMBER(SEARCH(" "&amp;BL27:BL1509&amp;" ",AP505)))&gt;0,BE26,"")))</f>
        <v/>
      </c>
      <c r="BF505" s="967" t="str" cm="1">
        <f t="array" ref="BF505">IF(AM505="","",IF(AQ505&lt;&gt;"","",IF(SUMPRODUCT(--(BM27:BM1509=BF26),--(BL27:BL1509&lt;&gt;""),--ISNUMBER(SEARCH(" "&amp;BL27:BL1509&amp;" ",AP505)))&gt;0,BF26,"")))</f>
        <v/>
      </c>
      <c r="BG505" s="967" t="str" cm="1">
        <f t="array" ref="BG505">IF(AM505="","",IF(AQ505&lt;&gt;"","",IF(SUMPRODUCT(--(BM27:BM1509=BG26),--(BL27:BL1509&lt;&gt;""),--ISNUMBER(SEARCH(" "&amp;BL27:BL1509&amp;" ",AP505)))&gt;0,BG26,"")))</f>
        <v/>
      </c>
      <c r="BH505" s="967" t="str" cm="1">
        <f t="array" ref="BH505">IF(AM505="","",IF(AQ505&lt;&gt;"","",IF(SUMPRODUCT(--(BM27:BM1509=BH26),--(BL27:BL1509&lt;&gt;""),--ISNUMBER(SEARCH(" "&amp;BL27:BL1509&amp;" ",AP505)))&gt;0,BH26,"")))</f>
        <v/>
      </c>
      <c r="BI505" s="967" t="str" cm="1">
        <f t="array" ref="BI505">IF(AM505="","",IF(AQ505&lt;&gt;"","",IF(SUMPRODUCT(--(BM27:BM1509=BI26),--(BL27:BL1509&lt;&gt;""),--ISNUMBER(SEARCH(" "&amp;BL27:BL1509&amp;" ",AP505)))&gt;0,BI26,"")))</f>
        <v/>
      </c>
      <c r="BJ505" s="967" t="str" cm="1">
        <f t="array" ref="BJ505">IF(AM505="","",IF(AS505&lt;&gt;"",BJ26,IF(AR505&lt;&gt;"","",IF(AQ505&lt;&gt;"","",IF(SUMPRODUCT(--(BM27:BM1509=BJ26),--(BL27:BL1509&lt;&gt;""),--ISNUMBER(SEARCH(" "&amp;BL27:BL1509&amp;" ",AP505)))&gt;0,BJ26,"")))))</f>
        <v/>
      </c>
      <c r="BL505" s="968" t="s">
        <v>2248</v>
      </c>
      <c r="BM505" s="968" t="s">
        <v>1597</v>
      </c>
      <c r="CM505" s="49">
        <v>1</v>
      </c>
    </row>
    <row r="506" spans="4:91" ht="30" customHeight="1">
      <c r="D506" s="674"/>
      <c r="E506" s="680"/>
      <c r="F506" s="681"/>
      <c r="G506" s="680"/>
      <c r="H506" s="682"/>
      <c r="I506" s="891"/>
      <c r="J506" s="892"/>
      <c r="K506" s="745"/>
      <c r="L506" s="893"/>
      <c r="M506" s="894"/>
      <c r="N506" s="895"/>
      <c r="O506" s="896"/>
      <c r="P506" s="137"/>
      <c r="Q506" s="897"/>
      <c r="R506" s="751"/>
      <c r="S506" s="898"/>
      <c r="T506" s="753"/>
      <c r="U506" s="899"/>
      <c r="V506" s="900"/>
      <c r="W506" s="756"/>
      <c r="X506" s="764"/>
      <c r="AB506" s="65"/>
      <c r="AC506" s="984" t="str">
        <f t="shared" si="100"/>
        <v/>
      </c>
      <c r="AD506" s="982"/>
      <c r="AF506" s="964" t="str">
        <f>IF(AG506="","",COUNTIF(AG27:AG506,"&lt;&gt;"))</f>
        <v/>
      </c>
      <c r="AG506" s="965" t="str" cm="1">
        <f t="array" ref="AG506">IF(AK506="","",IF(LEN(AK506)&lt;=MAX(10,AF22),AK506,IFERROR(LEFT(AK506,LOOKUP(2,1/(MID(AK506,ROW(10:509),1)=" ")/(ROW(10:509)&lt;=MAX(10,AF22)),ROW(10:509))-1),LEFT(AK506,MAX(10,AF22)))))</f>
        <v/>
      </c>
      <c r="AH506" s="964" t="str">
        <f t="shared" si="101"/>
        <v/>
      </c>
      <c r="AI506" s="964" t="str">
        <f t="shared" si="102"/>
        <v/>
      </c>
      <c r="AJ506" s="964" t="str">
        <f>IF(AL505&lt;&gt;"",AJ505,IF(AJ505&lt;MAX(Z27:Z326),AJ505+1,""))</f>
        <v/>
      </c>
      <c r="AK506" s="965" t="str">
        <f>IF(AJ506="","",IF(AL505&lt;&gt;"",AL505,INDEX(AD27:AD326,MATCH(AJ506,Z27:Z326,0))))</f>
        <v/>
      </c>
      <c r="AL506" s="965" t="str">
        <f t="shared" si="103"/>
        <v/>
      </c>
      <c r="AM506" s="965" t="str">
        <f t="shared" si="104"/>
        <v/>
      </c>
      <c r="AN506" s="964" t="str">
        <f t="shared" si="105"/>
        <v/>
      </c>
      <c r="AO506" s="964" t="str">
        <f t="shared" si="106"/>
        <v/>
      </c>
      <c r="AP506" s="965" t="str">
        <f t="shared" si="107"/>
        <v/>
      </c>
      <c r="AQ506" s="964" t="str">
        <f>IF(AM506="","",IF(COUNTIF(BO27:BO309,TRIM(AP506))&gt;0,"EXCLUSION EXACTE",""))</f>
        <v/>
      </c>
      <c r="AR506" s="964" t="str" cm="1">
        <f t="array" ref="AR506">IF(AM506="","",IF(SUMPRODUCT(--(BO27:BO309&lt;&gt;""),--ISNUMBER(SEARCH(" "&amp;BO27:BO309&amp;" ",AP506)))&gt;0,"BLOQUE MOLLUSQUES",""))</f>
        <v/>
      </c>
      <c r="AS506" s="964" t="str" cm="1">
        <f t="array" ref="AS506">IF(AM506="","",IF(SUMPRODUCT(--(BS27:BS309&lt;&gt;""),--ISNUMBER(SEARCH(" "&amp;BS27:BS309&amp;" ",AP506)))&gt;0,"FORCE MOLLUSQUES",""))</f>
        <v/>
      </c>
      <c r="AT506" s="965" t="str">
        <f t="shared" si="108"/>
        <v/>
      </c>
      <c r="AU506" s="965" t="str">
        <f t="shared" si="110"/>
        <v/>
      </c>
      <c r="AV506" s="964" t="str">
        <f t="shared" si="109"/>
        <v/>
      </c>
      <c r="AW506" s="964" t="str" cm="1">
        <f t="array" ref="AW506">IF(AM506="","",IF(AQ506&lt;&gt;"","",IF(SUMPRODUCT(--(BM27:BM1509=AW26),--(BL27:BL1509&lt;&gt;""),--ISNUMBER(SEARCH(" "&amp;BL27:BL1509&amp;" ",AP506)))&gt;0,AW26,"")))</f>
        <v/>
      </c>
      <c r="AX506" s="964" t="str" cm="1">
        <f t="array" ref="AX506">IF(AM506="","",IF(AQ506&lt;&gt;"","",IF(SUMPRODUCT(--(BM27:BM1509=AX26),--(BL27:BL1509&lt;&gt;""),--ISNUMBER(SEARCH(" "&amp;BL27:BL1509&amp;" ",AP506)))&gt;0,AX26,"")))</f>
        <v/>
      </c>
      <c r="AY506" s="964" t="str" cm="1">
        <f t="array" ref="AY506">IF(AM506="","",IF(AQ506&lt;&gt;"","",IF(SUMPRODUCT(--(BM27:BM1509=AY26),--(BL27:BL1509&lt;&gt;""),--ISNUMBER(SEARCH(" "&amp;BL27:BL1509&amp;" ",AP506)))&gt;0,AY26,"")))</f>
        <v/>
      </c>
      <c r="AZ506" s="964" t="str" cm="1">
        <f t="array" ref="AZ506">IF(AM506="","",IF(AQ506&lt;&gt;"","",IF(SUMPRODUCT(--(BM27:BM1509=AZ26),--(BL27:BL1509&lt;&gt;""),--ISNUMBER(SEARCH(" "&amp;BL27:BL1509&amp;" ",AP506)))&gt;0,AZ26,"")))</f>
        <v/>
      </c>
      <c r="BA506" s="964" t="str" cm="1">
        <f t="array" ref="BA506">IF(AM506="","",IF(AQ506&lt;&gt;"","",IF(SUMPRODUCT(--(BM27:BM1509=BA26),--(BL27:BL1509&lt;&gt;""),--ISNUMBER(SEARCH(" "&amp;BL27:BL1509&amp;" ",AP506)))&gt;0,BA26,"")))</f>
        <v/>
      </c>
      <c r="BB506" s="964" t="str" cm="1">
        <f t="array" ref="BB506">IF(AM506="","",IF(AQ506&lt;&gt;"","",IF(SUMPRODUCT(--(BM27:BM1509=BB26),--(BL27:BL1509&lt;&gt;""),--ISNUMBER(SEARCH(" "&amp;BL27:BL1509&amp;" ",AP506)))&gt;0,BB26,"")))</f>
        <v/>
      </c>
      <c r="BC506" s="964" t="str" cm="1">
        <f t="array" ref="BC506">IF(AM506="","",IF(AQ506&lt;&gt;"","",IF(SUMPRODUCT(--(BM27:BM1509=BC26),--(BL27:BL1509&lt;&gt;""),--ISNUMBER(SEARCH(" "&amp;BL27:BL1509&amp;" ",AP506)))&gt;0,BC26,"")))</f>
        <v/>
      </c>
      <c r="BD506" s="964" t="str" cm="1">
        <f t="array" ref="BD506">IF(AM506="","",IF(AQ506&lt;&gt;"","",IF(SUMPRODUCT(--(BM27:BM1509=BD26),--(BL27:BL1509&lt;&gt;""),--ISNUMBER(SEARCH(" "&amp;BL27:BL1509&amp;" ",AP506)))&gt;0,BD26,"")))</f>
        <v/>
      </c>
      <c r="BE506" s="964" t="str" cm="1">
        <f t="array" ref="BE506">IF(AM506="","",IF(AQ506&lt;&gt;"","",IF(SUMPRODUCT(--(BM27:BM1509=BE26),--(BL27:BL1509&lt;&gt;""),--ISNUMBER(SEARCH(" "&amp;BL27:BL1509&amp;" ",AP506)))&gt;0,BE26,"")))</f>
        <v/>
      </c>
      <c r="BF506" s="964" t="str" cm="1">
        <f t="array" ref="BF506">IF(AM506="","",IF(AQ506&lt;&gt;"","",IF(SUMPRODUCT(--(BM27:BM1509=BF26),--(BL27:BL1509&lt;&gt;""),--ISNUMBER(SEARCH(" "&amp;BL27:BL1509&amp;" ",AP506)))&gt;0,BF26,"")))</f>
        <v/>
      </c>
      <c r="BG506" s="964" t="str" cm="1">
        <f t="array" ref="BG506">IF(AM506="","",IF(AQ506&lt;&gt;"","",IF(SUMPRODUCT(--(BM27:BM1509=BG26),--(BL27:BL1509&lt;&gt;""),--ISNUMBER(SEARCH(" "&amp;BL27:BL1509&amp;" ",AP506)))&gt;0,BG26,"")))</f>
        <v/>
      </c>
      <c r="BH506" s="964" t="str" cm="1">
        <f t="array" ref="BH506">IF(AM506="","",IF(AQ506&lt;&gt;"","",IF(SUMPRODUCT(--(BM27:BM1509=BH26),--(BL27:BL1509&lt;&gt;""),--ISNUMBER(SEARCH(" "&amp;BL27:BL1509&amp;" ",AP506)))&gt;0,BH26,"")))</f>
        <v/>
      </c>
      <c r="BI506" s="964" t="str" cm="1">
        <f t="array" ref="BI506">IF(AM506="","",IF(AQ506&lt;&gt;"","",IF(SUMPRODUCT(--(BM27:BM1509=BI26),--(BL27:BL1509&lt;&gt;""),--ISNUMBER(SEARCH(" "&amp;BL27:BL1509&amp;" ",AP506)))&gt;0,BI26,"")))</f>
        <v/>
      </c>
      <c r="BJ506" s="964" t="str" cm="1">
        <f t="array" ref="BJ506">IF(AM506="","",IF(AS506&lt;&gt;"",BJ26,IF(AR506&lt;&gt;"","",IF(AQ506&lt;&gt;"","",IF(SUMPRODUCT(--(BM27:BM1509=BJ26),--(BL27:BL1509&lt;&gt;""),--ISNUMBER(SEARCH(" "&amp;BL27:BL1509&amp;" ",AP506)))&gt;0,BJ26,"")))))</f>
        <v/>
      </c>
      <c r="BL506" s="964" t="s">
        <v>2249</v>
      </c>
      <c r="BM506" s="964" t="s">
        <v>1597</v>
      </c>
      <c r="CM506" s="49">
        <v>1</v>
      </c>
    </row>
    <row r="507" spans="4:91" ht="30" customHeight="1">
      <c r="D507" s="674"/>
      <c r="E507" s="680"/>
      <c r="F507" s="681"/>
      <c r="G507" s="680"/>
      <c r="H507" s="682"/>
      <c r="I507" s="891"/>
      <c r="J507" s="892"/>
      <c r="K507" s="745"/>
      <c r="L507" s="893"/>
      <c r="M507" s="894"/>
      <c r="N507" s="895"/>
      <c r="O507" s="896"/>
      <c r="P507" s="137"/>
      <c r="Q507" s="897"/>
      <c r="R507" s="751"/>
      <c r="S507" s="898"/>
      <c r="T507" s="753"/>
      <c r="U507" s="899"/>
      <c r="V507" s="900"/>
      <c r="W507" s="756"/>
      <c r="X507" s="764"/>
      <c r="AB507" s="65"/>
      <c r="AC507" s="984" t="str">
        <f t="shared" si="100"/>
        <v/>
      </c>
      <c r="AD507" s="982"/>
      <c r="AF507" s="963" t="str">
        <f>IF(AG507="","",COUNTIF(AG27:AG507,"&lt;&gt;"))</f>
        <v/>
      </c>
      <c r="AG507" s="958" t="str" cm="1">
        <f t="array" ref="AG507">IF(AK507="","",IF(LEN(AK507)&lt;=MAX(10,AF22),AK507,IFERROR(LEFT(AK507,LOOKUP(2,1/(MID(AK507,ROW(10:509),1)=" ")/(ROW(10:509)&lt;=MAX(10,AF22)),ROW(10:509))-1),LEFT(AK507,MAX(10,AF22)))))</f>
        <v/>
      </c>
      <c r="AH507" s="963" t="str">
        <f t="shared" si="101"/>
        <v/>
      </c>
      <c r="AI507" s="963" t="str">
        <f t="shared" si="102"/>
        <v/>
      </c>
      <c r="AJ507" s="964" t="str">
        <f>IF(AL506&lt;&gt;"",AJ506,IF(AJ506&lt;MAX(Z27:Z326),AJ506+1,""))</f>
        <v/>
      </c>
      <c r="AK507" s="965" t="str">
        <f>IF(AJ507="","",IF(AL506&lt;&gt;"",AL506,INDEX(AD27:AD326,MATCH(AJ507,Z27:Z326,0))))</f>
        <v/>
      </c>
      <c r="AL507" s="965" t="str">
        <f t="shared" si="103"/>
        <v/>
      </c>
      <c r="AM507" s="966" t="str">
        <f t="shared" si="104"/>
        <v/>
      </c>
      <c r="AN507" s="967" t="str">
        <f t="shared" si="105"/>
        <v/>
      </c>
      <c r="AO507" s="967" t="str">
        <f t="shared" si="106"/>
        <v/>
      </c>
      <c r="AP507" s="966" t="str">
        <f t="shared" si="107"/>
        <v/>
      </c>
      <c r="AQ507" s="967" t="str">
        <f>IF(AM507="","",IF(COUNTIF(BO27:BO309,TRIM(AP507))&gt;0,"EXCLUSION EXACTE",""))</f>
        <v/>
      </c>
      <c r="AR507" s="967" t="str" cm="1">
        <f t="array" ref="AR507">IF(AM507="","",IF(SUMPRODUCT(--(BO27:BO309&lt;&gt;""),--ISNUMBER(SEARCH(" "&amp;BO27:BO309&amp;" ",AP507)))&gt;0,"BLOQUE MOLLUSQUES",""))</f>
        <v/>
      </c>
      <c r="AS507" s="967" t="str" cm="1">
        <f t="array" ref="AS507">IF(AM507="","",IF(SUMPRODUCT(--(BS27:BS309&lt;&gt;""),--ISNUMBER(SEARCH(" "&amp;BS27:BS309&amp;" ",AP507)))&gt;0,"FORCE MOLLUSQUES",""))</f>
        <v/>
      </c>
      <c r="AT507" s="966" t="str">
        <f t="shared" si="108"/>
        <v/>
      </c>
      <c r="AU507" s="966" t="str">
        <f t="shared" si="110"/>
        <v/>
      </c>
      <c r="AV507" s="967" t="str">
        <f t="shared" si="109"/>
        <v/>
      </c>
      <c r="AW507" s="967" t="str" cm="1">
        <f t="array" ref="AW507">IF(AM507="","",IF(AQ507&lt;&gt;"","",IF(SUMPRODUCT(--(BM27:BM1509=AW26),--(BL27:BL1509&lt;&gt;""),--ISNUMBER(SEARCH(" "&amp;BL27:BL1509&amp;" ",AP507)))&gt;0,AW26,"")))</f>
        <v/>
      </c>
      <c r="AX507" s="967" t="str" cm="1">
        <f t="array" ref="AX507">IF(AM507="","",IF(AQ507&lt;&gt;"","",IF(SUMPRODUCT(--(BM27:BM1509=AX26),--(BL27:BL1509&lt;&gt;""),--ISNUMBER(SEARCH(" "&amp;BL27:BL1509&amp;" ",AP507)))&gt;0,AX26,"")))</f>
        <v/>
      </c>
      <c r="AY507" s="967" t="str" cm="1">
        <f t="array" ref="AY507">IF(AM507="","",IF(AQ507&lt;&gt;"","",IF(SUMPRODUCT(--(BM27:BM1509=AY26),--(BL27:BL1509&lt;&gt;""),--ISNUMBER(SEARCH(" "&amp;BL27:BL1509&amp;" ",AP507)))&gt;0,AY26,"")))</f>
        <v/>
      </c>
      <c r="AZ507" s="967" t="str" cm="1">
        <f t="array" ref="AZ507">IF(AM507="","",IF(AQ507&lt;&gt;"","",IF(SUMPRODUCT(--(BM27:BM1509=AZ26),--(BL27:BL1509&lt;&gt;""),--ISNUMBER(SEARCH(" "&amp;BL27:BL1509&amp;" ",AP507)))&gt;0,AZ26,"")))</f>
        <v/>
      </c>
      <c r="BA507" s="967" t="str" cm="1">
        <f t="array" ref="BA507">IF(AM507="","",IF(AQ507&lt;&gt;"","",IF(SUMPRODUCT(--(BM27:BM1509=BA26),--(BL27:BL1509&lt;&gt;""),--ISNUMBER(SEARCH(" "&amp;BL27:BL1509&amp;" ",AP507)))&gt;0,BA26,"")))</f>
        <v/>
      </c>
      <c r="BB507" s="967" t="str" cm="1">
        <f t="array" ref="BB507">IF(AM507="","",IF(AQ507&lt;&gt;"","",IF(SUMPRODUCT(--(BM27:BM1509=BB26),--(BL27:BL1509&lt;&gt;""),--ISNUMBER(SEARCH(" "&amp;BL27:BL1509&amp;" ",AP507)))&gt;0,BB26,"")))</f>
        <v/>
      </c>
      <c r="BC507" s="967" t="str" cm="1">
        <f t="array" ref="BC507">IF(AM507="","",IF(AQ507&lt;&gt;"","",IF(SUMPRODUCT(--(BM27:BM1509=BC26),--(BL27:BL1509&lt;&gt;""),--ISNUMBER(SEARCH(" "&amp;BL27:BL1509&amp;" ",AP507)))&gt;0,BC26,"")))</f>
        <v/>
      </c>
      <c r="BD507" s="967" t="str" cm="1">
        <f t="array" ref="BD507">IF(AM507="","",IF(AQ507&lt;&gt;"","",IF(SUMPRODUCT(--(BM27:BM1509=BD26),--(BL27:BL1509&lt;&gt;""),--ISNUMBER(SEARCH(" "&amp;BL27:BL1509&amp;" ",AP507)))&gt;0,BD26,"")))</f>
        <v/>
      </c>
      <c r="BE507" s="967" t="str" cm="1">
        <f t="array" ref="BE507">IF(AM507="","",IF(AQ507&lt;&gt;"","",IF(SUMPRODUCT(--(BM27:BM1509=BE26),--(BL27:BL1509&lt;&gt;""),--ISNUMBER(SEARCH(" "&amp;BL27:BL1509&amp;" ",AP507)))&gt;0,BE26,"")))</f>
        <v/>
      </c>
      <c r="BF507" s="967" t="str" cm="1">
        <f t="array" ref="BF507">IF(AM507="","",IF(AQ507&lt;&gt;"","",IF(SUMPRODUCT(--(BM27:BM1509=BF26),--(BL27:BL1509&lt;&gt;""),--ISNUMBER(SEARCH(" "&amp;BL27:BL1509&amp;" ",AP507)))&gt;0,BF26,"")))</f>
        <v/>
      </c>
      <c r="BG507" s="967" t="str" cm="1">
        <f t="array" ref="BG507">IF(AM507="","",IF(AQ507&lt;&gt;"","",IF(SUMPRODUCT(--(BM27:BM1509=BG26),--(BL27:BL1509&lt;&gt;""),--ISNUMBER(SEARCH(" "&amp;BL27:BL1509&amp;" ",AP507)))&gt;0,BG26,"")))</f>
        <v/>
      </c>
      <c r="BH507" s="967" t="str" cm="1">
        <f t="array" ref="BH507">IF(AM507="","",IF(AQ507&lt;&gt;"","",IF(SUMPRODUCT(--(BM27:BM1509=BH26),--(BL27:BL1509&lt;&gt;""),--ISNUMBER(SEARCH(" "&amp;BL27:BL1509&amp;" ",AP507)))&gt;0,BH26,"")))</f>
        <v/>
      </c>
      <c r="BI507" s="967" t="str" cm="1">
        <f t="array" ref="BI507">IF(AM507="","",IF(AQ507&lt;&gt;"","",IF(SUMPRODUCT(--(BM27:BM1509=BI26),--(BL27:BL1509&lt;&gt;""),--ISNUMBER(SEARCH(" "&amp;BL27:BL1509&amp;" ",AP507)))&gt;0,BI26,"")))</f>
        <v/>
      </c>
      <c r="BJ507" s="967" t="str" cm="1">
        <f t="array" ref="BJ507">IF(AM507="","",IF(AS507&lt;&gt;"",BJ26,IF(AR507&lt;&gt;"","",IF(AQ507&lt;&gt;"","",IF(SUMPRODUCT(--(BM27:BM1509=BJ26),--(BL27:BL1509&lt;&gt;""),--ISNUMBER(SEARCH(" "&amp;BL27:BL1509&amp;" ",AP507)))&gt;0,BJ26,"")))))</f>
        <v/>
      </c>
      <c r="BL507" s="968" t="s">
        <v>2167</v>
      </c>
      <c r="BM507" s="968" t="s">
        <v>1597</v>
      </c>
      <c r="CM507" s="49">
        <v>1</v>
      </c>
    </row>
    <row r="508" spans="4:91" ht="30" customHeight="1">
      <c r="D508" s="674"/>
      <c r="E508" s="680"/>
      <c r="F508" s="681"/>
      <c r="G508" s="680"/>
      <c r="H508" s="682"/>
      <c r="I508" s="891"/>
      <c r="J508" s="892"/>
      <c r="K508" s="745"/>
      <c r="L508" s="893"/>
      <c r="M508" s="894"/>
      <c r="N508" s="895"/>
      <c r="O508" s="896"/>
      <c r="P508" s="137"/>
      <c r="Q508" s="897"/>
      <c r="R508" s="751"/>
      <c r="S508" s="898"/>
      <c r="T508" s="753"/>
      <c r="U508" s="899"/>
      <c r="V508" s="900"/>
      <c r="W508" s="756"/>
      <c r="X508" s="764"/>
      <c r="AB508" s="65"/>
      <c r="AC508" s="984" t="str">
        <f t="shared" si="100"/>
        <v/>
      </c>
      <c r="AD508" s="982"/>
      <c r="AF508" s="964" t="str">
        <f>IF(AG508="","",COUNTIF(AG27:AG508,"&lt;&gt;"))</f>
        <v/>
      </c>
      <c r="AG508" s="965" t="str" cm="1">
        <f t="array" ref="AG508">IF(AK508="","",IF(LEN(AK508)&lt;=MAX(10,AF22),AK508,IFERROR(LEFT(AK508,LOOKUP(2,1/(MID(AK508,ROW(10:509),1)=" ")/(ROW(10:509)&lt;=MAX(10,AF22)),ROW(10:509))-1),LEFT(AK508,MAX(10,AF22)))))</f>
        <v/>
      </c>
      <c r="AH508" s="964" t="str">
        <f t="shared" si="101"/>
        <v/>
      </c>
      <c r="AI508" s="964" t="str">
        <f t="shared" si="102"/>
        <v/>
      </c>
      <c r="AJ508" s="964" t="str">
        <f>IF(AL507&lt;&gt;"",AJ507,IF(AJ507&lt;MAX(Z27:Z326),AJ507+1,""))</f>
        <v/>
      </c>
      <c r="AK508" s="965" t="str">
        <f>IF(AJ508="","",IF(AL507&lt;&gt;"",AL507,INDEX(AD27:AD326,MATCH(AJ508,Z27:Z326,0))))</f>
        <v/>
      </c>
      <c r="AL508" s="965" t="str">
        <f t="shared" si="103"/>
        <v/>
      </c>
      <c r="AM508" s="965" t="str">
        <f t="shared" si="104"/>
        <v/>
      </c>
      <c r="AN508" s="964" t="str">
        <f t="shared" si="105"/>
        <v/>
      </c>
      <c r="AO508" s="964" t="str">
        <f t="shared" si="106"/>
        <v/>
      </c>
      <c r="AP508" s="965" t="str">
        <f t="shared" si="107"/>
        <v/>
      </c>
      <c r="AQ508" s="964" t="str">
        <f>IF(AM508="","",IF(COUNTIF(BO27:BO309,TRIM(AP508))&gt;0,"EXCLUSION EXACTE",""))</f>
        <v/>
      </c>
      <c r="AR508" s="964" t="str" cm="1">
        <f t="array" ref="AR508">IF(AM508="","",IF(SUMPRODUCT(--(BO27:BO309&lt;&gt;""),--ISNUMBER(SEARCH(" "&amp;BO27:BO309&amp;" ",AP508)))&gt;0,"BLOQUE MOLLUSQUES",""))</f>
        <v/>
      </c>
      <c r="AS508" s="964" t="str" cm="1">
        <f t="array" ref="AS508">IF(AM508="","",IF(SUMPRODUCT(--(BS27:BS309&lt;&gt;""),--ISNUMBER(SEARCH(" "&amp;BS27:BS309&amp;" ",AP508)))&gt;0,"FORCE MOLLUSQUES",""))</f>
        <v/>
      </c>
      <c r="AT508" s="965" t="str">
        <f t="shared" si="108"/>
        <v/>
      </c>
      <c r="AU508" s="965" t="str">
        <f t="shared" si="110"/>
        <v/>
      </c>
      <c r="AV508" s="964" t="str">
        <f t="shared" si="109"/>
        <v/>
      </c>
      <c r="AW508" s="964" t="str" cm="1">
        <f t="array" ref="AW508">IF(AM508="","",IF(AQ508&lt;&gt;"","",IF(SUMPRODUCT(--(BM27:BM1509=AW26),--(BL27:BL1509&lt;&gt;""),--ISNUMBER(SEARCH(" "&amp;BL27:BL1509&amp;" ",AP508)))&gt;0,AW26,"")))</f>
        <v/>
      </c>
      <c r="AX508" s="964" t="str" cm="1">
        <f t="array" ref="AX508">IF(AM508="","",IF(AQ508&lt;&gt;"","",IF(SUMPRODUCT(--(BM27:BM1509=AX26),--(BL27:BL1509&lt;&gt;""),--ISNUMBER(SEARCH(" "&amp;BL27:BL1509&amp;" ",AP508)))&gt;0,AX26,"")))</f>
        <v/>
      </c>
      <c r="AY508" s="964" t="str" cm="1">
        <f t="array" ref="AY508">IF(AM508="","",IF(AQ508&lt;&gt;"","",IF(SUMPRODUCT(--(BM27:BM1509=AY26),--(BL27:BL1509&lt;&gt;""),--ISNUMBER(SEARCH(" "&amp;BL27:BL1509&amp;" ",AP508)))&gt;0,AY26,"")))</f>
        <v/>
      </c>
      <c r="AZ508" s="964" t="str" cm="1">
        <f t="array" ref="AZ508">IF(AM508="","",IF(AQ508&lt;&gt;"","",IF(SUMPRODUCT(--(BM27:BM1509=AZ26),--(BL27:BL1509&lt;&gt;""),--ISNUMBER(SEARCH(" "&amp;BL27:BL1509&amp;" ",AP508)))&gt;0,AZ26,"")))</f>
        <v/>
      </c>
      <c r="BA508" s="964" t="str" cm="1">
        <f t="array" ref="BA508">IF(AM508="","",IF(AQ508&lt;&gt;"","",IF(SUMPRODUCT(--(BM27:BM1509=BA26),--(BL27:BL1509&lt;&gt;""),--ISNUMBER(SEARCH(" "&amp;BL27:BL1509&amp;" ",AP508)))&gt;0,BA26,"")))</f>
        <v/>
      </c>
      <c r="BB508" s="964" t="str" cm="1">
        <f t="array" ref="BB508">IF(AM508="","",IF(AQ508&lt;&gt;"","",IF(SUMPRODUCT(--(BM27:BM1509=BB26),--(BL27:BL1509&lt;&gt;""),--ISNUMBER(SEARCH(" "&amp;BL27:BL1509&amp;" ",AP508)))&gt;0,BB26,"")))</f>
        <v/>
      </c>
      <c r="BC508" s="964" t="str" cm="1">
        <f t="array" ref="BC508">IF(AM508="","",IF(AQ508&lt;&gt;"","",IF(SUMPRODUCT(--(BM27:BM1509=BC26),--(BL27:BL1509&lt;&gt;""),--ISNUMBER(SEARCH(" "&amp;BL27:BL1509&amp;" ",AP508)))&gt;0,BC26,"")))</f>
        <v/>
      </c>
      <c r="BD508" s="964" t="str" cm="1">
        <f t="array" ref="BD508">IF(AM508="","",IF(AQ508&lt;&gt;"","",IF(SUMPRODUCT(--(BM27:BM1509=BD26),--(BL27:BL1509&lt;&gt;""),--ISNUMBER(SEARCH(" "&amp;BL27:BL1509&amp;" ",AP508)))&gt;0,BD26,"")))</f>
        <v/>
      </c>
      <c r="BE508" s="964" t="str" cm="1">
        <f t="array" ref="BE508">IF(AM508="","",IF(AQ508&lt;&gt;"","",IF(SUMPRODUCT(--(BM27:BM1509=BE26),--(BL27:BL1509&lt;&gt;""),--ISNUMBER(SEARCH(" "&amp;BL27:BL1509&amp;" ",AP508)))&gt;0,BE26,"")))</f>
        <v/>
      </c>
      <c r="BF508" s="964" t="str" cm="1">
        <f t="array" ref="BF508">IF(AM508="","",IF(AQ508&lt;&gt;"","",IF(SUMPRODUCT(--(BM27:BM1509=BF26),--(BL27:BL1509&lt;&gt;""),--ISNUMBER(SEARCH(" "&amp;BL27:BL1509&amp;" ",AP508)))&gt;0,BF26,"")))</f>
        <v/>
      </c>
      <c r="BG508" s="964" t="str" cm="1">
        <f t="array" ref="BG508">IF(AM508="","",IF(AQ508&lt;&gt;"","",IF(SUMPRODUCT(--(BM27:BM1509=BG26),--(BL27:BL1509&lt;&gt;""),--ISNUMBER(SEARCH(" "&amp;BL27:BL1509&amp;" ",AP508)))&gt;0,BG26,"")))</f>
        <v/>
      </c>
      <c r="BH508" s="964" t="str" cm="1">
        <f t="array" ref="BH508">IF(AM508="","",IF(AQ508&lt;&gt;"","",IF(SUMPRODUCT(--(BM27:BM1509=BH26),--(BL27:BL1509&lt;&gt;""),--ISNUMBER(SEARCH(" "&amp;BL27:BL1509&amp;" ",AP508)))&gt;0,BH26,"")))</f>
        <v/>
      </c>
      <c r="BI508" s="964" t="str" cm="1">
        <f t="array" ref="BI508">IF(AM508="","",IF(AQ508&lt;&gt;"","",IF(SUMPRODUCT(--(BM27:BM1509=BI26),--(BL27:BL1509&lt;&gt;""),--ISNUMBER(SEARCH(" "&amp;BL27:BL1509&amp;" ",AP508)))&gt;0,BI26,"")))</f>
        <v/>
      </c>
      <c r="BJ508" s="964" t="str" cm="1">
        <f t="array" ref="BJ508">IF(AM508="","",IF(AS508&lt;&gt;"",BJ26,IF(AR508&lt;&gt;"","",IF(AQ508&lt;&gt;"","",IF(SUMPRODUCT(--(BM27:BM1509=BJ26),--(BL27:BL1509&lt;&gt;""),--ISNUMBER(SEARCH(" "&amp;BL27:BL1509&amp;" ",AP508)))&gt;0,BJ26,"")))))</f>
        <v/>
      </c>
      <c r="BL508" s="964" t="s">
        <v>2168</v>
      </c>
      <c r="BM508" s="964" t="s">
        <v>1597</v>
      </c>
      <c r="CM508" s="49">
        <v>1</v>
      </c>
    </row>
    <row r="509" spans="4:91" ht="30" customHeight="1">
      <c r="D509" s="674"/>
      <c r="E509" s="680"/>
      <c r="F509" s="681"/>
      <c r="G509" s="680"/>
      <c r="H509" s="682"/>
      <c r="I509" s="891"/>
      <c r="J509" s="892"/>
      <c r="K509" s="745"/>
      <c r="L509" s="893"/>
      <c r="M509" s="894"/>
      <c r="N509" s="895"/>
      <c r="O509" s="896"/>
      <c r="P509" s="137"/>
      <c r="Q509" s="897"/>
      <c r="R509" s="751"/>
      <c r="S509" s="898"/>
      <c r="T509" s="753"/>
      <c r="U509" s="899"/>
      <c r="V509" s="900"/>
      <c r="W509" s="756"/>
      <c r="X509" s="764"/>
      <c r="AB509" s="65"/>
      <c r="AC509" s="984" t="str">
        <f t="shared" si="100"/>
        <v/>
      </c>
      <c r="AD509" s="982"/>
      <c r="AF509" s="963" t="str">
        <f>IF(AG509="","",COUNTIF(AG27:AG509,"&lt;&gt;"))</f>
        <v/>
      </c>
      <c r="AG509" s="958" t="str" cm="1">
        <f t="array" ref="AG509">IF(AK509="","",IF(LEN(AK509)&lt;=MAX(10,AF22),AK509,IFERROR(LEFT(AK509,LOOKUP(2,1/(MID(AK509,ROW(10:509),1)=" ")/(ROW(10:509)&lt;=MAX(10,AF22)),ROW(10:509))-1),LEFT(AK509,MAX(10,AF22)))))</f>
        <v/>
      </c>
      <c r="AH509" s="963" t="str">
        <f t="shared" si="101"/>
        <v/>
      </c>
      <c r="AI509" s="963" t="str">
        <f t="shared" si="102"/>
        <v/>
      </c>
      <c r="AJ509" s="964" t="str">
        <f>IF(AL508&lt;&gt;"",AJ508,IF(AJ508&lt;MAX(Z27:Z326),AJ508+1,""))</f>
        <v/>
      </c>
      <c r="AK509" s="965" t="str">
        <f>IF(AJ509="","",IF(AL508&lt;&gt;"",AL508,INDEX(AD27:AD326,MATCH(AJ509,Z27:Z326,0))))</f>
        <v/>
      </c>
      <c r="AL509" s="965" t="str">
        <f t="shared" si="103"/>
        <v/>
      </c>
      <c r="AM509" s="966" t="str">
        <f t="shared" si="104"/>
        <v/>
      </c>
      <c r="AN509" s="967" t="str">
        <f t="shared" si="105"/>
        <v/>
      </c>
      <c r="AO509" s="967" t="str">
        <f t="shared" si="106"/>
        <v/>
      </c>
      <c r="AP509" s="966" t="str">
        <f t="shared" si="107"/>
        <v/>
      </c>
      <c r="AQ509" s="967" t="str">
        <f>IF(AM509="","",IF(COUNTIF(BO27:BO309,TRIM(AP509))&gt;0,"EXCLUSION EXACTE",""))</f>
        <v/>
      </c>
      <c r="AR509" s="967" t="str" cm="1">
        <f t="array" ref="AR509">IF(AM509="","",IF(SUMPRODUCT(--(BO27:BO309&lt;&gt;""),--ISNUMBER(SEARCH(" "&amp;BO27:BO309&amp;" ",AP509)))&gt;0,"BLOQUE MOLLUSQUES",""))</f>
        <v/>
      </c>
      <c r="AS509" s="967" t="str" cm="1">
        <f t="array" ref="AS509">IF(AM509="","",IF(SUMPRODUCT(--(BS27:BS309&lt;&gt;""),--ISNUMBER(SEARCH(" "&amp;BS27:BS309&amp;" ",AP509)))&gt;0,"FORCE MOLLUSQUES",""))</f>
        <v/>
      </c>
      <c r="AT509" s="966" t="str">
        <f t="shared" si="108"/>
        <v/>
      </c>
      <c r="AU509" s="966" t="str">
        <f t="shared" si="110"/>
        <v/>
      </c>
      <c r="AV509" s="967" t="str">
        <f t="shared" si="109"/>
        <v/>
      </c>
      <c r="AW509" s="967" t="str" cm="1">
        <f t="array" ref="AW509">IF(AM509="","",IF(AQ509&lt;&gt;"","",IF(SUMPRODUCT(--(BM27:BM1509=AW26),--(BL27:BL1509&lt;&gt;""),--ISNUMBER(SEARCH(" "&amp;BL27:BL1509&amp;" ",AP509)))&gt;0,AW26,"")))</f>
        <v/>
      </c>
      <c r="AX509" s="967" t="str" cm="1">
        <f t="array" ref="AX509">IF(AM509="","",IF(AQ509&lt;&gt;"","",IF(SUMPRODUCT(--(BM27:BM1509=AX26),--(BL27:BL1509&lt;&gt;""),--ISNUMBER(SEARCH(" "&amp;BL27:BL1509&amp;" ",AP509)))&gt;0,AX26,"")))</f>
        <v/>
      </c>
      <c r="AY509" s="967" t="str" cm="1">
        <f t="array" ref="AY509">IF(AM509="","",IF(AQ509&lt;&gt;"","",IF(SUMPRODUCT(--(BM27:BM1509=AY26),--(BL27:BL1509&lt;&gt;""),--ISNUMBER(SEARCH(" "&amp;BL27:BL1509&amp;" ",AP509)))&gt;0,AY26,"")))</f>
        <v/>
      </c>
      <c r="AZ509" s="967" t="str" cm="1">
        <f t="array" ref="AZ509">IF(AM509="","",IF(AQ509&lt;&gt;"","",IF(SUMPRODUCT(--(BM27:BM1509=AZ26),--(BL27:BL1509&lt;&gt;""),--ISNUMBER(SEARCH(" "&amp;BL27:BL1509&amp;" ",AP509)))&gt;0,AZ26,"")))</f>
        <v/>
      </c>
      <c r="BA509" s="967" t="str" cm="1">
        <f t="array" ref="BA509">IF(AM509="","",IF(AQ509&lt;&gt;"","",IF(SUMPRODUCT(--(BM27:BM1509=BA26),--(BL27:BL1509&lt;&gt;""),--ISNUMBER(SEARCH(" "&amp;BL27:BL1509&amp;" ",AP509)))&gt;0,BA26,"")))</f>
        <v/>
      </c>
      <c r="BB509" s="967" t="str" cm="1">
        <f t="array" ref="BB509">IF(AM509="","",IF(AQ509&lt;&gt;"","",IF(SUMPRODUCT(--(BM27:BM1509=BB26),--(BL27:BL1509&lt;&gt;""),--ISNUMBER(SEARCH(" "&amp;BL27:BL1509&amp;" ",AP509)))&gt;0,BB26,"")))</f>
        <v/>
      </c>
      <c r="BC509" s="967" t="str" cm="1">
        <f t="array" ref="BC509">IF(AM509="","",IF(AQ509&lt;&gt;"","",IF(SUMPRODUCT(--(BM27:BM1509=BC26),--(BL27:BL1509&lt;&gt;""),--ISNUMBER(SEARCH(" "&amp;BL27:BL1509&amp;" ",AP509)))&gt;0,BC26,"")))</f>
        <v/>
      </c>
      <c r="BD509" s="967" t="str" cm="1">
        <f t="array" ref="BD509">IF(AM509="","",IF(AQ509&lt;&gt;"","",IF(SUMPRODUCT(--(BM27:BM1509=BD26),--(BL27:BL1509&lt;&gt;""),--ISNUMBER(SEARCH(" "&amp;BL27:BL1509&amp;" ",AP509)))&gt;0,BD26,"")))</f>
        <v/>
      </c>
      <c r="BE509" s="967" t="str" cm="1">
        <f t="array" ref="BE509">IF(AM509="","",IF(AQ509&lt;&gt;"","",IF(SUMPRODUCT(--(BM27:BM1509=BE26),--(BL27:BL1509&lt;&gt;""),--ISNUMBER(SEARCH(" "&amp;BL27:BL1509&amp;" ",AP509)))&gt;0,BE26,"")))</f>
        <v/>
      </c>
      <c r="BF509" s="967" t="str" cm="1">
        <f t="array" ref="BF509">IF(AM509="","",IF(AQ509&lt;&gt;"","",IF(SUMPRODUCT(--(BM27:BM1509=BF26),--(BL27:BL1509&lt;&gt;""),--ISNUMBER(SEARCH(" "&amp;BL27:BL1509&amp;" ",AP509)))&gt;0,BF26,"")))</f>
        <v/>
      </c>
      <c r="BG509" s="967" t="str" cm="1">
        <f t="array" ref="BG509">IF(AM509="","",IF(AQ509&lt;&gt;"","",IF(SUMPRODUCT(--(BM27:BM1509=BG26),--(BL27:BL1509&lt;&gt;""),--ISNUMBER(SEARCH(" "&amp;BL27:BL1509&amp;" ",AP509)))&gt;0,BG26,"")))</f>
        <v/>
      </c>
      <c r="BH509" s="967" t="str" cm="1">
        <f t="array" ref="BH509">IF(AM509="","",IF(AQ509&lt;&gt;"","",IF(SUMPRODUCT(--(BM27:BM1509=BH26),--(BL27:BL1509&lt;&gt;""),--ISNUMBER(SEARCH(" "&amp;BL27:BL1509&amp;" ",AP509)))&gt;0,BH26,"")))</f>
        <v/>
      </c>
      <c r="BI509" s="967" t="str" cm="1">
        <f t="array" ref="BI509">IF(AM509="","",IF(AQ509&lt;&gt;"","",IF(SUMPRODUCT(--(BM27:BM1509=BI26),--(BL27:BL1509&lt;&gt;""),--ISNUMBER(SEARCH(" "&amp;BL27:BL1509&amp;" ",AP509)))&gt;0,BI26,"")))</f>
        <v/>
      </c>
      <c r="BJ509" s="967" t="str" cm="1">
        <f t="array" ref="BJ509">IF(AM509="","",IF(AS509&lt;&gt;"",BJ26,IF(AR509&lt;&gt;"","",IF(AQ509&lt;&gt;"","",IF(SUMPRODUCT(--(BM27:BM1509=BJ26),--(BL27:BL1509&lt;&gt;""),--ISNUMBER(SEARCH(" "&amp;BL27:BL1509&amp;" ",AP509)))&gt;0,BJ26,"")))))</f>
        <v/>
      </c>
      <c r="BL509" s="968" t="s">
        <v>2251</v>
      </c>
      <c r="BM509" s="968" t="s">
        <v>1597</v>
      </c>
      <c r="CM509" s="49">
        <v>1</v>
      </c>
    </row>
    <row r="510" spans="4:91" ht="30" customHeight="1">
      <c r="D510" s="674"/>
      <c r="E510" s="680"/>
      <c r="F510" s="681"/>
      <c r="G510" s="680"/>
      <c r="H510" s="682"/>
      <c r="I510" s="891"/>
      <c r="J510" s="892"/>
      <c r="K510" s="745"/>
      <c r="L510" s="893"/>
      <c r="M510" s="894"/>
      <c r="N510" s="895"/>
      <c r="O510" s="896"/>
      <c r="P510" s="137"/>
      <c r="Q510" s="897"/>
      <c r="R510" s="751"/>
      <c r="S510" s="898"/>
      <c r="T510" s="753"/>
      <c r="U510" s="899"/>
      <c r="V510" s="900"/>
      <c r="W510" s="756"/>
      <c r="X510" s="764"/>
      <c r="AB510" s="65"/>
      <c r="AC510" s="984" t="str">
        <f t="shared" si="100"/>
        <v/>
      </c>
      <c r="AD510" s="982"/>
      <c r="AF510" s="964" t="str">
        <f>IF(AG510="","",COUNTIF(AG27:AG510,"&lt;&gt;"))</f>
        <v/>
      </c>
      <c r="AG510" s="965" t="str" cm="1">
        <f t="array" ref="AG510">IF(AK510="","",IF(LEN(AK510)&lt;=MAX(10,AF22),AK510,IFERROR(LEFT(AK510,LOOKUP(2,1/(MID(AK510,ROW(10:509),1)=" ")/(ROW(10:509)&lt;=MAX(10,AF22)),ROW(10:509))-1),LEFT(AK510,MAX(10,AF22)))))</f>
        <v/>
      </c>
      <c r="AH510" s="964" t="str">
        <f t="shared" si="101"/>
        <v/>
      </c>
      <c r="AI510" s="964" t="str">
        <f t="shared" si="102"/>
        <v/>
      </c>
      <c r="AJ510" s="964" t="str">
        <f>IF(AL509&lt;&gt;"",AJ509,IF(AJ509&lt;MAX(Z27:Z326),AJ509+1,""))</f>
        <v/>
      </c>
      <c r="AK510" s="965" t="str">
        <f>IF(AJ510="","",IF(AL509&lt;&gt;"",AL509,INDEX(AD27:AD326,MATCH(AJ510,Z27:Z326,0))))</f>
        <v/>
      </c>
      <c r="AL510" s="965" t="str">
        <f t="shared" si="103"/>
        <v/>
      </c>
      <c r="AM510" s="965" t="str">
        <f t="shared" si="104"/>
        <v/>
      </c>
      <c r="AN510" s="964" t="str">
        <f t="shared" si="105"/>
        <v/>
      </c>
      <c r="AO510" s="964" t="str">
        <f t="shared" si="106"/>
        <v/>
      </c>
      <c r="AP510" s="965" t="str">
        <f t="shared" si="107"/>
        <v/>
      </c>
      <c r="AQ510" s="964" t="str">
        <f>IF(AM510="","",IF(COUNTIF(BO27:BO309,TRIM(AP510))&gt;0,"EXCLUSION EXACTE",""))</f>
        <v/>
      </c>
      <c r="AR510" s="964" t="str" cm="1">
        <f t="array" ref="AR510">IF(AM510="","",IF(SUMPRODUCT(--(BO27:BO309&lt;&gt;""),--ISNUMBER(SEARCH(" "&amp;BO27:BO309&amp;" ",AP510)))&gt;0,"BLOQUE MOLLUSQUES",""))</f>
        <v/>
      </c>
      <c r="AS510" s="964" t="str" cm="1">
        <f t="array" ref="AS510">IF(AM510="","",IF(SUMPRODUCT(--(BS27:BS309&lt;&gt;""),--ISNUMBER(SEARCH(" "&amp;BS27:BS309&amp;" ",AP510)))&gt;0,"FORCE MOLLUSQUES",""))</f>
        <v/>
      </c>
      <c r="AT510" s="965" t="str">
        <f t="shared" si="108"/>
        <v/>
      </c>
      <c r="AU510" s="965" t="str">
        <f t="shared" si="110"/>
        <v/>
      </c>
      <c r="AV510" s="964" t="str">
        <f t="shared" si="109"/>
        <v/>
      </c>
      <c r="AW510" s="964" t="str" cm="1">
        <f t="array" ref="AW510">IF(AM510="","",IF(AQ510&lt;&gt;"","",IF(SUMPRODUCT(--(BM27:BM1509=AW26),--(BL27:BL1509&lt;&gt;""),--ISNUMBER(SEARCH(" "&amp;BL27:BL1509&amp;" ",AP510)))&gt;0,AW26,"")))</f>
        <v/>
      </c>
      <c r="AX510" s="964" t="str" cm="1">
        <f t="array" ref="AX510">IF(AM510="","",IF(AQ510&lt;&gt;"","",IF(SUMPRODUCT(--(BM27:BM1509=AX26),--(BL27:BL1509&lt;&gt;""),--ISNUMBER(SEARCH(" "&amp;BL27:BL1509&amp;" ",AP510)))&gt;0,AX26,"")))</f>
        <v/>
      </c>
      <c r="AY510" s="964" t="str" cm="1">
        <f t="array" ref="AY510">IF(AM510="","",IF(AQ510&lt;&gt;"","",IF(SUMPRODUCT(--(BM27:BM1509=AY26),--(BL27:BL1509&lt;&gt;""),--ISNUMBER(SEARCH(" "&amp;BL27:BL1509&amp;" ",AP510)))&gt;0,AY26,"")))</f>
        <v/>
      </c>
      <c r="AZ510" s="964" t="str" cm="1">
        <f t="array" ref="AZ510">IF(AM510="","",IF(AQ510&lt;&gt;"","",IF(SUMPRODUCT(--(BM27:BM1509=AZ26),--(BL27:BL1509&lt;&gt;""),--ISNUMBER(SEARCH(" "&amp;BL27:BL1509&amp;" ",AP510)))&gt;0,AZ26,"")))</f>
        <v/>
      </c>
      <c r="BA510" s="964" t="str" cm="1">
        <f t="array" ref="BA510">IF(AM510="","",IF(AQ510&lt;&gt;"","",IF(SUMPRODUCT(--(BM27:BM1509=BA26),--(BL27:BL1509&lt;&gt;""),--ISNUMBER(SEARCH(" "&amp;BL27:BL1509&amp;" ",AP510)))&gt;0,BA26,"")))</f>
        <v/>
      </c>
      <c r="BB510" s="964" t="str" cm="1">
        <f t="array" ref="BB510">IF(AM510="","",IF(AQ510&lt;&gt;"","",IF(SUMPRODUCT(--(BM27:BM1509=BB26),--(BL27:BL1509&lt;&gt;""),--ISNUMBER(SEARCH(" "&amp;BL27:BL1509&amp;" ",AP510)))&gt;0,BB26,"")))</f>
        <v/>
      </c>
      <c r="BC510" s="964" t="str" cm="1">
        <f t="array" ref="BC510">IF(AM510="","",IF(AQ510&lt;&gt;"","",IF(SUMPRODUCT(--(BM27:BM1509=BC26),--(BL27:BL1509&lt;&gt;""),--ISNUMBER(SEARCH(" "&amp;BL27:BL1509&amp;" ",AP510)))&gt;0,BC26,"")))</f>
        <v/>
      </c>
      <c r="BD510" s="964" t="str" cm="1">
        <f t="array" ref="BD510">IF(AM510="","",IF(AQ510&lt;&gt;"","",IF(SUMPRODUCT(--(BM27:BM1509=BD26),--(BL27:BL1509&lt;&gt;""),--ISNUMBER(SEARCH(" "&amp;BL27:BL1509&amp;" ",AP510)))&gt;0,BD26,"")))</f>
        <v/>
      </c>
      <c r="BE510" s="964" t="str" cm="1">
        <f t="array" ref="BE510">IF(AM510="","",IF(AQ510&lt;&gt;"","",IF(SUMPRODUCT(--(BM27:BM1509=BE26),--(BL27:BL1509&lt;&gt;""),--ISNUMBER(SEARCH(" "&amp;BL27:BL1509&amp;" ",AP510)))&gt;0,BE26,"")))</f>
        <v/>
      </c>
      <c r="BF510" s="964" t="str" cm="1">
        <f t="array" ref="BF510">IF(AM510="","",IF(AQ510&lt;&gt;"","",IF(SUMPRODUCT(--(BM27:BM1509=BF26),--(BL27:BL1509&lt;&gt;""),--ISNUMBER(SEARCH(" "&amp;BL27:BL1509&amp;" ",AP510)))&gt;0,BF26,"")))</f>
        <v/>
      </c>
      <c r="BG510" s="964" t="str" cm="1">
        <f t="array" ref="BG510">IF(AM510="","",IF(AQ510&lt;&gt;"","",IF(SUMPRODUCT(--(BM27:BM1509=BG26),--(BL27:BL1509&lt;&gt;""),--ISNUMBER(SEARCH(" "&amp;BL27:BL1509&amp;" ",AP510)))&gt;0,BG26,"")))</f>
        <v/>
      </c>
      <c r="BH510" s="964" t="str" cm="1">
        <f t="array" ref="BH510">IF(AM510="","",IF(AQ510&lt;&gt;"","",IF(SUMPRODUCT(--(BM27:BM1509=BH26),--(BL27:BL1509&lt;&gt;""),--ISNUMBER(SEARCH(" "&amp;BL27:BL1509&amp;" ",AP510)))&gt;0,BH26,"")))</f>
        <v/>
      </c>
      <c r="BI510" s="964" t="str" cm="1">
        <f t="array" ref="BI510">IF(AM510="","",IF(AQ510&lt;&gt;"","",IF(SUMPRODUCT(--(BM27:BM1509=BI26),--(BL27:BL1509&lt;&gt;""),--ISNUMBER(SEARCH(" "&amp;BL27:BL1509&amp;" ",AP510)))&gt;0,BI26,"")))</f>
        <v/>
      </c>
      <c r="BJ510" s="964" t="str" cm="1">
        <f t="array" ref="BJ510">IF(AM510="","",IF(AS510&lt;&gt;"",BJ26,IF(AR510&lt;&gt;"","",IF(AQ510&lt;&gt;"","",IF(SUMPRODUCT(--(BM27:BM1509=BJ26),--(BL27:BL1509&lt;&gt;""),--ISNUMBER(SEARCH(" "&amp;BL27:BL1509&amp;" ",AP510)))&gt;0,BJ26,"")))))</f>
        <v/>
      </c>
      <c r="BL510" s="964" t="s">
        <v>2252</v>
      </c>
      <c r="BM510" s="964" t="s">
        <v>1597</v>
      </c>
      <c r="CM510" s="49">
        <v>1</v>
      </c>
    </row>
    <row r="511" spans="4:91" ht="30" customHeight="1">
      <c r="D511" s="674"/>
      <c r="E511" s="680"/>
      <c r="F511" s="681"/>
      <c r="G511" s="680"/>
      <c r="H511" s="682"/>
      <c r="I511" s="891"/>
      <c r="J511" s="892"/>
      <c r="K511" s="745"/>
      <c r="L511" s="893"/>
      <c r="M511" s="894"/>
      <c r="N511" s="895"/>
      <c r="O511" s="896"/>
      <c r="P511" s="137"/>
      <c r="Q511" s="897"/>
      <c r="R511" s="751"/>
      <c r="S511" s="898"/>
      <c r="T511" s="753"/>
      <c r="U511" s="899"/>
      <c r="V511" s="900"/>
      <c r="W511" s="756"/>
      <c r="X511" s="764"/>
      <c r="AB511" s="65"/>
      <c r="AC511" s="984" t="str">
        <f t="shared" si="100"/>
        <v/>
      </c>
      <c r="AD511" s="982"/>
      <c r="AF511" s="963" t="str">
        <f>IF(AG511="","",COUNTIF(AG27:AG511,"&lt;&gt;"))</f>
        <v/>
      </c>
      <c r="AG511" s="958" t="str" cm="1">
        <f t="array" ref="AG511">IF(AK511="","",IF(LEN(AK511)&lt;=MAX(10,AF22),AK511,IFERROR(LEFT(AK511,LOOKUP(2,1/(MID(AK511,ROW(10:509),1)=" ")/(ROW(10:509)&lt;=MAX(10,AF22)),ROW(10:509))-1),LEFT(AK511,MAX(10,AF22)))))</f>
        <v/>
      </c>
      <c r="AH511" s="963" t="str">
        <f t="shared" si="101"/>
        <v/>
      </c>
      <c r="AI511" s="963" t="str">
        <f t="shared" si="102"/>
        <v/>
      </c>
      <c r="AJ511" s="964" t="str">
        <f>IF(AL510&lt;&gt;"",AJ510,IF(AJ510&lt;MAX(Z27:Z326),AJ510+1,""))</f>
        <v/>
      </c>
      <c r="AK511" s="965" t="str">
        <f>IF(AJ511="","",IF(AL510&lt;&gt;"",AL510,INDEX(AD27:AD326,MATCH(AJ511,Z27:Z326,0))))</f>
        <v/>
      </c>
      <c r="AL511" s="965" t="str">
        <f t="shared" si="103"/>
        <v/>
      </c>
      <c r="AM511" s="966" t="str">
        <f t="shared" si="104"/>
        <v/>
      </c>
      <c r="AN511" s="967" t="str">
        <f t="shared" si="105"/>
        <v/>
      </c>
      <c r="AO511" s="967" t="str">
        <f t="shared" si="106"/>
        <v/>
      </c>
      <c r="AP511" s="966" t="str">
        <f t="shared" si="107"/>
        <v/>
      </c>
      <c r="AQ511" s="967" t="str">
        <f>IF(AM511="","",IF(COUNTIF(BO27:BO309,TRIM(AP511))&gt;0,"EXCLUSION EXACTE",""))</f>
        <v/>
      </c>
      <c r="AR511" s="967" t="str" cm="1">
        <f t="array" ref="AR511">IF(AM511="","",IF(SUMPRODUCT(--(BO27:BO309&lt;&gt;""),--ISNUMBER(SEARCH(" "&amp;BO27:BO309&amp;" ",AP511)))&gt;0,"BLOQUE MOLLUSQUES",""))</f>
        <v/>
      </c>
      <c r="AS511" s="967" t="str" cm="1">
        <f t="array" ref="AS511">IF(AM511="","",IF(SUMPRODUCT(--(BS27:BS309&lt;&gt;""),--ISNUMBER(SEARCH(" "&amp;BS27:BS309&amp;" ",AP511)))&gt;0,"FORCE MOLLUSQUES",""))</f>
        <v/>
      </c>
      <c r="AT511" s="966" t="str">
        <f t="shared" si="108"/>
        <v/>
      </c>
      <c r="AU511" s="966" t="str">
        <f t="shared" si="110"/>
        <v/>
      </c>
      <c r="AV511" s="967" t="str">
        <f t="shared" si="109"/>
        <v/>
      </c>
      <c r="AW511" s="967" t="str" cm="1">
        <f t="array" ref="AW511">IF(AM511="","",IF(AQ511&lt;&gt;"","",IF(SUMPRODUCT(--(BM27:BM1509=AW26),--(BL27:BL1509&lt;&gt;""),--ISNUMBER(SEARCH(" "&amp;BL27:BL1509&amp;" ",AP511)))&gt;0,AW26,"")))</f>
        <v/>
      </c>
      <c r="AX511" s="967" t="str" cm="1">
        <f t="array" ref="AX511">IF(AM511="","",IF(AQ511&lt;&gt;"","",IF(SUMPRODUCT(--(BM27:BM1509=AX26),--(BL27:BL1509&lt;&gt;""),--ISNUMBER(SEARCH(" "&amp;BL27:BL1509&amp;" ",AP511)))&gt;0,AX26,"")))</f>
        <v/>
      </c>
      <c r="AY511" s="967" t="str" cm="1">
        <f t="array" ref="AY511">IF(AM511="","",IF(AQ511&lt;&gt;"","",IF(SUMPRODUCT(--(BM27:BM1509=AY26),--(BL27:BL1509&lt;&gt;""),--ISNUMBER(SEARCH(" "&amp;BL27:BL1509&amp;" ",AP511)))&gt;0,AY26,"")))</f>
        <v/>
      </c>
      <c r="AZ511" s="967" t="str" cm="1">
        <f t="array" ref="AZ511">IF(AM511="","",IF(AQ511&lt;&gt;"","",IF(SUMPRODUCT(--(BM27:BM1509=AZ26),--(BL27:BL1509&lt;&gt;""),--ISNUMBER(SEARCH(" "&amp;BL27:BL1509&amp;" ",AP511)))&gt;0,AZ26,"")))</f>
        <v/>
      </c>
      <c r="BA511" s="967" t="str" cm="1">
        <f t="array" ref="BA511">IF(AM511="","",IF(AQ511&lt;&gt;"","",IF(SUMPRODUCT(--(BM27:BM1509=BA26),--(BL27:BL1509&lt;&gt;""),--ISNUMBER(SEARCH(" "&amp;BL27:BL1509&amp;" ",AP511)))&gt;0,BA26,"")))</f>
        <v/>
      </c>
      <c r="BB511" s="967" t="str" cm="1">
        <f t="array" ref="BB511">IF(AM511="","",IF(AQ511&lt;&gt;"","",IF(SUMPRODUCT(--(BM27:BM1509=BB26),--(BL27:BL1509&lt;&gt;""),--ISNUMBER(SEARCH(" "&amp;BL27:BL1509&amp;" ",AP511)))&gt;0,BB26,"")))</f>
        <v/>
      </c>
      <c r="BC511" s="967" t="str" cm="1">
        <f t="array" ref="BC511">IF(AM511="","",IF(AQ511&lt;&gt;"","",IF(SUMPRODUCT(--(BM27:BM1509=BC26),--(BL27:BL1509&lt;&gt;""),--ISNUMBER(SEARCH(" "&amp;BL27:BL1509&amp;" ",AP511)))&gt;0,BC26,"")))</f>
        <v/>
      </c>
      <c r="BD511" s="967" t="str" cm="1">
        <f t="array" ref="BD511">IF(AM511="","",IF(AQ511&lt;&gt;"","",IF(SUMPRODUCT(--(BM27:BM1509=BD26),--(BL27:BL1509&lt;&gt;""),--ISNUMBER(SEARCH(" "&amp;BL27:BL1509&amp;" ",AP511)))&gt;0,BD26,"")))</f>
        <v/>
      </c>
      <c r="BE511" s="967" t="str" cm="1">
        <f t="array" ref="BE511">IF(AM511="","",IF(AQ511&lt;&gt;"","",IF(SUMPRODUCT(--(BM27:BM1509=BE26),--(BL27:BL1509&lt;&gt;""),--ISNUMBER(SEARCH(" "&amp;BL27:BL1509&amp;" ",AP511)))&gt;0,BE26,"")))</f>
        <v/>
      </c>
      <c r="BF511" s="967" t="str" cm="1">
        <f t="array" ref="BF511">IF(AM511="","",IF(AQ511&lt;&gt;"","",IF(SUMPRODUCT(--(BM27:BM1509=BF26),--(BL27:BL1509&lt;&gt;""),--ISNUMBER(SEARCH(" "&amp;BL27:BL1509&amp;" ",AP511)))&gt;0,BF26,"")))</f>
        <v/>
      </c>
      <c r="BG511" s="967" t="str" cm="1">
        <f t="array" ref="BG511">IF(AM511="","",IF(AQ511&lt;&gt;"","",IF(SUMPRODUCT(--(BM27:BM1509=BG26),--(BL27:BL1509&lt;&gt;""),--ISNUMBER(SEARCH(" "&amp;BL27:BL1509&amp;" ",AP511)))&gt;0,BG26,"")))</f>
        <v/>
      </c>
      <c r="BH511" s="967" t="str" cm="1">
        <f t="array" ref="BH511">IF(AM511="","",IF(AQ511&lt;&gt;"","",IF(SUMPRODUCT(--(BM27:BM1509=BH26),--(BL27:BL1509&lt;&gt;""),--ISNUMBER(SEARCH(" "&amp;BL27:BL1509&amp;" ",AP511)))&gt;0,BH26,"")))</f>
        <v/>
      </c>
      <c r="BI511" s="967" t="str" cm="1">
        <f t="array" ref="BI511">IF(AM511="","",IF(AQ511&lt;&gt;"","",IF(SUMPRODUCT(--(BM27:BM1509=BI26),--(BL27:BL1509&lt;&gt;""),--ISNUMBER(SEARCH(" "&amp;BL27:BL1509&amp;" ",AP511)))&gt;0,BI26,"")))</f>
        <v/>
      </c>
      <c r="BJ511" s="967" t="str" cm="1">
        <f t="array" ref="BJ511">IF(AM511="","",IF(AS511&lt;&gt;"",BJ26,IF(AR511&lt;&gt;"","",IF(AQ511&lt;&gt;"","",IF(SUMPRODUCT(--(BM27:BM1509=BJ26),--(BL27:BL1509&lt;&gt;""),--ISNUMBER(SEARCH(" "&amp;BL27:BL1509&amp;" ",AP511)))&gt;0,BJ26,"")))))</f>
        <v/>
      </c>
      <c r="BL511" s="968" t="s">
        <v>2253</v>
      </c>
      <c r="BM511" s="968" t="s">
        <v>1597</v>
      </c>
      <c r="CM511" s="49">
        <v>1</v>
      </c>
    </row>
    <row r="512" spans="4:91" ht="30" customHeight="1">
      <c r="D512" s="674"/>
      <c r="E512" s="680"/>
      <c r="F512" s="681"/>
      <c r="G512" s="680"/>
      <c r="H512" s="682"/>
      <c r="I512" s="891"/>
      <c r="J512" s="892"/>
      <c r="K512" s="745"/>
      <c r="L512" s="893"/>
      <c r="M512" s="894"/>
      <c r="N512" s="895"/>
      <c r="O512" s="896"/>
      <c r="P512" s="137"/>
      <c r="Q512" s="897"/>
      <c r="R512" s="751"/>
      <c r="S512" s="898"/>
      <c r="T512" s="753"/>
      <c r="U512" s="899"/>
      <c r="V512" s="900"/>
      <c r="W512" s="756"/>
      <c r="X512" s="764"/>
      <c r="AB512" s="65"/>
      <c r="AC512" s="984" t="str">
        <f t="shared" si="100"/>
        <v/>
      </c>
      <c r="AD512" s="982"/>
      <c r="AF512" s="964" t="str">
        <f>IF(AG512="","",COUNTIF(AG27:AG512,"&lt;&gt;"))</f>
        <v/>
      </c>
      <c r="AG512" s="965" t="str" cm="1">
        <f t="array" ref="AG512">IF(AK512="","",IF(LEN(AK512)&lt;=MAX(10,AF22),AK512,IFERROR(LEFT(AK512,LOOKUP(2,1/(MID(AK512,ROW(10:509),1)=" ")/(ROW(10:509)&lt;=MAX(10,AF22)),ROW(10:509))-1),LEFT(AK512,MAX(10,AF22)))))</f>
        <v/>
      </c>
      <c r="AH512" s="964" t="str">
        <f t="shared" si="101"/>
        <v/>
      </c>
      <c r="AI512" s="964" t="str">
        <f t="shared" si="102"/>
        <v/>
      </c>
      <c r="AJ512" s="964" t="str">
        <f>IF(AL511&lt;&gt;"",AJ511,IF(AJ511&lt;MAX(Z27:Z326),AJ511+1,""))</f>
        <v/>
      </c>
      <c r="AK512" s="965" t="str">
        <f>IF(AJ512="","",IF(AL511&lt;&gt;"",AL511,INDEX(AD27:AD326,MATCH(AJ512,Z27:Z326,0))))</f>
        <v/>
      </c>
      <c r="AL512" s="965" t="str">
        <f t="shared" si="103"/>
        <v/>
      </c>
      <c r="AM512" s="965" t="str">
        <f t="shared" si="104"/>
        <v/>
      </c>
      <c r="AN512" s="964" t="str">
        <f t="shared" si="105"/>
        <v/>
      </c>
      <c r="AO512" s="964" t="str">
        <f t="shared" si="106"/>
        <v/>
      </c>
      <c r="AP512" s="965" t="str">
        <f t="shared" si="107"/>
        <v/>
      </c>
      <c r="AQ512" s="964" t="str">
        <f>IF(AM512="","",IF(COUNTIF(BO27:BO309,TRIM(AP512))&gt;0,"EXCLUSION EXACTE",""))</f>
        <v/>
      </c>
      <c r="AR512" s="964" t="str" cm="1">
        <f t="array" ref="AR512">IF(AM512="","",IF(SUMPRODUCT(--(BO27:BO309&lt;&gt;""),--ISNUMBER(SEARCH(" "&amp;BO27:BO309&amp;" ",AP512)))&gt;0,"BLOQUE MOLLUSQUES",""))</f>
        <v/>
      </c>
      <c r="AS512" s="964" t="str" cm="1">
        <f t="array" ref="AS512">IF(AM512="","",IF(SUMPRODUCT(--(BS27:BS309&lt;&gt;""),--ISNUMBER(SEARCH(" "&amp;BS27:BS309&amp;" ",AP512)))&gt;0,"FORCE MOLLUSQUES",""))</f>
        <v/>
      </c>
      <c r="AT512" s="965" t="str">
        <f t="shared" si="108"/>
        <v/>
      </c>
      <c r="AU512" s="965" t="str">
        <f t="shared" si="110"/>
        <v/>
      </c>
      <c r="AV512" s="964" t="str">
        <f t="shared" si="109"/>
        <v/>
      </c>
      <c r="AW512" s="964" t="str" cm="1">
        <f t="array" ref="AW512">IF(AM512="","",IF(AQ512&lt;&gt;"","",IF(SUMPRODUCT(--(BM27:BM1509=AW26),--(BL27:BL1509&lt;&gt;""),--ISNUMBER(SEARCH(" "&amp;BL27:BL1509&amp;" ",AP512)))&gt;0,AW26,"")))</f>
        <v/>
      </c>
      <c r="AX512" s="964" t="str" cm="1">
        <f t="array" ref="AX512">IF(AM512="","",IF(AQ512&lt;&gt;"","",IF(SUMPRODUCT(--(BM27:BM1509=AX26),--(BL27:BL1509&lt;&gt;""),--ISNUMBER(SEARCH(" "&amp;BL27:BL1509&amp;" ",AP512)))&gt;0,AX26,"")))</f>
        <v/>
      </c>
      <c r="AY512" s="964" t="str" cm="1">
        <f t="array" ref="AY512">IF(AM512="","",IF(AQ512&lt;&gt;"","",IF(SUMPRODUCT(--(BM27:BM1509=AY26),--(BL27:BL1509&lt;&gt;""),--ISNUMBER(SEARCH(" "&amp;BL27:BL1509&amp;" ",AP512)))&gt;0,AY26,"")))</f>
        <v/>
      </c>
      <c r="AZ512" s="964" t="str" cm="1">
        <f t="array" ref="AZ512">IF(AM512="","",IF(AQ512&lt;&gt;"","",IF(SUMPRODUCT(--(BM27:BM1509=AZ26),--(BL27:BL1509&lt;&gt;""),--ISNUMBER(SEARCH(" "&amp;BL27:BL1509&amp;" ",AP512)))&gt;0,AZ26,"")))</f>
        <v/>
      </c>
      <c r="BA512" s="964" t="str" cm="1">
        <f t="array" ref="BA512">IF(AM512="","",IF(AQ512&lt;&gt;"","",IF(SUMPRODUCT(--(BM27:BM1509=BA26),--(BL27:BL1509&lt;&gt;""),--ISNUMBER(SEARCH(" "&amp;BL27:BL1509&amp;" ",AP512)))&gt;0,BA26,"")))</f>
        <v/>
      </c>
      <c r="BB512" s="964" t="str" cm="1">
        <f t="array" ref="BB512">IF(AM512="","",IF(AQ512&lt;&gt;"","",IF(SUMPRODUCT(--(BM27:BM1509=BB26),--(BL27:BL1509&lt;&gt;""),--ISNUMBER(SEARCH(" "&amp;BL27:BL1509&amp;" ",AP512)))&gt;0,BB26,"")))</f>
        <v/>
      </c>
      <c r="BC512" s="964" t="str" cm="1">
        <f t="array" ref="BC512">IF(AM512="","",IF(AQ512&lt;&gt;"","",IF(SUMPRODUCT(--(BM27:BM1509=BC26),--(BL27:BL1509&lt;&gt;""),--ISNUMBER(SEARCH(" "&amp;BL27:BL1509&amp;" ",AP512)))&gt;0,BC26,"")))</f>
        <v/>
      </c>
      <c r="BD512" s="964" t="str" cm="1">
        <f t="array" ref="BD512">IF(AM512="","",IF(AQ512&lt;&gt;"","",IF(SUMPRODUCT(--(BM27:BM1509=BD26),--(BL27:BL1509&lt;&gt;""),--ISNUMBER(SEARCH(" "&amp;BL27:BL1509&amp;" ",AP512)))&gt;0,BD26,"")))</f>
        <v/>
      </c>
      <c r="BE512" s="964" t="str" cm="1">
        <f t="array" ref="BE512">IF(AM512="","",IF(AQ512&lt;&gt;"","",IF(SUMPRODUCT(--(BM27:BM1509=BE26),--(BL27:BL1509&lt;&gt;""),--ISNUMBER(SEARCH(" "&amp;BL27:BL1509&amp;" ",AP512)))&gt;0,BE26,"")))</f>
        <v/>
      </c>
      <c r="BF512" s="964" t="str" cm="1">
        <f t="array" ref="BF512">IF(AM512="","",IF(AQ512&lt;&gt;"","",IF(SUMPRODUCT(--(BM27:BM1509=BF26),--(BL27:BL1509&lt;&gt;""),--ISNUMBER(SEARCH(" "&amp;BL27:BL1509&amp;" ",AP512)))&gt;0,BF26,"")))</f>
        <v/>
      </c>
      <c r="BG512" s="964" t="str" cm="1">
        <f t="array" ref="BG512">IF(AM512="","",IF(AQ512&lt;&gt;"","",IF(SUMPRODUCT(--(BM27:BM1509=BG26),--(BL27:BL1509&lt;&gt;""),--ISNUMBER(SEARCH(" "&amp;BL27:BL1509&amp;" ",AP512)))&gt;0,BG26,"")))</f>
        <v/>
      </c>
      <c r="BH512" s="964" t="str" cm="1">
        <f t="array" ref="BH512">IF(AM512="","",IF(AQ512&lt;&gt;"","",IF(SUMPRODUCT(--(BM27:BM1509=BH26),--(BL27:BL1509&lt;&gt;""),--ISNUMBER(SEARCH(" "&amp;BL27:BL1509&amp;" ",AP512)))&gt;0,BH26,"")))</f>
        <v/>
      </c>
      <c r="BI512" s="964" t="str" cm="1">
        <f t="array" ref="BI512">IF(AM512="","",IF(AQ512&lt;&gt;"","",IF(SUMPRODUCT(--(BM27:BM1509=BI26),--(BL27:BL1509&lt;&gt;""),--ISNUMBER(SEARCH(" "&amp;BL27:BL1509&amp;" ",AP512)))&gt;0,BI26,"")))</f>
        <v/>
      </c>
      <c r="BJ512" s="964" t="str" cm="1">
        <f t="array" ref="BJ512">IF(AM512="","",IF(AS512&lt;&gt;"",BJ26,IF(AR512&lt;&gt;"","",IF(AQ512&lt;&gt;"","",IF(SUMPRODUCT(--(BM27:BM1509=BJ26),--(BL27:BL1509&lt;&gt;""),--ISNUMBER(SEARCH(" "&amp;BL27:BL1509&amp;" ",AP512)))&gt;0,BJ26,"")))))</f>
        <v/>
      </c>
      <c r="BL512" s="964" t="s">
        <v>2425</v>
      </c>
      <c r="BM512" s="964" t="s">
        <v>1597</v>
      </c>
      <c r="CM512" s="49">
        <v>1</v>
      </c>
    </row>
    <row r="513" spans="4:91" ht="30" customHeight="1">
      <c r="D513" s="674"/>
      <c r="E513" s="680"/>
      <c r="F513" s="681"/>
      <c r="G513" s="680"/>
      <c r="H513" s="682"/>
      <c r="I513" s="891"/>
      <c r="J513" s="892"/>
      <c r="K513" s="745"/>
      <c r="L513" s="893"/>
      <c r="M513" s="894"/>
      <c r="N513" s="895"/>
      <c r="O513" s="896"/>
      <c r="P513" s="137"/>
      <c r="Q513" s="897"/>
      <c r="R513" s="751"/>
      <c r="S513" s="898"/>
      <c r="T513" s="753"/>
      <c r="U513" s="899"/>
      <c r="V513" s="900"/>
      <c r="W513" s="756"/>
      <c r="X513" s="764"/>
      <c r="AB513" s="65"/>
      <c r="AC513" s="984" t="str">
        <f t="shared" si="100"/>
        <v/>
      </c>
      <c r="AD513" s="982"/>
      <c r="AF513" s="963" t="str">
        <f>IF(AG513="","",COUNTIF(AG27:AG513,"&lt;&gt;"))</f>
        <v/>
      </c>
      <c r="AG513" s="958" t="str" cm="1">
        <f t="array" ref="AG513">IF(AK513="","",IF(LEN(AK513)&lt;=MAX(10,AF22),AK513,IFERROR(LEFT(AK513,LOOKUP(2,1/(MID(AK513,ROW(10:509),1)=" ")/(ROW(10:509)&lt;=MAX(10,AF22)),ROW(10:509))-1),LEFT(AK513,MAX(10,AF22)))))</f>
        <v/>
      </c>
      <c r="AH513" s="963" t="str">
        <f t="shared" si="101"/>
        <v/>
      </c>
      <c r="AI513" s="963" t="str">
        <f t="shared" si="102"/>
        <v/>
      </c>
      <c r="AJ513" s="964" t="str">
        <f>IF(AL512&lt;&gt;"",AJ512,IF(AJ512&lt;MAX(Z27:Z326),AJ512+1,""))</f>
        <v/>
      </c>
      <c r="AK513" s="965" t="str">
        <f>IF(AJ513="","",IF(AL512&lt;&gt;"",AL512,INDEX(AD27:AD326,MATCH(AJ513,Z27:Z326,0))))</f>
        <v/>
      </c>
      <c r="AL513" s="965" t="str">
        <f t="shared" si="103"/>
        <v/>
      </c>
      <c r="AM513" s="966" t="str">
        <f t="shared" si="104"/>
        <v/>
      </c>
      <c r="AN513" s="967" t="str">
        <f t="shared" si="105"/>
        <v/>
      </c>
      <c r="AO513" s="967" t="str">
        <f t="shared" si="106"/>
        <v/>
      </c>
      <c r="AP513" s="966" t="str">
        <f t="shared" si="107"/>
        <v/>
      </c>
      <c r="AQ513" s="967" t="str">
        <f>IF(AM513="","",IF(COUNTIF(BO27:BO309,TRIM(AP513))&gt;0,"EXCLUSION EXACTE",""))</f>
        <v/>
      </c>
      <c r="AR513" s="967" t="str" cm="1">
        <f t="array" ref="AR513">IF(AM513="","",IF(SUMPRODUCT(--(BO27:BO309&lt;&gt;""),--ISNUMBER(SEARCH(" "&amp;BO27:BO309&amp;" ",AP513)))&gt;0,"BLOQUE MOLLUSQUES",""))</f>
        <v/>
      </c>
      <c r="AS513" s="967" t="str" cm="1">
        <f t="array" ref="AS513">IF(AM513="","",IF(SUMPRODUCT(--(BS27:BS309&lt;&gt;""),--ISNUMBER(SEARCH(" "&amp;BS27:BS309&amp;" ",AP513)))&gt;0,"FORCE MOLLUSQUES",""))</f>
        <v/>
      </c>
      <c r="AT513" s="966" t="str">
        <f t="shared" si="108"/>
        <v/>
      </c>
      <c r="AU513" s="966" t="str">
        <f t="shared" si="110"/>
        <v/>
      </c>
      <c r="AV513" s="967" t="str">
        <f t="shared" si="109"/>
        <v/>
      </c>
      <c r="AW513" s="967" t="str" cm="1">
        <f t="array" ref="AW513">IF(AM513="","",IF(AQ513&lt;&gt;"","",IF(SUMPRODUCT(--(BM27:BM1509=AW26),--(BL27:BL1509&lt;&gt;""),--ISNUMBER(SEARCH(" "&amp;BL27:BL1509&amp;" ",AP513)))&gt;0,AW26,"")))</f>
        <v/>
      </c>
      <c r="AX513" s="967" t="str" cm="1">
        <f t="array" ref="AX513">IF(AM513="","",IF(AQ513&lt;&gt;"","",IF(SUMPRODUCT(--(BM27:BM1509=AX26),--(BL27:BL1509&lt;&gt;""),--ISNUMBER(SEARCH(" "&amp;BL27:BL1509&amp;" ",AP513)))&gt;0,AX26,"")))</f>
        <v/>
      </c>
      <c r="AY513" s="967" t="str" cm="1">
        <f t="array" ref="AY513">IF(AM513="","",IF(AQ513&lt;&gt;"","",IF(SUMPRODUCT(--(BM27:BM1509=AY26),--(BL27:BL1509&lt;&gt;""),--ISNUMBER(SEARCH(" "&amp;BL27:BL1509&amp;" ",AP513)))&gt;0,AY26,"")))</f>
        <v/>
      </c>
      <c r="AZ513" s="967" t="str" cm="1">
        <f t="array" ref="AZ513">IF(AM513="","",IF(AQ513&lt;&gt;"","",IF(SUMPRODUCT(--(BM27:BM1509=AZ26),--(BL27:BL1509&lt;&gt;""),--ISNUMBER(SEARCH(" "&amp;BL27:BL1509&amp;" ",AP513)))&gt;0,AZ26,"")))</f>
        <v/>
      </c>
      <c r="BA513" s="967" t="str" cm="1">
        <f t="array" ref="BA513">IF(AM513="","",IF(AQ513&lt;&gt;"","",IF(SUMPRODUCT(--(BM27:BM1509=BA26),--(BL27:BL1509&lt;&gt;""),--ISNUMBER(SEARCH(" "&amp;BL27:BL1509&amp;" ",AP513)))&gt;0,BA26,"")))</f>
        <v/>
      </c>
      <c r="BB513" s="967" t="str" cm="1">
        <f t="array" ref="BB513">IF(AM513="","",IF(AQ513&lt;&gt;"","",IF(SUMPRODUCT(--(BM27:BM1509=BB26),--(BL27:BL1509&lt;&gt;""),--ISNUMBER(SEARCH(" "&amp;BL27:BL1509&amp;" ",AP513)))&gt;0,BB26,"")))</f>
        <v/>
      </c>
      <c r="BC513" s="967" t="str" cm="1">
        <f t="array" ref="BC513">IF(AM513="","",IF(AQ513&lt;&gt;"","",IF(SUMPRODUCT(--(BM27:BM1509=BC26),--(BL27:BL1509&lt;&gt;""),--ISNUMBER(SEARCH(" "&amp;BL27:BL1509&amp;" ",AP513)))&gt;0,BC26,"")))</f>
        <v/>
      </c>
      <c r="BD513" s="967" t="str" cm="1">
        <f t="array" ref="BD513">IF(AM513="","",IF(AQ513&lt;&gt;"","",IF(SUMPRODUCT(--(BM27:BM1509=BD26),--(BL27:BL1509&lt;&gt;""),--ISNUMBER(SEARCH(" "&amp;BL27:BL1509&amp;" ",AP513)))&gt;0,BD26,"")))</f>
        <v/>
      </c>
      <c r="BE513" s="967" t="str" cm="1">
        <f t="array" ref="BE513">IF(AM513="","",IF(AQ513&lt;&gt;"","",IF(SUMPRODUCT(--(BM27:BM1509=BE26),--(BL27:BL1509&lt;&gt;""),--ISNUMBER(SEARCH(" "&amp;BL27:BL1509&amp;" ",AP513)))&gt;0,BE26,"")))</f>
        <v/>
      </c>
      <c r="BF513" s="967" t="str" cm="1">
        <f t="array" ref="BF513">IF(AM513="","",IF(AQ513&lt;&gt;"","",IF(SUMPRODUCT(--(BM27:BM1509=BF26),--(BL27:BL1509&lt;&gt;""),--ISNUMBER(SEARCH(" "&amp;BL27:BL1509&amp;" ",AP513)))&gt;0,BF26,"")))</f>
        <v/>
      </c>
      <c r="BG513" s="967" t="str" cm="1">
        <f t="array" ref="BG513">IF(AM513="","",IF(AQ513&lt;&gt;"","",IF(SUMPRODUCT(--(BM27:BM1509=BG26),--(BL27:BL1509&lt;&gt;""),--ISNUMBER(SEARCH(" "&amp;BL27:BL1509&amp;" ",AP513)))&gt;0,BG26,"")))</f>
        <v/>
      </c>
      <c r="BH513" s="967" t="str" cm="1">
        <f t="array" ref="BH513">IF(AM513="","",IF(AQ513&lt;&gt;"","",IF(SUMPRODUCT(--(BM27:BM1509=BH26),--(BL27:BL1509&lt;&gt;""),--ISNUMBER(SEARCH(" "&amp;BL27:BL1509&amp;" ",AP513)))&gt;0,BH26,"")))</f>
        <v/>
      </c>
      <c r="BI513" s="967" t="str" cm="1">
        <f t="array" ref="BI513">IF(AM513="","",IF(AQ513&lt;&gt;"","",IF(SUMPRODUCT(--(BM27:BM1509=BI26),--(BL27:BL1509&lt;&gt;""),--ISNUMBER(SEARCH(" "&amp;BL27:BL1509&amp;" ",AP513)))&gt;0,BI26,"")))</f>
        <v/>
      </c>
      <c r="BJ513" s="967" t="str" cm="1">
        <f t="array" ref="BJ513">IF(AM513="","",IF(AS513&lt;&gt;"",BJ26,IF(AR513&lt;&gt;"","",IF(AQ513&lt;&gt;"","",IF(SUMPRODUCT(--(BM27:BM1509=BJ26),--(BL27:BL1509&lt;&gt;""),--ISNUMBER(SEARCH(" "&amp;BL27:BL1509&amp;" ",AP513)))&gt;0,BJ26,"")))))</f>
        <v/>
      </c>
      <c r="BL513" s="968" t="s">
        <v>2254</v>
      </c>
      <c r="BM513" s="968" t="s">
        <v>1597</v>
      </c>
      <c r="CM513" s="49">
        <v>1</v>
      </c>
    </row>
    <row r="514" spans="4:91" ht="30" customHeight="1">
      <c r="D514" s="674"/>
      <c r="E514" s="680"/>
      <c r="F514" s="681"/>
      <c r="G514" s="680"/>
      <c r="H514" s="682"/>
      <c r="I514" s="891"/>
      <c r="J514" s="892"/>
      <c r="K514" s="745"/>
      <c r="L514" s="893"/>
      <c r="M514" s="894"/>
      <c r="N514" s="895"/>
      <c r="O514" s="896"/>
      <c r="P514" s="137"/>
      <c r="Q514" s="897"/>
      <c r="R514" s="751"/>
      <c r="S514" s="898"/>
      <c r="T514" s="753"/>
      <c r="U514" s="899"/>
      <c r="V514" s="900"/>
      <c r="W514" s="756"/>
      <c r="X514" s="764"/>
      <c r="AB514" s="65"/>
      <c r="AC514" s="984" t="str">
        <f t="shared" si="100"/>
        <v/>
      </c>
      <c r="AD514" s="982"/>
      <c r="AF514" s="964" t="str">
        <f>IF(AG514="","",COUNTIF(AG27:AG514,"&lt;&gt;"))</f>
        <v/>
      </c>
      <c r="AG514" s="965" t="str" cm="1">
        <f t="array" ref="AG514">IF(AK514="","",IF(LEN(AK514)&lt;=MAX(10,AF22),AK514,IFERROR(LEFT(AK514,LOOKUP(2,1/(MID(AK514,ROW(10:509),1)=" ")/(ROW(10:509)&lt;=MAX(10,AF22)),ROW(10:509))-1),LEFT(AK514,MAX(10,AF22)))))</f>
        <v/>
      </c>
      <c r="AH514" s="964" t="str">
        <f t="shared" si="101"/>
        <v/>
      </c>
      <c r="AI514" s="964" t="str">
        <f t="shared" si="102"/>
        <v/>
      </c>
      <c r="AJ514" s="964" t="str">
        <f>IF(AL513&lt;&gt;"",AJ513,IF(AJ513&lt;MAX(Z27:Z326),AJ513+1,""))</f>
        <v/>
      </c>
      <c r="AK514" s="965" t="str">
        <f>IF(AJ514="","",IF(AL513&lt;&gt;"",AL513,INDEX(AD27:AD326,MATCH(AJ514,Z27:Z326,0))))</f>
        <v/>
      </c>
      <c r="AL514" s="965" t="str">
        <f t="shared" si="103"/>
        <v/>
      </c>
      <c r="AM514" s="965" t="str">
        <f t="shared" si="104"/>
        <v/>
      </c>
      <c r="AN514" s="964" t="str">
        <f t="shared" si="105"/>
        <v/>
      </c>
      <c r="AO514" s="964" t="str">
        <f t="shared" si="106"/>
        <v/>
      </c>
      <c r="AP514" s="965" t="str">
        <f t="shared" si="107"/>
        <v/>
      </c>
      <c r="AQ514" s="964" t="str">
        <f>IF(AM514="","",IF(COUNTIF(BO27:BO309,TRIM(AP514))&gt;0,"EXCLUSION EXACTE",""))</f>
        <v/>
      </c>
      <c r="AR514" s="964" t="str" cm="1">
        <f t="array" ref="AR514">IF(AM514="","",IF(SUMPRODUCT(--(BO27:BO309&lt;&gt;""),--ISNUMBER(SEARCH(" "&amp;BO27:BO309&amp;" ",AP514)))&gt;0,"BLOQUE MOLLUSQUES",""))</f>
        <v/>
      </c>
      <c r="AS514" s="964" t="str" cm="1">
        <f t="array" ref="AS514">IF(AM514="","",IF(SUMPRODUCT(--(BS27:BS309&lt;&gt;""),--ISNUMBER(SEARCH(" "&amp;BS27:BS309&amp;" ",AP514)))&gt;0,"FORCE MOLLUSQUES",""))</f>
        <v/>
      </c>
      <c r="AT514" s="965" t="str">
        <f t="shared" si="108"/>
        <v/>
      </c>
      <c r="AU514" s="965" t="str">
        <f t="shared" si="110"/>
        <v/>
      </c>
      <c r="AV514" s="964" t="str">
        <f t="shared" si="109"/>
        <v/>
      </c>
      <c r="AW514" s="964" t="str" cm="1">
        <f t="array" ref="AW514">IF(AM514="","",IF(AQ514&lt;&gt;"","",IF(SUMPRODUCT(--(BM27:BM1509=AW26),--(BL27:BL1509&lt;&gt;""),--ISNUMBER(SEARCH(" "&amp;BL27:BL1509&amp;" ",AP514)))&gt;0,AW26,"")))</f>
        <v/>
      </c>
      <c r="AX514" s="964" t="str" cm="1">
        <f t="array" ref="AX514">IF(AM514="","",IF(AQ514&lt;&gt;"","",IF(SUMPRODUCT(--(BM27:BM1509=AX26),--(BL27:BL1509&lt;&gt;""),--ISNUMBER(SEARCH(" "&amp;BL27:BL1509&amp;" ",AP514)))&gt;0,AX26,"")))</f>
        <v/>
      </c>
      <c r="AY514" s="964" t="str" cm="1">
        <f t="array" ref="AY514">IF(AM514="","",IF(AQ514&lt;&gt;"","",IF(SUMPRODUCT(--(BM27:BM1509=AY26),--(BL27:BL1509&lt;&gt;""),--ISNUMBER(SEARCH(" "&amp;BL27:BL1509&amp;" ",AP514)))&gt;0,AY26,"")))</f>
        <v/>
      </c>
      <c r="AZ514" s="964" t="str" cm="1">
        <f t="array" ref="AZ514">IF(AM514="","",IF(AQ514&lt;&gt;"","",IF(SUMPRODUCT(--(BM27:BM1509=AZ26),--(BL27:BL1509&lt;&gt;""),--ISNUMBER(SEARCH(" "&amp;BL27:BL1509&amp;" ",AP514)))&gt;0,AZ26,"")))</f>
        <v/>
      </c>
      <c r="BA514" s="964" t="str" cm="1">
        <f t="array" ref="BA514">IF(AM514="","",IF(AQ514&lt;&gt;"","",IF(SUMPRODUCT(--(BM27:BM1509=BA26),--(BL27:BL1509&lt;&gt;""),--ISNUMBER(SEARCH(" "&amp;BL27:BL1509&amp;" ",AP514)))&gt;0,BA26,"")))</f>
        <v/>
      </c>
      <c r="BB514" s="964" t="str" cm="1">
        <f t="array" ref="BB514">IF(AM514="","",IF(AQ514&lt;&gt;"","",IF(SUMPRODUCT(--(BM27:BM1509=BB26),--(BL27:BL1509&lt;&gt;""),--ISNUMBER(SEARCH(" "&amp;BL27:BL1509&amp;" ",AP514)))&gt;0,BB26,"")))</f>
        <v/>
      </c>
      <c r="BC514" s="964" t="str" cm="1">
        <f t="array" ref="BC514">IF(AM514="","",IF(AQ514&lt;&gt;"","",IF(SUMPRODUCT(--(BM27:BM1509=BC26),--(BL27:BL1509&lt;&gt;""),--ISNUMBER(SEARCH(" "&amp;BL27:BL1509&amp;" ",AP514)))&gt;0,BC26,"")))</f>
        <v/>
      </c>
      <c r="BD514" s="964" t="str" cm="1">
        <f t="array" ref="BD514">IF(AM514="","",IF(AQ514&lt;&gt;"","",IF(SUMPRODUCT(--(BM27:BM1509=BD26),--(BL27:BL1509&lt;&gt;""),--ISNUMBER(SEARCH(" "&amp;BL27:BL1509&amp;" ",AP514)))&gt;0,BD26,"")))</f>
        <v/>
      </c>
      <c r="BE514" s="964" t="str" cm="1">
        <f t="array" ref="BE514">IF(AM514="","",IF(AQ514&lt;&gt;"","",IF(SUMPRODUCT(--(BM27:BM1509=BE26),--(BL27:BL1509&lt;&gt;""),--ISNUMBER(SEARCH(" "&amp;BL27:BL1509&amp;" ",AP514)))&gt;0,BE26,"")))</f>
        <v/>
      </c>
      <c r="BF514" s="964" t="str" cm="1">
        <f t="array" ref="BF514">IF(AM514="","",IF(AQ514&lt;&gt;"","",IF(SUMPRODUCT(--(BM27:BM1509=BF26),--(BL27:BL1509&lt;&gt;""),--ISNUMBER(SEARCH(" "&amp;BL27:BL1509&amp;" ",AP514)))&gt;0,BF26,"")))</f>
        <v/>
      </c>
      <c r="BG514" s="964" t="str" cm="1">
        <f t="array" ref="BG514">IF(AM514="","",IF(AQ514&lt;&gt;"","",IF(SUMPRODUCT(--(BM27:BM1509=BG26),--(BL27:BL1509&lt;&gt;""),--ISNUMBER(SEARCH(" "&amp;BL27:BL1509&amp;" ",AP514)))&gt;0,BG26,"")))</f>
        <v/>
      </c>
      <c r="BH514" s="964" t="str" cm="1">
        <f t="array" ref="BH514">IF(AM514="","",IF(AQ514&lt;&gt;"","",IF(SUMPRODUCT(--(BM27:BM1509=BH26),--(BL27:BL1509&lt;&gt;""),--ISNUMBER(SEARCH(" "&amp;BL27:BL1509&amp;" ",AP514)))&gt;0,BH26,"")))</f>
        <v/>
      </c>
      <c r="BI514" s="964" t="str" cm="1">
        <f t="array" ref="BI514">IF(AM514="","",IF(AQ514&lt;&gt;"","",IF(SUMPRODUCT(--(BM27:BM1509=BI26),--(BL27:BL1509&lt;&gt;""),--ISNUMBER(SEARCH(" "&amp;BL27:BL1509&amp;" ",AP514)))&gt;0,BI26,"")))</f>
        <v/>
      </c>
      <c r="BJ514" s="964" t="str" cm="1">
        <f t="array" ref="BJ514">IF(AM514="","",IF(AS514&lt;&gt;"",BJ26,IF(AR514&lt;&gt;"","",IF(AQ514&lt;&gt;"","",IF(SUMPRODUCT(--(BM27:BM1509=BJ26),--(BL27:BL1509&lt;&gt;""),--ISNUMBER(SEARCH(" "&amp;BL27:BL1509&amp;" ",AP514)))&gt;0,BJ26,"")))))</f>
        <v/>
      </c>
      <c r="BL514" s="964" t="s">
        <v>2426</v>
      </c>
      <c r="BM514" s="964" t="s">
        <v>1597</v>
      </c>
      <c r="CM514" s="49">
        <v>1</v>
      </c>
    </row>
    <row r="515" spans="4:91" ht="30" customHeight="1">
      <c r="D515" s="674"/>
      <c r="E515" s="680"/>
      <c r="F515" s="681"/>
      <c r="G515" s="680"/>
      <c r="H515" s="682"/>
      <c r="I515" s="891"/>
      <c r="J515" s="892"/>
      <c r="K515" s="745"/>
      <c r="L515" s="893"/>
      <c r="M515" s="894"/>
      <c r="N515" s="895"/>
      <c r="O515" s="896"/>
      <c r="P515" s="137"/>
      <c r="Q515" s="897"/>
      <c r="R515" s="751"/>
      <c r="S515" s="898"/>
      <c r="T515" s="753"/>
      <c r="U515" s="899"/>
      <c r="V515" s="900"/>
      <c r="W515" s="756"/>
      <c r="X515" s="764"/>
      <c r="AB515" s="65"/>
      <c r="AC515" s="984" t="str">
        <f t="shared" si="100"/>
        <v/>
      </c>
      <c r="AD515" s="982"/>
      <c r="AF515" s="963" t="str">
        <f>IF(AG515="","",COUNTIF(AG27:AG515,"&lt;&gt;"))</f>
        <v/>
      </c>
      <c r="AG515" s="958" t="str" cm="1">
        <f t="array" ref="AG515">IF(AK515="","",IF(LEN(AK515)&lt;=MAX(10,AF22),AK515,IFERROR(LEFT(AK515,LOOKUP(2,1/(MID(AK515,ROW(10:509),1)=" ")/(ROW(10:509)&lt;=MAX(10,AF22)),ROW(10:509))-1),LEFT(AK515,MAX(10,AF22)))))</f>
        <v/>
      </c>
      <c r="AH515" s="963" t="str">
        <f t="shared" si="101"/>
        <v/>
      </c>
      <c r="AI515" s="963" t="str">
        <f t="shared" si="102"/>
        <v/>
      </c>
      <c r="AJ515" s="964" t="str">
        <f>IF(AL514&lt;&gt;"",AJ514,IF(AJ514&lt;MAX(Z27:Z326),AJ514+1,""))</f>
        <v/>
      </c>
      <c r="AK515" s="965" t="str">
        <f>IF(AJ515="","",IF(AL514&lt;&gt;"",AL514,INDEX(AD27:AD326,MATCH(AJ515,Z27:Z326,0))))</f>
        <v/>
      </c>
      <c r="AL515" s="965" t="str">
        <f t="shared" si="103"/>
        <v/>
      </c>
      <c r="AM515" s="966" t="str">
        <f t="shared" si="104"/>
        <v/>
      </c>
      <c r="AN515" s="967" t="str">
        <f t="shared" si="105"/>
        <v/>
      </c>
      <c r="AO515" s="967" t="str">
        <f t="shared" si="106"/>
        <v/>
      </c>
      <c r="AP515" s="966" t="str">
        <f t="shared" si="107"/>
        <v/>
      </c>
      <c r="AQ515" s="967" t="str">
        <f>IF(AM515="","",IF(COUNTIF(BO27:BO309,TRIM(AP515))&gt;0,"EXCLUSION EXACTE",""))</f>
        <v/>
      </c>
      <c r="AR515" s="967" t="str" cm="1">
        <f t="array" ref="AR515">IF(AM515="","",IF(SUMPRODUCT(--(BO27:BO309&lt;&gt;""),--ISNUMBER(SEARCH(" "&amp;BO27:BO309&amp;" ",AP515)))&gt;0,"BLOQUE MOLLUSQUES",""))</f>
        <v/>
      </c>
      <c r="AS515" s="967" t="str" cm="1">
        <f t="array" ref="AS515">IF(AM515="","",IF(SUMPRODUCT(--(BS27:BS309&lt;&gt;""),--ISNUMBER(SEARCH(" "&amp;BS27:BS309&amp;" ",AP515)))&gt;0,"FORCE MOLLUSQUES",""))</f>
        <v/>
      </c>
      <c r="AT515" s="966" t="str">
        <f t="shared" si="108"/>
        <v/>
      </c>
      <c r="AU515" s="966" t="str">
        <f t="shared" si="110"/>
        <v/>
      </c>
      <c r="AV515" s="967" t="str">
        <f t="shared" si="109"/>
        <v/>
      </c>
      <c r="AW515" s="967" t="str" cm="1">
        <f t="array" ref="AW515">IF(AM515="","",IF(AQ515&lt;&gt;"","",IF(SUMPRODUCT(--(BM27:BM1509=AW26),--(BL27:BL1509&lt;&gt;""),--ISNUMBER(SEARCH(" "&amp;BL27:BL1509&amp;" ",AP515)))&gt;0,AW26,"")))</f>
        <v/>
      </c>
      <c r="AX515" s="967" t="str" cm="1">
        <f t="array" ref="AX515">IF(AM515="","",IF(AQ515&lt;&gt;"","",IF(SUMPRODUCT(--(BM27:BM1509=AX26),--(BL27:BL1509&lt;&gt;""),--ISNUMBER(SEARCH(" "&amp;BL27:BL1509&amp;" ",AP515)))&gt;0,AX26,"")))</f>
        <v/>
      </c>
      <c r="AY515" s="967" t="str" cm="1">
        <f t="array" ref="AY515">IF(AM515="","",IF(AQ515&lt;&gt;"","",IF(SUMPRODUCT(--(BM27:BM1509=AY26),--(BL27:BL1509&lt;&gt;""),--ISNUMBER(SEARCH(" "&amp;BL27:BL1509&amp;" ",AP515)))&gt;0,AY26,"")))</f>
        <v/>
      </c>
      <c r="AZ515" s="967" t="str" cm="1">
        <f t="array" ref="AZ515">IF(AM515="","",IF(AQ515&lt;&gt;"","",IF(SUMPRODUCT(--(BM27:BM1509=AZ26),--(BL27:BL1509&lt;&gt;""),--ISNUMBER(SEARCH(" "&amp;BL27:BL1509&amp;" ",AP515)))&gt;0,AZ26,"")))</f>
        <v/>
      </c>
      <c r="BA515" s="967" t="str" cm="1">
        <f t="array" ref="BA515">IF(AM515="","",IF(AQ515&lt;&gt;"","",IF(SUMPRODUCT(--(BM27:BM1509=BA26),--(BL27:BL1509&lt;&gt;""),--ISNUMBER(SEARCH(" "&amp;BL27:BL1509&amp;" ",AP515)))&gt;0,BA26,"")))</f>
        <v/>
      </c>
      <c r="BB515" s="967" t="str" cm="1">
        <f t="array" ref="BB515">IF(AM515="","",IF(AQ515&lt;&gt;"","",IF(SUMPRODUCT(--(BM27:BM1509=BB26),--(BL27:BL1509&lt;&gt;""),--ISNUMBER(SEARCH(" "&amp;BL27:BL1509&amp;" ",AP515)))&gt;0,BB26,"")))</f>
        <v/>
      </c>
      <c r="BC515" s="967" t="str" cm="1">
        <f t="array" ref="BC515">IF(AM515="","",IF(AQ515&lt;&gt;"","",IF(SUMPRODUCT(--(BM27:BM1509=BC26),--(BL27:BL1509&lt;&gt;""),--ISNUMBER(SEARCH(" "&amp;BL27:BL1509&amp;" ",AP515)))&gt;0,BC26,"")))</f>
        <v/>
      </c>
      <c r="BD515" s="967" t="str" cm="1">
        <f t="array" ref="BD515">IF(AM515="","",IF(AQ515&lt;&gt;"","",IF(SUMPRODUCT(--(BM27:BM1509=BD26),--(BL27:BL1509&lt;&gt;""),--ISNUMBER(SEARCH(" "&amp;BL27:BL1509&amp;" ",AP515)))&gt;0,BD26,"")))</f>
        <v/>
      </c>
      <c r="BE515" s="967" t="str" cm="1">
        <f t="array" ref="BE515">IF(AM515="","",IF(AQ515&lt;&gt;"","",IF(SUMPRODUCT(--(BM27:BM1509=BE26),--(BL27:BL1509&lt;&gt;""),--ISNUMBER(SEARCH(" "&amp;BL27:BL1509&amp;" ",AP515)))&gt;0,BE26,"")))</f>
        <v/>
      </c>
      <c r="BF515" s="967" t="str" cm="1">
        <f t="array" ref="BF515">IF(AM515="","",IF(AQ515&lt;&gt;"","",IF(SUMPRODUCT(--(BM27:BM1509=BF26),--(BL27:BL1509&lt;&gt;""),--ISNUMBER(SEARCH(" "&amp;BL27:BL1509&amp;" ",AP515)))&gt;0,BF26,"")))</f>
        <v/>
      </c>
      <c r="BG515" s="967" t="str" cm="1">
        <f t="array" ref="BG515">IF(AM515="","",IF(AQ515&lt;&gt;"","",IF(SUMPRODUCT(--(BM27:BM1509=BG26),--(BL27:BL1509&lt;&gt;""),--ISNUMBER(SEARCH(" "&amp;BL27:BL1509&amp;" ",AP515)))&gt;0,BG26,"")))</f>
        <v/>
      </c>
      <c r="BH515" s="967" t="str" cm="1">
        <f t="array" ref="BH515">IF(AM515="","",IF(AQ515&lt;&gt;"","",IF(SUMPRODUCT(--(BM27:BM1509=BH26),--(BL27:BL1509&lt;&gt;""),--ISNUMBER(SEARCH(" "&amp;BL27:BL1509&amp;" ",AP515)))&gt;0,BH26,"")))</f>
        <v/>
      </c>
      <c r="BI515" s="967" t="str" cm="1">
        <f t="array" ref="BI515">IF(AM515="","",IF(AQ515&lt;&gt;"","",IF(SUMPRODUCT(--(BM27:BM1509=BI26),--(BL27:BL1509&lt;&gt;""),--ISNUMBER(SEARCH(" "&amp;BL27:BL1509&amp;" ",AP515)))&gt;0,BI26,"")))</f>
        <v/>
      </c>
      <c r="BJ515" s="967" t="str" cm="1">
        <f t="array" ref="BJ515">IF(AM515="","",IF(AS515&lt;&gt;"",BJ26,IF(AR515&lt;&gt;"","",IF(AQ515&lt;&gt;"","",IF(SUMPRODUCT(--(BM27:BM1509=BJ26),--(BL27:BL1509&lt;&gt;""),--ISNUMBER(SEARCH(" "&amp;BL27:BL1509&amp;" ",AP515)))&gt;0,BJ26,"")))))</f>
        <v/>
      </c>
      <c r="BL515" s="968" t="s">
        <v>2255</v>
      </c>
      <c r="BM515" s="968" t="s">
        <v>1597</v>
      </c>
      <c r="CM515" s="49">
        <v>1</v>
      </c>
    </row>
    <row r="516" spans="4:91" ht="30" customHeight="1">
      <c r="D516" s="674"/>
      <c r="E516" s="680"/>
      <c r="F516" s="681"/>
      <c r="G516" s="680"/>
      <c r="H516" s="682"/>
      <c r="I516" s="891"/>
      <c r="J516" s="892"/>
      <c r="K516" s="745"/>
      <c r="L516" s="893"/>
      <c r="M516" s="894"/>
      <c r="N516" s="895"/>
      <c r="O516" s="896"/>
      <c r="P516" s="137"/>
      <c r="Q516" s="897"/>
      <c r="R516" s="751"/>
      <c r="S516" s="898"/>
      <c r="T516" s="753"/>
      <c r="U516" s="899"/>
      <c r="V516" s="900"/>
      <c r="W516" s="756"/>
      <c r="X516" s="764"/>
      <c r="AB516" s="65"/>
      <c r="AC516" s="984" t="str">
        <f t="shared" si="100"/>
        <v/>
      </c>
      <c r="AD516" s="982"/>
      <c r="AF516" s="964" t="str">
        <f>IF(AG516="","",COUNTIF(AG27:AG516,"&lt;&gt;"))</f>
        <v/>
      </c>
      <c r="AG516" s="965" t="str" cm="1">
        <f t="array" ref="AG516">IF(AK516="","",IF(LEN(AK516)&lt;=MAX(10,AF22),AK516,IFERROR(LEFT(AK516,LOOKUP(2,1/(MID(AK516,ROW(10:509),1)=" ")/(ROW(10:509)&lt;=MAX(10,AF22)),ROW(10:509))-1),LEFT(AK516,MAX(10,AF22)))))</f>
        <v/>
      </c>
      <c r="AH516" s="964" t="str">
        <f t="shared" si="101"/>
        <v/>
      </c>
      <c r="AI516" s="964" t="str">
        <f t="shared" si="102"/>
        <v/>
      </c>
      <c r="AJ516" s="964" t="str">
        <f>IF(AL515&lt;&gt;"",AJ515,IF(AJ515&lt;MAX(Z27:Z326),AJ515+1,""))</f>
        <v/>
      </c>
      <c r="AK516" s="965" t="str">
        <f>IF(AJ516="","",IF(AL515&lt;&gt;"",AL515,INDEX(AD27:AD326,MATCH(AJ516,Z27:Z326,0))))</f>
        <v/>
      </c>
      <c r="AL516" s="965" t="str">
        <f t="shared" si="103"/>
        <v/>
      </c>
      <c r="AM516" s="965" t="str">
        <f t="shared" si="104"/>
        <v/>
      </c>
      <c r="AN516" s="964" t="str">
        <f t="shared" si="105"/>
        <v/>
      </c>
      <c r="AO516" s="964" t="str">
        <f t="shared" si="106"/>
        <v/>
      </c>
      <c r="AP516" s="965" t="str">
        <f t="shared" si="107"/>
        <v/>
      </c>
      <c r="AQ516" s="964" t="str">
        <f>IF(AM516="","",IF(COUNTIF(BO27:BO309,TRIM(AP516))&gt;0,"EXCLUSION EXACTE",""))</f>
        <v/>
      </c>
      <c r="AR516" s="964" t="str" cm="1">
        <f t="array" ref="AR516">IF(AM516="","",IF(SUMPRODUCT(--(BO27:BO309&lt;&gt;""),--ISNUMBER(SEARCH(" "&amp;BO27:BO309&amp;" ",AP516)))&gt;0,"BLOQUE MOLLUSQUES",""))</f>
        <v/>
      </c>
      <c r="AS516" s="964" t="str" cm="1">
        <f t="array" ref="AS516">IF(AM516="","",IF(SUMPRODUCT(--(BS27:BS309&lt;&gt;""),--ISNUMBER(SEARCH(" "&amp;BS27:BS309&amp;" ",AP516)))&gt;0,"FORCE MOLLUSQUES",""))</f>
        <v/>
      </c>
      <c r="AT516" s="965" t="str">
        <f t="shared" si="108"/>
        <v/>
      </c>
      <c r="AU516" s="965" t="str">
        <f t="shared" si="110"/>
        <v/>
      </c>
      <c r="AV516" s="964" t="str">
        <f t="shared" si="109"/>
        <v/>
      </c>
      <c r="AW516" s="964" t="str" cm="1">
        <f t="array" ref="AW516">IF(AM516="","",IF(AQ516&lt;&gt;"","",IF(SUMPRODUCT(--(BM27:BM1509=AW26),--(BL27:BL1509&lt;&gt;""),--ISNUMBER(SEARCH(" "&amp;BL27:BL1509&amp;" ",AP516)))&gt;0,AW26,"")))</f>
        <v/>
      </c>
      <c r="AX516" s="964" t="str" cm="1">
        <f t="array" ref="AX516">IF(AM516="","",IF(AQ516&lt;&gt;"","",IF(SUMPRODUCT(--(BM27:BM1509=AX26),--(BL27:BL1509&lt;&gt;""),--ISNUMBER(SEARCH(" "&amp;BL27:BL1509&amp;" ",AP516)))&gt;0,AX26,"")))</f>
        <v/>
      </c>
      <c r="AY516" s="964" t="str" cm="1">
        <f t="array" ref="AY516">IF(AM516="","",IF(AQ516&lt;&gt;"","",IF(SUMPRODUCT(--(BM27:BM1509=AY26),--(BL27:BL1509&lt;&gt;""),--ISNUMBER(SEARCH(" "&amp;BL27:BL1509&amp;" ",AP516)))&gt;0,AY26,"")))</f>
        <v/>
      </c>
      <c r="AZ516" s="964" t="str" cm="1">
        <f t="array" ref="AZ516">IF(AM516="","",IF(AQ516&lt;&gt;"","",IF(SUMPRODUCT(--(BM27:BM1509=AZ26),--(BL27:BL1509&lt;&gt;""),--ISNUMBER(SEARCH(" "&amp;BL27:BL1509&amp;" ",AP516)))&gt;0,AZ26,"")))</f>
        <v/>
      </c>
      <c r="BA516" s="964" t="str" cm="1">
        <f t="array" ref="BA516">IF(AM516="","",IF(AQ516&lt;&gt;"","",IF(SUMPRODUCT(--(BM27:BM1509=BA26),--(BL27:BL1509&lt;&gt;""),--ISNUMBER(SEARCH(" "&amp;BL27:BL1509&amp;" ",AP516)))&gt;0,BA26,"")))</f>
        <v/>
      </c>
      <c r="BB516" s="964" t="str" cm="1">
        <f t="array" ref="BB516">IF(AM516="","",IF(AQ516&lt;&gt;"","",IF(SUMPRODUCT(--(BM27:BM1509=BB26),--(BL27:BL1509&lt;&gt;""),--ISNUMBER(SEARCH(" "&amp;BL27:BL1509&amp;" ",AP516)))&gt;0,BB26,"")))</f>
        <v/>
      </c>
      <c r="BC516" s="964" t="str" cm="1">
        <f t="array" ref="BC516">IF(AM516="","",IF(AQ516&lt;&gt;"","",IF(SUMPRODUCT(--(BM27:BM1509=BC26),--(BL27:BL1509&lt;&gt;""),--ISNUMBER(SEARCH(" "&amp;BL27:BL1509&amp;" ",AP516)))&gt;0,BC26,"")))</f>
        <v/>
      </c>
      <c r="BD516" s="964" t="str" cm="1">
        <f t="array" ref="BD516">IF(AM516="","",IF(AQ516&lt;&gt;"","",IF(SUMPRODUCT(--(BM27:BM1509=BD26),--(BL27:BL1509&lt;&gt;""),--ISNUMBER(SEARCH(" "&amp;BL27:BL1509&amp;" ",AP516)))&gt;0,BD26,"")))</f>
        <v/>
      </c>
      <c r="BE516" s="964" t="str" cm="1">
        <f t="array" ref="BE516">IF(AM516="","",IF(AQ516&lt;&gt;"","",IF(SUMPRODUCT(--(BM27:BM1509=BE26),--(BL27:BL1509&lt;&gt;""),--ISNUMBER(SEARCH(" "&amp;BL27:BL1509&amp;" ",AP516)))&gt;0,BE26,"")))</f>
        <v/>
      </c>
      <c r="BF516" s="964" t="str" cm="1">
        <f t="array" ref="BF516">IF(AM516="","",IF(AQ516&lt;&gt;"","",IF(SUMPRODUCT(--(BM27:BM1509=BF26),--(BL27:BL1509&lt;&gt;""),--ISNUMBER(SEARCH(" "&amp;BL27:BL1509&amp;" ",AP516)))&gt;0,BF26,"")))</f>
        <v/>
      </c>
      <c r="BG516" s="964" t="str" cm="1">
        <f t="array" ref="BG516">IF(AM516="","",IF(AQ516&lt;&gt;"","",IF(SUMPRODUCT(--(BM27:BM1509=BG26),--(BL27:BL1509&lt;&gt;""),--ISNUMBER(SEARCH(" "&amp;BL27:BL1509&amp;" ",AP516)))&gt;0,BG26,"")))</f>
        <v/>
      </c>
      <c r="BH516" s="964" t="str" cm="1">
        <f t="array" ref="BH516">IF(AM516="","",IF(AQ516&lt;&gt;"","",IF(SUMPRODUCT(--(BM27:BM1509=BH26),--(BL27:BL1509&lt;&gt;""),--ISNUMBER(SEARCH(" "&amp;BL27:BL1509&amp;" ",AP516)))&gt;0,BH26,"")))</f>
        <v/>
      </c>
      <c r="BI516" s="964" t="str" cm="1">
        <f t="array" ref="BI516">IF(AM516="","",IF(AQ516&lt;&gt;"","",IF(SUMPRODUCT(--(BM27:BM1509=BI26),--(BL27:BL1509&lt;&gt;""),--ISNUMBER(SEARCH(" "&amp;BL27:BL1509&amp;" ",AP516)))&gt;0,BI26,"")))</f>
        <v/>
      </c>
      <c r="BJ516" s="964" t="str" cm="1">
        <f t="array" ref="BJ516">IF(AM516="","",IF(AS516&lt;&gt;"",BJ26,IF(AR516&lt;&gt;"","",IF(AQ516&lt;&gt;"","",IF(SUMPRODUCT(--(BM27:BM1509=BJ26),--(BL27:BL1509&lt;&gt;""),--ISNUMBER(SEARCH(" "&amp;BL27:BL1509&amp;" ",AP516)))&gt;0,BJ26,"")))))</f>
        <v/>
      </c>
      <c r="BL516" s="964" t="s">
        <v>2427</v>
      </c>
      <c r="BM516" s="964" t="s">
        <v>1597</v>
      </c>
      <c r="CM516" s="49">
        <v>1</v>
      </c>
    </row>
    <row r="517" spans="4:91" ht="30" customHeight="1">
      <c r="D517" s="674"/>
      <c r="E517" s="680"/>
      <c r="F517" s="681"/>
      <c r="G517" s="680"/>
      <c r="H517" s="682"/>
      <c r="I517" s="891"/>
      <c r="J517" s="892"/>
      <c r="K517" s="745"/>
      <c r="L517" s="893"/>
      <c r="M517" s="894"/>
      <c r="N517" s="895"/>
      <c r="O517" s="896"/>
      <c r="P517" s="137"/>
      <c r="Q517" s="897"/>
      <c r="R517" s="751"/>
      <c r="S517" s="898"/>
      <c r="T517" s="753"/>
      <c r="U517" s="899"/>
      <c r="V517" s="900"/>
      <c r="W517" s="756"/>
      <c r="X517" s="764"/>
      <c r="AB517" s="65"/>
      <c r="AC517" s="984" t="str">
        <f t="shared" si="100"/>
        <v/>
      </c>
      <c r="AD517" s="982"/>
      <c r="AF517" s="963" t="str">
        <f>IF(AG517="","",COUNTIF(AG27:AG517,"&lt;&gt;"))</f>
        <v/>
      </c>
      <c r="AG517" s="958" t="str" cm="1">
        <f t="array" ref="AG517">IF(AK517="","",IF(LEN(AK517)&lt;=MAX(10,AF22),AK517,IFERROR(LEFT(AK517,LOOKUP(2,1/(MID(AK517,ROW(10:509),1)=" ")/(ROW(10:509)&lt;=MAX(10,AF22)),ROW(10:509))-1),LEFT(AK517,MAX(10,AF22)))))</f>
        <v/>
      </c>
      <c r="AH517" s="963" t="str">
        <f t="shared" si="101"/>
        <v/>
      </c>
      <c r="AI517" s="963" t="str">
        <f t="shared" si="102"/>
        <v/>
      </c>
      <c r="AJ517" s="964" t="str">
        <f>IF(AL516&lt;&gt;"",AJ516,IF(AJ516&lt;MAX(Z27:Z326),AJ516+1,""))</f>
        <v/>
      </c>
      <c r="AK517" s="965" t="str">
        <f>IF(AJ517="","",IF(AL516&lt;&gt;"",AL516,INDEX(AD27:AD326,MATCH(AJ517,Z27:Z326,0))))</f>
        <v/>
      </c>
      <c r="AL517" s="965" t="str">
        <f t="shared" si="103"/>
        <v/>
      </c>
      <c r="AM517" s="966" t="str">
        <f t="shared" si="104"/>
        <v/>
      </c>
      <c r="AN517" s="967" t="str">
        <f t="shared" si="105"/>
        <v/>
      </c>
      <c r="AO517" s="967" t="str">
        <f t="shared" si="106"/>
        <v/>
      </c>
      <c r="AP517" s="966" t="str">
        <f t="shared" si="107"/>
        <v/>
      </c>
      <c r="AQ517" s="967" t="str">
        <f>IF(AM517="","",IF(COUNTIF(BO27:BO309,TRIM(AP517))&gt;0,"EXCLUSION EXACTE",""))</f>
        <v/>
      </c>
      <c r="AR517" s="967" t="str" cm="1">
        <f t="array" ref="AR517">IF(AM517="","",IF(SUMPRODUCT(--(BO27:BO309&lt;&gt;""),--ISNUMBER(SEARCH(" "&amp;BO27:BO309&amp;" ",AP517)))&gt;0,"BLOQUE MOLLUSQUES",""))</f>
        <v/>
      </c>
      <c r="AS517" s="967" t="str" cm="1">
        <f t="array" ref="AS517">IF(AM517="","",IF(SUMPRODUCT(--(BS27:BS309&lt;&gt;""),--ISNUMBER(SEARCH(" "&amp;BS27:BS309&amp;" ",AP517)))&gt;0,"FORCE MOLLUSQUES",""))</f>
        <v/>
      </c>
      <c r="AT517" s="966" t="str">
        <f t="shared" si="108"/>
        <v/>
      </c>
      <c r="AU517" s="966" t="str">
        <f t="shared" si="110"/>
        <v/>
      </c>
      <c r="AV517" s="967" t="str">
        <f t="shared" si="109"/>
        <v/>
      </c>
      <c r="AW517" s="967" t="str" cm="1">
        <f t="array" ref="AW517">IF(AM517="","",IF(AQ517&lt;&gt;"","",IF(SUMPRODUCT(--(BM27:BM1509=AW26),--(BL27:BL1509&lt;&gt;""),--ISNUMBER(SEARCH(" "&amp;BL27:BL1509&amp;" ",AP517)))&gt;0,AW26,"")))</f>
        <v/>
      </c>
      <c r="AX517" s="967" t="str" cm="1">
        <f t="array" ref="AX517">IF(AM517="","",IF(AQ517&lt;&gt;"","",IF(SUMPRODUCT(--(BM27:BM1509=AX26),--(BL27:BL1509&lt;&gt;""),--ISNUMBER(SEARCH(" "&amp;BL27:BL1509&amp;" ",AP517)))&gt;0,AX26,"")))</f>
        <v/>
      </c>
      <c r="AY517" s="967" t="str" cm="1">
        <f t="array" ref="AY517">IF(AM517="","",IF(AQ517&lt;&gt;"","",IF(SUMPRODUCT(--(BM27:BM1509=AY26),--(BL27:BL1509&lt;&gt;""),--ISNUMBER(SEARCH(" "&amp;BL27:BL1509&amp;" ",AP517)))&gt;0,AY26,"")))</f>
        <v/>
      </c>
      <c r="AZ517" s="967" t="str" cm="1">
        <f t="array" ref="AZ517">IF(AM517="","",IF(AQ517&lt;&gt;"","",IF(SUMPRODUCT(--(BM27:BM1509=AZ26),--(BL27:BL1509&lt;&gt;""),--ISNUMBER(SEARCH(" "&amp;BL27:BL1509&amp;" ",AP517)))&gt;0,AZ26,"")))</f>
        <v/>
      </c>
      <c r="BA517" s="967" t="str" cm="1">
        <f t="array" ref="BA517">IF(AM517="","",IF(AQ517&lt;&gt;"","",IF(SUMPRODUCT(--(BM27:BM1509=BA26),--(BL27:BL1509&lt;&gt;""),--ISNUMBER(SEARCH(" "&amp;BL27:BL1509&amp;" ",AP517)))&gt;0,BA26,"")))</f>
        <v/>
      </c>
      <c r="BB517" s="967" t="str" cm="1">
        <f t="array" ref="BB517">IF(AM517="","",IF(AQ517&lt;&gt;"","",IF(SUMPRODUCT(--(BM27:BM1509=BB26),--(BL27:BL1509&lt;&gt;""),--ISNUMBER(SEARCH(" "&amp;BL27:BL1509&amp;" ",AP517)))&gt;0,BB26,"")))</f>
        <v/>
      </c>
      <c r="BC517" s="967" t="str" cm="1">
        <f t="array" ref="BC517">IF(AM517="","",IF(AQ517&lt;&gt;"","",IF(SUMPRODUCT(--(BM27:BM1509=BC26),--(BL27:BL1509&lt;&gt;""),--ISNUMBER(SEARCH(" "&amp;BL27:BL1509&amp;" ",AP517)))&gt;0,BC26,"")))</f>
        <v/>
      </c>
      <c r="BD517" s="967" t="str" cm="1">
        <f t="array" ref="BD517">IF(AM517="","",IF(AQ517&lt;&gt;"","",IF(SUMPRODUCT(--(BM27:BM1509=BD26),--(BL27:BL1509&lt;&gt;""),--ISNUMBER(SEARCH(" "&amp;BL27:BL1509&amp;" ",AP517)))&gt;0,BD26,"")))</f>
        <v/>
      </c>
      <c r="BE517" s="967" t="str" cm="1">
        <f t="array" ref="BE517">IF(AM517="","",IF(AQ517&lt;&gt;"","",IF(SUMPRODUCT(--(BM27:BM1509=BE26),--(BL27:BL1509&lt;&gt;""),--ISNUMBER(SEARCH(" "&amp;BL27:BL1509&amp;" ",AP517)))&gt;0,BE26,"")))</f>
        <v/>
      </c>
      <c r="BF517" s="967" t="str" cm="1">
        <f t="array" ref="BF517">IF(AM517="","",IF(AQ517&lt;&gt;"","",IF(SUMPRODUCT(--(BM27:BM1509=BF26),--(BL27:BL1509&lt;&gt;""),--ISNUMBER(SEARCH(" "&amp;BL27:BL1509&amp;" ",AP517)))&gt;0,BF26,"")))</f>
        <v/>
      </c>
      <c r="BG517" s="967" t="str" cm="1">
        <f t="array" ref="BG517">IF(AM517="","",IF(AQ517&lt;&gt;"","",IF(SUMPRODUCT(--(BM27:BM1509=BG26),--(BL27:BL1509&lt;&gt;""),--ISNUMBER(SEARCH(" "&amp;BL27:BL1509&amp;" ",AP517)))&gt;0,BG26,"")))</f>
        <v/>
      </c>
      <c r="BH517" s="967" t="str" cm="1">
        <f t="array" ref="BH517">IF(AM517="","",IF(AQ517&lt;&gt;"","",IF(SUMPRODUCT(--(BM27:BM1509=BH26),--(BL27:BL1509&lt;&gt;""),--ISNUMBER(SEARCH(" "&amp;BL27:BL1509&amp;" ",AP517)))&gt;0,BH26,"")))</f>
        <v/>
      </c>
      <c r="BI517" s="967" t="str" cm="1">
        <f t="array" ref="BI517">IF(AM517="","",IF(AQ517&lt;&gt;"","",IF(SUMPRODUCT(--(BM27:BM1509=BI26),--(BL27:BL1509&lt;&gt;""),--ISNUMBER(SEARCH(" "&amp;BL27:BL1509&amp;" ",AP517)))&gt;0,BI26,"")))</f>
        <v/>
      </c>
      <c r="BJ517" s="967" t="str" cm="1">
        <f t="array" ref="BJ517">IF(AM517="","",IF(AS517&lt;&gt;"",BJ26,IF(AR517&lt;&gt;"","",IF(AQ517&lt;&gt;"","",IF(SUMPRODUCT(--(BM27:BM1509=BJ26),--(BL27:BL1509&lt;&gt;""),--ISNUMBER(SEARCH(" "&amp;BL27:BL1509&amp;" ",AP517)))&gt;0,BJ26,"")))))</f>
        <v/>
      </c>
      <c r="BL517" s="968" t="s">
        <v>2169</v>
      </c>
      <c r="BM517" s="968" t="s">
        <v>1597</v>
      </c>
      <c r="CM517" s="49">
        <v>1</v>
      </c>
    </row>
    <row r="518" spans="4:91" ht="30" customHeight="1">
      <c r="D518" s="674"/>
      <c r="E518" s="680"/>
      <c r="F518" s="681"/>
      <c r="G518" s="680"/>
      <c r="H518" s="682"/>
      <c r="I518" s="891"/>
      <c r="J518" s="892"/>
      <c r="K518" s="745"/>
      <c r="L518" s="893"/>
      <c r="M518" s="894"/>
      <c r="N518" s="895"/>
      <c r="O518" s="896"/>
      <c r="P518" s="137"/>
      <c r="Q518" s="897"/>
      <c r="R518" s="751"/>
      <c r="S518" s="898"/>
      <c r="T518" s="753"/>
      <c r="U518" s="899"/>
      <c r="V518" s="900"/>
      <c r="W518" s="756"/>
      <c r="X518" s="764"/>
      <c r="AB518" s="65"/>
      <c r="AC518" s="984" t="str">
        <f t="shared" si="100"/>
        <v/>
      </c>
      <c r="AD518" s="982"/>
      <c r="AF518" s="964" t="str">
        <f>IF(AG518="","",COUNTIF(AG27:AG518,"&lt;&gt;"))</f>
        <v/>
      </c>
      <c r="AG518" s="965" t="str" cm="1">
        <f t="array" ref="AG518">IF(AK518="","",IF(LEN(AK518)&lt;=MAX(10,AF22),AK518,IFERROR(LEFT(AK518,LOOKUP(2,1/(MID(AK518,ROW(10:509),1)=" ")/(ROW(10:509)&lt;=MAX(10,AF22)),ROW(10:509))-1),LEFT(AK518,MAX(10,AF22)))))</f>
        <v/>
      </c>
      <c r="AH518" s="964" t="str">
        <f t="shared" si="101"/>
        <v/>
      </c>
      <c r="AI518" s="964" t="str">
        <f t="shared" si="102"/>
        <v/>
      </c>
      <c r="AJ518" s="964" t="str">
        <f>IF(AL517&lt;&gt;"",AJ517,IF(AJ517&lt;MAX(Z27:Z326),AJ517+1,""))</f>
        <v/>
      </c>
      <c r="AK518" s="965" t="str">
        <f>IF(AJ518="","",IF(AL517&lt;&gt;"",AL517,INDEX(AD27:AD326,MATCH(AJ518,Z27:Z326,0))))</f>
        <v/>
      </c>
      <c r="AL518" s="965" t="str">
        <f t="shared" si="103"/>
        <v/>
      </c>
      <c r="AM518" s="965" t="str">
        <f t="shared" si="104"/>
        <v/>
      </c>
      <c r="AN518" s="964" t="str">
        <f t="shared" si="105"/>
        <v/>
      </c>
      <c r="AO518" s="964" t="str">
        <f t="shared" si="106"/>
        <v/>
      </c>
      <c r="AP518" s="965" t="str">
        <f t="shared" si="107"/>
        <v/>
      </c>
      <c r="AQ518" s="964" t="str">
        <f>IF(AM518="","",IF(COUNTIF(BO27:BO309,TRIM(AP518))&gt;0,"EXCLUSION EXACTE",""))</f>
        <v/>
      </c>
      <c r="AR518" s="964" t="str" cm="1">
        <f t="array" ref="AR518">IF(AM518="","",IF(SUMPRODUCT(--(BO27:BO309&lt;&gt;""),--ISNUMBER(SEARCH(" "&amp;BO27:BO309&amp;" ",AP518)))&gt;0,"BLOQUE MOLLUSQUES",""))</f>
        <v/>
      </c>
      <c r="AS518" s="964" t="str" cm="1">
        <f t="array" ref="AS518">IF(AM518="","",IF(SUMPRODUCT(--(BS27:BS309&lt;&gt;""),--ISNUMBER(SEARCH(" "&amp;BS27:BS309&amp;" ",AP518)))&gt;0,"FORCE MOLLUSQUES",""))</f>
        <v/>
      </c>
      <c r="AT518" s="965" t="str">
        <f t="shared" si="108"/>
        <v/>
      </c>
      <c r="AU518" s="965" t="str">
        <f t="shared" si="110"/>
        <v/>
      </c>
      <c r="AV518" s="964" t="str">
        <f t="shared" si="109"/>
        <v/>
      </c>
      <c r="AW518" s="964" t="str" cm="1">
        <f t="array" ref="AW518">IF(AM518="","",IF(AQ518&lt;&gt;"","",IF(SUMPRODUCT(--(BM27:BM1509=AW26),--(BL27:BL1509&lt;&gt;""),--ISNUMBER(SEARCH(" "&amp;BL27:BL1509&amp;" ",AP518)))&gt;0,AW26,"")))</f>
        <v/>
      </c>
      <c r="AX518" s="964" t="str" cm="1">
        <f t="array" ref="AX518">IF(AM518="","",IF(AQ518&lt;&gt;"","",IF(SUMPRODUCT(--(BM27:BM1509=AX26),--(BL27:BL1509&lt;&gt;""),--ISNUMBER(SEARCH(" "&amp;BL27:BL1509&amp;" ",AP518)))&gt;0,AX26,"")))</f>
        <v/>
      </c>
      <c r="AY518" s="964" t="str" cm="1">
        <f t="array" ref="AY518">IF(AM518="","",IF(AQ518&lt;&gt;"","",IF(SUMPRODUCT(--(BM27:BM1509=AY26),--(BL27:BL1509&lt;&gt;""),--ISNUMBER(SEARCH(" "&amp;BL27:BL1509&amp;" ",AP518)))&gt;0,AY26,"")))</f>
        <v/>
      </c>
      <c r="AZ518" s="964" t="str" cm="1">
        <f t="array" ref="AZ518">IF(AM518="","",IF(AQ518&lt;&gt;"","",IF(SUMPRODUCT(--(BM27:BM1509=AZ26),--(BL27:BL1509&lt;&gt;""),--ISNUMBER(SEARCH(" "&amp;BL27:BL1509&amp;" ",AP518)))&gt;0,AZ26,"")))</f>
        <v/>
      </c>
      <c r="BA518" s="964" t="str" cm="1">
        <f t="array" ref="BA518">IF(AM518="","",IF(AQ518&lt;&gt;"","",IF(SUMPRODUCT(--(BM27:BM1509=BA26),--(BL27:BL1509&lt;&gt;""),--ISNUMBER(SEARCH(" "&amp;BL27:BL1509&amp;" ",AP518)))&gt;0,BA26,"")))</f>
        <v/>
      </c>
      <c r="BB518" s="964" t="str" cm="1">
        <f t="array" ref="BB518">IF(AM518="","",IF(AQ518&lt;&gt;"","",IF(SUMPRODUCT(--(BM27:BM1509=BB26),--(BL27:BL1509&lt;&gt;""),--ISNUMBER(SEARCH(" "&amp;BL27:BL1509&amp;" ",AP518)))&gt;0,BB26,"")))</f>
        <v/>
      </c>
      <c r="BC518" s="964" t="str" cm="1">
        <f t="array" ref="BC518">IF(AM518="","",IF(AQ518&lt;&gt;"","",IF(SUMPRODUCT(--(BM27:BM1509=BC26),--(BL27:BL1509&lt;&gt;""),--ISNUMBER(SEARCH(" "&amp;BL27:BL1509&amp;" ",AP518)))&gt;0,BC26,"")))</f>
        <v/>
      </c>
      <c r="BD518" s="964" t="str" cm="1">
        <f t="array" ref="BD518">IF(AM518="","",IF(AQ518&lt;&gt;"","",IF(SUMPRODUCT(--(BM27:BM1509=BD26),--(BL27:BL1509&lt;&gt;""),--ISNUMBER(SEARCH(" "&amp;BL27:BL1509&amp;" ",AP518)))&gt;0,BD26,"")))</f>
        <v/>
      </c>
      <c r="BE518" s="964" t="str" cm="1">
        <f t="array" ref="BE518">IF(AM518="","",IF(AQ518&lt;&gt;"","",IF(SUMPRODUCT(--(BM27:BM1509=BE26),--(BL27:BL1509&lt;&gt;""),--ISNUMBER(SEARCH(" "&amp;BL27:BL1509&amp;" ",AP518)))&gt;0,BE26,"")))</f>
        <v/>
      </c>
      <c r="BF518" s="964" t="str" cm="1">
        <f t="array" ref="BF518">IF(AM518="","",IF(AQ518&lt;&gt;"","",IF(SUMPRODUCT(--(BM27:BM1509=BF26),--(BL27:BL1509&lt;&gt;""),--ISNUMBER(SEARCH(" "&amp;BL27:BL1509&amp;" ",AP518)))&gt;0,BF26,"")))</f>
        <v/>
      </c>
      <c r="BG518" s="964" t="str" cm="1">
        <f t="array" ref="BG518">IF(AM518="","",IF(AQ518&lt;&gt;"","",IF(SUMPRODUCT(--(BM27:BM1509=BG26),--(BL27:BL1509&lt;&gt;""),--ISNUMBER(SEARCH(" "&amp;BL27:BL1509&amp;" ",AP518)))&gt;0,BG26,"")))</f>
        <v/>
      </c>
      <c r="BH518" s="964" t="str" cm="1">
        <f t="array" ref="BH518">IF(AM518="","",IF(AQ518&lt;&gt;"","",IF(SUMPRODUCT(--(BM27:BM1509=BH26),--(BL27:BL1509&lt;&gt;""),--ISNUMBER(SEARCH(" "&amp;BL27:BL1509&amp;" ",AP518)))&gt;0,BH26,"")))</f>
        <v/>
      </c>
      <c r="BI518" s="964" t="str" cm="1">
        <f t="array" ref="BI518">IF(AM518="","",IF(AQ518&lt;&gt;"","",IF(SUMPRODUCT(--(BM27:BM1509=BI26),--(BL27:BL1509&lt;&gt;""),--ISNUMBER(SEARCH(" "&amp;BL27:BL1509&amp;" ",AP518)))&gt;0,BI26,"")))</f>
        <v/>
      </c>
      <c r="BJ518" s="964" t="str" cm="1">
        <f t="array" ref="BJ518">IF(AM518="","",IF(AS518&lt;&gt;"",BJ26,IF(AR518&lt;&gt;"","",IF(AQ518&lt;&gt;"","",IF(SUMPRODUCT(--(BM27:BM1509=BJ26),--(BL27:BL1509&lt;&gt;""),--ISNUMBER(SEARCH(" "&amp;BL27:BL1509&amp;" ",AP518)))&gt;0,BJ26,"")))))</f>
        <v/>
      </c>
      <c r="BL518" s="964" t="s">
        <v>2256</v>
      </c>
      <c r="BM518" s="964" t="s">
        <v>1597</v>
      </c>
      <c r="CM518" s="49">
        <v>1</v>
      </c>
    </row>
    <row r="519" spans="4:91" ht="30" customHeight="1">
      <c r="D519" s="674"/>
      <c r="E519" s="680"/>
      <c r="F519" s="681"/>
      <c r="G519" s="680"/>
      <c r="H519" s="682"/>
      <c r="I519" s="891"/>
      <c r="J519" s="892"/>
      <c r="K519" s="745"/>
      <c r="L519" s="893"/>
      <c r="M519" s="894"/>
      <c r="N519" s="895"/>
      <c r="O519" s="896"/>
      <c r="P519" s="137"/>
      <c r="Q519" s="897"/>
      <c r="R519" s="751"/>
      <c r="S519" s="898"/>
      <c r="T519" s="753"/>
      <c r="U519" s="899"/>
      <c r="V519" s="900"/>
      <c r="W519" s="756"/>
      <c r="X519" s="764"/>
      <c r="AB519" s="65"/>
      <c r="AC519" s="984" t="str">
        <f t="shared" si="100"/>
        <v/>
      </c>
      <c r="AD519" s="982"/>
      <c r="AF519" s="963" t="str">
        <f>IF(AG519="","",COUNTIF(AG27:AG519,"&lt;&gt;"))</f>
        <v/>
      </c>
      <c r="AG519" s="958" t="str" cm="1">
        <f t="array" ref="AG519">IF(AK519="","",IF(LEN(AK519)&lt;=MAX(10,AF22),AK519,IFERROR(LEFT(AK519,LOOKUP(2,1/(MID(AK519,ROW(10:509),1)=" ")/(ROW(10:509)&lt;=MAX(10,AF22)),ROW(10:509))-1),LEFT(AK519,MAX(10,AF22)))))</f>
        <v/>
      </c>
      <c r="AH519" s="963" t="str">
        <f t="shared" si="101"/>
        <v/>
      </c>
      <c r="AI519" s="963" t="str">
        <f t="shared" si="102"/>
        <v/>
      </c>
      <c r="AJ519" s="964" t="str">
        <f>IF(AL518&lt;&gt;"",AJ518,IF(AJ518&lt;MAX(Z27:Z326),AJ518+1,""))</f>
        <v/>
      </c>
      <c r="AK519" s="965" t="str">
        <f>IF(AJ519="","",IF(AL518&lt;&gt;"",AL518,INDEX(AD27:AD326,MATCH(AJ519,Z27:Z326,0))))</f>
        <v/>
      </c>
      <c r="AL519" s="965" t="str">
        <f t="shared" si="103"/>
        <v/>
      </c>
      <c r="AM519" s="966" t="str">
        <f t="shared" si="104"/>
        <v/>
      </c>
      <c r="AN519" s="967" t="str">
        <f t="shared" si="105"/>
        <v/>
      </c>
      <c r="AO519" s="967" t="str">
        <f t="shared" si="106"/>
        <v/>
      </c>
      <c r="AP519" s="966" t="str">
        <f t="shared" si="107"/>
        <v/>
      </c>
      <c r="AQ519" s="967" t="str">
        <f>IF(AM519="","",IF(COUNTIF(BO27:BO309,TRIM(AP519))&gt;0,"EXCLUSION EXACTE",""))</f>
        <v/>
      </c>
      <c r="AR519" s="967" t="str" cm="1">
        <f t="array" ref="AR519">IF(AM519="","",IF(SUMPRODUCT(--(BO27:BO309&lt;&gt;""),--ISNUMBER(SEARCH(" "&amp;BO27:BO309&amp;" ",AP519)))&gt;0,"BLOQUE MOLLUSQUES",""))</f>
        <v/>
      </c>
      <c r="AS519" s="967" t="str" cm="1">
        <f t="array" ref="AS519">IF(AM519="","",IF(SUMPRODUCT(--(BS27:BS309&lt;&gt;""),--ISNUMBER(SEARCH(" "&amp;BS27:BS309&amp;" ",AP519)))&gt;0,"FORCE MOLLUSQUES",""))</f>
        <v/>
      </c>
      <c r="AT519" s="966" t="str">
        <f t="shared" si="108"/>
        <v/>
      </c>
      <c r="AU519" s="966" t="str">
        <f t="shared" si="110"/>
        <v/>
      </c>
      <c r="AV519" s="967" t="str">
        <f t="shared" si="109"/>
        <v/>
      </c>
      <c r="AW519" s="967" t="str" cm="1">
        <f t="array" ref="AW519">IF(AM519="","",IF(AQ519&lt;&gt;"","",IF(SUMPRODUCT(--(BM27:BM1509=AW26),--(BL27:BL1509&lt;&gt;""),--ISNUMBER(SEARCH(" "&amp;BL27:BL1509&amp;" ",AP519)))&gt;0,AW26,"")))</f>
        <v/>
      </c>
      <c r="AX519" s="967" t="str" cm="1">
        <f t="array" ref="AX519">IF(AM519="","",IF(AQ519&lt;&gt;"","",IF(SUMPRODUCT(--(BM27:BM1509=AX26),--(BL27:BL1509&lt;&gt;""),--ISNUMBER(SEARCH(" "&amp;BL27:BL1509&amp;" ",AP519)))&gt;0,AX26,"")))</f>
        <v/>
      </c>
      <c r="AY519" s="967" t="str" cm="1">
        <f t="array" ref="AY519">IF(AM519="","",IF(AQ519&lt;&gt;"","",IF(SUMPRODUCT(--(BM27:BM1509=AY26),--(BL27:BL1509&lt;&gt;""),--ISNUMBER(SEARCH(" "&amp;BL27:BL1509&amp;" ",AP519)))&gt;0,AY26,"")))</f>
        <v/>
      </c>
      <c r="AZ519" s="967" t="str" cm="1">
        <f t="array" ref="AZ519">IF(AM519="","",IF(AQ519&lt;&gt;"","",IF(SUMPRODUCT(--(BM27:BM1509=AZ26),--(BL27:BL1509&lt;&gt;""),--ISNUMBER(SEARCH(" "&amp;BL27:BL1509&amp;" ",AP519)))&gt;0,AZ26,"")))</f>
        <v/>
      </c>
      <c r="BA519" s="967" t="str" cm="1">
        <f t="array" ref="BA519">IF(AM519="","",IF(AQ519&lt;&gt;"","",IF(SUMPRODUCT(--(BM27:BM1509=BA26),--(BL27:BL1509&lt;&gt;""),--ISNUMBER(SEARCH(" "&amp;BL27:BL1509&amp;" ",AP519)))&gt;0,BA26,"")))</f>
        <v/>
      </c>
      <c r="BB519" s="967" t="str" cm="1">
        <f t="array" ref="BB519">IF(AM519="","",IF(AQ519&lt;&gt;"","",IF(SUMPRODUCT(--(BM27:BM1509=BB26),--(BL27:BL1509&lt;&gt;""),--ISNUMBER(SEARCH(" "&amp;BL27:BL1509&amp;" ",AP519)))&gt;0,BB26,"")))</f>
        <v/>
      </c>
      <c r="BC519" s="967" t="str" cm="1">
        <f t="array" ref="BC519">IF(AM519="","",IF(AQ519&lt;&gt;"","",IF(SUMPRODUCT(--(BM27:BM1509=BC26),--(BL27:BL1509&lt;&gt;""),--ISNUMBER(SEARCH(" "&amp;BL27:BL1509&amp;" ",AP519)))&gt;0,BC26,"")))</f>
        <v/>
      </c>
      <c r="BD519" s="967" t="str" cm="1">
        <f t="array" ref="BD519">IF(AM519="","",IF(AQ519&lt;&gt;"","",IF(SUMPRODUCT(--(BM27:BM1509=BD26),--(BL27:BL1509&lt;&gt;""),--ISNUMBER(SEARCH(" "&amp;BL27:BL1509&amp;" ",AP519)))&gt;0,BD26,"")))</f>
        <v/>
      </c>
      <c r="BE519" s="967" t="str" cm="1">
        <f t="array" ref="BE519">IF(AM519="","",IF(AQ519&lt;&gt;"","",IF(SUMPRODUCT(--(BM27:BM1509=BE26),--(BL27:BL1509&lt;&gt;""),--ISNUMBER(SEARCH(" "&amp;BL27:BL1509&amp;" ",AP519)))&gt;0,BE26,"")))</f>
        <v/>
      </c>
      <c r="BF519" s="967" t="str" cm="1">
        <f t="array" ref="BF519">IF(AM519="","",IF(AQ519&lt;&gt;"","",IF(SUMPRODUCT(--(BM27:BM1509=BF26),--(BL27:BL1509&lt;&gt;""),--ISNUMBER(SEARCH(" "&amp;BL27:BL1509&amp;" ",AP519)))&gt;0,BF26,"")))</f>
        <v/>
      </c>
      <c r="BG519" s="967" t="str" cm="1">
        <f t="array" ref="BG519">IF(AM519="","",IF(AQ519&lt;&gt;"","",IF(SUMPRODUCT(--(BM27:BM1509=BG26),--(BL27:BL1509&lt;&gt;""),--ISNUMBER(SEARCH(" "&amp;BL27:BL1509&amp;" ",AP519)))&gt;0,BG26,"")))</f>
        <v/>
      </c>
      <c r="BH519" s="967" t="str" cm="1">
        <f t="array" ref="BH519">IF(AM519="","",IF(AQ519&lt;&gt;"","",IF(SUMPRODUCT(--(BM27:BM1509=BH26),--(BL27:BL1509&lt;&gt;""),--ISNUMBER(SEARCH(" "&amp;BL27:BL1509&amp;" ",AP519)))&gt;0,BH26,"")))</f>
        <v/>
      </c>
      <c r="BI519" s="967" t="str" cm="1">
        <f t="array" ref="BI519">IF(AM519="","",IF(AQ519&lt;&gt;"","",IF(SUMPRODUCT(--(BM27:BM1509=BI26),--(BL27:BL1509&lt;&gt;""),--ISNUMBER(SEARCH(" "&amp;BL27:BL1509&amp;" ",AP519)))&gt;0,BI26,"")))</f>
        <v/>
      </c>
      <c r="BJ519" s="967" t="str" cm="1">
        <f t="array" ref="BJ519">IF(AM519="","",IF(AS519&lt;&gt;"",BJ26,IF(AR519&lt;&gt;"","",IF(AQ519&lt;&gt;"","",IF(SUMPRODUCT(--(BM27:BM1509=BJ26),--(BL27:BL1509&lt;&gt;""),--ISNUMBER(SEARCH(" "&amp;BL27:BL1509&amp;" ",AP519)))&gt;0,BJ26,"")))))</f>
        <v/>
      </c>
      <c r="BL519" s="968" t="s">
        <v>2257</v>
      </c>
      <c r="BM519" s="968" t="s">
        <v>1597</v>
      </c>
      <c r="CM519" s="49">
        <v>1</v>
      </c>
    </row>
    <row r="520" spans="4:91" ht="30" customHeight="1">
      <c r="D520" s="674"/>
      <c r="E520" s="680"/>
      <c r="F520" s="681"/>
      <c r="G520" s="680"/>
      <c r="H520" s="682"/>
      <c r="I520" s="891"/>
      <c r="J520" s="892"/>
      <c r="K520" s="745"/>
      <c r="L520" s="893"/>
      <c r="M520" s="894"/>
      <c r="N520" s="895"/>
      <c r="O520" s="896"/>
      <c r="P520" s="137"/>
      <c r="Q520" s="897"/>
      <c r="R520" s="751"/>
      <c r="S520" s="898"/>
      <c r="T520" s="753"/>
      <c r="U520" s="899"/>
      <c r="V520" s="900"/>
      <c r="W520" s="756"/>
      <c r="X520" s="764"/>
      <c r="AB520" s="65"/>
      <c r="AC520" s="984" t="str">
        <f t="shared" si="100"/>
        <v/>
      </c>
      <c r="AD520" s="982"/>
      <c r="AF520" s="964" t="str">
        <f>IF(AG520="","",COUNTIF(AG27:AG520,"&lt;&gt;"))</f>
        <v/>
      </c>
      <c r="AG520" s="965" t="str" cm="1">
        <f t="array" ref="AG520">IF(AK520="","",IF(LEN(AK520)&lt;=MAX(10,AF22),AK520,IFERROR(LEFT(AK520,LOOKUP(2,1/(MID(AK520,ROW(10:509),1)=" ")/(ROW(10:509)&lt;=MAX(10,AF22)),ROW(10:509))-1),LEFT(AK520,MAX(10,AF22)))))</f>
        <v/>
      </c>
      <c r="AH520" s="964" t="str">
        <f t="shared" si="101"/>
        <v/>
      </c>
      <c r="AI520" s="964" t="str">
        <f t="shared" si="102"/>
        <v/>
      </c>
      <c r="AJ520" s="964" t="str">
        <f>IF(AL519&lt;&gt;"",AJ519,IF(AJ519&lt;MAX(Z27:Z326),AJ519+1,""))</f>
        <v/>
      </c>
      <c r="AK520" s="965" t="str">
        <f>IF(AJ520="","",IF(AL519&lt;&gt;"",AL519,INDEX(AD27:AD326,MATCH(AJ520,Z27:Z326,0))))</f>
        <v/>
      </c>
      <c r="AL520" s="965" t="str">
        <f t="shared" si="103"/>
        <v/>
      </c>
      <c r="AM520" s="965" t="str">
        <f t="shared" si="104"/>
        <v/>
      </c>
      <c r="AN520" s="964" t="str">
        <f t="shared" si="105"/>
        <v/>
      </c>
      <c r="AO520" s="964" t="str">
        <f t="shared" si="106"/>
        <v/>
      </c>
      <c r="AP520" s="965" t="str">
        <f t="shared" si="107"/>
        <v/>
      </c>
      <c r="AQ520" s="964" t="str">
        <f>IF(AM520="","",IF(COUNTIF(BO27:BO309,TRIM(AP520))&gt;0,"EXCLUSION EXACTE",""))</f>
        <v/>
      </c>
      <c r="AR520" s="964" t="str" cm="1">
        <f t="array" ref="AR520">IF(AM520="","",IF(SUMPRODUCT(--(BO27:BO309&lt;&gt;""),--ISNUMBER(SEARCH(" "&amp;BO27:BO309&amp;" ",AP520)))&gt;0,"BLOQUE MOLLUSQUES",""))</f>
        <v/>
      </c>
      <c r="AS520" s="964" t="str" cm="1">
        <f t="array" ref="AS520">IF(AM520="","",IF(SUMPRODUCT(--(BS27:BS309&lt;&gt;""),--ISNUMBER(SEARCH(" "&amp;BS27:BS309&amp;" ",AP520)))&gt;0,"FORCE MOLLUSQUES",""))</f>
        <v/>
      </c>
      <c r="AT520" s="965" t="str">
        <f t="shared" si="108"/>
        <v/>
      </c>
      <c r="AU520" s="965" t="str">
        <f t="shared" si="110"/>
        <v/>
      </c>
      <c r="AV520" s="964" t="str">
        <f t="shared" si="109"/>
        <v/>
      </c>
      <c r="AW520" s="964" t="str" cm="1">
        <f t="array" ref="AW520">IF(AM520="","",IF(AQ520&lt;&gt;"","",IF(SUMPRODUCT(--(BM27:BM1509=AW26),--(BL27:BL1509&lt;&gt;""),--ISNUMBER(SEARCH(" "&amp;BL27:BL1509&amp;" ",AP520)))&gt;0,AW26,"")))</f>
        <v/>
      </c>
      <c r="AX520" s="964" t="str" cm="1">
        <f t="array" ref="AX520">IF(AM520="","",IF(AQ520&lt;&gt;"","",IF(SUMPRODUCT(--(BM27:BM1509=AX26),--(BL27:BL1509&lt;&gt;""),--ISNUMBER(SEARCH(" "&amp;BL27:BL1509&amp;" ",AP520)))&gt;0,AX26,"")))</f>
        <v/>
      </c>
      <c r="AY520" s="964" t="str" cm="1">
        <f t="array" ref="AY520">IF(AM520="","",IF(AQ520&lt;&gt;"","",IF(SUMPRODUCT(--(BM27:BM1509=AY26),--(BL27:BL1509&lt;&gt;""),--ISNUMBER(SEARCH(" "&amp;BL27:BL1509&amp;" ",AP520)))&gt;0,AY26,"")))</f>
        <v/>
      </c>
      <c r="AZ520" s="964" t="str" cm="1">
        <f t="array" ref="AZ520">IF(AM520="","",IF(AQ520&lt;&gt;"","",IF(SUMPRODUCT(--(BM27:BM1509=AZ26),--(BL27:BL1509&lt;&gt;""),--ISNUMBER(SEARCH(" "&amp;BL27:BL1509&amp;" ",AP520)))&gt;0,AZ26,"")))</f>
        <v/>
      </c>
      <c r="BA520" s="964" t="str" cm="1">
        <f t="array" ref="BA520">IF(AM520="","",IF(AQ520&lt;&gt;"","",IF(SUMPRODUCT(--(BM27:BM1509=BA26),--(BL27:BL1509&lt;&gt;""),--ISNUMBER(SEARCH(" "&amp;BL27:BL1509&amp;" ",AP520)))&gt;0,BA26,"")))</f>
        <v/>
      </c>
      <c r="BB520" s="964" t="str" cm="1">
        <f t="array" ref="BB520">IF(AM520="","",IF(AQ520&lt;&gt;"","",IF(SUMPRODUCT(--(BM27:BM1509=BB26),--(BL27:BL1509&lt;&gt;""),--ISNUMBER(SEARCH(" "&amp;BL27:BL1509&amp;" ",AP520)))&gt;0,BB26,"")))</f>
        <v/>
      </c>
      <c r="BC520" s="964" t="str" cm="1">
        <f t="array" ref="BC520">IF(AM520="","",IF(AQ520&lt;&gt;"","",IF(SUMPRODUCT(--(BM27:BM1509=BC26),--(BL27:BL1509&lt;&gt;""),--ISNUMBER(SEARCH(" "&amp;BL27:BL1509&amp;" ",AP520)))&gt;0,BC26,"")))</f>
        <v/>
      </c>
      <c r="BD520" s="964" t="str" cm="1">
        <f t="array" ref="BD520">IF(AM520="","",IF(AQ520&lt;&gt;"","",IF(SUMPRODUCT(--(BM27:BM1509=BD26),--(BL27:BL1509&lt;&gt;""),--ISNUMBER(SEARCH(" "&amp;BL27:BL1509&amp;" ",AP520)))&gt;0,BD26,"")))</f>
        <v/>
      </c>
      <c r="BE520" s="964" t="str" cm="1">
        <f t="array" ref="BE520">IF(AM520="","",IF(AQ520&lt;&gt;"","",IF(SUMPRODUCT(--(BM27:BM1509=BE26),--(BL27:BL1509&lt;&gt;""),--ISNUMBER(SEARCH(" "&amp;BL27:BL1509&amp;" ",AP520)))&gt;0,BE26,"")))</f>
        <v/>
      </c>
      <c r="BF520" s="964" t="str" cm="1">
        <f t="array" ref="BF520">IF(AM520="","",IF(AQ520&lt;&gt;"","",IF(SUMPRODUCT(--(BM27:BM1509=BF26),--(BL27:BL1509&lt;&gt;""),--ISNUMBER(SEARCH(" "&amp;BL27:BL1509&amp;" ",AP520)))&gt;0,BF26,"")))</f>
        <v/>
      </c>
      <c r="BG520" s="964" t="str" cm="1">
        <f t="array" ref="BG520">IF(AM520="","",IF(AQ520&lt;&gt;"","",IF(SUMPRODUCT(--(BM27:BM1509=BG26),--(BL27:BL1509&lt;&gt;""),--ISNUMBER(SEARCH(" "&amp;BL27:BL1509&amp;" ",AP520)))&gt;0,BG26,"")))</f>
        <v/>
      </c>
      <c r="BH520" s="964" t="str" cm="1">
        <f t="array" ref="BH520">IF(AM520="","",IF(AQ520&lt;&gt;"","",IF(SUMPRODUCT(--(BM27:BM1509=BH26),--(BL27:BL1509&lt;&gt;""),--ISNUMBER(SEARCH(" "&amp;BL27:BL1509&amp;" ",AP520)))&gt;0,BH26,"")))</f>
        <v/>
      </c>
      <c r="BI520" s="964" t="str" cm="1">
        <f t="array" ref="BI520">IF(AM520="","",IF(AQ520&lt;&gt;"","",IF(SUMPRODUCT(--(BM27:BM1509=BI26),--(BL27:BL1509&lt;&gt;""),--ISNUMBER(SEARCH(" "&amp;BL27:BL1509&amp;" ",AP520)))&gt;0,BI26,"")))</f>
        <v/>
      </c>
      <c r="BJ520" s="964" t="str" cm="1">
        <f t="array" ref="BJ520">IF(AM520="","",IF(AS520&lt;&gt;"",BJ26,IF(AR520&lt;&gt;"","",IF(AQ520&lt;&gt;"","",IF(SUMPRODUCT(--(BM27:BM1509=BJ26),--(BL27:BL1509&lt;&gt;""),--ISNUMBER(SEARCH(" "&amp;BL27:BL1509&amp;" ",AP520)))&gt;0,BJ26,"")))))</f>
        <v/>
      </c>
      <c r="BL520" s="964" t="s">
        <v>2258</v>
      </c>
      <c r="BM520" s="964" t="s">
        <v>1597</v>
      </c>
      <c r="CM520" s="49">
        <v>1</v>
      </c>
    </row>
    <row r="521" spans="4:91" ht="30" customHeight="1">
      <c r="D521" s="674"/>
      <c r="E521" s="680"/>
      <c r="F521" s="681"/>
      <c r="G521" s="680"/>
      <c r="H521" s="682"/>
      <c r="I521" s="891"/>
      <c r="J521" s="892"/>
      <c r="K521" s="745"/>
      <c r="L521" s="893"/>
      <c r="M521" s="894"/>
      <c r="N521" s="895"/>
      <c r="O521" s="896"/>
      <c r="P521" s="137"/>
      <c r="Q521" s="897"/>
      <c r="R521" s="751"/>
      <c r="S521" s="898"/>
      <c r="T521" s="753"/>
      <c r="U521" s="899"/>
      <c r="V521" s="900"/>
      <c r="W521" s="756"/>
      <c r="X521" s="764"/>
      <c r="AB521" s="65"/>
      <c r="AC521" s="984" t="str">
        <f t="shared" si="100"/>
        <v/>
      </c>
      <c r="AD521" s="982"/>
      <c r="AF521" s="963" t="str">
        <f>IF(AG521="","",COUNTIF(AG27:AG521,"&lt;&gt;"))</f>
        <v/>
      </c>
      <c r="AG521" s="958" t="str" cm="1">
        <f t="array" ref="AG521">IF(AK521="","",IF(LEN(AK521)&lt;=MAX(10,AF22),AK521,IFERROR(LEFT(AK521,LOOKUP(2,1/(MID(AK521,ROW(10:509),1)=" ")/(ROW(10:509)&lt;=MAX(10,AF22)),ROW(10:509))-1),LEFT(AK521,MAX(10,AF22)))))</f>
        <v/>
      </c>
      <c r="AH521" s="963" t="str">
        <f t="shared" si="101"/>
        <v/>
      </c>
      <c r="AI521" s="963" t="str">
        <f t="shared" si="102"/>
        <v/>
      </c>
      <c r="AJ521" s="964" t="str">
        <f>IF(AL520&lt;&gt;"",AJ520,IF(AJ520&lt;MAX(Z27:Z326),AJ520+1,""))</f>
        <v/>
      </c>
      <c r="AK521" s="965" t="str">
        <f>IF(AJ521="","",IF(AL520&lt;&gt;"",AL520,INDEX(AD27:AD326,MATCH(AJ521,Z27:Z326,0))))</f>
        <v/>
      </c>
      <c r="AL521" s="965" t="str">
        <f t="shared" si="103"/>
        <v/>
      </c>
      <c r="AM521" s="966" t="str">
        <f t="shared" si="104"/>
        <v/>
      </c>
      <c r="AN521" s="967" t="str">
        <f t="shared" si="105"/>
        <v/>
      </c>
      <c r="AO521" s="967" t="str">
        <f t="shared" si="106"/>
        <v/>
      </c>
      <c r="AP521" s="966" t="str">
        <f t="shared" si="107"/>
        <v/>
      </c>
      <c r="AQ521" s="967" t="str">
        <f>IF(AM521="","",IF(COUNTIF(BO27:BO309,TRIM(AP521))&gt;0,"EXCLUSION EXACTE",""))</f>
        <v/>
      </c>
      <c r="AR521" s="967" t="str" cm="1">
        <f t="array" ref="AR521">IF(AM521="","",IF(SUMPRODUCT(--(BO27:BO309&lt;&gt;""),--ISNUMBER(SEARCH(" "&amp;BO27:BO309&amp;" ",AP521)))&gt;0,"BLOQUE MOLLUSQUES",""))</f>
        <v/>
      </c>
      <c r="AS521" s="967" t="str" cm="1">
        <f t="array" ref="AS521">IF(AM521="","",IF(SUMPRODUCT(--(BS27:BS309&lt;&gt;""),--ISNUMBER(SEARCH(" "&amp;BS27:BS309&amp;" ",AP521)))&gt;0,"FORCE MOLLUSQUES",""))</f>
        <v/>
      </c>
      <c r="AT521" s="966" t="str">
        <f t="shared" si="108"/>
        <v/>
      </c>
      <c r="AU521" s="966" t="str">
        <f t="shared" si="110"/>
        <v/>
      </c>
      <c r="AV521" s="967" t="str">
        <f t="shared" si="109"/>
        <v/>
      </c>
      <c r="AW521" s="967" t="str" cm="1">
        <f t="array" ref="AW521">IF(AM521="","",IF(AQ521&lt;&gt;"","",IF(SUMPRODUCT(--(BM27:BM1509=AW26),--(BL27:BL1509&lt;&gt;""),--ISNUMBER(SEARCH(" "&amp;BL27:BL1509&amp;" ",AP521)))&gt;0,AW26,"")))</f>
        <v/>
      </c>
      <c r="AX521" s="967" t="str" cm="1">
        <f t="array" ref="AX521">IF(AM521="","",IF(AQ521&lt;&gt;"","",IF(SUMPRODUCT(--(BM27:BM1509=AX26),--(BL27:BL1509&lt;&gt;""),--ISNUMBER(SEARCH(" "&amp;BL27:BL1509&amp;" ",AP521)))&gt;0,AX26,"")))</f>
        <v/>
      </c>
      <c r="AY521" s="967" t="str" cm="1">
        <f t="array" ref="AY521">IF(AM521="","",IF(AQ521&lt;&gt;"","",IF(SUMPRODUCT(--(BM27:BM1509=AY26),--(BL27:BL1509&lt;&gt;""),--ISNUMBER(SEARCH(" "&amp;BL27:BL1509&amp;" ",AP521)))&gt;0,AY26,"")))</f>
        <v/>
      </c>
      <c r="AZ521" s="967" t="str" cm="1">
        <f t="array" ref="AZ521">IF(AM521="","",IF(AQ521&lt;&gt;"","",IF(SUMPRODUCT(--(BM27:BM1509=AZ26),--(BL27:BL1509&lt;&gt;""),--ISNUMBER(SEARCH(" "&amp;BL27:BL1509&amp;" ",AP521)))&gt;0,AZ26,"")))</f>
        <v/>
      </c>
      <c r="BA521" s="967" t="str" cm="1">
        <f t="array" ref="BA521">IF(AM521="","",IF(AQ521&lt;&gt;"","",IF(SUMPRODUCT(--(BM27:BM1509=BA26),--(BL27:BL1509&lt;&gt;""),--ISNUMBER(SEARCH(" "&amp;BL27:BL1509&amp;" ",AP521)))&gt;0,BA26,"")))</f>
        <v/>
      </c>
      <c r="BB521" s="967" t="str" cm="1">
        <f t="array" ref="BB521">IF(AM521="","",IF(AQ521&lt;&gt;"","",IF(SUMPRODUCT(--(BM27:BM1509=BB26),--(BL27:BL1509&lt;&gt;""),--ISNUMBER(SEARCH(" "&amp;BL27:BL1509&amp;" ",AP521)))&gt;0,BB26,"")))</f>
        <v/>
      </c>
      <c r="BC521" s="967" t="str" cm="1">
        <f t="array" ref="BC521">IF(AM521="","",IF(AQ521&lt;&gt;"","",IF(SUMPRODUCT(--(BM27:BM1509=BC26),--(BL27:BL1509&lt;&gt;""),--ISNUMBER(SEARCH(" "&amp;BL27:BL1509&amp;" ",AP521)))&gt;0,BC26,"")))</f>
        <v/>
      </c>
      <c r="BD521" s="967" t="str" cm="1">
        <f t="array" ref="BD521">IF(AM521="","",IF(AQ521&lt;&gt;"","",IF(SUMPRODUCT(--(BM27:BM1509=BD26),--(BL27:BL1509&lt;&gt;""),--ISNUMBER(SEARCH(" "&amp;BL27:BL1509&amp;" ",AP521)))&gt;0,BD26,"")))</f>
        <v/>
      </c>
      <c r="BE521" s="967" t="str" cm="1">
        <f t="array" ref="BE521">IF(AM521="","",IF(AQ521&lt;&gt;"","",IF(SUMPRODUCT(--(BM27:BM1509=BE26),--(BL27:BL1509&lt;&gt;""),--ISNUMBER(SEARCH(" "&amp;BL27:BL1509&amp;" ",AP521)))&gt;0,BE26,"")))</f>
        <v/>
      </c>
      <c r="BF521" s="967" t="str" cm="1">
        <f t="array" ref="BF521">IF(AM521="","",IF(AQ521&lt;&gt;"","",IF(SUMPRODUCT(--(BM27:BM1509=BF26),--(BL27:BL1509&lt;&gt;""),--ISNUMBER(SEARCH(" "&amp;BL27:BL1509&amp;" ",AP521)))&gt;0,BF26,"")))</f>
        <v/>
      </c>
      <c r="BG521" s="967" t="str" cm="1">
        <f t="array" ref="BG521">IF(AM521="","",IF(AQ521&lt;&gt;"","",IF(SUMPRODUCT(--(BM27:BM1509=BG26),--(BL27:BL1509&lt;&gt;""),--ISNUMBER(SEARCH(" "&amp;BL27:BL1509&amp;" ",AP521)))&gt;0,BG26,"")))</f>
        <v/>
      </c>
      <c r="BH521" s="967" t="str" cm="1">
        <f t="array" ref="BH521">IF(AM521="","",IF(AQ521&lt;&gt;"","",IF(SUMPRODUCT(--(BM27:BM1509=BH26),--(BL27:BL1509&lt;&gt;""),--ISNUMBER(SEARCH(" "&amp;BL27:BL1509&amp;" ",AP521)))&gt;0,BH26,"")))</f>
        <v/>
      </c>
      <c r="BI521" s="967" t="str" cm="1">
        <f t="array" ref="BI521">IF(AM521="","",IF(AQ521&lt;&gt;"","",IF(SUMPRODUCT(--(BM27:BM1509=BI26),--(BL27:BL1509&lt;&gt;""),--ISNUMBER(SEARCH(" "&amp;BL27:BL1509&amp;" ",AP521)))&gt;0,BI26,"")))</f>
        <v/>
      </c>
      <c r="BJ521" s="967" t="str" cm="1">
        <f t="array" ref="BJ521">IF(AM521="","",IF(AS521&lt;&gt;"",BJ26,IF(AR521&lt;&gt;"","",IF(AQ521&lt;&gt;"","",IF(SUMPRODUCT(--(BM27:BM1509=BJ26),--(BL27:BL1509&lt;&gt;""),--ISNUMBER(SEARCH(" "&amp;BL27:BL1509&amp;" ",AP521)))&gt;0,BJ26,"")))))</f>
        <v/>
      </c>
      <c r="BL521" s="968" t="s">
        <v>248</v>
      </c>
      <c r="BM521" s="968" t="s">
        <v>1597</v>
      </c>
      <c r="CM521" s="49">
        <v>1</v>
      </c>
    </row>
    <row r="522" spans="4:91" ht="30" customHeight="1">
      <c r="D522" s="674"/>
      <c r="E522" s="680"/>
      <c r="F522" s="681"/>
      <c r="G522" s="680"/>
      <c r="H522" s="682"/>
      <c r="I522" s="891"/>
      <c r="J522" s="892"/>
      <c r="K522" s="745"/>
      <c r="L522" s="893"/>
      <c r="M522" s="894"/>
      <c r="N522" s="895"/>
      <c r="O522" s="896"/>
      <c r="P522" s="137"/>
      <c r="Q522" s="897"/>
      <c r="R522" s="751"/>
      <c r="S522" s="898"/>
      <c r="T522" s="753"/>
      <c r="U522" s="899"/>
      <c r="V522" s="900"/>
      <c r="W522" s="756"/>
      <c r="X522" s="764"/>
      <c r="AB522" s="65"/>
      <c r="AC522" s="984" t="str">
        <f t="shared" si="100"/>
        <v/>
      </c>
      <c r="AD522" s="982"/>
      <c r="AF522" s="964" t="str">
        <f>IF(AG522="","",COUNTIF(AG27:AG522,"&lt;&gt;"))</f>
        <v/>
      </c>
      <c r="AG522" s="965" t="str" cm="1">
        <f t="array" ref="AG522">IF(AK522="","",IF(LEN(AK522)&lt;=MAX(10,AF22),AK522,IFERROR(LEFT(AK522,LOOKUP(2,1/(MID(AK522,ROW(10:509),1)=" ")/(ROW(10:509)&lt;=MAX(10,AF22)),ROW(10:509))-1),LEFT(AK522,MAX(10,AF22)))))</f>
        <v/>
      </c>
      <c r="AH522" s="964" t="str">
        <f t="shared" si="101"/>
        <v/>
      </c>
      <c r="AI522" s="964" t="str">
        <f t="shared" si="102"/>
        <v/>
      </c>
      <c r="AJ522" s="964" t="str">
        <f>IF(AL521&lt;&gt;"",AJ521,IF(AJ521&lt;MAX(Z27:Z326),AJ521+1,""))</f>
        <v/>
      </c>
      <c r="AK522" s="965" t="str">
        <f>IF(AJ522="","",IF(AL521&lt;&gt;"",AL521,INDEX(AD27:AD326,MATCH(AJ522,Z27:Z326,0))))</f>
        <v/>
      </c>
      <c r="AL522" s="965" t="str">
        <f t="shared" si="103"/>
        <v/>
      </c>
      <c r="AM522" s="965" t="str">
        <f t="shared" si="104"/>
        <v/>
      </c>
      <c r="AN522" s="964" t="str">
        <f t="shared" si="105"/>
        <v/>
      </c>
      <c r="AO522" s="964" t="str">
        <f t="shared" si="106"/>
        <v/>
      </c>
      <c r="AP522" s="965" t="str">
        <f t="shared" si="107"/>
        <v/>
      </c>
      <c r="AQ522" s="964" t="str">
        <f>IF(AM522="","",IF(COUNTIF(BO27:BO309,TRIM(AP522))&gt;0,"EXCLUSION EXACTE",""))</f>
        <v/>
      </c>
      <c r="AR522" s="964" t="str" cm="1">
        <f t="array" ref="AR522">IF(AM522="","",IF(SUMPRODUCT(--(BO27:BO309&lt;&gt;""),--ISNUMBER(SEARCH(" "&amp;BO27:BO309&amp;" ",AP522)))&gt;0,"BLOQUE MOLLUSQUES",""))</f>
        <v/>
      </c>
      <c r="AS522" s="964" t="str" cm="1">
        <f t="array" ref="AS522">IF(AM522="","",IF(SUMPRODUCT(--(BS27:BS309&lt;&gt;""),--ISNUMBER(SEARCH(" "&amp;BS27:BS309&amp;" ",AP522)))&gt;0,"FORCE MOLLUSQUES",""))</f>
        <v/>
      </c>
      <c r="AT522" s="965" t="str">
        <f t="shared" si="108"/>
        <v/>
      </c>
      <c r="AU522" s="965" t="str">
        <f t="shared" si="110"/>
        <v/>
      </c>
      <c r="AV522" s="964" t="str">
        <f t="shared" si="109"/>
        <v/>
      </c>
      <c r="AW522" s="964" t="str" cm="1">
        <f t="array" ref="AW522">IF(AM522="","",IF(AQ522&lt;&gt;"","",IF(SUMPRODUCT(--(BM27:BM1509=AW26),--(BL27:BL1509&lt;&gt;""),--ISNUMBER(SEARCH(" "&amp;BL27:BL1509&amp;" ",AP522)))&gt;0,AW26,"")))</f>
        <v/>
      </c>
      <c r="AX522" s="964" t="str" cm="1">
        <f t="array" ref="AX522">IF(AM522="","",IF(AQ522&lt;&gt;"","",IF(SUMPRODUCT(--(BM27:BM1509=AX26),--(BL27:BL1509&lt;&gt;""),--ISNUMBER(SEARCH(" "&amp;BL27:BL1509&amp;" ",AP522)))&gt;0,AX26,"")))</f>
        <v/>
      </c>
      <c r="AY522" s="964" t="str" cm="1">
        <f t="array" ref="AY522">IF(AM522="","",IF(AQ522&lt;&gt;"","",IF(SUMPRODUCT(--(BM27:BM1509=AY26),--(BL27:BL1509&lt;&gt;""),--ISNUMBER(SEARCH(" "&amp;BL27:BL1509&amp;" ",AP522)))&gt;0,AY26,"")))</f>
        <v/>
      </c>
      <c r="AZ522" s="964" t="str" cm="1">
        <f t="array" ref="AZ522">IF(AM522="","",IF(AQ522&lt;&gt;"","",IF(SUMPRODUCT(--(BM27:BM1509=AZ26),--(BL27:BL1509&lt;&gt;""),--ISNUMBER(SEARCH(" "&amp;BL27:BL1509&amp;" ",AP522)))&gt;0,AZ26,"")))</f>
        <v/>
      </c>
      <c r="BA522" s="964" t="str" cm="1">
        <f t="array" ref="BA522">IF(AM522="","",IF(AQ522&lt;&gt;"","",IF(SUMPRODUCT(--(BM27:BM1509=BA26),--(BL27:BL1509&lt;&gt;""),--ISNUMBER(SEARCH(" "&amp;BL27:BL1509&amp;" ",AP522)))&gt;0,BA26,"")))</f>
        <v/>
      </c>
      <c r="BB522" s="964" t="str" cm="1">
        <f t="array" ref="BB522">IF(AM522="","",IF(AQ522&lt;&gt;"","",IF(SUMPRODUCT(--(BM27:BM1509=BB26),--(BL27:BL1509&lt;&gt;""),--ISNUMBER(SEARCH(" "&amp;BL27:BL1509&amp;" ",AP522)))&gt;0,BB26,"")))</f>
        <v/>
      </c>
      <c r="BC522" s="964" t="str" cm="1">
        <f t="array" ref="BC522">IF(AM522="","",IF(AQ522&lt;&gt;"","",IF(SUMPRODUCT(--(BM27:BM1509=BC26),--(BL27:BL1509&lt;&gt;""),--ISNUMBER(SEARCH(" "&amp;BL27:BL1509&amp;" ",AP522)))&gt;0,BC26,"")))</f>
        <v/>
      </c>
      <c r="BD522" s="964" t="str" cm="1">
        <f t="array" ref="BD522">IF(AM522="","",IF(AQ522&lt;&gt;"","",IF(SUMPRODUCT(--(BM27:BM1509=BD26),--(BL27:BL1509&lt;&gt;""),--ISNUMBER(SEARCH(" "&amp;BL27:BL1509&amp;" ",AP522)))&gt;0,BD26,"")))</f>
        <v/>
      </c>
      <c r="BE522" s="964" t="str" cm="1">
        <f t="array" ref="BE522">IF(AM522="","",IF(AQ522&lt;&gt;"","",IF(SUMPRODUCT(--(BM27:BM1509=BE26),--(BL27:BL1509&lt;&gt;""),--ISNUMBER(SEARCH(" "&amp;BL27:BL1509&amp;" ",AP522)))&gt;0,BE26,"")))</f>
        <v/>
      </c>
      <c r="BF522" s="964" t="str" cm="1">
        <f t="array" ref="BF522">IF(AM522="","",IF(AQ522&lt;&gt;"","",IF(SUMPRODUCT(--(BM27:BM1509=BF26),--(BL27:BL1509&lt;&gt;""),--ISNUMBER(SEARCH(" "&amp;BL27:BL1509&amp;" ",AP522)))&gt;0,BF26,"")))</f>
        <v/>
      </c>
      <c r="BG522" s="964" t="str" cm="1">
        <f t="array" ref="BG522">IF(AM522="","",IF(AQ522&lt;&gt;"","",IF(SUMPRODUCT(--(BM27:BM1509=BG26),--(BL27:BL1509&lt;&gt;""),--ISNUMBER(SEARCH(" "&amp;BL27:BL1509&amp;" ",AP522)))&gt;0,BG26,"")))</f>
        <v/>
      </c>
      <c r="BH522" s="964" t="str" cm="1">
        <f t="array" ref="BH522">IF(AM522="","",IF(AQ522&lt;&gt;"","",IF(SUMPRODUCT(--(BM27:BM1509=BH26),--(BL27:BL1509&lt;&gt;""),--ISNUMBER(SEARCH(" "&amp;BL27:BL1509&amp;" ",AP522)))&gt;0,BH26,"")))</f>
        <v/>
      </c>
      <c r="BI522" s="964" t="str" cm="1">
        <f t="array" ref="BI522">IF(AM522="","",IF(AQ522&lt;&gt;"","",IF(SUMPRODUCT(--(BM27:BM1509=BI26),--(BL27:BL1509&lt;&gt;""),--ISNUMBER(SEARCH(" "&amp;BL27:BL1509&amp;" ",AP522)))&gt;0,BI26,"")))</f>
        <v/>
      </c>
      <c r="BJ522" s="964" t="str" cm="1">
        <f t="array" ref="BJ522">IF(AM522="","",IF(AS522&lt;&gt;"",BJ26,IF(AR522&lt;&gt;"","",IF(AQ522&lt;&gt;"","",IF(SUMPRODUCT(--(BM27:BM1509=BJ26),--(BL27:BL1509&lt;&gt;""),--ISNUMBER(SEARCH(" "&amp;BL27:BL1509&amp;" ",AP522)))&gt;0,BJ26,"")))))</f>
        <v/>
      </c>
      <c r="BL522" s="964" t="s">
        <v>2428</v>
      </c>
      <c r="BM522" s="964" t="s">
        <v>1597</v>
      </c>
      <c r="CM522" s="49">
        <v>1</v>
      </c>
    </row>
    <row r="523" spans="4:91" ht="30" customHeight="1">
      <c r="D523" s="674"/>
      <c r="E523" s="680"/>
      <c r="F523" s="681"/>
      <c r="G523" s="680"/>
      <c r="H523" s="682"/>
      <c r="I523" s="891"/>
      <c r="J523" s="892"/>
      <c r="K523" s="745"/>
      <c r="L523" s="893"/>
      <c r="M523" s="894"/>
      <c r="N523" s="895"/>
      <c r="O523" s="896"/>
      <c r="P523" s="137"/>
      <c r="Q523" s="897"/>
      <c r="R523" s="751"/>
      <c r="S523" s="898"/>
      <c r="T523" s="753"/>
      <c r="U523" s="899"/>
      <c r="V523" s="900"/>
      <c r="W523" s="756"/>
      <c r="X523" s="764"/>
      <c r="AB523" s="65"/>
      <c r="AC523" s="984" t="str">
        <f t="shared" si="100"/>
        <v/>
      </c>
      <c r="AD523" s="982"/>
      <c r="AF523" s="963" t="str">
        <f>IF(AG523="","",COUNTIF(AG27:AG523,"&lt;&gt;"))</f>
        <v/>
      </c>
      <c r="AG523" s="958" t="str" cm="1">
        <f t="array" ref="AG523">IF(AK523="","",IF(LEN(AK523)&lt;=MAX(10,AF22),AK523,IFERROR(LEFT(AK523,LOOKUP(2,1/(MID(AK523,ROW(10:509),1)=" ")/(ROW(10:509)&lt;=MAX(10,AF22)),ROW(10:509))-1),LEFT(AK523,MAX(10,AF22)))))</f>
        <v/>
      </c>
      <c r="AH523" s="963" t="str">
        <f t="shared" si="101"/>
        <v/>
      </c>
      <c r="AI523" s="963" t="str">
        <f t="shared" si="102"/>
        <v/>
      </c>
      <c r="AJ523" s="964" t="str">
        <f>IF(AL522&lt;&gt;"",AJ522,IF(AJ522&lt;MAX(Z27:Z326),AJ522+1,""))</f>
        <v/>
      </c>
      <c r="AK523" s="965" t="str">
        <f>IF(AJ523="","",IF(AL522&lt;&gt;"",AL522,INDEX(AD27:AD326,MATCH(AJ523,Z27:Z326,0))))</f>
        <v/>
      </c>
      <c r="AL523" s="965" t="str">
        <f t="shared" si="103"/>
        <v/>
      </c>
      <c r="AM523" s="966" t="str">
        <f t="shared" si="104"/>
        <v/>
      </c>
      <c r="AN523" s="967" t="str">
        <f t="shared" si="105"/>
        <v/>
      </c>
      <c r="AO523" s="967" t="str">
        <f t="shared" si="106"/>
        <v/>
      </c>
      <c r="AP523" s="966" t="str">
        <f t="shared" si="107"/>
        <v/>
      </c>
      <c r="AQ523" s="967" t="str">
        <f>IF(AM523="","",IF(COUNTIF(BO27:BO309,TRIM(AP523))&gt;0,"EXCLUSION EXACTE",""))</f>
        <v/>
      </c>
      <c r="AR523" s="967" t="str" cm="1">
        <f t="array" ref="AR523">IF(AM523="","",IF(SUMPRODUCT(--(BO27:BO309&lt;&gt;""),--ISNUMBER(SEARCH(" "&amp;BO27:BO309&amp;" ",AP523)))&gt;0,"BLOQUE MOLLUSQUES",""))</f>
        <v/>
      </c>
      <c r="AS523" s="967" t="str" cm="1">
        <f t="array" ref="AS523">IF(AM523="","",IF(SUMPRODUCT(--(BS27:BS309&lt;&gt;""),--ISNUMBER(SEARCH(" "&amp;BS27:BS309&amp;" ",AP523)))&gt;0,"FORCE MOLLUSQUES",""))</f>
        <v/>
      </c>
      <c r="AT523" s="966" t="str">
        <f t="shared" si="108"/>
        <v/>
      </c>
      <c r="AU523" s="966" t="str">
        <f t="shared" si="110"/>
        <v/>
      </c>
      <c r="AV523" s="967" t="str">
        <f t="shared" si="109"/>
        <v/>
      </c>
      <c r="AW523" s="967" t="str" cm="1">
        <f t="array" ref="AW523">IF(AM523="","",IF(AQ523&lt;&gt;"","",IF(SUMPRODUCT(--(BM27:BM1509=AW26),--(BL27:BL1509&lt;&gt;""),--ISNUMBER(SEARCH(" "&amp;BL27:BL1509&amp;" ",AP523)))&gt;0,AW26,"")))</f>
        <v/>
      </c>
      <c r="AX523" s="967" t="str" cm="1">
        <f t="array" ref="AX523">IF(AM523="","",IF(AQ523&lt;&gt;"","",IF(SUMPRODUCT(--(BM27:BM1509=AX26),--(BL27:BL1509&lt;&gt;""),--ISNUMBER(SEARCH(" "&amp;BL27:BL1509&amp;" ",AP523)))&gt;0,AX26,"")))</f>
        <v/>
      </c>
      <c r="AY523" s="967" t="str" cm="1">
        <f t="array" ref="AY523">IF(AM523="","",IF(AQ523&lt;&gt;"","",IF(SUMPRODUCT(--(BM27:BM1509=AY26),--(BL27:BL1509&lt;&gt;""),--ISNUMBER(SEARCH(" "&amp;BL27:BL1509&amp;" ",AP523)))&gt;0,AY26,"")))</f>
        <v/>
      </c>
      <c r="AZ523" s="967" t="str" cm="1">
        <f t="array" ref="AZ523">IF(AM523="","",IF(AQ523&lt;&gt;"","",IF(SUMPRODUCT(--(BM27:BM1509=AZ26),--(BL27:BL1509&lt;&gt;""),--ISNUMBER(SEARCH(" "&amp;BL27:BL1509&amp;" ",AP523)))&gt;0,AZ26,"")))</f>
        <v/>
      </c>
      <c r="BA523" s="967" t="str" cm="1">
        <f t="array" ref="BA523">IF(AM523="","",IF(AQ523&lt;&gt;"","",IF(SUMPRODUCT(--(BM27:BM1509=BA26),--(BL27:BL1509&lt;&gt;""),--ISNUMBER(SEARCH(" "&amp;BL27:BL1509&amp;" ",AP523)))&gt;0,BA26,"")))</f>
        <v/>
      </c>
      <c r="BB523" s="967" t="str" cm="1">
        <f t="array" ref="BB523">IF(AM523="","",IF(AQ523&lt;&gt;"","",IF(SUMPRODUCT(--(BM27:BM1509=BB26),--(BL27:BL1509&lt;&gt;""),--ISNUMBER(SEARCH(" "&amp;BL27:BL1509&amp;" ",AP523)))&gt;0,BB26,"")))</f>
        <v/>
      </c>
      <c r="BC523" s="967" t="str" cm="1">
        <f t="array" ref="BC523">IF(AM523="","",IF(AQ523&lt;&gt;"","",IF(SUMPRODUCT(--(BM27:BM1509=BC26),--(BL27:BL1509&lt;&gt;""),--ISNUMBER(SEARCH(" "&amp;BL27:BL1509&amp;" ",AP523)))&gt;0,BC26,"")))</f>
        <v/>
      </c>
      <c r="BD523" s="967" t="str" cm="1">
        <f t="array" ref="BD523">IF(AM523="","",IF(AQ523&lt;&gt;"","",IF(SUMPRODUCT(--(BM27:BM1509=BD26),--(BL27:BL1509&lt;&gt;""),--ISNUMBER(SEARCH(" "&amp;BL27:BL1509&amp;" ",AP523)))&gt;0,BD26,"")))</f>
        <v/>
      </c>
      <c r="BE523" s="967" t="str" cm="1">
        <f t="array" ref="BE523">IF(AM523="","",IF(AQ523&lt;&gt;"","",IF(SUMPRODUCT(--(BM27:BM1509=BE26),--(BL27:BL1509&lt;&gt;""),--ISNUMBER(SEARCH(" "&amp;BL27:BL1509&amp;" ",AP523)))&gt;0,BE26,"")))</f>
        <v/>
      </c>
      <c r="BF523" s="967" t="str" cm="1">
        <f t="array" ref="BF523">IF(AM523="","",IF(AQ523&lt;&gt;"","",IF(SUMPRODUCT(--(BM27:BM1509=BF26),--(BL27:BL1509&lt;&gt;""),--ISNUMBER(SEARCH(" "&amp;BL27:BL1509&amp;" ",AP523)))&gt;0,BF26,"")))</f>
        <v/>
      </c>
      <c r="BG523" s="967" t="str" cm="1">
        <f t="array" ref="BG523">IF(AM523="","",IF(AQ523&lt;&gt;"","",IF(SUMPRODUCT(--(BM27:BM1509=BG26),--(BL27:BL1509&lt;&gt;""),--ISNUMBER(SEARCH(" "&amp;BL27:BL1509&amp;" ",AP523)))&gt;0,BG26,"")))</f>
        <v/>
      </c>
      <c r="BH523" s="967" t="str" cm="1">
        <f t="array" ref="BH523">IF(AM523="","",IF(AQ523&lt;&gt;"","",IF(SUMPRODUCT(--(BM27:BM1509=BH26),--(BL27:BL1509&lt;&gt;""),--ISNUMBER(SEARCH(" "&amp;BL27:BL1509&amp;" ",AP523)))&gt;0,BH26,"")))</f>
        <v/>
      </c>
      <c r="BI523" s="967" t="str" cm="1">
        <f t="array" ref="BI523">IF(AM523="","",IF(AQ523&lt;&gt;"","",IF(SUMPRODUCT(--(BM27:BM1509=BI26),--(BL27:BL1509&lt;&gt;""),--ISNUMBER(SEARCH(" "&amp;BL27:BL1509&amp;" ",AP523)))&gt;0,BI26,"")))</f>
        <v/>
      </c>
      <c r="BJ523" s="967" t="str" cm="1">
        <f t="array" ref="BJ523">IF(AM523="","",IF(AS523&lt;&gt;"",BJ26,IF(AR523&lt;&gt;"","",IF(AQ523&lt;&gt;"","",IF(SUMPRODUCT(--(BM27:BM1509=BJ26),--(BL27:BL1509&lt;&gt;""),--ISNUMBER(SEARCH(" "&amp;BL27:BL1509&amp;" ",AP523)))&gt;0,BJ26,"")))))</f>
        <v/>
      </c>
      <c r="BL523" s="968" t="s">
        <v>2429</v>
      </c>
      <c r="BM523" s="968" t="s">
        <v>1597</v>
      </c>
      <c r="CM523" s="49">
        <v>1</v>
      </c>
    </row>
    <row r="524" spans="4:91" ht="30" customHeight="1">
      <c r="D524" s="674"/>
      <c r="E524" s="680"/>
      <c r="F524" s="681"/>
      <c r="G524" s="680"/>
      <c r="H524" s="682"/>
      <c r="I524" s="891"/>
      <c r="J524" s="892"/>
      <c r="K524" s="745"/>
      <c r="L524" s="893"/>
      <c r="M524" s="894"/>
      <c r="N524" s="895"/>
      <c r="O524" s="896"/>
      <c r="P524" s="137"/>
      <c r="Q524" s="897"/>
      <c r="R524" s="751"/>
      <c r="S524" s="898"/>
      <c r="T524" s="753"/>
      <c r="U524" s="899"/>
      <c r="V524" s="900"/>
      <c r="W524" s="756"/>
      <c r="X524" s="764"/>
      <c r="AB524" s="65"/>
      <c r="AC524" s="984" t="str">
        <f t="shared" si="100"/>
        <v/>
      </c>
      <c r="AD524" s="982"/>
      <c r="AF524" s="964" t="str">
        <f>IF(AG524="","",COUNTIF(AG27:AG524,"&lt;&gt;"))</f>
        <v/>
      </c>
      <c r="AG524" s="965" t="str" cm="1">
        <f t="array" ref="AG524">IF(AK524="","",IF(LEN(AK524)&lt;=MAX(10,AF22),AK524,IFERROR(LEFT(AK524,LOOKUP(2,1/(MID(AK524,ROW(10:509),1)=" ")/(ROW(10:509)&lt;=MAX(10,AF22)),ROW(10:509))-1),LEFT(AK524,MAX(10,AF22)))))</f>
        <v/>
      </c>
      <c r="AH524" s="964" t="str">
        <f t="shared" si="101"/>
        <v/>
      </c>
      <c r="AI524" s="964" t="str">
        <f t="shared" si="102"/>
        <v/>
      </c>
      <c r="AJ524" s="964" t="str">
        <f>IF(AL523&lt;&gt;"",AJ523,IF(AJ523&lt;MAX(Z27:Z326),AJ523+1,""))</f>
        <v/>
      </c>
      <c r="AK524" s="965" t="str">
        <f>IF(AJ524="","",IF(AL523&lt;&gt;"",AL523,INDEX(AD27:AD326,MATCH(AJ524,Z27:Z326,0))))</f>
        <v/>
      </c>
      <c r="AL524" s="965" t="str">
        <f t="shared" si="103"/>
        <v/>
      </c>
      <c r="AM524" s="965" t="str">
        <f t="shared" si="104"/>
        <v/>
      </c>
      <c r="AN524" s="964" t="str">
        <f t="shared" si="105"/>
        <v/>
      </c>
      <c r="AO524" s="964" t="str">
        <f t="shared" si="106"/>
        <v/>
      </c>
      <c r="AP524" s="965" t="str">
        <f t="shared" si="107"/>
        <v/>
      </c>
      <c r="AQ524" s="964" t="str">
        <f>IF(AM524="","",IF(COUNTIF(BO27:BO309,TRIM(AP524))&gt;0,"EXCLUSION EXACTE",""))</f>
        <v/>
      </c>
      <c r="AR524" s="964" t="str" cm="1">
        <f t="array" ref="AR524">IF(AM524="","",IF(SUMPRODUCT(--(BO27:BO309&lt;&gt;""),--ISNUMBER(SEARCH(" "&amp;BO27:BO309&amp;" ",AP524)))&gt;0,"BLOQUE MOLLUSQUES",""))</f>
        <v/>
      </c>
      <c r="AS524" s="964" t="str" cm="1">
        <f t="array" ref="AS524">IF(AM524="","",IF(SUMPRODUCT(--(BS27:BS309&lt;&gt;""),--ISNUMBER(SEARCH(" "&amp;BS27:BS309&amp;" ",AP524)))&gt;0,"FORCE MOLLUSQUES",""))</f>
        <v/>
      </c>
      <c r="AT524" s="965" t="str">
        <f t="shared" si="108"/>
        <v/>
      </c>
      <c r="AU524" s="965" t="str">
        <f t="shared" si="110"/>
        <v/>
      </c>
      <c r="AV524" s="964" t="str">
        <f t="shared" si="109"/>
        <v/>
      </c>
      <c r="AW524" s="964" t="str" cm="1">
        <f t="array" ref="AW524">IF(AM524="","",IF(AQ524&lt;&gt;"","",IF(SUMPRODUCT(--(BM27:BM1509=AW26),--(BL27:BL1509&lt;&gt;""),--ISNUMBER(SEARCH(" "&amp;BL27:BL1509&amp;" ",AP524)))&gt;0,AW26,"")))</f>
        <v/>
      </c>
      <c r="AX524" s="964" t="str" cm="1">
        <f t="array" ref="AX524">IF(AM524="","",IF(AQ524&lt;&gt;"","",IF(SUMPRODUCT(--(BM27:BM1509=AX26),--(BL27:BL1509&lt;&gt;""),--ISNUMBER(SEARCH(" "&amp;BL27:BL1509&amp;" ",AP524)))&gt;0,AX26,"")))</f>
        <v/>
      </c>
      <c r="AY524" s="964" t="str" cm="1">
        <f t="array" ref="AY524">IF(AM524="","",IF(AQ524&lt;&gt;"","",IF(SUMPRODUCT(--(BM27:BM1509=AY26),--(BL27:BL1509&lt;&gt;""),--ISNUMBER(SEARCH(" "&amp;BL27:BL1509&amp;" ",AP524)))&gt;0,AY26,"")))</f>
        <v/>
      </c>
      <c r="AZ524" s="964" t="str" cm="1">
        <f t="array" ref="AZ524">IF(AM524="","",IF(AQ524&lt;&gt;"","",IF(SUMPRODUCT(--(BM27:BM1509=AZ26),--(BL27:BL1509&lt;&gt;""),--ISNUMBER(SEARCH(" "&amp;BL27:BL1509&amp;" ",AP524)))&gt;0,AZ26,"")))</f>
        <v/>
      </c>
      <c r="BA524" s="964" t="str" cm="1">
        <f t="array" ref="BA524">IF(AM524="","",IF(AQ524&lt;&gt;"","",IF(SUMPRODUCT(--(BM27:BM1509=BA26),--(BL27:BL1509&lt;&gt;""),--ISNUMBER(SEARCH(" "&amp;BL27:BL1509&amp;" ",AP524)))&gt;0,BA26,"")))</f>
        <v/>
      </c>
      <c r="BB524" s="964" t="str" cm="1">
        <f t="array" ref="BB524">IF(AM524="","",IF(AQ524&lt;&gt;"","",IF(SUMPRODUCT(--(BM27:BM1509=BB26),--(BL27:BL1509&lt;&gt;""),--ISNUMBER(SEARCH(" "&amp;BL27:BL1509&amp;" ",AP524)))&gt;0,BB26,"")))</f>
        <v/>
      </c>
      <c r="BC524" s="964" t="str" cm="1">
        <f t="array" ref="BC524">IF(AM524="","",IF(AQ524&lt;&gt;"","",IF(SUMPRODUCT(--(BM27:BM1509=BC26),--(BL27:BL1509&lt;&gt;""),--ISNUMBER(SEARCH(" "&amp;BL27:BL1509&amp;" ",AP524)))&gt;0,BC26,"")))</f>
        <v/>
      </c>
      <c r="BD524" s="964" t="str" cm="1">
        <f t="array" ref="BD524">IF(AM524="","",IF(AQ524&lt;&gt;"","",IF(SUMPRODUCT(--(BM27:BM1509=BD26),--(BL27:BL1509&lt;&gt;""),--ISNUMBER(SEARCH(" "&amp;BL27:BL1509&amp;" ",AP524)))&gt;0,BD26,"")))</f>
        <v/>
      </c>
      <c r="BE524" s="964" t="str" cm="1">
        <f t="array" ref="BE524">IF(AM524="","",IF(AQ524&lt;&gt;"","",IF(SUMPRODUCT(--(BM27:BM1509=BE26),--(BL27:BL1509&lt;&gt;""),--ISNUMBER(SEARCH(" "&amp;BL27:BL1509&amp;" ",AP524)))&gt;0,BE26,"")))</f>
        <v/>
      </c>
      <c r="BF524" s="964" t="str" cm="1">
        <f t="array" ref="BF524">IF(AM524="","",IF(AQ524&lt;&gt;"","",IF(SUMPRODUCT(--(BM27:BM1509=BF26),--(BL27:BL1509&lt;&gt;""),--ISNUMBER(SEARCH(" "&amp;BL27:BL1509&amp;" ",AP524)))&gt;0,BF26,"")))</f>
        <v/>
      </c>
      <c r="BG524" s="964" t="str" cm="1">
        <f t="array" ref="BG524">IF(AM524="","",IF(AQ524&lt;&gt;"","",IF(SUMPRODUCT(--(BM27:BM1509=BG26),--(BL27:BL1509&lt;&gt;""),--ISNUMBER(SEARCH(" "&amp;BL27:BL1509&amp;" ",AP524)))&gt;0,BG26,"")))</f>
        <v/>
      </c>
      <c r="BH524" s="964" t="str" cm="1">
        <f t="array" ref="BH524">IF(AM524="","",IF(AQ524&lt;&gt;"","",IF(SUMPRODUCT(--(BM27:BM1509=BH26),--(BL27:BL1509&lt;&gt;""),--ISNUMBER(SEARCH(" "&amp;BL27:BL1509&amp;" ",AP524)))&gt;0,BH26,"")))</f>
        <v/>
      </c>
      <c r="BI524" s="964" t="str" cm="1">
        <f t="array" ref="BI524">IF(AM524="","",IF(AQ524&lt;&gt;"","",IF(SUMPRODUCT(--(BM27:BM1509=BI26),--(BL27:BL1509&lt;&gt;""),--ISNUMBER(SEARCH(" "&amp;BL27:BL1509&amp;" ",AP524)))&gt;0,BI26,"")))</f>
        <v/>
      </c>
      <c r="BJ524" s="964" t="str" cm="1">
        <f t="array" ref="BJ524">IF(AM524="","",IF(AS524&lt;&gt;"",BJ26,IF(AR524&lt;&gt;"","",IF(AQ524&lt;&gt;"","",IF(SUMPRODUCT(--(BM27:BM1509=BJ26),--(BL27:BL1509&lt;&gt;""),--ISNUMBER(SEARCH(" "&amp;BL27:BL1509&amp;" ",AP524)))&gt;0,BJ26,"")))))</f>
        <v/>
      </c>
      <c r="BL524" s="964" t="s">
        <v>2430</v>
      </c>
      <c r="BM524" s="964" t="s">
        <v>1597</v>
      </c>
      <c r="CM524" s="49">
        <v>1</v>
      </c>
    </row>
    <row r="525" spans="4:91" ht="30" customHeight="1">
      <c r="D525" s="674"/>
      <c r="E525" s="680"/>
      <c r="F525" s="681"/>
      <c r="G525" s="680"/>
      <c r="H525" s="682"/>
      <c r="I525" s="891"/>
      <c r="J525" s="892"/>
      <c r="K525" s="745"/>
      <c r="L525" s="893"/>
      <c r="M525" s="894"/>
      <c r="N525" s="895"/>
      <c r="O525" s="896"/>
      <c r="P525" s="137"/>
      <c r="Q525" s="897"/>
      <c r="R525" s="751"/>
      <c r="S525" s="898"/>
      <c r="T525" s="753"/>
      <c r="U525" s="899"/>
      <c r="V525" s="900"/>
      <c r="W525" s="756"/>
      <c r="X525" s="764"/>
      <c r="AB525" s="65"/>
      <c r="AC525" s="984" t="str">
        <f t="shared" si="100"/>
        <v/>
      </c>
      <c r="AD525" s="982"/>
      <c r="AF525" s="963" t="str">
        <f>IF(AG525="","",COUNTIF(AG27:AG525,"&lt;&gt;"))</f>
        <v/>
      </c>
      <c r="AG525" s="958" t="str" cm="1">
        <f t="array" ref="AG525">IF(AK525="","",IF(LEN(AK525)&lt;=MAX(10,AF22),AK525,IFERROR(LEFT(AK525,LOOKUP(2,1/(MID(AK525,ROW(10:509),1)=" ")/(ROW(10:509)&lt;=MAX(10,AF22)),ROW(10:509))-1),LEFT(AK525,MAX(10,AF22)))))</f>
        <v/>
      </c>
      <c r="AH525" s="963" t="str">
        <f t="shared" si="101"/>
        <v/>
      </c>
      <c r="AI525" s="963" t="str">
        <f t="shared" si="102"/>
        <v/>
      </c>
      <c r="AJ525" s="964" t="str">
        <f>IF(AL524&lt;&gt;"",AJ524,IF(AJ524&lt;MAX(Z27:Z326),AJ524+1,""))</f>
        <v/>
      </c>
      <c r="AK525" s="965" t="str">
        <f>IF(AJ525="","",IF(AL524&lt;&gt;"",AL524,INDEX(AD27:AD326,MATCH(AJ525,Z27:Z326,0))))</f>
        <v/>
      </c>
      <c r="AL525" s="965" t="str">
        <f t="shared" si="103"/>
        <v/>
      </c>
      <c r="AM525" s="966" t="str">
        <f t="shared" si="104"/>
        <v/>
      </c>
      <c r="AN525" s="967" t="str">
        <f t="shared" si="105"/>
        <v/>
      </c>
      <c r="AO525" s="967" t="str">
        <f t="shared" si="106"/>
        <v/>
      </c>
      <c r="AP525" s="966" t="str">
        <f t="shared" si="107"/>
        <v/>
      </c>
      <c r="AQ525" s="967" t="str">
        <f>IF(AM525="","",IF(COUNTIF(BO27:BO309,TRIM(AP525))&gt;0,"EXCLUSION EXACTE",""))</f>
        <v/>
      </c>
      <c r="AR525" s="967" t="str" cm="1">
        <f t="array" ref="AR525">IF(AM525="","",IF(SUMPRODUCT(--(BO27:BO309&lt;&gt;""),--ISNUMBER(SEARCH(" "&amp;BO27:BO309&amp;" ",AP525)))&gt;0,"BLOQUE MOLLUSQUES",""))</f>
        <v/>
      </c>
      <c r="AS525" s="967" t="str" cm="1">
        <f t="array" ref="AS525">IF(AM525="","",IF(SUMPRODUCT(--(BS27:BS309&lt;&gt;""),--ISNUMBER(SEARCH(" "&amp;BS27:BS309&amp;" ",AP525)))&gt;0,"FORCE MOLLUSQUES",""))</f>
        <v/>
      </c>
      <c r="AT525" s="966" t="str">
        <f t="shared" si="108"/>
        <v/>
      </c>
      <c r="AU525" s="966" t="str">
        <f t="shared" si="110"/>
        <v/>
      </c>
      <c r="AV525" s="967" t="str">
        <f t="shared" si="109"/>
        <v/>
      </c>
      <c r="AW525" s="967" t="str" cm="1">
        <f t="array" ref="AW525">IF(AM525="","",IF(AQ525&lt;&gt;"","",IF(SUMPRODUCT(--(BM27:BM1509=AW26),--(BL27:BL1509&lt;&gt;""),--ISNUMBER(SEARCH(" "&amp;BL27:BL1509&amp;" ",AP525)))&gt;0,AW26,"")))</f>
        <v/>
      </c>
      <c r="AX525" s="967" t="str" cm="1">
        <f t="array" ref="AX525">IF(AM525="","",IF(AQ525&lt;&gt;"","",IF(SUMPRODUCT(--(BM27:BM1509=AX26),--(BL27:BL1509&lt;&gt;""),--ISNUMBER(SEARCH(" "&amp;BL27:BL1509&amp;" ",AP525)))&gt;0,AX26,"")))</f>
        <v/>
      </c>
      <c r="AY525" s="967" t="str" cm="1">
        <f t="array" ref="AY525">IF(AM525="","",IF(AQ525&lt;&gt;"","",IF(SUMPRODUCT(--(BM27:BM1509=AY26),--(BL27:BL1509&lt;&gt;""),--ISNUMBER(SEARCH(" "&amp;BL27:BL1509&amp;" ",AP525)))&gt;0,AY26,"")))</f>
        <v/>
      </c>
      <c r="AZ525" s="967" t="str" cm="1">
        <f t="array" ref="AZ525">IF(AM525="","",IF(AQ525&lt;&gt;"","",IF(SUMPRODUCT(--(BM27:BM1509=AZ26),--(BL27:BL1509&lt;&gt;""),--ISNUMBER(SEARCH(" "&amp;BL27:BL1509&amp;" ",AP525)))&gt;0,AZ26,"")))</f>
        <v/>
      </c>
      <c r="BA525" s="967" t="str" cm="1">
        <f t="array" ref="BA525">IF(AM525="","",IF(AQ525&lt;&gt;"","",IF(SUMPRODUCT(--(BM27:BM1509=BA26),--(BL27:BL1509&lt;&gt;""),--ISNUMBER(SEARCH(" "&amp;BL27:BL1509&amp;" ",AP525)))&gt;0,BA26,"")))</f>
        <v/>
      </c>
      <c r="BB525" s="967" t="str" cm="1">
        <f t="array" ref="BB525">IF(AM525="","",IF(AQ525&lt;&gt;"","",IF(SUMPRODUCT(--(BM27:BM1509=BB26),--(BL27:BL1509&lt;&gt;""),--ISNUMBER(SEARCH(" "&amp;BL27:BL1509&amp;" ",AP525)))&gt;0,BB26,"")))</f>
        <v/>
      </c>
      <c r="BC525" s="967" t="str" cm="1">
        <f t="array" ref="BC525">IF(AM525="","",IF(AQ525&lt;&gt;"","",IF(SUMPRODUCT(--(BM27:BM1509=BC26),--(BL27:BL1509&lt;&gt;""),--ISNUMBER(SEARCH(" "&amp;BL27:BL1509&amp;" ",AP525)))&gt;0,BC26,"")))</f>
        <v/>
      </c>
      <c r="BD525" s="967" t="str" cm="1">
        <f t="array" ref="BD525">IF(AM525="","",IF(AQ525&lt;&gt;"","",IF(SUMPRODUCT(--(BM27:BM1509=BD26),--(BL27:BL1509&lt;&gt;""),--ISNUMBER(SEARCH(" "&amp;BL27:BL1509&amp;" ",AP525)))&gt;0,BD26,"")))</f>
        <v/>
      </c>
      <c r="BE525" s="967" t="str" cm="1">
        <f t="array" ref="BE525">IF(AM525="","",IF(AQ525&lt;&gt;"","",IF(SUMPRODUCT(--(BM27:BM1509=BE26),--(BL27:BL1509&lt;&gt;""),--ISNUMBER(SEARCH(" "&amp;BL27:BL1509&amp;" ",AP525)))&gt;0,BE26,"")))</f>
        <v/>
      </c>
      <c r="BF525" s="967" t="str" cm="1">
        <f t="array" ref="BF525">IF(AM525="","",IF(AQ525&lt;&gt;"","",IF(SUMPRODUCT(--(BM27:BM1509=BF26),--(BL27:BL1509&lt;&gt;""),--ISNUMBER(SEARCH(" "&amp;BL27:BL1509&amp;" ",AP525)))&gt;0,BF26,"")))</f>
        <v/>
      </c>
      <c r="BG525" s="967" t="str" cm="1">
        <f t="array" ref="BG525">IF(AM525="","",IF(AQ525&lt;&gt;"","",IF(SUMPRODUCT(--(BM27:BM1509=BG26),--(BL27:BL1509&lt;&gt;""),--ISNUMBER(SEARCH(" "&amp;BL27:BL1509&amp;" ",AP525)))&gt;0,BG26,"")))</f>
        <v/>
      </c>
      <c r="BH525" s="967" t="str" cm="1">
        <f t="array" ref="BH525">IF(AM525="","",IF(AQ525&lt;&gt;"","",IF(SUMPRODUCT(--(BM27:BM1509=BH26),--(BL27:BL1509&lt;&gt;""),--ISNUMBER(SEARCH(" "&amp;BL27:BL1509&amp;" ",AP525)))&gt;0,BH26,"")))</f>
        <v/>
      </c>
      <c r="BI525" s="967" t="str" cm="1">
        <f t="array" ref="BI525">IF(AM525="","",IF(AQ525&lt;&gt;"","",IF(SUMPRODUCT(--(BM27:BM1509=BI26),--(BL27:BL1509&lt;&gt;""),--ISNUMBER(SEARCH(" "&amp;BL27:BL1509&amp;" ",AP525)))&gt;0,BI26,"")))</f>
        <v/>
      </c>
      <c r="BJ525" s="967" t="str" cm="1">
        <f t="array" ref="BJ525">IF(AM525="","",IF(AS525&lt;&gt;"",BJ26,IF(AR525&lt;&gt;"","",IF(AQ525&lt;&gt;"","",IF(SUMPRODUCT(--(BM27:BM1509=BJ26),--(BL27:BL1509&lt;&gt;""),--ISNUMBER(SEARCH(" "&amp;BL27:BL1509&amp;" ",AP525)))&gt;0,BJ26,"")))))</f>
        <v/>
      </c>
      <c r="BL525" s="968" t="s">
        <v>2431</v>
      </c>
      <c r="BM525" s="968" t="s">
        <v>1597</v>
      </c>
      <c r="CM525" s="49">
        <v>1</v>
      </c>
    </row>
    <row r="526" spans="4:91" ht="30" customHeight="1">
      <c r="D526" s="674"/>
      <c r="E526" s="680"/>
      <c r="F526" s="681"/>
      <c r="G526" s="680"/>
      <c r="H526" s="682"/>
      <c r="I526" s="891"/>
      <c r="J526" s="892"/>
      <c r="K526" s="745"/>
      <c r="L526" s="893"/>
      <c r="M526" s="894"/>
      <c r="N526" s="895"/>
      <c r="O526" s="896"/>
      <c r="P526" s="137"/>
      <c r="Q526" s="897"/>
      <c r="R526" s="751"/>
      <c r="S526" s="898"/>
      <c r="T526" s="753"/>
      <c r="U526" s="899"/>
      <c r="V526" s="900"/>
      <c r="W526" s="756"/>
      <c r="X526" s="764"/>
      <c r="AB526" s="65"/>
      <c r="AC526" s="984" t="str">
        <f t="shared" si="100"/>
        <v/>
      </c>
      <c r="AD526" s="982"/>
      <c r="AF526" s="964" t="str">
        <f>IF(AG526="","",COUNTIF(AG27:AG526,"&lt;&gt;"))</f>
        <v/>
      </c>
      <c r="AG526" s="965" t="str" cm="1">
        <f t="array" ref="AG526">IF(AK526="","",IF(LEN(AK526)&lt;=MAX(10,AF22),AK526,IFERROR(LEFT(AK526,LOOKUP(2,1/(MID(AK526,ROW(10:509),1)=" ")/(ROW(10:509)&lt;=MAX(10,AF22)),ROW(10:509))-1),LEFT(AK526,MAX(10,AF22)))))</f>
        <v/>
      </c>
      <c r="AH526" s="964" t="str">
        <f t="shared" si="101"/>
        <v/>
      </c>
      <c r="AI526" s="964" t="str">
        <f t="shared" si="102"/>
        <v/>
      </c>
      <c r="AJ526" s="964" t="str">
        <f>IF(AL525&lt;&gt;"",AJ525,IF(AJ525&lt;MAX(Z27:Z326),AJ525+1,""))</f>
        <v/>
      </c>
      <c r="AK526" s="965" t="str">
        <f>IF(AJ526="","",IF(AL525&lt;&gt;"",AL525,INDEX(AD27:AD326,MATCH(AJ526,Z27:Z326,0))))</f>
        <v/>
      </c>
      <c r="AL526" s="965" t="str">
        <f t="shared" si="103"/>
        <v/>
      </c>
      <c r="AM526" s="965" t="str">
        <f t="shared" si="104"/>
        <v/>
      </c>
      <c r="AN526" s="964" t="str">
        <f t="shared" si="105"/>
        <v/>
      </c>
      <c r="AO526" s="964" t="str">
        <f t="shared" si="106"/>
        <v/>
      </c>
      <c r="AP526" s="965" t="str">
        <f t="shared" si="107"/>
        <v/>
      </c>
      <c r="AQ526" s="964" t="str">
        <f>IF(AM526="","",IF(COUNTIF(BO27:BO309,TRIM(AP526))&gt;0,"EXCLUSION EXACTE",""))</f>
        <v/>
      </c>
      <c r="AR526" s="964" t="str" cm="1">
        <f t="array" ref="AR526">IF(AM526="","",IF(SUMPRODUCT(--(BO27:BO309&lt;&gt;""),--ISNUMBER(SEARCH(" "&amp;BO27:BO309&amp;" ",AP526)))&gt;0,"BLOQUE MOLLUSQUES",""))</f>
        <v/>
      </c>
      <c r="AS526" s="964" t="str" cm="1">
        <f t="array" ref="AS526">IF(AM526="","",IF(SUMPRODUCT(--(BS27:BS309&lt;&gt;""),--ISNUMBER(SEARCH(" "&amp;BS27:BS309&amp;" ",AP526)))&gt;0,"FORCE MOLLUSQUES",""))</f>
        <v/>
      </c>
      <c r="AT526" s="965" t="str">
        <f t="shared" si="108"/>
        <v/>
      </c>
      <c r="AU526" s="965" t="str">
        <f t="shared" si="110"/>
        <v/>
      </c>
      <c r="AV526" s="964" t="str">
        <f t="shared" si="109"/>
        <v/>
      </c>
      <c r="AW526" s="964" t="str" cm="1">
        <f t="array" ref="AW526">IF(AM526="","",IF(AQ526&lt;&gt;"","",IF(SUMPRODUCT(--(BM27:BM1509=AW26),--(BL27:BL1509&lt;&gt;""),--ISNUMBER(SEARCH(" "&amp;BL27:BL1509&amp;" ",AP526)))&gt;0,AW26,"")))</f>
        <v/>
      </c>
      <c r="AX526" s="964" t="str" cm="1">
        <f t="array" ref="AX526">IF(AM526="","",IF(AQ526&lt;&gt;"","",IF(SUMPRODUCT(--(BM27:BM1509=AX26),--(BL27:BL1509&lt;&gt;""),--ISNUMBER(SEARCH(" "&amp;BL27:BL1509&amp;" ",AP526)))&gt;0,AX26,"")))</f>
        <v/>
      </c>
      <c r="AY526" s="964" t="str" cm="1">
        <f t="array" ref="AY526">IF(AM526="","",IF(AQ526&lt;&gt;"","",IF(SUMPRODUCT(--(BM27:BM1509=AY26),--(BL27:BL1509&lt;&gt;""),--ISNUMBER(SEARCH(" "&amp;BL27:BL1509&amp;" ",AP526)))&gt;0,AY26,"")))</f>
        <v/>
      </c>
      <c r="AZ526" s="964" t="str" cm="1">
        <f t="array" ref="AZ526">IF(AM526="","",IF(AQ526&lt;&gt;"","",IF(SUMPRODUCT(--(BM27:BM1509=AZ26),--(BL27:BL1509&lt;&gt;""),--ISNUMBER(SEARCH(" "&amp;BL27:BL1509&amp;" ",AP526)))&gt;0,AZ26,"")))</f>
        <v/>
      </c>
      <c r="BA526" s="964" t="str" cm="1">
        <f t="array" ref="BA526">IF(AM526="","",IF(AQ526&lt;&gt;"","",IF(SUMPRODUCT(--(BM27:BM1509=BA26),--(BL27:BL1509&lt;&gt;""),--ISNUMBER(SEARCH(" "&amp;BL27:BL1509&amp;" ",AP526)))&gt;0,BA26,"")))</f>
        <v/>
      </c>
      <c r="BB526" s="964" t="str" cm="1">
        <f t="array" ref="BB526">IF(AM526="","",IF(AQ526&lt;&gt;"","",IF(SUMPRODUCT(--(BM27:BM1509=BB26),--(BL27:BL1509&lt;&gt;""),--ISNUMBER(SEARCH(" "&amp;BL27:BL1509&amp;" ",AP526)))&gt;0,BB26,"")))</f>
        <v/>
      </c>
      <c r="BC526" s="964" t="str" cm="1">
        <f t="array" ref="BC526">IF(AM526="","",IF(AQ526&lt;&gt;"","",IF(SUMPRODUCT(--(BM27:BM1509=BC26),--(BL27:BL1509&lt;&gt;""),--ISNUMBER(SEARCH(" "&amp;BL27:BL1509&amp;" ",AP526)))&gt;0,BC26,"")))</f>
        <v/>
      </c>
      <c r="BD526" s="964" t="str" cm="1">
        <f t="array" ref="BD526">IF(AM526="","",IF(AQ526&lt;&gt;"","",IF(SUMPRODUCT(--(BM27:BM1509=BD26),--(BL27:BL1509&lt;&gt;""),--ISNUMBER(SEARCH(" "&amp;BL27:BL1509&amp;" ",AP526)))&gt;0,BD26,"")))</f>
        <v/>
      </c>
      <c r="BE526" s="964" t="str" cm="1">
        <f t="array" ref="BE526">IF(AM526="","",IF(AQ526&lt;&gt;"","",IF(SUMPRODUCT(--(BM27:BM1509=BE26),--(BL27:BL1509&lt;&gt;""),--ISNUMBER(SEARCH(" "&amp;BL27:BL1509&amp;" ",AP526)))&gt;0,BE26,"")))</f>
        <v/>
      </c>
      <c r="BF526" s="964" t="str" cm="1">
        <f t="array" ref="BF526">IF(AM526="","",IF(AQ526&lt;&gt;"","",IF(SUMPRODUCT(--(BM27:BM1509=BF26),--(BL27:BL1509&lt;&gt;""),--ISNUMBER(SEARCH(" "&amp;BL27:BL1509&amp;" ",AP526)))&gt;0,BF26,"")))</f>
        <v/>
      </c>
      <c r="BG526" s="964" t="str" cm="1">
        <f t="array" ref="BG526">IF(AM526="","",IF(AQ526&lt;&gt;"","",IF(SUMPRODUCT(--(BM27:BM1509=BG26),--(BL27:BL1509&lt;&gt;""),--ISNUMBER(SEARCH(" "&amp;BL27:BL1509&amp;" ",AP526)))&gt;0,BG26,"")))</f>
        <v/>
      </c>
      <c r="BH526" s="964" t="str" cm="1">
        <f t="array" ref="BH526">IF(AM526="","",IF(AQ526&lt;&gt;"","",IF(SUMPRODUCT(--(BM27:BM1509=BH26),--(BL27:BL1509&lt;&gt;""),--ISNUMBER(SEARCH(" "&amp;BL27:BL1509&amp;" ",AP526)))&gt;0,BH26,"")))</f>
        <v/>
      </c>
      <c r="BI526" s="964" t="str" cm="1">
        <f t="array" ref="BI526">IF(AM526="","",IF(AQ526&lt;&gt;"","",IF(SUMPRODUCT(--(BM27:BM1509=BI26),--(BL27:BL1509&lt;&gt;""),--ISNUMBER(SEARCH(" "&amp;BL27:BL1509&amp;" ",AP526)))&gt;0,BI26,"")))</f>
        <v/>
      </c>
      <c r="BJ526" s="964" t="str" cm="1">
        <f t="array" ref="BJ526">IF(AM526="","",IF(AS526&lt;&gt;"",BJ26,IF(AR526&lt;&gt;"","",IF(AQ526&lt;&gt;"","",IF(SUMPRODUCT(--(BM27:BM1509=BJ26),--(BL27:BL1509&lt;&gt;""),--ISNUMBER(SEARCH(" "&amp;BL27:BL1509&amp;" ",AP526)))&gt;0,BJ26,"")))))</f>
        <v/>
      </c>
      <c r="BL526" s="964" t="s">
        <v>2261</v>
      </c>
      <c r="BM526" s="964" t="s">
        <v>1597</v>
      </c>
      <c r="CM526" s="49">
        <v>1</v>
      </c>
    </row>
    <row r="527" spans="4:91" ht="30" customHeight="1">
      <c r="D527" s="674"/>
      <c r="E527" s="680"/>
      <c r="F527" s="681"/>
      <c r="G527" s="680"/>
      <c r="H527" s="682"/>
      <c r="I527" s="891"/>
      <c r="J527" s="892"/>
      <c r="K527" s="745"/>
      <c r="L527" s="893"/>
      <c r="M527" s="894"/>
      <c r="N527" s="895"/>
      <c r="O527" s="896"/>
      <c r="P527" s="137"/>
      <c r="Q527" s="897"/>
      <c r="R527" s="751"/>
      <c r="S527" s="898"/>
      <c r="T527" s="753"/>
      <c r="U527" s="899"/>
      <c r="V527" s="900"/>
      <c r="W527" s="756"/>
      <c r="X527" s="764"/>
      <c r="AB527" s="65"/>
      <c r="AC527" s="984" t="str">
        <f t="shared" si="100"/>
        <v/>
      </c>
      <c r="AD527" s="982"/>
      <c r="AF527" s="963" t="str">
        <f>IF(AG527="","",COUNTIF(AG27:AG527,"&lt;&gt;"))</f>
        <v/>
      </c>
      <c r="AG527" s="958" t="str" cm="1">
        <f t="array" ref="AG527">IF(AK527="","",IF(LEN(AK527)&lt;=MAX(10,AF22),AK527,IFERROR(LEFT(AK527,LOOKUP(2,1/(MID(AK527,ROW(10:509),1)=" ")/(ROW(10:509)&lt;=MAX(10,AF22)),ROW(10:509))-1),LEFT(AK527,MAX(10,AF22)))))</f>
        <v/>
      </c>
      <c r="AH527" s="963" t="str">
        <f t="shared" si="101"/>
        <v/>
      </c>
      <c r="AI527" s="963" t="str">
        <f t="shared" si="102"/>
        <v/>
      </c>
      <c r="AJ527" s="964" t="str">
        <f>IF(AL526&lt;&gt;"",AJ526,IF(AJ526&lt;MAX(Z27:Z326),AJ526+1,""))</f>
        <v/>
      </c>
      <c r="AK527" s="965" t="str">
        <f>IF(AJ527="","",IF(AL526&lt;&gt;"",AL526,INDEX(AD27:AD326,MATCH(AJ527,Z27:Z326,0))))</f>
        <v/>
      </c>
      <c r="AL527" s="965" t="str">
        <f t="shared" si="103"/>
        <v/>
      </c>
      <c r="AM527" s="966" t="str">
        <f t="shared" si="104"/>
        <v/>
      </c>
      <c r="AN527" s="967" t="str">
        <f t="shared" si="105"/>
        <v/>
      </c>
      <c r="AO527" s="967" t="str">
        <f t="shared" si="106"/>
        <v/>
      </c>
      <c r="AP527" s="966" t="str">
        <f t="shared" si="107"/>
        <v/>
      </c>
      <c r="AQ527" s="967" t="str">
        <f>IF(AM527="","",IF(COUNTIF(BO27:BO309,TRIM(AP527))&gt;0,"EXCLUSION EXACTE",""))</f>
        <v/>
      </c>
      <c r="AR527" s="967" t="str" cm="1">
        <f t="array" ref="AR527">IF(AM527="","",IF(SUMPRODUCT(--(BO27:BO309&lt;&gt;""),--ISNUMBER(SEARCH(" "&amp;BO27:BO309&amp;" ",AP527)))&gt;0,"BLOQUE MOLLUSQUES",""))</f>
        <v/>
      </c>
      <c r="AS527" s="967" t="str" cm="1">
        <f t="array" ref="AS527">IF(AM527="","",IF(SUMPRODUCT(--(BS27:BS309&lt;&gt;""),--ISNUMBER(SEARCH(" "&amp;BS27:BS309&amp;" ",AP527)))&gt;0,"FORCE MOLLUSQUES",""))</f>
        <v/>
      </c>
      <c r="AT527" s="966" t="str">
        <f t="shared" si="108"/>
        <v/>
      </c>
      <c r="AU527" s="966" t="str">
        <f t="shared" si="110"/>
        <v/>
      </c>
      <c r="AV527" s="967" t="str">
        <f t="shared" si="109"/>
        <v/>
      </c>
      <c r="AW527" s="967" t="str" cm="1">
        <f t="array" ref="AW527">IF(AM527="","",IF(AQ527&lt;&gt;"","",IF(SUMPRODUCT(--(BM27:BM1509=AW26),--(BL27:BL1509&lt;&gt;""),--ISNUMBER(SEARCH(" "&amp;BL27:BL1509&amp;" ",AP527)))&gt;0,AW26,"")))</f>
        <v/>
      </c>
      <c r="AX527" s="967" t="str" cm="1">
        <f t="array" ref="AX527">IF(AM527="","",IF(AQ527&lt;&gt;"","",IF(SUMPRODUCT(--(BM27:BM1509=AX26),--(BL27:BL1509&lt;&gt;""),--ISNUMBER(SEARCH(" "&amp;BL27:BL1509&amp;" ",AP527)))&gt;0,AX26,"")))</f>
        <v/>
      </c>
      <c r="AY527" s="967" t="str" cm="1">
        <f t="array" ref="AY527">IF(AM527="","",IF(AQ527&lt;&gt;"","",IF(SUMPRODUCT(--(BM27:BM1509=AY26),--(BL27:BL1509&lt;&gt;""),--ISNUMBER(SEARCH(" "&amp;BL27:BL1509&amp;" ",AP527)))&gt;0,AY26,"")))</f>
        <v/>
      </c>
      <c r="AZ527" s="967" t="str" cm="1">
        <f t="array" ref="AZ527">IF(AM527="","",IF(AQ527&lt;&gt;"","",IF(SUMPRODUCT(--(BM27:BM1509=AZ26),--(BL27:BL1509&lt;&gt;""),--ISNUMBER(SEARCH(" "&amp;BL27:BL1509&amp;" ",AP527)))&gt;0,AZ26,"")))</f>
        <v/>
      </c>
      <c r="BA527" s="967" t="str" cm="1">
        <f t="array" ref="BA527">IF(AM527="","",IF(AQ527&lt;&gt;"","",IF(SUMPRODUCT(--(BM27:BM1509=BA26),--(BL27:BL1509&lt;&gt;""),--ISNUMBER(SEARCH(" "&amp;BL27:BL1509&amp;" ",AP527)))&gt;0,BA26,"")))</f>
        <v/>
      </c>
      <c r="BB527" s="967" t="str" cm="1">
        <f t="array" ref="BB527">IF(AM527="","",IF(AQ527&lt;&gt;"","",IF(SUMPRODUCT(--(BM27:BM1509=BB26),--(BL27:BL1509&lt;&gt;""),--ISNUMBER(SEARCH(" "&amp;BL27:BL1509&amp;" ",AP527)))&gt;0,BB26,"")))</f>
        <v/>
      </c>
      <c r="BC527" s="967" t="str" cm="1">
        <f t="array" ref="BC527">IF(AM527="","",IF(AQ527&lt;&gt;"","",IF(SUMPRODUCT(--(BM27:BM1509=BC26),--(BL27:BL1509&lt;&gt;""),--ISNUMBER(SEARCH(" "&amp;BL27:BL1509&amp;" ",AP527)))&gt;0,BC26,"")))</f>
        <v/>
      </c>
      <c r="BD527" s="967" t="str" cm="1">
        <f t="array" ref="BD527">IF(AM527="","",IF(AQ527&lt;&gt;"","",IF(SUMPRODUCT(--(BM27:BM1509=BD26),--(BL27:BL1509&lt;&gt;""),--ISNUMBER(SEARCH(" "&amp;BL27:BL1509&amp;" ",AP527)))&gt;0,BD26,"")))</f>
        <v/>
      </c>
      <c r="BE527" s="967" t="str" cm="1">
        <f t="array" ref="BE527">IF(AM527="","",IF(AQ527&lt;&gt;"","",IF(SUMPRODUCT(--(BM27:BM1509=BE26),--(BL27:BL1509&lt;&gt;""),--ISNUMBER(SEARCH(" "&amp;BL27:BL1509&amp;" ",AP527)))&gt;0,BE26,"")))</f>
        <v/>
      </c>
      <c r="BF527" s="967" t="str" cm="1">
        <f t="array" ref="BF527">IF(AM527="","",IF(AQ527&lt;&gt;"","",IF(SUMPRODUCT(--(BM27:BM1509=BF26),--(BL27:BL1509&lt;&gt;""),--ISNUMBER(SEARCH(" "&amp;BL27:BL1509&amp;" ",AP527)))&gt;0,BF26,"")))</f>
        <v/>
      </c>
      <c r="BG527" s="967" t="str" cm="1">
        <f t="array" ref="BG527">IF(AM527="","",IF(AQ527&lt;&gt;"","",IF(SUMPRODUCT(--(BM27:BM1509=BG26),--(BL27:BL1509&lt;&gt;""),--ISNUMBER(SEARCH(" "&amp;BL27:BL1509&amp;" ",AP527)))&gt;0,BG26,"")))</f>
        <v/>
      </c>
      <c r="BH527" s="967" t="str" cm="1">
        <f t="array" ref="BH527">IF(AM527="","",IF(AQ527&lt;&gt;"","",IF(SUMPRODUCT(--(BM27:BM1509=BH26),--(BL27:BL1509&lt;&gt;""),--ISNUMBER(SEARCH(" "&amp;BL27:BL1509&amp;" ",AP527)))&gt;0,BH26,"")))</f>
        <v/>
      </c>
      <c r="BI527" s="967" t="str" cm="1">
        <f t="array" ref="BI527">IF(AM527="","",IF(AQ527&lt;&gt;"","",IF(SUMPRODUCT(--(BM27:BM1509=BI26),--(BL27:BL1509&lt;&gt;""),--ISNUMBER(SEARCH(" "&amp;BL27:BL1509&amp;" ",AP527)))&gt;0,BI26,"")))</f>
        <v/>
      </c>
      <c r="BJ527" s="967" t="str" cm="1">
        <f t="array" ref="BJ527">IF(AM527="","",IF(AS527&lt;&gt;"",BJ26,IF(AR527&lt;&gt;"","",IF(AQ527&lt;&gt;"","",IF(SUMPRODUCT(--(BM27:BM1509=BJ26),--(BL27:BL1509&lt;&gt;""),--ISNUMBER(SEARCH(" "&amp;BL27:BL1509&amp;" ",AP527)))&gt;0,BJ26,"")))))</f>
        <v/>
      </c>
      <c r="BL527" s="968" t="s">
        <v>2262</v>
      </c>
      <c r="BM527" s="968" t="s">
        <v>1597</v>
      </c>
      <c r="CM527" s="49">
        <v>1</v>
      </c>
    </row>
    <row r="528" spans="4:91" ht="30" customHeight="1">
      <c r="D528" s="674"/>
      <c r="E528" s="680"/>
      <c r="F528" s="681"/>
      <c r="G528" s="680"/>
      <c r="H528" s="682"/>
      <c r="I528" s="891"/>
      <c r="J528" s="892"/>
      <c r="K528" s="745"/>
      <c r="L528" s="893"/>
      <c r="M528" s="894"/>
      <c r="N528" s="895"/>
      <c r="O528" s="896"/>
      <c r="P528" s="137"/>
      <c r="Q528" s="897"/>
      <c r="R528" s="751"/>
      <c r="S528" s="898"/>
      <c r="T528" s="753"/>
      <c r="U528" s="899"/>
      <c r="V528" s="900"/>
      <c r="W528" s="756"/>
      <c r="X528" s="764"/>
      <c r="AB528" s="65"/>
      <c r="AC528" s="984" t="str">
        <f t="shared" si="100"/>
        <v/>
      </c>
      <c r="AD528" s="982"/>
      <c r="AF528" s="964" t="str">
        <f>IF(AG528="","",COUNTIF(AG27:AG528,"&lt;&gt;"))</f>
        <v/>
      </c>
      <c r="AG528" s="965" t="str" cm="1">
        <f t="array" ref="AG528">IF(AK528="","",IF(LEN(AK528)&lt;=MAX(10,AF22),AK528,IFERROR(LEFT(AK528,LOOKUP(2,1/(MID(AK528,ROW(10:509),1)=" ")/(ROW(10:509)&lt;=MAX(10,AF22)),ROW(10:509))-1),LEFT(AK528,MAX(10,AF22)))))</f>
        <v/>
      </c>
      <c r="AH528" s="964" t="str">
        <f t="shared" si="101"/>
        <v/>
      </c>
      <c r="AI528" s="964" t="str">
        <f t="shared" si="102"/>
        <v/>
      </c>
      <c r="AJ528" s="964" t="str">
        <f>IF(AL527&lt;&gt;"",AJ527,IF(AJ527&lt;MAX(Z27:Z326),AJ527+1,""))</f>
        <v/>
      </c>
      <c r="AK528" s="965" t="str">
        <f>IF(AJ528="","",IF(AL527&lt;&gt;"",AL527,INDEX(AD27:AD326,MATCH(AJ528,Z27:Z326,0))))</f>
        <v/>
      </c>
      <c r="AL528" s="965" t="str">
        <f t="shared" si="103"/>
        <v/>
      </c>
      <c r="AM528" s="965" t="str">
        <f t="shared" si="104"/>
        <v/>
      </c>
      <c r="AN528" s="964" t="str">
        <f t="shared" si="105"/>
        <v/>
      </c>
      <c r="AO528" s="964" t="str">
        <f t="shared" si="106"/>
        <v/>
      </c>
      <c r="AP528" s="965" t="str">
        <f t="shared" si="107"/>
        <v/>
      </c>
      <c r="AQ528" s="964" t="str">
        <f>IF(AM528="","",IF(COUNTIF(BO27:BO309,TRIM(AP528))&gt;0,"EXCLUSION EXACTE",""))</f>
        <v/>
      </c>
      <c r="AR528" s="964" t="str" cm="1">
        <f t="array" ref="AR528">IF(AM528="","",IF(SUMPRODUCT(--(BO27:BO309&lt;&gt;""),--ISNUMBER(SEARCH(" "&amp;BO27:BO309&amp;" ",AP528)))&gt;0,"BLOQUE MOLLUSQUES",""))</f>
        <v/>
      </c>
      <c r="AS528" s="964" t="str" cm="1">
        <f t="array" ref="AS528">IF(AM528="","",IF(SUMPRODUCT(--(BS27:BS309&lt;&gt;""),--ISNUMBER(SEARCH(" "&amp;BS27:BS309&amp;" ",AP528)))&gt;0,"FORCE MOLLUSQUES",""))</f>
        <v/>
      </c>
      <c r="AT528" s="965" t="str">
        <f t="shared" si="108"/>
        <v/>
      </c>
      <c r="AU528" s="965" t="str">
        <f t="shared" si="110"/>
        <v/>
      </c>
      <c r="AV528" s="964" t="str">
        <f t="shared" si="109"/>
        <v/>
      </c>
      <c r="AW528" s="964" t="str" cm="1">
        <f t="array" ref="AW528">IF(AM528="","",IF(AQ528&lt;&gt;"","",IF(SUMPRODUCT(--(BM27:BM1509=AW26),--(BL27:BL1509&lt;&gt;""),--ISNUMBER(SEARCH(" "&amp;BL27:BL1509&amp;" ",AP528)))&gt;0,AW26,"")))</f>
        <v/>
      </c>
      <c r="AX528" s="964" t="str" cm="1">
        <f t="array" ref="AX528">IF(AM528="","",IF(AQ528&lt;&gt;"","",IF(SUMPRODUCT(--(BM27:BM1509=AX26),--(BL27:BL1509&lt;&gt;""),--ISNUMBER(SEARCH(" "&amp;BL27:BL1509&amp;" ",AP528)))&gt;0,AX26,"")))</f>
        <v/>
      </c>
      <c r="AY528" s="964" t="str" cm="1">
        <f t="array" ref="AY528">IF(AM528="","",IF(AQ528&lt;&gt;"","",IF(SUMPRODUCT(--(BM27:BM1509=AY26),--(BL27:BL1509&lt;&gt;""),--ISNUMBER(SEARCH(" "&amp;BL27:BL1509&amp;" ",AP528)))&gt;0,AY26,"")))</f>
        <v/>
      </c>
      <c r="AZ528" s="964" t="str" cm="1">
        <f t="array" ref="AZ528">IF(AM528="","",IF(AQ528&lt;&gt;"","",IF(SUMPRODUCT(--(BM27:BM1509=AZ26),--(BL27:BL1509&lt;&gt;""),--ISNUMBER(SEARCH(" "&amp;BL27:BL1509&amp;" ",AP528)))&gt;0,AZ26,"")))</f>
        <v/>
      </c>
      <c r="BA528" s="964" t="str" cm="1">
        <f t="array" ref="BA528">IF(AM528="","",IF(AQ528&lt;&gt;"","",IF(SUMPRODUCT(--(BM27:BM1509=BA26),--(BL27:BL1509&lt;&gt;""),--ISNUMBER(SEARCH(" "&amp;BL27:BL1509&amp;" ",AP528)))&gt;0,BA26,"")))</f>
        <v/>
      </c>
      <c r="BB528" s="964" t="str" cm="1">
        <f t="array" ref="BB528">IF(AM528="","",IF(AQ528&lt;&gt;"","",IF(SUMPRODUCT(--(BM27:BM1509=BB26),--(BL27:BL1509&lt;&gt;""),--ISNUMBER(SEARCH(" "&amp;BL27:BL1509&amp;" ",AP528)))&gt;0,BB26,"")))</f>
        <v/>
      </c>
      <c r="BC528" s="964" t="str" cm="1">
        <f t="array" ref="BC528">IF(AM528="","",IF(AQ528&lt;&gt;"","",IF(SUMPRODUCT(--(BM27:BM1509=BC26),--(BL27:BL1509&lt;&gt;""),--ISNUMBER(SEARCH(" "&amp;BL27:BL1509&amp;" ",AP528)))&gt;0,BC26,"")))</f>
        <v/>
      </c>
      <c r="BD528" s="964" t="str" cm="1">
        <f t="array" ref="BD528">IF(AM528="","",IF(AQ528&lt;&gt;"","",IF(SUMPRODUCT(--(BM27:BM1509=BD26),--(BL27:BL1509&lt;&gt;""),--ISNUMBER(SEARCH(" "&amp;BL27:BL1509&amp;" ",AP528)))&gt;0,BD26,"")))</f>
        <v/>
      </c>
      <c r="BE528" s="964" t="str" cm="1">
        <f t="array" ref="BE528">IF(AM528="","",IF(AQ528&lt;&gt;"","",IF(SUMPRODUCT(--(BM27:BM1509=BE26),--(BL27:BL1509&lt;&gt;""),--ISNUMBER(SEARCH(" "&amp;BL27:BL1509&amp;" ",AP528)))&gt;0,BE26,"")))</f>
        <v/>
      </c>
      <c r="BF528" s="964" t="str" cm="1">
        <f t="array" ref="BF528">IF(AM528="","",IF(AQ528&lt;&gt;"","",IF(SUMPRODUCT(--(BM27:BM1509=BF26),--(BL27:BL1509&lt;&gt;""),--ISNUMBER(SEARCH(" "&amp;BL27:BL1509&amp;" ",AP528)))&gt;0,BF26,"")))</f>
        <v/>
      </c>
      <c r="BG528" s="964" t="str" cm="1">
        <f t="array" ref="BG528">IF(AM528="","",IF(AQ528&lt;&gt;"","",IF(SUMPRODUCT(--(BM27:BM1509=BG26),--(BL27:BL1509&lt;&gt;""),--ISNUMBER(SEARCH(" "&amp;BL27:BL1509&amp;" ",AP528)))&gt;0,BG26,"")))</f>
        <v/>
      </c>
      <c r="BH528" s="964" t="str" cm="1">
        <f t="array" ref="BH528">IF(AM528="","",IF(AQ528&lt;&gt;"","",IF(SUMPRODUCT(--(BM27:BM1509=BH26),--(BL27:BL1509&lt;&gt;""),--ISNUMBER(SEARCH(" "&amp;BL27:BL1509&amp;" ",AP528)))&gt;0,BH26,"")))</f>
        <v/>
      </c>
      <c r="BI528" s="964" t="str" cm="1">
        <f t="array" ref="BI528">IF(AM528="","",IF(AQ528&lt;&gt;"","",IF(SUMPRODUCT(--(BM27:BM1509=BI26),--(BL27:BL1509&lt;&gt;""),--ISNUMBER(SEARCH(" "&amp;BL27:BL1509&amp;" ",AP528)))&gt;0,BI26,"")))</f>
        <v/>
      </c>
      <c r="BJ528" s="964" t="str" cm="1">
        <f t="array" ref="BJ528">IF(AM528="","",IF(AS528&lt;&gt;"",BJ26,IF(AR528&lt;&gt;"","",IF(AQ528&lt;&gt;"","",IF(SUMPRODUCT(--(BM27:BM1509=BJ26),--(BL27:BL1509&lt;&gt;""),--ISNUMBER(SEARCH(" "&amp;BL27:BL1509&amp;" ",AP528)))&gt;0,BJ26,"")))))</f>
        <v/>
      </c>
      <c r="BL528" s="964" t="s">
        <v>2263</v>
      </c>
      <c r="BM528" s="964" t="s">
        <v>1597</v>
      </c>
      <c r="CM528" s="49">
        <v>1</v>
      </c>
    </row>
    <row r="529" spans="4:91" ht="30" customHeight="1">
      <c r="D529" s="674"/>
      <c r="E529" s="680"/>
      <c r="F529" s="681"/>
      <c r="G529" s="680"/>
      <c r="H529" s="682"/>
      <c r="I529" s="891"/>
      <c r="J529" s="892"/>
      <c r="K529" s="745"/>
      <c r="L529" s="893"/>
      <c r="M529" s="894"/>
      <c r="N529" s="895"/>
      <c r="O529" s="896"/>
      <c r="P529" s="137"/>
      <c r="Q529" s="897"/>
      <c r="R529" s="751"/>
      <c r="S529" s="898"/>
      <c r="T529" s="753"/>
      <c r="U529" s="899"/>
      <c r="V529" s="900"/>
      <c r="W529" s="756"/>
      <c r="X529" s="764"/>
      <c r="AB529" s="65"/>
      <c r="AC529" s="984" t="str">
        <f t="shared" si="100"/>
        <v/>
      </c>
      <c r="AD529" s="982"/>
      <c r="AF529" s="963" t="str">
        <f>IF(AG529="","",COUNTIF(AG27:AG529,"&lt;&gt;"))</f>
        <v/>
      </c>
      <c r="AG529" s="958" t="str" cm="1">
        <f t="array" ref="AG529">IF(AK529="","",IF(LEN(AK529)&lt;=MAX(10,AF22),AK529,IFERROR(LEFT(AK529,LOOKUP(2,1/(MID(AK529,ROW(10:509),1)=" ")/(ROW(10:509)&lt;=MAX(10,AF22)),ROW(10:509))-1),LEFT(AK529,MAX(10,AF22)))))</f>
        <v/>
      </c>
      <c r="AH529" s="963" t="str">
        <f t="shared" si="101"/>
        <v/>
      </c>
      <c r="AI529" s="963" t="str">
        <f t="shared" si="102"/>
        <v/>
      </c>
      <c r="AJ529" s="964" t="str">
        <f>IF(AL528&lt;&gt;"",AJ528,IF(AJ528&lt;MAX(Z27:Z326),AJ528+1,""))</f>
        <v/>
      </c>
      <c r="AK529" s="965" t="str">
        <f>IF(AJ529="","",IF(AL528&lt;&gt;"",AL528,INDEX(AD27:AD326,MATCH(AJ529,Z27:Z326,0))))</f>
        <v/>
      </c>
      <c r="AL529" s="965" t="str">
        <f t="shared" si="103"/>
        <v/>
      </c>
      <c r="AM529" s="966" t="str">
        <f t="shared" si="104"/>
        <v/>
      </c>
      <c r="AN529" s="967" t="str">
        <f t="shared" si="105"/>
        <v/>
      </c>
      <c r="AO529" s="967" t="str">
        <f t="shared" si="106"/>
        <v/>
      </c>
      <c r="AP529" s="966" t="str">
        <f t="shared" si="107"/>
        <v/>
      </c>
      <c r="AQ529" s="967" t="str">
        <f>IF(AM529="","",IF(COUNTIF(BO27:BO309,TRIM(AP529))&gt;0,"EXCLUSION EXACTE",""))</f>
        <v/>
      </c>
      <c r="AR529" s="967" t="str" cm="1">
        <f t="array" ref="AR529">IF(AM529="","",IF(SUMPRODUCT(--(BO27:BO309&lt;&gt;""),--ISNUMBER(SEARCH(" "&amp;BO27:BO309&amp;" ",AP529)))&gt;0,"BLOQUE MOLLUSQUES",""))</f>
        <v/>
      </c>
      <c r="AS529" s="967" t="str" cm="1">
        <f t="array" ref="AS529">IF(AM529="","",IF(SUMPRODUCT(--(BS27:BS309&lt;&gt;""),--ISNUMBER(SEARCH(" "&amp;BS27:BS309&amp;" ",AP529)))&gt;0,"FORCE MOLLUSQUES",""))</f>
        <v/>
      </c>
      <c r="AT529" s="966" t="str">
        <f t="shared" si="108"/>
        <v/>
      </c>
      <c r="AU529" s="966" t="str">
        <f t="shared" si="110"/>
        <v/>
      </c>
      <c r="AV529" s="967" t="str">
        <f t="shared" si="109"/>
        <v/>
      </c>
      <c r="AW529" s="967" t="str" cm="1">
        <f t="array" ref="AW529">IF(AM529="","",IF(AQ529&lt;&gt;"","",IF(SUMPRODUCT(--(BM27:BM1509=AW26),--(BL27:BL1509&lt;&gt;""),--ISNUMBER(SEARCH(" "&amp;BL27:BL1509&amp;" ",AP529)))&gt;0,AW26,"")))</f>
        <v/>
      </c>
      <c r="AX529" s="967" t="str" cm="1">
        <f t="array" ref="AX529">IF(AM529="","",IF(AQ529&lt;&gt;"","",IF(SUMPRODUCT(--(BM27:BM1509=AX26),--(BL27:BL1509&lt;&gt;""),--ISNUMBER(SEARCH(" "&amp;BL27:BL1509&amp;" ",AP529)))&gt;0,AX26,"")))</f>
        <v/>
      </c>
      <c r="AY529" s="967" t="str" cm="1">
        <f t="array" ref="AY529">IF(AM529="","",IF(AQ529&lt;&gt;"","",IF(SUMPRODUCT(--(BM27:BM1509=AY26),--(BL27:BL1509&lt;&gt;""),--ISNUMBER(SEARCH(" "&amp;BL27:BL1509&amp;" ",AP529)))&gt;0,AY26,"")))</f>
        <v/>
      </c>
      <c r="AZ529" s="967" t="str" cm="1">
        <f t="array" ref="AZ529">IF(AM529="","",IF(AQ529&lt;&gt;"","",IF(SUMPRODUCT(--(BM27:BM1509=AZ26),--(BL27:BL1509&lt;&gt;""),--ISNUMBER(SEARCH(" "&amp;BL27:BL1509&amp;" ",AP529)))&gt;0,AZ26,"")))</f>
        <v/>
      </c>
      <c r="BA529" s="967" t="str" cm="1">
        <f t="array" ref="BA529">IF(AM529="","",IF(AQ529&lt;&gt;"","",IF(SUMPRODUCT(--(BM27:BM1509=BA26),--(BL27:BL1509&lt;&gt;""),--ISNUMBER(SEARCH(" "&amp;BL27:BL1509&amp;" ",AP529)))&gt;0,BA26,"")))</f>
        <v/>
      </c>
      <c r="BB529" s="967" t="str" cm="1">
        <f t="array" ref="BB529">IF(AM529="","",IF(AQ529&lt;&gt;"","",IF(SUMPRODUCT(--(BM27:BM1509=BB26),--(BL27:BL1509&lt;&gt;""),--ISNUMBER(SEARCH(" "&amp;BL27:BL1509&amp;" ",AP529)))&gt;0,BB26,"")))</f>
        <v/>
      </c>
      <c r="BC529" s="967" t="str" cm="1">
        <f t="array" ref="BC529">IF(AM529="","",IF(AQ529&lt;&gt;"","",IF(SUMPRODUCT(--(BM27:BM1509=BC26),--(BL27:BL1509&lt;&gt;""),--ISNUMBER(SEARCH(" "&amp;BL27:BL1509&amp;" ",AP529)))&gt;0,BC26,"")))</f>
        <v/>
      </c>
      <c r="BD529" s="967" t="str" cm="1">
        <f t="array" ref="BD529">IF(AM529="","",IF(AQ529&lt;&gt;"","",IF(SUMPRODUCT(--(BM27:BM1509=BD26),--(BL27:BL1509&lt;&gt;""),--ISNUMBER(SEARCH(" "&amp;BL27:BL1509&amp;" ",AP529)))&gt;0,BD26,"")))</f>
        <v/>
      </c>
      <c r="BE529" s="967" t="str" cm="1">
        <f t="array" ref="BE529">IF(AM529="","",IF(AQ529&lt;&gt;"","",IF(SUMPRODUCT(--(BM27:BM1509=BE26),--(BL27:BL1509&lt;&gt;""),--ISNUMBER(SEARCH(" "&amp;BL27:BL1509&amp;" ",AP529)))&gt;0,BE26,"")))</f>
        <v/>
      </c>
      <c r="BF529" s="967" t="str" cm="1">
        <f t="array" ref="BF529">IF(AM529="","",IF(AQ529&lt;&gt;"","",IF(SUMPRODUCT(--(BM27:BM1509=BF26),--(BL27:BL1509&lt;&gt;""),--ISNUMBER(SEARCH(" "&amp;BL27:BL1509&amp;" ",AP529)))&gt;0,BF26,"")))</f>
        <v/>
      </c>
      <c r="BG529" s="967" t="str" cm="1">
        <f t="array" ref="BG529">IF(AM529="","",IF(AQ529&lt;&gt;"","",IF(SUMPRODUCT(--(BM27:BM1509=BG26),--(BL27:BL1509&lt;&gt;""),--ISNUMBER(SEARCH(" "&amp;BL27:BL1509&amp;" ",AP529)))&gt;0,BG26,"")))</f>
        <v/>
      </c>
      <c r="BH529" s="967" t="str" cm="1">
        <f t="array" ref="BH529">IF(AM529="","",IF(AQ529&lt;&gt;"","",IF(SUMPRODUCT(--(BM27:BM1509=BH26),--(BL27:BL1509&lt;&gt;""),--ISNUMBER(SEARCH(" "&amp;BL27:BL1509&amp;" ",AP529)))&gt;0,BH26,"")))</f>
        <v/>
      </c>
      <c r="BI529" s="967" t="str" cm="1">
        <f t="array" ref="BI529">IF(AM529="","",IF(AQ529&lt;&gt;"","",IF(SUMPRODUCT(--(BM27:BM1509=BI26),--(BL27:BL1509&lt;&gt;""),--ISNUMBER(SEARCH(" "&amp;BL27:BL1509&amp;" ",AP529)))&gt;0,BI26,"")))</f>
        <v/>
      </c>
      <c r="BJ529" s="967" t="str" cm="1">
        <f t="array" ref="BJ529">IF(AM529="","",IF(AS529&lt;&gt;"",BJ26,IF(AR529&lt;&gt;"","",IF(AQ529&lt;&gt;"","",IF(SUMPRODUCT(--(BM27:BM1509=BJ26),--(BL27:BL1509&lt;&gt;""),--ISNUMBER(SEARCH(" "&amp;BL27:BL1509&amp;" ",AP529)))&gt;0,BJ26,"")))))</f>
        <v/>
      </c>
      <c r="BL529" s="968" t="s">
        <v>2264</v>
      </c>
      <c r="BM529" s="968" t="s">
        <v>1597</v>
      </c>
      <c r="CM529" s="49">
        <v>1</v>
      </c>
    </row>
    <row r="530" spans="4:91" ht="30" customHeight="1">
      <c r="D530" s="674"/>
      <c r="E530" s="680"/>
      <c r="F530" s="681"/>
      <c r="G530" s="680"/>
      <c r="H530" s="682"/>
      <c r="I530" s="891"/>
      <c r="J530" s="892"/>
      <c r="K530" s="745"/>
      <c r="L530" s="893"/>
      <c r="M530" s="894"/>
      <c r="N530" s="895"/>
      <c r="O530" s="896"/>
      <c r="P530" s="137"/>
      <c r="Q530" s="897"/>
      <c r="R530" s="751"/>
      <c r="S530" s="898"/>
      <c r="T530" s="753"/>
      <c r="U530" s="899"/>
      <c r="V530" s="900"/>
      <c r="W530" s="756"/>
      <c r="X530" s="764"/>
      <c r="AB530" s="65"/>
      <c r="AC530" s="984" t="str">
        <f t="shared" si="100"/>
        <v/>
      </c>
      <c r="AD530" s="982"/>
      <c r="AF530" s="964" t="str">
        <f>IF(AG530="","",COUNTIF(AG27:AG530,"&lt;&gt;"))</f>
        <v/>
      </c>
      <c r="AG530" s="965" t="str" cm="1">
        <f t="array" ref="AG530">IF(AK530="","",IF(LEN(AK530)&lt;=MAX(10,AF22),AK530,IFERROR(LEFT(AK530,LOOKUP(2,1/(MID(AK530,ROW(10:509),1)=" ")/(ROW(10:509)&lt;=MAX(10,AF22)),ROW(10:509))-1),LEFT(AK530,MAX(10,AF22)))))</f>
        <v/>
      </c>
      <c r="AH530" s="964" t="str">
        <f t="shared" si="101"/>
        <v/>
      </c>
      <c r="AI530" s="964" t="str">
        <f t="shared" si="102"/>
        <v/>
      </c>
      <c r="AJ530" s="964" t="str">
        <f>IF(AL529&lt;&gt;"",AJ529,IF(AJ529&lt;MAX(Z27:Z326),AJ529+1,""))</f>
        <v/>
      </c>
      <c r="AK530" s="965" t="str">
        <f>IF(AJ530="","",IF(AL529&lt;&gt;"",AL529,INDEX(AD27:AD326,MATCH(AJ530,Z27:Z326,0))))</f>
        <v/>
      </c>
      <c r="AL530" s="965" t="str">
        <f t="shared" si="103"/>
        <v/>
      </c>
      <c r="AM530" s="965" t="str">
        <f t="shared" si="104"/>
        <v/>
      </c>
      <c r="AN530" s="964" t="str">
        <f t="shared" si="105"/>
        <v/>
      </c>
      <c r="AO530" s="964" t="str">
        <f t="shared" si="106"/>
        <v/>
      </c>
      <c r="AP530" s="965" t="str">
        <f t="shared" si="107"/>
        <v/>
      </c>
      <c r="AQ530" s="964" t="str">
        <f>IF(AM530="","",IF(COUNTIF(BO27:BO309,TRIM(AP530))&gt;0,"EXCLUSION EXACTE",""))</f>
        <v/>
      </c>
      <c r="AR530" s="964" t="str" cm="1">
        <f t="array" ref="AR530">IF(AM530="","",IF(SUMPRODUCT(--(BO27:BO309&lt;&gt;""),--ISNUMBER(SEARCH(" "&amp;BO27:BO309&amp;" ",AP530)))&gt;0,"BLOQUE MOLLUSQUES",""))</f>
        <v/>
      </c>
      <c r="AS530" s="964" t="str" cm="1">
        <f t="array" ref="AS530">IF(AM530="","",IF(SUMPRODUCT(--(BS27:BS309&lt;&gt;""),--ISNUMBER(SEARCH(" "&amp;BS27:BS309&amp;" ",AP530)))&gt;0,"FORCE MOLLUSQUES",""))</f>
        <v/>
      </c>
      <c r="AT530" s="965" t="str">
        <f t="shared" si="108"/>
        <v/>
      </c>
      <c r="AU530" s="965" t="str">
        <f t="shared" si="110"/>
        <v/>
      </c>
      <c r="AV530" s="964" t="str">
        <f t="shared" si="109"/>
        <v/>
      </c>
      <c r="AW530" s="964" t="str" cm="1">
        <f t="array" ref="AW530">IF(AM530="","",IF(AQ530&lt;&gt;"","",IF(SUMPRODUCT(--(BM27:BM1509=AW26),--(BL27:BL1509&lt;&gt;""),--ISNUMBER(SEARCH(" "&amp;BL27:BL1509&amp;" ",AP530)))&gt;0,AW26,"")))</f>
        <v/>
      </c>
      <c r="AX530" s="964" t="str" cm="1">
        <f t="array" ref="AX530">IF(AM530="","",IF(AQ530&lt;&gt;"","",IF(SUMPRODUCT(--(BM27:BM1509=AX26),--(BL27:BL1509&lt;&gt;""),--ISNUMBER(SEARCH(" "&amp;BL27:BL1509&amp;" ",AP530)))&gt;0,AX26,"")))</f>
        <v/>
      </c>
      <c r="AY530" s="964" t="str" cm="1">
        <f t="array" ref="AY530">IF(AM530="","",IF(AQ530&lt;&gt;"","",IF(SUMPRODUCT(--(BM27:BM1509=AY26),--(BL27:BL1509&lt;&gt;""),--ISNUMBER(SEARCH(" "&amp;BL27:BL1509&amp;" ",AP530)))&gt;0,AY26,"")))</f>
        <v/>
      </c>
      <c r="AZ530" s="964" t="str" cm="1">
        <f t="array" ref="AZ530">IF(AM530="","",IF(AQ530&lt;&gt;"","",IF(SUMPRODUCT(--(BM27:BM1509=AZ26),--(BL27:BL1509&lt;&gt;""),--ISNUMBER(SEARCH(" "&amp;BL27:BL1509&amp;" ",AP530)))&gt;0,AZ26,"")))</f>
        <v/>
      </c>
      <c r="BA530" s="964" t="str" cm="1">
        <f t="array" ref="BA530">IF(AM530="","",IF(AQ530&lt;&gt;"","",IF(SUMPRODUCT(--(BM27:BM1509=BA26),--(BL27:BL1509&lt;&gt;""),--ISNUMBER(SEARCH(" "&amp;BL27:BL1509&amp;" ",AP530)))&gt;0,BA26,"")))</f>
        <v/>
      </c>
      <c r="BB530" s="964" t="str" cm="1">
        <f t="array" ref="BB530">IF(AM530="","",IF(AQ530&lt;&gt;"","",IF(SUMPRODUCT(--(BM27:BM1509=BB26),--(BL27:BL1509&lt;&gt;""),--ISNUMBER(SEARCH(" "&amp;BL27:BL1509&amp;" ",AP530)))&gt;0,BB26,"")))</f>
        <v/>
      </c>
      <c r="BC530" s="964" t="str" cm="1">
        <f t="array" ref="BC530">IF(AM530="","",IF(AQ530&lt;&gt;"","",IF(SUMPRODUCT(--(BM27:BM1509=BC26),--(BL27:BL1509&lt;&gt;""),--ISNUMBER(SEARCH(" "&amp;BL27:BL1509&amp;" ",AP530)))&gt;0,BC26,"")))</f>
        <v/>
      </c>
      <c r="BD530" s="964" t="str" cm="1">
        <f t="array" ref="BD530">IF(AM530="","",IF(AQ530&lt;&gt;"","",IF(SUMPRODUCT(--(BM27:BM1509=BD26),--(BL27:BL1509&lt;&gt;""),--ISNUMBER(SEARCH(" "&amp;BL27:BL1509&amp;" ",AP530)))&gt;0,BD26,"")))</f>
        <v/>
      </c>
      <c r="BE530" s="964" t="str" cm="1">
        <f t="array" ref="BE530">IF(AM530="","",IF(AQ530&lt;&gt;"","",IF(SUMPRODUCT(--(BM27:BM1509=BE26),--(BL27:BL1509&lt;&gt;""),--ISNUMBER(SEARCH(" "&amp;BL27:BL1509&amp;" ",AP530)))&gt;0,BE26,"")))</f>
        <v/>
      </c>
      <c r="BF530" s="964" t="str" cm="1">
        <f t="array" ref="BF530">IF(AM530="","",IF(AQ530&lt;&gt;"","",IF(SUMPRODUCT(--(BM27:BM1509=BF26),--(BL27:BL1509&lt;&gt;""),--ISNUMBER(SEARCH(" "&amp;BL27:BL1509&amp;" ",AP530)))&gt;0,BF26,"")))</f>
        <v/>
      </c>
      <c r="BG530" s="964" t="str" cm="1">
        <f t="array" ref="BG530">IF(AM530="","",IF(AQ530&lt;&gt;"","",IF(SUMPRODUCT(--(BM27:BM1509=BG26),--(BL27:BL1509&lt;&gt;""),--ISNUMBER(SEARCH(" "&amp;BL27:BL1509&amp;" ",AP530)))&gt;0,BG26,"")))</f>
        <v/>
      </c>
      <c r="BH530" s="964" t="str" cm="1">
        <f t="array" ref="BH530">IF(AM530="","",IF(AQ530&lt;&gt;"","",IF(SUMPRODUCT(--(BM27:BM1509=BH26),--(BL27:BL1509&lt;&gt;""),--ISNUMBER(SEARCH(" "&amp;BL27:BL1509&amp;" ",AP530)))&gt;0,BH26,"")))</f>
        <v/>
      </c>
      <c r="BI530" s="964" t="str" cm="1">
        <f t="array" ref="BI530">IF(AM530="","",IF(AQ530&lt;&gt;"","",IF(SUMPRODUCT(--(BM27:BM1509=BI26),--(BL27:BL1509&lt;&gt;""),--ISNUMBER(SEARCH(" "&amp;BL27:BL1509&amp;" ",AP530)))&gt;0,BI26,"")))</f>
        <v/>
      </c>
      <c r="BJ530" s="964" t="str" cm="1">
        <f t="array" ref="BJ530">IF(AM530="","",IF(AS530&lt;&gt;"",BJ26,IF(AR530&lt;&gt;"","",IF(AQ530&lt;&gt;"","",IF(SUMPRODUCT(--(BM27:BM1509=BJ26),--(BL27:BL1509&lt;&gt;""),--ISNUMBER(SEARCH(" "&amp;BL27:BL1509&amp;" ",AP530)))&gt;0,BJ26,"")))))</f>
        <v/>
      </c>
      <c r="BL530" s="964" t="s">
        <v>2265</v>
      </c>
      <c r="BM530" s="964" t="s">
        <v>1597</v>
      </c>
      <c r="CM530" s="49">
        <v>1</v>
      </c>
    </row>
    <row r="531" spans="4:91" ht="30" customHeight="1">
      <c r="D531" s="674"/>
      <c r="E531" s="680"/>
      <c r="F531" s="681"/>
      <c r="G531" s="680"/>
      <c r="H531" s="682"/>
      <c r="I531" s="891"/>
      <c r="J531" s="892"/>
      <c r="K531" s="745"/>
      <c r="L531" s="893"/>
      <c r="M531" s="894"/>
      <c r="N531" s="895"/>
      <c r="O531" s="896"/>
      <c r="P531" s="137"/>
      <c r="Q531" s="897"/>
      <c r="R531" s="751"/>
      <c r="S531" s="898"/>
      <c r="T531" s="753"/>
      <c r="U531" s="899"/>
      <c r="V531" s="900"/>
      <c r="W531" s="756"/>
      <c r="X531" s="764"/>
      <c r="AB531" s="65"/>
      <c r="AC531" s="984" t="str">
        <f t="shared" si="100"/>
        <v/>
      </c>
      <c r="AD531" s="982"/>
      <c r="AF531" s="963" t="str">
        <f>IF(AG531="","",COUNTIF(AG27:AG531,"&lt;&gt;"))</f>
        <v/>
      </c>
      <c r="AG531" s="958" t="str" cm="1">
        <f t="array" ref="AG531">IF(AK531="","",IF(LEN(AK531)&lt;=MAX(10,AF22),AK531,IFERROR(LEFT(AK531,LOOKUP(2,1/(MID(AK531,ROW(10:509),1)=" ")/(ROW(10:509)&lt;=MAX(10,AF22)),ROW(10:509))-1),LEFT(AK531,MAX(10,AF22)))))</f>
        <v/>
      </c>
      <c r="AH531" s="963" t="str">
        <f t="shared" si="101"/>
        <v/>
      </c>
      <c r="AI531" s="963" t="str">
        <f t="shared" si="102"/>
        <v/>
      </c>
      <c r="AJ531" s="964" t="str">
        <f>IF(AL530&lt;&gt;"",AJ530,IF(AJ530&lt;MAX(Z27:Z326),AJ530+1,""))</f>
        <v/>
      </c>
      <c r="AK531" s="965" t="str">
        <f>IF(AJ531="","",IF(AL530&lt;&gt;"",AL530,INDEX(AD27:AD326,MATCH(AJ531,Z27:Z326,0))))</f>
        <v/>
      </c>
      <c r="AL531" s="965" t="str">
        <f t="shared" si="103"/>
        <v/>
      </c>
      <c r="AM531" s="966" t="str">
        <f t="shared" si="104"/>
        <v/>
      </c>
      <c r="AN531" s="967" t="str">
        <f t="shared" si="105"/>
        <v/>
      </c>
      <c r="AO531" s="967" t="str">
        <f t="shared" si="106"/>
        <v/>
      </c>
      <c r="AP531" s="966" t="str">
        <f t="shared" si="107"/>
        <v/>
      </c>
      <c r="AQ531" s="967" t="str">
        <f>IF(AM531="","",IF(COUNTIF(BO27:BO309,TRIM(AP531))&gt;0,"EXCLUSION EXACTE",""))</f>
        <v/>
      </c>
      <c r="AR531" s="967" t="str" cm="1">
        <f t="array" ref="AR531">IF(AM531="","",IF(SUMPRODUCT(--(BO27:BO309&lt;&gt;""),--ISNUMBER(SEARCH(" "&amp;BO27:BO309&amp;" ",AP531)))&gt;0,"BLOQUE MOLLUSQUES",""))</f>
        <v/>
      </c>
      <c r="AS531" s="967" t="str" cm="1">
        <f t="array" ref="AS531">IF(AM531="","",IF(SUMPRODUCT(--(BS27:BS309&lt;&gt;""),--ISNUMBER(SEARCH(" "&amp;BS27:BS309&amp;" ",AP531)))&gt;0,"FORCE MOLLUSQUES",""))</f>
        <v/>
      </c>
      <c r="AT531" s="966" t="str">
        <f t="shared" si="108"/>
        <v/>
      </c>
      <c r="AU531" s="966" t="str">
        <f t="shared" si="110"/>
        <v/>
      </c>
      <c r="AV531" s="967" t="str">
        <f t="shared" si="109"/>
        <v/>
      </c>
      <c r="AW531" s="967" t="str" cm="1">
        <f t="array" ref="AW531">IF(AM531="","",IF(AQ531&lt;&gt;"","",IF(SUMPRODUCT(--(BM27:BM1509=AW26),--(BL27:BL1509&lt;&gt;""),--ISNUMBER(SEARCH(" "&amp;BL27:BL1509&amp;" ",AP531)))&gt;0,AW26,"")))</f>
        <v/>
      </c>
      <c r="AX531" s="967" t="str" cm="1">
        <f t="array" ref="AX531">IF(AM531="","",IF(AQ531&lt;&gt;"","",IF(SUMPRODUCT(--(BM27:BM1509=AX26),--(BL27:BL1509&lt;&gt;""),--ISNUMBER(SEARCH(" "&amp;BL27:BL1509&amp;" ",AP531)))&gt;0,AX26,"")))</f>
        <v/>
      </c>
      <c r="AY531" s="967" t="str" cm="1">
        <f t="array" ref="AY531">IF(AM531="","",IF(AQ531&lt;&gt;"","",IF(SUMPRODUCT(--(BM27:BM1509=AY26),--(BL27:BL1509&lt;&gt;""),--ISNUMBER(SEARCH(" "&amp;BL27:BL1509&amp;" ",AP531)))&gt;0,AY26,"")))</f>
        <v/>
      </c>
      <c r="AZ531" s="967" t="str" cm="1">
        <f t="array" ref="AZ531">IF(AM531="","",IF(AQ531&lt;&gt;"","",IF(SUMPRODUCT(--(BM27:BM1509=AZ26),--(BL27:BL1509&lt;&gt;""),--ISNUMBER(SEARCH(" "&amp;BL27:BL1509&amp;" ",AP531)))&gt;0,AZ26,"")))</f>
        <v/>
      </c>
      <c r="BA531" s="967" t="str" cm="1">
        <f t="array" ref="BA531">IF(AM531="","",IF(AQ531&lt;&gt;"","",IF(SUMPRODUCT(--(BM27:BM1509=BA26),--(BL27:BL1509&lt;&gt;""),--ISNUMBER(SEARCH(" "&amp;BL27:BL1509&amp;" ",AP531)))&gt;0,BA26,"")))</f>
        <v/>
      </c>
      <c r="BB531" s="967" t="str" cm="1">
        <f t="array" ref="BB531">IF(AM531="","",IF(AQ531&lt;&gt;"","",IF(SUMPRODUCT(--(BM27:BM1509=BB26),--(BL27:BL1509&lt;&gt;""),--ISNUMBER(SEARCH(" "&amp;BL27:BL1509&amp;" ",AP531)))&gt;0,BB26,"")))</f>
        <v/>
      </c>
      <c r="BC531" s="967" t="str" cm="1">
        <f t="array" ref="BC531">IF(AM531="","",IF(AQ531&lt;&gt;"","",IF(SUMPRODUCT(--(BM27:BM1509=BC26),--(BL27:BL1509&lt;&gt;""),--ISNUMBER(SEARCH(" "&amp;BL27:BL1509&amp;" ",AP531)))&gt;0,BC26,"")))</f>
        <v/>
      </c>
      <c r="BD531" s="967" t="str" cm="1">
        <f t="array" ref="BD531">IF(AM531="","",IF(AQ531&lt;&gt;"","",IF(SUMPRODUCT(--(BM27:BM1509=BD26),--(BL27:BL1509&lt;&gt;""),--ISNUMBER(SEARCH(" "&amp;BL27:BL1509&amp;" ",AP531)))&gt;0,BD26,"")))</f>
        <v/>
      </c>
      <c r="BE531" s="967" t="str" cm="1">
        <f t="array" ref="BE531">IF(AM531="","",IF(AQ531&lt;&gt;"","",IF(SUMPRODUCT(--(BM27:BM1509=BE26),--(BL27:BL1509&lt;&gt;""),--ISNUMBER(SEARCH(" "&amp;BL27:BL1509&amp;" ",AP531)))&gt;0,BE26,"")))</f>
        <v/>
      </c>
      <c r="BF531" s="967" t="str" cm="1">
        <f t="array" ref="BF531">IF(AM531="","",IF(AQ531&lt;&gt;"","",IF(SUMPRODUCT(--(BM27:BM1509=BF26),--(BL27:BL1509&lt;&gt;""),--ISNUMBER(SEARCH(" "&amp;BL27:BL1509&amp;" ",AP531)))&gt;0,BF26,"")))</f>
        <v/>
      </c>
      <c r="BG531" s="967" t="str" cm="1">
        <f t="array" ref="BG531">IF(AM531="","",IF(AQ531&lt;&gt;"","",IF(SUMPRODUCT(--(BM27:BM1509=BG26),--(BL27:BL1509&lt;&gt;""),--ISNUMBER(SEARCH(" "&amp;BL27:BL1509&amp;" ",AP531)))&gt;0,BG26,"")))</f>
        <v/>
      </c>
      <c r="BH531" s="967" t="str" cm="1">
        <f t="array" ref="BH531">IF(AM531="","",IF(AQ531&lt;&gt;"","",IF(SUMPRODUCT(--(BM27:BM1509=BH26),--(BL27:BL1509&lt;&gt;""),--ISNUMBER(SEARCH(" "&amp;BL27:BL1509&amp;" ",AP531)))&gt;0,BH26,"")))</f>
        <v/>
      </c>
      <c r="BI531" s="967" t="str" cm="1">
        <f t="array" ref="BI531">IF(AM531="","",IF(AQ531&lt;&gt;"","",IF(SUMPRODUCT(--(BM27:BM1509=BI26),--(BL27:BL1509&lt;&gt;""),--ISNUMBER(SEARCH(" "&amp;BL27:BL1509&amp;" ",AP531)))&gt;0,BI26,"")))</f>
        <v/>
      </c>
      <c r="BJ531" s="967" t="str" cm="1">
        <f t="array" ref="BJ531">IF(AM531="","",IF(AS531&lt;&gt;"",BJ26,IF(AR531&lt;&gt;"","",IF(AQ531&lt;&gt;"","",IF(SUMPRODUCT(--(BM27:BM1509=BJ26),--(BL27:BL1509&lt;&gt;""),--ISNUMBER(SEARCH(" "&amp;BL27:BL1509&amp;" ",AP531)))&gt;0,BJ26,"")))))</f>
        <v/>
      </c>
      <c r="BL531" s="968" t="s">
        <v>2432</v>
      </c>
      <c r="BM531" s="968" t="s">
        <v>1597</v>
      </c>
      <c r="CM531" s="49">
        <v>1</v>
      </c>
    </row>
    <row r="532" spans="4:91" ht="30" customHeight="1">
      <c r="D532" s="674"/>
      <c r="E532" s="680"/>
      <c r="F532" s="681"/>
      <c r="G532" s="680"/>
      <c r="H532" s="682"/>
      <c r="I532" s="891"/>
      <c r="J532" s="892"/>
      <c r="K532" s="745"/>
      <c r="L532" s="893"/>
      <c r="M532" s="894"/>
      <c r="N532" s="895"/>
      <c r="O532" s="896"/>
      <c r="P532" s="137"/>
      <c r="Q532" s="897"/>
      <c r="R532" s="751"/>
      <c r="S532" s="898"/>
      <c r="T532" s="753"/>
      <c r="U532" s="899"/>
      <c r="V532" s="900"/>
      <c r="W532" s="756"/>
      <c r="X532" s="764"/>
      <c r="AB532" s="65"/>
      <c r="AC532" s="984" t="str">
        <f t="shared" si="100"/>
        <v/>
      </c>
      <c r="AD532" s="982"/>
      <c r="AF532" s="964" t="str">
        <f>IF(AG532="","",COUNTIF(AG27:AG532,"&lt;&gt;"))</f>
        <v/>
      </c>
      <c r="AG532" s="965" t="str" cm="1">
        <f t="array" ref="AG532">IF(AK532="","",IF(LEN(AK532)&lt;=MAX(10,AF22),AK532,IFERROR(LEFT(AK532,LOOKUP(2,1/(MID(AK532,ROW(10:509),1)=" ")/(ROW(10:509)&lt;=MAX(10,AF22)),ROW(10:509))-1),LEFT(AK532,MAX(10,AF22)))))</f>
        <v/>
      </c>
      <c r="AH532" s="964" t="str">
        <f t="shared" si="101"/>
        <v/>
      </c>
      <c r="AI532" s="964" t="str">
        <f t="shared" si="102"/>
        <v/>
      </c>
      <c r="AJ532" s="964" t="str">
        <f>IF(AL531&lt;&gt;"",AJ531,IF(AJ531&lt;MAX(Z27:Z326),AJ531+1,""))</f>
        <v/>
      </c>
      <c r="AK532" s="965" t="str">
        <f>IF(AJ532="","",IF(AL531&lt;&gt;"",AL531,INDEX(AD27:AD326,MATCH(AJ532,Z27:Z326,0))))</f>
        <v/>
      </c>
      <c r="AL532" s="965" t="str">
        <f t="shared" si="103"/>
        <v/>
      </c>
      <c r="AM532" s="965" t="str">
        <f t="shared" si="104"/>
        <v/>
      </c>
      <c r="AN532" s="964" t="str">
        <f t="shared" si="105"/>
        <v/>
      </c>
      <c r="AO532" s="964" t="str">
        <f t="shared" si="106"/>
        <v/>
      </c>
      <c r="AP532" s="965" t="str">
        <f t="shared" si="107"/>
        <v/>
      </c>
      <c r="AQ532" s="964" t="str">
        <f>IF(AM532="","",IF(COUNTIF(BO27:BO309,TRIM(AP532))&gt;0,"EXCLUSION EXACTE",""))</f>
        <v/>
      </c>
      <c r="AR532" s="964" t="str" cm="1">
        <f t="array" ref="AR532">IF(AM532="","",IF(SUMPRODUCT(--(BO27:BO309&lt;&gt;""),--ISNUMBER(SEARCH(" "&amp;BO27:BO309&amp;" ",AP532)))&gt;0,"BLOQUE MOLLUSQUES",""))</f>
        <v/>
      </c>
      <c r="AS532" s="964" t="str" cm="1">
        <f t="array" ref="AS532">IF(AM532="","",IF(SUMPRODUCT(--(BS27:BS309&lt;&gt;""),--ISNUMBER(SEARCH(" "&amp;BS27:BS309&amp;" ",AP532)))&gt;0,"FORCE MOLLUSQUES",""))</f>
        <v/>
      </c>
      <c r="AT532" s="965" t="str">
        <f t="shared" si="108"/>
        <v/>
      </c>
      <c r="AU532" s="965" t="str">
        <f t="shared" si="110"/>
        <v/>
      </c>
      <c r="AV532" s="964" t="str">
        <f t="shared" si="109"/>
        <v/>
      </c>
      <c r="AW532" s="964" t="str" cm="1">
        <f t="array" ref="AW532">IF(AM532="","",IF(AQ532&lt;&gt;"","",IF(SUMPRODUCT(--(BM27:BM1509=AW26),--(BL27:BL1509&lt;&gt;""),--ISNUMBER(SEARCH(" "&amp;BL27:BL1509&amp;" ",AP532)))&gt;0,AW26,"")))</f>
        <v/>
      </c>
      <c r="AX532" s="964" t="str" cm="1">
        <f t="array" ref="AX532">IF(AM532="","",IF(AQ532&lt;&gt;"","",IF(SUMPRODUCT(--(BM27:BM1509=AX26),--(BL27:BL1509&lt;&gt;""),--ISNUMBER(SEARCH(" "&amp;BL27:BL1509&amp;" ",AP532)))&gt;0,AX26,"")))</f>
        <v/>
      </c>
      <c r="AY532" s="964" t="str" cm="1">
        <f t="array" ref="AY532">IF(AM532="","",IF(AQ532&lt;&gt;"","",IF(SUMPRODUCT(--(BM27:BM1509=AY26),--(BL27:BL1509&lt;&gt;""),--ISNUMBER(SEARCH(" "&amp;BL27:BL1509&amp;" ",AP532)))&gt;0,AY26,"")))</f>
        <v/>
      </c>
      <c r="AZ532" s="964" t="str" cm="1">
        <f t="array" ref="AZ532">IF(AM532="","",IF(AQ532&lt;&gt;"","",IF(SUMPRODUCT(--(BM27:BM1509=AZ26),--(BL27:BL1509&lt;&gt;""),--ISNUMBER(SEARCH(" "&amp;BL27:BL1509&amp;" ",AP532)))&gt;0,AZ26,"")))</f>
        <v/>
      </c>
      <c r="BA532" s="964" t="str" cm="1">
        <f t="array" ref="BA532">IF(AM532="","",IF(AQ532&lt;&gt;"","",IF(SUMPRODUCT(--(BM27:BM1509=BA26),--(BL27:BL1509&lt;&gt;""),--ISNUMBER(SEARCH(" "&amp;BL27:BL1509&amp;" ",AP532)))&gt;0,BA26,"")))</f>
        <v/>
      </c>
      <c r="BB532" s="964" t="str" cm="1">
        <f t="array" ref="BB532">IF(AM532="","",IF(AQ532&lt;&gt;"","",IF(SUMPRODUCT(--(BM27:BM1509=BB26),--(BL27:BL1509&lt;&gt;""),--ISNUMBER(SEARCH(" "&amp;BL27:BL1509&amp;" ",AP532)))&gt;0,BB26,"")))</f>
        <v/>
      </c>
      <c r="BC532" s="964" t="str" cm="1">
        <f t="array" ref="BC532">IF(AM532="","",IF(AQ532&lt;&gt;"","",IF(SUMPRODUCT(--(BM27:BM1509=BC26),--(BL27:BL1509&lt;&gt;""),--ISNUMBER(SEARCH(" "&amp;BL27:BL1509&amp;" ",AP532)))&gt;0,BC26,"")))</f>
        <v/>
      </c>
      <c r="BD532" s="964" t="str" cm="1">
        <f t="array" ref="BD532">IF(AM532="","",IF(AQ532&lt;&gt;"","",IF(SUMPRODUCT(--(BM27:BM1509=BD26),--(BL27:BL1509&lt;&gt;""),--ISNUMBER(SEARCH(" "&amp;BL27:BL1509&amp;" ",AP532)))&gt;0,BD26,"")))</f>
        <v/>
      </c>
      <c r="BE532" s="964" t="str" cm="1">
        <f t="array" ref="BE532">IF(AM532="","",IF(AQ532&lt;&gt;"","",IF(SUMPRODUCT(--(BM27:BM1509=BE26),--(BL27:BL1509&lt;&gt;""),--ISNUMBER(SEARCH(" "&amp;BL27:BL1509&amp;" ",AP532)))&gt;0,BE26,"")))</f>
        <v/>
      </c>
      <c r="BF532" s="964" t="str" cm="1">
        <f t="array" ref="BF532">IF(AM532="","",IF(AQ532&lt;&gt;"","",IF(SUMPRODUCT(--(BM27:BM1509=BF26),--(BL27:BL1509&lt;&gt;""),--ISNUMBER(SEARCH(" "&amp;BL27:BL1509&amp;" ",AP532)))&gt;0,BF26,"")))</f>
        <v/>
      </c>
      <c r="BG532" s="964" t="str" cm="1">
        <f t="array" ref="BG532">IF(AM532="","",IF(AQ532&lt;&gt;"","",IF(SUMPRODUCT(--(BM27:BM1509=BG26),--(BL27:BL1509&lt;&gt;""),--ISNUMBER(SEARCH(" "&amp;BL27:BL1509&amp;" ",AP532)))&gt;0,BG26,"")))</f>
        <v/>
      </c>
      <c r="BH532" s="964" t="str" cm="1">
        <f t="array" ref="BH532">IF(AM532="","",IF(AQ532&lt;&gt;"","",IF(SUMPRODUCT(--(BM27:BM1509=BH26),--(BL27:BL1509&lt;&gt;""),--ISNUMBER(SEARCH(" "&amp;BL27:BL1509&amp;" ",AP532)))&gt;0,BH26,"")))</f>
        <v/>
      </c>
      <c r="BI532" s="964" t="str" cm="1">
        <f t="array" ref="BI532">IF(AM532="","",IF(AQ532&lt;&gt;"","",IF(SUMPRODUCT(--(BM27:BM1509=BI26),--(BL27:BL1509&lt;&gt;""),--ISNUMBER(SEARCH(" "&amp;BL27:BL1509&amp;" ",AP532)))&gt;0,BI26,"")))</f>
        <v/>
      </c>
      <c r="BJ532" s="964" t="str" cm="1">
        <f t="array" ref="BJ532">IF(AM532="","",IF(AS532&lt;&gt;"",BJ26,IF(AR532&lt;&gt;"","",IF(AQ532&lt;&gt;"","",IF(SUMPRODUCT(--(BM27:BM1509=BJ26),--(BL27:BL1509&lt;&gt;""),--ISNUMBER(SEARCH(" "&amp;BL27:BL1509&amp;" ",AP532)))&gt;0,BJ26,"")))))</f>
        <v/>
      </c>
      <c r="BL532" s="964" t="s">
        <v>2266</v>
      </c>
      <c r="BM532" s="964" t="s">
        <v>1597</v>
      </c>
      <c r="CM532" s="49">
        <v>1</v>
      </c>
    </row>
    <row r="533" spans="4:91" ht="30" customHeight="1">
      <c r="D533" s="674"/>
      <c r="E533" s="680"/>
      <c r="F533" s="681"/>
      <c r="G533" s="680"/>
      <c r="H533" s="682"/>
      <c r="I533" s="891"/>
      <c r="J533" s="892"/>
      <c r="K533" s="745"/>
      <c r="L533" s="893"/>
      <c r="M533" s="894"/>
      <c r="N533" s="895"/>
      <c r="O533" s="896"/>
      <c r="P533" s="137"/>
      <c r="Q533" s="897"/>
      <c r="R533" s="751"/>
      <c r="S533" s="898"/>
      <c r="T533" s="753"/>
      <c r="U533" s="899"/>
      <c r="V533" s="900"/>
      <c r="W533" s="756"/>
      <c r="X533" s="764"/>
      <c r="AB533" s="65"/>
      <c r="AC533" s="984" t="str">
        <f t="shared" si="100"/>
        <v/>
      </c>
      <c r="AD533" s="982"/>
      <c r="AF533" s="963" t="str">
        <f>IF(AG533="","",COUNTIF(AG27:AG533,"&lt;&gt;"))</f>
        <v/>
      </c>
      <c r="AG533" s="958" t="str" cm="1">
        <f t="array" ref="AG533">IF(AK533="","",IF(LEN(AK533)&lt;=MAX(10,AF22),AK533,IFERROR(LEFT(AK533,LOOKUP(2,1/(MID(AK533,ROW(10:509),1)=" ")/(ROW(10:509)&lt;=MAX(10,AF22)),ROW(10:509))-1),LEFT(AK533,MAX(10,AF22)))))</f>
        <v/>
      </c>
      <c r="AH533" s="963" t="str">
        <f t="shared" si="101"/>
        <v/>
      </c>
      <c r="AI533" s="963" t="str">
        <f t="shared" si="102"/>
        <v/>
      </c>
      <c r="AJ533" s="964" t="str">
        <f>IF(AL532&lt;&gt;"",AJ532,IF(AJ532&lt;MAX(Z27:Z326),AJ532+1,""))</f>
        <v/>
      </c>
      <c r="AK533" s="965" t="str">
        <f>IF(AJ533="","",IF(AL532&lt;&gt;"",AL532,INDEX(AD27:AD326,MATCH(AJ533,Z27:Z326,0))))</f>
        <v/>
      </c>
      <c r="AL533" s="965" t="str">
        <f t="shared" si="103"/>
        <v/>
      </c>
      <c r="AM533" s="966" t="str">
        <f t="shared" si="104"/>
        <v/>
      </c>
      <c r="AN533" s="967" t="str">
        <f t="shared" si="105"/>
        <v/>
      </c>
      <c r="AO533" s="967" t="str">
        <f t="shared" si="106"/>
        <v/>
      </c>
      <c r="AP533" s="966" t="str">
        <f t="shared" si="107"/>
        <v/>
      </c>
      <c r="AQ533" s="967" t="str">
        <f>IF(AM533="","",IF(COUNTIF(BO27:BO309,TRIM(AP533))&gt;0,"EXCLUSION EXACTE",""))</f>
        <v/>
      </c>
      <c r="AR533" s="967" t="str" cm="1">
        <f t="array" ref="AR533">IF(AM533="","",IF(SUMPRODUCT(--(BO27:BO309&lt;&gt;""),--ISNUMBER(SEARCH(" "&amp;BO27:BO309&amp;" ",AP533)))&gt;0,"BLOQUE MOLLUSQUES",""))</f>
        <v/>
      </c>
      <c r="AS533" s="967" t="str" cm="1">
        <f t="array" ref="AS533">IF(AM533="","",IF(SUMPRODUCT(--(BS27:BS309&lt;&gt;""),--ISNUMBER(SEARCH(" "&amp;BS27:BS309&amp;" ",AP533)))&gt;0,"FORCE MOLLUSQUES",""))</f>
        <v/>
      </c>
      <c r="AT533" s="966" t="str">
        <f t="shared" si="108"/>
        <v/>
      </c>
      <c r="AU533" s="966" t="str">
        <f t="shared" si="110"/>
        <v/>
      </c>
      <c r="AV533" s="967" t="str">
        <f t="shared" si="109"/>
        <v/>
      </c>
      <c r="AW533" s="967" t="str" cm="1">
        <f t="array" ref="AW533">IF(AM533="","",IF(AQ533&lt;&gt;"","",IF(SUMPRODUCT(--(BM27:BM1509=AW26),--(BL27:BL1509&lt;&gt;""),--ISNUMBER(SEARCH(" "&amp;BL27:BL1509&amp;" ",AP533)))&gt;0,AW26,"")))</f>
        <v/>
      </c>
      <c r="AX533" s="967" t="str" cm="1">
        <f t="array" ref="AX533">IF(AM533="","",IF(AQ533&lt;&gt;"","",IF(SUMPRODUCT(--(BM27:BM1509=AX26),--(BL27:BL1509&lt;&gt;""),--ISNUMBER(SEARCH(" "&amp;BL27:BL1509&amp;" ",AP533)))&gt;0,AX26,"")))</f>
        <v/>
      </c>
      <c r="AY533" s="967" t="str" cm="1">
        <f t="array" ref="AY533">IF(AM533="","",IF(AQ533&lt;&gt;"","",IF(SUMPRODUCT(--(BM27:BM1509=AY26),--(BL27:BL1509&lt;&gt;""),--ISNUMBER(SEARCH(" "&amp;BL27:BL1509&amp;" ",AP533)))&gt;0,AY26,"")))</f>
        <v/>
      </c>
      <c r="AZ533" s="967" t="str" cm="1">
        <f t="array" ref="AZ533">IF(AM533="","",IF(AQ533&lt;&gt;"","",IF(SUMPRODUCT(--(BM27:BM1509=AZ26),--(BL27:BL1509&lt;&gt;""),--ISNUMBER(SEARCH(" "&amp;BL27:BL1509&amp;" ",AP533)))&gt;0,AZ26,"")))</f>
        <v/>
      </c>
      <c r="BA533" s="967" t="str" cm="1">
        <f t="array" ref="BA533">IF(AM533="","",IF(AQ533&lt;&gt;"","",IF(SUMPRODUCT(--(BM27:BM1509=BA26),--(BL27:BL1509&lt;&gt;""),--ISNUMBER(SEARCH(" "&amp;BL27:BL1509&amp;" ",AP533)))&gt;0,BA26,"")))</f>
        <v/>
      </c>
      <c r="BB533" s="967" t="str" cm="1">
        <f t="array" ref="BB533">IF(AM533="","",IF(AQ533&lt;&gt;"","",IF(SUMPRODUCT(--(BM27:BM1509=BB26),--(BL27:BL1509&lt;&gt;""),--ISNUMBER(SEARCH(" "&amp;BL27:BL1509&amp;" ",AP533)))&gt;0,BB26,"")))</f>
        <v/>
      </c>
      <c r="BC533" s="967" t="str" cm="1">
        <f t="array" ref="BC533">IF(AM533="","",IF(AQ533&lt;&gt;"","",IF(SUMPRODUCT(--(BM27:BM1509=BC26),--(BL27:BL1509&lt;&gt;""),--ISNUMBER(SEARCH(" "&amp;BL27:BL1509&amp;" ",AP533)))&gt;0,BC26,"")))</f>
        <v/>
      </c>
      <c r="BD533" s="967" t="str" cm="1">
        <f t="array" ref="BD533">IF(AM533="","",IF(AQ533&lt;&gt;"","",IF(SUMPRODUCT(--(BM27:BM1509=BD26),--(BL27:BL1509&lt;&gt;""),--ISNUMBER(SEARCH(" "&amp;BL27:BL1509&amp;" ",AP533)))&gt;0,BD26,"")))</f>
        <v/>
      </c>
      <c r="BE533" s="967" t="str" cm="1">
        <f t="array" ref="BE533">IF(AM533="","",IF(AQ533&lt;&gt;"","",IF(SUMPRODUCT(--(BM27:BM1509=BE26),--(BL27:BL1509&lt;&gt;""),--ISNUMBER(SEARCH(" "&amp;BL27:BL1509&amp;" ",AP533)))&gt;0,BE26,"")))</f>
        <v/>
      </c>
      <c r="BF533" s="967" t="str" cm="1">
        <f t="array" ref="BF533">IF(AM533="","",IF(AQ533&lt;&gt;"","",IF(SUMPRODUCT(--(BM27:BM1509=BF26),--(BL27:BL1509&lt;&gt;""),--ISNUMBER(SEARCH(" "&amp;BL27:BL1509&amp;" ",AP533)))&gt;0,BF26,"")))</f>
        <v/>
      </c>
      <c r="BG533" s="967" t="str" cm="1">
        <f t="array" ref="BG533">IF(AM533="","",IF(AQ533&lt;&gt;"","",IF(SUMPRODUCT(--(BM27:BM1509=BG26),--(BL27:BL1509&lt;&gt;""),--ISNUMBER(SEARCH(" "&amp;BL27:BL1509&amp;" ",AP533)))&gt;0,BG26,"")))</f>
        <v/>
      </c>
      <c r="BH533" s="967" t="str" cm="1">
        <f t="array" ref="BH533">IF(AM533="","",IF(AQ533&lt;&gt;"","",IF(SUMPRODUCT(--(BM27:BM1509=BH26),--(BL27:BL1509&lt;&gt;""),--ISNUMBER(SEARCH(" "&amp;BL27:BL1509&amp;" ",AP533)))&gt;0,BH26,"")))</f>
        <v/>
      </c>
      <c r="BI533" s="967" t="str" cm="1">
        <f t="array" ref="BI533">IF(AM533="","",IF(AQ533&lt;&gt;"","",IF(SUMPRODUCT(--(BM27:BM1509=BI26),--(BL27:BL1509&lt;&gt;""),--ISNUMBER(SEARCH(" "&amp;BL27:BL1509&amp;" ",AP533)))&gt;0,BI26,"")))</f>
        <v/>
      </c>
      <c r="BJ533" s="967" t="str" cm="1">
        <f t="array" ref="BJ533">IF(AM533="","",IF(AS533&lt;&gt;"",BJ26,IF(AR533&lt;&gt;"","",IF(AQ533&lt;&gt;"","",IF(SUMPRODUCT(--(BM27:BM1509=BJ26),--(BL27:BL1509&lt;&gt;""),--ISNUMBER(SEARCH(" "&amp;BL27:BL1509&amp;" ",AP533)))&gt;0,BJ26,"")))))</f>
        <v/>
      </c>
      <c r="BL533" s="968" t="s">
        <v>2267</v>
      </c>
      <c r="BM533" s="968" t="s">
        <v>1597</v>
      </c>
      <c r="CM533" s="49">
        <v>1</v>
      </c>
    </row>
    <row r="534" spans="4:91" ht="30" customHeight="1">
      <c r="D534" s="674"/>
      <c r="E534" s="680"/>
      <c r="F534" s="681"/>
      <c r="G534" s="680"/>
      <c r="H534" s="682"/>
      <c r="I534" s="891"/>
      <c r="J534" s="892"/>
      <c r="K534" s="745"/>
      <c r="L534" s="893"/>
      <c r="M534" s="894"/>
      <c r="N534" s="895"/>
      <c r="O534" s="896"/>
      <c r="P534" s="137"/>
      <c r="Q534" s="897"/>
      <c r="R534" s="751"/>
      <c r="S534" s="898"/>
      <c r="T534" s="753"/>
      <c r="U534" s="899"/>
      <c r="V534" s="900"/>
      <c r="W534" s="756"/>
      <c r="X534" s="764"/>
      <c r="AB534" s="65"/>
      <c r="AC534" s="984" t="str">
        <f t="shared" si="100"/>
        <v/>
      </c>
      <c r="AD534" s="982"/>
      <c r="AF534" s="964" t="str">
        <f>IF(AG534="","",COUNTIF(AG27:AG534,"&lt;&gt;"))</f>
        <v/>
      </c>
      <c r="AG534" s="965" t="str" cm="1">
        <f t="array" ref="AG534">IF(AK534="","",IF(LEN(AK534)&lt;=MAX(10,AF22),AK534,IFERROR(LEFT(AK534,LOOKUP(2,1/(MID(AK534,ROW(10:509),1)=" ")/(ROW(10:509)&lt;=MAX(10,AF22)),ROW(10:509))-1),LEFT(AK534,MAX(10,AF22)))))</f>
        <v/>
      </c>
      <c r="AH534" s="964" t="str">
        <f t="shared" si="101"/>
        <v/>
      </c>
      <c r="AI534" s="964" t="str">
        <f t="shared" si="102"/>
        <v/>
      </c>
      <c r="AJ534" s="964" t="str">
        <f>IF(AL533&lt;&gt;"",AJ533,IF(AJ533&lt;MAX(Z27:Z326),AJ533+1,""))</f>
        <v/>
      </c>
      <c r="AK534" s="965" t="str">
        <f>IF(AJ534="","",IF(AL533&lt;&gt;"",AL533,INDEX(AD27:AD326,MATCH(AJ534,Z27:Z326,0))))</f>
        <v/>
      </c>
      <c r="AL534" s="965" t="str">
        <f t="shared" si="103"/>
        <v/>
      </c>
      <c r="AM534" s="965" t="str">
        <f t="shared" si="104"/>
        <v/>
      </c>
      <c r="AN534" s="964" t="str">
        <f t="shared" si="105"/>
        <v/>
      </c>
      <c r="AO534" s="964" t="str">
        <f t="shared" si="106"/>
        <v/>
      </c>
      <c r="AP534" s="965" t="str">
        <f t="shared" si="107"/>
        <v/>
      </c>
      <c r="AQ534" s="964" t="str">
        <f>IF(AM534="","",IF(COUNTIF(BO27:BO309,TRIM(AP534))&gt;0,"EXCLUSION EXACTE",""))</f>
        <v/>
      </c>
      <c r="AR534" s="964" t="str" cm="1">
        <f t="array" ref="AR534">IF(AM534="","",IF(SUMPRODUCT(--(BO27:BO309&lt;&gt;""),--ISNUMBER(SEARCH(" "&amp;BO27:BO309&amp;" ",AP534)))&gt;0,"BLOQUE MOLLUSQUES",""))</f>
        <v/>
      </c>
      <c r="AS534" s="964" t="str" cm="1">
        <f t="array" ref="AS534">IF(AM534="","",IF(SUMPRODUCT(--(BS27:BS309&lt;&gt;""),--ISNUMBER(SEARCH(" "&amp;BS27:BS309&amp;" ",AP534)))&gt;0,"FORCE MOLLUSQUES",""))</f>
        <v/>
      </c>
      <c r="AT534" s="965" t="str">
        <f t="shared" si="108"/>
        <v/>
      </c>
      <c r="AU534" s="965" t="str">
        <f t="shared" si="110"/>
        <v/>
      </c>
      <c r="AV534" s="964" t="str">
        <f t="shared" si="109"/>
        <v/>
      </c>
      <c r="AW534" s="964" t="str" cm="1">
        <f t="array" ref="AW534">IF(AM534="","",IF(AQ534&lt;&gt;"","",IF(SUMPRODUCT(--(BM27:BM1509=AW26),--(BL27:BL1509&lt;&gt;""),--ISNUMBER(SEARCH(" "&amp;BL27:BL1509&amp;" ",AP534)))&gt;0,AW26,"")))</f>
        <v/>
      </c>
      <c r="AX534" s="964" t="str" cm="1">
        <f t="array" ref="AX534">IF(AM534="","",IF(AQ534&lt;&gt;"","",IF(SUMPRODUCT(--(BM27:BM1509=AX26),--(BL27:BL1509&lt;&gt;""),--ISNUMBER(SEARCH(" "&amp;BL27:BL1509&amp;" ",AP534)))&gt;0,AX26,"")))</f>
        <v/>
      </c>
      <c r="AY534" s="964" t="str" cm="1">
        <f t="array" ref="AY534">IF(AM534="","",IF(AQ534&lt;&gt;"","",IF(SUMPRODUCT(--(BM27:BM1509=AY26),--(BL27:BL1509&lt;&gt;""),--ISNUMBER(SEARCH(" "&amp;BL27:BL1509&amp;" ",AP534)))&gt;0,AY26,"")))</f>
        <v/>
      </c>
      <c r="AZ534" s="964" t="str" cm="1">
        <f t="array" ref="AZ534">IF(AM534="","",IF(AQ534&lt;&gt;"","",IF(SUMPRODUCT(--(BM27:BM1509=AZ26),--(BL27:BL1509&lt;&gt;""),--ISNUMBER(SEARCH(" "&amp;BL27:BL1509&amp;" ",AP534)))&gt;0,AZ26,"")))</f>
        <v/>
      </c>
      <c r="BA534" s="964" t="str" cm="1">
        <f t="array" ref="BA534">IF(AM534="","",IF(AQ534&lt;&gt;"","",IF(SUMPRODUCT(--(BM27:BM1509=BA26),--(BL27:BL1509&lt;&gt;""),--ISNUMBER(SEARCH(" "&amp;BL27:BL1509&amp;" ",AP534)))&gt;0,BA26,"")))</f>
        <v/>
      </c>
      <c r="BB534" s="964" t="str" cm="1">
        <f t="array" ref="BB534">IF(AM534="","",IF(AQ534&lt;&gt;"","",IF(SUMPRODUCT(--(BM27:BM1509=BB26),--(BL27:BL1509&lt;&gt;""),--ISNUMBER(SEARCH(" "&amp;BL27:BL1509&amp;" ",AP534)))&gt;0,BB26,"")))</f>
        <v/>
      </c>
      <c r="BC534" s="964" t="str" cm="1">
        <f t="array" ref="BC534">IF(AM534="","",IF(AQ534&lt;&gt;"","",IF(SUMPRODUCT(--(BM27:BM1509=BC26),--(BL27:BL1509&lt;&gt;""),--ISNUMBER(SEARCH(" "&amp;BL27:BL1509&amp;" ",AP534)))&gt;0,BC26,"")))</f>
        <v/>
      </c>
      <c r="BD534" s="964" t="str" cm="1">
        <f t="array" ref="BD534">IF(AM534="","",IF(AQ534&lt;&gt;"","",IF(SUMPRODUCT(--(BM27:BM1509=BD26),--(BL27:BL1509&lt;&gt;""),--ISNUMBER(SEARCH(" "&amp;BL27:BL1509&amp;" ",AP534)))&gt;0,BD26,"")))</f>
        <v/>
      </c>
      <c r="BE534" s="964" t="str" cm="1">
        <f t="array" ref="BE534">IF(AM534="","",IF(AQ534&lt;&gt;"","",IF(SUMPRODUCT(--(BM27:BM1509=BE26),--(BL27:BL1509&lt;&gt;""),--ISNUMBER(SEARCH(" "&amp;BL27:BL1509&amp;" ",AP534)))&gt;0,BE26,"")))</f>
        <v/>
      </c>
      <c r="BF534" s="964" t="str" cm="1">
        <f t="array" ref="BF534">IF(AM534="","",IF(AQ534&lt;&gt;"","",IF(SUMPRODUCT(--(BM27:BM1509=BF26),--(BL27:BL1509&lt;&gt;""),--ISNUMBER(SEARCH(" "&amp;BL27:BL1509&amp;" ",AP534)))&gt;0,BF26,"")))</f>
        <v/>
      </c>
      <c r="BG534" s="964" t="str" cm="1">
        <f t="array" ref="BG534">IF(AM534="","",IF(AQ534&lt;&gt;"","",IF(SUMPRODUCT(--(BM27:BM1509=BG26),--(BL27:BL1509&lt;&gt;""),--ISNUMBER(SEARCH(" "&amp;BL27:BL1509&amp;" ",AP534)))&gt;0,BG26,"")))</f>
        <v/>
      </c>
      <c r="BH534" s="964" t="str" cm="1">
        <f t="array" ref="BH534">IF(AM534="","",IF(AQ534&lt;&gt;"","",IF(SUMPRODUCT(--(BM27:BM1509=BH26),--(BL27:BL1509&lt;&gt;""),--ISNUMBER(SEARCH(" "&amp;BL27:BL1509&amp;" ",AP534)))&gt;0,BH26,"")))</f>
        <v/>
      </c>
      <c r="BI534" s="964" t="str" cm="1">
        <f t="array" ref="BI534">IF(AM534="","",IF(AQ534&lt;&gt;"","",IF(SUMPRODUCT(--(BM27:BM1509=BI26),--(BL27:BL1509&lt;&gt;""),--ISNUMBER(SEARCH(" "&amp;BL27:BL1509&amp;" ",AP534)))&gt;0,BI26,"")))</f>
        <v/>
      </c>
      <c r="BJ534" s="964" t="str" cm="1">
        <f t="array" ref="BJ534">IF(AM534="","",IF(AS534&lt;&gt;"",BJ26,IF(AR534&lt;&gt;"","",IF(AQ534&lt;&gt;"","",IF(SUMPRODUCT(--(BM27:BM1509=BJ26),--(BL27:BL1509&lt;&gt;""),--ISNUMBER(SEARCH(" "&amp;BL27:BL1509&amp;" ",AP534)))&gt;0,BJ26,"")))))</f>
        <v/>
      </c>
      <c r="BL534" s="964" t="s">
        <v>2268</v>
      </c>
      <c r="BM534" s="964" t="s">
        <v>1597</v>
      </c>
      <c r="CM534" s="49">
        <v>1</v>
      </c>
    </row>
    <row r="535" spans="4:91" ht="30" customHeight="1">
      <c r="D535" s="674"/>
      <c r="E535" s="680"/>
      <c r="F535" s="681"/>
      <c r="G535" s="680"/>
      <c r="H535" s="682"/>
      <c r="I535" s="891"/>
      <c r="J535" s="892"/>
      <c r="K535" s="745"/>
      <c r="L535" s="893"/>
      <c r="M535" s="894"/>
      <c r="N535" s="895"/>
      <c r="O535" s="896"/>
      <c r="P535" s="137"/>
      <c r="Q535" s="897"/>
      <c r="R535" s="751"/>
      <c r="S535" s="898"/>
      <c r="T535" s="753"/>
      <c r="U535" s="899"/>
      <c r="V535" s="900"/>
      <c r="W535" s="756"/>
      <c r="X535" s="764"/>
      <c r="AB535" s="65"/>
      <c r="AC535" s="984" t="str">
        <f t="shared" si="100"/>
        <v/>
      </c>
      <c r="AD535" s="982"/>
      <c r="AF535" s="963" t="str">
        <f>IF(AG535="","",COUNTIF(AG27:AG535,"&lt;&gt;"))</f>
        <v/>
      </c>
      <c r="AG535" s="958" t="str" cm="1">
        <f t="array" ref="AG535">IF(AK535="","",IF(LEN(AK535)&lt;=MAX(10,AF22),AK535,IFERROR(LEFT(AK535,LOOKUP(2,1/(MID(AK535,ROW(10:509),1)=" ")/(ROW(10:509)&lt;=MAX(10,AF22)),ROW(10:509))-1),LEFT(AK535,MAX(10,AF22)))))</f>
        <v/>
      </c>
      <c r="AH535" s="963" t="str">
        <f t="shared" si="101"/>
        <v/>
      </c>
      <c r="AI535" s="963" t="str">
        <f t="shared" si="102"/>
        <v/>
      </c>
      <c r="AJ535" s="964" t="str">
        <f>IF(AL534&lt;&gt;"",AJ534,IF(AJ534&lt;MAX(Z27:Z326),AJ534+1,""))</f>
        <v/>
      </c>
      <c r="AK535" s="965" t="str">
        <f>IF(AJ535="","",IF(AL534&lt;&gt;"",AL534,INDEX(AD27:AD326,MATCH(AJ535,Z27:Z326,0))))</f>
        <v/>
      </c>
      <c r="AL535" s="965" t="str">
        <f t="shared" si="103"/>
        <v/>
      </c>
      <c r="AM535" s="966" t="str">
        <f t="shared" si="104"/>
        <v/>
      </c>
      <c r="AN535" s="967" t="str">
        <f t="shared" si="105"/>
        <v/>
      </c>
      <c r="AO535" s="967" t="str">
        <f t="shared" si="106"/>
        <v/>
      </c>
      <c r="AP535" s="966" t="str">
        <f t="shared" si="107"/>
        <v/>
      </c>
      <c r="AQ535" s="967" t="str">
        <f>IF(AM535="","",IF(COUNTIF(BO27:BO309,TRIM(AP535))&gt;0,"EXCLUSION EXACTE",""))</f>
        <v/>
      </c>
      <c r="AR535" s="967" t="str" cm="1">
        <f t="array" ref="AR535">IF(AM535="","",IF(SUMPRODUCT(--(BO27:BO309&lt;&gt;""),--ISNUMBER(SEARCH(" "&amp;BO27:BO309&amp;" ",AP535)))&gt;0,"BLOQUE MOLLUSQUES",""))</f>
        <v/>
      </c>
      <c r="AS535" s="967" t="str" cm="1">
        <f t="array" ref="AS535">IF(AM535="","",IF(SUMPRODUCT(--(BS27:BS309&lt;&gt;""),--ISNUMBER(SEARCH(" "&amp;BS27:BS309&amp;" ",AP535)))&gt;0,"FORCE MOLLUSQUES",""))</f>
        <v/>
      </c>
      <c r="AT535" s="966" t="str">
        <f t="shared" si="108"/>
        <v/>
      </c>
      <c r="AU535" s="966" t="str">
        <f t="shared" si="110"/>
        <v/>
      </c>
      <c r="AV535" s="967" t="str">
        <f t="shared" si="109"/>
        <v/>
      </c>
      <c r="AW535" s="967" t="str" cm="1">
        <f t="array" ref="AW535">IF(AM535="","",IF(AQ535&lt;&gt;"","",IF(SUMPRODUCT(--(BM27:BM1509=AW26),--(BL27:BL1509&lt;&gt;""),--ISNUMBER(SEARCH(" "&amp;BL27:BL1509&amp;" ",AP535)))&gt;0,AW26,"")))</f>
        <v/>
      </c>
      <c r="AX535" s="967" t="str" cm="1">
        <f t="array" ref="AX535">IF(AM535="","",IF(AQ535&lt;&gt;"","",IF(SUMPRODUCT(--(BM27:BM1509=AX26),--(BL27:BL1509&lt;&gt;""),--ISNUMBER(SEARCH(" "&amp;BL27:BL1509&amp;" ",AP535)))&gt;0,AX26,"")))</f>
        <v/>
      </c>
      <c r="AY535" s="967" t="str" cm="1">
        <f t="array" ref="AY535">IF(AM535="","",IF(AQ535&lt;&gt;"","",IF(SUMPRODUCT(--(BM27:BM1509=AY26),--(BL27:BL1509&lt;&gt;""),--ISNUMBER(SEARCH(" "&amp;BL27:BL1509&amp;" ",AP535)))&gt;0,AY26,"")))</f>
        <v/>
      </c>
      <c r="AZ535" s="967" t="str" cm="1">
        <f t="array" ref="AZ535">IF(AM535="","",IF(AQ535&lt;&gt;"","",IF(SUMPRODUCT(--(BM27:BM1509=AZ26),--(BL27:BL1509&lt;&gt;""),--ISNUMBER(SEARCH(" "&amp;BL27:BL1509&amp;" ",AP535)))&gt;0,AZ26,"")))</f>
        <v/>
      </c>
      <c r="BA535" s="967" t="str" cm="1">
        <f t="array" ref="BA535">IF(AM535="","",IF(AQ535&lt;&gt;"","",IF(SUMPRODUCT(--(BM27:BM1509=BA26),--(BL27:BL1509&lt;&gt;""),--ISNUMBER(SEARCH(" "&amp;BL27:BL1509&amp;" ",AP535)))&gt;0,BA26,"")))</f>
        <v/>
      </c>
      <c r="BB535" s="967" t="str" cm="1">
        <f t="array" ref="BB535">IF(AM535="","",IF(AQ535&lt;&gt;"","",IF(SUMPRODUCT(--(BM27:BM1509=BB26),--(BL27:BL1509&lt;&gt;""),--ISNUMBER(SEARCH(" "&amp;BL27:BL1509&amp;" ",AP535)))&gt;0,BB26,"")))</f>
        <v/>
      </c>
      <c r="BC535" s="967" t="str" cm="1">
        <f t="array" ref="BC535">IF(AM535="","",IF(AQ535&lt;&gt;"","",IF(SUMPRODUCT(--(BM27:BM1509=BC26),--(BL27:BL1509&lt;&gt;""),--ISNUMBER(SEARCH(" "&amp;BL27:BL1509&amp;" ",AP535)))&gt;0,BC26,"")))</f>
        <v/>
      </c>
      <c r="BD535" s="967" t="str" cm="1">
        <f t="array" ref="BD535">IF(AM535="","",IF(AQ535&lt;&gt;"","",IF(SUMPRODUCT(--(BM27:BM1509=BD26),--(BL27:BL1509&lt;&gt;""),--ISNUMBER(SEARCH(" "&amp;BL27:BL1509&amp;" ",AP535)))&gt;0,BD26,"")))</f>
        <v/>
      </c>
      <c r="BE535" s="967" t="str" cm="1">
        <f t="array" ref="BE535">IF(AM535="","",IF(AQ535&lt;&gt;"","",IF(SUMPRODUCT(--(BM27:BM1509=BE26),--(BL27:BL1509&lt;&gt;""),--ISNUMBER(SEARCH(" "&amp;BL27:BL1509&amp;" ",AP535)))&gt;0,BE26,"")))</f>
        <v/>
      </c>
      <c r="BF535" s="967" t="str" cm="1">
        <f t="array" ref="BF535">IF(AM535="","",IF(AQ535&lt;&gt;"","",IF(SUMPRODUCT(--(BM27:BM1509=BF26),--(BL27:BL1509&lt;&gt;""),--ISNUMBER(SEARCH(" "&amp;BL27:BL1509&amp;" ",AP535)))&gt;0,BF26,"")))</f>
        <v/>
      </c>
      <c r="BG535" s="967" t="str" cm="1">
        <f t="array" ref="BG535">IF(AM535="","",IF(AQ535&lt;&gt;"","",IF(SUMPRODUCT(--(BM27:BM1509=BG26),--(BL27:BL1509&lt;&gt;""),--ISNUMBER(SEARCH(" "&amp;BL27:BL1509&amp;" ",AP535)))&gt;0,BG26,"")))</f>
        <v/>
      </c>
      <c r="BH535" s="967" t="str" cm="1">
        <f t="array" ref="BH535">IF(AM535="","",IF(AQ535&lt;&gt;"","",IF(SUMPRODUCT(--(BM27:BM1509=BH26),--(BL27:BL1509&lt;&gt;""),--ISNUMBER(SEARCH(" "&amp;BL27:BL1509&amp;" ",AP535)))&gt;0,BH26,"")))</f>
        <v/>
      </c>
      <c r="BI535" s="967" t="str" cm="1">
        <f t="array" ref="BI535">IF(AM535="","",IF(AQ535&lt;&gt;"","",IF(SUMPRODUCT(--(BM27:BM1509=BI26),--(BL27:BL1509&lt;&gt;""),--ISNUMBER(SEARCH(" "&amp;BL27:BL1509&amp;" ",AP535)))&gt;0,BI26,"")))</f>
        <v/>
      </c>
      <c r="BJ535" s="967" t="str" cm="1">
        <f t="array" ref="BJ535">IF(AM535="","",IF(AS535&lt;&gt;"",BJ26,IF(AR535&lt;&gt;"","",IF(AQ535&lt;&gt;"","",IF(SUMPRODUCT(--(BM27:BM1509=BJ26),--(BL27:BL1509&lt;&gt;""),--ISNUMBER(SEARCH(" "&amp;BL27:BL1509&amp;" ",AP535)))&gt;0,BJ26,"")))))</f>
        <v/>
      </c>
      <c r="BL535" s="968" t="s">
        <v>2269</v>
      </c>
      <c r="BM535" s="968" t="s">
        <v>1597</v>
      </c>
      <c r="CM535" s="49">
        <v>1</v>
      </c>
    </row>
    <row r="536" spans="4:91" ht="30" customHeight="1">
      <c r="D536" s="674"/>
      <c r="E536" s="680"/>
      <c r="F536" s="681"/>
      <c r="G536" s="680"/>
      <c r="H536" s="682"/>
      <c r="I536" s="891"/>
      <c r="J536" s="892"/>
      <c r="K536" s="745"/>
      <c r="L536" s="893"/>
      <c r="M536" s="894"/>
      <c r="N536" s="895"/>
      <c r="O536" s="896"/>
      <c r="P536" s="137"/>
      <c r="Q536" s="897"/>
      <c r="R536" s="751"/>
      <c r="S536" s="898"/>
      <c r="T536" s="753"/>
      <c r="U536" s="899"/>
      <c r="V536" s="900"/>
      <c r="W536" s="756"/>
      <c r="X536" s="764"/>
      <c r="AB536" s="65"/>
      <c r="AC536" s="984" t="str">
        <f t="shared" si="100"/>
        <v/>
      </c>
      <c r="AD536" s="982"/>
      <c r="AF536" s="964" t="str">
        <f>IF(AG536="","",COUNTIF(AG27:AG536,"&lt;&gt;"))</f>
        <v/>
      </c>
      <c r="AG536" s="965" t="str" cm="1">
        <f t="array" ref="AG536">IF(AK536="","",IF(LEN(AK536)&lt;=MAX(10,AF22),AK536,IFERROR(LEFT(AK536,LOOKUP(2,1/(MID(AK536,ROW(10:509),1)=" ")/(ROW(10:509)&lt;=MAX(10,AF22)),ROW(10:509))-1),LEFT(AK536,MAX(10,AF22)))))</f>
        <v/>
      </c>
      <c r="AH536" s="964" t="str">
        <f t="shared" si="101"/>
        <v/>
      </c>
      <c r="AI536" s="964" t="str">
        <f t="shared" si="102"/>
        <v/>
      </c>
      <c r="AJ536" s="964" t="str">
        <f>IF(AL535&lt;&gt;"",AJ535,IF(AJ535&lt;MAX(Z27:Z326),AJ535+1,""))</f>
        <v/>
      </c>
      <c r="AK536" s="965" t="str">
        <f>IF(AJ536="","",IF(AL535&lt;&gt;"",AL535,INDEX(AD27:AD326,MATCH(AJ536,Z27:Z326,0))))</f>
        <v/>
      </c>
      <c r="AL536" s="965" t="str">
        <f t="shared" si="103"/>
        <v/>
      </c>
      <c r="AM536" s="965" t="str">
        <f t="shared" si="104"/>
        <v/>
      </c>
      <c r="AN536" s="964" t="str">
        <f t="shared" si="105"/>
        <v/>
      </c>
      <c r="AO536" s="964" t="str">
        <f t="shared" si="106"/>
        <v/>
      </c>
      <c r="AP536" s="965" t="str">
        <f t="shared" si="107"/>
        <v/>
      </c>
      <c r="AQ536" s="964" t="str">
        <f>IF(AM536="","",IF(COUNTIF(BO27:BO309,TRIM(AP536))&gt;0,"EXCLUSION EXACTE",""))</f>
        <v/>
      </c>
      <c r="AR536" s="964" t="str" cm="1">
        <f t="array" ref="AR536">IF(AM536="","",IF(SUMPRODUCT(--(BO27:BO309&lt;&gt;""),--ISNUMBER(SEARCH(" "&amp;BO27:BO309&amp;" ",AP536)))&gt;0,"BLOQUE MOLLUSQUES",""))</f>
        <v/>
      </c>
      <c r="AS536" s="964" t="str" cm="1">
        <f t="array" ref="AS536">IF(AM536="","",IF(SUMPRODUCT(--(BS27:BS309&lt;&gt;""),--ISNUMBER(SEARCH(" "&amp;BS27:BS309&amp;" ",AP536)))&gt;0,"FORCE MOLLUSQUES",""))</f>
        <v/>
      </c>
      <c r="AT536" s="965" t="str">
        <f t="shared" si="108"/>
        <v/>
      </c>
      <c r="AU536" s="965" t="str">
        <f t="shared" si="110"/>
        <v/>
      </c>
      <c r="AV536" s="964" t="str">
        <f t="shared" si="109"/>
        <v/>
      </c>
      <c r="AW536" s="964" t="str" cm="1">
        <f t="array" ref="AW536">IF(AM536="","",IF(AQ536&lt;&gt;"","",IF(SUMPRODUCT(--(BM27:BM1509=AW26),--(BL27:BL1509&lt;&gt;""),--ISNUMBER(SEARCH(" "&amp;BL27:BL1509&amp;" ",AP536)))&gt;0,AW26,"")))</f>
        <v/>
      </c>
      <c r="AX536" s="964" t="str" cm="1">
        <f t="array" ref="AX536">IF(AM536="","",IF(AQ536&lt;&gt;"","",IF(SUMPRODUCT(--(BM27:BM1509=AX26),--(BL27:BL1509&lt;&gt;""),--ISNUMBER(SEARCH(" "&amp;BL27:BL1509&amp;" ",AP536)))&gt;0,AX26,"")))</f>
        <v/>
      </c>
      <c r="AY536" s="964" t="str" cm="1">
        <f t="array" ref="AY536">IF(AM536="","",IF(AQ536&lt;&gt;"","",IF(SUMPRODUCT(--(BM27:BM1509=AY26),--(BL27:BL1509&lt;&gt;""),--ISNUMBER(SEARCH(" "&amp;BL27:BL1509&amp;" ",AP536)))&gt;0,AY26,"")))</f>
        <v/>
      </c>
      <c r="AZ536" s="964" t="str" cm="1">
        <f t="array" ref="AZ536">IF(AM536="","",IF(AQ536&lt;&gt;"","",IF(SUMPRODUCT(--(BM27:BM1509=AZ26),--(BL27:BL1509&lt;&gt;""),--ISNUMBER(SEARCH(" "&amp;BL27:BL1509&amp;" ",AP536)))&gt;0,AZ26,"")))</f>
        <v/>
      </c>
      <c r="BA536" s="964" t="str" cm="1">
        <f t="array" ref="BA536">IF(AM536="","",IF(AQ536&lt;&gt;"","",IF(SUMPRODUCT(--(BM27:BM1509=BA26),--(BL27:BL1509&lt;&gt;""),--ISNUMBER(SEARCH(" "&amp;BL27:BL1509&amp;" ",AP536)))&gt;0,BA26,"")))</f>
        <v/>
      </c>
      <c r="BB536" s="964" t="str" cm="1">
        <f t="array" ref="BB536">IF(AM536="","",IF(AQ536&lt;&gt;"","",IF(SUMPRODUCT(--(BM27:BM1509=BB26),--(BL27:BL1509&lt;&gt;""),--ISNUMBER(SEARCH(" "&amp;BL27:BL1509&amp;" ",AP536)))&gt;0,BB26,"")))</f>
        <v/>
      </c>
      <c r="BC536" s="964" t="str" cm="1">
        <f t="array" ref="BC536">IF(AM536="","",IF(AQ536&lt;&gt;"","",IF(SUMPRODUCT(--(BM27:BM1509=BC26),--(BL27:BL1509&lt;&gt;""),--ISNUMBER(SEARCH(" "&amp;BL27:BL1509&amp;" ",AP536)))&gt;0,BC26,"")))</f>
        <v/>
      </c>
      <c r="BD536" s="964" t="str" cm="1">
        <f t="array" ref="BD536">IF(AM536="","",IF(AQ536&lt;&gt;"","",IF(SUMPRODUCT(--(BM27:BM1509=BD26),--(BL27:BL1509&lt;&gt;""),--ISNUMBER(SEARCH(" "&amp;BL27:BL1509&amp;" ",AP536)))&gt;0,BD26,"")))</f>
        <v/>
      </c>
      <c r="BE536" s="964" t="str" cm="1">
        <f t="array" ref="BE536">IF(AM536="","",IF(AQ536&lt;&gt;"","",IF(SUMPRODUCT(--(BM27:BM1509=BE26),--(BL27:BL1509&lt;&gt;""),--ISNUMBER(SEARCH(" "&amp;BL27:BL1509&amp;" ",AP536)))&gt;0,BE26,"")))</f>
        <v/>
      </c>
      <c r="BF536" s="964" t="str" cm="1">
        <f t="array" ref="BF536">IF(AM536="","",IF(AQ536&lt;&gt;"","",IF(SUMPRODUCT(--(BM27:BM1509=BF26),--(BL27:BL1509&lt;&gt;""),--ISNUMBER(SEARCH(" "&amp;BL27:BL1509&amp;" ",AP536)))&gt;0,BF26,"")))</f>
        <v/>
      </c>
      <c r="BG536" s="964" t="str" cm="1">
        <f t="array" ref="BG536">IF(AM536="","",IF(AQ536&lt;&gt;"","",IF(SUMPRODUCT(--(BM27:BM1509=BG26),--(BL27:BL1509&lt;&gt;""),--ISNUMBER(SEARCH(" "&amp;BL27:BL1509&amp;" ",AP536)))&gt;0,BG26,"")))</f>
        <v/>
      </c>
      <c r="BH536" s="964" t="str" cm="1">
        <f t="array" ref="BH536">IF(AM536="","",IF(AQ536&lt;&gt;"","",IF(SUMPRODUCT(--(BM27:BM1509=BH26),--(BL27:BL1509&lt;&gt;""),--ISNUMBER(SEARCH(" "&amp;BL27:BL1509&amp;" ",AP536)))&gt;0,BH26,"")))</f>
        <v/>
      </c>
      <c r="BI536" s="964" t="str" cm="1">
        <f t="array" ref="BI536">IF(AM536="","",IF(AQ536&lt;&gt;"","",IF(SUMPRODUCT(--(BM27:BM1509=BI26),--(BL27:BL1509&lt;&gt;""),--ISNUMBER(SEARCH(" "&amp;BL27:BL1509&amp;" ",AP536)))&gt;0,BI26,"")))</f>
        <v/>
      </c>
      <c r="BJ536" s="964" t="str" cm="1">
        <f t="array" ref="BJ536">IF(AM536="","",IF(AS536&lt;&gt;"",BJ26,IF(AR536&lt;&gt;"","",IF(AQ536&lt;&gt;"","",IF(SUMPRODUCT(--(BM27:BM1509=BJ26),--(BL27:BL1509&lt;&gt;""),--ISNUMBER(SEARCH(" "&amp;BL27:BL1509&amp;" ",AP536)))&gt;0,BJ26,"")))))</f>
        <v/>
      </c>
      <c r="BL536" s="964" t="s">
        <v>2433</v>
      </c>
      <c r="BM536" s="964" t="s">
        <v>1597</v>
      </c>
      <c r="CM536" s="49">
        <v>1</v>
      </c>
    </row>
    <row r="537" spans="4:91" ht="30" customHeight="1">
      <c r="D537" s="674"/>
      <c r="E537" s="680"/>
      <c r="F537" s="681"/>
      <c r="G537" s="680"/>
      <c r="H537" s="682"/>
      <c r="I537" s="891"/>
      <c r="J537" s="892"/>
      <c r="K537" s="745"/>
      <c r="L537" s="893"/>
      <c r="M537" s="894"/>
      <c r="N537" s="895"/>
      <c r="O537" s="896"/>
      <c r="P537" s="137"/>
      <c r="Q537" s="897"/>
      <c r="R537" s="751"/>
      <c r="S537" s="898"/>
      <c r="T537" s="753"/>
      <c r="U537" s="899"/>
      <c r="V537" s="900"/>
      <c r="W537" s="756"/>
      <c r="X537" s="764"/>
      <c r="AB537" s="65"/>
      <c r="AC537" s="984" t="str">
        <f t="shared" si="100"/>
        <v/>
      </c>
      <c r="AD537" s="982"/>
      <c r="AF537" s="963" t="str">
        <f>IF(AG537="","",COUNTIF(AG27:AG537,"&lt;&gt;"))</f>
        <v/>
      </c>
      <c r="AG537" s="958" t="str" cm="1">
        <f t="array" ref="AG537">IF(AK537="","",IF(LEN(AK537)&lt;=MAX(10,AF22),AK537,IFERROR(LEFT(AK537,LOOKUP(2,1/(MID(AK537,ROW(10:509),1)=" ")/(ROW(10:509)&lt;=MAX(10,AF22)),ROW(10:509))-1),LEFT(AK537,MAX(10,AF22)))))</f>
        <v/>
      </c>
      <c r="AH537" s="963" t="str">
        <f t="shared" si="101"/>
        <v/>
      </c>
      <c r="AI537" s="963" t="str">
        <f t="shared" si="102"/>
        <v/>
      </c>
      <c r="AJ537" s="964" t="str">
        <f>IF(AL536&lt;&gt;"",AJ536,IF(AJ536&lt;MAX(Z27:Z326),AJ536+1,""))</f>
        <v/>
      </c>
      <c r="AK537" s="965" t="str">
        <f>IF(AJ537="","",IF(AL536&lt;&gt;"",AL536,INDEX(AD27:AD326,MATCH(AJ537,Z27:Z326,0))))</f>
        <v/>
      </c>
      <c r="AL537" s="965" t="str">
        <f t="shared" si="103"/>
        <v/>
      </c>
      <c r="AM537" s="966" t="str">
        <f t="shared" si="104"/>
        <v/>
      </c>
      <c r="AN537" s="967" t="str">
        <f t="shared" si="105"/>
        <v/>
      </c>
      <c r="AO537" s="967" t="str">
        <f t="shared" si="106"/>
        <v/>
      </c>
      <c r="AP537" s="966" t="str">
        <f t="shared" si="107"/>
        <v/>
      </c>
      <c r="AQ537" s="967" t="str">
        <f>IF(AM537="","",IF(COUNTIF(BO27:BO309,TRIM(AP537))&gt;0,"EXCLUSION EXACTE",""))</f>
        <v/>
      </c>
      <c r="AR537" s="967" t="str" cm="1">
        <f t="array" ref="AR537">IF(AM537="","",IF(SUMPRODUCT(--(BO27:BO309&lt;&gt;""),--ISNUMBER(SEARCH(" "&amp;BO27:BO309&amp;" ",AP537)))&gt;0,"BLOQUE MOLLUSQUES",""))</f>
        <v/>
      </c>
      <c r="AS537" s="967" t="str" cm="1">
        <f t="array" ref="AS537">IF(AM537="","",IF(SUMPRODUCT(--(BS27:BS309&lt;&gt;""),--ISNUMBER(SEARCH(" "&amp;BS27:BS309&amp;" ",AP537)))&gt;0,"FORCE MOLLUSQUES",""))</f>
        <v/>
      </c>
      <c r="AT537" s="966" t="str">
        <f t="shared" si="108"/>
        <v/>
      </c>
      <c r="AU537" s="966" t="str">
        <f t="shared" si="110"/>
        <v/>
      </c>
      <c r="AV537" s="967" t="str">
        <f t="shared" si="109"/>
        <v/>
      </c>
      <c r="AW537" s="967" t="str" cm="1">
        <f t="array" ref="AW537">IF(AM537="","",IF(AQ537&lt;&gt;"","",IF(SUMPRODUCT(--(BM27:BM1509=AW26),--(BL27:BL1509&lt;&gt;""),--ISNUMBER(SEARCH(" "&amp;BL27:BL1509&amp;" ",AP537)))&gt;0,AW26,"")))</f>
        <v/>
      </c>
      <c r="AX537" s="967" t="str" cm="1">
        <f t="array" ref="AX537">IF(AM537="","",IF(AQ537&lt;&gt;"","",IF(SUMPRODUCT(--(BM27:BM1509=AX26),--(BL27:BL1509&lt;&gt;""),--ISNUMBER(SEARCH(" "&amp;BL27:BL1509&amp;" ",AP537)))&gt;0,AX26,"")))</f>
        <v/>
      </c>
      <c r="AY537" s="967" t="str" cm="1">
        <f t="array" ref="AY537">IF(AM537="","",IF(AQ537&lt;&gt;"","",IF(SUMPRODUCT(--(BM27:BM1509=AY26),--(BL27:BL1509&lt;&gt;""),--ISNUMBER(SEARCH(" "&amp;BL27:BL1509&amp;" ",AP537)))&gt;0,AY26,"")))</f>
        <v/>
      </c>
      <c r="AZ537" s="967" t="str" cm="1">
        <f t="array" ref="AZ537">IF(AM537="","",IF(AQ537&lt;&gt;"","",IF(SUMPRODUCT(--(BM27:BM1509=AZ26),--(BL27:BL1509&lt;&gt;""),--ISNUMBER(SEARCH(" "&amp;BL27:BL1509&amp;" ",AP537)))&gt;0,AZ26,"")))</f>
        <v/>
      </c>
      <c r="BA537" s="967" t="str" cm="1">
        <f t="array" ref="BA537">IF(AM537="","",IF(AQ537&lt;&gt;"","",IF(SUMPRODUCT(--(BM27:BM1509=BA26),--(BL27:BL1509&lt;&gt;""),--ISNUMBER(SEARCH(" "&amp;BL27:BL1509&amp;" ",AP537)))&gt;0,BA26,"")))</f>
        <v/>
      </c>
      <c r="BB537" s="967" t="str" cm="1">
        <f t="array" ref="BB537">IF(AM537="","",IF(AQ537&lt;&gt;"","",IF(SUMPRODUCT(--(BM27:BM1509=BB26),--(BL27:BL1509&lt;&gt;""),--ISNUMBER(SEARCH(" "&amp;BL27:BL1509&amp;" ",AP537)))&gt;0,BB26,"")))</f>
        <v/>
      </c>
      <c r="BC537" s="967" t="str" cm="1">
        <f t="array" ref="BC537">IF(AM537="","",IF(AQ537&lt;&gt;"","",IF(SUMPRODUCT(--(BM27:BM1509=BC26),--(BL27:BL1509&lt;&gt;""),--ISNUMBER(SEARCH(" "&amp;BL27:BL1509&amp;" ",AP537)))&gt;0,BC26,"")))</f>
        <v/>
      </c>
      <c r="BD537" s="967" t="str" cm="1">
        <f t="array" ref="BD537">IF(AM537="","",IF(AQ537&lt;&gt;"","",IF(SUMPRODUCT(--(BM27:BM1509=BD26),--(BL27:BL1509&lt;&gt;""),--ISNUMBER(SEARCH(" "&amp;BL27:BL1509&amp;" ",AP537)))&gt;0,BD26,"")))</f>
        <v/>
      </c>
      <c r="BE537" s="967" t="str" cm="1">
        <f t="array" ref="BE537">IF(AM537="","",IF(AQ537&lt;&gt;"","",IF(SUMPRODUCT(--(BM27:BM1509=BE26),--(BL27:BL1509&lt;&gt;""),--ISNUMBER(SEARCH(" "&amp;BL27:BL1509&amp;" ",AP537)))&gt;0,BE26,"")))</f>
        <v/>
      </c>
      <c r="BF537" s="967" t="str" cm="1">
        <f t="array" ref="BF537">IF(AM537="","",IF(AQ537&lt;&gt;"","",IF(SUMPRODUCT(--(BM27:BM1509=BF26),--(BL27:BL1509&lt;&gt;""),--ISNUMBER(SEARCH(" "&amp;BL27:BL1509&amp;" ",AP537)))&gt;0,BF26,"")))</f>
        <v/>
      </c>
      <c r="BG537" s="967" t="str" cm="1">
        <f t="array" ref="BG537">IF(AM537="","",IF(AQ537&lt;&gt;"","",IF(SUMPRODUCT(--(BM27:BM1509=BG26),--(BL27:BL1509&lt;&gt;""),--ISNUMBER(SEARCH(" "&amp;BL27:BL1509&amp;" ",AP537)))&gt;0,BG26,"")))</f>
        <v/>
      </c>
      <c r="BH537" s="967" t="str" cm="1">
        <f t="array" ref="BH537">IF(AM537="","",IF(AQ537&lt;&gt;"","",IF(SUMPRODUCT(--(BM27:BM1509=BH26),--(BL27:BL1509&lt;&gt;""),--ISNUMBER(SEARCH(" "&amp;BL27:BL1509&amp;" ",AP537)))&gt;0,BH26,"")))</f>
        <v/>
      </c>
      <c r="BI537" s="967" t="str" cm="1">
        <f t="array" ref="BI537">IF(AM537="","",IF(AQ537&lt;&gt;"","",IF(SUMPRODUCT(--(BM27:BM1509=BI26),--(BL27:BL1509&lt;&gt;""),--ISNUMBER(SEARCH(" "&amp;BL27:BL1509&amp;" ",AP537)))&gt;0,BI26,"")))</f>
        <v/>
      </c>
      <c r="BJ537" s="967" t="str" cm="1">
        <f t="array" ref="BJ537">IF(AM537="","",IF(AS537&lt;&gt;"",BJ26,IF(AR537&lt;&gt;"","",IF(AQ537&lt;&gt;"","",IF(SUMPRODUCT(--(BM27:BM1509=BJ26),--(BL27:BL1509&lt;&gt;""),--ISNUMBER(SEARCH(" "&amp;BL27:BL1509&amp;" ",AP537)))&gt;0,BJ26,"")))))</f>
        <v/>
      </c>
      <c r="BL537" s="968" t="s">
        <v>2434</v>
      </c>
      <c r="BM537" s="968" t="s">
        <v>1597</v>
      </c>
      <c r="CM537" s="49">
        <v>1</v>
      </c>
    </row>
    <row r="538" spans="4:91" ht="30" customHeight="1">
      <c r="D538" s="674"/>
      <c r="E538" s="680"/>
      <c r="F538" s="681"/>
      <c r="G538" s="680"/>
      <c r="H538" s="682"/>
      <c r="I538" s="891"/>
      <c r="J538" s="892"/>
      <c r="K538" s="745"/>
      <c r="L538" s="893"/>
      <c r="M538" s="894"/>
      <c r="N538" s="895"/>
      <c r="O538" s="896"/>
      <c r="P538" s="137"/>
      <c r="Q538" s="897"/>
      <c r="R538" s="751"/>
      <c r="S538" s="898"/>
      <c r="T538" s="753"/>
      <c r="U538" s="899"/>
      <c r="V538" s="900"/>
      <c r="W538" s="756"/>
      <c r="X538" s="764"/>
      <c r="AB538" s="65"/>
      <c r="AC538" s="984" t="str">
        <f t="shared" ref="AC538:AC601" si="111">AT538</f>
        <v/>
      </c>
      <c r="AD538" s="982"/>
      <c r="AF538" s="964" t="str">
        <f>IF(AG538="","",COUNTIF(AG27:AG538,"&lt;&gt;"))</f>
        <v/>
      </c>
      <c r="AG538" s="965" t="str" cm="1">
        <f t="array" ref="AG538">IF(AK538="","",IF(LEN(AK538)&lt;=MAX(10,AF22),AK538,IFERROR(LEFT(AK538,LOOKUP(2,1/(MID(AK538,ROW(10:509),1)=" ")/(ROW(10:509)&lt;=MAX(10,AF22)),ROW(10:509))-1),LEFT(AK538,MAX(10,AF22)))))</f>
        <v/>
      </c>
      <c r="AH538" s="964" t="str">
        <f t="shared" si="101"/>
        <v/>
      </c>
      <c r="AI538" s="964" t="str">
        <f t="shared" si="102"/>
        <v/>
      </c>
      <c r="AJ538" s="964" t="str">
        <f>IF(AL537&lt;&gt;"",AJ537,IF(AJ537&lt;MAX(Z27:Z326),AJ537+1,""))</f>
        <v/>
      </c>
      <c r="AK538" s="965" t="str">
        <f>IF(AJ538="","",IF(AL537&lt;&gt;"",AL537,INDEX(AD27:AD326,MATCH(AJ538,Z27:Z326,0))))</f>
        <v/>
      </c>
      <c r="AL538" s="965" t="str">
        <f t="shared" si="103"/>
        <v/>
      </c>
      <c r="AM538" s="965" t="str">
        <f t="shared" si="104"/>
        <v/>
      </c>
      <c r="AN538" s="964" t="str">
        <f t="shared" si="105"/>
        <v/>
      </c>
      <c r="AO538" s="964" t="str">
        <f t="shared" si="106"/>
        <v/>
      </c>
      <c r="AP538" s="965" t="str">
        <f t="shared" si="107"/>
        <v/>
      </c>
      <c r="AQ538" s="964" t="str">
        <f>IF(AM538="","",IF(COUNTIF(BO27:BO309,TRIM(AP538))&gt;0,"EXCLUSION EXACTE",""))</f>
        <v/>
      </c>
      <c r="AR538" s="964" t="str" cm="1">
        <f t="array" ref="AR538">IF(AM538="","",IF(SUMPRODUCT(--(BO27:BO309&lt;&gt;""),--ISNUMBER(SEARCH(" "&amp;BO27:BO309&amp;" ",AP538)))&gt;0,"BLOQUE MOLLUSQUES",""))</f>
        <v/>
      </c>
      <c r="AS538" s="964" t="str" cm="1">
        <f t="array" ref="AS538">IF(AM538="","",IF(SUMPRODUCT(--(BS27:BS309&lt;&gt;""),--ISNUMBER(SEARCH(" "&amp;BS27:BS309&amp;" ",AP538)))&gt;0,"FORCE MOLLUSQUES",""))</f>
        <v/>
      </c>
      <c r="AT538" s="965" t="str">
        <f t="shared" si="108"/>
        <v/>
      </c>
      <c r="AU538" s="965" t="str">
        <f t="shared" si="110"/>
        <v/>
      </c>
      <c r="AV538" s="964" t="str">
        <f t="shared" si="109"/>
        <v/>
      </c>
      <c r="AW538" s="964" t="str" cm="1">
        <f t="array" ref="AW538">IF(AM538="","",IF(AQ538&lt;&gt;"","",IF(SUMPRODUCT(--(BM27:BM1509=AW26),--(BL27:BL1509&lt;&gt;""),--ISNUMBER(SEARCH(" "&amp;BL27:BL1509&amp;" ",AP538)))&gt;0,AW26,"")))</f>
        <v/>
      </c>
      <c r="AX538" s="964" t="str" cm="1">
        <f t="array" ref="AX538">IF(AM538="","",IF(AQ538&lt;&gt;"","",IF(SUMPRODUCT(--(BM27:BM1509=AX26),--(BL27:BL1509&lt;&gt;""),--ISNUMBER(SEARCH(" "&amp;BL27:BL1509&amp;" ",AP538)))&gt;0,AX26,"")))</f>
        <v/>
      </c>
      <c r="AY538" s="964" t="str" cm="1">
        <f t="array" ref="AY538">IF(AM538="","",IF(AQ538&lt;&gt;"","",IF(SUMPRODUCT(--(BM27:BM1509=AY26),--(BL27:BL1509&lt;&gt;""),--ISNUMBER(SEARCH(" "&amp;BL27:BL1509&amp;" ",AP538)))&gt;0,AY26,"")))</f>
        <v/>
      </c>
      <c r="AZ538" s="964" t="str" cm="1">
        <f t="array" ref="AZ538">IF(AM538="","",IF(AQ538&lt;&gt;"","",IF(SUMPRODUCT(--(BM27:BM1509=AZ26),--(BL27:BL1509&lt;&gt;""),--ISNUMBER(SEARCH(" "&amp;BL27:BL1509&amp;" ",AP538)))&gt;0,AZ26,"")))</f>
        <v/>
      </c>
      <c r="BA538" s="964" t="str" cm="1">
        <f t="array" ref="BA538">IF(AM538="","",IF(AQ538&lt;&gt;"","",IF(SUMPRODUCT(--(BM27:BM1509=BA26),--(BL27:BL1509&lt;&gt;""),--ISNUMBER(SEARCH(" "&amp;BL27:BL1509&amp;" ",AP538)))&gt;0,BA26,"")))</f>
        <v/>
      </c>
      <c r="BB538" s="964" t="str" cm="1">
        <f t="array" ref="BB538">IF(AM538="","",IF(AQ538&lt;&gt;"","",IF(SUMPRODUCT(--(BM27:BM1509=BB26),--(BL27:BL1509&lt;&gt;""),--ISNUMBER(SEARCH(" "&amp;BL27:BL1509&amp;" ",AP538)))&gt;0,BB26,"")))</f>
        <v/>
      </c>
      <c r="BC538" s="964" t="str" cm="1">
        <f t="array" ref="BC538">IF(AM538="","",IF(AQ538&lt;&gt;"","",IF(SUMPRODUCT(--(BM27:BM1509=BC26),--(BL27:BL1509&lt;&gt;""),--ISNUMBER(SEARCH(" "&amp;BL27:BL1509&amp;" ",AP538)))&gt;0,BC26,"")))</f>
        <v/>
      </c>
      <c r="BD538" s="964" t="str" cm="1">
        <f t="array" ref="BD538">IF(AM538="","",IF(AQ538&lt;&gt;"","",IF(SUMPRODUCT(--(BM27:BM1509=BD26),--(BL27:BL1509&lt;&gt;""),--ISNUMBER(SEARCH(" "&amp;BL27:BL1509&amp;" ",AP538)))&gt;0,BD26,"")))</f>
        <v/>
      </c>
      <c r="BE538" s="964" t="str" cm="1">
        <f t="array" ref="BE538">IF(AM538="","",IF(AQ538&lt;&gt;"","",IF(SUMPRODUCT(--(BM27:BM1509=BE26),--(BL27:BL1509&lt;&gt;""),--ISNUMBER(SEARCH(" "&amp;BL27:BL1509&amp;" ",AP538)))&gt;0,BE26,"")))</f>
        <v/>
      </c>
      <c r="BF538" s="964" t="str" cm="1">
        <f t="array" ref="BF538">IF(AM538="","",IF(AQ538&lt;&gt;"","",IF(SUMPRODUCT(--(BM27:BM1509=BF26),--(BL27:BL1509&lt;&gt;""),--ISNUMBER(SEARCH(" "&amp;BL27:BL1509&amp;" ",AP538)))&gt;0,BF26,"")))</f>
        <v/>
      </c>
      <c r="BG538" s="964" t="str" cm="1">
        <f t="array" ref="BG538">IF(AM538="","",IF(AQ538&lt;&gt;"","",IF(SUMPRODUCT(--(BM27:BM1509=BG26),--(BL27:BL1509&lt;&gt;""),--ISNUMBER(SEARCH(" "&amp;BL27:BL1509&amp;" ",AP538)))&gt;0,BG26,"")))</f>
        <v/>
      </c>
      <c r="BH538" s="964" t="str" cm="1">
        <f t="array" ref="BH538">IF(AM538="","",IF(AQ538&lt;&gt;"","",IF(SUMPRODUCT(--(BM27:BM1509=BH26),--(BL27:BL1509&lt;&gt;""),--ISNUMBER(SEARCH(" "&amp;BL27:BL1509&amp;" ",AP538)))&gt;0,BH26,"")))</f>
        <v/>
      </c>
      <c r="BI538" s="964" t="str" cm="1">
        <f t="array" ref="BI538">IF(AM538="","",IF(AQ538&lt;&gt;"","",IF(SUMPRODUCT(--(BM27:BM1509=BI26),--(BL27:BL1509&lt;&gt;""),--ISNUMBER(SEARCH(" "&amp;BL27:BL1509&amp;" ",AP538)))&gt;0,BI26,"")))</f>
        <v/>
      </c>
      <c r="BJ538" s="964" t="str" cm="1">
        <f t="array" ref="BJ538">IF(AM538="","",IF(AS538&lt;&gt;"",BJ26,IF(AR538&lt;&gt;"","",IF(AQ538&lt;&gt;"","",IF(SUMPRODUCT(--(BM27:BM1509=BJ26),--(BL27:BL1509&lt;&gt;""),--ISNUMBER(SEARCH(" "&amp;BL27:BL1509&amp;" ",AP538)))&gt;0,BJ26,"")))))</f>
        <v/>
      </c>
      <c r="BL538" s="964" t="s">
        <v>2435</v>
      </c>
      <c r="BM538" s="964" t="s">
        <v>1597</v>
      </c>
      <c r="CM538" s="49">
        <v>1</v>
      </c>
    </row>
    <row r="539" spans="4:91" ht="30" customHeight="1">
      <c r="D539" s="674"/>
      <c r="E539" s="680"/>
      <c r="F539" s="681"/>
      <c r="G539" s="680"/>
      <c r="H539" s="682"/>
      <c r="I539" s="891"/>
      <c r="J539" s="892"/>
      <c r="K539" s="745"/>
      <c r="L539" s="893"/>
      <c r="M539" s="894"/>
      <c r="N539" s="895"/>
      <c r="O539" s="896"/>
      <c r="P539" s="137"/>
      <c r="Q539" s="897"/>
      <c r="R539" s="751"/>
      <c r="S539" s="898"/>
      <c r="T539" s="753"/>
      <c r="U539" s="899"/>
      <c r="V539" s="900"/>
      <c r="W539" s="756"/>
      <c r="X539" s="764"/>
      <c r="AB539" s="65"/>
      <c r="AC539" s="984" t="str">
        <f t="shared" si="111"/>
        <v/>
      </c>
      <c r="AD539" s="982"/>
      <c r="AF539" s="963" t="str">
        <f>IF(AG539="","",COUNTIF(AG27:AG539,"&lt;&gt;"))</f>
        <v/>
      </c>
      <c r="AG539" s="958" t="str" cm="1">
        <f t="array" ref="AG539">IF(AK539="","",IF(LEN(AK539)&lt;=MAX(10,AF22),AK539,IFERROR(LEFT(AK539,LOOKUP(2,1/(MID(AK539,ROW(10:509),1)=" ")/(ROW(10:509)&lt;=MAX(10,AF22)),ROW(10:509))-1),LEFT(AK539,MAX(10,AF22)))))</f>
        <v/>
      </c>
      <c r="AH539" s="963" t="str">
        <f t="shared" ref="AH539:AH602" si="112">IF(AG539="","",LEN(AG539))</f>
        <v/>
      </c>
      <c r="AI539" s="963" t="str">
        <f t="shared" ref="AI539:AI602" si="113">IF(AG539="","",AJ539)</f>
        <v/>
      </c>
      <c r="AJ539" s="964" t="str">
        <f>IF(AL538&lt;&gt;"",AJ538,IF(AJ538&lt;MAX(Z27:Z326),AJ538+1,""))</f>
        <v/>
      </c>
      <c r="AK539" s="965" t="str">
        <f>IF(AJ539="","",IF(AL538&lt;&gt;"",AL538,INDEX(AD27:AD326,MATCH(AJ539,Z27:Z326,0))))</f>
        <v/>
      </c>
      <c r="AL539" s="965" t="str">
        <f t="shared" ref="AL539:AL602" si="114">IF(AK539="","",IF(LEN(AK539)&lt;=LEN(AG539),"",TRIM(MID(AK539,LEN(AG539)+1,9999))))</f>
        <v/>
      </c>
      <c r="AM539" s="966" t="str">
        <f t="shared" ref="AM539:AM602" si="115">IF(AG539="","",AG539)</f>
        <v/>
      </c>
      <c r="AN539" s="967" t="str">
        <f t="shared" ref="AN539:AN602" si="116">IF(AM539="","",LOWER(CLEAN(SUBSTITUTE(SUBSTITUTE(SUBSTITUTE(AM539,CHAR(160)," "),CHAR(10)," "),CHAR(13)," "))))</f>
        <v/>
      </c>
      <c r="AO539" s="967" t="str">
        <f t="shared" ref="AO539:AO602" si="117">IF(AM539="","",SUBSTITUTE(SUBSTITUTE(SUBSTITUTE(SUBSTITUTE(SUBSTITUTE(SUBSTITUTE(SUBSTITUTE(SUBSTITUTE(SUBSTITUTE(SUBSTITUTE(SUBSTITUTE(SUBSTITUTE(SUBSTITUTE(SUBSTITUTE(SUBSTITUTE(SUBSTITUTE(SUBSTITUTE(SUBSTITUTE(SUBSTITUTE(SUBSTITUTE(SUBSTITUTE(SUBSTITUTE(SUBSTITUTE(AN539,"à","a"),"â","a"),"ä","a"),"á","a"),"ç","c"),"œ","oe"),"æ","ae"),"é","e"),"è","e"),"ê","e"),"ë","e"),"í","i"),"î","i"),"ï","i"),"ì","i"),"ô","o"),"ö","o"),"ó","o"),"ò","o"),"ù","u"),"û","u"),"ü","u"),"ñ","n"))</f>
        <v/>
      </c>
      <c r="AP539" s="966" t="str">
        <f t="shared" ref="AP539:AP602" si="118">IF(AM539="","","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539,"’"," "),"."," "),","," "),";"," "),":"," "),"/"," "),"("," "),")"," "),"-"," "),"_"," "),"!"," "),"?"," "),"*"," "),"["," "),"]"," "),"{"," "),"}"," "),"&lt;"," "),"&gt;"," "),"="," "),"+"," "),"•"," "),"►"," "),"▼"," "),"▲"," "),"◄"," "),"«"," "),"»"," "),"“"," "),"”"," "),CHAR(39)," "),CHAR(34)," "),"  "," "),"  "," "),"  "," "),"  "," "))&amp;" ")</f>
        <v/>
      </c>
      <c r="AQ539" s="967" t="str">
        <f>IF(AM539="","",IF(COUNTIF(BO27:BO309,TRIM(AP539))&gt;0,"EXCLUSION EXACTE",""))</f>
        <v/>
      </c>
      <c r="AR539" s="967" t="str" cm="1">
        <f t="array" ref="AR539">IF(AM539="","",IF(SUMPRODUCT(--(BO27:BO309&lt;&gt;""),--ISNUMBER(SEARCH(" "&amp;BO27:BO309&amp;" ",AP539)))&gt;0,"BLOQUE MOLLUSQUES",""))</f>
        <v/>
      </c>
      <c r="AS539" s="967" t="str" cm="1">
        <f t="array" ref="AS539">IF(AM539="","",IF(SUMPRODUCT(--(BS27:BS309&lt;&gt;""),--ISNUMBER(SEARCH(" "&amp;BS27:BS309&amp;" ",AP539)))&gt;0,"FORCE MOLLUSQUES",""))</f>
        <v/>
      </c>
      <c r="AT539" s="966" t="str">
        <f t="shared" ref="AT539:AT602" si="119">IF(AM539="","",IF(COUNTIF(AW539:BJ539,"⚠*")=0,"",TRIM(AW539&amp;" "&amp;AX539&amp;" "&amp;AY539&amp;" "&amp;AZ539&amp;" "&amp;BA539&amp;" "&amp;BB539&amp;" "&amp;BC539&amp;" "&amp;BD539&amp;" "&amp;BE539&amp;" "&amp;BF539&amp;" "&amp;BG539&amp;" "&amp;BH539&amp;" "&amp;BI539&amp;" "&amp;BJ539)))</f>
        <v/>
      </c>
      <c r="AU539" s="966" t="str">
        <f t="shared" si="110"/>
        <v/>
      </c>
      <c r="AV539" s="967" t="str">
        <f t="shared" ref="AV539:AV602" si="120">IF(AM539="","",COUNTIF(AW539:BJ539,"⚠*"))</f>
        <v/>
      </c>
      <c r="AW539" s="967" t="str" cm="1">
        <f t="array" ref="AW539">IF(AM539="","",IF(AQ539&lt;&gt;"","",IF(SUMPRODUCT(--(BM27:BM1509=AW26),--(BL27:BL1509&lt;&gt;""),--ISNUMBER(SEARCH(" "&amp;BL27:BL1509&amp;" ",AP539)))&gt;0,AW26,"")))</f>
        <v/>
      </c>
      <c r="AX539" s="967" t="str" cm="1">
        <f t="array" ref="AX539">IF(AM539="","",IF(AQ539&lt;&gt;"","",IF(SUMPRODUCT(--(BM27:BM1509=AX26),--(BL27:BL1509&lt;&gt;""),--ISNUMBER(SEARCH(" "&amp;BL27:BL1509&amp;" ",AP539)))&gt;0,AX26,"")))</f>
        <v/>
      </c>
      <c r="AY539" s="967" t="str" cm="1">
        <f t="array" ref="AY539">IF(AM539="","",IF(AQ539&lt;&gt;"","",IF(SUMPRODUCT(--(BM27:BM1509=AY26),--(BL27:BL1509&lt;&gt;""),--ISNUMBER(SEARCH(" "&amp;BL27:BL1509&amp;" ",AP539)))&gt;0,AY26,"")))</f>
        <v/>
      </c>
      <c r="AZ539" s="967" t="str" cm="1">
        <f t="array" ref="AZ539">IF(AM539="","",IF(AQ539&lt;&gt;"","",IF(SUMPRODUCT(--(BM27:BM1509=AZ26),--(BL27:BL1509&lt;&gt;""),--ISNUMBER(SEARCH(" "&amp;BL27:BL1509&amp;" ",AP539)))&gt;0,AZ26,"")))</f>
        <v/>
      </c>
      <c r="BA539" s="967" t="str" cm="1">
        <f t="array" ref="BA539">IF(AM539="","",IF(AQ539&lt;&gt;"","",IF(SUMPRODUCT(--(BM27:BM1509=BA26),--(BL27:BL1509&lt;&gt;""),--ISNUMBER(SEARCH(" "&amp;BL27:BL1509&amp;" ",AP539)))&gt;0,BA26,"")))</f>
        <v/>
      </c>
      <c r="BB539" s="967" t="str" cm="1">
        <f t="array" ref="BB539">IF(AM539="","",IF(AQ539&lt;&gt;"","",IF(SUMPRODUCT(--(BM27:BM1509=BB26),--(BL27:BL1509&lt;&gt;""),--ISNUMBER(SEARCH(" "&amp;BL27:BL1509&amp;" ",AP539)))&gt;0,BB26,"")))</f>
        <v/>
      </c>
      <c r="BC539" s="967" t="str" cm="1">
        <f t="array" ref="BC539">IF(AM539="","",IF(AQ539&lt;&gt;"","",IF(SUMPRODUCT(--(BM27:BM1509=BC26),--(BL27:BL1509&lt;&gt;""),--ISNUMBER(SEARCH(" "&amp;BL27:BL1509&amp;" ",AP539)))&gt;0,BC26,"")))</f>
        <v/>
      </c>
      <c r="BD539" s="967" t="str" cm="1">
        <f t="array" ref="BD539">IF(AM539="","",IF(AQ539&lt;&gt;"","",IF(SUMPRODUCT(--(BM27:BM1509=BD26),--(BL27:BL1509&lt;&gt;""),--ISNUMBER(SEARCH(" "&amp;BL27:BL1509&amp;" ",AP539)))&gt;0,BD26,"")))</f>
        <v/>
      </c>
      <c r="BE539" s="967" t="str" cm="1">
        <f t="array" ref="BE539">IF(AM539="","",IF(AQ539&lt;&gt;"","",IF(SUMPRODUCT(--(BM27:BM1509=BE26),--(BL27:BL1509&lt;&gt;""),--ISNUMBER(SEARCH(" "&amp;BL27:BL1509&amp;" ",AP539)))&gt;0,BE26,"")))</f>
        <v/>
      </c>
      <c r="BF539" s="967" t="str" cm="1">
        <f t="array" ref="BF539">IF(AM539="","",IF(AQ539&lt;&gt;"","",IF(SUMPRODUCT(--(BM27:BM1509=BF26),--(BL27:BL1509&lt;&gt;""),--ISNUMBER(SEARCH(" "&amp;BL27:BL1509&amp;" ",AP539)))&gt;0,BF26,"")))</f>
        <v/>
      </c>
      <c r="BG539" s="967" t="str" cm="1">
        <f t="array" ref="BG539">IF(AM539="","",IF(AQ539&lt;&gt;"","",IF(SUMPRODUCT(--(BM27:BM1509=BG26),--(BL27:BL1509&lt;&gt;""),--ISNUMBER(SEARCH(" "&amp;BL27:BL1509&amp;" ",AP539)))&gt;0,BG26,"")))</f>
        <v/>
      </c>
      <c r="BH539" s="967" t="str" cm="1">
        <f t="array" ref="BH539">IF(AM539="","",IF(AQ539&lt;&gt;"","",IF(SUMPRODUCT(--(BM27:BM1509=BH26),--(BL27:BL1509&lt;&gt;""),--ISNUMBER(SEARCH(" "&amp;BL27:BL1509&amp;" ",AP539)))&gt;0,BH26,"")))</f>
        <v/>
      </c>
      <c r="BI539" s="967" t="str" cm="1">
        <f t="array" ref="BI539">IF(AM539="","",IF(AQ539&lt;&gt;"","",IF(SUMPRODUCT(--(BM27:BM1509=BI26),--(BL27:BL1509&lt;&gt;""),--ISNUMBER(SEARCH(" "&amp;BL27:BL1509&amp;" ",AP539)))&gt;0,BI26,"")))</f>
        <v/>
      </c>
      <c r="BJ539" s="967" t="str" cm="1">
        <f t="array" ref="BJ539">IF(AM539="","",IF(AS539&lt;&gt;"",BJ26,IF(AR539&lt;&gt;"","",IF(AQ539&lt;&gt;"","",IF(SUMPRODUCT(--(BM27:BM1509=BJ26),--(BL27:BL1509&lt;&gt;""),--ISNUMBER(SEARCH(" "&amp;BL27:BL1509&amp;" ",AP539)))&gt;0,BJ26,"")))))</f>
        <v/>
      </c>
      <c r="BL539" s="968" t="s">
        <v>2273</v>
      </c>
      <c r="BM539" s="968" t="s">
        <v>1597</v>
      </c>
      <c r="CM539" s="49">
        <v>1</v>
      </c>
    </row>
    <row r="540" spans="4:91" ht="30" customHeight="1">
      <c r="D540" s="674"/>
      <c r="E540" s="680"/>
      <c r="F540" s="681"/>
      <c r="G540" s="680"/>
      <c r="H540" s="682"/>
      <c r="I540" s="891"/>
      <c r="J540" s="892"/>
      <c r="K540" s="745"/>
      <c r="L540" s="893"/>
      <c r="M540" s="894"/>
      <c r="N540" s="895"/>
      <c r="O540" s="896"/>
      <c r="P540" s="137"/>
      <c r="Q540" s="897"/>
      <c r="R540" s="751"/>
      <c r="S540" s="898"/>
      <c r="T540" s="753"/>
      <c r="U540" s="899"/>
      <c r="V540" s="900"/>
      <c r="W540" s="756"/>
      <c r="X540" s="764"/>
      <c r="AB540" s="65"/>
      <c r="AC540" s="984" t="str">
        <f t="shared" si="111"/>
        <v/>
      </c>
      <c r="AD540" s="982"/>
      <c r="AF540" s="964" t="str">
        <f>IF(AG540="","",COUNTIF(AG27:AG540,"&lt;&gt;"))</f>
        <v/>
      </c>
      <c r="AG540" s="965" t="str" cm="1">
        <f t="array" ref="AG540">IF(AK540="","",IF(LEN(AK540)&lt;=MAX(10,AF22),AK540,IFERROR(LEFT(AK540,LOOKUP(2,1/(MID(AK540,ROW(10:509),1)=" ")/(ROW(10:509)&lt;=MAX(10,AF22)),ROW(10:509))-1),LEFT(AK540,MAX(10,AF22)))))</f>
        <v/>
      </c>
      <c r="AH540" s="964" t="str">
        <f t="shared" si="112"/>
        <v/>
      </c>
      <c r="AI540" s="964" t="str">
        <f t="shared" si="113"/>
        <v/>
      </c>
      <c r="AJ540" s="964" t="str">
        <f>IF(AL539&lt;&gt;"",AJ539,IF(AJ539&lt;MAX(Z27:Z326),AJ539+1,""))</f>
        <v/>
      </c>
      <c r="AK540" s="965" t="str">
        <f>IF(AJ540="","",IF(AL539&lt;&gt;"",AL539,INDEX(AD27:AD326,MATCH(AJ540,Z27:Z326,0))))</f>
        <v/>
      </c>
      <c r="AL540" s="965" t="str">
        <f t="shared" si="114"/>
        <v/>
      </c>
      <c r="AM540" s="965" t="str">
        <f t="shared" si="115"/>
        <v/>
      </c>
      <c r="AN540" s="964" t="str">
        <f t="shared" si="116"/>
        <v/>
      </c>
      <c r="AO540" s="964" t="str">
        <f t="shared" si="117"/>
        <v/>
      </c>
      <c r="AP540" s="965" t="str">
        <f t="shared" si="118"/>
        <v/>
      </c>
      <c r="AQ540" s="964" t="str">
        <f>IF(AM540="","",IF(COUNTIF(BO27:BO309,TRIM(AP540))&gt;0,"EXCLUSION EXACTE",""))</f>
        <v/>
      </c>
      <c r="AR540" s="964" t="str" cm="1">
        <f t="array" ref="AR540">IF(AM540="","",IF(SUMPRODUCT(--(BO27:BO309&lt;&gt;""),--ISNUMBER(SEARCH(" "&amp;BO27:BO309&amp;" ",AP540)))&gt;0,"BLOQUE MOLLUSQUES",""))</f>
        <v/>
      </c>
      <c r="AS540" s="964" t="str" cm="1">
        <f t="array" ref="AS540">IF(AM540="","",IF(SUMPRODUCT(--(BS27:BS309&lt;&gt;""),--ISNUMBER(SEARCH(" "&amp;BS27:BS309&amp;" ",AP540)))&gt;0,"FORCE MOLLUSQUES",""))</f>
        <v/>
      </c>
      <c r="AT540" s="965" t="str">
        <f t="shared" si="119"/>
        <v/>
      </c>
      <c r="AU540" s="965" t="str">
        <f t="shared" ref="AU540:AU603" si="121">IF(AM540="","",AM540&amp;IF(AT540&lt;&gt;""," *",""))</f>
        <v/>
      </c>
      <c r="AV540" s="964" t="str">
        <f t="shared" si="120"/>
        <v/>
      </c>
      <c r="AW540" s="964" t="str" cm="1">
        <f t="array" ref="AW540">IF(AM540="","",IF(AQ540&lt;&gt;"","",IF(SUMPRODUCT(--(BM27:BM1509=AW26),--(BL27:BL1509&lt;&gt;""),--ISNUMBER(SEARCH(" "&amp;BL27:BL1509&amp;" ",AP540)))&gt;0,AW26,"")))</f>
        <v/>
      </c>
      <c r="AX540" s="964" t="str" cm="1">
        <f t="array" ref="AX540">IF(AM540="","",IF(AQ540&lt;&gt;"","",IF(SUMPRODUCT(--(BM27:BM1509=AX26),--(BL27:BL1509&lt;&gt;""),--ISNUMBER(SEARCH(" "&amp;BL27:BL1509&amp;" ",AP540)))&gt;0,AX26,"")))</f>
        <v/>
      </c>
      <c r="AY540" s="964" t="str" cm="1">
        <f t="array" ref="AY540">IF(AM540="","",IF(AQ540&lt;&gt;"","",IF(SUMPRODUCT(--(BM27:BM1509=AY26),--(BL27:BL1509&lt;&gt;""),--ISNUMBER(SEARCH(" "&amp;BL27:BL1509&amp;" ",AP540)))&gt;0,AY26,"")))</f>
        <v/>
      </c>
      <c r="AZ540" s="964" t="str" cm="1">
        <f t="array" ref="AZ540">IF(AM540="","",IF(AQ540&lt;&gt;"","",IF(SUMPRODUCT(--(BM27:BM1509=AZ26),--(BL27:BL1509&lt;&gt;""),--ISNUMBER(SEARCH(" "&amp;BL27:BL1509&amp;" ",AP540)))&gt;0,AZ26,"")))</f>
        <v/>
      </c>
      <c r="BA540" s="964" t="str" cm="1">
        <f t="array" ref="BA540">IF(AM540="","",IF(AQ540&lt;&gt;"","",IF(SUMPRODUCT(--(BM27:BM1509=BA26),--(BL27:BL1509&lt;&gt;""),--ISNUMBER(SEARCH(" "&amp;BL27:BL1509&amp;" ",AP540)))&gt;0,BA26,"")))</f>
        <v/>
      </c>
      <c r="BB540" s="964" t="str" cm="1">
        <f t="array" ref="BB540">IF(AM540="","",IF(AQ540&lt;&gt;"","",IF(SUMPRODUCT(--(BM27:BM1509=BB26),--(BL27:BL1509&lt;&gt;""),--ISNUMBER(SEARCH(" "&amp;BL27:BL1509&amp;" ",AP540)))&gt;0,BB26,"")))</f>
        <v/>
      </c>
      <c r="BC540" s="964" t="str" cm="1">
        <f t="array" ref="BC540">IF(AM540="","",IF(AQ540&lt;&gt;"","",IF(SUMPRODUCT(--(BM27:BM1509=BC26),--(BL27:BL1509&lt;&gt;""),--ISNUMBER(SEARCH(" "&amp;BL27:BL1509&amp;" ",AP540)))&gt;0,BC26,"")))</f>
        <v/>
      </c>
      <c r="BD540" s="964" t="str" cm="1">
        <f t="array" ref="BD540">IF(AM540="","",IF(AQ540&lt;&gt;"","",IF(SUMPRODUCT(--(BM27:BM1509=BD26),--(BL27:BL1509&lt;&gt;""),--ISNUMBER(SEARCH(" "&amp;BL27:BL1509&amp;" ",AP540)))&gt;0,BD26,"")))</f>
        <v/>
      </c>
      <c r="BE540" s="964" t="str" cm="1">
        <f t="array" ref="BE540">IF(AM540="","",IF(AQ540&lt;&gt;"","",IF(SUMPRODUCT(--(BM27:BM1509=BE26),--(BL27:BL1509&lt;&gt;""),--ISNUMBER(SEARCH(" "&amp;BL27:BL1509&amp;" ",AP540)))&gt;0,BE26,"")))</f>
        <v/>
      </c>
      <c r="BF540" s="964" t="str" cm="1">
        <f t="array" ref="BF540">IF(AM540="","",IF(AQ540&lt;&gt;"","",IF(SUMPRODUCT(--(BM27:BM1509=BF26),--(BL27:BL1509&lt;&gt;""),--ISNUMBER(SEARCH(" "&amp;BL27:BL1509&amp;" ",AP540)))&gt;0,BF26,"")))</f>
        <v/>
      </c>
      <c r="BG540" s="964" t="str" cm="1">
        <f t="array" ref="BG540">IF(AM540="","",IF(AQ540&lt;&gt;"","",IF(SUMPRODUCT(--(BM27:BM1509=BG26),--(BL27:BL1509&lt;&gt;""),--ISNUMBER(SEARCH(" "&amp;BL27:BL1509&amp;" ",AP540)))&gt;0,BG26,"")))</f>
        <v/>
      </c>
      <c r="BH540" s="964" t="str" cm="1">
        <f t="array" ref="BH540">IF(AM540="","",IF(AQ540&lt;&gt;"","",IF(SUMPRODUCT(--(BM27:BM1509=BH26),--(BL27:BL1509&lt;&gt;""),--ISNUMBER(SEARCH(" "&amp;BL27:BL1509&amp;" ",AP540)))&gt;0,BH26,"")))</f>
        <v/>
      </c>
      <c r="BI540" s="964" t="str" cm="1">
        <f t="array" ref="BI540">IF(AM540="","",IF(AQ540&lt;&gt;"","",IF(SUMPRODUCT(--(BM27:BM1509=BI26),--(BL27:BL1509&lt;&gt;""),--ISNUMBER(SEARCH(" "&amp;BL27:BL1509&amp;" ",AP540)))&gt;0,BI26,"")))</f>
        <v/>
      </c>
      <c r="BJ540" s="964" t="str" cm="1">
        <f t="array" ref="BJ540">IF(AM540="","",IF(AS540&lt;&gt;"",BJ26,IF(AR540&lt;&gt;"","",IF(AQ540&lt;&gt;"","",IF(SUMPRODUCT(--(BM27:BM1509=BJ26),--(BL27:BL1509&lt;&gt;""),--ISNUMBER(SEARCH(" "&amp;BL27:BL1509&amp;" ",AP540)))&gt;0,BJ26,"")))))</f>
        <v/>
      </c>
      <c r="BL540" s="964" t="s">
        <v>2436</v>
      </c>
      <c r="BM540" s="964" t="s">
        <v>1597</v>
      </c>
      <c r="CM540" s="49">
        <v>1</v>
      </c>
    </row>
    <row r="541" spans="4:91" ht="30" customHeight="1">
      <c r="D541" s="674"/>
      <c r="E541" s="680"/>
      <c r="F541" s="681"/>
      <c r="G541" s="680"/>
      <c r="H541" s="682"/>
      <c r="I541" s="891"/>
      <c r="J541" s="892"/>
      <c r="K541" s="745"/>
      <c r="L541" s="893"/>
      <c r="M541" s="894"/>
      <c r="N541" s="895"/>
      <c r="O541" s="896"/>
      <c r="P541" s="137"/>
      <c r="Q541" s="897"/>
      <c r="R541" s="751"/>
      <c r="S541" s="898"/>
      <c r="T541" s="753"/>
      <c r="U541" s="899"/>
      <c r="V541" s="900"/>
      <c r="W541" s="756"/>
      <c r="X541" s="764"/>
      <c r="AB541" s="65"/>
      <c r="AC541" s="984" t="str">
        <f t="shared" si="111"/>
        <v/>
      </c>
      <c r="AD541" s="982"/>
      <c r="AF541" s="963" t="str">
        <f>IF(AG541="","",COUNTIF(AG27:AG541,"&lt;&gt;"))</f>
        <v/>
      </c>
      <c r="AG541" s="958" t="str" cm="1">
        <f t="array" ref="AG541">IF(AK541="","",IF(LEN(AK541)&lt;=MAX(10,AF22),AK541,IFERROR(LEFT(AK541,LOOKUP(2,1/(MID(AK541,ROW(10:509),1)=" ")/(ROW(10:509)&lt;=MAX(10,AF22)),ROW(10:509))-1),LEFT(AK541,MAX(10,AF22)))))</f>
        <v/>
      </c>
      <c r="AH541" s="963" t="str">
        <f t="shared" si="112"/>
        <v/>
      </c>
      <c r="AI541" s="963" t="str">
        <f t="shared" si="113"/>
        <v/>
      </c>
      <c r="AJ541" s="964" t="str">
        <f>IF(AL540&lt;&gt;"",AJ540,IF(AJ540&lt;MAX(Z27:Z326),AJ540+1,""))</f>
        <v/>
      </c>
      <c r="AK541" s="965" t="str">
        <f>IF(AJ541="","",IF(AL540&lt;&gt;"",AL540,INDEX(AD27:AD326,MATCH(AJ541,Z27:Z326,0))))</f>
        <v/>
      </c>
      <c r="AL541" s="965" t="str">
        <f t="shared" si="114"/>
        <v/>
      </c>
      <c r="AM541" s="966" t="str">
        <f t="shared" si="115"/>
        <v/>
      </c>
      <c r="AN541" s="967" t="str">
        <f t="shared" si="116"/>
        <v/>
      </c>
      <c r="AO541" s="967" t="str">
        <f t="shared" si="117"/>
        <v/>
      </c>
      <c r="AP541" s="966" t="str">
        <f t="shared" si="118"/>
        <v/>
      </c>
      <c r="AQ541" s="967" t="str">
        <f>IF(AM541="","",IF(COUNTIF(BO27:BO309,TRIM(AP541))&gt;0,"EXCLUSION EXACTE",""))</f>
        <v/>
      </c>
      <c r="AR541" s="967" t="str" cm="1">
        <f t="array" ref="AR541">IF(AM541="","",IF(SUMPRODUCT(--(BO27:BO309&lt;&gt;""),--ISNUMBER(SEARCH(" "&amp;BO27:BO309&amp;" ",AP541)))&gt;0,"BLOQUE MOLLUSQUES",""))</f>
        <v/>
      </c>
      <c r="AS541" s="967" t="str" cm="1">
        <f t="array" ref="AS541">IF(AM541="","",IF(SUMPRODUCT(--(BS27:BS309&lt;&gt;""),--ISNUMBER(SEARCH(" "&amp;BS27:BS309&amp;" ",AP541)))&gt;0,"FORCE MOLLUSQUES",""))</f>
        <v/>
      </c>
      <c r="AT541" s="966" t="str">
        <f t="shared" si="119"/>
        <v/>
      </c>
      <c r="AU541" s="966" t="str">
        <f t="shared" si="121"/>
        <v/>
      </c>
      <c r="AV541" s="967" t="str">
        <f t="shared" si="120"/>
        <v/>
      </c>
      <c r="AW541" s="967" t="str" cm="1">
        <f t="array" ref="AW541">IF(AM541="","",IF(AQ541&lt;&gt;"","",IF(SUMPRODUCT(--(BM27:BM1509=AW26),--(BL27:BL1509&lt;&gt;""),--ISNUMBER(SEARCH(" "&amp;BL27:BL1509&amp;" ",AP541)))&gt;0,AW26,"")))</f>
        <v/>
      </c>
      <c r="AX541" s="967" t="str" cm="1">
        <f t="array" ref="AX541">IF(AM541="","",IF(AQ541&lt;&gt;"","",IF(SUMPRODUCT(--(BM27:BM1509=AX26),--(BL27:BL1509&lt;&gt;""),--ISNUMBER(SEARCH(" "&amp;BL27:BL1509&amp;" ",AP541)))&gt;0,AX26,"")))</f>
        <v/>
      </c>
      <c r="AY541" s="967" t="str" cm="1">
        <f t="array" ref="AY541">IF(AM541="","",IF(AQ541&lt;&gt;"","",IF(SUMPRODUCT(--(BM27:BM1509=AY26),--(BL27:BL1509&lt;&gt;""),--ISNUMBER(SEARCH(" "&amp;BL27:BL1509&amp;" ",AP541)))&gt;0,AY26,"")))</f>
        <v/>
      </c>
      <c r="AZ541" s="967" t="str" cm="1">
        <f t="array" ref="AZ541">IF(AM541="","",IF(AQ541&lt;&gt;"","",IF(SUMPRODUCT(--(BM27:BM1509=AZ26),--(BL27:BL1509&lt;&gt;""),--ISNUMBER(SEARCH(" "&amp;BL27:BL1509&amp;" ",AP541)))&gt;0,AZ26,"")))</f>
        <v/>
      </c>
      <c r="BA541" s="967" t="str" cm="1">
        <f t="array" ref="BA541">IF(AM541="","",IF(AQ541&lt;&gt;"","",IF(SUMPRODUCT(--(BM27:BM1509=BA26),--(BL27:BL1509&lt;&gt;""),--ISNUMBER(SEARCH(" "&amp;BL27:BL1509&amp;" ",AP541)))&gt;0,BA26,"")))</f>
        <v/>
      </c>
      <c r="BB541" s="967" t="str" cm="1">
        <f t="array" ref="BB541">IF(AM541="","",IF(AQ541&lt;&gt;"","",IF(SUMPRODUCT(--(BM27:BM1509=BB26),--(BL27:BL1509&lt;&gt;""),--ISNUMBER(SEARCH(" "&amp;BL27:BL1509&amp;" ",AP541)))&gt;0,BB26,"")))</f>
        <v/>
      </c>
      <c r="BC541" s="967" t="str" cm="1">
        <f t="array" ref="BC541">IF(AM541="","",IF(AQ541&lt;&gt;"","",IF(SUMPRODUCT(--(BM27:BM1509=BC26),--(BL27:BL1509&lt;&gt;""),--ISNUMBER(SEARCH(" "&amp;BL27:BL1509&amp;" ",AP541)))&gt;0,BC26,"")))</f>
        <v/>
      </c>
      <c r="BD541" s="967" t="str" cm="1">
        <f t="array" ref="BD541">IF(AM541="","",IF(AQ541&lt;&gt;"","",IF(SUMPRODUCT(--(BM27:BM1509=BD26),--(BL27:BL1509&lt;&gt;""),--ISNUMBER(SEARCH(" "&amp;BL27:BL1509&amp;" ",AP541)))&gt;0,BD26,"")))</f>
        <v/>
      </c>
      <c r="BE541" s="967" t="str" cm="1">
        <f t="array" ref="BE541">IF(AM541="","",IF(AQ541&lt;&gt;"","",IF(SUMPRODUCT(--(BM27:BM1509=BE26),--(BL27:BL1509&lt;&gt;""),--ISNUMBER(SEARCH(" "&amp;BL27:BL1509&amp;" ",AP541)))&gt;0,BE26,"")))</f>
        <v/>
      </c>
      <c r="BF541" s="967" t="str" cm="1">
        <f t="array" ref="BF541">IF(AM541="","",IF(AQ541&lt;&gt;"","",IF(SUMPRODUCT(--(BM27:BM1509=BF26),--(BL27:BL1509&lt;&gt;""),--ISNUMBER(SEARCH(" "&amp;BL27:BL1509&amp;" ",AP541)))&gt;0,BF26,"")))</f>
        <v/>
      </c>
      <c r="BG541" s="967" t="str" cm="1">
        <f t="array" ref="BG541">IF(AM541="","",IF(AQ541&lt;&gt;"","",IF(SUMPRODUCT(--(BM27:BM1509=BG26),--(BL27:BL1509&lt;&gt;""),--ISNUMBER(SEARCH(" "&amp;BL27:BL1509&amp;" ",AP541)))&gt;0,BG26,"")))</f>
        <v/>
      </c>
      <c r="BH541" s="967" t="str" cm="1">
        <f t="array" ref="BH541">IF(AM541="","",IF(AQ541&lt;&gt;"","",IF(SUMPRODUCT(--(BM27:BM1509=BH26),--(BL27:BL1509&lt;&gt;""),--ISNUMBER(SEARCH(" "&amp;BL27:BL1509&amp;" ",AP541)))&gt;0,BH26,"")))</f>
        <v/>
      </c>
      <c r="BI541" s="967" t="str" cm="1">
        <f t="array" ref="BI541">IF(AM541="","",IF(AQ541&lt;&gt;"","",IF(SUMPRODUCT(--(BM27:BM1509=BI26),--(BL27:BL1509&lt;&gt;""),--ISNUMBER(SEARCH(" "&amp;BL27:BL1509&amp;" ",AP541)))&gt;0,BI26,"")))</f>
        <v/>
      </c>
      <c r="BJ541" s="967" t="str" cm="1">
        <f t="array" ref="BJ541">IF(AM541="","",IF(AS541&lt;&gt;"",BJ26,IF(AR541&lt;&gt;"","",IF(AQ541&lt;&gt;"","",IF(SUMPRODUCT(--(BM27:BM1509=BJ26),--(BL27:BL1509&lt;&gt;""),--ISNUMBER(SEARCH(" "&amp;BL27:BL1509&amp;" ",AP541)))&gt;0,BJ26,"")))))</f>
        <v/>
      </c>
      <c r="BL541" s="968" t="s">
        <v>2437</v>
      </c>
      <c r="BM541" s="968" t="s">
        <v>1597</v>
      </c>
      <c r="CM541" s="49">
        <v>1</v>
      </c>
    </row>
    <row r="542" spans="4:91" ht="30" customHeight="1">
      <c r="D542" s="674"/>
      <c r="E542" s="680"/>
      <c r="F542" s="681"/>
      <c r="G542" s="680"/>
      <c r="H542" s="682"/>
      <c r="I542" s="891"/>
      <c r="J542" s="892"/>
      <c r="K542" s="745"/>
      <c r="L542" s="893"/>
      <c r="M542" s="894"/>
      <c r="N542" s="895"/>
      <c r="O542" s="896"/>
      <c r="P542" s="137"/>
      <c r="Q542" s="897"/>
      <c r="R542" s="751"/>
      <c r="S542" s="898"/>
      <c r="T542" s="753"/>
      <c r="U542" s="899"/>
      <c r="V542" s="900"/>
      <c r="W542" s="756"/>
      <c r="X542" s="764"/>
      <c r="AB542" s="65"/>
      <c r="AC542" s="984" t="str">
        <f t="shared" si="111"/>
        <v/>
      </c>
      <c r="AD542" s="982"/>
      <c r="AF542" s="964" t="str">
        <f>IF(AG542="","",COUNTIF(AG27:AG542,"&lt;&gt;"))</f>
        <v/>
      </c>
      <c r="AG542" s="965" t="str" cm="1">
        <f t="array" ref="AG542">IF(AK542="","",IF(LEN(AK542)&lt;=MAX(10,AF22),AK542,IFERROR(LEFT(AK542,LOOKUP(2,1/(MID(AK542,ROW(10:509),1)=" ")/(ROW(10:509)&lt;=MAX(10,AF22)),ROW(10:509))-1),LEFT(AK542,MAX(10,AF22)))))</f>
        <v/>
      </c>
      <c r="AH542" s="964" t="str">
        <f t="shared" si="112"/>
        <v/>
      </c>
      <c r="AI542" s="964" t="str">
        <f t="shared" si="113"/>
        <v/>
      </c>
      <c r="AJ542" s="964" t="str">
        <f>IF(AL541&lt;&gt;"",AJ541,IF(AJ541&lt;MAX(Z27:Z326),AJ541+1,""))</f>
        <v/>
      </c>
      <c r="AK542" s="965" t="str">
        <f>IF(AJ542="","",IF(AL541&lt;&gt;"",AL541,INDEX(AD27:AD326,MATCH(AJ542,Z27:Z326,0))))</f>
        <v/>
      </c>
      <c r="AL542" s="965" t="str">
        <f t="shared" si="114"/>
        <v/>
      </c>
      <c r="AM542" s="965" t="str">
        <f t="shared" si="115"/>
        <v/>
      </c>
      <c r="AN542" s="964" t="str">
        <f t="shared" si="116"/>
        <v/>
      </c>
      <c r="AO542" s="964" t="str">
        <f t="shared" si="117"/>
        <v/>
      </c>
      <c r="AP542" s="965" t="str">
        <f t="shared" si="118"/>
        <v/>
      </c>
      <c r="AQ542" s="964" t="str">
        <f>IF(AM542="","",IF(COUNTIF(BO27:BO309,TRIM(AP542))&gt;0,"EXCLUSION EXACTE",""))</f>
        <v/>
      </c>
      <c r="AR542" s="964" t="str" cm="1">
        <f t="array" ref="AR542">IF(AM542="","",IF(SUMPRODUCT(--(BO27:BO309&lt;&gt;""),--ISNUMBER(SEARCH(" "&amp;BO27:BO309&amp;" ",AP542)))&gt;0,"BLOQUE MOLLUSQUES",""))</f>
        <v/>
      </c>
      <c r="AS542" s="964" t="str" cm="1">
        <f t="array" ref="AS542">IF(AM542="","",IF(SUMPRODUCT(--(BS27:BS309&lt;&gt;""),--ISNUMBER(SEARCH(" "&amp;BS27:BS309&amp;" ",AP542)))&gt;0,"FORCE MOLLUSQUES",""))</f>
        <v/>
      </c>
      <c r="AT542" s="965" t="str">
        <f t="shared" si="119"/>
        <v/>
      </c>
      <c r="AU542" s="965" t="str">
        <f t="shared" si="121"/>
        <v/>
      </c>
      <c r="AV542" s="964" t="str">
        <f t="shared" si="120"/>
        <v/>
      </c>
      <c r="AW542" s="964" t="str" cm="1">
        <f t="array" ref="AW542">IF(AM542="","",IF(AQ542&lt;&gt;"","",IF(SUMPRODUCT(--(BM27:BM1509=AW26),--(BL27:BL1509&lt;&gt;""),--ISNUMBER(SEARCH(" "&amp;BL27:BL1509&amp;" ",AP542)))&gt;0,AW26,"")))</f>
        <v/>
      </c>
      <c r="AX542" s="964" t="str" cm="1">
        <f t="array" ref="AX542">IF(AM542="","",IF(AQ542&lt;&gt;"","",IF(SUMPRODUCT(--(BM27:BM1509=AX26),--(BL27:BL1509&lt;&gt;""),--ISNUMBER(SEARCH(" "&amp;BL27:BL1509&amp;" ",AP542)))&gt;0,AX26,"")))</f>
        <v/>
      </c>
      <c r="AY542" s="964" t="str" cm="1">
        <f t="array" ref="AY542">IF(AM542="","",IF(AQ542&lt;&gt;"","",IF(SUMPRODUCT(--(BM27:BM1509=AY26),--(BL27:BL1509&lt;&gt;""),--ISNUMBER(SEARCH(" "&amp;BL27:BL1509&amp;" ",AP542)))&gt;0,AY26,"")))</f>
        <v/>
      </c>
      <c r="AZ542" s="964" t="str" cm="1">
        <f t="array" ref="AZ542">IF(AM542="","",IF(AQ542&lt;&gt;"","",IF(SUMPRODUCT(--(BM27:BM1509=AZ26),--(BL27:BL1509&lt;&gt;""),--ISNUMBER(SEARCH(" "&amp;BL27:BL1509&amp;" ",AP542)))&gt;0,AZ26,"")))</f>
        <v/>
      </c>
      <c r="BA542" s="964" t="str" cm="1">
        <f t="array" ref="BA542">IF(AM542="","",IF(AQ542&lt;&gt;"","",IF(SUMPRODUCT(--(BM27:BM1509=BA26),--(BL27:BL1509&lt;&gt;""),--ISNUMBER(SEARCH(" "&amp;BL27:BL1509&amp;" ",AP542)))&gt;0,BA26,"")))</f>
        <v/>
      </c>
      <c r="BB542" s="964" t="str" cm="1">
        <f t="array" ref="BB542">IF(AM542="","",IF(AQ542&lt;&gt;"","",IF(SUMPRODUCT(--(BM27:BM1509=BB26),--(BL27:BL1509&lt;&gt;""),--ISNUMBER(SEARCH(" "&amp;BL27:BL1509&amp;" ",AP542)))&gt;0,BB26,"")))</f>
        <v/>
      </c>
      <c r="BC542" s="964" t="str" cm="1">
        <f t="array" ref="BC542">IF(AM542="","",IF(AQ542&lt;&gt;"","",IF(SUMPRODUCT(--(BM27:BM1509=BC26),--(BL27:BL1509&lt;&gt;""),--ISNUMBER(SEARCH(" "&amp;BL27:BL1509&amp;" ",AP542)))&gt;0,BC26,"")))</f>
        <v/>
      </c>
      <c r="BD542" s="964" t="str" cm="1">
        <f t="array" ref="BD542">IF(AM542="","",IF(AQ542&lt;&gt;"","",IF(SUMPRODUCT(--(BM27:BM1509=BD26),--(BL27:BL1509&lt;&gt;""),--ISNUMBER(SEARCH(" "&amp;BL27:BL1509&amp;" ",AP542)))&gt;0,BD26,"")))</f>
        <v/>
      </c>
      <c r="BE542" s="964" t="str" cm="1">
        <f t="array" ref="BE542">IF(AM542="","",IF(AQ542&lt;&gt;"","",IF(SUMPRODUCT(--(BM27:BM1509=BE26),--(BL27:BL1509&lt;&gt;""),--ISNUMBER(SEARCH(" "&amp;BL27:BL1509&amp;" ",AP542)))&gt;0,BE26,"")))</f>
        <v/>
      </c>
      <c r="BF542" s="964" t="str" cm="1">
        <f t="array" ref="BF542">IF(AM542="","",IF(AQ542&lt;&gt;"","",IF(SUMPRODUCT(--(BM27:BM1509=BF26),--(BL27:BL1509&lt;&gt;""),--ISNUMBER(SEARCH(" "&amp;BL27:BL1509&amp;" ",AP542)))&gt;0,BF26,"")))</f>
        <v/>
      </c>
      <c r="BG542" s="964" t="str" cm="1">
        <f t="array" ref="BG542">IF(AM542="","",IF(AQ542&lt;&gt;"","",IF(SUMPRODUCT(--(BM27:BM1509=BG26),--(BL27:BL1509&lt;&gt;""),--ISNUMBER(SEARCH(" "&amp;BL27:BL1509&amp;" ",AP542)))&gt;0,BG26,"")))</f>
        <v/>
      </c>
      <c r="BH542" s="964" t="str" cm="1">
        <f t="array" ref="BH542">IF(AM542="","",IF(AQ542&lt;&gt;"","",IF(SUMPRODUCT(--(BM27:BM1509=BH26),--(BL27:BL1509&lt;&gt;""),--ISNUMBER(SEARCH(" "&amp;BL27:BL1509&amp;" ",AP542)))&gt;0,BH26,"")))</f>
        <v/>
      </c>
      <c r="BI542" s="964" t="str" cm="1">
        <f t="array" ref="BI542">IF(AM542="","",IF(AQ542&lt;&gt;"","",IF(SUMPRODUCT(--(BM27:BM1509=BI26),--(BL27:BL1509&lt;&gt;""),--ISNUMBER(SEARCH(" "&amp;BL27:BL1509&amp;" ",AP542)))&gt;0,BI26,"")))</f>
        <v/>
      </c>
      <c r="BJ542" s="964" t="str" cm="1">
        <f t="array" ref="BJ542">IF(AM542="","",IF(AS542&lt;&gt;"",BJ26,IF(AR542&lt;&gt;"","",IF(AQ542&lt;&gt;"","",IF(SUMPRODUCT(--(BM27:BM1509=BJ26),--(BL27:BL1509&lt;&gt;""),--ISNUMBER(SEARCH(" "&amp;BL27:BL1509&amp;" ",AP542)))&gt;0,BJ26,"")))))</f>
        <v/>
      </c>
      <c r="BL542" s="964" t="s">
        <v>2438</v>
      </c>
      <c r="BM542" s="964" t="s">
        <v>1597</v>
      </c>
      <c r="CM542" s="49">
        <v>1</v>
      </c>
    </row>
    <row r="543" spans="4:91" ht="30" customHeight="1">
      <c r="D543" s="674"/>
      <c r="E543" s="680"/>
      <c r="F543" s="681"/>
      <c r="G543" s="680"/>
      <c r="H543" s="682"/>
      <c r="I543" s="891"/>
      <c r="J543" s="892"/>
      <c r="K543" s="745"/>
      <c r="L543" s="893"/>
      <c r="M543" s="894"/>
      <c r="N543" s="895"/>
      <c r="O543" s="896"/>
      <c r="P543" s="137"/>
      <c r="Q543" s="897"/>
      <c r="R543" s="751"/>
      <c r="S543" s="898"/>
      <c r="T543" s="753"/>
      <c r="U543" s="899"/>
      <c r="V543" s="900"/>
      <c r="W543" s="756"/>
      <c r="X543" s="764"/>
      <c r="AB543" s="65"/>
      <c r="AC543" s="984" t="str">
        <f t="shared" si="111"/>
        <v/>
      </c>
      <c r="AD543" s="982"/>
      <c r="AF543" s="963" t="str">
        <f>IF(AG543="","",COUNTIF(AG27:AG543,"&lt;&gt;"))</f>
        <v/>
      </c>
      <c r="AG543" s="958" t="str" cm="1">
        <f t="array" ref="AG543">IF(AK543="","",IF(LEN(AK543)&lt;=MAX(10,AF22),AK543,IFERROR(LEFT(AK543,LOOKUP(2,1/(MID(AK543,ROW(10:509),1)=" ")/(ROW(10:509)&lt;=MAX(10,AF22)),ROW(10:509))-1),LEFT(AK543,MAX(10,AF22)))))</f>
        <v/>
      </c>
      <c r="AH543" s="963" t="str">
        <f t="shared" si="112"/>
        <v/>
      </c>
      <c r="AI543" s="963" t="str">
        <f t="shared" si="113"/>
        <v/>
      </c>
      <c r="AJ543" s="964" t="str">
        <f>IF(AL542&lt;&gt;"",AJ542,IF(AJ542&lt;MAX(Z27:Z326),AJ542+1,""))</f>
        <v/>
      </c>
      <c r="AK543" s="965" t="str">
        <f>IF(AJ543="","",IF(AL542&lt;&gt;"",AL542,INDEX(AD27:AD326,MATCH(AJ543,Z27:Z326,0))))</f>
        <v/>
      </c>
      <c r="AL543" s="965" t="str">
        <f t="shared" si="114"/>
        <v/>
      </c>
      <c r="AM543" s="966" t="str">
        <f t="shared" si="115"/>
        <v/>
      </c>
      <c r="AN543" s="967" t="str">
        <f t="shared" si="116"/>
        <v/>
      </c>
      <c r="AO543" s="967" t="str">
        <f t="shared" si="117"/>
        <v/>
      </c>
      <c r="AP543" s="966" t="str">
        <f t="shared" si="118"/>
        <v/>
      </c>
      <c r="AQ543" s="967" t="str">
        <f>IF(AM543="","",IF(COUNTIF(BO27:BO309,TRIM(AP543))&gt;0,"EXCLUSION EXACTE",""))</f>
        <v/>
      </c>
      <c r="AR543" s="967" t="str" cm="1">
        <f t="array" ref="AR543">IF(AM543="","",IF(SUMPRODUCT(--(BO27:BO309&lt;&gt;""),--ISNUMBER(SEARCH(" "&amp;BO27:BO309&amp;" ",AP543)))&gt;0,"BLOQUE MOLLUSQUES",""))</f>
        <v/>
      </c>
      <c r="AS543" s="967" t="str" cm="1">
        <f t="array" ref="AS543">IF(AM543="","",IF(SUMPRODUCT(--(BS27:BS309&lt;&gt;""),--ISNUMBER(SEARCH(" "&amp;BS27:BS309&amp;" ",AP543)))&gt;0,"FORCE MOLLUSQUES",""))</f>
        <v/>
      </c>
      <c r="AT543" s="966" t="str">
        <f t="shared" si="119"/>
        <v/>
      </c>
      <c r="AU543" s="966" t="str">
        <f t="shared" si="121"/>
        <v/>
      </c>
      <c r="AV543" s="967" t="str">
        <f t="shared" si="120"/>
        <v/>
      </c>
      <c r="AW543" s="967" t="str" cm="1">
        <f t="array" ref="AW543">IF(AM543="","",IF(AQ543&lt;&gt;"","",IF(SUMPRODUCT(--(BM27:BM1509=AW26),--(BL27:BL1509&lt;&gt;""),--ISNUMBER(SEARCH(" "&amp;BL27:BL1509&amp;" ",AP543)))&gt;0,AW26,"")))</f>
        <v/>
      </c>
      <c r="AX543" s="967" t="str" cm="1">
        <f t="array" ref="AX543">IF(AM543="","",IF(AQ543&lt;&gt;"","",IF(SUMPRODUCT(--(BM27:BM1509=AX26),--(BL27:BL1509&lt;&gt;""),--ISNUMBER(SEARCH(" "&amp;BL27:BL1509&amp;" ",AP543)))&gt;0,AX26,"")))</f>
        <v/>
      </c>
      <c r="AY543" s="967" t="str" cm="1">
        <f t="array" ref="AY543">IF(AM543="","",IF(AQ543&lt;&gt;"","",IF(SUMPRODUCT(--(BM27:BM1509=AY26),--(BL27:BL1509&lt;&gt;""),--ISNUMBER(SEARCH(" "&amp;BL27:BL1509&amp;" ",AP543)))&gt;0,AY26,"")))</f>
        <v/>
      </c>
      <c r="AZ543" s="967" t="str" cm="1">
        <f t="array" ref="AZ543">IF(AM543="","",IF(AQ543&lt;&gt;"","",IF(SUMPRODUCT(--(BM27:BM1509=AZ26),--(BL27:BL1509&lt;&gt;""),--ISNUMBER(SEARCH(" "&amp;BL27:BL1509&amp;" ",AP543)))&gt;0,AZ26,"")))</f>
        <v/>
      </c>
      <c r="BA543" s="967" t="str" cm="1">
        <f t="array" ref="BA543">IF(AM543="","",IF(AQ543&lt;&gt;"","",IF(SUMPRODUCT(--(BM27:BM1509=BA26),--(BL27:BL1509&lt;&gt;""),--ISNUMBER(SEARCH(" "&amp;BL27:BL1509&amp;" ",AP543)))&gt;0,BA26,"")))</f>
        <v/>
      </c>
      <c r="BB543" s="967" t="str" cm="1">
        <f t="array" ref="BB543">IF(AM543="","",IF(AQ543&lt;&gt;"","",IF(SUMPRODUCT(--(BM27:BM1509=BB26),--(BL27:BL1509&lt;&gt;""),--ISNUMBER(SEARCH(" "&amp;BL27:BL1509&amp;" ",AP543)))&gt;0,BB26,"")))</f>
        <v/>
      </c>
      <c r="BC543" s="967" t="str" cm="1">
        <f t="array" ref="BC543">IF(AM543="","",IF(AQ543&lt;&gt;"","",IF(SUMPRODUCT(--(BM27:BM1509=BC26),--(BL27:BL1509&lt;&gt;""),--ISNUMBER(SEARCH(" "&amp;BL27:BL1509&amp;" ",AP543)))&gt;0,BC26,"")))</f>
        <v/>
      </c>
      <c r="BD543" s="967" t="str" cm="1">
        <f t="array" ref="BD543">IF(AM543="","",IF(AQ543&lt;&gt;"","",IF(SUMPRODUCT(--(BM27:BM1509=BD26),--(BL27:BL1509&lt;&gt;""),--ISNUMBER(SEARCH(" "&amp;BL27:BL1509&amp;" ",AP543)))&gt;0,BD26,"")))</f>
        <v/>
      </c>
      <c r="BE543" s="967" t="str" cm="1">
        <f t="array" ref="BE543">IF(AM543="","",IF(AQ543&lt;&gt;"","",IF(SUMPRODUCT(--(BM27:BM1509=BE26),--(BL27:BL1509&lt;&gt;""),--ISNUMBER(SEARCH(" "&amp;BL27:BL1509&amp;" ",AP543)))&gt;0,BE26,"")))</f>
        <v/>
      </c>
      <c r="BF543" s="967" t="str" cm="1">
        <f t="array" ref="BF543">IF(AM543="","",IF(AQ543&lt;&gt;"","",IF(SUMPRODUCT(--(BM27:BM1509=BF26),--(BL27:BL1509&lt;&gt;""),--ISNUMBER(SEARCH(" "&amp;BL27:BL1509&amp;" ",AP543)))&gt;0,BF26,"")))</f>
        <v/>
      </c>
      <c r="BG543" s="967" t="str" cm="1">
        <f t="array" ref="BG543">IF(AM543="","",IF(AQ543&lt;&gt;"","",IF(SUMPRODUCT(--(BM27:BM1509=BG26),--(BL27:BL1509&lt;&gt;""),--ISNUMBER(SEARCH(" "&amp;BL27:BL1509&amp;" ",AP543)))&gt;0,BG26,"")))</f>
        <v/>
      </c>
      <c r="BH543" s="967" t="str" cm="1">
        <f t="array" ref="BH543">IF(AM543="","",IF(AQ543&lt;&gt;"","",IF(SUMPRODUCT(--(BM27:BM1509=BH26),--(BL27:BL1509&lt;&gt;""),--ISNUMBER(SEARCH(" "&amp;BL27:BL1509&amp;" ",AP543)))&gt;0,BH26,"")))</f>
        <v/>
      </c>
      <c r="BI543" s="967" t="str" cm="1">
        <f t="array" ref="BI543">IF(AM543="","",IF(AQ543&lt;&gt;"","",IF(SUMPRODUCT(--(BM27:BM1509=BI26),--(BL27:BL1509&lt;&gt;""),--ISNUMBER(SEARCH(" "&amp;BL27:BL1509&amp;" ",AP543)))&gt;0,BI26,"")))</f>
        <v/>
      </c>
      <c r="BJ543" s="967" t="str" cm="1">
        <f t="array" ref="BJ543">IF(AM543="","",IF(AS543&lt;&gt;"",BJ26,IF(AR543&lt;&gt;"","",IF(AQ543&lt;&gt;"","",IF(SUMPRODUCT(--(BM27:BM1509=BJ26),--(BL27:BL1509&lt;&gt;""),--ISNUMBER(SEARCH(" "&amp;BL27:BL1509&amp;" ",AP543)))&gt;0,BJ26,"")))))</f>
        <v/>
      </c>
      <c r="BL543" s="968" t="s">
        <v>2439</v>
      </c>
      <c r="BM543" s="968" t="s">
        <v>1597</v>
      </c>
      <c r="CM543" s="49">
        <v>1</v>
      </c>
    </row>
    <row r="544" spans="4:91" ht="30" customHeight="1">
      <c r="D544" s="674"/>
      <c r="E544" s="680"/>
      <c r="F544" s="681"/>
      <c r="G544" s="680"/>
      <c r="H544" s="682"/>
      <c r="I544" s="891"/>
      <c r="J544" s="892"/>
      <c r="K544" s="745"/>
      <c r="L544" s="893"/>
      <c r="M544" s="894"/>
      <c r="N544" s="895"/>
      <c r="O544" s="896"/>
      <c r="P544" s="137"/>
      <c r="Q544" s="897"/>
      <c r="R544" s="751"/>
      <c r="S544" s="898"/>
      <c r="T544" s="753"/>
      <c r="U544" s="899"/>
      <c r="V544" s="900"/>
      <c r="W544" s="756"/>
      <c r="X544" s="764"/>
      <c r="AB544" s="65"/>
      <c r="AC544" s="984" t="str">
        <f t="shared" si="111"/>
        <v/>
      </c>
      <c r="AD544" s="982"/>
      <c r="AF544" s="964" t="str">
        <f>IF(AG544="","",COUNTIF(AG27:AG544,"&lt;&gt;"))</f>
        <v/>
      </c>
      <c r="AG544" s="965" t="str" cm="1">
        <f t="array" ref="AG544">IF(AK544="","",IF(LEN(AK544)&lt;=MAX(10,AF22),AK544,IFERROR(LEFT(AK544,LOOKUP(2,1/(MID(AK544,ROW(10:509),1)=" ")/(ROW(10:509)&lt;=MAX(10,AF22)),ROW(10:509))-1),LEFT(AK544,MAX(10,AF22)))))</f>
        <v/>
      </c>
      <c r="AH544" s="964" t="str">
        <f t="shared" si="112"/>
        <v/>
      </c>
      <c r="AI544" s="964" t="str">
        <f t="shared" si="113"/>
        <v/>
      </c>
      <c r="AJ544" s="964" t="str">
        <f>IF(AL543&lt;&gt;"",AJ543,IF(AJ543&lt;MAX(Z27:Z326),AJ543+1,""))</f>
        <v/>
      </c>
      <c r="AK544" s="965" t="str">
        <f>IF(AJ544="","",IF(AL543&lt;&gt;"",AL543,INDEX(AD27:AD326,MATCH(AJ544,Z27:Z326,0))))</f>
        <v/>
      </c>
      <c r="AL544" s="965" t="str">
        <f t="shared" si="114"/>
        <v/>
      </c>
      <c r="AM544" s="965" t="str">
        <f t="shared" si="115"/>
        <v/>
      </c>
      <c r="AN544" s="964" t="str">
        <f t="shared" si="116"/>
        <v/>
      </c>
      <c r="AO544" s="964" t="str">
        <f t="shared" si="117"/>
        <v/>
      </c>
      <c r="AP544" s="965" t="str">
        <f t="shared" si="118"/>
        <v/>
      </c>
      <c r="AQ544" s="964" t="str">
        <f>IF(AM544="","",IF(COUNTIF(BO27:BO309,TRIM(AP544))&gt;0,"EXCLUSION EXACTE",""))</f>
        <v/>
      </c>
      <c r="AR544" s="964" t="str" cm="1">
        <f t="array" ref="AR544">IF(AM544="","",IF(SUMPRODUCT(--(BO27:BO309&lt;&gt;""),--ISNUMBER(SEARCH(" "&amp;BO27:BO309&amp;" ",AP544)))&gt;0,"BLOQUE MOLLUSQUES",""))</f>
        <v/>
      </c>
      <c r="AS544" s="964" t="str" cm="1">
        <f t="array" ref="AS544">IF(AM544="","",IF(SUMPRODUCT(--(BS27:BS309&lt;&gt;""),--ISNUMBER(SEARCH(" "&amp;BS27:BS309&amp;" ",AP544)))&gt;0,"FORCE MOLLUSQUES",""))</f>
        <v/>
      </c>
      <c r="AT544" s="965" t="str">
        <f t="shared" si="119"/>
        <v/>
      </c>
      <c r="AU544" s="965" t="str">
        <f t="shared" si="121"/>
        <v/>
      </c>
      <c r="AV544" s="964" t="str">
        <f t="shared" si="120"/>
        <v/>
      </c>
      <c r="AW544" s="964" t="str" cm="1">
        <f t="array" ref="AW544">IF(AM544="","",IF(AQ544&lt;&gt;"","",IF(SUMPRODUCT(--(BM27:BM1509=AW26),--(BL27:BL1509&lt;&gt;""),--ISNUMBER(SEARCH(" "&amp;BL27:BL1509&amp;" ",AP544)))&gt;0,AW26,"")))</f>
        <v/>
      </c>
      <c r="AX544" s="964" t="str" cm="1">
        <f t="array" ref="AX544">IF(AM544="","",IF(AQ544&lt;&gt;"","",IF(SUMPRODUCT(--(BM27:BM1509=AX26),--(BL27:BL1509&lt;&gt;""),--ISNUMBER(SEARCH(" "&amp;BL27:BL1509&amp;" ",AP544)))&gt;0,AX26,"")))</f>
        <v/>
      </c>
      <c r="AY544" s="964" t="str" cm="1">
        <f t="array" ref="AY544">IF(AM544="","",IF(AQ544&lt;&gt;"","",IF(SUMPRODUCT(--(BM27:BM1509=AY26),--(BL27:BL1509&lt;&gt;""),--ISNUMBER(SEARCH(" "&amp;BL27:BL1509&amp;" ",AP544)))&gt;0,AY26,"")))</f>
        <v/>
      </c>
      <c r="AZ544" s="964" t="str" cm="1">
        <f t="array" ref="AZ544">IF(AM544="","",IF(AQ544&lt;&gt;"","",IF(SUMPRODUCT(--(BM27:BM1509=AZ26),--(BL27:BL1509&lt;&gt;""),--ISNUMBER(SEARCH(" "&amp;BL27:BL1509&amp;" ",AP544)))&gt;0,AZ26,"")))</f>
        <v/>
      </c>
      <c r="BA544" s="964" t="str" cm="1">
        <f t="array" ref="BA544">IF(AM544="","",IF(AQ544&lt;&gt;"","",IF(SUMPRODUCT(--(BM27:BM1509=BA26),--(BL27:BL1509&lt;&gt;""),--ISNUMBER(SEARCH(" "&amp;BL27:BL1509&amp;" ",AP544)))&gt;0,BA26,"")))</f>
        <v/>
      </c>
      <c r="BB544" s="964" t="str" cm="1">
        <f t="array" ref="BB544">IF(AM544="","",IF(AQ544&lt;&gt;"","",IF(SUMPRODUCT(--(BM27:BM1509=BB26),--(BL27:BL1509&lt;&gt;""),--ISNUMBER(SEARCH(" "&amp;BL27:BL1509&amp;" ",AP544)))&gt;0,BB26,"")))</f>
        <v/>
      </c>
      <c r="BC544" s="964" t="str" cm="1">
        <f t="array" ref="BC544">IF(AM544="","",IF(AQ544&lt;&gt;"","",IF(SUMPRODUCT(--(BM27:BM1509=BC26),--(BL27:BL1509&lt;&gt;""),--ISNUMBER(SEARCH(" "&amp;BL27:BL1509&amp;" ",AP544)))&gt;0,BC26,"")))</f>
        <v/>
      </c>
      <c r="BD544" s="964" t="str" cm="1">
        <f t="array" ref="BD544">IF(AM544="","",IF(AQ544&lt;&gt;"","",IF(SUMPRODUCT(--(BM27:BM1509=BD26),--(BL27:BL1509&lt;&gt;""),--ISNUMBER(SEARCH(" "&amp;BL27:BL1509&amp;" ",AP544)))&gt;0,BD26,"")))</f>
        <v/>
      </c>
      <c r="BE544" s="964" t="str" cm="1">
        <f t="array" ref="BE544">IF(AM544="","",IF(AQ544&lt;&gt;"","",IF(SUMPRODUCT(--(BM27:BM1509=BE26),--(BL27:BL1509&lt;&gt;""),--ISNUMBER(SEARCH(" "&amp;BL27:BL1509&amp;" ",AP544)))&gt;0,BE26,"")))</f>
        <v/>
      </c>
      <c r="BF544" s="964" t="str" cm="1">
        <f t="array" ref="BF544">IF(AM544="","",IF(AQ544&lt;&gt;"","",IF(SUMPRODUCT(--(BM27:BM1509=BF26),--(BL27:BL1509&lt;&gt;""),--ISNUMBER(SEARCH(" "&amp;BL27:BL1509&amp;" ",AP544)))&gt;0,BF26,"")))</f>
        <v/>
      </c>
      <c r="BG544" s="964" t="str" cm="1">
        <f t="array" ref="BG544">IF(AM544="","",IF(AQ544&lt;&gt;"","",IF(SUMPRODUCT(--(BM27:BM1509=BG26),--(BL27:BL1509&lt;&gt;""),--ISNUMBER(SEARCH(" "&amp;BL27:BL1509&amp;" ",AP544)))&gt;0,BG26,"")))</f>
        <v/>
      </c>
      <c r="BH544" s="964" t="str" cm="1">
        <f t="array" ref="BH544">IF(AM544="","",IF(AQ544&lt;&gt;"","",IF(SUMPRODUCT(--(BM27:BM1509=BH26),--(BL27:BL1509&lt;&gt;""),--ISNUMBER(SEARCH(" "&amp;BL27:BL1509&amp;" ",AP544)))&gt;0,BH26,"")))</f>
        <v/>
      </c>
      <c r="BI544" s="964" t="str" cm="1">
        <f t="array" ref="BI544">IF(AM544="","",IF(AQ544&lt;&gt;"","",IF(SUMPRODUCT(--(BM27:BM1509=BI26),--(BL27:BL1509&lt;&gt;""),--ISNUMBER(SEARCH(" "&amp;BL27:BL1509&amp;" ",AP544)))&gt;0,BI26,"")))</f>
        <v/>
      </c>
      <c r="BJ544" s="964" t="str" cm="1">
        <f t="array" ref="BJ544">IF(AM544="","",IF(AS544&lt;&gt;"",BJ26,IF(AR544&lt;&gt;"","",IF(AQ544&lt;&gt;"","",IF(SUMPRODUCT(--(BM27:BM1509=BJ26),--(BL27:BL1509&lt;&gt;""),--ISNUMBER(SEARCH(" "&amp;BL27:BL1509&amp;" ",AP544)))&gt;0,BJ26,"")))))</f>
        <v/>
      </c>
      <c r="BL544" s="964" t="s">
        <v>2440</v>
      </c>
      <c r="BM544" s="964" t="s">
        <v>1597</v>
      </c>
      <c r="CM544" s="49">
        <v>1</v>
      </c>
    </row>
    <row r="545" spans="4:91" ht="30" customHeight="1">
      <c r="D545" s="674"/>
      <c r="E545" s="680"/>
      <c r="F545" s="681"/>
      <c r="G545" s="680"/>
      <c r="H545" s="682"/>
      <c r="I545" s="891"/>
      <c r="J545" s="892"/>
      <c r="K545" s="745"/>
      <c r="L545" s="893"/>
      <c r="M545" s="894"/>
      <c r="N545" s="895"/>
      <c r="O545" s="896"/>
      <c r="P545" s="137"/>
      <c r="Q545" s="897"/>
      <c r="R545" s="751"/>
      <c r="S545" s="898"/>
      <c r="T545" s="753"/>
      <c r="U545" s="899"/>
      <c r="V545" s="900"/>
      <c r="W545" s="756"/>
      <c r="X545" s="764"/>
      <c r="AB545" s="65"/>
      <c r="AC545" s="984" t="str">
        <f t="shared" si="111"/>
        <v/>
      </c>
      <c r="AD545" s="982"/>
      <c r="AF545" s="963" t="str">
        <f>IF(AG545="","",COUNTIF(AG27:AG545,"&lt;&gt;"))</f>
        <v/>
      </c>
      <c r="AG545" s="958" t="str" cm="1">
        <f t="array" ref="AG545">IF(AK545="","",IF(LEN(AK545)&lt;=MAX(10,AF22),AK545,IFERROR(LEFT(AK545,LOOKUP(2,1/(MID(AK545,ROW(10:509),1)=" ")/(ROW(10:509)&lt;=MAX(10,AF22)),ROW(10:509))-1),LEFT(AK545,MAX(10,AF22)))))</f>
        <v/>
      </c>
      <c r="AH545" s="963" t="str">
        <f t="shared" si="112"/>
        <v/>
      </c>
      <c r="AI545" s="963" t="str">
        <f t="shared" si="113"/>
        <v/>
      </c>
      <c r="AJ545" s="964" t="str">
        <f>IF(AL544&lt;&gt;"",AJ544,IF(AJ544&lt;MAX(Z27:Z326),AJ544+1,""))</f>
        <v/>
      </c>
      <c r="AK545" s="965" t="str">
        <f>IF(AJ545="","",IF(AL544&lt;&gt;"",AL544,INDEX(AD27:AD326,MATCH(AJ545,Z27:Z326,0))))</f>
        <v/>
      </c>
      <c r="AL545" s="965" t="str">
        <f t="shared" si="114"/>
        <v/>
      </c>
      <c r="AM545" s="966" t="str">
        <f t="shared" si="115"/>
        <v/>
      </c>
      <c r="AN545" s="967" t="str">
        <f t="shared" si="116"/>
        <v/>
      </c>
      <c r="AO545" s="967" t="str">
        <f t="shared" si="117"/>
        <v/>
      </c>
      <c r="AP545" s="966" t="str">
        <f t="shared" si="118"/>
        <v/>
      </c>
      <c r="AQ545" s="967" t="str">
        <f>IF(AM545="","",IF(COUNTIF(BO27:BO309,TRIM(AP545))&gt;0,"EXCLUSION EXACTE",""))</f>
        <v/>
      </c>
      <c r="AR545" s="967" t="str" cm="1">
        <f t="array" ref="AR545">IF(AM545="","",IF(SUMPRODUCT(--(BO27:BO309&lt;&gt;""),--ISNUMBER(SEARCH(" "&amp;BO27:BO309&amp;" ",AP545)))&gt;0,"BLOQUE MOLLUSQUES",""))</f>
        <v/>
      </c>
      <c r="AS545" s="967" t="str" cm="1">
        <f t="array" ref="AS545">IF(AM545="","",IF(SUMPRODUCT(--(BS27:BS309&lt;&gt;""),--ISNUMBER(SEARCH(" "&amp;BS27:BS309&amp;" ",AP545)))&gt;0,"FORCE MOLLUSQUES",""))</f>
        <v/>
      </c>
      <c r="AT545" s="966" t="str">
        <f t="shared" si="119"/>
        <v/>
      </c>
      <c r="AU545" s="966" t="str">
        <f t="shared" si="121"/>
        <v/>
      </c>
      <c r="AV545" s="967" t="str">
        <f t="shared" si="120"/>
        <v/>
      </c>
      <c r="AW545" s="967" t="str" cm="1">
        <f t="array" ref="AW545">IF(AM545="","",IF(AQ545&lt;&gt;"","",IF(SUMPRODUCT(--(BM27:BM1509=AW26),--(BL27:BL1509&lt;&gt;""),--ISNUMBER(SEARCH(" "&amp;BL27:BL1509&amp;" ",AP545)))&gt;0,AW26,"")))</f>
        <v/>
      </c>
      <c r="AX545" s="967" t="str" cm="1">
        <f t="array" ref="AX545">IF(AM545="","",IF(AQ545&lt;&gt;"","",IF(SUMPRODUCT(--(BM27:BM1509=AX26),--(BL27:BL1509&lt;&gt;""),--ISNUMBER(SEARCH(" "&amp;BL27:BL1509&amp;" ",AP545)))&gt;0,AX26,"")))</f>
        <v/>
      </c>
      <c r="AY545" s="967" t="str" cm="1">
        <f t="array" ref="AY545">IF(AM545="","",IF(AQ545&lt;&gt;"","",IF(SUMPRODUCT(--(BM27:BM1509=AY26),--(BL27:BL1509&lt;&gt;""),--ISNUMBER(SEARCH(" "&amp;BL27:BL1509&amp;" ",AP545)))&gt;0,AY26,"")))</f>
        <v/>
      </c>
      <c r="AZ545" s="967" t="str" cm="1">
        <f t="array" ref="AZ545">IF(AM545="","",IF(AQ545&lt;&gt;"","",IF(SUMPRODUCT(--(BM27:BM1509=AZ26),--(BL27:BL1509&lt;&gt;""),--ISNUMBER(SEARCH(" "&amp;BL27:BL1509&amp;" ",AP545)))&gt;0,AZ26,"")))</f>
        <v/>
      </c>
      <c r="BA545" s="967" t="str" cm="1">
        <f t="array" ref="BA545">IF(AM545="","",IF(AQ545&lt;&gt;"","",IF(SUMPRODUCT(--(BM27:BM1509=BA26),--(BL27:BL1509&lt;&gt;""),--ISNUMBER(SEARCH(" "&amp;BL27:BL1509&amp;" ",AP545)))&gt;0,BA26,"")))</f>
        <v/>
      </c>
      <c r="BB545" s="967" t="str" cm="1">
        <f t="array" ref="BB545">IF(AM545="","",IF(AQ545&lt;&gt;"","",IF(SUMPRODUCT(--(BM27:BM1509=BB26),--(BL27:BL1509&lt;&gt;""),--ISNUMBER(SEARCH(" "&amp;BL27:BL1509&amp;" ",AP545)))&gt;0,BB26,"")))</f>
        <v/>
      </c>
      <c r="BC545" s="967" t="str" cm="1">
        <f t="array" ref="BC545">IF(AM545="","",IF(AQ545&lt;&gt;"","",IF(SUMPRODUCT(--(BM27:BM1509=BC26),--(BL27:BL1509&lt;&gt;""),--ISNUMBER(SEARCH(" "&amp;BL27:BL1509&amp;" ",AP545)))&gt;0,BC26,"")))</f>
        <v/>
      </c>
      <c r="BD545" s="967" t="str" cm="1">
        <f t="array" ref="BD545">IF(AM545="","",IF(AQ545&lt;&gt;"","",IF(SUMPRODUCT(--(BM27:BM1509=BD26),--(BL27:BL1509&lt;&gt;""),--ISNUMBER(SEARCH(" "&amp;BL27:BL1509&amp;" ",AP545)))&gt;0,BD26,"")))</f>
        <v/>
      </c>
      <c r="BE545" s="967" t="str" cm="1">
        <f t="array" ref="BE545">IF(AM545="","",IF(AQ545&lt;&gt;"","",IF(SUMPRODUCT(--(BM27:BM1509=BE26),--(BL27:BL1509&lt;&gt;""),--ISNUMBER(SEARCH(" "&amp;BL27:BL1509&amp;" ",AP545)))&gt;0,BE26,"")))</f>
        <v/>
      </c>
      <c r="BF545" s="967" t="str" cm="1">
        <f t="array" ref="BF545">IF(AM545="","",IF(AQ545&lt;&gt;"","",IF(SUMPRODUCT(--(BM27:BM1509=BF26),--(BL27:BL1509&lt;&gt;""),--ISNUMBER(SEARCH(" "&amp;BL27:BL1509&amp;" ",AP545)))&gt;0,BF26,"")))</f>
        <v/>
      </c>
      <c r="BG545" s="967" t="str" cm="1">
        <f t="array" ref="BG545">IF(AM545="","",IF(AQ545&lt;&gt;"","",IF(SUMPRODUCT(--(BM27:BM1509=BG26),--(BL27:BL1509&lt;&gt;""),--ISNUMBER(SEARCH(" "&amp;BL27:BL1509&amp;" ",AP545)))&gt;0,BG26,"")))</f>
        <v/>
      </c>
      <c r="BH545" s="967" t="str" cm="1">
        <f t="array" ref="BH545">IF(AM545="","",IF(AQ545&lt;&gt;"","",IF(SUMPRODUCT(--(BM27:BM1509=BH26),--(BL27:BL1509&lt;&gt;""),--ISNUMBER(SEARCH(" "&amp;BL27:BL1509&amp;" ",AP545)))&gt;0,BH26,"")))</f>
        <v/>
      </c>
      <c r="BI545" s="967" t="str" cm="1">
        <f t="array" ref="BI545">IF(AM545="","",IF(AQ545&lt;&gt;"","",IF(SUMPRODUCT(--(BM27:BM1509=BI26),--(BL27:BL1509&lt;&gt;""),--ISNUMBER(SEARCH(" "&amp;BL27:BL1509&amp;" ",AP545)))&gt;0,BI26,"")))</f>
        <v/>
      </c>
      <c r="BJ545" s="967" t="str" cm="1">
        <f t="array" ref="BJ545">IF(AM545="","",IF(AS545&lt;&gt;"",BJ26,IF(AR545&lt;&gt;"","",IF(AQ545&lt;&gt;"","",IF(SUMPRODUCT(--(BM27:BM1509=BJ26),--(BL27:BL1509&lt;&gt;""),--ISNUMBER(SEARCH(" "&amp;BL27:BL1509&amp;" ",AP545)))&gt;0,BJ26,"")))))</f>
        <v/>
      </c>
      <c r="BL545" s="968" t="s">
        <v>2441</v>
      </c>
      <c r="BM545" s="968" t="s">
        <v>1597</v>
      </c>
      <c r="CM545" s="49">
        <v>1</v>
      </c>
    </row>
    <row r="546" spans="4:91" ht="30" customHeight="1">
      <c r="D546" s="674"/>
      <c r="E546" s="680"/>
      <c r="F546" s="681"/>
      <c r="G546" s="680"/>
      <c r="H546" s="682"/>
      <c r="I546" s="891"/>
      <c r="J546" s="892"/>
      <c r="K546" s="745"/>
      <c r="L546" s="893"/>
      <c r="M546" s="894"/>
      <c r="N546" s="895"/>
      <c r="O546" s="896"/>
      <c r="P546" s="137"/>
      <c r="Q546" s="897"/>
      <c r="R546" s="751"/>
      <c r="S546" s="898"/>
      <c r="T546" s="753"/>
      <c r="U546" s="899"/>
      <c r="V546" s="900"/>
      <c r="W546" s="756"/>
      <c r="X546" s="764"/>
      <c r="AB546" s="65"/>
      <c r="AC546" s="984" t="str">
        <f t="shared" si="111"/>
        <v/>
      </c>
      <c r="AD546" s="982"/>
      <c r="AF546" s="964" t="str">
        <f>IF(AG546="","",COUNTIF(AG27:AG546,"&lt;&gt;"))</f>
        <v/>
      </c>
      <c r="AG546" s="965" t="str" cm="1">
        <f t="array" ref="AG546">IF(AK546="","",IF(LEN(AK546)&lt;=MAX(10,AF22),AK546,IFERROR(LEFT(AK546,LOOKUP(2,1/(MID(AK546,ROW(10:509),1)=" ")/(ROW(10:509)&lt;=MAX(10,AF22)),ROW(10:509))-1),LEFT(AK546,MAX(10,AF22)))))</f>
        <v/>
      </c>
      <c r="AH546" s="964" t="str">
        <f t="shared" si="112"/>
        <v/>
      </c>
      <c r="AI546" s="964" t="str">
        <f t="shared" si="113"/>
        <v/>
      </c>
      <c r="AJ546" s="964" t="str">
        <f>IF(AL545&lt;&gt;"",AJ545,IF(AJ545&lt;MAX(Z27:Z326),AJ545+1,""))</f>
        <v/>
      </c>
      <c r="AK546" s="965" t="str">
        <f>IF(AJ546="","",IF(AL545&lt;&gt;"",AL545,INDEX(AD27:AD326,MATCH(AJ546,Z27:Z326,0))))</f>
        <v/>
      </c>
      <c r="AL546" s="965" t="str">
        <f t="shared" si="114"/>
        <v/>
      </c>
      <c r="AM546" s="965" t="str">
        <f t="shared" si="115"/>
        <v/>
      </c>
      <c r="AN546" s="964" t="str">
        <f t="shared" si="116"/>
        <v/>
      </c>
      <c r="AO546" s="964" t="str">
        <f t="shared" si="117"/>
        <v/>
      </c>
      <c r="AP546" s="965" t="str">
        <f t="shared" si="118"/>
        <v/>
      </c>
      <c r="AQ546" s="964" t="str">
        <f>IF(AM546="","",IF(COUNTIF(BO27:BO309,TRIM(AP546))&gt;0,"EXCLUSION EXACTE",""))</f>
        <v/>
      </c>
      <c r="AR546" s="964" t="str" cm="1">
        <f t="array" ref="AR546">IF(AM546="","",IF(SUMPRODUCT(--(BO27:BO309&lt;&gt;""),--ISNUMBER(SEARCH(" "&amp;BO27:BO309&amp;" ",AP546)))&gt;0,"BLOQUE MOLLUSQUES",""))</f>
        <v/>
      </c>
      <c r="AS546" s="964" t="str" cm="1">
        <f t="array" ref="AS546">IF(AM546="","",IF(SUMPRODUCT(--(BS27:BS309&lt;&gt;""),--ISNUMBER(SEARCH(" "&amp;BS27:BS309&amp;" ",AP546)))&gt;0,"FORCE MOLLUSQUES",""))</f>
        <v/>
      </c>
      <c r="AT546" s="965" t="str">
        <f t="shared" si="119"/>
        <v/>
      </c>
      <c r="AU546" s="965" t="str">
        <f t="shared" si="121"/>
        <v/>
      </c>
      <c r="AV546" s="964" t="str">
        <f t="shared" si="120"/>
        <v/>
      </c>
      <c r="AW546" s="964" t="str" cm="1">
        <f t="array" ref="AW546">IF(AM546="","",IF(AQ546&lt;&gt;"","",IF(SUMPRODUCT(--(BM27:BM1509=AW26),--(BL27:BL1509&lt;&gt;""),--ISNUMBER(SEARCH(" "&amp;BL27:BL1509&amp;" ",AP546)))&gt;0,AW26,"")))</f>
        <v/>
      </c>
      <c r="AX546" s="964" t="str" cm="1">
        <f t="array" ref="AX546">IF(AM546="","",IF(AQ546&lt;&gt;"","",IF(SUMPRODUCT(--(BM27:BM1509=AX26),--(BL27:BL1509&lt;&gt;""),--ISNUMBER(SEARCH(" "&amp;BL27:BL1509&amp;" ",AP546)))&gt;0,AX26,"")))</f>
        <v/>
      </c>
      <c r="AY546" s="964" t="str" cm="1">
        <f t="array" ref="AY546">IF(AM546="","",IF(AQ546&lt;&gt;"","",IF(SUMPRODUCT(--(BM27:BM1509=AY26),--(BL27:BL1509&lt;&gt;""),--ISNUMBER(SEARCH(" "&amp;BL27:BL1509&amp;" ",AP546)))&gt;0,AY26,"")))</f>
        <v/>
      </c>
      <c r="AZ546" s="964" t="str" cm="1">
        <f t="array" ref="AZ546">IF(AM546="","",IF(AQ546&lt;&gt;"","",IF(SUMPRODUCT(--(BM27:BM1509=AZ26),--(BL27:BL1509&lt;&gt;""),--ISNUMBER(SEARCH(" "&amp;BL27:BL1509&amp;" ",AP546)))&gt;0,AZ26,"")))</f>
        <v/>
      </c>
      <c r="BA546" s="964" t="str" cm="1">
        <f t="array" ref="BA546">IF(AM546="","",IF(AQ546&lt;&gt;"","",IF(SUMPRODUCT(--(BM27:BM1509=BA26),--(BL27:BL1509&lt;&gt;""),--ISNUMBER(SEARCH(" "&amp;BL27:BL1509&amp;" ",AP546)))&gt;0,BA26,"")))</f>
        <v/>
      </c>
      <c r="BB546" s="964" t="str" cm="1">
        <f t="array" ref="BB546">IF(AM546="","",IF(AQ546&lt;&gt;"","",IF(SUMPRODUCT(--(BM27:BM1509=BB26),--(BL27:BL1509&lt;&gt;""),--ISNUMBER(SEARCH(" "&amp;BL27:BL1509&amp;" ",AP546)))&gt;0,BB26,"")))</f>
        <v/>
      </c>
      <c r="BC546" s="964" t="str" cm="1">
        <f t="array" ref="BC546">IF(AM546="","",IF(AQ546&lt;&gt;"","",IF(SUMPRODUCT(--(BM27:BM1509=BC26),--(BL27:BL1509&lt;&gt;""),--ISNUMBER(SEARCH(" "&amp;BL27:BL1509&amp;" ",AP546)))&gt;0,BC26,"")))</f>
        <v/>
      </c>
      <c r="BD546" s="964" t="str" cm="1">
        <f t="array" ref="BD546">IF(AM546="","",IF(AQ546&lt;&gt;"","",IF(SUMPRODUCT(--(BM27:BM1509=BD26),--(BL27:BL1509&lt;&gt;""),--ISNUMBER(SEARCH(" "&amp;BL27:BL1509&amp;" ",AP546)))&gt;0,BD26,"")))</f>
        <v/>
      </c>
      <c r="BE546" s="964" t="str" cm="1">
        <f t="array" ref="BE546">IF(AM546="","",IF(AQ546&lt;&gt;"","",IF(SUMPRODUCT(--(BM27:BM1509=BE26),--(BL27:BL1509&lt;&gt;""),--ISNUMBER(SEARCH(" "&amp;BL27:BL1509&amp;" ",AP546)))&gt;0,BE26,"")))</f>
        <v/>
      </c>
      <c r="BF546" s="964" t="str" cm="1">
        <f t="array" ref="BF546">IF(AM546="","",IF(AQ546&lt;&gt;"","",IF(SUMPRODUCT(--(BM27:BM1509=BF26),--(BL27:BL1509&lt;&gt;""),--ISNUMBER(SEARCH(" "&amp;BL27:BL1509&amp;" ",AP546)))&gt;0,BF26,"")))</f>
        <v/>
      </c>
      <c r="BG546" s="964" t="str" cm="1">
        <f t="array" ref="BG546">IF(AM546="","",IF(AQ546&lt;&gt;"","",IF(SUMPRODUCT(--(BM27:BM1509=BG26),--(BL27:BL1509&lt;&gt;""),--ISNUMBER(SEARCH(" "&amp;BL27:BL1509&amp;" ",AP546)))&gt;0,BG26,"")))</f>
        <v/>
      </c>
      <c r="BH546" s="964" t="str" cm="1">
        <f t="array" ref="BH546">IF(AM546="","",IF(AQ546&lt;&gt;"","",IF(SUMPRODUCT(--(BM27:BM1509=BH26),--(BL27:BL1509&lt;&gt;""),--ISNUMBER(SEARCH(" "&amp;BL27:BL1509&amp;" ",AP546)))&gt;0,BH26,"")))</f>
        <v/>
      </c>
      <c r="BI546" s="964" t="str" cm="1">
        <f t="array" ref="BI546">IF(AM546="","",IF(AQ546&lt;&gt;"","",IF(SUMPRODUCT(--(BM27:BM1509=BI26),--(BL27:BL1509&lt;&gt;""),--ISNUMBER(SEARCH(" "&amp;BL27:BL1509&amp;" ",AP546)))&gt;0,BI26,"")))</f>
        <v/>
      </c>
      <c r="BJ546" s="964" t="str" cm="1">
        <f t="array" ref="BJ546">IF(AM546="","",IF(AS546&lt;&gt;"",BJ26,IF(AR546&lt;&gt;"","",IF(AQ546&lt;&gt;"","",IF(SUMPRODUCT(--(BM27:BM1509=BJ26),--(BL27:BL1509&lt;&gt;""),--ISNUMBER(SEARCH(" "&amp;BL27:BL1509&amp;" ",AP546)))&gt;0,BJ26,"")))))</f>
        <v/>
      </c>
      <c r="BL546" s="964" t="s">
        <v>2274</v>
      </c>
      <c r="BM546" s="964" t="s">
        <v>1597</v>
      </c>
      <c r="CM546" s="49">
        <v>1</v>
      </c>
    </row>
    <row r="547" spans="4:91" ht="30" customHeight="1">
      <c r="D547" s="674"/>
      <c r="E547" s="680"/>
      <c r="F547" s="681"/>
      <c r="G547" s="680"/>
      <c r="H547" s="682"/>
      <c r="I547" s="891"/>
      <c r="J547" s="892"/>
      <c r="K547" s="745"/>
      <c r="L547" s="893"/>
      <c r="M547" s="894"/>
      <c r="N547" s="895"/>
      <c r="O547" s="896"/>
      <c r="P547" s="137"/>
      <c r="Q547" s="897"/>
      <c r="R547" s="751"/>
      <c r="S547" s="898"/>
      <c r="T547" s="753"/>
      <c r="U547" s="899"/>
      <c r="V547" s="900"/>
      <c r="W547" s="756"/>
      <c r="X547" s="764"/>
      <c r="AB547" s="65"/>
      <c r="AC547" s="984" t="str">
        <f t="shared" si="111"/>
        <v/>
      </c>
      <c r="AD547" s="982"/>
      <c r="AF547" s="963" t="str">
        <f>IF(AG547="","",COUNTIF(AG27:AG547,"&lt;&gt;"))</f>
        <v/>
      </c>
      <c r="AG547" s="958" t="str" cm="1">
        <f t="array" ref="AG547">IF(AK547="","",IF(LEN(AK547)&lt;=MAX(10,AF22),AK547,IFERROR(LEFT(AK547,LOOKUP(2,1/(MID(AK547,ROW(10:509),1)=" ")/(ROW(10:509)&lt;=MAX(10,AF22)),ROW(10:509))-1),LEFT(AK547,MAX(10,AF22)))))</f>
        <v/>
      </c>
      <c r="AH547" s="963" t="str">
        <f t="shared" si="112"/>
        <v/>
      </c>
      <c r="AI547" s="963" t="str">
        <f t="shared" si="113"/>
        <v/>
      </c>
      <c r="AJ547" s="964" t="str">
        <f>IF(AL546&lt;&gt;"",AJ546,IF(AJ546&lt;MAX(Z27:Z326),AJ546+1,""))</f>
        <v/>
      </c>
      <c r="AK547" s="965" t="str">
        <f>IF(AJ547="","",IF(AL546&lt;&gt;"",AL546,INDEX(AD27:AD326,MATCH(AJ547,Z27:Z326,0))))</f>
        <v/>
      </c>
      <c r="AL547" s="965" t="str">
        <f t="shared" si="114"/>
        <v/>
      </c>
      <c r="AM547" s="966" t="str">
        <f t="shared" si="115"/>
        <v/>
      </c>
      <c r="AN547" s="967" t="str">
        <f t="shared" si="116"/>
        <v/>
      </c>
      <c r="AO547" s="967" t="str">
        <f t="shared" si="117"/>
        <v/>
      </c>
      <c r="AP547" s="966" t="str">
        <f t="shared" si="118"/>
        <v/>
      </c>
      <c r="AQ547" s="967" t="str">
        <f>IF(AM547="","",IF(COUNTIF(BO27:BO309,TRIM(AP547))&gt;0,"EXCLUSION EXACTE",""))</f>
        <v/>
      </c>
      <c r="AR547" s="967" t="str" cm="1">
        <f t="array" ref="AR547">IF(AM547="","",IF(SUMPRODUCT(--(BO27:BO309&lt;&gt;""),--ISNUMBER(SEARCH(" "&amp;BO27:BO309&amp;" ",AP547)))&gt;0,"BLOQUE MOLLUSQUES",""))</f>
        <v/>
      </c>
      <c r="AS547" s="967" t="str" cm="1">
        <f t="array" ref="AS547">IF(AM547="","",IF(SUMPRODUCT(--(BS27:BS309&lt;&gt;""),--ISNUMBER(SEARCH(" "&amp;BS27:BS309&amp;" ",AP547)))&gt;0,"FORCE MOLLUSQUES",""))</f>
        <v/>
      </c>
      <c r="AT547" s="966" t="str">
        <f t="shared" si="119"/>
        <v/>
      </c>
      <c r="AU547" s="966" t="str">
        <f t="shared" si="121"/>
        <v/>
      </c>
      <c r="AV547" s="967" t="str">
        <f t="shared" si="120"/>
        <v/>
      </c>
      <c r="AW547" s="967" t="str" cm="1">
        <f t="array" ref="AW547">IF(AM547="","",IF(AQ547&lt;&gt;"","",IF(SUMPRODUCT(--(BM27:BM1509=AW26),--(BL27:BL1509&lt;&gt;""),--ISNUMBER(SEARCH(" "&amp;BL27:BL1509&amp;" ",AP547)))&gt;0,AW26,"")))</f>
        <v/>
      </c>
      <c r="AX547" s="967" t="str" cm="1">
        <f t="array" ref="AX547">IF(AM547="","",IF(AQ547&lt;&gt;"","",IF(SUMPRODUCT(--(BM27:BM1509=AX26),--(BL27:BL1509&lt;&gt;""),--ISNUMBER(SEARCH(" "&amp;BL27:BL1509&amp;" ",AP547)))&gt;0,AX26,"")))</f>
        <v/>
      </c>
      <c r="AY547" s="967" t="str" cm="1">
        <f t="array" ref="AY547">IF(AM547="","",IF(AQ547&lt;&gt;"","",IF(SUMPRODUCT(--(BM27:BM1509=AY26),--(BL27:BL1509&lt;&gt;""),--ISNUMBER(SEARCH(" "&amp;BL27:BL1509&amp;" ",AP547)))&gt;0,AY26,"")))</f>
        <v/>
      </c>
      <c r="AZ547" s="967" t="str" cm="1">
        <f t="array" ref="AZ547">IF(AM547="","",IF(AQ547&lt;&gt;"","",IF(SUMPRODUCT(--(BM27:BM1509=AZ26),--(BL27:BL1509&lt;&gt;""),--ISNUMBER(SEARCH(" "&amp;BL27:BL1509&amp;" ",AP547)))&gt;0,AZ26,"")))</f>
        <v/>
      </c>
      <c r="BA547" s="967" t="str" cm="1">
        <f t="array" ref="BA547">IF(AM547="","",IF(AQ547&lt;&gt;"","",IF(SUMPRODUCT(--(BM27:BM1509=BA26),--(BL27:BL1509&lt;&gt;""),--ISNUMBER(SEARCH(" "&amp;BL27:BL1509&amp;" ",AP547)))&gt;0,BA26,"")))</f>
        <v/>
      </c>
      <c r="BB547" s="967" t="str" cm="1">
        <f t="array" ref="BB547">IF(AM547="","",IF(AQ547&lt;&gt;"","",IF(SUMPRODUCT(--(BM27:BM1509=BB26),--(BL27:BL1509&lt;&gt;""),--ISNUMBER(SEARCH(" "&amp;BL27:BL1509&amp;" ",AP547)))&gt;0,BB26,"")))</f>
        <v/>
      </c>
      <c r="BC547" s="967" t="str" cm="1">
        <f t="array" ref="BC547">IF(AM547="","",IF(AQ547&lt;&gt;"","",IF(SUMPRODUCT(--(BM27:BM1509=BC26),--(BL27:BL1509&lt;&gt;""),--ISNUMBER(SEARCH(" "&amp;BL27:BL1509&amp;" ",AP547)))&gt;0,BC26,"")))</f>
        <v/>
      </c>
      <c r="BD547" s="967" t="str" cm="1">
        <f t="array" ref="BD547">IF(AM547="","",IF(AQ547&lt;&gt;"","",IF(SUMPRODUCT(--(BM27:BM1509=BD26),--(BL27:BL1509&lt;&gt;""),--ISNUMBER(SEARCH(" "&amp;BL27:BL1509&amp;" ",AP547)))&gt;0,BD26,"")))</f>
        <v/>
      </c>
      <c r="BE547" s="967" t="str" cm="1">
        <f t="array" ref="BE547">IF(AM547="","",IF(AQ547&lt;&gt;"","",IF(SUMPRODUCT(--(BM27:BM1509=BE26),--(BL27:BL1509&lt;&gt;""),--ISNUMBER(SEARCH(" "&amp;BL27:BL1509&amp;" ",AP547)))&gt;0,BE26,"")))</f>
        <v/>
      </c>
      <c r="BF547" s="967" t="str" cm="1">
        <f t="array" ref="BF547">IF(AM547="","",IF(AQ547&lt;&gt;"","",IF(SUMPRODUCT(--(BM27:BM1509=BF26),--(BL27:BL1509&lt;&gt;""),--ISNUMBER(SEARCH(" "&amp;BL27:BL1509&amp;" ",AP547)))&gt;0,BF26,"")))</f>
        <v/>
      </c>
      <c r="BG547" s="967" t="str" cm="1">
        <f t="array" ref="BG547">IF(AM547="","",IF(AQ547&lt;&gt;"","",IF(SUMPRODUCT(--(BM27:BM1509=BG26),--(BL27:BL1509&lt;&gt;""),--ISNUMBER(SEARCH(" "&amp;BL27:BL1509&amp;" ",AP547)))&gt;0,BG26,"")))</f>
        <v/>
      </c>
      <c r="BH547" s="967" t="str" cm="1">
        <f t="array" ref="BH547">IF(AM547="","",IF(AQ547&lt;&gt;"","",IF(SUMPRODUCT(--(BM27:BM1509=BH26),--(BL27:BL1509&lt;&gt;""),--ISNUMBER(SEARCH(" "&amp;BL27:BL1509&amp;" ",AP547)))&gt;0,BH26,"")))</f>
        <v/>
      </c>
      <c r="BI547" s="967" t="str" cm="1">
        <f t="array" ref="BI547">IF(AM547="","",IF(AQ547&lt;&gt;"","",IF(SUMPRODUCT(--(BM27:BM1509=BI26),--(BL27:BL1509&lt;&gt;""),--ISNUMBER(SEARCH(" "&amp;BL27:BL1509&amp;" ",AP547)))&gt;0,BI26,"")))</f>
        <v/>
      </c>
      <c r="BJ547" s="967" t="str" cm="1">
        <f t="array" ref="BJ547">IF(AM547="","",IF(AS547&lt;&gt;"",BJ26,IF(AR547&lt;&gt;"","",IF(AQ547&lt;&gt;"","",IF(SUMPRODUCT(--(BM27:BM1509=BJ26),--(BL27:BL1509&lt;&gt;""),--ISNUMBER(SEARCH(" "&amp;BL27:BL1509&amp;" ",AP547)))&gt;0,BJ26,"")))))</f>
        <v/>
      </c>
      <c r="BL547" s="968" t="s">
        <v>2442</v>
      </c>
      <c r="BM547" s="968" t="s">
        <v>1597</v>
      </c>
      <c r="CM547" s="49">
        <v>1</v>
      </c>
    </row>
    <row r="548" spans="4:91" ht="30" customHeight="1">
      <c r="D548" s="674"/>
      <c r="E548" s="680"/>
      <c r="F548" s="681"/>
      <c r="G548" s="680"/>
      <c r="H548" s="682"/>
      <c r="I548" s="891"/>
      <c r="J548" s="892"/>
      <c r="K548" s="745"/>
      <c r="L548" s="893"/>
      <c r="M548" s="894"/>
      <c r="N548" s="895"/>
      <c r="O548" s="896"/>
      <c r="P548" s="137"/>
      <c r="Q548" s="897"/>
      <c r="R548" s="751"/>
      <c r="S548" s="898"/>
      <c r="T548" s="753"/>
      <c r="U548" s="899"/>
      <c r="V548" s="900"/>
      <c r="W548" s="756"/>
      <c r="X548" s="764"/>
      <c r="AB548" s="65"/>
      <c r="AC548" s="984" t="str">
        <f t="shared" si="111"/>
        <v/>
      </c>
      <c r="AD548" s="982"/>
      <c r="AF548" s="964" t="str">
        <f>IF(AG548="","",COUNTIF(AG27:AG548,"&lt;&gt;"))</f>
        <v/>
      </c>
      <c r="AG548" s="965" t="str" cm="1">
        <f t="array" ref="AG548">IF(AK548="","",IF(LEN(AK548)&lt;=MAX(10,AF22),AK548,IFERROR(LEFT(AK548,LOOKUP(2,1/(MID(AK548,ROW(10:509),1)=" ")/(ROW(10:509)&lt;=MAX(10,AF22)),ROW(10:509))-1),LEFT(AK548,MAX(10,AF22)))))</f>
        <v/>
      </c>
      <c r="AH548" s="964" t="str">
        <f t="shared" si="112"/>
        <v/>
      </c>
      <c r="AI548" s="964" t="str">
        <f t="shared" si="113"/>
        <v/>
      </c>
      <c r="AJ548" s="964" t="str">
        <f>IF(AL547&lt;&gt;"",AJ547,IF(AJ547&lt;MAX(Z27:Z326),AJ547+1,""))</f>
        <v/>
      </c>
      <c r="AK548" s="965" t="str">
        <f>IF(AJ548="","",IF(AL547&lt;&gt;"",AL547,INDEX(AD27:AD326,MATCH(AJ548,Z27:Z326,0))))</f>
        <v/>
      </c>
      <c r="AL548" s="965" t="str">
        <f t="shared" si="114"/>
        <v/>
      </c>
      <c r="AM548" s="965" t="str">
        <f t="shared" si="115"/>
        <v/>
      </c>
      <c r="AN548" s="964" t="str">
        <f t="shared" si="116"/>
        <v/>
      </c>
      <c r="AO548" s="964" t="str">
        <f t="shared" si="117"/>
        <v/>
      </c>
      <c r="AP548" s="965" t="str">
        <f t="shared" si="118"/>
        <v/>
      </c>
      <c r="AQ548" s="964" t="str">
        <f>IF(AM548="","",IF(COUNTIF(BO27:BO309,TRIM(AP548))&gt;0,"EXCLUSION EXACTE",""))</f>
        <v/>
      </c>
      <c r="AR548" s="964" t="str" cm="1">
        <f t="array" ref="AR548">IF(AM548="","",IF(SUMPRODUCT(--(BO27:BO309&lt;&gt;""),--ISNUMBER(SEARCH(" "&amp;BO27:BO309&amp;" ",AP548)))&gt;0,"BLOQUE MOLLUSQUES",""))</f>
        <v/>
      </c>
      <c r="AS548" s="964" t="str" cm="1">
        <f t="array" ref="AS548">IF(AM548="","",IF(SUMPRODUCT(--(BS27:BS309&lt;&gt;""),--ISNUMBER(SEARCH(" "&amp;BS27:BS309&amp;" ",AP548)))&gt;0,"FORCE MOLLUSQUES",""))</f>
        <v/>
      </c>
      <c r="AT548" s="965" t="str">
        <f t="shared" si="119"/>
        <v/>
      </c>
      <c r="AU548" s="965" t="str">
        <f t="shared" si="121"/>
        <v/>
      </c>
      <c r="AV548" s="964" t="str">
        <f t="shared" si="120"/>
        <v/>
      </c>
      <c r="AW548" s="964" t="str" cm="1">
        <f t="array" ref="AW548">IF(AM548="","",IF(AQ548&lt;&gt;"","",IF(SUMPRODUCT(--(BM27:BM1509=AW26),--(BL27:BL1509&lt;&gt;""),--ISNUMBER(SEARCH(" "&amp;BL27:BL1509&amp;" ",AP548)))&gt;0,AW26,"")))</f>
        <v/>
      </c>
      <c r="AX548" s="964" t="str" cm="1">
        <f t="array" ref="AX548">IF(AM548="","",IF(AQ548&lt;&gt;"","",IF(SUMPRODUCT(--(BM27:BM1509=AX26),--(BL27:BL1509&lt;&gt;""),--ISNUMBER(SEARCH(" "&amp;BL27:BL1509&amp;" ",AP548)))&gt;0,AX26,"")))</f>
        <v/>
      </c>
      <c r="AY548" s="964" t="str" cm="1">
        <f t="array" ref="AY548">IF(AM548="","",IF(AQ548&lt;&gt;"","",IF(SUMPRODUCT(--(BM27:BM1509=AY26),--(BL27:BL1509&lt;&gt;""),--ISNUMBER(SEARCH(" "&amp;BL27:BL1509&amp;" ",AP548)))&gt;0,AY26,"")))</f>
        <v/>
      </c>
      <c r="AZ548" s="964" t="str" cm="1">
        <f t="array" ref="AZ548">IF(AM548="","",IF(AQ548&lt;&gt;"","",IF(SUMPRODUCT(--(BM27:BM1509=AZ26),--(BL27:BL1509&lt;&gt;""),--ISNUMBER(SEARCH(" "&amp;BL27:BL1509&amp;" ",AP548)))&gt;0,AZ26,"")))</f>
        <v/>
      </c>
      <c r="BA548" s="964" t="str" cm="1">
        <f t="array" ref="BA548">IF(AM548="","",IF(AQ548&lt;&gt;"","",IF(SUMPRODUCT(--(BM27:BM1509=BA26),--(BL27:BL1509&lt;&gt;""),--ISNUMBER(SEARCH(" "&amp;BL27:BL1509&amp;" ",AP548)))&gt;0,BA26,"")))</f>
        <v/>
      </c>
      <c r="BB548" s="964" t="str" cm="1">
        <f t="array" ref="BB548">IF(AM548="","",IF(AQ548&lt;&gt;"","",IF(SUMPRODUCT(--(BM27:BM1509=BB26),--(BL27:BL1509&lt;&gt;""),--ISNUMBER(SEARCH(" "&amp;BL27:BL1509&amp;" ",AP548)))&gt;0,BB26,"")))</f>
        <v/>
      </c>
      <c r="BC548" s="964" t="str" cm="1">
        <f t="array" ref="BC548">IF(AM548="","",IF(AQ548&lt;&gt;"","",IF(SUMPRODUCT(--(BM27:BM1509=BC26),--(BL27:BL1509&lt;&gt;""),--ISNUMBER(SEARCH(" "&amp;BL27:BL1509&amp;" ",AP548)))&gt;0,BC26,"")))</f>
        <v/>
      </c>
      <c r="BD548" s="964" t="str" cm="1">
        <f t="array" ref="BD548">IF(AM548="","",IF(AQ548&lt;&gt;"","",IF(SUMPRODUCT(--(BM27:BM1509=BD26),--(BL27:BL1509&lt;&gt;""),--ISNUMBER(SEARCH(" "&amp;BL27:BL1509&amp;" ",AP548)))&gt;0,BD26,"")))</f>
        <v/>
      </c>
      <c r="BE548" s="964" t="str" cm="1">
        <f t="array" ref="BE548">IF(AM548="","",IF(AQ548&lt;&gt;"","",IF(SUMPRODUCT(--(BM27:BM1509=BE26),--(BL27:BL1509&lt;&gt;""),--ISNUMBER(SEARCH(" "&amp;BL27:BL1509&amp;" ",AP548)))&gt;0,BE26,"")))</f>
        <v/>
      </c>
      <c r="BF548" s="964" t="str" cm="1">
        <f t="array" ref="BF548">IF(AM548="","",IF(AQ548&lt;&gt;"","",IF(SUMPRODUCT(--(BM27:BM1509=BF26),--(BL27:BL1509&lt;&gt;""),--ISNUMBER(SEARCH(" "&amp;BL27:BL1509&amp;" ",AP548)))&gt;0,BF26,"")))</f>
        <v/>
      </c>
      <c r="BG548" s="964" t="str" cm="1">
        <f t="array" ref="BG548">IF(AM548="","",IF(AQ548&lt;&gt;"","",IF(SUMPRODUCT(--(BM27:BM1509=BG26),--(BL27:BL1509&lt;&gt;""),--ISNUMBER(SEARCH(" "&amp;BL27:BL1509&amp;" ",AP548)))&gt;0,BG26,"")))</f>
        <v/>
      </c>
      <c r="BH548" s="964" t="str" cm="1">
        <f t="array" ref="BH548">IF(AM548="","",IF(AQ548&lt;&gt;"","",IF(SUMPRODUCT(--(BM27:BM1509=BH26),--(BL27:BL1509&lt;&gt;""),--ISNUMBER(SEARCH(" "&amp;BL27:BL1509&amp;" ",AP548)))&gt;0,BH26,"")))</f>
        <v/>
      </c>
      <c r="BI548" s="964" t="str" cm="1">
        <f t="array" ref="BI548">IF(AM548="","",IF(AQ548&lt;&gt;"","",IF(SUMPRODUCT(--(BM27:BM1509=BI26),--(BL27:BL1509&lt;&gt;""),--ISNUMBER(SEARCH(" "&amp;BL27:BL1509&amp;" ",AP548)))&gt;0,BI26,"")))</f>
        <v/>
      </c>
      <c r="BJ548" s="964" t="str" cm="1">
        <f t="array" ref="BJ548">IF(AM548="","",IF(AS548&lt;&gt;"",BJ26,IF(AR548&lt;&gt;"","",IF(AQ548&lt;&gt;"","",IF(SUMPRODUCT(--(BM27:BM1509=BJ26),--(BL27:BL1509&lt;&gt;""),--ISNUMBER(SEARCH(" "&amp;BL27:BL1509&amp;" ",AP548)))&gt;0,BJ26,"")))))</f>
        <v/>
      </c>
      <c r="BL548" s="964" t="s">
        <v>2443</v>
      </c>
      <c r="BM548" s="964" t="s">
        <v>1597</v>
      </c>
      <c r="CM548" s="49">
        <v>1</v>
      </c>
    </row>
    <row r="549" spans="4:91" ht="30" customHeight="1">
      <c r="D549" s="674"/>
      <c r="E549" s="680"/>
      <c r="F549" s="681"/>
      <c r="G549" s="680"/>
      <c r="H549" s="682"/>
      <c r="I549" s="891"/>
      <c r="J549" s="892"/>
      <c r="K549" s="745"/>
      <c r="L549" s="893"/>
      <c r="M549" s="894"/>
      <c r="N549" s="895"/>
      <c r="O549" s="896"/>
      <c r="P549" s="137"/>
      <c r="Q549" s="897"/>
      <c r="R549" s="751"/>
      <c r="S549" s="898"/>
      <c r="T549" s="753"/>
      <c r="U549" s="899"/>
      <c r="V549" s="900"/>
      <c r="W549" s="756"/>
      <c r="X549" s="764"/>
      <c r="AB549" s="65"/>
      <c r="AC549" s="984" t="str">
        <f t="shared" si="111"/>
        <v/>
      </c>
      <c r="AD549" s="982"/>
      <c r="AF549" s="963" t="str">
        <f>IF(AG549="","",COUNTIF(AG27:AG549,"&lt;&gt;"))</f>
        <v/>
      </c>
      <c r="AG549" s="958" t="str" cm="1">
        <f t="array" ref="AG549">IF(AK549="","",IF(LEN(AK549)&lt;=MAX(10,AF22),AK549,IFERROR(LEFT(AK549,LOOKUP(2,1/(MID(AK549,ROW(10:509),1)=" ")/(ROW(10:509)&lt;=MAX(10,AF22)),ROW(10:509))-1),LEFT(AK549,MAX(10,AF22)))))</f>
        <v/>
      </c>
      <c r="AH549" s="963" t="str">
        <f t="shared" si="112"/>
        <v/>
      </c>
      <c r="AI549" s="963" t="str">
        <f t="shared" si="113"/>
        <v/>
      </c>
      <c r="AJ549" s="964" t="str">
        <f>IF(AL548&lt;&gt;"",AJ548,IF(AJ548&lt;MAX(Z27:Z326),AJ548+1,""))</f>
        <v/>
      </c>
      <c r="AK549" s="965" t="str">
        <f>IF(AJ549="","",IF(AL548&lt;&gt;"",AL548,INDEX(AD27:AD326,MATCH(AJ549,Z27:Z326,0))))</f>
        <v/>
      </c>
      <c r="AL549" s="965" t="str">
        <f t="shared" si="114"/>
        <v/>
      </c>
      <c r="AM549" s="966" t="str">
        <f t="shared" si="115"/>
        <v/>
      </c>
      <c r="AN549" s="967" t="str">
        <f t="shared" si="116"/>
        <v/>
      </c>
      <c r="AO549" s="967" t="str">
        <f t="shared" si="117"/>
        <v/>
      </c>
      <c r="AP549" s="966" t="str">
        <f t="shared" si="118"/>
        <v/>
      </c>
      <c r="AQ549" s="967" t="str">
        <f>IF(AM549="","",IF(COUNTIF(BO27:BO309,TRIM(AP549))&gt;0,"EXCLUSION EXACTE",""))</f>
        <v/>
      </c>
      <c r="AR549" s="967" t="str" cm="1">
        <f t="array" ref="AR549">IF(AM549="","",IF(SUMPRODUCT(--(BO27:BO309&lt;&gt;""),--ISNUMBER(SEARCH(" "&amp;BO27:BO309&amp;" ",AP549)))&gt;0,"BLOQUE MOLLUSQUES",""))</f>
        <v/>
      </c>
      <c r="AS549" s="967" t="str" cm="1">
        <f t="array" ref="AS549">IF(AM549="","",IF(SUMPRODUCT(--(BS27:BS309&lt;&gt;""),--ISNUMBER(SEARCH(" "&amp;BS27:BS309&amp;" ",AP549)))&gt;0,"FORCE MOLLUSQUES",""))</f>
        <v/>
      </c>
      <c r="AT549" s="966" t="str">
        <f t="shared" si="119"/>
        <v/>
      </c>
      <c r="AU549" s="966" t="str">
        <f t="shared" si="121"/>
        <v/>
      </c>
      <c r="AV549" s="967" t="str">
        <f t="shared" si="120"/>
        <v/>
      </c>
      <c r="AW549" s="967" t="str" cm="1">
        <f t="array" ref="AW549">IF(AM549="","",IF(AQ549&lt;&gt;"","",IF(SUMPRODUCT(--(BM27:BM1509=AW26),--(BL27:BL1509&lt;&gt;""),--ISNUMBER(SEARCH(" "&amp;BL27:BL1509&amp;" ",AP549)))&gt;0,AW26,"")))</f>
        <v/>
      </c>
      <c r="AX549" s="967" t="str" cm="1">
        <f t="array" ref="AX549">IF(AM549="","",IF(AQ549&lt;&gt;"","",IF(SUMPRODUCT(--(BM27:BM1509=AX26),--(BL27:BL1509&lt;&gt;""),--ISNUMBER(SEARCH(" "&amp;BL27:BL1509&amp;" ",AP549)))&gt;0,AX26,"")))</f>
        <v/>
      </c>
      <c r="AY549" s="967" t="str" cm="1">
        <f t="array" ref="AY549">IF(AM549="","",IF(AQ549&lt;&gt;"","",IF(SUMPRODUCT(--(BM27:BM1509=AY26),--(BL27:BL1509&lt;&gt;""),--ISNUMBER(SEARCH(" "&amp;BL27:BL1509&amp;" ",AP549)))&gt;0,AY26,"")))</f>
        <v/>
      </c>
      <c r="AZ549" s="967" t="str" cm="1">
        <f t="array" ref="AZ549">IF(AM549="","",IF(AQ549&lt;&gt;"","",IF(SUMPRODUCT(--(BM27:BM1509=AZ26),--(BL27:BL1509&lt;&gt;""),--ISNUMBER(SEARCH(" "&amp;BL27:BL1509&amp;" ",AP549)))&gt;0,AZ26,"")))</f>
        <v/>
      </c>
      <c r="BA549" s="967" t="str" cm="1">
        <f t="array" ref="BA549">IF(AM549="","",IF(AQ549&lt;&gt;"","",IF(SUMPRODUCT(--(BM27:BM1509=BA26),--(BL27:BL1509&lt;&gt;""),--ISNUMBER(SEARCH(" "&amp;BL27:BL1509&amp;" ",AP549)))&gt;0,BA26,"")))</f>
        <v/>
      </c>
      <c r="BB549" s="967" t="str" cm="1">
        <f t="array" ref="BB549">IF(AM549="","",IF(AQ549&lt;&gt;"","",IF(SUMPRODUCT(--(BM27:BM1509=BB26),--(BL27:BL1509&lt;&gt;""),--ISNUMBER(SEARCH(" "&amp;BL27:BL1509&amp;" ",AP549)))&gt;0,BB26,"")))</f>
        <v/>
      </c>
      <c r="BC549" s="967" t="str" cm="1">
        <f t="array" ref="BC549">IF(AM549="","",IF(AQ549&lt;&gt;"","",IF(SUMPRODUCT(--(BM27:BM1509=BC26),--(BL27:BL1509&lt;&gt;""),--ISNUMBER(SEARCH(" "&amp;BL27:BL1509&amp;" ",AP549)))&gt;0,BC26,"")))</f>
        <v/>
      </c>
      <c r="BD549" s="967" t="str" cm="1">
        <f t="array" ref="BD549">IF(AM549="","",IF(AQ549&lt;&gt;"","",IF(SUMPRODUCT(--(BM27:BM1509=BD26),--(BL27:BL1509&lt;&gt;""),--ISNUMBER(SEARCH(" "&amp;BL27:BL1509&amp;" ",AP549)))&gt;0,BD26,"")))</f>
        <v/>
      </c>
      <c r="BE549" s="967" t="str" cm="1">
        <f t="array" ref="BE549">IF(AM549="","",IF(AQ549&lt;&gt;"","",IF(SUMPRODUCT(--(BM27:BM1509=BE26),--(BL27:BL1509&lt;&gt;""),--ISNUMBER(SEARCH(" "&amp;BL27:BL1509&amp;" ",AP549)))&gt;0,BE26,"")))</f>
        <v/>
      </c>
      <c r="BF549" s="967" t="str" cm="1">
        <f t="array" ref="BF549">IF(AM549="","",IF(AQ549&lt;&gt;"","",IF(SUMPRODUCT(--(BM27:BM1509=BF26),--(BL27:BL1509&lt;&gt;""),--ISNUMBER(SEARCH(" "&amp;BL27:BL1509&amp;" ",AP549)))&gt;0,BF26,"")))</f>
        <v/>
      </c>
      <c r="BG549" s="967" t="str" cm="1">
        <f t="array" ref="BG549">IF(AM549="","",IF(AQ549&lt;&gt;"","",IF(SUMPRODUCT(--(BM27:BM1509=BG26),--(BL27:BL1509&lt;&gt;""),--ISNUMBER(SEARCH(" "&amp;BL27:BL1509&amp;" ",AP549)))&gt;0,BG26,"")))</f>
        <v/>
      </c>
      <c r="BH549" s="967" t="str" cm="1">
        <f t="array" ref="BH549">IF(AM549="","",IF(AQ549&lt;&gt;"","",IF(SUMPRODUCT(--(BM27:BM1509=BH26),--(BL27:BL1509&lt;&gt;""),--ISNUMBER(SEARCH(" "&amp;BL27:BL1509&amp;" ",AP549)))&gt;0,BH26,"")))</f>
        <v/>
      </c>
      <c r="BI549" s="967" t="str" cm="1">
        <f t="array" ref="BI549">IF(AM549="","",IF(AQ549&lt;&gt;"","",IF(SUMPRODUCT(--(BM27:BM1509=BI26),--(BL27:BL1509&lt;&gt;""),--ISNUMBER(SEARCH(" "&amp;BL27:BL1509&amp;" ",AP549)))&gt;0,BI26,"")))</f>
        <v/>
      </c>
      <c r="BJ549" s="967" t="str" cm="1">
        <f t="array" ref="BJ549">IF(AM549="","",IF(AS549&lt;&gt;"",BJ26,IF(AR549&lt;&gt;"","",IF(AQ549&lt;&gt;"","",IF(SUMPRODUCT(--(BM27:BM1509=BJ26),--(BL27:BL1509&lt;&gt;""),--ISNUMBER(SEARCH(" "&amp;BL27:BL1509&amp;" ",AP549)))&gt;0,BJ26,"")))))</f>
        <v/>
      </c>
      <c r="BL549" s="968" t="s">
        <v>2444</v>
      </c>
      <c r="BM549" s="968" t="s">
        <v>1597</v>
      </c>
      <c r="CM549" s="49">
        <v>1</v>
      </c>
    </row>
    <row r="550" spans="4:91" ht="30" customHeight="1">
      <c r="D550" s="674"/>
      <c r="E550" s="680"/>
      <c r="F550" s="681"/>
      <c r="G550" s="680"/>
      <c r="H550" s="682"/>
      <c r="I550" s="891"/>
      <c r="J550" s="892"/>
      <c r="K550" s="745"/>
      <c r="L550" s="893"/>
      <c r="M550" s="894"/>
      <c r="N550" s="895"/>
      <c r="O550" s="896"/>
      <c r="P550" s="137"/>
      <c r="Q550" s="897"/>
      <c r="R550" s="751"/>
      <c r="S550" s="898"/>
      <c r="T550" s="753"/>
      <c r="U550" s="899"/>
      <c r="V550" s="900"/>
      <c r="W550" s="756"/>
      <c r="X550" s="764"/>
      <c r="AB550" s="65"/>
      <c r="AC550" s="984" t="str">
        <f t="shared" si="111"/>
        <v/>
      </c>
      <c r="AD550" s="982"/>
      <c r="AF550" s="964" t="str">
        <f>IF(AG550="","",COUNTIF(AG27:AG550,"&lt;&gt;"))</f>
        <v/>
      </c>
      <c r="AG550" s="965" t="str" cm="1">
        <f t="array" ref="AG550">IF(AK550="","",IF(LEN(AK550)&lt;=MAX(10,AF22),AK550,IFERROR(LEFT(AK550,LOOKUP(2,1/(MID(AK550,ROW(10:509),1)=" ")/(ROW(10:509)&lt;=MAX(10,AF22)),ROW(10:509))-1),LEFT(AK550,MAX(10,AF22)))))</f>
        <v/>
      </c>
      <c r="AH550" s="964" t="str">
        <f t="shared" si="112"/>
        <v/>
      </c>
      <c r="AI550" s="964" t="str">
        <f t="shared" si="113"/>
        <v/>
      </c>
      <c r="AJ550" s="964" t="str">
        <f>IF(AL549&lt;&gt;"",AJ549,IF(AJ549&lt;MAX(Z27:Z326),AJ549+1,""))</f>
        <v/>
      </c>
      <c r="AK550" s="965" t="str">
        <f>IF(AJ550="","",IF(AL549&lt;&gt;"",AL549,INDEX(AD27:AD326,MATCH(AJ550,Z27:Z326,0))))</f>
        <v/>
      </c>
      <c r="AL550" s="965" t="str">
        <f t="shared" si="114"/>
        <v/>
      </c>
      <c r="AM550" s="965" t="str">
        <f t="shared" si="115"/>
        <v/>
      </c>
      <c r="AN550" s="964" t="str">
        <f t="shared" si="116"/>
        <v/>
      </c>
      <c r="AO550" s="964" t="str">
        <f t="shared" si="117"/>
        <v/>
      </c>
      <c r="AP550" s="965" t="str">
        <f t="shared" si="118"/>
        <v/>
      </c>
      <c r="AQ550" s="964" t="str">
        <f>IF(AM550="","",IF(COUNTIF(BO27:BO309,TRIM(AP550))&gt;0,"EXCLUSION EXACTE",""))</f>
        <v/>
      </c>
      <c r="AR550" s="964" t="str" cm="1">
        <f t="array" ref="AR550">IF(AM550="","",IF(SUMPRODUCT(--(BO27:BO309&lt;&gt;""),--ISNUMBER(SEARCH(" "&amp;BO27:BO309&amp;" ",AP550)))&gt;0,"BLOQUE MOLLUSQUES",""))</f>
        <v/>
      </c>
      <c r="AS550" s="964" t="str" cm="1">
        <f t="array" ref="AS550">IF(AM550="","",IF(SUMPRODUCT(--(BS27:BS309&lt;&gt;""),--ISNUMBER(SEARCH(" "&amp;BS27:BS309&amp;" ",AP550)))&gt;0,"FORCE MOLLUSQUES",""))</f>
        <v/>
      </c>
      <c r="AT550" s="965" t="str">
        <f t="shared" si="119"/>
        <v/>
      </c>
      <c r="AU550" s="965" t="str">
        <f t="shared" si="121"/>
        <v/>
      </c>
      <c r="AV550" s="964" t="str">
        <f t="shared" si="120"/>
        <v/>
      </c>
      <c r="AW550" s="964" t="str" cm="1">
        <f t="array" ref="AW550">IF(AM550="","",IF(AQ550&lt;&gt;"","",IF(SUMPRODUCT(--(BM27:BM1509=AW26),--(BL27:BL1509&lt;&gt;""),--ISNUMBER(SEARCH(" "&amp;BL27:BL1509&amp;" ",AP550)))&gt;0,AW26,"")))</f>
        <v/>
      </c>
      <c r="AX550" s="964" t="str" cm="1">
        <f t="array" ref="AX550">IF(AM550="","",IF(AQ550&lt;&gt;"","",IF(SUMPRODUCT(--(BM27:BM1509=AX26),--(BL27:BL1509&lt;&gt;""),--ISNUMBER(SEARCH(" "&amp;BL27:BL1509&amp;" ",AP550)))&gt;0,AX26,"")))</f>
        <v/>
      </c>
      <c r="AY550" s="964" t="str" cm="1">
        <f t="array" ref="AY550">IF(AM550="","",IF(AQ550&lt;&gt;"","",IF(SUMPRODUCT(--(BM27:BM1509=AY26),--(BL27:BL1509&lt;&gt;""),--ISNUMBER(SEARCH(" "&amp;BL27:BL1509&amp;" ",AP550)))&gt;0,AY26,"")))</f>
        <v/>
      </c>
      <c r="AZ550" s="964" t="str" cm="1">
        <f t="array" ref="AZ550">IF(AM550="","",IF(AQ550&lt;&gt;"","",IF(SUMPRODUCT(--(BM27:BM1509=AZ26),--(BL27:BL1509&lt;&gt;""),--ISNUMBER(SEARCH(" "&amp;BL27:BL1509&amp;" ",AP550)))&gt;0,AZ26,"")))</f>
        <v/>
      </c>
      <c r="BA550" s="964" t="str" cm="1">
        <f t="array" ref="BA550">IF(AM550="","",IF(AQ550&lt;&gt;"","",IF(SUMPRODUCT(--(BM27:BM1509=BA26),--(BL27:BL1509&lt;&gt;""),--ISNUMBER(SEARCH(" "&amp;BL27:BL1509&amp;" ",AP550)))&gt;0,BA26,"")))</f>
        <v/>
      </c>
      <c r="BB550" s="964" t="str" cm="1">
        <f t="array" ref="BB550">IF(AM550="","",IF(AQ550&lt;&gt;"","",IF(SUMPRODUCT(--(BM27:BM1509=BB26),--(BL27:BL1509&lt;&gt;""),--ISNUMBER(SEARCH(" "&amp;BL27:BL1509&amp;" ",AP550)))&gt;0,BB26,"")))</f>
        <v/>
      </c>
      <c r="BC550" s="964" t="str" cm="1">
        <f t="array" ref="BC550">IF(AM550="","",IF(AQ550&lt;&gt;"","",IF(SUMPRODUCT(--(BM27:BM1509=BC26),--(BL27:BL1509&lt;&gt;""),--ISNUMBER(SEARCH(" "&amp;BL27:BL1509&amp;" ",AP550)))&gt;0,BC26,"")))</f>
        <v/>
      </c>
      <c r="BD550" s="964" t="str" cm="1">
        <f t="array" ref="BD550">IF(AM550="","",IF(AQ550&lt;&gt;"","",IF(SUMPRODUCT(--(BM27:BM1509=BD26),--(BL27:BL1509&lt;&gt;""),--ISNUMBER(SEARCH(" "&amp;BL27:BL1509&amp;" ",AP550)))&gt;0,BD26,"")))</f>
        <v/>
      </c>
      <c r="BE550" s="964" t="str" cm="1">
        <f t="array" ref="BE550">IF(AM550="","",IF(AQ550&lt;&gt;"","",IF(SUMPRODUCT(--(BM27:BM1509=BE26),--(BL27:BL1509&lt;&gt;""),--ISNUMBER(SEARCH(" "&amp;BL27:BL1509&amp;" ",AP550)))&gt;0,BE26,"")))</f>
        <v/>
      </c>
      <c r="BF550" s="964" t="str" cm="1">
        <f t="array" ref="BF550">IF(AM550="","",IF(AQ550&lt;&gt;"","",IF(SUMPRODUCT(--(BM27:BM1509=BF26),--(BL27:BL1509&lt;&gt;""),--ISNUMBER(SEARCH(" "&amp;BL27:BL1509&amp;" ",AP550)))&gt;0,BF26,"")))</f>
        <v/>
      </c>
      <c r="BG550" s="964" t="str" cm="1">
        <f t="array" ref="BG550">IF(AM550="","",IF(AQ550&lt;&gt;"","",IF(SUMPRODUCT(--(BM27:BM1509=BG26),--(BL27:BL1509&lt;&gt;""),--ISNUMBER(SEARCH(" "&amp;BL27:BL1509&amp;" ",AP550)))&gt;0,BG26,"")))</f>
        <v/>
      </c>
      <c r="BH550" s="964" t="str" cm="1">
        <f t="array" ref="BH550">IF(AM550="","",IF(AQ550&lt;&gt;"","",IF(SUMPRODUCT(--(BM27:BM1509=BH26),--(BL27:BL1509&lt;&gt;""),--ISNUMBER(SEARCH(" "&amp;BL27:BL1509&amp;" ",AP550)))&gt;0,BH26,"")))</f>
        <v/>
      </c>
      <c r="BI550" s="964" t="str" cm="1">
        <f t="array" ref="BI550">IF(AM550="","",IF(AQ550&lt;&gt;"","",IF(SUMPRODUCT(--(BM27:BM1509=BI26),--(BL27:BL1509&lt;&gt;""),--ISNUMBER(SEARCH(" "&amp;BL27:BL1509&amp;" ",AP550)))&gt;0,BI26,"")))</f>
        <v/>
      </c>
      <c r="BJ550" s="964" t="str" cm="1">
        <f t="array" ref="BJ550">IF(AM550="","",IF(AS550&lt;&gt;"",BJ26,IF(AR550&lt;&gt;"","",IF(AQ550&lt;&gt;"","",IF(SUMPRODUCT(--(BM27:BM1509=BJ26),--(BL27:BL1509&lt;&gt;""),--ISNUMBER(SEARCH(" "&amp;BL27:BL1509&amp;" ",AP550)))&gt;0,BJ26,"")))))</f>
        <v/>
      </c>
      <c r="BL550" s="964" t="s">
        <v>2445</v>
      </c>
      <c r="BM550" s="964" t="s">
        <v>1597</v>
      </c>
      <c r="CM550" s="49">
        <v>1</v>
      </c>
    </row>
    <row r="551" spans="4:91" ht="30" customHeight="1">
      <c r="D551" s="674"/>
      <c r="E551" s="680"/>
      <c r="F551" s="681"/>
      <c r="G551" s="680"/>
      <c r="H551" s="682"/>
      <c r="I551" s="891"/>
      <c r="J551" s="892"/>
      <c r="K551" s="745"/>
      <c r="L551" s="893"/>
      <c r="M551" s="894"/>
      <c r="N551" s="895"/>
      <c r="O551" s="896"/>
      <c r="P551" s="137"/>
      <c r="Q551" s="897"/>
      <c r="R551" s="751"/>
      <c r="S551" s="898"/>
      <c r="T551" s="753"/>
      <c r="U551" s="899"/>
      <c r="V551" s="900"/>
      <c r="W551" s="756"/>
      <c r="X551" s="764"/>
      <c r="AB551" s="65"/>
      <c r="AC551" s="984" t="str">
        <f t="shared" si="111"/>
        <v/>
      </c>
      <c r="AD551" s="982"/>
      <c r="AF551" s="963" t="str">
        <f>IF(AG551="","",COUNTIF(AG27:AG551,"&lt;&gt;"))</f>
        <v/>
      </c>
      <c r="AG551" s="958" t="str" cm="1">
        <f t="array" ref="AG551">IF(AK551="","",IF(LEN(AK551)&lt;=MAX(10,AF22),AK551,IFERROR(LEFT(AK551,LOOKUP(2,1/(MID(AK551,ROW(10:509),1)=" ")/(ROW(10:509)&lt;=MAX(10,AF22)),ROW(10:509))-1),LEFT(AK551,MAX(10,AF22)))))</f>
        <v/>
      </c>
      <c r="AH551" s="963" t="str">
        <f t="shared" si="112"/>
        <v/>
      </c>
      <c r="AI551" s="963" t="str">
        <f t="shared" si="113"/>
        <v/>
      </c>
      <c r="AJ551" s="964" t="str">
        <f>IF(AL550&lt;&gt;"",AJ550,IF(AJ550&lt;MAX(Z27:Z326),AJ550+1,""))</f>
        <v/>
      </c>
      <c r="AK551" s="965" t="str">
        <f>IF(AJ551="","",IF(AL550&lt;&gt;"",AL550,INDEX(AD27:AD326,MATCH(AJ551,Z27:Z326,0))))</f>
        <v/>
      </c>
      <c r="AL551" s="965" t="str">
        <f t="shared" si="114"/>
        <v/>
      </c>
      <c r="AM551" s="966" t="str">
        <f t="shared" si="115"/>
        <v/>
      </c>
      <c r="AN551" s="967" t="str">
        <f t="shared" si="116"/>
        <v/>
      </c>
      <c r="AO551" s="967" t="str">
        <f t="shared" si="117"/>
        <v/>
      </c>
      <c r="AP551" s="966" t="str">
        <f t="shared" si="118"/>
        <v/>
      </c>
      <c r="AQ551" s="967" t="str">
        <f>IF(AM551="","",IF(COUNTIF(BO27:BO309,TRIM(AP551))&gt;0,"EXCLUSION EXACTE",""))</f>
        <v/>
      </c>
      <c r="AR551" s="967" t="str" cm="1">
        <f t="array" ref="AR551">IF(AM551="","",IF(SUMPRODUCT(--(BO27:BO309&lt;&gt;""),--ISNUMBER(SEARCH(" "&amp;BO27:BO309&amp;" ",AP551)))&gt;0,"BLOQUE MOLLUSQUES",""))</f>
        <v/>
      </c>
      <c r="AS551" s="967" t="str" cm="1">
        <f t="array" ref="AS551">IF(AM551="","",IF(SUMPRODUCT(--(BS27:BS309&lt;&gt;""),--ISNUMBER(SEARCH(" "&amp;BS27:BS309&amp;" ",AP551)))&gt;0,"FORCE MOLLUSQUES",""))</f>
        <v/>
      </c>
      <c r="AT551" s="966" t="str">
        <f t="shared" si="119"/>
        <v/>
      </c>
      <c r="AU551" s="966" t="str">
        <f t="shared" si="121"/>
        <v/>
      </c>
      <c r="AV551" s="967" t="str">
        <f t="shared" si="120"/>
        <v/>
      </c>
      <c r="AW551" s="967" t="str" cm="1">
        <f t="array" ref="AW551">IF(AM551="","",IF(AQ551&lt;&gt;"","",IF(SUMPRODUCT(--(BM27:BM1509=AW26),--(BL27:BL1509&lt;&gt;""),--ISNUMBER(SEARCH(" "&amp;BL27:BL1509&amp;" ",AP551)))&gt;0,AW26,"")))</f>
        <v/>
      </c>
      <c r="AX551" s="967" t="str" cm="1">
        <f t="array" ref="AX551">IF(AM551="","",IF(AQ551&lt;&gt;"","",IF(SUMPRODUCT(--(BM27:BM1509=AX26),--(BL27:BL1509&lt;&gt;""),--ISNUMBER(SEARCH(" "&amp;BL27:BL1509&amp;" ",AP551)))&gt;0,AX26,"")))</f>
        <v/>
      </c>
      <c r="AY551" s="967" t="str" cm="1">
        <f t="array" ref="AY551">IF(AM551="","",IF(AQ551&lt;&gt;"","",IF(SUMPRODUCT(--(BM27:BM1509=AY26),--(BL27:BL1509&lt;&gt;""),--ISNUMBER(SEARCH(" "&amp;BL27:BL1509&amp;" ",AP551)))&gt;0,AY26,"")))</f>
        <v/>
      </c>
      <c r="AZ551" s="967" t="str" cm="1">
        <f t="array" ref="AZ551">IF(AM551="","",IF(AQ551&lt;&gt;"","",IF(SUMPRODUCT(--(BM27:BM1509=AZ26),--(BL27:BL1509&lt;&gt;""),--ISNUMBER(SEARCH(" "&amp;BL27:BL1509&amp;" ",AP551)))&gt;0,AZ26,"")))</f>
        <v/>
      </c>
      <c r="BA551" s="967" t="str" cm="1">
        <f t="array" ref="BA551">IF(AM551="","",IF(AQ551&lt;&gt;"","",IF(SUMPRODUCT(--(BM27:BM1509=BA26),--(BL27:BL1509&lt;&gt;""),--ISNUMBER(SEARCH(" "&amp;BL27:BL1509&amp;" ",AP551)))&gt;0,BA26,"")))</f>
        <v/>
      </c>
      <c r="BB551" s="967" t="str" cm="1">
        <f t="array" ref="BB551">IF(AM551="","",IF(AQ551&lt;&gt;"","",IF(SUMPRODUCT(--(BM27:BM1509=BB26),--(BL27:BL1509&lt;&gt;""),--ISNUMBER(SEARCH(" "&amp;BL27:BL1509&amp;" ",AP551)))&gt;0,BB26,"")))</f>
        <v/>
      </c>
      <c r="BC551" s="967" t="str" cm="1">
        <f t="array" ref="BC551">IF(AM551="","",IF(AQ551&lt;&gt;"","",IF(SUMPRODUCT(--(BM27:BM1509=BC26),--(BL27:BL1509&lt;&gt;""),--ISNUMBER(SEARCH(" "&amp;BL27:BL1509&amp;" ",AP551)))&gt;0,BC26,"")))</f>
        <v/>
      </c>
      <c r="BD551" s="967" t="str" cm="1">
        <f t="array" ref="BD551">IF(AM551="","",IF(AQ551&lt;&gt;"","",IF(SUMPRODUCT(--(BM27:BM1509=BD26),--(BL27:BL1509&lt;&gt;""),--ISNUMBER(SEARCH(" "&amp;BL27:BL1509&amp;" ",AP551)))&gt;0,BD26,"")))</f>
        <v/>
      </c>
      <c r="BE551" s="967" t="str" cm="1">
        <f t="array" ref="BE551">IF(AM551="","",IF(AQ551&lt;&gt;"","",IF(SUMPRODUCT(--(BM27:BM1509=BE26),--(BL27:BL1509&lt;&gt;""),--ISNUMBER(SEARCH(" "&amp;BL27:BL1509&amp;" ",AP551)))&gt;0,BE26,"")))</f>
        <v/>
      </c>
      <c r="BF551" s="967" t="str" cm="1">
        <f t="array" ref="BF551">IF(AM551="","",IF(AQ551&lt;&gt;"","",IF(SUMPRODUCT(--(BM27:BM1509=BF26),--(BL27:BL1509&lt;&gt;""),--ISNUMBER(SEARCH(" "&amp;BL27:BL1509&amp;" ",AP551)))&gt;0,BF26,"")))</f>
        <v/>
      </c>
      <c r="BG551" s="967" t="str" cm="1">
        <f t="array" ref="BG551">IF(AM551="","",IF(AQ551&lt;&gt;"","",IF(SUMPRODUCT(--(BM27:BM1509=BG26),--(BL27:BL1509&lt;&gt;""),--ISNUMBER(SEARCH(" "&amp;BL27:BL1509&amp;" ",AP551)))&gt;0,BG26,"")))</f>
        <v/>
      </c>
      <c r="BH551" s="967" t="str" cm="1">
        <f t="array" ref="BH551">IF(AM551="","",IF(AQ551&lt;&gt;"","",IF(SUMPRODUCT(--(BM27:BM1509=BH26),--(BL27:BL1509&lt;&gt;""),--ISNUMBER(SEARCH(" "&amp;BL27:BL1509&amp;" ",AP551)))&gt;0,BH26,"")))</f>
        <v/>
      </c>
      <c r="BI551" s="967" t="str" cm="1">
        <f t="array" ref="BI551">IF(AM551="","",IF(AQ551&lt;&gt;"","",IF(SUMPRODUCT(--(BM27:BM1509=BI26),--(BL27:BL1509&lt;&gt;""),--ISNUMBER(SEARCH(" "&amp;BL27:BL1509&amp;" ",AP551)))&gt;0,BI26,"")))</f>
        <v/>
      </c>
      <c r="BJ551" s="967" t="str" cm="1">
        <f t="array" ref="BJ551">IF(AM551="","",IF(AS551&lt;&gt;"",BJ26,IF(AR551&lt;&gt;"","",IF(AQ551&lt;&gt;"","",IF(SUMPRODUCT(--(BM27:BM1509=BJ26),--(BL27:BL1509&lt;&gt;""),--ISNUMBER(SEARCH(" "&amp;BL27:BL1509&amp;" ",AP551)))&gt;0,BJ26,"")))))</f>
        <v/>
      </c>
      <c r="BL551" s="968" t="s">
        <v>126</v>
      </c>
      <c r="BM551" s="968" t="s">
        <v>1597</v>
      </c>
      <c r="CM551" s="49">
        <v>1</v>
      </c>
    </row>
    <row r="552" spans="4:91" ht="30" customHeight="1">
      <c r="D552" s="674"/>
      <c r="E552" s="680"/>
      <c r="F552" s="681"/>
      <c r="G552" s="680"/>
      <c r="H552" s="682"/>
      <c r="I552" s="891"/>
      <c r="J552" s="892"/>
      <c r="K552" s="745"/>
      <c r="L552" s="893"/>
      <c r="M552" s="894"/>
      <c r="N552" s="895"/>
      <c r="O552" s="896"/>
      <c r="P552" s="137"/>
      <c r="Q552" s="897"/>
      <c r="R552" s="751"/>
      <c r="S552" s="898"/>
      <c r="T552" s="753"/>
      <c r="U552" s="899"/>
      <c r="V552" s="900"/>
      <c r="W552" s="756"/>
      <c r="X552" s="764"/>
      <c r="AB552" s="65"/>
      <c r="AC552" s="984" t="str">
        <f t="shared" si="111"/>
        <v/>
      </c>
      <c r="AD552" s="982"/>
      <c r="AF552" s="964" t="str">
        <f>IF(AG552="","",COUNTIF(AG27:AG552,"&lt;&gt;"))</f>
        <v/>
      </c>
      <c r="AG552" s="965" t="str" cm="1">
        <f t="array" ref="AG552">IF(AK552="","",IF(LEN(AK552)&lt;=MAX(10,AF22),AK552,IFERROR(LEFT(AK552,LOOKUP(2,1/(MID(AK552,ROW(10:509),1)=" ")/(ROW(10:509)&lt;=MAX(10,AF22)),ROW(10:509))-1),LEFT(AK552,MAX(10,AF22)))))</f>
        <v/>
      </c>
      <c r="AH552" s="964" t="str">
        <f t="shared" si="112"/>
        <v/>
      </c>
      <c r="AI552" s="964" t="str">
        <f t="shared" si="113"/>
        <v/>
      </c>
      <c r="AJ552" s="964" t="str">
        <f>IF(AL551&lt;&gt;"",AJ551,IF(AJ551&lt;MAX(Z27:Z326),AJ551+1,""))</f>
        <v/>
      </c>
      <c r="AK552" s="965" t="str">
        <f>IF(AJ552="","",IF(AL551&lt;&gt;"",AL551,INDEX(AD27:AD326,MATCH(AJ552,Z27:Z326,0))))</f>
        <v/>
      </c>
      <c r="AL552" s="965" t="str">
        <f t="shared" si="114"/>
        <v/>
      </c>
      <c r="AM552" s="965" t="str">
        <f t="shared" si="115"/>
        <v/>
      </c>
      <c r="AN552" s="964" t="str">
        <f t="shared" si="116"/>
        <v/>
      </c>
      <c r="AO552" s="964" t="str">
        <f t="shared" si="117"/>
        <v/>
      </c>
      <c r="AP552" s="965" t="str">
        <f t="shared" si="118"/>
        <v/>
      </c>
      <c r="AQ552" s="964" t="str">
        <f>IF(AM552="","",IF(COUNTIF(BO27:BO309,TRIM(AP552))&gt;0,"EXCLUSION EXACTE",""))</f>
        <v/>
      </c>
      <c r="AR552" s="964" t="str" cm="1">
        <f t="array" ref="AR552">IF(AM552="","",IF(SUMPRODUCT(--(BO27:BO309&lt;&gt;""),--ISNUMBER(SEARCH(" "&amp;BO27:BO309&amp;" ",AP552)))&gt;0,"BLOQUE MOLLUSQUES",""))</f>
        <v/>
      </c>
      <c r="AS552" s="964" t="str" cm="1">
        <f t="array" ref="AS552">IF(AM552="","",IF(SUMPRODUCT(--(BS27:BS309&lt;&gt;""),--ISNUMBER(SEARCH(" "&amp;BS27:BS309&amp;" ",AP552)))&gt;0,"FORCE MOLLUSQUES",""))</f>
        <v/>
      </c>
      <c r="AT552" s="965" t="str">
        <f t="shared" si="119"/>
        <v/>
      </c>
      <c r="AU552" s="965" t="str">
        <f t="shared" si="121"/>
        <v/>
      </c>
      <c r="AV552" s="964" t="str">
        <f t="shared" si="120"/>
        <v/>
      </c>
      <c r="AW552" s="964" t="str" cm="1">
        <f t="array" ref="AW552">IF(AM552="","",IF(AQ552&lt;&gt;"","",IF(SUMPRODUCT(--(BM27:BM1509=AW26),--(BL27:BL1509&lt;&gt;""),--ISNUMBER(SEARCH(" "&amp;BL27:BL1509&amp;" ",AP552)))&gt;0,AW26,"")))</f>
        <v/>
      </c>
      <c r="AX552" s="964" t="str" cm="1">
        <f t="array" ref="AX552">IF(AM552="","",IF(AQ552&lt;&gt;"","",IF(SUMPRODUCT(--(BM27:BM1509=AX26),--(BL27:BL1509&lt;&gt;""),--ISNUMBER(SEARCH(" "&amp;BL27:BL1509&amp;" ",AP552)))&gt;0,AX26,"")))</f>
        <v/>
      </c>
      <c r="AY552" s="964" t="str" cm="1">
        <f t="array" ref="AY552">IF(AM552="","",IF(AQ552&lt;&gt;"","",IF(SUMPRODUCT(--(BM27:BM1509=AY26),--(BL27:BL1509&lt;&gt;""),--ISNUMBER(SEARCH(" "&amp;BL27:BL1509&amp;" ",AP552)))&gt;0,AY26,"")))</f>
        <v/>
      </c>
      <c r="AZ552" s="964" t="str" cm="1">
        <f t="array" ref="AZ552">IF(AM552="","",IF(AQ552&lt;&gt;"","",IF(SUMPRODUCT(--(BM27:BM1509=AZ26),--(BL27:BL1509&lt;&gt;""),--ISNUMBER(SEARCH(" "&amp;BL27:BL1509&amp;" ",AP552)))&gt;0,AZ26,"")))</f>
        <v/>
      </c>
      <c r="BA552" s="964" t="str" cm="1">
        <f t="array" ref="BA552">IF(AM552="","",IF(AQ552&lt;&gt;"","",IF(SUMPRODUCT(--(BM27:BM1509=BA26),--(BL27:BL1509&lt;&gt;""),--ISNUMBER(SEARCH(" "&amp;BL27:BL1509&amp;" ",AP552)))&gt;0,BA26,"")))</f>
        <v/>
      </c>
      <c r="BB552" s="964" t="str" cm="1">
        <f t="array" ref="BB552">IF(AM552="","",IF(AQ552&lt;&gt;"","",IF(SUMPRODUCT(--(BM27:BM1509=BB26),--(BL27:BL1509&lt;&gt;""),--ISNUMBER(SEARCH(" "&amp;BL27:BL1509&amp;" ",AP552)))&gt;0,BB26,"")))</f>
        <v/>
      </c>
      <c r="BC552" s="964" t="str" cm="1">
        <f t="array" ref="BC552">IF(AM552="","",IF(AQ552&lt;&gt;"","",IF(SUMPRODUCT(--(BM27:BM1509=BC26),--(BL27:BL1509&lt;&gt;""),--ISNUMBER(SEARCH(" "&amp;BL27:BL1509&amp;" ",AP552)))&gt;0,BC26,"")))</f>
        <v/>
      </c>
      <c r="BD552" s="964" t="str" cm="1">
        <f t="array" ref="BD552">IF(AM552="","",IF(AQ552&lt;&gt;"","",IF(SUMPRODUCT(--(BM27:BM1509=BD26),--(BL27:BL1509&lt;&gt;""),--ISNUMBER(SEARCH(" "&amp;BL27:BL1509&amp;" ",AP552)))&gt;0,BD26,"")))</f>
        <v/>
      </c>
      <c r="BE552" s="964" t="str" cm="1">
        <f t="array" ref="BE552">IF(AM552="","",IF(AQ552&lt;&gt;"","",IF(SUMPRODUCT(--(BM27:BM1509=BE26),--(BL27:BL1509&lt;&gt;""),--ISNUMBER(SEARCH(" "&amp;BL27:BL1509&amp;" ",AP552)))&gt;0,BE26,"")))</f>
        <v/>
      </c>
      <c r="BF552" s="964" t="str" cm="1">
        <f t="array" ref="BF552">IF(AM552="","",IF(AQ552&lt;&gt;"","",IF(SUMPRODUCT(--(BM27:BM1509=BF26),--(BL27:BL1509&lt;&gt;""),--ISNUMBER(SEARCH(" "&amp;BL27:BL1509&amp;" ",AP552)))&gt;0,BF26,"")))</f>
        <v/>
      </c>
      <c r="BG552" s="964" t="str" cm="1">
        <f t="array" ref="BG552">IF(AM552="","",IF(AQ552&lt;&gt;"","",IF(SUMPRODUCT(--(BM27:BM1509=BG26),--(BL27:BL1509&lt;&gt;""),--ISNUMBER(SEARCH(" "&amp;BL27:BL1509&amp;" ",AP552)))&gt;0,BG26,"")))</f>
        <v/>
      </c>
      <c r="BH552" s="964" t="str" cm="1">
        <f t="array" ref="BH552">IF(AM552="","",IF(AQ552&lt;&gt;"","",IF(SUMPRODUCT(--(BM27:BM1509=BH26),--(BL27:BL1509&lt;&gt;""),--ISNUMBER(SEARCH(" "&amp;BL27:BL1509&amp;" ",AP552)))&gt;0,BH26,"")))</f>
        <v/>
      </c>
      <c r="BI552" s="964" t="str" cm="1">
        <f t="array" ref="BI552">IF(AM552="","",IF(AQ552&lt;&gt;"","",IF(SUMPRODUCT(--(BM27:BM1509=BI26),--(BL27:BL1509&lt;&gt;""),--ISNUMBER(SEARCH(" "&amp;BL27:BL1509&amp;" ",AP552)))&gt;0,BI26,"")))</f>
        <v/>
      </c>
      <c r="BJ552" s="964" t="str" cm="1">
        <f t="array" ref="BJ552">IF(AM552="","",IF(AS552&lt;&gt;"",BJ26,IF(AR552&lt;&gt;"","",IF(AQ552&lt;&gt;"","",IF(SUMPRODUCT(--(BM27:BM1509=BJ26),--(BL27:BL1509&lt;&gt;""),--ISNUMBER(SEARCH(" "&amp;BL27:BL1509&amp;" ",AP552)))&gt;0,BJ26,"")))))</f>
        <v/>
      </c>
      <c r="BL552" s="964" t="s">
        <v>107</v>
      </c>
      <c r="BM552" s="964" t="s">
        <v>1597</v>
      </c>
      <c r="CM552" s="49">
        <v>1</v>
      </c>
    </row>
    <row r="553" spans="4:91" ht="30" customHeight="1">
      <c r="D553" s="674"/>
      <c r="E553" s="680"/>
      <c r="F553" s="681"/>
      <c r="G553" s="680"/>
      <c r="H553" s="682"/>
      <c r="I553" s="891"/>
      <c r="J553" s="892"/>
      <c r="K553" s="745"/>
      <c r="L553" s="893"/>
      <c r="M553" s="894"/>
      <c r="N553" s="895"/>
      <c r="O553" s="896"/>
      <c r="P553" s="137"/>
      <c r="Q553" s="897"/>
      <c r="R553" s="751"/>
      <c r="S553" s="898"/>
      <c r="T553" s="753"/>
      <c r="U553" s="899"/>
      <c r="V553" s="900"/>
      <c r="W553" s="756"/>
      <c r="X553" s="764"/>
      <c r="AB553" s="65"/>
      <c r="AC553" s="984" t="str">
        <f t="shared" si="111"/>
        <v/>
      </c>
      <c r="AD553" s="982"/>
      <c r="AF553" s="963" t="str">
        <f>IF(AG553="","",COUNTIF(AG27:AG553,"&lt;&gt;"))</f>
        <v/>
      </c>
      <c r="AG553" s="958" t="str" cm="1">
        <f t="array" ref="AG553">IF(AK553="","",IF(LEN(AK553)&lt;=MAX(10,AF22),AK553,IFERROR(LEFT(AK553,LOOKUP(2,1/(MID(AK553,ROW(10:509),1)=" ")/(ROW(10:509)&lt;=MAX(10,AF22)),ROW(10:509))-1),LEFT(AK553,MAX(10,AF22)))))</f>
        <v/>
      </c>
      <c r="AH553" s="963" t="str">
        <f t="shared" si="112"/>
        <v/>
      </c>
      <c r="AI553" s="963" t="str">
        <f t="shared" si="113"/>
        <v/>
      </c>
      <c r="AJ553" s="964" t="str">
        <f>IF(AL552&lt;&gt;"",AJ552,IF(AJ552&lt;MAX(Z27:Z326),AJ552+1,""))</f>
        <v/>
      </c>
      <c r="AK553" s="965" t="str">
        <f>IF(AJ553="","",IF(AL552&lt;&gt;"",AL552,INDEX(AD27:AD326,MATCH(AJ553,Z27:Z326,0))))</f>
        <v/>
      </c>
      <c r="AL553" s="965" t="str">
        <f t="shared" si="114"/>
        <v/>
      </c>
      <c r="AM553" s="966" t="str">
        <f t="shared" si="115"/>
        <v/>
      </c>
      <c r="AN553" s="967" t="str">
        <f t="shared" si="116"/>
        <v/>
      </c>
      <c r="AO553" s="967" t="str">
        <f t="shared" si="117"/>
        <v/>
      </c>
      <c r="AP553" s="966" t="str">
        <f t="shared" si="118"/>
        <v/>
      </c>
      <c r="AQ553" s="967" t="str">
        <f>IF(AM553="","",IF(COUNTIF(BO27:BO309,TRIM(AP553))&gt;0,"EXCLUSION EXACTE",""))</f>
        <v/>
      </c>
      <c r="AR553" s="967" t="str" cm="1">
        <f t="array" ref="AR553">IF(AM553="","",IF(SUMPRODUCT(--(BO27:BO309&lt;&gt;""),--ISNUMBER(SEARCH(" "&amp;BO27:BO309&amp;" ",AP553)))&gt;0,"BLOQUE MOLLUSQUES",""))</f>
        <v/>
      </c>
      <c r="AS553" s="967" t="str" cm="1">
        <f t="array" ref="AS553">IF(AM553="","",IF(SUMPRODUCT(--(BS27:BS309&lt;&gt;""),--ISNUMBER(SEARCH(" "&amp;BS27:BS309&amp;" ",AP553)))&gt;0,"FORCE MOLLUSQUES",""))</f>
        <v/>
      </c>
      <c r="AT553" s="966" t="str">
        <f t="shared" si="119"/>
        <v/>
      </c>
      <c r="AU553" s="966" t="str">
        <f t="shared" si="121"/>
        <v/>
      </c>
      <c r="AV553" s="967" t="str">
        <f t="shared" si="120"/>
        <v/>
      </c>
      <c r="AW553" s="967" t="str" cm="1">
        <f t="array" ref="AW553">IF(AM553="","",IF(AQ553&lt;&gt;"","",IF(SUMPRODUCT(--(BM27:BM1509=AW26),--(BL27:BL1509&lt;&gt;""),--ISNUMBER(SEARCH(" "&amp;BL27:BL1509&amp;" ",AP553)))&gt;0,AW26,"")))</f>
        <v/>
      </c>
      <c r="AX553" s="967" t="str" cm="1">
        <f t="array" ref="AX553">IF(AM553="","",IF(AQ553&lt;&gt;"","",IF(SUMPRODUCT(--(BM27:BM1509=AX26),--(BL27:BL1509&lt;&gt;""),--ISNUMBER(SEARCH(" "&amp;BL27:BL1509&amp;" ",AP553)))&gt;0,AX26,"")))</f>
        <v/>
      </c>
      <c r="AY553" s="967" t="str" cm="1">
        <f t="array" ref="AY553">IF(AM553="","",IF(AQ553&lt;&gt;"","",IF(SUMPRODUCT(--(BM27:BM1509=AY26),--(BL27:BL1509&lt;&gt;""),--ISNUMBER(SEARCH(" "&amp;BL27:BL1509&amp;" ",AP553)))&gt;0,AY26,"")))</f>
        <v/>
      </c>
      <c r="AZ553" s="967" t="str" cm="1">
        <f t="array" ref="AZ553">IF(AM553="","",IF(AQ553&lt;&gt;"","",IF(SUMPRODUCT(--(BM27:BM1509=AZ26),--(BL27:BL1509&lt;&gt;""),--ISNUMBER(SEARCH(" "&amp;BL27:BL1509&amp;" ",AP553)))&gt;0,AZ26,"")))</f>
        <v/>
      </c>
      <c r="BA553" s="967" t="str" cm="1">
        <f t="array" ref="BA553">IF(AM553="","",IF(AQ553&lt;&gt;"","",IF(SUMPRODUCT(--(BM27:BM1509=BA26),--(BL27:BL1509&lt;&gt;""),--ISNUMBER(SEARCH(" "&amp;BL27:BL1509&amp;" ",AP553)))&gt;0,BA26,"")))</f>
        <v/>
      </c>
      <c r="BB553" s="967" t="str" cm="1">
        <f t="array" ref="BB553">IF(AM553="","",IF(AQ553&lt;&gt;"","",IF(SUMPRODUCT(--(BM27:BM1509=BB26),--(BL27:BL1509&lt;&gt;""),--ISNUMBER(SEARCH(" "&amp;BL27:BL1509&amp;" ",AP553)))&gt;0,BB26,"")))</f>
        <v/>
      </c>
      <c r="BC553" s="967" t="str" cm="1">
        <f t="array" ref="BC553">IF(AM553="","",IF(AQ553&lt;&gt;"","",IF(SUMPRODUCT(--(BM27:BM1509=BC26),--(BL27:BL1509&lt;&gt;""),--ISNUMBER(SEARCH(" "&amp;BL27:BL1509&amp;" ",AP553)))&gt;0,BC26,"")))</f>
        <v/>
      </c>
      <c r="BD553" s="967" t="str" cm="1">
        <f t="array" ref="BD553">IF(AM553="","",IF(AQ553&lt;&gt;"","",IF(SUMPRODUCT(--(BM27:BM1509=BD26),--(BL27:BL1509&lt;&gt;""),--ISNUMBER(SEARCH(" "&amp;BL27:BL1509&amp;" ",AP553)))&gt;0,BD26,"")))</f>
        <v/>
      </c>
      <c r="BE553" s="967" t="str" cm="1">
        <f t="array" ref="BE553">IF(AM553="","",IF(AQ553&lt;&gt;"","",IF(SUMPRODUCT(--(BM27:BM1509=BE26),--(BL27:BL1509&lt;&gt;""),--ISNUMBER(SEARCH(" "&amp;BL27:BL1509&amp;" ",AP553)))&gt;0,BE26,"")))</f>
        <v/>
      </c>
      <c r="BF553" s="967" t="str" cm="1">
        <f t="array" ref="BF553">IF(AM553="","",IF(AQ553&lt;&gt;"","",IF(SUMPRODUCT(--(BM27:BM1509=BF26),--(BL27:BL1509&lt;&gt;""),--ISNUMBER(SEARCH(" "&amp;BL27:BL1509&amp;" ",AP553)))&gt;0,BF26,"")))</f>
        <v/>
      </c>
      <c r="BG553" s="967" t="str" cm="1">
        <f t="array" ref="BG553">IF(AM553="","",IF(AQ553&lt;&gt;"","",IF(SUMPRODUCT(--(BM27:BM1509=BG26),--(BL27:BL1509&lt;&gt;""),--ISNUMBER(SEARCH(" "&amp;BL27:BL1509&amp;" ",AP553)))&gt;0,BG26,"")))</f>
        <v/>
      </c>
      <c r="BH553" s="967" t="str" cm="1">
        <f t="array" ref="BH553">IF(AM553="","",IF(AQ553&lt;&gt;"","",IF(SUMPRODUCT(--(BM27:BM1509=BH26),--(BL27:BL1509&lt;&gt;""),--ISNUMBER(SEARCH(" "&amp;BL27:BL1509&amp;" ",AP553)))&gt;0,BH26,"")))</f>
        <v/>
      </c>
      <c r="BI553" s="967" t="str" cm="1">
        <f t="array" ref="BI553">IF(AM553="","",IF(AQ553&lt;&gt;"","",IF(SUMPRODUCT(--(BM27:BM1509=BI26),--(BL27:BL1509&lt;&gt;""),--ISNUMBER(SEARCH(" "&amp;BL27:BL1509&amp;" ",AP553)))&gt;0,BI26,"")))</f>
        <v/>
      </c>
      <c r="BJ553" s="967" t="str" cm="1">
        <f t="array" ref="BJ553">IF(AM553="","",IF(AS553&lt;&gt;"",BJ26,IF(AR553&lt;&gt;"","",IF(AQ553&lt;&gt;"","",IF(SUMPRODUCT(--(BM27:BM1509=BJ26),--(BL27:BL1509&lt;&gt;""),--ISNUMBER(SEARCH(" "&amp;BL27:BL1509&amp;" ",AP553)))&gt;0,BJ26,"")))))</f>
        <v/>
      </c>
      <c r="BL553" s="968" t="s">
        <v>31</v>
      </c>
      <c r="BM553" s="968" t="s">
        <v>1597</v>
      </c>
      <c r="CM553" s="49">
        <v>1</v>
      </c>
    </row>
    <row r="554" spans="4:91" ht="30" customHeight="1">
      <c r="D554" s="674"/>
      <c r="E554" s="680"/>
      <c r="F554" s="681"/>
      <c r="G554" s="680"/>
      <c r="H554" s="682"/>
      <c r="I554" s="891"/>
      <c r="J554" s="892"/>
      <c r="K554" s="745"/>
      <c r="L554" s="893"/>
      <c r="M554" s="894"/>
      <c r="N554" s="895"/>
      <c r="O554" s="896"/>
      <c r="P554" s="137"/>
      <c r="Q554" s="897"/>
      <c r="R554" s="751"/>
      <c r="S554" s="898"/>
      <c r="T554" s="753"/>
      <c r="U554" s="899"/>
      <c r="V554" s="900"/>
      <c r="W554" s="756"/>
      <c r="X554" s="764"/>
      <c r="AB554" s="65"/>
      <c r="AC554" s="984" t="str">
        <f t="shared" si="111"/>
        <v/>
      </c>
      <c r="AD554" s="982"/>
      <c r="AF554" s="964" t="str">
        <f>IF(AG554="","",COUNTIF(AG27:AG554,"&lt;&gt;"))</f>
        <v/>
      </c>
      <c r="AG554" s="965" t="str" cm="1">
        <f t="array" ref="AG554">IF(AK554="","",IF(LEN(AK554)&lt;=MAX(10,AF22),AK554,IFERROR(LEFT(AK554,LOOKUP(2,1/(MID(AK554,ROW(10:509),1)=" ")/(ROW(10:509)&lt;=MAX(10,AF22)),ROW(10:509))-1),LEFT(AK554,MAX(10,AF22)))))</f>
        <v/>
      </c>
      <c r="AH554" s="964" t="str">
        <f t="shared" si="112"/>
        <v/>
      </c>
      <c r="AI554" s="964" t="str">
        <f t="shared" si="113"/>
        <v/>
      </c>
      <c r="AJ554" s="964" t="str">
        <f>IF(AL553&lt;&gt;"",AJ553,IF(AJ553&lt;MAX(Z27:Z326),AJ553+1,""))</f>
        <v/>
      </c>
      <c r="AK554" s="965" t="str">
        <f>IF(AJ554="","",IF(AL553&lt;&gt;"",AL553,INDEX(AD27:AD326,MATCH(AJ554,Z27:Z326,0))))</f>
        <v/>
      </c>
      <c r="AL554" s="965" t="str">
        <f t="shared" si="114"/>
        <v/>
      </c>
      <c r="AM554" s="965" t="str">
        <f t="shared" si="115"/>
        <v/>
      </c>
      <c r="AN554" s="964" t="str">
        <f t="shared" si="116"/>
        <v/>
      </c>
      <c r="AO554" s="964" t="str">
        <f t="shared" si="117"/>
        <v/>
      </c>
      <c r="AP554" s="965" t="str">
        <f t="shared" si="118"/>
        <v/>
      </c>
      <c r="AQ554" s="964" t="str">
        <f>IF(AM554="","",IF(COUNTIF(BO27:BO309,TRIM(AP554))&gt;0,"EXCLUSION EXACTE",""))</f>
        <v/>
      </c>
      <c r="AR554" s="964" t="str" cm="1">
        <f t="array" ref="AR554">IF(AM554="","",IF(SUMPRODUCT(--(BO27:BO309&lt;&gt;""),--ISNUMBER(SEARCH(" "&amp;BO27:BO309&amp;" ",AP554)))&gt;0,"BLOQUE MOLLUSQUES",""))</f>
        <v/>
      </c>
      <c r="AS554" s="964" t="str" cm="1">
        <f t="array" ref="AS554">IF(AM554="","",IF(SUMPRODUCT(--(BS27:BS309&lt;&gt;""),--ISNUMBER(SEARCH(" "&amp;BS27:BS309&amp;" ",AP554)))&gt;0,"FORCE MOLLUSQUES",""))</f>
        <v/>
      </c>
      <c r="AT554" s="965" t="str">
        <f t="shared" si="119"/>
        <v/>
      </c>
      <c r="AU554" s="965" t="str">
        <f t="shared" si="121"/>
        <v/>
      </c>
      <c r="AV554" s="964" t="str">
        <f t="shared" si="120"/>
        <v/>
      </c>
      <c r="AW554" s="964" t="str" cm="1">
        <f t="array" ref="AW554">IF(AM554="","",IF(AQ554&lt;&gt;"","",IF(SUMPRODUCT(--(BM27:BM1509=AW26),--(BL27:BL1509&lt;&gt;""),--ISNUMBER(SEARCH(" "&amp;BL27:BL1509&amp;" ",AP554)))&gt;0,AW26,"")))</f>
        <v/>
      </c>
      <c r="AX554" s="964" t="str" cm="1">
        <f t="array" ref="AX554">IF(AM554="","",IF(AQ554&lt;&gt;"","",IF(SUMPRODUCT(--(BM27:BM1509=AX26),--(BL27:BL1509&lt;&gt;""),--ISNUMBER(SEARCH(" "&amp;BL27:BL1509&amp;" ",AP554)))&gt;0,AX26,"")))</f>
        <v/>
      </c>
      <c r="AY554" s="964" t="str" cm="1">
        <f t="array" ref="AY554">IF(AM554="","",IF(AQ554&lt;&gt;"","",IF(SUMPRODUCT(--(BM27:BM1509=AY26),--(BL27:BL1509&lt;&gt;""),--ISNUMBER(SEARCH(" "&amp;BL27:BL1509&amp;" ",AP554)))&gt;0,AY26,"")))</f>
        <v/>
      </c>
      <c r="AZ554" s="964" t="str" cm="1">
        <f t="array" ref="AZ554">IF(AM554="","",IF(AQ554&lt;&gt;"","",IF(SUMPRODUCT(--(BM27:BM1509=AZ26),--(BL27:BL1509&lt;&gt;""),--ISNUMBER(SEARCH(" "&amp;BL27:BL1509&amp;" ",AP554)))&gt;0,AZ26,"")))</f>
        <v/>
      </c>
      <c r="BA554" s="964" t="str" cm="1">
        <f t="array" ref="BA554">IF(AM554="","",IF(AQ554&lt;&gt;"","",IF(SUMPRODUCT(--(BM27:BM1509=BA26),--(BL27:BL1509&lt;&gt;""),--ISNUMBER(SEARCH(" "&amp;BL27:BL1509&amp;" ",AP554)))&gt;0,BA26,"")))</f>
        <v/>
      </c>
      <c r="BB554" s="964" t="str" cm="1">
        <f t="array" ref="BB554">IF(AM554="","",IF(AQ554&lt;&gt;"","",IF(SUMPRODUCT(--(BM27:BM1509=BB26),--(BL27:BL1509&lt;&gt;""),--ISNUMBER(SEARCH(" "&amp;BL27:BL1509&amp;" ",AP554)))&gt;0,BB26,"")))</f>
        <v/>
      </c>
      <c r="BC554" s="964" t="str" cm="1">
        <f t="array" ref="BC554">IF(AM554="","",IF(AQ554&lt;&gt;"","",IF(SUMPRODUCT(--(BM27:BM1509=BC26),--(BL27:BL1509&lt;&gt;""),--ISNUMBER(SEARCH(" "&amp;BL27:BL1509&amp;" ",AP554)))&gt;0,BC26,"")))</f>
        <v/>
      </c>
      <c r="BD554" s="964" t="str" cm="1">
        <f t="array" ref="BD554">IF(AM554="","",IF(AQ554&lt;&gt;"","",IF(SUMPRODUCT(--(BM27:BM1509=BD26),--(BL27:BL1509&lt;&gt;""),--ISNUMBER(SEARCH(" "&amp;BL27:BL1509&amp;" ",AP554)))&gt;0,BD26,"")))</f>
        <v/>
      </c>
      <c r="BE554" s="964" t="str" cm="1">
        <f t="array" ref="BE554">IF(AM554="","",IF(AQ554&lt;&gt;"","",IF(SUMPRODUCT(--(BM27:BM1509=BE26),--(BL27:BL1509&lt;&gt;""),--ISNUMBER(SEARCH(" "&amp;BL27:BL1509&amp;" ",AP554)))&gt;0,BE26,"")))</f>
        <v/>
      </c>
      <c r="BF554" s="964" t="str" cm="1">
        <f t="array" ref="BF554">IF(AM554="","",IF(AQ554&lt;&gt;"","",IF(SUMPRODUCT(--(BM27:BM1509=BF26),--(BL27:BL1509&lt;&gt;""),--ISNUMBER(SEARCH(" "&amp;BL27:BL1509&amp;" ",AP554)))&gt;0,BF26,"")))</f>
        <v/>
      </c>
      <c r="BG554" s="964" t="str" cm="1">
        <f t="array" ref="BG554">IF(AM554="","",IF(AQ554&lt;&gt;"","",IF(SUMPRODUCT(--(BM27:BM1509=BG26),--(BL27:BL1509&lt;&gt;""),--ISNUMBER(SEARCH(" "&amp;BL27:BL1509&amp;" ",AP554)))&gt;0,BG26,"")))</f>
        <v/>
      </c>
      <c r="BH554" s="964" t="str" cm="1">
        <f t="array" ref="BH554">IF(AM554="","",IF(AQ554&lt;&gt;"","",IF(SUMPRODUCT(--(BM27:BM1509=BH26),--(BL27:BL1509&lt;&gt;""),--ISNUMBER(SEARCH(" "&amp;BL27:BL1509&amp;" ",AP554)))&gt;0,BH26,"")))</f>
        <v/>
      </c>
      <c r="BI554" s="964" t="str" cm="1">
        <f t="array" ref="BI554">IF(AM554="","",IF(AQ554&lt;&gt;"","",IF(SUMPRODUCT(--(BM27:BM1509=BI26),--(BL27:BL1509&lt;&gt;""),--ISNUMBER(SEARCH(" "&amp;BL27:BL1509&amp;" ",AP554)))&gt;0,BI26,"")))</f>
        <v/>
      </c>
      <c r="BJ554" s="964" t="str" cm="1">
        <f t="array" ref="BJ554">IF(AM554="","",IF(AS554&lt;&gt;"",BJ26,IF(AR554&lt;&gt;"","",IF(AQ554&lt;&gt;"","",IF(SUMPRODUCT(--(BM27:BM1509=BJ26),--(BL27:BL1509&lt;&gt;""),--ISNUMBER(SEARCH(" "&amp;BL27:BL1509&amp;" ",AP554)))&gt;0,BJ26,"")))))</f>
        <v/>
      </c>
      <c r="BL554" s="964" t="s">
        <v>2446</v>
      </c>
      <c r="BM554" s="964" t="s">
        <v>1597</v>
      </c>
      <c r="CM554" s="49">
        <v>1</v>
      </c>
    </row>
    <row r="555" spans="4:91" ht="30" customHeight="1">
      <c r="D555" s="674"/>
      <c r="E555" s="680"/>
      <c r="F555" s="681"/>
      <c r="G555" s="680"/>
      <c r="H555" s="682"/>
      <c r="I555" s="891"/>
      <c r="J555" s="892"/>
      <c r="K555" s="745"/>
      <c r="L555" s="893"/>
      <c r="M555" s="894"/>
      <c r="N555" s="895"/>
      <c r="O555" s="896"/>
      <c r="P555" s="137"/>
      <c r="Q555" s="897"/>
      <c r="R555" s="751"/>
      <c r="S555" s="898"/>
      <c r="T555" s="753"/>
      <c r="U555" s="899"/>
      <c r="V555" s="900"/>
      <c r="W555" s="756"/>
      <c r="X555" s="764"/>
      <c r="AB555" s="65"/>
      <c r="AC555" s="984" t="str">
        <f t="shared" si="111"/>
        <v/>
      </c>
      <c r="AD555" s="982"/>
      <c r="AF555" s="963" t="str">
        <f>IF(AG555="","",COUNTIF(AG27:AG555,"&lt;&gt;"))</f>
        <v/>
      </c>
      <c r="AG555" s="958" t="str" cm="1">
        <f t="array" ref="AG555">IF(AK555="","",IF(LEN(AK555)&lt;=MAX(10,AF22),AK555,IFERROR(LEFT(AK555,LOOKUP(2,1/(MID(AK555,ROW(10:509),1)=" ")/(ROW(10:509)&lt;=MAX(10,AF22)),ROW(10:509))-1),LEFT(AK555,MAX(10,AF22)))))</f>
        <v/>
      </c>
      <c r="AH555" s="963" t="str">
        <f t="shared" si="112"/>
        <v/>
      </c>
      <c r="AI555" s="963" t="str">
        <f t="shared" si="113"/>
        <v/>
      </c>
      <c r="AJ555" s="964" t="str">
        <f>IF(AL554&lt;&gt;"",AJ554,IF(AJ554&lt;MAX(Z27:Z326),AJ554+1,""))</f>
        <v/>
      </c>
      <c r="AK555" s="965" t="str">
        <f>IF(AJ555="","",IF(AL554&lt;&gt;"",AL554,INDEX(AD27:AD326,MATCH(AJ555,Z27:Z326,0))))</f>
        <v/>
      </c>
      <c r="AL555" s="965" t="str">
        <f t="shared" si="114"/>
        <v/>
      </c>
      <c r="AM555" s="966" t="str">
        <f t="shared" si="115"/>
        <v/>
      </c>
      <c r="AN555" s="967" t="str">
        <f t="shared" si="116"/>
        <v/>
      </c>
      <c r="AO555" s="967" t="str">
        <f t="shared" si="117"/>
        <v/>
      </c>
      <c r="AP555" s="966" t="str">
        <f t="shared" si="118"/>
        <v/>
      </c>
      <c r="AQ555" s="967" t="str">
        <f>IF(AM555="","",IF(COUNTIF(BO27:BO309,TRIM(AP555))&gt;0,"EXCLUSION EXACTE",""))</f>
        <v/>
      </c>
      <c r="AR555" s="967" t="str" cm="1">
        <f t="array" ref="AR555">IF(AM555="","",IF(SUMPRODUCT(--(BO27:BO309&lt;&gt;""),--ISNUMBER(SEARCH(" "&amp;BO27:BO309&amp;" ",AP555)))&gt;0,"BLOQUE MOLLUSQUES",""))</f>
        <v/>
      </c>
      <c r="AS555" s="967" t="str" cm="1">
        <f t="array" ref="AS555">IF(AM555="","",IF(SUMPRODUCT(--(BS27:BS309&lt;&gt;""),--ISNUMBER(SEARCH(" "&amp;BS27:BS309&amp;" ",AP555)))&gt;0,"FORCE MOLLUSQUES",""))</f>
        <v/>
      </c>
      <c r="AT555" s="966" t="str">
        <f t="shared" si="119"/>
        <v/>
      </c>
      <c r="AU555" s="966" t="str">
        <f t="shared" si="121"/>
        <v/>
      </c>
      <c r="AV555" s="967" t="str">
        <f t="shared" si="120"/>
        <v/>
      </c>
      <c r="AW555" s="967" t="str" cm="1">
        <f t="array" ref="AW555">IF(AM555="","",IF(AQ555&lt;&gt;"","",IF(SUMPRODUCT(--(BM27:BM1509=AW26),--(BL27:BL1509&lt;&gt;""),--ISNUMBER(SEARCH(" "&amp;BL27:BL1509&amp;" ",AP555)))&gt;0,AW26,"")))</f>
        <v/>
      </c>
      <c r="AX555" s="967" t="str" cm="1">
        <f t="array" ref="AX555">IF(AM555="","",IF(AQ555&lt;&gt;"","",IF(SUMPRODUCT(--(BM27:BM1509=AX26),--(BL27:BL1509&lt;&gt;""),--ISNUMBER(SEARCH(" "&amp;BL27:BL1509&amp;" ",AP555)))&gt;0,AX26,"")))</f>
        <v/>
      </c>
      <c r="AY555" s="967" t="str" cm="1">
        <f t="array" ref="AY555">IF(AM555="","",IF(AQ555&lt;&gt;"","",IF(SUMPRODUCT(--(BM27:BM1509=AY26),--(BL27:BL1509&lt;&gt;""),--ISNUMBER(SEARCH(" "&amp;BL27:BL1509&amp;" ",AP555)))&gt;0,AY26,"")))</f>
        <v/>
      </c>
      <c r="AZ555" s="967" t="str" cm="1">
        <f t="array" ref="AZ555">IF(AM555="","",IF(AQ555&lt;&gt;"","",IF(SUMPRODUCT(--(BM27:BM1509=AZ26),--(BL27:BL1509&lt;&gt;""),--ISNUMBER(SEARCH(" "&amp;BL27:BL1509&amp;" ",AP555)))&gt;0,AZ26,"")))</f>
        <v/>
      </c>
      <c r="BA555" s="967" t="str" cm="1">
        <f t="array" ref="BA555">IF(AM555="","",IF(AQ555&lt;&gt;"","",IF(SUMPRODUCT(--(BM27:BM1509=BA26),--(BL27:BL1509&lt;&gt;""),--ISNUMBER(SEARCH(" "&amp;BL27:BL1509&amp;" ",AP555)))&gt;0,BA26,"")))</f>
        <v/>
      </c>
      <c r="BB555" s="967" t="str" cm="1">
        <f t="array" ref="BB555">IF(AM555="","",IF(AQ555&lt;&gt;"","",IF(SUMPRODUCT(--(BM27:BM1509=BB26),--(BL27:BL1509&lt;&gt;""),--ISNUMBER(SEARCH(" "&amp;BL27:BL1509&amp;" ",AP555)))&gt;0,BB26,"")))</f>
        <v/>
      </c>
      <c r="BC555" s="967" t="str" cm="1">
        <f t="array" ref="BC555">IF(AM555="","",IF(AQ555&lt;&gt;"","",IF(SUMPRODUCT(--(BM27:BM1509=BC26),--(BL27:BL1509&lt;&gt;""),--ISNUMBER(SEARCH(" "&amp;BL27:BL1509&amp;" ",AP555)))&gt;0,BC26,"")))</f>
        <v/>
      </c>
      <c r="BD555" s="967" t="str" cm="1">
        <f t="array" ref="BD555">IF(AM555="","",IF(AQ555&lt;&gt;"","",IF(SUMPRODUCT(--(BM27:BM1509=BD26),--(BL27:BL1509&lt;&gt;""),--ISNUMBER(SEARCH(" "&amp;BL27:BL1509&amp;" ",AP555)))&gt;0,BD26,"")))</f>
        <v/>
      </c>
      <c r="BE555" s="967" t="str" cm="1">
        <f t="array" ref="BE555">IF(AM555="","",IF(AQ555&lt;&gt;"","",IF(SUMPRODUCT(--(BM27:BM1509=BE26),--(BL27:BL1509&lt;&gt;""),--ISNUMBER(SEARCH(" "&amp;BL27:BL1509&amp;" ",AP555)))&gt;0,BE26,"")))</f>
        <v/>
      </c>
      <c r="BF555" s="967" t="str" cm="1">
        <f t="array" ref="BF555">IF(AM555="","",IF(AQ555&lt;&gt;"","",IF(SUMPRODUCT(--(BM27:BM1509=BF26),--(BL27:BL1509&lt;&gt;""),--ISNUMBER(SEARCH(" "&amp;BL27:BL1509&amp;" ",AP555)))&gt;0,BF26,"")))</f>
        <v/>
      </c>
      <c r="BG555" s="967" t="str" cm="1">
        <f t="array" ref="BG555">IF(AM555="","",IF(AQ555&lt;&gt;"","",IF(SUMPRODUCT(--(BM27:BM1509=BG26),--(BL27:BL1509&lt;&gt;""),--ISNUMBER(SEARCH(" "&amp;BL27:BL1509&amp;" ",AP555)))&gt;0,BG26,"")))</f>
        <v/>
      </c>
      <c r="BH555" s="967" t="str" cm="1">
        <f t="array" ref="BH555">IF(AM555="","",IF(AQ555&lt;&gt;"","",IF(SUMPRODUCT(--(BM27:BM1509=BH26),--(BL27:BL1509&lt;&gt;""),--ISNUMBER(SEARCH(" "&amp;BL27:BL1509&amp;" ",AP555)))&gt;0,BH26,"")))</f>
        <v/>
      </c>
      <c r="BI555" s="967" t="str" cm="1">
        <f t="array" ref="BI555">IF(AM555="","",IF(AQ555&lt;&gt;"","",IF(SUMPRODUCT(--(BM27:BM1509=BI26),--(BL27:BL1509&lt;&gt;""),--ISNUMBER(SEARCH(" "&amp;BL27:BL1509&amp;" ",AP555)))&gt;0,BI26,"")))</f>
        <v/>
      </c>
      <c r="BJ555" s="967" t="str" cm="1">
        <f t="array" ref="BJ555">IF(AM555="","",IF(AS555&lt;&gt;"",BJ26,IF(AR555&lt;&gt;"","",IF(AQ555&lt;&gt;"","",IF(SUMPRODUCT(--(BM27:BM1509=BJ26),--(BL27:BL1509&lt;&gt;""),--ISNUMBER(SEARCH(" "&amp;BL27:BL1509&amp;" ",AP555)))&gt;0,BJ26,"")))))</f>
        <v/>
      </c>
      <c r="BL555" s="968" t="s">
        <v>2447</v>
      </c>
      <c r="BM555" s="968" t="s">
        <v>1597</v>
      </c>
      <c r="CM555" s="49">
        <v>1</v>
      </c>
    </row>
    <row r="556" spans="4:91" ht="30" customHeight="1">
      <c r="D556" s="674"/>
      <c r="E556" s="680"/>
      <c r="F556" s="681"/>
      <c r="G556" s="680"/>
      <c r="H556" s="682"/>
      <c r="I556" s="891"/>
      <c r="J556" s="892"/>
      <c r="K556" s="745"/>
      <c r="L556" s="893"/>
      <c r="M556" s="894"/>
      <c r="N556" s="895"/>
      <c r="O556" s="896"/>
      <c r="P556" s="137"/>
      <c r="Q556" s="897"/>
      <c r="R556" s="751"/>
      <c r="S556" s="898"/>
      <c r="T556" s="753"/>
      <c r="U556" s="899"/>
      <c r="V556" s="900"/>
      <c r="W556" s="756"/>
      <c r="X556" s="764"/>
      <c r="AB556" s="65"/>
      <c r="AC556" s="984" t="str">
        <f t="shared" si="111"/>
        <v/>
      </c>
      <c r="AD556" s="982"/>
      <c r="AF556" s="964" t="str">
        <f>IF(AG556="","",COUNTIF(AG27:AG556,"&lt;&gt;"))</f>
        <v/>
      </c>
      <c r="AG556" s="965" t="str" cm="1">
        <f t="array" ref="AG556">IF(AK556="","",IF(LEN(AK556)&lt;=MAX(10,AF22),AK556,IFERROR(LEFT(AK556,LOOKUP(2,1/(MID(AK556,ROW(10:509),1)=" ")/(ROW(10:509)&lt;=MAX(10,AF22)),ROW(10:509))-1),LEFT(AK556,MAX(10,AF22)))))</f>
        <v/>
      </c>
      <c r="AH556" s="964" t="str">
        <f t="shared" si="112"/>
        <v/>
      </c>
      <c r="AI556" s="964" t="str">
        <f t="shared" si="113"/>
        <v/>
      </c>
      <c r="AJ556" s="964" t="str">
        <f>IF(AL555&lt;&gt;"",AJ555,IF(AJ555&lt;MAX(Z27:Z326),AJ555+1,""))</f>
        <v/>
      </c>
      <c r="AK556" s="965" t="str">
        <f>IF(AJ556="","",IF(AL555&lt;&gt;"",AL555,INDEX(AD27:AD326,MATCH(AJ556,Z27:Z326,0))))</f>
        <v/>
      </c>
      <c r="AL556" s="965" t="str">
        <f t="shared" si="114"/>
        <v/>
      </c>
      <c r="AM556" s="965" t="str">
        <f t="shared" si="115"/>
        <v/>
      </c>
      <c r="AN556" s="964" t="str">
        <f t="shared" si="116"/>
        <v/>
      </c>
      <c r="AO556" s="964" t="str">
        <f t="shared" si="117"/>
        <v/>
      </c>
      <c r="AP556" s="965" t="str">
        <f t="shared" si="118"/>
        <v/>
      </c>
      <c r="AQ556" s="964" t="str">
        <f>IF(AM556="","",IF(COUNTIF(BO27:BO309,TRIM(AP556))&gt;0,"EXCLUSION EXACTE",""))</f>
        <v/>
      </c>
      <c r="AR556" s="964" t="str" cm="1">
        <f t="array" ref="AR556">IF(AM556="","",IF(SUMPRODUCT(--(BO27:BO309&lt;&gt;""),--ISNUMBER(SEARCH(" "&amp;BO27:BO309&amp;" ",AP556)))&gt;0,"BLOQUE MOLLUSQUES",""))</f>
        <v/>
      </c>
      <c r="AS556" s="964" t="str" cm="1">
        <f t="array" ref="AS556">IF(AM556="","",IF(SUMPRODUCT(--(BS27:BS309&lt;&gt;""),--ISNUMBER(SEARCH(" "&amp;BS27:BS309&amp;" ",AP556)))&gt;0,"FORCE MOLLUSQUES",""))</f>
        <v/>
      </c>
      <c r="AT556" s="965" t="str">
        <f t="shared" si="119"/>
        <v/>
      </c>
      <c r="AU556" s="965" t="str">
        <f t="shared" si="121"/>
        <v/>
      </c>
      <c r="AV556" s="964" t="str">
        <f t="shared" si="120"/>
        <v/>
      </c>
      <c r="AW556" s="964" t="str" cm="1">
        <f t="array" ref="AW556">IF(AM556="","",IF(AQ556&lt;&gt;"","",IF(SUMPRODUCT(--(BM27:BM1509=AW26),--(BL27:BL1509&lt;&gt;""),--ISNUMBER(SEARCH(" "&amp;BL27:BL1509&amp;" ",AP556)))&gt;0,AW26,"")))</f>
        <v/>
      </c>
      <c r="AX556" s="964" t="str" cm="1">
        <f t="array" ref="AX556">IF(AM556="","",IF(AQ556&lt;&gt;"","",IF(SUMPRODUCT(--(BM27:BM1509=AX26),--(BL27:BL1509&lt;&gt;""),--ISNUMBER(SEARCH(" "&amp;BL27:BL1509&amp;" ",AP556)))&gt;0,AX26,"")))</f>
        <v/>
      </c>
      <c r="AY556" s="964" t="str" cm="1">
        <f t="array" ref="AY556">IF(AM556="","",IF(AQ556&lt;&gt;"","",IF(SUMPRODUCT(--(BM27:BM1509=AY26),--(BL27:BL1509&lt;&gt;""),--ISNUMBER(SEARCH(" "&amp;BL27:BL1509&amp;" ",AP556)))&gt;0,AY26,"")))</f>
        <v/>
      </c>
      <c r="AZ556" s="964" t="str" cm="1">
        <f t="array" ref="AZ556">IF(AM556="","",IF(AQ556&lt;&gt;"","",IF(SUMPRODUCT(--(BM27:BM1509=AZ26),--(BL27:BL1509&lt;&gt;""),--ISNUMBER(SEARCH(" "&amp;BL27:BL1509&amp;" ",AP556)))&gt;0,AZ26,"")))</f>
        <v/>
      </c>
      <c r="BA556" s="964" t="str" cm="1">
        <f t="array" ref="BA556">IF(AM556="","",IF(AQ556&lt;&gt;"","",IF(SUMPRODUCT(--(BM27:BM1509=BA26),--(BL27:BL1509&lt;&gt;""),--ISNUMBER(SEARCH(" "&amp;BL27:BL1509&amp;" ",AP556)))&gt;0,BA26,"")))</f>
        <v/>
      </c>
      <c r="BB556" s="964" t="str" cm="1">
        <f t="array" ref="BB556">IF(AM556="","",IF(AQ556&lt;&gt;"","",IF(SUMPRODUCT(--(BM27:BM1509=BB26),--(BL27:BL1509&lt;&gt;""),--ISNUMBER(SEARCH(" "&amp;BL27:BL1509&amp;" ",AP556)))&gt;0,BB26,"")))</f>
        <v/>
      </c>
      <c r="BC556" s="964" t="str" cm="1">
        <f t="array" ref="BC556">IF(AM556="","",IF(AQ556&lt;&gt;"","",IF(SUMPRODUCT(--(BM27:BM1509=BC26),--(BL27:BL1509&lt;&gt;""),--ISNUMBER(SEARCH(" "&amp;BL27:BL1509&amp;" ",AP556)))&gt;0,BC26,"")))</f>
        <v/>
      </c>
      <c r="BD556" s="964" t="str" cm="1">
        <f t="array" ref="BD556">IF(AM556="","",IF(AQ556&lt;&gt;"","",IF(SUMPRODUCT(--(BM27:BM1509=BD26),--(BL27:BL1509&lt;&gt;""),--ISNUMBER(SEARCH(" "&amp;BL27:BL1509&amp;" ",AP556)))&gt;0,BD26,"")))</f>
        <v/>
      </c>
      <c r="BE556" s="964" t="str" cm="1">
        <f t="array" ref="BE556">IF(AM556="","",IF(AQ556&lt;&gt;"","",IF(SUMPRODUCT(--(BM27:BM1509=BE26),--(BL27:BL1509&lt;&gt;""),--ISNUMBER(SEARCH(" "&amp;BL27:BL1509&amp;" ",AP556)))&gt;0,BE26,"")))</f>
        <v/>
      </c>
      <c r="BF556" s="964" t="str" cm="1">
        <f t="array" ref="BF556">IF(AM556="","",IF(AQ556&lt;&gt;"","",IF(SUMPRODUCT(--(BM27:BM1509=BF26),--(BL27:BL1509&lt;&gt;""),--ISNUMBER(SEARCH(" "&amp;BL27:BL1509&amp;" ",AP556)))&gt;0,BF26,"")))</f>
        <v/>
      </c>
      <c r="BG556" s="964" t="str" cm="1">
        <f t="array" ref="BG556">IF(AM556="","",IF(AQ556&lt;&gt;"","",IF(SUMPRODUCT(--(BM27:BM1509=BG26),--(BL27:BL1509&lt;&gt;""),--ISNUMBER(SEARCH(" "&amp;BL27:BL1509&amp;" ",AP556)))&gt;0,BG26,"")))</f>
        <v/>
      </c>
      <c r="BH556" s="964" t="str" cm="1">
        <f t="array" ref="BH556">IF(AM556="","",IF(AQ556&lt;&gt;"","",IF(SUMPRODUCT(--(BM27:BM1509=BH26),--(BL27:BL1509&lt;&gt;""),--ISNUMBER(SEARCH(" "&amp;BL27:BL1509&amp;" ",AP556)))&gt;0,BH26,"")))</f>
        <v/>
      </c>
      <c r="BI556" s="964" t="str" cm="1">
        <f t="array" ref="BI556">IF(AM556="","",IF(AQ556&lt;&gt;"","",IF(SUMPRODUCT(--(BM27:BM1509=BI26),--(BL27:BL1509&lt;&gt;""),--ISNUMBER(SEARCH(" "&amp;BL27:BL1509&amp;" ",AP556)))&gt;0,BI26,"")))</f>
        <v/>
      </c>
      <c r="BJ556" s="964" t="str" cm="1">
        <f t="array" ref="BJ556">IF(AM556="","",IF(AS556&lt;&gt;"",BJ26,IF(AR556&lt;&gt;"","",IF(AQ556&lt;&gt;"","",IF(SUMPRODUCT(--(BM27:BM1509=BJ26),--(BL27:BL1509&lt;&gt;""),--ISNUMBER(SEARCH(" "&amp;BL27:BL1509&amp;" ",AP556)))&gt;0,BJ26,"")))))</f>
        <v/>
      </c>
      <c r="BL556" s="964" t="s">
        <v>2275</v>
      </c>
      <c r="BM556" s="964" t="s">
        <v>1597</v>
      </c>
      <c r="CM556" s="49">
        <v>1</v>
      </c>
    </row>
    <row r="557" spans="4:91" ht="30" customHeight="1">
      <c r="D557" s="674"/>
      <c r="E557" s="680"/>
      <c r="F557" s="681"/>
      <c r="G557" s="680"/>
      <c r="H557" s="682"/>
      <c r="I557" s="891"/>
      <c r="J557" s="892"/>
      <c r="K557" s="745"/>
      <c r="L557" s="893"/>
      <c r="M557" s="894"/>
      <c r="N557" s="895"/>
      <c r="O557" s="896"/>
      <c r="P557" s="137"/>
      <c r="Q557" s="897"/>
      <c r="R557" s="751"/>
      <c r="S557" s="898"/>
      <c r="T557" s="753"/>
      <c r="U557" s="899"/>
      <c r="V557" s="900"/>
      <c r="W557" s="756"/>
      <c r="X557" s="764"/>
      <c r="AB557" s="65"/>
      <c r="AC557" s="984" t="str">
        <f t="shared" si="111"/>
        <v/>
      </c>
      <c r="AD557" s="982"/>
      <c r="AF557" s="963" t="str">
        <f>IF(AG557="","",COUNTIF(AG27:AG557,"&lt;&gt;"))</f>
        <v/>
      </c>
      <c r="AG557" s="958" t="str" cm="1">
        <f t="array" ref="AG557">IF(AK557="","",IF(LEN(AK557)&lt;=MAX(10,AF22),AK557,IFERROR(LEFT(AK557,LOOKUP(2,1/(MID(AK557,ROW(10:509),1)=" ")/(ROW(10:509)&lt;=MAX(10,AF22)),ROW(10:509))-1),LEFT(AK557,MAX(10,AF22)))))</f>
        <v/>
      </c>
      <c r="AH557" s="963" t="str">
        <f t="shared" si="112"/>
        <v/>
      </c>
      <c r="AI557" s="963" t="str">
        <f t="shared" si="113"/>
        <v/>
      </c>
      <c r="AJ557" s="964" t="str">
        <f>IF(AL556&lt;&gt;"",AJ556,IF(AJ556&lt;MAX(Z27:Z326),AJ556+1,""))</f>
        <v/>
      </c>
      <c r="AK557" s="965" t="str">
        <f>IF(AJ557="","",IF(AL556&lt;&gt;"",AL556,INDEX(AD27:AD326,MATCH(AJ557,Z27:Z326,0))))</f>
        <v/>
      </c>
      <c r="AL557" s="965" t="str">
        <f t="shared" si="114"/>
        <v/>
      </c>
      <c r="AM557" s="966" t="str">
        <f t="shared" si="115"/>
        <v/>
      </c>
      <c r="AN557" s="967" t="str">
        <f t="shared" si="116"/>
        <v/>
      </c>
      <c r="AO557" s="967" t="str">
        <f t="shared" si="117"/>
        <v/>
      </c>
      <c r="AP557" s="966" t="str">
        <f t="shared" si="118"/>
        <v/>
      </c>
      <c r="AQ557" s="967" t="str">
        <f>IF(AM557="","",IF(COUNTIF(BO27:BO309,TRIM(AP557))&gt;0,"EXCLUSION EXACTE",""))</f>
        <v/>
      </c>
      <c r="AR557" s="967" t="str" cm="1">
        <f t="array" ref="AR557">IF(AM557="","",IF(SUMPRODUCT(--(BO27:BO309&lt;&gt;""),--ISNUMBER(SEARCH(" "&amp;BO27:BO309&amp;" ",AP557)))&gt;0,"BLOQUE MOLLUSQUES",""))</f>
        <v/>
      </c>
      <c r="AS557" s="967" t="str" cm="1">
        <f t="array" ref="AS557">IF(AM557="","",IF(SUMPRODUCT(--(BS27:BS309&lt;&gt;""),--ISNUMBER(SEARCH(" "&amp;BS27:BS309&amp;" ",AP557)))&gt;0,"FORCE MOLLUSQUES",""))</f>
        <v/>
      </c>
      <c r="AT557" s="966" t="str">
        <f t="shared" si="119"/>
        <v/>
      </c>
      <c r="AU557" s="966" t="str">
        <f t="shared" si="121"/>
        <v/>
      </c>
      <c r="AV557" s="967" t="str">
        <f t="shared" si="120"/>
        <v/>
      </c>
      <c r="AW557" s="967" t="str" cm="1">
        <f t="array" ref="AW557">IF(AM557="","",IF(AQ557&lt;&gt;"","",IF(SUMPRODUCT(--(BM27:BM1509=AW26),--(BL27:BL1509&lt;&gt;""),--ISNUMBER(SEARCH(" "&amp;BL27:BL1509&amp;" ",AP557)))&gt;0,AW26,"")))</f>
        <v/>
      </c>
      <c r="AX557" s="967" t="str" cm="1">
        <f t="array" ref="AX557">IF(AM557="","",IF(AQ557&lt;&gt;"","",IF(SUMPRODUCT(--(BM27:BM1509=AX26),--(BL27:BL1509&lt;&gt;""),--ISNUMBER(SEARCH(" "&amp;BL27:BL1509&amp;" ",AP557)))&gt;0,AX26,"")))</f>
        <v/>
      </c>
      <c r="AY557" s="967" t="str" cm="1">
        <f t="array" ref="AY557">IF(AM557="","",IF(AQ557&lt;&gt;"","",IF(SUMPRODUCT(--(BM27:BM1509=AY26),--(BL27:BL1509&lt;&gt;""),--ISNUMBER(SEARCH(" "&amp;BL27:BL1509&amp;" ",AP557)))&gt;0,AY26,"")))</f>
        <v/>
      </c>
      <c r="AZ557" s="967" t="str" cm="1">
        <f t="array" ref="AZ557">IF(AM557="","",IF(AQ557&lt;&gt;"","",IF(SUMPRODUCT(--(BM27:BM1509=AZ26),--(BL27:BL1509&lt;&gt;""),--ISNUMBER(SEARCH(" "&amp;BL27:BL1509&amp;" ",AP557)))&gt;0,AZ26,"")))</f>
        <v/>
      </c>
      <c r="BA557" s="967" t="str" cm="1">
        <f t="array" ref="BA557">IF(AM557="","",IF(AQ557&lt;&gt;"","",IF(SUMPRODUCT(--(BM27:BM1509=BA26),--(BL27:BL1509&lt;&gt;""),--ISNUMBER(SEARCH(" "&amp;BL27:BL1509&amp;" ",AP557)))&gt;0,BA26,"")))</f>
        <v/>
      </c>
      <c r="BB557" s="967" t="str" cm="1">
        <f t="array" ref="BB557">IF(AM557="","",IF(AQ557&lt;&gt;"","",IF(SUMPRODUCT(--(BM27:BM1509=BB26),--(BL27:BL1509&lt;&gt;""),--ISNUMBER(SEARCH(" "&amp;BL27:BL1509&amp;" ",AP557)))&gt;0,BB26,"")))</f>
        <v/>
      </c>
      <c r="BC557" s="967" t="str" cm="1">
        <f t="array" ref="BC557">IF(AM557="","",IF(AQ557&lt;&gt;"","",IF(SUMPRODUCT(--(BM27:BM1509=BC26),--(BL27:BL1509&lt;&gt;""),--ISNUMBER(SEARCH(" "&amp;BL27:BL1509&amp;" ",AP557)))&gt;0,BC26,"")))</f>
        <v/>
      </c>
      <c r="BD557" s="967" t="str" cm="1">
        <f t="array" ref="BD557">IF(AM557="","",IF(AQ557&lt;&gt;"","",IF(SUMPRODUCT(--(BM27:BM1509=BD26),--(BL27:BL1509&lt;&gt;""),--ISNUMBER(SEARCH(" "&amp;BL27:BL1509&amp;" ",AP557)))&gt;0,BD26,"")))</f>
        <v/>
      </c>
      <c r="BE557" s="967" t="str" cm="1">
        <f t="array" ref="BE557">IF(AM557="","",IF(AQ557&lt;&gt;"","",IF(SUMPRODUCT(--(BM27:BM1509=BE26),--(BL27:BL1509&lt;&gt;""),--ISNUMBER(SEARCH(" "&amp;BL27:BL1509&amp;" ",AP557)))&gt;0,BE26,"")))</f>
        <v/>
      </c>
      <c r="BF557" s="967" t="str" cm="1">
        <f t="array" ref="BF557">IF(AM557="","",IF(AQ557&lt;&gt;"","",IF(SUMPRODUCT(--(BM27:BM1509=BF26),--(BL27:BL1509&lt;&gt;""),--ISNUMBER(SEARCH(" "&amp;BL27:BL1509&amp;" ",AP557)))&gt;0,BF26,"")))</f>
        <v/>
      </c>
      <c r="BG557" s="967" t="str" cm="1">
        <f t="array" ref="BG557">IF(AM557="","",IF(AQ557&lt;&gt;"","",IF(SUMPRODUCT(--(BM27:BM1509=BG26),--(BL27:BL1509&lt;&gt;""),--ISNUMBER(SEARCH(" "&amp;BL27:BL1509&amp;" ",AP557)))&gt;0,BG26,"")))</f>
        <v/>
      </c>
      <c r="BH557" s="967" t="str" cm="1">
        <f t="array" ref="BH557">IF(AM557="","",IF(AQ557&lt;&gt;"","",IF(SUMPRODUCT(--(BM27:BM1509=BH26),--(BL27:BL1509&lt;&gt;""),--ISNUMBER(SEARCH(" "&amp;BL27:BL1509&amp;" ",AP557)))&gt;0,BH26,"")))</f>
        <v/>
      </c>
      <c r="BI557" s="967" t="str" cm="1">
        <f t="array" ref="BI557">IF(AM557="","",IF(AQ557&lt;&gt;"","",IF(SUMPRODUCT(--(BM27:BM1509=BI26),--(BL27:BL1509&lt;&gt;""),--ISNUMBER(SEARCH(" "&amp;BL27:BL1509&amp;" ",AP557)))&gt;0,BI26,"")))</f>
        <v/>
      </c>
      <c r="BJ557" s="967" t="str" cm="1">
        <f t="array" ref="BJ557">IF(AM557="","",IF(AS557&lt;&gt;"",BJ26,IF(AR557&lt;&gt;"","",IF(AQ557&lt;&gt;"","",IF(SUMPRODUCT(--(BM27:BM1509=BJ26),--(BL27:BL1509&lt;&gt;""),--ISNUMBER(SEARCH(" "&amp;BL27:BL1509&amp;" ",AP557)))&gt;0,BJ26,"")))))</f>
        <v/>
      </c>
      <c r="BL557" s="968" t="s">
        <v>2276</v>
      </c>
      <c r="BM557" s="968" t="s">
        <v>1597</v>
      </c>
      <c r="CM557" s="49">
        <v>1</v>
      </c>
    </row>
    <row r="558" spans="4:91" ht="30" customHeight="1">
      <c r="D558" s="674"/>
      <c r="E558" s="680"/>
      <c r="F558" s="681"/>
      <c r="G558" s="680"/>
      <c r="H558" s="682"/>
      <c r="I558" s="891"/>
      <c r="J558" s="892"/>
      <c r="K558" s="745"/>
      <c r="L558" s="893"/>
      <c r="M558" s="894"/>
      <c r="N558" s="895"/>
      <c r="O558" s="896"/>
      <c r="P558" s="137"/>
      <c r="Q558" s="897"/>
      <c r="R558" s="751"/>
      <c r="S558" s="898"/>
      <c r="T558" s="753"/>
      <c r="U558" s="899"/>
      <c r="V558" s="900"/>
      <c r="W558" s="756"/>
      <c r="X558" s="764"/>
      <c r="AB558" s="65"/>
      <c r="AC558" s="984" t="str">
        <f t="shared" si="111"/>
        <v/>
      </c>
      <c r="AD558" s="982"/>
      <c r="AF558" s="964" t="str">
        <f>IF(AG558="","",COUNTIF(AG27:AG558,"&lt;&gt;"))</f>
        <v/>
      </c>
      <c r="AG558" s="965" t="str" cm="1">
        <f t="array" ref="AG558">IF(AK558="","",IF(LEN(AK558)&lt;=MAX(10,AF22),AK558,IFERROR(LEFT(AK558,LOOKUP(2,1/(MID(AK558,ROW(10:509),1)=" ")/(ROW(10:509)&lt;=MAX(10,AF22)),ROW(10:509))-1),LEFT(AK558,MAX(10,AF22)))))</f>
        <v/>
      </c>
      <c r="AH558" s="964" t="str">
        <f t="shared" si="112"/>
        <v/>
      </c>
      <c r="AI558" s="964" t="str">
        <f t="shared" si="113"/>
        <v/>
      </c>
      <c r="AJ558" s="964" t="str">
        <f>IF(AL557&lt;&gt;"",AJ557,IF(AJ557&lt;MAX(Z27:Z326),AJ557+1,""))</f>
        <v/>
      </c>
      <c r="AK558" s="965" t="str">
        <f>IF(AJ558="","",IF(AL557&lt;&gt;"",AL557,INDEX(AD27:AD326,MATCH(AJ558,Z27:Z326,0))))</f>
        <v/>
      </c>
      <c r="AL558" s="965" t="str">
        <f t="shared" si="114"/>
        <v/>
      </c>
      <c r="AM558" s="965" t="str">
        <f t="shared" si="115"/>
        <v/>
      </c>
      <c r="AN558" s="964" t="str">
        <f t="shared" si="116"/>
        <v/>
      </c>
      <c r="AO558" s="964" t="str">
        <f t="shared" si="117"/>
        <v/>
      </c>
      <c r="AP558" s="965" t="str">
        <f t="shared" si="118"/>
        <v/>
      </c>
      <c r="AQ558" s="964" t="str">
        <f>IF(AM558="","",IF(COUNTIF(BO27:BO309,TRIM(AP558))&gt;0,"EXCLUSION EXACTE",""))</f>
        <v/>
      </c>
      <c r="AR558" s="964" t="str" cm="1">
        <f t="array" ref="AR558">IF(AM558="","",IF(SUMPRODUCT(--(BO27:BO309&lt;&gt;""),--ISNUMBER(SEARCH(" "&amp;BO27:BO309&amp;" ",AP558)))&gt;0,"BLOQUE MOLLUSQUES",""))</f>
        <v/>
      </c>
      <c r="AS558" s="964" t="str" cm="1">
        <f t="array" ref="AS558">IF(AM558="","",IF(SUMPRODUCT(--(BS27:BS309&lt;&gt;""),--ISNUMBER(SEARCH(" "&amp;BS27:BS309&amp;" ",AP558)))&gt;0,"FORCE MOLLUSQUES",""))</f>
        <v/>
      </c>
      <c r="AT558" s="965" t="str">
        <f t="shared" si="119"/>
        <v/>
      </c>
      <c r="AU558" s="965" t="str">
        <f t="shared" si="121"/>
        <v/>
      </c>
      <c r="AV558" s="964" t="str">
        <f t="shared" si="120"/>
        <v/>
      </c>
      <c r="AW558" s="964" t="str" cm="1">
        <f t="array" ref="AW558">IF(AM558="","",IF(AQ558&lt;&gt;"","",IF(SUMPRODUCT(--(BM27:BM1509=AW26),--(BL27:BL1509&lt;&gt;""),--ISNUMBER(SEARCH(" "&amp;BL27:BL1509&amp;" ",AP558)))&gt;0,AW26,"")))</f>
        <v/>
      </c>
      <c r="AX558" s="964" t="str" cm="1">
        <f t="array" ref="AX558">IF(AM558="","",IF(AQ558&lt;&gt;"","",IF(SUMPRODUCT(--(BM27:BM1509=AX26),--(BL27:BL1509&lt;&gt;""),--ISNUMBER(SEARCH(" "&amp;BL27:BL1509&amp;" ",AP558)))&gt;0,AX26,"")))</f>
        <v/>
      </c>
      <c r="AY558" s="964" t="str" cm="1">
        <f t="array" ref="AY558">IF(AM558="","",IF(AQ558&lt;&gt;"","",IF(SUMPRODUCT(--(BM27:BM1509=AY26),--(BL27:BL1509&lt;&gt;""),--ISNUMBER(SEARCH(" "&amp;BL27:BL1509&amp;" ",AP558)))&gt;0,AY26,"")))</f>
        <v/>
      </c>
      <c r="AZ558" s="964" t="str" cm="1">
        <f t="array" ref="AZ558">IF(AM558="","",IF(AQ558&lt;&gt;"","",IF(SUMPRODUCT(--(BM27:BM1509=AZ26),--(BL27:BL1509&lt;&gt;""),--ISNUMBER(SEARCH(" "&amp;BL27:BL1509&amp;" ",AP558)))&gt;0,AZ26,"")))</f>
        <v/>
      </c>
      <c r="BA558" s="964" t="str" cm="1">
        <f t="array" ref="BA558">IF(AM558="","",IF(AQ558&lt;&gt;"","",IF(SUMPRODUCT(--(BM27:BM1509=BA26),--(BL27:BL1509&lt;&gt;""),--ISNUMBER(SEARCH(" "&amp;BL27:BL1509&amp;" ",AP558)))&gt;0,BA26,"")))</f>
        <v/>
      </c>
      <c r="BB558" s="964" t="str" cm="1">
        <f t="array" ref="BB558">IF(AM558="","",IF(AQ558&lt;&gt;"","",IF(SUMPRODUCT(--(BM27:BM1509=BB26),--(BL27:BL1509&lt;&gt;""),--ISNUMBER(SEARCH(" "&amp;BL27:BL1509&amp;" ",AP558)))&gt;0,BB26,"")))</f>
        <v/>
      </c>
      <c r="BC558" s="964" t="str" cm="1">
        <f t="array" ref="BC558">IF(AM558="","",IF(AQ558&lt;&gt;"","",IF(SUMPRODUCT(--(BM27:BM1509=BC26),--(BL27:BL1509&lt;&gt;""),--ISNUMBER(SEARCH(" "&amp;BL27:BL1509&amp;" ",AP558)))&gt;0,BC26,"")))</f>
        <v/>
      </c>
      <c r="BD558" s="964" t="str" cm="1">
        <f t="array" ref="BD558">IF(AM558="","",IF(AQ558&lt;&gt;"","",IF(SUMPRODUCT(--(BM27:BM1509=BD26),--(BL27:BL1509&lt;&gt;""),--ISNUMBER(SEARCH(" "&amp;BL27:BL1509&amp;" ",AP558)))&gt;0,BD26,"")))</f>
        <v/>
      </c>
      <c r="BE558" s="964" t="str" cm="1">
        <f t="array" ref="BE558">IF(AM558="","",IF(AQ558&lt;&gt;"","",IF(SUMPRODUCT(--(BM27:BM1509=BE26),--(BL27:BL1509&lt;&gt;""),--ISNUMBER(SEARCH(" "&amp;BL27:BL1509&amp;" ",AP558)))&gt;0,BE26,"")))</f>
        <v/>
      </c>
      <c r="BF558" s="964" t="str" cm="1">
        <f t="array" ref="BF558">IF(AM558="","",IF(AQ558&lt;&gt;"","",IF(SUMPRODUCT(--(BM27:BM1509=BF26),--(BL27:BL1509&lt;&gt;""),--ISNUMBER(SEARCH(" "&amp;BL27:BL1509&amp;" ",AP558)))&gt;0,BF26,"")))</f>
        <v/>
      </c>
      <c r="BG558" s="964" t="str" cm="1">
        <f t="array" ref="BG558">IF(AM558="","",IF(AQ558&lt;&gt;"","",IF(SUMPRODUCT(--(BM27:BM1509=BG26),--(BL27:BL1509&lt;&gt;""),--ISNUMBER(SEARCH(" "&amp;BL27:BL1509&amp;" ",AP558)))&gt;0,BG26,"")))</f>
        <v/>
      </c>
      <c r="BH558" s="964" t="str" cm="1">
        <f t="array" ref="BH558">IF(AM558="","",IF(AQ558&lt;&gt;"","",IF(SUMPRODUCT(--(BM27:BM1509=BH26),--(BL27:BL1509&lt;&gt;""),--ISNUMBER(SEARCH(" "&amp;BL27:BL1509&amp;" ",AP558)))&gt;0,BH26,"")))</f>
        <v/>
      </c>
      <c r="BI558" s="964" t="str" cm="1">
        <f t="array" ref="BI558">IF(AM558="","",IF(AQ558&lt;&gt;"","",IF(SUMPRODUCT(--(BM27:BM1509=BI26),--(BL27:BL1509&lt;&gt;""),--ISNUMBER(SEARCH(" "&amp;BL27:BL1509&amp;" ",AP558)))&gt;0,BI26,"")))</f>
        <v/>
      </c>
      <c r="BJ558" s="964" t="str" cm="1">
        <f t="array" ref="BJ558">IF(AM558="","",IF(AS558&lt;&gt;"",BJ26,IF(AR558&lt;&gt;"","",IF(AQ558&lt;&gt;"","",IF(SUMPRODUCT(--(BM27:BM1509=BJ26),--(BL27:BL1509&lt;&gt;""),--ISNUMBER(SEARCH(" "&amp;BL27:BL1509&amp;" ",AP558)))&gt;0,BJ26,"")))))</f>
        <v/>
      </c>
      <c r="BL558" s="964" t="s">
        <v>2277</v>
      </c>
      <c r="BM558" s="964" t="s">
        <v>1597</v>
      </c>
      <c r="CM558" s="49">
        <v>1</v>
      </c>
    </row>
    <row r="559" spans="4:91" ht="30" customHeight="1">
      <c r="D559" s="674"/>
      <c r="E559" s="680"/>
      <c r="F559" s="681"/>
      <c r="G559" s="680"/>
      <c r="H559" s="682"/>
      <c r="I559" s="891"/>
      <c r="J559" s="892"/>
      <c r="K559" s="745"/>
      <c r="L559" s="893"/>
      <c r="M559" s="894"/>
      <c r="N559" s="895"/>
      <c r="O559" s="896"/>
      <c r="P559" s="137"/>
      <c r="Q559" s="897"/>
      <c r="R559" s="751"/>
      <c r="S559" s="898"/>
      <c r="T559" s="753"/>
      <c r="U559" s="899"/>
      <c r="V559" s="900"/>
      <c r="W559" s="756"/>
      <c r="X559" s="764"/>
      <c r="AB559" s="65"/>
      <c r="AC559" s="984" t="str">
        <f t="shared" si="111"/>
        <v/>
      </c>
      <c r="AD559" s="982"/>
      <c r="AF559" s="963" t="str">
        <f>IF(AG559="","",COUNTIF(AG27:AG559,"&lt;&gt;"))</f>
        <v/>
      </c>
      <c r="AG559" s="958" t="str" cm="1">
        <f t="array" ref="AG559">IF(AK559="","",IF(LEN(AK559)&lt;=MAX(10,AF22),AK559,IFERROR(LEFT(AK559,LOOKUP(2,1/(MID(AK559,ROW(10:509),1)=" ")/(ROW(10:509)&lt;=MAX(10,AF22)),ROW(10:509))-1),LEFT(AK559,MAX(10,AF22)))))</f>
        <v/>
      </c>
      <c r="AH559" s="963" t="str">
        <f t="shared" si="112"/>
        <v/>
      </c>
      <c r="AI559" s="963" t="str">
        <f t="shared" si="113"/>
        <v/>
      </c>
      <c r="AJ559" s="964" t="str">
        <f>IF(AL558&lt;&gt;"",AJ558,IF(AJ558&lt;MAX(Z27:Z326),AJ558+1,""))</f>
        <v/>
      </c>
      <c r="AK559" s="965" t="str">
        <f>IF(AJ559="","",IF(AL558&lt;&gt;"",AL558,INDEX(AD27:AD326,MATCH(AJ559,Z27:Z326,0))))</f>
        <v/>
      </c>
      <c r="AL559" s="965" t="str">
        <f t="shared" si="114"/>
        <v/>
      </c>
      <c r="AM559" s="966" t="str">
        <f t="shared" si="115"/>
        <v/>
      </c>
      <c r="AN559" s="967" t="str">
        <f t="shared" si="116"/>
        <v/>
      </c>
      <c r="AO559" s="967" t="str">
        <f t="shared" si="117"/>
        <v/>
      </c>
      <c r="AP559" s="966" t="str">
        <f t="shared" si="118"/>
        <v/>
      </c>
      <c r="AQ559" s="967" t="str">
        <f>IF(AM559="","",IF(COUNTIF(BO27:BO309,TRIM(AP559))&gt;0,"EXCLUSION EXACTE",""))</f>
        <v/>
      </c>
      <c r="AR559" s="967" t="str" cm="1">
        <f t="array" ref="AR559">IF(AM559="","",IF(SUMPRODUCT(--(BO27:BO309&lt;&gt;""),--ISNUMBER(SEARCH(" "&amp;BO27:BO309&amp;" ",AP559)))&gt;0,"BLOQUE MOLLUSQUES",""))</f>
        <v/>
      </c>
      <c r="AS559" s="967" t="str" cm="1">
        <f t="array" ref="AS559">IF(AM559="","",IF(SUMPRODUCT(--(BS27:BS309&lt;&gt;""),--ISNUMBER(SEARCH(" "&amp;BS27:BS309&amp;" ",AP559)))&gt;0,"FORCE MOLLUSQUES",""))</f>
        <v/>
      </c>
      <c r="AT559" s="966" t="str">
        <f t="shared" si="119"/>
        <v/>
      </c>
      <c r="AU559" s="966" t="str">
        <f t="shared" si="121"/>
        <v/>
      </c>
      <c r="AV559" s="967" t="str">
        <f t="shared" si="120"/>
        <v/>
      </c>
      <c r="AW559" s="967" t="str" cm="1">
        <f t="array" ref="AW559">IF(AM559="","",IF(AQ559&lt;&gt;"","",IF(SUMPRODUCT(--(BM27:BM1509=AW26),--(BL27:BL1509&lt;&gt;""),--ISNUMBER(SEARCH(" "&amp;BL27:BL1509&amp;" ",AP559)))&gt;0,AW26,"")))</f>
        <v/>
      </c>
      <c r="AX559" s="967" t="str" cm="1">
        <f t="array" ref="AX559">IF(AM559="","",IF(AQ559&lt;&gt;"","",IF(SUMPRODUCT(--(BM27:BM1509=AX26),--(BL27:BL1509&lt;&gt;""),--ISNUMBER(SEARCH(" "&amp;BL27:BL1509&amp;" ",AP559)))&gt;0,AX26,"")))</f>
        <v/>
      </c>
      <c r="AY559" s="967" t="str" cm="1">
        <f t="array" ref="AY559">IF(AM559="","",IF(AQ559&lt;&gt;"","",IF(SUMPRODUCT(--(BM27:BM1509=AY26),--(BL27:BL1509&lt;&gt;""),--ISNUMBER(SEARCH(" "&amp;BL27:BL1509&amp;" ",AP559)))&gt;0,AY26,"")))</f>
        <v/>
      </c>
      <c r="AZ559" s="967" t="str" cm="1">
        <f t="array" ref="AZ559">IF(AM559="","",IF(AQ559&lt;&gt;"","",IF(SUMPRODUCT(--(BM27:BM1509=AZ26),--(BL27:BL1509&lt;&gt;""),--ISNUMBER(SEARCH(" "&amp;BL27:BL1509&amp;" ",AP559)))&gt;0,AZ26,"")))</f>
        <v/>
      </c>
      <c r="BA559" s="967" t="str" cm="1">
        <f t="array" ref="BA559">IF(AM559="","",IF(AQ559&lt;&gt;"","",IF(SUMPRODUCT(--(BM27:BM1509=BA26),--(BL27:BL1509&lt;&gt;""),--ISNUMBER(SEARCH(" "&amp;BL27:BL1509&amp;" ",AP559)))&gt;0,BA26,"")))</f>
        <v/>
      </c>
      <c r="BB559" s="967" t="str" cm="1">
        <f t="array" ref="BB559">IF(AM559="","",IF(AQ559&lt;&gt;"","",IF(SUMPRODUCT(--(BM27:BM1509=BB26),--(BL27:BL1509&lt;&gt;""),--ISNUMBER(SEARCH(" "&amp;BL27:BL1509&amp;" ",AP559)))&gt;0,BB26,"")))</f>
        <v/>
      </c>
      <c r="BC559" s="967" t="str" cm="1">
        <f t="array" ref="BC559">IF(AM559="","",IF(AQ559&lt;&gt;"","",IF(SUMPRODUCT(--(BM27:BM1509=BC26),--(BL27:BL1509&lt;&gt;""),--ISNUMBER(SEARCH(" "&amp;BL27:BL1509&amp;" ",AP559)))&gt;0,BC26,"")))</f>
        <v/>
      </c>
      <c r="BD559" s="967" t="str" cm="1">
        <f t="array" ref="BD559">IF(AM559="","",IF(AQ559&lt;&gt;"","",IF(SUMPRODUCT(--(BM27:BM1509=BD26),--(BL27:BL1509&lt;&gt;""),--ISNUMBER(SEARCH(" "&amp;BL27:BL1509&amp;" ",AP559)))&gt;0,BD26,"")))</f>
        <v/>
      </c>
      <c r="BE559" s="967" t="str" cm="1">
        <f t="array" ref="BE559">IF(AM559="","",IF(AQ559&lt;&gt;"","",IF(SUMPRODUCT(--(BM27:BM1509=BE26),--(BL27:BL1509&lt;&gt;""),--ISNUMBER(SEARCH(" "&amp;BL27:BL1509&amp;" ",AP559)))&gt;0,BE26,"")))</f>
        <v/>
      </c>
      <c r="BF559" s="967" t="str" cm="1">
        <f t="array" ref="BF559">IF(AM559="","",IF(AQ559&lt;&gt;"","",IF(SUMPRODUCT(--(BM27:BM1509=BF26),--(BL27:BL1509&lt;&gt;""),--ISNUMBER(SEARCH(" "&amp;BL27:BL1509&amp;" ",AP559)))&gt;0,BF26,"")))</f>
        <v/>
      </c>
      <c r="BG559" s="967" t="str" cm="1">
        <f t="array" ref="BG559">IF(AM559="","",IF(AQ559&lt;&gt;"","",IF(SUMPRODUCT(--(BM27:BM1509=BG26),--(BL27:BL1509&lt;&gt;""),--ISNUMBER(SEARCH(" "&amp;BL27:BL1509&amp;" ",AP559)))&gt;0,BG26,"")))</f>
        <v/>
      </c>
      <c r="BH559" s="967" t="str" cm="1">
        <f t="array" ref="BH559">IF(AM559="","",IF(AQ559&lt;&gt;"","",IF(SUMPRODUCT(--(BM27:BM1509=BH26),--(BL27:BL1509&lt;&gt;""),--ISNUMBER(SEARCH(" "&amp;BL27:BL1509&amp;" ",AP559)))&gt;0,BH26,"")))</f>
        <v/>
      </c>
      <c r="BI559" s="967" t="str" cm="1">
        <f t="array" ref="BI559">IF(AM559="","",IF(AQ559&lt;&gt;"","",IF(SUMPRODUCT(--(BM27:BM1509=BI26),--(BL27:BL1509&lt;&gt;""),--ISNUMBER(SEARCH(" "&amp;BL27:BL1509&amp;" ",AP559)))&gt;0,BI26,"")))</f>
        <v/>
      </c>
      <c r="BJ559" s="967" t="str" cm="1">
        <f t="array" ref="BJ559">IF(AM559="","",IF(AS559&lt;&gt;"",BJ26,IF(AR559&lt;&gt;"","",IF(AQ559&lt;&gt;"","",IF(SUMPRODUCT(--(BM27:BM1509=BJ26),--(BL27:BL1509&lt;&gt;""),--ISNUMBER(SEARCH(" "&amp;BL27:BL1509&amp;" ",AP559)))&gt;0,BJ26,"")))))</f>
        <v/>
      </c>
      <c r="BL559" s="968" t="s">
        <v>2278</v>
      </c>
      <c r="BM559" s="968" t="s">
        <v>1597</v>
      </c>
      <c r="CM559" s="49">
        <v>1</v>
      </c>
    </row>
    <row r="560" spans="4:91" ht="30" customHeight="1">
      <c r="D560" s="674"/>
      <c r="E560" s="680"/>
      <c r="F560" s="681"/>
      <c r="G560" s="680"/>
      <c r="H560" s="682"/>
      <c r="I560" s="891"/>
      <c r="J560" s="892"/>
      <c r="K560" s="745"/>
      <c r="L560" s="893"/>
      <c r="M560" s="894"/>
      <c r="N560" s="895"/>
      <c r="O560" s="896"/>
      <c r="P560" s="137"/>
      <c r="Q560" s="897"/>
      <c r="R560" s="751"/>
      <c r="S560" s="898"/>
      <c r="T560" s="753"/>
      <c r="U560" s="899"/>
      <c r="V560" s="900"/>
      <c r="W560" s="756"/>
      <c r="X560" s="764"/>
      <c r="AB560" s="65"/>
      <c r="AC560" s="984" t="str">
        <f t="shared" si="111"/>
        <v/>
      </c>
      <c r="AD560" s="982"/>
      <c r="AF560" s="964" t="str">
        <f>IF(AG560="","",COUNTIF(AG27:AG560,"&lt;&gt;"))</f>
        <v/>
      </c>
      <c r="AG560" s="965" t="str" cm="1">
        <f t="array" ref="AG560">IF(AK560="","",IF(LEN(AK560)&lt;=MAX(10,AF22),AK560,IFERROR(LEFT(AK560,LOOKUP(2,1/(MID(AK560,ROW(10:509),1)=" ")/(ROW(10:509)&lt;=MAX(10,AF22)),ROW(10:509))-1),LEFT(AK560,MAX(10,AF22)))))</f>
        <v/>
      </c>
      <c r="AH560" s="964" t="str">
        <f t="shared" si="112"/>
        <v/>
      </c>
      <c r="AI560" s="964" t="str">
        <f t="shared" si="113"/>
        <v/>
      </c>
      <c r="AJ560" s="964" t="str">
        <f>IF(AL559&lt;&gt;"",AJ559,IF(AJ559&lt;MAX(Z27:Z326),AJ559+1,""))</f>
        <v/>
      </c>
      <c r="AK560" s="965" t="str">
        <f>IF(AJ560="","",IF(AL559&lt;&gt;"",AL559,INDEX(AD27:AD326,MATCH(AJ560,Z27:Z326,0))))</f>
        <v/>
      </c>
      <c r="AL560" s="965" t="str">
        <f t="shared" si="114"/>
        <v/>
      </c>
      <c r="AM560" s="965" t="str">
        <f t="shared" si="115"/>
        <v/>
      </c>
      <c r="AN560" s="964" t="str">
        <f t="shared" si="116"/>
        <v/>
      </c>
      <c r="AO560" s="964" t="str">
        <f t="shared" si="117"/>
        <v/>
      </c>
      <c r="AP560" s="965" t="str">
        <f t="shared" si="118"/>
        <v/>
      </c>
      <c r="AQ560" s="964" t="str">
        <f>IF(AM560="","",IF(COUNTIF(BO27:BO309,TRIM(AP560))&gt;0,"EXCLUSION EXACTE",""))</f>
        <v/>
      </c>
      <c r="AR560" s="964" t="str" cm="1">
        <f t="array" ref="AR560">IF(AM560="","",IF(SUMPRODUCT(--(BO27:BO309&lt;&gt;""),--ISNUMBER(SEARCH(" "&amp;BO27:BO309&amp;" ",AP560)))&gt;0,"BLOQUE MOLLUSQUES",""))</f>
        <v/>
      </c>
      <c r="AS560" s="964" t="str" cm="1">
        <f t="array" ref="AS560">IF(AM560="","",IF(SUMPRODUCT(--(BS27:BS309&lt;&gt;""),--ISNUMBER(SEARCH(" "&amp;BS27:BS309&amp;" ",AP560)))&gt;0,"FORCE MOLLUSQUES",""))</f>
        <v/>
      </c>
      <c r="AT560" s="965" t="str">
        <f t="shared" si="119"/>
        <v/>
      </c>
      <c r="AU560" s="965" t="str">
        <f t="shared" si="121"/>
        <v/>
      </c>
      <c r="AV560" s="964" t="str">
        <f t="shared" si="120"/>
        <v/>
      </c>
      <c r="AW560" s="964" t="str" cm="1">
        <f t="array" ref="AW560">IF(AM560="","",IF(AQ560&lt;&gt;"","",IF(SUMPRODUCT(--(BM27:BM1509=AW26),--(BL27:BL1509&lt;&gt;""),--ISNUMBER(SEARCH(" "&amp;BL27:BL1509&amp;" ",AP560)))&gt;0,AW26,"")))</f>
        <v/>
      </c>
      <c r="AX560" s="964" t="str" cm="1">
        <f t="array" ref="AX560">IF(AM560="","",IF(AQ560&lt;&gt;"","",IF(SUMPRODUCT(--(BM27:BM1509=AX26),--(BL27:BL1509&lt;&gt;""),--ISNUMBER(SEARCH(" "&amp;BL27:BL1509&amp;" ",AP560)))&gt;0,AX26,"")))</f>
        <v/>
      </c>
      <c r="AY560" s="964" t="str" cm="1">
        <f t="array" ref="AY560">IF(AM560="","",IF(AQ560&lt;&gt;"","",IF(SUMPRODUCT(--(BM27:BM1509=AY26),--(BL27:BL1509&lt;&gt;""),--ISNUMBER(SEARCH(" "&amp;BL27:BL1509&amp;" ",AP560)))&gt;0,AY26,"")))</f>
        <v/>
      </c>
      <c r="AZ560" s="964" t="str" cm="1">
        <f t="array" ref="AZ560">IF(AM560="","",IF(AQ560&lt;&gt;"","",IF(SUMPRODUCT(--(BM27:BM1509=AZ26),--(BL27:BL1509&lt;&gt;""),--ISNUMBER(SEARCH(" "&amp;BL27:BL1509&amp;" ",AP560)))&gt;0,AZ26,"")))</f>
        <v/>
      </c>
      <c r="BA560" s="964" t="str" cm="1">
        <f t="array" ref="BA560">IF(AM560="","",IF(AQ560&lt;&gt;"","",IF(SUMPRODUCT(--(BM27:BM1509=BA26),--(BL27:BL1509&lt;&gt;""),--ISNUMBER(SEARCH(" "&amp;BL27:BL1509&amp;" ",AP560)))&gt;0,BA26,"")))</f>
        <v/>
      </c>
      <c r="BB560" s="964" t="str" cm="1">
        <f t="array" ref="BB560">IF(AM560="","",IF(AQ560&lt;&gt;"","",IF(SUMPRODUCT(--(BM27:BM1509=BB26),--(BL27:BL1509&lt;&gt;""),--ISNUMBER(SEARCH(" "&amp;BL27:BL1509&amp;" ",AP560)))&gt;0,BB26,"")))</f>
        <v/>
      </c>
      <c r="BC560" s="964" t="str" cm="1">
        <f t="array" ref="BC560">IF(AM560="","",IF(AQ560&lt;&gt;"","",IF(SUMPRODUCT(--(BM27:BM1509=BC26),--(BL27:BL1509&lt;&gt;""),--ISNUMBER(SEARCH(" "&amp;BL27:BL1509&amp;" ",AP560)))&gt;0,BC26,"")))</f>
        <v/>
      </c>
      <c r="BD560" s="964" t="str" cm="1">
        <f t="array" ref="BD560">IF(AM560="","",IF(AQ560&lt;&gt;"","",IF(SUMPRODUCT(--(BM27:BM1509=BD26),--(BL27:BL1509&lt;&gt;""),--ISNUMBER(SEARCH(" "&amp;BL27:BL1509&amp;" ",AP560)))&gt;0,BD26,"")))</f>
        <v/>
      </c>
      <c r="BE560" s="964" t="str" cm="1">
        <f t="array" ref="BE560">IF(AM560="","",IF(AQ560&lt;&gt;"","",IF(SUMPRODUCT(--(BM27:BM1509=BE26),--(BL27:BL1509&lt;&gt;""),--ISNUMBER(SEARCH(" "&amp;BL27:BL1509&amp;" ",AP560)))&gt;0,BE26,"")))</f>
        <v/>
      </c>
      <c r="BF560" s="964" t="str" cm="1">
        <f t="array" ref="BF560">IF(AM560="","",IF(AQ560&lt;&gt;"","",IF(SUMPRODUCT(--(BM27:BM1509=BF26),--(BL27:BL1509&lt;&gt;""),--ISNUMBER(SEARCH(" "&amp;BL27:BL1509&amp;" ",AP560)))&gt;0,BF26,"")))</f>
        <v/>
      </c>
      <c r="BG560" s="964" t="str" cm="1">
        <f t="array" ref="BG560">IF(AM560="","",IF(AQ560&lt;&gt;"","",IF(SUMPRODUCT(--(BM27:BM1509=BG26),--(BL27:BL1509&lt;&gt;""),--ISNUMBER(SEARCH(" "&amp;BL27:BL1509&amp;" ",AP560)))&gt;0,BG26,"")))</f>
        <v/>
      </c>
      <c r="BH560" s="964" t="str" cm="1">
        <f t="array" ref="BH560">IF(AM560="","",IF(AQ560&lt;&gt;"","",IF(SUMPRODUCT(--(BM27:BM1509=BH26),--(BL27:BL1509&lt;&gt;""),--ISNUMBER(SEARCH(" "&amp;BL27:BL1509&amp;" ",AP560)))&gt;0,BH26,"")))</f>
        <v/>
      </c>
      <c r="BI560" s="964" t="str" cm="1">
        <f t="array" ref="BI560">IF(AM560="","",IF(AQ560&lt;&gt;"","",IF(SUMPRODUCT(--(BM27:BM1509=BI26),--(BL27:BL1509&lt;&gt;""),--ISNUMBER(SEARCH(" "&amp;BL27:BL1509&amp;" ",AP560)))&gt;0,BI26,"")))</f>
        <v/>
      </c>
      <c r="BJ560" s="964" t="str" cm="1">
        <f t="array" ref="BJ560">IF(AM560="","",IF(AS560&lt;&gt;"",BJ26,IF(AR560&lt;&gt;"","",IF(AQ560&lt;&gt;"","",IF(SUMPRODUCT(--(BM27:BM1509=BJ26),--(BL27:BL1509&lt;&gt;""),--ISNUMBER(SEARCH(" "&amp;BL27:BL1509&amp;" ",AP560)))&gt;0,BJ26,"")))))</f>
        <v/>
      </c>
      <c r="BL560" s="964" t="s">
        <v>2448</v>
      </c>
      <c r="BM560" s="964" t="s">
        <v>1597</v>
      </c>
      <c r="CM560" s="49">
        <v>1</v>
      </c>
    </row>
    <row r="561" spans="4:91" ht="30" customHeight="1">
      <c r="D561" s="674"/>
      <c r="E561" s="680"/>
      <c r="F561" s="681"/>
      <c r="G561" s="680"/>
      <c r="H561" s="682"/>
      <c r="I561" s="891"/>
      <c r="J561" s="892"/>
      <c r="K561" s="745"/>
      <c r="L561" s="893"/>
      <c r="M561" s="894"/>
      <c r="N561" s="895"/>
      <c r="O561" s="896"/>
      <c r="P561" s="137"/>
      <c r="Q561" s="897"/>
      <c r="R561" s="751"/>
      <c r="S561" s="898"/>
      <c r="T561" s="753"/>
      <c r="U561" s="899"/>
      <c r="V561" s="900"/>
      <c r="W561" s="756"/>
      <c r="X561" s="764"/>
      <c r="AB561" s="65"/>
      <c r="AC561" s="984" t="str">
        <f t="shared" si="111"/>
        <v/>
      </c>
      <c r="AD561" s="982"/>
      <c r="AF561" s="963" t="str">
        <f>IF(AG561="","",COUNTIF(AG27:AG561,"&lt;&gt;"))</f>
        <v/>
      </c>
      <c r="AG561" s="958" t="str" cm="1">
        <f t="array" ref="AG561">IF(AK561="","",IF(LEN(AK561)&lt;=MAX(10,AF22),AK561,IFERROR(LEFT(AK561,LOOKUP(2,1/(MID(AK561,ROW(10:509),1)=" ")/(ROW(10:509)&lt;=MAX(10,AF22)),ROW(10:509))-1),LEFT(AK561,MAX(10,AF22)))))</f>
        <v/>
      </c>
      <c r="AH561" s="963" t="str">
        <f t="shared" si="112"/>
        <v/>
      </c>
      <c r="AI561" s="963" t="str">
        <f t="shared" si="113"/>
        <v/>
      </c>
      <c r="AJ561" s="964" t="str">
        <f>IF(AL560&lt;&gt;"",AJ560,IF(AJ560&lt;MAX(Z27:Z326),AJ560+1,""))</f>
        <v/>
      </c>
      <c r="AK561" s="965" t="str">
        <f>IF(AJ561="","",IF(AL560&lt;&gt;"",AL560,INDEX(AD27:AD326,MATCH(AJ561,Z27:Z326,0))))</f>
        <v/>
      </c>
      <c r="AL561" s="965" t="str">
        <f t="shared" si="114"/>
        <v/>
      </c>
      <c r="AM561" s="966" t="str">
        <f t="shared" si="115"/>
        <v/>
      </c>
      <c r="AN561" s="967" t="str">
        <f t="shared" si="116"/>
        <v/>
      </c>
      <c r="AO561" s="967" t="str">
        <f t="shared" si="117"/>
        <v/>
      </c>
      <c r="AP561" s="966" t="str">
        <f t="shared" si="118"/>
        <v/>
      </c>
      <c r="AQ561" s="967" t="str">
        <f>IF(AM561="","",IF(COUNTIF(BO27:BO309,TRIM(AP561))&gt;0,"EXCLUSION EXACTE",""))</f>
        <v/>
      </c>
      <c r="AR561" s="967" t="str" cm="1">
        <f t="array" ref="AR561">IF(AM561="","",IF(SUMPRODUCT(--(BO27:BO309&lt;&gt;""),--ISNUMBER(SEARCH(" "&amp;BO27:BO309&amp;" ",AP561)))&gt;0,"BLOQUE MOLLUSQUES",""))</f>
        <v/>
      </c>
      <c r="AS561" s="967" t="str" cm="1">
        <f t="array" ref="AS561">IF(AM561="","",IF(SUMPRODUCT(--(BS27:BS309&lt;&gt;""),--ISNUMBER(SEARCH(" "&amp;BS27:BS309&amp;" ",AP561)))&gt;0,"FORCE MOLLUSQUES",""))</f>
        <v/>
      </c>
      <c r="AT561" s="966" t="str">
        <f t="shared" si="119"/>
        <v/>
      </c>
      <c r="AU561" s="966" t="str">
        <f t="shared" si="121"/>
        <v/>
      </c>
      <c r="AV561" s="967" t="str">
        <f t="shared" si="120"/>
        <v/>
      </c>
      <c r="AW561" s="967" t="str" cm="1">
        <f t="array" ref="AW561">IF(AM561="","",IF(AQ561&lt;&gt;"","",IF(SUMPRODUCT(--(BM27:BM1509=AW26),--(BL27:BL1509&lt;&gt;""),--ISNUMBER(SEARCH(" "&amp;BL27:BL1509&amp;" ",AP561)))&gt;0,AW26,"")))</f>
        <v/>
      </c>
      <c r="AX561" s="967" t="str" cm="1">
        <f t="array" ref="AX561">IF(AM561="","",IF(AQ561&lt;&gt;"","",IF(SUMPRODUCT(--(BM27:BM1509=AX26),--(BL27:BL1509&lt;&gt;""),--ISNUMBER(SEARCH(" "&amp;BL27:BL1509&amp;" ",AP561)))&gt;0,AX26,"")))</f>
        <v/>
      </c>
      <c r="AY561" s="967" t="str" cm="1">
        <f t="array" ref="AY561">IF(AM561="","",IF(AQ561&lt;&gt;"","",IF(SUMPRODUCT(--(BM27:BM1509=AY26),--(BL27:BL1509&lt;&gt;""),--ISNUMBER(SEARCH(" "&amp;BL27:BL1509&amp;" ",AP561)))&gt;0,AY26,"")))</f>
        <v/>
      </c>
      <c r="AZ561" s="967" t="str" cm="1">
        <f t="array" ref="AZ561">IF(AM561="","",IF(AQ561&lt;&gt;"","",IF(SUMPRODUCT(--(BM27:BM1509=AZ26),--(BL27:BL1509&lt;&gt;""),--ISNUMBER(SEARCH(" "&amp;BL27:BL1509&amp;" ",AP561)))&gt;0,AZ26,"")))</f>
        <v/>
      </c>
      <c r="BA561" s="967" t="str" cm="1">
        <f t="array" ref="BA561">IF(AM561="","",IF(AQ561&lt;&gt;"","",IF(SUMPRODUCT(--(BM27:BM1509=BA26),--(BL27:BL1509&lt;&gt;""),--ISNUMBER(SEARCH(" "&amp;BL27:BL1509&amp;" ",AP561)))&gt;0,BA26,"")))</f>
        <v/>
      </c>
      <c r="BB561" s="967" t="str" cm="1">
        <f t="array" ref="BB561">IF(AM561="","",IF(AQ561&lt;&gt;"","",IF(SUMPRODUCT(--(BM27:BM1509=BB26),--(BL27:BL1509&lt;&gt;""),--ISNUMBER(SEARCH(" "&amp;BL27:BL1509&amp;" ",AP561)))&gt;0,BB26,"")))</f>
        <v/>
      </c>
      <c r="BC561" s="967" t="str" cm="1">
        <f t="array" ref="BC561">IF(AM561="","",IF(AQ561&lt;&gt;"","",IF(SUMPRODUCT(--(BM27:BM1509=BC26),--(BL27:BL1509&lt;&gt;""),--ISNUMBER(SEARCH(" "&amp;BL27:BL1509&amp;" ",AP561)))&gt;0,BC26,"")))</f>
        <v/>
      </c>
      <c r="BD561" s="967" t="str" cm="1">
        <f t="array" ref="BD561">IF(AM561="","",IF(AQ561&lt;&gt;"","",IF(SUMPRODUCT(--(BM27:BM1509=BD26),--(BL27:BL1509&lt;&gt;""),--ISNUMBER(SEARCH(" "&amp;BL27:BL1509&amp;" ",AP561)))&gt;0,BD26,"")))</f>
        <v/>
      </c>
      <c r="BE561" s="967" t="str" cm="1">
        <f t="array" ref="BE561">IF(AM561="","",IF(AQ561&lt;&gt;"","",IF(SUMPRODUCT(--(BM27:BM1509=BE26),--(BL27:BL1509&lt;&gt;""),--ISNUMBER(SEARCH(" "&amp;BL27:BL1509&amp;" ",AP561)))&gt;0,BE26,"")))</f>
        <v/>
      </c>
      <c r="BF561" s="967" t="str" cm="1">
        <f t="array" ref="BF561">IF(AM561="","",IF(AQ561&lt;&gt;"","",IF(SUMPRODUCT(--(BM27:BM1509=BF26),--(BL27:BL1509&lt;&gt;""),--ISNUMBER(SEARCH(" "&amp;BL27:BL1509&amp;" ",AP561)))&gt;0,BF26,"")))</f>
        <v/>
      </c>
      <c r="BG561" s="967" t="str" cm="1">
        <f t="array" ref="BG561">IF(AM561="","",IF(AQ561&lt;&gt;"","",IF(SUMPRODUCT(--(BM27:BM1509=BG26),--(BL27:BL1509&lt;&gt;""),--ISNUMBER(SEARCH(" "&amp;BL27:BL1509&amp;" ",AP561)))&gt;0,BG26,"")))</f>
        <v/>
      </c>
      <c r="BH561" s="967" t="str" cm="1">
        <f t="array" ref="BH561">IF(AM561="","",IF(AQ561&lt;&gt;"","",IF(SUMPRODUCT(--(BM27:BM1509=BH26),--(BL27:BL1509&lt;&gt;""),--ISNUMBER(SEARCH(" "&amp;BL27:BL1509&amp;" ",AP561)))&gt;0,BH26,"")))</f>
        <v/>
      </c>
      <c r="BI561" s="967" t="str" cm="1">
        <f t="array" ref="BI561">IF(AM561="","",IF(AQ561&lt;&gt;"","",IF(SUMPRODUCT(--(BM27:BM1509=BI26),--(BL27:BL1509&lt;&gt;""),--ISNUMBER(SEARCH(" "&amp;BL27:BL1509&amp;" ",AP561)))&gt;0,BI26,"")))</f>
        <v/>
      </c>
      <c r="BJ561" s="967" t="str" cm="1">
        <f t="array" ref="BJ561">IF(AM561="","",IF(AS561&lt;&gt;"",BJ26,IF(AR561&lt;&gt;"","",IF(AQ561&lt;&gt;"","",IF(SUMPRODUCT(--(BM27:BM1509=BJ26),--(BL27:BL1509&lt;&gt;""),--ISNUMBER(SEARCH(" "&amp;BL27:BL1509&amp;" ",AP561)))&gt;0,BJ26,"")))))</f>
        <v/>
      </c>
      <c r="BL561" s="968" t="s">
        <v>2449</v>
      </c>
      <c r="BM561" s="968" t="s">
        <v>1597</v>
      </c>
      <c r="CM561" s="49">
        <v>1</v>
      </c>
    </row>
    <row r="562" spans="4:91" ht="30" customHeight="1">
      <c r="D562" s="674"/>
      <c r="E562" s="680"/>
      <c r="F562" s="681"/>
      <c r="G562" s="680"/>
      <c r="H562" s="682"/>
      <c r="I562" s="891"/>
      <c r="J562" s="892"/>
      <c r="K562" s="745"/>
      <c r="L562" s="893"/>
      <c r="M562" s="894"/>
      <c r="N562" s="895"/>
      <c r="O562" s="896"/>
      <c r="P562" s="137"/>
      <c r="Q562" s="897"/>
      <c r="R562" s="751"/>
      <c r="S562" s="898"/>
      <c r="T562" s="753"/>
      <c r="U562" s="899"/>
      <c r="V562" s="900"/>
      <c r="W562" s="756"/>
      <c r="X562" s="764"/>
      <c r="AB562" s="65"/>
      <c r="AC562" s="984" t="str">
        <f t="shared" si="111"/>
        <v/>
      </c>
      <c r="AD562" s="982"/>
      <c r="AF562" s="964" t="str">
        <f>IF(AG562="","",COUNTIF(AG27:AG562,"&lt;&gt;"))</f>
        <v/>
      </c>
      <c r="AG562" s="965" t="str" cm="1">
        <f t="array" ref="AG562">IF(AK562="","",IF(LEN(AK562)&lt;=MAX(10,AF22),AK562,IFERROR(LEFT(AK562,LOOKUP(2,1/(MID(AK562,ROW(10:509),1)=" ")/(ROW(10:509)&lt;=MAX(10,AF22)),ROW(10:509))-1),LEFT(AK562,MAX(10,AF22)))))</f>
        <v/>
      </c>
      <c r="AH562" s="964" t="str">
        <f t="shared" si="112"/>
        <v/>
      </c>
      <c r="AI562" s="964" t="str">
        <f t="shared" si="113"/>
        <v/>
      </c>
      <c r="AJ562" s="964" t="str">
        <f>IF(AL561&lt;&gt;"",AJ561,IF(AJ561&lt;MAX(Z27:Z326),AJ561+1,""))</f>
        <v/>
      </c>
      <c r="AK562" s="965" t="str">
        <f>IF(AJ562="","",IF(AL561&lt;&gt;"",AL561,INDEX(AD27:AD326,MATCH(AJ562,Z27:Z326,0))))</f>
        <v/>
      </c>
      <c r="AL562" s="965" t="str">
        <f t="shared" si="114"/>
        <v/>
      </c>
      <c r="AM562" s="965" t="str">
        <f t="shared" si="115"/>
        <v/>
      </c>
      <c r="AN562" s="964" t="str">
        <f t="shared" si="116"/>
        <v/>
      </c>
      <c r="AO562" s="964" t="str">
        <f t="shared" si="117"/>
        <v/>
      </c>
      <c r="AP562" s="965" t="str">
        <f t="shared" si="118"/>
        <v/>
      </c>
      <c r="AQ562" s="964" t="str">
        <f>IF(AM562="","",IF(COUNTIF(BO27:BO309,TRIM(AP562))&gt;0,"EXCLUSION EXACTE",""))</f>
        <v/>
      </c>
      <c r="AR562" s="964" t="str" cm="1">
        <f t="array" ref="AR562">IF(AM562="","",IF(SUMPRODUCT(--(BO27:BO309&lt;&gt;""),--ISNUMBER(SEARCH(" "&amp;BO27:BO309&amp;" ",AP562)))&gt;0,"BLOQUE MOLLUSQUES",""))</f>
        <v/>
      </c>
      <c r="AS562" s="964" t="str" cm="1">
        <f t="array" ref="AS562">IF(AM562="","",IF(SUMPRODUCT(--(BS27:BS309&lt;&gt;""),--ISNUMBER(SEARCH(" "&amp;BS27:BS309&amp;" ",AP562)))&gt;0,"FORCE MOLLUSQUES",""))</f>
        <v/>
      </c>
      <c r="AT562" s="965" t="str">
        <f t="shared" si="119"/>
        <v/>
      </c>
      <c r="AU562" s="965" t="str">
        <f t="shared" si="121"/>
        <v/>
      </c>
      <c r="AV562" s="964" t="str">
        <f t="shared" si="120"/>
        <v/>
      </c>
      <c r="AW562" s="964" t="str" cm="1">
        <f t="array" ref="AW562">IF(AM562="","",IF(AQ562&lt;&gt;"","",IF(SUMPRODUCT(--(BM27:BM1509=AW26),--(BL27:BL1509&lt;&gt;""),--ISNUMBER(SEARCH(" "&amp;BL27:BL1509&amp;" ",AP562)))&gt;0,AW26,"")))</f>
        <v/>
      </c>
      <c r="AX562" s="964" t="str" cm="1">
        <f t="array" ref="AX562">IF(AM562="","",IF(AQ562&lt;&gt;"","",IF(SUMPRODUCT(--(BM27:BM1509=AX26),--(BL27:BL1509&lt;&gt;""),--ISNUMBER(SEARCH(" "&amp;BL27:BL1509&amp;" ",AP562)))&gt;0,AX26,"")))</f>
        <v/>
      </c>
      <c r="AY562" s="964" t="str" cm="1">
        <f t="array" ref="AY562">IF(AM562="","",IF(AQ562&lt;&gt;"","",IF(SUMPRODUCT(--(BM27:BM1509=AY26),--(BL27:BL1509&lt;&gt;""),--ISNUMBER(SEARCH(" "&amp;BL27:BL1509&amp;" ",AP562)))&gt;0,AY26,"")))</f>
        <v/>
      </c>
      <c r="AZ562" s="964" t="str" cm="1">
        <f t="array" ref="AZ562">IF(AM562="","",IF(AQ562&lt;&gt;"","",IF(SUMPRODUCT(--(BM27:BM1509=AZ26),--(BL27:BL1509&lt;&gt;""),--ISNUMBER(SEARCH(" "&amp;BL27:BL1509&amp;" ",AP562)))&gt;0,AZ26,"")))</f>
        <v/>
      </c>
      <c r="BA562" s="964" t="str" cm="1">
        <f t="array" ref="BA562">IF(AM562="","",IF(AQ562&lt;&gt;"","",IF(SUMPRODUCT(--(BM27:BM1509=BA26),--(BL27:BL1509&lt;&gt;""),--ISNUMBER(SEARCH(" "&amp;BL27:BL1509&amp;" ",AP562)))&gt;0,BA26,"")))</f>
        <v/>
      </c>
      <c r="BB562" s="964" t="str" cm="1">
        <f t="array" ref="BB562">IF(AM562="","",IF(AQ562&lt;&gt;"","",IF(SUMPRODUCT(--(BM27:BM1509=BB26),--(BL27:BL1509&lt;&gt;""),--ISNUMBER(SEARCH(" "&amp;BL27:BL1509&amp;" ",AP562)))&gt;0,BB26,"")))</f>
        <v/>
      </c>
      <c r="BC562" s="964" t="str" cm="1">
        <f t="array" ref="BC562">IF(AM562="","",IF(AQ562&lt;&gt;"","",IF(SUMPRODUCT(--(BM27:BM1509=BC26),--(BL27:BL1509&lt;&gt;""),--ISNUMBER(SEARCH(" "&amp;BL27:BL1509&amp;" ",AP562)))&gt;0,BC26,"")))</f>
        <v/>
      </c>
      <c r="BD562" s="964" t="str" cm="1">
        <f t="array" ref="BD562">IF(AM562="","",IF(AQ562&lt;&gt;"","",IF(SUMPRODUCT(--(BM27:BM1509=BD26),--(BL27:BL1509&lt;&gt;""),--ISNUMBER(SEARCH(" "&amp;BL27:BL1509&amp;" ",AP562)))&gt;0,BD26,"")))</f>
        <v/>
      </c>
      <c r="BE562" s="964" t="str" cm="1">
        <f t="array" ref="BE562">IF(AM562="","",IF(AQ562&lt;&gt;"","",IF(SUMPRODUCT(--(BM27:BM1509=BE26),--(BL27:BL1509&lt;&gt;""),--ISNUMBER(SEARCH(" "&amp;BL27:BL1509&amp;" ",AP562)))&gt;0,BE26,"")))</f>
        <v/>
      </c>
      <c r="BF562" s="964" t="str" cm="1">
        <f t="array" ref="BF562">IF(AM562="","",IF(AQ562&lt;&gt;"","",IF(SUMPRODUCT(--(BM27:BM1509=BF26),--(BL27:BL1509&lt;&gt;""),--ISNUMBER(SEARCH(" "&amp;BL27:BL1509&amp;" ",AP562)))&gt;0,BF26,"")))</f>
        <v/>
      </c>
      <c r="BG562" s="964" t="str" cm="1">
        <f t="array" ref="BG562">IF(AM562="","",IF(AQ562&lt;&gt;"","",IF(SUMPRODUCT(--(BM27:BM1509=BG26),--(BL27:BL1509&lt;&gt;""),--ISNUMBER(SEARCH(" "&amp;BL27:BL1509&amp;" ",AP562)))&gt;0,BG26,"")))</f>
        <v/>
      </c>
      <c r="BH562" s="964" t="str" cm="1">
        <f t="array" ref="BH562">IF(AM562="","",IF(AQ562&lt;&gt;"","",IF(SUMPRODUCT(--(BM27:BM1509=BH26),--(BL27:BL1509&lt;&gt;""),--ISNUMBER(SEARCH(" "&amp;BL27:BL1509&amp;" ",AP562)))&gt;0,BH26,"")))</f>
        <v/>
      </c>
      <c r="BI562" s="964" t="str" cm="1">
        <f t="array" ref="BI562">IF(AM562="","",IF(AQ562&lt;&gt;"","",IF(SUMPRODUCT(--(BM27:BM1509=BI26),--(BL27:BL1509&lt;&gt;""),--ISNUMBER(SEARCH(" "&amp;BL27:BL1509&amp;" ",AP562)))&gt;0,BI26,"")))</f>
        <v/>
      </c>
      <c r="BJ562" s="964" t="str" cm="1">
        <f t="array" ref="BJ562">IF(AM562="","",IF(AS562&lt;&gt;"",BJ26,IF(AR562&lt;&gt;"","",IF(AQ562&lt;&gt;"","",IF(SUMPRODUCT(--(BM27:BM1509=BJ26),--(BL27:BL1509&lt;&gt;""),--ISNUMBER(SEARCH(" "&amp;BL27:BL1509&amp;" ",AP562)))&gt;0,BJ26,"")))))</f>
        <v/>
      </c>
      <c r="BL562" s="964" t="s">
        <v>2450</v>
      </c>
      <c r="BM562" s="964" t="s">
        <v>1597</v>
      </c>
      <c r="CM562" s="49">
        <v>1</v>
      </c>
    </row>
    <row r="563" spans="4:91" ht="30" customHeight="1">
      <c r="D563" s="674"/>
      <c r="E563" s="680"/>
      <c r="F563" s="681"/>
      <c r="G563" s="680"/>
      <c r="H563" s="682"/>
      <c r="I563" s="891"/>
      <c r="J563" s="892"/>
      <c r="K563" s="745"/>
      <c r="L563" s="893"/>
      <c r="M563" s="894"/>
      <c r="N563" s="895"/>
      <c r="O563" s="896"/>
      <c r="P563" s="137"/>
      <c r="Q563" s="897"/>
      <c r="R563" s="751"/>
      <c r="S563" s="898"/>
      <c r="T563" s="753"/>
      <c r="U563" s="899"/>
      <c r="V563" s="900"/>
      <c r="W563" s="756"/>
      <c r="X563" s="764"/>
      <c r="AB563" s="65"/>
      <c r="AC563" s="984" t="str">
        <f t="shared" si="111"/>
        <v/>
      </c>
      <c r="AD563" s="982"/>
      <c r="AF563" s="963" t="str">
        <f>IF(AG563="","",COUNTIF(AG27:AG563,"&lt;&gt;"))</f>
        <v/>
      </c>
      <c r="AG563" s="958" t="str" cm="1">
        <f t="array" ref="AG563">IF(AK563="","",IF(LEN(AK563)&lt;=MAX(10,AF22),AK563,IFERROR(LEFT(AK563,LOOKUP(2,1/(MID(AK563,ROW(10:509),1)=" ")/(ROW(10:509)&lt;=MAX(10,AF22)),ROW(10:509))-1),LEFT(AK563,MAX(10,AF22)))))</f>
        <v/>
      </c>
      <c r="AH563" s="963" t="str">
        <f t="shared" si="112"/>
        <v/>
      </c>
      <c r="AI563" s="963" t="str">
        <f t="shared" si="113"/>
        <v/>
      </c>
      <c r="AJ563" s="964" t="str">
        <f>IF(AL562&lt;&gt;"",AJ562,IF(AJ562&lt;MAX(Z27:Z326),AJ562+1,""))</f>
        <v/>
      </c>
      <c r="AK563" s="965" t="str">
        <f>IF(AJ563="","",IF(AL562&lt;&gt;"",AL562,INDEX(AD27:AD326,MATCH(AJ563,Z27:Z326,0))))</f>
        <v/>
      </c>
      <c r="AL563" s="965" t="str">
        <f t="shared" si="114"/>
        <v/>
      </c>
      <c r="AM563" s="966" t="str">
        <f t="shared" si="115"/>
        <v/>
      </c>
      <c r="AN563" s="967" t="str">
        <f t="shared" si="116"/>
        <v/>
      </c>
      <c r="AO563" s="967" t="str">
        <f t="shared" si="117"/>
        <v/>
      </c>
      <c r="AP563" s="966" t="str">
        <f t="shared" si="118"/>
        <v/>
      </c>
      <c r="AQ563" s="967" t="str">
        <f>IF(AM563="","",IF(COUNTIF(BO27:BO309,TRIM(AP563))&gt;0,"EXCLUSION EXACTE",""))</f>
        <v/>
      </c>
      <c r="AR563" s="967" t="str" cm="1">
        <f t="array" ref="AR563">IF(AM563="","",IF(SUMPRODUCT(--(BO27:BO309&lt;&gt;""),--ISNUMBER(SEARCH(" "&amp;BO27:BO309&amp;" ",AP563)))&gt;0,"BLOQUE MOLLUSQUES",""))</f>
        <v/>
      </c>
      <c r="AS563" s="967" t="str" cm="1">
        <f t="array" ref="AS563">IF(AM563="","",IF(SUMPRODUCT(--(BS27:BS309&lt;&gt;""),--ISNUMBER(SEARCH(" "&amp;BS27:BS309&amp;" ",AP563)))&gt;0,"FORCE MOLLUSQUES",""))</f>
        <v/>
      </c>
      <c r="AT563" s="966" t="str">
        <f t="shared" si="119"/>
        <v/>
      </c>
      <c r="AU563" s="966" t="str">
        <f t="shared" si="121"/>
        <v/>
      </c>
      <c r="AV563" s="967" t="str">
        <f t="shared" si="120"/>
        <v/>
      </c>
      <c r="AW563" s="967" t="str" cm="1">
        <f t="array" ref="AW563">IF(AM563="","",IF(AQ563&lt;&gt;"","",IF(SUMPRODUCT(--(BM27:BM1509=AW26),--(BL27:BL1509&lt;&gt;""),--ISNUMBER(SEARCH(" "&amp;BL27:BL1509&amp;" ",AP563)))&gt;0,AW26,"")))</f>
        <v/>
      </c>
      <c r="AX563" s="967" t="str" cm="1">
        <f t="array" ref="AX563">IF(AM563="","",IF(AQ563&lt;&gt;"","",IF(SUMPRODUCT(--(BM27:BM1509=AX26),--(BL27:BL1509&lt;&gt;""),--ISNUMBER(SEARCH(" "&amp;BL27:BL1509&amp;" ",AP563)))&gt;0,AX26,"")))</f>
        <v/>
      </c>
      <c r="AY563" s="967" t="str" cm="1">
        <f t="array" ref="AY563">IF(AM563="","",IF(AQ563&lt;&gt;"","",IF(SUMPRODUCT(--(BM27:BM1509=AY26),--(BL27:BL1509&lt;&gt;""),--ISNUMBER(SEARCH(" "&amp;BL27:BL1509&amp;" ",AP563)))&gt;0,AY26,"")))</f>
        <v/>
      </c>
      <c r="AZ563" s="967" t="str" cm="1">
        <f t="array" ref="AZ563">IF(AM563="","",IF(AQ563&lt;&gt;"","",IF(SUMPRODUCT(--(BM27:BM1509=AZ26),--(BL27:BL1509&lt;&gt;""),--ISNUMBER(SEARCH(" "&amp;BL27:BL1509&amp;" ",AP563)))&gt;0,AZ26,"")))</f>
        <v/>
      </c>
      <c r="BA563" s="967" t="str" cm="1">
        <f t="array" ref="BA563">IF(AM563="","",IF(AQ563&lt;&gt;"","",IF(SUMPRODUCT(--(BM27:BM1509=BA26),--(BL27:BL1509&lt;&gt;""),--ISNUMBER(SEARCH(" "&amp;BL27:BL1509&amp;" ",AP563)))&gt;0,BA26,"")))</f>
        <v/>
      </c>
      <c r="BB563" s="967" t="str" cm="1">
        <f t="array" ref="BB563">IF(AM563="","",IF(AQ563&lt;&gt;"","",IF(SUMPRODUCT(--(BM27:BM1509=BB26),--(BL27:BL1509&lt;&gt;""),--ISNUMBER(SEARCH(" "&amp;BL27:BL1509&amp;" ",AP563)))&gt;0,BB26,"")))</f>
        <v/>
      </c>
      <c r="BC563" s="967" t="str" cm="1">
        <f t="array" ref="BC563">IF(AM563="","",IF(AQ563&lt;&gt;"","",IF(SUMPRODUCT(--(BM27:BM1509=BC26),--(BL27:BL1509&lt;&gt;""),--ISNUMBER(SEARCH(" "&amp;BL27:BL1509&amp;" ",AP563)))&gt;0,BC26,"")))</f>
        <v/>
      </c>
      <c r="BD563" s="967" t="str" cm="1">
        <f t="array" ref="BD563">IF(AM563="","",IF(AQ563&lt;&gt;"","",IF(SUMPRODUCT(--(BM27:BM1509=BD26),--(BL27:BL1509&lt;&gt;""),--ISNUMBER(SEARCH(" "&amp;BL27:BL1509&amp;" ",AP563)))&gt;0,BD26,"")))</f>
        <v/>
      </c>
      <c r="BE563" s="967" t="str" cm="1">
        <f t="array" ref="BE563">IF(AM563="","",IF(AQ563&lt;&gt;"","",IF(SUMPRODUCT(--(BM27:BM1509=BE26),--(BL27:BL1509&lt;&gt;""),--ISNUMBER(SEARCH(" "&amp;BL27:BL1509&amp;" ",AP563)))&gt;0,BE26,"")))</f>
        <v/>
      </c>
      <c r="BF563" s="967" t="str" cm="1">
        <f t="array" ref="BF563">IF(AM563="","",IF(AQ563&lt;&gt;"","",IF(SUMPRODUCT(--(BM27:BM1509=BF26),--(BL27:BL1509&lt;&gt;""),--ISNUMBER(SEARCH(" "&amp;BL27:BL1509&amp;" ",AP563)))&gt;0,BF26,"")))</f>
        <v/>
      </c>
      <c r="BG563" s="967" t="str" cm="1">
        <f t="array" ref="BG563">IF(AM563="","",IF(AQ563&lt;&gt;"","",IF(SUMPRODUCT(--(BM27:BM1509=BG26),--(BL27:BL1509&lt;&gt;""),--ISNUMBER(SEARCH(" "&amp;BL27:BL1509&amp;" ",AP563)))&gt;0,BG26,"")))</f>
        <v/>
      </c>
      <c r="BH563" s="967" t="str" cm="1">
        <f t="array" ref="BH563">IF(AM563="","",IF(AQ563&lt;&gt;"","",IF(SUMPRODUCT(--(BM27:BM1509=BH26),--(BL27:BL1509&lt;&gt;""),--ISNUMBER(SEARCH(" "&amp;BL27:BL1509&amp;" ",AP563)))&gt;0,BH26,"")))</f>
        <v/>
      </c>
      <c r="BI563" s="967" t="str" cm="1">
        <f t="array" ref="BI563">IF(AM563="","",IF(AQ563&lt;&gt;"","",IF(SUMPRODUCT(--(BM27:BM1509=BI26),--(BL27:BL1509&lt;&gt;""),--ISNUMBER(SEARCH(" "&amp;BL27:BL1509&amp;" ",AP563)))&gt;0,BI26,"")))</f>
        <v/>
      </c>
      <c r="BJ563" s="967" t="str" cm="1">
        <f t="array" ref="BJ563">IF(AM563="","",IF(AS563&lt;&gt;"",BJ26,IF(AR563&lt;&gt;"","",IF(AQ563&lt;&gt;"","",IF(SUMPRODUCT(--(BM27:BM1509=BJ26),--(BL27:BL1509&lt;&gt;""),--ISNUMBER(SEARCH(" "&amp;BL27:BL1509&amp;" ",AP563)))&gt;0,BJ26,"")))))</f>
        <v/>
      </c>
      <c r="BL563" s="968" t="s">
        <v>2280</v>
      </c>
      <c r="BM563" s="968" t="s">
        <v>1597</v>
      </c>
      <c r="CM563" s="49">
        <v>1</v>
      </c>
    </row>
    <row r="564" spans="4:91" ht="30" customHeight="1">
      <c r="D564" s="674"/>
      <c r="E564" s="680"/>
      <c r="F564" s="681"/>
      <c r="G564" s="680"/>
      <c r="H564" s="682"/>
      <c r="I564" s="891"/>
      <c r="J564" s="892"/>
      <c r="K564" s="745"/>
      <c r="L564" s="893"/>
      <c r="M564" s="894"/>
      <c r="N564" s="895"/>
      <c r="O564" s="896"/>
      <c r="P564" s="137"/>
      <c r="Q564" s="897"/>
      <c r="R564" s="751"/>
      <c r="S564" s="898"/>
      <c r="T564" s="753"/>
      <c r="U564" s="899"/>
      <c r="V564" s="900"/>
      <c r="W564" s="756"/>
      <c r="X564" s="764"/>
      <c r="AB564" s="65"/>
      <c r="AC564" s="984" t="str">
        <f t="shared" si="111"/>
        <v/>
      </c>
      <c r="AD564" s="982"/>
      <c r="AF564" s="964" t="str">
        <f>IF(AG564="","",COUNTIF(AG27:AG564,"&lt;&gt;"))</f>
        <v/>
      </c>
      <c r="AG564" s="965" t="str" cm="1">
        <f t="array" ref="AG564">IF(AK564="","",IF(LEN(AK564)&lt;=MAX(10,AF22),AK564,IFERROR(LEFT(AK564,LOOKUP(2,1/(MID(AK564,ROW(10:509),1)=" ")/(ROW(10:509)&lt;=MAX(10,AF22)),ROW(10:509))-1),LEFT(AK564,MAX(10,AF22)))))</f>
        <v/>
      </c>
      <c r="AH564" s="964" t="str">
        <f t="shared" si="112"/>
        <v/>
      </c>
      <c r="AI564" s="964" t="str">
        <f t="shared" si="113"/>
        <v/>
      </c>
      <c r="AJ564" s="964" t="str">
        <f>IF(AL563&lt;&gt;"",AJ563,IF(AJ563&lt;MAX(Z27:Z326),AJ563+1,""))</f>
        <v/>
      </c>
      <c r="AK564" s="965" t="str">
        <f>IF(AJ564="","",IF(AL563&lt;&gt;"",AL563,INDEX(AD27:AD326,MATCH(AJ564,Z27:Z326,0))))</f>
        <v/>
      </c>
      <c r="AL564" s="965" t="str">
        <f t="shared" si="114"/>
        <v/>
      </c>
      <c r="AM564" s="965" t="str">
        <f t="shared" si="115"/>
        <v/>
      </c>
      <c r="AN564" s="964" t="str">
        <f t="shared" si="116"/>
        <v/>
      </c>
      <c r="AO564" s="964" t="str">
        <f t="shared" si="117"/>
        <v/>
      </c>
      <c r="AP564" s="965" t="str">
        <f t="shared" si="118"/>
        <v/>
      </c>
      <c r="AQ564" s="964" t="str">
        <f>IF(AM564="","",IF(COUNTIF(BO27:BO309,TRIM(AP564))&gt;0,"EXCLUSION EXACTE",""))</f>
        <v/>
      </c>
      <c r="AR564" s="964" t="str" cm="1">
        <f t="array" ref="AR564">IF(AM564="","",IF(SUMPRODUCT(--(BO27:BO309&lt;&gt;""),--ISNUMBER(SEARCH(" "&amp;BO27:BO309&amp;" ",AP564)))&gt;0,"BLOQUE MOLLUSQUES",""))</f>
        <v/>
      </c>
      <c r="AS564" s="964" t="str" cm="1">
        <f t="array" ref="AS564">IF(AM564="","",IF(SUMPRODUCT(--(BS27:BS309&lt;&gt;""),--ISNUMBER(SEARCH(" "&amp;BS27:BS309&amp;" ",AP564)))&gt;0,"FORCE MOLLUSQUES",""))</f>
        <v/>
      </c>
      <c r="AT564" s="965" t="str">
        <f t="shared" si="119"/>
        <v/>
      </c>
      <c r="AU564" s="965" t="str">
        <f t="shared" si="121"/>
        <v/>
      </c>
      <c r="AV564" s="964" t="str">
        <f t="shared" si="120"/>
        <v/>
      </c>
      <c r="AW564" s="964" t="str" cm="1">
        <f t="array" ref="AW564">IF(AM564="","",IF(AQ564&lt;&gt;"","",IF(SUMPRODUCT(--(BM27:BM1509=AW26),--(BL27:BL1509&lt;&gt;""),--ISNUMBER(SEARCH(" "&amp;BL27:BL1509&amp;" ",AP564)))&gt;0,AW26,"")))</f>
        <v/>
      </c>
      <c r="AX564" s="964" t="str" cm="1">
        <f t="array" ref="AX564">IF(AM564="","",IF(AQ564&lt;&gt;"","",IF(SUMPRODUCT(--(BM27:BM1509=AX26),--(BL27:BL1509&lt;&gt;""),--ISNUMBER(SEARCH(" "&amp;BL27:BL1509&amp;" ",AP564)))&gt;0,AX26,"")))</f>
        <v/>
      </c>
      <c r="AY564" s="964" t="str" cm="1">
        <f t="array" ref="AY564">IF(AM564="","",IF(AQ564&lt;&gt;"","",IF(SUMPRODUCT(--(BM27:BM1509=AY26),--(BL27:BL1509&lt;&gt;""),--ISNUMBER(SEARCH(" "&amp;BL27:BL1509&amp;" ",AP564)))&gt;0,AY26,"")))</f>
        <v/>
      </c>
      <c r="AZ564" s="964" t="str" cm="1">
        <f t="array" ref="AZ564">IF(AM564="","",IF(AQ564&lt;&gt;"","",IF(SUMPRODUCT(--(BM27:BM1509=AZ26),--(BL27:BL1509&lt;&gt;""),--ISNUMBER(SEARCH(" "&amp;BL27:BL1509&amp;" ",AP564)))&gt;0,AZ26,"")))</f>
        <v/>
      </c>
      <c r="BA564" s="964" t="str" cm="1">
        <f t="array" ref="BA564">IF(AM564="","",IF(AQ564&lt;&gt;"","",IF(SUMPRODUCT(--(BM27:BM1509=BA26),--(BL27:BL1509&lt;&gt;""),--ISNUMBER(SEARCH(" "&amp;BL27:BL1509&amp;" ",AP564)))&gt;0,BA26,"")))</f>
        <v/>
      </c>
      <c r="BB564" s="964" t="str" cm="1">
        <f t="array" ref="BB564">IF(AM564="","",IF(AQ564&lt;&gt;"","",IF(SUMPRODUCT(--(BM27:BM1509=BB26),--(BL27:BL1509&lt;&gt;""),--ISNUMBER(SEARCH(" "&amp;BL27:BL1509&amp;" ",AP564)))&gt;0,BB26,"")))</f>
        <v/>
      </c>
      <c r="BC564" s="964" t="str" cm="1">
        <f t="array" ref="BC564">IF(AM564="","",IF(AQ564&lt;&gt;"","",IF(SUMPRODUCT(--(BM27:BM1509=BC26),--(BL27:BL1509&lt;&gt;""),--ISNUMBER(SEARCH(" "&amp;BL27:BL1509&amp;" ",AP564)))&gt;0,BC26,"")))</f>
        <v/>
      </c>
      <c r="BD564" s="964" t="str" cm="1">
        <f t="array" ref="BD564">IF(AM564="","",IF(AQ564&lt;&gt;"","",IF(SUMPRODUCT(--(BM27:BM1509=BD26),--(BL27:BL1509&lt;&gt;""),--ISNUMBER(SEARCH(" "&amp;BL27:BL1509&amp;" ",AP564)))&gt;0,BD26,"")))</f>
        <v/>
      </c>
      <c r="BE564" s="964" t="str" cm="1">
        <f t="array" ref="BE564">IF(AM564="","",IF(AQ564&lt;&gt;"","",IF(SUMPRODUCT(--(BM27:BM1509=BE26),--(BL27:BL1509&lt;&gt;""),--ISNUMBER(SEARCH(" "&amp;BL27:BL1509&amp;" ",AP564)))&gt;0,BE26,"")))</f>
        <v/>
      </c>
      <c r="BF564" s="964" t="str" cm="1">
        <f t="array" ref="BF564">IF(AM564="","",IF(AQ564&lt;&gt;"","",IF(SUMPRODUCT(--(BM27:BM1509=BF26),--(BL27:BL1509&lt;&gt;""),--ISNUMBER(SEARCH(" "&amp;BL27:BL1509&amp;" ",AP564)))&gt;0,BF26,"")))</f>
        <v/>
      </c>
      <c r="BG564" s="964" t="str" cm="1">
        <f t="array" ref="BG564">IF(AM564="","",IF(AQ564&lt;&gt;"","",IF(SUMPRODUCT(--(BM27:BM1509=BG26),--(BL27:BL1509&lt;&gt;""),--ISNUMBER(SEARCH(" "&amp;BL27:BL1509&amp;" ",AP564)))&gt;0,BG26,"")))</f>
        <v/>
      </c>
      <c r="BH564" s="964" t="str" cm="1">
        <f t="array" ref="BH564">IF(AM564="","",IF(AQ564&lt;&gt;"","",IF(SUMPRODUCT(--(BM27:BM1509=BH26),--(BL27:BL1509&lt;&gt;""),--ISNUMBER(SEARCH(" "&amp;BL27:BL1509&amp;" ",AP564)))&gt;0,BH26,"")))</f>
        <v/>
      </c>
      <c r="BI564" s="964" t="str" cm="1">
        <f t="array" ref="BI564">IF(AM564="","",IF(AQ564&lt;&gt;"","",IF(SUMPRODUCT(--(BM27:BM1509=BI26),--(BL27:BL1509&lt;&gt;""),--ISNUMBER(SEARCH(" "&amp;BL27:BL1509&amp;" ",AP564)))&gt;0,BI26,"")))</f>
        <v/>
      </c>
      <c r="BJ564" s="964" t="str" cm="1">
        <f t="array" ref="BJ564">IF(AM564="","",IF(AS564&lt;&gt;"",BJ26,IF(AR564&lt;&gt;"","",IF(AQ564&lt;&gt;"","",IF(SUMPRODUCT(--(BM27:BM1509=BJ26),--(BL27:BL1509&lt;&gt;""),--ISNUMBER(SEARCH(" "&amp;BL27:BL1509&amp;" ",AP564)))&gt;0,BJ26,"")))))</f>
        <v/>
      </c>
      <c r="BL564" s="964" t="s">
        <v>2281</v>
      </c>
      <c r="BM564" s="964" t="s">
        <v>1597</v>
      </c>
      <c r="CM564" s="49">
        <v>1</v>
      </c>
    </row>
    <row r="565" spans="4:91" ht="30" customHeight="1">
      <c r="D565" s="674"/>
      <c r="E565" s="680"/>
      <c r="F565" s="681"/>
      <c r="G565" s="680"/>
      <c r="H565" s="682"/>
      <c r="I565" s="891"/>
      <c r="J565" s="892"/>
      <c r="K565" s="745"/>
      <c r="L565" s="893"/>
      <c r="M565" s="894"/>
      <c r="N565" s="895"/>
      <c r="O565" s="896"/>
      <c r="P565" s="137"/>
      <c r="Q565" s="897"/>
      <c r="R565" s="751"/>
      <c r="S565" s="898"/>
      <c r="T565" s="753"/>
      <c r="U565" s="899"/>
      <c r="V565" s="900"/>
      <c r="W565" s="756"/>
      <c r="X565" s="764"/>
      <c r="AB565" s="65"/>
      <c r="AC565" s="984" t="str">
        <f t="shared" si="111"/>
        <v/>
      </c>
      <c r="AD565" s="982"/>
      <c r="AF565" s="963" t="str">
        <f>IF(AG565="","",COUNTIF(AG27:AG565,"&lt;&gt;"))</f>
        <v/>
      </c>
      <c r="AG565" s="958" t="str" cm="1">
        <f t="array" ref="AG565">IF(AK565="","",IF(LEN(AK565)&lt;=MAX(10,AF22),AK565,IFERROR(LEFT(AK565,LOOKUP(2,1/(MID(AK565,ROW(10:509),1)=" ")/(ROW(10:509)&lt;=MAX(10,AF22)),ROW(10:509))-1),LEFT(AK565,MAX(10,AF22)))))</f>
        <v/>
      </c>
      <c r="AH565" s="963" t="str">
        <f t="shared" si="112"/>
        <v/>
      </c>
      <c r="AI565" s="963" t="str">
        <f t="shared" si="113"/>
        <v/>
      </c>
      <c r="AJ565" s="964" t="str">
        <f>IF(AL564&lt;&gt;"",AJ564,IF(AJ564&lt;MAX(Z27:Z326),AJ564+1,""))</f>
        <v/>
      </c>
      <c r="AK565" s="965" t="str">
        <f>IF(AJ565="","",IF(AL564&lt;&gt;"",AL564,INDEX(AD27:AD326,MATCH(AJ565,Z27:Z326,0))))</f>
        <v/>
      </c>
      <c r="AL565" s="965" t="str">
        <f t="shared" si="114"/>
        <v/>
      </c>
      <c r="AM565" s="966" t="str">
        <f t="shared" si="115"/>
        <v/>
      </c>
      <c r="AN565" s="967" t="str">
        <f t="shared" si="116"/>
        <v/>
      </c>
      <c r="AO565" s="967" t="str">
        <f t="shared" si="117"/>
        <v/>
      </c>
      <c r="AP565" s="966" t="str">
        <f t="shared" si="118"/>
        <v/>
      </c>
      <c r="AQ565" s="967" t="str">
        <f>IF(AM565="","",IF(COUNTIF(BO27:BO309,TRIM(AP565))&gt;0,"EXCLUSION EXACTE",""))</f>
        <v/>
      </c>
      <c r="AR565" s="967" t="str" cm="1">
        <f t="array" ref="AR565">IF(AM565="","",IF(SUMPRODUCT(--(BO27:BO309&lt;&gt;""),--ISNUMBER(SEARCH(" "&amp;BO27:BO309&amp;" ",AP565)))&gt;0,"BLOQUE MOLLUSQUES",""))</f>
        <v/>
      </c>
      <c r="AS565" s="967" t="str" cm="1">
        <f t="array" ref="AS565">IF(AM565="","",IF(SUMPRODUCT(--(BS27:BS309&lt;&gt;""),--ISNUMBER(SEARCH(" "&amp;BS27:BS309&amp;" ",AP565)))&gt;0,"FORCE MOLLUSQUES",""))</f>
        <v/>
      </c>
      <c r="AT565" s="966" t="str">
        <f t="shared" si="119"/>
        <v/>
      </c>
      <c r="AU565" s="966" t="str">
        <f t="shared" si="121"/>
        <v/>
      </c>
      <c r="AV565" s="967" t="str">
        <f t="shared" si="120"/>
        <v/>
      </c>
      <c r="AW565" s="967" t="str" cm="1">
        <f t="array" ref="AW565">IF(AM565="","",IF(AQ565&lt;&gt;"","",IF(SUMPRODUCT(--(BM27:BM1509=AW26),--(BL27:BL1509&lt;&gt;""),--ISNUMBER(SEARCH(" "&amp;BL27:BL1509&amp;" ",AP565)))&gt;0,AW26,"")))</f>
        <v/>
      </c>
      <c r="AX565" s="967" t="str" cm="1">
        <f t="array" ref="AX565">IF(AM565="","",IF(AQ565&lt;&gt;"","",IF(SUMPRODUCT(--(BM27:BM1509=AX26),--(BL27:BL1509&lt;&gt;""),--ISNUMBER(SEARCH(" "&amp;BL27:BL1509&amp;" ",AP565)))&gt;0,AX26,"")))</f>
        <v/>
      </c>
      <c r="AY565" s="967" t="str" cm="1">
        <f t="array" ref="AY565">IF(AM565="","",IF(AQ565&lt;&gt;"","",IF(SUMPRODUCT(--(BM27:BM1509=AY26),--(BL27:BL1509&lt;&gt;""),--ISNUMBER(SEARCH(" "&amp;BL27:BL1509&amp;" ",AP565)))&gt;0,AY26,"")))</f>
        <v/>
      </c>
      <c r="AZ565" s="967" t="str" cm="1">
        <f t="array" ref="AZ565">IF(AM565="","",IF(AQ565&lt;&gt;"","",IF(SUMPRODUCT(--(BM27:BM1509=AZ26),--(BL27:BL1509&lt;&gt;""),--ISNUMBER(SEARCH(" "&amp;BL27:BL1509&amp;" ",AP565)))&gt;0,AZ26,"")))</f>
        <v/>
      </c>
      <c r="BA565" s="967" t="str" cm="1">
        <f t="array" ref="BA565">IF(AM565="","",IF(AQ565&lt;&gt;"","",IF(SUMPRODUCT(--(BM27:BM1509=BA26),--(BL27:BL1509&lt;&gt;""),--ISNUMBER(SEARCH(" "&amp;BL27:BL1509&amp;" ",AP565)))&gt;0,BA26,"")))</f>
        <v/>
      </c>
      <c r="BB565" s="967" t="str" cm="1">
        <f t="array" ref="BB565">IF(AM565="","",IF(AQ565&lt;&gt;"","",IF(SUMPRODUCT(--(BM27:BM1509=BB26),--(BL27:BL1509&lt;&gt;""),--ISNUMBER(SEARCH(" "&amp;BL27:BL1509&amp;" ",AP565)))&gt;0,BB26,"")))</f>
        <v/>
      </c>
      <c r="BC565" s="967" t="str" cm="1">
        <f t="array" ref="BC565">IF(AM565="","",IF(AQ565&lt;&gt;"","",IF(SUMPRODUCT(--(BM27:BM1509=BC26),--(BL27:BL1509&lt;&gt;""),--ISNUMBER(SEARCH(" "&amp;BL27:BL1509&amp;" ",AP565)))&gt;0,BC26,"")))</f>
        <v/>
      </c>
      <c r="BD565" s="967" t="str" cm="1">
        <f t="array" ref="BD565">IF(AM565="","",IF(AQ565&lt;&gt;"","",IF(SUMPRODUCT(--(BM27:BM1509=BD26),--(BL27:BL1509&lt;&gt;""),--ISNUMBER(SEARCH(" "&amp;BL27:BL1509&amp;" ",AP565)))&gt;0,BD26,"")))</f>
        <v/>
      </c>
      <c r="BE565" s="967" t="str" cm="1">
        <f t="array" ref="BE565">IF(AM565="","",IF(AQ565&lt;&gt;"","",IF(SUMPRODUCT(--(BM27:BM1509=BE26),--(BL27:BL1509&lt;&gt;""),--ISNUMBER(SEARCH(" "&amp;BL27:BL1509&amp;" ",AP565)))&gt;0,BE26,"")))</f>
        <v/>
      </c>
      <c r="BF565" s="967" t="str" cm="1">
        <f t="array" ref="BF565">IF(AM565="","",IF(AQ565&lt;&gt;"","",IF(SUMPRODUCT(--(BM27:BM1509=BF26),--(BL27:BL1509&lt;&gt;""),--ISNUMBER(SEARCH(" "&amp;BL27:BL1509&amp;" ",AP565)))&gt;0,BF26,"")))</f>
        <v/>
      </c>
      <c r="BG565" s="967" t="str" cm="1">
        <f t="array" ref="BG565">IF(AM565="","",IF(AQ565&lt;&gt;"","",IF(SUMPRODUCT(--(BM27:BM1509=BG26),--(BL27:BL1509&lt;&gt;""),--ISNUMBER(SEARCH(" "&amp;BL27:BL1509&amp;" ",AP565)))&gt;0,BG26,"")))</f>
        <v/>
      </c>
      <c r="BH565" s="967" t="str" cm="1">
        <f t="array" ref="BH565">IF(AM565="","",IF(AQ565&lt;&gt;"","",IF(SUMPRODUCT(--(BM27:BM1509=BH26),--(BL27:BL1509&lt;&gt;""),--ISNUMBER(SEARCH(" "&amp;BL27:BL1509&amp;" ",AP565)))&gt;0,BH26,"")))</f>
        <v/>
      </c>
      <c r="BI565" s="967" t="str" cm="1">
        <f t="array" ref="BI565">IF(AM565="","",IF(AQ565&lt;&gt;"","",IF(SUMPRODUCT(--(BM27:BM1509=BI26),--(BL27:BL1509&lt;&gt;""),--ISNUMBER(SEARCH(" "&amp;BL27:BL1509&amp;" ",AP565)))&gt;0,BI26,"")))</f>
        <v/>
      </c>
      <c r="BJ565" s="967" t="str" cm="1">
        <f t="array" ref="BJ565">IF(AM565="","",IF(AS565&lt;&gt;"",BJ26,IF(AR565&lt;&gt;"","",IF(AQ565&lt;&gt;"","",IF(SUMPRODUCT(--(BM27:BM1509=BJ26),--(BL27:BL1509&lt;&gt;""),--ISNUMBER(SEARCH(" "&amp;BL27:BL1509&amp;" ",AP565)))&gt;0,BJ26,"")))))</f>
        <v/>
      </c>
      <c r="BL565" s="968" t="s">
        <v>2282</v>
      </c>
      <c r="BM565" s="968" t="s">
        <v>1597</v>
      </c>
      <c r="CM565" s="49">
        <v>1</v>
      </c>
    </row>
    <row r="566" spans="4:91" ht="30" customHeight="1">
      <c r="D566" s="674"/>
      <c r="E566" s="680"/>
      <c r="F566" s="681"/>
      <c r="G566" s="680"/>
      <c r="H566" s="682"/>
      <c r="I566" s="891"/>
      <c r="J566" s="892"/>
      <c r="K566" s="745"/>
      <c r="L566" s="893"/>
      <c r="M566" s="894"/>
      <c r="N566" s="895"/>
      <c r="O566" s="896"/>
      <c r="P566" s="137"/>
      <c r="Q566" s="897"/>
      <c r="R566" s="751"/>
      <c r="S566" s="898"/>
      <c r="T566" s="753"/>
      <c r="U566" s="899"/>
      <c r="V566" s="900"/>
      <c r="W566" s="756"/>
      <c r="X566" s="764"/>
      <c r="AB566" s="65"/>
      <c r="AC566" s="984" t="str">
        <f t="shared" si="111"/>
        <v/>
      </c>
      <c r="AD566" s="982"/>
      <c r="AF566" s="964" t="str">
        <f>IF(AG566="","",COUNTIF(AG27:AG566,"&lt;&gt;"))</f>
        <v/>
      </c>
      <c r="AG566" s="965" t="str" cm="1">
        <f t="array" ref="AG566">IF(AK566="","",IF(LEN(AK566)&lt;=MAX(10,AF22),AK566,IFERROR(LEFT(AK566,LOOKUP(2,1/(MID(AK566,ROW(10:509),1)=" ")/(ROW(10:509)&lt;=MAX(10,AF22)),ROW(10:509))-1),LEFT(AK566,MAX(10,AF22)))))</f>
        <v/>
      </c>
      <c r="AH566" s="964" t="str">
        <f t="shared" si="112"/>
        <v/>
      </c>
      <c r="AI566" s="964" t="str">
        <f t="shared" si="113"/>
        <v/>
      </c>
      <c r="AJ566" s="964" t="str">
        <f>IF(AL565&lt;&gt;"",AJ565,IF(AJ565&lt;MAX(Z27:Z326),AJ565+1,""))</f>
        <v/>
      </c>
      <c r="AK566" s="965" t="str">
        <f>IF(AJ566="","",IF(AL565&lt;&gt;"",AL565,INDEX(AD27:AD326,MATCH(AJ566,Z27:Z326,0))))</f>
        <v/>
      </c>
      <c r="AL566" s="965" t="str">
        <f t="shared" si="114"/>
        <v/>
      </c>
      <c r="AM566" s="965" t="str">
        <f t="shared" si="115"/>
        <v/>
      </c>
      <c r="AN566" s="964" t="str">
        <f t="shared" si="116"/>
        <v/>
      </c>
      <c r="AO566" s="964" t="str">
        <f t="shared" si="117"/>
        <v/>
      </c>
      <c r="AP566" s="965" t="str">
        <f t="shared" si="118"/>
        <v/>
      </c>
      <c r="AQ566" s="964" t="str">
        <f>IF(AM566="","",IF(COUNTIF(BO27:BO309,TRIM(AP566))&gt;0,"EXCLUSION EXACTE",""))</f>
        <v/>
      </c>
      <c r="AR566" s="964" t="str" cm="1">
        <f t="array" ref="AR566">IF(AM566="","",IF(SUMPRODUCT(--(BO27:BO309&lt;&gt;""),--ISNUMBER(SEARCH(" "&amp;BO27:BO309&amp;" ",AP566)))&gt;0,"BLOQUE MOLLUSQUES",""))</f>
        <v/>
      </c>
      <c r="AS566" s="964" t="str" cm="1">
        <f t="array" ref="AS566">IF(AM566="","",IF(SUMPRODUCT(--(BS27:BS309&lt;&gt;""),--ISNUMBER(SEARCH(" "&amp;BS27:BS309&amp;" ",AP566)))&gt;0,"FORCE MOLLUSQUES",""))</f>
        <v/>
      </c>
      <c r="AT566" s="965" t="str">
        <f t="shared" si="119"/>
        <v/>
      </c>
      <c r="AU566" s="965" t="str">
        <f t="shared" si="121"/>
        <v/>
      </c>
      <c r="AV566" s="964" t="str">
        <f t="shared" si="120"/>
        <v/>
      </c>
      <c r="AW566" s="964" t="str" cm="1">
        <f t="array" ref="AW566">IF(AM566="","",IF(AQ566&lt;&gt;"","",IF(SUMPRODUCT(--(BM27:BM1509=AW26),--(BL27:BL1509&lt;&gt;""),--ISNUMBER(SEARCH(" "&amp;BL27:BL1509&amp;" ",AP566)))&gt;0,AW26,"")))</f>
        <v/>
      </c>
      <c r="AX566" s="964" t="str" cm="1">
        <f t="array" ref="AX566">IF(AM566="","",IF(AQ566&lt;&gt;"","",IF(SUMPRODUCT(--(BM27:BM1509=AX26),--(BL27:BL1509&lt;&gt;""),--ISNUMBER(SEARCH(" "&amp;BL27:BL1509&amp;" ",AP566)))&gt;0,AX26,"")))</f>
        <v/>
      </c>
      <c r="AY566" s="964" t="str" cm="1">
        <f t="array" ref="AY566">IF(AM566="","",IF(AQ566&lt;&gt;"","",IF(SUMPRODUCT(--(BM27:BM1509=AY26),--(BL27:BL1509&lt;&gt;""),--ISNUMBER(SEARCH(" "&amp;BL27:BL1509&amp;" ",AP566)))&gt;0,AY26,"")))</f>
        <v/>
      </c>
      <c r="AZ566" s="964" t="str" cm="1">
        <f t="array" ref="AZ566">IF(AM566="","",IF(AQ566&lt;&gt;"","",IF(SUMPRODUCT(--(BM27:BM1509=AZ26),--(BL27:BL1509&lt;&gt;""),--ISNUMBER(SEARCH(" "&amp;BL27:BL1509&amp;" ",AP566)))&gt;0,AZ26,"")))</f>
        <v/>
      </c>
      <c r="BA566" s="964" t="str" cm="1">
        <f t="array" ref="BA566">IF(AM566="","",IF(AQ566&lt;&gt;"","",IF(SUMPRODUCT(--(BM27:BM1509=BA26),--(BL27:BL1509&lt;&gt;""),--ISNUMBER(SEARCH(" "&amp;BL27:BL1509&amp;" ",AP566)))&gt;0,BA26,"")))</f>
        <v/>
      </c>
      <c r="BB566" s="964" t="str" cm="1">
        <f t="array" ref="BB566">IF(AM566="","",IF(AQ566&lt;&gt;"","",IF(SUMPRODUCT(--(BM27:BM1509=BB26),--(BL27:BL1509&lt;&gt;""),--ISNUMBER(SEARCH(" "&amp;BL27:BL1509&amp;" ",AP566)))&gt;0,BB26,"")))</f>
        <v/>
      </c>
      <c r="BC566" s="964" t="str" cm="1">
        <f t="array" ref="BC566">IF(AM566="","",IF(AQ566&lt;&gt;"","",IF(SUMPRODUCT(--(BM27:BM1509=BC26),--(BL27:BL1509&lt;&gt;""),--ISNUMBER(SEARCH(" "&amp;BL27:BL1509&amp;" ",AP566)))&gt;0,BC26,"")))</f>
        <v/>
      </c>
      <c r="BD566" s="964" t="str" cm="1">
        <f t="array" ref="BD566">IF(AM566="","",IF(AQ566&lt;&gt;"","",IF(SUMPRODUCT(--(BM27:BM1509=BD26),--(BL27:BL1509&lt;&gt;""),--ISNUMBER(SEARCH(" "&amp;BL27:BL1509&amp;" ",AP566)))&gt;0,BD26,"")))</f>
        <v/>
      </c>
      <c r="BE566" s="964" t="str" cm="1">
        <f t="array" ref="BE566">IF(AM566="","",IF(AQ566&lt;&gt;"","",IF(SUMPRODUCT(--(BM27:BM1509=BE26),--(BL27:BL1509&lt;&gt;""),--ISNUMBER(SEARCH(" "&amp;BL27:BL1509&amp;" ",AP566)))&gt;0,BE26,"")))</f>
        <v/>
      </c>
      <c r="BF566" s="964" t="str" cm="1">
        <f t="array" ref="BF566">IF(AM566="","",IF(AQ566&lt;&gt;"","",IF(SUMPRODUCT(--(BM27:BM1509=BF26),--(BL27:BL1509&lt;&gt;""),--ISNUMBER(SEARCH(" "&amp;BL27:BL1509&amp;" ",AP566)))&gt;0,BF26,"")))</f>
        <v/>
      </c>
      <c r="BG566" s="964" t="str" cm="1">
        <f t="array" ref="BG566">IF(AM566="","",IF(AQ566&lt;&gt;"","",IF(SUMPRODUCT(--(BM27:BM1509=BG26),--(BL27:BL1509&lt;&gt;""),--ISNUMBER(SEARCH(" "&amp;BL27:BL1509&amp;" ",AP566)))&gt;0,BG26,"")))</f>
        <v/>
      </c>
      <c r="BH566" s="964" t="str" cm="1">
        <f t="array" ref="BH566">IF(AM566="","",IF(AQ566&lt;&gt;"","",IF(SUMPRODUCT(--(BM27:BM1509=BH26),--(BL27:BL1509&lt;&gt;""),--ISNUMBER(SEARCH(" "&amp;BL27:BL1509&amp;" ",AP566)))&gt;0,BH26,"")))</f>
        <v/>
      </c>
      <c r="BI566" s="964" t="str" cm="1">
        <f t="array" ref="BI566">IF(AM566="","",IF(AQ566&lt;&gt;"","",IF(SUMPRODUCT(--(BM27:BM1509=BI26),--(BL27:BL1509&lt;&gt;""),--ISNUMBER(SEARCH(" "&amp;BL27:BL1509&amp;" ",AP566)))&gt;0,BI26,"")))</f>
        <v/>
      </c>
      <c r="BJ566" s="964" t="str" cm="1">
        <f t="array" ref="BJ566">IF(AM566="","",IF(AS566&lt;&gt;"",BJ26,IF(AR566&lt;&gt;"","",IF(AQ566&lt;&gt;"","",IF(SUMPRODUCT(--(BM27:BM1509=BJ26),--(BL27:BL1509&lt;&gt;""),--ISNUMBER(SEARCH(" "&amp;BL27:BL1509&amp;" ",AP566)))&gt;0,BJ26,"")))))</f>
        <v/>
      </c>
      <c r="BL566" s="964" t="s">
        <v>580</v>
      </c>
      <c r="BM566" s="964" t="s">
        <v>1597</v>
      </c>
      <c r="CM566" s="49">
        <v>1</v>
      </c>
    </row>
    <row r="567" spans="4:91" ht="30" customHeight="1">
      <c r="D567" s="674"/>
      <c r="E567" s="680"/>
      <c r="F567" s="681"/>
      <c r="G567" s="680"/>
      <c r="H567" s="682"/>
      <c r="I567" s="891"/>
      <c r="J567" s="892"/>
      <c r="K567" s="745"/>
      <c r="L567" s="893"/>
      <c r="M567" s="894"/>
      <c r="N567" s="895"/>
      <c r="O567" s="896"/>
      <c r="P567" s="137"/>
      <c r="Q567" s="897"/>
      <c r="R567" s="751"/>
      <c r="S567" s="898"/>
      <c r="T567" s="753"/>
      <c r="U567" s="899"/>
      <c r="V567" s="900"/>
      <c r="W567" s="756"/>
      <c r="X567" s="764"/>
      <c r="AB567" s="65"/>
      <c r="AC567" s="984" t="str">
        <f t="shared" si="111"/>
        <v/>
      </c>
      <c r="AD567" s="982"/>
      <c r="AF567" s="963" t="str">
        <f>IF(AG567="","",COUNTIF(AG27:AG567,"&lt;&gt;"))</f>
        <v/>
      </c>
      <c r="AG567" s="958" t="str" cm="1">
        <f t="array" ref="AG567">IF(AK567="","",IF(LEN(AK567)&lt;=MAX(10,AF22),AK567,IFERROR(LEFT(AK567,LOOKUP(2,1/(MID(AK567,ROW(10:509),1)=" ")/(ROW(10:509)&lt;=MAX(10,AF22)),ROW(10:509))-1),LEFT(AK567,MAX(10,AF22)))))</f>
        <v/>
      </c>
      <c r="AH567" s="963" t="str">
        <f t="shared" si="112"/>
        <v/>
      </c>
      <c r="AI567" s="963" t="str">
        <f t="shared" si="113"/>
        <v/>
      </c>
      <c r="AJ567" s="964" t="str">
        <f>IF(AL566&lt;&gt;"",AJ566,IF(AJ566&lt;MAX(Z27:Z326),AJ566+1,""))</f>
        <v/>
      </c>
      <c r="AK567" s="965" t="str">
        <f>IF(AJ567="","",IF(AL566&lt;&gt;"",AL566,INDEX(AD27:AD326,MATCH(AJ567,Z27:Z326,0))))</f>
        <v/>
      </c>
      <c r="AL567" s="965" t="str">
        <f t="shared" si="114"/>
        <v/>
      </c>
      <c r="AM567" s="966" t="str">
        <f t="shared" si="115"/>
        <v/>
      </c>
      <c r="AN567" s="967" t="str">
        <f t="shared" si="116"/>
        <v/>
      </c>
      <c r="AO567" s="967" t="str">
        <f t="shared" si="117"/>
        <v/>
      </c>
      <c r="AP567" s="966" t="str">
        <f t="shared" si="118"/>
        <v/>
      </c>
      <c r="AQ567" s="967" t="str">
        <f>IF(AM567="","",IF(COUNTIF(BO27:BO309,TRIM(AP567))&gt;0,"EXCLUSION EXACTE",""))</f>
        <v/>
      </c>
      <c r="AR567" s="967" t="str" cm="1">
        <f t="array" ref="AR567">IF(AM567="","",IF(SUMPRODUCT(--(BO27:BO309&lt;&gt;""),--ISNUMBER(SEARCH(" "&amp;BO27:BO309&amp;" ",AP567)))&gt;0,"BLOQUE MOLLUSQUES",""))</f>
        <v/>
      </c>
      <c r="AS567" s="967" t="str" cm="1">
        <f t="array" ref="AS567">IF(AM567="","",IF(SUMPRODUCT(--(BS27:BS309&lt;&gt;""),--ISNUMBER(SEARCH(" "&amp;BS27:BS309&amp;" ",AP567)))&gt;0,"FORCE MOLLUSQUES",""))</f>
        <v/>
      </c>
      <c r="AT567" s="966" t="str">
        <f t="shared" si="119"/>
        <v/>
      </c>
      <c r="AU567" s="966" t="str">
        <f t="shared" si="121"/>
        <v/>
      </c>
      <c r="AV567" s="967" t="str">
        <f t="shared" si="120"/>
        <v/>
      </c>
      <c r="AW567" s="967" t="str" cm="1">
        <f t="array" ref="AW567">IF(AM567="","",IF(AQ567&lt;&gt;"","",IF(SUMPRODUCT(--(BM27:BM1509=AW26),--(BL27:BL1509&lt;&gt;""),--ISNUMBER(SEARCH(" "&amp;BL27:BL1509&amp;" ",AP567)))&gt;0,AW26,"")))</f>
        <v/>
      </c>
      <c r="AX567" s="967" t="str" cm="1">
        <f t="array" ref="AX567">IF(AM567="","",IF(AQ567&lt;&gt;"","",IF(SUMPRODUCT(--(BM27:BM1509=AX26),--(BL27:BL1509&lt;&gt;""),--ISNUMBER(SEARCH(" "&amp;BL27:BL1509&amp;" ",AP567)))&gt;0,AX26,"")))</f>
        <v/>
      </c>
      <c r="AY567" s="967" t="str" cm="1">
        <f t="array" ref="AY567">IF(AM567="","",IF(AQ567&lt;&gt;"","",IF(SUMPRODUCT(--(BM27:BM1509=AY26),--(BL27:BL1509&lt;&gt;""),--ISNUMBER(SEARCH(" "&amp;BL27:BL1509&amp;" ",AP567)))&gt;0,AY26,"")))</f>
        <v/>
      </c>
      <c r="AZ567" s="967" t="str" cm="1">
        <f t="array" ref="AZ567">IF(AM567="","",IF(AQ567&lt;&gt;"","",IF(SUMPRODUCT(--(BM27:BM1509=AZ26),--(BL27:BL1509&lt;&gt;""),--ISNUMBER(SEARCH(" "&amp;BL27:BL1509&amp;" ",AP567)))&gt;0,AZ26,"")))</f>
        <v/>
      </c>
      <c r="BA567" s="967" t="str" cm="1">
        <f t="array" ref="BA567">IF(AM567="","",IF(AQ567&lt;&gt;"","",IF(SUMPRODUCT(--(BM27:BM1509=BA26),--(BL27:BL1509&lt;&gt;""),--ISNUMBER(SEARCH(" "&amp;BL27:BL1509&amp;" ",AP567)))&gt;0,BA26,"")))</f>
        <v/>
      </c>
      <c r="BB567" s="967" t="str" cm="1">
        <f t="array" ref="BB567">IF(AM567="","",IF(AQ567&lt;&gt;"","",IF(SUMPRODUCT(--(BM27:BM1509=BB26),--(BL27:BL1509&lt;&gt;""),--ISNUMBER(SEARCH(" "&amp;BL27:BL1509&amp;" ",AP567)))&gt;0,BB26,"")))</f>
        <v/>
      </c>
      <c r="BC567" s="967" t="str" cm="1">
        <f t="array" ref="BC567">IF(AM567="","",IF(AQ567&lt;&gt;"","",IF(SUMPRODUCT(--(BM27:BM1509=BC26),--(BL27:BL1509&lt;&gt;""),--ISNUMBER(SEARCH(" "&amp;BL27:BL1509&amp;" ",AP567)))&gt;0,BC26,"")))</f>
        <v/>
      </c>
      <c r="BD567" s="967" t="str" cm="1">
        <f t="array" ref="BD567">IF(AM567="","",IF(AQ567&lt;&gt;"","",IF(SUMPRODUCT(--(BM27:BM1509=BD26),--(BL27:BL1509&lt;&gt;""),--ISNUMBER(SEARCH(" "&amp;BL27:BL1509&amp;" ",AP567)))&gt;0,BD26,"")))</f>
        <v/>
      </c>
      <c r="BE567" s="967" t="str" cm="1">
        <f t="array" ref="BE567">IF(AM567="","",IF(AQ567&lt;&gt;"","",IF(SUMPRODUCT(--(BM27:BM1509=BE26),--(BL27:BL1509&lt;&gt;""),--ISNUMBER(SEARCH(" "&amp;BL27:BL1509&amp;" ",AP567)))&gt;0,BE26,"")))</f>
        <v/>
      </c>
      <c r="BF567" s="967" t="str" cm="1">
        <f t="array" ref="BF567">IF(AM567="","",IF(AQ567&lt;&gt;"","",IF(SUMPRODUCT(--(BM27:BM1509=BF26),--(BL27:BL1509&lt;&gt;""),--ISNUMBER(SEARCH(" "&amp;BL27:BL1509&amp;" ",AP567)))&gt;0,BF26,"")))</f>
        <v/>
      </c>
      <c r="BG567" s="967" t="str" cm="1">
        <f t="array" ref="BG567">IF(AM567="","",IF(AQ567&lt;&gt;"","",IF(SUMPRODUCT(--(BM27:BM1509=BG26),--(BL27:BL1509&lt;&gt;""),--ISNUMBER(SEARCH(" "&amp;BL27:BL1509&amp;" ",AP567)))&gt;0,BG26,"")))</f>
        <v/>
      </c>
      <c r="BH567" s="967" t="str" cm="1">
        <f t="array" ref="BH567">IF(AM567="","",IF(AQ567&lt;&gt;"","",IF(SUMPRODUCT(--(BM27:BM1509=BH26),--(BL27:BL1509&lt;&gt;""),--ISNUMBER(SEARCH(" "&amp;BL27:BL1509&amp;" ",AP567)))&gt;0,BH26,"")))</f>
        <v/>
      </c>
      <c r="BI567" s="967" t="str" cm="1">
        <f t="array" ref="BI567">IF(AM567="","",IF(AQ567&lt;&gt;"","",IF(SUMPRODUCT(--(BM27:BM1509=BI26),--(BL27:BL1509&lt;&gt;""),--ISNUMBER(SEARCH(" "&amp;BL27:BL1509&amp;" ",AP567)))&gt;0,BI26,"")))</f>
        <v/>
      </c>
      <c r="BJ567" s="967" t="str" cm="1">
        <f t="array" ref="BJ567">IF(AM567="","",IF(AS567&lt;&gt;"",BJ26,IF(AR567&lt;&gt;"","",IF(AQ567&lt;&gt;"","",IF(SUMPRODUCT(--(BM27:BM1509=BJ26),--(BL27:BL1509&lt;&gt;""),--ISNUMBER(SEARCH(" "&amp;BL27:BL1509&amp;" ",AP567)))&gt;0,BJ26,"")))))</f>
        <v/>
      </c>
      <c r="BL567" s="968" t="s">
        <v>2283</v>
      </c>
      <c r="BM567" s="968" t="s">
        <v>1597</v>
      </c>
      <c r="CM567" s="49">
        <v>1</v>
      </c>
    </row>
    <row r="568" spans="4:91" ht="30" customHeight="1">
      <c r="D568" s="674"/>
      <c r="E568" s="680"/>
      <c r="F568" s="681"/>
      <c r="G568" s="680"/>
      <c r="H568" s="682"/>
      <c r="I568" s="891"/>
      <c r="J568" s="892"/>
      <c r="K568" s="745"/>
      <c r="L568" s="893"/>
      <c r="M568" s="894"/>
      <c r="N568" s="895"/>
      <c r="O568" s="896"/>
      <c r="P568" s="137"/>
      <c r="Q568" s="897"/>
      <c r="R568" s="751"/>
      <c r="S568" s="898"/>
      <c r="T568" s="753"/>
      <c r="U568" s="899"/>
      <c r="V568" s="900"/>
      <c r="W568" s="756"/>
      <c r="X568" s="764"/>
      <c r="AB568" s="65"/>
      <c r="AC568" s="984" t="str">
        <f t="shared" si="111"/>
        <v/>
      </c>
      <c r="AD568" s="982"/>
      <c r="AF568" s="964" t="str">
        <f>IF(AG568="","",COUNTIF(AG27:AG568,"&lt;&gt;"))</f>
        <v/>
      </c>
      <c r="AG568" s="965" t="str" cm="1">
        <f t="array" ref="AG568">IF(AK568="","",IF(LEN(AK568)&lt;=MAX(10,AF22),AK568,IFERROR(LEFT(AK568,LOOKUP(2,1/(MID(AK568,ROW(10:509),1)=" ")/(ROW(10:509)&lt;=MAX(10,AF22)),ROW(10:509))-1),LEFT(AK568,MAX(10,AF22)))))</f>
        <v/>
      </c>
      <c r="AH568" s="964" t="str">
        <f t="shared" si="112"/>
        <v/>
      </c>
      <c r="AI568" s="964" t="str">
        <f t="shared" si="113"/>
        <v/>
      </c>
      <c r="AJ568" s="964" t="str">
        <f>IF(AL567&lt;&gt;"",AJ567,IF(AJ567&lt;MAX(Z27:Z326),AJ567+1,""))</f>
        <v/>
      </c>
      <c r="AK568" s="965" t="str">
        <f>IF(AJ568="","",IF(AL567&lt;&gt;"",AL567,INDEX(AD27:AD326,MATCH(AJ568,Z27:Z326,0))))</f>
        <v/>
      </c>
      <c r="AL568" s="965" t="str">
        <f t="shared" si="114"/>
        <v/>
      </c>
      <c r="AM568" s="965" t="str">
        <f t="shared" si="115"/>
        <v/>
      </c>
      <c r="AN568" s="964" t="str">
        <f t="shared" si="116"/>
        <v/>
      </c>
      <c r="AO568" s="964" t="str">
        <f t="shared" si="117"/>
        <v/>
      </c>
      <c r="AP568" s="965" t="str">
        <f t="shared" si="118"/>
        <v/>
      </c>
      <c r="AQ568" s="964" t="str">
        <f>IF(AM568="","",IF(COUNTIF(BO27:BO309,TRIM(AP568))&gt;0,"EXCLUSION EXACTE",""))</f>
        <v/>
      </c>
      <c r="AR568" s="964" t="str" cm="1">
        <f t="array" ref="AR568">IF(AM568="","",IF(SUMPRODUCT(--(BO27:BO309&lt;&gt;""),--ISNUMBER(SEARCH(" "&amp;BO27:BO309&amp;" ",AP568)))&gt;0,"BLOQUE MOLLUSQUES",""))</f>
        <v/>
      </c>
      <c r="AS568" s="964" t="str" cm="1">
        <f t="array" ref="AS568">IF(AM568="","",IF(SUMPRODUCT(--(BS27:BS309&lt;&gt;""),--ISNUMBER(SEARCH(" "&amp;BS27:BS309&amp;" ",AP568)))&gt;0,"FORCE MOLLUSQUES",""))</f>
        <v/>
      </c>
      <c r="AT568" s="965" t="str">
        <f t="shared" si="119"/>
        <v/>
      </c>
      <c r="AU568" s="965" t="str">
        <f t="shared" si="121"/>
        <v/>
      </c>
      <c r="AV568" s="964" t="str">
        <f t="shared" si="120"/>
        <v/>
      </c>
      <c r="AW568" s="964" t="str" cm="1">
        <f t="array" ref="AW568">IF(AM568="","",IF(AQ568&lt;&gt;"","",IF(SUMPRODUCT(--(BM27:BM1509=AW26),--(BL27:BL1509&lt;&gt;""),--ISNUMBER(SEARCH(" "&amp;BL27:BL1509&amp;" ",AP568)))&gt;0,AW26,"")))</f>
        <v/>
      </c>
      <c r="AX568" s="964" t="str" cm="1">
        <f t="array" ref="AX568">IF(AM568="","",IF(AQ568&lt;&gt;"","",IF(SUMPRODUCT(--(BM27:BM1509=AX26),--(BL27:BL1509&lt;&gt;""),--ISNUMBER(SEARCH(" "&amp;BL27:BL1509&amp;" ",AP568)))&gt;0,AX26,"")))</f>
        <v/>
      </c>
      <c r="AY568" s="964" t="str" cm="1">
        <f t="array" ref="AY568">IF(AM568="","",IF(AQ568&lt;&gt;"","",IF(SUMPRODUCT(--(BM27:BM1509=AY26),--(BL27:BL1509&lt;&gt;""),--ISNUMBER(SEARCH(" "&amp;BL27:BL1509&amp;" ",AP568)))&gt;0,AY26,"")))</f>
        <v/>
      </c>
      <c r="AZ568" s="964" t="str" cm="1">
        <f t="array" ref="AZ568">IF(AM568="","",IF(AQ568&lt;&gt;"","",IF(SUMPRODUCT(--(BM27:BM1509=AZ26),--(BL27:BL1509&lt;&gt;""),--ISNUMBER(SEARCH(" "&amp;BL27:BL1509&amp;" ",AP568)))&gt;0,AZ26,"")))</f>
        <v/>
      </c>
      <c r="BA568" s="964" t="str" cm="1">
        <f t="array" ref="BA568">IF(AM568="","",IF(AQ568&lt;&gt;"","",IF(SUMPRODUCT(--(BM27:BM1509=BA26),--(BL27:BL1509&lt;&gt;""),--ISNUMBER(SEARCH(" "&amp;BL27:BL1509&amp;" ",AP568)))&gt;0,BA26,"")))</f>
        <v/>
      </c>
      <c r="BB568" s="964" t="str" cm="1">
        <f t="array" ref="BB568">IF(AM568="","",IF(AQ568&lt;&gt;"","",IF(SUMPRODUCT(--(BM27:BM1509=BB26),--(BL27:BL1509&lt;&gt;""),--ISNUMBER(SEARCH(" "&amp;BL27:BL1509&amp;" ",AP568)))&gt;0,BB26,"")))</f>
        <v/>
      </c>
      <c r="BC568" s="964" t="str" cm="1">
        <f t="array" ref="BC568">IF(AM568="","",IF(AQ568&lt;&gt;"","",IF(SUMPRODUCT(--(BM27:BM1509=BC26),--(BL27:BL1509&lt;&gt;""),--ISNUMBER(SEARCH(" "&amp;BL27:BL1509&amp;" ",AP568)))&gt;0,BC26,"")))</f>
        <v/>
      </c>
      <c r="BD568" s="964" t="str" cm="1">
        <f t="array" ref="BD568">IF(AM568="","",IF(AQ568&lt;&gt;"","",IF(SUMPRODUCT(--(BM27:BM1509=BD26),--(BL27:BL1509&lt;&gt;""),--ISNUMBER(SEARCH(" "&amp;BL27:BL1509&amp;" ",AP568)))&gt;0,BD26,"")))</f>
        <v/>
      </c>
      <c r="BE568" s="964" t="str" cm="1">
        <f t="array" ref="BE568">IF(AM568="","",IF(AQ568&lt;&gt;"","",IF(SUMPRODUCT(--(BM27:BM1509=BE26),--(BL27:BL1509&lt;&gt;""),--ISNUMBER(SEARCH(" "&amp;BL27:BL1509&amp;" ",AP568)))&gt;0,BE26,"")))</f>
        <v/>
      </c>
      <c r="BF568" s="964" t="str" cm="1">
        <f t="array" ref="BF568">IF(AM568="","",IF(AQ568&lt;&gt;"","",IF(SUMPRODUCT(--(BM27:BM1509=BF26),--(BL27:BL1509&lt;&gt;""),--ISNUMBER(SEARCH(" "&amp;BL27:BL1509&amp;" ",AP568)))&gt;0,BF26,"")))</f>
        <v/>
      </c>
      <c r="BG568" s="964" t="str" cm="1">
        <f t="array" ref="BG568">IF(AM568="","",IF(AQ568&lt;&gt;"","",IF(SUMPRODUCT(--(BM27:BM1509=BG26),--(BL27:BL1509&lt;&gt;""),--ISNUMBER(SEARCH(" "&amp;BL27:BL1509&amp;" ",AP568)))&gt;0,BG26,"")))</f>
        <v/>
      </c>
      <c r="BH568" s="964" t="str" cm="1">
        <f t="array" ref="BH568">IF(AM568="","",IF(AQ568&lt;&gt;"","",IF(SUMPRODUCT(--(BM27:BM1509=BH26),--(BL27:BL1509&lt;&gt;""),--ISNUMBER(SEARCH(" "&amp;BL27:BL1509&amp;" ",AP568)))&gt;0,BH26,"")))</f>
        <v/>
      </c>
      <c r="BI568" s="964" t="str" cm="1">
        <f t="array" ref="BI568">IF(AM568="","",IF(AQ568&lt;&gt;"","",IF(SUMPRODUCT(--(BM27:BM1509=BI26),--(BL27:BL1509&lt;&gt;""),--ISNUMBER(SEARCH(" "&amp;BL27:BL1509&amp;" ",AP568)))&gt;0,BI26,"")))</f>
        <v/>
      </c>
      <c r="BJ568" s="964" t="str" cm="1">
        <f t="array" ref="BJ568">IF(AM568="","",IF(AS568&lt;&gt;"",BJ26,IF(AR568&lt;&gt;"","",IF(AQ568&lt;&gt;"","",IF(SUMPRODUCT(--(BM27:BM1509=BJ26),--(BL27:BL1509&lt;&gt;""),--ISNUMBER(SEARCH(" "&amp;BL27:BL1509&amp;" ",AP568)))&gt;0,BJ26,"")))))</f>
        <v/>
      </c>
      <c r="BL568" s="964" t="s">
        <v>2284</v>
      </c>
      <c r="BM568" s="964" t="s">
        <v>1597</v>
      </c>
      <c r="CM568" s="49">
        <v>1</v>
      </c>
    </row>
    <row r="569" spans="4:91" ht="30" customHeight="1">
      <c r="D569" s="674"/>
      <c r="E569" s="680"/>
      <c r="F569" s="681"/>
      <c r="G569" s="680"/>
      <c r="H569" s="682"/>
      <c r="I569" s="891"/>
      <c r="J569" s="892"/>
      <c r="K569" s="745"/>
      <c r="L569" s="893"/>
      <c r="M569" s="894"/>
      <c r="N569" s="895"/>
      <c r="O569" s="896"/>
      <c r="P569" s="137"/>
      <c r="Q569" s="897"/>
      <c r="R569" s="751"/>
      <c r="S569" s="898"/>
      <c r="T569" s="753"/>
      <c r="U569" s="899"/>
      <c r="V569" s="900"/>
      <c r="W569" s="756"/>
      <c r="X569" s="764"/>
      <c r="AB569" s="65"/>
      <c r="AC569" s="984" t="str">
        <f t="shared" si="111"/>
        <v/>
      </c>
      <c r="AD569" s="982"/>
      <c r="AF569" s="963" t="str">
        <f>IF(AG569="","",COUNTIF(AG27:AG569,"&lt;&gt;"))</f>
        <v/>
      </c>
      <c r="AG569" s="958" t="str" cm="1">
        <f t="array" ref="AG569">IF(AK569="","",IF(LEN(AK569)&lt;=MAX(10,AF22),AK569,IFERROR(LEFT(AK569,LOOKUP(2,1/(MID(AK569,ROW(10:509),1)=" ")/(ROW(10:509)&lt;=MAX(10,AF22)),ROW(10:509))-1),LEFT(AK569,MAX(10,AF22)))))</f>
        <v/>
      </c>
      <c r="AH569" s="963" t="str">
        <f t="shared" si="112"/>
        <v/>
      </c>
      <c r="AI569" s="963" t="str">
        <f t="shared" si="113"/>
        <v/>
      </c>
      <c r="AJ569" s="964" t="str">
        <f>IF(AL568&lt;&gt;"",AJ568,IF(AJ568&lt;MAX(Z27:Z326),AJ568+1,""))</f>
        <v/>
      </c>
      <c r="AK569" s="965" t="str">
        <f>IF(AJ569="","",IF(AL568&lt;&gt;"",AL568,INDEX(AD27:AD326,MATCH(AJ569,Z27:Z326,0))))</f>
        <v/>
      </c>
      <c r="AL569" s="965" t="str">
        <f t="shared" si="114"/>
        <v/>
      </c>
      <c r="AM569" s="966" t="str">
        <f t="shared" si="115"/>
        <v/>
      </c>
      <c r="AN569" s="967" t="str">
        <f t="shared" si="116"/>
        <v/>
      </c>
      <c r="AO569" s="967" t="str">
        <f t="shared" si="117"/>
        <v/>
      </c>
      <c r="AP569" s="966" t="str">
        <f t="shared" si="118"/>
        <v/>
      </c>
      <c r="AQ569" s="967" t="str">
        <f>IF(AM569="","",IF(COUNTIF(BO27:BO309,TRIM(AP569))&gt;0,"EXCLUSION EXACTE",""))</f>
        <v/>
      </c>
      <c r="AR569" s="967" t="str" cm="1">
        <f t="array" ref="AR569">IF(AM569="","",IF(SUMPRODUCT(--(BO27:BO309&lt;&gt;""),--ISNUMBER(SEARCH(" "&amp;BO27:BO309&amp;" ",AP569)))&gt;0,"BLOQUE MOLLUSQUES",""))</f>
        <v/>
      </c>
      <c r="AS569" s="967" t="str" cm="1">
        <f t="array" ref="AS569">IF(AM569="","",IF(SUMPRODUCT(--(BS27:BS309&lt;&gt;""),--ISNUMBER(SEARCH(" "&amp;BS27:BS309&amp;" ",AP569)))&gt;0,"FORCE MOLLUSQUES",""))</f>
        <v/>
      </c>
      <c r="AT569" s="966" t="str">
        <f t="shared" si="119"/>
        <v/>
      </c>
      <c r="AU569" s="966" t="str">
        <f t="shared" si="121"/>
        <v/>
      </c>
      <c r="AV569" s="967" t="str">
        <f t="shared" si="120"/>
        <v/>
      </c>
      <c r="AW569" s="967" t="str" cm="1">
        <f t="array" ref="AW569">IF(AM569="","",IF(AQ569&lt;&gt;"","",IF(SUMPRODUCT(--(BM27:BM1509=AW26),--(BL27:BL1509&lt;&gt;""),--ISNUMBER(SEARCH(" "&amp;BL27:BL1509&amp;" ",AP569)))&gt;0,AW26,"")))</f>
        <v/>
      </c>
      <c r="AX569" s="967" t="str" cm="1">
        <f t="array" ref="AX569">IF(AM569="","",IF(AQ569&lt;&gt;"","",IF(SUMPRODUCT(--(BM27:BM1509=AX26),--(BL27:BL1509&lt;&gt;""),--ISNUMBER(SEARCH(" "&amp;BL27:BL1509&amp;" ",AP569)))&gt;0,AX26,"")))</f>
        <v/>
      </c>
      <c r="AY569" s="967" t="str" cm="1">
        <f t="array" ref="AY569">IF(AM569="","",IF(AQ569&lt;&gt;"","",IF(SUMPRODUCT(--(BM27:BM1509=AY26),--(BL27:BL1509&lt;&gt;""),--ISNUMBER(SEARCH(" "&amp;BL27:BL1509&amp;" ",AP569)))&gt;0,AY26,"")))</f>
        <v/>
      </c>
      <c r="AZ569" s="967" t="str" cm="1">
        <f t="array" ref="AZ569">IF(AM569="","",IF(AQ569&lt;&gt;"","",IF(SUMPRODUCT(--(BM27:BM1509=AZ26),--(BL27:BL1509&lt;&gt;""),--ISNUMBER(SEARCH(" "&amp;BL27:BL1509&amp;" ",AP569)))&gt;0,AZ26,"")))</f>
        <v/>
      </c>
      <c r="BA569" s="967" t="str" cm="1">
        <f t="array" ref="BA569">IF(AM569="","",IF(AQ569&lt;&gt;"","",IF(SUMPRODUCT(--(BM27:BM1509=BA26),--(BL27:BL1509&lt;&gt;""),--ISNUMBER(SEARCH(" "&amp;BL27:BL1509&amp;" ",AP569)))&gt;0,BA26,"")))</f>
        <v/>
      </c>
      <c r="BB569" s="967" t="str" cm="1">
        <f t="array" ref="BB569">IF(AM569="","",IF(AQ569&lt;&gt;"","",IF(SUMPRODUCT(--(BM27:BM1509=BB26),--(BL27:BL1509&lt;&gt;""),--ISNUMBER(SEARCH(" "&amp;BL27:BL1509&amp;" ",AP569)))&gt;0,BB26,"")))</f>
        <v/>
      </c>
      <c r="BC569" s="967" t="str" cm="1">
        <f t="array" ref="BC569">IF(AM569="","",IF(AQ569&lt;&gt;"","",IF(SUMPRODUCT(--(BM27:BM1509=BC26),--(BL27:BL1509&lt;&gt;""),--ISNUMBER(SEARCH(" "&amp;BL27:BL1509&amp;" ",AP569)))&gt;0,BC26,"")))</f>
        <v/>
      </c>
      <c r="BD569" s="967" t="str" cm="1">
        <f t="array" ref="BD569">IF(AM569="","",IF(AQ569&lt;&gt;"","",IF(SUMPRODUCT(--(BM27:BM1509=BD26),--(BL27:BL1509&lt;&gt;""),--ISNUMBER(SEARCH(" "&amp;BL27:BL1509&amp;" ",AP569)))&gt;0,BD26,"")))</f>
        <v/>
      </c>
      <c r="BE569" s="967" t="str" cm="1">
        <f t="array" ref="BE569">IF(AM569="","",IF(AQ569&lt;&gt;"","",IF(SUMPRODUCT(--(BM27:BM1509=BE26),--(BL27:BL1509&lt;&gt;""),--ISNUMBER(SEARCH(" "&amp;BL27:BL1509&amp;" ",AP569)))&gt;0,BE26,"")))</f>
        <v/>
      </c>
      <c r="BF569" s="967" t="str" cm="1">
        <f t="array" ref="BF569">IF(AM569="","",IF(AQ569&lt;&gt;"","",IF(SUMPRODUCT(--(BM27:BM1509=BF26),--(BL27:BL1509&lt;&gt;""),--ISNUMBER(SEARCH(" "&amp;BL27:BL1509&amp;" ",AP569)))&gt;0,BF26,"")))</f>
        <v/>
      </c>
      <c r="BG569" s="967" t="str" cm="1">
        <f t="array" ref="BG569">IF(AM569="","",IF(AQ569&lt;&gt;"","",IF(SUMPRODUCT(--(BM27:BM1509=BG26),--(BL27:BL1509&lt;&gt;""),--ISNUMBER(SEARCH(" "&amp;BL27:BL1509&amp;" ",AP569)))&gt;0,BG26,"")))</f>
        <v/>
      </c>
      <c r="BH569" s="967" t="str" cm="1">
        <f t="array" ref="BH569">IF(AM569="","",IF(AQ569&lt;&gt;"","",IF(SUMPRODUCT(--(BM27:BM1509=BH26),--(BL27:BL1509&lt;&gt;""),--ISNUMBER(SEARCH(" "&amp;BL27:BL1509&amp;" ",AP569)))&gt;0,BH26,"")))</f>
        <v/>
      </c>
      <c r="BI569" s="967" t="str" cm="1">
        <f t="array" ref="BI569">IF(AM569="","",IF(AQ569&lt;&gt;"","",IF(SUMPRODUCT(--(BM27:BM1509=BI26),--(BL27:BL1509&lt;&gt;""),--ISNUMBER(SEARCH(" "&amp;BL27:BL1509&amp;" ",AP569)))&gt;0,BI26,"")))</f>
        <v/>
      </c>
      <c r="BJ569" s="967" t="str" cm="1">
        <f t="array" ref="BJ569">IF(AM569="","",IF(AS569&lt;&gt;"",BJ26,IF(AR569&lt;&gt;"","",IF(AQ569&lt;&gt;"","",IF(SUMPRODUCT(--(BM27:BM1509=BJ26),--(BL27:BL1509&lt;&gt;""),--ISNUMBER(SEARCH(" "&amp;BL27:BL1509&amp;" ",AP569)))&gt;0,BJ26,"")))))</f>
        <v/>
      </c>
      <c r="BL569" s="968" t="s">
        <v>2285</v>
      </c>
      <c r="BM569" s="968" t="s">
        <v>1597</v>
      </c>
      <c r="CM569" s="49">
        <v>1</v>
      </c>
    </row>
    <row r="570" spans="4:91" ht="30" customHeight="1">
      <c r="D570" s="674"/>
      <c r="E570" s="680"/>
      <c r="F570" s="681"/>
      <c r="G570" s="680"/>
      <c r="H570" s="682"/>
      <c r="I570" s="891"/>
      <c r="J570" s="892"/>
      <c r="K570" s="745"/>
      <c r="L570" s="893"/>
      <c r="M570" s="894"/>
      <c r="N570" s="895"/>
      <c r="O570" s="896"/>
      <c r="P570" s="137"/>
      <c r="Q570" s="897"/>
      <c r="R570" s="751"/>
      <c r="S570" s="898"/>
      <c r="T570" s="753"/>
      <c r="U570" s="899"/>
      <c r="V570" s="900"/>
      <c r="W570" s="756"/>
      <c r="X570" s="764"/>
      <c r="AB570" s="65"/>
      <c r="AC570" s="984" t="str">
        <f t="shared" si="111"/>
        <v/>
      </c>
      <c r="AD570" s="982"/>
      <c r="AF570" s="964" t="str">
        <f>IF(AG570="","",COUNTIF(AG27:AG570,"&lt;&gt;"))</f>
        <v/>
      </c>
      <c r="AG570" s="965" t="str" cm="1">
        <f t="array" ref="AG570">IF(AK570="","",IF(LEN(AK570)&lt;=MAX(10,AF22),AK570,IFERROR(LEFT(AK570,LOOKUP(2,1/(MID(AK570,ROW(10:509),1)=" ")/(ROW(10:509)&lt;=MAX(10,AF22)),ROW(10:509))-1),LEFT(AK570,MAX(10,AF22)))))</f>
        <v/>
      </c>
      <c r="AH570" s="964" t="str">
        <f t="shared" si="112"/>
        <v/>
      </c>
      <c r="AI570" s="964" t="str">
        <f t="shared" si="113"/>
        <v/>
      </c>
      <c r="AJ570" s="964" t="str">
        <f>IF(AL569&lt;&gt;"",AJ569,IF(AJ569&lt;MAX(Z27:Z326),AJ569+1,""))</f>
        <v/>
      </c>
      <c r="AK570" s="965" t="str">
        <f>IF(AJ570="","",IF(AL569&lt;&gt;"",AL569,INDEX(AD27:AD326,MATCH(AJ570,Z27:Z326,0))))</f>
        <v/>
      </c>
      <c r="AL570" s="965" t="str">
        <f t="shared" si="114"/>
        <v/>
      </c>
      <c r="AM570" s="965" t="str">
        <f t="shared" si="115"/>
        <v/>
      </c>
      <c r="AN570" s="964" t="str">
        <f t="shared" si="116"/>
        <v/>
      </c>
      <c r="AO570" s="964" t="str">
        <f t="shared" si="117"/>
        <v/>
      </c>
      <c r="AP570" s="965" t="str">
        <f t="shared" si="118"/>
        <v/>
      </c>
      <c r="AQ570" s="964" t="str">
        <f>IF(AM570="","",IF(COUNTIF(BO27:BO309,TRIM(AP570))&gt;0,"EXCLUSION EXACTE",""))</f>
        <v/>
      </c>
      <c r="AR570" s="964" t="str" cm="1">
        <f t="array" ref="AR570">IF(AM570="","",IF(SUMPRODUCT(--(BO27:BO309&lt;&gt;""),--ISNUMBER(SEARCH(" "&amp;BO27:BO309&amp;" ",AP570)))&gt;0,"BLOQUE MOLLUSQUES",""))</f>
        <v/>
      </c>
      <c r="AS570" s="964" t="str" cm="1">
        <f t="array" ref="AS570">IF(AM570="","",IF(SUMPRODUCT(--(BS27:BS309&lt;&gt;""),--ISNUMBER(SEARCH(" "&amp;BS27:BS309&amp;" ",AP570)))&gt;0,"FORCE MOLLUSQUES",""))</f>
        <v/>
      </c>
      <c r="AT570" s="965" t="str">
        <f t="shared" si="119"/>
        <v/>
      </c>
      <c r="AU570" s="965" t="str">
        <f t="shared" si="121"/>
        <v/>
      </c>
      <c r="AV570" s="964" t="str">
        <f t="shared" si="120"/>
        <v/>
      </c>
      <c r="AW570" s="964" t="str" cm="1">
        <f t="array" ref="AW570">IF(AM570="","",IF(AQ570&lt;&gt;"","",IF(SUMPRODUCT(--(BM27:BM1509=AW26),--(BL27:BL1509&lt;&gt;""),--ISNUMBER(SEARCH(" "&amp;BL27:BL1509&amp;" ",AP570)))&gt;0,AW26,"")))</f>
        <v/>
      </c>
      <c r="AX570" s="964" t="str" cm="1">
        <f t="array" ref="AX570">IF(AM570="","",IF(AQ570&lt;&gt;"","",IF(SUMPRODUCT(--(BM27:BM1509=AX26),--(BL27:BL1509&lt;&gt;""),--ISNUMBER(SEARCH(" "&amp;BL27:BL1509&amp;" ",AP570)))&gt;0,AX26,"")))</f>
        <v/>
      </c>
      <c r="AY570" s="964" t="str" cm="1">
        <f t="array" ref="AY570">IF(AM570="","",IF(AQ570&lt;&gt;"","",IF(SUMPRODUCT(--(BM27:BM1509=AY26),--(BL27:BL1509&lt;&gt;""),--ISNUMBER(SEARCH(" "&amp;BL27:BL1509&amp;" ",AP570)))&gt;0,AY26,"")))</f>
        <v/>
      </c>
      <c r="AZ570" s="964" t="str" cm="1">
        <f t="array" ref="AZ570">IF(AM570="","",IF(AQ570&lt;&gt;"","",IF(SUMPRODUCT(--(BM27:BM1509=AZ26),--(BL27:BL1509&lt;&gt;""),--ISNUMBER(SEARCH(" "&amp;BL27:BL1509&amp;" ",AP570)))&gt;0,AZ26,"")))</f>
        <v/>
      </c>
      <c r="BA570" s="964" t="str" cm="1">
        <f t="array" ref="BA570">IF(AM570="","",IF(AQ570&lt;&gt;"","",IF(SUMPRODUCT(--(BM27:BM1509=BA26),--(BL27:BL1509&lt;&gt;""),--ISNUMBER(SEARCH(" "&amp;BL27:BL1509&amp;" ",AP570)))&gt;0,BA26,"")))</f>
        <v/>
      </c>
      <c r="BB570" s="964" t="str" cm="1">
        <f t="array" ref="BB570">IF(AM570="","",IF(AQ570&lt;&gt;"","",IF(SUMPRODUCT(--(BM27:BM1509=BB26),--(BL27:BL1509&lt;&gt;""),--ISNUMBER(SEARCH(" "&amp;BL27:BL1509&amp;" ",AP570)))&gt;0,BB26,"")))</f>
        <v/>
      </c>
      <c r="BC570" s="964" t="str" cm="1">
        <f t="array" ref="BC570">IF(AM570="","",IF(AQ570&lt;&gt;"","",IF(SUMPRODUCT(--(BM27:BM1509=BC26),--(BL27:BL1509&lt;&gt;""),--ISNUMBER(SEARCH(" "&amp;BL27:BL1509&amp;" ",AP570)))&gt;0,BC26,"")))</f>
        <v/>
      </c>
      <c r="BD570" s="964" t="str" cm="1">
        <f t="array" ref="BD570">IF(AM570="","",IF(AQ570&lt;&gt;"","",IF(SUMPRODUCT(--(BM27:BM1509=BD26),--(BL27:BL1509&lt;&gt;""),--ISNUMBER(SEARCH(" "&amp;BL27:BL1509&amp;" ",AP570)))&gt;0,BD26,"")))</f>
        <v/>
      </c>
      <c r="BE570" s="964" t="str" cm="1">
        <f t="array" ref="BE570">IF(AM570="","",IF(AQ570&lt;&gt;"","",IF(SUMPRODUCT(--(BM27:BM1509=BE26),--(BL27:BL1509&lt;&gt;""),--ISNUMBER(SEARCH(" "&amp;BL27:BL1509&amp;" ",AP570)))&gt;0,BE26,"")))</f>
        <v/>
      </c>
      <c r="BF570" s="964" t="str" cm="1">
        <f t="array" ref="BF570">IF(AM570="","",IF(AQ570&lt;&gt;"","",IF(SUMPRODUCT(--(BM27:BM1509=BF26),--(BL27:BL1509&lt;&gt;""),--ISNUMBER(SEARCH(" "&amp;BL27:BL1509&amp;" ",AP570)))&gt;0,BF26,"")))</f>
        <v/>
      </c>
      <c r="BG570" s="964" t="str" cm="1">
        <f t="array" ref="BG570">IF(AM570="","",IF(AQ570&lt;&gt;"","",IF(SUMPRODUCT(--(BM27:BM1509=BG26),--(BL27:BL1509&lt;&gt;""),--ISNUMBER(SEARCH(" "&amp;BL27:BL1509&amp;" ",AP570)))&gt;0,BG26,"")))</f>
        <v/>
      </c>
      <c r="BH570" s="964" t="str" cm="1">
        <f t="array" ref="BH570">IF(AM570="","",IF(AQ570&lt;&gt;"","",IF(SUMPRODUCT(--(BM27:BM1509=BH26),--(BL27:BL1509&lt;&gt;""),--ISNUMBER(SEARCH(" "&amp;BL27:BL1509&amp;" ",AP570)))&gt;0,BH26,"")))</f>
        <v/>
      </c>
      <c r="BI570" s="964" t="str" cm="1">
        <f t="array" ref="BI570">IF(AM570="","",IF(AQ570&lt;&gt;"","",IF(SUMPRODUCT(--(BM27:BM1509=BI26),--(BL27:BL1509&lt;&gt;""),--ISNUMBER(SEARCH(" "&amp;BL27:BL1509&amp;" ",AP570)))&gt;0,BI26,"")))</f>
        <v/>
      </c>
      <c r="BJ570" s="964" t="str" cm="1">
        <f t="array" ref="BJ570">IF(AM570="","",IF(AS570&lt;&gt;"",BJ26,IF(AR570&lt;&gt;"","",IF(AQ570&lt;&gt;"","",IF(SUMPRODUCT(--(BM27:BM1509=BJ26),--(BL27:BL1509&lt;&gt;""),--ISNUMBER(SEARCH(" "&amp;BL27:BL1509&amp;" ",AP570)))&gt;0,BJ26,"")))))</f>
        <v/>
      </c>
      <c r="BL570" s="964" t="s">
        <v>2286</v>
      </c>
      <c r="BM570" s="964" t="s">
        <v>1597</v>
      </c>
      <c r="CM570" s="49">
        <v>1</v>
      </c>
    </row>
    <row r="571" spans="4:91" ht="30" customHeight="1">
      <c r="D571" s="674"/>
      <c r="E571" s="680"/>
      <c r="F571" s="681"/>
      <c r="G571" s="680"/>
      <c r="H571" s="682"/>
      <c r="I571" s="891"/>
      <c r="J571" s="892"/>
      <c r="K571" s="745"/>
      <c r="L571" s="893"/>
      <c r="M571" s="894"/>
      <c r="N571" s="895"/>
      <c r="O571" s="896"/>
      <c r="P571" s="137"/>
      <c r="Q571" s="897"/>
      <c r="R571" s="751"/>
      <c r="S571" s="898"/>
      <c r="T571" s="753"/>
      <c r="U571" s="899"/>
      <c r="V571" s="900"/>
      <c r="W571" s="756"/>
      <c r="X571" s="764"/>
      <c r="AB571" s="65"/>
      <c r="AC571" s="984" t="str">
        <f t="shared" si="111"/>
        <v/>
      </c>
      <c r="AD571" s="982"/>
      <c r="AF571" s="963" t="str">
        <f>IF(AG571="","",COUNTIF(AG27:AG571,"&lt;&gt;"))</f>
        <v/>
      </c>
      <c r="AG571" s="958" t="str" cm="1">
        <f t="array" ref="AG571">IF(AK571="","",IF(LEN(AK571)&lt;=MAX(10,AF22),AK571,IFERROR(LEFT(AK571,LOOKUP(2,1/(MID(AK571,ROW(10:509),1)=" ")/(ROW(10:509)&lt;=MAX(10,AF22)),ROW(10:509))-1),LEFT(AK571,MAX(10,AF22)))))</f>
        <v/>
      </c>
      <c r="AH571" s="963" t="str">
        <f t="shared" si="112"/>
        <v/>
      </c>
      <c r="AI571" s="963" t="str">
        <f t="shared" si="113"/>
        <v/>
      </c>
      <c r="AJ571" s="964" t="str">
        <f>IF(AL570&lt;&gt;"",AJ570,IF(AJ570&lt;MAX(Z27:Z326),AJ570+1,""))</f>
        <v/>
      </c>
      <c r="AK571" s="965" t="str">
        <f>IF(AJ571="","",IF(AL570&lt;&gt;"",AL570,INDEX(AD27:AD326,MATCH(AJ571,Z27:Z326,0))))</f>
        <v/>
      </c>
      <c r="AL571" s="965" t="str">
        <f t="shared" si="114"/>
        <v/>
      </c>
      <c r="AM571" s="966" t="str">
        <f t="shared" si="115"/>
        <v/>
      </c>
      <c r="AN571" s="967" t="str">
        <f t="shared" si="116"/>
        <v/>
      </c>
      <c r="AO571" s="967" t="str">
        <f t="shared" si="117"/>
        <v/>
      </c>
      <c r="AP571" s="966" t="str">
        <f t="shared" si="118"/>
        <v/>
      </c>
      <c r="AQ571" s="967" t="str">
        <f>IF(AM571="","",IF(COUNTIF(BO27:BO309,TRIM(AP571))&gt;0,"EXCLUSION EXACTE",""))</f>
        <v/>
      </c>
      <c r="AR571" s="967" t="str" cm="1">
        <f t="array" ref="AR571">IF(AM571="","",IF(SUMPRODUCT(--(BO27:BO309&lt;&gt;""),--ISNUMBER(SEARCH(" "&amp;BO27:BO309&amp;" ",AP571)))&gt;0,"BLOQUE MOLLUSQUES",""))</f>
        <v/>
      </c>
      <c r="AS571" s="967" t="str" cm="1">
        <f t="array" ref="AS571">IF(AM571="","",IF(SUMPRODUCT(--(BS27:BS309&lt;&gt;""),--ISNUMBER(SEARCH(" "&amp;BS27:BS309&amp;" ",AP571)))&gt;0,"FORCE MOLLUSQUES",""))</f>
        <v/>
      </c>
      <c r="AT571" s="966" t="str">
        <f t="shared" si="119"/>
        <v/>
      </c>
      <c r="AU571" s="966" t="str">
        <f t="shared" si="121"/>
        <v/>
      </c>
      <c r="AV571" s="967" t="str">
        <f t="shared" si="120"/>
        <v/>
      </c>
      <c r="AW571" s="967" t="str" cm="1">
        <f t="array" ref="AW571">IF(AM571="","",IF(AQ571&lt;&gt;"","",IF(SUMPRODUCT(--(BM27:BM1509=AW26),--(BL27:BL1509&lt;&gt;""),--ISNUMBER(SEARCH(" "&amp;BL27:BL1509&amp;" ",AP571)))&gt;0,AW26,"")))</f>
        <v/>
      </c>
      <c r="AX571" s="967" t="str" cm="1">
        <f t="array" ref="AX571">IF(AM571="","",IF(AQ571&lt;&gt;"","",IF(SUMPRODUCT(--(BM27:BM1509=AX26),--(BL27:BL1509&lt;&gt;""),--ISNUMBER(SEARCH(" "&amp;BL27:BL1509&amp;" ",AP571)))&gt;0,AX26,"")))</f>
        <v/>
      </c>
      <c r="AY571" s="967" t="str" cm="1">
        <f t="array" ref="AY571">IF(AM571="","",IF(AQ571&lt;&gt;"","",IF(SUMPRODUCT(--(BM27:BM1509=AY26),--(BL27:BL1509&lt;&gt;""),--ISNUMBER(SEARCH(" "&amp;BL27:BL1509&amp;" ",AP571)))&gt;0,AY26,"")))</f>
        <v/>
      </c>
      <c r="AZ571" s="967" t="str" cm="1">
        <f t="array" ref="AZ571">IF(AM571="","",IF(AQ571&lt;&gt;"","",IF(SUMPRODUCT(--(BM27:BM1509=AZ26),--(BL27:BL1509&lt;&gt;""),--ISNUMBER(SEARCH(" "&amp;BL27:BL1509&amp;" ",AP571)))&gt;0,AZ26,"")))</f>
        <v/>
      </c>
      <c r="BA571" s="967" t="str" cm="1">
        <f t="array" ref="BA571">IF(AM571="","",IF(AQ571&lt;&gt;"","",IF(SUMPRODUCT(--(BM27:BM1509=BA26),--(BL27:BL1509&lt;&gt;""),--ISNUMBER(SEARCH(" "&amp;BL27:BL1509&amp;" ",AP571)))&gt;0,BA26,"")))</f>
        <v/>
      </c>
      <c r="BB571" s="967" t="str" cm="1">
        <f t="array" ref="BB571">IF(AM571="","",IF(AQ571&lt;&gt;"","",IF(SUMPRODUCT(--(BM27:BM1509=BB26),--(BL27:BL1509&lt;&gt;""),--ISNUMBER(SEARCH(" "&amp;BL27:BL1509&amp;" ",AP571)))&gt;0,BB26,"")))</f>
        <v/>
      </c>
      <c r="BC571" s="967" t="str" cm="1">
        <f t="array" ref="BC571">IF(AM571="","",IF(AQ571&lt;&gt;"","",IF(SUMPRODUCT(--(BM27:BM1509=BC26),--(BL27:BL1509&lt;&gt;""),--ISNUMBER(SEARCH(" "&amp;BL27:BL1509&amp;" ",AP571)))&gt;0,BC26,"")))</f>
        <v/>
      </c>
      <c r="BD571" s="967" t="str" cm="1">
        <f t="array" ref="BD571">IF(AM571="","",IF(AQ571&lt;&gt;"","",IF(SUMPRODUCT(--(BM27:BM1509=BD26),--(BL27:BL1509&lt;&gt;""),--ISNUMBER(SEARCH(" "&amp;BL27:BL1509&amp;" ",AP571)))&gt;0,BD26,"")))</f>
        <v/>
      </c>
      <c r="BE571" s="967" t="str" cm="1">
        <f t="array" ref="BE571">IF(AM571="","",IF(AQ571&lt;&gt;"","",IF(SUMPRODUCT(--(BM27:BM1509=BE26),--(BL27:BL1509&lt;&gt;""),--ISNUMBER(SEARCH(" "&amp;BL27:BL1509&amp;" ",AP571)))&gt;0,BE26,"")))</f>
        <v/>
      </c>
      <c r="BF571" s="967" t="str" cm="1">
        <f t="array" ref="BF571">IF(AM571="","",IF(AQ571&lt;&gt;"","",IF(SUMPRODUCT(--(BM27:BM1509=BF26),--(BL27:BL1509&lt;&gt;""),--ISNUMBER(SEARCH(" "&amp;BL27:BL1509&amp;" ",AP571)))&gt;0,BF26,"")))</f>
        <v/>
      </c>
      <c r="BG571" s="967" t="str" cm="1">
        <f t="array" ref="BG571">IF(AM571="","",IF(AQ571&lt;&gt;"","",IF(SUMPRODUCT(--(BM27:BM1509=BG26),--(BL27:BL1509&lt;&gt;""),--ISNUMBER(SEARCH(" "&amp;BL27:BL1509&amp;" ",AP571)))&gt;0,BG26,"")))</f>
        <v/>
      </c>
      <c r="BH571" s="967" t="str" cm="1">
        <f t="array" ref="BH571">IF(AM571="","",IF(AQ571&lt;&gt;"","",IF(SUMPRODUCT(--(BM27:BM1509=BH26),--(BL27:BL1509&lt;&gt;""),--ISNUMBER(SEARCH(" "&amp;BL27:BL1509&amp;" ",AP571)))&gt;0,BH26,"")))</f>
        <v/>
      </c>
      <c r="BI571" s="967" t="str" cm="1">
        <f t="array" ref="BI571">IF(AM571="","",IF(AQ571&lt;&gt;"","",IF(SUMPRODUCT(--(BM27:BM1509=BI26),--(BL27:BL1509&lt;&gt;""),--ISNUMBER(SEARCH(" "&amp;BL27:BL1509&amp;" ",AP571)))&gt;0,BI26,"")))</f>
        <v/>
      </c>
      <c r="BJ571" s="967" t="str" cm="1">
        <f t="array" ref="BJ571">IF(AM571="","",IF(AS571&lt;&gt;"",BJ26,IF(AR571&lt;&gt;"","",IF(AQ571&lt;&gt;"","",IF(SUMPRODUCT(--(BM27:BM1509=BJ26),--(BL27:BL1509&lt;&gt;""),--ISNUMBER(SEARCH(" "&amp;BL27:BL1509&amp;" ",AP571)))&gt;0,BJ26,"")))))</f>
        <v/>
      </c>
      <c r="BL571" s="968" t="s">
        <v>2451</v>
      </c>
      <c r="BM571" s="968" t="s">
        <v>1597</v>
      </c>
      <c r="CM571" s="49">
        <v>1</v>
      </c>
    </row>
    <row r="572" spans="4:91" ht="30" customHeight="1">
      <c r="D572" s="674"/>
      <c r="E572" s="680"/>
      <c r="F572" s="681"/>
      <c r="G572" s="680"/>
      <c r="H572" s="682"/>
      <c r="I572" s="891"/>
      <c r="J572" s="892"/>
      <c r="K572" s="745"/>
      <c r="L572" s="893"/>
      <c r="M572" s="894"/>
      <c r="N572" s="895"/>
      <c r="O572" s="896"/>
      <c r="P572" s="137"/>
      <c r="Q572" s="897"/>
      <c r="R572" s="751"/>
      <c r="S572" s="898"/>
      <c r="T572" s="753"/>
      <c r="U572" s="899"/>
      <c r="V572" s="900"/>
      <c r="W572" s="756"/>
      <c r="X572" s="764"/>
      <c r="AB572" s="65"/>
      <c r="AC572" s="984" t="str">
        <f t="shared" si="111"/>
        <v/>
      </c>
      <c r="AD572" s="982"/>
      <c r="AF572" s="964" t="str">
        <f>IF(AG572="","",COUNTIF(AG27:AG572,"&lt;&gt;"))</f>
        <v/>
      </c>
      <c r="AG572" s="965" t="str" cm="1">
        <f t="array" ref="AG572">IF(AK572="","",IF(LEN(AK572)&lt;=MAX(10,AF22),AK572,IFERROR(LEFT(AK572,LOOKUP(2,1/(MID(AK572,ROW(10:509),1)=" ")/(ROW(10:509)&lt;=MAX(10,AF22)),ROW(10:509))-1),LEFT(AK572,MAX(10,AF22)))))</f>
        <v/>
      </c>
      <c r="AH572" s="964" t="str">
        <f t="shared" si="112"/>
        <v/>
      </c>
      <c r="AI572" s="964" t="str">
        <f t="shared" si="113"/>
        <v/>
      </c>
      <c r="AJ572" s="964" t="str">
        <f>IF(AL571&lt;&gt;"",AJ571,IF(AJ571&lt;MAX(Z27:Z326),AJ571+1,""))</f>
        <v/>
      </c>
      <c r="AK572" s="965" t="str">
        <f>IF(AJ572="","",IF(AL571&lt;&gt;"",AL571,INDEX(AD27:AD326,MATCH(AJ572,Z27:Z326,0))))</f>
        <v/>
      </c>
      <c r="AL572" s="965" t="str">
        <f t="shared" si="114"/>
        <v/>
      </c>
      <c r="AM572" s="965" t="str">
        <f t="shared" si="115"/>
        <v/>
      </c>
      <c r="AN572" s="964" t="str">
        <f t="shared" si="116"/>
        <v/>
      </c>
      <c r="AO572" s="964" t="str">
        <f t="shared" si="117"/>
        <v/>
      </c>
      <c r="AP572" s="965" t="str">
        <f t="shared" si="118"/>
        <v/>
      </c>
      <c r="AQ572" s="964" t="str">
        <f>IF(AM572="","",IF(COUNTIF(BO27:BO309,TRIM(AP572))&gt;0,"EXCLUSION EXACTE",""))</f>
        <v/>
      </c>
      <c r="AR572" s="964" t="str" cm="1">
        <f t="array" ref="AR572">IF(AM572="","",IF(SUMPRODUCT(--(BO27:BO309&lt;&gt;""),--ISNUMBER(SEARCH(" "&amp;BO27:BO309&amp;" ",AP572)))&gt;0,"BLOQUE MOLLUSQUES",""))</f>
        <v/>
      </c>
      <c r="AS572" s="964" t="str" cm="1">
        <f t="array" ref="AS572">IF(AM572="","",IF(SUMPRODUCT(--(BS27:BS309&lt;&gt;""),--ISNUMBER(SEARCH(" "&amp;BS27:BS309&amp;" ",AP572)))&gt;0,"FORCE MOLLUSQUES",""))</f>
        <v/>
      </c>
      <c r="AT572" s="965" t="str">
        <f t="shared" si="119"/>
        <v/>
      </c>
      <c r="AU572" s="965" t="str">
        <f t="shared" si="121"/>
        <v/>
      </c>
      <c r="AV572" s="964" t="str">
        <f t="shared" si="120"/>
        <v/>
      </c>
      <c r="AW572" s="964" t="str" cm="1">
        <f t="array" ref="AW572">IF(AM572="","",IF(AQ572&lt;&gt;"","",IF(SUMPRODUCT(--(BM27:BM1509=AW26),--(BL27:BL1509&lt;&gt;""),--ISNUMBER(SEARCH(" "&amp;BL27:BL1509&amp;" ",AP572)))&gt;0,AW26,"")))</f>
        <v/>
      </c>
      <c r="AX572" s="964" t="str" cm="1">
        <f t="array" ref="AX572">IF(AM572="","",IF(AQ572&lt;&gt;"","",IF(SUMPRODUCT(--(BM27:BM1509=AX26),--(BL27:BL1509&lt;&gt;""),--ISNUMBER(SEARCH(" "&amp;BL27:BL1509&amp;" ",AP572)))&gt;0,AX26,"")))</f>
        <v/>
      </c>
      <c r="AY572" s="964" t="str" cm="1">
        <f t="array" ref="AY572">IF(AM572="","",IF(AQ572&lt;&gt;"","",IF(SUMPRODUCT(--(BM27:BM1509=AY26),--(BL27:BL1509&lt;&gt;""),--ISNUMBER(SEARCH(" "&amp;BL27:BL1509&amp;" ",AP572)))&gt;0,AY26,"")))</f>
        <v/>
      </c>
      <c r="AZ572" s="964" t="str" cm="1">
        <f t="array" ref="AZ572">IF(AM572="","",IF(AQ572&lt;&gt;"","",IF(SUMPRODUCT(--(BM27:BM1509=AZ26),--(BL27:BL1509&lt;&gt;""),--ISNUMBER(SEARCH(" "&amp;BL27:BL1509&amp;" ",AP572)))&gt;0,AZ26,"")))</f>
        <v/>
      </c>
      <c r="BA572" s="964" t="str" cm="1">
        <f t="array" ref="BA572">IF(AM572="","",IF(AQ572&lt;&gt;"","",IF(SUMPRODUCT(--(BM27:BM1509=BA26),--(BL27:BL1509&lt;&gt;""),--ISNUMBER(SEARCH(" "&amp;BL27:BL1509&amp;" ",AP572)))&gt;0,BA26,"")))</f>
        <v/>
      </c>
      <c r="BB572" s="964" t="str" cm="1">
        <f t="array" ref="BB572">IF(AM572="","",IF(AQ572&lt;&gt;"","",IF(SUMPRODUCT(--(BM27:BM1509=BB26),--(BL27:BL1509&lt;&gt;""),--ISNUMBER(SEARCH(" "&amp;BL27:BL1509&amp;" ",AP572)))&gt;0,BB26,"")))</f>
        <v/>
      </c>
      <c r="BC572" s="964" t="str" cm="1">
        <f t="array" ref="BC572">IF(AM572="","",IF(AQ572&lt;&gt;"","",IF(SUMPRODUCT(--(BM27:BM1509=BC26),--(BL27:BL1509&lt;&gt;""),--ISNUMBER(SEARCH(" "&amp;BL27:BL1509&amp;" ",AP572)))&gt;0,BC26,"")))</f>
        <v/>
      </c>
      <c r="BD572" s="964" t="str" cm="1">
        <f t="array" ref="BD572">IF(AM572="","",IF(AQ572&lt;&gt;"","",IF(SUMPRODUCT(--(BM27:BM1509=BD26),--(BL27:BL1509&lt;&gt;""),--ISNUMBER(SEARCH(" "&amp;BL27:BL1509&amp;" ",AP572)))&gt;0,BD26,"")))</f>
        <v/>
      </c>
      <c r="BE572" s="964" t="str" cm="1">
        <f t="array" ref="BE572">IF(AM572="","",IF(AQ572&lt;&gt;"","",IF(SUMPRODUCT(--(BM27:BM1509=BE26),--(BL27:BL1509&lt;&gt;""),--ISNUMBER(SEARCH(" "&amp;BL27:BL1509&amp;" ",AP572)))&gt;0,BE26,"")))</f>
        <v/>
      </c>
      <c r="BF572" s="964" t="str" cm="1">
        <f t="array" ref="BF572">IF(AM572="","",IF(AQ572&lt;&gt;"","",IF(SUMPRODUCT(--(BM27:BM1509=BF26),--(BL27:BL1509&lt;&gt;""),--ISNUMBER(SEARCH(" "&amp;BL27:BL1509&amp;" ",AP572)))&gt;0,BF26,"")))</f>
        <v/>
      </c>
      <c r="BG572" s="964" t="str" cm="1">
        <f t="array" ref="BG572">IF(AM572="","",IF(AQ572&lt;&gt;"","",IF(SUMPRODUCT(--(BM27:BM1509=BG26),--(BL27:BL1509&lt;&gt;""),--ISNUMBER(SEARCH(" "&amp;BL27:BL1509&amp;" ",AP572)))&gt;0,BG26,"")))</f>
        <v/>
      </c>
      <c r="BH572" s="964" t="str" cm="1">
        <f t="array" ref="BH572">IF(AM572="","",IF(AQ572&lt;&gt;"","",IF(SUMPRODUCT(--(BM27:BM1509=BH26),--(BL27:BL1509&lt;&gt;""),--ISNUMBER(SEARCH(" "&amp;BL27:BL1509&amp;" ",AP572)))&gt;0,BH26,"")))</f>
        <v/>
      </c>
      <c r="BI572" s="964" t="str" cm="1">
        <f t="array" ref="BI572">IF(AM572="","",IF(AQ572&lt;&gt;"","",IF(SUMPRODUCT(--(BM27:BM1509=BI26),--(BL27:BL1509&lt;&gt;""),--ISNUMBER(SEARCH(" "&amp;BL27:BL1509&amp;" ",AP572)))&gt;0,BI26,"")))</f>
        <v/>
      </c>
      <c r="BJ572" s="964" t="str" cm="1">
        <f t="array" ref="BJ572">IF(AM572="","",IF(AS572&lt;&gt;"",BJ26,IF(AR572&lt;&gt;"","",IF(AQ572&lt;&gt;"","",IF(SUMPRODUCT(--(BM27:BM1509=BJ26),--(BL27:BL1509&lt;&gt;""),--ISNUMBER(SEARCH(" "&amp;BL27:BL1509&amp;" ",AP572)))&gt;0,BJ26,"")))))</f>
        <v/>
      </c>
      <c r="BL572" s="964" t="s">
        <v>2452</v>
      </c>
      <c r="BM572" s="964" t="s">
        <v>1597</v>
      </c>
      <c r="CM572" s="49">
        <v>1</v>
      </c>
    </row>
    <row r="573" spans="4:91" ht="30" customHeight="1">
      <c r="D573" s="674"/>
      <c r="E573" s="680"/>
      <c r="F573" s="681"/>
      <c r="G573" s="680"/>
      <c r="H573" s="682"/>
      <c r="I573" s="891"/>
      <c r="J573" s="892"/>
      <c r="K573" s="745"/>
      <c r="L573" s="893"/>
      <c r="M573" s="894"/>
      <c r="N573" s="895"/>
      <c r="O573" s="896"/>
      <c r="P573" s="137"/>
      <c r="Q573" s="897"/>
      <c r="R573" s="751"/>
      <c r="S573" s="898"/>
      <c r="T573" s="753"/>
      <c r="U573" s="899"/>
      <c r="V573" s="900"/>
      <c r="W573" s="756"/>
      <c r="X573" s="764"/>
      <c r="AB573" s="65"/>
      <c r="AC573" s="984" t="str">
        <f t="shared" si="111"/>
        <v/>
      </c>
      <c r="AD573" s="982"/>
      <c r="AF573" s="963" t="str">
        <f>IF(AG573="","",COUNTIF(AG27:AG573,"&lt;&gt;"))</f>
        <v/>
      </c>
      <c r="AG573" s="958" t="str" cm="1">
        <f t="array" ref="AG573">IF(AK573="","",IF(LEN(AK573)&lt;=MAX(10,AF22),AK573,IFERROR(LEFT(AK573,LOOKUP(2,1/(MID(AK573,ROW(10:509),1)=" ")/(ROW(10:509)&lt;=MAX(10,AF22)),ROW(10:509))-1),LEFT(AK573,MAX(10,AF22)))))</f>
        <v/>
      </c>
      <c r="AH573" s="963" t="str">
        <f t="shared" si="112"/>
        <v/>
      </c>
      <c r="AI573" s="963" t="str">
        <f t="shared" si="113"/>
        <v/>
      </c>
      <c r="AJ573" s="964" t="str">
        <f>IF(AL572&lt;&gt;"",AJ572,IF(AJ572&lt;MAX(Z27:Z326),AJ572+1,""))</f>
        <v/>
      </c>
      <c r="AK573" s="965" t="str">
        <f>IF(AJ573="","",IF(AL572&lt;&gt;"",AL572,INDEX(AD27:AD326,MATCH(AJ573,Z27:Z326,0))))</f>
        <v/>
      </c>
      <c r="AL573" s="965" t="str">
        <f t="shared" si="114"/>
        <v/>
      </c>
      <c r="AM573" s="966" t="str">
        <f t="shared" si="115"/>
        <v/>
      </c>
      <c r="AN573" s="967" t="str">
        <f t="shared" si="116"/>
        <v/>
      </c>
      <c r="AO573" s="967" t="str">
        <f t="shared" si="117"/>
        <v/>
      </c>
      <c r="AP573" s="966" t="str">
        <f t="shared" si="118"/>
        <v/>
      </c>
      <c r="AQ573" s="967" t="str">
        <f>IF(AM573="","",IF(COUNTIF(BO27:BO309,TRIM(AP573))&gt;0,"EXCLUSION EXACTE",""))</f>
        <v/>
      </c>
      <c r="AR573" s="967" t="str" cm="1">
        <f t="array" ref="AR573">IF(AM573="","",IF(SUMPRODUCT(--(BO27:BO309&lt;&gt;""),--ISNUMBER(SEARCH(" "&amp;BO27:BO309&amp;" ",AP573)))&gt;0,"BLOQUE MOLLUSQUES",""))</f>
        <v/>
      </c>
      <c r="AS573" s="967" t="str" cm="1">
        <f t="array" ref="AS573">IF(AM573="","",IF(SUMPRODUCT(--(BS27:BS309&lt;&gt;""),--ISNUMBER(SEARCH(" "&amp;BS27:BS309&amp;" ",AP573)))&gt;0,"FORCE MOLLUSQUES",""))</f>
        <v/>
      </c>
      <c r="AT573" s="966" t="str">
        <f t="shared" si="119"/>
        <v/>
      </c>
      <c r="AU573" s="966" t="str">
        <f t="shared" si="121"/>
        <v/>
      </c>
      <c r="AV573" s="967" t="str">
        <f t="shared" si="120"/>
        <v/>
      </c>
      <c r="AW573" s="967" t="str" cm="1">
        <f t="array" ref="AW573">IF(AM573="","",IF(AQ573&lt;&gt;"","",IF(SUMPRODUCT(--(BM27:BM1509=AW26),--(BL27:BL1509&lt;&gt;""),--ISNUMBER(SEARCH(" "&amp;BL27:BL1509&amp;" ",AP573)))&gt;0,AW26,"")))</f>
        <v/>
      </c>
      <c r="AX573" s="967" t="str" cm="1">
        <f t="array" ref="AX573">IF(AM573="","",IF(AQ573&lt;&gt;"","",IF(SUMPRODUCT(--(BM27:BM1509=AX26),--(BL27:BL1509&lt;&gt;""),--ISNUMBER(SEARCH(" "&amp;BL27:BL1509&amp;" ",AP573)))&gt;0,AX26,"")))</f>
        <v/>
      </c>
      <c r="AY573" s="967" t="str" cm="1">
        <f t="array" ref="AY573">IF(AM573="","",IF(AQ573&lt;&gt;"","",IF(SUMPRODUCT(--(BM27:BM1509=AY26),--(BL27:BL1509&lt;&gt;""),--ISNUMBER(SEARCH(" "&amp;BL27:BL1509&amp;" ",AP573)))&gt;0,AY26,"")))</f>
        <v/>
      </c>
      <c r="AZ573" s="967" t="str" cm="1">
        <f t="array" ref="AZ573">IF(AM573="","",IF(AQ573&lt;&gt;"","",IF(SUMPRODUCT(--(BM27:BM1509=AZ26),--(BL27:BL1509&lt;&gt;""),--ISNUMBER(SEARCH(" "&amp;BL27:BL1509&amp;" ",AP573)))&gt;0,AZ26,"")))</f>
        <v/>
      </c>
      <c r="BA573" s="967" t="str" cm="1">
        <f t="array" ref="BA573">IF(AM573="","",IF(AQ573&lt;&gt;"","",IF(SUMPRODUCT(--(BM27:BM1509=BA26),--(BL27:BL1509&lt;&gt;""),--ISNUMBER(SEARCH(" "&amp;BL27:BL1509&amp;" ",AP573)))&gt;0,BA26,"")))</f>
        <v/>
      </c>
      <c r="BB573" s="967" t="str" cm="1">
        <f t="array" ref="BB573">IF(AM573="","",IF(AQ573&lt;&gt;"","",IF(SUMPRODUCT(--(BM27:BM1509=BB26),--(BL27:BL1509&lt;&gt;""),--ISNUMBER(SEARCH(" "&amp;BL27:BL1509&amp;" ",AP573)))&gt;0,BB26,"")))</f>
        <v/>
      </c>
      <c r="BC573" s="967" t="str" cm="1">
        <f t="array" ref="BC573">IF(AM573="","",IF(AQ573&lt;&gt;"","",IF(SUMPRODUCT(--(BM27:BM1509=BC26),--(BL27:BL1509&lt;&gt;""),--ISNUMBER(SEARCH(" "&amp;BL27:BL1509&amp;" ",AP573)))&gt;0,BC26,"")))</f>
        <v/>
      </c>
      <c r="BD573" s="967" t="str" cm="1">
        <f t="array" ref="BD573">IF(AM573="","",IF(AQ573&lt;&gt;"","",IF(SUMPRODUCT(--(BM27:BM1509=BD26),--(BL27:BL1509&lt;&gt;""),--ISNUMBER(SEARCH(" "&amp;BL27:BL1509&amp;" ",AP573)))&gt;0,BD26,"")))</f>
        <v/>
      </c>
      <c r="BE573" s="967" t="str" cm="1">
        <f t="array" ref="BE573">IF(AM573="","",IF(AQ573&lt;&gt;"","",IF(SUMPRODUCT(--(BM27:BM1509=BE26),--(BL27:BL1509&lt;&gt;""),--ISNUMBER(SEARCH(" "&amp;BL27:BL1509&amp;" ",AP573)))&gt;0,BE26,"")))</f>
        <v/>
      </c>
      <c r="BF573" s="967" t="str" cm="1">
        <f t="array" ref="BF573">IF(AM573="","",IF(AQ573&lt;&gt;"","",IF(SUMPRODUCT(--(BM27:BM1509=BF26),--(BL27:BL1509&lt;&gt;""),--ISNUMBER(SEARCH(" "&amp;BL27:BL1509&amp;" ",AP573)))&gt;0,BF26,"")))</f>
        <v/>
      </c>
      <c r="BG573" s="967" t="str" cm="1">
        <f t="array" ref="BG573">IF(AM573="","",IF(AQ573&lt;&gt;"","",IF(SUMPRODUCT(--(BM27:BM1509=BG26),--(BL27:BL1509&lt;&gt;""),--ISNUMBER(SEARCH(" "&amp;BL27:BL1509&amp;" ",AP573)))&gt;0,BG26,"")))</f>
        <v/>
      </c>
      <c r="BH573" s="967" t="str" cm="1">
        <f t="array" ref="BH573">IF(AM573="","",IF(AQ573&lt;&gt;"","",IF(SUMPRODUCT(--(BM27:BM1509=BH26),--(BL27:BL1509&lt;&gt;""),--ISNUMBER(SEARCH(" "&amp;BL27:BL1509&amp;" ",AP573)))&gt;0,BH26,"")))</f>
        <v/>
      </c>
      <c r="BI573" s="967" t="str" cm="1">
        <f t="array" ref="BI573">IF(AM573="","",IF(AQ573&lt;&gt;"","",IF(SUMPRODUCT(--(BM27:BM1509=BI26),--(BL27:BL1509&lt;&gt;""),--ISNUMBER(SEARCH(" "&amp;BL27:BL1509&amp;" ",AP573)))&gt;0,BI26,"")))</f>
        <v/>
      </c>
      <c r="BJ573" s="967" t="str" cm="1">
        <f t="array" ref="BJ573">IF(AM573="","",IF(AS573&lt;&gt;"",BJ26,IF(AR573&lt;&gt;"","",IF(AQ573&lt;&gt;"","",IF(SUMPRODUCT(--(BM27:BM1509=BJ26),--(BL27:BL1509&lt;&gt;""),--ISNUMBER(SEARCH(" "&amp;BL27:BL1509&amp;" ",AP573)))&gt;0,BJ26,"")))))</f>
        <v/>
      </c>
      <c r="BL573" s="968" t="s">
        <v>2453</v>
      </c>
      <c r="BM573" s="968" t="s">
        <v>1597</v>
      </c>
      <c r="CM573" s="49">
        <v>1</v>
      </c>
    </row>
    <row r="574" spans="4:91" ht="30" customHeight="1">
      <c r="D574" s="674"/>
      <c r="E574" s="680"/>
      <c r="F574" s="681"/>
      <c r="G574" s="680"/>
      <c r="H574" s="682"/>
      <c r="I574" s="891"/>
      <c r="J574" s="892"/>
      <c r="K574" s="745"/>
      <c r="L574" s="893"/>
      <c r="M574" s="894"/>
      <c r="N574" s="895"/>
      <c r="O574" s="896"/>
      <c r="P574" s="137"/>
      <c r="Q574" s="897"/>
      <c r="R574" s="751"/>
      <c r="S574" s="898"/>
      <c r="T574" s="753"/>
      <c r="U574" s="899"/>
      <c r="V574" s="900"/>
      <c r="W574" s="756"/>
      <c r="X574" s="764"/>
      <c r="AB574" s="65"/>
      <c r="AC574" s="984" t="str">
        <f t="shared" si="111"/>
        <v/>
      </c>
      <c r="AD574" s="982"/>
      <c r="AF574" s="964" t="str">
        <f>IF(AG574="","",COUNTIF(AG27:AG574,"&lt;&gt;"))</f>
        <v/>
      </c>
      <c r="AG574" s="965" t="str" cm="1">
        <f t="array" ref="AG574">IF(AK574="","",IF(LEN(AK574)&lt;=MAX(10,AF22),AK574,IFERROR(LEFT(AK574,LOOKUP(2,1/(MID(AK574,ROW(10:509),1)=" ")/(ROW(10:509)&lt;=MAX(10,AF22)),ROW(10:509))-1),LEFT(AK574,MAX(10,AF22)))))</f>
        <v/>
      </c>
      <c r="AH574" s="964" t="str">
        <f t="shared" si="112"/>
        <v/>
      </c>
      <c r="AI574" s="964" t="str">
        <f t="shared" si="113"/>
        <v/>
      </c>
      <c r="AJ574" s="964" t="str">
        <f>IF(AL573&lt;&gt;"",AJ573,IF(AJ573&lt;MAX(Z27:Z326),AJ573+1,""))</f>
        <v/>
      </c>
      <c r="AK574" s="965" t="str">
        <f>IF(AJ574="","",IF(AL573&lt;&gt;"",AL573,INDEX(AD27:AD326,MATCH(AJ574,Z27:Z326,0))))</f>
        <v/>
      </c>
      <c r="AL574" s="965" t="str">
        <f t="shared" si="114"/>
        <v/>
      </c>
      <c r="AM574" s="965" t="str">
        <f t="shared" si="115"/>
        <v/>
      </c>
      <c r="AN574" s="964" t="str">
        <f t="shared" si="116"/>
        <v/>
      </c>
      <c r="AO574" s="964" t="str">
        <f t="shared" si="117"/>
        <v/>
      </c>
      <c r="AP574" s="965" t="str">
        <f t="shared" si="118"/>
        <v/>
      </c>
      <c r="AQ574" s="964" t="str">
        <f>IF(AM574="","",IF(COUNTIF(BO27:BO309,TRIM(AP574))&gt;0,"EXCLUSION EXACTE",""))</f>
        <v/>
      </c>
      <c r="AR574" s="964" t="str" cm="1">
        <f t="array" ref="AR574">IF(AM574="","",IF(SUMPRODUCT(--(BO27:BO309&lt;&gt;""),--ISNUMBER(SEARCH(" "&amp;BO27:BO309&amp;" ",AP574)))&gt;0,"BLOQUE MOLLUSQUES",""))</f>
        <v/>
      </c>
      <c r="AS574" s="964" t="str" cm="1">
        <f t="array" ref="AS574">IF(AM574="","",IF(SUMPRODUCT(--(BS27:BS309&lt;&gt;""),--ISNUMBER(SEARCH(" "&amp;BS27:BS309&amp;" ",AP574)))&gt;0,"FORCE MOLLUSQUES",""))</f>
        <v/>
      </c>
      <c r="AT574" s="965" t="str">
        <f t="shared" si="119"/>
        <v/>
      </c>
      <c r="AU574" s="965" t="str">
        <f t="shared" si="121"/>
        <v/>
      </c>
      <c r="AV574" s="964" t="str">
        <f t="shared" si="120"/>
        <v/>
      </c>
      <c r="AW574" s="964" t="str" cm="1">
        <f t="array" ref="AW574">IF(AM574="","",IF(AQ574&lt;&gt;"","",IF(SUMPRODUCT(--(BM27:BM1509=AW26),--(BL27:BL1509&lt;&gt;""),--ISNUMBER(SEARCH(" "&amp;BL27:BL1509&amp;" ",AP574)))&gt;0,AW26,"")))</f>
        <v/>
      </c>
      <c r="AX574" s="964" t="str" cm="1">
        <f t="array" ref="AX574">IF(AM574="","",IF(AQ574&lt;&gt;"","",IF(SUMPRODUCT(--(BM27:BM1509=AX26),--(BL27:BL1509&lt;&gt;""),--ISNUMBER(SEARCH(" "&amp;BL27:BL1509&amp;" ",AP574)))&gt;0,AX26,"")))</f>
        <v/>
      </c>
      <c r="AY574" s="964" t="str" cm="1">
        <f t="array" ref="AY574">IF(AM574="","",IF(AQ574&lt;&gt;"","",IF(SUMPRODUCT(--(BM27:BM1509=AY26),--(BL27:BL1509&lt;&gt;""),--ISNUMBER(SEARCH(" "&amp;BL27:BL1509&amp;" ",AP574)))&gt;0,AY26,"")))</f>
        <v/>
      </c>
      <c r="AZ574" s="964" t="str" cm="1">
        <f t="array" ref="AZ574">IF(AM574="","",IF(AQ574&lt;&gt;"","",IF(SUMPRODUCT(--(BM27:BM1509=AZ26),--(BL27:BL1509&lt;&gt;""),--ISNUMBER(SEARCH(" "&amp;BL27:BL1509&amp;" ",AP574)))&gt;0,AZ26,"")))</f>
        <v/>
      </c>
      <c r="BA574" s="964" t="str" cm="1">
        <f t="array" ref="BA574">IF(AM574="","",IF(AQ574&lt;&gt;"","",IF(SUMPRODUCT(--(BM27:BM1509=BA26),--(BL27:BL1509&lt;&gt;""),--ISNUMBER(SEARCH(" "&amp;BL27:BL1509&amp;" ",AP574)))&gt;0,BA26,"")))</f>
        <v/>
      </c>
      <c r="BB574" s="964" t="str" cm="1">
        <f t="array" ref="BB574">IF(AM574="","",IF(AQ574&lt;&gt;"","",IF(SUMPRODUCT(--(BM27:BM1509=BB26),--(BL27:BL1509&lt;&gt;""),--ISNUMBER(SEARCH(" "&amp;BL27:BL1509&amp;" ",AP574)))&gt;0,BB26,"")))</f>
        <v/>
      </c>
      <c r="BC574" s="964" t="str" cm="1">
        <f t="array" ref="BC574">IF(AM574="","",IF(AQ574&lt;&gt;"","",IF(SUMPRODUCT(--(BM27:BM1509=BC26),--(BL27:BL1509&lt;&gt;""),--ISNUMBER(SEARCH(" "&amp;BL27:BL1509&amp;" ",AP574)))&gt;0,BC26,"")))</f>
        <v/>
      </c>
      <c r="BD574" s="964" t="str" cm="1">
        <f t="array" ref="BD574">IF(AM574="","",IF(AQ574&lt;&gt;"","",IF(SUMPRODUCT(--(BM27:BM1509=BD26),--(BL27:BL1509&lt;&gt;""),--ISNUMBER(SEARCH(" "&amp;BL27:BL1509&amp;" ",AP574)))&gt;0,BD26,"")))</f>
        <v/>
      </c>
      <c r="BE574" s="964" t="str" cm="1">
        <f t="array" ref="BE574">IF(AM574="","",IF(AQ574&lt;&gt;"","",IF(SUMPRODUCT(--(BM27:BM1509=BE26),--(BL27:BL1509&lt;&gt;""),--ISNUMBER(SEARCH(" "&amp;BL27:BL1509&amp;" ",AP574)))&gt;0,BE26,"")))</f>
        <v/>
      </c>
      <c r="BF574" s="964" t="str" cm="1">
        <f t="array" ref="BF574">IF(AM574="","",IF(AQ574&lt;&gt;"","",IF(SUMPRODUCT(--(BM27:BM1509=BF26),--(BL27:BL1509&lt;&gt;""),--ISNUMBER(SEARCH(" "&amp;BL27:BL1509&amp;" ",AP574)))&gt;0,BF26,"")))</f>
        <v/>
      </c>
      <c r="BG574" s="964" t="str" cm="1">
        <f t="array" ref="BG574">IF(AM574="","",IF(AQ574&lt;&gt;"","",IF(SUMPRODUCT(--(BM27:BM1509=BG26),--(BL27:BL1509&lt;&gt;""),--ISNUMBER(SEARCH(" "&amp;BL27:BL1509&amp;" ",AP574)))&gt;0,BG26,"")))</f>
        <v/>
      </c>
      <c r="BH574" s="964" t="str" cm="1">
        <f t="array" ref="BH574">IF(AM574="","",IF(AQ574&lt;&gt;"","",IF(SUMPRODUCT(--(BM27:BM1509=BH26),--(BL27:BL1509&lt;&gt;""),--ISNUMBER(SEARCH(" "&amp;BL27:BL1509&amp;" ",AP574)))&gt;0,BH26,"")))</f>
        <v/>
      </c>
      <c r="BI574" s="964" t="str" cm="1">
        <f t="array" ref="BI574">IF(AM574="","",IF(AQ574&lt;&gt;"","",IF(SUMPRODUCT(--(BM27:BM1509=BI26),--(BL27:BL1509&lt;&gt;""),--ISNUMBER(SEARCH(" "&amp;BL27:BL1509&amp;" ",AP574)))&gt;0,BI26,"")))</f>
        <v/>
      </c>
      <c r="BJ574" s="964" t="str" cm="1">
        <f t="array" ref="BJ574">IF(AM574="","",IF(AS574&lt;&gt;"",BJ26,IF(AR574&lt;&gt;"","",IF(AQ574&lt;&gt;"","",IF(SUMPRODUCT(--(BM27:BM1509=BJ26),--(BL27:BL1509&lt;&gt;""),--ISNUMBER(SEARCH(" "&amp;BL27:BL1509&amp;" ",AP574)))&gt;0,BJ26,"")))))</f>
        <v/>
      </c>
      <c r="BL574" s="964" t="s">
        <v>2287</v>
      </c>
      <c r="BM574" s="964" t="s">
        <v>1597</v>
      </c>
      <c r="CM574" s="49">
        <v>1</v>
      </c>
    </row>
    <row r="575" spans="4:91" ht="30" customHeight="1">
      <c r="D575" s="674"/>
      <c r="E575" s="680"/>
      <c r="F575" s="681"/>
      <c r="G575" s="680"/>
      <c r="H575" s="682"/>
      <c r="I575" s="891"/>
      <c r="J575" s="892"/>
      <c r="K575" s="745"/>
      <c r="L575" s="893"/>
      <c r="M575" s="894"/>
      <c r="N575" s="895"/>
      <c r="O575" s="896"/>
      <c r="P575" s="137"/>
      <c r="Q575" s="897"/>
      <c r="R575" s="751"/>
      <c r="S575" s="898"/>
      <c r="T575" s="753"/>
      <c r="U575" s="899"/>
      <c r="V575" s="900"/>
      <c r="W575" s="756"/>
      <c r="X575" s="764"/>
      <c r="AB575" s="65"/>
      <c r="AC575" s="984" t="str">
        <f t="shared" si="111"/>
        <v/>
      </c>
      <c r="AD575" s="982"/>
      <c r="AF575" s="963" t="str">
        <f>IF(AG575="","",COUNTIF(AG27:AG575,"&lt;&gt;"))</f>
        <v/>
      </c>
      <c r="AG575" s="958" t="str" cm="1">
        <f t="array" ref="AG575">IF(AK575="","",IF(LEN(AK575)&lt;=MAX(10,AF22),AK575,IFERROR(LEFT(AK575,LOOKUP(2,1/(MID(AK575,ROW(10:509),1)=" ")/(ROW(10:509)&lt;=MAX(10,AF22)),ROW(10:509))-1),LEFT(AK575,MAX(10,AF22)))))</f>
        <v/>
      </c>
      <c r="AH575" s="963" t="str">
        <f t="shared" si="112"/>
        <v/>
      </c>
      <c r="AI575" s="963" t="str">
        <f t="shared" si="113"/>
        <v/>
      </c>
      <c r="AJ575" s="964" t="str">
        <f>IF(AL574&lt;&gt;"",AJ574,IF(AJ574&lt;MAX(Z27:Z326),AJ574+1,""))</f>
        <v/>
      </c>
      <c r="AK575" s="965" t="str">
        <f>IF(AJ575="","",IF(AL574&lt;&gt;"",AL574,INDEX(AD27:AD326,MATCH(AJ575,Z27:Z326,0))))</f>
        <v/>
      </c>
      <c r="AL575" s="965" t="str">
        <f t="shared" si="114"/>
        <v/>
      </c>
      <c r="AM575" s="966" t="str">
        <f t="shared" si="115"/>
        <v/>
      </c>
      <c r="AN575" s="967" t="str">
        <f t="shared" si="116"/>
        <v/>
      </c>
      <c r="AO575" s="967" t="str">
        <f t="shared" si="117"/>
        <v/>
      </c>
      <c r="AP575" s="966" t="str">
        <f t="shared" si="118"/>
        <v/>
      </c>
      <c r="AQ575" s="967" t="str">
        <f>IF(AM575="","",IF(COUNTIF(BO27:BO309,TRIM(AP575))&gt;0,"EXCLUSION EXACTE",""))</f>
        <v/>
      </c>
      <c r="AR575" s="967" t="str" cm="1">
        <f t="array" ref="AR575">IF(AM575="","",IF(SUMPRODUCT(--(BO27:BO309&lt;&gt;""),--ISNUMBER(SEARCH(" "&amp;BO27:BO309&amp;" ",AP575)))&gt;0,"BLOQUE MOLLUSQUES",""))</f>
        <v/>
      </c>
      <c r="AS575" s="967" t="str" cm="1">
        <f t="array" ref="AS575">IF(AM575="","",IF(SUMPRODUCT(--(BS27:BS309&lt;&gt;""),--ISNUMBER(SEARCH(" "&amp;BS27:BS309&amp;" ",AP575)))&gt;0,"FORCE MOLLUSQUES",""))</f>
        <v/>
      </c>
      <c r="AT575" s="966" t="str">
        <f t="shared" si="119"/>
        <v/>
      </c>
      <c r="AU575" s="966" t="str">
        <f t="shared" si="121"/>
        <v/>
      </c>
      <c r="AV575" s="967" t="str">
        <f t="shared" si="120"/>
        <v/>
      </c>
      <c r="AW575" s="967" t="str" cm="1">
        <f t="array" ref="AW575">IF(AM575="","",IF(AQ575&lt;&gt;"","",IF(SUMPRODUCT(--(BM27:BM1509=AW26),--(BL27:BL1509&lt;&gt;""),--ISNUMBER(SEARCH(" "&amp;BL27:BL1509&amp;" ",AP575)))&gt;0,AW26,"")))</f>
        <v/>
      </c>
      <c r="AX575" s="967" t="str" cm="1">
        <f t="array" ref="AX575">IF(AM575="","",IF(AQ575&lt;&gt;"","",IF(SUMPRODUCT(--(BM27:BM1509=AX26),--(BL27:BL1509&lt;&gt;""),--ISNUMBER(SEARCH(" "&amp;BL27:BL1509&amp;" ",AP575)))&gt;0,AX26,"")))</f>
        <v/>
      </c>
      <c r="AY575" s="967" t="str" cm="1">
        <f t="array" ref="AY575">IF(AM575="","",IF(AQ575&lt;&gt;"","",IF(SUMPRODUCT(--(BM27:BM1509=AY26),--(BL27:BL1509&lt;&gt;""),--ISNUMBER(SEARCH(" "&amp;BL27:BL1509&amp;" ",AP575)))&gt;0,AY26,"")))</f>
        <v/>
      </c>
      <c r="AZ575" s="967" t="str" cm="1">
        <f t="array" ref="AZ575">IF(AM575="","",IF(AQ575&lt;&gt;"","",IF(SUMPRODUCT(--(BM27:BM1509=AZ26),--(BL27:BL1509&lt;&gt;""),--ISNUMBER(SEARCH(" "&amp;BL27:BL1509&amp;" ",AP575)))&gt;0,AZ26,"")))</f>
        <v/>
      </c>
      <c r="BA575" s="967" t="str" cm="1">
        <f t="array" ref="BA575">IF(AM575="","",IF(AQ575&lt;&gt;"","",IF(SUMPRODUCT(--(BM27:BM1509=BA26),--(BL27:BL1509&lt;&gt;""),--ISNUMBER(SEARCH(" "&amp;BL27:BL1509&amp;" ",AP575)))&gt;0,BA26,"")))</f>
        <v/>
      </c>
      <c r="BB575" s="967" t="str" cm="1">
        <f t="array" ref="BB575">IF(AM575="","",IF(AQ575&lt;&gt;"","",IF(SUMPRODUCT(--(BM27:BM1509=BB26),--(BL27:BL1509&lt;&gt;""),--ISNUMBER(SEARCH(" "&amp;BL27:BL1509&amp;" ",AP575)))&gt;0,BB26,"")))</f>
        <v/>
      </c>
      <c r="BC575" s="967" t="str" cm="1">
        <f t="array" ref="BC575">IF(AM575="","",IF(AQ575&lt;&gt;"","",IF(SUMPRODUCT(--(BM27:BM1509=BC26),--(BL27:BL1509&lt;&gt;""),--ISNUMBER(SEARCH(" "&amp;BL27:BL1509&amp;" ",AP575)))&gt;0,BC26,"")))</f>
        <v/>
      </c>
      <c r="BD575" s="967" t="str" cm="1">
        <f t="array" ref="BD575">IF(AM575="","",IF(AQ575&lt;&gt;"","",IF(SUMPRODUCT(--(BM27:BM1509=BD26),--(BL27:BL1509&lt;&gt;""),--ISNUMBER(SEARCH(" "&amp;BL27:BL1509&amp;" ",AP575)))&gt;0,BD26,"")))</f>
        <v/>
      </c>
      <c r="BE575" s="967" t="str" cm="1">
        <f t="array" ref="BE575">IF(AM575="","",IF(AQ575&lt;&gt;"","",IF(SUMPRODUCT(--(BM27:BM1509=BE26),--(BL27:BL1509&lt;&gt;""),--ISNUMBER(SEARCH(" "&amp;BL27:BL1509&amp;" ",AP575)))&gt;0,BE26,"")))</f>
        <v/>
      </c>
      <c r="BF575" s="967" t="str" cm="1">
        <f t="array" ref="BF575">IF(AM575="","",IF(AQ575&lt;&gt;"","",IF(SUMPRODUCT(--(BM27:BM1509=BF26),--(BL27:BL1509&lt;&gt;""),--ISNUMBER(SEARCH(" "&amp;BL27:BL1509&amp;" ",AP575)))&gt;0,BF26,"")))</f>
        <v/>
      </c>
      <c r="BG575" s="967" t="str" cm="1">
        <f t="array" ref="BG575">IF(AM575="","",IF(AQ575&lt;&gt;"","",IF(SUMPRODUCT(--(BM27:BM1509=BG26),--(BL27:BL1509&lt;&gt;""),--ISNUMBER(SEARCH(" "&amp;BL27:BL1509&amp;" ",AP575)))&gt;0,BG26,"")))</f>
        <v/>
      </c>
      <c r="BH575" s="967" t="str" cm="1">
        <f t="array" ref="BH575">IF(AM575="","",IF(AQ575&lt;&gt;"","",IF(SUMPRODUCT(--(BM27:BM1509=BH26),--(BL27:BL1509&lt;&gt;""),--ISNUMBER(SEARCH(" "&amp;BL27:BL1509&amp;" ",AP575)))&gt;0,BH26,"")))</f>
        <v/>
      </c>
      <c r="BI575" s="967" t="str" cm="1">
        <f t="array" ref="BI575">IF(AM575="","",IF(AQ575&lt;&gt;"","",IF(SUMPRODUCT(--(BM27:BM1509=BI26),--(BL27:BL1509&lt;&gt;""),--ISNUMBER(SEARCH(" "&amp;BL27:BL1509&amp;" ",AP575)))&gt;0,BI26,"")))</f>
        <v/>
      </c>
      <c r="BJ575" s="967" t="str" cm="1">
        <f t="array" ref="BJ575">IF(AM575="","",IF(AS575&lt;&gt;"",BJ26,IF(AR575&lt;&gt;"","",IF(AQ575&lt;&gt;"","",IF(SUMPRODUCT(--(BM27:BM1509=BJ26),--(BL27:BL1509&lt;&gt;""),--ISNUMBER(SEARCH(" "&amp;BL27:BL1509&amp;" ",AP575)))&gt;0,BJ26,"")))))</f>
        <v/>
      </c>
      <c r="BL575" s="968" t="s">
        <v>2454</v>
      </c>
      <c r="BM575" s="968" t="s">
        <v>1597</v>
      </c>
      <c r="CM575" s="49">
        <v>1</v>
      </c>
    </row>
    <row r="576" spans="4:91" ht="30" customHeight="1">
      <c r="D576" s="674"/>
      <c r="E576" s="680"/>
      <c r="F576" s="681"/>
      <c r="G576" s="680"/>
      <c r="H576" s="682"/>
      <c r="I576" s="891"/>
      <c r="J576" s="892"/>
      <c r="K576" s="745"/>
      <c r="L576" s="893"/>
      <c r="M576" s="894"/>
      <c r="N576" s="895"/>
      <c r="O576" s="896"/>
      <c r="P576" s="137"/>
      <c r="Q576" s="897"/>
      <c r="R576" s="751"/>
      <c r="S576" s="898"/>
      <c r="T576" s="753"/>
      <c r="U576" s="899"/>
      <c r="V576" s="900"/>
      <c r="W576" s="756"/>
      <c r="X576" s="764"/>
      <c r="AB576" s="65"/>
      <c r="AC576" s="984" t="str">
        <f t="shared" si="111"/>
        <v/>
      </c>
      <c r="AD576" s="982"/>
      <c r="AF576" s="964" t="str">
        <f>IF(AG576="","",COUNTIF(AG27:AG576,"&lt;&gt;"))</f>
        <v/>
      </c>
      <c r="AG576" s="965" t="str" cm="1">
        <f t="array" ref="AG576">IF(AK576="","",IF(LEN(AK576)&lt;=MAX(10,AF22),AK576,IFERROR(LEFT(AK576,LOOKUP(2,1/(MID(AK576,ROW(10:509),1)=" ")/(ROW(10:509)&lt;=MAX(10,AF22)),ROW(10:509))-1),LEFT(AK576,MAX(10,AF22)))))</f>
        <v/>
      </c>
      <c r="AH576" s="964" t="str">
        <f t="shared" si="112"/>
        <v/>
      </c>
      <c r="AI576" s="964" t="str">
        <f t="shared" si="113"/>
        <v/>
      </c>
      <c r="AJ576" s="964" t="str">
        <f>IF(AL575&lt;&gt;"",AJ575,IF(AJ575&lt;MAX(Z27:Z326),AJ575+1,""))</f>
        <v/>
      </c>
      <c r="AK576" s="965" t="str">
        <f>IF(AJ576="","",IF(AL575&lt;&gt;"",AL575,INDEX(AD27:AD326,MATCH(AJ576,Z27:Z326,0))))</f>
        <v/>
      </c>
      <c r="AL576" s="965" t="str">
        <f t="shared" si="114"/>
        <v/>
      </c>
      <c r="AM576" s="965" t="str">
        <f t="shared" si="115"/>
        <v/>
      </c>
      <c r="AN576" s="964" t="str">
        <f t="shared" si="116"/>
        <v/>
      </c>
      <c r="AO576" s="964" t="str">
        <f t="shared" si="117"/>
        <v/>
      </c>
      <c r="AP576" s="965" t="str">
        <f t="shared" si="118"/>
        <v/>
      </c>
      <c r="AQ576" s="964" t="str">
        <f>IF(AM576="","",IF(COUNTIF(BO27:BO309,TRIM(AP576))&gt;0,"EXCLUSION EXACTE",""))</f>
        <v/>
      </c>
      <c r="AR576" s="964" t="str" cm="1">
        <f t="array" ref="AR576">IF(AM576="","",IF(SUMPRODUCT(--(BO27:BO309&lt;&gt;""),--ISNUMBER(SEARCH(" "&amp;BO27:BO309&amp;" ",AP576)))&gt;0,"BLOQUE MOLLUSQUES",""))</f>
        <v/>
      </c>
      <c r="AS576" s="964" t="str" cm="1">
        <f t="array" ref="AS576">IF(AM576="","",IF(SUMPRODUCT(--(BS27:BS309&lt;&gt;""),--ISNUMBER(SEARCH(" "&amp;BS27:BS309&amp;" ",AP576)))&gt;0,"FORCE MOLLUSQUES",""))</f>
        <v/>
      </c>
      <c r="AT576" s="965" t="str">
        <f t="shared" si="119"/>
        <v/>
      </c>
      <c r="AU576" s="965" t="str">
        <f t="shared" si="121"/>
        <v/>
      </c>
      <c r="AV576" s="964" t="str">
        <f t="shared" si="120"/>
        <v/>
      </c>
      <c r="AW576" s="964" t="str" cm="1">
        <f t="array" ref="AW576">IF(AM576="","",IF(AQ576&lt;&gt;"","",IF(SUMPRODUCT(--(BM27:BM1509=AW26),--(BL27:BL1509&lt;&gt;""),--ISNUMBER(SEARCH(" "&amp;BL27:BL1509&amp;" ",AP576)))&gt;0,AW26,"")))</f>
        <v/>
      </c>
      <c r="AX576" s="964" t="str" cm="1">
        <f t="array" ref="AX576">IF(AM576="","",IF(AQ576&lt;&gt;"","",IF(SUMPRODUCT(--(BM27:BM1509=AX26),--(BL27:BL1509&lt;&gt;""),--ISNUMBER(SEARCH(" "&amp;BL27:BL1509&amp;" ",AP576)))&gt;0,AX26,"")))</f>
        <v/>
      </c>
      <c r="AY576" s="964" t="str" cm="1">
        <f t="array" ref="AY576">IF(AM576="","",IF(AQ576&lt;&gt;"","",IF(SUMPRODUCT(--(BM27:BM1509=AY26),--(BL27:BL1509&lt;&gt;""),--ISNUMBER(SEARCH(" "&amp;BL27:BL1509&amp;" ",AP576)))&gt;0,AY26,"")))</f>
        <v/>
      </c>
      <c r="AZ576" s="964" t="str" cm="1">
        <f t="array" ref="AZ576">IF(AM576="","",IF(AQ576&lt;&gt;"","",IF(SUMPRODUCT(--(BM27:BM1509=AZ26),--(BL27:BL1509&lt;&gt;""),--ISNUMBER(SEARCH(" "&amp;BL27:BL1509&amp;" ",AP576)))&gt;0,AZ26,"")))</f>
        <v/>
      </c>
      <c r="BA576" s="964" t="str" cm="1">
        <f t="array" ref="BA576">IF(AM576="","",IF(AQ576&lt;&gt;"","",IF(SUMPRODUCT(--(BM27:BM1509=BA26),--(BL27:BL1509&lt;&gt;""),--ISNUMBER(SEARCH(" "&amp;BL27:BL1509&amp;" ",AP576)))&gt;0,BA26,"")))</f>
        <v/>
      </c>
      <c r="BB576" s="964" t="str" cm="1">
        <f t="array" ref="BB576">IF(AM576="","",IF(AQ576&lt;&gt;"","",IF(SUMPRODUCT(--(BM27:BM1509=BB26),--(BL27:BL1509&lt;&gt;""),--ISNUMBER(SEARCH(" "&amp;BL27:BL1509&amp;" ",AP576)))&gt;0,BB26,"")))</f>
        <v/>
      </c>
      <c r="BC576" s="964" t="str" cm="1">
        <f t="array" ref="BC576">IF(AM576="","",IF(AQ576&lt;&gt;"","",IF(SUMPRODUCT(--(BM27:BM1509=BC26),--(BL27:BL1509&lt;&gt;""),--ISNUMBER(SEARCH(" "&amp;BL27:BL1509&amp;" ",AP576)))&gt;0,BC26,"")))</f>
        <v/>
      </c>
      <c r="BD576" s="964" t="str" cm="1">
        <f t="array" ref="BD576">IF(AM576="","",IF(AQ576&lt;&gt;"","",IF(SUMPRODUCT(--(BM27:BM1509=BD26),--(BL27:BL1509&lt;&gt;""),--ISNUMBER(SEARCH(" "&amp;BL27:BL1509&amp;" ",AP576)))&gt;0,BD26,"")))</f>
        <v/>
      </c>
      <c r="BE576" s="964" t="str" cm="1">
        <f t="array" ref="BE576">IF(AM576="","",IF(AQ576&lt;&gt;"","",IF(SUMPRODUCT(--(BM27:BM1509=BE26),--(BL27:BL1509&lt;&gt;""),--ISNUMBER(SEARCH(" "&amp;BL27:BL1509&amp;" ",AP576)))&gt;0,BE26,"")))</f>
        <v/>
      </c>
      <c r="BF576" s="964" t="str" cm="1">
        <f t="array" ref="BF576">IF(AM576="","",IF(AQ576&lt;&gt;"","",IF(SUMPRODUCT(--(BM27:BM1509=BF26),--(BL27:BL1509&lt;&gt;""),--ISNUMBER(SEARCH(" "&amp;BL27:BL1509&amp;" ",AP576)))&gt;0,BF26,"")))</f>
        <v/>
      </c>
      <c r="BG576" s="964" t="str" cm="1">
        <f t="array" ref="BG576">IF(AM576="","",IF(AQ576&lt;&gt;"","",IF(SUMPRODUCT(--(BM27:BM1509=BG26),--(BL27:BL1509&lt;&gt;""),--ISNUMBER(SEARCH(" "&amp;BL27:BL1509&amp;" ",AP576)))&gt;0,BG26,"")))</f>
        <v/>
      </c>
      <c r="BH576" s="964" t="str" cm="1">
        <f t="array" ref="BH576">IF(AM576="","",IF(AQ576&lt;&gt;"","",IF(SUMPRODUCT(--(BM27:BM1509=BH26),--(BL27:BL1509&lt;&gt;""),--ISNUMBER(SEARCH(" "&amp;BL27:BL1509&amp;" ",AP576)))&gt;0,BH26,"")))</f>
        <v/>
      </c>
      <c r="BI576" s="964" t="str" cm="1">
        <f t="array" ref="BI576">IF(AM576="","",IF(AQ576&lt;&gt;"","",IF(SUMPRODUCT(--(BM27:BM1509=BI26),--(BL27:BL1509&lt;&gt;""),--ISNUMBER(SEARCH(" "&amp;BL27:BL1509&amp;" ",AP576)))&gt;0,BI26,"")))</f>
        <v/>
      </c>
      <c r="BJ576" s="964" t="str" cm="1">
        <f t="array" ref="BJ576">IF(AM576="","",IF(AS576&lt;&gt;"",BJ26,IF(AR576&lt;&gt;"","",IF(AQ576&lt;&gt;"","",IF(SUMPRODUCT(--(BM27:BM1509=BJ26),--(BL27:BL1509&lt;&gt;""),--ISNUMBER(SEARCH(" "&amp;BL27:BL1509&amp;" ",AP576)))&gt;0,BJ26,"")))))</f>
        <v/>
      </c>
      <c r="BL576" s="964" t="s">
        <v>2455</v>
      </c>
      <c r="BM576" s="964" t="s">
        <v>1597</v>
      </c>
      <c r="CM576" s="49">
        <v>1</v>
      </c>
    </row>
    <row r="577" spans="4:91" ht="30" customHeight="1">
      <c r="D577" s="674"/>
      <c r="E577" s="680"/>
      <c r="F577" s="681"/>
      <c r="G577" s="680"/>
      <c r="H577" s="682"/>
      <c r="I577" s="891"/>
      <c r="J577" s="892"/>
      <c r="K577" s="745"/>
      <c r="L577" s="893"/>
      <c r="M577" s="894"/>
      <c r="N577" s="895"/>
      <c r="O577" s="896"/>
      <c r="P577" s="137"/>
      <c r="Q577" s="897"/>
      <c r="R577" s="751"/>
      <c r="S577" s="898"/>
      <c r="T577" s="753"/>
      <c r="U577" s="899"/>
      <c r="V577" s="900"/>
      <c r="W577" s="756"/>
      <c r="X577" s="764"/>
      <c r="AB577" s="65"/>
      <c r="AC577" s="984" t="str">
        <f t="shared" si="111"/>
        <v/>
      </c>
      <c r="AD577" s="982"/>
      <c r="AF577" s="963" t="str">
        <f>IF(AG577="","",COUNTIF(AG27:AG577,"&lt;&gt;"))</f>
        <v/>
      </c>
      <c r="AG577" s="958" t="str" cm="1">
        <f t="array" ref="AG577">IF(AK577="","",IF(LEN(AK577)&lt;=MAX(10,AF22),AK577,IFERROR(LEFT(AK577,LOOKUP(2,1/(MID(AK577,ROW(10:509),1)=" ")/(ROW(10:509)&lt;=MAX(10,AF22)),ROW(10:509))-1),LEFT(AK577,MAX(10,AF22)))))</f>
        <v/>
      </c>
      <c r="AH577" s="963" t="str">
        <f t="shared" si="112"/>
        <v/>
      </c>
      <c r="AI577" s="963" t="str">
        <f t="shared" si="113"/>
        <v/>
      </c>
      <c r="AJ577" s="964" t="str">
        <f>IF(AL576&lt;&gt;"",AJ576,IF(AJ576&lt;MAX(Z27:Z326),AJ576+1,""))</f>
        <v/>
      </c>
      <c r="AK577" s="965" t="str">
        <f>IF(AJ577="","",IF(AL576&lt;&gt;"",AL576,INDEX(AD27:AD326,MATCH(AJ577,Z27:Z326,0))))</f>
        <v/>
      </c>
      <c r="AL577" s="965" t="str">
        <f t="shared" si="114"/>
        <v/>
      </c>
      <c r="AM577" s="966" t="str">
        <f t="shared" si="115"/>
        <v/>
      </c>
      <c r="AN577" s="967" t="str">
        <f t="shared" si="116"/>
        <v/>
      </c>
      <c r="AO577" s="967" t="str">
        <f t="shared" si="117"/>
        <v/>
      </c>
      <c r="AP577" s="966" t="str">
        <f t="shared" si="118"/>
        <v/>
      </c>
      <c r="AQ577" s="967" t="str">
        <f>IF(AM577="","",IF(COUNTIF(BO27:BO309,TRIM(AP577))&gt;0,"EXCLUSION EXACTE",""))</f>
        <v/>
      </c>
      <c r="AR577" s="967" t="str" cm="1">
        <f t="array" ref="AR577">IF(AM577="","",IF(SUMPRODUCT(--(BO27:BO309&lt;&gt;""),--ISNUMBER(SEARCH(" "&amp;BO27:BO309&amp;" ",AP577)))&gt;0,"BLOQUE MOLLUSQUES",""))</f>
        <v/>
      </c>
      <c r="AS577" s="967" t="str" cm="1">
        <f t="array" ref="AS577">IF(AM577="","",IF(SUMPRODUCT(--(BS27:BS309&lt;&gt;""),--ISNUMBER(SEARCH(" "&amp;BS27:BS309&amp;" ",AP577)))&gt;0,"FORCE MOLLUSQUES",""))</f>
        <v/>
      </c>
      <c r="AT577" s="966" t="str">
        <f t="shared" si="119"/>
        <v/>
      </c>
      <c r="AU577" s="966" t="str">
        <f t="shared" si="121"/>
        <v/>
      </c>
      <c r="AV577" s="967" t="str">
        <f t="shared" si="120"/>
        <v/>
      </c>
      <c r="AW577" s="967" t="str" cm="1">
        <f t="array" ref="AW577">IF(AM577="","",IF(AQ577&lt;&gt;"","",IF(SUMPRODUCT(--(BM27:BM1509=AW26),--(BL27:BL1509&lt;&gt;""),--ISNUMBER(SEARCH(" "&amp;BL27:BL1509&amp;" ",AP577)))&gt;0,AW26,"")))</f>
        <v/>
      </c>
      <c r="AX577" s="967" t="str" cm="1">
        <f t="array" ref="AX577">IF(AM577="","",IF(AQ577&lt;&gt;"","",IF(SUMPRODUCT(--(BM27:BM1509=AX26),--(BL27:BL1509&lt;&gt;""),--ISNUMBER(SEARCH(" "&amp;BL27:BL1509&amp;" ",AP577)))&gt;0,AX26,"")))</f>
        <v/>
      </c>
      <c r="AY577" s="967" t="str" cm="1">
        <f t="array" ref="AY577">IF(AM577="","",IF(AQ577&lt;&gt;"","",IF(SUMPRODUCT(--(BM27:BM1509=AY26),--(BL27:BL1509&lt;&gt;""),--ISNUMBER(SEARCH(" "&amp;BL27:BL1509&amp;" ",AP577)))&gt;0,AY26,"")))</f>
        <v/>
      </c>
      <c r="AZ577" s="967" t="str" cm="1">
        <f t="array" ref="AZ577">IF(AM577="","",IF(AQ577&lt;&gt;"","",IF(SUMPRODUCT(--(BM27:BM1509=AZ26),--(BL27:BL1509&lt;&gt;""),--ISNUMBER(SEARCH(" "&amp;BL27:BL1509&amp;" ",AP577)))&gt;0,AZ26,"")))</f>
        <v/>
      </c>
      <c r="BA577" s="967" t="str" cm="1">
        <f t="array" ref="BA577">IF(AM577="","",IF(AQ577&lt;&gt;"","",IF(SUMPRODUCT(--(BM27:BM1509=BA26),--(BL27:BL1509&lt;&gt;""),--ISNUMBER(SEARCH(" "&amp;BL27:BL1509&amp;" ",AP577)))&gt;0,BA26,"")))</f>
        <v/>
      </c>
      <c r="BB577" s="967" t="str" cm="1">
        <f t="array" ref="BB577">IF(AM577="","",IF(AQ577&lt;&gt;"","",IF(SUMPRODUCT(--(BM27:BM1509=BB26),--(BL27:BL1509&lt;&gt;""),--ISNUMBER(SEARCH(" "&amp;BL27:BL1509&amp;" ",AP577)))&gt;0,BB26,"")))</f>
        <v/>
      </c>
      <c r="BC577" s="967" t="str" cm="1">
        <f t="array" ref="BC577">IF(AM577="","",IF(AQ577&lt;&gt;"","",IF(SUMPRODUCT(--(BM27:BM1509=BC26),--(BL27:BL1509&lt;&gt;""),--ISNUMBER(SEARCH(" "&amp;BL27:BL1509&amp;" ",AP577)))&gt;0,BC26,"")))</f>
        <v/>
      </c>
      <c r="BD577" s="967" t="str" cm="1">
        <f t="array" ref="BD577">IF(AM577="","",IF(AQ577&lt;&gt;"","",IF(SUMPRODUCT(--(BM27:BM1509=BD26),--(BL27:BL1509&lt;&gt;""),--ISNUMBER(SEARCH(" "&amp;BL27:BL1509&amp;" ",AP577)))&gt;0,BD26,"")))</f>
        <v/>
      </c>
      <c r="BE577" s="967" t="str" cm="1">
        <f t="array" ref="BE577">IF(AM577="","",IF(AQ577&lt;&gt;"","",IF(SUMPRODUCT(--(BM27:BM1509=BE26),--(BL27:BL1509&lt;&gt;""),--ISNUMBER(SEARCH(" "&amp;BL27:BL1509&amp;" ",AP577)))&gt;0,BE26,"")))</f>
        <v/>
      </c>
      <c r="BF577" s="967" t="str" cm="1">
        <f t="array" ref="BF577">IF(AM577="","",IF(AQ577&lt;&gt;"","",IF(SUMPRODUCT(--(BM27:BM1509=BF26),--(BL27:BL1509&lt;&gt;""),--ISNUMBER(SEARCH(" "&amp;BL27:BL1509&amp;" ",AP577)))&gt;0,BF26,"")))</f>
        <v/>
      </c>
      <c r="BG577" s="967" t="str" cm="1">
        <f t="array" ref="BG577">IF(AM577="","",IF(AQ577&lt;&gt;"","",IF(SUMPRODUCT(--(BM27:BM1509=BG26),--(BL27:BL1509&lt;&gt;""),--ISNUMBER(SEARCH(" "&amp;BL27:BL1509&amp;" ",AP577)))&gt;0,BG26,"")))</f>
        <v/>
      </c>
      <c r="BH577" s="967" t="str" cm="1">
        <f t="array" ref="BH577">IF(AM577="","",IF(AQ577&lt;&gt;"","",IF(SUMPRODUCT(--(BM27:BM1509=BH26),--(BL27:BL1509&lt;&gt;""),--ISNUMBER(SEARCH(" "&amp;BL27:BL1509&amp;" ",AP577)))&gt;0,BH26,"")))</f>
        <v/>
      </c>
      <c r="BI577" s="967" t="str" cm="1">
        <f t="array" ref="BI577">IF(AM577="","",IF(AQ577&lt;&gt;"","",IF(SUMPRODUCT(--(BM27:BM1509=BI26),--(BL27:BL1509&lt;&gt;""),--ISNUMBER(SEARCH(" "&amp;BL27:BL1509&amp;" ",AP577)))&gt;0,BI26,"")))</f>
        <v/>
      </c>
      <c r="BJ577" s="967" t="str" cm="1">
        <f t="array" ref="BJ577">IF(AM577="","",IF(AS577&lt;&gt;"",BJ26,IF(AR577&lt;&gt;"","",IF(AQ577&lt;&gt;"","",IF(SUMPRODUCT(--(BM27:BM1509=BJ26),--(BL27:BL1509&lt;&gt;""),--ISNUMBER(SEARCH(" "&amp;BL27:BL1509&amp;" ",AP577)))&gt;0,BJ26,"")))))</f>
        <v/>
      </c>
      <c r="BL577" s="968" t="s">
        <v>2456</v>
      </c>
      <c r="BM577" s="968" t="s">
        <v>1597</v>
      </c>
      <c r="CM577" s="49">
        <v>1</v>
      </c>
    </row>
    <row r="578" spans="4:91" ht="30" customHeight="1">
      <c r="D578" s="674"/>
      <c r="E578" s="680"/>
      <c r="F578" s="681"/>
      <c r="G578" s="680"/>
      <c r="H578" s="682"/>
      <c r="I578" s="891"/>
      <c r="J578" s="892"/>
      <c r="K578" s="745"/>
      <c r="L578" s="893"/>
      <c r="M578" s="894"/>
      <c r="N578" s="895"/>
      <c r="O578" s="896"/>
      <c r="P578" s="137"/>
      <c r="Q578" s="897"/>
      <c r="R578" s="751"/>
      <c r="S578" s="898"/>
      <c r="T578" s="753"/>
      <c r="U578" s="899"/>
      <c r="V578" s="900"/>
      <c r="W578" s="756"/>
      <c r="X578" s="764"/>
      <c r="AB578" s="65"/>
      <c r="AC578" s="984" t="str">
        <f t="shared" si="111"/>
        <v/>
      </c>
      <c r="AD578" s="982"/>
      <c r="AF578" s="964" t="str">
        <f>IF(AG578="","",COUNTIF(AG27:AG578,"&lt;&gt;"))</f>
        <v/>
      </c>
      <c r="AG578" s="965" t="str" cm="1">
        <f t="array" ref="AG578">IF(AK578="","",IF(LEN(AK578)&lt;=MAX(10,AF22),AK578,IFERROR(LEFT(AK578,LOOKUP(2,1/(MID(AK578,ROW(10:509),1)=" ")/(ROW(10:509)&lt;=MAX(10,AF22)),ROW(10:509))-1),LEFT(AK578,MAX(10,AF22)))))</f>
        <v/>
      </c>
      <c r="AH578" s="964" t="str">
        <f t="shared" si="112"/>
        <v/>
      </c>
      <c r="AI578" s="964" t="str">
        <f t="shared" si="113"/>
        <v/>
      </c>
      <c r="AJ578" s="964" t="str">
        <f>IF(AL577&lt;&gt;"",AJ577,IF(AJ577&lt;MAX(Z27:Z326),AJ577+1,""))</f>
        <v/>
      </c>
      <c r="AK578" s="965" t="str">
        <f>IF(AJ578="","",IF(AL577&lt;&gt;"",AL577,INDEX(AD27:AD326,MATCH(AJ578,Z27:Z326,0))))</f>
        <v/>
      </c>
      <c r="AL578" s="965" t="str">
        <f t="shared" si="114"/>
        <v/>
      </c>
      <c r="AM578" s="965" t="str">
        <f t="shared" si="115"/>
        <v/>
      </c>
      <c r="AN578" s="964" t="str">
        <f t="shared" si="116"/>
        <v/>
      </c>
      <c r="AO578" s="964" t="str">
        <f t="shared" si="117"/>
        <v/>
      </c>
      <c r="AP578" s="965" t="str">
        <f t="shared" si="118"/>
        <v/>
      </c>
      <c r="AQ578" s="964" t="str">
        <f>IF(AM578="","",IF(COUNTIF(BO27:BO309,TRIM(AP578))&gt;0,"EXCLUSION EXACTE",""))</f>
        <v/>
      </c>
      <c r="AR578" s="964" t="str" cm="1">
        <f t="array" ref="AR578">IF(AM578="","",IF(SUMPRODUCT(--(BO27:BO309&lt;&gt;""),--ISNUMBER(SEARCH(" "&amp;BO27:BO309&amp;" ",AP578)))&gt;0,"BLOQUE MOLLUSQUES",""))</f>
        <v/>
      </c>
      <c r="AS578" s="964" t="str" cm="1">
        <f t="array" ref="AS578">IF(AM578="","",IF(SUMPRODUCT(--(BS27:BS309&lt;&gt;""),--ISNUMBER(SEARCH(" "&amp;BS27:BS309&amp;" ",AP578)))&gt;0,"FORCE MOLLUSQUES",""))</f>
        <v/>
      </c>
      <c r="AT578" s="965" t="str">
        <f t="shared" si="119"/>
        <v/>
      </c>
      <c r="AU578" s="965" t="str">
        <f t="shared" si="121"/>
        <v/>
      </c>
      <c r="AV578" s="964" t="str">
        <f t="shared" si="120"/>
        <v/>
      </c>
      <c r="AW578" s="964" t="str" cm="1">
        <f t="array" ref="AW578">IF(AM578="","",IF(AQ578&lt;&gt;"","",IF(SUMPRODUCT(--(BM27:BM1509=AW26),--(BL27:BL1509&lt;&gt;""),--ISNUMBER(SEARCH(" "&amp;BL27:BL1509&amp;" ",AP578)))&gt;0,AW26,"")))</f>
        <v/>
      </c>
      <c r="AX578" s="964" t="str" cm="1">
        <f t="array" ref="AX578">IF(AM578="","",IF(AQ578&lt;&gt;"","",IF(SUMPRODUCT(--(BM27:BM1509=AX26),--(BL27:BL1509&lt;&gt;""),--ISNUMBER(SEARCH(" "&amp;BL27:BL1509&amp;" ",AP578)))&gt;0,AX26,"")))</f>
        <v/>
      </c>
      <c r="AY578" s="964" t="str" cm="1">
        <f t="array" ref="AY578">IF(AM578="","",IF(AQ578&lt;&gt;"","",IF(SUMPRODUCT(--(BM27:BM1509=AY26),--(BL27:BL1509&lt;&gt;""),--ISNUMBER(SEARCH(" "&amp;BL27:BL1509&amp;" ",AP578)))&gt;0,AY26,"")))</f>
        <v/>
      </c>
      <c r="AZ578" s="964" t="str" cm="1">
        <f t="array" ref="AZ578">IF(AM578="","",IF(AQ578&lt;&gt;"","",IF(SUMPRODUCT(--(BM27:BM1509=AZ26),--(BL27:BL1509&lt;&gt;""),--ISNUMBER(SEARCH(" "&amp;BL27:BL1509&amp;" ",AP578)))&gt;0,AZ26,"")))</f>
        <v/>
      </c>
      <c r="BA578" s="964" t="str" cm="1">
        <f t="array" ref="BA578">IF(AM578="","",IF(AQ578&lt;&gt;"","",IF(SUMPRODUCT(--(BM27:BM1509=BA26),--(BL27:BL1509&lt;&gt;""),--ISNUMBER(SEARCH(" "&amp;BL27:BL1509&amp;" ",AP578)))&gt;0,BA26,"")))</f>
        <v/>
      </c>
      <c r="BB578" s="964" t="str" cm="1">
        <f t="array" ref="BB578">IF(AM578="","",IF(AQ578&lt;&gt;"","",IF(SUMPRODUCT(--(BM27:BM1509=BB26),--(BL27:BL1509&lt;&gt;""),--ISNUMBER(SEARCH(" "&amp;BL27:BL1509&amp;" ",AP578)))&gt;0,BB26,"")))</f>
        <v/>
      </c>
      <c r="BC578" s="964" t="str" cm="1">
        <f t="array" ref="BC578">IF(AM578="","",IF(AQ578&lt;&gt;"","",IF(SUMPRODUCT(--(BM27:BM1509=BC26),--(BL27:BL1509&lt;&gt;""),--ISNUMBER(SEARCH(" "&amp;BL27:BL1509&amp;" ",AP578)))&gt;0,BC26,"")))</f>
        <v/>
      </c>
      <c r="BD578" s="964" t="str" cm="1">
        <f t="array" ref="BD578">IF(AM578="","",IF(AQ578&lt;&gt;"","",IF(SUMPRODUCT(--(BM27:BM1509=BD26),--(BL27:BL1509&lt;&gt;""),--ISNUMBER(SEARCH(" "&amp;BL27:BL1509&amp;" ",AP578)))&gt;0,BD26,"")))</f>
        <v/>
      </c>
      <c r="BE578" s="964" t="str" cm="1">
        <f t="array" ref="BE578">IF(AM578="","",IF(AQ578&lt;&gt;"","",IF(SUMPRODUCT(--(BM27:BM1509=BE26),--(BL27:BL1509&lt;&gt;""),--ISNUMBER(SEARCH(" "&amp;BL27:BL1509&amp;" ",AP578)))&gt;0,BE26,"")))</f>
        <v/>
      </c>
      <c r="BF578" s="964" t="str" cm="1">
        <f t="array" ref="BF578">IF(AM578="","",IF(AQ578&lt;&gt;"","",IF(SUMPRODUCT(--(BM27:BM1509=BF26),--(BL27:BL1509&lt;&gt;""),--ISNUMBER(SEARCH(" "&amp;BL27:BL1509&amp;" ",AP578)))&gt;0,BF26,"")))</f>
        <v/>
      </c>
      <c r="BG578" s="964" t="str" cm="1">
        <f t="array" ref="BG578">IF(AM578="","",IF(AQ578&lt;&gt;"","",IF(SUMPRODUCT(--(BM27:BM1509=BG26),--(BL27:BL1509&lt;&gt;""),--ISNUMBER(SEARCH(" "&amp;BL27:BL1509&amp;" ",AP578)))&gt;0,BG26,"")))</f>
        <v/>
      </c>
      <c r="BH578" s="964" t="str" cm="1">
        <f t="array" ref="BH578">IF(AM578="","",IF(AQ578&lt;&gt;"","",IF(SUMPRODUCT(--(BM27:BM1509=BH26),--(BL27:BL1509&lt;&gt;""),--ISNUMBER(SEARCH(" "&amp;BL27:BL1509&amp;" ",AP578)))&gt;0,BH26,"")))</f>
        <v/>
      </c>
      <c r="BI578" s="964" t="str" cm="1">
        <f t="array" ref="BI578">IF(AM578="","",IF(AQ578&lt;&gt;"","",IF(SUMPRODUCT(--(BM27:BM1509=BI26),--(BL27:BL1509&lt;&gt;""),--ISNUMBER(SEARCH(" "&amp;BL27:BL1509&amp;" ",AP578)))&gt;0,BI26,"")))</f>
        <v/>
      </c>
      <c r="BJ578" s="964" t="str" cm="1">
        <f t="array" ref="BJ578">IF(AM578="","",IF(AS578&lt;&gt;"",BJ26,IF(AR578&lt;&gt;"","",IF(AQ578&lt;&gt;"","",IF(SUMPRODUCT(--(BM27:BM1509=BJ26),--(BL27:BL1509&lt;&gt;""),--ISNUMBER(SEARCH(" "&amp;BL27:BL1509&amp;" ",AP578)))&gt;0,BJ26,"")))))</f>
        <v/>
      </c>
      <c r="BL578" s="964" t="s">
        <v>2288</v>
      </c>
      <c r="BM578" s="964" t="s">
        <v>1597</v>
      </c>
      <c r="CM578" s="49">
        <v>1</v>
      </c>
    </row>
    <row r="579" spans="4:91" ht="30" customHeight="1">
      <c r="D579" s="674"/>
      <c r="E579" s="680"/>
      <c r="F579" s="681"/>
      <c r="G579" s="680"/>
      <c r="H579" s="682"/>
      <c r="I579" s="891"/>
      <c r="J579" s="892"/>
      <c r="K579" s="745"/>
      <c r="L579" s="893"/>
      <c r="M579" s="894"/>
      <c r="N579" s="895"/>
      <c r="O579" s="896"/>
      <c r="P579" s="137"/>
      <c r="Q579" s="897"/>
      <c r="R579" s="751"/>
      <c r="S579" s="898"/>
      <c r="T579" s="753"/>
      <c r="U579" s="899"/>
      <c r="V579" s="900"/>
      <c r="W579" s="756"/>
      <c r="X579" s="764"/>
      <c r="AB579" s="65"/>
      <c r="AC579" s="984" t="str">
        <f t="shared" si="111"/>
        <v/>
      </c>
      <c r="AD579" s="982"/>
      <c r="AF579" s="963" t="str">
        <f>IF(AG579="","",COUNTIF(AG27:AG579,"&lt;&gt;"))</f>
        <v/>
      </c>
      <c r="AG579" s="958" t="str" cm="1">
        <f t="array" ref="AG579">IF(AK579="","",IF(LEN(AK579)&lt;=MAX(10,AF22),AK579,IFERROR(LEFT(AK579,LOOKUP(2,1/(MID(AK579,ROW(10:509),1)=" ")/(ROW(10:509)&lt;=MAX(10,AF22)),ROW(10:509))-1),LEFT(AK579,MAX(10,AF22)))))</f>
        <v/>
      </c>
      <c r="AH579" s="963" t="str">
        <f t="shared" si="112"/>
        <v/>
      </c>
      <c r="AI579" s="963" t="str">
        <f t="shared" si="113"/>
        <v/>
      </c>
      <c r="AJ579" s="964" t="str">
        <f>IF(AL578&lt;&gt;"",AJ578,IF(AJ578&lt;MAX(Z27:Z326),AJ578+1,""))</f>
        <v/>
      </c>
      <c r="AK579" s="965" t="str">
        <f>IF(AJ579="","",IF(AL578&lt;&gt;"",AL578,INDEX(AD27:AD326,MATCH(AJ579,Z27:Z326,0))))</f>
        <v/>
      </c>
      <c r="AL579" s="965" t="str">
        <f t="shared" si="114"/>
        <v/>
      </c>
      <c r="AM579" s="966" t="str">
        <f t="shared" si="115"/>
        <v/>
      </c>
      <c r="AN579" s="967" t="str">
        <f t="shared" si="116"/>
        <v/>
      </c>
      <c r="AO579" s="967" t="str">
        <f t="shared" si="117"/>
        <v/>
      </c>
      <c r="AP579" s="966" t="str">
        <f t="shared" si="118"/>
        <v/>
      </c>
      <c r="AQ579" s="967" t="str">
        <f>IF(AM579="","",IF(COUNTIF(BO27:BO309,TRIM(AP579))&gt;0,"EXCLUSION EXACTE",""))</f>
        <v/>
      </c>
      <c r="AR579" s="967" t="str" cm="1">
        <f t="array" ref="AR579">IF(AM579="","",IF(SUMPRODUCT(--(BO27:BO309&lt;&gt;""),--ISNUMBER(SEARCH(" "&amp;BO27:BO309&amp;" ",AP579)))&gt;0,"BLOQUE MOLLUSQUES",""))</f>
        <v/>
      </c>
      <c r="AS579" s="967" t="str" cm="1">
        <f t="array" ref="AS579">IF(AM579="","",IF(SUMPRODUCT(--(BS27:BS309&lt;&gt;""),--ISNUMBER(SEARCH(" "&amp;BS27:BS309&amp;" ",AP579)))&gt;0,"FORCE MOLLUSQUES",""))</f>
        <v/>
      </c>
      <c r="AT579" s="966" t="str">
        <f t="shared" si="119"/>
        <v/>
      </c>
      <c r="AU579" s="966" t="str">
        <f t="shared" si="121"/>
        <v/>
      </c>
      <c r="AV579" s="967" t="str">
        <f t="shared" si="120"/>
        <v/>
      </c>
      <c r="AW579" s="967" t="str" cm="1">
        <f t="array" ref="AW579">IF(AM579="","",IF(AQ579&lt;&gt;"","",IF(SUMPRODUCT(--(BM27:BM1509=AW26),--(BL27:BL1509&lt;&gt;""),--ISNUMBER(SEARCH(" "&amp;BL27:BL1509&amp;" ",AP579)))&gt;0,AW26,"")))</f>
        <v/>
      </c>
      <c r="AX579" s="967" t="str" cm="1">
        <f t="array" ref="AX579">IF(AM579="","",IF(AQ579&lt;&gt;"","",IF(SUMPRODUCT(--(BM27:BM1509=AX26),--(BL27:BL1509&lt;&gt;""),--ISNUMBER(SEARCH(" "&amp;BL27:BL1509&amp;" ",AP579)))&gt;0,AX26,"")))</f>
        <v/>
      </c>
      <c r="AY579" s="967" t="str" cm="1">
        <f t="array" ref="AY579">IF(AM579="","",IF(AQ579&lt;&gt;"","",IF(SUMPRODUCT(--(BM27:BM1509=AY26),--(BL27:BL1509&lt;&gt;""),--ISNUMBER(SEARCH(" "&amp;BL27:BL1509&amp;" ",AP579)))&gt;0,AY26,"")))</f>
        <v/>
      </c>
      <c r="AZ579" s="967" t="str" cm="1">
        <f t="array" ref="AZ579">IF(AM579="","",IF(AQ579&lt;&gt;"","",IF(SUMPRODUCT(--(BM27:BM1509=AZ26),--(BL27:BL1509&lt;&gt;""),--ISNUMBER(SEARCH(" "&amp;BL27:BL1509&amp;" ",AP579)))&gt;0,AZ26,"")))</f>
        <v/>
      </c>
      <c r="BA579" s="967" t="str" cm="1">
        <f t="array" ref="BA579">IF(AM579="","",IF(AQ579&lt;&gt;"","",IF(SUMPRODUCT(--(BM27:BM1509=BA26),--(BL27:BL1509&lt;&gt;""),--ISNUMBER(SEARCH(" "&amp;BL27:BL1509&amp;" ",AP579)))&gt;0,BA26,"")))</f>
        <v/>
      </c>
      <c r="BB579" s="967" t="str" cm="1">
        <f t="array" ref="BB579">IF(AM579="","",IF(AQ579&lt;&gt;"","",IF(SUMPRODUCT(--(BM27:BM1509=BB26),--(BL27:BL1509&lt;&gt;""),--ISNUMBER(SEARCH(" "&amp;BL27:BL1509&amp;" ",AP579)))&gt;0,BB26,"")))</f>
        <v/>
      </c>
      <c r="BC579" s="967" t="str" cm="1">
        <f t="array" ref="BC579">IF(AM579="","",IF(AQ579&lt;&gt;"","",IF(SUMPRODUCT(--(BM27:BM1509=BC26),--(BL27:BL1509&lt;&gt;""),--ISNUMBER(SEARCH(" "&amp;BL27:BL1509&amp;" ",AP579)))&gt;0,BC26,"")))</f>
        <v/>
      </c>
      <c r="BD579" s="967" t="str" cm="1">
        <f t="array" ref="BD579">IF(AM579="","",IF(AQ579&lt;&gt;"","",IF(SUMPRODUCT(--(BM27:BM1509=BD26),--(BL27:BL1509&lt;&gt;""),--ISNUMBER(SEARCH(" "&amp;BL27:BL1509&amp;" ",AP579)))&gt;0,BD26,"")))</f>
        <v/>
      </c>
      <c r="BE579" s="967" t="str" cm="1">
        <f t="array" ref="BE579">IF(AM579="","",IF(AQ579&lt;&gt;"","",IF(SUMPRODUCT(--(BM27:BM1509=BE26),--(BL27:BL1509&lt;&gt;""),--ISNUMBER(SEARCH(" "&amp;BL27:BL1509&amp;" ",AP579)))&gt;0,BE26,"")))</f>
        <v/>
      </c>
      <c r="BF579" s="967" t="str" cm="1">
        <f t="array" ref="BF579">IF(AM579="","",IF(AQ579&lt;&gt;"","",IF(SUMPRODUCT(--(BM27:BM1509=BF26),--(BL27:BL1509&lt;&gt;""),--ISNUMBER(SEARCH(" "&amp;BL27:BL1509&amp;" ",AP579)))&gt;0,BF26,"")))</f>
        <v/>
      </c>
      <c r="BG579" s="967" t="str" cm="1">
        <f t="array" ref="BG579">IF(AM579="","",IF(AQ579&lt;&gt;"","",IF(SUMPRODUCT(--(BM27:BM1509=BG26),--(BL27:BL1509&lt;&gt;""),--ISNUMBER(SEARCH(" "&amp;BL27:BL1509&amp;" ",AP579)))&gt;0,BG26,"")))</f>
        <v/>
      </c>
      <c r="BH579" s="967" t="str" cm="1">
        <f t="array" ref="BH579">IF(AM579="","",IF(AQ579&lt;&gt;"","",IF(SUMPRODUCT(--(BM27:BM1509=BH26),--(BL27:BL1509&lt;&gt;""),--ISNUMBER(SEARCH(" "&amp;BL27:BL1509&amp;" ",AP579)))&gt;0,BH26,"")))</f>
        <v/>
      </c>
      <c r="BI579" s="967" t="str" cm="1">
        <f t="array" ref="BI579">IF(AM579="","",IF(AQ579&lt;&gt;"","",IF(SUMPRODUCT(--(BM27:BM1509=BI26),--(BL27:BL1509&lt;&gt;""),--ISNUMBER(SEARCH(" "&amp;BL27:BL1509&amp;" ",AP579)))&gt;0,BI26,"")))</f>
        <v/>
      </c>
      <c r="BJ579" s="967" t="str" cm="1">
        <f t="array" ref="BJ579">IF(AM579="","",IF(AS579&lt;&gt;"",BJ26,IF(AR579&lt;&gt;"","",IF(AQ579&lt;&gt;"","",IF(SUMPRODUCT(--(BM27:BM1509=BJ26),--(BL27:BL1509&lt;&gt;""),--ISNUMBER(SEARCH(" "&amp;BL27:BL1509&amp;" ",AP579)))&gt;0,BJ26,"")))))</f>
        <v/>
      </c>
      <c r="BL579" s="968" t="s">
        <v>2289</v>
      </c>
      <c r="BM579" s="968" t="s">
        <v>1597</v>
      </c>
      <c r="CM579" s="49">
        <v>1</v>
      </c>
    </row>
    <row r="580" spans="4:91" ht="30" customHeight="1">
      <c r="D580" s="674"/>
      <c r="E580" s="680"/>
      <c r="F580" s="681"/>
      <c r="G580" s="680"/>
      <c r="H580" s="682"/>
      <c r="I580" s="891"/>
      <c r="J580" s="892"/>
      <c r="K580" s="745"/>
      <c r="L580" s="893"/>
      <c r="M580" s="894"/>
      <c r="N580" s="895"/>
      <c r="O580" s="896"/>
      <c r="P580" s="137"/>
      <c r="Q580" s="897"/>
      <c r="R580" s="751"/>
      <c r="S580" s="898"/>
      <c r="T580" s="753"/>
      <c r="U580" s="899"/>
      <c r="V580" s="900"/>
      <c r="W580" s="756"/>
      <c r="X580" s="764"/>
      <c r="AB580" s="65"/>
      <c r="AC580" s="984" t="str">
        <f t="shared" si="111"/>
        <v/>
      </c>
      <c r="AD580" s="982"/>
      <c r="AF580" s="964" t="str">
        <f>IF(AG580="","",COUNTIF(AG27:AG580,"&lt;&gt;"))</f>
        <v/>
      </c>
      <c r="AG580" s="965" t="str" cm="1">
        <f t="array" ref="AG580">IF(AK580="","",IF(LEN(AK580)&lt;=MAX(10,AF22),AK580,IFERROR(LEFT(AK580,LOOKUP(2,1/(MID(AK580,ROW(10:509),1)=" ")/(ROW(10:509)&lt;=MAX(10,AF22)),ROW(10:509))-1),LEFT(AK580,MAX(10,AF22)))))</f>
        <v/>
      </c>
      <c r="AH580" s="964" t="str">
        <f t="shared" si="112"/>
        <v/>
      </c>
      <c r="AI580" s="964" t="str">
        <f t="shared" si="113"/>
        <v/>
      </c>
      <c r="AJ580" s="964" t="str">
        <f>IF(AL579&lt;&gt;"",AJ579,IF(AJ579&lt;MAX(Z27:Z326),AJ579+1,""))</f>
        <v/>
      </c>
      <c r="AK580" s="965" t="str">
        <f>IF(AJ580="","",IF(AL579&lt;&gt;"",AL579,INDEX(AD27:AD326,MATCH(AJ580,Z27:Z326,0))))</f>
        <v/>
      </c>
      <c r="AL580" s="965" t="str">
        <f t="shared" si="114"/>
        <v/>
      </c>
      <c r="AM580" s="965" t="str">
        <f t="shared" si="115"/>
        <v/>
      </c>
      <c r="AN580" s="964" t="str">
        <f t="shared" si="116"/>
        <v/>
      </c>
      <c r="AO580" s="964" t="str">
        <f t="shared" si="117"/>
        <v/>
      </c>
      <c r="AP580" s="965" t="str">
        <f t="shared" si="118"/>
        <v/>
      </c>
      <c r="AQ580" s="964" t="str">
        <f>IF(AM580="","",IF(COUNTIF(BO27:BO309,TRIM(AP580))&gt;0,"EXCLUSION EXACTE",""))</f>
        <v/>
      </c>
      <c r="AR580" s="964" t="str" cm="1">
        <f t="array" ref="AR580">IF(AM580="","",IF(SUMPRODUCT(--(BO27:BO309&lt;&gt;""),--ISNUMBER(SEARCH(" "&amp;BO27:BO309&amp;" ",AP580)))&gt;0,"BLOQUE MOLLUSQUES",""))</f>
        <v/>
      </c>
      <c r="AS580" s="964" t="str" cm="1">
        <f t="array" ref="AS580">IF(AM580="","",IF(SUMPRODUCT(--(BS27:BS309&lt;&gt;""),--ISNUMBER(SEARCH(" "&amp;BS27:BS309&amp;" ",AP580)))&gt;0,"FORCE MOLLUSQUES",""))</f>
        <v/>
      </c>
      <c r="AT580" s="965" t="str">
        <f t="shared" si="119"/>
        <v/>
      </c>
      <c r="AU580" s="965" t="str">
        <f t="shared" si="121"/>
        <v/>
      </c>
      <c r="AV580" s="964" t="str">
        <f t="shared" si="120"/>
        <v/>
      </c>
      <c r="AW580" s="964" t="str" cm="1">
        <f t="array" ref="AW580">IF(AM580="","",IF(AQ580&lt;&gt;"","",IF(SUMPRODUCT(--(BM27:BM1509=AW26),--(BL27:BL1509&lt;&gt;""),--ISNUMBER(SEARCH(" "&amp;BL27:BL1509&amp;" ",AP580)))&gt;0,AW26,"")))</f>
        <v/>
      </c>
      <c r="AX580" s="964" t="str" cm="1">
        <f t="array" ref="AX580">IF(AM580="","",IF(AQ580&lt;&gt;"","",IF(SUMPRODUCT(--(BM27:BM1509=AX26),--(BL27:BL1509&lt;&gt;""),--ISNUMBER(SEARCH(" "&amp;BL27:BL1509&amp;" ",AP580)))&gt;0,AX26,"")))</f>
        <v/>
      </c>
      <c r="AY580" s="964" t="str" cm="1">
        <f t="array" ref="AY580">IF(AM580="","",IF(AQ580&lt;&gt;"","",IF(SUMPRODUCT(--(BM27:BM1509=AY26),--(BL27:BL1509&lt;&gt;""),--ISNUMBER(SEARCH(" "&amp;BL27:BL1509&amp;" ",AP580)))&gt;0,AY26,"")))</f>
        <v/>
      </c>
      <c r="AZ580" s="964" t="str" cm="1">
        <f t="array" ref="AZ580">IF(AM580="","",IF(AQ580&lt;&gt;"","",IF(SUMPRODUCT(--(BM27:BM1509=AZ26),--(BL27:BL1509&lt;&gt;""),--ISNUMBER(SEARCH(" "&amp;BL27:BL1509&amp;" ",AP580)))&gt;0,AZ26,"")))</f>
        <v/>
      </c>
      <c r="BA580" s="964" t="str" cm="1">
        <f t="array" ref="BA580">IF(AM580="","",IF(AQ580&lt;&gt;"","",IF(SUMPRODUCT(--(BM27:BM1509=BA26),--(BL27:BL1509&lt;&gt;""),--ISNUMBER(SEARCH(" "&amp;BL27:BL1509&amp;" ",AP580)))&gt;0,BA26,"")))</f>
        <v/>
      </c>
      <c r="BB580" s="964" t="str" cm="1">
        <f t="array" ref="BB580">IF(AM580="","",IF(AQ580&lt;&gt;"","",IF(SUMPRODUCT(--(BM27:BM1509=BB26),--(BL27:BL1509&lt;&gt;""),--ISNUMBER(SEARCH(" "&amp;BL27:BL1509&amp;" ",AP580)))&gt;0,BB26,"")))</f>
        <v/>
      </c>
      <c r="BC580" s="964" t="str" cm="1">
        <f t="array" ref="BC580">IF(AM580="","",IF(AQ580&lt;&gt;"","",IF(SUMPRODUCT(--(BM27:BM1509=BC26),--(BL27:BL1509&lt;&gt;""),--ISNUMBER(SEARCH(" "&amp;BL27:BL1509&amp;" ",AP580)))&gt;0,BC26,"")))</f>
        <v/>
      </c>
      <c r="BD580" s="964" t="str" cm="1">
        <f t="array" ref="BD580">IF(AM580="","",IF(AQ580&lt;&gt;"","",IF(SUMPRODUCT(--(BM27:BM1509=BD26),--(BL27:BL1509&lt;&gt;""),--ISNUMBER(SEARCH(" "&amp;BL27:BL1509&amp;" ",AP580)))&gt;0,BD26,"")))</f>
        <v/>
      </c>
      <c r="BE580" s="964" t="str" cm="1">
        <f t="array" ref="BE580">IF(AM580="","",IF(AQ580&lt;&gt;"","",IF(SUMPRODUCT(--(BM27:BM1509=BE26),--(BL27:BL1509&lt;&gt;""),--ISNUMBER(SEARCH(" "&amp;BL27:BL1509&amp;" ",AP580)))&gt;0,BE26,"")))</f>
        <v/>
      </c>
      <c r="BF580" s="964" t="str" cm="1">
        <f t="array" ref="BF580">IF(AM580="","",IF(AQ580&lt;&gt;"","",IF(SUMPRODUCT(--(BM27:BM1509=BF26),--(BL27:BL1509&lt;&gt;""),--ISNUMBER(SEARCH(" "&amp;BL27:BL1509&amp;" ",AP580)))&gt;0,BF26,"")))</f>
        <v/>
      </c>
      <c r="BG580" s="964" t="str" cm="1">
        <f t="array" ref="BG580">IF(AM580="","",IF(AQ580&lt;&gt;"","",IF(SUMPRODUCT(--(BM27:BM1509=BG26),--(BL27:BL1509&lt;&gt;""),--ISNUMBER(SEARCH(" "&amp;BL27:BL1509&amp;" ",AP580)))&gt;0,BG26,"")))</f>
        <v/>
      </c>
      <c r="BH580" s="964" t="str" cm="1">
        <f t="array" ref="BH580">IF(AM580="","",IF(AQ580&lt;&gt;"","",IF(SUMPRODUCT(--(BM27:BM1509=BH26),--(BL27:BL1509&lt;&gt;""),--ISNUMBER(SEARCH(" "&amp;BL27:BL1509&amp;" ",AP580)))&gt;0,BH26,"")))</f>
        <v/>
      </c>
      <c r="BI580" s="964" t="str" cm="1">
        <f t="array" ref="BI580">IF(AM580="","",IF(AQ580&lt;&gt;"","",IF(SUMPRODUCT(--(BM27:BM1509=BI26),--(BL27:BL1509&lt;&gt;""),--ISNUMBER(SEARCH(" "&amp;BL27:BL1509&amp;" ",AP580)))&gt;0,BI26,"")))</f>
        <v/>
      </c>
      <c r="BJ580" s="964" t="str" cm="1">
        <f t="array" ref="BJ580">IF(AM580="","",IF(AS580&lt;&gt;"",BJ26,IF(AR580&lt;&gt;"","",IF(AQ580&lt;&gt;"","",IF(SUMPRODUCT(--(BM27:BM1509=BJ26),--(BL27:BL1509&lt;&gt;""),--ISNUMBER(SEARCH(" "&amp;BL27:BL1509&amp;" ",AP580)))&gt;0,BJ26,"")))))</f>
        <v/>
      </c>
      <c r="BL580" s="964" t="s">
        <v>2457</v>
      </c>
      <c r="BM580" s="964" t="s">
        <v>1597</v>
      </c>
      <c r="CM580" s="49">
        <v>1</v>
      </c>
    </row>
    <row r="581" spans="4:91" ht="30" customHeight="1">
      <c r="D581" s="674"/>
      <c r="E581" s="680"/>
      <c r="F581" s="681"/>
      <c r="G581" s="680"/>
      <c r="H581" s="682"/>
      <c r="I581" s="891"/>
      <c r="J581" s="892"/>
      <c r="K581" s="745"/>
      <c r="L581" s="893"/>
      <c r="M581" s="894"/>
      <c r="N581" s="895"/>
      <c r="O581" s="896"/>
      <c r="P581" s="137"/>
      <c r="Q581" s="897"/>
      <c r="R581" s="751"/>
      <c r="S581" s="898"/>
      <c r="T581" s="753"/>
      <c r="U581" s="899"/>
      <c r="V581" s="900"/>
      <c r="W581" s="756"/>
      <c r="X581" s="764"/>
      <c r="AB581" s="65"/>
      <c r="AC581" s="984" t="str">
        <f t="shared" si="111"/>
        <v/>
      </c>
      <c r="AD581" s="982"/>
      <c r="AF581" s="963" t="str">
        <f>IF(AG581="","",COUNTIF(AG27:AG581,"&lt;&gt;"))</f>
        <v/>
      </c>
      <c r="AG581" s="958" t="str" cm="1">
        <f t="array" ref="AG581">IF(AK581="","",IF(LEN(AK581)&lt;=MAX(10,AF22),AK581,IFERROR(LEFT(AK581,LOOKUP(2,1/(MID(AK581,ROW(10:509),1)=" ")/(ROW(10:509)&lt;=MAX(10,AF22)),ROW(10:509))-1),LEFT(AK581,MAX(10,AF22)))))</f>
        <v/>
      </c>
      <c r="AH581" s="963" t="str">
        <f t="shared" si="112"/>
        <v/>
      </c>
      <c r="AI581" s="963" t="str">
        <f t="shared" si="113"/>
        <v/>
      </c>
      <c r="AJ581" s="964" t="str">
        <f>IF(AL580&lt;&gt;"",AJ580,IF(AJ580&lt;MAX(Z27:Z326),AJ580+1,""))</f>
        <v/>
      </c>
      <c r="AK581" s="965" t="str">
        <f>IF(AJ581="","",IF(AL580&lt;&gt;"",AL580,INDEX(AD27:AD326,MATCH(AJ581,Z27:Z326,0))))</f>
        <v/>
      </c>
      <c r="AL581" s="965" t="str">
        <f t="shared" si="114"/>
        <v/>
      </c>
      <c r="AM581" s="966" t="str">
        <f t="shared" si="115"/>
        <v/>
      </c>
      <c r="AN581" s="967" t="str">
        <f t="shared" si="116"/>
        <v/>
      </c>
      <c r="AO581" s="967" t="str">
        <f t="shared" si="117"/>
        <v/>
      </c>
      <c r="AP581" s="966" t="str">
        <f t="shared" si="118"/>
        <v/>
      </c>
      <c r="AQ581" s="967" t="str">
        <f>IF(AM581="","",IF(COUNTIF(BO27:BO309,TRIM(AP581))&gt;0,"EXCLUSION EXACTE",""))</f>
        <v/>
      </c>
      <c r="AR581" s="967" t="str" cm="1">
        <f t="array" ref="AR581">IF(AM581="","",IF(SUMPRODUCT(--(BO27:BO309&lt;&gt;""),--ISNUMBER(SEARCH(" "&amp;BO27:BO309&amp;" ",AP581)))&gt;0,"BLOQUE MOLLUSQUES",""))</f>
        <v/>
      </c>
      <c r="AS581" s="967" t="str" cm="1">
        <f t="array" ref="AS581">IF(AM581="","",IF(SUMPRODUCT(--(BS27:BS309&lt;&gt;""),--ISNUMBER(SEARCH(" "&amp;BS27:BS309&amp;" ",AP581)))&gt;0,"FORCE MOLLUSQUES",""))</f>
        <v/>
      </c>
      <c r="AT581" s="966" t="str">
        <f t="shared" si="119"/>
        <v/>
      </c>
      <c r="AU581" s="966" t="str">
        <f t="shared" si="121"/>
        <v/>
      </c>
      <c r="AV581" s="967" t="str">
        <f t="shared" si="120"/>
        <v/>
      </c>
      <c r="AW581" s="967" t="str" cm="1">
        <f t="array" ref="AW581">IF(AM581="","",IF(AQ581&lt;&gt;"","",IF(SUMPRODUCT(--(BM27:BM1509=AW26),--(BL27:BL1509&lt;&gt;""),--ISNUMBER(SEARCH(" "&amp;BL27:BL1509&amp;" ",AP581)))&gt;0,AW26,"")))</f>
        <v/>
      </c>
      <c r="AX581" s="967" t="str" cm="1">
        <f t="array" ref="AX581">IF(AM581="","",IF(AQ581&lt;&gt;"","",IF(SUMPRODUCT(--(BM27:BM1509=AX26),--(BL27:BL1509&lt;&gt;""),--ISNUMBER(SEARCH(" "&amp;BL27:BL1509&amp;" ",AP581)))&gt;0,AX26,"")))</f>
        <v/>
      </c>
      <c r="AY581" s="967" t="str" cm="1">
        <f t="array" ref="AY581">IF(AM581="","",IF(AQ581&lt;&gt;"","",IF(SUMPRODUCT(--(BM27:BM1509=AY26),--(BL27:BL1509&lt;&gt;""),--ISNUMBER(SEARCH(" "&amp;BL27:BL1509&amp;" ",AP581)))&gt;0,AY26,"")))</f>
        <v/>
      </c>
      <c r="AZ581" s="967" t="str" cm="1">
        <f t="array" ref="AZ581">IF(AM581="","",IF(AQ581&lt;&gt;"","",IF(SUMPRODUCT(--(BM27:BM1509=AZ26),--(BL27:BL1509&lt;&gt;""),--ISNUMBER(SEARCH(" "&amp;BL27:BL1509&amp;" ",AP581)))&gt;0,AZ26,"")))</f>
        <v/>
      </c>
      <c r="BA581" s="967" t="str" cm="1">
        <f t="array" ref="BA581">IF(AM581="","",IF(AQ581&lt;&gt;"","",IF(SUMPRODUCT(--(BM27:BM1509=BA26),--(BL27:BL1509&lt;&gt;""),--ISNUMBER(SEARCH(" "&amp;BL27:BL1509&amp;" ",AP581)))&gt;0,BA26,"")))</f>
        <v/>
      </c>
      <c r="BB581" s="967" t="str" cm="1">
        <f t="array" ref="BB581">IF(AM581="","",IF(AQ581&lt;&gt;"","",IF(SUMPRODUCT(--(BM27:BM1509=BB26),--(BL27:BL1509&lt;&gt;""),--ISNUMBER(SEARCH(" "&amp;BL27:BL1509&amp;" ",AP581)))&gt;0,BB26,"")))</f>
        <v/>
      </c>
      <c r="BC581" s="967" t="str" cm="1">
        <f t="array" ref="BC581">IF(AM581="","",IF(AQ581&lt;&gt;"","",IF(SUMPRODUCT(--(BM27:BM1509=BC26),--(BL27:BL1509&lt;&gt;""),--ISNUMBER(SEARCH(" "&amp;BL27:BL1509&amp;" ",AP581)))&gt;0,BC26,"")))</f>
        <v/>
      </c>
      <c r="BD581" s="967" t="str" cm="1">
        <f t="array" ref="BD581">IF(AM581="","",IF(AQ581&lt;&gt;"","",IF(SUMPRODUCT(--(BM27:BM1509=BD26),--(BL27:BL1509&lt;&gt;""),--ISNUMBER(SEARCH(" "&amp;BL27:BL1509&amp;" ",AP581)))&gt;0,BD26,"")))</f>
        <v/>
      </c>
      <c r="BE581" s="967" t="str" cm="1">
        <f t="array" ref="BE581">IF(AM581="","",IF(AQ581&lt;&gt;"","",IF(SUMPRODUCT(--(BM27:BM1509=BE26),--(BL27:BL1509&lt;&gt;""),--ISNUMBER(SEARCH(" "&amp;BL27:BL1509&amp;" ",AP581)))&gt;0,BE26,"")))</f>
        <v/>
      </c>
      <c r="BF581" s="967" t="str" cm="1">
        <f t="array" ref="BF581">IF(AM581="","",IF(AQ581&lt;&gt;"","",IF(SUMPRODUCT(--(BM27:BM1509=BF26),--(BL27:BL1509&lt;&gt;""),--ISNUMBER(SEARCH(" "&amp;BL27:BL1509&amp;" ",AP581)))&gt;0,BF26,"")))</f>
        <v/>
      </c>
      <c r="BG581" s="967" t="str" cm="1">
        <f t="array" ref="BG581">IF(AM581="","",IF(AQ581&lt;&gt;"","",IF(SUMPRODUCT(--(BM27:BM1509=BG26),--(BL27:BL1509&lt;&gt;""),--ISNUMBER(SEARCH(" "&amp;BL27:BL1509&amp;" ",AP581)))&gt;0,BG26,"")))</f>
        <v/>
      </c>
      <c r="BH581" s="967" t="str" cm="1">
        <f t="array" ref="BH581">IF(AM581="","",IF(AQ581&lt;&gt;"","",IF(SUMPRODUCT(--(BM27:BM1509=BH26),--(BL27:BL1509&lt;&gt;""),--ISNUMBER(SEARCH(" "&amp;BL27:BL1509&amp;" ",AP581)))&gt;0,BH26,"")))</f>
        <v/>
      </c>
      <c r="BI581" s="967" t="str" cm="1">
        <f t="array" ref="BI581">IF(AM581="","",IF(AQ581&lt;&gt;"","",IF(SUMPRODUCT(--(BM27:BM1509=BI26),--(BL27:BL1509&lt;&gt;""),--ISNUMBER(SEARCH(" "&amp;BL27:BL1509&amp;" ",AP581)))&gt;0,BI26,"")))</f>
        <v/>
      </c>
      <c r="BJ581" s="967" t="str" cm="1">
        <f t="array" ref="BJ581">IF(AM581="","",IF(AS581&lt;&gt;"",BJ26,IF(AR581&lt;&gt;"","",IF(AQ581&lt;&gt;"","",IF(SUMPRODUCT(--(BM27:BM1509=BJ26),--(BL27:BL1509&lt;&gt;""),--ISNUMBER(SEARCH(" "&amp;BL27:BL1509&amp;" ",AP581)))&gt;0,BJ26,"")))))</f>
        <v/>
      </c>
      <c r="BL581" s="968" t="s">
        <v>2458</v>
      </c>
      <c r="BM581" s="968" t="s">
        <v>1597</v>
      </c>
      <c r="CM581" s="49">
        <v>1</v>
      </c>
    </row>
    <row r="582" spans="4:91" ht="30" customHeight="1">
      <c r="D582" s="674"/>
      <c r="E582" s="680"/>
      <c r="F582" s="681"/>
      <c r="G582" s="680"/>
      <c r="H582" s="682"/>
      <c r="I582" s="891"/>
      <c r="J582" s="892"/>
      <c r="K582" s="745"/>
      <c r="L582" s="893"/>
      <c r="M582" s="894"/>
      <c r="N582" s="895"/>
      <c r="O582" s="896"/>
      <c r="P582" s="137"/>
      <c r="Q582" s="897"/>
      <c r="R582" s="751"/>
      <c r="S582" s="898"/>
      <c r="T582" s="753"/>
      <c r="U582" s="899"/>
      <c r="V582" s="900"/>
      <c r="W582" s="756"/>
      <c r="X582" s="764"/>
      <c r="AB582" s="65"/>
      <c r="AC582" s="984" t="str">
        <f t="shared" si="111"/>
        <v/>
      </c>
      <c r="AD582" s="982"/>
      <c r="AF582" s="964" t="str">
        <f>IF(AG582="","",COUNTIF(AG27:AG582,"&lt;&gt;"))</f>
        <v/>
      </c>
      <c r="AG582" s="965" t="str" cm="1">
        <f t="array" ref="AG582">IF(AK582="","",IF(LEN(AK582)&lt;=MAX(10,AF22),AK582,IFERROR(LEFT(AK582,LOOKUP(2,1/(MID(AK582,ROW(10:509),1)=" ")/(ROW(10:509)&lt;=MAX(10,AF22)),ROW(10:509))-1),LEFT(AK582,MAX(10,AF22)))))</f>
        <v/>
      </c>
      <c r="AH582" s="964" t="str">
        <f t="shared" si="112"/>
        <v/>
      </c>
      <c r="AI582" s="964" t="str">
        <f t="shared" si="113"/>
        <v/>
      </c>
      <c r="AJ582" s="964" t="str">
        <f>IF(AL581&lt;&gt;"",AJ581,IF(AJ581&lt;MAX(Z27:Z326),AJ581+1,""))</f>
        <v/>
      </c>
      <c r="AK582" s="965" t="str">
        <f>IF(AJ582="","",IF(AL581&lt;&gt;"",AL581,INDEX(AD27:AD326,MATCH(AJ582,Z27:Z326,0))))</f>
        <v/>
      </c>
      <c r="AL582" s="965" t="str">
        <f t="shared" si="114"/>
        <v/>
      </c>
      <c r="AM582" s="965" t="str">
        <f t="shared" si="115"/>
        <v/>
      </c>
      <c r="AN582" s="964" t="str">
        <f t="shared" si="116"/>
        <v/>
      </c>
      <c r="AO582" s="964" t="str">
        <f t="shared" si="117"/>
        <v/>
      </c>
      <c r="AP582" s="965" t="str">
        <f t="shared" si="118"/>
        <v/>
      </c>
      <c r="AQ582" s="964" t="str">
        <f>IF(AM582="","",IF(COUNTIF(BO27:BO309,TRIM(AP582))&gt;0,"EXCLUSION EXACTE",""))</f>
        <v/>
      </c>
      <c r="AR582" s="964" t="str" cm="1">
        <f t="array" ref="AR582">IF(AM582="","",IF(SUMPRODUCT(--(BO27:BO309&lt;&gt;""),--ISNUMBER(SEARCH(" "&amp;BO27:BO309&amp;" ",AP582)))&gt;0,"BLOQUE MOLLUSQUES",""))</f>
        <v/>
      </c>
      <c r="AS582" s="964" t="str" cm="1">
        <f t="array" ref="AS582">IF(AM582="","",IF(SUMPRODUCT(--(BS27:BS309&lt;&gt;""),--ISNUMBER(SEARCH(" "&amp;BS27:BS309&amp;" ",AP582)))&gt;0,"FORCE MOLLUSQUES",""))</f>
        <v/>
      </c>
      <c r="AT582" s="965" t="str">
        <f t="shared" si="119"/>
        <v/>
      </c>
      <c r="AU582" s="965" t="str">
        <f t="shared" si="121"/>
        <v/>
      </c>
      <c r="AV582" s="964" t="str">
        <f t="shared" si="120"/>
        <v/>
      </c>
      <c r="AW582" s="964" t="str" cm="1">
        <f t="array" ref="AW582">IF(AM582="","",IF(AQ582&lt;&gt;"","",IF(SUMPRODUCT(--(BM27:BM1509=AW26),--(BL27:BL1509&lt;&gt;""),--ISNUMBER(SEARCH(" "&amp;BL27:BL1509&amp;" ",AP582)))&gt;0,AW26,"")))</f>
        <v/>
      </c>
      <c r="AX582" s="964" t="str" cm="1">
        <f t="array" ref="AX582">IF(AM582="","",IF(AQ582&lt;&gt;"","",IF(SUMPRODUCT(--(BM27:BM1509=AX26),--(BL27:BL1509&lt;&gt;""),--ISNUMBER(SEARCH(" "&amp;BL27:BL1509&amp;" ",AP582)))&gt;0,AX26,"")))</f>
        <v/>
      </c>
      <c r="AY582" s="964" t="str" cm="1">
        <f t="array" ref="AY582">IF(AM582="","",IF(AQ582&lt;&gt;"","",IF(SUMPRODUCT(--(BM27:BM1509=AY26),--(BL27:BL1509&lt;&gt;""),--ISNUMBER(SEARCH(" "&amp;BL27:BL1509&amp;" ",AP582)))&gt;0,AY26,"")))</f>
        <v/>
      </c>
      <c r="AZ582" s="964" t="str" cm="1">
        <f t="array" ref="AZ582">IF(AM582="","",IF(AQ582&lt;&gt;"","",IF(SUMPRODUCT(--(BM27:BM1509=AZ26),--(BL27:BL1509&lt;&gt;""),--ISNUMBER(SEARCH(" "&amp;BL27:BL1509&amp;" ",AP582)))&gt;0,AZ26,"")))</f>
        <v/>
      </c>
      <c r="BA582" s="964" t="str" cm="1">
        <f t="array" ref="BA582">IF(AM582="","",IF(AQ582&lt;&gt;"","",IF(SUMPRODUCT(--(BM27:BM1509=BA26),--(BL27:BL1509&lt;&gt;""),--ISNUMBER(SEARCH(" "&amp;BL27:BL1509&amp;" ",AP582)))&gt;0,BA26,"")))</f>
        <v/>
      </c>
      <c r="BB582" s="964" t="str" cm="1">
        <f t="array" ref="BB582">IF(AM582="","",IF(AQ582&lt;&gt;"","",IF(SUMPRODUCT(--(BM27:BM1509=BB26),--(BL27:BL1509&lt;&gt;""),--ISNUMBER(SEARCH(" "&amp;BL27:BL1509&amp;" ",AP582)))&gt;0,BB26,"")))</f>
        <v/>
      </c>
      <c r="BC582" s="964" t="str" cm="1">
        <f t="array" ref="BC582">IF(AM582="","",IF(AQ582&lt;&gt;"","",IF(SUMPRODUCT(--(BM27:BM1509=BC26),--(BL27:BL1509&lt;&gt;""),--ISNUMBER(SEARCH(" "&amp;BL27:BL1509&amp;" ",AP582)))&gt;0,BC26,"")))</f>
        <v/>
      </c>
      <c r="BD582" s="964" t="str" cm="1">
        <f t="array" ref="BD582">IF(AM582="","",IF(AQ582&lt;&gt;"","",IF(SUMPRODUCT(--(BM27:BM1509=BD26),--(BL27:BL1509&lt;&gt;""),--ISNUMBER(SEARCH(" "&amp;BL27:BL1509&amp;" ",AP582)))&gt;0,BD26,"")))</f>
        <v/>
      </c>
      <c r="BE582" s="964" t="str" cm="1">
        <f t="array" ref="BE582">IF(AM582="","",IF(AQ582&lt;&gt;"","",IF(SUMPRODUCT(--(BM27:BM1509=BE26),--(BL27:BL1509&lt;&gt;""),--ISNUMBER(SEARCH(" "&amp;BL27:BL1509&amp;" ",AP582)))&gt;0,BE26,"")))</f>
        <v/>
      </c>
      <c r="BF582" s="964" t="str" cm="1">
        <f t="array" ref="BF582">IF(AM582="","",IF(AQ582&lt;&gt;"","",IF(SUMPRODUCT(--(BM27:BM1509=BF26),--(BL27:BL1509&lt;&gt;""),--ISNUMBER(SEARCH(" "&amp;BL27:BL1509&amp;" ",AP582)))&gt;0,BF26,"")))</f>
        <v/>
      </c>
      <c r="BG582" s="964" t="str" cm="1">
        <f t="array" ref="BG582">IF(AM582="","",IF(AQ582&lt;&gt;"","",IF(SUMPRODUCT(--(BM27:BM1509=BG26),--(BL27:BL1509&lt;&gt;""),--ISNUMBER(SEARCH(" "&amp;BL27:BL1509&amp;" ",AP582)))&gt;0,BG26,"")))</f>
        <v/>
      </c>
      <c r="BH582" s="964" t="str" cm="1">
        <f t="array" ref="BH582">IF(AM582="","",IF(AQ582&lt;&gt;"","",IF(SUMPRODUCT(--(BM27:BM1509=BH26),--(BL27:BL1509&lt;&gt;""),--ISNUMBER(SEARCH(" "&amp;BL27:BL1509&amp;" ",AP582)))&gt;0,BH26,"")))</f>
        <v/>
      </c>
      <c r="BI582" s="964" t="str" cm="1">
        <f t="array" ref="BI582">IF(AM582="","",IF(AQ582&lt;&gt;"","",IF(SUMPRODUCT(--(BM27:BM1509=BI26),--(BL27:BL1509&lt;&gt;""),--ISNUMBER(SEARCH(" "&amp;BL27:BL1509&amp;" ",AP582)))&gt;0,BI26,"")))</f>
        <v/>
      </c>
      <c r="BJ582" s="964" t="str" cm="1">
        <f t="array" ref="BJ582">IF(AM582="","",IF(AS582&lt;&gt;"",BJ26,IF(AR582&lt;&gt;"","",IF(AQ582&lt;&gt;"","",IF(SUMPRODUCT(--(BM27:BM1509=BJ26),--(BL27:BL1509&lt;&gt;""),--ISNUMBER(SEARCH(" "&amp;BL27:BL1509&amp;" ",AP582)))&gt;0,BJ26,"")))))</f>
        <v/>
      </c>
      <c r="BL582" s="964" t="s">
        <v>2459</v>
      </c>
      <c r="BM582" s="964" t="s">
        <v>1597</v>
      </c>
      <c r="CM582" s="49">
        <v>1</v>
      </c>
    </row>
    <row r="583" spans="4:91" ht="30" customHeight="1">
      <c r="D583" s="674"/>
      <c r="E583" s="680"/>
      <c r="F583" s="681"/>
      <c r="G583" s="680"/>
      <c r="H583" s="682"/>
      <c r="I583" s="891"/>
      <c r="J583" s="892"/>
      <c r="K583" s="745"/>
      <c r="L583" s="893"/>
      <c r="M583" s="894"/>
      <c r="N583" s="895"/>
      <c r="O583" s="896"/>
      <c r="P583" s="137"/>
      <c r="Q583" s="897"/>
      <c r="R583" s="751"/>
      <c r="S583" s="898"/>
      <c r="T583" s="753"/>
      <c r="U583" s="899"/>
      <c r="V583" s="900"/>
      <c r="W583" s="756"/>
      <c r="X583" s="764"/>
      <c r="AB583" s="65"/>
      <c r="AC583" s="984" t="str">
        <f t="shared" si="111"/>
        <v/>
      </c>
      <c r="AD583" s="982"/>
      <c r="AF583" s="963" t="str">
        <f>IF(AG583="","",COUNTIF(AG27:AG583,"&lt;&gt;"))</f>
        <v/>
      </c>
      <c r="AG583" s="958" t="str" cm="1">
        <f t="array" ref="AG583">IF(AK583="","",IF(LEN(AK583)&lt;=MAX(10,AF22),AK583,IFERROR(LEFT(AK583,LOOKUP(2,1/(MID(AK583,ROW(10:509),1)=" ")/(ROW(10:509)&lt;=MAX(10,AF22)),ROW(10:509))-1),LEFT(AK583,MAX(10,AF22)))))</f>
        <v/>
      </c>
      <c r="AH583" s="963" t="str">
        <f t="shared" si="112"/>
        <v/>
      </c>
      <c r="AI583" s="963" t="str">
        <f t="shared" si="113"/>
        <v/>
      </c>
      <c r="AJ583" s="964" t="str">
        <f>IF(AL582&lt;&gt;"",AJ582,IF(AJ582&lt;MAX(Z27:Z326),AJ582+1,""))</f>
        <v/>
      </c>
      <c r="AK583" s="965" t="str">
        <f>IF(AJ583="","",IF(AL582&lt;&gt;"",AL582,INDEX(AD27:AD326,MATCH(AJ583,Z27:Z326,0))))</f>
        <v/>
      </c>
      <c r="AL583" s="965" t="str">
        <f t="shared" si="114"/>
        <v/>
      </c>
      <c r="AM583" s="966" t="str">
        <f t="shared" si="115"/>
        <v/>
      </c>
      <c r="AN583" s="967" t="str">
        <f t="shared" si="116"/>
        <v/>
      </c>
      <c r="AO583" s="967" t="str">
        <f t="shared" si="117"/>
        <v/>
      </c>
      <c r="AP583" s="966" t="str">
        <f t="shared" si="118"/>
        <v/>
      </c>
      <c r="AQ583" s="967" t="str">
        <f>IF(AM583="","",IF(COUNTIF(BO27:BO309,TRIM(AP583))&gt;0,"EXCLUSION EXACTE",""))</f>
        <v/>
      </c>
      <c r="AR583" s="967" t="str" cm="1">
        <f t="array" ref="AR583">IF(AM583="","",IF(SUMPRODUCT(--(BO27:BO309&lt;&gt;""),--ISNUMBER(SEARCH(" "&amp;BO27:BO309&amp;" ",AP583)))&gt;0,"BLOQUE MOLLUSQUES",""))</f>
        <v/>
      </c>
      <c r="AS583" s="967" t="str" cm="1">
        <f t="array" ref="AS583">IF(AM583="","",IF(SUMPRODUCT(--(BS27:BS309&lt;&gt;""),--ISNUMBER(SEARCH(" "&amp;BS27:BS309&amp;" ",AP583)))&gt;0,"FORCE MOLLUSQUES",""))</f>
        <v/>
      </c>
      <c r="AT583" s="966" t="str">
        <f t="shared" si="119"/>
        <v/>
      </c>
      <c r="AU583" s="966" t="str">
        <f t="shared" si="121"/>
        <v/>
      </c>
      <c r="AV583" s="967" t="str">
        <f t="shared" si="120"/>
        <v/>
      </c>
      <c r="AW583" s="967" t="str" cm="1">
        <f t="array" ref="AW583">IF(AM583="","",IF(AQ583&lt;&gt;"","",IF(SUMPRODUCT(--(BM27:BM1509=AW26),--(BL27:BL1509&lt;&gt;""),--ISNUMBER(SEARCH(" "&amp;BL27:BL1509&amp;" ",AP583)))&gt;0,AW26,"")))</f>
        <v/>
      </c>
      <c r="AX583" s="967" t="str" cm="1">
        <f t="array" ref="AX583">IF(AM583="","",IF(AQ583&lt;&gt;"","",IF(SUMPRODUCT(--(BM27:BM1509=AX26),--(BL27:BL1509&lt;&gt;""),--ISNUMBER(SEARCH(" "&amp;BL27:BL1509&amp;" ",AP583)))&gt;0,AX26,"")))</f>
        <v/>
      </c>
      <c r="AY583" s="967" t="str" cm="1">
        <f t="array" ref="AY583">IF(AM583="","",IF(AQ583&lt;&gt;"","",IF(SUMPRODUCT(--(BM27:BM1509=AY26),--(BL27:BL1509&lt;&gt;""),--ISNUMBER(SEARCH(" "&amp;BL27:BL1509&amp;" ",AP583)))&gt;0,AY26,"")))</f>
        <v/>
      </c>
      <c r="AZ583" s="967" t="str" cm="1">
        <f t="array" ref="AZ583">IF(AM583="","",IF(AQ583&lt;&gt;"","",IF(SUMPRODUCT(--(BM27:BM1509=AZ26),--(BL27:BL1509&lt;&gt;""),--ISNUMBER(SEARCH(" "&amp;BL27:BL1509&amp;" ",AP583)))&gt;0,AZ26,"")))</f>
        <v/>
      </c>
      <c r="BA583" s="967" t="str" cm="1">
        <f t="array" ref="BA583">IF(AM583="","",IF(AQ583&lt;&gt;"","",IF(SUMPRODUCT(--(BM27:BM1509=BA26),--(BL27:BL1509&lt;&gt;""),--ISNUMBER(SEARCH(" "&amp;BL27:BL1509&amp;" ",AP583)))&gt;0,BA26,"")))</f>
        <v/>
      </c>
      <c r="BB583" s="967" t="str" cm="1">
        <f t="array" ref="BB583">IF(AM583="","",IF(AQ583&lt;&gt;"","",IF(SUMPRODUCT(--(BM27:BM1509=BB26),--(BL27:BL1509&lt;&gt;""),--ISNUMBER(SEARCH(" "&amp;BL27:BL1509&amp;" ",AP583)))&gt;0,BB26,"")))</f>
        <v/>
      </c>
      <c r="BC583" s="967" t="str" cm="1">
        <f t="array" ref="BC583">IF(AM583="","",IF(AQ583&lt;&gt;"","",IF(SUMPRODUCT(--(BM27:BM1509=BC26),--(BL27:BL1509&lt;&gt;""),--ISNUMBER(SEARCH(" "&amp;BL27:BL1509&amp;" ",AP583)))&gt;0,BC26,"")))</f>
        <v/>
      </c>
      <c r="BD583" s="967" t="str" cm="1">
        <f t="array" ref="BD583">IF(AM583="","",IF(AQ583&lt;&gt;"","",IF(SUMPRODUCT(--(BM27:BM1509=BD26),--(BL27:BL1509&lt;&gt;""),--ISNUMBER(SEARCH(" "&amp;BL27:BL1509&amp;" ",AP583)))&gt;0,BD26,"")))</f>
        <v/>
      </c>
      <c r="BE583" s="967" t="str" cm="1">
        <f t="array" ref="BE583">IF(AM583="","",IF(AQ583&lt;&gt;"","",IF(SUMPRODUCT(--(BM27:BM1509=BE26),--(BL27:BL1509&lt;&gt;""),--ISNUMBER(SEARCH(" "&amp;BL27:BL1509&amp;" ",AP583)))&gt;0,BE26,"")))</f>
        <v/>
      </c>
      <c r="BF583" s="967" t="str" cm="1">
        <f t="array" ref="BF583">IF(AM583="","",IF(AQ583&lt;&gt;"","",IF(SUMPRODUCT(--(BM27:BM1509=BF26),--(BL27:BL1509&lt;&gt;""),--ISNUMBER(SEARCH(" "&amp;BL27:BL1509&amp;" ",AP583)))&gt;0,BF26,"")))</f>
        <v/>
      </c>
      <c r="BG583" s="967" t="str" cm="1">
        <f t="array" ref="BG583">IF(AM583="","",IF(AQ583&lt;&gt;"","",IF(SUMPRODUCT(--(BM27:BM1509=BG26),--(BL27:BL1509&lt;&gt;""),--ISNUMBER(SEARCH(" "&amp;BL27:BL1509&amp;" ",AP583)))&gt;0,BG26,"")))</f>
        <v/>
      </c>
      <c r="BH583" s="967" t="str" cm="1">
        <f t="array" ref="BH583">IF(AM583="","",IF(AQ583&lt;&gt;"","",IF(SUMPRODUCT(--(BM27:BM1509=BH26),--(BL27:BL1509&lt;&gt;""),--ISNUMBER(SEARCH(" "&amp;BL27:BL1509&amp;" ",AP583)))&gt;0,BH26,"")))</f>
        <v/>
      </c>
      <c r="BI583" s="967" t="str" cm="1">
        <f t="array" ref="BI583">IF(AM583="","",IF(AQ583&lt;&gt;"","",IF(SUMPRODUCT(--(BM27:BM1509=BI26),--(BL27:BL1509&lt;&gt;""),--ISNUMBER(SEARCH(" "&amp;BL27:BL1509&amp;" ",AP583)))&gt;0,BI26,"")))</f>
        <v/>
      </c>
      <c r="BJ583" s="967" t="str" cm="1">
        <f t="array" ref="BJ583">IF(AM583="","",IF(AS583&lt;&gt;"",BJ26,IF(AR583&lt;&gt;"","",IF(AQ583&lt;&gt;"","",IF(SUMPRODUCT(--(BM27:BM1509=BJ26),--(BL27:BL1509&lt;&gt;""),--ISNUMBER(SEARCH(" "&amp;BL27:BL1509&amp;" ",AP583)))&gt;0,BJ26,"")))))</f>
        <v/>
      </c>
      <c r="BL583" s="968" t="s">
        <v>2460</v>
      </c>
      <c r="BM583" s="968" t="s">
        <v>1597</v>
      </c>
      <c r="CM583" s="49">
        <v>1</v>
      </c>
    </row>
    <row r="584" spans="4:91" ht="30" customHeight="1">
      <c r="D584" s="674"/>
      <c r="E584" s="680"/>
      <c r="F584" s="681"/>
      <c r="G584" s="680"/>
      <c r="H584" s="682"/>
      <c r="I584" s="891"/>
      <c r="J584" s="892"/>
      <c r="K584" s="745"/>
      <c r="L584" s="893"/>
      <c r="M584" s="894"/>
      <c r="N584" s="895"/>
      <c r="O584" s="896"/>
      <c r="P584" s="137"/>
      <c r="Q584" s="897"/>
      <c r="R584" s="751"/>
      <c r="S584" s="898"/>
      <c r="T584" s="753"/>
      <c r="U584" s="899"/>
      <c r="V584" s="900"/>
      <c r="W584" s="756"/>
      <c r="X584" s="764"/>
      <c r="AB584" s="65"/>
      <c r="AC584" s="984" t="str">
        <f t="shared" si="111"/>
        <v/>
      </c>
      <c r="AD584" s="982"/>
      <c r="AF584" s="964" t="str">
        <f>IF(AG584="","",COUNTIF(AG27:AG584,"&lt;&gt;"))</f>
        <v/>
      </c>
      <c r="AG584" s="965" t="str" cm="1">
        <f t="array" ref="AG584">IF(AK584="","",IF(LEN(AK584)&lt;=MAX(10,AF22),AK584,IFERROR(LEFT(AK584,LOOKUP(2,1/(MID(AK584,ROW(10:509),1)=" ")/(ROW(10:509)&lt;=MAX(10,AF22)),ROW(10:509))-1),LEFT(AK584,MAX(10,AF22)))))</f>
        <v/>
      </c>
      <c r="AH584" s="964" t="str">
        <f t="shared" si="112"/>
        <v/>
      </c>
      <c r="AI584" s="964" t="str">
        <f t="shared" si="113"/>
        <v/>
      </c>
      <c r="AJ584" s="964" t="str">
        <f>IF(AL583&lt;&gt;"",AJ583,IF(AJ583&lt;MAX(Z27:Z326),AJ583+1,""))</f>
        <v/>
      </c>
      <c r="AK584" s="965" t="str">
        <f>IF(AJ584="","",IF(AL583&lt;&gt;"",AL583,INDEX(AD27:AD326,MATCH(AJ584,Z27:Z326,0))))</f>
        <v/>
      </c>
      <c r="AL584" s="965" t="str">
        <f t="shared" si="114"/>
        <v/>
      </c>
      <c r="AM584" s="965" t="str">
        <f t="shared" si="115"/>
        <v/>
      </c>
      <c r="AN584" s="964" t="str">
        <f t="shared" si="116"/>
        <v/>
      </c>
      <c r="AO584" s="964" t="str">
        <f t="shared" si="117"/>
        <v/>
      </c>
      <c r="AP584" s="965" t="str">
        <f t="shared" si="118"/>
        <v/>
      </c>
      <c r="AQ584" s="964" t="str">
        <f>IF(AM584="","",IF(COUNTIF(BO27:BO309,TRIM(AP584))&gt;0,"EXCLUSION EXACTE",""))</f>
        <v/>
      </c>
      <c r="AR584" s="964" t="str" cm="1">
        <f t="array" ref="AR584">IF(AM584="","",IF(SUMPRODUCT(--(BO27:BO309&lt;&gt;""),--ISNUMBER(SEARCH(" "&amp;BO27:BO309&amp;" ",AP584)))&gt;0,"BLOQUE MOLLUSQUES",""))</f>
        <v/>
      </c>
      <c r="AS584" s="964" t="str" cm="1">
        <f t="array" ref="AS584">IF(AM584="","",IF(SUMPRODUCT(--(BS27:BS309&lt;&gt;""),--ISNUMBER(SEARCH(" "&amp;BS27:BS309&amp;" ",AP584)))&gt;0,"FORCE MOLLUSQUES",""))</f>
        <v/>
      </c>
      <c r="AT584" s="965" t="str">
        <f t="shared" si="119"/>
        <v/>
      </c>
      <c r="AU584" s="965" t="str">
        <f t="shared" si="121"/>
        <v/>
      </c>
      <c r="AV584" s="964" t="str">
        <f t="shared" si="120"/>
        <v/>
      </c>
      <c r="AW584" s="964" t="str" cm="1">
        <f t="array" ref="AW584">IF(AM584="","",IF(AQ584&lt;&gt;"","",IF(SUMPRODUCT(--(BM27:BM1509=AW26),--(BL27:BL1509&lt;&gt;""),--ISNUMBER(SEARCH(" "&amp;BL27:BL1509&amp;" ",AP584)))&gt;0,AW26,"")))</f>
        <v/>
      </c>
      <c r="AX584" s="964" t="str" cm="1">
        <f t="array" ref="AX584">IF(AM584="","",IF(AQ584&lt;&gt;"","",IF(SUMPRODUCT(--(BM27:BM1509=AX26),--(BL27:BL1509&lt;&gt;""),--ISNUMBER(SEARCH(" "&amp;BL27:BL1509&amp;" ",AP584)))&gt;0,AX26,"")))</f>
        <v/>
      </c>
      <c r="AY584" s="964" t="str" cm="1">
        <f t="array" ref="AY584">IF(AM584="","",IF(AQ584&lt;&gt;"","",IF(SUMPRODUCT(--(BM27:BM1509=AY26),--(BL27:BL1509&lt;&gt;""),--ISNUMBER(SEARCH(" "&amp;BL27:BL1509&amp;" ",AP584)))&gt;0,AY26,"")))</f>
        <v/>
      </c>
      <c r="AZ584" s="964" t="str" cm="1">
        <f t="array" ref="AZ584">IF(AM584="","",IF(AQ584&lt;&gt;"","",IF(SUMPRODUCT(--(BM27:BM1509=AZ26),--(BL27:BL1509&lt;&gt;""),--ISNUMBER(SEARCH(" "&amp;BL27:BL1509&amp;" ",AP584)))&gt;0,AZ26,"")))</f>
        <v/>
      </c>
      <c r="BA584" s="964" t="str" cm="1">
        <f t="array" ref="BA584">IF(AM584="","",IF(AQ584&lt;&gt;"","",IF(SUMPRODUCT(--(BM27:BM1509=BA26),--(BL27:BL1509&lt;&gt;""),--ISNUMBER(SEARCH(" "&amp;BL27:BL1509&amp;" ",AP584)))&gt;0,BA26,"")))</f>
        <v/>
      </c>
      <c r="BB584" s="964" t="str" cm="1">
        <f t="array" ref="BB584">IF(AM584="","",IF(AQ584&lt;&gt;"","",IF(SUMPRODUCT(--(BM27:BM1509=BB26),--(BL27:BL1509&lt;&gt;""),--ISNUMBER(SEARCH(" "&amp;BL27:BL1509&amp;" ",AP584)))&gt;0,BB26,"")))</f>
        <v/>
      </c>
      <c r="BC584" s="964" t="str" cm="1">
        <f t="array" ref="BC584">IF(AM584="","",IF(AQ584&lt;&gt;"","",IF(SUMPRODUCT(--(BM27:BM1509=BC26),--(BL27:BL1509&lt;&gt;""),--ISNUMBER(SEARCH(" "&amp;BL27:BL1509&amp;" ",AP584)))&gt;0,BC26,"")))</f>
        <v/>
      </c>
      <c r="BD584" s="964" t="str" cm="1">
        <f t="array" ref="BD584">IF(AM584="","",IF(AQ584&lt;&gt;"","",IF(SUMPRODUCT(--(BM27:BM1509=BD26),--(BL27:BL1509&lt;&gt;""),--ISNUMBER(SEARCH(" "&amp;BL27:BL1509&amp;" ",AP584)))&gt;0,BD26,"")))</f>
        <v/>
      </c>
      <c r="BE584" s="964" t="str" cm="1">
        <f t="array" ref="BE584">IF(AM584="","",IF(AQ584&lt;&gt;"","",IF(SUMPRODUCT(--(BM27:BM1509=BE26),--(BL27:BL1509&lt;&gt;""),--ISNUMBER(SEARCH(" "&amp;BL27:BL1509&amp;" ",AP584)))&gt;0,BE26,"")))</f>
        <v/>
      </c>
      <c r="BF584" s="964" t="str" cm="1">
        <f t="array" ref="BF584">IF(AM584="","",IF(AQ584&lt;&gt;"","",IF(SUMPRODUCT(--(BM27:BM1509=BF26),--(BL27:BL1509&lt;&gt;""),--ISNUMBER(SEARCH(" "&amp;BL27:BL1509&amp;" ",AP584)))&gt;0,BF26,"")))</f>
        <v/>
      </c>
      <c r="BG584" s="964" t="str" cm="1">
        <f t="array" ref="BG584">IF(AM584="","",IF(AQ584&lt;&gt;"","",IF(SUMPRODUCT(--(BM27:BM1509=BG26),--(BL27:BL1509&lt;&gt;""),--ISNUMBER(SEARCH(" "&amp;BL27:BL1509&amp;" ",AP584)))&gt;0,BG26,"")))</f>
        <v/>
      </c>
      <c r="BH584" s="964" t="str" cm="1">
        <f t="array" ref="BH584">IF(AM584="","",IF(AQ584&lt;&gt;"","",IF(SUMPRODUCT(--(BM27:BM1509=BH26),--(BL27:BL1509&lt;&gt;""),--ISNUMBER(SEARCH(" "&amp;BL27:BL1509&amp;" ",AP584)))&gt;0,BH26,"")))</f>
        <v/>
      </c>
      <c r="BI584" s="964" t="str" cm="1">
        <f t="array" ref="BI584">IF(AM584="","",IF(AQ584&lt;&gt;"","",IF(SUMPRODUCT(--(BM27:BM1509=BI26),--(BL27:BL1509&lt;&gt;""),--ISNUMBER(SEARCH(" "&amp;BL27:BL1509&amp;" ",AP584)))&gt;0,BI26,"")))</f>
        <v/>
      </c>
      <c r="BJ584" s="964" t="str" cm="1">
        <f t="array" ref="BJ584">IF(AM584="","",IF(AS584&lt;&gt;"",BJ26,IF(AR584&lt;&gt;"","",IF(AQ584&lt;&gt;"","",IF(SUMPRODUCT(--(BM27:BM1509=BJ26),--(BL27:BL1509&lt;&gt;""),--ISNUMBER(SEARCH(" "&amp;BL27:BL1509&amp;" ",AP584)))&gt;0,BJ26,"")))))</f>
        <v/>
      </c>
      <c r="BL584" s="964" t="s">
        <v>2461</v>
      </c>
      <c r="BM584" s="964" t="s">
        <v>1597</v>
      </c>
      <c r="CM584" s="49">
        <v>1</v>
      </c>
    </row>
    <row r="585" spans="4:91" ht="30" customHeight="1">
      <c r="D585" s="674"/>
      <c r="E585" s="680"/>
      <c r="F585" s="681"/>
      <c r="G585" s="680"/>
      <c r="H585" s="682"/>
      <c r="I585" s="891"/>
      <c r="J585" s="892"/>
      <c r="K585" s="745"/>
      <c r="L585" s="893"/>
      <c r="M585" s="894"/>
      <c r="N585" s="895"/>
      <c r="O585" s="896"/>
      <c r="P585" s="137"/>
      <c r="Q585" s="897"/>
      <c r="R585" s="751"/>
      <c r="S585" s="898"/>
      <c r="T585" s="753"/>
      <c r="U585" s="899"/>
      <c r="V585" s="900"/>
      <c r="W585" s="756"/>
      <c r="X585" s="764"/>
      <c r="AB585" s="65"/>
      <c r="AC585" s="984" t="str">
        <f t="shared" si="111"/>
        <v/>
      </c>
      <c r="AD585" s="982"/>
      <c r="AF585" s="963" t="str">
        <f>IF(AG585="","",COUNTIF(AG27:AG585,"&lt;&gt;"))</f>
        <v/>
      </c>
      <c r="AG585" s="958" t="str" cm="1">
        <f t="array" ref="AG585">IF(AK585="","",IF(LEN(AK585)&lt;=MAX(10,AF22),AK585,IFERROR(LEFT(AK585,LOOKUP(2,1/(MID(AK585,ROW(10:509),1)=" ")/(ROW(10:509)&lt;=MAX(10,AF22)),ROW(10:509))-1),LEFT(AK585,MAX(10,AF22)))))</f>
        <v/>
      </c>
      <c r="AH585" s="963" t="str">
        <f t="shared" si="112"/>
        <v/>
      </c>
      <c r="AI585" s="963" t="str">
        <f t="shared" si="113"/>
        <v/>
      </c>
      <c r="AJ585" s="964" t="str">
        <f>IF(AL584&lt;&gt;"",AJ584,IF(AJ584&lt;MAX(Z27:Z326),AJ584+1,""))</f>
        <v/>
      </c>
      <c r="AK585" s="965" t="str">
        <f>IF(AJ585="","",IF(AL584&lt;&gt;"",AL584,INDEX(AD27:AD326,MATCH(AJ585,Z27:Z326,0))))</f>
        <v/>
      </c>
      <c r="AL585" s="965" t="str">
        <f t="shared" si="114"/>
        <v/>
      </c>
      <c r="AM585" s="966" t="str">
        <f t="shared" si="115"/>
        <v/>
      </c>
      <c r="AN585" s="967" t="str">
        <f t="shared" si="116"/>
        <v/>
      </c>
      <c r="AO585" s="967" t="str">
        <f t="shared" si="117"/>
        <v/>
      </c>
      <c r="AP585" s="966" t="str">
        <f t="shared" si="118"/>
        <v/>
      </c>
      <c r="AQ585" s="967" t="str">
        <f>IF(AM585="","",IF(COUNTIF(BO27:BO309,TRIM(AP585))&gt;0,"EXCLUSION EXACTE",""))</f>
        <v/>
      </c>
      <c r="AR585" s="967" t="str" cm="1">
        <f t="array" ref="AR585">IF(AM585="","",IF(SUMPRODUCT(--(BO27:BO309&lt;&gt;""),--ISNUMBER(SEARCH(" "&amp;BO27:BO309&amp;" ",AP585)))&gt;0,"BLOQUE MOLLUSQUES",""))</f>
        <v/>
      </c>
      <c r="AS585" s="967" t="str" cm="1">
        <f t="array" ref="AS585">IF(AM585="","",IF(SUMPRODUCT(--(BS27:BS309&lt;&gt;""),--ISNUMBER(SEARCH(" "&amp;BS27:BS309&amp;" ",AP585)))&gt;0,"FORCE MOLLUSQUES",""))</f>
        <v/>
      </c>
      <c r="AT585" s="966" t="str">
        <f t="shared" si="119"/>
        <v/>
      </c>
      <c r="AU585" s="966" t="str">
        <f t="shared" si="121"/>
        <v/>
      </c>
      <c r="AV585" s="967" t="str">
        <f t="shared" si="120"/>
        <v/>
      </c>
      <c r="AW585" s="967" t="str" cm="1">
        <f t="array" ref="AW585">IF(AM585="","",IF(AQ585&lt;&gt;"","",IF(SUMPRODUCT(--(BM27:BM1509=AW26),--(BL27:BL1509&lt;&gt;""),--ISNUMBER(SEARCH(" "&amp;BL27:BL1509&amp;" ",AP585)))&gt;0,AW26,"")))</f>
        <v/>
      </c>
      <c r="AX585" s="967" t="str" cm="1">
        <f t="array" ref="AX585">IF(AM585="","",IF(AQ585&lt;&gt;"","",IF(SUMPRODUCT(--(BM27:BM1509=AX26),--(BL27:BL1509&lt;&gt;""),--ISNUMBER(SEARCH(" "&amp;BL27:BL1509&amp;" ",AP585)))&gt;0,AX26,"")))</f>
        <v/>
      </c>
      <c r="AY585" s="967" t="str" cm="1">
        <f t="array" ref="AY585">IF(AM585="","",IF(AQ585&lt;&gt;"","",IF(SUMPRODUCT(--(BM27:BM1509=AY26),--(BL27:BL1509&lt;&gt;""),--ISNUMBER(SEARCH(" "&amp;BL27:BL1509&amp;" ",AP585)))&gt;0,AY26,"")))</f>
        <v/>
      </c>
      <c r="AZ585" s="967" t="str" cm="1">
        <f t="array" ref="AZ585">IF(AM585="","",IF(AQ585&lt;&gt;"","",IF(SUMPRODUCT(--(BM27:BM1509=AZ26),--(BL27:BL1509&lt;&gt;""),--ISNUMBER(SEARCH(" "&amp;BL27:BL1509&amp;" ",AP585)))&gt;0,AZ26,"")))</f>
        <v/>
      </c>
      <c r="BA585" s="967" t="str" cm="1">
        <f t="array" ref="BA585">IF(AM585="","",IF(AQ585&lt;&gt;"","",IF(SUMPRODUCT(--(BM27:BM1509=BA26),--(BL27:BL1509&lt;&gt;""),--ISNUMBER(SEARCH(" "&amp;BL27:BL1509&amp;" ",AP585)))&gt;0,BA26,"")))</f>
        <v/>
      </c>
      <c r="BB585" s="967" t="str" cm="1">
        <f t="array" ref="BB585">IF(AM585="","",IF(AQ585&lt;&gt;"","",IF(SUMPRODUCT(--(BM27:BM1509=BB26),--(BL27:BL1509&lt;&gt;""),--ISNUMBER(SEARCH(" "&amp;BL27:BL1509&amp;" ",AP585)))&gt;0,BB26,"")))</f>
        <v/>
      </c>
      <c r="BC585" s="967" t="str" cm="1">
        <f t="array" ref="BC585">IF(AM585="","",IF(AQ585&lt;&gt;"","",IF(SUMPRODUCT(--(BM27:BM1509=BC26),--(BL27:BL1509&lt;&gt;""),--ISNUMBER(SEARCH(" "&amp;BL27:BL1509&amp;" ",AP585)))&gt;0,BC26,"")))</f>
        <v/>
      </c>
      <c r="BD585" s="967" t="str" cm="1">
        <f t="array" ref="BD585">IF(AM585="","",IF(AQ585&lt;&gt;"","",IF(SUMPRODUCT(--(BM27:BM1509=BD26),--(BL27:BL1509&lt;&gt;""),--ISNUMBER(SEARCH(" "&amp;BL27:BL1509&amp;" ",AP585)))&gt;0,BD26,"")))</f>
        <v/>
      </c>
      <c r="BE585" s="967" t="str" cm="1">
        <f t="array" ref="BE585">IF(AM585="","",IF(AQ585&lt;&gt;"","",IF(SUMPRODUCT(--(BM27:BM1509=BE26),--(BL27:BL1509&lt;&gt;""),--ISNUMBER(SEARCH(" "&amp;BL27:BL1509&amp;" ",AP585)))&gt;0,BE26,"")))</f>
        <v/>
      </c>
      <c r="BF585" s="967" t="str" cm="1">
        <f t="array" ref="BF585">IF(AM585="","",IF(AQ585&lt;&gt;"","",IF(SUMPRODUCT(--(BM27:BM1509=BF26),--(BL27:BL1509&lt;&gt;""),--ISNUMBER(SEARCH(" "&amp;BL27:BL1509&amp;" ",AP585)))&gt;0,BF26,"")))</f>
        <v/>
      </c>
      <c r="BG585" s="967" t="str" cm="1">
        <f t="array" ref="BG585">IF(AM585="","",IF(AQ585&lt;&gt;"","",IF(SUMPRODUCT(--(BM27:BM1509=BG26),--(BL27:BL1509&lt;&gt;""),--ISNUMBER(SEARCH(" "&amp;BL27:BL1509&amp;" ",AP585)))&gt;0,BG26,"")))</f>
        <v/>
      </c>
      <c r="BH585" s="967" t="str" cm="1">
        <f t="array" ref="BH585">IF(AM585="","",IF(AQ585&lt;&gt;"","",IF(SUMPRODUCT(--(BM27:BM1509=BH26),--(BL27:BL1509&lt;&gt;""),--ISNUMBER(SEARCH(" "&amp;BL27:BL1509&amp;" ",AP585)))&gt;0,BH26,"")))</f>
        <v/>
      </c>
      <c r="BI585" s="967" t="str" cm="1">
        <f t="array" ref="BI585">IF(AM585="","",IF(AQ585&lt;&gt;"","",IF(SUMPRODUCT(--(BM27:BM1509=BI26),--(BL27:BL1509&lt;&gt;""),--ISNUMBER(SEARCH(" "&amp;BL27:BL1509&amp;" ",AP585)))&gt;0,BI26,"")))</f>
        <v/>
      </c>
      <c r="BJ585" s="967" t="str" cm="1">
        <f t="array" ref="BJ585">IF(AM585="","",IF(AS585&lt;&gt;"",BJ26,IF(AR585&lt;&gt;"","",IF(AQ585&lt;&gt;"","",IF(SUMPRODUCT(--(BM27:BM1509=BJ26),--(BL27:BL1509&lt;&gt;""),--ISNUMBER(SEARCH(" "&amp;BL27:BL1509&amp;" ",AP585)))&gt;0,BJ26,"")))))</f>
        <v/>
      </c>
      <c r="BL585" s="968" t="s">
        <v>2290</v>
      </c>
      <c r="BM585" s="968" t="s">
        <v>1597</v>
      </c>
      <c r="CM585" s="49">
        <v>1</v>
      </c>
    </row>
    <row r="586" spans="4:91" ht="30" customHeight="1">
      <c r="D586" s="674"/>
      <c r="E586" s="680"/>
      <c r="F586" s="681"/>
      <c r="G586" s="680"/>
      <c r="H586" s="682"/>
      <c r="I586" s="891"/>
      <c r="J586" s="892"/>
      <c r="K586" s="745"/>
      <c r="L586" s="893"/>
      <c r="M586" s="894"/>
      <c r="N586" s="895"/>
      <c r="O586" s="896"/>
      <c r="P586" s="137"/>
      <c r="Q586" s="897"/>
      <c r="R586" s="751"/>
      <c r="S586" s="898"/>
      <c r="T586" s="753"/>
      <c r="U586" s="899"/>
      <c r="V586" s="900"/>
      <c r="W586" s="756"/>
      <c r="X586" s="764"/>
      <c r="AB586" s="65"/>
      <c r="AC586" s="984" t="str">
        <f t="shared" si="111"/>
        <v/>
      </c>
      <c r="AD586" s="982"/>
      <c r="AF586" s="964" t="str">
        <f>IF(AG586="","",COUNTIF(AG27:AG586,"&lt;&gt;"))</f>
        <v/>
      </c>
      <c r="AG586" s="965" t="str" cm="1">
        <f t="array" ref="AG586">IF(AK586="","",IF(LEN(AK586)&lt;=MAX(10,AF22),AK586,IFERROR(LEFT(AK586,LOOKUP(2,1/(MID(AK586,ROW(10:509),1)=" ")/(ROW(10:509)&lt;=MAX(10,AF22)),ROW(10:509))-1),LEFT(AK586,MAX(10,AF22)))))</f>
        <v/>
      </c>
      <c r="AH586" s="964" t="str">
        <f t="shared" si="112"/>
        <v/>
      </c>
      <c r="AI586" s="964" t="str">
        <f t="shared" si="113"/>
        <v/>
      </c>
      <c r="AJ586" s="964" t="str">
        <f>IF(AL585&lt;&gt;"",AJ585,IF(AJ585&lt;MAX(Z27:Z326),AJ585+1,""))</f>
        <v/>
      </c>
      <c r="AK586" s="965" t="str">
        <f>IF(AJ586="","",IF(AL585&lt;&gt;"",AL585,INDEX(AD27:AD326,MATCH(AJ586,Z27:Z326,0))))</f>
        <v/>
      </c>
      <c r="AL586" s="965" t="str">
        <f t="shared" si="114"/>
        <v/>
      </c>
      <c r="AM586" s="965" t="str">
        <f t="shared" si="115"/>
        <v/>
      </c>
      <c r="AN586" s="964" t="str">
        <f t="shared" si="116"/>
        <v/>
      </c>
      <c r="AO586" s="964" t="str">
        <f t="shared" si="117"/>
        <v/>
      </c>
      <c r="AP586" s="965" t="str">
        <f t="shared" si="118"/>
        <v/>
      </c>
      <c r="AQ586" s="964" t="str">
        <f>IF(AM586="","",IF(COUNTIF(BO27:BO309,TRIM(AP586))&gt;0,"EXCLUSION EXACTE",""))</f>
        <v/>
      </c>
      <c r="AR586" s="964" t="str" cm="1">
        <f t="array" ref="AR586">IF(AM586="","",IF(SUMPRODUCT(--(BO27:BO309&lt;&gt;""),--ISNUMBER(SEARCH(" "&amp;BO27:BO309&amp;" ",AP586)))&gt;0,"BLOQUE MOLLUSQUES",""))</f>
        <v/>
      </c>
      <c r="AS586" s="964" t="str" cm="1">
        <f t="array" ref="AS586">IF(AM586="","",IF(SUMPRODUCT(--(BS27:BS309&lt;&gt;""),--ISNUMBER(SEARCH(" "&amp;BS27:BS309&amp;" ",AP586)))&gt;0,"FORCE MOLLUSQUES",""))</f>
        <v/>
      </c>
      <c r="AT586" s="965" t="str">
        <f t="shared" si="119"/>
        <v/>
      </c>
      <c r="AU586" s="965" t="str">
        <f t="shared" si="121"/>
        <v/>
      </c>
      <c r="AV586" s="964" t="str">
        <f t="shared" si="120"/>
        <v/>
      </c>
      <c r="AW586" s="964" t="str" cm="1">
        <f t="array" ref="AW586">IF(AM586="","",IF(AQ586&lt;&gt;"","",IF(SUMPRODUCT(--(BM27:BM1509=AW26),--(BL27:BL1509&lt;&gt;""),--ISNUMBER(SEARCH(" "&amp;BL27:BL1509&amp;" ",AP586)))&gt;0,AW26,"")))</f>
        <v/>
      </c>
      <c r="AX586" s="964" t="str" cm="1">
        <f t="array" ref="AX586">IF(AM586="","",IF(AQ586&lt;&gt;"","",IF(SUMPRODUCT(--(BM27:BM1509=AX26),--(BL27:BL1509&lt;&gt;""),--ISNUMBER(SEARCH(" "&amp;BL27:BL1509&amp;" ",AP586)))&gt;0,AX26,"")))</f>
        <v/>
      </c>
      <c r="AY586" s="964" t="str" cm="1">
        <f t="array" ref="AY586">IF(AM586="","",IF(AQ586&lt;&gt;"","",IF(SUMPRODUCT(--(BM27:BM1509=AY26),--(BL27:BL1509&lt;&gt;""),--ISNUMBER(SEARCH(" "&amp;BL27:BL1509&amp;" ",AP586)))&gt;0,AY26,"")))</f>
        <v/>
      </c>
      <c r="AZ586" s="964" t="str" cm="1">
        <f t="array" ref="AZ586">IF(AM586="","",IF(AQ586&lt;&gt;"","",IF(SUMPRODUCT(--(BM27:BM1509=AZ26),--(BL27:BL1509&lt;&gt;""),--ISNUMBER(SEARCH(" "&amp;BL27:BL1509&amp;" ",AP586)))&gt;0,AZ26,"")))</f>
        <v/>
      </c>
      <c r="BA586" s="964" t="str" cm="1">
        <f t="array" ref="BA586">IF(AM586="","",IF(AQ586&lt;&gt;"","",IF(SUMPRODUCT(--(BM27:BM1509=BA26),--(BL27:BL1509&lt;&gt;""),--ISNUMBER(SEARCH(" "&amp;BL27:BL1509&amp;" ",AP586)))&gt;0,BA26,"")))</f>
        <v/>
      </c>
      <c r="BB586" s="964" t="str" cm="1">
        <f t="array" ref="BB586">IF(AM586="","",IF(AQ586&lt;&gt;"","",IF(SUMPRODUCT(--(BM27:BM1509=BB26),--(BL27:BL1509&lt;&gt;""),--ISNUMBER(SEARCH(" "&amp;BL27:BL1509&amp;" ",AP586)))&gt;0,BB26,"")))</f>
        <v/>
      </c>
      <c r="BC586" s="964" t="str" cm="1">
        <f t="array" ref="BC586">IF(AM586="","",IF(AQ586&lt;&gt;"","",IF(SUMPRODUCT(--(BM27:BM1509=BC26),--(BL27:BL1509&lt;&gt;""),--ISNUMBER(SEARCH(" "&amp;BL27:BL1509&amp;" ",AP586)))&gt;0,BC26,"")))</f>
        <v/>
      </c>
      <c r="BD586" s="964" t="str" cm="1">
        <f t="array" ref="BD586">IF(AM586="","",IF(AQ586&lt;&gt;"","",IF(SUMPRODUCT(--(BM27:BM1509=BD26),--(BL27:BL1509&lt;&gt;""),--ISNUMBER(SEARCH(" "&amp;BL27:BL1509&amp;" ",AP586)))&gt;0,BD26,"")))</f>
        <v/>
      </c>
      <c r="BE586" s="964" t="str" cm="1">
        <f t="array" ref="BE586">IF(AM586="","",IF(AQ586&lt;&gt;"","",IF(SUMPRODUCT(--(BM27:BM1509=BE26),--(BL27:BL1509&lt;&gt;""),--ISNUMBER(SEARCH(" "&amp;BL27:BL1509&amp;" ",AP586)))&gt;0,BE26,"")))</f>
        <v/>
      </c>
      <c r="BF586" s="964" t="str" cm="1">
        <f t="array" ref="BF586">IF(AM586="","",IF(AQ586&lt;&gt;"","",IF(SUMPRODUCT(--(BM27:BM1509=BF26),--(BL27:BL1509&lt;&gt;""),--ISNUMBER(SEARCH(" "&amp;BL27:BL1509&amp;" ",AP586)))&gt;0,BF26,"")))</f>
        <v/>
      </c>
      <c r="BG586" s="964" t="str" cm="1">
        <f t="array" ref="BG586">IF(AM586="","",IF(AQ586&lt;&gt;"","",IF(SUMPRODUCT(--(BM27:BM1509=BG26),--(BL27:BL1509&lt;&gt;""),--ISNUMBER(SEARCH(" "&amp;BL27:BL1509&amp;" ",AP586)))&gt;0,BG26,"")))</f>
        <v/>
      </c>
      <c r="BH586" s="964" t="str" cm="1">
        <f t="array" ref="BH586">IF(AM586="","",IF(AQ586&lt;&gt;"","",IF(SUMPRODUCT(--(BM27:BM1509=BH26),--(BL27:BL1509&lt;&gt;""),--ISNUMBER(SEARCH(" "&amp;BL27:BL1509&amp;" ",AP586)))&gt;0,BH26,"")))</f>
        <v/>
      </c>
      <c r="BI586" s="964" t="str" cm="1">
        <f t="array" ref="BI586">IF(AM586="","",IF(AQ586&lt;&gt;"","",IF(SUMPRODUCT(--(BM27:BM1509=BI26),--(BL27:BL1509&lt;&gt;""),--ISNUMBER(SEARCH(" "&amp;BL27:BL1509&amp;" ",AP586)))&gt;0,BI26,"")))</f>
        <v/>
      </c>
      <c r="BJ586" s="964" t="str" cm="1">
        <f t="array" ref="BJ586">IF(AM586="","",IF(AS586&lt;&gt;"",BJ26,IF(AR586&lt;&gt;"","",IF(AQ586&lt;&gt;"","",IF(SUMPRODUCT(--(BM27:BM1509=BJ26),--(BL27:BL1509&lt;&gt;""),--ISNUMBER(SEARCH(" "&amp;BL27:BL1509&amp;" ",AP586)))&gt;0,BJ26,"")))))</f>
        <v/>
      </c>
      <c r="BL586" s="964" t="s">
        <v>2291</v>
      </c>
      <c r="BM586" s="964" t="s">
        <v>1597</v>
      </c>
      <c r="CM586" s="49">
        <v>1</v>
      </c>
    </row>
    <row r="587" spans="4:91" ht="30" customHeight="1">
      <c r="D587" s="674"/>
      <c r="E587" s="680"/>
      <c r="F587" s="681"/>
      <c r="G587" s="680"/>
      <c r="H587" s="682"/>
      <c r="I587" s="891"/>
      <c r="J587" s="892"/>
      <c r="K587" s="745"/>
      <c r="L587" s="893"/>
      <c r="M587" s="894"/>
      <c r="N587" s="895"/>
      <c r="O587" s="896"/>
      <c r="P587" s="137"/>
      <c r="Q587" s="897"/>
      <c r="R587" s="751"/>
      <c r="S587" s="898"/>
      <c r="T587" s="753"/>
      <c r="U587" s="899"/>
      <c r="V587" s="900"/>
      <c r="W587" s="756"/>
      <c r="X587" s="764"/>
      <c r="AB587" s="65"/>
      <c r="AC587" s="984" t="str">
        <f t="shared" si="111"/>
        <v/>
      </c>
      <c r="AD587" s="982"/>
      <c r="AF587" s="963" t="str">
        <f>IF(AG587="","",COUNTIF(AG27:AG587,"&lt;&gt;"))</f>
        <v/>
      </c>
      <c r="AG587" s="958" t="str" cm="1">
        <f t="array" ref="AG587">IF(AK587="","",IF(LEN(AK587)&lt;=MAX(10,AF22),AK587,IFERROR(LEFT(AK587,LOOKUP(2,1/(MID(AK587,ROW(10:509),1)=" ")/(ROW(10:509)&lt;=MAX(10,AF22)),ROW(10:509))-1),LEFT(AK587,MAX(10,AF22)))))</f>
        <v/>
      </c>
      <c r="AH587" s="963" t="str">
        <f t="shared" si="112"/>
        <v/>
      </c>
      <c r="AI587" s="963" t="str">
        <f t="shared" si="113"/>
        <v/>
      </c>
      <c r="AJ587" s="964" t="str">
        <f>IF(AL586&lt;&gt;"",AJ586,IF(AJ586&lt;MAX(Z27:Z326),AJ586+1,""))</f>
        <v/>
      </c>
      <c r="AK587" s="965" t="str">
        <f>IF(AJ587="","",IF(AL586&lt;&gt;"",AL586,INDEX(AD27:AD326,MATCH(AJ587,Z27:Z326,0))))</f>
        <v/>
      </c>
      <c r="AL587" s="965" t="str">
        <f t="shared" si="114"/>
        <v/>
      </c>
      <c r="AM587" s="966" t="str">
        <f t="shared" si="115"/>
        <v/>
      </c>
      <c r="AN587" s="967" t="str">
        <f t="shared" si="116"/>
        <v/>
      </c>
      <c r="AO587" s="967" t="str">
        <f t="shared" si="117"/>
        <v/>
      </c>
      <c r="AP587" s="966" t="str">
        <f t="shared" si="118"/>
        <v/>
      </c>
      <c r="AQ587" s="967" t="str">
        <f>IF(AM587="","",IF(COUNTIF(BO27:BO309,TRIM(AP587))&gt;0,"EXCLUSION EXACTE",""))</f>
        <v/>
      </c>
      <c r="AR587" s="967" t="str" cm="1">
        <f t="array" ref="AR587">IF(AM587="","",IF(SUMPRODUCT(--(BO27:BO309&lt;&gt;""),--ISNUMBER(SEARCH(" "&amp;BO27:BO309&amp;" ",AP587)))&gt;0,"BLOQUE MOLLUSQUES",""))</f>
        <v/>
      </c>
      <c r="AS587" s="967" t="str" cm="1">
        <f t="array" ref="AS587">IF(AM587="","",IF(SUMPRODUCT(--(BS27:BS309&lt;&gt;""),--ISNUMBER(SEARCH(" "&amp;BS27:BS309&amp;" ",AP587)))&gt;0,"FORCE MOLLUSQUES",""))</f>
        <v/>
      </c>
      <c r="AT587" s="966" t="str">
        <f t="shared" si="119"/>
        <v/>
      </c>
      <c r="AU587" s="966" t="str">
        <f t="shared" si="121"/>
        <v/>
      </c>
      <c r="AV587" s="967" t="str">
        <f t="shared" si="120"/>
        <v/>
      </c>
      <c r="AW587" s="967" t="str" cm="1">
        <f t="array" ref="AW587">IF(AM587="","",IF(AQ587&lt;&gt;"","",IF(SUMPRODUCT(--(BM27:BM1509=AW26),--(BL27:BL1509&lt;&gt;""),--ISNUMBER(SEARCH(" "&amp;BL27:BL1509&amp;" ",AP587)))&gt;0,AW26,"")))</f>
        <v/>
      </c>
      <c r="AX587" s="967" t="str" cm="1">
        <f t="array" ref="AX587">IF(AM587="","",IF(AQ587&lt;&gt;"","",IF(SUMPRODUCT(--(BM27:BM1509=AX26),--(BL27:BL1509&lt;&gt;""),--ISNUMBER(SEARCH(" "&amp;BL27:BL1509&amp;" ",AP587)))&gt;0,AX26,"")))</f>
        <v/>
      </c>
      <c r="AY587" s="967" t="str" cm="1">
        <f t="array" ref="AY587">IF(AM587="","",IF(AQ587&lt;&gt;"","",IF(SUMPRODUCT(--(BM27:BM1509=AY26),--(BL27:BL1509&lt;&gt;""),--ISNUMBER(SEARCH(" "&amp;BL27:BL1509&amp;" ",AP587)))&gt;0,AY26,"")))</f>
        <v/>
      </c>
      <c r="AZ587" s="967" t="str" cm="1">
        <f t="array" ref="AZ587">IF(AM587="","",IF(AQ587&lt;&gt;"","",IF(SUMPRODUCT(--(BM27:BM1509=AZ26),--(BL27:BL1509&lt;&gt;""),--ISNUMBER(SEARCH(" "&amp;BL27:BL1509&amp;" ",AP587)))&gt;0,AZ26,"")))</f>
        <v/>
      </c>
      <c r="BA587" s="967" t="str" cm="1">
        <f t="array" ref="BA587">IF(AM587="","",IF(AQ587&lt;&gt;"","",IF(SUMPRODUCT(--(BM27:BM1509=BA26),--(BL27:BL1509&lt;&gt;""),--ISNUMBER(SEARCH(" "&amp;BL27:BL1509&amp;" ",AP587)))&gt;0,BA26,"")))</f>
        <v/>
      </c>
      <c r="BB587" s="967" t="str" cm="1">
        <f t="array" ref="BB587">IF(AM587="","",IF(AQ587&lt;&gt;"","",IF(SUMPRODUCT(--(BM27:BM1509=BB26),--(BL27:BL1509&lt;&gt;""),--ISNUMBER(SEARCH(" "&amp;BL27:BL1509&amp;" ",AP587)))&gt;0,BB26,"")))</f>
        <v/>
      </c>
      <c r="BC587" s="967" t="str" cm="1">
        <f t="array" ref="BC587">IF(AM587="","",IF(AQ587&lt;&gt;"","",IF(SUMPRODUCT(--(BM27:BM1509=BC26),--(BL27:BL1509&lt;&gt;""),--ISNUMBER(SEARCH(" "&amp;BL27:BL1509&amp;" ",AP587)))&gt;0,BC26,"")))</f>
        <v/>
      </c>
      <c r="BD587" s="967" t="str" cm="1">
        <f t="array" ref="BD587">IF(AM587="","",IF(AQ587&lt;&gt;"","",IF(SUMPRODUCT(--(BM27:BM1509=BD26),--(BL27:BL1509&lt;&gt;""),--ISNUMBER(SEARCH(" "&amp;BL27:BL1509&amp;" ",AP587)))&gt;0,BD26,"")))</f>
        <v/>
      </c>
      <c r="BE587" s="967" t="str" cm="1">
        <f t="array" ref="BE587">IF(AM587="","",IF(AQ587&lt;&gt;"","",IF(SUMPRODUCT(--(BM27:BM1509=BE26),--(BL27:BL1509&lt;&gt;""),--ISNUMBER(SEARCH(" "&amp;BL27:BL1509&amp;" ",AP587)))&gt;0,BE26,"")))</f>
        <v/>
      </c>
      <c r="BF587" s="967" t="str" cm="1">
        <f t="array" ref="BF587">IF(AM587="","",IF(AQ587&lt;&gt;"","",IF(SUMPRODUCT(--(BM27:BM1509=BF26),--(BL27:BL1509&lt;&gt;""),--ISNUMBER(SEARCH(" "&amp;BL27:BL1509&amp;" ",AP587)))&gt;0,BF26,"")))</f>
        <v/>
      </c>
      <c r="BG587" s="967" t="str" cm="1">
        <f t="array" ref="BG587">IF(AM587="","",IF(AQ587&lt;&gt;"","",IF(SUMPRODUCT(--(BM27:BM1509=BG26),--(BL27:BL1509&lt;&gt;""),--ISNUMBER(SEARCH(" "&amp;BL27:BL1509&amp;" ",AP587)))&gt;0,BG26,"")))</f>
        <v/>
      </c>
      <c r="BH587" s="967" t="str" cm="1">
        <f t="array" ref="BH587">IF(AM587="","",IF(AQ587&lt;&gt;"","",IF(SUMPRODUCT(--(BM27:BM1509=BH26),--(BL27:BL1509&lt;&gt;""),--ISNUMBER(SEARCH(" "&amp;BL27:BL1509&amp;" ",AP587)))&gt;0,BH26,"")))</f>
        <v/>
      </c>
      <c r="BI587" s="967" t="str" cm="1">
        <f t="array" ref="BI587">IF(AM587="","",IF(AQ587&lt;&gt;"","",IF(SUMPRODUCT(--(BM27:BM1509=BI26),--(BL27:BL1509&lt;&gt;""),--ISNUMBER(SEARCH(" "&amp;BL27:BL1509&amp;" ",AP587)))&gt;0,BI26,"")))</f>
        <v/>
      </c>
      <c r="BJ587" s="967" t="str" cm="1">
        <f t="array" ref="BJ587">IF(AM587="","",IF(AS587&lt;&gt;"",BJ26,IF(AR587&lt;&gt;"","",IF(AQ587&lt;&gt;"","",IF(SUMPRODUCT(--(BM27:BM1509=BJ26),--(BL27:BL1509&lt;&gt;""),--ISNUMBER(SEARCH(" "&amp;BL27:BL1509&amp;" ",AP587)))&gt;0,BJ26,"")))))</f>
        <v/>
      </c>
      <c r="BL587" s="968" t="s">
        <v>2462</v>
      </c>
      <c r="BM587" s="968" t="s">
        <v>1597</v>
      </c>
      <c r="CM587" s="49">
        <v>1</v>
      </c>
    </row>
    <row r="588" spans="4:91" ht="30" customHeight="1">
      <c r="D588" s="674"/>
      <c r="E588" s="680"/>
      <c r="F588" s="681"/>
      <c r="G588" s="680"/>
      <c r="H588" s="682"/>
      <c r="I588" s="891"/>
      <c r="J588" s="892"/>
      <c r="K588" s="745"/>
      <c r="L588" s="893"/>
      <c r="M588" s="894"/>
      <c r="N588" s="895"/>
      <c r="O588" s="896"/>
      <c r="P588" s="137"/>
      <c r="Q588" s="897"/>
      <c r="R588" s="751"/>
      <c r="S588" s="898"/>
      <c r="T588" s="753"/>
      <c r="U588" s="899"/>
      <c r="V588" s="900"/>
      <c r="W588" s="756"/>
      <c r="X588" s="764"/>
      <c r="AB588" s="65"/>
      <c r="AC588" s="984" t="str">
        <f t="shared" si="111"/>
        <v/>
      </c>
      <c r="AD588" s="982"/>
      <c r="AF588" s="964" t="str">
        <f>IF(AG588="","",COUNTIF(AG27:AG588,"&lt;&gt;"))</f>
        <v/>
      </c>
      <c r="AG588" s="965" t="str" cm="1">
        <f t="array" ref="AG588">IF(AK588="","",IF(LEN(AK588)&lt;=MAX(10,AF22),AK588,IFERROR(LEFT(AK588,LOOKUP(2,1/(MID(AK588,ROW(10:509),1)=" ")/(ROW(10:509)&lt;=MAX(10,AF22)),ROW(10:509))-1),LEFT(AK588,MAX(10,AF22)))))</f>
        <v/>
      </c>
      <c r="AH588" s="964" t="str">
        <f t="shared" si="112"/>
        <v/>
      </c>
      <c r="AI588" s="964" t="str">
        <f t="shared" si="113"/>
        <v/>
      </c>
      <c r="AJ588" s="964" t="str">
        <f>IF(AL587&lt;&gt;"",AJ587,IF(AJ587&lt;MAX(Z27:Z326),AJ587+1,""))</f>
        <v/>
      </c>
      <c r="AK588" s="965" t="str">
        <f>IF(AJ588="","",IF(AL587&lt;&gt;"",AL587,INDEX(AD27:AD326,MATCH(AJ588,Z27:Z326,0))))</f>
        <v/>
      </c>
      <c r="AL588" s="965" t="str">
        <f t="shared" si="114"/>
        <v/>
      </c>
      <c r="AM588" s="965" t="str">
        <f t="shared" si="115"/>
        <v/>
      </c>
      <c r="AN588" s="964" t="str">
        <f t="shared" si="116"/>
        <v/>
      </c>
      <c r="AO588" s="964" t="str">
        <f t="shared" si="117"/>
        <v/>
      </c>
      <c r="AP588" s="965" t="str">
        <f t="shared" si="118"/>
        <v/>
      </c>
      <c r="AQ588" s="964" t="str">
        <f>IF(AM588="","",IF(COUNTIF(BO27:BO309,TRIM(AP588))&gt;0,"EXCLUSION EXACTE",""))</f>
        <v/>
      </c>
      <c r="AR588" s="964" t="str" cm="1">
        <f t="array" ref="AR588">IF(AM588="","",IF(SUMPRODUCT(--(BO27:BO309&lt;&gt;""),--ISNUMBER(SEARCH(" "&amp;BO27:BO309&amp;" ",AP588)))&gt;0,"BLOQUE MOLLUSQUES",""))</f>
        <v/>
      </c>
      <c r="AS588" s="964" t="str" cm="1">
        <f t="array" ref="AS588">IF(AM588="","",IF(SUMPRODUCT(--(BS27:BS309&lt;&gt;""),--ISNUMBER(SEARCH(" "&amp;BS27:BS309&amp;" ",AP588)))&gt;0,"FORCE MOLLUSQUES",""))</f>
        <v/>
      </c>
      <c r="AT588" s="965" t="str">
        <f t="shared" si="119"/>
        <v/>
      </c>
      <c r="AU588" s="965" t="str">
        <f t="shared" si="121"/>
        <v/>
      </c>
      <c r="AV588" s="964" t="str">
        <f t="shared" si="120"/>
        <v/>
      </c>
      <c r="AW588" s="964" t="str" cm="1">
        <f t="array" ref="AW588">IF(AM588="","",IF(AQ588&lt;&gt;"","",IF(SUMPRODUCT(--(BM27:BM1509=AW26),--(BL27:BL1509&lt;&gt;""),--ISNUMBER(SEARCH(" "&amp;BL27:BL1509&amp;" ",AP588)))&gt;0,AW26,"")))</f>
        <v/>
      </c>
      <c r="AX588" s="964" t="str" cm="1">
        <f t="array" ref="AX588">IF(AM588="","",IF(AQ588&lt;&gt;"","",IF(SUMPRODUCT(--(BM27:BM1509=AX26),--(BL27:BL1509&lt;&gt;""),--ISNUMBER(SEARCH(" "&amp;BL27:BL1509&amp;" ",AP588)))&gt;0,AX26,"")))</f>
        <v/>
      </c>
      <c r="AY588" s="964" t="str" cm="1">
        <f t="array" ref="AY588">IF(AM588="","",IF(AQ588&lt;&gt;"","",IF(SUMPRODUCT(--(BM27:BM1509=AY26),--(BL27:BL1509&lt;&gt;""),--ISNUMBER(SEARCH(" "&amp;BL27:BL1509&amp;" ",AP588)))&gt;0,AY26,"")))</f>
        <v/>
      </c>
      <c r="AZ588" s="964" t="str" cm="1">
        <f t="array" ref="AZ588">IF(AM588="","",IF(AQ588&lt;&gt;"","",IF(SUMPRODUCT(--(BM27:BM1509=AZ26),--(BL27:BL1509&lt;&gt;""),--ISNUMBER(SEARCH(" "&amp;BL27:BL1509&amp;" ",AP588)))&gt;0,AZ26,"")))</f>
        <v/>
      </c>
      <c r="BA588" s="964" t="str" cm="1">
        <f t="array" ref="BA588">IF(AM588="","",IF(AQ588&lt;&gt;"","",IF(SUMPRODUCT(--(BM27:BM1509=BA26),--(BL27:BL1509&lt;&gt;""),--ISNUMBER(SEARCH(" "&amp;BL27:BL1509&amp;" ",AP588)))&gt;0,BA26,"")))</f>
        <v/>
      </c>
      <c r="BB588" s="964" t="str" cm="1">
        <f t="array" ref="BB588">IF(AM588="","",IF(AQ588&lt;&gt;"","",IF(SUMPRODUCT(--(BM27:BM1509=BB26),--(BL27:BL1509&lt;&gt;""),--ISNUMBER(SEARCH(" "&amp;BL27:BL1509&amp;" ",AP588)))&gt;0,BB26,"")))</f>
        <v/>
      </c>
      <c r="BC588" s="964" t="str" cm="1">
        <f t="array" ref="BC588">IF(AM588="","",IF(AQ588&lt;&gt;"","",IF(SUMPRODUCT(--(BM27:BM1509=BC26),--(BL27:BL1509&lt;&gt;""),--ISNUMBER(SEARCH(" "&amp;BL27:BL1509&amp;" ",AP588)))&gt;0,BC26,"")))</f>
        <v/>
      </c>
      <c r="BD588" s="964" t="str" cm="1">
        <f t="array" ref="BD588">IF(AM588="","",IF(AQ588&lt;&gt;"","",IF(SUMPRODUCT(--(BM27:BM1509=BD26),--(BL27:BL1509&lt;&gt;""),--ISNUMBER(SEARCH(" "&amp;BL27:BL1509&amp;" ",AP588)))&gt;0,BD26,"")))</f>
        <v/>
      </c>
      <c r="BE588" s="964" t="str" cm="1">
        <f t="array" ref="BE588">IF(AM588="","",IF(AQ588&lt;&gt;"","",IF(SUMPRODUCT(--(BM27:BM1509=BE26),--(BL27:BL1509&lt;&gt;""),--ISNUMBER(SEARCH(" "&amp;BL27:BL1509&amp;" ",AP588)))&gt;0,BE26,"")))</f>
        <v/>
      </c>
      <c r="BF588" s="964" t="str" cm="1">
        <f t="array" ref="BF588">IF(AM588="","",IF(AQ588&lt;&gt;"","",IF(SUMPRODUCT(--(BM27:BM1509=BF26),--(BL27:BL1509&lt;&gt;""),--ISNUMBER(SEARCH(" "&amp;BL27:BL1509&amp;" ",AP588)))&gt;0,BF26,"")))</f>
        <v/>
      </c>
      <c r="BG588" s="964" t="str" cm="1">
        <f t="array" ref="BG588">IF(AM588="","",IF(AQ588&lt;&gt;"","",IF(SUMPRODUCT(--(BM27:BM1509=BG26),--(BL27:BL1509&lt;&gt;""),--ISNUMBER(SEARCH(" "&amp;BL27:BL1509&amp;" ",AP588)))&gt;0,BG26,"")))</f>
        <v/>
      </c>
      <c r="BH588" s="964" t="str" cm="1">
        <f t="array" ref="BH588">IF(AM588="","",IF(AQ588&lt;&gt;"","",IF(SUMPRODUCT(--(BM27:BM1509=BH26),--(BL27:BL1509&lt;&gt;""),--ISNUMBER(SEARCH(" "&amp;BL27:BL1509&amp;" ",AP588)))&gt;0,BH26,"")))</f>
        <v/>
      </c>
      <c r="BI588" s="964" t="str" cm="1">
        <f t="array" ref="BI588">IF(AM588="","",IF(AQ588&lt;&gt;"","",IF(SUMPRODUCT(--(BM27:BM1509=BI26),--(BL27:BL1509&lt;&gt;""),--ISNUMBER(SEARCH(" "&amp;BL27:BL1509&amp;" ",AP588)))&gt;0,BI26,"")))</f>
        <v/>
      </c>
      <c r="BJ588" s="964" t="str" cm="1">
        <f t="array" ref="BJ588">IF(AM588="","",IF(AS588&lt;&gt;"",BJ26,IF(AR588&lt;&gt;"","",IF(AQ588&lt;&gt;"","",IF(SUMPRODUCT(--(BM27:BM1509=BJ26),--(BL27:BL1509&lt;&gt;""),--ISNUMBER(SEARCH(" "&amp;BL27:BL1509&amp;" ",AP588)))&gt;0,BJ26,"")))))</f>
        <v/>
      </c>
      <c r="BL588" s="964" t="s">
        <v>2295</v>
      </c>
      <c r="BM588" s="964" t="s">
        <v>1597</v>
      </c>
      <c r="CM588" s="49">
        <v>1</v>
      </c>
    </row>
    <row r="589" spans="4:91" ht="30" customHeight="1">
      <c r="D589" s="674"/>
      <c r="E589" s="680"/>
      <c r="F589" s="681"/>
      <c r="G589" s="680"/>
      <c r="H589" s="682"/>
      <c r="I589" s="891"/>
      <c r="J589" s="892"/>
      <c r="K589" s="745"/>
      <c r="L589" s="893"/>
      <c r="M589" s="894"/>
      <c r="N589" s="895"/>
      <c r="O589" s="896"/>
      <c r="P589" s="137"/>
      <c r="Q589" s="897"/>
      <c r="R589" s="751"/>
      <c r="S589" s="898"/>
      <c r="T589" s="753"/>
      <c r="U589" s="899"/>
      <c r="V589" s="900"/>
      <c r="W589" s="756"/>
      <c r="X589" s="764"/>
      <c r="AB589" s="65"/>
      <c r="AC589" s="984" t="str">
        <f t="shared" si="111"/>
        <v/>
      </c>
      <c r="AD589" s="982"/>
      <c r="AF589" s="963" t="str">
        <f>IF(AG589="","",COUNTIF(AG27:AG589,"&lt;&gt;"))</f>
        <v/>
      </c>
      <c r="AG589" s="958" t="str" cm="1">
        <f t="array" ref="AG589">IF(AK589="","",IF(LEN(AK589)&lt;=MAX(10,AF22),AK589,IFERROR(LEFT(AK589,LOOKUP(2,1/(MID(AK589,ROW(10:509),1)=" ")/(ROW(10:509)&lt;=MAX(10,AF22)),ROW(10:509))-1),LEFT(AK589,MAX(10,AF22)))))</f>
        <v/>
      </c>
      <c r="AH589" s="963" t="str">
        <f t="shared" si="112"/>
        <v/>
      </c>
      <c r="AI589" s="963" t="str">
        <f t="shared" si="113"/>
        <v/>
      </c>
      <c r="AJ589" s="964" t="str">
        <f>IF(AL588&lt;&gt;"",AJ588,IF(AJ588&lt;MAX(Z27:Z326),AJ588+1,""))</f>
        <v/>
      </c>
      <c r="AK589" s="965" t="str">
        <f>IF(AJ589="","",IF(AL588&lt;&gt;"",AL588,INDEX(AD27:AD326,MATCH(AJ589,Z27:Z326,0))))</f>
        <v/>
      </c>
      <c r="AL589" s="965" t="str">
        <f t="shared" si="114"/>
        <v/>
      </c>
      <c r="AM589" s="966" t="str">
        <f t="shared" si="115"/>
        <v/>
      </c>
      <c r="AN589" s="967" t="str">
        <f t="shared" si="116"/>
        <v/>
      </c>
      <c r="AO589" s="967" t="str">
        <f t="shared" si="117"/>
        <v/>
      </c>
      <c r="AP589" s="966" t="str">
        <f t="shared" si="118"/>
        <v/>
      </c>
      <c r="AQ589" s="967" t="str">
        <f>IF(AM589="","",IF(COUNTIF(BO27:BO309,TRIM(AP589))&gt;0,"EXCLUSION EXACTE",""))</f>
        <v/>
      </c>
      <c r="AR589" s="967" t="str" cm="1">
        <f t="array" ref="AR589">IF(AM589="","",IF(SUMPRODUCT(--(BO27:BO309&lt;&gt;""),--ISNUMBER(SEARCH(" "&amp;BO27:BO309&amp;" ",AP589)))&gt;0,"BLOQUE MOLLUSQUES",""))</f>
        <v/>
      </c>
      <c r="AS589" s="967" t="str" cm="1">
        <f t="array" ref="AS589">IF(AM589="","",IF(SUMPRODUCT(--(BS27:BS309&lt;&gt;""),--ISNUMBER(SEARCH(" "&amp;BS27:BS309&amp;" ",AP589)))&gt;0,"FORCE MOLLUSQUES",""))</f>
        <v/>
      </c>
      <c r="AT589" s="966" t="str">
        <f t="shared" si="119"/>
        <v/>
      </c>
      <c r="AU589" s="966" t="str">
        <f t="shared" si="121"/>
        <v/>
      </c>
      <c r="AV589" s="967" t="str">
        <f t="shared" si="120"/>
        <v/>
      </c>
      <c r="AW589" s="967" t="str" cm="1">
        <f t="array" ref="AW589">IF(AM589="","",IF(AQ589&lt;&gt;"","",IF(SUMPRODUCT(--(BM27:BM1509=AW26),--(BL27:BL1509&lt;&gt;""),--ISNUMBER(SEARCH(" "&amp;BL27:BL1509&amp;" ",AP589)))&gt;0,AW26,"")))</f>
        <v/>
      </c>
      <c r="AX589" s="967" t="str" cm="1">
        <f t="array" ref="AX589">IF(AM589="","",IF(AQ589&lt;&gt;"","",IF(SUMPRODUCT(--(BM27:BM1509=AX26),--(BL27:BL1509&lt;&gt;""),--ISNUMBER(SEARCH(" "&amp;BL27:BL1509&amp;" ",AP589)))&gt;0,AX26,"")))</f>
        <v/>
      </c>
      <c r="AY589" s="967" t="str" cm="1">
        <f t="array" ref="AY589">IF(AM589="","",IF(AQ589&lt;&gt;"","",IF(SUMPRODUCT(--(BM27:BM1509=AY26),--(BL27:BL1509&lt;&gt;""),--ISNUMBER(SEARCH(" "&amp;BL27:BL1509&amp;" ",AP589)))&gt;0,AY26,"")))</f>
        <v/>
      </c>
      <c r="AZ589" s="967" t="str" cm="1">
        <f t="array" ref="AZ589">IF(AM589="","",IF(AQ589&lt;&gt;"","",IF(SUMPRODUCT(--(BM27:BM1509=AZ26),--(BL27:BL1509&lt;&gt;""),--ISNUMBER(SEARCH(" "&amp;BL27:BL1509&amp;" ",AP589)))&gt;0,AZ26,"")))</f>
        <v/>
      </c>
      <c r="BA589" s="967" t="str" cm="1">
        <f t="array" ref="BA589">IF(AM589="","",IF(AQ589&lt;&gt;"","",IF(SUMPRODUCT(--(BM27:BM1509=BA26),--(BL27:BL1509&lt;&gt;""),--ISNUMBER(SEARCH(" "&amp;BL27:BL1509&amp;" ",AP589)))&gt;0,BA26,"")))</f>
        <v/>
      </c>
      <c r="BB589" s="967" t="str" cm="1">
        <f t="array" ref="BB589">IF(AM589="","",IF(AQ589&lt;&gt;"","",IF(SUMPRODUCT(--(BM27:BM1509=BB26),--(BL27:BL1509&lt;&gt;""),--ISNUMBER(SEARCH(" "&amp;BL27:BL1509&amp;" ",AP589)))&gt;0,BB26,"")))</f>
        <v/>
      </c>
      <c r="BC589" s="967" t="str" cm="1">
        <f t="array" ref="BC589">IF(AM589="","",IF(AQ589&lt;&gt;"","",IF(SUMPRODUCT(--(BM27:BM1509=BC26),--(BL27:BL1509&lt;&gt;""),--ISNUMBER(SEARCH(" "&amp;BL27:BL1509&amp;" ",AP589)))&gt;0,BC26,"")))</f>
        <v/>
      </c>
      <c r="BD589" s="967" t="str" cm="1">
        <f t="array" ref="BD589">IF(AM589="","",IF(AQ589&lt;&gt;"","",IF(SUMPRODUCT(--(BM27:BM1509=BD26),--(BL27:BL1509&lt;&gt;""),--ISNUMBER(SEARCH(" "&amp;BL27:BL1509&amp;" ",AP589)))&gt;0,BD26,"")))</f>
        <v/>
      </c>
      <c r="BE589" s="967" t="str" cm="1">
        <f t="array" ref="BE589">IF(AM589="","",IF(AQ589&lt;&gt;"","",IF(SUMPRODUCT(--(BM27:BM1509=BE26),--(BL27:BL1509&lt;&gt;""),--ISNUMBER(SEARCH(" "&amp;BL27:BL1509&amp;" ",AP589)))&gt;0,BE26,"")))</f>
        <v/>
      </c>
      <c r="BF589" s="967" t="str" cm="1">
        <f t="array" ref="BF589">IF(AM589="","",IF(AQ589&lt;&gt;"","",IF(SUMPRODUCT(--(BM27:BM1509=BF26),--(BL27:BL1509&lt;&gt;""),--ISNUMBER(SEARCH(" "&amp;BL27:BL1509&amp;" ",AP589)))&gt;0,BF26,"")))</f>
        <v/>
      </c>
      <c r="BG589" s="967" t="str" cm="1">
        <f t="array" ref="BG589">IF(AM589="","",IF(AQ589&lt;&gt;"","",IF(SUMPRODUCT(--(BM27:BM1509=BG26),--(BL27:BL1509&lt;&gt;""),--ISNUMBER(SEARCH(" "&amp;BL27:BL1509&amp;" ",AP589)))&gt;0,BG26,"")))</f>
        <v/>
      </c>
      <c r="BH589" s="967" t="str" cm="1">
        <f t="array" ref="BH589">IF(AM589="","",IF(AQ589&lt;&gt;"","",IF(SUMPRODUCT(--(BM27:BM1509=BH26),--(BL27:BL1509&lt;&gt;""),--ISNUMBER(SEARCH(" "&amp;BL27:BL1509&amp;" ",AP589)))&gt;0,BH26,"")))</f>
        <v/>
      </c>
      <c r="BI589" s="967" t="str" cm="1">
        <f t="array" ref="BI589">IF(AM589="","",IF(AQ589&lt;&gt;"","",IF(SUMPRODUCT(--(BM27:BM1509=BI26),--(BL27:BL1509&lt;&gt;""),--ISNUMBER(SEARCH(" "&amp;BL27:BL1509&amp;" ",AP589)))&gt;0,BI26,"")))</f>
        <v/>
      </c>
      <c r="BJ589" s="967" t="str" cm="1">
        <f t="array" ref="BJ589">IF(AM589="","",IF(AS589&lt;&gt;"",BJ26,IF(AR589&lt;&gt;"","",IF(AQ589&lt;&gt;"","",IF(SUMPRODUCT(--(BM27:BM1509=BJ26),--(BL27:BL1509&lt;&gt;""),--ISNUMBER(SEARCH(" "&amp;BL27:BL1509&amp;" ",AP589)))&gt;0,BJ26,"")))))</f>
        <v/>
      </c>
      <c r="BL589" s="968" t="s">
        <v>2296</v>
      </c>
      <c r="BM589" s="968" t="s">
        <v>1597</v>
      </c>
      <c r="CM589" s="49">
        <v>1</v>
      </c>
    </row>
    <row r="590" spans="4:91" ht="30" customHeight="1">
      <c r="D590" s="674"/>
      <c r="E590" s="680"/>
      <c r="F590" s="681"/>
      <c r="G590" s="680"/>
      <c r="H590" s="682"/>
      <c r="I590" s="891"/>
      <c r="J590" s="892"/>
      <c r="K590" s="745"/>
      <c r="L590" s="893"/>
      <c r="M590" s="894"/>
      <c r="N590" s="895"/>
      <c r="O590" s="896"/>
      <c r="P590" s="137"/>
      <c r="Q590" s="897"/>
      <c r="R590" s="751"/>
      <c r="S590" s="898"/>
      <c r="T590" s="753"/>
      <c r="U590" s="899"/>
      <c r="V590" s="900"/>
      <c r="W590" s="756"/>
      <c r="X590" s="764"/>
      <c r="AB590" s="65"/>
      <c r="AC590" s="984" t="str">
        <f t="shared" si="111"/>
        <v/>
      </c>
      <c r="AD590" s="982"/>
      <c r="AF590" s="964" t="str">
        <f>IF(AG590="","",COUNTIF(AG27:AG590,"&lt;&gt;"))</f>
        <v/>
      </c>
      <c r="AG590" s="965" t="str" cm="1">
        <f t="array" ref="AG590">IF(AK590="","",IF(LEN(AK590)&lt;=MAX(10,AF22),AK590,IFERROR(LEFT(AK590,LOOKUP(2,1/(MID(AK590,ROW(10:509),1)=" ")/(ROW(10:509)&lt;=MAX(10,AF22)),ROW(10:509))-1),LEFT(AK590,MAX(10,AF22)))))</f>
        <v/>
      </c>
      <c r="AH590" s="964" t="str">
        <f t="shared" si="112"/>
        <v/>
      </c>
      <c r="AI590" s="964" t="str">
        <f t="shared" si="113"/>
        <v/>
      </c>
      <c r="AJ590" s="964" t="str">
        <f>IF(AL589&lt;&gt;"",AJ589,IF(AJ589&lt;MAX(Z27:Z326),AJ589+1,""))</f>
        <v/>
      </c>
      <c r="AK590" s="965" t="str">
        <f>IF(AJ590="","",IF(AL589&lt;&gt;"",AL589,INDEX(AD27:AD326,MATCH(AJ590,Z27:Z326,0))))</f>
        <v/>
      </c>
      <c r="AL590" s="965" t="str">
        <f t="shared" si="114"/>
        <v/>
      </c>
      <c r="AM590" s="965" t="str">
        <f t="shared" si="115"/>
        <v/>
      </c>
      <c r="AN590" s="964" t="str">
        <f t="shared" si="116"/>
        <v/>
      </c>
      <c r="AO590" s="964" t="str">
        <f t="shared" si="117"/>
        <v/>
      </c>
      <c r="AP590" s="965" t="str">
        <f t="shared" si="118"/>
        <v/>
      </c>
      <c r="AQ590" s="964" t="str">
        <f>IF(AM590="","",IF(COUNTIF(BO27:BO309,TRIM(AP590))&gt;0,"EXCLUSION EXACTE",""))</f>
        <v/>
      </c>
      <c r="AR590" s="964" t="str" cm="1">
        <f t="array" ref="AR590">IF(AM590="","",IF(SUMPRODUCT(--(BO27:BO309&lt;&gt;""),--ISNUMBER(SEARCH(" "&amp;BO27:BO309&amp;" ",AP590)))&gt;0,"BLOQUE MOLLUSQUES",""))</f>
        <v/>
      </c>
      <c r="AS590" s="964" t="str" cm="1">
        <f t="array" ref="AS590">IF(AM590="","",IF(SUMPRODUCT(--(BS27:BS309&lt;&gt;""),--ISNUMBER(SEARCH(" "&amp;BS27:BS309&amp;" ",AP590)))&gt;0,"FORCE MOLLUSQUES",""))</f>
        <v/>
      </c>
      <c r="AT590" s="965" t="str">
        <f t="shared" si="119"/>
        <v/>
      </c>
      <c r="AU590" s="965" t="str">
        <f t="shared" si="121"/>
        <v/>
      </c>
      <c r="AV590" s="964" t="str">
        <f t="shared" si="120"/>
        <v/>
      </c>
      <c r="AW590" s="964" t="str" cm="1">
        <f t="array" ref="AW590">IF(AM590="","",IF(AQ590&lt;&gt;"","",IF(SUMPRODUCT(--(BM27:BM1509=AW26),--(BL27:BL1509&lt;&gt;""),--ISNUMBER(SEARCH(" "&amp;BL27:BL1509&amp;" ",AP590)))&gt;0,AW26,"")))</f>
        <v/>
      </c>
      <c r="AX590" s="964" t="str" cm="1">
        <f t="array" ref="AX590">IF(AM590="","",IF(AQ590&lt;&gt;"","",IF(SUMPRODUCT(--(BM27:BM1509=AX26),--(BL27:BL1509&lt;&gt;""),--ISNUMBER(SEARCH(" "&amp;BL27:BL1509&amp;" ",AP590)))&gt;0,AX26,"")))</f>
        <v/>
      </c>
      <c r="AY590" s="964" t="str" cm="1">
        <f t="array" ref="AY590">IF(AM590="","",IF(AQ590&lt;&gt;"","",IF(SUMPRODUCT(--(BM27:BM1509=AY26),--(BL27:BL1509&lt;&gt;""),--ISNUMBER(SEARCH(" "&amp;BL27:BL1509&amp;" ",AP590)))&gt;0,AY26,"")))</f>
        <v/>
      </c>
      <c r="AZ590" s="964" t="str" cm="1">
        <f t="array" ref="AZ590">IF(AM590="","",IF(AQ590&lt;&gt;"","",IF(SUMPRODUCT(--(BM27:BM1509=AZ26),--(BL27:BL1509&lt;&gt;""),--ISNUMBER(SEARCH(" "&amp;BL27:BL1509&amp;" ",AP590)))&gt;0,AZ26,"")))</f>
        <v/>
      </c>
      <c r="BA590" s="964" t="str" cm="1">
        <f t="array" ref="BA590">IF(AM590="","",IF(AQ590&lt;&gt;"","",IF(SUMPRODUCT(--(BM27:BM1509=BA26),--(BL27:BL1509&lt;&gt;""),--ISNUMBER(SEARCH(" "&amp;BL27:BL1509&amp;" ",AP590)))&gt;0,BA26,"")))</f>
        <v/>
      </c>
      <c r="BB590" s="964" t="str" cm="1">
        <f t="array" ref="BB590">IF(AM590="","",IF(AQ590&lt;&gt;"","",IF(SUMPRODUCT(--(BM27:BM1509=BB26),--(BL27:BL1509&lt;&gt;""),--ISNUMBER(SEARCH(" "&amp;BL27:BL1509&amp;" ",AP590)))&gt;0,BB26,"")))</f>
        <v/>
      </c>
      <c r="BC590" s="964" t="str" cm="1">
        <f t="array" ref="BC590">IF(AM590="","",IF(AQ590&lt;&gt;"","",IF(SUMPRODUCT(--(BM27:BM1509=BC26),--(BL27:BL1509&lt;&gt;""),--ISNUMBER(SEARCH(" "&amp;BL27:BL1509&amp;" ",AP590)))&gt;0,BC26,"")))</f>
        <v/>
      </c>
      <c r="BD590" s="964" t="str" cm="1">
        <f t="array" ref="BD590">IF(AM590="","",IF(AQ590&lt;&gt;"","",IF(SUMPRODUCT(--(BM27:BM1509=BD26),--(BL27:BL1509&lt;&gt;""),--ISNUMBER(SEARCH(" "&amp;BL27:BL1509&amp;" ",AP590)))&gt;0,BD26,"")))</f>
        <v/>
      </c>
      <c r="BE590" s="964" t="str" cm="1">
        <f t="array" ref="BE590">IF(AM590="","",IF(AQ590&lt;&gt;"","",IF(SUMPRODUCT(--(BM27:BM1509=BE26),--(BL27:BL1509&lt;&gt;""),--ISNUMBER(SEARCH(" "&amp;BL27:BL1509&amp;" ",AP590)))&gt;0,BE26,"")))</f>
        <v/>
      </c>
      <c r="BF590" s="964" t="str" cm="1">
        <f t="array" ref="BF590">IF(AM590="","",IF(AQ590&lt;&gt;"","",IF(SUMPRODUCT(--(BM27:BM1509=BF26),--(BL27:BL1509&lt;&gt;""),--ISNUMBER(SEARCH(" "&amp;BL27:BL1509&amp;" ",AP590)))&gt;0,BF26,"")))</f>
        <v/>
      </c>
      <c r="BG590" s="964" t="str" cm="1">
        <f t="array" ref="BG590">IF(AM590="","",IF(AQ590&lt;&gt;"","",IF(SUMPRODUCT(--(BM27:BM1509=BG26),--(BL27:BL1509&lt;&gt;""),--ISNUMBER(SEARCH(" "&amp;BL27:BL1509&amp;" ",AP590)))&gt;0,BG26,"")))</f>
        <v/>
      </c>
      <c r="BH590" s="964" t="str" cm="1">
        <f t="array" ref="BH590">IF(AM590="","",IF(AQ590&lt;&gt;"","",IF(SUMPRODUCT(--(BM27:BM1509=BH26),--(BL27:BL1509&lt;&gt;""),--ISNUMBER(SEARCH(" "&amp;BL27:BL1509&amp;" ",AP590)))&gt;0,BH26,"")))</f>
        <v/>
      </c>
      <c r="BI590" s="964" t="str" cm="1">
        <f t="array" ref="BI590">IF(AM590="","",IF(AQ590&lt;&gt;"","",IF(SUMPRODUCT(--(BM27:BM1509=BI26),--(BL27:BL1509&lt;&gt;""),--ISNUMBER(SEARCH(" "&amp;BL27:BL1509&amp;" ",AP590)))&gt;0,BI26,"")))</f>
        <v/>
      </c>
      <c r="BJ590" s="964" t="str" cm="1">
        <f t="array" ref="BJ590">IF(AM590="","",IF(AS590&lt;&gt;"",BJ26,IF(AR590&lt;&gt;"","",IF(AQ590&lt;&gt;"","",IF(SUMPRODUCT(--(BM27:BM1509=BJ26),--(BL27:BL1509&lt;&gt;""),--ISNUMBER(SEARCH(" "&amp;BL27:BL1509&amp;" ",AP590)))&gt;0,BJ26,"")))))</f>
        <v/>
      </c>
      <c r="BL590" s="964" t="s">
        <v>2463</v>
      </c>
      <c r="BM590" s="964" t="s">
        <v>1597</v>
      </c>
      <c r="CM590" s="49">
        <v>1</v>
      </c>
    </row>
    <row r="591" spans="4:91" ht="30" customHeight="1">
      <c r="D591" s="674"/>
      <c r="E591" s="680"/>
      <c r="F591" s="681"/>
      <c r="G591" s="680"/>
      <c r="H591" s="682"/>
      <c r="I591" s="891"/>
      <c r="J591" s="892"/>
      <c r="K591" s="745"/>
      <c r="L591" s="893"/>
      <c r="M591" s="894"/>
      <c r="N591" s="895"/>
      <c r="O591" s="896"/>
      <c r="P591" s="137"/>
      <c r="Q591" s="897"/>
      <c r="R591" s="751"/>
      <c r="S591" s="898"/>
      <c r="T591" s="753"/>
      <c r="U591" s="899"/>
      <c r="V591" s="900"/>
      <c r="W591" s="756"/>
      <c r="X591" s="764"/>
      <c r="AB591" s="65"/>
      <c r="AC591" s="984" t="str">
        <f t="shared" si="111"/>
        <v/>
      </c>
      <c r="AD591" s="982"/>
      <c r="AF591" s="963" t="str">
        <f>IF(AG591="","",COUNTIF(AG27:AG591,"&lt;&gt;"))</f>
        <v/>
      </c>
      <c r="AG591" s="958" t="str" cm="1">
        <f t="array" ref="AG591">IF(AK591="","",IF(LEN(AK591)&lt;=MAX(10,AF22),AK591,IFERROR(LEFT(AK591,LOOKUP(2,1/(MID(AK591,ROW(10:509),1)=" ")/(ROW(10:509)&lt;=MAX(10,AF22)),ROW(10:509))-1),LEFT(AK591,MAX(10,AF22)))))</f>
        <v/>
      </c>
      <c r="AH591" s="963" t="str">
        <f t="shared" si="112"/>
        <v/>
      </c>
      <c r="AI591" s="963" t="str">
        <f t="shared" si="113"/>
        <v/>
      </c>
      <c r="AJ591" s="964" t="str">
        <f>IF(AL590&lt;&gt;"",AJ590,IF(AJ590&lt;MAX(Z27:Z326),AJ590+1,""))</f>
        <v/>
      </c>
      <c r="AK591" s="965" t="str">
        <f>IF(AJ591="","",IF(AL590&lt;&gt;"",AL590,INDEX(AD27:AD326,MATCH(AJ591,Z27:Z326,0))))</f>
        <v/>
      </c>
      <c r="AL591" s="965" t="str">
        <f t="shared" si="114"/>
        <v/>
      </c>
      <c r="AM591" s="966" t="str">
        <f t="shared" si="115"/>
        <v/>
      </c>
      <c r="AN591" s="967" t="str">
        <f t="shared" si="116"/>
        <v/>
      </c>
      <c r="AO591" s="967" t="str">
        <f t="shared" si="117"/>
        <v/>
      </c>
      <c r="AP591" s="966" t="str">
        <f t="shared" si="118"/>
        <v/>
      </c>
      <c r="AQ591" s="967" t="str">
        <f>IF(AM591="","",IF(COUNTIF(BO27:BO309,TRIM(AP591))&gt;0,"EXCLUSION EXACTE",""))</f>
        <v/>
      </c>
      <c r="AR591" s="967" t="str" cm="1">
        <f t="array" ref="AR591">IF(AM591="","",IF(SUMPRODUCT(--(BO27:BO309&lt;&gt;""),--ISNUMBER(SEARCH(" "&amp;BO27:BO309&amp;" ",AP591)))&gt;0,"BLOQUE MOLLUSQUES",""))</f>
        <v/>
      </c>
      <c r="AS591" s="967" t="str" cm="1">
        <f t="array" ref="AS591">IF(AM591="","",IF(SUMPRODUCT(--(BS27:BS309&lt;&gt;""),--ISNUMBER(SEARCH(" "&amp;BS27:BS309&amp;" ",AP591)))&gt;0,"FORCE MOLLUSQUES",""))</f>
        <v/>
      </c>
      <c r="AT591" s="966" t="str">
        <f t="shared" si="119"/>
        <v/>
      </c>
      <c r="AU591" s="966" t="str">
        <f t="shared" si="121"/>
        <v/>
      </c>
      <c r="AV591" s="967" t="str">
        <f t="shared" si="120"/>
        <v/>
      </c>
      <c r="AW591" s="967" t="str" cm="1">
        <f t="array" ref="AW591">IF(AM591="","",IF(AQ591&lt;&gt;"","",IF(SUMPRODUCT(--(BM27:BM1509=AW26),--(BL27:BL1509&lt;&gt;""),--ISNUMBER(SEARCH(" "&amp;BL27:BL1509&amp;" ",AP591)))&gt;0,AW26,"")))</f>
        <v/>
      </c>
      <c r="AX591" s="967" t="str" cm="1">
        <f t="array" ref="AX591">IF(AM591="","",IF(AQ591&lt;&gt;"","",IF(SUMPRODUCT(--(BM27:BM1509=AX26),--(BL27:BL1509&lt;&gt;""),--ISNUMBER(SEARCH(" "&amp;BL27:BL1509&amp;" ",AP591)))&gt;0,AX26,"")))</f>
        <v/>
      </c>
      <c r="AY591" s="967" t="str" cm="1">
        <f t="array" ref="AY591">IF(AM591="","",IF(AQ591&lt;&gt;"","",IF(SUMPRODUCT(--(BM27:BM1509=AY26),--(BL27:BL1509&lt;&gt;""),--ISNUMBER(SEARCH(" "&amp;BL27:BL1509&amp;" ",AP591)))&gt;0,AY26,"")))</f>
        <v/>
      </c>
      <c r="AZ591" s="967" t="str" cm="1">
        <f t="array" ref="AZ591">IF(AM591="","",IF(AQ591&lt;&gt;"","",IF(SUMPRODUCT(--(BM27:BM1509=AZ26),--(BL27:BL1509&lt;&gt;""),--ISNUMBER(SEARCH(" "&amp;BL27:BL1509&amp;" ",AP591)))&gt;0,AZ26,"")))</f>
        <v/>
      </c>
      <c r="BA591" s="967" t="str" cm="1">
        <f t="array" ref="BA591">IF(AM591="","",IF(AQ591&lt;&gt;"","",IF(SUMPRODUCT(--(BM27:BM1509=BA26),--(BL27:BL1509&lt;&gt;""),--ISNUMBER(SEARCH(" "&amp;BL27:BL1509&amp;" ",AP591)))&gt;0,BA26,"")))</f>
        <v/>
      </c>
      <c r="BB591" s="967" t="str" cm="1">
        <f t="array" ref="BB591">IF(AM591="","",IF(AQ591&lt;&gt;"","",IF(SUMPRODUCT(--(BM27:BM1509=BB26),--(BL27:BL1509&lt;&gt;""),--ISNUMBER(SEARCH(" "&amp;BL27:BL1509&amp;" ",AP591)))&gt;0,BB26,"")))</f>
        <v/>
      </c>
      <c r="BC591" s="967" t="str" cm="1">
        <f t="array" ref="BC591">IF(AM591="","",IF(AQ591&lt;&gt;"","",IF(SUMPRODUCT(--(BM27:BM1509=BC26),--(BL27:BL1509&lt;&gt;""),--ISNUMBER(SEARCH(" "&amp;BL27:BL1509&amp;" ",AP591)))&gt;0,BC26,"")))</f>
        <v/>
      </c>
      <c r="BD591" s="967" t="str" cm="1">
        <f t="array" ref="BD591">IF(AM591="","",IF(AQ591&lt;&gt;"","",IF(SUMPRODUCT(--(BM27:BM1509=BD26),--(BL27:BL1509&lt;&gt;""),--ISNUMBER(SEARCH(" "&amp;BL27:BL1509&amp;" ",AP591)))&gt;0,BD26,"")))</f>
        <v/>
      </c>
      <c r="BE591" s="967" t="str" cm="1">
        <f t="array" ref="BE591">IF(AM591="","",IF(AQ591&lt;&gt;"","",IF(SUMPRODUCT(--(BM27:BM1509=BE26),--(BL27:BL1509&lt;&gt;""),--ISNUMBER(SEARCH(" "&amp;BL27:BL1509&amp;" ",AP591)))&gt;0,BE26,"")))</f>
        <v/>
      </c>
      <c r="BF591" s="967" t="str" cm="1">
        <f t="array" ref="BF591">IF(AM591="","",IF(AQ591&lt;&gt;"","",IF(SUMPRODUCT(--(BM27:BM1509=BF26),--(BL27:BL1509&lt;&gt;""),--ISNUMBER(SEARCH(" "&amp;BL27:BL1509&amp;" ",AP591)))&gt;0,BF26,"")))</f>
        <v/>
      </c>
      <c r="BG591" s="967" t="str" cm="1">
        <f t="array" ref="BG591">IF(AM591="","",IF(AQ591&lt;&gt;"","",IF(SUMPRODUCT(--(BM27:BM1509=BG26),--(BL27:BL1509&lt;&gt;""),--ISNUMBER(SEARCH(" "&amp;BL27:BL1509&amp;" ",AP591)))&gt;0,BG26,"")))</f>
        <v/>
      </c>
      <c r="BH591" s="967" t="str" cm="1">
        <f t="array" ref="BH591">IF(AM591="","",IF(AQ591&lt;&gt;"","",IF(SUMPRODUCT(--(BM27:BM1509=BH26),--(BL27:BL1509&lt;&gt;""),--ISNUMBER(SEARCH(" "&amp;BL27:BL1509&amp;" ",AP591)))&gt;0,BH26,"")))</f>
        <v/>
      </c>
      <c r="BI591" s="967" t="str" cm="1">
        <f t="array" ref="BI591">IF(AM591="","",IF(AQ591&lt;&gt;"","",IF(SUMPRODUCT(--(BM27:BM1509=BI26),--(BL27:BL1509&lt;&gt;""),--ISNUMBER(SEARCH(" "&amp;BL27:BL1509&amp;" ",AP591)))&gt;0,BI26,"")))</f>
        <v/>
      </c>
      <c r="BJ591" s="967" t="str" cm="1">
        <f t="array" ref="BJ591">IF(AM591="","",IF(AS591&lt;&gt;"",BJ26,IF(AR591&lt;&gt;"","",IF(AQ591&lt;&gt;"","",IF(SUMPRODUCT(--(BM27:BM1509=BJ26),--(BL27:BL1509&lt;&gt;""),--ISNUMBER(SEARCH(" "&amp;BL27:BL1509&amp;" ",AP591)))&gt;0,BJ26,"")))))</f>
        <v/>
      </c>
      <c r="BL591" s="968" t="s">
        <v>2464</v>
      </c>
      <c r="BM591" s="968" t="s">
        <v>1597</v>
      </c>
      <c r="CM591" s="49">
        <v>1</v>
      </c>
    </row>
    <row r="592" spans="4:91" ht="30" customHeight="1">
      <c r="D592" s="674"/>
      <c r="E592" s="680"/>
      <c r="F592" s="681"/>
      <c r="G592" s="680"/>
      <c r="H592" s="682"/>
      <c r="I592" s="891"/>
      <c r="J592" s="892"/>
      <c r="K592" s="745"/>
      <c r="L592" s="893"/>
      <c r="M592" s="894"/>
      <c r="N592" s="895"/>
      <c r="O592" s="896"/>
      <c r="P592" s="137"/>
      <c r="Q592" s="897"/>
      <c r="R592" s="751"/>
      <c r="S592" s="898"/>
      <c r="T592" s="753"/>
      <c r="U592" s="899"/>
      <c r="V592" s="900"/>
      <c r="W592" s="756"/>
      <c r="X592" s="764"/>
      <c r="AB592" s="65"/>
      <c r="AC592" s="984" t="str">
        <f t="shared" si="111"/>
        <v/>
      </c>
      <c r="AD592" s="982"/>
      <c r="AF592" s="964" t="str">
        <f>IF(AG592="","",COUNTIF(AG27:AG592,"&lt;&gt;"))</f>
        <v/>
      </c>
      <c r="AG592" s="965" t="str" cm="1">
        <f t="array" ref="AG592">IF(AK592="","",IF(LEN(AK592)&lt;=MAX(10,AF22),AK592,IFERROR(LEFT(AK592,LOOKUP(2,1/(MID(AK592,ROW(10:509),1)=" ")/(ROW(10:509)&lt;=MAX(10,AF22)),ROW(10:509))-1),LEFT(AK592,MAX(10,AF22)))))</f>
        <v/>
      </c>
      <c r="AH592" s="964" t="str">
        <f t="shared" si="112"/>
        <v/>
      </c>
      <c r="AI592" s="964" t="str">
        <f t="shared" si="113"/>
        <v/>
      </c>
      <c r="AJ592" s="964" t="str">
        <f>IF(AL591&lt;&gt;"",AJ591,IF(AJ591&lt;MAX(Z27:Z326),AJ591+1,""))</f>
        <v/>
      </c>
      <c r="AK592" s="965" t="str">
        <f>IF(AJ592="","",IF(AL591&lt;&gt;"",AL591,INDEX(AD27:AD326,MATCH(AJ592,Z27:Z326,0))))</f>
        <v/>
      </c>
      <c r="AL592" s="965" t="str">
        <f t="shared" si="114"/>
        <v/>
      </c>
      <c r="AM592" s="965" t="str">
        <f t="shared" si="115"/>
        <v/>
      </c>
      <c r="AN592" s="964" t="str">
        <f t="shared" si="116"/>
        <v/>
      </c>
      <c r="AO592" s="964" t="str">
        <f t="shared" si="117"/>
        <v/>
      </c>
      <c r="AP592" s="965" t="str">
        <f t="shared" si="118"/>
        <v/>
      </c>
      <c r="AQ592" s="964" t="str">
        <f>IF(AM592="","",IF(COUNTIF(BO27:BO309,TRIM(AP592))&gt;0,"EXCLUSION EXACTE",""))</f>
        <v/>
      </c>
      <c r="AR592" s="964" t="str" cm="1">
        <f t="array" ref="AR592">IF(AM592="","",IF(SUMPRODUCT(--(BO27:BO309&lt;&gt;""),--ISNUMBER(SEARCH(" "&amp;BO27:BO309&amp;" ",AP592)))&gt;0,"BLOQUE MOLLUSQUES",""))</f>
        <v/>
      </c>
      <c r="AS592" s="964" t="str" cm="1">
        <f t="array" ref="AS592">IF(AM592="","",IF(SUMPRODUCT(--(BS27:BS309&lt;&gt;""),--ISNUMBER(SEARCH(" "&amp;BS27:BS309&amp;" ",AP592)))&gt;0,"FORCE MOLLUSQUES",""))</f>
        <v/>
      </c>
      <c r="AT592" s="965" t="str">
        <f t="shared" si="119"/>
        <v/>
      </c>
      <c r="AU592" s="965" t="str">
        <f t="shared" si="121"/>
        <v/>
      </c>
      <c r="AV592" s="964" t="str">
        <f t="shared" si="120"/>
        <v/>
      </c>
      <c r="AW592" s="964" t="str" cm="1">
        <f t="array" ref="AW592">IF(AM592="","",IF(AQ592&lt;&gt;"","",IF(SUMPRODUCT(--(BM27:BM1509=AW26),--(BL27:BL1509&lt;&gt;""),--ISNUMBER(SEARCH(" "&amp;BL27:BL1509&amp;" ",AP592)))&gt;0,AW26,"")))</f>
        <v/>
      </c>
      <c r="AX592" s="964" t="str" cm="1">
        <f t="array" ref="AX592">IF(AM592="","",IF(AQ592&lt;&gt;"","",IF(SUMPRODUCT(--(BM27:BM1509=AX26),--(BL27:BL1509&lt;&gt;""),--ISNUMBER(SEARCH(" "&amp;BL27:BL1509&amp;" ",AP592)))&gt;0,AX26,"")))</f>
        <v/>
      </c>
      <c r="AY592" s="964" t="str" cm="1">
        <f t="array" ref="AY592">IF(AM592="","",IF(AQ592&lt;&gt;"","",IF(SUMPRODUCT(--(BM27:BM1509=AY26),--(BL27:BL1509&lt;&gt;""),--ISNUMBER(SEARCH(" "&amp;BL27:BL1509&amp;" ",AP592)))&gt;0,AY26,"")))</f>
        <v/>
      </c>
      <c r="AZ592" s="964" t="str" cm="1">
        <f t="array" ref="AZ592">IF(AM592="","",IF(AQ592&lt;&gt;"","",IF(SUMPRODUCT(--(BM27:BM1509=AZ26),--(BL27:BL1509&lt;&gt;""),--ISNUMBER(SEARCH(" "&amp;BL27:BL1509&amp;" ",AP592)))&gt;0,AZ26,"")))</f>
        <v/>
      </c>
      <c r="BA592" s="964" t="str" cm="1">
        <f t="array" ref="BA592">IF(AM592="","",IF(AQ592&lt;&gt;"","",IF(SUMPRODUCT(--(BM27:BM1509=BA26),--(BL27:BL1509&lt;&gt;""),--ISNUMBER(SEARCH(" "&amp;BL27:BL1509&amp;" ",AP592)))&gt;0,BA26,"")))</f>
        <v/>
      </c>
      <c r="BB592" s="964" t="str" cm="1">
        <f t="array" ref="BB592">IF(AM592="","",IF(AQ592&lt;&gt;"","",IF(SUMPRODUCT(--(BM27:BM1509=BB26),--(BL27:BL1509&lt;&gt;""),--ISNUMBER(SEARCH(" "&amp;BL27:BL1509&amp;" ",AP592)))&gt;0,BB26,"")))</f>
        <v/>
      </c>
      <c r="BC592" s="964" t="str" cm="1">
        <f t="array" ref="BC592">IF(AM592="","",IF(AQ592&lt;&gt;"","",IF(SUMPRODUCT(--(BM27:BM1509=BC26),--(BL27:BL1509&lt;&gt;""),--ISNUMBER(SEARCH(" "&amp;BL27:BL1509&amp;" ",AP592)))&gt;0,BC26,"")))</f>
        <v/>
      </c>
      <c r="BD592" s="964" t="str" cm="1">
        <f t="array" ref="BD592">IF(AM592="","",IF(AQ592&lt;&gt;"","",IF(SUMPRODUCT(--(BM27:BM1509=BD26),--(BL27:BL1509&lt;&gt;""),--ISNUMBER(SEARCH(" "&amp;BL27:BL1509&amp;" ",AP592)))&gt;0,BD26,"")))</f>
        <v/>
      </c>
      <c r="BE592" s="964" t="str" cm="1">
        <f t="array" ref="BE592">IF(AM592="","",IF(AQ592&lt;&gt;"","",IF(SUMPRODUCT(--(BM27:BM1509=BE26),--(BL27:BL1509&lt;&gt;""),--ISNUMBER(SEARCH(" "&amp;BL27:BL1509&amp;" ",AP592)))&gt;0,BE26,"")))</f>
        <v/>
      </c>
      <c r="BF592" s="964" t="str" cm="1">
        <f t="array" ref="BF592">IF(AM592="","",IF(AQ592&lt;&gt;"","",IF(SUMPRODUCT(--(BM27:BM1509=BF26),--(BL27:BL1509&lt;&gt;""),--ISNUMBER(SEARCH(" "&amp;BL27:BL1509&amp;" ",AP592)))&gt;0,BF26,"")))</f>
        <v/>
      </c>
      <c r="BG592" s="964" t="str" cm="1">
        <f t="array" ref="BG592">IF(AM592="","",IF(AQ592&lt;&gt;"","",IF(SUMPRODUCT(--(BM27:BM1509=BG26),--(BL27:BL1509&lt;&gt;""),--ISNUMBER(SEARCH(" "&amp;BL27:BL1509&amp;" ",AP592)))&gt;0,BG26,"")))</f>
        <v/>
      </c>
      <c r="BH592" s="964" t="str" cm="1">
        <f t="array" ref="BH592">IF(AM592="","",IF(AQ592&lt;&gt;"","",IF(SUMPRODUCT(--(BM27:BM1509=BH26),--(BL27:BL1509&lt;&gt;""),--ISNUMBER(SEARCH(" "&amp;BL27:BL1509&amp;" ",AP592)))&gt;0,BH26,"")))</f>
        <v/>
      </c>
      <c r="BI592" s="964" t="str" cm="1">
        <f t="array" ref="BI592">IF(AM592="","",IF(AQ592&lt;&gt;"","",IF(SUMPRODUCT(--(BM27:BM1509=BI26),--(BL27:BL1509&lt;&gt;""),--ISNUMBER(SEARCH(" "&amp;BL27:BL1509&amp;" ",AP592)))&gt;0,BI26,"")))</f>
        <v/>
      </c>
      <c r="BJ592" s="964" t="str" cm="1">
        <f t="array" ref="BJ592">IF(AM592="","",IF(AS592&lt;&gt;"",BJ26,IF(AR592&lt;&gt;"","",IF(AQ592&lt;&gt;"","",IF(SUMPRODUCT(--(BM27:BM1509=BJ26),--(BL27:BL1509&lt;&gt;""),--ISNUMBER(SEARCH(" "&amp;BL27:BL1509&amp;" ",AP592)))&gt;0,BJ26,"")))))</f>
        <v/>
      </c>
      <c r="BL592" s="964" t="s">
        <v>2465</v>
      </c>
      <c r="BM592" s="964" t="s">
        <v>1597</v>
      </c>
      <c r="CM592" s="49">
        <v>1</v>
      </c>
    </row>
    <row r="593" spans="4:91" ht="30" customHeight="1">
      <c r="D593" s="674"/>
      <c r="E593" s="680"/>
      <c r="F593" s="681"/>
      <c r="G593" s="680"/>
      <c r="H593" s="682"/>
      <c r="I593" s="891"/>
      <c r="J593" s="892"/>
      <c r="K593" s="745"/>
      <c r="L593" s="893"/>
      <c r="M593" s="894"/>
      <c r="N593" s="895"/>
      <c r="O593" s="896"/>
      <c r="P593" s="137"/>
      <c r="Q593" s="897"/>
      <c r="R593" s="751"/>
      <c r="S593" s="898"/>
      <c r="T593" s="753"/>
      <c r="U593" s="899"/>
      <c r="V593" s="900"/>
      <c r="W593" s="756"/>
      <c r="X593" s="764"/>
      <c r="AB593" s="65"/>
      <c r="AC593" s="984" t="str">
        <f t="shared" si="111"/>
        <v/>
      </c>
      <c r="AD593" s="982"/>
      <c r="AF593" s="963" t="str">
        <f>IF(AG593="","",COUNTIF(AG27:AG593,"&lt;&gt;"))</f>
        <v/>
      </c>
      <c r="AG593" s="958" t="str" cm="1">
        <f t="array" ref="AG593">IF(AK593="","",IF(LEN(AK593)&lt;=MAX(10,AF22),AK593,IFERROR(LEFT(AK593,LOOKUP(2,1/(MID(AK593,ROW(10:509),1)=" ")/(ROW(10:509)&lt;=MAX(10,AF22)),ROW(10:509))-1),LEFT(AK593,MAX(10,AF22)))))</f>
        <v/>
      </c>
      <c r="AH593" s="963" t="str">
        <f t="shared" si="112"/>
        <v/>
      </c>
      <c r="AI593" s="963" t="str">
        <f t="shared" si="113"/>
        <v/>
      </c>
      <c r="AJ593" s="964" t="str">
        <f>IF(AL592&lt;&gt;"",AJ592,IF(AJ592&lt;MAX(Z27:Z326),AJ592+1,""))</f>
        <v/>
      </c>
      <c r="AK593" s="965" t="str">
        <f>IF(AJ593="","",IF(AL592&lt;&gt;"",AL592,INDEX(AD27:AD326,MATCH(AJ593,Z27:Z326,0))))</f>
        <v/>
      </c>
      <c r="AL593" s="965" t="str">
        <f t="shared" si="114"/>
        <v/>
      </c>
      <c r="AM593" s="966" t="str">
        <f t="shared" si="115"/>
        <v/>
      </c>
      <c r="AN593" s="967" t="str">
        <f t="shared" si="116"/>
        <v/>
      </c>
      <c r="AO593" s="967" t="str">
        <f t="shared" si="117"/>
        <v/>
      </c>
      <c r="AP593" s="966" t="str">
        <f t="shared" si="118"/>
        <v/>
      </c>
      <c r="AQ593" s="967" t="str">
        <f>IF(AM593="","",IF(COUNTIF(BO27:BO309,TRIM(AP593))&gt;0,"EXCLUSION EXACTE",""))</f>
        <v/>
      </c>
      <c r="AR593" s="967" t="str" cm="1">
        <f t="array" ref="AR593">IF(AM593="","",IF(SUMPRODUCT(--(BO27:BO309&lt;&gt;""),--ISNUMBER(SEARCH(" "&amp;BO27:BO309&amp;" ",AP593)))&gt;0,"BLOQUE MOLLUSQUES",""))</f>
        <v/>
      </c>
      <c r="AS593" s="967" t="str" cm="1">
        <f t="array" ref="AS593">IF(AM593="","",IF(SUMPRODUCT(--(BS27:BS309&lt;&gt;""),--ISNUMBER(SEARCH(" "&amp;BS27:BS309&amp;" ",AP593)))&gt;0,"FORCE MOLLUSQUES",""))</f>
        <v/>
      </c>
      <c r="AT593" s="966" t="str">
        <f t="shared" si="119"/>
        <v/>
      </c>
      <c r="AU593" s="966" t="str">
        <f t="shared" si="121"/>
        <v/>
      </c>
      <c r="AV593" s="967" t="str">
        <f t="shared" si="120"/>
        <v/>
      </c>
      <c r="AW593" s="967" t="str" cm="1">
        <f t="array" ref="AW593">IF(AM593="","",IF(AQ593&lt;&gt;"","",IF(SUMPRODUCT(--(BM27:BM1509=AW26),--(BL27:BL1509&lt;&gt;""),--ISNUMBER(SEARCH(" "&amp;BL27:BL1509&amp;" ",AP593)))&gt;0,AW26,"")))</f>
        <v/>
      </c>
      <c r="AX593" s="967" t="str" cm="1">
        <f t="array" ref="AX593">IF(AM593="","",IF(AQ593&lt;&gt;"","",IF(SUMPRODUCT(--(BM27:BM1509=AX26),--(BL27:BL1509&lt;&gt;""),--ISNUMBER(SEARCH(" "&amp;BL27:BL1509&amp;" ",AP593)))&gt;0,AX26,"")))</f>
        <v/>
      </c>
      <c r="AY593" s="967" t="str" cm="1">
        <f t="array" ref="AY593">IF(AM593="","",IF(AQ593&lt;&gt;"","",IF(SUMPRODUCT(--(BM27:BM1509=AY26),--(BL27:BL1509&lt;&gt;""),--ISNUMBER(SEARCH(" "&amp;BL27:BL1509&amp;" ",AP593)))&gt;0,AY26,"")))</f>
        <v/>
      </c>
      <c r="AZ593" s="967" t="str" cm="1">
        <f t="array" ref="AZ593">IF(AM593="","",IF(AQ593&lt;&gt;"","",IF(SUMPRODUCT(--(BM27:BM1509=AZ26),--(BL27:BL1509&lt;&gt;""),--ISNUMBER(SEARCH(" "&amp;BL27:BL1509&amp;" ",AP593)))&gt;0,AZ26,"")))</f>
        <v/>
      </c>
      <c r="BA593" s="967" t="str" cm="1">
        <f t="array" ref="BA593">IF(AM593="","",IF(AQ593&lt;&gt;"","",IF(SUMPRODUCT(--(BM27:BM1509=BA26),--(BL27:BL1509&lt;&gt;""),--ISNUMBER(SEARCH(" "&amp;BL27:BL1509&amp;" ",AP593)))&gt;0,BA26,"")))</f>
        <v/>
      </c>
      <c r="BB593" s="967" t="str" cm="1">
        <f t="array" ref="BB593">IF(AM593="","",IF(AQ593&lt;&gt;"","",IF(SUMPRODUCT(--(BM27:BM1509=BB26),--(BL27:BL1509&lt;&gt;""),--ISNUMBER(SEARCH(" "&amp;BL27:BL1509&amp;" ",AP593)))&gt;0,BB26,"")))</f>
        <v/>
      </c>
      <c r="BC593" s="967" t="str" cm="1">
        <f t="array" ref="BC593">IF(AM593="","",IF(AQ593&lt;&gt;"","",IF(SUMPRODUCT(--(BM27:BM1509=BC26),--(BL27:BL1509&lt;&gt;""),--ISNUMBER(SEARCH(" "&amp;BL27:BL1509&amp;" ",AP593)))&gt;0,BC26,"")))</f>
        <v/>
      </c>
      <c r="BD593" s="967" t="str" cm="1">
        <f t="array" ref="BD593">IF(AM593="","",IF(AQ593&lt;&gt;"","",IF(SUMPRODUCT(--(BM27:BM1509=BD26),--(BL27:BL1509&lt;&gt;""),--ISNUMBER(SEARCH(" "&amp;BL27:BL1509&amp;" ",AP593)))&gt;0,BD26,"")))</f>
        <v/>
      </c>
      <c r="BE593" s="967" t="str" cm="1">
        <f t="array" ref="BE593">IF(AM593="","",IF(AQ593&lt;&gt;"","",IF(SUMPRODUCT(--(BM27:BM1509=BE26),--(BL27:BL1509&lt;&gt;""),--ISNUMBER(SEARCH(" "&amp;BL27:BL1509&amp;" ",AP593)))&gt;0,BE26,"")))</f>
        <v/>
      </c>
      <c r="BF593" s="967" t="str" cm="1">
        <f t="array" ref="BF593">IF(AM593="","",IF(AQ593&lt;&gt;"","",IF(SUMPRODUCT(--(BM27:BM1509=BF26),--(BL27:BL1509&lt;&gt;""),--ISNUMBER(SEARCH(" "&amp;BL27:BL1509&amp;" ",AP593)))&gt;0,BF26,"")))</f>
        <v/>
      </c>
      <c r="BG593" s="967" t="str" cm="1">
        <f t="array" ref="BG593">IF(AM593="","",IF(AQ593&lt;&gt;"","",IF(SUMPRODUCT(--(BM27:BM1509=BG26),--(BL27:BL1509&lt;&gt;""),--ISNUMBER(SEARCH(" "&amp;BL27:BL1509&amp;" ",AP593)))&gt;0,BG26,"")))</f>
        <v/>
      </c>
      <c r="BH593" s="967" t="str" cm="1">
        <f t="array" ref="BH593">IF(AM593="","",IF(AQ593&lt;&gt;"","",IF(SUMPRODUCT(--(BM27:BM1509=BH26),--(BL27:BL1509&lt;&gt;""),--ISNUMBER(SEARCH(" "&amp;BL27:BL1509&amp;" ",AP593)))&gt;0,BH26,"")))</f>
        <v/>
      </c>
      <c r="BI593" s="967" t="str" cm="1">
        <f t="array" ref="BI593">IF(AM593="","",IF(AQ593&lt;&gt;"","",IF(SUMPRODUCT(--(BM27:BM1509=BI26),--(BL27:BL1509&lt;&gt;""),--ISNUMBER(SEARCH(" "&amp;BL27:BL1509&amp;" ",AP593)))&gt;0,BI26,"")))</f>
        <v/>
      </c>
      <c r="BJ593" s="967" t="str" cm="1">
        <f t="array" ref="BJ593">IF(AM593="","",IF(AS593&lt;&gt;"",BJ26,IF(AR593&lt;&gt;"","",IF(AQ593&lt;&gt;"","",IF(SUMPRODUCT(--(BM27:BM1509=BJ26),--(BL27:BL1509&lt;&gt;""),--ISNUMBER(SEARCH(" "&amp;BL27:BL1509&amp;" ",AP593)))&gt;0,BJ26,"")))))</f>
        <v/>
      </c>
      <c r="BL593" s="968" t="s">
        <v>2466</v>
      </c>
      <c r="BM593" s="968" t="s">
        <v>1597</v>
      </c>
      <c r="CM593" s="49">
        <v>1</v>
      </c>
    </row>
    <row r="594" spans="4:91" ht="30" customHeight="1">
      <c r="D594" s="674"/>
      <c r="E594" s="680"/>
      <c r="F594" s="681"/>
      <c r="G594" s="680"/>
      <c r="H594" s="682"/>
      <c r="I594" s="891"/>
      <c r="J594" s="892"/>
      <c r="K594" s="745"/>
      <c r="L594" s="893"/>
      <c r="M594" s="894"/>
      <c r="N594" s="895"/>
      <c r="O594" s="896"/>
      <c r="P594" s="137"/>
      <c r="Q594" s="897"/>
      <c r="R594" s="751"/>
      <c r="S594" s="898"/>
      <c r="T594" s="753"/>
      <c r="U594" s="899"/>
      <c r="V594" s="900"/>
      <c r="W594" s="756"/>
      <c r="X594" s="764"/>
      <c r="AB594" s="65"/>
      <c r="AC594" s="984" t="str">
        <f t="shared" si="111"/>
        <v/>
      </c>
      <c r="AD594" s="982"/>
      <c r="AF594" s="964" t="str">
        <f>IF(AG594="","",COUNTIF(AG27:AG594,"&lt;&gt;"))</f>
        <v/>
      </c>
      <c r="AG594" s="965" t="str" cm="1">
        <f t="array" ref="AG594">IF(AK594="","",IF(LEN(AK594)&lt;=MAX(10,AF22),AK594,IFERROR(LEFT(AK594,LOOKUP(2,1/(MID(AK594,ROW(10:509),1)=" ")/(ROW(10:509)&lt;=MAX(10,AF22)),ROW(10:509))-1),LEFT(AK594,MAX(10,AF22)))))</f>
        <v/>
      </c>
      <c r="AH594" s="964" t="str">
        <f t="shared" si="112"/>
        <v/>
      </c>
      <c r="AI594" s="964" t="str">
        <f t="shared" si="113"/>
        <v/>
      </c>
      <c r="AJ594" s="964" t="str">
        <f>IF(AL593&lt;&gt;"",AJ593,IF(AJ593&lt;MAX(Z27:Z326),AJ593+1,""))</f>
        <v/>
      </c>
      <c r="AK594" s="965" t="str">
        <f>IF(AJ594="","",IF(AL593&lt;&gt;"",AL593,INDEX(AD27:AD326,MATCH(AJ594,Z27:Z326,0))))</f>
        <v/>
      </c>
      <c r="AL594" s="965" t="str">
        <f t="shared" si="114"/>
        <v/>
      </c>
      <c r="AM594" s="965" t="str">
        <f t="shared" si="115"/>
        <v/>
      </c>
      <c r="AN594" s="964" t="str">
        <f t="shared" si="116"/>
        <v/>
      </c>
      <c r="AO594" s="964" t="str">
        <f t="shared" si="117"/>
        <v/>
      </c>
      <c r="AP594" s="965" t="str">
        <f t="shared" si="118"/>
        <v/>
      </c>
      <c r="AQ594" s="964" t="str">
        <f>IF(AM594="","",IF(COUNTIF(BO27:BO309,TRIM(AP594))&gt;0,"EXCLUSION EXACTE",""))</f>
        <v/>
      </c>
      <c r="AR594" s="964" t="str" cm="1">
        <f t="array" ref="AR594">IF(AM594="","",IF(SUMPRODUCT(--(BO27:BO309&lt;&gt;""),--ISNUMBER(SEARCH(" "&amp;BO27:BO309&amp;" ",AP594)))&gt;0,"BLOQUE MOLLUSQUES",""))</f>
        <v/>
      </c>
      <c r="AS594" s="964" t="str" cm="1">
        <f t="array" ref="AS594">IF(AM594="","",IF(SUMPRODUCT(--(BS27:BS309&lt;&gt;""),--ISNUMBER(SEARCH(" "&amp;BS27:BS309&amp;" ",AP594)))&gt;0,"FORCE MOLLUSQUES",""))</f>
        <v/>
      </c>
      <c r="AT594" s="965" t="str">
        <f t="shared" si="119"/>
        <v/>
      </c>
      <c r="AU594" s="965" t="str">
        <f t="shared" si="121"/>
        <v/>
      </c>
      <c r="AV594" s="964" t="str">
        <f t="shared" si="120"/>
        <v/>
      </c>
      <c r="AW594" s="964" t="str" cm="1">
        <f t="array" ref="AW594">IF(AM594="","",IF(AQ594&lt;&gt;"","",IF(SUMPRODUCT(--(BM27:BM1509=AW26),--(BL27:BL1509&lt;&gt;""),--ISNUMBER(SEARCH(" "&amp;BL27:BL1509&amp;" ",AP594)))&gt;0,AW26,"")))</f>
        <v/>
      </c>
      <c r="AX594" s="964" t="str" cm="1">
        <f t="array" ref="AX594">IF(AM594="","",IF(AQ594&lt;&gt;"","",IF(SUMPRODUCT(--(BM27:BM1509=AX26),--(BL27:BL1509&lt;&gt;""),--ISNUMBER(SEARCH(" "&amp;BL27:BL1509&amp;" ",AP594)))&gt;0,AX26,"")))</f>
        <v/>
      </c>
      <c r="AY594" s="964" t="str" cm="1">
        <f t="array" ref="AY594">IF(AM594="","",IF(AQ594&lt;&gt;"","",IF(SUMPRODUCT(--(BM27:BM1509=AY26),--(BL27:BL1509&lt;&gt;""),--ISNUMBER(SEARCH(" "&amp;BL27:BL1509&amp;" ",AP594)))&gt;0,AY26,"")))</f>
        <v/>
      </c>
      <c r="AZ594" s="964" t="str" cm="1">
        <f t="array" ref="AZ594">IF(AM594="","",IF(AQ594&lt;&gt;"","",IF(SUMPRODUCT(--(BM27:BM1509=AZ26),--(BL27:BL1509&lt;&gt;""),--ISNUMBER(SEARCH(" "&amp;BL27:BL1509&amp;" ",AP594)))&gt;0,AZ26,"")))</f>
        <v/>
      </c>
      <c r="BA594" s="964" t="str" cm="1">
        <f t="array" ref="BA594">IF(AM594="","",IF(AQ594&lt;&gt;"","",IF(SUMPRODUCT(--(BM27:BM1509=BA26),--(BL27:BL1509&lt;&gt;""),--ISNUMBER(SEARCH(" "&amp;BL27:BL1509&amp;" ",AP594)))&gt;0,BA26,"")))</f>
        <v/>
      </c>
      <c r="BB594" s="964" t="str" cm="1">
        <f t="array" ref="BB594">IF(AM594="","",IF(AQ594&lt;&gt;"","",IF(SUMPRODUCT(--(BM27:BM1509=BB26),--(BL27:BL1509&lt;&gt;""),--ISNUMBER(SEARCH(" "&amp;BL27:BL1509&amp;" ",AP594)))&gt;0,BB26,"")))</f>
        <v/>
      </c>
      <c r="BC594" s="964" t="str" cm="1">
        <f t="array" ref="BC594">IF(AM594="","",IF(AQ594&lt;&gt;"","",IF(SUMPRODUCT(--(BM27:BM1509=BC26),--(BL27:BL1509&lt;&gt;""),--ISNUMBER(SEARCH(" "&amp;BL27:BL1509&amp;" ",AP594)))&gt;0,BC26,"")))</f>
        <v/>
      </c>
      <c r="BD594" s="964" t="str" cm="1">
        <f t="array" ref="BD594">IF(AM594="","",IF(AQ594&lt;&gt;"","",IF(SUMPRODUCT(--(BM27:BM1509=BD26),--(BL27:BL1509&lt;&gt;""),--ISNUMBER(SEARCH(" "&amp;BL27:BL1509&amp;" ",AP594)))&gt;0,BD26,"")))</f>
        <v/>
      </c>
      <c r="BE594" s="964" t="str" cm="1">
        <f t="array" ref="BE594">IF(AM594="","",IF(AQ594&lt;&gt;"","",IF(SUMPRODUCT(--(BM27:BM1509=BE26),--(BL27:BL1509&lt;&gt;""),--ISNUMBER(SEARCH(" "&amp;BL27:BL1509&amp;" ",AP594)))&gt;0,BE26,"")))</f>
        <v/>
      </c>
      <c r="BF594" s="964" t="str" cm="1">
        <f t="array" ref="BF594">IF(AM594="","",IF(AQ594&lt;&gt;"","",IF(SUMPRODUCT(--(BM27:BM1509=BF26),--(BL27:BL1509&lt;&gt;""),--ISNUMBER(SEARCH(" "&amp;BL27:BL1509&amp;" ",AP594)))&gt;0,BF26,"")))</f>
        <v/>
      </c>
      <c r="BG594" s="964" t="str" cm="1">
        <f t="array" ref="BG594">IF(AM594="","",IF(AQ594&lt;&gt;"","",IF(SUMPRODUCT(--(BM27:BM1509=BG26),--(BL27:BL1509&lt;&gt;""),--ISNUMBER(SEARCH(" "&amp;BL27:BL1509&amp;" ",AP594)))&gt;0,BG26,"")))</f>
        <v/>
      </c>
      <c r="BH594" s="964" t="str" cm="1">
        <f t="array" ref="BH594">IF(AM594="","",IF(AQ594&lt;&gt;"","",IF(SUMPRODUCT(--(BM27:BM1509=BH26),--(BL27:BL1509&lt;&gt;""),--ISNUMBER(SEARCH(" "&amp;BL27:BL1509&amp;" ",AP594)))&gt;0,BH26,"")))</f>
        <v/>
      </c>
      <c r="BI594" s="964" t="str" cm="1">
        <f t="array" ref="BI594">IF(AM594="","",IF(AQ594&lt;&gt;"","",IF(SUMPRODUCT(--(BM27:BM1509=BI26),--(BL27:BL1509&lt;&gt;""),--ISNUMBER(SEARCH(" "&amp;BL27:BL1509&amp;" ",AP594)))&gt;0,BI26,"")))</f>
        <v/>
      </c>
      <c r="BJ594" s="964" t="str" cm="1">
        <f t="array" ref="BJ594">IF(AM594="","",IF(AS594&lt;&gt;"",BJ26,IF(AR594&lt;&gt;"","",IF(AQ594&lt;&gt;"","",IF(SUMPRODUCT(--(BM27:BM1509=BJ26),--(BL27:BL1509&lt;&gt;""),--ISNUMBER(SEARCH(" "&amp;BL27:BL1509&amp;" ",AP594)))&gt;0,BJ26,"")))))</f>
        <v/>
      </c>
      <c r="BL594" s="964" t="s">
        <v>2467</v>
      </c>
      <c r="BM594" s="964" t="s">
        <v>1597</v>
      </c>
      <c r="CM594" s="49">
        <v>1</v>
      </c>
    </row>
    <row r="595" spans="4:91" ht="30" customHeight="1">
      <c r="D595" s="674"/>
      <c r="E595" s="680"/>
      <c r="F595" s="681"/>
      <c r="G595" s="680"/>
      <c r="H595" s="682"/>
      <c r="I595" s="891"/>
      <c r="J595" s="892"/>
      <c r="K595" s="745"/>
      <c r="L595" s="893"/>
      <c r="M595" s="894"/>
      <c r="N595" s="895"/>
      <c r="O595" s="896"/>
      <c r="P595" s="137"/>
      <c r="Q595" s="897"/>
      <c r="R595" s="751"/>
      <c r="S595" s="898"/>
      <c r="T595" s="753"/>
      <c r="U595" s="899"/>
      <c r="V595" s="900"/>
      <c r="W595" s="756"/>
      <c r="X595" s="764"/>
      <c r="AB595" s="65"/>
      <c r="AC595" s="984" t="str">
        <f t="shared" si="111"/>
        <v/>
      </c>
      <c r="AD595" s="982"/>
      <c r="AF595" s="963" t="str">
        <f>IF(AG595="","",COUNTIF(AG27:AG595,"&lt;&gt;"))</f>
        <v/>
      </c>
      <c r="AG595" s="958" t="str" cm="1">
        <f t="array" ref="AG595">IF(AK595="","",IF(LEN(AK595)&lt;=MAX(10,AF22),AK595,IFERROR(LEFT(AK595,LOOKUP(2,1/(MID(AK595,ROW(10:509),1)=" ")/(ROW(10:509)&lt;=MAX(10,AF22)),ROW(10:509))-1),LEFT(AK595,MAX(10,AF22)))))</f>
        <v/>
      </c>
      <c r="AH595" s="963" t="str">
        <f t="shared" si="112"/>
        <v/>
      </c>
      <c r="AI595" s="963" t="str">
        <f t="shared" si="113"/>
        <v/>
      </c>
      <c r="AJ595" s="964" t="str">
        <f>IF(AL594&lt;&gt;"",AJ594,IF(AJ594&lt;MAX(Z27:Z326),AJ594+1,""))</f>
        <v/>
      </c>
      <c r="AK595" s="965" t="str">
        <f>IF(AJ595="","",IF(AL594&lt;&gt;"",AL594,INDEX(AD27:AD326,MATCH(AJ595,Z27:Z326,0))))</f>
        <v/>
      </c>
      <c r="AL595" s="965" t="str">
        <f t="shared" si="114"/>
        <v/>
      </c>
      <c r="AM595" s="966" t="str">
        <f t="shared" si="115"/>
        <v/>
      </c>
      <c r="AN595" s="967" t="str">
        <f t="shared" si="116"/>
        <v/>
      </c>
      <c r="AO595" s="967" t="str">
        <f t="shared" si="117"/>
        <v/>
      </c>
      <c r="AP595" s="966" t="str">
        <f t="shared" si="118"/>
        <v/>
      </c>
      <c r="AQ595" s="967" t="str">
        <f>IF(AM595="","",IF(COUNTIF(BO27:BO309,TRIM(AP595))&gt;0,"EXCLUSION EXACTE",""))</f>
        <v/>
      </c>
      <c r="AR595" s="967" t="str" cm="1">
        <f t="array" ref="AR595">IF(AM595="","",IF(SUMPRODUCT(--(BO27:BO309&lt;&gt;""),--ISNUMBER(SEARCH(" "&amp;BO27:BO309&amp;" ",AP595)))&gt;0,"BLOQUE MOLLUSQUES",""))</f>
        <v/>
      </c>
      <c r="AS595" s="967" t="str" cm="1">
        <f t="array" ref="AS595">IF(AM595="","",IF(SUMPRODUCT(--(BS27:BS309&lt;&gt;""),--ISNUMBER(SEARCH(" "&amp;BS27:BS309&amp;" ",AP595)))&gt;0,"FORCE MOLLUSQUES",""))</f>
        <v/>
      </c>
      <c r="AT595" s="966" t="str">
        <f t="shared" si="119"/>
        <v/>
      </c>
      <c r="AU595" s="966" t="str">
        <f t="shared" si="121"/>
        <v/>
      </c>
      <c r="AV595" s="967" t="str">
        <f t="shared" si="120"/>
        <v/>
      </c>
      <c r="AW595" s="967" t="str" cm="1">
        <f t="array" ref="AW595">IF(AM595="","",IF(AQ595&lt;&gt;"","",IF(SUMPRODUCT(--(BM27:BM1509=AW26),--(BL27:BL1509&lt;&gt;""),--ISNUMBER(SEARCH(" "&amp;BL27:BL1509&amp;" ",AP595)))&gt;0,AW26,"")))</f>
        <v/>
      </c>
      <c r="AX595" s="967" t="str" cm="1">
        <f t="array" ref="AX595">IF(AM595="","",IF(AQ595&lt;&gt;"","",IF(SUMPRODUCT(--(BM27:BM1509=AX26),--(BL27:BL1509&lt;&gt;""),--ISNUMBER(SEARCH(" "&amp;BL27:BL1509&amp;" ",AP595)))&gt;0,AX26,"")))</f>
        <v/>
      </c>
      <c r="AY595" s="967" t="str" cm="1">
        <f t="array" ref="AY595">IF(AM595="","",IF(AQ595&lt;&gt;"","",IF(SUMPRODUCT(--(BM27:BM1509=AY26),--(BL27:BL1509&lt;&gt;""),--ISNUMBER(SEARCH(" "&amp;BL27:BL1509&amp;" ",AP595)))&gt;0,AY26,"")))</f>
        <v/>
      </c>
      <c r="AZ595" s="967" t="str" cm="1">
        <f t="array" ref="AZ595">IF(AM595="","",IF(AQ595&lt;&gt;"","",IF(SUMPRODUCT(--(BM27:BM1509=AZ26),--(BL27:BL1509&lt;&gt;""),--ISNUMBER(SEARCH(" "&amp;BL27:BL1509&amp;" ",AP595)))&gt;0,AZ26,"")))</f>
        <v/>
      </c>
      <c r="BA595" s="967" t="str" cm="1">
        <f t="array" ref="BA595">IF(AM595="","",IF(AQ595&lt;&gt;"","",IF(SUMPRODUCT(--(BM27:BM1509=BA26),--(BL27:BL1509&lt;&gt;""),--ISNUMBER(SEARCH(" "&amp;BL27:BL1509&amp;" ",AP595)))&gt;0,BA26,"")))</f>
        <v/>
      </c>
      <c r="BB595" s="967" t="str" cm="1">
        <f t="array" ref="BB595">IF(AM595="","",IF(AQ595&lt;&gt;"","",IF(SUMPRODUCT(--(BM27:BM1509=BB26),--(BL27:BL1509&lt;&gt;""),--ISNUMBER(SEARCH(" "&amp;BL27:BL1509&amp;" ",AP595)))&gt;0,BB26,"")))</f>
        <v/>
      </c>
      <c r="BC595" s="967" t="str" cm="1">
        <f t="array" ref="BC595">IF(AM595="","",IF(AQ595&lt;&gt;"","",IF(SUMPRODUCT(--(BM27:BM1509=BC26),--(BL27:BL1509&lt;&gt;""),--ISNUMBER(SEARCH(" "&amp;BL27:BL1509&amp;" ",AP595)))&gt;0,BC26,"")))</f>
        <v/>
      </c>
      <c r="BD595" s="967" t="str" cm="1">
        <f t="array" ref="BD595">IF(AM595="","",IF(AQ595&lt;&gt;"","",IF(SUMPRODUCT(--(BM27:BM1509=BD26),--(BL27:BL1509&lt;&gt;""),--ISNUMBER(SEARCH(" "&amp;BL27:BL1509&amp;" ",AP595)))&gt;0,BD26,"")))</f>
        <v/>
      </c>
      <c r="BE595" s="967" t="str" cm="1">
        <f t="array" ref="BE595">IF(AM595="","",IF(AQ595&lt;&gt;"","",IF(SUMPRODUCT(--(BM27:BM1509=BE26),--(BL27:BL1509&lt;&gt;""),--ISNUMBER(SEARCH(" "&amp;BL27:BL1509&amp;" ",AP595)))&gt;0,BE26,"")))</f>
        <v/>
      </c>
      <c r="BF595" s="967" t="str" cm="1">
        <f t="array" ref="BF595">IF(AM595="","",IF(AQ595&lt;&gt;"","",IF(SUMPRODUCT(--(BM27:BM1509=BF26),--(BL27:BL1509&lt;&gt;""),--ISNUMBER(SEARCH(" "&amp;BL27:BL1509&amp;" ",AP595)))&gt;0,BF26,"")))</f>
        <v/>
      </c>
      <c r="BG595" s="967" t="str" cm="1">
        <f t="array" ref="BG595">IF(AM595="","",IF(AQ595&lt;&gt;"","",IF(SUMPRODUCT(--(BM27:BM1509=BG26),--(BL27:BL1509&lt;&gt;""),--ISNUMBER(SEARCH(" "&amp;BL27:BL1509&amp;" ",AP595)))&gt;0,BG26,"")))</f>
        <v/>
      </c>
      <c r="BH595" s="967" t="str" cm="1">
        <f t="array" ref="BH595">IF(AM595="","",IF(AQ595&lt;&gt;"","",IF(SUMPRODUCT(--(BM27:BM1509=BH26),--(BL27:BL1509&lt;&gt;""),--ISNUMBER(SEARCH(" "&amp;BL27:BL1509&amp;" ",AP595)))&gt;0,BH26,"")))</f>
        <v/>
      </c>
      <c r="BI595" s="967" t="str" cm="1">
        <f t="array" ref="BI595">IF(AM595="","",IF(AQ595&lt;&gt;"","",IF(SUMPRODUCT(--(BM27:BM1509=BI26),--(BL27:BL1509&lt;&gt;""),--ISNUMBER(SEARCH(" "&amp;BL27:BL1509&amp;" ",AP595)))&gt;0,BI26,"")))</f>
        <v/>
      </c>
      <c r="BJ595" s="967" t="str" cm="1">
        <f t="array" ref="BJ595">IF(AM595="","",IF(AS595&lt;&gt;"",BJ26,IF(AR595&lt;&gt;"","",IF(AQ595&lt;&gt;"","",IF(SUMPRODUCT(--(BM27:BM1509=BJ26),--(BL27:BL1509&lt;&gt;""),--ISNUMBER(SEARCH(" "&amp;BL27:BL1509&amp;" ",AP595)))&gt;0,BJ26,"")))))</f>
        <v/>
      </c>
      <c r="BL595" s="968" t="s">
        <v>2298</v>
      </c>
      <c r="BM595" s="968" t="s">
        <v>1597</v>
      </c>
      <c r="CM595" s="49">
        <v>1</v>
      </c>
    </row>
    <row r="596" spans="4:91" ht="30" customHeight="1">
      <c r="D596" s="674"/>
      <c r="E596" s="680"/>
      <c r="F596" s="681"/>
      <c r="G596" s="680"/>
      <c r="H596" s="682"/>
      <c r="I596" s="891"/>
      <c r="J596" s="892"/>
      <c r="K596" s="745"/>
      <c r="L596" s="893"/>
      <c r="M596" s="894"/>
      <c r="N596" s="895"/>
      <c r="O596" s="896"/>
      <c r="P596" s="137"/>
      <c r="Q596" s="897"/>
      <c r="R596" s="751"/>
      <c r="S596" s="898"/>
      <c r="T596" s="753"/>
      <c r="U596" s="899"/>
      <c r="V596" s="900"/>
      <c r="W596" s="756"/>
      <c r="X596" s="764"/>
      <c r="AB596" s="65"/>
      <c r="AC596" s="984" t="str">
        <f t="shared" si="111"/>
        <v/>
      </c>
      <c r="AD596" s="982"/>
      <c r="AF596" s="964" t="str">
        <f>IF(AG596="","",COUNTIF(AG27:AG596,"&lt;&gt;"))</f>
        <v/>
      </c>
      <c r="AG596" s="965" t="str" cm="1">
        <f t="array" ref="AG596">IF(AK596="","",IF(LEN(AK596)&lt;=MAX(10,AF22),AK596,IFERROR(LEFT(AK596,LOOKUP(2,1/(MID(AK596,ROW(10:509),1)=" ")/(ROW(10:509)&lt;=MAX(10,AF22)),ROW(10:509))-1),LEFT(AK596,MAX(10,AF22)))))</f>
        <v/>
      </c>
      <c r="AH596" s="964" t="str">
        <f t="shared" si="112"/>
        <v/>
      </c>
      <c r="AI596" s="964" t="str">
        <f t="shared" si="113"/>
        <v/>
      </c>
      <c r="AJ596" s="964" t="str">
        <f>IF(AL595&lt;&gt;"",AJ595,IF(AJ595&lt;MAX(Z27:Z326),AJ595+1,""))</f>
        <v/>
      </c>
      <c r="AK596" s="965" t="str">
        <f>IF(AJ596="","",IF(AL595&lt;&gt;"",AL595,INDEX(AD27:AD326,MATCH(AJ596,Z27:Z326,0))))</f>
        <v/>
      </c>
      <c r="AL596" s="965" t="str">
        <f t="shared" si="114"/>
        <v/>
      </c>
      <c r="AM596" s="965" t="str">
        <f t="shared" si="115"/>
        <v/>
      </c>
      <c r="AN596" s="964" t="str">
        <f t="shared" si="116"/>
        <v/>
      </c>
      <c r="AO596" s="964" t="str">
        <f t="shared" si="117"/>
        <v/>
      </c>
      <c r="AP596" s="965" t="str">
        <f t="shared" si="118"/>
        <v/>
      </c>
      <c r="AQ596" s="964" t="str">
        <f>IF(AM596="","",IF(COUNTIF(BO27:BO309,TRIM(AP596))&gt;0,"EXCLUSION EXACTE",""))</f>
        <v/>
      </c>
      <c r="AR596" s="964" t="str" cm="1">
        <f t="array" ref="AR596">IF(AM596="","",IF(SUMPRODUCT(--(BO27:BO309&lt;&gt;""),--ISNUMBER(SEARCH(" "&amp;BO27:BO309&amp;" ",AP596)))&gt;0,"BLOQUE MOLLUSQUES",""))</f>
        <v/>
      </c>
      <c r="AS596" s="964" t="str" cm="1">
        <f t="array" ref="AS596">IF(AM596="","",IF(SUMPRODUCT(--(BS27:BS309&lt;&gt;""),--ISNUMBER(SEARCH(" "&amp;BS27:BS309&amp;" ",AP596)))&gt;0,"FORCE MOLLUSQUES",""))</f>
        <v/>
      </c>
      <c r="AT596" s="965" t="str">
        <f t="shared" si="119"/>
        <v/>
      </c>
      <c r="AU596" s="965" t="str">
        <f t="shared" si="121"/>
        <v/>
      </c>
      <c r="AV596" s="964" t="str">
        <f t="shared" si="120"/>
        <v/>
      </c>
      <c r="AW596" s="964" t="str" cm="1">
        <f t="array" ref="AW596">IF(AM596="","",IF(AQ596&lt;&gt;"","",IF(SUMPRODUCT(--(BM27:BM1509=AW26),--(BL27:BL1509&lt;&gt;""),--ISNUMBER(SEARCH(" "&amp;BL27:BL1509&amp;" ",AP596)))&gt;0,AW26,"")))</f>
        <v/>
      </c>
      <c r="AX596" s="964" t="str" cm="1">
        <f t="array" ref="AX596">IF(AM596="","",IF(AQ596&lt;&gt;"","",IF(SUMPRODUCT(--(BM27:BM1509=AX26),--(BL27:BL1509&lt;&gt;""),--ISNUMBER(SEARCH(" "&amp;BL27:BL1509&amp;" ",AP596)))&gt;0,AX26,"")))</f>
        <v/>
      </c>
      <c r="AY596" s="964" t="str" cm="1">
        <f t="array" ref="AY596">IF(AM596="","",IF(AQ596&lt;&gt;"","",IF(SUMPRODUCT(--(BM27:BM1509=AY26),--(BL27:BL1509&lt;&gt;""),--ISNUMBER(SEARCH(" "&amp;BL27:BL1509&amp;" ",AP596)))&gt;0,AY26,"")))</f>
        <v/>
      </c>
      <c r="AZ596" s="964" t="str" cm="1">
        <f t="array" ref="AZ596">IF(AM596="","",IF(AQ596&lt;&gt;"","",IF(SUMPRODUCT(--(BM27:BM1509=AZ26),--(BL27:BL1509&lt;&gt;""),--ISNUMBER(SEARCH(" "&amp;BL27:BL1509&amp;" ",AP596)))&gt;0,AZ26,"")))</f>
        <v/>
      </c>
      <c r="BA596" s="964" t="str" cm="1">
        <f t="array" ref="BA596">IF(AM596="","",IF(AQ596&lt;&gt;"","",IF(SUMPRODUCT(--(BM27:BM1509=BA26),--(BL27:BL1509&lt;&gt;""),--ISNUMBER(SEARCH(" "&amp;BL27:BL1509&amp;" ",AP596)))&gt;0,BA26,"")))</f>
        <v/>
      </c>
      <c r="BB596" s="964" t="str" cm="1">
        <f t="array" ref="BB596">IF(AM596="","",IF(AQ596&lt;&gt;"","",IF(SUMPRODUCT(--(BM27:BM1509=BB26),--(BL27:BL1509&lt;&gt;""),--ISNUMBER(SEARCH(" "&amp;BL27:BL1509&amp;" ",AP596)))&gt;0,BB26,"")))</f>
        <v/>
      </c>
      <c r="BC596" s="964" t="str" cm="1">
        <f t="array" ref="BC596">IF(AM596="","",IF(AQ596&lt;&gt;"","",IF(SUMPRODUCT(--(BM27:BM1509=BC26),--(BL27:BL1509&lt;&gt;""),--ISNUMBER(SEARCH(" "&amp;BL27:BL1509&amp;" ",AP596)))&gt;0,BC26,"")))</f>
        <v/>
      </c>
      <c r="BD596" s="964" t="str" cm="1">
        <f t="array" ref="BD596">IF(AM596="","",IF(AQ596&lt;&gt;"","",IF(SUMPRODUCT(--(BM27:BM1509=BD26),--(BL27:BL1509&lt;&gt;""),--ISNUMBER(SEARCH(" "&amp;BL27:BL1509&amp;" ",AP596)))&gt;0,BD26,"")))</f>
        <v/>
      </c>
      <c r="BE596" s="964" t="str" cm="1">
        <f t="array" ref="BE596">IF(AM596="","",IF(AQ596&lt;&gt;"","",IF(SUMPRODUCT(--(BM27:BM1509=BE26),--(BL27:BL1509&lt;&gt;""),--ISNUMBER(SEARCH(" "&amp;BL27:BL1509&amp;" ",AP596)))&gt;0,BE26,"")))</f>
        <v/>
      </c>
      <c r="BF596" s="964" t="str" cm="1">
        <f t="array" ref="BF596">IF(AM596="","",IF(AQ596&lt;&gt;"","",IF(SUMPRODUCT(--(BM27:BM1509=BF26),--(BL27:BL1509&lt;&gt;""),--ISNUMBER(SEARCH(" "&amp;BL27:BL1509&amp;" ",AP596)))&gt;0,BF26,"")))</f>
        <v/>
      </c>
      <c r="BG596" s="964" t="str" cm="1">
        <f t="array" ref="BG596">IF(AM596="","",IF(AQ596&lt;&gt;"","",IF(SUMPRODUCT(--(BM27:BM1509=BG26),--(BL27:BL1509&lt;&gt;""),--ISNUMBER(SEARCH(" "&amp;BL27:BL1509&amp;" ",AP596)))&gt;0,BG26,"")))</f>
        <v/>
      </c>
      <c r="BH596" s="964" t="str" cm="1">
        <f t="array" ref="BH596">IF(AM596="","",IF(AQ596&lt;&gt;"","",IF(SUMPRODUCT(--(BM27:BM1509=BH26),--(BL27:BL1509&lt;&gt;""),--ISNUMBER(SEARCH(" "&amp;BL27:BL1509&amp;" ",AP596)))&gt;0,BH26,"")))</f>
        <v/>
      </c>
      <c r="BI596" s="964" t="str" cm="1">
        <f t="array" ref="BI596">IF(AM596="","",IF(AQ596&lt;&gt;"","",IF(SUMPRODUCT(--(BM27:BM1509=BI26),--(BL27:BL1509&lt;&gt;""),--ISNUMBER(SEARCH(" "&amp;BL27:BL1509&amp;" ",AP596)))&gt;0,BI26,"")))</f>
        <v/>
      </c>
      <c r="BJ596" s="964" t="str" cm="1">
        <f t="array" ref="BJ596">IF(AM596="","",IF(AS596&lt;&gt;"",BJ26,IF(AR596&lt;&gt;"","",IF(AQ596&lt;&gt;"","",IF(SUMPRODUCT(--(BM27:BM1509=BJ26),--(BL27:BL1509&lt;&gt;""),--ISNUMBER(SEARCH(" "&amp;BL27:BL1509&amp;" ",AP596)))&gt;0,BJ26,"")))))</f>
        <v/>
      </c>
      <c r="BL596" s="964" t="s">
        <v>2299</v>
      </c>
      <c r="BM596" s="964" t="s">
        <v>1597</v>
      </c>
      <c r="CM596" s="49">
        <v>1</v>
      </c>
    </row>
    <row r="597" spans="4:91" ht="30" customHeight="1">
      <c r="D597" s="674"/>
      <c r="E597" s="680"/>
      <c r="F597" s="681"/>
      <c r="G597" s="680"/>
      <c r="H597" s="682"/>
      <c r="I597" s="891"/>
      <c r="J597" s="892"/>
      <c r="K597" s="745"/>
      <c r="L597" s="893"/>
      <c r="M597" s="894"/>
      <c r="N597" s="895"/>
      <c r="O597" s="896"/>
      <c r="P597" s="137"/>
      <c r="Q597" s="897"/>
      <c r="R597" s="751"/>
      <c r="S597" s="898"/>
      <c r="T597" s="753"/>
      <c r="U597" s="899"/>
      <c r="V597" s="900"/>
      <c r="W597" s="756"/>
      <c r="X597" s="764"/>
      <c r="AB597" s="65"/>
      <c r="AC597" s="984" t="str">
        <f t="shared" si="111"/>
        <v/>
      </c>
      <c r="AD597" s="982"/>
      <c r="AF597" s="963" t="str">
        <f>IF(AG597="","",COUNTIF(AG27:AG597,"&lt;&gt;"))</f>
        <v/>
      </c>
      <c r="AG597" s="958" t="str" cm="1">
        <f t="array" ref="AG597">IF(AK597="","",IF(LEN(AK597)&lt;=MAX(10,AF22),AK597,IFERROR(LEFT(AK597,LOOKUP(2,1/(MID(AK597,ROW(10:509),1)=" ")/(ROW(10:509)&lt;=MAX(10,AF22)),ROW(10:509))-1),LEFT(AK597,MAX(10,AF22)))))</f>
        <v/>
      </c>
      <c r="AH597" s="963" t="str">
        <f t="shared" si="112"/>
        <v/>
      </c>
      <c r="AI597" s="963" t="str">
        <f t="shared" si="113"/>
        <v/>
      </c>
      <c r="AJ597" s="964" t="str">
        <f>IF(AL596&lt;&gt;"",AJ596,IF(AJ596&lt;MAX(Z27:Z326),AJ596+1,""))</f>
        <v/>
      </c>
      <c r="AK597" s="965" t="str">
        <f>IF(AJ597="","",IF(AL596&lt;&gt;"",AL596,INDEX(AD27:AD326,MATCH(AJ597,Z27:Z326,0))))</f>
        <v/>
      </c>
      <c r="AL597" s="965" t="str">
        <f t="shared" si="114"/>
        <v/>
      </c>
      <c r="AM597" s="966" t="str">
        <f t="shared" si="115"/>
        <v/>
      </c>
      <c r="AN597" s="967" t="str">
        <f t="shared" si="116"/>
        <v/>
      </c>
      <c r="AO597" s="967" t="str">
        <f t="shared" si="117"/>
        <v/>
      </c>
      <c r="AP597" s="966" t="str">
        <f t="shared" si="118"/>
        <v/>
      </c>
      <c r="AQ597" s="967" t="str">
        <f>IF(AM597="","",IF(COUNTIF(BO27:BO309,TRIM(AP597))&gt;0,"EXCLUSION EXACTE",""))</f>
        <v/>
      </c>
      <c r="AR597" s="967" t="str" cm="1">
        <f t="array" ref="AR597">IF(AM597="","",IF(SUMPRODUCT(--(BO27:BO309&lt;&gt;""),--ISNUMBER(SEARCH(" "&amp;BO27:BO309&amp;" ",AP597)))&gt;0,"BLOQUE MOLLUSQUES",""))</f>
        <v/>
      </c>
      <c r="AS597" s="967" t="str" cm="1">
        <f t="array" ref="AS597">IF(AM597="","",IF(SUMPRODUCT(--(BS27:BS309&lt;&gt;""),--ISNUMBER(SEARCH(" "&amp;BS27:BS309&amp;" ",AP597)))&gt;0,"FORCE MOLLUSQUES",""))</f>
        <v/>
      </c>
      <c r="AT597" s="966" t="str">
        <f t="shared" si="119"/>
        <v/>
      </c>
      <c r="AU597" s="966" t="str">
        <f t="shared" si="121"/>
        <v/>
      </c>
      <c r="AV597" s="967" t="str">
        <f t="shared" si="120"/>
        <v/>
      </c>
      <c r="AW597" s="967" t="str" cm="1">
        <f t="array" ref="AW597">IF(AM597="","",IF(AQ597&lt;&gt;"","",IF(SUMPRODUCT(--(BM27:BM1509=AW26),--(BL27:BL1509&lt;&gt;""),--ISNUMBER(SEARCH(" "&amp;BL27:BL1509&amp;" ",AP597)))&gt;0,AW26,"")))</f>
        <v/>
      </c>
      <c r="AX597" s="967" t="str" cm="1">
        <f t="array" ref="AX597">IF(AM597="","",IF(AQ597&lt;&gt;"","",IF(SUMPRODUCT(--(BM27:BM1509=AX26),--(BL27:BL1509&lt;&gt;""),--ISNUMBER(SEARCH(" "&amp;BL27:BL1509&amp;" ",AP597)))&gt;0,AX26,"")))</f>
        <v/>
      </c>
      <c r="AY597" s="967" t="str" cm="1">
        <f t="array" ref="AY597">IF(AM597="","",IF(AQ597&lt;&gt;"","",IF(SUMPRODUCT(--(BM27:BM1509=AY26),--(BL27:BL1509&lt;&gt;""),--ISNUMBER(SEARCH(" "&amp;BL27:BL1509&amp;" ",AP597)))&gt;0,AY26,"")))</f>
        <v/>
      </c>
      <c r="AZ597" s="967" t="str" cm="1">
        <f t="array" ref="AZ597">IF(AM597="","",IF(AQ597&lt;&gt;"","",IF(SUMPRODUCT(--(BM27:BM1509=AZ26),--(BL27:BL1509&lt;&gt;""),--ISNUMBER(SEARCH(" "&amp;BL27:BL1509&amp;" ",AP597)))&gt;0,AZ26,"")))</f>
        <v/>
      </c>
      <c r="BA597" s="967" t="str" cm="1">
        <f t="array" ref="BA597">IF(AM597="","",IF(AQ597&lt;&gt;"","",IF(SUMPRODUCT(--(BM27:BM1509=BA26),--(BL27:BL1509&lt;&gt;""),--ISNUMBER(SEARCH(" "&amp;BL27:BL1509&amp;" ",AP597)))&gt;0,BA26,"")))</f>
        <v/>
      </c>
      <c r="BB597" s="967" t="str" cm="1">
        <f t="array" ref="BB597">IF(AM597="","",IF(AQ597&lt;&gt;"","",IF(SUMPRODUCT(--(BM27:BM1509=BB26),--(BL27:BL1509&lt;&gt;""),--ISNUMBER(SEARCH(" "&amp;BL27:BL1509&amp;" ",AP597)))&gt;0,BB26,"")))</f>
        <v/>
      </c>
      <c r="BC597" s="967" t="str" cm="1">
        <f t="array" ref="BC597">IF(AM597="","",IF(AQ597&lt;&gt;"","",IF(SUMPRODUCT(--(BM27:BM1509=BC26),--(BL27:BL1509&lt;&gt;""),--ISNUMBER(SEARCH(" "&amp;BL27:BL1509&amp;" ",AP597)))&gt;0,BC26,"")))</f>
        <v/>
      </c>
      <c r="BD597" s="967" t="str" cm="1">
        <f t="array" ref="BD597">IF(AM597="","",IF(AQ597&lt;&gt;"","",IF(SUMPRODUCT(--(BM27:BM1509=BD26),--(BL27:BL1509&lt;&gt;""),--ISNUMBER(SEARCH(" "&amp;BL27:BL1509&amp;" ",AP597)))&gt;0,BD26,"")))</f>
        <v/>
      </c>
      <c r="BE597" s="967" t="str" cm="1">
        <f t="array" ref="BE597">IF(AM597="","",IF(AQ597&lt;&gt;"","",IF(SUMPRODUCT(--(BM27:BM1509=BE26),--(BL27:BL1509&lt;&gt;""),--ISNUMBER(SEARCH(" "&amp;BL27:BL1509&amp;" ",AP597)))&gt;0,BE26,"")))</f>
        <v/>
      </c>
      <c r="BF597" s="967" t="str" cm="1">
        <f t="array" ref="BF597">IF(AM597="","",IF(AQ597&lt;&gt;"","",IF(SUMPRODUCT(--(BM27:BM1509=BF26),--(BL27:BL1509&lt;&gt;""),--ISNUMBER(SEARCH(" "&amp;BL27:BL1509&amp;" ",AP597)))&gt;0,BF26,"")))</f>
        <v/>
      </c>
      <c r="BG597" s="967" t="str" cm="1">
        <f t="array" ref="BG597">IF(AM597="","",IF(AQ597&lt;&gt;"","",IF(SUMPRODUCT(--(BM27:BM1509=BG26),--(BL27:BL1509&lt;&gt;""),--ISNUMBER(SEARCH(" "&amp;BL27:BL1509&amp;" ",AP597)))&gt;0,BG26,"")))</f>
        <v/>
      </c>
      <c r="BH597" s="967" t="str" cm="1">
        <f t="array" ref="BH597">IF(AM597="","",IF(AQ597&lt;&gt;"","",IF(SUMPRODUCT(--(BM27:BM1509=BH26),--(BL27:BL1509&lt;&gt;""),--ISNUMBER(SEARCH(" "&amp;BL27:BL1509&amp;" ",AP597)))&gt;0,BH26,"")))</f>
        <v/>
      </c>
      <c r="BI597" s="967" t="str" cm="1">
        <f t="array" ref="BI597">IF(AM597="","",IF(AQ597&lt;&gt;"","",IF(SUMPRODUCT(--(BM27:BM1509=BI26),--(BL27:BL1509&lt;&gt;""),--ISNUMBER(SEARCH(" "&amp;BL27:BL1509&amp;" ",AP597)))&gt;0,BI26,"")))</f>
        <v/>
      </c>
      <c r="BJ597" s="967" t="str" cm="1">
        <f t="array" ref="BJ597">IF(AM597="","",IF(AS597&lt;&gt;"",BJ26,IF(AR597&lt;&gt;"","",IF(AQ597&lt;&gt;"","",IF(SUMPRODUCT(--(BM27:BM1509=BJ26),--(BL27:BL1509&lt;&gt;""),--ISNUMBER(SEARCH(" "&amp;BL27:BL1509&amp;" ",AP597)))&gt;0,BJ26,"")))))</f>
        <v/>
      </c>
      <c r="BL597" s="968" t="s">
        <v>2300</v>
      </c>
      <c r="BM597" s="968" t="s">
        <v>1597</v>
      </c>
      <c r="CM597" s="49">
        <v>1</v>
      </c>
    </row>
    <row r="598" spans="4:91" ht="30" customHeight="1">
      <c r="D598" s="674"/>
      <c r="E598" s="680"/>
      <c r="F598" s="681"/>
      <c r="G598" s="680"/>
      <c r="H598" s="682"/>
      <c r="I598" s="891"/>
      <c r="J598" s="892"/>
      <c r="K598" s="745"/>
      <c r="L598" s="893"/>
      <c r="M598" s="894"/>
      <c r="N598" s="895"/>
      <c r="O598" s="896"/>
      <c r="P598" s="137"/>
      <c r="Q598" s="897"/>
      <c r="R598" s="751"/>
      <c r="S598" s="898"/>
      <c r="T598" s="753"/>
      <c r="U598" s="899"/>
      <c r="V598" s="900"/>
      <c r="W598" s="756"/>
      <c r="X598" s="764"/>
      <c r="AB598" s="65"/>
      <c r="AC598" s="984" t="str">
        <f t="shared" si="111"/>
        <v/>
      </c>
      <c r="AD598" s="982"/>
      <c r="AF598" s="964" t="str">
        <f>IF(AG598="","",COUNTIF(AG27:AG598,"&lt;&gt;"))</f>
        <v/>
      </c>
      <c r="AG598" s="965" t="str" cm="1">
        <f t="array" ref="AG598">IF(AK598="","",IF(LEN(AK598)&lt;=MAX(10,AF22),AK598,IFERROR(LEFT(AK598,LOOKUP(2,1/(MID(AK598,ROW(10:509),1)=" ")/(ROW(10:509)&lt;=MAX(10,AF22)),ROW(10:509))-1),LEFT(AK598,MAX(10,AF22)))))</f>
        <v/>
      </c>
      <c r="AH598" s="964" t="str">
        <f t="shared" si="112"/>
        <v/>
      </c>
      <c r="AI598" s="964" t="str">
        <f t="shared" si="113"/>
        <v/>
      </c>
      <c r="AJ598" s="964" t="str">
        <f>IF(AL597&lt;&gt;"",AJ597,IF(AJ597&lt;MAX(Z27:Z326),AJ597+1,""))</f>
        <v/>
      </c>
      <c r="AK598" s="965" t="str">
        <f>IF(AJ598="","",IF(AL597&lt;&gt;"",AL597,INDEX(AD27:AD326,MATCH(AJ598,Z27:Z326,0))))</f>
        <v/>
      </c>
      <c r="AL598" s="965" t="str">
        <f t="shared" si="114"/>
        <v/>
      </c>
      <c r="AM598" s="965" t="str">
        <f t="shared" si="115"/>
        <v/>
      </c>
      <c r="AN598" s="964" t="str">
        <f t="shared" si="116"/>
        <v/>
      </c>
      <c r="AO598" s="964" t="str">
        <f t="shared" si="117"/>
        <v/>
      </c>
      <c r="AP598" s="965" t="str">
        <f t="shared" si="118"/>
        <v/>
      </c>
      <c r="AQ598" s="964" t="str">
        <f>IF(AM598="","",IF(COUNTIF(BO27:BO309,TRIM(AP598))&gt;0,"EXCLUSION EXACTE",""))</f>
        <v/>
      </c>
      <c r="AR598" s="964" t="str" cm="1">
        <f t="array" ref="AR598">IF(AM598="","",IF(SUMPRODUCT(--(BO27:BO309&lt;&gt;""),--ISNUMBER(SEARCH(" "&amp;BO27:BO309&amp;" ",AP598)))&gt;0,"BLOQUE MOLLUSQUES",""))</f>
        <v/>
      </c>
      <c r="AS598" s="964" t="str" cm="1">
        <f t="array" ref="AS598">IF(AM598="","",IF(SUMPRODUCT(--(BS27:BS309&lt;&gt;""),--ISNUMBER(SEARCH(" "&amp;BS27:BS309&amp;" ",AP598)))&gt;0,"FORCE MOLLUSQUES",""))</f>
        <v/>
      </c>
      <c r="AT598" s="965" t="str">
        <f t="shared" si="119"/>
        <v/>
      </c>
      <c r="AU598" s="965" t="str">
        <f t="shared" si="121"/>
        <v/>
      </c>
      <c r="AV598" s="964" t="str">
        <f t="shared" si="120"/>
        <v/>
      </c>
      <c r="AW598" s="964" t="str" cm="1">
        <f t="array" ref="AW598">IF(AM598="","",IF(AQ598&lt;&gt;"","",IF(SUMPRODUCT(--(BM27:BM1509=AW26),--(BL27:BL1509&lt;&gt;""),--ISNUMBER(SEARCH(" "&amp;BL27:BL1509&amp;" ",AP598)))&gt;0,AW26,"")))</f>
        <v/>
      </c>
      <c r="AX598" s="964" t="str" cm="1">
        <f t="array" ref="AX598">IF(AM598="","",IF(AQ598&lt;&gt;"","",IF(SUMPRODUCT(--(BM27:BM1509=AX26),--(BL27:BL1509&lt;&gt;""),--ISNUMBER(SEARCH(" "&amp;BL27:BL1509&amp;" ",AP598)))&gt;0,AX26,"")))</f>
        <v/>
      </c>
      <c r="AY598" s="964" t="str" cm="1">
        <f t="array" ref="AY598">IF(AM598="","",IF(AQ598&lt;&gt;"","",IF(SUMPRODUCT(--(BM27:BM1509=AY26),--(BL27:BL1509&lt;&gt;""),--ISNUMBER(SEARCH(" "&amp;BL27:BL1509&amp;" ",AP598)))&gt;0,AY26,"")))</f>
        <v/>
      </c>
      <c r="AZ598" s="964" t="str" cm="1">
        <f t="array" ref="AZ598">IF(AM598="","",IF(AQ598&lt;&gt;"","",IF(SUMPRODUCT(--(BM27:BM1509=AZ26),--(BL27:BL1509&lt;&gt;""),--ISNUMBER(SEARCH(" "&amp;BL27:BL1509&amp;" ",AP598)))&gt;0,AZ26,"")))</f>
        <v/>
      </c>
      <c r="BA598" s="964" t="str" cm="1">
        <f t="array" ref="BA598">IF(AM598="","",IF(AQ598&lt;&gt;"","",IF(SUMPRODUCT(--(BM27:BM1509=BA26),--(BL27:BL1509&lt;&gt;""),--ISNUMBER(SEARCH(" "&amp;BL27:BL1509&amp;" ",AP598)))&gt;0,BA26,"")))</f>
        <v/>
      </c>
      <c r="BB598" s="964" t="str" cm="1">
        <f t="array" ref="BB598">IF(AM598="","",IF(AQ598&lt;&gt;"","",IF(SUMPRODUCT(--(BM27:BM1509=BB26),--(BL27:BL1509&lt;&gt;""),--ISNUMBER(SEARCH(" "&amp;BL27:BL1509&amp;" ",AP598)))&gt;0,BB26,"")))</f>
        <v/>
      </c>
      <c r="BC598" s="964" t="str" cm="1">
        <f t="array" ref="BC598">IF(AM598="","",IF(AQ598&lt;&gt;"","",IF(SUMPRODUCT(--(BM27:BM1509=BC26),--(BL27:BL1509&lt;&gt;""),--ISNUMBER(SEARCH(" "&amp;BL27:BL1509&amp;" ",AP598)))&gt;0,BC26,"")))</f>
        <v/>
      </c>
      <c r="BD598" s="964" t="str" cm="1">
        <f t="array" ref="BD598">IF(AM598="","",IF(AQ598&lt;&gt;"","",IF(SUMPRODUCT(--(BM27:BM1509=BD26),--(BL27:BL1509&lt;&gt;""),--ISNUMBER(SEARCH(" "&amp;BL27:BL1509&amp;" ",AP598)))&gt;0,BD26,"")))</f>
        <v/>
      </c>
      <c r="BE598" s="964" t="str" cm="1">
        <f t="array" ref="BE598">IF(AM598="","",IF(AQ598&lt;&gt;"","",IF(SUMPRODUCT(--(BM27:BM1509=BE26),--(BL27:BL1509&lt;&gt;""),--ISNUMBER(SEARCH(" "&amp;BL27:BL1509&amp;" ",AP598)))&gt;0,BE26,"")))</f>
        <v/>
      </c>
      <c r="BF598" s="964" t="str" cm="1">
        <f t="array" ref="BF598">IF(AM598="","",IF(AQ598&lt;&gt;"","",IF(SUMPRODUCT(--(BM27:BM1509=BF26),--(BL27:BL1509&lt;&gt;""),--ISNUMBER(SEARCH(" "&amp;BL27:BL1509&amp;" ",AP598)))&gt;0,BF26,"")))</f>
        <v/>
      </c>
      <c r="BG598" s="964" t="str" cm="1">
        <f t="array" ref="BG598">IF(AM598="","",IF(AQ598&lt;&gt;"","",IF(SUMPRODUCT(--(BM27:BM1509=BG26),--(BL27:BL1509&lt;&gt;""),--ISNUMBER(SEARCH(" "&amp;BL27:BL1509&amp;" ",AP598)))&gt;0,BG26,"")))</f>
        <v/>
      </c>
      <c r="BH598" s="964" t="str" cm="1">
        <f t="array" ref="BH598">IF(AM598="","",IF(AQ598&lt;&gt;"","",IF(SUMPRODUCT(--(BM27:BM1509=BH26),--(BL27:BL1509&lt;&gt;""),--ISNUMBER(SEARCH(" "&amp;BL27:BL1509&amp;" ",AP598)))&gt;0,BH26,"")))</f>
        <v/>
      </c>
      <c r="BI598" s="964" t="str" cm="1">
        <f t="array" ref="BI598">IF(AM598="","",IF(AQ598&lt;&gt;"","",IF(SUMPRODUCT(--(BM27:BM1509=BI26),--(BL27:BL1509&lt;&gt;""),--ISNUMBER(SEARCH(" "&amp;BL27:BL1509&amp;" ",AP598)))&gt;0,BI26,"")))</f>
        <v/>
      </c>
      <c r="BJ598" s="964" t="str" cm="1">
        <f t="array" ref="BJ598">IF(AM598="","",IF(AS598&lt;&gt;"",BJ26,IF(AR598&lt;&gt;"","",IF(AQ598&lt;&gt;"","",IF(SUMPRODUCT(--(BM27:BM1509=BJ26),--(BL27:BL1509&lt;&gt;""),--ISNUMBER(SEARCH(" "&amp;BL27:BL1509&amp;" ",AP598)))&gt;0,BJ26,"")))))</f>
        <v/>
      </c>
      <c r="BL598" s="964" t="s">
        <v>2468</v>
      </c>
      <c r="BM598" s="964" t="s">
        <v>1597</v>
      </c>
      <c r="CM598" s="49">
        <v>1</v>
      </c>
    </row>
    <row r="599" spans="4:91" ht="30" customHeight="1">
      <c r="D599" s="674"/>
      <c r="E599" s="680"/>
      <c r="F599" s="681"/>
      <c r="G599" s="680"/>
      <c r="H599" s="682"/>
      <c r="I599" s="891"/>
      <c r="J599" s="892"/>
      <c r="K599" s="745"/>
      <c r="L599" s="893"/>
      <c r="M599" s="894"/>
      <c r="N599" s="895"/>
      <c r="O599" s="896"/>
      <c r="P599" s="137"/>
      <c r="Q599" s="897"/>
      <c r="R599" s="751"/>
      <c r="S599" s="898"/>
      <c r="T599" s="753"/>
      <c r="U599" s="899"/>
      <c r="V599" s="900"/>
      <c r="W599" s="756"/>
      <c r="X599" s="764"/>
      <c r="AB599" s="65"/>
      <c r="AC599" s="984" t="str">
        <f t="shared" si="111"/>
        <v/>
      </c>
      <c r="AD599" s="982"/>
      <c r="AF599" s="963" t="str">
        <f>IF(AG599="","",COUNTIF(AG27:AG599,"&lt;&gt;"))</f>
        <v/>
      </c>
      <c r="AG599" s="958" t="str" cm="1">
        <f t="array" ref="AG599">IF(AK599="","",IF(LEN(AK599)&lt;=MAX(10,AF22),AK599,IFERROR(LEFT(AK599,LOOKUP(2,1/(MID(AK599,ROW(10:509),1)=" ")/(ROW(10:509)&lt;=MAX(10,AF22)),ROW(10:509))-1),LEFT(AK599,MAX(10,AF22)))))</f>
        <v/>
      </c>
      <c r="AH599" s="963" t="str">
        <f t="shared" si="112"/>
        <v/>
      </c>
      <c r="AI599" s="963" t="str">
        <f t="shared" si="113"/>
        <v/>
      </c>
      <c r="AJ599" s="964" t="str">
        <f>IF(AL598&lt;&gt;"",AJ598,IF(AJ598&lt;MAX(Z27:Z326),AJ598+1,""))</f>
        <v/>
      </c>
      <c r="AK599" s="965" t="str">
        <f>IF(AJ599="","",IF(AL598&lt;&gt;"",AL598,INDEX(AD27:AD326,MATCH(AJ599,Z27:Z326,0))))</f>
        <v/>
      </c>
      <c r="AL599" s="965" t="str">
        <f t="shared" si="114"/>
        <v/>
      </c>
      <c r="AM599" s="966" t="str">
        <f t="shared" si="115"/>
        <v/>
      </c>
      <c r="AN599" s="967" t="str">
        <f t="shared" si="116"/>
        <v/>
      </c>
      <c r="AO599" s="967" t="str">
        <f t="shared" si="117"/>
        <v/>
      </c>
      <c r="AP599" s="966" t="str">
        <f t="shared" si="118"/>
        <v/>
      </c>
      <c r="AQ599" s="967" t="str">
        <f>IF(AM599="","",IF(COUNTIF(BO27:BO309,TRIM(AP599))&gt;0,"EXCLUSION EXACTE",""))</f>
        <v/>
      </c>
      <c r="AR599" s="967" t="str" cm="1">
        <f t="array" ref="AR599">IF(AM599="","",IF(SUMPRODUCT(--(BO27:BO309&lt;&gt;""),--ISNUMBER(SEARCH(" "&amp;BO27:BO309&amp;" ",AP599)))&gt;0,"BLOQUE MOLLUSQUES",""))</f>
        <v/>
      </c>
      <c r="AS599" s="967" t="str" cm="1">
        <f t="array" ref="AS599">IF(AM599="","",IF(SUMPRODUCT(--(BS27:BS309&lt;&gt;""),--ISNUMBER(SEARCH(" "&amp;BS27:BS309&amp;" ",AP599)))&gt;0,"FORCE MOLLUSQUES",""))</f>
        <v/>
      </c>
      <c r="AT599" s="966" t="str">
        <f t="shared" si="119"/>
        <v/>
      </c>
      <c r="AU599" s="966" t="str">
        <f t="shared" si="121"/>
        <v/>
      </c>
      <c r="AV599" s="967" t="str">
        <f t="shared" si="120"/>
        <v/>
      </c>
      <c r="AW599" s="967" t="str" cm="1">
        <f t="array" ref="AW599">IF(AM599="","",IF(AQ599&lt;&gt;"","",IF(SUMPRODUCT(--(BM27:BM1509=AW26),--(BL27:BL1509&lt;&gt;""),--ISNUMBER(SEARCH(" "&amp;BL27:BL1509&amp;" ",AP599)))&gt;0,AW26,"")))</f>
        <v/>
      </c>
      <c r="AX599" s="967" t="str" cm="1">
        <f t="array" ref="AX599">IF(AM599="","",IF(AQ599&lt;&gt;"","",IF(SUMPRODUCT(--(BM27:BM1509=AX26),--(BL27:BL1509&lt;&gt;""),--ISNUMBER(SEARCH(" "&amp;BL27:BL1509&amp;" ",AP599)))&gt;0,AX26,"")))</f>
        <v/>
      </c>
      <c r="AY599" s="967" t="str" cm="1">
        <f t="array" ref="AY599">IF(AM599="","",IF(AQ599&lt;&gt;"","",IF(SUMPRODUCT(--(BM27:BM1509=AY26),--(BL27:BL1509&lt;&gt;""),--ISNUMBER(SEARCH(" "&amp;BL27:BL1509&amp;" ",AP599)))&gt;0,AY26,"")))</f>
        <v/>
      </c>
      <c r="AZ599" s="967" t="str" cm="1">
        <f t="array" ref="AZ599">IF(AM599="","",IF(AQ599&lt;&gt;"","",IF(SUMPRODUCT(--(BM27:BM1509=AZ26),--(BL27:BL1509&lt;&gt;""),--ISNUMBER(SEARCH(" "&amp;BL27:BL1509&amp;" ",AP599)))&gt;0,AZ26,"")))</f>
        <v/>
      </c>
      <c r="BA599" s="967" t="str" cm="1">
        <f t="array" ref="BA599">IF(AM599="","",IF(AQ599&lt;&gt;"","",IF(SUMPRODUCT(--(BM27:BM1509=BA26),--(BL27:BL1509&lt;&gt;""),--ISNUMBER(SEARCH(" "&amp;BL27:BL1509&amp;" ",AP599)))&gt;0,BA26,"")))</f>
        <v/>
      </c>
      <c r="BB599" s="967" t="str" cm="1">
        <f t="array" ref="BB599">IF(AM599="","",IF(AQ599&lt;&gt;"","",IF(SUMPRODUCT(--(BM27:BM1509=BB26),--(BL27:BL1509&lt;&gt;""),--ISNUMBER(SEARCH(" "&amp;BL27:BL1509&amp;" ",AP599)))&gt;0,BB26,"")))</f>
        <v/>
      </c>
      <c r="BC599" s="967" t="str" cm="1">
        <f t="array" ref="BC599">IF(AM599="","",IF(AQ599&lt;&gt;"","",IF(SUMPRODUCT(--(BM27:BM1509=BC26),--(BL27:BL1509&lt;&gt;""),--ISNUMBER(SEARCH(" "&amp;BL27:BL1509&amp;" ",AP599)))&gt;0,BC26,"")))</f>
        <v/>
      </c>
      <c r="BD599" s="967" t="str" cm="1">
        <f t="array" ref="BD599">IF(AM599="","",IF(AQ599&lt;&gt;"","",IF(SUMPRODUCT(--(BM27:BM1509=BD26),--(BL27:BL1509&lt;&gt;""),--ISNUMBER(SEARCH(" "&amp;BL27:BL1509&amp;" ",AP599)))&gt;0,BD26,"")))</f>
        <v/>
      </c>
      <c r="BE599" s="967" t="str" cm="1">
        <f t="array" ref="BE599">IF(AM599="","",IF(AQ599&lt;&gt;"","",IF(SUMPRODUCT(--(BM27:BM1509=BE26),--(BL27:BL1509&lt;&gt;""),--ISNUMBER(SEARCH(" "&amp;BL27:BL1509&amp;" ",AP599)))&gt;0,BE26,"")))</f>
        <v/>
      </c>
      <c r="BF599" s="967" t="str" cm="1">
        <f t="array" ref="BF599">IF(AM599="","",IF(AQ599&lt;&gt;"","",IF(SUMPRODUCT(--(BM27:BM1509=BF26),--(BL27:BL1509&lt;&gt;""),--ISNUMBER(SEARCH(" "&amp;BL27:BL1509&amp;" ",AP599)))&gt;0,BF26,"")))</f>
        <v/>
      </c>
      <c r="BG599" s="967" t="str" cm="1">
        <f t="array" ref="BG599">IF(AM599="","",IF(AQ599&lt;&gt;"","",IF(SUMPRODUCT(--(BM27:BM1509=BG26),--(BL27:BL1509&lt;&gt;""),--ISNUMBER(SEARCH(" "&amp;BL27:BL1509&amp;" ",AP599)))&gt;0,BG26,"")))</f>
        <v/>
      </c>
      <c r="BH599" s="967" t="str" cm="1">
        <f t="array" ref="BH599">IF(AM599="","",IF(AQ599&lt;&gt;"","",IF(SUMPRODUCT(--(BM27:BM1509=BH26),--(BL27:BL1509&lt;&gt;""),--ISNUMBER(SEARCH(" "&amp;BL27:BL1509&amp;" ",AP599)))&gt;0,BH26,"")))</f>
        <v/>
      </c>
      <c r="BI599" s="967" t="str" cm="1">
        <f t="array" ref="BI599">IF(AM599="","",IF(AQ599&lt;&gt;"","",IF(SUMPRODUCT(--(BM27:BM1509=BI26),--(BL27:BL1509&lt;&gt;""),--ISNUMBER(SEARCH(" "&amp;BL27:BL1509&amp;" ",AP599)))&gt;0,BI26,"")))</f>
        <v/>
      </c>
      <c r="BJ599" s="967" t="str" cm="1">
        <f t="array" ref="BJ599">IF(AM599="","",IF(AS599&lt;&gt;"",BJ26,IF(AR599&lt;&gt;"","",IF(AQ599&lt;&gt;"","",IF(SUMPRODUCT(--(BM27:BM1509=BJ26),--(BL27:BL1509&lt;&gt;""),--ISNUMBER(SEARCH(" "&amp;BL27:BL1509&amp;" ",AP599)))&gt;0,BJ26,"")))))</f>
        <v/>
      </c>
      <c r="BL599" s="968" t="s">
        <v>2301</v>
      </c>
      <c r="BM599" s="968" t="s">
        <v>1597</v>
      </c>
      <c r="CM599" s="49">
        <v>1</v>
      </c>
    </row>
    <row r="600" spans="4:91" ht="30" customHeight="1">
      <c r="D600" s="674"/>
      <c r="E600" s="680"/>
      <c r="F600" s="681"/>
      <c r="G600" s="680"/>
      <c r="H600" s="682"/>
      <c r="I600" s="891"/>
      <c r="J600" s="892"/>
      <c r="K600" s="745"/>
      <c r="L600" s="893"/>
      <c r="M600" s="894"/>
      <c r="N600" s="895"/>
      <c r="O600" s="896"/>
      <c r="P600" s="137"/>
      <c r="Q600" s="897"/>
      <c r="R600" s="751"/>
      <c r="S600" s="898"/>
      <c r="T600" s="753"/>
      <c r="U600" s="899"/>
      <c r="V600" s="900"/>
      <c r="W600" s="756"/>
      <c r="X600" s="764"/>
      <c r="AB600" s="65"/>
      <c r="AC600" s="984" t="str">
        <f t="shared" si="111"/>
        <v/>
      </c>
      <c r="AD600" s="982"/>
      <c r="AF600" s="964" t="str">
        <f>IF(AG600="","",COUNTIF(AG27:AG600,"&lt;&gt;"))</f>
        <v/>
      </c>
      <c r="AG600" s="965" t="str" cm="1">
        <f t="array" ref="AG600">IF(AK600="","",IF(LEN(AK600)&lt;=MAX(10,AF22),AK600,IFERROR(LEFT(AK600,LOOKUP(2,1/(MID(AK600,ROW(10:509),1)=" ")/(ROW(10:509)&lt;=MAX(10,AF22)),ROW(10:509))-1),LEFT(AK600,MAX(10,AF22)))))</f>
        <v/>
      </c>
      <c r="AH600" s="964" t="str">
        <f t="shared" si="112"/>
        <v/>
      </c>
      <c r="AI600" s="964" t="str">
        <f t="shared" si="113"/>
        <v/>
      </c>
      <c r="AJ600" s="964" t="str">
        <f>IF(AL599&lt;&gt;"",AJ599,IF(AJ599&lt;MAX(Z27:Z326),AJ599+1,""))</f>
        <v/>
      </c>
      <c r="AK600" s="965" t="str">
        <f>IF(AJ600="","",IF(AL599&lt;&gt;"",AL599,INDEX(AD27:AD326,MATCH(AJ600,Z27:Z326,0))))</f>
        <v/>
      </c>
      <c r="AL600" s="965" t="str">
        <f t="shared" si="114"/>
        <v/>
      </c>
      <c r="AM600" s="965" t="str">
        <f t="shared" si="115"/>
        <v/>
      </c>
      <c r="AN600" s="964" t="str">
        <f t="shared" si="116"/>
        <v/>
      </c>
      <c r="AO600" s="964" t="str">
        <f t="shared" si="117"/>
        <v/>
      </c>
      <c r="AP600" s="965" t="str">
        <f t="shared" si="118"/>
        <v/>
      </c>
      <c r="AQ600" s="964" t="str">
        <f>IF(AM600="","",IF(COUNTIF(BO27:BO309,TRIM(AP600))&gt;0,"EXCLUSION EXACTE",""))</f>
        <v/>
      </c>
      <c r="AR600" s="964" t="str" cm="1">
        <f t="array" ref="AR600">IF(AM600="","",IF(SUMPRODUCT(--(BO27:BO309&lt;&gt;""),--ISNUMBER(SEARCH(" "&amp;BO27:BO309&amp;" ",AP600)))&gt;0,"BLOQUE MOLLUSQUES",""))</f>
        <v/>
      </c>
      <c r="AS600" s="964" t="str" cm="1">
        <f t="array" ref="AS600">IF(AM600="","",IF(SUMPRODUCT(--(BS27:BS309&lt;&gt;""),--ISNUMBER(SEARCH(" "&amp;BS27:BS309&amp;" ",AP600)))&gt;0,"FORCE MOLLUSQUES",""))</f>
        <v/>
      </c>
      <c r="AT600" s="965" t="str">
        <f t="shared" si="119"/>
        <v/>
      </c>
      <c r="AU600" s="965" t="str">
        <f t="shared" si="121"/>
        <v/>
      </c>
      <c r="AV600" s="964" t="str">
        <f t="shared" si="120"/>
        <v/>
      </c>
      <c r="AW600" s="964" t="str" cm="1">
        <f t="array" ref="AW600">IF(AM600="","",IF(AQ600&lt;&gt;"","",IF(SUMPRODUCT(--(BM27:BM1509=AW26),--(BL27:BL1509&lt;&gt;""),--ISNUMBER(SEARCH(" "&amp;BL27:BL1509&amp;" ",AP600)))&gt;0,AW26,"")))</f>
        <v/>
      </c>
      <c r="AX600" s="964" t="str" cm="1">
        <f t="array" ref="AX600">IF(AM600="","",IF(AQ600&lt;&gt;"","",IF(SUMPRODUCT(--(BM27:BM1509=AX26),--(BL27:BL1509&lt;&gt;""),--ISNUMBER(SEARCH(" "&amp;BL27:BL1509&amp;" ",AP600)))&gt;0,AX26,"")))</f>
        <v/>
      </c>
      <c r="AY600" s="964" t="str" cm="1">
        <f t="array" ref="AY600">IF(AM600="","",IF(AQ600&lt;&gt;"","",IF(SUMPRODUCT(--(BM27:BM1509=AY26),--(BL27:BL1509&lt;&gt;""),--ISNUMBER(SEARCH(" "&amp;BL27:BL1509&amp;" ",AP600)))&gt;0,AY26,"")))</f>
        <v/>
      </c>
      <c r="AZ600" s="964" t="str" cm="1">
        <f t="array" ref="AZ600">IF(AM600="","",IF(AQ600&lt;&gt;"","",IF(SUMPRODUCT(--(BM27:BM1509=AZ26),--(BL27:BL1509&lt;&gt;""),--ISNUMBER(SEARCH(" "&amp;BL27:BL1509&amp;" ",AP600)))&gt;0,AZ26,"")))</f>
        <v/>
      </c>
      <c r="BA600" s="964" t="str" cm="1">
        <f t="array" ref="BA600">IF(AM600="","",IF(AQ600&lt;&gt;"","",IF(SUMPRODUCT(--(BM27:BM1509=BA26),--(BL27:BL1509&lt;&gt;""),--ISNUMBER(SEARCH(" "&amp;BL27:BL1509&amp;" ",AP600)))&gt;0,BA26,"")))</f>
        <v/>
      </c>
      <c r="BB600" s="964" t="str" cm="1">
        <f t="array" ref="BB600">IF(AM600="","",IF(AQ600&lt;&gt;"","",IF(SUMPRODUCT(--(BM27:BM1509=BB26),--(BL27:BL1509&lt;&gt;""),--ISNUMBER(SEARCH(" "&amp;BL27:BL1509&amp;" ",AP600)))&gt;0,BB26,"")))</f>
        <v/>
      </c>
      <c r="BC600" s="964" t="str" cm="1">
        <f t="array" ref="BC600">IF(AM600="","",IF(AQ600&lt;&gt;"","",IF(SUMPRODUCT(--(BM27:BM1509=BC26),--(BL27:BL1509&lt;&gt;""),--ISNUMBER(SEARCH(" "&amp;BL27:BL1509&amp;" ",AP600)))&gt;0,BC26,"")))</f>
        <v/>
      </c>
      <c r="BD600" s="964" t="str" cm="1">
        <f t="array" ref="BD600">IF(AM600="","",IF(AQ600&lt;&gt;"","",IF(SUMPRODUCT(--(BM27:BM1509=BD26),--(BL27:BL1509&lt;&gt;""),--ISNUMBER(SEARCH(" "&amp;BL27:BL1509&amp;" ",AP600)))&gt;0,BD26,"")))</f>
        <v/>
      </c>
      <c r="BE600" s="964" t="str" cm="1">
        <f t="array" ref="BE600">IF(AM600="","",IF(AQ600&lt;&gt;"","",IF(SUMPRODUCT(--(BM27:BM1509=BE26),--(BL27:BL1509&lt;&gt;""),--ISNUMBER(SEARCH(" "&amp;BL27:BL1509&amp;" ",AP600)))&gt;0,BE26,"")))</f>
        <v/>
      </c>
      <c r="BF600" s="964" t="str" cm="1">
        <f t="array" ref="BF600">IF(AM600="","",IF(AQ600&lt;&gt;"","",IF(SUMPRODUCT(--(BM27:BM1509=BF26),--(BL27:BL1509&lt;&gt;""),--ISNUMBER(SEARCH(" "&amp;BL27:BL1509&amp;" ",AP600)))&gt;0,BF26,"")))</f>
        <v/>
      </c>
      <c r="BG600" s="964" t="str" cm="1">
        <f t="array" ref="BG600">IF(AM600="","",IF(AQ600&lt;&gt;"","",IF(SUMPRODUCT(--(BM27:BM1509=BG26),--(BL27:BL1509&lt;&gt;""),--ISNUMBER(SEARCH(" "&amp;BL27:BL1509&amp;" ",AP600)))&gt;0,BG26,"")))</f>
        <v/>
      </c>
      <c r="BH600" s="964" t="str" cm="1">
        <f t="array" ref="BH600">IF(AM600="","",IF(AQ600&lt;&gt;"","",IF(SUMPRODUCT(--(BM27:BM1509=BH26),--(BL27:BL1509&lt;&gt;""),--ISNUMBER(SEARCH(" "&amp;BL27:BL1509&amp;" ",AP600)))&gt;0,BH26,"")))</f>
        <v/>
      </c>
      <c r="BI600" s="964" t="str" cm="1">
        <f t="array" ref="BI600">IF(AM600="","",IF(AQ600&lt;&gt;"","",IF(SUMPRODUCT(--(BM27:BM1509=BI26),--(BL27:BL1509&lt;&gt;""),--ISNUMBER(SEARCH(" "&amp;BL27:BL1509&amp;" ",AP600)))&gt;0,BI26,"")))</f>
        <v/>
      </c>
      <c r="BJ600" s="964" t="str" cm="1">
        <f t="array" ref="BJ600">IF(AM600="","",IF(AS600&lt;&gt;"",BJ26,IF(AR600&lt;&gt;"","",IF(AQ600&lt;&gt;"","",IF(SUMPRODUCT(--(BM27:BM1509=BJ26),--(BL27:BL1509&lt;&gt;""),--ISNUMBER(SEARCH(" "&amp;BL27:BL1509&amp;" ",AP600)))&gt;0,BJ26,"")))))</f>
        <v/>
      </c>
      <c r="BL600" s="964" t="s">
        <v>2469</v>
      </c>
      <c r="BM600" s="964" t="s">
        <v>1597</v>
      </c>
      <c r="CM600" s="49">
        <v>1</v>
      </c>
    </row>
    <row r="601" spans="4:91" ht="30" customHeight="1">
      <c r="D601" s="674"/>
      <c r="E601" s="680"/>
      <c r="F601" s="681"/>
      <c r="G601" s="680"/>
      <c r="H601" s="682"/>
      <c r="I601" s="891"/>
      <c r="J601" s="892"/>
      <c r="K601" s="745"/>
      <c r="L601" s="893"/>
      <c r="M601" s="894"/>
      <c r="N601" s="895"/>
      <c r="O601" s="896"/>
      <c r="P601" s="137"/>
      <c r="Q601" s="897"/>
      <c r="R601" s="751"/>
      <c r="S601" s="898"/>
      <c r="T601" s="753"/>
      <c r="U601" s="899"/>
      <c r="V601" s="900"/>
      <c r="W601" s="756"/>
      <c r="X601" s="764"/>
      <c r="AB601" s="65"/>
      <c r="AC601" s="984" t="str">
        <f t="shared" si="111"/>
        <v/>
      </c>
      <c r="AD601" s="982"/>
      <c r="AF601" s="963" t="str">
        <f>IF(AG601="","",COUNTIF(AG27:AG601,"&lt;&gt;"))</f>
        <v/>
      </c>
      <c r="AG601" s="958" t="str" cm="1">
        <f t="array" ref="AG601">IF(AK601="","",IF(LEN(AK601)&lt;=MAX(10,AF22),AK601,IFERROR(LEFT(AK601,LOOKUP(2,1/(MID(AK601,ROW(10:509),1)=" ")/(ROW(10:509)&lt;=MAX(10,AF22)),ROW(10:509))-1),LEFT(AK601,MAX(10,AF22)))))</f>
        <v/>
      </c>
      <c r="AH601" s="963" t="str">
        <f t="shared" si="112"/>
        <v/>
      </c>
      <c r="AI601" s="963" t="str">
        <f t="shared" si="113"/>
        <v/>
      </c>
      <c r="AJ601" s="964" t="str">
        <f>IF(AL600&lt;&gt;"",AJ600,IF(AJ600&lt;MAX(Z27:Z326),AJ600+1,""))</f>
        <v/>
      </c>
      <c r="AK601" s="965" t="str">
        <f>IF(AJ601="","",IF(AL600&lt;&gt;"",AL600,INDEX(AD27:AD326,MATCH(AJ601,Z27:Z326,0))))</f>
        <v/>
      </c>
      <c r="AL601" s="965" t="str">
        <f t="shared" si="114"/>
        <v/>
      </c>
      <c r="AM601" s="966" t="str">
        <f t="shared" si="115"/>
        <v/>
      </c>
      <c r="AN601" s="967" t="str">
        <f t="shared" si="116"/>
        <v/>
      </c>
      <c r="AO601" s="967" t="str">
        <f t="shared" si="117"/>
        <v/>
      </c>
      <c r="AP601" s="966" t="str">
        <f t="shared" si="118"/>
        <v/>
      </c>
      <c r="AQ601" s="967" t="str">
        <f>IF(AM601="","",IF(COUNTIF(BO27:BO309,TRIM(AP601))&gt;0,"EXCLUSION EXACTE",""))</f>
        <v/>
      </c>
      <c r="AR601" s="967" t="str" cm="1">
        <f t="array" ref="AR601">IF(AM601="","",IF(SUMPRODUCT(--(BO27:BO309&lt;&gt;""),--ISNUMBER(SEARCH(" "&amp;BO27:BO309&amp;" ",AP601)))&gt;0,"BLOQUE MOLLUSQUES",""))</f>
        <v/>
      </c>
      <c r="AS601" s="967" t="str" cm="1">
        <f t="array" ref="AS601">IF(AM601="","",IF(SUMPRODUCT(--(BS27:BS309&lt;&gt;""),--ISNUMBER(SEARCH(" "&amp;BS27:BS309&amp;" ",AP601)))&gt;0,"FORCE MOLLUSQUES",""))</f>
        <v/>
      </c>
      <c r="AT601" s="966" t="str">
        <f t="shared" si="119"/>
        <v/>
      </c>
      <c r="AU601" s="966" t="str">
        <f t="shared" si="121"/>
        <v/>
      </c>
      <c r="AV601" s="967" t="str">
        <f t="shared" si="120"/>
        <v/>
      </c>
      <c r="AW601" s="967" t="str" cm="1">
        <f t="array" ref="AW601">IF(AM601="","",IF(AQ601&lt;&gt;"","",IF(SUMPRODUCT(--(BM27:BM1509=AW26),--(BL27:BL1509&lt;&gt;""),--ISNUMBER(SEARCH(" "&amp;BL27:BL1509&amp;" ",AP601)))&gt;0,AW26,"")))</f>
        <v/>
      </c>
      <c r="AX601" s="967" t="str" cm="1">
        <f t="array" ref="AX601">IF(AM601="","",IF(AQ601&lt;&gt;"","",IF(SUMPRODUCT(--(BM27:BM1509=AX26),--(BL27:BL1509&lt;&gt;""),--ISNUMBER(SEARCH(" "&amp;BL27:BL1509&amp;" ",AP601)))&gt;0,AX26,"")))</f>
        <v/>
      </c>
      <c r="AY601" s="967" t="str" cm="1">
        <f t="array" ref="AY601">IF(AM601="","",IF(AQ601&lt;&gt;"","",IF(SUMPRODUCT(--(BM27:BM1509=AY26),--(BL27:BL1509&lt;&gt;""),--ISNUMBER(SEARCH(" "&amp;BL27:BL1509&amp;" ",AP601)))&gt;0,AY26,"")))</f>
        <v/>
      </c>
      <c r="AZ601" s="967" t="str" cm="1">
        <f t="array" ref="AZ601">IF(AM601="","",IF(AQ601&lt;&gt;"","",IF(SUMPRODUCT(--(BM27:BM1509=AZ26),--(BL27:BL1509&lt;&gt;""),--ISNUMBER(SEARCH(" "&amp;BL27:BL1509&amp;" ",AP601)))&gt;0,AZ26,"")))</f>
        <v/>
      </c>
      <c r="BA601" s="967" t="str" cm="1">
        <f t="array" ref="BA601">IF(AM601="","",IF(AQ601&lt;&gt;"","",IF(SUMPRODUCT(--(BM27:BM1509=BA26),--(BL27:BL1509&lt;&gt;""),--ISNUMBER(SEARCH(" "&amp;BL27:BL1509&amp;" ",AP601)))&gt;0,BA26,"")))</f>
        <v/>
      </c>
      <c r="BB601" s="967" t="str" cm="1">
        <f t="array" ref="BB601">IF(AM601="","",IF(AQ601&lt;&gt;"","",IF(SUMPRODUCT(--(BM27:BM1509=BB26),--(BL27:BL1509&lt;&gt;""),--ISNUMBER(SEARCH(" "&amp;BL27:BL1509&amp;" ",AP601)))&gt;0,BB26,"")))</f>
        <v/>
      </c>
      <c r="BC601" s="967" t="str" cm="1">
        <f t="array" ref="BC601">IF(AM601="","",IF(AQ601&lt;&gt;"","",IF(SUMPRODUCT(--(BM27:BM1509=BC26),--(BL27:BL1509&lt;&gt;""),--ISNUMBER(SEARCH(" "&amp;BL27:BL1509&amp;" ",AP601)))&gt;0,BC26,"")))</f>
        <v/>
      </c>
      <c r="BD601" s="967" t="str" cm="1">
        <f t="array" ref="BD601">IF(AM601="","",IF(AQ601&lt;&gt;"","",IF(SUMPRODUCT(--(BM27:BM1509=BD26),--(BL27:BL1509&lt;&gt;""),--ISNUMBER(SEARCH(" "&amp;BL27:BL1509&amp;" ",AP601)))&gt;0,BD26,"")))</f>
        <v/>
      </c>
      <c r="BE601" s="967" t="str" cm="1">
        <f t="array" ref="BE601">IF(AM601="","",IF(AQ601&lt;&gt;"","",IF(SUMPRODUCT(--(BM27:BM1509=BE26),--(BL27:BL1509&lt;&gt;""),--ISNUMBER(SEARCH(" "&amp;BL27:BL1509&amp;" ",AP601)))&gt;0,BE26,"")))</f>
        <v/>
      </c>
      <c r="BF601" s="967" t="str" cm="1">
        <f t="array" ref="BF601">IF(AM601="","",IF(AQ601&lt;&gt;"","",IF(SUMPRODUCT(--(BM27:BM1509=BF26),--(BL27:BL1509&lt;&gt;""),--ISNUMBER(SEARCH(" "&amp;BL27:BL1509&amp;" ",AP601)))&gt;0,BF26,"")))</f>
        <v/>
      </c>
      <c r="BG601" s="967" t="str" cm="1">
        <f t="array" ref="BG601">IF(AM601="","",IF(AQ601&lt;&gt;"","",IF(SUMPRODUCT(--(BM27:BM1509=BG26),--(BL27:BL1509&lt;&gt;""),--ISNUMBER(SEARCH(" "&amp;BL27:BL1509&amp;" ",AP601)))&gt;0,BG26,"")))</f>
        <v/>
      </c>
      <c r="BH601" s="967" t="str" cm="1">
        <f t="array" ref="BH601">IF(AM601="","",IF(AQ601&lt;&gt;"","",IF(SUMPRODUCT(--(BM27:BM1509=BH26),--(BL27:BL1509&lt;&gt;""),--ISNUMBER(SEARCH(" "&amp;BL27:BL1509&amp;" ",AP601)))&gt;0,BH26,"")))</f>
        <v/>
      </c>
      <c r="BI601" s="967" t="str" cm="1">
        <f t="array" ref="BI601">IF(AM601="","",IF(AQ601&lt;&gt;"","",IF(SUMPRODUCT(--(BM27:BM1509=BI26),--(BL27:BL1509&lt;&gt;""),--ISNUMBER(SEARCH(" "&amp;BL27:BL1509&amp;" ",AP601)))&gt;0,BI26,"")))</f>
        <v/>
      </c>
      <c r="BJ601" s="967" t="str" cm="1">
        <f t="array" ref="BJ601">IF(AM601="","",IF(AS601&lt;&gt;"",BJ26,IF(AR601&lt;&gt;"","",IF(AQ601&lt;&gt;"","",IF(SUMPRODUCT(--(BM27:BM1509=BJ26),--(BL27:BL1509&lt;&gt;""),--ISNUMBER(SEARCH(" "&amp;BL27:BL1509&amp;" ",AP601)))&gt;0,BJ26,"")))))</f>
        <v/>
      </c>
      <c r="BL601" s="968" t="s">
        <v>2171</v>
      </c>
      <c r="BM601" s="968" t="s">
        <v>1597</v>
      </c>
      <c r="CM601" s="49">
        <v>1</v>
      </c>
    </row>
    <row r="602" spans="4:91" ht="30" customHeight="1">
      <c r="D602" s="674"/>
      <c r="E602" s="680"/>
      <c r="F602" s="681"/>
      <c r="G602" s="680"/>
      <c r="H602" s="682"/>
      <c r="I602" s="891"/>
      <c r="J602" s="892"/>
      <c r="K602" s="745"/>
      <c r="L602" s="893"/>
      <c r="M602" s="894"/>
      <c r="N602" s="895"/>
      <c r="O602" s="896"/>
      <c r="P602" s="137"/>
      <c r="Q602" s="897"/>
      <c r="R602" s="751"/>
      <c r="S602" s="898"/>
      <c r="T602" s="753"/>
      <c r="U602" s="899"/>
      <c r="V602" s="900"/>
      <c r="W602" s="756"/>
      <c r="X602" s="764"/>
      <c r="AB602" s="65"/>
      <c r="AC602" s="984" t="str">
        <f t="shared" ref="AC602:AC665" si="122">AT602</f>
        <v/>
      </c>
      <c r="AD602" s="982"/>
      <c r="AF602" s="964" t="str">
        <f>IF(AG602="","",COUNTIF(AG27:AG602,"&lt;&gt;"))</f>
        <v/>
      </c>
      <c r="AG602" s="965" t="str" cm="1">
        <f t="array" ref="AG602">IF(AK602="","",IF(LEN(AK602)&lt;=MAX(10,AF22),AK602,IFERROR(LEFT(AK602,LOOKUP(2,1/(MID(AK602,ROW(10:509),1)=" ")/(ROW(10:509)&lt;=MAX(10,AF22)),ROW(10:509))-1),LEFT(AK602,MAX(10,AF22)))))</f>
        <v/>
      </c>
      <c r="AH602" s="964" t="str">
        <f t="shared" si="112"/>
        <v/>
      </c>
      <c r="AI602" s="964" t="str">
        <f t="shared" si="113"/>
        <v/>
      </c>
      <c r="AJ602" s="964" t="str">
        <f>IF(AL601&lt;&gt;"",AJ601,IF(AJ601&lt;MAX(Z27:Z326),AJ601+1,""))</f>
        <v/>
      </c>
      <c r="AK602" s="965" t="str">
        <f>IF(AJ602="","",IF(AL601&lt;&gt;"",AL601,INDEX(AD27:AD326,MATCH(AJ602,Z27:Z326,0))))</f>
        <v/>
      </c>
      <c r="AL602" s="965" t="str">
        <f t="shared" si="114"/>
        <v/>
      </c>
      <c r="AM602" s="965" t="str">
        <f t="shared" si="115"/>
        <v/>
      </c>
      <c r="AN602" s="964" t="str">
        <f t="shared" si="116"/>
        <v/>
      </c>
      <c r="AO602" s="964" t="str">
        <f t="shared" si="117"/>
        <v/>
      </c>
      <c r="AP602" s="965" t="str">
        <f t="shared" si="118"/>
        <v/>
      </c>
      <c r="AQ602" s="964" t="str">
        <f>IF(AM602="","",IF(COUNTIF(BO27:BO309,TRIM(AP602))&gt;0,"EXCLUSION EXACTE",""))</f>
        <v/>
      </c>
      <c r="AR602" s="964" t="str" cm="1">
        <f t="array" ref="AR602">IF(AM602="","",IF(SUMPRODUCT(--(BO27:BO309&lt;&gt;""),--ISNUMBER(SEARCH(" "&amp;BO27:BO309&amp;" ",AP602)))&gt;0,"BLOQUE MOLLUSQUES",""))</f>
        <v/>
      </c>
      <c r="AS602" s="964" t="str" cm="1">
        <f t="array" ref="AS602">IF(AM602="","",IF(SUMPRODUCT(--(BS27:BS309&lt;&gt;""),--ISNUMBER(SEARCH(" "&amp;BS27:BS309&amp;" ",AP602)))&gt;0,"FORCE MOLLUSQUES",""))</f>
        <v/>
      </c>
      <c r="AT602" s="965" t="str">
        <f t="shared" si="119"/>
        <v/>
      </c>
      <c r="AU602" s="965" t="str">
        <f t="shared" si="121"/>
        <v/>
      </c>
      <c r="AV602" s="964" t="str">
        <f t="shared" si="120"/>
        <v/>
      </c>
      <c r="AW602" s="964" t="str" cm="1">
        <f t="array" ref="AW602">IF(AM602="","",IF(AQ602&lt;&gt;"","",IF(SUMPRODUCT(--(BM27:BM1509=AW26),--(BL27:BL1509&lt;&gt;""),--ISNUMBER(SEARCH(" "&amp;BL27:BL1509&amp;" ",AP602)))&gt;0,AW26,"")))</f>
        <v/>
      </c>
      <c r="AX602" s="964" t="str" cm="1">
        <f t="array" ref="AX602">IF(AM602="","",IF(AQ602&lt;&gt;"","",IF(SUMPRODUCT(--(BM27:BM1509=AX26),--(BL27:BL1509&lt;&gt;""),--ISNUMBER(SEARCH(" "&amp;BL27:BL1509&amp;" ",AP602)))&gt;0,AX26,"")))</f>
        <v/>
      </c>
      <c r="AY602" s="964" t="str" cm="1">
        <f t="array" ref="AY602">IF(AM602="","",IF(AQ602&lt;&gt;"","",IF(SUMPRODUCT(--(BM27:BM1509=AY26),--(BL27:BL1509&lt;&gt;""),--ISNUMBER(SEARCH(" "&amp;BL27:BL1509&amp;" ",AP602)))&gt;0,AY26,"")))</f>
        <v/>
      </c>
      <c r="AZ602" s="964" t="str" cm="1">
        <f t="array" ref="AZ602">IF(AM602="","",IF(AQ602&lt;&gt;"","",IF(SUMPRODUCT(--(BM27:BM1509=AZ26),--(BL27:BL1509&lt;&gt;""),--ISNUMBER(SEARCH(" "&amp;BL27:BL1509&amp;" ",AP602)))&gt;0,AZ26,"")))</f>
        <v/>
      </c>
      <c r="BA602" s="964" t="str" cm="1">
        <f t="array" ref="BA602">IF(AM602="","",IF(AQ602&lt;&gt;"","",IF(SUMPRODUCT(--(BM27:BM1509=BA26),--(BL27:BL1509&lt;&gt;""),--ISNUMBER(SEARCH(" "&amp;BL27:BL1509&amp;" ",AP602)))&gt;0,BA26,"")))</f>
        <v/>
      </c>
      <c r="BB602" s="964" t="str" cm="1">
        <f t="array" ref="BB602">IF(AM602="","",IF(AQ602&lt;&gt;"","",IF(SUMPRODUCT(--(BM27:BM1509=BB26),--(BL27:BL1509&lt;&gt;""),--ISNUMBER(SEARCH(" "&amp;BL27:BL1509&amp;" ",AP602)))&gt;0,BB26,"")))</f>
        <v/>
      </c>
      <c r="BC602" s="964" t="str" cm="1">
        <f t="array" ref="BC602">IF(AM602="","",IF(AQ602&lt;&gt;"","",IF(SUMPRODUCT(--(BM27:BM1509=BC26),--(BL27:BL1509&lt;&gt;""),--ISNUMBER(SEARCH(" "&amp;BL27:BL1509&amp;" ",AP602)))&gt;0,BC26,"")))</f>
        <v/>
      </c>
      <c r="BD602" s="964" t="str" cm="1">
        <f t="array" ref="BD602">IF(AM602="","",IF(AQ602&lt;&gt;"","",IF(SUMPRODUCT(--(BM27:BM1509=BD26),--(BL27:BL1509&lt;&gt;""),--ISNUMBER(SEARCH(" "&amp;BL27:BL1509&amp;" ",AP602)))&gt;0,BD26,"")))</f>
        <v/>
      </c>
      <c r="BE602" s="964" t="str" cm="1">
        <f t="array" ref="BE602">IF(AM602="","",IF(AQ602&lt;&gt;"","",IF(SUMPRODUCT(--(BM27:BM1509=BE26),--(BL27:BL1509&lt;&gt;""),--ISNUMBER(SEARCH(" "&amp;BL27:BL1509&amp;" ",AP602)))&gt;0,BE26,"")))</f>
        <v/>
      </c>
      <c r="BF602" s="964" t="str" cm="1">
        <f t="array" ref="BF602">IF(AM602="","",IF(AQ602&lt;&gt;"","",IF(SUMPRODUCT(--(BM27:BM1509=BF26),--(BL27:BL1509&lt;&gt;""),--ISNUMBER(SEARCH(" "&amp;BL27:BL1509&amp;" ",AP602)))&gt;0,BF26,"")))</f>
        <v/>
      </c>
      <c r="BG602" s="964" t="str" cm="1">
        <f t="array" ref="BG602">IF(AM602="","",IF(AQ602&lt;&gt;"","",IF(SUMPRODUCT(--(BM27:BM1509=BG26),--(BL27:BL1509&lt;&gt;""),--ISNUMBER(SEARCH(" "&amp;BL27:BL1509&amp;" ",AP602)))&gt;0,BG26,"")))</f>
        <v/>
      </c>
      <c r="BH602" s="964" t="str" cm="1">
        <f t="array" ref="BH602">IF(AM602="","",IF(AQ602&lt;&gt;"","",IF(SUMPRODUCT(--(BM27:BM1509=BH26),--(BL27:BL1509&lt;&gt;""),--ISNUMBER(SEARCH(" "&amp;BL27:BL1509&amp;" ",AP602)))&gt;0,BH26,"")))</f>
        <v/>
      </c>
      <c r="BI602" s="964" t="str" cm="1">
        <f t="array" ref="BI602">IF(AM602="","",IF(AQ602&lt;&gt;"","",IF(SUMPRODUCT(--(BM27:BM1509=BI26),--(BL27:BL1509&lt;&gt;""),--ISNUMBER(SEARCH(" "&amp;BL27:BL1509&amp;" ",AP602)))&gt;0,BI26,"")))</f>
        <v/>
      </c>
      <c r="BJ602" s="964" t="str" cm="1">
        <f t="array" ref="BJ602">IF(AM602="","",IF(AS602&lt;&gt;"",BJ26,IF(AR602&lt;&gt;"","",IF(AQ602&lt;&gt;"","",IF(SUMPRODUCT(--(BM27:BM1509=BJ26),--(BL27:BL1509&lt;&gt;""),--ISNUMBER(SEARCH(" "&amp;BL27:BL1509&amp;" ",AP602)))&gt;0,BJ26,"")))))</f>
        <v/>
      </c>
      <c r="BL602" s="964" t="s">
        <v>2470</v>
      </c>
      <c r="BM602" s="964" t="s">
        <v>1597</v>
      </c>
      <c r="CM602" s="49">
        <v>1</v>
      </c>
    </row>
    <row r="603" spans="4:91" ht="30" customHeight="1">
      <c r="D603" s="674"/>
      <c r="E603" s="680"/>
      <c r="F603" s="681"/>
      <c r="G603" s="680"/>
      <c r="H603" s="682"/>
      <c r="I603" s="891"/>
      <c r="J603" s="892"/>
      <c r="K603" s="745"/>
      <c r="L603" s="893"/>
      <c r="M603" s="894"/>
      <c r="N603" s="895"/>
      <c r="O603" s="896"/>
      <c r="P603" s="137"/>
      <c r="Q603" s="897"/>
      <c r="R603" s="751"/>
      <c r="S603" s="898"/>
      <c r="T603" s="753"/>
      <c r="U603" s="899"/>
      <c r="V603" s="900"/>
      <c r="W603" s="756"/>
      <c r="X603" s="764"/>
      <c r="AB603" s="65"/>
      <c r="AC603" s="984" t="str">
        <f t="shared" si="122"/>
        <v/>
      </c>
      <c r="AD603" s="982"/>
      <c r="AF603" s="963" t="str">
        <f>IF(AG603="","",COUNTIF(AG27:AG603,"&lt;&gt;"))</f>
        <v/>
      </c>
      <c r="AG603" s="958" t="str" cm="1">
        <f t="array" ref="AG603">IF(AK603="","",IF(LEN(AK603)&lt;=MAX(10,AF22),AK603,IFERROR(LEFT(AK603,LOOKUP(2,1/(MID(AK603,ROW(10:509),1)=" ")/(ROW(10:509)&lt;=MAX(10,AF22)),ROW(10:509))-1),LEFT(AK603,MAX(10,AF22)))))</f>
        <v/>
      </c>
      <c r="AH603" s="963" t="str">
        <f t="shared" ref="AH603:AH626" si="123">IF(AG603="","",LEN(AG603))</f>
        <v/>
      </c>
      <c r="AI603" s="963" t="str">
        <f t="shared" ref="AI603:AI626" si="124">IF(AG603="","",AJ603)</f>
        <v/>
      </c>
      <c r="AJ603" s="964" t="str">
        <f>IF(AL602&lt;&gt;"",AJ602,IF(AJ602&lt;MAX(Z27:Z326),AJ602+1,""))</f>
        <v/>
      </c>
      <c r="AK603" s="965" t="str">
        <f>IF(AJ603="","",IF(AL602&lt;&gt;"",AL602,INDEX(AD27:AD326,MATCH(AJ603,Z27:Z326,0))))</f>
        <v/>
      </c>
      <c r="AL603" s="965" t="str">
        <f t="shared" ref="AL603:AL626" si="125">IF(AK603="","",IF(LEN(AK603)&lt;=LEN(AG603),"",TRIM(MID(AK603,LEN(AG603)+1,9999))))</f>
        <v/>
      </c>
      <c r="AM603" s="966" t="str">
        <f t="shared" ref="AM603:AM626" si="126">IF(AG603="","",AG603)</f>
        <v/>
      </c>
      <c r="AN603" s="967" t="str">
        <f t="shared" ref="AN603:AN626" si="127">IF(AM603="","",LOWER(CLEAN(SUBSTITUTE(SUBSTITUTE(SUBSTITUTE(AM603,CHAR(160)," "),CHAR(10)," "),CHAR(13)," "))))</f>
        <v/>
      </c>
      <c r="AO603" s="967" t="str">
        <f t="shared" ref="AO603:AO626" si="128">IF(AM603="","",SUBSTITUTE(SUBSTITUTE(SUBSTITUTE(SUBSTITUTE(SUBSTITUTE(SUBSTITUTE(SUBSTITUTE(SUBSTITUTE(SUBSTITUTE(SUBSTITUTE(SUBSTITUTE(SUBSTITUTE(SUBSTITUTE(SUBSTITUTE(SUBSTITUTE(SUBSTITUTE(SUBSTITUTE(SUBSTITUTE(SUBSTITUTE(SUBSTITUTE(SUBSTITUTE(SUBSTITUTE(SUBSTITUTE(AN603,"à","a"),"â","a"),"ä","a"),"á","a"),"ç","c"),"œ","oe"),"æ","ae"),"é","e"),"è","e"),"ê","e"),"ë","e"),"í","i"),"î","i"),"ï","i"),"ì","i"),"ô","o"),"ö","o"),"ó","o"),"ò","o"),"ù","u"),"û","u"),"ü","u"),"ñ","n"))</f>
        <v/>
      </c>
      <c r="AP603" s="966" t="str">
        <f t="shared" ref="AP603:AP626" si="129">IF(AM603="",""," "&amp;TRIM(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603,"’"," "),"."," "),","," "),";"," "),":"," "),"/"," "),"("," "),")"," "),"-"," "),"_"," "),"!"," "),"?"," "),"*"," "),"["," "),"]"," "),"{"," "),"}"," "),"&lt;"," "),"&gt;"," "),"="," "),"+"," "),"•"," "),"►"," "),"▼"," "),"▲"," "),"◄"," "),"«"," "),"»"," "),"“"," "),"”"," "),CHAR(39)," "),CHAR(34)," "),"  "," "),"  "," "),"  "," "),"  "," "))&amp;" ")</f>
        <v/>
      </c>
      <c r="AQ603" s="967" t="str">
        <f>IF(AM603="","",IF(COUNTIF(BO27:BO309,TRIM(AP603))&gt;0,"EXCLUSION EXACTE",""))</f>
        <v/>
      </c>
      <c r="AR603" s="967" t="str" cm="1">
        <f t="array" ref="AR603">IF(AM603="","",IF(SUMPRODUCT(--(BO27:BO309&lt;&gt;""),--ISNUMBER(SEARCH(" "&amp;BO27:BO309&amp;" ",AP603)))&gt;0,"BLOQUE MOLLUSQUES",""))</f>
        <v/>
      </c>
      <c r="AS603" s="967" t="str" cm="1">
        <f t="array" ref="AS603">IF(AM603="","",IF(SUMPRODUCT(--(BS27:BS309&lt;&gt;""),--ISNUMBER(SEARCH(" "&amp;BS27:BS309&amp;" ",AP603)))&gt;0,"FORCE MOLLUSQUES",""))</f>
        <v/>
      </c>
      <c r="AT603" s="966" t="str">
        <f t="shared" ref="AT603:AT626" si="130">IF(AM603="","",IF(COUNTIF(AW603:BJ603,"⚠*")=0,"",TRIM(AW603&amp;" "&amp;AX603&amp;" "&amp;AY603&amp;" "&amp;AZ603&amp;" "&amp;BA603&amp;" "&amp;BB603&amp;" "&amp;BC603&amp;" "&amp;BD603&amp;" "&amp;BE603&amp;" "&amp;BF603&amp;" "&amp;BG603&amp;" "&amp;BH603&amp;" "&amp;BI603&amp;" "&amp;BJ603)))</f>
        <v/>
      </c>
      <c r="AU603" s="966" t="str">
        <f t="shared" si="121"/>
        <v/>
      </c>
      <c r="AV603" s="967" t="str">
        <f t="shared" ref="AV603:AV626" si="131">IF(AM603="","",COUNTIF(AW603:BJ603,"⚠*"))</f>
        <v/>
      </c>
      <c r="AW603" s="967" t="str" cm="1">
        <f t="array" ref="AW603">IF(AM603="","",IF(AQ603&lt;&gt;"","",IF(SUMPRODUCT(--(BM27:BM1509=AW26),--(BL27:BL1509&lt;&gt;""),--ISNUMBER(SEARCH(" "&amp;BL27:BL1509&amp;" ",AP603)))&gt;0,AW26,"")))</f>
        <v/>
      </c>
      <c r="AX603" s="967" t="str" cm="1">
        <f t="array" ref="AX603">IF(AM603="","",IF(AQ603&lt;&gt;"","",IF(SUMPRODUCT(--(BM27:BM1509=AX26),--(BL27:BL1509&lt;&gt;""),--ISNUMBER(SEARCH(" "&amp;BL27:BL1509&amp;" ",AP603)))&gt;0,AX26,"")))</f>
        <v/>
      </c>
      <c r="AY603" s="967" t="str" cm="1">
        <f t="array" ref="AY603">IF(AM603="","",IF(AQ603&lt;&gt;"","",IF(SUMPRODUCT(--(BM27:BM1509=AY26),--(BL27:BL1509&lt;&gt;""),--ISNUMBER(SEARCH(" "&amp;BL27:BL1509&amp;" ",AP603)))&gt;0,AY26,"")))</f>
        <v/>
      </c>
      <c r="AZ603" s="967" t="str" cm="1">
        <f t="array" ref="AZ603">IF(AM603="","",IF(AQ603&lt;&gt;"","",IF(SUMPRODUCT(--(BM27:BM1509=AZ26),--(BL27:BL1509&lt;&gt;""),--ISNUMBER(SEARCH(" "&amp;BL27:BL1509&amp;" ",AP603)))&gt;0,AZ26,"")))</f>
        <v/>
      </c>
      <c r="BA603" s="967" t="str" cm="1">
        <f t="array" ref="BA603">IF(AM603="","",IF(AQ603&lt;&gt;"","",IF(SUMPRODUCT(--(BM27:BM1509=BA26),--(BL27:BL1509&lt;&gt;""),--ISNUMBER(SEARCH(" "&amp;BL27:BL1509&amp;" ",AP603)))&gt;0,BA26,"")))</f>
        <v/>
      </c>
      <c r="BB603" s="967" t="str" cm="1">
        <f t="array" ref="BB603">IF(AM603="","",IF(AQ603&lt;&gt;"","",IF(SUMPRODUCT(--(BM27:BM1509=BB26),--(BL27:BL1509&lt;&gt;""),--ISNUMBER(SEARCH(" "&amp;BL27:BL1509&amp;" ",AP603)))&gt;0,BB26,"")))</f>
        <v/>
      </c>
      <c r="BC603" s="967" t="str" cm="1">
        <f t="array" ref="BC603">IF(AM603="","",IF(AQ603&lt;&gt;"","",IF(SUMPRODUCT(--(BM27:BM1509=BC26),--(BL27:BL1509&lt;&gt;""),--ISNUMBER(SEARCH(" "&amp;BL27:BL1509&amp;" ",AP603)))&gt;0,BC26,"")))</f>
        <v/>
      </c>
      <c r="BD603" s="967" t="str" cm="1">
        <f t="array" ref="BD603">IF(AM603="","",IF(AQ603&lt;&gt;"","",IF(SUMPRODUCT(--(BM27:BM1509=BD26),--(BL27:BL1509&lt;&gt;""),--ISNUMBER(SEARCH(" "&amp;BL27:BL1509&amp;" ",AP603)))&gt;0,BD26,"")))</f>
        <v/>
      </c>
      <c r="BE603" s="967" t="str" cm="1">
        <f t="array" ref="BE603">IF(AM603="","",IF(AQ603&lt;&gt;"","",IF(SUMPRODUCT(--(BM27:BM1509=BE26),--(BL27:BL1509&lt;&gt;""),--ISNUMBER(SEARCH(" "&amp;BL27:BL1509&amp;" ",AP603)))&gt;0,BE26,"")))</f>
        <v/>
      </c>
      <c r="BF603" s="967" t="str" cm="1">
        <f t="array" ref="BF603">IF(AM603="","",IF(AQ603&lt;&gt;"","",IF(SUMPRODUCT(--(BM27:BM1509=BF26),--(BL27:BL1509&lt;&gt;""),--ISNUMBER(SEARCH(" "&amp;BL27:BL1509&amp;" ",AP603)))&gt;0,BF26,"")))</f>
        <v/>
      </c>
      <c r="BG603" s="967" t="str" cm="1">
        <f t="array" ref="BG603">IF(AM603="","",IF(AQ603&lt;&gt;"","",IF(SUMPRODUCT(--(BM27:BM1509=BG26),--(BL27:BL1509&lt;&gt;""),--ISNUMBER(SEARCH(" "&amp;BL27:BL1509&amp;" ",AP603)))&gt;0,BG26,"")))</f>
        <v/>
      </c>
      <c r="BH603" s="967" t="str" cm="1">
        <f t="array" ref="BH603">IF(AM603="","",IF(AQ603&lt;&gt;"","",IF(SUMPRODUCT(--(BM27:BM1509=BH26),--(BL27:BL1509&lt;&gt;""),--ISNUMBER(SEARCH(" "&amp;BL27:BL1509&amp;" ",AP603)))&gt;0,BH26,"")))</f>
        <v/>
      </c>
      <c r="BI603" s="967" t="str" cm="1">
        <f t="array" ref="BI603">IF(AM603="","",IF(AQ603&lt;&gt;"","",IF(SUMPRODUCT(--(BM27:BM1509=BI26),--(BL27:BL1509&lt;&gt;""),--ISNUMBER(SEARCH(" "&amp;BL27:BL1509&amp;" ",AP603)))&gt;0,BI26,"")))</f>
        <v/>
      </c>
      <c r="BJ603" s="967" t="str" cm="1">
        <f t="array" ref="BJ603">IF(AM603="","",IF(AS603&lt;&gt;"",BJ26,IF(AR603&lt;&gt;"","",IF(AQ603&lt;&gt;"","",IF(SUMPRODUCT(--(BM27:BM1509=BJ26),--(BL27:BL1509&lt;&gt;""),--ISNUMBER(SEARCH(" "&amp;BL27:BL1509&amp;" ",AP603)))&gt;0,BJ26,"")))))</f>
        <v/>
      </c>
      <c r="BL603" s="968" t="s">
        <v>2306</v>
      </c>
      <c r="BM603" s="968" t="s">
        <v>1597</v>
      </c>
      <c r="CM603" s="49">
        <v>1</v>
      </c>
    </row>
    <row r="604" spans="4:91" ht="30" customHeight="1">
      <c r="D604" s="674"/>
      <c r="E604" s="680"/>
      <c r="F604" s="681"/>
      <c r="G604" s="680"/>
      <c r="H604" s="682"/>
      <c r="I604" s="891"/>
      <c r="J604" s="892"/>
      <c r="K604" s="745"/>
      <c r="L604" s="893"/>
      <c r="M604" s="894"/>
      <c r="N604" s="895"/>
      <c r="O604" s="896"/>
      <c r="P604" s="137"/>
      <c r="Q604" s="897"/>
      <c r="R604" s="751"/>
      <c r="S604" s="898"/>
      <c r="T604" s="753"/>
      <c r="U604" s="899"/>
      <c r="V604" s="900"/>
      <c r="W604" s="756"/>
      <c r="X604" s="764"/>
      <c r="AB604" s="65"/>
      <c r="AC604" s="984" t="str">
        <f t="shared" si="122"/>
        <v/>
      </c>
      <c r="AD604" s="982"/>
      <c r="AF604" s="964" t="str">
        <f>IF(AG604="","",COUNTIF(AG27:AG604,"&lt;&gt;"))</f>
        <v/>
      </c>
      <c r="AG604" s="965" t="str" cm="1">
        <f t="array" ref="AG604">IF(AK604="","",IF(LEN(AK604)&lt;=MAX(10,AF22),AK604,IFERROR(LEFT(AK604,LOOKUP(2,1/(MID(AK604,ROW(10:509),1)=" ")/(ROW(10:509)&lt;=MAX(10,AF22)),ROW(10:509))-1),LEFT(AK604,MAX(10,AF22)))))</f>
        <v/>
      </c>
      <c r="AH604" s="964" t="str">
        <f t="shared" si="123"/>
        <v/>
      </c>
      <c r="AI604" s="964" t="str">
        <f t="shared" si="124"/>
        <v/>
      </c>
      <c r="AJ604" s="964" t="str">
        <f>IF(AL603&lt;&gt;"",AJ603,IF(AJ603&lt;MAX(Z27:Z326),AJ603+1,""))</f>
        <v/>
      </c>
      <c r="AK604" s="965" t="str">
        <f>IF(AJ604="","",IF(AL603&lt;&gt;"",AL603,INDEX(AD27:AD326,MATCH(AJ604,Z27:Z326,0))))</f>
        <v/>
      </c>
      <c r="AL604" s="965" t="str">
        <f t="shared" si="125"/>
        <v/>
      </c>
      <c r="AM604" s="965" t="str">
        <f t="shared" si="126"/>
        <v/>
      </c>
      <c r="AN604" s="964" t="str">
        <f t="shared" si="127"/>
        <v/>
      </c>
      <c r="AO604" s="964" t="str">
        <f t="shared" si="128"/>
        <v/>
      </c>
      <c r="AP604" s="965" t="str">
        <f t="shared" si="129"/>
        <v/>
      </c>
      <c r="AQ604" s="964" t="str">
        <f>IF(AM604="","",IF(COUNTIF(BO27:BO309,TRIM(AP604))&gt;0,"EXCLUSION EXACTE",""))</f>
        <v/>
      </c>
      <c r="AR604" s="964" t="str" cm="1">
        <f t="array" ref="AR604">IF(AM604="","",IF(SUMPRODUCT(--(BO27:BO309&lt;&gt;""),--ISNUMBER(SEARCH(" "&amp;BO27:BO309&amp;" ",AP604)))&gt;0,"BLOQUE MOLLUSQUES",""))</f>
        <v/>
      </c>
      <c r="AS604" s="964" t="str" cm="1">
        <f t="array" ref="AS604">IF(AM604="","",IF(SUMPRODUCT(--(BS27:BS309&lt;&gt;""),--ISNUMBER(SEARCH(" "&amp;BS27:BS309&amp;" ",AP604)))&gt;0,"FORCE MOLLUSQUES",""))</f>
        <v/>
      </c>
      <c r="AT604" s="965" t="str">
        <f t="shared" si="130"/>
        <v/>
      </c>
      <c r="AU604" s="965" t="str">
        <f t="shared" ref="AU604:AU626" si="132">IF(AM604="","",AM604&amp;IF(AT604&lt;&gt;""," *",""))</f>
        <v/>
      </c>
      <c r="AV604" s="964" t="str">
        <f t="shared" si="131"/>
        <v/>
      </c>
      <c r="AW604" s="964" t="str" cm="1">
        <f t="array" ref="AW604">IF(AM604="","",IF(AQ604&lt;&gt;"","",IF(SUMPRODUCT(--(BM27:BM1509=AW26),--(BL27:BL1509&lt;&gt;""),--ISNUMBER(SEARCH(" "&amp;BL27:BL1509&amp;" ",AP604)))&gt;0,AW26,"")))</f>
        <v/>
      </c>
      <c r="AX604" s="964" t="str" cm="1">
        <f t="array" ref="AX604">IF(AM604="","",IF(AQ604&lt;&gt;"","",IF(SUMPRODUCT(--(BM27:BM1509=AX26),--(BL27:BL1509&lt;&gt;""),--ISNUMBER(SEARCH(" "&amp;BL27:BL1509&amp;" ",AP604)))&gt;0,AX26,"")))</f>
        <v/>
      </c>
      <c r="AY604" s="964" t="str" cm="1">
        <f t="array" ref="AY604">IF(AM604="","",IF(AQ604&lt;&gt;"","",IF(SUMPRODUCT(--(BM27:BM1509=AY26),--(BL27:BL1509&lt;&gt;""),--ISNUMBER(SEARCH(" "&amp;BL27:BL1509&amp;" ",AP604)))&gt;0,AY26,"")))</f>
        <v/>
      </c>
      <c r="AZ604" s="964" t="str" cm="1">
        <f t="array" ref="AZ604">IF(AM604="","",IF(AQ604&lt;&gt;"","",IF(SUMPRODUCT(--(BM27:BM1509=AZ26),--(BL27:BL1509&lt;&gt;""),--ISNUMBER(SEARCH(" "&amp;BL27:BL1509&amp;" ",AP604)))&gt;0,AZ26,"")))</f>
        <v/>
      </c>
      <c r="BA604" s="964" t="str" cm="1">
        <f t="array" ref="BA604">IF(AM604="","",IF(AQ604&lt;&gt;"","",IF(SUMPRODUCT(--(BM27:BM1509=BA26),--(BL27:BL1509&lt;&gt;""),--ISNUMBER(SEARCH(" "&amp;BL27:BL1509&amp;" ",AP604)))&gt;0,BA26,"")))</f>
        <v/>
      </c>
      <c r="BB604" s="964" t="str" cm="1">
        <f t="array" ref="BB604">IF(AM604="","",IF(AQ604&lt;&gt;"","",IF(SUMPRODUCT(--(BM27:BM1509=BB26),--(BL27:BL1509&lt;&gt;""),--ISNUMBER(SEARCH(" "&amp;BL27:BL1509&amp;" ",AP604)))&gt;0,BB26,"")))</f>
        <v/>
      </c>
      <c r="BC604" s="964" t="str" cm="1">
        <f t="array" ref="BC604">IF(AM604="","",IF(AQ604&lt;&gt;"","",IF(SUMPRODUCT(--(BM27:BM1509=BC26),--(BL27:BL1509&lt;&gt;""),--ISNUMBER(SEARCH(" "&amp;BL27:BL1509&amp;" ",AP604)))&gt;0,BC26,"")))</f>
        <v/>
      </c>
      <c r="BD604" s="964" t="str" cm="1">
        <f t="array" ref="BD604">IF(AM604="","",IF(AQ604&lt;&gt;"","",IF(SUMPRODUCT(--(BM27:BM1509=BD26),--(BL27:BL1509&lt;&gt;""),--ISNUMBER(SEARCH(" "&amp;BL27:BL1509&amp;" ",AP604)))&gt;0,BD26,"")))</f>
        <v/>
      </c>
      <c r="BE604" s="964" t="str" cm="1">
        <f t="array" ref="BE604">IF(AM604="","",IF(AQ604&lt;&gt;"","",IF(SUMPRODUCT(--(BM27:BM1509=BE26),--(BL27:BL1509&lt;&gt;""),--ISNUMBER(SEARCH(" "&amp;BL27:BL1509&amp;" ",AP604)))&gt;0,BE26,"")))</f>
        <v/>
      </c>
      <c r="BF604" s="964" t="str" cm="1">
        <f t="array" ref="BF604">IF(AM604="","",IF(AQ604&lt;&gt;"","",IF(SUMPRODUCT(--(BM27:BM1509=BF26),--(BL27:BL1509&lt;&gt;""),--ISNUMBER(SEARCH(" "&amp;BL27:BL1509&amp;" ",AP604)))&gt;0,BF26,"")))</f>
        <v/>
      </c>
      <c r="BG604" s="964" t="str" cm="1">
        <f t="array" ref="BG604">IF(AM604="","",IF(AQ604&lt;&gt;"","",IF(SUMPRODUCT(--(BM27:BM1509=BG26),--(BL27:BL1509&lt;&gt;""),--ISNUMBER(SEARCH(" "&amp;BL27:BL1509&amp;" ",AP604)))&gt;0,BG26,"")))</f>
        <v/>
      </c>
      <c r="BH604" s="964" t="str" cm="1">
        <f t="array" ref="BH604">IF(AM604="","",IF(AQ604&lt;&gt;"","",IF(SUMPRODUCT(--(BM27:BM1509=BH26),--(BL27:BL1509&lt;&gt;""),--ISNUMBER(SEARCH(" "&amp;BL27:BL1509&amp;" ",AP604)))&gt;0,BH26,"")))</f>
        <v/>
      </c>
      <c r="BI604" s="964" t="str" cm="1">
        <f t="array" ref="BI604">IF(AM604="","",IF(AQ604&lt;&gt;"","",IF(SUMPRODUCT(--(BM27:BM1509=BI26),--(BL27:BL1509&lt;&gt;""),--ISNUMBER(SEARCH(" "&amp;BL27:BL1509&amp;" ",AP604)))&gt;0,BI26,"")))</f>
        <v/>
      </c>
      <c r="BJ604" s="964" t="str" cm="1">
        <f t="array" ref="BJ604">IF(AM604="","",IF(AS604&lt;&gt;"",BJ26,IF(AR604&lt;&gt;"","",IF(AQ604&lt;&gt;"","",IF(SUMPRODUCT(--(BM27:BM1509=BJ26),--(BL27:BL1509&lt;&gt;""),--ISNUMBER(SEARCH(" "&amp;BL27:BL1509&amp;" ",AP604)))&gt;0,BJ26,"")))))</f>
        <v/>
      </c>
      <c r="BL604" s="964" t="s">
        <v>2307</v>
      </c>
      <c r="BM604" s="964" t="s">
        <v>1597</v>
      </c>
      <c r="CM604" s="49">
        <v>1</v>
      </c>
    </row>
    <row r="605" spans="4:91" ht="30" customHeight="1">
      <c r="D605" s="674"/>
      <c r="E605" s="680"/>
      <c r="F605" s="681"/>
      <c r="G605" s="680"/>
      <c r="H605" s="682"/>
      <c r="I605" s="891"/>
      <c r="J605" s="892"/>
      <c r="K605" s="745"/>
      <c r="L605" s="893"/>
      <c r="M605" s="894"/>
      <c r="N605" s="895"/>
      <c r="O605" s="896"/>
      <c r="P605" s="137"/>
      <c r="Q605" s="897"/>
      <c r="R605" s="751"/>
      <c r="S605" s="898"/>
      <c r="T605" s="753"/>
      <c r="U605" s="899"/>
      <c r="V605" s="900"/>
      <c r="W605" s="756"/>
      <c r="X605" s="764"/>
      <c r="AB605" s="65"/>
      <c r="AC605" s="984" t="str">
        <f t="shared" si="122"/>
        <v/>
      </c>
      <c r="AD605" s="982"/>
      <c r="AF605" s="963" t="str">
        <f>IF(AG605="","",COUNTIF(AG27:AG605,"&lt;&gt;"))</f>
        <v/>
      </c>
      <c r="AG605" s="958" t="str" cm="1">
        <f t="array" ref="AG605">IF(AK605="","",IF(LEN(AK605)&lt;=MAX(10,AF22),AK605,IFERROR(LEFT(AK605,LOOKUP(2,1/(MID(AK605,ROW(10:509),1)=" ")/(ROW(10:509)&lt;=MAX(10,AF22)),ROW(10:509))-1),LEFT(AK605,MAX(10,AF22)))))</f>
        <v/>
      </c>
      <c r="AH605" s="963" t="str">
        <f t="shared" si="123"/>
        <v/>
      </c>
      <c r="AI605" s="963" t="str">
        <f t="shared" si="124"/>
        <v/>
      </c>
      <c r="AJ605" s="964" t="str">
        <f>IF(AL604&lt;&gt;"",AJ604,IF(AJ604&lt;MAX(Z27:Z326),AJ604+1,""))</f>
        <v/>
      </c>
      <c r="AK605" s="965" t="str">
        <f>IF(AJ605="","",IF(AL604&lt;&gt;"",AL604,INDEX(AD27:AD326,MATCH(AJ605,Z27:Z326,0))))</f>
        <v/>
      </c>
      <c r="AL605" s="965" t="str">
        <f t="shared" si="125"/>
        <v/>
      </c>
      <c r="AM605" s="966" t="str">
        <f t="shared" si="126"/>
        <v/>
      </c>
      <c r="AN605" s="967" t="str">
        <f t="shared" si="127"/>
        <v/>
      </c>
      <c r="AO605" s="967" t="str">
        <f t="shared" si="128"/>
        <v/>
      </c>
      <c r="AP605" s="966" t="str">
        <f t="shared" si="129"/>
        <v/>
      </c>
      <c r="AQ605" s="967" t="str">
        <f>IF(AM605="","",IF(COUNTIF(BO27:BO309,TRIM(AP605))&gt;0,"EXCLUSION EXACTE",""))</f>
        <v/>
      </c>
      <c r="AR605" s="967" t="str" cm="1">
        <f t="array" ref="AR605">IF(AM605="","",IF(SUMPRODUCT(--(BO27:BO309&lt;&gt;""),--ISNUMBER(SEARCH(" "&amp;BO27:BO309&amp;" ",AP605)))&gt;0,"BLOQUE MOLLUSQUES",""))</f>
        <v/>
      </c>
      <c r="AS605" s="967" t="str" cm="1">
        <f t="array" ref="AS605">IF(AM605="","",IF(SUMPRODUCT(--(BS27:BS309&lt;&gt;""),--ISNUMBER(SEARCH(" "&amp;BS27:BS309&amp;" ",AP605)))&gt;0,"FORCE MOLLUSQUES",""))</f>
        <v/>
      </c>
      <c r="AT605" s="966" t="str">
        <f t="shared" si="130"/>
        <v/>
      </c>
      <c r="AU605" s="966" t="str">
        <f t="shared" si="132"/>
        <v/>
      </c>
      <c r="AV605" s="967" t="str">
        <f t="shared" si="131"/>
        <v/>
      </c>
      <c r="AW605" s="967" t="str" cm="1">
        <f t="array" ref="AW605">IF(AM605="","",IF(AQ605&lt;&gt;"","",IF(SUMPRODUCT(--(BM27:BM1509=AW26),--(BL27:BL1509&lt;&gt;""),--ISNUMBER(SEARCH(" "&amp;BL27:BL1509&amp;" ",AP605)))&gt;0,AW26,"")))</f>
        <v/>
      </c>
      <c r="AX605" s="967" t="str" cm="1">
        <f t="array" ref="AX605">IF(AM605="","",IF(AQ605&lt;&gt;"","",IF(SUMPRODUCT(--(BM27:BM1509=AX26),--(BL27:BL1509&lt;&gt;""),--ISNUMBER(SEARCH(" "&amp;BL27:BL1509&amp;" ",AP605)))&gt;0,AX26,"")))</f>
        <v/>
      </c>
      <c r="AY605" s="967" t="str" cm="1">
        <f t="array" ref="AY605">IF(AM605="","",IF(AQ605&lt;&gt;"","",IF(SUMPRODUCT(--(BM27:BM1509=AY26),--(BL27:BL1509&lt;&gt;""),--ISNUMBER(SEARCH(" "&amp;BL27:BL1509&amp;" ",AP605)))&gt;0,AY26,"")))</f>
        <v/>
      </c>
      <c r="AZ605" s="967" t="str" cm="1">
        <f t="array" ref="AZ605">IF(AM605="","",IF(AQ605&lt;&gt;"","",IF(SUMPRODUCT(--(BM27:BM1509=AZ26),--(BL27:BL1509&lt;&gt;""),--ISNUMBER(SEARCH(" "&amp;BL27:BL1509&amp;" ",AP605)))&gt;0,AZ26,"")))</f>
        <v/>
      </c>
      <c r="BA605" s="967" t="str" cm="1">
        <f t="array" ref="BA605">IF(AM605="","",IF(AQ605&lt;&gt;"","",IF(SUMPRODUCT(--(BM27:BM1509=BA26),--(BL27:BL1509&lt;&gt;""),--ISNUMBER(SEARCH(" "&amp;BL27:BL1509&amp;" ",AP605)))&gt;0,BA26,"")))</f>
        <v/>
      </c>
      <c r="BB605" s="967" t="str" cm="1">
        <f t="array" ref="BB605">IF(AM605="","",IF(AQ605&lt;&gt;"","",IF(SUMPRODUCT(--(BM27:BM1509=BB26),--(BL27:BL1509&lt;&gt;""),--ISNUMBER(SEARCH(" "&amp;BL27:BL1509&amp;" ",AP605)))&gt;0,BB26,"")))</f>
        <v/>
      </c>
      <c r="BC605" s="967" t="str" cm="1">
        <f t="array" ref="BC605">IF(AM605="","",IF(AQ605&lt;&gt;"","",IF(SUMPRODUCT(--(BM27:BM1509=BC26),--(BL27:BL1509&lt;&gt;""),--ISNUMBER(SEARCH(" "&amp;BL27:BL1509&amp;" ",AP605)))&gt;0,BC26,"")))</f>
        <v/>
      </c>
      <c r="BD605" s="967" t="str" cm="1">
        <f t="array" ref="BD605">IF(AM605="","",IF(AQ605&lt;&gt;"","",IF(SUMPRODUCT(--(BM27:BM1509=BD26),--(BL27:BL1509&lt;&gt;""),--ISNUMBER(SEARCH(" "&amp;BL27:BL1509&amp;" ",AP605)))&gt;0,BD26,"")))</f>
        <v/>
      </c>
      <c r="BE605" s="967" t="str" cm="1">
        <f t="array" ref="BE605">IF(AM605="","",IF(AQ605&lt;&gt;"","",IF(SUMPRODUCT(--(BM27:BM1509=BE26),--(BL27:BL1509&lt;&gt;""),--ISNUMBER(SEARCH(" "&amp;BL27:BL1509&amp;" ",AP605)))&gt;0,BE26,"")))</f>
        <v/>
      </c>
      <c r="BF605" s="967" t="str" cm="1">
        <f t="array" ref="BF605">IF(AM605="","",IF(AQ605&lt;&gt;"","",IF(SUMPRODUCT(--(BM27:BM1509=BF26),--(BL27:BL1509&lt;&gt;""),--ISNUMBER(SEARCH(" "&amp;BL27:BL1509&amp;" ",AP605)))&gt;0,BF26,"")))</f>
        <v/>
      </c>
      <c r="BG605" s="967" t="str" cm="1">
        <f t="array" ref="BG605">IF(AM605="","",IF(AQ605&lt;&gt;"","",IF(SUMPRODUCT(--(BM27:BM1509=BG26),--(BL27:BL1509&lt;&gt;""),--ISNUMBER(SEARCH(" "&amp;BL27:BL1509&amp;" ",AP605)))&gt;0,BG26,"")))</f>
        <v/>
      </c>
      <c r="BH605" s="967" t="str" cm="1">
        <f t="array" ref="BH605">IF(AM605="","",IF(AQ605&lt;&gt;"","",IF(SUMPRODUCT(--(BM27:BM1509=BH26),--(BL27:BL1509&lt;&gt;""),--ISNUMBER(SEARCH(" "&amp;BL27:BL1509&amp;" ",AP605)))&gt;0,BH26,"")))</f>
        <v/>
      </c>
      <c r="BI605" s="967" t="str" cm="1">
        <f t="array" ref="BI605">IF(AM605="","",IF(AQ605&lt;&gt;"","",IF(SUMPRODUCT(--(BM27:BM1509=BI26),--(BL27:BL1509&lt;&gt;""),--ISNUMBER(SEARCH(" "&amp;BL27:BL1509&amp;" ",AP605)))&gt;0,BI26,"")))</f>
        <v/>
      </c>
      <c r="BJ605" s="967" t="str" cm="1">
        <f t="array" ref="BJ605">IF(AM605="","",IF(AS605&lt;&gt;"",BJ26,IF(AR605&lt;&gt;"","",IF(AQ605&lt;&gt;"","",IF(SUMPRODUCT(--(BM27:BM1509=BJ26),--(BL27:BL1509&lt;&gt;""),--ISNUMBER(SEARCH(" "&amp;BL27:BL1509&amp;" ",AP605)))&gt;0,BJ26,"")))))</f>
        <v/>
      </c>
      <c r="BL605" s="968" t="s">
        <v>2308</v>
      </c>
      <c r="BM605" s="968" t="s">
        <v>1597</v>
      </c>
      <c r="CM605" s="49">
        <v>1</v>
      </c>
    </row>
    <row r="606" spans="4:91" ht="30" customHeight="1">
      <c r="D606" s="674"/>
      <c r="E606" s="680"/>
      <c r="F606" s="681"/>
      <c r="G606" s="680"/>
      <c r="H606" s="682"/>
      <c r="I606" s="891"/>
      <c r="J606" s="892"/>
      <c r="K606" s="745"/>
      <c r="L606" s="893"/>
      <c r="M606" s="894"/>
      <c r="N606" s="895"/>
      <c r="O606" s="896"/>
      <c r="P606" s="137"/>
      <c r="Q606" s="897"/>
      <c r="R606" s="751"/>
      <c r="S606" s="898"/>
      <c r="T606" s="753"/>
      <c r="U606" s="899"/>
      <c r="V606" s="900"/>
      <c r="W606" s="756"/>
      <c r="X606" s="764"/>
      <c r="AB606" s="65"/>
      <c r="AC606" s="984" t="str">
        <f t="shared" si="122"/>
        <v/>
      </c>
      <c r="AD606" s="982"/>
      <c r="AF606" s="964" t="str">
        <f>IF(AG606="","",COUNTIF(AG27:AG606,"&lt;&gt;"))</f>
        <v/>
      </c>
      <c r="AG606" s="965" t="str" cm="1">
        <f t="array" ref="AG606">IF(AK606="","",IF(LEN(AK606)&lt;=MAX(10,AF22),AK606,IFERROR(LEFT(AK606,LOOKUP(2,1/(MID(AK606,ROW(10:509),1)=" ")/(ROW(10:509)&lt;=MAX(10,AF22)),ROW(10:509))-1),LEFT(AK606,MAX(10,AF22)))))</f>
        <v/>
      </c>
      <c r="AH606" s="964" t="str">
        <f t="shared" si="123"/>
        <v/>
      </c>
      <c r="AI606" s="964" t="str">
        <f t="shared" si="124"/>
        <v/>
      </c>
      <c r="AJ606" s="964" t="str">
        <f>IF(AL605&lt;&gt;"",AJ605,IF(AJ605&lt;MAX(Z27:Z326),AJ605+1,""))</f>
        <v/>
      </c>
      <c r="AK606" s="965" t="str">
        <f>IF(AJ606="","",IF(AL605&lt;&gt;"",AL605,INDEX(AD27:AD326,MATCH(AJ606,Z27:Z326,0))))</f>
        <v/>
      </c>
      <c r="AL606" s="965" t="str">
        <f t="shared" si="125"/>
        <v/>
      </c>
      <c r="AM606" s="965" t="str">
        <f t="shared" si="126"/>
        <v/>
      </c>
      <c r="AN606" s="964" t="str">
        <f t="shared" si="127"/>
        <v/>
      </c>
      <c r="AO606" s="964" t="str">
        <f t="shared" si="128"/>
        <v/>
      </c>
      <c r="AP606" s="965" t="str">
        <f t="shared" si="129"/>
        <v/>
      </c>
      <c r="AQ606" s="964" t="str">
        <f>IF(AM606="","",IF(COUNTIF(BO27:BO309,TRIM(AP606))&gt;0,"EXCLUSION EXACTE",""))</f>
        <v/>
      </c>
      <c r="AR606" s="964" t="str" cm="1">
        <f t="array" ref="AR606">IF(AM606="","",IF(SUMPRODUCT(--(BO27:BO309&lt;&gt;""),--ISNUMBER(SEARCH(" "&amp;BO27:BO309&amp;" ",AP606)))&gt;0,"BLOQUE MOLLUSQUES",""))</f>
        <v/>
      </c>
      <c r="AS606" s="964" t="str" cm="1">
        <f t="array" ref="AS606">IF(AM606="","",IF(SUMPRODUCT(--(BS27:BS309&lt;&gt;""),--ISNUMBER(SEARCH(" "&amp;BS27:BS309&amp;" ",AP606)))&gt;0,"FORCE MOLLUSQUES",""))</f>
        <v/>
      </c>
      <c r="AT606" s="965" t="str">
        <f t="shared" si="130"/>
        <v/>
      </c>
      <c r="AU606" s="965" t="str">
        <f t="shared" si="132"/>
        <v/>
      </c>
      <c r="AV606" s="964" t="str">
        <f t="shared" si="131"/>
        <v/>
      </c>
      <c r="AW606" s="964" t="str" cm="1">
        <f t="array" ref="AW606">IF(AM606="","",IF(AQ606&lt;&gt;"","",IF(SUMPRODUCT(--(BM27:BM1509=AW26),--(BL27:BL1509&lt;&gt;""),--ISNUMBER(SEARCH(" "&amp;BL27:BL1509&amp;" ",AP606)))&gt;0,AW26,"")))</f>
        <v/>
      </c>
      <c r="AX606" s="964" t="str" cm="1">
        <f t="array" ref="AX606">IF(AM606="","",IF(AQ606&lt;&gt;"","",IF(SUMPRODUCT(--(BM27:BM1509=AX26),--(BL27:BL1509&lt;&gt;""),--ISNUMBER(SEARCH(" "&amp;BL27:BL1509&amp;" ",AP606)))&gt;0,AX26,"")))</f>
        <v/>
      </c>
      <c r="AY606" s="964" t="str" cm="1">
        <f t="array" ref="AY606">IF(AM606="","",IF(AQ606&lt;&gt;"","",IF(SUMPRODUCT(--(BM27:BM1509=AY26),--(BL27:BL1509&lt;&gt;""),--ISNUMBER(SEARCH(" "&amp;BL27:BL1509&amp;" ",AP606)))&gt;0,AY26,"")))</f>
        <v/>
      </c>
      <c r="AZ606" s="964" t="str" cm="1">
        <f t="array" ref="AZ606">IF(AM606="","",IF(AQ606&lt;&gt;"","",IF(SUMPRODUCT(--(BM27:BM1509=AZ26),--(BL27:BL1509&lt;&gt;""),--ISNUMBER(SEARCH(" "&amp;BL27:BL1509&amp;" ",AP606)))&gt;0,AZ26,"")))</f>
        <v/>
      </c>
      <c r="BA606" s="964" t="str" cm="1">
        <f t="array" ref="BA606">IF(AM606="","",IF(AQ606&lt;&gt;"","",IF(SUMPRODUCT(--(BM27:BM1509=BA26),--(BL27:BL1509&lt;&gt;""),--ISNUMBER(SEARCH(" "&amp;BL27:BL1509&amp;" ",AP606)))&gt;0,BA26,"")))</f>
        <v/>
      </c>
      <c r="BB606" s="964" t="str" cm="1">
        <f t="array" ref="BB606">IF(AM606="","",IF(AQ606&lt;&gt;"","",IF(SUMPRODUCT(--(BM27:BM1509=BB26),--(BL27:BL1509&lt;&gt;""),--ISNUMBER(SEARCH(" "&amp;BL27:BL1509&amp;" ",AP606)))&gt;0,BB26,"")))</f>
        <v/>
      </c>
      <c r="BC606" s="964" t="str" cm="1">
        <f t="array" ref="BC606">IF(AM606="","",IF(AQ606&lt;&gt;"","",IF(SUMPRODUCT(--(BM27:BM1509=BC26),--(BL27:BL1509&lt;&gt;""),--ISNUMBER(SEARCH(" "&amp;BL27:BL1509&amp;" ",AP606)))&gt;0,BC26,"")))</f>
        <v/>
      </c>
      <c r="BD606" s="964" t="str" cm="1">
        <f t="array" ref="BD606">IF(AM606="","",IF(AQ606&lt;&gt;"","",IF(SUMPRODUCT(--(BM27:BM1509=BD26),--(BL27:BL1509&lt;&gt;""),--ISNUMBER(SEARCH(" "&amp;BL27:BL1509&amp;" ",AP606)))&gt;0,BD26,"")))</f>
        <v/>
      </c>
      <c r="BE606" s="964" t="str" cm="1">
        <f t="array" ref="BE606">IF(AM606="","",IF(AQ606&lt;&gt;"","",IF(SUMPRODUCT(--(BM27:BM1509=BE26),--(BL27:BL1509&lt;&gt;""),--ISNUMBER(SEARCH(" "&amp;BL27:BL1509&amp;" ",AP606)))&gt;0,BE26,"")))</f>
        <v/>
      </c>
      <c r="BF606" s="964" t="str" cm="1">
        <f t="array" ref="BF606">IF(AM606="","",IF(AQ606&lt;&gt;"","",IF(SUMPRODUCT(--(BM27:BM1509=BF26),--(BL27:BL1509&lt;&gt;""),--ISNUMBER(SEARCH(" "&amp;BL27:BL1509&amp;" ",AP606)))&gt;0,BF26,"")))</f>
        <v/>
      </c>
      <c r="BG606" s="964" t="str" cm="1">
        <f t="array" ref="BG606">IF(AM606="","",IF(AQ606&lt;&gt;"","",IF(SUMPRODUCT(--(BM27:BM1509=BG26),--(BL27:BL1509&lt;&gt;""),--ISNUMBER(SEARCH(" "&amp;BL27:BL1509&amp;" ",AP606)))&gt;0,BG26,"")))</f>
        <v/>
      </c>
      <c r="BH606" s="964" t="str" cm="1">
        <f t="array" ref="BH606">IF(AM606="","",IF(AQ606&lt;&gt;"","",IF(SUMPRODUCT(--(BM27:BM1509=BH26),--(BL27:BL1509&lt;&gt;""),--ISNUMBER(SEARCH(" "&amp;BL27:BL1509&amp;" ",AP606)))&gt;0,BH26,"")))</f>
        <v/>
      </c>
      <c r="BI606" s="964" t="str" cm="1">
        <f t="array" ref="BI606">IF(AM606="","",IF(AQ606&lt;&gt;"","",IF(SUMPRODUCT(--(BM27:BM1509=BI26),--(BL27:BL1509&lt;&gt;""),--ISNUMBER(SEARCH(" "&amp;BL27:BL1509&amp;" ",AP606)))&gt;0,BI26,"")))</f>
        <v/>
      </c>
      <c r="BJ606" s="964" t="str" cm="1">
        <f t="array" ref="BJ606">IF(AM606="","",IF(AS606&lt;&gt;"",BJ26,IF(AR606&lt;&gt;"","",IF(AQ606&lt;&gt;"","",IF(SUMPRODUCT(--(BM27:BM1509=BJ26),--(BL27:BL1509&lt;&gt;""),--ISNUMBER(SEARCH(" "&amp;BL27:BL1509&amp;" ",AP606)))&gt;0,BJ26,"")))))</f>
        <v/>
      </c>
      <c r="BL606" s="964" t="s">
        <v>2471</v>
      </c>
      <c r="BM606" s="964" t="s">
        <v>1597</v>
      </c>
      <c r="CM606" s="49">
        <v>1</v>
      </c>
    </row>
    <row r="607" spans="4:91" ht="30" customHeight="1">
      <c r="D607" s="674"/>
      <c r="E607" s="680"/>
      <c r="F607" s="681"/>
      <c r="G607" s="680"/>
      <c r="H607" s="682"/>
      <c r="I607" s="891"/>
      <c r="J607" s="892"/>
      <c r="K607" s="745"/>
      <c r="L607" s="893"/>
      <c r="M607" s="894"/>
      <c r="N607" s="895"/>
      <c r="O607" s="896"/>
      <c r="P607" s="137"/>
      <c r="Q607" s="897"/>
      <c r="R607" s="751"/>
      <c r="S607" s="898"/>
      <c r="T607" s="753"/>
      <c r="U607" s="899"/>
      <c r="V607" s="900"/>
      <c r="W607" s="756"/>
      <c r="X607" s="764"/>
      <c r="AB607" s="65"/>
      <c r="AC607" s="984" t="str">
        <f t="shared" si="122"/>
        <v/>
      </c>
      <c r="AD607" s="982"/>
      <c r="AF607" s="963" t="str">
        <f>IF(AG607="","",COUNTIF(AG27:AG607,"&lt;&gt;"))</f>
        <v/>
      </c>
      <c r="AG607" s="958" t="str" cm="1">
        <f t="array" ref="AG607">IF(AK607="","",IF(LEN(AK607)&lt;=MAX(10,AF22),AK607,IFERROR(LEFT(AK607,LOOKUP(2,1/(MID(AK607,ROW(10:509),1)=" ")/(ROW(10:509)&lt;=MAX(10,AF22)),ROW(10:509))-1),LEFT(AK607,MAX(10,AF22)))))</f>
        <v/>
      </c>
      <c r="AH607" s="963" t="str">
        <f t="shared" si="123"/>
        <v/>
      </c>
      <c r="AI607" s="963" t="str">
        <f t="shared" si="124"/>
        <v/>
      </c>
      <c r="AJ607" s="964" t="str">
        <f>IF(AL606&lt;&gt;"",AJ606,IF(AJ606&lt;MAX(Z27:Z326),AJ606+1,""))</f>
        <v/>
      </c>
      <c r="AK607" s="965" t="str">
        <f>IF(AJ607="","",IF(AL606&lt;&gt;"",AL606,INDEX(AD27:AD326,MATCH(AJ607,Z27:Z326,0))))</f>
        <v/>
      </c>
      <c r="AL607" s="965" t="str">
        <f t="shared" si="125"/>
        <v/>
      </c>
      <c r="AM607" s="966" t="str">
        <f t="shared" si="126"/>
        <v/>
      </c>
      <c r="AN607" s="967" t="str">
        <f t="shared" si="127"/>
        <v/>
      </c>
      <c r="AO607" s="967" t="str">
        <f t="shared" si="128"/>
        <v/>
      </c>
      <c r="AP607" s="966" t="str">
        <f t="shared" si="129"/>
        <v/>
      </c>
      <c r="AQ607" s="967" t="str">
        <f>IF(AM607="","",IF(COUNTIF(BO27:BO309,TRIM(AP607))&gt;0,"EXCLUSION EXACTE",""))</f>
        <v/>
      </c>
      <c r="AR607" s="967" t="str" cm="1">
        <f t="array" ref="AR607">IF(AM607="","",IF(SUMPRODUCT(--(BO27:BO309&lt;&gt;""),--ISNUMBER(SEARCH(" "&amp;BO27:BO309&amp;" ",AP607)))&gt;0,"BLOQUE MOLLUSQUES",""))</f>
        <v/>
      </c>
      <c r="AS607" s="967" t="str" cm="1">
        <f t="array" ref="AS607">IF(AM607="","",IF(SUMPRODUCT(--(BS27:BS309&lt;&gt;""),--ISNUMBER(SEARCH(" "&amp;BS27:BS309&amp;" ",AP607)))&gt;0,"FORCE MOLLUSQUES",""))</f>
        <v/>
      </c>
      <c r="AT607" s="966" t="str">
        <f t="shared" si="130"/>
        <v/>
      </c>
      <c r="AU607" s="966" t="str">
        <f t="shared" si="132"/>
        <v/>
      </c>
      <c r="AV607" s="967" t="str">
        <f t="shared" si="131"/>
        <v/>
      </c>
      <c r="AW607" s="967" t="str" cm="1">
        <f t="array" ref="AW607">IF(AM607="","",IF(AQ607&lt;&gt;"","",IF(SUMPRODUCT(--(BM27:BM1509=AW26),--(BL27:BL1509&lt;&gt;""),--ISNUMBER(SEARCH(" "&amp;BL27:BL1509&amp;" ",AP607)))&gt;0,AW26,"")))</f>
        <v/>
      </c>
      <c r="AX607" s="967" t="str" cm="1">
        <f t="array" ref="AX607">IF(AM607="","",IF(AQ607&lt;&gt;"","",IF(SUMPRODUCT(--(BM27:BM1509=AX26),--(BL27:BL1509&lt;&gt;""),--ISNUMBER(SEARCH(" "&amp;BL27:BL1509&amp;" ",AP607)))&gt;0,AX26,"")))</f>
        <v/>
      </c>
      <c r="AY607" s="967" t="str" cm="1">
        <f t="array" ref="AY607">IF(AM607="","",IF(AQ607&lt;&gt;"","",IF(SUMPRODUCT(--(BM27:BM1509=AY26),--(BL27:BL1509&lt;&gt;""),--ISNUMBER(SEARCH(" "&amp;BL27:BL1509&amp;" ",AP607)))&gt;0,AY26,"")))</f>
        <v/>
      </c>
      <c r="AZ607" s="967" t="str" cm="1">
        <f t="array" ref="AZ607">IF(AM607="","",IF(AQ607&lt;&gt;"","",IF(SUMPRODUCT(--(BM27:BM1509=AZ26),--(BL27:BL1509&lt;&gt;""),--ISNUMBER(SEARCH(" "&amp;BL27:BL1509&amp;" ",AP607)))&gt;0,AZ26,"")))</f>
        <v/>
      </c>
      <c r="BA607" s="967" t="str" cm="1">
        <f t="array" ref="BA607">IF(AM607="","",IF(AQ607&lt;&gt;"","",IF(SUMPRODUCT(--(BM27:BM1509=BA26),--(BL27:BL1509&lt;&gt;""),--ISNUMBER(SEARCH(" "&amp;BL27:BL1509&amp;" ",AP607)))&gt;0,BA26,"")))</f>
        <v/>
      </c>
      <c r="BB607" s="967" t="str" cm="1">
        <f t="array" ref="BB607">IF(AM607="","",IF(AQ607&lt;&gt;"","",IF(SUMPRODUCT(--(BM27:BM1509=BB26),--(BL27:BL1509&lt;&gt;""),--ISNUMBER(SEARCH(" "&amp;BL27:BL1509&amp;" ",AP607)))&gt;0,BB26,"")))</f>
        <v/>
      </c>
      <c r="BC607" s="967" t="str" cm="1">
        <f t="array" ref="BC607">IF(AM607="","",IF(AQ607&lt;&gt;"","",IF(SUMPRODUCT(--(BM27:BM1509=BC26),--(BL27:BL1509&lt;&gt;""),--ISNUMBER(SEARCH(" "&amp;BL27:BL1509&amp;" ",AP607)))&gt;0,BC26,"")))</f>
        <v/>
      </c>
      <c r="BD607" s="967" t="str" cm="1">
        <f t="array" ref="BD607">IF(AM607="","",IF(AQ607&lt;&gt;"","",IF(SUMPRODUCT(--(BM27:BM1509=BD26),--(BL27:BL1509&lt;&gt;""),--ISNUMBER(SEARCH(" "&amp;BL27:BL1509&amp;" ",AP607)))&gt;0,BD26,"")))</f>
        <v/>
      </c>
      <c r="BE607" s="967" t="str" cm="1">
        <f t="array" ref="BE607">IF(AM607="","",IF(AQ607&lt;&gt;"","",IF(SUMPRODUCT(--(BM27:BM1509=BE26),--(BL27:BL1509&lt;&gt;""),--ISNUMBER(SEARCH(" "&amp;BL27:BL1509&amp;" ",AP607)))&gt;0,BE26,"")))</f>
        <v/>
      </c>
      <c r="BF607" s="967" t="str" cm="1">
        <f t="array" ref="BF607">IF(AM607="","",IF(AQ607&lt;&gt;"","",IF(SUMPRODUCT(--(BM27:BM1509=BF26),--(BL27:BL1509&lt;&gt;""),--ISNUMBER(SEARCH(" "&amp;BL27:BL1509&amp;" ",AP607)))&gt;0,BF26,"")))</f>
        <v/>
      </c>
      <c r="BG607" s="967" t="str" cm="1">
        <f t="array" ref="BG607">IF(AM607="","",IF(AQ607&lt;&gt;"","",IF(SUMPRODUCT(--(BM27:BM1509=BG26),--(BL27:BL1509&lt;&gt;""),--ISNUMBER(SEARCH(" "&amp;BL27:BL1509&amp;" ",AP607)))&gt;0,BG26,"")))</f>
        <v/>
      </c>
      <c r="BH607" s="967" t="str" cm="1">
        <f t="array" ref="BH607">IF(AM607="","",IF(AQ607&lt;&gt;"","",IF(SUMPRODUCT(--(BM27:BM1509=BH26),--(BL27:BL1509&lt;&gt;""),--ISNUMBER(SEARCH(" "&amp;BL27:BL1509&amp;" ",AP607)))&gt;0,BH26,"")))</f>
        <v/>
      </c>
      <c r="BI607" s="967" t="str" cm="1">
        <f t="array" ref="BI607">IF(AM607="","",IF(AQ607&lt;&gt;"","",IF(SUMPRODUCT(--(BM27:BM1509=BI26),--(BL27:BL1509&lt;&gt;""),--ISNUMBER(SEARCH(" "&amp;BL27:BL1509&amp;" ",AP607)))&gt;0,BI26,"")))</f>
        <v/>
      </c>
      <c r="BJ607" s="967" t="str" cm="1">
        <f t="array" ref="BJ607">IF(AM607="","",IF(AS607&lt;&gt;"",BJ26,IF(AR607&lt;&gt;"","",IF(AQ607&lt;&gt;"","",IF(SUMPRODUCT(--(BM27:BM1509=BJ26),--(BL27:BL1509&lt;&gt;""),--ISNUMBER(SEARCH(" "&amp;BL27:BL1509&amp;" ",AP607)))&gt;0,BJ26,"")))))</f>
        <v/>
      </c>
      <c r="BL607" s="968" t="s">
        <v>2311</v>
      </c>
      <c r="BM607" s="968" t="s">
        <v>1597</v>
      </c>
      <c r="CM607" s="49">
        <v>1</v>
      </c>
    </row>
    <row r="608" spans="4:91" ht="30" customHeight="1">
      <c r="D608" s="674"/>
      <c r="E608" s="680"/>
      <c r="F608" s="681"/>
      <c r="G608" s="680"/>
      <c r="H608" s="682"/>
      <c r="I608" s="891"/>
      <c r="J608" s="892"/>
      <c r="K608" s="745"/>
      <c r="L608" s="893"/>
      <c r="M608" s="894"/>
      <c r="N608" s="895"/>
      <c r="O608" s="896"/>
      <c r="P608" s="137"/>
      <c r="Q608" s="897"/>
      <c r="R608" s="751"/>
      <c r="S608" s="898"/>
      <c r="T608" s="753"/>
      <c r="U608" s="899"/>
      <c r="V608" s="900"/>
      <c r="W608" s="756"/>
      <c r="X608" s="764"/>
      <c r="AB608" s="65"/>
      <c r="AC608" s="984" t="str">
        <f t="shared" si="122"/>
        <v/>
      </c>
      <c r="AD608" s="982"/>
      <c r="AF608" s="964" t="str">
        <f>IF(AG608="","",COUNTIF(AG27:AG608,"&lt;&gt;"))</f>
        <v/>
      </c>
      <c r="AG608" s="965" t="str" cm="1">
        <f t="array" ref="AG608">IF(AK608="","",IF(LEN(AK608)&lt;=MAX(10,AF22),AK608,IFERROR(LEFT(AK608,LOOKUP(2,1/(MID(AK608,ROW(10:509),1)=" ")/(ROW(10:509)&lt;=MAX(10,AF22)),ROW(10:509))-1),LEFT(AK608,MAX(10,AF22)))))</f>
        <v/>
      </c>
      <c r="AH608" s="964" t="str">
        <f t="shared" si="123"/>
        <v/>
      </c>
      <c r="AI608" s="964" t="str">
        <f t="shared" si="124"/>
        <v/>
      </c>
      <c r="AJ608" s="964" t="str">
        <f>IF(AL607&lt;&gt;"",AJ607,IF(AJ607&lt;MAX(Z27:Z326),AJ607+1,""))</f>
        <v/>
      </c>
      <c r="AK608" s="965" t="str">
        <f>IF(AJ608="","",IF(AL607&lt;&gt;"",AL607,INDEX(AD27:AD326,MATCH(AJ608,Z27:Z326,0))))</f>
        <v/>
      </c>
      <c r="AL608" s="965" t="str">
        <f t="shared" si="125"/>
        <v/>
      </c>
      <c r="AM608" s="965" t="str">
        <f t="shared" si="126"/>
        <v/>
      </c>
      <c r="AN608" s="964" t="str">
        <f t="shared" si="127"/>
        <v/>
      </c>
      <c r="AO608" s="964" t="str">
        <f t="shared" si="128"/>
        <v/>
      </c>
      <c r="AP608" s="965" t="str">
        <f t="shared" si="129"/>
        <v/>
      </c>
      <c r="AQ608" s="964" t="str">
        <f>IF(AM608="","",IF(COUNTIF(BO27:BO309,TRIM(AP608))&gt;0,"EXCLUSION EXACTE",""))</f>
        <v/>
      </c>
      <c r="AR608" s="964" t="str" cm="1">
        <f t="array" ref="AR608">IF(AM608="","",IF(SUMPRODUCT(--(BO27:BO309&lt;&gt;""),--ISNUMBER(SEARCH(" "&amp;BO27:BO309&amp;" ",AP608)))&gt;0,"BLOQUE MOLLUSQUES",""))</f>
        <v/>
      </c>
      <c r="AS608" s="964" t="str" cm="1">
        <f t="array" ref="AS608">IF(AM608="","",IF(SUMPRODUCT(--(BS27:BS309&lt;&gt;""),--ISNUMBER(SEARCH(" "&amp;BS27:BS309&amp;" ",AP608)))&gt;0,"FORCE MOLLUSQUES",""))</f>
        <v/>
      </c>
      <c r="AT608" s="965" t="str">
        <f t="shared" si="130"/>
        <v/>
      </c>
      <c r="AU608" s="965" t="str">
        <f t="shared" si="132"/>
        <v/>
      </c>
      <c r="AV608" s="964" t="str">
        <f t="shared" si="131"/>
        <v/>
      </c>
      <c r="AW608" s="964" t="str" cm="1">
        <f t="array" ref="AW608">IF(AM608="","",IF(AQ608&lt;&gt;"","",IF(SUMPRODUCT(--(BM27:BM1509=AW26),--(BL27:BL1509&lt;&gt;""),--ISNUMBER(SEARCH(" "&amp;BL27:BL1509&amp;" ",AP608)))&gt;0,AW26,"")))</f>
        <v/>
      </c>
      <c r="AX608" s="964" t="str" cm="1">
        <f t="array" ref="AX608">IF(AM608="","",IF(AQ608&lt;&gt;"","",IF(SUMPRODUCT(--(BM27:BM1509=AX26),--(BL27:BL1509&lt;&gt;""),--ISNUMBER(SEARCH(" "&amp;BL27:BL1509&amp;" ",AP608)))&gt;0,AX26,"")))</f>
        <v/>
      </c>
      <c r="AY608" s="964" t="str" cm="1">
        <f t="array" ref="AY608">IF(AM608="","",IF(AQ608&lt;&gt;"","",IF(SUMPRODUCT(--(BM27:BM1509=AY26),--(BL27:BL1509&lt;&gt;""),--ISNUMBER(SEARCH(" "&amp;BL27:BL1509&amp;" ",AP608)))&gt;0,AY26,"")))</f>
        <v/>
      </c>
      <c r="AZ608" s="964" t="str" cm="1">
        <f t="array" ref="AZ608">IF(AM608="","",IF(AQ608&lt;&gt;"","",IF(SUMPRODUCT(--(BM27:BM1509=AZ26),--(BL27:BL1509&lt;&gt;""),--ISNUMBER(SEARCH(" "&amp;BL27:BL1509&amp;" ",AP608)))&gt;0,AZ26,"")))</f>
        <v/>
      </c>
      <c r="BA608" s="964" t="str" cm="1">
        <f t="array" ref="BA608">IF(AM608="","",IF(AQ608&lt;&gt;"","",IF(SUMPRODUCT(--(BM27:BM1509=BA26),--(BL27:BL1509&lt;&gt;""),--ISNUMBER(SEARCH(" "&amp;BL27:BL1509&amp;" ",AP608)))&gt;0,BA26,"")))</f>
        <v/>
      </c>
      <c r="BB608" s="964" t="str" cm="1">
        <f t="array" ref="BB608">IF(AM608="","",IF(AQ608&lt;&gt;"","",IF(SUMPRODUCT(--(BM27:BM1509=BB26),--(BL27:BL1509&lt;&gt;""),--ISNUMBER(SEARCH(" "&amp;BL27:BL1509&amp;" ",AP608)))&gt;0,BB26,"")))</f>
        <v/>
      </c>
      <c r="BC608" s="964" t="str" cm="1">
        <f t="array" ref="BC608">IF(AM608="","",IF(AQ608&lt;&gt;"","",IF(SUMPRODUCT(--(BM27:BM1509=BC26),--(BL27:BL1509&lt;&gt;""),--ISNUMBER(SEARCH(" "&amp;BL27:BL1509&amp;" ",AP608)))&gt;0,BC26,"")))</f>
        <v/>
      </c>
      <c r="BD608" s="964" t="str" cm="1">
        <f t="array" ref="BD608">IF(AM608="","",IF(AQ608&lt;&gt;"","",IF(SUMPRODUCT(--(BM27:BM1509=BD26),--(BL27:BL1509&lt;&gt;""),--ISNUMBER(SEARCH(" "&amp;BL27:BL1509&amp;" ",AP608)))&gt;0,BD26,"")))</f>
        <v/>
      </c>
      <c r="BE608" s="964" t="str" cm="1">
        <f t="array" ref="BE608">IF(AM608="","",IF(AQ608&lt;&gt;"","",IF(SUMPRODUCT(--(BM27:BM1509=BE26),--(BL27:BL1509&lt;&gt;""),--ISNUMBER(SEARCH(" "&amp;BL27:BL1509&amp;" ",AP608)))&gt;0,BE26,"")))</f>
        <v/>
      </c>
      <c r="BF608" s="964" t="str" cm="1">
        <f t="array" ref="BF608">IF(AM608="","",IF(AQ608&lt;&gt;"","",IF(SUMPRODUCT(--(BM27:BM1509=BF26),--(BL27:BL1509&lt;&gt;""),--ISNUMBER(SEARCH(" "&amp;BL27:BL1509&amp;" ",AP608)))&gt;0,BF26,"")))</f>
        <v/>
      </c>
      <c r="BG608" s="964" t="str" cm="1">
        <f t="array" ref="BG608">IF(AM608="","",IF(AQ608&lt;&gt;"","",IF(SUMPRODUCT(--(BM27:BM1509=BG26),--(BL27:BL1509&lt;&gt;""),--ISNUMBER(SEARCH(" "&amp;BL27:BL1509&amp;" ",AP608)))&gt;0,BG26,"")))</f>
        <v/>
      </c>
      <c r="BH608" s="964" t="str" cm="1">
        <f t="array" ref="BH608">IF(AM608="","",IF(AQ608&lt;&gt;"","",IF(SUMPRODUCT(--(BM27:BM1509=BH26),--(BL27:BL1509&lt;&gt;""),--ISNUMBER(SEARCH(" "&amp;BL27:BL1509&amp;" ",AP608)))&gt;0,BH26,"")))</f>
        <v/>
      </c>
      <c r="BI608" s="964" t="str" cm="1">
        <f t="array" ref="BI608">IF(AM608="","",IF(AQ608&lt;&gt;"","",IF(SUMPRODUCT(--(BM27:BM1509=BI26),--(BL27:BL1509&lt;&gt;""),--ISNUMBER(SEARCH(" "&amp;BL27:BL1509&amp;" ",AP608)))&gt;0,BI26,"")))</f>
        <v/>
      </c>
      <c r="BJ608" s="964" t="str" cm="1">
        <f t="array" ref="BJ608">IF(AM608="","",IF(AS608&lt;&gt;"",BJ26,IF(AR608&lt;&gt;"","",IF(AQ608&lt;&gt;"","",IF(SUMPRODUCT(--(BM27:BM1509=BJ26),--(BL27:BL1509&lt;&gt;""),--ISNUMBER(SEARCH(" "&amp;BL27:BL1509&amp;" ",AP608)))&gt;0,BJ26,"")))))</f>
        <v/>
      </c>
      <c r="BL608" s="964" t="s">
        <v>2312</v>
      </c>
      <c r="BM608" s="964" t="s">
        <v>1597</v>
      </c>
      <c r="CM608" s="49">
        <v>1</v>
      </c>
    </row>
    <row r="609" spans="4:91" ht="30" customHeight="1">
      <c r="D609" s="674"/>
      <c r="E609" s="680"/>
      <c r="F609" s="681"/>
      <c r="G609" s="680"/>
      <c r="H609" s="682"/>
      <c r="I609" s="891"/>
      <c r="J609" s="892"/>
      <c r="K609" s="745"/>
      <c r="L609" s="893"/>
      <c r="M609" s="894"/>
      <c r="N609" s="895"/>
      <c r="O609" s="896"/>
      <c r="P609" s="137"/>
      <c r="Q609" s="897"/>
      <c r="R609" s="751"/>
      <c r="S609" s="898"/>
      <c r="T609" s="753"/>
      <c r="U609" s="899"/>
      <c r="V609" s="900"/>
      <c r="W609" s="756"/>
      <c r="X609" s="764"/>
      <c r="AB609" s="65"/>
      <c r="AC609" s="984" t="str">
        <f t="shared" si="122"/>
        <v/>
      </c>
      <c r="AD609" s="982"/>
      <c r="AF609" s="963" t="str">
        <f>IF(AG609="","",COUNTIF(AG27:AG609,"&lt;&gt;"))</f>
        <v/>
      </c>
      <c r="AG609" s="958" t="str" cm="1">
        <f t="array" ref="AG609">IF(AK609="","",IF(LEN(AK609)&lt;=MAX(10,AF22),AK609,IFERROR(LEFT(AK609,LOOKUP(2,1/(MID(AK609,ROW(10:509),1)=" ")/(ROW(10:509)&lt;=MAX(10,AF22)),ROW(10:509))-1),LEFT(AK609,MAX(10,AF22)))))</f>
        <v/>
      </c>
      <c r="AH609" s="963" t="str">
        <f t="shared" si="123"/>
        <v/>
      </c>
      <c r="AI609" s="963" t="str">
        <f t="shared" si="124"/>
        <v/>
      </c>
      <c r="AJ609" s="964" t="str">
        <f>IF(AL608&lt;&gt;"",AJ608,IF(AJ608&lt;MAX(Z27:Z326),AJ608+1,""))</f>
        <v/>
      </c>
      <c r="AK609" s="965" t="str">
        <f>IF(AJ609="","",IF(AL608&lt;&gt;"",AL608,INDEX(AD27:AD326,MATCH(AJ609,Z27:Z326,0))))</f>
        <v/>
      </c>
      <c r="AL609" s="965" t="str">
        <f t="shared" si="125"/>
        <v/>
      </c>
      <c r="AM609" s="966" t="str">
        <f t="shared" si="126"/>
        <v/>
      </c>
      <c r="AN609" s="967" t="str">
        <f t="shared" si="127"/>
        <v/>
      </c>
      <c r="AO609" s="967" t="str">
        <f t="shared" si="128"/>
        <v/>
      </c>
      <c r="AP609" s="966" t="str">
        <f t="shared" si="129"/>
        <v/>
      </c>
      <c r="AQ609" s="967" t="str">
        <f>IF(AM609="","",IF(COUNTIF(BO27:BO309,TRIM(AP609))&gt;0,"EXCLUSION EXACTE",""))</f>
        <v/>
      </c>
      <c r="AR609" s="967" t="str" cm="1">
        <f t="array" ref="AR609">IF(AM609="","",IF(SUMPRODUCT(--(BO27:BO309&lt;&gt;""),--ISNUMBER(SEARCH(" "&amp;BO27:BO309&amp;" ",AP609)))&gt;0,"BLOQUE MOLLUSQUES",""))</f>
        <v/>
      </c>
      <c r="AS609" s="967" t="str" cm="1">
        <f t="array" ref="AS609">IF(AM609="","",IF(SUMPRODUCT(--(BS27:BS309&lt;&gt;""),--ISNUMBER(SEARCH(" "&amp;BS27:BS309&amp;" ",AP609)))&gt;0,"FORCE MOLLUSQUES",""))</f>
        <v/>
      </c>
      <c r="AT609" s="966" t="str">
        <f t="shared" si="130"/>
        <v/>
      </c>
      <c r="AU609" s="966" t="str">
        <f t="shared" si="132"/>
        <v/>
      </c>
      <c r="AV609" s="967" t="str">
        <f t="shared" si="131"/>
        <v/>
      </c>
      <c r="AW609" s="967" t="str" cm="1">
        <f t="array" ref="AW609">IF(AM609="","",IF(AQ609&lt;&gt;"","",IF(SUMPRODUCT(--(BM27:BM1509=AW26),--(BL27:BL1509&lt;&gt;""),--ISNUMBER(SEARCH(" "&amp;BL27:BL1509&amp;" ",AP609)))&gt;0,AW26,"")))</f>
        <v/>
      </c>
      <c r="AX609" s="967" t="str" cm="1">
        <f t="array" ref="AX609">IF(AM609="","",IF(AQ609&lt;&gt;"","",IF(SUMPRODUCT(--(BM27:BM1509=AX26),--(BL27:BL1509&lt;&gt;""),--ISNUMBER(SEARCH(" "&amp;BL27:BL1509&amp;" ",AP609)))&gt;0,AX26,"")))</f>
        <v/>
      </c>
      <c r="AY609" s="967" t="str" cm="1">
        <f t="array" ref="AY609">IF(AM609="","",IF(AQ609&lt;&gt;"","",IF(SUMPRODUCT(--(BM27:BM1509=AY26),--(BL27:BL1509&lt;&gt;""),--ISNUMBER(SEARCH(" "&amp;BL27:BL1509&amp;" ",AP609)))&gt;0,AY26,"")))</f>
        <v/>
      </c>
      <c r="AZ609" s="967" t="str" cm="1">
        <f t="array" ref="AZ609">IF(AM609="","",IF(AQ609&lt;&gt;"","",IF(SUMPRODUCT(--(BM27:BM1509=AZ26),--(BL27:BL1509&lt;&gt;""),--ISNUMBER(SEARCH(" "&amp;BL27:BL1509&amp;" ",AP609)))&gt;0,AZ26,"")))</f>
        <v/>
      </c>
      <c r="BA609" s="967" t="str" cm="1">
        <f t="array" ref="BA609">IF(AM609="","",IF(AQ609&lt;&gt;"","",IF(SUMPRODUCT(--(BM27:BM1509=BA26),--(BL27:BL1509&lt;&gt;""),--ISNUMBER(SEARCH(" "&amp;BL27:BL1509&amp;" ",AP609)))&gt;0,BA26,"")))</f>
        <v/>
      </c>
      <c r="BB609" s="967" t="str" cm="1">
        <f t="array" ref="BB609">IF(AM609="","",IF(AQ609&lt;&gt;"","",IF(SUMPRODUCT(--(BM27:BM1509=BB26),--(BL27:BL1509&lt;&gt;""),--ISNUMBER(SEARCH(" "&amp;BL27:BL1509&amp;" ",AP609)))&gt;0,BB26,"")))</f>
        <v/>
      </c>
      <c r="BC609" s="967" t="str" cm="1">
        <f t="array" ref="BC609">IF(AM609="","",IF(AQ609&lt;&gt;"","",IF(SUMPRODUCT(--(BM27:BM1509=BC26),--(BL27:BL1509&lt;&gt;""),--ISNUMBER(SEARCH(" "&amp;BL27:BL1509&amp;" ",AP609)))&gt;0,BC26,"")))</f>
        <v/>
      </c>
      <c r="BD609" s="967" t="str" cm="1">
        <f t="array" ref="BD609">IF(AM609="","",IF(AQ609&lt;&gt;"","",IF(SUMPRODUCT(--(BM27:BM1509=BD26),--(BL27:BL1509&lt;&gt;""),--ISNUMBER(SEARCH(" "&amp;BL27:BL1509&amp;" ",AP609)))&gt;0,BD26,"")))</f>
        <v/>
      </c>
      <c r="BE609" s="967" t="str" cm="1">
        <f t="array" ref="BE609">IF(AM609="","",IF(AQ609&lt;&gt;"","",IF(SUMPRODUCT(--(BM27:BM1509=BE26),--(BL27:BL1509&lt;&gt;""),--ISNUMBER(SEARCH(" "&amp;BL27:BL1509&amp;" ",AP609)))&gt;0,BE26,"")))</f>
        <v/>
      </c>
      <c r="BF609" s="967" t="str" cm="1">
        <f t="array" ref="BF609">IF(AM609="","",IF(AQ609&lt;&gt;"","",IF(SUMPRODUCT(--(BM27:BM1509=BF26),--(BL27:BL1509&lt;&gt;""),--ISNUMBER(SEARCH(" "&amp;BL27:BL1509&amp;" ",AP609)))&gt;0,BF26,"")))</f>
        <v/>
      </c>
      <c r="BG609" s="967" t="str" cm="1">
        <f t="array" ref="BG609">IF(AM609="","",IF(AQ609&lt;&gt;"","",IF(SUMPRODUCT(--(BM27:BM1509=BG26),--(BL27:BL1509&lt;&gt;""),--ISNUMBER(SEARCH(" "&amp;BL27:BL1509&amp;" ",AP609)))&gt;0,BG26,"")))</f>
        <v/>
      </c>
      <c r="BH609" s="967" t="str" cm="1">
        <f t="array" ref="BH609">IF(AM609="","",IF(AQ609&lt;&gt;"","",IF(SUMPRODUCT(--(BM27:BM1509=BH26),--(BL27:BL1509&lt;&gt;""),--ISNUMBER(SEARCH(" "&amp;BL27:BL1509&amp;" ",AP609)))&gt;0,BH26,"")))</f>
        <v/>
      </c>
      <c r="BI609" s="967" t="str" cm="1">
        <f t="array" ref="BI609">IF(AM609="","",IF(AQ609&lt;&gt;"","",IF(SUMPRODUCT(--(BM27:BM1509=BI26),--(BL27:BL1509&lt;&gt;""),--ISNUMBER(SEARCH(" "&amp;BL27:BL1509&amp;" ",AP609)))&gt;0,BI26,"")))</f>
        <v/>
      </c>
      <c r="BJ609" s="967" t="str" cm="1">
        <f t="array" ref="BJ609">IF(AM609="","",IF(AS609&lt;&gt;"",BJ26,IF(AR609&lt;&gt;"","",IF(AQ609&lt;&gt;"","",IF(SUMPRODUCT(--(BM27:BM1509=BJ26),--(BL27:BL1509&lt;&gt;""),--ISNUMBER(SEARCH(" "&amp;BL27:BL1509&amp;" ",AP609)))&gt;0,BJ26,"")))))</f>
        <v/>
      </c>
      <c r="BL609" s="968" t="s">
        <v>581</v>
      </c>
      <c r="BM609" s="968" t="s">
        <v>1597</v>
      </c>
      <c r="CM609" s="49">
        <v>1</v>
      </c>
    </row>
    <row r="610" spans="4:91" ht="30" customHeight="1">
      <c r="D610" s="674"/>
      <c r="E610" s="680"/>
      <c r="F610" s="681"/>
      <c r="G610" s="680"/>
      <c r="H610" s="682"/>
      <c r="I610" s="891"/>
      <c r="J610" s="892"/>
      <c r="K610" s="745"/>
      <c r="L610" s="893"/>
      <c r="M610" s="894"/>
      <c r="N610" s="895"/>
      <c r="O610" s="896"/>
      <c r="P610" s="137"/>
      <c r="Q610" s="897"/>
      <c r="R610" s="751"/>
      <c r="S610" s="898"/>
      <c r="T610" s="753"/>
      <c r="U610" s="899"/>
      <c r="V610" s="900"/>
      <c r="W610" s="756"/>
      <c r="X610" s="764"/>
      <c r="AB610" s="65"/>
      <c r="AC610" s="984" t="str">
        <f t="shared" si="122"/>
        <v/>
      </c>
      <c r="AD610" s="982"/>
      <c r="AF610" s="964" t="str">
        <f>IF(AG610="","",COUNTIF(AG27:AG610,"&lt;&gt;"))</f>
        <v/>
      </c>
      <c r="AG610" s="965" t="str" cm="1">
        <f t="array" ref="AG610">IF(AK610="","",IF(LEN(AK610)&lt;=MAX(10,AF22),AK610,IFERROR(LEFT(AK610,LOOKUP(2,1/(MID(AK610,ROW(10:509),1)=" ")/(ROW(10:509)&lt;=MAX(10,AF22)),ROW(10:509))-1),LEFT(AK610,MAX(10,AF22)))))</f>
        <v/>
      </c>
      <c r="AH610" s="964" t="str">
        <f t="shared" si="123"/>
        <v/>
      </c>
      <c r="AI610" s="964" t="str">
        <f t="shared" si="124"/>
        <v/>
      </c>
      <c r="AJ610" s="964" t="str">
        <f>IF(AL609&lt;&gt;"",AJ609,IF(AJ609&lt;MAX(Z27:Z326),AJ609+1,""))</f>
        <v/>
      </c>
      <c r="AK610" s="965" t="str">
        <f>IF(AJ610="","",IF(AL609&lt;&gt;"",AL609,INDEX(AD27:AD326,MATCH(AJ610,Z27:Z326,0))))</f>
        <v/>
      </c>
      <c r="AL610" s="965" t="str">
        <f t="shared" si="125"/>
        <v/>
      </c>
      <c r="AM610" s="965" t="str">
        <f t="shared" si="126"/>
        <v/>
      </c>
      <c r="AN610" s="964" t="str">
        <f t="shared" si="127"/>
        <v/>
      </c>
      <c r="AO610" s="964" t="str">
        <f t="shared" si="128"/>
        <v/>
      </c>
      <c r="AP610" s="965" t="str">
        <f t="shared" si="129"/>
        <v/>
      </c>
      <c r="AQ610" s="964" t="str">
        <f>IF(AM610="","",IF(COUNTIF(BO27:BO309,TRIM(AP610))&gt;0,"EXCLUSION EXACTE",""))</f>
        <v/>
      </c>
      <c r="AR610" s="964" t="str" cm="1">
        <f t="array" ref="AR610">IF(AM610="","",IF(SUMPRODUCT(--(BO27:BO309&lt;&gt;""),--ISNUMBER(SEARCH(" "&amp;BO27:BO309&amp;" ",AP610)))&gt;0,"BLOQUE MOLLUSQUES",""))</f>
        <v/>
      </c>
      <c r="AS610" s="964" t="str" cm="1">
        <f t="array" ref="AS610">IF(AM610="","",IF(SUMPRODUCT(--(BS27:BS309&lt;&gt;""),--ISNUMBER(SEARCH(" "&amp;BS27:BS309&amp;" ",AP610)))&gt;0,"FORCE MOLLUSQUES",""))</f>
        <v/>
      </c>
      <c r="AT610" s="965" t="str">
        <f t="shared" si="130"/>
        <v/>
      </c>
      <c r="AU610" s="965" t="str">
        <f t="shared" si="132"/>
        <v/>
      </c>
      <c r="AV610" s="964" t="str">
        <f t="shared" si="131"/>
        <v/>
      </c>
      <c r="AW610" s="964" t="str" cm="1">
        <f t="array" ref="AW610">IF(AM610="","",IF(AQ610&lt;&gt;"","",IF(SUMPRODUCT(--(BM27:BM1509=AW26),--(BL27:BL1509&lt;&gt;""),--ISNUMBER(SEARCH(" "&amp;BL27:BL1509&amp;" ",AP610)))&gt;0,AW26,"")))</f>
        <v/>
      </c>
      <c r="AX610" s="964" t="str" cm="1">
        <f t="array" ref="AX610">IF(AM610="","",IF(AQ610&lt;&gt;"","",IF(SUMPRODUCT(--(BM27:BM1509=AX26),--(BL27:BL1509&lt;&gt;""),--ISNUMBER(SEARCH(" "&amp;BL27:BL1509&amp;" ",AP610)))&gt;0,AX26,"")))</f>
        <v/>
      </c>
      <c r="AY610" s="964" t="str" cm="1">
        <f t="array" ref="AY610">IF(AM610="","",IF(AQ610&lt;&gt;"","",IF(SUMPRODUCT(--(BM27:BM1509=AY26),--(BL27:BL1509&lt;&gt;""),--ISNUMBER(SEARCH(" "&amp;BL27:BL1509&amp;" ",AP610)))&gt;0,AY26,"")))</f>
        <v/>
      </c>
      <c r="AZ610" s="964" t="str" cm="1">
        <f t="array" ref="AZ610">IF(AM610="","",IF(AQ610&lt;&gt;"","",IF(SUMPRODUCT(--(BM27:BM1509=AZ26),--(BL27:BL1509&lt;&gt;""),--ISNUMBER(SEARCH(" "&amp;BL27:BL1509&amp;" ",AP610)))&gt;0,AZ26,"")))</f>
        <v/>
      </c>
      <c r="BA610" s="964" t="str" cm="1">
        <f t="array" ref="BA610">IF(AM610="","",IF(AQ610&lt;&gt;"","",IF(SUMPRODUCT(--(BM27:BM1509=BA26),--(BL27:BL1509&lt;&gt;""),--ISNUMBER(SEARCH(" "&amp;BL27:BL1509&amp;" ",AP610)))&gt;0,BA26,"")))</f>
        <v/>
      </c>
      <c r="BB610" s="964" t="str" cm="1">
        <f t="array" ref="BB610">IF(AM610="","",IF(AQ610&lt;&gt;"","",IF(SUMPRODUCT(--(BM27:BM1509=BB26),--(BL27:BL1509&lt;&gt;""),--ISNUMBER(SEARCH(" "&amp;BL27:BL1509&amp;" ",AP610)))&gt;0,BB26,"")))</f>
        <v/>
      </c>
      <c r="BC610" s="964" t="str" cm="1">
        <f t="array" ref="BC610">IF(AM610="","",IF(AQ610&lt;&gt;"","",IF(SUMPRODUCT(--(BM27:BM1509=BC26),--(BL27:BL1509&lt;&gt;""),--ISNUMBER(SEARCH(" "&amp;BL27:BL1509&amp;" ",AP610)))&gt;0,BC26,"")))</f>
        <v/>
      </c>
      <c r="BD610" s="964" t="str" cm="1">
        <f t="array" ref="BD610">IF(AM610="","",IF(AQ610&lt;&gt;"","",IF(SUMPRODUCT(--(BM27:BM1509=BD26),--(BL27:BL1509&lt;&gt;""),--ISNUMBER(SEARCH(" "&amp;BL27:BL1509&amp;" ",AP610)))&gt;0,BD26,"")))</f>
        <v/>
      </c>
      <c r="BE610" s="964" t="str" cm="1">
        <f t="array" ref="BE610">IF(AM610="","",IF(AQ610&lt;&gt;"","",IF(SUMPRODUCT(--(BM27:BM1509=BE26),--(BL27:BL1509&lt;&gt;""),--ISNUMBER(SEARCH(" "&amp;BL27:BL1509&amp;" ",AP610)))&gt;0,BE26,"")))</f>
        <v/>
      </c>
      <c r="BF610" s="964" t="str" cm="1">
        <f t="array" ref="BF610">IF(AM610="","",IF(AQ610&lt;&gt;"","",IF(SUMPRODUCT(--(BM27:BM1509=BF26),--(BL27:BL1509&lt;&gt;""),--ISNUMBER(SEARCH(" "&amp;BL27:BL1509&amp;" ",AP610)))&gt;0,BF26,"")))</f>
        <v/>
      </c>
      <c r="BG610" s="964" t="str" cm="1">
        <f t="array" ref="BG610">IF(AM610="","",IF(AQ610&lt;&gt;"","",IF(SUMPRODUCT(--(BM27:BM1509=BG26),--(BL27:BL1509&lt;&gt;""),--ISNUMBER(SEARCH(" "&amp;BL27:BL1509&amp;" ",AP610)))&gt;0,BG26,"")))</f>
        <v/>
      </c>
      <c r="BH610" s="964" t="str" cm="1">
        <f t="array" ref="BH610">IF(AM610="","",IF(AQ610&lt;&gt;"","",IF(SUMPRODUCT(--(BM27:BM1509=BH26),--(BL27:BL1509&lt;&gt;""),--ISNUMBER(SEARCH(" "&amp;BL27:BL1509&amp;" ",AP610)))&gt;0,BH26,"")))</f>
        <v/>
      </c>
      <c r="BI610" s="964" t="str" cm="1">
        <f t="array" ref="BI610">IF(AM610="","",IF(AQ610&lt;&gt;"","",IF(SUMPRODUCT(--(BM27:BM1509=BI26),--(BL27:BL1509&lt;&gt;""),--ISNUMBER(SEARCH(" "&amp;BL27:BL1509&amp;" ",AP610)))&gt;0,BI26,"")))</f>
        <v/>
      </c>
      <c r="BJ610" s="964" t="str" cm="1">
        <f t="array" ref="BJ610">IF(AM610="","",IF(AS610&lt;&gt;"",BJ26,IF(AR610&lt;&gt;"","",IF(AQ610&lt;&gt;"","",IF(SUMPRODUCT(--(BM27:BM1509=BJ26),--(BL27:BL1509&lt;&gt;""),--ISNUMBER(SEARCH(" "&amp;BL27:BL1509&amp;" ",AP610)))&gt;0,BJ26,"")))))</f>
        <v/>
      </c>
      <c r="BL610" s="964" t="s">
        <v>2472</v>
      </c>
      <c r="BM610" s="964" t="s">
        <v>1597</v>
      </c>
      <c r="CM610" s="49">
        <v>1</v>
      </c>
    </row>
    <row r="611" spans="4:91" ht="30" customHeight="1">
      <c r="D611" s="674"/>
      <c r="E611" s="680"/>
      <c r="F611" s="681"/>
      <c r="G611" s="680"/>
      <c r="H611" s="682"/>
      <c r="I611" s="891"/>
      <c r="J611" s="892"/>
      <c r="K611" s="745"/>
      <c r="L611" s="893"/>
      <c r="M611" s="894"/>
      <c r="N611" s="895"/>
      <c r="O611" s="896"/>
      <c r="P611" s="137"/>
      <c r="Q611" s="897"/>
      <c r="R611" s="751"/>
      <c r="S611" s="898"/>
      <c r="T611" s="753"/>
      <c r="U611" s="899"/>
      <c r="V611" s="900"/>
      <c r="W611" s="756"/>
      <c r="X611" s="764"/>
      <c r="AB611" s="65"/>
      <c r="AC611" s="984" t="str">
        <f t="shared" si="122"/>
        <v/>
      </c>
      <c r="AD611" s="982"/>
      <c r="AF611" s="963" t="str">
        <f>IF(AG611="","",COUNTIF(AG27:AG611,"&lt;&gt;"))</f>
        <v/>
      </c>
      <c r="AG611" s="958" t="str" cm="1">
        <f t="array" ref="AG611">IF(AK611="","",IF(LEN(AK611)&lt;=MAX(10,AF22),AK611,IFERROR(LEFT(AK611,LOOKUP(2,1/(MID(AK611,ROW(10:509),1)=" ")/(ROW(10:509)&lt;=MAX(10,AF22)),ROW(10:509))-1),LEFT(AK611,MAX(10,AF22)))))</f>
        <v/>
      </c>
      <c r="AH611" s="963" t="str">
        <f t="shared" si="123"/>
        <v/>
      </c>
      <c r="AI611" s="963" t="str">
        <f t="shared" si="124"/>
        <v/>
      </c>
      <c r="AJ611" s="964" t="str">
        <f>IF(AL610&lt;&gt;"",AJ610,IF(AJ610&lt;MAX(Z27:Z326),AJ610+1,""))</f>
        <v/>
      </c>
      <c r="AK611" s="965" t="str">
        <f>IF(AJ611="","",IF(AL610&lt;&gt;"",AL610,INDEX(AD27:AD326,MATCH(AJ611,Z27:Z326,0))))</f>
        <v/>
      </c>
      <c r="AL611" s="965" t="str">
        <f t="shared" si="125"/>
        <v/>
      </c>
      <c r="AM611" s="966" t="str">
        <f t="shared" si="126"/>
        <v/>
      </c>
      <c r="AN611" s="967" t="str">
        <f t="shared" si="127"/>
        <v/>
      </c>
      <c r="AO611" s="967" t="str">
        <f t="shared" si="128"/>
        <v/>
      </c>
      <c r="AP611" s="966" t="str">
        <f t="shared" si="129"/>
        <v/>
      </c>
      <c r="AQ611" s="967" t="str">
        <f>IF(AM611="","",IF(COUNTIF(BO27:BO309,TRIM(AP611))&gt;0,"EXCLUSION EXACTE",""))</f>
        <v/>
      </c>
      <c r="AR611" s="967" t="str" cm="1">
        <f t="array" ref="AR611">IF(AM611="","",IF(SUMPRODUCT(--(BO27:BO309&lt;&gt;""),--ISNUMBER(SEARCH(" "&amp;BO27:BO309&amp;" ",AP611)))&gt;0,"BLOQUE MOLLUSQUES",""))</f>
        <v/>
      </c>
      <c r="AS611" s="967" t="str" cm="1">
        <f t="array" ref="AS611">IF(AM611="","",IF(SUMPRODUCT(--(BS27:BS309&lt;&gt;""),--ISNUMBER(SEARCH(" "&amp;BS27:BS309&amp;" ",AP611)))&gt;0,"FORCE MOLLUSQUES",""))</f>
        <v/>
      </c>
      <c r="AT611" s="966" t="str">
        <f t="shared" si="130"/>
        <v/>
      </c>
      <c r="AU611" s="966" t="str">
        <f t="shared" si="132"/>
        <v/>
      </c>
      <c r="AV611" s="967" t="str">
        <f t="shared" si="131"/>
        <v/>
      </c>
      <c r="AW611" s="967" t="str" cm="1">
        <f t="array" ref="AW611">IF(AM611="","",IF(AQ611&lt;&gt;"","",IF(SUMPRODUCT(--(BM27:BM1509=AW26),--(BL27:BL1509&lt;&gt;""),--ISNUMBER(SEARCH(" "&amp;BL27:BL1509&amp;" ",AP611)))&gt;0,AW26,"")))</f>
        <v/>
      </c>
      <c r="AX611" s="967" t="str" cm="1">
        <f t="array" ref="AX611">IF(AM611="","",IF(AQ611&lt;&gt;"","",IF(SUMPRODUCT(--(BM27:BM1509=AX26),--(BL27:BL1509&lt;&gt;""),--ISNUMBER(SEARCH(" "&amp;BL27:BL1509&amp;" ",AP611)))&gt;0,AX26,"")))</f>
        <v/>
      </c>
      <c r="AY611" s="967" t="str" cm="1">
        <f t="array" ref="AY611">IF(AM611="","",IF(AQ611&lt;&gt;"","",IF(SUMPRODUCT(--(BM27:BM1509=AY26),--(BL27:BL1509&lt;&gt;""),--ISNUMBER(SEARCH(" "&amp;BL27:BL1509&amp;" ",AP611)))&gt;0,AY26,"")))</f>
        <v/>
      </c>
      <c r="AZ611" s="967" t="str" cm="1">
        <f t="array" ref="AZ611">IF(AM611="","",IF(AQ611&lt;&gt;"","",IF(SUMPRODUCT(--(BM27:BM1509=AZ26),--(BL27:BL1509&lt;&gt;""),--ISNUMBER(SEARCH(" "&amp;BL27:BL1509&amp;" ",AP611)))&gt;0,AZ26,"")))</f>
        <v/>
      </c>
      <c r="BA611" s="967" t="str" cm="1">
        <f t="array" ref="BA611">IF(AM611="","",IF(AQ611&lt;&gt;"","",IF(SUMPRODUCT(--(BM27:BM1509=BA26),--(BL27:BL1509&lt;&gt;""),--ISNUMBER(SEARCH(" "&amp;BL27:BL1509&amp;" ",AP611)))&gt;0,BA26,"")))</f>
        <v/>
      </c>
      <c r="BB611" s="967" t="str" cm="1">
        <f t="array" ref="BB611">IF(AM611="","",IF(AQ611&lt;&gt;"","",IF(SUMPRODUCT(--(BM27:BM1509=BB26),--(BL27:BL1509&lt;&gt;""),--ISNUMBER(SEARCH(" "&amp;BL27:BL1509&amp;" ",AP611)))&gt;0,BB26,"")))</f>
        <v/>
      </c>
      <c r="BC611" s="967" t="str" cm="1">
        <f t="array" ref="BC611">IF(AM611="","",IF(AQ611&lt;&gt;"","",IF(SUMPRODUCT(--(BM27:BM1509=BC26),--(BL27:BL1509&lt;&gt;""),--ISNUMBER(SEARCH(" "&amp;BL27:BL1509&amp;" ",AP611)))&gt;0,BC26,"")))</f>
        <v/>
      </c>
      <c r="BD611" s="967" t="str" cm="1">
        <f t="array" ref="BD611">IF(AM611="","",IF(AQ611&lt;&gt;"","",IF(SUMPRODUCT(--(BM27:BM1509=BD26),--(BL27:BL1509&lt;&gt;""),--ISNUMBER(SEARCH(" "&amp;BL27:BL1509&amp;" ",AP611)))&gt;0,BD26,"")))</f>
        <v/>
      </c>
      <c r="BE611" s="967" t="str" cm="1">
        <f t="array" ref="BE611">IF(AM611="","",IF(AQ611&lt;&gt;"","",IF(SUMPRODUCT(--(BM27:BM1509=BE26),--(BL27:BL1509&lt;&gt;""),--ISNUMBER(SEARCH(" "&amp;BL27:BL1509&amp;" ",AP611)))&gt;0,BE26,"")))</f>
        <v/>
      </c>
      <c r="BF611" s="967" t="str" cm="1">
        <f t="array" ref="BF611">IF(AM611="","",IF(AQ611&lt;&gt;"","",IF(SUMPRODUCT(--(BM27:BM1509=BF26),--(BL27:BL1509&lt;&gt;""),--ISNUMBER(SEARCH(" "&amp;BL27:BL1509&amp;" ",AP611)))&gt;0,BF26,"")))</f>
        <v/>
      </c>
      <c r="BG611" s="967" t="str" cm="1">
        <f t="array" ref="BG611">IF(AM611="","",IF(AQ611&lt;&gt;"","",IF(SUMPRODUCT(--(BM27:BM1509=BG26),--(BL27:BL1509&lt;&gt;""),--ISNUMBER(SEARCH(" "&amp;BL27:BL1509&amp;" ",AP611)))&gt;0,BG26,"")))</f>
        <v/>
      </c>
      <c r="BH611" s="967" t="str" cm="1">
        <f t="array" ref="BH611">IF(AM611="","",IF(AQ611&lt;&gt;"","",IF(SUMPRODUCT(--(BM27:BM1509=BH26),--(BL27:BL1509&lt;&gt;""),--ISNUMBER(SEARCH(" "&amp;BL27:BL1509&amp;" ",AP611)))&gt;0,BH26,"")))</f>
        <v/>
      </c>
      <c r="BI611" s="967" t="str" cm="1">
        <f t="array" ref="BI611">IF(AM611="","",IF(AQ611&lt;&gt;"","",IF(SUMPRODUCT(--(BM27:BM1509=BI26),--(BL27:BL1509&lt;&gt;""),--ISNUMBER(SEARCH(" "&amp;BL27:BL1509&amp;" ",AP611)))&gt;0,BI26,"")))</f>
        <v/>
      </c>
      <c r="BJ611" s="967" t="str" cm="1">
        <f t="array" ref="BJ611">IF(AM611="","",IF(AS611&lt;&gt;"",BJ26,IF(AR611&lt;&gt;"","",IF(AQ611&lt;&gt;"","",IF(SUMPRODUCT(--(BM27:BM1509=BJ26),--(BL27:BL1509&lt;&gt;""),--ISNUMBER(SEARCH(" "&amp;BL27:BL1509&amp;" ",AP611)))&gt;0,BJ26,"")))))</f>
        <v/>
      </c>
      <c r="BL611" s="968" t="s">
        <v>2473</v>
      </c>
      <c r="BM611" s="968" t="s">
        <v>1597</v>
      </c>
      <c r="CM611" s="49">
        <v>1</v>
      </c>
    </row>
    <row r="612" spans="4:91" ht="30" customHeight="1">
      <c r="D612" s="674"/>
      <c r="E612" s="680"/>
      <c r="F612" s="681"/>
      <c r="G612" s="680"/>
      <c r="H612" s="682"/>
      <c r="I612" s="891"/>
      <c r="J612" s="892"/>
      <c r="K612" s="745"/>
      <c r="L612" s="893"/>
      <c r="M612" s="894"/>
      <c r="N612" s="895"/>
      <c r="O612" s="896"/>
      <c r="P612" s="137"/>
      <c r="Q612" s="897"/>
      <c r="R612" s="751"/>
      <c r="S612" s="898"/>
      <c r="T612" s="753"/>
      <c r="U612" s="899"/>
      <c r="V612" s="900"/>
      <c r="W612" s="756"/>
      <c r="X612" s="764"/>
      <c r="AB612" s="65"/>
      <c r="AC612" s="984" t="str">
        <f t="shared" si="122"/>
        <v/>
      </c>
      <c r="AD612" s="982"/>
      <c r="AF612" s="964" t="str">
        <f>IF(AG612="","",COUNTIF(AG27:AG612,"&lt;&gt;"))</f>
        <v/>
      </c>
      <c r="AG612" s="965" t="str" cm="1">
        <f t="array" ref="AG612">IF(AK612="","",IF(LEN(AK612)&lt;=MAX(10,AF22),AK612,IFERROR(LEFT(AK612,LOOKUP(2,1/(MID(AK612,ROW(10:509),1)=" ")/(ROW(10:509)&lt;=MAX(10,AF22)),ROW(10:509))-1),LEFT(AK612,MAX(10,AF22)))))</f>
        <v/>
      </c>
      <c r="AH612" s="964" t="str">
        <f t="shared" si="123"/>
        <v/>
      </c>
      <c r="AI612" s="964" t="str">
        <f t="shared" si="124"/>
        <v/>
      </c>
      <c r="AJ612" s="964" t="str">
        <f>IF(AL611&lt;&gt;"",AJ611,IF(AJ611&lt;MAX(Z27:Z326),AJ611+1,""))</f>
        <v/>
      </c>
      <c r="AK612" s="965" t="str">
        <f>IF(AJ612="","",IF(AL611&lt;&gt;"",AL611,INDEX(AD27:AD326,MATCH(AJ612,Z27:Z326,0))))</f>
        <v/>
      </c>
      <c r="AL612" s="965" t="str">
        <f t="shared" si="125"/>
        <v/>
      </c>
      <c r="AM612" s="965" t="str">
        <f t="shared" si="126"/>
        <v/>
      </c>
      <c r="AN612" s="964" t="str">
        <f t="shared" si="127"/>
        <v/>
      </c>
      <c r="AO612" s="964" t="str">
        <f t="shared" si="128"/>
        <v/>
      </c>
      <c r="AP612" s="965" t="str">
        <f t="shared" si="129"/>
        <v/>
      </c>
      <c r="AQ612" s="964" t="str">
        <f>IF(AM612="","",IF(COUNTIF(BO27:BO309,TRIM(AP612))&gt;0,"EXCLUSION EXACTE",""))</f>
        <v/>
      </c>
      <c r="AR612" s="964" t="str" cm="1">
        <f t="array" ref="AR612">IF(AM612="","",IF(SUMPRODUCT(--(BO27:BO309&lt;&gt;""),--ISNUMBER(SEARCH(" "&amp;BO27:BO309&amp;" ",AP612)))&gt;0,"BLOQUE MOLLUSQUES",""))</f>
        <v/>
      </c>
      <c r="AS612" s="964" t="str" cm="1">
        <f t="array" ref="AS612">IF(AM612="","",IF(SUMPRODUCT(--(BS27:BS309&lt;&gt;""),--ISNUMBER(SEARCH(" "&amp;BS27:BS309&amp;" ",AP612)))&gt;0,"FORCE MOLLUSQUES",""))</f>
        <v/>
      </c>
      <c r="AT612" s="965" t="str">
        <f t="shared" si="130"/>
        <v/>
      </c>
      <c r="AU612" s="965" t="str">
        <f t="shared" si="132"/>
        <v/>
      </c>
      <c r="AV612" s="964" t="str">
        <f t="shared" si="131"/>
        <v/>
      </c>
      <c r="AW612" s="964" t="str" cm="1">
        <f t="array" ref="AW612">IF(AM612="","",IF(AQ612&lt;&gt;"","",IF(SUMPRODUCT(--(BM27:BM1509=AW26),--(BL27:BL1509&lt;&gt;""),--ISNUMBER(SEARCH(" "&amp;BL27:BL1509&amp;" ",AP612)))&gt;0,AW26,"")))</f>
        <v/>
      </c>
      <c r="AX612" s="964" t="str" cm="1">
        <f t="array" ref="AX612">IF(AM612="","",IF(AQ612&lt;&gt;"","",IF(SUMPRODUCT(--(BM27:BM1509=AX26),--(BL27:BL1509&lt;&gt;""),--ISNUMBER(SEARCH(" "&amp;BL27:BL1509&amp;" ",AP612)))&gt;0,AX26,"")))</f>
        <v/>
      </c>
      <c r="AY612" s="964" t="str" cm="1">
        <f t="array" ref="AY612">IF(AM612="","",IF(AQ612&lt;&gt;"","",IF(SUMPRODUCT(--(BM27:BM1509=AY26),--(BL27:BL1509&lt;&gt;""),--ISNUMBER(SEARCH(" "&amp;BL27:BL1509&amp;" ",AP612)))&gt;0,AY26,"")))</f>
        <v/>
      </c>
      <c r="AZ612" s="964" t="str" cm="1">
        <f t="array" ref="AZ612">IF(AM612="","",IF(AQ612&lt;&gt;"","",IF(SUMPRODUCT(--(BM27:BM1509=AZ26),--(BL27:BL1509&lt;&gt;""),--ISNUMBER(SEARCH(" "&amp;BL27:BL1509&amp;" ",AP612)))&gt;0,AZ26,"")))</f>
        <v/>
      </c>
      <c r="BA612" s="964" t="str" cm="1">
        <f t="array" ref="BA612">IF(AM612="","",IF(AQ612&lt;&gt;"","",IF(SUMPRODUCT(--(BM27:BM1509=BA26),--(BL27:BL1509&lt;&gt;""),--ISNUMBER(SEARCH(" "&amp;BL27:BL1509&amp;" ",AP612)))&gt;0,BA26,"")))</f>
        <v/>
      </c>
      <c r="BB612" s="964" t="str" cm="1">
        <f t="array" ref="BB612">IF(AM612="","",IF(AQ612&lt;&gt;"","",IF(SUMPRODUCT(--(BM27:BM1509=BB26),--(BL27:BL1509&lt;&gt;""),--ISNUMBER(SEARCH(" "&amp;BL27:BL1509&amp;" ",AP612)))&gt;0,BB26,"")))</f>
        <v/>
      </c>
      <c r="BC612" s="964" t="str" cm="1">
        <f t="array" ref="BC612">IF(AM612="","",IF(AQ612&lt;&gt;"","",IF(SUMPRODUCT(--(BM27:BM1509=BC26),--(BL27:BL1509&lt;&gt;""),--ISNUMBER(SEARCH(" "&amp;BL27:BL1509&amp;" ",AP612)))&gt;0,BC26,"")))</f>
        <v/>
      </c>
      <c r="BD612" s="964" t="str" cm="1">
        <f t="array" ref="BD612">IF(AM612="","",IF(AQ612&lt;&gt;"","",IF(SUMPRODUCT(--(BM27:BM1509=BD26),--(BL27:BL1509&lt;&gt;""),--ISNUMBER(SEARCH(" "&amp;BL27:BL1509&amp;" ",AP612)))&gt;0,BD26,"")))</f>
        <v/>
      </c>
      <c r="BE612" s="964" t="str" cm="1">
        <f t="array" ref="BE612">IF(AM612="","",IF(AQ612&lt;&gt;"","",IF(SUMPRODUCT(--(BM27:BM1509=BE26),--(BL27:BL1509&lt;&gt;""),--ISNUMBER(SEARCH(" "&amp;BL27:BL1509&amp;" ",AP612)))&gt;0,BE26,"")))</f>
        <v/>
      </c>
      <c r="BF612" s="964" t="str" cm="1">
        <f t="array" ref="BF612">IF(AM612="","",IF(AQ612&lt;&gt;"","",IF(SUMPRODUCT(--(BM27:BM1509=BF26),--(BL27:BL1509&lt;&gt;""),--ISNUMBER(SEARCH(" "&amp;BL27:BL1509&amp;" ",AP612)))&gt;0,BF26,"")))</f>
        <v/>
      </c>
      <c r="BG612" s="964" t="str" cm="1">
        <f t="array" ref="BG612">IF(AM612="","",IF(AQ612&lt;&gt;"","",IF(SUMPRODUCT(--(BM27:BM1509=BG26),--(BL27:BL1509&lt;&gt;""),--ISNUMBER(SEARCH(" "&amp;BL27:BL1509&amp;" ",AP612)))&gt;0,BG26,"")))</f>
        <v/>
      </c>
      <c r="BH612" s="964" t="str" cm="1">
        <f t="array" ref="BH612">IF(AM612="","",IF(AQ612&lt;&gt;"","",IF(SUMPRODUCT(--(BM27:BM1509=BH26),--(BL27:BL1509&lt;&gt;""),--ISNUMBER(SEARCH(" "&amp;BL27:BL1509&amp;" ",AP612)))&gt;0,BH26,"")))</f>
        <v/>
      </c>
      <c r="BI612" s="964" t="str" cm="1">
        <f t="array" ref="BI612">IF(AM612="","",IF(AQ612&lt;&gt;"","",IF(SUMPRODUCT(--(BM27:BM1509=BI26),--(BL27:BL1509&lt;&gt;""),--ISNUMBER(SEARCH(" "&amp;BL27:BL1509&amp;" ",AP612)))&gt;0,BI26,"")))</f>
        <v/>
      </c>
      <c r="BJ612" s="964" t="str" cm="1">
        <f t="array" ref="BJ612">IF(AM612="","",IF(AS612&lt;&gt;"",BJ26,IF(AR612&lt;&gt;"","",IF(AQ612&lt;&gt;"","",IF(SUMPRODUCT(--(BM27:BM1509=BJ26),--(BL27:BL1509&lt;&gt;""),--ISNUMBER(SEARCH(" "&amp;BL27:BL1509&amp;" ",AP612)))&gt;0,BJ26,"")))))</f>
        <v/>
      </c>
      <c r="BL612" s="964" t="s">
        <v>2313</v>
      </c>
      <c r="BM612" s="964" t="s">
        <v>1597</v>
      </c>
      <c r="CM612" s="49">
        <v>1</v>
      </c>
    </row>
    <row r="613" spans="4:91" ht="30" customHeight="1">
      <c r="D613" s="674"/>
      <c r="E613" s="680"/>
      <c r="F613" s="681"/>
      <c r="G613" s="680"/>
      <c r="H613" s="682"/>
      <c r="I613" s="891"/>
      <c r="J613" s="892"/>
      <c r="K613" s="745"/>
      <c r="L613" s="893"/>
      <c r="M613" s="894"/>
      <c r="N613" s="895"/>
      <c r="O613" s="896"/>
      <c r="P613" s="137"/>
      <c r="Q613" s="897"/>
      <c r="R613" s="751"/>
      <c r="S613" s="898"/>
      <c r="T613" s="753"/>
      <c r="U613" s="899"/>
      <c r="V613" s="900"/>
      <c r="W613" s="756"/>
      <c r="X613" s="764"/>
      <c r="AB613" s="65"/>
      <c r="AC613" s="984" t="str">
        <f t="shared" si="122"/>
        <v/>
      </c>
      <c r="AD613" s="982"/>
      <c r="AF613" s="963" t="str">
        <f>IF(AG613="","",COUNTIF(AG27:AG613,"&lt;&gt;"))</f>
        <v/>
      </c>
      <c r="AG613" s="958" t="str" cm="1">
        <f t="array" ref="AG613">IF(AK613="","",IF(LEN(AK613)&lt;=MAX(10,AF22),AK613,IFERROR(LEFT(AK613,LOOKUP(2,1/(MID(AK613,ROW(10:509),1)=" ")/(ROW(10:509)&lt;=MAX(10,AF22)),ROW(10:509))-1),LEFT(AK613,MAX(10,AF22)))))</f>
        <v/>
      </c>
      <c r="AH613" s="963" t="str">
        <f t="shared" si="123"/>
        <v/>
      </c>
      <c r="AI613" s="963" t="str">
        <f t="shared" si="124"/>
        <v/>
      </c>
      <c r="AJ613" s="964" t="str">
        <f>IF(AL612&lt;&gt;"",AJ612,IF(AJ612&lt;MAX(Z27:Z326),AJ612+1,""))</f>
        <v/>
      </c>
      <c r="AK613" s="965" t="str">
        <f>IF(AJ613="","",IF(AL612&lt;&gt;"",AL612,INDEX(AD27:AD326,MATCH(AJ613,Z27:Z326,0))))</f>
        <v/>
      </c>
      <c r="AL613" s="965" t="str">
        <f t="shared" si="125"/>
        <v/>
      </c>
      <c r="AM613" s="966" t="str">
        <f t="shared" si="126"/>
        <v/>
      </c>
      <c r="AN613" s="967" t="str">
        <f t="shared" si="127"/>
        <v/>
      </c>
      <c r="AO613" s="967" t="str">
        <f t="shared" si="128"/>
        <v/>
      </c>
      <c r="AP613" s="966" t="str">
        <f t="shared" si="129"/>
        <v/>
      </c>
      <c r="AQ613" s="967" t="str">
        <f>IF(AM613="","",IF(COUNTIF(BO27:BO309,TRIM(AP613))&gt;0,"EXCLUSION EXACTE",""))</f>
        <v/>
      </c>
      <c r="AR613" s="967" t="str" cm="1">
        <f t="array" ref="AR613">IF(AM613="","",IF(SUMPRODUCT(--(BO27:BO309&lt;&gt;""),--ISNUMBER(SEARCH(" "&amp;BO27:BO309&amp;" ",AP613)))&gt;0,"BLOQUE MOLLUSQUES",""))</f>
        <v/>
      </c>
      <c r="AS613" s="967" t="str" cm="1">
        <f t="array" ref="AS613">IF(AM613="","",IF(SUMPRODUCT(--(BS27:BS309&lt;&gt;""),--ISNUMBER(SEARCH(" "&amp;BS27:BS309&amp;" ",AP613)))&gt;0,"FORCE MOLLUSQUES",""))</f>
        <v/>
      </c>
      <c r="AT613" s="966" t="str">
        <f t="shared" si="130"/>
        <v/>
      </c>
      <c r="AU613" s="966" t="str">
        <f t="shared" si="132"/>
        <v/>
      </c>
      <c r="AV613" s="967" t="str">
        <f t="shared" si="131"/>
        <v/>
      </c>
      <c r="AW613" s="967" t="str" cm="1">
        <f t="array" ref="AW613">IF(AM613="","",IF(AQ613&lt;&gt;"","",IF(SUMPRODUCT(--(BM27:BM1509=AW26),--(BL27:BL1509&lt;&gt;""),--ISNUMBER(SEARCH(" "&amp;BL27:BL1509&amp;" ",AP613)))&gt;0,AW26,"")))</f>
        <v/>
      </c>
      <c r="AX613" s="967" t="str" cm="1">
        <f t="array" ref="AX613">IF(AM613="","",IF(AQ613&lt;&gt;"","",IF(SUMPRODUCT(--(BM27:BM1509=AX26),--(BL27:BL1509&lt;&gt;""),--ISNUMBER(SEARCH(" "&amp;BL27:BL1509&amp;" ",AP613)))&gt;0,AX26,"")))</f>
        <v/>
      </c>
      <c r="AY613" s="967" t="str" cm="1">
        <f t="array" ref="AY613">IF(AM613="","",IF(AQ613&lt;&gt;"","",IF(SUMPRODUCT(--(BM27:BM1509=AY26),--(BL27:BL1509&lt;&gt;""),--ISNUMBER(SEARCH(" "&amp;BL27:BL1509&amp;" ",AP613)))&gt;0,AY26,"")))</f>
        <v/>
      </c>
      <c r="AZ613" s="967" t="str" cm="1">
        <f t="array" ref="AZ613">IF(AM613="","",IF(AQ613&lt;&gt;"","",IF(SUMPRODUCT(--(BM27:BM1509=AZ26),--(BL27:BL1509&lt;&gt;""),--ISNUMBER(SEARCH(" "&amp;BL27:BL1509&amp;" ",AP613)))&gt;0,AZ26,"")))</f>
        <v/>
      </c>
      <c r="BA613" s="967" t="str" cm="1">
        <f t="array" ref="BA613">IF(AM613="","",IF(AQ613&lt;&gt;"","",IF(SUMPRODUCT(--(BM27:BM1509=BA26),--(BL27:BL1509&lt;&gt;""),--ISNUMBER(SEARCH(" "&amp;BL27:BL1509&amp;" ",AP613)))&gt;0,BA26,"")))</f>
        <v/>
      </c>
      <c r="BB613" s="967" t="str" cm="1">
        <f t="array" ref="BB613">IF(AM613="","",IF(AQ613&lt;&gt;"","",IF(SUMPRODUCT(--(BM27:BM1509=BB26),--(BL27:BL1509&lt;&gt;""),--ISNUMBER(SEARCH(" "&amp;BL27:BL1509&amp;" ",AP613)))&gt;0,BB26,"")))</f>
        <v/>
      </c>
      <c r="BC613" s="967" t="str" cm="1">
        <f t="array" ref="BC613">IF(AM613="","",IF(AQ613&lt;&gt;"","",IF(SUMPRODUCT(--(BM27:BM1509=BC26),--(BL27:BL1509&lt;&gt;""),--ISNUMBER(SEARCH(" "&amp;BL27:BL1509&amp;" ",AP613)))&gt;0,BC26,"")))</f>
        <v/>
      </c>
      <c r="BD613" s="967" t="str" cm="1">
        <f t="array" ref="BD613">IF(AM613="","",IF(AQ613&lt;&gt;"","",IF(SUMPRODUCT(--(BM27:BM1509=BD26),--(BL27:BL1509&lt;&gt;""),--ISNUMBER(SEARCH(" "&amp;BL27:BL1509&amp;" ",AP613)))&gt;0,BD26,"")))</f>
        <v/>
      </c>
      <c r="BE613" s="967" t="str" cm="1">
        <f t="array" ref="BE613">IF(AM613="","",IF(AQ613&lt;&gt;"","",IF(SUMPRODUCT(--(BM27:BM1509=BE26),--(BL27:BL1509&lt;&gt;""),--ISNUMBER(SEARCH(" "&amp;BL27:BL1509&amp;" ",AP613)))&gt;0,BE26,"")))</f>
        <v/>
      </c>
      <c r="BF613" s="967" t="str" cm="1">
        <f t="array" ref="BF613">IF(AM613="","",IF(AQ613&lt;&gt;"","",IF(SUMPRODUCT(--(BM27:BM1509=BF26),--(BL27:BL1509&lt;&gt;""),--ISNUMBER(SEARCH(" "&amp;BL27:BL1509&amp;" ",AP613)))&gt;0,BF26,"")))</f>
        <v/>
      </c>
      <c r="BG613" s="967" t="str" cm="1">
        <f t="array" ref="BG613">IF(AM613="","",IF(AQ613&lt;&gt;"","",IF(SUMPRODUCT(--(BM27:BM1509=BG26),--(BL27:BL1509&lt;&gt;""),--ISNUMBER(SEARCH(" "&amp;BL27:BL1509&amp;" ",AP613)))&gt;0,BG26,"")))</f>
        <v/>
      </c>
      <c r="BH613" s="967" t="str" cm="1">
        <f t="array" ref="BH613">IF(AM613="","",IF(AQ613&lt;&gt;"","",IF(SUMPRODUCT(--(BM27:BM1509=BH26),--(BL27:BL1509&lt;&gt;""),--ISNUMBER(SEARCH(" "&amp;BL27:BL1509&amp;" ",AP613)))&gt;0,BH26,"")))</f>
        <v/>
      </c>
      <c r="BI613" s="967" t="str" cm="1">
        <f t="array" ref="BI613">IF(AM613="","",IF(AQ613&lt;&gt;"","",IF(SUMPRODUCT(--(BM27:BM1509=BI26),--(BL27:BL1509&lt;&gt;""),--ISNUMBER(SEARCH(" "&amp;BL27:BL1509&amp;" ",AP613)))&gt;0,BI26,"")))</f>
        <v/>
      </c>
      <c r="BJ613" s="967" t="str" cm="1">
        <f t="array" ref="BJ613">IF(AM613="","",IF(AS613&lt;&gt;"",BJ26,IF(AR613&lt;&gt;"","",IF(AQ613&lt;&gt;"","",IF(SUMPRODUCT(--(BM27:BM1509=BJ26),--(BL27:BL1509&lt;&gt;""),--ISNUMBER(SEARCH(" "&amp;BL27:BL1509&amp;" ",AP613)))&gt;0,BJ26,"")))))</f>
        <v/>
      </c>
      <c r="BL613" s="968" t="s">
        <v>2314</v>
      </c>
      <c r="BM613" s="968" t="s">
        <v>1597</v>
      </c>
      <c r="CM613" s="49">
        <v>1</v>
      </c>
    </row>
    <row r="614" spans="4:91" ht="30" customHeight="1">
      <c r="D614" s="674"/>
      <c r="E614" s="680"/>
      <c r="F614" s="681"/>
      <c r="G614" s="680"/>
      <c r="H614" s="682"/>
      <c r="I614" s="891"/>
      <c r="J614" s="892"/>
      <c r="K614" s="745"/>
      <c r="L614" s="893"/>
      <c r="M614" s="894"/>
      <c r="N614" s="895"/>
      <c r="O614" s="896"/>
      <c r="P614" s="137"/>
      <c r="Q614" s="897"/>
      <c r="R614" s="751"/>
      <c r="S614" s="898"/>
      <c r="T614" s="753"/>
      <c r="U614" s="899"/>
      <c r="V614" s="900"/>
      <c r="W614" s="756"/>
      <c r="X614" s="764"/>
      <c r="AB614" s="65"/>
      <c r="AC614" s="984" t="str">
        <f t="shared" si="122"/>
        <v/>
      </c>
      <c r="AD614" s="982"/>
      <c r="AF614" s="964" t="str">
        <f>IF(AG614="","",COUNTIF(AG27:AG614,"&lt;&gt;"))</f>
        <v/>
      </c>
      <c r="AG614" s="965" t="str" cm="1">
        <f t="array" ref="AG614">IF(AK614="","",IF(LEN(AK614)&lt;=MAX(10,AF22),AK614,IFERROR(LEFT(AK614,LOOKUP(2,1/(MID(AK614,ROW(10:509),1)=" ")/(ROW(10:509)&lt;=MAX(10,AF22)),ROW(10:509))-1),LEFT(AK614,MAX(10,AF22)))))</f>
        <v/>
      </c>
      <c r="AH614" s="964" t="str">
        <f t="shared" si="123"/>
        <v/>
      </c>
      <c r="AI614" s="964" t="str">
        <f t="shared" si="124"/>
        <v/>
      </c>
      <c r="AJ614" s="964" t="str">
        <f>IF(AL613&lt;&gt;"",AJ613,IF(AJ613&lt;MAX(Z27:Z326),AJ613+1,""))</f>
        <v/>
      </c>
      <c r="AK614" s="965" t="str">
        <f>IF(AJ614="","",IF(AL613&lt;&gt;"",AL613,INDEX(AD27:AD326,MATCH(AJ614,Z27:Z326,0))))</f>
        <v/>
      </c>
      <c r="AL614" s="965" t="str">
        <f t="shared" si="125"/>
        <v/>
      </c>
      <c r="AM614" s="965" t="str">
        <f t="shared" si="126"/>
        <v/>
      </c>
      <c r="AN614" s="964" t="str">
        <f t="shared" si="127"/>
        <v/>
      </c>
      <c r="AO614" s="964" t="str">
        <f t="shared" si="128"/>
        <v/>
      </c>
      <c r="AP614" s="965" t="str">
        <f t="shared" si="129"/>
        <v/>
      </c>
      <c r="AQ614" s="964" t="str">
        <f>IF(AM614="","",IF(COUNTIF(BO27:BO309,TRIM(AP614))&gt;0,"EXCLUSION EXACTE",""))</f>
        <v/>
      </c>
      <c r="AR614" s="964" t="str" cm="1">
        <f t="array" ref="AR614">IF(AM614="","",IF(SUMPRODUCT(--(BO27:BO309&lt;&gt;""),--ISNUMBER(SEARCH(" "&amp;BO27:BO309&amp;" ",AP614)))&gt;0,"BLOQUE MOLLUSQUES",""))</f>
        <v/>
      </c>
      <c r="AS614" s="964" t="str" cm="1">
        <f t="array" ref="AS614">IF(AM614="","",IF(SUMPRODUCT(--(BS27:BS309&lt;&gt;""),--ISNUMBER(SEARCH(" "&amp;BS27:BS309&amp;" ",AP614)))&gt;0,"FORCE MOLLUSQUES",""))</f>
        <v/>
      </c>
      <c r="AT614" s="965" t="str">
        <f t="shared" si="130"/>
        <v/>
      </c>
      <c r="AU614" s="965" t="str">
        <f t="shared" si="132"/>
        <v/>
      </c>
      <c r="AV614" s="964" t="str">
        <f t="shared" si="131"/>
        <v/>
      </c>
      <c r="AW614" s="964" t="str" cm="1">
        <f t="array" ref="AW614">IF(AM614="","",IF(AQ614&lt;&gt;"","",IF(SUMPRODUCT(--(BM27:BM1509=AW26),--(BL27:BL1509&lt;&gt;""),--ISNUMBER(SEARCH(" "&amp;BL27:BL1509&amp;" ",AP614)))&gt;0,AW26,"")))</f>
        <v/>
      </c>
      <c r="AX614" s="964" t="str" cm="1">
        <f t="array" ref="AX614">IF(AM614="","",IF(AQ614&lt;&gt;"","",IF(SUMPRODUCT(--(BM27:BM1509=AX26),--(BL27:BL1509&lt;&gt;""),--ISNUMBER(SEARCH(" "&amp;BL27:BL1509&amp;" ",AP614)))&gt;0,AX26,"")))</f>
        <v/>
      </c>
      <c r="AY614" s="964" t="str" cm="1">
        <f t="array" ref="AY614">IF(AM614="","",IF(AQ614&lt;&gt;"","",IF(SUMPRODUCT(--(BM27:BM1509=AY26),--(BL27:BL1509&lt;&gt;""),--ISNUMBER(SEARCH(" "&amp;BL27:BL1509&amp;" ",AP614)))&gt;0,AY26,"")))</f>
        <v/>
      </c>
      <c r="AZ614" s="964" t="str" cm="1">
        <f t="array" ref="AZ614">IF(AM614="","",IF(AQ614&lt;&gt;"","",IF(SUMPRODUCT(--(BM27:BM1509=AZ26),--(BL27:BL1509&lt;&gt;""),--ISNUMBER(SEARCH(" "&amp;BL27:BL1509&amp;" ",AP614)))&gt;0,AZ26,"")))</f>
        <v/>
      </c>
      <c r="BA614" s="964" t="str" cm="1">
        <f t="array" ref="BA614">IF(AM614="","",IF(AQ614&lt;&gt;"","",IF(SUMPRODUCT(--(BM27:BM1509=BA26),--(BL27:BL1509&lt;&gt;""),--ISNUMBER(SEARCH(" "&amp;BL27:BL1509&amp;" ",AP614)))&gt;0,BA26,"")))</f>
        <v/>
      </c>
      <c r="BB614" s="964" t="str" cm="1">
        <f t="array" ref="BB614">IF(AM614="","",IF(AQ614&lt;&gt;"","",IF(SUMPRODUCT(--(BM27:BM1509=BB26),--(BL27:BL1509&lt;&gt;""),--ISNUMBER(SEARCH(" "&amp;BL27:BL1509&amp;" ",AP614)))&gt;0,BB26,"")))</f>
        <v/>
      </c>
      <c r="BC614" s="964" t="str" cm="1">
        <f t="array" ref="BC614">IF(AM614="","",IF(AQ614&lt;&gt;"","",IF(SUMPRODUCT(--(BM27:BM1509=BC26),--(BL27:BL1509&lt;&gt;""),--ISNUMBER(SEARCH(" "&amp;BL27:BL1509&amp;" ",AP614)))&gt;0,BC26,"")))</f>
        <v/>
      </c>
      <c r="BD614" s="964" t="str" cm="1">
        <f t="array" ref="BD614">IF(AM614="","",IF(AQ614&lt;&gt;"","",IF(SUMPRODUCT(--(BM27:BM1509=BD26),--(BL27:BL1509&lt;&gt;""),--ISNUMBER(SEARCH(" "&amp;BL27:BL1509&amp;" ",AP614)))&gt;0,BD26,"")))</f>
        <v/>
      </c>
      <c r="BE614" s="964" t="str" cm="1">
        <f t="array" ref="BE614">IF(AM614="","",IF(AQ614&lt;&gt;"","",IF(SUMPRODUCT(--(BM27:BM1509=BE26),--(BL27:BL1509&lt;&gt;""),--ISNUMBER(SEARCH(" "&amp;BL27:BL1509&amp;" ",AP614)))&gt;0,BE26,"")))</f>
        <v/>
      </c>
      <c r="BF614" s="964" t="str" cm="1">
        <f t="array" ref="BF614">IF(AM614="","",IF(AQ614&lt;&gt;"","",IF(SUMPRODUCT(--(BM27:BM1509=BF26),--(BL27:BL1509&lt;&gt;""),--ISNUMBER(SEARCH(" "&amp;BL27:BL1509&amp;" ",AP614)))&gt;0,BF26,"")))</f>
        <v/>
      </c>
      <c r="BG614" s="964" t="str" cm="1">
        <f t="array" ref="BG614">IF(AM614="","",IF(AQ614&lt;&gt;"","",IF(SUMPRODUCT(--(BM27:BM1509=BG26),--(BL27:BL1509&lt;&gt;""),--ISNUMBER(SEARCH(" "&amp;BL27:BL1509&amp;" ",AP614)))&gt;0,BG26,"")))</f>
        <v/>
      </c>
      <c r="BH614" s="964" t="str" cm="1">
        <f t="array" ref="BH614">IF(AM614="","",IF(AQ614&lt;&gt;"","",IF(SUMPRODUCT(--(BM27:BM1509=BH26),--(BL27:BL1509&lt;&gt;""),--ISNUMBER(SEARCH(" "&amp;BL27:BL1509&amp;" ",AP614)))&gt;0,BH26,"")))</f>
        <v/>
      </c>
      <c r="BI614" s="964" t="str" cm="1">
        <f t="array" ref="BI614">IF(AM614="","",IF(AQ614&lt;&gt;"","",IF(SUMPRODUCT(--(BM27:BM1509=BI26),--(BL27:BL1509&lt;&gt;""),--ISNUMBER(SEARCH(" "&amp;BL27:BL1509&amp;" ",AP614)))&gt;0,BI26,"")))</f>
        <v/>
      </c>
      <c r="BJ614" s="964" t="str" cm="1">
        <f t="array" ref="BJ614">IF(AM614="","",IF(AS614&lt;&gt;"",BJ26,IF(AR614&lt;&gt;"","",IF(AQ614&lt;&gt;"","",IF(SUMPRODUCT(--(BM27:BM1509=BJ26),--(BL27:BL1509&lt;&gt;""),--ISNUMBER(SEARCH(" "&amp;BL27:BL1509&amp;" ",AP614)))&gt;0,BJ26,"")))))</f>
        <v/>
      </c>
      <c r="BL614" s="964" t="s">
        <v>2315</v>
      </c>
      <c r="BM614" s="964" t="s">
        <v>1597</v>
      </c>
      <c r="CM614" s="49">
        <v>1</v>
      </c>
    </row>
    <row r="615" spans="4:91" ht="30" customHeight="1">
      <c r="D615" s="674"/>
      <c r="E615" s="680"/>
      <c r="F615" s="681"/>
      <c r="G615" s="680"/>
      <c r="H615" s="682"/>
      <c r="I615" s="891"/>
      <c r="J615" s="892"/>
      <c r="K615" s="745"/>
      <c r="L615" s="893"/>
      <c r="M615" s="894"/>
      <c r="N615" s="895"/>
      <c r="O615" s="896"/>
      <c r="P615" s="137"/>
      <c r="Q615" s="897"/>
      <c r="R615" s="751"/>
      <c r="S615" s="898"/>
      <c r="T615" s="753"/>
      <c r="U615" s="899"/>
      <c r="V615" s="900"/>
      <c r="W615" s="756"/>
      <c r="X615" s="764"/>
      <c r="AB615" s="65"/>
      <c r="AC615" s="984" t="str">
        <f t="shared" si="122"/>
        <v/>
      </c>
      <c r="AD615" s="982"/>
      <c r="AF615" s="963" t="str">
        <f>IF(AG615="","",COUNTIF(AG27:AG615,"&lt;&gt;"))</f>
        <v/>
      </c>
      <c r="AG615" s="958" t="str" cm="1">
        <f t="array" ref="AG615">IF(AK615="","",IF(LEN(AK615)&lt;=MAX(10,AF22),AK615,IFERROR(LEFT(AK615,LOOKUP(2,1/(MID(AK615,ROW(10:509),1)=" ")/(ROW(10:509)&lt;=MAX(10,AF22)),ROW(10:509))-1),LEFT(AK615,MAX(10,AF22)))))</f>
        <v/>
      </c>
      <c r="AH615" s="963" t="str">
        <f t="shared" si="123"/>
        <v/>
      </c>
      <c r="AI615" s="963" t="str">
        <f t="shared" si="124"/>
        <v/>
      </c>
      <c r="AJ615" s="964" t="str">
        <f>IF(AL614&lt;&gt;"",AJ614,IF(AJ614&lt;MAX(Z27:Z326),AJ614+1,""))</f>
        <v/>
      </c>
      <c r="AK615" s="965" t="str">
        <f>IF(AJ615="","",IF(AL614&lt;&gt;"",AL614,INDEX(AD27:AD326,MATCH(AJ615,Z27:Z326,0))))</f>
        <v/>
      </c>
      <c r="AL615" s="965" t="str">
        <f t="shared" si="125"/>
        <v/>
      </c>
      <c r="AM615" s="966" t="str">
        <f t="shared" si="126"/>
        <v/>
      </c>
      <c r="AN615" s="967" t="str">
        <f t="shared" si="127"/>
        <v/>
      </c>
      <c r="AO615" s="967" t="str">
        <f t="shared" si="128"/>
        <v/>
      </c>
      <c r="AP615" s="966" t="str">
        <f t="shared" si="129"/>
        <v/>
      </c>
      <c r="AQ615" s="967" t="str">
        <f>IF(AM615="","",IF(COUNTIF(BO27:BO309,TRIM(AP615))&gt;0,"EXCLUSION EXACTE",""))</f>
        <v/>
      </c>
      <c r="AR615" s="967" t="str" cm="1">
        <f t="array" ref="AR615">IF(AM615="","",IF(SUMPRODUCT(--(BO27:BO309&lt;&gt;""),--ISNUMBER(SEARCH(" "&amp;BO27:BO309&amp;" ",AP615)))&gt;0,"BLOQUE MOLLUSQUES",""))</f>
        <v/>
      </c>
      <c r="AS615" s="967" t="str" cm="1">
        <f t="array" ref="AS615">IF(AM615="","",IF(SUMPRODUCT(--(BS27:BS309&lt;&gt;""),--ISNUMBER(SEARCH(" "&amp;BS27:BS309&amp;" ",AP615)))&gt;0,"FORCE MOLLUSQUES",""))</f>
        <v/>
      </c>
      <c r="AT615" s="966" t="str">
        <f t="shared" si="130"/>
        <v/>
      </c>
      <c r="AU615" s="966" t="str">
        <f t="shared" si="132"/>
        <v/>
      </c>
      <c r="AV615" s="967" t="str">
        <f t="shared" si="131"/>
        <v/>
      </c>
      <c r="AW615" s="967" t="str" cm="1">
        <f t="array" ref="AW615">IF(AM615="","",IF(AQ615&lt;&gt;"","",IF(SUMPRODUCT(--(BM27:BM1509=AW26),--(BL27:BL1509&lt;&gt;""),--ISNUMBER(SEARCH(" "&amp;BL27:BL1509&amp;" ",AP615)))&gt;0,AW26,"")))</f>
        <v/>
      </c>
      <c r="AX615" s="967" t="str" cm="1">
        <f t="array" ref="AX615">IF(AM615="","",IF(AQ615&lt;&gt;"","",IF(SUMPRODUCT(--(BM27:BM1509=AX26),--(BL27:BL1509&lt;&gt;""),--ISNUMBER(SEARCH(" "&amp;BL27:BL1509&amp;" ",AP615)))&gt;0,AX26,"")))</f>
        <v/>
      </c>
      <c r="AY615" s="967" t="str" cm="1">
        <f t="array" ref="AY615">IF(AM615="","",IF(AQ615&lt;&gt;"","",IF(SUMPRODUCT(--(BM27:BM1509=AY26),--(BL27:BL1509&lt;&gt;""),--ISNUMBER(SEARCH(" "&amp;BL27:BL1509&amp;" ",AP615)))&gt;0,AY26,"")))</f>
        <v/>
      </c>
      <c r="AZ615" s="967" t="str" cm="1">
        <f t="array" ref="AZ615">IF(AM615="","",IF(AQ615&lt;&gt;"","",IF(SUMPRODUCT(--(BM27:BM1509=AZ26),--(BL27:BL1509&lt;&gt;""),--ISNUMBER(SEARCH(" "&amp;BL27:BL1509&amp;" ",AP615)))&gt;0,AZ26,"")))</f>
        <v/>
      </c>
      <c r="BA615" s="967" t="str" cm="1">
        <f t="array" ref="BA615">IF(AM615="","",IF(AQ615&lt;&gt;"","",IF(SUMPRODUCT(--(BM27:BM1509=BA26),--(BL27:BL1509&lt;&gt;""),--ISNUMBER(SEARCH(" "&amp;BL27:BL1509&amp;" ",AP615)))&gt;0,BA26,"")))</f>
        <v/>
      </c>
      <c r="BB615" s="967" t="str" cm="1">
        <f t="array" ref="BB615">IF(AM615="","",IF(AQ615&lt;&gt;"","",IF(SUMPRODUCT(--(BM27:BM1509=BB26),--(BL27:BL1509&lt;&gt;""),--ISNUMBER(SEARCH(" "&amp;BL27:BL1509&amp;" ",AP615)))&gt;0,BB26,"")))</f>
        <v/>
      </c>
      <c r="BC615" s="967" t="str" cm="1">
        <f t="array" ref="BC615">IF(AM615="","",IF(AQ615&lt;&gt;"","",IF(SUMPRODUCT(--(BM27:BM1509=BC26),--(BL27:BL1509&lt;&gt;""),--ISNUMBER(SEARCH(" "&amp;BL27:BL1509&amp;" ",AP615)))&gt;0,BC26,"")))</f>
        <v/>
      </c>
      <c r="BD615" s="967" t="str" cm="1">
        <f t="array" ref="BD615">IF(AM615="","",IF(AQ615&lt;&gt;"","",IF(SUMPRODUCT(--(BM27:BM1509=BD26),--(BL27:BL1509&lt;&gt;""),--ISNUMBER(SEARCH(" "&amp;BL27:BL1509&amp;" ",AP615)))&gt;0,BD26,"")))</f>
        <v/>
      </c>
      <c r="BE615" s="967" t="str" cm="1">
        <f t="array" ref="BE615">IF(AM615="","",IF(AQ615&lt;&gt;"","",IF(SUMPRODUCT(--(BM27:BM1509=BE26),--(BL27:BL1509&lt;&gt;""),--ISNUMBER(SEARCH(" "&amp;BL27:BL1509&amp;" ",AP615)))&gt;0,BE26,"")))</f>
        <v/>
      </c>
      <c r="BF615" s="967" t="str" cm="1">
        <f t="array" ref="BF615">IF(AM615="","",IF(AQ615&lt;&gt;"","",IF(SUMPRODUCT(--(BM27:BM1509=BF26),--(BL27:BL1509&lt;&gt;""),--ISNUMBER(SEARCH(" "&amp;BL27:BL1509&amp;" ",AP615)))&gt;0,BF26,"")))</f>
        <v/>
      </c>
      <c r="BG615" s="967" t="str" cm="1">
        <f t="array" ref="BG615">IF(AM615="","",IF(AQ615&lt;&gt;"","",IF(SUMPRODUCT(--(BM27:BM1509=BG26),--(BL27:BL1509&lt;&gt;""),--ISNUMBER(SEARCH(" "&amp;BL27:BL1509&amp;" ",AP615)))&gt;0,BG26,"")))</f>
        <v/>
      </c>
      <c r="BH615" s="967" t="str" cm="1">
        <f t="array" ref="BH615">IF(AM615="","",IF(AQ615&lt;&gt;"","",IF(SUMPRODUCT(--(BM27:BM1509=BH26),--(BL27:BL1509&lt;&gt;""),--ISNUMBER(SEARCH(" "&amp;BL27:BL1509&amp;" ",AP615)))&gt;0,BH26,"")))</f>
        <v/>
      </c>
      <c r="BI615" s="967" t="str" cm="1">
        <f t="array" ref="BI615">IF(AM615="","",IF(AQ615&lt;&gt;"","",IF(SUMPRODUCT(--(BM27:BM1509=BI26),--(BL27:BL1509&lt;&gt;""),--ISNUMBER(SEARCH(" "&amp;BL27:BL1509&amp;" ",AP615)))&gt;0,BI26,"")))</f>
        <v/>
      </c>
      <c r="BJ615" s="967" t="str" cm="1">
        <f t="array" ref="BJ615">IF(AM615="","",IF(AS615&lt;&gt;"",BJ26,IF(AR615&lt;&gt;"","",IF(AQ615&lt;&gt;"","",IF(SUMPRODUCT(--(BM27:BM1509=BJ26),--(BL27:BL1509&lt;&gt;""),--ISNUMBER(SEARCH(" "&amp;BL27:BL1509&amp;" ",AP615)))&gt;0,BJ26,"")))))</f>
        <v/>
      </c>
      <c r="BL615" s="968" t="s">
        <v>2316</v>
      </c>
      <c r="BM615" s="968" t="s">
        <v>1597</v>
      </c>
      <c r="CM615" s="49">
        <v>1</v>
      </c>
    </row>
    <row r="616" spans="4:91" ht="30" customHeight="1">
      <c r="D616" s="674"/>
      <c r="E616" s="680"/>
      <c r="F616" s="681"/>
      <c r="G616" s="680"/>
      <c r="H616" s="682"/>
      <c r="I616" s="891"/>
      <c r="J616" s="892"/>
      <c r="K616" s="745"/>
      <c r="L616" s="893"/>
      <c r="M616" s="894"/>
      <c r="N616" s="895"/>
      <c r="O616" s="896"/>
      <c r="P616" s="137"/>
      <c r="Q616" s="897"/>
      <c r="R616" s="751"/>
      <c r="S616" s="898"/>
      <c r="T616" s="753"/>
      <c r="U616" s="899"/>
      <c r="V616" s="900"/>
      <c r="W616" s="756"/>
      <c r="X616" s="764"/>
      <c r="AB616" s="65"/>
      <c r="AC616" s="984" t="str">
        <f t="shared" si="122"/>
        <v/>
      </c>
      <c r="AD616" s="982"/>
      <c r="AF616" s="964" t="str">
        <f>IF(AG616="","",COUNTIF(AG27:AG616,"&lt;&gt;"))</f>
        <v/>
      </c>
      <c r="AG616" s="965" t="str" cm="1">
        <f t="array" ref="AG616">IF(AK616="","",IF(LEN(AK616)&lt;=MAX(10,AF22),AK616,IFERROR(LEFT(AK616,LOOKUP(2,1/(MID(AK616,ROW(10:509),1)=" ")/(ROW(10:509)&lt;=MAX(10,AF22)),ROW(10:509))-1),LEFT(AK616,MAX(10,AF22)))))</f>
        <v/>
      </c>
      <c r="AH616" s="964" t="str">
        <f t="shared" si="123"/>
        <v/>
      </c>
      <c r="AI616" s="964" t="str">
        <f t="shared" si="124"/>
        <v/>
      </c>
      <c r="AJ616" s="964" t="str">
        <f>IF(AL615&lt;&gt;"",AJ615,IF(AJ615&lt;MAX(Z27:Z326),AJ615+1,""))</f>
        <v/>
      </c>
      <c r="AK616" s="965" t="str">
        <f>IF(AJ616="","",IF(AL615&lt;&gt;"",AL615,INDEX(AD27:AD326,MATCH(AJ616,Z27:Z326,0))))</f>
        <v/>
      </c>
      <c r="AL616" s="965" t="str">
        <f t="shared" si="125"/>
        <v/>
      </c>
      <c r="AM616" s="965" t="str">
        <f t="shared" si="126"/>
        <v/>
      </c>
      <c r="AN616" s="964" t="str">
        <f t="shared" si="127"/>
        <v/>
      </c>
      <c r="AO616" s="964" t="str">
        <f t="shared" si="128"/>
        <v/>
      </c>
      <c r="AP616" s="965" t="str">
        <f t="shared" si="129"/>
        <v/>
      </c>
      <c r="AQ616" s="964" t="str">
        <f>IF(AM616="","",IF(COUNTIF(BO27:BO309,TRIM(AP616))&gt;0,"EXCLUSION EXACTE",""))</f>
        <v/>
      </c>
      <c r="AR616" s="964" t="str" cm="1">
        <f t="array" ref="AR616">IF(AM616="","",IF(SUMPRODUCT(--(BO27:BO309&lt;&gt;""),--ISNUMBER(SEARCH(" "&amp;BO27:BO309&amp;" ",AP616)))&gt;0,"BLOQUE MOLLUSQUES",""))</f>
        <v/>
      </c>
      <c r="AS616" s="964" t="str" cm="1">
        <f t="array" ref="AS616">IF(AM616="","",IF(SUMPRODUCT(--(BS27:BS309&lt;&gt;""),--ISNUMBER(SEARCH(" "&amp;BS27:BS309&amp;" ",AP616)))&gt;0,"FORCE MOLLUSQUES",""))</f>
        <v/>
      </c>
      <c r="AT616" s="965" t="str">
        <f t="shared" si="130"/>
        <v/>
      </c>
      <c r="AU616" s="965" t="str">
        <f t="shared" si="132"/>
        <v/>
      </c>
      <c r="AV616" s="964" t="str">
        <f t="shared" si="131"/>
        <v/>
      </c>
      <c r="AW616" s="964" t="str" cm="1">
        <f t="array" ref="AW616">IF(AM616="","",IF(AQ616&lt;&gt;"","",IF(SUMPRODUCT(--(BM27:BM1509=AW26),--(BL27:BL1509&lt;&gt;""),--ISNUMBER(SEARCH(" "&amp;BL27:BL1509&amp;" ",AP616)))&gt;0,AW26,"")))</f>
        <v/>
      </c>
      <c r="AX616" s="964" t="str" cm="1">
        <f t="array" ref="AX616">IF(AM616="","",IF(AQ616&lt;&gt;"","",IF(SUMPRODUCT(--(BM27:BM1509=AX26),--(BL27:BL1509&lt;&gt;""),--ISNUMBER(SEARCH(" "&amp;BL27:BL1509&amp;" ",AP616)))&gt;0,AX26,"")))</f>
        <v/>
      </c>
      <c r="AY616" s="964" t="str" cm="1">
        <f t="array" ref="AY616">IF(AM616="","",IF(AQ616&lt;&gt;"","",IF(SUMPRODUCT(--(BM27:BM1509=AY26),--(BL27:BL1509&lt;&gt;""),--ISNUMBER(SEARCH(" "&amp;BL27:BL1509&amp;" ",AP616)))&gt;0,AY26,"")))</f>
        <v/>
      </c>
      <c r="AZ616" s="964" t="str" cm="1">
        <f t="array" ref="AZ616">IF(AM616="","",IF(AQ616&lt;&gt;"","",IF(SUMPRODUCT(--(BM27:BM1509=AZ26),--(BL27:BL1509&lt;&gt;""),--ISNUMBER(SEARCH(" "&amp;BL27:BL1509&amp;" ",AP616)))&gt;0,AZ26,"")))</f>
        <v/>
      </c>
      <c r="BA616" s="964" t="str" cm="1">
        <f t="array" ref="BA616">IF(AM616="","",IF(AQ616&lt;&gt;"","",IF(SUMPRODUCT(--(BM27:BM1509=BA26),--(BL27:BL1509&lt;&gt;""),--ISNUMBER(SEARCH(" "&amp;BL27:BL1509&amp;" ",AP616)))&gt;0,BA26,"")))</f>
        <v/>
      </c>
      <c r="BB616" s="964" t="str" cm="1">
        <f t="array" ref="BB616">IF(AM616="","",IF(AQ616&lt;&gt;"","",IF(SUMPRODUCT(--(BM27:BM1509=BB26),--(BL27:BL1509&lt;&gt;""),--ISNUMBER(SEARCH(" "&amp;BL27:BL1509&amp;" ",AP616)))&gt;0,BB26,"")))</f>
        <v/>
      </c>
      <c r="BC616" s="964" t="str" cm="1">
        <f t="array" ref="BC616">IF(AM616="","",IF(AQ616&lt;&gt;"","",IF(SUMPRODUCT(--(BM27:BM1509=BC26),--(BL27:BL1509&lt;&gt;""),--ISNUMBER(SEARCH(" "&amp;BL27:BL1509&amp;" ",AP616)))&gt;0,BC26,"")))</f>
        <v/>
      </c>
      <c r="BD616" s="964" t="str" cm="1">
        <f t="array" ref="BD616">IF(AM616="","",IF(AQ616&lt;&gt;"","",IF(SUMPRODUCT(--(BM27:BM1509=BD26),--(BL27:BL1509&lt;&gt;""),--ISNUMBER(SEARCH(" "&amp;BL27:BL1509&amp;" ",AP616)))&gt;0,BD26,"")))</f>
        <v/>
      </c>
      <c r="BE616" s="964" t="str" cm="1">
        <f t="array" ref="BE616">IF(AM616="","",IF(AQ616&lt;&gt;"","",IF(SUMPRODUCT(--(BM27:BM1509=BE26),--(BL27:BL1509&lt;&gt;""),--ISNUMBER(SEARCH(" "&amp;BL27:BL1509&amp;" ",AP616)))&gt;0,BE26,"")))</f>
        <v/>
      </c>
      <c r="BF616" s="964" t="str" cm="1">
        <f t="array" ref="BF616">IF(AM616="","",IF(AQ616&lt;&gt;"","",IF(SUMPRODUCT(--(BM27:BM1509=BF26),--(BL27:BL1509&lt;&gt;""),--ISNUMBER(SEARCH(" "&amp;BL27:BL1509&amp;" ",AP616)))&gt;0,BF26,"")))</f>
        <v/>
      </c>
      <c r="BG616" s="964" t="str" cm="1">
        <f t="array" ref="BG616">IF(AM616="","",IF(AQ616&lt;&gt;"","",IF(SUMPRODUCT(--(BM27:BM1509=BG26),--(BL27:BL1509&lt;&gt;""),--ISNUMBER(SEARCH(" "&amp;BL27:BL1509&amp;" ",AP616)))&gt;0,BG26,"")))</f>
        <v/>
      </c>
      <c r="BH616" s="964" t="str" cm="1">
        <f t="array" ref="BH616">IF(AM616="","",IF(AQ616&lt;&gt;"","",IF(SUMPRODUCT(--(BM27:BM1509=BH26),--(BL27:BL1509&lt;&gt;""),--ISNUMBER(SEARCH(" "&amp;BL27:BL1509&amp;" ",AP616)))&gt;0,BH26,"")))</f>
        <v/>
      </c>
      <c r="BI616" s="964" t="str" cm="1">
        <f t="array" ref="BI616">IF(AM616="","",IF(AQ616&lt;&gt;"","",IF(SUMPRODUCT(--(BM27:BM1509=BI26),--(BL27:BL1509&lt;&gt;""),--ISNUMBER(SEARCH(" "&amp;BL27:BL1509&amp;" ",AP616)))&gt;0,BI26,"")))</f>
        <v/>
      </c>
      <c r="BJ616" s="964" t="str" cm="1">
        <f t="array" ref="BJ616">IF(AM616="","",IF(AS616&lt;&gt;"",BJ26,IF(AR616&lt;&gt;"","",IF(AQ616&lt;&gt;"","",IF(SUMPRODUCT(--(BM27:BM1509=BJ26),--(BL27:BL1509&lt;&gt;""),--ISNUMBER(SEARCH(" "&amp;BL27:BL1509&amp;" ",AP616)))&gt;0,BJ26,"")))))</f>
        <v/>
      </c>
      <c r="BL616" s="964" t="s">
        <v>2474</v>
      </c>
      <c r="BM616" s="964" t="s">
        <v>1597</v>
      </c>
      <c r="CM616" s="49">
        <v>1</v>
      </c>
    </row>
    <row r="617" spans="4:91" ht="30" customHeight="1">
      <c r="D617" s="674"/>
      <c r="E617" s="680"/>
      <c r="F617" s="681"/>
      <c r="G617" s="680"/>
      <c r="H617" s="682"/>
      <c r="I617" s="891"/>
      <c r="J617" s="892"/>
      <c r="K617" s="745"/>
      <c r="L617" s="893"/>
      <c r="M617" s="894"/>
      <c r="N617" s="895"/>
      <c r="O617" s="896"/>
      <c r="P617" s="137"/>
      <c r="Q617" s="897"/>
      <c r="R617" s="751"/>
      <c r="S617" s="898"/>
      <c r="T617" s="753"/>
      <c r="U617" s="899"/>
      <c r="V617" s="900"/>
      <c r="W617" s="756"/>
      <c r="X617" s="764"/>
      <c r="AB617" s="65"/>
      <c r="AC617" s="984" t="str">
        <f t="shared" si="122"/>
        <v/>
      </c>
      <c r="AD617" s="982"/>
      <c r="AF617" s="963" t="str">
        <f>IF(AG617="","",COUNTIF(AG27:AG617,"&lt;&gt;"))</f>
        <v/>
      </c>
      <c r="AG617" s="958" t="str" cm="1">
        <f t="array" ref="AG617">IF(AK617="","",IF(LEN(AK617)&lt;=MAX(10,AF22),AK617,IFERROR(LEFT(AK617,LOOKUP(2,1/(MID(AK617,ROW(10:509),1)=" ")/(ROW(10:509)&lt;=MAX(10,AF22)),ROW(10:509))-1),LEFT(AK617,MAX(10,AF22)))))</f>
        <v/>
      </c>
      <c r="AH617" s="963" t="str">
        <f t="shared" si="123"/>
        <v/>
      </c>
      <c r="AI617" s="963" t="str">
        <f t="shared" si="124"/>
        <v/>
      </c>
      <c r="AJ617" s="964" t="str">
        <f>IF(AL616&lt;&gt;"",AJ616,IF(AJ616&lt;MAX(Z27:Z326),AJ616+1,""))</f>
        <v/>
      </c>
      <c r="AK617" s="965" t="str">
        <f>IF(AJ617="","",IF(AL616&lt;&gt;"",AL616,INDEX(AD27:AD326,MATCH(AJ617,Z27:Z326,0))))</f>
        <v/>
      </c>
      <c r="AL617" s="965" t="str">
        <f t="shared" si="125"/>
        <v/>
      </c>
      <c r="AM617" s="966" t="str">
        <f t="shared" si="126"/>
        <v/>
      </c>
      <c r="AN617" s="967" t="str">
        <f t="shared" si="127"/>
        <v/>
      </c>
      <c r="AO617" s="967" t="str">
        <f t="shared" si="128"/>
        <v/>
      </c>
      <c r="AP617" s="966" t="str">
        <f t="shared" si="129"/>
        <v/>
      </c>
      <c r="AQ617" s="967" t="str">
        <f>IF(AM617="","",IF(COUNTIF(BO27:BO309,TRIM(AP617))&gt;0,"EXCLUSION EXACTE",""))</f>
        <v/>
      </c>
      <c r="AR617" s="967" t="str" cm="1">
        <f t="array" ref="AR617">IF(AM617="","",IF(SUMPRODUCT(--(BO27:BO309&lt;&gt;""),--ISNUMBER(SEARCH(" "&amp;BO27:BO309&amp;" ",AP617)))&gt;0,"BLOQUE MOLLUSQUES",""))</f>
        <v/>
      </c>
      <c r="AS617" s="967" t="str" cm="1">
        <f t="array" ref="AS617">IF(AM617="","",IF(SUMPRODUCT(--(BS27:BS309&lt;&gt;""),--ISNUMBER(SEARCH(" "&amp;BS27:BS309&amp;" ",AP617)))&gt;0,"FORCE MOLLUSQUES",""))</f>
        <v/>
      </c>
      <c r="AT617" s="966" t="str">
        <f t="shared" si="130"/>
        <v/>
      </c>
      <c r="AU617" s="966" t="str">
        <f t="shared" si="132"/>
        <v/>
      </c>
      <c r="AV617" s="967" t="str">
        <f t="shared" si="131"/>
        <v/>
      </c>
      <c r="AW617" s="967" t="str" cm="1">
        <f t="array" ref="AW617">IF(AM617="","",IF(AQ617&lt;&gt;"","",IF(SUMPRODUCT(--(BM27:BM1509=AW26),--(BL27:BL1509&lt;&gt;""),--ISNUMBER(SEARCH(" "&amp;BL27:BL1509&amp;" ",AP617)))&gt;0,AW26,"")))</f>
        <v/>
      </c>
      <c r="AX617" s="967" t="str" cm="1">
        <f t="array" ref="AX617">IF(AM617="","",IF(AQ617&lt;&gt;"","",IF(SUMPRODUCT(--(BM27:BM1509=AX26),--(BL27:BL1509&lt;&gt;""),--ISNUMBER(SEARCH(" "&amp;BL27:BL1509&amp;" ",AP617)))&gt;0,AX26,"")))</f>
        <v/>
      </c>
      <c r="AY617" s="967" t="str" cm="1">
        <f t="array" ref="AY617">IF(AM617="","",IF(AQ617&lt;&gt;"","",IF(SUMPRODUCT(--(BM27:BM1509=AY26),--(BL27:BL1509&lt;&gt;""),--ISNUMBER(SEARCH(" "&amp;BL27:BL1509&amp;" ",AP617)))&gt;0,AY26,"")))</f>
        <v/>
      </c>
      <c r="AZ617" s="967" t="str" cm="1">
        <f t="array" ref="AZ617">IF(AM617="","",IF(AQ617&lt;&gt;"","",IF(SUMPRODUCT(--(BM27:BM1509=AZ26),--(BL27:BL1509&lt;&gt;""),--ISNUMBER(SEARCH(" "&amp;BL27:BL1509&amp;" ",AP617)))&gt;0,AZ26,"")))</f>
        <v/>
      </c>
      <c r="BA617" s="967" t="str" cm="1">
        <f t="array" ref="BA617">IF(AM617="","",IF(AQ617&lt;&gt;"","",IF(SUMPRODUCT(--(BM27:BM1509=BA26),--(BL27:BL1509&lt;&gt;""),--ISNUMBER(SEARCH(" "&amp;BL27:BL1509&amp;" ",AP617)))&gt;0,BA26,"")))</f>
        <v/>
      </c>
      <c r="BB617" s="967" t="str" cm="1">
        <f t="array" ref="BB617">IF(AM617="","",IF(AQ617&lt;&gt;"","",IF(SUMPRODUCT(--(BM27:BM1509=BB26),--(BL27:BL1509&lt;&gt;""),--ISNUMBER(SEARCH(" "&amp;BL27:BL1509&amp;" ",AP617)))&gt;0,BB26,"")))</f>
        <v/>
      </c>
      <c r="BC617" s="967" t="str" cm="1">
        <f t="array" ref="BC617">IF(AM617="","",IF(AQ617&lt;&gt;"","",IF(SUMPRODUCT(--(BM27:BM1509=BC26),--(BL27:BL1509&lt;&gt;""),--ISNUMBER(SEARCH(" "&amp;BL27:BL1509&amp;" ",AP617)))&gt;0,BC26,"")))</f>
        <v/>
      </c>
      <c r="BD617" s="967" t="str" cm="1">
        <f t="array" ref="BD617">IF(AM617="","",IF(AQ617&lt;&gt;"","",IF(SUMPRODUCT(--(BM27:BM1509=BD26),--(BL27:BL1509&lt;&gt;""),--ISNUMBER(SEARCH(" "&amp;BL27:BL1509&amp;" ",AP617)))&gt;0,BD26,"")))</f>
        <v/>
      </c>
      <c r="BE617" s="967" t="str" cm="1">
        <f t="array" ref="BE617">IF(AM617="","",IF(AQ617&lt;&gt;"","",IF(SUMPRODUCT(--(BM27:BM1509=BE26),--(BL27:BL1509&lt;&gt;""),--ISNUMBER(SEARCH(" "&amp;BL27:BL1509&amp;" ",AP617)))&gt;0,BE26,"")))</f>
        <v/>
      </c>
      <c r="BF617" s="967" t="str" cm="1">
        <f t="array" ref="BF617">IF(AM617="","",IF(AQ617&lt;&gt;"","",IF(SUMPRODUCT(--(BM27:BM1509=BF26),--(BL27:BL1509&lt;&gt;""),--ISNUMBER(SEARCH(" "&amp;BL27:BL1509&amp;" ",AP617)))&gt;0,BF26,"")))</f>
        <v/>
      </c>
      <c r="BG617" s="967" t="str" cm="1">
        <f t="array" ref="BG617">IF(AM617="","",IF(AQ617&lt;&gt;"","",IF(SUMPRODUCT(--(BM27:BM1509=BG26),--(BL27:BL1509&lt;&gt;""),--ISNUMBER(SEARCH(" "&amp;BL27:BL1509&amp;" ",AP617)))&gt;0,BG26,"")))</f>
        <v/>
      </c>
      <c r="BH617" s="967" t="str" cm="1">
        <f t="array" ref="BH617">IF(AM617="","",IF(AQ617&lt;&gt;"","",IF(SUMPRODUCT(--(BM27:BM1509=BH26),--(BL27:BL1509&lt;&gt;""),--ISNUMBER(SEARCH(" "&amp;BL27:BL1509&amp;" ",AP617)))&gt;0,BH26,"")))</f>
        <v/>
      </c>
      <c r="BI617" s="967" t="str" cm="1">
        <f t="array" ref="BI617">IF(AM617="","",IF(AQ617&lt;&gt;"","",IF(SUMPRODUCT(--(BM27:BM1509=BI26),--(BL27:BL1509&lt;&gt;""),--ISNUMBER(SEARCH(" "&amp;BL27:BL1509&amp;" ",AP617)))&gt;0,BI26,"")))</f>
        <v/>
      </c>
      <c r="BJ617" s="967" t="str" cm="1">
        <f t="array" ref="BJ617">IF(AM617="","",IF(AS617&lt;&gt;"",BJ26,IF(AR617&lt;&gt;"","",IF(AQ617&lt;&gt;"","",IF(SUMPRODUCT(--(BM27:BM1509=BJ26),--(BL27:BL1509&lt;&gt;""),--ISNUMBER(SEARCH(" "&amp;BL27:BL1509&amp;" ",AP617)))&gt;0,BJ26,"")))))</f>
        <v/>
      </c>
      <c r="BL617" s="968" t="s">
        <v>2475</v>
      </c>
      <c r="BM617" s="968" t="s">
        <v>1597</v>
      </c>
      <c r="CM617" s="49">
        <v>1</v>
      </c>
    </row>
    <row r="618" spans="4:91" ht="30" customHeight="1">
      <c r="D618" s="674"/>
      <c r="E618" s="680"/>
      <c r="F618" s="681"/>
      <c r="G618" s="680"/>
      <c r="H618" s="682"/>
      <c r="I618" s="891"/>
      <c r="J618" s="892"/>
      <c r="K618" s="745"/>
      <c r="L618" s="893"/>
      <c r="M618" s="894"/>
      <c r="N618" s="895"/>
      <c r="O618" s="896"/>
      <c r="P618" s="137"/>
      <c r="Q618" s="897"/>
      <c r="R618" s="751"/>
      <c r="S618" s="898"/>
      <c r="T618" s="753"/>
      <c r="U618" s="899"/>
      <c r="V618" s="900"/>
      <c r="W618" s="756"/>
      <c r="X618" s="764"/>
      <c r="AB618" s="65"/>
      <c r="AC618" s="984" t="str">
        <f t="shared" si="122"/>
        <v/>
      </c>
      <c r="AD618" s="982"/>
      <c r="AF618" s="964" t="str">
        <f>IF(AG618="","",COUNTIF(AG27:AG618,"&lt;&gt;"))</f>
        <v/>
      </c>
      <c r="AG618" s="965" t="str" cm="1">
        <f t="array" ref="AG618">IF(AK618="","",IF(LEN(AK618)&lt;=MAX(10,AF22),AK618,IFERROR(LEFT(AK618,LOOKUP(2,1/(MID(AK618,ROW(10:509),1)=" ")/(ROW(10:509)&lt;=MAX(10,AF22)),ROW(10:509))-1),LEFT(AK618,MAX(10,AF22)))))</f>
        <v/>
      </c>
      <c r="AH618" s="964" t="str">
        <f t="shared" si="123"/>
        <v/>
      </c>
      <c r="AI618" s="964" t="str">
        <f t="shared" si="124"/>
        <v/>
      </c>
      <c r="AJ618" s="964" t="str">
        <f>IF(AL617&lt;&gt;"",AJ617,IF(AJ617&lt;MAX(Z27:Z326),AJ617+1,""))</f>
        <v/>
      </c>
      <c r="AK618" s="965" t="str">
        <f>IF(AJ618="","",IF(AL617&lt;&gt;"",AL617,INDEX(AD27:AD326,MATCH(AJ618,Z27:Z326,0))))</f>
        <v/>
      </c>
      <c r="AL618" s="965" t="str">
        <f t="shared" si="125"/>
        <v/>
      </c>
      <c r="AM618" s="965" t="str">
        <f t="shared" si="126"/>
        <v/>
      </c>
      <c r="AN618" s="964" t="str">
        <f t="shared" si="127"/>
        <v/>
      </c>
      <c r="AO618" s="964" t="str">
        <f t="shared" si="128"/>
        <v/>
      </c>
      <c r="AP618" s="965" t="str">
        <f t="shared" si="129"/>
        <v/>
      </c>
      <c r="AQ618" s="964" t="str">
        <f>IF(AM618="","",IF(COUNTIF(BO27:BO309,TRIM(AP618))&gt;0,"EXCLUSION EXACTE",""))</f>
        <v/>
      </c>
      <c r="AR618" s="964" t="str" cm="1">
        <f t="array" ref="AR618">IF(AM618="","",IF(SUMPRODUCT(--(BO27:BO309&lt;&gt;""),--ISNUMBER(SEARCH(" "&amp;BO27:BO309&amp;" ",AP618)))&gt;0,"BLOQUE MOLLUSQUES",""))</f>
        <v/>
      </c>
      <c r="AS618" s="964" t="str" cm="1">
        <f t="array" ref="AS618">IF(AM618="","",IF(SUMPRODUCT(--(BS27:BS309&lt;&gt;""),--ISNUMBER(SEARCH(" "&amp;BS27:BS309&amp;" ",AP618)))&gt;0,"FORCE MOLLUSQUES",""))</f>
        <v/>
      </c>
      <c r="AT618" s="965" t="str">
        <f t="shared" si="130"/>
        <v/>
      </c>
      <c r="AU618" s="965" t="str">
        <f t="shared" si="132"/>
        <v/>
      </c>
      <c r="AV618" s="964" t="str">
        <f t="shared" si="131"/>
        <v/>
      </c>
      <c r="AW618" s="964" t="str" cm="1">
        <f t="array" ref="AW618">IF(AM618="","",IF(AQ618&lt;&gt;"","",IF(SUMPRODUCT(--(BM27:BM1509=AW26),--(BL27:BL1509&lt;&gt;""),--ISNUMBER(SEARCH(" "&amp;BL27:BL1509&amp;" ",AP618)))&gt;0,AW26,"")))</f>
        <v/>
      </c>
      <c r="AX618" s="964" t="str" cm="1">
        <f t="array" ref="AX618">IF(AM618="","",IF(AQ618&lt;&gt;"","",IF(SUMPRODUCT(--(BM27:BM1509=AX26),--(BL27:BL1509&lt;&gt;""),--ISNUMBER(SEARCH(" "&amp;BL27:BL1509&amp;" ",AP618)))&gt;0,AX26,"")))</f>
        <v/>
      </c>
      <c r="AY618" s="964" t="str" cm="1">
        <f t="array" ref="AY618">IF(AM618="","",IF(AQ618&lt;&gt;"","",IF(SUMPRODUCT(--(BM27:BM1509=AY26),--(BL27:BL1509&lt;&gt;""),--ISNUMBER(SEARCH(" "&amp;BL27:BL1509&amp;" ",AP618)))&gt;0,AY26,"")))</f>
        <v/>
      </c>
      <c r="AZ618" s="964" t="str" cm="1">
        <f t="array" ref="AZ618">IF(AM618="","",IF(AQ618&lt;&gt;"","",IF(SUMPRODUCT(--(BM27:BM1509=AZ26),--(BL27:BL1509&lt;&gt;""),--ISNUMBER(SEARCH(" "&amp;BL27:BL1509&amp;" ",AP618)))&gt;0,AZ26,"")))</f>
        <v/>
      </c>
      <c r="BA618" s="964" t="str" cm="1">
        <f t="array" ref="BA618">IF(AM618="","",IF(AQ618&lt;&gt;"","",IF(SUMPRODUCT(--(BM27:BM1509=BA26),--(BL27:BL1509&lt;&gt;""),--ISNUMBER(SEARCH(" "&amp;BL27:BL1509&amp;" ",AP618)))&gt;0,BA26,"")))</f>
        <v/>
      </c>
      <c r="BB618" s="964" t="str" cm="1">
        <f t="array" ref="BB618">IF(AM618="","",IF(AQ618&lt;&gt;"","",IF(SUMPRODUCT(--(BM27:BM1509=BB26),--(BL27:BL1509&lt;&gt;""),--ISNUMBER(SEARCH(" "&amp;BL27:BL1509&amp;" ",AP618)))&gt;0,BB26,"")))</f>
        <v/>
      </c>
      <c r="BC618" s="964" t="str" cm="1">
        <f t="array" ref="BC618">IF(AM618="","",IF(AQ618&lt;&gt;"","",IF(SUMPRODUCT(--(BM27:BM1509=BC26),--(BL27:BL1509&lt;&gt;""),--ISNUMBER(SEARCH(" "&amp;BL27:BL1509&amp;" ",AP618)))&gt;0,BC26,"")))</f>
        <v/>
      </c>
      <c r="BD618" s="964" t="str" cm="1">
        <f t="array" ref="BD618">IF(AM618="","",IF(AQ618&lt;&gt;"","",IF(SUMPRODUCT(--(BM27:BM1509=BD26),--(BL27:BL1509&lt;&gt;""),--ISNUMBER(SEARCH(" "&amp;BL27:BL1509&amp;" ",AP618)))&gt;0,BD26,"")))</f>
        <v/>
      </c>
      <c r="BE618" s="964" t="str" cm="1">
        <f t="array" ref="BE618">IF(AM618="","",IF(AQ618&lt;&gt;"","",IF(SUMPRODUCT(--(BM27:BM1509=BE26),--(BL27:BL1509&lt;&gt;""),--ISNUMBER(SEARCH(" "&amp;BL27:BL1509&amp;" ",AP618)))&gt;0,BE26,"")))</f>
        <v/>
      </c>
      <c r="BF618" s="964" t="str" cm="1">
        <f t="array" ref="BF618">IF(AM618="","",IF(AQ618&lt;&gt;"","",IF(SUMPRODUCT(--(BM27:BM1509=BF26),--(BL27:BL1509&lt;&gt;""),--ISNUMBER(SEARCH(" "&amp;BL27:BL1509&amp;" ",AP618)))&gt;0,BF26,"")))</f>
        <v/>
      </c>
      <c r="BG618" s="964" t="str" cm="1">
        <f t="array" ref="BG618">IF(AM618="","",IF(AQ618&lt;&gt;"","",IF(SUMPRODUCT(--(BM27:BM1509=BG26),--(BL27:BL1509&lt;&gt;""),--ISNUMBER(SEARCH(" "&amp;BL27:BL1509&amp;" ",AP618)))&gt;0,BG26,"")))</f>
        <v/>
      </c>
      <c r="BH618" s="964" t="str" cm="1">
        <f t="array" ref="BH618">IF(AM618="","",IF(AQ618&lt;&gt;"","",IF(SUMPRODUCT(--(BM27:BM1509=BH26),--(BL27:BL1509&lt;&gt;""),--ISNUMBER(SEARCH(" "&amp;BL27:BL1509&amp;" ",AP618)))&gt;0,BH26,"")))</f>
        <v/>
      </c>
      <c r="BI618" s="964" t="str" cm="1">
        <f t="array" ref="BI618">IF(AM618="","",IF(AQ618&lt;&gt;"","",IF(SUMPRODUCT(--(BM27:BM1509=BI26),--(BL27:BL1509&lt;&gt;""),--ISNUMBER(SEARCH(" "&amp;BL27:BL1509&amp;" ",AP618)))&gt;0,BI26,"")))</f>
        <v/>
      </c>
      <c r="BJ618" s="964" t="str" cm="1">
        <f t="array" ref="BJ618">IF(AM618="","",IF(AS618&lt;&gt;"",BJ26,IF(AR618&lt;&gt;"","",IF(AQ618&lt;&gt;"","",IF(SUMPRODUCT(--(BM27:BM1509=BJ26),--(BL27:BL1509&lt;&gt;""),--ISNUMBER(SEARCH(" "&amp;BL27:BL1509&amp;" ",AP618)))&gt;0,BJ26,"")))))</f>
        <v/>
      </c>
      <c r="BL618" s="964" t="s">
        <v>2317</v>
      </c>
      <c r="BM618" s="964" t="s">
        <v>1597</v>
      </c>
      <c r="CM618" s="49">
        <v>1</v>
      </c>
    </row>
    <row r="619" spans="4:91" ht="30" customHeight="1">
      <c r="D619" s="674"/>
      <c r="E619" s="680"/>
      <c r="F619" s="681"/>
      <c r="G619" s="680"/>
      <c r="H619" s="682"/>
      <c r="I619" s="891"/>
      <c r="J619" s="892"/>
      <c r="K619" s="745"/>
      <c r="L619" s="893"/>
      <c r="M619" s="894"/>
      <c r="N619" s="895"/>
      <c r="O619" s="896"/>
      <c r="P619" s="137"/>
      <c r="Q619" s="897"/>
      <c r="R619" s="751"/>
      <c r="S619" s="898"/>
      <c r="T619" s="753"/>
      <c r="U619" s="899"/>
      <c r="V619" s="900"/>
      <c r="W619" s="756"/>
      <c r="X619" s="764"/>
      <c r="AB619" s="65"/>
      <c r="AC619" s="984" t="str">
        <f t="shared" si="122"/>
        <v/>
      </c>
      <c r="AD619" s="982"/>
      <c r="AF619" s="963" t="str">
        <f>IF(AG619="","",COUNTIF(AG27:AG619,"&lt;&gt;"))</f>
        <v/>
      </c>
      <c r="AG619" s="958" t="str" cm="1">
        <f t="array" ref="AG619">IF(AK619="","",IF(LEN(AK619)&lt;=MAX(10,AF22),AK619,IFERROR(LEFT(AK619,LOOKUP(2,1/(MID(AK619,ROW(10:509),1)=" ")/(ROW(10:509)&lt;=MAX(10,AF22)),ROW(10:509))-1),LEFT(AK619,MAX(10,AF22)))))</f>
        <v/>
      </c>
      <c r="AH619" s="963" t="str">
        <f t="shared" si="123"/>
        <v/>
      </c>
      <c r="AI619" s="963" t="str">
        <f t="shared" si="124"/>
        <v/>
      </c>
      <c r="AJ619" s="964" t="str">
        <f>IF(AL618&lt;&gt;"",AJ618,IF(AJ618&lt;MAX(Z27:Z326),AJ618+1,""))</f>
        <v/>
      </c>
      <c r="AK619" s="965" t="str">
        <f>IF(AJ619="","",IF(AL618&lt;&gt;"",AL618,INDEX(AD27:AD326,MATCH(AJ619,Z27:Z326,0))))</f>
        <v/>
      </c>
      <c r="AL619" s="965" t="str">
        <f t="shared" si="125"/>
        <v/>
      </c>
      <c r="AM619" s="966" t="str">
        <f t="shared" si="126"/>
        <v/>
      </c>
      <c r="AN619" s="967" t="str">
        <f t="shared" si="127"/>
        <v/>
      </c>
      <c r="AO619" s="967" t="str">
        <f t="shared" si="128"/>
        <v/>
      </c>
      <c r="AP619" s="966" t="str">
        <f t="shared" si="129"/>
        <v/>
      </c>
      <c r="AQ619" s="967" t="str">
        <f>IF(AM619="","",IF(COUNTIF(BO27:BO309,TRIM(AP619))&gt;0,"EXCLUSION EXACTE",""))</f>
        <v/>
      </c>
      <c r="AR619" s="967" t="str" cm="1">
        <f t="array" ref="AR619">IF(AM619="","",IF(SUMPRODUCT(--(BO27:BO309&lt;&gt;""),--ISNUMBER(SEARCH(" "&amp;BO27:BO309&amp;" ",AP619)))&gt;0,"BLOQUE MOLLUSQUES",""))</f>
        <v/>
      </c>
      <c r="AS619" s="967" t="str" cm="1">
        <f t="array" ref="AS619">IF(AM619="","",IF(SUMPRODUCT(--(BS27:BS309&lt;&gt;""),--ISNUMBER(SEARCH(" "&amp;BS27:BS309&amp;" ",AP619)))&gt;0,"FORCE MOLLUSQUES",""))</f>
        <v/>
      </c>
      <c r="AT619" s="966" t="str">
        <f t="shared" si="130"/>
        <v/>
      </c>
      <c r="AU619" s="966" t="str">
        <f t="shared" si="132"/>
        <v/>
      </c>
      <c r="AV619" s="967" t="str">
        <f t="shared" si="131"/>
        <v/>
      </c>
      <c r="AW619" s="967" t="str" cm="1">
        <f t="array" ref="AW619">IF(AM619="","",IF(AQ619&lt;&gt;"","",IF(SUMPRODUCT(--(BM27:BM1509=AW26),--(BL27:BL1509&lt;&gt;""),--ISNUMBER(SEARCH(" "&amp;BL27:BL1509&amp;" ",AP619)))&gt;0,AW26,"")))</f>
        <v/>
      </c>
      <c r="AX619" s="967" t="str" cm="1">
        <f t="array" ref="AX619">IF(AM619="","",IF(AQ619&lt;&gt;"","",IF(SUMPRODUCT(--(BM27:BM1509=AX26),--(BL27:BL1509&lt;&gt;""),--ISNUMBER(SEARCH(" "&amp;BL27:BL1509&amp;" ",AP619)))&gt;0,AX26,"")))</f>
        <v/>
      </c>
      <c r="AY619" s="967" t="str" cm="1">
        <f t="array" ref="AY619">IF(AM619="","",IF(AQ619&lt;&gt;"","",IF(SUMPRODUCT(--(BM27:BM1509=AY26),--(BL27:BL1509&lt;&gt;""),--ISNUMBER(SEARCH(" "&amp;BL27:BL1509&amp;" ",AP619)))&gt;0,AY26,"")))</f>
        <v/>
      </c>
      <c r="AZ619" s="967" t="str" cm="1">
        <f t="array" ref="AZ619">IF(AM619="","",IF(AQ619&lt;&gt;"","",IF(SUMPRODUCT(--(BM27:BM1509=AZ26),--(BL27:BL1509&lt;&gt;""),--ISNUMBER(SEARCH(" "&amp;BL27:BL1509&amp;" ",AP619)))&gt;0,AZ26,"")))</f>
        <v/>
      </c>
      <c r="BA619" s="967" t="str" cm="1">
        <f t="array" ref="BA619">IF(AM619="","",IF(AQ619&lt;&gt;"","",IF(SUMPRODUCT(--(BM27:BM1509=BA26),--(BL27:BL1509&lt;&gt;""),--ISNUMBER(SEARCH(" "&amp;BL27:BL1509&amp;" ",AP619)))&gt;0,BA26,"")))</f>
        <v/>
      </c>
      <c r="BB619" s="967" t="str" cm="1">
        <f t="array" ref="BB619">IF(AM619="","",IF(AQ619&lt;&gt;"","",IF(SUMPRODUCT(--(BM27:BM1509=BB26),--(BL27:BL1509&lt;&gt;""),--ISNUMBER(SEARCH(" "&amp;BL27:BL1509&amp;" ",AP619)))&gt;0,BB26,"")))</f>
        <v/>
      </c>
      <c r="BC619" s="967" t="str" cm="1">
        <f t="array" ref="BC619">IF(AM619="","",IF(AQ619&lt;&gt;"","",IF(SUMPRODUCT(--(BM27:BM1509=BC26),--(BL27:BL1509&lt;&gt;""),--ISNUMBER(SEARCH(" "&amp;BL27:BL1509&amp;" ",AP619)))&gt;0,BC26,"")))</f>
        <v/>
      </c>
      <c r="BD619" s="967" t="str" cm="1">
        <f t="array" ref="BD619">IF(AM619="","",IF(AQ619&lt;&gt;"","",IF(SUMPRODUCT(--(BM27:BM1509=BD26),--(BL27:BL1509&lt;&gt;""),--ISNUMBER(SEARCH(" "&amp;BL27:BL1509&amp;" ",AP619)))&gt;0,BD26,"")))</f>
        <v/>
      </c>
      <c r="BE619" s="967" t="str" cm="1">
        <f t="array" ref="BE619">IF(AM619="","",IF(AQ619&lt;&gt;"","",IF(SUMPRODUCT(--(BM27:BM1509=BE26),--(BL27:BL1509&lt;&gt;""),--ISNUMBER(SEARCH(" "&amp;BL27:BL1509&amp;" ",AP619)))&gt;0,BE26,"")))</f>
        <v/>
      </c>
      <c r="BF619" s="967" t="str" cm="1">
        <f t="array" ref="BF619">IF(AM619="","",IF(AQ619&lt;&gt;"","",IF(SUMPRODUCT(--(BM27:BM1509=BF26),--(BL27:BL1509&lt;&gt;""),--ISNUMBER(SEARCH(" "&amp;BL27:BL1509&amp;" ",AP619)))&gt;0,BF26,"")))</f>
        <v/>
      </c>
      <c r="BG619" s="967" t="str" cm="1">
        <f t="array" ref="BG619">IF(AM619="","",IF(AQ619&lt;&gt;"","",IF(SUMPRODUCT(--(BM27:BM1509=BG26),--(BL27:BL1509&lt;&gt;""),--ISNUMBER(SEARCH(" "&amp;BL27:BL1509&amp;" ",AP619)))&gt;0,BG26,"")))</f>
        <v/>
      </c>
      <c r="BH619" s="967" t="str" cm="1">
        <f t="array" ref="BH619">IF(AM619="","",IF(AQ619&lt;&gt;"","",IF(SUMPRODUCT(--(BM27:BM1509=BH26),--(BL27:BL1509&lt;&gt;""),--ISNUMBER(SEARCH(" "&amp;BL27:BL1509&amp;" ",AP619)))&gt;0,BH26,"")))</f>
        <v/>
      </c>
      <c r="BI619" s="967" t="str" cm="1">
        <f t="array" ref="BI619">IF(AM619="","",IF(AQ619&lt;&gt;"","",IF(SUMPRODUCT(--(BM27:BM1509=BI26),--(BL27:BL1509&lt;&gt;""),--ISNUMBER(SEARCH(" "&amp;BL27:BL1509&amp;" ",AP619)))&gt;0,BI26,"")))</f>
        <v/>
      </c>
      <c r="BJ619" s="967" t="str" cm="1">
        <f t="array" ref="BJ619">IF(AM619="","",IF(AS619&lt;&gt;"",BJ26,IF(AR619&lt;&gt;"","",IF(AQ619&lt;&gt;"","",IF(SUMPRODUCT(--(BM27:BM1509=BJ26),--(BL27:BL1509&lt;&gt;""),--ISNUMBER(SEARCH(" "&amp;BL27:BL1509&amp;" ",AP619)))&gt;0,BJ26,"")))))</f>
        <v/>
      </c>
      <c r="BL619" s="968" t="s">
        <v>2318</v>
      </c>
      <c r="BM619" s="968" t="s">
        <v>1597</v>
      </c>
      <c r="CM619" s="49">
        <v>1</v>
      </c>
    </row>
    <row r="620" spans="4:91" ht="30" customHeight="1">
      <c r="D620" s="674"/>
      <c r="E620" s="680"/>
      <c r="F620" s="681"/>
      <c r="G620" s="680"/>
      <c r="H620" s="682"/>
      <c r="I620" s="891"/>
      <c r="J620" s="892"/>
      <c r="K620" s="745"/>
      <c r="L620" s="893"/>
      <c r="M620" s="894"/>
      <c r="N620" s="895"/>
      <c r="O620" s="896"/>
      <c r="P620" s="137"/>
      <c r="Q620" s="897"/>
      <c r="R620" s="751"/>
      <c r="S620" s="898"/>
      <c r="T620" s="753"/>
      <c r="U620" s="899"/>
      <c r="V620" s="900"/>
      <c r="W620" s="756"/>
      <c r="X620" s="764"/>
      <c r="AB620" s="65"/>
      <c r="AC620" s="984" t="str">
        <f t="shared" si="122"/>
        <v/>
      </c>
      <c r="AD620" s="982"/>
      <c r="AF620" s="964" t="str">
        <f>IF(AG620="","",COUNTIF(AG27:AG620,"&lt;&gt;"))</f>
        <v/>
      </c>
      <c r="AG620" s="965" t="str" cm="1">
        <f t="array" ref="AG620">IF(AK620="","",IF(LEN(AK620)&lt;=MAX(10,AF22),AK620,IFERROR(LEFT(AK620,LOOKUP(2,1/(MID(AK620,ROW(10:509),1)=" ")/(ROW(10:509)&lt;=MAX(10,AF22)),ROW(10:509))-1),LEFT(AK620,MAX(10,AF22)))))</f>
        <v/>
      </c>
      <c r="AH620" s="964" t="str">
        <f t="shared" si="123"/>
        <v/>
      </c>
      <c r="AI620" s="964" t="str">
        <f t="shared" si="124"/>
        <v/>
      </c>
      <c r="AJ620" s="964" t="str">
        <f>IF(AL619&lt;&gt;"",AJ619,IF(AJ619&lt;MAX(Z27:Z326),AJ619+1,""))</f>
        <v/>
      </c>
      <c r="AK620" s="965" t="str">
        <f>IF(AJ620="","",IF(AL619&lt;&gt;"",AL619,INDEX(AD27:AD326,MATCH(AJ620,Z27:Z326,0))))</f>
        <v/>
      </c>
      <c r="AL620" s="965" t="str">
        <f t="shared" si="125"/>
        <v/>
      </c>
      <c r="AM620" s="965" t="str">
        <f t="shared" si="126"/>
        <v/>
      </c>
      <c r="AN620" s="964" t="str">
        <f t="shared" si="127"/>
        <v/>
      </c>
      <c r="AO620" s="964" t="str">
        <f t="shared" si="128"/>
        <v/>
      </c>
      <c r="AP620" s="965" t="str">
        <f t="shared" si="129"/>
        <v/>
      </c>
      <c r="AQ620" s="964" t="str">
        <f>IF(AM620="","",IF(COUNTIF(BO27:BO309,TRIM(AP620))&gt;0,"EXCLUSION EXACTE",""))</f>
        <v/>
      </c>
      <c r="AR620" s="964" t="str" cm="1">
        <f t="array" ref="AR620">IF(AM620="","",IF(SUMPRODUCT(--(BO27:BO309&lt;&gt;""),--ISNUMBER(SEARCH(" "&amp;BO27:BO309&amp;" ",AP620)))&gt;0,"BLOQUE MOLLUSQUES",""))</f>
        <v/>
      </c>
      <c r="AS620" s="964" t="str" cm="1">
        <f t="array" ref="AS620">IF(AM620="","",IF(SUMPRODUCT(--(BS27:BS309&lt;&gt;""),--ISNUMBER(SEARCH(" "&amp;BS27:BS309&amp;" ",AP620)))&gt;0,"FORCE MOLLUSQUES",""))</f>
        <v/>
      </c>
      <c r="AT620" s="965" t="str">
        <f t="shared" si="130"/>
        <v/>
      </c>
      <c r="AU620" s="965" t="str">
        <f t="shared" si="132"/>
        <v/>
      </c>
      <c r="AV620" s="964" t="str">
        <f t="shared" si="131"/>
        <v/>
      </c>
      <c r="AW620" s="964" t="str" cm="1">
        <f t="array" ref="AW620">IF(AM620="","",IF(AQ620&lt;&gt;"","",IF(SUMPRODUCT(--(BM27:BM1509=AW26),--(BL27:BL1509&lt;&gt;""),--ISNUMBER(SEARCH(" "&amp;BL27:BL1509&amp;" ",AP620)))&gt;0,AW26,"")))</f>
        <v/>
      </c>
      <c r="AX620" s="964" t="str" cm="1">
        <f t="array" ref="AX620">IF(AM620="","",IF(AQ620&lt;&gt;"","",IF(SUMPRODUCT(--(BM27:BM1509=AX26),--(BL27:BL1509&lt;&gt;""),--ISNUMBER(SEARCH(" "&amp;BL27:BL1509&amp;" ",AP620)))&gt;0,AX26,"")))</f>
        <v/>
      </c>
      <c r="AY620" s="964" t="str" cm="1">
        <f t="array" ref="AY620">IF(AM620="","",IF(AQ620&lt;&gt;"","",IF(SUMPRODUCT(--(BM27:BM1509=AY26),--(BL27:BL1509&lt;&gt;""),--ISNUMBER(SEARCH(" "&amp;BL27:BL1509&amp;" ",AP620)))&gt;0,AY26,"")))</f>
        <v/>
      </c>
      <c r="AZ620" s="964" t="str" cm="1">
        <f t="array" ref="AZ620">IF(AM620="","",IF(AQ620&lt;&gt;"","",IF(SUMPRODUCT(--(BM27:BM1509=AZ26),--(BL27:BL1509&lt;&gt;""),--ISNUMBER(SEARCH(" "&amp;BL27:BL1509&amp;" ",AP620)))&gt;0,AZ26,"")))</f>
        <v/>
      </c>
      <c r="BA620" s="964" t="str" cm="1">
        <f t="array" ref="BA620">IF(AM620="","",IF(AQ620&lt;&gt;"","",IF(SUMPRODUCT(--(BM27:BM1509=BA26),--(BL27:BL1509&lt;&gt;""),--ISNUMBER(SEARCH(" "&amp;BL27:BL1509&amp;" ",AP620)))&gt;0,BA26,"")))</f>
        <v/>
      </c>
      <c r="BB620" s="964" t="str" cm="1">
        <f t="array" ref="BB620">IF(AM620="","",IF(AQ620&lt;&gt;"","",IF(SUMPRODUCT(--(BM27:BM1509=BB26),--(BL27:BL1509&lt;&gt;""),--ISNUMBER(SEARCH(" "&amp;BL27:BL1509&amp;" ",AP620)))&gt;0,BB26,"")))</f>
        <v/>
      </c>
      <c r="BC620" s="964" t="str" cm="1">
        <f t="array" ref="BC620">IF(AM620="","",IF(AQ620&lt;&gt;"","",IF(SUMPRODUCT(--(BM27:BM1509=BC26),--(BL27:BL1509&lt;&gt;""),--ISNUMBER(SEARCH(" "&amp;BL27:BL1509&amp;" ",AP620)))&gt;0,BC26,"")))</f>
        <v/>
      </c>
      <c r="BD620" s="964" t="str" cm="1">
        <f t="array" ref="BD620">IF(AM620="","",IF(AQ620&lt;&gt;"","",IF(SUMPRODUCT(--(BM27:BM1509=BD26),--(BL27:BL1509&lt;&gt;""),--ISNUMBER(SEARCH(" "&amp;BL27:BL1509&amp;" ",AP620)))&gt;0,BD26,"")))</f>
        <v/>
      </c>
      <c r="BE620" s="964" t="str" cm="1">
        <f t="array" ref="BE620">IF(AM620="","",IF(AQ620&lt;&gt;"","",IF(SUMPRODUCT(--(BM27:BM1509=BE26),--(BL27:BL1509&lt;&gt;""),--ISNUMBER(SEARCH(" "&amp;BL27:BL1509&amp;" ",AP620)))&gt;0,BE26,"")))</f>
        <v/>
      </c>
      <c r="BF620" s="964" t="str" cm="1">
        <f t="array" ref="BF620">IF(AM620="","",IF(AQ620&lt;&gt;"","",IF(SUMPRODUCT(--(BM27:BM1509=BF26),--(BL27:BL1509&lt;&gt;""),--ISNUMBER(SEARCH(" "&amp;BL27:BL1509&amp;" ",AP620)))&gt;0,BF26,"")))</f>
        <v/>
      </c>
      <c r="BG620" s="964" t="str" cm="1">
        <f t="array" ref="BG620">IF(AM620="","",IF(AQ620&lt;&gt;"","",IF(SUMPRODUCT(--(BM27:BM1509=BG26),--(BL27:BL1509&lt;&gt;""),--ISNUMBER(SEARCH(" "&amp;BL27:BL1509&amp;" ",AP620)))&gt;0,BG26,"")))</f>
        <v/>
      </c>
      <c r="BH620" s="964" t="str" cm="1">
        <f t="array" ref="BH620">IF(AM620="","",IF(AQ620&lt;&gt;"","",IF(SUMPRODUCT(--(BM27:BM1509=BH26),--(BL27:BL1509&lt;&gt;""),--ISNUMBER(SEARCH(" "&amp;BL27:BL1509&amp;" ",AP620)))&gt;0,BH26,"")))</f>
        <v/>
      </c>
      <c r="BI620" s="964" t="str" cm="1">
        <f t="array" ref="BI620">IF(AM620="","",IF(AQ620&lt;&gt;"","",IF(SUMPRODUCT(--(BM27:BM1509=BI26),--(BL27:BL1509&lt;&gt;""),--ISNUMBER(SEARCH(" "&amp;BL27:BL1509&amp;" ",AP620)))&gt;0,BI26,"")))</f>
        <v/>
      </c>
      <c r="BJ620" s="964" t="str" cm="1">
        <f t="array" ref="BJ620">IF(AM620="","",IF(AS620&lt;&gt;"",BJ26,IF(AR620&lt;&gt;"","",IF(AQ620&lt;&gt;"","",IF(SUMPRODUCT(--(BM27:BM1509=BJ26),--(BL27:BL1509&lt;&gt;""),--ISNUMBER(SEARCH(" "&amp;BL27:BL1509&amp;" ",AP620)))&gt;0,BJ26,"")))))</f>
        <v/>
      </c>
      <c r="BL620" s="964" t="s">
        <v>2319</v>
      </c>
      <c r="BM620" s="964" t="s">
        <v>1597</v>
      </c>
      <c r="CM620" s="49">
        <v>1</v>
      </c>
    </row>
    <row r="621" spans="4:91" ht="30" customHeight="1">
      <c r="D621" s="674"/>
      <c r="E621" s="680"/>
      <c r="F621" s="681"/>
      <c r="G621" s="680"/>
      <c r="H621" s="682"/>
      <c r="I621" s="891"/>
      <c r="J621" s="892"/>
      <c r="K621" s="745"/>
      <c r="L621" s="893"/>
      <c r="M621" s="894"/>
      <c r="N621" s="895"/>
      <c r="O621" s="896"/>
      <c r="P621" s="137"/>
      <c r="Q621" s="897"/>
      <c r="R621" s="751"/>
      <c r="S621" s="898"/>
      <c r="T621" s="753"/>
      <c r="U621" s="899"/>
      <c r="V621" s="900"/>
      <c r="W621" s="756"/>
      <c r="X621" s="764"/>
      <c r="AB621" s="65"/>
      <c r="AC621" s="984" t="str">
        <f t="shared" si="122"/>
        <v/>
      </c>
      <c r="AD621" s="982"/>
      <c r="AF621" s="963" t="str">
        <f>IF(AG621="","",COUNTIF(AG27:AG621,"&lt;&gt;"))</f>
        <v/>
      </c>
      <c r="AG621" s="958" t="str" cm="1">
        <f t="array" ref="AG621">IF(AK621="","",IF(LEN(AK621)&lt;=MAX(10,AF22),AK621,IFERROR(LEFT(AK621,LOOKUP(2,1/(MID(AK621,ROW(10:509),1)=" ")/(ROW(10:509)&lt;=MAX(10,AF22)),ROW(10:509))-1),LEFT(AK621,MAX(10,AF22)))))</f>
        <v/>
      </c>
      <c r="AH621" s="963" t="str">
        <f t="shared" si="123"/>
        <v/>
      </c>
      <c r="AI621" s="963" t="str">
        <f t="shared" si="124"/>
        <v/>
      </c>
      <c r="AJ621" s="964" t="str">
        <f>IF(AL620&lt;&gt;"",AJ620,IF(AJ620&lt;MAX(Z27:Z326),AJ620+1,""))</f>
        <v/>
      </c>
      <c r="AK621" s="965" t="str">
        <f>IF(AJ621="","",IF(AL620&lt;&gt;"",AL620,INDEX(AD27:AD326,MATCH(AJ621,Z27:Z326,0))))</f>
        <v/>
      </c>
      <c r="AL621" s="965" t="str">
        <f t="shared" si="125"/>
        <v/>
      </c>
      <c r="AM621" s="966" t="str">
        <f t="shared" si="126"/>
        <v/>
      </c>
      <c r="AN621" s="967" t="str">
        <f t="shared" si="127"/>
        <v/>
      </c>
      <c r="AO621" s="967" t="str">
        <f t="shared" si="128"/>
        <v/>
      </c>
      <c r="AP621" s="966" t="str">
        <f t="shared" si="129"/>
        <v/>
      </c>
      <c r="AQ621" s="967" t="str">
        <f>IF(AM621="","",IF(COUNTIF(BO27:BO309,TRIM(AP621))&gt;0,"EXCLUSION EXACTE",""))</f>
        <v/>
      </c>
      <c r="AR621" s="967" t="str" cm="1">
        <f t="array" ref="AR621">IF(AM621="","",IF(SUMPRODUCT(--(BO27:BO309&lt;&gt;""),--ISNUMBER(SEARCH(" "&amp;BO27:BO309&amp;" ",AP621)))&gt;0,"BLOQUE MOLLUSQUES",""))</f>
        <v/>
      </c>
      <c r="AS621" s="967" t="str" cm="1">
        <f t="array" ref="AS621">IF(AM621="","",IF(SUMPRODUCT(--(BS27:BS309&lt;&gt;""),--ISNUMBER(SEARCH(" "&amp;BS27:BS309&amp;" ",AP621)))&gt;0,"FORCE MOLLUSQUES",""))</f>
        <v/>
      </c>
      <c r="AT621" s="966" t="str">
        <f t="shared" si="130"/>
        <v/>
      </c>
      <c r="AU621" s="966" t="str">
        <f t="shared" si="132"/>
        <v/>
      </c>
      <c r="AV621" s="967" t="str">
        <f t="shared" si="131"/>
        <v/>
      </c>
      <c r="AW621" s="967" t="str" cm="1">
        <f t="array" ref="AW621">IF(AM621="","",IF(AQ621&lt;&gt;"","",IF(SUMPRODUCT(--(BM27:BM1509=AW26),--(BL27:BL1509&lt;&gt;""),--ISNUMBER(SEARCH(" "&amp;BL27:BL1509&amp;" ",AP621)))&gt;0,AW26,"")))</f>
        <v/>
      </c>
      <c r="AX621" s="967" t="str" cm="1">
        <f t="array" ref="AX621">IF(AM621="","",IF(AQ621&lt;&gt;"","",IF(SUMPRODUCT(--(BM27:BM1509=AX26),--(BL27:BL1509&lt;&gt;""),--ISNUMBER(SEARCH(" "&amp;BL27:BL1509&amp;" ",AP621)))&gt;0,AX26,"")))</f>
        <v/>
      </c>
      <c r="AY621" s="967" t="str" cm="1">
        <f t="array" ref="AY621">IF(AM621="","",IF(AQ621&lt;&gt;"","",IF(SUMPRODUCT(--(BM27:BM1509=AY26),--(BL27:BL1509&lt;&gt;""),--ISNUMBER(SEARCH(" "&amp;BL27:BL1509&amp;" ",AP621)))&gt;0,AY26,"")))</f>
        <v/>
      </c>
      <c r="AZ621" s="967" t="str" cm="1">
        <f t="array" ref="AZ621">IF(AM621="","",IF(AQ621&lt;&gt;"","",IF(SUMPRODUCT(--(BM27:BM1509=AZ26),--(BL27:BL1509&lt;&gt;""),--ISNUMBER(SEARCH(" "&amp;BL27:BL1509&amp;" ",AP621)))&gt;0,AZ26,"")))</f>
        <v/>
      </c>
      <c r="BA621" s="967" t="str" cm="1">
        <f t="array" ref="BA621">IF(AM621="","",IF(AQ621&lt;&gt;"","",IF(SUMPRODUCT(--(BM27:BM1509=BA26),--(BL27:BL1509&lt;&gt;""),--ISNUMBER(SEARCH(" "&amp;BL27:BL1509&amp;" ",AP621)))&gt;0,BA26,"")))</f>
        <v/>
      </c>
      <c r="BB621" s="967" t="str" cm="1">
        <f t="array" ref="BB621">IF(AM621="","",IF(AQ621&lt;&gt;"","",IF(SUMPRODUCT(--(BM27:BM1509=BB26),--(BL27:BL1509&lt;&gt;""),--ISNUMBER(SEARCH(" "&amp;BL27:BL1509&amp;" ",AP621)))&gt;0,BB26,"")))</f>
        <v/>
      </c>
      <c r="BC621" s="967" t="str" cm="1">
        <f t="array" ref="BC621">IF(AM621="","",IF(AQ621&lt;&gt;"","",IF(SUMPRODUCT(--(BM27:BM1509=BC26),--(BL27:BL1509&lt;&gt;""),--ISNUMBER(SEARCH(" "&amp;BL27:BL1509&amp;" ",AP621)))&gt;0,BC26,"")))</f>
        <v/>
      </c>
      <c r="BD621" s="967" t="str" cm="1">
        <f t="array" ref="BD621">IF(AM621="","",IF(AQ621&lt;&gt;"","",IF(SUMPRODUCT(--(BM27:BM1509=BD26),--(BL27:BL1509&lt;&gt;""),--ISNUMBER(SEARCH(" "&amp;BL27:BL1509&amp;" ",AP621)))&gt;0,BD26,"")))</f>
        <v/>
      </c>
      <c r="BE621" s="967" t="str" cm="1">
        <f t="array" ref="BE621">IF(AM621="","",IF(AQ621&lt;&gt;"","",IF(SUMPRODUCT(--(BM27:BM1509=BE26),--(BL27:BL1509&lt;&gt;""),--ISNUMBER(SEARCH(" "&amp;BL27:BL1509&amp;" ",AP621)))&gt;0,BE26,"")))</f>
        <v/>
      </c>
      <c r="BF621" s="967" t="str" cm="1">
        <f t="array" ref="BF621">IF(AM621="","",IF(AQ621&lt;&gt;"","",IF(SUMPRODUCT(--(BM27:BM1509=BF26),--(BL27:BL1509&lt;&gt;""),--ISNUMBER(SEARCH(" "&amp;BL27:BL1509&amp;" ",AP621)))&gt;0,BF26,"")))</f>
        <v/>
      </c>
      <c r="BG621" s="967" t="str" cm="1">
        <f t="array" ref="BG621">IF(AM621="","",IF(AQ621&lt;&gt;"","",IF(SUMPRODUCT(--(BM27:BM1509=BG26),--(BL27:BL1509&lt;&gt;""),--ISNUMBER(SEARCH(" "&amp;BL27:BL1509&amp;" ",AP621)))&gt;0,BG26,"")))</f>
        <v/>
      </c>
      <c r="BH621" s="967" t="str" cm="1">
        <f t="array" ref="BH621">IF(AM621="","",IF(AQ621&lt;&gt;"","",IF(SUMPRODUCT(--(BM27:BM1509=BH26),--(BL27:BL1509&lt;&gt;""),--ISNUMBER(SEARCH(" "&amp;BL27:BL1509&amp;" ",AP621)))&gt;0,BH26,"")))</f>
        <v/>
      </c>
      <c r="BI621" s="967" t="str" cm="1">
        <f t="array" ref="BI621">IF(AM621="","",IF(AQ621&lt;&gt;"","",IF(SUMPRODUCT(--(BM27:BM1509=BI26),--(BL27:BL1509&lt;&gt;""),--ISNUMBER(SEARCH(" "&amp;BL27:BL1509&amp;" ",AP621)))&gt;0,BI26,"")))</f>
        <v/>
      </c>
      <c r="BJ621" s="967" t="str" cm="1">
        <f t="array" ref="BJ621">IF(AM621="","",IF(AS621&lt;&gt;"",BJ26,IF(AR621&lt;&gt;"","",IF(AQ621&lt;&gt;"","",IF(SUMPRODUCT(--(BM27:BM1509=BJ26),--(BL27:BL1509&lt;&gt;""),--ISNUMBER(SEARCH(" "&amp;BL27:BL1509&amp;" ",AP621)))&gt;0,BJ26,"")))))</f>
        <v/>
      </c>
      <c r="BL621" s="968" t="s">
        <v>2476</v>
      </c>
      <c r="BM621" s="968" t="s">
        <v>1597</v>
      </c>
      <c r="CM621" s="49">
        <v>1</v>
      </c>
    </row>
    <row r="622" spans="4:91" ht="30" customHeight="1">
      <c r="D622" s="674"/>
      <c r="E622" s="680"/>
      <c r="F622" s="681"/>
      <c r="G622" s="680"/>
      <c r="H622" s="682"/>
      <c r="I622" s="891"/>
      <c r="J622" s="892"/>
      <c r="K622" s="745"/>
      <c r="L622" s="893"/>
      <c r="M622" s="894"/>
      <c r="N622" s="895"/>
      <c r="O622" s="896"/>
      <c r="P622" s="137"/>
      <c r="Q622" s="897"/>
      <c r="R622" s="751"/>
      <c r="S622" s="898"/>
      <c r="T622" s="753"/>
      <c r="U622" s="899"/>
      <c r="V622" s="900"/>
      <c r="W622" s="756"/>
      <c r="X622" s="764"/>
      <c r="AB622" s="65"/>
      <c r="AC622" s="984" t="str">
        <f t="shared" si="122"/>
        <v/>
      </c>
      <c r="AD622" s="982"/>
      <c r="AF622" s="964" t="str">
        <f>IF(AG622="","",COUNTIF(AG27:AG622,"&lt;&gt;"))</f>
        <v/>
      </c>
      <c r="AG622" s="965" t="str" cm="1">
        <f t="array" ref="AG622">IF(AK622="","",IF(LEN(AK622)&lt;=MAX(10,AF22),AK622,IFERROR(LEFT(AK622,LOOKUP(2,1/(MID(AK622,ROW(10:509),1)=" ")/(ROW(10:509)&lt;=MAX(10,AF22)),ROW(10:509))-1),LEFT(AK622,MAX(10,AF22)))))</f>
        <v/>
      </c>
      <c r="AH622" s="964" t="str">
        <f t="shared" si="123"/>
        <v/>
      </c>
      <c r="AI622" s="964" t="str">
        <f t="shared" si="124"/>
        <v/>
      </c>
      <c r="AJ622" s="964" t="str">
        <f>IF(AL621&lt;&gt;"",AJ621,IF(AJ621&lt;MAX(Z27:Z326),AJ621+1,""))</f>
        <v/>
      </c>
      <c r="AK622" s="965" t="str">
        <f>IF(AJ622="","",IF(AL621&lt;&gt;"",AL621,INDEX(AD27:AD326,MATCH(AJ622,Z27:Z326,0))))</f>
        <v/>
      </c>
      <c r="AL622" s="965" t="str">
        <f t="shared" si="125"/>
        <v/>
      </c>
      <c r="AM622" s="965" t="str">
        <f t="shared" si="126"/>
        <v/>
      </c>
      <c r="AN622" s="964" t="str">
        <f t="shared" si="127"/>
        <v/>
      </c>
      <c r="AO622" s="964" t="str">
        <f t="shared" si="128"/>
        <v/>
      </c>
      <c r="AP622" s="965" t="str">
        <f t="shared" si="129"/>
        <v/>
      </c>
      <c r="AQ622" s="964" t="str">
        <f>IF(AM622="","",IF(COUNTIF(BO27:BO309,TRIM(AP622))&gt;0,"EXCLUSION EXACTE",""))</f>
        <v/>
      </c>
      <c r="AR622" s="964" t="str" cm="1">
        <f t="array" ref="AR622">IF(AM622="","",IF(SUMPRODUCT(--(BO27:BO309&lt;&gt;""),--ISNUMBER(SEARCH(" "&amp;BO27:BO309&amp;" ",AP622)))&gt;0,"BLOQUE MOLLUSQUES",""))</f>
        <v/>
      </c>
      <c r="AS622" s="964" t="str" cm="1">
        <f t="array" ref="AS622">IF(AM622="","",IF(SUMPRODUCT(--(BS27:BS309&lt;&gt;""),--ISNUMBER(SEARCH(" "&amp;BS27:BS309&amp;" ",AP622)))&gt;0,"FORCE MOLLUSQUES",""))</f>
        <v/>
      </c>
      <c r="AT622" s="965" t="str">
        <f t="shared" si="130"/>
        <v/>
      </c>
      <c r="AU622" s="965" t="str">
        <f t="shared" si="132"/>
        <v/>
      </c>
      <c r="AV622" s="964" t="str">
        <f t="shared" si="131"/>
        <v/>
      </c>
      <c r="AW622" s="964" t="str" cm="1">
        <f t="array" ref="AW622">IF(AM622="","",IF(AQ622&lt;&gt;"","",IF(SUMPRODUCT(--(BM27:BM1509=AW26),--(BL27:BL1509&lt;&gt;""),--ISNUMBER(SEARCH(" "&amp;BL27:BL1509&amp;" ",AP622)))&gt;0,AW26,"")))</f>
        <v/>
      </c>
      <c r="AX622" s="964" t="str" cm="1">
        <f t="array" ref="AX622">IF(AM622="","",IF(AQ622&lt;&gt;"","",IF(SUMPRODUCT(--(BM27:BM1509=AX26),--(BL27:BL1509&lt;&gt;""),--ISNUMBER(SEARCH(" "&amp;BL27:BL1509&amp;" ",AP622)))&gt;0,AX26,"")))</f>
        <v/>
      </c>
      <c r="AY622" s="964" t="str" cm="1">
        <f t="array" ref="AY622">IF(AM622="","",IF(AQ622&lt;&gt;"","",IF(SUMPRODUCT(--(BM27:BM1509=AY26),--(BL27:BL1509&lt;&gt;""),--ISNUMBER(SEARCH(" "&amp;BL27:BL1509&amp;" ",AP622)))&gt;0,AY26,"")))</f>
        <v/>
      </c>
      <c r="AZ622" s="964" t="str" cm="1">
        <f t="array" ref="AZ622">IF(AM622="","",IF(AQ622&lt;&gt;"","",IF(SUMPRODUCT(--(BM27:BM1509=AZ26),--(BL27:BL1509&lt;&gt;""),--ISNUMBER(SEARCH(" "&amp;BL27:BL1509&amp;" ",AP622)))&gt;0,AZ26,"")))</f>
        <v/>
      </c>
      <c r="BA622" s="964" t="str" cm="1">
        <f t="array" ref="BA622">IF(AM622="","",IF(AQ622&lt;&gt;"","",IF(SUMPRODUCT(--(BM27:BM1509=BA26),--(BL27:BL1509&lt;&gt;""),--ISNUMBER(SEARCH(" "&amp;BL27:BL1509&amp;" ",AP622)))&gt;0,BA26,"")))</f>
        <v/>
      </c>
      <c r="BB622" s="964" t="str" cm="1">
        <f t="array" ref="BB622">IF(AM622="","",IF(AQ622&lt;&gt;"","",IF(SUMPRODUCT(--(BM27:BM1509=BB26),--(BL27:BL1509&lt;&gt;""),--ISNUMBER(SEARCH(" "&amp;BL27:BL1509&amp;" ",AP622)))&gt;0,BB26,"")))</f>
        <v/>
      </c>
      <c r="BC622" s="964" t="str" cm="1">
        <f t="array" ref="BC622">IF(AM622="","",IF(AQ622&lt;&gt;"","",IF(SUMPRODUCT(--(BM27:BM1509=BC26),--(BL27:BL1509&lt;&gt;""),--ISNUMBER(SEARCH(" "&amp;BL27:BL1509&amp;" ",AP622)))&gt;0,BC26,"")))</f>
        <v/>
      </c>
      <c r="BD622" s="964" t="str" cm="1">
        <f t="array" ref="BD622">IF(AM622="","",IF(AQ622&lt;&gt;"","",IF(SUMPRODUCT(--(BM27:BM1509=BD26),--(BL27:BL1509&lt;&gt;""),--ISNUMBER(SEARCH(" "&amp;BL27:BL1509&amp;" ",AP622)))&gt;0,BD26,"")))</f>
        <v/>
      </c>
      <c r="BE622" s="964" t="str" cm="1">
        <f t="array" ref="BE622">IF(AM622="","",IF(AQ622&lt;&gt;"","",IF(SUMPRODUCT(--(BM27:BM1509=BE26),--(BL27:BL1509&lt;&gt;""),--ISNUMBER(SEARCH(" "&amp;BL27:BL1509&amp;" ",AP622)))&gt;0,BE26,"")))</f>
        <v/>
      </c>
      <c r="BF622" s="964" t="str" cm="1">
        <f t="array" ref="BF622">IF(AM622="","",IF(AQ622&lt;&gt;"","",IF(SUMPRODUCT(--(BM27:BM1509=BF26),--(BL27:BL1509&lt;&gt;""),--ISNUMBER(SEARCH(" "&amp;BL27:BL1509&amp;" ",AP622)))&gt;0,BF26,"")))</f>
        <v/>
      </c>
      <c r="BG622" s="964" t="str" cm="1">
        <f t="array" ref="BG622">IF(AM622="","",IF(AQ622&lt;&gt;"","",IF(SUMPRODUCT(--(BM27:BM1509=BG26),--(BL27:BL1509&lt;&gt;""),--ISNUMBER(SEARCH(" "&amp;BL27:BL1509&amp;" ",AP622)))&gt;0,BG26,"")))</f>
        <v/>
      </c>
      <c r="BH622" s="964" t="str" cm="1">
        <f t="array" ref="BH622">IF(AM622="","",IF(AQ622&lt;&gt;"","",IF(SUMPRODUCT(--(BM27:BM1509=BH26),--(BL27:BL1509&lt;&gt;""),--ISNUMBER(SEARCH(" "&amp;BL27:BL1509&amp;" ",AP622)))&gt;0,BH26,"")))</f>
        <v/>
      </c>
      <c r="BI622" s="964" t="str" cm="1">
        <f t="array" ref="BI622">IF(AM622="","",IF(AQ622&lt;&gt;"","",IF(SUMPRODUCT(--(BM27:BM1509=BI26),--(BL27:BL1509&lt;&gt;""),--ISNUMBER(SEARCH(" "&amp;BL27:BL1509&amp;" ",AP622)))&gt;0,BI26,"")))</f>
        <v/>
      </c>
      <c r="BJ622" s="964" t="str" cm="1">
        <f t="array" ref="BJ622">IF(AM622="","",IF(AS622&lt;&gt;"",BJ26,IF(AR622&lt;&gt;"","",IF(AQ622&lt;&gt;"","",IF(SUMPRODUCT(--(BM27:BM1509=BJ26),--(BL27:BL1509&lt;&gt;""),--ISNUMBER(SEARCH(" "&amp;BL27:BL1509&amp;" ",AP622)))&gt;0,BJ26,"")))))</f>
        <v/>
      </c>
      <c r="BL622" s="964" t="s">
        <v>2477</v>
      </c>
      <c r="BM622" s="964" t="s">
        <v>1597</v>
      </c>
      <c r="CM622" s="49">
        <v>1</v>
      </c>
    </row>
    <row r="623" spans="4:91" ht="30" customHeight="1">
      <c r="D623" s="674"/>
      <c r="E623" s="680"/>
      <c r="F623" s="681"/>
      <c r="G623" s="680"/>
      <c r="H623" s="682"/>
      <c r="I623" s="891"/>
      <c r="J623" s="892"/>
      <c r="K623" s="745"/>
      <c r="L623" s="893"/>
      <c r="M623" s="894"/>
      <c r="N623" s="895"/>
      <c r="O623" s="896"/>
      <c r="P623" s="137"/>
      <c r="Q623" s="897"/>
      <c r="R623" s="751"/>
      <c r="S623" s="898"/>
      <c r="T623" s="753"/>
      <c r="U623" s="899"/>
      <c r="V623" s="900"/>
      <c r="W623" s="756"/>
      <c r="X623" s="764"/>
      <c r="AB623" s="65"/>
      <c r="AC623" s="984" t="str">
        <f t="shared" si="122"/>
        <v/>
      </c>
      <c r="AD623" s="982"/>
      <c r="AF623" s="963" t="str">
        <f>IF(AG623="","",COUNTIF(AG27:AG623,"&lt;&gt;"))</f>
        <v/>
      </c>
      <c r="AG623" s="958" t="str" cm="1">
        <f t="array" ref="AG623">IF(AK623="","",IF(LEN(AK623)&lt;=MAX(10,AF22),AK623,IFERROR(LEFT(AK623,LOOKUP(2,1/(MID(AK623,ROW(10:509),1)=" ")/(ROW(10:509)&lt;=MAX(10,AF22)),ROW(10:509))-1),LEFT(AK623,MAX(10,AF22)))))</f>
        <v/>
      </c>
      <c r="AH623" s="963" t="str">
        <f t="shared" si="123"/>
        <v/>
      </c>
      <c r="AI623" s="963" t="str">
        <f t="shared" si="124"/>
        <v/>
      </c>
      <c r="AJ623" s="964" t="str">
        <f>IF(AL622&lt;&gt;"",AJ622,IF(AJ622&lt;MAX(Z27:Z326),AJ622+1,""))</f>
        <v/>
      </c>
      <c r="AK623" s="965" t="str">
        <f>IF(AJ623="","",IF(AL622&lt;&gt;"",AL622,INDEX(AD27:AD326,MATCH(AJ623,Z27:Z326,0))))</f>
        <v/>
      </c>
      <c r="AL623" s="965" t="str">
        <f t="shared" si="125"/>
        <v/>
      </c>
      <c r="AM623" s="966" t="str">
        <f t="shared" si="126"/>
        <v/>
      </c>
      <c r="AN623" s="967" t="str">
        <f t="shared" si="127"/>
        <v/>
      </c>
      <c r="AO623" s="967" t="str">
        <f t="shared" si="128"/>
        <v/>
      </c>
      <c r="AP623" s="966" t="str">
        <f t="shared" si="129"/>
        <v/>
      </c>
      <c r="AQ623" s="967" t="str">
        <f>IF(AM623="","",IF(COUNTIF(BO27:BO309,TRIM(AP623))&gt;0,"EXCLUSION EXACTE",""))</f>
        <v/>
      </c>
      <c r="AR623" s="967" t="str" cm="1">
        <f t="array" ref="AR623">IF(AM623="","",IF(SUMPRODUCT(--(BO27:BO309&lt;&gt;""),--ISNUMBER(SEARCH(" "&amp;BO27:BO309&amp;" ",AP623)))&gt;0,"BLOQUE MOLLUSQUES",""))</f>
        <v/>
      </c>
      <c r="AS623" s="967" t="str" cm="1">
        <f t="array" ref="AS623">IF(AM623="","",IF(SUMPRODUCT(--(BS27:BS309&lt;&gt;""),--ISNUMBER(SEARCH(" "&amp;BS27:BS309&amp;" ",AP623)))&gt;0,"FORCE MOLLUSQUES",""))</f>
        <v/>
      </c>
      <c r="AT623" s="966" t="str">
        <f t="shared" si="130"/>
        <v/>
      </c>
      <c r="AU623" s="966" t="str">
        <f t="shared" si="132"/>
        <v/>
      </c>
      <c r="AV623" s="967" t="str">
        <f t="shared" si="131"/>
        <v/>
      </c>
      <c r="AW623" s="967" t="str" cm="1">
        <f t="array" ref="AW623">IF(AM623="","",IF(AQ623&lt;&gt;"","",IF(SUMPRODUCT(--(BM27:BM1509=AW26),--(BL27:BL1509&lt;&gt;""),--ISNUMBER(SEARCH(" "&amp;BL27:BL1509&amp;" ",AP623)))&gt;0,AW26,"")))</f>
        <v/>
      </c>
      <c r="AX623" s="967" t="str" cm="1">
        <f t="array" ref="AX623">IF(AM623="","",IF(AQ623&lt;&gt;"","",IF(SUMPRODUCT(--(BM27:BM1509=AX26),--(BL27:BL1509&lt;&gt;""),--ISNUMBER(SEARCH(" "&amp;BL27:BL1509&amp;" ",AP623)))&gt;0,AX26,"")))</f>
        <v/>
      </c>
      <c r="AY623" s="967" t="str" cm="1">
        <f t="array" ref="AY623">IF(AM623="","",IF(AQ623&lt;&gt;"","",IF(SUMPRODUCT(--(BM27:BM1509=AY26),--(BL27:BL1509&lt;&gt;""),--ISNUMBER(SEARCH(" "&amp;BL27:BL1509&amp;" ",AP623)))&gt;0,AY26,"")))</f>
        <v/>
      </c>
      <c r="AZ623" s="967" t="str" cm="1">
        <f t="array" ref="AZ623">IF(AM623="","",IF(AQ623&lt;&gt;"","",IF(SUMPRODUCT(--(BM27:BM1509=AZ26),--(BL27:BL1509&lt;&gt;""),--ISNUMBER(SEARCH(" "&amp;BL27:BL1509&amp;" ",AP623)))&gt;0,AZ26,"")))</f>
        <v/>
      </c>
      <c r="BA623" s="967" t="str" cm="1">
        <f t="array" ref="BA623">IF(AM623="","",IF(AQ623&lt;&gt;"","",IF(SUMPRODUCT(--(BM27:BM1509=BA26),--(BL27:BL1509&lt;&gt;""),--ISNUMBER(SEARCH(" "&amp;BL27:BL1509&amp;" ",AP623)))&gt;0,BA26,"")))</f>
        <v/>
      </c>
      <c r="BB623" s="967" t="str" cm="1">
        <f t="array" ref="BB623">IF(AM623="","",IF(AQ623&lt;&gt;"","",IF(SUMPRODUCT(--(BM27:BM1509=BB26),--(BL27:BL1509&lt;&gt;""),--ISNUMBER(SEARCH(" "&amp;BL27:BL1509&amp;" ",AP623)))&gt;0,BB26,"")))</f>
        <v/>
      </c>
      <c r="BC623" s="967" t="str" cm="1">
        <f t="array" ref="BC623">IF(AM623="","",IF(AQ623&lt;&gt;"","",IF(SUMPRODUCT(--(BM27:BM1509=BC26),--(BL27:BL1509&lt;&gt;""),--ISNUMBER(SEARCH(" "&amp;BL27:BL1509&amp;" ",AP623)))&gt;0,BC26,"")))</f>
        <v/>
      </c>
      <c r="BD623" s="967" t="str" cm="1">
        <f t="array" ref="BD623">IF(AM623="","",IF(AQ623&lt;&gt;"","",IF(SUMPRODUCT(--(BM27:BM1509=BD26),--(BL27:BL1509&lt;&gt;""),--ISNUMBER(SEARCH(" "&amp;BL27:BL1509&amp;" ",AP623)))&gt;0,BD26,"")))</f>
        <v/>
      </c>
      <c r="BE623" s="967" t="str" cm="1">
        <f t="array" ref="BE623">IF(AM623="","",IF(AQ623&lt;&gt;"","",IF(SUMPRODUCT(--(BM27:BM1509=BE26),--(BL27:BL1509&lt;&gt;""),--ISNUMBER(SEARCH(" "&amp;BL27:BL1509&amp;" ",AP623)))&gt;0,BE26,"")))</f>
        <v/>
      </c>
      <c r="BF623" s="967" t="str" cm="1">
        <f t="array" ref="BF623">IF(AM623="","",IF(AQ623&lt;&gt;"","",IF(SUMPRODUCT(--(BM27:BM1509=BF26),--(BL27:BL1509&lt;&gt;""),--ISNUMBER(SEARCH(" "&amp;BL27:BL1509&amp;" ",AP623)))&gt;0,BF26,"")))</f>
        <v/>
      </c>
      <c r="BG623" s="967" t="str" cm="1">
        <f t="array" ref="BG623">IF(AM623="","",IF(AQ623&lt;&gt;"","",IF(SUMPRODUCT(--(BM27:BM1509=BG26),--(BL27:BL1509&lt;&gt;""),--ISNUMBER(SEARCH(" "&amp;BL27:BL1509&amp;" ",AP623)))&gt;0,BG26,"")))</f>
        <v/>
      </c>
      <c r="BH623" s="967" t="str" cm="1">
        <f t="array" ref="BH623">IF(AM623="","",IF(AQ623&lt;&gt;"","",IF(SUMPRODUCT(--(BM27:BM1509=BH26),--(BL27:BL1509&lt;&gt;""),--ISNUMBER(SEARCH(" "&amp;BL27:BL1509&amp;" ",AP623)))&gt;0,BH26,"")))</f>
        <v/>
      </c>
      <c r="BI623" s="967" t="str" cm="1">
        <f t="array" ref="BI623">IF(AM623="","",IF(AQ623&lt;&gt;"","",IF(SUMPRODUCT(--(BM27:BM1509=BI26),--(BL27:BL1509&lt;&gt;""),--ISNUMBER(SEARCH(" "&amp;BL27:BL1509&amp;" ",AP623)))&gt;0,BI26,"")))</f>
        <v/>
      </c>
      <c r="BJ623" s="967" t="str" cm="1">
        <f t="array" ref="BJ623">IF(AM623="","",IF(AS623&lt;&gt;"",BJ26,IF(AR623&lt;&gt;"","",IF(AQ623&lt;&gt;"","",IF(SUMPRODUCT(--(BM27:BM1509=BJ26),--(BL27:BL1509&lt;&gt;""),--ISNUMBER(SEARCH(" "&amp;BL27:BL1509&amp;" ",AP623)))&gt;0,BJ26,"")))))</f>
        <v/>
      </c>
      <c r="BL623" s="968" t="s">
        <v>2320</v>
      </c>
      <c r="BM623" s="968" t="s">
        <v>1597</v>
      </c>
      <c r="CM623" s="49">
        <v>1</v>
      </c>
    </row>
    <row r="624" spans="4:91" ht="30" customHeight="1">
      <c r="D624" s="674"/>
      <c r="E624" s="680"/>
      <c r="F624" s="681"/>
      <c r="G624" s="680"/>
      <c r="H624" s="682"/>
      <c r="I624" s="891"/>
      <c r="J624" s="892"/>
      <c r="K624" s="745"/>
      <c r="L624" s="893"/>
      <c r="M624" s="894"/>
      <c r="N624" s="895"/>
      <c r="O624" s="896"/>
      <c r="P624" s="137"/>
      <c r="Q624" s="897"/>
      <c r="R624" s="751"/>
      <c r="S624" s="898"/>
      <c r="T624" s="753"/>
      <c r="U624" s="899"/>
      <c r="V624" s="900"/>
      <c r="W624" s="756"/>
      <c r="X624" s="764"/>
      <c r="AB624" s="65"/>
      <c r="AC624" s="984" t="str">
        <f t="shared" si="122"/>
        <v/>
      </c>
      <c r="AD624" s="982"/>
      <c r="AF624" s="964" t="str">
        <f>IF(AG624="","",COUNTIF(AG27:AG624,"&lt;&gt;"))</f>
        <v/>
      </c>
      <c r="AG624" s="965" t="str" cm="1">
        <f t="array" ref="AG624">IF(AK624="","",IF(LEN(AK624)&lt;=MAX(10,AF22),AK624,IFERROR(LEFT(AK624,LOOKUP(2,1/(MID(AK624,ROW(10:509),1)=" ")/(ROW(10:509)&lt;=MAX(10,AF22)),ROW(10:509))-1),LEFT(AK624,MAX(10,AF22)))))</f>
        <v/>
      </c>
      <c r="AH624" s="964" t="str">
        <f t="shared" si="123"/>
        <v/>
      </c>
      <c r="AI624" s="964" t="str">
        <f t="shared" si="124"/>
        <v/>
      </c>
      <c r="AJ624" s="964" t="str">
        <f>IF(AL623&lt;&gt;"",AJ623,IF(AJ623&lt;MAX(Z27:Z326),AJ623+1,""))</f>
        <v/>
      </c>
      <c r="AK624" s="965" t="str">
        <f>IF(AJ624="","",IF(AL623&lt;&gt;"",AL623,INDEX(AD27:AD326,MATCH(AJ624,Z27:Z326,0))))</f>
        <v/>
      </c>
      <c r="AL624" s="965" t="str">
        <f t="shared" si="125"/>
        <v/>
      </c>
      <c r="AM624" s="965" t="str">
        <f t="shared" si="126"/>
        <v/>
      </c>
      <c r="AN624" s="964" t="str">
        <f t="shared" si="127"/>
        <v/>
      </c>
      <c r="AO624" s="964" t="str">
        <f t="shared" si="128"/>
        <v/>
      </c>
      <c r="AP624" s="965" t="str">
        <f t="shared" si="129"/>
        <v/>
      </c>
      <c r="AQ624" s="964" t="str">
        <f>IF(AM624="","",IF(COUNTIF(BO27:BO309,TRIM(AP624))&gt;0,"EXCLUSION EXACTE",""))</f>
        <v/>
      </c>
      <c r="AR624" s="964" t="str" cm="1">
        <f t="array" ref="AR624">IF(AM624="","",IF(SUMPRODUCT(--(BO27:BO309&lt;&gt;""),--ISNUMBER(SEARCH(" "&amp;BO27:BO309&amp;" ",AP624)))&gt;0,"BLOQUE MOLLUSQUES",""))</f>
        <v/>
      </c>
      <c r="AS624" s="964" t="str" cm="1">
        <f t="array" ref="AS624">IF(AM624="","",IF(SUMPRODUCT(--(BS27:BS309&lt;&gt;""),--ISNUMBER(SEARCH(" "&amp;BS27:BS309&amp;" ",AP624)))&gt;0,"FORCE MOLLUSQUES",""))</f>
        <v/>
      </c>
      <c r="AT624" s="965" t="str">
        <f t="shared" si="130"/>
        <v/>
      </c>
      <c r="AU624" s="965" t="str">
        <f t="shared" si="132"/>
        <v/>
      </c>
      <c r="AV624" s="964" t="str">
        <f t="shared" si="131"/>
        <v/>
      </c>
      <c r="AW624" s="964" t="str" cm="1">
        <f t="array" ref="AW624">IF(AM624="","",IF(AQ624&lt;&gt;"","",IF(SUMPRODUCT(--(BM27:BM1509=AW26),--(BL27:BL1509&lt;&gt;""),--ISNUMBER(SEARCH(" "&amp;BL27:BL1509&amp;" ",AP624)))&gt;0,AW26,"")))</f>
        <v/>
      </c>
      <c r="AX624" s="964" t="str" cm="1">
        <f t="array" ref="AX624">IF(AM624="","",IF(AQ624&lt;&gt;"","",IF(SUMPRODUCT(--(BM27:BM1509=AX26),--(BL27:BL1509&lt;&gt;""),--ISNUMBER(SEARCH(" "&amp;BL27:BL1509&amp;" ",AP624)))&gt;0,AX26,"")))</f>
        <v/>
      </c>
      <c r="AY624" s="964" t="str" cm="1">
        <f t="array" ref="AY624">IF(AM624="","",IF(AQ624&lt;&gt;"","",IF(SUMPRODUCT(--(BM27:BM1509=AY26),--(BL27:BL1509&lt;&gt;""),--ISNUMBER(SEARCH(" "&amp;BL27:BL1509&amp;" ",AP624)))&gt;0,AY26,"")))</f>
        <v/>
      </c>
      <c r="AZ624" s="964" t="str" cm="1">
        <f t="array" ref="AZ624">IF(AM624="","",IF(AQ624&lt;&gt;"","",IF(SUMPRODUCT(--(BM27:BM1509=AZ26),--(BL27:BL1509&lt;&gt;""),--ISNUMBER(SEARCH(" "&amp;BL27:BL1509&amp;" ",AP624)))&gt;0,AZ26,"")))</f>
        <v/>
      </c>
      <c r="BA624" s="964" t="str" cm="1">
        <f t="array" ref="BA624">IF(AM624="","",IF(AQ624&lt;&gt;"","",IF(SUMPRODUCT(--(BM27:BM1509=BA26),--(BL27:BL1509&lt;&gt;""),--ISNUMBER(SEARCH(" "&amp;BL27:BL1509&amp;" ",AP624)))&gt;0,BA26,"")))</f>
        <v/>
      </c>
      <c r="BB624" s="964" t="str" cm="1">
        <f t="array" ref="BB624">IF(AM624="","",IF(AQ624&lt;&gt;"","",IF(SUMPRODUCT(--(BM27:BM1509=BB26),--(BL27:BL1509&lt;&gt;""),--ISNUMBER(SEARCH(" "&amp;BL27:BL1509&amp;" ",AP624)))&gt;0,BB26,"")))</f>
        <v/>
      </c>
      <c r="BC624" s="964" t="str" cm="1">
        <f t="array" ref="BC624">IF(AM624="","",IF(AQ624&lt;&gt;"","",IF(SUMPRODUCT(--(BM27:BM1509=BC26),--(BL27:BL1509&lt;&gt;""),--ISNUMBER(SEARCH(" "&amp;BL27:BL1509&amp;" ",AP624)))&gt;0,BC26,"")))</f>
        <v/>
      </c>
      <c r="BD624" s="964" t="str" cm="1">
        <f t="array" ref="BD624">IF(AM624="","",IF(AQ624&lt;&gt;"","",IF(SUMPRODUCT(--(BM27:BM1509=BD26),--(BL27:BL1509&lt;&gt;""),--ISNUMBER(SEARCH(" "&amp;BL27:BL1509&amp;" ",AP624)))&gt;0,BD26,"")))</f>
        <v/>
      </c>
      <c r="BE624" s="964" t="str" cm="1">
        <f t="array" ref="BE624">IF(AM624="","",IF(AQ624&lt;&gt;"","",IF(SUMPRODUCT(--(BM27:BM1509=BE26),--(BL27:BL1509&lt;&gt;""),--ISNUMBER(SEARCH(" "&amp;BL27:BL1509&amp;" ",AP624)))&gt;0,BE26,"")))</f>
        <v/>
      </c>
      <c r="BF624" s="964" t="str" cm="1">
        <f t="array" ref="BF624">IF(AM624="","",IF(AQ624&lt;&gt;"","",IF(SUMPRODUCT(--(BM27:BM1509=BF26),--(BL27:BL1509&lt;&gt;""),--ISNUMBER(SEARCH(" "&amp;BL27:BL1509&amp;" ",AP624)))&gt;0,BF26,"")))</f>
        <v/>
      </c>
      <c r="BG624" s="964" t="str" cm="1">
        <f t="array" ref="BG624">IF(AM624="","",IF(AQ624&lt;&gt;"","",IF(SUMPRODUCT(--(BM27:BM1509=BG26),--(BL27:BL1509&lt;&gt;""),--ISNUMBER(SEARCH(" "&amp;BL27:BL1509&amp;" ",AP624)))&gt;0,BG26,"")))</f>
        <v/>
      </c>
      <c r="BH624" s="964" t="str" cm="1">
        <f t="array" ref="BH624">IF(AM624="","",IF(AQ624&lt;&gt;"","",IF(SUMPRODUCT(--(BM27:BM1509=BH26),--(BL27:BL1509&lt;&gt;""),--ISNUMBER(SEARCH(" "&amp;BL27:BL1509&amp;" ",AP624)))&gt;0,BH26,"")))</f>
        <v/>
      </c>
      <c r="BI624" s="964" t="str" cm="1">
        <f t="array" ref="BI624">IF(AM624="","",IF(AQ624&lt;&gt;"","",IF(SUMPRODUCT(--(BM27:BM1509=BI26),--(BL27:BL1509&lt;&gt;""),--ISNUMBER(SEARCH(" "&amp;BL27:BL1509&amp;" ",AP624)))&gt;0,BI26,"")))</f>
        <v/>
      </c>
      <c r="BJ624" s="964" t="str" cm="1">
        <f t="array" ref="BJ624">IF(AM624="","",IF(AS624&lt;&gt;"",BJ26,IF(AR624&lt;&gt;"","",IF(AQ624&lt;&gt;"","",IF(SUMPRODUCT(--(BM27:BM1509=BJ26),--(BL27:BL1509&lt;&gt;""),--ISNUMBER(SEARCH(" "&amp;BL27:BL1509&amp;" ",AP624)))&gt;0,BJ26,"")))))</f>
        <v/>
      </c>
      <c r="BL624" s="964" t="s">
        <v>2321</v>
      </c>
      <c r="BM624" s="964" t="s">
        <v>1597</v>
      </c>
      <c r="CM624" s="49">
        <v>1</v>
      </c>
    </row>
    <row r="625" spans="4:91" ht="30" customHeight="1">
      <c r="D625" s="674"/>
      <c r="E625" s="680"/>
      <c r="F625" s="681"/>
      <c r="G625" s="680"/>
      <c r="H625" s="682"/>
      <c r="I625" s="891"/>
      <c r="J625" s="892"/>
      <c r="K625" s="745"/>
      <c r="L625" s="893"/>
      <c r="M625" s="894"/>
      <c r="N625" s="895"/>
      <c r="O625" s="896"/>
      <c r="P625" s="137"/>
      <c r="Q625" s="897"/>
      <c r="R625" s="751"/>
      <c r="S625" s="898"/>
      <c r="T625" s="753"/>
      <c r="U625" s="899"/>
      <c r="V625" s="900"/>
      <c r="W625" s="756"/>
      <c r="X625" s="764"/>
      <c r="AB625" s="65"/>
      <c r="AC625" s="984" t="str">
        <f t="shared" si="122"/>
        <v/>
      </c>
      <c r="AD625" s="982"/>
      <c r="AF625" s="963" t="str">
        <f>IF(AG625="","",COUNTIF(AG27:AG625,"&lt;&gt;"))</f>
        <v/>
      </c>
      <c r="AG625" s="958" t="str" cm="1">
        <f t="array" ref="AG625">IF(AK625="","",IF(LEN(AK625)&lt;=MAX(10,AF22),AK625,IFERROR(LEFT(AK625,LOOKUP(2,1/(MID(AK625,ROW(10:509),1)=" ")/(ROW(10:509)&lt;=MAX(10,AF22)),ROW(10:509))-1),LEFT(AK625,MAX(10,AF22)))))</f>
        <v/>
      </c>
      <c r="AH625" s="963" t="str">
        <f t="shared" si="123"/>
        <v/>
      </c>
      <c r="AI625" s="963" t="str">
        <f t="shared" si="124"/>
        <v/>
      </c>
      <c r="AJ625" s="964" t="str">
        <f>IF(AL624&lt;&gt;"",AJ624,IF(AJ624&lt;MAX(Z27:Z326),AJ624+1,""))</f>
        <v/>
      </c>
      <c r="AK625" s="965" t="str">
        <f>IF(AJ625="","",IF(AL624&lt;&gt;"",AL624,INDEX(AD27:AD326,MATCH(AJ625,Z27:Z326,0))))</f>
        <v/>
      </c>
      <c r="AL625" s="965" t="str">
        <f t="shared" si="125"/>
        <v/>
      </c>
      <c r="AM625" s="966" t="str">
        <f t="shared" si="126"/>
        <v/>
      </c>
      <c r="AN625" s="967" t="str">
        <f t="shared" si="127"/>
        <v/>
      </c>
      <c r="AO625" s="967" t="str">
        <f t="shared" si="128"/>
        <v/>
      </c>
      <c r="AP625" s="966" t="str">
        <f t="shared" si="129"/>
        <v/>
      </c>
      <c r="AQ625" s="967" t="str">
        <f>IF(AM625="","",IF(COUNTIF(BO27:BO309,TRIM(AP625))&gt;0,"EXCLUSION EXACTE",""))</f>
        <v/>
      </c>
      <c r="AR625" s="967" t="str" cm="1">
        <f t="array" ref="AR625">IF(AM625="","",IF(SUMPRODUCT(--(BO27:BO309&lt;&gt;""),--ISNUMBER(SEARCH(" "&amp;BO27:BO309&amp;" ",AP625)))&gt;0,"BLOQUE MOLLUSQUES",""))</f>
        <v/>
      </c>
      <c r="AS625" s="967" t="str" cm="1">
        <f t="array" ref="AS625">IF(AM625="","",IF(SUMPRODUCT(--(BS27:BS309&lt;&gt;""),--ISNUMBER(SEARCH(" "&amp;BS27:BS309&amp;" ",AP625)))&gt;0,"FORCE MOLLUSQUES",""))</f>
        <v/>
      </c>
      <c r="AT625" s="966" t="str">
        <f t="shared" si="130"/>
        <v/>
      </c>
      <c r="AU625" s="966" t="str">
        <f t="shared" si="132"/>
        <v/>
      </c>
      <c r="AV625" s="967" t="str">
        <f t="shared" si="131"/>
        <v/>
      </c>
      <c r="AW625" s="967" t="str" cm="1">
        <f t="array" ref="AW625">IF(AM625="","",IF(AQ625&lt;&gt;"","",IF(SUMPRODUCT(--(BM27:BM1509=AW26),--(BL27:BL1509&lt;&gt;""),--ISNUMBER(SEARCH(" "&amp;BL27:BL1509&amp;" ",AP625)))&gt;0,AW26,"")))</f>
        <v/>
      </c>
      <c r="AX625" s="967" t="str" cm="1">
        <f t="array" ref="AX625">IF(AM625="","",IF(AQ625&lt;&gt;"","",IF(SUMPRODUCT(--(BM27:BM1509=AX26),--(BL27:BL1509&lt;&gt;""),--ISNUMBER(SEARCH(" "&amp;BL27:BL1509&amp;" ",AP625)))&gt;0,AX26,"")))</f>
        <v/>
      </c>
      <c r="AY625" s="967" t="str" cm="1">
        <f t="array" ref="AY625">IF(AM625="","",IF(AQ625&lt;&gt;"","",IF(SUMPRODUCT(--(BM27:BM1509=AY26),--(BL27:BL1509&lt;&gt;""),--ISNUMBER(SEARCH(" "&amp;BL27:BL1509&amp;" ",AP625)))&gt;0,AY26,"")))</f>
        <v/>
      </c>
      <c r="AZ625" s="967" t="str" cm="1">
        <f t="array" ref="AZ625">IF(AM625="","",IF(AQ625&lt;&gt;"","",IF(SUMPRODUCT(--(BM27:BM1509=AZ26),--(BL27:BL1509&lt;&gt;""),--ISNUMBER(SEARCH(" "&amp;BL27:BL1509&amp;" ",AP625)))&gt;0,AZ26,"")))</f>
        <v/>
      </c>
      <c r="BA625" s="967" t="str" cm="1">
        <f t="array" ref="BA625">IF(AM625="","",IF(AQ625&lt;&gt;"","",IF(SUMPRODUCT(--(BM27:BM1509=BA26),--(BL27:BL1509&lt;&gt;""),--ISNUMBER(SEARCH(" "&amp;BL27:BL1509&amp;" ",AP625)))&gt;0,BA26,"")))</f>
        <v/>
      </c>
      <c r="BB625" s="967" t="str" cm="1">
        <f t="array" ref="BB625">IF(AM625="","",IF(AQ625&lt;&gt;"","",IF(SUMPRODUCT(--(BM27:BM1509=BB26),--(BL27:BL1509&lt;&gt;""),--ISNUMBER(SEARCH(" "&amp;BL27:BL1509&amp;" ",AP625)))&gt;0,BB26,"")))</f>
        <v/>
      </c>
      <c r="BC625" s="967" t="str" cm="1">
        <f t="array" ref="BC625">IF(AM625="","",IF(AQ625&lt;&gt;"","",IF(SUMPRODUCT(--(BM27:BM1509=BC26),--(BL27:BL1509&lt;&gt;""),--ISNUMBER(SEARCH(" "&amp;BL27:BL1509&amp;" ",AP625)))&gt;0,BC26,"")))</f>
        <v/>
      </c>
      <c r="BD625" s="967" t="str" cm="1">
        <f t="array" ref="BD625">IF(AM625="","",IF(AQ625&lt;&gt;"","",IF(SUMPRODUCT(--(BM27:BM1509=BD26),--(BL27:BL1509&lt;&gt;""),--ISNUMBER(SEARCH(" "&amp;BL27:BL1509&amp;" ",AP625)))&gt;0,BD26,"")))</f>
        <v/>
      </c>
      <c r="BE625" s="967" t="str" cm="1">
        <f t="array" ref="BE625">IF(AM625="","",IF(AQ625&lt;&gt;"","",IF(SUMPRODUCT(--(BM27:BM1509=BE26),--(BL27:BL1509&lt;&gt;""),--ISNUMBER(SEARCH(" "&amp;BL27:BL1509&amp;" ",AP625)))&gt;0,BE26,"")))</f>
        <v/>
      </c>
      <c r="BF625" s="967" t="str" cm="1">
        <f t="array" ref="BF625">IF(AM625="","",IF(AQ625&lt;&gt;"","",IF(SUMPRODUCT(--(BM27:BM1509=BF26),--(BL27:BL1509&lt;&gt;""),--ISNUMBER(SEARCH(" "&amp;BL27:BL1509&amp;" ",AP625)))&gt;0,BF26,"")))</f>
        <v/>
      </c>
      <c r="BG625" s="967" t="str" cm="1">
        <f t="array" ref="BG625">IF(AM625="","",IF(AQ625&lt;&gt;"","",IF(SUMPRODUCT(--(BM27:BM1509=BG26),--(BL27:BL1509&lt;&gt;""),--ISNUMBER(SEARCH(" "&amp;BL27:BL1509&amp;" ",AP625)))&gt;0,BG26,"")))</f>
        <v/>
      </c>
      <c r="BH625" s="967" t="str" cm="1">
        <f t="array" ref="BH625">IF(AM625="","",IF(AQ625&lt;&gt;"","",IF(SUMPRODUCT(--(BM27:BM1509=BH26),--(BL27:BL1509&lt;&gt;""),--ISNUMBER(SEARCH(" "&amp;BL27:BL1509&amp;" ",AP625)))&gt;0,BH26,"")))</f>
        <v/>
      </c>
      <c r="BI625" s="967" t="str" cm="1">
        <f t="array" ref="BI625">IF(AM625="","",IF(AQ625&lt;&gt;"","",IF(SUMPRODUCT(--(BM27:BM1509=BI26),--(BL27:BL1509&lt;&gt;""),--ISNUMBER(SEARCH(" "&amp;BL27:BL1509&amp;" ",AP625)))&gt;0,BI26,"")))</f>
        <v/>
      </c>
      <c r="BJ625" s="967" t="str" cm="1">
        <f t="array" ref="BJ625">IF(AM625="","",IF(AS625&lt;&gt;"",BJ26,IF(AR625&lt;&gt;"","",IF(AQ625&lt;&gt;"","",IF(SUMPRODUCT(--(BM27:BM1509=BJ26),--(BL27:BL1509&lt;&gt;""),--ISNUMBER(SEARCH(" "&amp;BL27:BL1509&amp;" ",AP625)))&gt;0,BJ26,"")))))</f>
        <v/>
      </c>
      <c r="BL625" s="968" t="s">
        <v>2322</v>
      </c>
      <c r="BM625" s="968" t="s">
        <v>1597</v>
      </c>
      <c r="CM625" s="49">
        <v>1</v>
      </c>
    </row>
    <row r="626" spans="4:91" ht="30" customHeight="1">
      <c r="D626" s="674"/>
      <c r="E626" s="680"/>
      <c r="F626" s="681"/>
      <c r="G626" s="680"/>
      <c r="H626" s="682"/>
      <c r="I626" s="891"/>
      <c r="J626" s="892"/>
      <c r="K626" s="745"/>
      <c r="L626" s="893"/>
      <c r="M626" s="894"/>
      <c r="N626" s="895"/>
      <c r="O626" s="896"/>
      <c r="P626" s="137"/>
      <c r="Q626" s="897"/>
      <c r="R626" s="751"/>
      <c r="S626" s="898"/>
      <c r="T626" s="753"/>
      <c r="U626" s="899"/>
      <c r="V626" s="900"/>
      <c r="W626" s="756"/>
      <c r="X626" s="764"/>
      <c r="AB626" s="65"/>
      <c r="AC626" s="984" t="str">
        <f t="shared" si="122"/>
        <v/>
      </c>
      <c r="AD626" s="982"/>
      <c r="AF626" s="964" t="str">
        <f>IF(AG626="","",COUNTIF(AG27:AG626,"&lt;&gt;"))</f>
        <v/>
      </c>
      <c r="AG626" s="965" t="str" cm="1">
        <f t="array" ref="AG626">IF(AK626="","",IF(LEN(AK626)&lt;=MAX(10,AF22),AK626,IFERROR(LEFT(AK626,LOOKUP(2,1/(MID(AK626,ROW(10:509),1)=" ")/(ROW(10:509)&lt;=MAX(10,AF22)),ROW(10:509))-1),LEFT(AK626,MAX(10,AF22)))))</f>
        <v/>
      </c>
      <c r="AH626" s="964" t="str">
        <f t="shared" si="123"/>
        <v/>
      </c>
      <c r="AI626" s="964" t="str">
        <f t="shared" si="124"/>
        <v/>
      </c>
      <c r="AJ626" s="964" t="str">
        <f>IF(AL625&lt;&gt;"",AJ625,IF(AJ625&lt;MAX(Z27:Z326),AJ625+1,""))</f>
        <v/>
      </c>
      <c r="AK626" s="965" t="str">
        <f>IF(AJ626="","",IF(AL625&lt;&gt;"",AL625,INDEX(AD27:AD326,MATCH(AJ626,Z27:Z326,0))))</f>
        <v/>
      </c>
      <c r="AL626" s="965" t="str">
        <f t="shared" si="125"/>
        <v/>
      </c>
      <c r="AM626" s="965" t="str">
        <f t="shared" si="126"/>
        <v/>
      </c>
      <c r="AN626" s="964" t="str">
        <f t="shared" si="127"/>
        <v/>
      </c>
      <c r="AO626" s="964" t="str">
        <f t="shared" si="128"/>
        <v/>
      </c>
      <c r="AP626" s="965" t="str">
        <f t="shared" si="129"/>
        <v/>
      </c>
      <c r="AQ626" s="964" t="str">
        <f>IF(AM626="","",IF(COUNTIF(BO27:BO309,TRIM(AP626))&gt;0,"EXCLUSION EXACTE",""))</f>
        <v/>
      </c>
      <c r="AR626" s="964" t="str" cm="1">
        <f t="array" ref="AR626">IF(AM626="","",IF(SUMPRODUCT(--(BO27:BO309&lt;&gt;""),--ISNUMBER(SEARCH(" "&amp;BO27:BO309&amp;" ",AP626)))&gt;0,"BLOQUE MOLLUSQUES",""))</f>
        <v/>
      </c>
      <c r="AS626" s="964" t="str" cm="1">
        <f t="array" ref="AS626">IF(AM626="","",IF(SUMPRODUCT(--(BS27:BS309&lt;&gt;""),--ISNUMBER(SEARCH(" "&amp;BS27:BS309&amp;" ",AP626)))&gt;0,"FORCE MOLLUSQUES",""))</f>
        <v/>
      </c>
      <c r="AT626" s="965" t="str">
        <f t="shared" si="130"/>
        <v/>
      </c>
      <c r="AU626" s="965" t="str">
        <f t="shared" si="132"/>
        <v/>
      </c>
      <c r="AV626" s="964" t="str">
        <f t="shared" si="131"/>
        <v/>
      </c>
      <c r="AW626" s="964" t="str" cm="1">
        <f t="array" ref="AW626">IF(AM626="","",IF(AQ626&lt;&gt;"","",IF(SUMPRODUCT(--(BM27:BM1509=AW26),--(BL27:BL1509&lt;&gt;""),--ISNUMBER(SEARCH(" "&amp;BL27:BL1509&amp;" ",AP626)))&gt;0,AW26,"")))</f>
        <v/>
      </c>
      <c r="AX626" s="964" t="str" cm="1">
        <f t="array" ref="AX626">IF(AM626="","",IF(AQ626&lt;&gt;"","",IF(SUMPRODUCT(--(BM27:BM1509=AX26),--(BL27:BL1509&lt;&gt;""),--ISNUMBER(SEARCH(" "&amp;BL27:BL1509&amp;" ",AP626)))&gt;0,AX26,"")))</f>
        <v/>
      </c>
      <c r="AY626" s="964" t="str" cm="1">
        <f t="array" ref="AY626">IF(AM626="","",IF(AQ626&lt;&gt;"","",IF(SUMPRODUCT(--(BM27:BM1509=AY26),--(BL27:BL1509&lt;&gt;""),--ISNUMBER(SEARCH(" "&amp;BL27:BL1509&amp;" ",AP626)))&gt;0,AY26,"")))</f>
        <v/>
      </c>
      <c r="AZ626" s="964" t="str" cm="1">
        <f t="array" ref="AZ626">IF(AM626="","",IF(AQ626&lt;&gt;"","",IF(SUMPRODUCT(--(BM27:BM1509=AZ26),--(BL27:BL1509&lt;&gt;""),--ISNUMBER(SEARCH(" "&amp;BL27:BL1509&amp;" ",AP626)))&gt;0,AZ26,"")))</f>
        <v/>
      </c>
      <c r="BA626" s="964" t="str" cm="1">
        <f t="array" ref="BA626">IF(AM626="","",IF(AQ626&lt;&gt;"","",IF(SUMPRODUCT(--(BM27:BM1509=BA26),--(BL27:BL1509&lt;&gt;""),--ISNUMBER(SEARCH(" "&amp;BL27:BL1509&amp;" ",AP626)))&gt;0,BA26,"")))</f>
        <v/>
      </c>
      <c r="BB626" s="964" t="str" cm="1">
        <f t="array" ref="BB626">IF(AM626="","",IF(AQ626&lt;&gt;"","",IF(SUMPRODUCT(--(BM27:BM1509=BB26),--(BL27:BL1509&lt;&gt;""),--ISNUMBER(SEARCH(" "&amp;BL27:BL1509&amp;" ",AP626)))&gt;0,BB26,"")))</f>
        <v/>
      </c>
      <c r="BC626" s="964" t="str" cm="1">
        <f t="array" ref="BC626">IF(AM626="","",IF(AQ626&lt;&gt;"","",IF(SUMPRODUCT(--(BM27:BM1509=BC26),--(BL27:BL1509&lt;&gt;""),--ISNUMBER(SEARCH(" "&amp;BL27:BL1509&amp;" ",AP626)))&gt;0,BC26,"")))</f>
        <v/>
      </c>
      <c r="BD626" s="964" t="str" cm="1">
        <f t="array" ref="BD626">IF(AM626="","",IF(AQ626&lt;&gt;"","",IF(SUMPRODUCT(--(BM27:BM1509=BD26),--(BL27:BL1509&lt;&gt;""),--ISNUMBER(SEARCH(" "&amp;BL27:BL1509&amp;" ",AP626)))&gt;0,BD26,"")))</f>
        <v/>
      </c>
      <c r="BE626" s="964" t="str" cm="1">
        <f t="array" ref="BE626">IF(AM626="","",IF(AQ626&lt;&gt;"","",IF(SUMPRODUCT(--(BM27:BM1509=BE26),--(BL27:BL1509&lt;&gt;""),--ISNUMBER(SEARCH(" "&amp;BL27:BL1509&amp;" ",AP626)))&gt;0,BE26,"")))</f>
        <v/>
      </c>
      <c r="BF626" s="964" t="str" cm="1">
        <f t="array" ref="BF626">IF(AM626="","",IF(AQ626&lt;&gt;"","",IF(SUMPRODUCT(--(BM27:BM1509=BF26),--(BL27:BL1509&lt;&gt;""),--ISNUMBER(SEARCH(" "&amp;BL27:BL1509&amp;" ",AP626)))&gt;0,BF26,"")))</f>
        <v/>
      </c>
      <c r="BG626" s="964" t="str" cm="1">
        <f t="array" ref="BG626">IF(AM626="","",IF(AQ626&lt;&gt;"","",IF(SUMPRODUCT(--(BM27:BM1509=BG26),--(BL27:BL1509&lt;&gt;""),--ISNUMBER(SEARCH(" "&amp;BL27:BL1509&amp;" ",AP626)))&gt;0,BG26,"")))</f>
        <v/>
      </c>
      <c r="BH626" s="964" t="str" cm="1">
        <f t="array" ref="BH626">IF(AM626="","",IF(AQ626&lt;&gt;"","",IF(SUMPRODUCT(--(BM27:BM1509=BH26),--(BL27:BL1509&lt;&gt;""),--ISNUMBER(SEARCH(" "&amp;BL27:BL1509&amp;" ",AP626)))&gt;0,BH26,"")))</f>
        <v/>
      </c>
      <c r="BI626" s="964" t="str" cm="1">
        <f t="array" ref="BI626">IF(AM626="","",IF(AQ626&lt;&gt;"","",IF(SUMPRODUCT(--(BM27:BM1509=BI26),--(BL27:BL1509&lt;&gt;""),--ISNUMBER(SEARCH(" "&amp;BL27:BL1509&amp;" ",AP626)))&gt;0,BI26,"")))</f>
        <v/>
      </c>
      <c r="BJ626" s="964" t="str" cm="1">
        <f t="array" ref="BJ626">IF(AM626="","",IF(AS626&lt;&gt;"",BJ26,IF(AR626&lt;&gt;"","",IF(AQ626&lt;&gt;"","",IF(SUMPRODUCT(--(BM27:BM1509=BJ26),--(BL27:BL1509&lt;&gt;""),--ISNUMBER(SEARCH(" "&amp;BL27:BL1509&amp;" ",AP626)))&gt;0,BJ26,"")))))</f>
        <v/>
      </c>
      <c r="BL626" s="964" t="s">
        <v>2323</v>
      </c>
      <c r="BM626" s="964" t="s">
        <v>1597</v>
      </c>
      <c r="CM626" s="49">
        <v>1</v>
      </c>
    </row>
    <row r="627" spans="4:91" ht="30" customHeight="1">
      <c r="D627" s="674"/>
      <c r="E627" s="680"/>
      <c r="F627" s="681"/>
      <c r="G627" s="680"/>
      <c r="H627" s="682"/>
      <c r="I627" s="891"/>
      <c r="J627" s="892"/>
      <c r="K627" s="745"/>
      <c r="L627" s="893"/>
      <c r="M627" s="894"/>
      <c r="N627" s="895"/>
      <c r="O627" s="896"/>
      <c r="P627" s="137"/>
      <c r="Q627" s="897"/>
      <c r="R627" s="751"/>
      <c r="S627" s="898"/>
      <c r="T627" s="753"/>
      <c r="U627" s="899"/>
      <c r="V627" s="900"/>
      <c r="W627" s="756"/>
      <c r="X627" s="764"/>
      <c r="AB627" s="65"/>
      <c r="AC627" s="985">
        <f t="shared" si="122"/>
        <v>0</v>
      </c>
      <c r="AD627" s="982"/>
      <c r="BL627" s="968" t="s">
        <v>2324</v>
      </c>
      <c r="BM627" s="968" t="s">
        <v>1597</v>
      </c>
      <c r="CM627" s="49">
        <v>1</v>
      </c>
    </row>
    <row r="628" spans="4:91" ht="30" customHeight="1">
      <c r="D628" s="674"/>
      <c r="E628" s="680"/>
      <c r="F628" s="681"/>
      <c r="G628" s="680"/>
      <c r="H628" s="682"/>
      <c r="I628" s="891"/>
      <c r="J628" s="892"/>
      <c r="K628" s="745"/>
      <c r="L628" s="893"/>
      <c r="M628" s="894"/>
      <c r="N628" s="895"/>
      <c r="O628" s="896"/>
      <c r="P628" s="137"/>
      <c r="Q628" s="897"/>
      <c r="R628" s="751"/>
      <c r="S628" s="898"/>
      <c r="T628" s="753"/>
      <c r="U628" s="899"/>
      <c r="V628" s="900"/>
      <c r="W628" s="756"/>
      <c r="X628" s="764"/>
      <c r="AB628" s="65"/>
      <c r="AC628" s="985">
        <f t="shared" si="122"/>
        <v>0</v>
      </c>
      <c r="AD628" s="982"/>
      <c r="BL628" s="964" t="s">
        <v>2325</v>
      </c>
      <c r="BM628" s="964" t="s">
        <v>1597</v>
      </c>
      <c r="CM628" s="49">
        <v>1</v>
      </c>
    </row>
    <row r="629" spans="4:91" ht="30" customHeight="1">
      <c r="D629" s="674"/>
      <c r="E629" s="680"/>
      <c r="F629" s="681"/>
      <c r="G629" s="680"/>
      <c r="H629" s="682"/>
      <c r="I629" s="891"/>
      <c r="J629" s="892"/>
      <c r="K629" s="745"/>
      <c r="L629" s="893"/>
      <c r="M629" s="894"/>
      <c r="N629" s="895"/>
      <c r="O629" s="896"/>
      <c r="P629" s="137"/>
      <c r="Q629" s="897"/>
      <c r="R629" s="751"/>
      <c r="S629" s="898"/>
      <c r="T629" s="753"/>
      <c r="U629" s="899"/>
      <c r="V629" s="900"/>
      <c r="W629" s="756"/>
      <c r="X629" s="764"/>
      <c r="AB629" s="65"/>
      <c r="AC629" s="985">
        <f t="shared" si="122"/>
        <v>0</v>
      </c>
      <c r="AD629" s="982"/>
      <c r="BL629" s="968" t="s">
        <v>2326</v>
      </c>
      <c r="BM629" s="968" t="s">
        <v>1597</v>
      </c>
      <c r="CM629" s="49">
        <v>1</v>
      </c>
    </row>
    <row r="630" spans="4:91" ht="30" customHeight="1">
      <c r="D630" s="674"/>
      <c r="E630" s="680"/>
      <c r="F630" s="681"/>
      <c r="G630" s="680"/>
      <c r="H630" s="682"/>
      <c r="I630" s="891"/>
      <c r="J630" s="892"/>
      <c r="K630" s="745"/>
      <c r="L630" s="893"/>
      <c r="M630" s="894"/>
      <c r="N630" s="895"/>
      <c r="O630" s="896"/>
      <c r="P630" s="137"/>
      <c r="Q630" s="897"/>
      <c r="R630" s="751"/>
      <c r="S630" s="898"/>
      <c r="T630" s="753"/>
      <c r="U630" s="899"/>
      <c r="V630" s="900"/>
      <c r="W630" s="756"/>
      <c r="X630" s="764"/>
      <c r="AB630" s="65"/>
      <c r="AC630" s="985">
        <f t="shared" si="122"/>
        <v>0</v>
      </c>
      <c r="AD630" s="982"/>
      <c r="BL630" s="964" t="s">
        <v>2478</v>
      </c>
      <c r="BM630" s="964" t="s">
        <v>1597</v>
      </c>
      <c r="CM630" s="49">
        <v>1</v>
      </c>
    </row>
    <row r="631" spans="4:91" ht="30" customHeight="1">
      <c r="D631" s="674"/>
      <c r="E631" s="680"/>
      <c r="F631" s="681"/>
      <c r="G631" s="680"/>
      <c r="H631" s="682"/>
      <c r="I631" s="891"/>
      <c r="J631" s="892"/>
      <c r="K631" s="745"/>
      <c r="L631" s="893"/>
      <c r="M631" s="894"/>
      <c r="N631" s="895"/>
      <c r="O631" s="896"/>
      <c r="P631" s="137"/>
      <c r="Q631" s="897"/>
      <c r="R631" s="751"/>
      <c r="S631" s="898"/>
      <c r="T631" s="753"/>
      <c r="U631" s="899"/>
      <c r="V631" s="900"/>
      <c r="W631" s="756"/>
      <c r="X631" s="764"/>
      <c r="AB631" s="65"/>
      <c r="AC631" s="985">
        <f t="shared" si="122"/>
        <v>0</v>
      </c>
      <c r="AD631" s="982"/>
      <c r="BL631" s="968" t="s">
        <v>2327</v>
      </c>
      <c r="BM631" s="968" t="s">
        <v>1597</v>
      </c>
      <c r="CM631" s="49">
        <v>1</v>
      </c>
    </row>
    <row r="632" spans="4:91" ht="30" customHeight="1">
      <c r="D632" s="674"/>
      <c r="E632" s="680"/>
      <c r="F632" s="681"/>
      <c r="G632" s="680"/>
      <c r="H632" s="682"/>
      <c r="I632" s="891"/>
      <c r="J632" s="892"/>
      <c r="K632" s="745"/>
      <c r="L632" s="893"/>
      <c r="M632" s="894"/>
      <c r="N632" s="895"/>
      <c r="O632" s="896"/>
      <c r="P632" s="137"/>
      <c r="Q632" s="897"/>
      <c r="R632" s="751"/>
      <c r="S632" s="898"/>
      <c r="T632" s="753"/>
      <c r="U632" s="899"/>
      <c r="V632" s="900"/>
      <c r="W632" s="756"/>
      <c r="X632" s="764"/>
      <c r="AB632" s="65"/>
      <c r="AC632" s="985">
        <f t="shared" si="122"/>
        <v>0</v>
      </c>
      <c r="AD632" s="982"/>
      <c r="BL632" s="964" t="s">
        <v>2328</v>
      </c>
      <c r="BM632" s="964" t="s">
        <v>1597</v>
      </c>
      <c r="CM632" s="49">
        <v>1</v>
      </c>
    </row>
    <row r="633" spans="4:91" ht="30" customHeight="1">
      <c r="D633" s="674"/>
      <c r="E633" s="680"/>
      <c r="F633" s="681"/>
      <c r="G633" s="680"/>
      <c r="H633" s="682"/>
      <c r="I633" s="891"/>
      <c r="J633" s="892"/>
      <c r="K633" s="745"/>
      <c r="L633" s="893"/>
      <c r="M633" s="894"/>
      <c r="N633" s="895"/>
      <c r="O633" s="896"/>
      <c r="P633" s="137"/>
      <c r="Q633" s="897"/>
      <c r="R633" s="751"/>
      <c r="S633" s="898"/>
      <c r="T633" s="753"/>
      <c r="U633" s="899"/>
      <c r="V633" s="900"/>
      <c r="W633" s="756"/>
      <c r="X633" s="764"/>
      <c r="AB633" s="65"/>
      <c r="AC633" s="985">
        <f t="shared" si="122"/>
        <v>0</v>
      </c>
      <c r="AD633" s="982"/>
      <c r="BL633" s="968" t="s">
        <v>2479</v>
      </c>
      <c r="BM633" s="968" t="s">
        <v>1597</v>
      </c>
      <c r="CM633" s="49">
        <v>1</v>
      </c>
    </row>
    <row r="634" spans="4:91" ht="30" customHeight="1">
      <c r="D634" s="674"/>
      <c r="E634" s="680"/>
      <c r="F634" s="681"/>
      <c r="G634" s="680"/>
      <c r="H634" s="682"/>
      <c r="I634" s="891"/>
      <c r="J634" s="892"/>
      <c r="K634" s="745"/>
      <c r="L634" s="893"/>
      <c r="M634" s="894"/>
      <c r="N634" s="895"/>
      <c r="O634" s="896"/>
      <c r="P634" s="137"/>
      <c r="Q634" s="897"/>
      <c r="R634" s="751"/>
      <c r="S634" s="898"/>
      <c r="T634" s="753"/>
      <c r="U634" s="899"/>
      <c r="V634" s="900"/>
      <c r="W634" s="756"/>
      <c r="X634" s="764"/>
      <c r="AB634" s="65"/>
      <c r="AC634" s="985">
        <f t="shared" si="122"/>
        <v>0</v>
      </c>
      <c r="AD634" s="982"/>
      <c r="BL634" s="964" t="s">
        <v>2329</v>
      </c>
      <c r="BM634" s="964" t="s">
        <v>1597</v>
      </c>
      <c r="CM634" s="49">
        <v>1</v>
      </c>
    </row>
    <row r="635" spans="4:91" ht="30" customHeight="1">
      <c r="D635" s="674"/>
      <c r="E635" s="680"/>
      <c r="F635" s="681"/>
      <c r="G635" s="680"/>
      <c r="H635" s="682"/>
      <c r="I635" s="891"/>
      <c r="J635" s="892"/>
      <c r="K635" s="745"/>
      <c r="L635" s="893"/>
      <c r="M635" s="894"/>
      <c r="N635" s="895"/>
      <c r="O635" s="896"/>
      <c r="P635" s="137"/>
      <c r="Q635" s="897"/>
      <c r="R635" s="751"/>
      <c r="S635" s="898"/>
      <c r="T635" s="753"/>
      <c r="U635" s="899"/>
      <c r="V635" s="900"/>
      <c r="W635" s="756"/>
      <c r="X635" s="764"/>
      <c r="AB635" s="65"/>
      <c r="AC635" s="985">
        <f t="shared" si="122"/>
        <v>0</v>
      </c>
      <c r="AD635" s="982"/>
      <c r="BL635" s="968" t="s">
        <v>2330</v>
      </c>
      <c r="BM635" s="968" t="s">
        <v>1597</v>
      </c>
      <c r="CM635" s="49">
        <v>1</v>
      </c>
    </row>
    <row r="636" spans="4:91" ht="30" customHeight="1">
      <c r="D636" s="674"/>
      <c r="E636" s="680"/>
      <c r="F636" s="681"/>
      <c r="G636" s="680"/>
      <c r="H636" s="682"/>
      <c r="I636" s="891"/>
      <c r="J636" s="892"/>
      <c r="K636" s="745"/>
      <c r="L636" s="893"/>
      <c r="M636" s="894"/>
      <c r="N636" s="895"/>
      <c r="O636" s="896"/>
      <c r="P636" s="137"/>
      <c r="Q636" s="897"/>
      <c r="R636" s="751"/>
      <c r="S636" s="898"/>
      <c r="T636" s="753"/>
      <c r="U636" s="899"/>
      <c r="V636" s="900"/>
      <c r="W636" s="756"/>
      <c r="X636" s="764"/>
      <c r="AB636" s="65"/>
      <c r="AC636" s="985">
        <f t="shared" si="122"/>
        <v>0</v>
      </c>
      <c r="AD636" s="982"/>
      <c r="BL636" s="964" t="s">
        <v>2331</v>
      </c>
      <c r="BM636" s="964" t="s">
        <v>1597</v>
      </c>
      <c r="CM636" s="49">
        <v>1</v>
      </c>
    </row>
    <row r="637" spans="4:91" ht="30" customHeight="1">
      <c r="D637" s="674"/>
      <c r="E637" s="680"/>
      <c r="F637" s="681"/>
      <c r="G637" s="680"/>
      <c r="H637" s="682"/>
      <c r="I637" s="891"/>
      <c r="J637" s="892"/>
      <c r="K637" s="745"/>
      <c r="L637" s="893"/>
      <c r="M637" s="894"/>
      <c r="N637" s="895"/>
      <c r="O637" s="896"/>
      <c r="P637" s="137"/>
      <c r="Q637" s="897"/>
      <c r="R637" s="751"/>
      <c r="S637" s="898"/>
      <c r="T637" s="753"/>
      <c r="U637" s="899"/>
      <c r="V637" s="900"/>
      <c r="W637" s="756"/>
      <c r="X637" s="764"/>
      <c r="AB637" s="65"/>
      <c r="AC637" s="985">
        <f t="shared" si="122"/>
        <v>0</v>
      </c>
      <c r="AD637" s="982"/>
      <c r="BL637" s="968" t="s">
        <v>2332</v>
      </c>
      <c r="BM637" s="968" t="s">
        <v>1597</v>
      </c>
      <c r="CM637" s="49">
        <v>1</v>
      </c>
    </row>
    <row r="638" spans="4:91" ht="30" customHeight="1">
      <c r="D638" s="674"/>
      <c r="E638" s="680"/>
      <c r="F638" s="681"/>
      <c r="G638" s="680"/>
      <c r="H638" s="682"/>
      <c r="I638" s="891"/>
      <c r="J638" s="892"/>
      <c r="K638" s="745"/>
      <c r="L638" s="893"/>
      <c r="M638" s="894"/>
      <c r="N638" s="895"/>
      <c r="O638" s="896"/>
      <c r="P638" s="137"/>
      <c r="Q638" s="897"/>
      <c r="R638" s="751"/>
      <c r="S638" s="898"/>
      <c r="T638" s="753"/>
      <c r="U638" s="899"/>
      <c r="V638" s="900"/>
      <c r="W638" s="756"/>
      <c r="X638" s="764"/>
      <c r="AB638" s="65"/>
      <c r="AC638" s="985">
        <f t="shared" si="122"/>
        <v>0</v>
      </c>
      <c r="AD638" s="982"/>
      <c r="BL638" s="964" t="s">
        <v>2480</v>
      </c>
      <c r="BM638" s="964" t="s">
        <v>1597</v>
      </c>
      <c r="CM638" s="49">
        <v>1</v>
      </c>
    </row>
    <row r="639" spans="4:91" ht="30" customHeight="1">
      <c r="D639" s="674"/>
      <c r="E639" s="680"/>
      <c r="F639" s="681"/>
      <c r="G639" s="680"/>
      <c r="H639" s="682"/>
      <c r="I639" s="891"/>
      <c r="J639" s="892"/>
      <c r="K639" s="745"/>
      <c r="L639" s="893"/>
      <c r="M639" s="894"/>
      <c r="N639" s="895"/>
      <c r="O639" s="896"/>
      <c r="P639" s="137"/>
      <c r="Q639" s="897"/>
      <c r="R639" s="751"/>
      <c r="S639" s="898"/>
      <c r="T639" s="753"/>
      <c r="U639" s="899"/>
      <c r="V639" s="900"/>
      <c r="W639" s="756"/>
      <c r="X639" s="764"/>
      <c r="AB639" s="65"/>
      <c r="AC639" s="985">
        <f t="shared" si="122"/>
        <v>0</v>
      </c>
      <c r="AD639" s="982"/>
      <c r="BL639" s="968" t="s">
        <v>2481</v>
      </c>
      <c r="BM639" s="968" t="s">
        <v>1597</v>
      </c>
      <c r="CM639" s="49">
        <v>1</v>
      </c>
    </row>
    <row r="640" spans="4:91" ht="30" customHeight="1">
      <c r="D640" s="674"/>
      <c r="E640" s="680"/>
      <c r="F640" s="681"/>
      <c r="G640" s="680"/>
      <c r="H640" s="682"/>
      <c r="I640" s="891"/>
      <c r="J640" s="892"/>
      <c r="K640" s="745"/>
      <c r="L640" s="893"/>
      <c r="M640" s="894"/>
      <c r="N640" s="895"/>
      <c r="O640" s="896"/>
      <c r="P640" s="137"/>
      <c r="Q640" s="897"/>
      <c r="R640" s="751"/>
      <c r="S640" s="898"/>
      <c r="T640" s="753"/>
      <c r="U640" s="899"/>
      <c r="V640" s="900"/>
      <c r="W640" s="756"/>
      <c r="X640" s="764"/>
      <c r="AB640" s="65"/>
      <c r="AC640" s="985">
        <f t="shared" si="122"/>
        <v>0</v>
      </c>
      <c r="AD640" s="982"/>
      <c r="BL640" s="964" t="s">
        <v>2333</v>
      </c>
      <c r="BM640" s="964" t="s">
        <v>1597</v>
      </c>
      <c r="CM640" s="49">
        <v>1</v>
      </c>
    </row>
    <row r="641" spans="4:91" ht="30" customHeight="1">
      <c r="D641" s="674"/>
      <c r="E641" s="680"/>
      <c r="F641" s="681"/>
      <c r="G641" s="680"/>
      <c r="H641" s="682"/>
      <c r="I641" s="891"/>
      <c r="J641" s="892"/>
      <c r="K641" s="745"/>
      <c r="L641" s="893"/>
      <c r="M641" s="894"/>
      <c r="N641" s="895"/>
      <c r="O641" s="896"/>
      <c r="P641" s="137"/>
      <c r="Q641" s="897"/>
      <c r="R641" s="751"/>
      <c r="S641" s="898"/>
      <c r="T641" s="753"/>
      <c r="U641" s="899"/>
      <c r="V641" s="900"/>
      <c r="W641" s="756"/>
      <c r="X641" s="764"/>
      <c r="AB641" s="65"/>
      <c r="AC641" s="985">
        <f t="shared" si="122"/>
        <v>0</v>
      </c>
      <c r="AD641" s="982"/>
      <c r="BL641" s="968" t="s">
        <v>2482</v>
      </c>
      <c r="BM641" s="968" t="s">
        <v>1597</v>
      </c>
      <c r="CM641" s="49">
        <v>1</v>
      </c>
    </row>
    <row r="642" spans="4:91" ht="30" customHeight="1">
      <c r="D642" s="674"/>
      <c r="E642" s="680"/>
      <c r="F642" s="681"/>
      <c r="G642" s="680"/>
      <c r="H642" s="682"/>
      <c r="I642" s="891"/>
      <c r="J642" s="892"/>
      <c r="K642" s="745"/>
      <c r="L642" s="893"/>
      <c r="M642" s="894"/>
      <c r="N642" s="895"/>
      <c r="O642" s="896"/>
      <c r="P642" s="137"/>
      <c r="Q642" s="897"/>
      <c r="R642" s="751"/>
      <c r="S642" s="898"/>
      <c r="T642" s="753"/>
      <c r="U642" s="899"/>
      <c r="V642" s="900"/>
      <c r="W642" s="756"/>
      <c r="X642" s="764"/>
      <c r="AB642" s="65"/>
      <c r="AC642" s="985">
        <f t="shared" si="122"/>
        <v>0</v>
      </c>
      <c r="AD642" s="982"/>
      <c r="BL642" s="964" t="s">
        <v>2483</v>
      </c>
      <c r="BM642" s="964" t="s">
        <v>1597</v>
      </c>
      <c r="CM642" s="49">
        <v>1</v>
      </c>
    </row>
    <row r="643" spans="4:91" ht="30" customHeight="1">
      <c r="D643" s="674"/>
      <c r="E643" s="680"/>
      <c r="F643" s="681"/>
      <c r="G643" s="680"/>
      <c r="H643" s="682"/>
      <c r="I643" s="891"/>
      <c r="J643" s="892"/>
      <c r="K643" s="745"/>
      <c r="L643" s="893"/>
      <c r="M643" s="894"/>
      <c r="N643" s="895"/>
      <c r="O643" s="896"/>
      <c r="P643" s="137"/>
      <c r="Q643" s="897"/>
      <c r="R643" s="751"/>
      <c r="S643" s="898"/>
      <c r="T643" s="753"/>
      <c r="U643" s="899"/>
      <c r="V643" s="900"/>
      <c r="W643" s="756"/>
      <c r="X643" s="764"/>
      <c r="AB643" s="65"/>
      <c r="AC643" s="985">
        <f t="shared" si="122"/>
        <v>0</v>
      </c>
      <c r="AD643" s="982"/>
      <c r="BL643" s="968" t="s">
        <v>2484</v>
      </c>
      <c r="BM643" s="968" t="s">
        <v>1597</v>
      </c>
      <c r="CM643" s="49">
        <v>1</v>
      </c>
    </row>
    <row r="644" spans="4:91" ht="30" customHeight="1">
      <c r="D644" s="674"/>
      <c r="E644" s="680"/>
      <c r="F644" s="681"/>
      <c r="G644" s="680"/>
      <c r="H644" s="682"/>
      <c r="I644" s="891"/>
      <c r="J644" s="892"/>
      <c r="K644" s="745"/>
      <c r="L644" s="893"/>
      <c r="M644" s="894"/>
      <c r="N644" s="895"/>
      <c r="O644" s="896"/>
      <c r="P644" s="137"/>
      <c r="Q644" s="897"/>
      <c r="R644" s="751"/>
      <c r="S644" s="898"/>
      <c r="T644" s="753"/>
      <c r="U644" s="899"/>
      <c r="V644" s="900"/>
      <c r="W644" s="756"/>
      <c r="X644" s="764"/>
      <c r="AB644" s="65"/>
      <c r="AC644" s="985">
        <f t="shared" si="122"/>
        <v>0</v>
      </c>
      <c r="AD644" s="982"/>
      <c r="BL644" s="964" t="s">
        <v>2485</v>
      </c>
      <c r="BM644" s="964" t="s">
        <v>1597</v>
      </c>
      <c r="CM644" s="49">
        <v>1</v>
      </c>
    </row>
    <row r="645" spans="4:91" ht="30" customHeight="1">
      <c r="D645" s="674"/>
      <c r="E645" s="680"/>
      <c r="F645" s="681"/>
      <c r="G645" s="680"/>
      <c r="H645" s="682"/>
      <c r="I645" s="891"/>
      <c r="J645" s="892"/>
      <c r="K645" s="745"/>
      <c r="L645" s="893"/>
      <c r="M645" s="894"/>
      <c r="N645" s="895"/>
      <c r="O645" s="896"/>
      <c r="P645" s="137"/>
      <c r="Q645" s="897"/>
      <c r="R645" s="751"/>
      <c r="S645" s="898"/>
      <c r="T645" s="753"/>
      <c r="U645" s="899"/>
      <c r="V645" s="900"/>
      <c r="W645" s="756"/>
      <c r="X645" s="764"/>
      <c r="AB645" s="65"/>
      <c r="AC645" s="985">
        <f t="shared" si="122"/>
        <v>0</v>
      </c>
      <c r="AD645" s="982"/>
      <c r="BL645" s="968" t="s">
        <v>2486</v>
      </c>
      <c r="BM645" s="968" t="s">
        <v>1597</v>
      </c>
      <c r="CM645" s="49">
        <v>1</v>
      </c>
    </row>
    <row r="646" spans="4:91" ht="30" customHeight="1">
      <c r="D646" s="674"/>
      <c r="E646" s="680"/>
      <c r="F646" s="681"/>
      <c r="G646" s="680"/>
      <c r="H646" s="682"/>
      <c r="I646" s="891"/>
      <c r="J646" s="892"/>
      <c r="K646" s="745"/>
      <c r="L646" s="893"/>
      <c r="M646" s="894"/>
      <c r="N646" s="895"/>
      <c r="O646" s="896"/>
      <c r="P646" s="137"/>
      <c r="Q646" s="897"/>
      <c r="R646" s="751"/>
      <c r="S646" s="898"/>
      <c r="T646" s="753"/>
      <c r="U646" s="899"/>
      <c r="V646" s="900"/>
      <c r="W646" s="756"/>
      <c r="X646" s="764"/>
      <c r="AB646" s="65"/>
      <c r="AC646" s="985">
        <f t="shared" si="122"/>
        <v>0</v>
      </c>
      <c r="AD646" s="982"/>
      <c r="BL646" s="964" t="s">
        <v>2487</v>
      </c>
      <c r="BM646" s="964" t="s">
        <v>1597</v>
      </c>
      <c r="CM646" s="49">
        <v>1</v>
      </c>
    </row>
    <row r="647" spans="4:91" ht="30" customHeight="1">
      <c r="D647" s="674"/>
      <c r="E647" s="680"/>
      <c r="F647" s="681"/>
      <c r="G647" s="680"/>
      <c r="H647" s="682"/>
      <c r="I647" s="891"/>
      <c r="J647" s="892"/>
      <c r="K647" s="745"/>
      <c r="L647" s="893"/>
      <c r="M647" s="894"/>
      <c r="N647" s="895"/>
      <c r="O647" s="896"/>
      <c r="P647" s="137"/>
      <c r="Q647" s="897"/>
      <c r="R647" s="751"/>
      <c r="S647" s="898"/>
      <c r="T647" s="753"/>
      <c r="U647" s="899"/>
      <c r="V647" s="900"/>
      <c r="W647" s="756"/>
      <c r="X647" s="764"/>
      <c r="AB647" s="65"/>
      <c r="AC647" s="985">
        <f t="shared" si="122"/>
        <v>0</v>
      </c>
      <c r="AD647" s="982"/>
      <c r="BL647" s="968" t="s">
        <v>2488</v>
      </c>
      <c r="BM647" s="968" t="s">
        <v>1597</v>
      </c>
      <c r="CM647" s="49">
        <v>1</v>
      </c>
    </row>
    <row r="648" spans="4:91" ht="30" customHeight="1">
      <c r="D648" s="674"/>
      <c r="E648" s="680"/>
      <c r="F648" s="681"/>
      <c r="G648" s="680"/>
      <c r="H648" s="682"/>
      <c r="I648" s="891"/>
      <c r="J648" s="892"/>
      <c r="K648" s="745"/>
      <c r="L648" s="893"/>
      <c r="M648" s="894"/>
      <c r="N648" s="895"/>
      <c r="O648" s="896"/>
      <c r="P648" s="137"/>
      <c r="Q648" s="897"/>
      <c r="R648" s="751"/>
      <c r="S648" s="898"/>
      <c r="T648" s="753"/>
      <c r="U648" s="899"/>
      <c r="V648" s="900"/>
      <c r="W648" s="756"/>
      <c r="X648" s="764"/>
      <c r="AB648" s="65"/>
      <c r="AC648" s="985">
        <f t="shared" si="122"/>
        <v>0</v>
      </c>
      <c r="AD648" s="982"/>
      <c r="BL648" s="964" t="s">
        <v>2338</v>
      </c>
      <c r="BM648" s="964" t="s">
        <v>1597</v>
      </c>
      <c r="CM648" s="49">
        <v>1</v>
      </c>
    </row>
    <row r="649" spans="4:91" ht="30" customHeight="1">
      <c r="D649" s="674"/>
      <c r="E649" s="680"/>
      <c r="F649" s="681"/>
      <c r="G649" s="680"/>
      <c r="H649" s="682"/>
      <c r="I649" s="891"/>
      <c r="J649" s="892"/>
      <c r="K649" s="745"/>
      <c r="L649" s="893"/>
      <c r="M649" s="894"/>
      <c r="N649" s="895"/>
      <c r="O649" s="896"/>
      <c r="P649" s="137"/>
      <c r="Q649" s="897"/>
      <c r="R649" s="751"/>
      <c r="S649" s="898"/>
      <c r="T649" s="753"/>
      <c r="U649" s="899"/>
      <c r="V649" s="900"/>
      <c r="W649" s="756"/>
      <c r="X649" s="764"/>
      <c r="AB649" s="65"/>
      <c r="AC649" s="985">
        <f t="shared" si="122"/>
        <v>0</v>
      </c>
      <c r="AD649" s="982"/>
      <c r="BL649" s="968" t="s">
        <v>2339</v>
      </c>
      <c r="BM649" s="968" t="s">
        <v>1597</v>
      </c>
      <c r="CM649" s="49">
        <v>1</v>
      </c>
    </row>
    <row r="650" spans="4:91" ht="30" customHeight="1">
      <c r="D650" s="674"/>
      <c r="E650" s="680"/>
      <c r="F650" s="681"/>
      <c r="G650" s="680"/>
      <c r="H650" s="682"/>
      <c r="I650" s="891"/>
      <c r="J650" s="892"/>
      <c r="K650" s="745"/>
      <c r="L650" s="893"/>
      <c r="M650" s="894"/>
      <c r="N650" s="895"/>
      <c r="O650" s="896"/>
      <c r="P650" s="137"/>
      <c r="Q650" s="897"/>
      <c r="R650" s="751"/>
      <c r="S650" s="898"/>
      <c r="T650" s="753"/>
      <c r="U650" s="899"/>
      <c r="V650" s="900"/>
      <c r="W650" s="756"/>
      <c r="X650" s="764"/>
      <c r="AB650" s="65"/>
      <c r="AC650" s="985">
        <f t="shared" si="122"/>
        <v>0</v>
      </c>
      <c r="AD650" s="982"/>
      <c r="BL650" s="964" t="s">
        <v>2489</v>
      </c>
      <c r="BM650" s="964" t="s">
        <v>1597</v>
      </c>
      <c r="CM650" s="49">
        <v>1</v>
      </c>
    </row>
    <row r="651" spans="4:91" ht="30" customHeight="1">
      <c r="D651" s="674"/>
      <c r="E651" s="680"/>
      <c r="F651" s="681"/>
      <c r="G651" s="680"/>
      <c r="H651" s="682"/>
      <c r="I651" s="891"/>
      <c r="J651" s="892"/>
      <c r="K651" s="745"/>
      <c r="L651" s="893"/>
      <c r="M651" s="894"/>
      <c r="N651" s="895"/>
      <c r="O651" s="896"/>
      <c r="P651" s="137"/>
      <c r="Q651" s="897"/>
      <c r="R651" s="751"/>
      <c r="S651" s="898"/>
      <c r="T651" s="753"/>
      <c r="U651" s="899"/>
      <c r="V651" s="900"/>
      <c r="W651" s="756"/>
      <c r="X651" s="764"/>
      <c r="AB651" s="65"/>
      <c r="AC651" s="985">
        <f t="shared" si="122"/>
        <v>0</v>
      </c>
      <c r="AD651" s="982"/>
      <c r="BL651" s="968" t="s">
        <v>2340</v>
      </c>
      <c r="BM651" s="968" t="s">
        <v>1597</v>
      </c>
      <c r="CM651" s="49">
        <v>1</v>
      </c>
    </row>
    <row r="652" spans="4:91" ht="30" customHeight="1">
      <c r="D652" s="674"/>
      <c r="E652" s="680"/>
      <c r="F652" s="681"/>
      <c r="G652" s="680"/>
      <c r="H652" s="682"/>
      <c r="I652" s="891"/>
      <c r="J652" s="892"/>
      <c r="K652" s="745"/>
      <c r="L652" s="893"/>
      <c r="M652" s="894"/>
      <c r="N652" s="895"/>
      <c r="O652" s="896"/>
      <c r="P652" s="137"/>
      <c r="Q652" s="897"/>
      <c r="R652" s="751"/>
      <c r="S652" s="898"/>
      <c r="T652" s="753"/>
      <c r="U652" s="899"/>
      <c r="V652" s="900"/>
      <c r="W652" s="756"/>
      <c r="X652" s="764"/>
      <c r="AB652" s="65"/>
      <c r="AC652" s="985">
        <f t="shared" si="122"/>
        <v>0</v>
      </c>
      <c r="AD652" s="982"/>
      <c r="BL652" s="964" t="s">
        <v>2341</v>
      </c>
      <c r="BM652" s="964" t="s">
        <v>1597</v>
      </c>
      <c r="CM652" s="49">
        <v>1</v>
      </c>
    </row>
    <row r="653" spans="4:91" ht="30" customHeight="1">
      <c r="D653" s="674"/>
      <c r="E653" s="680"/>
      <c r="F653" s="681"/>
      <c r="G653" s="680"/>
      <c r="H653" s="682"/>
      <c r="I653" s="891"/>
      <c r="J653" s="892"/>
      <c r="K653" s="745"/>
      <c r="L653" s="893"/>
      <c r="M653" s="894"/>
      <c r="N653" s="895"/>
      <c r="O653" s="896"/>
      <c r="P653" s="137"/>
      <c r="Q653" s="897"/>
      <c r="R653" s="751"/>
      <c r="S653" s="898"/>
      <c r="T653" s="753"/>
      <c r="U653" s="899"/>
      <c r="V653" s="900"/>
      <c r="W653" s="756"/>
      <c r="X653" s="764"/>
      <c r="AB653" s="65"/>
      <c r="AC653" s="985">
        <f t="shared" si="122"/>
        <v>0</v>
      </c>
      <c r="AD653" s="982"/>
      <c r="BL653" s="968" t="s">
        <v>2490</v>
      </c>
      <c r="BM653" s="968" t="s">
        <v>1597</v>
      </c>
      <c r="CM653" s="49">
        <v>1</v>
      </c>
    </row>
    <row r="654" spans="4:91" ht="30" customHeight="1">
      <c r="D654" s="674"/>
      <c r="E654" s="680"/>
      <c r="F654" s="681"/>
      <c r="G654" s="680"/>
      <c r="H654" s="682"/>
      <c r="I654" s="891"/>
      <c r="J654" s="892"/>
      <c r="K654" s="745"/>
      <c r="L654" s="893"/>
      <c r="M654" s="894"/>
      <c r="N654" s="895"/>
      <c r="O654" s="896"/>
      <c r="P654" s="137"/>
      <c r="Q654" s="897"/>
      <c r="R654" s="751"/>
      <c r="S654" s="898"/>
      <c r="T654" s="753"/>
      <c r="U654" s="899"/>
      <c r="V654" s="900"/>
      <c r="W654" s="756"/>
      <c r="X654" s="764"/>
      <c r="AB654" s="65"/>
      <c r="AC654" s="985">
        <f t="shared" si="122"/>
        <v>0</v>
      </c>
      <c r="AD654" s="982"/>
      <c r="BL654" s="964" t="s">
        <v>2343</v>
      </c>
      <c r="BM654" s="964" t="s">
        <v>1597</v>
      </c>
      <c r="CM654" s="49">
        <v>1</v>
      </c>
    </row>
    <row r="655" spans="4:91" ht="30" customHeight="1">
      <c r="D655" s="674"/>
      <c r="E655" s="680"/>
      <c r="F655" s="681"/>
      <c r="G655" s="680"/>
      <c r="H655" s="682"/>
      <c r="I655" s="891"/>
      <c r="J655" s="892"/>
      <c r="K655" s="745"/>
      <c r="L655" s="893"/>
      <c r="M655" s="894"/>
      <c r="N655" s="895"/>
      <c r="O655" s="896"/>
      <c r="P655" s="137"/>
      <c r="Q655" s="897"/>
      <c r="R655" s="751"/>
      <c r="S655" s="898"/>
      <c r="T655" s="753"/>
      <c r="U655" s="899"/>
      <c r="V655" s="900"/>
      <c r="W655" s="756"/>
      <c r="X655" s="764"/>
      <c r="AB655" s="65"/>
      <c r="AC655" s="985">
        <f t="shared" si="122"/>
        <v>0</v>
      </c>
      <c r="AD655" s="982"/>
      <c r="BL655" s="968" t="s">
        <v>2344</v>
      </c>
      <c r="BM655" s="968" t="s">
        <v>1597</v>
      </c>
      <c r="CM655" s="49">
        <v>1</v>
      </c>
    </row>
    <row r="656" spans="4:91" ht="30" customHeight="1">
      <c r="D656" s="674"/>
      <c r="E656" s="680"/>
      <c r="F656" s="681"/>
      <c r="G656" s="680"/>
      <c r="H656" s="682"/>
      <c r="I656" s="891"/>
      <c r="J656" s="892"/>
      <c r="K656" s="745"/>
      <c r="L656" s="893"/>
      <c r="M656" s="894"/>
      <c r="N656" s="895"/>
      <c r="O656" s="896"/>
      <c r="P656" s="137"/>
      <c r="Q656" s="897"/>
      <c r="R656" s="751"/>
      <c r="S656" s="898"/>
      <c r="T656" s="753"/>
      <c r="U656" s="899"/>
      <c r="V656" s="900"/>
      <c r="W656" s="756"/>
      <c r="X656" s="764"/>
      <c r="AB656" s="65"/>
      <c r="AC656" s="985">
        <f t="shared" si="122"/>
        <v>0</v>
      </c>
      <c r="AD656" s="982"/>
      <c r="BL656" s="964" t="s">
        <v>2491</v>
      </c>
      <c r="BM656" s="964" t="s">
        <v>1597</v>
      </c>
      <c r="CM656" s="49">
        <v>1</v>
      </c>
    </row>
    <row r="657" spans="4:91" ht="30" customHeight="1">
      <c r="D657" s="674"/>
      <c r="E657" s="680"/>
      <c r="F657" s="681"/>
      <c r="G657" s="680"/>
      <c r="H657" s="682"/>
      <c r="I657" s="891"/>
      <c r="J657" s="892"/>
      <c r="K657" s="745"/>
      <c r="L657" s="893"/>
      <c r="M657" s="894"/>
      <c r="N657" s="895"/>
      <c r="O657" s="896"/>
      <c r="P657" s="137"/>
      <c r="Q657" s="897"/>
      <c r="R657" s="751"/>
      <c r="S657" s="898"/>
      <c r="T657" s="753"/>
      <c r="U657" s="899"/>
      <c r="V657" s="900"/>
      <c r="W657" s="756"/>
      <c r="X657" s="764"/>
      <c r="AB657" s="65"/>
      <c r="AC657" s="985">
        <f t="shared" si="122"/>
        <v>0</v>
      </c>
      <c r="AD657" s="982"/>
      <c r="BL657" s="968" t="s">
        <v>2492</v>
      </c>
      <c r="BM657" s="968" t="s">
        <v>1597</v>
      </c>
      <c r="CM657" s="49">
        <v>1</v>
      </c>
    </row>
    <row r="658" spans="4:91" ht="30" customHeight="1">
      <c r="D658" s="674"/>
      <c r="E658" s="680"/>
      <c r="F658" s="681"/>
      <c r="G658" s="680"/>
      <c r="H658" s="682"/>
      <c r="I658" s="891"/>
      <c r="J658" s="892"/>
      <c r="K658" s="745"/>
      <c r="L658" s="893"/>
      <c r="M658" s="894"/>
      <c r="N658" s="895"/>
      <c r="O658" s="896"/>
      <c r="P658" s="137"/>
      <c r="Q658" s="897"/>
      <c r="R658" s="751"/>
      <c r="S658" s="898"/>
      <c r="T658" s="753"/>
      <c r="U658" s="899"/>
      <c r="V658" s="900"/>
      <c r="W658" s="756"/>
      <c r="X658" s="764"/>
      <c r="AB658" s="65"/>
      <c r="AC658" s="985">
        <f t="shared" si="122"/>
        <v>0</v>
      </c>
      <c r="AD658" s="982"/>
      <c r="BL658" s="964" t="s">
        <v>2352</v>
      </c>
      <c r="BM658" s="964" t="s">
        <v>1597</v>
      </c>
      <c r="CM658" s="49">
        <v>1</v>
      </c>
    </row>
    <row r="659" spans="4:91" ht="30" customHeight="1">
      <c r="D659" s="674"/>
      <c r="E659" s="680"/>
      <c r="F659" s="681"/>
      <c r="G659" s="680"/>
      <c r="H659" s="682"/>
      <c r="I659" s="891"/>
      <c r="J659" s="892"/>
      <c r="K659" s="745"/>
      <c r="L659" s="893"/>
      <c r="M659" s="894"/>
      <c r="N659" s="895"/>
      <c r="O659" s="896"/>
      <c r="P659" s="137"/>
      <c r="Q659" s="897"/>
      <c r="R659" s="751"/>
      <c r="S659" s="898"/>
      <c r="T659" s="753"/>
      <c r="U659" s="899"/>
      <c r="V659" s="900"/>
      <c r="W659" s="756"/>
      <c r="X659" s="764"/>
      <c r="AB659" s="65"/>
      <c r="AC659" s="985">
        <f t="shared" si="122"/>
        <v>0</v>
      </c>
      <c r="AD659" s="982"/>
      <c r="BL659" s="968" t="s">
        <v>2353</v>
      </c>
      <c r="BM659" s="968" t="s">
        <v>1597</v>
      </c>
      <c r="CM659" s="49">
        <v>1</v>
      </c>
    </row>
    <row r="660" spans="4:91" ht="30" customHeight="1">
      <c r="D660" s="674"/>
      <c r="E660" s="680"/>
      <c r="F660" s="681"/>
      <c r="G660" s="680"/>
      <c r="H660" s="682"/>
      <c r="I660" s="891"/>
      <c r="J660" s="892"/>
      <c r="K660" s="745"/>
      <c r="L660" s="893"/>
      <c r="M660" s="894"/>
      <c r="N660" s="895"/>
      <c r="O660" s="896"/>
      <c r="P660" s="137"/>
      <c r="Q660" s="897"/>
      <c r="R660" s="751"/>
      <c r="S660" s="898"/>
      <c r="T660" s="753"/>
      <c r="U660" s="899"/>
      <c r="V660" s="900"/>
      <c r="W660" s="756"/>
      <c r="X660" s="764"/>
      <c r="AB660" s="65"/>
      <c r="AC660" s="985">
        <f t="shared" si="122"/>
        <v>0</v>
      </c>
      <c r="AD660" s="982"/>
      <c r="BL660" s="964" t="s">
        <v>2354</v>
      </c>
      <c r="BM660" s="964" t="s">
        <v>1597</v>
      </c>
      <c r="CM660" s="49">
        <v>1</v>
      </c>
    </row>
    <row r="661" spans="4:91" ht="30" customHeight="1">
      <c r="D661" s="674"/>
      <c r="E661" s="680"/>
      <c r="F661" s="681"/>
      <c r="G661" s="680"/>
      <c r="H661" s="682"/>
      <c r="I661" s="891"/>
      <c r="J661" s="892"/>
      <c r="K661" s="745"/>
      <c r="L661" s="893"/>
      <c r="M661" s="894"/>
      <c r="N661" s="895"/>
      <c r="O661" s="896"/>
      <c r="P661" s="137"/>
      <c r="Q661" s="897"/>
      <c r="R661" s="751"/>
      <c r="S661" s="898"/>
      <c r="T661" s="753"/>
      <c r="U661" s="899"/>
      <c r="V661" s="900"/>
      <c r="W661" s="756"/>
      <c r="X661" s="764"/>
      <c r="AB661" s="65"/>
      <c r="AC661" s="985">
        <f t="shared" si="122"/>
        <v>0</v>
      </c>
      <c r="AD661" s="982"/>
      <c r="BL661" s="968" t="s">
        <v>2172</v>
      </c>
      <c r="BM661" s="968" t="s">
        <v>1597</v>
      </c>
      <c r="CM661" s="49">
        <v>1</v>
      </c>
    </row>
    <row r="662" spans="4:91" ht="30" customHeight="1">
      <c r="D662" s="674"/>
      <c r="E662" s="680"/>
      <c r="F662" s="681"/>
      <c r="G662" s="680"/>
      <c r="H662" s="682"/>
      <c r="I662" s="891"/>
      <c r="J662" s="892"/>
      <c r="K662" s="745"/>
      <c r="L662" s="893"/>
      <c r="M662" s="894"/>
      <c r="N662" s="895"/>
      <c r="O662" s="896"/>
      <c r="P662" s="137"/>
      <c r="Q662" s="897"/>
      <c r="R662" s="751"/>
      <c r="S662" s="898"/>
      <c r="T662" s="753"/>
      <c r="U662" s="899"/>
      <c r="V662" s="900"/>
      <c r="W662" s="756"/>
      <c r="X662" s="764"/>
      <c r="AB662" s="65"/>
      <c r="AC662" s="985">
        <f t="shared" si="122"/>
        <v>0</v>
      </c>
      <c r="AD662" s="982"/>
      <c r="BL662" s="964" t="s">
        <v>2355</v>
      </c>
      <c r="BM662" s="964" t="s">
        <v>1597</v>
      </c>
      <c r="CM662" s="49">
        <v>1</v>
      </c>
    </row>
    <row r="663" spans="4:91" ht="30" customHeight="1">
      <c r="D663" s="674"/>
      <c r="E663" s="680"/>
      <c r="F663" s="681"/>
      <c r="G663" s="680"/>
      <c r="H663" s="682"/>
      <c r="I663" s="891"/>
      <c r="J663" s="892"/>
      <c r="K663" s="745"/>
      <c r="L663" s="893"/>
      <c r="M663" s="894"/>
      <c r="N663" s="895"/>
      <c r="O663" s="896"/>
      <c r="P663" s="137"/>
      <c r="Q663" s="897"/>
      <c r="R663" s="751"/>
      <c r="S663" s="898"/>
      <c r="T663" s="753"/>
      <c r="U663" s="899"/>
      <c r="V663" s="900"/>
      <c r="W663" s="756"/>
      <c r="X663" s="764"/>
      <c r="AB663" s="65"/>
      <c r="AC663" s="985">
        <f t="shared" si="122"/>
        <v>0</v>
      </c>
      <c r="AD663" s="982"/>
      <c r="BL663" s="968" t="s">
        <v>2356</v>
      </c>
      <c r="BM663" s="968" t="s">
        <v>1597</v>
      </c>
      <c r="CM663" s="49">
        <v>1</v>
      </c>
    </row>
    <row r="664" spans="4:91" ht="30" customHeight="1">
      <c r="D664" s="674"/>
      <c r="E664" s="680"/>
      <c r="F664" s="681"/>
      <c r="G664" s="680"/>
      <c r="H664" s="682"/>
      <c r="I664" s="891"/>
      <c r="J664" s="892"/>
      <c r="K664" s="745"/>
      <c r="L664" s="893"/>
      <c r="M664" s="894"/>
      <c r="N664" s="895"/>
      <c r="O664" s="896"/>
      <c r="P664" s="137"/>
      <c r="Q664" s="897"/>
      <c r="R664" s="751"/>
      <c r="S664" s="898"/>
      <c r="T664" s="753"/>
      <c r="U664" s="899"/>
      <c r="V664" s="900"/>
      <c r="W664" s="756"/>
      <c r="X664" s="764"/>
      <c r="AB664" s="65"/>
      <c r="AC664" s="985">
        <f t="shared" si="122"/>
        <v>0</v>
      </c>
      <c r="AD664" s="982"/>
      <c r="BL664" s="964" t="s">
        <v>2357</v>
      </c>
      <c r="BM664" s="964" t="s">
        <v>1597</v>
      </c>
      <c r="CM664" s="49">
        <v>1</v>
      </c>
    </row>
    <row r="665" spans="4:91" ht="30" customHeight="1">
      <c r="D665" s="674"/>
      <c r="E665" s="680"/>
      <c r="F665" s="681"/>
      <c r="G665" s="680"/>
      <c r="H665" s="682"/>
      <c r="I665" s="891"/>
      <c r="J665" s="892"/>
      <c r="K665" s="745"/>
      <c r="L665" s="893"/>
      <c r="M665" s="894"/>
      <c r="N665" s="895"/>
      <c r="O665" s="896"/>
      <c r="P665" s="137"/>
      <c r="Q665" s="897"/>
      <c r="R665" s="751"/>
      <c r="S665" s="898"/>
      <c r="T665" s="753"/>
      <c r="U665" s="899"/>
      <c r="V665" s="900"/>
      <c r="W665" s="756"/>
      <c r="X665" s="764"/>
      <c r="AB665" s="65"/>
      <c r="AC665" s="985">
        <f t="shared" si="122"/>
        <v>0</v>
      </c>
      <c r="AD665" s="982"/>
      <c r="BL665" s="968" t="s">
        <v>2358</v>
      </c>
      <c r="BM665" s="968" t="s">
        <v>1597</v>
      </c>
      <c r="CM665" s="49">
        <v>1</v>
      </c>
    </row>
    <row r="666" spans="4:91" ht="30" customHeight="1">
      <c r="D666" s="674"/>
      <c r="E666" s="680"/>
      <c r="F666" s="681"/>
      <c r="G666" s="680"/>
      <c r="H666" s="682"/>
      <c r="I666" s="891"/>
      <c r="J666" s="892"/>
      <c r="K666" s="745"/>
      <c r="L666" s="893"/>
      <c r="M666" s="894"/>
      <c r="N666" s="895"/>
      <c r="O666" s="896"/>
      <c r="P666" s="137"/>
      <c r="Q666" s="897"/>
      <c r="R666" s="751"/>
      <c r="S666" s="898"/>
      <c r="T666" s="753"/>
      <c r="U666" s="899"/>
      <c r="V666" s="900"/>
      <c r="W666" s="756"/>
      <c r="X666" s="764"/>
      <c r="AB666" s="65"/>
      <c r="AC666" s="985">
        <f t="shared" ref="AC666:AC729" si="133">AT666</f>
        <v>0</v>
      </c>
      <c r="AD666" s="982"/>
      <c r="BL666" s="964" t="s">
        <v>2359</v>
      </c>
      <c r="BM666" s="964" t="s">
        <v>1597</v>
      </c>
      <c r="CM666" s="49">
        <v>1</v>
      </c>
    </row>
    <row r="667" spans="4:91" ht="30" customHeight="1">
      <c r="D667" s="674"/>
      <c r="E667" s="680"/>
      <c r="F667" s="681"/>
      <c r="G667" s="680"/>
      <c r="H667" s="682"/>
      <c r="I667" s="891"/>
      <c r="J667" s="892"/>
      <c r="K667" s="745"/>
      <c r="L667" s="893"/>
      <c r="M667" s="894"/>
      <c r="N667" s="895"/>
      <c r="O667" s="896"/>
      <c r="P667" s="137"/>
      <c r="Q667" s="897"/>
      <c r="R667" s="751"/>
      <c r="S667" s="898"/>
      <c r="T667" s="753"/>
      <c r="U667" s="899"/>
      <c r="V667" s="900"/>
      <c r="W667" s="756"/>
      <c r="X667" s="764"/>
      <c r="AB667" s="65"/>
      <c r="AC667" s="985">
        <f t="shared" si="133"/>
        <v>0</v>
      </c>
      <c r="AD667" s="982"/>
      <c r="BL667" s="968" t="s">
        <v>2360</v>
      </c>
      <c r="BM667" s="968" t="s">
        <v>1597</v>
      </c>
      <c r="CM667" s="49">
        <v>1</v>
      </c>
    </row>
    <row r="668" spans="4:91" ht="30" customHeight="1">
      <c r="D668" s="674"/>
      <c r="E668" s="680"/>
      <c r="F668" s="681"/>
      <c r="G668" s="680"/>
      <c r="H668" s="682"/>
      <c r="I668" s="891"/>
      <c r="J668" s="892"/>
      <c r="K668" s="745"/>
      <c r="L668" s="893"/>
      <c r="M668" s="894"/>
      <c r="N668" s="895"/>
      <c r="O668" s="896"/>
      <c r="P668" s="137"/>
      <c r="Q668" s="897"/>
      <c r="R668" s="751"/>
      <c r="S668" s="898"/>
      <c r="T668" s="753"/>
      <c r="U668" s="899"/>
      <c r="V668" s="900"/>
      <c r="W668" s="756"/>
      <c r="X668" s="764"/>
      <c r="AB668" s="65"/>
      <c r="AC668" s="985">
        <f t="shared" si="133"/>
        <v>0</v>
      </c>
      <c r="AD668" s="982"/>
      <c r="BL668" s="964" t="s">
        <v>2361</v>
      </c>
      <c r="BM668" s="964" t="s">
        <v>1597</v>
      </c>
      <c r="CM668" s="49">
        <v>1</v>
      </c>
    </row>
    <row r="669" spans="4:91" ht="30" customHeight="1">
      <c r="D669" s="674"/>
      <c r="E669" s="680"/>
      <c r="F669" s="681"/>
      <c r="G669" s="680"/>
      <c r="H669" s="682"/>
      <c r="I669" s="891"/>
      <c r="J669" s="892"/>
      <c r="K669" s="745"/>
      <c r="L669" s="893"/>
      <c r="M669" s="894"/>
      <c r="N669" s="895"/>
      <c r="O669" s="896"/>
      <c r="P669" s="137"/>
      <c r="Q669" s="897"/>
      <c r="R669" s="751"/>
      <c r="S669" s="898"/>
      <c r="T669" s="753"/>
      <c r="U669" s="899"/>
      <c r="V669" s="900"/>
      <c r="W669" s="756"/>
      <c r="X669" s="764"/>
      <c r="AB669" s="65"/>
      <c r="AC669" s="985">
        <f t="shared" si="133"/>
        <v>0</v>
      </c>
      <c r="AD669" s="982"/>
      <c r="BL669" s="968" t="s">
        <v>2493</v>
      </c>
      <c r="BM669" s="968" t="s">
        <v>1597</v>
      </c>
      <c r="CM669" s="49">
        <v>1</v>
      </c>
    </row>
    <row r="670" spans="4:91" ht="30" customHeight="1">
      <c r="D670" s="674"/>
      <c r="E670" s="680"/>
      <c r="F670" s="681"/>
      <c r="G670" s="680"/>
      <c r="H670" s="682"/>
      <c r="I670" s="891"/>
      <c r="J670" s="892"/>
      <c r="K670" s="745"/>
      <c r="L670" s="893"/>
      <c r="M670" s="894"/>
      <c r="N670" s="895"/>
      <c r="O670" s="896"/>
      <c r="P670" s="137"/>
      <c r="Q670" s="897"/>
      <c r="R670" s="751"/>
      <c r="S670" s="898"/>
      <c r="T670" s="753"/>
      <c r="U670" s="899"/>
      <c r="V670" s="900"/>
      <c r="W670" s="756"/>
      <c r="X670" s="764"/>
      <c r="AB670" s="65"/>
      <c r="AC670" s="985">
        <f t="shared" si="133"/>
        <v>0</v>
      </c>
      <c r="AD670" s="982"/>
      <c r="BL670" s="964" t="s">
        <v>2365</v>
      </c>
      <c r="BM670" s="964" t="s">
        <v>1597</v>
      </c>
      <c r="CM670" s="49">
        <v>1</v>
      </c>
    </row>
    <row r="671" spans="4:91" ht="30" customHeight="1">
      <c r="D671" s="674"/>
      <c r="E671" s="680"/>
      <c r="F671" s="681"/>
      <c r="G671" s="680"/>
      <c r="H671" s="682"/>
      <c r="I671" s="891"/>
      <c r="J671" s="892"/>
      <c r="K671" s="745"/>
      <c r="L671" s="893"/>
      <c r="M671" s="894"/>
      <c r="N671" s="895"/>
      <c r="O671" s="896"/>
      <c r="P671" s="137"/>
      <c r="Q671" s="897"/>
      <c r="R671" s="751"/>
      <c r="S671" s="898"/>
      <c r="T671" s="753"/>
      <c r="U671" s="899"/>
      <c r="V671" s="900"/>
      <c r="W671" s="756"/>
      <c r="X671" s="764"/>
      <c r="AB671" s="65"/>
      <c r="AC671" s="985">
        <f t="shared" si="133"/>
        <v>0</v>
      </c>
      <c r="AD671" s="982"/>
      <c r="BL671" s="968" t="s">
        <v>2366</v>
      </c>
      <c r="BM671" s="968" t="s">
        <v>1597</v>
      </c>
      <c r="CM671" s="49">
        <v>1</v>
      </c>
    </row>
    <row r="672" spans="4:91" ht="30" customHeight="1">
      <c r="D672" s="674"/>
      <c r="E672" s="680"/>
      <c r="F672" s="681"/>
      <c r="G672" s="680"/>
      <c r="H672" s="682"/>
      <c r="I672" s="891"/>
      <c r="J672" s="892"/>
      <c r="K672" s="745"/>
      <c r="L672" s="893"/>
      <c r="M672" s="894"/>
      <c r="N672" s="895"/>
      <c r="O672" s="896"/>
      <c r="P672" s="137"/>
      <c r="Q672" s="897"/>
      <c r="R672" s="751"/>
      <c r="S672" s="898"/>
      <c r="T672" s="753"/>
      <c r="U672" s="899"/>
      <c r="V672" s="900"/>
      <c r="W672" s="756"/>
      <c r="X672" s="764"/>
      <c r="AB672" s="65"/>
      <c r="AC672" s="985">
        <f t="shared" si="133"/>
        <v>0</v>
      </c>
      <c r="AD672" s="982"/>
      <c r="BL672" s="964" t="s">
        <v>2494</v>
      </c>
      <c r="BM672" s="964" t="s">
        <v>1597</v>
      </c>
      <c r="CM672" s="49">
        <v>1</v>
      </c>
    </row>
    <row r="673" spans="4:91" ht="30" customHeight="1">
      <c r="D673" s="674"/>
      <c r="E673" s="680"/>
      <c r="F673" s="681"/>
      <c r="G673" s="680"/>
      <c r="H673" s="682"/>
      <c r="I673" s="891"/>
      <c r="J673" s="892"/>
      <c r="K673" s="745"/>
      <c r="L673" s="893"/>
      <c r="M673" s="894"/>
      <c r="N673" s="895"/>
      <c r="O673" s="896"/>
      <c r="P673" s="137"/>
      <c r="Q673" s="897"/>
      <c r="R673" s="751"/>
      <c r="S673" s="898"/>
      <c r="T673" s="753"/>
      <c r="U673" s="899"/>
      <c r="V673" s="900"/>
      <c r="W673" s="756"/>
      <c r="X673" s="764"/>
      <c r="AB673" s="65"/>
      <c r="AC673" s="985">
        <f t="shared" si="133"/>
        <v>0</v>
      </c>
      <c r="AD673" s="982"/>
      <c r="BL673" s="968" t="s">
        <v>2369</v>
      </c>
      <c r="BM673" s="968" t="s">
        <v>1597</v>
      </c>
      <c r="CM673" s="49">
        <v>1</v>
      </c>
    </row>
    <row r="674" spans="4:91" ht="30" customHeight="1">
      <c r="D674" s="674"/>
      <c r="E674" s="680"/>
      <c r="F674" s="681"/>
      <c r="G674" s="680"/>
      <c r="H674" s="682"/>
      <c r="I674" s="891"/>
      <c r="J674" s="892"/>
      <c r="K674" s="745"/>
      <c r="L674" s="893"/>
      <c r="M674" s="894"/>
      <c r="N674" s="895"/>
      <c r="O674" s="896"/>
      <c r="P674" s="137"/>
      <c r="Q674" s="897"/>
      <c r="R674" s="751"/>
      <c r="S674" s="898"/>
      <c r="T674" s="753"/>
      <c r="U674" s="899"/>
      <c r="V674" s="900"/>
      <c r="W674" s="756"/>
      <c r="X674" s="764"/>
      <c r="AB674" s="65"/>
      <c r="AC674" s="985">
        <f t="shared" si="133"/>
        <v>0</v>
      </c>
      <c r="AD674" s="982"/>
      <c r="BL674" s="964" t="s">
        <v>2370</v>
      </c>
      <c r="BM674" s="964" t="s">
        <v>1597</v>
      </c>
      <c r="CM674" s="49">
        <v>1</v>
      </c>
    </row>
    <row r="675" spans="4:91" ht="30" customHeight="1">
      <c r="D675" s="674"/>
      <c r="E675" s="680"/>
      <c r="F675" s="681"/>
      <c r="G675" s="680"/>
      <c r="H675" s="682"/>
      <c r="I675" s="891"/>
      <c r="J675" s="892"/>
      <c r="K675" s="745"/>
      <c r="L675" s="893"/>
      <c r="M675" s="894"/>
      <c r="N675" s="895"/>
      <c r="O675" s="896"/>
      <c r="P675" s="137"/>
      <c r="Q675" s="897"/>
      <c r="R675" s="751"/>
      <c r="S675" s="898"/>
      <c r="T675" s="753"/>
      <c r="U675" s="899"/>
      <c r="V675" s="900"/>
      <c r="W675" s="756"/>
      <c r="X675" s="764"/>
      <c r="AB675" s="65"/>
      <c r="AC675" s="985">
        <f t="shared" si="133"/>
        <v>0</v>
      </c>
      <c r="AD675" s="982"/>
      <c r="BL675" s="968" t="s">
        <v>2371</v>
      </c>
      <c r="BM675" s="968" t="s">
        <v>1597</v>
      </c>
      <c r="CM675" s="49">
        <v>1</v>
      </c>
    </row>
    <row r="676" spans="4:91" ht="30" customHeight="1">
      <c r="D676" s="674"/>
      <c r="E676" s="680"/>
      <c r="F676" s="681"/>
      <c r="G676" s="680"/>
      <c r="H676" s="682"/>
      <c r="I676" s="891"/>
      <c r="J676" s="892"/>
      <c r="K676" s="745"/>
      <c r="L676" s="893"/>
      <c r="M676" s="894"/>
      <c r="N676" s="895"/>
      <c r="O676" s="896"/>
      <c r="P676" s="137"/>
      <c r="Q676" s="897"/>
      <c r="R676" s="751"/>
      <c r="S676" s="898"/>
      <c r="T676" s="753"/>
      <c r="U676" s="899"/>
      <c r="V676" s="900"/>
      <c r="W676" s="756"/>
      <c r="X676" s="764"/>
      <c r="AB676" s="65"/>
      <c r="AC676" s="985">
        <f t="shared" si="133"/>
        <v>0</v>
      </c>
      <c r="AD676" s="982"/>
      <c r="BL676" s="964" t="s">
        <v>2372</v>
      </c>
      <c r="BM676" s="964" t="s">
        <v>1597</v>
      </c>
      <c r="CM676" s="49">
        <v>1</v>
      </c>
    </row>
    <row r="677" spans="4:91" ht="30" customHeight="1">
      <c r="D677" s="674"/>
      <c r="E677" s="680"/>
      <c r="F677" s="681"/>
      <c r="G677" s="680"/>
      <c r="H677" s="682"/>
      <c r="I677" s="891"/>
      <c r="J677" s="892"/>
      <c r="K677" s="745"/>
      <c r="L677" s="893"/>
      <c r="M677" s="894"/>
      <c r="N677" s="895"/>
      <c r="O677" s="896"/>
      <c r="P677" s="137"/>
      <c r="Q677" s="897"/>
      <c r="R677" s="751"/>
      <c r="S677" s="898"/>
      <c r="T677" s="753"/>
      <c r="U677" s="899"/>
      <c r="V677" s="900"/>
      <c r="W677" s="756"/>
      <c r="X677" s="764"/>
      <c r="AB677" s="65"/>
      <c r="AC677" s="985">
        <f t="shared" si="133"/>
        <v>0</v>
      </c>
      <c r="AD677" s="982"/>
      <c r="BL677" s="968" t="s">
        <v>2495</v>
      </c>
      <c r="BM677" s="968" t="s">
        <v>1597</v>
      </c>
      <c r="CM677" s="49">
        <v>1</v>
      </c>
    </row>
    <row r="678" spans="4:91" ht="30" customHeight="1">
      <c r="D678" s="674"/>
      <c r="E678" s="680"/>
      <c r="F678" s="681"/>
      <c r="G678" s="680"/>
      <c r="H678" s="682"/>
      <c r="I678" s="891"/>
      <c r="J678" s="892"/>
      <c r="K678" s="745"/>
      <c r="L678" s="893"/>
      <c r="M678" s="894"/>
      <c r="N678" s="895"/>
      <c r="O678" s="896"/>
      <c r="P678" s="137"/>
      <c r="Q678" s="897"/>
      <c r="R678" s="751"/>
      <c r="S678" s="898"/>
      <c r="T678" s="753"/>
      <c r="U678" s="899"/>
      <c r="V678" s="900"/>
      <c r="W678" s="756"/>
      <c r="X678" s="764"/>
      <c r="AB678" s="65"/>
      <c r="AC678" s="985">
        <f t="shared" si="133"/>
        <v>0</v>
      </c>
      <c r="AD678" s="982"/>
      <c r="BL678" s="964" t="s">
        <v>2496</v>
      </c>
      <c r="BM678" s="964" t="s">
        <v>1597</v>
      </c>
      <c r="CM678" s="49">
        <v>1</v>
      </c>
    </row>
    <row r="679" spans="4:91" ht="30" customHeight="1">
      <c r="D679" s="674"/>
      <c r="E679" s="680"/>
      <c r="F679" s="681"/>
      <c r="G679" s="680"/>
      <c r="H679" s="682"/>
      <c r="I679" s="891"/>
      <c r="J679" s="892"/>
      <c r="K679" s="745"/>
      <c r="L679" s="893"/>
      <c r="M679" s="894"/>
      <c r="N679" s="895"/>
      <c r="O679" s="896"/>
      <c r="P679" s="137"/>
      <c r="Q679" s="897"/>
      <c r="R679" s="751"/>
      <c r="S679" s="898"/>
      <c r="T679" s="753"/>
      <c r="U679" s="899"/>
      <c r="V679" s="900"/>
      <c r="W679" s="756"/>
      <c r="X679" s="764"/>
      <c r="AB679" s="65"/>
      <c r="AC679" s="985">
        <f t="shared" si="133"/>
        <v>0</v>
      </c>
      <c r="AD679" s="982"/>
      <c r="BL679" s="968" t="s">
        <v>582</v>
      </c>
      <c r="BM679" s="968" t="s">
        <v>1597</v>
      </c>
      <c r="CM679" s="49">
        <v>1</v>
      </c>
    </row>
    <row r="680" spans="4:91" ht="30" customHeight="1">
      <c r="D680" s="674"/>
      <c r="E680" s="680"/>
      <c r="F680" s="681"/>
      <c r="G680" s="680"/>
      <c r="H680" s="682"/>
      <c r="I680" s="891"/>
      <c r="J680" s="892"/>
      <c r="K680" s="745"/>
      <c r="L680" s="893"/>
      <c r="M680" s="894"/>
      <c r="N680" s="895"/>
      <c r="O680" s="896"/>
      <c r="P680" s="137"/>
      <c r="Q680" s="897"/>
      <c r="R680" s="751"/>
      <c r="S680" s="898"/>
      <c r="T680" s="753"/>
      <c r="U680" s="899"/>
      <c r="V680" s="900"/>
      <c r="W680" s="756"/>
      <c r="X680" s="764"/>
      <c r="AB680" s="65"/>
      <c r="AC680" s="985">
        <f t="shared" si="133"/>
        <v>0</v>
      </c>
      <c r="AD680" s="982"/>
      <c r="BL680" s="964" t="s">
        <v>2497</v>
      </c>
      <c r="BM680" s="964" t="s">
        <v>1597</v>
      </c>
      <c r="CM680" s="49">
        <v>1</v>
      </c>
    </row>
    <row r="681" spans="4:91" ht="30" customHeight="1">
      <c r="D681" s="674"/>
      <c r="E681" s="680"/>
      <c r="F681" s="681"/>
      <c r="G681" s="680"/>
      <c r="H681" s="682"/>
      <c r="I681" s="891"/>
      <c r="J681" s="892"/>
      <c r="K681" s="745"/>
      <c r="L681" s="893"/>
      <c r="M681" s="894"/>
      <c r="N681" s="895"/>
      <c r="O681" s="896"/>
      <c r="P681" s="137"/>
      <c r="Q681" s="897"/>
      <c r="R681" s="751"/>
      <c r="S681" s="898"/>
      <c r="T681" s="753"/>
      <c r="U681" s="899"/>
      <c r="V681" s="900"/>
      <c r="W681" s="756"/>
      <c r="X681" s="764"/>
      <c r="AB681" s="65"/>
      <c r="AC681" s="985">
        <f t="shared" si="133"/>
        <v>0</v>
      </c>
      <c r="AD681" s="982"/>
      <c r="BL681" s="968" t="s">
        <v>240</v>
      </c>
      <c r="BM681" s="968" t="s">
        <v>1597</v>
      </c>
      <c r="CM681" s="49">
        <v>1</v>
      </c>
    </row>
    <row r="682" spans="4:91" ht="30" customHeight="1">
      <c r="D682" s="674"/>
      <c r="E682" s="680"/>
      <c r="F682" s="681"/>
      <c r="G682" s="680"/>
      <c r="H682" s="682"/>
      <c r="I682" s="891"/>
      <c r="J682" s="892"/>
      <c r="K682" s="745"/>
      <c r="L682" s="893"/>
      <c r="M682" s="894"/>
      <c r="N682" s="895"/>
      <c r="O682" s="896"/>
      <c r="P682" s="137"/>
      <c r="Q682" s="897"/>
      <c r="R682" s="751"/>
      <c r="S682" s="898"/>
      <c r="T682" s="753"/>
      <c r="U682" s="899"/>
      <c r="V682" s="900"/>
      <c r="W682" s="756"/>
      <c r="X682" s="764"/>
      <c r="AB682" s="65"/>
      <c r="AC682" s="985">
        <f t="shared" si="133"/>
        <v>0</v>
      </c>
      <c r="AD682" s="982"/>
      <c r="BL682" s="964" t="s">
        <v>2498</v>
      </c>
      <c r="BM682" s="964" t="s">
        <v>1597</v>
      </c>
      <c r="CM682" s="49">
        <v>1</v>
      </c>
    </row>
    <row r="683" spans="4:91" ht="30" customHeight="1">
      <c r="D683" s="674"/>
      <c r="E683" s="680"/>
      <c r="F683" s="681"/>
      <c r="G683" s="680"/>
      <c r="H683" s="682"/>
      <c r="I683" s="891"/>
      <c r="J683" s="892"/>
      <c r="K683" s="745"/>
      <c r="L683" s="893"/>
      <c r="M683" s="894"/>
      <c r="N683" s="895"/>
      <c r="O683" s="896"/>
      <c r="P683" s="137"/>
      <c r="Q683" s="897"/>
      <c r="R683" s="751"/>
      <c r="S683" s="898"/>
      <c r="T683" s="753"/>
      <c r="U683" s="899"/>
      <c r="V683" s="900"/>
      <c r="W683" s="756"/>
      <c r="X683" s="764"/>
      <c r="AB683" s="65"/>
      <c r="AC683" s="985">
        <f t="shared" si="133"/>
        <v>0</v>
      </c>
      <c r="AD683" s="982"/>
      <c r="BL683" s="968" t="s">
        <v>583</v>
      </c>
      <c r="BM683" s="968" t="s">
        <v>1597</v>
      </c>
      <c r="CM683" s="49">
        <v>1</v>
      </c>
    </row>
    <row r="684" spans="4:91" ht="30" customHeight="1">
      <c r="D684" s="674"/>
      <c r="E684" s="680"/>
      <c r="F684" s="681"/>
      <c r="G684" s="680"/>
      <c r="H684" s="682"/>
      <c r="I684" s="891"/>
      <c r="J684" s="892"/>
      <c r="K684" s="745"/>
      <c r="L684" s="893"/>
      <c r="M684" s="894"/>
      <c r="N684" s="895"/>
      <c r="O684" s="896"/>
      <c r="P684" s="137"/>
      <c r="Q684" s="897"/>
      <c r="R684" s="751"/>
      <c r="S684" s="898"/>
      <c r="T684" s="753"/>
      <c r="U684" s="899"/>
      <c r="V684" s="900"/>
      <c r="W684" s="756"/>
      <c r="X684" s="764"/>
      <c r="AB684" s="65"/>
      <c r="AC684" s="985">
        <f t="shared" si="133"/>
        <v>0</v>
      </c>
      <c r="AD684" s="982"/>
      <c r="BL684" s="964" t="s">
        <v>2499</v>
      </c>
      <c r="BM684" s="964" t="s">
        <v>1597</v>
      </c>
      <c r="CM684" s="49">
        <v>1</v>
      </c>
    </row>
    <row r="685" spans="4:91" ht="30" customHeight="1">
      <c r="D685" s="674"/>
      <c r="E685" s="680"/>
      <c r="F685" s="681"/>
      <c r="G685" s="680"/>
      <c r="H685" s="682"/>
      <c r="I685" s="891"/>
      <c r="J685" s="892"/>
      <c r="K685" s="745"/>
      <c r="L685" s="893"/>
      <c r="M685" s="894"/>
      <c r="N685" s="895"/>
      <c r="O685" s="896"/>
      <c r="P685" s="137"/>
      <c r="Q685" s="897"/>
      <c r="R685" s="751"/>
      <c r="S685" s="898"/>
      <c r="T685" s="753"/>
      <c r="U685" s="899"/>
      <c r="V685" s="900"/>
      <c r="W685" s="756"/>
      <c r="X685" s="764"/>
      <c r="AB685" s="65"/>
      <c r="AC685" s="985">
        <f t="shared" si="133"/>
        <v>0</v>
      </c>
      <c r="AD685" s="982"/>
      <c r="BL685" s="968" t="s">
        <v>55</v>
      </c>
      <c r="BM685" s="968" t="s">
        <v>1973</v>
      </c>
      <c r="CM685" s="49">
        <v>1</v>
      </c>
    </row>
    <row r="686" spans="4:91" ht="30" customHeight="1">
      <c r="D686" s="674"/>
      <c r="E686" s="680"/>
      <c r="F686" s="681"/>
      <c r="G686" s="680"/>
      <c r="H686" s="682"/>
      <c r="I686" s="891"/>
      <c r="J686" s="892"/>
      <c r="K686" s="745"/>
      <c r="L686" s="893"/>
      <c r="M686" s="894"/>
      <c r="N686" s="895"/>
      <c r="O686" s="896"/>
      <c r="P686" s="137"/>
      <c r="Q686" s="897"/>
      <c r="R686" s="751"/>
      <c r="S686" s="898"/>
      <c r="T686" s="753"/>
      <c r="U686" s="899"/>
      <c r="V686" s="900"/>
      <c r="W686" s="756"/>
      <c r="X686" s="764"/>
      <c r="AB686" s="65"/>
      <c r="AC686" s="985">
        <f t="shared" si="133"/>
        <v>0</v>
      </c>
      <c r="AD686" s="982"/>
      <c r="BL686" s="964" t="s">
        <v>76</v>
      </c>
      <c r="BM686" s="964" t="s">
        <v>1973</v>
      </c>
      <c r="CM686" s="49">
        <v>1</v>
      </c>
    </row>
    <row r="687" spans="4:91" ht="30" customHeight="1">
      <c r="D687" s="674"/>
      <c r="E687" s="680"/>
      <c r="F687" s="681"/>
      <c r="G687" s="680"/>
      <c r="H687" s="682"/>
      <c r="I687" s="891"/>
      <c r="J687" s="892"/>
      <c r="K687" s="745"/>
      <c r="L687" s="893"/>
      <c r="M687" s="894"/>
      <c r="N687" s="895"/>
      <c r="O687" s="896"/>
      <c r="P687" s="137"/>
      <c r="Q687" s="897"/>
      <c r="R687" s="751"/>
      <c r="S687" s="898"/>
      <c r="T687" s="753"/>
      <c r="U687" s="899"/>
      <c r="V687" s="900"/>
      <c r="W687" s="756"/>
      <c r="X687" s="764"/>
      <c r="AB687" s="65"/>
      <c r="AC687" s="985">
        <f t="shared" si="133"/>
        <v>0</v>
      </c>
      <c r="AD687" s="982"/>
      <c r="BL687" s="968" t="s">
        <v>6</v>
      </c>
      <c r="BM687" s="968" t="s">
        <v>1973</v>
      </c>
      <c r="CM687" s="49">
        <v>1</v>
      </c>
    </row>
    <row r="688" spans="4:91" ht="30" customHeight="1">
      <c r="D688" s="674"/>
      <c r="E688" s="680"/>
      <c r="F688" s="681"/>
      <c r="G688" s="680"/>
      <c r="H688" s="682"/>
      <c r="I688" s="891"/>
      <c r="J688" s="892"/>
      <c r="K688" s="745"/>
      <c r="L688" s="893"/>
      <c r="M688" s="894"/>
      <c r="N688" s="895"/>
      <c r="O688" s="896"/>
      <c r="P688" s="137"/>
      <c r="Q688" s="897"/>
      <c r="R688" s="751"/>
      <c r="S688" s="898"/>
      <c r="T688" s="753"/>
      <c r="U688" s="899"/>
      <c r="V688" s="900"/>
      <c r="W688" s="756"/>
      <c r="X688" s="764"/>
      <c r="AB688" s="65"/>
      <c r="AC688" s="985">
        <f t="shared" si="133"/>
        <v>0</v>
      </c>
      <c r="AD688" s="982"/>
      <c r="BL688" s="964" t="s">
        <v>584</v>
      </c>
      <c r="BM688" s="964" t="s">
        <v>1973</v>
      </c>
      <c r="CM688" s="49">
        <v>1</v>
      </c>
    </row>
    <row r="689" spans="4:91" ht="30" customHeight="1">
      <c r="D689" s="674"/>
      <c r="E689" s="680"/>
      <c r="F689" s="681"/>
      <c r="G689" s="680"/>
      <c r="H689" s="682"/>
      <c r="I689" s="891"/>
      <c r="J689" s="892"/>
      <c r="K689" s="745"/>
      <c r="L689" s="893"/>
      <c r="M689" s="894"/>
      <c r="N689" s="895"/>
      <c r="O689" s="896"/>
      <c r="P689" s="137"/>
      <c r="Q689" s="897"/>
      <c r="R689" s="751"/>
      <c r="S689" s="898"/>
      <c r="T689" s="753"/>
      <c r="U689" s="899"/>
      <c r="V689" s="900"/>
      <c r="W689" s="756"/>
      <c r="X689" s="764"/>
      <c r="AB689" s="65"/>
      <c r="AC689" s="985">
        <f t="shared" si="133"/>
        <v>0</v>
      </c>
      <c r="AD689" s="982"/>
      <c r="BL689" s="968" t="s">
        <v>2500</v>
      </c>
      <c r="BM689" s="968" t="s">
        <v>1974</v>
      </c>
      <c r="CM689" s="49">
        <v>1</v>
      </c>
    </row>
    <row r="690" spans="4:91" ht="30" customHeight="1">
      <c r="D690" s="674"/>
      <c r="E690" s="680"/>
      <c r="F690" s="681"/>
      <c r="G690" s="680"/>
      <c r="H690" s="682"/>
      <c r="I690" s="891"/>
      <c r="J690" s="892"/>
      <c r="K690" s="745"/>
      <c r="L690" s="893"/>
      <c r="M690" s="894"/>
      <c r="N690" s="895"/>
      <c r="O690" s="896"/>
      <c r="P690" s="137"/>
      <c r="Q690" s="897"/>
      <c r="R690" s="751"/>
      <c r="S690" s="898"/>
      <c r="T690" s="753"/>
      <c r="U690" s="899"/>
      <c r="V690" s="900"/>
      <c r="W690" s="756"/>
      <c r="X690" s="764"/>
      <c r="AB690" s="65"/>
      <c r="AC690" s="985">
        <f t="shared" si="133"/>
        <v>0</v>
      </c>
      <c r="AD690" s="982"/>
      <c r="BL690" s="964" t="s">
        <v>2501</v>
      </c>
      <c r="BM690" s="964" t="s">
        <v>1974</v>
      </c>
      <c r="CM690" s="49">
        <v>1</v>
      </c>
    </row>
    <row r="691" spans="4:91" ht="30" customHeight="1">
      <c r="D691" s="674"/>
      <c r="E691" s="680"/>
      <c r="F691" s="681"/>
      <c r="G691" s="680"/>
      <c r="H691" s="682"/>
      <c r="I691" s="891"/>
      <c r="J691" s="892"/>
      <c r="K691" s="745"/>
      <c r="L691" s="893"/>
      <c r="M691" s="894"/>
      <c r="N691" s="895"/>
      <c r="O691" s="896"/>
      <c r="P691" s="137"/>
      <c r="Q691" s="897"/>
      <c r="R691" s="751"/>
      <c r="S691" s="898"/>
      <c r="T691" s="753"/>
      <c r="U691" s="899"/>
      <c r="V691" s="900"/>
      <c r="W691" s="756"/>
      <c r="X691" s="764"/>
      <c r="AB691" s="65"/>
      <c r="AC691" s="985">
        <f t="shared" si="133"/>
        <v>0</v>
      </c>
      <c r="AD691" s="982"/>
      <c r="BL691" s="968" t="s">
        <v>1024</v>
      </c>
      <c r="BM691" s="968" t="s">
        <v>1974</v>
      </c>
      <c r="CM691" s="49">
        <v>1</v>
      </c>
    </row>
    <row r="692" spans="4:91" ht="30" customHeight="1">
      <c r="D692" s="674"/>
      <c r="E692" s="680"/>
      <c r="F692" s="681"/>
      <c r="G692" s="680"/>
      <c r="H692" s="682"/>
      <c r="I692" s="891"/>
      <c r="J692" s="892"/>
      <c r="K692" s="745"/>
      <c r="L692" s="893"/>
      <c r="M692" s="894"/>
      <c r="N692" s="895"/>
      <c r="O692" s="896"/>
      <c r="P692" s="137"/>
      <c r="Q692" s="897"/>
      <c r="R692" s="751"/>
      <c r="S692" s="898"/>
      <c r="T692" s="753"/>
      <c r="U692" s="899"/>
      <c r="V692" s="900"/>
      <c r="W692" s="756"/>
      <c r="X692" s="764"/>
      <c r="AB692" s="65"/>
      <c r="AC692" s="985">
        <f t="shared" si="133"/>
        <v>0</v>
      </c>
      <c r="AD692" s="982"/>
      <c r="BL692" s="964" t="s">
        <v>2502</v>
      </c>
      <c r="BM692" s="964" t="s">
        <v>1974</v>
      </c>
      <c r="CM692" s="49">
        <v>1</v>
      </c>
    </row>
    <row r="693" spans="4:91" ht="30" customHeight="1">
      <c r="D693" s="674"/>
      <c r="E693" s="680"/>
      <c r="F693" s="681"/>
      <c r="G693" s="680"/>
      <c r="H693" s="682"/>
      <c r="I693" s="891"/>
      <c r="J693" s="892"/>
      <c r="K693" s="745"/>
      <c r="L693" s="893"/>
      <c r="M693" s="894"/>
      <c r="N693" s="895"/>
      <c r="O693" s="896"/>
      <c r="P693" s="137"/>
      <c r="Q693" s="897"/>
      <c r="R693" s="751"/>
      <c r="S693" s="898"/>
      <c r="T693" s="753"/>
      <c r="U693" s="899"/>
      <c r="V693" s="900"/>
      <c r="W693" s="756"/>
      <c r="X693" s="764"/>
      <c r="AB693" s="65"/>
      <c r="AC693" s="985">
        <f t="shared" si="133"/>
        <v>0</v>
      </c>
      <c r="AD693" s="982"/>
      <c r="BL693" s="968" t="s">
        <v>2503</v>
      </c>
      <c r="BM693" s="968" t="s">
        <v>1974</v>
      </c>
      <c r="CM693" s="49">
        <v>1</v>
      </c>
    </row>
    <row r="694" spans="4:91" ht="30" customHeight="1">
      <c r="D694" s="674"/>
      <c r="E694" s="680"/>
      <c r="F694" s="681"/>
      <c r="G694" s="680"/>
      <c r="H694" s="682"/>
      <c r="I694" s="891"/>
      <c r="J694" s="892"/>
      <c r="K694" s="745"/>
      <c r="L694" s="893"/>
      <c r="M694" s="894"/>
      <c r="N694" s="895"/>
      <c r="O694" s="896"/>
      <c r="P694" s="137"/>
      <c r="Q694" s="897"/>
      <c r="R694" s="751"/>
      <c r="S694" s="898"/>
      <c r="T694" s="753"/>
      <c r="U694" s="899"/>
      <c r="V694" s="900"/>
      <c r="W694" s="756"/>
      <c r="X694" s="764"/>
      <c r="AB694" s="65"/>
      <c r="AC694" s="985">
        <f t="shared" si="133"/>
        <v>0</v>
      </c>
      <c r="AD694" s="982"/>
      <c r="BL694" s="964" t="s">
        <v>2050</v>
      </c>
      <c r="BM694" s="964" t="s">
        <v>1974</v>
      </c>
      <c r="CM694" s="49">
        <v>1</v>
      </c>
    </row>
    <row r="695" spans="4:91" ht="30" customHeight="1">
      <c r="D695" s="674"/>
      <c r="E695" s="680"/>
      <c r="F695" s="681"/>
      <c r="G695" s="680"/>
      <c r="H695" s="682"/>
      <c r="I695" s="891"/>
      <c r="J695" s="892"/>
      <c r="K695" s="745"/>
      <c r="L695" s="893"/>
      <c r="M695" s="894"/>
      <c r="N695" s="895"/>
      <c r="O695" s="896"/>
      <c r="P695" s="137"/>
      <c r="Q695" s="897"/>
      <c r="R695" s="751"/>
      <c r="S695" s="898"/>
      <c r="T695" s="753"/>
      <c r="U695" s="899"/>
      <c r="V695" s="900"/>
      <c r="W695" s="756"/>
      <c r="X695" s="764"/>
      <c r="AB695" s="65"/>
      <c r="AC695" s="985">
        <f t="shared" si="133"/>
        <v>0</v>
      </c>
      <c r="AD695" s="982"/>
      <c r="BL695" s="968" t="s">
        <v>2504</v>
      </c>
      <c r="BM695" s="968" t="s">
        <v>1974</v>
      </c>
      <c r="CM695" s="49">
        <v>1</v>
      </c>
    </row>
    <row r="696" spans="4:91" ht="30" customHeight="1">
      <c r="D696" s="674"/>
      <c r="E696" s="680"/>
      <c r="F696" s="681"/>
      <c r="G696" s="680"/>
      <c r="H696" s="682"/>
      <c r="I696" s="891"/>
      <c r="J696" s="892"/>
      <c r="K696" s="745"/>
      <c r="L696" s="893"/>
      <c r="M696" s="894"/>
      <c r="N696" s="895"/>
      <c r="O696" s="896"/>
      <c r="P696" s="137"/>
      <c r="Q696" s="897"/>
      <c r="R696" s="751"/>
      <c r="S696" s="898"/>
      <c r="T696" s="753"/>
      <c r="U696" s="899"/>
      <c r="V696" s="900"/>
      <c r="W696" s="756"/>
      <c r="X696" s="764"/>
      <c r="AB696" s="65"/>
      <c r="AC696" s="985">
        <f t="shared" si="133"/>
        <v>0</v>
      </c>
      <c r="AD696" s="982"/>
      <c r="BL696" s="964" t="s">
        <v>594</v>
      </c>
      <c r="BM696" s="964" t="s">
        <v>1974</v>
      </c>
      <c r="CM696" s="49">
        <v>1</v>
      </c>
    </row>
    <row r="697" spans="4:91" ht="30" customHeight="1">
      <c r="D697" s="674"/>
      <c r="E697" s="680"/>
      <c r="F697" s="681"/>
      <c r="G697" s="680"/>
      <c r="H697" s="682"/>
      <c r="I697" s="891"/>
      <c r="J697" s="892"/>
      <c r="K697" s="745"/>
      <c r="L697" s="893"/>
      <c r="M697" s="894"/>
      <c r="N697" s="895"/>
      <c r="O697" s="896"/>
      <c r="P697" s="137"/>
      <c r="Q697" s="897"/>
      <c r="R697" s="751"/>
      <c r="S697" s="898"/>
      <c r="T697" s="753"/>
      <c r="U697" s="899"/>
      <c r="V697" s="900"/>
      <c r="W697" s="756"/>
      <c r="X697" s="764"/>
      <c r="AB697" s="65"/>
      <c r="AC697" s="985">
        <f t="shared" si="133"/>
        <v>0</v>
      </c>
      <c r="AD697" s="982"/>
      <c r="BL697" s="968" t="s">
        <v>2505</v>
      </c>
      <c r="BM697" s="968" t="s">
        <v>1974</v>
      </c>
      <c r="CM697" s="49">
        <v>1</v>
      </c>
    </row>
    <row r="698" spans="4:91" ht="30" customHeight="1">
      <c r="D698" s="674"/>
      <c r="E698" s="680"/>
      <c r="F698" s="681"/>
      <c r="G698" s="680"/>
      <c r="H698" s="682"/>
      <c r="I698" s="891"/>
      <c r="J698" s="892"/>
      <c r="K698" s="745"/>
      <c r="L698" s="893"/>
      <c r="M698" s="894"/>
      <c r="N698" s="895"/>
      <c r="O698" s="896"/>
      <c r="P698" s="137"/>
      <c r="Q698" s="897"/>
      <c r="R698" s="751"/>
      <c r="S698" s="898"/>
      <c r="T698" s="753"/>
      <c r="U698" s="899"/>
      <c r="V698" s="900"/>
      <c r="W698" s="756"/>
      <c r="X698" s="764"/>
      <c r="AB698" s="65"/>
      <c r="AC698" s="985">
        <f t="shared" si="133"/>
        <v>0</v>
      </c>
      <c r="AD698" s="982"/>
      <c r="BL698" s="964" t="s">
        <v>242</v>
      </c>
      <c r="BM698" s="964" t="s">
        <v>1974</v>
      </c>
      <c r="CM698" s="49">
        <v>1</v>
      </c>
    </row>
    <row r="699" spans="4:91" ht="30" customHeight="1">
      <c r="D699" s="674"/>
      <c r="E699" s="680"/>
      <c r="F699" s="681"/>
      <c r="G699" s="680"/>
      <c r="H699" s="682"/>
      <c r="I699" s="891"/>
      <c r="J699" s="892"/>
      <c r="K699" s="745"/>
      <c r="L699" s="893"/>
      <c r="M699" s="894"/>
      <c r="N699" s="895"/>
      <c r="O699" s="896"/>
      <c r="P699" s="137"/>
      <c r="Q699" s="897"/>
      <c r="R699" s="751"/>
      <c r="S699" s="898"/>
      <c r="T699" s="753"/>
      <c r="U699" s="899"/>
      <c r="V699" s="900"/>
      <c r="W699" s="756"/>
      <c r="X699" s="764"/>
      <c r="AB699" s="65"/>
      <c r="AC699" s="985">
        <f t="shared" si="133"/>
        <v>0</v>
      </c>
      <c r="AD699" s="982"/>
      <c r="BL699" s="968" t="s">
        <v>249</v>
      </c>
      <c r="BM699" s="968" t="s">
        <v>1974</v>
      </c>
      <c r="CM699" s="49">
        <v>1</v>
      </c>
    </row>
    <row r="700" spans="4:91" ht="30" customHeight="1">
      <c r="D700" s="674"/>
      <c r="E700" s="680"/>
      <c r="F700" s="681"/>
      <c r="G700" s="680"/>
      <c r="H700" s="682"/>
      <c r="I700" s="891"/>
      <c r="J700" s="892"/>
      <c r="K700" s="745"/>
      <c r="L700" s="893"/>
      <c r="M700" s="894"/>
      <c r="N700" s="895"/>
      <c r="O700" s="896"/>
      <c r="P700" s="137"/>
      <c r="Q700" s="897"/>
      <c r="R700" s="751"/>
      <c r="S700" s="898"/>
      <c r="T700" s="753"/>
      <c r="U700" s="899"/>
      <c r="V700" s="900"/>
      <c r="W700" s="756"/>
      <c r="X700" s="764"/>
      <c r="AB700" s="65"/>
      <c r="AC700" s="985">
        <f t="shared" si="133"/>
        <v>0</v>
      </c>
      <c r="AD700" s="982"/>
      <c r="BL700" s="964" t="s">
        <v>1030</v>
      </c>
      <c r="BM700" s="964" t="s">
        <v>1974</v>
      </c>
      <c r="CM700" s="49">
        <v>1</v>
      </c>
    </row>
    <row r="701" spans="4:91" ht="30" customHeight="1">
      <c r="D701" s="674"/>
      <c r="E701" s="680"/>
      <c r="F701" s="681"/>
      <c r="G701" s="680"/>
      <c r="H701" s="682"/>
      <c r="I701" s="891"/>
      <c r="J701" s="892"/>
      <c r="K701" s="745"/>
      <c r="L701" s="893"/>
      <c r="M701" s="894"/>
      <c r="N701" s="895"/>
      <c r="O701" s="896"/>
      <c r="P701" s="137"/>
      <c r="Q701" s="897"/>
      <c r="R701" s="751"/>
      <c r="S701" s="898"/>
      <c r="T701" s="753"/>
      <c r="U701" s="899"/>
      <c r="V701" s="900"/>
      <c r="W701" s="756"/>
      <c r="X701" s="764"/>
      <c r="AB701" s="65"/>
      <c r="AC701" s="985">
        <f t="shared" si="133"/>
        <v>0</v>
      </c>
      <c r="AD701" s="982"/>
      <c r="BL701" s="968" t="s">
        <v>2013</v>
      </c>
      <c r="BM701" s="968" t="s">
        <v>1974</v>
      </c>
      <c r="CM701" s="49">
        <v>1</v>
      </c>
    </row>
    <row r="702" spans="4:91" ht="30" customHeight="1">
      <c r="D702" s="674"/>
      <c r="E702" s="680"/>
      <c r="F702" s="681"/>
      <c r="G702" s="680"/>
      <c r="H702" s="682"/>
      <c r="I702" s="891"/>
      <c r="J702" s="892"/>
      <c r="K702" s="745"/>
      <c r="L702" s="893"/>
      <c r="M702" s="894"/>
      <c r="N702" s="895"/>
      <c r="O702" s="896"/>
      <c r="P702" s="137"/>
      <c r="Q702" s="897"/>
      <c r="R702" s="751"/>
      <c r="S702" s="898"/>
      <c r="T702" s="753"/>
      <c r="U702" s="899"/>
      <c r="V702" s="900"/>
      <c r="W702" s="756"/>
      <c r="X702" s="764"/>
      <c r="AB702" s="65"/>
      <c r="AC702" s="985">
        <f t="shared" si="133"/>
        <v>0</v>
      </c>
      <c r="AD702" s="982"/>
      <c r="BL702" s="964" t="s">
        <v>2506</v>
      </c>
      <c r="BM702" s="964" t="s">
        <v>1974</v>
      </c>
      <c r="CM702" s="49">
        <v>1</v>
      </c>
    </row>
    <row r="703" spans="4:91" ht="30" customHeight="1">
      <c r="D703" s="674"/>
      <c r="E703" s="680"/>
      <c r="F703" s="681"/>
      <c r="G703" s="680"/>
      <c r="H703" s="682"/>
      <c r="I703" s="891"/>
      <c r="J703" s="892"/>
      <c r="K703" s="745"/>
      <c r="L703" s="893"/>
      <c r="M703" s="894"/>
      <c r="N703" s="895"/>
      <c r="O703" s="896"/>
      <c r="P703" s="137"/>
      <c r="Q703" s="897"/>
      <c r="R703" s="751"/>
      <c r="S703" s="898"/>
      <c r="T703" s="753"/>
      <c r="U703" s="899"/>
      <c r="V703" s="900"/>
      <c r="W703" s="756"/>
      <c r="X703" s="764"/>
      <c r="AB703" s="65"/>
      <c r="AC703" s="985">
        <f t="shared" si="133"/>
        <v>0</v>
      </c>
      <c r="AD703" s="982"/>
      <c r="BL703" s="968" t="s">
        <v>2507</v>
      </c>
      <c r="BM703" s="968" t="s">
        <v>1974</v>
      </c>
      <c r="CM703" s="49">
        <v>1</v>
      </c>
    </row>
    <row r="704" spans="4:91" ht="30" customHeight="1">
      <c r="D704" s="674"/>
      <c r="E704" s="680"/>
      <c r="F704" s="681"/>
      <c r="G704" s="680"/>
      <c r="H704" s="682"/>
      <c r="I704" s="891"/>
      <c r="J704" s="892"/>
      <c r="K704" s="745"/>
      <c r="L704" s="893"/>
      <c r="M704" s="894"/>
      <c r="N704" s="895"/>
      <c r="O704" s="896"/>
      <c r="P704" s="137"/>
      <c r="Q704" s="897"/>
      <c r="R704" s="751"/>
      <c r="S704" s="898"/>
      <c r="T704" s="753"/>
      <c r="U704" s="899"/>
      <c r="V704" s="900"/>
      <c r="W704" s="756"/>
      <c r="X704" s="764"/>
      <c r="AB704" s="65"/>
      <c r="AC704" s="985">
        <f t="shared" si="133"/>
        <v>0</v>
      </c>
      <c r="AD704" s="982"/>
      <c r="BL704" s="964" t="s">
        <v>179</v>
      </c>
      <c r="BM704" s="964" t="s">
        <v>1974</v>
      </c>
      <c r="CM704" s="49">
        <v>1</v>
      </c>
    </row>
    <row r="705" spans="4:91" ht="30" customHeight="1">
      <c r="D705" s="674"/>
      <c r="E705" s="680"/>
      <c r="F705" s="681"/>
      <c r="G705" s="680"/>
      <c r="H705" s="682"/>
      <c r="I705" s="891"/>
      <c r="J705" s="892"/>
      <c r="K705" s="745"/>
      <c r="L705" s="893"/>
      <c r="M705" s="894"/>
      <c r="N705" s="895"/>
      <c r="O705" s="896"/>
      <c r="P705" s="137"/>
      <c r="Q705" s="897"/>
      <c r="R705" s="751"/>
      <c r="S705" s="898"/>
      <c r="T705" s="753"/>
      <c r="U705" s="899"/>
      <c r="V705" s="900"/>
      <c r="W705" s="756"/>
      <c r="X705" s="764"/>
      <c r="AB705" s="65"/>
      <c r="AC705" s="985">
        <f t="shared" si="133"/>
        <v>0</v>
      </c>
      <c r="AD705" s="982"/>
      <c r="BL705" s="968" t="s">
        <v>192</v>
      </c>
      <c r="BM705" s="968" t="s">
        <v>1974</v>
      </c>
      <c r="CM705" s="49">
        <v>1</v>
      </c>
    </row>
    <row r="706" spans="4:91" ht="30" customHeight="1">
      <c r="D706" s="674"/>
      <c r="E706" s="680"/>
      <c r="F706" s="681"/>
      <c r="G706" s="680"/>
      <c r="H706" s="682"/>
      <c r="I706" s="891"/>
      <c r="J706" s="892"/>
      <c r="K706" s="745"/>
      <c r="L706" s="893"/>
      <c r="M706" s="894"/>
      <c r="N706" s="895"/>
      <c r="O706" s="896"/>
      <c r="P706" s="137"/>
      <c r="Q706" s="897"/>
      <c r="R706" s="751"/>
      <c r="S706" s="898"/>
      <c r="T706" s="753"/>
      <c r="U706" s="899"/>
      <c r="V706" s="900"/>
      <c r="W706" s="756"/>
      <c r="X706" s="764"/>
      <c r="AB706" s="65"/>
      <c r="AC706" s="985">
        <f t="shared" si="133"/>
        <v>0</v>
      </c>
      <c r="AD706" s="982"/>
      <c r="BL706" s="964" t="s">
        <v>585</v>
      </c>
      <c r="BM706" s="964" t="s">
        <v>1974</v>
      </c>
      <c r="CM706" s="49">
        <v>1</v>
      </c>
    </row>
    <row r="707" spans="4:91" ht="30" customHeight="1">
      <c r="D707" s="674"/>
      <c r="E707" s="680"/>
      <c r="F707" s="681"/>
      <c r="G707" s="680"/>
      <c r="H707" s="682"/>
      <c r="I707" s="891"/>
      <c r="J707" s="892"/>
      <c r="K707" s="745"/>
      <c r="L707" s="893"/>
      <c r="M707" s="894"/>
      <c r="N707" s="895"/>
      <c r="O707" s="896"/>
      <c r="P707" s="137"/>
      <c r="Q707" s="897"/>
      <c r="R707" s="751"/>
      <c r="S707" s="898"/>
      <c r="T707" s="753"/>
      <c r="U707" s="899"/>
      <c r="V707" s="900"/>
      <c r="W707" s="756"/>
      <c r="X707" s="764"/>
      <c r="AB707" s="65"/>
      <c r="AC707" s="985">
        <f t="shared" si="133"/>
        <v>0</v>
      </c>
      <c r="AD707" s="982"/>
      <c r="BL707" s="968" t="s">
        <v>2508</v>
      </c>
      <c r="BM707" s="968" t="s">
        <v>1974</v>
      </c>
      <c r="CM707" s="49">
        <v>1</v>
      </c>
    </row>
    <row r="708" spans="4:91" ht="30" customHeight="1">
      <c r="D708" s="674"/>
      <c r="E708" s="680"/>
      <c r="F708" s="681"/>
      <c r="G708" s="680"/>
      <c r="H708" s="682"/>
      <c r="I708" s="891"/>
      <c r="J708" s="892"/>
      <c r="K708" s="745"/>
      <c r="L708" s="893"/>
      <c r="M708" s="894"/>
      <c r="N708" s="895"/>
      <c r="O708" s="896"/>
      <c r="P708" s="137"/>
      <c r="Q708" s="897"/>
      <c r="R708" s="751"/>
      <c r="S708" s="898"/>
      <c r="T708" s="753"/>
      <c r="U708" s="899"/>
      <c r="V708" s="900"/>
      <c r="W708" s="756"/>
      <c r="X708" s="764"/>
      <c r="AB708" s="65"/>
      <c r="AC708" s="985">
        <f t="shared" si="133"/>
        <v>0</v>
      </c>
      <c r="AD708" s="982"/>
      <c r="BL708" s="964" t="s">
        <v>288</v>
      </c>
      <c r="BM708" s="964" t="s">
        <v>1974</v>
      </c>
      <c r="CM708" s="49">
        <v>1</v>
      </c>
    </row>
    <row r="709" spans="4:91" ht="30" customHeight="1">
      <c r="D709" s="674"/>
      <c r="E709" s="680"/>
      <c r="F709" s="681"/>
      <c r="G709" s="680"/>
      <c r="H709" s="682"/>
      <c r="I709" s="891"/>
      <c r="J709" s="892"/>
      <c r="K709" s="745"/>
      <c r="L709" s="893"/>
      <c r="M709" s="894"/>
      <c r="N709" s="895"/>
      <c r="O709" s="896"/>
      <c r="P709" s="137"/>
      <c r="Q709" s="897"/>
      <c r="R709" s="751"/>
      <c r="S709" s="898"/>
      <c r="T709" s="753"/>
      <c r="U709" s="899"/>
      <c r="V709" s="900"/>
      <c r="W709" s="756"/>
      <c r="X709" s="764"/>
      <c r="AB709" s="65"/>
      <c r="AC709" s="985">
        <f t="shared" si="133"/>
        <v>0</v>
      </c>
      <c r="AD709" s="982"/>
      <c r="BL709" s="968" t="s">
        <v>292</v>
      </c>
      <c r="BM709" s="968" t="s">
        <v>1974</v>
      </c>
      <c r="CM709" s="49">
        <v>1</v>
      </c>
    </row>
    <row r="710" spans="4:91" ht="30" customHeight="1">
      <c r="D710" s="674"/>
      <c r="E710" s="680"/>
      <c r="F710" s="681"/>
      <c r="G710" s="680"/>
      <c r="H710" s="682"/>
      <c r="I710" s="891"/>
      <c r="J710" s="892"/>
      <c r="K710" s="745"/>
      <c r="L710" s="893"/>
      <c r="M710" s="894"/>
      <c r="N710" s="895"/>
      <c r="O710" s="896"/>
      <c r="P710" s="137"/>
      <c r="Q710" s="897"/>
      <c r="R710" s="751"/>
      <c r="S710" s="898"/>
      <c r="T710" s="753"/>
      <c r="U710" s="899"/>
      <c r="V710" s="900"/>
      <c r="W710" s="756"/>
      <c r="X710" s="764"/>
      <c r="AB710" s="65"/>
      <c r="AC710" s="985">
        <f t="shared" si="133"/>
        <v>0</v>
      </c>
      <c r="AD710" s="982"/>
      <c r="BL710" s="964" t="s">
        <v>2509</v>
      </c>
      <c r="BM710" s="964" t="s">
        <v>1974</v>
      </c>
      <c r="CM710" s="49">
        <v>1</v>
      </c>
    </row>
    <row r="711" spans="4:91" ht="30" customHeight="1">
      <c r="D711" s="674"/>
      <c r="E711" s="680"/>
      <c r="F711" s="681"/>
      <c r="G711" s="680"/>
      <c r="H711" s="682"/>
      <c r="I711" s="891"/>
      <c r="J711" s="892"/>
      <c r="K711" s="745"/>
      <c r="L711" s="893"/>
      <c r="M711" s="894"/>
      <c r="N711" s="895"/>
      <c r="O711" s="896"/>
      <c r="P711" s="137"/>
      <c r="Q711" s="897"/>
      <c r="R711" s="751"/>
      <c r="S711" s="898"/>
      <c r="T711" s="753"/>
      <c r="U711" s="899"/>
      <c r="V711" s="900"/>
      <c r="W711" s="756"/>
      <c r="X711" s="764"/>
      <c r="AB711" s="65"/>
      <c r="AC711" s="985">
        <f t="shared" si="133"/>
        <v>0</v>
      </c>
      <c r="AD711" s="982"/>
      <c r="BL711" s="968" t="s">
        <v>2510</v>
      </c>
      <c r="BM711" s="968" t="s">
        <v>1974</v>
      </c>
      <c r="CM711" s="49">
        <v>1</v>
      </c>
    </row>
    <row r="712" spans="4:91" ht="30" customHeight="1">
      <c r="D712" s="674"/>
      <c r="E712" s="680"/>
      <c r="F712" s="681"/>
      <c r="G712" s="680"/>
      <c r="H712" s="682"/>
      <c r="I712" s="891"/>
      <c r="J712" s="892"/>
      <c r="K712" s="745"/>
      <c r="L712" s="893"/>
      <c r="M712" s="894"/>
      <c r="N712" s="895"/>
      <c r="O712" s="896"/>
      <c r="P712" s="137"/>
      <c r="Q712" s="897"/>
      <c r="R712" s="751"/>
      <c r="S712" s="898"/>
      <c r="T712" s="753"/>
      <c r="U712" s="899"/>
      <c r="V712" s="900"/>
      <c r="W712" s="756"/>
      <c r="X712" s="764"/>
      <c r="AB712" s="65"/>
      <c r="AC712" s="985">
        <f t="shared" si="133"/>
        <v>0</v>
      </c>
      <c r="AD712" s="982"/>
      <c r="BL712" s="964" t="s">
        <v>256</v>
      </c>
      <c r="BM712" s="964" t="s">
        <v>1974</v>
      </c>
      <c r="CM712" s="49">
        <v>1</v>
      </c>
    </row>
    <row r="713" spans="4:91" ht="30" customHeight="1">
      <c r="D713" s="674"/>
      <c r="E713" s="680"/>
      <c r="F713" s="681"/>
      <c r="G713" s="680"/>
      <c r="H713" s="682"/>
      <c r="I713" s="891"/>
      <c r="J713" s="892"/>
      <c r="K713" s="745"/>
      <c r="L713" s="893"/>
      <c r="M713" s="894"/>
      <c r="N713" s="895"/>
      <c r="O713" s="896"/>
      <c r="P713" s="137"/>
      <c r="Q713" s="897"/>
      <c r="R713" s="751"/>
      <c r="S713" s="898"/>
      <c r="T713" s="753"/>
      <c r="U713" s="899"/>
      <c r="V713" s="900"/>
      <c r="W713" s="756"/>
      <c r="X713" s="764"/>
      <c r="AB713" s="65"/>
      <c r="AC713" s="985">
        <f t="shared" si="133"/>
        <v>0</v>
      </c>
      <c r="AD713" s="982"/>
      <c r="BL713" s="968" t="s">
        <v>224</v>
      </c>
      <c r="BM713" s="968" t="s">
        <v>1974</v>
      </c>
      <c r="CM713" s="49">
        <v>1</v>
      </c>
    </row>
    <row r="714" spans="4:91" ht="30" customHeight="1">
      <c r="D714" s="674"/>
      <c r="E714" s="680"/>
      <c r="F714" s="681"/>
      <c r="G714" s="680"/>
      <c r="H714" s="682"/>
      <c r="I714" s="891"/>
      <c r="J714" s="892"/>
      <c r="K714" s="745"/>
      <c r="L714" s="893"/>
      <c r="M714" s="894"/>
      <c r="N714" s="895"/>
      <c r="O714" s="896"/>
      <c r="P714" s="137"/>
      <c r="Q714" s="897"/>
      <c r="R714" s="751"/>
      <c r="S714" s="898"/>
      <c r="T714" s="753"/>
      <c r="U714" s="899"/>
      <c r="V714" s="900"/>
      <c r="W714" s="756"/>
      <c r="X714" s="764"/>
      <c r="AB714" s="65"/>
      <c r="AC714" s="985">
        <f t="shared" si="133"/>
        <v>0</v>
      </c>
      <c r="AD714" s="982"/>
      <c r="BL714" s="964" t="s">
        <v>234</v>
      </c>
      <c r="BM714" s="964" t="s">
        <v>1974</v>
      </c>
      <c r="CM714" s="49">
        <v>1</v>
      </c>
    </row>
    <row r="715" spans="4:91" ht="30" customHeight="1">
      <c r="D715" s="674"/>
      <c r="E715" s="680"/>
      <c r="F715" s="681"/>
      <c r="G715" s="680"/>
      <c r="H715" s="682"/>
      <c r="I715" s="891"/>
      <c r="J715" s="892"/>
      <c r="K715" s="745"/>
      <c r="L715" s="893"/>
      <c r="M715" s="894"/>
      <c r="N715" s="895"/>
      <c r="O715" s="896"/>
      <c r="P715" s="137"/>
      <c r="Q715" s="897"/>
      <c r="R715" s="751"/>
      <c r="S715" s="898"/>
      <c r="T715" s="753"/>
      <c r="U715" s="899"/>
      <c r="V715" s="900"/>
      <c r="W715" s="756"/>
      <c r="X715" s="764"/>
      <c r="AB715" s="65"/>
      <c r="AC715" s="985">
        <f t="shared" si="133"/>
        <v>0</v>
      </c>
      <c r="AD715" s="982"/>
      <c r="BL715" s="968" t="s">
        <v>2096</v>
      </c>
      <c r="BM715" s="968" t="s">
        <v>1974</v>
      </c>
      <c r="CM715" s="49">
        <v>1</v>
      </c>
    </row>
    <row r="716" spans="4:91" ht="30" customHeight="1">
      <c r="D716" s="674"/>
      <c r="E716" s="680"/>
      <c r="F716" s="681"/>
      <c r="G716" s="680"/>
      <c r="H716" s="682"/>
      <c r="I716" s="891"/>
      <c r="J716" s="892"/>
      <c r="K716" s="745"/>
      <c r="L716" s="893"/>
      <c r="M716" s="894"/>
      <c r="N716" s="895"/>
      <c r="O716" s="896"/>
      <c r="P716" s="137"/>
      <c r="Q716" s="897"/>
      <c r="R716" s="751"/>
      <c r="S716" s="898"/>
      <c r="T716" s="753"/>
      <c r="U716" s="899"/>
      <c r="V716" s="900"/>
      <c r="W716" s="756"/>
      <c r="X716" s="764"/>
      <c r="AB716" s="65"/>
      <c r="AC716" s="985">
        <f t="shared" si="133"/>
        <v>0</v>
      </c>
      <c r="AD716" s="982"/>
      <c r="BL716" s="964" t="s">
        <v>2100</v>
      </c>
      <c r="BM716" s="964" t="s">
        <v>1974</v>
      </c>
      <c r="CM716" s="49">
        <v>1</v>
      </c>
    </row>
    <row r="717" spans="4:91" ht="30" customHeight="1">
      <c r="D717" s="674"/>
      <c r="E717" s="680"/>
      <c r="F717" s="681"/>
      <c r="G717" s="680"/>
      <c r="H717" s="682"/>
      <c r="I717" s="891"/>
      <c r="J717" s="892"/>
      <c r="K717" s="745"/>
      <c r="L717" s="893"/>
      <c r="M717" s="894"/>
      <c r="N717" s="895"/>
      <c r="O717" s="896"/>
      <c r="P717" s="137"/>
      <c r="Q717" s="897"/>
      <c r="R717" s="751"/>
      <c r="S717" s="898"/>
      <c r="T717" s="753"/>
      <c r="U717" s="899"/>
      <c r="V717" s="900"/>
      <c r="W717" s="756"/>
      <c r="X717" s="764"/>
      <c r="AB717" s="65"/>
      <c r="AC717" s="985">
        <f t="shared" si="133"/>
        <v>0</v>
      </c>
      <c r="AD717" s="982"/>
      <c r="BL717" s="968" t="s">
        <v>2102</v>
      </c>
      <c r="BM717" s="968" t="s">
        <v>1974</v>
      </c>
      <c r="CM717" s="49">
        <v>1</v>
      </c>
    </row>
    <row r="718" spans="4:91" ht="30" customHeight="1">
      <c r="D718" s="674"/>
      <c r="E718" s="680"/>
      <c r="F718" s="681"/>
      <c r="G718" s="680"/>
      <c r="H718" s="682"/>
      <c r="I718" s="891"/>
      <c r="J718" s="892"/>
      <c r="K718" s="745"/>
      <c r="L718" s="893"/>
      <c r="M718" s="894"/>
      <c r="N718" s="895"/>
      <c r="O718" s="896"/>
      <c r="P718" s="137"/>
      <c r="Q718" s="897"/>
      <c r="R718" s="751"/>
      <c r="S718" s="898"/>
      <c r="T718" s="753"/>
      <c r="U718" s="899"/>
      <c r="V718" s="900"/>
      <c r="W718" s="756"/>
      <c r="X718" s="764"/>
      <c r="AB718" s="65"/>
      <c r="AC718" s="985">
        <f t="shared" si="133"/>
        <v>0</v>
      </c>
      <c r="AD718" s="982"/>
      <c r="BL718" s="964" t="s">
        <v>2511</v>
      </c>
      <c r="BM718" s="964" t="s">
        <v>1974</v>
      </c>
      <c r="CM718" s="49">
        <v>1</v>
      </c>
    </row>
    <row r="719" spans="4:91" ht="30" customHeight="1">
      <c r="D719" s="674"/>
      <c r="E719" s="680"/>
      <c r="F719" s="681"/>
      <c r="G719" s="680"/>
      <c r="H719" s="682"/>
      <c r="I719" s="891"/>
      <c r="J719" s="892"/>
      <c r="K719" s="745"/>
      <c r="L719" s="893"/>
      <c r="M719" s="894"/>
      <c r="N719" s="895"/>
      <c r="O719" s="896"/>
      <c r="P719" s="137"/>
      <c r="Q719" s="897"/>
      <c r="R719" s="751"/>
      <c r="S719" s="898"/>
      <c r="T719" s="753"/>
      <c r="U719" s="899"/>
      <c r="V719" s="900"/>
      <c r="W719" s="756"/>
      <c r="X719" s="764"/>
      <c r="AB719" s="65"/>
      <c r="AC719" s="985">
        <f t="shared" si="133"/>
        <v>0</v>
      </c>
      <c r="AD719" s="982"/>
      <c r="BL719" s="968" t="s">
        <v>115</v>
      </c>
      <c r="BM719" s="968" t="s">
        <v>1974</v>
      </c>
      <c r="CM719" s="49">
        <v>1</v>
      </c>
    </row>
    <row r="720" spans="4:91" ht="30" customHeight="1">
      <c r="D720" s="674"/>
      <c r="E720" s="680"/>
      <c r="F720" s="681"/>
      <c r="G720" s="680"/>
      <c r="H720" s="682"/>
      <c r="I720" s="891"/>
      <c r="J720" s="892"/>
      <c r="K720" s="745"/>
      <c r="L720" s="893"/>
      <c r="M720" s="894"/>
      <c r="N720" s="895"/>
      <c r="O720" s="896"/>
      <c r="P720" s="137"/>
      <c r="Q720" s="897"/>
      <c r="R720" s="751"/>
      <c r="S720" s="898"/>
      <c r="T720" s="753"/>
      <c r="U720" s="899"/>
      <c r="V720" s="900"/>
      <c r="W720" s="756"/>
      <c r="X720" s="764"/>
      <c r="AB720" s="65"/>
      <c r="AC720" s="985">
        <f t="shared" si="133"/>
        <v>0</v>
      </c>
      <c r="AD720" s="982"/>
      <c r="BL720" s="964" t="s">
        <v>2512</v>
      </c>
      <c r="BM720" s="964" t="s">
        <v>1974</v>
      </c>
      <c r="CM720" s="49">
        <v>1</v>
      </c>
    </row>
    <row r="721" spans="4:91" ht="30" customHeight="1">
      <c r="D721" s="674"/>
      <c r="E721" s="680"/>
      <c r="F721" s="681"/>
      <c r="G721" s="680"/>
      <c r="H721" s="682"/>
      <c r="I721" s="891"/>
      <c r="J721" s="892"/>
      <c r="K721" s="745"/>
      <c r="L721" s="893"/>
      <c r="M721" s="894"/>
      <c r="N721" s="895"/>
      <c r="O721" s="896"/>
      <c r="P721" s="137"/>
      <c r="Q721" s="897"/>
      <c r="R721" s="751"/>
      <c r="S721" s="898"/>
      <c r="T721" s="753"/>
      <c r="U721" s="899"/>
      <c r="V721" s="900"/>
      <c r="W721" s="756"/>
      <c r="X721" s="764"/>
      <c r="AB721" s="65"/>
      <c r="AC721" s="985">
        <f t="shared" si="133"/>
        <v>0</v>
      </c>
      <c r="AD721" s="982"/>
      <c r="BL721" s="968" t="s">
        <v>2513</v>
      </c>
      <c r="BM721" s="968" t="s">
        <v>1974</v>
      </c>
      <c r="CM721" s="49">
        <v>1</v>
      </c>
    </row>
    <row r="722" spans="4:91" ht="30" customHeight="1">
      <c r="D722" s="674"/>
      <c r="E722" s="680"/>
      <c r="F722" s="681"/>
      <c r="G722" s="680"/>
      <c r="H722" s="682"/>
      <c r="I722" s="891"/>
      <c r="J722" s="892"/>
      <c r="K722" s="745"/>
      <c r="L722" s="893"/>
      <c r="M722" s="894"/>
      <c r="N722" s="895"/>
      <c r="O722" s="896"/>
      <c r="P722" s="137"/>
      <c r="Q722" s="897"/>
      <c r="R722" s="751"/>
      <c r="S722" s="898"/>
      <c r="T722" s="753"/>
      <c r="U722" s="899"/>
      <c r="V722" s="900"/>
      <c r="W722" s="756"/>
      <c r="X722" s="764"/>
      <c r="AB722" s="65"/>
      <c r="AC722" s="985">
        <f t="shared" si="133"/>
        <v>0</v>
      </c>
      <c r="AD722" s="982"/>
      <c r="BL722" s="964" t="s">
        <v>133</v>
      </c>
      <c r="BM722" s="964" t="s">
        <v>1974</v>
      </c>
      <c r="CM722" s="49">
        <v>1</v>
      </c>
    </row>
    <row r="723" spans="4:91" ht="30" customHeight="1">
      <c r="D723" s="674"/>
      <c r="E723" s="680"/>
      <c r="F723" s="681"/>
      <c r="G723" s="680"/>
      <c r="H723" s="682"/>
      <c r="I723" s="891"/>
      <c r="J723" s="892"/>
      <c r="K723" s="745"/>
      <c r="L723" s="893"/>
      <c r="M723" s="894"/>
      <c r="N723" s="895"/>
      <c r="O723" s="896"/>
      <c r="P723" s="137"/>
      <c r="Q723" s="897"/>
      <c r="R723" s="751"/>
      <c r="S723" s="898"/>
      <c r="T723" s="753"/>
      <c r="U723" s="899"/>
      <c r="V723" s="900"/>
      <c r="W723" s="756"/>
      <c r="X723" s="764"/>
      <c r="AB723" s="65"/>
      <c r="AC723" s="985">
        <f t="shared" si="133"/>
        <v>0</v>
      </c>
      <c r="AD723" s="982"/>
      <c r="BL723" s="968" t="s">
        <v>38</v>
      </c>
      <c r="BM723" s="968" t="s">
        <v>1974</v>
      </c>
      <c r="CM723" s="49">
        <v>1</v>
      </c>
    </row>
    <row r="724" spans="4:91" ht="30" customHeight="1">
      <c r="D724" s="674"/>
      <c r="E724" s="680"/>
      <c r="F724" s="681"/>
      <c r="G724" s="680"/>
      <c r="H724" s="682"/>
      <c r="I724" s="891"/>
      <c r="J724" s="892"/>
      <c r="K724" s="745"/>
      <c r="L724" s="893"/>
      <c r="M724" s="894"/>
      <c r="N724" s="895"/>
      <c r="O724" s="896"/>
      <c r="P724" s="137"/>
      <c r="Q724" s="897"/>
      <c r="R724" s="751"/>
      <c r="S724" s="898"/>
      <c r="T724" s="753"/>
      <c r="U724" s="899"/>
      <c r="V724" s="900"/>
      <c r="W724" s="756"/>
      <c r="X724" s="764"/>
      <c r="AB724" s="65"/>
      <c r="AC724" s="985">
        <f t="shared" si="133"/>
        <v>0</v>
      </c>
      <c r="AD724" s="982"/>
      <c r="BL724" s="964" t="s">
        <v>7</v>
      </c>
      <c r="BM724" s="964" t="s">
        <v>1974</v>
      </c>
      <c r="CM724" s="49">
        <v>1</v>
      </c>
    </row>
    <row r="725" spans="4:91" ht="30" customHeight="1">
      <c r="D725" s="674"/>
      <c r="E725" s="680"/>
      <c r="F725" s="681"/>
      <c r="G725" s="680"/>
      <c r="H725" s="682"/>
      <c r="I725" s="891"/>
      <c r="J725" s="892"/>
      <c r="K725" s="745"/>
      <c r="L725" s="893"/>
      <c r="M725" s="894"/>
      <c r="N725" s="895"/>
      <c r="O725" s="896"/>
      <c r="P725" s="137"/>
      <c r="Q725" s="897"/>
      <c r="R725" s="751"/>
      <c r="S725" s="898"/>
      <c r="T725" s="753"/>
      <c r="U725" s="899"/>
      <c r="V725" s="900"/>
      <c r="W725" s="756"/>
      <c r="X725" s="764"/>
      <c r="AB725" s="65"/>
      <c r="AC725" s="985">
        <f t="shared" si="133"/>
        <v>0</v>
      </c>
      <c r="AD725" s="982"/>
      <c r="BL725" s="968" t="s">
        <v>77</v>
      </c>
      <c r="BM725" s="968" t="s">
        <v>1974</v>
      </c>
      <c r="CM725" s="49">
        <v>1</v>
      </c>
    </row>
    <row r="726" spans="4:91" ht="30" customHeight="1">
      <c r="D726" s="674"/>
      <c r="E726" s="680"/>
      <c r="F726" s="681"/>
      <c r="G726" s="680"/>
      <c r="H726" s="682"/>
      <c r="I726" s="891"/>
      <c r="J726" s="892"/>
      <c r="K726" s="745"/>
      <c r="L726" s="893"/>
      <c r="M726" s="894"/>
      <c r="N726" s="895"/>
      <c r="O726" s="896"/>
      <c r="P726" s="137"/>
      <c r="Q726" s="897"/>
      <c r="R726" s="751"/>
      <c r="S726" s="898"/>
      <c r="T726" s="753"/>
      <c r="U726" s="899"/>
      <c r="V726" s="900"/>
      <c r="W726" s="756"/>
      <c r="X726" s="764"/>
      <c r="AB726" s="65"/>
      <c r="AC726" s="985">
        <f t="shared" si="133"/>
        <v>0</v>
      </c>
      <c r="AD726" s="982"/>
      <c r="BL726" s="964" t="s">
        <v>97</v>
      </c>
      <c r="BM726" s="964" t="s">
        <v>1974</v>
      </c>
      <c r="CM726" s="49">
        <v>1</v>
      </c>
    </row>
    <row r="727" spans="4:91" ht="30" customHeight="1">
      <c r="D727" s="674"/>
      <c r="E727" s="680"/>
      <c r="F727" s="681"/>
      <c r="G727" s="680"/>
      <c r="H727" s="682"/>
      <c r="I727" s="891"/>
      <c r="J727" s="892"/>
      <c r="K727" s="745"/>
      <c r="L727" s="893"/>
      <c r="M727" s="894"/>
      <c r="N727" s="895"/>
      <c r="O727" s="896"/>
      <c r="P727" s="137"/>
      <c r="Q727" s="897"/>
      <c r="R727" s="751"/>
      <c r="S727" s="898"/>
      <c r="T727" s="753"/>
      <c r="U727" s="899"/>
      <c r="V727" s="900"/>
      <c r="W727" s="756"/>
      <c r="X727" s="764"/>
      <c r="AB727" s="65"/>
      <c r="AC727" s="985">
        <f t="shared" si="133"/>
        <v>0</v>
      </c>
      <c r="AD727" s="982"/>
      <c r="BL727" s="968" t="s">
        <v>1990</v>
      </c>
      <c r="BM727" s="968" t="s">
        <v>1974</v>
      </c>
      <c r="CM727" s="49">
        <v>1</v>
      </c>
    </row>
    <row r="728" spans="4:91" ht="30" customHeight="1">
      <c r="D728" s="674"/>
      <c r="E728" s="680"/>
      <c r="F728" s="681"/>
      <c r="G728" s="680"/>
      <c r="H728" s="682"/>
      <c r="I728" s="891"/>
      <c r="J728" s="892"/>
      <c r="K728" s="745"/>
      <c r="L728" s="893"/>
      <c r="M728" s="894"/>
      <c r="N728" s="895"/>
      <c r="O728" s="896"/>
      <c r="P728" s="137"/>
      <c r="Q728" s="897"/>
      <c r="R728" s="751"/>
      <c r="S728" s="898"/>
      <c r="T728" s="753"/>
      <c r="U728" s="899"/>
      <c r="V728" s="900"/>
      <c r="W728" s="756"/>
      <c r="X728" s="764"/>
      <c r="AB728" s="65"/>
      <c r="AC728" s="985">
        <f t="shared" si="133"/>
        <v>0</v>
      </c>
      <c r="AD728" s="982"/>
      <c r="BL728" s="964" t="s">
        <v>2005</v>
      </c>
      <c r="BM728" s="964" t="s">
        <v>1974</v>
      </c>
      <c r="CM728" s="49">
        <v>1</v>
      </c>
    </row>
    <row r="729" spans="4:91" ht="30" customHeight="1">
      <c r="D729" s="674"/>
      <c r="E729" s="680"/>
      <c r="F729" s="681"/>
      <c r="G729" s="680"/>
      <c r="H729" s="682"/>
      <c r="I729" s="891"/>
      <c r="J729" s="892"/>
      <c r="K729" s="745"/>
      <c r="L729" s="893"/>
      <c r="M729" s="894"/>
      <c r="N729" s="895"/>
      <c r="O729" s="896"/>
      <c r="P729" s="137"/>
      <c r="Q729" s="897"/>
      <c r="R729" s="751"/>
      <c r="S729" s="898"/>
      <c r="T729" s="753"/>
      <c r="U729" s="899"/>
      <c r="V729" s="900"/>
      <c r="W729" s="756"/>
      <c r="X729" s="764"/>
      <c r="AB729" s="65"/>
      <c r="AC729" s="985">
        <f t="shared" si="133"/>
        <v>0</v>
      </c>
      <c r="AD729" s="982"/>
      <c r="BL729" s="968" t="s">
        <v>1995</v>
      </c>
      <c r="BM729" s="968" t="s">
        <v>1974</v>
      </c>
      <c r="CM729" s="49">
        <v>1</v>
      </c>
    </row>
    <row r="730" spans="4:91" ht="30" customHeight="1">
      <c r="D730" s="674"/>
      <c r="E730" s="680"/>
      <c r="F730" s="681"/>
      <c r="G730" s="680"/>
      <c r="H730" s="682"/>
      <c r="I730" s="891"/>
      <c r="J730" s="892"/>
      <c r="K730" s="745"/>
      <c r="L730" s="893"/>
      <c r="M730" s="894"/>
      <c r="N730" s="895"/>
      <c r="O730" s="896"/>
      <c r="P730" s="137"/>
      <c r="Q730" s="897"/>
      <c r="R730" s="751"/>
      <c r="S730" s="898"/>
      <c r="T730" s="753"/>
      <c r="U730" s="899"/>
      <c r="V730" s="900"/>
      <c r="W730" s="756"/>
      <c r="X730" s="764"/>
      <c r="AB730" s="65"/>
      <c r="AC730" s="985">
        <f t="shared" ref="AC730:AC793" si="134">AT730</f>
        <v>0</v>
      </c>
      <c r="AD730" s="982"/>
      <c r="BL730" s="964" t="s">
        <v>586</v>
      </c>
      <c r="BM730" s="964" t="s">
        <v>1974</v>
      </c>
      <c r="CM730" s="49">
        <v>1</v>
      </c>
    </row>
    <row r="731" spans="4:91" ht="30" customHeight="1">
      <c r="D731" s="674"/>
      <c r="E731" s="680"/>
      <c r="F731" s="681"/>
      <c r="G731" s="680"/>
      <c r="H731" s="682"/>
      <c r="I731" s="891"/>
      <c r="J731" s="892"/>
      <c r="K731" s="745"/>
      <c r="L731" s="893"/>
      <c r="M731" s="894"/>
      <c r="N731" s="895"/>
      <c r="O731" s="896"/>
      <c r="P731" s="137"/>
      <c r="Q731" s="897"/>
      <c r="R731" s="751"/>
      <c r="S731" s="898"/>
      <c r="T731" s="753"/>
      <c r="U731" s="899"/>
      <c r="V731" s="900"/>
      <c r="W731" s="756"/>
      <c r="X731" s="764"/>
      <c r="AB731" s="65"/>
      <c r="AC731" s="985">
        <f t="shared" si="134"/>
        <v>0</v>
      </c>
      <c r="AD731" s="982"/>
      <c r="BL731" s="968" t="s">
        <v>39</v>
      </c>
      <c r="BM731" s="968" t="s">
        <v>1974</v>
      </c>
      <c r="CM731" s="49">
        <v>1</v>
      </c>
    </row>
    <row r="732" spans="4:91" ht="30" customHeight="1">
      <c r="D732" s="674"/>
      <c r="E732" s="680"/>
      <c r="F732" s="681"/>
      <c r="G732" s="680"/>
      <c r="H732" s="682"/>
      <c r="I732" s="891"/>
      <c r="J732" s="892"/>
      <c r="K732" s="745"/>
      <c r="L732" s="893"/>
      <c r="M732" s="894"/>
      <c r="N732" s="895"/>
      <c r="O732" s="896"/>
      <c r="P732" s="137"/>
      <c r="Q732" s="897"/>
      <c r="R732" s="751"/>
      <c r="S732" s="898"/>
      <c r="T732" s="753"/>
      <c r="U732" s="899"/>
      <c r="V732" s="900"/>
      <c r="W732" s="756"/>
      <c r="X732" s="764"/>
      <c r="AB732" s="65"/>
      <c r="AC732" s="985">
        <f t="shared" si="134"/>
        <v>0</v>
      </c>
      <c r="AD732" s="982"/>
      <c r="BL732" s="964" t="s">
        <v>283</v>
      </c>
      <c r="BM732" s="964" t="s">
        <v>1974</v>
      </c>
      <c r="CM732" s="49">
        <v>1</v>
      </c>
    </row>
    <row r="733" spans="4:91" ht="30" customHeight="1">
      <c r="D733" s="674"/>
      <c r="E733" s="680"/>
      <c r="F733" s="681"/>
      <c r="G733" s="680"/>
      <c r="H733" s="682"/>
      <c r="I733" s="891"/>
      <c r="J733" s="892"/>
      <c r="K733" s="745"/>
      <c r="L733" s="893"/>
      <c r="M733" s="894"/>
      <c r="N733" s="895"/>
      <c r="O733" s="896"/>
      <c r="P733" s="137"/>
      <c r="Q733" s="897"/>
      <c r="R733" s="751"/>
      <c r="S733" s="898"/>
      <c r="T733" s="753"/>
      <c r="U733" s="899"/>
      <c r="V733" s="900"/>
      <c r="W733" s="756"/>
      <c r="X733" s="764"/>
      <c r="AB733" s="65"/>
      <c r="AC733" s="985">
        <f t="shared" si="134"/>
        <v>0</v>
      </c>
      <c r="AD733" s="982"/>
      <c r="BL733" s="968" t="s">
        <v>2514</v>
      </c>
      <c r="BM733" s="968" t="s">
        <v>1974</v>
      </c>
      <c r="CM733" s="49">
        <v>1</v>
      </c>
    </row>
    <row r="734" spans="4:91" ht="30" customHeight="1">
      <c r="D734" s="674"/>
      <c r="E734" s="680"/>
      <c r="F734" s="681"/>
      <c r="G734" s="680"/>
      <c r="H734" s="682"/>
      <c r="I734" s="891"/>
      <c r="J734" s="892"/>
      <c r="K734" s="745"/>
      <c r="L734" s="893"/>
      <c r="M734" s="894"/>
      <c r="N734" s="895"/>
      <c r="O734" s="896"/>
      <c r="P734" s="137"/>
      <c r="Q734" s="897"/>
      <c r="R734" s="751"/>
      <c r="S734" s="898"/>
      <c r="T734" s="753"/>
      <c r="U734" s="899"/>
      <c r="V734" s="900"/>
      <c r="W734" s="756"/>
      <c r="X734" s="764"/>
      <c r="AB734" s="65"/>
      <c r="AC734" s="985">
        <f t="shared" si="134"/>
        <v>0</v>
      </c>
      <c r="AD734" s="982"/>
      <c r="BL734" s="964" t="s">
        <v>587</v>
      </c>
      <c r="BM734" s="964" t="s">
        <v>1974</v>
      </c>
      <c r="CM734" s="49">
        <v>1</v>
      </c>
    </row>
    <row r="735" spans="4:91" ht="30" customHeight="1">
      <c r="D735" s="674"/>
      <c r="E735" s="680"/>
      <c r="F735" s="681"/>
      <c r="G735" s="680"/>
      <c r="H735" s="682"/>
      <c r="I735" s="891"/>
      <c r="J735" s="892"/>
      <c r="K735" s="745"/>
      <c r="L735" s="893"/>
      <c r="M735" s="894"/>
      <c r="N735" s="895"/>
      <c r="O735" s="896"/>
      <c r="P735" s="137"/>
      <c r="Q735" s="897"/>
      <c r="R735" s="751"/>
      <c r="S735" s="898"/>
      <c r="T735" s="753"/>
      <c r="U735" s="899"/>
      <c r="V735" s="900"/>
      <c r="W735" s="756"/>
      <c r="X735" s="764"/>
      <c r="AB735" s="65"/>
      <c r="AC735" s="985">
        <f t="shared" si="134"/>
        <v>0</v>
      </c>
      <c r="AD735" s="982"/>
      <c r="BL735" s="968" t="s">
        <v>588</v>
      </c>
      <c r="BM735" s="968" t="s">
        <v>1974</v>
      </c>
      <c r="CM735" s="49">
        <v>1</v>
      </c>
    </row>
    <row r="736" spans="4:91" ht="30" customHeight="1">
      <c r="D736" s="674"/>
      <c r="E736" s="680"/>
      <c r="F736" s="681"/>
      <c r="G736" s="680"/>
      <c r="H736" s="682"/>
      <c r="I736" s="891"/>
      <c r="J736" s="892"/>
      <c r="K736" s="745"/>
      <c r="L736" s="893"/>
      <c r="M736" s="894"/>
      <c r="N736" s="895"/>
      <c r="O736" s="896"/>
      <c r="P736" s="137"/>
      <c r="Q736" s="897"/>
      <c r="R736" s="751"/>
      <c r="S736" s="898"/>
      <c r="T736" s="753"/>
      <c r="U736" s="899"/>
      <c r="V736" s="900"/>
      <c r="W736" s="756"/>
      <c r="X736" s="764"/>
      <c r="AB736" s="65"/>
      <c r="AC736" s="985">
        <f t="shared" si="134"/>
        <v>0</v>
      </c>
      <c r="AD736" s="982"/>
      <c r="BL736" s="964" t="s">
        <v>2125</v>
      </c>
      <c r="BM736" s="964" t="s">
        <v>1974</v>
      </c>
      <c r="CM736" s="49">
        <v>1</v>
      </c>
    </row>
    <row r="737" spans="4:91" ht="30" customHeight="1">
      <c r="D737" s="674"/>
      <c r="E737" s="680"/>
      <c r="F737" s="681"/>
      <c r="G737" s="680"/>
      <c r="H737" s="682"/>
      <c r="I737" s="891"/>
      <c r="J737" s="892"/>
      <c r="K737" s="745"/>
      <c r="L737" s="893"/>
      <c r="M737" s="894"/>
      <c r="N737" s="895"/>
      <c r="O737" s="896"/>
      <c r="P737" s="137"/>
      <c r="Q737" s="897"/>
      <c r="R737" s="751"/>
      <c r="S737" s="898"/>
      <c r="T737" s="753"/>
      <c r="U737" s="899"/>
      <c r="V737" s="900"/>
      <c r="W737" s="756"/>
      <c r="X737" s="764"/>
      <c r="AB737" s="65"/>
      <c r="AC737" s="985">
        <f t="shared" si="134"/>
        <v>0</v>
      </c>
      <c r="AD737" s="982"/>
      <c r="BL737" s="968" t="s">
        <v>2127</v>
      </c>
      <c r="BM737" s="968" t="s">
        <v>1974</v>
      </c>
      <c r="CM737" s="49">
        <v>1</v>
      </c>
    </row>
    <row r="738" spans="4:91" ht="30" customHeight="1">
      <c r="D738" s="674"/>
      <c r="E738" s="680"/>
      <c r="F738" s="681"/>
      <c r="G738" s="680"/>
      <c r="H738" s="682"/>
      <c r="I738" s="891"/>
      <c r="J738" s="892"/>
      <c r="K738" s="745"/>
      <c r="L738" s="893"/>
      <c r="M738" s="894"/>
      <c r="N738" s="895"/>
      <c r="O738" s="896"/>
      <c r="P738" s="137"/>
      <c r="Q738" s="897"/>
      <c r="R738" s="751"/>
      <c r="S738" s="898"/>
      <c r="T738" s="753"/>
      <c r="U738" s="899"/>
      <c r="V738" s="900"/>
      <c r="W738" s="756"/>
      <c r="X738" s="764"/>
      <c r="AB738" s="65"/>
      <c r="AC738" s="985">
        <f t="shared" si="134"/>
        <v>0</v>
      </c>
      <c r="AD738" s="982"/>
      <c r="BL738" s="964" t="s">
        <v>148</v>
      </c>
      <c r="BM738" s="964" t="s">
        <v>1974</v>
      </c>
      <c r="CM738" s="49">
        <v>1</v>
      </c>
    </row>
    <row r="739" spans="4:91" ht="30" customHeight="1">
      <c r="D739" s="674"/>
      <c r="E739" s="680"/>
      <c r="F739" s="681"/>
      <c r="G739" s="680"/>
      <c r="H739" s="682"/>
      <c r="I739" s="891"/>
      <c r="J739" s="892"/>
      <c r="K739" s="745"/>
      <c r="L739" s="893"/>
      <c r="M739" s="894"/>
      <c r="N739" s="895"/>
      <c r="O739" s="896"/>
      <c r="P739" s="137"/>
      <c r="Q739" s="897"/>
      <c r="R739" s="751"/>
      <c r="S739" s="898"/>
      <c r="T739" s="753"/>
      <c r="U739" s="899"/>
      <c r="V739" s="900"/>
      <c r="W739" s="756"/>
      <c r="X739" s="764"/>
      <c r="AB739" s="65"/>
      <c r="AC739" s="985">
        <f t="shared" si="134"/>
        <v>0</v>
      </c>
      <c r="AD739" s="982"/>
      <c r="BL739" s="968" t="s">
        <v>166</v>
      </c>
      <c r="BM739" s="968" t="s">
        <v>1974</v>
      </c>
      <c r="CM739" s="49">
        <v>1</v>
      </c>
    </row>
    <row r="740" spans="4:91" ht="30" customHeight="1">
      <c r="D740" s="674"/>
      <c r="E740" s="680"/>
      <c r="F740" s="681"/>
      <c r="G740" s="680"/>
      <c r="H740" s="682"/>
      <c r="I740" s="891"/>
      <c r="J740" s="892"/>
      <c r="K740" s="745"/>
      <c r="L740" s="893"/>
      <c r="M740" s="894"/>
      <c r="N740" s="895"/>
      <c r="O740" s="896"/>
      <c r="P740" s="137"/>
      <c r="Q740" s="897"/>
      <c r="R740" s="751"/>
      <c r="S740" s="898"/>
      <c r="T740" s="753"/>
      <c r="U740" s="899"/>
      <c r="V740" s="900"/>
      <c r="W740" s="756"/>
      <c r="X740" s="764"/>
      <c r="AB740" s="65"/>
      <c r="AC740" s="985">
        <f t="shared" si="134"/>
        <v>0</v>
      </c>
      <c r="AD740" s="982"/>
      <c r="BL740" s="964" t="s">
        <v>2515</v>
      </c>
      <c r="BM740" s="964" t="s">
        <v>1974</v>
      </c>
      <c r="CM740" s="49">
        <v>1</v>
      </c>
    </row>
    <row r="741" spans="4:91" ht="30" customHeight="1">
      <c r="D741" s="674"/>
      <c r="E741" s="680"/>
      <c r="F741" s="681"/>
      <c r="G741" s="680"/>
      <c r="H741" s="682"/>
      <c r="I741" s="891"/>
      <c r="J741" s="892"/>
      <c r="K741" s="745"/>
      <c r="L741" s="893"/>
      <c r="M741" s="894"/>
      <c r="N741" s="895"/>
      <c r="O741" s="896"/>
      <c r="P741" s="137"/>
      <c r="Q741" s="897"/>
      <c r="R741" s="751"/>
      <c r="S741" s="898"/>
      <c r="T741" s="753"/>
      <c r="U741" s="899"/>
      <c r="V741" s="900"/>
      <c r="W741" s="756"/>
      <c r="X741" s="764"/>
      <c r="AB741" s="65"/>
      <c r="AC741" s="985">
        <f t="shared" si="134"/>
        <v>0</v>
      </c>
      <c r="AD741" s="982"/>
      <c r="BL741" s="968" t="s">
        <v>2516</v>
      </c>
      <c r="BM741" s="968" t="s">
        <v>1974</v>
      </c>
      <c r="CM741" s="49">
        <v>1</v>
      </c>
    </row>
    <row r="742" spans="4:91" ht="30" customHeight="1">
      <c r="D742" s="674"/>
      <c r="E742" s="680"/>
      <c r="F742" s="681"/>
      <c r="G742" s="680"/>
      <c r="H742" s="682"/>
      <c r="I742" s="891"/>
      <c r="J742" s="892"/>
      <c r="K742" s="745"/>
      <c r="L742" s="893"/>
      <c r="M742" s="894"/>
      <c r="N742" s="895"/>
      <c r="O742" s="896"/>
      <c r="P742" s="137"/>
      <c r="Q742" s="897"/>
      <c r="R742" s="751"/>
      <c r="S742" s="898"/>
      <c r="T742" s="753"/>
      <c r="U742" s="899"/>
      <c r="V742" s="900"/>
      <c r="W742" s="756"/>
      <c r="X742" s="764"/>
      <c r="AB742" s="65"/>
      <c r="AC742" s="985">
        <f t="shared" si="134"/>
        <v>0</v>
      </c>
      <c r="AD742" s="982"/>
      <c r="BL742" s="964" t="s">
        <v>2517</v>
      </c>
      <c r="BM742" s="964" t="s">
        <v>1974</v>
      </c>
      <c r="CM742" s="49">
        <v>1</v>
      </c>
    </row>
    <row r="743" spans="4:91" ht="30" customHeight="1">
      <c r="D743" s="674"/>
      <c r="E743" s="680"/>
      <c r="F743" s="681"/>
      <c r="G743" s="680"/>
      <c r="H743" s="682"/>
      <c r="I743" s="891"/>
      <c r="J743" s="892"/>
      <c r="K743" s="745"/>
      <c r="L743" s="893"/>
      <c r="M743" s="894"/>
      <c r="N743" s="895"/>
      <c r="O743" s="896"/>
      <c r="P743" s="137"/>
      <c r="Q743" s="897"/>
      <c r="R743" s="751"/>
      <c r="S743" s="898"/>
      <c r="T743" s="753"/>
      <c r="U743" s="899"/>
      <c r="V743" s="900"/>
      <c r="W743" s="756"/>
      <c r="X743" s="764"/>
      <c r="AB743" s="65"/>
      <c r="AC743" s="985">
        <f t="shared" si="134"/>
        <v>0</v>
      </c>
      <c r="AD743" s="982"/>
      <c r="BL743" s="968" t="s">
        <v>2518</v>
      </c>
      <c r="BM743" s="968" t="s">
        <v>1974</v>
      </c>
      <c r="CM743" s="49">
        <v>1</v>
      </c>
    </row>
    <row r="744" spans="4:91" ht="30" customHeight="1">
      <c r="D744" s="674"/>
      <c r="E744" s="680"/>
      <c r="F744" s="681"/>
      <c r="G744" s="680"/>
      <c r="H744" s="682"/>
      <c r="I744" s="891"/>
      <c r="J744" s="892"/>
      <c r="K744" s="745"/>
      <c r="L744" s="893"/>
      <c r="M744" s="894"/>
      <c r="N744" s="895"/>
      <c r="O744" s="896"/>
      <c r="P744" s="137"/>
      <c r="Q744" s="897"/>
      <c r="R744" s="751"/>
      <c r="S744" s="898"/>
      <c r="T744" s="753"/>
      <c r="U744" s="899"/>
      <c r="V744" s="900"/>
      <c r="W744" s="756"/>
      <c r="X744" s="764"/>
      <c r="AB744" s="65"/>
      <c r="AC744" s="985">
        <f t="shared" si="134"/>
        <v>0</v>
      </c>
      <c r="AD744" s="982"/>
      <c r="BL744" s="964" t="s">
        <v>2519</v>
      </c>
      <c r="BM744" s="964" t="s">
        <v>1974</v>
      </c>
      <c r="CM744" s="49">
        <v>1</v>
      </c>
    </row>
    <row r="745" spans="4:91" ht="30" customHeight="1">
      <c r="D745" s="674"/>
      <c r="E745" s="680"/>
      <c r="F745" s="681"/>
      <c r="G745" s="680"/>
      <c r="H745" s="682"/>
      <c r="I745" s="891"/>
      <c r="J745" s="892"/>
      <c r="K745" s="745"/>
      <c r="L745" s="893"/>
      <c r="M745" s="894"/>
      <c r="N745" s="895"/>
      <c r="O745" s="896"/>
      <c r="P745" s="137"/>
      <c r="Q745" s="897"/>
      <c r="R745" s="751"/>
      <c r="S745" s="898"/>
      <c r="T745" s="753"/>
      <c r="U745" s="899"/>
      <c r="V745" s="900"/>
      <c r="W745" s="756"/>
      <c r="X745" s="764"/>
      <c r="AB745" s="65"/>
      <c r="AC745" s="985">
        <f t="shared" si="134"/>
        <v>0</v>
      </c>
      <c r="AD745" s="982"/>
      <c r="BL745" s="968" t="s">
        <v>617</v>
      </c>
      <c r="BM745" s="968" t="s">
        <v>1974</v>
      </c>
      <c r="CM745" s="49">
        <v>1</v>
      </c>
    </row>
    <row r="746" spans="4:91" ht="30" customHeight="1">
      <c r="D746" s="674"/>
      <c r="E746" s="680"/>
      <c r="F746" s="681"/>
      <c r="G746" s="680"/>
      <c r="H746" s="682"/>
      <c r="I746" s="891"/>
      <c r="J746" s="892"/>
      <c r="K746" s="745"/>
      <c r="L746" s="893"/>
      <c r="M746" s="894"/>
      <c r="N746" s="895"/>
      <c r="O746" s="896"/>
      <c r="P746" s="137"/>
      <c r="Q746" s="897"/>
      <c r="R746" s="751"/>
      <c r="S746" s="898"/>
      <c r="T746" s="753"/>
      <c r="U746" s="899"/>
      <c r="V746" s="900"/>
      <c r="W746" s="756"/>
      <c r="X746" s="764"/>
      <c r="AB746" s="65"/>
      <c r="AC746" s="985">
        <f t="shared" si="134"/>
        <v>0</v>
      </c>
      <c r="AD746" s="982"/>
      <c r="BL746" s="964" t="s">
        <v>275</v>
      </c>
      <c r="BM746" s="964" t="s">
        <v>1974</v>
      </c>
      <c r="CM746" s="49">
        <v>1</v>
      </c>
    </row>
    <row r="747" spans="4:91" ht="30" customHeight="1">
      <c r="D747" s="674"/>
      <c r="E747" s="680"/>
      <c r="F747" s="681"/>
      <c r="G747" s="680"/>
      <c r="H747" s="682"/>
      <c r="I747" s="891"/>
      <c r="J747" s="892"/>
      <c r="K747" s="745"/>
      <c r="L747" s="893"/>
      <c r="M747" s="894"/>
      <c r="N747" s="895"/>
      <c r="O747" s="896"/>
      <c r="P747" s="137"/>
      <c r="Q747" s="897"/>
      <c r="R747" s="751"/>
      <c r="S747" s="898"/>
      <c r="T747" s="753"/>
      <c r="U747" s="899"/>
      <c r="V747" s="900"/>
      <c r="W747" s="756"/>
      <c r="X747" s="764"/>
      <c r="AB747" s="65"/>
      <c r="AC747" s="985">
        <f t="shared" si="134"/>
        <v>0</v>
      </c>
      <c r="AD747" s="982"/>
      <c r="BL747" s="968" t="s">
        <v>205</v>
      </c>
      <c r="BM747" s="968" t="s">
        <v>1974</v>
      </c>
      <c r="CM747" s="49">
        <v>1</v>
      </c>
    </row>
    <row r="748" spans="4:91" ht="30" customHeight="1">
      <c r="D748" s="674"/>
      <c r="E748" s="680"/>
      <c r="F748" s="681"/>
      <c r="G748" s="680"/>
      <c r="H748" s="682"/>
      <c r="I748" s="891"/>
      <c r="J748" s="892"/>
      <c r="K748" s="745"/>
      <c r="L748" s="893"/>
      <c r="M748" s="894"/>
      <c r="N748" s="895"/>
      <c r="O748" s="896"/>
      <c r="P748" s="137"/>
      <c r="Q748" s="897"/>
      <c r="R748" s="751"/>
      <c r="S748" s="898"/>
      <c r="T748" s="753"/>
      <c r="U748" s="899"/>
      <c r="V748" s="900"/>
      <c r="W748" s="756"/>
      <c r="X748" s="764"/>
      <c r="AB748" s="65"/>
      <c r="AC748" s="985">
        <f t="shared" si="134"/>
        <v>0</v>
      </c>
      <c r="AD748" s="982"/>
      <c r="BL748" s="964" t="s">
        <v>215</v>
      </c>
      <c r="BM748" s="964" t="s">
        <v>1974</v>
      </c>
      <c r="CM748" s="49">
        <v>1</v>
      </c>
    </row>
    <row r="749" spans="4:91" ht="30" customHeight="1">
      <c r="D749" s="674"/>
      <c r="E749" s="680"/>
      <c r="F749" s="681"/>
      <c r="G749" s="680"/>
      <c r="H749" s="682"/>
      <c r="I749" s="891"/>
      <c r="J749" s="892"/>
      <c r="K749" s="745"/>
      <c r="L749" s="893"/>
      <c r="M749" s="894"/>
      <c r="N749" s="895"/>
      <c r="O749" s="896"/>
      <c r="P749" s="137"/>
      <c r="Q749" s="897"/>
      <c r="R749" s="751"/>
      <c r="S749" s="898"/>
      <c r="T749" s="753"/>
      <c r="U749" s="899"/>
      <c r="V749" s="900"/>
      <c r="W749" s="756"/>
      <c r="X749" s="764"/>
      <c r="AB749" s="65"/>
      <c r="AC749" s="985">
        <f t="shared" si="134"/>
        <v>0</v>
      </c>
      <c r="AD749" s="982"/>
      <c r="BL749" s="968" t="s">
        <v>296</v>
      </c>
      <c r="BM749" s="968" t="s">
        <v>1974</v>
      </c>
      <c r="CM749" s="49">
        <v>1</v>
      </c>
    </row>
    <row r="750" spans="4:91" ht="30" customHeight="1">
      <c r="D750" s="674"/>
      <c r="E750" s="680"/>
      <c r="F750" s="681"/>
      <c r="G750" s="680"/>
      <c r="H750" s="682"/>
      <c r="I750" s="891"/>
      <c r="J750" s="892"/>
      <c r="K750" s="745"/>
      <c r="L750" s="893"/>
      <c r="M750" s="894"/>
      <c r="N750" s="895"/>
      <c r="O750" s="896"/>
      <c r="P750" s="137"/>
      <c r="Q750" s="897"/>
      <c r="R750" s="751"/>
      <c r="S750" s="898"/>
      <c r="T750" s="753"/>
      <c r="U750" s="899"/>
      <c r="V750" s="900"/>
      <c r="W750" s="756"/>
      <c r="X750" s="764"/>
      <c r="AB750" s="65"/>
      <c r="AC750" s="985">
        <f t="shared" si="134"/>
        <v>0</v>
      </c>
      <c r="AD750" s="982"/>
      <c r="BL750" s="964" t="s">
        <v>590</v>
      </c>
      <c r="BM750" s="964" t="s">
        <v>1974</v>
      </c>
      <c r="CM750" s="49">
        <v>1</v>
      </c>
    </row>
    <row r="751" spans="4:91" ht="30" customHeight="1">
      <c r="D751" s="674"/>
      <c r="E751" s="680"/>
      <c r="F751" s="681"/>
      <c r="G751" s="680"/>
      <c r="H751" s="682"/>
      <c r="I751" s="891"/>
      <c r="J751" s="892"/>
      <c r="K751" s="745"/>
      <c r="L751" s="893"/>
      <c r="M751" s="894"/>
      <c r="N751" s="895"/>
      <c r="O751" s="896"/>
      <c r="P751" s="137"/>
      <c r="Q751" s="897"/>
      <c r="R751" s="751"/>
      <c r="S751" s="898"/>
      <c r="T751" s="753"/>
      <c r="U751" s="899"/>
      <c r="V751" s="900"/>
      <c r="W751" s="756"/>
      <c r="X751" s="764"/>
      <c r="AB751" s="65"/>
      <c r="AC751" s="985">
        <f t="shared" si="134"/>
        <v>0</v>
      </c>
      <c r="AD751" s="982"/>
      <c r="BL751" s="968" t="s">
        <v>591</v>
      </c>
      <c r="BM751" s="968" t="s">
        <v>1974</v>
      </c>
      <c r="CM751" s="49">
        <v>1</v>
      </c>
    </row>
    <row r="752" spans="4:91" ht="30" customHeight="1">
      <c r="D752" s="674"/>
      <c r="E752" s="680"/>
      <c r="F752" s="681"/>
      <c r="G752" s="680"/>
      <c r="H752" s="682"/>
      <c r="I752" s="891"/>
      <c r="J752" s="892"/>
      <c r="K752" s="745"/>
      <c r="L752" s="893"/>
      <c r="M752" s="894"/>
      <c r="N752" s="895"/>
      <c r="O752" s="896"/>
      <c r="P752" s="137"/>
      <c r="Q752" s="897"/>
      <c r="R752" s="751"/>
      <c r="S752" s="898"/>
      <c r="T752" s="753"/>
      <c r="U752" s="899"/>
      <c r="V752" s="900"/>
      <c r="W752" s="756"/>
      <c r="X752" s="764"/>
      <c r="AB752" s="65"/>
      <c r="AC752" s="985">
        <f t="shared" si="134"/>
        <v>0</v>
      </c>
      <c r="AD752" s="982"/>
      <c r="BL752" s="964" t="s">
        <v>266</v>
      </c>
      <c r="BM752" s="964" t="s">
        <v>1974</v>
      </c>
      <c r="CM752" s="49">
        <v>1</v>
      </c>
    </row>
    <row r="753" spans="4:91" ht="30" customHeight="1">
      <c r="D753" s="674"/>
      <c r="E753" s="680"/>
      <c r="F753" s="681"/>
      <c r="G753" s="680"/>
      <c r="H753" s="682"/>
      <c r="I753" s="891"/>
      <c r="J753" s="892"/>
      <c r="K753" s="745"/>
      <c r="L753" s="893"/>
      <c r="M753" s="894"/>
      <c r="N753" s="895"/>
      <c r="O753" s="896"/>
      <c r="P753" s="137"/>
      <c r="Q753" s="897"/>
      <c r="R753" s="751"/>
      <c r="S753" s="898"/>
      <c r="T753" s="753"/>
      <c r="U753" s="899"/>
      <c r="V753" s="900"/>
      <c r="W753" s="756"/>
      <c r="X753" s="764"/>
      <c r="AB753" s="65"/>
      <c r="AC753" s="985">
        <f t="shared" si="134"/>
        <v>0</v>
      </c>
      <c r="AD753" s="982"/>
      <c r="BL753" s="968" t="s">
        <v>592</v>
      </c>
      <c r="BM753" s="968" t="s">
        <v>1974</v>
      </c>
      <c r="CM753" s="49">
        <v>1</v>
      </c>
    </row>
    <row r="754" spans="4:91" ht="30" customHeight="1">
      <c r="D754" s="674"/>
      <c r="E754" s="680"/>
      <c r="F754" s="681"/>
      <c r="G754" s="680"/>
      <c r="H754" s="682"/>
      <c r="I754" s="891"/>
      <c r="J754" s="892"/>
      <c r="K754" s="745"/>
      <c r="L754" s="893"/>
      <c r="M754" s="894"/>
      <c r="N754" s="895"/>
      <c r="O754" s="896"/>
      <c r="P754" s="137"/>
      <c r="Q754" s="897"/>
      <c r="R754" s="751"/>
      <c r="S754" s="898"/>
      <c r="T754" s="753"/>
      <c r="U754" s="899"/>
      <c r="V754" s="900"/>
      <c r="W754" s="756"/>
      <c r="X754" s="764"/>
      <c r="AB754" s="65"/>
      <c r="AC754" s="985">
        <f t="shared" si="134"/>
        <v>0</v>
      </c>
      <c r="AD754" s="982"/>
      <c r="BL754" s="964" t="s">
        <v>593</v>
      </c>
      <c r="BM754" s="964" t="s">
        <v>1974</v>
      </c>
      <c r="CM754" s="49">
        <v>1</v>
      </c>
    </row>
    <row r="755" spans="4:91" ht="30" customHeight="1">
      <c r="D755" s="674"/>
      <c r="E755" s="680"/>
      <c r="F755" s="681"/>
      <c r="G755" s="680"/>
      <c r="H755" s="682"/>
      <c r="I755" s="891"/>
      <c r="J755" s="892"/>
      <c r="K755" s="745"/>
      <c r="L755" s="893"/>
      <c r="M755" s="894"/>
      <c r="N755" s="895"/>
      <c r="O755" s="896"/>
      <c r="P755" s="137"/>
      <c r="Q755" s="897"/>
      <c r="R755" s="751"/>
      <c r="S755" s="898"/>
      <c r="T755" s="753"/>
      <c r="U755" s="899"/>
      <c r="V755" s="900"/>
      <c r="W755" s="756"/>
      <c r="X755" s="764"/>
      <c r="AB755" s="65"/>
      <c r="AC755" s="985">
        <f t="shared" si="134"/>
        <v>0</v>
      </c>
      <c r="AD755" s="982"/>
      <c r="BL755" s="968" t="s">
        <v>2520</v>
      </c>
      <c r="BM755" s="968" t="s">
        <v>1974</v>
      </c>
      <c r="CM755" s="49">
        <v>1</v>
      </c>
    </row>
    <row r="756" spans="4:91" ht="30" customHeight="1">
      <c r="D756" s="674"/>
      <c r="E756" s="680"/>
      <c r="F756" s="681"/>
      <c r="G756" s="680"/>
      <c r="H756" s="682"/>
      <c r="I756" s="891"/>
      <c r="J756" s="892"/>
      <c r="K756" s="745"/>
      <c r="L756" s="893"/>
      <c r="M756" s="894"/>
      <c r="N756" s="895"/>
      <c r="O756" s="896"/>
      <c r="P756" s="137"/>
      <c r="Q756" s="897"/>
      <c r="R756" s="751"/>
      <c r="S756" s="898"/>
      <c r="T756" s="753"/>
      <c r="U756" s="899"/>
      <c r="V756" s="900"/>
      <c r="W756" s="756"/>
      <c r="X756" s="764"/>
      <c r="AB756" s="65"/>
      <c r="AC756" s="985">
        <f t="shared" si="134"/>
        <v>0</v>
      </c>
      <c r="AD756" s="982"/>
      <c r="BL756" s="964" t="s">
        <v>2521</v>
      </c>
      <c r="BM756" s="964" t="s">
        <v>1974</v>
      </c>
      <c r="CM756" s="49">
        <v>1</v>
      </c>
    </row>
    <row r="757" spans="4:91" ht="30" customHeight="1">
      <c r="D757" s="674"/>
      <c r="E757" s="680"/>
      <c r="F757" s="681"/>
      <c r="G757" s="680"/>
      <c r="H757" s="682"/>
      <c r="I757" s="891"/>
      <c r="J757" s="892"/>
      <c r="K757" s="745"/>
      <c r="L757" s="893"/>
      <c r="M757" s="894"/>
      <c r="N757" s="895"/>
      <c r="O757" s="896"/>
      <c r="P757" s="137"/>
      <c r="Q757" s="897"/>
      <c r="R757" s="751"/>
      <c r="S757" s="898"/>
      <c r="T757" s="753"/>
      <c r="U757" s="899"/>
      <c r="V757" s="900"/>
      <c r="W757" s="756"/>
      <c r="X757" s="764"/>
      <c r="AB757" s="65"/>
      <c r="AC757" s="985">
        <f t="shared" si="134"/>
        <v>0</v>
      </c>
      <c r="AD757" s="982"/>
      <c r="BL757" s="968" t="s">
        <v>2522</v>
      </c>
      <c r="BM757" s="968" t="s">
        <v>1974</v>
      </c>
      <c r="CM757" s="49">
        <v>1</v>
      </c>
    </row>
    <row r="758" spans="4:91" ht="30" customHeight="1">
      <c r="D758" s="674"/>
      <c r="E758" s="680"/>
      <c r="F758" s="681"/>
      <c r="G758" s="680"/>
      <c r="H758" s="682"/>
      <c r="I758" s="891"/>
      <c r="J758" s="892"/>
      <c r="K758" s="745"/>
      <c r="L758" s="893"/>
      <c r="M758" s="894"/>
      <c r="N758" s="895"/>
      <c r="O758" s="896"/>
      <c r="P758" s="137"/>
      <c r="Q758" s="897"/>
      <c r="R758" s="751"/>
      <c r="S758" s="898"/>
      <c r="T758" s="753"/>
      <c r="U758" s="899"/>
      <c r="V758" s="900"/>
      <c r="W758" s="756"/>
      <c r="X758" s="764"/>
      <c r="AB758" s="65"/>
      <c r="AC758" s="985">
        <f t="shared" si="134"/>
        <v>0</v>
      </c>
      <c r="AD758" s="982"/>
      <c r="BL758" s="964" t="s">
        <v>2523</v>
      </c>
      <c r="BM758" s="964" t="s">
        <v>1974</v>
      </c>
      <c r="CM758" s="49">
        <v>1</v>
      </c>
    </row>
    <row r="759" spans="4:91" ht="30" customHeight="1">
      <c r="D759" s="674"/>
      <c r="E759" s="680"/>
      <c r="F759" s="681"/>
      <c r="G759" s="680"/>
      <c r="H759" s="682"/>
      <c r="I759" s="891"/>
      <c r="J759" s="892"/>
      <c r="K759" s="745"/>
      <c r="L759" s="893"/>
      <c r="M759" s="894"/>
      <c r="N759" s="895"/>
      <c r="O759" s="896"/>
      <c r="P759" s="137"/>
      <c r="Q759" s="897"/>
      <c r="R759" s="751"/>
      <c r="S759" s="898"/>
      <c r="T759" s="753"/>
      <c r="U759" s="899"/>
      <c r="V759" s="900"/>
      <c r="W759" s="756"/>
      <c r="X759" s="764"/>
      <c r="AB759" s="65"/>
      <c r="AC759" s="985">
        <f t="shared" si="134"/>
        <v>0</v>
      </c>
      <c r="AD759" s="982"/>
      <c r="BL759" s="968" t="s">
        <v>2524</v>
      </c>
      <c r="BM759" s="968" t="s">
        <v>1974</v>
      </c>
      <c r="CM759" s="49">
        <v>1</v>
      </c>
    </row>
    <row r="760" spans="4:91" ht="30" customHeight="1">
      <c r="D760" s="674"/>
      <c r="E760" s="680"/>
      <c r="F760" s="681"/>
      <c r="G760" s="680"/>
      <c r="H760" s="682"/>
      <c r="I760" s="891"/>
      <c r="J760" s="892"/>
      <c r="K760" s="745"/>
      <c r="L760" s="893"/>
      <c r="M760" s="894"/>
      <c r="N760" s="895"/>
      <c r="O760" s="896"/>
      <c r="P760" s="137"/>
      <c r="Q760" s="897"/>
      <c r="R760" s="751"/>
      <c r="S760" s="898"/>
      <c r="T760" s="753"/>
      <c r="U760" s="899"/>
      <c r="V760" s="900"/>
      <c r="W760" s="756"/>
      <c r="X760" s="764"/>
      <c r="AB760" s="65"/>
      <c r="AC760" s="985">
        <f t="shared" si="134"/>
        <v>0</v>
      </c>
      <c r="AD760" s="982"/>
      <c r="BL760" s="964" t="s">
        <v>2525</v>
      </c>
      <c r="BM760" s="964" t="s">
        <v>1970</v>
      </c>
      <c r="CM760" s="49">
        <v>1</v>
      </c>
    </row>
    <row r="761" spans="4:91" ht="30" customHeight="1">
      <c r="D761" s="674"/>
      <c r="E761" s="680"/>
      <c r="F761" s="681"/>
      <c r="G761" s="680"/>
      <c r="H761" s="682"/>
      <c r="I761" s="891"/>
      <c r="J761" s="892"/>
      <c r="K761" s="745"/>
      <c r="L761" s="893"/>
      <c r="M761" s="894"/>
      <c r="N761" s="895"/>
      <c r="O761" s="896"/>
      <c r="P761" s="137"/>
      <c r="Q761" s="897"/>
      <c r="R761" s="751"/>
      <c r="S761" s="898"/>
      <c r="T761" s="753"/>
      <c r="U761" s="899"/>
      <c r="V761" s="900"/>
      <c r="W761" s="756"/>
      <c r="X761" s="764"/>
      <c r="AB761" s="65"/>
      <c r="AC761" s="985">
        <f t="shared" si="134"/>
        <v>0</v>
      </c>
      <c r="AD761" s="982"/>
      <c r="BL761" s="968" t="s">
        <v>2526</v>
      </c>
      <c r="BM761" s="968" t="s">
        <v>1970</v>
      </c>
      <c r="CM761" s="49">
        <v>1</v>
      </c>
    </row>
    <row r="762" spans="4:91" ht="30" customHeight="1">
      <c r="D762" s="674"/>
      <c r="E762" s="680"/>
      <c r="F762" s="681"/>
      <c r="G762" s="680"/>
      <c r="H762" s="682"/>
      <c r="I762" s="891"/>
      <c r="J762" s="892"/>
      <c r="K762" s="745"/>
      <c r="L762" s="893"/>
      <c r="M762" s="894"/>
      <c r="N762" s="895"/>
      <c r="O762" s="896"/>
      <c r="P762" s="137"/>
      <c r="Q762" s="897"/>
      <c r="R762" s="751"/>
      <c r="S762" s="898"/>
      <c r="T762" s="753"/>
      <c r="U762" s="899"/>
      <c r="V762" s="900"/>
      <c r="W762" s="756"/>
      <c r="X762" s="764"/>
      <c r="AB762" s="65"/>
      <c r="AC762" s="985">
        <f t="shared" si="134"/>
        <v>0</v>
      </c>
      <c r="AD762" s="982"/>
      <c r="BL762" s="964" t="s">
        <v>73</v>
      </c>
      <c r="BM762" s="964" t="s">
        <v>1970</v>
      </c>
      <c r="CM762" s="49">
        <v>1</v>
      </c>
    </row>
    <row r="763" spans="4:91" ht="30" customHeight="1">
      <c r="D763" s="674"/>
      <c r="E763" s="680"/>
      <c r="F763" s="681"/>
      <c r="G763" s="680"/>
      <c r="H763" s="682"/>
      <c r="I763" s="891"/>
      <c r="J763" s="892"/>
      <c r="K763" s="745"/>
      <c r="L763" s="893"/>
      <c r="M763" s="894"/>
      <c r="N763" s="895"/>
      <c r="O763" s="896"/>
      <c r="P763" s="137"/>
      <c r="Q763" s="897"/>
      <c r="R763" s="751"/>
      <c r="S763" s="898"/>
      <c r="T763" s="753"/>
      <c r="U763" s="899"/>
      <c r="V763" s="900"/>
      <c r="W763" s="756"/>
      <c r="X763" s="764"/>
      <c r="AB763" s="65"/>
      <c r="AC763" s="985">
        <f t="shared" si="134"/>
        <v>0</v>
      </c>
      <c r="AD763" s="982"/>
      <c r="BL763" s="968" t="s">
        <v>2527</v>
      </c>
      <c r="BM763" s="968" t="s">
        <v>1970</v>
      </c>
      <c r="CM763" s="49">
        <v>1</v>
      </c>
    </row>
    <row r="764" spans="4:91" ht="30" customHeight="1">
      <c r="D764" s="674"/>
      <c r="E764" s="680"/>
      <c r="F764" s="681"/>
      <c r="G764" s="680"/>
      <c r="H764" s="682"/>
      <c r="I764" s="891"/>
      <c r="J764" s="892"/>
      <c r="K764" s="745"/>
      <c r="L764" s="893"/>
      <c r="M764" s="894"/>
      <c r="N764" s="895"/>
      <c r="O764" s="896"/>
      <c r="P764" s="137"/>
      <c r="Q764" s="897"/>
      <c r="R764" s="751"/>
      <c r="S764" s="898"/>
      <c r="T764" s="753"/>
      <c r="U764" s="899"/>
      <c r="V764" s="900"/>
      <c r="W764" s="756"/>
      <c r="X764" s="764"/>
      <c r="AB764" s="65"/>
      <c r="AC764" s="985">
        <f t="shared" si="134"/>
        <v>0</v>
      </c>
      <c r="AD764" s="982"/>
      <c r="BL764" s="964" t="s">
        <v>2528</v>
      </c>
      <c r="BM764" s="964" t="s">
        <v>1970</v>
      </c>
      <c r="CM764" s="49">
        <v>1</v>
      </c>
    </row>
    <row r="765" spans="4:91" ht="30" customHeight="1">
      <c r="D765" s="674"/>
      <c r="E765" s="680"/>
      <c r="F765" s="681"/>
      <c r="G765" s="680"/>
      <c r="H765" s="682"/>
      <c r="I765" s="891"/>
      <c r="J765" s="892"/>
      <c r="K765" s="745"/>
      <c r="L765" s="893"/>
      <c r="M765" s="894"/>
      <c r="N765" s="895"/>
      <c r="O765" s="896"/>
      <c r="P765" s="137"/>
      <c r="Q765" s="897"/>
      <c r="R765" s="751"/>
      <c r="S765" s="898"/>
      <c r="T765" s="753"/>
      <c r="U765" s="899"/>
      <c r="V765" s="900"/>
      <c r="W765" s="756"/>
      <c r="X765" s="764"/>
      <c r="AB765" s="65"/>
      <c r="AC765" s="985">
        <f t="shared" si="134"/>
        <v>0</v>
      </c>
      <c r="AD765" s="982"/>
      <c r="BL765" s="968" t="s">
        <v>606</v>
      </c>
      <c r="BM765" s="968" t="s">
        <v>1970</v>
      </c>
      <c r="CM765" s="49">
        <v>1</v>
      </c>
    </row>
    <row r="766" spans="4:91" ht="30" customHeight="1">
      <c r="D766" s="674"/>
      <c r="E766" s="680"/>
      <c r="F766" s="681"/>
      <c r="G766" s="680"/>
      <c r="H766" s="682"/>
      <c r="I766" s="891"/>
      <c r="J766" s="892"/>
      <c r="K766" s="745"/>
      <c r="L766" s="893"/>
      <c r="M766" s="894"/>
      <c r="N766" s="895"/>
      <c r="O766" s="896"/>
      <c r="P766" s="137"/>
      <c r="Q766" s="897"/>
      <c r="R766" s="751"/>
      <c r="S766" s="898"/>
      <c r="T766" s="753"/>
      <c r="U766" s="899"/>
      <c r="V766" s="900"/>
      <c r="W766" s="756"/>
      <c r="X766" s="764"/>
      <c r="AB766" s="65"/>
      <c r="AC766" s="985">
        <f t="shared" si="134"/>
        <v>0</v>
      </c>
      <c r="AD766" s="982"/>
      <c r="BL766" s="964" t="s">
        <v>35</v>
      </c>
      <c r="BM766" s="964" t="s">
        <v>1970</v>
      </c>
      <c r="CM766" s="49">
        <v>1</v>
      </c>
    </row>
    <row r="767" spans="4:91" ht="30" customHeight="1">
      <c r="D767" s="674"/>
      <c r="E767" s="680"/>
      <c r="F767" s="681"/>
      <c r="G767" s="680"/>
      <c r="H767" s="682"/>
      <c r="I767" s="891"/>
      <c r="J767" s="892"/>
      <c r="K767" s="745"/>
      <c r="L767" s="893"/>
      <c r="M767" s="894"/>
      <c r="N767" s="895"/>
      <c r="O767" s="896"/>
      <c r="P767" s="137"/>
      <c r="Q767" s="897"/>
      <c r="R767" s="751"/>
      <c r="S767" s="898"/>
      <c r="T767" s="753"/>
      <c r="U767" s="899"/>
      <c r="V767" s="900"/>
      <c r="W767" s="756"/>
      <c r="X767" s="764"/>
      <c r="AB767" s="65"/>
      <c r="AC767" s="985">
        <f t="shared" si="134"/>
        <v>0</v>
      </c>
      <c r="AD767" s="982"/>
      <c r="BL767" s="968" t="s">
        <v>595</v>
      </c>
      <c r="BM767" s="968" t="s">
        <v>1970</v>
      </c>
      <c r="CM767" s="49">
        <v>1</v>
      </c>
    </row>
    <row r="768" spans="4:91" ht="30" customHeight="1">
      <c r="D768" s="674"/>
      <c r="E768" s="680"/>
      <c r="F768" s="681"/>
      <c r="G768" s="680"/>
      <c r="H768" s="682"/>
      <c r="I768" s="891"/>
      <c r="J768" s="892"/>
      <c r="K768" s="745"/>
      <c r="L768" s="893"/>
      <c r="M768" s="894"/>
      <c r="N768" s="895"/>
      <c r="O768" s="896"/>
      <c r="P768" s="137"/>
      <c r="Q768" s="897"/>
      <c r="R768" s="751"/>
      <c r="S768" s="898"/>
      <c r="T768" s="753"/>
      <c r="U768" s="899"/>
      <c r="V768" s="900"/>
      <c r="W768" s="756"/>
      <c r="X768" s="764"/>
      <c r="AB768" s="65"/>
      <c r="AC768" s="985">
        <f t="shared" si="134"/>
        <v>0</v>
      </c>
      <c r="AD768" s="982"/>
      <c r="BL768" s="964" t="s">
        <v>2529</v>
      </c>
      <c r="BM768" s="964" t="s">
        <v>1970</v>
      </c>
      <c r="CM768" s="49">
        <v>1</v>
      </c>
    </row>
    <row r="769" spans="4:91" ht="30" customHeight="1">
      <c r="D769" s="674"/>
      <c r="E769" s="680"/>
      <c r="F769" s="681"/>
      <c r="G769" s="680"/>
      <c r="H769" s="682"/>
      <c r="I769" s="891"/>
      <c r="J769" s="892"/>
      <c r="K769" s="745"/>
      <c r="L769" s="893"/>
      <c r="M769" s="894"/>
      <c r="N769" s="895"/>
      <c r="O769" s="896"/>
      <c r="P769" s="137"/>
      <c r="Q769" s="897"/>
      <c r="R769" s="751"/>
      <c r="S769" s="898"/>
      <c r="T769" s="753"/>
      <c r="U769" s="899"/>
      <c r="V769" s="900"/>
      <c r="W769" s="756"/>
      <c r="X769" s="764"/>
      <c r="AB769" s="65"/>
      <c r="AC769" s="985">
        <f t="shared" si="134"/>
        <v>0</v>
      </c>
      <c r="AD769" s="982"/>
      <c r="BL769" s="968" t="s">
        <v>2530</v>
      </c>
      <c r="BM769" s="968" t="s">
        <v>1970</v>
      </c>
      <c r="CM769" s="49">
        <v>1</v>
      </c>
    </row>
    <row r="770" spans="4:91" ht="30" customHeight="1">
      <c r="D770" s="674"/>
      <c r="E770" s="680"/>
      <c r="F770" s="681"/>
      <c r="G770" s="680"/>
      <c r="H770" s="682"/>
      <c r="I770" s="891"/>
      <c r="J770" s="892"/>
      <c r="K770" s="745"/>
      <c r="L770" s="893"/>
      <c r="M770" s="894"/>
      <c r="N770" s="895"/>
      <c r="O770" s="896"/>
      <c r="P770" s="137"/>
      <c r="Q770" s="897"/>
      <c r="R770" s="751"/>
      <c r="S770" s="898"/>
      <c r="T770" s="753"/>
      <c r="U770" s="899"/>
      <c r="V770" s="900"/>
      <c r="W770" s="756"/>
      <c r="X770" s="764"/>
      <c r="AB770" s="65"/>
      <c r="AC770" s="985">
        <f t="shared" si="134"/>
        <v>0</v>
      </c>
      <c r="AD770" s="982"/>
      <c r="BL770" s="964" t="s">
        <v>2531</v>
      </c>
      <c r="BM770" s="964" t="s">
        <v>1970</v>
      </c>
      <c r="CM770" s="49">
        <v>1</v>
      </c>
    </row>
    <row r="771" spans="4:91" ht="30" customHeight="1">
      <c r="D771" s="674"/>
      <c r="E771" s="680"/>
      <c r="F771" s="681"/>
      <c r="G771" s="680"/>
      <c r="H771" s="682"/>
      <c r="I771" s="891"/>
      <c r="J771" s="892"/>
      <c r="K771" s="745"/>
      <c r="L771" s="893"/>
      <c r="M771" s="894"/>
      <c r="N771" s="895"/>
      <c r="O771" s="896"/>
      <c r="P771" s="137"/>
      <c r="Q771" s="897"/>
      <c r="R771" s="751"/>
      <c r="S771" s="898"/>
      <c r="T771" s="753"/>
      <c r="U771" s="899"/>
      <c r="V771" s="900"/>
      <c r="W771" s="756"/>
      <c r="X771" s="764"/>
      <c r="AB771" s="65"/>
      <c r="AC771" s="985">
        <f t="shared" si="134"/>
        <v>0</v>
      </c>
      <c r="AD771" s="982"/>
      <c r="BL771" s="968" t="s">
        <v>2532</v>
      </c>
      <c r="BM771" s="968" t="s">
        <v>1970</v>
      </c>
      <c r="CM771" s="49">
        <v>1</v>
      </c>
    </row>
    <row r="772" spans="4:91" ht="30" customHeight="1">
      <c r="D772" s="674"/>
      <c r="E772" s="680"/>
      <c r="F772" s="681"/>
      <c r="G772" s="680"/>
      <c r="H772" s="682"/>
      <c r="I772" s="891"/>
      <c r="J772" s="892"/>
      <c r="K772" s="745"/>
      <c r="L772" s="893"/>
      <c r="M772" s="894"/>
      <c r="N772" s="895"/>
      <c r="O772" s="896"/>
      <c r="P772" s="137"/>
      <c r="Q772" s="897"/>
      <c r="R772" s="751"/>
      <c r="S772" s="898"/>
      <c r="T772" s="753"/>
      <c r="U772" s="899"/>
      <c r="V772" s="900"/>
      <c r="W772" s="756"/>
      <c r="X772" s="764"/>
      <c r="AB772" s="65"/>
      <c r="AC772" s="985">
        <f t="shared" si="134"/>
        <v>0</v>
      </c>
      <c r="AD772" s="982"/>
      <c r="BL772" s="964" t="s">
        <v>2533</v>
      </c>
      <c r="BM772" s="964" t="s">
        <v>1970</v>
      </c>
      <c r="CM772" s="49">
        <v>1</v>
      </c>
    </row>
    <row r="773" spans="4:91" ht="30" customHeight="1">
      <c r="D773" s="674"/>
      <c r="E773" s="680"/>
      <c r="F773" s="681"/>
      <c r="G773" s="680"/>
      <c r="H773" s="682"/>
      <c r="I773" s="891"/>
      <c r="J773" s="892"/>
      <c r="K773" s="745"/>
      <c r="L773" s="893"/>
      <c r="M773" s="894"/>
      <c r="N773" s="895"/>
      <c r="O773" s="896"/>
      <c r="P773" s="137"/>
      <c r="Q773" s="897"/>
      <c r="R773" s="751"/>
      <c r="S773" s="898"/>
      <c r="T773" s="753"/>
      <c r="U773" s="899"/>
      <c r="V773" s="900"/>
      <c r="W773" s="756"/>
      <c r="X773" s="764"/>
      <c r="AB773" s="65"/>
      <c r="AC773" s="985">
        <f t="shared" si="134"/>
        <v>0</v>
      </c>
      <c r="AD773" s="982"/>
      <c r="BL773" s="968" t="s">
        <v>2534</v>
      </c>
      <c r="BM773" s="968" t="s">
        <v>1970</v>
      </c>
      <c r="CM773" s="49">
        <v>1</v>
      </c>
    </row>
    <row r="774" spans="4:91" ht="30" customHeight="1">
      <c r="D774" s="674"/>
      <c r="E774" s="680"/>
      <c r="F774" s="681"/>
      <c r="G774" s="680"/>
      <c r="H774" s="682"/>
      <c r="I774" s="891"/>
      <c r="J774" s="892"/>
      <c r="K774" s="745"/>
      <c r="L774" s="893"/>
      <c r="M774" s="894"/>
      <c r="N774" s="895"/>
      <c r="O774" s="896"/>
      <c r="P774" s="137"/>
      <c r="Q774" s="897"/>
      <c r="R774" s="751"/>
      <c r="S774" s="898"/>
      <c r="T774" s="753"/>
      <c r="U774" s="899"/>
      <c r="V774" s="900"/>
      <c r="W774" s="756"/>
      <c r="X774" s="764"/>
      <c r="AB774" s="65"/>
      <c r="AC774" s="985">
        <f t="shared" si="134"/>
        <v>0</v>
      </c>
      <c r="AD774" s="982"/>
      <c r="BL774" s="964" t="s">
        <v>2535</v>
      </c>
      <c r="BM774" s="964" t="s">
        <v>1970</v>
      </c>
      <c r="CM774" s="49">
        <v>1</v>
      </c>
    </row>
    <row r="775" spans="4:91" ht="30" customHeight="1">
      <c r="D775" s="674"/>
      <c r="E775" s="680"/>
      <c r="F775" s="681"/>
      <c r="G775" s="680"/>
      <c r="H775" s="682"/>
      <c r="I775" s="891"/>
      <c r="J775" s="892"/>
      <c r="K775" s="745"/>
      <c r="L775" s="893"/>
      <c r="M775" s="894"/>
      <c r="N775" s="895"/>
      <c r="O775" s="896"/>
      <c r="P775" s="137"/>
      <c r="Q775" s="897"/>
      <c r="R775" s="751"/>
      <c r="S775" s="898"/>
      <c r="T775" s="753"/>
      <c r="U775" s="899"/>
      <c r="V775" s="900"/>
      <c r="W775" s="756"/>
      <c r="X775" s="764"/>
      <c r="AB775" s="65"/>
      <c r="AC775" s="985">
        <f t="shared" si="134"/>
        <v>0</v>
      </c>
      <c r="AD775" s="982"/>
      <c r="BL775" s="968" t="s">
        <v>2536</v>
      </c>
      <c r="BM775" s="968" t="s">
        <v>1970</v>
      </c>
      <c r="CM775" s="49">
        <v>1</v>
      </c>
    </row>
    <row r="776" spans="4:91" ht="30" customHeight="1">
      <c r="D776" s="674"/>
      <c r="E776" s="680"/>
      <c r="F776" s="681"/>
      <c r="G776" s="680"/>
      <c r="H776" s="682"/>
      <c r="I776" s="891"/>
      <c r="J776" s="892"/>
      <c r="K776" s="745"/>
      <c r="L776" s="893"/>
      <c r="M776" s="894"/>
      <c r="N776" s="895"/>
      <c r="O776" s="896"/>
      <c r="P776" s="137"/>
      <c r="Q776" s="897"/>
      <c r="R776" s="751"/>
      <c r="S776" s="898"/>
      <c r="T776" s="753"/>
      <c r="U776" s="899"/>
      <c r="V776" s="900"/>
      <c r="W776" s="756"/>
      <c r="X776" s="764"/>
      <c r="AB776" s="65"/>
      <c r="AC776" s="985">
        <f t="shared" si="134"/>
        <v>0</v>
      </c>
      <c r="AD776" s="982"/>
      <c r="BL776" s="964" t="s">
        <v>2537</v>
      </c>
      <c r="BM776" s="964" t="s">
        <v>1970</v>
      </c>
      <c r="CM776" s="49">
        <v>1</v>
      </c>
    </row>
    <row r="777" spans="4:91" ht="30" customHeight="1">
      <c r="D777" s="674"/>
      <c r="E777" s="680"/>
      <c r="F777" s="681"/>
      <c r="G777" s="680"/>
      <c r="H777" s="682"/>
      <c r="I777" s="891"/>
      <c r="J777" s="892"/>
      <c r="K777" s="745"/>
      <c r="L777" s="893"/>
      <c r="M777" s="894"/>
      <c r="N777" s="895"/>
      <c r="O777" s="896"/>
      <c r="P777" s="137"/>
      <c r="Q777" s="897"/>
      <c r="R777" s="751"/>
      <c r="S777" s="898"/>
      <c r="T777" s="753"/>
      <c r="U777" s="899"/>
      <c r="V777" s="900"/>
      <c r="W777" s="756"/>
      <c r="X777" s="764"/>
      <c r="AB777" s="65"/>
      <c r="AC777" s="985">
        <f t="shared" si="134"/>
        <v>0</v>
      </c>
      <c r="AD777" s="982"/>
      <c r="BL777" s="968" t="s">
        <v>2538</v>
      </c>
      <c r="BM777" s="968" t="s">
        <v>1970</v>
      </c>
      <c r="CM777" s="49">
        <v>1</v>
      </c>
    </row>
    <row r="778" spans="4:91" ht="30" customHeight="1">
      <c r="D778" s="674"/>
      <c r="E778" s="680"/>
      <c r="F778" s="681"/>
      <c r="G778" s="680"/>
      <c r="H778" s="682"/>
      <c r="I778" s="891"/>
      <c r="J778" s="892"/>
      <c r="K778" s="745"/>
      <c r="L778" s="893"/>
      <c r="M778" s="894"/>
      <c r="N778" s="895"/>
      <c r="O778" s="896"/>
      <c r="P778" s="137"/>
      <c r="Q778" s="897"/>
      <c r="R778" s="751"/>
      <c r="S778" s="898"/>
      <c r="T778" s="753"/>
      <c r="U778" s="899"/>
      <c r="V778" s="900"/>
      <c r="W778" s="756"/>
      <c r="X778" s="764"/>
      <c r="AB778" s="65"/>
      <c r="AC778" s="985">
        <f t="shared" si="134"/>
        <v>0</v>
      </c>
      <c r="AD778" s="982"/>
      <c r="BL778" s="964" t="s">
        <v>2539</v>
      </c>
      <c r="BM778" s="964" t="s">
        <v>1965</v>
      </c>
      <c r="CM778" s="49">
        <v>1</v>
      </c>
    </row>
    <row r="779" spans="4:91" ht="30" customHeight="1">
      <c r="D779" s="674"/>
      <c r="E779" s="680"/>
      <c r="F779" s="681"/>
      <c r="G779" s="680"/>
      <c r="H779" s="682"/>
      <c r="I779" s="891"/>
      <c r="J779" s="892"/>
      <c r="K779" s="745"/>
      <c r="L779" s="893"/>
      <c r="M779" s="894"/>
      <c r="N779" s="895"/>
      <c r="O779" s="896"/>
      <c r="P779" s="137"/>
      <c r="Q779" s="897"/>
      <c r="R779" s="751"/>
      <c r="S779" s="898"/>
      <c r="T779" s="753"/>
      <c r="U779" s="899"/>
      <c r="V779" s="900"/>
      <c r="W779" s="756"/>
      <c r="X779" s="764"/>
      <c r="AB779" s="65"/>
      <c r="AC779" s="985">
        <f t="shared" si="134"/>
        <v>0</v>
      </c>
      <c r="AD779" s="982"/>
      <c r="BL779" s="968" t="s">
        <v>2540</v>
      </c>
      <c r="BM779" s="968" t="s">
        <v>1965</v>
      </c>
      <c r="CM779" s="49">
        <v>1</v>
      </c>
    </row>
    <row r="780" spans="4:91" ht="30" customHeight="1">
      <c r="D780" s="674"/>
      <c r="E780" s="680"/>
      <c r="F780" s="681"/>
      <c r="G780" s="680"/>
      <c r="H780" s="682"/>
      <c r="I780" s="891"/>
      <c r="J780" s="892"/>
      <c r="K780" s="745"/>
      <c r="L780" s="893"/>
      <c r="M780" s="894"/>
      <c r="N780" s="895"/>
      <c r="O780" s="896"/>
      <c r="P780" s="137"/>
      <c r="Q780" s="897"/>
      <c r="R780" s="751"/>
      <c r="S780" s="898"/>
      <c r="T780" s="753"/>
      <c r="U780" s="899"/>
      <c r="V780" s="900"/>
      <c r="W780" s="756"/>
      <c r="X780" s="764"/>
      <c r="AB780" s="65"/>
      <c r="AC780" s="985">
        <f t="shared" si="134"/>
        <v>0</v>
      </c>
      <c r="AD780" s="982"/>
      <c r="BL780" s="964" t="s">
        <v>186</v>
      </c>
      <c r="BM780" s="964" t="s">
        <v>1965</v>
      </c>
      <c r="CM780" s="49">
        <v>1</v>
      </c>
    </row>
    <row r="781" spans="4:91" ht="30" customHeight="1">
      <c r="D781" s="674"/>
      <c r="E781" s="680"/>
      <c r="F781" s="681"/>
      <c r="G781" s="680"/>
      <c r="H781" s="682"/>
      <c r="I781" s="891"/>
      <c r="J781" s="892"/>
      <c r="K781" s="745"/>
      <c r="L781" s="893"/>
      <c r="M781" s="894"/>
      <c r="N781" s="895"/>
      <c r="O781" s="896"/>
      <c r="P781" s="137"/>
      <c r="Q781" s="897"/>
      <c r="R781" s="751"/>
      <c r="S781" s="898"/>
      <c r="T781" s="753"/>
      <c r="U781" s="899"/>
      <c r="V781" s="900"/>
      <c r="W781" s="756"/>
      <c r="X781" s="764"/>
      <c r="AB781" s="65"/>
      <c r="AC781" s="985">
        <f t="shared" si="134"/>
        <v>0</v>
      </c>
      <c r="AD781" s="982"/>
      <c r="BL781" s="968" t="s">
        <v>2541</v>
      </c>
      <c r="BM781" s="968" t="s">
        <v>1965</v>
      </c>
      <c r="CM781" s="49">
        <v>1</v>
      </c>
    </row>
    <row r="782" spans="4:91" ht="30" customHeight="1">
      <c r="D782" s="674"/>
      <c r="E782" s="680"/>
      <c r="F782" s="681"/>
      <c r="G782" s="680"/>
      <c r="H782" s="682"/>
      <c r="I782" s="891"/>
      <c r="J782" s="892"/>
      <c r="K782" s="745"/>
      <c r="L782" s="893"/>
      <c r="M782" s="894"/>
      <c r="N782" s="895"/>
      <c r="O782" s="896"/>
      <c r="P782" s="137"/>
      <c r="Q782" s="897"/>
      <c r="R782" s="751"/>
      <c r="S782" s="898"/>
      <c r="T782" s="753"/>
      <c r="U782" s="899"/>
      <c r="V782" s="900"/>
      <c r="W782" s="756"/>
      <c r="X782" s="764"/>
      <c r="AB782" s="65"/>
      <c r="AC782" s="985">
        <f t="shared" si="134"/>
        <v>0</v>
      </c>
      <c r="AD782" s="982"/>
      <c r="BL782" s="964" t="s">
        <v>611</v>
      </c>
      <c r="BM782" s="964" t="s">
        <v>1965</v>
      </c>
      <c r="CM782" s="49">
        <v>1</v>
      </c>
    </row>
    <row r="783" spans="4:91" ht="30" customHeight="1">
      <c r="D783" s="674"/>
      <c r="E783" s="680"/>
      <c r="F783" s="681"/>
      <c r="G783" s="680"/>
      <c r="H783" s="682"/>
      <c r="I783" s="891"/>
      <c r="J783" s="892"/>
      <c r="K783" s="745"/>
      <c r="L783" s="893"/>
      <c r="M783" s="894"/>
      <c r="N783" s="895"/>
      <c r="O783" s="896"/>
      <c r="P783" s="137"/>
      <c r="Q783" s="897"/>
      <c r="R783" s="751"/>
      <c r="S783" s="898"/>
      <c r="T783" s="753"/>
      <c r="U783" s="899"/>
      <c r="V783" s="900"/>
      <c r="W783" s="756"/>
      <c r="X783" s="764"/>
      <c r="AB783" s="65"/>
      <c r="AC783" s="985">
        <f t="shared" si="134"/>
        <v>0</v>
      </c>
      <c r="AD783" s="982"/>
      <c r="BL783" s="968" t="s">
        <v>2542</v>
      </c>
      <c r="BM783" s="968" t="s">
        <v>1965</v>
      </c>
      <c r="CM783" s="49">
        <v>1</v>
      </c>
    </row>
    <row r="784" spans="4:91" ht="30" customHeight="1">
      <c r="D784" s="674"/>
      <c r="E784" s="680"/>
      <c r="F784" s="681"/>
      <c r="G784" s="680"/>
      <c r="H784" s="682"/>
      <c r="I784" s="891"/>
      <c r="J784" s="892"/>
      <c r="K784" s="745"/>
      <c r="L784" s="893"/>
      <c r="M784" s="894"/>
      <c r="N784" s="895"/>
      <c r="O784" s="896"/>
      <c r="P784" s="137"/>
      <c r="Q784" s="897"/>
      <c r="R784" s="751"/>
      <c r="S784" s="898"/>
      <c r="T784" s="753"/>
      <c r="U784" s="899"/>
      <c r="V784" s="900"/>
      <c r="W784" s="756"/>
      <c r="X784" s="764"/>
      <c r="AB784" s="65"/>
      <c r="AC784" s="985">
        <f t="shared" si="134"/>
        <v>0</v>
      </c>
      <c r="AD784" s="982"/>
      <c r="BL784" s="964" t="s">
        <v>2543</v>
      </c>
      <c r="BM784" s="964" t="s">
        <v>1965</v>
      </c>
      <c r="CM784" s="49">
        <v>1</v>
      </c>
    </row>
    <row r="785" spans="4:91" ht="30" customHeight="1">
      <c r="D785" s="674"/>
      <c r="E785" s="680"/>
      <c r="F785" s="681"/>
      <c r="G785" s="680"/>
      <c r="H785" s="682"/>
      <c r="I785" s="891"/>
      <c r="J785" s="892"/>
      <c r="K785" s="745"/>
      <c r="L785" s="893"/>
      <c r="M785" s="894"/>
      <c r="N785" s="895"/>
      <c r="O785" s="896"/>
      <c r="P785" s="137"/>
      <c r="Q785" s="897"/>
      <c r="R785" s="751"/>
      <c r="S785" s="898"/>
      <c r="T785" s="753"/>
      <c r="U785" s="899"/>
      <c r="V785" s="900"/>
      <c r="W785" s="756"/>
      <c r="X785" s="764"/>
      <c r="AB785" s="65"/>
      <c r="AC785" s="985">
        <f t="shared" si="134"/>
        <v>0</v>
      </c>
      <c r="AD785" s="982"/>
      <c r="BL785" s="968" t="s">
        <v>229</v>
      </c>
      <c r="BM785" s="968" t="s">
        <v>1965</v>
      </c>
      <c r="CM785" s="49">
        <v>1</v>
      </c>
    </row>
    <row r="786" spans="4:91" ht="30" customHeight="1">
      <c r="D786" s="674"/>
      <c r="E786" s="680"/>
      <c r="F786" s="681"/>
      <c r="G786" s="680"/>
      <c r="H786" s="682"/>
      <c r="I786" s="891"/>
      <c r="J786" s="892"/>
      <c r="K786" s="745"/>
      <c r="L786" s="893"/>
      <c r="M786" s="894"/>
      <c r="N786" s="895"/>
      <c r="O786" s="896"/>
      <c r="P786" s="137"/>
      <c r="Q786" s="897"/>
      <c r="R786" s="751"/>
      <c r="S786" s="898"/>
      <c r="T786" s="753"/>
      <c r="U786" s="899"/>
      <c r="V786" s="900"/>
      <c r="W786" s="756"/>
      <c r="X786" s="764"/>
      <c r="AB786" s="65"/>
      <c r="AC786" s="985">
        <f t="shared" si="134"/>
        <v>0</v>
      </c>
      <c r="AD786" s="982"/>
      <c r="BL786" s="964" t="s">
        <v>2050</v>
      </c>
      <c r="BM786" s="964" t="s">
        <v>1965</v>
      </c>
      <c r="CM786" s="49">
        <v>1</v>
      </c>
    </row>
    <row r="787" spans="4:91" ht="30" customHeight="1">
      <c r="D787" s="674"/>
      <c r="E787" s="680"/>
      <c r="F787" s="681"/>
      <c r="G787" s="680"/>
      <c r="H787" s="682"/>
      <c r="I787" s="891"/>
      <c r="J787" s="892"/>
      <c r="K787" s="745"/>
      <c r="L787" s="893"/>
      <c r="M787" s="894"/>
      <c r="N787" s="895"/>
      <c r="O787" s="896"/>
      <c r="P787" s="137"/>
      <c r="Q787" s="897"/>
      <c r="R787" s="751"/>
      <c r="S787" s="898"/>
      <c r="T787" s="753"/>
      <c r="U787" s="899"/>
      <c r="V787" s="900"/>
      <c r="W787" s="756"/>
      <c r="X787" s="764"/>
      <c r="AB787" s="65"/>
      <c r="AC787" s="985">
        <f t="shared" si="134"/>
        <v>0</v>
      </c>
      <c r="AD787" s="982"/>
      <c r="BL787" s="968" t="s">
        <v>2390</v>
      </c>
      <c r="BM787" s="968" t="s">
        <v>1965</v>
      </c>
      <c r="CM787" s="49">
        <v>1</v>
      </c>
    </row>
    <row r="788" spans="4:91" ht="30" customHeight="1">
      <c r="D788" s="674"/>
      <c r="E788" s="680"/>
      <c r="F788" s="681"/>
      <c r="G788" s="680"/>
      <c r="H788" s="682"/>
      <c r="I788" s="891"/>
      <c r="J788" s="892"/>
      <c r="K788" s="745"/>
      <c r="L788" s="893"/>
      <c r="M788" s="894"/>
      <c r="N788" s="895"/>
      <c r="O788" s="896"/>
      <c r="P788" s="137"/>
      <c r="Q788" s="897"/>
      <c r="R788" s="751"/>
      <c r="S788" s="898"/>
      <c r="T788" s="753"/>
      <c r="U788" s="899"/>
      <c r="V788" s="900"/>
      <c r="W788" s="756"/>
      <c r="X788" s="764"/>
      <c r="AB788" s="65"/>
      <c r="AC788" s="985">
        <f t="shared" si="134"/>
        <v>0</v>
      </c>
      <c r="AD788" s="982"/>
      <c r="BL788" s="964" t="s">
        <v>2391</v>
      </c>
      <c r="BM788" s="964" t="s">
        <v>1965</v>
      </c>
      <c r="CM788" s="49">
        <v>1</v>
      </c>
    </row>
    <row r="789" spans="4:91" ht="30" customHeight="1">
      <c r="D789" s="674"/>
      <c r="E789" s="680"/>
      <c r="F789" s="681"/>
      <c r="G789" s="680"/>
      <c r="H789" s="682"/>
      <c r="I789" s="891"/>
      <c r="J789" s="892"/>
      <c r="K789" s="745"/>
      <c r="L789" s="893"/>
      <c r="M789" s="894"/>
      <c r="N789" s="895"/>
      <c r="O789" s="896"/>
      <c r="P789" s="137"/>
      <c r="Q789" s="897"/>
      <c r="R789" s="751"/>
      <c r="S789" s="898"/>
      <c r="T789" s="753"/>
      <c r="U789" s="899"/>
      <c r="V789" s="900"/>
      <c r="W789" s="756"/>
      <c r="X789" s="764"/>
      <c r="AB789" s="65"/>
      <c r="AC789" s="985">
        <f t="shared" si="134"/>
        <v>0</v>
      </c>
      <c r="AD789" s="982"/>
      <c r="BL789" s="968" t="s">
        <v>2544</v>
      </c>
      <c r="BM789" s="968" t="s">
        <v>1965</v>
      </c>
      <c r="CM789" s="49">
        <v>1</v>
      </c>
    </row>
    <row r="790" spans="4:91" ht="30" customHeight="1">
      <c r="D790" s="674"/>
      <c r="E790" s="680"/>
      <c r="F790" s="681"/>
      <c r="G790" s="680"/>
      <c r="H790" s="682"/>
      <c r="I790" s="891"/>
      <c r="J790" s="892"/>
      <c r="K790" s="745"/>
      <c r="L790" s="893"/>
      <c r="M790" s="894"/>
      <c r="N790" s="895"/>
      <c r="O790" s="896"/>
      <c r="P790" s="137"/>
      <c r="Q790" s="897"/>
      <c r="R790" s="751"/>
      <c r="S790" s="898"/>
      <c r="T790" s="753"/>
      <c r="U790" s="899"/>
      <c r="V790" s="900"/>
      <c r="W790" s="756"/>
      <c r="X790" s="764"/>
      <c r="AB790" s="65"/>
      <c r="AC790" s="985">
        <f t="shared" si="134"/>
        <v>0</v>
      </c>
      <c r="AD790" s="982"/>
      <c r="BL790" s="964" t="s">
        <v>105</v>
      </c>
      <c r="BM790" s="964" t="s">
        <v>1965</v>
      </c>
      <c r="CM790" s="49">
        <v>1</v>
      </c>
    </row>
    <row r="791" spans="4:91" ht="30" customHeight="1">
      <c r="D791" s="674"/>
      <c r="E791" s="680"/>
      <c r="F791" s="681"/>
      <c r="G791" s="680"/>
      <c r="H791" s="682"/>
      <c r="I791" s="891"/>
      <c r="J791" s="892"/>
      <c r="K791" s="745"/>
      <c r="L791" s="893"/>
      <c r="M791" s="894"/>
      <c r="N791" s="895"/>
      <c r="O791" s="896"/>
      <c r="P791" s="137"/>
      <c r="Q791" s="897"/>
      <c r="R791" s="751"/>
      <c r="S791" s="898"/>
      <c r="T791" s="753"/>
      <c r="U791" s="899"/>
      <c r="V791" s="900"/>
      <c r="W791" s="756"/>
      <c r="X791" s="764"/>
      <c r="AB791" s="65"/>
      <c r="AC791" s="985">
        <f t="shared" si="134"/>
        <v>0</v>
      </c>
      <c r="AD791" s="982"/>
      <c r="BL791" s="968" t="s">
        <v>2545</v>
      </c>
      <c r="BM791" s="968" t="s">
        <v>1965</v>
      </c>
      <c r="CM791" s="49">
        <v>1</v>
      </c>
    </row>
    <row r="792" spans="4:91" ht="30" customHeight="1">
      <c r="D792" s="674"/>
      <c r="E792" s="680"/>
      <c r="F792" s="681"/>
      <c r="G792" s="680"/>
      <c r="H792" s="682"/>
      <c r="I792" s="891"/>
      <c r="J792" s="892"/>
      <c r="K792" s="745"/>
      <c r="L792" s="893"/>
      <c r="M792" s="894"/>
      <c r="N792" s="895"/>
      <c r="O792" s="896"/>
      <c r="P792" s="137"/>
      <c r="Q792" s="897"/>
      <c r="R792" s="751"/>
      <c r="S792" s="898"/>
      <c r="T792" s="753"/>
      <c r="U792" s="899"/>
      <c r="V792" s="900"/>
      <c r="W792" s="756"/>
      <c r="X792" s="764"/>
      <c r="AB792" s="65"/>
      <c r="AC792" s="985">
        <f t="shared" si="134"/>
        <v>0</v>
      </c>
      <c r="AD792" s="982"/>
      <c r="BL792" s="964" t="s">
        <v>2546</v>
      </c>
      <c r="BM792" s="964" t="s">
        <v>1965</v>
      </c>
      <c r="CM792" s="49">
        <v>1</v>
      </c>
    </row>
    <row r="793" spans="4:91" ht="30" customHeight="1">
      <c r="D793" s="674"/>
      <c r="E793" s="680"/>
      <c r="F793" s="681"/>
      <c r="G793" s="680"/>
      <c r="H793" s="682"/>
      <c r="I793" s="891"/>
      <c r="J793" s="892"/>
      <c r="K793" s="745"/>
      <c r="L793" s="893"/>
      <c r="M793" s="894"/>
      <c r="N793" s="895"/>
      <c r="O793" s="896"/>
      <c r="P793" s="137"/>
      <c r="Q793" s="897"/>
      <c r="R793" s="751"/>
      <c r="S793" s="898"/>
      <c r="T793" s="753"/>
      <c r="U793" s="899"/>
      <c r="V793" s="900"/>
      <c r="W793" s="756"/>
      <c r="X793" s="764"/>
      <c r="AB793" s="65"/>
      <c r="AC793" s="985">
        <f t="shared" si="134"/>
        <v>0</v>
      </c>
      <c r="BL793" s="968" t="s">
        <v>2547</v>
      </c>
      <c r="BM793" s="968" t="s">
        <v>1965</v>
      </c>
      <c r="CM793" s="49">
        <v>1</v>
      </c>
    </row>
    <row r="794" spans="4:91" ht="30" customHeight="1">
      <c r="D794" s="674"/>
      <c r="E794" s="680"/>
      <c r="F794" s="681"/>
      <c r="G794" s="680"/>
      <c r="H794" s="682"/>
      <c r="I794" s="891"/>
      <c r="J794" s="892"/>
      <c r="K794" s="745"/>
      <c r="L794" s="893"/>
      <c r="M794" s="894"/>
      <c r="N794" s="895"/>
      <c r="O794" s="896"/>
      <c r="P794" s="137"/>
      <c r="Q794" s="897"/>
      <c r="R794" s="751"/>
      <c r="S794" s="898"/>
      <c r="T794" s="753"/>
      <c r="U794" s="899"/>
      <c r="V794" s="900"/>
      <c r="W794" s="756"/>
      <c r="X794" s="764"/>
      <c r="AB794" s="65"/>
      <c r="AC794" s="985">
        <f t="shared" ref="AC794:AC857" si="135">AT794</f>
        <v>0</v>
      </c>
      <c r="BL794" s="964" t="s">
        <v>612</v>
      </c>
      <c r="BM794" s="964" t="s">
        <v>1965</v>
      </c>
      <c r="CM794" s="49">
        <v>1</v>
      </c>
    </row>
    <row r="795" spans="4:91" ht="30" customHeight="1">
      <c r="D795" s="674"/>
      <c r="E795" s="680"/>
      <c r="F795" s="681"/>
      <c r="G795" s="680"/>
      <c r="H795" s="682"/>
      <c r="I795" s="891"/>
      <c r="J795" s="892"/>
      <c r="K795" s="745"/>
      <c r="L795" s="893"/>
      <c r="M795" s="894"/>
      <c r="N795" s="895"/>
      <c r="O795" s="896"/>
      <c r="P795" s="137"/>
      <c r="Q795" s="897"/>
      <c r="R795" s="751"/>
      <c r="S795" s="898"/>
      <c r="T795" s="753"/>
      <c r="U795" s="899"/>
      <c r="V795" s="900"/>
      <c r="W795" s="756"/>
      <c r="X795" s="764"/>
      <c r="AB795" s="65"/>
      <c r="AC795" s="985">
        <f t="shared" si="135"/>
        <v>0</v>
      </c>
      <c r="BL795" s="968" t="s">
        <v>122</v>
      </c>
      <c r="BM795" s="968" t="s">
        <v>1965</v>
      </c>
      <c r="CM795" s="49">
        <v>1</v>
      </c>
    </row>
    <row r="796" spans="4:91" ht="30" customHeight="1">
      <c r="D796" s="674"/>
      <c r="E796" s="680"/>
      <c r="F796" s="681"/>
      <c r="G796" s="680"/>
      <c r="H796" s="682"/>
      <c r="I796" s="891"/>
      <c r="J796" s="892"/>
      <c r="K796" s="745"/>
      <c r="L796" s="893"/>
      <c r="M796" s="894"/>
      <c r="N796" s="895"/>
      <c r="O796" s="896"/>
      <c r="P796" s="137"/>
      <c r="Q796" s="897"/>
      <c r="R796" s="751"/>
      <c r="S796" s="898"/>
      <c r="T796" s="753"/>
      <c r="U796" s="899"/>
      <c r="V796" s="900"/>
      <c r="W796" s="756"/>
      <c r="X796" s="764"/>
      <c r="AB796" s="65"/>
      <c r="AC796" s="985">
        <f t="shared" si="135"/>
        <v>0</v>
      </c>
      <c r="BL796" s="964" t="s">
        <v>2548</v>
      </c>
      <c r="BM796" s="964" t="s">
        <v>1965</v>
      </c>
      <c r="CM796" s="49">
        <v>1</v>
      </c>
    </row>
    <row r="797" spans="4:91" ht="30" customHeight="1">
      <c r="D797" s="674"/>
      <c r="E797" s="680"/>
      <c r="F797" s="681"/>
      <c r="G797" s="680"/>
      <c r="H797" s="682"/>
      <c r="I797" s="891"/>
      <c r="J797" s="892"/>
      <c r="K797" s="745"/>
      <c r="L797" s="893"/>
      <c r="M797" s="894"/>
      <c r="N797" s="895"/>
      <c r="O797" s="896"/>
      <c r="P797" s="137"/>
      <c r="Q797" s="897"/>
      <c r="R797" s="751"/>
      <c r="S797" s="898"/>
      <c r="T797" s="753"/>
      <c r="U797" s="899"/>
      <c r="V797" s="900"/>
      <c r="W797" s="756"/>
      <c r="X797" s="764"/>
      <c r="AB797" s="65"/>
      <c r="AC797" s="985">
        <f t="shared" si="135"/>
        <v>0</v>
      </c>
      <c r="BL797" s="968" t="s">
        <v>2407</v>
      </c>
      <c r="BM797" s="968" t="s">
        <v>1965</v>
      </c>
      <c r="CM797" s="49">
        <v>1</v>
      </c>
    </row>
    <row r="798" spans="4:91" ht="30" customHeight="1">
      <c r="D798" s="674"/>
      <c r="E798" s="680"/>
      <c r="F798" s="681"/>
      <c r="G798" s="680"/>
      <c r="H798" s="682"/>
      <c r="I798" s="891"/>
      <c r="J798" s="892"/>
      <c r="K798" s="745"/>
      <c r="L798" s="893"/>
      <c r="M798" s="894"/>
      <c r="N798" s="895"/>
      <c r="O798" s="896"/>
      <c r="P798" s="137"/>
      <c r="Q798" s="897"/>
      <c r="R798" s="751"/>
      <c r="S798" s="898"/>
      <c r="T798" s="753"/>
      <c r="U798" s="899"/>
      <c r="V798" s="900"/>
      <c r="W798" s="756"/>
      <c r="X798" s="764"/>
      <c r="AB798" s="65"/>
      <c r="AC798" s="985">
        <f t="shared" si="135"/>
        <v>0</v>
      </c>
      <c r="BL798" s="964" t="s">
        <v>2218</v>
      </c>
      <c r="BM798" s="964" t="s">
        <v>1965</v>
      </c>
      <c r="CM798" s="49">
        <v>1</v>
      </c>
    </row>
    <row r="799" spans="4:91" ht="30" customHeight="1">
      <c r="D799" s="674"/>
      <c r="E799" s="680"/>
      <c r="F799" s="681"/>
      <c r="G799" s="680"/>
      <c r="H799" s="682"/>
      <c r="I799" s="891"/>
      <c r="J799" s="892"/>
      <c r="K799" s="745"/>
      <c r="L799" s="893"/>
      <c r="M799" s="894"/>
      <c r="N799" s="895"/>
      <c r="O799" s="896"/>
      <c r="P799" s="137"/>
      <c r="Q799" s="897"/>
      <c r="R799" s="751"/>
      <c r="S799" s="898"/>
      <c r="T799" s="753"/>
      <c r="U799" s="899"/>
      <c r="V799" s="900"/>
      <c r="W799" s="756"/>
      <c r="X799" s="764"/>
      <c r="AB799" s="65"/>
      <c r="AC799" s="985">
        <f t="shared" si="135"/>
        <v>0</v>
      </c>
      <c r="BL799" s="968" t="s">
        <v>2549</v>
      </c>
      <c r="BM799" s="968" t="s">
        <v>1965</v>
      </c>
      <c r="CM799" s="49">
        <v>1</v>
      </c>
    </row>
    <row r="800" spans="4:91" ht="30" customHeight="1">
      <c r="D800" s="674"/>
      <c r="E800" s="680"/>
      <c r="F800" s="681"/>
      <c r="G800" s="680"/>
      <c r="H800" s="682"/>
      <c r="I800" s="891"/>
      <c r="J800" s="892"/>
      <c r="K800" s="745"/>
      <c r="L800" s="893"/>
      <c r="M800" s="894"/>
      <c r="N800" s="895"/>
      <c r="O800" s="896"/>
      <c r="P800" s="137"/>
      <c r="Q800" s="897"/>
      <c r="R800" s="751"/>
      <c r="S800" s="898"/>
      <c r="T800" s="753"/>
      <c r="U800" s="899"/>
      <c r="V800" s="900"/>
      <c r="W800" s="756"/>
      <c r="X800" s="764"/>
      <c r="AB800" s="65"/>
      <c r="AC800" s="985">
        <f t="shared" si="135"/>
        <v>0</v>
      </c>
      <c r="BL800" s="964" t="s">
        <v>2550</v>
      </c>
      <c r="BM800" s="964" t="s">
        <v>1965</v>
      </c>
      <c r="CM800" s="49">
        <v>1</v>
      </c>
    </row>
    <row r="801" spans="4:91" ht="30" customHeight="1">
      <c r="D801" s="674"/>
      <c r="E801" s="680"/>
      <c r="F801" s="681"/>
      <c r="G801" s="680"/>
      <c r="H801" s="682"/>
      <c r="I801" s="891"/>
      <c r="J801" s="892"/>
      <c r="K801" s="745"/>
      <c r="L801" s="893"/>
      <c r="M801" s="894"/>
      <c r="N801" s="895"/>
      <c r="O801" s="896"/>
      <c r="P801" s="137"/>
      <c r="Q801" s="897"/>
      <c r="R801" s="751"/>
      <c r="S801" s="898"/>
      <c r="T801" s="753"/>
      <c r="U801" s="899"/>
      <c r="V801" s="900"/>
      <c r="W801" s="756"/>
      <c r="X801" s="764"/>
      <c r="AB801" s="65"/>
      <c r="AC801" s="985">
        <f t="shared" si="135"/>
        <v>0</v>
      </c>
      <c r="BL801" s="968" t="s">
        <v>237</v>
      </c>
      <c r="BM801" s="968" t="s">
        <v>1965</v>
      </c>
      <c r="CM801" s="49">
        <v>1</v>
      </c>
    </row>
    <row r="802" spans="4:91" ht="30" customHeight="1">
      <c r="D802" s="674"/>
      <c r="E802" s="680"/>
      <c r="F802" s="681"/>
      <c r="G802" s="680"/>
      <c r="H802" s="682"/>
      <c r="I802" s="891"/>
      <c r="J802" s="892"/>
      <c r="K802" s="745"/>
      <c r="L802" s="893"/>
      <c r="M802" s="894"/>
      <c r="N802" s="895"/>
      <c r="O802" s="896"/>
      <c r="P802" s="137"/>
      <c r="Q802" s="897"/>
      <c r="R802" s="751"/>
      <c r="S802" s="898"/>
      <c r="T802" s="753"/>
      <c r="U802" s="899"/>
      <c r="V802" s="900"/>
      <c r="W802" s="756"/>
      <c r="X802" s="764"/>
      <c r="AB802" s="65"/>
      <c r="AC802" s="985">
        <f t="shared" si="135"/>
        <v>0</v>
      </c>
      <c r="BL802" s="964" t="s">
        <v>2551</v>
      </c>
      <c r="BM802" s="964" t="s">
        <v>1965</v>
      </c>
      <c r="CM802" s="49">
        <v>1</v>
      </c>
    </row>
    <row r="803" spans="4:91" ht="30" customHeight="1">
      <c r="D803" s="674"/>
      <c r="E803" s="680"/>
      <c r="F803" s="681"/>
      <c r="G803" s="680"/>
      <c r="H803" s="682"/>
      <c r="I803" s="891"/>
      <c r="J803" s="892"/>
      <c r="K803" s="745"/>
      <c r="L803" s="893"/>
      <c r="M803" s="894"/>
      <c r="N803" s="895"/>
      <c r="O803" s="896"/>
      <c r="P803" s="137"/>
      <c r="Q803" s="897"/>
      <c r="R803" s="751"/>
      <c r="S803" s="898"/>
      <c r="T803" s="753"/>
      <c r="U803" s="899"/>
      <c r="V803" s="900"/>
      <c r="W803" s="756"/>
      <c r="X803" s="764"/>
      <c r="AB803" s="65"/>
      <c r="AC803" s="985">
        <f t="shared" si="135"/>
        <v>0</v>
      </c>
      <c r="BL803" s="968" t="s">
        <v>2552</v>
      </c>
      <c r="BM803" s="968" t="s">
        <v>1965</v>
      </c>
      <c r="CM803" s="49">
        <v>1</v>
      </c>
    </row>
    <row r="804" spans="4:91" ht="30" customHeight="1">
      <c r="D804" s="674"/>
      <c r="E804" s="680"/>
      <c r="F804" s="681"/>
      <c r="G804" s="680"/>
      <c r="H804" s="682"/>
      <c r="I804" s="891"/>
      <c r="J804" s="892"/>
      <c r="K804" s="745"/>
      <c r="L804" s="893"/>
      <c r="M804" s="894"/>
      <c r="N804" s="895"/>
      <c r="O804" s="896"/>
      <c r="P804" s="137"/>
      <c r="Q804" s="897"/>
      <c r="R804" s="751"/>
      <c r="S804" s="898"/>
      <c r="T804" s="753"/>
      <c r="U804" s="899"/>
      <c r="V804" s="900"/>
      <c r="W804" s="756"/>
      <c r="X804" s="764"/>
      <c r="AB804" s="65"/>
      <c r="AC804" s="985">
        <f t="shared" si="135"/>
        <v>0</v>
      </c>
      <c r="BL804" s="964" t="s">
        <v>2553</v>
      </c>
      <c r="BM804" s="964" t="s">
        <v>1965</v>
      </c>
      <c r="CM804" s="49">
        <v>1</v>
      </c>
    </row>
    <row r="805" spans="4:91" ht="30" customHeight="1">
      <c r="D805" s="674"/>
      <c r="E805" s="680"/>
      <c r="F805" s="681"/>
      <c r="G805" s="680"/>
      <c r="H805" s="682"/>
      <c r="I805" s="891"/>
      <c r="J805" s="892"/>
      <c r="K805" s="745"/>
      <c r="L805" s="893"/>
      <c r="M805" s="894"/>
      <c r="N805" s="895"/>
      <c r="O805" s="896"/>
      <c r="P805" s="137"/>
      <c r="Q805" s="897"/>
      <c r="R805" s="751"/>
      <c r="S805" s="898"/>
      <c r="T805" s="753"/>
      <c r="U805" s="899"/>
      <c r="V805" s="900"/>
      <c r="W805" s="756"/>
      <c r="X805" s="764"/>
      <c r="AB805" s="65"/>
      <c r="AC805" s="985">
        <f t="shared" si="135"/>
        <v>0</v>
      </c>
      <c r="BL805" s="968" t="s">
        <v>2554</v>
      </c>
      <c r="BM805" s="968" t="s">
        <v>1965</v>
      </c>
      <c r="CM805" s="49">
        <v>1</v>
      </c>
    </row>
    <row r="806" spans="4:91" ht="30" customHeight="1">
      <c r="D806" s="674"/>
      <c r="E806" s="680"/>
      <c r="F806" s="681"/>
      <c r="G806" s="680"/>
      <c r="H806" s="682"/>
      <c r="I806" s="891"/>
      <c r="J806" s="892"/>
      <c r="K806" s="745"/>
      <c r="L806" s="893"/>
      <c r="M806" s="894"/>
      <c r="N806" s="895"/>
      <c r="O806" s="896"/>
      <c r="P806" s="137"/>
      <c r="Q806" s="897"/>
      <c r="R806" s="751"/>
      <c r="S806" s="898"/>
      <c r="T806" s="753"/>
      <c r="U806" s="899"/>
      <c r="V806" s="900"/>
      <c r="W806" s="756"/>
      <c r="X806" s="764"/>
      <c r="AB806" s="65"/>
      <c r="AC806" s="985">
        <f t="shared" si="135"/>
        <v>0</v>
      </c>
      <c r="BL806" s="964" t="s">
        <v>2555</v>
      </c>
      <c r="BM806" s="964" t="s">
        <v>1965</v>
      </c>
      <c r="CM806" s="49">
        <v>1</v>
      </c>
    </row>
    <row r="807" spans="4:91" ht="30" customHeight="1">
      <c r="D807" s="674"/>
      <c r="E807" s="680"/>
      <c r="F807" s="681"/>
      <c r="G807" s="680"/>
      <c r="H807" s="682"/>
      <c r="I807" s="891"/>
      <c r="J807" s="892"/>
      <c r="K807" s="745"/>
      <c r="L807" s="893"/>
      <c r="M807" s="894"/>
      <c r="N807" s="895"/>
      <c r="O807" s="896"/>
      <c r="P807" s="137"/>
      <c r="Q807" s="897"/>
      <c r="R807" s="751"/>
      <c r="S807" s="898"/>
      <c r="T807" s="753"/>
      <c r="U807" s="899"/>
      <c r="V807" s="900"/>
      <c r="W807" s="756"/>
      <c r="X807" s="764"/>
      <c r="AB807" s="65"/>
      <c r="AC807" s="985">
        <f t="shared" si="135"/>
        <v>0</v>
      </c>
      <c r="BL807" s="968" t="s">
        <v>2556</v>
      </c>
      <c r="BM807" s="968" t="s">
        <v>1965</v>
      </c>
      <c r="CM807" s="49">
        <v>1</v>
      </c>
    </row>
    <row r="808" spans="4:91" ht="30" customHeight="1">
      <c r="D808" s="674"/>
      <c r="E808" s="680"/>
      <c r="F808" s="681"/>
      <c r="G808" s="680"/>
      <c r="H808" s="682"/>
      <c r="I808" s="891"/>
      <c r="J808" s="892"/>
      <c r="K808" s="745"/>
      <c r="L808" s="893"/>
      <c r="M808" s="894"/>
      <c r="N808" s="895"/>
      <c r="O808" s="896"/>
      <c r="P808" s="137"/>
      <c r="Q808" s="897"/>
      <c r="R808" s="751"/>
      <c r="S808" s="898"/>
      <c r="T808" s="753"/>
      <c r="U808" s="899"/>
      <c r="V808" s="900"/>
      <c r="W808" s="756"/>
      <c r="X808" s="764"/>
      <c r="AB808" s="65"/>
      <c r="AC808" s="985">
        <f t="shared" si="135"/>
        <v>0</v>
      </c>
      <c r="BL808" s="964" t="s">
        <v>2557</v>
      </c>
      <c r="BM808" s="964" t="s">
        <v>1965</v>
      </c>
      <c r="CM808" s="49">
        <v>1</v>
      </c>
    </row>
    <row r="809" spans="4:91" ht="30" customHeight="1">
      <c r="D809" s="674"/>
      <c r="E809" s="680"/>
      <c r="F809" s="681"/>
      <c r="G809" s="680"/>
      <c r="H809" s="682"/>
      <c r="I809" s="891"/>
      <c r="J809" s="892"/>
      <c r="K809" s="745"/>
      <c r="L809" s="893"/>
      <c r="M809" s="894"/>
      <c r="N809" s="895"/>
      <c r="O809" s="896"/>
      <c r="P809" s="137"/>
      <c r="Q809" s="897"/>
      <c r="R809" s="751"/>
      <c r="S809" s="898"/>
      <c r="T809" s="753"/>
      <c r="U809" s="899"/>
      <c r="V809" s="900"/>
      <c r="W809" s="756"/>
      <c r="X809" s="764"/>
      <c r="AB809" s="65"/>
      <c r="AC809" s="985">
        <f t="shared" si="135"/>
        <v>0</v>
      </c>
      <c r="BL809" s="968" t="s">
        <v>2558</v>
      </c>
      <c r="BM809" s="968" t="s">
        <v>1965</v>
      </c>
      <c r="CM809" s="49">
        <v>1</v>
      </c>
    </row>
    <row r="810" spans="4:91" ht="30" customHeight="1">
      <c r="D810" s="674"/>
      <c r="E810" s="680"/>
      <c r="F810" s="681"/>
      <c r="G810" s="680"/>
      <c r="H810" s="682"/>
      <c r="I810" s="891"/>
      <c r="J810" s="892"/>
      <c r="K810" s="745"/>
      <c r="L810" s="893"/>
      <c r="M810" s="894"/>
      <c r="N810" s="895"/>
      <c r="O810" s="896"/>
      <c r="P810" s="137"/>
      <c r="Q810" s="897"/>
      <c r="R810" s="751"/>
      <c r="S810" s="898"/>
      <c r="T810" s="753"/>
      <c r="U810" s="899"/>
      <c r="V810" s="900"/>
      <c r="W810" s="756"/>
      <c r="X810" s="764"/>
      <c r="AB810" s="65"/>
      <c r="AC810" s="985">
        <f t="shared" si="135"/>
        <v>0</v>
      </c>
      <c r="BL810" s="964" t="s">
        <v>2250</v>
      </c>
      <c r="BM810" s="964" t="s">
        <v>1965</v>
      </c>
      <c r="CM810" s="49">
        <v>1</v>
      </c>
    </row>
    <row r="811" spans="4:91" ht="30" customHeight="1">
      <c r="D811" s="674"/>
      <c r="E811" s="680"/>
      <c r="F811" s="681"/>
      <c r="G811" s="680"/>
      <c r="H811" s="682"/>
      <c r="I811" s="891"/>
      <c r="J811" s="892"/>
      <c r="K811" s="745"/>
      <c r="L811" s="893"/>
      <c r="M811" s="894"/>
      <c r="N811" s="895"/>
      <c r="O811" s="896"/>
      <c r="P811" s="137"/>
      <c r="Q811" s="897"/>
      <c r="R811" s="751"/>
      <c r="S811" s="898"/>
      <c r="T811" s="753"/>
      <c r="U811" s="899"/>
      <c r="V811" s="900"/>
      <c r="W811" s="756"/>
      <c r="X811" s="764"/>
      <c r="AB811" s="65"/>
      <c r="AC811" s="985">
        <f t="shared" si="135"/>
        <v>0</v>
      </c>
      <c r="BL811" s="968" t="s">
        <v>2559</v>
      </c>
      <c r="BM811" s="968" t="s">
        <v>1965</v>
      </c>
      <c r="CM811" s="49">
        <v>1</v>
      </c>
    </row>
    <row r="812" spans="4:91" ht="30" customHeight="1">
      <c r="D812" s="674"/>
      <c r="E812" s="680"/>
      <c r="F812" s="681"/>
      <c r="G812" s="680"/>
      <c r="H812" s="682"/>
      <c r="I812" s="891"/>
      <c r="J812" s="892"/>
      <c r="K812" s="745"/>
      <c r="L812" s="893"/>
      <c r="M812" s="894"/>
      <c r="N812" s="895"/>
      <c r="O812" s="896"/>
      <c r="P812" s="137"/>
      <c r="Q812" s="897"/>
      <c r="R812" s="751"/>
      <c r="S812" s="898"/>
      <c r="T812" s="753"/>
      <c r="U812" s="899"/>
      <c r="V812" s="900"/>
      <c r="W812" s="756"/>
      <c r="X812" s="764"/>
      <c r="AB812" s="65"/>
      <c r="AC812" s="985">
        <f t="shared" si="135"/>
        <v>0</v>
      </c>
      <c r="BL812" s="964" t="s">
        <v>2560</v>
      </c>
      <c r="BM812" s="964" t="s">
        <v>1965</v>
      </c>
      <c r="CM812" s="49">
        <v>1</v>
      </c>
    </row>
    <row r="813" spans="4:91" ht="30" customHeight="1">
      <c r="D813" s="674"/>
      <c r="E813" s="680"/>
      <c r="F813" s="681"/>
      <c r="G813" s="680"/>
      <c r="H813" s="682"/>
      <c r="I813" s="891"/>
      <c r="J813" s="892"/>
      <c r="K813" s="745"/>
      <c r="L813" s="893"/>
      <c r="M813" s="894"/>
      <c r="N813" s="895"/>
      <c r="O813" s="896"/>
      <c r="P813" s="137"/>
      <c r="Q813" s="897"/>
      <c r="R813" s="751"/>
      <c r="S813" s="898"/>
      <c r="T813" s="753"/>
      <c r="U813" s="899"/>
      <c r="V813" s="900"/>
      <c r="W813" s="756"/>
      <c r="X813" s="764"/>
      <c r="AB813" s="65"/>
      <c r="AC813" s="985">
        <f t="shared" si="135"/>
        <v>0</v>
      </c>
      <c r="BL813" s="968" t="s">
        <v>2561</v>
      </c>
      <c r="BM813" s="968" t="s">
        <v>1965</v>
      </c>
      <c r="CM813" s="49">
        <v>1</v>
      </c>
    </row>
    <row r="814" spans="4:91" ht="30" customHeight="1">
      <c r="D814" s="674"/>
      <c r="E814" s="680"/>
      <c r="F814" s="681"/>
      <c r="G814" s="680"/>
      <c r="H814" s="682"/>
      <c r="I814" s="891"/>
      <c r="J814" s="892"/>
      <c r="K814" s="745"/>
      <c r="L814" s="893"/>
      <c r="M814" s="894"/>
      <c r="N814" s="895"/>
      <c r="O814" s="896"/>
      <c r="P814" s="137"/>
      <c r="Q814" s="897"/>
      <c r="R814" s="751"/>
      <c r="S814" s="898"/>
      <c r="T814" s="753"/>
      <c r="U814" s="899"/>
      <c r="V814" s="900"/>
      <c r="W814" s="756"/>
      <c r="X814" s="764"/>
      <c r="AB814" s="65"/>
      <c r="AC814" s="985">
        <f t="shared" si="135"/>
        <v>0</v>
      </c>
      <c r="BL814" s="964" t="s">
        <v>2562</v>
      </c>
      <c r="BM814" s="964" t="s">
        <v>1965</v>
      </c>
      <c r="CM814" s="49">
        <v>1</v>
      </c>
    </row>
    <row r="815" spans="4:91" ht="30" customHeight="1">
      <c r="D815" s="674"/>
      <c r="E815" s="680"/>
      <c r="F815" s="681"/>
      <c r="G815" s="680"/>
      <c r="H815" s="682"/>
      <c r="I815" s="891"/>
      <c r="J815" s="892"/>
      <c r="K815" s="745"/>
      <c r="L815" s="893"/>
      <c r="M815" s="894"/>
      <c r="N815" s="895"/>
      <c r="O815" s="896"/>
      <c r="P815" s="137"/>
      <c r="Q815" s="897"/>
      <c r="R815" s="751"/>
      <c r="S815" s="898"/>
      <c r="T815" s="753"/>
      <c r="U815" s="899"/>
      <c r="V815" s="900"/>
      <c r="W815" s="756"/>
      <c r="X815" s="764"/>
      <c r="AB815" s="65"/>
      <c r="AC815" s="985">
        <f t="shared" si="135"/>
        <v>0</v>
      </c>
      <c r="BL815" s="968" t="s">
        <v>2563</v>
      </c>
      <c r="BM815" s="968" t="s">
        <v>1965</v>
      </c>
      <c r="CM815" s="49">
        <v>1</v>
      </c>
    </row>
    <row r="816" spans="4:91" ht="30" customHeight="1">
      <c r="D816" s="674"/>
      <c r="E816" s="680"/>
      <c r="F816" s="681"/>
      <c r="G816" s="680"/>
      <c r="H816" s="682"/>
      <c r="I816" s="891"/>
      <c r="J816" s="892"/>
      <c r="K816" s="745"/>
      <c r="L816" s="893"/>
      <c r="M816" s="894"/>
      <c r="N816" s="895"/>
      <c r="O816" s="896"/>
      <c r="P816" s="137"/>
      <c r="Q816" s="897"/>
      <c r="R816" s="751"/>
      <c r="S816" s="898"/>
      <c r="T816" s="753"/>
      <c r="U816" s="899"/>
      <c r="V816" s="900"/>
      <c r="W816" s="756"/>
      <c r="X816" s="764"/>
      <c r="AB816" s="65"/>
      <c r="AC816" s="985">
        <f t="shared" si="135"/>
        <v>0</v>
      </c>
      <c r="BL816" s="964" t="s">
        <v>2564</v>
      </c>
      <c r="BM816" s="964" t="s">
        <v>1965</v>
      </c>
      <c r="CM816" s="49">
        <v>1</v>
      </c>
    </row>
    <row r="817" spans="4:91" ht="30" customHeight="1">
      <c r="D817" s="674"/>
      <c r="E817" s="680"/>
      <c r="F817" s="681"/>
      <c r="G817" s="680"/>
      <c r="H817" s="682"/>
      <c r="I817" s="891"/>
      <c r="J817" s="892"/>
      <c r="K817" s="745"/>
      <c r="L817" s="893"/>
      <c r="M817" s="894"/>
      <c r="N817" s="895"/>
      <c r="O817" s="896"/>
      <c r="P817" s="137"/>
      <c r="Q817" s="897"/>
      <c r="R817" s="751"/>
      <c r="S817" s="898"/>
      <c r="T817" s="753"/>
      <c r="U817" s="899"/>
      <c r="V817" s="900"/>
      <c r="W817" s="756"/>
      <c r="X817" s="764"/>
      <c r="AB817" s="65"/>
      <c r="AC817" s="985">
        <f t="shared" si="135"/>
        <v>0</v>
      </c>
      <c r="BL817" s="968" t="s">
        <v>613</v>
      </c>
      <c r="BM817" s="968" t="s">
        <v>1965</v>
      </c>
      <c r="CM817" s="49">
        <v>1</v>
      </c>
    </row>
    <row r="818" spans="4:91" ht="30" customHeight="1">
      <c r="D818" s="674"/>
      <c r="E818" s="680"/>
      <c r="F818" s="681"/>
      <c r="G818" s="680"/>
      <c r="H818" s="682"/>
      <c r="I818" s="891"/>
      <c r="J818" s="892"/>
      <c r="K818" s="745"/>
      <c r="L818" s="893"/>
      <c r="M818" s="894"/>
      <c r="N818" s="895"/>
      <c r="O818" s="896"/>
      <c r="P818" s="137"/>
      <c r="Q818" s="897"/>
      <c r="R818" s="751"/>
      <c r="S818" s="898"/>
      <c r="T818" s="753"/>
      <c r="U818" s="899"/>
      <c r="V818" s="900"/>
      <c r="W818" s="756"/>
      <c r="X818" s="764"/>
      <c r="AB818" s="65"/>
      <c r="AC818" s="985">
        <f t="shared" si="135"/>
        <v>0</v>
      </c>
      <c r="BL818" s="964" t="s">
        <v>2565</v>
      </c>
      <c r="BM818" s="964" t="s">
        <v>1965</v>
      </c>
      <c r="CM818" s="49">
        <v>1</v>
      </c>
    </row>
    <row r="819" spans="4:91" ht="30" customHeight="1">
      <c r="D819" s="674"/>
      <c r="E819" s="680"/>
      <c r="F819" s="681"/>
      <c r="G819" s="680"/>
      <c r="H819" s="682"/>
      <c r="I819" s="891"/>
      <c r="J819" s="892"/>
      <c r="K819" s="745"/>
      <c r="L819" s="893"/>
      <c r="M819" s="894"/>
      <c r="N819" s="895"/>
      <c r="O819" s="896"/>
      <c r="P819" s="137"/>
      <c r="Q819" s="897"/>
      <c r="R819" s="751"/>
      <c r="S819" s="898"/>
      <c r="T819" s="753"/>
      <c r="U819" s="899"/>
      <c r="V819" s="900"/>
      <c r="W819" s="756"/>
      <c r="X819" s="764"/>
      <c r="AB819" s="65"/>
      <c r="AC819" s="985">
        <f t="shared" si="135"/>
        <v>0</v>
      </c>
      <c r="BL819" s="968" t="s">
        <v>2566</v>
      </c>
      <c r="BM819" s="968" t="s">
        <v>1965</v>
      </c>
      <c r="CM819" s="49">
        <v>1</v>
      </c>
    </row>
    <row r="820" spans="4:91" ht="30" customHeight="1">
      <c r="D820" s="674"/>
      <c r="E820" s="680"/>
      <c r="F820" s="681"/>
      <c r="G820" s="680"/>
      <c r="H820" s="682"/>
      <c r="I820" s="891"/>
      <c r="J820" s="892"/>
      <c r="K820" s="745"/>
      <c r="L820" s="893"/>
      <c r="M820" s="894"/>
      <c r="N820" s="895"/>
      <c r="O820" s="896"/>
      <c r="P820" s="137"/>
      <c r="Q820" s="897"/>
      <c r="R820" s="751"/>
      <c r="S820" s="898"/>
      <c r="T820" s="753"/>
      <c r="U820" s="899"/>
      <c r="V820" s="900"/>
      <c r="W820" s="756"/>
      <c r="X820" s="764"/>
      <c r="AB820" s="65"/>
      <c r="AC820" s="985">
        <f t="shared" si="135"/>
        <v>0</v>
      </c>
      <c r="BL820" s="964" t="s">
        <v>2567</v>
      </c>
      <c r="BM820" s="964" t="s">
        <v>1965</v>
      </c>
      <c r="CM820" s="49">
        <v>1</v>
      </c>
    </row>
    <row r="821" spans="4:91" ht="30" customHeight="1">
      <c r="D821" s="674"/>
      <c r="E821" s="680"/>
      <c r="F821" s="681"/>
      <c r="G821" s="680"/>
      <c r="H821" s="682"/>
      <c r="I821" s="891"/>
      <c r="J821" s="892"/>
      <c r="K821" s="745"/>
      <c r="L821" s="893"/>
      <c r="M821" s="894"/>
      <c r="N821" s="895"/>
      <c r="O821" s="896"/>
      <c r="P821" s="137"/>
      <c r="Q821" s="897"/>
      <c r="R821" s="751"/>
      <c r="S821" s="898"/>
      <c r="T821" s="753"/>
      <c r="U821" s="899"/>
      <c r="V821" s="900"/>
      <c r="W821" s="756"/>
      <c r="X821" s="764"/>
      <c r="AB821" s="65"/>
      <c r="AC821" s="985">
        <f t="shared" si="135"/>
        <v>0</v>
      </c>
      <c r="BL821" s="968" t="s">
        <v>2100</v>
      </c>
      <c r="BM821" s="968" t="s">
        <v>1965</v>
      </c>
      <c r="CM821" s="49">
        <v>1</v>
      </c>
    </row>
    <row r="822" spans="4:91" ht="30" customHeight="1">
      <c r="D822" s="674"/>
      <c r="E822" s="680"/>
      <c r="F822" s="681"/>
      <c r="G822" s="680"/>
      <c r="H822" s="682"/>
      <c r="I822" s="891"/>
      <c r="J822" s="892"/>
      <c r="K822" s="745"/>
      <c r="L822" s="893"/>
      <c r="M822" s="894"/>
      <c r="N822" s="895"/>
      <c r="O822" s="896"/>
      <c r="P822" s="137"/>
      <c r="Q822" s="897"/>
      <c r="R822" s="751"/>
      <c r="S822" s="898"/>
      <c r="T822" s="753"/>
      <c r="U822" s="899"/>
      <c r="V822" s="900"/>
      <c r="W822" s="756"/>
      <c r="X822" s="764"/>
      <c r="AB822" s="65"/>
      <c r="AC822" s="985">
        <f t="shared" si="135"/>
        <v>0</v>
      </c>
      <c r="BL822" s="964" t="s">
        <v>2102</v>
      </c>
      <c r="BM822" s="964" t="s">
        <v>1965</v>
      </c>
      <c r="CM822" s="49">
        <v>1</v>
      </c>
    </row>
    <row r="823" spans="4:91" ht="30" customHeight="1">
      <c r="D823" s="674"/>
      <c r="E823" s="680"/>
      <c r="F823" s="681"/>
      <c r="G823" s="680"/>
      <c r="H823" s="682"/>
      <c r="I823" s="891"/>
      <c r="J823" s="892"/>
      <c r="K823" s="745"/>
      <c r="L823" s="893"/>
      <c r="M823" s="894"/>
      <c r="N823" s="895"/>
      <c r="O823" s="896"/>
      <c r="P823" s="137"/>
      <c r="Q823" s="897"/>
      <c r="R823" s="751"/>
      <c r="S823" s="898"/>
      <c r="T823" s="753"/>
      <c r="U823" s="899"/>
      <c r="V823" s="900"/>
      <c r="W823" s="756"/>
      <c r="X823" s="764"/>
      <c r="AB823" s="65"/>
      <c r="AC823" s="985">
        <f t="shared" si="135"/>
        <v>0</v>
      </c>
      <c r="BL823" s="968" t="s">
        <v>2568</v>
      </c>
      <c r="BM823" s="968" t="s">
        <v>1965</v>
      </c>
      <c r="CM823" s="49">
        <v>1</v>
      </c>
    </row>
    <row r="824" spans="4:91" ht="30" customHeight="1">
      <c r="D824" s="674"/>
      <c r="E824" s="680"/>
      <c r="F824" s="681"/>
      <c r="G824" s="680"/>
      <c r="H824" s="682"/>
      <c r="I824" s="891"/>
      <c r="J824" s="892"/>
      <c r="K824" s="745"/>
      <c r="L824" s="893"/>
      <c r="M824" s="894"/>
      <c r="N824" s="895"/>
      <c r="O824" s="896"/>
      <c r="P824" s="137"/>
      <c r="Q824" s="897"/>
      <c r="R824" s="751"/>
      <c r="S824" s="898"/>
      <c r="T824" s="753"/>
      <c r="U824" s="899"/>
      <c r="V824" s="900"/>
      <c r="W824" s="756"/>
      <c r="X824" s="764"/>
      <c r="AB824" s="65"/>
      <c r="AC824" s="985">
        <f t="shared" si="135"/>
        <v>0</v>
      </c>
      <c r="BL824" s="964" t="s">
        <v>2569</v>
      </c>
      <c r="BM824" s="964" t="s">
        <v>1965</v>
      </c>
      <c r="CM824" s="49">
        <v>1</v>
      </c>
    </row>
    <row r="825" spans="4:91" ht="30" customHeight="1">
      <c r="D825" s="674"/>
      <c r="E825" s="680"/>
      <c r="F825" s="681"/>
      <c r="G825" s="680"/>
      <c r="H825" s="682"/>
      <c r="I825" s="891"/>
      <c r="J825" s="892"/>
      <c r="K825" s="745"/>
      <c r="L825" s="893"/>
      <c r="M825" s="894"/>
      <c r="N825" s="895"/>
      <c r="O825" s="896"/>
      <c r="P825" s="137"/>
      <c r="Q825" s="897"/>
      <c r="R825" s="751"/>
      <c r="S825" s="898"/>
      <c r="T825" s="753"/>
      <c r="U825" s="899"/>
      <c r="V825" s="900"/>
      <c r="W825" s="756"/>
      <c r="X825" s="764"/>
      <c r="AB825" s="65"/>
      <c r="AC825" s="985">
        <f t="shared" si="135"/>
        <v>0</v>
      </c>
      <c r="BL825" s="968" t="s">
        <v>2570</v>
      </c>
      <c r="BM825" s="968" t="s">
        <v>1965</v>
      </c>
      <c r="CM825" s="49">
        <v>1</v>
      </c>
    </row>
    <row r="826" spans="4:91" ht="30" customHeight="1">
      <c r="D826" s="674"/>
      <c r="E826" s="680"/>
      <c r="F826" s="681"/>
      <c r="G826" s="680"/>
      <c r="H826" s="682"/>
      <c r="I826" s="891"/>
      <c r="J826" s="892"/>
      <c r="K826" s="745"/>
      <c r="L826" s="893"/>
      <c r="M826" s="894"/>
      <c r="N826" s="895"/>
      <c r="O826" s="896"/>
      <c r="P826" s="137"/>
      <c r="Q826" s="897"/>
      <c r="R826" s="751"/>
      <c r="S826" s="898"/>
      <c r="T826" s="753"/>
      <c r="U826" s="899"/>
      <c r="V826" s="900"/>
      <c r="W826" s="756"/>
      <c r="X826" s="764"/>
      <c r="AB826" s="65"/>
      <c r="AC826" s="985">
        <f t="shared" si="135"/>
        <v>0</v>
      </c>
      <c r="BL826" s="964" t="s">
        <v>2438</v>
      </c>
      <c r="BM826" s="964" t="s">
        <v>1965</v>
      </c>
      <c r="CM826" s="49">
        <v>1</v>
      </c>
    </row>
    <row r="827" spans="4:91" ht="30" customHeight="1">
      <c r="D827" s="674"/>
      <c r="E827" s="680"/>
      <c r="F827" s="681"/>
      <c r="G827" s="680"/>
      <c r="H827" s="682"/>
      <c r="I827" s="891"/>
      <c r="J827" s="892"/>
      <c r="K827" s="745"/>
      <c r="L827" s="893"/>
      <c r="M827" s="894"/>
      <c r="N827" s="895"/>
      <c r="O827" s="896"/>
      <c r="P827" s="137"/>
      <c r="Q827" s="897"/>
      <c r="R827" s="751"/>
      <c r="S827" s="898"/>
      <c r="T827" s="753"/>
      <c r="U827" s="899"/>
      <c r="V827" s="900"/>
      <c r="W827" s="756"/>
      <c r="X827" s="764"/>
      <c r="AB827" s="65"/>
      <c r="AC827" s="985">
        <f t="shared" si="135"/>
        <v>0</v>
      </c>
      <c r="BL827" s="968" t="s">
        <v>614</v>
      </c>
      <c r="BM827" s="968" t="s">
        <v>1965</v>
      </c>
      <c r="CM827" s="49">
        <v>1</v>
      </c>
    </row>
    <row r="828" spans="4:91" ht="30" customHeight="1">
      <c r="D828" s="674"/>
      <c r="E828" s="680"/>
      <c r="F828" s="681"/>
      <c r="G828" s="680"/>
      <c r="H828" s="682"/>
      <c r="I828" s="891"/>
      <c r="J828" s="892"/>
      <c r="K828" s="745"/>
      <c r="L828" s="893"/>
      <c r="M828" s="894"/>
      <c r="N828" s="895"/>
      <c r="O828" s="896"/>
      <c r="P828" s="137"/>
      <c r="Q828" s="897"/>
      <c r="R828" s="751"/>
      <c r="S828" s="898"/>
      <c r="T828" s="753"/>
      <c r="U828" s="899"/>
      <c r="V828" s="900"/>
      <c r="W828" s="756"/>
      <c r="X828" s="764"/>
      <c r="AB828" s="65"/>
      <c r="AC828" s="985">
        <f t="shared" si="135"/>
        <v>0</v>
      </c>
      <c r="BL828" s="964" t="s">
        <v>615</v>
      </c>
      <c r="BM828" s="964" t="s">
        <v>1965</v>
      </c>
      <c r="CM828" s="49">
        <v>1</v>
      </c>
    </row>
    <row r="829" spans="4:91" ht="30" customHeight="1">
      <c r="D829" s="674"/>
      <c r="E829" s="680"/>
      <c r="F829" s="681"/>
      <c r="G829" s="680"/>
      <c r="H829" s="682"/>
      <c r="I829" s="891"/>
      <c r="J829" s="892"/>
      <c r="K829" s="745"/>
      <c r="L829" s="893"/>
      <c r="M829" s="894"/>
      <c r="N829" s="895"/>
      <c r="O829" s="896"/>
      <c r="P829" s="137"/>
      <c r="Q829" s="897"/>
      <c r="R829" s="751"/>
      <c r="S829" s="898"/>
      <c r="T829" s="753"/>
      <c r="U829" s="899"/>
      <c r="V829" s="900"/>
      <c r="W829" s="756"/>
      <c r="X829" s="764"/>
      <c r="AB829" s="65"/>
      <c r="AC829" s="985">
        <f t="shared" si="135"/>
        <v>0</v>
      </c>
      <c r="BL829" s="968" t="s">
        <v>2571</v>
      </c>
      <c r="BM829" s="968" t="s">
        <v>1965</v>
      </c>
      <c r="CM829" s="49">
        <v>1</v>
      </c>
    </row>
    <row r="830" spans="4:91" ht="30" customHeight="1">
      <c r="D830" s="674"/>
      <c r="E830" s="680"/>
      <c r="F830" s="681"/>
      <c r="G830" s="680"/>
      <c r="H830" s="682"/>
      <c r="I830" s="891"/>
      <c r="J830" s="892"/>
      <c r="K830" s="745"/>
      <c r="L830" s="893"/>
      <c r="M830" s="894"/>
      <c r="N830" s="895"/>
      <c r="O830" s="896"/>
      <c r="P830" s="137"/>
      <c r="Q830" s="897"/>
      <c r="R830" s="751"/>
      <c r="S830" s="898"/>
      <c r="T830" s="753"/>
      <c r="U830" s="899"/>
      <c r="V830" s="900"/>
      <c r="W830" s="756"/>
      <c r="X830" s="764"/>
      <c r="AB830" s="65"/>
      <c r="AC830" s="985">
        <f t="shared" si="135"/>
        <v>0</v>
      </c>
      <c r="BL830" s="964" t="s">
        <v>2572</v>
      </c>
      <c r="BM830" s="964" t="s">
        <v>1965</v>
      </c>
      <c r="CM830" s="49">
        <v>1</v>
      </c>
    </row>
    <row r="831" spans="4:91" ht="30" customHeight="1">
      <c r="D831" s="674"/>
      <c r="E831" s="680"/>
      <c r="F831" s="681"/>
      <c r="G831" s="680"/>
      <c r="H831" s="682"/>
      <c r="I831" s="891"/>
      <c r="J831" s="892"/>
      <c r="K831" s="745"/>
      <c r="L831" s="893"/>
      <c r="M831" s="894"/>
      <c r="N831" s="895"/>
      <c r="O831" s="896"/>
      <c r="P831" s="137"/>
      <c r="Q831" s="897"/>
      <c r="R831" s="751"/>
      <c r="S831" s="898"/>
      <c r="T831" s="753"/>
      <c r="U831" s="899"/>
      <c r="V831" s="900"/>
      <c r="W831" s="756"/>
      <c r="X831" s="764"/>
      <c r="AB831" s="65"/>
      <c r="AC831" s="985">
        <f t="shared" si="135"/>
        <v>0</v>
      </c>
      <c r="BL831" s="968" t="s">
        <v>2573</v>
      </c>
      <c r="BM831" s="968" t="s">
        <v>1965</v>
      </c>
      <c r="CM831" s="49">
        <v>1</v>
      </c>
    </row>
    <row r="832" spans="4:91" ht="30" customHeight="1">
      <c r="D832" s="674"/>
      <c r="E832" s="680"/>
      <c r="F832" s="681"/>
      <c r="G832" s="680"/>
      <c r="H832" s="682"/>
      <c r="I832" s="891"/>
      <c r="J832" s="892"/>
      <c r="K832" s="745"/>
      <c r="L832" s="893"/>
      <c r="M832" s="894"/>
      <c r="N832" s="895"/>
      <c r="O832" s="896"/>
      <c r="P832" s="137"/>
      <c r="Q832" s="897"/>
      <c r="R832" s="751"/>
      <c r="S832" s="898"/>
      <c r="T832" s="753"/>
      <c r="U832" s="899"/>
      <c r="V832" s="900"/>
      <c r="W832" s="756"/>
      <c r="X832" s="764"/>
      <c r="AB832" s="65"/>
      <c r="AC832" s="985">
        <f t="shared" si="135"/>
        <v>0</v>
      </c>
      <c r="BL832" s="964" t="s">
        <v>2277</v>
      </c>
      <c r="BM832" s="964" t="s">
        <v>1965</v>
      </c>
      <c r="CM832" s="49">
        <v>1</v>
      </c>
    </row>
    <row r="833" spans="4:91" ht="30" customHeight="1">
      <c r="D833" s="674"/>
      <c r="E833" s="680"/>
      <c r="F833" s="681"/>
      <c r="G833" s="680"/>
      <c r="H833" s="682"/>
      <c r="I833" s="891"/>
      <c r="J833" s="892"/>
      <c r="K833" s="745"/>
      <c r="L833" s="893"/>
      <c r="M833" s="894"/>
      <c r="N833" s="895"/>
      <c r="O833" s="896"/>
      <c r="P833" s="137"/>
      <c r="Q833" s="897"/>
      <c r="R833" s="751"/>
      <c r="S833" s="898"/>
      <c r="T833" s="753"/>
      <c r="U833" s="899"/>
      <c r="V833" s="900"/>
      <c r="W833" s="756"/>
      <c r="X833" s="764"/>
      <c r="AB833" s="65"/>
      <c r="AC833" s="985">
        <f t="shared" si="135"/>
        <v>0</v>
      </c>
      <c r="BL833" s="968" t="s">
        <v>245</v>
      </c>
      <c r="BM833" s="968" t="s">
        <v>1965</v>
      </c>
      <c r="CM833" s="49">
        <v>1</v>
      </c>
    </row>
    <row r="834" spans="4:91" ht="30" customHeight="1">
      <c r="D834" s="674"/>
      <c r="E834" s="680"/>
      <c r="F834" s="681"/>
      <c r="G834" s="680"/>
      <c r="H834" s="682"/>
      <c r="I834" s="891"/>
      <c r="J834" s="892"/>
      <c r="K834" s="745"/>
      <c r="L834" s="893"/>
      <c r="M834" s="894"/>
      <c r="N834" s="895"/>
      <c r="O834" s="896"/>
      <c r="P834" s="137"/>
      <c r="Q834" s="897"/>
      <c r="R834" s="751"/>
      <c r="S834" s="898"/>
      <c r="T834" s="753"/>
      <c r="U834" s="899"/>
      <c r="V834" s="900"/>
      <c r="W834" s="756"/>
      <c r="X834" s="764"/>
      <c r="AB834" s="65"/>
      <c r="AC834" s="985">
        <f t="shared" si="135"/>
        <v>0</v>
      </c>
      <c r="BL834" s="964" t="s">
        <v>2574</v>
      </c>
      <c r="BM834" s="964" t="s">
        <v>1965</v>
      </c>
      <c r="CM834" s="49">
        <v>1</v>
      </c>
    </row>
    <row r="835" spans="4:91" ht="30" customHeight="1">
      <c r="D835" s="674"/>
      <c r="E835" s="680"/>
      <c r="F835" s="681"/>
      <c r="G835" s="680"/>
      <c r="H835" s="682"/>
      <c r="I835" s="891"/>
      <c r="J835" s="892"/>
      <c r="K835" s="745"/>
      <c r="L835" s="893"/>
      <c r="M835" s="894"/>
      <c r="N835" s="895"/>
      <c r="O835" s="896"/>
      <c r="P835" s="137"/>
      <c r="Q835" s="897"/>
      <c r="R835" s="751"/>
      <c r="S835" s="898"/>
      <c r="T835" s="753"/>
      <c r="U835" s="899"/>
      <c r="V835" s="900"/>
      <c r="W835" s="756"/>
      <c r="X835" s="764"/>
      <c r="AB835" s="65"/>
      <c r="AC835" s="985">
        <f t="shared" si="135"/>
        <v>0</v>
      </c>
      <c r="BL835" s="968" t="s">
        <v>1164</v>
      </c>
      <c r="BM835" s="968" t="s">
        <v>1965</v>
      </c>
      <c r="CM835" s="49">
        <v>1</v>
      </c>
    </row>
    <row r="836" spans="4:91" ht="30" customHeight="1">
      <c r="D836" s="674"/>
      <c r="E836" s="680"/>
      <c r="F836" s="681"/>
      <c r="G836" s="680"/>
      <c r="H836" s="682"/>
      <c r="I836" s="891"/>
      <c r="J836" s="892"/>
      <c r="K836" s="745"/>
      <c r="L836" s="893"/>
      <c r="M836" s="894"/>
      <c r="N836" s="895"/>
      <c r="O836" s="896"/>
      <c r="P836" s="137"/>
      <c r="Q836" s="897"/>
      <c r="R836" s="751"/>
      <c r="S836" s="898"/>
      <c r="T836" s="753"/>
      <c r="U836" s="899"/>
      <c r="V836" s="900"/>
      <c r="W836" s="756"/>
      <c r="X836" s="764"/>
      <c r="AB836" s="65"/>
      <c r="AC836" s="985">
        <f t="shared" si="135"/>
        <v>0</v>
      </c>
      <c r="BL836" s="964" t="s">
        <v>2575</v>
      </c>
      <c r="BM836" s="964" t="s">
        <v>1965</v>
      </c>
      <c r="CM836" s="49">
        <v>1</v>
      </c>
    </row>
    <row r="837" spans="4:91" ht="30" customHeight="1">
      <c r="D837" s="674"/>
      <c r="E837" s="680"/>
      <c r="F837" s="681"/>
      <c r="G837" s="680"/>
      <c r="H837" s="682"/>
      <c r="I837" s="891"/>
      <c r="J837" s="892"/>
      <c r="K837" s="745"/>
      <c r="L837" s="893"/>
      <c r="M837" s="894"/>
      <c r="N837" s="895"/>
      <c r="O837" s="896"/>
      <c r="P837" s="137"/>
      <c r="Q837" s="897"/>
      <c r="R837" s="751"/>
      <c r="S837" s="898"/>
      <c r="T837" s="753"/>
      <c r="U837" s="899"/>
      <c r="V837" s="900"/>
      <c r="W837" s="756"/>
      <c r="X837" s="764"/>
      <c r="AB837" s="65"/>
      <c r="AC837" s="985">
        <f t="shared" si="135"/>
        <v>0</v>
      </c>
      <c r="BL837" s="968" t="s">
        <v>2576</v>
      </c>
      <c r="BM837" s="968" t="s">
        <v>1965</v>
      </c>
      <c r="CM837" s="49">
        <v>1</v>
      </c>
    </row>
    <row r="838" spans="4:91" ht="30" customHeight="1">
      <c r="D838" s="674"/>
      <c r="E838" s="680"/>
      <c r="F838" s="681"/>
      <c r="G838" s="680"/>
      <c r="H838" s="682"/>
      <c r="I838" s="891"/>
      <c r="J838" s="892"/>
      <c r="K838" s="745"/>
      <c r="L838" s="893"/>
      <c r="M838" s="894"/>
      <c r="N838" s="895"/>
      <c r="O838" s="896"/>
      <c r="P838" s="137"/>
      <c r="Q838" s="897"/>
      <c r="R838" s="751"/>
      <c r="S838" s="898"/>
      <c r="T838" s="753"/>
      <c r="U838" s="899"/>
      <c r="V838" s="900"/>
      <c r="W838" s="756"/>
      <c r="X838" s="764"/>
      <c r="AB838" s="65"/>
      <c r="AC838" s="985">
        <f t="shared" si="135"/>
        <v>0</v>
      </c>
      <c r="BL838" s="964" t="s">
        <v>2577</v>
      </c>
      <c r="BM838" s="964" t="s">
        <v>1965</v>
      </c>
      <c r="CM838" s="49">
        <v>1</v>
      </c>
    </row>
    <row r="839" spans="4:91" ht="30" customHeight="1">
      <c r="D839" s="674"/>
      <c r="E839" s="680"/>
      <c r="F839" s="681"/>
      <c r="G839" s="680"/>
      <c r="H839" s="682"/>
      <c r="I839" s="891"/>
      <c r="J839" s="892"/>
      <c r="K839" s="745"/>
      <c r="L839" s="893"/>
      <c r="M839" s="894"/>
      <c r="N839" s="895"/>
      <c r="O839" s="896"/>
      <c r="P839" s="137"/>
      <c r="Q839" s="897"/>
      <c r="R839" s="751"/>
      <c r="S839" s="898"/>
      <c r="T839" s="753"/>
      <c r="U839" s="899"/>
      <c r="V839" s="900"/>
      <c r="W839" s="756"/>
      <c r="X839" s="764"/>
      <c r="AB839" s="65"/>
      <c r="AC839" s="985">
        <f t="shared" si="135"/>
        <v>0</v>
      </c>
      <c r="BL839" s="968" t="s">
        <v>2578</v>
      </c>
      <c r="BM839" s="968" t="s">
        <v>1965</v>
      </c>
      <c r="CM839" s="49">
        <v>1</v>
      </c>
    </row>
    <row r="840" spans="4:91" ht="30" customHeight="1">
      <c r="D840" s="674"/>
      <c r="E840" s="680"/>
      <c r="F840" s="681"/>
      <c r="G840" s="680"/>
      <c r="H840" s="682"/>
      <c r="I840" s="891"/>
      <c r="J840" s="892"/>
      <c r="K840" s="745"/>
      <c r="L840" s="893"/>
      <c r="M840" s="894"/>
      <c r="N840" s="895"/>
      <c r="O840" s="896"/>
      <c r="P840" s="137"/>
      <c r="Q840" s="897"/>
      <c r="R840" s="751"/>
      <c r="S840" s="898"/>
      <c r="T840" s="753"/>
      <c r="U840" s="899"/>
      <c r="V840" s="900"/>
      <c r="W840" s="756"/>
      <c r="X840" s="764"/>
      <c r="AB840" s="65"/>
      <c r="AC840" s="985">
        <f t="shared" si="135"/>
        <v>0</v>
      </c>
      <c r="BL840" s="964" t="s">
        <v>2579</v>
      </c>
      <c r="BM840" s="964" t="s">
        <v>1965</v>
      </c>
      <c r="CM840" s="49">
        <v>1</v>
      </c>
    </row>
    <row r="841" spans="4:91" ht="30" customHeight="1">
      <c r="D841" s="674"/>
      <c r="E841" s="680"/>
      <c r="F841" s="681"/>
      <c r="G841" s="680"/>
      <c r="H841" s="682"/>
      <c r="I841" s="891"/>
      <c r="J841" s="892"/>
      <c r="K841" s="745"/>
      <c r="L841" s="893"/>
      <c r="M841" s="894"/>
      <c r="N841" s="895"/>
      <c r="O841" s="896"/>
      <c r="P841" s="137"/>
      <c r="Q841" s="897"/>
      <c r="R841" s="751"/>
      <c r="S841" s="898"/>
      <c r="T841" s="753"/>
      <c r="U841" s="899"/>
      <c r="V841" s="900"/>
      <c r="W841" s="756"/>
      <c r="X841" s="764"/>
      <c r="AB841" s="65"/>
      <c r="AC841" s="985">
        <f t="shared" si="135"/>
        <v>0</v>
      </c>
      <c r="BL841" s="968" t="s">
        <v>211</v>
      </c>
      <c r="BM841" s="968" t="s">
        <v>1965</v>
      </c>
      <c r="CM841" s="49">
        <v>1</v>
      </c>
    </row>
    <row r="842" spans="4:91" ht="30" customHeight="1">
      <c r="D842" s="674"/>
      <c r="E842" s="680"/>
      <c r="F842" s="681"/>
      <c r="G842" s="680"/>
      <c r="H842" s="682"/>
      <c r="I842" s="891"/>
      <c r="J842" s="892"/>
      <c r="K842" s="745"/>
      <c r="L842" s="893"/>
      <c r="M842" s="894"/>
      <c r="N842" s="895"/>
      <c r="O842" s="896"/>
      <c r="P842" s="137"/>
      <c r="Q842" s="897"/>
      <c r="R842" s="751"/>
      <c r="S842" s="898"/>
      <c r="T842" s="753"/>
      <c r="U842" s="899"/>
      <c r="V842" s="900"/>
      <c r="W842" s="756"/>
      <c r="X842" s="764"/>
      <c r="AB842" s="65"/>
      <c r="AC842" s="985">
        <f t="shared" si="135"/>
        <v>0</v>
      </c>
      <c r="BL842" s="964" t="s">
        <v>2580</v>
      </c>
      <c r="BM842" s="964" t="s">
        <v>1965</v>
      </c>
      <c r="CM842" s="49">
        <v>1</v>
      </c>
    </row>
    <row r="843" spans="4:91" ht="30" customHeight="1">
      <c r="D843" s="674"/>
      <c r="E843" s="680"/>
      <c r="F843" s="681"/>
      <c r="G843" s="680"/>
      <c r="H843" s="682"/>
      <c r="I843" s="891"/>
      <c r="J843" s="892"/>
      <c r="K843" s="745"/>
      <c r="L843" s="893"/>
      <c r="M843" s="894"/>
      <c r="N843" s="895"/>
      <c r="O843" s="896"/>
      <c r="P843" s="137"/>
      <c r="Q843" s="897"/>
      <c r="R843" s="751"/>
      <c r="S843" s="898"/>
      <c r="T843" s="753"/>
      <c r="U843" s="899"/>
      <c r="V843" s="900"/>
      <c r="W843" s="756"/>
      <c r="X843" s="764"/>
      <c r="AB843" s="65"/>
      <c r="AC843" s="985">
        <f t="shared" si="135"/>
        <v>0</v>
      </c>
      <c r="BL843" s="968" t="s">
        <v>2581</v>
      </c>
      <c r="BM843" s="968" t="s">
        <v>1965</v>
      </c>
      <c r="CM843" s="49">
        <v>1</v>
      </c>
    </row>
    <row r="844" spans="4:91" ht="30" customHeight="1">
      <c r="D844" s="674"/>
      <c r="E844" s="680"/>
      <c r="F844" s="681"/>
      <c r="G844" s="680"/>
      <c r="H844" s="682"/>
      <c r="I844" s="891"/>
      <c r="J844" s="892"/>
      <c r="K844" s="745"/>
      <c r="L844" s="893"/>
      <c r="M844" s="894"/>
      <c r="N844" s="895"/>
      <c r="O844" s="896"/>
      <c r="P844" s="137"/>
      <c r="Q844" s="897"/>
      <c r="R844" s="751"/>
      <c r="S844" s="898"/>
      <c r="T844" s="753"/>
      <c r="U844" s="899"/>
      <c r="V844" s="900"/>
      <c r="W844" s="756"/>
      <c r="X844" s="764"/>
      <c r="AB844" s="65"/>
      <c r="AC844" s="985">
        <f t="shared" si="135"/>
        <v>0</v>
      </c>
      <c r="BL844" s="964" t="s">
        <v>138</v>
      </c>
      <c r="BM844" s="964" t="s">
        <v>1965</v>
      </c>
      <c r="CM844" s="49">
        <v>1</v>
      </c>
    </row>
    <row r="845" spans="4:91" ht="30" customHeight="1">
      <c r="D845" s="674"/>
      <c r="E845" s="680"/>
      <c r="F845" s="681"/>
      <c r="G845" s="680"/>
      <c r="H845" s="682"/>
      <c r="I845" s="891"/>
      <c r="J845" s="892"/>
      <c r="K845" s="745"/>
      <c r="L845" s="893"/>
      <c r="M845" s="894"/>
      <c r="N845" s="895"/>
      <c r="O845" s="896"/>
      <c r="P845" s="137"/>
      <c r="Q845" s="897"/>
      <c r="R845" s="751"/>
      <c r="S845" s="898"/>
      <c r="T845" s="753"/>
      <c r="U845" s="899"/>
      <c r="V845" s="900"/>
      <c r="W845" s="756"/>
      <c r="X845" s="764"/>
      <c r="AB845" s="65"/>
      <c r="AC845" s="985">
        <f t="shared" si="135"/>
        <v>0</v>
      </c>
      <c r="BL845" s="968" t="s">
        <v>2582</v>
      </c>
      <c r="BM845" s="968" t="s">
        <v>1965</v>
      </c>
      <c r="CM845" s="49">
        <v>1</v>
      </c>
    </row>
    <row r="846" spans="4:91" ht="30" customHeight="1">
      <c r="D846" s="674"/>
      <c r="E846" s="680"/>
      <c r="F846" s="681"/>
      <c r="G846" s="680"/>
      <c r="H846" s="682"/>
      <c r="I846" s="891"/>
      <c r="J846" s="892"/>
      <c r="K846" s="745"/>
      <c r="L846" s="893"/>
      <c r="M846" s="894"/>
      <c r="N846" s="895"/>
      <c r="O846" s="896"/>
      <c r="P846" s="137"/>
      <c r="Q846" s="897"/>
      <c r="R846" s="751"/>
      <c r="S846" s="898"/>
      <c r="T846" s="753"/>
      <c r="U846" s="899"/>
      <c r="V846" s="900"/>
      <c r="W846" s="756"/>
      <c r="X846" s="764"/>
      <c r="AB846" s="65"/>
      <c r="AC846" s="985">
        <f t="shared" si="135"/>
        <v>0</v>
      </c>
      <c r="BL846" s="964" t="s">
        <v>616</v>
      </c>
      <c r="BM846" s="964" t="s">
        <v>1965</v>
      </c>
      <c r="CM846" s="49">
        <v>1</v>
      </c>
    </row>
    <row r="847" spans="4:91" ht="30" customHeight="1">
      <c r="D847" s="674"/>
      <c r="E847" s="680"/>
      <c r="F847" s="681"/>
      <c r="G847" s="680"/>
      <c r="H847" s="682"/>
      <c r="I847" s="891"/>
      <c r="J847" s="892"/>
      <c r="K847" s="745"/>
      <c r="L847" s="893"/>
      <c r="M847" s="894"/>
      <c r="N847" s="895"/>
      <c r="O847" s="896"/>
      <c r="P847" s="137"/>
      <c r="Q847" s="897"/>
      <c r="R847" s="751"/>
      <c r="S847" s="898"/>
      <c r="T847" s="753"/>
      <c r="U847" s="899"/>
      <c r="V847" s="900"/>
      <c r="W847" s="756"/>
      <c r="X847" s="764"/>
      <c r="AB847" s="65"/>
      <c r="AC847" s="985">
        <f t="shared" si="135"/>
        <v>0</v>
      </c>
      <c r="BL847" s="968" t="s">
        <v>2583</v>
      </c>
      <c r="BM847" s="968" t="s">
        <v>1965</v>
      </c>
      <c r="CM847" s="49">
        <v>1</v>
      </c>
    </row>
    <row r="848" spans="4:91" ht="30" customHeight="1">
      <c r="D848" s="674"/>
      <c r="E848" s="680"/>
      <c r="F848" s="681"/>
      <c r="G848" s="680"/>
      <c r="H848" s="682"/>
      <c r="I848" s="891"/>
      <c r="J848" s="892"/>
      <c r="K848" s="745"/>
      <c r="L848" s="893"/>
      <c r="M848" s="894"/>
      <c r="N848" s="895"/>
      <c r="O848" s="896"/>
      <c r="P848" s="137"/>
      <c r="Q848" s="897"/>
      <c r="R848" s="751"/>
      <c r="S848" s="898"/>
      <c r="T848" s="753"/>
      <c r="U848" s="899"/>
      <c r="V848" s="900"/>
      <c r="W848" s="756"/>
      <c r="X848" s="764"/>
      <c r="AB848" s="65"/>
      <c r="AC848" s="985">
        <f t="shared" si="135"/>
        <v>0</v>
      </c>
      <c r="BL848" s="964" t="s">
        <v>2584</v>
      </c>
      <c r="BM848" s="964" t="s">
        <v>1965</v>
      </c>
      <c r="CM848" s="49">
        <v>1</v>
      </c>
    </row>
    <row r="849" spans="4:91" ht="30" customHeight="1">
      <c r="D849" s="674"/>
      <c r="E849" s="680"/>
      <c r="F849" s="681"/>
      <c r="G849" s="680"/>
      <c r="H849" s="682"/>
      <c r="I849" s="891"/>
      <c r="J849" s="892"/>
      <c r="K849" s="745"/>
      <c r="L849" s="893"/>
      <c r="M849" s="894"/>
      <c r="N849" s="895"/>
      <c r="O849" s="896"/>
      <c r="P849" s="137"/>
      <c r="Q849" s="897"/>
      <c r="R849" s="751"/>
      <c r="S849" s="898"/>
      <c r="T849" s="753"/>
      <c r="U849" s="899"/>
      <c r="V849" s="900"/>
      <c r="W849" s="756"/>
      <c r="X849" s="764"/>
      <c r="AB849" s="65"/>
      <c r="AC849" s="985">
        <f t="shared" si="135"/>
        <v>0</v>
      </c>
      <c r="BL849" s="968" t="s">
        <v>2585</v>
      </c>
      <c r="BM849" s="968" t="s">
        <v>1965</v>
      </c>
      <c r="CM849" s="49">
        <v>1</v>
      </c>
    </row>
    <row r="850" spans="4:91" ht="30" customHeight="1">
      <c r="D850" s="674"/>
      <c r="E850" s="680"/>
      <c r="F850" s="681"/>
      <c r="G850" s="680"/>
      <c r="H850" s="682"/>
      <c r="I850" s="891"/>
      <c r="J850" s="892"/>
      <c r="K850" s="745"/>
      <c r="L850" s="893"/>
      <c r="M850" s="894"/>
      <c r="N850" s="895"/>
      <c r="O850" s="896"/>
      <c r="P850" s="137"/>
      <c r="Q850" s="897"/>
      <c r="R850" s="751"/>
      <c r="S850" s="898"/>
      <c r="T850" s="753"/>
      <c r="U850" s="899"/>
      <c r="V850" s="900"/>
      <c r="W850" s="756"/>
      <c r="X850" s="764"/>
      <c r="AB850" s="65"/>
      <c r="AC850" s="985">
        <f t="shared" si="135"/>
        <v>0</v>
      </c>
      <c r="BL850" s="964" t="s">
        <v>2586</v>
      </c>
      <c r="BM850" s="964" t="s">
        <v>1965</v>
      </c>
      <c r="CM850" s="49">
        <v>1</v>
      </c>
    </row>
    <row r="851" spans="4:91" ht="30" customHeight="1">
      <c r="D851" s="674"/>
      <c r="E851" s="680"/>
      <c r="F851" s="681"/>
      <c r="G851" s="680"/>
      <c r="H851" s="682"/>
      <c r="I851" s="891"/>
      <c r="J851" s="892"/>
      <c r="K851" s="745"/>
      <c r="L851" s="893"/>
      <c r="M851" s="894"/>
      <c r="N851" s="895"/>
      <c r="O851" s="896"/>
      <c r="P851" s="137"/>
      <c r="Q851" s="897"/>
      <c r="R851" s="751"/>
      <c r="S851" s="898"/>
      <c r="T851" s="753"/>
      <c r="U851" s="899"/>
      <c r="V851" s="900"/>
      <c r="W851" s="756"/>
      <c r="X851" s="764"/>
      <c r="AB851" s="65"/>
      <c r="AC851" s="985">
        <f t="shared" si="135"/>
        <v>0</v>
      </c>
      <c r="BL851" s="968" t="s">
        <v>2125</v>
      </c>
      <c r="BM851" s="968" t="s">
        <v>1965</v>
      </c>
      <c r="CM851" s="49">
        <v>1</v>
      </c>
    </row>
    <row r="852" spans="4:91" ht="30" customHeight="1">
      <c r="D852" s="674"/>
      <c r="E852" s="680"/>
      <c r="F852" s="681"/>
      <c r="G852" s="680"/>
      <c r="H852" s="682"/>
      <c r="I852" s="891"/>
      <c r="J852" s="892"/>
      <c r="K852" s="745"/>
      <c r="L852" s="893"/>
      <c r="M852" s="894"/>
      <c r="N852" s="895"/>
      <c r="O852" s="896"/>
      <c r="P852" s="137"/>
      <c r="Q852" s="897"/>
      <c r="R852" s="751"/>
      <c r="S852" s="898"/>
      <c r="T852" s="753"/>
      <c r="U852" s="899"/>
      <c r="V852" s="900"/>
      <c r="W852" s="756"/>
      <c r="X852" s="764"/>
      <c r="AB852" s="65"/>
      <c r="AC852" s="985">
        <f t="shared" si="135"/>
        <v>0</v>
      </c>
      <c r="BL852" s="964" t="s">
        <v>2127</v>
      </c>
      <c r="BM852" s="964" t="s">
        <v>1965</v>
      </c>
      <c r="CM852" s="49">
        <v>1</v>
      </c>
    </row>
    <row r="853" spans="4:91" ht="30" customHeight="1">
      <c r="D853" s="674"/>
      <c r="E853" s="680"/>
      <c r="F853" s="681"/>
      <c r="G853" s="680"/>
      <c r="H853" s="682"/>
      <c r="I853" s="891"/>
      <c r="J853" s="892"/>
      <c r="K853" s="745"/>
      <c r="L853" s="893"/>
      <c r="M853" s="894"/>
      <c r="N853" s="895"/>
      <c r="O853" s="896"/>
      <c r="P853" s="137"/>
      <c r="Q853" s="897"/>
      <c r="R853" s="751"/>
      <c r="S853" s="898"/>
      <c r="T853" s="753"/>
      <c r="U853" s="899"/>
      <c r="V853" s="900"/>
      <c r="W853" s="756"/>
      <c r="X853" s="764"/>
      <c r="AB853" s="65"/>
      <c r="AC853" s="985">
        <f t="shared" si="135"/>
        <v>0</v>
      </c>
      <c r="BL853" s="968" t="s">
        <v>2467</v>
      </c>
      <c r="BM853" s="968" t="s">
        <v>1965</v>
      </c>
      <c r="CM853" s="49">
        <v>1</v>
      </c>
    </row>
    <row r="854" spans="4:91" ht="30" customHeight="1">
      <c r="D854" s="674"/>
      <c r="E854" s="680"/>
      <c r="F854" s="681"/>
      <c r="G854" s="680"/>
      <c r="H854" s="682"/>
      <c r="I854" s="891"/>
      <c r="J854" s="892"/>
      <c r="K854" s="745"/>
      <c r="L854" s="893"/>
      <c r="M854" s="894"/>
      <c r="N854" s="895"/>
      <c r="O854" s="896"/>
      <c r="P854" s="137"/>
      <c r="Q854" s="897"/>
      <c r="R854" s="751"/>
      <c r="S854" s="898"/>
      <c r="T854" s="753"/>
      <c r="U854" s="899"/>
      <c r="V854" s="900"/>
      <c r="W854" s="756"/>
      <c r="X854" s="764"/>
      <c r="AB854" s="65"/>
      <c r="AC854" s="985">
        <f t="shared" si="135"/>
        <v>0</v>
      </c>
      <c r="BL854" s="964" t="s">
        <v>2587</v>
      </c>
      <c r="BM854" s="964" t="s">
        <v>1965</v>
      </c>
      <c r="CM854" s="49">
        <v>1</v>
      </c>
    </row>
    <row r="855" spans="4:91" ht="30" customHeight="1">
      <c r="D855" s="674"/>
      <c r="E855" s="680"/>
      <c r="F855" s="681"/>
      <c r="G855" s="680"/>
      <c r="H855" s="682"/>
      <c r="I855" s="891"/>
      <c r="J855" s="892"/>
      <c r="K855" s="745"/>
      <c r="L855" s="893"/>
      <c r="M855" s="894"/>
      <c r="N855" s="895"/>
      <c r="O855" s="896"/>
      <c r="P855" s="137"/>
      <c r="Q855" s="897"/>
      <c r="R855" s="751"/>
      <c r="S855" s="898"/>
      <c r="T855" s="753"/>
      <c r="U855" s="899"/>
      <c r="V855" s="900"/>
      <c r="W855" s="756"/>
      <c r="X855" s="764"/>
      <c r="AB855" s="65"/>
      <c r="AC855" s="985">
        <f t="shared" si="135"/>
        <v>0</v>
      </c>
      <c r="BL855" s="968" t="s">
        <v>2588</v>
      </c>
      <c r="BM855" s="968" t="s">
        <v>1965</v>
      </c>
      <c r="CM855" s="49">
        <v>1</v>
      </c>
    </row>
    <row r="856" spans="4:91" ht="30" customHeight="1">
      <c r="D856" s="674"/>
      <c r="E856" s="680"/>
      <c r="F856" s="681"/>
      <c r="G856" s="680"/>
      <c r="H856" s="682"/>
      <c r="I856" s="891"/>
      <c r="J856" s="892"/>
      <c r="K856" s="745"/>
      <c r="L856" s="893"/>
      <c r="M856" s="894"/>
      <c r="N856" s="895"/>
      <c r="O856" s="896"/>
      <c r="P856" s="137"/>
      <c r="Q856" s="897"/>
      <c r="R856" s="751"/>
      <c r="S856" s="898"/>
      <c r="T856" s="753"/>
      <c r="U856" s="899"/>
      <c r="V856" s="900"/>
      <c r="W856" s="756"/>
      <c r="X856" s="764"/>
      <c r="AB856" s="65"/>
      <c r="AC856" s="985">
        <f t="shared" si="135"/>
        <v>0</v>
      </c>
      <c r="BL856" s="964" t="s">
        <v>2589</v>
      </c>
      <c r="BM856" s="964" t="s">
        <v>1965</v>
      </c>
      <c r="CM856" s="49">
        <v>1</v>
      </c>
    </row>
    <row r="857" spans="4:91" ht="30" customHeight="1">
      <c r="D857" s="674"/>
      <c r="E857" s="680"/>
      <c r="F857" s="681"/>
      <c r="G857" s="680"/>
      <c r="H857" s="682"/>
      <c r="I857" s="891"/>
      <c r="J857" s="892"/>
      <c r="K857" s="745"/>
      <c r="L857" s="893"/>
      <c r="M857" s="894"/>
      <c r="N857" s="895"/>
      <c r="O857" s="896"/>
      <c r="P857" s="137"/>
      <c r="Q857" s="897"/>
      <c r="R857" s="751"/>
      <c r="S857" s="898"/>
      <c r="T857" s="753"/>
      <c r="U857" s="899"/>
      <c r="V857" s="900"/>
      <c r="W857" s="756"/>
      <c r="X857" s="764"/>
      <c r="AB857" s="65"/>
      <c r="AC857" s="985">
        <f t="shared" si="135"/>
        <v>0</v>
      </c>
      <c r="BL857" s="968" t="s">
        <v>2590</v>
      </c>
      <c r="BM857" s="968" t="s">
        <v>1965</v>
      </c>
      <c r="CM857" s="49">
        <v>1</v>
      </c>
    </row>
    <row r="858" spans="4:91" ht="30" customHeight="1">
      <c r="D858" s="674"/>
      <c r="E858" s="680"/>
      <c r="F858" s="681"/>
      <c r="G858" s="680"/>
      <c r="H858" s="682"/>
      <c r="I858" s="891"/>
      <c r="J858" s="892"/>
      <c r="K858" s="745"/>
      <c r="L858" s="893"/>
      <c r="M858" s="894"/>
      <c r="N858" s="895"/>
      <c r="O858" s="896"/>
      <c r="P858" s="137"/>
      <c r="Q858" s="897"/>
      <c r="R858" s="751"/>
      <c r="S858" s="898"/>
      <c r="T858" s="753"/>
      <c r="U858" s="899"/>
      <c r="V858" s="900"/>
      <c r="W858" s="756"/>
      <c r="X858" s="764"/>
      <c r="AB858" s="65"/>
      <c r="AC858" s="985">
        <f t="shared" ref="AC858:AC921" si="136">AT858</f>
        <v>0</v>
      </c>
      <c r="BL858" s="964" t="s">
        <v>617</v>
      </c>
      <c r="BM858" s="964" t="s">
        <v>1965</v>
      </c>
      <c r="CM858" s="49">
        <v>1</v>
      </c>
    </row>
    <row r="859" spans="4:91" ht="30" customHeight="1">
      <c r="D859" s="674"/>
      <c r="E859" s="680"/>
      <c r="F859" s="681"/>
      <c r="G859" s="680"/>
      <c r="H859" s="682"/>
      <c r="I859" s="891"/>
      <c r="J859" s="892"/>
      <c r="K859" s="745"/>
      <c r="L859" s="893"/>
      <c r="M859" s="894"/>
      <c r="N859" s="895"/>
      <c r="O859" s="896"/>
      <c r="P859" s="137"/>
      <c r="Q859" s="897"/>
      <c r="R859" s="751"/>
      <c r="S859" s="898"/>
      <c r="T859" s="753"/>
      <c r="U859" s="899"/>
      <c r="V859" s="900"/>
      <c r="W859" s="756"/>
      <c r="X859" s="764"/>
      <c r="AB859" s="65"/>
      <c r="AC859" s="985">
        <f t="shared" si="136"/>
        <v>0</v>
      </c>
      <c r="BL859" s="968" t="s">
        <v>26</v>
      </c>
      <c r="BM859" s="968" t="s">
        <v>1965</v>
      </c>
      <c r="CM859" s="49">
        <v>1</v>
      </c>
    </row>
    <row r="860" spans="4:91" ht="30" customHeight="1">
      <c r="D860" s="674"/>
      <c r="E860" s="680"/>
      <c r="F860" s="681"/>
      <c r="G860" s="680"/>
      <c r="H860" s="682"/>
      <c r="I860" s="891"/>
      <c r="J860" s="892"/>
      <c r="K860" s="745"/>
      <c r="L860" s="893"/>
      <c r="M860" s="894"/>
      <c r="N860" s="895"/>
      <c r="O860" s="896"/>
      <c r="P860" s="137"/>
      <c r="Q860" s="897"/>
      <c r="R860" s="751"/>
      <c r="S860" s="898"/>
      <c r="T860" s="753"/>
      <c r="U860" s="899"/>
      <c r="V860" s="900"/>
      <c r="W860" s="756"/>
      <c r="X860" s="764"/>
      <c r="AB860" s="65"/>
      <c r="AC860" s="985">
        <f t="shared" si="136"/>
        <v>0</v>
      </c>
      <c r="BL860" s="964" t="s">
        <v>2315</v>
      </c>
      <c r="BM860" s="964" t="s">
        <v>1965</v>
      </c>
      <c r="CM860" s="49">
        <v>1</v>
      </c>
    </row>
    <row r="861" spans="4:91" ht="30" customHeight="1">
      <c r="D861" s="674"/>
      <c r="E861" s="680"/>
      <c r="F861" s="681"/>
      <c r="G861" s="680"/>
      <c r="H861" s="682"/>
      <c r="I861" s="891"/>
      <c r="J861" s="892"/>
      <c r="K861" s="745"/>
      <c r="L861" s="893"/>
      <c r="M861" s="894"/>
      <c r="N861" s="895"/>
      <c r="O861" s="896"/>
      <c r="P861" s="137"/>
      <c r="Q861" s="897"/>
      <c r="R861" s="751"/>
      <c r="S861" s="898"/>
      <c r="T861" s="753"/>
      <c r="U861" s="899"/>
      <c r="V861" s="900"/>
      <c r="W861" s="756"/>
      <c r="X861" s="764"/>
      <c r="AB861" s="65"/>
      <c r="AC861" s="985">
        <f t="shared" si="136"/>
        <v>0</v>
      </c>
      <c r="BL861" s="968" t="s">
        <v>44</v>
      </c>
      <c r="BM861" s="968" t="s">
        <v>1965</v>
      </c>
      <c r="CM861" s="49">
        <v>1</v>
      </c>
    </row>
    <row r="862" spans="4:91" ht="30" customHeight="1">
      <c r="D862" s="674"/>
      <c r="E862" s="680"/>
      <c r="F862" s="681"/>
      <c r="G862" s="680"/>
      <c r="H862" s="682"/>
      <c r="I862" s="891"/>
      <c r="J862" s="892"/>
      <c r="K862" s="745"/>
      <c r="L862" s="893"/>
      <c r="M862" s="894"/>
      <c r="N862" s="895"/>
      <c r="O862" s="896"/>
      <c r="P862" s="137"/>
      <c r="Q862" s="897"/>
      <c r="R862" s="751"/>
      <c r="S862" s="898"/>
      <c r="T862" s="753"/>
      <c r="U862" s="899"/>
      <c r="V862" s="900"/>
      <c r="W862" s="756"/>
      <c r="X862" s="764"/>
      <c r="AB862" s="65"/>
      <c r="AC862" s="985">
        <f t="shared" si="136"/>
        <v>0</v>
      </c>
      <c r="BL862" s="964" t="s">
        <v>2316</v>
      </c>
      <c r="BM862" s="964" t="s">
        <v>1965</v>
      </c>
      <c r="CM862" s="49">
        <v>1</v>
      </c>
    </row>
    <row r="863" spans="4:91" ht="30" customHeight="1">
      <c r="D863" s="674"/>
      <c r="E863" s="680"/>
      <c r="F863" s="681"/>
      <c r="G863" s="680"/>
      <c r="H863" s="682"/>
      <c r="I863" s="891"/>
      <c r="J863" s="892"/>
      <c r="K863" s="745"/>
      <c r="L863" s="893"/>
      <c r="M863" s="894"/>
      <c r="N863" s="895"/>
      <c r="O863" s="896"/>
      <c r="P863" s="137"/>
      <c r="Q863" s="897"/>
      <c r="R863" s="751"/>
      <c r="S863" s="898"/>
      <c r="T863" s="753"/>
      <c r="U863" s="899"/>
      <c r="V863" s="900"/>
      <c r="W863" s="756"/>
      <c r="X863" s="764"/>
      <c r="AB863" s="65"/>
      <c r="AC863" s="985">
        <f t="shared" si="136"/>
        <v>0</v>
      </c>
      <c r="BL863" s="968" t="s">
        <v>2591</v>
      </c>
      <c r="BM863" s="968" t="s">
        <v>1965</v>
      </c>
      <c r="CM863" s="49">
        <v>1</v>
      </c>
    </row>
    <row r="864" spans="4:91" ht="30" customHeight="1">
      <c r="D864" s="674"/>
      <c r="E864" s="680"/>
      <c r="F864" s="681"/>
      <c r="G864" s="680"/>
      <c r="H864" s="682"/>
      <c r="I864" s="891"/>
      <c r="J864" s="892"/>
      <c r="K864" s="745"/>
      <c r="L864" s="893"/>
      <c r="M864" s="894"/>
      <c r="N864" s="895"/>
      <c r="O864" s="896"/>
      <c r="P864" s="137"/>
      <c r="Q864" s="897"/>
      <c r="R864" s="751"/>
      <c r="S864" s="898"/>
      <c r="T864" s="753"/>
      <c r="U864" s="899"/>
      <c r="V864" s="900"/>
      <c r="W864" s="756"/>
      <c r="X864" s="764"/>
      <c r="AB864" s="65"/>
      <c r="AC864" s="985">
        <f t="shared" si="136"/>
        <v>0</v>
      </c>
      <c r="BL864" s="964" t="s">
        <v>2592</v>
      </c>
      <c r="BM864" s="964" t="s">
        <v>1965</v>
      </c>
      <c r="CM864" s="49">
        <v>1</v>
      </c>
    </row>
    <row r="865" spans="4:91" ht="30" customHeight="1">
      <c r="D865" s="674"/>
      <c r="E865" s="680"/>
      <c r="F865" s="681"/>
      <c r="G865" s="680"/>
      <c r="H865" s="682"/>
      <c r="I865" s="891"/>
      <c r="J865" s="892"/>
      <c r="K865" s="745"/>
      <c r="L865" s="893"/>
      <c r="M865" s="894"/>
      <c r="N865" s="895"/>
      <c r="O865" s="896"/>
      <c r="P865" s="137"/>
      <c r="Q865" s="897"/>
      <c r="R865" s="751"/>
      <c r="S865" s="898"/>
      <c r="T865" s="753"/>
      <c r="U865" s="899"/>
      <c r="V865" s="900"/>
      <c r="W865" s="756"/>
      <c r="X865" s="764"/>
      <c r="AB865" s="65"/>
      <c r="AC865" s="985">
        <f t="shared" si="136"/>
        <v>0</v>
      </c>
      <c r="BL865" s="968" t="s">
        <v>2593</v>
      </c>
      <c r="BM865" s="968" t="s">
        <v>1965</v>
      </c>
      <c r="CM865" s="49">
        <v>1</v>
      </c>
    </row>
    <row r="866" spans="4:91" ht="30" customHeight="1">
      <c r="D866" s="674"/>
      <c r="E866" s="680"/>
      <c r="F866" s="681"/>
      <c r="G866" s="680"/>
      <c r="H866" s="682"/>
      <c r="I866" s="891"/>
      <c r="J866" s="892"/>
      <c r="K866" s="745"/>
      <c r="L866" s="893"/>
      <c r="M866" s="894"/>
      <c r="N866" s="895"/>
      <c r="O866" s="896"/>
      <c r="P866" s="137"/>
      <c r="Q866" s="897"/>
      <c r="R866" s="751"/>
      <c r="S866" s="898"/>
      <c r="T866" s="753"/>
      <c r="U866" s="899"/>
      <c r="V866" s="900"/>
      <c r="W866" s="756"/>
      <c r="X866" s="764"/>
      <c r="AB866" s="65"/>
      <c r="AC866" s="985">
        <f t="shared" si="136"/>
        <v>0</v>
      </c>
      <c r="BL866" s="964" t="s">
        <v>2594</v>
      </c>
      <c r="BM866" s="964" t="s">
        <v>1965</v>
      </c>
      <c r="CM866" s="49">
        <v>1</v>
      </c>
    </row>
    <row r="867" spans="4:91" ht="30" customHeight="1">
      <c r="D867" s="674"/>
      <c r="E867" s="680"/>
      <c r="F867" s="681"/>
      <c r="G867" s="680"/>
      <c r="H867" s="682"/>
      <c r="I867" s="891"/>
      <c r="J867" s="892"/>
      <c r="K867" s="745"/>
      <c r="L867" s="893"/>
      <c r="M867" s="894"/>
      <c r="N867" s="895"/>
      <c r="O867" s="896"/>
      <c r="P867" s="137"/>
      <c r="Q867" s="897"/>
      <c r="R867" s="751"/>
      <c r="S867" s="898"/>
      <c r="T867" s="753"/>
      <c r="U867" s="899"/>
      <c r="V867" s="900"/>
      <c r="W867" s="756"/>
      <c r="X867" s="764"/>
      <c r="AB867" s="65"/>
      <c r="AC867" s="985">
        <f t="shared" si="136"/>
        <v>0</v>
      </c>
      <c r="BL867" s="968" t="s">
        <v>2595</v>
      </c>
      <c r="BM867" s="968" t="s">
        <v>1965</v>
      </c>
      <c r="CM867" s="49">
        <v>1</v>
      </c>
    </row>
    <row r="868" spans="4:91" ht="30" customHeight="1">
      <c r="D868" s="674"/>
      <c r="E868" s="680"/>
      <c r="F868" s="681"/>
      <c r="G868" s="680"/>
      <c r="H868" s="682"/>
      <c r="I868" s="891"/>
      <c r="J868" s="892"/>
      <c r="K868" s="745"/>
      <c r="L868" s="893"/>
      <c r="M868" s="894"/>
      <c r="N868" s="895"/>
      <c r="O868" s="896"/>
      <c r="P868" s="137"/>
      <c r="Q868" s="897"/>
      <c r="R868" s="751"/>
      <c r="S868" s="898"/>
      <c r="T868" s="753"/>
      <c r="U868" s="899"/>
      <c r="V868" s="900"/>
      <c r="W868" s="756"/>
      <c r="X868" s="764"/>
      <c r="AB868" s="65"/>
      <c r="AC868" s="985">
        <f t="shared" si="136"/>
        <v>0</v>
      </c>
      <c r="BL868" s="964" t="s">
        <v>2596</v>
      </c>
      <c r="BM868" s="964" t="s">
        <v>1965</v>
      </c>
      <c r="CM868" s="49">
        <v>1</v>
      </c>
    </row>
    <row r="869" spans="4:91" ht="30" customHeight="1">
      <c r="D869" s="674"/>
      <c r="E869" s="680"/>
      <c r="F869" s="681"/>
      <c r="G869" s="680"/>
      <c r="H869" s="682"/>
      <c r="I869" s="891"/>
      <c r="J869" s="892"/>
      <c r="K869" s="745"/>
      <c r="L869" s="893"/>
      <c r="M869" s="894"/>
      <c r="N869" s="895"/>
      <c r="O869" s="896"/>
      <c r="P869" s="137"/>
      <c r="Q869" s="897"/>
      <c r="R869" s="751"/>
      <c r="S869" s="898"/>
      <c r="T869" s="753"/>
      <c r="U869" s="899"/>
      <c r="V869" s="900"/>
      <c r="W869" s="756"/>
      <c r="X869" s="764"/>
      <c r="AB869" s="65"/>
      <c r="AC869" s="985">
        <f t="shared" si="136"/>
        <v>0</v>
      </c>
      <c r="BL869" s="968" t="s">
        <v>2597</v>
      </c>
      <c r="BM869" s="968" t="s">
        <v>1965</v>
      </c>
      <c r="CM869" s="49">
        <v>1</v>
      </c>
    </row>
    <row r="870" spans="4:91" ht="30" customHeight="1">
      <c r="D870" s="674"/>
      <c r="E870" s="680"/>
      <c r="F870" s="681"/>
      <c r="G870" s="680"/>
      <c r="H870" s="682"/>
      <c r="I870" s="891"/>
      <c r="J870" s="892"/>
      <c r="K870" s="745"/>
      <c r="L870" s="893"/>
      <c r="M870" s="894"/>
      <c r="N870" s="895"/>
      <c r="O870" s="896"/>
      <c r="P870" s="137"/>
      <c r="Q870" s="897"/>
      <c r="R870" s="751"/>
      <c r="S870" s="898"/>
      <c r="T870" s="753"/>
      <c r="U870" s="899"/>
      <c r="V870" s="900"/>
      <c r="W870" s="756"/>
      <c r="X870" s="764"/>
      <c r="AB870" s="65"/>
      <c r="AC870" s="985">
        <f t="shared" si="136"/>
        <v>0</v>
      </c>
      <c r="BL870" s="964" t="s">
        <v>2598</v>
      </c>
      <c r="BM870" s="964" t="s">
        <v>1965</v>
      </c>
      <c r="CM870" s="49">
        <v>1</v>
      </c>
    </row>
    <row r="871" spans="4:91" ht="30" customHeight="1">
      <c r="D871" s="674"/>
      <c r="E871" s="680"/>
      <c r="F871" s="681"/>
      <c r="G871" s="680"/>
      <c r="H871" s="682"/>
      <c r="I871" s="891"/>
      <c r="J871" s="892"/>
      <c r="K871" s="745"/>
      <c r="L871" s="893"/>
      <c r="M871" s="894"/>
      <c r="N871" s="895"/>
      <c r="O871" s="896"/>
      <c r="P871" s="137"/>
      <c r="Q871" s="897"/>
      <c r="R871" s="751"/>
      <c r="S871" s="898"/>
      <c r="T871" s="753"/>
      <c r="U871" s="899"/>
      <c r="V871" s="900"/>
      <c r="W871" s="756"/>
      <c r="X871" s="764"/>
      <c r="AB871" s="65"/>
      <c r="AC871" s="985">
        <f t="shared" si="136"/>
        <v>0</v>
      </c>
      <c r="BL871" s="968" t="s">
        <v>2599</v>
      </c>
      <c r="BM871" s="968" t="s">
        <v>1965</v>
      </c>
      <c r="CM871" s="49">
        <v>1</v>
      </c>
    </row>
    <row r="872" spans="4:91" ht="30" customHeight="1">
      <c r="D872" s="674"/>
      <c r="E872" s="680"/>
      <c r="F872" s="681"/>
      <c r="G872" s="680"/>
      <c r="H872" s="682"/>
      <c r="I872" s="891"/>
      <c r="J872" s="892"/>
      <c r="K872" s="745"/>
      <c r="L872" s="893"/>
      <c r="M872" s="894"/>
      <c r="N872" s="895"/>
      <c r="O872" s="896"/>
      <c r="P872" s="137"/>
      <c r="Q872" s="897"/>
      <c r="R872" s="751"/>
      <c r="S872" s="898"/>
      <c r="T872" s="753"/>
      <c r="U872" s="899"/>
      <c r="V872" s="900"/>
      <c r="W872" s="756"/>
      <c r="X872" s="764"/>
      <c r="AB872" s="65"/>
      <c r="AC872" s="985">
        <f t="shared" si="136"/>
        <v>0</v>
      </c>
      <c r="BL872" s="964" t="s">
        <v>618</v>
      </c>
      <c r="BM872" s="964" t="s">
        <v>1965</v>
      </c>
      <c r="CM872" s="49">
        <v>1</v>
      </c>
    </row>
    <row r="873" spans="4:91" ht="30" customHeight="1">
      <c r="D873" s="674"/>
      <c r="E873" s="680"/>
      <c r="F873" s="681"/>
      <c r="G873" s="680"/>
      <c r="H873" s="682"/>
      <c r="I873" s="891"/>
      <c r="J873" s="892"/>
      <c r="K873" s="745"/>
      <c r="L873" s="893"/>
      <c r="M873" s="894"/>
      <c r="N873" s="895"/>
      <c r="O873" s="896"/>
      <c r="P873" s="137"/>
      <c r="Q873" s="897"/>
      <c r="R873" s="751"/>
      <c r="S873" s="898"/>
      <c r="T873" s="753"/>
      <c r="U873" s="899"/>
      <c r="V873" s="900"/>
      <c r="W873" s="756"/>
      <c r="X873" s="764"/>
      <c r="AB873" s="65"/>
      <c r="AC873" s="985">
        <f t="shared" si="136"/>
        <v>0</v>
      </c>
      <c r="BL873" s="968" t="s">
        <v>2600</v>
      </c>
      <c r="BM873" s="968" t="s">
        <v>1965</v>
      </c>
      <c r="CM873" s="49">
        <v>1</v>
      </c>
    </row>
    <row r="874" spans="4:91" ht="30" customHeight="1">
      <c r="D874" s="674"/>
      <c r="E874" s="680"/>
      <c r="F874" s="681"/>
      <c r="G874" s="680"/>
      <c r="H874" s="682"/>
      <c r="I874" s="891"/>
      <c r="J874" s="892"/>
      <c r="K874" s="745"/>
      <c r="L874" s="893"/>
      <c r="M874" s="894"/>
      <c r="N874" s="895"/>
      <c r="O874" s="896"/>
      <c r="P874" s="137"/>
      <c r="Q874" s="897"/>
      <c r="R874" s="751"/>
      <c r="S874" s="898"/>
      <c r="T874" s="753"/>
      <c r="U874" s="899"/>
      <c r="V874" s="900"/>
      <c r="W874" s="756"/>
      <c r="X874" s="764"/>
      <c r="AB874" s="65"/>
      <c r="AC874" s="985">
        <f t="shared" si="136"/>
        <v>0</v>
      </c>
      <c r="BL874" s="964" t="s">
        <v>155</v>
      </c>
      <c r="BM874" s="964" t="s">
        <v>1965</v>
      </c>
      <c r="CM874" s="49">
        <v>1</v>
      </c>
    </row>
    <row r="875" spans="4:91" ht="30" customHeight="1">
      <c r="D875" s="674"/>
      <c r="E875" s="680"/>
      <c r="F875" s="681"/>
      <c r="G875" s="680"/>
      <c r="H875" s="682"/>
      <c r="I875" s="891"/>
      <c r="J875" s="892"/>
      <c r="K875" s="745"/>
      <c r="L875" s="893"/>
      <c r="M875" s="894"/>
      <c r="N875" s="895"/>
      <c r="O875" s="896"/>
      <c r="P875" s="137"/>
      <c r="Q875" s="897"/>
      <c r="R875" s="751"/>
      <c r="S875" s="898"/>
      <c r="T875" s="753"/>
      <c r="U875" s="899"/>
      <c r="V875" s="900"/>
      <c r="W875" s="756"/>
      <c r="X875" s="764"/>
      <c r="AB875" s="65"/>
      <c r="AC875" s="985">
        <f t="shared" si="136"/>
        <v>0</v>
      </c>
      <c r="BL875" s="968" t="s">
        <v>2601</v>
      </c>
      <c r="BM875" s="968" t="s">
        <v>1965</v>
      </c>
      <c r="CM875" s="49">
        <v>1</v>
      </c>
    </row>
    <row r="876" spans="4:91" ht="30" customHeight="1">
      <c r="D876" s="674"/>
      <c r="E876" s="680"/>
      <c r="F876" s="681"/>
      <c r="G876" s="680"/>
      <c r="H876" s="682"/>
      <c r="I876" s="891"/>
      <c r="J876" s="892"/>
      <c r="K876" s="745"/>
      <c r="L876" s="893"/>
      <c r="M876" s="894"/>
      <c r="N876" s="895"/>
      <c r="O876" s="896"/>
      <c r="P876" s="137"/>
      <c r="Q876" s="897"/>
      <c r="R876" s="751"/>
      <c r="S876" s="898"/>
      <c r="T876" s="753"/>
      <c r="U876" s="899"/>
      <c r="V876" s="900"/>
      <c r="W876" s="756"/>
      <c r="X876" s="764"/>
      <c r="AB876" s="65"/>
      <c r="AC876" s="985">
        <f t="shared" si="136"/>
        <v>0</v>
      </c>
      <c r="BL876" s="964" t="s">
        <v>170</v>
      </c>
      <c r="BM876" s="964" t="s">
        <v>1965</v>
      </c>
      <c r="CM876" s="49">
        <v>1</v>
      </c>
    </row>
    <row r="877" spans="4:91" ht="30" customHeight="1">
      <c r="D877" s="674"/>
      <c r="E877" s="680"/>
      <c r="F877" s="681"/>
      <c r="G877" s="680"/>
      <c r="H877" s="682"/>
      <c r="I877" s="891"/>
      <c r="J877" s="892"/>
      <c r="K877" s="745"/>
      <c r="L877" s="893"/>
      <c r="M877" s="894"/>
      <c r="N877" s="895"/>
      <c r="O877" s="896"/>
      <c r="P877" s="137"/>
      <c r="Q877" s="897"/>
      <c r="R877" s="751"/>
      <c r="S877" s="898"/>
      <c r="T877" s="753"/>
      <c r="U877" s="899"/>
      <c r="V877" s="900"/>
      <c r="W877" s="756"/>
      <c r="X877" s="764"/>
      <c r="AB877" s="65"/>
      <c r="AC877" s="985">
        <f t="shared" si="136"/>
        <v>0</v>
      </c>
      <c r="BL877" s="968" t="s">
        <v>2602</v>
      </c>
      <c r="BM877" s="968" t="s">
        <v>1965</v>
      </c>
      <c r="CM877" s="49">
        <v>1</v>
      </c>
    </row>
    <row r="878" spans="4:91" ht="30" customHeight="1">
      <c r="D878" s="674"/>
      <c r="E878" s="680"/>
      <c r="F878" s="681"/>
      <c r="G878" s="680"/>
      <c r="H878" s="682"/>
      <c r="I878" s="891"/>
      <c r="J878" s="892"/>
      <c r="K878" s="745"/>
      <c r="L878" s="893"/>
      <c r="M878" s="894"/>
      <c r="N878" s="895"/>
      <c r="O878" s="896"/>
      <c r="P878" s="137"/>
      <c r="Q878" s="897"/>
      <c r="R878" s="751"/>
      <c r="S878" s="898"/>
      <c r="T878" s="753"/>
      <c r="U878" s="899"/>
      <c r="V878" s="900"/>
      <c r="W878" s="756"/>
      <c r="X878" s="764"/>
      <c r="AB878" s="65"/>
      <c r="AC878" s="985">
        <f t="shared" si="136"/>
        <v>0</v>
      </c>
      <c r="BL878" s="964" t="s">
        <v>2603</v>
      </c>
      <c r="BM878" s="964" t="s">
        <v>1965</v>
      </c>
      <c r="CM878" s="49">
        <v>1</v>
      </c>
    </row>
    <row r="879" spans="4:91" ht="30" customHeight="1">
      <c r="D879" s="674"/>
      <c r="E879" s="680"/>
      <c r="F879" s="681"/>
      <c r="G879" s="680"/>
      <c r="H879" s="682"/>
      <c r="I879" s="891"/>
      <c r="J879" s="892"/>
      <c r="K879" s="745"/>
      <c r="L879" s="893"/>
      <c r="M879" s="894"/>
      <c r="N879" s="895"/>
      <c r="O879" s="896"/>
      <c r="P879" s="137"/>
      <c r="Q879" s="897"/>
      <c r="R879" s="751"/>
      <c r="S879" s="898"/>
      <c r="T879" s="753"/>
      <c r="U879" s="899"/>
      <c r="V879" s="900"/>
      <c r="W879" s="756"/>
      <c r="X879" s="764"/>
      <c r="AB879" s="65"/>
      <c r="AC879" s="985">
        <f t="shared" si="136"/>
        <v>0</v>
      </c>
      <c r="BL879" s="968" t="s">
        <v>85</v>
      </c>
      <c r="BM879" s="968" t="s">
        <v>1965</v>
      </c>
      <c r="CM879" s="49">
        <v>1</v>
      </c>
    </row>
    <row r="880" spans="4:91" ht="30" customHeight="1">
      <c r="D880" s="674"/>
      <c r="E880" s="680"/>
      <c r="F880" s="681"/>
      <c r="G880" s="680"/>
      <c r="H880" s="682"/>
      <c r="I880" s="891"/>
      <c r="J880" s="892"/>
      <c r="K880" s="745"/>
      <c r="L880" s="893"/>
      <c r="M880" s="894"/>
      <c r="N880" s="895"/>
      <c r="O880" s="896"/>
      <c r="P880" s="137"/>
      <c r="Q880" s="897"/>
      <c r="R880" s="751"/>
      <c r="S880" s="898"/>
      <c r="T880" s="753"/>
      <c r="U880" s="899"/>
      <c r="V880" s="900"/>
      <c r="W880" s="756"/>
      <c r="X880" s="764"/>
      <c r="AB880" s="65"/>
      <c r="AC880" s="985">
        <f t="shared" si="136"/>
        <v>0</v>
      </c>
      <c r="BL880" s="964" t="s">
        <v>2604</v>
      </c>
      <c r="BM880" s="964" t="s">
        <v>1965</v>
      </c>
      <c r="CM880" s="49">
        <v>1</v>
      </c>
    </row>
    <row r="881" spans="4:91" ht="30" customHeight="1">
      <c r="D881" s="674"/>
      <c r="E881" s="680"/>
      <c r="F881" s="681"/>
      <c r="G881" s="680"/>
      <c r="H881" s="682"/>
      <c r="I881" s="891"/>
      <c r="J881" s="892"/>
      <c r="K881" s="745"/>
      <c r="L881" s="893"/>
      <c r="M881" s="894"/>
      <c r="N881" s="895"/>
      <c r="O881" s="896"/>
      <c r="P881" s="137"/>
      <c r="Q881" s="897"/>
      <c r="R881" s="751"/>
      <c r="S881" s="898"/>
      <c r="T881" s="753"/>
      <c r="U881" s="899"/>
      <c r="V881" s="900"/>
      <c r="W881" s="756"/>
      <c r="X881" s="764"/>
      <c r="AB881" s="65"/>
      <c r="AC881" s="985">
        <f t="shared" si="136"/>
        <v>0</v>
      </c>
      <c r="BL881" s="968" t="s">
        <v>219</v>
      </c>
      <c r="BM881" s="968" t="s">
        <v>1965</v>
      </c>
      <c r="CM881" s="49">
        <v>1</v>
      </c>
    </row>
    <row r="882" spans="4:91" ht="30" customHeight="1">
      <c r="D882" s="674"/>
      <c r="E882" s="680"/>
      <c r="F882" s="681"/>
      <c r="G882" s="680"/>
      <c r="H882" s="682"/>
      <c r="I882" s="891"/>
      <c r="J882" s="892"/>
      <c r="K882" s="745"/>
      <c r="L882" s="893"/>
      <c r="M882" s="894"/>
      <c r="N882" s="895"/>
      <c r="O882" s="896"/>
      <c r="P882" s="137"/>
      <c r="Q882" s="897"/>
      <c r="R882" s="751"/>
      <c r="S882" s="898"/>
      <c r="T882" s="753"/>
      <c r="U882" s="899"/>
      <c r="V882" s="900"/>
      <c r="W882" s="756"/>
      <c r="X882" s="764"/>
      <c r="AB882" s="65"/>
      <c r="AC882" s="985">
        <f t="shared" si="136"/>
        <v>0</v>
      </c>
      <c r="BL882" s="964" t="s">
        <v>2605</v>
      </c>
      <c r="BM882" s="964" t="s">
        <v>1965</v>
      </c>
      <c r="CM882" s="49">
        <v>1</v>
      </c>
    </row>
    <row r="883" spans="4:91" ht="30" customHeight="1">
      <c r="D883" s="674"/>
      <c r="E883" s="680"/>
      <c r="F883" s="681"/>
      <c r="G883" s="680"/>
      <c r="H883" s="682"/>
      <c r="I883" s="891"/>
      <c r="J883" s="892"/>
      <c r="K883" s="745"/>
      <c r="L883" s="893"/>
      <c r="M883" s="894"/>
      <c r="N883" s="895"/>
      <c r="O883" s="896"/>
      <c r="P883" s="137"/>
      <c r="Q883" s="897"/>
      <c r="R883" s="751"/>
      <c r="S883" s="898"/>
      <c r="T883" s="753"/>
      <c r="U883" s="899"/>
      <c r="V883" s="900"/>
      <c r="W883" s="756"/>
      <c r="X883" s="764"/>
      <c r="AB883" s="65"/>
      <c r="AC883" s="985">
        <f t="shared" si="136"/>
        <v>0</v>
      </c>
      <c r="BL883" s="968" t="s">
        <v>2606</v>
      </c>
      <c r="BM883" s="968" t="s">
        <v>1965</v>
      </c>
      <c r="CM883" s="49">
        <v>1</v>
      </c>
    </row>
    <row r="884" spans="4:91" ht="30" customHeight="1">
      <c r="D884" s="674"/>
      <c r="E884" s="680"/>
      <c r="F884" s="681"/>
      <c r="G884" s="680"/>
      <c r="H884" s="682"/>
      <c r="I884" s="891"/>
      <c r="J884" s="892"/>
      <c r="K884" s="745"/>
      <c r="L884" s="893"/>
      <c r="M884" s="894"/>
      <c r="N884" s="895"/>
      <c r="O884" s="896"/>
      <c r="P884" s="137"/>
      <c r="Q884" s="897"/>
      <c r="R884" s="751"/>
      <c r="S884" s="898"/>
      <c r="T884" s="753"/>
      <c r="U884" s="899"/>
      <c r="V884" s="900"/>
      <c r="W884" s="756"/>
      <c r="X884" s="764"/>
      <c r="AB884" s="65"/>
      <c r="AC884" s="985">
        <f t="shared" si="136"/>
        <v>0</v>
      </c>
      <c r="BL884" s="964" t="s">
        <v>2607</v>
      </c>
      <c r="BM884" s="964" t="s">
        <v>1965</v>
      </c>
      <c r="CM884" s="49">
        <v>1</v>
      </c>
    </row>
    <row r="885" spans="4:91" ht="30" customHeight="1">
      <c r="D885" s="674"/>
      <c r="E885" s="680"/>
      <c r="F885" s="681"/>
      <c r="G885" s="680"/>
      <c r="H885" s="682"/>
      <c r="I885" s="891"/>
      <c r="J885" s="892"/>
      <c r="K885" s="745"/>
      <c r="L885" s="893"/>
      <c r="M885" s="894"/>
      <c r="N885" s="895"/>
      <c r="O885" s="896"/>
      <c r="P885" s="137"/>
      <c r="Q885" s="897"/>
      <c r="R885" s="751"/>
      <c r="S885" s="898"/>
      <c r="T885" s="753"/>
      <c r="U885" s="899"/>
      <c r="V885" s="900"/>
      <c r="W885" s="756"/>
      <c r="X885" s="764"/>
      <c r="AB885" s="65"/>
      <c r="AC885" s="985">
        <f t="shared" si="136"/>
        <v>0</v>
      </c>
      <c r="BL885" s="968" t="s">
        <v>251</v>
      </c>
      <c r="BM885" s="968" t="s">
        <v>1965</v>
      </c>
      <c r="CM885" s="49">
        <v>1</v>
      </c>
    </row>
    <row r="886" spans="4:91" ht="30" customHeight="1">
      <c r="D886" s="674"/>
      <c r="E886" s="680"/>
      <c r="F886" s="681"/>
      <c r="G886" s="680"/>
      <c r="H886" s="682"/>
      <c r="I886" s="891"/>
      <c r="J886" s="892"/>
      <c r="K886" s="745"/>
      <c r="L886" s="893"/>
      <c r="M886" s="894"/>
      <c r="N886" s="895"/>
      <c r="O886" s="896"/>
      <c r="P886" s="137"/>
      <c r="Q886" s="897"/>
      <c r="R886" s="751"/>
      <c r="S886" s="898"/>
      <c r="T886" s="753"/>
      <c r="U886" s="899"/>
      <c r="V886" s="900"/>
      <c r="W886" s="756"/>
      <c r="X886" s="764"/>
      <c r="AB886" s="65"/>
      <c r="AC886" s="985">
        <f t="shared" si="136"/>
        <v>0</v>
      </c>
      <c r="BL886" s="964" t="s">
        <v>2608</v>
      </c>
      <c r="BM886" s="964" t="s">
        <v>1965</v>
      </c>
      <c r="CM886" s="49">
        <v>1</v>
      </c>
    </row>
    <row r="887" spans="4:91" ht="30" customHeight="1">
      <c r="D887" s="674"/>
      <c r="E887" s="680"/>
      <c r="F887" s="681"/>
      <c r="G887" s="680"/>
      <c r="H887" s="682"/>
      <c r="I887" s="891"/>
      <c r="J887" s="892"/>
      <c r="K887" s="745"/>
      <c r="L887" s="893"/>
      <c r="M887" s="894"/>
      <c r="N887" s="895"/>
      <c r="O887" s="896"/>
      <c r="P887" s="137"/>
      <c r="Q887" s="897"/>
      <c r="R887" s="751"/>
      <c r="S887" s="898"/>
      <c r="T887" s="753"/>
      <c r="U887" s="899"/>
      <c r="V887" s="900"/>
      <c r="W887" s="756"/>
      <c r="X887" s="764"/>
      <c r="AB887" s="65"/>
      <c r="AC887" s="985">
        <f t="shared" si="136"/>
        <v>0</v>
      </c>
      <c r="BL887" s="968" t="s">
        <v>2609</v>
      </c>
      <c r="BM887" s="968" t="s">
        <v>1965</v>
      </c>
      <c r="CM887" s="49">
        <v>1</v>
      </c>
    </row>
    <row r="888" spans="4:91" ht="30" customHeight="1">
      <c r="D888" s="674"/>
      <c r="E888" s="680"/>
      <c r="F888" s="681"/>
      <c r="G888" s="680"/>
      <c r="H888" s="682"/>
      <c r="I888" s="891"/>
      <c r="J888" s="892"/>
      <c r="K888" s="745"/>
      <c r="L888" s="893"/>
      <c r="M888" s="894"/>
      <c r="N888" s="895"/>
      <c r="O888" s="896"/>
      <c r="P888" s="137"/>
      <c r="Q888" s="897"/>
      <c r="R888" s="751"/>
      <c r="S888" s="898"/>
      <c r="T888" s="753"/>
      <c r="U888" s="899"/>
      <c r="V888" s="900"/>
      <c r="W888" s="756"/>
      <c r="X888" s="764"/>
      <c r="AB888" s="65"/>
      <c r="AC888" s="985">
        <f t="shared" si="136"/>
        <v>0</v>
      </c>
      <c r="BL888" s="964" t="s">
        <v>2610</v>
      </c>
      <c r="BM888" s="964" t="s">
        <v>1965</v>
      </c>
      <c r="CM888" s="49">
        <v>1</v>
      </c>
    </row>
    <row r="889" spans="4:91" ht="30" customHeight="1">
      <c r="D889" s="674"/>
      <c r="E889" s="680"/>
      <c r="F889" s="681"/>
      <c r="G889" s="680"/>
      <c r="H889" s="682"/>
      <c r="I889" s="891"/>
      <c r="J889" s="892"/>
      <c r="K889" s="745"/>
      <c r="L889" s="893"/>
      <c r="M889" s="894"/>
      <c r="N889" s="895"/>
      <c r="O889" s="896"/>
      <c r="P889" s="137"/>
      <c r="Q889" s="897"/>
      <c r="R889" s="751"/>
      <c r="S889" s="898"/>
      <c r="T889" s="753"/>
      <c r="U889" s="899"/>
      <c r="V889" s="900"/>
      <c r="W889" s="756"/>
      <c r="X889" s="764"/>
      <c r="AB889" s="65"/>
      <c r="AC889" s="985">
        <f t="shared" si="136"/>
        <v>0</v>
      </c>
      <c r="BL889" s="968" t="s">
        <v>63</v>
      </c>
      <c r="BM889" s="968" t="s">
        <v>1965</v>
      </c>
      <c r="CM889" s="49">
        <v>1</v>
      </c>
    </row>
    <row r="890" spans="4:91" ht="30" customHeight="1">
      <c r="D890" s="674"/>
      <c r="E890" s="680"/>
      <c r="F890" s="681"/>
      <c r="G890" s="680"/>
      <c r="H890" s="682"/>
      <c r="I890" s="891"/>
      <c r="J890" s="892"/>
      <c r="K890" s="745"/>
      <c r="L890" s="893"/>
      <c r="M890" s="894"/>
      <c r="N890" s="895"/>
      <c r="O890" s="896"/>
      <c r="P890" s="137"/>
      <c r="Q890" s="897"/>
      <c r="R890" s="751"/>
      <c r="S890" s="898"/>
      <c r="T890" s="753"/>
      <c r="U890" s="899"/>
      <c r="V890" s="900"/>
      <c r="W890" s="756"/>
      <c r="X890" s="764"/>
      <c r="AB890" s="65"/>
      <c r="AC890" s="985">
        <f t="shared" si="136"/>
        <v>0</v>
      </c>
      <c r="BL890" s="964" t="s">
        <v>2611</v>
      </c>
      <c r="BM890" s="964" t="s">
        <v>1965</v>
      </c>
      <c r="CM890" s="49">
        <v>1</v>
      </c>
    </row>
    <row r="891" spans="4:91" ht="30" customHeight="1">
      <c r="D891" s="674"/>
      <c r="E891" s="680"/>
      <c r="F891" s="681"/>
      <c r="G891" s="680"/>
      <c r="H891" s="682"/>
      <c r="I891" s="891"/>
      <c r="J891" s="892"/>
      <c r="K891" s="745"/>
      <c r="L891" s="893"/>
      <c r="M891" s="894"/>
      <c r="N891" s="895"/>
      <c r="O891" s="896"/>
      <c r="P891" s="137"/>
      <c r="Q891" s="897"/>
      <c r="R891" s="751"/>
      <c r="S891" s="898"/>
      <c r="T891" s="753"/>
      <c r="U891" s="899"/>
      <c r="V891" s="900"/>
      <c r="W891" s="756"/>
      <c r="X891" s="764"/>
      <c r="AB891" s="65"/>
      <c r="AC891" s="985">
        <f t="shared" si="136"/>
        <v>0</v>
      </c>
      <c r="BL891" s="968" t="s">
        <v>2612</v>
      </c>
      <c r="BM891" s="968" t="s">
        <v>1965</v>
      </c>
      <c r="CM891" s="49">
        <v>1</v>
      </c>
    </row>
    <row r="892" spans="4:91" ht="30" customHeight="1">
      <c r="D892" s="674"/>
      <c r="E892" s="680"/>
      <c r="F892" s="681"/>
      <c r="G892" s="680"/>
      <c r="H892" s="682"/>
      <c r="I892" s="891"/>
      <c r="J892" s="892"/>
      <c r="K892" s="745"/>
      <c r="L892" s="893"/>
      <c r="M892" s="894"/>
      <c r="N892" s="895"/>
      <c r="O892" s="896"/>
      <c r="P892" s="137"/>
      <c r="Q892" s="897"/>
      <c r="R892" s="751"/>
      <c r="S892" s="898"/>
      <c r="T892" s="753"/>
      <c r="U892" s="899"/>
      <c r="V892" s="900"/>
      <c r="W892" s="756"/>
      <c r="X892" s="764"/>
      <c r="AB892" s="65"/>
      <c r="AC892" s="985">
        <f t="shared" si="136"/>
        <v>0</v>
      </c>
      <c r="BL892" s="964" t="s">
        <v>2613</v>
      </c>
      <c r="BM892" s="964" t="s">
        <v>1965</v>
      </c>
      <c r="CM892" s="49">
        <v>1</v>
      </c>
    </row>
    <row r="893" spans="4:91" ht="30" customHeight="1">
      <c r="D893" s="674"/>
      <c r="E893" s="680"/>
      <c r="F893" s="681"/>
      <c r="G893" s="680"/>
      <c r="H893" s="682"/>
      <c r="I893" s="891"/>
      <c r="J893" s="892"/>
      <c r="K893" s="745"/>
      <c r="L893" s="893"/>
      <c r="M893" s="894"/>
      <c r="N893" s="895"/>
      <c r="O893" s="896"/>
      <c r="P893" s="137"/>
      <c r="Q893" s="897"/>
      <c r="R893" s="751"/>
      <c r="S893" s="898"/>
      <c r="T893" s="753"/>
      <c r="U893" s="899"/>
      <c r="V893" s="900"/>
      <c r="W893" s="756"/>
      <c r="X893" s="764"/>
      <c r="AB893" s="65"/>
      <c r="AC893" s="985">
        <f t="shared" si="136"/>
        <v>0</v>
      </c>
      <c r="BL893" s="968" t="s">
        <v>2614</v>
      </c>
      <c r="BM893" s="968" t="s">
        <v>1965</v>
      </c>
      <c r="CM893" s="49">
        <v>1</v>
      </c>
    </row>
    <row r="894" spans="4:91" ht="30" customHeight="1">
      <c r="D894" s="674"/>
      <c r="E894" s="680"/>
      <c r="F894" s="681"/>
      <c r="G894" s="680"/>
      <c r="H894" s="682"/>
      <c r="I894" s="891"/>
      <c r="J894" s="892"/>
      <c r="K894" s="745"/>
      <c r="L894" s="893"/>
      <c r="M894" s="894"/>
      <c r="N894" s="895"/>
      <c r="O894" s="896"/>
      <c r="P894" s="137"/>
      <c r="Q894" s="897"/>
      <c r="R894" s="751"/>
      <c r="S894" s="898"/>
      <c r="T894" s="753"/>
      <c r="U894" s="899"/>
      <c r="V894" s="900"/>
      <c r="W894" s="756"/>
      <c r="X894" s="764"/>
      <c r="AB894" s="65"/>
      <c r="AC894" s="985">
        <f t="shared" si="136"/>
        <v>0</v>
      </c>
      <c r="BL894" s="964" t="s">
        <v>2615</v>
      </c>
      <c r="BM894" s="964" t="s">
        <v>1965</v>
      </c>
      <c r="CM894" s="49">
        <v>1</v>
      </c>
    </row>
    <row r="895" spans="4:91" ht="30" customHeight="1">
      <c r="D895" s="674"/>
      <c r="E895" s="680"/>
      <c r="F895" s="681"/>
      <c r="G895" s="680"/>
      <c r="H895" s="682"/>
      <c r="I895" s="891"/>
      <c r="J895" s="892"/>
      <c r="K895" s="745"/>
      <c r="L895" s="893"/>
      <c r="M895" s="894"/>
      <c r="N895" s="895"/>
      <c r="O895" s="896"/>
      <c r="P895" s="137"/>
      <c r="Q895" s="897"/>
      <c r="R895" s="751"/>
      <c r="S895" s="898"/>
      <c r="T895" s="753"/>
      <c r="U895" s="899"/>
      <c r="V895" s="900"/>
      <c r="W895" s="756"/>
      <c r="X895" s="764"/>
      <c r="AB895" s="65"/>
      <c r="AC895" s="985">
        <f t="shared" si="136"/>
        <v>0</v>
      </c>
      <c r="BL895" s="968" t="s">
        <v>199</v>
      </c>
      <c r="BM895" s="968" t="s">
        <v>1965</v>
      </c>
      <c r="CM895" s="49">
        <v>1</v>
      </c>
    </row>
    <row r="896" spans="4:91" ht="30" customHeight="1">
      <c r="D896" s="674"/>
      <c r="E896" s="680"/>
      <c r="F896" s="681"/>
      <c r="G896" s="680"/>
      <c r="H896" s="682"/>
      <c r="I896" s="891"/>
      <c r="J896" s="892"/>
      <c r="K896" s="745"/>
      <c r="L896" s="893"/>
      <c r="M896" s="894"/>
      <c r="N896" s="895"/>
      <c r="O896" s="896"/>
      <c r="P896" s="137"/>
      <c r="Q896" s="897"/>
      <c r="R896" s="751"/>
      <c r="S896" s="898"/>
      <c r="T896" s="753"/>
      <c r="U896" s="899"/>
      <c r="V896" s="900"/>
      <c r="W896" s="756"/>
      <c r="X896" s="764"/>
      <c r="AB896" s="65"/>
      <c r="AC896" s="985">
        <f t="shared" si="136"/>
        <v>0</v>
      </c>
      <c r="BL896" s="964" t="s">
        <v>2616</v>
      </c>
      <c r="BM896" s="964" t="s">
        <v>1965</v>
      </c>
      <c r="CM896" s="49">
        <v>1</v>
      </c>
    </row>
    <row r="897" spans="4:91" ht="30" customHeight="1">
      <c r="D897" s="674"/>
      <c r="E897" s="680"/>
      <c r="F897" s="681"/>
      <c r="G897" s="680"/>
      <c r="H897" s="682"/>
      <c r="I897" s="891"/>
      <c r="J897" s="892"/>
      <c r="K897" s="745"/>
      <c r="L897" s="893"/>
      <c r="M897" s="894"/>
      <c r="N897" s="895"/>
      <c r="O897" s="896"/>
      <c r="P897" s="137"/>
      <c r="Q897" s="897"/>
      <c r="R897" s="751"/>
      <c r="S897" s="898"/>
      <c r="T897" s="753"/>
      <c r="U897" s="899"/>
      <c r="V897" s="900"/>
      <c r="W897" s="756"/>
      <c r="X897" s="764"/>
      <c r="AB897" s="65"/>
      <c r="AC897" s="985">
        <f t="shared" si="136"/>
        <v>0</v>
      </c>
      <c r="BL897" s="968" t="s">
        <v>619</v>
      </c>
      <c r="BM897" s="968" t="s">
        <v>1965</v>
      </c>
      <c r="CM897" s="49">
        <v>1</v>
      </c>
    </row>
    <row r="898" spans="4:91" ht="30" customHeight="1">
      <c r="D898" s="674"/>
      <c r="E898" s="680"/>
      <c r="F898" s="681"/>
      <c r="G898" s="680"/>
      <c r="H898" s="682"/>
      <c r="I898" s="891"/>
      <c r="J898" s="892"/>
      <c r="K898" s="745"/>
      <c r="L898" s="893"/>
      <c r="M898" s="894"/>
      <c r="N898" s="895"/>
      <c r="O898" s="896"/>
      <c r="P898" s="137"/>
      <c r="Q898" s="897"/>
      <c r="R898" s="751"/>
      <c r="S898" s="898"/>
      <c r="T898" s="753"/>
      <c r="U898" s="899"/>
      <c r="V898" s="900"/>
      <c r="W898" s="756"/>
      <c r="X898" s="764"/>
      <c r="AB898" s="65"/>
      <c r="AC898" s="985">
        <f t="shared" si="136"/>
        <v>0</v>
      </c>
      <c r="BL898" s="964" t="s">
        <v>2617</v>
      </c>
      <c r="BM898" s="964" t="s">
        <v>1965</v>
      </c>
      <c r="CM898" s="49">
        <v>1</v>
      </c>
    </row>
    <row r="899" spans="4:91" ht="30" customHeight="1">
      <c r="D899" s="674"/>
      <c r="E899" s="680"/>
      <c r="F899" s="681"/>
      <c r="G899" s="680"/>
      <c r="H899" s="682"/>
      <c r="I899" s="891"/>
      <c r="J899" s="892"/>
      <c r="K899" s="745"/>
      <c r="L899" s="893"/>
      <c r="M899" s="894"/>
      <c r="N899" s="895"/>
      <c r="O899" s="896"/>
      <c r="P899" s="137"/>
      <c r="Q899" s="897"/>
      <c r="R899" s="751"/>
      <c r="S899" s="898"/>
      <c r="T899" s="753"/>
      <c r="U899" s="899"/>
      <c r="V899" s="900"/>
      <c r="W899" s="756"/>
      <c r="X899" s="764"/>
      <c r="AB899" s="65"/>
      <c r="AC899" s="985">
        <f t="shared" si="136"/>
        <v>0</v>
      </c>
      <c r="BL899" s="968" t="s">
        <v>2618</v>
      </c>
      <c r="BM899" s="968" t="s">
        <v>1965</v>
      </c>
      <c r="CM899" s="49">
        <v>1</v>
      </c>
    </row>
    <row r="900" spans="4:91" ht="30" customHeight="1">
      <c r="D900" s="674"/>
      <c r="E900" s="680"/>
      <c r="F900" s="681"/>
      <c r="G900" s="680"/>
      <c r="H900" s="682"/>
      <c r="I900" s="891"/>
      <c r="J900" s="892"/>
      <c r="K900" s="745"/>
      <c r="L900" s="893"/>
      <c r="M900" s="894"/>
      <c r="N900" s="895"/>
      <c r="O900" s="896"/>
      <c r="P900" s="137"/>
      <c r="Q900" s="897"/>
      <c r="R900" s="751"/>
      <c r="S900" s="898"/>
      <c r="T900" s="753"/>
      <c r="U900" s="899"/>
      <c r="V900" s="900"/>
      <c r="W900" s="756"/>
      <c r="X900" s="764"/>
      <c r="AB900" s="65"/>
      <c r="AC900" s="985">
        <f t="shared" si="136"/>
        <v>0</v>
      </c>
      <c r="BL900" s="964" t="s">
        <v>2186</v>
      </c>
      <c r="BM900" s="964" t="s">
        <v>1967</v>
      </c>
      <c r="CM900" s="49">
        <v>1</v>
      </c>
    </row>
    <row r="901" spans="4:91" ht="30" customHeight="1">
      <c r="D901" s="674"/>
      <c r="E901" s="680"/>
      <c r="F901" s="681"/>
      <c r="G901" s="680"/>
      <c r="H901" s="682"/>
      <c r="I901" s="891"/>
      <c r="J901" s="892"/>
      <c r="K901" s="745"/>
      <c r="L901" s="893"/>
      <c r="M901" s="894"/>
      <c r="N901" s="895"/>
      <c r="O901" s="896"/>
      <c r="P901" s="137"/>
      <c r="Q901" s="897"/>
      <c r="R901" s="751"/>
      <c r="S901" s="898"/>
      <c r="T901" s="753"/>
      <c r="U901" s="899"/>
      <c r="V901" s="900"/>
      <c r="W901" s="756"/>
      <c r="X901" s="764"/>
      <c r="AB901" s="65"/>
      <c r="AC901" s="985">
        <f t="shared" si="136"/>
        <v>0</v>
      </c>
      <c r="BL901" s="968" t="s">
        <v>2187</v>
      </c>
      <c r="BM901" s="968" t="s">
        <v>1967</v>
      </c>
      <c r="CM901" s="49">
        <v>1</v>
      </c>
    </row>
    <row r="902" spans="4:91" ht="30" customHeight="1">
      <c r="D902" s="674"/>
      <c r="E902" s="680"/>
      <c r="F902" s="681"/>
      <c r="G902" s="680"/>
      <c r="H902" s="682"/>
      <c r="I902" s="891"/>
      <c r="J902" s="892"/>
      <c r="K902" s="745"/>
      <c r="L902" s="893"/>
      <c r="M902" s="894"/>
      <c r="N902" s="895"/>
      <c r="O902" s="896"/>
      <c r="P902" s="137"/>
      <c r="Q902" s="897"/>
      <c r="R902" s="751"/>
      <c r="S902" s="898"/>
      <c r="T902" s="753"/>
      <c r="U902" s="899"/>
      <c r="V902" s="900"/>
      <c r="W902" s="756"/>
      <c r="X902" s="764"/>
      <c r="AB902" s="65"/>
      <c r="AC902" s="985">
        <f t="shared" si="136"/>
        <v>0</v>
      </c>
      <c r="BL902" s="964" t="s">
        <v>140</v>
      </c>
      <c r="BM902" s="964" t="s">
        <v>1967</v>
      </c>
      <c r="CM902" s="49">
        <v>1</v>
      </c>
    </row>
    <row r="903" spans="4:91" ht="30" customHeight="1">
      <c r="D903" s="674"/>
      <c r="E903" s="680"/>
      <c r="F903" s="681"/>
      <c r="G903" s="680"/>
      <c r="H903" s="682"/>
      <c r="I903" s="891"/>
      <c r="J903" s="892"/>
      <c r="K903" s="745"/>
      <c r="L903" s="893"/>
      <c r="M903" s="894"/>
      <c r="N903" s="895"/>
      <c r="O903" s="896"/>
      <c r="P903" s="137"/>
      <c r="Q903" s="897"/>
      <c r="R903" s="751"/>
      <c r="S903" s="898"/>
      <c r="T903" s="753"/>
      <c r="U903" s="899"/>
      <c r="V903" s="900"/>
      <c r="W903" s="756"/>
      <c r="X903" s="764"/>
      <c r="AB903" s="65"/>
      <c r="AC903" s="985">
        <f t="shared" si="136"/>
        <v>0</v>
      </c>
      <c r="BL903" s="968" t="s">
        <v>2619</v>
      </c>
      <c r="BM903" s="968" t="s">
        <v>1967</v>
      </c>
      <c r="CM903" s="49">
        <v>1</v>
      </c>
    </row>
    <row r="904" spans="4:91" ht="30" customHeight="1">
      <c r="D904" s="674"/>
      <c r="E904" s="680"/>
      <c r="F904" s="681"/>
      <c r="G904" s="680"/>
      <c r="H904" s="682"/>
      <c r="I904" s="891"/>
      <c r="J904" s="892"/>
      <c r="K904" s="745"/>
      <c r="L904" s="893"/>
      <c r="M904" s="894"/>
      <c r="N904" s="895"/>
      <c r="O904" s="896"/>
      <c r="P904" s="137"/>
      <c r="Q904" s="897"/>
      <c r="R904" s="751"/>
      <c r="S904" s="898"/>
      <c r="T904" s="753"/>
      <c r="U904" s="899"/>
      <c r="V904" s="900"/>
      <c r="W904" s="756"/>
      <c r="X904" s="764"/>
      <c r="AB904" s="65"/>
      <c r="AC904" s="985">
        <f t="shared" si="136"/>
        <v>0</v>
      </c>
      <c r="BL904" s="964" t="s">
        <v>259</v>
      </c>
      <c r="BM904" s="964" t="s">
        <v>1967</v>
      </c>
      <c r="CM904" s="49">
        <v>1</v>
      </c>
    </row>
    <row r="905" spans="4:91" ht="30" customHeight="1">
      <c r="D905" s="674"/>
      <c r="E905" s="680"/>
      <c r="F905" s="681"/>
      <c r="G905" s="680"/>
      <c r="H905" s="682"/>
      <c r="I905" s="891"/>
      <c r="J905" s="892"/>
      <c r="K905" s="745"/>
      <c r="L905" s="893"/>
      <c r="M905" s="894"/>
      <c r="N905" s="895"/>
      <c r="O905" s="896"/>
      <c r="P905" s="137"/>
      <c r="Q905" s="897"/>
      <c r="R905" s="751"/>
      <c r="S905" s="898"/>
      <c r="T905" s="753"/>
      <c r="U905" s="899"/>
      <c r="V905" s="900"/>
      <c r="W905" s="756"/>
      <c r="X905" s="764"/>
      <c r="AB905" s="65"/>
      <c r="AC905" s="985">
        <f t="shared" si="136"/>
        <v>0</v>
      </c>
      <c r="BL905" s="968" t="s">
        <v>277</v>
      </c>
      <c r="BM905" s="968" t="s">
        <v>1967</v>
      </c>
      <c r="CM905" s="49">
        <v>1</v>
      </c>
    </row>
    <row r="906" spans="4:91" ht="30" customHeight="1">
      <c r="D906" s="674"/>
      <c r="E906" s="680"/>
      <c r="F906" s="681"/>
      <c r="G906" s="680"/>
      <c r="H906" s="682"/>
      <c r="I906" s="891"/>
      <c r="J906" s="892"/>
      <c r="K906" s="745"/>
      <c r="L906" s="893"/>
      <c r="M906" s="894"/>
      <c r="N906" s="895"/>
      <c r="O906" s="896"/>
      <c r="P906" s="137"/>
      <c r="Q906" s="897"/>
      <c r="R906" s="751"/>
      <c r="S906" s="898"/>
      <c r="T906" s="753"/>
      <c r="U906" s="899"/>
      <c r="V906" s="900"/>
      <c r="W906" s="756"/>
      <c r="X906" s="764"/>
      <c r="AB906" s="65"/>
      <c r="AC906" s="985">
        <f t="shared" si="136"/>
        <v>0</v>
      </c>
      <c r="BL906" s="964" t="s">
        <v>2292</v>
      </c>
      <c r="BM906" s="964" t="s">
        <v>1967</v>
      </c>
      <c r="CM906" s="49">
        <v>1</v>
      </c>
    </row>
    <row r="907" spans="4:91" ht="30" customHeight="1">
      <c r="D907" s="674"/>
      <c r="E907" s="680"/>
      <c r="F907" s="681"/>
      <c r="G907" s="680"/>
      <c r="H907" s="682"/>
      <c r="I907" s="891"/>
      <c r="J907" s="892"/>
      <c r="K907" s="745"/>
      <c r="L907" s="893"/>
      <c r="M907" s="894"/>
      <c r="N907" s="895"/>
      <c r="O907" s="896"/>
      <c r="P907" s="137"/>
      <c r="Q907" s="897"/>
      <c r="R907" s="751"/>
      <c r="S907" s="898"/>
      <c r="T907" s="753"/>
      <c r="U907" s="899"/>
      <c r="V907" s="900"/>
      <c r="W907" s="756"/>
      <c r="X907" s="764"/>
      <c r="AB907" s="65"/>
      <c r="AC907" s="985">
        <f t="shared" si="136"/>
        <v>0</v>
      </c>
      <c r="BL907" s="968" t="s">
        <v>2293</v>
      </c>
      <c r="BM907" s="968" t="s">
        <v>1967</v>
      </c>
      <c r="CM907" s="49">
        <v>1</v>
      </c>
    </row>
    <row r="908" spans="4:91" ht="30" customHeight="1">
      <c r="D908" s="674"/>
      <c r="E908" s="680"/>
      <c r="F908" s="681"/>
      <c r="G908" s="680"/>
      <c r="H908" s="682"/>
      <c r="I908" s="891"/>
      <c r="J908" s="892"/>
      <c r="K908" s="745"/>
      <c r="L908" s="893"/>
      <c r="M908" s="894"/>
      <c r="N908" s="895"/>
      <c r="O908" s="896"/>
      <c r="P908" s="137"/>
      <c r="Q908" s="897"/>
      <c r="R908" s="751"/>
      <c r="S908" s="898"/>
      <c r="T908" s="753"/>
      <c r="U908" s="899"/>
      <c r="V908" s="900"/>
      <c r="W908" s="756"/>
      <c r="X908" s="764"/>
      <c r="AB908" s="65"/>
      <c r="AC908" s="985">
        <f t="shared" si="136"/>
        <v>0</v>
      </c>
      <c r="BL908" s="964" t="s">
        <v>281</v>
      </c>
      <c r="BM908" s="964" t="s">
        <v>1967</v>
      </c>
      <c r="CM908" s="49">
        <v>1</v>
      </c>
    </row>
    <row r="909" spans="4:91" ht="30" customHeight="1">
      <c r="D909" s="674"/>
      <c r="E909" s="680"/>
      <c r="F909" s="681"/>
      <c r="G909" s="680"/>
      <c r="H909" s="682"/>
      <c r="I909" s="891"/>
      <c r="J909" s="892"/>
      <c r="K909" s="745"/>
      <c r="L909" s="893"/>
      <c r="M909" s="894"/>
      <c r="N909" s="895"/>
      <c r="O909" s="896"/>
      <c r="P909" s="137"/>
      <c r="Q909" s="897"/>
      <c r="R909" s="751"/>
      <c r="S909" s="898"/>
      <c r="T909" s="753"/>
      <c r="U909" s="899"/>
      <c r="V909" s="900"/>
      <c r="W909" s="756"/>
      <c r="X909" s="764"/>
      <c r="AB909" s="65"/>
      <c r="AC909" s="985">
        <f t="shared" si="136"/>
        <v>0</v>
      </c>
      <c r="BL909" s="968" t="s">
        <v>2334</v>
      </c>
      <c r="BM909" s="968" t="s">
        <v>1967</v>
      </c>
      <c r="CM909" s="49">
        <v>1</v>
      </c>
    </row>
    <row r="910" spans="4:91" ht="30" customHeight="1">
      <c r="D910" s="674"/>
      <c r="E910" s="680"/>
      <c r="F910" s="681"/>
      <c r="G910" s="680"/>
      <c r="H910" s="682"/>
      <c r="I910" s="891"/>
      <c r="J910" s="892"/>
      <c r="K910" s="745"/>
      <c r="L910" s="893"/>
      <c r="M910" s="894"/>
      <c r="N910" s="895"/>
      <c r="O910" s="896"/>
      <c r="P910" s="137"/>
      <c r="Q910" s="897"/>
      <c r="R910" s="751"/>
      <c r="S910" s="898"/>
      <c r="T910" s="753"/>
      <c r="U910" s="899"/>
      <c r="V910" s="900"/>
      <c r="W910" s="756"/>
      <c r="X910" s="764"/>
      <c r="AB910" s="65"/>
      <c r="AC910" s="985">
        <f t="shared" si="136"/>
        <v>0</v>
      </c>
      <c r="BL910" s="964" t="s">
        <v>2335</v>
      </c>
      <c r="BM910" s="964" t="s">
        <v>1967</v>
      </c>
      <c r="CM910" s="49">
        <v>1</v>
      </c>
    </row>
    <row r="911" spans="4:91" ht="30" customHeight="1">
      <c r="D911" s="674"/>
      <c r="E911" s="680"/>
      <c r="F911" s="681"/>
      <c r="G911" s="680"/>
      <c r="H911" s="682"/>
      <c r="I911" s="891"/>
      <c r="J911" s="892"/>
      <c r="K911" s="745"/>
      <c r="L911" s="893"/>
      <c r="M911" s="894"/>
      <c r="N911" s="895"/>
      <c r="O911" s="896"/>
      <c r="P911" s="137"/>
      <c r="Q911" s="897"/>
      <c r="R911" s="751"/>
      <c r="S911" s="898"/>
      <c r="T911" s="753"/>
      <c r="U911" s="899"/>
      <c r="V911" s="900"/>
      <c r="W911" s="756"/>
      <c r="X911" s="764"/>
      <c r="AB911" s="65"/>
      <c r="AC911" s="985">
        <f t="shared" si="136"/>
        <v>0</v>
      </c>
      <c r="BL911" s="968" t="s">
        <v>297</v>
      </c>
      <c r="BM911" s="968" t="s">
        <v>1967</v>
      </c>
      <c r="CM911" s="49">
        <v>1</v>
      </c>
    </row>
    <row r="912" spans="4:91" ht="30" customHeight="1">
      <c r="D912" s="674"/>
      <c r="E912" s="680"/>
      <c r="F912" s="681"/>
      <c r="G912" s="680"/>
      <c r="H912" s="682"/>
      <c r="I912" s="891"/>
      <c r="J912" s="892"/>
      <c r="K912" s="745"/>
      <c r="L912" s="893"/>
      <c r="M912" s="894"/>
      <c r="N912" s="895"/>
      <c r="O912" s="896"/>
      <c r="P912" s="137"/>
      <c r="Q912" s="897"/>
      <c r="R912" s="751"/>
      <c r="S912" s="898"/>
      <c r="T912" s="753"/>
      <c r="U912" s="899"/>
      <c r="V912" s="900"/>
      <c r="W912" s="756"/>
      <c r="X912" s="764"/>
      <c r="AB912" s="65"/>
      <c r="AC912" s="985">
        <f t="shared" si="136"/>
        <v>0</v>
      </c>
      <c r="BL912" s="964" t="s">
        <v>620</v>
      </c>
      <c r="BM912" s="964" t="s">
        <v>1967</v>
      </c>
      <c r="CM912" s="49">
        <v>1</v>
      </c>
    </row>
    <row r="913" spans="4:91" ht="30" customHeight="1">
      <c r="D913" s="674"/>
      <c r="E913" s="680"/>
      <c r="F913" s="681"/>
      <c r="G913" s="680"/>
      <c r="H913" s="682"/>
      <c r="I913" s="891"/>
      <c r="J913" s="892"/>
      <c r="K913" s="745"/>
      <c r="L913" s="893"/>
      <c r="M913" s="894"/>
      <c r="N913" s="895"/>
      <c r="O913" s="896"/>
      <c r="P913" s="137"/>
      <c r="Q913" s="897"/>
      <c r="R913" s="751"/>
      <c r="S913" s="898"/>
      <c r="T913" s="753"/>
      <c r="U913" s="899"/>
      <c r="V913" s="900"/>
      <c r="W913" s="756"/>
      <c r="X913" s="764"/>
      <c r="AB913" s="65"/>
      <c r="AC913" s="985">
        <f t="shared" si="136"/>
        <v>0</v>
      </c>
      <c r="BL913" s="968" t="s">
        <v>301</v>
      </c>
      <c r="BM913" s="968" t="s">
        <v>1967</v>
      </c>
      <c r="CM913" s="49">
        <v>1</v>
      </c>
    </row>
    <row r="914" spans="4:91" ht="30" customHeight="1">
      <c r="D914" s="674"/>
      <c r="E914" s="680"/>
      <c r="F914" s="681"/>
      <c r="G914" s="680"/>
      <c r="H914" s="682"/>
      <c r="I914" s="891"/>
      <c r="J914" s="892"/>
      <c r="K914" s="745"/>
      <c r="L914" s="893"/>
      <c r="M914" s="894"/>
      <c r="N914" s="895"/>
      <c r="O914" s="896"/>
      <c r="P914" s="137"/>
      <c r="Q914" s="897"/>
      <c r="R914" s="751"/>
      <c r="S914" s="898"/>
      <c r="T914" s="753"/>
      <c r="U914" s="899"/>
      <c r="V914" s="900"/>
      <c r="W914" s="756"/>
      <c r="X914" s="764"/>
      <c r="AB914" s="65"/>
      <c r="AC914" s="985">
        <f t="shared" si="136"/>
        <v>0</v>
      </c>
      <c r="BL914" s="964" t="s">
        <v>621</v>
      </c>
      <c r="BM914" s="964" t="s">
        <v>1967</v>
      </c>
      <c r="CM914" s="49">
        <v>1</v>
      </c>
    </row>
    <row r="915" spans="4:91" ht="30" customHeight="1">
      <c r="D915" s="674"/>
      <c r="E915" s="680"/>
      <c r="F915" s="681"/>
      <c r="G915" s="680"/>
      <c r="H915" s="682"/>
      <c r="I915" s="891"/>
      <c r="J915" s="892"/>
      <c r="K915" s="745"/>
      <c r="L915" s="893"/>
      <c r="M915" s="894"/>
      <c r="N915" s="895"/>
      <c r="O915" s="896"/>
      <c r="P915" s="137"/>
      <c r="Q915" s="897"/>
      <c r="R915" s="751"/>
      <c r="S915" s="898"/>
      <c r="T915" s="753"/>
      <c r="U915" s="899"/>
      <c r="V915" s="900"/>
      <c r="W915" s="756"/>
      <c r="X915" s="764"/>
      <c r="AB915" s="65"/>
      <c r="AC915" s="985">
        <f t="shared" si="136"/>
        <v>0</v>
      </c>
      <c r="BL915" s="968" t="s">
        <v>303</v>
      </c>
      <c r="BM915" s="968" t="s">
        <v>1967</v>
      </c>
      <c r="CM915" s="49">
        <v>1</v>
      </c>
    </row>
    <row r="916" spans="4:91" ht="30" customHeight="1">
      <c r="D916" s="674"/>
      <c r="E916" s="680"/>
      <c r="F916" s="681"/>
      <c r="G916" s="680"/>
      <c r="H916" s="682"/>
      <c r="I916" s="891"/>
      <c r="J916" s="892"/>
      <c r="K916" s="745"/>
      <c r="L916" s="893"/>
      <c r="M916" s="894"/>
      <c r="N916" s="895"/>
      <c r="O916" s="896"/>
      <c r="P916" s="137"/>
      <c r="Q916" s="897"/>
      <c r="R916" s="751"/>
      <c r="S916" s="898"/>
      <c r="T916" s="753"/>
      <c r="U916" s="899"/>
      <c r="V916" s="900"/>
      <c r="W916" s="756"/>
      <c r="X916" s="764"/>
      <c r="AB916" s="65"/>
      <c r="AC916" s="985">
        <f t="shared" si="136"/>
        <v>0</v>
      </c>
      <c r="BL916" s="964" t="s">
        <v>622</v>
      </c>
      <c r="BM916" s="964" t="s">
        <v>1967</v>
      </c>
      <c r="CM916" s="49">
        <v>1</v>
      </c>
    </row>
    <row r="917" spans="4:91" ht="30" customHeight="1">
      <c r="D917" s="674"/>
      <c r="E917" s="680"/>
      <c r="F917" s="681"/>
      <c r="G917" s="680"/>
      <c r="H917" s="682"/>
      <c r="I917" s="891"/>
      <c r="J917" s="892"/>
      <c r="K917" s="745"/>
      <c r="L917" s="893"/>
      <c r="M917" s="894"/>
      <c r="N917" s="895"/>
      <c r="O917" s="896"/>
      <c r="P917" s="137"/>
      <c r="Q917" s="897"/>
      <c r="R917" s="751"/>
      <c r="S917" s="898"/>
      <c r="T917" s="753"/>
      <c r="U917" s="899"/>
      <c r="V917" s="900"/>
      <c r="W917" s="756"/>
      <c r="X917" s="764"/>
      <c r="AB917" s="65"/>
      <c r="AC917" s="985">
        <f t="shared" si="136"/>
        <v>0</v>
      </c>
      <c r="BL917" s="968" t="s">
        <v>623</v>
      </c>
      <c r="BM917" s="968" t="s">
        <v>1967</v>
      </c>
      <c r="CM917" s="49">
        <v>1</v>
      </c>
    </row>
    <row r="918" spans="4:91" ht="30" customHeight="1">
      <c r="D918" s="674"/>
      <c r="E918" s="680"/>
      <c r="F918" s="681"/>
      <c r="G918" s="680"/>
      <c r="H918" s="682"/>
      <c r="I918" s="891"/>
      <c r="J918" s="892"/>
      <c r="K918" s="745"/>
      <c r="L918" s="893"/>
      <c r="M918" s="894"/>
      <c r="N918" s="895"/>
      <c r="O918" s="896"/>
      <c r="P918" s="137"/>
      <c r="Q918" s="897"/>
      <c r="R918" s="751"/>
      <c r="S918" s="898"/>
      <c r="T918" s="753"/>
      <c r="U918" s="899"/>
      <c r="V918" s="900"/>
      <c r="W918" s="756"/>
      <c r="X918" s="764"/>
      <c r="AB918" s="65"/>
      <c r="AC918" s="985">
        <f t="shared" si="136"/>
        <v>0</v>
      </c>
      <c r="BL918" s="964" t="s">
        <v>305</v>
      </c>
      <c r="BM918" s="964" t="s">
        <v>1967</v>
      </c>
      <c r="CM918" s="49">
        <v>1</v>
      </c>
    </row>
    <row r="919" spans="4:91" ht="30" customHeight="1">
      <c r="D919" s="674"/>
      <c r="E919" s="680"/>
      <c r="F919" s="681"/>
      <c r="G919" s="680"/>
      <c r="H919" s="682"/>
      <c r="I919" s="891"/>
      <c r="J919" s="892"/>
      <c r="K919" s="745"/>
      <c r="L919" s="893"/>
      <c r="M919" s="894"/>
      <c r="N919" s="895"/>
      <c r="O919" s="896"/>
      <c r="P919" s="137"/>
      <c r="Q919" s="897"/>
      <c r="R919" s="751"/>
      <c r="S919" s="898"/>
      <c r="T919" s="753"/>
      <c r="U919" s="899"/>
      <c r="V919" s="900"/>
      <c r="W919" s="756"/>
      <c r="X919" s="764"/>
      <c r="AB919" s="65"/>
      <c r="AC919" s="985">
        <f t="shared" si="136"/>
        <v>0</v>
      </c>
      <c r="BL919" s="968" t="s">
        <v>307</v>
      </c>
      <c r="BM919" s="968" t="s">
        <v>1967</v>
      </c>
      <c r="CM919" s="49">
        <v>1</v>
      </c>
    </row>
    <row r="920" spans="4:91" ht="30" customHeight="1">
      <c r="D920" s="674"/>
      <c r="E920" s="680"/>
      <c r="F920" s="681"/>
      <c r="G920" s="680"/>
      <c r="H920" s="682"/>
      <c r="I920" s="891"/>
      <c r="J920" s="892"/>
      <c r="K920" s="745"/>
      <c r="L920" s="893"/>
      <c r="M920" s="894"/>
      <c r="N920" s="895"/>
      <c r="O920" s="896"/>
      <c r="P920" s="137"/>
      <c r="Q920" s="897"/>
      <c r="R920" s="751"/>
      <c r="S920" s="898"/>
      <c r="T920" s="753"/>
      <c r="U920" s="899"/>
      <c r="V920" s="900"/>
      <c r="W920" s="756"/>
      <c r="X920" s="764"/>
      <c r="AB920" s="65"/>
      <c r="AC920" s="985">
        <f t="shared" si="136"/>
        <v>0</v>
      </c>
      <c r="BL920" s="964" t="s">
        <v>2620</v>
      </c>
      <c r="BM920" s="964" t="s">
        <v>1972</v>
      </c>
      <c r="CM920" s="49">
        <v>1</v>
      </c>
    </row>
    <row r="921" spans="4:91" ht="30" customHeight="1">
      <c r="D921" s="674"/>
      <c r="E921" s="680"/>
      <c r="F921" s="681"/>
      <c r="G921" s="680"/>
      <c r="H921" s="682"/>
      <c r="I921" s="891"/>
      <c r="J921" s="892"/>
      <c r="K921" s="745"/>
      <c r="L921" s="893"/>
      <c r="M921" s="894"/>
      <c r="N921" s="895"/>
      <c r="O921" s="896"/>
      <c r="P921" s="137"/>
      <c r="Q921" s="897"/>
      <c r="R921" s="751"/>
      <c r="S921" s="898"/>
      <c r="T921" s="753"/>
      <c r="U921" s="899"/>
      <c r="V921" s="900"/>
      <c r="W921" s="756"/>
      <c r="X921" s="764"/>
      <c r="AB921" s="65"/>
      <c r="AC921" s="985">
        <f t="shared" si="136"/>
        <v>0</v>
      </c>
      <c r="BL921" s="968" t="s">
        <v>2621</v>
      </c>
      <c r="BM921" s="968" t="s">
        <v>1972</v>
      </c>
      <c r="CM921" s="49">
        <v>1</v>
      </c>
    </row>
    <row r="922" spans="4:91" ht="30" customHeight="1">
      <c r="D922" s="674"/>
      <c r="E922" s="680"/>
      <c r="F922" s="681"/>
      <c r="G922" s="680"/>
      <c r="H922" s="682"/>
      <c r="I922" s="891"/>
      <c r="J922" s="892"/>
      <c r="K922" s="745"/>
      <c r="L922" s="893"/>
      <c r="M922" s="894"/>
      <c r="N922" s="895"/>
      <c r="O922" s="896"/>
      <c r="P922" s="137"/>
      <c r="Q922" s="897"/>
      <c r="R922" s="751"/>
      <c r="S922" s="898"/>
      <c r="T922" s="753"/>
      <c r="U922" s="899"/>
      <c r="V922" s="900"/>
      <c r="W922" s="756"/>
      <c r="X922" s="764"/>
      <c r="AB922" s="65"/>
      <c r="AC922" s="985">
        <f t="shared" ref="AC922:AC985" si="137">AT922</f>
        <v>0</v>
      </c>
      <c r="BL922" s="964" t="s">
        <v>75</v>
      </c>
      <c r="BM922" s="964" t="s">
        <v>1972</v>
      </c>
      <c r="CM922" s="49">
        <v>1</v>
      </c>
    </row>
    <row r="923" spans="4:91" ht="30" customHeight="1">
      <c r="D923" s="674"/>
      <c r="E923" s="680"/>
      <c r="F923" s="681"/>
      <c r="G923" s="680"/>
      <c r="H923" s="682"/>
      <c r="I923" s="891"/>
      <c r="J923" s="892"/>
      <c r="K923" s="745"/>
      <c r="L923" s="893"/>
      <c r="M923" s="894"/>
      <c r="N923" s="895"/>
      <c r="O923" s="896"/>
      <c r="P923" s="137"/>
      <c r="Q923" s="897"/>
      <c r="R923" s="751"/>
      <c r="S923" s="898"/>
      <c r="T923" s="753"/>
      <c r="U923" s="899"/>
      <c r="V923" s="900"/>
      <c r="W923" s="756"/>
      <c r="X923" s="764"/>
      <c r="AB923" s="65"/>
      <c r="AC923" s="985">
        <f t="shared" si="137"/>
        <v>0</v>
      </c>
      <c r="BL923" s="968" t="s">
        <v>2378</v>
      </c>
      <c r="BM923" s="968" t="s">
        <v>1972</v>
      </c>
      <c r="CM923" s="49">
        <v>1</v>
      </c>
    </row>
    <row r="924" spans="4:91" ht="30" customHeight="1">
      <c r="D924" s="674"/>
      <c r="E924" s="680"/>
      <c r="F924" s="681"/>
      <c r="G924" s="680"/>
      <c r="H924" s="682"/>
      <c r="I924" s="891"/>
      <c r="J924" s="892"/>
      <c r="K924" s="745"/>
      <c r="L924" s="893"/>
      <c r="M924" s="894"/>
      <c r="N924" s="895"/>
      <c r="O924" s="896"/>
      <c r="P924" s="137"/>
      <c r="Q924" s="897"/>
      <c r="R924" s="751"/>
      <c r="S924" s="898"/>
      <c r="T924" s="753"/>
      <c r="U924" s="899"/>
      <c r="V924" s="900"/>
      <c r="W924" s="756"/>
      <c r="X924" s="764"/>
      <c r="AB924" s="65"/>
      <c r="AC924" s="985">
        <f t="shared" si="137"/>
        <v>0</v>
      </c>
      <c r="BL924" s="964" t="s">
        <v>113</v>
      </c>
      <c r="BM924" s="964" t="s">
        <v>1972</v>
      </c>
      <c r="CM924" s="49">
        <v>1</v>
      </c>
    </row>
    <row r="925" spans="4:91" ht="30" customHeight="1">
      <c r="D925" s="674"/>
      <c r="E925" s="680"/>
      <c r="F925" s="681"/>
      <c r="G925" s="680"/>
      <c r="H925" s="682"/>
      <c r="I925" s="891"/>
      <c r="J925" s="892"/>
      <c r="K925" s="745"/>
      <c r="L925" s="893"/>
      <c r="M925" s="894"/>
      <c r="N925" s="895"/>
      <c r="O925" s="896"/>
      <c r="P925" s="137"/>
      <c r="Q925" s="897"/>
      <c r="R925" s="751"/>
      <c r="S925" s="898"/>
      <c r="T925" s="753"/>
      <c r="U925" s="899"/>
      <c r="V925" s="900"/>
      <c r="W925" s="756"/>
      <c r="X925" s="764"/>
      <c r="AB925" s="65"/>
      <c r="AC925" s="985">
        <f t="shared" si="137"/>
        <v>0</v>
      </c>
      <c r="BL925" s="968" t="s">
        <v>624</v>
      </c>
      <c r="BM925" s="968" t="s">
        <v>1972</v>
      </c>
      <c r="CM925" s="49">
        <v>1</v>
      </c>
    </row>
    <row r="926" spans="4:91" ht="30" customHeight="1">
      <c r="D926" s="674"/>
      <c r="E926" s="680"/>
      <c r="F926" s="681"/>
      <c r="G926" s="680"/>
      <c r="H926" s="682"/>
      <c r="I926" s="891"/>
      <c r="J926" s="892"/>
      <c r="K926" s="745"/>
      <c r="L926" s="893"/>
      <c r="M926" s="894"/>
      <c r="N926" s="895"/>
      <c r="O926" s="896"/>
      <c r="P926" s="137"/>
      <c r="Q926" s="897"/>
      <c r="R926" s="751"/>
      <c r="S926" s="898"/>
      <c r="T926" s="753"/>
      <c r="U926" s="899"/>
      <c r="V926" s="900"/>
      <c r="W926" s="756"/>
      <c r="X926" s="764"/>
      <c r="AB926" s="65"/>
      <c r="AC926" s="985">
        <f t="shared" si="137"/>
        <v>0</v>
      </c>
      <c r="BL926" s="964" t="s">
        <v>625</v>
      </c>
      <c r="BM926" s="964" t="s">
        <v>1972</v>
      </c>
      <c r="CM926" s="49">
        <v>1</v>
      </c>
    </row>
    <row r="927" spans="4:91" ht="30" customHeight="1">
      <c r="D927" s="674"/>
      <c r="E927" s="680"/>
      <c r="F927" s="681"/>
      <c r="G927" s="680"/>
      <c r="H927" s="682"/>
      <c r="I927" s="891"/>
      <c r="J927" s="892"/>
      <c r="K927" s="745"/>
      <c r="L927" s="893"/>
      <c r="M927" s="894"/>
      <c r="N927" s="895"/>
      <c r="O927" s="896"/>
      <c r="P927" s="137"/>
      <c r="Q927" s="897"/>
      <c r="R927" s="751"/>
      <c r="S927" s="898"/>
      <c r="T927" s="753"/>
      <c r="U927" s="899"/>
      <c r="V927" s="900"/>
      <c r="W927" s="756"/>
      <c r="X927" s="764"/>
      <c r="AB927" s="65"/>
      <c r="AC927" s="985">
        <f t="shared" si="137"/>
        <v>0</v>
      </c>
      <c r="BL927" s="968" t="s">
        <v>626</v>
      </c>
      <c r="BM927" s="968" t="s">
        <v>1972</v>
      </c>
      <c r="CM927" s="49">
        <v>1</v>
      </c>
    </row>
    <row r="928" spans="4:91" ht="30" customHeight="1">
      <c r="D928" s="674"/>
      <c r="E928" s="680"/>
      <c r="F928" s="681"/>
      <c r="G928" s="680"/>
      <c r="H928" s="682"/>
      <c r="I928" s="891"/>
      <c r="J928" s="892"/>
      <c r="K928" s="745"/>
      <c r="L928" s="893"/>
      <c r="M928" s="894"/>
      <c r="N928" s="895"/>
      <c r="O928" s="896"/>
      <c r="P928" s="137"/>
      <c r="Q928" s="897"/>
      <c r="R928" s="751"/>
      <c r="S928" s="898"/>
      <c r="T928" s="753"/>
      <c r="U928" s="899"/>
      <c r="V928" s="900"/>
      <c r="W928" s="756"/>
      <c r="X928" s="764"/>
      <c r="AB928" s="65"/>
      <c r="AC928" s="985">
        <f t="shared" si="137"/>
        <v>0</v>
      </c>
      <c r="BL928" s="964" t="s">
        <v>627</v>
      </c>
      <c r="BM928" s="964" t="s">
        <v>1972</v>
      </c>
      <c r="CM928" s="49">
        <v>1</v>
      </c>
    </row>
    <row r="929" spans="4:91" ht="30" customHeight="1">
      <c r="D929" s="674"/>
      <c r="E929" s="680"/>
      <c r="F929" s="681"/>
      <c r="G929" s="680"/>
      <c r="H929" s="682"/>
      <c r="I929" s="891"/>
      <c r="J929" s="892"/>
      <c r="K929" s="745"/>
      <c r="L929" s="893"/>
      <c r="M929" s="894"/>
      <c r="N929" s="895"/>
      <c r="O929" s="896"/>
      <c r="P929" s="137"/>
      <c r="Q929" s="897"/>
      <c r="R929" s="751"/>
      <c r="S929" s="898"/>
      <c r="T929" s="753"/>
      <c r="U929" s="899"/>
      <c r="V929" s="900"/>
      <c r="W929" s="756"/>
      <c r="X929" s="764"/>
      <c r="AB929" s="65"/>
      <c r="AC929" s="985">
        <f t="shared" si="137"/>
        <v>0</v>
      </c>
      <c r="BL929" s="968" t="s">
        <v>628</v>
      </c>
      <c r="BM929" s="968" t="s">
        <v>1972</v>
      </c>
      <c r="CM929" s="49">
        <v>1</v>
      </c>
    </row>
    <row r="930" spans="4:91" ht="30" customHeight="1">
      <c r="D930" s="674"/>
      <c r="E930" s="680"/>
      <c r="F930" s="681"/>
      <c r="G930" s="680"/>
      <c r="H930" s="682"/>
      <c r="I930" s="891"/>
      <c r="J930" s="892"/>
      <c r="K930" s="745"/>
      <c r="L930" s="893"/>
      <c r="M930" s="894"/>
      <c r="N930" s="895"/>
      <c r="O930" s="896"/>
      <c r="P930" s="137"/>
      <c r="Q930" s="897"/>
      <c r="R930" s="751"/>
      <c r="S930" s="898"/>
      <c r="T930" s="753"/>
      <c r="U930" s="899"/>
      <c r="V930" s="900"/>
      <c r="W930" s="756"/>
      <c r="X930" s="764"/>
      <c r="AB930" s="65"/>
      <c r="AC930" s="985">
        <f t="shared" si="137"/>
        <v>0</v>
      </c>
      <c r="BL930" s="964" t="s">
        <v>629</v>
      </c>
      <c r="BM930" s="964" t="s">
        <v>1972</v>
      </c>
      <c r="CM930" s="49">
        <v>1</v>
      </c>
    </row>
    <row r="931" spans="4:91" ht="30" customHeight="1">
      <c r="D931" s="674"/>
      <c r="E931" s="680"/>
      <c r="F931" s="681"/>
      <c r="G931" s="680"/>
      <c r="H931" s="682"/>
      <c r="I931" s="891"/>
      <c r="J931" s="892"/>
      <c r="K931" s="745"/>
      <c r="L931" s="893"/>
      <c r="M931" s="894"/>
      <c r="N931" s="895"/>
      <c r="O931" s="896"/>
      <c r="P931" s="137"/>
      <c r="Q931" s="897"/>
      <c r="R931" s="751"/>
      <c r="S931" s="898"/>
      <c r="T931" s="753"/>
      <c r="U931" s="899"/>
      <c r="V931" s="900"/>
      <c r="W931" s="756"/>
      <c r="X931" s="764"/>
      <c r="AB931" s="65"/>
      <c r="AC931" s="985">
        <f t="shared" si="137"/>
        <v>0</v>
      </c>
      <c r="BL931" s="968" t="s">
        <v>630</v>
      </c>
      <c r="BM931" s="968" t="s">
        <v>1972</v>
      </c>
      <c r="CM931" s="49">
        <v>1</v>
      </c>
    </row>
    <row r="932" spans="4:91" ht="30" customHeight="1">
      <c r="D932" s="674"/>
      <c r="E932" s="680"/>
      <c r="F932" s="681"/>
      <c r="G932" s="680"/>
      <c r="H932" s="682"/>
      <c r="I932" s="891"/>
      <c r="J932" s="892"/>
      <c r="K932" s="745"/>
      <c r="L932" s="893"/>
      <c r="M932" s="894"/>
      <c r="N932" s="895"/>
      <c r="O932" s="896"/>
      <c r="P932" s="137"/>
      <c r="Q932" s="897"/>
      <c r="R932" s="751"/>
      <c r="S932" s="898"/>
      <c r="T932" s="753"/>
      <c r="U932" s="899"/>
      <c r="V932" s="900"/>
      <c r="W932" s="756"/>
      <c r="X932" s="764"/>
      <c r="AB932" s="65"/>
      <c r="AC932" s="985">
        <f t="shared" si="137"/>
        <v>0</v>
      </c>
      <c r="BL932" s="964" t="s">
        <v>631</v>
      </c>
      <c r="BM932" s="964" t="s">
        <v>1972</v>
      </c>
      <c r="CM932" s="49">
        <v>1</v>
      </c>
    </row>
    <row r="933" spans="4:91" ht="30" customHeight="1">
      <c r="D933" s="674"/>
      <c r="E933" s="680"/>
      <c r="F933" s="681"/>
      <c r="G933" s="680"/>
      <c r="H933" s="682"/>
      <c r="I933" s="891"/>
      <c r="J933" s="892"/>
      <c r="K933" s="745"/>
      <c r="L933" s="893"/>
      <c r="M933" s="894"/>
      <c r="N933" s="895"/>
      <c r="O933" s="896"/>
      <c r="P933" s="137"/>
      <c r="Q933" s="897"/>
      <c r="R933" s="751"/>
      <c r="S933" s="898"/>
      <c r="T933" s="753"/>
      <c r="U933" s="899"/>
      <c r="V933" s="900"/>
      <c r="W933" s="756"/>
      <c r="X933" s="764"/>
      <c r="AB933" s="65"/>
      <c r="AC933" s="985">
        <f t="shared" si="137"/>
        <v>0</v>
      </c>
      <c r="BL933" s="968" t="s">
        <v>632</v>
      </c>
      <c r="BM933" s="968" t="s">
        <v>1972</v>
      </c>
      <c r="CM933" s="49">
        <v>1</v>
      </c>
    </row>
    <row r="934" spans="4:91" ht="30" customHeight="1">
      <c r="D934" s="674"/>
      <c r="E934" s="680"/>
      <c r="F934" s="681"/>
      <c r="G934" s="680"/>
      <c r="H934" s="682"/>
      <c r="I934" s="891"/>
      <c r="J934" s="892"/>
      <c r="K934" s="745"/>
      <c r="L934" s="893"/>
      <c r="M934" s="894"/>
      <c r="N934" s="895"/>
      <c r="O934" s="896"/>
      <c r="P934" s="137"/>
      <c r="Q934" s="897"/>
      <c r="R934" s="751"/>
      <c r="S934" s="898"/>
      <c r="T934" s="753"/>
      <c r="U934" s="899"/>
      <c r="V934" s="900"/>
      <c r="W934" s="756"/>
      <c r="X934" s="764"/>
      <c r="AB934" s="65"/>
      <c r="AC934" s="985">
        <f t="shared" si="137"/>
        <v>0</v>
      </c>
      <c r="BL934" s="964" t="s">
        <v>146</v>
      </c>
      <c r="BM934" s="964" t="s">
        <v>1972</v>
      </c>
      <c r="CM934" s="49">
        <v>1</v>
      </c>
    </row>
    <row r="935" spans="4:91" ht="30" customHeight="1">
      <c r="D935" s="674"/>
      <c r="E935" s="680"/>
      <c r="F935" s="681"/>
      <c r="G935" s="680"/>
      <c r="H935" s="682"/>
      <c r="I935" s="891"/>
      <c r="J935" s="892"/>
      <c r="K935" s="745"/>
      <c r="L935" s="893"/>
      <c r="M935" s="894"/>
      <c r="N935" s="895"/>
      <c r="O935" s="896"/>
      <c r="P935" s="137"/>
      <c r="Q935" s="897"/>
      <c r="R935" s="751"/>
      <c r="S935" s="898"/>
      <c r="T935" s="753"/>
      <c r="U935" s="899"/>
      <c r="V935" s="900"/>
      <c r="W935" s="756"/>
      <c r="X935" s="764"/>
      <c r="AB935" s="65"/>
      <c r="AC935" s="985">
        <f t="shared" si="137"/>
        <v>0</v>
      </c>
      <c r="BL935" s="968" t="s">
        <v>2622</v>
      </c>
      <c r="BM935" s="968" t="s">
        <v>1972</v>
      </c>
      <c r="CM935" s="49">
        <v>1</v>
      </c>
    </row>
    <row r="936" spans="4:91" ht="30" customHeight="1">
      <c r="D936" s="674"/>
      <c r="E936" s="680"/>
      <c r="F936" s="681"/>
      <c r="G936" s="680"/>
      <c r="H936" s="682"/>
      <c r="I936" s="891"/>
      <c r="J936" s="892"/>
      <c r="K936" s="745"/>
      <c r="L936" s="893"/>
      <c r="M936" s="894"/>
      <c r="N936" s="895"/>
      <c r="O936" s="896"/>
      <c r="P936" s="137"/>
      <c r="Q936" s="897"/>
      <c r="R936" s="751"/>
      <c r="S936" s="898"/>
      <c r="T936" s="753"/>
      <c r="U936" s="899"/>
      <c r="V936" s="900"/>
      <c r="W936" s="756"/>
      <c r="X936" s="764"/>
      <c r="AB936" s="65"/>
      <c r="AC936" s="985">
        <f t="shared" si="137"/>
        <v>0</v>
      </c>
      <c r="BL936" s="964" t="s">
        <v>2623</v>
      </c>
      <c r="BM936" s="964" t="s">
        <v>1972</v>
      </c>
      <c r="CM936" s="49">
        <v>1</v>
      </c>
    </row>
    <row r="937" spans="4:91" ht="30" customHeight="1">
      <c r="D937" s="674"/>
      <c r="E937" s="680"/>
      <c r="F937" s="681"/>
      <c r="G937" s="680"/>
      <c r="H937" s="682"/>
      <c r="I937" s="891"/>
      <c r="J937" s="892"/>
      <c r="K937" s="745"/>
      <c r="L937" s="893"/>
      <c r="M937" s="894"/>
      <c r="N937" s="895"/>
      <c r="O937" s="896"/>
      <c r="P937" s="137"/>
      <c r="Q937" s="897"/>
      <c r="R937" s="751"/>
      <c r="S937" s="898"/>
      <c r="T937" s="753"/>
      <c r="U937" s="899"/>
      <c r="V937" s="900"/>
      <c r="W937" s="756"/>
      <c r="X937" s="764"/>
      <c r="AB937" s="65"/>
      <c r="AC937" s="985">
        <f t="shared" si="137"/>
        <v>0</v>
      </c>
      <c r="BL937" s="968" t="s">
        <v>2532</v>
      </c>
      <c r="BM937" s="968" t="s">
        <v>1972</v>
      </c>
      <c r="CM937" s="49">
        <v>1</v>
      </c>
    </row>
    <row r="938" spans="4:91" ht="30" customHeight="1">
      <c r="D938" s="674"/>
      <c r="E938" s="680"/>
      <c r="F938" s="681"/>
      <c r="G938" s="680"/>
      <c r="H938" s="682"/>
      <c r="I938" s="891"/>
      <c r="J938" s="892"/>
      <c r="K938" s="745"/>
      <c r="L938" s="893"/>
      <c r="M938" s="894"/>
      <c r="N938" s="895"/>
      <c r="O938" s="896"/>
      <c r="P938" s="137"/>
      <c r="Q938" s="897"/>
      <c r="R938" s="751"/>
      <c r="S938" s="898"/>
      <c r="T938" s="753"/>
      <c r="U938" s="899"/>
      <c r="V938" s="900"/>
      <c r="W938" s="756"/>
      <c r="X938" s="764"/>
      <c r="AB938" s="65"/>
      <c r="AC938" s="985">
        <f t="shared" si="137"/>
        <v>0</v>
      </c>
      <c r="BL938" s="964" t="s">
        <v>2490</v>
      </c>
      <c r="BM938" s="964" t="s">
        <v>1972</v>
      </c>
      <c r="CM938" s="49">
        <v>1</v>
      </c>
    </row>
    <row r="939" spans="4:91" ht="30" customHeight="1">
      <c r="D939" s="674"/>
      <c r="E939" s="680"/>
      <c r="F939" s="681"/>
      <c r="G939" s="680"/>
      <c r="H939" s="682"/>
      <c r="I939" s="891"/>
      <c r="J939" s="892"/>
      <c r="K939" s="745"/>
      <c r="L939" s="893"/>
      <c r="M939" s="894"/>
      <c r="N939" s="895"/>
      <c r="O939" s="896"/>
      <c r="P939" s="137"/>
      <c r="Q939" s="897"/>
      <c r="R939" s="751"/>
      <c r="S939" s="898"/>
      <c r="T939" s="753"/>
      <c r="U939" s="899"/>
      <c r="V939" s="900"/>
      <c r="W939" s="756"/>
      <c r="X939" s="764"/>
      <c r="AB939" s="65"/>
      <c r="AC939" s="985">
        <f t="shared" si="137"/>
        <v>0</v>
      </c>
      <c r="BL939" s="968" t="s">
        <v>37</v>
      </c>
      <c r="BM939" s="968" t="s">
        <v>1972</v>
      </c>
      <c r="CM939" s="49">
        <v>1</v>
      </c>
    </row>
    <row r="940" spans="4:91" ht="30" customHeight="1">
      <c r="D940" s="674"/>
      <c r="E940" s="680"/>
      <c r="F940" s="681"/>
      <c r="G940" s="680"/>
      <c r="H940" s="682"/>
      <c r="I940" s="891"/>
      <c r="J940" s="892"/>
      <c r="K940" s="745"/>
      <c r="L940" s="893"/>
      <c r="M940" s="894"/>
      <c r="N940" s="895"/>
      <c r="O940" s="896"/>
      <c r="P940" s="137"/>
      <c r="Q940" s="897"/>
      <c r="R940" s="751"/>
      <c r="S940" s="898"/>
      <c r="T940" s="753"/>
      <c r="U940" s="899"/>
      <c r="V940" s="900"/>
      <c r="W940" s="756"/>
      <c r="X940" s="764"/>
      <c r="AB940" s="65"/>
      <c r="AC940" s="985">
        <f t="shared" si="137"/>
        <v>0</v>
      </c>
      <c r="BL940" s="964" t="s">
        <v>5</v>
      </c>
      <c r="BM940" s="964" t="s">
        <v>1972</v>
      </c>
      <c r="CM940" s="49">
        <v>1</v>
      </c>
    </row>
    <row r="941" spans="4:91" ht="30" customHeight="1">
      <c r="D941" s="674"/>
      <c r="E941" s="680"/>
      <c r="F941" s="681"/>
      <c r="G941" s="680"/>
      <c r="H941" s="682"/>
      <c r="I941" s="891"/>
      <c r="J941" s="892"/>
      <c r="K941" s="745"/>
      <c r="L941" s="893"/>
      <c r="M941" s="894"/>
      <c r="N941" s="895"/>
      <c r="O941" s="896"/>
      <c r="P941" s="137"/>
      <c r="Q941" s="897"/>
      <c r="R941" s="751"/>
      <c r="S941" s="898"/>
      <c r="T941" s="753"/>
      <c r="U941" s="899"/>
      <c r="V941" s="900"/>
      <c r="W941" s="756"/>
      <c r="X941" s="764"/>
      <c r="AB941" s="65"/>
      <c r="AC941" s="985">
        <f t="shared" si="137"/>
        <v>0</v>
      </c>
      <c r="BL941" s="968" t="s">
        <v>633</v>
      </c>
      <c r="BM941" s="968" t="s">
        <v>1972</v>
      </c>
      <c r="CM941" s="49">
        <v>1</v>
      </c>
    </row>
    <row r="942" spans="4:91" ht="30" customHeight="1">
      <c r="D942" s="674"/>
      <c r="E942" s="680"/>
      <c r="F942" s="681"/>
      <c r="G942" s="680"/>
      <c r="H942" s="682"/>
      <c r="I942" s="891"/>
      <c r="J942" s="892"/>
      <c r="K942" s="745"/>
      <c r="L942" s="893"/>
      <c r="M942" s="894"/>
      <c r="N942" s="895"/>
      <c r="O942" s="896"/>
      <c r="P942" s="137"/>
      <c r="Q942" s="897"/>
      <c r="R942" s="751"/>
      <c r="S942" s="898"/>
      <c r="T942" s="753"/>
      <c r="U942" s="899"/>
      <c r="V942" s="900"/>
      <c r="W942" s="756"/>
      <c r="X942" s="764"/>
      <c r="AB942" s="65"/>
      <c r="AC942" s="985">
        <f t="shared" si="137"/>
        <v>0</v>
      </c>
      <c r="BL942" s="964" t="s">
        <v>634</v>
      </c>
      <c r="BM942" s="964" t="s">
        <v>1972</v>
      </c>
      <c r="CM942" s="49">
        <v>1</v>
      </c>
    </row>
    <row r="943" spans="4:91" ht="30" customHeight="1">
      <c r="D943" s="674"/>
      <c r="E943" s="680"/>
      <c r="F943" s="681"/>
      <c r="G943" s="680"/>
      <c r="H943" s="682"/>
      <c r="I943" s="891"/>
      <c r="J943" s="892"/>
      <c r="K943" s="745"/>
      <c r="L943" s="893"/>
      <c r="M943" s="894"/>
      <c r="N943" s="895"/>
      <c r="O943" s="896"/>
      <c r="P943" s="137"/>
      <c r="Q943" s="897"/>
      <c r="R943" s="751"/>
      <c r="S943" s="898"/>
      <c r="T943" s="753"/>
      <c r="U943" s="899"/>
      <c r="V943" s="900"/>
      <c r="W943" s="756"/>
      <c r="X943" s="764"/>
      <c r="AB943" s="65"/>
      <c r="AC943" s="985">
        <f t="shared" si="137"/>
        <v>0</v>
      </c>
      <c r="BL943" s="968" t="s">
        <v>635</v>
      </c>
      <c r="BM943" s="968" t="s">
        <v>1972</v>
      </c>
      <c r="CM943" s="49">
        <v>1</v>
      </c>
    </row>
    <row r="944" spans="4:91" ht="30" customHeight="1">
      <c r="D944" s="674"/>
      <c r="E944" s="680"/>
      <c r="F944" s="681"/>
      <c r="G944" s="680"/>
      <c r="H944" s="682"/>
      <c r="I944" s="891"/>
      <c r="J944" s="892"/>
      <c r="K944" s="745"/>
      <c r="L944" s="893"/>
      <c r="M944" s="894"/>
      <c r="N944" s="895"/>
      <c r="O944" s="896"/>
      <c r="P944" s="137"/>
      <c r="Q944" s="897"/>
      <c r="R944" s="751"/>
      <c r="S944" s="898"/>
      <c r="T944" s="753"/>
      <c r="U944" s="899"/>
      <c r="V944" s="900"/>
      <c r="W944" s="756"/>
      <c r="X944" s="764"/>
      <c r="AB944" s="65"/>
      <c r="AC944" s="985">
        <f t="shared" si="137"/>
        <v>0</v>
      </c>
      <c r="BL944" s="964" t="s">
        <v>2624</v>
      </c>
      <c r="BM944" s="964" t="s">
        <v>1972</v>
      </c>
      <c r="CM944" s="49">
        <v>1</v>
      </c>
    </row>
    <row r="945" spans="4:91" ht="30" customHeight="1">
      <c r="D945" s="674"/>
      <c r="E945" s="680"/>
      <c r="F945" s="681"/>
      <c r="G945" s="680"/>
      <c r="H945" s="682"/>
      <c r="I945" s="891"/>
      <c r="J945" s="892"/>
      <c r="K945" s="745"/>
      <c r="L945" s="893"/>
      <c r="M945" s="894"/>
      <c r="N945" s="895"/>
      <c r="O945" s="896"/>
      <c r="P945" s="137"/>
      <c r="Q945" s="897"/>
      <c r="R945" s="751"/>
      <c r="S945" s="898"/>
      <c r="T945" s="753"/>
      <c r="U945" s="899"/>
      <c r="V945" s="900"/>
      <c r="W945" s="756"/>
      <c r="X945" s="764"/>
      <c r="AB945" s="65"/>
      <c r="AC945" s="985">
        <f t="shared" si="137"/>
        <v>0</v>
      </c>
      <c r="BL945" s="968" t="s">
        <v>2625</v>
      </c>
      <c r="BM945" s="968" t="s">
        <v>1972</v>
      </c>
      <c r="CM945" s="49">
        <v>1</v>
      </c>
    </row>
    <row r="946" spans="4:91" ht="30" customHeight="1">
      <c r="D946" s="674"/>
      <c r="E946" s="680"/>
      <c r="F946" s="681"/>
      <c r="G946" s="680"/>
      <c r="H946" s="682"/>
      <c r="I946" s="891"/>
      <c r="J946" s="892"/>
      <c r="K946" s="745"/>
      <c r="L946" s="893"/>
      <c r="M946" s="894"/>
      <c r="N946" s="895"/>
      <c r="O946" s="896"/>
      <c r="P946" s="137"/>
      <c r="Q946" s="897"/>
      <c r="R946" s="751"/>
      <c r="S946" s="898"/>
      <c r="T946" s="753"/>
      <c r="U946" s="899"/>
      <c r="V946" s="900"/>
      <c r="W946" s="756"/>
      <c r="X946" s="764"/>
      <c r="AB946" s="65"/>
      <c r="AC946" s="985">
        <f t="shared" si="137"/>
        <v>0</v>
      </c>
      <c r="BL946" s="964" t="s">
        <v>2626</v>
      </c>
      <c r="BM946" s="964" t="s">
        <v>1972</v>
      </c>
      <c r="CM946" s="49">
        <v>1</v>
      </c>
    </row>
    <row r="947" spans="4:91" ht="30" customHeight="1">
      <c r="D947" s="674"/>
      <c r="E947" s="680"/>
      <c r="F947" s="681"/>
      <c r="G947" s="680"/>
      <c r="H947" s="682"/>
      <c r="I947" s="891"/>
      <c r="J947" s="892"/>
      <c r="K947" s="745"/>
      <c r="L947" s="893"/>
      <c r="M947" s="894"/>
      <c r="N947" s="895"/>
      <c r="O947" s="896"/>
      <c r="P947" s="137"/>
      <c r="Q947" s="897"/>
      <c r="R947" s="751"/>
      <c r="S947" s="898"/>
      <c r="T947" s="753"/>
      <c r="U947" s="899"/>
      <c r="V947" s="900"/>
      <c r="W947" s="756"/>
      <c r="X947" s="764"/>
      <c r="AB947" s="65"/>
      <c r="AC947" s="985">
        <f t="shared" si="137"/>
        <v>0</v>
      </c>
      <c r="BL947" s="968" t="s">
        <v>2186</v>
      </c>
      <c r="BM947" s="968" t="s">
        <v>1971</v>
      </c>
      <c r="CM947" s="49">
        <v>1</v>
      </c>
    </row>
    <row r="948" spans="4:91" ht="30" customHeight="1">
      <c r="D948" s="674"/>
      <c r="E948" s="680"/>
      <c r="F948" s="681"/>
      <c r="G948" s="680"/>
      <c r="H948" s="682"/>
      <c r="I948" s="891"/>
      <c r="J948" s="892"/>
      <c r="K948" s="745"/>
      <c r="L948" s="893"/>
      <c r="M948" s="894"/>
      <c r="N948" s="895"/>
      <c r="O948" s="896"/>
      <c r="P948" s="137"/>
      <c r="Q948" s="897"/>
      <c r="R948" s="751"/>
      <c r="S948" s="898"/>
      <c r="T948" s="753"/>
      <c r="U948" s="899"/>
      <c r="V948" s="900"/>
      <c r="W948" s="756"/>
      <c r="X948" s="764"/>
      <c r="AB948" s="65"/>
      <c r="AC948" s="985">
        <f t="shared" si="137"/>
        <v>0</v>
      </c>
      <c r="BL948" s="964" t="s">
        <v>2187</v>
      </c>
      <c r="BM948" s="964" t="s">
        <v>1971</v>
      </c>
      <c r="CM948" s="49">
        <v>1</v>
      </c>
    </row>
    <row r="949" spans="4:91" ht="30" customHeight="1">
      <c r="D949" s="674"/>
      <c r="E949" s="680"/>
      <c r="F949" s="681"/>
      <c r="G949" s="680"/>
      <c r="H949" s="682"/>
      <c r="I949" s="891"/>
      <c r="J949" s="892"/>
      <c r="K949" s="745"/>
      <c r="L949" s="893"/>
      <c r="M949" s="894"/>
      <c r="N949" s="895"/>
      <c r="O949" s="896"/>
      <c r="P949" s="137"/>
      <c r="Q949" s="897"/>
      <c r="R949" s="751"/>
      <c r="S949" s="898"/>
      <c r="T949" s="753"/>
      <c r="U949" s="899"/>
      <c r="V949" s="900"/>
      <c r="W949" s="756"/>
      <c r="X949" s="764"/>
      <c r="AB949" s="65"/>
      <c r="AC949" s="985">
        <f t="shared" si="137"/>
        <v>0</v>
      </c>
      <c r="BL949" s="968" t="s">
        <v>2627</v>
      </c>
      <c r="BM949" s="968" t="s">
        <v>1971</v>
      </c>
      <c r="CM949" s="49">
        <v>1</v>
      </c>
    </row>
    <row r="950" spans="4:91" ht="30" customHeight="1">
      <c r="D950" s="674"/>
      <c r="E950" s="680"/>
      <c r="F950" s="681"/>
      <c r="G950" s="680"/>
      <c r="H950" s="682"/>
      <c r="I950" s="891"/>
      <c r="J950" s="892"/>
      <c r="K950" s="745"/>
      <c r="L950" s="893"/>
      <c r="M950" s="894"/>
      <c r="N950" s="895"/>
      <c r="O950" s="896"/>
      <c r="P950" s="137"/>
      <c r="Q950" s="897"/>
      <c r="R950" s="751"/>
      <c r="S950" s="898"/>
      <c r="T950" s="753"/>
      <c r="U950" s="899"/>
      <c r="V950" s="900"/>
      <c r="W950" s="756"/>
      <c r="X950" s="764"/>
      <c r="AB950" s="65"/>
      <c r="AC950" s="985">
        <f t="shared" si="137"/>
        <v>0</v>
      </c>
      <c r="BL950" s="964" t="s">
        <v>2628</v>
      </c>
      <c r="BM950" s="964" t="s">
        <v>1971</v>
      </c>
      <c r="CM950" s="49">
        <v>1</v>
      </c>
    </row>
    <row r="951" spans="4:91" ht="30" customHeight="1">
      <c r="D951" s="674"/>
      <c r="E951" s="680"/>
      <c r="F951" s="681"/>
      <c r="G951" s="680"/>
      <c r="H951" s="682"/>
      <c r="I951" s="891"/>
      <c r="J951" s="892"/>
      <c r="K951" s="745"/>
      <c r="L951" s="893"/>
      <c r="M951" s="894"/>
      <c r="N951" s="895"/>
      <c r="O951" s="896"/>
      <c r="P951" s="137"/>
      <c r="Q951" s="897"/>
      <c r="R951" s="751"/>
      <c r="S951" s="898"/>
      <c r="T951" s="753"/>
      <c r="U951" s="899"/>
      <c r="V951" s="900"/>
      <c r="W951" s="756"/>
      <c r="X951" s="764"/>
      <c r="AB951" s="65"/>
      <c r="AC951" s="985">
        <f t="shared" si="137"/>
        <v>0</v>
      </c>
      <c r="BL951" s="968" t="s">
        <v>54</v>
      </c>
      <c r="BM951" s="968" t="s">
        <v>1971</v>
      </c>
      <c r="CM951" s="49">
        <v>1</v>
      </c>
    </row>
    <row r="952" spans="4:91" ht="30" customHeight="1">
      <c r="D952" s="674"/>
      <c r="E952" s="680"/>
      <c r="F952" s="681"/>
      <c r="G952" s="680"/>
      <c r="H952" s="682"/>
      <c r="I952" s="891"/>
      <c r="J952" s="892"/>
      <c r="K952" s="745"/>
      <c r="L952" s="893"/>
      <c r="M952" s="894"/>
      <c r="N952" s="895"/>
      <c r="O952" s="896"/>
      <c r="P952" s="137"/>
      <c r="Q952" s="897"/>
      <c r="R952" s="751"/>
      <c r="S952" s="898"/>
      <c r="T952" s="753"/>
      <c r="U952" s="899"/>
      <c r="V952" s="900"/>
      <c r="W952" s="756"/>
      <c r="X952" s="764"/>
      <c r="AB952" s="65"/>
      <c r="AC952" s="985">
        <f t="shared" si="137"/>
        <v>0</v>
      </c>
      <c r="BL952" s="964" t="s">
        <v>2629</v>
      </c>
      <c r="BM952" s="964" t="s">
        <v>1971</v>
      </c>
      <c r="CM952" s="49">
        <v>1</v>
      </c>
    </row>
    <row r="953" spans="4:91" ht="30" customHeight="1">
      <c r="D953" s="674"/>
      <c r="E953" s="680"/>
      <c r="F953" s="681"/>
      <c r="G953" s="680"/>
      <c r="H953" s="682"/>
      <c r="I953" s="891"/>
      <c r="J953" s="892"/>
      <c r="K953" s="745"/>
      <c r="L953" s="893"/>
      <c r="M953" s="894"/>
      <c r="N953" s="895"/>
      <c r="O953" s="896"/>
      <c r="P953" s="137"/>
      <c r="Q953" s="897"/>
      <c r="R953" s="751"/>
      <c r="S953" s="898"/>
      <c r="T953" s="753"/>
      <c r="U953" s="899"/>
      <c r="V953" s="900"/>
      <c r="W953" s="756"/>
      <c r="X953" s="764"/>
      <c r="AB953" s="65"/>
      <c r="AC953" s="985">
        <f t="shared" si="137"/>
        <v>0</v>
      </c>
      <c r="BL953" s="968" t="s">
        <v>2630</v>
      </c>
      <c r="BM953" s="968" t="s">
        <v>1971</v>
      </c>
      <c r="CM953" s="49">
        <v>1</v>
      </c>
    </row>
    <row r="954" spans="4:91" ht="30" customHeight="1">
      <c r="D954" s="674"/>
      <c r="E954" s="680"/>
      <c r="F954" s="681"/>
      <c r="G954" s="680"/>
      <c r="H954" s="682"/>
      <c r="I954" s="891"/>
      <c r="J954" s="892"/>
      <c r="K954" s="745"/>
      <c r="L954" s="893"/>
      <c r="M954" s="894"/>
      <c r="N954" s="895"/>
      <c r="O954" s="896"/>
      <c r="P954" s="137"/>
      <c r="Q954" s="897"/>
      <c r="R954" s="751"/>
      <c r="S954" s="898"/>
      <c r="T954" s="753"/>
      <c r="U954" s="899"/>
      <c r="V954" s="900"/>
      <c r="W954" s="756"/>
      <c r="X954" s="764"/>
      <c r="AB954" s="65"/>
      <c r="AC954" s="985">
        <f t="shared" si="137"/>
        <v>0</v>
      </c>
      <c r="BL954" s="964" t="s">
        <v>2292</v>
      </c>
      <c r="BM954" s="964" t="s">
        <v>1971</v>
      </c>
      <c r="CM954" s="49">
        <v>1</v>
      </c>
    </row>
    <row r="955" spans="4:91" ht="30" customHeight="1">
      <c r="D955" s="674"/>
      <c r="E955" s="680"/>
      <c r="F955" s="681"/>
      <c r="G955" s="680"/>
      <c r="H955" s="682"/>
      <c r="I955" s="891"/>
      <c r="J955" s="892"/>
      <c r="K955" s="745"/>
      <c r="L955" s="893"/>
      <c r="M955" s="894"/>
      <c r="N955" s="895"/>
      <c r="O955" s="896"/>
      <c r="P955" s="137"/>
      <c r="Q955" s="897"/>
      <c r="R955" s="751"/>
      <c r="S955" s="898"/>
      <c r="T955" s="753"/>
      <c r="U955" s="899"/>
      <c r="V955" s="900"/>
      <c r="W955" s="756"/>
      <c r="X955" s="764"/>
      <c r="AB955" s="65"/>
      <c r="AC955" s="985">
        <f t="shared" si="137"/>
        <v>0</v>
      </c>
      <c r="BL955" s="968" t="s">
        <v>2293</v>
      </c>
      <c r="BM955" s="968" t="s">
        <v>1971</v>
      </c>
      <c r="CM955" s="49">
        <v>1</v>
      </c>
    </row>
    <row r="956" spans="4:91" ht="30" customHeight="1">
      <c r="D956" s="674"/>
      <c r="E956" s="680"/>
      <c r="F956" s="681"/>
      <c r="G956" s="680"/>
      <c r="H956" s="682"/>
      <c r="I956" s="891"/>
      <c r="J956" s="892"/>
      <c r="K956" s="745"/>
      <c r="L956" s="893"/>
      <c r="M956" s="894"/>
      <c r="N956" s="895"/>
      <c r="O956" s="896"/>
      <c r="P956" s="137"/>
      <c r="Q956" s="897"/>
      <c r="R956" s="751"/>
      <c r="S956" s="898"/>
      <c r="T956" s="753"/>
      <c r="U956" s="899"/>
      <c r="V956" s="900"/>
      <c r="W956" s="756"/>
      <c r="X956" s="764"/>
      <c r="AB956" s="65"/>
      <c r="AC956" s="985">
        <f t="shared" si="137"/>
        <v>0</v>
      </c>
      <c r="BL956" s="964" t="s">
        <v>2334</v>
      </c>
      <c r="BM956" s="964" t="s">
        <v>1971</v>
      </c>
      <c r="CM956" s="49">
        <v>1</v>
      </c>
    </row>
    <row r="957" spans="4:91" ht="30" customHeight="1">
      <c r="D957" s="674"/>
      <c r="E957" s="680"/>
      <c r="F957" s="681"/>
      <c r="G957" s="680"/>
      <c r="H957" s="682"/>
      <c r="I957" s="891"/>
      <c r="J957" s="892"/>
      <c r="K957" s="745"/>
      <c r="L957" s="893"/>
      <c r="M957" s="894"/>
      <c r="N957" s="895"/>
      <c r="O957" s="896"/>
      <c r="P957" s="137"/>
      <c r="Q957" s="897"/>
      <c r="R957" s="751"/>
      <c r="S957" s="898"/>
      <c r="T957" s="753"/>
      <c r="U957" s="899"/>
      <c r="V957" s="900"/>
      <c r="W957" s="756"/>
      <c r="X957" s="764"/>
      <c r="AB957" s="65"/>
      <c r="AC957" s="985">
        <f t="shared" si="137"/>
        <v>0</v>
      </c>
      <c r="BL957" s="968" t="s">
        <v>2335</v>
      </c>
      <c r="BM957" s="968" t="s">
        <v>1971</v>
      </c>
      <c r="CM957" s="49">
        <v>1</v>
      </c>
    </row>
    <row r="958" spans="4:91" ht="30" customHeight="1">
      <c r="D958" s="674"/>
      <c r="E958" s="680"/>
      <c r="F958" s="681"/>
      <c r="G958" s="680"/>
      <c r="H958" s="682"/>
      <c r="I958" s="891"/>
      <c r="J958" s="892"/>
      <c r="K958" s="745"/>
      <c r="L958" s="893"/>
      <c r="M958" s="894"/>
      <c r="N958" s="895"/>
      <c r="O958" s="896"/>
      <c r="P958" s="137"/>
      <c r="Q958" s="897"/>
      <c r="R958" s="751"/>
      <c r="S958" s="898"/>
      <c r="T958" s="753"/>
      <c r="U958" s="899"/>
      <c r="V958" s="900"/>
      <c r="W958" s="756"/>
      <c r="X958" s="764"/>
      <c r="AB958" s="65"/>
      <c r="AC958" s="985">
        <f t="shared" si="137"/>
        <v>0</v>
      </c>
      <c r="BL958" s="964" t="s">
        <v>4</v>
      </c>
      <c r="BM958" s="964" t="s">
        <v>1971</v>
      </c>
      <c r="CM958" s="49">
        <v>1</v>
      </c>
    </row>
    <row r="959" spans="4:91" ht="30" customHeight="1">
      <c r="D959" s="674"/>
      <c r="E959" s="680"/>
      <c r="F959" s="681"/>
      <c r="G959" s="680"/>
      <c r="H959" s="682"/>
      <c r="I959" s="891"/>
      <c r="J959" s="892"/>
      <c r="K959" s="745"/>
      <c r="L959" s="893"/>
      <c r="M959" s="894"/>
      <c r="N959" s="895"/>
      <c r="O959" s="896"/>
      <c r="P959" s="137"/>
      <c r="Q959" s="897"/>
      <c r="R959" s="751"/>
      <c r="S959" s="898"/>
      <c r="T959" s="753"/>
      <c r="U959" s="899"/>
      <c r="V959" s="900"/>
      <c r="W959" s="756"/>
      <c r="X959" s="764"/>
      <c r="AB959" s="65"/>
      <c r="AC959" s="985">
        <f t="shared" si="137"/>
        <v>0</v>
      </c>
      <c r="BL959" s="968" t="s">
        <v>130</v>
      </c>
      <c r="BM959" s="968" t="s">
        <v>1971</v>
      </c>
      <c r="CM959" s="49">
        <v>1</v>
      </c>
    </row>
    <row r="960" spans="4:91" ht="30" customHeight="1">
      <c r="D960" s="674"/>
      <c r="E960" s="680"/>
      <c r="F960" s="681"/>
      <c r="G960" s="680"/>
      <c r="H960" s="682"/>
      <c r="I960" s="891"/>
      <c r="J960" s="892"/>
      <c r="K960" s="745"/>
      <c r="L960" s="893"/>
      <c r="M960" s="894"/>
      <c r="N960" s="895"/>
      <c r="O960" s="896"/>
      <c r="P960" s="137"/>
      <c r="Q960" s="897"/>
      <c r="R960" s="751"/>
      <c r="S960" s="898"/>
      <c r="T960" s="753"/>
      <c r="U960" s="899"/>
      <c r="V960" s="900"/>
      <c r="W960" s="756"/>
      <c r="X960" s="764"/>
      <c r="AB960" s="65"/>
      <c r="AC960" s="985">
        <f t="shared" si="137"/>
        <v>0</v>
      </c>
      <c r="BL960" s="964" t="s">
        <v>112</v>
      </c>
      <c r="BM960" s="964" t="s">
        <v>1971</v>
      </c>
      <c r="CM960" s="49">
        <v>1</v>
      </c>
    </row>
    <row r="961" spans="4:91" ht="30" customHeight="1">
      <c r="D961" s="674"/>
      <c r="E961" s="680"/>
      <c r="F961" s="681"/>
      <c r="G961" s="680"/>
      <c r="H961" s="682"/>
      <c r="I961" s="891"/>
      <c r="J961" s="892"/>
      <c r="K961" s="745"/>
      <c r="L961" s="893"/>
      <c r="M961" s="894"/>
      <c r="N961" s="895"/>
      <c r="O961" s="896"/>
      <c r="P961" s="137"/>
      <c r="Q961" s="897"/>
      <c r="R961" s="751"/>
      <c r="S961" s="898"/>
      <c r="T961" s="753"/>
      <c r="U961" s="899"/>
      <c r="V961" s="900"/>
      <c r="W961" s="756"/>
      <c r="X961" s="764"/>
      <c r="AB961" s="65"/>
      <c r="AC961" s="985">
        <f t="shared" si="137"/>
        <v>0</v>
      </c>
      <c r="BL961" s="968" t="s">
        <v>2525</v>
      </c>
      <c r="BM961" s="968" t="s">
        <v>1964</v>
      </c>
      <c r="CM961" s="49">
        <v>1</v>
      </c>
    </row>
    <row r="962" spans="4:91" ht="30" customHeight="1">
      <c r="D962" s="674"/>
      <c r="E962" s="680"/>
      <c r="F962" s="681"/>
      <c r="G962" s="680"/>
      <c r="H962" s="682"/>
      <c r="I962" s="891"/>
      <c r="J962" s="892"/>
      <c r="K962" s="745"/>
      <c r="L962" s="893"/>
      <c r="M962" s="894"/>
      <c r="N962" s="895"/>
      <c r="O962" s="896"/>
      <c r="P962" s="137"/>
      <c r="Q962" s="897"/>
      <c r="R962" s="751"/>
      <c r="S962" s="898"/>
      <c r="T962" s="753"/>
      <c r="U962" s="899"/>
      <c r="V962" s="900"/>
      <c r="W962" s="756"/>
      <c r="X962" s="764"/>
      <c r="AB962" s="65"/>
      <c r="AC962" s="985">
        <f t="shared" si="137"/>
        <v>0</v>
      </c>
      <c r="BL962" s="964" t="s">
        <v>2526</v>
      </c>
      <c r="BM962" s="964" t="s">
        <v>1964</v>
      </c>
      <c r="CM962" s="49">
        <v>1</v>
      </c>
    </row>
    <row r="963" spans="4:91" ht="30" customHeight="1">
      <c r="D963" s="674"/>
      <c r="E963" s="680"/>
      <c r="F963" s="681"/>
      <c r="G963" s="680"/>
      <c r="H963" s="682"/>
      <c r="I963" s="891"/>
      <c r="J963" s="892"/>
      <c r="K963" s="745"/>
      <c r="L963" s="893"/>
      <c r="M963" s="894"/>
      <c r="N963" s="895"/>
      <c r="O963" s="896"/>
      <c r="P963" s="137"/>
      <c r="Q963" s="897"/>
      <c r="R963" s="751"/>
      <c r="S963" s="898"/>
      <c r="T963" s="753"/>
      <c r="U963" s="899"/>
      <c r="V963" s="900"/>
      <c r="W963" s="756"/>
      <c r="X963" s="764"/>
      <c r="AB963" s="65"/>
      <c r="AC963" s="985">
        <f t="shared" si="137"/>
        <v>0</v>
      </c>
      <c r="BL963" s="968" t="s">
        <v>169</v>
      </c>
      <c r="BM963" s="968" t="s">
        <v>1964</v>
      </c>
      <c r="CM963" s="49">
        <v>1</v>
      </c>
    </row>
    <row r="964" spans="4:91" ht="30" customHeight="1">
      <c r="D964" s="674"/>
      <c r="E964" s="680"/>
      <c r="F964" s="681"/>
      <c r="G964" s="680"/>
      <c r="H964" s="682"/>
      <c r="I964" s="891"/>
      <c r="J964" s="892"/>
      <c r="K964" s="745"/>
      <c r="L964" s="893"/>
      <c r="M964" s="894"/>
      <c r="N964" s="895"/>
      <c r="O964" s="896"/>
      <c r="P964" s="137"/>
      <c r="Q964" s="897"/>
      <c r="R964" s="751"/>
      <c r="S964" s="898"/>
      <c r="T964" s="753"/>
      <c r="U964" s="899"/>
      <c r="V964" s="900"/>
      <c r="W964" s="756"/>
      <c r="X964" s="764"/>
      <c r="AB964" s="65"/>
      <c r="AC964" s="985">
        <f t="shared" si="137"/>
        <v>0</v>
      </c>
      <c r="BL964" s="964" t="s">
        <v>2174</v>
      </c>
      <c r="BM964" s="964" t="s">
        <v>1964</v>
      </c>
      <c r="CM964" s="49">
        <v>1</v>
      </c>
    </row>
    <row r="965" spans="4:91" ht="30" customHeight="1">
      <c r="D965" s="674"/>
      <c r="E965" s="680"/>
      <c r="F965" s="681"/>
      <c r="G965" s="680"/>
      <c r="H965" s="682"/>
      <c r="I965" s="891"/>
      <c r="J965" s="892"/>
      <c r="K965" s="745"/>
      <c r="L965" s="893"/>
      <c r="M965" s="894"/>
      <c r="N965" s="895"/>
      <c r="O965" s="896"/>
      <c r="P965" s="137"/>
      <c r="Q965" s="897"/>
      <c r="R965" s="751"/>
      <c r="S965" s="898"/>
      <c r="T965" s="753"/>
      <c r="U965" s="899"/>
      <c r="V965" s="900"/>
      <c r="W965" s="756"/>
      <c r="X965" s="764"/>
      <c r="AB965" s="65"/>
      <c r="AC965" s="985">
        <f t="shared" si="137"/>
        <v>0</v>
      </c>
      <c r="BL965" s="968" t="s">
        <v>2375</v>
      </c>
      <c r="BM965" s="968" t="s">
        <v>1964</v>
      </c>
      <c r="CM965" s="49">
        <v>1</v>
      </c>
    </row>
    <row r="966" spans="4:91" ht="30" customHeight="1">
      <c r="D966" s="674"/>
      <c r="E966" s="680"/>
      <c r="F966" s="681"/>
      <c r="G966" s="680"/>
      <c r="H966" s="682"/>
      <c r="I966" s="891"/>
      <c r="J966" s="892"/>
      <c r="K966" s="745"/>
      <c r="L966" s="893"/>
      <c r="M966" s="894"/>
      <c r="N966" s="895"/>
      <c r="O966" s="896"/>
      <c r="P966" s="137"/>
      <c r="Q966" s="897"/>
      <c r="R966" s="751"/>
      <c r="S966" s="898"/>
      <c r="T966" s="753"/>
      <c r="U966" s="899"/>
      <c r="V966" s="900"/>
      <c r="W966" s="756"/>
      <c r="X966" s="764"/>
      <c r="AB966" s="65"/>
      <c r="AC966" s="985">
        <f t="shared" si="137"/>
        <v>0</v>
      </c>
      <c r="BL966" s="964" t="s">
        <v>2376</v>
      </c>
      <c r="BM966" s="964" t="s">
        <v>1964</v>
      </c>
      <c r="CM966" s="49">
        <v>1</v>
      </c>
    </row>
    <row r="967" spans="4:91" ht="30" customHeight="1">
      <c r="D967" s="674"/>
      <c r="E967" s="680"/>
      <c r="F967" s="681"/>
      <c r="G967" s="680"/>
      <c r="H967" s="682"/>
      <c r="I967" s="891"/>
      <c r="J967" s="892"/>
      <c r="K967" s="745"/>
      <c r="L967" s="893"/>
      <c r="M967" s="894"/>
      <c r="N967" s="895"/>
      <c r="O967" s="896"/>
      <c r="P967" s="137"/>
      <c r="Q967" s="897"/>
      <c r="R967" s="751"/>
      <c r="S967" s="898"/>
      <c r="T967" s="753"/>
      <c r="U967" s="899"/>
      <c r="V967" s="900"/>
      <c r="W967" s="756"/>
      <c r="X967" s="764"/>
      <c r="AB967" s="65"/>
      <c r="AC967" s="985">
        <f t="shared" si="137"/>
        <v>0</v>
      </c>
      <c r="BL967" s="968" t="s">
        <v>2178</v>
      </c>
      <c r="BM967" s="968" t="s">
        <v>1964</v>
      </c>
      <c r="CM967" s="49">
        <v>1</v>
      </c>
    </row>
    <row r="968" spans="4:91" ht="30" customHeight="1">
      <c r="D968" s="674"/>
      <c r="E968" s="680"/>
      <c r="F968" s="681"/>
      <c r="G968" s="680"/>
      <c r="H968" s="682"/>
      <c r="I968" s="891"/>
      <c r="J968" s="892"/>
      <c r="K968" s="745"/>
      <c r="L968" s="893"/>
      <c r="M968" s="894"/>
      <c r="N968" s="895"/>
      <c r="O968" s="896"/>
      <c r="P968" s="137"/>
      <c r="Q968" s="897"/>
      <c r="R968" s="751"/>
      <c r="S968" s="898"/>
      <c r="T968" s="753"/>
      <c r="U968" s="899"/>
      <c r="V968" s="900"/>
      <c r="W968" s="756"/>
      <c r="X968" s="764"/>
      <c r="AB968" s="65"/>
      <c r="AC968" s="985">
        <f t="shared" si="137"/>
        <v>0</v>
      </c>
      <c r="BL968" s="964" t="s">
        <v>2179</v>
      </c>
      <c r="BM968" s="964" t="s">
        <v>1964</v>
      </c>
      <c r="CM968" s="49">
        <v>1</v>
      </c>
    </row>
    <row r="969" spans="4:91" ht="30" customHeight="1">
      <c r="D969" s="674"/>
      <c r="E969" s="680"/>
      <c r="F969" s="681"/>
      <c r="G969" s="680"/>
      <c r="H969" s="682"/>
      <c r="I969" s="891"/>
      <c r="J969" s="892"/>
      <c r="K969" s="745"/>
      <c r="L969" s="893"/>
      <c r="M969" s="894"/>
      <c r="N969" s="895"/>
      <c r="O969" s="896"/>
      <c r="P969" s="137"/>
      <c r="Q969" s="897"/>
      <c r="R969" s="751"/>
      <c r="S969" s="898"/>
      <c r="T969" s="753"/>
      <c r="U969" s="899"/>
      <c r="V969" s="900"/>
      <c r="W969" s="756"/>
      <c r="X969" s="764"/>
      <c r="AB969" s="65"/>
      <c r="AC969" s="985">
        <f t="shared" si="137"/>
        <v>0</v>
      </c>
      <c r="BL969" s="968" t="s">
        <v>2182</v>
      </c>
      <c r="BM969" s="968" t="s">
        <v>1964</v>
      </c>
      <c r="CM969" s="49">
        <v>1</v>
      </c>
    </row>
    <row r="970" spans="4:91" ht="30" customHeight="1">
      <c r="D970" s="674"/>
      <c r="E970" s="680"/>
      <c r="F970" s="681"/>
      <c r="G970" s="680"/>
      <c r="H970" s="682"/>
      <c r="I970" s="891"/>
      <c r="J970" s="892"/>
      <c r="K970" s="745"/>
      <c r="L970" s="893"/>
      <c r="M970" s="894"/>
      <c r="N970" s="895"/>
      <c r="O970" s="896"/>
      <c r="P970" s="137"/>
      <c r="Q970" s="897"/>
      <c r="R970" s="751"/>
      <c r="S970" s="898"/>
      <c r="T970" s="753"/>
      <c r="U970" s="899"/>
      <c r="V970" s="900"/>
      <c r="W970" s="756"/>
      <c r="X970" s="764"/>
      <c r="AB970" s="65"/>
      <c r="AC970" s="985">
        <f t="shared" si="137"/>
        <v>0</v>
      </c>
      <c r="BL970" s="964" t="s">
        <v>62</v>
      </c>
      <c r="BM970" s="964" t="s">
        <v>1964</v>
      </c>
      <c r="CM970" s="49">
        <v>1</v>
      </c>
    </row>
    <row r="971" spans="4:91" ht="30" customHeight="1">
      <c r="D971" s="674"/>
      <c r="E971" s="680"/>
      <c r="F971" s="681"/>
      <c r="G971" s="680"/>
      <c r="H971" s="682"/>
      <c r="I971" s="891"/>
      <c r="J971" s="892"/>
      <c r="K971" s="745"/>
      <c r="L971" s="893"/>
      <c r="M971" s="894"/>
      <c r="N971" s="895"/>
      <c r="O971" s="896"/>
      <c r="P971" s="137"/>
      <c r="Q971" s="897"/>
      <c r="R971" s="751"/>
      <c r="S971" s="898"/>
      <c r="T971" s="753"/>
      <c r="U971" s="899"/>
      <c r="V971" s="900"/>
      <c r="W971" s="756"/>
      <c r="X971" s="764"/>
      <c r="AB971" s="65"/>
      <c r="AC971" s="985">
        <f t="shared" si="137"/>
        <v>0</v>
      </c>
      <c r="BL971" s="968" t="s">
        <v>84</v>
      </c>
      <c r="BM971" s="968" t="s">
        <v>1964</v>
      </c>
      <c r="CM971" s="49">
        <v>1</v>
      </c>
    </row>
    <row r="972" spans="4:91" ht="30" customHeight="1">
      <c r="D972" s="674"/>
      <c r="E972" s="680"/>
      <c r="F972" s="681"/>
      <c r="G972" s="680"/>
      <c r="H972" s="682"/>
      <c r="I972" s="891"/>
      <c r="J972" s="892"/>
      <c r="K972" s="745"/>
      <c r="L972" s="893"/>
      <c r="M972" s="894"/>
      <c r="N972" s="895"/>
      <c r="O972" s="896"/>
      <c r="P972" s="137"/>
      <c r="Q972" s="897"/>
      <c r="R972" s="751"/>
      <c r="S972" s="898"/>
      <c r="T972" s="753"/>
      <c r="U972" s="899"/>
      <c r="V972" s="900"/>
      <c r="W972" s="756"/>
      <c r="X972" s="764"/>
      <c r="AB972" s="65"/>
      <c r="AC972" s="985">
        <f t="shared" si="137"/>
        <v>0</v>
      </c>
      <c r="BL972" s="964" t="s">
        <v>2183</v>
      </c>
      <c r="BM972" s="964" t="s">
        <v>1964</v>
      </c>
      <c r="CM972" s="49">
        <v>1</v>
      </c>
    </row>
    <row r="973" spans="4:91" ht="30" customHeight="1">
      <c r="D973" s="674"/>
      <c r="E973" s="680"/>
      <c r="F973" s="681"/>
      <c r="G973" s="680"/>
      <c r="H973" s="682"/>
      <c r="I973" s="891"/>
      <c r="J973" s="892"/>
      <c r="K973" s="745"/>
      <c r="L973" s="893"/>
      <c r="M973" s="894"/>
      <c r="N973" s="895"/>
      <c r="O973" s="896"/>
      <c r="P973" s="137"/>
      <c r="Q973" s="897"/>
      <c r="R973" s="751"/>
      <c r="S973" s="898"/>
      <c r="T973" s="753"/>
      <c r="U973" s="899"/>
      <c r="V973" s="900"/>
      <c r="W973" s="756"/>
      <c r="X973" s="764"/>
      <c r="AB973" s="65"/>
      <c r="AC973" s="985">
        <f t="shared" si="137"/>
        <v>0</v>
      </c>
      <c r="BL973" s="968" t="s">
        <v>2184</v>
      </c>
      <c r="BM973" s="968" t="s">
        <v>1964</v>
      </c>
      <c r="CM973" s="49">
        <v>1</v>
      </c>
    </row>
    <row r="974" spans="4:91" ht="30" customHeight="1">
      <c r="D974" s="674"/>
      <c r="E974" s="680"/>
      <c r="F974" s="681"/>
      <c r="G974" s="680"/>
      <c r="H974" s="682"/>
      <c r="I974" s="891"/>
      <c r="J974" s="892"/>
      <c r="K974" s="745"/>
      <c r="L974" s="893"/>
      <c r="M974" s="894"/>
      <c r="N974" s="895"/>
      <c r="O974" s="896"/>
      <c r="P974" s="137"/>
      <c r="Q974" s="897"/>
      <c r="R974" s="751"/>
      <c r="S974" s="898"/>
      <c r="T974" s="753"/>
      <c r="U974" s="899"/>
      <c r="V974" s="900"/>
      <c r="W974" s="756"/>
      <c r="X974" s="764"/>
      <c r="AB974" s="65"/>
      <c r="AC974" s="985">
        <f t="shared" si="137"/>
        <v>0</v>
      </c>
      <c r="BL974" s="964" t="s">
        <v>2165</v>
      </c>
      <c r="BM974" s="964" t="s">
        <v>1964</v>
      </c>
      <c r="CM974" s="49">
        <v>1</v>
      </c>
    </row>
    <row r="975" spans="4:91" ht="30" customHeight="1">
      <c r="D975" s="674"/>
      <c r="E975" s="680"/>
      <c r="F975" s="681"/>
      <c r="G975" s="680"/>
      <c r="H975" s="682"/>
      <c r="I975" s="891"/>
      <c r="J975" s="892"/>
      <c r="K975" s="745"/>
      <c r="L975" s="893"/>
      <c r="M975" s="894"/>
      <c r="N975" s="895"/>
      <c r="O975" s="896"/>
      <c r="P975" s="137"/>
      <c r="Q975" s="897"/>
      <c r="R975" s="751"/>
      <c r="S975" s="898"/>
      <c r="T975" s="753"/>
      <c r="U975" s="899"/>
      <c r="V975" s="900"/>
      <c r="W975" s="756"/>
      <c r="X975" s="764"/>
      <c r="AB975" s="65"/>
      <c r="AC975" s="985">
        <f t="shared" si="137"/>
        <v>0</v>
      </c>
      <c r="BL975" s="968" t="s">
        <v>2188</v>
      </c>
      <c r="BM975" s="968" t="s">
        <v>1964</v>
      </c>
      <c r="CM975" s="49">
        <v>1</v>
      </c>
    </row>
    <row r="976" spans="4:91" ht="30" customHeight="1">
      <c r="D976" s="674"/>
      <c r="E976" s="680"/>
      <c r="F976" s="681"/>
      <c r="G976" s="680"/>
      <c r="H976" s="682"/>
      <c r="I976" s="891"/>
      <c r="J976" s="892"/>
      <c r="K976" s="745"/>
      <c r="L976" s="893"/>
      <c r="M976" s="894"/>
      <c r="N976" s="895"/>
      <c r="O976" s="896"/>
      <c r="P976" s="137"/>
      <c r="Q976" s="897"/>
      <c r="R976" s="751"/>
      <c r="S976" s="898"/>
      <c r="T976" s="753"/>
      <c r="U976" s="899"/>
      <c r="V976" s="900"/>
      <c r="W976" s="756"/>
      <c r="X976" s="764"/>
      <c r="AB976" s="65"/>
      <c r="AC976" s="985">
        <f t="shared" si="137"/>
        <v>0</v>
      </c>
      <c r="BL976" s="964" t="s">
        <v>2189</v>
      </c>
      <c r="BM976" s="964" t="s">
        <v>1964</v>
      </c>
      <c r="CM976" s="49">
        <v>1</v>
      </c>
    </row>
    <row r="977" spans="4:91" ht="30" customHeight="1">
      <c r="D977" s="674"/>
      <c r="E977" s="680"/>
      <c r="F977" s="681"/>
      <c r="G977" s="680"/>
      <c r="H977" s="682"/>
      <c r="I977" s="891"/>
      <c r="J977" s="892"/>
      <c r="K977" s="745"/>
      <c r="L977" s="893"/>
      <c r="M977" s="894"/>
      <c r="N977" s="895"/>
      <c r="O977" s="896"/>
      <c r="P977" s="137"/>
      <c r="Q977" s="897"/>
      <c r="R977" s="751"/>
      <c r="S977" s="898"/>
      <c r="T977" s="753"/>
      <c r="U977" s="899"/>
      <c r="V977" s="900"/>
      <c r="W977" s="756"/>
      <c r="X977" s="764"/>
      <c r="AB977" s="65"/>
      <c r="AC977" s="985">
        <f t="shared" si="137"/>
        <v>0</v>
      </c>
      <c r="BL977" s="968" t="s">
        <v>2190</v>
      </c>
      <c r="BM977" s="968" t="s">
        <v>1964</v>
      </c>
      <c r="CM977" s="49">
        <v>1</v>
      </c>
    </row>
    <row r="978" spans="4:91" ht="30" customHeight="1">
      <c r="D978" s="674"/>
      <c r="E978" s="680"/>
      <c r="F978" s="681"/>
      <c r="G978" s="680"/>
      <c r="H978" s="682"/>
      <c r="I978" s="891"/>
      <c r="J978" s="892"/>
      <c r="K978" s="745"/>
      <c r="L978" s="893"/>
      <c r="M978" s="894"/>
      <c r="N978" s="895"/>
      <c r="O978" s="896"/>
      <c r="P978" s="137"/>
      <c r="Q978" s="897"/>
      <c r="R978" s="751"/>
      <c r="S978" s="898"/>
      <c r="T978" s="753"/>
      <c r="U978" s="899"/>
      <c r="V978" s="900"/>
      <c r="W978" s="756"/>
      <c r="X978" s="764"/>
      <c r="AB978" s="65"/>
      <c r="AC978" s="985">
        <f t="shared" si="137"/>
        <v>0</v>
      </c>
      <c r="BL978" s="964" t="s">
        <v>2192</v>
      </c>
      <c r="BM978" s="964" t="s">
        <v>1964</v>
      </c>
      <c r="CM978" s="49">
        <v>1</v>
      </c>
    </row>
    <row r="979" spans="4:91" ht="30" customHeight="1">
      <c r="D979" s="674"/>
      <c r="E979" s="680"/>
      <c r="F979" s="681"/>
      <c r="G979" s="680"/>
      <c r="H979" s="682"/>
      <c r="I979" s="891"/>
      <c r="J979" s="892"/>
      <c r="K979" s="745"/>
      <c r="L979" s="893"/>
      <c r="M979" s="894"/>
      <c r="N979" s="895"/>
      <c r="O979" s="896"/>
      <c r="P979" s="137"/>
      <c r="Q979" s="897"/>
      <c r="R979" s="751"/>
      <c r="S979" s="898"/>
      <c r="T979" s="753"/>
      <c r="U979" s="899"/>
      <c r="V979" s="900"/>
      <c r="W979" s="756"/>
      <c r="X979" s="764"/>
      <c r="AB979" s="65"/>
      <c r="AC979" s="985">
        <f t="shared" si="137"/>
        <v>0</v>
      </c>
      <c r="BL979" s="968" t="s">
        <v>2193</v>
      </c>
      <c r="BM979" s="968" t="s">
        <v>1964</v>
      </c>
      <c r="CM979" s="49">
        <v>1</v>
      </c>
    </row>
    <row r="980" spans="4:91" ht="30" customHeight="1">
      <c r="D980" s="674"/>
      <c r="E980" s="680"/>
      <c r="F980" s="681"/>
      <c r="G980" s="680"/>
      <c r="H980" s="682"/>
      <c r="I980" s="891"/>
      <c r="J980" s="892"/>
      <c r="K980" s="745"/>
      <c r="L980" s="893"/>
      <c r="M980" s="894"/>
      <c r="N980" s="895"/>
      <c r="O980" s="896"/>
      <c r="P980" s="137"/>
      <c r="Q980" s="897"/>
      <c r="R980" s="751"/>
      <c r="S980" s="898"/>
      <c r="T980" s="753"/>
      <c r="U980" s="899"/>
      <c r="V980" s="900"/>
      <c r="W980" s="756"/>
      <c r="X980" s="764"/>
      <c r="AB980" s="65"/>
      <c r="AC980" s="985">
        <f t="shared" si="137"/>
        <v>0</v>
      </c>
      <c r="BL980" s="964" t="s">
        <v>2194</v>
      </c>
      <c r="BM980" s="964" t="s">
        <v>1964</v>
      </c>
      <c r="CM980" s="49">
        <v>1</v>
      </c>
    </row>
    <row r="981" spans="4:91" ht="30" customHeight="1">
      <c r="D981" s="674"/>
      <c r="E981" s="680"/>
      <c r="F981" s="681"/>
      <c r="G981" s="680"/>
      <c r="H981" s="682"/>
      <c r="I981" s="891"/>
      <c r="J981" s="892"/>
      <c r="K981" s="745"/>
      <c r="L981" s="893"/>
      <c r="M981" s="894"/>
      <c r="N981" s="895"/>
      <c r="O981" s="896"/>
      <c r="P981" s="137"/>
      <c r="Q981" s="897"/>
      <c r="R981" s="751"/>
      <c r="S981" s="898"/>
      <c r="T981" s="753"/>
      <c r="U981" s="899"/>
      <c r="V981" s="900"/>
      <c r="W981" s="756"/>
      <c r="X981" s="764"/>
      <c r="AB981" s="65"/>
      <c r="AC981" s="985">
        <f t="shared" si="137"/>
        <v>0</v>
      </c>
      <c r="BL981" s="968" t="s">
        <v>2195</v>
      </c>
      <c r="BM981" s="968" t="s">
        <v>1964</v>
      </c>
      <c r="CM981" s="49">
        <v>1</v>
      </c>
    </row>
    <row r="982" spans="4:91" ht="30" customHeight="1">
      <c r="D982" s="674"/>
      <c r="E982" s="680"/>
      <c r="F982" s="681"/>
      <c r="G982" s="680"/>
      <c r="H982" s="682"/>
      <c r="I982" s="891"/>
      <c r="J982" s="892"/>
      <c r="K982" s="745"/>
      <c r="L982" s="893"/>
      <c r="M982" s="894"/>
      <c r="N982" s="895"/>
      <c r="O982" s="896"/>
      <c r="P982" s="137"/>
      <c r="Q982" s="897"/>
      <c r="R982" s="751"/>
      <c r="S982" s="898"/>
      <c r="T982" s="753"/>
      <c r="U982" s="899"/>
      <c r="V982" s="900"/>
      <c r="W982" s="756"/>
      <c r="X982" s="764"/>
      <c r="AB982" s="65"/>
      <c r="AC982" s="985">
        <f t="shared" si="137"/>
        <v>0</v>
      </c>
      <c r="BL982" s="964" t="s">
        <v>2196</v>
      </c>
      <c r="BM982" s="964" t="s">
        <v>1964</v>
      </c>
      <c r="CM982" s="49">
        <v>1</v>
      </c>
    </row>
    <row r="983" spans="4:91" ht="30" customHeight="1">
      <c r="D983" s="674"/>
      <c r="E983" s="680"/>
      <c r="F983" s="681"/>
      <c r="G983" s="680"/>
      <c r="H983" s="682"/>
      <c r="I983" s="891"/>
      <c r="J983" s="892"/>
      <c r="K983" s="745"/>
      <c r="L983" s="893"/>
      <c r="M983" s="894"/>
      <c r="N983" s="895"/>
      <c r="O983" s="896"/>
      <c r="P983" s="137"/>
      <c r="Q983" s="897"/>
      <c r="R983" s="751"/>
      <c r="S983" s="898"/>
      <c r="T983" s="753"/>
      <c r="U983" s="899"/>
      <c r="V983" s="900"/>
      <c r="W983" s="756"/>
      <c r="X983" s="764"/>
      <c r="AB983" s="65"/>
      <c r="AC983" s="985">
        <f t="shared" si="137"/>
        <v>0</v>
      </c>
      <c r="BL983" s="968" t="s">
        <v>2197</v>
      </c>
      <c r="BM983" s="968" t="s">
        <v>1964</v>
      </c>
      <c r="CM983" s="49">
        <v>1</v>
      </c>
    </row>
    <row r="984" spans="4:91" ht="30" customHeight="1">
      <c r="D984" s="674"/>
      <c r="E984" s="680"/>
      <c r="F984" s="681"/>
      <c r="G984" s="680"/>
      <c r="H984" s="682"/>
      <c r="I984" s="891"/>
      <c r="J984" s="892"/>
      <c r="K984" s="745"/>
      <c r="L984" s="893"/>
      <c r="M984" s="894"/>
      <c r="N984" s="895"/>
      <c r="O984" s="896"/>
      <c r="P984" s="137"/>
      <c r="Q984" s="897"/>
      <c r="R984" s="751"/>
      <c r="S984" s="898"/>
      <c r="T984" s="753"/>
      <c r="U984" s="899"/>
      <c r="V984" s="900"/>
      <c r="W984" s="756"/>
      <c r="X984" s="764"/>
      <c r="AB984" s="65"/>
      <c r="AC984" s="985">
        <f t="shared" si="137"/>
        <v>0</v>
      </c>
      <c r="BL984" s="964" t="s">
        <v>2198</v>
      </c>
      <c r="BM984" s="964" t="s">
        <v>1964</v>
      </c>
      <c r="CM984" s="49">
        <v>1</v>
      </c>
    </row>
    <row r="985" spans="4:91" ht="30" customHeight="1">
      <c r="D985" s="674"/>
      <c r="E985" s="680"/>
      <c r="F985" s="681"/>
      <c r="G985" s="680"/>
      <c r="H985" s="682"/>
      <c r="I985" s="891"/>
      <c r="J985" s="892"/>
      <c r="K985" s="745"/>
      <c r="L985" s="893"/>
      <c r="M985" s="894"/>
      <c r="N985" s="895"/>
      <c r="O985" s="896"/>
      <c r="P985" s="137"/>
      <c r="Q985" s="897"/>
      <c r="R985" s="751"/>
      <c r="S985" s="898"/>
      <c r="T985" s="753"/>
      <c r="U985" s="899"/>
      <c r="V985" s="900"/>
      <c r="W985" s="756"/>
      <c r="X985" s="764"/>
      <c r="AB985" s="65"/>
      <c r="AC985" s="985">
        <f t="shared" si="137"/>
        <v>0</v>
      </c>
      <c r="BL985" s="968" t="s">
        <v>2199</v>
      </c>
      <c r="BM985" s="968" t="s">
        <v>1964</v>
      </c>
      <c r="CM985" s="49">
        <v>1</v>
      </c>
    </row>
    <row r="986" spans="4:91" ht="30" customHeight="1">
      <c r="D986" s="674"/>
      <c r="E986" s="680"/>
      <c r="F986" s="681"/>
      <c r="G986" s="680"/>
      <c r="H986" s="682"/>
      <c r="I986" s="891"/>
      <c r="J986" s="892"/>
      <c r="K986" s="745"/>
      <c r="L986" s="893"/>
      <c r="M986" s="894"/>
      <c r="N986" s="895"/>
      <c r="O986" s="896"/>
      <c r="P986" s="137"/>
      <c r="Q986" s="897"/>
      <c r="R986" s="751"/>
      <c r="S986" s="898"/>
      <c r="T986" s="753"/>
      <c r="U986" s="899"/>
      <c r="V986" s="900"/>
      <c r="W986" s="756"/>
      <c r="X986" s="764"/>
      <c r="AB986" s="65"/>
      <c r="AC986" s="985">
        <f t="shared" ref="AC986:AC1049" si="138">AT986</f>
        <v>0</v>
      </c>
      <c r="BL986" s="964" t="s">
        <v>2200</v>
      </c>
      <c r="BM986" s="964" t="s">
        <v>1964</v>
      </c>
      <c r="CM986" s="49">
        <v>1</v>
      </c>
    </row>
    <row r="987" spans="4:91" ht="30" customHeight="1">
      <c r="D987" s="674"/>
      <c r="E987" s="680"/>
      <c r="F987" s="681"/>
      <c r="G987" s="680"/>
      <c r="H987" s="682"/>
      <c r="I987" s="891"/>
      <c r="J987" s="892"/>
      <c r="K987" s="745"/>
      <c r="L987" s="893"/>
      <c r="M987" s="894"/>
      <c r="N987" s="895"/>
      <c r="O987" s="896"/>
      <c r="P987" s="137"/>
      <c r="Q987" s="897"/>
      <c r="R987" s="751"/>
      <c r="S987" s="898"/>
      <c r="T987" s="753"/>
      <c r="U987" s="899"/>
      <c r="V987" s="900"/>
      <c r="W987" s="756"/>
      <c r="X987" s="764"/>
      <c r="AB987" s="65"/>
      <c r="AC987" s="985">
        <f t="shared" si="138"/>
        <v>0</v>
      </c>
      <c r="BL987" s="968" t="s">
        <v>2201</v>
      </c>
      <c r="BM987" s="968" t="s">
        <v>1964</v>
      </c>
      <c r="CM987" s="49">
        <v>1</v>
      </c>
    </row>
    <row r="988" spans="4:91" ht="30" customHeight="1">
      <c r="D988" s="674"/>
      <c r="E988" s="680"/>
      <c r="F988" s="681"/>
      <c r="G988" s="680"/>
      <c r="H988" s="682"/>
      <c r="I988" s="891"/>
      <c r="J988" s="892"/>
      <c r="K988" s="745"/>
      <c r="L988" s="893"/>
      <c r="M988" s="894"/>
      <c r="N988" s="895"/>
      <c r="O988" s="896"/>
      <c r="P988" s="137"/>
      <c r="Q988" s="897"/>
      <c r="R988" s="751"/>
      <c r="S988" s="898"/>
      <c r="T988" s="753"/>
      <c r="U988" s="899"/>
      <c r="V988" s="900"/>
      <c r="W988" s="756"/>
      <c r="X988" s="764"/>
      <c r="AB988" s="65"/>
      <c r="AC988" s="985">
        <f t="shared" si="138"/>
        <v>0</v>
      </c>
      <c r="BL988" s="964" t="s">
        <v>2202</v>
      </c>
      <c r="BM988" s="964" t="s">
        <v>1964</v>
      </c>
      <c r="CM988" s="49">
        <v>1</v>
      </c>
    </row>
    <row r="989" spans="4:91" ht="30" customHeight="1">
      <c r="D989" s="674"/>
      <c r="E989" s="680"/>
      <c r="F989" s="681"/>
      <c r="G989" s="680"/>
      <c r="H989" s="682"/>
      <c r="I989" s="891"/>
      <c r="J989" s="892"/>
      <c r="K989" s="745"/>
      <c r="L989" s="893"/>
      <c r="M989" s="894"/>
      <c r="N989" s="895"/>
      <c r="O989" s="896"/>
      <c r="P989" s="137"/>
      <c r="Q989" s="897"/>
      <c r="R989" s="751"/>
      <c r="S989" s="898"/>
      <c r="T989" s="753"/>
      <c r="U989" s="899"/>
      <c r="V989" s="900"/>
      <c r="W989" s="756"/>
      <c r="X989" s="764"/>
      <c r="AB989" s="65"/>
      <c r="AC989" s="985">
        <f t="shared" si="138"/>
        <v>0</v>
      </c>
      <c r="BL989" s="968" t="s">
        <v>2203</v>
      </c>
      <c r="BM989" s="968" t="s">
        <v>1964</v>
      </c>
      <c r="CM989" s="49">
        <v>1</v>
      </c>
    </row>
    <row r="990" spans="4:91" ht="30" customHeight="1">
      <c r="D990" s="674"/>
      <c r="E990" s="680"/>
      <c r="F990" s="681"/>
      <c r="G990" s="680"/>
      <c r="H990" s="682"/>
      <c r="I990" s="891"/>
      <c r="J990" s="892"/>
      <c r="K990" s="745"/>
      <c r="L990" s="893"/>
      <c r="M990" s="894"/>
      <c r="N990" s="895"/>
      <c r="O990" s="896"/>
      <c r="P990" s="137"/>
      <c r="Q990" s="897"/>
      <c r="R990" s="751"/>
      <c r="S990" s="898"/>
      <c r="T990" s="753"/>
      <c r="U990" s="899"/>
      <c r="V990" s="900"/>
      <c r="W990" s="756"/>
      <c r="X990" s="764"/>
      <c r="AB990" s="65"/>
      <c r="AC990" s="985">
        <f t="shared" si="138"/>
        <v>0</v>
      </c>
      <c r="BL990" s="964" t="s">
        <v>2400</v>
      </c>
      <c r="BM990" s="964" t="s">
        <v>1964</v>
      </c>
      <c r="CM990" s="49">
        <v>1</v>
      </c>
    </row>
    <row r="991" spans="4:91" ht="30" customHeight="1">
      <c r="D991" s="674"/>
      <c r="E991" s="680"/>
      <c r="F991" s="681"/>
      <c r="G991" s="680"/>
      <c r="H991" s="682"/>
      <c r="I991" s="891"/>
      <c r="J991" s="892"/>
      <c r="K991" s="745"/>
      <c r="L991" s="893"/>
      <c r="M991" s="894"/>
      <c r="N991" s="895"/>
      <c r="O991" s="896"/>
      <c r="P991" s="137"/>
      <c r="Q991" s="897"/>
      <c r="R991" s="751"/>
      <c r="S991" s="898"/>
      <c r="T991" s="753"/>
      <c r="U991" s="899"/>
      <c r="V991" s="900"/>
      <c r="W991" s="756"/>
      <c r="X991" s="764"/>
      <c r="AB991" s="65"/>
      <c r="AC991" s="985">
        <f t="shared" si="138"/>
        <v>0</v>
      </c>
      <c r="BL991" s="968" t="s">
        <v>2206</v>
      </c>
      <c r="BM991" s="968" t="s">
        <v>1964</v>
      </c>
      <c r="CM991" s="49">
        <v>1</v>
      </c>
    </row>
    <row r="992" spans="4:91" ht="30" customHeight="1">
      <c r="D992" s="674"/>
      <c r="E992" s="680"/>
      <c r="F992" s="681"/>
      <c r="G992" s="680"/>
      <c r="H992" s="682"/>
      <c r="I992" s="891"/>
      <c r="J992" s="892"/>
      <c r="K992" s="745"/>
      <c r="L992" s="893"/>
      <c r="M992" s="894"/>
      <c r="N992" s="895"/>
      <c r="O992" s="896"/>
      <c r="P992" s="137"/>
      <c r="Q992" s="897"/>
      <c r="R992" s="751"/>
      <c r="S992" s="898"/>
      <c r="T992" s="753"/>
      <c r="U992" s="899"/>
      <c r="V992" s="900"/>
      <c r="W992" s="756"/>
      <c r="X992" s="764"/>
      <c r="AB992" s="65"/>
      <c r="AC992" s="985">
        <f t="shared" si="138"/>
        <v>0</v>
      </c>
      <c r="BL992" s="964" t="s">
        <v>2207</v>
      </c>
      <c r="BM992" s="964" t="s">
        <v>1964</v>
      </c>
      <c r="CM992" s="49">
        <v>1</v>
      </c>
    </row>
    <row r="993" spans="4:91" ht="30" customHeight="1">
      <c r="D993" s="674"/>
      <c r="E993" s="680"/>
      <c r="F993" s="681"/>
      <c r="G993" s="680"/>
      <c r="H993" s="682"/>
      <c r="I993" s="891"/>
      <c r="J993" s="892"/>
      <c r="K993" s="745"/>
      <c r="L993" s="893"/>
      <c r="M993" s="894"/>
      <c r="N993" s="895"/>
      <c r="O993" s="896"/>
      <c r="P993" s="137"/>
      <c r="Q993" s="897"/>
      <c r="R993" s="751"/>
      <c r="S993" s="898"/>
      <c r="T993" s="753"/>
      <c r="U993" s="899"/>
      <c r="V993" s="900"/>
      <c r="W993" s="756"/>
      <c r="X993" s="764"/>
      <c r="AB993" s="65"/>
      <c r="AC993" s="985">
        <f t="shared" si="138"/>
        <v>0</v>
      </c>
      <c r="BL993" s="968" t="s">
        <v>2208</v>
      </c>
      <c r="BM993" s="968" t="s">
        <v>1964</v>
      </c>
      <c r="CM993" s="49">
        <v>1</v>
      </c>
    </row>
    <row r="994" spans="4:91" ht="30" customHeight="1">
      <c r="D994" s="674"/>
      <c r="E994" s="680"/>
      <c r="F994" s="681"/>
      <c r="G994" s="680"/>
      <c r="H994" s="682"/>
      <c r="I994" s="891"/>
      <c r="J994" s="892"/>
      <c r="K994" s="745"/>
      <c r="L994" s="893"/>
      <c r="M994" s="894"/>
      <c r="N994" s="895"/>
      <c r="O994" s="896"/>
      <c r="P994" s="137"/>
      <c r="Q994" s="897"/>
      <c r="R994" s="751"/>
      <c r="S994" s="898"/>
      <c r="T994" s="753"/>
      <c r="U994" s="899"/>
      <c r="V994" s="900"/>
      <c r="W994" s="756"/>
      <c r="X994" s="764"/>
      <c r="AB994" s="65"/>
      <c r="AC994" s="985">
        <f t="shared" si="138"/>
        <v>0</v>
      </c>
      <c r="BL994" s="964" t="s">
        <v>2209</v>
      </c>
      <c r="BM994" s="964" t="s">
        <v>1964</v>
      </c>
      <c r="CM994" s="49">
        <v>1</v>
      </c>
    </row>
    <row r="995" spans="4:91" ht="30" customHeight="1">
      <c r="D995" s="674"/>
      <c r="E995" s="680"/>
      <c r="F995" s="681"/>
      <c r="G995" s="680"/>
      <c r="H995" s="682"/>
      <c r="I995" s="891"/>
      <c r="J995" s="892"/>
      <c r="K995" s="745"/>
      <c r="L995" s="893"/>
      <c r="M995" s="894"/>
      <c r="N995" s="895"/>
      <c r="O995" s="896"/>
      <c r="P995" s="137"/>
      <c r="Q995" s="897"/>
      <c r="R995" s="751"/>
      <c r="S995" s="898"/>
      <c r="T995" s="753"/>
      <c r="U995" s="899"/>
      <c r="V995" s="900"/>
      <c r="W995" s="756"/>
      <c r="X995" s="764"/>
      <c r="AB995" s="65"/>
      <c r="AC995" s="985">
        <f t="shared" si="138"/>
        <v>0</v>
      </c>
      <c r="BL995" s="968" t="s">
        <v>2210</v>
      </c>
      <c r="BM995" s="968" t="s">
        <v>1964</v>
      </c>
      <c r="CM995" s="49">
        <v>1</v>
      </c>
    </row>
    <row r="996" spans="4:91" ht="30" customHeight="1">
      <c r="D996" s="674"/>
      <c r="E996" s="680"/>
      <c r="F996" s="681"/>
      <c r="G996" s="680"/>
      <c r="H996" s="682"/>
      <c r="I996" s="891"/>
      <c r="J996" s="892"/>
      <c r="K996" s="745"/>
      <c r="L996" s="893"/>
      <c r="M996" s="894"/>
      <c r="N996" s="895"/>
      <c r="O996" s="896"/>
      <c r="P996" s="137"/>
      <c r="Q996" s="897"/>
      <c r="R996" s="751"/>
      <c r="S996" s="898"/>
      <c r="T996" s="753"/>
      <c r="U996" s="899"/>
      <c r="V996" s="900"/>
      <c r="W996" s="756"/>
      <c r="X996" s="764"/>
      <c r="AB996" s="65"/>
      <c r="AC996" s="985">
        <f t="shared" si="138"/>
        <v>0</v>
      </c>
      <c r="BL996" s="964" t="s">
        <v>2211</v>
      </c>
      <c r="BM996" s="964" t="s">
        <v>1964</v>
      </c>
      <c r="CM996" s="49">
        <v>1</v>
      </c>
    </row>
    <row r="997" spans="4:91" ht="30" customHeight="1">
      <c r="D997" s="674"/>
      <c r="E997" s="680"/>
      <c r="F997" s="681"/>
      <c r="G997" s="680"/>
      <c r="H997" s="682"/>
      <c r="I997" s="891"/>
      <c r="J997" s="892"/>
      <c r="K997" s="745"/>
      <c r="L997" s="893"/>
      <c r="M997" s="894"/>
      <c r="N997" s="895"/>
      <c r="O997" s="896"/>
      <c r="P997" s="137"/>
      <c r="Q997" s="897"/>
      <c r="R997" s="751"/>
      <c r="S997" s="898"/>
      <c r="T997" s="753"/>
      <c r="U997" s="899"/>
      <c r="V997" s="900"/>
      <c r="W997" s="756"/>
      <c r="X997" s="764"/>
      <c r="AB997" s="65"/>
      <c r="AC997" s="985">
        <f t="shared" si="138"/>
        <v>0</v>
      </c>
      <c r="BL997" s="968" t="s">
        <v>2212</v>
      </c>
      <c r="BM997" s="968" t="s">
        <v>1964</v>
      </c>
      <c r="CM997" s="49">
        <v>1</v>
      </c>
    </row>
    <row r="998" spans="4:91" ht="30" customHeight="1">
      <c r="D998" s="674"/>
      <c r="E998" s="680"/>
      <c r="F998" s="681"/>
      <c r="G998" s="680"/>
      <c r="H998" s="682"/>
      <c r="I998" s="891"/>
      <c r="J998" s="892"/>
      <c r="K998" s="745"/>
      <c r="L998" s="893"/>
      <c r="M998" s="894"/>
      <c r="N998" s="895"/>
      <c r="O998" s="896"/>
      <c r="P998" s="137"/>
      <c r="Q998" s="897"/>
      <c r="R998" s="751"/>
      <c r="S998" s="898"/>
      <c r="T998" s="753"/>
      <c r="U998" s="899"/>
      <c r="V998" s="900"/>
      <c r="W998" s="756"/>
      <c r="X998" s="764"/>
      <c r="AB998" s="65"/>
      <c r="AC998" s="985">
        <f t="shared" si="138"/>
        <v>0</v>
      </c>
      <c r="BL998" s="964" t="s">
        <v>2213</v>
      </c>
      <c r="BM998" s="964" t="s">
        <v>1964</v>
      </c>
      <c r="CM998" s="49">
        <v>1</v>
      </c>
    </row>
    <row r="999" spans="4:91" ht="30" customHeight="1">
      <c r="D999" s="674"/>
      <c r="E999" s="680"/>
      <c r="F999" s="681"/>
      <c r="G999" s="680"/>
      <c r="H999" s="682"/>
      <c r="I999" s="891"/>
      <c r="J999" s="892"/>
      <c r="K999" s="745"/>
      <c r="L999" s="893"/>
      <c r="M999" s="894"/>
      <c r="N999" s="895"/>
      <c r="O999" s="896"/>
      <c r="P999" s="137"/>
      <c r="Q999" s="897"/>
      <c r="R999" s="751"/>
      <c r="S999" s="898"/>
      <c r="T999" s="753"/>
      <c r="U999" s="899"/>
      <c r="V999" s="900"/>
      <c r="W999" s="756"/>
      <c r="X999" s="764"/>
      <c r="AB999" s="65"/>
      <c r="AC999" s="985">
        <f t="shared" si="138"/>
        <v>0</v>
      </c>
      <c r="BL999" s="968" t="s">
        <v>2214</v>
      </c>
      <c r="BM999" s="968" t="s">
        <v>1964</v>
      </c>
      <c r="CM999" s="49">
        <v>1</v>
      </c>
    </row>
    <row r="1000" spans="4:91" ht="30" customHeight="1">
      <c r="D1000" s="674"/>
      <c r="E1000" s="680"/>
      <c r="F1000" s="681"/>
      <c r="G1000" s="680"/>
      <c r="H1000" s="682"/>
      <c r="I1000" s="891"/>
      <c r="J1000" s="892"/>
      <c r="K1000" s="745"/>
      <c r="L1000" s="893"/>
      <c r="M1000" s="894"/>
      <c r="N1000" s="895"/>
      <c r="O1000" s="896"/>
      <c r="P1000" s="137"/>
      <c r="Q1000" s="897"/>
      <c r="R1000" s="751"/>
      <c r="S1000" s="898"/>
      <c r="T1000" s="753"/>
      <c r="U1000" s="899"/>
      <c r="V1000" s="900"/>
      <c r="W1000" s="756"/>
      <c r="X1000" s="764"/>
      <c r="AB1000" s="65"/>
      <c r="AC1000" s="985">
        <f t="shared" si="138"/>
        <v>0</v>
      </c>
      <c r="BL1000" s="964" t="s">
        <v>2215</v>
      </c>
      <c r="BM1000" s="964" t="s">
        <v>1964</v>
      </c>
      <c r="CM1000" s="49">
        <v>1</v>
      </c>
    </row>
    <row r="1001" spans="4:91" ht="30" customHeight="1">
      <c r="D1001" s="674"/>
      <c r="E1001" s="680"/>
      <c r="F1001" s="681"/>
      <c r="G1001" s="680"/>
      <c r="H1001" s="682"/>
      <c r="I1001" s="891"/>
      <c r="J1001" s="892"/>
      <c r="K1001" s="745"/>
      <c r="L1001" s="893"/>
      <c r="M1001" s="894"/>
      <c r="N1001" s="895"/>
      <c r="O1001" s="896"/>
      <c r="P1001" s="137"/>
      <c r="Q1001" s="897"/>
      <c r="R1001" s="751"/>
      <c r="S1001" s="898"/>
      <c r="T1001" s="753"/>
      <c r="U1001" s="899"/>
      <c r="V1001" s="900"/>
      <c r="W1001" s="756"/>
      <c r="X1001" s="764"/>
      <c r="AB1001" s="65"/>
      <c r="AC1001" s="985">
        <f t="shared" si="138"/>
        <v>0</v>
      </c>
      <c r="BL1001" s="968" t="s">
        <v>2216</v>
      </c>
      <c r="BM1001" s="968" t="s">
        <v>1964</v>
      </c>
      <c r="CM1001" s="49">
        <v>1</v>
      </c>
    </row>
    <row r="1002" spans="4:91" ht="30" customHeight="1">
      <c r="D1002" s="674"/>
      <c r="E1002" s="680"/>
      <c r="F1002" s="681"/>
      <c r="G1002" s="680"/>
      <c r="H1002" s="682"/>
      <c r="I1002" s="891"/>
      <c r="J1002" s="892"/>
      <c r="K1002" s="745"/>
      <c r="L1002" s="893"/>
      <c r="M1002" s="894"/>
      <c r="N1002" s="895"/>
      <c r="O1002" s="896"/>
      <c r="P1002" s="137"/>
      <c r="Q1002" s="897"/>
      <c r="R1002" s="751"/>
      <c r="S1002" s="898"/>
      <c r="T1002" s="753"/>
      <c r="U1002" s="899"/>
      <c r="V1002" s="900"/>
      <c r="W1002" s="756"/>
      <c r="X1002" s="764"/>
      <c r="AB1002" s="65"/>
      <c r="AC1002" s="985">
        <f t="shared" si="138"/>
        <v>0</v>
      </c>
      <c r="BL1002" s="964" t="s">
        <v>554</v>
      </c>
      <c r="BM1002" s="964" t="s">
        <v>1964</v>
      </c>
      <c r="CM1002" s="49">
        <v>1</v>
      </c>
    </row>
    <row r="1003" spans="4:91" ht="30" customHeight="1">
      <c r="D1003" s="674"/>
      <c r="E1003" s="680"/>
      <c r="F1003" s="681"/>
      <c r="G1003" s="680"/>
      <c r="H1003" s="682"/>
      <c r="I1003" s="891"/>
      <c r="J1003" s="892"/>
      <c r="K1003" s="745"/>
      <c r="L1003" s="893"/>
      <c r="M1003" s="894"/>
      <c r="N1003" s="895"/>
      <c r="O1003" s="896"/>
      <c r="P1003" s="137"/>
      <c r="Q1003" s="897"/>
      <c r="R1003" s="751"/>
      <c r="S1003" s="898"/>
      <c r="T1003" s="753"/>
      <c r="U1003" s="899"/>
      <c r="V1003" s="900"/>
      <c r="W1003" s="756"/>
      <c r="X1003" s="764"/>
      <c r="AB1003" s="65"/>
      <c r="AC1003" s="985">
        <f t="shared" si="138"/>
        <v>0</v>
      </c>
      <c r="BL1003" s="968" t="s">
        <v>2217</v>
      </c>
      <c r="BM1003" s="968" t="s">
        <v>1964</v>
      </c>
      <c r="CM1003" s="49">
        <v>1</v>
      </c>
    </row>
    <row r="1004" spans="4:91" ht="30" customHeight="1">
      <c r="D1004" s="674"/>
      <c r="E1004" s="680"/>
      <c r="F1004" s="681"/>
      <c r="G1004" s="680"/>
      <c r="H1004" s="682"/>
      <c r="I1004" s="891"/>
      <c r="J1004" s="892"/>
      <c r="K1004" s="745"/>
      <c r="L1004" s="893"/>
      <c r="M1004" s="894"/>
      <c r="N1004" s="895"/>
      <c r="O1004" s="896"/>
      <c r="P1004" s="137"/>
      <c r="Q1004" s="897"/>
      <c r="R1004" s="751"/>
      <c r="S1004" s="898"/>
      <c r="T1004" s="753"/>
      <c r="U1004" s="899"/>
      <c r="V1004" s="900"/>
      <c r="W1004" s="756"/>
      <c r="X1004" s="764"/>
      <c r="AB1004" s="65"/>
      <c r="AC1004" s="985">
        <f t="shared" si="138"/>
        <v>0</v>
      </c>
      <c r="BL1004" s="964" t="s">
        <v>2219</v>
      </c>
      <c r="BM1004" s="964" t="s">
        <v>1964</v>
      </c>
      <c r="CM1004" s="49">
        <v>1</v>
      </c>
    </row>
    <row r="1005" spans="4:91" ht="30" customHeight="1">
      <c r="D1005" s="674"/>
      <c r="E1005" s="680"/>
      <c r="F1005" s="681"/>
      <c r="G1005" s="680"/>
      <c r="H1005" s="682"/>
      <c r="I1005" s="891"/>
      <c r="J1005" s="892"/>
      <c r="K1005" s="745"/>
      <c r="L1005" s="893"/>
      <c r="M1005" s="894"/>
      <c r="N1005" s="895"/>
      <c r="O1005" s="896"/>
      <c r="P1005" s="137"/>
      <c r="Q1005" s="897"/>
      <c r="R1005" s="751"/>
      <c r="S1005" s="898"/>
      <c r="T1005" s="753"/>
      <c r="U1005" s="899"/>
      <c r="V1005" s="900"/>
      <c r="W1005" s="756"/>
      <c r="X1005" s="764"/>
      <c r="AB1005" s="65"/>
      <c r="AC1005" s="985">
        <f t="shared" si="138"/>
        <v>0</v>
      </c>
      <c r="BL1005" s="968" t="s">
        <v>2220</v>
      </c>
      <c r="BM1005" s="968" t="s">
        <v>1964</v>
      </c>
      <c r="CM1005" s="49">
        <v>1</v>
      </c>
    </row>
    <row r="1006" spans="4:91" ht="30" customHeight="1">
      <c r="D1006" s="674"/>
      <c r="E1006" s="680"/>
      <c r="F1006" s="681"/>
      <c r="G1006" s="680"/>
      <c r="H1006" s="682"/>
      <c r="I1006" s="891"/>
      <c r="J1006" s="892"/>
      <c r="K1006" s="745"/>
      <c r="L1006" s="893"/>
      <c r="M1006" s="894"/>
      <c r="N1006" s="895"/>
      <c r="O1006" s="896"/>
      <c r="P1006" s="137"/>
      <c r="Q1006" s="897"/>
      <c r="R1006" s="751"/>
      <c r="S1006" s="898"/>
      <c r="T1006" s="753"/>
      <c r="U1006" s="899"/>
      <c r="V1006" s="900"/>
      <c r="W1006" s="756"/>
      <c r="X1006" s="764"/>
      <c r="AB1006" s="65"/>
      <c r="AC1006" s="985">
        <f t="shared" si="138"/>
        <v>0</v>
      </c>
      <c r="BL1006" s="964" t="s">
        <v>2221</v>
      </c>
      <c r="BM1006" s="964" t="s">
        <v>1964</v>
      </c>
      <c r="CM1006" s="49">
        <v>1</v>
      </c>
    </row>
    <row r="1007" spans="4:91" ht="30" customHeight="1">
      <c r="D1007" s="674"/>
      <c r="E1007" s="680"/>
      <c r="F1007" s="681"/>
      <c r="G1007" s="680"/>
      <c r="H1007" s="682"/>
      <c r="I1007" s="891"/>
      <c r="J1007" s="892"/>
      <c r="K1007" s="745"/>
      <c r="L1007" s="893"/>
      <c r="M1007" s="894"/>
      <c r="N1007" s="895"/>
      <c r="O1007" s="896"/>
      <c r="P1007" s="137"/>
      <c r="Q1007" s="897"/>
      <c r="R1007" s="751"/>
      <c r="S1007" s="898"/>
      <c r="T1007" s="753"/>
      <c r="U1007" s="899"/>
      <c r="V1007" s="900"/>
      <c r="W1007" s="756"/>
      <c r="X1007" s="764"/>
      <c r="AB1007" s="65"/>
      <c r="AC1007" s="985">
        <f t="shared" si="138"/>
        <v>0</v>
      </c>
      <c r="BL1007" s="968" t="s">
        <v>2222</v>
      </c>
      <c r="BM1007" s="968" t="s">
        <v>1964</v>
      </c>
      <c r="CM1007" s="49">
        <v>1</v>
      </c>
    </row>
    <row r="1008" spans="4:91" ht="30" customHeight="1">
      <c r="D1008" s="674"/>
      <c r="E1008" s="680"/>
      <c r="F1008" s="681"/>
      <c r="G1008" s="680"/>
      <c r="H1008" s="682"/>
      <c r="I1008" s="891"/>
      <c r="J1008" s="892"/>
      <c r="K1008" s="745"/>
      <c r="L1008" s="893"/>
      <c r="M1008" s="894"/>
      <c r="N1008" s="895"/>
      <c r="O1008" s="896"/>
      <c r="P1008" s="137"/>
      <c r="Q1008" s="897"/>
      <c r="R1008" s="751"/>
      <c r="S1008" s="898"/>
      <c r="T1008" s="753"/>
      <c r="U1008" s="899"/>
      <c r="V1008" s="900"/>
      <c r="W1008" s="756"/>
      <c r="X1008" s="764"/>
      <c r="AB1008" s="65"/>
      <c r="AC1008" s="985">
        <f t="shared" si="138"/>
        <v>0</v>
      </c>
      <c r="BL1008" s="964" t="s">
        <v>2409</v>
      </c>
      <c r="BM1008" s="964" t="s">
        <v>1964</v>
      </c>
      <c r="CM1008" s="49">
        <v>1</v>
      </c>
    </row>
    <row r="1009" spans="4:91" ht="30" customHeight="1">
      <c r="D1009" s="674"/>
      <c r="E1009" s="680"/>
      <c r="F1009" s="681"/>
      <c r="G1009" s="680"/>
      <c r="H1009" s="682"/>
      <c r="I1009" s="891"/>
      <c r="J1009" s="892"/>
      <c r="K1009" s="745"/>
      <c r="L1009" s="893"/>
      <c r="M1009" s="894"/>
      <c r="N1009" s="895"/>
      <c r="O1009" s="896"/>
      <c r="P1009" s="137"/>
      <c r="Q1009" s="897"/>
      <c r="R1009" s="751"/>
      <c r="S1009" s="898"/>
      <c r="T1009" s="753"/>
      <c r="U1009" s="899"/>
      <c r="V1009" s="900"/>
      <c r="W1009" s="756"/>
      <c r="X1009" s="764"/>
      <c r="AB1009" s="65"/>
      <c r="AC1009" s="985">
        <f t="shared" si="138"/>
        <v>0</v>
      </c>
      <c r="BL1009" s="968" t="s">
        <v>2410</v>
      </c>
      <c r="BM1009" s="968" t="s">
        <v>1964</v>
      </c>
      <c r="CM1009" s="49">
        <v>1</v>
      </c>
    </row>
    <row r="1010" spans="4:91" ht="30" customHeight="1">
      <c r="D1010" s="674"/>
      <c r="E1010" s="680"/>
      <c r="F1010" s="681"/>
      <c r="G1010" s="680"/>
      <c r="H1010" s="682"/>
      <c r="I1010" s="891"/>
      <c r="J1010" s="892"/>
      <c r="K1010" s="745"/>
      <c r="L1010" s="893"/>
      <c r="M1010" s="894"/>
      <c r="N1010" s="895"/>
      <c r="O1010" s="896"/>
      <c r="P1010" s="137"/>
      <c r="Q1010" s="897"/>
      <c r="R1010" s="751"/>
      <c r="S1010" s="898"/>
      <c r="T1010" s="753"/>
      <c r="U1010" s="899"/>
      <c r="V1010" s="900"/>
      <c r="W1010" s="756"/>
      <c r="X1010" s="764"/>
      <c r="AB1010" s="65"/>
      <c r="AC1010" s="985">
        <f t="shared" si="138"/>
        <v>0</v>
      </c>
      <c r="BL1010" s="964" t="s">
        <v>2411</v>
      </c>
      <c r="BM1010" s="964" t="s">
        <v>1964</v>
      </c>
      <c r="CM1010" s="49">
        <v>1</v>
      </c>
    </row>
    <row r="1011" spans="4:91" ht="30" customHeight="1">
      <c r="D1011" s="674"/>
      <c r="E1011" s="680"/>
      <c r="F1011" s="681"/>
      <c r="G1011" s="680"/>
      <c r="H1011" s="682"/>
      <c r="I1011" s="891"/>
      <c r="J1011" s="892"/>
      <c r="K1011" s="745"/>
      <c r="L1011" s="893"/>
      <c r="M1011" s="894"/>
      <c r="N1011" s="895"/>
      <c r="O1011" s="896"/>
      <c r="P1011" s="137"/>
      <c r="Q1011" s="897"/>
      <c r="R1011" s="751"/>
      <c r="S1011" s="898"/>
      <c r="T1011" s="753"/>
      <c r="U1011" s="899"/>
      <c r="V1011" s="900"/>
      <c r="W1011" s="756"/>
      <c r="X1011" s="764"/>
      <c r="AB1011" s="65"/>
      <c r="AC1011" s="985">
        <f t="shared" si="138"/>
        <v>0</v>
      </c>
      <c r="BL1011" s="968" t="s">
        <v>2412</v>
      </c>
      <c r="BM1011" s="968" t="s">
        <v>1964</v>
      </c>
      <c r="CM1011" s="49">
        <v>1</v>
      </c>
    </row>
    <row r="1012" spans="4:91" ht="30" customHeight="1">
      <c r="D1012" s="674"/>
      <c r="E1012" s="680"/>
      <c r="F1012" s="681"/>
      <c r="G1012" s="680"/>
      <c r="H1012" s="682"/>
      <c r="I1012" s="891"/>
      <c r="J1012" s="892"/>
      <c r="K1012" s="745"/>
      <c r="L1012" s="893"/>
      <c r="M1012" s="894"/>
      <c r="N1012" s="895"/>
      <c r="O1012" s="896"/>
      <c r="P1012" s="137"/>
      <c r="Q1012" s="897"/>
      <c r="R1012" s="751"/>
      <c r="S1012" s="898"/>
      <c r="T1012" s="753"/>
      <c r="U1012" s="899"/>
      <c r="V1012" s="900"/>
      <c r="W1012" s="756"/>
      <c r="X1012" s="764"/>
      <c r="AB1012" s="65"/>
      <c r="AC1012" s="985">
        <f t="shared" si="138"/>
        <v>0</v>
      </c>
      <c r="BL1012" s="964" t="s">
        <v>2414</v>
      </c>
      <c r="BM1012" s="964" t="s">
        <v>1964</v>
      </c>
      <c r="CM1012" s="49">
        <v>1</v>
      </c>
    </row>
    <row r="1013" spans="4:91" ht="30" customHeight="1">
      <c r="D1013" s="674"/>
      <c r="E1013" s="680"/>
      <c r="F1013" s="681"/>
      <c r="G1013" s="680"/>
      <c r="H1013" s="682"/>
      <c r="I1013" s="891"/>
      <c r="J1013" s="892"/>
      <c r="K1013" s="745"/>
      <c r="L1013" s="893"/>
      <c r="M1013" s="894"/>
      <c r="N1013" s="895"/>
      <c r="O1013" s="896"/>
      <c r="P1013" s="137"/>
      <c r="Q1013" s="897"/>
      <c r="R1013" s="751"/>
      <c r="S1013" s="898"/>
      <c r="T1013" s="753"/>
      <c r="U1013" s="899"/>
      <c r="V1013" s="900"/>
      <c r="W1013" s="756"/>
      <c r="X1013" s="764"/>
      <c r="AB1013" s="65"/>
      <c r="AC1013" s="985">
        <f t="shared" si="138"/>
        <v>0</v>
      </c>
      <c r="BL1013" s="968" t="s">
        <v>2416</v>
      </c>
      <c r="BM1013" s="968" t="s">
        <v>1964</v>
      </c>
      <c r="CM1013" s="49">
        <v>1</v>
      </c>
    </row>
    <row r="1014" spans="4:91" ht="30" customHeight="1">
      <c r="D1014" s="674"/>
      <c r="E1014" s="680"/>
      <c r="F1014" s="681"/>
      <c r="G1014" s="680"/>
      <c r="H1014" s="682"/>
      <c r="I1014" s="891"/>
      <c r="J1014" s="892"/>
      <c r="K1014" s="745"/>
      <c r="L1014" s="893"/>
      <c r="M1014" s="894"/>
      <c r="N1014" s="895"/>
      <c r="O1014" s="896"/>
      <c r="P1014" s="137"/>
      <c r="Q1014" s="897"/>
      <c r="R1014" s="751"/>
      <c r="S1014" s="898"/>
      <c r="T1014" s="753"/>
      <c r="U1014" s="899"/>
      <c r="V1014" s="900"/>
      <c r="W1014" s="756"/>
      <c r="X1014" s="764"/>
      <c r="AB1014" s="65"/>
      <c r="AC1014" s="985">
        <f t="shared" si="138"/>
        <v>0</v>
      </c>
      <c r="BL1014" s="964" t="s">
        <v>2418</v>
      </c>
      <c r="BM1014" s="964" t="s">
        <v>1964</v>
      </c>
      <c r="CM1014" s="49">
        <v>1</v>
      </c>
    </row>
    <row r="1015" spans="4:91" ht="30" customHeight="1">
      <c r="D1015" s="674"/>
      <c r="E1015" s="680"/>
      <c r="F1015" s="681"/>
      <c r="G1015" s="680"/>
      <c r="H1015" s="682"/>
      <c r="I1015" s="891"/>
      <c r="J1015" s="892"/>
      <c r="K1015" s="745"/>
      <c r="L1015" s="893"/>
      <c r="M1015" s="894"/>
      <c r="N1015" s="895"/>
      <c r="O1015" s="896"/>
      <c r="P1015" s="137"/>
      <c r="Q1015" s="897"/>
      <c r="R1015" s="751"/>
      <c r="S1015" s="898"/>
      <c r="T1015" s="753"/>
      <c r="U1015" s="899"/>
      <c r="V1015" s="900"/>
      <c r="W1015" s="756"/>
      <c r="X1015" s="764"/>
      <c r="AB1015" s="65"/>
      <c r="AC1015" s="985">
        <f t="shared" si="138"/>
        <v>0</v>
      </c>
      <c r="BL1015" s="968" t="s">
        <v>2223</v>
      </c>
      <c r="BM1015" s="968" t="s">
        <v>1964</v>
      </c>
      <c r="CM1015" s="49">
        <v>1</v>
      </c>
    </row>
    <row r="1016" spans="4:91" ht="30" customHeight="1">
      <c r="D1016" s="674"/>
      <c r="E1016" s="680"/>
      <c r="F1016" s="681"/>
      <c r="G1016" s="680"/>
      <c r="H1016" s="682"/>
      <c r="I1016" s="891"/>
      <c r="J1016" s="892"/>
      <c r="K1016" s="745"/>
      <c r="L1016" s="893"/>
      <c r="M1016" s="894"/>
      <c r="N1016" s="895"/>
      <c r="O1016" s="896"/>
      <c r="P1016" s="137"/>
      <c r="Q1016" s="897"/>
      <c r="R1016" s="751"/>
      <c r="S1016" s="898"/>
      <c r="T1016" s="753"/>
      <c r="U1016" s="899"/>
      <c r="V1016" s="900"/>
      <c r="W1016" s="756"/>
      <c r="X1016" s="764"/>
      <c r="AB1016" s="65"/>
      <c r="AC1016" s="985">
        <f t="shared" si="138"/>
        <v>0</v>
      </c>
      <c r="BL1016" s="964" t="s">
        <v>2224</v>
      </c>
      <c r="BM1016" s="964" t="s">
        <v>1964</v>
      </c>
      <c r="CM1016" s="49">
        <v>1</v>
      </c>
    </row>
    <row r="1017" spans="4:91" ht="30" customHeight="1">
      <c r="D1017" s="674"/>
      <c r="E1017" s="680"/>
      <c r="F1017" s="681"/>
      <c r="G1017" s="680"/>
      <c r="H1017" s="682"/>
      <c r="I1017" s="891"/>
      <c r="J1017" s="892"/>
      <c r="K1017" s="745"/>
      <c r="L1017" s="893"/>
      <c r="M1017" s="894"/>
      <c r="N1017" s="895"/>
      <c r="O1017" s="896"/>
      <c r="P1017" s="137"/>
      <c r="Q1017" s="897"/>
      <c r="R1017" s="751"/>
      <c r="S1017" s="898"/>
      <c r="T1017" s="753"/>
      <c r="U1017" s="899"/>
      <c r="V1017" s="900"/>
      <c r="W1017" s="756"/>
      <c r="X1017" s="764"/>
      <c r="AB1017" s="65"/>
      <c r="AC1017" s="985">
        <f t="shared" si="138"/>
        <v>0</v>
      </c>
      <c r="BL1017" s="968" t="s">
        <v>2225</v>
      </c>
      <c r="BM1017" s="968" t="s">
        <v>1964</v>
      </c>
      <c r="CM1017" s="49">
        <v>1</v>
      </c>
    </row>
    <row r="1018" spans="4:91" ht="30" customHeight="1">
      <c r="D1018" s="674"/>
      <c r="E1018" s="680"/>
      <c r="F1018" s="681"/>
      <c r="G1018" s="680"/>
      <c r="H1018" s="682"/>
      <c r="I1018" s="891"/>
      <c r="J1018" s="892"/>
      <c r="K1018" s="745"/>
      <c r="L1018" s="893"/>
      <c r="M1018" s="894"/>
      <c r="N1018" s="895"/>
      <c r="O1018" s="896"/>
      <c r="P1018" s="137"/>
      <c r="Q1018" s="897"/>
      <c r="R1018" s="751"/>
      <c r="S1018" s="898"/>
      <c r="T1018" s="753"/>
      <c r="U1018" s="899"/>
      <c r="V1018" s="900"/>
      <c r="W1018" s="756"/>
      <c r="X1018" s="764"/>
      <c r="AB1018" s="65"/>
      <c r="AC1018" s="985">
        <f t="shared" si="138"/>
        <v>0</v>
      </c>
      <c r="BL1018" s="964" t="s">
        <v>2226</v>
      </c>
      <c r="BM1018" s="964" t="s">
        <v>1964</v>
      </c>
      <c r="CM1018" s="49">
        <v>1</v>
      </c>
    </row>
    <row r="1019" spans="4:91" ht="30" customHeight="1">
      <c r="D1019" s="674"/>
      <c r="E1019" s="680"/>
      <c r="F1019" s="681"/>
      <c r="G1019" s="680"/>
      <c r="H1019" s="682"/>
      <c r="I1019" s="891"/>
      <c r="J1019" s="892"/>
      <c r="K1019" s="745"/>
      <c r="L1019" s="893"/>
      <c r="M1019" s="894"/>
      <c r="N1019" s="895"/>
      <c r="O1019" s="896"/>
      <c r="P1019" s="137"/>
      <c r="Q1019" s="897"/>
      <c r="R1019" s="751"/>
      <c r="S1019" s="898"/>
      <c r="T1019" s="753"/>
      <c r="U1019" s="899"/>
      <c r="V1019" s="900"/>
      <c r="W1019" s="756"/>
      <c r="X1019" s="764"/>
      <c r="AB1019" s="65"/>
      <c r="AC1019" s="985">
        <f t="shared" si="138"/>
        <v>0</v>
      </c>
      <c r="BL1019" s="968" t="s">
        <v>2227</v>
      </c>
      <c r="BM1019" s="968" t="s">
        <v>1964</v>
      </c>
      <c r="CM1019" s="49">
        <v>1</v>
      </c>
    </row>
    <row r="1020" spans="4:91" ht="30" customHeight="1">
      <c r="D1020" s="674"/>
      <c r="E1020" s="680"/>
      <c r="F1020" s="681"/>
      <c r="G1020" s="680"/>
      <c r="H1020" s="682"/>
      <c r="I1020" s="891"/>
      <c r="J1020" s="892"/>
      <c r="K1020" s="745"/>
      <c r="L1020" s="893"/>
      <c r="M1020" s="894"/>
      <c r="N1020" s="895"/>
      <c r="O1020" s="896"/>
      <c r="P1020" s="137"/>
      <c r="Q1020" s="897"/>
      <c r="R1020" s="751"/>
      <c r="S1020" s="898"/>
      <c r="T1020" s="753"/>
      <c r="U1020" s="899"/>
      <c r="V1020" s="900"/>
      <c r="W1020" s="756"/>
      <c r="X1020" s="764"/>
      <c r="AB1020" s="65"/>
      <c r="AC1020" s="985">
        <f t="shared" si="138"/>
        <v>0</v>
      </c>
      <c r="BL1020" s="964" t="s">
        <v>2231</v>
      </c>
      <c r="BM1020" s="964" t="s">
        <v>1964</v>
      </c>
      <c r="CM1020" s="49">
        <v>1</v>
      </c>
    </row>
    <row r="1021" spans="4:91" ht="30" customHeight="1">
      <c r="D1021" s="674"/>
      <c r="E1021" s="680"/>
      <c r="F1021" s="681"/>
      <c r="G1021" s="680"/>
      <c r="H1021" s="682"/>
      <c r="I1021" s="891"/>
      <c r="J1021" s="892"/>
      <c r="K1021" s="745"/>
      <c r="L1021" s="893"/>
      <c r="M1021" s="894"/>
      <c r="N1021" s="895"/>
      <c r="O1021" s="896"/>
      <c r="P1021" s="137"/>
      <c r="Q1021" s="897"/>
      <c r="R1021" s="751"/>
      <c r="S1021" s="898"/>
      <c r="T1021" s="753"/>
      <c r="U1021" s="899"/>
      <c r="V1021" s="900"/>
      <c r="W1021" s="756"/>
      <c r="X1021" s="764"/>
      <c r="AB1021" s="65"/>
      <c r="AC1021" s="985">
        <f t="shared" si="138"/>
        <v>0</v>
      </c>
      <c r="BL1021" s="968" t="s">
        <v>2232</v>
      </c>
      <c r="BM1021" s="968" t="s">
        <v>1964</v>
      </c>
      <c r="CM1021" s="49">
        <v>1</v>
      </c>
    </row>
    <row r="1022" spans="4:91" ht="30" customHeight="1">
      <c r="D1022" s="674"/>
      <c r="E1022" s="680"/>
      <c r="F1022" s="681"/>
      <c r="G1022" s="680"/>
      <c r="H1022" s="682"/>
      <c r="I1022" s="891"/>
      <c r="J1022" s="892"/>
      <c r="K1022" s="745"/>
      <c r="L1022" s="893"/>
      <c r="M1022" s="894"/>
      <c r="N1022" s="895"/>
      <c r="O1022" s="896"/>
      <c r="P1022" s="137"/>
      <c r="Q1022" s="897"/>
      <c r="R1022" s="751"/>
      <c r="S1022" s="898"/>
      <c r="T1022" s="753"/>
      <c r="U1022" s="899"/>
      <c r="V1022" s="900"/>
      <c r="W1022" s="756"/>
      <c r="X1022" s="764"/>
      <c r="AB1022" s="65"/>
      <c r="AC1022" s="985">
        <f t="shared" si="138"/>
        <v>0</v>
      </c>
      <c r="BL1022" s="964" t="s">
        <v>2234</v>
      </c>
      <c r="BM1022" s="964" t="s">
        <v>1964</v>
      </c>
      <c r="CM1022" s="49">
        <v>1</v>
      </c>
    </row>
    <row r="1023" spans="4:91" ht="30" customHeight="1">
      <c r="D1023" s="674"/>
      <c r="E1023" s="680"/>
      <c r="F1023" s="681"/>
      <c r="G1023" s="680"/>
      <c r="H1023" s="682"/>
      <c r="I1023" s="891"/>
      <c r="J1023" s="892"/>
      <c r="K1023" s="745"/>
      <c r="L1023" s="893"/>
      <c r="M1023" s="894"/>
      <c r="N1023" s="895"/>
      <c r="O1023" s="896"/>
      <c r="P1023" s="137"/>
      <c r="Q1023" s="897"/>
      <c r="R1023" s="751"/>
      <c r="S1023" s="898"/>
      <c r="T1023" s="753"/>
      <c r="U1023" s="899"/>
      <c r="V1023" s="900"/>
      <c r="W1023" s="756"/>
      <c r="X1023" s="764"/>
      <c r="AB1023" s="65"/>
      <c r="AC1023" s="985">
        <f t="shared" si="138"/>
        <v>0</v>
      </c>
      <c r="BL1023" s="968" t="s">
        <v>2235</v>
      </c>
      <c r="BM1023" s="968" t="s">
        <v>1964</v>
      </c>
      <c r="CM1023" s="49">
        <v>1</v>
      </c>
    </row>
    <row r="1024" spans="4:91" ht="30" customHeight="1">
      <c r="D1024" s="674"/>
      <c r="E1024" s="680"/>
      <c r="F1024" s="681"/>
      <c r="G1024" s="680"/>
      <c r="H1024" s="682"/>
      <c r="I1024" s="891"/>
      <c r="J1024" s="892"/>
      <c r="K1024" s="745"/>
      <c r="L1024" s="893"/>
      <c r="M1024" s="894"/>
      <c r="N1024" s="895"/>
      <c r="O1024" s="896"/>
      <c r="P1024" s="137"/>
      <c r="Q1024" s="897"/>
      <c r="R1024" s="751"/>
      <c r="S1024" s="898"/>
      <c r="T1024" s="753"/>
      <c r="U1024" s="899"/>
      <c r="V1024" s="900"/>
      <c r="W1024" s="756"/>
      <c r="X1024" s="764"/>
      <c r="AB1024" s="65"/>
      <c r="AC1024" s="985">
        <f t="shared" si="138"/>
        <v>0</v>
      </c>
      <c r="BL1024" s="964" t="s">
        <v>2236</v>
      </c>
      <c r="BM1024" s="964" t="s">
        <v>1964</v>
      </c>
      <c r="CM1024" s="49">
        <v>1</v>
      </c>
    </row>
    <row r="1025" spans="4:91" ht="30" customHeight="1">
      <c r="D1025" s="674"/>
      <c r="E1025" s="680"/>
      <c r="F1025" s="681"/>
      <c r="G1025" s="680"/>
      <c r="H1025" s="682"/>
      <c r="I1025" s="891"/>
      <c r="J1025" s="892"/>
      <c r="K1025" s="745"/>
      <c r="L1025" s="893"/>
      <c r="M1025" s="894"/>
      <c r="N1025" s="895"/>
      <c r="O1025" s="896"/>
      <c r="P1025" s="137"/>
      <c r="Q1025" s="897"/>
      <c r="R1025" s="751"/>
      <c r="S1025" s="898"/>
      <c r="T1025" s="753"/>
      <c r="U1025" s="899"/>
      <c r="V1025" s="900"/>
      <c r="W1025" s="756"/>
      <c r="X1025" s="764"/>
      <c r="AB1025" s="65"/>
      <c r="AC1025" s="985">
        <f t="shared" si="138"/>
        <v>0</v>
      </c>
      <c r="BL1025" s="968" t="s">
        <v>2631</v>
      </c>
      <c r="BM1025" s="968" t="s">
        <v>1964</v>
      </c>
      <c r="CM1025" s="49">
        <v>1</v>
      </c>
    </row>
    <row r="1026" spans="4:91" ht="30" customHeight="1">
      <c r="D1026" s="674"/>
      <c r="E1026" s="680"/>
      <c r="F1026" s="681"/>
      <c r="G1026" s="680"/>
      <c r="H1026" s="682"/>
      <c r="I1026" s="891"/>
      <c r="J1026" s="892"/>
      <c r="K1026" s="745"/>
      <c r="L1026" s="893"/>
      <c r="M1026" s="894"/>
      <c r="N1026" s="895"/>
      <c r="O1026" s="896"/>
      <c r="P1026" s="137"/>
      <c r="Q1026" s="897"/>
      <c r="R1026" s="751"/>
      <c r="S1026" s="898"/>
      <c r="T1026" s="753"/>
      <c r="U1026" s="899"/>
      <c r="V1026" s="900"/>
      <c r="W1026" s="756"/>
      <c r="X1026" s="764"/>
      <c r="AB1026" s="65"/>
      <c r="AC1026" s="985">
        <f t="shared" si="138"/>
        <v>0</v>
      </c>
      <c r="BL1026" s="964" t="s">
        <v>2238</v>
      </c>
      <c r="BM1026" s="964" t="s">
        <v>1964</v>
      </c>
      <c r="CM1026" s="49">
        <v>1</v>
      </c>
    </row>
    <row r="1027" spans="4:91" ht="30" customHeight="1">
      <c r="D1027" s="674"/>
      <c r="E1027" s="680"/>
      <c r="F1027" s="681"/>
      <c r="G1027" s="680"/>
      <c r="H1027" s="682"/>
      <c r="I1027" s="891"/>
      <c r="J1027" s="892"/>
      <c r="K1027" s="745"/>
      <c r="L1027" s="893"/>
      <c r="M1027" s="894"/>
      <c r="N1027" s="895"/>
      <c r="O1027" s="896"/>
      <c r="P1027" s="137"/>
      <c r="Q1027" s="897"/>
      <c r="R1027" s="751"/>
      <c r="S1027" s="898"/>
      <c r="T1027" s="753"/>
      <c r="U1027" s="899"/>
      <c r="V1027" s="900"/>
      <c r="W1027" s="756"/>
      <c r="X1027" s="764"/>
      <c r="AB1027" s="65"/>
      <c r="AC1027" s="985">
        <f t="shared" si="138"/>
        <v>0</v>
      </c>
      <c r="BL1027" s="968" t="s">
        <v>2239</v>
      </c>
      <c r="BM1027" s="968" t="s">
        <v>1964</v>
      </c>
      <c r="CM1027" s="49">
        <v>1</v>
      </c>
    </row>
    <row r="1028" spans="4:91" ht="30" customHeight="1">
      <c r="D1028" s="674"/>
      <c r="E1028" s="680"/>
      <c r="F1028" s="681"/>
      <c r="G1028" s="680"/>
      <c r="H1028" s="682"/>
      <c r="I1028" s="891"/>
      <c r="J1028" s="892"/>
      <c r="K1028" s="745"/>
      <c r="L1028" s="893"/>
      <c r="M1028" s="894"/>
      <c r="N1028" s="895"/>
      <c r="O1028" s="896"/>
      <c r="P1028" s="137"/>
      <c r="Q1028" s="897"/>
      <c r="R1028" s="751"/>
      <c r="S1028" s="898"/>
      <c r="T1028" s="753"/>
      <c r="U1028" s="899"/>
      <c r="V1028" s="900"/>
      <c r="W1028" s="756"/>
      <c r="X1028" s="764"/>
      <c r="AB1028" s="65"/>
      <c r="AC1028" s="985">
        <f t="shared" si="138"/>
        <v>0</v>
      </c>
      <c r="BL1028" s="964" t="s">
        <v>600</v>
      </c>
      <c r="BM1028" s="964" t="s">
        <v>1964</v>
      </c>
      <c r="CM1028" s="49">
        <v>1</v>
      </c>
    </row>
    <row r="1029" spans="4:91" ht="30" customHeight="1">
      <c r="D1029" s="674"/>
      <c r="E1029" s="680"/>
      <c r="F1029" s="681"/>
      <c r="G1029" s="680"/>
      <c r="H1029" s="682"/>
      <c r="I1029" s="891"/>
      <c r="J1029" s="892"/>
      <c r="K1029" s="745"/>
      <c r="L1029" s="893"/>
      <c r="M1029" s="894"/>
      <c r="N1029" s="895"/>
      <c r="O1029" s="896"/>
      <c r="P1029" s="137"/>
      <c r="Q1029" s="897"/>
      <c r="R1029" s="751"/>
      <c r="S1029" s="898"/>
      <c r="T1029" s="753"/>
      <c r="U1029" s="899"/>
      <c r="V1029" s="900"/>
      <c r="W1029" s="756"/>
      <c r="X1029" s="764"/>
      <c r="AB1029" s="65"/>
      <c r="AC1029" s="985">
        <f t="shared" si="138"/>
        <v>0</v>
      </c>
      <c r="BL1029" s="968" t="s">
        <v>601</v>
      </c>
      <c r="BM1029" s="968" t="s">
        <v>1964</v>
      </c>
      <c r="CM1029" s="49">
        <v>1</v>
      </c>
    </row>
    <row r="1030" spans="4:91" ht="30" customHeight="1">
      <c r="D1030" s="674"/>
      <c r="E1030" s="680"/>
      <c r="F1030" s="681"/>
      <c r="G1030" s="680"/>
      <c r="H1030" s="682"/>
      <c r="I1030" s="891"/>
      <c r="J1030" s="892"/>
      <c r="K1030" s="745"/>
      <c r="L1030" s="893"/>
      <c r="M1030" s="894"/>
      <c r="N1030" s="895"/>
      <c r="O1030" s="896"/>
      <c r="P1030" s="137"/>
      <c r="Q1030" s="897"/>
      <c r="R1030" s="751"/>
      <c r="S1030" s="898"/>
      <c r="T1030" s="753"/>
      <c r="U1030" s="899"/>
      <c r="V1030" s="900"/>
      <c r="W1030" s="756"/>
      <c r="X1030" s="764"/>
      <c r="AB1030" s="65"/>
      <c r="AC1030" s="985">
        <f t="shared" si="138"/>
        <v>0</v>
      </c>
      <c r="BL1030" s="964" t="s">
        <v>602</v>
      </c>
      <c r="BM1030" s="964" t="s">
        <v>1964</v>
      </c>
      <c r="CM1030" s="49">
        <v>1</v>
      </c>
    </row>
    <row r="1031" spans="4:91" ht="30" customHeight="1">
      <c r="D1031" s="674"/>
      <c r="E1031" s="680"/>
      <c r="F1031" s="681"/>
      <c r="G1031" s="680"/>
      <c r="H1031" s="682"/>
      <c r="I1031" s="891"/>
      <c r="J1031" s="892"/>
      <c r="K1031" s="745"/>
      <c r="L1031" s="893"/>
      <c r="M1031" s="894"/>
      <c r="N1031" s="895"/>
      <c r="O1031" s="896"/>
      <c r="P1031" s="137"/>
      <c r="Q1031" s="897"/>
      <c r="R1031" s="751"/>
      <c r="S1031" s="898"/>
      <c r="T1031" s="753"/>
      <c r="U1031" s="899"/>
      <c r="V1031" s="900"/>
      <c r="W1031" s="756"/>
      <c r="X1031" s="764"/>
      <c r="AB1031" s="65"/>
      <c r="AC1031" s="985">
        <f t="shared" si="138"/>
        <v>0</v>
      </c>
      <c r="BL1031" s="968" t="s">
        <v>603</v>
      </c>
      <c r="BM1031" s="968" t="s">
        <v>1964</v>
      </c>
      <c r="CM1031" s="49">
        <v>1</v>
      </c>
    </row>
    <row r="1032" spans="4:91" ht="30" customHeight="1">
      <c r="D1032" s="674"/>
      <c r="E1032" s="680"/>
      <c r="F1032" s="681"/>
      <c r="G1032" s="680"/>
      <c r="H1032" s="682"/>
      <c r="I1032" s="891"/>
      <c r="J1032" s="892"/>
      <c r="K1032" s="745"/>
      <c r="L1032" s="893"/>
      <c r="M1032" s="894"/>
      <c r="N1032" s="895"/>
      <c r="O1032" s="896"/>
      <c r="P1032" s="137"/>
      <c r="Q1032" s="897"/>
      <c r="R1032" s="751"/>
      <c r="S1032" s="898"/>
      <c r="T1032" s="753"/>
      <c r="U1032" s="899"/>
      <c r="V1032" s="900"/>
      <c r="W1032" s="756"/>
      <c r="X1032" s="764"/>
      <c r="AB1032" s="65"/>
      <c r="AC1032" s="985">
        <f t="shared" si="138"/>
        <v>0</v>
      </c>
      <c r="BL1032" s="964" t="s">
        <v>2422</v>
      </c>
      <c r="BM1032" s="964" t="s">
        <v>1964</v>
      </c>
      <c r="CM1032" s="49">
        <v>1</v>
      </c>
    </row>
    <row r="1033" spans="4:91" ht="30" customHeight="1">
      <c r="D1033" s="674"/>
      <c r="E1033" s="680"/>
      <c r="F1033" s="681"/>
      <c r="G1033" s="680"/>
      <c r="H1033" s="682"/>
      <c r="I1033" s="891"/>
      <c r="J1033" s="892"/>
      <c r="K1033" s="745"/>
      <c r="L1033" s="893"/>
      <c r="M1033" s="894"/>
      <c r="N1033" s="895"/>
      <c r="O1033" s="896"/>
      <c r="P1033" s="137"/>
      <c r="Q1033" s="897"/>
      <c r="R1033" s="751"/>
      <c r="S1033" s="898"/>
      <c r="T1033" s="753"/>
      <c r="U1033" s="899"/>
      <c r="V1033" s="900"/>
      <c r="W1033" s="756"/>
      <c r="X1033" s="764"/>
      <c r="AB1033" s="65"/>
      <c r="AC1033" s="985">
        <f t="shared" si="138"/>
        <v>0</v>
      </c>
      <c r="BL1033" s="968" t="s">
        <v>2242</v>
      </c>
      <c r="BM1033" s="968" t="s">
        <v>1964</v>
      </c>
      <c r="CM1033" s="49">
        <v>1</v>
      </c>
    </row>
    <row r="1034" spans="4:91" ht="30" customHeight="1">
      <c r="D1034" s="674"/>
      <c r="E1034" s="680"/>
      <c r="F1034" s="681"/>
      <c r="G1034" s="680"/>
      <c r="H1034" s="682"/>
      <c r="I1034" s="891"/>
      <c r="J1034" s="892"/>
      <c r="K1034" s="745"/>
      <c r="L1034" s="893"/>
      <c r="M1034" s="894"/>
      <c r="N1034" s="895"/>
      <c r="O1034" s="896"/>
      <c r="P1034" s="137"/>
      <c r="Q1034" s="897"/>
      <c r="R1034" s="751"/>
      <c r="S1034" s="898"/>
      <c r="T1034" s="753"/>
      <c r="U1034" s="899"/>
      <c r="V1034" s="900"/>
      <c r="W1034" s="756"/>
      <c r="X1034" s="764"/>
      <c r="AB1034" s="65"/>
      <c r="AC1034" s="985">
        <f t="shared" si="138"/>
        <v>0</v>
      </c>
      <c r="BL1034" s="964" t="s">
        <v>2243</v>
      </c>
      <c r="BM1034" s="964" t="s">
        <v>1964</v>
      </c>
      <c r="CM1034" s="49">
        <v>1</v>
      </c>
    </row>
    <row r="1035" spans="4:91" ht="30" customHeight="1">
      <c r="D1035" s="674"/>
      <c r="E1035" s="680"/>
      <c r="F1035" s="681"/>
      <c r="G1035" s="680"/>
      <c r="H1035" s="682"/>
      <c r="I1035" s="891"/>
      <c r="J1035" s="892"/>
      <c r="K1035" s="745"/>
      <c r="L1035" s="893"/>
      <c r="M1035" s="894"/>
      <c r="N1035" s="895"/>
      <c r="O1035" s="896"/>
      <c r="P1035" s="137"/>
      <c r="Q1035" s="897"/>
      <c r="R1035" s="751"/>
      <c r="S1035" s="898"/>
      <c r="T1035" s="753"/>
      <c r="U1035" s="899"/>
      <c r="V1035" s="900"/>
      <c r="W1035" s="756"/>
      <c r="X1035" s="764"/>
      <c r="AB1035" s="65"/>
      <c r="AC1035" s="985">
        <f t="shared" si="138"/>
        <v>0</v>
      </c>
      <c r="BL1035" s="968" t="s">
        <v>2246</v>
      </c>
      <c r="BM1035" s="968" t="s">
        <v>1964</v>
      </c>
      <c r="CM1035" s="49">
        <v>1</v>
      </c>
    </row>
    <row r="1036" spans="4:91" ht="30" customHeight="1">
      <c r="D1036" s="674"/>
      <c r="E1036" s="680"/>
      <c r="F1036" s="681"/>
      <c r="G1036" s="680"/>
      <c r="H1036" s="682"/>
      <c r="I1036" s="891"/>
      <c r="J1036" s="892"/>
      <c r="K1036" s="745"/>
      <c r="L1036" s="893"/>
      <c r="M1036" s="894"/>
      <c r="N1036" s="895"/>
      <c r="O1036" s="896"/>
      <c r="P1036" s="137"/>
      <c r="Q1036" s="897"/>
      <c r="R1036" s="751"/>
      <c r="S1036" s="898"/>
      <c r="T1036" s="753"/>
      <c r="U1036" s="899"/>
      <c r="V1036" s="900"/>
      <c r="W1036" s="756"/>
      <c r="X1036" s="764"/>
      <c r="AB1036" s="65"/>
      <c r="AC1036" s="985">
        <f t="shared" si="138"/>
        <v>0</v>
      </c>
      <c r="BL1036" s="964" t="s">
        <v>2247</v>
      </c>
      <c r="BM1036" s="964" t="s">
        <v>1964</v>
      </c>
      <c r="CM1036" s="49">
        <v>1</v>
      </c>
    </row>
    <row r="1037" spans="4:91" ht="30" customHeight="1">
      <c r="D1037" s="674"/>
      <c r="E1037" s="680"/>
      <c r="F1037" s="681"/>
      <c r="G1037" s="680"/>
      <c r="H1037" s="682"/>
      <c r="I1037" s="891"/>
      <c r="J1037" s="892"/>
      <c r="K1037" s="745"/>
      <c r="L1037" s="893"/>
      <c r="M1037" s="894"/>
      <c r="N1037" s="895"/>
      <c r="O1037" s="896"/>
      <c r="P1037" s="137"/>
      <c r="Q1037" s="897"/>
      <c r="R1037" s="751"/>
      <c r="S1037" s="898"/>
      <c r="T1037" s="753"/>
      <c r="U1037" s="899"/>
      <c r="V1037" s="900"/>
      <c r="W1037" s="756"/>
      <c r="X1037" s="764"/>
      <c r="AB1037" s="65"/>
      <c r="AC1037" s="985">
        <f t="shared" si="138"/>
        <v>0</v>
      </c>
      <c r="BL1037" s="968" t="s">
        <v>2248</v>
      </c>
      <c r="BM1037" s="968" t="s">
        <v>1964</v>
      </c>
      <c r="CM1037" s="49">
        <v>1</v>
      </c>
    </row>
    <row r="1038" spans="4:91" ht="30" customHeight="1">
      <c r="D1038" s="674"/>
      <c r="E1038" s="680"/>
      <c r="F1038" s="681"/>
      <c r="G1038" s="680"/>
      <c r="H1038" s="682"/>
      <c r="I1038" s="891"/>
      <c r="J1038" s="892"/>
      <c r="K1038" s="745"/>
      <c r="L1038" s="893"/>
      <c r="M1038" s="894"/>
      <c r="N1038" s="895"/>
      <c r="O1038" s="896"/>
      <c r="P1038" s="137"/>
      <c r="Q1038" s="897"/>
      <c r="R1038" s="751"/>
      <c r="S1038" s="898"/>
      <c r="T1038" s="753"/>
      <c r="U1038" s="899"/>
      <c r="V1038" s="900"/>
      <c r="W1038" s="756"/>
      <c r="X1038" s="764"/>
      <c r="AB1038" s="65"/>
      <c r="AC1038" s="985">
        <f t="shared" si="138"/>
        <v>0</v>
      </c>
      <c r="BL1038" s="964" t="s">
        <v>2249</v>
      </c>
      <c r="BM1038" s="964" t="s">
        <v>1964</v>
      </c>
      <c r="CM1038" s="49">
        <v>1</v>
      </c>
    </row>
    <row r="1039" spans="4:91" ht="30" customHeight="1">
      <c r="D1039" s="674"/>
      <c r="E1039" s="680"/>
      <c r="F1039" s="681"/>
      <c r="G1039" s="680"/>
      <c r="H1039" s="682"/>
      <c r="I1039" s="891"/>
      <c r="J1039" s="892"/>
      <c r="K1039" s="745"/>
      <c r="L1039" s="893"/>
      <c r="M1039" s="894"/>
      <c r="N1039" s="895"/>
      <c r="O1039" s="896"/>
      <c r="P1039" s="137"/>
      <c r="Q1039" s="897"/>
      <c r="R1039" s="751"/>
      <c r="S1039" s="898"/>
      <c r="T1039" s="753"/>
      <c r="U1039" s="899"/>
      <c r="V1039" s="900"/>
      <c r="W1039" s="756"/>
      <c r="X1039" s="764"/>
      <c r="AB1039" s="65"/>
      <c r="AC1039" s="985">
        <f t="shared" si="138"/>
        <v>0</v>
      </c>
      <c r="BL1039" s="968" t="s">
        <v>2250</v>
      </c>
      <c r="BM1039" s="968" t="s">
        <v>1964</v>
      </c>
      <c r="CM1039" s="49">
        <v>1</v>
      </c>
    </row>
    <row r="1040" spans="4:91" ht="30" customHeight="1">
      <c r="D1040" s="674"/>
      <c r="E1040" s="680"/>
      <c r="F1040" s="681"/>
      <c r="G1040" s="680"/>
      <c r="H1040" s="682"/>
      <c r="I1040" s="891"/>
      <c r="J1040" s="892"/>
      <c r="K1040" s="745"/>
      <c r="L1040" s="893"/>
      <c r="M1040" s="894"/>
      <c r="N1040" s="895"/>
      <c r="O1040" s="896"/>
      <c r="P1040" s="137"/>
      <c r="Q1040" s="897"/>
      <c r="R1040" s="751"/>
      <c r="S1040" s="898"/>
      <c r="T1040" s="753"/>
      <c r="U1040" s="899"/>
      <c r="V1040" s="900"/>
      <c r="W1040" s="756"/>
      <c r="X1040" s="764"/>
      <c r="AB1040" s="65"/>
      <c r="AC1040" s="985">
        <f t="shared" si="138"/>
        <v>0</v>
      </c>
      <c r="BL1040" s="964" t="s">
        <v>2167</v>
      </c>
      <c r="BM1040" s="964" t="s">
        <v>1964</v>
      </c>
      <c r="CM1040" s="49">
        <v>1</v>
      </c>
    </row>
    <row r="1041" spans="4:91" ht="30" customHeight="1">
      <c r="D1041" s="674"/>
      <c r="E1041" s="680"/>
      <c r="F1041" s="681"/>
      <c r="G1041" s="680"/>
      <c r="H1041" s="682"/>
      <c r="I1041" s="891"/>
      <c r="J1041" s="892"/>
      <c r="K1041" s="745"/>
      <c r="L1041" s="893"/>
      <c r="M1041" s="894"/>
      <c r="N1041" s="895"/>
      <c r="O1041" s="896"/>
      <c r="P1041" s="137"/>
      <c r="Q1041" s="897"/>
      <c r="R1041" s="751"/>
      <c r="S1041" s="898"/>
      <c r="T1041" s="753"/>
      <c r="U1041" s="899"/>
      <c r="V1041" s="900"/>
      <c r="W1041" s="756"/>
      <c r="X1041" s="764"/>
      <c r="AB1041" s="65"/>
      <c r="AC1041" s="985">
        <f t="shared" si="138"/>
        <v>0</v>
      </c>
      <c r="BL1041" s="968" t="s">
        <v>2168</v>
      </c>
      <c r="BM1041" s="968" t="s">
        <v>1964</v>
      </c>
      <c r="CM1041" s="49">
        <v>1</v>
      </c>
    </row>
    <row r="1042" spans="4:91" ht="30" customHeight="1">
      <c r="D1042" s="674"/>
      <c r="E1042" s="680"/>
      <c r="F1042" s="681"/>
      <c r="G1042" s="680"/>
      <c r="H1042" s="682"/>
      <c r="I1042" s="891"/>
      <c r="J1042" s="892"/>
      <c r="K1042" s="745"/>
      <c r="L1042" s="893"/>
      <c r="M1042" s="894"/>
      <c r="N1042" s="895"/>
      <c r="O1042" s="896"/>
      <c r="P1042" s="137"/>
      <c r="Q1042" s="897"/>
      <c r="R1042" s="751"/>
      <c r="S1042" s="898"/>
      <c r="T1042" s="753"/>
      <c r="U1042" s="899"/>
      <c r="V1042" s="900"/>
      <c r="W1042" s="756"/>
      <c r="X1042" s="764"/>
      <c r="AB1042" s="65"/>
      <c r="AC1042" s="985">
        <f t="shared" si="138"/>
        <v>0</v>
      </c>
      <c r="BL1042" s="964" t="s">
        <v>2425</v>
      </c>
      <c r="BM1042" s="964" t="s">
        <v>1964</v>
      </c>
      <c r="CM1042" s="49">
        <v>1</v>
      </c>
    </row>
    <row r="1043" spans="4:91" ht="30" customHeight="1">
      <c r="D1043" s="674"/>
      <c r="E1043" s="680"/>
      <c r="F1043" s="681"/>
      <c r="G1043" s="680"/>
      <c r="H1043" s="682"/>
      <c r="I1043" s="891"/>
      <c r="J1043" s="892"/>
      <c r="K1043" s="745"/>
      <c r="L1043" s="893"/>
      <c r="M1043" s="894"/>
      <c r="N1043" s="895"/>
      <c r="O1043" s="896"/>
      <c r="P1043" s="137"/>
      <c r="Q1043" s="897"/>
      <c r="R1043" s="751"/>
      <c r="S1043" s="898"/>
      <c r="T1043" s="753"/>
      <c r="U1043" s="899"/>
      <c r="V1043" s="900"/>
      <c r="W1043" s="756"/>
      <c r="X1043" s="764"/>
      <c r="AB1043" s="65"/>
      <c r="AC1043" s="985">
        <f t="shared" si="138"/>
        <v>0</v>
      </c>
      <c r="BL1043" s="968" t="s">
        <v>2254</v>
      </c>
      <c r="BM1043" s="968" t="s">
        <v>1964</v>
      </c>
      <c r="CM1043" s="49">
        <v>1</v>
      </c>
    </row>
    <row r="1044" spans="4:91" ht="30" customHeight="1">
      <c r="D1044" s="674"/>
      <c r="E1044" s="680"/>
      <c r="F1044" s="681"/>
      <c r="G1044" s="680"/>
      <c r="H1044" s="682"/>
      <c r="I1044" s="891"/>
      <c r="J1044" s="892"/>
      <c r="K1044" s="745"/>
      <c r="L1044" s="893"/>
      <c r="M1044" s="894"/>
      <c r="N1044" s="895"/>
      <c r="O1044" s="896"/>
      <c r="P1044" s="137"/>
      <c r="Q1044" s="897"/>
      <c r="R1044" s="751"/>
      <c r="S1044" s="898"/>
      <c r="T1044" s="753"/>
      <c r="U1044" s="899"/>
      <c r="V1044" s="900"/>
      <c r="W1044" s="756"/>
      <c r="X1044" s="764"/>
      <c r="AB1044" s="65"/>
      <c r="AC1044" s="985">
        <f t="shared" si="138"/>
        <v>0</v>
      </c>
      <c r="BL1044" s="964" t="s">
        <v>2426</v>
      </c>
      <c r="BM1044" s="964" t="s">
        <v>1964</v>
      </c>
      <c r="CM1044" s="49">
        <v>1</v>
      </c>
    </row>
    <row r="1045" spans="4:91" ht="30" customHeight="1">
      <c r="D1045" s="674"/>
      <c r="E1045" s="680"/>
      <c r="F1045" s="681"/>
      <c r="G1045" s="680"/>
      <c r="H1045" s="682"/>
      <c r="I1045" s="891"/>
      <c r="J1045" s="892"/>
      <c r="K1045" s="745"/>
      <c r="L1045" s="893"/>
      <c r="M1045" s="894"/>
      <c r="N1045" s="895"/>
      <c r="O1045" s="896"/>
      <c r="P1045" s="137"/>
      <c r="Q1045" s="897"/>
      <c r="R1045" s="751"/>
      <c r="S1045" s="898"/>
      <c r="T1045" s="753"/>
      <c r="U1045" s="899"/>
      <c r="V1045" s="900"/>
      <c r="W1045" s="756"/>
      <c r="X1045" s="764"/>
      <c r="AB1045" s="65"/>
      <c r="AC1045" s="985">
        <f t="shared" si="138"/>
        <v>0</v>
      </c>
      <c r="BL1045" s="968" t="s">
        <v>2255</v>
      </c>
      <c r="BM1045" s="968" t="s">
        <v>1964</v>
      </c>
      <c r="CM1045" s="49">
        <v>1</v>
      </c>
    </row>
    <row r="1046" spans="4:91" ht="30" customHeight="1">
      <c r="D1046" s="674"/>
      <c r="E1046" s="680"/>
      <c r="F1046" s="681"/>
      <c r="G1046" s="680"/>
      <c r="H1046" s="682"/>
      <c r="I1046" s="891"/>
      <c r="J1046" s="892"/>
      <c r="K1046" s="745"/>
      <c r="L1046" s="893"/>
      <c r="M1046" s="894"/>
      <c r="N1046" s="895"/>
      <c r="O1046" s="896"/>
      <c r="P1046" s="137"/>
      <c r="Q1046" s="897"/>
      <c r="R1046" s="751"/>
      <c r="S1046" s="898"/>
      <c r="T1046" s="753"/>
      <c r="U1046" s="899"/>
      <c r="V1046" s="900"/>
      <c r="W1046" s="756"/>
      <c r="X1046" s="764"/>
      <c r="AB1046" s="65"/>
      <c r="AC1046" s="985">
        <f t="shared" si="138"/>
        <v>0</v>
      </c>
      <c r="BL1046" s="964" t="s">
        <v>2169</v>
      </c>
      <c r="BM1046" s="964" t="s">
        <v>1964</v>
      </c>
      <c r="CM1046" s="49">
        <v>1</v>
      </c>
    </row>
    <row r="1047" spans="4:91" ht="30" customHeight="1">
      <c r="D1047" s="674"/>
      <c r="E1047" s="680"/>
      <c r="F1047" s="681"/>
      <c r="G1047" s="680"/>
      <c r="H1047" s="682"/>
      <c r="I1047" s="891"/>
      <c r="J1047" s="892"/>
      <c r="K1047" s="745"/>
      <c r="L1047" s="893"/>
      <c r="M1047" s="894"/>
      <c r="N1047" s="895"/>
      <c r="O1047" s="896"/>
      <c r="P1047" s="137"/>
      <c r="Q1047" s="897"/>
      <c r="R1047" s="751"/>
      <c r="S1047" s="898"/>
      <c r="T1047" s="753"/>
      <c r="U1047" s="899"/>
      <c r="V1047" s="900"/>
      <c r="W1047" s="756"/>
      <c r="X1047" s="764"/>
      <c r="AB1047" s="65"/>
      <c r="AC1047" s="985">
        <f t="shared" si="138"/>
        <v>0</v>
      </c>
      <c r="BL1047" s="968" t="s">
        <v>2256</v>
      </c>
      <c r="BM1047" s="968" t="s">
        <v>1964</v>
      </c>
      <c r="CM1047" s="49">
        <v>1</v>
      </c>
    </row>
    <row r="1048" spans="4:91" ht="30" customHeight="1">
      <c r="D1048" s="674"/>
      <c r="E1048" s="680"/>
      <c r="F1048" s="681"/>
      <c r="G1048" s="680"/>
      <c r="H1048" s="682"/>
      <c r="I1048" s="891"/>
      <c r="J1048" s="892"/>
      <c r="K1048" s="745"/>
      <c r="L1048" s="893"/>
      <c r="M1048" s="894"/>
      <c r="N1048" s="895"/>
      <c r="O1048" s="896"/>
      <c r="P1048" s="137"/>
      <c r="Q1048" s="897"/>
      <c r="R1048" s="751"/>
      <c r="S1048" s="898"/>
      <c r="T1048" s="753"/>
      <c r="U1048" s="899"/>
      <c r="V1048" s="900"/>
      <c r="W1048" s="756"/>
      <c r="X1048" s="764"/>
      <c r="AB1048" s="65"/>
      <c r="AC1048" s="985">
        <f t="shared" si="138"/>
        <v>0</v>
      </c>
      <c r="BL1048" s="964" t="s">
        <v>2257</v>
      </c>
      <c r="BM1048" s="964" t="s">
        <v>1964</v>
      </c>
      <c r="CM1048" s="49">
        <v>1</v>
      </c>
    </row>
    <row r="1049" spans="4:91" ht="30" customHeight="1">
      <c r="D1049" s="674"/>
      <c r="E1049" s="680"/>
      <c r="F1049" s="681"/>
      <c r="G1049" s="680"/>
      <c r="H1049" s="682"/>
      <c r="I1049" s="891"/>
      <c r="J1049" s="892"/>
      <c r="K1049" s="745"/>
      <c r="L1049" s="893"/>
      <c r="M1049" s="894"/>
      <c r="N1049" s="895"/>
      <c r="O1049" s="896"/>
      <c r="P1049" s="137"/>
      <c r="Q1049" s="897"/>
      <c r="R1049" s="751"/>
      <c r="S1049" s="898"/>
      <c r="T1049" s="753"/>
      <c r="U1049" s="899"/>
      <c r="V1049" s="900"/>
      <c r="W1049" s="756"/>
      <c r="X1049" s="764"/>
      <c r="AB1049" s="65"/>
      <c r="AC1049" s="985">
        <f t="shared" si="138"/>
        <v>0</v>
      </c>
      <c r="BL1049" s="968" t="s">
        <v>2258</v>
      </c>
      <c r="BM1049" s="968" t="s">
        <v>1964</v>
      </c>
      <c r="CM1049" s="49">
        <v>1</v>
      </c>
    </row>
    <row r="1050" spans="4:91" ht="30" customHeight="1">
      <c r="D1050" s="674"/>
      <c r="E1050" s="680"/>
      <c r="F1050" s="681"/>
      <c r="G1050" s="680"/>
      <c r="H1050" s="682"/>
      <c r="I1050" s="891"/>
      <c r="J1050" s="892"/>
      <c r="K1050" s="745"/>
      <c r="L1050" s="893"/>
      <c r="M1050" s="894"/>
      <c r="N1050" s="895"/>
      <c r="O1050" s="896"/>
      <c r="P1050" s="137"/>
      <c r="Q1050" s="897"/>
      <c r="R1050" s="751"/>
      <c r="S1050" s="898"/>
      <c r="T1050" s="753"/>
      <c r="U1050" s="899"/>
      <c r="V1050" s="900"/>
      <c r="W1050" s="756"/>
      <c r="X1050" s="764"/>
      <c r="AB1050" s="65"/>
      <c r="AC1050" s="985">
        <f t="shared" ref="AC1050:AC1107" si="139">AT1050</f>
        <v>0</v>
      </c>
      <c r="BL1050" s="964" t="s">
        <v>2261</v>
      </c>
      <c r="BM1050" s="964" t="s">
        <v>1964</v>
      </c>
      <c r="CM1050" s="49">
        <v>1</v>
      </c>
    </row>
    <row r="1051" spans="4:91" ht="30" customHeight="1">
      <c r="D1051" s="674"/>
      <c r="E1051" s="680"/>
      <c r="F1051" s="681"/>
      <c r="G1051" s="680"/>
      <c r="H1051" s="682"/>
      <c r="I1051" s="891"/>
      <c r="J1051" s="892"/>
      <c r="K1051" s="745"/>
      <c r="L1051" s="893"/>
      <c r="M1051" s="894"/>
      <c r="N1051" s="895"/>
      <c r="O1051" s="896"/>
      <c r="P1051" s="137"/>
      <c r="Q1051" s="897"/>
      <c r="R1051" s="751"/>
      <c r="S1051" s="898"/>
      <c r="T1051" s="753"/>
      <c r="U1051" s="899"/>
      <c r="V1051" s="900"/>
      <c r="W1051" s="756"/>
      <c r="X1051" s="764"/>
      <c r="AB1051" s="65"/>
      <c r="AC1051" s="985">
        <f t="shared" si="139"/>
        <v>0</v>
      </c>
      <c r="BL1051" s="968" t="s">
        <v>2262</v>
      </c>
      <c r="BM1051" s="968" t="s">
        <v>1964</v>
      </c>
      <c r="CM1051" s="49">
        <v>1</v>
      </c>
    </row>
    <row r="1052" spans="4:91" ht="30" customHeight="1">
      <c r="D1052" s="674"/>
      <c r="E1052" s="680"/>
      <c r="F1052" s="681"/>
      <c r="G1052" s="680"/>
      <c r="H1052" s="682"/>
      <c r="I1052" s="891"/>
      <c r="J1052" s="892"/>
      <c r="K1052" s="745"/>
      <c r="L1052" s="893"/>
      <c r="M1052" s="894"/>
      <c r="N1052" s="895"/>
      <c r="O1052" s="896"/>
      <c r="P1052" s="137"/>
      <c r="Q1052" s="897"/>
      <c r="R1052" s="751"/>
      <c r="S1052" s="898"/>
      <c r="T1052" s="753"/>
      <c r="U1052" s="899"/>
      <c r="V1052" s="900"/>
      <c r="W1052" s="756"/>
      <c r="X1052" s="764"/>
      <c r="AB1052" s="65"/>
      <c r="AC1052" s="985">
        <f t="shared" si="139"/>
        <v>0</v>
      </c>
      <c r="BL1052" s="964" t="s">
        <v>2263</v>
      </c>
      <c r="BM1052" s="964" t="s">
        <v>1964</v>
      </c>
      <c r="CM1052" s="49">
        <v>1</v>
      </c>
    </row>
    <row r="1053" spans="4:91" ht="30" customHeight="1">
      <c r="D1053" s="674"/>
      <c r="E1053" s="680"/>
      <c r="F1053" s="681"/>
      <c r="G1053" s="680"/>
      <c r="H1053" s="682"/>
      <c r="I1053" s="891"/>
      <c r="J1053" s="892"/>
      <c r="K1053" s="745"/>
      <c r="L1053" s="893"/>
      <c r="M1053" s="894"/>
      <c r="N1053" s="895"/>
      <c r="O1053" s="896"/>
      <c r="P1053" s="137"/>
      <c r="Q1053" s="897"/>
      <c r="R1053" s="751"/>
      <c r="S1053" s="898"/>
      <c r="T1053" s="753"/>
      <c r="U1053" s="899"/>
      <c r="V1053" s="900"/>
      <c r="W1053" s="756"/>
      <c r="X1053" s="764"/>
      <c r="AB1053" s="65"/>
      <c r="AC1053" s="985">
        <f t="shared" si="139"/>
        <v>0</v>
      </c>
      <c r="BL1053" s="968" t="s">
        <v>2264</v>
      </c>
      <c r="BM1053" s="968" t="s">
        <v>1964</v>
      </c>
      <c r="CM1053" s="49">
        <v>1</v>
      </c>
    </row>
    <row r="1054" spans="4:91" ht="30" customHeight="1">
      <c r="D1054" s="674"/>
      <c r="E1054" s="680"/>
      <c r="F1054" s="681"/>
      <c r="G1054" s="680"/>
      <c r="H1054" s="682"/>
      <c r="I1054" s="891"/>
      <c r="J1054" s="892"/>
      <c r="K1054" s="745"/>
      <c r="L1054" s="893"/>
      <c r="M1054" s="894"/>
      <c r="N1054" s="895"/>
      <c r="O1054" s="896"/>
      <c r="P1054" s="137"/>
      <c r="Q1054" s="897"/>
      <c r="R1054" s="751"/>
      <c r="S1054" s="898"/>
      <c r="T1054" s="753"/>
      <c r="U1054" s="899"/>
      <c r="V1054" s="900"/>
      <c r="W1054" s="756"/>
      <c r="X1054" s="764"/>
      <c r="AB1054" s="65"/>
      <c r="AC1054" s="985">
        <f t="shared" si="139"/>
        <v>0</v>
      </c>
      <c r="BL1054" s="964" t="s">
        <v>2265</v>
      </c>
      <c r="BM1054" s="964" t="s">
        <v>1964</v>
      </c>
      <c r="CM1054" s="49">
        <v>1</v>
      </c>
    </row>
    <row r="1055" spans="4:91" ht="30" customHeight="1">
      <c r="D1055" s="674"/>
      <c r="E1055" s="680"/>
      <c r="F1055" s="681"/>
      <c r="G1055" s="680"/>
      <c r="H1055" s="682"/>
      <c r="I1055" s="891"/>
      <c r="J1055" s="892"/>
      <c r="K1055" s="745"/>
      <c r="L1055" s="893"/>
      <c r="M1055" s="894"/>
      <c r="N1055" s="895"/>
      <c r="O1055" s="896"/>
      <c r="P1055" s="137"/>
      <c r="Q1055" s="897"/>
      <c r="R1055" s="751"/>
      <c r="S1055" s="898"/>
      <c r="T1055" s="753"/>
      <c r="U1055" s="899"/>
      <c r="V1055" s="900"/>
      <c r="W1055" s="756"/>
      <c r="X1055" s="764"/>
      <c r="AB1055" s="65"/>
      <c r="AC1055" s="985">
        <f t="shared" si="139"/>
        <v>0</v>
      </c>
      <c r="BL1055" s="968" t="s">
        <v>2268</v>
      </c>
      <c r="BM1055" s="968" t="s">
        <v>1964</v>
      </c>
      <c r="CM1055" s="49">
        <v>1</v>
      </c>
    </row>
    <row r="1056" spans="4:91" ht="30" customHeight="1">
      <c r="D1056" s="674"/>
      <c r="E1056" s="680"/>
      <c r="F1056" s="681"/>
      <c r="G1056" s="680"/>
      <c r="H1056" s="682"/>
      <c r="I1056" s="891"/>
      <c r="J1056" s="892"/>
      <c r="K1056" s="745"/>
      <c r="L1056" s="893"/>
      <c r="M1056" s="894"/>
      <c r="N1056" s="895"/>
      <c r="O1056" s="896"/>
      <c r="P1056" s="137"/>
      <c r="Q1056" s="897"/>
      <c r="R1056" s="751"/>
      <c r="S1056" s="898"/>
      <c r="T1056" s="753"/>
      <c r="U1056" s="899"/>
      <c r="V1056" s="900"/>
      <c r="W1056" s="756"/>
      <c r="X1056" s="764"/>
      <c r="AB1056" s="65"/>
      <c r="AC1056" s="985">
        <f t="shared" si="139"/>
        <v>0</v>
      </c>
      <c r="BL1056" s="964" t="s">
        <v>2269</v>
      </c>
      <c r="BM1056" s="964" t="s">
        <v>1964</v>
      </c>
      <c r="CM1056" s="49">
        <v>1</v>
      </c>
    </row>
    <row r="1057" spans="4:91" ht="30" customHeight="1">
      <c r="D1057" s="674"/>
      <c r="E1057" s="680"/>
      <c r="F1057" s="681"/>
      <c r="G1057" s="680"/>
      <c r="H1057" s="682"/>
      <c r="I1057" s="891"/>
      <c r="J1057" s="892"/>
      <c r="K1057" s="745"/>
      <c r="L1057" s="893"/>
      <c r="M1057" s="894"/>
      <c r="N1057" s="895"/>
      <c r="O1057" s="896"/>
      <c r="P1057" s="137"/>
      <c r="Q1057" s="897"/>
      <c r="R1057" s="751"/>
      <c r="S1057" s="898"/>
      <c r="T1057" s="753"/>
      <c r="U1057" s="899"/>
      <c r="V1057" s="900"/>
      <c r="W1057" s="756"/>
      <c r="X1057" s="764"/>
      <c r="AB1057" s="65"/>
      <c r="AC1057" s="985">
        <f t="shared" si="139"/>
        <v>0</v>
      </c>
      <c r="BL1057" s="968" t="s">
        <v>2270</v>
      </c>
      <c r="BM1057" s="968" t="s">
        <v>1964</v>
      </c>
      <c r="CM1057" s="49">
        <v>1</v>
      </c>
    </row>
    <row r="1058" spans="4:91" ht="30" customHeight="1">
      <c r="D1058" s="674"/>
      <c r="E1058" s="680"/>
      <c r="F1058" s="681"/>
      <c r="G1058" s="680"/>
      <c r="H1058" s="682"/>
      <c r="I1058" s="891"/>
      <c r="J1058" s="892"/>
      <c r="K1058" s="745"/>
      <c r="L1058" s="893"/>
      <c r="M1058" s="894"/>
      <c r="N1058" s="895"/>
      <c r="O1058" s="896"/>
      <c r="P1058" s="137"/>
      <c r="Q1058" s="897"/>
      <c r="R1058" s="751"/>
      <c r="S1058" s="898"/>
      <c r="T1058" s="753"/>
      <c r="U1058" s="899"/>
      <c r="V1058" s="900"/>
      <c r="W1058" s="756"/>
      <c r="X1058" s="764"/>
      <c r="AB1058" s="65"/>
      <c r="AC1058" s="985">
        <f t="shared" si="139"/>
        <v>0</v>
      </c>
      <c r="BL1058" s="964" t="s">
        <v>2273</v>
      </c>
      <c r="BM1058" s="964" t="s">
        <v>1964</v>
      </c>
      <c r="CM1058" s="49">
        <v>1</v>
      </c>
    </row>
    <row r="1059" spans="4:91" ht="30" customHeight="1">
      <c r="D1059" s="674"/>
      <c r="E1059" s="680"/>
      <c r="F1059" s="681"/>
      <c r="G1059" s="680"/>
      <c r="H1059" s="682"/>
      <c r="I1059" s="891"/>
      <c r="J1059" s="892"/>
      <c r="K1059" s="745"/>
      <c r="L1059" s="893"/>
      <c r="M1059" s="894"/>
      <c r="N1059" s="895"/>
      <c r="O1059" s="896"/>
      <c r="P1059" s="137"/>
      <c r="Q1059" s="897"/>
      <c r="R1059" s="751"/>
      <c r="S1059" s="898"/>
      <c r="T1059" s="753"/>
      <c r="U1059" s="899"/>
      <c r="V1059" s="900"/>
      <c r="W1059" s="756"/>
      <c r="X1059" s="764"/>
      <c r="AB1059" s="65"/>
      <c r="AC1059" s="985">
        <f t="shared" si="139"/>
        <v>0</v>
      </c>
      <c r="BL1059" s="968" t="s">
        <v>2527</v>
      </c>
      <c r="BM1059" s="968" t="s">
        <v>1964</v>
      </c>
      <c r="CM1059" s="49">
        <v>1</v>
      </c>
    </row>
    <row r="1060" spans="4:91" ht="30" customHeight="1">
      <c r="D1060" s="674"/>
      <c r="E1060" s="680"/>
      <c r="F1060" s="681"/>
      <c r="G1060" s="680"/>
      <c r="H1060" s="682"/>
      <c r="I1060" s="891"/>
      <c r="J1060" s="892"/>
      <c r="K1060" s="745"/>
      <c r="L1060" s="893"/>
      <c r="M1060" s="894"/>
      <c r="N1060" s="895"/>
      <c r="O1060" s="896"/>
      <c r="P1060" s="137"/>
      <c r="Q1060" s="897"/>
      <c r="R1060" s="751"/>
      <c r="S1060" s="898"/>
      <c r="T1060" s="753"/>
      <c r="U1060" s="899"/>
      <c r="V1060" s="900"/>
      <c r="W1060" s="756"/>
      <c r="X1060" s="764"/>
      <c r="AB1060" s="65"/>
      <c r="AC1060" s="985">
        <f t="shared" si="139"/>
        <v>0</v>
      </c>
      <c r="BL1060" s="964" t="s">
        <v>2439</v>
      </c>
      <c r="BM1060" s="964" t="s">
        <v>1964</v>
      </c>
      <c r="CM1060" s="49">
        <v>1</v>
      </c>
    </row>
    <row r="1061" spans="4:91" ht="30" customHeight="1">
      <c r="D1061" s="674"/>
      <c r="E1061" s="680"/>
      <c r="F1061" s="681"/>
      <c r="G1061" s="680"/>
      <c r="H1061" s="682"/>
      <c r="I1061" s="891"/>
      <c r="J1061" s="892"/>
      <c r="K1061" s="745"/>
      <c r="L1061" s="893"/>
      <c r="M1061" s="894"/>
      <c r="N1061" s="895"/>
      <c r="O1061" s="896"/>
      <c r="P1061" s="137"/>
      <c r="Q1061" s="897"/>
      <c r="R1061" s="751"/>
      <c r="S1061" s="898"/>
      <c r="T1061" s="753"/>
      <c r="U1061" s="899"/>
      <c r="V1061" s="900"/>
      <c r="W1061" s="756"/>
      <c r="X1061" s="764"/>
      <c r="AB1061" s="65"/>
      <c r="AC1061" s="985">
        <f t="shared" si="139"/>
        <v>0</v>
      </c>
      <c r="BL1061" s="968" t="s">
        <v>2440</v>
      </c>
      <c r="BM1061" s="968" t="s">
        <v>1964</v>
      </c>
      <c r="CM1061" s="49">
        <v>1</v>
      </c>
    </row>
    <row r="1062" spans="4:91" ht="30" customHeight="1">
      <c r="D1062" s="674"/>
      <c r="E1062" s="680"/>
      <c r="F1062" s="681"/>
      <c r="G1062" s="680"/>
      <c r="H1062" s="682"/>
      <c r="I1062" s="891"/>
      <c r="J1062" s="892"/>
      <c r="K1062" s="745"/>
      <c r="L1062" s="893"/>
      <c r="M1062" s="894"/>
      <c r="N1062" s="895"/>
      <c r="O1062" s="896"/>
      <c r="P1062" s="137"/>
      <c r="Q1062" s="897"/>
      <c r="R1062" s="751"/>
      <c r="S1062" s="898"/>
      <c r="T1062" s="753"/>
      <c r="U1062" s="899"/>
      <c r="V1062" s="900"/>
      <c r="W1062" s="756"/>
      <c r="X1062" s="764"/>
      <c r="AB1062" s="65"/>
      <c r="AC1062" s="985">
        <f t="shared" si="139"/>
        <v>0</v>
      </c>
      <c r="BL1062" s="964" t="s">
        <v>2441</v>
      </c>
      <c r="BM1062" s="964" t="s">
        <v>1964</v>
      </c>
      <c r="CM1062" s="49">
        <v>1</v>
      </c>
    </row>
    <row r="1063" spans="4:91" ht="30" customHeight="1">
      <c r="D1063" s="674"/>
      <c r="E1063" s="680"/>
      <c r="F1063" s="681"/>
      <c r="G1063" s="680"/>
      <c r="H1063" s="682"/>
      <c r="I1063" s="891"/>
      <c r="J1063" s="892"/>
      <c r="K1063" s="745"/>
      <c r="L1063" s="893"/>
      <c r="M1063" s="894"/>
      <c r="N1063" s="895"/>
      <c r="O1063" s="896"/>
      <c r="P1063" s="137"/>
      <c r="Q1063" s="897"/>
      <c r="R1063" s="751"/>
      <c r="S1063" s="898"/>
      <c r="T1063" s="753"/>
      <c r="U1063" s="899"/>
      <c r="V1063" s="900"/>
      <c r="W1063" s="756"/>
      <c r="X1063" s="764"/>
      <c r="AB1063" s="65"/>
      <c r="AC1063" s="985">
        <f t="shared" si="139"/>
        <v>0</v>
      </c>
      <c r="BL1063" s="968" t="s">
        <v>104</v>
      </c>
      <c r="BM1063" s="968" t="s">
        <v>1964</v>
      </c>
      <c r="CM1063" s="49">
        <v>1</v>
      </c>
    </row>
    <row r="1064" spans="4:91" ht="30" customHeight="1">
      <c r="D1064" s="674"/>
      <c r="E1064" s="680"/>
      <c r="F1064" s="681"/>
      <c r="G1064" s="680"/>
      <c r="H1064" s="682"/>
      <c r="I1064" s="891"/>
      <c r="J1064" s="892"/>
      <c r="K1064" s="745"/>
      <c r="L1064" s="893"/>
      <c r="M1064" s="894"/>
      <c r="N1064" s="895"/>
      <c r="O1064" s="896"/>
      <c r="P1064" s="137"/>
      <c r="Q1064" s="897"/>
      <c r="R1064" s="751"/>
      <c r="S1064" s="898"/>
      <c r="T1064" s="753"/>
      <c r="U1064" s="899"/>
      <c r="V1064" s="900"/>
      <c r="W1064" s="756"/>
      <c r="X1064" s="764"/>
      <c r="AB1064" s="65"/>
      <c r="AC1064" s="985">
        <f t="shared" si="139"/>
        <v>0</v>
      </c>
      <c r="BL1064" s="964" t="s">
        <v>121</v>
      </c>
      <c r="BM1064" s="964" t="s">
        <v>1964</v>
      </c>
      <c r="CM1064" s="49">
        <v>1</v>
      </c>
    </row>
    <row r="1065" spans="4:91" ht="30" customHeight="1">
      <c r="D1065" s="674"/>
      <c r="E1065" s="680"/>
      <c r="F1065" s="681"/>
      <c r="G1065" s="680"/>
      <c r="H1065" s="682"/>
      <c r="I1065" s="891"/>
      <c r="J1065" s="892"/>
      <c r="K1065" s="745"/>
      <c r="L1065" s="893"/>
      <c r="M1065" s="894"/>
      <c r="N1065" s="895"/>
      <c r="O1065" s="896"/>
      <c r="P1065" s="137"/>
      <c r="Q1065" s="897"/>
      <c r="R1065" s="751"/>
      <c r="S1065" s="898"/>
      <c r="T1065" s="753"/>
      <c r="U1065" s="899"/>
      <c r="V1065" s="900"/>
      <c r="W1065" s="756"/>
      <c r="X1065" s="764"/>
      <c r="AB1065" s="65"/>
      <c r="AC1065" s="985">
        <f t="shared" si="139"/>
        <v>0</v>
      </c>
      <c r="BL1065" s="968" t="s">
        <v>2274</v>
      </c>
      <c r="BM1065" s="968" t="s">
        <v>1964</v>
      </c>
      <c r="CM1065" s="49">
        <v>1</v>
      </c>
    </row>
    <row r="1066" spans="4:91" ht="30" customHeight="1">
      <c r="D1066" s="674"/>
      <c r="E1066" s="680"/>
      <c r="F1066" s="681"/>
      <c r="G1066" s="680"/>
      <c r="H1066" s="682"/>
      <c r="I1066" s="891"/>
      <c r="J1066" s="892"/>
      <c r="K1066" s="745"/>
      <c r="L1066" s="893"/>
      <c r="M1066" s="894"/>
      <c r="N1066" s="895"/>
      <c r="O1066" s="896"/>
      <c r="P1066" s="137"/>
      <c r="Q1066" s="897"/>
      <c r="R1066" s="751"/>
      <c r="S1066" s="898"/>
      <c r="T1066" s="753"/>
      <c r="U1066" s="899"/>
      <c r="V1066" s="900"/>
      <c r="W1066" s="756"/>
      <c r="X1066" s="764"/>
      <c r="AB1066" s="65"/>
      <c r="AC1066" s="985">
        <f t="shared" si="139"/>
        <v>0</v>
      </c>
      <c r="BL1066" s="964" t="s">
        <v>2275</v>
      </c>
      <c r="BM1066" s="964" t="s">
        <v>1964</v>
      </c>
      <c r="CM1066" s="49">
        <v>1</v>
      </c>
    </row>
    <row r="1067" spans="4:91" ht="30" customHeight="1">
      <c r="D1067" s="674"/>
      <c r="E1067" s="680"/>
      <c r="F1067" s="681"/>
      <c r="G1067" s="680"/>
      <c r="H1067" s="682"/>
      <c r="I1067" s="891"/>
      <c r="J1067" s="892"/>
      <c r="K1067" s="745"/>
      <c r="L1067" s="893"/>
      <c r="M1067" s="894"/>
      <c r="N1067" s="895"/>
      <c r="O1067" s="896"/>
      <c r="P1067" s="137"/>
      <c r="Q1067" s="897"/>
      <c r="R1067" s="751"/>
      <c r="S1067" s="898"/>
      <c r="T1067" s="753"/>
      <c r="U1067" s="899"/>
      <c r="V1067" s="900"/>
      <c r="W1067" s="756"/>
      <c r="X1067" s="764"/>
      <c r="AB1067" s="65"/>
      <c r="AC1067" s="985">
        <f t="shared" si="139"/>
        <v>0</v>
      </c>
      <c r="BL1067" s="968" t="s">
        <v>2276</v>
      </c>
      <c r="BM1067" s="968" t="s">
        <v>1964</v>
      </c>
      <c r="CM1067" s="49">
        <v>1</v>
      </c>
    </row>
    <row r="1068" spans="4:91" ht="30" customHeight="1">
      <c r="D1068" s="674"/>
      <c r="E1068" s="680"/>
      <c r="F1068" s="681"/>
      <c r="G1068" s="680"/>
      <c r="H1068" s="682"/>
      <c r="I1068" s="891"/>
      <c r="J1068" s="892"/>
      <c r="K1068" s="745"/>
      <c r="L1068" s="893"/>
      <c r="M1068" s="894"/>
      <c r="N1068" s="895"/>
      <c r="O1068" s="896"/>
      <c r="P1068" s="137"/>
      <c r="Q1068" s="897"/>
      <c r="R1068" s="751"/>
      <c r="S1068" s="898"/>
      <c r="T1068" s="753"/>
      <c r="U1068" s="899"/>
      <c r="V1068" s="900"/>
      <c r="W1068" s="756"/>
      <c r="X1068" s="764"/>
      <c r="AB1068" s="65"/>
      <c r="AC1068" s="985">
        <f t="shared" si="139"/>
        <v>0</v>
      </c>
      <c r="BL1068" s="964" t="s">
        <v>2277</v>
      </c>
      <c r="BM1068" s="964" t="s">
        <v>1964</v>
      </c>
      <c r="CM1068" s="49">
        <v>1</v>
      </c>
    </row>
    <row r="1069" spans="4:91" ht="30" customHeight="1">
      <c r="D1069" s="674"/>
      <c r="E1069" s="680"/>
      <c r="F1069" s="681"/>
      <c r="G1069" s="680"/>
      <c r="H1069" s="682"/>
      <c r="I1069" s="891"/>
      <c r="J1069" s="892"/>
      <c r="K1069" s="745"/>
      <c r="L1069" s="893"/>
      <c r="M1069" s="894"/>
      <c r="N1069" s="895"/>
      <c r="O1069" s="896"/>
      <c r="P1069" s="137"/>
      <c r="Q1069" s="897"/>
      <c r="R1069" s="751"/>
      <c r="S1069" s="898"/>
      <c r="T1069" s="753"/>
      <c r="U1069" s="899"/>
      <c r="V1069" s="900"/>
      <c r="W1069" s="756"/>
      <c r="X1069" s="764"/>
      <c r="AB1069" s="65"/>
      <c r="AC1069" s="985">
        <f t="shared" si="139"/>
        <v>0</v>
      </c>
      <c r="BL1069" s="968" t="s">
        <v>2278</v>
      </c>
      <c r="BM1069" s="968" t="s">
        <v>1964</v>
      </c>
      <c r="CM1069" s="49">
        <v>1</v>
      </c>
    </row>
    <row r="1070" spans="4:91" ht="30" customHeight="1">
      <c r="D1070" s="674"/>
      <c r="E1070" s="680"/>
      <c r="F1070" s="681"/>
      <c r="G1070" s="680"/>
      <c r="H1070" s="682"/>
      <c r="I1070" s="891"/>
      <c r="J1070" s="892"/>
      <c r="K1070" s="745"/>
      <c r="L1070" s="893"/>
      <c r="M1070" s="894"/>
      <c r="N1070" s="895"/>
      <c r="O1070" s="896"/>
      <c r="P1070" s="137"/>
      <c r="Q1070" s="897"/>
      <c r="R1070" s="751"/>
      <c r="S1070" s="898"/>
      <c r="T1070" s="753"/>
      <c r="U1070" s="899"/>
      <c r="V1070" s="900"/>
      <c r="W1070" s="756"/>
      <c r="X1070" s="764"/>
      <c r="AB1070" s="65"/>
      <c r="AC1070" s="985">
        <f t="shared" si="139"/>
        <v>0</v>
      </c>
      <c r="BL1070" s="964" t="s">
        <v>2170</v>
      </c>
      <c r="BM1070" s="964" t="s">
        <v>1964</v>
      </c>
      <c r="CM1070" s="49">
        <v>1</v>
      </c>
    </row>
    <row r="1071" spans="4:91" ht="30" customHeight="1">
      <c r="D1071" s="674"/>
      <c r="E1071" s="680"/>
      <c r="F1071" s="681"/>
      <c r="G1071" s="680"/>
      <c r="H1071" s="682"/>
      <c r="I1071" s="891"/>
      <c r="J1071" s="892"/>
      <c r="K1071" s="745"/>
      <c r="L1071" s="893"/>
      <c r="M1071" s="894"/>
      <c r="N1071" s="895"/>
      <c r="O1071" s="896"/>
      <c r="P1071" s="137"/>
      <c r="Q1071" s="897"/>
      <c r="R1071" s="751"/>
      <c r="S1071" s="898"/>
      <c r="T1071" s="753"/>
      <c r="U1071" s="899"/>
      <c r="V1071" s="900"/>
      <c r="W1071" s="756"/>
      <c r="X1071" s="764"/>
      <c r="AB1071" s="65"/>
      <c r="AC1071" s="985">
        <f t="shared" si="139"/>
        <v>0</v>
      </c>
      <c r="BL1071" s="968" t="s">
        <v>2280</v>
      </c>
      <c r="BM1071" s="968" t="s">
        <v>1964</v>
      </c>
      <c r="CM1071" s="49">
        <v>1</v>
      </c>
    </row>
    <row r="1072" spans="4:91" ht="30" customHeight="1">
      <c r="D1072" s="674"/>
      <c r="E1072" s="680"/>
      <c r="F1072" s="681"/>
      <c r="G1072" s="680"/>
      <c r="H1072" s="682"/>
      <c r="I1072" s="891"/>
      <c r="J1072" s="892"/>
      <c r="K1072" s="745"/>
      <c r="L1072" s="893"/>
      <c r="M1072" s="894"/>
      <c r="N1072" s="895"/>
      <c r="O1072" s="896"/>
      <c r="P1072" s="137"/>
      <c r="Q1072" s="897"/>
      <c r="R1072" s="751"/>
      <c r="S1072" s="898"/>
      <c r="T1072" s="753"/>
      <c r="U1072" s="899"/>
      <c r="V1072" s="900"/>
      <c r="W1072" s="756"/>
      <c r="X1072" s="764"/>
      <c r="AB1072" s="65"/>
      <c r="AC1072" s="985">
        <f t="shared" si="139"/>
        <v>0</v>
      </c>
      <c r="BL1072" s="964" t="s">
        <v>2528</v>
      </c>
      <c r="BM1072" s="964" t="s">
        <v>1964</v>
      </c>
      <c r="CM1072" s="49">
        <v>1</v>
      </c>
    </row>
    <row r="1073" spans="4:91" ht="30" customHeight="1">
      <c r="D1073" s="674"/>
      <c r="E1073" s="680"/>
      <c r="F1073" s="681"/>
      <c r="G1073" s="680"/>
      <c r="H1073" s="682"/>
      <c r="I1073" s="891"/>
      <c r="J1073" s="892"/>
      <c r="K1073" s="745"/>
      <c r="L1073" s="893"/>
      <c r="M1073" s="894"/>
      <c r="N1073" s="895"/>
      <c r="O1073" s="896"/>
      <c r="P1073" s="137"/>
      <c r="Q1073" s="897"/>
      <c r="R1073" s="751"/>
      <c r="S1073" s="898"/>
      <c r="T1073" s="753"/>
      <c r="U1073" s="899"/>
      <c r="V1073" s="900"/>
      <c r="W1073" s="756"/>
      <c r="X1073" s="764"/>
      <c r="AB1073" s="65"/>
      <c r="AC1073" s="985">
        <f t="shared" si="139"/>
        <v>0</v>
      </c>
      <c r="BL1073" s="968" t="s">
        <v>606</v>
      </c>
      <c r="BM1073" s="968" t="s">
        <v>1964</v>
      </c>
      <c r="CM1073" s="49">
        <v>1</v>
      </c>
    </row>
    <row r="1074" spans="4:91" ht="30" customHeight="1">
      <c r="D1074" s="674"/>
      <c r="E1074" s="680"/>
      <c r="F1074" s="681"/>
      <c r="G1074" s="680"/>
      <c r="H1074" s="682"/>
      <c r="I1074" s="891"/>
      <c r="J1074" s="892"/>
      <c r="K1074" s="745"/>
      <c r="L1074" s="893"/>
      <c r="M1074" s="894"/>
      <c r="N1074" s="895"/>
      <c r="O1074" s="896"/>
      <c r="P1074" s="137"/>
      <c r="Q1074" s="897"/>
      <c r="R1074" s="751"/>
      <c r="S1074" s="898"/>
      <c r="T1074" s="753"/>
      <c r="U1074" s="899"/>
      <c r="V1074" s="900"/>
      <c r="W1074" s="756"/>
      <c r="X1074" s="764"/>
      <c r="AB1074" s="65"/>
      <c r="AC1074" s="985">
        <f t="shared" si="139"/>
        <v>0</v>
      </c>
      <c r="BL1074" s="964" t="s">
        <v>607</v>
      </c>
      <c r="BM1074" s="964" t="s">
        <v>1964</v>
      </c>
      <c r="CM1074" s="49">
        <v>1</v>
      </c>
    </row>
    <row r="1075" spans="4:91" ht="30" customHeight="1">
      <c r="D1075" s="674"/>
      <c r="E1075" s="680"/>
      <c r="F1075" s="681"/>
      <c r="G1075" s="680"/>
      <c r="H1075" s="682"/>
      <c r="I1075" s="891"/>
      <c r="J1075" s="892"/>
      <c r="K1075" s="745"/>
      <c r="L1075" s="893"/>
      <c r="M1075" s="894"/>
      <c r="N1075" s="895"/>
      <c r="O1075" s="896"/>
      <c r="P1075" s="137"/>
      <c r="Q1075" s="897"/>
      <c r="R1075" s="751"/>
      <c r="S1075" s="898"/>
      <c r="T1075" s="753"/>
      <c r="U1075" s="899"/>
      <c r="V1075" s="900"/>
      <c r="W1075" s="756"/>
      <c r="X1075" s="764"/>
      <c r="AB1075" s="65"/>
      <c r="AC1075" s="985">
        <f t="shared" si="139"/>
        <v>0</v>
      </c>
      <c r="BL1075" s="968" t="s">
        <v>2281</v>
      </c>
      <c r="BM1075" s="968" t="s">
        <v>1964</v>
      </c>
      <c r="CM1075" s="49">
        <v>1</v>
      </c>
    </row>
    <row r="1076" spans="4:91" ht="30" customHeight="1">
      <c r="D1076" s="674"/>
      <c r="E1076" s="680"/>
      <c r="F1076" s="681"/>
      <c r="G1076" s="680"/>
      <c r="H1076" s="682"/>
      <c r="I1076" s="891"/>
      <c r="J1076" s="892"/>
      <c r="K1076" s="745"/>
      <c r="L1076" s="893"/>
      <c r="M1076" s="894"/>
      <c r="N1076" s="895"/>
      <c r="O1076" s="896"/>
      <c r="P1076" s="137"/>
      <c r="Q1076" s="897"/>
      <c r="R1076" s="751"/>
      <c r="S1076" s="898"/>
      <c r="T1076" s="753"/>
      <c r="U1076" s="899"/>
      <c r="V1076" s="900"/>
      <c r="W1076" s="756"/>
      <c r="X1076" s="764"/>
      <c r="AB1076" s="65"/>
      <c r="AC1076" s="985">
        <f t="shared" si="139"/>
        <v>0</v>
      </c>
      <c r="BL1076" s="964" t="s">
        <v>2282</v>
      </c>
      <c r="BM1076" s="964" t="s">
        <v>1964</v>
      </c>
      <c r="CM1076" s="49">
        <v>1</v>
      </c>
    </row>
    <row r="1077" spans="4:91" ht="30" customHeight="1">
      <c r="D1077" s="674"/>
      <c r="E1077" s="680"/>
      <c r="F1077" s="681"/>
      <c r="G1077" s="680"/>
      <c r="H1077" s="682"/>
      <c r="I1077" s="891"/>
      <c r="J1077" s="892"/>
      <c r="K1077" s="745"/>
      <c r="L1077" s="893"/>
      <c r="M1077" s="894"/>
      <c r="N1077" s="895"/>
      <c r="O1077" s="896"/>
      <c r="P1077" s="137"/>
      <c r="Q1077" s="897"/>
      <c r="R1077" s="751"/>
      <c r="S1077" s="898"/>
      <c r="T1077" s="753"/>
      <c r="U1077" s="899"/>
      <c r="V1077" s="900"/>
      <c r="W1077" s="756"/>
      <c r="X1077" s="764"/>
      <c r="AB1077" s="65"/>
      <c r="AC1077" s="985">
        <f t="shared" si="139"/>
        <v>0</v>
      </c>
      <c r="BL1077" s="968" t="s">
        <v>2283</v>
      </c>
      <c r="BM1077" s="968" t="s">
        <v>1964</v>
      </c>
      <c r="CM1077" s="49">
        <v>1</v>
      </c>
    </row>
    <row r="1078" spans="4:91" ht="30" customHeight="1">
      <c r="D1078" s="674"/>
      <c r="E1078" s="680"/>
      <c r="F1078" s="681"/>
      <c r="G1078" s="680"/>
      <c r="H1078" s="682"/>
      <c r="I1078" s="891"/>
      <c r="J1078" s="892"/>
      <c r="K1078" s="745"/>
      <c r="L1078" s="893"/>
      <c r="M1078" s="894"/>
      <c r="N1078" s="895"/>
      <c r="O1078" s="896"/>
      <c r="P1078" s="137"/>
      <c r="Q1078" s="897"/>
      <c r="R1078" s="751"/>
      <c r="S1078" s="898"/>
      <c r="T1078" s="753"/>
      <c r="U1078" s="899"/>
      <c r="V1078" s="900"/>
      <c r="W1078" s="756"/>
      <c r="X1078" s="764"/>
      <c r="AB1078" s="65"/>
      <c r="AC1078" s="985">
        <f t="shared" si="139"/>
        <v>0</v>
      </c>
      <c r="BL1078" s="964" t="s">
        <v>2284</v>
      </c>
      <c r="BM1078" s="964" t="s">
        <v>1964</v>
      </c>
      <c r="CM1078" s="49">
        <v>1</v>
      </c>
    </row>
    <row r="1079" spans="4:91" ht="30" customHeight="1">
      <c r="D1079" s="674"/>
      <c r="E1079" s="680"/>
      <c r="F1079" s="681"/>
      <c r="G1079" s="680"/>
      <c r="H1079" s="682"/>
      <c r="I1079" s="891"/>
      <c r="J1079" s="892"/>
      <c r="K1079" s="745"/>
      <c r="L1079" s="893"/>
      <c r="M1079" s="894"/>
      <c r="N1079" s="895"/>
      <c r="O1079" s="896"/>
      <c r="P1079" s="137"/>
      <c r="Q1079" s="897"/>
      <c r="R1079" s="751"/>
      <c r="S1079" s="898"/>
      <c r="T1079" s="753"/>
      <c r="U1079" s="899"/>
      <c r="V1079" s="900"/>
      <c r="W1079" s="756"/>
      <c r="X1079" s="764"/>
      <c r="AB1079" s="65"/>
      <c r="AC1079" s="985">
        <f t="shared" si="139"/>
        <v>0</v>
      </c>
      <c r="BL1079" s="968" t="s">
        <v>2285</v>
      </c>
      <c r="BM1079" s="968" t="s">
        <v>1964</v>
      </c>
      <c r="CM1079" s="49">
        <v>1</v>
      </c>
    </row>
    <row r="1080" spans="4:91" ht="30" customHeight="1">
      <c r="D1080" s="674"/>
      <c r="E1080" s="680"/>
      <c r="F1080" s="681"/>
      <c r="G1080" s="680"/>
      <c r="H1080" s="682"/>
      <c r="I1080" s="891"/>
      <c r="J1080" s="892"/>
      <c r="K1080" s="745"/>
      <c r="L1080" s="893"/>
      <c r="M1080" s="894"/>
      <c r="N1080" s="895"/>
      <c r="O1080" s="896"/>
      <c r="P1080" s="137"/>
      <c r="Q1080" s="897"/>
      <c r="R1080" s="751"/>
      <c r="S1080" s="898"/>
      <c r="T1080" s="753"/>
      <c r="U1080" s="899"/>
      <c r="V1080" s="900"/>
      <c r="W1080" s="756"/>
      <c r="X1080" s="764"/>
      <c r="AB1080" s="65"/>
      <c r="AC1080" s="985">
        <f t="shared" si="139"/>
        <v>0</v>
      </c>
      <c r="BL1080" s="964" t="s">
        <v>2286</v>
      </c>
      <c r="BM1080" s="964" t="s">
        <v>1964</v>
      </c>
      <c r="CM1080" s="49">
        <v>1</v>
      </c>
    </row>
    <row r="1081" spans="4:91" ht="30" customHeight="1">
      <c r="D1081" s="674"/>
      <c r="E1081" s="680"/>
      <c r="F1081" s="681"/>
      <c r="G1081" s="680"/>
      <c r="H1081" s="682"/>
      <c r="I1081" s="891"/>
      <c r="J1081" s="892"/>
      <c r="K1081" s="745"/>
      <c r="L1081" s="893"/>
      <c r="M1081" s="894"/>
      <c r="N1081" s="895"/>
      <c r="O1081" s="896"/>
      <c r="P1081" s="137"/>
      <c r="Q1081" s="897"/>
      <c r="R1081" s="751"/>
      <c r="S1081" s="898"/>
      <c r="T1081" s="753"/>
      <c r="U1081" s="899"/>
      <c r="V1081" s="900"/>
      <c r="W1081" s="756"/>
      <c r="X1081" s="764"/>
      <c r="AB1081" s="65"/>
      <c r="AC1081" s="985">
        <f t="shared" si="139"/>
        <v>0</v>
      </c>
      <c r="BL1081" s="968" t="s">
        <v>2287</v>
      </c>
      <c r="BM1081" s="968" t="s">
        <v>1964</v>
      </c>
      <c r="CM1081" s="49">
        <v>1</v>
      </c>
    </row>
    <row r="1082" spans="4:91" ht="30" customHeight="1">
      <c r="D1082" s="674"/>
      <c r="E1082" s="680"/>
      <c r="F1082" s="681"/>
      <c r="G1082" s="680"/>
      <c r="H1082" s="682"/>
      <c r="I1082" s="891"/>
      <c r="J1082" s="892"/>
      <c r="K1082" s="745"/>
      <c r="L1082" s="893"/>
      <c r="M1082" s="894"/>
      <c r="N1082" s="895"/>
      <c r="O1082" s="896"/>
      <c r="P1082" s="137"/>
      <c r="Q1082" s="897"/>
      <c r="R1082" s="751"/>
      <c r="S1082" s="898"/>
      <c r="T1082" s="753"/>
      <c r="U1082" s="899"/>
      <c r="V1082" s="900"/>
      <c r="W1082" s="756"/>
      <c r="X1082" s="764"/>
      <c r="AB1082" s="65"/>
      <c r="AC1082" s="985">
        <f t="shared" si="139"/>
        <v>0</v>
      </c>
      <c r="BL1082" s="964" t="s">
        <v>2288</v>
      </c>
      <c r="BM1082" s="964" t="s">
        <v>1964</v>
      </c>
      <c r="CM1082" s="49">
        <v>1</v>
      </c>
    </row>
    <row r="1083" spans="4:91" ht="30" customHeight="1">
      <c r="D1083" s="674"/>
      <c r="E1083" s="680"/>
      <c r="F1083" s="681"/>
      <c r="G1083" s="680"/>
      <c r="H1083" s="682"/>
      <c r="I1083" s="891"/>
      <c r="J1083" s="892"/>
      <c r="K1083" s="745"/>
      <c r="L1083" s="893"/>
      <c r="M1083" s="894"/>
      <c r="N1083" s="895"/>
      <c r="O1083" s="896"/>
      <c r="P1083" s="137"/>
      <c r="Q1083" s="897"/>
      <c r="R1083" s="751"/>
      <c r="S1083" s="898"/>
      <c r="T1083" s="753"/>
      <c r="U1083" s="899"/>
      <c r="V1083" s="900"/>
      <c r="W1083" s="756"/>
      <c r="X1083" s="764"/>
      <c r="AB1083" s="65"/>
      <c r="AC1083" s="985">
        <f t="shared" si="139"/>
        <v>0</v>
      </c>
      <c r="BL1083" s="968" t="s">
        <v>2457</v>
      </c>
      <c r="BM1083" s="968" t="s">
        <v>1964</v>
      </c>
      <c r="CM1083" s="49">
        <v>1</v>
      </c>
    </row>
    <row r="1084" spans="4:91" ht="30" customHeight="1">
      <c r="D1084" s="674"/>
      <c r="E1084" s="680"/>
      <c r="F1084" s="681"/>
      <c r="G1084" s="680"/>
      <c r="H1084" s="682"/>
      <c r="I1084" s="891"/>
      <c r="J1084" s="892"/>
      <c r="K1084" s="745"/>
      <c r="L1084" s="893"/>
      <c r="M1084" s="894"/>
      <c r="N1084" s="895"/>
      <c r="O1084" s="896"/>
      <c r="P1084" s="137"/>
      <c r="Q1084" s="897"/>
      <c r="R1084" s="751"/>
      <c r="S1084" s="898"/>
      <c r="T1084" s="753"/>
      <c r="U1084" s="899"/>
      <c r="V1084" s="900"/>
      <c r="W1084" s="756"/>
      <c r="X1084" s="764"/>
      <c r="AB1084" s="65"/>
      <c r="AC1084" s="985">
        <f t="shared" si="139"/>
        <v>0</v>
      </c>
      <c r="BL1084" s="964" t="s">
        <v>2458</v>
      </c>
      <c r="BM1084" s="964" t="s">
        <v>1964</v>
      </c>
      <c r="CM1084" s="49">
        <v>1</v>
      </c>
    </row>
    <row r="1085" spans="4:91" ht="30" customHeight="1">
      <c r="D1085" s="674"/>
      <c r="E1085" s="680"/>
      <c r="F1085" s="681"/>
      <c r="G1085" s="680"/>
      <c r="H1085" s="682"/>
      <c r="I1085" s="891"/>
      <c r="J1085" s="892"/>
      <c r="K1085" s="745"/>
      <c r="L1085" s="893"/>
      <c r="M1085" s="894"/>
      <c r="N1085" s="895"/>
      <c r="O1085" s="896"/>
      <c r="P1085" s="137"/>
      <c r="Q1085" s="897"/>
      <c r="R1085" s="751"/>
      <c r="S1085" s="898"/>
      <c r="T1085" s="753"/>
      <c r="U1085" s="899"/>
      <c r="V1085" s="900"/>
      <c r="W1085" s="756"/>
      <c r="X1085" s="764"/>
      <c r="AB1085" s="65"/>
      <c r="AC1085" s="985">
        <f t="shared" si="139"/>
        <v>0</v>
      </c>
      <c r="BL1085" s="968" t="s">
        <v>2459</v>
      </c>
      <c r="BM1085" s="968" t="s">
        <v>1964</v>
      </c>
      <c r="CM1085" s="49">
        <v>1</v>
      </c>
    </row>
    <row r="1086" spans="4:91" ht="30" customHeight="1">
      <c r="D1086" s="674"/>
      <c r="E1086" s="680"/>
      <c r="F1086" s="681"/>
      <c r="G1086" s="680"/>
      <c r="H1086" s="682"/>
      <c r="I1086" s="891"/>
      <c r="J1086" s="892"/>
      <c r="K1086" s="745"/>
      <c r="L1086" s="893"/>
      <c r="M1086" s="894"/>
      <c r="N1086" s="895"/>
      <c r="O1086" s="896"/>
      <c r="P1086" s="137"/>
      <c r="Q1086" s="897"/>
      <c r="R1086" s="751"/>
      <c r="S1086" s="898"/>
      <c r="T1086" s="753"/>
      <c r="U1086" s="899"/>
      <c r="V1086" s="900"/>
      <c r="W1086" s="756"/>
      <c r="X1086" s="764"/>
      <c r="AB1086" s="65"/>
      <c r="AC1086" s="985">
        <f t="shared" si="139"/>
        <v>0</v>
      </c>
      <c r="BL1086" s="964" t="s">
        <v>2460</v>
      </c>
      <c r="BM1086" s="964" t="s">
        <v>1964</v>
      </c>
      <c r="CM1086" s="49">
        <v>1</v>
      </c>
    </row>
    <row r="1087" spans="4:91" ht="30" customHeight="1">
      <c r="D1087" s="674"/>
      <c r="E1087" s="680"/>
      <c r="F1087" s="681"/>
      <c r="G1087" s="680"/>
      <c r="H1087" s="682"/>
      <c r="I1087" s="891"/>
      <c r="J1087" s="892"/>
      <c r="K1087" s="745"/>
      <c r="L1087" s="893"/>
      <c r="M1087" s="894"/>
      <c r="N1087" s="895"/>
      <c r="O1087" s="896"/>
      <c r="P1087" s="137"/>
      <c r="Q1087" s="897"/>
      <c r="R1087" s="751"/>
      <c r="S1087" s="898"/>
      <c r="T1087" s="753"/>
      <c r="U1087" s="899"/>
      <c r="V1087" s="900"/>
      <c r="W1087" s="756"/>
      <c r="X1087" s="764"/>
      <c r="AB1087" s="65"/>
      <c r="AC1087" s="985">
        <f t="shared" si="139"/>
        <v>0</v>
      </c>
      <c r="BL1087" s="968" t="s">
        <v>2290</v>
      </c>
      <c r="BM1087" s="968" t="s">
        <v>1964</v>
      </c>
      <c r="CM1087" s="49">
        <v>1</v>
      </c>
    </row>
    <row r="1088" spans="4:91" ht="30" customHeight="1">
      <c r="D1088" s="674"/>
      <c r="E1088" s="680"/>
      <c r="F1088" s="681"/>
      <c r="G1088" s="680"/>
      <c r="H1088" s="682"/>
      <c r="I1088" s="891"/>
      <c r="J1088" s="892"/>
      <c r="K1088" s="745"/>
      <c r="L1088" s="893"/>
      <c r="M1088" s="894"/>
      <c r="N1088" s="895"/>
      <c r="O1088" s="896"/>
      <c r="P1088" s="137"/>
      <c r="Q1088" s="897"/>
      <c r="R1088" s="751"/>
      <c r="S1088" s="898"/>
      <c r="T1088" s="753"/>
      <c r="U1088" s="899"/>
      <c r="V1088" s="900"/>
      <c r="W1088" s="756"/>
      <c r="X1088" s="764"/>
      <c r="AB1088" s="65"/>
      <c r="AC1088" s="985">
        <f t="shared" si="139"/>
        <v>0</v>
      </c>
      <c r="BL1088" s="964" t="s">
        <v>2291</v>
      </c>
      <c r="BM1088" s="964" t="s">
        <v>1964</v>
      </c>
      <c r="CM1088" s="49">
        <v>1</v>
      </c>
    </row>
    <row r="1089" spans="4:91" ht="30" customHeight="1">
      <c r="D1089" s="674"/>
      <c r="E1089" s="680"/>
      <c r="F1089" s="681"/>
      <c r="G1089" s="680"/>
      <c r="H1089" s="682"/>
      <c r="I1089" s="891"/>
      <c r="J1089" s="892"/>
      <c r="K1089" s="745"/>
      <c r="L1089" s="893"/>
      <c r="M1089" s="894"/>
      <c r="N1089" s="895"/>
      <c r="O1089" s="896"/>
      <c r="P1089" s="137"/>
      <c r="Q1089" s="897"/>
      <c r="R1089" s="751"/>
      <c r="S1089" s="898"/>
      <c r="T1089" s="753"/>
      <c r="U1089" s="899"/>
      <c r="V1089" s="900"/>
      <c r="W1089" s="756"/>
      <c r="X1089" s="764"/>
      <c r="AB1089" s="65"/>
      <c r="AC1089" s="985">
        <f t="shared" si="139"/>
        <v>0</v>
      </c>
      <c r="BL1089" s="968" t="s">
        <v>2295</v>
      </c>
      <c r="BM1089" s="968" t="s">
        <v>1964</v>
      </c>
      <c r="CM1089" s="49">
        <v>1</v>
      </c>
    </row>
    <row r="1090" spans="4:91" ht="30" customHeight="1">
      <c r="D1090" s="674"/>
      <c r="E1090" s="680"/>
      <c r="F1090" s="681"/>
      <c r="G1090" s="680"/>
      <c r="H1090" s="682"/>
      <c r="I1090" s="891"/>
      <c r="J1090" s="892"/>
      <c r="K1090" s="745"/>
      <c r="L1090" s="893"/>
      <c r="M1090" s="894"/>
      <c r="N1090" s="895"/>
      <c r="O1090" s="896"/>
      <c r="P1090" s="137"/>
      <c r="Q1090" s="897"/>
      <c r="R1090" s="751"/>
      <c r="S1090" s="898"/>
      <c r="T1090" s="753"/>
      <c r="U1090" s="899"/>
      <c r="V1090" s="900"/>
      <c r="W1090" s="756"/>
      <c r="X1090" s="764"/>
      <c r="AB1090" s="65"/>
      <c r="AC1090" s="985">
        <f t="shared" si="139"/>
        <v>0</v>
      </c>
      <c r="BL1090" s="964" t="s">
        <v>2296</v>
      </c>
      <c r="BM1090" s="964" t="s">
        <v>1964</v>
      </c>
      <c r="CM1090" s="49">
        <v>1</v>
      </c>
    </row>
    <row r="1091" spans="4:91" ht="30" customHeight="1">
      <c r="D1091" s="674"/>
      <c r="E1091" s="680"/>
      <c r="F1091" s="681"/>
      <c r="G1091" s="680"/>
      <c r="H1091" s="682"/>
      <c r="I1091" s="891"/>
      <c r="J1091" s="892"/>
      <c r="K1091" s="745"/>
      <c r="L1091" s="893"/>
      <c r="M1091" s="894"/>
      <c r="N1091" s="895"/>
      <c r="O1091" s="896"/>
      <c r="P1091" s="137"/>
      <c r="Q1091" s="897"/>
      <c r="R1091" s="751"/>
      <c r="S1091" s="898"/>
      <c r="T1091" s="753"/>
      <c r="U1091" s="899"/>
      <c r="V1091" s="900"/>
      <c r="W1091" s="756"/>
      <c r="X1091" s="764"/>
      <c r="AB1091" s="65"/>
      <c r="AC1091" s="985">
        <f t="shared" si="139"/>
        <v>0</v>
      </c>
      <c r="BL1091" s="968" t="s">
        <v>25</v>
      </c>
      <c r="BM1091" s="968" t="s">
        <v>1964</v>
      </c>
      <c r="CM1091" s="49">
        <v>1</v>
      </c>
    </row>
    <row r="1092" spans="4:91" ht="30" customHeight="1">
      <c r="D1092" s="674"/>
      <c r="E1092" s="680"/>
      <c r="F1092" s="681"/>
      <c r="G1092" s="680"/>
      <c r="H1092" s="682"/>
      <c r="I1092" s="891"/>
      <c r="J1092" s="892"/>
      <c r="K1092" s="745"/>
      <c r="L1092" s="893"/>
      <c r="M1092" s="894"/>
      <c r="N1092" s="895"/>
      <c r="O1092" s="896"/>
      <c r="P1092" s="137"/>
      <c r="Q1092" s="897"/>
      <c r="R1092" s="751"/>
      <c r="S1092" s="898"/>
      <c r="T1092" s="753"/>
      <c r="U1092" s="899"/>
      <c r="V1092" s="900"/>
      <c r="W1092" s="756"/>
      <c r="X1092" s="764"/>
      <c r="AB1092" s="65"/>
      <c r="AC1092" s="985">
        <f t="shared" si="139"/>
        <v>0</v>
      </c>
      <c r="BL1092" s="964" t="s">
        <v>2463</v>
      </c>
      <c r="BM1092" s="964" t="s">
        <v>1964</v>
      </c>
      <c r="CM1092" s="49">
        <v>1</v>
      </c>
    </row>
    <row r="1093" spans="4:91" ht="30" customHeight="1">
      <c r="D1093" s="674"/>
      <c r="E1093" s="680"/>
      <c r="F1093" s="681"/>
      <c r="G1093" s="680"/>
      <c r="H1093" s="682"/>
      <c r="I1093" s="891"/>
      <c r="J1093" s="892"/>
      <c r="K1093" s="745"/>
      <c r="L1093" s="893"/>
      <c r="M1093" s="894"/>
      <c r="N1093" s="895"/>
      <c r="O1093" s="896"/>
      <c r="P1093" s="137"/>
      <c r="Q1093" s="897"/>
      <c r="R1093" s="751"/>
      <c r="S1093" s="898"/>
      <c r="T1093" s="753"/>
      <c r="U1093" s="899"/>
      <c r="V1093" s="900"/>
      <c r="W1093" s="756"/>
      <c r="X1093" s="764"/>
      <c r="AB1093" s="65"/>
      <c r="AC1093" s="985">
        <f t="shared" si="139"/>
        <v>0</v>
      </c>
      <c r="BL1093" s="968" t="s">
        <v>1</v>
      </c>
      <c r="BM1093" s="968" t="s">
        <v>1964</v>
      </c>
      <c r="CM1093" s="49">
        <v>1</v>
      </c>
    </row>
    <row r="1094" spans="4:91" ht="30" customHeight="1">
      <c r="D1094" s="674"/>
      <c r="E1094" s="680"/>
      <c r="F1094" s="681"/>
      <c r="G1094" s="680"/>
      <c r="H1094" s="682"/>
      <c r="I1094" s="891"/>
      <c r="J1094" s="892"/>
      <c r="K1094" s="745"/>
      <c r="L1094" s="893"/>
      <c r="M1094" s="894"/>
      <c r="N1094" s="895"/>
      <c r="O1094" s="896"/>
      <c r="P1094" s="137"/>
      <c r="Q1094" s="897"/>
      <c r="R1094" s="751"/>
      <c r="S1094" s="898"/>
      <c r="T1094" s="753"/>
      <c r="U1094" s="899"/>
      <c r="V1094" s="900"/>
      <c r="W1094" s="756"/>
      <c r="X1094" s="764"/>
      <c r="AB1094" s="65"/>
      <c r="AC1094" s="985">
        <f t="shared" si="139"/>
        <v>0</v>
      </c>
      <c r="BL1094" s="964" t="s">
        <v>2464</v>
      </c>
      <c r="BM1094" s="964" t="s">
        <v>1964</v>
      </c>
      <c r="CM1094" s="49">
        <v>1</v>
      </c>
    </row>
    <row r="1095" spans="4:91" ht="30" customHeight="1">
      <c r="D1095" s="674"/>
      <c r="E1095" s="680"/>
      <c r="F1095" s="681"/>
      <c r="G1095" s="680"/>
      <c r="H1095" s="682"/>
      <c r="I1095" s="891"/>
      <c r="J1095" s="892"/>
      <c r="K1095" s="745"/>
      <c r="L1095" s="893"/>
      <c r="M1095" s="894"/>
      <c r="N1095" s="895"/>
      <c r="O1095" s="896"/>
      <c r="P1095" s="137"/>
      <c r="Q1095" s="897"/>
      <c r="R1095" s="751"/>
      <c r="S1095" s="898"/>
      <c r="T1095" s="753"/>
      <c r="U1095" s="899"/>
      <c r="V1095" s="900"/>
      <c r="W1095" s="756"/>
      <c r="X1095" s="764"/>
      <c r="AB1095" s="65"/>
      <c r="AC1095" s="985">
        <f t="shared" si="139"/>
        <v>0</v>
      </c>
      <c r="BL1095" s="968" t="s">
        <v>2632</v>
      </c>
      <c r="BM1095" s="968" t="s">
        <v>1964</v>
      </c>
      <c r="CM1095" s="49">
        <v>1</v>
      </c>
    </row>
    <row r="1096" spans="4:91" ht="30" customHeight="1">
      <c r="D1096" s="674"/>
      <c r="E1096" s="680"/>
      <c r="F1096" s="681"/>
      <c r="G1096" s="680"/>
      <c r="H1096" s="682"/>
      <c r="I1096" s="891"/>
      <c r="J1096" s="892"/>
      <c r="K1096" s="745"/>
      <c r="L1096" s="893"/>
      <c r="M1096" s="894"/>
      <c r="N1096" s="895"/>
      <c r="O1096" s="896"/>
      <c r="P1096" s="137"/>
      <c r="Q1096" s="897"/>
      <c r="R1096" s="751"/>
      <c r="S1096" s="898"/>
      <c r="T1096" s="753"/>
      <c r="U1096" s="899"/>
      <c r="V1096" s="900"/>
      <c r="W1096" s="756"/>
      <c r="X1096" s="764"/>
      <c r="AB1096" s="65"/>
      <c r="AC1096" s="985">
        <f t="shared" si="139"/>
        <v>0</v>
      </c>
      <c r="BL1096" s="964" t="s">
        <v>2633</v>
      </c>
      <c r="BM1096" s="964" t="s">
        <v>1964</v>
      </c>
      <c r="CM1096" s="49">
        <v>1</v>
      </c>
    </row>
    <row r="1097" spans="4:91" ht="30" customHeight="1">
      <c r="D1097" s="674"/>
      <c r="E1097" s="680"/>
      <c r="F1097" s="681"/>
      <c r="G1097" s="680"/>
      <c r="H1097" s="682"/>
      <c r="I1097" s="891"/>
      <c r="J1097" s="892"/>
      <c r="K1097" s="745"/>
      <c r="L1097" s="893"/>
      <c r="M1097" s="894"/>
      <c r="N1097" s="895"/>
      <c r="O1097" s="896"/>
      <c r="P1097" s="137"/>
      <c r="Q1097" s="897"/>
      <c r="R1097" s="751"/>
      <c r="S1097" s="898"/>
      <c r="T1097" s="753"/>
      <c r="U1097" s="899"/>
      <c r="V1097" s="900"/>
      <c r="W1097" s="756"/>
      <c r="X1097" s="764"/>
      <c r="AB1097" s="65"/>
      <c r="AC1097" s="985">
        <f t="shared" si="139"/>
        <v>0</v>
      </c>
      <c r="BL1097" s="968" t="s">
        <v>610</v>
      </c>
      <c r="BM1097" s="968" t="s">
        <v>1964</v>
      </c>
      <c r="CM1097" s="49">
        <v>1</v>
      </c>
    </row>
    <row r="1098" spans="4:91" ht="30" customHeight="1">
      <c r="D1098" s="674"/>
      <c r="E1098" s="680"/>
      <c r="F1098" s="681"/>
      <c r="G1098" s="680"/>
      <c r="H1098" s="682"/>
      <c r="I1098" s="891"/>
      <c r="J1098" s="892"/>
      <c r="K1098" s="745"/>
      <c r="L1098" s="893"/>
      <c r="M1098" s="894"/>
      <c r="N1098" s="895"/>
      <c r="O1098" s="896"/>
      <c r="P1098" s="137"/>
      <c r="Q1098" s="897"/>
      <c r="R1098" s="751"/>
      <c r="S1098" s="898"/>
      <c r="T1098" s="753"/>
      <c r="U1098" s="899"/>
      <c r="V1098" s="900"/>
      <c r="W1098" s="756"/>
      <c r="X1098" s="764"/>
      <c r="AB1098" s="65"/>
      <c r="AC1098" s="985">
        <f t="shared" si="139"/>
        <v>0</v>
      </c>
      <c r="BL1098" s="964" t="s">
        <v>185</v>
      </c>
      <c r="BM1098" s="964" t="s">
        <v>1964</v>
      </c>
      <c r="CM1098" s="49">
        <v>1</v>
      </c>
    </row>
    <row r="1099" spans="4:91" ht="30" customHeight="1">
      <c r="D1099" s="674"/>
      <c r="E1099" s="680"/>
      <c r="F1099" s="681"/>
      <c r="G1099" s="680"/>
      <c r="H1099" s="682"/>
      <c r="I1099" s="891"/>
      <c r="J1099" s="892"/>
      <c r="K1099" s="745"/>
      <c r="L1099" s="893"/>
      <c r="M1099" s="894"/>
      <c r="N1099" s="895"/>
      <c r="O1099" s="896"/>
      <c r="P1099" s="137"/>
      <c r="Q1099" s="897"/>
      <c r="R1099" s="751"/>
      <c r="S1099" s="898"/>
      <c r="T1099" s="753"/>
      <c r="U1099" s="899"/>
      <c r="V1099" s="900"/>
      <c r="W1099" s="756"/>
      <c r="X1099" s="764"/>
      <c r="AB1099" s="65"/>
      <c r="AC1099" s="985">
        <f t="shared" si="139"/>
        <v>0</v>
      </c>
      <c r="BL1099" s="968" t="s">
        <v>198</v>
      </c>
      <c r="BM1099" s="968" t="s">
        <v>1964</v>
      </c>
      <c r="CM1099" s="49">
        <v>1</v>
      </c>
    </row>
    <row r="1100" spans="4:91" ht="30" customHeight="1">
      <c r="D1100" s="674"/>
      <c r="E1100" s="680"/>
      <c r="F1100" s="681"/>
      <c r="G1100" s="680"/>
      <c r="H1100" s="682"/>
      <c r="I1100" s="891"/>
      <c r="J1100" s="892"/>
      <c r="K1100" s="745"/>
      <c r="L1100" s="893"/>
      <c r="M1100" s="894"/>
      <c r="N1100" s="895"/>
      <c r="O1100" s="896"/>
      <c r="P1100" s="137"/>
      <c r="Q1100" s="897"/>
      <c r="R1100" s="751"/>
      <c r="S1100" s="898"/>
      <c r="T1100" s="753"/>
      <c r="U1100" s="899"/>
      <c r="V1100" s="900"/>
      <c r="W1100" s="756"/>
      <c r="X1100" s="764"/>
      <c r="AB1100" s="65"/>
      <c r="AC1100" s="985">
        <f t="shared" si="139"/>
        <v>0</v>
      </c>
      <c r="BL1100" s="964" t="s">
        <v>2298</v>
      </c>
      <c r="BM1100" s="964" t="s">
        <v>1964</v>
      </c>
      <c r="CM1100" s="49">
        <v>1</v>
      </c>
    </row>
    <row r="1101" spans="4:91" ht="30" customHeight="1">
      <c r="D1101" s="674"/>
      <c r="E1101" s="680"/>
      <c r="F1101" s="681"/>
      <c r="G1101" s="680"/>
      <c r="H1101" s="682"/>
      <c r="I1101" s="891"/>
      <c r="J1101" s="892"/>
      <c r="K1101" s="745"/>
      <c r="L1101" s="893"/>
      <c r="M1101" s="894"/>
      <c r="N1101" s="895"/>
      <c r="O1101" s="896"/>
      <c r="P1101" s="137"/>
      <c r="Q1101" s="897"/>
      <c r="R1101" s="751"/>
      <c r="S1101" s="898"/>
      <c r="T1101" s="753"/>
      <c r="U1101" s="899"/>
      <c r="V1101" s="900"/>
      <c r="W1101" s="756"/>
      <c r="X1101" s="764"/>
      <c r="AB1101" s="65"/>
      <c r="AC1101" s="985">
        <f t="shared" si="139"/>
        <v>0</v>
      </c>
      <c r="BL1101" s="968" t="s">
        <v>2301</v>
      </c>
      <c r="BM1101" s="968" t="s">
        <v>1964</v>
      </c>
      <c r="CM1101" s="49">
        <v>1</v>
      </c>
    </row>
    <row r="1102" spans="4:91" ht="30" customHeight="1">
      <c r="D1102" s="674"/>
      <c r="E1102" s="680"/>
      <c r="F1102" s="681"/>
      <c r="G1102" s="680"/>
      <c r="H1102" s="682"/>
      <c r="I1102" s="891"/>
      <c r="J1102" s="892"/>
      <c r="K1102" s="745"/>
      <c r="L1102" s="893"/>
      <c r="M1102" s="894"/>
      <c r="N1102" s="895"/>
      <c r="O1102" s="896"/>
      <c r="P1102" s="137"/>
      <c r="Q1102" s="897"/>
      <c r="R1102" s="751"/>
      <c r="S1102" s="898"/>
      <c r="T1102" s="753"/>
      <c r="U1102" s="899"/>
      <c r="V1102" s="900"/>
      <c r="W1102" s="756"/>
      <c r="X1102" s="764"/>
      <c r="AB1102" s="65"/>
      <c r="AC1102" s="985">
        <f t="shared" si="139"/>
        <v>0</v>
      </c>
      <c r="BL1102" s="964" t="s">
        <v>2171</v>
      </c>
      <c r="BM1102" s="964" t="s">
        <v>1964</v>
      </c>
      <c r="CM1102" s="49">
        <v>1</v>
      </c>
    </row>
    <row r="1103" spans="4:91" ht="30" customHeight="1">
      <c r="D1103" s="674"/>
      <c r="E1103" s="680"/>
      <c r="F1103" s="681"/>
      <c r="G1103" s="680"/>
      <c r="H1103" s="682"/>
      <c r="I1103" s="891"/>
      <c r="J1103" s="892"/>
      <c r="K1103" s="745"/>
      <c r="L1103" s="893"/>
      <c r="M1103" s="894"/>
      <c r="N1103" s="895"/>
      <c r="O1103" s="896"/>
      <c r="P1103" s="137"/>
      <c r="Q1103" s="897"/>
      <c r="R1103" s="751"/>
      <c r="S1103" s="898"/>
      <c r="T1103" s="753"/>
      <c r="U1103" s="899"/>
      <c r="V1103" s="900"/>
      <c r="W1103" s="756"/>
      <c r="X1103" s="764"/>
      <c r="AB1103" s="65"/>
      <c r="AC1103" s="985">
        <f t="shared" si="139"/>
        <v>0</v>
      </c>
      <c r="BL1103" s="968" t="s">
        <v>2634</v>
      </c>
      <c r="BM1103" s="968" t="s">
        <v>1964</v>
      </c>
      <c r="CM1103" s="49">
        <v>1</v>
      </c>
    </row>
    <row r="1104" spans="4:91" ht="30" customHeight="1">
      <c r="D1104" s="674"/>
      <c r="E1104" s="680"/>
      <c r="F1104" s="681"/>
      <c r="G1104" s="680"/>
      <c r="H1104" s="682"/>
      <c r="I1104" s="891"/>
      <c r="J1104" s="892"/>
      <c r="K1104" s="745"/>
      <c r="L1104" s="893"/>
      <c r="M1104" s="894"/>
      <c r="N1104" s="895"/>
      <c r="O1104" s="896"/>
      <c r="P1104" s="137"/>
      <c r="Q1104" s="897"/>
      <c r="R1104" s="751"/>
      <c r="S1104" s="898"/>
      <c r="T1104" s="753"/>
      <c r="U1104" s="899"/>
      <c r="V1104" s="900"/>
      <c r="W1104" s="756"/>
      <c r="X1104" s="764"/>
      <c r="AB1104" s="65"/>
      <c r="AC1104" s="985">
        <f t="shared" si="139"/>
        <v>0</v>
      </c>
      <c r="BL1104" s="964" t="s">
        <v>2306</v>
      </c>
      <c r="BM1104" s="964" t="s">
        <v>1964</v>
      </c>
      <c r="CM1104" s="49">
        <v>1</v>
      </c>
    </row>
    <row r="1105" spans="4:91" ht="30" customHeight="1">
      <c r="D1105" s="674"/>
      <c r="E1105" s="680"/>
      <c r="F1105" s="681"/>
      <c r="G1105" s="680"/>
      <c r="H1105" s="682"/>
      <c r="I1105" s="891"/>
      <c r="J1105" s="892"/>
      <c r="K1105" s="745"/>
      <c r="L1105" s="893"/>
      <c r="M1105" s="894"/>
      <c r="N1105" s="895"/>
      <c r="O1105" s="896"/>
      <c r="P1105" s="137"/>
      <c r="Q1105" s="897"/>
      <c r="R1105" s="751"/>
      <c r="S1105" s="898"/>
      <c r="T1105" s="753"/>
      <c r="U1105" s="899"/>
      <c r="V1105" s="900"/>
      <c r="W1105" s="756"/>
      <c r="X1105" s="764"/>
      <c r="AB1105" s="65"/>
      <c r="AC1105" s="985">
        <f t="shared" si="139"/>
        <v>0</v>
      </c>
      <c r="BL1105" s="968" t="s">
        <v>2307</v>
      </c>
      <c r="BM1105" s="968" t="s">
        <v>1964</v>
      </c>
      <c r="CM1105" s="49">
        <v>1</v>
      </c>
    </row>
    <row r="1106" spans="4:91" ht="30" customHeight="1">
      <c r="D1106" s="674"/>
      <c r="E1106" s="680"/>
      <c r="F1106" s="681"/>
      <c r="G1106" s="680"/>
      <c r="H1106" s="682"/>
      <c r="I1106" s="891"/>
      <c r="J1106" s="892"/>
      <c r="K1106" s="745"/>
      <c r="L1106" s="893"/>
      <c r="M1106" s="894"/>
      <c r="N1106" s="895"/>
      <c r="O1106" s="896"/>
      <c r="P1106" s="137"/>
      <c r="Q1106" s="897"/>
      <c r="R1106" s="751"/>
      <c r="S1106" s="898"/>
      <c r="T1106" s="753"/>
      <c r="U1106" s="899"/>
      <c r="V1106" s="900"/>
      <c r="W1106" s="756"/>
      <c r="X1106" s="764"/>
      <c r="AB1106" s="65"/>
      <c r="AC1106" s="985">
        <f t="shared" si="139"/>
        <v>0</v>
      </c>
      <c r="BL1106" s="964" t="s">
        <v>2308</v>
      </c>
      <c r="BM1106" s="964" t="s">
        <v>1964</v>
      </c>
      <c r="CM1106" s="49">
        <v>1</v>
      </c>
    </row>
    <row r="1107" spans="4:91" ht="30" customHeight="1">
      <c r="D1107" s="674"/>
      <c r="E1107" s="680"/>
      <c r="F1107" s="681"/>
      <c r="G1107" s="680"/>
      <c r="H1107" s="682"/>
      <c r="I1107" s="891"/>
      <c r="J1107" s="892"/>
      <c r="K1107" s="745"/>
      <c r="L1107" s="893"/>
      <c r="M1107" s="894"/>
      <c r="N1107" s="895"/>
      <c r="O1107" s="896"/>
      <c r="P1107" s="137"/>
      <c r="Q1107" s="897"/>
      <c r="R1107" s="751"/>
      <c r="S1107" s="898"/>
      <c r="T1107" s="753"/>
      <c r="U1107" s="899"/>
      <c r="V1107" s="900"/>
      <c r="W1107" s="756"/>
      <c r="X1107" s="764"/>
      <c r="AB1107" s="65"/>
      <c r="AC1107" s="985">
        <f t="shared" si="139"/>
        <v>0</v>
      </c>
      <c r="BL1107" s="968" t="s">
        <v>2309</v>
      </c>
      <c r="BM1107" s="968" t="s">
        <v>1964</v>
      </c>
      <c r="CM1107" s="49">
        <v>1</v>
      </c>
    </row>
    <row r="1108" spans="4:91" ht="30" customHeight="1">
      <c r="D1108" s="674"/>
      <c r="E1108" s="680"/>
      <c r="F1108" s="681"/>
      <c r="G1108" s="680"/>
      <c r="H1108" s="682"/>
      <c r="I1108" s="891"/>
      <c r="J1108" s="892"/>
      <c r="K1108" s="745"/>
      <c r="L1108" s="893"/>
      <c r="M1108" s="894"/>
      <c r="N1108" s="895"/>
      <c r="O1108" s="896"/>
      <c r="P1108" s="137"/>
      <c r="Q1108" s="897"/>
      <c r="R1108" s="751"/>
      <c r="S1108" s="898"/>
      <c r="T1108" s="753"/>
      <c r="U1108" s="899"/>
      <c r="V1108" s="900"/>
      <c r="W1108" s="756"/>
      <c r="X1108" s="764"/>
      <c r="AC1108" s="986"/>
      <c r="BL1108" s="964" t="s">
        <v>2310</v>
      </c>
      <c r="BM1108" s="964" t="s">
        <v>1964</v>
      </c>
      <c r="CM1108" s="49">
        <v>1</v>
      </c>
    </row>
    <row r="1109" spans="4:91" ht="30" customHeight="1">
      <c r="D1109" s="674"/>
      <c r="E1109" s="680"/>
      <c r="F1109" s="681"/>
      <c r="G1109" s="680"/>
      <c r="H1109" s="682"/>
      <c r="I1109" s="891"/>
      <c r="J1109" s="892"/>
      <c r="K1109" s="745"/>
      <c r="L1109" s="893"/>
      <c r="M1109" s="894"/>
      <c r="N1109" s="895"/>
      <c r="O1109" s="896"/>
      <c r="P1109" s="137"/>
      <c r="Q1109" s="897"/>
      <c r="R1109" s="751"/>
      <c r="S1109" s="898"/>
      <c r="T1109" s="753"/>
      <c r="U1109" s="899"/>
      <c r="V1109" s="900"/>
      <c r="W1109" s="756"/>
      <c r="X1109" s="764"/>
      <c r="AC1109" s="986"/>
      <c r="BL1109" s="968" t="s">
        <v>2315</v>
      </c>
      <c r="BM1109" s="968" t="s">
        <v>1964</v>
      </c>
      <c r="CM1109" s="49">
        <v>1</v>
      </c>
    </row>
    <row r="1110" spans="4:91" ht="30" customHeight="1">
      <c r="D1110" s="674"/>
      <c r="E1110" s="680"/>
      <c r="F1110" s="681"/>
      <c r="G1110" s="680"/>
      <c r="H1110" s="682"/>
      <c r="I1110" s="891"/>
      <c r="J1110" s="892"/>
      <c r="K1110" s="745"/>
      <c r="L1110" s="893"/>
      <c r="M1110" s="894"/>
      <c r="N1110" s="895"/>
      <c r="O1110" s="896"/>
      <c r="P1110" s="137"/>
      <c r="Q1110" s="897"/>
      <c r="R1110" s="751"/>
      <c r="S1110" s="898"/>
      <c r="T1110" s="753"/>
      <c r="U1110" s="899"/>
      <c r="V1110" s="900"/>
      <c r="W1110" s="756"/>
      <c r="X1110" s="764"/>
      <c r="AC1110" s="986"/>
      <c r="BL1110" s="964" t="s">
        <v>2316</v>
      </c>
      <c r="BM1110" s="964" t="s">
        <v>1964</v>
      </c>
      <c r="CM1110" s="49">
        <v>1</v>
      </c>
    </row>
    <row r="1111" spans="4:91" ht="30" customHeight="1">
      <c r="D1111" s="674"/>
      <c r="E1111" s="680"/>
      <c r="F1111" s="681"/>
      <c r="G1111" s="680"/>
      <c r="H1111" s="682"/>
      <c r="I1111" s="891"/>
      <c r="J1111" s="892"/>
      <c r="K1111" s="745"/>
      <c r="L1111" s="893"/>
      <c r="M1111" s="894"/>
      <c r="N1111" s="895"/>
      <c r="O1111" s="896"/>
      <c r="P1111" s="137"/>
      <c r="Q1111" s="897"/>
      <c r="R1111" s="751"/>
      <c r="S1111" s="898"/>
      <c r="T1111" s="753"/>
      <c r="U1111" s="899"/>
      <c r="V1111" s="900"/>
      <c r="W1111" s="756"/>
      <c r="X1111" s="764"/>
      <c r="AC1111" s="986"/>
      <c r="BL1111" s="968" t="s">
        <v>2317</v>
      </c>
      <c r="BM1111" s="968" t="s">
        <v>1964</v>
      </c>
      <c r="CM1111" s="49">
        <v>1</v>
      </c>
    </row>
    <row r="1112" spans="4:91" ht="30" customHeight="1">
      <c r="D1112" s="674"/>
      <c r="E1112" s="680"/>
      <c r="F1112" s="681"/>
      <c r="G1112" s="680"/>
      <c r="H1112" s="682"/>
      <c r="I1112" s="891"/>
      <c r="J1112" s="892"/>
      <c r="K1112" s="745"/>
      <c r="L1112" s="893"/>
      <c r="M1112" s="894"/>
      <c r="N1112" s="895"/>
      <c r="O1112" s="896"/>
      <c r="P1112" s="137"/>
      <c r="Q1112" s="897"/>
      <c r="R1112" s="751"/>
      <c r="S1112" s="898"/>
      <c r="T1112" s="753"/>
      <c r="U1112" s="899"/>
      <c r="V1112" s="900"/>
      <c r="W1112" s="756"/>
      <c r="X1112" s="764"/>
      <c r="AC1112" s="986"/>
      <c r="BL1112" s="964" t="s">
        <v>2318</v>
      </c>
      <c r="BM1112" s="964" t="s">
        <v>1964</v>
      </c>
      <c r="CM1112" s="49">
        <v>1</v>
      </c>
    </row>
    <row r="1113" spans="4:91" ht="30" customHeight="1">
      <c r="D1113" s="674"/>
      <c r="E1113" s="680"/>
      <c r="F1113" s="681"/>
      <c r="G1113" s="680"/>
      <c r="H1113" s="682"/>
      <c r="I1113" s="891"/>
      <c r="J1113" s="892"/>
      <c r="K1113" s="745"/>
      <c r="L1113" s="893"/>
      <c r="M1113" s="894"/>
      <c r="N1113" s="895"/>
      <c r="O1113" s="896"/>
      <c r="P1113" s="137"/>
      <c r="Q1113" s="897"/>
      <c r="R1113" s="751"/>
      <c r="S1113" s="898"/>
      <c r="T1113" s="753"/>
      <c r="U1113" s="899"/>
      <c r="V1113" s="900"/>
      <c r="W1113" s="756"/>
      <c r="X1113" s="764"/>
      <c r="AC1113" s="986"/>
      <c r="BL1113" s="968" t="s">
        <v>2319</v>
      </c>
      <c r="BM1113" s="968" t="s">
        <v>1964</v>
      </c>
      <c r="CM1113" s="49">
        <v>1</v>
      </c>
    </row>
    <row r="1114" spans="4:91" ht="30" customHeight="1">
      <c r="D1114" s="674"/>
      <c r="E1114" s="680"/>
      <c r="F1114" s="681"/>
      <c r="G1114" s="680"/>
      <c r="H1114" s="682"/>
      <c r="I1114" s="891"/>
      <c r="J1114" s="892"/>
      <c r="K1114" s="745"/>
      <c r="L1114" s="893"/>
      <c r="M1114" s="894"/>
      <c r="N1114" s="895"/>
      <c r="O1114" s="896"/>
      <c r="P1114" s="137"/>
      <c r="Q1114" s="897"/>
      <c r="R1114" s="751"/>
      <c r="S1114" s="898"/>
      <c r="T1114" s="753"/>
      <c r="U1114" s="899"/>
      <c r="V1114" s="900"/>
      <c r="W1114" s="756"/>
      <c r="X1114" s="764"/>
      <c r="AC1114" s="986"/>
      <c r="BL1114" s="964" t="s">
        <v>2320</v>
      </c>
      <c r="BM1114" s="964" t="s">
        <v>1964</v>
      </c>
      <c r="CM1114" s="49">
        <v>1</v>
      </c>
    </row>
    <row r="1115" spans="4:91" ht="30" customHeight="1">
      <c r="D1115" s="674"/>
      <c r="E1115" s="680"/>
      <c r="F1115" s="681"/>
      <c r="G1115" s="680"/>
      <c r="H1115" s="682"/>
      <c r="I1115" s="891"/>
      <c r="J1115" s="892"/>
      <c r="K1115" s="745"/>
      <c r="L1115" s="893"/>
      <c r="M1115" s="894"/>
      <c r="N1115" s="895"/>
      <c r="O1115" s="896"/>
      <c r="P1115" s="137"/>
      <c r="Q1115" s="897"/>
      <c r="R1115" s="751"/>
      <c r="S1115" s="898"/>
      <c r="T1115" s="753"/>
      <c r="U1115" s="899"/>
      <c r="V1115" s="900"/>
      <c r="W1115" s="756"/>
      <c r="X1115" s="764"/>
      <c r="AC1115" s="986"/>
      <c r="BL1115" s="968" t="s">
        <v>2321</v>
      </c>
      <c r="BM1115" s="968" t="s">
        <v>1964</v>
      </c>
      <c r="CM1115" s="49">
        <v>1</v>
      </c>
    </row>
    <row r="1116" spans="4:91" ht="30" customHeight="1">
      <c r="D1116" s="674"/>
      <c r="E1116" s="680"/>
      <c r="F1116" s="681"/>
      <c r="G1116" s="680"/>
      <c r="H1116" s="682"/>
      <c r="I1116" s="891"/>
      <c r="J1116" s="892"/>
      <c r="K1116" s="745"/>
      <c r="L1116" s="893"/>
      <c r="M1116" s="894"/>
      <c r="N1116" s="895"/>
      <c r="O1116" s="896"/>
      <c r="P1116" s="137"/>
      <c r="Q1116" s="897"/>
      <c r="R1116" s="751"/>
      <c r="S1116" s="898"/>
      <c r="T1116" s="753"/>
      <c r="U1116" s="899"/>
      <c r="V1116" s="900"/>
      <c r="W1116" s="756"/>
      <c r="X1116" s="764"/>
      <c r="AC1116" s="986"/>
      <c r="BL1116" s="964" t="s">
        <v>2322</v>
      </c>
      <c r="BM1116" s="964" t="s">
        <v>1964</v>
      </c>
      <c r="CM1116" s="49">
        <v>1</v>
      </c>
    </row>
    <row r="1117" spans="4:91" ht="30" customHeight="1">
      <c r="D1117" s="674"/>
      <c r="E1117" s="680"/>
      <c r="F1117" s="681"/>
      <c r="G1117" s="680"/>
      <c r="H1117" s="682"/>
      <c r="I1117" s="891"/>
      <c r="J1117" s="892"/>
      <c r="K1117" s="745"/>
      <c r="L1117" s="893"/>
      <c r="M1117" s="894"/>
      <c r="N1117" s="895"/>
      <c r="O1117" s="896"/>
      <c r="P1117" s="137"/>
      <c r="Q1117" s="897"/>
      <c r="R1117" s="751"/>
      <c r="S1117" s="898"/>
      <c r="T1117" s="753"/>
      <c r="U1117" s="899"/>
      <c r="V1117" s="900"/>
      <c r="W1117" s="756"/>
      <c r="X1117" s="764"/>
      <c r="AC1117" s="986"/>
      <c r="BL1117" s="968" t="s">
        <v>2323</v>
      </c>
      <c r="BM1117" s="968" t="s">
        <v>1964</v>
      </c>
      <c r="CM1117" s="49">
        <v>1</v>
      </c>
    </row>
    <row r="1118" spans="4:91" ht="30" customHeight="1">
      <c r="D1118" s="674"/>
      <c r="E1118" s="680"/>
      <c r="F1118" s="681"/>
      <c r="G1118" s="680"/>
      <c r="H1118" s="682"/>
      <c r="I1118" s="891"/>
      <c r="J1118" s="892"/>
      <c r="K1118" s="745"/>
      <c r="L1118" s="893"/>
      <c r="M1118" s="894"/>
      <c r="N1118" s="895"/>
      <c r="O1118" s="896"/>
      <c r="P1118" s="137"/>
      <c r="Q1118" s="897"/>
      <c r="R1118" s="751"/>
      <c r="S1118" s="898"/>
      <c r="T1118" s="753"/>
      <c r="U1118" s="899"/>
      <c r="V1118" s="900"/>
      <c r="W1118" s="756"/>
      <c r="X1118" s="764"/>
      <c r="AC1118" s="986"/>
      <c r="BL1118" s="964" t="s">
        <v>2324</v>
      </c>
      <c r="BM1118" s="964" t="s">
        <v>1964</v>
      </c>
      <c r="CM1118" s="49">
        <v>1</v>
      </c>
    </row>
    <row r="1119" spans="4:91" ht="30" customHeight="1">
      <c r="D1119" s="674"/>
      <c r="E1119" s="680"/>
      <c r="F1119" s="681"/>
      <c r="G1119" s="680"/>
      <c r="H1119" s="682"/>
      <c r="I1119" s="891"/>
      <c r="J1119" s="892"/>
      <c r="K1119" s="745"/>
      <c r="L1119" s="893"/>
      <c r="M1119" s="894"/>
      <c r="N1119" s="895"/>
      <c r="O1119" s="896"/>
      <c r="P1119" s="137"/>
      <c r="Q1119" s="897"/>
      <c r="R1119" s="751"/>
      <c r="S1119" s="898"/>
      <c r="T1119" s="753"/>
      <c r="U1119" s="899"/>
      <c r="V1119" s="900"/>
      <c r="W1119" s="756"/>
      <c r="X1119" s="764"/>
      <c r="AC1119" s="986"/>
      <c r="BL1119" s="968" t="s">
        <v>2325</v>
      </c>
      <c r="BM1119" s="968" t="s">
        <v>1964</v>
      </c>
      <c r="CM1119" s="49">
        <v>1</v>
      </c>
    </row>
    <row r="1120" spans="4:91" ht="30" customHeight="1">
      <c r="D1120" s="674"/>
      <c r="E1120" s="680"/>
      <c r="F1120" s="681"/>
      <c r="G1120" s="680"/>
      <c r="H1120" s="682"/>
      <c r="I1120" s="891"/>
      <c r="J1120" s="892"/>
      <c r="K1120" s="745"/>
      <c r="L1120" s="893"/>
      <c r="M1120" s="894"/>
      <c r="N1120" s="895"/>
      <c r="O1120" s="896"/>
      <c r="P1120" s="137"/>
      <c r="Q1120" s="897"/>
      <c r="R1120" s="751"/>
      <c r="S1120" s="898"/>
      <c r="T1120" s="753"/>
      <c r="U1120" s="899"/>
      <c r="V1120" s="900"/>
      <c r="W1120" s="756"/>
      <c r="X1120" s="764"/>
      <c r="AC1120" s="986"/>
      <c r="BL1120" s="964" t="s">
        <v>2326</v>
      </c>
      <c r="BM1120" s="964" t="s">
        <v>1964</v>
      </c>
      <c r="CM1120" s="49">
        <v>1</v>
      </c>
    </row>
    <row r="1121" spans="4:91" ht="30" customHeight="1">
      <c r="D1121" s="674"/>
      <c r="E1121" s="680"/>
      <c r="F1121" s="681"/>
      <c r="G1121" s="680"/>
      <c r="H1121" s="682"/>
      <c r="I1121" s="891"/>
      <c r="J1121" s="892"/>
      <c r="K1121" s="745"/>
      <c r="L1121" s="893"/>
      <c r="M1121" s="894"/>
      <c r="N1121" s="895"/>
      <c r="O1121" s="896"/>
      <c r="P1121" s="137"/>
      <c r="Q1121" s="897"/>
      <c r="R1121" s="751"/>
      <c r="S1121" s="898"/>
      <c r="T1121" s="753"/>
      <c r="U1121" s="899"/>
      <c r="V1121" s="900"/>
      <c r="W1121" s="756"/>
      <c r="X1121" s="764"/>
      <c r="AC1121" s="986"/>
      <c r="BL1121" s="968" t="s">
        <v>2327</v>
      </c>
      <c r="BM1121" s="968" t="s">
        <v>1964</v>
      </c>
      <c r="CM1121" s="49">
        <v>1</v>
      </c>
    </row>
    <row r="1122" spans="4:91" ht="30" customHeight="1">
      <c r="D1122" s="674"/>
      <c r="E1122" s="680"/>
      <c r="F1122" s="681"/>
      <c r="G1122" s="680"/>
      <c r="H1122" s="682"/>
      <c r="I1122" s="891"/>
      <c r="J1122" s="892"/>
      <c r="K1122" s="745"/>
      <c r="L1122" s="893"/>
      <c r="M1122" s="894"/>
      <c r="N1122" s="895"/>
      <c r="O1122" s="896"/>
      <c r="P1122" s="137"/>
      <c r="Q1122" s="897"/>
      <c r="R1122" s="751"/>
      <c r="S1122" s="898"/>
      <c r="T1122" s="753"/>
      <c r="U1122" s="899"/>
      <c r="V1122" s="900"/>
      <c r="W1122" s="756"/>
      <c r="X1122" s="764"/>
      <c r="AC1122" s="986"/>
      <c r="BL1122" s="964" t="s">
        <v>2328</v>
      </c>
      <c r="BM1122" s="964" t="s">
        <v>1964</v>
      </c>
      <c r="CM1122" s="49">
        <v>1</v>
      </c>
    </row>
    <row r="1123" spans="4:91" ht="30" customHeight="1">
      <c r="D1123" s="674"/>
      <c r="E1123" s="680"/>
      <c r="F1123" s="681"/>
      <c r="G1123" s="680"/>
      <c r="H1123" s="682"/>
      <c r="I1123" s="891"/>
      <c r="J1123" s="892"/>
      <c r="K1123" s="745"/>
      <c r="L1123" s="893"/>
      <c r="M1123" s="894"/>
      <c r="N1123" s="895"/>
      <c r="O1123" s="896"/>
      <c r="P1123" s="137"/>
      <c r="Q1123" s="897"/>
      <c r="R1123" s="751"/>
      <c r="S1123" s="898"/>
      <c r="T1123" s="753"/>
      <c r="U1123" s="899"/>
      <c r="V1123" s="900"/>
      <c r="W1123" s="756"/>
      <c r="X1123" s="764"/>
      <c r="AC1123" s="986"/>
      <c r="BL1123" s="968" t="s">
        <v>2329</v>
      </c>
      <c r="BM1123" s="968" t="s">
        <v>1964</v>
      </c>
      <c r="CM1123" s="49">
        <v>1</v>
      </c>
    </row>
    <row r="1124" spans="4:91" ht="30" customHeight="1">
      <c r="D1124" s="674"/>
      <c r="E1124" s="680"/>
      <c r="F1124" s="681"/>
      <c r="G1124" s="680"/>
      <c r="H1124" s="682"/>
      <c r="I1124" s="891"/>
      <c r="J1124" s="892"/>
      <c r="K1124" s="745"/>
      <c r="L1124" s="893"/>
      <c r="M1124" s="894"/>
      <c r="N1124" s="895"/>
      <c r="O1124" s="896"/>
      <c r="P1124" s="137"/>
      <c r="Q1124" s="897"/>
      <c r="R1124" s="751"/>
      <c r="S1124" s="898"/>
      <c r="T1124" s="753"/>
      <c r="U1124" s="899"/>
      <c r="V1124" s="900"/>
      <c r="W1124" s="756"/>
      <c r="X1124" s="764"/>
      <c r="AC1124" s="986"/>
      <c r="BL1124" s="964" t="s">
        <v>2529</v>
      </c>
      <c r="BM1124" s="964" t="s">
        <v>1964</v>
      </c>
      <c r="CM1124" s="49">
        <v>1</v>
      </c>
    </row>
    <row r="1125" spans="4:91" ht="30" customHeight="1">
      <c r="D1125" s="674"/>
      <c r="E1125" s="680"/>
      <c r="F1125" s="681"/>
      <c r="G1125" s="680"/>
      <c r="H1125" s="682"/>
      <c r="I1125" s="891"/>
      <c r="J1125" s="892"/>
      <c r="K1125" s="745"/>
      <c r="L1125" s="893"/>
      <c r="M1125" s="894"/>
      <c r="N1125" s="895"/>
      <c r="O1125" s="896"/>
      <c r="P1125" s="137"/>
      <c r="Q1125" s="897"/>
      <c r="R1125" s="751"/>
      <c r="S1125" s="898"/>
      <c r="T1125" s="753"/>
      <c r="U1125" s="899"/>
      <c r="V1125" s="900"/>
      <c r="W1125" s="756"/>
      <c r="X1125" s="764"/>
      <c r="AC1125" s="986"/>
      <c r="BL1125" s="968" t="s">
        <v>2330</v>
      </c>
      <c r="BM1125" s="968" t="s">
        <v>1964</v>
      </c>
      <c r="CM1125" s="49">
        <v>1</v>
      </c>
    </row>
    <row r="1126" spans="4:91" ht="30" customHeight="1">
      <c r="D1126" s="674"/>
      <c r="E1126" s="680"/>
      <c r="F1126" s="681"/>
      <c r="G1126" s="680"/>
      <c r="H1126" s="682"/>
      <c r="I1126" s="891"/>
      <c r="J1126" s="892"/>
      <c r="K1126" s="745"/>
      <c r="L1126" s="893"/>
      <c r="M1126" s="894"/>
      <c r="N1126" s="895"/>
      <c r="O1126" s="896"/>
      <c r="P1126" s="137"/>
      <c r="Q1126" s="897"/>
      <c r="R1126" s="751"/>
      <c r="S1126" s="898"/>
      <c r="T1126" s="753"/>
      <c r="U1126" s="899"/>
      <c r="V1126" s="900"/>
      <c r="W1126" s="756"/>
      <c r="X1126" s="764"/>
      <c r="AC1126" s="986"/>
      <c r="BL1126" s="964" t="s">
        <v>2331</v>
      </c>
      <c r="BM1126" s="964" t="s">
        <v>1964</v>
      </c>
      <c r="CM1126" s="49">
        <v>1</v>
      </c>
    </row>
    <row r="1127" spans="4:91" ht="30" customHeight="1">
      <c r="D1127" s="674"/>
      <c r="E1127" s="680"/>
      <c r="F1127" s="681"/>
      <c r="G1127" s="680"/>
      <c r="H1127" s="682"/>
      <c r="I1127" s="891"/>
      <c r="J1127" s="892"/>
      <c r="K1127" s="745"/>
      <c r="L1127" s="893"/>
      <c r="M1127" s="894"/>
      <c r="N1127" s="895"/>
      <c r="O1127" s="896"/>
      <c r="P1127" s="137"/>
      <c r="Q1127" s="897"/>
      <c r="R1127" s="751"/>
      <c r="S1127" s="898"/>
      <c r="T1127" s="753"/>
      <c r="U1127" s="899"/>
      <c r="V1127" s="900"/>
      <c r="W1127" s="756"/>
      <c r="X1127" s="764"/>
      <c r="AC1127" s="986"/>
      <c r="BL1127" s="968" t="s">
        <v>2333</v>
      </c>
      <c r="BM1127" s="968" t="s">
        <v>1964</v>
      </c>
      <c r="CM1127" s="49">
        <v>1</v>
      </c>
    </row>
    <row r="1128" spans="4:91" ht="30" customHeight="1">
      <c r="D1128" s="674"/>
      <c r="E1128" s="680"/>
      <c r="F1128" s="681"/>
      <c r="G1128" s="680"/>
      <c r="H1128" s="682"/>
      <c r="I1128" s="891"/>
      <c r="J1128" s="892"/>
      <c r="K1128" s="745"/>
      <c r="L1128" s="893"/>
      <c r="M1128" s="894"/>
      <c r="N1128" s="895"/>
      <c r="O1128" s="896"/>
      <c r="P1128" s="137"/>
      <c r="Q1128" s="897"/>
      <c r="R1128" s="751"/>
      <c r="S1128" s="898"/>
      <c r="T1128" s="753"/>
      <c r="U1128" s="899"/>
      <c r="V1128" s="900"/>
      <c r="W1128" s="756"/>
      <c r="X1128" s="764"/>
      <c r="AC1128" s="986"/>
      <c r="BL1128" s="964" t="s">
        <v>2530</v>
      </c>
      <c r="BM1128" s="964" t="s">
        <v>1964</v>
      </c>
      <c r="CM1128" s="49">
        <v>1</v>
      </c>
    </row>
    <row r="1129" spans="4:91" ht="30" customHeight="1">
      <c r="D1129" s="674"/>
      <c r="E1129" s="680"/>
      <c r="F1129" s="681"/>
      <c r="G1129" s="680"/>
      <c r="H1129" s="682"/>
      <c r="I1129" s="891"/>
      <c r="J1129" s="892"/>
      <c r="K1129" s="745"/>
      <c r="L1129" s="893"/>
      <c r="M1129" s="894"/>
      <c r="N1129" s="895"/>
      <c r="O1129" s="896"/>
      <c r="P1129" s="137"/>
      <c r="Q1129" s="897"/>
      <c r="R1129" s="751"/>
      <c r="S1129" s="898"/>
      <c r="T1129" s="753"/>
      <c r="U1129" s="899"/>
      <c r="V1129" s="900"/>
      <c r="W1129" s="756"/>
      <c r="X1129" s="764"/>
      <c r="AC1129" s="986"/>
      <c r="BL1129" s="968" t="s">
        <v>2531</v>
      </c>
      <c r="BM1129" s="968" t="s">
        <v>1964</v>
      </c>
      <c r="CM1129" s="49">
        <v>1</v>
      </c>
    </row>
    <row r="1130" spans="4:91" ht="30" customHeight="1">
      <c r="D1130" s="674"/>
      <c r="E1130" s="680"/>
      <c r="F1130" s="681"/>
      <c r="G1130" s="680"/>
      <c r="H1130" s="682"/>
      <c r="I1130" s="891"/>
      <c r="J1130" s="892"/>
      <c r="K1130" s="745"/>
      <c r="L1130" s="893"/>
      <c r="M1130" s="894"/>
      <c r="N1130" s="895"/>
      <c r="O1130" s="896"/>
      <c r="P1130" s="137"/>
      <c r="Q1130" s="897"/>
      <c r="R1130" s="751"/>
      <c r="S1130" s="898"/>
      <c r="T1130" s="753"/>
      <c r="U1130" s="899"/>
      <c r="V1130" s="900"/>
      <c r="W1130" s="756"/>
      <c r="X1130" s="764"/>
      <c r="AC1130" s="986"/>
      <c r="BL1130" s="964" t="s">
        <v>2488</v>
      </c>
      <c r="BM1130" s="964" t="s">
        <v>1964</v>
      </c>
      <c r="CM1130" s="49">
        <v>1</v>
      </c>
    </row>
    <row r="1131" spans="4:91" ht="30" customHeight="1">
      <c r="D1131" s="674"/>
      <c r="E1131" s="680"/>
      <c r="F1131" s="681"/>
      <c r="G1131" s="680"/>
      <c r="H1131" s="682"/>
      <c r="I1131" s="891"/>
      <c r="J1131" s="892"/>
      <c r="K1131" s="745"/>
      <c r="L1131" s="893"/>
      <c r="M1131" s="894"/>
      <c r="N1131" s="895"/>
      <c r="O1131" s="896"/>
      <c r="P1131" s="137"/>
      <c r="Q1131" s="897"/>
      <c r="R1131" s="751"/>
      <c r="S1131" s="898"/>
      <c r="T1131" s="753"/>
      <c r="U1131" s="899"/>
      <c r="V1131" s="900"/>
      <c r="W1131" s="756"/>
      <c r="X1131" s="764"/>
      <c r="AC1131" s="986"/>
      <c r="BL1131" s="968" t="s">
        <v>2533</v>
      </c>
      <c r="BM1131" s="968" t="s">
        <v>1964</v>
      </c>
      <c r="CM1131" s="49">
        <v>1</v>
      </c>
    </row>
    <row r="1132" spans="4:91" ht="30" customHeight="1">
      <c r="D1132" s="674"/>
      <c r="E1132" s="680"/>
      <c r="F1132" s="681"/>
      <c r="G1132" s="680"/>
      <c r="H1132" s="682"/>
      <c r="I1132" s="891"/>
      <c r="J1132" s="892"/>
      <c r="K1132" s="745"/>
      <c r="L1132" s="893"/>
      <c r="M1132" s="894"/>
      <c r="N1132" s="895"/>
      <c r="O1132" s="896"/>
      <c r="P1132" s="137"/>
      <c r="Q1132" s="897"/>
      <c r="R1132" s="751"/>
      <c r="S1132" s="898"/>
      <c r="T1132" s="753"/>
      <c r="U1132" s="899"/>
      <c r="V1132" s="900"/>
      <c r="W1132" s="756"/>
      <c r="X1132" s="764"/>
      <c r="AC1132" s="986"/>
      <c r="BL1132" s="964" t="s">
        <v>2489</v>
      </c>
      <c r="BM1132" s="964" t="s">
        <v>1964</v>
      </c>
      <c r="CM1132" s="49">
        <v>1</v>
      </c>
    </row>
    <row r="1133" spans="4:91" ht="30" customHeight="1">
      <c r="D1133" s="674"/>
      <c r="E1133" s="680"/>
      <c r="F1133" s="681"/>
      <c r="G1133" s="680"/>
      <c r="H1133" s="682"/>
      <c r="I1133" s="891"/>
      <c r="J1133" s="892"/>
      <c r="K1133" s="745"/>
      <c r="L1133" s="893"/>
      <c r="M1133" s="894"/>
      <c r="N1133" s="895"/>
      <c r="O1133" s="896"/>
      <c r="P1133" s="137"/>
      <c r="Q1133" s="897"/>
      <c r="R1133" s="751"/>
      <c r="S1133" s="898"/>
      <c r="T1133" s="753"/>
      <c r="U1133" s="899"/>
      <c r="V1133" s="900"/>
      <c r="W1133" s="756"/>
      <c r="X1133" s="764"/>
      <c r="AC1133" s="986"/>
      <c r="BL1133" s="968" t="s">
        <v>2534</v>
      </c>
      <c r="BM1133" s="968" t="s">
        <v>1964</v>
      </c>
      <c r="CM1133" s="49">
        <v>1</v>
      </c>
    </row>
    <row r="1134" spans="4:91" ht="30" customHeight="1">
      <c r="D1134" s="674"/>
      <c r="E1134" s="680"/>
      <c r="F1134" s="681"/>
      <c r="G1134" s="680"/>
      <c r="H1134" s="682"/>
      <c r="I1134" s="891"/>
      <c r="J1134" s="892"/>
      <c r="K1134" s="745"/>
      <c r="L1134" s="893"/>
      <c r="M1134" s="894"/>
      <c r="N1134" s="895"/>
      <c r="O1134" s="896"/>
      <c r="P1134" s="137"/>
      <c r="Q1134" s="897"/>
      <c r="R1134" s="751"/>
      <c r="S1134" s="898"/>
      <c r="T1134" s="753"/>
      <c r="U1134" s="899"/>
      <c r="V1134" s="900"/>
      <c r="W1134" s="756"/>
      <c r="X1134" s="764"/>
      <c r="AC1134" s="986"/>
      <c r="BL1134" s="964" t="s">
        <v>2536</v>
      </c>
      <c r="BM1134" s="964" t="s">
        <v>1964</v>
      </c>
      <c r="CM1134" s="49">
        <v>1</v>
      </c>
    </row>
    <row r="1135" spans="4:91" ht="30" customHeight="1">
      <c r="D1135" s="674"/>
      <c r="E1135" s="680"/>
      <c r="F1135" s="681"/>
      <c r="G1135" s="680"/>
      <c r="H1135" s="682"/>
      <c r="I1135" s="891"/>
      <c r="J1135" s="892"/>
      <c r="K1135" s="745"/>
      <c r="L1135" s="893"/>
      <c r="M1135" s="894"/>
      <c r="N1135" s="895"/>
      <c r="O1135" s="896"/>
      <c r="P1135" s="137"/>
      <c r="Q1135" s="897"/>
      <c r="R1135" s="751"/>
      <c r="S1135" s="898"/>
      <c r="T1135" s="753"/>
      <c r="U1135" s="899"/>
      <c r="V1135" s="900"/>
      <c r="W1135" s="756"/>
      <c r="X1135" s="764"/>
      <c r="AC1135" s="986"/>
      <c r="BL1135" s="968" t="s">
        <v>2537</v>
      </c>
      <c r="BM1135" s="968" t="s">
        <v>1964</v>
      </c>
      <c r="CM1135" s="49">
        <v>1</v>
      </c>
    </row>
    <row r="1136" spans="4:91" ht="30" customHeight="1">
      <c r="D1136" s="674"/>
      <c r="E1136" s="680"/>
      <c r="F1136" s="681"/>
      <c r="G1136" s="680"/>
      <c r="H1136" s="682"/>
      <c r="I1136" s="891"/>
      <c r="J1136" s="892"/>
      <c r="K1136" s="745"/>
      <c r="L1136" s="893"/>
      <c r="M1136" s="894"/>
      <c r="N1136" s="895"/>
      <c r="O1136" s="896"/>
      <c r="P1136" s="137"/>
      <c r="Q1136" s="897"/>
      <c r="R1136" s="751"/>
      <c r="S1136" s="898"/>
      <c r="T1136" s="753"/>
      <c r="U1136" s="899"/>
      <c r="V1136" s="900"/>
      <c r="W1136" s="756"/>
      <c r="X1136" s="764"/>
      <c r="AC1136" s="986"/>
      <c r="BL1136" s="964" t="s">
        <v>2352</v>
      </c>
      <c r="BM1136" s="964" t="s">
        <v>1964</v>
      </c>
      <c r="CM1136" s="49">
        <v>1</v>
      </c>
    </row>
    <row r="1137" spans="4:91" ht="30" customHeight="1">
      <c r="D1137" s="674"/>
      <c r="E1137" s="680"/>
      <c r="F1137" s="681"/>
      <c r="G1137" s="680"/>
      <c r="H1137" s="682"/>
      <c r="I1137" s="891"/>
      <c r="J1137" s="892"/>
      <c r="K1137" s="745"/>
      <c r="L1137" s="893"/>
      <c r="M1137" s="894"/>
      <c r="N1137" s="895"/>
      <c r="O1137" s="896"/>
      <c r="P1137" s="137"/>
      <c r="Q1137" s="897"/>
      <c r="R1137" s="751"/>
      <c r="S1137" s="898"/>
      <c r="T1137" s="753"/>
      <c r="U1137" s="899"/>
      <c r="V1137" s="900"/>
      <c r="W1137" s="756"/>
      <c r="X1137" s="764"/>
      <c r="AC1137" s="986"/>
      <c r="BL1137" s="968" t="s">
        <v>2353</v>
      </c>
      <c r="BM1137" s="968" t="s">
        <v>1964</v>
      </c>
      <c r="CM1137" s="49">
        <v>1</v>
      </c>
    </row>
    <row r="1138" spans="4:91" ht="30" customHeight="1">
      <c r="D1138" s="674"/>
      <c r="E1138" s="680"/>
      <c r="F1138" s="681"/>
      <c r="G1138" s="680"/>
      <c r="H1138" s="682"/>
      <c r="I1138" s="891"/>
      <c r="J1138" s="892"/>
      <c r="K1138" s="745"/>
      <c r="L1138" s="893"/>
      <c r="M1138" s="894"/>
      <c r="N1138" s="895"/>
      <c r="O1138" s="896"/>
      <c r="P1138" s="137"/>
      <c r="Q1138" s="897"/>
      <c r="R1138" s="751"/>
      <c r="S1138" s="898"/>
      <c r="T1138" s="753"/>
      <c r="U1138" s="899"/>
      <c r="V1138" s="900"/>
      <c r="W1138" s="756"/>
      <c r="X1138" s="764"/>
      <c r="AC1138" s="986"/>
      <c r="BL1138" s="964" t="s">
        <v>2354</v>
      </c>
      <c r="BM1138" s="964" t="s">
        <v>1964</v>
      </c>
      <c r="CM1138" s="49">
        <v>1</v>
      </c>
    </row>
    <row r="1139" spans="4:91" ht="30" customHeight="1">
      <c r="D1139" s="674"/>
      <c r="E1139" s="680"/>
      <c r="F1139" s="681"/>
      <c r="G1139" s="680"/>
      <c r="H1139" s="682"/>
      <c r="I1139" s="891"/>
      <c r="J1139" s="892"/>
      <c r="K1139" s="745"/>
      <c r="L1139" s="893"/>
      <c r="M1139" s="894"/>
      <c r="N1139" s="895"/>
      <c r="O1139" s="896"/>
      <c r="P1139" s="137"/>
      <c r="Q1139" s="897"/>
      <c r="R1139" s="751"/>
      <c r="S1139" s="898"/>
      <c r="T1139" s="753"/>
      <c r="U1139" s="899"/>
      <c r="V1139" s="900"/>
      <c r="W1139" s="756"/>
      <c r="X1139" s="764"/>
      <c r="AC1139" s="986"/>
      <c r="BL1139" s="968" t="s">
        <v>2172</v>
      </c>
      <c r="BM1139" s="968" t="s">
        <v>1964</v>
      </c>
      <c r="CM1139" s="49">
        <v>1</v>
      </c>
    </row>
    <row r="1140" spans="4:91" ht="30" customHeight="1">
      <c r="D1140" s="674"/>
      <c r="E1140" s="680"/>
      <c r="F1140" s="681"/>
      <c r="G1140" s="680"/>
      <c r="H1140" s="682"/>
      <c r="I1140" s="891"/>
      <c r="J1140" s="892"/>
      <c r="K1140" s="745"/>
      <c r="L1140" s="893"/>
      <c r="M1140" s="894"/>
      <c r="N1140" s="895"/>
      <c r="O1140" s="896"/>
      <c r="P1140" s="137"/>
      <c r="Q1140" s="897"/>
      <c r="R1140" s="751"/>
      <c r="S1140" s="898"/>
      <c r="T1140" s="753"/>
      <c r="U1140" s="899"/>
      <c r="V1140" s="900"/>
      <c r="W1140" s="756"/>
      <c r="X1140" s="764"/>
      <c r="AC1140" s="986"/>
      <c r="BL1140" s="964" t="s">
        <v>2356</v>
      </c>
      <c r="BM1140" s="964" t="s">
        <v>1964</v>
      </c>
      <c r="CM1140" s="49">
        <v>1</v>
      </c>
    </row>
    <row r="1141" spans="4:91" ht="30" customHeight="1">
      <c r="D1141" s="674"/>
      <c r="E1141" s="680"/>
      <c r="F1141" s="681"/>
      <c r="G1141" s="680"/>
      <c r="H1141" s="682"/>
      <c r="I1141" s="891"/>
      <c r="J1141" s="892"/>
      <c r="K1141" s="745"/>
      <c r="L1141" s="893"/>
      <c r="M1141" s="894"/>
      <c r="N1141" s="895"/>
      <c r="O1141" s="896"/>
      <c r="P1141" s="137"/>
      <c r="Q1141" s="897"/>
      <c r="R1141" s="751"/>
      <c r="S1141" s="898"/>
      <c r="T1141" s="753"/>
      <c r="U1141" s="899"/>
      <c r="V1141" s="900"/>
      <c r="W1141" s="756"/>
      <c r="X1141" s="764"/>
      <c r="AC1141" s="986"/>
      <c r="BL1141" s="968" t="s">
        <v>2358</v>
      </c>
      <c r="BM1141" s="968" t="s">
        <v>1964</v>
      </c>
      <c r="CM1141" s="49">
        <v>1</v>
      </c>
    </row>
    <row r="1142" spans="4:91" ht="30" customHeight="1">
      <c r="D1142" s="674"/>
      <c r="E1142" s="680"/>
      <c r="F1142" s="681"/>
      <c r="G1142" s="680"/>
      <c r="H1142" s="682"/>
      <c r="I1142" s="891"/>
      <c r="J1142" s="892"/>
      <c r="K1142" s="745"/>
      <c r="L1142" s="893"/>
      <c r="M1142" s="894"/>
      <c r="N1142" s="895"/>
      <c r="O1142" s="896"/>
      <c r="P1142" s="137"/>
      <c r="Q1142" s="897"/>
      <c r="R1142" s="751"/>
      <c r="S1142" s="898"/>
      <c r="T1142" s="753"/>
      <c r="U1142" s="899"/>
      <c r="V1142" s="900"/>
      <c r="W1142" s="756"/>
      <c r="X1142" s="764"/>
      <c r="AC1142" s="986"/>
      <c r="BL1142" s="964" t="s">
        <v>2359</v>
      </c>
      <c r="BM1142" s="964" t="s">
        <v>1964</v>
      </c>
      <c r="CM1142" s="49">
        <v>1</v>
      </c>
    </row>
    <row r="1143" spans="4:91" ht="30" customHeight="1">
      <c r="D1143" s="674"/>
      <c r="E1143" s="680"/>
      <c r="F1143" s="681"/>
      <c r="G1143" s="680"/>
      <c r="H1143" s="682"/>
      <c r="I1143" s="891"/>
      <c r="J1143" s="892"/>
      <c r="K1143" s="745"/>
      <c r="L1143" s="893"/>
      <c r="M1143" s="894"/>
      <c r="N1143" s="895"/>
      <c r="O1143" s="896"/>
      <c r="P1143" s="137"/>
      <c r="Q1143" s="897"/>
      <c r="R1143" s="751"/>
      <c r="S1143" s="898"/>
      <c r="T1143" s="753"/>
      <c r="U1143" s="899"/>
      <c r="V1143" s="900"/>
      <c r="W1143" s="756"/>
      <c r="X1143" s="764"/>
      <c r="AC1143" s="986"/>
      <c r="BL1143" s="968" t="s">
        <v>2360</v>
      </c>
      <c r="BM1143" s="968" t="s">
        <v>1964</v>
      </c>
      <c r="CM1143" s="49">
        <v>1</v>
      </c>
    </row>
    <row r="1144" spans="4:91" ht="30" customHeight="1">
      <c r="D1144" s="674"/>
      <c r="E1144" s="680"/>
      <c r="F1144" s="681"/>
      <c r="G1144" s="680"/>
      <c r="H1144" s="682"/>
      <c r="I1144" s="891"/>
      <c r="J1144" s="892"/>
      <c r="K1144" s="745"/>
      <c r="L1144" s="893"/>
      <c r="M1144" s="894"/>
      <c r="N1144" s="895"/>
      <c r="O1144" s="896"/>
      <c r="P1144" s="137"/>
      <c r="Q1144" s="897"/>
      <c r="R1144" s="751"/>
      <c r="S1144" s="898"/>
      <c r="T1144" s="753"/>
      <c r="U1144" s="899"/>
      <c r="V1144" s="900"/>
      <c r="W1144" s="756"/>
      <c r="X1144" s="764"/>
      <c r="AC1144" s="986"/>
      <c r="BL1144" s="964" t="s">
        <v>2361</v>
      </c>
      <c r="BM1144" s="964" t="s">
        <v>1964</v>
      </c>
      <c r="CM1144" s="49">
        <v>1</v>
      </c>
    </row>
    <row r="1145" spans="4:91" ht="30" customHeight="1">
      <c r="D1145" s="674"/>
      <c r="E1145" s="680"/>
      <c r="F1145" s="681"/>
      <c r="G1145" s="680"/>
      <c r="H1145" s="682"/>
      <c r="I1145" s="891"/>
      <c r="J1145" s="892"/>
      <c r="K1145" s="745"/>
      <c r="L1145" s="893"/>
      <c r="M1145" s="894"/>
      <c r="N1145" s="895"/>
      <c r="O1145" s="896"/>
      <c r="P1145" s="137"/>
      <c r="Q1145" s="897"/>
      <c r="R1145" s="751"/>
      <c r="S1145" s="898"/>
      <c r="T1145" s="753"/>
      <c r="U1145" s="899"/>
      <c r="V1145" s="900"/>
      <c r="W1145" s="756"/>
      <c r="X1145" s="764"/>
      <c r="AC1145" s="986"/>
      <c r="BL1145" s="968" t="s">
        <v>2610</v>
      </c>
      <c r="BM1145" s="968" t="s">
        <v>1964</v>
      </c>
      <c r="CM1145" s="49">
        <v>1</v>
      </c>
    </row>
    <row r="1146" spans="4:91" ht="30" customHeight="1">
      <c r="D1146" s="674"/>
      <c r="E1146" s="680"/>
      <c r="F1146" s="681"/>
      <c r="G1146" s="680"/>
      <c r="H1146" s="682"/>
      <c r="I1146" s="891"/>
      <c r="J1146" s="892"/>
      <c r="K1146" s="745"/>
      <c r="L1146" s="893"/>
      <c r="M1146" s="894"/>
      <c r="N1146" s="895"/>
      <c r="O1146" s="896"/>
      <c r="P1146" s="137"/>
      <c r="Q1146" s="897"/>
      <c r="R1146" s="751"/>
      <c r="S1146" s="898"/>
      <c r="T1146" s="753"/>
      <c r="U1146" s="899"/>
      <c r="V1146" s="900"/>
      <c r="W1146" s="756"/>
      <c r="X1146" s="764"/>
      <c r="AC1146" s="986"/>
      <c r="BL1146" s="964" t="s">
        <v>2366</v>
      </c>
      <c r="BM1146" s="964" t="s">
        <v>1964</v>
      </c>
      <c r="CM1146" s="49">
        <v>1</v>
      </c>
    </row>
    <row r="1147" spans="4:91" ht="30" customHeight="1">
      <c r="D1147" s="674"/>
      <c r="E1147" s="680"/>
      <c r="F1147" s="681"/>
      <c r="G1147" s="680"/>
      <c r="H1147" s="682"/>
      <c r="I1147" s="891"/>
      <c r="J1147" s="892"/>
      <c r="K1147" s="745"/>
      <c r="L1147" s="893"/>
      <c r="M1147" s="894"/>
      <c r="N1147" s="895"/>
      <c r="O1147" s="896"/>
      <c r="P1147" s="137"/>
      <c r="Q1147" s="897"/>
      <c r="R1147" s="751"/>
      <c r="S1147" s="898"/>
      <c r="T1147" s="753"/>
      <c r="U1147" s="899"/>
      <c r="V1147" s="900"/>
      <c r="W1147" s="756"/>
      <c r="X1147" s="764"/>
      <c r="AC1147" s="986"/>
      <c r="BL1147" s="968" t="s">
        <v>2367</v>
      </c>
      <c r="BM1147" s="968" t="s">
        <v>1964</v>
      </c>
      <c r="CM1147" s="49">
        <v>1</v>
      </c>
    </row>
    <row r="1148" spans="4:91" ht="30" customHeight="1">
      <c r="D1148" s="674"/>
      <c r="E1148" s="680"/>
      <c r="F1148" s="681"/>
      <c r="G1148" s="680"/>
      <c r="H1148" s="682"/>
      <c r="I1148" s="891"/>
      <c r="J1148" s="892"/>
      <c r="K1148" s="745"/>
      <c r="L1148" s="893"/>
      <c r="M1148" s="894"/>
      <c r="N1148" s="895"/>
      <c r="O1148" s="896"/>
      <c r="P1148" s="137"/>
      <c r="Q1148" s="897"/>
      <c r="R1148" s="751"/>
      <c r="S1148" s="898"/>
      <c r="T1148" s="753"/>
      <c r="U1148" s="899"/>
      <c r="V1148" s="900"/>
      <c r="W1148" s="756"/>
      <c r="X1148" s="764"/>
      <c r="AC1148" s="986"/>
      <c r="BL1148" s="964" t="s">
        <v>2368</v>
      </c>
      <c r="BM1148" s="964" t="s">
        <v>1964</v>
      </c>
      <c r="CM1148" s="49">
        <v>1</v>
      </c>
    </row>
    <row r="1149" spans="4:91" ht="30" customHeight="1">
      <c r="D1149" s="674"/>
      <c r="E1149" s="680"/>
      <c r="F1149" s="681"/>
      <c r="G1149" s="680"/>
      <c r="H1149" s="682"/>
      <c r="I1149" s="891"/>
      <c r="J1149" s="892"/>
      <c r="K1149" s="745"/>
      <c r="L1149" s="893"/>
      <c r="M1149" s="894"/>
      <c r="N1149" s="895"/>
      <c r="O1149" s="896"/>
      <c r="P1149" s="137"/>
      <c r="Q1149" s="897"/>
      <c r="R1149" s="751"/>
      <c r="S1149" s="898"/>
      <c r="T1149" s="753"/>
      <c r="U1149" s="899"/>
      <c r="V1149" s="900"/>
      <c r="W1149" s="756"/>
      <c r="X1149" s="764"/>
      <c r="AC1149" s="986"/>
      <c r="BL1149" s="968" t="s">
        <v>2369</v>
      </c>
      <c r="BM1149" s="968" t="s">
        <v>1964</v>
      </c>
      <c r="CM1149" s="49">
        <v>1</v>
      </c>
    </row>
    <row r="1150" spans="4:91" ht="30" customHeight="1">
      <c r="D1150" s="674"/>
      <c r="E1150" s="680"/>
      <c r="F1150" s="681"/>
      <c r="G1150" s="680"/>
      <c r="H1150" s="682"/>
      <c r="I1150" s="891"/>
      <c r="J1150" s="892"/>
      <c r="K1150" s="745"/>
      <c r="L1150" s="893"/>
      <c r="M1150" s="894"/>
      <c r="N1150" s="895"/>
      <c r="O1150" s="896"/>
      <c r="P1150" s="137"/>
      <c r="Q1150" s="897"/>
      <c r="R1150" s="751"/>
      <c r="S1150" s="898"/>
      <c r="T1150" s="753"/>
      <c r="U1150" s="899"/>
      <c r="V1150" s="900"/>
      <c r="W1150" s="756"/>
      <c r="X1150" s="764"/>
      <c r="AC1150" s="986"/>
      <c r="BL1150" s="964" t="s">
        <v>2370</v>
      </c>
      <c r="BM1150" s="964" t="s">
        <v>1964</v>
      </c>
      <c r="CM1150" s="49">
        <v>1</v>
      </c>
    </row>
    <row r="1151" spans="4:91" ht="30" customHeight="1">
      <c r="D1151" s="674"/>
      <c r="E1151" s="680"/>
      <c r="F1151" s="681"/>
      <c r="G1151" s="680"/>
      <c r="H1151" s="682"/>
      <c r="I1151" s="891"/>
      <c r="J1151" s="892"/>
      <c r="K1151" s="745"/>
      <c r="L1151" s="893"/>
      <c r="M1151" s="894"/>
      <c r="N1151" s="895"/>
      <c r="O1151" s="896"/>
      <c r="P1151" s="137"/>
      <c r="Q1151" s="897"/>
      <c r="R1151" s="751"/>
      <c r="S1151" s="898"/>
      <c r="T1151" s="753"/>
      <c r="U1151" s="899"/>
      <c r="V1151" s="900"/>
      <c r="W1151" s="756"/>
      <c r="X1151" s="764"/>
      <c r="AC1151" s="986"/>
      <c r="BL1151" s="968" t="s">
        <v>2371</v>
      </c>
      <c r="BM1151" s="968" t="s">
        <v>1964</v>
      </c>
      <c r="CM1151" s="49">
        <v>1</v>
      </c>
    </row>
    <row r="1152" spans="4:91" ht="30" customHeight="1">
      <c r="D1152" s="674"/>
      <c r="E1152" s="680"/>
      <c r="F1152" s="681"/>
      <c r="G1152" s="680"/>
      <c r="H1152" s="682"/>
      <c r="I1152" s="891"/>
      <c r="J1152" s="892"/>
      <c r="K1152" s="745"/>
      <c r="L1152" s="893"/>
      <c r="M1152" s="894"/>
      <c r="N1152" s="895"/>
      <c r="O1152" s="896"/>
      <c r="P1152" s="137"/>
      <c r="Q1152" s="897"/>
      <c r="R1152" s="751"/>
      <c r="S1152" s="898"/>
      <c r="T1152" s="753"/>
      <c r="U1152" s="899"/>
      <c r="V1152" s="900"/>
      <c r="W1152" s="756"/>
      <c r="X1152" s="764"/>
      <c r="AC1152" s="986"/>
      <c r="BL1152" s="964" t="s">
        <v>2372</v>
      </c>
      <c r="BM1152" s="964" t="s">
        <v>1964</v>
      </c>
      <c r="CM1152" s="49">
        <v>1</v>
      </c>
    </row>
    <row r="1153" spans="1:91" ht="30" customHeight="1">
      <c r="D1153" s="674"/>
      <c r="E1153" s="680"/>
      <c r="F1153" s="681"/>
      <c r="G1153" s="680"/>
      <c r="H1153" s="682"/>
      <c r="I1153" s="891"/>
      <c r="J1153" s="892"/>
      <c r="K1153" s="745"/>
      <c r="L1153" s="893"/>
      <c r="M1153" s="894"/>
      <c r="N1153" s="895"/>
      <c r="O1153" s="896"/>
      <c r="P1153" s="137"/>
      <c r="Q1153" s="897"/>
      <c r="R1153" s="751"/>
      <c r="S1153" s="898"/>
      <c r="T1153" s="753"/>
      <c r="U1153" s="899"/>
      <c r="V1153" s="900"/>
      <c r="W1153" s="756"/>
      <c r="X1153" s="764"/>
      <c r="AC1153" s="986"/>
      <c r="CM1153" s="210" t="s">
        <v>637</v>
      </c>
    </row>
    <row r="1154" spans="1:91">
      <c r="A1154" s="49">
        <v>1</v>
      </c>
      <c r="B1154" s="49">
        <v>1</v>
      </c>
      <c r="C1154" s="49">
        <v>1</v>
      </c>
      <c r="D1154" s="49">
        <v>1</v>
      </c>
      <c r="E1154" s="49">
        <v>1</v>
      </c>
      <c r="F1154" s="49">
        <v>1</v>
      </c>
      <c r="G1154" s="49">
        <v>1</v>
      </c>
      <c r="H1154" s="49">
        <v>1</v>
      </c>
      <c r="I1154" s="49">
        <v>1</v>
      </c>
      <c r="J1154" s="49">
        <v>1</v>
      </c>
      <c r="K1154" s="49">
        <v>1</v>
      </c>
      <c r="L1154" s="49">
        <v>1</v>
      </c>
      <c r="M1154" s="49">
        <v>1</v>
      </c>
      <c r="N1154" s="49">
        <v>1</v>
      </c>
      <c r="O1154" s="49">
        <v>1</v>
      </c>
      <c r="P1154" s="49">
        <v>1</v>
      </c>
      <c r="Q1154" s="49">
        <v>1</v>
      </c>
      <c r="R1154" s="49">
        <v>1</v>
      </c>
      <c r="S1154" s="49">
        <v>1</v>
      </c>
      <c r="T1154" s="49">
        <v>1</v>
      </c>
      <c r="U1154" s="49">
        <v>1</v>
      </c>
      <c r="V1154" s="49">
        <v>1</v>
      </c>
      <c r="W1154" s="49">
        <v>1</v>
      </c>
      <c r="X1154" s="49">
        <v>1</v>
      </c>
      <c r="Y1154" s="49">
        <v>1</v>
      </c>
      <c r="Z1154" s="49">
        <v>1</v>
      </c>
      <c r="AA1154" s="49">
        <v>1</v>
      </c>
      <c r="AB1154" s="49">
        <v>1</v>
      </c>
      <c r="AC1154" s="49">
        <v>1</v>
      </c>
      <c r="AD1154" s="49">
        <v>1</v>
      </c>
      <c r="AE1154" s="49">
        <v>1</v>
      </c>
      <c r="AF1154" s="49">
        <v>1</v>
      </c>
      <c r="AG1154" s="49">
        <v>1</v>
      </c>
      <c r="AH1154" s="49">
        <v>1</v>
      </c>
      <c r="AI1154" s="49">
        <v>1</v>
      </c>
      <c r="AJ1154" s="49">
        <v>1</v>
      </c>
      <c r="AK1154" s="49">
        <v>1</v>
      </c>
      <c r="AL1154" s="49">
        <v>1</v>
      </c>
      <c r="AM1154" s="49">
        <v>1</v>
      </c>
      <c r="AN1154" s="49">
        <v>1</v>
      </c>
      <c r="AO1154" s="49">
        <v>1</v>
      </c>
      <c r="AP1154" s="49">
        <v>1</v>
      </c>
      <c r="AQ1154" s="49">
        <v>1</v>
      </c>
      <c r="AR1154" s="49">
        <v>1</v>
      </c>
      <c r="AS1154" s="49">
        <v>1</v>
      </c>
      <c r="AT1154" s="49">
        <v>1</v>
      </c>
      <c r="AU1154" s="49">
        <v>1</v>
      </c>
      <c r="AV1154" s="49">
        <v>1</v>
      </c>
      <c r="AW1154" s="49">
        <v>1</v>
      </c>
      <c r="AX1154" s="49">
        <v>1</v>
      </c>
      <c r="AY1154" s="49">
        <v>1</v>
      </c>
      <c r="AZ1154" s="49">
        <v>1</v>
      </c>
      <c r="BA1154" s="49">
        <v>1</v>
      </c>
      <c r="BB1154" s="49">
        <v>1</v>
      </c>
      <c r="BC1154" s="49">
        <v>1</v>
      </c>
      <c r="BD1154" s="49">
        <v>1</v>
      </c>
      <c r="BE1154" s="49">
        <v>1</v>
      </c>
      <c r="BF1154" s="49">
        <v>1</v>
      </c>
      <c r="BG1154" s="49">
        <v>1</v>
      </c>
      <c r="BH1154" s="49">
        <v>1</v>
      </c>
      <c r="BI1154" s="49">
        <v>1</v>
      </c>
      <c r="BJ1154" s="49">
        <v>1</v>
      </c>
      <c r="BK1154" s="49">
        <v>1</v>
      </c>
      <c r="BL1154" s="49">
        <v>1</v>
      </c>
      <c r="BM1154" s="49">
        <v>1</v>
      </c>
      <c r="BN1154" s="49">
        <v>1</v>
      </c>
      <c r="BO1154" s="49">
        <v>1</v>
      </c>
      <c r="BP1154" s="49">
        <v>1</v>
      </c>
      <c r="BQ1154" s="49">
        <v>1</v>
      </c>
      <c r="BR1154" s="49">
        <v>1</v>
      </c>
      <c r="BS1154" s="49">
        <v>1</v>
      </c>
      <c r="BT1154" s="49">
        <v>1</v>
      </c>
      <c r="BU1154" s="49">
        <v>1</v>
      </c>
      <c r="BV1154" s="49">
        <v>1</v>
      </c>
      <c r="BW1154" s="49">
        <v>1</v>
      </c>
      <c r="BX1154" s="49">
        <v>1</v>
      </c>
      <c r="BY1154" s="49">
        <v>1</v>
      </c>
      <c r="BZ1154" s="49">
        <v>1</v>
      </c>
      <c r="CA1154" s="49">
        <v>1</v>
      </c>
      <c r="CB1154" s="49">
        <v>1</v>
      </c>
      <c r="CC1154" s="49">
        <v>1</v>
      </c>
      <c r="CD1154" s="49">
        <v>1</v>
      </c>
      <c r="CE1154" s="49">
        <v>1</v>
      </c>
      <c r="CF1154" s="49">
        <v>1</v>
      </c>
      <c r="CG1154" s="49">
        <v>1</v>
      </c>
      <c r="CH1154" s="49">
        <v>1</v>
      </c>
      <c r="CI1154" s="49">
        <v>1</v>
      </c>
      <c r="CJ1154" s="49">
        <v>1</v>
      </c>
      <c r="CK1154" s="49">
        <v>1</v>
      </c>
      <c r="CL1154" s="49">
        <v>1</v>
      </c>
      <c r="CM1154" s="209" t="str">
        <f>ADDRESS(ROW(),COLUMN(),4)</f>
        <v>CM1154</v>
      </c>
    </row>
  </sheetData>
  <mergeCells count="42">
    <mergeCell ref="Y1:Y2"/>
    <mergeCell ref="E5:V6"/>
    <mergeCell ref="W5:X5"/>
    <mergeCell ref="W15:X15"/>
    <mergeCell ref="W6:X14"/>
    <mergeCell ref="U25:U26"/>
    <mergeCell ref="V25:V26"/>
    <mergeCell ref="W25:W26"/>
    <mergeCell ref="X25:X26"/>
    <mergeCell ref="B13:B14"/>
    <mergeCell ref="K23:M23"/>
    <mergeCell ref="L25:L26"/>
    <mergeCell ref="M25:M26"/>
    <mergeCell ref="N25:N26"/>
    <mergeCell ref="O25:O26"/>
    <mergeCell ref="T25:T26"/>
    <mergeCell ref="L17:U18"/>
    <mergeCell ref="V17:W18"/>
    <mergeCell ref="X17:X18"/>
    <mergeCell ref="M20:T21"/>
    <mergeCell ref="K22:L22"/>
    <mergeCell ref="Z10:CL10"/>
    <mergeCell ref="Z12:AI12"/>
    <mergeCell ref="AM12:BJ12"/>
    <mergeCell ref="BL12:BU12"/>
    <mergeCell ref="BW12:CL12"/>
    <mergeCell ref="AP14:AQ14"/>
    <mergeCell ref="BL14:BU16"/>
    <mergeCell ref="AB16:AB19"/>
    <mergeCell ref="AP16:AQ16"/>
    <mergeCell ref="AP17:AQ18"/>
    <mergeCell ref="AP19:AQ20"/>
    <mergeCell ref="AP21:AQ22"/>
    <mergeCell ref="AB23:AC23"/>
    <mergeCell ref="AP23:AQ24"/>
    <mergeCell ref="AB24:AC24"/>
    <mergeCell ref="BZ26:CF26"/>
    <mergeCell ref="BZ27:CF27"/>
    <mergeCell ref="BZ28:CF28"/>
    <mergeCell ref="BZ29:CF29"/>
    <mergeCell ref="BZ30:CF30"/>
    <mergeCell ref="BZ31:CF31"/>
  </mergeCells>
  <conditionalFormatting sqref="N27:N38">
    <cfRule type="cellIs" dxfId="25" priority="5" operator="notEqual">
      <formula>1</formula>
    </cfRule>
  </conditionalFormatting>
  <conditionalFormatting sqref="AC27:AC626">
    <cfRule type="expression" dxfId="24" priority="1">
      <formula>LEN($U27)&gt;0</formula>
    </cfRule>
  </conditionalFormatting>
  <conditionalFormatting sqref="AT27:AT626">
    <cfRule type="expression" dxfId="23" priority="2">
      <formula>LEN($U27)&gt;0</formula>
    </cfRule>
  </conditionalFormatting>
  <conditionalFormatting sqref="AU27:AU626">
    <cfRule type="expression" dxfId="22" priority="3">
      <formula>RIGHT($V27,1)="*"</formula>
    </cfRule>
  </conditionalFormatting>
  <conditionalFormatting sqref="AW27:BJ626">
    <cfRule type="expression" dxfId="21" priority="4">
      <formula>LEFT(AW27,1)="⚠"</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36150-FE5C-4BFF-AD0B-9C3643E2E51D}">
  <dimension ref="A1:AL1135"/>
  <sheetViews>
    <sheetView zoomScaleNormal="100" workbookViewId="0">
      <selection activeCell="AO7" sqref="AO7"/>
    </sheetView>
  </sheetViews>
  <sheetFormatPr baseColWidth="10" defaultRowHeight="15.75"/>
  <cols>
    <col min="1" max="1" width="6.5703125" style="992" customWidth="1"/>
    <col min="2" max="2" width="15.42578125" style="992" customWidth="1"/>
    <col min="3" max="3" width="11.42578125" style="992"/>
    <col min="4" max="4" width="57.7109375" style="992" customWidth="1"/>
    <col min="5" max="5" width="5.140625" style="992" bestFit="1" customWidth="1"/>
    <col min="6" max="6" width="12" style="992" customWidth="1"/>
    <col min="7" max="7" width="14" style="992" bestFit="1" customWidth="1"/>
    <col min="8" max="8" width="5.140625" style="992" bestFit="1" customWidth="1"/>
    <col min="9" max="9" width="23" style="992" bestFit="1" customWidth="1"/>
    <col min="10" max="10" width="5.140625" style="992" bestFit="1" customWidth="1"/>
    <col min="11" max="11" width="12" style="992" customWidth="1"/>
    <col min="12" max="12" width="13.85546875" style="992" customWidth="1"/>
    <col min="13" max="13" width="5.42578125" style="992" bestFit="1" customWidth="1"/>
    <col min="14" max="14" width="68.85546875" style="992" customWidth="1"/>
    <col min="15" max="15" width="5.140625" style="992" bestFit="1" customWidth="1"/>
    <col min="16" max="16" width="12" style="992" customWidth="1"/>
    <col min="17" max="17" width="7.140625" style="992" bestFit="1" customWidth="1"/>
    <col min="18" max="18" width="5.42578125" style="992" bestFit="1" customWidth="1"/>
    <col min="19" max="19" width="13.140625" style="992" bestFit="1" customWidth="1"/>
    <col min="20" max="20" width="5.7109375" style="992" bestFit="1" customWidth="1"/>
    <col min="21" max="21" width="11.42578125" style="992"/>
    <col min="22" max="22" width="22.85546875" style="992" customWidth="1"/>
    <col min="23" max="23" width="19.140625" style="992" customWidth="1"/>
    <col min="24" max="24" width="11.42578125" style="992"/>
    <col min="25" max="25" width="23.140625" style="992" customWidth="1"/>
    <col min="26" max="26" width="27.140625" style="992" customWidth="1"/>
    <col min="27" max="27" width="31.42578125" style="992" customWidth="1"/>
    <col min="28" max="28" width="14.28515625" style="992" customWidth="1"/>
    <col min="29" max="29" width="28.28515625" style="992" customWidth="1"/>
    <col min="30" max="30" width="25.140625" style="992" customWidth="1"/>
    <col min="31" max="31" width="45.42578125" style="992" customWidth="1"/>
    <col min="32" max="37" width="11.42578125" style="992"/>
    <col min="38" max="38" width="11.42578125" style="1"/>
    <col min="39" max="16384" width="11.42578125" style="992"/>
  </cols>
  <sheetData>
    <row r="1" spans="2:38">
      <c r="AJ1" s="65" t="s">
        <v>1930</v>
      </c>
      <c r="AL1" s="49">
        <v>1</v>
      </c>
    </row>
    <row r="2" spans="2:38" ht="21" customHeight="1">
      <c r="B2" s="1139" t="s">
        <v>1274</v>
      </c>
      <c r="C2" s="1139"/>
      <c r="D2" s="1139"/>
      <c r="E2" s="1139"/>
      <c r="F2" s="1139"/>
      <c r="G2" s="1139"/>
      <c r="H2" s="1139"/>
      <c r="I2" s="1139"/>
      <c r="J2" s="1139"/>
      <c r="K2" s="1139"/>
      <c r="L2" s="1139"/>
      <c r="M2" s="1139"/>
      <c r="N2" s="1139"/>
      <c r="O2" s="1139"/>
      <c r="P2" s="1139"/>
      <c r="Q2" s="1139"/>
      <c r="R2" s="1139"/>
      <c r="S2" s="1139"/>
      <c r="T2" s="1139"/>
      <c r="V2" s="1087" t="s">
        <v>1924</v>
      </c>
      <c r="W2" s="1087"/>
      <c r="X2" s="1087"/>
      <c r="Y2" s="1087"/>
      <c r="Z2" s="1087"/>
      <c r="AA2" s="1087"/>
      <c r="AB2" s="1087"/>
      <c r="AC2" s="1087"/>
      <c r="AD2" s="1087"/>
      <c r="AE2" s="1087"/>
      <c r="AF2" s="901" t="s">
        <v>1650</v>
      </c>
      <c r="AL2" s="49">
        <v>1</v>
      </c>
    </row>
    <row r="3" spans="2:38" ht="21" customHeight="1">
      <c r="B3" s="1140" t="s">
        <v>1511</v>
      </c>
      <c r="C3" s="1140"/>
      <c r="D3" s="1140"/>
      <c r="E3" s="1140"/>
      <c r="F3" s="1140"/>
      <c r="G3" s="1140"/>
      <c r="H3" s="1140"/>
      <c r="I3" s="1140"/>
      <c r="J3" s="1140"/>
      <c r="K3" s="1140"/>
      <c r="L3" s="1140"/>
      <c r="M3" s="1140"/>
      <c r="N3" s="1140"/>
      <c r="O3" s="1140"/>
      <c r="P3" s="1140"/>
      <c r="Q3" s="1140"/>
      <c r="R3" s="1140"/>
      <c r="S3" s="1140"/>
      <c r="T3" s="1140"/>
      <c r="U3" s="901"/>
      <c r="V3" s="1090" t="s">
        <v>2639</v>
      </c>
      <c r="W3" s="1091"/>
      <c r="X3" s="1091"/>
      <c r="Y3" s="1091"/>
      <c r="Z3" s="1091"/>
      <c r="AA3" s="1091"/>
      <c r="AB3" s="1091"/>
      <c r="AC3" s="1091"/>
      <c r="AD3" s="1091"/>
      <c r="AE3" s="1091"/>
      <c r="AL3" s="49">
        <v>1</v>
      </c>
    </row>
    <row r="4" spans="2:38" ht="21" customHeight="1">
      <c r="B4" s="1140" t="s">
        <v>1510</v>
      </c>
      <c r="C4" s="1140"/>
      <c r="D4" s="1140"/>
      <c r="E4" s="1140"/>
      <c r="F4" s="1140"/>
      <c r="G4" s="1140"/>
      <c r="H4" s="1140"/>
      <c r="I4" s="1140"/>
      <c r="J4" s="1140"/>
      <c r="K4" s="1140"/>
      <c r="L4" s="1140"/>
      <c r="M4" s="1140"/>
      <c r="N4" s="1140"/>
      <c r="O4" s="1140"/>
      <c r="P4" s="1140"/>
      <c r="Q4" s="1140"/>
      <c r="R4" s="1140"/>
      <c r="S4" s="1140"/>
      <c r="T4" s="1140"/>
      <c r="V4" s="1091"/>
      <c r="W4" s="1091"/>
      <c r="X4" s="1091"/>
      <c r="Y4" s="1091"/>
      <c r="Z4" s="1091"/>
      <c r="AA4" s="1091"/>
      <c r="AB4" s="1091"/>
      <c r="AC4" s="1091"/>
      <c r="AD4" s="1091"/>
      <c r="AE4" s="1091"/>
      <c r="AI4" s="618" t="s">
        <v>925</v>
      </c>
      <c r="AJ4" s="209" t="str">
        <f>$AL$1135</f>
        <v>AL1135</v>
      </c>
      <c r="AL4" s="49">
        <v>1</v>
      </c>
    </row>
    <row r="5" spans="2:38" ht="21" customHeight="1">
      <c r="B5" s="638"/>
      <c r="C5" s="638"/>
      <c r="D5" s="638"/>
      <c r="E5" s="638"/>
      <c r="F5" s="638"/>
      <c r="G5" s="638"/>
      <c r="H5" s="638"/>
      <c r="I5" s="638"/>
      <c r="J5" s="638"/>
      <c r="K5" s="638"/>
      <c r="L5" s="638"/>
      <c r="M5" s="638"/>
      <c r="N5" s="638"/>
      <c r="O5" s="638"/>
      <c r="P5" s="638"/>
      <c r="Q5" s="638"/>
      <c r="R5" s="638"/>
      <c r="S5" s="638"/>
      <c r="T5" s="638"/>
      <c r="V5" s="1091"/>
      <c r="W5" s="1091"/>
      <c r="X5" s="1091"/>
      <c r="Y5" s="1091"/>
      <c r="Z5" s="1091"/>
      <c r="AA5" s="1091"/>
      <c r="AB5" s="1091"/>
      <c r="AC5" s="1091"/>
      <c r="AD5" s="1091"/>
      <c r="AE5" s="1091"/>
      <c r="AL5" s="49">
        <v>1</v>
      </c>
    </row>
    <row r="6" spans="2:38" ht="21" customHeight="1">
      <c r="B6" s="1135" t="s">
        <v>1008</v>
      </c>
      <c r="C6" s="1135"/>
      <c r="D6" s="1135"/>
      <c r="E6" s="1135"/>
      <c r="F6" s="993"/>
      <c r="G6" s="1136" t="s">
        <v>1014</v>
      </c>
      <c r="H6" s="1136"/>
      <c r="I6" s="1136"/>
      <c r="J6" s="1136"/>
      <c r="K6" s="993"/>
      <c r="L6" s="1137" t="s">
        <v>1137</v>
      </c>
      <c r="M6" s="1137"/>
      <c r="N6" s="1137"/>
      <c r="O6" s="1137"/>
      <c r="P6" s="993"/>
      <c r="Q6" s="1138" t="s">
        <v>1085</v>
      </c>
      <c r="R6" s="1138"/>
      <c r="S6" s="1138"/>
      <c r="T6" s="1138"/>
      <c r="V6" s="953" t="s">
        <v>425</v>
      </c>
      <c r="W6" s="953" t="s">
        <v>1584</v>
      </c>
      <c r="X6" s="1"/>
      <c r="Y6" s="954" t="s">
        <v>1975</v>
      </c>
      <c r="Z6" s="954" t="s">
        <v>1976</v>
      </c>
      <c r="AA6" s="954" t="s">
        <v>1977</v>
      </c>
      <c r="AB6" s="1"/>
      <c r="AC6" s="955" t="s">
        <v>1978</v>
      </c>
      <c r="AD6" s="955" t="s">
        <v>1979</v>
      </c>
      <c r="AE6" s="955" t="s">
        <v>1977</v>
      </c>
      <c r="AL6" s="49">
        <v>1</v>
      </c>
    </row>
    <row r="7" spans="2:38" ht="21" customHeight="1">
      <c r="F7" s="993"/>
      <c r="K7" s="993"/>
      <c r="P7" s="993"/>
      <c r="V7" s="968" t="s">
        <v>28</v>
      </c>
      <c r="W7" s="968" t="s">
        <v>1966</v>
      </c>
      <c r="X7" s="1"/>
      <c r="Y7" s="969" t="s">
        <v>996</v>
      </c>
      <c r="Z7" s="969" t="s">
        <v>1982</v>
      </c>
      <c r="AA7" s="969" t="s">
        <v>1983</v>
      </c>
      <c r="AB7" s="1"/>
      <c r="AC7" s="970" t="s">
        <v>1984</v>
      </c>
      <c r="AD7" s="970" t="s">
        <v>1974</v>
      </c>
      <c r="AE7" s="970" t="s">
        <v>1985</v>
      </c>
      <c r="AL7" s="49">
        <v>1</v>
      </c>
    </row>
    <row r="8" spans="2:38" ht="21" customHeight="1">
      <c r="B8" s="633" t="s">
        <v>12</v>
      </c>
      <c r="C8" s="634" t="s">
        <v>1008</v>
      </c>
      <c r="D8" s="633" t="s">
        <v>28</v>
      </c>
      <c r="E8" s="633" t="s">
        <v>1273</v>
      </c>
      <c r="F8" s="993"/>
      <c r="G8" s="633" t="s">
        <v>14</v>
      </c>
      <c r="H8" s="635" t="s">
        <v>1014</v>
      </c>
      <c r="I8" s="633" t="s">
        <v>195</v>
      </c>
      <c r="J8" s="633" t="s">
        <v>1325</v>
      </c>
      <c r="K8" s="993"/>
      <c r="L8" s="633" t="s">
        <v>15</v>
      </c>
      <c r="M8" s="636" t="s">
        <v>1137</v>
      </c>
      <c r="N8" s="633" t="s">
        <v>71</v>
      </c>
      <c r="O8" s="633" t="s">
        <v>1455</v>
      </c>
      <c r="P8" s="993"/>
      <c r="Q8" s="633" t="s">
        <v>8</v>
      </c>
      <c r="R8" s="637" t="s">
        <v>1085</v>
      </c>
      <c r="S8" s="633" t="s">
        <v>1201</v>
      </c>
      <c r="T8" s="633" t="s">
        <v>1493</v>
      </c>
      <c r="V8" s="964" t="s">
        <v>2</v>
      </c>
      <c r="W8" s="964" t="s">
        <v>1966</v>
      </c>
      <c r="X8" s="1"/>
      <c r="Y8" s="964" t="s">
        <v>1989</v>
      </c>
      <c r="Z8" s="964" t="s">
        <v>1982</v>
      </c>
      <c r="AA8" s="964" t="s">
        <v>1983</v>
      </c>
      <c r="AB8" s="1"/>
      <c r="AC8" s="964" t="s">
        <v>1990</v>
      </c>
      <c r="AD8" s="964" t="s">
        <v>1974</v>
      </c>
      <c r="AE8" s="964" t="s">
        <v>1985</v>
      </c>
      <c r="AL8" s="49">
        <v>1</v>
      </c>
    </row>
    <row r="9" spans="2:38" ht="21" customHeight="1">
      <c r="B9" s="633" t="s">
        <v>12</v>
      </c>
      <c r="C9" s="634" t="s">
        <v>1008</v>
      </c>
      <c r="D9" s="633" t="s">
        <v>2</v>
      </c>
      <c r="E9" s="633" t="s">
        <v>1272</v>
      </c>
      <c r="F9" s="993"/>
      <c r="G9" s="633" t="s">
        <v>14</v>
      </c>
      <c r="H9" s="635" t="s">
        <v>1014</v>
      </c>
      <c r="I9" s="633" t="s">
        <v>182</v>
      </c>
      <c r="J9" s="633" t="s">
        <v>1326</v>
      </c>
      <c r="K9" s="993"/>
      <c r="L9" s="633" t="s">
        <v>15</v>
      </c>
      <c r="M9" s="636" t="s">
        <v>1137</v>
      </c>
      <c r="N9" s="633" t="s">
        <v>143</v>
      </c>
      <c r="O9" s="633" t="s">
        <v>1456</v>
      </c>
      <c r="P9" s="993"/>
      <c r="Q9" s="633" t="s">
        <v>8</v>
      </c>
      <c r="R9" s="637" t="s">
        <v>1085</v>
      </c>
      <c r="S9" s="633" t="s">
        <v>551</v>
      </c>
      <c r="T9" s="633" t="s">
        <v>1494</v>
      </c>
      <c r="V9" s="968" t="s">
        <v>65</v>
      </c>
      <c r="W9" s="968" t="s">
        <v>1966</v>
      </c>
      <c r="X9" s="1"/>
      <c r="Y9" s="969" t="s">
        <v>1994</v>
      </c>
      <c r="Z9" s="969" t="s">
        <v>1982</v>
      </c>
      <c r="AA9" s="969" t="s">
        <v>1983</v>
      </c>
      <c r="AB9" s="1"/>
      <c r="AC9" s="970" t="s">
        <v>1995</v>
      </c>
      <c r="AD9" s="970" t="s">
        <v>1974</v>
      </c>
      <c r="AE9" s="970" t="s">
        <v>1985</v>
      </c>
      <c r="AL9" s="49">
        <v>1</v>
      </c>
    </row>
    <row r="10" spans="2:38" ht="21" customHeight="1">
      <c r="B10" s="633" t="s">
        <v>12</v>
      </c>
      <c r="C10" s="634" t="s">
        <v>1008</v>
      </c>
      <c r="D10" s="633" t="s">
        <v>65</v>
      </c>
      <c r="E10" s="633" t="s">
        <v>1270</v>
      </c>
      <c r="F10" s="993"/>
      <c r="G10" s="633" t="s">
        <v>14</v>
      </c>
      <c r="H10" s="635" t="s">
        <v>1014</v>
      </c>
      <c r="I10" s="633" t="s">
        <v>65</v>
      </c>
      <c r="J10" s="633" t="s">
        <v>1327</v>
      </c>
      <c r="K10" s="993"/>
      <c r="L10" s="633" t="s">
        <v>15</v>
      </c>
      <c r="M10" s="636" t="s">
        <v>1137</v>
      </c>
      <c r="N10" s="633" t="s">
        <v>116</v>
      </c>
      <c r="O10" s="633" t="s">
        <v>1457</v>
      </c>
      <c r="P10" s="993"/>
      <c r="Q10" s="633" t="s">
        <v>8</v>
      </c>
      <c r="R10" s="637" t="s">
        <v>1085</v>
      </c>
      <c r="S10" s="633" t="s">
        <v>1203</v>
      </c>
      <c r="T10" s="633" t="s">
        <v>1495</v>
      </c>
      <c r="V10" s="964" t="s">
        <v>58</v>
      </c>
      <c r="W10" s="964" t="s">
        <v>1966</v>
      </c>
      <c r="X10" s="1"/>
      <c r="Y10" s="964" t="s">
        <v>1999</v>
      </c>
      <c r="Z10" s="964" t="s">
        <v>1982</v>
      </c>
      <c r="AA10" s="964" t="s">
        <v>1983</v>
      </c>
      <c r="AB10" s="1"/>
      <c r="AC10" s="964" t="s">
        <v>2000</v>
      </c>
      <c r="AD10" s="964" t="s">
        <v>1974</v>
      </c>
      <c r="AE10" s="964" t="s">
        <v>1985</v>
      </c>
      <c r="AL10" s="49">
        <v>1</v>
      </c>
    </row>
    <row r="11" spans="2:38" ht="21" customHeight="1">
      <c r="B11" s="633" t="s">
        <v>12</v>
      </c>
      <c r="C11" s="634" t="s">
        <v>1008</v>
      </c>
      <c r="D11" s="633" t="s">
        <v>58</v>
      </c>
      <c r="E11" s="633" t="s">
        <v>1269</v>
      </c>
      <c r="F11" s="993"/>
      <c r="G11" s="633" t="s">
        <v>14</v>
      </c>
      <c r="H11" s="635" t="s">
        <v>1014</v>
      </c>
      <c r="I11" s="633" t="s">
        <v>58</v>
      </c>
      <c r="J11" s="633" t="s">
        <v>1328</v>
      </c>
      <c r="K11" s="993"/>
      <c r="L11" s="633" t="s">
        <v>15</v>
      </c>
      <c r="M11" s="636" t="s">
        <v>1137</v>
      </c>
      <c r="N11" s="633" t="s">
        <v>34</v>
      </c>
      <c r="O11" s="633" t="s">
        <v>1458</v>
      </c>
      <c r="P11" s="993"/>
      <c r="Q11" s="633" t="s">
        <v>8</v>
      </c>
      <c r="R11" s="637" t="s">
        <v>1085</v>
      </c>
      <c r="S11" s="633" t="s">
        <v>280</v>
      </c>
      <c r="T11" s="633" t="s">
        <v>1496</v>
      </c>
      <c r="V11" s="968" t="s">
        <v>156</v>
      </c>
      <c r="W11" s="968" t="s">
        <v>1966</v>
      </c>
      <c r="X11" s="1"/>
      <c r="Y11" s="969" t="s">
        <v>2004</v>
      </c>
      <c r="Z11" s="969" t="s">
        <v>1982</v>
      </c>
      <c r="AA11" s="969" t="s">
        <v>1983</v>
      </c>
      <c r="AB11" s="1"/>
      <c r="AC11" s="970" t="s">
        <v>2005</v>
      </c>
      <c r="AD11" s="970" t="s">
        <v>1974</v>
      </c>
      <c r="AE11" s="970" t="s">
        <v>1985</v>
      </c>
      <c r="AL11" s="49">
        <v>1</v>
      </c>
    </row>
    <row r="12" spans="2:38" ht="21" customHeight="1">
      <c r="B12" s="633" t="s">
        <v>12</v>
      </c>
      <c r="C12" s="634" t="s">
        <v>1008</v>
      </c>
      <c r="D12" s="633" t="s">
        <v>41</v>
      </c>
      <c r="E12" s="633" t="s">
        <v>1268</v>
      </c>
      <c r="F12" s="993"/>
      <c r="G12" s="633" t="s">
        <v>14</v>
      </c>
      <c r="H12" s="635" t="s">
        <v>1014</v>
      </c>
      <c r="I12" s="633" t="s">
        <v>41</v>
      </c>
      <c r="J12" s="633" t="s">
        <v>1329</v>
      </c>
      <c r="K12" s="993"/>
      <c r="L12" s="633" t="s">
        <v>15</v>
      </c>
      <c r="M12" s="636" t="s">
        <v>1137</v>
      </c>
      <c r="N12" s="633" t="s">
        <v>51</v>
      </c>
      <c r="O12" s="633" t="s">
        <v>1459</v>
      </c>
      <c r="P12" s="993"/>
      <c r="Q12" s="633" t="s">
        <v>8</v>
      </c>
      <c r="R12" s="637" t="s">
        <v>1085</v>
      </c>
      <c r="S12" s="633" t="s">
        <v>570</v>
      </c>
      <c r="T12" s="633" t="s">
        <v>1497</v>
      </c>
      <c r="V12" s="964" t="s">
        <v>171</v>
      </c>
      <c r="W12" s="964" t="s">
        <v>1966</v>
      </c>
      <c r="X12" s="1"/>
      <c r="Y12" s="964" t="s">
        <v>990</v>
      </c>
      <c r="Z12" s="964" t="s">
        <v>1982</v>
      </c>
      <c r="AA12" s="964" t="s">
        <v>1983</v>
      </c>
      <c r="AB12" s="1"/>
      <c r="AC12" s="964" t="s">
        <v>2009</v>
      </c>
      <c r="AD12" s="964" t="s">
        <v>1974</v>
      </c>
      <c r="AE12" s="964" t="s">
        <v>1985</v>
      </c>
      <c r="AL12" s="49">
        <v>1</v>
      </c>
    </row>
    <row r="13" spans="2:38" ht="21" customHeight="1">
      <c r="B13" s="633" t="s">
        <v>12</v>
      </c>
      <c r="C13" s="634" t="s">
        <v>1008</v>
      </c>
      <c r="D13" s="633" t="s">
        <v>123</v>
      </c>
      <c r="E13" s="633" t="s">
        <v>1267</v>
      </c>
      <c r="F13" s="993"/>
      <c r="G13" s="633" t="s">
        <v>14</v>
      </c>
      <c r="H13" s="635" t="s">
        <v>1014</v>
      </c>
      <c r="I13" s="633" t="s">
        <v>207</v>
      </c>
      <c r="J13" s="633" t="s">
        <v>1330</v>
      </c>
      <c r="K13" s="993"/>
      <c r="L13" s="633" t="s">
        <v>15</v>
      </c>
      <c r="M13" s="636" t="s">
        <v>1137</v>
      </c>
      <c r="N13" s="633" t="s">
        <v>109</v>
      </c>
      <c r="O13" s="633" t="s">
        <v>1460</v>
      </c>
      <c r="P13" s="993"/>
      <c r="Q13" s="633" t="s">
        <v>8</v>
      </c>
      <c r="R13" s="637" t="s">
        <v>1085</v>
      </c>
      <c r="S13" s="633" t="s">
        <v>557</v>
      </c>
      <c r="T13" s="633" t="s">
        <v>1498</v>
      </c>
      <c r="V13" s="968" t="s">
        <v>442</v>
      </c>
      <c r="W13" s="968" t="s">
        <v>1966</v>
      </c>
      <c r="X13" s="1"/>
      <c r="Y13" s="969" t="s">
        <v>2012</v>
      </c>
      <c r="Z13" s="969" t="s">
        <v>1982</v>
      </c>
      <c r="AA13" s="969" t="s">
        <v>1983</v>
      </c>
      <c r="AB13" s="1"/>
      <c r="AC13" s="970" t="s">
        <v>2013</v>
      </c>
      <c r="AD13" s="970" t="s">
        <v>1974</v>
      </c>
      <c r="AE13" s="970" t="s">
        <v>1985</v>
      </c>
      <c r="AL13" s="49">
        <v>1</v>
      </c>
    </row>
    <row r="14" spans="2:38" ht="21" customHeight="1">
      <c r="B14" s="633" t="s">
        <v>12</v>
      </c>
      <c r="C14" s="634" t="s">
        <v>1008</v>
      </c>
      <c r="D14" s="633" t="s">
        <v>139</v>
      </c>
      <c r="E14" s="633" t="s">
        <v>1266</v>
      </c>
      <c r="F14" s="993"/>
      <c r="G14" s="633" t="s">
        <v>14</v>
      </c>
      <c r="H14" s="635" t="s">
        <v>1014</v>
      </c>
      <c r="I14" s="633" t="s">
        <v>216</v>
      </c>
      <c r="J14" s="633" t="s">
        <v>1331</v>
      </c>
      <c r="K14" s="993"/>
      <c r="L14" s="633" t="s">
        <v>15</v>
      </c>
      <c r="M14" s="636" t="s">
        <v>1137</v>
      </c>
      <c r="N14" s="633" t="s">
        <v>161</v>
      </c>
      <c r="O14" s="633" t="s">
        <v>1461</v>
      </c>
      <c r="P14" s="993"/>
      <c r="Q14" s="633" t="s">
        <v>8</v>
      </c>
      <c r="R14" s="637" t="s">
        <v>1085</v>
      </c>
      <c r="S14" s="633" t="s">
        <v>1211</v>
      </c>
      <c r="T14" s="633" t="s">
        <v>1499</v>
      </c>
      <c r="V14" s="964" t="s">
        <v>187</v>
      </c>
      <c r="W14" s="964" t="s">
        <v>1966</v>
      </c>
      <c r="X14" s="1"/>
      <c r="Y14" s="964" t="s">
        <v>2017</v>
      </c>
      <c r="Z14" s="964" t="s">
        <v>1982</v>
      </c>
      <c r="AA14" s="964" t="s">
        <v>1983</v>
      </c>
      <c r="AB14" s="1"/>
      <c r="AC14" s="964" t="s">
        <v>2018</v>
      </c>
      <c r="AD14" s="964" t="s">
        <v>1974</v>
      </c>
      <c r="AE14" s="964" t="s">
        <v>1985</v>
      </c>
      <c r="AL14" s="49">
        <v>1</v>
      </c>
    </row>
    <row r="15" spans="2:38" ht="21" customHeight="1">
      <c r="B15" s="633" t="s">
        <v>12</v>
      </c>
      <c r="C15" s="634" t="s">
        <v>1008</v>
      </c>
      <c r="D15" s="633" t="s">
        <v>156</v>
      </c>
      <c r="E15" s="633" t="s">
        <v>1264</v>
      </c>
      <c r="F15" s="993"/>
      <c r="G15" s="633" t="s">
        <v>14</v>
      </c>
      <c r="H15" s="635" t="s">
        <v>1014</v>
      </c>
      <c r="I15" s="633" t="s">
        <v>235</v>
      </c>
      <c r="J15" s="633" t="s">
        <v>1332</v>
      </c>
      <c r="K15" s="993"/>
      <c r="L15" s="633" t="s">
        <v>15</v>
      </c>
      <c r="M15" s="636" t="s">
        <v>1137</v>
      </c>
      <c r="N15" s="633" t="s">
        <v>176</v>
      </c>
      <c r="O15" s="633" t="s">
        <v>1462</v>
      </c>
      <c r="P15" s="993"/>
      <c r="Q15" s="633" t="s">
        <v>8</v>
      </c>
      <c r="R15" s="637" t="s">
        <v>1085</v>
      </c>
      <c r="S15" s="633" t="s">
        <v>560</v>
      </c>
      <c r="T15" s="633" t="s">
        <v>1500</v>
      </c>
      <c r="V15" s="968" t="s">
        <v>447</v>
      </c>
      <c r="W15" s="968" t="s">
        <v>1966</v>
      </c>
      <c r="X15" s="1"/>
      <c r="Y15" s="969" t="s">
        <v>994</v>
      </c>
      <c r="Z15" s="969" t="s">
        <v>1982</v>
      </c>
      <c r="AA15" s="969" t="s">
        <v>1983</v>
      </c>
      <c r="AB15" s="1"/>
      <c r="AC15" s="970" t="s">
        <v>2022</v>
      </c>
      <c r="AD15" s="970" t="s">
        <v>1974</v>
      </c>
      <c r="AE15" s="970" t="s">
        <v>1985</v>
      </c>
      <c r="AL15" s="49">
        <v>1</v>
      </c>
    </row>
    <row r="16" spans="2:38" ht="21" customHeight="1">
      <c r="B16" s="633" t="s">
        <v>12</v>
      </c>
      <c r="C16" s="634" t="s">
        <v>1008</v>
      </c>
      <c r="D16" s="633" t="s">
        <v>171</v>
      </c>
      <c r="E16" s="633" t="s">
        <v>1262</v>
      </c>
      <c r="F16" s="993"/>
      <c r="G16" s="633" t="s">
        <v>14</v>
      </c>
      <c r="H16" s="635" t="s">
        <v>1014</v>
      </c>
      <c r="I16" s="633" t="s">
        <v>80</v>
      </c>
      <c r="J16" s="633" t="s">
        <v>1333</v>
      </c>
      <c r="K16" s="993"/>
      <c r="L16" s="633" t="s">
        <v>15</v>
      </c>
      <c r="M16" s="636" t="s">
        <v>1137</v>
      </c>
      <c r="N16" s="633" t="s">
        <v>225</v>
      </c>
      <c r="O16" s="633" t="s">
        <v>1463</v>
      </c>
      <c r="P16" s="993"/>
      <c r="Q16" s="633" t="s">
        <v>8</v>
      </c>
      <c r="R16" s="637" t="s">
        <v>1085</v>
      </c>
      <c r="S16" s="633" t="s">
        <v>285</v>
      </c>
      <c r="T16" s="633" t="s">
        <v>1501</v>
      </c>
      <c r="V16" s="964" t="s">
        <v>449</v>
      </c>
      <c r="W16" s="964" t="s">
        <v>1966</v>
      </c>
      <c r="X16" s="1"/>
      <c r="Y16" s="964" t="s">
        <v>995</v>
      </c>
      <c r="Z16" s="964" t="s">
        <v>1982</v>
      </c>
      <c r="AA16" s="964" t="s">
        <v>1983</v>
      </c>
      <c r="AB16" s="1"/>
      <c r="AC16" s="964" t="s">
        <v>2026</v>
      </c>
      <c r="AD16" s="964" t="s">
        <v>1974</v>
      </c>
      <c r="AE16" s="964" t="s">
        <v>1985</v>
      </c>
      <c r="AL16" s="49">
        <v>1</v>
      </c>
    </row>
    <row r="17" spans="2:38" ht="21" customHeight="1">
      <c r="B17" s="633" t="s">
        <v>12</v>
      </c>
      <c r="C17" s="634" t="s">
        <v>1008</v>
      </c>
      <c r="D17" s="633" t="s">
        <v>187</v>
      </c>
      <c r="E17" s="633" t="s">
        <v>1260</v>
      </c>
      <c r="F17" s="993"/>
      <c r="G17" s="633" t="s">
        <v>14</v>
      </c>
      <c r="H17" s="635" t="s">
        <v>1014</v>
      </c>
      <c r="I17" s="633" t="s">
        <v>134</v>
      </c>
      <c r="J17" s="633" t="s">
        <v>1334</v>
      </c>
      <c r="K17" s="993"/>
      <c r="L17" s="633" t="s">
        <v>15</v>
      </c>
      <c r="M17" s="636" t="s">
        <v>1137</v>
      </c>
      <c r="N17" s="633" t="s">
        <v>91</v>
      </c>
      <c r="O17" s="633" t="s">
        <v>1464</v>
      </c>
      <c r="P17" s="993"/>
      <c r="Q17" s="633" t="s">
        <v>8</v>
      </c>
      <c r="R17" s="637" t="s">
        <v>1085</v>
      </c>
      <c r="S17" s="633" t="s">
        <v>563</v>
      </c>
      <c r="T17" s="633" t="s">
        <v>1502</v>
      </c>
      <c r="V17" s="968" t="s">
        <v>184</v>
      </c>
      <c r="W17" s="968" t="s">
        <v>1963</v>
      </c>
      <c r="X17" s="1"/>
      <c r="Y17" s="969" t="s">
        <v>2030</v>
      </c>
      <c r="Z17" s="969" t="s">
        <v>1982</v>
      </c>
      <c r="AA17" s="969" t="s">
        <v>1983</v>
      </c>
      <c r="AB17" s="1"/>
      <c r="AC17" s="970" t="s">
        <v>2031</v>
      </c>
      <c r="AD17" s="970" t="s">
        <v>1974</v>
      </c>
      <c r="AE17" s="970" t="s">
        <v>1985</v>
      </c>
      <c r="AL17" s="49">
        <v>1</v>
      </c>
    </row>
    <row r="18" spans="2:38" ht="21" customHeight="1">
      <c r="B18" s="633" t="s">
        <v>12</v>
      </c>
      <c r="C18" s="634" t="s">
        <v>1008</v>
      </c>
      <c r="D18" s="633" t="s">
        <v>200</v>
      </c>
      <c r="E18" s="633" t="s">
        <v>1258</v>
      </c>
      <c r="F18" s="993"/>
      <c r="G18" s="633" t="s">
        <v>14</v>
      </c>
      <c r="H18" s="635" t="s">
        <v>1014</v>
      </c>
      <c r="I18" s="633" t="s">
        <v>100</v>
      </c>
      <c r="J18" s="633" t="s">
        <v>1335</v>
      </c>
      <c r="K18" s="993"/>
      <c r="L18" s="633" t="s">
        <v>15</v>
      </c>
      <c r="M18" s="636" t="s">
        <v>1137</v>
      </c>
      <c r="N18" s="633" t="s">
        <v>78</v>
      </c>
      <c r="O18" s="633" t="s">
        <v>1465</v>
      </c>
      <c r="P18" s="993"/>
      <c r="Q18" s="633" t="s">
        <v>8</v>
      </c>
      <c r="R18" s="637" t="s">
        <v>1085</v>
      </c>
      <c r="S18" s="633" t="s">
        <v>250</v>
      </c>
      <c r="T18" s="633" t="s">
        <v>1503</v>
      </c>
      <c r="V18" s="964" t="s">
        <v>2035</v>
      </c>
      <c r="W18" s="964" t="s">
        <v>1963</v>
      </c>
      <c r="X18" s="1"/>
      <c r="Y18" s="964" t="s">
        <v>2036</v>
      </c>
      <c r="Z18" s="964" t="s">
        <v>1982</v>
      </c>
      <c r="AA18" s="964" t="s">
        <v>1983</v>
      </c>
      <c r="AB18" s="1"/>
      <c r="AC18" s="964" t="s">
        <v>2037</v>
      </c>
      <c r="AD18" s="964" t="s">
        <v>1974</v>
      </c>
      <c r="AE18" s="964" t="s">
        <v>1985</v>
      </c>
      <c r="AL18" s="49">
        <v>1</v>
      </c>
    </row>
    <row r="19" spans="2:38" ht="21" customHeight="1">
      <c r="B19" s="633" t="s">
        <v>12</v>
      </c>
      <c r="C19" s="634" t="s">
        <v>1008</v>
      </c>
      <c r="D19" s="633" t="s">
        <v>212</v>
      </c>
      <c r="E19" s="633" t="s">
        <v>1257</v>
      </c>
      <c r="F19" s="993"/>
      <c r="G19" s="633" t="s">
        <v>14</v>
      </c>
      <c r="H19" s="635" t="s">
        <v>1014</v>
      </c>
      <c r="I19" s="633" t="s">
        <v>227</v>
      </c>
      <c r="J19" s="633" t="s">
        <v>1336</v>
      </c>
      <c r="K19" s="993"/>
      <c r="L19" s="633" t="s">
        <v>15</v>
      </c>
      <c r="M19" s="636" t="s">
        <v>1137</v>
      </c>
      <c r="N19" s="633" t="s">
        <v>180</v>
      </c>
      <c r="O19" s="633" t="s">
        <v>1466</v>
      </c>
      <c r="P19" s="993"/>
      <c r="Q19" s="633" t="s">
        <v>8</v>
      </c>
      <c r="R19" s="637" t="s">
        <v>1085</v>
      </c>
      <c r="S19" s="633" t="s">
        <v>1198</v>
      </c>
      <c r="T19" s="633" t="s">
        <v>1504</v>
      </c>
      <c r="V19" s="968" t="s">
        <v>2041</v>
      </c>
      <c r="W19" s="968" t="s">
        <v>1963</v>
      </c>
      <c r="X19" s="1"/>
      <c r="Y19" s="969" t="s">
        <v>2042</v>
      </c>
      <c r="Z19" s="969" t="s">
        <v>1982</v>
      </c>
      <c r="AA19" s="969" t="s">
        <v>1983</v>
      </c>
      <c r="AB19" s="1"/>
      <c r="AC19" s="970" t="s">
        <v>2043</v>
      </c>
      <c r="AD19" s="970" t="s">
        <v>1974</v>
      </c>
      <c r="AE19" s="970" t="s">
        <v>1985</v>
      </c>
      <c r="AL19" s="49">
        <v>1</v>
      </c>
    </row>
    <row r="20" spans="2:38" ht="21" customHeight="1">
      <c r="B20" s="633" t="s">
        <v>12</v>
      </c>
      <c r="C20" s="634" t="s">
        <v>1008</v>
      </c>
      <c r="D20" s="633" t="s">
        <v>220</v>
      </c>
      <c r="E20" s="633" t="s">
        <v>1256</v>
      </c>
      <c r="F20" s="993"/>
      <c r="G20" s="633" t="s">
        <v>14</v>
      </c>
      <c r="H20" s="635" t="s">
        <v>1014</v>
      </c>
      <c r="I20" s="633" t="s">
        <v>151</v>
      </c>
      <c r="J20" s="633" t="s">
        <v>1337</v>
      </c>
      <c r="K20" s="993"/>
      <c r="L20" s="633" t="s">
        <v>15</v>
      </c>
      <c r="M20" s="636" t="s">
        <v>1137</v>
      </c>
      <c r="N20" s="633" t="s">
        <v>149</v>
      </c>
      <c r="O20" s="633" t="s">
        <v>1467</v>
      </c>
      <c r="P20" s="993"/>
      <c r="Q20" s="633" t="s">
        <v>14</v>
      </c>
      <c r="R20" s="637" t="s">
        <v>1085</v>
      </c>
      <c r="S20" s="633" t="s">
        <v>232</v>
      </c>
      <c r="T20" s="633" t="s">
        <v>1505</v>
      </c>
      <c r="V20" s="964" t="s">
        <v>2046</v>
      </c>
      <c r="W20" s="964" t="s">
        <v>1963</v>
      </c>
      <c r="X20" s="1"/>
      <c r="Y20" s="964" t="s">
        <v>2047</v>
      </c>
      <c r="Z20" s="964" t="s">
        <v>1982</v>
      </c>
      <c r="AA20" s="964" t="s">
        <v>1983</v>
      </c>
      <c r="AB20" s="1"/>
      <c r="AC20" s="964"/>
      <c r="AD20" s="964"/>
      <c r="AE20" s="964"/>
      <c r="AL20" s="49">
        <v>1</v>
      </c>
    </row>
    <row r="21" spans="2:38" ht="21" customHeight="1">
      <c r="B21" s="633" t="s">
        <v>12</v>
      </c>
      <c r="C21" s="634" t="s">
        <v>1008</v>
      </c>
      <c r="D21" s="633" t="s">
        <v>230</v>
      </c>
      <c r="E21" s="633" t="s">
        <v>1254</v>
      </c>
      <c r="F21" s="993"/>
      <c r="G21" s="633" t="s">
        <v>14</v>
      </c>
      <c r="H21" s="635" t="s">
        <v>1014</v>
      </c>
      <c r="I21" s="633" t="s">
        <v>118</v>
      </c>
      <c r="J21" s="633" t="s">
        <v>1338</v>
      </c>
      <c r="K21" s="993"/>
      <c r="L21" s="633" t="s">
        <v>15</v>
      </c>
      <c r="M21" s="636" t="s">
        <v>1137</v>
      </c>
      <c r="N21" s="633" t="s">
        <v>98</v>
      </c>
      <c r="O21" s="633" t="s">
        <v>1468</v>
      </c>
      <c r="P21" s="993"/>
      <c r="Q21" s="633" t="s">
        <v>14</v>
      </c>
      <c r="R21" s="637" t="s">
        <v>1085</v>
      </c>
      <c r="S21" s="633" t="s">
        <v>222</v>
      </c>
      <c r="T21" s="633" t="s">
        <v>1506</v>
      </c>
      <c r="V21" s="968" t="s">
        <v>2048</v>
      </c>
      <c r="W21" s="968" t="s">
        <v>1963</v>
      </c>
      <c r="X21" s="1"/>
      <c r="Y21" s="969" t="s">
        <v>997</v>
      </c>
      <c r="Z21" s="969" t="s">
        <v>1982</v>
      </c>
      <c r="AA21" s="969" t="s">
        <v>1983</v>
      </c>
      <c r="AB21" s="1"/>
      <c r="AC21" s="964"/>
      <c r="AD21" s="964"/>
      <c r="AE21" s="964"/>
      <c r="AL21" s="49">
        <v>1</v>
      </c>
    </row>
    <row r="22" spans="2:38" ht="21" customHeight="1">
      <c r="B22" s="633" t="s">
        <v>12</v>
      </c>
      <c r="C22" s="634" t="s">
        <v>1008</v>
      </c>
      <c r="D22" s="633" t="s">
        <v>238</v>
      </c>
      <c r="E22" s="633" t="s">
        <v>1252</v>
      </c>
      <c r="F22" s="993"/>
      <c r="G22" s="633" t="s">
        <v>14</v>
      </c>
      <c r="H22" s="635" t="s">
        <v>1014</v>
      </c>
      <c r="I22" s="633" t="s">
        <v>243</v>
      </c>
      <c r="J22" s="633" t="s">
        <v>1339</v>
      </c>
      <c r="K22" s="993"/>
      <c r="L22" s="633" t="s">
        <v>8</v>
      </c>
      <c r="M22" s="636" t="s">
        <v>1137</v>
      </c>
      <c r="N22" s="633" t="s">
        <v>82</v>
      </c>
      <c r="O22" s="633" t="s">
        <v>1469</v>
      </c>
      <c r="P22" s="993"/>
      <c r="Q22" s="633" t="s">
        <v>14</v>
      </c>
      <c r="R22" s="637" t="s">
        <v>1085</v>
      </c>
      <c r="S22" s="633" t="s">
        <v>1084</v>
      </c>
      <c r="T22" s="633" t="s">
        <v>1507</v>
      </c>
      <c r="V22" s="964" t="s">
        <v>2050</v>
      </c>
      <c r="W22" s="964" t="s">
        <v>1963</v>
      </c>
      <c r="X22" s="1"/>
      <c r="Y22" s="964" t="s">
        <v>2051</v>
      </c>
      <c r="Z22" s="964" t="s">
        <v>1982</v>
      </c>
      <c r="AA22" s="964" t="s">
        <v>1983</v>
      </c>
      <c r="AB22" s="1"/>
      <c r="AC22" s="964"/>
      <c r="AD22" s="964"/>
      <c r="AE22" s="964"/>
      <c r="AL22" s="49">
        <v>1</v>
      </c>
    </row>
    <row r="23" spans="2:38" ht="21" customHeight="1">
      <c r="B23" s="633" t="s">
        <v>12</v>
      </c>
      <c r="C23" s="634" t="s">
        <v>1008</v>
      </c>
      <c r="D23" s="633" t="s">
        <v>246</v>
      </c>
      <c r="E23" s="633" t="s">
        <v>1250</v>
      </c>
      <c r="F23" s="993"/>
      <c r="G23" s="633" t="s">
        <v>15</v>
      </c>
      <c r="H23" s="635" t="s">
        <v>1014</v>
      </c>
      <c r="I23" s="633" t="s">
        <v>143</v>
      </c>
      <c r="J23" s="633" t="s">
        <v>1340</v>
      </c>
      <c r="K23" s="993"/>
      <c r="L23" s="633" t="s">
        <v>8</v>
      </c>
      <c r="M23" s="636" t="s">
        <v>1137</v>
      </c>
      <c r="N23" s="633" t="s">
        <v>102</v>
      </c>
      <c r="O23" s="633" t="s">
        <v>1470</v>
      </c>
      <c r="P23" s="993"/>
      <c r="V23" s="968" t="s">
        <v>2054</v>
      </c>
      <c r="W23" s="968" t="s">
        <v>1963</v>
      </c>
      <c r="X23" s="1"/>
      <c r="Y23" s="969" t="s">
        <v>2055</v>
      </c>
      <c r="Z23" s="969" t="s">
        <v>1982</v>
      </c>
      <c r="AA23" s="969" t="s">
        <v>1983</v>
      </c>
      <c r="AB23" s="1"/>
      <c r="AC23" s="964"/>
      <c r="AD23" s="964"/>
      <c r="AE23" s="964"/>
      <c r="AL23" s="49">
        <v>1</v>
      </c>
    </row>
    <row r="24" spans="2:38" ht="21" customHeight="1">
      <c r="B24" s="633" t="s">
        <v>12</v>
      </c>
      <c r="C24" s="634" t="s">
        <v>1008</v>
      </c>
      <c r="D24" s="633" t="s">
        <v>252</v>
      </c>
      <c r="E24" s="633" t="s">
        <v>1248</v>
      </c>
      <c r="F24" s="993"/>
      <c r="G24" s="633" t="s">
        <v>15</v>
      </c>
      <c r="H24" s="635" t="s">
        <v>1014</v>
      </c>
      <c r="I24" s="633" t="s">
        <v>193</v>
      </c>
      <c r="J24" s="633" t="s">
        <v>1341</v>
      </c>
      <c r="K24" s="993"/>
      <c r="L24" s="633" t="s">
        <v>8</v>
      </c>
      <c r="M24" s="636" t="s">
        <v>1137</v>
      </c>
      <c r="N24" s="633" t="s">
        <v>43</v>
      </c>
      <c r="O24" s="633" t="s">
        <v>1471</v>
      </c>
      <c r="P24" s="993"/>
      <c r="V24" s="964" t="s">
        <v>2056</v>
      </c>
      <c r="W24" s="964" t="s">
        <v>1963</v>
      </c>
      <c r="X24" s="1"/>
      <c r="Y24" s="964" t="s">
        <v>998</v>
      </c>
      <c r="Z24" s="964" t="s">
        <v>1982</v>
      </c>
      <c r="AA24" s="964" t="s">
        <v>1983</v>
      </c>
      <c r="AB24" s="1"/>
      <c r="AC24" s="964"/>
      <c r="AD24" s="964"/>
      <c r="AE24" s="964"/>
      <c r="AL24" s="49">
        <v>1</v>
      </c>
    </row>
    <row r="25" spans="2:38" ht="21" customHeight="1">
      <c r="B25" s="633" t="s">
        <v>12</v>
      </c>
      <c r="C25" s="634" t="s">
        <v>1008</v>
      </c>
      <c r="D25" s="633" t="s">
        <v>258</v>
      </c>
      <c r="E25" s="633" t="s">
        <v>1246</v>
      </c>
      <c r="F25" s="993"/>
      <c r="G25" s="633" t="s">
        <v>15</v>
      </c>
      <c r="H25" s="635" t="s">
        <v>1014</v>
      </c>
      <c r="I25" s="633" t="s">
        <v>116</v>
      </c>
      <c r="J25" s="633" t="s">
        <v>1342</v>
      </c>
      <c r="K25" s="993"/>
      <c r="L25" s="633" t="s">
        <v>8</v>
      </c>
      <c r="M25" s="636" t="s">
        <v>1137</v>
      </c>
      <c r="N25" s="633" t="s">
        <v>60</v>
      </c>
      <c r="O25" s="633" t="s">
        <v>1472</v>
      </c>
      <c r="P25" s="993"/>
      <c r="V25" s="968" t="s">
        <v>2057</v>
      </c>
      <c r="W25" s="968" t="s">
        <v>1963</v>
      </c>
      <c r="X25" s="1"/>
      <c r="Y25" s="969" t="s">
        <v>2058</v>
      </c>
      <c r="Z25" s="969" t="s">
        <v>1982</v>
      </c>
      <c r="AA25" s="969" t="s">
        <v>1983</v>
      </c>
      <c r="AB25" s="1"/>
      <c r="AC25" s="964"/>
      <c r="AD25" s="964"/>
      <c r="AE25" s="964"/>
      <c r="AL25" s="49">
        <v>1</v>
      </c>
    </row>
    <row r="26" spans="2:38" ht="21" customHeight="1">
      <c r="B26" s="633" t="s">
        <v>12</v>
      </c>
      <c r="C26" s="634" t="s">
        <v>1008</v>
      </c>
      <c r="D26" s="633" t="s">
        <v>264</v>
      </c>
      <c r="E26" s="633" t="s">
        <v>1244</v>
      </c>
      <c r="F26" s="993"/>
      <c r="G26" s="633" t="s">
        <v>15</v>
      </c>
      <c r="H26" s="635" t="s">
        <v>1014</v>
      </c>
      <c r="I26" s="633" t="s">
        <v>109</v>
      </c>
      <c r="J26" s="633" t="s">
        <v>1343</v>
      </c>
      <c r="K26" s="993"/>
      <c r="L26" s="633" t="s">
        <v>8</v>
      </c>
      <c r="M26" s="636" t="s">
        <v>1137</v>
      </c>
      <c r="N26" s="633" t="s">
        <v>1271</v>
      </c>
      <c r="O26" s="633" t="s">
        <v>1473</v>
      </c>
      <c r="P26" s="993"/>
      <c r="V26" s="964" t="s">
        <v>2060</v>
      </c>
      <c r="W26" s="964" t="s">
        <v>1963</v>
      </c>
      <c r="X26" s="1"/>
      <c r="Y26" s="964" t="s">
        <v>2061</v>
      </c>
      <c r="Z26" s="964" t="s">
        <v>1982</v>
      </c>
      <c r="AA26" s="964" t="s">
        <v>1983</v>
      </c>
      <c r="AB26" s="1"/>
      <c r="AC26" s="964"/>
      <c r="AD26" s="964"/>
      <c r="AE26" s="964"/>
      <c r="AL26" s="49">
        <v>1</v>
      </c>
    </row>
    <row r="27" spans="2:38" ht="21" customHeight="1">
      <c r="B27" s="633" t="s">
        <v>12</v>
      </c>
      <c r="C27" s="634" t="s">
        <v>1008</v>
      </c>
      <c r="D27" s="633" t="s">
        <v>268</v>
      </c>
      <c r="E27" s="633" t="s">
        <v>1243</v>
      </c>
      <c r="F27" s="993"/>
      <c r="G27" s="633" t="s">
        <v>15</v>
      </c>
      <c r="H27" s="635" t="s">
        <v>1014</v>
      </c>
      <c r="I27" s="633" t="s">
        <v>161</v>
      </c>
      <c r="J27" s="633" t="s">
        <v>1344</v>
      </c>
      <c r="K27" s="993"/>
      <c r="L27" s="633" t="s">
        <v>8</v>
      </c>
      <c r="M27" s="636" t="s">
        <v>1137</v>
      </c>
      <c r="N27" s="633" t="s">
        <v>23</v>
      </c>
      <c r="O27" s="633" t="s">
        <v>1474</v>
      </c>
      <c r="P27" s="993"/>
      <c r="V27" s="968" t="s">
        <v>2063</v>
      </c>
      <c r="W27" s="968" t="s">
        <v>1963</v>
      </c>
      <c r="X27" s="1"/>
      <c r="Y27" s="969" t="s">
        <v>2064</v>
      </c>
      <c r="Z27" s="969" t="s">
        <v>1982</v>
      </c>
      <c r="AA27" s="969" t="s">
        <v>1983</v>
      </c>
      <c r="AB27" s="1"/>
      <c r="AC27" s="964"/>
      <c r="AD27" s="964"/>
      <c r="AE27" s="964"/>
      <c r="AL27" s="49">
        <v>1</v>
      </c>
    </row>
    <row r="28" spans="2:38" ht="21" customHeight="1">
      <c r="B28" s="633" t="s">
        <v>16</v>
      </c>
      <c r="C28" s="634" t="s">
        <v>1008</v>
      </c>
      <c r="D28" s="633" t="s">
        <v>72</v>
      </c>
      <c r="E28" s="633" t="s">
        <v>1242</v>
      </c>
      <c r="F28" s="993"/>
      <c r="G28" s="633" t="s">
        <v>15</v>
      </c>
      <c r="H28" s="635" t="s">
        <v>1014</v>
      </c>
      <c r="I28" s="633" t="s">
        <v>176</v>
      </c>
      <c r="J28" s="633" t="s">
        <v>1345</v>
      </c>
      <c r="K28" s="993"/>
      <c r="L28" s="633" t="s">
        <v>14</v>
      </c>
      <c r="M28" s="636" t="s">
        <v>1137</v>
      </c>
      <c r="N28" s="633" t="s">
        <v>32</v>
      </c>
      <c r="O28" s="633" t="s">
        <v>1475</v>
      </c>
      <c r="P28" s="993"/>
      <c r="V28" s="964" t="s">
        <v>2066</v>
      </c>
      <c r="W28" s="964" t="s">
        <v>1963</v>
      </c>
      <c r="X28" s="1"/>
      <c r="Y28" s="964" t="s">
        <v>2067</v>
      </c>
      <c r="Z28" s="964" t="s">
        <v>1982</v>
      </c>
      <c r="AA28" s="964" t="s">
        <v>1983</v>
      </c>
      <c r="AB28" s="1"/>
      <c r="AC28" s="964"/>
      <c r="AD28" s="964"/>
      <c r="AE28" s="964"/>
      <c r="AL28" s="49">
        <v>1</v>
      </c>
    </row>
    <row r="29" spans="2:38" ht="21" customHeight="1">
      <c r="B29" s="633" t="s">
        <v>16</v>
      </c>
      <c r="C29" s="634" t="s">
        <v>1008</v>
      </c>
      <c r="D29" s="633" t="s">
        <v>92</v>
      </c>
      <c r="E29" s="633" t="s">
        <v>1240</v>
      </c>
      <c r="F29" s="993"/>
      <c r="G29" s="633" t="s">
        <v>15</v>
      </c>
      <c r="H29" s="635" t="s">
        <v>1014</v>
      </c>
      <c r="I29" s="633" t="s">
        <v>225</v>
      </c>
      <c r="J29" s="633" t="s">
        <v>1346</v>
      </c>
      <c r="K29" s="993"/>
      <c r="L29" s="633" t="s">
        <v>14</v>
      </c>
      <c r="M29" s="636" t="s">
        <v>1137</v>
      </c>
      <c r="N29" s="633" t="s">
        <v>69</v>
      </c>
      <c r="O29" s="633" t="s">
        <v>1476</v>
      </c>
      <c r="P29" s="993"/>
      <c r="V29" s="968" t="s">
        <v>2069</v>
      </c>
      <c r="W29" s="968" t="s">
        <v>1963</v>
      </c>
      <c r="X29" s="1"/>
      <c r="Y29" s="969" t="s">
        <v>2070</v>
      </c>
      <c r="Z29" s="969" t="s">
        <v>1982</v>
      </c>
      <c r="AA29" s="969" t="s">
        <v>1983</v>
      </c>
      <c r="AB29" s="1"/>
      <c r="AC29" s="964"/>
      <c r="AD29" s="964"/>
      <c r="AE29" s="964"/>
      <c r="AL29" s="49">
        <v>1</v>
      </c>
    </row>
    <row r="30" spans="2:38" ht="21" customHeight="1">
      <c r="B30" s="633" t="s">
        <v>16</v>
      </c>
      <c r="C30" s="634" t="s">
        <v>1008</v>
      </c>
      <c r="D30" s="633" t="s">
        <v>3</v>
      </c>
      <c r="E30" s="633" t="s">
        <v>1238</v>
      </c>
      <c r="F30" s="993"/>
      <c r="G30" s="633" t="s">
        <v>15</v>
      </c>
      <c r="H30" s="635" t="s">
        <v>1014</v>
      </c>
      <c r="I30" s="633" t="s">
        <v>91</v>
      </c>
      <c r="J30" s="633" t="s">
        <v>1347</v>
      </c>
      <c r="K30" s="993"/>
      <c r="L30" s="633" t="s">
        <v>14</v>
      </c>
      <c r="M30" s="636" t="s">
        <v>1137</v>
      </c>
      <c r="N30" s="633" t="s">
        <v>49</v>
      </c>
      <c r="O30" s="633" t="s">
        <v>1477</v>
      </c>
      <c r="P30" s="993"/>
      <c r="V30" s="964" t="s">
        <v>2072</v>
      </c>
      <c r="W30" s="964" t="s">
        <v>1963</v>
      </c>
      <c r="X30" s="1"/>
      <c r="Y30" s="964" t="s">
        <v>2073</v>
      </c>
      <c r="Z30" s="964" t="s">
        <v>1982</v>
      </c>
      <c r="AA30" s="964" t="s">
        <v>1983</v>
      </c>
      <c r="AB30" s="1"/>
      <c r="AC30" s="964"/>
      <c r="AD30" s="964"/>
      <c r="AE30" s="964"/>
      <c r="AL30" s="49">
        <v>1</v>
      </c>
    </row>
    <row r="31" spans="2:38" ht="21" customHeight="1">
      <c r="B31" s="633" t="s">
        <v>16</v>
      </c>
      <c r="C31" s="634" t="s">
        <v>1008</v>
      </c>
      <c r="D31" s="633" t="s">
        <v>52</v>
      </c>
      <c r="E31" s="633" t="s">
        <v>1236</v>
      </c>
      <c r="F31" s="993"/>
      <c r="G31" s="633" t="s">
        <v>15</v>
      </c>
      <c r="H31" s="635" t="s">
        <v>1014</v>
      </c>
      <c r="I31" s="633" t="s">
        <v>78</v>
      </c>
      <c r="J31" s="633" t="s">
        <v>1348</v>
      </c>
      <c r="K31" s="993"/>
      <c r="L31" s="633" t="s">
        <v>14</v>
      </c>
      <c r="M31" s="636" t="s">
        <v>1137</v>
      </c>
      <c r="N31" s="633" t="s">
        <v>1139</v>
      </c>
      <c r="O31" s="633" t="s">
        <v>1478</v>
      </c>
      <c r="P31" s="993"/>
      <c r="V31" s="968" t="s">
        <v>467</v>
      </c>
      <c r="W31" s="968" t="s">
        <v>1963</v>
      </c>
      <c r="X31" s="1"/>
      <c r="Y31" s="969" t="s">
        <v>2074</v>
      </c>
      <c r="Z31" s="969" t="s">
        <v>1982</v>
      </c>
      <c r="AA31" s="969" t="s">
        <v>1983</v>
      </c>
      <c r="AB31" s="1"/>
      <c r="AC31" s="964"/>
      <c r="AD31" s="964"/>
      <c r="AE31" s="964"/>
      <c r="AL31" s="49">
        <v>1</v>
      </c>
    </row>
    <row r="32" spans="2:38" ht="21" customHeight="1">
      <c r="B32" s="633" t="s">
        <v>16</v>
      </c>
      <c r="C32" s="634" t="s">
        <v>1008</v>
      </c>
      <c r="D32" s="633" t="s">
        <v>110</v>
      </c>
      <c r="E32" s="633" t="s">
        <v>1235</v>
      </c>
      <c r="F32" s="993"/>
      <c r="G32" s="633" t="s">
        <v>15</v>
      </c>
      <c r="H32" s="635" t="s">
        <v>1014</v>
      </c>
      <c r="I32" s="633" t="s">
        <v>39</v>
      </c>
      <c r="J32" s="633" t="s">
        <v>1349</v>
      </c>
      <c r="K32" s="993"/>
      <c r="L32" s="633" t="s">
        <v>17</v>
      </c>
      <c r="M32" s="636" t="s">
        <v>1137</v>
      </c>
      <c r="N32" s="633" t="s">
        <v>36</v>
      </c>
      <c r="O32" s="633" t="s">
        <v>1479</v>
      </c>
      <c r="P32" s="993"/>
      <c r="V32" s="964" t="s">
        <v>168</v>
      </c>
      <c r="W32" s="964" t="s">
        <v>1963</v>
      </c>
      <c r="X32" s="1"/>
      <c r="Y32" s="964" t="s">
        <v>2076</v>
      </c>
      <c r="Z32" s="964" t="s">
        <v>1982</v>
      </c>
      <c r="AA32" s="964" t="s">
        <v>1983</v>
      </c>
      <c r="AB32" s="1"/>
      <c r="AC32" s="964"/>
      <c r="AD32" s="964"/>
      <c r="AE32" s="964"/>
      <c r="AL32" s="49">
        <v>1</v>
      </c>
    </row>
    <row r="33" spans="2:38" ht="21" customHeight="1">
      <c r="B33" s="633" t="s">
        <v>16</v>
      </c>
      <c r="C33" s="634" t="s">
        <v>1008</v>
      </c>
      <c r="D33" s="633" t="s">
        <v>128</v>
      </c>
      <c r="E33" s="633" t="s">
        <v>1233</v>
      </c>
      <c r="F33" s="993"/>
      <c r="G33" s="633" t="s">
        <v>15</v>
      </c>
      <c r="H33" s="635" t="s">
        <v>1014</v>
      </c>
      <c r="I33" s="633" t="s">
        <v>56</v>
      </c>
      <c r="J33" s="633" t="s">
        <v>1350</v>
      </c>
      <c r="K33" s="993"/>
      <c r="L33" s="633" t="s">
        <v>11</v>
      </c>
      <c r="M33" s="636" t="s">
        <v>1137</v>
      </c>
      <c r="N33" s="633" t="s">
        <v>1177</v>
      </c>
      <c r="O33" s="633" t="s">
        <v>1480</v>
      </c>
      <c r="P33" s="993"/>
      <c r="V33" s="968" t="s">
        <v>2077</v>
      </c>
      <c r="W33" s="968" t="s">
        <v>1963</v>
      </c>
      <c r="X33" s="1"/>
      <c r="Y33" s="969" t="s">
        <v>992</v>
      </c>
      <c r="Z33" s="969" t="s">
        <v>1982</v>
      </c>
      <c r="AA33" s="969" t="s">
        <v>1983</v>
      </c>
      <c r="AB33" s="1"/>
      <c r="AC33" s="964"/>
      <c r="AD33" s="964"/>
      <c r="AE33" s="964"/>
      <c r="AL33" s="49">
        <v>1</v>
      </c>
    </row>
    <row r="34" spans="2:38" ht="21" customHeight="1">
      <c r="B34" s="633" t="s">
        <v>16</v>
      </c>
      <c r="C34" s="634" t="s">
        <v>1008</v>
      </c>
      <c r="D34" s="633" t="s">
        <v>144</v>
      </c>
      <c r="E34" s="633" t="s">
        <v>1231</v>
      </c>
      <c r="F34" s="993"/>
      <c r="G34" s="633" t="s">
        <v>15</v>
      </c>
      <c r="H34" s="635" t="s">
        <v>1014</v>
      </c>
      <c r="I34" s="633" t="s">
        <v>180</v>
      </c>
      <c r="J34" s="633" t="s">
        <v>1351</v>
      </c>
      <c r="K34" s="993"/>
      <c r="L34" s="633" t="s">
        <v>11</v>
      </c>
      <c r="M34" s="636" t="s">
        <v>1137</v>
      </c>
      <c r="N34" s="633" t="s">
        <v>27</v>
      </c>
      <c r="O34" s="633" t="s">
        <v>1481</v>
      </c>
      <c r="P34" s="993"/>
      <c r="V34" s="964" t="s">
        <v>2078</v>
      </c>
      <c r="W34" s="964" t="s">
        <v>1963</v>
      </c>
      <c r="X34" s="1"/>
      <c r="Y34" s="964" t="s">
        <v>2079</v>
      </c>
      <c r="Z34" s="964" t="s">
        <v>1982</v>
      </c>
      <c r="AA34" s="964" t="s">
        <v>1983</v>
      </c>
      <c r="AB34" s="1"/>
      <c r="AC34" s="964"/>
      <c r="AD34" s="964"/>
      <c r="AE34" s="964"/>
      <c r="AL34" s="49">
        <v>1</v>
      </c>
    </row>
    <row r="35" spans="2:38" ht="21" customHeight="1">
      <c r="B35" s="633" t="s">
        <v>16</v>
      </c>
      <c r="C35" s="634" t="s">
        <v>1008</v>
      </c>
      <c r="D35" s="633" t="s">
        <v>162</v>
      </c>
      <c r="E35" s="633" t="s">
        <v>1230</v>
      </c>
      <c r="F35" s="993"/>
      <c r="G35" s="633" t="s">
        <v>15</v>
      </c>
      <c r="H35" s="635" t="s">
        <v>1014</v>
      </c>
      <c r="I35" s="633" t="s">
        <v>149</v>
      </c>
      <c r="J35" s="633" t="s">
        <v>1352</v>
      </c>
      <c r="K35" s="993"/>
      <c r="L35" s="633" t="s">
        <v>11</v>
      </c>
      <c r="M35" s="636" t="s">
        <v>1137</v>
      </c>
      <c r="N35" s="633" t="s">
        <v>64</v>
      </c>
      <c r="O35" s="633" t="s">
        <v>1482</v>
      </c>
      <c r="P35" s="993"/>
      <c r="V35" s="968" t="s">
        <v>2081</v>
      </c>
      <c r="W35" s="968" t="s">
        <v>1963</v>
      </c>
      <c r="X35" s="1"/>
      <c r="Y35" s="969" t="s">
        <v>77</v>
      </c>
      <c r="Z35" s="969" t="s">
        <v>1982</v>
      </c>
      <c r="AA35" s="969" t="s">
        <v>1983</v>
      </c>
      <c r="AB35" s="1"/>
      <c r="AC35" s="964"/>
      <c r="AD35" s="964"/>
      <c r="AE35" s="964"/>
      <c r="AL35" s="49">
        <v>1</v>
      </c>
    </row>
    <row r="36" spans="2:38" ht="21" customHeight="1">
      <c r="B36" s="633" t="s">
        <v>16</v>
      </c>
      <c r="C36" s="634" t="s">
        <v>1008</v>
      </c>
      <c r="D36" s="633" t="s">
        <v>1065</v>
      </c>
      <c r="E36" s="633" t="s">
        <v>1229</v>
      </c>
      <c r="F36" s="993"/>
      <c r="G36" s="633" t="s">
        <v>15</v>
      </c>
      <c r="H36" s="635" t="s">
        <v>1014</v>
      </c>
      <c r="I36" s="633" t="s">
        <v>98</v>
      </c>
      <c r="J36" s="633" t="s">
        <v>1353</v>
      </c>
      <c r="K36" s="993"/>
      <c r="L36" s="633" t="s">
        <v>11</v>
      </c>
      <c r="M36" s="636" t="s">
        <v>1137</v>
      </c>
      <c r="N36" s="633" t="s">
        <v>45</v>
      </c>
      <c r="O36" s="633" t="s">
        <v>1483</v>
      </c>
      <c r="P36" s="993"/>
      <c r="V36" s="964" t="s">
        <v>2082</v>
      </c>
      <c r="W36" s="964" t="s">
        <v>1963</v>
      </c>
      <c r="X36" s="1"/>
      <c r="Y36" s="964" t="s">
        <v>2083</v>
      </c>
      <c r="Z36" s="964" t="s">
        <v>2084</v>
      </c>
      <c r="AA36" s="964" t="s">
        <v>1983</v>
      </c>
      <c r="AB36" s="1"/>
      <c r="AC36" s="964"/>
      <c r="AD36" s="964"/>
      <c r="AE36" s="964"/>
      <c r="AL36" s="49">
        <v>1</v>
      </c>
    </row>
    <row r="37" spans="2:38" ht="21" customHeight="1">
      <c r="B37" s="633" t="s">
        <v>16</v>
      </c>
      <c r="C37" s="634" t="s">
        <v>1008</v>
      </c>
      <c r="D37" s="633" t="s">
        <v>177</v>
      </c>
      <c r="E37" s="633" t="s">
        <v>1227</v>
      </c>
      <c r="F37" s="993"/>
      <c r="G37" s="633" t="s">
        <v>8</v>
      </c>
      <c r="H37" s="635" t="s">
        <v>1014</v>
      </c>
      <c r="I37" s="633" t="s">
        <v>1251</v>
      </c>
      <c r="J37" s="633" t="s">
        <v>1354</v>
      </c>
      <c r="K37" s="993"/>
      <c r="L37" s="633" t="s">
        <v>13</v>
      </c>
      <c r="M37" s="636" t="s">
        <v>1137</v>
      </c>
      <c r="N37" s="633" t="s">
        <v>125</v>
      </c>
      <c r="O37" s="633" t="s">
        <v>1484</v>
      </c>
      <c r="P37" s="993"/>
      <c r="V37" s="968" t="s">
        <v>473</v>
      </c>
      <c r="W37" s="968" t="s">
        <v>1963</v>
      </c>
      <c r="X37" s="1"/>
      <c r="Y37" s="969" t="s">
        <v>2085</v>
      </c>
      <c r="Z37" s="969" t="s">
        <v>2084</v>
      </c>
      <c r="AA37" s="969" t="s">
        <v>1983</v>
      </c>
      <c r="AB37" s="1"/>
      <c r="AC37" s="964"/>
      <c r="AD37" s="964"/>
      <c r="AE37" s="964"/>
      <c r="AL37" s="49">
        <v>1</v>
      </c>
    </row>
    <row r="38" spans="2:38" ht="21" customHeight="1">
      <c r="B38" s="633" t="s">
        <v>9</v>
      </c>
      <c r="C38" s="634" t="s">
        <v>1008</v>
      </c>
      <c r="D38" s="633" t="s">
        <v>184</v>
      </c>
      <c r="E38" s="633" t="s">
        <v>1225</v>
      </c>
      <c r="F38" s="993"/>
      <c r="G38" s="633" t="s">
        <v>8</v>
      </c>
      <c r="H38" s="635" t="s">
        <v>1014</v>
      </c>
      <c r="I38" s="633" t="s">
        <v>1249</v>
      </c>
      <c r="J38" s="633" t="s">
        <v>1355</v>
      </c>
      <c r="K38" s="993"/>
      <c r="L38" s="633" t="s">
        <v>13</v>
      </c>
      <c r="M38" s="636" t="s">
        <v>1137</v>
      </c>
      <c r="N38" s="633" t="s">
        <v>1152</v>
      </c>
      <c r="O38" s="633" t="s">
        <v>1485</v>
      </c>
      <c r="P38" s="993"/>
      <c r="V38" s="964" t="s">
        <v>61</v>
      </c>
      <c r="W38" s="964" t="s">
        <v>1963</v>
      </c>
      <c r="X38" s="1"/>
      <c r="Y38" s="964" t="s">
        <v>2086</v>
      </c>
      <c r="Z38" s="964" t="s">
        <v>2084</v>
      </c>
      <c r="AA38" s="964" t="s">
        <v>1983</v>
      </c>
      <c r="AB38" s="1"/>
      <c r="AC38" s="964"/>
      <c r="AD38" s="964"/>
      <c r="AE38" s="964"/>
      <c r="AL38" s="49">
        <v>1</v>
      </c>
    </row>
    <row r="39" spans="2:38" ht="21" customHeight="1">
      <c r="B39" s="633" t="s">
        <v>9</v>
      </c>
      <c r="C39" s="634" t="s">
        <v>1008</v>
      </c>
      <c r="D39" s="633" t="s">
        <v>168</v>
      </c>
      <c r="E39" s="633" t="s">
        <v>1224</v>
      </c>
      <c r="F39" s="993"/>
      <c r="G39" s="633" t="s">
        <v>8</v>
      </c>
      <c r="H39" s="635" t="s">
        <v>1014</v>
      </c>
      <c r="I39" s="633" t="s">
        <v>1259</v>
      </c>
      <c r="J39" s="633" t="s">
        <v>1356</v>
      </c>
      <c r="K39" s="993"/>
      <c r="L39" s="633" t="s">
        <v>13</v>
      </c>
      <c r="M39" s="636" t="s">
        <v>1137</v>
      </c>
      <c r="N39" s="633" t="s">
        <v>106</v>
      </c>
      <c r="O39" s="633" t="s">
        <v>1486</v>
      </c>
      <c r="P39" s="993"/>
      <c r="V39" s="968" t="s">
        <v>2087</v>
      </c>
      <c r="W39" s="968" t="s">
        <v>1963</v>
      </c>
      <c r="X39" s="1"/>
      <c r="Y39" s="969" t="s">
        <v>2088</v>
      </c>
      <c r="Z39" s="969" t="s">
        <v>2084</v>
      </c>
      <c r="AA39" s="969" t="s">
        <v>1983</v>
      </c>
      <c r="AB39" s="1"/>
      <c r="AC39" s="964"/>
      <c r="AD39" s="964"/>
      <c r="AE39" s="964"/>
      <c r="AL39" s="49">
        <v>1</v>
      </c>
    </row>
    <row r="40" spans="2:38" ht="21" customHeight="1">
      <c r="B40" s="633" t="s">
        <v>9</v>
      </c>
      <c r="C40" s="634" t="s">
        <v>1008</v>
      </c>
      <c r="D40" s="633" t="s">
        <v>61</v>
      </c>
      <c r="E40" s="633" t="s">
        <v>1223</v>
      </c>
      <c r="F40" s="993"/>
      <c r="G40" s="633" t="s">
        <v>8</v>
      </c>
      <c r="H40" s="635" t="s">
        <v>1014</v>
      </c>
      <c r="I40" s="633" t="s">
        <v>1253</v>
      </c>
      <c r="J40" s="633" t="s">
        <v>1357</v>
      </c>
      <c r="K40" s="993"/>
      <c r="L40" s="633" t="s">
        <v>13</v>
      </c>
      <c r="M40" s="636" t="s">
        <v>1137</v>
      </c>
      <c r="N40" s="633" t="s">
        <v>1154</v>
      </c>
      <c r="O40" s="633" t="s">
        <v>1487</v>
      </c>
      <c r="P40" s="993"/>
      <c r="V40" s="964" t="s">
        <v>2090</v>
      </c>
      <c r="W40" s="964" t="s">
        <v>1963</v>
      </c>
      <c r="X40" s="1"/>
      <c r="Y40" s="964" t="s">
        <v>2091</v>
      </c>
      <c r="Z40" s="964" t="s">
        <v>2084</v>
      </c>
      <c r="AA40" s="964" t="s">
        <v>1983</v>
      </c>
      <c r="AB40" s="1"/>
      <c r="AC40" s="964"/>
      <c r="AD40" s="964"/>
      <c r="AE40" s="964"/>
      <c r="AL40" s="49">
        <v>1</v>
      </c>
    </row>
    <row r="41" spans="2:38" ht="21" customHeight="1">
      <c r="B41" s="633" t="s">
        <v>9</v>
      </c>
      <c r="C41" s="634" t="s">
        <v>1008</v>
      </c>
      <c r="D41" s="633" t="s">
        <v>83</v>
      </c>
      <c r="E41" s="633" t="s">
        <v>1222</v>
      </c>
      <c r="F41" s="993"/>
      <c r="G41" s="633" t="s">
        <v>8</v>
      </c>
      <c r="H41" s="635" t="s">
        <v>1014</v>
      </c>
      <c r="I41" s="633" t="s">
        <v>55</v>
      </c>
      <c r="J41" s="633" t="s">
        <v>1358</v>
      </c>
      <c r="K41" s="993"/>
      <c r="L41" s="633" t="s">
        <v>13</v>
      </c>
      <c r="M41" s="636" t="s">
        <v>1137</v>
      </c>
      <c r="N41" s="633" t="s">
        <v>1150</v>
      </c>
      <c r="O41" s="633" t="s">
        <v>1488</v>
      </c>
      <c r="P41" s="993"/>
      <c r="V41" s="968" t="s">
        <v>83</v>
      </c>
      <c r="W41" s="968" t="s">
        <v>1963</v>
      </c>
      <c r="X41" s="1"/>
      <c r="Y41" s="969" t="s">
        <v>2092</v>
      </c>
      <c r="Z41" s="969" t="s">
        <v>2084</v>
      </c>
      <c r="AA41" s="969" t="s">
        <v>1983</v>
      </c>
      <c r="AB41" s="1"/>
      <c r="AC41" s="964"/>
      <c r="AD41" s="964"/>
      <c r="AE41" s="964"/>
      <c r="AL41" s="49">
        <v>1</v>
      </c>
    </row>
    <row r="42" spans="2:38" ht="21" customHeight="1">
      <c r="B42" s="633" t="s">
        <v>9</v>
      </c>
      <c r="C42" s="634" t="s">
        <v>1008</v>
      </c>
      <c r="D42" s="633" t="s">
        <v>24</v>
      </c>
      <c r="E42" s="633" t="s">
        <v>1221</v>
      </c>
      <c r="F42" s="993"/>
      <c r="G42" s="633" t="s">
        <v>8</v>
      </c>
      <c r="H42" s="635" t="s">
        <v>1014</v>
      </c>
      <c r="I42" s="633" t="s">
        <v>1263</v>
      </c>
      <c r="J42" s="633" t="s">
        <v>1359</v>
      </c>
      <c r="K42" s="993"/>
      <c r="L42" s="633" t="s">
        <v>13</v>
      </c>
      <c r="M42" s="636" t="s">
        <v>1137</v>
      </c>
      <c r="N42" s="633" t="s">
        <v>47</v>
      </c>
      <c r="O42" s="633" t="s">
        <v>1489</v>
      </c>
      <c r="P42" s="993"/>
      <c r="V42" s="964" t="s">
        <v>0</v>
      </c>
      <c r="W42" s="964" t="s">
        <v>1963</v>
      </c>
      <c r="X42" s="1"/>
      <c r="Y42" s="964" t="s">
        <v>2093</v>
      </c>
      <c r="Z42" s="964" t="s">
        <v>2084</v>
      </c>
      <c r="AA42" s="964" t="s">
        <v>1983</v>
      </c>
      <c r="AB42" s="1"/>
      <c r="AC42" s="964"/>
      <c r="AD42" s="964"/>
      <c r="AE42" s="964"/>
      <c r="AL42" s="49">
        <v>1</v>
      </c>
    </row>
    <row r="43" spans="2:38" ht="21" customHeight="1">
      <c r="B43" s="633" t="s">
        <v>9</v>
      </c>
      <c r="C43" s="634" t="s">
        <v>1008</v>
      </c>
      <c r="D43" s="633" t="s">
        <v>0</v>
      </c>
      <c r="E43" s="633" t="s">
        <v>1220</v>
      </c>
      <c r="F43" s="993"/>
      <c r="G43" s="633" t="s">
        <v>8</v>
      </c>
      <c r="H43" s="635" t="s">
        <v>1014</v>
      </c>
      <c r="I43" s="633" t="s">
        <v>93</v>
      </c>
      <c r="J43" s="633" t="s">
        <v>1360</v>
      </c>
      <c r="K43" s="993"/>
      <c r="L43" s="633" t="s">
        <v>13</v>
      </c>
      <c r="M43" s="636" t="s">
        <v>1137</v>
      </c>
      <c r="N43" s="633" t="s">
        <v>30</v>
      </c>
      <c r="O43" s="633" t="s">
        <v>1490</v>
      </c>
      <c r="P43" s="993"/>
      <c r="V43" s="968" t="s">
        <v>197</v>
      </c>
      <c r="W43" s="968" t="s">
        <v>1963</v>
      </c>
      <c r="X43" s="1"/>
      <c r="Y43" s="969" t="s">
        <v>2094</v>
      </c>
      <c r="Z43" s="969" t="s">
        <v>2084</v>
      </c>
      <c r="AA43" s="969" t="s">
        <v>1983</v>
      </c>
      <c r="AB43" s="1"/>
      <c r="AC43" s="964"/>
      <c r="AD43" s="964"/>
      <c r="AE43" s="964"/>
      <c r="AL43" s="49">
        <v>1</v>
      </c>
    </row>
    <row r="44" spans="2:38" ht="21" customHeight="1">
      <c r="B44" s="633" t="s">
        <v>9</v>
      </c>
      <c r="C44" s="634" t="s">
        <v>1008</v>
      </c>
      <c r="D44" s="633" t="s">
        <v>197</v>
      </c>
      <c r="E44" s="633" t="s">
        <v>1219</v>
      </c>
      <c r="F44" s="993"/>
      <c r="G44" s="633" t="s">
        <v>8</v>
      </c>
      <c r="H44" s="635" t="s">
        <v>1014</v>
      </c>
      <c r="I44" s="633" t="s">
        <v>1247</v>
      </c>
      <c r="J44" s="633" t="s">
        <v>1361</v>
      </c>
      <c r="K44" s="993"/>
      <c r="L44" s="633" t="s">
        <v>13</v>
      </c>
      <c r="M44" s="636" t="s">
        <v>1137</v>
      </c>
      <c r="N44" s="633" t="s">
        <v>87</v>
      </c>
      <c r="O44" s="633" t="s">
        <v>1491</v>
      </c>
      <c r="P44" s="993"/>
      <c r="V44" s="964" t="s">
        <v>209</v>
      </c>
      <c r="W44" s="964" t="s">
        <v>1963</v>
      </c>
      <c r="X44" s="1"/>
      <c r="Y44" s="964" t="s">
        <v>2095</v>
      </c>
      <c r="Z44" s="964" t="s">
        <v>2084</v>
      </c>
      <c r="AA44" s="964" t="s">
        <v>1983</v>
      </c>
      <c r="AB44" s="1"/>
      <c r="AC44" s="964"/>
      <c r="AD44" s="964"/>
      <c r="AE44" s="964"/>
      <c r="AL44" s="49">
        <v>1</v>
      </c>
    </row>
    <row r="45" spans="2:38" ht="21" customHeight="1">
      <c r="B45" s="633" t="s">
        <v>9</v>
      </c>
      <c r="C45" s="634" t="s">
        <v>1008</v>
      </c>
      <c r="D45" s="633" t="s">
        <v>209</v>
      </c>
      <c r="E45" s="633" t="s">
        <v>1218</v>
      </c>
      <c r="F45" s="993"/>
      <c r="G45" s="633" t="s">
        <v>8</v>
      </c>
      <c r="H45" s="635" t="s">
        <v>1014</v>
      </c>
      <c r="I45" s="633" t="s">
        <v>1245</v>
      </c>
      <c r="J45" s="633" t="s">
        <v>1362</v>
      </c>
      <c r="K45" s="993"/>
      <c r="L45" s="633" t="s">
        <v>13</v>
      </c>
      <c r="M45" s="636" t="s">
        <v>1137</v>
      </c>
      <c r="N45" s="633" t="s">
        <v>67</v>
      </c>
      <c r="O45" s="633" t="s">
        <v>1492</v>
      </c>
      <c r="P45" s="993"/>
      <c r="V45" s="968" t="s">
        <v>2096</v>
      </c>
      <c r="W45" s="968" t="s">
        <v>1963</v>
      </c>
      <c r="X45" s="1"/>
      <c r="Y45" s="969" t="s">
        <v>2097</v>
      </c>
      <c r="Z45" s="969" t="s">
        <v>2084</v>
      </c>
      <c r="AA45" s="969" t="s">
        <v>1983</v>
      </c>
      <c r="AB45" s="1"/>
      <c r="AC45" s="964"/>
      <c r="AD45" s="964"/>
      <c r="AE45" s="964"/>
      <c r="AL45" s="49">
        <v>1</v>
      </c>
    </row>
    <row r="46" spans="2:38" ht="21" customHeight="1">
      <c r="B46" s="633" t="s">
        <v>9</v>
      </c>
      <c r="C46" s="634" t="s">
        <v>1008</v>
      </c>
      <c r="D46" s="633" t="s">
        <v>103</v>
      </c>
      <c r="E46" s="633" t="s">
        <v>1217</v>
      </c>
      <c r="G46" s="633" t="s">
        <v>8</v>
      </c>
      <c r="H46" s="635" t="s">
        <v>1014</v>
      </c>
      <c r="I46" s="633" t="s">
        <v>1255</v>
      </c>
      <c r="J46" s="633" t="s">
        <v>1363</v>
      </c>
      <c r="V46" s="964" t="s">
        <v>2098</v>
      </c>
      <c r="W46" s="964" t="s">
        <v>1963</v>
      </c>
      <c r="X46" s="1"/>
      <c r="Y46" s="964" t="s">
        <v>2099</v>
      </c>
      <c r="Z46" s="964" t="s">
        <v>2084</v>
      </c>
      <c r="AA46" s="964" t="s">
        <v>1983</v>
      </c>
      <c r="AB46" s="1"/>
      <c r="AC46" s="964"/>
      <c r="AD46" s="964"/>
      <c r="AE46" s="964"/>
      <c r="AL46" s="49">
        <v>1</v>
      </c>
    </row>
    <row r="47" spans="2:38" ht="21" customHeight="1">
      <c r="B47" s="633" t="s">
        <v>9</v>
      </c>
      <c r="C47" s="634" t="s">
        <v>1008</v>
      </c>
      <c r="D47" s="633" t="s">
        <v>120</v>
      </c>
      <c r="E47" s="633" t="s">
        <v>1216</v>
      </c>
      <c r="G47" s="633" t="s">
        <v>8</v>
      </c>
      <c r="H47" s="635" t="s">
        <v>1014</v>
      </c>
      <c r="I47" s="633" t="s">
        <v>1265</v>
      </c>
      <c r="J47" s="633" t="s">
        <v>1364</v>
      </c>
      <c r="V47" s="968" t="s">
        <v>2100</v>
      </c>
      <c r="W47" s="968" t="s">
        <v>1963</v>
      </c>
      <c r="X47" s="1"/>
      <c r="Y47" s="969" t="s">
        <v>2101</v>
      </c>
      <c r="Z47" s="969" t="s">
        <v>2084</v>
      </c>
      <c r="AA47" s="969" t="s">
        <v>1983</v>
      </c>
      <c r="AB47" s="1"/>
      <c r="AC47" s="964"/>
      <c r="AD47" s="964"/>
      <c r="AE47" s="964"/>
      <c r="AL47" s="49">
        <v>1</v>
      </c>
    </row>
    <row r="48" spans="2:38" ht="21" customHeight="1">
      <c r="B48" s="633" t="s">
        <v>9</v>
      </c>
      <c r="C48" s="634" t="s">
        <v>1008</v>
      </c>
      <c r="D48" s="633" t="s">
        <v>218</v>
      </c>
      <c r="E48" s="633" t="s">
        <v>1215</v>
      </c>
      <c r="G48" s="633" t="s">
        <v>8</v>
      </c>
      <c r="H48" s="635" t="s">
        <v>1014</v>
      </c>
      <c r="I48" s="633" t="s">
        <v>1261</v>
      </c>
      <c r="J48" s="633" t="s">
        <v>1365</v>
      </c>
      <c r="V48" s="964" t="s">
        <v>2102</v>
      </c>
      <c r="W48" s="964" t="s">
        <v>1963</v>
      </c>
      <c r="X48" s="1"/>
      <c r="Y48" s="964" t="s">
        <v>2103</v>
      </c>
      <c r="Z48" s="964" t="s">
        <v>2084</v>
      </c>
      <c r="AA48" s="964" t="s">
        <v>1983</v>
      </c>
      <c r="AB48" s="1"/>
      <c r="AC48" s="964"/>
      <c r="AD48" s="964"/>
      <c r="AE48" s="964"/>
      <c r="AL48" s="49">
        <v>1</v>
      </c>
    </row>
    <row r="49" spans="2:38" ht="21" customHeight="1">
      <c r="B49" s="633" t="s">
        <v>9</v>
      </c>
      <c r="C49" s="634" t="s">
        <v>1008</v>
      </c>
      <c r="D49" s="633" t="s">
        <v>136</v>
      </c>
      <c r="E49" s="633" t="s">
        <v>1214</v>
      </c>
      <c r="G49" s="633" t="s">
        <v>8</v>
      </c>
      <c r="H49" s="635" t="s">
        <v>1014</v>
      </c>
      <c r="I49" s="633" t="s">
        <v>157</v>
      </c>
      <c r="J49" s="633" t="s">
        <v>1366</v>
      </c>
      <c r="V49" s="968" t="s">
        <v>2104</v>
      </c>
      <c r="W49" s="968" t="s">
        <v>1963</v>
      </c>
      <c r="X49" s="1"/>
      <c r="Y49" s="969" t="s">
        <v>2105</v>
      </c>
      <c r="Z49" s="969" t="s">
        <v>2084</v>
      </c>
      <c r="AA49" s="969" t="s">
        <v>1983</v>
      </c>
      <c r="AB49" s="1"/>
      <c r="AC49" s="964"/>
      <c r="AD49" s="964"/>
      <c r="AE49" s="964"/>
      <c r="AL49" s="49">
        <v>1</v>
      </c>
    </row>
    <row r="50" spans="2:38" ht="21" customHeight="1">
      <c r="B50" s="633" t="s">
        <v>9</v>
      </c>
      <c r="C50" s="634" t="s">
        <v>1008</v>
      </c>
      <c r="D50" s="633" t="s">
        <v>153</v>
      </c>
      <c r="E50" s="633" t="s">
        <v>1213</v>
      </c>
      <c r="G50" s="633" t="s">
        <v>8</v>
      </c>
      <c r="H50" s="635" t="s">
        <v>1014</v>
      </c>
      <c r="I50" s="633" t="s">
        <v>1051</v>
      </c>
      <c r="J50" s="633" t="s">
        <v>1367</v>
      </c>
      <c r="V50" s="964" t="s">
        <v>2107</v>
      </c>
      <c r="W50" s="964" t="s">
        <v>1963</v>
      </c>
      <c r="X50" s="1"/>
      <c r="Y50" s="964" t="s">
        <v>2108</v>
      </c>
      <c r="Z50" s="964" t="s">
        <v>2084</v>
      </c>
      <c r="AA50" s="964" t="s">
        <v>1983</v>
      </c>
      <c r="AB50" s="1"/>
      <c r="AC50" s="964"/>
      <c r="AD50" s="964"/>
      <c r="AE50" s="964"/>
      <c r="AL50" s="49">
        <v>1</v>
      </c>
    </row>
    <row r="51" spans="2:38" ht="21" customHeight="1">
      <c r="B51" s="633" t="s">
        <v>15</v>
      </c>
      <c r="C51" s="634" t="s">
        <v>1008</v>
      </c>
      <c r="D51" s="633" t="s">
        <v>33</v>
      </c>
      <c r="E51" s="633" t="s">
        <v>1212</v>
      </c>
      <c r="G51" s="633" t="s">
        <v>8</v>
      </c>
      <c r="H51" s="635" t="s">
        <v>1014</v>
      </c>
      <c r="I51" s="633" t="s">
        <v>188</v>
      </c>
      <c r="J51" s="633" t="s">
        <v>1368</v>
      </c>
      <c r="V51" s="968" t="s">
        <v>103</v>
      </c>
      <c r="W51" s="968" t="s">
        <v>1963</v>
      </c>
      <c r="X51" s="1"/>
      <c r="Y51" s="969" t="s">
        <v>2109</v>
      </c>
      <c r="Z51" s="969" t="s">
        <v>2084</v>
      </c>
      <c r="AA51" s="969" t="s">
        <v>1983</v>
      </c>
      <c r="AB51" s="1"/>
      <c r="AC51" s="964"/>
      <c r="AD51" s="964"/>
      <c r="AE51" s="964"/>
      <c r="AL51" s="49">
        <v>1</v>
      </c>
    </row>
    <row r="52" spans="2:38" ht="21" customHeight="1">
      <c r="B52" s="633" t="s">
        <v>15</v>
      </c>
      <c r="C52" s="634" t="s">
        <v>1008</v>
      </c>
      <c r="D52" s="633" t="s">
        <v>50</v>
      </c>
      <c r="E52" s="633" t="s">
        <v>1210</v>
      </c>
      <c r="G52" s="633" t="s">
        <v>8</v>
      </c>
      <c r="H52" s="635" t="s">
        <v>1014</v>
      </c>
      <c r="I52" s="633" t="s">
        <v>165</v>
      </c>
      <c r="J52" s="633" t="s">
        <v>1369</v>
      </c>
      <c r="V52" s="964" t="s">
        <v>120</v>
      </c>
      <c r="W52" s="964" t="s">
        <v>1963</v>
      </c>
      <c r="X52" s="1"/>
      <c r="Y52" s="964" t="s">
        <v>2110</v>
      </c>
      <c r="Z52" s="964" t="s">
        <v>2084</v>
      </c>
      <c r="AA52" s="964" t="s">
        <v>1983</v>
      </c>
      <c r="AB52" s="1"/>
      <c r="AC52" s="964"/>
      <c r="AD52" s="964"/>
      <c r="AE52" s="964"/>
      <c r="AL52" s="49">
        <v>1</v>
      </c>
    </row>
    <row r="53" spans="2:38" ht="21" customHeight="1">
      <c r="B53" s="633" t="s">
        <v>15</v>
      </c>
      <c r="C53" s="634" t="s">
        <v>1008</v>
      </c>
      <c r="D53" s="633" t="s">
        <v>70</v>
      </c>
      <c r="E53" s="633" t="s">
        <v>1209</v>
      </c>
      <c r="G53" s="633" t="s">
        <v>8</v>
      </c>
      <c r="H53" s="635" t="s">
        <v>1014</v>
      </c>
      <c r="I53" s="633" t="s">
        <v>1239</v>
      </c>
      <c r="J53" s="633" t="s">
        <v>1370</v>
      </c>
      <c r="V53" s="968" t="s">
        <v>2111</v>
      </c>
      <c r="W53" s="968" t="s">
        <v>1963</v>
      </c>
      <c r="X53" s="1"/>
      <c r="Y53" s="969" t="s">
        <v>1040</v>
      </c>
      <c r="Z53" s="969" t="s">
        <v>2084</v>
      </c>
      <c r="AA53" s="969" t="s">
        <v>1983</v>
      </c>
      <c r="AB53" s="1"/>
      <c r="AC53" s="964"/>
      <c r="AD53" s="964"/>
      <c r="AE53" s="964"/>
      <c r="AL53" s="49">
        <v>1</v>
      </c>
    </row>
    <row r="54" spans="2:38" ht="21" customHeight="1">
      <c r="B54" s="633" t="s">
        <v>15</v>
      </c>
      <c r="C54" s="634" t="s">
        <v>1008</v>
      </c>
      <c r="D54" s="633" t="s">
        <v>90</v>
      </c>
      <c r="E54" s="633" t="s">
        <v>1208</v>
      </c>
      <c r="G54" s="633" t="s">
        <v>8</v>
      </c>
      <c r="H54" s="635" t="s">
        <v>1014</v>
      </c>
      <c r="I54" s="633" t="s">
        <v>1237</v>
      </c>
      <c r="J54" s="633" t="s">
        <v>1371</v>
      </c>
      <c r="V54" s="964" t="s">
        <v>2112</v>
      </c>
      <c r="W54" s="964" t="s">
        <v>1963</v>
      </c>
      <c r="X54" s="1"/>
      <c r="Y54" s="964" t="s">
        <v>2113</v>
      </c>
      <c r="Z54" s="964" t="s">
        <v>2084</v>
      </c>
      <c r="AA54" s="964" t="s">
        <v>1983</v>
      </c>
      <c r="AB54" s="1"/>
      <c r="AC54" s="964"/>
      <c r="AD54" s="964"/>
      <c r="AE54" s="964"/>
      <c r="AL54" s="49">
        <v>1</v>
      </c>
    </row>
    <row r="55" spans="2:38" ht="21" customHeight="1">
      <c r="B55" s="633" t="s">
        <v>15</v>
      </c>
      <c r="C55" s="634" t="s">
        <v>1008</v>
      </c>
      <c r="D55" s="633" t="s">
        <v>40</v>
      </c>
      <c r="E55" s="633" t="s">
        <v>1207</v>
      </c>
      <c r="G55" s="633" t="s">
        <v>8</v>
      </c>
      <c r="H55" s="635" t="s">
        <v>1014</v>
      </c>
      <c r="I55" s="633" t="s">
        <v>1241</v>
      </c>
      <c r="J55" s="633" t="s">
        <v>1372</v>
      </c>
      <c r="V55" s="968" t="s">
        <v>2114</v>
      </c>
      <c r="W55" s="968" t="s">
        <v>1963</v>
      </c>
      <c r="X55" s="1"/>
      <c r="Y55" s="969" t="s">
        <v>2115</v>
      </c>
      <c r="Z55" s="969" t="s">
        <v>1982</v>
      </c>
      <c r="AA55" s="969" t="s">
        <v>1983</v>
      </c>
      <c r="AB55" s="1"/>
      <c r="AC55" s="964"/>
      <c r="AD55" s="964"/>
      <c r="AE55" s="964"/>
      <c r="AL55" s="49">
        <v>1</v>
      </c>
    </row>
    <row r="56" spans="2:38" ht="21" customHeight="1">
      <c r="B56" s="633" t="s">
        <v>15</v>
      </c>
      <c r="C56" s="634" t="s">
        <v>1008</v>
      </c>
      <c r="D56" s="633" t="s">
        <v>57</v>
      </c>
      <c r="E56" s="633" t="s">
        <v>1206</v>
      </c>
      <c r="G56" s="633" t="s">
        <v>14</v>
      </c>
      <c r="H56" s="635" t="s">
        <v>1014</v>
      </c>
      <c r="I56" s="633" t="s">
        <v>159</v>
      </c>
      <c r="J56" s="633" t="s">
        <v>1373</v>
      </c>
      <c r="V56" s="964" t="s">
        <v>2116</v>
      </c>
      <c r="W56" s="964" t="s">
        <v>1963</v>
      </c>
      <c r="X56" s="1"/>
      <c r="Y56" s="964" t="s">
        <v>2117</v>
      </c>
      <c r="Z56" s="964" t="s">
        <v>2084</v>
      </c>
      <c r="AA56" s="964" t="s">
        <v>1983</v>
      </c>
      <c r="AB56" s="1"/>
      <c r="AC56" s="964"/>
      <c r="AD56" s="964"/>
      <c r="AE56" s="964"/>
      <c r="AL56" s="49">
        <v>1</v>
      </c>
    </row>
    <row r="57" spans="2:38" ht="21" customHeight="1">
      <c r="B57" s="633" t="s">
        <v>15</v>
      </c>
      <c r="C57" s="634" t="s">
        <v>1008</v>
      </c>
      <c r="D57" s="633" t="s">
        <v>142</v>
      </c>
      <c r="E57" s="633" t="s">
        <v>1205</v>
      </c>
      <c r="G57" s="633" t="s">
        <v>14</v>
      </c>
      <c r="H57" s="635" t="s">
        <v>1014</v>
      </c>
      <c r="I57" s="633" t="s">
        <v>195</v>
      </c>
      <c r="J57" s="633" t="s">
        <v>1374</v>
      </c>
      <c r="V57" s="968" t="s">
        <v>218</v>
      </c>
      <c r="W57" s="968" t="s">
        <v>1963</v>
      </c>
      <c r="X57" s="1"/>
      <c r="Y57" s="969" t="s">
        <v>2118</v>
      </c>
      <c r="Z57" s="969" t="s">
        <v>1982</v>
      </c>
      <c r="AA57" s="969" t="s">
        <v>1983</v>
      </c>
      <c r="AB57" s="1"/>
      <c r="AC57" s="964"/>
      <c r="AD57" s="964"/>
      <c r="AE57" s="964"/>
      <c r="AL57" s="49">
        <v>1</v>
      </c>
    </row>
    <row r="58" spans="2:38" ht="21" customHeight="1">
      <c r="B58" s="633" t="s">
        <v>15</v>
      </c>
      <c r="C58" s="634" t="s">
        <v>1008</v>
      </c>
      <c r="D58" s="633" t="s">
        <v>160</v>
      </c>
      <c r="E58" s="633" t="s">
        <v>1204</v>
      </c>
      <c r="G58" s="633" t="s">
        <v>14</v>
      </c>
      <c r="H58" s="635" t="s">
        <v>1014</v>
      </c>
      <c r="I58" s="633" t="s">
        <v>182</v>
      </c>
      <c r="J58" s="633" t="s">
        <v>1375</v>
      </c>
      <c r="V58" s="964" t="s">
        <v>136</v>
      </c>
      <c r="W58" s="964" t="s">
        <v>1963</v>
      </c>
      <c r="X58" s="1"/>
      <c r="Y58" s="964" t="s">
        <v>2119</v>
      </c>
      <c r="Z58" s="964" t="s">
        <v>1982</v>
      </c>
      <c r="AA58" s="964" t="s">
        <v>1983</v>
      </c>
      <c r="AB58" s="1"/>
      <c r="AC58" s="964"/>
      <c r="AD58" s="964"/>
      <c r="AE58" s="964"/>
      <c r="AL58" s="49">
        <v>1</v>
      </c>
    </row>
    <row r="59" spans="2:38" ht="21" customHeight="1">
      <c r="B59" s="633" t="s">
        <v>15</v>
      </c>
      <c r="C59" s="634" t="s">
        <v>1008</v>
      </c>
      <c r="D59" s="633" t="s">
        <v>175</v>
      </c>
      <c r="E59" s="633" t="s">
        <v>1202</v>
      </c>
      <c r="G59" s="633" t="s">
        <v>14</v>
      </c>
      <c r="H59" s="635" t="s">
        <v>1014</v>
      </c>
      <c r="I59" s="633" t="s">
        <v>65</v>
      </c>
      <c r="J59" s="633" t="s">
        <v>1376</v>
      </c>
      <c r="V59" s="968" t="s">
        <v>153</v>
      </c>
      <c r="W59" s="968" t="s">
        <v>1963</v>
      </c>
      <c r="X59" s="1"/>
      <c r="Y59" s="969" t="s">
        <v>2120</v>
      </c>
      <c r="Z59" s="969" t="s">
        <v>1982</v>
      </c>
      <c r="AA59" s="969" t="s">
        <v>1983</v>
      </c>
      <c r="AB59" s="1"/>
      <c r="AC59" s="964"/>
      <c r="AD59" s="964"/>
      <c r="AE59" s="964"/>
      <c r="AL59" s="49">
        <v>1</v>
      </c>
    </row>
    <row r="60" spans="2:38" ht="21" customHeight="1">
      <c r="B60" s="633" t="s">
        <v>15</v>
      </c>
      <c r="C60" s="634" t="s">
        <v>1008</v>
      </c>
      <c r="D60" s="633" t="s">
        <v>191</v>
      </c>
      <c r="E60" s="633" t="s">
        <v>1200</v>
      </c>
      <c r="G60" s="633" t="s">
        <v>14</v>
      </c>
      <c r="H60" s="635" t="s">
        <v>1014</v>
      </c>
      <c r="I60" s="633" t="s">
        <v>1133</v>
      </c>
      <c r="J60" s="633" t="s">
        <v>1377</v>
      </c>
      <c r="V60" s="964" t="s">
        <v>496</v>
      </c>
      <c r="W60" s="964" t="s">
        <v>1963</v>
      </c>
      <c r="X60" s="1"/>
      <c r="Y60" s="964" t="s">
        <v>2121</v>
      </c>
      <c r="Z60" s="964" t="s">
        <v>2084</v>
      </c>
      <c r="AA60" s="964" t="s">
        <v>1983</v>
      </c>
      <c r="AB60" s="1"/>
      <c r="AC60" s="964"/>
      <c r="AD60" s="964"/>
      <c r="AE60" s="964"/>
      <c r="AL60" s="49">
        <v>1</v>
      </c>
    </row>
    <row r="61" spans="2:38" ht="21" customHeight="1">
      <c r="B61" s="633" t="s">
        <v>15</v>
      </c>
      <c r="C61" s="634" t="s">
        <v>1008</v>
      </c>
      <c r="D61" s="633" t="s">
        <v>204</v>
      </c>
      <c r="E61" s="633" t="s">
        <v>1199</v>
      </c>
      <c r="G61" s="633" t="s">
        <v>14</v>
      </c>
      <c r="H61" s="635" t="s">
        <v>1014</v>
      </c>
      <c r="I61" s="633" t="s">
        <v>58</v>
      </c>
      <c r="J61" s="633" t="s">
        <v>1378</v>
      </c>
      <c r="V61" s="968" t="s">
        <v>498</v>
      </c>
      <c r="W61" s="968" t="s">
        <v>1963</v>
      </c>
      <c r="X61" s="1"/>
      <c r="Y61" s="969" t="s">
        <v>2065</v>
      </c>
      <c r="Z61" s="969" t="s">
        <v>2084</v>
      </c>
      <c r="AA61" s="969" t="s">
        <v>1983</v>
      </c>
      <c r="AB61" s="1"/>
      <c r="AC61" s="964"/>
      <c r="AD61" s="964"/>
      <c r="AE61" s="964"/>
      <c r="AL61" s="49">
        <v>1</v>
      </c>
    </row>
    <row r="62" spans="2:38" ht="21" customHeight="1">
      <c r="B62" s="633" t="s">
        <v>15</v>
      </c>
      <c r="C62" s="634" t="s">
        <v>1008</v>
      </c>
      <c r="D62" s="633" t="s">
        <v>99</v>
      </c>
      <c r="E62" s="633" t="s">
        <v>1197</v>
      </c>
      <c r="G62" s="633" t="s">
        <v>14</v>
      </c>
      <c r="H62" s="635" t="s">
        <v>1014</v>
      </c>
      <c r="I62" s="633" t="s">
        <v>207</v>
      </c>
      <c r="J62" s="633" t="s">
        <v>1379</v>
      </c>
      <c r="V62" s="964" t="s">
        <v>2122</v>
      </c>
      <c r="W62" s="964" t="s">
        <v>1963</v>
      </c>
      <c r="X62" s="1"/>
      <c r="Y62" s="964" t="s">
        <v>1044</v>
      </c>
      <c r="Z62" s="964" t="s">
        <v>2084</v>
      </c>
      <c r="AA62" s="964" t="s">
        <v>1983</v>
      </c>
      <c r="AB62" s="1"/>
      <c r="AC62" s="964"/>
      <c r="AD62" s="964"/>
      <c r="AE62" s="964"/>
      <c r="AL62" s="49">
        <v>1</v>
      </c>
    </row>
    <row r="63" spans="2:38" ht="21" customHeight="1">
      <c r="B63" s="633" t="s">
        <v>15</v>
      </c>
      <c r="C63" s="634" t="s">
        <v>1008</v>
      </c>
      <c r="D63" s="633" t="s">
        <v>79</v>
      </c>
      <c r="E63" s="633" t="s">
        <v>1196</v>
      </c>
      <c r="G63" s="633" t="s">
        <v>14</v>
      </c>
      <c r="H63" s="635" t="s">
        <v>1014</v>
      </c>
      <c r="I63" s="633" t="s">
        <v>216</v>
      </c>
      <c r="J63" s="633" t="s">
        <v>1380</v>
      </c>
      <c r="V63" s="968" t="s">
        <v>2123</v>
      </c>
      <c r="W63" s="968" t="s">
        <v>1963</v>
      </c>
      <c r="X63" s="1"/>
      <c r="Y63" s="969" t="s">
        <v>2124</v>
      </c>
      <c r="Z63" s="969" t="s">
        <v>2084</v>
      </c>
      <c r="AA63" s="969" t="s">
        <v>1983</v>
      </c>
      <c r="AB63" s="1"/>
      <c r="AC63" s="964"/>
      <c r="AD63" s="964"/>
      <c r="AE63" s="964"/>
      <c r="AL63" s="49">
        <v>1</v>
      </c>
    </row>
    <row r="64" spans="2:38" ht="21" customHeight="1">
      <c r="B64" s="633" t="s">
        <v>15</v>
      </c>
      <c r="C64" s="634" t="s">
        <v>1008</v>
      </c>
      <c r="D64" s="633" t="s">
        <v>233</v>
      </c>
      <c r="E64" s="633" t="s">
        <v>1195</v>
      </c>
      <c r="G64" s="633" t="s">
        <v>14</v>
      </c>
      <c r="H64" s="635" t="s">
        <v>1014</v>
      </c>
      <c r="I64" s="633" t="s">
        <v>235</v>
      </c>
      <c r="J64" s="633" t="s">
        <v>1381</v>
      </c>
      <c r="V64" s="964" t="s">
        <v>2125</v>
      </c>
      <c r="W64" s="964" t="s">
        <v>1963</v>
      </c>
      <c r="X64" s="1"/>
      <c r="Y64" s="964" t="s">
        <v>2126</v>
      </c>
      <c r="Z64" s="964" t="s">
        <v>2084</v>
      </c>
      <c r="AA64" s="964" t="s">
        <v>1983</v>
      </c>
      <c r="AB64" s="1"/>
      <c r="AC64" s="964"/>
      <c r="AD64" s="964"/>
      <c r="AE64" s="964"/>
      <c r="AL64" s="49">
        <v>1</v>
      </c>
    </row>
    <row r="65" spans="2:38" ht="21" customHeight="1">
      <c r="B65" s="633" t="s">
        <v>15</v>
      </c>
      <c r="C65" s="634" t="s">
        <v>1008</v>
      </c>
      <c r="D65" s="633" t="s">
        <v>241</v>
      </c>
      <c r="E65" s="633" t="s">
        <v>1194</v>
      </c>
      <c r="G65" s="633" t="s">
        <v>14</v>
      </c>
      <c r="H65" s="635" t="s">
        <v>1014</v>
      </c>
      <c r="I65" s="633" t="s">
        <v>80</v>
      </c>
      <c r="J65" s="633" t="s">
        <v>1382</v>
      </c>
      <c r="V65" s="968" t="s">
        <v>2127</v>
      </c>
      <c r="W65" s="968" t="s">
        <v>1963</v>
      </c>
      <c r="X65" s="1"/>
      <c r="Y65" s="969" t="s">
        <v>2128</v>
      </c>
      <c r="Z65" s="969" t="s">
        <v>2084</v>
      </c>
      <c r="AA65" s="969" t="s">
        <v>1983</v>
      </c>
      <c r="AB65" s="1"/>
      <c r="AC65" s="964"/>
      <c r="AD65" s="964"/>
      <c r="AE65" s="964"/>
      <c r="AL65" s="49">
        <v>1</v>
      </c>
    </row>
    <row r="66" spans="2:38" ht="21" customHeight="1">
      <c r="B66" s="633" t="s">
        <v>15</v>
      </c>
      <c r="C66" s="634" t="s">
        <v>1008</v>
      </c>
      <c r="D66" s="633" t="s">
        <v>203</v>
      </c>
      <c r="E66" s="633" t="s">
        <v>1193</v>
      </c>
      <c r="G66" s="633" t="s">
        <v>14</v>
      </c>
      <c r="H66" s="635" t="s">
        <v>1014</v>
      </c>
      <c r="I66" s="633" t="s">
        <v>134</v>
      </c>
      <c r="J66" s="633" t="s">
        <v>1383</v>
      </c>
      <c r="V66" s="964" t="s">
        <v>2129</v>
      </c>
      <c r="W66" s="964" t="s">
        <v>1963</v>
      </c>
      <c r="X66" s="1"/>
      <c r="Y66" s="964" t="s">
        <v>2130</v>
      </c>
      <c r="Z66" s="964" t="s">
        <v>2084</v>
      </c>
      <c r="AA66" s="964" t="s">
        <v>1983</v>
      </c>
      <c r="AB66" s="1"/>
      <c r="AC66" s="964"/>
      <c r="AD66" s="964"/>
      <c r="AE66" s="964"/>
      <c r="AL66" s="49">
        <v>1</v>
      </c>
    </row>
    <row r="67" spans="2:38" ht="21" customHeight="1">
      <c r="B67" s="633" t="s">
        <v>15</v>
      </c>
      <c r="C67" s="634" t="s">
        <v>1008</v>
      </c>
      <c r="D67" s="633" t="s">
        <v>255</v>
      </c>
      <c r="E67" s="633" t="s">
        <v>1192</v>
      </c>
      <c r="G67" s="633" t="s">
        <v>14</v>
      </c>
      <c r="H67" s="635" t="s">
        <v>1014</v>
      </c>
      <c r="I67" s="633" t="s">
        <v>100</v>
      </c>
      <c r="J67" s="633" t="s">
        <v>1384</v>
      </c>
      <c r="V67" s="968" t="s">
        <v>2131</v>
      </c>
      <c r="W67" s="968" t="s">
        <v>1963</v>
      </c>
      <c r="X67" s="1"/>
      <c r="Y67" s="969" t="s">
        <v>2132</v>
      </c>
      <c r="Z67" s="969" t="s">
        <v>2084</v>
      </c>
      <c r="AA67" s="969" t="s">
        <v>1983</v>
      </c>
      <c r="AB67" s="1"/>
      <c r="AC67" s="964"/>
      <c r="AD67" s="964"/>
      <c r="AE67" s="964"/>
      <c r="AL67" s="49">
        <v>1</v>
      </c>
    </row>
    <row r="68" spans="2:38" ht="21" customHeight="1">
      <c r="B68" s="633" t="s">
        <v>15</v>
      </c>
      <c r="C68" s="634" t="s">
        <v>1008</v>
      </c>
      <c r="D68" s="633" t="s">
        <v>194</v>
      </c>
      <c r="E68" s="633" t="s">
        <v>1191</v>
      </c>
      <c r="G68" s="633" t="s">
        <v>14</v>
      </c>
      <c r="H68" s="635" t="s">
        <v>1014</v>
      </c>
      <c r="I68" s="633" t="s">
        <v>227</v>
      </c>
      <c r="J68" s="633" t="s">
        <v>1385</v>
      </c>
      <c r="V68" s="964" t="s">
        <v>2133</v>
      </c>
      <c r="W68" s="964" t="s">
        <v>1963</v>
      </c>
      <c r="X68" s="1"/>
      <c r="Y68" s="964" t="s">
        <v>2134</v>
      </c>
      <c r="Z68" s="964" t="s">
        <v>2084</v>
      </c>
      <c r="AA68" s="964" t="s">
        <v>1983</v>
      </c>
      <c r="AB68" s="1"/>
      <c r="AC68" s="964"/>
      <c r="AD68" s="964"/>
      <c r="AE68" s="964"/>
      <c r="AL68" s="49">
        <v>1</v>
      </c>
    </row>
    <row r="69" spans="2:38" ht="21" customHeight="1">
      <c r="B69" s="633" t="s">
        <v>15</v>
      </c>
      <c r="C69" s="634" t="s">
        <v>1008</v>
      </c>
      <c r="D69" s="633" t="s">
        <v>206</v>
      </c>
      <c r="E69" s="633" t="s">
        <v>1190</v>
      </c>
      <c r="G69" s="633" t="s">
        <v>14</v>
      </c>
      <c r="H69" s="635" t="s">
        <v>1014</v>
      </c>
      <c r="I69" s="633" t="s">
        <v>151</v>
      </c>
      <c r="J69" s="633" t="s">
        <v>1386</v>
      </c>
      <c r="V69" s="968" t="s">
        <v>500</v>
      </c>
      <c r="W69" s="968" t="s">
        <v>1963</v>
      </c>
      <c r="X69" s="1"/>
      <c r="Y69" s="969" t="s">
        <v>2135</v>
      </c>
      <c r="Z69" s="969" t="s">
        <v>2084</v>
      </c>
      <c r="AA69" s="969" t="s">
        <v>1983</v>
      </c>
      <c r="AB69" s="1"/>
      <c r="AC69" s="964"/>
      <c r="AD69" s="964"/>
      <c r="AE69" s="964"/>
      <c r="AL69" s="49">
        <v>1</v>
      </c>
    </row>
    <row r="70" spans="2:38" ht="21" customHeight="1">
      <c r="B70" s="633" t="s">
        <v>15</v>
      </c>
      <c r="C70" s="634" t="s">
        <v>1008</v>
      </c>
      <c r="D70" s="633" t="s">
        <v>270</v>
      </c>
      <c r="E70" s="633" t="s">
        <v>1189</v>
      </c>
      <c r="G70" s="633" t="s">
        <v>14</v>
      </c>
      <c r="H70" s="635" t="s">
        <v>1014</v>
      </c>
      <c r="I70" s="633" t="s">
        <v>243</v>
      </c>
      <c r="J70" s="633" t="s">
        <v>1387</v>
      </c>
      <c r="V70" s="964" t="s">
        <v>2136</v>
      </c>
      <c r="W70" s="964" t="s">
        <v>1963</v>
      </c>
      <c r="X70" s="1"/>
      <c r="Y70" s="964" t="s">
        <v>2062</v>
      </c>
      <c r="Z70" s="964" t="s">
        <v>2084</v>
      </c>
      <c r="AA70" s="964" t="s">
        <v>1983</v>
      </c>
      <c r="AB70" s="1"/>
      <c r="AC70" s="964"/>
      <c r="AD70" s="964"/>
      <c r="AE70" s="964"/>
      <c r="AL70" s="49">
        <v>1</v>
      </c>
    </row>
    <row r="71" spans="2:38" ht="21" customHeight="1">
      <c r="B71" s="633" t="s">
        <v>15</v>
      </c>
      <c r="C71" s="634" t="s">
        <v>1008</v>
      </c>
      <c r="D71" s="633" t="s">
        <v>274</v>
      </c>
      <c r="E71" s="633" t="s">
        <v>1188</v>
      </c>
      <c r="G71" s="633" t="s">
        <v>14</v>
      </c>
      <c r="H71" s="635" t="s">
        <v>1014</v>
      </c>
      <c r="I71" s="633" t="s">
        <v>175</v>
      </c>
      <c r="J71" s="633" t="s">
        <v>1388</v>
      </c>
      <c r="V71" s="968" t="s">
        <v>2137</v>
      </c>
      <c r="W71" s="968" t="s">
        <v>1963</v>
      </c>
      <c r="X71" s="1"/>
      <c r="Y71" s="969" t="s">
        <v>2138</v>
      </c>
      <c r="Z71" s="969" t="s">
        <v>1982</v>
      </c>
      <c r="AA71" s="969" t="s">
        <v>1983</v>
      </c>
      <c r="AB71" s="1"/>
      <c r="AC71" s="964"/>
      <c r="AD71" s="964"/>
      <c r="AE71" s="964"/>
      <c r="AL71" s="49">
        <v>1</v>
      </c>
    </row>
    <row r="72" spans="2:38" ht="21" customHeight="1">
      <c r="B72" s="633" t="s">
        <v>15</v>
      </c>
      <c r="C72" s="634" t="s">
        <v>1008</v>
      </c>
      <c r="D72" s="633" t="s">
        <v>278</v>
      </c>
      <c r="E72" s="633" t="s">
        <v>1187</v>
      </c>
      <c r="G72" s="633" t="s">
        <v>14</v>
      </c>
      <c r="H72" s="635" t="s">
        <v>1014</v>
      </c>
      <c r="I72" s="633" t="s">
        <v>191</v>
      </c>
      <c r="J72" s="633" t="s">
        <v>1389</v>
      </c>
      <c r="V72" s="964" t="s">
        <v>2139</v>
      </c>
      <c r="W72" s="964" t="s">
        <v>1963</v>
      </c>
      <c r="X72" s="1"/>
      <c r="Y72" s="964" t="s">
        <v>2140</v>
      </c>
      <c r="Z72" s="964" t="s">
        <v>2084</v>
      </c>
      <c r="AA72" s="964" t="s">
        <v>1983</v>
      </c>
      <c r="AB72" s="1"/>
      <c r="AC72" s="964"/>
      <c r="AD72" s="964"/>
      <c r="AE72" s="964"/>
      <c r="AL72" s="49">
        <v>1</v>
      </c>
    </row>
    <row r="73" spans="2:38" ht="21" customHeight="1">
      <c r="B73" s="633" t="s">
        <v>15</v>
      </c>
      <c r="C73" s="634" t="s">
        <v>1008</v>
      </c>
      <c r="D73" s="633" t="s">
        <v>282</v>
      </c>
      <c r="E73" s="633" t="s">
        <v>1186</v>
      </c>
      <c r="G73" s="633" t="s">
        <v>14</v>
      </c>
      <c r="H73" s="635" t="s">
        <v>1014</v>
      </c>
      <c r="I73" s="633" t="s">
        <v>108</v>
      </c>
      <c r="J73" s="633" t="s">
        <v>1390</v>
      </c>
      <c r="V73" s="968" t="s">
        <v>2141</v>
      </c>
      <c r="W73" s="968" t="s">
        <v>1963</v>
      </c>
      <c r="X73" s="1"/>
      <c r="Y73" s="969" t="s">
        <v>2142</v>
      </c>
      <c r="Z73" s="969" t="s">
        <v>1982</v>
      </c>
      <c r="AA73" s="969" t="s">
        <v>1983</v>
      </c>
      <c r="AB73" s="1"/>
      <c r="AC73" s="964"/>
      <c r="AD73" s="964"/>
      <c r="AE73" s="964"/>
      <c r="AL73" s="49">
        <v>1</v>
      </c>
    </row>
    <row r="74" spans="2:38" ht="21" customHeight="1">
      <c r="B74" s="633" t="s">
        <v>15</v>
      </c>
      <c r="C74" s="634" t="s">
        <v>1008</v>
      </c>
      <c r="D74" s="633" t="s">
        <v>287</v>
      </c>
      <c r="E74" s="633" t="s">
        <v>1185</v>
      </c>
      <c r="G74" s="633" t="s">
        <v>14</v>
      </c>
      <c r="H74" s="635" t="s">
        <v>1014</v>
      </c>
      <c r="I74" s="633" t="s">
        <v>204</v>
      </c>
      <c r="J74" s="633" t="s">
        <v>1391</v>
      </c>
      <c r="V74" s="964" t="s">
        <v>2143</v>
      </c>
      <c r="W74" s="964" t="s">
        <v>1963</v>
      </c>
      <c r="X74" s="1"/>
      <c r="Y74" s="964" t="s">
        <v>2144</v>
      </c>
      <c r="Z74" s="964" t="s">
        <v>1982</v>
      </c>
      <c r="AA74" s="964" t="s">
        <v>1983</v>
      </c>
      <c r="AB74" s="1"/>
      <c r="AC74" s="964"/>
      <c r="AD74" s="964"/>
      <c r="AE74" s="964"/>
      <c r="AL74" s="49">
        <v>1</v>
      </c>
    </row>
    <row r="75" spans="2:38" ht="21" customHeight="1">
      <c r="B75" s="633" t="s">
        <v>15</v>
      </c>
      <c r="C75" s="634" t="s">
        <v>1008</v>
      </c>
      <c r="D75" s="633" t="s">
        <v>291</v>
      </c>
      <c r="E75" s="633" t="s">
        <v>1184</v>
      </c>
      <c r="G75" s="633" t="s">
        <v>14</v>
      </c>
      <c r="H75" s="635" t="s">
        <v>1014</v>
      </c>
      <c r="I75" s="633" t="s">
        <v>116</v>
      </c>
      <c r="J75" s="633" t="s">
        <v>1392</v>
      </c>
      <c r="V75" s="968" t="s">
        <v>2145</v>
      </c>
      <c r="W75" s="968" t="s">
        <v>1963</v>
      </c>
      <c r="X75" s="1"/>
      <c r="Y75" s="969" t="s">
        <v>2146</v>
      </c>
      <c r="Z75" s="969" t="s">
        <v>1982</v>
      </c>
      <c r="AA75" s="969" t="s">
        <v>1983</v>
      </c>
      <c r="AB75" s="1"/>
      <c r="AC75" s="964"/>
      <c r="AD75" s="964"/>
      <c r="AE75" s="964"/>
      <c r="AL75" s="49">
        <v>1</v>
      </c>
    </row>
    <row r="76" spans="2:38" ht="21" customHeight="1">
      <c r="B76" s="633" t="s">
        <v>15</v>
      </c>
      <c r="C76" s="634" t="s">
        <v>1008</v>
      </c>
      <c r="D76" s="633" t="s">
        <v>295</v>
      </c>
      <c r="E76" s="633" t="s">
        <v>1183</v>
      </c>
      <c r="G76" s="633" t="s">
        <v>14</v>
      </c>
      <c r="H76" s="635" t="s">
        <v>1014</v>
      </c>
      <c r="I76" s="633" t="s">
        <v>99</v>
      </c>
      <c r="J76" s="633" t="s">
        <v>1393</v>
      </c>
      <c r="V76" s="964" t="s">
        <v>2147</v>
      </c>
      <c r="W76" s="964" t="s">
        <v>1963</v>
      </c>
      <c r="X76" s="1"/>
      <c r="Y76" s="964" t="s">
        <v>2148</v>
      </c>
      <c r="Z76" s="964" t="s">
        <v>1982</v>
      </c>
      <c r="AA76" s="964" t="s">
        <v>1983</v>
      </c>
      <c r="AB76" s="1"/>
      <c r="AC76" s="964"/>
      <c r="AD76" s="964"/>
      <c r="AE76" s="964"/>
      <c r="AL76" s="49">
        <v>1</v>
      </c>
    </row>
    <row r="77" spans="2:38" ht="21" customHeight="1">
      <c r="B77" s="633" t="s">
        <v>15</v>
      </c>
      <c r="C77" s="634" t="s">
        <v>1008</v>
      </c>
      <c r="D77" s="633" t="s">
        <v>298</v>
      </c>
      <c r="E77" s="633" t="s">
        <v>1182</v>
      </c>
      <c r="G77" s="633" t="s">
        <v>14</v>
      </c>
      <c r="H77" s="635" t="s">
        <v>1014</v>
      </c>
      <c r="I77" s="633" t="s">
        <v>79</v>
      </c>
      <c r="J77" s="633" t="s">
        <v>1394</v>
      </c>
      <c r="V77" s="968" t="s">
        <v>2149</v>
      </c>
      <c r="W77" s="968" t="s">
        <v>1963</v>
      </c>
      <c r="X77" s="1"/>
      <c r="Y77" s="969" t="s">
        <v>2150</v>
      </c>
      <c r="Z77" s="969" t="s">
        <v>1982</v>
      </c>
      <c r="AA77" s="969" t="s">
        <v>1983</v>
      </c>
      <c r="AB77" s="1"/>
      <c r="AC77" s="964"/>
      <c r="AD77" s="964"/>
      <c r="AE77" s="964"/>
      <c r="AL77" s="49">
        <v>1</v>
      </c>
    </row>
    <row r="78" spans="2:38" ht="21" customHeight="1">
      <c r="B78" s="633" t="s">
        <v>15</v>
      </c>
      <c r="C78" s="634" t="s">
        <v>1008</v>
      </c>
      <c r="D78" s="633" t="s">
        <v>300</v>
      </c>
      <c r="E78" s="633" t="s">
        <v>1181</v>
      </c>
      <c r="G78" s="633" t="s">
        <v>14</v>
      </c>
      <c r="H78" s="635" t="s">
        <v>1014</v>
      </c>
      <c r="I78" s="633" t="s">
        <v>127</v>
      </c>
      <c r="J78" s="633" t="s">
        <v>1395</v>
      </c>
      <c r="V78" s="964" t="s">
        <v>2151</v>
      </c>
      <c r="W78" s="964" t="s">
        <v>1963</v>
      </c>
      <c r="X78" s="1"/>
      <c r="Y78" s="964" t="s">
        <v>2152</v>
      </c>
      <c r="Z78" s="964" t="s">
        <v>1982</v>
      </c>
      <c r="AA78" s="964" t="s">
        <v>1983</v>
      </c>
      <c r="AB78" s="1"/>
      <c r="AC78" s="964"/>
      <c r="AD78" s="964"/>
      <c r="AE78" s="964"/>
      <c r="AL78" s="49">
        <v>1</v>
      </c>
    </row>
    <row r="79" spans="2:38" ht="21" customHeight="1">
      <c r="B79" s="633" t="s">
        <v>15</v>
      </c>
      <c r="C79" s="634" t="s">
        <v>1008</v>
      </c>
      <c r="D79" s="633" t="s">
        <v>302</v>
      </c>
      <c r="E79" s="633" t="s">
        <v>1180</v>
      </c>
      <c r="G79" s="633" t="s">
        <v>14</v>
      </c>
      <c r="H79" s="635" t="s">
        <v>1014</v>
      </c>
      <c r="I79" s="633" t="s">
        <v>89</v>
      </c>
      <c r="J79" s="633" t="s">
        <v>1396</v>
      </c>
      <c r="V79" s="968" t="s">
        <v>503</v>
      </c>
      <c r="W79" s="968" t="s">
        <v>1963</v>
      </c>
      <c r="X79" s="1"/>
      <c r="Y79" s="969" t="s">
        <v>2153</v>
      </c>
      <c r="Z79" s="969" t="s">
        <v>1982</v>
      </c>
      <c r="AA79" s="969" t="s">
        <v>1983</v>
      </c>
      <c r="AB79" s="1"/>
      <c r="AC79" s="964"/>
      <c r="AD79" s="964"/>
      <c r="AE79" s="964"/>
      <c r="AL79" s="49">
        <v>1</v>
      </c>
    </row>
    <row r="80" spans="2:38" ht="21" customHeight="1">
      <c r="B80" s="633" t="s">
        <v>15</v>
      </c>
      <c r="C80" s="634" t="s">
        <v>1008</v>
      </c>
      <c r="D80" s="633" t="s">
        <v>304</v>
      </c>
      <c r="E80" s="633" t="s">
        <v>1179</v>
      </c>
      <c r="G80" s="633" t="s">
        <v>14</v>
      </c>
      <c r="H80" s="635" t="s">
        <v>1014</v>
      </c>
      <c r="I80" s="633" t="s">
        <v>124</v>
      </c>
      <c r="J80" s="633" t="s">
        <v>1397</v>
      </c>
      <c r="V80" s="964" t="s">
        <v>2154</v>
      </c>
      <c r="W80" s="964" t="s">
        <v>1963</v>
      </c>
      <c r="X80" s="1"/>
      <c r="Y80" s="964" t="s">
        <v>2155</v>
      </c>
      <c r="Z80" s="964" t="s">
        <v>1982</v>
      </c>
      <c r="AA80" s="964" t="s">
        <v>1983</v>
      </c>
      <c r="AB80" s="1"/>
      <c r="AC80" s="964"/>
      <c r="AD80" s="964"/>
      <c r="AE80" s="964"/>
      <c r="AL80" s="49">
        <v>1</v>
      </c>
    </row>
    <row r="81" spans="2:38" ht="21" customHeight="1">
      <c r="B81" s="633" t="s">
        <v>15</v>
      </c>
      <c r="C81" s="634" t="s">
        <v>1008</v>
      </c>
      <c r="D81" s="633" t="s">
        <v>306</v>
      </c>
      <c r="E81" s="633" t="s">
        <v>1178</v>
      </c>
      <c r="G81" s="633" t="s">
        <v>14</v>
      </c>
      <c r="H81" s="635" t="s">
        <v>1014</v>
      </c>
      <c r="I81" s="633" t="s">
        <v>203</v>
      </c>
      <c r="J81" s="633" t="s">
        <v>1398</v>
      </c>
      <c r="V81" s="968" t="s">
        <v>251</v>
      </c>
      <c r="W81" s="968" t="s">
        <v>1963</v>
      </c>
      <c r="X81" s="1"/>
      <c r="Y81" s="969" t="s">
        <v>2156</v>
      </c>
      <c r="Z81" s="969" t="s">
        <v>1982</v>
      </c>
      <c r="AA81" s="969" t="s">
        <v>1983</v>
      </c>
      <c r="AB81" s="1"/>
      <c r="AC81" s="964"/>
      <c r="AD81" s="964"/>
      <c r="AE81" s="964"/>
      <c r="AL81" s="49">
        <v>1</v>
      </c>
    </row>
    <row r="82" spans="2:38" ht="21" customHeight="1">
      <c r="B82" s="633" t="s">
        <v>15</v>
      </c>
      <c r="C82" s="634" t="s">
        <v>1008</v>
      </c>
      <c r="D82" s="633" t="s">
        <v>308</v>
      </c>
      <c r="E82" s="633" t="s">
        <v>1176</v>
      </c>
      <c r="G82" s="633" t="s">
        <v>14</v>
      </c>
      <c r="H82" s="635" t="s">
        <v>1014</v>
      </c>
      <c r="I82" s="633" t="s">
        <v>284</v>
      </c>
      <c r="J82" s="633" t="s">
        <v>1399</v>
      </c>
      <c r="V82" s="964" t="s">
        <v>2157</v>
      </c>
      <c r="W82" s="964" t="s">
        <v>1963</v>
      </c>
      <c r="X82" s="1"/>
      <c r="Y82" s="964" t="s">
        <v>2158</v>
      </c>
      <c r="Z82" s="964" t="s">
        <v>1982</v>
      </c>
      <c r="AA82" s="964" t="s">
        <v>1983</v>
      </c>
      <c r="AB82" s="1"/>
      <c r="AC82" s="964"/>
      <c r="AD82" s="964"/>
      <c r="AE82" s="964"/>
      <c r="AL82" s="49">
        <v>1</v>
      </c>
    </row>
    <row r="83" spans="2:38" ht="21" customHeight="1">
      <c r="B83" s="633" t="s">
        <v>15</v>
      </c>
      <c r="C83" s="634" t="s">
        <v>1008</v>
      </c>
      <c r="D83" s="633" t="s">
        <v>309</v>
      </c>
      <c r="E83" s="633" t="s">
        <v>1175</v>
      </c>
      <c r="G83" s="633" t="s">
        <v>14</v>
      </c>
      <c r="H83" s="635" t="s">
        <v>1014</v>
      </c>
      <c r="I83" s="633" t="s">
        <v>293</v>
      </c>
      <c r="J83" s="633" t="s">
        <v>1400</v>
      </c>
      <c r="V83" s="968" t="s">
        <v>3</v>
      </c>
      <c r="W83" s="968" t="s">
        <v>1969</v>
      </c>
      <c r="X83" s="1"/>
      <c r="Y83" s="969" t="s">
        <v>993</v>
      </c>
      <c r="Z83" s="969" t="s">
        <v>1982</v>
      </c>
      <c r="AA83" s="969" t="s">
        <v>1983</v>
      </c>
      <c r="AB83" s="1"/>
      <c r="AC83" s="964"/>
      <c r="AD83" s="964"/>
      <c r="AE83" s="964"/>
      <c r="AL83" s="49">
        <v>1</v>
      </c>
    </row>
    <row r="84" spans="2:38" ht="21" customHeight="1">
      <c r="B84" s="633" t="s">
        <v>15</v>
      </c>
      <c r="C84" s="634" t="s">
        <v>1008</v>
      </c>
      <c r="D84" s="633" t="s">
        <v>310</v>
      </c>
      <c r="E84" s="633" t="s">
        <v>1174</v>
      </c>
      <c r="G84" s="633" t="s">
        <v>14</v>
      </c>
      <c r="H84" s="635" t="s">
        <v>1014</v>
      </c>
      <c r="I84" s="633" t="s">
        <v>174</v>
      </c>
      <c r="J84" s="633" t="s">
        <v>1401</v>
      </c>
      <c r="V84" s="964" t="s">
        <v>457</v>
      </c>
      <c r="W84" s="964" t="s">
        <v>1969</v>
      </c>
      <c r="X84" s="1"/>
      <c r="Y84" s="964" t="s">
        <v>2159</v>
      </c>
      <c r="Z84" s="964" t="s">
        <v>1982</v>
      </c>
      <c r="AA84" s="964" t="s">
        <v>1983</v>
      </c>
      <c r="AB84" s="1"/>
      <c r="AC84" s="964"/>
      <c r="AD84" s="964"/>
      <c r="AE84" s="964"/>
      <c r="AL84" s="49">
        <v>1</v>
      </c>
    </row>
    <row r="85" spans="2:38" ht="21" customHeight="1">
      <c r="B85" s="633" t="s">
        <v>15</v>
      </c>
      <c r="C85" s="634" t="s">
        <v>1008</v>
      </c>
      <c r="D85" s="633" t="s">
        <v>312</v>
      </c>
      <c r="E85" s="633" t="s">
        <v>1173</v>
      </c>
      <c r="G85" s="633" t="s">
        <v>14</v>
      </c>
      <c r="H85" s="635" t="s">
        <v>1014</v>
      </c>
      <c r="I85" s="633" t="s">
        <v>194</v>
      </c>
      <c r="J85" s="633" t="s">
        <v>1402</v>
      </c>
      <c r="V85" s="968" t="s">
        <v>52</v>
      </c>
      <c r="W85" s="968" t="s">
        <v>1969</v>
      </c>
      <c r="X85" s="1"/>
      <c r="Y85" s="969" t="s">
        <v>2160</v>
      </c>
      <c r="Z85" s="969" t="s">
        <v>1982</v>
      </c>
      <c r="AA85" s="969" t="s">
        <v>1983</v>
      </c>
      <c r="AB85" s="1"/>
      <c r="AC85" s="964"/>
      <c r="AD85" s="964"/>
      <c r="AE85" s="964"/>
      <c r="AL85" s="49">
        <v>1</v>
      </c>
    </row>
    <row r="86" spans="2:38" ht="21" customHeight="1">
      <c r="B86" s="633" t="s">
        <v>15</v>
      </c>
      <c r="C86" s="634" t="s">
        <v>1008</v>
      </c>
      <c r="D86" s="633" t="s">
        <v>314</v>
      </c>
      <c r="E86" s="633" t="s">
        <v>1172</v>
      </c>
      <c r="G86" s="633" t="s">
        <v>14</v>
      </c>
      <c r="H86" s="635" t="s">
        <v>1014</v>
      </c>
      <c r="I86" s="633" t="s">
        <v>311</v>
      </c>
      <c r="J86" s="633" t="s">
        <v>1403</v>
      </c>
      <c r="V86" s="964" t="s">
        <v>463</v>
      </c>
      <c r="W86" s="964" t="s">
        <v>1969</v>
      </c>
      <c r="X86" s="1"/>
      <c r="Y86" s="964" t="s">
        <v>2161</v>
      </c>
      <c r="Z86" s="964" t="s">
        <v>1982</v>
      </c>
      <c r="AA86" s="964" t="s">
        <v>1983</v>
      </c>
      <c r="AB86" s="1"/>
      <c r="AC86" s="964"/>
      <c r="AD86" s="964"/>
      <c r="AE86" s="964"/>
      <c r="AL86" s="49">
        <v>1</v>
      </c>
    </row>
    <row r="87" spans="2:38" ht="21" customHeight="1">
      <c r="B87" s="633" t="s">
        <v>15</v>
      </c>
      <c r="C87" s="634" t="s">
        <v>1008</v>
      </c>
      <c r="D87" s="633" t="s">
        <v>315</v>
      </c>
      <c r="E87" s="633" t="s">
        <v>1171</v>
      </c>
      <c r="G87" s="633" t="s">
        <v>14</v>
      </c>
      <c r="H87" s="635" t="s">
        <v>1014</v>
      </c>
      <c r="I87" s="633" t="s">
        <v>190</v>
      </c>
      <c r="J87" s="633" t="s">
        <v>1404</v>
      </c>
      <c r="V87" s="968" t="s">
        <v>177</v>
      </c>
      <c r="W87" s="968" t="s">
        <v>1969</v>
      </c>
      <c r="X87" s="1"/>
      <c r="Y87" s="969" t="s">
        <v>2162</v>
      </c>
      <c r="Z87" s="969" t="s">
        <v>1982</v>
      </c>
      <c r="AA87" s="969" t="s">
        <v>1983</v>
      </c>
      <c r="AB87" s="1"/>
      <c r="AC87" s="964"/>
      <c r="AD87" s="964"/>
      <c r="AE87" s="964"/>
      <c r="AL87" s="49">
        <v>1</v>
      </c>
    </row>
    <row r="88" spans="2:38" ht="21" customHeight="1">
      <c r="B88" s="633" t="s">
        <v>8</v>
      </c>
      <c r="C88" s="634" t="s">
        <v>1008</v>
      </c>
      <c r="D88" s="633" t="s">
        <v>196</v>
      </c>
      <c r="E88" s="633" t="s">
        <v>1170</v>
      </c>
      <c r="G88" s="633" t="s">
        <v>14</v>
      </c>
      <c r="H88" s="635" t="s">
        <v>1014</v>
      </c>
      <c r="I88" s="633" t="s">
        <v>247</v>
      </c>
      <c r="J88" s="633" t="s">
        <v>1405</v>
      </c>
      <c r="V88" s="964" t="s">
        <v>505</v>
      </c>
      <c r="W88" s="964" t="s">
        <v>1968</v>
      </c>
      <c r="X88" s="1"/>
      <c r="Y88" s="964" t="s">
        <v>2163</v>
      </c>
      <c r="Z88" s="964" t="s">
        <v>2084</v>
      </c>
      <c r="AA88" s="964" t="s">
        <v>1983</v>
      </c>
      <c r="AB88" s="1"/>
      <c r="AC88" s="964"/>
      <c r="AD88" s="964"/>
      <c r="AE88" s="964"/>
      <c r="AL88" s="49">
        <v>1</v>
      </c>
    </row>
    <row r="89" spans="2:38" ht="21" customHeight="1">
      <c r="B89" s="633" t="s">
        <v>8</v>
      </c>
      <c r="C89" s="634" t="s">
        <v>1008</v>
      </c>
      <c r="D89" s="633" t="s">
        <v>42</v>
      </c>
      <c r="E89" s="633" t="s">
        <v>1169</v>
      </c>
      <c r="G89" s="633" t="s">
        <v>14</v>
      </c>
      <c r="H89" s="635" t="s">
        <v>1014</v>
      </c>
      <c r="I89" s="633" t="s">
        <v>29</v>
      </c>
      <c r="J89" s="633" t="s">
        <v>1406</v>
      </c>
      <c r="V89" s="968" t="s">
        <v>33</v>
      </c>
      <c r="W89" s="968" t="s">
        <v>1968</v>
      </c>
      <c r="X89" s="1"/>
      <c r="Y89" s="969" t="s">
        <v>2164</v>
      </c>
      <c r="Z89" s="969" t="s">
        <v>2084</v>
      </c>
      <c r="AA89" s="969" t="s">
        <v>1983</v>
      </c>
      <c r="AB89" s="1"/>
      <c r="AC89" s="964"/>
      <c r="AD89" s="964"/>
      <c r="AE89" s="964"/>
      <c r="AL89" s="49">
        <v>1</v>
      </c>
    </row>
    <row r="90" spans="2:38" ht="21" customHeight="1">
      <c r="B90" s="633" t="s">
        <v>8</v>
      </c>
      <c r="C90" s="634" t="s">
        <v>1008</v>
      </c>
      <c r="D90" s="633" t="s">
        <v>152</v>
      </c>
      <c r="E90" s="633" t="s">
        <v>1168</v>
      </c>
      <c r="G90" s="633" t="s">
        <v>14</v>
      </c>
      <c r="H90" s="635" t="s">
        <v>1014</v>
      </c>
      <c r="I90" s="633" t="s">
        <v>289</v>
      </c>
      <c r="J90" s="633" t="s">
        <v>1407</v>
      </c>
      <c r="V90" s="964" t="s">
        <v>50</v>
      </c>
      <c r="W90" s="964" t="s">
        <v>1968</v>
      </c>
      <c r="X90" s="1"/>
      <c r="Y90" s="964" t="s">
        <v>1042</v>
      </c>
      <c r="Z90" s="964" t="s">
        <v>2084</v>
      </c>
      <c r="AA90" s="964" t="s">
        <v>1983</v>
      </c>
      <c r="AB90" s="1"/>
      <c r="AC90" s="964"/>
      <c r="AD90" s="964"/>
      <c r="AE90" s="964"/>
      <c r="AL90" s="49">
        <v>1</v>
      </c>
    </row>
    <row r="91" spans="2:38" ht="21" customHeight="1">
      <c r="B91" s="633" t="s">
        <v>8</v>
      </c>
      <c r="C91" s="634" t="s">
        <v>1008</v>
      </c>
      <c r="D91" s="633" t="s">
        <v>1232</v>
      </c>
      <c r="E91" s="633" t="s">
        <v>1167</v>
      </c>
      <c r="G91" s="633" t="s">
        <v>14</v>
      </c>
      <c r="H91" s="635" t="s">
        <v>1014</v>
      </c>
      <c r="I91" s="633" t="s">
        <v>70</v>
      </c>
      <c r="J91" s="633" t="s">
        <v>1408</v>
      </c>
      <c r="V91" s="968" t="s">
        <v>2165</v>
      </c>
      <c r="W91" s="968" t="s">
        <v>1968</v>
      </c>
      <c r="X91" s="1"/>
      <c r="Y91" s="969" t="s">
        <v>2166</v>
      </c>
      <c r="Z91" s="969" t="s">
        <v>2084</v>
      </c>
      <c r="AA91" s="969" t="s">
        <v>1983</v>
      </c>
      <c r="AB91" s="1"/>
      <c r="AC91" s="964"/>
      <c r="AD91" s="964"/>
      <c r="AE91" s="964"/>
      <c r="AL91" s="49">
        <v>1</v>
      </c>
    </row>
    <row r="92" spans="2:38" ht="21" customHeight="1">
      <c r="B92" s="633" t="s">
        <v>8</v>
      </c>
      <c r="C92" s="634" t="s">
        <v>1008</v>
      </c>
      <c r="D92" s="633" t="s">
        <v>1234</v>
      </c>
      <c r="E92" s="633" t="s">
        <v>1166</v>
      </c>
      <c r="G92" s="633" t="s">
        <v>14</v>
      </c>
      <c r="H92" s="635" t="s">
        <v>1014</v>
      </c>
      <c r="I92" s="633" t="s">
        <v>150</v>
      </c>
      <c r="J92" s="633" t="s">
        <v>1409</v>
      </c>
      <c r="V92" s="964" t="s">
        <v>510</v>
      </c>
      <c r="W92" s="964" t="s">
        <v>1968</v>
      </c>
      <c r="X92" s="1"/>
      <c r="Y92" s="964"/>
      <c r="Z92" s="964"/>
      <c r="AA92" s="964"/>
      <c r="AB92" s="1"/>
      <c r="AC92" s="964"/>
      <c r="AD92" s="964"/>
      <c r="AE92" s="964"/>
      <c r="AL92" s="49">
        <v>1</v>
      </c>
    </row>
    <row r="93" spans="2:38" ht="21" customHeight="1">
      <c r="B93" s="633" t="s">
        <v>8</v>
      </c>
      <c r="C93" s="634" t="s">
        <v>1008</v>
      </c>
      <c r="D93" s="633" t="s">
        <v>150</v>
      </c>
      <c r="E93" s="633" t="s">
        <v>1165</v>
      </c>
      <c r="G93" s="633" t="s">
        <v>14</v>
      </c>
      <c r="H93" s="635" t="s">
        <v>1014</v>
      </c>
      <c r="I93" s="633" t="s">
        <v>90</v>
      </c>
      <c r="J93" s="633" t="s">
        <v>1410</v>
      </c>
      <c r="V93" s="968" t="s">
        <v>142</v>
      </c>
      <c r="W93" s="968" t="s">
        <v>1968</v>
      </c>
      <c r="X93" s="1"/>
      <c r="Y93" s="964"/>
      <c r="Z93" s="964"/>
      <c r="AA93" s="964"/>
      <c r="AB93" s="1"/>
      <c r="AC93" s="964"/>
      <c r="AD93" s="964"/>
      <c r="AE93" s="964"/>
      <c r="AL93" s="49">
        <v>1</v>
      </c>
    </row>
    <row r="94" spans="2:38" ht="21" customHeight="1">
      <c r="B94" s="633" t="s">
        <v>8</v>
      </c>
      <c r="C94" s="634" t="s">
        <v>1008</v>
      </c>
      <c r="D94" s="633" t="s">
        <v>257</v>
      </c>
      <c r="E94" s="633" t="s">
        <v>1163</v>
      </c>
      <c r="G94" s="633" t="s">
        <v>14</v>
      </c>
      <c r="H94" s="635" t="s">
        <v>1014</v>
      </c>
      <c r="I94" s="633" t="s">
        <v>226</v>
      </c>
      <c r="J94" s="633" t="s">
        <v>1411</v>
      </c>
      <c r="V94" s="964" t="s">
        <v>512</v>
      </c>
      <c r="W94" s="964" t="s">
        <v>1968</v>
      </c>
      <c r="X94" s="1"/>
      <c r="Y94" s="964"/>
      <c r="Z94" s="964"/>
      <c r="AA94" s="964"/>
      <c r="AB94" s="1"/>
      <c r="AC94" s="964"/>
      <c r="AD94" s="964"/>
      <c r="AE94" s="964"/>
      <c r="AL94" s="49">
        <v>1</v>
      </c>
    </row>
    <row r="95" spans="2:38" ht="21" customHeight="1">
      <c r="B95" s="633" t="s">
        <v>8</v>
      </c>
      <c r="C95" s="634" t="s">
        <v>1008</v>
      </c>
      <c r="D95" s="633" t="s">
        <v>280</v>
      </c>
      <c r="E95" s="633" t="s">
        <v>1161</v>
      </c>
      <c r="G95" s="633" t="s">
        <v>14</v>
      </c>
      <c r="H95" s="635" t="s">
        <v>1014</v>
      </c>
      <c r="I95" s="633" t="s">
        <v>40</v>
      </c>
      <c r="J95" s="633" t="s">
        <v>1412</v>
      </c>
      <c r="V95" s="968" t="s">
        <v>2167</v>
      </c>
      <c r="W95" s="968" t="s">
        <v>1968</v>
      </c>
      <c r="X95" s="1"/>
      <c r="Y95" s="964"/>
      <c r="Z95" s="964"/>
      <c r="AA95" s="964"/>
      <c r="AB95" s="1"/>
      <c r="AC95" s="964"/>
      <c r="AD95" s="964"/>
      <c r="AE95" s="964"/>
      <c r="AL95" s="49">
        <v>1</v>
      </c>
    </row>
    <row r="96" spans="2:38" ht="21" customHeight="1">
      <c r="B96" s="633" t="s">
        <v>8</v>
      </c>
      <c r="C96" s="634" t="s">
        <v>1008</v>
      </c>
      <c r="D96" s="633" t="s">
        <v>263</v>
      </c>
      <c r="E96" s="633" t="s">
        <v>1160</v>
      </c>
      <c r="G96" s="633" t="s">
        <v>14</v>
      </c>
      <c r="H96" s="635" t="s">
        <v>1014</v>
      </c>
      <c r="I96" s="633" t="s">
        <v>57</v>
      </c>
      <c r="J96" s="633" t="s">
        <v>1413</v>
      </c>
      <c r="V96" s="964" t="s">
        <v>2168</v>
      </c>
      <c r="W96" s="964" t="s">
        <v>1968</v>
      </c>
      <c r="X96" s="1"/>
      <c r="Y96" s="964"/>
      <c r="Z96" s="964"/>
      <c r="AA96" s="964"/>
      <c r="AB96" s="1"/>
      <c r="AC96" s="964"/>
      <c r="AD96" s="964"/>
      <c r="AE96" s="964"/>
      <c r="AL96" s="49">
        <v>1</v>
      </c>
    </row>
    <row r="97" spans="2:38" ht="21" customHeight="1">
      <c r="B97" s="633" t="s">
        <v>8</v>
      </c>
      <c r="C97" s="634" t="s">
        <v>1008</v>
      </c>
      <c r="D97" s="633" t="s">
        <v>101</v>
      </c>
      <c r="E97" s="633" t="s">
        <v>1159</v>
      </c>
      <c r="G97" s="633" t="s">
        <v>14</v>
      </c>
      <c r="H97" s="635" t="s">
        <v>1014</v>
      </c>
      <c r="I97" s="633" t="s">
        <v>262</v>
      </c>
      <c r="J97" s="633" t="s">
        <v>1414</v>
      </c>
      <c r="V97" s="968" t="s">
        <v>2169</v>
      </c>
      <c r="W97" s="968" t="s">
        <v>1968</v>
      </c>
      <c r="X97" s="1"/>
      <c r="Y97" s="964"/>
      <c r="Z97" s="964"/>
      <c r="AA97" s="964"/>
      <c r="AB97" s="1"/>
      <c r="AC97" s="964"/>
      <c r="AD97" s="964"/>
      <c r="AE97" s="964"/>
      <c r="AL97" s="49">
        <v>1</v>
      </c>
    </row>
    <row r="98" spans="2:38" ht="21" customHeight="1">
      <c r="B98" s="633" t="s">
        <v>8</v>
      </c>
      <c r="C98" s="634" t="s">
        <v>1008</v>
      </c>
      <c r="D98" s="633" t="s">
        <v>236</v>
      </c>
      <c r="E98" s="633" t="s">
        <v>1158</v>
      </c>
      <c r="G98" s="633" t="s">
        <v>14</v>
      </c>
      <c r="H98" s="635" t="s">
        <v>1014</v>
      </c>
      <c r="I98" s="633" t="s">
        <v>66</v>
      </c>
      <c r="J98" s="633" t="s">
        <v>1415</v>
      </c>
      <c r="V98" s="964" t="s">
        <v>514</v>
      </c>
      <c r="W98" s="964" t="s">
        <v>1968</v>
      </c>
      <c r="X98" s="1"/>
      <c r="Y98" s="964"/>
      <c r="Z98" s="964"/>
      <c r="AA98" s="964"/>
      <c r="AB98" s="1"/>
      <c r="AC98" s="964"/>
      <c r="AD98" s="964"/>
      <c r="AE98" s="964"/>
      <c r="AL98" s="49">
        <v>1</v>
      </c>
    </row>
    <row r="99" spans="2:38" ht="21" customHeight="1">
      <c r="B99" s="633" t="s">
        <v>8</v>
      </c>
      <c r="C99" s="634" t="s">
        <v>1008</v>
      </c>
      <c r="D99" s="633" t="s">
        <v>557</v>
      </c>
      <c r="E99" s="633" t="s">
        <v>1157</v>
      </c>
      <c r="G99" s="633" t="s">
        <v>14</v>
      </c>
      <c r="H99" s="635" t="s">
        <v>1014</v>
      </c>
      <c r="I99" s="633" t="s">
        <v>86</v>
      </c>
      <c r="J99" s="633" t="s">
        <v>1416</v>
      </c>
      <c r="V99" s="968" t="s">
        <v>515</v>
      </c>
      <c r="W99" s="968" t="s">
        <v>1968</v>
      </c>
      <c r="X99" s="1"/>
      <c r="Y99" s="964"/>
      <c r="Z99" s="964"/>
      <c r="AA99" s="964"/>
      <c r="AB99" s="1"/>
      <c r="AC99" s="964"/>
      <c r="AD99" s="964"/>
      <c r="AE99" s="964"/>
      <c r="AL99" s="49">
        <v>1</v>
      </c>
    </row>
    <row r="100" spans="2:38" ht="21" customHeight="1">
      <c r="B100" s="633" t="s">
        <v>8</v>
      </c>
      <c r="C100" s="634" t="s">
        <v>1008</v>
      </c>
      <c r="D100" s="633" t="s">
        <v>59</v>
      </c>
      <c r="E100" s="633" t="s">
        <v>1156</v>
      </c>
      <c r="G100" s="633" t="s">
        <v>14</v>
      </c>
      <c r="H100" s="635" t="s">
        <v>1014</v>
      </c>
      <c r="I100" s="633" t="s">
        <v>181</v>
      </c>
      <c r="J100" s="633" t="s">
        <v>1417</v>
      </c>
      <c r="V100" s="964" t="s">
        <v>270</v>
      </c>
      <c r="W100" s="964" t="s">
        <v>1968</v>
      </c>
      <c r="X100" s="1"/>
      <c r="Y100" s="964"/>
      <c r="Z100" s="964"/>
      <c r="AA100" s="964"/>
      <c r="AB100" s="1"/>
      <c r="AC100" s="964"/>
      <c r="AD100" s="964"/>
      <c r="AE100" s="964"/>
      <c r="AL100" s="49">
        <v>1</v>
      </c>
    </row>
    <row r="101" spans="2:38" ht="21" customHeight="1">
      <c r="B101" s="633" t="s">
        <v>8</v>
      </c>
      <c r="C101" s="634" t="s">
        <v>1008</v>
      </c>
      <c r="D101" s="633" t="s">
        <v>244</v>
      </c>
      <c r="E101" s="633" t="s">
        <v>1155</v>
      </c>
      <c r="G101" s="633" t="s">
        <v>14</v>
      </c>
      <c r="H101" s="635" t="s">
        <v>1014</v>
      </c>
      <c r="I101" s="633" t="s">
        <v>316</v>
      </c>
      <c r="J101" s="633" t="s">
        <v>1418</v>
      </c>
      <c r="V101" s="968" t="s">
        <v>2170</v>
      </c>
      <c r="W101" s="968" t="s">
        <v>1968</v>
      </c>
      <c r="X101" s="1"/>
      <c r="Y101" s="964"/>
      <c r="Z101" s="964"/>
      <c r="AA101" s="964"/>
      <c r="AB101" s="1"/>
      <c r="AC101" s="964"/>
      <c r="AD101" s="964"/>
      <c r="AE101" s="964"/>
      <c r="AL101" s="49">
        <v>1</v>
      </c>
    </row>
    <row r="102" spans="2:38" ht="21" customHeight="1">
      <c r="B102" s="633" t="s">
        <v>8</v>
      </c>
      <c r="C102" s="634" t="s">
        <v>1008</v>
      </c>
      <c r="D102" s="633" t="s">
        <v>1228</v>
      </c>
      <c r="E102" s="633" t="s">
        <v>1153</v>
      </c>
      <c r="G102" s="633" t="s">
        <v>14</v>
      </c>
      <c r="H102" s="635" t="s">
        <v>1014</v>
      </c>
      <c r="I102" s="633" t="s">
        <v>175</v>
      </c>
      <c r="J102" s="633" t="s">
        <v>1419</v>
      </c>
      <c r="V102" s="964" t="s">
        <v>522</v>
      </c>
      <c r="W102" s="964" t="s">
        <v>1968</v>
      </c>
      <c r="X102" s="1"/>
      <c r="Y102" s="964"/>
      <c r="Z102" s="964"/>
      <c r="AA102" s="964"/>
      <c r="AB102" s="1"/>
      <c r="AC102" s="964"/>
      <c r="AD102" s="964"/>
      <c r="AE102" s="964"/>
      <c r="AL102" s="49">
        <v>1</v>
      </c>
    </row>
    <row r="103" spans="2:38" ht="21" customHeight="1">
      <c r="B103" s="633" t="s">
        <v>8</v>
      </c>
      <c r="C103" s="634" t="s">
        <v>1008</v>
      </c>
      <c r="D103" s="633" t="s">
        <v>81</v>
      </c>
      <c r="E103" s="633" t="s">
        <v>1151</v>
      </c>
      <c r="G103" s="633" t="s">
        <v>14</v>
      </c>
      <c r="H103" s="635" t="s">
        <v>1014</v>
      </c>
      <c r="I103" s="633" t="s">
        <v>191</v>
      </c>
      <c r="J103" s="633" t="s">
        <v>1420</v>
      </c>
      <c r="V103" s="968" t="s">
        <v>278</v>
      </c>
      <c r="W103" s="968" t="s">
        <v>1968</v>
      </c>
      <c r="X103" s="1"/>
      <c r="Y103" s="964"/>
      <c r="Z103" s="964"/>
      <c r="AA103" s="964"/>
      <c r="AB103" s="1"/>
      <c r="AC103" s="964"/>
      <c r="AD103" s="964"/>
      <c r="AE103" s="964"/>
      <c r="AL103" s="49">
        <v>1</v>
      </c>
    </row>
    <row r="104" spans="2:38" ht="21" customHeight="1">
      <c r="B104" s="633" t="s">
        <v>8</v>
      </c>
      <c r="C104" s="634" t="s">
        <v>1008</v>
      </c>
      <c r="D104" s="633" t="s">
        <v>272</v>
      </c>
      <c r="E104" s="633" t="s">
        <v>1149</v>
      </c>
      <c r="G104" s="633" t="s">
        <v>14</v>
      </c>
      <c r="H104" s="635" t="s">
        <v>1014</v>
      </c>
      <c r="I104" s="633" t="s">
        <v>108</v>
      </c>
      <c r="J104" s="633" t="s">
        <v>1421</v>
      </c>
      <c r="V104" s="964" t="s">
        <v>282</v>
      </c>
      <c r="W104" s="964" t="s">
        <v>1968</v>
      </c>
      <c r="X104" s="1"/>
      <c r="Y104" s="964"/>
      <c r="Z104" s="964"/>
      <c r="AA104" s="964"/>
      <c r="AB104" s="1"/>
      <c r="AC104" s="964"/>
      <c r="AD104" s="964"/>
      <c r="AE104" s="964"/>
      <c r="AL104" s="49">
        <v>1</v>
      </c>
    </row>
    <row r="105" spans="2:38" ht="21" customHeight="1">
      <c r="B105" s="633" t="s">
        <v>8</v>
      </c>
      <c r="C105" s="634" t="s">
        <v>1008</v>
      </c>
      <c r="D105" s="633" t="s">
        <v>22</v>
      </c>
      <c r="E105" s="633" t="s">
        <v>1148</v>
      </c>
      <c r="G105" s="633" t="s">
        <v>14</v>
      </c>
      <c r="H105" s="635" t="s">
        <v>1014</v>
      </c>
      <c r="I105" s="633" t="s">
        <v>204</v>
      </c>
      <c r="J105" s="633" t="s">
        <v>1422</v>
      </c>
      <c r="V105" s="968" t="s">
        <v>287</v>
      </c>
      <c r="W105" s="968" t="s">
        <v>1968</v>
      </c>
      <c r="X105" s="1"/>
      <c r="Y105" s="964"/>
      <c r="Z105" s="964"/>
      <c r="AA105" s="964"/>
      <c r="AB105" s="1"/>
      <c r="AC105" s="964"/>
      <c r="AD105" s="964"/>
      <c r="AE105" s="964"/>
      <c r="AL105" s="49">
        <v>1</v>
      </c>
    </row>
    <row r="106" spans="2:38" ht="21" customHeight="1">
      <c r="B106" s="633" t="s">
        <v>8</v>
      </c>
      <c r="C106" s="634" t="s">
        <v>1008</v>
      </c>
      <c r="D106" s="633" t="s">
        <v>135</v>
      </c>
      <c r="E106" s="633" t="s">
        <v>1147</v>
      </c>
      <c r="G106" s="633" t="s">
        <v>14</v>
      </c>
      <c r="H106" s="635" t="s">
        <v>1014</v>
      </c>
      <c r="I106" s="633" t="s">
        <v>116</v>
      </c>
      <c r="J106" s="633" t="s">
        <v>1423</v>
      </c>
      <c r="V106" s="964" t="s">
        <v>291</v>
      </c>
      <c r="W106" s="964" t="s">
        <v>1968</v>
      </c>
      <c r="X106" s="1"/>
      <c r="Y106" s="964"/>
      <c r="Z106" s="964"/>
      <c r="AA106" s="964"/>
      <c r="AB106" s="1"/>
      <c r="AC106" s="964"/>
      <c r="AD106" s="964"/>
      <c r="AE106" s="964"/>
      <c r="AL106" s="49">
        <v>1</v>
      </c>
    </row>
    <row r="107" spans="2:38" ht="21" customHeight="1">
      <c r="B107" s="633" t="s">
        <v>8</v>
      </c>
      <c r="C107" s="634" t="s">
        <v>1008</v>
      </c>
      <c r="D107" s="633" t="s">
        <v>293</v>
      </c>
      <c r="E107" s="633" t="s">
        <v>1146</v>
      </c>
      <c r="G107" s="633" t="s">
        <v>14</v>
      </c>
      <c r="H107" s="635" t="s">
        <v>1014</v>
      </c>
      <c r="I107" s="633" t="s">
        <v>99</v>
      </c>
      <c r="J107" s="633" t="s">
        <v>1424</v>
      </c>
      <c r="V107" s="968" t="s">
        <v>295</v>
      </c>
      <c r="W107" s="968" t="s">
        <v>1968</v>
      </c>
      <c r="X107" s="1"/>
      <c r="Y107" s="964"/>
      <c r="Z107" s="964"/>
      <c r="AA107" s="964"/>
      <c r="AB107" s="1"/>
      <c r="AC107" s="964"/>
      <c r="AD107" s="964"/>
      <c r="AE107" s="964"/>
      <c r="AL107" s="49">
        <v>1</v>
      </c>
    </row>
    <row r="108" spans="2:38" ht="21" customHeight="1">
      <c r="B108" s="633" t="s">
        <v>8</v>
      </c>
      <c r="C108" s="634" t="s">
        <v>1008</v>
      </c>
      <c r="D108" s="633" t="s">
        <v>217</v>
      </c>
      <c r="E108" s="633" t="s">
        <v>1145</v>
      </c>
      <c r="G108" s="633" t="s">
        <v>14</v>
      </c>
      <c r="H108" s="635" t="s">
        <v>1014</v>
      </c>
      <c r="I108" s="633" t="s">
        <v>79</v>
      </c>
      <c r="J108" s="633" t="s">
        <v>1425</v>
      </c>
      <c r="V108" s="964" t="s">
        <v>298</v>
      </c>
      <c r="W108" s="964" t="s">
        <v>1968</v>
      </c>
      <c r="X108" s="1"/>
      <c r="Y108" s="964"/>
      <c r="Z108" s="964"/>
      <c r="AA108" s="964"/>
      <c r="AB108" s="1"/>
      <c r="AC108" s="964"/>
      <c r="AD108" s="964"/>
      <c r="AE108" s="964"/>
      <c r="AL108" s="49">
        <v>1</v>
      </c>
    </row>
    <row r="109" spans="2:38" ht="21" customHeight="1">
      <c r="B109" s="633" t="s">
        <v>8</v>
      </c>
      <c r="C109" s="634" t="s">
        <v>1008</v>
      </c>
      <c r="D109" s="633" t="s">
        <v>228</v>
      </c>
      <c r="E109" s="633" t="s">
        <v>1144</v>
      </c>
      <c r="G109" s="633" t="s">
        <v>14</v>
      </c>
      <c r="H109" s="635" t="s">
        <v>1014</v>
      </c>
      <c r="I109" s="633" t="s">
        <v>117</v>
      </c>
      <c r="J109" s="633" t="s">
        <v>1426</v>
      </c>
      <c r="V109" s="968" t="s">
        <v>300</v>
      </c>
      <c r="W109" s="968" t="s">
        <v>1968</v>
      </c>
      <c r="X109" s="1"/>
      <c r="Y109" s="964"/>
      <c r="Z109" s="964"/>
      <c r="AA109" s="964"/>
      <c r="AB109" s="1"/>
      <c r="AC109" s="964"/>
      <c r="AD109" s="964"/>
      <c r="AE109" s="964"/>
      <c r="AL109" s="49">
        <v>1</v>
      </c>
    </row>
    <row r="110" spans="2:38" ht="21" customHeight="1">
      <c r="B110" s="633" t="s">
        <v>8</v>
      </c>
      <c r="C110" s="634" t="s">
        <v>1008</v>
      </c>
      <c r="D110" s="633" t="s">
        <v>183</v>
      </c>
      <c r="E110" s="633" t="s">
        <v>1143</v>
      </c>
      <c r="G110" s="633" t="s">
        <v>14</v>
      </c>
      <c r="H110" s="635" t="s">
        <v>1014</v>
      </c>
      <c r="I110" s="633" t="s">
        <v>127</v>
      </c>
      <c r="J110" s="633" t="s">
        <v>1427</v>
      </c>
      <c r="V110" s="964" t="s">
        <v>302</v>
      </c>
      <c r="W110" s="964" t="s">
        <v>1968</v>
      </c>
      <c r="X110" s="1"/>
      <c r="Y110" s="964"/>
      <c r="Z110" s="964"/>
      <c r="AA110" s="964"/>
      <c r="AB110" s="1"/>
      <c r="AC110" s="964"/>
      <c r="AD110" s="964"/>
      <c r="AE110" s="964"/>
      <c r="AL110" s="49">
        <v>1</v>
      </c>
    </row>
    <row r="111" spans="2:38" ht="21" customHeight="1">
      <c r="B111" s="633" t="s">
        <v>8</v>
      </c>
      <c r="C111" s="634" t="s">
        <v>1008</v>
      </c>
      <c r="D111" s="633" t="s">
        <v>285</v>
      </c>
      <c r="E111" s="633" t="s">
        <v>1142</v>
      </c>
      <c r="G111" s="633" t="s">
        <v>14</v>
      </c>
      <c r="H111" s="635" t="s">
        <v>1014</v>
      </c>
      <c r="I111" s="633" t="s">
        <v>89</v>
      </c>
      <c r="J111" s="633" t="s">
        <v>1428</v>
      </c>
      <c r="V111" s="968" t="s">
        <v>544</v>
      </c>
      <c r="W111" s="968" t="s">
        <v>1968</v>
      </c>
      <c r="X111" s="1"/>
      <c r="Y111" s="964"/>
      <c r="Z111" s="964"/>
      <c r="AA111" s="964"/>
      <c r="AB111" s="1"/>
      <c r="AC111" s="964"/>
      <c r="AD111" s="964"/>
      <c r="AE111" s="964"/>
      <c r="AL111" s="49">
        <v>1</v>
      </c>
    </row>
    <row r="112" spans="2:38" ht="21" customHeight="1">
      <c r="B112" s="633" t="s">
        <v>8</v>
      </c>
      <c r="C112" s="634" t="s">
        <v>1008</v>
      </c>
      <c r="D112" s="633" t="s">
        <v>119</v>
      </c>
      <c r="E112" s="633" t="s">
        <v>1141</v>
      </c>
      <c r="G112" s="633" t="s">
        <v>14</v>
      </c>
      <c r="H112" s="635" t="s">
        <v>1014</v>
      </c>
      <c r="I112" s="633" t="s">
        <v>124</v>
      </c>
      <c r="J112" s="633" t="s">
        <v>1429</v>
      </c>
      <c r="V112" s="964" t="s">
        <v>2171</v>
      </c>
      <c r="W112" s="964" t="s">
        <v>1968</v>
      </c>
      <c r="X112" s="1"/>
      <c r="Y112" s="964"/>
      <c r="Z112" s="964"/>
      <c r="AA112" s="964"/>
      <c r="AB112" s="1"/>
      <c r="AC112" s="964"/>
      <c r="AD112" s="964"/>
      <c r="AE112" s="964"/>
      <c r="AL112" s="49">
        <v>1</v>
      </c>
    </row>
    <row r="113" spans="2:38" ht="21" customHeight="1">
      <c r="B113" s="633" t="s">
        <v>8</v>
      </c>
      <c r="C113" s="634" t="s">
        <v>1008</v>
      </c>
      <c r="D113" s="633" t="s">
        <v>167</v>
      </c>
      <c r="E113" s="633" t="s">
        <v>1140</v>
      </c>
      <c r="G113" s="633" t="s">
        <v>14</v>
      </c>
      <c r="H113" s="635" t="s">
        <v>1014</v>
      </c>
      <c r="I113" s="633" t="s">
        <v>223</v>
      </c>
      <c r="J113" s="633" t="s">
        <v>1430</v>
      </c>
      <c r="V113" s="968" t="s">
        <v>545</v>
      </c>
      <c r="W113" s="968" t="s">
        <v>1968</v>
      </c>
      <c r="X113" s="1"/>
      <c r="Y113" s="964"/>
      <c r="Z113" s="964"/>
      <c r="AA113" s="964"/>
      <c r="AB113" s="1"/>
      <c r="AC113" s="964"/>
      <c r="AD113" s="964"/>
      <c r="AE113" s="964"/>
      <c r="AL113" s="49">
        <v>1</v>
      </c>
    </row>
    <row r="114" spans="2:38" ht="21" customHeight="1">
      <c r="B114" s="633" t="s">
        <v>8</v>
      </c>
      <c r="C114" s="634" t="s">
        <v>1008</v>
      </c>
      <c r="D114" s="633" t="s">
        <v>276</v>
      </c>
      <c r="E114" s="633" t="s">
        <v>1138</v>
      </c>
      <c r="G114" s="633" t="s">
        <v>14</v>
      </c>
      <c r="H114" s="635" t="s">
        <v>1014</v>
      </c>
      <c r="I114" s="633" t="s">
        <v>159</v>
      </c>
      <c r="J114" s="633" t="s">
        <v>1431</v>
      </c>
      <c r="V114" s="964" t="s">
        <v>306</v>
      </c>
      <c r="W114" s="964" t="s">
        <v>1968</v>
      </c>
      <c r="X114" s="1"/>
      <c r="Y114" s="964"/>
      <c r="Z114" s="964"/>
      <c r="AA114" s="964"/>
      <c r="AB114" s="1"/>
      <c r="AC114" s="964"/>
      <c r="AD114" s="964"/>
      <c r="AE114" s="964"/>
      <c r="AL114" s="49">
        <v>1</v>
      </c>
    </row>
    <row r="115" spans="2:38" ht="21" customHeight="1">
      <c r="B115" s="633" t="s">
        <v>8</v>
      </c>
      <c r="C115" s="634" t="s">
        <v>1008</v>
      </c>
      <c r="D115" s="633" t="s">
        <v>250</v>
      </c>
      <c r="E115" s="633" t="s">
        <v>1136</v>
      </c>
      <c r="G115" s="633" t="s">
        <v>14</v>
      </c>
      <c r="H115" s="635" t="s">
        <v>1014</v>
      </c>
      <c r="I115" s="633" t="s">
        <v>313</v>
      </c>
      <c r="J115" s="633" t="s">
        <v>1432</v>
      </c>
      <c r="V115" s="968" t="s">
        <v>309</v>
      </c>
      <c r="W115" s="968" t="s">
        <v>1968</v>
      </c>
      <c r="X115" s="1"/>
      <c r="Y115" s="964"/>
      <c r="Z115" s="964"/>
      <c r="AA115" s="964"/>
      <c r="AB115" s="1"/>
      <c r="AC115" s="964"/>
      <c r="AD115" s="964"/>
      <c r="AE115" s="964"/>
      <c r="AL115" s="49">
        <v>1</v>
      </c>
    </row>
    <row r="116" spans="2:38" ht="21" customHeight="1">
      <c r="B116" s="633" t="s">
        <v>8</v>
      </c>
      <c r="C116" s="634" t="s">
        <v>1008</v>
      </c>
      <c r="D116" s="633" t="s">
        <v>1226</v>
      </c>
      <c r="E116" s="633" t="s">
        <v>1135</v>
      </c>
      <c r="G116" s="633" t="s">
        <v>14</v>
      </c>
      <c r="H116" s="635" t="s">
        <v>1014</v>
      </c>
      <c r="I116" s="633" t="s">
        <v>203</v>
      </c>
      <c r="J116" s="633" t="s">
        <v>1433</v>
      </c>
      <c r="V116" s="964" t="s">
        <v>310</v>
      </c>
      <c r="W116" s="964" t="s">
        <v>1968</v>
      </c>
      <c r="X116" s="1"/>
      <c r="Y116" s="964"/>
      <c r="Z116" s="964"/>
      <c r="AA116" s="964"/>
      <c r="AB116" s="1"/>
      <c r="AC116" s="964"/>
      <c r="AD116" s="964"/>
      <c r="AE116" s="964"/>
      <c r="AL116" s="49">
        <v>1</v>
      </c>
    </row>
    <row r="117" spans="2:38" ht="21" customHeight="1">
      <c r="B117" s="633" t="s">
        <v>8</v>
      </c>
      <c r="C117" s="634" t="s">
        <v>1008</v>
      </c>
      <c r="D117" s="633" t="s">
        <v>267</v>
      </c>
      <c r="E117" s="633" t="s">
        <v>1134</v>
      </c>
      <c r="G117" s="633" t="s">
        <v>14</v>
      </c>
      <c r="H117" s="635" t="s">
        <v>1014</v>
      </c>
      <c r="I117" s="633" t="s">
        <v>284</v>
      </c>
      <c r="J117" s="633" t="s">
        <v>1434</v>
      </c>
      <c r="V117" s="968" t="s">
        <v>546</v>
      </c>
      <c r="W117" s="968" t="s">
        <v>1968</v>
      </c>
      <c r="X117" s="1"/>
      <c r="Y117" s="964"/>
      <c r="Z117" s="964"/>
      <c r="AA117" s="964"/>
      <c r="AB117" s="1"/>
      <c r="AC117" s="964"/>
      <c r="AD117" s="964"/>
      <c r="AE117" s="964"/>
      <c r="AL117" s="49">
        <v>1</v>
      </c>
    </row>
    <row r="118" spans="2:38" ht="21" customHeight="1">
      <c r="B118" s="633" t="s">
        <v>8</v>
      </c>
      <c r="C118" s="634" t="s">
        <v>1008</v>
      </c>
      <c r="D118" s="633" t="s">
        <v>208</v>
      </c>
      <c r="E118" s="633" t="s">
        <v>1132</v>
      </c>
      <c r="G118" s="633" t="s">
        <v>14</v>
      </c>
      <c r="H118" s="635" t="s">
        <v>1014</v>
      </c>
      <c r="I118" s="633" t="s">
        <v>293</v>
      </c>
      <c r="J118" s="633" t="s">
        <v>1435</v>
      </c>
      <c r="V118" s="964" t="s">
        <v>547</v>
      </c>
      <c r="W118" s="964" t="s">
        <v>1968</v>
      </c>
      <c r="X118" s="1"/>
      <c r="Y118" s="964"/>
      <c r="Z118" s="964"/>
      <c r="AA118" s="964"/>
      <c r="AB118" s="1"/>
      <c r="AC118" s="964"/>
      <c r="AD118" s="964"/>
      <c r="AE118" s="964"/>
      <c r="AL118" s="49">
        <v>1</v>
      </c>
    </row>
    <row r="119" spans="2:38" ht="21" customHeight="1">
      <c r="B119" s="633" t="s">
        <v>14</v>
      </c>
      <c r="C119" s="634" t="s">
        <v>1008</v>
      </c>
      <c r="D119" s="633" t="s">
        <v>572</v>
      </c>
      <c r="E119" s="633" t="s">
        <v>1131</v>
      </c>
      <c r="G119" s="633" t="s">
        <v>14</v>
      </c>
      <c r="H119" s="635" t="s">
        <v>1014</v>
      </c>
      <c r="I119" s="633" t="s">
        <v>255</v>
      </c>
      <c r="J119" s="633" t="s">
        <v>1436</v>
      </c>
      <c r="V119" s="968" t="s">
        <v>2172</v>
      </c>
      <c r="W119" s="968" t="s">
        <v>1968</v>
      </c>
      <c r="X119" s="1"/>
      <c r="Y119" s="964"/>
      <c r="Z119" s="964"/>
      <c r="AA119" s="964"/>
      <c r="AB119" s="1"/>
      <c r="AC119" s="964"/>
      <c r="AD119" s="964"/>
      <c r="AE119" s="964"/>
      <c r="AL119" s="49">
        <v>1</v>
      </c>
    </row>
    <row r="120" spans="2:38" ht="21" customHeight="1">
      <c r="B120" s="633" t="s">
        <v>14</v>
      </c>
      <c r="C120" s="634" t="s">
        <v>1008</v>
      </c>
      <c r="D120" s="633" t="s">
        <v>232</v>
      </c>
      <c r="E120" s="633" t="s">
        <v>1130</v>
      </c>
      <c r="G120" s="633" t="s">
        <v>14</v>
      </c>
      <c r="H120" s="635" t="s">
        <v>1014</v>
      </c>
      <c r="I120" s="633" t="s">
        <v>174</v>
      </c>
      <c r="J120" s="633" t="s">
        <v>1437</v>
      </c>
      <c r="V120" s="964" t="s">
        <v>548</v>
      </c>
      <c r="W120" s="964" t="s">
        <v>1968</v>
      </c>
      <c r="X120" s="1"/>
      <c r="Y120" s="964"/>
      <c r="Z120" s="964"/>
      <c r="AA120" s="964"/>
      <c r="AB120" s="1"/>
      <c r="AC120" s="964"/>
      <c r="AD120" s="964"/>
      <c r="AE120" s="964"/>
      <c r="AL120" s="49">
        <v>1</v>
      </c>
    </row>
    <row r="121" spans="2:38" ht="21" customHeight="1">
      <c r="B121" s="633" t="s">
        <v>14</v>
      </c>
      <c r="C121" s="634" t="s">
        <v>1008</v>
      </c>
      <c r="D121" s="633" t="s">
        <v>1091</v>
      </c>
      <c r="E121" s="633" t="s">
        <v>1129</v>
      </c>
      <c r="G121" s="633" t="s">
        <v>14</v>
      </c>
      <c r="H121" s="635" t="s">
        <v>1014</v>
      </c>
      <c r="I121" s="633" t="s">
        <v>194</v>
      </c>
      <c r="J121" s="633" t="s">
        <v>1438</v>
      </c>
      <c r="V121" s="968" t="s">
        <v>196</v>
      </c>
      <c r="W121" s="968" t="s">
        <v>1962</v>
      </c>
      <c r="X121" s="1"/>
      <c r="Y121" s="964"/>
      <c r="Z121" s="964"/>
      <c r="AA121" s="964"/>
      <c r="AB121" s="1"/>
      <c r="AC121" s="964"/>
      <c r="AD121" s="964"/>
      <c r="AE121" s="964"/>
      <c r="AL121" s="49">
        <v>1</v>
      </c>
    </row>
    <row r="122" spans="2:38" ht="21" customHeight="1">
      <c r="B122" s="633" t="s">
        <v>14</v>
      </c>
      <c r="C122" s="634" t="s">
        <v>1008</v>
      </c>
      <c r="D122" s="633" t="s">
        <v>1093</v>
      </c>
      <c r="E122" s="633" t="s">
        <v>1128</v>
      </c>
      <c r="G122" s="633" t="s">
        <v>14</v>
      </c>
      <c r="H122" s="635" t="s">
        <v>1014</v>
      </c>
      <c r="I122" s="633" t="s">
        <v>206</v>
      </c>
      <c r="J122" s="633" t="s">
        <v>1439</v>
      </c>
      <c r="V122" s="964" t="s">
        <v>2173</v>
      </c>
      <c r="W122" s="964" t="s">
        <v>1962</v>
      </c>
      <c r="X122" s="1"/>
      <c r="Y122" s="964"/>
      <c r="Z122" s="964"/>
      <c r="AA122" s="964"/>
      <c r="AB122" s="1"/>
      <c r="AC122" s="964"/>
      <c r="AD122" s="964"/>
      <c r="AE122" s="964"/>
      <c r="AL122" s="49">
        <v>1</v>
      </c>
    </row>
    <row r="123" spans="2:38" ht="21" customHeight="1">
      <c r="B123" s="633" t="s">
        <v>14</v>
      </c>
      <c r="C123" s="634" t="s">
        <v>1008</v>
      </c>
      <c r="D123" s="633" t="s">
        <v>1089</v>
      </c>
      <c r="E123" s="633" t="s">
        <v>1127</v>
      </c>
      <c r="G123" s="633" t="s">
        <v>14</v>
      </c>
      <c r="H123" s="635" t="s">
        <v>1014</v>
      </c>
      <c r="I123" s="633" t="s">
        <v>190</v>
      </c>
      <c r="J123" s="633" t="s">
        <v>1440</v>
      </c>
      <c r="V123" s="968" t="s">
        <v>2174</v>
      </c>
      <c r="W123" s="968" t="s">
        <v>1962</v>
      </c>
      <c r="X123" s="1"/>
      <c r="Y123" s="964"/>
      <c r="Z123" s="964"/>
      <c r="AA123" s="964"/>
      <c r="AB123" s="1"/>
      <c r="AC123" s="964"/>
      <c r="AD123" s="964"/>
      <c r="AE123" s="964"/>
      <c r="AL123" s="49">
        <v>1</v>
      </c>
    </row>
    <row r="124" spans="2:38" ht="21" customHeight="1">
      <c r="B124" s="633" t="s">
        <v>14</v>
      </c>
      <c r="C124" s="634" t="s">
        <v>1008</v>
      </c>
      <c r="D124" s="633" t="s">
        <v>575</v>
      </c>
      <c r="E124" s="633" t="s">
        <v>1126</v>
      </c>
      <c r="G124" s="633" t="s">
        <v>14</v>
      </c>
      <c r="H124" s="635" t="s">
        <v>1014</v>
      </c>
      <c r="I124" s="633" t="s">
        <v>247</v>
      </c>
      <c r="J124" s="633" t="s">
        <v>1441</v>
      </c>
      <c r="V124" s="964" t="s">
        <v>2175</v>
      </c>
      <c r="W124" s="964" t="s">
        <v>1962</v>
      </c>
      <c r="X124" s="1"/>
      <c r="Y124" s="964"/>
      <c r="Z124" s="964"/>
      <c r="AA124" s="964"/>
      <c r="AB124" s="1"/>
      <c r="AC124" s="964"/>
      <c r="AD124" s="964"/>
      <c r="AE124" s="964"/>
      <c r="AL124" s="49">
        <v>1</v>
      </c>
    </row>
    <row r="125" spans="2:38" ht="21" customHeight="1">
      <c r="B125" s="633" t="s">
        <v>14</v>
      </c>
      <c r="C125" s="634" t="s">
        <v>1008</v>
      </c>
      <c r="D125" s="633" t="s">
        <v>158</v>
      </c>
      <c r="E125" s="633" t="s">
        <v>1125</v>
      </c>
      <c r="G125" s="633" t="s">
        <v>14</v>
      </c>
      <c r="H125" s="635" t="s">
        <v>1014</v>
      </c>
      <c r="I125" s="633" t="s">
        <v>253</v>
      </c>
      <c r="J125" s="633" t="s">
        <v>1442</v>
      </c>
      <c r="V125" s="968" t="s">
        <v>550</v>
      </c>
      <c r="W125" s="968" t="s">
        <v>1962</v>
      </c>
      <c r="X125" s="1"/>
      <c r="Y125" s="964"/>
      <c r="Z125" s="964"/>
      <c r="AA125" s="964"/>
      <c r="AB125" s="1"/>
      <c r="AC125" s="964"/>
      <c r="AD125" s="964"/>
      <c r="AE125" s="964"/>
      <c r="AL125" s="49">
        <v>1</v>
      </c>
    </row>
    <row r="126" spans="2:38" ht="21" customHeight="1">
      <c r="B126" s="633" t="s">
        <v>14</v>
      </c>
      <c r="C126" s="634" t="s">
        <v>1008</v>
      </c>
      <c r="D126" s="633" t="s">
        <v>141</v>
      </c>
      <c r="E126" s="633" t="s">
        <v>1124</v>
      </c>
      <c r="G126" s="633" t="s">
        <v>21</v>
      </c>
      <c r="H126" s="635" t="s">
        <v>1014</v>
      </c>
      <c r="I126" s="633" t="s">
        <v>1048</v>
      </c>
      <c r="J126" s="633" t="s">
        <v>1443</v>
      </c>
      <c r="V126" s="964" t="s">
        <v>2176</v>
      </c>
      <c r="W126" s="964" t="s">
        <v>1962</v>
      </c>
      <c r="X126" s="1"/>
      <c r="Y126" s="964"/>
      <c r="Z126" s="964"/>
      <c r="AA126" s="964"/>
      <c r="AB126" s="1"/>
      <c r="AC126" s="964"/>
      <c r="AD126" s="964"/>
      <c r="AE126" s="964"/>
      <c r="AL126" s="49">
        <v>1</v>
      </c>
    </row>
    <row r="127" spans="2:38" ht="21" customHeight="1">
      <c r="B127" s="633" t="s">
        <v>14</v>
      </c>
      <c r="C127" s="634" t="s">
        <v>1008</v>
      </c>
      <c r="D127" s="633" t="s">
        <v>222</v>
      </c>
      <c r="E127" s="633" t="s">
        <v>1123</v>
      </c>
      <c r="G127" s="633" t="s">
        <v>21</v>
      </c>
      <c r="H127" s="635" t="s">
        <v>1014</v>
      </c>
      <c r="I127" s="633" t="s">
        <v>1040</v>
      </c>
      <c r="J127" s="633" t="s">
        <v>1444</v>
      </c>
      <c r="V127" s="968" t="s">
        <v>2177</v>
      </c>
      <c r="W127" s="968" t="s">
        <v>1962</v>
      </c>
      <c r="X127" s="1"/>
      <c r="Y127" s="964"/>
      <c r="Z127" s="964"/>
      <c r="AA127" s="964"/>
      <c r="AB127" s="1"/>
      <c r="AC127" s="964"/>
      <c r="AD127" s="964"/>
      <c r="AE127" s="964"/>
      <c r="AL127" s="49">
        <v>1</v>
      </c>
    </row>
    <row r="128" spans="2:38" ht="21" customHeight="1">
      <c r="B128" s="633" t="s">
        <v>14</v>
      </c>
      <c r="C128" s="634" t="s">
        <v>1008</v>
      </c>
      <c r="D128" s="633" t="s">
        <v>1095</v>
      </c>
      <c r="E128" s="633" t="s">
        <v>1122</v>
      </c>
      <c r="G128" s="633" t="s">
        <v>21</v>
      </c>
      <c r="H128" s="635" t="s">
        <v>1014</v>
      </c>
      <c r="I128" s="633" t="s">
        <v>1046</v>
      </c>
      <c r="J128" s="633" t="s">
        <v>1445</v>
      </c>
      <c r="V128" s="964" t="s">
        <v>2178</v>
      </c>
      <c r="W128" s="964" t="s">
        <v>1962</v>
      </c>
      <c r="X128" s="1"/>
      <c r="Y128" s="964"/>
      <c r="Z128" s="964"/>
      <c r="AA128" s="964"/>
      <c r="AB128" s="1"/>
      <c r="AC128" s="964"/>
      <c r="AD128" s="964"/>
      <c r="AE128" s="964"/>
      <c r="AL128" s="49">
        <v>1</v>
      </c>
    </row>
    <row r="129" spans="2:38" ht="21" customHeight="1">
      <c r="B129" s="633" t="s">
        <v>14</v>
      </c>
      <c r="C129" s="634" t="s">
        <v>1008</v>
      </c>
      <c r="D129" s="633" t="s">
        <v>254</v>
      </c>
      <c r="E129" s="633" t="s">
        <v>1121</v>
      </c>
      <c r="G129" s="633" t="s">
        <v>21</v>
      </c>
      <c r="H129" s="635" t="s">
        <v>1014</v>
      </c>
      <c r="I129" s="633" t="s">
        <v>1042</v>
      </c>
      <c r="J129" s="633" t="s">
        <v>1446</v>
      </c>
      <c r="V129" s="968" t="s">
        <v>2179</v>
      </c>
      <c r="W129" s="968" t="s">
        <v>1962</v>
      </c>
      <c r="X129" s="1"/>
      <c r="Y129" s="964"/>
      <c r="Z129" s="964"/>
      <c r="AA129" s="964"/>
      <c r="AB129" s="1"/>
      <c r="AC129" s="964"/>
      <c r="AD129" s="964"/>
      <c r="AE129" s="964"/>
      <c r="AL129" s="49">
        <v>1</v>
      </c>
    </row>
    <row r="130" spans="2:38" ht="21" customHeight="1">
      <c r="B130" s="633" t="s">
        <v>14</v>
      </c>
      <c r="C130" s="634" t="s">
        <v>1008</v>
      </c>
      <c r="D130" s="633" t="s">
        <v>578</v>
      </c>
      <c r="E130" s="633" t="s">
        <v>1120</v>
      </c>
      <c r="G130" s="633" t="s">
        <v>21</v>
      </c>
      <c r="H130" s="635" t="s">
        <v>1014</v>
      </c>
      <c r="I130" s="633" t="s">
        <v>1044</v>
      </c>
      <c r="J130" s="633" t="s">
        <v>1447</v>
      </c>
      <c r="V130" s="964" t="s">
        <v>2180</v>
      </c>
      <c r="W130" s="964" t="s">
        <v>1962</v>
      </c>
      <c r="X130" s="1"/>
      <c r="Y130" s="964"/>
      <c r="Z130" s="964"/>
      <c r="AA130" s="964"/>
      <c r="AB130" s="1"/>
      <c r="AC130" s="964"/>
      <c r="AD130" s="964"/>
      <c r="AE130" s="964"/>
      <c r="AL130" s="49">
        <v>1</v>
      </c>
    </row>
    <row r="131" spans="2:38" ht="21" customHeight="1">
      <c r="B131" s="633" t="s">
        <v>14</v>
      </c>
      <c r="C131" s="634" t="s">
        <v>1008</v>
      </c>
      <c r="D131" s="633" t="s">
        <v>248</v>
      </c>
      <c r="E131" s="633" t="s">
        <v>1119</v>
      </c>
      <c r="G131" s="633" t="s">
        <v>21</v>
      </c>
      <c r="H131" s="635" t="s">
        <v>1014</v>
      </c>
      <c r="I131" s="633" t="s">
        <v>996</v>
      </c>
      <c r="J131" s="633" t="s">
        <v>1448</v>
      </c>
      <c r="V131" s="968" t="s">
        <v>1201</v>
      </c>
      <c r="W131" s="968" t="s">
        <v>1962</v>
      </c>
      <c r="X131" s="1"/>
      <c r="Y131" s="964"/>
      <c r="Z131" s="964"/>
      <c r="AA131" s="964"/>
      <c r="AB131" s="1"/>
      <c r="AC131" s="964"/>
      <c r="AD131" s="964"/>
      <c r="AE131" s="964"/>
      <c r="AL131" s="49">
        <v>1</v>
      </c>
    </row>
    <row r="132" spans="2:38" ht="21" customHeight="1">
      <c r="B132" s="633" t="s">
        <v>14</v>
      </c>
      <c r="C132" s="634" t="s">
        <v>1008</v>
      </c>
      <c r="D132" s="633" t="s">
        <v>1101</v>
      </c>
      <c r="E132" s="633" t="s">
        <v>1118</v>
      </c>
      <c r="G132" s="633" t="s">
        <v>21</v>
      </c>
      <c r="H132" s="635" t="s">
        <v>1014</v>
      </c>
      <c r="I132" s="633" t="s">
        <v>994</v>
      </c>
      <c r="J132" s="633" t="s">
        <v>1449</v>
      </c>
      <c r="V132" s="964" t="s">
        <v>2181</v>
      </c>
      <c r="W132" s="964" t="s">
        <v>1962</v>
      </c>
      <c r="X132" s="1"/>
      <c r="Y132" s="964"/>
      <c r="Z132" s="964"/>
      <c r="AA132" s="964"/>
      <c r="AB132" s="1"/>
      <c r="AC132" s="964"/>
      <c r="AD132" s="964"/>
      <c r="AE132" s="964"/>
      <c r="AL132" s="49">
        <v>1</v>
      </c>
    </row>
    <row r="133" spans="2:38" ht="21" customHeight="1">
      <c r="B133" s="633" t="s">
        <v>14</v>
      </c>
      <c r="C133" s="634" t="s">
        <v>1008</v>
      </c>
      <c r="D133" s="633" t="s">
        <v>126</v>
      </c>
      <c r="E133" s="633" t="s">
        <v>1117</v>
      </c>
      <c r="G133" s="633" t="s">
        <v>21</v>
      </c>
      <c r="H133" s="635" t="s">
        <v>1014</v>
      </c>
      <c r="I133" s="633" t="s">
        <v>995</v>
      </c>
      <c r="J133" s="633" t="s">
        <v>1450</v>
      </c>
      <c r="V133" s="968" t="s">
        <v>551</v>
      </c>
      <c r="W133" s="968" t="s">
        <v>1962</v>
      </c>
      <c r="X133" s="1"/>
      <c r="Y133" s="964"/>
      <c r="Z133" s="964"/>
      <c r="AA133" s="964"/>
      <c r="AB133" s="1"/>
      <c r="AC133" s="964"/>
      <c r="AD133" s="964"/>
      <c r="AE133" s="964"/>
      <c r="AL133" s="49">
        <v>1</v>
      </c>
    </row>
    <row r="134" spans="2:38" ht="21" customHeight="1">
      <c r="B134" s="633" t="s">
        <v>14</v>
      </c>
      <c r="C134" s="634" t="s">
        <v>1008</v>
      </c>
      <c r="D134" s="633" t="s">
        <v>107</v>
      </c>
      <c r="E134" s="633" t="s">
        <v>1116</v>
      </c>
      <c r="G134" s="633" t="s">
        <v>21</v>
      </c>
      <c r="H134" s="635" t="s">
        <v>1014</v>
      </c>
      <c r="I134" s="633" t="s">
        <v>997</v>
      </c>
      <c r="J134" s="633" t="s">
        <v>1451</v>
      </c>
      <c r="V134" s="964" t="s">
        <v>2182</v>
      </c>
      <c r="W134" s="964" t="s">
        <v>1962</v>
      </c>
      <c r="X134" s="1"/>
      <c r="Y134" s="964"/>
      <c r="Z134" s="964"/>
      <c r="AA134" s="964"/>
      <c r="AB134" s="1"/>
      <c r="AC134" s="964"/>
      <c r="AD134" s="964"/>
      <c r="AE134" s="964"/>
      <c r="AL134" s="49">
        <v>1</v>
      </c>
    </row>
    <row r="135" spans="2:38" ht="21" customHeight="1">
      <c r="B135" s="633" t="s">
        <v>14</v>
      </c>
      <c r="C135" s="634" t="s">
        <v>1008</v>
      </c>
      <c r="D135" s="633" t="s">
        <v>31</v>
      </c>
      <c r="E135" s="633" t="s">
        <v>1115</v>
      </c>
      <c r="G135" s="633" t="s">
        <v>21</v>
      </c>
      <c r="H135" s="635" t="s">
        <v>1014</v>
      </c>
      <c r="I135" s="633" t="s">
        <v>998</v>
      </c>
      <c r="J135" s="633" t="s">
        <v>1452</v>
      </c>
      <c r="V135" s="968" t="s">
        <v>1203</v>
      </c>
      <c r="W135" s="968" t="s">
        <v>1962</v>
      </c>
      <c r="X135" s="1"/>
      <c r="Y135" s="964"/>
      <c r="Z135" s="964"/>
      <c r="AA135" s="964"/>
      <c r="AB135" s="1"/>
      <c r="AC135" s="964"/>
      <c r="AD135" s="964"/>
      <c r="AE135" s="964"/>
      <c r="AL135" s="49">
        <v>1</v>
      </c>
    </row>
    <row r="136" spans="2:38" ht="21" customHeight="1">
      <c r="B136" s="633" t="s">
        <v>14</v>
      </c>
      <c r="C136" s="634" t="s">
        <v>1008</v>
      </c>
      <c r="D136" s="633" t="s">
        <v>88</v>
      </c>
      <c r="E136" s="633" t="s">
        <v>1114</v>
      </c>
      <c r="G136" s="633" t="s">
        <v>21</v>
      </c>
      <c r="H136" s="635" t="s">
        <v>1014</v>
      </c>
      <c r="I136" s="633" t="s">
        <v>992</v>
      </c>
      <c r="J136" s="633" t="s">
        <v>1453</v>
      </c>
      <c r="V136" s="964" t="s">
        <v>42</v>
      </c>
      <c r="W136" s="964" t="s">
        <v>1962</v>
      </c>
      <c r="X136" s="1"/>
      <c r="Y136" s="964"/>
      <c r="Z136" s="964"/>
      <c r="AA136" s="964"/>
      <c r="AB136" s="1"/>
      <c r="AC136" s="964"/>
      <c r="AD136" s="964"/>
      <c r="AE136" s="964"/>
      <c r="AL136" s="49">
        <v>1</v>
      </c>
    </row>
    <row r="137" spans="2:38" ht="21" customHeight="1">
      <c r="B137" s="633" t="s">
        <v>14</v>
      </c>
      <c r="C137" s="634" t="s">
        <v>1008</v>
      </c>
      <c r="D137" s="633" t="s">
        <v>68</v>
      </c>
      <c r="E137" s="633" t="s">
        <v>1113</v>
      </c>
      <c r="G137" s="633" t="s">
        <v>21</v>
      </c>
      <c r="H137" s="635" t="s">
        <v>1014</v>
      </c>
      <c r="I137" s="633" t="s">
        <v>993</v>
      </c>
      <c r="J137" s="633" t="s">
        <v>1454</v>
      </c>
      <c r="V137" s="968" t="s">
        <v>82</v>
      </c>
      <c r="W137" s="968" t="s">
        <v>1962</v>
      </c>
      <c r="X137" s="1"/>
      <c r="Y137" s="964"/>
      <c r="Z137" s="964"/>
      <c r="AA137" s="964"/>
      <c r="AB137" s="1"/>
      <c r="AC137" s="964"/>
      <c r="AD137" s="964"/>
      <c r="AE137" s="964"/>
      <c r="AL137" s="49">
        <v>1</v>
      </c>
    </row>
    <row r="138" spans="2:38" ht="21" customHeight="1">
      <c r="B138" s="633" t="s">
        <v>14</v>
      </c>
      <c r="C138" s="634" t="s">
        <v>1008</v>
      </c>
      <c r="D138" s="633" t="s">
        <v>214</v>
      </c>
      <c r="E138" s="633" t="s">
        <v>1112</v>
      </c>
      <c r="V138" s="964" t="s">
        <v>2183</v>
      </c>
      <c r="W138" s="964" t="s">
        <v>1962</v>
      </c>
      <c r="X138" s="1"/>
      <c r="Y138" s="964"/>
      <c r="Z138" s="964"/>
      <c r="AA138" s="964"/>
      <c r="AB138" s="1"/>
      <c r="AC138" s="964"/>
      <c r="AD138" s="964"/>
      <c r="AE138" s="964"/>
      <c r="AL138" s="49">
        <v>1</v>
      </c>
    </row>
    <row r="139" spans="2:38" ht="21" customHeight="1">
      <c r="B139" s="633" t="s">
        <v>14</v>
      </c>
      <c r="C139" s="634" t="s">
        <v>1008</v>
      </c>
      <c r="D139" s="633" t="s">
        <v>48</v>
      </c>
      <c r="E139" s="633" t="s">
        <v>1111</v>
      </c>
      <c r="V139" s="968" t="s">
        <v>2184</v>
      </c>
      <c r="W139" s="968" t="s">
        <v>1962</v>
      </c>
      <c r="X139" s="1"/>
      <c r="Y139" s="964"/>
      <c r="Z139" s="964"/>
      <c r="AA139" s="964"/>
      <c r="AB139" s="1"/>
      <c r="AC139" s="964"/>
      <c r="AD139" s="964"/>
      <c r="AE139" s="964"/>
      <c r="AL139" s="49">
        <v>1</v>
      </c>
    </row>
    <row r="140" spans="2:38" ht="21" customHeight="1">
      <c r="B140" s="633" t="s">
        <v>14</v>
      </c>
      <c r="C140" s="634" t="s">
        <v>1008</v>
      </c>
      <c r="D140" s="633" t="s">
        <v>260</v>
      </c>
      <c r="E140" s="633" t="s">
        <v>1110</v>
      </c>
      <c r="V140" s="964" t="s">
        <v>2185</v>
      </c>
      <c r="W140" s="964" t="s">
        <v>1962</v>
      </c>
      <c r="X140" s="1"/>
      <c r="Y140" s="964"/>
      <c r="Z140" s="964"/>
      <c r="AA140" s="964"/>
      <c r="AB140" s="1"/>
      <c r="AC140" s="964"/>
      <c r="AD140" s="964"/>
      <c r="AE140" s="964"/>
      <c r="AL140" s="49">
        <v>1</v>
      </c>
    </row>
    <row r="141" spans="2:38" ht="21" customHeight="1">
      <c r="B141" s="633" t="s">
        <v>14</v>
      </c>
      <c r="C141" s="634" t="s">
        <v>1008</v>
      </c>
      <c r="D141" s="633" t="s">
        <v>581</v>
      </c>
      <c r="E141" s="633" t="s">
        <v>1109</v>
      </c>
      <c r="V141" s="968" t="s">
        <v>257</v>
      </c>
      <c r="W141" s="968" t="s">
        <v>1962</v>
      </c>
      <c r="X141" s="1"/>
      <c r="Y141" s="964"/>
      <c r="Z141" s="964"/>
      <c r="AA141" s="964"/>
      <c r="AB141" s="1"/>
      <c r="AC141" s="964"/>
      <c r="AD141" s="964"/>
      <c r="AE141" s="964"/>
      <c r="AL141" s="49">
        <v>1</v>
      </c>
    </row>
    <row r="142" spans="2:38" ht="21" customHeight="1">
      <c r="B142" s="633" t="s">
        <v>14</v>
      </c>
      <c r="C142" s="634" t="s">
        <v>1008</v>
      </c>
      <c r="D142" s="633" t="s">
        <v>202</v>
      </c>
      <c r="E142" s="633" t="s">
        <v>1108</v>
      </c>
      <c r="V142" s="964" t="s">
        <v>2165</v>
      </c>
      <c r="W142" s="964" t="s">
        <v>1962</v>
      </c>
      <c r="X142" s="1"/>
      <c r="Y142" s="964"/>
      <c r="Z142" s="964"/>
      <c r="AA142" s="964"/>
      <c r="AB142" s="1"/>
      <c r="AC142" s="964"/>
      <c r="AD142" s="964"/>
      <c r="AE142" s="964"/>
      <c r="AL142" s="49">
        <v>1</v>
      </c>
    </row>
    <row r="143" spans="2:38" ht="21" customHeight="1">
      <c r="B143" s="633" t="s">
        <v>14</v>
      </c>
      <c r="C143" s="634" t="s">
        <v>1008</v>
      </c>
      <c r="D143" s="633" t="s">
        <v>173</v>
      </c>
      <c r="E143" s="633" t="s">
        <v>1107</v>
      </c>
      <c r="V143" s="968" t="s">
        <v>2186</v>
      </c>
      <c r="W143" s="968" t="s">
        <v>1962</v>
      </c>
      <c r="X143" s="1"/>
      <c r="Y143" s="964"/>
      <c r="Z143" s="964"/>
      <c r="AA143" s="964"/>
      <c r="AB143" s="1"/>
      <c r="AC143" s="964"/>
      <c r="AD143" s="964"/>
      <c r="AE143" s="964"/>
      <c r="AL143" s="49">
        <v>1</v>
      </c>
    </row>
    <row r="144" spans="2:38" ht="21" customHeight="1">
      <c r="B144" s="633" t="s">
        <v>14</v>
      </c>
      <c r="C144" s="634" t="s">
        <v>1008</v>
      </c>
      <c r="D144" s="633" t="s">
        <v>189</v>
      </c>
      <c r="E144" s="633" t="s">
        <v>1106</v>
      </c>
      <c r="V144" s="964" t="s">
        <v>2187</v>
      </c>
      <c r="W144" s="964" t="s">
        <v>1962</v>
      </c>
      <c r="X144" s="1"/>
      <c r="Y144" s="964"/>
      <c r="Z144" s="964"/>
      <c r="AA144" s="964"/>
      <c r="AB144" s="1"/>
      <c r="AC144" s="964"/>
      <c r="AD144" s="964"/>
      <c r="AE144" s="964"/>
      <c r="AL144" s="49">
        <v>1</v>
      </c>
    </row>
    <row r="145" spans="2:38" ht="21" customHeight="1">
      <c r="B145" s="633" t="s">
        <v>14</v>
      </c>
      <c r="C145" s="634" t="s">
        <v>1008</v>
      </c>
      <c r="D145" s="633" t="s">
        <v>240</v>
      </c>
      <c r="E145" s="633" t="s">
        <v>1105</v>
      </c>
      <c r="V145" s="968" t="s">
        <v>2188</v>
      </c>
      <c r="W145" s="968" t="s">
        <v>1962</v>
      </c>
      <c r="X145" s="1"/>
      <c r="Y145" s="964"/>
      <c r="Z145" s="964"/>
      <c r="AA145" s="964"/>
      <c r="AB145" s="1"/>
      <c r="AC145" s="964"/>
      <c r="AD145" s="964"/>
      <c r="AE145" s="964"/>
      <c r="AL145" s="49">
        <v>1</v>
      </c>
    </row>
    <row r="146" spans="2:38" ht="21" customHeight="1">
      <c r="B146" s="633" t="s">
        <v>20</v>
      </c>
      <c r="C146" s="634" t="s">
        <v>1008</v>
      </c>
      <c r="D146" s="633" t="s">
        <v>55</v>
      </c>
      <c r="E146" s="633" t="s">
        <v>1104</v>
      </c>
      <c r="V146" s="964" t="s">
        <v>2189</v>
      </c>
      <c r="W146" s="964" t="s">
        <v>1962</v>
      </c>
      <c r="X146" s="1"/>
      <c r="Y146" s="964"/>
      <c r="Z146" s="964"/>
      <c r="AA146" s="964"/>
      <c r="AB146" s="1"/>
      <c r="AC146" s="964"/>
      <c r="AD146" s="964"/>
      <c r="AE146" s="964"/>
      <c r="AL146" s="49">
        <v>1</v>
      </c>
    </row>
    <row r="147" spans="2:38" ht="21" customHeight="1">
      <c r="B147" s="633" t="s">
        <v>20</v>
      </c>
      <c r="C147" s="634" t="s">
        <v>1008</v>
      </c>
      <c r="D147" s="633" t="s">
        <v>1051</v>
      </c>
      <c r="E147" s="633" t="s">
        <v>1103</v>
      </c>
      <c r="V147" s="968" t="s">
        <v>2190</v>
      </c>
      <c r="W147" s="968" t="s">
        <v>1962</v>
      </c>
      <c r="X147" s="1"/>
      <c r="Y147" s="964"/>
      <c r="Z147" s="964"/>
      <c r="AA147" s="964"/>
      <c r="AB147" s="1"/>
      <c r="AC147" s="964"/>
      <c r="AD147" s="964"/>
      <c r="AE147" s="964"/>
      <c r="AL147" s="49">
        <v>1</v>
      </c>
    </row>
    <row r="148" spans="2:38" ht="21" customHeight="1">
      <c r="B148" s="633" t="s">
        <v>20</v>
      </c>
      <c r="C148" s="634" t="s">
        <v>1008</v>
      </c>
      <c r="D148" s="633" t="s">
        <v>96</v>
      </c>
      <c r="E148" s="633" t="s">
        <v>1102</v>
      </c>
      <c r="V148" s="964" t="s">
        <v>2191</v>
      </c>
      <c r="W148" s="964" t="s">
        <v>1962</v>
      </c>
      <c r="X148" s="1"/>
      <c r="Y148" s="964"/>
      <c r="Z148" s="964"/>
      <c r="AA148" s="964"/>
      <c r="AB148" s="1"/>
      <c r="AC148" s="964"/>
      <c r="AD148" s="964"/>
      <c r="AE148" s="964"/>
      <c r="AL148" s="49">
        <v>1</v>
      </c>
    </row>
    <row r="149" spans="2:38" ht="21" customHeight="1">
      <c r="B149" s="633" t="s">
        <v>20</v>
      </c>
      <c r="C149" s="634" t="s">
        <v>1008</v>
      </c>
      <c r="D149" s="633" t="s">
        <v>76</v>
      </c>
      <c r="E149" s="633" t="s">
        <v>1100</v>
      </c>
      <c r="V149" s="968" t="s">
        <v>2192</v>
      </c>
      <c r="W149" s="968" t="s">
        <v>1962</v>
      </c>
      <c r="X149" s="1"/>
      <c r="Y149" s="964"/>
      <c r="Z149" s="964"/>
      <c r="AA149" s="964"/>
      <c r="AB149" s="1"/>
      <c r="AC149" s="964"/>
      <c r="AD149" s="964"/>
      <c r="AE149" s="964"/>
      <c r="AL149" s="49">
        <v>1</v>
      </c>
    </row>
    <row r="150" spans="2:38" ht="21" customHeight="1">
      <c r="B150" s="633" t="s">
        <v>20</v>
      </c>
      <c r="C150" s="634" t="s">
        <v>1008</v>
      </c>
      <c r="D150" s="633" t="s">
        <v>6</v>
      </c>
      <c r="E150" s="633" t="s">
        <v>1099</v>
      </c>
      <c r="V150" s="964" t="s">
        <v>2193</v>
      </c>
      <c r="W150" s="964" t="s">
        <v>1962</v>
      </c>
      <c r="X150" s="1"/>
      <c r="Y150" s="964"/>
      <c r="Z150" s="964"/>
      <c r="AA150" s="964"/>
      <c r="AB150" s="1"/>
      <c r="AC150" s="964"/>
      <c r="AD150" s="964"/>
      <c r="AE150" s="964"/>
      <c r="AL150" s="49">
        <v>1</v>
      </c>
    </row>
    <row r="151" spans="2:38" ht="21" customHeight="1">
      <c r="B151" s="633" t="s">
        <v>20</v>
      </c>
      <c r="C151" s="634" t="s">
        <v>1008</v>
      </c>
      <c r="D151" s="633" t="s">
        <v>114</v>
      </c>
      <c r="E151" s="633" t="s">
        <v>1098</v>
      </c>
      <c r="V151" s="968" t="s">
        <v>2194</v>
      </c>
      <c r="W151" s="968" t="s">
        <v>1962</v>
      </c>
      <c r="X151" s="1"/>
      <c r="Y151" s="964"/>
      <c r="Z151" s="964"/>
      <c r="AA151" s="964"/>
      <c r="AB151" s="1"/>
      <c r="AC151" s="964"/>
      <c r="AD151" s="964"/>
      <c r="AE151" s="964"/>
      <c r="AL151" s="49">
        <v>1</v>
      </c>
    </row>
    <row r="152" spans="2:38" ht="21" customHeight="1">
      <c r="B152" s="633" t="s">
        <v>20</v>
      </c>
      <c r="C152" s="634" t="s">
        <v>1008</v>
      </c>
      <c r="D152" s="633" t="s">
        <v>132</v>
      </c>
      <c r="E152" s="633" t="s">
        <v>1097</v>
      </c>
      <c r="V152" s="964" t="s">
        <v>2195</v>
      </c>
      <c r="W152" s="964" t="s">
        <v>1962</v>
      </c>
      <c r="X152" s="1"/>
      <c r="Y152" s="964"/>
      <c r="Z152" s="964"/>
      <c r="AA152" s="964"/>
      <c r="AB152" s="1"/>
      <c r="AC152" s="964"/>
      <c r="AD152" s="964"/>
      <c r="AE152" s="964"/>
      <c r="AL152" s="49">
        <v>1</v>
      </c>
    </row>
    <row r="153" spans="2:38" ht="21" customHeight="1">
      <c r="B153" s="633" t="s">
        <v>20</v>
      </c>
      <c r="C153" s="634" t="s">
        <v>1008</v>
      </c>
      <c r="D153" s="633" t="s">
        <v>165</v>
      </c>
      <c r="E153" s="633" t="s">
        <v>1096</v>
      </c>
      <c r="V153" s="968" t="s">
        <v>2196</v>
      </c>
      <c r="W153" s="968" t="s">
        <v>1962</v>
      </c>
      <c r="X153" s="1"/>
      <c r="Y153" s="964"/>
      <c r="Z153" s="964"/>
      <c r="AA153" s="964"/>
      <c r="AB153" s="1"/>
      <c r="AC153" s="964"/>
      <c r="AD153" s="964"/>
      <c r="AE153" s="964"/>
      <c r="AL153" s="49">
        <v>1</v>
      </c>
    </row>
    <row r="154" spans="2:38" ht="21" customHeight="1">
      <c r="B154" s="633" t="s">
        <v>20</v>
      </c>
      <c r="C154" s="634" t="s">
        <v>1008</v>
      </c>
      <c r="D154" s="633" t="s">
        <v>147</v>
      </c>
      <c r="E154" s="633" t="s">
        <v>1094</v>
      </c>
      <c r="V154" s="964" t="s">
        <v>2197</v>
      </c>
      <c r="W154" s="964" t="s">
        <v>1962</v>
      </c>
      <c r="X154" s="1"/>
      <c r="Y154" s="964"/>
      <c r="Z154" s="964"/>
      <c r="AA154" s="964"/>
      <c r="AB154" s="1"/>
      <c r="AC154" s="964"/>
      <c r="AD154" s="964"/>
      <c r="AE154" s="964"/>
      <c r="AL154" s="49">
        <v>1</v>
      </c>
    </row>
    <row r="155" spans="2:38" ht="21" customHeight="1">
      <c r="B155" s="633" t="s">
        <v>21</v>
      </c>
      <c r="C155" s="634" t="s">
        <v>1008</v>
      </c>
      <c r="D155" s="633" t="s">
        <v>1024</v>
      </c>
      <c r="E155" s="633" t="s">
        <v>1092</v>
      </c>
      <c r="V155" s="968" t="s">
        <v>2198</v>
      </c>
      <c r="W155" s="968" t="s">
        <v>1962</v>
      </c>
      <c r="X155" s="1"/>
      <c r="Y155" s="964"/>
      <c r="Z155" s="964"/>
      <c r="AA155" s="964"/>
      <c r="AB155" s="1"/>
      <c r="AC155" s="964"/>
      <c r="AD155" s="964"/>
      <c r="AE155" s="964"/>
      <c r="AL155" s="49">
        <v>1</v>
      </c>
    </row>
    <row r="156" spans="2:38" ht="21" customHeight="1">
      <c r="B156" s="633" t="s">
        <v>21</v>
      </c>
      <c r="C156" s="634" t="s">
        <v>1008</v>
      </c>
      <c r="D156" s="633" t="s">
        <v>242</v>
      </c>
      <c r="E156" s="633" t="s">
        <v>1090</v>
      </c>
      <c r="V156" s="964" t="s">
        <v>2199</v>
      </c>
      <c r="W156" s="964" t="s">
        <v>1962</v>
      </c>
      <c r="X156" s="1"/>
      <c r="Y156" s="964"/>
      <c r="Z156" s="964"/>
      <c r="AA156" s="964"/>
      <c r="AB156" s="1"/>
      <c r="AC156" s="964"/>
      <c r="AD156" s="964"/>
      <c r="AE156" s="964"/>
      <c r="AL156" s="49">
        <v>1</v>
      </c>
    </row>
    <row r="157" spans="2:38" ht="21" customHeight="1">
      <c r="B157" s="633" t="s">
        <v>21</v>
      </c>
      <c r="C157" s="634" t="s">
        <v>1008</v>
      </c>
      <c r="D157" s="633" t="s">
        <v>249</v>
      </c>
      <c r="E157" s="633" t="s">
        <v>1088</v>
      </c>
      <c r="V157" s="968" t="s">
        <v>2200</v>
      </c>
      <c r="W157" s="968" t="s">
        <v>1962</v>
      </c>
      <c r="X157" s="1"/>
      <c r="Y157" s="964"/>
      <c r="Z157" s="964"/>
      <c r="AA157" s="964"/>
      <c r="AB157" s="1"/>
      <c r="AC157" s="964"/>
      <c r="AD157" s="964"/>
      <c r="AE157" s="964"/>
      <c r="AL157" s="49">
        <v>1</v>
      </c>
    </row>
    <row r="158" spans="2:38" ht="21" customHeight="1">
      <c r="B158" s="633" t="s">
        <v>21</v>
      </c>
      <c r="C158" s="634" t="s">
        <v>1008</v>
      </c>
      <c r="D158" s="633" t="s">
        <v>1030</v>
      </c>
      <c r="E158" s="633" t="s">
        <v>1087</v>
      </c>
      <c r="V158" s="964" t="s">
        <v>2201</v>
      </c>
      <c r="W158" s="964" t="s">
        <v>1962</v>
      </c>
      <c r="X158" s="1"/>
      <c r="Y158" s="964"/>
      <c r="Z158" s="964"/>
      <c r="AA158" s="964"/>
      <c r="AB158" s="1"/>
      <c r="AC158" s="964"/>
      <c r="AD158" s="964"/>
      <c r="AE158" s="964"/>
      <c r="AL158" s="49">
        <v>1</v>
      </c>
    </row>
    <row r="159" spans="2:38" ht="21" customHeight="1">
      <c r="B159" s="633" t="s">
        <v>21</v>
      </c>
      <c r="C159" s="634" t="s">
        <v>1008</v>
      </c>
      <c r="D159" s="633" t="s">
        <v>179</v>
      </c>
      <c r="E159" s="633" t="s">
        <v>1086</v>
      </c>
      <c r="V159" s="968" t="s">
        <v>2202</v>
      </c>
      <c r="W159" s="968" t="s">
        <v>1962</v>
      </c>
      <c r="X159" s="1"/>
      <c r="Y159" s="964"/>
      <c r="Z159" s="964"/>
      <c r="AA159" s="964"/>
      <c r="AB159" s="1"/>
      <c r="AC159" s="964"/>
      <c r="AD159" s="964"/>
      <c r="AE159" s="964"/>
      <c r="AL159" s="49">
        <v>1</v>
      </c>
    </row>
    <row r="160" spans="2:38" ht="21" customHeight="1">
      <c r="B160" s="633" t="s">
        <v>21</v>
      </c>
      <c r="C160" s="634" t="s">
        <v>1008</v>
      </c>
      <c r="D160" s="633" t="s">
        <v>192</v>
      </c>
      <c r="E160" s="633" t="s">
        <v>1083</v>
      </c>
      <c r="V160" s="964" t="s">
        <v>2203</v>
      </c>
      <c r="W160" s="964" t="s">
        <v>1962</v>
      </c>
      <c r="X160" s="1"/>
      <c r="Y160" s="964"/>
      <c r="Z160" s="964"/>
      <c r="AA160" s="964"/>
      <c r="AB160" s="1"/>
      <c r="AC160" s="964"/>
      <c r="AD160" s="964"/>
      <c r="AE160" s="964"/>
      <c r="AL160" s="49">
        <v>1</v>
      </c>
    </row>
    <row r="161" spans="2:38" ht="21" customHeight="1">
      <c r="B161" s="633" t="s">
        <v>21</v>
      </c>
      <c r="C161" s="634" t="s">
        <v>1008</v>
      </c>
      <c r="D161" s="633" t="s">
        <v>288</v>
      </c>
      <c r="E161" s="633" t="s">
        <v>1082</v>
      </c>
      <c r="V161" s="968" t="s">
        <v>2204</v>
      </c>
      <c r="W161" s="968" t="s">
        <v>1962</v>
      </c>
      <c r="X161" s="1"/>
      <c r="Y161" s="964"/>
      <c r="Z161" s="964"/>
      <c r="AA161" s="964"/>
      <c r="AB161" s="1"/>
      <c r="AC161" s="964"/>
      <c r="AD161" s="964"/>
      <c r="AE161" s="964"/>
      <c r="AL161" s="49">
        <v>1</v>
      </c>
    </row>
    <row r="162" spans="2:38" ht="21" customHeight="1">
      <c r="B162" s="633" t="s">
        <v>21</v>
      </c>
      <c r="C162" s="634" t="s">
        <v>1008</v>
      </c>
      <c r="D162" s="633" t="s">
        <v>292</v>
      </c>
      <c r="E162" s="633" t="s">
        <v>1081</v>
      </c>
      <c r="V162" s="964" t="s">
        <v>2205</v>
      </c>
      <c r="W162" s="964" t="s">
        <v>1962</v>
      </c>
      <c r="X162" s="1"/>
      <c r="Y162" s="964"/>
      <c r="Z162" s="964"/>
      <c r="AA162" s="964"/>
      <c r="AB162" s="1"/>
      <c r="AC162" s="964"/>
      <c r="AD162" s="964"/>
      <c r="AE162" s="964"/>
      <c r="AL162" s="49">
        <v>1</v>
      </c>
    </row>
    <row r="163" spans="2:38" ht="21" customHeight="1">
      <c r="B163" s="633" t="s">
        <v>21</v>
      </c>
      <c r="C163" s="634" t="s">
        <v>1008</v>
      </c>
      <c r="D163" s="633" t="s">
        <v>256</v>
      </c>
      <c r="E163" s="633" t="s">
        <v>1080</v>
      </c>
      <c r="V163" s="968" t="s">
        <v>102</v>
      </c>
      <c r="W163" s="968" t="s">
        <v>1962</v>
      </c>
      <c r="X163" s="1"/>
      <c r="Y163" s="964"/>
      <c r="Z163" s="964"/>
      <c r="AA163" s="964"/>
      <c r="AB163" s="1"/>
      <c r="AC163" s="964"/>
      <c r="AD163" s="964"/>
      <c r="AE163" s="964"/>
      <c r="AL163" s="49">
        <v>1</v>
      </c>
    </row>
    <row r="164" spans="2:38" ht="21" customHeight="1">
      <c r="B164" s="633" t="s">
        <v>21</v>
      </c>
      <c r="C164" s="634" t="s">
        <v>1008</v>
      </c>
      <c r="D164" s="633" t="s">
        <v>261</v>
      </c>
      <c r="E164" s="633" t="s">
        <v>1079</v>
      </c>
      <c r="V164" s="964" t="s">
        <v>280</v>
      </c>
      <c r="W164" s="964" t="s">
        <v>1962</v>
      </c>
      <c r="X164" s="1"/>
      <c r="Y164" s="964"/>
      <c r="Z164" s="964"/>
      <c r="AA164" s="964"/>
      <c r="AB164" s="1"/>
      <c r="AC164" s="964"/>
      <c r="AD164" s="964"/>
      <c r="AE164" s="964"/>
      <c r="AL164" s="49">
        <v>1</v>
      </c>
    </row>
    <row r="165" spans="2:38" ht="21" customHeight="1">
      <c r="B165" s="633" t="s">
        <v>21</v>
      </c>
      <c r="C165" s="634" t="s">
        <v>1008</v>
      </c>
      <c r="D165" s="633" t="s">
        <v>224</v>
      </c>
      <c r="E165" s="633" t="s">
        <v>1078</v>
      </c>
      <c r="V165" s="968" t="s">
        <v>2206</v>
      </c>
      <c r="W165" s="968" t="s">
        <v>1962</v>
      </c>
      <c r="X165" s="1"/>
      <c r="Y165" s="964"/>
      <c r="Z165" s="964"/>
      <c r="AA165" s="964"/>
      <c r="AB165" s="1"/>
      <c r="AC165" s="964"/>
      <c r="AD165" s="964"/>
      <c r="AE165" s="964"/>
      <c r="AL165" s="49">
        <v>1</v>
      </c>
    </row>
    <row r="166" spans="2:38" ht="21" customHeight="1">
      <c r="B166" s="633" t="s">
        <v>21</v>
      </c>
      <c r="C166" s="634" t="s">
        <v>1008</v>
      </c>
      <c r="D166" s="633" t="s">
        <v>234</v>
      </c>
      <c r="E166" s="633" t="s">
        <v>1077</v>
      </c>
      <c r="V166" s="964" t="s">
        <v>2207</v>
      </c>
      <c r="W166" s="964" t="s">
        <v>1962</v>
      </c>
      <c r="X166" s="1"/>
      <c r="Y166" s="964"/>
      <c r="Z166" s="964"/>
      <c r="AA166" s="964"/>
      <c r="AB166" s="1"/>
      <c r="AC166" s="964"/>
      <c r="AD166" s="964"/>
      <c r="AE166" s="964"/>
      <c r="AL166" s="49">
        <v>1</v>
      </c>
    </row>
    <row r="167" spans="2:38" ht="21" customHeight="1">
      <c r="B167" s="633" t="s">
        <v>21</v>
      </c>
      <c r="C167" s="634" t="s">
        <v>1008</v>
      </c>
      <c r="D167" s="633" t="s">
        <v>1020</v>
      </c>
      <c r="E167" s="633" t="s">
        <v>1076</v>
      </c>
      <c r="V167" s="968" t="s">
        <v>2208</v>
      </c>
      <c r="W167" s="968" t="s">
        <v>1962</v>
      </c>
      <c r="X167" s="1"/>
      <c r="Y167" s="964"/>
      <c r="Z167" s="964"/>
      <c r="AA167" s="964"/>
      <c r="AB167" s="1"/>
      <c r="AC167" s="964"/>
      <c r="AD167" s="964"/>
      <c r="AE167" s="964"/>
      <c r="AL167" s="49">
        <v>1</v>
      </c>
    </row>
    <row r="168" spans="2:38" ht="21" customHeight="1">
      <c r="B168" s="633" t="s">
        <v>21</v>
      </c>
      <c r="C168" s="634" t="s">
        <v>1008</v>
      </c>
      <c r="D168" s="633" t="s">
        <v>115</v>
      </c>
      <c r="E168" s="633" t="s">
        <v>1075</v>
      </c>
      <c r="V168" s="964" t="s">
        <v>2209</v>
      </c>
      <c r="W168" s="964" t="s">
        <v>1962</v>
      </c>
      <c r="X168" s="1"/>
      <c r="Y168" s="964"/>
      <c r="Z168" s="964"/>
      <c r="AA168" s="964"/>
      <c r="AB168" s="1"/>
      <c r="AC168" s="964"/>
      <c r="AD168" s="964"/>
      <c r="AE168" s="964"/>
      <c r="AL168" s="49">
        <v>1</v>
      </c>
    </row>
    <row r="169" spans="2:38" ht="21" customHeight="1">
      <c r="B169" s="633" t="s">
        <v>21</v>
      </c>
      <c r="C169" s="634" t="s">
        <v>1008</v>
      </c>
      <c r="D169" s="633" t="s">
        <v>133</v>
      </c>
      <c r="E169" s="633" t="s">
        <v>1074</v>
      </c>
      <c r="V169" s="968" t="s">
        <v>2210</v>
      </c>
      <c r="W169" s="968" t="s">
        <v>1962</v>
      </c>
      <c r="X169" s="1"/>
      <c r="Y169" s="964"/>
      <c r="Z169" s="964"/>
      <c r="AA169" s="964"/>
      <c r="AB169" s="1"/>
      <c r="AC169" s="964"/>
      <c r="AD169" s="964"/>
      <c r="AE169" s="964"/>
      <c r="AL169" s="49">
        <v>1</v>
      </c>
    </row>
    <row r="170" spans="2:38" ht="21" customHeight="1">
      <c r="B170" s="633" t="s">
        <v>21</v>
      </c>
      <c r="C170" s="634" t="s">
        <v>1008</v>
      </c>
      <c r="D170" s="633" t="s">
        <v>38</v>
      </c>
      <c r="E170" s="633" t="s">
        <v>1073</v>
      </c>
      <c r="V170" s="964" t="s">
        <v>2211</v>
      </c>
      <c r="W170" s="964" t="s">
        <v>1962</v>
      </c>
      <c r="X170" s="1"/>
      <c r="Y170" s="964"/>
      <c r="Z170" s="964"/>
      <c r="AA170" s="964"/>
      <c r="AB170" s="1"/>
      <c r="AC170" s="964"/>
      <c r="AD170" s="964"/>
      <c r="AE170" s="964"/>
      <c r="AL170" s="49">
        <v>1</v>
      </c>
    </row>
    <row r="171" spans="2:38" ht="21" customHeight="1">
      <c r="B171" s="633" t="s">
        <v>21</v>
      </c>
      <c r="C171" s="634" t="s">
        <v>1008</v>
      </c>
      <c r="D171" s="633" t="s">
        <v>7</v>
      </c>
      <c r="E171" s="633" t="s">
        <v>1072</v>
      </c>
      <c r="V171" s="968" t="s">
        <v>2212</v>
      </c>
      <c r="W171" s="968" t="s">
        <v>1962</v>
      </c>
      <c r="X171" s="1"/>
      <c r="Y171" s="964"/>
      <c r="Z171" s="964"/>
      <c r="AA171" s="964"/>
      <c r="AB171" s="1"/>
      <c r="AC171" s="964"/>
      <c r="AD171" s="964"/>
      <c r="AE171" s="964"/>
      <c r="AL171" s="49">
        <v>1</v>
      </c>
    </row>
    <row r="172" spans="2:38" ht="21" customHeight="1">
      <c r="B172" s="633" t="s">
        <v>21</v>
      </c>
      <c r="C172" s="634" t="s">
        <v>1008</v>
      </c>
      <c r="D172" s="633" t="s">
        <v>358</v>
      </c>
      <c r="E172" s="633" t="s">
        <v>1071</v>
      </c>
      <c r="V172" s="964" t="s">
        <v>2213</v>
      </c>
      <c r="W172" s="964" t="s">
        <v>1962</v>
      </c>
      <c r="X172" s="1"/>
      <c r="Y172" s="964"/>
      <c r="Z172" s="964"/>
      <c r="AA172" s="964"/>
      <c r="AB172" s="1"/>
      <c r="AC172" s="964"/>
      <c r="AD172" s="964"/>
      <c r="AE172" s="964"/>
      <c r="AL172" s="49">
        <v>1</v>
      </c>
    </row>
    <row r="173" spans="2:38" ht="21" customHeight="1">
      <c r="B173" s="633" t="s">
        <v>21</v>
      </c>
      <c r="C173" s="634" t="s">
        <v>1008</v>
      </c>
      <c r="D173" s="633" t="s">
        <v>77</v>
      </c>
      <c r="E173" s="633" t="s">
        <v>1070</v>
      </c>
      <c r="V173" s="968" t="s">
        <v>2214</v>
      </c>
      <c r="W173" s="968" t="s">
        <v>1962</v>
      </c>
      <c r="X173" s="1"/>
      <c r="Y173" s="964"/>
      <c r="Z173" s="964"/>
      <c r="AA173" s="964"/>
      <c r="AB173" s="1"/>
      <c r="AC173" s="964"/>
      <c r="AD173" s="964"/>
      <c r="AE173" s="964"/>
      <c r="AL173" s="49">
        <v>1</v>
      </c>
    </row>
    <row r="174" spans="2:38" ht="21" customHeight="1">
      <c r="B174" s="633" t="s">
        <v>21</v>
      </c>
      <c r="C174" s="634" t="s">
        <v>1008</v>
      </c>
      <c r="D174" s="633" t="s">
        <v>97</v>
      </c>
      <c r="E174" s="633" t="s">
        <v>1069</v>
      </c>
      <c r="V174" s="964" t="s">
        <v>2215</v>
      </c>
      <c r="W174" s="964" t="s">
        <v>1962</v>
      </c>
      <c r="X174" s="1"/>
      <c r="Y174" s="964"/>
      <c r="Z174" s="964"/>
      <c r="AA174" s="964"/>
      <c r="AB174" s="1"/>
      <c r="AC174" s="964"/>
      <c r="AD174" s="964"/>
      <c r="AE174" s="964"/>
      <c r="AL174" s="49">
        <v>1</v>
      </c>
    </row>
    <row r="175" spans="2:38" ht="21" customHeight="1">
      <c r="B175" s="633" t="s">
        <v>21</v>
      </c>
      <c r="C175" s="634" t="s">
        <v>1008</v>
      </c>
      <c r="D175" s="633" t="s">
        <v>39</v>
      </c>
      <c r="E175" s="633" t="s">
        <v>1068</v>
      </c>
      <c r="V175" s="968" t="s">
        <v>2216</v>
      </c>
      <c r="W175" s="968" t="s">
        <v>1962</v>
      </c>
      <c r="X175" s="1"/>
      <c r="Y175" s="964"/>
      <c r="Z175" s="964"/>
      <c r="AA175" s="964"/>
      <c r="AB175" s="1"/>
      <c r="AC175" s="964"/>
      <c r="AD175" s="964"/>
      <c r="AE175" s="964"/>
      <c r="AL175" s="49">
        <v>1</v>
      </c>
    </row>
    <row r="176" spans="2:38" ht="21" customHeight="1">
      <c r="B176" s="633" t="s">
        <v>21</v>
      </c>
      <c r="C176" s="634" t="s">
        <v>1008</v>
      </c>
      <c r="D176" s="633" t="s">
        <v>56</v>
      </c>
      <c r="E176" s="633" t="s">
        <v>1067</v>
      </c>
      <c r="V176" s="964" t="s">
        <v>554</v>
      </c>
      <c r="W176" s="964" t="s">
        <v>1962</v>
      </c>
      <c r="X176" s="1"/>
      <c r="Y176" s="964"/>
      <c r="Z176" s="964"/>
      <c r="AA176" s="964"/>
      <c r="AB176" s="1"/>
      <c r="AC176" s="964"/>
      <c r="AD176" s="964"/>
      <c r="AE176" s="964"/>
      <c r="AL176" s="49">
        <v>1</v>
      </c>
    </row>
    <row r="177" spans="2:38" ht="21" customHeight="1">
      <c r="B177" s="633" t="s">
        <v>21</v>
      </c>
      <c r="C177" s="634" t="s">
        <v>1008</v>
      </c>
      <c r="D177" s="633" t="s">
        <v>283</v>
      </c>
      <c r="E177" s="633" t="s">
        <v>1066</v>
      </c>
      <c r="V177" s="968" t="s">
        <v>2217</v>
      </c>
      <c r="W177" s="968" t="s">
        <v>1962</v>
      </c>
      <c r="X177" s="1"/>
      <c r="Y177" s="964"/>
      <c r="Z177" s="964"/>
      <c r="AA177" s="964"/>
      <c r="AB177" s="1"/>
      <c r="AC177" s="964"/>
      <c r="AD177" s="964"/>
      <c r="AE177" s="964"/>
      <c r="AL177" s="49">
        <v>1</v>
      </c>
    </row>
    <row r="178" spans="2:38" ht="21" customHeight="1">
      <c r="B178" s="633" t="s">
        <v>21</v>
      </c>
      <c r="C178" s="634" t="s">
        <v>1008</v>
      </c>
      <c r="D178" s="633" t="s">
        <v>148</v>
      </c>
      <c r="E178" s="633" t="s">
        <v>1064</v>
      </c>
      <c r="V178" s="964" t="s">
        <v>2218</v>
      </c>
      <c r="W178" s="964" t="s">
        <v>1962</v>
      </c>
      <c r="X178" s="1"/>
      <c r="Y178" s="964"/>
      <c r="Z178" s="964"/>
      <c r="AA178" s="964"/>
      <c r="AB178" s="1"/>
      <c r="AC178" s="964"/>
      <c r="AD178" s="964"/>
      <c r="AE178" s="964"/>
      <c r="AL178" s="49">
        <v>1</v>
      </c>
    </row>
    <row r="179" spans="2:38" ht="21" customHeight="1">
      <c r="B179" s="633" t="s">
        <v>21</v>
      </c>
      <c r="C179" s="634" t="s">
        <v>1008</v>
      </c>
      <c r="D179" s="633" t="s">
        <v>166</v>
      </c>
      <c r="E179" s="633" t="s">
        <v>1063</v>
      </c>
      <c r="V179" s="968" t="s">
        <v>2219</v>
      </c>
      <c r="W179" s="968" t="s">
        <v>1962</v>
      </c>
      <c r="X179" s="1"/>
      <c r="Y179" s="964"/>
      <c r="Z179" s="964"/>
      <c r="AA179" s="964"/>
      <c r="AB179" s="1"/>
      <c r="AC179" s="964"/>
      <c r="AD179" s="964"/>
      <c r="AE179" s="964"/>
      <c r="AL179" s="49">
        <v>1</v>
      </c>
    </row>
    <row r="180" spans="2:38" ht="21" customHeight="1">
      <c r="B180" s="633" t="s">
        <v>21</v>
      </c>
      <c r="C180" s="634" t="s">
        <v>1008</v>
      </c>
      <c r="D180" s="633" t="s">
        <v>617</v>
      </c>
      <c r="E180" s="633" t="s">
        <v>1062</v>
      </c>
      <c r="V180" s="964" t="s">
        <v>2220</v>
      </c>
      <c r="W180" s="964" t="s">
        <v>1962</v>
      </c>
      <c r="X180" s="1"/>
      <c r="Y180" s="964"/>
      <c r="Z180" s="964"/>
      <c r="AA180" s="964"/>
      <c r="AB180" s="1"/>
      <c r="AC180" s="964"/>
      <c r="AD180" s="964"/>
      <c r="AE180" s="964"/>
      <c r="AL180" s="49">
        <v>1</v>
      </c>
    </row>
    <row r="181" spans="2:38" ht="21" customHeight="1">
      <c r="B181" s="633" t="s">
        <v>21</v>
      </c>
      <c r="C181" s="634" t="s">
        <v>1008</v>
      </c>
      <c r="D181" s="633" t="s">
        <v>275</v>
      </c>
      <c r="E181" s="633" t="s">
        <v>1061</v>
      </c>
      <c r="V181" s="968" t="s">
        <v>2221</v>
      </c>
      <c r="W181" s="968" t="s">
        <v>1962</v>
      </c>
      <c r="X181" s="1"/>
      <c r="Y181" s="964"/>
      <c r="Z181" s="964"/>
      <c r="AA181" s="964"/>
      <c r="AB181" s="1"/>
      <c r="AC181" s="964"/>
      <c r="AD181" s="964"/>
      <c r="AE181" s="964"/>
      <c r="AL181" s="49">
        <v>1</v>
      </c>
    </row>
    <row r="182" spans="2:38" ht="21" customHeight="1">
      <c r="B182" s="633" t="s">
        <v>21</v>
      </c>
      <c r="C182" s="634" t="s">
        <v>1008</v>
      </c>
      <c r="D182" s="633" t="s">
        <v>279</v>
      </c>
      <c r="E182" s="633" t="s">
        <v>1060</v>
      </c>
      <c r="V182" s="964" t="s">
        <v>2222</v>
      </c>
      <c r="W182" s="964" t="s">
        <v>1962</v>
      </c>
      <c r="X182" s="1"/>
      <c r="Y182" s="964"/>
      <c r="Z182" s="964"/>
      <c r="AA182" s="964"/>
      <c r="AB182" s="1"/>
      <c r="AC182" s="964"/>
      <c r="AD182" s="964"/>
      <c r="AE182" s="964"/>
      <c r="AL182" s="49">
        <v>1</v>
      </c>
    </row>
    <row r="183" spans="2:38" ht="21" customHeight="1">
      <c r="B183" s="633" t="s">
        <v>21</v>
      </c>
      <c r="C183" s="634" t="s">
        <v>1008</v>
      </c>
      <c r="D183" s="633" t="s">
        <v>205</v>
      </c>
      <c r="E183" s="633" t="s">
        <v>1059</v>
      </c>
      <c r="V183" s="968" t="s">
        <v>263</v>
      </c>
      <c r="W183" s="968" t="s">
        <v>1962</v>
      </c>
      <c r="X183" s="1"/>
      <c r="Y183" s="964"/>
      <c r="Z183" s="964"/>
      <c r="AA183" s="964"/>
      <c r="AB183" s="1"/>
      <c r="AC183" s="964"/>
      <c r="AD183" s="964"/>
      <c r="AE183" s="964"/>
      <c r="AL183" s="49">
        <v>1</v>
      </c>
    </row>
    <row r="184" spans="2:38" ht="21" customHeight="1">
      <c r="B184" s="633" t="s">
        <v>21</v>
      </c>
      <c r="C184" s="634" t="s">
        <v>1008</v>
      </c>
      <c r="D184" s="633" t="s">
        <v>215</v>
      </c>
      <c r="E184" s="633" t="s">
        <v>1058</v>
      </c>
      <c r="V184" s="964" t="s">
        <v>2223</v>
      </c>
      <c r="W184" s="964" t="s">
        <v>1962</v>
      </c>
      <c r="X184" s="1"/>
      <c r="Y184" s="964"/>
      <c r="Z184" s="964"/>
      <c r="AA184" s="964"/>
      <c r="AB184" s="1"/>
      <c r="AC184" s="964"/>
      <c r="AD184" s="964"/>
      <c r="AE184" s="964"/>
      <c r="AL184" s="49">
        <v>1</v>
      </c>
    </row>
    <row r="185" spans="2:38" ht="21" customHeight="1">
      <c r="B185" s="633" t="s">
        <v>21</v>
      </c>
      <c r="C185" s="634" t="s">
        <v>1008</v>
      </c>
      <c r="D185" s="633" t="s">
        <v>296</v>
      </c>
      <c r="E185" s="633" t="s">
        <v>1057</v>
      </c>
      <c r="V185" s="968" t="s">
        <v>2224</v>
      </c>
      <c r="W185" s="968" t="s">
        <v>1962</v>
      </c>
      <c r="X185" s="1"/>
      <c r="Y185" s="964"/>
      <c r="Z185" s="964"/>
      <c r="AA185" s="964"/>
      <c r="AB185" s="1"/>
      <c r="AC185" s="964"/>
      <c r="AD185" s="964"/>
      <c r="AE185" s="964"/>
      <c r="AL185" s="49">
        <v>1</v>
      </c>
    </row>
    <row r="186" spans="2:38" ht="21" customHeight="1">
      <c r="B186" s="633" t="s">
        <v>21</v>
      </c>
      <c r="C186" s="634" t="s">
        <v>1008</v>
      </c>
      <c r="D186" s="633" t="s">
        <v>266</v>
      </c>
      <c r="E186" s="633" t="s">
        <v>1056</v>
      </c>
      <c r="V186" s="964" t="s">
        <v>2225</v>
      </c>
      <c r="W186" s="964" t="s">
        <v>1962</v>
      </c>
      <c r="X186" s="1"/>
      <c r="Y186" s="964"/>
      <c r="Z186" s="964"/>
      <c r="AA186" s="964"/>
      <c r="AB186" s="1"/>
      <c r="AC186" s="964"/>
      <c r="AD186" s="964"/>
      <c r="AE186" s="964"/>
      <c r="AL186" s="49">
        <v>1</v>
      </c>
    </row>
    <row r="187" spans="2:38" ht="21" customHeight="1">
      <c r="B187" s="633" t="s">
        <v>21</v>
      </c>
      <c r="C187" s="634" t="s">
        <v>1008</v>
      </c>
      <c r="D187" s="633" t="s">
        <v>271</v>
      </c>
      <c r="E187" s="633" t="s">
        <v>1055</v>
      </c>
      <c r="V187" s="968" t="s">
        <v>2226</v>
      </c>
      <c r="W187" s="968" t="s">
        <v>1962</v>
      </c>
      <c r="X187" s="1"/>
      <c r="Y187" s="964"/>
      <c r="Z187" s="964"/>
      <c r="AA187" s="964"/>
      <c r="AB187" s="1"/>
      <c r="AC187" s="964"/>
      <c r="AD187" s="964"/>
      <c r="AE187" s="964"/>
      <c r="AL187" s="49">
        <v>1</v>
      </c>
    </row>
    <row r="188" spans="2:38" ht="21" customHeight="1">
      <c r="B188" s="633" t="s">
        <v>17</v>
      </c>
      <c r="C188" s="634" t="s">
        <v>1008</v>
      </c>
      <c r="D188" s="633" t="s">
        <v>93</v>
      </c>
      <c r="E188" s="633" t="s">
        <v>1054</v>
      </c>
      <c r="V188" s="964" t="s">
        <v>2227</v>
      </c>
      <c r="W188" s="964" t="s">
        <v>1962</v>
      </c>
      <c r="X188" s="1"/>
      <c r="Y188" s="964"/>
      <c r="Z188" s="964"/>
      <c r="AA188" s="964"/>
      <c r="AB188" s="1"/>
      <c r="AC188" s="964"/>
      <c r="AD188" s="964"/>
      <c r="AE188" s="964"/>
      <c r="AL188" s="49">
        <v>1</v>
      </c>
    </row>
    <row r="189" spans="2:38" ht="21" customHeight="1">
      <c r="B189" s="633" t="s">
        <v>17</v>
      </c>
      <c r="C189" s="634" t="s">
        <v>1008</v>
      </c>
      <c r="D189" s="633" t="s">
        <v>53</v>
      </c>
      <c r="E189" s="633" t="s">
        <v>1053</v>
      </c>
      <c r="V189" s="968" t="s">
        <v>2228</v>
      </c>
      <c r="W189" s="968" t="s">
        <v>1962</v>
      </c>
      <c r="X189" s="1"/>
      <c r="Y189" s="964"/>
      <c r="Z189" s="964"/>
      <c r="AA189" s="964"/>
      <c r="AB189" s="1"/>
      <c r="AC189" s="964"/>
      <c r="AD189" s="964"/>
      <c r="AE189" s="964"/>
      <c r="AL189" s="49">
        <v>1</v>
      </c>
    </row>
    <row r="190" spans="2:38" ht="21" customHeight="1">
      <c r="B190" s="633" t="s">
        <v>17</v>
      </c>
      <c r="C190" s="634" t="s">
        <v>1008</v>
      </c>
      <c r="D190" s="633" t="s">
        <v>73</v>
      </c>
      <c r="E190" s="633" t="s">
        <v>1052</v>
      </c>
      <c r="V190" s="964" t="s">
        <v>2229</v>
      </c>
      <c r="W190" s="964" t="s">
        <v>1962</v>
      </c>
      <c r="X190" s="1"/>
      <c r="Y190" s="964"/>
      <c r="Z190" s="964"/>
      <c r="AA190" s="964"/>
      <c r="AB190" s="1"/>
      <c r="AC190" s="964"/>
      <c r="AD190" s="964"/>
      <c r="AE190" s="964"/>
      <c r="AL190" s="49">
        <v>1</v>
      </c>
    </row>
    <row r="191" spans="2:38" ht="21" customHeight="1">
      <c r="B191" s="633" t="s">
        <v>17</v>
      </c>
      <c r="C191" s="634" t="s">
        <v>1008</v>
      </c>
      <c r="D191" s="633" t="s">
        <v>129</v>
      </c>
      <c r="E191" s="633" t="s">
        <v>1050</v>
      </c>
      <c r="V191" s="968" t="s">
        <v>2230</v>
      </c>
      <c r="W191" s="968" t="s">
        <v>1962</v>
      </c>
      <c r="X191" s="1"/>
      <c r="Y191" s="964"/>
      <c r="Z191" s="964"/>
      <c r="AA191" s="964"/>
      <c r="AB191" s="1"/>
      <c r="AC191" s="964"/>
      <c r="AD191" s="964"/>
      <c r="AE191" s="964"/>
      <c r="AL191" s="49">
        <v>1</v>
      </c>
    </row>
    <row r="192" spans="2:38" ht="21" customHeight="1">
      <c r="B192" s="633" t="s">
        <v>17</v>
      </c>
      <c r="C192" s="634" t="s">
        <v>1008</v>
      </c>
      <c r="D192" s="633" t="s">
        <v>35</v>
      </c>
      <c r="E192" s="633" t="s">
        <v>1049</v>
      </c>
      <c r="V192" s="964" t="s">
        <v>2231</v>
      </c>
      <c r="W192" s="964" t="s">
        <v>1962</v>
      </c>
      <c r="X192" s="1"/>
      <c r="Y192" s="964"/>
      <c r="Z192" s="964"/>
      <c r="AA192" s="964"/>
      <c r="AB192" s="1"/>
      <c r="AC192" s="964"/>
      <c r="AD192" s="964"/>
      <c r="AE192" s="964"/>
      <c r="AL192" s="49">
        <v>1</v>
      </c>
    </row>
    <row r="193" spans="2:38" ht="21" customHeight="1">
      <c r="B193" s="633" t="s">
        <v>17</v>
      </c>
      <c r="C193" s="634" t="s">
        <v>1008</v>
      </c>
      <c r="D193" s="633" t="s">
        <v>111</v>
      </c>
      <c r="E193" s="633" t="s">
        <v>1047</v>
      </c>
      <c r="V193" s="968" t="s">
        <v>2232</v>
      </c>
      <c r="W193" s="968" t="s">
        <v>1962</v>
      </c>
      <c r="X193" s="1"/>
      <c r="Y193" s="964"/>
      <c r="Z193" s="964"/>
      <c r="AA193" s="964"/>
      <c r="AB193" s="1"/>
      <c r="AC193" s="964"/>
      <c r="AD193" s="964"/>
      <c r="AE193" s="964"/>
      <c r="AL193" s="49">
        <v>1</v>
      </c>
    </row>
    <row r="194" spans="2:38" ht="21" customHeight="1">
      <c r="B194" s="633" t="s">
        <v>10</v>
      </c>
      <c r="C194" s="634" t="s">
        <v>1008</v>
      </c>
      <c r="D194" s="633" t="s">
        <v>169</v>
      </c>
      <c r="E194" s="633" t="s">
        <v>1045</v>
      </c>
      <c r="V194" s="964" t="s">
        <v>555</v>
      </c>
      <c r="W194" s="964" t="s">
        <v>1962</v>
      </c>
      <c r="X194" s="1"/>
      <c r="Y194" s="964"/>
      <c r="Z194" s="964"/>
      <c r="AA194" s="964"/>
      <c r="AB194" s="1"/>
      <c r="AC194" s="964"/>
      <c r="AD194" s="964"/>
      <c r="AE194" s="964"/>
      <c r="AL194" s="49">
        <v>1</v>
      </c>
    </row>
    <row r="195" spans="2:38" ht="21" customHeight="1">
      <c r="B195" s="633" t="s">
        <v>10</v>
      </c>
      <c r="C195" s="634" t="s">
        <v>1008</v>
      </c>
      <c r="D195" s="633" t="s">
        <v>62</v>
      </c>
      <c r="E195" s="633" t="s">
        <v>1043</v>
      </c>
      <c r="V195" s="968" t="s">
        <v>570</v>
      </c>
      <c r="W195" s="968" t="s">
        <v>1962</v>
      </c>
      <c r="X195" s="1"/>
      <c r="Y195" s="964"/>
      <c r="Z195" s="964"/>
      <c r="AA195" s="964"/>
      <c r="AB195" s="1"/>
      <c r="AC195" s="964"/>
      <c r="AD195" s="964"/>
      <c r="AE195" s="964"/>
      <c r="AL195" s="49">
        <v>1</v>
      </c>
    </row>
    <row r="196" spans="2:38" ht="21" customHeight="1">
      <c r="B196" s="633" t="s">
        <v>10</v>
      </c>
      <c r="C196" s="634" t="s">
        <v>1008</v>
      </c>
      <c r="D196" s="633" t="s">
        <v>84</v>
      </c>
      <c r="E196" s="633" t="s">
        <v>1041</v>
      </c>
      <c r="V196" s="964" t="s">
        <v>2233</v>
      </c>
      <c r="W196" s="964" t="s">
        <v>1962</v>
      </c>
      <c r="X196" s="1"/>
      <c r="Y196" s="964"/>
      <c r="Z196" s="964"/>
      <c r="AA196" s="964"/>
      <c r="AB196" s="1"/>
      <c r="AC196" s="964"/>
      <c r="AD196" s="964"/>
      <c r="AE196" s="964"/>
      <c r="AL196" s="49">
        <v>1</v>
      </c>
    </row>
    <row r="197" spans="2:38" ht="21" customHeight="1">
      <c r="B197" s="633" t="s">
        <v>10</v>
      </c>
      <c r="C197" s="634" t="s">
        <v>1008</v>
      </c>
      <c r="D197" s="633" t="s">
        <v>104</v>
      </c>
      <c r="E197" s="633" t="s">
        <v>1039</v>
      </c>
      <c r="V197" s="968" t="s">
        <v>2234</v>
      </c>
      <c r="W197" s="968" t="s">
        <v>1962</v>
      </c>
      <c r="X197" s="1"/>
      <c r="Y197" s="964"/>
      <c r="Z197" s="964"/>
      <c r="AA197" s="964"/>
      <c r="AB197" s="1"/>
      <c r="AC197" s="964"/>
      <c r="AD197" s="964"/>
      <c r="AE197" s="964"/>
      <c r="AL197" s="49">
        <v>1</v>
      </c>
    </row>
    <row r="198" spans="2:38" ht="21" customHeight="1">
      <c r="B198" s="633" t="s">
        <v>10</v>
      </c>
      <c r="C198" s="634" t="s">
        <v>1008</v>
      </c>
      <c r="D198" s="633" t="s">
        <v>121</v>
      </c>
      <c r="E198" s="633" t="s">
        <v>1038</v>
      </c>
      <c r="V198" s="964" t="s">
        <v>2235</v>
      </c>
      <c r="W198" s="964" t="s">
        <v>1962</v>
      </c>
      <c r="X198" s="1"/>
      <c r="Y198" s="964"/>
      <c r="Z198" s="964"/>
      <c r="AA198" s="964"/>
      <c r="AB198" s="1"/>
      <c r="AC198" s="964"/>
      <c r="AD198" s="964"/>
      <c r="AE198" s="964"/>
      <c r="AL198" s="49">
        <v>1</v>
      </c>
    </row>
    <row r="199" spans="2:38" ht="21" customHeight="1">
      <c r="B199" s="633" t="s">
        <v>10</v>
      </c>
      <c r="C199" s="634" t="s">
        <v>1008</v>
      </c>
      <c r="D199" s="633" t="s">
        <v>25</v>
      </c>
      <c r="E199" s="633" t="s">
        <v>1037</v>
      </c>
      <c r="V199" s="968" t="s">
        <v>2236</v>
      </c>
      <c r="W199" s="968" t="s">
        <v>1962</v>
      </c>
      <c r="X199" s="1"/>
      <c r="Y199" s="964"/>
      <c r="Z199" s="964"/>
      <c r="AA199" s="964"/>
      <c r="AB199" s="1"/>
      <c r="AC199" s="964"/>
      <c r="AD199" s="964"/>
      <c r="AE199" s="964"/>
      <c r="AL199" s="49">
        <v>1</v>
      </c>
    </row>
    <row r="200" spans="2:38" ht="21" customHeight="1">
      <c r="B200" s="633" t="s">
        <v>10</v>
      </c>
      <c r="C200" s="634" t="s">
        <v>1008</v>
      </c>
      <c r="D200" s="633" t="s">
        <v>137</v>
      </c>
      <c r="E200" s="633" t="s">
        <v>1036</v>
      </c>
      <c r="V200" s="964" t="s">
        <v>556</v>
      </c>
      <c r="W200" s="964" t="s">
        <v>1962</v>
      </c>
      <c r="X200" s="1"/>
      <c r="Y200" s="964"/>
      <c r="Z200" s="964"/>
      <c r="AA200" s="964"/>
      <c r="AB200" s="1"/>
      <c r="AC200" s="964"/>
      <c r="AD200" s="964"/>
      <c r="AE200" s="964"/>
      <c r="AL200" s="49">
        <v>1</v>
      </c>
    </row>
    <row r="201" spans="2:38" ht="21" customHeight="1">
      <c r="B201" s="633" t="s">
        <v>10</v>
      </c>
      <c r="C201" s="634" t="s">
        <v>1008</v>
      </c>
      <c r="D201" s="633" t="s">
        <v>1</v>
      </c>
      <c r="E201" s="633" t="s">
        <v>1035</v>
      </c>
      <c r="V201" s="968" t="s">
        <v>2237</v>
      </c>
      <c r="W201" s="968" t="s">
        <v>1962</v>
      </c>
      <c r="X201" s="1"/>
      <c r="Y201" s="964"/>
      <c r="Z201" s="964"/>
      <c r="AA201" s="964"/>
      <c r="AB201" s="1"/>
      <c r="AC201" s="964"/>
      <c r="AD201" s="964"/>
      <c r="AE201" s="964"/>
      <c r="AL201" s="49">
        <v>1</v>
      </c>
    </row>
    <row r="202" spans="2:38" ht="21" customHeight="1">
      <c r="B202" s="633" t="s">
        <v>10</v>
      </c>
      <c r="C202" s="634" t="s">
        <v>1008</v>
      </c>
      <c r="D202" s="633" t="s">
        <v>185</v>
      </c>
      <c r="E202" s="633" t="s">
        <v>1034</v>
      </c>
      <c r="V202" s="964" t="s">
        <v>2238</v>
      </c>
      <c r="W202" s="964" t="s">
        <v>1962</v>
      </c>
      <c r="X202" s="1"/>
      <c r="Y202" s="964"/>
      <c r="Z202" s="964"/>
      <c r="AA202" s="964"/>
      <c r="AB202" s="1"/>
      <c r="AC202" s="964"/>
      <c r="AD202" s="964"/>
      <c r="AE202" s="964"/>
      <c r="AL202" s="49">
        <v>1</v>
      </c>
    </row>
    <row r="203" spans="2:38" ht="21" customHeight="1">
      <c r="B203" s="633" t="s">
        <v>10</v>
      </c>
      <c r="C203" s="634" t="s">
        <v>1008</v>
      </c>
      <c r="D203" s="633" t="s">
        <v>198</v>
      </c>
      <c r="E203" s="633" t="s">
        <v>1033</v>
      </c>
      <c r="V203" s="968" t="s">
        <v>2239</v>
      </c>
      <c r="W203" s="968" t="s">
        <v>1962</v>
      </c>
      <c r="X203" s="1"/>
      <c r="Y203" s="964"/>
      <c r="Z203" s="964"/>
      <c r="AA203" s="964"/>
      <c r="AB203" s="1"/>
      <c r="AC203" s="964"/>
      <c r="AD203" s="964"/>
      <c r="AE203" s="964"/>
      <c r="AL203" s="49">
        <v>1</v>
      </c>
    </row>
    <row r="204" spans="2:38" ht="21" customHeight="1">
      <c r="B204" s="633" t="s">
        <v>10</v>
      </c>
      <c r="C204" s="634" t="s">
        <v>1008</v>
      </c>
      <c r="D204" s="633" t="s">
        <v>210</v>
      </c>
      <c r="E204" s="633" t="s">
        <v>1032</v>
      </c>
      <c r="V204" s="964" t="s">
        <v>2240</v>
      </c>
      <c r="W204" s="964" t="s">
        <v>1962</v>
      </c>
      <c r="X204" s="1"/>
      <c r="Y204" s="964"/>
      <c r="Z204" s="964"/>
      <c r="AA204" s="964"/>
      <c r="AB204" s="1"/>
      <c r="AC204" s="964"/>
      <c r="AD204" s="964"/>
      <c r="AE204" s="964"/>
      <c r="AL204" s="49">
        <v>1</v>
      </c>
    </row>
    <row r="205" spans="2:38" ht="21" customHeight="1">
      <c r="B205" s="633" t="s">
        <v>10</v>
      </c>
      <c r="C205" s="634" t="s">
        <v>1008</v>
      </c>
      <c r="D205" s="633" t="s">
        <v>154</v>
      </c>
      <c r="E205" s="633" t="s">
        <v>1031</v>
      </c>
      <c r="V205" s="968" t="s">
        <v>2241</v>
      </c>
      <c r="W205" s="968" t="s">
        <v>1962</v>
      </c>
      <c r="X205" s="1"/>
      <c r="Y205" s="964"/>
      <c r="Z205" s="964"/>
      <c r="AA205" s="964"/>
      <c r="AB205" s="1"/>
      <c r="AC205" s="964"/>
      <c r="AD205" s="964"/>
      <c r="AE205" s="964"/>
      <c r="AL205" s="49">
        <v>1</v>
      </c>
    </row>
    <row r="206" spans="2:38" ht="21" customHeight="1">
      <c r="B206" s="633" t="s">
        <v>11</v>
      </c>
      <c r="C206" s="634" t="s">
        <v>1008</v>
      </c>
      <c r="D206" s="633" t="s">
        <v>186</v>
      </c>
      <c r="E206" s="633" t="s">
        <v>1029</v>
      </c>
      <c r="V206" s="964" t="s">
        <v>101</v>
      </c>
      <c r="W206" s="964" t="s">
        <v>1962</v>
      </c>
      <c r="X206" s="1"/>
      <c r="Y206" s="964"/>
      <c r="Z206" s="964"/>
      <c r="AA206" s="964"/>
      <c r="AB206" s="1"/>
      <c r="AC206" s="964"/>
      <c r="AD206" s="964"/>
      <c r="AE206" s="964"/>
      <c r="AL206" s="49">
        <v>1</v>
      </c>
    </row>
    <row r="207" spans="2:38" ht="21" customHeight="1">
      <c r="B207" s="633" t="s">
        <v>11</v>
      </c>
      <c r="C207" s="634" t="s">
        <v>1008</v>
      </c>
      <c r="D207" s="633" t="s">
        <v>229</v>
      </c>
      <c r="E207" s="633" t="s">
        <v>1028</v>
      </c>
      <c r="V207" s="968" t="s">
        <v>2242</v>
      </c>
      <c r="W207" s="968" t="s">
        <v>1962</v>
      </c>
      <c r="X207" s="1"/>
      <c r="Y207" s="964"/>
      <c r="Z207" s="964"/>
      <c r="AA207" s="964"/>
      <c r="AB207" s="1"/>
      <c r="AC207" s="964"/>
      <c r="AD207" s="964"/>
      <c r="AE207" s="964"/>
      <c r="AL207" s="49">
        <v>1</v>
      </c>
    </row>
    <row r="208" spans="2:38" ht="21" customHeight="1">
      <c r="B208" s="633" t="s">
        <v>11</v>
      </c>
      <c r="C208" s="634" t="s">
        <v>1008</v>
      </c>
      <c r="D208" s="633" t="s">
        <v>105</v>
      </c>
      <c r="E208" s="633" t="s">
        <v>1027</v>
      </c>
      <c r="V208" s="964" t="s">
        <v>2243</v>
      </c>
      <c r="W208" s="964" t="s">
        <v>1962</v>
      </c>
      <c r="X208" s="1"/>
      <c r="Y208" s="964"/>
      <c r="Z208" s="964"/>
      <c r="AA208" s="964"/>
      <c r="AB208" s="1"/>
      <c r="AC208" s="964"/>
      <c r="AD208" s="964"/>
      <c r="AE208" s="964"/>
      <c r="AL208" s="49">
        <v>1</v>
      </c>
    </row>
    <row r="209" spans="2:38" ht="21" customHeight="1">
      <c r="B209" s="633" t="s">
        <v>11</v>
      </c>
      <c r="C209" s="634" t="s">
        <v>1008</v>
      </c>
      <c r="D209" s="633" t="s">
        <v>122</v>
      </c>
      <c r="E209" s="633" t="s">
        <v>1026</v>
      </c>
      <c r="V209" s="968" t="s">
        <v>2244</v>
      </c>
      <c r="W209" s="968" t="s">
        <v>1962</v>
      </c>
      <c r="X209" s="1"/>
      <c r="Y209" s="964"/>
      <c r="Z209" s="964"/>
      <c r="AA209" s="964"/>
      <c r="AB209" s="1"/>
      <c r="AC209" s="964"/>
      <c r="AD209" s="964"/>
      <c r="AE209" s="964"/>
      <c r="AL209" s="49">
        <v>1</v>
      </c>
    </row>
    <row r="210" spans="2:38" ht="21" customHeight="1">
      <c r="B210" s="633" t="s">
        <v>11</v>
      </c>
      <c r="C210" s="634" t="s">
        <v>1008</v>
      </c>
      <c r="D210" s="633" t="s">
        <v>237</v>
      </c>
      <c r="E210" s="633" t="s">
        <v>1025</v>
      </c>
      <c r="V210" s="964" t="s">
        <v>2245</v>
      </c>
      <c r="W210" s="964" t="s">
        <v>1962</v>
      </c>
      <c r="X210" s="1"/>
      <c r="Y210" s="964"/>
      <c r="Z210" s="964"/>
      <c r="AA210" s="964"/>
      <c r="AB210" s="1"/>
      <c r="AC210" s="964"/>
      <c r="AD210" s="964"/>
      <c r="AE210" s="964"/>
      <c r="AL210" s="49">
        <v>1</v>
      </c>
    </row>
    <row r="211" spans="2:38" ht="21" customHeight="1">
      <c r="B211" s="633" t="s">
        <v>11</v>
      </c>
      <c r="C211" s="634" t="s">
        <v>1008</v>
      </c>
      <c r="D211" s="633" t="s">
        <v>1162</v>
      </c>
      <c r="E211" s="633" t="s">
        <v>1023</v>
      </c>
      <c r="V211" s="968" t="s">
        <v>557</v>
      </c>
      <c r="W211" s="968" t="s">
        <v>1962</v>
      </c>
      <c r="X211" s="1"/>
      <c r="Y211" s="964"/>
      <c r="Z211" s="964"/>
      <c r="AA211" s="964"/>
      <c r="AB211" s="1"/>
      <c r="AC211" s="964"/>
      <c r="AD211" s="964"/>
      <c r="AE211" s="964"/>
      <c r="AL211" s="49">
        <v>1</v>
      </c>
    </row>
    <row r="212" spans="2:38" ht="21" customHeight="1">
      <c r="B212" s="633" t="s">
        <v>11</v>
      </c>
      <c r="C212" s="634" t="s">
        <v>1008</v>
      </c>
      <c r="D212" s="633" t="s">
        <v>614</v>
      </c>
      <c r="E212" s="633" t="s">
        <v>1022</v>
      </c>
      <c r="V212" s="964" t="s">
        <v>2246</v>
      </c>
      <c r="W212" s="964" t="s">
        <v>1962</v>
      </c>
      <c r="X212" s="1"/>
      <c r="Y212" s="964"/>
      <c r="Z212" s="964"/>
      <c r="AA212" s="964"/>
      <c r="AB212" s="1"/>
      <c r="AC212" s="964"/>
      <c r="AD212" s="964"/>
      <c r="AE212" s="964"/>
      <c r="AL212" s="49">
        <v>1</v>
      </c>
    </row>
    <row r="213" spans="2:38" ht="21" customHeight="1">
      <c r="B213" s="633" t="s">
        <v>11</v>
      </c>
      <c r="C213" s="634" t="s">
        <v>1008</v>
      </c>
      <c r="D213" s="633" t="s">
        <v>245</v>
      </c>
      <c r="E213" s="633" t="s">
        <v>1021</v>
      </c>
      <c r="V213" s="968" t="s">
        <v>2247</v>
      </c>
      <c r="W213" s="968" t="s">
        <v>1962</v>
      </c>
      <c r="X213" s="1"/>
      <c r="Y213" s="964"/>
      <c r="Z213" s="964"/>
      <c r="AA213" s="964"/>
      <c r="AB213" s="1"/>
      <c r="AC213" s="964"/>
      <c r="AD213" s="964"/>
      <c r="AE213" s="964"/>
      <c r="AL213" s="49">
        <v>1</v>
      </c>
    </row>
    <row r="214" spans="2:38" ht="21" customHeight="1">
      <c r="B214" s="633" t="s">
        <v>11</v>
      </c>
      <c r="C214" s="634" t="s">
        <v>1008</v>
      </c>
      <c r="D214" s="633" t="s">
        <v>1164</v>
      </c>
      <c r="E214" s="633" t="s">
        <v>1275</v>
      </c>
      <c r="V214" s="964" t="s">
        <v>2248</v>
      </c>
      <c r="W214" s="964" t="s">
        <v>1962</v>
      </c>
      <c r="X214" s="1"/>
      <c r="Y214" s="964"/>
      <c r="Z214" s="964"/>
      <c r="AA214" s="964"/>
      <c r="AB214" s="1"/>
      <c r="AC214" s="964"/>
      <c r="AD214" s="964"/>
      <c r="AE214" s="964"/>
      <c r="AL214" s="49">
        <v>1</v>
      </c>
    </row>
    <row r="215" spans="2:38" ht="21" customHeight="1">
      <c r="B215" s="633" t="s">
        <v>11</v>
      </c>
      <c r="C215" s="634" t="s">
        <v>1008</v>
      </c>
      <c r="D215" s="633" t="s">
        <v>211</v>
      </c>
      <c r="E215" s="633" t="s">
        <v>1276</v>
      </c>
      <c r="V215" s="968" t="s">
        <v>2249</v>
      </c>
      <c r="W215" s="968" t="s">
        <v>1962</v>
      </c>
      <c r="X215" s="1"/>
      <c r="Y215" s="964"/>
      <c r="Z215" s="964"/>
      <c r="AA215" s="964"/>
      <c r="AB215" s="1"/>
      <c r="AC215" s="964"/>
      <c r="AD215" s="964"/>
      <c r="AE215" s="964"/>
      <c r="AL215" s="49">
        <v>1</v>
      </c>
    </row>
    <row r="216" spans="2:38" ht="21" customHeight="1">
      <c r="B216" s="633" t="s">
        <v>11</v>
      </c>
      <c r="C216" s="634" t="s">
        <v>1008</v>
      </c>
      <c r="D216" s="633" t="s">
        <v>138</v>
      </c>
      <c r="E216" s="633" t="s">
        <v>1019</v>
      </c>
      <c r="V216" s="964" t="s">
        <v>2250</v>
      </c>
      <c r="W216" s="964" t="s">
        <v>1962</v>
      </c>
      <c r="X216" s="1"/>
      <c r="Y216" s="964"/>
      <c r="Z216" s="964"/>
      <c r="AA216" s="964"/>
      <c r="AB216" s="1"/>
      <c r="AC216" s="964"/>
      <c r="AD216" s="964"/>
      <c r="AE216" s="964"/>
      <c r="AL216" s="49">
        <v>1</v>
      </c>
    </row>
    <row r="217" spans="2:38" ht="21" customHeight="1">
      <c r="B217" s="633" t="s">
        <v>11</v>
      </c>
      <c r="C217" s="634" t="s">
        <v>1008</v>
      </c>
      <c r="D217" s="633" t="s">
        <v>26</v>
      </c>
      <c r="E217" s="633" t="s">
        <v>1018</v>
      </c>
      <c r="V217" s="968" t="s">
        <v>2167</v>
      </c>
      <c r="W217" s="968" t="s">
        <v>1962</v>
      </c>
      <c r="X217" s="1"/>
      <c r="Y217" s="964"/>
      <c r="Z217" s="964"/>
      <c r="AA217" s="964"/>
      <c r="AB217" s="1"/>
      <c r="AC217" s="964"/>
      <c r="AD217" s="964"/>
      <c r="AE217" s="964"/>
      <c r="AL217" s="49">
        <v>1</v>
      </c>
    </row>
    <row r="218" spans="2:38" ht="21" customHeight="1">
      <c r="B218" s="633" t="s">
        <v>11</v>
      </c>
      <c r="C218" s="634" t="s">
        <v>1008</v>
      </c>
      <c r="D218" s="633" t="s">
        <v>44</v>
      </c>
      <c r="E218" s="633" t="s">
        <v>1017</v>
      </c>
      <c r="V218" s="964" t="s">
        <v>2168</v>
      </c>
      <c r="W218" s="964" t="s">
        <v>1962</v>
      </c>
      <c r="X218" s="1"/>
      <c r="Y218" s="964"/>
      <c r="Z218" s="964"/>
      <c r="AA218" s="964"/>
      <c r="AB218" s="1"/>
      <c r="AC218" s="964"/>
      <c r="AD218" s="964"/>
      <c r="AE218" s="964"/>
      <c r="AL218" s="49">
        <v>1</v>
      </c>
    </row>
    <row r="219" spans="2:38" ht="21" customHeight="1">
      <c r="B219" s="633" t="s">
        <v>11</v>
      </c>
      <c r="C219" s="634" t="s">
        <v>1008</v>
      </c>
      <c r="D219" s="633" t="s">
        <v>155</v>
      </c>
      <c r="E219" s="633" t="s">
        <v>1016</v>
      </c>
      <c r="V219" s="968" t="s">
        <v>2251</v>
      </c>
      <c r="W219" s="968" t="s">
        <v>1962</v>
      </c>
      <c r="X219" s="1"/>
      <c r="Y219" s="964"/>
      <c r="Z219" s="964"/>
      <c r="AA219" s="964"/>
      <c r="AB219" s="1"/>
      <c r="AC219" s="964"/>
      <c r="AD219" s="964"/>
      <c r="AE219" s="964"/>
      <c r="AL219" s="49">
        <v>1</v>
      </c>
    </row>
    <row r="220" spans="2:38" ht="21" customHeight="1">
      <c r="B220" s="633" t="s">
        <v>11</v>
      </c>
      <c r="C220" s="634" t="s">
        <v>1008</v>
      </c>
      <c r="D220" s="633" t="s">
        <v>170</v>
      </c>
      <c r="E220" s="633" t="s">
        <v>1015</v>
      </c>
      <c r="V220" s="964" t="s">
        <v>2252</v>
      </c>
      <c r="W220" s="964" t="s">
        <v>1962</v>
      </c>
      <c r="X220" s="1"/>
      <c r="Y220" s="964"/>
      <c r="Z220" s="964"/>
      <c r="AA220" s="964"/>
      <c r="AB220" s="1"/>
      <c r="AC220" s="964"/>
      <c r="AD220" s="964"/>
      <c r="AE220" s="964"/>
      <c r="AL220" s="49">
        <v>1</v>
      </c>
    </row>
    <row r="221" spans="2:38" ht="21" customHeight="1">
      <c r="B221" s="633" t="s">
        <v>11</v>
      </c>
      <c r="C221" s="634" t="s">
        <v>1008</v>
      </c>
      <c r="D221" s="633" t="s">
        <v>85</v>
      </c>
      <c r="E221" s="633" t="s">
        <v>1013</v>
      </c>
      <c r="V221" s="968" t="s">
        <v>2253</v>
      </c>
      <c r="W221" s="968" t="s">
        <v>1962</v>
      </c>
      <c r="X221" s="1"/>
      <c r="Y221" s="964"/>
      <c r="Z221" s="964"/>
      <c r="AA221" s="964"/>
      <c r="AB221" s="1"/>
      <c r="AC221" s="964"/>
      <c r="AD221" s="964"/>
      <c r="AE221" s="964"/>
      <c r="AL221" s="49">
        <v>1</v>
      </c>
    </row>
    <row r="222" spans="2:38" ht="21" customHeight="1">
      <c r="B222" s="633" t="s">
        <v>11</v>
      </c>
      <c r="C222" s="634" t="s">
        <v>1008</v>
      </c>
      <c r="D222" s="633" t="s">
        <v>219</v>
      </c>
      <c r="E222" s="633" t="s">
        <v>1012</v>
      </c>
      <c r="V222" s="964" t="s">
        <v>2254</v>
      </c>
      <c r="W222" s="964" t="s">
        <v>1962</v>
      </c>
      <c r="X222" s="1"/>
      <c r="Y222" s="964"/>
      <c r="Z222" s="964"/>
      <c r="AA222" s="964"/>
      <c r="AB222" s="1"/>
      <c r="AC222" s="964"/>
      <c r="AD222" s="964"/>
      <c r="AE222" s="964"/>
      <c r="AL222" s="49">
        <v>1</v>
      </c>
    </row>
    <row r="223" spans="2:38" ht="21" customHeight="1">
      <c r="B223" s="633" t="s">
        <v>11</v>
      </c>
      <c r="C223" s="634" t="s">
        <v>1008</v>
      </c>
      <c r="D223" s="633" t="s">
        <v>251</v>
      </c>
      <c r="E223" s="633" t="s">
        <v>1011</v>
      </c>
      <c r="V223" s="968" t="s">
        <v>2255</v>
      </c>
      <c r="W223" s="968" t="s">
        <v>1962</v>
      </c>
      <c r="X223" s="1"/>
      <c r="Y223" s="964"/>
      <c r="Z223" s="964"/>
      <c r="AA223" s="964"/>
      <c r="AB223" s="1"/>
      <c r="AC223" s="964"/>
      <c r="AD223" s="964"/>
      <c r="AE223" s="964"/>
      <c r="AL223" s="49">
        <v>1</v>
      </c>
    </row>
    <row r="224" spans="2:38" ht="21" customHeight="1">
      <c r="B224" s="633" t="s">
        <v>11</v>
      </c>
      <c r="C224" s="634" t="s">
        <v>1008</v>
      </c>
      <c r="D224" s="633" t="s">
        <v>63</v>
      </c>
      <c r="E224" s="633" t="s">
        <v>1010</v>
      </c>
      <c r="V224" s="964" t="s">
        <v>2169</v>
      </c>
      <c r="W224" s="964" t="s">
        <v>1962</v>
      </c>
      <c r="X224" s="1"/>
      <c r="Y224" s="964"/>
      <c r="Z224" s="964"/>
      <c r="AA224" s="964"/>
      <c r="AB224" s="1"/>
      <c r="AC224" s="964"/>
      <c r="AD224" s="964"/>
      <c r="AE224" s="964"/>
      <c r="AL224" s="49">
        <v>1</v>
      </c>
    </row>
    <row r="225" spans="2:38" ht="21" customHeight="1">
      <c r="B225" s="633" t="s">
        <v>11</v>
      </c>
      <c r="C225" s="634" t="s">
        <v>1008</v>
      </c>
      <c r="D225" s="633" t="s">
        <v>199</v>
      </c>
      <c r="E225" s="633" t="s">
        <v>1009</v>
      </c>
      <c r="V225" s="968" t="s">
        <v>2256</v>
      </c>
      <c r="W225" s="968" t="s">
        <v>1962</v>
      </c>
      <c r="X225" s="1"/>
      <c r="Y225" s="964"/>
      <c r="Z225" s="964"/>
      <c r="AA225" s="964"/>
      <c r="AB225" s="1"/>
      <c r="AC225" s="964"/>
      <c r="AD225" s="964"/>
      <c r="AE225" s="964"/>
      <c r="AL225" s="49">
        <v>1</v>
      </c>
    </row>
    <row r="226" spans="2:38" ht="21" customHeight="1">
      <c r="B226" s="633" t="s">
        <v>18</v>
      </c>
      <c r="C226" s="634" t="s">
        <v>1008</v>
      </c>
      <c r="D226" s="633" t="s">
        <v>178</v>
      </c>
      <c r="E226" s="633" t="s">
        <v>1007</v>
      </c>
      <c r="V226" s="964" t="s">
        <v>2257</v>
      </c>
      <c r="W226" s="964" t="s">
        <v>1962</v>
      </c>
      <c r="X226" s="1"/>
      <c r="Y226" s="964"/>
      <c r="Z226" s="964"/>
      <c r="AA226" s="964"/>
      <c r="AB226" s="1"/>
      <c r="AC226" s="964"/>
      <c r="AD226" s="964"/>
      <c r="AE226" s="964"/>
      <c r="AL226" s="49">
        <v>1</v>
      </c>
    </row>
    <row r="227" spans="2:38" ht="21" customHeight="1">
      <c r="B227" s="633" t="s">
        <v>18</v>
      </c>
      <c r="C227" s="634" t="s">
        <v>1008</v>
      </c>
      <c r="D227" s="633" t="s">
        <v>74</v>
      </c>
      <c r="E227" s="633" t="s">
        <v>1277</v>
      </c>
      <c r="V227" s="968" t="s">
        <v>2258</v>
      </c>
      <c r="W227" s="968" t="s">
        <v>1962</v>
      </c>
      <c r="X227" s="1"/>
      <c r="Y227" s="964"/>
      <c r="Z227" s="964"/>
      <c r="AA227" s="964"/>
      <c r="AB227" s="1"/>
      <c r="AC227" s="964"/>
      <c r="AD227" s="964"/>
      <c r="AE227" s="964"/>
      <c r="AL227" s="49">
        <v>1</v>
      </c>
    </row>
    <row r="228" spans="2:38" ht="21" customHeight="1">
      <c r="B228" s="633" t="s">
        <v>18</v>
      </c>
      <c r="C228" s="634" t="s">
        <v>1008</v>
      </c>
      <c r="D228" s="633" t="s">
        <v>54</v>
      </c>
      <c r="E228" s="633" t="s">
        <v>1278</v>
      </c>
      <c r="V228" s="964" t="s">
        <v>81</v>
      </c>
      <c r="W228" s="964" t="s">
        <v>1962</v>
      </c>
      <c r="X228" s="1"/>
      <c r="Y228" s="964"/>
      <c r="Z228" s="964"/>
      <c r="AA228" s="964"/>
      <c r="AB228" s="1"/>
      <c r="AC228" s="964"/>
      <c r="AD228" s="964"/>
      <c r="AE228" s="964"/>
      <c r="AL228" s="49">
        <v>1</v>
      </c>
    </row>
    <row r="229" spans="2:38" ht="21" customHeight="1">
      <c r="B229" s="633" t="s">
        <v>18</v>
      </c>
      <c r="C229" s="634" t="s">
        <v>1008</v>
      </c>
      <c r="D229" s="633" t="s">
        <v>94</v>
      </c>
      <c r="E229" s="633" t="s">
        <v>1279</v>
      </c>
      <c r="V229" s="968" t="s">
        <v>241</v>
      </c>
      <c r="W229" s="968" t="s">
        <v>1962</v>
      </c>
      <c r="X229" s="1"/>
      <c r="Y229" s="964"/>
      <c r="Z229" s="964"/>
      <c r="AA229" s="964"/>
      <c r="AB229" s="1"/>
      <c r="AC229" s="964"/>
      <c r="AD229" s="964"/>
      <c r="AE229" s="964"/>
      <c r="AL229" s="49">
        <v>1</v>
      </c>
    </row>
    <row r="230" spans="2:38" ht="21" customHeight="1">
      <c r="B230" s="633" t="s">
        <v>18</v>
      </c>
      <c r="C230" s="634" t="s">
        <v>1008</v>
      </c>
      <c r="D230" s="633" t="s">
        <v>163</v>
      </c>
      <c r="E230" s="633" t="s">
        <v>1280</v>
      </c>
      <c r="V230" s="964" t="s">
        <v>2259</v>
      </c>
      <c r="W230" s="964" t="s">
        <v>1962</v>
      </c>
      <c r="X230" s="1"/>
      <c r="Y230" s="964"/>
      <c r="Z230" s="964"/>
      <c r="AA230" s="964"/>
      <c r="AB230" s="1"/>
      <c r="AC230" s="964"/>
      <c r="AD230" s="964"/>
      <c r="AE230" s="964"/>
      <c r="AL230" s="49">
        <v>1</v>
      </c>
    </row>
    <row r="231" spans="2:38" ht="21" customHeight="1">
      <c r="B231" s="633" t="s">
        <v>18</v>
      </c>
      <c r="C231" s="634" t="s">
        <v>1008</v>
      </c>
      <c r="D231" s="633" t="s">
        <v>145</v>
      </c>
      <c r="E231" s="633" t="s">
        <v>1281</v>
      </c>
      <c r="V231" s="968" t="s">
        <v>2260</v>
      </c>
      <c r="W231" s="968" t="s">
        <v>1962</v>
      </c>
      <c r="X231" s="1"/>
      <c r="Y231" s="964"/>
      <c r="Z231" s="964"/>
      <c r="AA231" s="964"/>
      <c r="AB231" s="1"/>
      <c r="AC231" s="964"/>
      <c r="AD231" s="964"/>
      <c r="AE231" s="964"/>
      <c r="AL231" s="49">
        <v>1</v>
      </c>
    </row>
    <row r="232" spans="2:38" ht="21" customHeight="1">
      <c r="B232" s="633" t="s">
        <v>18</v>
      </c>
      <c r="C232" s="634" t="s">
        <v>1008</v>
      </c>
      <c r="D232" s="633" t="s">
        <v>4</v>
      </c>
      <c r="E232" s="633" t="s">
        <v>1282</v>
      </c>
      <c r="V232" s="964" t="s">
        <v>2261</v>
      </c>
      <c r="W232" s="964" t="s">
        <v>1962</v>
      </c>
      <c r="X232" s="1"/>
      <c r="Y232" s="964"/>
      <c r="Z232" s="964"/>
      <c r="AA232" s="964"/>
      <c r="AB232" s="1"/>
      <c r="AC232" s="964"/>
      <c r="AD232" s="964"/>
      <c r="AE232" s="964"/>
      <c r="AL232" s="49">
        <v>1</v>
      </c>
    </row>
    <row r="233" spans="2:38" ht="21" customHeight="1">
      <c r="B233" s="633" t="s">
        <v>18</v>
      </c>
      <c r="C233" s="634" t="s">
        <v>1008</v>
      </c>
      <c r="D233" s="633" t="s">
        <v>130</v>
      </c>
      <c r="E233" s="633" t="s">
        <v>1283</v>
      </c>
      <c r="V233" s="968" t="s">
        <v>2262</v>
      </c>
      <c r="W233" s="968" t="s">
        <v>1962</v>
      </c>
      <c r="X233" s="1"/>
      <c r="Y233" s="964"/>
      <c r="Z233" s="964"/>
      <c r="AA233" s="964"/>
      <c r="AB233" s="1"/>
      <c r="AC233" s="964"/>
      <c r="AD233" s="964"/>
      <c r="AE233" s="964"/>
      <c r="AL233" s="49">
        <v>1</v>
      </c>
    </row>
    <row r="234" spans="2:38" ht="21" customHeight="1">
      <c r="B234" s="633" t="s">
        <v>18</v>
      </c>
      <c r="C234" s="634" t="s">
        <v>1008</v>
      </c>
      <c r="D234" s="633" t="s">
        <v>112</v>
      </c>
      <c r="E234" s="633" t="s">
        <v>1284</v>
      </c>
      <c r="V234" s="964" t="s">
        <v>2263</v>
      </c>
      <c r="W234" s="964" t="s">
        <v>1962</v>
      </c>
      <c r="X234" s="1"/>
      <c r="Y234" s="964"/>
      <c r="Z234" s="964"/>
      <c r="AA234" s="964"/>
      <c r="AB234" s="1"/>
      <c r="AC234" s="964"/>
      <c r="AD234" s="964"/>
      <c r="AE234" s="964"/>
      <c r="AL234" s="49">
        <v>1</v>
      </c>
    </row>
    <row r="235" spans="2:38" ht="21" customHeight="1">
      <c r="B235" s="633" t="s">
        <v>13</v>
      </c>
      <c r="C235" s="634" t="s">
        <v>1008</v>
      </c>
      <c r="D235" s="633" t="s">
        <v>29</v>
      </c>
      <c r="E235" s="633" t="s">
        <v>1285</v>
      </c>
      <c r="V235" s="968" t="s">
        <v>559</v>
      </c>
      <c r="W235" s="968" t="s">
        <v>1962</v>
      </c>
      <c r="X235" s="1"/>
      <c r="Y235" s="964"/>
      <c r="Z235" s="964"/>
      <c r="AA235" s="964"/>
      <c r="AB235" s="1"/>
      <c r="AC235" s="964"/>
      <c r="AD235" s="964"/>
      <c r="AE235" s="964"/>
      <c r="AL235" s="49">
        <v>1</v>
      </c>
    </row>
    <row r="236" spans="2:38" ht="21" customHeight="1">
      <c r="B236" s="633" t="s">
        <v>13</v>
      </c>
      <c r="C236" s="634" t="s">
        <v>1008</v>
      </c>
      <c r="D236" s="633" t="s">
        <v>46</v>
      </c>
      <c r="E236" s="633" t="s">
        <v>1286</v>
      </c>
      <c r="V236" s="964" t="s">
        <v>2264</v>
      </c>
      <c r="W236" s="964" t="s">
        <v>1962</v>
      </c>
      <c r="X236" s="1"/>
      <c r="Y236" s="964"/>
      <c r="Z236" s="964"/>
      <c r="AA236" s="964"/>
      <c r="AB236" s="1"/>
      <c r="AC236" s="964"/>
      <c r="AD236" s="964"/>
      <c r="AE236" s="964"/>
      <c r="AL236" s="49">
        <v>1</v>
      </c>
    </row>
    <row r="237" spans="2:38" ht="21" customHeight="1">
      <c r="B237" s="633" t="s">
        <v>13</v>
      </c>
      <c r="C237" s="634" t="s">
        <v>1008</v>
      </c>
      <c r="D237" s="633" t="s">
        <v>66</v>
      </c>
      <c r="E237" s="633" t="s">
        <v>1287</v>
      </c>
      <c r="V237" s="968" t="s">
        <v>2265</v>
      </c>
      <c r="W237" s="968" t="s">
        <v>1962</v>
      </c>
      <c r="X237" s="1"/>
      <c r="Y237" s="964"/>
      <c r="Z237" s="964"/>
      <c r="AA237" s="964"/>
      <c r="AB237" s="1"/>
      <c r="AC237" s="964"/>
      <c r="AD237" s="964"/>
      <c r="AE237" s="964"/>
      <c r="AL237" s="49">
        <v>1</v>
      </c>
    </row>
    <row r="238" spans="2:38" ht="21" customHeight="1">
      <c r="B238" s="633" t="s">
        <v>13</v>
      </c>
      <c r="C238" s="634" t="s">
        <v>1008</v>
      </c>
      <c r="D238" s="633" t="s">
        <v>86</v>
      </c>
      <c r="E238" s="633" t="s">
        <v>1288</v>
      </c>
      <c r="V238" s="964" t="s">
        <v>2266</v>
      </c>
      <c r="W238" s="964" t="s">
        <v>1962</v>
      </c>
      <c r="X238" s="1"/>
      <c r="Y238" s="964"/>
      <c r="Z238" s="964"/>
      <c r="AA238" s="964"/>
      <c r="AB238" s="1"/>
      <c r="AC238" s="964"/>
      <c r="AD238" s="964"/>
      <c r="AE238" s="964"/>
      <c r="AL238" s="49">
        <v>1</v>
      </c>
    </row>
    <row r="239" spans="2:38" ht="21" customHeight="1">
      <c r="B239" s="633" t="s">
        <v>13</v>
      </c>
      <c r="C239" s="634" t="s">
        <v>1008</v>
      </c>
      <c r="D239" s="633" t="s">
        <v>89</v>
      </c>
      <c r="E239" s="633" t="s">
        <v>1289</v>
      </c>
      <c r="V239" s="968" t="s">
        <v>2267</v>
      </c>
      <c r="W239" s="968" t="s">
        <v>1962</v>
      </c>
      <c r="X239" s="1"/>
      <c r="Y239" s="964"/>
      <c r="Z239" s="964"/>
      <c r="AA239" s="964"/>
      <c r="AB239" s="1"/>
      <c r="AC239" s="964"/>
      <c r="AD239" s="964"/>
      <c r="AE239" s="964"/>
      <c r="AL239" s="49">
        <v>1</v>
      </c>
    </row>
    <row r="240" spans="2:38" ht="21" customHeight="1">
      <c r="B240" s="633" t="s">
        <v>13</v>
      </c>
      <c r="C240" s="634" t="s">
        <v>1008</v>
      </c>
      <c r="D240" s="633" t="s">
        <v>124</v>
      </c>
      <c r="E240" s="633" t="s">
        <v>1290</v>
      </c>
      <c r="V240" s="964" t="s">
        <v>2268</v>
      </c>
      <c r="W240" s="964" t="s">
        <v>1962</v>
      </c>
      <c r="X240" s="1"/>
      <c r="Y240" s="964"/>
      <c r="Z240" s="964"/>
      <c r="AA240" s="964"/>
      <c r="AB240" s="1"/>
      <c r="AC240" s="964"/>
      <c r="AD240" s="964"/>
      <c r="AE240" s="964"/>
      <c r="AL240" s="49">
        <v>1</v>
      </c>
    </row>
    <row r="241" spans="2:38" ht="21" customHeight="1">
      <c r="B241" s="633" t="s">
        <v>13</v>
      </c>
      <c r="C241" s="634" t="s">
        <v>1008</v>
      </c>
      <c r="D241" s="633" t="s">
        <v>140</v>
      </c>
      <c r="E241" s="633" t="s">
        <v>1291</v>
      </c>
      <c r="V241" s="968" t="s">
        <v>2269</v>
      </c>
      <c r="W241" s="968" t="s">
        <v>1962</v>
      </c>
      <c r="X241" s="1"/>
      <c r="Y241" s="964"/>
      <c r="Z241" s="964"/>
      <c r="AA241" s="964"/>
      <c r="AB241" s="1"/>
      <c r="AC241" s="964"/>
      <c r="AD241" s="964"/>
      <c r="AE241" s="964"/>
      <c r="AL241" s="49">
        <v>1</v>
      </c>
    </row>
    <row r="242" spans="2:38" ht="21" customHeight="1">
      <c r="B242" s="633" t="s">
        <v>13</v>
      </c>
      <c r="C242" s="634" t="s">
        <v>1008</v>
      </c>
      <c r="D242" s="633" t="s">
        <v>157</v>
      </c>
      <c r="E242" s="633" t="s">
        <v>1292</v>
      </c>
      <c r="V242" s="964" t="s">
        <v>2270</v>
      </c>
      <c r="W242" s="964" t="s">
        <v>1962</v>
      </c>
      <c r="X242" s="1"/>
      <c r="Y242" s="964"/>
      <c r="Z242" s="964"/>
      <c r="AA242" s="964"/>
      <c r="AB242" s="1"/>
      <c r="AC242" s="964"/>
      <c r="AD242" s="964"/>
      <c r="AE242" s="964"/>
      <c r="AL242" s="49">
        <v>1</v>
      </c>
    </row>
    <row r="243" spans="2:38" ht="21" customHeight="1">
      <c r="B243" s="633" t="s">
        <v>13</v>
      </c>
      <c r="C243" s="634" t="s">
        <v>1008</v>
      </c>
      <c r="D243" s="633" t="s">
        <v>172</v>
      </c>
      <c r="E243" s="633" t="s">
        <v>1293</v>
      </c>
      <c r="V243" s="968" t="s">
        <v>22</v>
      </c>
      <c r="W243" s="968" t="s">
        <v>1962</v>
      </c>
      <c r="X243" s="1"/>
      <c r="Y243" s="964"/>
      <c r="Z243" s="964"/>
      <c r="AA243" s="964"/>
      <c r="AB243" s="1"/>
      <c r="AC243" s="964"/>
      <c r="AD243" s="964"/>
      <c r="AE243" s="964"/>
      <c r="AL243" s="49">
        <v>1</v>
      </c>
    </row>
    <row r="244" spans="2:38" ht="21" customHeight="1">
      <c r="B244" s="633" t="s">
        <v>13</v>
      </c>
      <c r="C244" s="634" t="s">
        <v>1008</v>
      </c>
      <c r="D244" s="633" t="s">
        <v>188</v>
      </c>
      <c r="E244" s="633" t="s">
        <v>1294</v>
      </c>
      <c r="V244" s="964" t="s">
        <v>2271</v>
      </c>
      <c r="W244" s="964" t="s">
        <v>1962</v>
      </c>
      <c r="X244" s="1"/>
      <c r="Y244" s="964"/>
      <c r="Z244" s="964"/>
      <c r="AA244" s="964"/>
      <c r="AB244" s="1"/>
      <c r="AC244" s="964"/>
      <c r="AD244" s="964"/>
      <c r="AE244" s="964"/>
      <c r="AL244" s="49">
        <v>1</v>
      </c>
    </row>
    <row r="245" spans="2:38" ht="21" customHeight="1">
      <c r="B245" s="633" t="s">
        <v>13</v>
      </c>
      <c r="C245" s="634" t="s">
        <v>1008</v>
      </c>
      <c r="D245" s="633" t="s">
        <v>201</v>
      </c>
      <c r="E245" s="633" t="s">
        <v>1295</v>
      </c>
      <c r="V245" s="968" t="s">
        <v>2272</v>
      </c>
      <c r="W245" s="968" t="s">
        <v>1962</v>
      </c>
      <c r="X245" s="1"/>
      <c r="Y245" s="964"/>
      <c r="Z245" s="964"/>
      <c r="AA245" s="964"/>
      <c r="AB245" s="1"/>
      <c r="AC245" s="964"/>
      <c r="AD245" s="964"/>
      <c r="AE245" s="964"/>
      <c r="AL245" s="49">
        <v>1</v>
      </c>
    </row>
    <row r="246" spans="2:38" ht="21" customHeight="1">
      <c r="B246" s="633" t="s">
        <v>13</v>
      </c>
      <c r="C246" s="634" t="s">
        <v>1008</v>
      </c>
      <c r="D246" s="633" t="s">
        <v>213</v>
      </c>
      <c r="E246" s="633" t="s">
        <v>1296</v>
      </c>
      <c r="V246" s="964" t="s">
        <v>2273</v>
      </c>
      <c r="W246" s="964" t="s">
        <v>1962</v>
      </c>
      <c r="X246" s="1"/>
      <c r="Y246" s="964"/>
      <c r="Z246" s="964"/>
      <c r="AA246" s="964"/>
      <c r="AB246" s="1"/>
      <c r="AC246" s="964"/>
      <c r="AD246" s="964"/>
      <c r="AE246" s="964"/>
      <c r="AL246" s="49">
        <v>1</v>
      </c>
    </row>
    <row r="247" spans="2:38" ht="21" customHeight="1">
      <c r="B247" s="633" t="s">
        <v>13</v>
      </c>
      <c r="C247" s="634" t="s">
        <v>1008</v>
      </c>
      <c r="D247" s="633" t="s">
        <v>221</v>
      </c>
      <c r="E247" s="633" t="s">
        <v>1297</v>
      </c>
      <c r="V247" s="968" t="s">
        <v>135</v>
      </c>
      <c r="W247" s="968" t="s">
        <v>1962</v>
      </c>
      <c r="X247" s="1"/>
      <c r="Y247" s="964"/>
      <c r="Z247" s="964"/>
      <c r="AA247" s="964"/>
      <c r="AB247" s="1"/>
      <c r="AC247" s="964"/>
      <c r="AD247" s="964"/>
      <c r="AE247" s="964"/>
      <c r="AL247" s="49">
        <v>1</v>
      </c>
    </row>
    <row r="248" spans="2:38" ht="21" customHeight="1">
      <c r="B248" s="633" t="s">
        <v>13</v>
      </c>
      <c r="C248" s="634" t="s">
        <v>1008</v>
      </c>
      <c r="D248" s="633" t="s">
        <v>231</v>
      </c>
      <c r="E248" s="633" t="s">
        <v>1298</v>
      </c>
      <c r="V248" s="964" t="s">
        <v>2274</v>
      </c>
      <c r="W248" s="964" t="s">
        <v>1962</v>
      </c>
      <c r="X248" s="1"/>
      <c r="Y248" s="964"/>
      <c r="Z248" s="964"/>
      <c r="AA248" s="964"/>
      <c r="AB248" s="1"/>
      <c r="AC248" s="964"/>
      <c r="AD248" s="964"/>
      <c r="AE248" s="964"/>
      <c r="AL248" s="49">
        <v>1</v>
      </c>
    </row>
    <row r="249" spans="2:38" ht="21" customHeight="1">
      <c r="B249" s="633" t="s">
        <v>13</v>
      </c>
      <c r="C249" s="634" t="s">
        <v>1008</v>
      </c>
      <c r="D249" s="633" t="s">
        <v>239</v>
      </c>
      <c r="E249" s="633" t="s">
        <v>1299</v>
      </c>
      <c r="V249" s="968" t="s">
        <v>2275</v>
      </c>
      <c r="W249" s="968" t="s">
        <v>1962</v>
      </c>
      <c r="X249" s="1"/>
      <c r="Y249" s="964"/>
      <c r="Z249" s="964"/>
      <c r="AA249" s="964"/>
      <c r="AB249" s="1"/>
      <c r="AC249" s="964"/>
      <c r="AD249" s="964"/>
      <c r="AE249" s="964"/>
      <c r="AL249" s="49">
        <v>1</v>
      </c>
    </row>
    <row r="250" spans="2:38" ht="21" customHeight="1">
      <c r="B250" s="633" t="s">
        <v>13</v>
      </c>
      <c r="C250" s="634" t="s">
        <v>1008</v>
      </c>
      <c r="D250" s="633" t="s">
        <v>247</v>
      </c>
      <c r="E250" s="633" t="s">
        <v>1300</v>
      </c>
      <c r="V250" s="964" t="s">
        <v>2276</v>
      </c>
      <c r="W250" s="964" t="s">
        <v>1962</v>
      </c>
      <c r="X250" s="1"/>
      <c r="Y250" s="964"/>
      <c r="Z250" s="964"/>
      <c r="AA250" s="964"/>
      <c r="AB250" s="1"/>
      <c r="AC250" s="964"/>
      <c r="AD250" s="964"/>
      <c r="AE250" s="964"/>
      <c r="AL250" s="49">
        <v>1</v>
      </c>
    </row>
    <row r="251" spans="2:38" ht="21" customHeight="1">
      <c r="B251" s="633" t="s">
        <v>13</v>
      </c>
      <c r="C251" s="634" t="s">
        <v>1008</v>
      </c>
      <c r="D251" s="633" t="s">
        <v>253</v>
      </c>
      <c r="E251" s="633" t="s">
        <v>1301</v>
      </c>
      <c r="V251" s="968" t="s">
        <v>2277</v>
      </c>
      <c r="W251" s="968" t="s">
        <v>1962</v>
      </c>
      <c r="X251" s="1"/>
      <c r="Y251" s="964"/>
      <c r="Z251" s="964"/>
      <c r="AA251" s="964"/>
      <c r="AB251" s="1"/>
      <c r="AC251" s="964"/>
      <c r="AD251" s="964"/>
      <c r="AE251" s="964"/>
      <c r="AL251" s="49">
        <v>1</v>
      </c>
    </row>
    <row r="252" spans="2:38" ht="21" customHeight="1">
      <c r="B252" s="633" t="s">
        <v>13</v>
      </c>
      <c r="C252" s="634" t="s">
        <v>1008</v>
      </c>
      <c r="D252" s="633" t="s">
        <v>259</v>
      </c>
      <c r="E252" s="633" t="s">
        <v>1302</v>
      </c>
      <c r="V252" s="964" t="s">
        <v>2278</v>
      </c>
      <c r="W252" s="964" t="s">
        <v>1962</v>
      </c>
      <c r="X252" s="1"/>
      <c r="Y252" s="964"/>
      <c r="Z252" s="964"/>
      <c r="AA252" s="964"/>
      <c r="AB252" s="1"/>
      <c r="AC252" s="964"/>
      <c r="AD252" s="964"/>
      <c r="AE252" s="964"/>
      <c r="AL252" s="49">
        <v>1</v>
      </c>
    </row>
    <row r="253" spans="2:38" ht="21" customHeight="1">
      <c r="B253" s="633" t="s">
        <v>13</v>
      </c>
      <c r="C253" s="634" t="s">
        <v>1008</v>
      </c>
      <c r="D253" s="633" t="s">
        <v>265</v>
      </c>
      <c r="E253" s="633" t="s">
        <v>1303</v>
      </c>
      <c r="V253" s="968" t="s">
        <v>2279</v>
      </c>
      <c r="W253" s="968" t="s">
        <v>1962</v>
      </c>
      <c r="X253" s="1"/>
      <c r="Y253" s="964"/>
      <c r="Z253" s="964"/>
      <c r="AA253" s="964"/>
      <c r="AB253" s="1"/>
      <c r="AC253" s="964"/>
      <c r="AD253" s="964"/>
      <c r="AE253" s="964"/>
      <c r="AL253" s="49">
        <v>1</v>
      </c>
    </row>
    <row r="254" spans="2:38" ht="21" customHeight="1">
      <c r="B254" s="633" t="s">
        <v>13</v>
      </c>
      <c r="C254" s="634" t="s">
        <v>1008</v>
      </c>
      <c r="D254" s="633" t="s">
        <v>269</v>
      </c>
      <c r="E254" s="633" t="s">
        <v>1304</v>
      </c>
      <c r="V254" s="964" t="s">
        <v>2280</v>
      </c>
      <c r="W254" s="964" t="s">
        <v>1962</v>
      </c>
      <c r="X254" s="1"/>
      <c r="Y254" s="964"/>
      <c r="Z254" s="964"/>
      <c r="AA254" s="964"/>
      <c r="AB254" s="1"/>
      <c r="AC254" s="964"/>
      <c r="AD254" s="964"/>
      <c r="AE254" s="964"/>
      <c r="AL254" s="49">
        <v>1</v>
      </c>
    </row>
    <row r="255" spans="2:38" ht="21" customHeight="1">
      <c r="B255" s="633" t="s">
        <v>13</v>
      </c>
      <c r="C255" s="634" t="s">
        <v>1008</v>
      </c>
      <c r="D255" s="633" t="s">
        <v>273</v>
      </c>
      <c r="E255" s="633" t="s">
        <v>1305</v>
      </c>
      <c r="V255" s="968" t="s">
        <v>217</v>
      </c>
      <c r="W255" s="968" t="s">
        <v>1962</v>
      </c>
      <c r="X255" s="1"/>
      <c r="Y255" s="964"/>
      <c r="Z255" s="964"/>
      <c r="AA255" s="964"/>
      <c r="AB255" s="1"/>
      <c r="AC255" s="964"/>
      <c r="AD255" s="964"/>
      <c r="AE255" s="964"/>
      <c r="AL255" s="49">
        <v>1</v>
      </c>
    </row>
    <row r="256" spans="2:38" ht="21" customHeight="1">
      <c r="B256" s="633" t="s">
        <v>13</v>
      </c>
      <c r="C256" s="634" t="s">
        <v>1008</v>
      </c>
      <c r="D256" s="633" t="s">
        <v>277</v>
      </c>
      <c r="E256" s="633" t="s">
        <v>1306</v>
      </c>
      <c r="V256" s="964" t="s">
        <v>2281</v>
      </c>
      <c r="W256" s="964" t="s">
        <v>1962</v>
      </c>
      <c r="X256" s="1"/>
      <c r="Y256" s="964"/>
      <c r="Z256" s="964"/>
      <c r="AA256" s="964"/>
      <c r="AB256" s="1"/>
      <c r="AC256" s="964"/>
      <c r="AD256" s="964"/>
      <c r="AE256" s="964"/>
      <c r="AL256" s="49">
        <v>1</v>
      </c>
    </row>
    <row r="257" spans="2:38" ht="21" customHeight="1">
      <c r="B257" s="633" t="s">
        <v>13</v>
      </c>
      <c r="C257" s="634" t="s">
        <v>1008</v>
      </c>
      <c r="D257" s="633" t="s">
        <v>281</v>
      </c>
      <c r="E257" s="633" t="s">
        <v>1307</v>
      </c>
      <c r="V257" s="968" t="s">
        <v>2282</v>
      </c>
      <c r="W257" s="968" t="s">
        <v>1962</v>
      </c>
      <c r="X257" s="1"/>
      <c r="Y257" s="964"/>
      <c r="Z257" s="964"/>
      <c r="AA257" s="964"/>
      <c r="AB257" s="1"/>
      <c r="AC257" s="964"/>
      <c r="AD257" s="964"/>
      <c r="AE257" s="964"/>
      <c r="AL257" s="49">
        <v>1</v>
      </c>
    </row>
    <row r="258" spans="2:38" ht="21" customHeight="1">
      <c r="B258" s="633" t="s">
        <v>13</v>
      </c>
      <c r="C258" s="634" t="s">
        <v>1008</v>
      </c>
      <c r="D258" s="633" t="s">
        <v>286</v>
      </c>
      <c r="E258" s="633" t="s">
        <v>1308</v>
      </c>
      <c r="V258" s="964" t="s">
        <v>2283</v>
      </c>
      <c r="W258" s="964" t="s">
        <v>1962</v>
      </c>
      <c r="X258" s="1"/>
      <c r="Y258" s="964"/>
      <c r="Z258" s="964"/>
      <c r="AA258" s="964"/>
      <c r="AB258" s="1"/>
      <c r="AC258" s="964"/>
      <c r="AD258" s="964"/>
      <c r="AE258" s="964"/>
      <c r="AL258" s="49">
        <v>1</v>
      </c>
    </row>
    <row r="259" spans="2:38" ht="21" customHeight="1">
      <c r="B259" s="633" t="s">
        <v>13</v>
      </c>
      <c r="C259" s="634" t="s">
        <v>1008</v>
      </c>
      <c r="D259" s="633" t="s">
        <v>290</v>
      </c>
      <c r="E259" s="633" t="s">
        <v>1309</v>
      </c>
      <c r="V259" s="968" t="s">
        <v>2284</v>
      </c>
      <c r="W259" s="968" t="s">
        <v>1962</v>
      </c>
      <c r="X259" s="1"/>
      <c r="Y259" s="964"/>
      <c r="Z259" s="964"/>
      <c r="AA259" s="964"/>
      <c r="AB259" s="1"/>
      <c r="AC259" s="964"/>
      <c r="AD259" s="964"/>
      <c r="AE259" s="964"/>
      <c r="AL259" s="49">
        <v>1</v>
      </c>
    </row>
    <row r="260" spans="2:38" ht="21" customHeight="1">
      <c r="B260" s="633" t="s">
        <v>13</v>
      </c>
      <c r="C260" s="634" t="s">
        <v>1008</v>
      </c>
      <c r="D260" s="633" t="s">
        <v>294</v>
      </c>
      <c r="E260" s="633" t="s">
        <v>1310</v>
      </c>
      <c r="V260" s="964" t="s">
        <v>2285</v>
      </c>
      <c r="W260" s="964" t="s">
        <v>1962</v>
      </c>
      <c r="X260" s="1"/>
      <c r="Y260" s="964"/>
      <c r="Z260" s="964"/>
      <c r="AA260" s="964"/>
      <c r="AB260" s="1"/>
      <c r="AC260" s="964"/>
      <c r="AD260" s="964"/>
      <c r="AE260" s="964"/>
      <c r="AL260" s="49">
        <v>1</v>
      </c>
    </row>
    <row r="261" spans="2:38" ht="21" customHeight="1">
      <c r="B261" s="633" t="s">
        <v>13</v>
      </c>
      <c r="C261" s="634" t="s">
        <v>1008</v>
      </c>
      <c r="D261" s="633" t="s">
        <v>297</v>
      </c>
      <c r="E261" s="633" t="s">
        <v>1311</v>
      </c>
      <c r="V261" s="968" t="s">
        <v>2286</v>
      </c>
      <c r="W261" s="968" t="s">
        <v>1962</v>
      </c>
      <c r="X261" s="1"/>
      <c r="Y261" s="964"/>
      <c r="Z261" s="964"/>
      <c r="AA261" s="964"/>
      <c r="AB261" s="1"/>
      <c r="AC261" s="964"/>
      <c r="AD261" s="964"/>
      <c r="AE261" s="964"/>
      <c r="AL261" s="49">
        <v>1</v>
      </c>
    </row>
    <row r="262" spans="2:38" ht="21" customHeight="1">
      <c r="B262" s="633" t="s">
        <v>13</v>
      </c>
      <c r="C262" s="634" t="s">
        <v>1008</v>
      </c>
      <c r="D262" s="633" t="s">
        <v>299</v>
      </c>
      <c r="E262" s="633" t="s">
        <v>1312</v>
      </c>
      <c r="V262" s="964" t="s">
        <v>2287</v>
      </c>
      <c r="W262" s="964" t="s">
        <v>1962</v>
      </c>
      <c r="X262" s="1"/>
      <c r="Y262" s="964"/>
      <c r="Z262" s="964"/>
      <c r="AA262" s="964"/>
      <c r="AB262" s="1"/>
      <c r="AC262" s="964"/>
      <c r="AD262" s="964"/>
      <c r="AE262" s="964"/>
      <c r="AL262" s="49">
        <v>1</v>
      </c>
    </row>
    <row r="263" spans="2:38" ht="21" customHeight="1">
      <c r="B263" s="633" t="s">
        <v>13</v>
      </c>
      <c r="C263" s="634" t="s">
        <v>1008</v>
      </c>
      <c r="D263" s="633" t="s">
        <v>301</v>
      </c>
      <c r="E263" s="633" t="s">
        <v>1313</v>
      </c>
      <c r="V263" s="968" t="s">
        <v>2288</v>
      </c>
      <c r="W263" s="968" t="s">
        <v>1962</v>
      </c>
      <c r="X263" s="1"/>
      <c r="Y263" s="964"/>
      <c r="Z263" s="964"/>
      <c r="AA263" s="964"/>
      <c r="AB263" s="1"/>
      <c r="AC263" s="964"/>
      <c r="AD263" s="964"/>
      <c r="AE263" s="964"/>
      <c r="AL263" s="49">
        <v>1</v>
      </c>
    </row>
    <row r="264" spans="2:38" ht="21" customHeight="1">
      <c r="B264" s="633" t="s">
        <v>13</v>
      </c>
      <c r="C264" s="634" t="s">
        <v>1008</v>
      </c>
      <c r="D264" s="633" t="s">
        <v>303</v>
      </c>
      <c r="E264" s="633" t="s">
        <v>1314</v>
      </c>
      <c r="V264" s="964" t="s">
        <v>2289</v>
      </c>
      <c r="W264" s="964" t="s">
        <v>1962</v>
      </c>
      <c r="X264" s="1"/>
      <c r="Y264" s="964"/>
      <c r="Z264" s="964"/>
      <c r="AA264" s="964"/>
      <c r="AB264" s="1"/>
      <c r="AC264" s="964"/>
      <c r="AD264" s="964"/>
      <c r="AE264" s="964"/>
      <c r="AL264" s="49">
        <v>1</v>
      </c>
    </row>
    <row r="265" spans="2:38" ht="21" customHeight="1">
      <c r="B265" s="633" t="s">
        <v>13</v>
      </c>
      <c r="C265" s="634" t="s">
        <v>1008</v>
      </c>
      <c r="D265" s="633" t="s">
        <v>305</v>
      </c>
      <c r="E265" s="633" t="s">
        <v>1315</v>
      </c>
      <c r="V265" s="968" t="s">
        <v>2290</v>
      </c>
      <c r="W265" s="968" t="s">
        <v>1962</v>
      </c>
      <c r="X265" s="1"/>
      <c r="Y265" s="964"/>
      <c r="Z265" s="964"/>
      <c r="AA265" s="964"/>
      <c r="AB265" s="1"/>
      <c r="AC265" s="964"/>
      <c r="AD265" s="964"/>
      <c r="AE265" s="964"/>
      <c r="AL265" s="49">
        <v>1</v>
      </c>
    </row>
    <row r="266" spans="2:38" ht="21" customHeight="1">
      <c r="B266" s="633" t="s">
        <v>13</v>
      </c>
      <c r="C266" s="634" t="s">
        <v>1008</v>
      </c>
      <c r="D266" s="633" t="s">
        <v>307</v>
      </c>
      <c r="E266" s="633" t="s">
        <v>1316</v>
      </c>
      <c r="V266" s="964" t="s">
        <v>2291</v>
      </c>
      <c r="W266" s="964" t="s">
        <v>1962</v>
      </c>
      <c r="X266" s="1"/>
      <c r="Y266" s="964"/>
      <c r="Z266" s="964"/>
      <c r="AA266" s="964"/>
      <c r="AB266" s="1"/>
      <c r="AC266" s="964"/>
      <c r="AD266" s="964"/>
      <c r="AE266" s="964"/>
      <c r="AL266" s="49">
        <v>1</v>
      </c>
    </row>
    <row r="267" spans="2:38" ht="21" customHeight="1">
      <c r="B267" s="633" t="s">
        <v>19</v>
      </c>
      <c r="C267" s="634" t="s">
        <v>1008</v>
      </c>
      <c r="D267" s="633" t="s">
        <v>75</v>
      </c>
      <c r="E267" s="633" t="s">
        <v>1317</v>
      </c>
      <c r="V267" s="968" t="s">
        <v>2292</v>
      </c>
      <c r="W267" s="968" t="s">
        <v>1962</v>
      </c>
      <c r="X267" s="1"/>
      <c r="Y267" s="964"/>
      <c r="Z267" s="964"/>
      <c r="AA267" s="964"/>
      <c r="AB267" s="1"/>
      <c r="AC267" s="964"/>
      <c r="AD267" s="964"/>
      <c r="AE267" s="964"/>
      <c r="AL267" s="49">
        <v>1</v>
      </c>
    </row>
    <row r="268" spans="2:38" ht="21" customHeight="1">
      <c r="B268" s="633" t="s">
        <v>19</v>
      </c>
      <c r="C268" s="634" t="s">
        <v>1008</v>
      </c>
      <c r="D268" s="633" t="s">
        <v>113</v>
      </c>
      <c r="E268" s="633" t="s">
        <v>1318</v>
      </c>
      <c r="V268" s="964" t="s">
        <v>2293</v>
      </c>
      <c r="W268" s="964" t="s">
        <v>1962</v>
      </c>
      <c r="X268" s="1"/>
      <c r="Y268" s="964"/>
      <c r="Z268" s="964"/>
      <c r="AA268" s="964"/>
      <c r="AB268" s="1"/>
      <c r="AC268" s="964"/>
      <c r="AD268" s="964"/>
      <c r="AE268" s="964"/>
      <c r="AL268" s="49">
        <v>1</v>
      </c>
    </row>
    <row r="269" spans="2:38" ht="21" customHeight="1">
      <c r="B269" s="633" t="s">
        <v>19</v>
      </c>
      <c r="C269" s="634" t="s">
        <v>1008</v>
      </c>
      <c r="D269" s="633" t="s">
        <v>131</v>
      </c>
      <c r="E269" s="633" t="s">
        <v>1319</v>
      </c>
      <c r="V269" s="968" t="s">
        <v>2294</v>
      </c>
      <c r="W269" s="968" t="s">
        <v>1962</v>
      </c>
      <c r="X269" s="1"/>
      <c r="Y269" s="964"/>
      <c r="Z269" s="964"/>
      <c r="AA269" s="964"/>
      <c r="AB269" s="1"/>
      <c r="AC269" s="964"/>
      <c r="AD269" s="964"/>
      <c r="AE269" s="964"/>
      <c r="AL269" s="49">
        <v>1</v>
      </c>
    </row>
    <row r="270" spans="2:38" ht="21" customHeight="1">
      <c r="B270" s="633" t="s">
        <v>19</v>
      </c>
      <c r="C270" s="634" t="s">
        <v>1008</v>
      </c>
      <c r="D270" s="633" t="s">
        <v>95</v>
      </c>
      <c r="E270" s="633" t="s">
        <v>1320</v>
      </c>
      <c r="V270" s="964" t="s">
        <v>560</v>
      </c>
      <c r="W270" s="964" t="s">
        <v>1962</v>
      </c>
      <c r="X270" s="1"/>
      <c r="Y270" s="964"/>
      <c r="Z270" s="964"/>
      <c r="AA270" s="964"/>
      <c r="AB270" s="1"/>
      <c r="AC270" s="964"/>
      <c r="AD270" s="964"/>
      <c r="AE270" s="964"/>
      <c r="AL270" s="49">
        <v>1</v>
      </c>
    </row>
    <row r="271" spans="2:38" ht="21" customHeight="1">
      <c r="B271" s="633" t="s">
        <v>19</v>
      </c>
      <c r="C271" s="634" t="s">
        <v>1008</v>
      </c>
      <c r="D271" s="633" t="s">
        <v>146</v>
      </c>
      <c r="E271" s="633" t="s">
        <v>1321</v>
      </c>
      <c r="V271" s="968" t="s">
        <v>2295</v>
      </c>
      <c r="W271" s="968" t="s">
        <v>1962</v>
      </c>
      <c r="X271" s="1"/>
      <c r="Y271" s="964"/>
      <c r="Z271" s="964"/>
      <c r="AA271" s="964"/>
      <c r="AB271" s="1"/>
      <c r="AC271" s="964"/>
      <c r="AD271" s="964"/>
      <c r="AE271" s="964"/>
      <c r="AL271" s="49">
        <v>1</v>
      </c>
    </row>
    <row r="272" spans="2:38" ht="21" customHeight="1">
      <c r="B272" s="633" t="s">
        <v>19</v>
      </c>
      <c r="C272" s="634" t="s">
        <v>1008</v>
      </c>
      <c r="D272" s="633" t="s">
        <v>164</v>
      </c>
      <c r="E272" s="633" t="s">
        <v>1322</v>
      </c>
      <c r="V272" s="964" t="s">
        <v>2296</v>
      </c>
      <c r="W272" s="964" t="s">
        <v>1962</v>
      </c>
      <c r="X272" s="1"/>
      <c r="Y272" s="964"/>
      <c r="Z272" s="964"/>
      <c r="AA272" s="964"/>
      <c r="AB272" s="1"/>
      <c r="AC272" s="964"/>
      <c r="AD272" s="964"/>
      <c r="AE272" s="964"/>
      <c r="AL272" s="49">
        <v>1</v>
      </c>
    </row>
    <row r="273" spans="2:38" ht="21" customHeight="1">
      <c r="B273" s="633" t="s">
        <v>19</v>
      </c>
      <c r="C273" s="634" t="s">
        <v>1008</v>
      </c>
      <c r="D273" s="633" t="s">
        <v>37</v>
      </c>
      <c r="E273" s="633" t="s">
        <v>1323</v>
      </c>
      <c r="V273" s="968" t="s">
        <v>561</v>
      </c>
      <c r="W273" s="968" t="s">
        <v>1962</v>
      </c>
      <c r="X273" s="1"/>
      <c r="Y273" s="964"/>
      <c r="Z273" s="964"/>
      <c r="AA273" s="964"/>
      <c r="AB273" s="1"/>
      <c r="AC273" s="964"/>
      <c r="AD273" s="964"/>
      <c r="AE273" s="964"/>
      <c r="AL273" s="49">
        <v>1</v>
      </c>
    </row>
    <row r="274" spans="2:38" ht="21" customHeight="1">
      <c r="B274" s="633" t="s">
        <v>19</v>
      </c>
      <c r="C274" s="634" t="s">
        <v>1008</v>
      </c>
      <c r="D274" s="633" t="s">
        <v>5</v>
      </c>
      <c r="E274" s="633" t="s">
        <v>1324</v>
      </c>
      <c r="V274" s="964" t="s">
        <v>183</v>
      </c>
      <c r="W274" s="964" t="s">
        <v>1962</v>
      </c>
      <c r="X274" s="1"/>
      <c r="Y274" s="964"/>
      <c r="Z274" s="964"/>
      <c r="AA274" s="964"/>
      <c r="AB274" s="1"/>
      <c r="AC274" s="964"/>
      <c r="AD274" s="964"/>
      <c r="AE274" s="964"/>
      <c r="AL274" s="49">
        <v>1</v>
      </c>
    </row>
    <row r="275" spans="2:38">
      <c r="B275" s="633" t="s">
        <v>14</v>
      </c>
      <c r="C275" s="635" t="s">
        <v>1014</v>
      </c>
      <c r="D275" s="633" t="s">
        <v>195</v>
      </c>
      <c r="E275" s="633" t="s">
        <v>1325</v>
      </c>
      <c r="V275" s="968" t="s">
        <v>2297</v>
      </c>
      <c r="W275" s="968" t="s">
        <v>1962</v>
      </c>
      <c r="X275" s="1"/>
      <c r="Y275" s="964"/>
      <c r="Z275" s="964"/>
      <c r="AA275" s="964"/>
      <c r="AB275" s="1"/>
      <c r="AC275" s="964"/>
      <c r="AD275" s="964"/>
      <c r="AE275" s="964"/>
      <c r="AL275" s="49">
        <v>1</v>
      </c>
    </row>
    <row r="276" spans="2:38">
      <c r="B276" s="633" t="s">
        <v>14</v>
      </c>
      <c r="C276" s="635" t="s">
        <v>1014</v>
      </c>
      <c r="D276" s="633" t="s">
        <v>182</v>
      </c>
      <c r="E276" s="633" t="s">
        <v>1326</v>
      </c>
      <c r="V276" s="964" t="s">
        <v>562</v>
      </c>
      <c r="W276" s="964" t="s">
        <v>1962</v>
      </c>
      <c r="X276" s="1"/>
      <c r="Y276" s="964"/>
      <c r="Z276" s="964"/>
      <c r="AA276" s="964"/>
      <c r="AB276" s="1"/>
      <c r="AC276" s="964"/>
      <c r="AD276" s="964"/>
      <c r="AE276" s="964"/>
      <c r="AL276" s="49">
        <v>1</v>
      </c>
    </row>
    <row r="277" spans="2:38">
      <c r="B277" s="633" t="s">
        <v>14</v>
      </c>
      <c r="C277" s="635" t="s">
        <v>1014</v>
      </c>
      <c r="D277" s="633" t="s">
        <v>65</v>
      </c>
      <c r="E277" s="633" t="s">
        <v>1327</v>
      </c>
      <c r="V277" s="968" t="s">
        <v>2298</v>
      </c>
      <c r="W277" s="968" t="s">
        <v>1962</v>
      </c>
      <c r="X277" s="1"/>
      <c r="Y277" s="964"/>
      <c r="Z277" s="964"/>
      <c r="AA277" s="964"/>
      <c r="AB277" s="1"/>
      <c r="AC277" s="964"/>
      <c r="AD277" s="964"/>
      <c r="AE277" s="964"/>
      <c r="AL277" s="49">
        <v>1</v>
      </c>
    </row>
    <row r="278" spans="2:38">
      <c r="B278" s="633" t="s">
        <v>14</v>
      </c>
      <c r="C278" s="635" t="s">
        <v>1014</v>
      </c>
      <c r="D278" s="633" t="s">
        <v>58</v>
      </c>
      <c r="E278" s="633" t="s">
        <v>1328</v>
      </c>
      <c r="V278" s="964" t="s">
        <v>2299</v>
      </c>
      <c r="W278" s="964" t="s">
        <v>1962</v>
      </c>
      <c r="X278" s="1"/>
      <c r="Y278" s="964"/>
      <c r="Z278" s="964"/>
      <c r="AA278" s="964"/>
      <c r="AB278" s="1"/>
      <c r="AC278" s="964"/>
      <c r="AD278" s="964"/>
      <c r="AE278" s="964"/>
      <c r="AL278" s="49">
        <v>1</v>
      </c>
    </row>
    <row r="279" spans="2:38">
      <c r="B279" s="633" t="s">
        <v>14</v>
      </c>
      <c r="C279" s="635" t="s">
        <v>1014</v>
      </c>
      <c r="D279" s="633" t="s">
        <v>41</v>
      </c>
      <c r="E279" s="633" t="s">
        <v>1329</v>
      </c>
      <c r="V279" s="968" t="s">
        <v>2300</v>
      </c>
      <c r="W279" s="968" t="s">
        <v>1962</v>
      </c>
      <c r="X279" s="1"/>
      <c r="Y279" s="964"/>
      <c r="Z279" s="964"/>
      <c r="AA279" s="964"/>
      <c r="AB279" s="1"/>
      <c r="AC279" s="964"/>
      <c r="AD279" s="964"/>
      <c r="AE279" s="964"/>
      <c r="AL279" s="49">
        <v>1</v>
      </c>
    </row>
    <row r="280" spans="2:38">
      <c r="B280" s="633" t="s">
        <v>14</v>
      </c>
      <c r="C280" s="635" t="s">
        <v>1014</v>
      </c>
      <c r="D280" s="633" t="s">
        <v>207</v>
      </c>
      <c r="E280" s="633" t="s">
        <v>1330</v>
      </c>
      <c r="V280" s="964" t="s">
        <v>2301</v>
      </c>
      <c r="W280" s="964" t="s">
        <v>1962</v>
      </c>
      <c r="X280" s="1"/>
      <c r="Y280" s="964"/>
      <c r="Z280" s="964"/>
      <c r="AA280" s="964"/>
      <c r="AB280" s="1"/>
      <c r="AC280" s="964"/>
      <c r="AD280" s="964"/>
      <c r="AE280" s="964"/>
      <c r="AL280" s="49">
        <v>1</v>
      </c>
    </row>
    <row r="281" spans="2:38">
      <c r="B281" s="633" t="s">
        <v>14</v>
      </c>
      <c r="C281" s="635" t="s">
        <v>1014</v>
      </c>
      <c r="D281" s="633" t="s">
        <v>216</v>
      </c>
      <c r="E281" s="633" t="s">
        <v>1331</v>
      </c>
      <c r="V281" s="968" t="s">
        <v>2302</v>
      </c>
      <c r="W281" s="968" t="s">
        <v>1962</v>
      </c>
      <c r="X281" s="1"/>
      <c r="Y281" s="964"/>
      <c r="Z281" s="964"/>
      <c r="AA281" s="964"/>
      <c r="AB281" s="1"/>
      <c r="AC281" s="964"/>
      <c r="AD281" s="964"/>
      <c r="AE281" s="964"/>
      <c r="AL281" s="49">
        <v>1</v>
      </c>
    </row>
    <row r="282" spans="2:38">
      <c r="B282" s="633" t="s">
        <v>14</v>
      </c>
      <c r="C282" s="635" t="s">
        <v>1014</v>
      </c>
      <c r="D282" s="633" t="s">
        <v>235</v>
      </c>
      <c r="E282" s="633" t="s">
        <v>1332</v>
      </c>
      <c r="V282" s="964" t="s">
        <v>2303</v>
      </c>
      <c r="W282" s="964" t="s">
        <v>1962</v>
      </c>
      <c r="X282" s="1"/>
      <c r="Y282" s="964"/>
      <c r="Z282" s="964"/>
      <c r="AA282" s="964"/>
      <c r="AB282" s="1"/>
      <c r="AC282" s="964"/>
      <c r="AD282" s="964"/>
      <c r="AE282" s="964"/>
      <c r="AL282" s="49">
        <v>1</v>
      </c>
    </row>
    <row r="283" spans="2:38">
      <c r="B283" s="633" t="s">
        <v>14</v>
      </c>
      <c r="C283" s="635" t="s">
        <v>1014</v>
      </c>
      <c r="D283" s="633" t="s">
        <v>80</v>
      </c>
      <c r="E283" s="633" t="s">
        <v>1333</v>
      </c>
      <c r="V283" s="968" t="s">
        <v>2304</v>
      </c>
      <c r="W283" s="968" t="s">
        <v>1962</v>
      </c>
      <c r="X283" s="1"/>
      <c r="Y283" s="964"/>
      <c r="Z283" s="964"/>
      <c r="AA283" s="964"/>
      <c r="AB283" s="1"/>
      <c r="AC283" s="964"/>
      <c r="AD283" s="964"/>
      <c r="AE283" s="964"/>
      <c r="AL283" s="49">
        <v>1</v>
      </c>
    </row>
    <row r="284" spans="2:38">
      <c r="B284" s="633" t="s">
        <v>14</v>
      </c>
      <c r="C284" s="635" t="s">
        <v>1014</v>
      </c>
      <c r="D284" s="633" t="s">
        <v>134</v>
      </c>
      <c r="E284" s="633" t="s">
        <v>1334</v>
      </c>
      <c r="V284" s="964" t="s">
        <v>285</v>
      </c>
      <c r="W284" s="964" t="s">
        <v>1962</v>
      </c>
      <c r="X284" s="1"/>
      <c r="Y284" s="964"/>
      <c r="Z284" s="964"/>
      <c r="AA284" s="964"/>
      <c r="AB284" s="1"/>
      <c r="AC284" s="964"/>
      <c r="AD284" s="964"/>
      <c r="AE284" s="964"/>
      <c r="AL284" s="49">
        <v>1</v>
      </c>
    </row>
    <row r="285" spans="2:38">
      <c r="B285" s="633" t="s">
        <v>14</v>
      </c>
      <c r="C285" s="635" t="s">
        <v>1014</v>
      </c>
      <c r="D285" s="633" t="s">
        <v>100</v>
      </c>
      <c r="E285" s="633" t="s">
        <v>1335</v>
      </c>
      <c r="V285" s="968" t="s">
        <v>2171</v>
      </c>
      <c r="W285" s="968" t="s">
        <v>1962</v>
      </c>
      <c r="X285" s="1"/>
      <c r="Y285" s="964"/>
      <c r="Z285" s="964"/>
      <c r="AA285" s="964"/>
      <c r="AB285" s="1"/>
      <c r="AC285" s="964"/>
      <c r="AD285" s="964"/>
      <c r="AE285" s="964"/>
      <c r="AL285" s="49">
        <v>1</v>
      </c>
    </row>
    <row r="286" spans="2:38">
      <c r="B286" s="633" t="s">
        <v>14</v>
      </c>
      <c r="C286" s="635" t="s">
        <v>1014</v>
      </c>
      <c r="D286" s="633" t="s">
        <v>227</v>
      </c>
      <c r="E286" s="633" t="s">
        <v>1336</v>
      </c>
      <c r="V286" s="964" t="s">
        <v>2305</v>
      </c>
      <c r="W286" s="964" t="s">
        <v>1962</v>
      </c>
      <c r="X286" s="1"/>
      <c r="Y286" s="964"/>
      <c r="Z286" s="964"/>
      <c r="AA286" s="964"/>
      <c r="AB286" s="1"/>
      <c r="AC286" s="964"/>
      <c r="AD286" s="964"/>
      <c r="AE286" s="964"/>
      <c r="AL286" s="49">
        <v>1</v>
      </c>
    </row>
    <row r="287" spans="2:38">
      <c r="B287" s="633" t="s">
        <v>14</v>
      </c>
      <c r="C287" s="635" t="s">
        <v>1014</v>
      </c>
      <c r="D287" s="633" t="s">
        <v>151</v>
      </c>
      <c r="E287" s="633" t="s">
        <v>1337</v>
      </c>
      <c r="V287" s="968" t="s">
        <v>2306</v>
      </c>
      <c r="W287" s="968" t="s">
        <v>1962</v>
      </c>
      <c r="X287" s="1"/>
      <c r="Y287" s="964"/>
      <c r="Z287" s="964"/>
      <c r="AA287" s="964"/>
      <c r="AB287" s="1"/>
      <c r="AC287" s="964"/>
      <c r="AD287" s="964"/>
      <c r="AE287" s="964"/>
      <c r="AL287" s="49">
        <v>1</v>
      </c>
    </row>
    <row r="288" spans="2:38">
      <c r="B288" s="633" t="s">
        <v>14</v>
      </c>
      <c r="C288" s="635" t="s">
        <v>1014</v>
      </c>
      <c r="D288" s="633" t="s">
        <v>118</v>
      </c>
      <c r="E288" s="633" t="s">
        <v>1338</v>
      </c>
      <c r="V288" s="964" t="s">
        <v>563</v>
      </c>
      <c r="W288" s="964" t="s">
        <v>1962</v>
      </c>
      <c r="X288" s="1"/>
      <c r="Y288" s="964"/>
      <c r="Z288" s="964"/>
      <c r="AA288" s="964"/>
      <c r="AB288" s="1"/>
      <c r="AC288" s="964"/>
      <c r="AD288" s="964"/>
      <c r="AE288" s="964"/>
      <c r="AL288" s="49">
        <v>1</v>
      </c>
    </row>
    <row r="289" spans="2:38">
      <c r="B289" s="633" t="s">
        <v>14</v>
      </c>
      <c r="C289" s="635" t="s">
        <v>1014</v>
      </c>
      <c r="D289" s="633" t="s">
        <v>243</v>
      </c>
      <c r="E289" s="633" t="s">
        <v>1339</v>
      </c>
      <c r="V289" s="968" t="s">
        <v>2307</v>
      </c>
      <c r="W289" s="968" t="s">
        <v>1962</v>
      </c>
      <c r="X289" s="1"/>
      <c r="Y289" s="964"/>
      <c r="Z289" s="964"/>
      <c r="AA289" s="964"/>
      <c r="AB289" s="1"/>
      <c r="AC289" s="964"/>
      <c r="AD289" s="964"/>
      <c r="AE289" s="964"/>
      <c r="AL289" s="49">
        <v>1</v>
      </c>
    </row>
    <row r="290" spans="2:38">
      <c r="B290" s="633" t="s">
        <v>15</v>
      </c>
      <c r="C290" s="635" t="s">
        <v>1014</v>
      </c>
      <c r="D290" s="633" t="s">
        <v>143</v>
      </c>
      <c r="E290" s="633" t="s">
        <v>1340</v>
      </c>
      <c r="V290" s="964" t="s">
        <v>2308</v>
      </c>
      <c r="W290" s="964" t="s">
        <v>1962</v>
      </c>
      <c r="X290" s="1"/>
      <c r="Y290" s="1"/>
      <c r="Z290" s="1"/>
      <c r="AA290" s="1"/>
      <c r="AB290" s="1"/>
      <c r="AC290" s="1"/>
      <c r="AD290" s="1"/>
      <c r="AE290" s="1"/>
      <c r="AL290" s="49">
        <v>1</v>
      </c>
    </row>
    <row r="291" spans="2:38">
      <c r="B291" s="633" t="s">
        <v>15</v>
      </c>
      <c r="C291" s="635" t="s">
        <v>1014</v>
      </c>
      <c r="D291" s="633" t="s">
        <v>193</v>
      </c>
      <c r="E291" s="633" t="s">
        <v>1341</v>
      </c>
      <c r="V291" s="968" t="s">
        <v>2309</v>
      </c>
      <c r="W291" s="968" t="s">
        <v>1962</v>
      </c>
      <c r="X291" s="1"/>
      <c r="Y291" s="1"/>
      <c r="Z291" s="1"/>
      <c r="AA291" s="1"/>
      <c r="AB291" s="1"/>
      <c r="AC291" s="1"/>
      <c r="AD291" s="1"/>
      <c r="AE291" s="1"/>
      <c r="AL291" s="49">
        <v>1</v>
      </c>
    </row>
    <row r="292" spans="2:38">
      <c r="B292" s="633" t="s">
        <v>15</v>
      </c>
      <c r="C292" s="635" t="s">
        <v>1014</v>
      </c>
      <c r="D292" s="633" t="s">
        <v>116</v>
      </c>
      <c r="E292" s="633" t="s">
        <v>1342</v>
      </c>
      <c r="V292" s="964" t="s">
        <v>2310</v>
      </c>
      <c r="W292" s="964" t="s">
        <v>1962</v>
      </c>
      <c r="X292" s="1"/>
      <c r="Y292" s="1"/>
      <c r="Z292" s="1"/>
      <c r="AA292" s="1"/>
      <c r="AB292" s="1"/>
      <c r="AC292" s="1"/>
      <c r="AD292" s="1"/>
      <c r="AE292" s="1"/>
      <c r="AL292" s="49">
        <v>1</v>
      </c>
    </row>
    <row r="293" spans="2:38">
      <c r="B293" s="633" t="s">
        <v>15</v>
      </c>
      <c r="C293" s="635" t="s">
        <v>1014</v>
      </c>
      <c r="D293" s="633" t="s">
        <v>109</v>
      </c>
      <c r="E293" s="633" t="s">
        <v>1343</v>
      </c>
      <c r="V293" s="968" t="s">
        <v>2311</v>
      </c>
      <c r="W293" s="968" t="s">
        <v>1962</v>
      </c>
      <c r="X293" s="1"/>
      <c r="Y293" s="1"/>
      <c r="Z293" s="1"/>
      <c r="AA293" s="1"/>
      <c r="AB293" s="1"/>
      <c r="AC293" s="1"/>
      <c r="AD293" s="1"/>
      <c r="AE293" s="1"/>
      <c r="AL293" s="49">
        <v>1</v>
      </c>
    </row>
    <row r="294" spans="2:38">
      <c r="B294" s="633" t="s">
        <v>15</v>
      </c>
      <c r="C294" s="635" t="s">
        <v>1014</v>
      </c>
      <c r="D294" s="633" t="s">
        <v>161</v>
      </c>
      <c r="E294" s="633" t="s">
        <v>1344</v>
      </c>
      <c r="V294" s="964" t="s">
        <v>2312</v>
      </c>
      <c r="W294" s="964" t="s">
        <v>1962</v>
      </c>
      <c r="X294" s="1"/>
      <c r="Y294" s="1"/>
      <c r="Z294" s="1"/>
      <c r="AA294" s="1"/>
      <c r="AB294" s="1"/>
      <c r="AC294" s="1"/>
      <c r="AD294" s="1"/>
      <c r="AE294" s="1"/>
      <c r="AL294" s="49">
        <v>1</v>
      </c>
    </row>
    <row r="295" spans="2:38">
      <c r="B295" s="633" t="s">
        <v>15</v>
      </c>
      <c r="C295" s="635" t="s">
        <v>1014</v>
      </c>
      <c r="D295" s="633" t="s">
        <v>176</v>
      </c>
      <c r="E295" s="633" t="s">
        <v>1345</v>
      </c>
      <c r="V295" s="968" t="s">
        <v>2313</v>
      </c>
      <c r="W295" s="968" t="s">
        <v>1962</v>
      </c>
      <c r="X295" s="1"/>
      <c r="Y295" s="1"/>
      <c r="Z295" s="1"/>
      <c r="AA295" s="1"/>
      <c r="AB295" s="1"/>
      <c r="AC295" s="1"/>
      <c r="AD295" s="1"/>
      <c r="AE295" s="1"/>
      <c r="AL295" s="49">
        <v>1</v>
      </c>
    </row>
    <row r="296" spans="2:38">
      <c r="B296" s="633" t="s">
        <v>15</v>
      </c>
      <c r="C296" s="635" t="s">
        <v>1014</v>
      </c>
      <c r="D296" s="633" t="s">
        <v>225</v>
      </c>
      <c r="E296" s="633" t="s">
        <v>1346</v>
      </c>
      <c r="V296" s="964" t="s">
        <v>2314</v>
      </c>
      <c r="W296" s="964" t="s">
        <v>1962</v>
      </c>
      <c r="X296" s="1"/>
      <c r="Y296" s="1"/>
      <c r="Z296" s="1"/>
      <c r="AA296" s="1"/>
      <c r="AB296" s="1"/>
      <c r="AC296" s="1"/>
      <c r="AD296" s="1"/>
      <c r="AE296" s="1"/>
      <c r="AL296" s="49">
        <v>1</v>
      </c>
    </row>
    <row r="297" spans="2:38">
      <c r="B297" s="633" t="s">
        <v>15</v>
      </c>
      <c r="C297" s="635" t="s">
        <v>1014</v>
      </c>
      <c r="D297" s="633" t="s">
        <v>91</v>
      </c>
      <c r="E297" s="633" t="s">
        <v>1347</v>
      </c>
      <c r="V297" s="968" t="s">
        <v>2315</v>
      </c>
      <c r="W297" s="968" t="s">
        <v>1962</v>
      </c>
      <c r="X297" s="1"/>
      <c r="Y297" s="1"/>
      <c r="Z297" s="1"/>
      <c r="AA297" s="1"/>
      <c r="AB297" s="1"/>
      <c r="AC297" s="1"/>
      <c r="AD297" s="1"/>
      <c r="AE297" s="1"/>
      <c r="AL297" s="49">
        <v>1</v>
      </c>
    </row>
    <row r="298" spans="2:38">
      <c r="B298" s="633" t="s">
        <v>15</v>
      </c>
      <c r="C298" s="635" t="s">
        <v>1014</v>
      </c>
      <c r="D298" s="633" t="s">
        <v>78</v>
      </c>
      <c r="E298" s="633" t="s">
        <v>1348</v>
      </c>
      <c r="V298" s="964" t="s">
        <v>2316</v>
      </c>
      <c r="W298" s="964" t="s">
        <v>1962</v>
      </c>
      <c r="X298" s="1"/>
      <c r="Y298" s="1"/>
      <c r="Z298" s="1"/>
      <c r="AA298" s="1"/>
      <c r="AB298" s="1"/>
      <c r="AC298" s="1"/>
      <c r="AD298" s="1"/>
      <c r="AE298" s="1"/>
      <c r="AL298" s="49">
        <v>1</v>
      </c>
    </row>
    <row r="299" spans="2:38">
      <c r="B299" s="633" t="s">
        <v>15</v>
      </c>
      <c r="C299" s="635" t="s">
        <v>1014</v>
      </c>
      <c r="D299" s="633" t="s">
        <v>39</v>
      </c>
      <c r="E299" s="633" t="s">
        <v>1349</v>
      </c>
      <c r="V299" s="968" t="s">
        <v>2317</v>
      </c>
      <c r="W299" s="968" t="s">
        <v>1962</v>
      </c>
      <c r="X299" s="1"/>
      <c r="Y299" s="1"/>
      <c r="Z299" s="1"/>
      <c r="AA299" s="1"/>
      <c r="AB299" s="1"/>
      <c r="AC299" s="1"/>
      <c r="AD299" s="1"/>
      <c r="AE299" s="1"/>
      <c r="AL299" s="49">
        <v>1</v>
      </c>
    </row>
    <row r="300" spans="2:38">
      <c r="B300" s="633" t="s">
        <v>15</v>
      </c>
      <c r="C300" s="635" t="s">
        <v>1014</v>
      </c>
      <c r="D300" s="633" t="s">
        <v>56</v>
      </c>
      <c r="E300" s="633" t="s">
        <v>1350</v>
      </c>
      <c r="V300" s="964" t="s">
        <v>2318</v>
      </c>
      <c r="W300" s="964" t="s">
        <v>1962</v>
      </c>
      <c r="X300" s="1"/>
      <c r="Y300" s="1"/>
      <c r="Z300" s="1"/>
      <c r="AA300" s="1"/>
      <c r="AB300" s="1"/>
      <c r="AC300" s="1"/>
      <c r="AD300" s="1"/>
      <c r="AE300" s="1"/>
      <c r="AL300" s="49">
        <v>1</v>
      </c>
    </row>
    <row r="301" spans="2:38">
      <c r="B301" s="633" t="s">
        <v>15</v>
      </c>
      <c r="C301" s="635" t="s">
        <v>1014</v>
      </c>
      <c r="D301" s="633" t="s">
        <v>180</v>
      </c>
      <c r="E301" s="633" t="s">
        <v>1351</v>
      </c>
      <c r="V301" s="968" t="s">
        <v>2319</v>
      </c>
      <c r="W301" s="968" t="s">
        <v>1962</v>
      </c>
      <c r="X301" s="1"/>
      <c r="Y301" s="1"/>
      <c r="Z301" s="1"/>
      <c r="AA301" s="1"/>
      <c r="AB301" s="1"/>
      <c r="AC301" s="1"/>
      <c r="AD301" s="1"/>
      <c r="AE301" s="1"/>
      <c r="AL301" s="49">
        <v>1</v>
      </c>
    </row>
    <row r="302" spans="2:38">
      <c r="B302" s="633" t="s">
        <v>15</v>
      </c>
      <c r="C302" s="635" t="s">
        <v>1014</v>
      </c>
      <c r="D302" s="633" t="s">
        <v>149</v>
      </c>
      <c r="E302" s="633" t="s">
        <v>1352</v>
      </c>
      <c r="V302" s="964" t="s">
        <v>2320</v>
      </c>
      <c r="W302" s="964" t="s">
        <v>1962</v>
      </c>
      <c r="X302" s="1"/>
      <c r="Y302" s="1"/>
      <c r="Z302" s="1"/>
      <c r="AA302" s="1"/>
      <c r="AB302" s="1"/>
      <c r="AC302" s="1"/>
      <c r="AD302" s="1"/>
      <c r="AE302" s="1"/>
      <c r="AL302" s="49">
        <v>1</v>
      </c>
    </row>
    <row r="303" spans="2:38">
      <c r="B303" s="633" t="s">
        <v>15</v>
      </c>
      <c r="C303" s="635" t="s">
        <v>1014</v>
      </c>
      <c r="D303" s="633" t="s">
        <v>98</v>
      </c>
      <c r="E303" s="633" t="s">
        <v>1353</v>
      </c>
      <c r="V303" s="968" t="s">
        <v>2321</v>
      </c>
      <c r="W303" s="968" t="s">
        <v>1962</v>
      </c>
      <c r="X303" s="1"/>
      <c r="Y303" s="1"/>
      <c r="Z303" s="1"/>
      <c r="AA303" s="1"/>
      <c r="AB303" s="1"/>
      <c r="AC303" s="1"/>
      <c r="AD303" s="1"/>
      <c r="AE303" s="1"/>
      <c r="AL303" s="49">
        <v>1</v>
      </c>
    </row>
    <row r="304" spans="2:38">
      <c r="B304" s="633" t="s">
        <v>8</v>
      </c>
      <c r="C304" s="635" t="s">
        <v>1014</v>
      </c>
      <c r="D304" s="633" t="s">
        <v>1251</v>
      </c>
      <c r="E304" s="633" t="s">
        <v>1354</v>
      </c>
      <c r="V304" s="964" t="s">
        <v>2322</v>
      </c>
      <c r="W304" s="964" t="s">
        <v>1962</v>
      </c>
      <c r="X304" s="1"/>
      <c r="Y304" s="1"/>
      <c r="Z304" s="1"/>
      <c r="AA304" s="1"/>
      <c r="AB304" s="1"/>
      <c r="AC304" s="1"/>
      <c r="AD304" s="1"/>
      <c r="AE304" s="1"/>
      <c r="AL304" s="49">
        <v>1</v>
      </c>
    </row>
    <row r="305" spans="2:38">
      <c r="B305" s="633" t="s">
        <v>8</v>
      </c>
      <c r="C305" s="635" t="s">
        <v>1014</v>
      </c>
      <c r="D305" s="633" t="s">
        <v>1249</v>
      </c>
      <c r="E305" s="633" t="s">
        <v>1355</v>
      </c>
      <c r="V305" s="968" t="s">
        <v>2323</v>
      </c>
      <c r="W305" s="968" t="s">
        <v>1962</v>
      </c>
      <c r="X305" s="1"/>
      <c r="Y305" s="1"/>
      <c r="Z305" s="1"/>
      <c r="AA305" s="1"/>
      <c r="AB305" s="1"/>
      <c r="AC305" s="1"/>
      <c r="AD305" s="1"/>
      <c r="AE305" s="1"/>
      <c r="AL305" s="49">
        <v>1</v>
      </c>
    </row>
    <row r="306" spans="2:38">
      <c r="B306" s="633" t="s">
        <v>8</v>
      </c>
      <c r="C306" s="635" t="s">
        <v>1014</v>
      </c>
      <c r="D306" s="633" t="s">
        <v>1259</v>
      </c>
      <c r="E306" s="633" t="s">
        <v>1356</v>
      </c>
      <c r="V306" s="964" t="s">
        <v>2324</v>
      </c>
      <c r="W306" s="964" t="s">
        <v>1962</v>
      </c>
      <c r="X306" s="1"/>
      <c r="Y306" s="1"/>
      <c r="Z306" s="1"/>
      <c r="AA306" s="1"/>
      <c r="AB306" s="1"/>
      <c r="AC306" s="1"/>
      <c r="AD306" s="1"/>
      <c r="AE306" s="1"/>
      <c r="AL306" s="49">
        <v>1</v>
      </c>
    </row>
    <row r="307" spans="2:38">
      <c r="B307" s="633" t="s">
        <v>8</v>
      </c>
      <c r="C307" s="635" t="s">
        <v>1014</v>
      </c>
      <c r="D307" s="633" t="s">
        <v>1253</v>
      </c>
      <c r="E307" s="633" t="s">
        <v>1357</v>
      </c>
      <c r="V307" s="968" t="s">
        <v>2325</v>
      </c>
      <c r="W307" s="968" t="s">
        <v>1962</v>
      </c>
      <c r="X307" s="1"/>
      <c r="Y307" s="1"/>
      <c r="Z307" s="1"/>
      <c r="AA307" s="1"/>
      <c r="AB307" s="1"/>
      <c r="AC307" s="1"/>
      <c r="AD307" s="1"/>
      <c r="AE307" s="1"/>
      <c r="AL307" s="49">
        <v>1</v>
      </c>
    </row>
    <row r="308" spans="2:38">
      <c r="B308" s="633" t="s">
        <v>8</v>
      </c>
      <c r="C308" s="635" t="s">
        <v>1014</v>
      </c>
      <c r="D308" s="633" t="s">
        <v>55</v>
      </c>
      <c r="E308" s="633" t="s">
        <v>1358</v>
      </c>
      <c r="V308" s="964" t="s">
        <v>2326</v>
      </c>
      <c r="W308" s="964" t="s">
        <v>1962</v>
      </c>
      <c r="X308" s="1"/>
      <c r="Y308" s="1"/>
      <c r="Z308" s="1"/>
      <c r="AA308" s="1"/>
      <c r="AB308" s="1"/>
      <c r="AC308" s="1"/>
      <c r="AD308" s="1"/>
      <c r="AE308" s="1"/>
      <c r="AL308" s="49">
        <v>1</v>
      </c>
    </row>
    <row r="309" spans="2:38">
      <c r="B309" s="633" t="s">
        <v>8</v>
      </c>
      <c r="C309" s="635" t="s">
        <v>1014</v>
      </c>
      <c r="D309" s="633" t="s">
        <v>1263</v>
      </c>
      <c r="E309" s="633" t="s">
        <v>1359</v>
      </c>
      <c r="V309" s="968" t="s">
        <v>2327</v>
      </c>
      <c r="W309" s="968" t="s">
        <v>1962</v>
      </c>
      <c r="X309" s="1"/>
      <c r="Y309" s="1"/>
      <c r="Z309" s="1"/>
      <c r="AA309" s="1"/>
      <c r="AB309" s="1"/>
      <c r="AC309" s="1"/>
      <c r="AD309" s="1"/>
      <c r="AE309" s="1"/>
      <c r="AL309" s="49">
        <v>1</v>
      </c>
    </row>
    <row r="310" spans="2:38">
      <c r="B310" s="633" t="s">
        <v>8</v>
      </c>
      <c r="C310" s="635" t="s">
        <v>1014</v>
      </c>
      <c r="D310" s="633" t="s">
        <v>93</v>
      </c>
      <c r="E310" s="633" t="s">
        <v>1360</v>
      </c>
      <c r="V310" s="964" t="s">
        <v>2328</v>
      </c>
      <c r="W310" s="964" t="s">
        <v>1962</v>
      </c>
      <c r="X310" s="1"/>
      <c r="Y310" s="1"/>
      <c r="Z310" s="1"/>
      <c r="AA310" s="1"/>
      <c r="AB310" s="1"/>
      <c r="AC310" s="1"/>
      <c r="AD310" s="1"/>
      <c r="AE310" s="1"/>
      <c r="AL310" s="49">
        <v>1</v>
      </c>
    </row>
    <row r="311" spans="2:38">
      <c r="B311" s="633" t="s">
        <v>8</v>
      </c>
      <c r="C311" s="635" t="s">
        <v>1014</v>
      </c>
      <c r="D311" s="633" t="s">
        <v>1247</v>
      </c>
      <c r="E311" s="633" t="s">
        <v>1361</v>
      </c>
      <c r="V311" s="968" t="s">
        <v>2329</v>
      </c>
      <c r="W311" s="968" t="s">
        <v>1962</v>
      </c>
      <c r="X311" s="1"/>
      <c r="Y311" s="1"/>
      <c r="Z311" s="1"/>
      <c r="AA311" s="1"/>
      <c r="AB311" s="1"/>
      <c r="AC311" s="1"/>
      <c r="AD311" s="1"/>
      <c r="AE311" s="1"/>
      <c r="AL311" s="49">
        <v>1</v>
      </c>
    </row>
    <row r="312" spans="2:38">
      <c r="B312" s="633" t="s">
        <v>8</v>
      </c>
      <c r="C312" s="635" t="s">
        <v>1014</v>
      </c>
      <c r="D312" s="633" t="s">
        <v>1245</v>
      </c>
      <c r="E312" s="633" t="s">
        <v>1362</v>
      </c>
      <c r="V312" s="964" t="s">
        <v>2330</v>
      </c>
      <c r="W312" s="964" t="s">
        <v>1962</v>
      </c>
      <c r="X312" s="1"/>
      <c r="Y312" s="1"/>
      <c r="Z312" s="1"/>
      <c r="AA312" s="1"/>
      <c r="AB312" s="1"/>
      <c r="AC312" s="1"/>
      <c r="AD312" s="1"/>
      <c r="AE312" s="1"/>
      <c r="AL312" s="49">
        <v>1</v>
      </c>
    </row>
    <row r="313" spans="2:38">
      <c r="B313" s="633" t="s">
        <v>8</v>
      </c>
      <c r="C313" s="635" t="s">
        <v>1014</v>
      </c>
      <c r="D313" s="633" t="s">
        <v>1255</v>
      </c>
      <c r="E313" s="633" t="s">
        <v>1363</v>
      </c>
      <c r="V313" s="968" t="s">
        <v>2331</v>
      </c>
      <c r="W313" s="968" t="s">
        <v>1962</v>
      </c>
      <c r="X313" s="1"/>
      <c r="Y313" s="1"/>
      <c r="Z313" s="1"/>
      <c r="AA313" s="1"/>
      <c r="AB313" s="1"/>
      <c r="AC313" s="1"/>
      <c r="AD313" s="1"/>
      <c r="AE313" s="1"/>
      <c r="AL313" s="49">
        <v>1</v>
      </c>
    </row>
    <row r="314" spans="2:38">
      <c r="B314" s="633" t="s">
        <v>8</v>
      </c>
      <c r="C314" s="635" t="s">
        <v>1014</v>
      </c>
      <c r="D314" s="633" t="s">
        <v>1265</v>
      </c>
      <c r="E314" s="633" t="s">
        <v>1364</v>
      </c>
      <c r="V314" s="964" t="s">
        <v>2332</v>
      </c>
      <c r="W314" s="964" t="s">
        <v>1962</v>
      </c>
      <c r="X314" s="1"/>
      <c r="Y314" s="1"/>
      <c r="Z314" s="1"/>
      <c r="AA314" s="1"/>
      <c r="AB314" s="1"/>
      <c r="AC314" s="1"/>
      <c r="AD314" s="1"/>
      <c r="AE314" s="1"/>
      <c r="AL314" s="49">
        <v>1</v>
      </c>
    </row>
    <row r="315" spans="2:38">
      <c r="B315" s="633" t="s">
        <v>8</v>
      </c>
      <c r="C315" s="635" t="s">
        <v>1014</v>
      </c>
      <c r="D315" s="633" t="s">
        <v>1261</v>
      </c>
      <c r="E315" s="633" t="s">
        <v>1365</v>
      </c>
      <c r="V315" s="968" t="s">
        <v>564</v>
      </c>
      <c r="W315" s="968" t="s">
        <v>1962</v>
      </c>
      <c r="X315" s="1"/>
      <c r="Y315" s="1"/>
      <c r="Z315" s="1"/>
      <c r="AA315" s="1"/>
      <c r="AB315" s="1"/>
      <c r="AC315" s="1"/>
      <c r="AD315" s="1"/>
      <c r="AE315" s="1"/>
      <c r="AL315" s="49">
        <v>1</v>
      </c>
    </row>
    <row r="316" spans="2:38">
      <c r="B316" s="633" t="s">
        <v>8</v>
      </c>
      <c r="C316" s="635" t="s">
        <v>1014</v>
      </c>
      <c r="D316" s="633" t="s">
        <v>157</v>
      </c>
      <c r="E316" s="633" t="s">
        <v>1366</v>
      </c>
      <c r="V316" s="964" t="s">
        <v>2333</v>
      </c>
      <c r="W316" s="964" t="s">
        <v>1962</v>
      </c>
      <c r="X316" s="1"/>
      <c r="Y316" s="1"/>
      <c r="Z316" s="1"/>
      <c r="AA316" s="1"/>
      <c r="AB316" s="1"/>
      <c r="AC316" s="1"/>
      <c r="AD316" s="1"/>
      <c r="AE316" s="1"/>
      <c r="AL316" s="49">
        <v>1</v>
      </c>
    </row>
    <row r="317" spans="2:38">
      <c r="B317" s="633" t="s">
        <v>8</v>
      </c>
      <c r="C317" s="635" t="s">
        <v>1014</v>
      </c>
      <c r="D317" s="633" t="s">
        <v>1051</v>
      </c>
      <c r="E317" s="633" t="s">
        <v>1367</v>
      </c>
      <c r="V317" s="968" t="s">
        <v>2334</v>
      </c>
      <c r="W317" s="968" t="s">
        <v>1962</v>
      </c>
      <c r="X317" s="1"/>
      <c r="Y317" s="1"/>
      <c r="Z317" s="1"/>
      <c r="AA317" s="1"/>
      <c r="AB317" s="1"/>
      <c r="AC317" s="1"/>
      <c r="AD317" s="1"/>
      <c r="AE317" s="1"/>
      <c r="AL317" s="49">
        <v>1</v>
      </c>
    </row>
    <row r="318" spans="2:38">
      <c r="B318" s="633" t="s">
        <v>8</v>
      </c>
      <c r="C318" s="635" t="s">
        <v>1014</v>
      </c>
      <c r="D318" s="633" t="s">
        <v>188</v>
      </c>
      <c r="E318" s="633" t="s">
        <v>1368</v>
      </c>
      <c r="V318" s="964" t="s">
        <v>2335</v>
      </c>
      <c r="W318" s="964" t="s">
        <v>1962</v>
      </c>
      <c r="X318" s="1"/>
      <c r="Y318" s="1"/>
      <c r="Z318" s="1"/>
      <c r="AA318" s="1"/>
      <c r="AB318" s="1"/>
      <c r="AC318" s="1"/>
      <c r="AD318" s="1"/>
      <c r="AE318" s="1"/>
      <c r="AL318" s="49">
        <v>1</v>
      </c>
    </row>
    <row r="319" spans="2:38">
      <c r="B319" s="633" t="s">
        <v>8</v>
      </c>
      <c r="C319" s="635" t="s">
        <v>1014</v>
      </c>
      <c r="D319" s="633" t="s">
        <v>165</v>
      </c>
      <c r="E319" s="633" t="s">
        <v>1369</v>
      </c>
      <c r="V319" s="968" t="s">
        <v>2336</v>
      </c>
      <c r="W319" s="968" t="s">
        <v>1962</v>
      </c>
      <c r="X319" s="1"/>
      <c r="Y319" s="1"/>
      <c r="Z319" s="1"/>
      <c r="AA319" s="1"/>
      <c r="AB319" s="1"/>
      <c r="AC319" s="1"/>
      <c r="AD319" s="1"/>
      <c r="AE319" s="1"/>
      <c r="AL319" s="49">
        <v>1</v>
      </c>
    </row>
    <row r="320" spans="2:38">
      <c r="B320" s="633" t="s">
        <v>8</v>
      </c>
      <c r="C320" s="635" t="s">
        <v>1014</v>
      </c>
      <c r="D320" s="633" t="s">
        <v>1239</v>
      </c>
      <c r="E320" s="633" t="s">
        <v>1370</v>
      </c>
      <c r="V320" s="964" t="s">
        <v>2337</v>
      </c>
      <c r="W320" s="964" t="s">
        <v>1962</v>
      </c>
      <c r="X320" s="1"/>
      <c r="Y320" s="1"/>
      <c r="Z320" s="1"/>
      <c r="AA320" s="1"/>
      <c r="AB320" s="1"/>
      <c r="AC320" s="1"/>
      <c r="AD320" s="1"/>
      <c r="AE320" s="1"/>
      <c r="AL320" s="49">
        <v>1</v>
      </c>
    </row>
    <row r="321" spans="2:38">
      <c r="B321" s="633" t="s">
        <v>8</v>
      </c>
      <c r="C321" s="635" t="s">
        <v>1014</v>
      </c>
      <c r="D321" s="633" t="s">
        <v>1237</v>
      </c>
      <c r="E321" s="633" t="s">
        <v>1371</v>
      </c>
      <c r="V321" s="968" t="s">
        <v>2338</v>
      </c>
      <c r="W321" s="968" t="s">
        <v>1962</v>
      </c>
      <c r="X321" s="1"/>
      <c r="Y321" s="1"/>
      <c r="Z321" s="1"/>
      <c r="AA321" s="1"/>
      <c r="AB321" s="1"/>
      <c r="AC321" s="1"/>
      <c r="AD321" s="1"/>
      <c r="AE321" s="1"/>
      <c r="AL321" s="49">
        <v>1</v>
      </c>
    </row>
    <row r="322" spans="2:38">
      <c r="B322" s="633" t="s">
        <v>8</v>
      </c>
      <c r="C322" s="635" t="s">
        <v>1014</v>
      </c>
      <c r="D322" s="633" t="s">
        <v>1241</v>
      </c>
      <c r="E322" s="633" t="s">
        <v>1372</v>
      </c>
      <c r="V322" s="964" t="s">
        <v>2339</v>
      </c>
      <c r="W322" s="964" t="s">
        <v>1962</v>
      </c>
      <c r="X322" s="1"/>
      <c r="Y322" s="1"/>
      <c r="Z322" s="1"/>
      <c r="AA322" s="1"/>
      <c r="AB322" s="1"/>
      <c r="AC322" s="1"/>
      <c r="AD322" s="1"/>
      <c r="AE322" s="1"/>
      <c r="AL322" s="49">
        <v>1</v>
      </c>
    </row>
    <row r="323" spans="2:38">
      <c r="B323" s="633" t="s">
        <v>14</v>
      </c>
      <c r="C323" s="635" t="s">
        <v>1014</v>
      </c>
      <c r="D323" s="633" t="s">
        <v>159</v>
      </c>
      <c r="E323" s="633" t="s">
        <v>1373</v>
      </c>
      <c r="V323" s="968" t="s">
        <v>2340</v>
      </c>
      <c r="W323" s="968" t="s">
        <v>1962</v>
      </c>
      <c r="X323" s="1"/>
      <c r="Y323" s="1"/>
      <c r="Z323" s="1"/>
      <c r="AA323" s="1"/>
      <c r="AB323" s="1"/>
      <c r="AC323" s="1"/>
      <c r="AD323" s="1"/>
      <c r="AE323" s="1"/>
      <c r="AL323" s="49">
        <v>1</v>
      </c>
    </row>
    <row r="324" spans="2:38">
      <c r="B324" s="633" t="s">
        <v>14</v>
      </c>
      <c r="C324" s="635" t="s">
        <v>1014</v>
      </c>
      <c r="D324" s="633" t="s">
        <v>195</v>
      </c>
      <c r="E324" s="633" t="s">
        <v>1374</v>
      </c>
      <c r="V324" s="964" t="s">
        <v>2341</v>
      </c>
      <c r="W324" s="964" t="s">
        <v>1962</v>
      </c>
      <c r="X324" s="1"/>
      <c r="Y324" s="1"/>
      <c r="Z324" s="1"/>
      <c r="AA324" s="1"/>
      <c r="AB324" s="1"/>
      <c r="AC324" s="1"/>
      <c r="AD324" s="1"/>
      <c r="AE324" s="1"/>
      <c r="AL324" s="49">
        <v>1</v>
      </c>
    </row>
    <row r="325" spans="2:38">
      <c r="B325" s="633" t="s">
        <v>14</v>
      </c>
      <c r="C325" s="635" t="s">
        <v>1014</v>
      </c>
      <c r="D325" s="633" t="s">
        <v>182</v>
      </c>
      <c r="E325" s="633" t="s">
        <v>1375</v>
      </c>
      <c r="V325" s="968" t="s">
        <v>167</v>
      </c>
      <c r="W325" s="968" t="s">
        <v>1962</v>
      </c>
      <c r="X325" s="1"/>
      <c r="Y325" s="1"/>
      <c r="Z325" s="1"/>
      <c r="AA325" s="1"/>
      <c r="AB325" s="1"/>
      <c r="AC325" s="1"/>
      <c r="AD325" s="1"/>
      <c r="AE325" s="1"/>
      <c r="AL325" s="49">
        <v>1</v>
      </c>
    </row>
    <row r="326" spans="2:38">
      <c r="B326" s="633" t="s">
        <v>14</v>
      </c>
      <c r="C326" s="635" t="s">
        <v>1014</v>
      </c>
      <c r="D326" s="633" t="s">
        <v>65</v>
      </c>
      <c r="E326" s="633" t="s">
        <v>1376</v>
      </c>
      <c r="V326" s="964" t="s">
        <v>2342</v>
      </c>
      <c r="W326" s="964" t="s">
        <v>1962</v>
      </c>
      <c r="X326" s="1"/>
      <c r="Y326" s="1"/>
      <c r="Z326" s="1"/>
      <c r="AA326" s="1"/>
      <c r="AB326" s="1"/>
      <c r="AC326" s="1"/>
      <c r="AD326" s="1"/>
      <c r="AE326" s="1"/>
      <c r="AL326" s="49">
        <v>1</v>
      </c>
    </row>
    <row r="327" spans="2:38">
      <c r="B327" s="633" t="s">
        <v>14</v>
      </c>
      <c r="C327" s="635" t="s">
        <v>1014</v>
      </c>
      <c r="D327" s="633" t="s">
        <v>1133</v>
      </c>
      <c r="E327" s="633" t="s">
        <v>1377</v>
      </c>
      <c r="V327" s="968" t="s">
        <v>276</v>
      </c>
      <c r="W327" s="968" t="s">
        <v>1962</v>
      </c>
      <c r="X327" s="1"/>
      <c r="Y327" s="1"/>
      <c r="Z327" s="1"/>
      <c r="AA327" s="1"/>
      <c r="AB327" s="1"/>
      <c r="AC327" s="1"/>
      <c r="AD327" s="1"/>
      <c r="AE327" s="1"/>
      <c r="AL327" s="49">
        <v>1</v>
      </c>
    </row>
    <row r="328" spans="2:38">
      <c r="B328" s="633" t="s">
        <v>14</v>
      </c>
      <c r="C328" s="635" t="s">
        <v>1014</v>
      </c>
      <c r="D328" s="633" t="s">
        <v>58</v>
      </c>
      <c r="E328" s="633" t="s">
        <v>1378</v>
      </c>
      <c r="V328" s="964" t="s">
        <v>565</v>
      </c>
      <c r="W328" s="964" t="s">
        <v>1962</v>
      </c>
      <c r="X328" s="1"/>
      <c r="Y328" s="1"/>
      <c r="Z328" s="1"/>
      <c r="AA328" s="1"/>
      <c r="AB328" s="1"/>
      <c r="AC328" s="1"/>
      <c r="AD328" s="1"/>
      <c r="AE328" s="1"/>
      <c r="AL328" s="49">
        <v>1</v>
      </c>
    </row>
    <row r="329" spans="2:38">
      <c r="B329" s="633" t="s">
        <v>14</v>
      </c>
      <c r="C329" s="635" t="s">
        <v>1014</v>
      </c>
      <c r="D329" s="633" t="s">
        <v>207</v>
      </c>
      <c r="E329" s="633" t="s">
        <v>1379</v>
      </c>
      <c r="V329" s="968" t="s">
        <v>250</v>
      </c>
      <c r="W329" s="968" t="s">
        <v>1962</v>
      </c>
      <c r="X329" s="1"/>
      <c r="Y329" s="1"/>
      <c r="Z329" s="1"/>
      <c r="AA329" s="1"/>
      <c r="AB329" s="1"/>
      <c r="AC329" s="1"/>
      <c r="AD329" s="1"/>
      <c r="AE329" s="1"/>
      <c r="AL329" s="49">
        <v>1</v>
      </c>
    </row>
    <row r="330" spans="2:38">
      <c r="B330" s="633" t="s">
        <v>14</v>
      </c>
      <c r="C330" s="635" t="s">
        <v>1014</v>
      </c>
      <c r="D330" s="633" t="s">
        <v>216</v>
      </c>
      <c r="E330" s="633" t="s">
        <v>1380</v>
      </c>
      <c r="V330" s="964" t="s">
        <v>2343</v>
      </c>
      <c r="W330" s="964" t="s">
        <v>1962</v>
      </c>
      <c r="X330" s="1"/>
      <c r="Y330" s="1"/>
      <c r="Z330" s="1"/>
      <c r="AA330" s="1"/>
      <c r="AB330" s="1"/>
      <c r="AC330" s="1"/>
      <c r="AD330" s="1"/>
      <c r="AE330" s="1"/>
      <c r="AL330" s="49">
        <v>1</v>
      </c>
    </row>
    <row r="331" spans="2:38">
      <c r="B331" s="633" t="s">
        <v>14</v>
      </c>
      <c r="C331" s="635" t="s">
        <v>1014</v>
      </c>
      <c r="D331" s="633" t="s">
        <v>235</v>
      </c>
      <c r="E331" s="633" t="s">
        <v>1381</v>
      </c>
      <c r="V331" s="968" t="s">
        <v>2344</v>
      </c>
      <c r="W331" s="968" t="s">
        <v>1962</v>
      </c>
      <c r="X331" s="1"/>
      <c r="Y331" s="1"/>
      <c r="Z331" s="1"/>
      <c r="AA331" s="1"/>
      <c r="AB331" s="1"/>
      <c r="AC331" s="1"/>
      <c r="AD331" s="1"/>
      <c r="AE331" s="1"/>
      <c r="AL331" s="49">
        <v>1</v>
      </c>
    </row>
    <row r="332" spans="2:38">
      <c r="B332" s="633" t="s">
        <v>14</v>
      </c>
      <c r="C332" s="635" t="s">
        <v>1014</v>
      </c>
      <c r="D332" s="633" t="s">
        <v>80</v>
      </c>
      <c r="E332" s="633" t="s">
        <v>1382</v>
      </c>
      <c r="V332" s="964" t="s">
        <v>2345</v>
      </c>
      <c r="W332" s="964" t="s">
        <v>1962</v>
      </c>
      <c r="X332" s="1"/>
      <c r="Y332" s="1"/>
      <c r="Z332" s="1"/>
      <c r="AA332" s="1"/>
      <c r="AB332" s="1"/>
      <c r="AC332" s="1"/>
      <c r="AD332" s="1"/>
      <c r="AE332" s="1"/>
      <c r="AL332" s="49">
        <v>1</v>
      </c>
    </row>
    <row r="333" spans="2:38">
      <c r="B333" s="633" t="s">
        <v>14</v>
      </c>
      <c r="C333" s="635" t="s">
        <v>1014</v>
      </c>
      <c r="D333" s="633" t="s">
        <v>134</v>
      </c>
      <c r="E333" s="633" t="s">
        <v>1383</v>
      </c>
      <c r="V333" s="968" t="s">
        <v>2346</v>
      </c>
      <c r="W333" s="968" t="s">
        <v>1962</v>
      </c>
      <c r="X333" s="1"/>
      <c r="Y333" s="1"/>
      <c r="Z333" s="1"/>
      <c r="AA333" s="1"/>
      <c r="AB333" s="1"/>
      <c r="AC333" s="1"/>
      <c r="AD333" s="1"/>
      <c r="AE333" s="1"/>
      <c r="AL333" s="49">
        <v>1</v>
      </c>
    </row>
    <row r="334" spans="2:38">
      <c r="B334" s="633" t="s">
        <v>14</v>
      </c>
      <c r="C334" s="635" t="s">
        <v>1014</v>
      </c>
      <c r="D334" s="633" t="s">
        <v>100</v>
      </c>
      <c r="E334" s="633" t="s">
        <v>1384</v>
      </c>
      <c r="V334" s="964" t="s">
        <v>2347</v>
      </c>
      <c r="W334" s="964" t="s">
        <v>1962</v>
      </c>
      <c r="X334" s="1"/>
      <c r="Y334" s="1"/>
      <c r="Z334" s="1"/>
      <c r="AA334" s="1"/>
      <c r="AB334" s="1"/>
      <c r="AC334" s="1"/>
      <c r="AD334" s="1"/>
      <c r="AE334" s="1"/>
      <c r="AL334" s="49">
        <v>1</v>
      </c>
    </row>
    <row r="335" spans="2:38">
      <c r="B335" s="633" t="s">
        <v>14</v>
      </c>
      <c r="C335" s="635" t="s">
        <v>1014</v>
      </c>
      <c r="D335" s="633" t="s">
        <v>227</v>
      </c>
      <c r="E335" s="633" t="s">
        <v>1385</v>
      </c>
      <c r="V335" s="968" t="s">
        <v>2348</v>
      </c>
      <c r="W335" s="968" t="s">
        <v>1962</v>
      </c>
      <c r="X335" s="1"/>
      <c r="Y335" s="1"/>
      <c r="Z335" s="1"/>
      <c r="AA335" s="1"/>
      <c r="AB335" s="1"/>
      <c r="AC335" s="1"/>
      <c r="AD335" s="1"/>
      <c r="AE335" s="1"/>
      <c r="AL335" s="49">
        <v>1</v>
      </c>
    </row>
    <row r="336" spans="2:38">
      <c r="B336" s="633" t="s">
        <v>14</v>
      </c>
      <c r="C336" s="635" t="s">
        <v>1014</v>
      </c>
      <c r="D336" s="633" t="s">
        <v>151</v>
      </c>
      <c r="E336" s="633" t="s">
        <v>1386</v>
      </c>
      <c r="V336" s="964" t="s">
        <v>566</v>
      </c>
      <c r="W336" s="964" t="s">
        <v>1962</v>
      </c>
      <c r="X336" s="1"/>
      <c r="Y336" s="1"/>
      <c r="Z336" s="1"/>
      <c r="AA336" s="1"/>
      <c r="AB336" s="1"/>
      <c r="AC336" s="1"/>
      <c r="AD336" s="1"/>
      <c r="AE336" s="1"/>
      <c r="AL336" s="49">
        <v>1</v>
      </c>
    </row>
    <row r="337" spans="2:38">
      <c r="B337" s="633" t="s">
        <v>14</v>
      </c>
      <c r="C337" s="635" t="s">
        <v>1014</v>
      </c>
      <c r="D337" s="633" t="s">
        <v>243</v>
      </c>
      <c r="E337" s="633" t="s">
        <v>1387</v>
      </c>
      <c r="V337" s="968" t="s">
        <v>2349</v>
      </c>
      <c r="W337" s="968" t="s">
        <v>1962</v>
      </c>
      <c r="X337" s="1"/>
      <c r="Y337" s="1"/>
      <c r="Z337" s="1"/>
      <c r="AA337" s="1"/>
      <c r="AB337" s="1"/>
      <c r="AC337" s="1"/>
      <c r="AD337" s="1"/>
      <c r="AE337" s="1"/>
      <c r="AL337" s="49">
        <v>1</v>
      </c>
    </row>
    <row r="338" spans="2:38">
      <c r="B338" s="633" t="s">
        <v>14</v>
      </c>
      <c r="C338" s="635" t="s">
        <v>1014</v>
      </c>
      <c r="D338" s="633" t="s">
        <v>175</v>
      </c>
      <c r="E338" s="633" t="s">
        <v>1388</v>
      </c>
      <c r="V338" s="964" t="s">
        <v>2350</v>
      </c>
      <c r="W338" s="964" t="s">
        <v>1962</v>
      </c>
      <c r="X338" s="1"/>
      <c r="Y338" s="1"/>
      <c r="Z338" s="1"/>
      <c r="AA338" s="1"/>
      <c r="AB338" s="1"/>
      <c r="AC338" s="1"/>
      <c r="AD338" s="1"/>
      <c r="AE338" s="1"/>
      <c r="AL338" s="49">
        <v>1</v>
      </c>
    </row>
    <row r="339" spans="2:38">
      <c r="B339" s="633" t="s">
        <v>14</v>
      </c>
      <c r="C339" s="635" t="s">
        <v>1014</v>
      </c>
      <c r="D339" s="633" t="s">
        <v>191</v>
      </c>
      <c r="E339" s="633" t="s">
        <v>1389</v>
      </c>
      <c r="V339" s="968" t="s">
        <v>2351</v>
      </c>
      <c r="W339" s="968" t="s">
        <v>1962</v>
      </c>
      <c r="X339" s="1"/>
      <c r="Y339" s="1"/>
      <c r="Z339" s="1"/>
      <c r="AA339" s="1"/>
      <c r="AB339" s="1"/>
      <c r="AC339" s="1"/>
      <c r="AD339" s="1"/>
      <c r="AE339" s="1"/>
      <c r="AL339" s="49">
        <v>1</v>
      </c>
    </row>
    <row r="340" spans="2:38">
      <c r="B340" s="633" t="s">
        <v>14</v>
      </c>
      <c r="C340" s="635" t="s">
        <v>1014</v>
      </c>
      <c r="D340" s="633" t="s">
        <v>108</v>
      </c>
      <c r="E340" s="633" t="s">
        <v>1390</v>
      </c>
      <c r="V340" s="964" t="s">
        <v>2352</v>
      </c>
      <c r="W340" s="964" t="s">
        <v>1962</v>
      </c>
      <c r="X340" s="1"/>
      <c r="Y340" s="1"/>
      <c r="Z340" s="1"/>
      <c r="AA340" s="1"/>
      <c r="AB340" s="1"/>
      <c r="AC340" s="1"/>
      <c r="AD340" s="1"/>
      <c r="AE340" s="1"/>
      <c r="AL340" s="49">
        <v>1</v>
      </c>
    </row>
    <row r="341" spans="2:38">
      <c r="B341" s="633" t="s">
        <v>14</v>
      </c>
      <c r="C341" s="635" t="s">
        <v>1014</v>
      </c>
      <c r="D341" s="633" t="s">
        <v>204</v>
      </c>
      <c r="E341" s="633" t="s">
        <v>1391</v>
      </c>
      <c r="V341" s="968" t="s">
        <v>2353</v>
      </c>
      <c r="W341" s="968" t="s">
        <v>1962</v>
      </c>
      <c r="X341" s="1"/>
      <c r="Y341" s="1"/>
      <c r="Z341" s="1"/>
      <c r="AA341" s="1"/>
      <c r="AB341" s="1"/>
      <c r="AC341" s="1"/>
      <c r="AD341" s="1"/>
      <c r="AE341" s="1"/>
      <c r="AL341" s="49">
        <v>1</v>
      </c>
    </row>
    <row r="342" spans="2:38">
      <c r="B342" s="633" t="s">
        <v>14</v>
      </c>
      <c r="C342" s="635" t="s">
        <v>1014</v>
      </c>
      <c r="D342" s="633" t="s">
        <v>116</v>
      </c>
      <c r="E342" s="633" t="s">
        <v>1392</v>
      </c>
      <c r="V342" s="964" t="s">
        <v>2354</v>
      </c>
      <c r="W342" s="964" t="s">
        <v>1962</v>
      </c>
      <c r="X342" s="1"/>
      <c r="Y342" s="1"/>
      <c r="Z342" s="1"/>
      <c r="AA342" s="1"/>
      <c r="AB342" s="1"/>
      <c r="AC342" s="1"/>
      <c r="AD342" s="1"/>
      <c r="AE342" s="1"/>
      <c r="AL342" s="49">
        <v>1</v>
      </c>
    </row>
    <row r="343" spans="2:38">
      <c r="B343" s="633" t="s">
        <v>14</v>
      </c>
      <c r="C343" s="635" t="s">
        <v>1014</v>
      </c>
      <c r="D343" s="633" t="s">
        <v>99</v>
      </c>
      <c r="E343" s="633" t="s">
        <v>1393</v>
      </c>
      <c r="V343" s="968" t="s">
        <v>2172</v>
      </c>
      <c r="W343" s="968" t="s">
        <v>1962</v>
      </c>
      <c r="X343" s="1"/>
      <c r="Y343" s="1"/>
      <c r="Z343" s="1"/>
      <c r="AA343" s="1"/>
      <c r="AB343" s="1"/>
      <c r="AC343" s="1"/>
      <c r="AD343" s="1"/>
      <c r="AE343" s="1"/>
      <c r="AL343" s="49">
        <v>1</v>
      </c>
    </row>
    <row r="344" spans="2:38">
      <c r="B344" s="633" t="s">
        <v>14</v>
      </c>
      <c r="C344" s="635" t="s">
        <v>1014</v>
      </c>
      <c r="D344" s="633" t="s">
        <v>79</v>
      </c>
      <c r="E344" s="633" t="s">
        <v>1394</v>
      </c>
      <c r="V344" s="964" t="s">
        <v>2355</v>
      </c>
      <c r="W344" s="964" t="s">
        <v>1962</v>
      </c>
      <c r="X344" s="1"/>
      <c r="Y344" s="1"/>
      <c r="Z344" s="1"/>
      <c r="AA344" s="1"/>
      <c r="AB344" s="1"/>
      <c r="AC344" s="1"/>
      <c r="AD344" s="1"/>
      <c r="AE344" s="1"/>
      <c r="AL344" s="49">
        <v>1</v>
      </c>
    </row>
    <row r="345" spans="2:38">
      <c r="B345" s="633" t="s">
        <v>14</v>
      </c>
      <c r="C345" s="635" t="s">
        <v>1014</v>
      </c>
      <c r="D345" s="633" t="s">
        <v>127</v>
      </c>
      <c r="E345" s="633" t="s">
        <v>1395</v>
      </c>
      <c r="V345" s="968" t="s">
        <v>2356</v>
      </c>
      <c r="W345" s="968" t="s">
        <v>1962</v>
      </c>
      <c r="X345" s="1"/>
      <c r="Y345" s="1"/>
      <c r="Z345" s="1"/>
      <c r="AA345" s="1"/>
      <c r="AB345" s="1"/>
      <c r="AC345" s="1"/>
      <c r="AD345" s="1"/>
      <c r="AE345" s="1"/>
      <c r="AL345" s="49">
        <v>1</v>
      </c>
    </row>
    <row r="346" spans="2:38">
      <c r="B346" s="633" t="s">
        <v>14</v>
      </c>
      <c r="C346" s="635" t="s">
        <v>1014</v>
      </c>
      <c r="D346" s="633" t="s">
        <v>89</v>
      </c>
      <c r="E346" s="633" t="s">
        <v>1396</v>
      </c>
      <c r="V346" s="964" t="s">
        <v>2357</v>
      </c>
      <c r="W346" s="964" t="s">
        <v>1962</v>
      </c>
      <c r="X346" s="1"/>
      <c r="Y346" s="1"/>
      <c r="Z346" s="1"/>
      <c r="AA346" s="1"/>
      <c r="AB346" s="1"/>
      <c r="AC346" s="1"/>
      <c r="AD346" s="1"/>
      <c r="AE346" s="1"/>
      <c r="AL346" s="49">
        <v>1</v>
      </c>
    </row>
    <row r="347" spans="2:38">
      <c r="B347" s="633" t="s">
        <v>14</v>
      </c>
      <c r="C347" s="635" t="s">
        <v>1014</v>
      </c>
      <c r="D347" s="633" t="s">
        <v>124</v>
      </c>
      <c r="E347" s="633" t="s">
        <v>1397</v>
      </c>
      <c r="V347" s="968" t="s">
        <v>2358</v>
      </c>
      <c r="W347" s="968" t="s">
        <v>1962</v>
      </c>
      <c r="X347" s="1"/>
      <c r="Y347" s="1"/>
      <c r="Z347" s="1"/>
      <c r="AA347" s="1"/>
      <c r="AB347" s="1"/>
      <c r="AC347" s="1"/>
      <c r="AD347" s="1"/>
      <c r="AE347" s="1"/>
      <c r="AL347" s="49">
        <v>1</v>
      </c>
    </row>
    <row r="348" spans="2:38">
      <c r="B348" s="633" t="s">
        <v>14</v>
      </c>
      <c r="C348" s="635" t="s">
        <v>1014</v>
      </c>
      <c r="D348" s="633" t="s">
        <v>203</v>
      </c>
      <c r="E348" s="633" t="s">
        <v>1398</v>
      </c>
      <c r="V348" s="964" t="s">
        <v>2359</v>
      </c>
      <c r="W348" s="964" t="s">
        <v>1962</v>
      </c>
      <c r="X348" s="1"/>
      <c r="Y348" s="1"/>
      <c r="Z348" s="1"/>
      <c r="AA348" s="1"/>
      <c r="AB348" s="1"/>
      <c r="AC348" s="1"/>
      <c r="AD348" s="1"/>
      <c r="AE348" s="1"/>
      <c r="AL348" s="49">
        <v>1</v>
      </c>
    </row>
    <row r="349" spans="2:38">
      <c r="B349" s="633" t="s">
        <v>14</v>
      </c>
      <c r="C349" s="635" t="s">
        <v>1014</v>
      </c>
      <c r="D349" s="633" t="s">
        <v>284</v>
      </c>
      <c r="E349" s="633" t="s">
        <v>1399</v>
      </c>
      <c r="V349" s="968" t="s">
        <v>2360</v>
      </c>
      <c r="W349" s="968" t="s">
        <v>1962</v>
      </c>
      <c r="X349" s="1"/>
      <c r="Y349" s="1"/>
      <c r="Z349" s="1"/>
      <c r="AA349" s="1"/>
      <c r="AB349" s="1"/>
      <c r="AC349" s="1"/>
      <c r="AD349" s="1"/>
      <c r="AE349" s="1"/>
      <c r="AL349" s="49">
        <v>1</v>
      </c>
    </row>
    <row r="350" spans="2:38">
      <c r="B350" s="633" t="s">
        <v>14</v>
      </c>
      <c r="C350" s="635" t="s">
        <v>1014</v>
      </c>
      <c r="D350" s="633" t="s">
        <v>293</v>
      </c>
      <c r="E350" s="633" t="s">
        <v>1400</v>
      </c>
      <c r="V350" s="964" t="s">
        <v>2361</v>
      </c>
      <c r="W350" s="964" t="s">
        <v>1962</v>
      </c>
      <c r="X350" s="1"/>
      <c r="Y350" s="1"/>
      <c r="Z350" s="1"/>
      <c r="AA350" s="1"/>
      <c r="AB350" s="1"/>
      <c r="AC350" s="1"/>
      <c r="AD350" s="1"/>
      <c r="AE350" s="1"/>
      <c r="AL350" s="49">
        <v>1</v>
      </c>
    </row>
    <row r="351" spans="2:38">
      <c r="B351" s="633" t="s">
        <v>14</v>
      </c>
      <c r="C351" s="635" t="s">
        <v>1014</v>
      </c>
      <c r="D351" s="633" t="s">
        <v>174</v>
      </c>
      <c r="E351" s="633" t="s">
        <v>1401</v>
      </c>
      <c r="V351" s="968" t="s">
        <v>2362</v>
      </c>
      <c r="W351" s="968" t="s">
        <v>1962</v>
      </c>
      <c r="X351" s="1"/>
      <c r="Y351" s="1"/>
      <c r="Z351" s="1"/>
      <c r="AA351" s="1"/>
      <c r="AB351" s="1"/>
      <c r="AC351" s="1"/>
      <c r="AD351" s="1"/>
      <c r="AE351" s="1"/>
      <c r="AL351" s="49">
        <v>1</v>
      </c>
    </row>
    <row r="352" spans="2:38">
      <c r="B352" s="633" t="s">
        <v>14</v>
      </c>
      <c r="C352" s="635" t="s">
        <v>1014</v>
      </c>
      <c r="D352" s="633" t="s">
        <v>194</v>
      </c>
      <c r="E352" s="633" t="s">
        <v>1402</v>
      </c>
      <c r="V352" s="964" t="s">
        <v>2363</v>
      </c>
      <c r="W352" s="964" t="s">
        <v>1962</v>
      </c>
      <c r="X352" s="1"/>
      <c r="Y352" s="1"/>
      <c r="Z352" s="1"/>
      <c r="AA352" s="1"/>
      <c r="AB352" s="1"/>
      <c r="AC352" s="1"/>
      <c r="AD352" s="1"/>
      <c r="AE352" s="1"/>
      <c r="AL352" s="49">
        <v>1</v>
      </c>
    </row>
    <row r="353" spans="2:38">
      <c r="B353" s="633" t="s">
        <v>14</v>
      </c>
      <c r="C353" s="635" t="s">
        <v>1014</v>
      </c>
      <c r="D353" s="633" t="s">
        <v>311</v>
      </c>
      <c r="E353" s="633" t="s">
        <v>1403</v>
      </c>
      <c r="V353" s="968" t="s">
        <v>2364</v>
      </c>
      <c r="W353" s="968" t="s">
        <v>1962</v>
      </c>
      <c r="X353" s="1"/>
      <c r="Y353" s="1"/>
      <c r="Z353" s="1"/>
      <c r="AA353" s="1"/>
      <c r="AB353" s="1"/>
      <c r="AC353" s="1"/>
      <c r="AD353" s="1"/>
      <c r="AE353" s="1"/>
      <c r="AL353" s="49">
        <v>1</v>
      </c>
    </row>
    <row r="354" spans="2:38">
      <c r="B354" s="633" t="s">
        <v>14</v>
      </c>
      <c r="C354" s="635" t="s">
        <v>1014</v>
      </c>
      <c r="D354" s="633" t="s">
        <v>190</v>
      </c>
      <c r="E354" s="633" t="s">
        <v>1404</v>
      </c>
      <c r="V354" s="964" t="s">
        <v>2365</v>
      </c>
      <c r="W354" s="964" t="s">
        <v>1962</v>
      </c>
      <c r="X354" s="1"/>
      <c r="Y354" s="1"/>
      <c r="Z354" s="1"/>
      <c r="AA354" s="1"/>
      <c r="AB354" s="1"/>
      <c r="AC354" s="1"/>
      <c r="AD354" s="1"/>
      <c r="AE354" s="1"/>
      <c r="AL354" s="49">
        <v>1</v>
      </c>
    </row>
    <row r="355" spans="2:38">
      <c r="B355" s="633" t="s">
        <v>14</v>
      </c>
      <c r="C355" s="635" t="s">
        <v>1014</v>
      </c>
      <c r="D355" s="633" t="s">
        <v>247</v>
      </c>
      <c r="E355" s="633" t="s">
        <v>1405</v>
      </c>
      <c r="V355" s="968" t="s">
        <v>2366</v>
      </c>
      <c r="W355" s="968" t="s">
        <v>1962</v>
      </c>
      <c r="X355" s="1"/>
      <c r="Y355" s="1"/>
      <c r="Z355" s="1"/>
      <c r="AA355" s="1"/>
      <c r="AB355" s="1"/>
      <c r="AC355" s="1"/>
      <c r="AD355" s="1"/>
      <c r="AE355" s="1"/>
      <c r="AL355" s="49">
        <v>1</v>
      </c>
    </row>
    <row r="356" spans="2:38">
      <c r="B356" s="633" t="s">
        <v>14</v>
      </c>
      <c r="C356" s="635" t="s">
        <v>1014</v>
      </c>
      <c r="D356" s="633" t="s">
        <v>29</v>
      </c>
      <c r="E356" s="633" t="s">
        <v>1406</v>
      </c>
      <c r="V356" s="964" t="s">
        <v>2367</v>
      </c>
      <c r="W356" s="964" t="s">
        <v>1962</v>
      </c>
      <c r="X356" s="1"/>
      <c r="Y356" s="1"/>
      <c r="Z356" s="1"/>
      <c r="AA356" s="1"/>
      <c r="AB356" s="1"/>
      <c r="AC356" s="1"/>
      <c r="AD356" s="1"/>
      <c r="AE356" s="1"/>
      <c r="AL356" s="49">
        <v>1</v>
      </c>
    </row>
    <row r="357" spans="2:38">
      <c r="B357" s="633" t="s">
        <v>14</v>
      </c>
      <c r="C357" s="635" t="s">
        <v>1014</v>
      </c>
      <c r="D357" s="633" t="s">
        <v>289</v>
      </c>
      <c r="E357" s="633" t="s">
        <v>1407</v>
      </c>
      <c r="V357" s="968" t="s">
        <v>2368</v>
      </c>
      <c r="W357" s="968" t="s">
        <v>1962</v>
      </c>
      <c r="X357" s="1"/>
      <c r="Y357" s="1"/>
      <c r="Z357" s="1"/>
      <c r="AA357" s="1"/>
      <c r="AB357" s="1"/>
      <c r="AC357" s="1"/>
      <c r="AD357" s="1"/>
      <c r="AE357" s="1"/>
      <c r="AL357" s="49">
        <v>1</v>
      </c>
    </row>
    <row r="358" spans="2:38">
      <c r="B358" s="633" t="s">
        <v>14</v>
      </c>
      <c r="C358" s="635" t="s">
        <v>1014</v>
      </c>
      <c r="D358" s="633" t="s">
        <v>70</v>
      </c>
      <c r="E358" s="633" t="s">
        <v>1408</v>
      </c>
      <c r="V358" s="964" t="s">
        <v>2369</v>
      </c>
      <c r="W358" s="964" t="s">
        <v>1962</v>
      </c>
      <c r="X358" s="1"/>
      <c r="Y358" s="1"/>
      <c r="Z358" s="1"/>
      <c r="AA358" s="1"/>
      <c r="AB358" s="1"/>
      <c r="AC358" s="1"/>
      <c r="AD358" s="1"/>
      <c r="AE358" s="1"/>
      <c r="AL358" s="49">
        <v>1</v>
      </c>
    </row>
    <row r="359" spans="2:38">
      <c r="B359" s="633" t="s">
        <v>14</v>
      </c>
      <c r="C359" s="635" t="s">
        <v>1014</v>
      </c>
      <c r="D359" s="633" t="s">
        <v>150</v>
      </c>
      <c r="E359" s="633" t="s">
        <v>1409</v>
      </c>
      <c r="V359" s="968" t="s">
        <v>567</v>
      </c>
      <c r="W359" s="968" t="s">
        <v>1962</v>
      </c>
      <c r="X359" s="1"/>
      <c r="Y359" s="1"/>
      <c r="Z359" s="1"/>
      <c r="AA359" s="1"/>
      <c r="AB359" s="1"/>
      <c r="AC359" s="1"/>
      <c r="AD359" s="1"/>
      <c r="AE359" s="1"/>
      <c r="AL359" s="49">
        <v>1</v>
      </c>
    </row>
    <row r="360" spans="2:38">
      <c r="B360" s="633" t="s">
        <v>14</v>
      </c>
      <c r="C360" s="635" t="s">
        <v>1014</v>
      </c>
      <c r="D360" s="633" t="s">
        <v>90</v>
      </c>
      <c r="E360" s="633" t="s">
        <v>1410</v>
      </c>
      <c r="V360" s="964" t="s">
        <v>2370</v>
      </c>
      <c r="W360" s="964" t="s">
        <v>1962</v>
      </c>
      <c r="X360" s="1"/>
      <c r="Y360" s="1"/>
      <c r="Z360" s="1"/>
      <c r="AA360" s="1"/>
      <c r="AB360" s="1"/>
      <c r="AC360" s="1"/>
      <c r="AD360" s="1"/>
      <c r="AE360" s="1"/>
      <c r="AL360" s="49">
        <v>1</v>
      </c>
    </row>
    <row r="361" spans="2:38">
      <c r="B361" s="633" t="s">
        <v>14</v>
      </c>
      <c r="C361" s="635" t="s">
        <v>1014</v>
      </c>
      <c r="D361" s="633" t="s">
        <v>226</v>
      </c>
      <c r="E361" s="633" t="s">
        <v>1411</v>
      </c>
      <c r="V361" s="968" t="s">
        <v>2371</v>
      </c>
      <c r="W361" s="968" t="s">
        <v>1962</v>
      </c>
      <c r="X361" s="1"/>
      <c r="Y361" s="1"/>
      <c r="Z361" s="1"/>
      <c r="AA361" s="1"/>
      <c r="AB361" s="1"/>
      <c r="AC361" s="1"/>
      <c r="AD361" s="1"/>
      <c r="AE361" s="1"/>
      <c r="AL361" s="49">
        <v>1</v>
      </c>
    </row>
    <row r="362" spans="2:38">
      <c r="B362" s="633" t="s">
        <v>14</v>
      </c>
      <c r="C362" s="635" t="s">
        <v>1014</v>
      </c>
      <c r="D362" s="633" t="s">
        <v>40</v>
      </c>
      <c r="E362" s="633" t="s">
        <v>1412</v>
      </c>
      <c r="V362" s="964" t="s">
        <v>2372</v>
      </c>
      <c r="W362" s="964" t="s">
        <v>1962</v>
      </c>
      <c r="X362" s="1"/>
      <c r="Y362" s="1"/>
      <c r="Z362" s="1"/>
      <c r="AA362" s="1"/>
      <c r="AB362" s="1"/>
      <c r="AC362" s="1"/>
      <c r="AD362" s="1"/>
      <c r="AE362" s="1"/>
      <c r="AL362" s="49">
        <v>1</v>
      </c>
    </row>
    <row r="363" spans="2:38">
      <c r="B363" s="633" t="s">
        <v>14</v>
      </c>
      <c r="C363" s="635" t="s">
        <v>1014</v>
      </c>
      <c r="D363" s="633" t="s">
        <v>57</v>
      </c>
      <c r="E363" s="633" t="s">
        <v>1413</v>
      </c>
      <c r="V363" s="968" t="s">
        <v>208</v>
      </c>
      <c r="W363" s="968" t="s">
        <v>1962</v>
      </c>
      <c r="X363" s="1"/>
      <c r="Y363" s="1"/>
      <c r="Z363" s="1"/>
      <c r="AA363" s="1"/>
      <c r="AB363" s="1"/>
      <c r="AC363" s="1"/>
      <c r="AD363" s="1"/>
      <c r="AE363" s="1"/>
      <c r="AL363" s="49">
        <v>1</v>
      </c>
    </row>
    <row r="364" spans="2:38">
      <c r="B364" s="633" t="s">
        <v>14</v>
      </c>
      <c r="C364" s="635" t="s">
        <v>1014</v>
      </c>
      <c r="D364" s="633" t="s">
        <v>262</v>
      </c>
      <c r="E364" s="633" t="s">
        <v>1414</v>
      </c>
      <c r="V364" s="964" t="s">
        <v>568</v>
      </c>
      <c r="W364" s="964" t="s">
        <v>1962</v>
      </c>
      <c r="X364" s="1"/>
      <c r="Y364" s="1"/>
      <c r="Z364" s="1"/>
      <c r="AA364" s="1"/>
      <c r="AB364" s="1"/>
      <c r="AC364" s="1"/>
      <c r="AD364" s="1"/>
      <c r="AE364" s="1"/>
      <c r="AL364" s="49">
        <v>1</v>
      </c>
    </row>
    <row r="365" spans="2:38">
      <c r="B365" s="633" t="s">
        <v>14</v>
      </c>
      <c r="C365" s="635" t="s">
        <v>1014</v>
      </c>
      <c r="D365" s="633" t="s">
        <v>66</v>
      </c>
      <c r="E365" s="633" t="s">
        <v>1415</v>
      </c>
      <c r="V365" s="968" t="s">
        <v>569</v>
      </c>
      <c r="W365" s="968" t="s">
        <v>1962</v>
      </c>
      <c r="X365" s="1"/>
      <c r="Y365" s="1"/>
      <c r="Z365" s="1"/>
      <c r="AA365" s="1"/>
      <c r="AB365" s="1"/>
      <c r="AC365" s="1"/>
      <c r="AD365" s="1"/>
      <c r="AE365" s="1"/>
      <c r="AL365" s="49">
        <v>1</v>
      </c>
    </row>
    <row r="366" spans="2:38">
      <c r="B366" s="633" t="s">
        <v>14</v>
      </c>
      <c r="C366" s="635" t="s">
        <v>1014</v>
      </c>
      <c r="D366" s="633" t="s">
        <v>86</v>
      </c>
      <c r="E366" s="633" t="s">
        <v>1416</v>
      </c>
      <c r="V366" s="964" t="s">
        <v>2373</v>
      </c>
      <c r="W366" s="964" t="s">
        <v>1962</v>
      </c>
      <c r="X366" s="1"/>
      <c r="Y366" s="1"/>
      <c r="Z366" s="1"/>
      <c r="AA366" s="1"/>
      <c r="AB366" s="1"/>
      <c r="AC366" s="1"/>
      <c r="AD366" s="1"/>
      <c r="AE366" s="1"/>
      <c r="AL366" s="49">
        <v>1</v>
      </c>
    </row>
    <row r="367" spans="2:38">
      <c r="B367" s="633" t="s">
        <v>14</v>
      </c>
      <c r="C367" s="635" t="s">
        <v>1014</v>
      </c>
      <c r="D367" s="633" t="s">
        <v>181</v>
      </c>
      <c r="E367" s="633" t="s">
        <v>1417</v>
      </c>
      <c r="V367" s="968" t="s">
        <v>2174</v>
      </c>
      <c r="W367" s="968" t="s">
        <v>1597</v>
      </c>
      <c r="X367" s="1"/>
      <c r="Y367" s="1"/>
      <c r="Z367" s="1"/>
      <c r="AA367" s="1"/>
      <c r="AB367" s="1"/>
      <c r="AC367" s="1"/>
      <c r="AD367" s="1"/>
      <c r="AE367" s="1"/>
      <c r="AL367" s="49">
        <v>1</v>
      </c>
    </row>
    <row r="368" spans="2:38">
      <c r="B368" s="633" t="s">
        <v>14</v>
      </c>
      <c r="C368" s="635" t="s">
        <v>1014</v>
      </c>
      <c r="D368" s="633" t="s">
        <v>316</v>
      </c>
      <c r="E368" s="633" t="s">
        <v>1418</v>
      </c>
      <c r="V368" s="964" t="s">
        <v>572</v>
      </c>
      <c r="W368" s="964" t="s">
        <v>1597</v>
      </c>
      <c r="X368" s="1"/>
      <c r="Y368" s="1"/>
      <c r="Z368" s="1"/>
      <c r="AA368" s="1"/>
      <c r="AB368" s="1"/>
      <c r="AC368" s="1"/>
      <c r="AD368" s="1"/>
      <c r="AE368" s="1"/>
      <c r="AL368" s="49">
        <v>1</v>
      </c>
    </row>
    <row r="369" spans="2:38">
      <c r="B369" s="633" t="s">
        <v>14</v>
      </c>
      <c r="C369" s="635" t="s">
        <v>1014</v>
      </c>
      <c r="D369" s="633" t="s">
        <v>175</v>
      </c>
      <c r="E369" s="633" t="s">
        <v>1419</v>
      </c>
      <c r="V369" s="968" t="s">
        <v>2374</v>
      </c>
      <c r="W369" s="968" t="s">
        <v>1597</v>
      </c>
      <c r="X369" s="1"/>
      <c r="Y369" s="1"/>
      <c r="Z369" s="1"/>
      <c r="AA369" s="1"/>
      <c r="AB369" s="1"/>
      <c r="AC369" s="1"/>
      <c r="AD369" s="1"/>
      <c r="AE369" s="1"/>
      <c r="AL369" s="49">
        <v>1</v>
      </c>
    </row>
    <row r="370" spans="2:38">
      <c r="B370" s="633" t="s">
        <v>14</v>
      </c>
      <c r="C370" s="635" t="s">
        <v>1014</v>
      </c>
      <c r="D370" s="633" t="s">
        <v>191</v>
      </c>
      <c r="E370" s="633" t="s">
        <v>1420</v>
      </c>
      <c r="V370" s="964" t="s">
        <v>2375</v>
      </c>
      <c r="W370" s="964" t="s">
        <v>1597</v>
      </c>
      <c r="X370" s="1"/>
      <c r="Y370" s="1"/>
      <c r="Z370" s="1"/>
      <c r="AA370" s="1"/>
      <c r="AB370" s="1"/>
      <c r="AC370" s="1"/>
      <c r="AD370" s="1"/>
      <c r="AE370" s="1"/>
      <c r="AL370" s="49">
        <v>1</v>
      </c>
    </row>
    <row r="371" spans="2:38">
      <c r="B371" s="633" t="s">
        <v>14</v>
      </c>
      <c r="C371" s="635" t="s">
        <v>1014</v>
      </c>
      <c r="D371" s="633" t="s">
        <v>108</v>
      </c>
      <c r="E371" s="633" t="s">
        <v>1421</v>
      </c>
      <c r="V371" s="968" t="s">
        <v>2376</v>
      </c>
      <c r="W371" s="968" t="s">
        <v>1597</v>
      </c>
      <c r="X371" s="1"/>
      <c r="Y371" s="1"/>
      <c r="Z371" s="1"/>
      <c r="AA371" s="1"/>
      <c r="AB371" s="1"/>
      <c r="AC371" s="1"/>
      <c r="AD371" s="1"/>
      <c r="AE371" s="1"/>
      <c r="AL371" s="49">
        <v>1</v>
      </c>
    </row>
    <row r="372" spans="2:38">
      <c r="B372" s="633" t="s">
        <v>14</v>
      </c>
      <c r="C372" s="635" t="s">
        <v>1014</v>
      </c>
      <c r="D372" s="633" t="s">
        <v>204</v>
      </c>
      <c r="E372" s="633" t="s">
        <v>1422</v>
      </c>
      <c r="V372" s="964" t="s">
        <v>2377</v>
      </c>
      <c r="W372" s="964" t="s">
        <v>1597</v>
      </c>
      <c r="X372" s="1"/>
      <c r="Y372" s="1"/>
      <c r="Z372" s="1"/>
      <c r="AA372" s="1"/>
      <c r="AB372" s="1"/>
      <c r="AC372" s="1"/>
      <c r="AD372" s="1"/>
      <c r="AE372" s="1"/>
      <c r="AL372" s="49">
        <v>1</v>
      </c>
    </row>
    <row r="373" spans="2:38">
      <c r="B373" s="633" t="s">
        <v>14</v>
      </c>
      <c r="C373" s="635" t="s">
        <v>1014</v>
      </c>
      <c r="D373" s="633" t="s">
        <v>116</v>
      </c>
      <c r="E373" s="633" t="s">
        <v>1423</v>
      </c>
      <c r="V373" s="968" t="s">
        <v>2176</v>
      </c>
      <c r="W373" s="968" t="s">
        <v>1597</v>
      </c>
      <c r="X373" s="1"/>
      <c r="Y373" s="1"/>
      <c r="Z373" s="1"/>
      <c r="AA373" s="1"/>
      <c r="AB373" s="1"/>
      <c r="AC373" s="1"/>
      <c r="AD373" s="1"/>
      <c r="AE373" s="1"/>
      <c r="AL373" s="49">
        <v>1</v>
      </c>
    </row>
    <row r="374" spans="2:38">
      <c r="B374" s="633" t="s">
        <v>14</v>
      </c>
      <c r="C374" s="635" t="s">
        <v>1014</v>
      </c>
      <c r="D374" s="633" t="s">
        <v>99</v>
      </c>
      <c r="E374" s="633" t="s">
        <v>1424</v>
      </c>
      <c r="V374" s="964" t="s">
        <v>2177</v>
      </c>
      <c r="W374" s="964" t="s">
        <v>1597</v>
      </c>
      <c r="X374" s="1"/>
      <c r="Y374" s="1"/>
      <c r="Z374" s="1"/>
      <c r="AA374" s="1"/>
      <c r="AB374" s="1"/>
      <c r="AC374" s="1"/>
      <c r="AD374" s="1"/>
      <c r="AE374" s="1"/>
      <c r="AL374" s="49">
        <v>1</v>
      </c>
    </row>
    <row r="375" spans="2:38">
      <c r="B375" s="633" t="s">
        <v>14</v>
      </c>
      <c r="C375" s="635" t="s">
        <v>1014</v>
      </c>
      <c r="D375" s="633" t="s">
        <v>79</v>
      </c>
      <c r="E375" s="633" t="s">
        <v>1425</v>
      </c>
      <c r="V375" s="968" t="s">
        <v>2178</v>
      </c>
      <c r="W375" s="968" t="s">
        <v>1597</v>
      </c>
      <c r="X375" s="1"/>
      <c r="Y375" s="1"/>
      <c r="Z375" s="1"/>
      <c r="AA375" s="1"/>
      <c r="AB375" s="1"/>
      <c r="AC375" s="1"/>
      <c r="AD375" s="1"/>
      <c r="AE375" s="1"/>
      <c r="AL375" s="49">
        <v>1</v>
      </c>
    </row>
    <row r="376" spans="2:38">
      <c r="B376" s="633" t="s">
        <v>14</v>
      </c>
      <c r="C376" s="635" t="s">
        <v>1014</v>
      </c>
      <c r="D376" s="633" t="s">
        <v>117</v>
      </c>
      <c r="E376" s="633" t="s">
        <v>1426</v>
      </c>
      <c r="V376" s="964" t="s">
        <v>2179</v>
      </c>
      <c r="W376" s="964" t="s">
        <v>1597</v>
      </c>
      <c r="X376" s="1"/>
      <c r="Y376" s="1"/>
      <c r="Z376" s="1"/>
      <c r="AA376" s="1"/>
      <c r="AB376" s="1"/>
      <c r="AC376" s="1"/>
      <c r="AD376" s="1"/>
      <c r="AE376" s="1"/>
      <c r="AL376" s="49">
        <v>1</v>
      </c>
    </row>
    <row r="377" spans="2:38">
      <c r="B377" s="633" t="s">
        <v>14</v>
      </c>
      <c r="C377" s="635" t="s">
        <v>1014</v>
      </c>
      <c r="D377" s="633" t="s">
        <v>127</v>
      </c>
      <c r="E377" s="633" t="s">
        <v>1427</v>
      </c>
      <c r="V377" s="968" t="s">
        <v>232</v>
      </c>
      <c r="W377" s="968" t="s">
        <v>1597</v>
      </c>
      <c r="X377" s="1"/>
      <c r="Y377" s="1"/>
      <c r="Z377" s="1"/>
      <c r="AA377" s="1"/>
      <c r="AB377" s="1"/>
      <c r="AC377" s="1"/>
      <c r="AD377" s="1"/>
      <c r="AE377" s="1"/>
      <c r="AL377" s="49">
        <v>1</v>
      </c>
    </row>
    <row r="378" spans="2:38">
      <c r="B378" s="633" t="s">
        <v>14</v>
      </c>
      <c r="C378" s="635" t="s">
        <v>1014</v>
      </c>
      <c r="D378" s="633" t="s">
        <v>89</v>
      </c>
      <c r="E378" s="633" t="s">
        <v>1428</v>
      </c>
      <c r="V378" s="964" t="s">
        <v>2378</v>
      </c>
      <c r="W378" s="964" t="s">
        <v>1597</v>
      </c>
      <c r="X378" s="1"/>
      <c r="Y378" s="1"/>
      <c r="Z378" s="1"/>
      <c r="AA378" s="1"/>
      <c r="AB378" s="1"/>
      <c r="AC378" s="1"/>
      <c r="AD378" s="1"/>
      <c r="AE378" s="1"/>
      <c r="AL378" s="49">
        <v>1</v>
      </c>
    </row>
    <row r="379" spans="2:38">
      <c r="B379" s="633" t="s">
        <v>14</v>
      </c>
      <c r="C379" s="635" t="s">
        <v>1014</v>
      </c>
      <c r="D379" s="633" t="s">
        <v>124</v>
      </c>
      <c r="E379" s="633" t="s">
        <v>1429</v>
      </c>
      <c r="V379" s="968" t="s">
        <v>2379</v>
      </c>
      <c r="W379" s="968" t="s">
        <v>1597</v>
      </c>
      <c r="X379" s="1"/>
      <c r="Y379" s="1"/>
      <c r="Z379" s="1"/>
      <c r="AA379" s="1"/>
      <c r="AB379" s="1"/>
      <c r="AC379" s="1"/>
      <c r="AD379" s="1"/>
      <c r="AE379" s="1"/>
      <c r="AL379" s="49">
        <v>1</v>
      </c>
    </row>
    <row r="380" spans="2:38">
      <c r="B380" s="633" t="s">
        <v>14</v>
      </c>
      <c r="C380" s="635" t="s">
        <v>1014</v>
      </c>
      <c r="D380" s="633" t="s">
        <v>223</v>
      </c>
      <c r="E380" s="633" t="s">
        <v>1430</v>
      </c>
      <c r="V380" s="964" t="s">
        <v>2182</v>
      </c>
      <c r="W380" s="964" t="s">
        <v>1597</v>
      </c>
      <c r="X380" s="1"/>
      <c r="Y380" s="1"/>
      <c r="Z380" s="1"/>
      <c r="AA380" s="1"/>
      <c r="AB380" s="1"/>
      <c r="AC380" s="1"/>
      <c r="AD380" s="1"/>
      <c r="AE380" s="1"/>
      <c r="AL380" s="49">
        <v>1</v>
      </c>
    </row>
    <row r="381" spans="2:38">
      <c r="B381" s="633" t="s">
        <v>14</v>
      </c>
      <c r="C381" s="635" t="s">
        <v>1014</v>
      </c>
      <c r="D381" s="633" t="s">
        <v>159</v>
      </c>
      <c r="E381" s="633" t="s">
        <v>1431</v>
      </c>
      <c r="V381" s="968" t="s">
        <v>2380</v>
      </c>
      <c r="W381" s="968" t="s">
        <v>1597</v>
      </c>
      <c r="X381" s="1"/>
      <c r="Y381" s="1"/>
      <c r="Z381" s="1"/>
      <c r="AA381" s="1"/>
      <c r="AB381" s="1"/>
      <c r="AC381" s="1"/>
      <c r="AD381" s="1"/>
      <c r="AE381" s="1"/>
      <c r="AL381" s="49">
        <v>1</v>
      </c>
    </row>
    <row r="382" spans="2:38">
      <c r="B382" s="633" t="s">
        <v>14</v>
      </c>
      <c r="C382" s="635" t="s">
        <v>1014</v>
      </c>
      <c r="D382" s="633" t="s">
        <v>313</v>
      </c>
      <c r="E382" s="633" t="s">
        <v>1432</v>
      </c>
      <c r="V382" s="964" t="s">
        <v>2381</v>
      </c>
      <c r="W382" s="964" t="s">
        <v>1597</v>
      </c>
      <c r="X382" s="1"/>
      <c r="Y382" s="1"/>
      <c r="Z382" s="1"/>
      <c r="AA382" s="1"/>
      <c r="AB382" s="1"/>
      <c r="AC382" s="1"/>
      <c r="AD382" s="1"/>
      <c r="AE382" s="1"/>
      <c r="AL382" s="49">
        <v>1</v>
      </c>
    </row>
    <row r="383" spans="2:38">
      <c r="B383" s="633" t="s">
        <v>14</v>
      </c>
      <c r="C383" s="635" t="s">
        <v>1014</v>
      </c>
      <c r="D383" s="633" t="s">
        <v>203</v>
      </c>
      <c r="E383" s="633" t="s">
        <v>1433</v>
      </c>
      <c r="V383" s="968" t="s">
        <v>2382</v>
      </c>
      <c r="W383" s="968" t="s">
        <v>1597</v>
      </c>
      <c r="X383" s="1"/>
      <c r="Y383" s="1"/>
      <c r="Z383" s="1"/>
      <c r="AA383" s="1"/>
      <c r="AB383" s="1"/>
      <c r="AC383" s="1"/>
      <c r="AD383" s="1"/>
      <c r="AE383" s="1"/>
      <c r="AL383" s="49">
        <v>1</v>
      </c>
    </row>
    <row r="384" spans="2:38">
      <c r="B384" s="633" t="s">
        <v>14</v>
      </c>
      <c r="C384" s="635" t="s">
        <v>1014</v>
      </c>
      <c r="D384" s="633" t="s">
        <v>284</v>
      </c>
      <c r="E384" s="633" t="s">
        <v>1434</v>
      </c>
      <c r="V384" s="964" t="s">
        <v>2383</v>
      </c>
      <c r="W384" s="964" t="s">
        <v>1597</v>
      </c>
      <c r="X384" s="1"/>
      <c r="Y384" s="1"/>
      <c r="Z384" s="1"/>
      <c r="AA384" s="1"/>
      <c r="AB384" s="1"/>
      <c r="AC384" s="1"/>
      <c r="AD384" s="1"/>
      <c r="AE384" s="1"/>
      <c r="AL384" s="49">
        <v>1</v>
      </c>
    </row>
    <row r="385" spans="2:38">
      <c r="B385" s="633" t="s">
        <v>14</v>
      </c>
      <c r="C385" s="635" t="s">
        <v>1014</v>
      </c>
      <c r="D385" s="633" t="s">
        <v>293</v>
      </c>
      <c r="E385" s="633" t="s">
        <v>1435</v>
      </c>
      <c r="V385" s="968" t="s">
        <v>2384</v>
      </c>
      <c r="W385" s="968" t="s">
        <v>1597</v>
      </c>
      <c r="X385" s="1"/>
      <c r="Y385" s="1"/>
      <c r="Z385" s="1"/>
      <c r="AA385" s="1"/>
      <c r="AB385" s="1"/>
      <c r="AC385" s="1"/>
      <c r="AD385" s="1"/>
      <c r="AE385" s="1"/>
      <c r="AL385" s="49">
        <v>1</v>
      </c>
    </row>
    <row r="386" spans="2:38">
      <c r="B386" s="633" t="s">
        <v>14</v>
      </c>
      <c r="C386" s="635" t="s">
        <v>1014</v>
      </c>
      <c r="D386" s="633" t="s">
        <v>255</v>
      </c>
      <c r="E386" s="633" t="s">
        <v>1436</v>
      </c>
      <c r="V386" s="964" t="s">
        <v>2385</v>
      </c>
      <c r="W386" s="964" t="s">
        <v>1597</v>
      </c>
      <c r="X386" s="1"/>
      <c r="Y386" s="1"/>
      <c r="Z386" s="1"/>
      <c r="AA386" s="1"/>
      <c r="AB386" s="1"/>
      <c r="AC386" s="1"/>
      <c r="AD386" s="1"/>
      <c r="AE386" s="1"/>
      <c r="AL386" s="49">
        <v>1</v>
      </c>
    </row>
    <row r="387" spans="2:38">
      <c r="B387" s="633" t="s">
        <v>14</v>
      </c>
      <c r="C387" s="635" t="s">
        <v>1014</v>
      </c>
      <c r="D387" s="633" t="s">
        <v>174</v>
      </c>
      <c r="E387" s="633" t="s">
        <v>1437</v>
      </c>
      <c r="V387" s="968" t="s">
        <v>2165</v>
      </c>
      <c r="W387" s="968" t="s">
        <v>1597</v>
      </c>
      <c r="X387" s="1"/>
      <c r="Y387" s="1"/>
      <c r="Z387" s="1"/>
      <c r="AA387" s="1"/>
      <c r="AB387" s="1"/>
      <c r="AC387" s="1"/>
      <c r="AD387" s="1"/>
      <c r="AE387" s="1"/>
      <c r="AL387" s="49">
        <v>1</v>
      </c>
    </row>
    <row r="388" spans="2:38">
      <c r="B388" s="633" t="s">
        <v>14</v>
      </c>
      <c r="C388" s="635" t="s">
        <v>1014</v>
      </c>
      <c r="D388" s="633" t="s">
        <v>194</v>
      </c>
      <c r="E388" s="633" t="s">
        <v>1438</v>
      </c>
      <c r="V388" s="964" t="s">
        <v>2386</v>
      </c>
      <c r="W388" s="964" t="s">
        <v>1597</v>
      </c>
      <c r="X388" s="1"/>
      <c r="Y388" s="1"/>
      <c r="Z388" s="1"/>
      <c r="AA388" s="1"/>
      <c r="AB388" s="1"/>
      <c r="AC388" s="1"/>
      <c r="AD388" s="1"/>
      <c r="AE388" s="1"/>
      <c r="AL388" s="49">
        <v>1</v>
      </c>
    </row>
    <row r="389" spans="2:38">
      <c r="B389" s="633" t="s">
        <v>14</v>
      </c>
      <c r="C389" s="635" t="s">
        <v>1014</v>
      </c>
      <c r="D389" s="633" t="s">
        <v>206</v>
      </c>
      <c r="E389" s="633" t="s">
        <v>1439</v>
      </c>
      <c r="V389" s="968" t="s">
        <v>2387</v>
      </c>
      <c r="W389" s="968" t="s">
        <v>1597</v>
      </c>
      <c r="X389" s="1"/>
      <c r="Y389" s="1"/>
      <c r="Z389" s="1"/>
      <c r="AA389" s="1"/>
      <c r="AB389" s="1"/>
      <c r="AC389" s="1"/>
      <c r="AD389" s="1"/>
      <c r="AE389" s="1"/>
      <c r="AL389" s="49">
        <v>1</v>
      </c>
    </row>
    <row r="390" spans="2:38">
      <c r="B390" s="633" t="s">
        <v>14</v>
      </c>
      <c r="C390" s="635" t="s">
        <v>1014</v>
      </c>
      <c r="D390" s="633" t="s">
        <v>190</v>
      </c>
      <c r="E390" s="633" t="s">
        <v>1440</v>
      </c>
      <c r="V390" s="964" t="s">
        <v>2388</v>
      </c>
      <c r="W390" s="964" t="s">
        <v>1597</v>
      </c>
      <c r="X390" s="1"/>
      <c r="Y390" s="1"/>
      <c r="Z390" s="1"/>
      <c r="AA390" s="1"/>
      <c r="AB390" s="1"/>
      <c r="AC390" s="1"/>
      <c r="AD390" s="1"/>
      <c r="AE390" s="1"/>
      <c r="AL390" s="49">
        <v>1</v>
      </c>
    </row>
    <row r="391" spans="2:38">
      <c r="B391" s="633" t="s">
        <v>14</v>
      </c>
      <c r="C391" s="635" t="s">
        <v>1014</v>
      </c>
      <c r="D391" s="633" t="s">
        <v>247</v>
      </c>
      <c r="E391" s="633" t="s">
        <v>1441</v>
      </c>
      <c r="V391" s="968" t="s">
        <v>2389</v>
      </c>
      <c r="W391" s="968" t="s">
        <v>1597</v>
      </c>
      <c r="X391" s="1"/>
      <c r="Y391" s="1"/>
      <c r="Z391" s="1"/>
      <c r="AA391" s="1"/>
      <c r="AB391" s="1"/>
      <c r="AC391" s="1"/>
      <c r="AD391" s="1"/>
      <c r="AE391" s="1"/>
      <c r="AL391" s="49">
        <v>1</v>
      </c>
    </row>
    <row r="392" spans="2:38">
      <c r="B392" s="633" t="s">
        <v>14</v>
      </c>
      <c r="C392" s="635" t="s">
        <v>1014</v>
      </c>
      <c r="D392" s="633" t="s">
        <v>253</v>
      </c>
      <c r="E392" s="633" t="s">
        <v>1442</v>
      </c>
      <c r="V392" s="964" t="s">
        <v>2390</v>
      </c>
      <c r="W392" s="964" t="s">
        <v>1597</v>
      </c>
      <c r="X392" s="1"/>
      <c r="Y392" s="1"/>
      <c r="Z392" s="1"/>
      <c r="AA392" s="1"/>
      <c r="AB392" s="1"/>
      <c r="AC392" s="1"/>
      <c r="AD392" s="1"/>
      <c r="AE392" s="1"/>
      <c r="AL392" s="49">
        <v>1</v>
      </c>
    </row>
    <row r="393" spans="2:38">
      <c r="B393" s="633" t="s">
        <v>21</v>
      </c>
      <c r="C393" s="635" t="s">
        <v>1014</v>
      </c>
      <c r="D393" s="633" t="s">
        <v>1048</v>
      </c>
      <c r="E393" s="633" t="s">
        <v>1443</v>
      </c>
      <c r="V393" s="968" t="s">
        <v>2391</v>
      </c>
      <c r="W393" s="968" t="s">
        <v>1597</v>
      </c>
      <c r="X393" s="1"/>
      <c r="Y393" s="1"/>
      <c r="Z393" s="1"/>
      <c r="AA393" s="1"/>
      <c r="AB393" s="1"/>
      <c r="AC393" s="1"/>
      <c r="AD393" s="1"/>
      <c r="AE393" s="1"/>
      <c r="AL393" s="49">
        <v>1</v>
      </c>
    </row>
    <row r="394" spans="2:38">
      <c r="B394" s="633" t="s">
        <v>21</v>
      </c>
      <c r="C394" s="635" t="s">
        <v>1014</v>
      </c>
      <c r="D394" s="633" t="s">
        <v>1040</v>
      </c>
      <c r="E394" s="633" t="s">
        <v>1444</v>
      </c>
      <c r="V394" s="964" t="s">
        <v>2392</v>
      </c>
      <c r="W394" s="964" t="s">
        <v>1597</v>
      </c>
      <c r="X394" s="1"/>
      <c r="Y394" s="1"/>
      <c r="Z394" s="1"/>
      <c r="AA394" s="1"/>
      <c r="AB394" s="1"/>
      <c r="AC394" s="1"/>
      <c r="AD394" s="1"/>
      <c r="AE394" s="1"/>
      <c r="AL394" s="49">
        <v>1</v>
      </c>
    </row>
    <row r="395" spans="2:38">
      <c r="B395" s="633" t="s">
        <v>21</v>
      </c>
      <c r="C395" s="635" t="s">
        <v>1014</v>
      </c>
      <c r="D395" s="633" t="s">
        <v>1046</v>
      </c>
      <c r="E395" s="633" t="s">
        <v>1445</v>
      </c>
      <c r="V395" s="968" t="s">
        <v>2188</v>
      </c>
      <c r="W395" s="968" t="s">
        <v>1597</v>
      </c>
      <c r="X395" s="1"/>
      <c r="Y395" s="1"/>
      <c r="Z395" s="1"/>
      <c r="AA395" s="1"/>
      <c r="AB395" s="1"/>
      <c r="AC395" s="1"/>
      <c r="AD395" s="1"/>
      <c r="AE395" s="1"/>
      <c r="AL395" s="49">
        <v>1</v>
      </c>
    </row>
    <row r="396" spans="2:38">
      <c r="B396" s="633" t="s">
        <v>21</v>
      </c>
      <c r="C396" s="635" t="s">
        <v>1014</v>
      </c>
      <c r="D396" s="633" t="s">
        <v>1042</v>
      </c>
      <c r="E396" s="633" t="s">
        <v>1446</v>
      </c>
      <c r="V396" s="964" t="s">
        <v>2189</v>
      </c>
      <c r="W396" s="964" t="s">
        <v>1597</v>
      </c>
      <c r="X396" s="1"/>
      <c r="Y396" s="1"/>
      <c r="Z396" s="1"/>
      <c r="AA396" s="1"/>
      <c r="AB396" s="1"/>
      <c r="AC396" s="1"/>
      <c r="AD396" s="1"/>
      <c r="AE396" s="1"/>
      <c r="AL396" s="49">
        <v>1</v>
      </c>
    </row>
    <row r="397" spans="2:38">
      <c r="B397" s="633" t="s">
        <v>21</v>
      </c>
      <c r="C397" s="635" t="s">
        <v>1014</v>
      </c>
      <c r="D397" s="633" t="s">
        <v>1044</v>
      </c>
      <c r="E397" s="633" t="s">
        <v>1447</v>
      </c>
      <c r="V397" s="968" t="s">
        <v>2190</v>
      </c>
      <c r="W397" s="968" t="s">
        <v>1597</v>
      </c>
      <c r="X397" s="1"/>
      <c r="Y397" s="1"/>
      <c r="Z397" s="1"/>
      <c r="AA397" s="1"/>
      <c r="AB397" s="1"/>
      <c r="AC397" s="1"/>
      <c r="AD397" s="1"/>
      <c r="AE397" s="1"/>
      <c r="AL397" s="49">
        <v>1</v>
      </c>
    </row>
    <row r="398" spans="2:38">
      <c r="B398" s="633" t="s">
        <v>21</v>
      </c>
      <c r="C398" s="635" t="s">
        <v>1014</v>
      </c>
      <c r="D398" s="633" t="s">
        <v>996</v>
      </c>
      <c r="E398" s="633" t="s">
        <v>1448</v>
      </c>
      <c r="V398" s="964" t="s">
        <v>573</v>
      </c>
      <c r="W398" s="964" t="s">
        <v>1597</v>
      </c>
      <c r="X398" s="1"/>
      <c r="Y398" s="1"/>
      <c r="Z398" s="1"/>
      <c r="AA398" s="1"/>
      <c r="AB398" s="1"/>
      <c r="AC398" s="1"/>
      <c r="AD398" s="1"/>
      <c r="AE398" s="1"/>
      <c r="AL398" s="49">
        <v>1</v>
      </c>
    </row>
    <row r="399" spans="2:38">
      <c r="B399" s="633" t="s">
        <v>21</v>
      </c>
      <c r="C399" s="635" t="s">
        <v>1014</v>
      </c>
      <c r="D399" s="633" t="s">
        <v>994</v>
      </c>
      <c r="E399" s="633" t="s">
        <v>1449</v>
      </c>
      <c r="V399" s="968" t="s">
        <v>2192</v>
      </c>
      <c r="W399" s="968" t="s">
        <v>1597</v>
      </c>
      <c r="X399" s="1"/>
      <c r="Y399" s="1"/>
      <c r="Z399" s="1"/>
      <c r="AA399" s="1"/>
      <c r="AB399" s="1"/>
      <c r="AC399" s="1"/>
      <c r="AD399" s="1"/>
      <c r="AE399" s="1"/>
      <c r="AL399" s="49">
        <v>1</v>
      </c>
    </row>
    <row r="400" spans="2:38">
      <c r="B400" s="633" t="s">
        <v>21</v>
      </c>
      <c r="C400" s="635" t="s">
        <v>1014</v>
      </c>
      <c r="D400" s="633" t="s">
        <v>995</v>
      </c>
      <c r="E400" s="633" t="s">
        <v>1450</v>
      </c>
      <c r="V400" s="964" t="s">
        <v>2193</v>
      </c>
      <c r="W400" s="964" t="s">
        <v>1597</v>
      </c>
      <c r="X400" s="1"/>
      <c r="Y400" s="1"/>
      <c r="Z400" s="1"/>
      <c r="AA400" s="1"/>
      <c r="AB400" s="1"/>
      <c r="AC400" s="1"/>
      <c r="AD400" s="1"/>
      <c r="AE400" s="1"/>
      <c r="AL400" s="49">
        <v>1</v>
      </c>
    </row>
    <row r="401" spans="2:38">
      <c r="B401" s="633" t="s">
        <v>21</v>
      </c>
      <c r="C401" s="635" t="s">
        <v>1014</v>
      </c>
      <c r="D401" s="633" t="s">
        <v>997</v>
      </c>
      <c r="E401" s="633" t="s">
        <v>1451</v>
      </c>
      <c r="V401" s="968" t="s">
        <v>2194</v>
      </c>
      <c r="W401" s="968" t="s">
        <v>1597</v>
      </c>
      <c r="X401" s="1"/>
      <c r="Y401" s="1"/>
      <c r="Z401" s="1"/>
      <c r="AA401" s="1"/>
      <c r="AB401" s="1"/>
      <c r="AC401" s="1"/>
      <c r="AD401" s="1"/>
      <c r="AE401" s="1"/>
      <c r="AL401" s="49">
        <v>1</v>
      </c>
    </row>
    <row r="402" spans="2:38">
      <c r="B402" s="633" t="s">
        <v>21</v>
      </c>
      <c r="C402" s="635" t="s">
        <v>1014</v>
      </c>
      <c r="D402" s="633" t="s">
        <v>998</v>
      </c>
      <c r="E402" s="633" t="s">
        <v>1452</v>
      </c>
      <c r="V402" s="964" t="s">
        <v>2195</v>
      </c>
      <c r="W402" s="964" t="s">
        <v>1597</v>
      </c>
      <c r="X402" s="1"/>
      <c r="Y402" s="1"/>
      <c r="Z402" s="1"/>
      <c r="AA402" s="1"/>
      <c r="AB402" s="1"/>
      <c r="AC402" s="1"/>
      <c r="AD402" s="1"/>
      <c r="AE402" s="1"/>
      <c r="AL402" s="49">
        <v>1</v>
      </c>
    </row>
    <row r="403" spans="2:38">
      <c r="B403" s="633" t="s">
        <v>21</v>
      </c>
      <c r="C403" s="635" t="s">
        <v>1014</v>
      </c>
      <c r="D403" s="633" t="s">
        <v>992</v>
      </c>
      <c r="E403" s="633" t="s">
        <v>1453</v>
      </c>
      <c r="V403" s="968" t="s">
        <v>2393</v>
      </c>
      <c r="W403" s="968" t="s">
        <v>1597</v>
      </c>
      <c r="X403" s="1"/>
      <c r="Y403" s="1"/>
      <c r="Z403" s="1"/>
      <c r="AA403" s="1"/>
      <c r="AB403" s="1"/>
      <c r="AC403" s="1"/>
      <c r="AD403" s="1"/>
      <c r="AE403" s="1"/>
      <c r="AL403" s="49">
        <v>1</v>
      </c>
    </row>
    <row r="404" spans="2:38">
      <c r="B404" s="633" t="s">
        <v>21</v>
      </c>
      <c r="C404" s="635" t="s">
        <v>1014</v>
      </c>
      <c r="D404" s="633" t="s">
        <v>993</v>
      </c>
      <c r="E404" s="633" t="s">
        <v>1454</v>
      </c>
      <c r="V404" s="964" t="s">
        <v>2196</v>
      </c>
      <c r="W404" s="964" t="s">
        <v>1597</v>
      </c>
      <c r="X404" s="1"/>
      <c r="Y404" s="1"/>
      <c r="Z404" s="1"/>
      <c r="AA404" s="1"/>
      <c r="AB404" s="1"/>
      <c r="AC404" s="1"/>
      <c r="AD404" s="1"/>
      <c r="AE404" s="1"/>
      <c r="AL404" s="49">
        <v>1</v>
      </c>
    </row>
    <row r="405" spans="2:38">
      <c r="B405" s="633" t="s">
        <v>15</v>
      </c>
      <c r="C405" s="636" t="s">
        <v>1137</v>
      </c>
      <c r="D405" s="633" t="s">
        <v>71</v>
      </c>
      <c r="E405" s="633" t="s">
        <v>1455</v>
      </c>
      <c r="V405" s="968" t="s">
        <v>2197</v>
      </c>
      <c r="W405" s="968" t="s">
        <v>1597</v>
      </c>
      <c r="X405" s="1"/>
      <c r="Y405" s="1"/>
      <c r="Z405" s="1"/>
      <c r="AA405" s="1"/>
      <c r="AB405" s="1"/>
      <c r="AC405" s="1"/>
      <c r="AD405" s="1"/>
      <c r="AE405" s="1"/>
      <c r="AL405" s="49">
        <v>1</v>
      </c>
    </row>
    <row r="406" spans="2:38">
      <c r="B406" s="633" t="s">
        <v>15</v>
      </c>
      <c r="C406" s="636" t="s">
        <v>1137</v>
      </c>
      <c r="D406" s="633" t="s">
        <v>143</v>
      </c>
      <c r="E406" s="633" t="s">
        <v>1456</v>
      </c>
      <c r="V406" s="964" t="s">
        <v>2198</v>
      </c>
      <c r="W406" s="964" t="s">
        <v>1597</v>
      </c>
      <c r="X406" s="1"/>
      <c r="Y406" s="1"/>
      <c r="Z406" s="1"/>
      <c r="AA406" s="1"/>
      <c r="AB406" s="1"/>
      <c r="AC406" s="1"/>
      <c r="AD406" s="1"/>
      <c r="AE406" s="1"/>
      <c r="AL406" s="49">
        <v>1</v>
      </c>
    </row>
    <row r="407" spans="2:38">
      <c r="B407" s="633" t="s">
        <v>15</v>
      </c>
      <c r="C407" s="636" t="s">
        <v>1137</v>
      </c>
      <c r="D407" s="633" t="s">
        <v>116</v>
      </c>
      <c r="E407" s="633" t="s">
        <v>1457</v>
      </c>
      <c r="V407" s="968" t="s">
        <v>2199</v>
      </c>
      <c r="W407" s="968" t="s">
        <v>1597</v>
      </c>
      <c r="X407" s="1"/>
      <c r="Y407" s="1"/>
      <c r="Z407" s="1"/>
      <c r="AA407" s="1"/>
      <c r="AB407" s="1"/>
      <c r="AC407" s="1"/>
      <c r="AD407" s="1"/>
      <c r="AE407" s="1"/>
      <c r="AL407" s="49">
        <v>1</v>
      </c>
    </row>
    <row r="408" spans="2:38">
      <c r="B408" s="633" t="s">
        <v>15</v>
      </c>
      <c r="C408" s="636" t="s">
        <v>1137</v>
      </c>
      <c r="D408" s="633" t="s">
        <v>34</v>
      </c>
      <c r="E408" s="633" t="s">
        <v>1458</v>
      </c>
      <c r="V408" s="964" t="s">
        <v>2394</v>
      </c>
      <c r="W408" s="964" t="s">
        <v>1597</v>
      </c>
      <c r="X408" s="1"/>
      <c r="Y408" s="1"/>
      <c r="Z408" s="1"/>
      <c r="AA408" s="1"/>
      <c r="AB408" s="1"/>
      <c r="AC408" s="1"/>
      <c r="AD408" s="1"/>
      <c r="AE408" s="1"/>
      <c r="AL408" s="49">
        <v>1</v>
      </c>
    </row>
    <row r="409" spans="2:38">
      <c r="B409" s="633" t="s">
        <v>15</v>
      </c>
      <c r="C409" s="636" t="s">
        <v>1137</v>
      </c>
      <c r="D409" s="633" t="s">
        <v>51</v>
      </c>
      <c r="E409" s="633" t="s">
        <v>1459</v>
      </c>
      <c r="V409" s="968" t="s">
        <v>2395</v>
      </c>
      <c r="W409" s="968" t="s">
        <v>1597</v>
      </c>
      <c r="X409" s="1"/>
      <c r="Y409" s="1"/>
      <c r="Z409" s="1"/>
      <c r="AA409" s="1"/>
      <c r="AB409" s="1"/>
      <c r="AC409" s="1"/>
      <c r="AD409" s="1"/>
      <c r="AE409" s="1"/>
      <c r="AL409" s="49">
        <v>1</v>
      </c>
    </row>
    <row r="410" spans="2:38">
      <c r="B410" s="633" t="s">
        <v>15</v>
      </c>
      <c r="C410" s="636" t="s">
        <v>1137</v>
      </c>
      <c r="D410" s="633" t="s">
        <v>109</v>
      </c>
      <c r="E410" s="633" t="s">
        <v>1460</v>
      </c>
      <c r="V410" s="964" t="s">
        <v>2396</v>
      </c>
      <c r="W410" s="964" t="s">
        <v>1597</v>
      </c>
      <c r="X410" s="1"/>
      <c r="Y410" s="1"/>
      <c r="Z410" s="1"/>
      <c r="AA410" s="1"/>
      <c r="AB410" s="1"/>
      <c r="AC410" s="1"/>
      <c r="AD410" s="1"/>
      <c r="AE410" s="1"/>
      <c r="AL410" s="49">
        <v>1</v>
      </c>
    </row>
    <row r="411" spans="2:38">
      <c r="B411" s="633" t="s">
        <v>15</v>
      </c>
      <c r="C411" s="636" t="s">
        <v>1137</v>
      </c>
      <c r="D411" s="633" t="s">
        <v>161</v>
      </c>
      <c r="E411" s="633" t="s">
        <v>1461</v>
      </c>
      <c r="V411" s="968" t="s">
        <v>2397</v>
      </c>
      <c r="W411" s="968" t="s">
        <v>1597</v>
      </c>
      <c r="X411" s="1"/>
      <c r="Y411" s="1"/>
      <c r="Z411" s="1"/>
      <c r="AA411" s="1"/>
      <c r="AB411" s="1"/>
      <c r="AC411" s="1"/>
      <c r="AD411" s="1"/>
      <c r="AE411" s="1"/>
      <c r="AL411" s="49">
        <v>1</v>
      </c>
    </row>
    <row r="412" spans="2:38">
      <c r="B412" s="633" t="s">
        <v>15</v>
      </c>
      <c r="C412" s="636" t="s">
        <v>1137</v>
      </c>
      <c r="D412" s="633" t="s">
        <v>176</v>
      </c>
      <c r="E412" s="633" t="s">
        <v>1462</v>
      </c>
      <c r="V412" s="964" t="s">
        <v>2200</v>
      </c>
      <c r="W412" s="964" t="s">
        <v>1597</v>
      </c>
      <c r="X412" s="1"/>
      <c r="Y412" s="1"/>
      <c r="Z412" s="1"/>
      <c r="AA412" s="1"/>
      <c r="AB412" s="1"/>
      <c r="AC412" s="1"/>
      <c r="AD412" s="1"/>
      <c r="AE412" s="1"/>
      <c r="AL412" s="49">
        <v>1</v>
      </c>
    </row>
    <row r="413" spans="2:38">
      <c r="B413" s="633" t="s">
        <v>15</v>
      </c>
      <c r="C413" s="636" t="s">
        <v>1137</v>
      </c>
      <c r="D413" s="633" t="s">
        <v>225</v>
      </c>
      <c r="E413" s="633" t="s">
        <v>1463</v>
      </c>
      <c r="V413" s="968" t="s">
        <v>2201</v>
      </c>
      <c r="W413" s="968" t="s">
        <v>1597</v>
      </c>
      <c r="X413" s="1"/>
      <c r="Y413" s="1"/>
      <c r="Z413" s="1"/>
      <c r="AA413" s="1"/>
      <c r="AB413" s="1"/>
      <c r="AC413" s="1"/>
      <c r="AD413" s="1"/>
      <c r="AE413" s="1"/>
      <c r="AL413" s="49">
        <v>1</v>
      </c>
    </row>
    <row r="414" spans="2:38">
      <c r="B414" s="633" t="s">
        <v>15</v>
      </c>
      <c r="C414" s="636" t="s">
        <v>1137</v>
      </c>
      <c r="D414" s="633" t="s">
        <v>91</v>
      </c>
      <c r="E414" s="633" t="s">
        <v>1464</v>
      </c>
      <c r="V414" s="964" t="s">
        <v>2202</v>
      </c>
      <c r="W414" s="964" t="s">
        <v>1597</v>
      </c>
      <c r="X414" s="1"/>
      <c r="Y414" s="1"/>
      <c r="Z414" s="1"/>
      <c r="AA414" s="1"/>
      <c r="AB414" s="1"/>
      <c r="AC414" s="1"/>
      <c r="AD414" s="1"/>
      <c r="AE414" s="1"/>
      <c r="AL414" s="49">
        <v>1</v>
      </c>
    </row>
    <row r="415" spans="2:38">
      <c r="B415" s="633" t="s">
        <v>15</v>
      </c>
      <c r="C415" s="636" t="s">
        <v>1137</v>
      </c>
      <c r="D415" s="633" t="s">
        <v>78</v>
      </c>
      <c r="E415" s="633" t="s">
        <v>1465</v>
      </c>
      <c r="V415" s="968" t="s">
        <v>2203</v>
      </c>
      <c r="W415" s="968" t="s">
        <v>1597</v>
      </c>
      <c r="X415" s="1"/>
      <c r="Y415" s="1"/>
      <c r="Z415" s="1"/>
      <c r="AA415" s="1"/>
      <c r="AB415" s="1"/>
      <c r="AC415" s="1"/>
      <c r="AD415" s="1"/>
      <c r="AE415" s="1"/>
      <c r="AL415" s="49">
        <v>1</v>
      </c>
    </row>
    <row r="416" spans="2:38">
      <c r="B416" s="633" t="s">
        <v>15</v>
      </c>
      <c r="C416" s="636" t="s">
        <v>1137</v>
      </c>
      <c r="D416" s="633" t="s">
        <v>180</v>
      </c>
      <c r="E416" s="633" t="s">
        <v>1466</v>
      </c>
      <c r="V416" s="964" t="s">
        <v>2398</v>
      </c>
      <c r="W416" s="964" t="s">
        <v>1597</v>
      </c>
      <c r="X416" s="1"/>
      <c r="Y416" s="1"/>
      <c r="Z416" s="1"/>
      <c r="AA416" s="1"/>
      <c r="AB416" s="1"/>
      <c r="AC416" s="1"/>
      <c r="AD416" s="1"/>
      <c r="AE416" s="1"/>
      <c r="AL416" s="49">
        <v>1</v>
      </c>
    </row>
    <row r="417" spans="2:38">
      <c r="B417" s="633" t="s">
        <v>15</v>
      </c>
      <c r="C417" s="636" t="s">
        <v>1137</v>
      </c>
      <c r="D417" s="633" t="s">
        <v>149</v>
      </c>
      <c r="E417" s="633" t="s">
        <v>1467</v>
      </c>
      <c r="V417" s="968" t="s">
        <v>2399</v>
      </c>
      <c r="W417" s="968" t="s">
        <v>1597</v>
      </c>
      <c r="X417" s="1"/>
      <c r="Y417" s="1"/>
      <c r="Z417" s="1"/>
      <c r="AA417" s="1"/>
      <c r="AB417" s="1"/>
      <c r="AC417" s="1"/>
      <c r="AD417" s="1"/>
      <c r="AE417" s="1"/>
      <c r="AL417" s="49">
        <v>1</v>
      </c>
    </row>
    <row r="418" spans="2:38">
      <c r="B418" s="633" t="s">
        <v>15</v>
      </c>
      <c r="C418" s="636" t="s">
        <v>1137</v>
      </c>
      <c r="D418" s="633" t="s">
        <v>98</v>
      </c>
      <c r="E418" s="633" t="s">
        <v>1468</v>
      </c>
      <c r="V418" s="964" t="s">
        <v>574</v>
      </c>
      <c r="W418" s="964" t="s">
        <v>1597</v>
      </c>
      <c r="X418" s="1"/>
      <c r="Y418" s="1"/>
      <c r="Z418" s="1"/>
      <c r="AA418" s="1"/>
      <c r="AB418" s="1"/>
      <c r="AC418" s="1"/>
      <c r="AD418" s="1"/>
      <c r="AE418" s="1"/>
      <c r="AL418" s="49">
        <v>1</v>
      </c>
    </row>
    <row r="419" spans="2:38">
      <c r="B419" s="633" t="s">
        <v>8</v>
      </c>
      <c r="C419" s="636" t="s">
        <v>1137</v>
      </c>
      <c r="D419" s="633" t="s">
        <v>82</v>
      </c>
      <c r="E419" s="633" t="s">
        <v>1469</v>
      </c>
      <c r="V419" s="968" t="s">
        <v>575</v>
      </c>
      <c r="W419" s="968" t="s">
        <v>1597</v>
      </c>
      <c r="X419" s="1"/>
      <c r="Y419" s="1"/>
      <c r="Z419" s="1"/>
      <c r="AA419" s="1"/>
      <c r="AB419" s="1"/>
      <c r="AC419" s="1"/>
      <c r="AD419" s="1"/>
      <c r="AE419" s="1"/>
      <c r="AL419" s="49">
        <v>1</v>
      </c>
    </row>
    <row r="420" spans="2:38">
      <c r="B420" s="633" t="s">
        <v>8</v>
      </c>
      <c r="C420" s="636" t="s">
        <v>1137</v>
      </c>
      <c r="D420" s="633" t="s">
        <v>102</v>
      </c>
      <c r="E420" s="633" t="s">
        <v>1470</v>
      </c>
      <c r="V420" s="964" t="s">
        <v>141</v>
      </c>
      <c r="W420" s="964" t="s">
        <v>1597</v>
      </c>
      <c r="X420" s="1"/>
      <c r="Y420" s="1"/>
      <c r="Z420" s="1"/>
      <c r="AA420" s="1"/>
      <c r="AB420" s="1"/>
      <c r="AC420" s="1"/>
      <c r="AD420" s="1"/>
      <c r="AE420" s="1"/>
      <c r="AL420" s="49">
        <v>1</v>
      </c>
    </row>
    <row r="421" spans="2:38">
      <c r="B421" s="633" t="s">
        <v>8</v>
      </c>
      <c r="C421" s="636" t="s">
        <v>1137</v>
      </c>
      <c r="D421" s="633" t="s">
        <v>43</v>
      </c>
      <c r="E421" s="633" t="s">
        <v>1471</v>
      </c>
      <c r="V421" s="968" t="s">
        <v>2400</v>
      </c>
      <c r="W421" s="968" t="s">
        <v>1597</v>
      </c>
      <c r="X421" s="1"/>
      <c r="Y421" s="1"/>
      <c r="Z421" s="1"/>
      <c r="AA421" s="1"/>
      <c r="AB421" s="1"/>
      <c r="AC421" s="1"/>
      <c r="AD421" s="1"/>
      <c r="AE421" s="1"/>
      <c r="AL421" s="49">
        <v>1</v>
      </c>
    </row>
    <row r="422" spans="2:38">
      <c r="B422" s="633" t="s">
        <v>8</v>
      </c>
      <c r="C422" s="636" t="s">
        <v>1137</v>
      </c>
      <c r="D422" s="633" t="s">
        <v>60</v>
      </c>
      <c r="E422" s="633" t="s">
        <v>1472</v>
      </c>
      <c r="V422" s="964" t="s">
        <v>2401</v>
      </c>
      <c r="W422" s="964" t="s">
        <v>1597</v>
      </c>
      <c r="X422" s="1"/>
      <c r="Y422" s="1"/>
      <c r="Z422" s="1"/>
      <c r="AA422" s="1"/>
      <c r="AB422" s="1"/>
      <c r="AC422" s="1"/>
      <c r="AD422" s="1"/>
      <c r="AE422" s="1"/>
      <c r="AL422" s="49">
        <v>1</v>
      </c>
    </row>
    <row r="423" spans="2:38">
      <c r="B423" s="633" t="s">
        <v>8</v>
      </c>
      <c r="C423" s="636" t="s">
        <v>1137</v>
      </c>
      <c r="D423" s="633" t="s">
        <v>1271</v>
      </c>
      <c r="E423" s="633" t="s">
        <v>1473</v>
      </c>
      <c r="V423" s="968" t="s">
        <v>2402</v>
      </c>
      <c r="W423" s="968" t="s">
        <v>1597</v>
      </c>
      <c r="X423" s="1"/>
      <c r="Y423" s="1"/>
      <c r="Z423" s="1"/>
      <c r="AA423" s="1"/>
      <c r="AB423" s="1"/>
      <c r="AC423" s="1"/>
      <c r="AD423" s="1"/>
      <c r="AE423" s="1"/>
      <c r="AL423" s="49">
        <v>1</v>
      </c>
    </row>
    <row r="424" spans="2:38">
      <c r="B424" s="633" t="s">
        <v>8</v>
      </c>
      <c r="C424" s="636" t="s">
        <v>1137</v>
      </c>
      <c r="D424" s="633" t="s">
        <v>23</v>
      </c>
      <c r="E424" s="633" t="s">
        <v>1474</v>
      </c>
      <c r="V424" s="964" t="s">
        <v>2403</v>
      </c>
      <c r="W424" s="964" t="s">
        <v>1597</v>
      </c>
      <c r="X424" s="1"/>
      <c r="Y424" s="1"/>
      <c r="Z424" s="1"/>
      <c r="AA424" s="1"/>
      <c r="AB424" s="1"/>
      <c r="AC424" s="1"/>
      <c r="AD424" s="1"/>
      <c r="AE424" s="1"/>
      <c r="AL424" s="49">
        <v>1</v>
      </c>
    </row>
    <row r="425" spans="2:38">
      <c r="B425" s="633" t="s">
        <v>14</v>
      </c>
      <c r="C425" s="636" t="s">
        <v>1137</v>
      </c>
      <c r="D425" s="633" t="s">
        <v>32</v>
      </c>
      <c r="E425" s="633" t="s">
        <v>1475</v>
      </c>
      <c r="V425" s="968" t="s">
        <v>2206</v>
      </c>
      <c r="W425" s="968" t="s">
        <v>1597</v>
      </c>
      <c r="X425" s="1"/>
      <c r="Y425" s="1"/>
      <c r="Z425" s="1"/>
      <c r="AA425" s="1"/>
      <c r="AB425" s="1"/>
      <c r="AC425" s="1"/>
      <c r="AD425" s="1"/>
      <c r="AE425" s="1"/>
      <c r="AL425" s="49">
        <v>1</v>
      </c>
    </row>
    <row r="426" spans="2:38">
      <c r="B426" s="633" t="s">
        <v>14</v>
      </c>
      <c r="C426" s="636" t="s">
        <v>1137</v>
      </c>
      <c r="D426" s="633" t="s">
        <v>69</v>
      </c>
      <c r="E426" s="633" t="s">
        <v>1476</v>
      </c>
      <c r="V426" s="964" t="s">
        <v>2207</v>
      </c>
      <c r="W426" s="964" t="s">
        <v>1597</v>
      </c>
      <c r="X426" s="1"/>
      <c r="Y426" s="1"/>
      <c r="Z426" s="1"/>
      <c r="AA426" s="1"/>
      <c r="AB426" s="1"/>
      <c r="AC426" s="1"/>
      <c r="AD426" s="1"/>
      <c r="AE426" s="1"/>
      <c r="AL426" s="49">
        <v>1</v>
      </c>
    </row>
    <row r="427" spans="2:38">
      <c r="B427" s="633" t="s">
        <v>14</v>
      </c>
      <c r="C427" s="636" t="s">
        <v>1137</v>
      </c>
      <c r="D427" s="633" t="s">
        <v>49</v>
      </c>
      <c r="E427" s="633" t="s">
        <v>1477</v>
      </c>
      <c r="V427" s="968" t="s">
        <v>2208</v>
      </c>
      <c r="W427" s="968" t="s">
        <v>1597</v>
      </c>
      <c r="X427" s="1"/>
      <c r="Y427" s="1"/>
      <c r="Z427" s="1"/>
      <c r="AA427" s="1"/>
      <c r="AB427" s="1"/>
      <c r="AC427" s="1"/>
      <c r="AD427" s="1"/>
      <c r="AE427" s="1"/>
      <c r="AL427" s="49">
        <v>1</v>
      </c>
    </row>
    <row r="428" spans="2:38">
      <c r="B428" s="633" t="s">
        <v>14</v>
      </c>
      <c r="C428" s="636" t="s">
        <v>1137</v>
      </c>
      <c r="D428" s="633" t="s">
        <v>1139</v>
      </c>
      <c r="E428" s="633" t="s">
        <v>1478</v>
      </c>
      <c r="V428" s="964" t="s">
        <v>2404</v>
      </c>
      <c r="W428" s="964" t="s">
        <v>1597</v>
      </c>
      <c r="X428" s="1"/>
      <c r="Y428" s="1"/>
      <c r="Z428" s="1"/>
      <c r="AA428" s="1"/>
      <c r="AB428" s="1"/>
      <c r="AC428" s="1"/>
      <c r="AD428" s="1"/>
      <c r="AE428" s="1"/>
      <c r="AL428" s="49">
        <v>1</v>
      </c>
    </row>
    <row r="429" spans="2:38">
      <c r="B429" s="633" t="s">
        <v>17</v>
      </c>
      <c r="C429" s="636" t="s">
        <v>1137</v>
      </c>
      <c r="D429" s="633" t="s">
        <v>36</v>
      </c>
      <c r="E429" s="633" t="s">
        <v>1479</v>
      </c>
      <c r="V429" s="968" t="s">
        <v>576</v>
      </c>
      <c r="W429" s="968" t="s">
        <v>1597</v>
      </c>
      <c r="X429" s="1"/>
      <c r="Y429" s="1"/>
      <c r="Z429" s="1"/>
      <c r="AA429" s="1"/>
      <c r="AB429" s="1"/>
      <c r="AC429" s="1"/>
      <c r="AD429" s="1"/>
      <c r="AE429" s="1"/>
      <c r="AL429" s="49">
        <v>1</v>
      </c>
    </row>
    <row r="430" spans="2:38">
      <c r="B430" s="633" t="s">
        <v>11</v>
      </c>
      <c r="C430" s="636" t="s">
        <v>1137</v>
      </c>
      <c r="D430" s="633" t="s">
        <v>1177</v>
      </c>
      <c r="E430" s="633" t="s">
        <v>1480</v>
      </c>
      <c r="V430" s="964" t="s">
        <v>2405</v>
      </c>
      <c r="W430" s="964" t="s">
        <v>1597</v>
      </c>
      <c r="X430" s="1"/>
      <c r="Y430" s="1"/>
      <c r="Z430" s="1"/>
      <c r="AA430" s="1"/>
      <c r="AB430" s="1"/>
      <c r="AC430" s="1"/>
      <c r="AD430" s="1"/>
      <c r="AE430" s="1"/>
      <c r="AL430" s="49">
        <v>1</v>
      </c>
    </row>
    <row r="431" spans="2:38">
      <c r="B431" s="633" t="s">
        <v>11</v>
      </c>
      <c r="C431" s="636" t="s">
        <v>1137</v>
      </c>
      <c r="D431" s="633" t="s">
        <v>27</v>
      </c>
      <c r="E431" s="633" t="s">
        <v>1481</v>
      </c>
      <c r="V431" s="968" t="s">
        <v>2210</v>
      </c>
      <c r="W431" s="968" t="s">
        <v>1597</v>
      </c>
      <c r="X431" s="1"/>
      <c r="Y431" s="1"/>
      <c r="Z431" s="1"/>
      <c r="AA431" s="1"/>
      <c r="AB431" s="1"/>
      <c r="AC431" s="1"/>
      <c r="AD431" s="1"/>
      <c r="AE431" s="1"/>
      <c r="AL431" s="49">
        <v>1</v>
      </c>
    </row>
    <row r="432" spans="2:38">
      <c r="B432" s="633" t="s">
        <v>11</v>
      </c>
      <c r="C432" s="636" t="s">
        <v>1137</v>
      </c>
      <c r="D432" s="633" t="s">
        <v>64</v>
      </c>
      <c r="E432" s="633" t="s">
        <v>1482</v>
      </c>
      <c r="V432" s="964" t="s">
        <v>2211</v>
      </c>
      <c r="W432" s="964" t="s">
        <v>1597</v>
      </c>
      <c r="X432" s="1"/>
      <c r="Y432" s="1"/>
      <c r="Z432" s="1"/>
      <c r="AA432" s="1"/>
      <c r="AB432" s="1"/>
      <c r="AC432" s="1"/>
      <c r="AD432" s="1"/>
      <c r="AE432" s="1"/>
      <c r="AL432" s="49">
        <v>1</v>
      </c>
    </row>
    <row r="433" spans="2:38">
      <c r="B433" s="633" t="s">
        <v>11</v>
      </c>
      <c r="C433" s="636" t="s">
        <v>1137</v>
      </c>
      <c r="D433" s="633" t="s">
        <v>45</v>
      </c>
      <c r="E433" s="633" t="s">
        <v>1483</v>
      </c>
      <c r="V433" s="968" t="s">
        <v>2214</v>
      </c>
      <c r="W433" s="968" t="s">
        <v>1597</v>
      </c>
      <c r="X433" s="1"/>
      <c r="Y433" s="1"/>
      <c r="Z433" s="1"/>
      <c r="AA433" s="1"/>
      <c r="AB433" s="1"/>
      <c r="AC433" s="1"/>
      <c r="AD433" s="1"/>
      <c r="AE433" s="1"/>
      <c r="AL433" s="49">
        <v>1</v>
      </c>
    </row>
    <row r="434" spans="2:38">
      <c r="B434" s="633" t="s">
        <v>13</v>
      </c>
      <c r="C434" s="636" t="s">
        <v>1137</v>
      </c>
      <c r="D434" s="633" t="s">
        <v>125</v>
      </c>
      <c r="E434" s="633" t="s">
        <v>1484</v>
      </c>
      <c r="V434" s="964" t="s">
        <v>2215</v>
      </c>
      <c r="W434" s="964" t="s">
        <v>1597</v>
      </c>
      <c r="X434" s="1"/>
      <c r="Y434" s="1"/>
      <c r="Z434" s="1"/>
      <c r="AA434" s="1"/>
      <c r="AB434" s="1"/>
      <c r="AC434" s="1"/>
      <c r="AD434" s="1"/>
      <c r="AE434" s="1"/>
      <c r="AL434" s="49">
        <v>1</v>
      </c>
    </row>
    <row r="435" spans="2:38">
      <c r="B435" s="633" t="s">
        <v>13</v>
      </c>
      <c r="C435" s="636" t="s">
        <v>1137</v>
      </c>
      <c r="D435" s="633" t="s">
        <v>1152</v>
      </c>
      <c r="E435" s="633" t="s">
        <v>1485</v>
      </c>
      <c r="V435" s="968" t="s">
        <v>2216</v>
      </c>
      <c r="W435" s="968" t="s">
        <v>1597</v>
      </c>
      <c r="X435" s="1"/>
      <c r="Y435" s="1"/>
      <c r="Z435" s="1"/>
      <c r="AA435" s="1"/>
      <c r="AB435" s="1"/>
      <c r="AC435" s="1"/>
      <c r="AD435" s="1"/>
      <c r="AE435" s="1"/>
      <c r="AL435" s="49">
        <v>1</v>
      </c>
    </row>
    <row r="436" spans="2:38">
      <c r="B436" s="633" t="s">
        <v>13</v>
      </c>
      <c r="C436" s="636" t="s">
        <v>1137</v>
      </c>
      <c r="D436" s="633" t="s">
        <v>106</v>
      </c>
      <c r="E436" s="633" t="s">
        <v>1486</v>
      </c>
      <c r="V436" s="964" t="s">
        <v>2406</v>
      </c>
      <c r="W436" s="964" t="s">
        <v>1597</v>
      </c>
      <c r="X436" s="1"/>
      <c r="Y436" s="1"/>
      <c r="Z436" s="1"/>
      <c r="AA436" s="1"/>
      <c r="AB436" s="1"/>
      <c r="AC436" s="1"/>
      <c r="AD436" s="1"/>
      <c r="AE436" s="1"/>
      <c r="AL436" s="49">
        <v>1</v>
      </c>
    </row>
    <row r="437" spans="2:38">
      <c r="B437" s="633" t="s">
        <v>13</v>
      </c>
      <c r="C437" s="636" t="s">
        <v>1137</v>
      </c>
      <c r="D437" s="633" t="s">
        <v>1154</v>
      </c>
      <c r="E437" s="633" t="s">
        <v>1487</v>
      </c>
      <c r="V437" s="968" t="s">
        <v>554</v>
      </c>
      <c r="W437" s="968" t="s">
        <v>1597</v>
      </c>
      <c r="X437" s="1"/>
      <c r="Y437" s="1"/>
      <c r="Z437" s="1"/>
      <c r="AA437" s="1"/>
      <c r="AB437" s="1"/>
      <c r="AC437" s="1"/>
      <c r="AD437" s="1"/>
      <c r="AE437" s="1"/>
      <c r="AL437" s="49">
        <v>1</v>
      </c>
    </row>
    <row r="438" spans="2:38">
      <c r="B438" s="633" t="s">
        <v>13</v>
      </c>
      <c r="C438" s="636" t="s">
        <v>1137</v>
      </c>
      <c r="D438" s="633" t="s">
        <v>1150</v>
      </c>
      <c r="E438" s="633" t="s">
        <v>1488</v>
      </c>
      <c r="V438" s="964" t="s">
        <v>2217</v>
      </c>
      <c r="W438" s="964" t="s">
        <v>1597</v>
      </c>
      <c r="X438" s="1"/>
      <c r="Y438" s="1"/>
      <c r="Z438" s="1"/>
      <c r="AA438" s="1"/>
      <c r="AB438" s="1"/>
      <c r="AC438" s="1"/>
      <c r="AD438" s="1"/>
      <c r="AE438" s="1"/>
      <c r="AL438" s="49">
        <v>1</v>
      </c>
    </row>
    <row r="439" spans="2:38">
      <c r="B439" s="633" t="s">
        <v>13</v>
      </c>
      <c r="C439" s="636" t="s">
        <v>1137</v>
      </c>
      <c r="D439" s="633" t="s">
        <v>47</v>
      </c>
      <c r="E439" s="633" t="s">
        <v>1489</v>
      </c>
      <c r="V439" s="968" t="s">
        <v>2407</v>
      </c>
      <c r="W439" s="968" t="s">
        <v>1597</v>
      </c>
      <c r="X439" s="1"/>
      <c r="Y439" s="1"/>
      <c r="Z439" s="1"/>
      <c r="AA439" s="1"/>
      <c r="AB439" s="1"/>
      <c r="AC439" s="1"/>
      <c r="AD439" s="1"/>
      <c r="AE439" s="1"/>
      <c r="AL439" s="49">
        <v>1</v>
      </c>
    </row>
    <row r="440" spans="2:38">
      <c r="B440" s="633" t="s">
        <v>13</v>
      </c>
      <c r="C440" s="636" t="s">
        <v>1137</v>
      </c>
      <c r="D440" s="633" t="s">
        <v>30</v>
      </c>
      <c r="E440" s="633" t="s">
        <v>1490</v>
      </c>
      <c r="V440" s="964" t="s">
        <v>2218</v>
      </c>
      <c r="W440" s="964" t="s">
        <v>1597</v>
      </c>
      <c r="X440" s="1"/>
      <c r="Y440" s="1"/>
      <c r="Z440" s="1"/>
      <c r="AA440" s="1"/>
      <c r="AB440" s="1"/>
      <c r="AC440" s="1"/>
      <c r="AD440" s="1"/>
      <c r="AE440" s="1"/>
      <c r="AL440" s="49">
        <v>1</v>
      </c>
    </row>
    <row r="441" spans="2:38">
      <c r="B441" s="633" t="s">
        <v>13</v>
      </c>
      <c r="C441" s="636" t="s">
        <v>1137</v>
      </c>
      <c r="D441" s="633" t="s">
        <v>87</v>
      </c>
      <c r="E441" s="633" t="s">
        <v>1491</v>
      </c>
      <c r="V441" s="968" t="s">
        <v>2219</v>
      </c>
      <c r="W441" s="968" t="s">
        <v>1597</v>
      </c>
      <c r="X441" s="1"/>
      <c r="Y441" s="1"/>
      <c r="Z441" s="1"/>
      <c r="AA441" s="1"/>
      <c r="AB441" s="1"/>
      <c r="AC441" s="1"/>
      <c r="AD441" s="1"/>
      <c r="AE441" s="1"/>
      <c r="AL441" s="49">
        <v>1</v>
      </c>
    </row>
    <row r="442" spans="2:38">
      <c r="B442" s="633" t="s">
        <v>13</v>
      </c>
      <c r="C442" s="636" t="s">
        <v>1137</v>
      </c>
      <c r="D442" s="633" t="s">
        <v>67</v>
      </c>
      <c r="E442" s="633" t="s">
        <v>1492</v>
      </c>
      <c r="V442" s="964" t="s">
        <v>2220</v>
      </c>
      <c r="W442" s="964" t="s">
        <v>1597</v>
      </c>
      <c r="X442" s="1"/>
      <c r="Y442" s="1"/>
      <c r="Z442" s="1"/>
      <c r="AA442" s="1"/>
      <c r="AB442" s="1"/>
      <c r="AC442" s="1"/>
      <c r="AD442" s="1"/>
      <c r="AE442" s="1"/>
      <c r="AL442" s="49">
        <v>1</v>
      </c>
    </row>
    <row r="443" spans="2:38">
      <c r="B443" s="633" t="s">
        <v>8</v>
      </c>
      <c r="C443" s="637" t="s">
        <v>1085</v>
      </c>
      <c r="D443" s="633" t="s">
        <v>1201</v>
      </c>
      <c r="E443" s="633" t="s">
        <v>1493</v>
      </c>
      <c r="V443" s="968" t="s">
        <v>2408</v>
      </c>
      <c r="W443" s="968" t="s">
        <v>1597</v>
      </c>
      <c r="X443" s="1"/>
      <c r="Y443" s="1"/>
      <c r="Z443" s="1"/>
      <c r="AA443" s="1"/>
      <c r="AB443" s="1"/>
      <c r="AC443" s="1"/>
      <c r="AD443" s="1"/>
      <c r="AE443" s="1"/>
      <c r="AL443" s="49">
        <v>1</v>
      </c>
    </row>
    <row r="444" spans="2:38">
      <c r="B444" s="633" t="s">
        <v>8</v>
      </c>
      <c r="C444" s="637" t="s">
        <v>1085</v>
      </c>
      <c r="D444" s="633" t="s">
        <v>551</v>
      </c>
      <c r="E444" s="633" t="s">
        <v>1494</v>
      </c>
      <c r="V444" s="964" t="s">
        <v>577</v>
      </c>
      <c r="W444" s="964" t="s">
        <v>1597</v>
      </c>
      <c r="X444" s="1"/>
      <c r="Y444" s="1"/>
      <c r="Z444" s="1"/>
      <c r="AA444" s="1"/>
      <c r="AB444" s="1"/>
      <c r="AC444" s="1"/>
      <c r="AD444" s="1"/>
      <c r="AE444" s="1"/>
      <c r="AL444" s="49">
        <v>1</v>
      </c>
    </row>
    <row r="445" spans="2:38">
      <c r="B445" s="633" t="s">
        <v>8</v>
      </c>
      <c r="C445" s="637" t="s">
        <v>1085</v>
      </c>
      <c r="D445" s="633" t="s">
        <v>1203</v>
      </c>
      <c r="E445" s="633" t="s">
        <v>1495</v>
      </c>
      <c r="V445" s="968" t="s">
        <v>222</v>
      </c>
      <c r="W445" s="968" t="s">
        <v>1597</v>
      </c>
      <c r="X445" s="1"/>
      <c r="Y445" s="1"/>
      <c r="Z445" s="1"/>
      <c r="AA445" s="1"/>
      <c r="AB445" s="1"/>
      <c r="AC445" s="1"/>
      <c r="AD445" s="1"/>
      <c r="AE445" s="1"/>
      <c r="AL445" s="49">
        <v>1</v>
      </c>
    </row>
    <row r="446" spans="2:38">
      <c r="B446" s="633" t="s">
        <v>8</v>
      </c>
      <c r="C446" s="637" t="s">
        <v>1085</v>
      </c>
      <c r="D446" s="633" t="s">
        <v>280</v>
      </c>
      <c r="E446" s="633" t="s">
        <v>1496</v>
      </c>
      <c r="V446" s="964" t="s">
        <v>2409</v>
      </c>
      <c r="W446" s="964" t="s">
        <v>1597</v>
      </c>
      <c r="X446" s="1"/>
      <c r="Y446" s="1"/>
      <c r="Z446" s="1"/>
      <c r="AA446" s="1"/>
      <c r="AB446" s="1"/>
      <c r="AC446" s="1"/>
      <c r="AD446" s="1"/>
      <c r="AE446" s="1"/>
      <c r="AL446" s="49">
        <v>1</v>
      </c>
    </row>
    <row r="447" spans="2:38">
      <c r="B447" s="633" t="s">
        <v>8</v>
      </c>
      <c r="C447" s="637" t="s">
        <v>1085</v>
      </c>
      <c r="D447" s="633" t="s">
        <v>570</v>
      </c>
      <c r="E447" s="633" t="s">
        <v>1497</v>
      </c>
      <c r="V447" s="968" t="s">
        <v>2410</v>
      </c>
      <c r="W447" s="968" t="s">
        <v>1597</v>
      </c>
      <c r="X447" s="1"/>
      <c r="Y447" s="1"/>
      <c r="Z447" s="1"/>
      <c r="AA447" s="1"/>
      <c r="AB447" s="1"/>
      <c r="AC447" s="1"/>
      <c r="AD447" s="1"/>
      <c r="AE447" s="1"/>
      <c r="AL447" s="49">
        <v>1</v>
      </c>
    </row>
    <row r="448" spans="2:38">
      <c r="B448" s="633" t="s">
        <v>8</v>
      </c>
      <c r="C448" s="637" t="s">
        <v>1085</v>
      </c>
      <c r="D448" s="633" t="s">
        <v>557</v>
      </c>
      <c r="E448" s="633" t="s">
        <v>1498</v>
      </c>
      <c r="V448" s="964" t="s">
        <v>2411</v>
      </c>
      <c r="W448" s="964" t="s">
        <v>1597</v>
      </c>
      <c r="X448" s="1"/>
      <c r="Y448" s="1"/>
      <c r="Z448" s="1"/>
      <c r="AA448" s="1"/>
      <c r="AB448" s="1"/>
      <c r="AC448" s="1"/>
      <c r="AD448" s="1"/>
      <c r="AE448" s="1"/>
      <c r="AL448" s="49">
        <v>1</v>
      </c>
    </row>
    <row r="449" spans="2:38">
      <c r="B449" s="633" t="s">
        <v>8</v>
      </c>
      <c r="C449" s="637" t="s">
        <v>1085</v>
      </c>
      <c r="D449" s="633" t="s">
        <v>1211</v>
      </c>
      <c r="E449" s="633" t="s">
        <v>1499</v>
      </c>
      <c r="V449" s="968" t="s">
        <v>2412</v>
      </c>
      <c r="W449" s="968" t="s">
        <v>1597</v>
      </c>
      <c r="X449" s="1"/>
      <c r="Y449" s="1"/>
      <c r="Z449" s="1"/>
      <c r="AA449" s="1"/>
      <c r="AB449" s="1"/>
      <c r="AC449" s="1"/>
      <c r="AD449" s="1"/>
      <c r="AE449" s="1"/>
      <c r="AL449" s="49">
        <v>1</v>
      </c>
    </row>
    <row r="450" spans="2:38">
      <c r="B450" s="633" t="s">
        <v>8</v>
      </c>
      <c r="C450" s="637" t="s">
        <v>1085</v>
      </c>
      <c r="D450" s="633" t="s">
        <v>560</v>
      </c>
      <c r="E450" s="633" t="s">
        <v>1500</v>
      </c>
      <c r="V450" s="964" t="s">
        <v>2413</v>
      </c>
      <c r="W450" s="964" t="s">
        <v>1597</v>
      </c>
      <c r="X450" s="1"/>
      <c r="Y450" s="1"/>
      <c r="Z450" s="1"/>
      <c r="AA450" s="1"/>
      <c r="AB450" s="1"/>
      <c r="AC450" s="1"/>
      <c r="AD450" s="1"/>
      <c r="AE450" s="1"/>
      <c r="AL450" s="49">
        <v>1</v>
      </c>
    </row>
    <row r="451" spans="2:38">
      <c r="B451" s="633" t="s">
        <v>8</v>
      </c>
      <c r="C451" s="637" t="s">
        <v>1085</v>
      </c>
      <c r="D451" s="633" t="s">
        <v>285</v>
      </c>
      <c r="E451" s="633" t="s">
        <v>1501</v>
      </c>
      <c r="V451" s="968" t="s">
        <v>2414</v>
      </c>
      <c r="W451" s="968" t="s">
        <v>1597</v>
      </c>
      <c r="X451" s="1"/>
      <c r="Y451" s="1"/>
      <c r="Z451" s="1"/>
      <c r="AA451" s="1"/>
      <c r="AB451" s="1"/>
      <c r="AC451" s="1"/>
      <c r="AD451" s="1"/>
      <c r="AE451" s="1"/>
      <c r="AL451" s="49">
        <v>1</v>
      </c>
    </row>
    <row r="452" spans="2:38">
      <c r="B452" s="633" t="s">
        <v>8</v>
      </c>
      <c r="C452" s="637" t="s">
        <v>1085</v>
      </c>
      <c r="D452" s="633" t="s">
        <v>563</v>
      </c>
      <c r="E452" s="633" t="s">
        <v>1502</v>
      </c>
      <c r="V452" s="964" t="s">
        <v>254</v>
      </c>
      <c r="W452" s="964" t="s">
        <v>1597</v>
      </c>
      <c r="X452" s="1"/>
      <c r="Y452" s="1"/>
      <c r="Z452" s="1"/>
      <c r="AA452" s="1"/>
      <c r="AB452" s="1"/>
      <c r="AC452" s="1"/>
      <c r="AD452" s="1"/>
      <c r="AE452" s="1"/>
      <c r="AL452" s="49">
        <v>1</v>
      </c>
    </row>
    <row r="453" spans="2:38">
      <c r="B453" s="633" t="s">
        <v>8</v>
      </c>
      <c r="C453" s="637" t="s">
        <v>1085</v>
      </c>
      <c r="D453" s="633" t="s">
        <v>250</v>
      </c>
      <c r="E453" s="633" t="s">
        <v>1503</v>
      </c>
      <c r="V453" s="968" t="s">
        <v>2415</v>
      </c>
      <c r="W453" s="968" t="s">
        <v>1597</v>
      </c>
      <c r="X453" s="1"/>
      <c r="Y453" s="1"/>
      <c r="Z453" s="1"/>
      <c r="AA453" s="1"/>
      <c r="AB453" s="1"/>
      <c r="AC453" s="1"/>
      <c r="AD453" s="1"/>
      <c r="AE453" s="1"/>
      <c r="AL453" s="49">
        <v>1</v>
      </c>
    </row>
    <row r="454" spans="2:38">
      <c r="B454" s="633" t="s">
        <v>8</v>
      </c>
      <c r="C454" s="637" t="s">
        <v>1085</v>
      </c>
      <c r="D454" s="633" t="s">
        <v>1198</v>
      </c>
      <c r="E454" s="633" t="s">
        <v>1504</v>
      </c>
      <c r="V454" s="964" t="s">
        <v>578</v>
      </c>
      <c r="W454" s="964" t="s">
        <v>1597</v>
      </c>
      <c r="X454" s="1"/>
      <c r="Y454" s="1"/>
      <c r="Z454" s="1"/>
      <c r="AA454" s="1"/>
      <c r="AB454" s="1"/>
      <c r="AC454" s="1"/>
      <c r="AD454" s="1"/>
      <c r="AE454" s="1"/>
      <c r="AL454" s="49">
        <v>1</v>
      </c>
    </row>
    <row r="455" spans="2:38">
      <c r="B455" s="633" t="s">
        <v>14</v>
      </c>
      <c r="C455" s="637" t="s">
        <v>1085</v>
      </c>
      <c r="D455" s="633" t="s">
        <v>232</v>
      </c>
      <c r="E455" s="633" t="s">
        <v>1505</v>
      </c>
      <c r="V455" s="968" t="s">
        <v>2416</v>
      </c>
      <c r="W455" s="968" t="s">
        <v>1597</v>
      </c>
      <c r="X455" s="1"/>
      <c r="Y455" s="1"/>
      <c r="Z455" s="1"/>
      <c r="AA455" s="1"/>
      <c r="AB455" s="1"/>
      <c r="AC455" s="1"/>
      <c r="AD455" s="1"/>
      <c r="AE455" s="1"/>
      <c r="AL455" s="49">
        <v>1</v>
      </c>
    </row>
    <row r="456" spans="2:38">
      <c r="B456" s="633" t="s">
        <v>14</v>
      </c>
      <c r="C456" s="637" t="s">
        <v>1085</v>
      </c>
      <c r="D456" s="633" t="s">
        <v>222</v>
      </c>
      <c r="E456" s="633" t="s">
        <v>1506</v>
      </c>
      <c r="V456" s="964" t="s">
        <v>2417</v>
      </c>
      <c r="W456" s="964" t="s">
        <v>1597</v>
      </c>
      <c r="X456" s="1"/>
      <c r="Y456" s="1"/>
      <c r="Z456" s="1"/>
      <c r="AA456" s="1"/>
      <c r="AB456" s="1"/>
      <c r="AC456" s="1"/>
      <c r="AD456" s="1"/>
      <c r="AE456" s="1"/>
      <c r="AL456" s="49">
        <v>1</v>
      </c>
    </row>
    <row r="457" spans="2:38">
      <c r="B457" s="633" t="s">
        <v>14</v>
      </c>
      <c r="C457" s="637" t="s">
        <v>1085</v>
      </c>
      <c r="D457" s="633" t="s">
        <v>1084</v>
      </c>
      <c r="E457" s="633" t="s">
        <v>1507</v>
      </c>
      <c r="V457" s="968" t="s">
        <v>2418</v>
      </c>
      <c r="W457" s="968" t="s">
        <v>1597</v>
      </c>
      <c r="X457" s="1"/>
      <c r="Y457" s="1"/>
      <c r="Z457" s="1"/>
      <c r="AA457" s="1"/>
      <c r="AB457" s="1"/>
      <c r="AC457" s="1"/>
      <c r="AD457" s="1"/>
      <c r="AE457" s="1"/>
      <c r="AL457" s="49">
        <v>1</v>
      </c>
    </row>
    <row r="458" spans="2:38">
      <c r="V458" s="964" t="s">
        <v>2223</v>
      </c>
      <c r="W458" s="964" t="s">
        <v>1597</v>
      </c>
      <c r="X458" s="1"/>
      <c r="Y458" s="1"/>
      <c r="Z458" s="1"/>
      <c r="AA458" s="1"/>
      <c r="AB458" s="1"/>
      <c r="AC458" s="1"/>
      <c r="AD458" s="1"/>
      <c r="AE458" s="1"/>
      <c r="AL458" s="49">
        <v>1</v>
      </c>
    </row>
    <row r="459" spans="2:38">
      <c r="V459" s="968" t="s">
        <v>2224</v>
      </c>
      <c r="W459" s="968" t="s">
        <v>1597</v>
      </c>
      <c r="X459" s="1"/>
      <c r="Y459" s="1"/>
      <c r="Z459" s="1"/>
      <c r="AA459" s="1"/>
      <c r="AB459" s="1"/>
      <c r="AC459" s="1"/>
      <c r="AD459" s="1"/>
      <c r="AE459" s="1"/>
      <c r="AL459" s="49">
        <v>1</v>
      </c>
    </row>
    <row r="460" spans="2:38">
      <c r="V460" s="964" t="s">
        <v>2225</v>
      </c>
      <c r="W460" s="964" t="s">
        <v>1597</v>
      </c>
      <c r="X460" s="1"/>
      <c r="Y460" s="1"/>
      <c r="Z460" s="1"/>
      <c r="AA460" s="1"/>
      <c r="AB460" s="1"/>
      <c r="AC460" s="1"/>
      <c r="AD460" s="1"/>
      <c r="AE460" s="1"/>
      <c r="AL460" s="49">
        <v>1</v>
      </c>
    </row>
    <row r="461" spans="2:38">
      <c r="V461" s="968" t="s">
        <v>2226</v>
      </c>
      <c r="W461" s="968" t="s">
        <v>1597</v>
      </c>
      <c r="X461" s="1"/>
      <c r="Y461" s="1"/>
      <c r="Z461" s="1"/>
      <c r="AA461" s="1"/>
      <c r="AB461" s="1"/>
      <c r="AC461" s="1"/>
      <c r="AD461" s="1"/>
      <c r="AE461" s="1"/>
      <c r="AL461" s="49">
        <v>1</v>
      </c>
    </row>
    <row r="462" spans="2:38">
      <c r="V462" s="964" t="s">
        <v>2227</v>
      </c>
      <c r="W462" s="964" t="s">
        <v>1597</v>
      </c>
      <c r="X462" s="1"/>
      <c r="Y462" s="1"/>
      <c r="Z462" s="1"/>
      <c r="AA462" s="1"/>
      <c r="AB462" s="1"/>
      <c r="AC462" s="1"/>
      <c r="AD462" s="1"/>
      <c r="AE462" s="1"/>
      <c r="AL462" s="49">
        <v>1</v>
      </c>
    </row>
    <row r="463" spans="2:38">
      <c r="V463" s="968" t="s">
        <v>2228</v>
      </c>
      <c r="W463" s="968" t="s">
        <v>1597</v>
      </c>
      <c r="X463" s="1"/>
      <c r="Y463" s="1"/>
      <c r="Z463" s="1"/>
      <c r="AA463" s="1"/>
      <c r="AB463" s="1"/>
      <c r="AC463" s="1"/>
      <c r="AD463" s="1"/>
      <c r="AE463" s="1"/>
      <c r="AL463" s="49">
        <v>1</v>
      </c>
    </row>
    <row r="464" spans="2:38">
      <c r="V464" s="964" t="s">
        <v>2229</v>
      </c>
      <c r="W464" s="964" t="s">
        <v>1597</v>
      </c>
      <c r="X464" s="1"/>
      <c r="Y464" s="1"/>
      <c r="Z464" s="1"/>
      <c r="AA464" s="1"/>
      <c r="AB464" s="1"/>
      <c r="AC464" s="1"/>
      <c r="AD464" s="1"/>
      <c r="AE464" s="1"/>
      <c r="AL464" s="49">
        <v>1</v>
      </c>
    </row>
    <row r="465" spans="22:38">
      <c r="V465" s="968" t="s">
        <v>2230</v>
      </c>
      <c r="W465" s="968" t="s">
        <v>1597</v>
      </c>
      <c r="X465" s="1"/>
      <c r="Y465" s="1"/>
      <c r="Z465" s="1"/>
      <c r="AA465" s="1"/>
      <c r="AB465" s="1"/>
      <c r="AC465" s="1"/>
      <c r="AD465" s="1"/>
      <c r="AE465" s="1"/>
      <c r="AL465" s="49">
        <v>1</v>
      </c>
    </row>
    <row r="466" spans="22:38">
      <c r="V466" s="964" t="s">
        <v>2231</v>
      </c>
      <c r="W466" s="964" t="s">
        <v>1597</v>
      </c>
      <c r="X466" s="1"/>
      <c r="Y466" s="1"/>
      <c r="Z466" s="1"/>
      <c r="AA466" s="1"/>
      <c r="AB466" s="1"/>
      <c r="AC466" s="1"/>
      <c r="AD466" s="1"/>
      <c r="AE466" s="1"/>
      <c r="AL466" s="49">
        <v>1</v>
      </c>
    </row>
    <row r="467" spans="22:38">
      <c r="V467" s="968" t="s">
        <v>2232</v>
      </c>
      <c r="W467" s="968" t="s">
        <v>1597</v>
      </c>
      <c r="X467" s="1"/>
      <c r="Y467" s="1"/>
      <c r="Z467" s="1"/>
      <c r="AA467" s="1"/>
      <c r="AB467" s="1"/>
      <c r="AC467" s="1"/>
      <c r="AD467" s="1"/>
      <c r="AE467" s="1"/>
      <c r="AL467" s="49">
        <v>1</v>
      </c>
    </row>
    <row r="468" spans="22:38">
      <c r="V468" s="964" t="s">
        <v>2233</v>
      </c>
      <c r="W468" s="964" t="s">
        <v>1597</v>
      </c>
      <c r="X468" s="1"/>
      <c r="Y468" s="1"/>
      <c r="Z468" s="1"/>
      <c r="AA468" s="1"/>
      <c r="AB468" s="1"/>
      <c r="AC468" s="1"/>
      <c r="AD468" s="1"/>
      <c r="AE468" s="1"/>
      <c r="AL468" s="49">
        <v>1</v>
      </c>
    </row>
    <row r="469" spans="22:38">
      <c r="V469" s="968" t="s">
        <v>2419</v>
      </c>
      <c r="W469" s="968" t="s">
        <v>1597</v>
      </c>
      <c r="X469" s="1"/>
      <c r="Y469" s="1"/>
      <c r="Z469" s="1"/>
      <c r="AA469" s="1"/>
      <c r="AB469" s="1"/>
      <c r="AC469" s="1"/>
      <c r="AD469" s="1"/>
      <c r="AE469" s="1"/>
      <c r="AL469" s="49">
        <v>1</v>
      </c>
    </row>
    <row r="470" spans="22:38">
      <c r="V470" s="964" t="s">
        <v>2234</v>
      </c>
      <c r="W470" s="964" t="s">
        <v>1597</v>
      </c>
      <c r="X470" s="1"/>
      <c r="Y470" s="1"/>
      <c r="Z470" s="1"/>
      <c r="AA470" s="1"/>
      <c r="AB470" s="1"/>
      <c r="AC470" s="1"/>
      <c r="AD470" s="1"/>
      <c r="AE470" s="1"/>
      <c r="AL470" s="49">
        <v>1</v>
      </c>
    </row>
    <row r="471" spans="22:38">
      <c r="V471" s="968" t="s">
        <v>2235</v>
      </c>
      <c r="W471" s="968" t="s">
        <v>1597</v>
      </c>
      <c r="X471" s="1"/>
      <c r="Y471" s="1"/>
      <c r="Z471" s="1"/>
      <c r="AA471" s="1"/>
      <c r="AB471" s="1"/>
      <c r="AC471" s="1"/>
      <c r="AD471" s="1"/>
      <c r="AE471" s="1"/>
      <c r="AL471" s="49">
        <v>1</v>
      </c>
    </row>
    <row r="472" spans="22:38">
      <c r="V472" s="964" t="s">
        <v>2236</v>
      </c>
      <c r="W472" s="964" t="s">
        <v>1597</v>
      </c>
      <c r="X472" s="1"/>
      <c r="Y472" s="1"/>
      <c r="Z472" s="1"/>
      <c r="AA472" s="1"/>
      <c r="AB472" s="1"/>
      <c r="AC472" s="1"/>
      <c r="AD472" s="1"/>
      <c r="AE472" s="1"/>
      <c r="AL472" s="49">
        <v>1</v>
      </c>
    </row>
    <row r="473" spans="22:38">
      <c r="V473" s="968" t="s">
        <v>2238</v>
      </c>
      <c r="W473" s="968" t="s">
        <v>1597</v>
      </c>
      <c r="X473" s="1"/>
      <c r="Y473" s="1"/>
      <c r="Z473" s="1"/>
      <c r="AA473" s="1"/>
      <c r="AB473" s="1"/>
      <c r="AC473" s="1"/>
      <c r="AD473" s="1"/>
      <c r="AE473" s="1"/>
      <c r="AL473" s="49">
        <v>1</v>
      </c>
    </row>
    <row r="474" spans="22:38">
      <c r="V474" s="964" t="s">
        <v>2239</v>
      </c>
      <c r="W474" s="964" t="s">
        <v>1597</v>
      </c>
      <c r="X474" s="1"/>
      <c r="Y474" s="1"/>
      <c r="Z474" s="1"/>
      <c r="AA474" s="1"/>
      <c r="AB474" s="1"/>
      <c r="AC474" s="1"/>
      <c r="AD474" s="1"/>
      <c r="AE474" s="1"/>
      <c r="AL474" s="49">
        <v>1</v>
      </c>
    </row>
    <row r="475" spans="22:38">
      <c r="V475" s="968" t="s">
        <v>2420</v>
      </c>
      <c r="W475" s="968" t="s">
        <v>1597</v>
      </c>
      <c r="X475" s="1"/>
      <c r="Y475" s="1"/>
      <c r="Z475" s="1"/>
      <c r="AA475" s="1"/>
      <c r="AB475" s="1"/>
      <c r="AC475" s="1"/>
      <c r="AD475" s="1"/>
      <c r="AE475" s="1"/>
      <c r="AL475" s="49">
        <v>1</v>
      </c>
    </row>
    <row r="476" spans="22:38">
      <c r="V476" s="964" t="s">
        <v>2421</v>
      </c>
      <c r="W476" s="964" t="s">
        <v>1597</v>
      </c>
      <c r="X476" s="1"/>
      <c r="Y476" s="1"/>
      <c r="Z476" s="1"/>
      <c r="AA476" s="1"/>
      <c r="AB476" s="1"/>
      <c r="AC476" s="1"/>
      <c r="AD476" s="1"/>
      <c r="AE476" s="1"/>
      <c r="AL476" s="49">
        <v>1</v>
      </c>
    </row>
    <row r="477" spans="22:38">
      <c r="V477" s="968" t="s">
        <v>2240</v>
      </c>
      <c r="W477" s="968" t="s">
        <v>1597</v>
      </c>
      <c r="X477" s="1"/>
      <c r="Y477" s="1"/>
      <c r="Z477" s="1"/>
      <c r="AA477" s="1"/>
      <c r="AB477" s="1"/>
      <c r="AC477" s="1"/>
      <c r="AD477" s="1"/>
      <c r="AE477" s="1"/>
      <c r="AL477" s="49">
        <v>1</v>
      </c>
    </row>
    <row r="478" spans="22:38">
      <c r="V478" s="964" t="s">
        <v>2241</v>
      </c>
      <c r="W478" s="964" t="s">
        <v>1597</v>
      </c>
      <c r="X478" s="1"/>
      <c r="Y478" s="1"/>
      <c r="Z478" s="1"/>
      <c r="AA478" s="1"/>
      <c r="AB478" s="1"/>
      <c r="AC478" s="1"/>
      <c r="AD478" s="1"/>
      <c r="AE478" s="1"/>
      <c r="AL478" s="49">
        <v>1</v>
      </c>
    </row>
    <row r="479" spans="22:38">
      <c r="V479" s="968" t="s">
        <v>2422</v>
      </c>
      <c r="W479" s="968" t="s">
        <v>1597</v>
      </c>
      <c r="X479" s="1"/>
      <c r="Y479" s="1"/>
      <c r="Z479" s="1"/>
      <c r="AA479" s="1"/>
      <c r="AB479" s="1"/>
      <c r="AC479" s="1"/>
      <c r="AD479" s="1"/>
      <c r="AE479" s="1"/>
      <c r="AL479" s="49">
        <v>1</v>
      </c>
    </row>
    <row r="480" spans="22:38">
      <c r="V480" s="964" t="s">
        <v>2423</v>
      </c>
      <c r="W480" s="964" t="s">
        <v>1597</v>
      </c>
      <c r="X480" s="1"/>
      <c r="Y480" s="1"/>
      <c r="Z480" s="1"/>
      <c r="AA480" s="1"/>
      <c r="AB480" s="1"/>
      <c r="AC480" s="1"/>
      <c r="AD480" s="1"/>
      <c r="AE480" s="1"/>
      <c r="AL480" s="49">
        <v>1</v>
      </c>
    </row>
    <row r="481" spans="22:38">
      <c r="V481" s="968" t="s">
        <v>2242</v>
      </c>
      <c r="W481" s="968" t="s">
        <v>1597</v>
      </c>
      <c r="X481" s="1"/>
      <c r="Y481" s="1"/>
      <c r="Z481" s="1"/>
      <c r="AA481" s="1"/>
      <c r="AB481" s="1"/>
      <c r="AC481" s="1"/>
      <c r="AD481" s="1"/>
      <c r="AE481" s="1"/>
      <c r="AL481" s="49">
        <v>1</v>
      </c>
    </row>
    <row r="482" spans="22:38">
      <c r="V482" s="964" t="s">
        <v>2424</v>
      </c>
      <c r="W482" s="964" t="s">
        <v>1597</v>
      </c>
      <c r="X482" s="1"/>
      <c r="Y482" s="1"/>
      <c r="Z482" s="1"/>
      <c r="AA482" s="1"/>
      <c r="AB482" s="1"/>
      <c r="AC482" s="1"/>
      <c r="AD482" s="1"/>
      <c r="AE482" s="1"/>
      <c r="AL482" s="49">
        <v>1</v>
      </c>
    </row>
    <row r="483" spans="22:38">
      <c r="V483" s="968" t="s">
        <v>2246</v>
      </c>
      <c r="W483" s="968" t="s">
        <v>1597</v>
      </c>
      <c r="X483" s="1"/>
      <c r="Y483" s="1"/>
      <c r="Z483" s="1"/>
      <c r="AA483" s="1"/>
      <c r="AB483" s="1"/>
      <c r="AC483" s="1"/>
      <c r="AD483" s="1"/>
      <c r="AE483" s="1"/>
      <c r="AL483" s="49">
        <v>1</v>
      </c>
    </row>
    <row r="484" spans="22:38">
      <c r="V484" s="964" t="s">
        <v>2247</v>
      </c>
      <c r="W484" s="964" t="s">
        <v>1597</v>
      </c>
      <c r="X484" s="1"/>
      <c r="Y484" s="1"/>
      <c r="Z484" s="1"/>
      <c r="AA484" s="1"/>
      <c r="AB484" s="1"/>
      <c r="AC484" s="1"/>
      <c r="AD484" s="1"/>
      <c r="AE484" s="1"/>
      <c r="AL484" s="49">
        <v>1</v>
      </c>
    </row>
    <row r="485" spans="22:38">
      <c r="V485" s="968" t="s">
        <v>2248</v>
      </c>
      <c r="W485" s="968" t="s">
        <v>1597</v>
      </c>
      <c r="X485" s="1"/>
      <c r="Y485" s="1"/>
      <c r="Z485" s="1"/>
      <c r="AA485" s="1"/>
      <c r="AB485" s="1"/>
      <c r="AC485" s="1"/>
      <c r="AD485" s="1"/>
      <c r="AE485" s="1"/>
      <c r="AL485" s="49">
        <v>1</v>
      </c>
    </row>
    <row r="486" spans="22:38">
      <c r="V486" s="964" t="s">
        <v>2249</v>
      </c>
      <c r="W486" s="964" t="s">
        <v>1597</v>
      </c>
      <c r="X486" s="1"/>
      <c r="Y486" s="1"/>
      <c r="Z486" s="1"/>
      <c r="AA486" s="1"/>
      <c r="AB486" s="1"/>
      <c r="AC486" s="1"/>
      <c r="AD486" s="1"/>
      <c r="AE486" s="1"/>
      <c r="AL486" s="49">
        <v>1</v>
      </c>
    </row>
    <row r="487" spans="22:38">
      <c r="V487" s="968" t="s">
        <v>2167</v>
      </c>
      <c r="W487" s="968" t="s">
        <v>1597</v>
      </c>
      <c r="X487" s="1"/>
      <c r="Y487" s="1"/>
      <c r="Z487" s="1"/>
      <c r="AA487" s="1"/>
      <c r="AB487" s="1"/>
      <c r="AC487" s="1"/>
      <c r="AD487" s="1"/>
      <c r="AE487" s="1"/>
      <c r="AL487" s="49">
        <v>1</v>
      </c>
    </row>
    <row r="488" spans="22:38">
      <c r="V488" s="964" t="s">
        <v>2168</v>
      </c>
      <c r="W488" s="964" t="s">
        <v>1597</v>
      </c>
      <c r="X488" s="1"/>
      <c r="Y488" s="1"/>
      <c r="Z488" s="1"/>
      <c r="AA488" s="1"/>
      <c r="AB488" s="1"/>
      <c r="AC488" s="1"/>
      <c r="AD488" s="1"/>
      <c r="AE488" s="1"/>
      <c r="AL488" s="49">
        <v>1</v>
      </c>
    </row>
    <row r="489" spans="22:38">
      <c r="V489" s="968" t="s">
        <v>2251</v>
      </c>
      <c r="W489" s="968" t="s">
        <v>1597</v>
      </c>
      <c r="X489" s="1"/>
      <c r="Y489" s="1"/>
      <c r="Z489" s="1"/>
      <c r="AA489" s="1"/>
      <c r="AB489" s="1"/>
      <c r="AC489" s="1"/>
      <c r="AD489" s="1"/>
      <c r="AE489" s="1"/>
      <c r="AL489" s="49">
        <v>1</v>
      </c>
    </row>
    <row r="490" spans="22:38">
      <c r="V490" s="964" t="s">
        <v>2252</v>
      </c>
      <c r="W490" s="964" t="s">
        <v>1597</v>
      </c>
      <c r="X490" s="1"/>
      <c r="Y490" s="1"/>
      <c r="Z490" s="1"/>
      <c r="AA490" s="1"/>
      <c r="AB490" s="1"/>
      <c r="AC490" s="1"/>
      <c r="AD490" s="1"/>
      <c r="AE490" s="1"/>
      <c r="AL490" s="49">
        <v>1</v>
      </c>
    </row>
    <row r="491" spans="22:38">
      <c r="V491" s="968" t="s">
        <v>2253</v>
      </c>
      <c r="W491" s="968" t="s">
        <v>1597</v>
      </c>
      <c r="X491" s="1"/>
      <c r="Y491" s="1"/>
      <c r="Z491" s="1"/>
      <c r="AA491" s="1"/>
      <c r="AB491" s="1"/>
      <c r="AC491" s="1"/>
      <c r="AD491" s="1"/>
      <c r="AE491" s="1"/>
      <c r="AL491" s="49">
        <v>1</v>
      </c>
    </row>
    <row r="492" spans="22:38">
      <c r="V492" s="964" t="s">
        <v>2425</v>
      </c>
      <c r="W492" s="964" t="s">
        <v>1597</v>
      </c>
      <c r="X492" s="1"/>
      <c r="Y492" s="1"/>
      <c r="Z492" s="1"/>
      <c r="AA492" s="1"/>
      <c r="AB492" s="1"/>
      <c r="AC492" s="1"/>
      <c r="AD492" s="1"/>
      <c r="AE492" s="1"/>
      <c r="AL492" s="49">
        <v>1</v>
      </c>
    </row>
    <row r="493" spans="22:38">
      <c r="V493" s="968" t="s">
        <v>2254</v>
      </c>
      <c r="W493" s="968" t="s">
        <v>1597</v>
      </c>
      <c r="X493" s="1"/>
      <c r="Y493" s="1"/>
      <c r="Z493" s="1"/>
      <c r="AA493" s="1"/>
      <c r="AB493" s="1"/>
      <c r="AC493" s="1"/>
      <c r="AD493" s="1"/>
      <c r="AE493" s="1"/>
      <c r="AL493" s="49">
        <v>1</v>
      </c>
    </row>
    <row r="494" spans="22:38">
      <c r="V494" s="964" t="s">
        <v>2426</v>
      </c>
      <c r="W494" s="964" t="s">
        <v>1597</v>
      </c>
      <c r="X494" s="1"/>
      <c r="Y494" s="1"/>
      <c r="Z494" s="1"/>
      <c r="AA494" s="1"/>
      <c r="AB494" s="1"/>
      <c r="AC494" s="1"/>
      <c r="AD494" s="1"/>
      <c r="AE494" s="1"/>
      <c r="AL494" s="49">
        <v>1</v>
      </c>
    </row>
    <row r="495" spans="22:38">
      <c r="V495" s="968" t="s">
        <v>2255</v>
      </c>
      <c r="W495" s="968" t="s">
        <v>1597</v>
      </c>
      <c r="X495" s="1"/>
      <c r="Y495" s="1"/>
      <c r="Z495" s="1"/>
      <c r="AA495" s="1"/>
      <c r="AB495" s="1"/>
      <c r="AC495" s="1"/>
      <c r="AD495" s="1"/>
      <c r="AE495" s="1"/>
      <c r="AL495" s="49">
        <v>1</v>
      </c>
    </row>
    <row r="496" spans="22:38">
      <c r="V496" s="964" t="s">
        <v>2427</v>
      </c>
      <c r="W496" s="964" t="s">
        <v>1597</v>
      </c>
      <c r="X496" s="1"/>
      <c r="Y496" s="1"/>
      <c r="Z496" s="1"/>
      <c r="AA496" s="1"/>
      <c r="AB496" s="1"/>
      <c r="AC496" s="1"/>
      <c r="AD496" s="1"/>
      <c r="AE496" s="1"/>
      <c r="AL496" s="49">
        <v>1</v>
      </c>
    </row>
    <row r="497" spans="22:38">
      <c r="V497" s="968" t="s">
        <v>2169</v>
      </c>
      <c r="W497" s="968" t="s">
        <v>1597</v>
      </c>
      <c r="X497" s="1"/>
      <c r="Y497" s="1"/>
      <c r="Z497" s="1"/>
      <c r="AA497" s="1"/>
      <c r="AB497" s="1"/>
      <c r="AC497" s="1"/>
      <c r="AD497" s="1"/>
      <c r="AE497" s="1"/>
      <c r="AL497" s="49">
        <v>1</v>
      </c>
    </row>
    <row r="498" spans="22:38">
      <c r="V498" s="964" t="s">
        <v>2256</v>
      </c>
      <c r="W498" s="964" t="s">
        <v>1597</v>
      </c>
      <c r="X498" s="1"/>
      <c r="Y498" s="1"/>
      <c r="Z498" s="1"/>
      <c r="AA498" s="1"/>
      <c r="AB498" s="1"/>
      <c r="AC498" s="1"/>
      <c r="AD498" s="1"/>
      <c r="AE498" s="1"/>
      <c r="AL498" s="49">
        <v>1</v>
      </c>
    </row>
    <row r="499" spans="22:38">
      <c r="V499" s="968" t="s">
        <v>2257</v>
      </c>
      <c r="W499" s="968" t="s">
        <v>1597</v>
      </c>
      <c r="X499" s="1"/>
      <c r="Y499" s="1"/>
      <c r="Z499" s="1"/>
      <c r="AA499" s="1"/>
      <c r="AB499" s="1"/>
      <c r="AC499" s="1"/>
      <c r="AD499" s="1"/>
      <c r="AE499" s="1"/>
      <c r="AL499" s="49">
        <v>1</v>
      </c>
    </row>
    <row r="500" spans="22:38">
      <c r="V500" s="964" t="s">
        <v>2258</v>
      </c>
      <c r="W500" s="964" t="s">
        <v>1597</v>
      </c>
      <c r="X500" s="1"/>
      <c r="Y500" s="1"/>
      <c r="Z500" s="1"/>
      <c r="AA500" s="1"/>
      <c r="AB500" s="1"/>
      <c r="AC500" s="1"/>
      <c r="AD500" s="1"/>
      <c r="AE500" s="1"/>
      <c r="AL500" s="49">
        <v>1</v>
      </c>
    </row>
    <row r="501" spans="22:38">
      <c r="V501" s="968" t="s">
        <v>248</v>
      </c>
      <c r="W501" s="968" t="s">
        <v>1597</v>
      </c>
      <c r="X501" s="1"/>
      <c r="Y501" s="1"/>
      <c r="Z501" s="1"/>
      <c r="AA501" s="1"/>
      <c r="AB501" s="1"/>
      <c r="AC501" s="1"/>
      <c r="AD501" s="1"/>
      <c r="AE501" s="1"/>
      <c r="AL501" s="49">
        <v>1</v>
      </c>
    </row>
    <row r="502" spans="22:38">
      <c r="V502" s="964" t="s">
        <v>2428</v>
      </c>
      <c r="W502" s="964" t="s">
        <v>1597</v>
      </c>
      <c r="X502" s="1"/>
      <c r="Y502" s="1"/>
      <c r="Z502" s="1"/>
      <c r="AA502" s="1"/>
      <c r="AB502" s="1"/>
      <c r="AC502" s="1"/>
      <c r="AD502" s="1"/>
      <c r="AE502" s="1"/>
      <c r="AL502" s="49">
        <v>1</v>
      </c>
    </row>
    <row r="503" spans="22:38">
      <c r="V503" s="968" t="s">
        <v>2429</v>
      </c>
      <c r="W503" s="968" t="s">
        <v>1597</v>
      </c>
      <c r="X503" s="1"/>
      <c r="Y503" s="1"/>
      <c r="Z503" s="1"/>
      <c r="AA503" s="1"/>
      <c r="AB503" s="1"/>
      <c r="AC503" s="1"/>
      <c r="AD503" s="1"/>
      <c r="AE503" s="1"/>
      <c r="AL503" s="49">
        <v>1</v>
      </c>
    </row>
    <row r="504" spans="22:38">
      <c r="V504" s="964" t="s">
        <v>2430</v>
      </c>
      <c r="W504" s="964" t="s">
        <v>1597</v>
      </c>
      <c r="X504" s="1"/>
      <c r="Y504" s="1"/>
      <c r="Z504" s="1"/>
      <c r="AA504" s="1"/>
      <c r="AB504" s="1"/>
      <c r="AC504" s="1"/>
      <c r="AD504" s="1"/>
      <c r="AE504" s="1"/>
      <c r="AL504" s="49">
        <v>1</v>
      </c>
    </row>
    <row r="505" spans="22:38">
      <c r="V505" s="968" t="s">
        <v>2431</v>
      </c>
      <c r="W505" s="968" t="s">
        <v>1597</v>
      </c>
      <c r="X505" s="1"/>
      <c r="Y505" s="1"/>
      <c r="Z505" s="1"/>
      <c r="AA505" s="1"/>
      <c r="AB505" s="1"/>
      <c r="AC505" s="1"/>
      <c r="AD505" s="1"/>
      <c r="AE505" s="1"/>
      <c r="AL505" s="49">
        <v>1</v>
      </c>
    </row>
    <row r="506" spans="22:38">
      <c r="V506" s="964" t="s">
        <v>2261</v>
      </c>
      <c r="W506" s="964" t="s">
        <v>1597</v>
      </c>
      <c r="X506" s="1"/>
      <c r="Y506" s="1"/>
      <c r="Z506" s="1"/>
      <c r="AA506" s="1"/>
      <c r="AB506" s="1"/>
      <c r="AC506" s="1"/>
      <c r="AD506" s="1"/>
      <c r="AE506" s="1"/>
      <c r="AL506" s="49">
        <v>1</v>
      </c>
    </row>
    <row r="507" spans="22:38">
      <c r="V507" s="968" t="s">
        <v>2262</v>
      </c>
      <c r="W507" s="968" t="s">
        <v>1597</v>
      </c>
      <c r="X507" s="1"/>
      <c r="Y507" s="1"/>
      <c r="Z507" s="1"/>
      <c r="AA507" s="1"/>
      <c r="AB507" s="1"/>
      <c r="AC507" s="1"/>
      <c r="AD507" s="1"/>
      <c r="AE507" s="1"/>
      <c r="AL507" s="49">
        <v>1</v>
      </c>
    </row>
    <row r="508" spans="22:38">
      <c r="V508" s="964" t="s">
        <v>2263</v>
      </c>
      <c r="W508" s="964" t="s">
        <v>1597</v>
      </c>
      <c r="X508" s="1"/>
      <c r="Y508" s="1"/>
      <c r="Z508" s="1"/>
      <c r="AA508" s="1"/>
      <c r="AB508" s="1"/>
      <c r="AC508" s="1"/>
      <c r="AD508" s="1"/>
      <c r="AE508" s="1"/>
      <c r="AL508" s="49">
        <v>1</v>
      </c>
    </row>
    <row r="509" spans="22:38">
      <c r="V509" s="968" t="s">
        <v>2264</v>
      </c>
      <c r="W509" s="968" t="s">
        <v>1597</v>
      </c>
      <c r="X509" s="1"/>
      <c r="Y509" s="1"/>
      <c r="Z509" s="1"/>
      <c r="AA509" s="1"/>
      <c r="AB509" s="1"/>
      <c r="AC509" s="1"/>
      <c r="AD509" s="1"/>
      <c r="AE509" s="1"/>
      <c r="AL509" s="49">
        <v>1</v>
      </c>
    </row>
    <row r="510" spans="22:38">
      <c r="V510" s="964" t="s">
        <v>2265</v>
      </c>
      <c r="W510" s="964" t="s">
        <v>1597</v>
      </c>
      <c r="X510" s="1"/>
      <c r="Y510" s="1"/>
      <c r="Z510" s="1"/>
      <c r="AA510" s="1"/>
      <c r="AB510" s="1"/>
      <c r="AC510" s="1"/>
      <c r="AD510" s="1"/>
      <c r="AE510" s="1"/>
      <c r="AL510" s="49">
        <v>1</v>
      </c>
    </row>
    <row r="511" spans="22:38">
      <c r="V511" s="968" t="s">
        <v>2432</v>
      </c>
      <c r="W511" s="968" t="s">
        <v>1597</v>
      </c>
      <c r="X511" s="1"/>
      <c r="Y511" s="1"/>
      <c r="Z511" s="1"/>
      <c r="AA511" s="1"/>
      <c r="AB511" s="1"/>
      <c r="AC511" s="1"/>
      <c r="AD511" s="1"/>
      <c r="AE511" s="1"/>
      <c r="AL511" s="49">
        <v>1</v>
      </c>
    </row>
    <row r="512" spans="22:38">
      <c r="V512" s="964" t="s">
        <v>2266</v>
      </c>
      <c r="W512" s="964" t="s">
        <v>1597</v>
      </c>
      <c r="X512" s="1"/>
      <c r="Y512" s="1"/>
      <c r="Z512" s="1"/>
      <c r="AA512" s="1"/>
      <c r="AB512" s="1"/>
      <c r="AC512" s="1"/>
      <c r="AD512" s="1"/>
      <c r="AE512" s="1"/>
      <c r="AL512" s="49">
        <v>1</v>
      </c>
    </row>
    <row r="513" spans="22:38">
      <c r="V513" s="968" t="s">
        <v>2267</v>
      </c>
      <c r="W513" s="968" t="s">
        <v>1597</v>
      </c>
      <c r="X513" s="1"/>
      <c r="Y513" s="1"/>
      <c r="Z513" s="1"/>
      <c r="AA513" s="1"/>
      <c r="AB513" s="1"/>
      <c r="AC513" s="1"/>
      <c r="AD513" s="1"/>
      <c r="AE513" s="1"/>
      <c r="AL513" s="49">
        <v>1</v>
      </c>
    </row>
    <row r="514" spans="22:38">
      <c r="V514" s="964" t="s">
        <v>2268</v>
      </c>
      <c r="W514" s="964" t="s">
        <v>1597</v>
      </c>
      <c r="X514" s="1"/>
      <c r="Y514" s="1"/>
      <c r="Z514" s="1"/>
      <c r="AA514" s="1"/>
      <c r="AB514" s="1"/>
      <c r="AC514" s="1"/>
      <c r="AD514" s="1"/>
      <c r="AE514" s="1"/>
      <c r="AL514" s="49">
        <v>1</v>
      </c>
    </row>
    <row r="515" spans="22:38">
      <c r="V515" s="968" t="s">
        <v>2269</v>
      </c>
      <c r="W515" s="968" t="s">
        <v>1597</v>
      </c>
      <c r="X515" s="1"/>
      <c r="Y515" s="1"/>
      <c r="Z515" s="1"/>
      <c r="AA515" s="1"/>
      <c r="AB515" s="1"/>
      <c r="AC515" s="1"/>
      <c r="AD515" s="1"/>
      <c r="AE515" s="1"/>
      <c r="AL515" s="49">
        <v>1</v>
      </c>
    </row>
    <row r="516" spans="22:38">
      <c r="V516" s="964" t="s">
        <v>2433</v>
      </c>
      <c r="W516" s="964" t="s">
        <v>1597</v>
      </c>
      <c r="X516" s="1"/>
      <c r="Y516" s="1"/>
      <c r="Z516" s="1"/>
      <c r="AA516" s="1"/>
      <c r="AB516" s="1"/>
      <c r="AC516" s="1"/>
      <c r="AD516" s="1"/>
      <c r="AE516" s="1"/>
      <c r="AL516" s="49">
        <v>1</v>
      </c>
    </row>
    <row r="517" spans="22:38">
      <c r="V517" s="968" t="s">
        <v>2434</v>
      </c>
      <c r="W517" s="968" t="s">
        <v>1597</v>
      </c>
      <c r="X517" s="1"/>
      <c r="Y517" s="1"/>
      <c r="Z517" s="1"/>
      <c r="AA517" s="1"/>
      <c r="AB517" s="1"/>
      <c r="AC517" s="1"/>
      <c r="AD517" s="1"/>
      <c r="AE517" s="1"/>
      <c r="AL517" s="49">
        <v>1</v>
      </c>
    </row>
    <row r="518" spans="22:38">
      <c r="V518" s="964" t="s">
        <v>2435</v>
      </c>
      <c r="W518" s="964" t="s">
        <v>1597</v>
      </c>
      <c r="X518" s="1"/>
      <c r="Y518" s="1"/>
      <c r="Z518" s="1"/>
      <c r="AA518" s="1"/>
      <c r="AB518" s="1"/>
      <c r="AC518" s="1"/>
      <c r="AD518" s="1"/>
      <c r="AE518" s="1"/>
      <c r="AL518" s="49">
        <v>1</v>
      </c>
    </row>
    <row r="519" spans="22:38">
      <c r="V519" s="968" t="s">
        <v>2273</v>
      </c>
      <c r="W519" s="968" t="s">
        <v>1597</v>
      </c>
      <c r="X519" s="1"/>
      <c r="Y519" s="1"/>
      <c r="Z519" s="1"/>
      <c r="AA519" s="1"/>
      <c r="AB519" s="1"/>
      <c r="AC519" s="1"/>
      <c r="AD519" s="1"/>
      <c r="AE519" s="1"/>
      <c r="AL519" s="49">
        <v>1</v>
      </c>
    </row>
    <row r="520" spans="22:38">
      <c r="V520" s="964" t="s">
        <v>2436</v>
      </c>
      <c r="W520" s="964" t="s">
        <v>1597</v>
      </c>
      <c r="X520" s="1"/>
      <c r="Y520" s="1"/>
      <c r="Z520" s="1"/>
      <c r="AA520" s="1"/>
      <c r="AB520" s="1"/>
      <c r="AC520" s="1"/>
      <c r="AD520" s="1"/>
      <c r="AE520" s="1"/>
      <c r="AL520" s="49">
        <v>1</v>
      </c>
    </row>
    <row r="521" spans="22:38">
      <c r="V521" s="968" t="s">
        <v>2437</v>
      </c>
      <c r="W521" s="968" t="s">
        <v>1597</v>
      </c>
      <c r="X521" s="1"/>
      <c r="Y521" s="1"/>
      <c r="Z521" s="1"/>
      <c r="AA521" s="1"/>
      <c r="AB521" s="1"/>
      <c r="AC521" s="1"/>
      <c r="AD521" s="1"/>
      <c r="AE521" s="1"/>
      <c r="AL521" s="49">
        <v>1</v>
      </c>
    </row>
    <row r="522" spans="22:38">
      <c r="V522" s="964" t="s">
        <v>2438</v>
      </c>
      <c r="W522" s="964" t="s">
        <v>1597</v>
      </c>
      <c r="X522" s="1"/>
      <c r="Y522" s="1"/>
      <c r="Z522" s="1"/>
      <c r="AA522" s="1"/>
      <c r="AB522" s="1"/>
      <c r="AC522" s="1"/>
      <c r="AD522" s="1"/>
      <c r="AE522" s="1"/>
      <c r="AL522" s="49">
        <v>1</v>
      </c>
    </row>
    <row r="523" spans="22:38">
      <c r="V523" s="968" t="s">
        <v>2439</v>
      </c>
      <c r="W523" s="968" t="s">
        <v>1597</v>
      </c>
      <c r="X523" s="1"/>
      <c r="Y523" s="1"/>
      <c r="Z523" s="1"/>
      <c r="AA523" s="1"/>
      <c r="AB523" s="1"/>
      <c r="AC523" s="1"/>
      <c r="AD523" s="1"/>
      <c r="AE523" s="1"/>
      <c r="AL523" s="49">
        <v>1</v>
      </c>
    </row>
    <row r="524" spans="22:38">
      <c r="V524" s="964" t="s">
        <v>2440</v>
      </c>
      <c r="W524" s="964" t="s">
        <v>1597</v>
      </c>
      <c r="X524" s="1"/>
      <c r="Y524" s="1"/>
      <c r="Z524" s="1"/>
      <c r="AA524" s="1"/>
      <c r="AB524" s="1"/>
      <c r="AC524" s="1"/>
      <c r="AD524" s="1"/>
      <c r="AE524" s="1"/>
      <c r="AL524" s="49">
        <v>1</v>
      </c>
    </row>
    <row r="525" spans="22:38">
      <c r="V525" s="968" t="s">
        <v>2441</v>
      </c>
      <c r="W525" s="968" t="s">
        <v>1597</v>
      </c>
      <c r="X525" s="1"/>
      <c r="Y525" s="1"/>
      <c r="Z525" s="1"/>
      <c r="AA525" s="1"/>
      <c r="AB525" s="1"/>
      <c r="AC525" s="1"/>
      <c r="AD525" s="1"/>
      <c r="AE525" s="1"/>
      <c r="AL525" s="49">
        <v>1</v>
      </c>
    </row>
    <row r="526" spans="22:38">
      <c r="V526" s="964" t="s">
        <v>2274</v>
      </c>
      <c r="W526" s="964" t="s">
        <v>1597</v>
      </c>
      <c r="X526" s="1"/>
      <c r="Y526" s="1"/>
      <c r="Z526" s="1"/>
      <c r="AA526" s="1"/>
      <c r="AB526" s="1"/>
      <c r="AC526" s="1"/>
      <c r="AD526" s="1"/>
      <c r="AE526" s="1"/>
      <c r="AL526" s="49">
        <v>1</v>
      </c>
    </row>
    <row r="527" spans="22:38">
      <c r="V527" s="968" t="s">
        <v>2442</v>
      </c>
      <c r="W527" s="968" t="s">
        <v>1597</v>
      </c>
      <c r="X527" s="1"/>
      <c r="Y527" s="1"/>
      <c r="Z527" s="1"/>
      <c r="AA527" s="1"/>
      <c r="AB527" s="1"/>
      <c r="AC527" s="1"/>
      <c r="AD527" s="1"/>
      <c r="AE527" s="1"/>
      <c r="AL527" s="49">
        <v>1</v>
      </c>
    </row>
    <row r="528" spans="22:38">
      <c r="V528" s="964" t="s">
        <v>2443</v>
      </c>
      <c r="W528" s="964" t="s">
        <v>1597</v>
      </c>
      <c r="X528" s="1"/>
      <c r="Y528" s="1"/>
      <c r="Z528" s="1"/>
      <c r="AA528" s="1"/>
      <c r="AB528" s="1"/>
      <c r="AC528" s="1"/>
      <c r="AD528" s="1"/>
      <c r="AE528" s="1"/>
      <c r="AL528" s="49">
        <v>1</v>
      </c>
    </row>
    <row r="529" spans="22:38">
      <c r="V529" s="968" t="s">
        <v>2444</v>
      </c>
      <c r="W529" s="968" t="s">
        <v>1597</v>
      </c>
      <c r="X529" s="1"/>
      <c r="Y529" s="1"/>
      <c r="Z529" s="1"/>
      <c r="AA529" s="1"/>
      <c r="AB529" s="1"/>
      <c r="AC529" s="1"/>
      <c r="AD529" s="1"/>
      <c r="AE529" s="1"/>
      <c r="AL529" s="49">
        <v>1</v>
      </c>
    </row>
    <row r="530" spans="22:38">
      <c r="V530" s="964" t="s">
        <v>2445</v>
      </c>
      <c r="W530" s="964" t="s">
        <v>1597</v>
      </c>
      <c r="X530" s="1"/>
      <c r="Y530" s="1"/>
      <c r="Z530" s="1"/>
      <c r="AA530" s="1"/>
      <c r="AB530" s="1"/>
      <c r="AC530" s="1"/>
      <c r="AD530" s="1"/>
      <c r="AE530" s="1"/>
      <c r="AL530" s="49">
        <v>1</v>
      </c>
    </row>
    <row r="531" spans="22:38">
      <c r="V531" s="968" t="s">
        <v>126</v>
      </c>
      <c r="W531" s="968" t="s">
        <v>1597</v>
      </c>
      <c r="X531" s="1"/>
      <c r="Y531" s="1"/>
      <c r="Z531" s="1"/>
      <c r="AA531" s="1"/>
      <c r="AB531" s="1"/>
      <c r="AC531" s="1"/>
      <c r="AD531" s="1"/>
      <c r="AE531" s="1"/>
      <c r="AL531" s="49">
        <v>1</v>
      </c>
    </row>
    <row r="532" spans="22:38">
      <c r="V532" s="964" t="s">
        <v>107</v>
      </c>
      <c r="W532" s="964" t="s">
        <v>1597</v>
      </c>
      <c r="X532" s="1"/>
      <c r="Y532" s="1"/>
      <c r="Z532" s="1"/>
      <c r="AA532" s="1"/>
      <c r="AB532" s="1"/>
      <c r="AC532" s="1"/>
      <c r="AD532" s="1"/>
      <c r="AE532" s="1"/>
      <c r="AL532" s="49">
        <v>1</v>
      </c>
    </row>
    <row r="533" spans="22:38">
      <c r="V533" s="968" t="s">
        <v>31</v>
      </c>
      <c r="W533" s="968" t="s">
        <v>1597</v>
      </c>
      <c r="X533" s="1"/>
      <c r="Y533" s="1"/>
      <c r="Z533" s="1"/>
      <c r="AA533" s="1"/>
      <c r="AB533" s="1"/>
      <c r="AC533" s="1"/>
      <c r="AD533" s="1"/>
      <c r="AE533" s="1"/>
      <c r="AL533" s="49">
        <v>1</v>
      </c>
    </row>
    <row r="534" spans="22:38">
      <c r="V534" s="964" t="s">
        <v>2446</v>
      </c>
      <c r="W534" s="964" t="s">
        <v>1597</v>
      </c>
      <c r="X534" s="1"/>
      <c r="Y534" s="1"/>
      <c r="Z534" s="1"/>
      <c r="AA534" s="1"/>
      <c r="AB534" s="1"/>
      <c r="AC534" s="1"/>
      <c r="AD534" s="1"/>
      <c r="AE534" s="1"/>
      <c r="AL534" s="49">
        <v>1</v>
      </c>
    </row>
    <row r="535" spans="22:38">
      <c r="V535" s="968" t="s">
        <v>2447</v>
      </c>
      <c r="W535" s="968" t="s">
        <v>1597</v>
      </c>
      <c r="X535" s="1"/>
      <c r="Y535" s="1"/>
      <c r="Z535" s="1"/>
      <c r="AA535" s="1"/>
      <c r="AB535" s="1"/>
      <c r="AC535" s="1"/>
      <c r="AD535" s="1"/>
      <c r="AE535" s="1"/>
      <c r="AL535" s="49">
        <v>1</v>
      </c>
    </row>
    <row r="536" spans="22:38">
      <c r="V536" s="964" t="s">
        <v>2275</v>
      </c>
      <c r="W536" s="964" t="s">
        <v>1597</v>
      </c>
      <c r="X536" s="1"/>
      <c r="Y536" s="1"/>
      <c r="Z536" s="1"/>
      <c r="AA536" s="1"/>
      <c r="AB536" s="1"/>
      <c r="AC536" s="1"/>
      <c r="AD536" s="1"/>
      <c r="AE536" s="1"/>
      <c r="AL536" s="49">
        <v>1</v>
      </c>
    </row>
    <row r="537" spans="22:38">
      <c r="V537" s="968" t="s">
        <v>2276</v>
      </c>
      <c r="W537" s="968" t="s">
        <v>1597</v>
      </c>
      <c r="X537" s="1"/>
      <c r="Y537" s="1"/>
      <c r="Z537" s="1"/>
      <c r="AA537" s="1"/>
      <c r="AB537" s="1"/>
      <c r="AC537" s="1"/>
      <c r="AD537" s="1"/>
      <c r="AE537" s="1"/>
      <c r="AL537" s="49">
        <v>1</v>
      </c>
    </row>
    <row r="538" spans="22:38">
      <c r="V538" s="964" t="s">
        <v>2277</v>
      </c>
      <c r="W538" s="964" t="s">
        <v>1597</v>
      </c>
      <c r="X538" s="1"/>
      <c r="Y538" s="1"/>
      <c r="Z538" s="1"/>
      <c r="AA538" s="1"/>
      <c r="AB538" s="1"/>
      <c r="AC538" s="1"/>
      <c r="AD538" s="1"/>
      <c r="AE538" s="1"/>
      <c r="AL538" s="49">
        <v>1</v>
      </c>
    </row>
    <row r="539" spans="22:38">
      <c r="V539" s="968" t="s">
        <v>2278</v>
      </c>
      <c r="W539" s="968" t="s">
        <v>1597</v>
      </c>
      <c r="X539" s="1"/>
      <c r="Y539" s="1"/>
      <c r="Z539" s="1"/>
      <c r="AA539" s="1"/>
      <c r="AB539" s="1"/>
      <c r="AC539" s="1"/>
      <c r="AD539" s="1"/>
      <c r="AE539" s="1"/>
      <c r="AL539" s="49">
        <v>1</v>
      </c>
    </row>
    <row r="540" spans="22:38">
      <c r="V540" s="964" t="s">
        <v>2448</v>
      </c>
      <c r="W540" s="964" t="s">
        <v>1597</v>
      </c>
      <c r="X540" s="1"/>
      <c r="Y540" s="1"/>
      <c r="Z540" s="1"/>
      <c r="AA540" s="1"/>
      <c r="AB540" s="1"/>
      <c r="AC540" s="1"/>
      <c r="AD540" s="1"/>
      <c r="AE540" s="1"/>
      <c r="AL540" s="49">
        <v>1</v>
      </c>
    </row>
    <row r="541" spans="22:38">
      <c r="V541" s="968" t="s">
        <v>2449</v>
      </c>
      <c r="W541" s="968" t="s">
        <v>1597</v>
      </c>
      <c r="X541" s="1"/>
      <c r="Y541" s="1"/>
      <c r="Z541" s="1"/>
      <c r="AA541" s="1"/>
      <c r="AB541" s="1"/>
      <c r="AC541" s="1"/>
      <c r="AD541" s="1"/>
      <c r="AE541" s="1"/>
      <c r="AL541" s="49">
        <v>1</v>
      </c>
    </row>
    <row r="542" spans="22:38">
      <c r="V542" s="964" t="s">
        <v>2450</v>
      </c>
      <c r="W542" s="964" t="s">
        <v>1597</v>
      </c>
      <c r="X542" s="1"/>
      <c r="Y542" s="1"/>
      <c r="Z542" s="1"/>
      <c r="AA542" s="1"/>
      <c r="AB542" s="1"/>
      <c r="AC542" s="1"/>
      <c r="AD542" s="1"/>
      <c r="AE542" s="1"/>
      <c r="AL542" s="49">
        <v>1</v>
      </c>
    </row>
    <row r="543" spans="22:38">
      <c r="V543" s="968" t="s">
        <v>2280</v>
      </c>
      <c r="W543" s="968" t="s">
        <v>1597</v>
      </c>
      <c r="X543" s="1"/>
      <c r="Y543" s="1"/>
      <c r="Z543" s="1"/>
      <c r="AA543" s="1"/>
      <c r="AB543" s="1"/>
      <c r="AC543" s="1"/>
      <c r="AD543" s="1"/>
      <c r="AE543" s="1"/>
      <c r="AL543" s="49">
        <v>1</v>
      </c>
    </row>
    <row r="544" spans="22:38">
      <c r="V544" s="964" t="s">
        <v>2281</v>
      </c>
      <c r="W544" s="964" t="s">
        <v>1597</v>
      </c>
      <c r="X544" s="1"/>
      <c r="Y544" s="1"/>
      <c r="Z544" s="1"/>
      <c r="AA544" s="1"/>
      <c r="AB544" s="1"/>
      <c r="AC544" s="1"/>
      <c r="AD544" s="1"/>
      <c r="AE544" s="1"/>
      <c r="AL544" s="49">
        <v>1</v>
      </c>
    </row>
    <row r="545" spans="22:38">
      <c r="V545" s="968" t="s">
        <v>2282</v>
      </c>
      <c r="W545" s="968" t="s">
        <v>1597</v>
      </c>
      <c r="X545" s="1"/>
      <c r="Y545" s="1"/>
      <c r="Z545" s="1"/>
      <c r="AA545" s="1"/>
      <c r="AB545" s="1"/>
      <c r="AC545" s="1"/>
      <c r="AD545" s="1"/>
      <c r="AE545" s="1"/>
      <c r="AL545" s="49">
        <v>1</v>
      </c>
    </row>
    <row r="546" spans="22:38">
      <c r="V546" s="964" t="s">
        <v>580</v>
      </c>
      <c r="W546" s="964" t="s">
        <v>1597</v>
      </c>
      <c r="X546" s="1"/>
      <c r="Y546" s="1"/>
      <c r="Z546" s="1"/>
      <c r="AA546" s="1"/>
      <c r="AB546" s="1"/>
      <c r="AC546" s="1"/>
      <c r="AD546" s="1"/>
      <c r="AE546" s="1"/>
      <c r="AL546" s="49">
        <v>1</v>
      </c>
    </row>
    <row r="547" spans="22:38">
      <c r="V547" s="968" t="s">
        <v>2283</v>
      </c>
      <c r="W547" s="968" t="s">
        <v>1597</v>
      </c>
      <c r="X547" s="1"/>
      <c r="Y547" s="1"/>
      <c r="Z547" s="1"/>
      <c r="AA547" s="1"/>
      <c r="AB547" s="1"/>
      <c r="AC547" s="1"/>
      <c r="AD547" s="1"/>
      <c r="AE547" s="1"/>
      <c r="AL547" s="49">
        <v>1</v>
      </c>
    </row>
    <row r="548" spans="22:38">
      <c r="V548" s="964" t="s">
        <v>2284</v>
      </c>
      <c r="W548" s="964" t="s">
        <v>1597</v>
      </c>
      <c r="X548" s="1"/>
      <c r="Y548" s="1"/>
      <c r="Z548" s="1"/>
      <c r="AA548" s="1"/>
      <c r="AB548" s="1"/>
      <c r="AC548" s="1"/>
      <c r="AD548" s="1"/>
      <c r="AE548" s="1"/>
      <c r="AL548" s="49">
        <v>1</v>
      </c>
    </row>
    <row r="549" spans="22:38">
      <c r="V549" s="968" t="s">
        <v>2285</v>
      </c>
      <c r="W549" s="968" t="s">
        <v>1597</v>
      </c>
      <c r="X549" s="1"/>
      <c r="Y549" s="1"/>
      <c r="Z549" s="1"/>
      <c r="AA549" s="1"/>
      <c r="AB549" s="1"/>
      <c r="AC549" s="1"/>
      <c r="AD549" s="1"/>
      <c r="AE549" s="1"/>
      <c r="AL549" s="49">
        <v>1</v>
      </c>
    </row>
    <row r="550" spans="22:38">
      <c r="V550" s="964" t="s">
        <v>2286</v>
      </c>
      <c r="W550" s="964" t="s">
        <v>1597</v>
      </c>
      <c r="X550" s="1"/>
      <c r="Y550" s="1"/>
      <c r="Z550" s="1"/>
      <c r="AA550" s="1"/>
      <c r="AB550" s="1"/>
      <c r="AC550" s="1"/>
      <c r="AD550" s="1"/>
      <c r="AE550" s="1"/>
      <c r="AL550" s="49">
        <v>1</v>
      </c>
    </row>
    <row r="551" spans="22:38">
      <c r="V551" s="968" t="s">
        <v>2451</v>
      </c>
      <c r="W551" s="968" t="s">
        <v>1597</v>
      </c>
      <c r="X551" s="1"/>
      <c r="Y551" s="1"/>
      <c r="Z551" s="1"/>
      <c r="AA551" s="1"/>
      <c r="AB551" s="1"/>
      <c r="AC551" s="1"/>
      <c r="AD551" s="1"/>
      <c r="AE551" s="1"/>
      <c r="AL551" s="49">
        <v>1</v>
      </c>
    </row>
    <row r="552" spans="22:38">
      <c r="V552" s="964" t="s">
        <v>2452</v>
      </c>
      <c r="W552" s="964" t="s">
        <v>1597</v>
      </c>
      <c r="X552" s="1"/>
      <c r="Y552" s="1"/>
      <c r="Z552" s="1"/>
      <c r="AA552" s="1"/>
      <c r="AB552" s="1"/>
      <c r="AC552" s="1"/>
      <c r="AD552" s="1"/>
      <c r="AE552" s="1"/>
      <c r="AL552" s="49">
        <v>1</v>
      </c>
    </row>
    <row r="553" spans="22:38">
      <c r="V553" s="968" t="s">
        <v>2453</v>
      </c>
      <c r="W553" s="968" t="s">
        <v>1597</v>
      </c>
      <c r="X553" s="1"/>
      <c r="Y553" s="1"/>
      <c r="Z553" s="1"/>
      <c r="AA553" s="1"/>
      <c r="AB553" s="1"/>
      <c r="AC553" s="1"/>
      <c r="AD553" s="1"/>
      <c r="AE553" s="1"/>
      <c r="AL553" s="49">
        <v>1</v>
      </c>
    </row>
    <row r="554" spans="22:38">
      <c r="V554" s="964" t="s">
        <v>2287</v>
      </c>
      <c r="W554" s="964" t="s">
        <v>1597</v>
      </c>
      <c r="X554" s="1"/>
      <c r="Y554" s="1"/>
      <c r="Z554" s="1"/>
      <c r="AA554" s="1"/>
      <c r="AB554" s="1"/>
      <c r="AC554" s="1"/>
      <c r="AD554" s="1"/>
      <c r="AE554" s="1"/>
      <c r="AL554" s="49">
        <v>1</v>
      </c>
    </row>
    <row r="555" spans="22:38">
      <c r="V555" s="968" t="s">
        <v>2454</v>
      </c>
      <c r="W555" s="968" t="s">
        <v>1597</v>
      </c>
      <c r="X555" s="1"/>
      <c r="Y555" s="1"/>
      <c r="Z555" s="1"/>
      <c r="AA555" s="1"/>
      <c r="AB555" s="1"/>
      <c r="AC555" s="1"/>
      <c r="AD555" s="1"/>
      <c r="AE555" s="1"/>
      <c r="AL555" s="49">
        <v>1</v>
      </c>
    </row>
    <row r="556" spans="22:38">
      <c r="V556" s="964" t="s">
        <v>2455</v>
      </c>
      <c r="W556" s="964" t="s">
        <v>1597</v>
      </c>
      <c r="X556" s="1"/>
      <c r="Y556" s="1"/>
      <c r="Z556" s="1"/>
      <c r="AA556" s="1"/>
      <c r="AB556" s="1"/>
      <c r="AC556" s="1"/>
      <c r="AD556" s="1"/>
      <c r="AE556" s="1"/>
      <c r="AL556" s="49">
        <v>1</v>
      </c>
    </row>
    <row r="557" spans="22:38">
      <c r="V557" s="968" t="s">
        <v>2456</v>
      </c>
      <c r="W557" s="968" t="s">
        <v>1597</v>
      </c>
      <c r="X557" s="1"/>
      <c r="Y557" s="1"/>
      <c r="Z557" s="1"/>
      <c r="AA557" s="1"/>
      <c r="AB557" s="1"/>
      <c r="AC557" s="1"/>
      <c r="AD557" s="1"/>
      <c r="AE557" s="1"/>
      <c r="AL557" s="49">
        <v>1</v>
      </c>
    </row>
    <row r="558" spans="22:38">
      <c r="V558" s="964" t="s">
        <v>2288</v>
      </c>
      <c r="W558" s="964" t="s">
        <v>1597</v>
      </c>
      <c r="X558" s="1"/>
      <c r="Y558" s="1"/>
      <c r="Z558" s="1"/>
      <c r="AA558" s="1"/>
      <c r="AB558" s="1"/>
      <c r="AC558" s="1"/>
      <c r="AD558" s="1"/>
      <c r="AE558" s="1"/>
      <c r="AL558" s="49">
        <v>1</v>
      </c>
    </row>
    <row r="559" spans="22:38">
      <c r="V559" s="968" t="s">
        <v>2289</v>
      </c>
      <c r="W559" s="968" t="s">
        <v>1597</v>
      </c>
      <c r="X559" s="1"/>
      <c r="Y559" s="1"/>
      <c r="Z559" s="1"/>
      <c r="AA559" s="1"/>
      <c r="AB559" s="1"/>
      <c r="AC559" s="1"/>
      <c r="AD559" s="1"/>
      <c r="AE559" s="1"/>
      <c r="AL559" s="49">
        <v>1</v>
      </c>
    </row>
    <row r="560" spans="22:38">
      <c r="V560" s="964" t="s">
        <v>2457</v>
      </c>
      <c r="W560" s="964" t="s">
        <v>1597</v>
      </c>
      <c r="X560" s="1"/>
      <c r="Y560" s="1"/>
      <c r="Z560" s="1"/>
      <c r="AA560" s="1"/>
      <c r="AB560" s="1"/>
      <c r="AC560" s="1"/>
      <c r="AD560" s="1"/>
      <c r="AE560" s="1"/>
      <c r="AL560" s="49">
        <v>1</v>
      </c>
    </row>
    <row r="561" spans="22:38">
      <c r="V561" s="968" t="s">
        <v>2458</v>
      </c>
      <c r="W561" s="968" t="s">
        <v>1597</v>
      </c>
      <c r="X561" s="1"/>
      <c r="Y561" s="1"/>
      <c r="Z561" s="1"/>
      <c r="AA561" s="1"/>
      <c r="AB561" s="1"/>
      <c r="AC561" s="1"/>
      <c r="AD561" s="1"/>
      <c r="AE561" s="1"/>
      <c r="AL561" s="49">
        <v>1</v>
      </c>
    </row>
    <row r="562" spans="22:38">
      <c r="V562" s="964" t="s">
        <v>2459</v>
      </c>
      <c r="W562" s="964" t="s">
        <v>1597</v>
      </c>
      <c r="X562" s="1"/>
      <c r="Y562" s="1"/>
      <c r="Z562" s="1"/>
      <c r="AA562" s="1"/>
      <c r="AB562" s="1"/>
      <c r="AC562" s="1"/>
      <c r="AD562" s="1"/>
      <c r="AE562" s="1"/>
      <c r="AL562" s="49">
        <v>1</v>
      </c>
    </row>
    <row r="563" spans="22:38">
      <c r="V563" s="968" t="s">
        <v>2460</v>
      </c>
      <c r="W563" s="968" t="s">
        <v>1597</v>
      </c>
      <c r="X563" s="1"/>
      <c r="Y563" s="1"/>
      <c r="Z563" s="1"/>
      <c r="AA563" s="1"/>
      <c r="AB563" s="1"/>
      <c r="AC563" s="1"/>
      <c r="AD563" s="1"/>
      <c r="AE563" s="1"/>
      <c r="AL563" s="49">
        <v>1</v>
      </c>
    </row>
    <row r="564" spans="22:38">
      <c r="V564" s="964" t="s">
        <v>2461</v>
      </c>
      <c r="W564" s="964" t="s">
        <v>1597</v>
      </c>
      <c r="X564" s="1"/>
      <c r="Y564" s="1"/>
      <c r="Z564" s="1"/>
      <c r="AA564" s="1"/>
      <c r="AB564" s="1"/>
      <c r="AC564" s="1"/>
      <c r="AD564" s="1"/>
      <c r="AE564" s="1"/>
      <c r="AL564" s="49">
        <v>1</v>
      </c>
    </row>
    <row r="565" spans="22:38">
      <c r="V565" s="968" t="s">
        <v>2290</v>
      </c>
      <c r="W565" s="968" t="s">
        <v>1597</v>
      </c>
      <c r="X565" s="1"/>
      <c r="Y565" s="1"/>
      <c r="Z565" s="1"/>
      <c r="AA565" s="1"/>
      <c r="AB565" s="1"/>
      <c r="AC565" s="1"/>
      <c r="AD565" s="1"/>
      <c r="AE565" s="1"/>
      <c r="AL565" s="49">
        <v>1</v>
      </c>
    </row>
    <row r="566" spans="22:38">
      <c r="V566" s="964" t="s">
        <v>2291</v>
      </c>
      <c r="W566" s="964" t="s">
        <v>1597</v>
      </c>
      <c r="X566" s="1"/>
      <c r="Y566" s="1"/>
      <c r="Z566" s="1"/>
      <c r="AA566" s="1"/>
      <c r="AB566" s="1"/>
      <c r="AC566" s="1"/>
      <c r="AD566" s="1"/>
      <c r="AE566" s="1"/>
      <c r="AL566" s="49">
        <v>1</v>
      </c>
    </row>
    <row r="567" spans="22:38">
      <c r="V567" s="968" t="s">
        <v>2462</v>
      </c>
      <c r="W567" s="968" t="s">
        <v>1597</v>
      </c>
      <c r="X567" s="1"/>
      <c r="Y567" s="1"/>
      <c r="Z567" s="1"/>
      <c r="AA567" s="1"/>
      <c r="AB567" s="1"/>
      <c r="AC567" s="1"/>
      <c r="AD567" s="1"/>
      <c r="AE567" s="1"/>
      <c r="AL567" s="49">
        <v>1</v>
      </c>
    </row>
    <row r="568" spans="22:38">
      <c r="V568" s="964" t="s">
        <v>2295</v>
      </c>
      <c r="W568" s="964" t="s">
        <v>1597</v>
      </c>
      <c r="X568" s="1"/>
      <c r="Y568" s="1"/>
      <c r="Z568" s="1"/>
      <c r="AA568" s="1"/>
      <c r="AB568" s="1"/>
      <c r="AC568" s="1"/>
      <c r="AD568" s="1"/>
      <c r="AE568" s="1"/>
      <c r="AL568" s="49">
        <v>1</v>
      </c>
    </row>
    <row r="569" spans="22:38">
      <c r="V569" s="968" t="s">
        <v>2296</v>
      </c>
      <c r="W569" s="968" t="s">
        <v>1597</v>
      </c>
      <c r="X569" s="1"/>
      <c r="Y569" s="1"/>
      <c r="Z569" s="1"/>
      <c r="AA569" s="1"/>
      <c r="AB569" s="1"/>
      <c r="AC569" s="1"/>
      <c r="AD569" s="1"/>
      <c r="AE569" s="1"/>
      <c r="AL569" s="49">
        <v>1</v>
      </c>
    </row>
    <row r="570" spans="22:38">
      <c r="V570" s="964" t="s">
        <v>2463</v>
      </c>
      <c r="W570" s="964" t="s">
        <v>1597</v>
      </c>
      <c r="X570" s="1"/>
      <c r="Y570" s="1"/>
      <c r="Z570" s="1"/>
      <c r="AA570" s="1"/>
      <c r="AB570" s="1"/>
      <c r="AC570" s="1"/>
      <c r="AD570" s="1"/>
      <c r="AE570" s="1"/>
      <c r="AL570" s="49">
        <v>1</v>
      </c>
    </row>
    <row r="571" spans="22:38">
      <c r="V571" s="968" t="s">
        <v>2464</v>
      </c>
      <c r="W571" s="968" t="s">
        <v>1597</v>
      </c>
      <c r="X571" s="1"/>
      <c r="Y571" s="1"/>
      <c r="Z571" s="1"/>
      <c r="AA571" s="1"/>
      <c r="AB571" s="1"/>
      <c r="AC571" s="1"/>
      <c r="AD571" s="1"/>
      <c r="AE571" s="1"/>
      <c r="AL571" s="49">
        <v>1</v>
      </c>
    </row>
    <row r="572" spans="22:38">
      <c r="V572" s="964" t="s">
        <v>2465</v>
      </c>
      <c r="W572" s="964" t="s">
        <v>1597</v>
      </c>
      <c r="X572" s="1"/>
      <c r="Y572" s="1"/>
      <c r="Z572" s="1"/>
      <c r="AA572" s="1"/>
      <c r="AB572" s="1"/>
      <c r="AC572" s="1"/>
      <c r="AD572" s="1"/>
      <c r="AE572" s="1"/>
      <c r="AL572" s="49">
        <v>1</v>
      </c>
    </row>
    <row r="573" spans="22:38">
      <c r="V573" s="968" t="s">
        <v>2466</v>
      </c>
      <c r="W573" s="968" t="s">
        <v>1597</v>
      </c>
      <c r="X573" s="1"/>
      <c r="Y573" s="1"/>
      <c r="Z573" s="1"/>
      <c r="AA573" s="1"/>
      <c r="AB573" s="1"/>
      <c r="AC573" s="1"/>
      <c r="AD573" s="1"/>
      <c r="AE573" s="1"/>
      <c r="AL573" s="49">
        <v>1</v>
      </c>
    </row>
    <row r="574" spans="22:38">
      <c r="V574" s="964" t="s">
        <v>2467</v>
      </c>
      <c r="W574" s="964" t="s">
        <v>1597</v>
      </c>
      <c r="X574" s="1"/>
      <c r="Y574" s="1"/>
      <c r="Z574" s="1"/>
      <c r="AA574" s="1"/>
      <c r="AB574" s="1"/>
      <c r="AC574" s="1"/>
      <c r="AD574" s="1"/>
      <c r="AE574" s="1"/>
      <c r="AL574" s="49">
        <v>1</v>
      </c>
    </row>
    <row r="575" spans="22:38">
      <c r="V575" s="968" t="s">
        <v>2298</v>
      </c>
      <c r="W575" s="968" t="s">
        <v>1597</v>
      </c>
      <c r="X575" s="1"/>
      <c r="Y575" s="1"/>
      <c r="Z575" s="1"/>
      <c r="AA575" s="1"/>
      <c r="AB575" s="1"/>
      <c r="AC575" s="1"/>
      <c r="AD575" s="1"/>
      <c r="AE575" s="1"/>
      <c r="AL575" s="49">
        <v>1</v>
      </c>
    </row>
    <row r="576" spans="22:38">
      <c r="V576" s="964" t="s">
        <v>2299</v>
      </c>
      <c r="W576" s="964" t="s">
        <v>1597</v>
      </c>
      <c r="X576" s="1"/>
      <c r="Y576" s="1"/>
      <c r="Z576" s="1"/>
      <c r="AA576" s="1"/>
      <c r="AB576" s="1"/>
      <c r="AC576" s="1"/>
      <c r="AD576" s="1"/>
      <c r="AE576" s="1"/>
      <c r="AL576" s="49">
        <v>1</v>
      </c>
    </row>
    <row r="577" spans="22:38">
      <c r="V577" s="968" t="s">
        <v>2300</v>
      </c>
      <c r="W577" s="968" t="s">
        <v>1597</v>
      </c>
      <c r="X577" s="1"/>
      <c r="Y577" s="1"/>
      <c r="Z577" s="1"/>
      <c r="AA577" s="1"/>
      <c r="AB577" s="1"/>
      <c r="AC577" s="1"/>
      <c r="AD577" s="1"/>
      <c r="AE577" s="1"/>
      <c r="AL577" s="49">
        <v>1</v>
      </c>
    </row>
    <row r="578" spans="22:38">
      <c r="V578" s="964" t="s">
        <v>2468</v>
      </c>
      <c r="W578" s="964" t="s">
        <v>1597</v>
      </c>
      <c r="X578" s="1"/>
      <c r="Y578" s="1"/>
      <c r="Z578" s="1"/>
      <c r="AA578" s="1"/>
      <c r="AB578" s="1"/>
      <c r="AC578" s="1"/>
      <c r="AD578" s="1"/>
      <c r="AE578" s="1"/>
      <c r="AL578" s="49">
        <v>1</v>
      </c>
    </row>
    <row r="579" spans="22:38">
      <c r="V579" s="968" t="s">
        <v>2301</v>
      </c>
      <c r="W579" s="968" t="s">
        <v>1597</v>
      </c>
      <c r="X579" s="1"/>
      <c r="Y579" s="1"/>
      <c r="Z579" s="1"/>
      <c r="AA579" s="1"/>
      <c r="AB579" s="1"/>
      <c r="AC579" s="1"/>
      <c r="AD579" s="1"/>
      <c r="AE579" s="1"/>
      <c r="AL579" s="49">
        <v>1</v>
      </c>
    </row>
    <row r="580" spans="22:38">
      <c r="V580" s="964" t="s">
        <v>2469</v>
      </c>
      <c r="W580" s="964" t="s">
        <v>1597</v>
      </c>
      <c r="X580" s="1"/>
      <c r="Y580" s="1"/>
      <c r="Z580" s="1"/>
      <c r="AA580" s="1"/>
      <c r="AB580" s="1"/>
      <c r="AC580" s="1"/>
      <c r="AD580" s="1"/>
      <c r="AE580" s="1"/>
      <c r="AL580" s="49">
        <v>1</v>
      </c>
    </row>
    <row r="581" spans="22:38">
      <c r="V581" s="968" t="s">
        <v>2171</v>
      </c>
      <c r="W581" s="968" t="s">
        <v>1597</v>
      </c>
      <c r="X581" s="1"/>
      <c r="Y581" s="1"/>
      <c r="Z581" s="1"/>
      <c r="AA581" s="1"/>
      <c r="AB581" s="1"/>
      <c r="AC581" s="1"/>
      <c r="AD581" s="1"/>
      <c r="AE581" s="1"/>
      <c r="AL581" s="49">
        <v>1</v>
      </c>
    </row>
    <row r="582" spans="22:38">
      <c r="V582" s="964" t="s">
        <v>2470</v>
      </c>
      <c r="W582" s="964" t="s">
        <v>1597</v>
      </c>
      <c r="X582" s="1"/>
      <c r="Y582" s="1"/>
      <c r="Z582" s="1"/>
      <c r="AA582" s="1"/>
      <c r="AB582" s="1"/>
      <c r="AC582" s="1"/>
      <c r="AD582" s="1"/>
      <c r="AE582" s="1"/>
      <c r="AL582" s="49">
        <v>1</v>
      </c>
    </row>
    <row r="583" spans="22:38">
      <c r="V583" s="968" t="s">
        <v>2306</v>
      </c>
      <c r="W583" s="968" t="s">
        <v>1597</v>
      </c>
      <c r="X583" s="1"/>
      <c r="Y583" s="1"/>
      <c r="Z583" s="1"/>
      <c r="AA583" s="1"/>
      <c r="AB583" s="1"/>
      <c r="AC583" s="1"/>
      <c r="AD583" s="1"/>
      <c r="AE583" s="1"/>
      <c r="AL583" s="49">
        <v>1</v>
      </c>
    </row>
    <row r="584" spans="22:38">
      <c r="V584" s="964" t="s">
        <v>2307</v>
      </c>
      <c r="W584" s="964" t="s">
        <v>1597</v>
      </c>
      <c r="X584" s="1"/>
      <c r="Y584" s="1"/>
      <c r="Z584" s="1"/>
      <c r="AA584" s="1"/>
      <c r="AB584" s="1"/>
      <c r="AC584" s="1"/>
      <c r="AD584" s="1"/>
      <c r="AE584" s="1"/>
      <c r="AL584" s="49">
        <v>1</v>
      </c>
    </row>
    <row r="585" spans="22:38">
      <c r="V585" s="968" t="s">
        <v>2308</v>
      </c>
      <c r="W585" s="968" t="s">
        <v>1597</v>
      </c>
      <c r="X585" s="1"/>
      <c r="Y585" s="1"/>
      <c r="Z585" s="1"/>
      <c r="AA585" s="1"/>
      <c r="AB585" s="1"/>
      <c r="AC585" s="1"/>
      <c r="AD585" s="1"/>
      <c r="AE585" s="1"/>
      <c r="AL585" s="49">
        <v>1</v>
      </c>
    </row>
    <row r="586" spans="22:38">
      <c r="V586" s="964" t="s">
        <v>2471</v>
      </c>
      <c r="W586" s="964" t="s">
        <v>1597</v>
      </c>
      <c r="X586" s="1"/>
      <c r="Y586" s="1"/>
      <c r="Z586" s="1"/>
      <c r="AA586" s="1"/>
      <c r="AB586" s="1"/>
      <c r="AC586" s="1"/>
      <c r="AD586" s="1"/>
      <c r="AE586" s="1"/>
      <c r="AL586" s="49">
        <v>1</v>
      </c>
    </row>
    <row r="587" spans="22:38">
      <c r="V587" s="968" t="s">
        <v>2311</v>
      </c>
      <c r="W587" s="968" t="s">
        <v>1597</v>
      </c>
      <c r="X587" s="1"/>
      <c r="Y587" s="1"/>
      <c r="Z587" s="1"/>
      <c r="AA587" s="1"/>
      <c r="AB587" s="1"/>
      <c r="AC587" s="1"/>
      <c r="AD587" s="1"/>
      <c r="AE587" s="1"/>
      <c r="AL587" s="49">
        <v>1</v>
      </c>
    </row>
    <row r="588" spans="22:38">
      <c r="V588" s="964" t="s">
        <v>2312</v>
      </c>
      <c r="W588" s="964" t="s">
        <v>1597</v>
      </c>
      <c r="X588" s="1"/>
      <c r="Y588" s="1"/>
      <c r="Z588" s="1"/>
      <c r="AA588" s="1"/>
      <c r="AB588" s="1"/>
      <c r="AC588" s="1"/>
      <c r="AD588" s="1"/>
      <c r="AE588" s="1"/>
      <c r="AL588" s="49">
        <v>1</v>
      </c>
    </row>
    <row r="589" spans="22:38">
      <c r="V589" s="968" t="s">
        <v>581</v>
      </c>
      <c r="W589" s="968" t="s">
        <v>1597</v>
      </c>
      <c r="X589" s="1"/>
      <c r="Y589" s="1"/>
      <c r="Z589" s="1"/>
      <c r="AA589" s="1"/>
      <c r="AB589" s="1"/>
      <c r="AC589" s="1"/>
      <c r="AD589" s="1"/>
      <c r="AE589" s="1"/>
      <c r="AL589" s="49">
        <v>1</v>
      </c>
    </row>
    <row r="590" spans="22:38">
      <c r="V590" s="964" t="s">
        <v>2472</v>
      </c>
      <c r="W590" s="964" t="s">
        <v>1597</v>
      </c>
      <c r="X590" s="1"/>
      <c r="Y590" s="1"/>
      <c r="Z590" s="1"/>
      <c r="AA590" s="1"/>
      <c r="AB590" s="1"/>
      <c r="AC590" s="1"/>
      <c r="AD590" s="1"/>
      <c r="AE590" s="1"/>
      <c r="AL590" s="49">
        <v>1</v>
      </c>
    </row>
    <row r="591" spans="22:38">
      <c r="V591" s="968" t="s">
        <v>2473</v>
      </c>
      <c r="W591" s="968" t="s">
        <v>1597</v>
      </c>
      <c r="X591" s="1"/>
      <c r="Y591" s="1"/>
      <c r="Z591" s="1"/>
      <c r="AA591" s="1"/>
      <c r="AB591" s="1"/>
      <c r="AC591" s="1"/>
      <c r="AD591" s="1"/>
      <c r="AE591" s="1"/>
      <c r="AL591" s="49">
        <v>1</v>
      </c>
    </row>
    <row r="592" spans="22:38">
      <c r="V592" s="964" t="s">
        <v>2313</v>
      </c>
      <c r="W592" s="964" t="s">
        <v>1597</v>
      </c>
      <c r="X592" s="1"/>
      <c r="Y592" s="1"/>
      <c r="Z592" s="1"/>
      <c r="AA592" s="1"/>
      <c r="AB592" s="1"/>
      <c r="AC592" s="1"/>
      <c r="AD592" s="1"/>
      <c r="AE592" s="1"/>
      <c r="AL592" s="49">
        <v>1</v>
      </c>
    </row>
    <row r="593" spans="22:38">
      <c r="V593" s="968" t="s">
        <v>2314</v>
      </c>
      <c r="W593" s="968" t="s">
        <v>1597</v>
      </c>
      <c r="X593" s="1"/>
      <c r="Y593" s="1"/>
      <c r="Z593" s="1"/>
      <c r="AA593" s="1"/>
      <c r="AB593" s="1"/>
      <c r="AC593" s="1"/>
      <c r="AD593" s="1"/>
      <c r="AE593" s="1"/>
      <c r="AL593" s="49">
        <v>1</v>
      </c>
    </row>
    <row r="594" spans="22:38">
      <c r="V594" s="964" t="s">
        <v>2315</v>
      </c>
      <c r="W594" s="964" t="s">
        <v>1597</v>
      </c>
      <c r="X594" s="1"/>
      <c r="Y594" s="1"/>
      <c r="Z594" s="1"/>
      <c r="AA594" s="1"/>
      <c r="AB594" s="1"/>
      <c r="AC594" s="1"/>
      <c r="AD594" s="1"/>
      <c r="AE594" s="1"/>
      <c r="AL594" s="49">
        <v>1</v>
      </c>
    </row>
    <row r="595" spans="22:38">
      <c r="V595" s="968" t="s">
        <v>2316</v>
      </c>
      <c r="W595" s="968" t="s">
        <v>1597</v>
      </c>
      <c r="X595" s="1"/>
      <c r="Y595" s="1"/>
      <c r="Z595" s="1"/>
      <c r="AA595" s="1"/>
      <c r="AB595" s="1"/>
      <c r="AC595" s="1"/>
      <c r="AD595" s="1"/>
      <c r="AE595" s="1"/>
      <c r="AL595" s="49">
        <v>1</v>
      </c>
    </row>
    <row r="596" spans="22:38">
      <c r="V596" s="964" t="s">
        <v>2474</v>
      </c>
      <c r="W596" s="964" t="s">
        <v>1597</v>
      </c>
      <c r="X596" s="1"/>
      <c r="Y596" s="1"/>
      <c r="Z596" s="1"/>
      <c r="AA596" s="1"/>
      <c r="AB596" s="1"/>
      <c r="AC596" s="1"/>
      <c r="AD596" s="1"/>
      <c r="AE596" s="1"/>
      <c r="AL596" s="49">
        <v>1</v>
      </c>
    </row>
    <row r="597" spans="22:38">
      <c r="V597" s="968" t="s">
        <v>2475</v>
      </c>
      <c r="W597" s="968" t="s">
        <v>1597</v>
      </c>
      <c r="X597" s="1"/>
      <c r="Y597" s="1"/>
      <c r="Z597" s="1"/>
      <c r="AA597" s="1"/>
      <c r="AB597" s="1"/>
      <c r="AC597" s="1"/>
      <c r="AD597" s="1"/>
      <c r="AE597" s="1"/>
      <c r="AL597" s="49">
        <v>1</v>
      </c>
    </row>
    <row r="598" spans="22:38">
      <c r="V598" s="964" t="s">
        <v>2317</v>
      </c>
      <c r="W598" s="964" t="s">
        <v>1597</v>
      </c>
      <c r="X598" s="1"/>
      <c r="Y598" s="1"/>
      <c r="Z598" s="1"/>
      <c r="AA598" s="1"/>
      <c r="AB598" s="1"/>
      <c r="AC598" s="1"/>
      <c r="AD598" s="1"/>
      <c r="AE598" s="1"/>
      <c r="AL598" s="49">
        <v>1</v>
      </c>
    </row>
    <row r="599" spans="22:38">
      <c r="V599" s="968" t="s">
        <v>2318</v>
      </c>
      <c r="W599" s="968" t="s">
        <v>1597</v>
      </c>
      <c r="X599" s="1"/>
      <c r="Y599" s="1"/>
      <c r="Z599" s="1"/>
      <c r="AA599" s="1"/>
      <c r="AB599" s="1"/>
      <c r="AC599" s="1"/>
      <c r="AD599" s="1"/>
      <c r="AE599" s="1"/>
      <c r="AL599" s="49">
        <v>1</v>
      </c>
    </row>
    <row r="600" spans="22:38">
      <c r="V600" s="964" t="s">
        <v>2319</v>
      </c>
      <c r="W600" s="964" t="s">
        <v>1597</v>
      </c>
      <c r="X600" s="1"/>
      <c r="Y600" s="1"/>
      <c r="Z600" s="1"/>
      <c r="AA600" s="1"/>
      <c r="AB600" s="1"/>
      <c r="AC600" s="1"/>
      <c r="AD600" s="1"/>
      <c r="AE600" s="1"/>
      <c r="AL600" s="49">
        <v>1</v>
      </c>
    </row>
    <row r="601" spans="22:38">
      <c r="V601" s="968" t="s">
        <v>2476</v>
      </c>
      <c r="W601" s="968" t="s">
        <v>1597</v>
      </c>
      <c r="X601" s="1"/>
      <c r="Y601" s="1"/>
      <c r="Z601" s="1"/>
      <c r="AA601" s="1"/>
      <c r="AB601" s="1"/>
      <c r="AC601" s="1"/>
      <c r="AD601" s="1"/>
      <c r="AE601" s="1"/>
      <c r="AL601" s="49">
        <v>1</v>
      </c>
    </row>
    <row r="602" spans="22:38">
      <c r="V602" s="964" t="s">
        <v>2477</v>
      </c>
      <c r="W602" s="964" t="s">
        <v>1597</v>
      </c>
      <c r="X602" s="1"/>
      <c r="Y602" s="1"/>
      <c r="Z602" s="1"/>
      <c r="AA602" s="1"/>
      <c r="AB602" s="1"/>
      <c r="AC602" s="1"/>
      <c r="AD602" s="1"/>
      <c r="AE602" s="1"/>
      <c r="AL602" s="49">
        <v>1</v>
      </c>
    </row>
    <row r="603" spans="22:38">
      <c r="V603" s="968" t="s">
        <v>2320</v>
      </c>
      <c r="W603" s="968" t="s">
        <v>1597</v>
      </c>
      <c r="X603" s="1"/>
      <c r="Y603" s="1"/>
      <c r="Z603" s="1"/>
      <c r="AA603" s="1"/>
      <c r="AB603" s="1"/>
      <c r="AC603" s="1"/>
      <c r="AD603" s="1"/>
      <c r="AE603" s="1"/>
      <c r="AL603" s="49">
        <v>1</v>
      </c>
    </row>
    <row r="604" spans="22:38">
      <c r="V604" s="964" t="s">
        <v>2321</v>
      </c>
      <c r="W604" s="964" t="s">
        <v>1597</v>
      </c>
      <c r="X604" s="1"/>
      <c r="Y604" s="1"/>
      <c r="Z604" s="1"/>
      <c r="AA604" s="1"/>
      <c r="AB604" s="1"/>
      <c r="AC604" s="1"/>
      <c r="AD604" s="1"/>
      <c r="AE604" s="1"/>
      <c r="AL604" s="49">
        <v>1</v>
      </c>
    </row>
    <row r="605" spans="22:38">
      <c r="V605" s="968" t="s">
        <v>2322</v>
      </c>
      <c r="W605" s="968" t="s">
        <v>1597</v>
      </c>
      <c r="X605" s="1"/>
      <c r="Y605" s="1"/>
      <c r="Z605" s="1"/>
      <c r="AA605" s="1"/>
      <c r="AB605" s="1"/>
      <c r="AC605" s="1"/>
      <c r="AD605" s="1"/>
      <c r="AE605" s="1"/>
      <c r="AL605" s="49">
        <v>1</v>
      </c>
    </row>
    <row r="606" spans="22:38">
      <c r="V606" s="964" t="s">
        <v>2323</v>
      </c>
      <c r="W606" s="964" t="s">
        <v>1597</v>
      </c>
      <c r="X606" s="1"/>
      <c r="Y606" s="1"/>
      <c r="Z606" s="1"/>
      <c r="AA606" s="1"/>
      <c r="AB606" s="1"/>
      <c r="AC606" s="1"/>
      <c r="AD606" s="1"/>
      <c r="AE606" s="1"/>
      <c r="AL606" s="49">
        <v>1</v>
      </c>
    </row>
    <row r="607" spans="22:38">
      <c r="V607" s="968" t="s">
        <v>2324</v>
      </c>
      <c r="W607" s="968" t="s">
        <v>1597</v>
      </c>
      <c r="X607" s="1"/>
      <c r="Y607" s="1"/>
      <c r="Z607" s="1"/>
      <c r="AA607" s="1"/>
      <c r="AB607" s="1"/>
      <c r="AC607" s="1"/>
      <c r="AD607" s="1"/>
      <c r="AE607" s="1"/>
      <c r="AL607" s="49">
        <v>1</v>
      </c>
    </row>
    <row r="608" spans="22:38">
      <c r="V608" s="964" t="s">
        <v>2325</v>
      </c>
      <c r="W608" s="964" t="s">
        <v>1597</v>
      </c>
      <c r="X608" s="1"/>
      <c r="Y608" s="1"/>
      <c r="Z608" s="1"/>
      <c r="AA608" s="1"/>
      <c r="AB608" s="1"/>
      <c r="AC608" s="1"/>
      <c r="AD608" s="1"/>
      <c r="AE608" s="1"/>
      <c r="AL608" s="49">
        <v>1</v>
      </c>
    </row>
    <row r="609" spans="22:38">
      <c r="V609" s="968" t="s">
        <v>2326</v>
      </c>
      <c r="W609" s="968" t="s">
        <v>1597</v>
      </c>
      <c r="X609" s="1"/>
      <c r="Y609" s="1"/>
      <c r="Z609" s="1"/>
      <c r="AA609" s="1"/>
      <c r="AB609" s="1"/>
      <c r="AC609" s="1"/>
      <c r="AD609" s="1"/>
      <c r="AE609" s="1"/>
      <c r="AL609" s="49">
        <v>1</v>
      </c>
    </row>
    <row r="610" spans="22:38">
      <c r="V610" s="964" t="s">
        <v>2478</v>
      </c>
      <c r="W610" s="964" t="s">
        <v>1597</v>
      </c>
      <c r="X610" s="1"/>
      <c r="Y610" s="1"/>
      <c r="Z610" s="1"/>
      <c r="AA610" s="1"/>
      <c r="AB610" s="1"/>
      <c r="AC610" s="1"/>
      <c r="AD610" s="1"/>
      <c r="AE610" s="1"/>
      <c r="AL610" s="49">
        <v>1</v>
      </c>
    </row>
    <row r="611" spans="22:38">
      <c r="V611" s="968" t="s">
        <v>2327</v>
      </c>
      <c r="W611" s="968" t="s">
        <v>1597</v>
      </c>
      <c r="X611" s="1"/>
      <c r="Y611" s="1"/>
      <c r="Z611" s="1"/>
      <c r="AA611" s="1"/>
      <c r="AB611" s="1"/>
      <c r="AC611" s="1"/>
      <c r="AD611" s="1"/>
      <c r="AE611" s="1"/>
      <c r="AL611" s="49">
        <v>1</v>
      </c>
    </row>
    <row r="612" spans="22:38">
      <c r="V612" s="964" t="s">
        <v>2328</v>
      </c>
      <c r="W612" s="964" t="s">
        <v>1597</v>
      </c>
      <c r="X612" s="1"/>
      <c r="Y612" s="1"/>
      <c r="Z612" s="1"/>
      <c r="AA612" s="1"/>
      <c r="AB612" s="1"/>
      <c r="AC612" s="1"/>
      <c r="AD612" s="1"/>
      <c r="AE612" s="1"/>
      <c r="AL612" s="49">
        <v>1</v>
      </c>
    </row>
    <row r="613" spans="22:38">
      <c r="V613" s="968" t="s">
        <v>2479</v>
      </c>
      <c r="W613" s="968" t="s">
        <v>1597</v>
      </c>
      <c r="X613" s="1"/>
      <c r="Y613" s="1"/>
      <c r="Z613" s="1"/>
      <c r="AA613" s="1"/>
      <c r="AB613" s="1"/>
      <c r="AC613" s="1"/>
      <c r="AD613" s="1"/>
      <c r="AE613" s="1"/>
      <c r="AL613" s="49">
        <v>1</v>
      </c>
    </row>
    <row r="614" spans="22:38">
      <c r="V614" s="964" t="s">
        <v>2329</v>
      </c>
      <c r="W614" s="964" t="s">
        <v>1597</v>
      </c>
      <c r="X614" s="1"/>
      <c r="Y614" s="1"/>
      <c r="Z614" s="1"/>
      <c r="AA614" s="1"/>
      <c r="AB614" s="1"/>
      <c r="AC614" s="1"/>
      <c r="AD614" s="1"/>
      <c r="AE614" s="1"/>
      <c r="AL614" s="49">
        <v>1</v>
      </c>
    </row>
    <row r="615" spans="22:38">
      <c r="V615" s="968" t="s">
        <v>2330</v>
      </c>
      <c r="W615" s="968" t="s">
        <v>1597</v>
      </c>
      <c r="X615" s="1"/>
      <c r="Y615" s="1"/>
      <c r="Z615" s="1"/>
      <c r="AA615" s="1"/>
      <c r="AB615" s="1"/>
      <c r="AC615" s="1"/>
      <c r="AD615" s="1"/>
      <c r="AE615" s="1"/>
      <c r="AL615" s="49">
        <v>1</v>
      </c>
    </row>
    <row r="616" spans="22:38">
      <c r="V616" s="964" t="s">
        <v>2331</v>
      </c>
      <c r="W616" s="964" t="s">
        <v>1597</v>
      </c>
      <c r="X616" s="1"/>
      <c r="Y616" s="1"/>
      <c r="Z616" s="1"/>
      <c r="AA616" s="1"/>
      <c r="AB616" s="1"/>
      <c r="AC616" s="1"/>
      <c r="AD616" s="1"/>
      <c r="AE616" s="1"/>
      <c r="AL616" s="49">
        <v>1</v>
      </c>
    </row>
    <row r="617" spans="22:38">
      <c r="V617" s="968" t="s">
        <v>2332</v>
      </c>
      <c r="W617" s="968" t="s">
        <v>1597</v>
      </c>
      <c r="X617" s="1"/>
      <c r="Y617" s="1"/>
      <c r="Z617" s="1"/>
      <c r="AA617" s="1"/>
      <c r="AB617" s="1"/>
      <c r="AC617" s="1"/>
      <c r="AD617" s="1"/>
      <c r="AE617" s="1"/>
      <c r="AL617" s="49">
        <v>1</v>
      </c>
    </row>
    <row r="618" spans="22:38">
      <c r="V618" s="964" t="s">
        <v>2480</v>
      </c>
      <c r="W618" s="964" t="s">
        <v>1597</v>
      </c>
      <c r="X618" s="1"/>
      <c r="Y618" s="1"/>
      <c r="Z618" s="1"/>
      <c r="AA618" s="1"/>
      <c r="AB618" s="1"/>
      <c r="AC618" s="1"/>
      <c r="AD618" s="1"/>
      <c r="AE618" s="1"/>
      <c r="AL618" s="49">
        <v>1</v>
      </c>
    </row>
    <row r="619" spans="22:38">
      <c r="V619" s="968" t="s">
        <v>2481</v>
      </c>
      <c r="W619" s="968" t="s">
        <v>1597</v>
      </c>
      <c r="X619" s="1"/>
      <c r="Y619" s="1"/>
      <c r="Z619" s="1"/>
      <c r="AA619" s="1"/>
      <c r="AB619" s="1"/>
      <c r="AC619" s="1"/>
      <c r="AD619" s="1"/>
      <c r="AE619" s="1"/>
      <c r="AL619" s="49">
        <v>1</v>
      </c>
    </row>
    <row r="620" spans="22:38">
      <c r="V620" s="964" t="s">
        <v>2333</v>
      </c>
      <c r="W620" s="964" t="s">
        <v>1597</v>
      </c>
      <c r="X620" s="1"/>
      <c r="Y620" s="1"/>
      <c r="Z620" s="1"/>
      <c r="AA620" s="1"/>
      <c r="AB620" s="1"/>
      <c r="AC620" s="1"/>
      <c r="AD620" s="1"/>
      <c r="AE620" s="1"/>
      <c r="AL620" s="49">
        <v>1</v>
      </c>
    </row>
    <row r="621" spans="22:38">
      <c r="V621" s="968" t="s">
        <v>2482</v>
      </c>
      <c r="W621" s="968" t="s">
        <v>1597</v>
      </c>
      <c r="X621" s="1"/>
      <c r="Y621" s="1"/>
      <c r="Z621" s="1"/>
      <c r="AA621" s="1"/>
      <c r="AB621" s="1"/>
      <c r="AC621" s="1"/>
      <c r="AD621" s="1"/>
      <c r="AE621" s="1"/>
      <c r="AL621" s="49">
        <v>1</v>
      </c>
    </row>
    <row r="622" spans="22:38">
      <c r="V622" s="964" t="s">
        <v>2483</v>
      </c>
      <c r="W622" s="964" t="s">
        <v>1597</v>
      </c>
      <c r="X622" s="1"/>
      <c r="Y622" s="1"/>
      <c r="Z622" s="1"/>
      <c r="AA622" s="1"/>
      <c r="AB622" s="1"/>
      <c r="AC622" s="1"/>
      <c r="AD622" s="1"/>
      <c r="AE622" s="1"/>
      <c r="AL622" s="49">
        <v>1</v>
      </c>
    </row>
    <row r="623" spans="22:38">
      <c r="V623" s="968" t="s">
        <v>2484</v>
      </c>
      <c r="W623" s="968" t="s">
        <v>1597</v>
      </c>
      <c r="X623" s="1"/>
      <c r="Y623" s="1"/>
      <c r="Z623" s="1"/>
      <c r="AA623" s="1"/>
      <c r="AB623" s="1"/>
      <c r="AC623" s="1"/>
      <c r="AD623" s="1"/>
      <c r="AE623" s="1"/>
      <c r="AL623" s="49">
        <v>1</v>
      </c>
    </row>
    <row r="624" spans="22:38">
      <c r="V624" s="964" t="s">
        <v>2485</v>
      </c>
      <c r="W624" s="964" t="s">
        <v>1597</v>
      </c>
      <c r="X624" s="1"/>
      <c r="Y624" s="1"/>
      <c r="Z624" s="1"/>
      <c r="AA624" s="1"/>
      <c r="AB624" s="1"/>
      <c r="AC624" s="1"/>
      <c r="AD624" s="1"/>
      <c r="AE624" s="1"/>
      <c r="AL624" s="49">
        <v>1</v>
      </c>
    </row>
    <row r="625" spans="22:38">
      <c r="V625" s="968" t="s">
        <v>2486</v>
      </c>
      <c r="W625" s="968" t="s">
        <v>1597</v>
      </c>
      <c r="X625" s="1"/>
      <c r="Y625" s="1"/>
      <c r="Z625" s="1"/>
      <c r="AA625" s="1"/>
      <c r="AB625" s="1"/>
      <c r="AC625" s="1"/>
      <c r="AD625" s="1"/>
      <c r="AE625" s="1"/>
      <c r="AL625" s="49">
        <v>1</v>
      </c>
    </row>
    <row r="626" spans="22:38">
      <c r="V626" s="964" t="s">
        <v>2487</v>
      </c>
      <c r="W626" s="964" t="s">
        <v>1597</v>
      </c>
      <c r="X626" s="1"/>
      <c r="Y626" s="1"/>
      <c r="Z626" s="1"/>
      <c r="AA626" s="1"/>
      <c r="AB626" s="1"/>
      <c r="AC626" s="1"/>
      <c r="AD626" s="1"/>
      <c r="AE626" s="1"/>
      <c r="AL626" s="49">
        <v>1</v>
      </c>
    </row>
    <row r="627" spans="22:38">
      <c r="V627" s="968" t="s">
        <v>2488</v>
      </c>
      <c r="W627" s="968" t="s">
        <v>1597</v>
      </c>
      <c r="X627" s="1"/>
      <c r="Y627" s="1"/>
      <c r="Z627" s="1"/>
      <c r="AA627" s="1"/>
      <c r="AB627" s="1"/>
      <c r="AC627" s="1"/>
      <c r="AD627" s="1"/>
      <c r="AE627" s="1"/>
      <c r="AL627" s="49">
        <v>1</v>
      </c>
    </row>
    <row r="628" spans="22:38">
      <c r="V628" s="964" t="s">
        <v>2338</v>
      </c>
      <c r="W628" s="964" t="s">
        <v>1597</v>
      </c>
      <c r="X628" s="1"/>
      <c r="Y628" s="1"/>
      <c r="Z628" s="1"/>
      <c r="AA628" s="1"/>
      <c r="AB628" s="1"/>
      <c r="AC628" s="1"/>
      <c r="AD628" s="1"/>
      <c r="AE628" s="1"/>
      <c r="AL628" s="49">
        <v>1</v>
      </c>
    </row>
    <row r="629" spans="22:38">
      <c r="V629" s="968" t="s">
        <v>2339</v>
      </c>
      <c r="W629" s="968" t="s">
        <v>1597</v>
      </c>
      <c r="X629" s="1"/>
      <c r="Y629" s="1"/>
      <c r="Z629" s="1"/>
      <c r="AA629" s="1"/>
      <c r="AB629" s="1"/>
      <c r="AC629" s="1"/>
      <c r="AD629" s="1"/>
      <c r="AE629" s="1"/>
      <c r="AL629" s="49">
        <v>1</v>
      </c>
    </row>
    <row r="630" spans="22:38">
      <c r="V630" s="964" t="s">
        <v>2489</v>
      </c>
      <c r="W630" s="964" t="s">
        <v>1597</v>
      </c>
      <c r="X630" s="1"/>
      <c r="Y630" s="1"/>
      <c r="Z630" s="1"/>
      <c r="AA630" s="1"/>
      <c r="AB630" s="1"/>
      <c r="AC630" s="1"/>
      <c r="AD630" s="1"/>
      <c r="AE630" s="1"/>
      <c r="AL630" s="49">
        <v>1</v>
      </c>
    </row>
    <row r="631" spans="22:38">
      <c r="V631" s="968" t="s">
        <v>2340</v>
      </c>
      <c r="W631" s="968" t="s">
        <v>1597</v>
      </c>
      <c r="X631" s="1"/>
      <c r="Y631" s="1"/>
      <c r="Z631" s="1"/>
      <c r="AA631" s="1"/>
      <c r="AB631" s="1"/>
      <c r="AC631" s="1"/>
      <c r="AD631" s="1"/>
      <c r="AE631" s="1"/>
      <c r="AL631" s="49">
        <v>1</v>
      </c>
    </row>
    <row r="632" spans="22:38">
      <c r="V632" s="964" t="s">
        <v>2341</v>
      </c>
      <c r="W632" s="964" t="s">
        <v>1597</v>
      </c>
      <c r="X632" s="1"/>
      <c r="Y632" s="1"/>
      <c r="Z632" s="1"/>
      <c r="AA632" s="1"/>
      <c r="AB632" s="1"/>
      <c r="AC632" s="1"/>
      <c r="AD632" s="1"/>
      <c r="AE632" s="1"/>
      <c r="AL632" s="49">
        <v>1</v>
      </c>
    </row>
    <row r="633" spans="22:38">
      <c r="V633" s="968" t="s">
        <v>2490</v>
      </c>
      <c r="W633" s="968" t="s">
        <v>1597</v>
      </c>
      <c r="X633" s="1"/>
      <c r="Y633" s="1"/>
      <c r="Z633" s="1"/>
      <c r="AA633" s="1"/>
      <c r="AB633" s="1"/>
      <c r="AC633" s="1"/>
      <c r="AD633" s="1"/>
      <c r="AE633" s="1"/>
      <c r="AL633" s="49">
        <v>1</v>
      </c>
    </row>
    <row r="634" spans="22:38">
      <c r="V634" s="964" t="s">
        <v>2343</v>
      </c>
      <c r="W634" s="964" t="s">
        <v>1597</v>
      </c>
      <c r="X634" s="1"/>
      <c r="Y634" s="1"/>
      <c r="Z634" s="1"/>
      <c r="AA634" s="1"/>
      <c r="AB634" s="1"/>
      <c r="AC634" s="1"/>
      <c r="AD634" s="1"/>
      <c r="AE634" s="1"/>
      <c r="AL634" s="49">
        <v>1</v>
      </c>
    </row>
    <row r="635" spans="22:38">
      <c r="V635" s="968" t="s">
        <v>2344</v>
      </c>
      <c r="W635" s="968" t="s">
        <v>1597</v>
      </c>
      <c r="X635" s="1"/>
      <c r="Y635" s="1"/>
      <c r="Z635" s="1"/>
      <c r="AA635" s="1"/>
      <c r="AB635" s="1"/>
      <c r="AC635" s="1"/>
      <c r="AD635" s="1"/>
      <c r="AE635" s="1"/>
      <c r="AL635" s="49">
        <v>1</v>
      </c>
    </row>
    <row r="636" spans="22:38">
      <c r="V636" s="964" t="s">
        <v>2491</v>
      </c>
      <c r="W636" s="964" t="s">
        <v>1597</v>
      </c>
      <c r="X636" s="1"/>
      <c r="Y636" s="1"/>
      <c r="Z636" s="1"/>
      <c r="AA636" s="1"/>
      <c r="AB636" s="1"/>
      <c r="AC636" s="1"/>
      <c r="AD636" s="1"/>
      <c r="AE636" s="1"/>
      <c r="AL636" s="49">
        <v>1</v>
      </c>
    </row>
    <row r="637" spans="22:38">
      <c r="V637" s="968" t="s">
        <v>2492</v>
      </c>
      <c r="W637" s="968" t="s">
        <v>1597</v>
      </c>
      <c r="X637" s="1"/>
      <c r="Y637" s="1"/>
      <c r="Z637" s="1"/>
      <c r="AA637" s="1"/>
      <c r="AB637" s="1"/>
      <c r="AC637" s="1"/>
      <c r="AD637" s="1"/>
      <c r="AE637" s="1"/>
      <c r="AL637" s="49">
        <v>1</v>
      </c>
    </row>
    <row r="638" spans="22:38">
      <c r="V638" s="964" t="s">
        <v>2352</v>
      </c>
      <c r="W638" s="964" t="s">
        <v>1597</v>
      </c>
      <c r="X638" s="1"/>
      <c r="Y638" s="1"/>
      <c r="Z638" s="1"/>
      <c r="AA638" s="1"/>
      <c r="AB638" s="1"/>
      <c r="AC638" s="1"/>
      <c r="AD638" s="1"/>
      <c r="AE638" s="1"/>
      <c r="AL638" s="49">
        <v>1</v>
      </c>
    </row>
    <row r="639" spans="22:38">
      <c r="V639" s="968" t="s">
        <v>2353</v>
      </c>
      <c r="W639" s="968" t="s">
        <v>1597</v>
      </c>
      <c r="X639" s="1"/>
      <c r="Y639" s="1"/>
      <c r="Z639" s="1"/>
      <c r="AA639" s="1"/>
      <c r="AB639" s="1"/>
      <c r="AC639" s="1"/>
      <c r="AD639" s="1"/>
      <c r="AE639" s="1"/>
      <c r="AL639" s="49">
        <v>1</v>
      </c>
    </row>
    <row r="640" spans="22:38">
      <c r="V640" s="964" t="s">
        <v>2354</v>
      </c>
      <c r="W640" s="964" t="s">
        <v>1597</v>
      </c>
      <c r="X640" s="1"/>
      <c r="Y640" s="1"/>
      <c r="Z640" s="1"/>
      <c r="AA640" s="1"/>
      <c r="AB640" s="1"/>
      <c r="AC640" s="1"/>
      <c r="AD640" s="1"/>
      <c r="AE640" s="1"/>
      <c r="AL640" s="49">
        <v>1</v>
      </c>
    </row>
    <row r="641" spans="22:38">
      <c r="V641" s="968" t="s">
        <v>2172</v>
      </c>
      <c r="W641" s="968" t="s">
        <v>1597</v>
      </c>
      <c r="X641" s="1"/>
      <c r="Y641" s="1"/>
      <c r="Z641" s="1"/>
      <c r="AA641" s="1"/>
      <c r="AB641" s="1"/>
      <c r="AC641" s="1"/>
      <c r="AD641" s="1"/>
      <c r="AE641" s="1"/>
      <c r="AL641" s="49">
        <v>1</v>
      </c>
    </row>
    <row r="642" spans="22:38">
      <c r="V642" s="964" t="s">
        <v>2355</v>
      </c>
      <c r="W642" s="964" t="s">
        <v>1597</v>
      </c>
      <c r="X642" s="1"/>
      <c r="Y642" s="1"/>
      <c r="Z642" s="1"/>
      <c r="AA642" s="1"/>
      <c r="AB642" s="1"/>
      <c r="AC642" s="1"/>
      <c r="AD642" s="1"/>
      <c r="AE642" s="1"/>
      <c r="AL642" s="49">
        <v>1</v>
      </c>
    </row>
    <row r="643" spans="22:38">
      <c r="V643" s="968" t="s">
        <v>2356</v>
      </c>
      <c r="W643" s="968" t="s">
        <v>1597</v>
      </c>
      <c r="X643" s="1"/>
      <c r="Y643" s="1"/>
      <c r="Z643" s="1"/>
      <c r="AA643" s="1"/>
      <c r="AB643" s="1"/>
      <c r="AC643" s="1"/>
      <c r="AD643" s="1"/>
      <c r="AE643" s="1"/>
      <c r="AL643" s="49">
        <v>1</v>
      </c>
    </row>
    <row r="644" spans="22:38">
      <c r="V644" s="964" t="s">
        <v>2357</v>
      </c>
      <c r="W644" s="964" t="s">
        <v>1597</v>
      </c>
      <c r="X644" s="1"/>
      <c r="Y644" s="1"/>
      <c r="Z644" s="1"/>
      <c r="AA644" s="1"/>
      <c r="AB644" s="1"/>
      <c r="AC644" s="1"/>
      <c r="AD644" s="1"/>
      <c r="AE644" s="1"/>
      <c r="AL644" s="49">
        <v>1</v>
      </c>
    </row>
    <row r="645" spans="22:38">
      <c r="V645" s="968" t="s">
        <v>2358</v>
      </c>
      <c r="W645" s="968" t="s">
        <v>1597</v>
      </c>
      <c r="X645" s="1"/>
      <c r="Y645" s="1"/>
      <c r="Z645" s="1"/>
      <c r="AA645" s="1"/>
      <c r="AB645" s="1"/>
      <c r="AC645" s="1"/>
      <c r="AD645" s="1"/>
      <c r="AE645" s="1"/>
      <c r="AL645" s="49">
        <v>1</v>
      </c>
    </row>
    <row r="646" spans="22:38">
      <c r="V646" s="964" t="s">
        <v>2359</v>
      </c>
      <c r="W646" s="964" t="s">
        <v>1597</v>
      </c>
      <c r="X646" s="1"/>
      <c r="Y646" s="1"/>
      <c r="Z646" s="1"/>
      <c r="AA646" s="1"/>
      <c r="AB646" s="1"/>
      <c r="AC646" s="1"/>
      <c r="AD646" s="1"/>
      <c r="AE646" s="1"/>
      <c r="AL646" s="49">
        <v>1</v>
      </c>
    </row>
    <row r="647" spans="22:38">
      <c r="V647" s="968" t="s">
        <v>2360</v>
      </c>
      <c r="W647" s="968" t="s">
        <v>1597</v>
      </c>
      <c r="X647" s="1"/>
      <c r="Y647" s="1"/>
      <c r="Z647" s="1"/>
      <c r="AA647" s="1"/>
      <c r="AB647" s="1"/>
      <c r="AC647" s="1"/>
      <c r="AD647" s="1"/>
      <c r="AE647" s="1"/>
      <c r="AL647" s="49">
        <v>1</v>
      </c>
    </row>
    <row r="648" spans="22:38">
      <c r="V648" s="964" t="s">
        <v>2361</v>
      </c>
      <c r="W648" s="964" t="s">
        <v>1597</v>
      </c>
      <c r="X648" s="1"/>
      <c r="Y648" s="1"/>
      <c r="Z648" s="1"/>
      <c r="AA648" s="1"/>
      <c r="AB648" s="1"/>
      <c r="AC648" s="1"/>
      <c r="AD648" s="1"/>
      <c r="AE648" s="1"/>
      <c r="AL648" s="49">
        <v>1</v>
      </c>
    </row>
    <row r="649" spans="22:38">
      <c r="V649" s="968" t="s">
        <v>2493</v>
      </c>
      <c r="W649" s="968" t="s">
        <v>1597</v>
      </c>
      <c r="X649" s="1"/>
      <c r="Y649" s="1"/>
      <c r="Z649" s="1"/>
      <c r="AA649" s="1"/>
      <c r="AB649" s="1"/>
      <c r="AC649" s="1"/>
      <c r="AD649" s="1"/>
      <c r="AE649" s="1"/>
      <c r="AL649" s="49">
        <v>1</v>
      </c>
    </row>
    <row r="650" spans="22:38">
      <c r="V650" s="964" t="s">
        <v>2365</v>
      </c>
      <c r="W650" s="964" t="s">
        <v>1597</v>
      </c>
      <c r="X650" s="1"/>
      <c r="Y650" s="1"/>
      <c r="Z650" s="1"/>
      <c r="AA650" s="1"/>
      <c r="AB650" s="1"/>
      <c r="AC650" s="1"/>
      <c r="AD650" s="1"/>
      <c r="AE650" s="1"/>
      <c r="AL650" s="49">
        <v>1</v>
      </c>
    </row>
    <row r="651" spans="22:38">
      <c r="V651" s="968" t="s">
        <v>2366</v>
      </c>
      <c r="W651" s="968" t="s">
        <v>1597</v>
      </c>
      <c r="X651" s="1"/>
      <c r="Y651" s="1"/>
      <c r="Z651" s="1"/>
      <c r="AA651" s="1"/>
      <c r="AB651" s="1"/>
      <c r="AC651" s="1"/>
      <c r="AD651" s="1"/>
      <c r="AE651" s="1"/>
      <c r="AL651" s="49">
        <v>1</v>
      </c>
    </row>
    <row r="652" spans="22:38">
      <c r="V652" s="964" t="s">
        <v>2494</v>
      </c>
      <c r="W652" s="964" t="s">
        <v>1597</v>
      </c>
      <c r="X652" s="1"/>
      <c r="Y652" s="1"/>
      <c r="Z652" s="1"/>
      <c r="AA652" s="1"/>
      <c r="AB652" s="1"/>
      <c r="AC652" s="1"/>
      <c r="AD652" s="1"/>
      <c r="AE652" s="1"/>
      <c r="AL652" s="49">
        <v>1</v>
      </c>
    </row>
    <row r="653" spans="22:38">
      <c r="V653" s="968" t="s">
        <v>2369</v>
      </c>
      <c r="W653" s="968" t="s">
        <v>1597</v>
      </c>
      <c r="X653" s="1"/>
      <c r="Y653" s="1"/>
      <c r="Z653" s="1"/>
      <c r="AA653" s="1"/>
      <c r="AB653" s="1"/>
      <c r="AC653" s="1"/>
      <c r="AD653" s="1"/>
      <c r="AE653" s="1"/>
      <c r="AL653" s="49">
        <v>1</v>
      </c>
    </row>
    <row r="654" spans="22:38">
      <c r="V654" s="964" t="s">
        <v>2370</v>
      </c>
      <c r="W654" s="964" t="s">
        <v>1597</v>
      </c>
      <c r="X654" s="1"/>
      <c r="Y654" s="1"/>
      <c r="Z654" s="1"/>
      <c r="AA654" s="1"/>
      <c r="AB654" s="1"/>
      <c r="AC654" s="1"/>
      <c r="AD654" s="1"/>
      <c r="AE654" s="1"/>
      <c r="AL654" s="49">
        <v>1</v>
      </c>
    </row>
    <row r="655" spans="22:38">
      <c r="V655" s="968" t="s">
        <v>2371</v>
      </c>
      <c r="W655" s="968" t="s">
        <v>1597</v>
      </c>
      <c r="X655" s="1"/>
      <c r="Y655" s="1"/>
      <c r="Z655" s="1"/>
      <c r="AA655" s="1"/>
      <c r="AB655" s="1"/>
      <c r="AC655" s="1"/>
      <c r="AD655" s="1"/>
      <c r="AE655" s="1"/>
      <c r="AL655" s="49">
        <v>1</v>
      </c>
    </row>
    <row r="656" spans="22:38">
      <c r="V656" s="964" t="s">
        <v>2372</v>
      </c>
      <c r="W656" s="964" t="s">
        <v>1597</v>
      </c>
      <c r="X656" s="1"/>
      <c r="Y656" s="1"/>
      <c r="Z656" s="1"/>
      <c r="AA656" s="1"/>
      <c r="AB656" s="1"/>
      <c r="AC656" s="1"/>
      <c r="AD656" s="1"/>
      <c r="AE656" s="1"/>
      <c r="AL656" s="49">
        <v>1</v>
      </c>
    </row>
    <row r="657" spans="22:38">
      <c r="V657" s="968" t="s">
        <v>2495</v>
      </c>
      <c r="W657" s="968" t="s">
        <v>1597</v>
      </c>
      <c r="X657" s="1"/>
      <c r="Y657" s="1"/>
      <c r="Z657" s="1"/>
      <c r="AA657" s="1"/>
      <c r="AB657" s="1"/>
      <c r="AC657" s="1"/>
      <c r="AD657" s="1"/>
      <c r="AE657" s="1"/>
      <c r="AL657" s="49">
        <v>1</v>
      </c>
    </row>
    <row r="658" spans="22:38">
      <c r="V658" s="964" t="s">
        <v>2496</v>
      </c>
      <c r="W658" s="964" t="s">
        <v>1597</v>
      </c>
      <c r="X658" s="1"/>
      <c r="Y658" s="1"/>
      <c r="Z658" s="1"/>
      <c r="AA658" s="1"/>
      <c r="AB658" s="1"/>
      <c r="AC658" s="1"/>
      <c r="AD658" s="1"/>
      <c r="AE658" s="1"/>
      <c r="AL658" s="49">
        <v>1</v>
      </c>
    </row>
    <row r="659" spans="22:38">
      <c r="V659" s="968" t="s">
        <v>582</v>
      </c>
      <c r="W659" s="968" t="s">
        <v>1597</v>
      </c>
      <c r="X659" s="1"/>
      <c r="Y659" s="1"/>
      <c r="Z659" s="1"/>
      <c r="AA659" s="1"/>
      <c r="AB659" s="1"/>
      <c r="AC659" s="1"/>
      <c r="AD659" s="1"/>
      <c r="AE659" s="1"/>
      <c r="AL659" s="49">
        <v>1</v>
      </c>
    </row>
    <row r="660" spans="22:38">
      <c r="V660" s="964" t="s">
        <v>2497</v>
      </c>
      <c r="W660" s="964" t="s">
        <v>1597</v>
      </c>
      <c r="X660" s="1"/>
      <c r="Y660" s="1"/>
      <c r="Z660" s="1"/>
      <c r="AA660" s="1"/>
      <c r="AB660" s="1"/>
      <c r="AC660" s="1"/>
      <c r="AD660" s="1"/>
      <c r="AE660" s="1"/>
      <c r="AL660" s="49">
        <v>1</v>
      </c>
    </row>
    <row r="661" spans="22:38">
      <c r="V661" s="968" t="s">
        <v>240</v>
      </c>
      <c r="W661" s="968" t="s">
        <v>1597</v>
      </c>
      <c r="X661" s="1"/>
      <c r="Y661" s="1"/>
      <c r="Z661" s="1"/>
      <c r="AA661" s="1"/>
      <c r="AB661" s="1"/>
      <c r="AC661" s="1"/>
      <c r="AD661" s="1"/>
      <c r="AE661" s="1"/>
      <c r="AL661" s="49">
        <v>1</v>
      </c>
    </row>
    <row r="662" spans="22:38">
      <c r="V662" s="964" t="s">
        <v>2498</v>
      </c>
      <c r="W662" s="964" t="s">
        <v>1597</v>
      </c>
      <c r="X662" s="1"/>
      <c r="Y662" s="1"/>
      <c r="Z662" s="1"/>
      <c r="AA662" s="1"/>
      <c r="AB662" s="1"/>
      <c r="AC662" s="1"/>
      <c r="AD662" s="1"/>
      <c r="AE662" s="1"/>
      <c r="AL662" s="49">
        <v>1</v>
      </c>
    </row>
    <row r="663" spans="22:38">
      <c r="V663" s="968" t="s">
        <v>583</v>
      </c>
      <c r="W663" s="968" t="s">
        <v>1597</v>
      </c>
      <c r="X663" s="1"/>
      <c r="Y663" s="1"/>
      <c r="Z663" s="1"/>
      <c r="AA663" s="1"/>
      <c r="AB663" s="1"/>
      <c r="AC663" s="1"/>
      <c r="AD663" s="1"/>
      <c r="AE663" s="1"/>
      <c r="AL663" s="49">
        <v>1</v>
      </c>
    </row>
    <row r="664" spans="22:38">
      <c r="V664" s="964" t="s">
        <v>2499</v>
      </c>
      <c r="W664" s="964" t="s">
        <v>1597</v>
      </c>
      <c r="X664" s="1"/>
      <c r="Y664" s="1"/>
      <c r="Z664" s="1"/>
      <c r="AA664" s="1"/>
      <c r="AB664" s="1"/>
      <c r="AC664" s="1"/>
      <c r="AD664" s="1"/>
      <c r="AE664" s="1"/>
      <c r="AL664" s="49">
        <v>1</v>
      </c>
    </row>
    <row r="665" spans="22:38">
      <c r="V665" s="968" t="s">
        <v>55</v>
      </c>
      <c r="W665" s="968" t="s">
        <v>1973</v>
      </c>
      <c r="X665" s="1"/>
      <c r="Y665" s="1"/>
      <c r="Z665" s="1"/>
      <c r="AA665" s="1"/>
      <c r="AB665" s="1"/>
      <c r="AC665" s="1"/>
      <c r="AD665" s="1"/>
      <c r="AE665" s="1"/>
      <c r="AL665" s="49">
        <v>1</v>
      </c>
    </row>
    <row r="666" spans="22:38">
      <c r="V666" s="964" t="s">
        <v>76</v>
      </c>
      <c r="W666" s="964" t="s">
        <v>1973</v>
      </c>
      <c r="X666" s="1"/>
      <c r="Y666" s="1"/>
      <c r="Z666" s="1"/>
      <c r="AA666" s="1"/>
      <c r="AB666" s="1"/>
      <c r="AC666" s="1"/>
      <c r="AD666" s="1"/>
      <c r="AE666" s="1"/>
      <c r="AL666" s="49">
        <v>1</v>
      </c>
    </row>
    <row r="667" spans="22:38">
      <c r="V667" s="968" t="s">
        <v>6</v>
      </c>
      <c r="W667" s="968" t="s">
        <v>1973</v>
      </c>
      <c r="X667" s="1"/>
      <c r="Y667" s="1"/>
      <c r="Z667" s="1"/>
      <c r="AA667" s="1"/>
      <c r="AB667" s="1"/>
      <c r="AC667" s="1"/>
      <c r="AD667" s="1"/>
      <c r="AE667" s="1"/>
      <c r="AL667" s="49">
        <v>1</v>
      </c>
    </row>
    <row r="668" spans="22:38">
      <c r="V668" s="964" t="s">
        <v>584</v>
      </c>
      <c r="W668" s="964" t="s">
        <v>1973</v>
      </c>
      <c r="X668" s="1"/>
      <c r="Y668" s="1"/>
      <c r="Z668" s="1"/>
      <c r="AA668" s="1"/>
      <c r="AB668" s="1"/>
      <c r="AC668" s="1"/>
      <c r="AD668" s="1"/>
      <c r="AE668" s="1"/>
      <c r="AL668" s="49">
        <v>1</v>
      </c>
    </row>
    <row r="669" spans="22:38">
      <c r="V669" s="968" t="s">
        <v>2500</v>
      </c>
      <c r="W669" s="968" t="s">
        <v>1974</v>
      </c>
      <c r="X669" s="1"/>
      <c r="Y669" s="1"/>
      <c r="Z669" s="1"/>
      <c r="AA669" s="1"/>
      <c r="AB669" s="1"/>
      <c r="AC669" s="1"/>
      <c r="AD669" s="1"/>
      <c r="AE669" s="1"/>
      <c r="AL669" s="49">
        <v>1</v>
      </c>
    </row>
    <row r="670" spans="22:38">
      <c r="V670" s="964" t="s">
        <v>2501</v>
      </c>
      <c r="W670" s="964" t="s">
        <v>1974</v>
      </c>
      <c r="X670" s="1"/>
      <c r="Y670" s="1"/>
      <c r="Z670" s="1"/>
      <c r="AA670" s="1"/>
      <c r="AB670" s="1"/>
      <c r="AC670" s="1"/>
      <c r="AD670" s="1"/>
      <c r="AE670" s="1"/>
      <c r="AL670" s="49">
        <v>1</v>
      </c>
    </row>
    <row r="671" spans="22:38">
      <c r="V671" s="968" t="s">
        <v>1024</v>
      </c>
      <c r="W671" s="968" t="s">
        <v>1974</v>
      </c>
      <c r="X671" s="1"/>
      <c r="Y671" s="1"/>
      <c r="Z671" s="1"/>
      <c r="AA671" s="1"/>
      <c r="AB671" s="1"/>
      <c r="AC671" s="1"/>
      <c r="AD671" s="1"/>
      <c r="AE671" s="1"/>
      <c r="AL671" s="49">
        <v>1</v>
      </c>
    </row>
    <row r="672" spans="22:38">
      <c r="V672" s="964" t="s">
        <v>2502</v>
      </c>
      <c r="W672" s="964" t="s">
        <v>1974</v>
      </c>
      <c r="X672" s="1"/>
      <c r="Y672" s="1"/>
      <c r="Z672" s="1"/>
      <c r="AA672" s="1"/>
      <c r="AB672" s="1"/>
      <c r="AC672" s="1"/>
      <c r="AD672" s="1"/>
      <c r="AE672" s="1"/>
      <c r="AL672" s="49">
        <v>1</v>
      </c>
    </row>
    <row r="673" spans="22:38">
      <c r="V673" s="968" t="s">
        <v>2503</v>
      </c>
      <c r="W673" s="968" t="s">
        <v>1974</v>
      </c>
      <c r="X673" s="1"/>
      <c r="Y673" s="1"/>
      <c r="Z673" s="1"/>
      <c r="AA673" s="1"/>
      <c r="AB673" s="1"/>
      <c r="AC673" s="1"/>
      <c r="AD673" s="1"/>
      <c r="AE673" s="1"/>
      <c r="AL673" s="49">
        <v>1</v>
      </c>
    </row>
    <row r="674" spans="22:38">
      <c r="V674" s="964" t="s">
        <v>2050</v>
      </c>
      <c r="W674" s="964" t="s">
        <v>1974</v>
      </c>
      <c r="X674" s="1"/>
      <c r="Y674" s="1"/>
      <c r="Z674" s="1"/>
      <c r="AA674" s="1"/>
      <c r="AB674" s="1"/>
      <c r="AC674" s="1"/>
      <c r="AD674" s="1"/>
      <c r="AE674" s="1"/>
      <c r="AL674" s="49">
        <v>1</v>
      </c>
    </row>
    <row r="675" spans="22:38">
      <c r="V675" s="968" t="s">
        <v>2504</v>
      </c>
      <c r="W675" s="968" t="s">
        <v>1974</v>
      </c>
      <c r="X675" s="1"/>
      <c r="Y675" s="1"/>
      <c r="Z675" s="1"/>
      <c r="AA675" s="1"/>
      <c r="AB675" s="1"/>
      <c r="AC675" s="1"/>
      <c r="AD675" s="1"/>
      <c r="AE675" s="1"/>
      <c r="AL675" s="49">
        <v>1</v>
      </c>
    </row>
    <row r="676" spans="22:38">
      <c r="V676" s="964" t="s">
        <v>594</v>
      </c>
      <c r="W676" s="964" t="s">
        <v>1974</v>
      </c>
      <c r="X676" s="1"/>
      <c r="Y676" s="1"/>
      <c r="Z676" s="1"/>
      <c r="AA676" s="1"/>
      <c r="AB676" s="1"/>
      <c r="AC676" s="1"/>
      <c r="AD676" s="1"/>
      <c r="AE676" s="1"/>
      <c r="AL676" s="49">
        <v>1</v>
      </c>
    </row>
    <row r="677" spans="22:38">
      <c r="V677" s="968" t="s">
        <v>2505</v>
      </c>
      <c r="W677" s="968" t="s">
        <v>1974</v>
      </c>
      <c r="X677" s="1"/>
      <c r="Y677" s="1"/>
      <c r="Z677" s="1"/>
      <c r="AA677" s="1"/>
      <c r="AB677" s="1"/>
      <c r="AC677" s="1"/>
      <c r="AD677" s="1"/>
      <c r="AE677" s="1"/>
      <c r="AL677" s="49">
        <v>1</v>
      </c>
    </row>
    <row r="678" spans="22:38">
      <c r="V678" s="964" t="s">
        <v>242</v>
      </c>
      <c r="W678" s="964" t="s">
        <v>1974</v>
      </c>
      <c r="X678" s="1"/>
      <c r="Y678" s="1"/>
      <c r="Z678" s="1"/>
      <c r="AA678" s="1"/>
      <c r="AB678" s="1"/>
      <c r="AC678" s="1"/>
      <c r="AD678" s="1"/>
      <c r="AE678" s="1"/>
      <c r="AL678" s="49">
        <v>1</v>
      </c>
    </row>
    <row r="679" spans="22:38">
      <c r="V679" s="968" t="s">
        <v>249</v>
      </c>
      <c r="W679" s="968" t="s">
        <v>1974</v>
      </c>
      <c r="X679" s="1"/>
      <c r="Y679" s="1"/>
      <c r="Z679" s="1"/>
      <c r="AA679" s="1"/>
      <c r="AB679" s="1"/>
      <c r="AC679" s="1"/>
      <c r="AD679" s="1"/>
      <c r="AE679" s="1"/>
      <c r="AL679" s="49">
        <v>1</v>
      </c>
    </row>
    <row r="680" spans="22:38">
      <c r="V680" s="964" t="s">
        <v>1030</v>
      </c>
      <c r="W680" s="964" t="s">
        <v>1974</v>
      </c>
      <c r="X680" s="1"/>
      <c r="Y680" s="1"/>
      <c r="Z680" s="1"/>
      <c r="AA680" s="1"/>
      <c r="AB680" s="1"/>
      <c r="AC680" s="1"/>
      <c r="AD680" s="1"/>
      <c r="AE680" s="1"/>
      <c r="AL680" s="49">
        <v>1</v>
      </c>
    </row>
    <row r="681" spans="22:38">
      <c r="V681" s="968" t="s">
        <v>2013</v>
      </c>
      <c r="W681" s="968" t="s">
        <v>1974</v>
      </c>
      <c r="X681" s="1"/>
      <c r="Y681" s="1"/>
      <c r="Z681" s="1"/>
      <c r="AA681" s="1"/>
      <c r="AB681" s="1"/>
      <c r="AC681" s="1"/>
      <c r="AD681" s="1"/>
      <c r="AE681" s="1"/>
      <c r="AL681" s="49">
        <v>1</v>
      </c>
    </row>
    <row r="682" spans="22:38">
      <c r="V682" s="964" t="s">
        <v>2506</v>
      </c>
      <c r="W682" s="964" t="s">
        <v>1974</v>
      </c>
      <c r="X682" s="1"/>
      <c r="Y682" s="1"/>
      <c r="Z682" s="1"/>
      <c r="AA682" s="1"/>
      <c r="AB682" s="1"/>
      <c r="AC682" s="1"/>
      <c r="AD682" s="1"/>
      <c r="AE682" s="1"/>
      <c r="AL682" s="49">
        <v>1</v>
      </c>
    </row>
    <row r="683" spans="22:38">
      <c r="V683" s="968" t="s">
        <v>2507</v>
      </c>
      <c r="W683" s="968" t="s">
        <v>1974</v>
      </c>
      <c r="X683" s="1"/>
      <c r="Y683" s="1"/>
      <c r="Z683" s="1"/>
      <c r="AA683" s="1"/>
      <c r="AB683" s="1"/>
      <c r="AC683" s="1"/>
      <c r="AD683" s="1"/>
      <c r="AE683" s="1"/>
      <c r="AL683" s="49">
        <v>1</v>
      </c>
    </row>
    <row r="684" spans="22:38">
      <c r="V684" s="964" t="s">
        <v>179</v>
      </c>
      <c r="W684" s="964" t="s">
        <v>1974</v>
      </c>
      <c r="X684" s="1"/>
      <c r="Y684" s="1"/>
      <c r="Z684" s="1"/>
      <c r="AA684" s="1"/>
      <c r="AB684" s="1"/>
      <c r="AC684" s="1"/>
      <c r="AD684" s="1"/>
      <c r="AE684" s="1"/>
      <c r="AL684" s="49">
        <v>1</v>
      </c>
    </row>
    <row r="685" spans="22:38">
      <c r="V685" s="968" t="s">
        <v>192</v>
      </c>
      <c r="W685" s="968" t="s">
        <v>1974</v>
      </c>
      <c r="X685" s="1"/>
      <c r="Y685" s="1"/>
      <c r="Z685" s="1"/>
      <c r="AA685" s="1"/>
      <c r="AB685" s="1"/>
      <c r="AC685" s="1"/>
      <c r="AD685" s="1"/>
      <c r="AE685" s="1"/>
      <c r="AL685" s="49">
        <v>1</v>
      </c>
    </row>
    <row r="686" spans="22:38">
      <c r="V686" s="964" t="s">
        <v>585</v>
      </c>
      <c r="W686" s="964" t="s">
        <v>1974</v>
      </c>
      <c r="X686" s="1"/>
      <c r="Y686" s="1"/>
      <c r="Z686" s="1"/>
      <c r="AA686" s="1"/>
      <c r="AB686" s="1"/>
      <c r="AC686" s="1"/>
      <c r="AD686" s="1"/>
      <c r="AE686" s="1"/>
      <c r="AL686" s="49">
        <v>1</v>
      </c>
    </row>
    <row r="687" spans="22:38">
      <c r="V687" s="968" t="s">
        <v>2508</v>
      </c>
      <c r="W687" s="968" t="s">
        <v>1974</v>
      </c>
      <c r="X687" s="1"/>
      <c r="Y687" s="1"/>
      <c r="Z687" s="1"/>
      <c r="AA687" s="1"/>
      <c r="AB687" s="1"/>
      <c r="AC687" s="1"/>
      <c r="AD687" s="1"/>
      <c r="AE687" s="1"/>
      <c r="AL687" s="49">
        <v>1</v>
      </c>
    </row>
    <row r="688" spans="22:38">
      <c r="V688" s="964" t="s">
        <v>288</v>
      </c>
      <c r="W688" s="964" t="s">
        <v>1974</v>
      </c>
      <c r="X688" s="1"/>
      <c r="Y688" s="1"/>
      <c r="Z688" s="1"/>
      <c r="AA688" s="1"/>
      <c r="AB688" s="1"/>
      <c r="AC688" s="1"/>
      <c r="AD688" s="1"/>
      <c r="AE688" s="1"/>
      <c r="AL688" s="49">
        <v>1</v>
      </c>
    </row>
    <row r="689" spans="22:38">
      <c r="V689" s="968" t="s">
        <v>292</v>
      </c>
      <c r="W689" s="968" t="s">
        <v>1974</v>
      </c>
      <c r="X689" s="1"/>
      <c r="Y689" s="1"/>
      <c r="Z689" s="1"/>
      <c r="AA689" s="1"/>
      <c r="AB689" s="1"/>
      <c r="AC689" s="1"/>
      <c r="AD689" s="1"/>
      <c r="AE689" s="1"/>
      <c r="AL689" s="49">
        <v>1</v>
      </c>
    </row>
    <row r="690" spans="22:38">
      <c r="V690" s="964" t="s">
        <v>2509</v>
      </c>
      <c r="W690" s="964" t="s">
        <v>1974</v>
      </c>
      <c r="X690" s="1"/>
      <c r="Y690" s="1"/>
      <c r="Z690" s="1"/>
      <c r="AA690" s="1"/>
      <c r="AB690" s="1"/>
      <c r="AC690" s="1"/>
      <c r="AD690" s="1"/>
      <c r="AE690" s="1"/>
      <c r="AL690" s="49">
        <v>1</v>
      </c>
    </row>
    <row r="691" spans="22:38">
      <c r="V691" s="968" t="s">
        <v>2510</v>
      </c>
      <c r="W691" s="968" t="s">
        <v>1974</v>
      </c>
      <c r="X691" s="1"/>
      <c r="Y691" s="1"/>
      <c r="Z691" s="1"/>
      <c r="AA691" s="1"/>
      <c r="AB691" s="1"/>
      <c r="AC691" s="1"/>
      <c r="AD691" s="1"/>
      <c r="AE691" s="1"/>
      <c r="AL691" s="49">
        <v>1</v>
      </c>
    </row>
    <row r="692" spans="22:38">
      <c r="V692" s="964" t="s">
        <v>256</v>
      </c>
      <c r="W692" s="964" t="s">
        <v>1974</v>
      </c>
      <c r="X692" s="1"/>
      <c r="Y692" s="1"/>
      <c r="Z692" s="1"/>
      <c r="AA692" s="1"/>
      <c r="AB692" s="1"/>
      <c r="AC692" s="1"/>
      <c r="AD692" s="1"/>
      <c r="AE692" s="1"/>
      <c r="AL692" s="49">
        <v>1</v>
      </c>
    </row>
    <row r="693" spans="22:38">
      <c r="V693" s="968" t="s">
        <v>224</v>
      </c>
      <c r="W693" s="968" t="s">
        <v>1974</v>
      </c>
      <c r="X693" s="1"/>
      <c r="Y693" s="1"/>
      <c r="Z693" s="1"/>
      <c r="AA693" s="1"/>
      <c r="AB693" s="1"/>
      <c r="AC693" s="1"/>
      <c r="AD693" s="1"/>
      <c r="AE693" s="1"/>
      <c r="AL693" s="49">
        <v>1</v>
      </c>
    </row>
    <row r="694" spans="22:38">
      <c r="V694" s="964" t="s">
        <v>234</v>
      </c>
      <c r="W694" s="964" t="s">
        <v>1974</v>
      </c>
      <c r="X694" s="1"/>
      <c r="Y694" s="1"/>
      <c r="Z694" s="1"/>
      <c r="AA694" s="1"/>
      <c r="AB694" s="1"/>
      <c r="AC694" s="1"/>
      <c r="AD694" s="1"/>
      <c r="AE694" s="1"/>
      <c r="AL694" s="49">
        <v>1</v>
      </c>
    </row>
    <row r="695" spans="22:38">
      <c r="V695" s="968" t="s">
        <v>2096</v>
      </c>
      <c r="W695" s="968" t="s">
        <v>1974</v>
      </c>
      <c r="X695" s="1"/>
      <c r="Y695" s="1"/>
      <c r="Z695" s="1"/>
      <c r="AA695" s="1"/>
      <c r="AB695" s="1"/>
      <c r="AC695" s="1"/>
      <c r="AD695" s="1"/>
      <c r="AE695" s="1"/>
      <c r="AL695" s="49">
        <v>1</v>
      </c>
    </row>
    <row r="696" spans="22:38">
      <c r="V696" s="964" t="s">
        <v>2100</v>
      </c>
      <c r="W696" s="964" t="s">
        <v>1974</v>
      </c>
      <c r="X696" s="1"/>
      <c r="Y696" s="1"/>
      <c r="Z696" s="1"/>
      <c r="AA696" s="1"/>
      <c r="AB696" s="1"/>
      <c r="AC696" s="1"/>
      <c r="AD696" s="1"/>
      <c r="AE696" s="1"/>
      <c r="AL696" s="49">
        <v>1</v>
      </c>
    </row>
    <row r="697" spans="22:38">
      <c r="V697" s="968" t="s">
        <v>2102</v>
      </c>
      <c r="W697" s="968" t="s">
        <v>1974</v>
      </c>
      <c r="X697" s="1"/>
      <c r="Y697" s="1"/>
      <c r="Z697" s="1"/>
      <c r="AA697" s="1"/>
      <c r="AB697" s="1"/>
      <c r="AC697" s="1"/>
      <c r="AD697" s="1"/>
      <c r="AE697" s="1"/>
      <c r="AL697" s="49">
        <v>1</v>
      </c>
    </row>
    <row r="698" spans="22:38">
      <c r="V698" s="964" t="s">
        <v>2511</v>
      </c>
      <c r="W698" s="964" t="s">
        <v>1974</v>
      </c>
      <c r="X698" s="1"/>
      <c r="Y698" s="1"/>
      <c r="Z698" s="1"/>
      <c r="AA698" s="1"/>
      <c r="AB698" s="1"/>
      <c r="AC698" s="1"/>
      <c r="AD698" s="1"/>
      <c r="AE698" s="1"/>
      <c r="AL698" s="49">
        <v>1</v>
      </c>
    </row>
    <row r="699" spans="22:38">
      <c r="V699" s="968" t="s">
        <v>115</v>
      </c>
      <c r="W699" s="968" t="s">
        <v>1974</v>
      </c>
      <c r="X699" s="1"/>
      <c r="Y699" s="1"/>
      <c r="Z699" s="1"/>
      <c r="AA699" s="1"/>
      <c r="AB699" s="1"/>
      <c r="AC699" s="1"/>
      <c r="AD699" s="1"/>
      <c r="AE699" s="1"/>
      <c r="AL699" s="49">
        <v>1</v>
      </c>
    </row>
    <row r="700" spans="22:38">
      <c r="V700" s="964" t="s">
        <v>2512</v>
      </c>
      <c r="W700" s="964" t="s">
        <v>1974</v>
      </c>
      <c r="X700" s="1"/>
      <c r="Y700" s="1"/>
      <c r="Z700" s="1"/>
      <c r="AA700" s="1"/>
      <c r="AB700" s="1"/>
      <c r="AC700" s="1"/>
      <c r="AD700" s="1"/>
      <c r="AE700" s="1"/>
      <c r="AL700" s="49">
        <v>1</v>
      </c>
    </row>
    <row r="701" spans="22:38">
      <c r="V701" s="968" t="s">
        <v>2513</v>
      </c>
      <c r="W701" s="968" t="s">
        <v>1974</v>
      </c>
      <c r="X701" s="1"/>
      <c r="Y701" s="1"/>
      <c r="Z701" s="1"/>
      <c r="AA701" s="1"/>
      <c r="AB701" s="1"/>
      <c r="AC701" s="1"/>
      <c r="AD701" s="1"/>
      <c r="AE701" s="1"/>
      <c r="AL701" s="49">
        <v>1</v>
      </c>
    </row>
    <row r="702" spans="22:38">
      <c r="V702" s="964" t="s">
        <v>133</v>
      </c>
      <c r="W702" s="964" t="s">
        <v>1974</v>
      </c>
      <c r="X702" s="1"/>
      <c r="Y702" s="1"/>
      <c r="Z702" s="1"/>
      <c r="AA702" s="1"/>
      <c r="AB702" s="1"/>
      <c r="AC702" s="1"/>
      <c r="AD702" s="1"/>
      <c r="AE702" s="1"/>
      <c r="AL702" s="49">
        <v>1</v>
      </c>
    </row>
    <row r="703" spans="22:38">
      <c r="V703" s="968" t="s">
        <v>38</v>
      </c>
      <c r="W703" s="968" t="s">
        <v>1974</v>
      </c>
      <c r="X703" s="1"/>
      <c r="Y703" s="1"/>
      <c r="Z703" s="1"/>
      <c r="AA703" s="1"/>
      <c r="AB703" s="1"/>
      <c r="AC703" s="1"/>
      <c r="AD703" s="1"/>
      <c r="AE703" s="1"/>
      <c r="AL703" s="49">
        <v>1</v>
      </c>
    </row>
    <row r="704" spans="22:38">
      <c r="V704" s="964" t="s">
        <v>7</v>
      </c>
      <c r="W704" s="964" t="s">
        <v>1974</v>
      </c>
      <c r="X704" s="1"/>
      <c r="Y704" s="1"/>
      <c r="Z704" s="1"/>
      <c r="AA704" s="1"/>
      <c r="AB704" s="1"/>
      <c r="AC704" s="1"/>
      <c r="AD704" s="1"/>
      <c r="AE704" s="1"/>
      <c r="AL704" s="49">
        <v>1</v>
      </c>
    </row>
    <row r="705" spans="22:38">
      <c r="V705" s="968" t="s">
        <v>77</v>
      </c>
      <c r="W705" s="968" t="s">
        <v>1974</v>
      </c>
      <c r="X705" s="1"/>
      <c r="Y705" s="1"/>
      <c r="Z705" s="1"/>
      <c r="AA705" s="1"/>
      <c r="AB705" s="1"/>
      <c r="AC705" s="1"/>
      <c r="AD705" s="1"/>
      <c r="AE705" s="1"/>
      <c r="AL705" s="49">
        <v>1</v>
      </c>
    </row>
    <row r="706" spans="22:38">
      <c r="V706" s="964" t="s">
        <v>97</v>
      </c>
      <c r="W706" s="964" t="s">
        <v>1974</v>
      </c>
      <c r="X706" s="1"/>
      <c r="Y706" s="1"/>
      <c r="Z706" s="1"/>
      <c r="AA706" s="1"/>
      <c r="AB706" s="1"/>
      <c r="AC706" s="1"/>
      <c r="AD706" s="1"/>
      <c r="AE706" s="1"/>
      <c r="AL706" s="49">
        <v>1</v>
      </c>
    </row>
    <row r="707" spans="22:38">
      <c r="V707" s="968" t="s">
        <v>1990</v>
      </c>
      <c r="W707" s="968" t="s">
        <v>1974</v>
      </c>
      <c r="X707" s="1"/>
      <c r="Y707" s="1"/>
      <c r="Z707" s="1"/>
      <c r="AA707" s="1"/>
      <c r="AB707" s="1"/>
      <c r="AC707" s="1"/>
      <c r="AD707" s="1"/>
      <c r="AE707" s="1"/>
      <c r="AL707" s="49">
        <v>1</v>
      </c>
    </row>
    <row r="708" spans="22:38">
      <c r="V708" s="964" t="s">
        <v>2005</v>
      </c>
      <c r="W708" s="964" t="s">
        <v>1974</v>
      </c>
      <c r="X708" s="1"/>
      <c r="Y708" s="1"/>
      <c r="Z708" s="1"/>
      <c r="AA708" s="1"/>
      <c r="AB708" s="1"/>
      <c r="AC708" s="1"/>
      <c r="AD708" s="1"/>
      <c r="AE708" s="1"/>
      <c r="AL708" s="49">
        <v>1</v>
      </c>
    </row>
    <row r="709" spans="22:38">
      <c r="V709" s="968" t="s">
        <v>1995</v>
      </c>
      <c r="W709" s="968" t="s">
        <v>1974</v>
      </c>
      <c r="X709" s="1"/>
      <c r="Y709" s="1"/>
      <c r="Z709" s="1"/>
      <c r="AA709" s="1"/>
      <c r="AB709" s="1"/>
      <c r="AC709" s="1"/>
      <c r="AD709" s="1"/>
      <c r="AE709" s="1"/>
      <c r="AL709" s="49">
        <v>1</v>
      </c>
    </row>
    <row r="710" spans="22:38">
      <c r="V710" s="964" t="s">
        <v>586</v>
      </c>
      <c r="W710" s="964" t="s">
        <v>1974</v>
      </c>
      <c r="X710" s="1"/>
      <c r="Y710" s="1"/>
      <c r="Z710" s="1"/>
      <c r="AA710" s="1"/>
      <c r="AB710" s="1"/>
      <c r="AC710" s="1"/>
      <c r="AD710" s="1"/>
      <c r="AE710" s="1"/>
      <c r="AL710" s="49">
        <v>1</v>
      </c>
    </row>
    <row r="711" spans="22:38">
      <c r="V711" s="968" t="s">
        <v>39</v>
      </c>
      <c r="W711" s="968" t="s">
        <v>1974</v>
      </c>
      <c r="X711" s="1"/>
      <c r="Y711" s="1"/>
      <c r="Z711" s="1"/>
      <c r="AA711" s="1"/>
      <c r="AB711" s="1"/>
      <c r="AC711" s="1"/>
      <c r="AD711" s="1"/>
      <c r="AE711" s="1"/>
      <c r="AL711" s="49">
        <v>1</v>
      </c>
    </row>
    <row r="712" spans="22:38">
      <c r="V712" s="964" t="s">
        <v>283</v>
      </c>
      <c r="W712" s="964" t="s">
        <v>1974</v>
      </c>
      <c r="X712" s="1"/>
      <c r="Y712" s="1"/>
      <c r="Z712" s="1"/>
      <c r="AA712" s="1"/>
      <c r="AB712" s="1"/>
      <c r="AC712" s="1"/>
      <c r="AD712" s="1"/>
      <c r="AE712" s="1"/>
      <c r="AL712" s="49">
        <v>1</v>
      </c>
    </row>
    <row r="713" spans="22:38">
      <c r="V713" s="968" t="s">
        <v>2514</v>
      </c>
      <c r="W713" s="968" t="s">
        <v>1974</v>
      </c>
      <c r="X713" s="1"/>
      <c r="Y713" s="1"/>
      <c r="Z713" s="1"/>
      <c r="AA713" s="1"/>
      <c r="AB713" s="1"/>
      <c r="AC713" s="1"/>
      <c r="AD713" s="1"/>
      <c r="AE713" s="1"/>
      <c r="AL713" s="49">
        <v>1</v>
      </c>
    </row>
    <row r="714" spans="22:38">
      <c r="V714" s="964" t="s">
        <v>587</v>
      </c>
      <c r="W714" s="964" t="s">
        <v>1974</v>
      </c>
      <c r="X714" s="1"/>
      <c r="Y714" s="1"/>
      <c r="Z714" s="1"/>
      <c r="AA714" s="1"/>
      <c r="AB714" s="1"/>
      <c r="AC714" s="1"/>
      <c r="AD714" s="1"/>
      <c r="AE714" s="1"/>
      <c r="AL714" s="49">
        <v>1</v>
      </c>
    </row>
    <row r="715" spans="22:38">
      <c r="V715" s="968" t="s">
        <v>588</v>
      </c>
      <c r="W715" s="968" t="s">
        <v>1974</v>
      </c>
      <c r="X715" s="1"/>
      <c r="Y715" s="1"/>
      <c r="Z715" s="1"/>
      <c r="AA715" s="1"/>
      <c r="AB715" s="1"/>
      <c r="AC715" s="1"/>
      <c r="AD715" s="1"/>
      <c r="AE715" s="1"/>
      <c r="AL715" s="49">
        <v>1</v>
      </c>
    </row>
    <row r="716" spans="22:38">
      <c r="V716" s="964" t="s">
        <v>2125</v>
      </c>
      <c r="W716" s="964" t="s">
        <v>1974</v>
      </c>
      <c r="X716" s="1"/>
      <c r="Y716" s="1"/>
      <c r="Z716" s="1"/>
      <c r="AA716" s="1"/>
      <c r="AB716" s="1"/>
      <c r="AC716" s="1"/>
      <c r="AD716" s="1"/>
      <c r="AE716" s="1"/>
      <c r="AL716" s="49">
        <v>1</v>
      </c>
    </row>
    <row r="717" spans="22:38">
      <c r="V717" s="968" t="s">
        <v>2127</v>
      </c>
      <c r="W717" s="968" t="s">
        <v>1974</v>
      </c>
      <c r="X717" s="1"/>
      <c r="Y717" s="1"/>
      <c r="Z717" s="1"/>
      <c r="AA717" s="1"/>
      <c r="AB717" s="1"/>
      <c r="AC717" s="1"/>
      <c r="AD717" s="1"/>
      <c r="AE717" s="1"/>
      <c r="AL717" s="49">
        <v>1</v>
      </c>
    </row>
    <row r="718" spans="22:38">
      <c r="V718" s="964" t="s">
        <v>148</v>
      </c>
      <c r="W718" s="964" t="s">
        <v>1974</v>
      </c>
      <c r="X718" s="1"/>
      <c r="Y718" s="1"/>
      <c r="Z718" s="1"/>
      <c r="AA718" s="1"/>
      <c r="AB718" s="1"/>
      <c r="AC718" s="1"/>
      <c r="AD718" s="1"/>
      <c r="AE718" s="1"/>
      <c r="AL718" s="49">
        <v>1</v>
      </c>
    </row>
    <row r="719" spans="22:38">
      <c r="V719" s="968" t="s">
        <v>166</v>
      </c>
      <c r="W719" s="968" t="s">
        <v>1974</v>
      </c>
      <c r="X719" s="1"/>
      <c r="Y719" s="1"/>
      <c r="Z719" s="1"/>
      <c r="AA719" s="1"/>
      <c r="AB719" s="1"/>
      <c r="AC719" s="1"/>
      <c r="AD719" s="1"/>
      <c r="AE719" s="1"/>
      <c r="AL719" s="49">
        <v>1</v>
      </c>
    </row>
    <row r="720" spans="22:38">
      <c r="V720" s="964" t="s">
        <v>2515</v>
      </c>
      <c r="W720" s="964" t="s">
        <v>1974</v>
      </c>
      <c r="X720" s="1"/>
      <c r="Y720" s="1"/>
      <c r="Z720" s="1"/>
      <c r="AA720" s="1"/>
      <c r="AB720" s="1"/>
      <c r="AC720" s="1"/>
      <c r="AD720" s="1"/>
      <c r="AE720" s="1"/>
      <c r="AL720" s="49">
        <v>1</v>
      </c>
    </row>
    <row r="721" spans="22:38">
      <c r="V721" s="968" t="s">
        <v>2516</v>
      </c>
      <c r="W721" s="968" t="s">
        <v>1974</v>
      </c>
      <c r="X721" s="1"/>
      <c r="Y721" s="1"/>
      <c r="Z721" s="1"/>
      <c r="AA721" s="1"/>
      <c r="AB721" s="1"/>
      <c r="AC721" s="1"/>
      <c r="AD721" s="1"/>
      <c r="AE721" s="1"/>
      <c r="AL721" s="49">
        <v>1</v>
      </c>
    </row>
    <row r="722" spans="22:38">
      <c r="V722" s="964" t="s">
        <v>2517</v>
      </c>
      <c r="W722" s="964" t="s">
        <v>1974</v>
      </c>
      <c r="X722" s="1"/>
      <c r="Y722" s="1"/>
      <c r="Z722" s="1"/>
      <c r="AA722" s="1"/>
      <c r="AB722" s="1"/>
      <c r="AC722" s="1"/>
      <c r="AD722" s="1"/>
      <c r="AE722" s="1"/>
      <c r="AL722" s="49">
        <v>1</v>
      </c>
    </row>
    <row r="723" spans="22:38">
      <c r="V723" s="968" t="s">
        <v>2518</v>
      </c>
      <c r="W723" s="968" t="s">
        <v>1974</v>
      </c>
      <c r="X723" s="1"/>
      <c r="Y723" s="1"/>
      <c r="Z723" s="1"/>
      <c r="AA723" s="1"/>
      <c r="AB723" s="1"/>
      <c r="AC723" s="1"/>
      <c r="AD723" s="1"/>
      <c r="AE723" s="1"/>
      <c r="AL723" s="49">
        <v>1</v>
      </c>
    </row>
    <row r="724" spans="22:38">
      <c r="V724" s="964" t="s">
        <v>2519</v>
      </c>
      <c r="W724" s="964" t="s">
        <v>1974</v>
      </c>
      <c r="X724" s="1"/>
      <c r="Y724" s="1"/>
      <c r="Z724" s="1"/>
      <c r="AA724" s="1"/>
      <c r="AB724" s="1"/>
      <c r="AC724" s="1"/>
      <c r="AD724" s="1"/>
      <c r="AE724" s="1"/>
      <c r="AL724" s="49">
        <v>1</v>
      </c>
    </row>
    <row r="725" spans="22:38">
      <c r="V725" s="968" t="s">
        <v>617</v>
      </c>
      <c r="W725" s="968" t="s">
        <v>1974</v>
      </c>
      <c r="X725" s="1"/>
      <c r="Y725" s="1"/>
      <c r="Z725" s="1"/>
      <c r="AA725" s="1"/>
      <c r="AB725" s="1"/>
      <c r="AC725" s="1"/>
      <c r="AD725" s="1"/>
      <c r="AE725" s="1"/>
      <c r="AL725" s="49">
        <v>1</v>
      </c>
    </row>
    <row r="726" spans="22:38">
      <c r="V726" s="964" t="s">
        <v>275</v>
      </c>
      <c r="W726" s="964" t="s">
        <v>1974</v>
      </c>
      <c r="X726" s="1"/>
      <c r="Y726" s="1"/>
      <c r="Z726" s="1"/>
      <c r="AA726" s="1"/>
      <c r="AB726" s="1"/>
      <c r="AC726" s="1"/>
      <c r="AD726" s="1"/>
      <c r="AE726" s="1"/>
      <c r="AL726" s="49">
        <v>1</v>
      </c>
    </row>
    <row r="727" spans="22:38">
      <c r="V727" s="968" t="s">
        <v>205</v>
      </c>
      <c r="W727" s="968" t="s">
        <v>1974</v>
      </c>
      <c r="X727" s="1"/>
      <c r="Y727" s="1"/>
      <c r="Z727" s="1"/>
      <c r="AA727" s="1"/>
      <c r="AB727" s="1"/>
      <c r="AC727" s="1"/>
      <c r="AD727" s="1"/>
      <c r="AE727" s="1"/>
      <c r="AL727" s="49">
        <v>1</v>
      </c>
    </row>
    <row r="728" spans="22:38">
      <c r="V728" s="964" t="s">
        <v>215</v>
      </c>
      <c r="W728" s="964" t="s">
        <v>1974</v>
      </c>
      <c r="X728" s="1"/>
      <c r="Y728" s="1"/>
      <c r="Z728" s="1"/>
      <c r="AA728" s="1"/>
      <c r="AB728" s="1"/>
      <c r="AC728" s="1"/>
      <c r="AD728" s="1"/>
      <c r="AE728" s="1"/>
      <c r="AL728" s="49">
        <v>1</v>
      </c>
    </row>
    <row r="729" spans="22:38">
      <c r="V729" s="968" t="s">
        <v>296</v>
      </c>
      <c r="W729" s="968" t="s">
        <v>1974</v>
      </c>
      <c r="X729" s="1"/>
      <c r="Y729" s="1"/>
      <c r="Z729" s="1"/>
      <c r="AA729" s="1"/>
      <c r="AB729" s="1"/>
      <c r="AC729" s="1"/>
      <c r="AD729" s="1"/>
      <c r="AE729" s="1"/>
      <c r="AL729" s="49">
        <v>1</v>
      </c>
    </row>
    <row r="730" spans="22:38">
      <c r="V730" s="964" t="s">
        <v>590</v>
      </c>
      <c r="W730" s="964" t="s">
        <v>1974</v>
      </c>
      <c r="X730" s="1"/>
      <c r="Y730" s="1"/>
      <c r="Z730" s="1"/>
      <c r="AA730" s="1"/>
      <c r="AB730" s="1"/>
      <c r="AC730" s="1"/>
      <c r="AD730" s="1"/>
      <c r="AE730" s="1"/>
      <c r="AL730" s="49">
        <v>1</v>
      </c>
    </row>
    <row r="731" spans="22:38">
      <c r="V731" s="968" t="s">
        <v>591</v>
      </c>
      <c r="W731" s="968" t="s">
        <v>1974</v>
      </c>
      <c r="X731" s="1"/>
      <c r="Y731" s="1"/>
      <c r="Z731" s="1"/>
      <c r="AA731" s="1"/>
      <c r="AB731" s="1"/>
      <c r="AC731" s="1"/>
      <c r="AD731" s="1"/>
      <c r="AE731" s="1"/>
      <c r="AL731" s="49">
        <v>1</v>
      </c>
    </row>
    <row r="732" spans="22:38">
      <c r="V732" s="964" t="s">
        <v>266</v>
      </c>
      <c r="W732" s="964" t="s">
        <v>1974</v>
      </c>
      <c r="X732" s="1"/>
      <c r="Y732" s="1"/>
      <c r="Z732" s="1"/>
      <c r="AA732" s="1"/>
      <c r="AB732" s="1"/>
      <c r="AC732" s="1"/>
      <c r="AD732" s="1"/>
      <c r="AE732" s="1"/>
      <c r="AL732" s="49">
        <v>1</v>
      </c>
    </row>
    <row r="733" spans="22:38">
      <c r="V733" s="968" t="s">
        <v>592</v>
      </c>
      <c r="W733" s="968" t="s">
        <v>1974</v>
      </c>
      <c r="X733" s="1"/>
      <c r="Y733" s="1"/>
      <c r="Z733" s="1"/>
      <c r="AA733" s="1"/>
      <c r="AB733" s="1"/>
      <c r="AC733" s="1"/>
      <c r="AD733" s="1"/>
      <c r="AE733" s="1"/>
      <c r="AL733" s="49">
        <v>1</v>
      </c>
    </row>
    <row r="734" spans="22:38">
      <c r="V734" s="964" t="s">
        <v>593</v>
      </c>
      <c r="W734" s="964" t="s">
        <v>1974</v>
      </c>
      <c r="X734" s="1"/>
      <c r="Y734" s="1"/>
      <c r="Z734" s="1"/>
      <c r="AA734" s="1"/>
      <c r="AB734" s="1"/>
      <c r="AC734" s="1"/>
      <c r="AD734" s="1"/>
      <c r="AE734" s="1"/>
      <c r="AL734" s="49">
        <v>1</v>
      </c>
    </row>
    <row r="735" spans="22:38">
      <c r="V735" s="968" t="s">
        <v>2520</v>
      </c>
      <c r="W735" s="968" t="s">
        <v>1974</v>
      </c>
      <c r="X735" s="1"/>
      <c r="Y735" s="1"/>
      <c r="Z735" s="1"/>
      <c r="AA735" s="1"/>
      <c r="AB735" s="1"/>
      <c r="AC735" s="1"/>
      <c r="AD735" s="1"/>
      <c r="AE735" s="1"/>
      <c r="AL735" s="49">
        <v>1</v>
      </c>
    </row>
    <row r="736" spans="22:38">
      <c r="V736" s="964" t="s">
        <v>2521</v>
      </c>
      <c r="W736" s="964" t="s">
        <v>1974</v>
      </c>
      <c r="X736" s="1"/>
      <c r="Y736" s="1"/>
      <c r="Z736" s="1"/>
      <c r="AA736" s="1"/>
      <c r="AB736" s="1"/>
      <c r="AC736" s="1"/>
      <c r="AD736" s="1"/>
      <c r="AE736" s="1"/>
      <c r="AL736" s="49">
        <v>1</v>
      </c>
    </row>
    <row r="737" spans="22:38">
      <c r="V737" s="968" t="s">
        <v>2522</v>
      </c>
      <c r="W737" s="968" t="s">
        <v>1974</v>
      </c>
      <c r="X737" s="1"/>
      <c r="Y737" s="1"/>
      <c r="Z737" s="1"/>
      <c r="AA737" s="1"/>
      <c r="AB737" s="1"/>
      <c r="AC737" s="1"/>
      <c r="AD737" s="1"/>
      <c r="AE737" s="1"/>
      <c r="AL737" s="49">
        <v>1</v>
      </c>
    </row>
    <row r="738" spans="22:38">
      <c r="V738" s="964" t="s">
        <v>2523</v>
      </c>
      <c r="W738" s="964" t="s">
        <v>1974</v>
      </c>
      <c r="X738" s="1"/>
      <c r="Y738" s="1"/>
      <c r="Z738" s="1"/>
      <c r="AA738" s="1"/>
      <c r="AB738" s="1"/>
      <c r="AC738" s="1"/>
      <c r="AD738" s="1"/>
      <c r="AE738" s="1"/>
      <c r="AL738" s="49">
        <v>1</v>
      </c>
    </row>
    <row r="739" spans="22:38">
      <c r="V739" s="968" t="s">
        <v>2524</v>
      </c>
      <c r="W739" s="968" t="s">
        <v>1974</v>
      </c>
      <c r="X739" s="1"/>
      <c r="Y739" s="1"/>
      <c r="Z739" s="1"/>
      <c r="AA739" s="1"/>
      <c r="AB739" s="1"/>
      <c r="AC739" s="1"/>
      <c r="AD739" s="1"/>
      <c r="AE739" s="1"/>
      <c r="AL739" s="49">
        <v>1</v>
      </c>
    </row>
    <row r="740" spans="22:38">
      <c r="V740" s="964" t="s">
        <v>2525</v>
      </c>
      <c r="W740" s="964" t="s">
        <v>1970</v>
      </c>
      <c r="X740" s="1"/>
      <c r="Y740" s="1"/>
      <c r="Z740" s="1"/>
      <c r="AA740" s="1"/>
      <c r="AB740" s="1"/>
      <c r="AC740" s="1"/>
      <c r="AD740" s="1"/>
      <c r="AE740" s="1"/>
      <c r="AL740" s="49">
        <v>1</v>
      </c>
    </row>
    <row r="741" spans="22:38">
      <c r="V741" s="968" t="s">
        <v>2526</v>
      </c>
      <c r="W741" s="968" t="s">
        <v>1970</v>
      </c>
      <c r="X741" s="1"/>
      <c r="Y741" s="1"/>
      <c r="Z741" s="1"/>
      <c r="AA741" s="1"/>
      <c r="AB741" s="1"/>
      <c r="AC741" s="1"/>
      <c r="AD741" s="1"/>
      <c r="AE741" s="1"/>
      <c r="AL741" s="49">
        <v>1</v>
      </c>
    </row>
    <row r="742" spans="22:38">
      <c r="V742" s="964" t="s">
        <v>73</v>
      </c>
      <c r="W742" s="964" t="s">
        <v>1970</v>
      </c>
      <c r="X742" s="1"/>
      <c r="Y742" s="1"/>
      <c r="Z742" s="1"/>
      <c r="AA742" s="1"/>
      <c r="AB742" s="1"/>
      <c r="AC742" s="1"/>
      <c r="AD742" s="1"/>
      <c r="AE742" s="1"/>
      <c r="AL742" s="49">
        <v>1</v>
      </c>
    </row>
    <row r="743" spans="22:38">
      <c r="V743" s="968" t="s">
        <v>2527</v>
      </c>
      <c r="W743" s="968" t="s">
        <v>1970</v>
      </c>
      <c r="X743" s="1"/>
      <c r="Y743" s="1"/>
      <c r="Z743" s="1"/>
      <c r="AA743" s="1"/>
      <c r="AB743" s="1"/>
      <c r="AC743" s="1"/>
      <c r="AD743" s="1"/>
      <c r="AE743" s="1"/>
      <c r="AL743" s="49">
        <v>1</v>
      </c>
    </row>
    <row r="744" spans="22:38">
      <c r="V744" s="964" t="s">
        <v>2528</v>
      </c>
      <c r="W744" s="964" t="s">
        <v>1970</v>
      </c>
      <c r="X744" s="1"/>
      <c r="Y744" s="1"/>
      <c r="Z744" s="1"/>
      <c r="AA744" s="1"/>
      <c r="AB744" s="1"/>
      <c r="AC744" s="1"/>
      <c r="AD744" s="1"/>
      <c r="AE744" s="1"/>
      <c r="AL744" s="49">
        <v>1</v>
      </c>
    </row>
    <row r="745" spans="22:38">
      <c r="V745" s="968" t="s">
        <v>606</v>
      </c>
      <c r="W745" s="968" t="s">
        <v>1970</v>
      </c>
      <c r="X745" s="1"/>
      <c r="Y745" s="1"/>
      <c r="Z745" s="1"/>
      <c r="AA745" s="1"/>
      <c r="AB745" s="1"/>
      <c r="AC745" s="1"/>
      <c r="AD745" s="1"/>
      <c r="AE745" s="1"/>
      <c r="AL745" s="49">
        <v>1</v>
      </c>
    </row>
    <row r="746" spans="22:38">
      <c r="V746" s="964" t="s">
        <v>35</v>
      </c>
      <c r="W746" s="964" t="s">
        <v>1970</v>
      </c>
      <c r="X746" s="1"/>
      <c r="Y746" s="1"/>
      <c r="Z746" s="1"/>
      <c r="AA746" s="1"/>
      <c r="AB746" s="1"/>
      <c r="AC746" s="1"/>
      <c r="AD746" s="1"/>
      <c r="AE746" s="1"/>
      <c r="AL746" s="49">
        <v>1</v>
      </c>
    </row>
    <row r="747" spans="22:38">
      <c r="V747" s="968" t="s">
        <v>595</v>
      </c>
      <c r="W747" s="968" t="s">
        <v>1970</v>
      </c>
      <c r="X747" s="1"/>
      <c r="Y747" s="1"/>
      <c r="Z747" s="1"/>
      <c r="AA747" s="1"/>
      <c r="AB747" s="1"/>
      <c r="AC747" s="1"/>
      <c r="AD747" s="1"/>
      <c r="AE747" s="1"/>
      <c r="AL747" s="49">
        <v>1</v>
      </c>
    </row>
    <row r="748" spans="22:38">
      <c r="V748" s="964" t="s">
        <v>2529</v>
      </c>
      <c r="W748" s="964" t="s">
        <v>1970</v>
      </c>
      <c r="X748" s="1"/>
      <c r="Y748" s="1"/>
      <c r="Z748" s="1"/>
      <c r="AA748" s="1"/>
      <c r="AB748" s="1"/>
      <c r="AC748" s="1"/>
      <c r="AD748" s="1"/>
      <c r="AE748" s="1"/>
      <c r="AL748" s="49">
        <v>1</v>
      </c>
    </row>
    <row r="749" spans="22:38">
      <c r="V749" s="968" t="s">
        <v>2530</v>
      </c>
      <c r="W749" s="968" t="s">
        <v>1970</v>
      </c>
      <c r="X749" s="1"/>
      <c r="Y749" s="1"/>
      <c r="Z749" s="1"/>
      <c r="AA749" s="1"/>
      <c r="AB749" s="1"/>
      <c r="AC749" s="1"/>
      <c r="AD749" s="1"/>
      <c r="AE749" s="1"/>
      <c r="AL749" s="49">
        <v>1</v>
      </c>
    </row>
    <row r="750" spans="22:38">
      <c r="V750" s="964" t="s">
        <v>2531</v>
      </c>
      <c r="W750" s="964" t="s">
        <v>1970</v>
      </c>
      <c r="X750" s="1"/>
      <c r="Y750" s="1"/>
      <c r="Z750" s="1"/>
      <c r="AA750" s="1"/>
      <c r="AB750" s="1"/>
      <c r="AC750" s="1"/>
      <c r="AD750" s="1"/>
      <c r="AE750" s="1"/>
      <c r="AL750" s="49">
        <v>1</v>
      </c>
    </row>
    <row r="751" spans="22:38">
      <c r="V751" s="968" t="s">
        <v>2532</v>
      </c>
      <c r="W751" s="968" t="s">
        <v>1970</v>
      </c>
      <c r="X751" s="1"/>
      <c r="Y751" s="1"/>
      <c r="Z751" s="1"/>
      <c r="AA751" s="1"/>
      <c r="AB751" s="1"/>
      <c r="AC751" s="1"/>
      <c r="AD751" s="1"/>
      <c r="AE751" s="1"/>
      <c r="AL751" s="49">
        <v>1</v>
      </c>
    </row>
    <row r="752" spans="22:38">
      <c r="V752" s="964" t="s">
        <v>2533</v>
      </c>
      <c r="W752" s="964" t="s">
        <v>1970</v>
      </c>
      <c r="X752" s="1"/>
      <c r="Y752" s="1"/>
      <c r="Z752" s="1"/>
      <c r="AA752" s="1"/>
      <c r="AB752" s="1"/>
      <c r="AC752" s="1"/>
      <c r="AD752" s="1"/>
      <c r="AE752" s="1"/>
      <c r="AL752" s="49">
        <v>1</v>
      </c>
    </row>
    <row r="753" spans="22:38">
      <c r="V753" s="968" t="s">
        <v>2534</v>
      </c>
      <c r="W753" s="968" t="s">
        <v>1970</v>
      </c>
      <c r="X753" s="1"/>
      <c r="Y753" s="1"/>
      <c r="Z753" s="1"/>
      <c r="AA753" s="1"/>
      <c r="AB753" s="1"/>
      <c r="AC753" s="1"/>
      <c r="AD753" s="1"/>
      <c r="AE753" s="1"/>
      <c r="AL753" s="49">
        <v>1</v>
      </c>
    </row>
    <row r="754" spans="22:38">
      <c r="V754" s="964" t="s">
        <v>2535</v>
      </c>
      <c r="W754" s="964" t="s">
        <v>1970</v>
      </c>
      <c r="X754" s="1"/>
      <c r="Y754" s="1"/>
      <c r="Z754" s="1"/>
      <c r="AA754" s="1"/>
      <c r="AB754" s="1"/>
      <c r="AC754" s="1"/>
      <c r="AD754" s="1"/>
      <c r="AE754" s="1"/>
      <c r="AL754" s="49">
        <v>1</v>
      </c>
    </row>
    <row r="755" spans="22:38">
      <c r="V755" s="968" t="s">
        <v>2536</v>
      </c>
      <c r="W755" s="968" t="s">
        <v>1970</v>
      </c>
      <c r="X755" s="1"/>
      <c r="Y755" s="1"/>
      <c r="Z755" s="1"/>
      <c r="AA755" s="1"/>
      <c r="AB755" s="1"/>
      <c r="AC755" s="1"/>
      <c r="AD755" s="1"/>
      <c r="AE755" s="1"/>
      <c r="AL755" s="49">
        <v>1</v>
      </c>
    </row>
    <row r="756" spans="22:38">
      <c r="V756" s="964" t="s">
        <v>2537</v>
      </c>
      <c r="W756" s="964" t="s">
        <v>1970</v>
      </c>
      <c r="X756" s="1"/>
      <c r="Y756" s="1"/>
      <c r="Z756" s="1"/>
      <c r="AA756" s="1"/>
      <c r="AB756" s="1"/>
      <c r="AC756" s="1"/>
      <c r="AD756" s="1"/>
      <c r="AE756" s="1"/>
      <c r="AL756" s="49">
        <v>1</v>
      </c>
    </row>
    <row r="757" spans="22:38">
      <c r="V757" s="968" t="s">
        <v>2538</v>
      </c>
      <c r="W757" s="968" t="s">
        <v>1970</v>
      </c>
      <c r="X757" s="1"/>
      <c r="Y757" s="1"/>
      <c r="Z757" s="1"/>
      <c r="AA757" s="1"/>
      <c r="AB757" s="1"/>
      <c r="AC757" s="1"/>
      <c r="AD757" s="1"/>
      <c r="AE757" s="1"/>
      <c r="AL757" s="49">
        <v>1</v>
      </c>
    </row>
    <row r="758" spans="22:38">
      <c r="V758" s="964" t="s">
        <v>2539</v>
      </c>
      <c r="W758" s="964" t="s">
        <v>1965</v>
      </c>
      <c r="X758" s="1"/>
      <c r="Y758" s="1"/>
      <c r="Z758" s="1"/>
      <c r="AA758" s="1"/>
      <c r="AB758" s="1"/>
      <c r="AC758" s="1"/>
      <c r="AD758" s="1"/>
      <c r="AE758" s="1"/>
      <c r="AL758" s="49">
        <v>1</v>
      </c>
    </row>
    <row r="759" spans="22:38">
      <c r="V759" s="968" t="s">
        <v>2540</v>
      </c>
      <c r="W759" s="968" t="s">
        <v>1965</v>
      </c>
      <c r="X759" s="1"/>
      <c r="Y759" s="1"/>
      <c r="Z759" s="1"/>
      <c r="AA759" s="1"/>
      <c r="AB759" s="1"/>
      <c r="AC759" s="1"/>
      <c r="AD759" s="1"/>
      <c r="AE759" s="1"/>
      <c r="AL759" s="49">
        <v>1</v>
      </c>
    </row>
    <row r="760" spans="22:38">
      <c r="V760" s="964" t="s">
        <v>186</v>
      </c>
      <c r="W760" s="964" t="s">
        <v>1965</v>
      </c>
      <c r="X760" s="1"/>
      <c r="Y760" s="1"/>
      <c r="Z760" s="1"/>
      <c r="AA760" s="1"/>
      <c r="AB760" s="1"/>
      <c r="AC760" s="1"/>
      <c r="AD760" s="1"/>
      <c r="AE760" s="1"/>
      <c r="AL760" s="49">
        <v>1</v>
      </c>
    </row>
    <row r="761" spans="22:38">
      <c r="V761" s="968" t="s">
        <v>2541</v>
      </c>
      <c r="W761" s="968" t="s">
        <v>1965</v>
      </c>
      <c r="X761" s="1"/>
      <c r="Y761" s="1"/>
      <c r="Z761" s="1"/>
      <c r="AA761" s="1"/>
      <c r="AB761" s="1"/>
      <c r="AC761" s="1"/>
      <c r="AD761" s="1"/>
      <c r="AE761" s="1"/>
      <c r="AL761" s="49">
        <v>1</v>
      </c>
    </row>
    <row r="762" spans="22:38">
      <c r="V762" s="964" t="s">
        <v>611</v>
      </c>
      <c r="W762" s="964" t="s">
        <v>1965</v>
      </c>
      <c r="X762" s="1"/>
      <c r="Y762" s="1"/>
      <c r="Z762" s="1"/>
      <c r="AA762" s="1"/>
      <c r="AB762" s="1"/>
      <c r="AC762" s="1"/>
      <c r="AD762" s="1"/>
      <c r="AE762" s="1"/>
      <c r="AL762" s="49">
        <v>1</v>
      </c>
    </row>
    <row r="763" spans="22:38">
      <c r="V763" s="968" t="s">
        <v>2542</v>
      </c>
      <c r="W763" s="968" t="s">
        <v>1965</v>
      </c>
      <c r="X763" s="1"/>
      <c r="Y763" s="1"/>
      <c r="Z763" s="1"/>
      <c r="AA763" s="1"/>
      <c r="AB763" s="1"/>
      <c r="AC763" s="1"/>
      <c r="AD763" s="1"/>
      <c r="AE763" s="1"/>
      <c r="AL763" s="49">
        <v>1</v>
      </c>
    </row>
    <row r="764" spans="22:38">
      <c r="V764" s="964" t="s">
        <v>2543</v>
      </c>
      <c r="W764" s="964" t="s">
        <v>1965</v>
      </c>
      <c r="X764" s="1"/>
      <c r="Y764" s="1"/>
      <c r="Z764" s="1"/>
      <c r="AA764" s="1"/>
      <c r="AB764" s="1"/>
      <c r="AC764" s="1"/>
      <c r="AD764" s="1"/>
      <c r="AE764" s="1"/>
      <c r="AL764" s="49">
        <v>1</v>
      </c>
    </row>
    <row r="765" spans="22:38">
      <c r="V765" s="968" t="s">
        <v>229</v>
      </c>
      <c r="W765" s="968" t="s">
        <v>1965</v>
      </c>
      <c r="X765" s="1"/>
      <c r="Y765" s="1"/>
      <c r="Z765" s="1"/>
      <c r="AA765" s="1"/>
      <c r="AB765" s="1"/>
      <c r="AC765" s="1"/>
      <c r="AD765" s="1"/>
      <c r="AE765" s="1"/>
      <c r="AL765" s="49">
        <v>1</v>
      </c>
    </row>
    <row r="766" spans="22:38">
      <c r="V766" s="964" t="s">
        <v>2050</v>
      </c>
      <c r="W766" s="964" t="s">
        <v>1965</v>
      </c>
      <c r="X766" s="1"/>
      <c r="Y766" s="1"/>
      <c r="Z766" s="1"/>
      <c r="AA766" s="1"/>
      <c r="AB766" s="1"/>
      <c r="AC766" s="1"/>
      <c r="AD766" s="1"/>
      <c r="AE766" s="1"/>
      <c r="AL766" s="49">
        <v>1</v>
      </c>
    </row>
    <row r="767" spans="22:38">
      <c r="V767" s="968" t="s">
        <v>2390</v>
      </c>
      <c r="W767" s="968" t="s">
        <v>1965</v>
      </c>
      <c r="X767" s="1"/>
      <c r="Y767" s="1"/>
      <c r="Z767" s="1"/>
      <c r="AA767" s="1"/>
      <c r="AB767" s="1"/>
      <c r="AC767" s="1"/>
      <c r="AD767" s="1"/>
      <c r="AE767" s="1"/>
      <c r="AL767" s="49">
        <v>1</v>
      </c>
    </row>
    <row r="768" spans="22:38">
      <c r="V768" s="964" t="s">
        <v>2391</v>
      </c>
      <c r="W768" s="964" t="s">
        <v>1965</v>
      </c>
      <c r="X768" s="1"/>
      <c r="Y768" s="1"/>
      <c r="Z768" s="1"/>
      <c r="AA768" s="1"/>
      <c r="AB768" s="1"/>
      <c r="AC768" s="1"/>
      <c r="AD768" s="1"/>
      <c r="AE768" s="1"/>
      <c r="AL768" s="49">
        <v>1</v>
      </c>
    </row>
    <row r="769" spans="22:38">
      <c r="V769" s="968" t="s">
        <v>2544</v>
      </c>
      <c r="W769" s="968" t="s">
        <v>1965</v>
      </c>
      <c r="X769" s="1"/>
      <c r="Y769" s="1"/>
      <c r="Z769" s="1"/>
      <c r="AA769" s="1"/>
      <c r="AB769" s="1"/>
      <c r="AC769" s="1"/>
      <c r="AD769" s="1"/>
      <c r="AE769" s="1"/>
      <c r="AL769" s="49">
        <v>1</v>
      </c>
    </row>
    <row r="770" spans="22:38">
      <c r="V770" s="964" t="s">
        <v>105</v>
      </c>
      <c r="W770" s="964" t="s">
        <v>1965</v>
      </c>
      <c r="X770" s="1"/>
      <c r="Y770" s="1"/>
      <c r="Z770" s="1"/>
      <c r="AA770" s="1"/>
      <c r="AB770" s="1"/>
      <c r="AC770" s="1"/>
      <c r="AD770" s="1"/>
      <c r="AE770" s="1"/>
      <c r="AL770" s="49">
        <v>1</v>
      </c>
    </row>
    <row r="771" spans="22:38">
      <c r="V771" s="968" t="s">
        <v>2545</v>
      </c>
      <c r="W771" s="968" t="s">
        <v>1965</v>
      </c>
      <c r="X771" s="1"/>
      <c r="Y771" s="1"/>
      <c r="Z771" s="1"/>
      <c r="AA771" s="1"/>
      <c r="AB771" s="1"/>
      <c r="AC771" s="1"/>
      <c r="AD771" s="1"/>
      <c r="AE771" s="1"/>
      <c r="AL771" s="49">
        <v>1</v>
      </c>
    </row>
    <row r="772" spans="22:38">
      <c r="V772" s="964" t="s">
        <v>2546</v>
      </c>
      <c r="W772" s="964" t="s">
        <v>1965</v>
      </c>
      <c r="X772" s="1"/>
      <c r="Y772" s="1"/>
      <c r="Z772" s="1"/>
      <c r="AA772" s="1"/>
      <c r="AB772" s="1"/>
      <c r="AC772" s="1"/>
      <c r="AD772" s="1"/>
      <c r="AE772" s="1"/>
      <c r="AL772" s="49">
        <v>1</v>
      </c>
    </row>
    <row r="773" spans="22:38">
      <c r="V773" s="968" t="s">
        <v>2547</v>
      </c>
      <c r="W773" s="968" t="s">
        <v>1965</v>
      </c>
      <c r="X773" s="1"/>
      <c r="Y773" s="1"/>
      <c r="Z773" s="1"/>
      <c r="AA773" s="1"/>
      <c r="AB773" s="1"/>
      <c r="AC773" s="1"/>
      <c r="AD773" s="1"/>
      <c r="AE773" s="1"/>
      <c r="AL773" s="49">
        <v>1</v>
      </c>
    </row>
    <row r="774" spans="22:38">
      <c r="V774" s="964" t="s">
        <v>612</v>
      </c>
      <c r="W774" s="964" t="s">
        <v>1965</v>
      </c>
      <c r="X774" s="1"/>
      <c r="Y774" s="1"/>
      <c r="Z774" s="1"/>
      <c r="AA774" s="1"/>
      <c r="AB774" s="1"/>
      <c r="AC774" s="1"/>
      <c r="AD774" s="1"/>
      <c r="AE774" s="1"/>
      <c r="AL774" s="49">
        <v>1</v>
      </c>
    </row>
    <row r="775" spans="22:38">
      <c r="V775" s="968" t="s">
        <v>122</v>
      </c>
      <c r="W775" s="968" t="s">
        <v>1965</v>
      </c>
      <c r="X775" s="1"/>
      <c r="Y775" s="1"/>
      <c r="Z775" s="1"/>
      <c r="AA775" s="1"/>
      <c r="AB775" s="1"/>
      <c r="AC775" s="1"/>
      <c r="AD775" s="1"/>
      <c r="AE775" s="1"/>
      <c r="AL775" s="49">
        <v>1</v>
      </c>
    </row>
    <row r="776" spans="22:38">
      <c r="V776" s="964" t="s">
        <v>2548</v>
      </c>
      <c r="W776" s="964" t="s">
        <v>1965</v>
      </c>
      <c r="X776" s="1"/>
      <c r="Y776" s="1"/>
      <c r="Z776" s="1"/>
      <c r="AA776" s="1"/>
      <c r="AB776" s="1"/>
      <c r="AC776" s="1"/>
      <c r="AD776" s="1"/>
      <c r="AE776" s="1"/>
      <c r="AL776" s="49">
        <v>1</v>
      </c>
    </row>
    <row r="777" spans="22:38">
      <c r="V777" s="968" t="s">
        <v>2407</v>
      </c>
      <c r="W777" s="968" t="s">
        <v>1965</v>
      </c>
      <c r="X777" s="1"/>
      <c r="Y777" s="1"/>
      <c r="Z777" s="1"/>
      <c r="AA777" s="1"/>
      <c r="AB777" s="1"/>
      <c r="AC777" s="1"/>
      <c r="AD777" s="1"/>
      <c r="AE777" s="1"/>
      <c r="AL777" s="49">
        <v>1</v>
      </c>
    </row>
    <row r="778" spans="22:38">
      <c r="V778" s="964" t="s">
        <v>2218</v>
      </c>
      <c r="W778" s="964" t="s">
        <v>1965</v>
      </c>
      <c r="X778" s="1"/>
      <c r="Y778" s="1"/>
      <c r="Z778" s="1"/>
      <c r="AA778" s="1"/>
      <c r="AB778" s="1"/>
      <c r="AC778" s="1"/>
      <c r="AD778" s="1"/>
      <c r="AE778" s="1"/>
      <c r="AL778" s="49">
        <v>1</v>
      </c>
    </row>
    <row r="779" spans="22:38">
      <c r="V779" s="968" t="s">
        <v>2549</v>
      </c>
      <c r="W779" s="968" t="s">
        <v>1965</v>
      </c>
      <c r="X779" s="1"/>
      <c r="Y779" s="1"/>
      <c r="Z779" s="1"/>
      <c r="AA779" s="1"/>
      <c r="AB779" s="1"/>
      <c r="AC779" s="1"/>
      <c r="AD779" s="1"/>
      <c r="AE779" s="1"/>
      <c r="AL779" s="49">
        <v>1</v>
      </c>
    </row>
    <row r="780" spans="22:38">
      <c r="V780" s="964" t="s">
        <v>2550</v>
      </c>
      <c r="W780" s="964" t="s">
        <v>1965</v>
      </c>
      <c r="X780" s="1"/>
      <c r="Y780" s="1"/>
      <c r="Z780" s="1"/>
      <c r="AA780" s="1"/>
      <c r="AB780" s="1"/>
      <c r="AC780" s="1"/>
      <c r="AD780" s="1"/>
      <c r="AE780" s="1"/>
      <c r="AL780" s="49">
        <v>1</v>
      </c>
    </row>
    <row r="781" spans="22:38">
      <c r="V781" s="968" t="s">
        <v>237</v>
      </c>
      <c r="W781" s="968" t="s">
        <v>1965</v>
      </c>
      <c r="X781" s="1"/>
      <c r="Y781" s="1"/>
      <c r="Z781" s="1"/>
      <c r="AA781" s="1"/>
      <c r="AB781" s="1"/>
      <c r="AC781" s="1"/>
      <c r="AD781" s="1"/>
      <c r="AE781" s="1"/>
      <c r="AL781" s="49">
        <v>1</v>
      </c>
    </row>
    <row r="782" spans="22:38">
      <c r="V782" s="964" t="s">
        <v>2551</v>
      </c>
      <c r="W782" s="964" t="s">
        <v>1965</v>
      </c>
      <c r="X782" s="1"/>
      <c r="Y782" s="1"/>
      <c r="Z782" s="1"/>
      <c r="AA782" s="1"/>
      <c r="AB782" s="1"/>
      <c r="AC782" s="1"/>
      <c r="AD782" s="1"/>
      <c r="AE782" s="1"/>
      <c r="AL782" s="49">
        <v>1</v>
      </c>
    </row>
    <row r="783" spans="22:38">
      <c r="V783" s="968" t="s">
        <v>2552</v>
      </c>
      <c r="W783" s="968" t="s">
        <v>1965</v>
      </c>
      <c r="X783" s="1"/>
      <c r="Y783" s="1"/>
      <c r="Z783" s="1"/>
      <c r="AA783" s="1"/>
      <c r="AB783" s="1"/>
      <c r="AC783" s="1"/>
      <c r="AD783" s="1"/>
      <c r="AE783" s="1"/>
      <c r="AL783" s="49">
        <v>1</v>
      </c>
    </row>
    <row r="784" spans="22:38">
      <c r="V784" s="964" t="s">
        <v>2553</v>
      </c>
      <c r="W784" s="964" t="s">
        <v>1965</v>
      </c>
      <c r="X784" s="1"/>
      <c r="Y784" s="1"/>
      <c r="Z784" s="1"/>
      <c r="AA784" s="1"/>
      <c r="AB784" s="1"/>
      <c r="AC784" s="1"/>
      <c r="AD784" s="1"/>
      <c r="AE784" s="1"/>
      <c r="AL784" s="49">
        <v>1</v>
      </c>
    </row>
    <row r="785" spans="22:38">
      <c r="V785" s="968" t="s">
        <v>2554</v>
      </c>
      <c r="W785" s="968" t="s">
        <v>1965</v>
      </c>
      <c r="X785" s="1"/>
      <c r="Y785" s="1"/>
      <c r="Z785" s="1"/>
      <c r="AA785" s="1"/>
      <c r="AB785" s="1"/>
      <c r="AC785" s="1"/>
      <c r="AD785" s="1"/>
      <c r="AE785" s="1"/>
      <c r="AL785" s="49">
        <v>1</v>
      </c>
    </row>
    <row r="786" spans="22:38">
      <c r="V786" s="964" t="s">
        <v>2555</v>
      </c>
      <c r="W786" s="964" t="s">
        <v>1965</v>
      </c>
      <c r="X786" s="1"/>
      <c r="Y786" s="1"/>
      <c r="Z786" s="1"/>
      <c r="AA786" s="1"/>
      <c r="AB786" s="1"/>
      <c r="AC786" s="1"/>
      <c r="AD786" s="1"/>
      <c r="AE786" s="1"/>
      <c r="AL786" s="49">
        <v>1</v>
      </c>
    </row>
    <row r="787" spans="22:38">
      <c r="V787" s="968" t="s">
        <v>2556</v>
      </c>
      <c r="W787" s="968" t="s">
        <v>1965</v>
      </c>
      <c r="X787" s="1"/>
      <c r="Y787" s="1"/>
      <c r="Z787" s="1"/>
      <c r="AA787" s="1"/>
      <c r="AB787" s="1"/>
      <c r="AC787" s="1"/>
      <c r="AD787" s="1"/>
      <c r="AE787" s="1"/>
      <c r="AL787" s="49">
        <v>1</v>
      </c>
    </row>
    <row r="788" spans="22:38">
      <c r="V788" s="964" t="s">
        <v>2557</v>
      </c>
      <c r="W788" s="964" t="s">
        <v>1965</v>
      </c>
      <c r="X788" s="1"/>
      <c r="Y788" s="1"/>
      <c r="Z788" s="1"/>
      <c r="AA788" s="1"/>
      <c r="AB788" s="1"/>
      <c r="AC788" s="1"/>
      <c r="AD788" s="1"/>
      <c r="AE788" s="1"/>
      <c r="AL788" s="49">
        <v>1</v>
      </c>
    </row>
    <row r="789" spans="22:38">
      <c r="V789" s="968" t="s">
        <v>2558</v>
      </c>
      <c r="W789" s="968" t="s">
        <v>1965</v>
      </c>
      <c r="X789" s="1"/>
      <c r="Y789" s="1"/>
      <c r="Z789" s="1"/>
      <c r="AA789" s="1"/>
      <c r="AB789" s="1"/>
      <c r="AC789" s="1"/>
      <c r="AD789" s="1"/>
      <c r="AE789" s="1"/>
      <c r="AL789" s="49">
        <v>1</v>
      </c>
    </row>
    <row r="790" spans="22:38">
      <c r="V790" s="964" t="s">
        <v>2250</v>
      </c>
      <c r="W790" s="964" t="s">
        <v>1965</v>
      </c>
      <c r="X790" s="1"/>
      <c r="Y790" s="1"/>
      <c r="Z790" s="1"/>
      <c r="AA790" s="1"/>
      <c r="AB790" s="1"/>
      <c r="AC790" s="1"/>
      <c r="AD790" s="1"/>
      <c r="AE790" s="1"/>
      <c r="AL790" s="49">
        <v>1</v>
      </c>
    </row>
    <row r="791" spans="22:38">
      <c r="V791" s="968" t="s">
        <v>2559</v>
      </c>
      <c r="W791" s="968" t="s">
        <v>1965</v>
      </c>
      <c r="X791" s="1"/>
      <c r="Y791" s="1"/>
      <c r="Z791" s="1"/>
      <c r="AA791" s="1"/>
      <c r="AB791" s="1"/>
      <c r="AC791" s="1"/>
      <c r="AD791" s="1"/>
      <c r="AE791" s="1"/>
      <c r="AL791" s="49">
        <v>1</v>
      </c>
    </row>
    <row r="792" spans="22:38">
      <c r="V792" s="964" t="s">
        <v>2560</v>
      </c>
      <c r="W792" s="964" t="s">
        <v>1965</v>
      </c>
      <c r="X792" s="1"/>
      <c r="Y792" s="1"/>
      <c r="Z792" s="1"/>
      <c r="AA792" s="1"/>
      <c r="AB792" s="1"/>
      <c r="AC792" s="1"/>
      <c r="AD792" s="1"/>
      <c r="AE792" s="1"/>
      <c r="AL792" s="49">
        <v>1</v>
      </c>
    </row>
    <row r="793" spans="22:38">
      <c r="V793" s="968" t="s">
        <v>2561</v>
      </c>
      <c r="W793" s="968" t="s">
        <v>1965</v>
      </c>
      <c r="X793" s="1"/>
      <c r="Y793" s="1"/>
      <c r="Z793" s="1"/>
      <c r="AA793" s="1"/>
      <c r="AB793" s="1"/>
      <c r="AC793" s="1"/>
      <c r="AD793" s="1"/>
      <c r="AE793" s="1"/>
      <c r="AL793" s="49">
        <v>1</v>
      </c>
    </row>
    <row r="794" spans="22:38">
      <c r="V794" s="964" t="s">
        <v>2562</v>
      </c>
      <c r="W794" s="964" t="s">
        <v>1965</v>
      </c>
      <c r="X794" s="1"/>
      <c r="Y794" s="1"/>
      <c r="Z794" s="1"/>
      <c r="AA794" s="1"/>
      <c r="AB794" s="1"/>
      <c r="AC794" s="1"/>
      <c r="AD794" s="1"/>
      <c r="AE794" s="1"/>
      <c r="AL794" s="49">
        <v>1</v>
      </c>
    </row>
    <row r="795" spans="22:38">
      <c r="V795" s="968" t="s">
        <v>2563</v>
      </c>
      <c r="W795" s="968" t="s">
        <v>1965</v>
      </c>
      <c r="X795" s="1"/>
      <c r="Y795" s="1"/>
      <c r="Z795" s="1"/>
      <c r="AA795" s="1"/>
      <c r="AB795" s="1"/>
      <c r="AC795" s="1"/>
      <c r="AD795" s="1"/>
      <c r="AE795" s="1"/>
      <c r="AL795" s="49">
        <v>1</v>
      </c>
    </row>
    <row r="796" spans="22:38">
      <c r="V796" s="964" t="s">
        <v>2564</v>
      </c>
      <c r="W796" s="964" t="s">
        <v>1965</v>
      </c>
      <c r="X796" s="1"/>
      <c r="Y796" s="1"/>
      <c r="Z796" s="1"/>
      <c r="AA796" s="1"/>
      <c r="AB796" s="1"/>
      <c r="AC796" s="1"/>
      <c r="AD796" s="1"/>
      <c r="AE796" s="1"/>
      <c r="AL796" s="49">
        <v>1</v>
      </c>
    </row>
    <row r="797" spans="22:38">
      <c r="V797" s="968" t="s">
        <v>613</v>
      </c>
      <c r="W797" s="968" t="s">
        <v>1965</v>
      </c>
      <c r="X797" s="1"/>
      <c r="Y797" s="1"/>
      <c r="Z797" s="1"/>
      <c r="AA797" s="1"/>
      <c r="AB797" s="1"/>
      <c r="AC797" s="1"/>
      <c r="AD797" s="1"/>
      <c r="AE797" s="1"/>
      <c r="AL797" s="49">
        <v>1</v>
      </c>
    </row>
    <row r="798" spans="22:38">
      <c r="V798" s="964" t="s">
        <v>2565</v>
      </c>
      <c r="W798" s="964" t="s">
        <v>1965</v>
      </c>
      <c r="X798" s="1"/>
      <c r="Y798" s="1"/>
      <c r="Z798" s="1"/>
      <c r="AA798" s="1"/>
      <c r="AB798" s="1"/>
      <c r="AC798" s="1"/>
      <c r="AD798" s="1"/>
      <c r="AE798" s="1"/>
      <c r="AL798" s="49">
        <v>1</v>
      </c>
    </row>
    <row r="799" spans="22:38">
      <c r="V799" s="968" t="s">
        <v>2566</v>
      </c>
      <c r="W799" s="968" t="s">
        <v>1965</v>
      </c>
      <c r="X799" s="1"/>
      <c r="Y799" s="1"/>
      <c r="Z799" s="1"/>
      <c r="AA799" s="1"/>
      <c r="AB799" s="1"/>
      <c r="AC799" s="1"/>
      <c r="AD799" s="1"/>
      <c r="AE799" s="1"/>
      <c r="AL799" s="49">
        <v>1</v>
      </c>
    </row>
    <row r="800" spans="22:38">
      <c r="V800" s="964" t="s">
        <v>2567</v>
      </c>
      <c r="W800" s="964" t="s">
        <v>1965</v>
      </c>
      <c r="X800" s="1"/>
      <c r="Y800" s="1"/>
      <c r="Z800" s="1"/>
      <c r="AA800" s="1"/>
      <c r="AB800" s="1"/>
      <c r="AC800" s="1"/>
      <c r="AD800" s="1"/>
      <c r="AE800" s="1"/>
      <c r="AL800" s="49">
        <v>1</v>
      </c>
    </row>
    <row r="801" spans="22:38">
      <c r="V801" s="968" t="s">
        <v>2100</v>
      </c>
      <c r="W801" s="968" t="s">
        <v>1965</v>
      </c>
      <c r="X801" s="1"/>
      <c r="Y801" s="1"/>
      <c r="Z801" s="1"/>
      <c r="AA801" s="1"/>
      <c r="AB801" s="1"/>
      <c r="AC801" s="1"/>
      <c r="AD801" s="1"/>
      <c r="AE801" s="1"/>
      <c r="AL801" s="49">
        <v>1</v>
      </c>
    </row>
    <row r="802" spans="22:38">
      <c r="V802" s="964" t="s">
        <v>2102</v>
      </c>
      <c r="W802" s="964" t="s">
        <v>1965</v>
      </c>
      <c r="X802" s="1"/>
      <c r="Y802" s="1"/>
      <c r="Z802" s="1"/>
      <c r="AA802" s="1"/>
      <c r="AB802" s="1"/>
      <c r="AC802" s="1"/>
      <c r="AD802" s="1"/>
      <c r="AE802" s="1"/>
      <c r="AL802" s="49">
        <v>1</v>
      </c>
    </row>
    <row r="803" spans="22:38">
      <c r="V803" s="968" t="s">
        <v>2568</v>
      </c>
      <c r="W803" s="968" t="s">
        <v>1965</v>
      </c>
      <c r="X803" s="1"/>
      <c r="Y803" s="1"/>
      <c r="Z803" s="1"/>
      <c r="AA803" s="1"/>
      <c r="AB803" s="1"/>
      <c r="AC803" s="1"/>
      <c r="AD803" s="1"/>
      <c r="AE803" s="1"/>
      <c r="AL803" s="49">
        <v>1</v>
      </c>
    </row>
    <row r="804" spans="22:38">
      <c r="V804" s="964" t="s">
        <v>2569</v>
      </c>
      <c r="W804" s="964" t="s">
        <v>1965</v>
      </c>
      <c r="X804" s="1"/>
      <c r="Y804" s="1"/>
      <c r="Z804" s="1"/>
      <c r="AA804" s="1"/>
      <c r="AB804" s="1"/>
      <c r="AC804" s="1"/>
      <c r="AD804" s="1"/>
      <c r="AE804" s="1"/>
      <c r="AL804" s="49">
        <v>1</v>
      </c>
    </row>
    <row r="805" spans="22:38">
      <c r="V805" s="968" t="s">
        <v>2570</v>
      </c>
      <c r="W805" s="968" t="s">
        <v>1965</v>
      </c>
      <c r="X805" s="1"/>
      <c r="Y805" s="1"/>
      <c r="Z805" s="1"/>
      <c r="AA805" s="1"/>
      <c r="AB805" s="1"/>
      <c r="AC805" s="1"/>
      <c r="AD805" s="1"/>
      <c r="AE805" s="1"/>
      <c r="AL805" s="49">
        <v>1</v>
      </c>
    </row>
    <row r="806" spans="22:38">
      <c r="V806" s="964" t="s">
        <v>2438</v>
      </c>
      <c r="W806" s="964" t="s">
        <v>1965</v>
      </c>
      <c r="X806" s="1"/>
      <c r="Y806" s="1"/>
      <c r="Z806" s="1"/>
      <c r="AA806" s="1"/>
      <c r="AB806" s="1"/>
      <c r="AC806" s="1"/>
      <c r="AD806" s="1"/>
      <c r="AE806" s="1"/>
      <c r="AL806" s="49">
        <v>1</v>
      </c>
    </row>
    <row r="807" spans="22:38">
      <c r="V807" s="968" t="s">
        <v>614</v>
      </c>
      <c r="W807" s="968" t="s">
        <v>1965</v>
      </c>
      <c r="X807" s="1"/>
      <c r="Y807" s="1"/>
      <c r="Z807" s="1"/>
      <c r="AA807" s="1"/>
      <c r="AB807" s="1"/>
      <c r="AC807" s="1"/>
      <c r="AD807" s="1"/>
      <c r="AE807" s="1"/>
      <c r="AL807" s="49">
        <v>1</v>
      </c>
    </row>
    <row r="808" spans="22:38">
      <c r="V808" s="964" t="s">
        <v>615</v>
      </c>
      <c r="W808" s="964" t="s">
        <v>1965</v>
      </c>
      <c r="X808" s="1"/>
      <c r="Y808" s="1"/>
      <c r="Z808" s="1"/>
      <c r="AA808" s="1"/>
      <c r="AB808" s="1"/>
      <c r="AC808" s="1"/>
      <c r="AD808" s="1"/>
      <c r="AE808" s="1"/>
      <c r="AL808" s="49">
        <v>1</v>
      </c>
    </row>
    <row r="809" spans="22:38">
      <c r="V809" s="968" t="s">
        <v>2571</v>
      </c>
      <c r="W809" s="968" t="s">
        <v>1965</v>
      </c>
      <c r="X809" s="1"/>
      <c r="Y809" s="1"/>
      <c r="Z809" s="1"/>
      <c r="AA809" s="1"/>
      <c r="AB809" s="1"/>
      <c r="AC809" s="1"/>
      <c r="AD809" s="1"/>
      <c r="AE809" s="1"/>
      <c r="AL809" s="49">
        <v>1</v>
      </c>
    </row>
    <row r="810" spans="22:38">
      <c r="V810" s="964" t="s">
        <v>2572</v>
      </c>
      <c r="W810" s="964" t="s">
        <v>1965</v>
      </c>
      <c r="X810" s="1"/>
      <c r="Y810" s="1"/>
      <c r="Z810" s="1"/>
      <c r="AA810" s="1"/>
      <c r="AB810" s="1"/>
      <c r="AC810" s="1"/>
      <c r="AD810" s="1"/>
      <c r="AE810" s="1"/>
      <c r="AL810" s="49">
        <v>1</v>
      </c>
    </row>
    <row r="811" spans="22:38">
      <c r="V811" s="968" t="s">
        <v>2573</v>
      </c>
      <c r="W811" s="968" t="s">
        <v>1965</v>
      </c>
      <c r="X811" s="1"/>
      <c r="Y811" s="1"/>
      <c r="Z811" s="1"/>
      <c r="AA811" s="1"/>
      <c r="AB811" s="1"/>
      <c r="AC811" s="1"/>
      <c r="AD811" s="1"/>
      <c r="AE811" s="1"/>
      <c r="AL811" s="49">
        <v>1</v>
      </c>
    </row>
    <row r="812" spans="22:38">
      <c r="V812" s="964" t="s">
        <v>2277</v>
      </c>
      <c r="W812" s="964" t="s">
        <v>1965</v>
      </c>
      <c r="X812" s="1"/>
      <c r="Y812" s="1"/>
      <c r="Z812" s="1"/>
      <c r="AA812" s="1"/>
      <c r="AB812" s="1"/>
      <c r="AC812" s="1"/>
      <c r="AD812" s="1"/>
      <c r="AE812" s="1"/>
      <c r="AL812" s="49">
        <v>1</v>
      </c>
    </row>
    <row r="813" spans="22:38">
      <c r="V813" s="968" t="s">
        <v>245</v>
      </c>
      <c r="W813" s="968" t="s">
        <v>1965</v>
      </c>
      <c r="X813" s="1"/>
      <c r="Y813" s="1"/>
      <c r="Z813" s="1"/>
      <c r="AA813" s="1"/>
      <c r="AB813" s="1"/>
      <c r="AC813" s="1"/>
      <c r="AD813" s="1"/>
      <c r="AE813" s="1"/>
      <c r="AL813" s="49">
        <v>1</v>
      </c>
    </row>
    <row r="814" spans="22:38">
      <c r="V814" s="964" t="s">
        <v>2574</v>
      </c>
      <c r="W814" s="964" t="s">
        <v>1965</v>
      </c>
      <c r="X814" s="1"/>
      <c r="Y814" s="1"/>
      <c r="Z814" s="1"/>
      <c r="AA814" s="1"/>
      <c r="AB814" s="1"/>
      <c r="AC814" s="1"/>
      <c r="AD814" s="1"/>
      <c r="AE814" s="1"/>
      <c r="AL814" s="49">
        <v>1</v>
      </c>
    </row>
    <row r="815" spans="22:38">
      <c r="V815" s="968" t="s">
        <v>1164</v>
      </c>
      <c r="W815" s="968" t="s">
        <v>1965</v>
      </c>
      <c r="X815" s="1"/>
      <c r="Y815" s="1"/>
      <c r="Z815" s="1"/>
      <c r="AA815" s="1"/>
      <c r="AB815" s="1"/>
      <c r="AC815" s="1"/>
      <c r="AD815" s="1"/>
      <c r="AE815" s="1"/>
      <c r="AL815" s="49">
        <v>1</v>
      </c>
    </row>
    <row r="816" spans="22:38">
      <c r="V816" s="964" t="s">
        <v>2575</v>
      </c>
      <c r="W816" s="964" t="s">
        <v>1965</v>
      </c>
      <c r="X816" s="1"/>
      <c r="Y816" s="1"/>
      <c r="Z816" s="1"/>
      <c r="AA816" s="1"/>
      <c r="AB816" s="1"/>
      <c r="AC816" s="1"/>
      <c r="AD816" s="1"/>
      <c r="AE816" s="1"/>
      <c r="AL816" s="49">
        <v>1</v>
      </c>
    </row>
    <row r="817" spans="22:38">
      <c r="V817" s="968" t="s">
        <v>2576</v>
      </c>
      <c r="W817" s="968" t="s">
        <v>1965</v>
      </c>
      <c r="X817" s="1"/>
      <c r="Y817" s="1"/>
      <c r="Z817" s="1"/>
      <c r="AA817" s="1"/>
      <c r="AB817" s="1"/>
      <c r="AC817" s="1"/>
      <c r="AD817" s="1"/>
      <c r="AE817" s="1"/>
      <c r="AL817" s="49">
        <v>1</v>
      </c>
    </row>
    <row r="818" spans="22:38">
      <c r="V818" s="964" t="s">
        <v>2577</v>
      </c>
      <c r="W818" s="964" t="s">
        <v>1965</v>
      </c>
      <c r="X818" s="1"/>
      <c r="Y818" s="1"/>
      <c r="Z818" s="1"/>
      <c r="AA818" s="1"/>
      <c r="AB818" s="1"/>
      <c r="AC818" s="1"/>
      <c r="AD818" s="1"/>
      <c r="AE818" s="1"/>
      <c r="AL818" s="49">
        <v>1</v>
      </c>
    </row>
    <row r="819" spans="22:38">
      <c r="V819" s="968" t="s">
        <v>2578</v>
      </c>
      <c r="W819" s="968" t="s">
        <v>1965</v>
      </c>
      <c r="X819" s="1"/>
      <c r="Y819" s="1"/>
      <c r="Z819" s="1"/>
      <c r="AA819" s="1"/>
      <c r="AB819" s="1"/>
      <c r="AC819" s="1"/>
      <c r="AD819" s="1"/>
      <c r="AE819" s="1"/>
      <c r="AL819" s="49">
        <v>1</v>
      </c>
    </row>
    <row r="820" spans="22:38">
      <c r="V820" s="964" t="s">
        <v>2579</v>
      </c>
      <c r="W820" s="964" t="s">
        <v>1965</v>
      </c>
      <c r="X820" s="1"/>
      <c r="Y820" s="1"/>
      <c r="Z820" s="1"/>
      <c r="AA820" s="1"/>
      <c r="AB820" s="1"/>
      <c r="AC820" s="1"/>
      <c r="AD820" s="1"/>
      <c r="AE820" s="1"/>
      <c r="AL820" s="49">
        <v>1</v>
      </c>
    </row>
    <row r="821" spans="22:38">
      <c r="V821" s="968" t="s">
        <v>211</v>
      </c>
      <c r="W821" s="968" t="s">
        <v>1965</v>
      </c>
      <c r="X821" s="1"/>
      <c r="Y821" s="1"/>
      <c r="Z821" s="1"/>
      <c r="AA821" s="1"/>
      <c r="AB821" s="1"/>
      <c r="AC821" s="1"/>
      <c r="AD821" s="1"/>
      <c r="AE821" s="1"/>
      <c r="AL821" s="49">
        <v>1</v>
      </c>
    </row>
    <row r="822" spans="22:38">
      <c r="V822" s="964" t="s">
        <v>2580</v>
      </c>
      <c r="W822" s="964" t="s">
        <v>1965</v>
      </c>
      <c r="X822" s="1"/>
      <c r="Y822" s="1"/>
      <c r="Z822" s="1"/>
      <c r="AA822" s="1"/>
      <c r="AB822" s="1"/>
      <c r="AC822" s="1"/>
      <c r="AD822" s="1"/>
      <c r="AE822" s="1"/>
      <c r="AL822" s="49">
        <v>1</v>
      </c>
    </row>
    <row r="823" spans="22:38">
      <c r="V823" s="968" t="s">
        <v>2581</v>
      </c>
      <c r="W823" s="968" t="s">
        <v>1965</v>
      </c>
      <c r="X823" s="1"/>
      <c r="Y823" s="1"/>
      <c r="Z823" s="1"/>
      <c r="AA823" s="1"/>
      <c r="AB823" s="1"/>
      <c r="AC823" s="1"/>
      <c r="AD823" s="1"/>
      <c r="AE823" s="1"/>
      <c r="AL823" s="49">
        <v>1</v>
      </c>
    </row>
    <row r="824" spans="22:38">
      <c r="V824" s="964" t="s">
        <v>138</v>
      </c>
      <c r="W824" s="964" t="s">
        <v>1965</v>
      </c>
      <c r="X824" s="1"/>
      <c r="Y824" s="1"/>
      <c r="Z824" s="1"/>
      <c r="AA824" s="1"/>
      <c r="AB824" s="1"/>
      <c r="AC824" s="1"/>
      <c r="AD824" s="1"/>
      <c r="AE824" s="1"/>
      <c r="AL824" s="49">
        <v>1</v>
      </c>
    </row>
    <row r="825" spans="22:38">
      <c r="V825" s="968" t="s">
        <v>2582</v>
      </c>
      <c r="W825" s="968" t="s">
        <v>1965</v>
      </c>
      <c r="X825" s="1"/>
      <c r="Y825" s="1"/>
      <c r="Z825" s="1"/>
      <c r="AA825" s="1"/>
      <c r="AB825" s="1"/>
      <c r="AC825" s="1"/>
      <c r="AD825" s="1"/>
      <c r="AE825" s="1"/>
      <c r="AL825" s="49">
        <v>1</v>
      </c>
    </row>
    <row r="826" spans="22:38">
      <c r="V826" s="964" t="s">
        <v>616</v>
      </c>
      <c r="W826" s="964" t="s">
        <v>1965</v>
      </c>
      <c r="X826" s="1"/>
      <c r="Y826" s="1"/>
      <c r="Z826" s="1"/>
      <c r="AA826" s="1"/>
      <c r="AB826" s="1"/>
      <c r="AC826" s="1"/>
      <c r="AD826" s="1"/>
      <c r="AE826" s="1"/>
      <c r="AL826" s="49">
        <v>1</v>
      </c>
    </row>
    <row r="827" spans="22:38">
      <c r="V827" s="968" t="s">
        <v>2583</v>
      </c>
      <c r="W827" s="968" t="s">
        <v>1965</v>
      </c>
      <c r="X827" s="1"/>
      <c r="Y827" s="1"/>
      <c r="Z827" s="1"/>
      <c r="AA827" s="1"/>
      <c r="AB827" s="1"/>
      <c r="AC827" s="1"/>
      <c r="AD827" s="1"/>
      <c r="AE827" s="1"/>
      <c r="AL827" s="49">
        <v>1</v>
      </c>
    </row>
    <row r="828" spans="22:38">
      <c r="V828" s="964" t="s">
        <v>2584</v>
      </c>
      <c r="W828" s="964" t="s">
        <v>1965</v>
      </c>
      <c r="X828" s="1"/>
      <c r="Y828" s="1"/>
      <c r="Z828" s="1"/>
      <c r="AA828" s="1"/>
      <c r="AB828" s="1"/>
      <c r="AC828" s="1"/>
      <c r="AD828" s="1"/>
      <c r="AE828" s="1"/>
      <c r="AL828" s="49">
        <v>1</v>
      </c>
    </row>
    <row r="829" spans="22:38">
      <c r="V829" s="968" t="s">
        <v>2585</v>
      </c>
      <c r="W829" s="968" t="s">
        <v>1965</v>
      </c>
      <c r="X829" s="1"/>
      <c r="Y829" s="1"/>
      <c r="Z829" s="1"/>
      <c r="AA829" s="1"/>
      <c r="AB829" s="1"/>
      <c r="AC829" s="1"/>
      <c r="AD829" s="1"/>
      <c r="AE829" s="1"/>
      <c r="AL829" s="49">
        <v>1</v>
      </c>
    </row>
    <row r="830" spans="22:38">
      <c r="V830" s="964" t="s">
        <v>2586</v>
      </c>
      <c r="W830" s="964" t="s">
        <v>1965</v>
      </c>
      <c r="X830" s="1"/>
      <c r="Y830" s="1"/>
      <c r="Z830" s="1"/>
      <c r="AA830" s="1"/>
      <c r="AB830" s="1"/>
      <c r="AC830" s="1"/>
      <c r="AD830" s="1"/>
      <c r="AE830" s="1"/>
      <c r="AL830" s="49">
        <v>1</v>
      </c>
    </row>
    <row r="831" spans="22:38">
      <c r="V831" s="968" t="s">
        <v>2125</v>
      </c>
      <c r="W831" s="968" t="s">
        <v>1965</v>
      </c>
      <c r="X831" s="1"/>
      <c r="Y831" s="1"/>
      <c r="Z831" s="1"/>
      <c r="AA831" s="1"/>
      <c r="AB831" s="1"/>
      <c r="AC831" s="1"/>
      <c r="AD831" s="1"/>
      <c r="AE831" s="1"/>
      <c r="AL831" s="49">
        <v>1</v>
      </c>
    </row>
    <row r="832" spans="22:38">
      <c r="V832" s="964" t="s">
        <v>2127</v>
      </c>
      <c r="W832" s="964" t="s">
        <v>1965</v>
      </c>
      <c r="X832" s="1"/>
      <c r="Y832" s="1"/>
      <c r="Z832" s="1"/>
      <c r="AA832" s="1"/>
      <c r="AB832" s="1"/>
      <c r="AC832" s="1"/>
      <c r="AD832" s="1"/>
      <c r="AE832" s="1"/>
      <c r="AL832" s="49">
        <v>1</v>
      </c>
    </row>
    <row r="833" spans="22:38">
      <c r="V833" s="968" t="s">
        <v>2467</v>
      </c>
      <c r="W833" s="968" t="s">
        <v>1965</v>
      </c>
      <c r="X833" s="1"/>
      <c r="Y833" s="1"/>
      <c r="Z833" s="1"/>
      <c r="AA833" s="1"/>
      <c r="AB833" s="1"/>
      <c r="AC833" s="1"/>
      <c r="AD833" s="1"/>
      <c r="AE833" s="1"/>
      <c r="AL833" s="49">
        <v>1</v>
      </c>
    </row>
    <row r="834" spans="22:38">
      <c r="V834" s="964" t="s">
        <v>2587</v>
      </c>
      <c r="W834" s="964" t="s">
        <v>1965</v>
      </c>
      <c r="X834" s="1"/>
      <c r="Y834" s="1"/>
      <c r="Z834" s="1"/>
      <c r="AA834" s="1"/>
      <c r="AB834" s="1"/>
      <c r="AC834" s="1"/>
      <c r="AD834" s="1"/>
      <c r="AE834" s="1"/>
      <c r="AL834" s="49">
        <v>1</v>
      </c>
    </row>
    <row r="835" spans="22:38">
      <c r="V835" s="968" t="s">
        <v>2588</v>
      </c>
      <c r="W835" s="968" t="s">
        <v>1965</v>
      </c>
      <c r="X835" s="1"/>
      <c r="Y835" s="1"/>
      <c r="Z835" s="1"/>
      <c r="AA835" s="1"/>
      <c r="AB835" s="1"/>
      <c r="AC835" s="1"/>
      <c r="AD835" s="1"/>
      <c r="AE835" s="1"/>
      <c r="AL835" s="49">
        <v>1</v>
      </c>
    </row>
    <row r="836" spans="22:38">
      <c r="V836" s="964" t="s">
        <v>2589</v>
      </c>
      <c r="W836" s="964" t="s">
        <v>1965</v>
      </c>
      <c r="X836" s="1"/>
      <c r="Y836" s="1"/>
      <c r="Z836" s="1"/>
      <c r="AA836" s="1"/>
      <c r="AB836" s="1"/>
      <c r="AC836" s="1"/>
      <c r="AD836" s="1"/>
      <c r="AE836" s="1"/>
      <c r="AL836" s="49">
        <v>1</v>
      </c>
    </row>
    <row r="837" spans="22:38">
      <c r="V837" s="968" t="s">
        <v>2590</v>
      </c>
      <c r="W837" s="968" t="s">
        <v>1965</v>
      </c>
      <c r="X837" s="1"/>
      <c r="Y837" s="1"/>
      <c r="Z837" s="1"/>
      <c r="AA837" s="1"/>
      <c r="AB837" s="1"/>
      <c r="AC837" s="1"/>
      <c r="AD837" s="1"/>
      <c r="AE837" s="1"/>
      <c r="AL837" s="49">
        <v>1</v>
      </c>
    </row>
    <row r="838" spans="22:38">
      <c r="V838" s="964" t="s">
        <v>617</v>
      </c>
      <c r="W838" s="964" t="s">
        <v>1965</v>
      </c>
      <c r="X838" s="1"/>
      <c r="Y838" s="1"/>
      <c r="Z838" s="1"/>
      <c r="AA838" s="1"/>
      <c r="AB838" s="1"/>
      <c r="AC838" s="1"/>
      <c r="AD838" s="1"/>
      <c r="AE838" s="1"/>
      <c r="AL838" s="49">
        <v>1</v>
      </c>
    </row>
    <row r="839" spans="22:38">
      <c r="V839" s="968" t="s">
        <v>26</v>
      </c>
      <c r="W839" s="968" t="s">
        <v>1965</v>
      </c>
      <c r="X839" s="1"/>
      <c r="Y839" s="1"/>
      <c r="Z839" s="1"/>
      <c r="AA839" s="1"/>
      <c r="AB839" s="1"/>
      <c r="AC839" s="1"/>
      <c r="AD839" s="1"/>
      <c r="AE839" s="1"/>
      <c r="AL839" s="49">
        <v>1</v>
      </c>
    </row>
    <row r="840" spans="22:38">
      <c r="V840" s="964" t="s">
        <v>2315</v>
      </c>
      <c r="W840" s="964" t="s">
        <v>1965</v>
      </c>
      <c r="X840" s="1"/>
      <c r="Y840" s="1"/>
      <c r="Z840" s="1"/>
      <c r="AA840" s="1"/>
      <c r="AB840" s="1"/>
      <c r="AC840" s="1"/>
      <c r="AD840" s="1"/>
      <c r="AE840" s="1"/>
      <c r="AL840" s="49">
        <v>1</v>
      </c>
    </row>
    <row r="841" spans="22:38">
      <c r="V841" s="968" t="s">
        <v>44</v>
      </c>
      <c r="W841" s="968" t="s">
        <v>1965</v>
      </c>
      <c r="X841" s="1"/>
      <c r="Y841" s="1"/>
      <c r="Z841" s="1"/>
      <c r="AA841" s="1"/>
      <c r="AB841" s="1"/>
      <c r="AC841" s="1"/>
      <c r="AD841" s="1"/>
      <c r="AE841" s="1"/>
      <c r="AL841" s="49">
        <v>1</v>
      </c>
    </row>
    <row r="842" spans="22:38">
      <c r="V842" s="964" t="s">
        <v>2316</v>
      </c>
      <c r="W842" s="964" t="s">
        <v>1965</v>
      </c>
      <c r="X842" s="1"/>
      <c r="Y842" s="1"/>
      <c r="Z842" s="1"/>
      <c r="AA842" s="1"/>
      <c r="AB842" s="1"/>
      <c r="AC842" s="1"/>
      <c r="AD842" s="1"/>
      <c r="AE842" s="1"/>
      <c r="AL842" s="49">
        <v>1</v>
      </c>
    </row>
    <row r="843" spans="22:38">
      <c r="V843" s="968" t="s">
        <v>2591</v>
      </c>
      <c r="W843" s="968" t="s">
        <v>1965</v>
      </c>
      <c r="X843" s="1"/>
      <c r="Y843" s="1"/>
      <c r="Z843" s="1"/>
      <c r="AA843" s="1"/>
      <c r="AB843" s="1"/>
      <c r="AC843" s="1"/>
      <c r="AD843" s="1"/>
      <c r="AE843" s="1"/>
      <c r="AL843" s="49">
        <v>1</v>
      </c>
    </row>
    <row r="844" spans="22:38">
      <c r="V844" s="964" t="s">
        <v>2592</v>
      </c>
      <c r="W844" s="964" t="s">
        <v>1965</v>
      </c>
      <c r="X844" s="1"/>
      <c r="Y844" s="1"/>
      <c r="Z844" s="1"/>
      <c r="AA844" s="1"/>
      <c r="AB844" s="1"/>
      <c r="AC844" s="1"/>
      <c r="AD844" s="1"/>
      <c r="AE844" s="1"/>
      <c r="AL844" s="49">
        <v>1</v>
      </c>
    </row>
    <row r="845" spans="22:38">
      <c r="V845" s="968" t="s">
        <v>2593</v>
      </c>
      <c r="W845" s="968" t="s">
        <v>1965</v>
      </c>
      <c r="X845" s="1"/>
      <c r="Y845" s="1"/>
      <c r="Z845" s="1"/>
      <c r="AA845" s="1"/>
      <c r="AB845" s="1"/>
      <c r="AC845" s="1"/>
      <c r="AD845" s="1"/>
      <c r="AE845" s="1"/>
      <c r="AL845" s="49">
        <v>1</v>
      </c>
    </row>
    <row r="846" spans="22:38">
      <c r="V846" s="964" t="s">
        <v>2594</v>
      </c>
      <c r="W846" s="964" t="s">
        <v>1965</v>
      </c>
      <c r="X846" s="1"/>
      <c r="Y846" s="1"/>
      <c r="Z846" s="1"/>
      <c r="AA846" s="1"/>
      <c r="AB846" s="1"/>
      <c r="AC846" s="1"/>
      <c r="AD846" s="1"/>
      <c r="AE846" s="1"/>
      <c r="AL846" s="49">
        <v>1</v>
      </c>
    </row>
    <row r="847" spans="22:38">
      <c r="V847" s="968" t="s">
        <v>2595</v>
      </c>
      <c r="W847" s="968" t="s">
        <v>1965</v>
      </c>
      <c r="X847" s="1"/>
      <c r="Y847" s="1"/>
      <c r="Z847" s="1"/>
      <c r="AA847" s="1"/>
      <c r="AB847" s="1"/>
      <c r="AC847" s="1"/>
      <c r="AD847" s="1"/>
      <c r="AE847" s="1"/>
      <c r="AL847" s="49">
        <v>1</v>
      </c>
    </row>
    <row r="848" spans="22:38">
      <c r="V848" s="964" t="s">
        <v>2596</v>
      </c>
      <c r="W848" s="964" t="s">
        <v>1965</v>
      </c>
      <c r="X848" s="1"/>
      <c r="Y848" s="1"/>
      <c r="Z848" s="1"/>
      <c r="AA848" s="1"/>
      <c r="AB848" s="1"/>
      <c r="AC848" s="1"/>
      <c r="AD848" s="1"/>
      <c r="AE848" s="1"/>
      <c r="AL848" s="49">
        <v>1</v>
      </c>
    </row>
    <row r="849" spans="22:38">
      <c r="V849" s="968" t="s">
        <v>2597</v>
      </c>
      <c r="W849" s="968" t="s">
        <v>1965</v>
      </c>
      <c r="X849" s="1"/>
      <c r="Y849" s="1"/>
      <c r="Z849" s="1"/>
      <c r="AA849" s="1"/>
      <c r="AB849" s="1"/>
      <c r="AC849" s="1"/>
      <c r="AD849" s="1"/>
      <c r="AE849" s="1"/>
      <c r="AL849" s="49">
        <v>1</v>
      </c>
    </row>
    <row r="850" spans="22:38">
      <c r="V850" s="964" t="s">
        <v>2598</v>
      </c>
      <c r="W850" s="964" t="s">
        <v>1965</v>
      </c>
      <c r="X850" s="1"/>
      <c r="Y850" s="1"/>
      <c r="Z850" s="1"/>
      <c r="AA850" s="1"/>
      <c r="AB850" s="1"/>
      <c r="AC850" s="1"/>
      <c r="AD850" s="1"/>
      <c r="AE850" s="1"/>
      <c r="AL850" s="49">
        <v>1</v>
      </c>
    </row>
    <row r="851" spans="22:38">
      <c r="V851" s="968" t="s">
        <v>2599</v>
      </c>
      <c r="W851" s="968" t="s">
        <v>1965</v>
      </c>
      <c r="X851" s="1"/>
      <c r="Y851" s="1"/>
      <c r="Z851" s="1"/>
      <c r="AA851" s="1"/>
      <c r="AB851" s="1"/>
      <c r="AC851" s="1"/>
      <c r="AD851" s="1"/>
      <c r="AE851" s="1"/>
      <c r="AL851" s="49">
        <v>1</v>
      </c>
    </row>
    <row r="852" spans="22:38">
      <c r="V852" s="964" t="s">
        <v>618</v>
      </c>
      <c r="W852" s="964" t="s">
        <v>1965</v>
      </c>
      <c r="X852" s="1"/>
      <c r="Y852" s="1"/>
      <c r="Z852" s="1"/>
      <c r="AA852" s="1"/>
      <c r="AB852" s="1"/>
      <c r="AC852" s="1"/>
      <c r="AD852" s="1"/>
      <c r="AE852" s="1"/>
      <c r="AL852" s="49">
        <v>1</v>
      </c>
    </row>
    <row r="853" spans="22:38">
      <c r="V853" s="968" t="s">
        <v>2600</v>
      </c>
      <c r="W853" s="968" t="s">
        <v>1965</v>
      </c>
      <c r="X853" s="1"/>
      <c r="Y853" s="1"/>
      <c r="Z853" s="1"/>
      <c r="AA853" s="1"/>
      <c r="AB853" s="1"/>
      <c r="AC853" s="1"/>
      <c r="AD853" s="1"/>
      <c r="AE853" s="1"/>
      <c r="AL853" s="49">
        <v>1</v>
      </c>
    </row>
    <row r="854" spans="22:38">
      <c r="V854" s="964" t="s">
        <v>155</v>
      </c>
      <c r="W854" s="964" t="s">
        <v>1965</v>
      </c>
      <c r="X854" s="1"/>
      <c r="Y854" s="1"/>
      <c r="Z854" s="1"/>
      <c r="AA854" s="1"/>
      <c r="AB854" s="1"/>
      <c r="AC854" s="1"/>
      <c r="AD854" s="1"/>
      <c r="AE854" s="1"/>
      <c r="AL854" s="49">
        <v>1</v>
      </c>
    </row>
    <row r="855" spans="22:38">
      <c r="V855" s="968" t="s">
        <v>2601</v>
      </c>
      <c r="W855" s="968" t="s">
        <v>1965</v>
      </c>
      <c r="X855" s="1"/>
      <c r="Y855" s="1"/>
      <c r="Z855" s="1"/>
      <c r="AA855" s="1"/>
      <c r="AB855" s="1"/>
      <c r="AC855" s="1"/>
      <c r="AD855" s="1"/>
      <c r="AE855" s="1"/>
      <c r="AL855" s="49">
        <v>1</v>
      </c>
    </row>
    <row r="856" spans="22:38">
      <c r="V856" s="964" t="s">
        <v>170</v>
      </c>
      <c r="W856" s="964" t="s">
        <v>1965</v>
      </c>
      <c r="X856" s="1"/>
      <c r="Y856" s="1"/>
      <c r="Z856" s="1"/>
      <c r="AA856" s="1"/>
      <c r="AB856" s="1"/>
      <c r="AC856" s="1"/>
      <c r="AD856" s="1"/>
      <c r="AE856" s="1"/>
      <c r="AL856" s="49">
        <v>1</v>
      </c>
    </row>
    <row r="857" spans="22:38">
      <c r="V857" s="968" t="s">
        <v>2602</v>
      </c>
      <c r="W857" s="968" t="s">
        <v>1965</v>
      </c>
      <c r="X857" s="1"/>
      <c r="Y857" s="1"/>
      <c r="Z857" s="1"/>
      <c r="AA857" s="1"/>
      <c r="AB857" s="1"/>
      <c r="AC857" s="1"/>
      <c r="AD857" s="1"/>
      <c r="AE857" s="1"/>
      <c r="AL857" s="49">
        <v>1</v>
      </c>
    </row>
    <row r="858" spans="22:38">
      <c r="V858" s="964" t="s">
        <v>2603</v>
      </c>
      <c r="W858" s="964" t="s">
        <v>1965</v>
      </c>
      <c r="X858" s="1"/>
      <c r="Y858" s="1"/>
      <c r="Z858" s="1"/>
      <c r="AA858" s="1"/>
      <c r="AB858" s="1"/>
      <c r="AC858" s="1"/>
      <c r="AD858" s="1"/>
      <c r="AE858" s="1"/>
      <c r="AL858" s="49">
        <v>1</v>
      </c>
    </row>
    <row r="859" spans="22:38">
      <c r="V859" s="968" t="s">
        <v>85</v>
      </c>
      <c r="W859" s="968" t="s">
        <v>1965</v>
      </c>
      <c r="X859" s="1"/>
      <c r="Y859" s="1"/>
      <c r="Z859" s="1"/>
      <c r="AA859" s="1"/>
      <c r="AB859" s="1"/>
      <c r="AC859" s="1"/>
      <c r="AD859" s="1"/>
      <c r="AE859" s="1"/>
      <c r="AL859" s="49">
        <v>1</v>
      </c>
    </row>
    <row r="860" spans="22:38">
      <c r="V860" s="964" t="s">
        <v>2604</v>
      </c>
      <c r="W860" s="964" t="s">
        <v>1965</v>
      </c>
      <c r="X860" s="1"/>
      <c r="Y860" s="1"/>
      <c r="Z860" s="1"/>
      <c r="AA860" s="1"/>
      <c r="AB860" s="1"/>
      <c r="AC860" s="1"/>
      <c r="AD860" s="1"/>
      <c r="AE860" s="1"/>
      <c r="AL860" s="49">
        <v>1</v>
      </c>
    </row>
    <row r="861" spans="22:38">
      <c r="V861" s="968" t="s">
        <v>219</v>
      </c>
      <c r="W861" s="968" t="s">
        <v>1965</v>
      </c>
      <c r="X861" s="1"/>
      <c r="Y861" s="1"/>
      <c r="Z861" s="1"/>
      <c r="AA861" s="1"/>
      <c r="AB861" s="1"/>
      <c r="AC861" s="1"/>
      <c r="AD861" s="1"/>
      <c r="AE861" s="1"/>
      <c r="AL861" s="49">
        <v>1</v>
      </c>
    </row>
    <row r="862" spans="22:38">
      <c r="V862" s="964" t="s">
        <v>2605</v>
      </c>
      <c r="W862" s="964" t="s">
        <v>1965</v>
      </c>
      <c r="X862" s="1"/>
      <c r="Y862" s="1"/>
      <c r="Z862" s="1"/>
      <c r="AA862" s="1"/>
      <c r="AB862" s="1"/>
      <c r="AC862" s="1"/>
      <c r="AD862" s="1"/>
      <c r="AE862" s="1"/>
      <c r="AL862" s="49">
        <v>1</v>
      </c>
    </row>
    <row r="863" spans="22:38">
      <c r="V863" s="968" t="s">
        <v>2606</v>
      </c>
      <c r="W863" s="968" t="s">
        <v>1965</v>
      </c>
      <c r="X863" s="1"/>
      <c r="Y863" s="1"/>
      <c r="Z863" s="1"/>
      <c r="AA863" s="1"/>
      <c r="AB863" s="1"/>
      <c r="AC863" s="1"/>
      <c r="AD863" s="1"/>
      <c r="AE863" s="1"/>
      <c r="AL863" s="49">
        <v>1</v>
      </c>
    </row>
    <row r="864" spans="22:38">
      <c r="V864" s="964" t="s">
        <v>2607</v>
      </c>
      <c r="W864" s="964" t="s">
        <v>1965</v>
      </c>
      <c r="X864" s="1"/>
      <c r="Y864" s="1"/>
      <c r="Z864" s="1"/>
      <c r="AA864" s="1"/>
      <c r="AB864" s="1"/>
      <c r="AC864" s="1"/>
      <c r="AD864" s="1"/>
      <c r="AE864" s="1"/>
      <c r="AL864" s="49">
        <v>1</v>
      </c>
    </row>
    <row r="865" spans="22:38">
      <c r="V865" s="968" t="s">
        <v>251</v>
      </c>
      <c r="W865" s="968" t="s">
        <v>1965</v>
      </c>
      <c r="X865" s="1"/>
      <c r="Y865" s="1"/>
      <c r="Z865" s="1"/>
      <c r="AA865" s="1"/>
      <c r="AB865" s="1"/>
      <c r="AC865" s="1"/>
      <c r="AD865" s="1"/>
      <c r="AE865" s="1"/>
      <c r="AL865" s="49">
        <v>1</v>
      </c>
    </row>
    <row r="866" spans="22:38">
      <c r="V866" s="964" t="s">
        <v>2608</v>
      </c>
      <c r="W866" s="964" t="s">
        <v>1965</v>
      </c>
      <c r="X866" s="1"/>
      <c r="Y866" s="1"/>
      <c r="Z866" s="1"/>
      <c r="AA866" s="1"/>
      <c r="AB866" s="1"/>
      <c r="AC866" s="1"/>
      <c r="AD866" s="1"/>
      <c r="AE866" s="1"/>
      <c r="AL866" s="49">
        <v>1</v>
      </c>
    </row>
    <row r="867" spans="22:38">
      <c r="V867" s="968" t="s">
        <v>2609</v>
      </c>
      <c r="W867" s="968" t="s">
        <v>1965</v>
      </c>
      <c r="X867" s="1"/>
      <c r="Y867" s="1"/>
      <c r="Z867" s="1"/>
      <c r="AA867" s="1"/>
      <c r="AB867" s="1"/>
      <c r="AC867" s="1"/>
      <c r="AD867" s="1"/>
      <c r="AE867" s="1"/>
      <c r="AL867" s="49">
        <v>1</v>
      </c>
    </row>
    <row r="868" spans="22:38">
      <c r="V868" s="964" t="s">
        <v>2610</v>
      </c>
      <c r="W868" s="964" t="s">
        <v>1965</v>
      </c>
      <c r="X868" s="1"/>
      <c r="Y868" s="1"/>
      <c r="Z868" s="1"/>
      <c r="AA868" s="1"/>
      <c r="AB868" s="1"/>
      <c r="AC868" s="1"/>
      <c r="AD868" s="1"/>
      <c r="AE868" s="1"/>
      <c r="AL868" s="49">
        <v>1</v>
      </c>
    </row>
    <row r="869" spans="22:38">
      <c r="V869" s="968" t="s">
        <v>63</v>
      </c>
      <c r="W869" s="968" t="s">
        <v>1965</v>
      </c>
      <c r="X869" s="1"/>
      <c r="Y869" s="1"/>
      <c r="Z869" s="1"/>
      <c r="AA869" s="1"/>
      <c r="AB869" s="1"/>
      <c r="AC869" s="1"/>
      <c r="AD869" s="1"/>
      <c r="AE869" s="1"/>
      <c r="AL869" s="49">
        <v>1</v>
      </c>
    </row>
    <row r="870" spans="22:38">
      <c r="V870" s="964" t="s">
        <v>2611</v>
      </c>
      <c r="W870" s="964" t="s">
        <v>1965</v>
      </c>
      <c r="X870" s="1"/>
      <c r="Y870" s="1"/>
      <c r="Z870" s="1"/>
      <c r="AA870" s="1"/>
      <c r="AB870" s="1"/>
      <c r="AC870" s="1"/>
      <c r="AD870" s="1"/>
      <c r="AE870" s="1"/>
      <c r="AL870" s="49">
        <v>1</v>
      </c>
    </row>
    <row r="871" spans="22:38">
      <c r="V871" s="968" t="s">
        <v>2612</v>
      </c>
      <c r="W871" s="968" t="s">
        <v>1965</v>
      </c>
      <c r="X871" s="1"/>
      <c r="Y871" s="1"/>
      <c r="Z871" s="1"/>
      <c r="AA871" s="1"/>
      <c r="AB871" s="1"/>
      <c r="AC871" s="1"/>
      <c r="AD871" s="1"/>
      <c r="AE871" s="1"/>
      <c r="AL871" s="49">
        <v>1</v>
      </c>
    </row>
    <row r="872" spans="22:38">
      <c r="V872" s="964" t="s">
        <v>2613</v>
      </c>
      <c r="W872" s="964" t="s">
        <v>1965</v>
      </c>
      <c r="X872" s="1"/>
      <c r="Y872" s="1"/>
      <c r="Z872" s="1"/>
      <c r="AA872" s="1"/>
      <c r="AB872" s="1"/>
      <c r="AC872" s="1"/>
      <c r="AD872" s="1"/>
      <c r="AE872" s="1"/>
      <c r="AL872" s="49">
        <v>1</v>
      </c>
    </row>
    <row r="873" spans="22:38">
      <c r="V873" s="968" t="s">
        <v>2614</v>
      </c>
      <c r="W873" s="968" t="s">
        <v>1965</v>
      </c>
      <c r="X873" s="1"/>
      <c r="Y873" s="1"/>
      <c r="Z873" s="1"/>
      <c r="AA873" s="1"/>
      <c r="AB873" s="1"/>
      <c r="AC873" s="1"/>
      <c r="AD873" s="1"/>
      <c r="AE873" s="1"/>
      <c r="AL873" s="49">
        <v>1</v>
      </c>
    </row>
    <row r="874" spans="22:38">
      <c r="V874" s="964" t="s">
        <v>2615</v>
      </c>
      <c r="W874" s="964" t="s">
        <v>1965</v>
      </c>
      <c r="X874" s="1"/>
      <c r="Y874" s="1"/>
      <c r="Z874" s="1"/>
      <c r="AA874" s="1"/>
      <c r="AB874" s="1"/>
      <c r="AC874" s="1"/>
      <c r="AD874" s="1"/>
      <c r="AE874" s="1"/>
      <c r="AL874" s="49">
        <v>1</v>
      </c>
    </row>
    <row r="875" spans="22:38">
      <c r="V875" s="968" t="s">
        <v>199</v>
      </c>
      <c r="W875" s="968" t="s">
        <v>1965</v>
      </c>
      <c r="X875" s="1"/>
      <c r="Y875" s="1"/>
      <c r="Z875" s="1"/>
      <c r="AA875" s="1"/>
      <c r="AB875" s="1"/>
      <c r="AC875" s="1"/>
      <c r="AD875" s="1"/>
      <c r="AE875" s="1"/>
      <c r="AL875" s="49">
        <v>1</v>
      </c>
    </row>
    <row r="876" spans="22:38">
      <c r="V876" s="964" t="s">
        <v>2616</v>
      </c>
      <c r="W876" s="964" t="s">
        <v>1965</v>
      </c>
      <c r="X876" s="1"/>
      <c r="Y876" s="1"/>
      <c r="Z876" s="1"/>
      <c r="AA876" s="1"/>
      <c r="AB876" s="1"/>
      <c r="AC876" s="1"/>
      <c r="AD876" s="1"/>
      <c r="AE876" s="1"/>
      <c r="AL876" s="49">
        <v>1</v>
      </c>
    </row>
    <row r="877" spans="22:38">
      <c r="V877" s="968" t="s">
        <v>619</v>
      </c>
      <c r="W877" s="968" t="s">
        <v>1965</v>
      </c>
      <c r="X877" s="1"/>
      <c r="Y877" s="1"/>
      <c r="Z877" s="1"/>
      <c r="AA877" s="1"/>
      <c r="AB877" s="1"/>
      <c r="AC877" s="1"/>
      <c r="AD877" s="1"/>
      <c r="AE877" s="1"/>
      <c r="AL877" s="49">
        <v>1</v>
      </c>
    </row>
    <row r="878" spans="22:38">
      <c r="V878" s="964" t="s">
        <v>2617</v>
      </c>
      <c r="W878" s="964" t="s">
        <v>1965</v>
      </c>
      <c r="X878" s="1"/>
      <c r="Y878" s="1"/>
      <c r="Z878" s="1"/>
      <c r="AA878" s="1"/>
      <c r="AB878" s="1"/>
      <c r="AC878" s="1"/>
      <c r="AD878" s="1"/>
      <c r="AE878" s="1"/>
      <c r="AL878" s="49">
        <v>1</v>
      </c>
    </row>
    <row r="879" spans="22:38">
      <c r="V879" s="968" t="s">
        <v>2618</v>
      </c>
      <c r="W879" s="968" t="s">
        <v>1965</v>
      </c>
      <c r="X879" s="1"/>
      <c r="Y879" s="1"/>
      <c r="Z879" s="1"/>
      <c r="AA879" s="1"/>
      <c r="AB879" s="1"/>
      <c r="AC879" s="1"/>
      <c r="AD879" s="1"/>
      <c r="AE879" s="1"/>
      <c r="AL879" s="49">
        <v>1</v>
      </c>
    </row>
    <row r="880" spans="22:38">
      <c r="V880" s="964" t="s">
        <v>2186</v>
      </c>
      <c r="W880" s="964" t="s">
        <v>1967</v>
      </c>
      <c r="X880" s="1"/>
      <c r="Y880" s="1"/>
      <c r="Z880" s="1"/>
      <c r="AA880" s="1"/>
      <c r="AB880" s="1"/>
      <c r="AC880" s="1"/>
      <c r="AD880" s="1"/>
      <c r="AE880" s="1"/>
      <c r="AL880" s="49">
        <v>1</v>
      </c>
    </row>
    <row r="881" spans="22:38">
      <c r="V881" s="968" t="s">
        <v>2187</v>
      </c>
      <c r="W881" s="968" t="s">
        <v>1967</v>
      </c>
      <c r="X881" s="1"/>
      <c r="Y881" s="1"/>
      <c r="Z881" s="1"/>
      <c r="AA881" s="1"/>
      <c r="AB881" s="1"/>
      <c r="AC881" s="1"/>
      <c r="AD881" s="1"/>
      <c r="AE881" s="1"/>
      <c r="AL881" s="49">
        <v>1</v>
      </c>
    </row>
    <row r="882" spans="22:38">
      <c r="V882" s="964" t="s">
        <v>140</v>
      </c>
      <c r="W882" s="964" t="s">
        <v>1967</v>
      </c>
      <c r="X882" s="1"/>
      <c r="Y882" s="1"/>
      <c r="Z882" s="1"/>
      <c r="AA882" s="1"/>
      <c r="AB882" s="1"/>
      <c r="AC882" s="1"/>
      <c r="AD882" s="1"/>
      <c r="AE882" s="1"/>
      <c r="AL882" s="49">
        <v>1</v>
      </c>
    </row>
    <row r="883" spans="22:38">
      <c r="V883" s="968" t="s">
        <v>2619</v>
      </c>
      <c r="W883" s="968" t="s">
        <v>1967</v>
      </c>
      <c r="X883" s="1"/>
      <c r="Y883" s="1"/>
      <c r="Z883" s="1"/>
      <c r="AA883" s="1"/>
      <c r="AB883" s="1"/>
      <c r="AC883" s="1"/>
      <c r="AD883" s="1"/>
      <c r="AE883" s="1"/>
      <c r="AL883" s="49">
        <v>1</v>
      </c>
    </row>
    <row r="884" spans="22:38">
      <c r="V884" s="964" t="s">
        <v>259</v>
      </c>
      <c r="W884" s="964" t="s">
        <v>1967</v>
      </c>
      <c r="X884" s="1"/>
      <c r="Y884" s="1"/>
      <c r="Z884" s="1"/>
      <c r="AA884" s="1"/>
      <c r="AB884" s="1"/>
      <c r="AC884" s="1"/>
      <c r="AD884" s="1"/>
      <c r="AE884" s="1"/>
      <c r="AL884" s="49">
        <v>1</v>
      </c>
    </row>
    <row r="885" spans="22:38">
      <c r="V885" s="968" t="s">
        <v>277</v>
      </c>
      <c r="W885" s="968" t="s">
        <v>1967</v>
      </c>
      <c r="X885" s="1"/>
      <c r="Y885" s="1"/>
      <c r="Z885" s="1"/>
      <c r="AA885" s="1"/>
      <c r="AB885" s="1"/>
      <c r="AC885" s="1"/>
      <c r="AD885" s="1"/>
      <c r="AE885" s="1"/>
      <c r="AL885" s="49">
        <v>1</v>
      </c>
    </row>
    <row r="886" spans="22:38">
      <c r="V886" s="964" t="s">
        <v>2292</v>
      </c>
      <c r="W886" s="964" t="s">
        <v>1967</v>
      </c>
      <c r="X886" s="1"/>
      <c r="Y886" s="1"/>
      <c r="Z886" s="1"/>
      <c r="AA886" s="1"/>
      <c r="AB886" s="1"/>
      <c r="AC886" s="1"/>
      <c r="AD886" s="1"/>
      <c r="AE886" s="1"/>
      <c r="AL886" s="49">
        <v>1</v>
      </c>
    </row>
    <row r="887" spans="22:38">
      <c r="V887" s="968" t="s">
        <v>2293</v>
      </c>
      <c r="W887" s="968" t="s">
        <v>1967</v>
      </c>
      <c r="X887" s="1"/>
      <c r="Y887" s="1"/>
      <c r="Z887" s="1"/>
      <c r="AA887" s="1"/>
      <c r="AB887" s="1"/>
      <c r="AC887" s="1"/>
      <c r="AD887" s="1"/>
      <c r="AE887" s="1"/>
      <c r="AL887" s="49">
        <v>1</v>
      </c>
    </row>
    <row r="888" spans="22:38">
      <c r="V888" s="964" t="s">
        <v>281</v>
      </c>
      <c r="W888" s="964" t="s">
        <v>1967</v>
      </c>
      <c r="X888" s="1"/>
      <c r="Y888" s="1"/>
      <c r="Z888" s="1"/>
      <c r="AA888" s="1"/>
      <c r="AB888" s="1"/>
      <c r="AC888" s="1"/>
      <c r="AD888" s="1"/>
      <c r="AE888" s="1"/>
      <c r="AL888" s="49">
        <v>1</v>
      </c>
    </row>
    <row r="889" spans="22:38">
      <c r="V889" s="968" t="s">
        <v>2334</v>
      </c>
      <c r="W889" s="968" t="s">
        <v>1967</v>
      </c>
      <c r="X889" s="1"/>
      <c r="Y889" s="1"/>
      <c r="Z889" s="1"/>
      <c r="AA889" s="1"/>
      <c r="AB889" s="1"/>
      <c r="AC889" s="1"/>
      <c r="AD889" s="1"/>
      <c r="AE889" s="1"/>
      <c r="AL889" s="49">
        <v>1</v>
      </c>
    </row>
    <row r="890" spans="22:38">
      <c r="V890" s="964" t="s">
        <v>2335</v>
      </c>
      <c r="W890" s="964" t="s">
        <v>1967</v>
      </c>
      <c r="X890" s="1"/>
      <c r="Y890" s="1"/>
      <c r="Z890" s="1"/>
      <c r="AA890" s="1"/>
      <c r="AB890" s="1"/>
      <c r="AC890" s="1"/>
      <c r="AD890" s="1"/>
      <c r="AE890" s="1"/>
      <c r="AL890" s="49">
        <v>1</v>
      </c>
    </row>
    <row r="891" spans="22:38">
      <c r="V891" s="968" t="s">
        <v>297</v>
      </c>
      <c r="W891" s="968" t="s">
        <v>1967</v>
      </c>
      <c r="X891" s="1"/>
      <c r="Y891" s="1"/>
      <c r="Z891" s="1"/>
      <c r="AA891" s="1"/>
      <c r="AB891" s="1"/>
      <c r="AC891" s="1"/>
      <c r="AD891" s="1"/>
      <c r="AE891" s="1"/>
      <c r="AL891" s="49">
        <v>1</v>
      </c>
    </row>
    <row r="892" spans="22:38">
      <c r="V892" s="964" t="s">
        <v>620</v>
      </c>
      <c r="W892" s="964" t="s">
        <v>1967</v>
      </c>
      <c r="X892" s="1"/>
      <c r="Y892" s="1"/>
      <c r="Z892" s="1"/>
      <c r="AA892" s="1"/>
      <c r="AB892" s="1"/>
      <c r="AC892" s="1"/>
      <c r="AD892" s="1"/>
      <c r="AE892" s="1"/>
      <c r="AL892" s="49">
        <v>1</v>
      </c>
    </row>
    <row r="893" spans="22:38">
      <c r="V893" s="968" t="s">
        <v>301</v>
      </c>
      <c r="W893" s="968" t="s">
        <v>1967</v>
      </c>
      <c r="X893" s="1"/>
      <c r="Y893" s="1"/>
      <c r="Z893" s="1"/>
      <c r="AA893" s="1"/>
      <c r="AB893" s="1"/>
      <c r="AC893" s="1"/>
      <c r="AD893" s="1"/>
      <c r="AE893" s="1"/>
      <c r="AL893" s="49">
        <v>1</v>
      </c>
    </row>
    <row r="894" spans="22:38">
      <c r="V894" s="964" t="s">
        <v>621</v>
      </c>
      <c r="W894" s="964" t="s">
        <v>1967</v>
      </c>
      <c r="X894" s="1"/>
      <c r="Y894" s="1"/>
      <c r="Z894" s="1"/>
      <c r="AA894" s="1"/>
      <c r="AB894" s="1"/>
      <c r="AC894" s="1"/>
      <c r="AD894" s="1"/>
      <c r="AE894" s="1"/>
      <c r="AL894" s="49">
        <v>1</v>
      </c>
    </row>
    <row r="895" spans="22:38">
      <c r="V895" s="968" t="s">
        <v>303</v>
      </c>
      <c r="W895" s="968" t="s">
        <v>1967</v>
      </c>
      <c r="X895" s="1"/>
      <c r="Y895" s="1"/>
      <c r="Z895" s="1"/>
      <c r="AA895" s="1"/>
      <c r="AB895" s="1"/>
      <c r="AC895" s="1"/>
      <c r="AD895" s="1"/>
      <c r="AE895" s="1"/>
      <c r="AL895" s="49">
        <v>1</v>
      </c>
    </row>
    <row r="896" spans="22:38">
      <c r="V896" s="964" t="s">
        <v>622</v>
      </c>
      <c r="W896" s="964" t="s">
        <v>1967</v>
      </c>
      <c r="X896" s="1"/>
      <c r="Y896" s="1"/>
      <c r="Z896" s="1"/>
      <c r="AA896" s="1"/>
      <c r="AB896" s="1"/>
      <c r="AC896" s="1"/>
      <c r="AD896" s="1"/>
      <c r="AE896" s="1"/>
      <c r="AL896" s="49">
        <v>1</v>
      </c>
    </row>
    <row r="897" spans="22:38">
      <c r="V897" s="968" t="s">
        <v>623</v>
      </c>
      <c r="W897" s="968" t="s">
        <v>1967</v>
      </c>
      <c r="X897" s="1"/>
      <c r="Y897" s="1"/>
      <c r="Z897" s="1"/>
      <c r="AA897" s="1"/>
      <c r="AB897" s="1"/>
      <c r="AC897" s="1"/>
      <c r="AD897" s="1"/>
      <c r="AE897" s="1"/>
      <c r="AL897" s="49">
        <v>1</v>
      </c>
    </row>
    <row r="898" spans="22:38">
      <c r="V898" s="964" t="s">
        <v>305</v>
      </c>
      <c r="W898" s="964" t="s">
        <v>1967</v>
      </c>
      <c r="X898" s="1"/>
      <c r="Y898" s="1"/>
      <c r="Z898" s="1"/>
      <c r="AA898" s="1"/>
      <c r="AB898" s="1"/>
      <c r="AC898" s="1"/>
      <c r="AD898" s="1"/>
      <c r="AE898" s="1"/>
      <c r="AL898" s="49">
        <v>1</v>
      </c>
    </row>
    <row r="899" spans="22:38">
      <c r="V899" s="968" t="s">
        <v>307</v>
      </c>
      <c r="W899" s="968" t="s">
        <v>1967</v>
      </c>
      <c r="X899" s="1"/>
      <c r="Y899" s="1"/>
      <c r="Z899" s="1"/>
      <c r="AA899" s="1"/>
      <c r="AB899" s="1"/>
      <c r="AC899" s="1"/>
      <c r="AD899" s="1"/>
      <c r="AE899" s="1"/>
      <c r="AL899" s="49">
        <v>1</v>
      </c>
    </row>
    <row r="900" spans="22:38">
      <c r="V900" s="964" t="s">
        <v>2620</v>
      </c>
      <c r="W900" s="964" t="s">
        <v>1972</v>
      </c>
      <c r="X900" s="1"/>
      <c r="Y900" s="1"/>
      <c r="Z900" s="1"/>
      <c r="AA900" s="1"/>
      <c r="AB900" s="1"/>
      <c r="AC900" s="1"/>
      <c r="AD900" s="1"/>
      <c r="AE900" s="1"/>
      <c r="AL900" s="49">
        <v>1</v>
      </c>
    </row>
    <row r="901" spans="22:38">
      <c r="V901" s="968" t="s">
        <v>2621</v>
      </c>
      <c r="W901" s="968" t="s">
        <v>1972</v>
      </c>
      <c r="X901" s="1"/>
      <c r="Y901" s="1"/>
      <c r="Z901" s="1"/>
      <c r="AA901" s="1"/>
      <c r="AB901" s="1"/>
      <c r="AC901" s="1"/>
      <c r="AD901" s="1"/>
      <c r="AE901" s="1"/>
      <c r="AL901" s="49">
        <v>1</v>
      </c>
    </row>
    <row r="902" spans="22:38">
      <c r="V902" s="964" t="s">
        <v>75</v>
      </c>
      <c r="W902" s="964" t="s">
        <v>1972</v>
      </c>
      <c r="X902" s="1"/>
      <c r="Y902" s="1"/>
      <c r="Z902" s="1"/>
      <c r="AA902" s="1"/>
      <c r="AB902" s="1"/>
      <c r="AC902" s="1"/>
      <c r="AD902" s="1"/>
      <c r="AE902" s="1"/>
      <c r="AL902" s="49">
        <v>1</v>
      </c>
    </row>
    <row r="903" spans="22:38">
      <c r="V903" s="968" t="s">
        <v>2378</v>
      </c>
      <c r="W903" s="968" t="s">
        <v>1972</v>
      </c>
      <c r="X903" s="1"/>
      <c r="Y903" s="1"/>
      <c r="Z903" s="1"/>
      <c r="AA903" s="1"/>
      <c r="AB903" s="1"/>
      <c r="AC903" s="1"/>
      <c r="AD903" s="1"/>
      <c r="AE903" s="1"/>
      <c r="AL903" s="49">
        <v>1</v>
      </c>
    </row>
    <row r="904" spans="22:38">
      <c r="V904" s="964" t="s">
        <v>113</v>
      </c>
      <c r="W904" s="964" t="s">
        <v>1972</v>
      </c>
      <c r="X904" s="1"/>
      <c r="Y904" s="1"/>
      <c r="Z904" s="1"/>
      <c r="AA904" s="1"/>
      <c r="AB904" s="1"/>
      <c r="AC904" s="1"/>
      <c r="AD904" s="1"/>
      <c r="AE904" s="1"/>
      <c r="AL904" s="49">
        <v>1</v>
      </c>
    </row>
    <row r="905" spans="22:38">
      <c r="V905" s="968" t="s">
        <v>624</v>
      </c>
      <c r="W905" s="968" t="s">
        <v>1972</v>
      </c>
      <c r="X905" s="1"/>
      <c r="Y905" s="1"/>
      <c r="Z905" s="1"/>
      <c r="AA905" s="1"/>
      <c r="AB905" s="1"/>
      <c r="AC905" s="1"/>
      <c r="AD905" s="1"/>
      <c r="AE905" s="1"/>
      <c r="AL905" s="49">
        <v>1</v>
      </c>
    </row>
    <row r="906" spans="22:38">
      <c r="V906" s="964" t="s">
        <v>625</v>
      </c>
      <c r="W906" s="964" t="s">
        <v>1972</v>
      </c>
      <c r="X906" s="1"/>
      <c r="Y906" s="1"/>
      <c r="Z906" s="1"/>
      <c r="AA906" s="1"/>
      <c r="AB906" s="1"/>
      <c r="AC906" s="1"/>
      <c r="AD906" s="1"/>
      <c r="AE906" s="1"/>
      <c r="AL906" s="49">
        <v>1</v>
      </c>
    </row>
    <row r="907" spans="22:38">
      <c r="V907" s="968" t="s">
        <v>626</v>
      </c>
      <c r="W907" s="968" t="s">
        <v>1972</v>
      </c>
      <c r="X907" s="1"/>
      <c r="Y907" s="1"/>
      <c r="Z907" s="1"/>
      <c r="AA907" s="1"/>
      <c r="AB907" s="1"/>
      <c r="AC907" s="1"/>
      <c r="AD907" s="1"/>
      <c r="AE907" s="1"/>
      <c r="AL907" s="49">
        <v>1</v>
      </c>
    </row>
    <row r="908" spans="22:38">
      <c r="V908" s="964" t="s">
        <v>627</v>
      </c>
      <c r="W908" s="964" t="s">
        <v>1972</v>
      </c>
      <c r="X908" s="1"/>
      <c r="Y908" s="1"/>
      <c r="Z908" s="1"/>
      <c r="AA908" s="1"/>
      <c r="AB908" s="1"/>
      <c r="AC908" s="1"/>
      <c r="AD908" s="1"/>
      <c r="AE908" s="1"/>
      <c r="AL908" s="49">
        <v>1</v>
      </c>
    </row>
    <row r="909" spans="22:38">
      <c r="V909" s="968" t="s">
        <v>628</v>
      </c>
      <c r="W909" s="968" t="s">
        <v>1972</v>
      </c>
      <c r="X909" s="1"/>
      <c r="Y909" s="1"/>
      <c r="Z909" s="1"/>
      <c r="AA909" s="1"/>
      <c r="AB909" s="1"/>
      <c r="AC909" s="1"/>
      <c r="AD909" s="1"/>
      <c r="AE909" s="1"/>
      <c r="AL909" s="49">
        <v>1</v>
      </c>
    </row>
    <row r="910" spans="22:38">
      <c r="V910" s="964" t="s">
        <v>629</v>
      </c>
      <c r="W910" s="964" t="s">
        <v>1972</v>
      </c>
      <c r="X910" s="1"/>
      <c r="Y910" s="1"/>
      <c r="Z910" s="1"/>
      <c r="AA910" s="1"/>
      <c r="AB910" s="1"/>
      <c r="AC910" s="1"/>
      <c r="AD910" s="1"/>
      <c r="AE910" s="1"/>
      <c r="AL910" s="49">
        <v>1</v>
      </c>
    </row>
    <row r="911" spans="22:38">
      <c r="V911" s="968" t="s">
        <v>630</v>
      </c>
      <c r="W911" s="968" t="s">
        <v>1972</v>
      </c>
      <c r="X911" s="1"/>
      <c r="Y911" s="1"/>
      <c r="Z911" s="1"/>
      <c r="AA911" s="1"/>
      <c r="AB911" s="1"/>
      <c r="AC911" s="1"/>
      <c r="AD911" s="1"/>
      <c r="AE911" s="1"/>
      <c r="AL911" s="49">
        <v>1</v>
      </c>
    </row>
    <row r="912" spans="22:38">
      <c r="V912" s="964" t="s">
        <v>631</v>
      </c>
      <c r="W912" s="964" t="s">
        <v>1972</v>
      </c>
      <c r="X912" s="1"/>
      <c r="Y912" s="1"/>
      <c r="Z912" s="1"/>
      <c r="AA912" s="1"/>
      <c r="AB912" s="1"/>
      <c r="AC912" s="1"/>
      <c r="AD912" s="1"/>
      <c r="AE912" s="1"/>
      <c r="AL912" s="49">
        <v>1</v>
      </c>
    </row>
    <row r="913" spans="22:38">
      <c r="V913" s="968" t="s">
        <v>632</v>
      </c>
      <c r="W913" s="968" t="s">
        <v>1972</v>
      </c>
      <c r="X913" s="1"/>
      <c r="Y913" s="1"/>
      <c r="Z913" s="1"/>
      <c r="AA913" s="1"/>
      <c r="AB913" s="1"/>
      <c r="AC913" s="1"/>
      <c r="AD913" s="1"/>
      <c r="AE913" s="1"/>
      <c r="AL913" s="49">
        <v>1</v>
      </c>
    </row>
    <row r="914" spans="22:38">
      <c r="V914" s="964" t="s">
        <v>146</v>
      </c>
      <c r="W914" s="964" t="s">
        <v>1972</v>
      </c>
      <c r="X914" s="1"/>
      <c r="Y914" s="1"/>
      <c r="Z914" s="1"/>
      <c r="AA914" s="1"/>
      <c r="AB914" s="1"/>
      <c r="AC914" s="1"/>
      <c r="AD914" s="1"/>
      <c r="AE914" s="1"/>
      <c r="AL914" s="49">
        <v>1</v>
      </c>
    </row>
    <row r="915" spans="22:38">
      <c r="V915" s="968" t="s">
        <v>2622</v>
      </c>
      <c r="W915" s="968" t="s">
        <v>1972</v>
      </c>
      <c r="X915" s="1"/>
      <c r="Y915" s="1"/>
      <c r="Z915" s="1"/>
      <c r="AA915" s="1"/>
      <c r="AB915" s="1"/>
      <c r="AC915" s="1"/>
      <c r="AD915" s="1"/>
      <c r="AE915" s="1"/>
      <c r="AL915" s="49">
        <v>1</v>
      </c>
    </row>
    <row r="916" spans="22:38">
      <c r="V916" s="964" t="s">
        <v>2623</v>
      </c>
      <c r="W916" s="964" t="s">
        <v>1972</v>
      </c>
      <c r="X916" s="1"/>
      <c r="Y916" s="1"/>
      <c r="Z916" s="1"/>
      <c r="AA916" s="1"/>
      <c r="AB916" s="1"/>
      <c r="AC916" s="1"/>
      <c r="AD916" s="1"/>
      <c r="AE916" s="1"/>
      <c r="AL916" s="49">
        <v>1</v>
      </c>
    </row>
    <row r="917" spans="22:38">
      <c r="V917" s="968" t="s">
        <v>2532</v>
      </c>
      <c r="W917" s="968" t="s">
        <v>1972</v>
      </c>
      <c r="X917" s="1"/>
      <c r="Y917" s="1"/>
      <c r="Z917" s="1"/>
      <c r="AA917" s="1"/>
      <c r="AB917" s="1"/>
      <c r="AC917" s="1"/>
      <c r="AD917" s="1"/>
      <c r="AE917" s="1"/>
      <c r="AL917" s="49">
        <v>1</v>
      </c>
    </row>
    <row r="918" spans="22:38">
      <c r="V918" s="964" t="s">
        <v>2490</v>
      </c>
      <c r="W918" s="964" t="s">
        <v>1972</v>
      </c>
      <c r="X918" s="1"/>
      <c r="Y918" s="1"/>
      <c r="Z918" s="1"/>
      <c r="AA918" s="1"/>
      <c r="AB918" s="1"/>
      <c r="AC918" s="1"/>
      <c r="AD918" s="1"/>
      <c r="AE918" s="1"/>
      <c r="AL918" s="49">
        <v>1</v>
      </c>
    </row>
    <row r="919" spans="22:38">
      <c r="V919" s="968" t="s">
        <v>37</v>
      </c>
      <c r="W919" s="968" t="s">
        <v>1972</v>
      </c>
      <c r="X919" s="1"/>
      <c r="Y919" s="1"/>
      <c r="Z919" s="1"/>
      <c r="AA919" s="1"/>
      <c r="AB919" s="1"/>
      <c r="AC919" s="1"/>
      <c r="AD919" s="1"/>
      <c r="AE919" s="1"/>
      <c r="AL919" s="49">
        <v>1</v>
      </c>
    </row>
    <row r="920" spans="22:38">
      <c r="V920" s="964" t="s">
        <v>5</v>
      </c>
      <c r="W920" s="964" t="s">
        <v>1972</v>
      </c>
      <c r="X920" s="1"/>
      <c r="Y920" s="1"/>
      <c r="Z920" s="1"/>
      <c r="AA920" s="1"/>
      <c r="AB920" s="1"/>
      <c r="AC920" s="1"/>
      <c r="AD920" s="1"/>
      <c r="AE920" s="1"/>
      <c r="AL920" s="49">
        <v>1</v>
      </c>
    </row>
    <row r="921" spans="22:38">
      <c r="V921" s="968" t="s">
        <v>633</v>
      </c>
      <c r="W921" s="968" t="s">
        <v>1972</v>
      </c>
      <c r="X921" s="1"/>
      <c r="Y921" s="1"/>
      <c r="Z921" s="1"/>
      <c r="AA921" s="1"/>
      <c r="AB921" s="1"/>
      <c r="AC921" s="1"/>
      <c r="AD921" s="1"/>
      <c r="AE921" s="1"/>
      <c r="AL921" s="49">
        <v>1</v>
      </c>
    </row>
    <row r="922" spans="22:38">
      <c r="V922" s="964" t="s">
        <v>634</v>
      </c>
      <c r="W922" s="964" t="s">
        <v>1972</v>
      </c>
      <c r="X922" s="1"/>
      <c r="Y922" s="1"/>
      <c r="Z922" s="1"/>
      <c r="AA922" s="1"/>
      <c r="AB922" s="1"/>
      <c r="AC922" s="1"/>
      <c r="AD922" s="1"/>
      <c r="AE922" s="1"/>
      <c r="AL922" s="49">
        <v>1</v>
      </c>
    </row>
    <row r="923" spans="22:38">
      <c r="V923" s="968" t="s">
        <v>635</v>
      </c>
      <c r="W923" s="968" t="s">
        <v>1972</v>
      </c>
      <c r="X923" s="1"/>
      <c r="Y923" s="1"/>
      <c r="Z923" s="1"/>
      <c r="AA923" s="1"/>
      <c r="AB923" s="1"/>
      <c r="AC923" s="1"/>
      <c r="AD923" s="1"/>
      <c r="AE923" s="1"/>
      <c r="AL923" s="49">
        <v>1</v>
      </c>
    </row>
    <row r="924" spans="22:38">
      <c r="V924" s="964" t="s">
        <v>2624</v>
      </c>
      <c r="W924" s="964" t="s">
        <v>1972</v>
      </c>
      <c r="X924" s="1"/>
      <c r="Y924" s="1"/>
      <c r="Z924" s="1"/>
      <c r="AA924" s="1"/>
      <c r="AB924" s="1"/>
      <c r="AC924" s="1"/>
      <c r="AD924" s="1"/>
      <c r="AE924" s="1"/>
      <c r="AL924" s="49">
        <v>1</v>
      </c>
    </row>
    <row r="925" spans="22:38">
      <c r="V925" s="968" t="s">
        <v>2625</v>
      </c>
      <c r="W925" s="968" t="s">
        <v>1972</v>
      </c>
      <c r="X925" s="1"/>
      <c r="Y925" s="1"/>
      <c r="Z925" s="1"/>
      <c r="AA925" s="1"/>
      <c r="AB925" s="1"/>
      <c r="AC925" s="1"/>
      <c r="AD925" s="1"/>
      <c r="AE925" s="1"/>
      <c r="AL925" s="49">
        <v>1</v>
      </c>
    </row>
    <row r="926" spans="22:38">
      <c r="V926" s="964" t="s">
        <v>2626</v>
      </c>
      <c r="W926" s="964" t="s">
        <v>1972</v>
      </c>
      <c r="X926" s="1"/>
      <c r="Y926" s="1"/>
      <c r="Z926" s="1"/>
      <c r="AA926" s="1"/>
      <c r="AB926" s="1"/>
      <c r="AC926" s="1"/>
      <c r="AD926" s="1"/>
      <c r="AE926" s="1"/>
      <c r="AL926" s="49">
        <v>1</v>
      </c>
    </row>
    <row r="927" spans="22:38">
      <c r="V927" s="968" t="s">
        <v>2186</v>
      </c>
      <c r="W927" s="968" t="s">
        <v>1971</v>
      </c>
      <c r="X927" s="1"/>
      <c r="Y927" s="1"/>
      <c r="Z927" s="1"/>
      <c r="AA927" s="1"/>
      <c r="AB927" s="1"/>
      <c r="AC927" s="1"/>
      <c r="AD927" s="1"/>
      <c r="AE927" s="1"/>
      <c r="AL927" s="49">
        <v>1</v>
      </c>
    </row>
    <row r="928" spans="22:38">
      <c r="V928" s="964" t="s">
        <v>2187</v>
      </c>
      <c r="W928" s="964" t="s">
        <v>1971</v>
      </c>
      <c r="X928" s="1"/>
      <c r="Y928" s="1"/>
      <c r="Z928" s="1"/>
      <c r="AA928" s="1"/>
      <c r="AB928" s="1"/>
      <c r="AC928" s="1"/>
      <c r="AD928" s="1"/>
      <c r="AE928" s="1"/>
      <c r="AL928" s="49">
        <v>1</v>
      </c>
    </row>
    <row r="929" spans="22:38">
      <c r="V929" s="968" t="s">
        <v>2627</v>
      </c>
      <c r="W929" s="968" t="s">
        <v>1971</v>
      </c>
      <c r="X929" s="1"/>
      <c r="Y929" s="1"/>
      <c r="Z929" s="1"/>
      <c r="AA929" s="1"/>
      <c r="AB929" s="1"/>
      <c r="AC929" s="1"/>
      <c r="AD929" s="1"/>
      <c r="AE929" s="1"/>
      <c r="AL929" s="49">
        <v>1</v>
      </c>
    </row>
    <row r="930" spans="22:38">
      <c r="V930" s="964" t="s">
        <v>2628</v>
      </c>
      <c r="W930" s="964" t="s">
        <v>1971</v>
      </c>
      <c r="X930" s="1"/>
      <c r="Y930" s="1"/>
      <c r="Z930" s="1"/>
      <c r="AA930" s="1"/>
      <c r="AB930" s="1"/>
      <c r="AC930" s="1"/>
      <c r="AD930" s="1"/>
      <c r="AE930" s="1"/>
      <c r="AL930" s="49">
        <v>1</v>
      </c>
    </row>
    <row r="931" spans="22:38">
      <c r="V931" s="968" t="s">
        <v>54</v>
      </c>
      <c r="W931" s="968" t="s">
        <v>1971</v>
      </c>
      <c r="X931" s="1"/>
      <c r="Y931" s="1"/>
      <c r="Z931" s="1"/>
      <c r="AA931" s="1"/>
      <c r="AB931" s="1"/>
      <c r="AC931" s="1"/>
      <c r="AD931" s="1"/>
      <c r="AE931" s="1"/>
      <c r="AL931" s="49">
        <v>1</v>
      </c>
    </row>
    <row r="932" spans="22:38">
      <c r="V932" s="964" t="s">
        <v>2629</v>
      </c>
      <c r="W932" s="964" t="s">
        <v>1971</v>
      </c>
      <c r="X932" s="1"/>
      <c r="Y932" s="1"/>
      <c r="Z932" s="1"/>
      <c r="AA932" s="1"/>
      <c r="AB932" s="1"/>
      <c r="AC932" s="1"/>
      <c r="AD932" s="1"/>
      <c r="AE932" s="1"/>
      <c r="AL932" s="49">
        <v>1</v>
      </c>
    </row>
    <row r="933" spans="22:38">
      <c r="V933" s="968" t="s">
        <v>2630</v>
      </c>
      <c r="W933" s="968" t="s">
        <v>1971</v>
      </c>
      <c r="X933" s="1"/>
      <c r="Y933" s="1"/>
      <c r="Z933" s="1"/>
      <c r="AA933" s="1"/>
      <c r="AB933" s="1"/>
      <c r="AC933" s="1"/>
      <c r="AD933" s="1"/>
      <c r="AE933" s="1"/>
      <c r="AL933" s="49">
        <v>1</v>
      </c>
    </row>
    <row r="934" spans="22:38">
      <c r="V934" s="964" t="s">
        <v>2292</v>
      </c>
      <c r="W934" s="964" t="s">
        <v>1971</v>
      </c>
      <c r="X934" s="1"/>
      <c r="Y934" s="1"/>
      <c r="Z934" s="1"/>
      <c r="AA934" s="1"/>
      <c r="AB934" s="1"/>
      <c r="AC934" s="1"/>
      <c r="AD934" s="1"/>
      <c r="AE934" s="1"/>
      <c r="AL934" s="49">
        <v>1</v>
      </c>
    </row>
    <row r="935" spans="22:38">
      <c r="V935" s="968" t="s">
        <v>2293</v>
      </c>
      <c r="W935" s="968" t="s">
        <v>1971</v>
      </c>
      <c r="X935" s="1"/>
      <c r="Y935" s="1"/>
      <c r="Z935" s="1"/>
      <c r="AA935" s="1"/>
      <c r="AB935" s="1"/>
      <c r="AC935" s="1"/>
      <c r="AD935" s="1"/>
      <c r="AE935" s="1"/>
      <c r="AL935" s="49">
        <v>1</v>
      </c>
    </row>
    <row r="936" spans="22:38">
      <c r="V936" s="964" t="s">
        <v>2334</v>
      </c>
      <c r="W936" s="964" t="s">
        <v>1971</v>
      </c>
      <c r="X936" s="1"/>
      <c r="Y936" s="1"/>
      <c r="Z936" s="1"/>
      <c r="AA936" s="1"/>
      <c r="AB936" s="1"/>
      <c r="AC936" s="1"/>
      <c r="AD936" s="1"/>
      <c r="AE936" s="1"/>
      <c r="AL936" s="49">
        <v>1</v>
      </c>
    </row>
    <row r="937" spans="22:38">
      <c r="V937" s="968" t="s">
        <v>2335</v>
      </c>
      <c r="W937" s="968" t="s">
        <v>1971</v>
      </c>
      <c r="X937" s="1"/>
      <c r="Y937" s="1"/>
      <c r="Z937" s="1"/>
      <c r="AA937" s="1"/>
      <c r="AB937" s="1"/>
      <c r="AC937" s="1"/>
      <c r="AD937" s="1"/>
      <c r="AE937" s="1"/>
      <c r="AL937" s="49">
        <v>1</v>
      </c>
    </row>
    <row r="938" spans="22:38">
      <c r="V938" s="964" t="s">
        <v>4</v>
      </c>
      <c r="W938" s="964" t="s">
        <v>1971</v>
      </c>
      <c r="X938" s="1"/>
      <c r="Y938" s="1"/>
      <c r="Z938" s="1"/>
      <c r="AA938" s="1"/>
      <c r="AB938" s="1"/>
      <c r="AC938" s="1"/>
      <c r="AD938" s="1"/>
      <c r="AE938" s="1"/>
      <c r="AL938" s="49">
        <v>1</v>
      </c>
    </row>
    <row r="939" spans="22:38">
      <c r="V939" s="968" t="s">
        <v>130</v>
      </c>
      <c r="W939" s="968" t="s">
        <v>1971</v>
      </c>
      <c r="X939" s="1"/>
      <c r="Y939" s="1"/>
      <c r="Z939" s="1"/>
      <c r="AA939" s="1"/>
      <c r="AB939" s="1"/>
      <c r="AC939" s="1"/>
      <c r="AD939" s="1"/>
      <c r="AE939" s="1"/>
      <c r="AL939" s="49">
        <v>1</v>
      </c>
    </row>
    <row r="940" spans="22:38">
      <c r="V940" s="964" t="s">
        <v>112</v>
      </c>
      <c r="W940" s="964" t="s">
        <v>1971</v>
      </c>
      <c r="X940" s="1"/>
      <c r="Y940" s="1"/>
      <c r="Z940" s="1"/>
      <c r="AA940" s="1"/>
      <c r="AB940" s="1"/>
      <c r="AC940" s="1"/>
      <c r="AD940" s="1"/>
      <c r="AE940" s="1"/>
      <c r="AL940" s="49">
        <v>1</v>
      </c>
    </row>
    <row r="941" spans="22:38">
      <c r="V941" s="968" t="s">
        <v>2525</v>
      </c>
      <c r="W941" s="968" t="s">
        <v>1964</v>
      </c>
      <c r="X941" s="1"/>
      <c r="Y941" s="1"/>
      <c r="Z941" s="1"/>
      <c r="AA941" s="1"/>
      <c r="AB941" s="1"/>
      <c r="AC941" s="1"/>
      <c r="AD941" s="1"/>
      <c r="AE941" s="1"/>
      <c r="AL941" s="49">
        <v>1</v>
      </c>
    </row>
    <row r="942" spans="22:38">
      <c r="V942" s="964" t="s">
        <v>2526</v>
      </c>
      <c r="W942" s="964" t="s">
        <v>1964</v>
      </c>
      <c r="X942" s="1"/>
      <c r="Y942" s="1"/>
      <c r="Z942" s="1"/>
      <c r="AA942" s="1"/>
      <c r="AB942" s="1"/>
      <c r="AC942" s="1"/>
      <c r="AD942" s="1"/>
      <c r="AE942" s="1"/>
      <c r="AL942" s="49">
        <v>1</v>
      </c>
    </row>
    <row r="943" spans="22:38">
      <c r="V943" s="968" t="s">
        <v>169</v>
      </c>
      <c r="W943" s="968" t="s">
        <v>1964</v>
      </c>
      <c r="X943" s="1"/>
      <c r="Y943" s="1"/>
      <c r="Z943" s="1"/>
      <c r="AA943" s="1"/>
      <c r="AB943" s="1"/>
      <c r="AC943" s="1"/>
      <c r="AD943" s="1"/>
      <c r="AE943" s="1"/>
      <c r="AL943" s="49">
        <v>1</v>
      </c>
    </row>
    <row r="944" spans="22:38">
      <c r="V944" s="964" t="s">
        <v>2174</v>
      </c>
      <c r="W944" s="964" t="s">
        <v>1964</v>
      </c>
      <c r="X944" s="1"/>
      <c r="Y944" s="1"/>
      <c r="Z944" s="1"/>
      <c r="AA944" s="1"/>
      <c r="AB944" s="1"/>
      <c r="AC944" s="1"/>
      <c r="AD944" s="1"/>
      <c r="AE944" s="1"/>
      <c r="AL944" s="49">
        <v>1</v>
      </c>
    </row>
    <row r="945" spans="22:38">
      <c r="V945" s="968" t="s">
        <v>2375</v>
      </c>
      <c r="W945" s="968" t="s">
        <v>1964</v>
      </c>
      <c r="X945" s="1"/>
      <c r="Y945" s="1"/>
      <c r="Z945" s="1"/>
      <c r="AA945" s="1"/>
      <c r="AB945" s="1"/>
      <c r="AC945" s="1"/>
      <c r="AD945" s="1"/>
      <c r="AE945" s="1"/>
      <c r="AL945" s="49">
        <v>1</v>
      </c>
    </row>
    <row r="946" spans="22:38">
      <c r="V946" s="964" t="s">
        <v>2376</v>
      </c>
      <c r="W946" s="964" t="s">
        <v>1964</v>
      </c>
      <c r="X946" s="1"/>
      <c r="Y946" s="1"/>
      <c r="Z946" s="1"/>
      <c r="AA946" s="1"/>
      <c r="AB946" s="1"/>
      <c r="AC946" s="1"/>
      <c r="AD946" s="1"/>
      <c r="AE946" s="1"/>
      <c r="AL946" s="49">
        <v>1</v>
      </c>
    </row>
    <row r="947" spans="22:38">
      <c r="V947" s="968" t="s">
        <v>2178</v>
      </c>
      <c r="W947" s="968" t="s">
        <v>1964</v>
      </c>
      <c r="X947" s="1"/>
      <c r="Y947" s="1"/>
      <c r="Z947" s="1"/>
      <c r="AA947" s="1"/>
      <c r="AB947" s="1"/>
      <c r="AC947" s="1"/>
      <c r="AD947" s="1"/>
      <c r="AE947" s="1"/>
      <c r="AL947" s="49">
        <v>1</v>
      </c>
    </row>
    <row r="948" spans="22:38">
      <c r="V948" s="964" t="s">
        <v>2179</v>
      </c>
      <c r="W948" s="964" t="s">
        <v>1964</v>
      </c>
      <c r="X948" s="1"/>
      <c r="Y948" s="1"/>
      <c r="Z948" s="1"/>
      <c r="AA948" s="1"/>
      <c r="AB948" s="1"/>
      <c r="AC948" s="1"/>
      <c r="AD948" s="1"/>
      <c r="AE948" s="1"/>
      <c r="AL948" s="49">
        <v>1</v>
      </c>
    </row>
    <row r="949" spans="22:38">
      <c r="V949" s="968" t="s">
        <v>2182</v>
      </c>
      <c r="W949" s="968" t="s">
        <v>1964</v>
      </c>
      <c r="X949" s="1"/>
      <c r="Y949" s="1"/>
      <c r="Z949" s="1"/>
      <c r="AA949" s="1"/>
      <c r="AB949" s="1"/>
      <c r="AC949" s="1"/>
      <c r="AD949" s="1"/>
      <c r="AE949" s="1"/>
      <c r="AL949" s="49">
        <v>1</v>
      </c>
    </row>
    <row r="950" spans="22:38">
      <c r="V950" s="964" t="s">
        <v>62</v>
      </c>
      <c r="W950" s="964" t="s">
        <v>1964</v>
      </c>
      <c r="X950" s="1"/>
      <c r="Y950" s="1"/>
      <c r="Z950" s="1"/>
      <c r="AA950" s="1"/>
      <c r="AB950" s="1"/>
      <c r="AC950" s="1"/>
      <c r="AD950" s="1"/>
      <c r="AE950" s="1"/>
      <c r="AL950" s="49">
        <v>1</v>
      </c>
    </row>
    <row r="951" spans="22:38">
      <c r="V951" s="968" t="s">
        <v>84</v>
      </c>
      <c r="W951" s="968" t="s">
        <v>1964</v>
      </c>
      <c r="X951" s="1"/>
      <c r="Y951" s="1"/>
      <c r="Z951" s="1"/>
      <c r="AA951" s="1"/>
      <c r="AB951" s="1"/>
      <c r="AC951" s="1"/>
      <c r="AD951" s="1"/>
      <c r="AE951" s="1"/>
      <c r="AL951" s="49">
        <v>1</v>
      </c>
    </row>
    <row r="952" spans="22:38">
      <c r="V952" s="964" t="s">
        <v>2183</v>
      </c>
      <c r="W952" s="964" t="s">
        <v>1964</v>
      </c>
      <c r="X952" s="1"/>
      <c r="Y952" s="1"/>
      <c r="Z952" s="1"/>
      <c r="AA952" s="1"/>
      <c r="AB952" s="1"/>
      <c r="AC952" s="1"/>
      <c r="AD952" s="1"/>
      <c r="AE952" s="1"/>
      <c r="AL952" s="49">
        <v>1</v>
      </c>
    </row>
    <row r="953" spans="22:38">
      <c r="V953" s="968" t="s">
        <v>2184</v>
      </c>
      <c r="W953" s="968" t="s">
        <v>1964</v>
      </c>
      <c r="X953" s="1"/>
      <c r="Y953" s="1"/>
      <c r="Z953" s="1"/>
      <c r="AA953" s="1"/>
      <c r="AB953" s="1"/>
      <c r="AC953" s="1"/>
      <c r="AD953" s="1"/>
      <c r="AE953" s="1"/>
      <c r="AL953" s="49">
        <v>1</v>
      </c>
    </row>
    <row r="954" spans="22:38">
      <c r="V954" s="964" t="s">
        <v>2165</v>
      </c>
      <c r="W954" s="964" t="s">
        <v>1964</v>
      </c>
      <c r="X954" s="1"/>
      <c r="Y954" s="1"/>
      <c r="Z954" s="1"/>
      <c r="AA954" s="1"/>
      <c r="AB954" s="1"/>
      <c r="AC954" s="1"/>
      <c r="AD954" s="1"/>
      <c r="AE954" s="1"/>
      <c r="AL954" s="49">
        <v>1</v>
      </c>
    </row>
    <row r="955" spans="22:38">
      <c r="V955" s="968" t="s">
        <v>2188</v>
      </c>
      <c r="W955" s="968" t="s">
        <v>1964</v>
      </c>
      <c r="X955" s="1"/>
      <c r="Y955" s="1"/>
      <c r="Z955" s="1"/>
      <c r="AA955" s="1"/>
      <c r="AB955" s="1"/>
      <c r="AC955" s="1"/>
      <c r="AD955" s="1"/>
      <c r="AE955" s="1"/>
      <c r="AL955" s="49">
        <v>1</v>
      </c>
    </row>
    <row r="956" spans="22:38">
      <c r="V956" s="964" t="s">
        <v>2189</v>
      </c>
      <c r="W956" s="964" t="s">
        <v>1964</v>
      </c>
      <c r="X956" s="1"/>
      <c r="Y956" s="1"/>
      <c r="Z956" s="1"/>
      <c r="AA956" s="1"/>
      <c r="AB956" s="1"/>
      <c r="AC956" s="1"/>
      <c r="AD956" s="1"/>
      <c r="AE956" s="1"/>
      <c r="AL956" s="49">
        <v>1</v>
      </c>
    </row>
    <row r="957" spans="22:38">
      <c r="V957" s="968" t="s">
        <v>2190</v>
      </c>
      <c r="W957" s="968" t="s">
        <v>1964</v>
      </c>
      <c r="X957" s="1"/>
      <c r="Y957" s="1"/>
      <c r="Z957" s="1"/>
      <c r="AA957" s="1"/>
      <c r="AB957" s="1"/>
      <c r="AC957" s="1"/>
      <c r="AD957" s="1"/>
      <c r="AE957" s="1"/>
      <c r="AL957" s="49">
        <v>1</v>
      </c>
    </row>
    <row r="958" spans="22:38">
      <c r="V958" s="964" t="s">
        <v>2192</v>
      </c>
      <c r="W958" s="964" t="s">
        <v>1964</v>
      </c>
      <c r="X958" s="1"/>
      <c r="Y958" s="1"/>
      <c r="Z958" s="1"/>
      <c r="AA958" s="1"/>
      <c r="AB958" s="1"/>
      <c r="AC958" s="1"/>
      <c r="AD958" s="1"/>
      <c r="AE958" s="1"/>
      <c r="AL958" s="49">
        <v>1</v>
      </c>
    </row>
    <row r="959" spans="22:38">
      <c r="V959" s="968" t="s">
        <v>2193</v>
      </c>
      <c r="W959" s="968" t="s">
        <v>1964</v>
      </c>
      <c r="X959" s="1"/>
      <c r="Y959" s="1"/>
      <c r="Z959" s="1"/>
      <c r="AA959" s="1"/>
      <c r="AB959" s="1"/>
      <c r="AC959" s="1"/>
      <c r="AD959" s="1"/>
      <c r="AE959" s="1"/>
      <c r="AL959" s="49">
        <v>1</v>
      </c>
    </row>
    <row r="960" spans="22:38">
      <c r="V960" s="964" t="s">
        <v>2194</v>
      </c>
      <c r="W960" s="964" t="s">
        <v>1964</v>
      </c>
      <c r="X960" s="1"/>
      <c r="Y960" s="1"/>
      <c r="Z960" s="1"/>
      <c r="AA960" s="1"/>
      <c r="AB960" s="1"/>
      <c r="AC960" s="1"/>
      <c r="AD960" s="1"/>
      <c r="AE960" s="1"/>
      <c r="AL960" s="49">
        <v>1</v>
      </c>
    </row>
    <row r="961" spans="22:38">
      <c r="V961" s="968" t="s">
        <v>2195</v>
      </c>
      <c r="W961" s="968" t="s">
        <v>1964</v>
      </c>
      <c r="X961" s="1"/>
      <c r="Y961" s="1"/>
      <c r="Z961" s="1"/>
      <c r="AA961" s="1"/>
      <c r="AB961" s="1"/>
      <c r="AC961" s="1"/>
      <c r="AD961" s="1"/>
      <c r="AE961" s="1"/>
      <c r="AL961" s="49">
        <v>1</v>
      </c>
    </row>
    <row r="962" spans="22:38">
      <c r="V962" s="964" t="s">
        <v>2196</v>
      </c>
      <c r="W962" s="964" t="s">
        <v>1964</v>
      </c>
      <c r="X962" s="1"/>
      <c r="Y962" s="1"/>
      <c r="Z962" s="1"/>
      <c r="AA962" s="1"/>
      <c r="AB962" s="1"/>
      <c r="AC962" s="1"/>
      <c r="AD962" s="1"/>
      <c r="AE962" s="1"/>
      <c r="AL962" s="49">
        <v>1</v>
      </c>
    </row>
    <row r="963" spans="22:38">
      <c r="V963" s="968" t="s">
        <v>2197</v>
      </c>
      <c r="W963" s="968" t="s">
        <v>1964</v>
      </c>
      <c r="X963" s="1"/>
      <c r="Y963" s="1"/>
      <c r="Z963" s="1"/>
      <c r="AA963" s="1"/>
      <c r="AB963" s="1"/>
      <c r="AC963" s="1"/>
      <c r="AD963" s="1"/>
      <c r="AE963" s="1"/>
      <c r="AL963" s="49">
        <v>1</v>
      </c>
    </row>
    <row r="964" spans="22:38">
      <c r="V964" s="964" t="s">
        <v>2198</v>
      </c>
      <c r="W964" s="964" t="s">
        <v>1964</v>
      </c>
      <c r="X964" s="1"/>
      <c r="Y964" s="1"/>
      <c r="Z964" s="1"/>
      <c r="AA964" s="1"/>
      <c r="AB964" s="1"/>
      <c r="AC964" s="1"/>
      <c r="AD964" s="1"/>
      <c r="AE964" s="1"/>
      <c r="AL964" s="49">
        <v>1</v>
      </c>
    </row>
    <row r="965" spans="22:38">
      <c r="V965" s="968" t="s">
        <v>2199</v>
      </c>
      <c r="W965" s="968" t="s">
        <v>1964</v>
      </c>
      <c r="X965" s="1"/>
      <c r="Y965" s="1"/>
      <c r="Z965" s="1"/>
      <c r="AA965" s="1"/>
      <c r="AB965" s="1"/>
      <c r="AC965" s="1"/>
      <c r="AD965" s="1"/>
      <c r="AE965" s="1"/>
      <c r="AL965" s="49">
        <v>1</v>
      </c>
    </row>
    <row r="966" spans="22:38">
      <c r="V966" s="964" t="s">
        <v>2200</v>
      </c>
      <c r="W966" s="964" t="s">
        <v>1964</v>
      </c>
      <c r="X966" s="1"/>
      <c r="Y966" s="1"/>
      <c r="Z966" s="1"/>
      <c r="AA966" s="1"/>
      <c r="AB966" s="1"/>
      <c r="AC966" s="1"/>
      <c r="AD966" s="1"/>
      <c r="AE966" s="1"/>
      <c r="AL966" s="49">
        <v>1</v>
      </c>
    </row>
    <row r="967" spans="22:38">
      <c r="V967" s="968" t="s">
        <v>2201</v>
      </c>
      <c r="W967" s="968" t="s">
        <v>1964</v>
      </c>
      <c r="X967" s="1"/>
      <c r="Y967" s="1"/>
      <c r="Z967" s="1"/>
      <c r="AA967" s="1"/>
      <c r="AB967" s="1"/>
      <c r="AC967" s="1"/>
      <c r="AD967" s="1"/>
      <c r="AE967" s="1"/>
      <c r="AL967" s="49">
        <v>1</v>
      </c>
    </row>
    <row r="968" spans="22:38">
      <c r="V968" s="964" t="s">
        <v>2202</v>
      </c>
      <c r="W968" s="964" t="s">
        <v>1964</v>
      </c>
      <c r="X968" s="1"/>
      <c r="Y968" s="1"/>
      <c r="Z968" s="1"/>
      <c r="AA968" s="1"/>
      <c r="AB968" s="1"/>
      <c r="AC968" s="1"/>
      <c r="AD968" s="1"/>
      <c r="AE968" s="1"/>
      <c r="AL968" s="49">
        <v>1</v>
      </c>
    </row>
    <row r="969" spans="22:38">
      <c r="V969" s="968" t="s">
        <v>2203</v>
      </c>
      <c r="W969" s="968" t="s">
        <v>1964</v>
      </c>
      <c r="X969" s="1"/>
      <c r="Y969" s="1"/>
      <c r="Z969" s="1"/>
      <c r="AA969" s="1"/>
      <c r="AB969" s="1"/>
      <c r="AC969" s="1"/>
      <c r="AD969" s="1"/>
      <c r="AE969" s="1"/>
      <c r="AL969" s="49">
        <v>1</v>
      </c>
    </row>
    <row r="970" spans="22:38">
      <c r="V970" s="964" t="s">
        <v>2400</v>
      </c>
      <c r="W970" s="964" t="s">
        <v>1964</v>
      </c>
      <c r="X970" s="1"/>
      <c r="Y970" s="1"/>
      <c r="Z970" s="1"/>
      <c r="AA970" s="1"/>
      <c r="AB970" s="1"/>
      <c r="AC970" s="1"/>
      <c r="AD970" s="1"/>
      <c r="AE970" s="1"/>
      <c r="AL970" s="49">
        <v>1</v>
      </c>
    </row>
    <row r="971" spans="22:38">
      <c r="V971" s="968" t="s">
        <v>2206</v>
      </c>
      <c r="W971" s="968" t="s">
        <v>1964</v>
      </c>
      <c r="X971" s="1"/>
      <c r="Y971" s="1"/>
      <c r="Z971" s="1"/>
      <c r="AA971" s="1"/>
      <c r="AB971" s="1"/>
      <c r="AC971" s="1"/>
      <c r="AD971" s="1"/>
      <c r="AE971" s="1"/>
      <c r="AL971" s="49">
        <v>1</v>
      </c>
    </row>
    <row r="972" spans="22:38">
      <c r="V972" s="964" t="s">
        <v>2207</v>
      </c>
      <c r="W972" s="964" t="s">
        <v>1964</v>
      </c>
      <c r="X972" s="1"/>
      <c r="Y972" s="1"/>
      <c r="Z972" s="1"/>
      <c r="AA972" s="1"/>
      <c r="AB972" s="1"/>
      <c r="AC972" s="1"/>
      <c r="AD972" s="1"/>
      <c r="AE972" s="1"/>
      <c r="AL972" s="49">
        <v>1</v>
      </c>
    </row>
    <row r="973" spans="22:38">
      <c r="V973" s="968" t="s">
        <v>2208</v>
      </c>
      <c r="W973" s="968" t="s">
        <v>1964</v>
      </c>
      <c r="X973" s="1"/>
      <c r="Y973" s="1"/>
      <c r="Z973" s="1"/>
      <c r="AA973" s="1"/>
      <c r="AB973" s="1"/>
      <c r="AC973" s="1"/>
      <c r="AD973" s="1"/>
      <c r="AE973" s="1"/>
      <c r="AL973" s="49">
        <v>1</v>
      </c>
    </row>
    <row r="974" spans="22:38">
      <c r="V974" s="964" t="s">
        <v>2209</v>
      </c>
      <c r="W974" s="964" t="s">
        <v>1964</v>
      </c>
      <c r="X974" s="1"/>
      <c r="Y974" s="1"/>
      <c r="Z974" s="1"/>
      <c r="AA974" s="1"/>
      <c r="AB974" s="1"/>
      <c r="AC974" s="1"/>
      <c r="AD974" s="1"/>
      <c r="AE974" s="1"/>
      <c r="AL974" s="49">
        <v>1</v>
      </c>
    </row>
    <row r="975" spans="22:38">
      <c r="V975" s="968" t="s">
        <v>2210</v>
      </c>
      <c r="W975" s="968" t="s">
        <v>1964</v>
      </c>
      <c r="X975" s="1"/>
      <c r="Y975" s="1"/>
      <c r="Z975" s="1"/>
      <c r="AA975" s="1"/>
      <c r="AB975" s="1"/>
      <c r="AC975" s="1"/>
      <c r="AD975" s="1"/>
      <c r="AE975" s="1"/>
      <c r="AL975" s="49">
        <v>1</v>
      </c>
    </row>
    <row r="976" spans="22:38">
      <c r="V976" s="964" t="s">
        <v>2211</v>
      </c>
      <c r="W976" s="964" t="s">
        <v>1964</v>
      </c>
      <c r="X976" s="1"/>
      <c r="Y976" s="1"/>
      <c r="Z976" s="1"/>
      <c r="AA976" s="1"/>
      <c r="AB976" s="1"/>
      <c r="AC976" s="1"/>
      <c r="AD976" s="1"/>
      <c r="AE976" s="1"/>
      <c r="AL976" s="49">
        <v>1</v>
      </c>
    </row>
    <row r="977" spans="22:38">
      <c r="V977" s="968" t="s">
        <v>2212</v>
      </c>
      <c r="W977" s="968" t="s">
        <v>1964</v>
      </c>
      <c r="X977" s="1"/>
      <c r="Y977" s="1"/>
      <c r="Z977" s="1"/>
      <c r="AA977" s="1"/>
      <c r="AB977" s="1"/>
      <c r="AC977" s="1"/>
      <c r="AD977" s="1"/>
      <c r="AE977" s="1"/>
      <c r="AL977" s="49">
        <v>1</v>
      </c>
    </row>
    <row r="978" spans="22:38">
      <c r="V978" s="964" t="s">
        <v>2213</v>
      </c>
      <c r="W978" s="964" t="s">
        <v>1964</v>
      </c>
      <c r="X978" s="1"/>
      <c r="Y978" s="1"/>
      <c r="Z978" s="1"/>
      <c r="AA978" s="1"/>
      <c r="AB978" s="1"/>
      <c r="AC978" s="1"/>
      <c r="AD978" s="1"/>
      <c r="AE978" s="1"/>
      <c r="AL978" s="49">
        <v>1</v>
      </c>
    </row>
    <row r="979" spans="22:38">
      <c r="V979" s="968" t="s">
        <v>2214</v>
      </c>
      <c r="W979" s="968" t="s">
        <v>1964</v>
      </c>
      <c r="X979" s="1"/>
      <c r="Y979" s="1"/>
      <c r="Z979" s="1"/>
      <c r="AA979" s="1"/>
      <c r="AB979" s="1"/>
      <c r="AC979" s="1"/>
      <c r="AD979" s="1"/>
      <c r="AE979" s="1"/>
      <c r="AL979" s="49">
        <v>1</v>
      </c>
    </row>
    <row r="980" spans="22:38">
      <c r="V980" s="964" t="s">
        <v>2215</v>
      </c>
      <c r="W980" s="964" t="s">
        <v>1964</v>
      </c>
      <c r="X980" s="1"/>
      <c r="Y980" s="1"/>
      <c r="Z980" s="1"/>
      <c r="AA980" s="1"/>
      <c r="AB980" s="1"/>
      <c r="AC980" s="1"/>
      <c r="AD980" s="1"/>
      <c r="AE980" s="1"/>
      <c r="AL980" s="49">
        <v>1</v>
      </c>
    </row>
    <row r="981" spans="22:38">
      <c r="V981" s="968" t="s">
        <v>2216</v>
      </c>
      <c r="W981" s="968" t="s">
        <v>1964</v>
      </c>
      <c r="X981" s="1"/>
      <c r="Y981" s="1"/>
      <c r="Z981" s="1"/>
      <c r="AA981" s="1"/>
      <c r="AB981" s="1"/>
      <c r="AC981" s="1"/>
      <c r="AD981" s="1"/>
      <c r="AE981" s="1"/>
      <c r="AL981" s="49">
        <v>1</v>
      </c>
    </row>
    <row r="982" spans="22:38">
      <c r="V982" s="964" t="s">
        <v>554</v>
      </c>
      <c r="W982" s="964" t="s">
        <v>1964</v>
      </c>
      <c r="X982" s="1"/>
      <c r="Y982" s="1"/>
      <c r="Z982" s="1"/>
      <c r="AA982" s="1"/>
      <c r="AB982" s="1"/>
      <c r="AC982" s="1"/>
      <c r="AD982" s="1"/>
      <c r="AE982" s="1"/>
      <c r="AL982" s="49">
        <v>1</v>
      </c>
    </row>
    <row r="983" spans="22:38">
      <c r="V983" s="968" t="s">
        <v>2217</v>
      </c>
      <c r="W983" s="968" t="s">
        <v>1964</v>
      </c>
      <c r="X983" s="1"/>
      <c r="Y983" s="1"/>
      <c r="Z983" s="1"/>
      <c r="AA983" s="1"/>
      <c r="AB983" s="1"/>
      <c r="AC983" s="1"/>
      <c r="AD983" s="1"/>
      <c r="AE983" s="1"/>
      <c r="AL983" s="49">
        <v>1</v>
      </c>
    </row>
    <row r="984" spans="22:38">
      <c r="V984" s="964" t="s">
        <v>2219</v>
      </c>
      <c r="W984" s="964" t="s">
        <v>1964</v>
      </c>
      <c r="X984" s="1"/>
      <c r="Y984" s="1"/>
      <c r="Z984" s="1"/>
      <c r="AA984" s="1"/>
      <c r="AB984" s="1"/>
      <c r="AC984" s="1"/>
      <c r="AD984" s="1"/>
      <c r="AE984" s="1"/>
      <c r="AL984" s="49">
        <v>1</v>
      </c>
    </row>
    <row r="985" spans="22:38">
      <c r="V985" s="968" t="s">
        <v>2220</v>
      </c>
      <c r="W985" s="968" t="s">
        <v>1964</v>
      </c>
      <c r="X985" s="1"/>
      <c r="Y985" s="1"/>
      <c r="Z985" s="1"/>
      <c r="AA985" s="1"/>
      <c r="AB985" s="1"/>
      <c r="AC985" s="1"/>
      <c r="AD985" s="1"/>
      <c r="AE985" s="1"/>
      <c r="AL985" s="49">
        <v>1</v>
      </c>
    </row>
    <row r="986" spans="22:38">
      <c r="V986" s="964" t="s">
        <v>2221</v>
      </c>
      <c r="W986" s="964" t="s">
        <v>1964</v>
      </c>
      <c r="X986" s="1"/>
      <c r="Y986" s="1"/>
      <c r="Z986" s="1"/>
      <c r="AA986" s="1"/>
      <c r="AB986" s="1"/>
      <c r="AC986" s="1"/>
      <c r="AD986" s="1"/>
      <c r="AE986" s="1"/>
      <c r="AL986" s="49">
        <v>1</v>
      </c>
    </row>
    <row r="987" spans="22:38">
      <c r="V987" s="968" t="s">
        <v>2222</v>
      </c>
      <c r="W987" s="968" t="s">
        <v>1964</v>
      </c>
      <c r="X987" s="1"/>
      <c r="Y987" s="1"/>
      <c r="Z987" s="1"/>
      <c r="AA987" s="1"/>
      <c r="AB987" s="1"/>
      <c r="AC987" s="1"/>
      <c r="AD987" s="1"/>
      <c r="AE987" s="1"/>
      <c r="AL987" s="49">
        <v>1</v>
      </c>
    </row>
    <row r="988" spans="22:38">
      <c r="V988" s="964" t="s">
        <v>2409</v>
      </c>
      <c r="W988" s="964" t="s">
        <v>1964</v>
      </c>
      <c r="X988" s="1"/>
      <c r="Y988" s="1"/>
      <c r="Z988" s="1"/>
      <c r="AA988" s="1"/>
      <c r="AB988" s="1"/>
      <c r="AC988" s="1"/>
      <c r="AD988" s="1"/>
      <c r="AE988" s="1"/>
      <c r="AL988" s="49">
        <v>1</v>
      </c>
    </row>
    <row r="989" spans="22:38">
      <c r="V989" s="968" t="s">
        <v>2410</v>
      </c>
      <c r="W989" s="968" t="s">
        <v>1964</v>
      </c>
      <c r="X989" s="1"/>
      <c r="Y989" s="1"/>
      <c r="Z989" s="1"/>
      <c r="AA989" s="1"/>
      <c r="AB989" s="1"/>
      <c r="AC989" s="1"/>
      <c r="AD989" s="1"/>
      <c r="AE989" s="1"/>
      <c r="AL989" s="49">
        <v>1</v>
      </c>
    </row>
    <row r="990" spans="22:38">
      <c r="V990" s="964" t="s">
        <v>2411</v>
      </c>
      <c r="W990" s="964" t="s">
        <v>1964</v>
      </c>
      <c r="X990" s="1"/>
      <c r="Y990" s="1"/>
      <c r="Z990" s="1"/>
      <c r="AA990" s="1"/>
      <c r="AB990" s="1"/>
      <c r="AC990" s="1"/>
      <c r="AD990" s="1"/>
      <c r="AE990" s="1"/>
      <c r="AL990" s="49">
        <v>1</v>
      </c>
    </row>
    <row r="991" spans="22:38">
      <c r="V991" s="968" t="s">
        <v>2412</v>
      </c>
      <c r="W991" s="968" t="s">
        <v>1964</v>
      </c>
      <c r="X991" s="1"/>
      <c r="Y991" s="1"/>
      <c r="Z991" s="1"/>
      <c r="AA991" s="1"/>
      <c r="AB991" s="1"/>
      <c r="AC991" s="1"/>
      <c r="AD991" s="1"/>
      <c r="AE991" s="1"/>
      <c r="AL991" s="49">
        <v>1</v>
      </c>
    </row>
    <row r="992" spans="22:38">
      <c r="V992" s="964" t="s">
        <v>2414</v>
      </c>
      <c r="W992" s="964" t="s">
        <v>1964</v>
      </c>
      <c r="X992" s="1"/>
      <c r="Y992" s="1"/>
      <c r="Z992" s="1"/>
      <c r="AA992" s="1"/>
      <c r="AB992" s="1"/>
      <c r="AC992" s="1"/>
      <c r="AD992" s="1"/>
      <c r="AE992" s="1"/>
      <c r="AL992" s="49">
        <v>1</v>
      </c>
    </row>
    <row r="993" spans="22:38">
      <c r="V993" s="968" t="s">
        <v>2416</v>
      </c>
      <c r="W993" s="968" t="s">
        <v>1964</v>
      </c>
      <c r="X993" s="1"/>
      <c r="Y993" s="1"/>
      <c r="Z993" s="1"/>
      <c r="AA993" s="1"/>
      <c r="AB993" s="1"/>
      <c r="AC993" s="1"/>
      <c r="AD993" s="1"/>
      <c r="AE993" s="1"/>
      <c r="AL993" s="49">
        <v>1</v>
      </c>
    </row>
    <row r="994" spans="22:38">
      <c r="V994" s="964" t="s">
        <v>2418</v>
      </c>
      <c r="W994" s="964" t="s">
        <v>1964</v>
      </c>
      <c r="X994" s="1"/>
      <c r="Y994" s="1"/>
      <c r="Z994" s="1"/>
      <c r="AA994" s="1"/>
      <c r="AB994" s="1"/>
      <c r="AC994" s="1"/>
      <c r="AD994" s="1"/>
      <c r="AE994" s="1"/>
      <c r="AL994" s="49">
        <v>1</v>
      </c>
    </row>
    <row r="995" spans="22:38">
      <c r="V995" s="968" t="s">
        <v>2223</v>
      </c>
      <c r="W995" s="968" t="s">
        <v>1964</v>
      </c>
      <c r="X995" s="1"/>
      <c r="Y995" s="1"/>
      <c r="Z995" s="1"/>
      <c r="AA995" s="1"/>
      <c r="AB995" s="1"/>
      <c r="AC995" s="1"/>
      <c r="AD995" s="1"/>
      <c r="AE995" s="1"/>
      <c r="AL995" s="49">
        <v>1</v>
      </c>
    </row>
    <row r="996" spans="22:38">
      <c r="V996" s="964" t="s">
        <v>2224</v>
      </c>
      <c r="W996" s="964" t="s">
        <v>1964</v>
      </c>
      <c r="X996" s="1"/>
      <c r="Y996" s="1"/>
      <c r="Z996" s="1"/>
      <c r="AA996" s="1"/>
      <c r="AB996" s="1"/>
      <c r="AC996" s="1"/>
      <c r="AD996" s="1"/>
      <c r="AE996" s="1"/>
      <c r="AL996" s="49">
        <v>1</v>
      </c>
    </row>
    <row r="997" spans="22:38">
      <c r="V997" s="968" t="s">
        <v>2225</v>
      </c>
      <c r="W997" s="968" t="s">
        <v>1964</v>
      </c>
      <c r="X997" s="1"/>
      <c r="Y997" s="1"/>
      <c r="Z997" s="1"/>
      <c r="AA997" s="1"/>
      <c r="AB997" s="1"/>
      <c r="AC997" s="1"/>
      <c r="AD997" s="1"/>
      <c r="AE997" s="1"/>
      <c r="AL997" s="49">
        <v>1</v>
      </c>
    </row>
    <row r="998" spans="22:38">
      <c r="V998" s="964" t="s">
        <v>2226</v>
      </c>
      <c r="W998" s="964" t="s">
        <v>1964</v>
      </c>
      <c r="X998" s="1"/>
      <c r="Y998" s="1"/>
      <c r="Z998" s="1"/>
      <c r="AA998" s="1"/>
      <c r="AB998" s="1"/>
      <c r="AC998" s="1"/>
      <c r="AD998" s="1"/>
      <c r="AE998" s="1"/>
      <c r="AL998" s="49">
        <v>1</v>
      </c>
    </row>
    <row r="999" spans="22:38">
      <c r="V999" s="968" t="s">
        <v>2227</v>
      </c>
      <c r="W999" s="968" t="s">
        <v>1964</v>
      </c>
      <c r="X999" s="1"/>
      <c r="Y999" s="1"/>
      <c r="Z999" s="1"/>
      <c r="AA999" s="1"/>
      <c r="AB999" s="1"/>
      <c r="AC999" s="1"/>
      <c r="AD999" s="1"/>
      <c r="AE999" s="1"/>
      <c r="AL999" s="49">
        <v>1</v>
      </c>
    </row>
    <row r="1000" spans="22:38">
      <c r="V1000" s="964" t="s">
        <v>2231</v>
      </c>
      <c r="W1000" s="964" t="s">
        <v>1964</v>
      </c>
      <c r="X1000" s="1"/>
      <c r="Y1000" s="1"/>
      <c r="Z1000" s="1"/>
      <c r="AA1000" s="1"/>
      <c r="AB1000" s="1"/>
      <c r="AC1000" s="1"/>
      <c r="AD1000" s="1"/>
      <c r="AE1000" s="1"/>
      <c r="AL1000" s="49">
        <v>1</v>
      </c>
    </row>
    <row r="1001" spans="22:38">
      <c r="V1001" s="968" t="s">
        <v>2232</v>
      </c>
      <c r="W1001" s="968" t="s">
        <v>1964</v>
      </c>
      <c r="X1001" s="1"/>
      <c r="Y1001" s="1"/>
      <c r="Z1001" s="1"/>
      <c r="AA1001" s="1"/>
      <c r="AB1001" s="1"/>
      <c r="AC1001" s="1"/>
      <c r="AD1001" s="1"/>
      <c r="AE1001" s="1"/>
      <c r="AL1001" s="49">
        <v>1</v>
      </c>
    </row>
    <row r="1002" spans="22:38">
      <c r="V1002" s="964" t="s">
        <v>2234</v>
      </c>
      <c r="W1002" s="964" t="s">
        <v>1964</v>
      </c>
      <c r="X1002" s="1"/>
      <c r="Y1002" s="1"/>
      <c r="Z1002" s="1"/>
      <c r="AA1002" s="1"/>
      <c r="AB1002" s="1"/>
      <c r="AC1002" s="1"/>
      <c r="AD1002" s="1"/>
      <c r="AE1002" s="1"/>
      <c r="AL1002" s="49">
        <v>1</v>
      </c>
    </row>
    <row r="1003" spans="22:38">
      <c r="V1003" s="968" t="s">
        <v>2235</v>
      </c>
      <c r="W1003" s="968" t="s">
        <v>1964</v>
      </c>
      <c r="X1003" s="1"/>
      <c r="Y1003" s="1"/>
      <c r="Z1003" s="1"/>
      <c r="AA1003" s="1"/>
      <c r="AB1003" s="1"/>
      <c r="AC1003" s="1"/>
      <c r="AD1003" s="1"/>
      <c r="AE1003" s="1"/>
      <c r="AL1003" s="49">
        <v>1</v>
      </c>
    </row>
    <row r="1004" spans="22:38">
      <c r="V1004" s="964" t="s">
        <v>2236</v>
      </c>
      <c r="W1004" s="964" t="s">
        <v>1964</v>
      </c>
      <c r="X1004" s="1"/>
      <c r="Y1004" s="1"/>
      <c r="Z1004" s="1"/>
      <c r="AA1004" s="1"/>
      <c r="AB1004" s="1"/>
      <c r="AC1004" s="1"/>
      <c r="AD1004" s="1"/>
      <c r="AE1004" s="1"/>
      <c r="AL1004" s="49">
        <v>1</v>
      </c>
    </row>
    <row r="1005" spans="22:38">
      <c r="V1005" s="968" t="s">
        <v>2631</v>
      </c>
      <c r="W1005" s="968" t="s">
        <v>1964</v>
      </c>
      <c r="X1005" s="1"/>
      <c r="Y1005" s="1"/>
      <c r="Z1005" s="1"/>
      <c r="AA1005" s="1"/>
      <c r="AB1005" s="1"/>
      <c r="AC1005" s="1"/>
      <c r="AD1005" s="1"/>
      <c r="AE1005" s="1"/>
      <c r="AL1005" s="49">
        <v>1</v>
      </c>
    </row>
    <row r="1006" spans="22:38">
      <c r="V1006" s="964" t="s">
        <v>2238</v>
      </c>
      <c r="W1006" s="964" t="s">
        <v>1964</v>
      </c>
      <c r="X1006" s="1"/>
      <c r="Y1006" s="1"/>
      <c r="Z1006" s="1"/>
      <c r="AA1006" s="1"/>
      <c r="AB1006" s="1"/>
      <c r="AC1006" s="1"/>
      <c r="AD1006" s="1"/>
      <c r="AE1006" s="1"/>
      <c r="AL1006" s="49">
        <v>1</v>
      </c>
    </row>
    <row r="1007" spans="22:38">
      <c r="V1007" s="968" t="s">
        <v>2239</v>
      </c>
      <c r="W1007" s="968" t="s">
        <v>1964</v>
      </c>
      <c r="X1007" s="1"/>
      <c r="Y1007" s="1"/>
      <c r="Z1007" s="1"/>
      <c r="AA1007" s="1"/>
      <c r="AB1007" s="1"/>
      <c r="AC1007" s="1"/>
      <c r="AD1007" s="1"/>
      <c r="AE1007" s="1"/>
      <c r="AL1007" s="49">
        <v>1</v>
      </c>
    </row>
    <row r="1008" spans="22:38">
      <c r="V1008" s="964" t="s">
        <v>600</v>
      </c>
      <c r="W1008" s="964" t="s">
        <v>1964</v>
      </c>
      <c r="X1008" s="1"/>
      <c r="Y1008" s="1"/>
      <c r="Z1008" s="1"/>
      <c r="AA1008" s="1"/>
      <c r="AB1008" s="1"/>
      <c r="AC1008" s="1"/>
      <c r="AD1008" s="1"/>
      <c r="AE1008" s="1"/>
      <c r="AL1008" s="49">
        <v>1</v>
      </c>
    </row>
    <row r="1009" spans="22:38">
      <c r="V1009" s="968" t="s">
        <v>601</v>
      </c>
      <c r="W1009" s="968" t="s">
        <v>1964</v>
      </c>
      <c r="X1009" s="1"/>
      <c r="Y1009" s="1"/>
      <c r="Z1009" s="1"/>
      <c r="AA1009" s="1"/>
      <c r="AB1009" s="1"/>
      <c r="AC1009" s="1"/>
      <c r="AD1009" s="1"/>
      <c r="AE1009" s="1"/>
      <c r="AL1009" s="49">
        <v>1</v>
      </c>
    </row>
    <row r="1010" spans="22:38">
      <c r="V1010" s="964" t="s">
        <v>602</v>
      </c>
      <c r="W1010" s="964" t="s">
        <v>1964</v>
      </c>
      <c r="X1010" s="1"/>
      <c r="Y1010" s="1"/>
      <c r="Z1010" s="1"/>
      <c r="AA1010" s="1"/>
      <c r="AB1010" s="1"/>
      <c r="AC1010" s="1"/>
      <c r="AD1010" s="1"/>
      <c r="AE1010" s="1"/>
      <c r="AL1010" s="49">
        <v>1</v>
      </c>
    </row>
    <row r="1011" spans="22:38">
      <c r="V1011" s="968" t="s">
        <v>603</v>
      </c>
      <c r="W1011" s="968" t="s">
        <v>1964</v>
      </c>
      <c r="X1011" s="1"/>
      <c r="Y1011" s="1"/>
      <c r="Z1011" s="1"/>
      <c r="AA1011" s="1"/>
      <c r="AB1011" s="1"/>
      <c r="AC1011" s="1"/>
      <c r="AD1011" s="1"/>
      <c r="AE1011" s="1"/>
      <c r="AL1011" s="49">
        <v>1</v>
      </c>
    </row>
    <row r="1012" spans="22:38">
      <c r="V1012" s="964" t="s">
        <v>2422</v>
      </c>
      <c r="W1012" s="964" t="s">
        <v>1964</v>
      </c>
      <c r="X1012" s="1"/>
      <c r="Y1012" s="1"/>
      <c r="Z1012" s="1"/>
      <c r="AA1012" s="1"/>
      <c r="AB1012" s="1"/>
      <c r="AC1012" s="1"/>
      <c r="AD1012" s="1"/>
      <c r="AE1012" s="1"/>
      <c r="AL1012" s="49">
        <v>1</v>
      </c>
    </row>
    <row r="1013" spans="22:38">
      <c r="V1013" s="968" t="s">
        <v>2242</v>
      </c>
      <c r="W1013" s="968" t="s">
        <v>1964</v>
      </c>
      <c r="X1013" s="1"/>
      <c r="Y1013" s="1"/>
      <c r="Z1013" s="1"/>
      <c r="AA1013" s="1"/>
      <c r="AB1013" s="1"/>
      <c r="AC1013" s="1"/>
      <c r="AD1013" s="1"/>
      <c r="AE1013" s="1"/>
      <c r="AL1013" s="49">
        <v>1</v>
      </c>
    </row>
    <row r="1014" spans="22:38">
      <c r="V1014" s="964" t="s">
        <v>2243</v>
      </c>
      <c r="W1014" s="964" t="s">
        <v>1964</v>
      </c>
      <c r="X1014" s="1"/>
      <c r="Y1014" s="1"/>
      <c r="Z1014" s="1"/>
      <c r="AA1014" s="1"/>
      <c r="AB1014" s="1"/>
      <c r="AC1014" s="1"/>
      <c r="AD1014" s="1"/>
      <c r="AE1014" s="1"/>
      <c r="AL1014" s="49">
        <v>1</v>
      </c>
    </row>
    <row r="1015" spans="22:38">
      <c r="V1015" s="968" t="s">
        <v>2246</v>
      </c>
      <c r="W1015" s="968" t="s">
        <v>1964</v>
      </c>
      <c r="X1015" s="1"/>
      <c r="Y1015" s="1"/>
      <c r="Z1015" s="1"/>
      <c r="AA1015" s="1"/>
      <c r="AB1015" s="1"/>
      <c r="AC1015" s="1"/>
      <c r="AD1015" s="1"/>
      <c r="AE1015" s="1"/>
      <c r="AL1015" s="49">
        <v>1</v>
      </c>
    </row>
    <row r="1016" spans="22:38">
      <c r="V1016" s="964" t="s">
        <v>2247</v>
      </c>
      <c r="W1016" s="964" t="s">
        <v>1964</v>
      </c>
      <c r="X1016" s="1"/>
      <c r="Y1016" s="1"/>
      <c r="Z1016" s="1"/>
      <c r="AA1016" s="1"/>
      <c r="AB1016" s="1"/>
      <c r="AC1016" s="1"/>
      <c r="AD1016" s="1"/>
      <c r="AE1016" s="1"/>
      <c r="AL1016" s="49">
        <v>1</v>
      </c>
    </row>
    <row r="1017" spans="22:38">
      <c r="V1017" s="968" t="s">
        <v>2248</v>
      </c>
      <c r="W1017" s="968" t="s">
        <v>1964</v>
      </c>
      <c r="X1017" s="1"/>
      <c r="Y1017" s="1"/>
      <c r="Z1017" s="1"/>
      <c r="AA1017" s="1"/>
      <c r="AB1017" s="1"/>
      <c r="AC1017" s="1"/>
      <c r="AD1017" s="1"/>
      <c r="AE1017" s="1"/>
      <c r="AL1017" s="49">
        <v>1</v>
      </c>
    </row>
    <row r="1018" spans="22:38">
      <c r="V1018" s="964" t="s">
        <v>2249</v>
      </c>
      <c r="W1018" s="964" t="s">
        <v>1964</v>
      </c>
      <c r="X1018" s="1"/>
      <c r="Y1018" s="1"/>
      <c r="Z1018" s="1"/>
      <c r="AA1018" s="1"/>
      <c r="AB1018" s="1"/>
      <c r="AC1018" s="1"/>
      <c r="AD1018" s="1"/>
      <c r="AE1018" s="1"/>
      <c r="AL1018" s="49">
        <v>1</v>
      </c>
    </row>
    <row r="1019" spans="22:38">
      <c r="V1019" s="968" t="s">
        <v>2250</v>
      </c>
      <c r="W1019" s="968" t="s">
        <v>1964</v>
      </c>
      <c r="X1019" s="1"/>
      <c r="Y1019" s="1"/>
      <c r="Z1019" s="1"/>
      <c r="AA1019" s="1"/>
      <c r="AB1019" s="1"/>
      <c r="AC1019" s="1"/>
      <c r="AD1019" s="1"/>
      <c r="AE1019" s="1"/>
      <c r="AL1019" s="49">
        <v>1</v>
      </c>
    </row>
    <row r="1020" spans="22:38">
      <c r="V1020" s="964" t="s">
        <v>2167</v>
      </c>
      <c r="W1020" s="964" t="s">
        <v>1964</v>
      </c>
      <c r="X1020" s="1"/>
      <c r="Y1020" s="1"/>
      <c r="Z1020" s="1"/>
      <c r="AA1020" s="1"/>
      <c r="AB1020" s="1"/>
      <c r="AC1020" s="1"/>
      <c r="AD1020" s="1"/>
      <c r="AE1020" s="1"/>
      <c r="AL1020" s="49">
        <v>1</v>
      </c>
    </row>
    <row r="1021" spans="22:38">
      <c r="V1021" s="968" t="s">
        <v>2168</v>
      </c>
      <c r="W1021" s="968" t="s">
        <v>1964</v>
      </c>
      <c r="X1021" s="1"/>
      <c r="Y1021" s="1"/>
      <c r="Z1021" s="1"/>
      <c r="AA1021" s="1"/>
      <c r="AB1021" s="1"/>
      <c r="AC1021" s="1"/>
      <c r="AD1021" s="1"/>
      <c r="AE1021" s="1"/>
      <c r="AL1021" s="49">
        <v>1</v>
      </c>
    </row>
    <row r="1022" spans="22:38">
      <c r="V1022" s="964" t="s">
        <v>2425</v>
      </c>
      <c r="W1022" s="964" t="s">
        <v>1964</v>
      </c>
      <c r="X1022" s="1"/>
      <c r="Y1022" s="1"/>
      <c r="Z1022" s="1"/>
      <c r="AA1022" s="1"/>
      <c r="AB1022" s="1"/>
      <c r="AC1022" s="1"/>
      <c r="AD1022" s="1"/>
      <c r="AE1022" s="1"/>
      <c r="AL1022" s="49">
        <v>1</v>
      </c>
    </row>
    <row r="1023" spans="22:38">
      <c r="V1023" s="968" t="s">
        <v>2254</v>
      </c>
      <c r="W1023" s="968" t="s">
        <v>1964</v>
      </c>
      <c r="X1023" s="1"/>
      <c r="Y1023" s="1"/>
      <c r="Z1023" s="1"/>
      <c r="AA1023" s="1"/>
      <c r="AB1023" s="1"/>
      <c r="AC1023" s="1"/>
      <c r="AD1023" s="1"/>
      <c r="AE1023" s="1"/>
      <c r="AL1023" s="49">
        <v>1</v>
      </c>
    </row>
    <row r="1024" spans="22:38">
      <c r="V1024" s="964" t="s">
        <v>2426</v>
      </c>
      <c r="W1024" s="964" t="s">
        <v>1964</v>
      </c>
      <c r="X1024" s="1"/>
      <c r="Y1024" s="1"/>
      <c r="Z1024" s="1"/>
      <c r="AA1024" s="1"/>
      <c r="AB1024" s="1"/>
      <c r="AC1024" s="1"/>
      <c r="AD1024" s="1"/>
      <c r="AE1024" s="1"/>
      <c r="AL1024" s="49">
        <v>1</v>
      </c>
    </row>
    <row r="1025" spans="22:38">
      <c r="V1025" s="968" t="s">
        <v>2255</v>
      </c>
      <c r="W1025" s="968" t="s">
        <v>1964</v>
      </c>
      <c r="X1025" s="1"/>
      <c r="Y1025" s="1"/>
      <c r="Z1025" s="1"/>
      <c r="AA1025" s="1"/>
      <c r="AB1025" s="1"/>
      <c r="AC1025" s="1"/>
      <c r="AD1025" s="1"/>
      <c r="AE1025" s="1"/>
      <c r="AL1025" s="49">
        <v>1</v>
      </c>
    </row>
    <row r="1026" spans="22:38">
      <c r="V1026" s="964" t="s">
        <v>2169</v>
      </c>
      <c r="W1026" s="964" t="s">
        <v>1964</v>
      </c>
      <c r="X1026" s="1"/>
      <c r="Y1026" s="1"/>
      <c r="Z1026" s="1"/>
      <c r="AA1026" s="1"/>
      <c r="AB1026" s="1"/>
      <c r="AC1026" s="1"/>
      <c r="AD1026" s="1"/>
      <c r="AE1026" s="1"/>
      <c r="AL1026" s="49">
        <v>1</v>
      </c>
    </row>
    <row r="1027" spans="22:38">
      <c r="V1027" s="968" t="s">
        <v>2256</v>
      </c>
      <c r="W1027" s="968" t="s">
        <v>1964</v>
      </c>
      <c r="X1027" s="1"/>
      <c r="Y1027" s="1"/>
      <c r="Z1027" s="1"/>
      <c r="AA1027" s="1"/>
      <c r="AB1027" s="1"/>
      <c r="AC1027" s="1"/>
      <c r="AD1027" s="1"/>
      <c r="AE1027" s="1"/>
      <c r="AL1027" s="49">
        <v>1</v>
      </c>
    </row>
    <row r="1028" spans="22:38">
      <c r="V1028" s="964" t="s">
        <v>2257</v>
      </c>
      <c r="W1028" s="964" t="s">
        <v>1964</v>
      </c>
      <c r="X1028" s="1"/>
      <c r="Y1028" s="1"/>
      <c r="Z1028" s="1"/>
      <c r="AA1028" s="1"/>
      <c r="AB1028" s="1"/>
      <c r="AC1028" s="1"/>
      <c r="AD1028" s="1"/>
      <c r="AE1028" s="1"/>
      <c r="AL1028" s="49">
        <v>1</v>
      </c>
    </row>
    <row r="1029" spans="22:38">
      <c r="V1029" s="968" t="s">
        <v>2258</v>
      </c>
      <c r="W1029" s="968" t="s">
        <v>1964</v>
      </c>
      <c r="X1029" s="1"/>
      <c r="Y1029" s="1"/>
      <c r="Z1029" s="1"/>
      <c r="AA1029" s="1"/>
      <c r="AB1029" s="1"/>
      <c r="AC1029" s="1"/>
      <c r="AD1029" s="1"/>
      <c r="AE1029" s="1"/>
      <c r="AL1029" s="49">
        <v>1</v>
      </c>
    </row>
    <row r="1030" spans="22:38">
      <c r="V1030" s="964" t="s">
        <v>2261</v>
      </c>
      <c r="W1030" s="964" t="s">
        <v>1964</v>
      </c>
      <c r="X1030" s="1"/>
      <c r="Y1030" s="1"/>
      <c r="Z1030" s="1"/>
      <c r="AA1030" s="1"/>
      <c r="AB1030" s="1"/>
      <c r="AC1030" s="1"/>
      <c r="AD1030" s="1"/>
      <c r="AE1030" s="1"/>
      <c r="AL1030" s="49">
        <v>1</v>
      </c>
    </row>
    <row r="1031" spans="22:38">
      <c r="V1031" s="968" t="s">
        <v>2262</v>
      </c>
      <c r="W1031" s="968" t="s">
        <v>1964</v>
      </c>
      <c r="X1031" s="1"/>
      <c r="Y1031" s="1"/>
      <c r="Z1031" s="1"/>
      <c r="AA1031" s="1"/>
      <c r="AB1031" s="1"/>
      <c r="AC1031" s="1"/>
      <c r="AD1031" s="1"/>
      <c r="AE1031" s="1"/>
      <c r="AL1031" s="49">
        <v>1</v>
      </c>
    </row>
    <row r="1032" spans="22:38">
      <c r="V1032" s="964" t="s">
        <v>2263</v>
      </c>
      <c r="W1032" s="964" t="s">
        <v>1964</v>
      </c>
      <c r="X1032" s="1"/>
      <c r="Y1032" s="1"/>
      <c r="Z1032" s="1"/>
      <c r="AA1032" s="1"/>
      <c r="AB1032" s="1"/>
      <c r="AC1032" s="1"/>
      <c r="AD1032" s="1"/>
      <c r="AE1032" s="1"/>
      <c r="AL1032" s="49">
        <v>1</v>
      </c>
    </row>
    <row r="1033" spans="22:38">
      <c r="V1033" s="968" t="s">
        <v>2264</v>
      </c>
      <c r="W1033" s="968" t="s">
        <v>1964</v>
      </c>
      <c r="X1033" s="1"/>
      <c r="Y1033" s="1"/>
      <c r="Z1033" s="1"/>
      <c r="AA1033" s="1"/>
      <c r="AB1033" s="1"/>
      <c r="AC1033" s="1"/>
      <c r="AD1033" s="1"/>
      <c r="AE1033" s="1"/>
      <c r="AL1033" s="49">
        <v>1</v>
      </c>
    </row>
    <row r="1034" spans="22:38">
      <c r="V1034" s="964" t="s">
        <v>2265</v>
      </c>
      <c r="W1034" s="964" t="s">
        <v>1964</v>
      </c>
      <c r="X1034" s="1"/>
      <c r="Y1034" s="1"/>
      <c r="Z1034" s="1"/>
      <c r="AA1034" s="1"/>
      <c r="AB1034" s="1"/>
      <c r="AC1034" s="1"/>
      <c r="AD1034" s="1"/>
      <c r="AE1034" s="1"/>
      <c r="AL1034" s="49">
        <v>1</v>
      </c>
    </row>
    <row r="1035" spans="22:38">
      <c r="V1035" s="968" t="s">
        <v>2268</v>
      </c>
      <c r="W1035" s="968" t="s">
        <v>1964</v>
      </c>
      <c r="X1035" s="1"/>
      <c r="Y1035" s="1"/>
      <c r="Z1035" s="1"/>
      <c r="AA1035" s="1"/>
      <c r="AB1035" s="1"/>
      <c r="AC1035" s="1"/>
      <c r="AD1035" s="1"/>
      <c r="AE1035" s="1"/>
      <c r="AL1035" s="49">
        <v>1</v>
      </c>
    </row>
    <row r="1036" spans="22:38">
      <c r="V1036" s="964" t="s">
        <v>2269</v>
      </c>
      <c r="W1036" s="964" t="s">
        <v>1964</v>
      </c>
      <c r="X1036" s="1"/>
      <c r="Y1036" s="1"/>
      <c r="Z1036" s="1"/>
      <c r="AA1036" s="1"/>
      <c r="AB1036" s="1"/>
      <c r="AC1036" s="1"/>
      <c r="AD1036" s="1"/>
      <c r="AE1036" s="1"/>
      <c r="AL1036" s="49">
        <v>1</v>
      </c>
    </row>
    <row r="1037" spans="22:38">
      <c r="V1037" s="968" t="s">
        <v>2270</v>
      </c>
      <c r="W1037" s="968" t="s">
        <v>1964</v>
      </c>
      <c r="X1037" s="1"/>
      <c r="Y1037" s="1"/>
      <c r="Z1037" s="1"/>
      <c r="AA1037" s="1"/>
      <c r="AB1037" s="1"/>
      <c r="AC1037" s="1"/>
      <c r="AD1037" s="1"/>
      <c r="AE1037" s="1"/>
      <c r="AL1037" s="49">
        <v>1</v>
      </c>
    </row>
    <row r="1038" spans="22:38">
      <c r="V1038" s="964" t="s">
        <v>2273</v>
      </c>
      <c r="W1038" s="964" t="s">
        <v>1964</v>
      </c>
      <c r="X1038" s="1"/>
      <c r="Y1038" s="1"/>
      <c r="Z1038" s="1"/>
      <c r="AA1038" s="1"/>
      <c r="AB1038" s="1"/>
      <c r="AC1038" s="1"/>
      <c r="AD1038" s="1"/>
      <c r="AE1038" s="1"/>
      <c r="AL1038" s="49">
        <v>1</v>
      </c>
    </row>
    <row r="1039" spans="22:38">
      <c r="V1039" s="968" t="s">
        <v>2527</v>
      </c>
      <c r="W1039" s="968" t="s">
        <v>1964</v>
      </c>
      <c r="X1039" s="1"/>
      <c r="Y1039" s="1"/>
      <c r="Z1039" s="1"/>
      <c r="AA1039" s="1"/>
      <c r="AB1039" s="1"/>
      <c r="AC1039" s="1"/>
      <c r="AD1039" s="1"/>
      <c r="AE1039" s="1"/>
      <c r="AL1039" s="49">
        <v>1</v>
      </c>
    </row>
    <row r="1040" spans="22:38">
      <c r="V1040" s="964" t="s">
        <v>2439</v>
      </c>
      <c r="W1040" s="964" t="s">
        <v>1964</v>
      </c>
      <c r="X1040" s="1"/>
      <c r="Y1040" s="1"/>
      <c r="Z1040" s="1"/>
      <c r="AA1040" s="1"/>
      <c r="AB1040" s="1"/>
      <c r="AC1040" s="1"/>
      <c r="AD1040" s="1"/>
      <c r="AE1040" s="1"/>
      <c r="AL1040" s="49">
        <v>1</v>
      </c>
    </row>
    <row r="1041" spans="22:38">
      <c r="V1041" s="968" t="s">
        <v>2440</v>
      </c>
      <c r="W1041" s="968" t="s">
        <v>1964</v>
      </c>
      <c r="X1041" s="1"/>
      <c r="Y1041" s="1"/>
      <c r="Z1041" s="1"/>
      <c r="AA1041" s="1"/>
      <c r="AB1041" s="1"/>
      <c r="AC1041" s="1"/>
      <c r="AD1041" s="1"/>
      <c r="AE1041" s="1"/>
      <c r="AL1041" s="49">
        <v>1</v>
      </c>
    </row>
    <row r="1042" spans="22:38">
      <c r="V1042" s="964" t="s">
        <v>2441</v>
      </c>
      <c r="W1042" s="964" t="s">
        <v>1964</v>
      </c>
      <c r="X1042" s="1"/>
      <c r="Y1042" s="1"/>
      <c r="Z1042" s="1"/>
      <c r="AA1042" s="1"/>
      <c r="AB1042" s="1"/>
      <c r="AC1042" s="1"/>
      <c r="AD1042" s="1"/>
      <c r="AE1042" s="1"/>
      <c r="AL1042" s="49">
        <v>1</v>
      </c>
    </row>
    <row r="1043" spans="22:38">
      <c r="V1043" s="968" t="s">
        <v>104</v>
      </c>
      <c r="W1043" s="968" t="s">
        <v>1964</v>
      </c>
      <c r="X1043" s="1"/>
      <c r="Y1043" s="1"/>
      <c r="Z1043" s="1"/>
      <c r="AA1043" s="1"/>
      <c r="AB1043" s="1"/>
      <c r="AC1043" s="1"/>
      <c r="AD1043" s="1"/>
      <c r="AE1043" s="1"/>
      <c r="AL1043" s="49">
        <v>1</v>
      </c>
    </row>
    <row r="1044" spans="22:38">
      <c r="V1044" s="964" t="s">
        <v>121</v>
      </c>
      <c r="W1044" s="964" t="s">
        <v>1964</v>
      </c>
      <c r="X1044" s="1"/>
      <c r="Y1044" s="1"/>
      <c r="Z1044" s="1"/>
      <c r="AA1044" s="1"/>
      <c r="AB1044" s="1"/>
      <c r="AC1044" s="1"/>
      <c r="AD1044" s="1"/>
      <c r="AE1044" s="1"/>
      <c r="AL1044" s="49">
        <v>1</v>
      </c>
    </row>
    <row r="1045" spans="22:38">
      <c r="V1045" s="968" t="s">
        <v>2274</v>
      </c>
      <c r="W1045" s="968" t="s">
        <v>1964</v>
      </c>
      <c r="X1045" s="1"/>
      <c r="Y1045" s="1"/>
      <c r="Z1045" s="1"/>
      <c r="AA1045" s="1"/>
      <c r="AB1045" s="1"/>
      <c r="AC1045" s="1"/>
      <c r="AD1045" s="1"/>
      <c r="AE1045" s="1"/>
      <c r="AL1045" s="49">
        <v>1</v>
      </c>
    </row>
    <row r="1046" spans="22:38">
      <c r="V1046" s="964" t="s">
        <v>2275</v>
      </c>
      <c r="W1046" s="964" t="s">
        <v>1964</v>
      </c>
      <c r="X1046" s="1"/>
      <c r="Y1046" s="1"/>
      <c r="Z1046" s="1"/>
      <c r="AA1046" s="1"/>
      <c r="AB1046" s="1"/>
      <c r="AC1046" s="1"/>
      <c r="AD1046" s="1"/>
      <c r="AE1046" s="1"/>
      <c r="AL1046" s="49">
        <v>1</v>
      </c>
    </row>
    <row r="1047" spans="22:38">
      <c r="V1047" s="968" t="s">
        <v>2276</v>
      </c>
      <c r="W1047" s="968" t="s">
        <v>1964</v>
      </c>
      <c r="X1047" s="1"/>
      <c r="Y1047" s="1"/>
      <c r="Z1047" s="1"/>
      <c r="AA1047" s="1"/>
      <c r="AB1047" s="1"/>
      <c r="AC1047" s="1"/>
      <c r="AD1047" s="1"/>
      <c r="AE1047" s="1"/>
      <c r="AL1047" s="49">
        <v>1</v>
      </c>
    </row>
    <row r="1048" spans="22:38">
      <c r="V1048" s="964" t="s">
        <v>2277</v>
      </c>
      <c r="W1048" s="964" t="s">
        <v>1964</v>
      </c>
      <c r="X1048" s="1"/>
      <c r="Y1048" s="1"/>
      <c r="Z1048" s="1"/>
      <c r="AA1048" s="1"/>
      <c r="AB1048" s="1"/>
      <c r="AC1048" s="1"/>
      <c r="AD1048" s="1"/>
      <c r="AE1048" s="1"/>
      <c r="AL1048" s="49">
        <v>1</v>
      </c>
    </row>
    <row r="1049" spans="22:38">
      <c r="V1049" s="968" t="s">
        <v>2278</v>
      </c>
      <c r="W1049" s="968" t="s">
        <v>1964</v>
      </c>
      <c r="X1049" s="1"/>
      <c r="Y1049" s="1"/>
      <c r="Z1049" s="1"/>
      <c r="AA1049" s="1"/>
      <c r="AB1049" s="1"/>
      <c r="AC1049" s="1"/>
      <c r="AD1049" s="1"/>
      <c r="AE1049" s="1"/>
      <c r="AL1049" s="49">
        <v>1</v>
      </c>
    </row>
    <row r="1050" spans="22:38">
      <c r="V1050" s="964" t="s">
        <v>2170</v>
      </c>
      <c r="W1050" s="964" t="s">
        <v>1964</v>
      </c>
      <c r="X1050" s="1"/>
      <c r="Y1050" s="1"/>
      <c r="Z1050" s="1"/>
      <c r="AA1050" s="1"/>
      <c r="AB1050" s="1"/>
      <c r="AC1050" s="1"/>
      <c r="AD1050" s="1"/>
      <c r="AE1050" s="1"/>
      <c r="AL1050" s="49">
        <v>1</v>
      </c>
    </row>
    <row r="1051" spans="22:38">
      <c r="V1051" s="968" t="s">
        <v>2280</v>
      </c>
      <c r="W1051" s="968" t="s">
        <v>1964</v>
      </c>
      <c r="X1051" s="1"/>
      <c r="Y1051" s="1"/>
      <c r="Z1051" s="1"/>
      <c r="AA1051" s="1"/>
      <c r="AB1051" s="1"/>
      <c r="AC1051" s="1"/>
      <c r="AD1051" s="1"/>
      <c r="AE1051" s="1"/>
      <c r="AL1051" s="49">
        <v>1</v>
      </c>
    </row>
    <row r="1052" spans="22:38">
      <c r="V1052" s="964" t="s">
        <v>2528</v>
      </c>
      <c r="W1052" s="964" t="s">
        <v>1964</v>
      </c>
      <c r="X1052" s="1"/>
      <c r="Y1052" s="1"/>
      <c r="Z1052" s="1"/>
      <c r="AA1052" s="1"/>
      <c r="AB1052" s="1"/>
      <c r="AC1052" s="1"/>
      <c r="AD1052" s="1"/>
      <c r="AE1052" s="1"/>
      <c r="AL1052" s="49">
        <v>1</v>
      </c>
    </row>
    <row r="1053" spans="22:38">
      <c r="V1053" s="968" t="s">
        <v>606</v>
      </c>
      <c r="W1053" s="968" t="s">
        <v>1964</v>
      </c>
      <c r="X1053" s="1"/>
      <c r="Y1053" s="1"/>
      <c r="Z1053" s="1"/>
      <c r="AA1053" s="1"/>
      <c r="AB1053" s="1"/>
      <c r="AC1053" s="1"/>
      <c r="AD1053" s="1"/>
      <c r="AE1053" s="1"/>
      <c r="AL1053" s="49">
        <v>1</v>
      </c>
    </row>
    <row r="1054" spans="22:38">
      <c r="V1054" s="964" t="s">
        <v>607</v>
      </c>
      <c r="W1054" s="964" t="s">
        <v>1964</v>
      </c>
      <c r="X1054" s="1"/>
      <c r="Y1054" s="1"/>
      <c r="Z1054" s="1"/>
      <c r="AA1054" s="1"/>
      <c r="AB1054" s="1"/>
      <c r="AC1054" s="1"/>
      <c r="AD1054" s="1"/>
      <c r="AE1054" s="1"/>
      <c r="AL1054" s="49">
        <v>1</v>
      </c>
    </row>
    <row r="1055" spans="22:38">
      <c r="V1055" s="968" t="s">
        <v>2281</v>
      </c>
      <c r="W1055" s="968" t="s">
        <v>1964</v>
      </c>
      <c r="X1055" s="1"/>
      <c r="Y1055" s="1"/>
      <c r="Z1055" s="1"/>
      <c r="AA1055" s="1"/>
      <c r="AB1055" s="1"/>
      <c r="AC1055" s="1"/>
      <c r="AD1055" s="1"/>
      <c r="AE1055" s="1"/>
      <c r="AL1055" s="49">
        <v>1</v>
      </c>
    </row>
    <row r="1056" spans="22:38">
      <c r="V1056" s="964" t="s">
        <v>2282</v>
      </c>
      <c r="W1056" s="964" t="s">
        <v>1964</v>
      </c>
      <c r="X1056" s="1"/>
      <c r="Y1056" s="1"/>
      <c r="Z1056" s="1"/>
      <c r="AA1056" s="1"/>
      <c r="AB1056" s="1"/>
      <c r="AC1056" s="1"/>
      <c r="AD1056" s="1"/>
      <c r="AE1056" s="1"/>
      <c r="AL1056" s="49">
        <v>1</v>
      </c>
    </row>
    <row r="1057" spans="22:38">
      <c r="V1057" s="968" t="s">
        <v>2283</v>
      </c>
      <c r="W1057" s="968" t="s">
        <v>1964</v>
      </c>
      <c r="X1057" s="1"/>
      <c r="Y1057" s="1"/>
      <c r="Z1057" s="1"/>
      <c r="AA1057" s="1"/>
      <c r="AB1057" s="1"/>
      <c r="AC1057" s="1"/>
      <c r="AD1057" s="1"/>
      <c r="AE1057" s="1"/>
      <c r="AL1057" s="49">
        <v>1</v>
      </c>
    </row>
    <row r="1058" spans="22:38">
      <c r="V1058" s="964" t="s">
        <v>2284</v>
      </c>
      <c r="W1058" s="964" t="s">
        <v>1964</v>
      </c>
      <c r="X1058" s="1"/>
      <c r="Y1058" s="1"/>
      <c r="Z1058" s="1"/>
      <c r="AA1058" s="1"/>
      <c r="AB1058" s="1"/>
      <c r="AC1058" s="1"/>
      <c r="AD1058" s="1"/>
      <c r="AE1058" s="1"/>
      <c r="AL1058" s="49">
        <v>1</v>
      </c>
    </row>
    <row r="1059" spans="22:38">
      <c r="V1059" s="968" t="s">
        <v>2285</v>
      </c>
      <c r="W1059" s="968" t="s">
        <v>1964</v>
      </c>
      <c r="X1059" s="1"/>
      <c r="Y1059" s="1"/>
      <c r="Z1059" s="1"/>
      <c r="AA1059" s="1"/>
      <c r="AB1059" s="1"/>
      <c r="AC1059" s="1"/>
      <c r="AD1059" s="1"/>
      <c r="AE1059" s="1"/>
      <c r="AL1059" s="49">
        <v>1</v>
      </c>
    </row>
    <row r="1060" spans="22:38">
      <c r="V1060" s="964" t="s">
        <v>2286</v>
      </c>
      <c r="W1060" s="964" t="s">
        <v>1964</v>
      </c>
      <c r="X1060" s="1"/>
      <c r="Y1060" s="1"/>
      <c r="Z1060" s="1"/>
      <c r="AA1060" s="1"/>
      <c r="AB1060" s="1"/>
      <c r="AC1060" s="1"/>
      <c r="AD1060" s="1"/>
      <c r="AE1060" s="1"/>
      <c r="AL1060" s="49">
        <v>1</v>
      </c>
    </row>
    <row r="1061" spans="22:38">
      <c r="V1061" s="968" t="s">
        <v>2287</v>
      </c>
      <c r="W1061" s="968" t="s">
        <v>1964</v>
      </c>
      <c r="X1061" s="1"/>
      <c r="Y1061" s="1"/>
      <c r="Z1061" s="1"/>
      <c r="AA1061" s="1"/>
      <c r="AB1061" s="1"/>
      <c r="AC1061" s="1"/>
      <c r="AD1061" s="1"/>
      <c r="AE1061" s="1"/>
      <c r="AL1061" s="49">
        <v>1</v>
      </c>
    </row>
    <row r="1062" spans="22:38">
      <c r="V1062" s="964" t="s">
        <v>2288</v>
      </c>
      <c r="W1062" s="964" t="s">
        <v>1964</v>
      </c>
      <c r="X1062" s="1"/>
      <c r="Y1062" s="1"/>
      <c r="Z1062" s="1"/>
      <c r="AA1062" s="1"/>
      <c r="AB1062" s="1"/>
      <c r="AC1062" s="1"/>
      <c r="AD1062" s="1"/>
      <c r="AE1062" s="1"/>
      <c r="AL1062" s="49">
        <v>1</v>
      </c>
    </row>
    <row r="1063" spans="22:38">
      <c r="V1063" s="968" t="s">
        <v>2457</v>
      </c>
      <c r="W1063" s="968" t="s">
        <v>1964</v>
      </c>
      <c r="X1063" s="1"/>
      <c r="Y1063" s="1"/>
      <c r="Z1063" s="1"/>
      <c r="AA1063" s="1"/>
      <c r="AB1063" s="1"/>
      <c r="AC1063" s="1"/>
      <c r="AD1063" s="1"/>
      <c r="AE1063" s="1"/>
      <c r="AL1063" s="49">
        <v>1</v>
      </c>
    </row>
    <row r="1064" spans="22:38">
      <c r="V1064" s="964" t="s">
        <v>2458</v>
      </c>
      <c r="W1064" s="964" t="s">
        <v>1964</v>
      </c>
      <c r="X1064" s="1"/>
      <c r="Y1064" s="1"/>
      <c r="Z1064" s="1"/>
      <c r="AA1064" s="1"/>
      <c r="AB1064" s="1"/>
      <c r="AC1064" s="1"/>
      <c r="AD1064" s="1"/>
      <c r="AE1064" s="1"/>
      <c r="AL1064" s="49">
        <v>1</v>
      </c>
    </row>
    <row r="1065" spans="22:38">
      <c r="V1065" s="968" t="s">
        <v>2459</v>
      </c>
      <c r="W1065" s="968" t="s">
        <v>1964</v>
      </c>
      <c r="X1065" s="1"/>
      <c r="Y1065" s="1"/>
      <c r="Z1065" s="1"/>
      <c r="AA1065" s="1"/>
      <c r="AB1065" s="1"/>
      <c r="AC1065" s="1"/>
      <c r="AD1065" s="1"/>
      <c r="AE1065" s="1"/>
      <c r="AL1065" s="49">
        <v>1</v>
      </c>
    </row>
    <row r="1066" spans="22:38">
      <c r="V1066" s="964" t="s">
        <v>2460</v>
      </c>
      <c r="W1066" s="964" t="s">
        <v>1964</v>
      </c>
      <c r="X1066" s="1"/>
      <c r="Y1066" s="1"/>
      <c r="Z1066" s="1"/>
      <c r="AA1066" s="1"/>
      <c r="AB1066" s="1"/>
      <c r="AC1066" s="1"/>
      <c r="AD1066" s="1"/>
      <c r="AE1066" s="1"/>
      <c r="AL1066" s="49">
        <v>1</v>
      </c>
    </row>
    <row r="1067" spans="22:38">
      <c r="V1067" s="968" t="s">
        <v>2290</v>
      </c>
      <c r="W1067" s="968" t="s">
        <v>1964</v>
      </c>
      <c r="X1067" s="1"/>
      <c r="Y1067" s="1"/>
      <c r="Z1067" s="1"/>
      <c r="AA1067" s="1"/>
      <c r="AB1067" s="1"/>
      <c r="AC1067" s="1"/>
      <c r="AD1067" s="1"/>
      <c r="AE1067" s="1"/>
      <c r="AL1067" s="49">
        <v>1</v>
      </c>
    </row>
    <row r="1068" spans="22:38">
      <c r="V1068" s="964" t="s">
        <v>2291</v>
      </c>
      <c r="W1068" s="964" t="s">
        <v>1964</v>
      </c>
      <c r="X1068" s="1"/>
      <c r="Y1068" s="1"/>
      <c r="Z1068" s="1"/>
      <c r="AA1068" s="1"/>
      <c r="AB1068" s="1"/>
      <c r="AC1068" s="1"/>
      <c r="AD1068" s="1"/>
      <c r="AE1068" s="1"/>
      <c r="AL1068" s="49">
        <v>1</v>
      </c>
    </row>
    <row r="1069" spans="22:38">
      <c r="V1069" s="968" t="s">
        <v>2295</v>
      </c>
      <c r="W1069" s="968" t="s">
        <v>1964</v>
      </c>
      <c r="X1069" s="1"/>
      <c r="Y1069" s="1"/>
      <c r="Z1069" s="1"/>
      <c r="AA1069" s="1"/>
      <c r="AB1069" s="1"/>
      <c r="AC1069" s="1"/>
      <c r="AD1069" s="1"/>
      <c r="AE1069" s="1"/>
      <c r="AL1069" s="49">
        <v>1</v>
      </c>
    </row>
    <row r="1070" spans="22:38">
      <c r="V1070" s="964" t="s">
        <v>2296</v>
      </c>
      <c r="W1070" s="964" t="s">
        <v>1964</v>
      </c>
      <c r="X1070" s="1"/>
      <c r="Y1070" s="1"/>
      <c r="Z1070" s="1"/>
      <c r="AA1070" s="1"/>
      <c r="AB1070" s="1"/>
      <c r="AC1070" s="1"/>
      <c r="AD1070" s="1"/>
      <c r="AE1070" s="1"/>
      <c r="AL1070" s="49">
        <v>1</v>
      </c>
    </row>
    <row r="1071" spans="22:38">
      <c r="V1071" s="968" t="s">
        <v>25</v>
      </c>
      <c r="W1071" s="968" t="s">
        <v>1964</v>
      </c>
      <c r="X1071" s="1"/>
      <c r="Y1071" s="1"/>
      <c r="Z1071" s="1"/>
      <c r="AA1071" s="1"/>
      <c r="AB1071" s="1"/>
      <c r="AC1071" s="1"/>
      <c r="AD1071" s="1"/>
      <c r="AE1071" s="1"/>
      <c r="AL1071" s="49">
        <v>1</v>
      </c>
    </row>
    <row r="1072" spans="22:38">
      <c r="V1072" s="964" t="s">
        <v>2463</v>
      </c>
      <c r="W1072" s="964" t="s">
        <v>1964</v>
      </c>
      <c r="X1072" s="1"/>
      <c r="Y1072" s="1"/>
      <c r="Z1072" s="1"/>
      <c r="AA1072" s="1"/>
      <c r="AB1072" s="1"/>
      <c r="AC1072" s="1"/>
      <c r="AD1072" s="1"/>
      <c r="AE1072" s="1"/>
      <c r="AL1072" s="49">
        <v>1</v>
      </c>
    </row>
    <row r="1073" spans="22:38">
      <c r="V1073" s="968" t="s">
        <v>1</v>
      </c>
      <c r="W1073" s="968" t="s">
        <v>1964</v>
      </c>
      <c r="X1073" s="1"/>
      <c r="Y1073" s="1"/>
      <c r="Z1073" s="1"/>
      <c r="AA1073" s="1"/>
      <c r="AB1073" s="1"/>
      <c r="AC1073" s="1"/>
      <c r="AD1073" s="1"/>
      <c r="AE1073" s="1"/>
      <c r="AL1073" s="49">
        <v>1</v>
      </c>
    </row>
    <row r="1074" spans="22:38">
      <c r="V1074" s="964" t="s">
        <v>2464</v>
      </c>
      <c r="W1074" s="964" t="s">
        <v>1964</v>
      </c>
      <c r="X1074" s="1"/>
      <c r="Y1074" s="1"/>
      <c r="Z1074" s="1"/>
      <c r="AA1074" s="1"/>
      <c r="AB1074" s="1"/>
      <c r="AC1074" s="1"/>
      <c r="AD1074" s="1"/>
      <c r="AE1074" s="1"/>
      <c r="AL1074" s="49">
        <v>1</v>
      </c>
    </row>
    <row r="1075" spans="22:38">
      <c r="V1075" s="968" t="s">
        <v>2632</v>
      </c>
      <c r="W1075" s="968" t="s">
        <v>1964</v>
      </c>
      <c r="X1075" s="1"/>
      <c r="Y1075" s="1"/>
      <c r="Z1075" s="1"/>
      <c r="AA1075" s="1"/>
      <c r="AB1075" s="1"/>
      <c r="AC1075" s="1"/>
      <c r="AD1075" s="1"/>
      <c r="AE1075" s="1"/>
      <c r="AL1075" s="49">
        <v>1</v>
      </c>
    </row>
    <row r="1076" spans="22:38">
      <c r="V1076" s="964" t="s">
        <v>2633</v>
      </c>
      <c r="W1076" s="964" t="s">
        <v>1964</v>
      </c>
      <c r="X1076" s="1"/>
      <c r="Y1076" s="1"/>
      <c r="Z1076" s="1"/>
      <c r="AA1076" s="1"/>
      <c r="AB1076" s="1"/>
      <c r="AC1076" s="1"/>
      <c r="AD1076" s="1"/>
      <c r="AE1076" s="1"/>
      <c r="AL1076" s="49">
        <v>1</v>
      </c>
    </row>
    <row r="1077" spans="22:38">
      <c r="V1077" s="968" t="s">
        <v>610</v>
      </c>
      <c r="W1077" s="968" t="s">
        <v>1964</v>
      </c>
      <c r="X1077" s="1"/>
      <c r="Y1077" s="1"/>
      <c r="Z1077" s="1"/>
      <c r="AA1077" s="1"/>
      <c r="AB1077" s="1"/>
      <c r="AC1077" s="1"/>
      <c r="AD1077" s="1"/>
      <c r="AE1077" s="1"/>
      <c r="AL1077" s="49">
        <v>1</v>
      </c>
    </row>
    <row r="1078" spans="22:38">
      <c r="V1078" s="964" t="s">
        <v>185</v>
      </c>
      <c r="W1078" s="964" t="s">
        <v>1964</v>
      </c>
      <c r="X1078" s="1"/>
      <c r="Y1078" s="1"/>
      <c r="Z1078" s="1"/>
      <c r="AA1078" s="1"/>
      <c r="AB1078" s="1"/>
      <c r="AC1078" s="1"/>
      <c r="AD1078" s="1"/>
      <c r="AE1078" s="1"/>
      <c r="AL1078" s="49">
        <v>1</v>
      </c>
    </row>
    <row r="1079" spans="22:38">
      <c r="V1079" s="968" t="s">
        <v>198</v>
      </c>
      <c r="W1079" s="968" t="s">
        <v>1964</v>
      </c>
      <c r="X1079" s="1"/>
      <c r="Y1079" s="1"/>
      <c r="Z1079" s="1"/>
      <c r="AA1079" s="1"/>
      <c r="AB1079" s="1"/>
      <c r="AC1079" s="1"/>
      <c r="AD1079" s="1"/>
      <c r="AE1079" s="1"/>
      <c r="AL1079" s="49">
        <v>1</v>
      </c>
    </row>
    <row r="1080" spans="22:38">
      <c r="V1080" s="964" t="s">
        <v>2298</v>
      </c>
      <c r="W1080" s="964" t="s">
        <v>1964</v>
      </c>
      <c r="X1080" s="1"/>
      <c r="Y1080" s="1"/>
      <c r="Z1080" s="1"/>
      <c r="AA1080" s="1"/>
      <c r="AB1080" s="1"/>
      <c r="AC1080" s="1"/>
      <c r="AD1080" s="1"/>
      <c r="AE1080" s="1"/>
      <c r="AL1080" s="49">
        <v>1</v>
      </c>
    </row>
    <row r="1081" spans="22:38">
      <c r="V1081" s="968" t="s">
        <v>2301</v>
      </c>
      <c r="W1081" s="968" t="s">
        <v>1964</v>
      </c>
      <c r="X1081" s="1"/>
      <c r="Y1081" s="1"/>
      <c r="Z1081" s="1"/>
      <c r="AA1081" s="1"/>
      <c r="AB1081" s="1"/>
      <c r="AC1081" s="1"/>
      <c r="AD1081" s="1"/>
      <c r="AE1081" s="1"/>
      <c r="AL1081" s="49">
        <v>1</v>
      </c>
    </row>
    <row r="1082" spans="22:38">
      <c r="V1082" s="964" t="s">
        <v>2171</v>
      </c>
      <c r="W1082" s="964" t="s">
        <v>1964</v>
      </c>
      <c r="X1082" s="1"/>
      <c r="Y1082" s="1"/>
      <c r="Z1082" s="1"/>
      <c r="AA1082" s="1"/>
      <c r="AB1082" s="1"/>
      <c r="AC1082" s="1"/>
      <c r="AD1082" s="1"/>
      <c r="AE1082" s="1"/>
      <c r="AL1082" s="49">
        <v>1</v>
      </c>
    </row>
    <row r="1083" spans="22:38">
      <c r="V1083" s="968" t="s">
        <v>2634</v>
      </c>
      <c r="W1083" s="968" t="s">
        <v>1964</v>
      </c>
      <c r="X1083" s="1"/>
      <c r="Y1083" s="1"/>
      <c r="Z1083" s="1"/>
      <c r="AA1083" s="1"/>
      <c r="AB1083" s="1"/>
      <c r="AC1083" s="1"/>
      <c r="AD1083" s="1"/>
      <c r="AE1083" s="1"/>
      <c r="AL1083" s="49">
        <v>1</v>
      </c>
    </row>
    <row r="1084" spans="22:38">
      <c r="V1084" s="964" t="s">
        <v>2306</v>
      </c>
      <c r="W1084" s="964" t="s">
        <v>1964</v>
      </c>
      <c r="X1084" s="1"/>
      <c r="Y1084" s="1"/>
      <c r="Z1084" s="1"/>
      <c r="AA1084" s="1"/>
      <c r="AB1084" s="1"/>
      <c r="AC1084" s="1"/>
      <c r="AD1084" s="1"/>
      <c r="AE1084" s="1"/>
      <c r="AL1084" s="49">
        <v>1</v>
      </c>
    </row>
    <row r="1085" spans="22:38">
      <c r="V1085" s="968" t="s">
        <v>2307</v>
      </c>
      <c r="W1085" s="968" t="s">
        <v>1964</v>
      </c>
      <c r="X1085" s="1"/>
      <c r="Y1085" s="1"/>
      <c r="Z1085" s="1"/>
      <c r="AA1085" s="1"/>
      <c r="AB1085" s="1"/>
      <c r="AC1085" s="1"/>
      <c r="AD1085" s="1"/>
      <c r="AE1085" s="1"/>
      <c r="AL1085" s="49">
        <v>1</v>
      </c>
    </row>
    <row r="1086" spans="22:38">
      <c r="V1086" s="964" t="s">
        <v>2308</v>
      </c>
      <c r="W1086" s="964" t="s">
        <v>1964</v>
      </c>
      <c r="X1086" s="1"/>
      <c r="Y1086" s="1"/>
      <c r="Z1086" s="1"/>
      <c r="AA1086" s="1"/>
      <c r="AB1086" s="1"/>
      <c r="AC1086" s="1"/>
      <c r="AD1086" s="1"/>
      <c r="AE1086" s="1"/>
      <c r="AL1086" s="49">
        <v>1</v>
      </c>
    </row>
    <row r="1087" spans="22:38">
      <c r="V1087" s="968" t="s">
        <v>2309</v>
      </c>
      <c r="W1087" s="968" t="s">
        <v>1964</v>
      </c>
      <c r="X1087" s="1"/>
      <c r="Y1087" s="1"/>
      <c r="Z1087" s="1"/>
      <c r="AA1087" s="1"/>
      <c r="AB1087" s="1"/>
      <c r="AC1087" s="1"/>
      <c r="AD1087" s="1"/>
      <c r="AE1087" s="1"/>
      <c r="AL1087" s="49">
        <v>1</v>
      </c>
    </row>
    <row r="1088" spans="22:38">
      <c r="V1088" s="964" t="s">
        <v>2310</v>
      </c>
      <c r="W1088" s="964" t="s">
        <v>1964</v>
      </c>
      <c r="X1088" s="1"/>
      <c r="Y1088" s="1"/>
      <c r="Z1088" s="1"/>
      <c r="AA1088" s="1"/>
      <c r="AB1088" s="1"/>
      <c r="AC1088" s="1"/>
      <c r="AD1088" s="1"/>
      <c r="AE1088" s="1"/>
      <c r="AL1088" s="49">
        <v>1</v>
      </c>
    </row>
    <row r="1089" spans="22:38">
      <c r="V1089" s="968" t="s">
        <v>2315</v>
      </c>
      <c r="W1089" s="968" t="s">
        <v>1964</v>
      </c>
      <c r="X1089" s="1"/>
      <c r="Y1089" s="1"/>
      <c r="Z1089" s="1"/>
      <c r="AA1089" s="1"/>
      <c r="AB1089" s="1"/>
      <c r="AC1089" s="1"/>
      <c r="AD1089" s="1"/>
      <c r="AE1089" s="1"/>
      <c r="AL1089" s="49">
        <v>1</v>
      </c>
    </row>
    <row r="1090" spans="22:38">
      <c r="V1090" s="964" t="s">
        <v>2316</v>
      </c>
      <c r="W1090" s="964" t="s">
        <v>1964</v>
      </c>
      <c r="X1090" s="1"/>
      <c r="Y1090" s="1"/>
      <c r="Z1090" s="1"/>
      <c r="AA1090" s="1"/>
      <c r="AB1090" s="1"/>
      <c r="AC1090" s="1"/>
      <c r="AD1090" s="1"/>
      <c r="AE1090" s="1"/>
      <c r="AL1090" s="49">
        <v>1</v>
      </c>
    </row>
    <row r="1091" spans="22:38">
      <c r="V1091" s="968" t="s">
        <v>2317</v>
      </c>
      <c r="W1091" s="968" t="s">
        <v>1964</v>
      </c>
      <c r="X1091" s="1"/>
      <c r="Y1091" s="1"/>
      <c r="Z1091" s="1"/>
      <c r="AA1091" s="1"/>
      <c r="AB1091" s="1"/>
      <c r="AC1091" s="1"/>
      <c r="AD1091" s="1"/>
      <c r="AE1091" s="1"/>
      <c r="AL1091" s="49">
        <v>1</v>
      </c>
    </row>
    <row r="1092" spans="22:38">
      <c r="V1092" s="964" t="s">
        <v>2318</v>
      </c>
      <c r="W1092" s="964" t="s">
        <v>1964</v>
      </c>
      <c r="X1092" s="1"/>
      <c r="Y1092" s="1"/>
      <c r="Z1092" s="1"/>
      <c r="AA1092" s="1"/>
      <c r="AB1092" s="1"/>
      <c r="AC1092" s="1"/>
      <c r="AD1092" s="1"/>
      <c r="AE1092" s="1"/>
      <c r="AL1092" s="49">
        <v>1</v>
      </c>
    </row>
    <row r="1093" spans="22:38">
      <c r="V1093" s="968" t="s">
        <v>2319</v>
      </c>
      <c r="W1093" s="968" t="s">
        <v>1964</v>
      </c>
      <c r="X1093" s="1"/>
      <c r="Y1093" s="1"/>
      <c r="Z1093" s="1"/>
      <c r="AA1093" s="1"/>
      <c r="AB1093" s="1"/>
      <c r="AC1093" s="1"/>
      <c r="AD1093" s="1"/>
      <c r="AE1093" s="1"/>
      <c r="AL1093" s="49">
        <v>1</v>
      </c>
    </row>
    <row r="1094" spans="22:38">
      <c r="V1094" s="964" t="s">
        <v>2320</v>
      </c>
      <c r="W1094" s="964" t="s">
        <v>1964</v>
      </c>
      <c r="X1094" s="1"/>
      <c r="Y1094" s="1"/>
      <c r="Z1094" s="1"/>
      <c r="AA1094" s="1"/>
      <c r="AB1094" s="1"/>
      <c r="AC1094" s="1"/>
      <c r="AD1094" s="1"/>
      <c r="AE1094" s="1"/>
      <c r="AL1094" s="49">
        <v>1</v>
      </c>
    </row>
    <row r="1095" spans="22:38">
      <c r="V1095" s="968" t="s">
        <v>2321</v>
      </c>
      <c r="W1095" s="968" t="s">
        <v>1964</v>
      </c>
      <c r="X1095" s="1"/>
      <c r="Y1095" s="1"/>
      <c r="Z1095" s="1"/>
      <c r="AA1095" s="1"/>
      <c r="AB1095" s="1"/>
      <c r="AC1095" s="1"/>
      <c r="AD1095" s="1"/>
      <c r="AE1095" s="1"/>
      <c r="AL1095" s="49">
        <v>1</v>
      </c>
    </row>
    <row r="1096" spans="22:38">
      <c r="V1096" s="964" t="s">
        <v>2322</v>
      </c>
      <c r="W1096" s="964" t="s">
        <v>1964</v>
      </c>
      <c r="X1096" s="1"/>
      <c r="Y1096" s="1"/>
      <c r="Z1096" s="1"/>
      <c r="AA1096" s="1"/>
      <c r="AB1096" s="1"/>
      <c r="AC1096" s="1"/>
      <c r="AD1096" s="1"/>
      <c r="AE1096" s="1"/>
      <c r="AL1096" s="49">
        <v>1</v>
      </c>
    </row>
    <row r="1097" spans="22:38">
      <c r="V1097" s="968" t="s">
        <v>2323</v>
      </c>
      <c r="W1097" s="968" t="s">
        <v>1964</v>
      </c>
      <c r="X1097" s="1"/>
      <c r="Y1097" s="1"/>
      <c r="Z1097" s="1"/>
      <c r="AA1097" s="1"/>
      <c r="AB1097" s="1"/>
      <c r="AC1097" s="1"/>
      <c r="AD1097" s="1"/>
      <c r="AE1097" s="1"/>
      <c r="AL1097" s="49">
        <v>1</v>
      </c>
    </row>
    <row r="1098" spans="22:38">
      <c r="V1098" s="964" t="s">
        <v>2324</v>
      </c>
      <c r="W1098" s="964" t="s">
        <v>1964</v>
      </c>
      <c r="X1098" s="1"/>
      <c r="Y1098" s="1"/>
      <c r="Z1098" s="1"/>
      <c r="AA1098" s="1"/>
      <c r="AB1098" s="1"/>
      <c r="AC1098" s="1"/>
      <c r="AD1098" s="1"/>
      <c r="AE1098" s="1"/>
      <c r="AL1098" s="49">
        <v>1</v>
      </c>
    </row>
    <row r="1099" spans="22:38">
      <c r="V1099" s="968" t="s">
        <v>2325</v>
      </c>
      <c r="W1099" s="968" t="s">
        <v>1964</v>
      </c>
      <c r="X1099" s="1"/>
      <c r="Y1099" s="1"/>
      <c r="Z1099" s="1"/>
      <c r="AA1099" s="1"/>
      <c r="AB1099" s="1"/>
      <c r="AC1099" s="1"/>
      <c r="AD1099" s="1"/>
      <c r="AE1099" s="1"/>
      <c r="AL1099" s="49">
        <v>1</v>
      </c>
    </row>
    <row r="1100" spans="22:38">
      <c r="V1100" s="964" t="s">
        <v>2326</v>
      </c>
      <c r="W1100" s="964" t="s">
        <v>1964</v>
      </c>
      <c r="X1100" s="1"/>
      <c r="Y1100" s="1"/>
      <c r="Z1100" s="1"/>
      <c r="AA1100" s="1"/>
      <c r="AB1100" s="1"/>
      <c r="AC1100" s="1"/>
      <c r="AD1100" s="1"/>
      <c r="AE1100" s="1"/>
      <c r="AL1100" s="49">
        <v>1</v>
      </c>
    </row>
    <row r="1101" spans="22:38">
      <c r="V1101" s="968" t="s">
        <v>2327</v>
      </c>
      <c r="W1101" s="968" t="s">
        <v>1964</v>
      </c>
      <c r="X1101" s="1"/>
      <c r="Y1101" s="1"/>
      <c r="Z1101" s="1"/>
      <c r="AA1101" s="1"/>
      <c r="AB1101" s="1"/>
      <c r="AC1101" s="1"/>
      <c r="AD1101" s="1"/>
      <c r="AE1101" s="1"/>
      <c r="AL1101" s="49">
        <v>1</v>
      </c>
    </row>
    <row r="1102" spans="22:38">
      <c r="V1102" s="964" t="s">
        <v>2328</v>
      </c>
      <c r="W1102" s="964" t="s">
        <v>1964</v>
      </c>
      <c r="X1102" s="1"/>
      <c r="Y1102" s="1"/>
      <c r="Z1102" s="1"/>
      <c r="AA1102" s="1"/>
      <c r="AB1102" s="1"/>
      <c r="AC1102" s="1"/>
      <c r="AD1102" s="1"/>
      <c r="AE1102" s="1"/>
      <c r="AL1102" s="49">
        <v>1</v>
      </c>
    </row>
    <row r="1103" spans="22:38">
      <c r="V1103" s="968" t="s">
        <v>2329</v>
      </c>
      <c r="W1103" s="968" t="s">
        <v>1964</v>
      </c>
      <c r="X1103" s="1"/>
      <c r="Y1103" s="1"/>
      <c r="Z1103" s="1"/>
      <c r="AA1103" s="1"/>
      <c r="AB1103" s="1"/>
      <c r="AC1103" s="1"/>
      <c r="AD1103" s="1"/>
      <c r="AE1103" s="1"/>
      <c r="AL1103" s="49">
        <v>1</v>
      </c>
    </row>
    <row r="1104" spans="22:38">
      <c r="V1104" s="964" t="s">
        <v>2529</v>
      </c>
      <c r="W1104" s="964" t="s">
        <v>1964</v>
      </c>
      <c r="X1104" s="1"/>
      <c r="Y1104" s="1"/>
      <c r="Z1104" s="1"/>
      <c r="AA1104" s="1"/>
      <c r="AB1104" s="1"/>
      <c r="AC1104" s="1"/>
      <c r="AD1104" s="1"/>
      <c r="AE1104" s="1"/>
      <c r="AL1104" s="49">
        <v>1</v>
      </c>
    </row>
    <row r="1105" spans="22:38">
      <c r="V1105" s="968" t="s">
        <v>2330</v>
      </c>
      <c r="W1105" s="968" t="s">
        <v>1964</v>
      </c>
      <c r="X1105" s="1"/>
      <c r="Y1105" s="1"/>
      <c r="Z1105" s="1"/>
      <c r="AA1105" s="1"/>
      <c r="AB1105" s="1"/>
      <c r="AC1105" s="1"/>
      <c r="AD1105" s="1"/>
      <c r="AE1105" s="1"/>
      <c r="AL1105" s="49">
        <v>1</v>
      </c>
    </row>
    <row r="1106" spans="22:38">
      <c r="V1106" s="964" t="s">
        <v>2331</v>
      </c>
      <c r="W1106" s="964" t="s">
        <v>1964</v>
      </c>
      <c r="X1106" s="1"/>
      <c r="Y1106" s="1"/>
      <c r="Z1106" s="1"/>
      <c r="AA1106" s="1"/>
      <c r="AB1106" s="1"/>
      <c r="AC1106" s="1"/>
      <c r="AD1106" s="1"/>
      <c r="AE1106" s="1"/>
      <c r="AL1106" s="49">
        <v>1</v>
      </c>
    </row>
    <row r="1107" spans="22:38">
      <c r="V1107" s="968" t="s">
        <v>2333</v>
      </c>
      <c r="W1107" s="968" t="s">
        <v>1964</v>
      </c>
      <c r="X1107" s="1"/>
      <c r="Y1107" s="1"/>
      <c r="Z1107" s="1"/>
      <c r="AA1107" s="1"/>
      <c r="AB1107" s="1"/>
      <c r="AC1107" s="1"/>
      <c r="AD1107" s="1"/>
      <c r="AE1107" s="1"/>
      <c r="AL1107" s="49">
        <v>1</v>
      </c>
    </row>
    <row r="1108" spans="22:38">
      <c r="V1108" s="964" t="s">
        <v>2530</v>
      </c>
      <c r="W1108" s="964" t="s">
        <v>1964</v>
      </c>
      <c r="X1108" s="1"/>
      <c r="Y1108" s="1"/>
      <c r="Z1108" s="1"/>
      <c r="AA1108" s="1"/>
      <c r="AB1108" s="1"/>
      <c r="AC1108" s="1"/>
      <c r="AD1108" s="1"/>
      <c r="AE1108" s="1"/>
      <c r="AL1108" s="49">
        <v>1</v>
      </c>
    </row>
    <row r="1109" spans="22:38">
      <c r="V1109" s="968" t="s">
        <v>2531</v>
      </c>
      <c r="W1109" s="968" t="s">
        <v>1964</v>
      </c>
      <c r="X1109" s="1"/>
      <c r="Y1109" s="1"/>
      <c r="Z1109" s="1"/>
      <c r="AA1109" s="1"/>
      <c r="AB1109" s="1"/>
      <c r="AC1109" s="1"/>
      <c r="AD1109" s="1"/>
      <c r="AE1109" s="1"/>
      <c r="AL1109" s="49">
        <v>1</v>
      </c>
    </row>
    <row r="1110" spans="22:38">
      <c r="V1110" s="964" t="s">
        <v>2488</v>
      </c>
      <c r="W1110" s="964" t="s">
        <v>1964</v>
      </c>
      <c r="X1110" s="1"/>
      <c r="Y1110" s="1"/>
      <c r="Z1110" s="1"/>
      <c r="AA1110" s="1"/>
      <c r="AB1110" s="1"/>
      <c r="AC1110" s="1"/>
      <c r="AD1110" s="1"/>
      <c r="AE1110" s="1"/>
      <c r="AL1110" s="49">
        <v>1</v>
      </c>
    </row>
    <row r="1111" spans="22:38">
      <c r="V1111" s="968" t="s">
        <v>2533</v>
      </c>
      <c r="W1111" s="968" t="s">
        <v>1964</v>
      </c>
      <c r="X1111" s="1"/>
      <c r="Y1111" s="1"/>
      <c r="Z1111" s="1"/>
      <c r="AA1111" s="1"/>
      <c r="AB1111" s="1"/>
      <c r="AC1111" s="1"/>
      <c r="AD1111" s="1"/>
      <c r="AE1111" s="1"/>
      <c r="AL1111" s="49">
        <v>1</v>
      </c>
    </row>
    <row r="1112" spans="22:38">
      <c r="V1112" s="964" t="s">
        <v>2489</v>
      </c>
      <c r="W1112" s="964" t="s">
        <v>1964</v>
      </c>
      <c r="X1112" s="1"/>
      <c r="Y1112" s="1"/>
      <c r="Z1112" s="1"/>
      <c r="AA1112" s="1"/>
      <c r="AB1112" s="1"/>
      <c r="AC1112" s="1"/>
      <c r="AD1112" s="1"/>
      <c r="AE1112" s="1"/>
      <c r="AL1112" s="49">
        <v>1</v>
      </c>
    </row>
    <row r="1113" spans="22:38">
      <c r="V1113" s="968" t="s">
        <v>2534</v>
      </c>
      <c r="W1113" s="968" t="s">
        <v>1964</v>
      </c>
      <c r="X1113" s="1"/>
      <c r="Y1113" s="1"/>
      <c r="Z1113" s="1"/>
      <c r="AA1113" s="1"/>
      <c r="AB1113" s="1"/>
      <c r="AC1113" s="1"/>
      <c r="AD1113" s="1"/>
      <c r="AE1113" s="1"/>
      <c r="AL1113" s="49">
        <v>1</v>
      </c>
    </row>
    <row r="1114" spans="22:38">
      <c r="V1114" s="964" t="s">
        <v>2536</v>
      </c>
      <c r="W1114" s="964" t="s">
        <v>1964</v>
      </c>
      <c r="X1114" s="1"/>
      <c r="Y1114" s="1"/>
      <c r="Z1114" s="1"/>
      <c r="AA1114" s="1"/>
      <c r="AB1114" s="1"/>
      <c r="AC1114" s="1"/>
      <c r="AD1114" s="1"/>
      <c r="AE1114" s="1"/>
      <c r="AL1114" s="49">
        <v>1</v>
      </c>
    </row>
    <row r="1115" spans="22:38">
      <c r="V1115" s="968" t="s">
        <v>2537</v>
      </c>
      <c r="W1115" s="968" t="s">
        <v>1964</v>
      </c>
      <c r="X1115" s="1"/>
      <c r="Y1115" s="1"/>
      <c r="Z1115" s="1"/>
      <c r="AA1115" s="1"/>
      <c r="AB1115" s="1"/>
      <c r="AC1115" s="1"/>
      <c r="AD1115" s="1"/>
      <c r="AE1115" s="1"/>
      <c r="AL1115" s="49">
        <v>1</v>
      </c>
    </row>
    <row r="1116" spans="22:38">
      <c r="V1116" s="964" t="s">
        <v>2352</v>
      </c>
      <c r="W1116" s="964" t="s">
        <v>1964</v>
      </c>
      <c r="X1116" s="1"/>
      <c r="Y1116" s="1"/>
      <c r="Z1116" s="1"/>
      <c r="AA1116" s="1"/>
      <c r="AB1116" s="1"/>
      <c r="AC1116" s="1"/>
      <c r="AD1116" s="1"/>
      <c r="AE1116" s="1"/>
      <c r="AL1116" s="49">
        <v>1</v>
      </c>
    </row>
    <row r="1117" spans="22:38">
      <c r="V1117" s="968" t="s">
        <v>2353</v>
      </c>
      <c r="W1117" s="968" t="s">
        <v>1964</v>
      </c>
      <c r="X1117" s="1"/>
      <c r="Y1117" s="1"/>
      <c r="Z1117" s="1"/>
      <c r="AA1117" s="1"/>
      <c r="AB1117" s="1"/>
      <c r="AC1117" s="1"/>
      <c r="AD1117" s="1"/>
      <c r="AE1117" s="1"/>
      <c r="AL1117" s="49">
        <v>1</v>
      </c>
    </row>
    <row r="1118" spans="22:38">
      <c r="V1118" s="964" t="s">
        <v>2354</v>
      </c>
      <c r="W1118" s="964" t="s">
        <v>1964</v>
      </c>
      <c r="X1118" s="1"/>
      <c r="Y1118" s="1"/>
      <c r="Z1118" s="1"/>
      <c r="AA1118" s="1"/>
      <c r="AB1118" s="1"/>
      <c r="AC1118" s="1"/>
      <c r="AD1118" s="1"/>
      <c r="AE1118" s="1"/>
      <c r="AL1118" s="49">
        <v>1</v>
      </c>
    </row>
    <row r="1119" spans="22:38">
      <c r="V1119" s="968" t="s">
        <v>2172</v>
      </c>
      <c r="W1119" s="968" t="s">
        <v>1964</v>
      </c>
      <c r="X1119" s="1"/>
      <c r="Y1119" s="1"/>
      <c r="Z1119" s="1"/>
      <c r="AA1119" s="1"/>
      <c r="AB1119" s="1"/>
      <c r="AC1119" s="1"/>
      <c r="AD1119" s="1"/>
      <c r="AE1119" s="1"/>
      <c r="AL1119" s="49">
        <v>1</v>
      </c>
    </row>
    <row r="1120" spans="22:38">
      <c r="V1120" s="964" t="s">
        <v>2356</v>
      </c>
      <c r="W1120" s="964" t="s">
        <v>1964</v>
      </c>
      <c r="X1120" s="1"/>
      <c r="Y1120" s="1"/>
      <c r="Z1120" s="1"/>
      <c r="AA1120" s="1"/>
      <c r="AB1120" s="1"/>
      <c r="AC1120" s="1"/>
      <c r="AD1120" s="1"/>
      <c r="AE1120" s="1"/>
      <c r="AL1120" s="49">
        <v>1</v>
      </c>
    </row>
    <row r="1121" spans="1:38">
      <c r="V1121" s="968" t="s">
        <v>2358</v>
      </c>
      <c r="W1121" s="968" t="s">
        <v>1964</v>
      </c>
      <c r="X1121" s="1"/>
      <c r="Y1121" s="1"/>
      <c r="Z1121" s="1"/>
      <c r="AA1121" s="1"/>
      <c r="AB1121" s="1"/>
      <c r="AC1121" s="1"/>
      <c r="AD1121" s="1"/>
      <c r="AE1121" s="1"/>
      <c r="AL1121" s="49">
        <v>1</v>
      </c>
    </row>
    <row r="1122" spans="1:38">
      <c r="V1122" s="964" t="s">
        <v>2359</v>
      </c>
      <c r="W1122" s="964" t="s">
        <v>1964</v>
      </c>
      <c r="X1122" s="1"/>
      <c r="Y1122" s="1"/>
      <c r="Z1122" s="1"/>
      <c r="AA1122" s="1"/>
      <c r="AB1122" s="1"/>
      <c r="AC1122" s="1"/>
      <c r="AD1122" s="1"/>
      <c r="AE1122" s="1"/>
      <c r="AL1122" s="49">
        <v>1</v>
      </c>
    </row>
    <row r="1123" spans="1:38">
      <c r="V1123" s="968" t="s">
        <v>2360</v>
      </c>
      <c r="W1123" s="968" t="s">
        <v>1964</v>
      </c>
      <c r="X1123" s="1"/>
      <c r="Y1123" s="1"/>
      <c r="Z1123" s="1"/>
      <c r="AA1123" s="1"/>
      <c r="AB1123" s="1"/>
      <c r="AC1123" s="1"/>
      <c r="AD1123" s="1"/>
      <c r="AE1123" s="1"/>
      <c r="AL1123" s="49">
        <v>1</v>
      </c>
    </row>
    <row r="1124" spans="1:38">
      <c r="V1124" s="964" t="s">
        <v>2361</v>
      </c>
      <c r="W1124" s="964" t="s">
        <v>1964</v>
      </c>
      <c r="X1124" s="1"/>
      <c r="Y1124" s="1"/>
      <c r="Z1124" s="1"/>
      <c r="AA1124" s="1"/>
      <c r="AB1124" s="1"/>
      <c r="AC1124" s="1"/>
      <c r="AD1124" s="1"/>
      <c r="AE1124" s="1"/>
      <c r="AL1124" s="49">
        <v>1</v>
      </c>
    </row>
    <row r="1125" spans="1:38">
      <c r="V1125" s="968" t="s">
        <v>2610</v>
      </c>
      <c r="W1125" s="968" t="s">
        <v>1964</v>
      </c>
      <c r="X1125" s="1"/>
      <c r="Y1125" s="1"/>
      <c r="Z1125" s="1"/>
      <c r="AA1125" s="1"/>
      <c r="AB1125" s="1"/>
      <c r="AC1125" s="1"/>
      <c r="AD1125" s="1"/>
      <c r="AE1125" s="1"/>
      <c r="AL1125" s="49">
        <v>1</v>
      </c>
    </row>
    <row r="1126" spans="1:38">
      <c r="V1126" s="964" t="s">
        <v>2366</v>
      </c>
      <c r="W1126" s="964" t="s">
        <v>1964</v>
      </c>
      <c r="X1126" s="1"/>
      <c r="Y1126" s="1"/>
      <c r="Z1126" s="1"/>
      <c r="AA1126" s="1"/>
      <c r="AB1126" s="1"/>
      <c r="AC1126" s="1"/>
      <c r="AD1126" s="1"/>
      <c r="AE1126" s="1"/>
      <c r="AL1126" s="49">
        <v>1</v>
      </c>
    </row>
    <row r="1127" spans="1:38">
      <c r="V1127" s="968" t="s">
        <v>2367</v>
      </c>
      <c r="W1127" s="968" t="s">
        <v>1964</v>
      </c>
      <c r="X1127" s="1"/>
      <c r="Y1127" s="1"/>
      <c r="Z1127" s="1"/>
      <c r="AA1127" s="1"/>
      <c r="AB1127" s="1"/>
      <c r="AC1127" s="1"/>
      <c r="AD1127" s="1"/>
      <c r="AE1127" s="1"/>
      <c r="AL1127" s="49">
        <v>1</v>
      </c>
    </row>
    <row r="1128" spans="1:38">
      <c r="V1128" s="964" t="s">
        <v>2368</v>
      </c>
      <c r="W1128" s="964" t="s">
        <v>1964</v>
      </c>
      <c r="X1128" s="1"/>
      <c r="Y1128" s="1"/>
      <c r="Z1128" s="1"/>
      <c r="AA1128" s="1"/>
      <c r="AB1128" s="1"/>
      <c r="AC1128" s="1"/>
      <c r="AD1128" s="1"/>
      <c r="AE1128" s="1"/>
      <c r="AL1128" s="49">
        <v>1</v>
      </c>
    </row>
    <row r="1129" spans="1:38">
      <c r="V1129" s="968" t="s">
        <v>2369</v>
      </c>
      <c r="W1129" s="968" t="s">
        <v>1964</v>
      </c>
      <c r="X1129" s="1"/>
      <c r="Y1129" s="1"/>
      <c r="Z1129" s="1"/>
      <c r="AA1129" s="1"/>
      <c r="AB1129" s="1"/>
      <c r="AC1129" s="1"/>
      <c r="AD1129" s="1"/>
      <c r="AE1129" s="1"/>
      <c r="AL1129" s="49">
        <v>1</v>
      </c>
    </row>
    <row r="1130" spans="1:38">
      <c r="V1130" s="964" t="s">
        <v>2370</v>
      </c>
      <c r="W1130" s="964" t="s">
        <v>1964</v>
      </c>
      <c r="X1130" s="1"/>
      <c r="Y1130" s="1"/>
      <c r="Z1130" s="1"/>
      <c r="AA1130" s="1"/>
      <c r="AB1130" s="1"/>
      <c r="AC1130" s="1"/>
      <c r="AD1130" s="1"/>
      <c r="AE1130" s="1"/>
      <c r="AL1130" s="49">
        <v>1</v>
      </c>
    </row>
    <row r="1131" spans="1:38">
      <c r="V1131" s="968" t="s">
        <v>2371</v>
      </c>
      <c r="W1131" s="968" t="s">
        <v>1964</v>
      </c>
      <c r="X1131" s="1"/>
      <c r="Y1131" s="1"/>
      <c r="Z1131" s="1"/>
      <c r="AA1131" s="1"/>
      <c r="AB1131" s="1"/>
      <c r="AC1131" s="1"/>
      <c r="AD1131" s="1"/>
      <c r="AE1131" s="1"/>
      <c r="AL1131" s="49">
        <v>1</v>
      </c>
    </row>
    <row r="1132" spans="1:38">
      <c r="V1132" s="964" t="s">
        <v>2372</v>
      </c>
      <c r="W1132" s="964" t="s">
        <v>1964</v>
      </c>
      <c r="X1132" s="1"/>
      <c r="Y1132" s="1"/>
      <c r="Z1132" s="1"/>
      <c r="AA1132" s="1"/>
      <c r="AB1132" s="1"/>
      <c r="AC1132" s="1"/>
      <c r="AD1132" s="1"/>
      <c r="AE1132" s="1"/>
      <c r="AL1132" s="49">
        <v>1</v>
      </c>
    </row>
    <row r="1133" spans="1:38">
      <c r="V1133" s="1"/>
      <c r="W1133" s="1"/>
      <c r="X1133" s="1"/>
      <c r="Y1133" s="1"/>
      <c r="Z1133" s="1"/>
      <c r="AA1133" s="1"/>
      <c r="AB1133" s="1"/>
      <c r="AC1133" s="1"/>
      <c r="AD1133" s="1"/>
      <c r="AE1133" s="1"/>
      <c r="AL1133" s="49">
        <v>1</v>
      </c>
    </row>
    <row r="1134" spans="1:38">
      <c r="AL1134" s="210" t="s">
        <v>637</v>
      </c>
    </row>
    <row r="1135" spans="1:38">
      <c r="A1135" s="49">
        <v>1</v>
      </c>
      <c r="B1135" s="49">
        <v>1</v>
      </c>
      <c r="C1135" s="49">
        <v>1</v>
      </c>
      <c r="D1135" s="49">
        <v>1</v>
      </c>
      <c r="E1135" s="49">
        <v>1</v>
      </c>
      <c r="F1135" s="49">
        <v>1</v>
      </c>
      <c r="G1135" s="49">
        <v>1</v>
      </c>
      <c r="H1135" s="49">
        <v>1</v>
      </c>
      <c r="I1135" s="49">
        <v>1</v>
      </c>
      <c r="J1135" s="49">
        <v>1</v>
      </c>
      <c r="K1135" s="49">
        <v>1</v>
      </c>
      <c r="L1135" s="49">
        <v>1</v>
      </c>
      <c r="M1135" s="49">
        <v>1</v>
      </c>
      <c r="N1135" s="49">
        <v>1</v>
      </c>
      <c r="O1135" s="49">
        <v>1</v>
      </c>
      <c r="P1135" s="49">
        <v>1</v>
      </c>
      <c r="Q1135" s="49">
        <v>1</v>
      </c>
      <c r="R1135" s="49">
        <v>1</v>
      </c>
      <c r="S1135" s="49">
        <v>1</v>
      </c>
      <c r="T1135" s="49">
        <v>1</v>
      </c>
      <c r="U1135" s="49">
        <v>1</v>
      </c>
      <c r="V1135" s="49">
        <v>1</v>
      </c>
      <c r="W1135" s="49">
        <v>1</v>
      </c>
      <c r="X1135" s="49">
        <v>1</v>
      </c>
      <c r="Y1135" s="49">
        <v>1</v>
      </c>
      <c r="Z1135" s="49">
        <v>1</v>
      </c>
      <c r="AA1135" s="49">
        <v>1</v>
      </c>
      <c r="AB1135" s="49">
        <v>1</v>
      </c>
      <c r="AC1135" s="49">
        <v>1</v>
      </c>
      <c r="AD1135" s="49">
        <v>1</v>
      </c>
      <c r="AE1135" s="49">
        <v>1</v>
      </c>
      <c r="AF1135" s="49">
        <v>1</v>
      </c>
      <c r="AG1135" s="49">
        <v>1</v>
      </c>
      <c r="AH1135" s="49">
        <v>1</v>
      </c>
      <c r="AI1135" s="49">
        <v>1</v>
      </c>
      <c r="AJ1135" s="49">
        <v>1</v>
      </c>
      <c r="AK1135" s="49">
        <v>1</v>
      </c>
      <c r="AL1135" s="209" t="str">
        <f>ADDRESS(ROW(),COLUMN(),4)</f>
        <v>AL1135</v>
      </c>
    </row>
  </sheetData>
  <mergeCells count="9">
    <mergeCell ref="V2:AE2"/>
    <mergeCell ref="V3:AE5"/>
    <mergeCell ref="B6:E6"/>
    <mergeCell ref="G6:J6"/>
    <mergeCell ref="L6:O6"/>
    <mergeCell ref="Q6:T6"/>
    <mergeCell ref="B2:T2"/>
    <mergeCell ref="B3:T3"/>
    <mergeCell ref="B4:T4"/>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8D569-574A-47AA-B4B4-05B7F3CFA94E}">
  <dimension ref="A1:BF256"/>
  <sheetViews>
    <sheetView zoomScaleNormal="100" workbookViewId="0">
      <selection activeCell="C246" sqref="C246"/>
    </sheetView>
  </sheetViews>
  <sheetFormatPr baseColWidth="10" defaultRowHeight="15.75"/>
  <cols>
    <col min="1" max="1" width="3" style="207" customWidth="1"/>
    <col min="2" max="2" width="4.140625" style="207" customWidth="1"/>
    <col min="3" max="3" width="13.28515625" style="207" customWidth="1"/>
    <col min="4" max="4" width="21.28515625" style="207" customWidth="1"/>
    <col min="5" max="8" width="13.28515625" style="207" customWidth="1"/>
    <col min="9" max="9" width="17.140625" style="207" customWidth="1"/>
    <col min="10" max="10" width="19" style="207" customWidth="1"/>
    <col min="11" max="12" width="16.7109375" style="207" customWidth="1"/>
    <col min="13" max="13" width="18.28515625" style="207" customWidth="1"/>
    <col min="14" max="16" width="16.7109375" style="207" customWidth="1"/>
    <col min="17" max="21" width="11.42578125" style="207"/>
    <col min="22" max="22" width="13.7109375" style="207" customWidth="1"/>
    <col min="23" max="23" width="21.7109375" style="207" customWidth="1"/>
    <col min="24" max="27" width="13.7109375" style="207" customWidth="1"/>
    <col min="28" max="28" width="16.7109375" style="207" customWidth="1"/>
    <col min="29" max="29" width="18.7109375" style="207" customWidth="1"/>
    <col min="30" max="31" width="16.7109375" style="207" customWidth="1"/>
    <col min="32" max="32" width="18.7109375" style="207" customWidth="1"/>
    <col min="33" max="35" width="16.7109375" style="207" customWidth="1"/>
    <col min="36" max="36" width="11.7109375" style="207" customWidth="1"/>
    <col min="37" max="37" width="14.42578125" style="207" customWidth="1"/>
    <col min="38" max="38" width="13.7109375" style="207" customWidth="1"/>
    <col min="39" max="39" width="21.7109375" style="207" customWidth="1"/>
    <col min="40" max="43" width="13.7109375" style="207" customWidth="1"/>
    <col min="44" max="44" width="16.7109375" style="207" customWidth="1"/>
    <col min="45" max="45" width="18.7109375" style="207" customWidth="1"/>
    <col min="46" max="47" width="16.7109375" style="207" customWidth="1"/>
    <col min="48" max="48" width="18.7109375" style="207" customWidth="1"/>
    <col min="49" max="51" width="16.7109375" style="207" customWidth="1"/>
    <col min="52" max="52" width="11.7109375" style="207" customWidth="1"/>
    <col min="53" max="57" width="11.42578125" style="207"/>
    <col min="58" max="58" width="80.28515625" style="207" customWidth="1"/>
    <col min="59" max="16384" width="11.42578125" style="207"/>
  </cols>
  <sheetData>
    <row r="1" spans="1:58" s="208" customFormat="1" thickTop="1">
      <c r="A1" s="44" t="str">
        <f>ADDRESS(ROW(),COLUMN(),4)</f>
        <v>A1</v>
      </c>
      <c r="B1" s="211"/>
      <c r="C1" s="45" t="str">
        <f t="shared" ref="C1:T1" si="0">SUBSTITUTE(ADDRESS(1,COLUMN(),4),"1","")</f>
        <v>C</v>
      </c>
      <c r="D1" s="45" t="str">
        <f t="shared" si="0"/>
        <v>D</v>
      </c>
      <c r="E1" s="45" t="str">
        <f t="shared" si="0"/>
        <v>E</v>
      </c>
      <c r="F1" s="45" t="str">
        <f t="shared" si="0"/>
        <v>F</v>
      </c>
      <c r="G1" s="45" t="str">
        <f t="shared" si="0"/>
        <v>G</v>
      </c>
      <c r="H1" s="45" t="str">
        <f t="shared" si="0"/>
        <v>H</v>
      </c>
      <c r="I1" s="45" t="str">
        <f t="shared" si="0"/>
        <v>I</v>
      </c>
      <c r="J1" s="45" t="str">
        <f t="shared" si="0"/>
        <v>J</v>
      </c>
      <c r="K1" s="45" t="str">
        <f t="shared" si="0"/>
        <v>K</v>
      </c>
      <c r="L1" s="45" t="str">
        <f t="shared" si="0"/>
        <v>L</v>
      </c>
      <c r="M1" s="45" t="str">
        <f t="shared" si="0"/>
        <v>M</v>
      </c>
      <c r="N1" s="45" t="str">
        <f t="shared" si="0"/>
        <v>N</v>
      </c>
      <c r="O1" s="45" t="str">
        <f t="shared" si="0"/>
        <v>O</v>
      </c>
      <c r="P1" s="45" t="str">
        <f t="shared" si="0"/>
        <v>P</v>
      </c>
      <c r="Q1" s="45" t="str">
        <f t="shared" si="0"/>
        <v>Q</v>
      </c>
      <c r="R1" s="45" t="str">
        <f t="shared" si="0"/>
        <v>R</v>
      </c>
      <c r="S1" s="45" t="str">
        <f t="shared" si="0"/>
        <v>S</v>
      </c>
      <c r="T1" s="45" t="str">
        <f t="shared" si="0"/>
        <v>T</v>
      </c>
      <c r="U1" s="617"/>
      <c r="V1" s="45" t="str">
        <f t="shared" ref="V1:AJ1" si="1">SUBSTITUTE(ADDRESS(1,COLUMN(),4),"1","")</f>
        <v>V</v>
      </c>
      <c r="W1" s="45" t="str">
        <f t="shared" si="1"/>
        <v>W</v>
      </c>
      <c r="X1" s="45" t="str">
        <f t="shared" si="1"/>
        <v>X</v>
      </c>
      <c r="Y1" s="45" t="str">
        <f t="shared" si="1"/>
        <v>Y</v>
      </c>
      <c r="Z1" s="45" t="str">
        <f t="shared" si="1"/>
        <v>Z</v>
      </c>
      <c r="AA1" s="45" t="str">
        <f t="shared" si="1"/>
        <v>AA</v>
      </c>
      <c r="AB1" s="45" t="str">
        <f t="shared" si="1"/>
        <v>AB</v>
      </c>
      <c r="AC1" s="45" t="str">
        <f t="shared" si="1"/>
        <v>AC</v>
      </c>
      <c r="AD1" s="45" t="str">
        <f t="shared" si="1"/>
        <v>AD</v>
      </c>
      <c r="AE1" s="45" t="str">
        <f t="shared" si="1"/>
        <v>AE</v>
      </c>
      <c r="AF1" s="45" t="str">
        <f t="shared" si="1"/>
        <v>AF</v>
      </c>
      <c r="AG1" s="45" t="str">
        <f t="shared" si="1"/>
        <v>AG</v>
      </c>
      <c r="AH1" s="45" t="str">
        <f t="shared" si="1"/>
        <v>AH</v>
      </c>
      <c r="AI1" s="45" t="str">
        <f t="shared" si="1"/>
        <v>AI</v>
      </c>
      <c r="AJ1" s="45" t="str">
        <f t="shared" si="1"/>
        <v>AJ</v>
      </c>
      <c r="AK1" s="259"/>
      <c r="AL1" s="45" t="str">
        <f t="shared" ref="AL1:AZ1" si="2">SUBSTITUTE(ADDRESS(1,COLUMN(),4),"1","")</f>
        <v>AL</v>
      </c>
      <c r="AM1" s="45" t="str">
        <f t="shared" si="2"/>
        <v>AM</v>
      </c>
      <c r="AN1" s="45" t="str">
        <f t="shared" si="2"/>
        <v>AN</v>
      </c>
      <c r="AO1" s="45" t="str">
        <f t="shared" si="2"/>
        <v>AO</v>
      </c>
      <c r="AP1" s="45" t="str">
        <f t="shared" si="2"/>
        <v>AP</v>
      </c>
      <c r="AQ1" s="45" t="str">
        <f t="shared" si="2"/>
        <v>AQ</v>
      </c>
      <c r="AR1" s="45" t="str">
        <f t="shared" si="2"/>
        <v>AR</v>
      </c>
      <c r="AS1" s="45" t="str">
        <f t="shared" si="2"/>
        <v>AS</v>
      </c>
      <c r="AT1" s="45" t="str">
        <f t="shared" si="2"/>
        <v>AT</v>
      </c>
      <c r="AU1" s="45" t="str">
        <f t="shared" si="2"/>
        <v>AU</v>
      </c>
      <c r="AV1" s="45" t="str">
        <f t="shared" si="2"/>
        <v>AV</v>
      </c>
      <c r="AW1" s="45" t="str">
        <f t="shared" si="2"/>
        <v>AW</v>
      </c>
      <c r="AX1" s="45" t="str">
        <f t="shared" si="2"/>
        <v>AX</v>
      </c>
      <c r="AY1" s="45" t="str">
        <f t="shared" si="2"/>
        <v>AY</v>
      </c>
      <c r="AZ1" s="45" t="str">
        <f t="shared" si="2"/>
        <v>AZ</v>
      </c>
      <c r="BA1" s="259"/>
      <c r="BB1" s="259"/>
      <c r="BC1" s="259"/>
      <c r="BD1" s="49">
        <v>1</v>
      </c>
      <c r="BE1" s="50" t="str">
        <f>SUBSTITUTE(ADDRESS(1,COLUMN(),4),"1","")</f>
        <v>BE</v>
      </c>
      <c r="BF1" s="51" t="str">
        <f>SUBSTITUTE(ADDRESS(1,COLUMN(),4),"1","")</f>
        <v>BF</v>
      </c>
    </row>
    <row r="2" spans="1:58" s="208" customFormat="1" ht="15">
      <c r="A2" s="211"/>
      <c r="B2" s="211"/>
      <c r="C2" s="52">
        <f t="shared" ref="C2:AZ2" ca="1" si="3">INDEX(CELL("largeur",C2),1,1)</f>
        <v>13</v>
      </c>
      <c r="D2" s="52">
        <f t="shared" ca="1" si="3"/>
        <v>21</v>
      </c>
      <c r="E2" s="52">
        <f t="shared" ca="1" si="3"/>
        <v>13</v>
      </c>
      <c r="F2" s="52">
        <f t="shared" ca="1" si="3"/>
        <v>13</v>
      </c>
      <c r="G2" s="52">
        <f t="shared" ca="1" si="3"/>
        <v>13</v>
      </c>
      <c r="H2" s="52">
        <f t="shared" ca="1" si="3"/>
        <v>13</v>
      </c>
      <c r="I2" s="52">
        <f t="shared" ca="1" si="3"/>
        <v>16</v>
      </c>
      <c r="J2" s="52">
        <f t="shared" ca="1" si="3"/>
        <v>18</v>
      </c>
      <c r="K2" s="52">
        <f t="shared" ca="1" si="3"/>
        <v>16</v>
      </c>
      <c r="L2" s="52">
        <f t="shared" ca="1" si="3"/>
        <v>16</v>
      </c>
      <c r="M2" s="52">
        <f t="shared" ca="1" si="3"/>
        <v>18</v>
      </c>
      <c r="N2" s="52">
        <f t="shared" ca="1" si="3"/>
        <v>16</v>
      </c>
      <c r="O2" s="52">
        <f t="shared" ca="1" si="3"/>
        <v>16</v>
      </c>
      <c r="P2" s="52">
        <f t="shared" ca="1" si="3"/>
        <v>16</v>
      </c>
      <c r="Q2" s="52">
        <f t="shared" ca="1" si="3"/>
        <v>11</v>
      </c>
      <c r="R2" s="52">
        <f t="shared" ca="1" si="3"/>
        <v>11</v>
      </c>
      <c r="S2" s="52">
        <f t="shared" ca="1" si="3"/>
        <v>11</v>
      </c>
      <c r="T2" s="52">
        <f t="shared" ca="1" si="3"/>
        <v>11</v>
      </c>
      <c r="U2" s="617">
        <f t="shared" ca="1" si="3"/>
        <v>11</v>
      </c>
      <c r="V2" s="52">
        <f t="shared" ca="1" si="3"/>
        <v>13</v>
      </c>
      <c r="W2" s="52">
        <f t="shared" ca="1" si="3"/>
        <v>21</v>
      </c>
      <c r="X2" s="52">
        <f t="shared" ca="1" si="3"/>
        <v>13</v>
      </c>
      <c r="Y2" s="52">
        <f t="shared" ca="1" si="3"/>
        <v>13</v>
      </c>
      <c r="Z2" s="52">
        <f t="shared" ca="1" si="3"/>
        <v>13</v>
      </c>
      <c r="AA2" s="52">
        <f t="shared" ca="1" si="3"/>
        <v>13</v>
      </c>
      <c r="AB2" s="52">
        <f t="shared" ca="1" si="3"/>
        <v>16</v>
      </c>
      <c r="AC2" s="52">
        <f t="shared" ca="1" si="3"/>
        <v>18</v>
      </c>
      <c r="AD2" s="52">
        <f t="shared" ca="1" si="3"/>
        <v>16</v>
      </c>
      <c r="AE2" s="52">
        <f t="shared" ca="1" si="3"/>
        <v>16</v>
      </c>
      <c r="AF2" s="52">
        <f t="shared" ca="1" si="3"/>
        <v>18</v>
      </c>
      <c r="AG2" s="52">
        <f t="shared" ca="1" si="3"/>
        <v>16</v>
      </c>
      <c r="AH2" s="52">
        <f t="shared" ca="1" si="3"/>
        <v>16</v>
      </c>
      <c r="AI2" s="52">
        <f t="shared" ca="1" si="3"/>
        <v>16</v>
      </c>
      <c r="AJ2" s="52">
        <f t="shared" ca="1" si="3"/>
        <v>11</v>
      </c>
      <c r="AK2" s="259">
        <f t="shared" ca="1" si="3"/>
        <v>14</v>
      </c>
      <c r="AL2" s="52">
        <f t="shared" ca="1" si="3"/>
        <v>13</v>
      </c>
      <c r="AM2" s="52">
        <f t="shared" ca="1" si="3"/>
        <v>21</v>
      </c>
      <c r="AN2" s="52">
        <f t="shared" ca="1" si="3"/>
        <v>13</v>
      </c>
      <c r="AO2" s="52">
        <f t="shared" ca="1" si="3"/>
        <v>13</v>
      </c>
      <c r="AP2" s="52">
        <f t="shared" ca="1" si="3"/>
        <v>13</v>
      </c>
      <c r="AQ2" s="52">
        <f t="shared" ca="1" si="3"/>
        <v>13</v>
      </c>
      <c r="AR2" s="52">
        <f t="shared" ca="1" si="3"/>
        <v>16</v>
      </c>
      <c r="AS2" s="52">
        <f t="shared" ca="1" si="3"/>
        <v>18</v>
      </c>
      <c r="AT2" s="52">
        <f t="shared" ca="1" si="3"/>
        <v>16</v>
      </c>
      <c r="AU2" s="52">
        <f t="shared" ca="1" si="3"/>
        <v>16</v>
      </c>
      <c r="AV2" s="52">
        <f t="shared" ca="1" si="3"/>
        <v>18</v>
      </c>
      <c r="AW2" s="52">
        <f t="shared" ca="1" si="3"/>
        <v>16</v>
      </c>
      <c r="AX2" s="52">
        <f t="shared" ca="1" si="3"/>
        <v>16</v>
      </c>
      <c r="AY2" s="52">
        <f t="shared" ca="1" si="3"/>
        <v>16</v>
      </c>
      <c r="AZ2" s="52">
        <f t="shared" ca="1" si="3"/>
        <v>11</v>
      </c>
      <c r="BA2" s="259"/>
      <c r="BB2" s="259"/>
      <c r="BC2" s="259"/>
      <c r="BD2" s="49">
        <v>1</v>
      </c>
      <c r="BE2" s="55" t="s">
        <v>367</v>
      </c>
      <c r="BF2" s="56"/>
    </row>
    <row r="3" spans="1:58" s="208" customFormat="1">
      <c r="A3" s="211"/>
      <c r="B3" s="211"/>
      <c r="C3" s="57">
        <v>13</v>
      </c>
      <c r="D3" s="57">
        <v>21</v>
      </c>
      <c r="E3" s="57">
        <v>13</v>
      </c>
      <c r="F3" s="57">
        <v>13</v>
      </c>
      <c r="G3" s="57">
        <v>13</v>
      </c>
      <c r="H3" s="57">
        <v>13</v>
      </c>
      <c r="I3" s="57">
        <v>16</v>
      </c>
      <c r="J3" s="57">
        <v>18</v>
      </c>
      <c r="K3" s="57">
        <v>16</v>
      </c>
      <c r="L3" s="57">
        <v>16</v>
      </c>
      <c r="M3" s="57">
        <v>18</v>
      </c>
      <c r="N3" s="57">
        <v>16</v>
      </c>
      <c r="O3" s="57">
        <v>16</v>
      </c>
      <c r="P3" s="57">
        <v>16</v>
      </c>
      <c r="Q3" s="57">
        <v>11</v>
      </c>
      <c r="R3" s="57">
        <v>11</v>
      </c>
      <c r="S3" s="57">
        <v>11</v>
      </c>
      <c r="T3" s="57">
        <v>11</v>
      </c>
      <c r="U3" s="617"/>
      <c r="V3" s="57">
        <v>13</v>
      </c>
      <c r="W3" s="57">
        <v>21</v>
      </c>
      <c r="X3" s="57">
        <v>13</v>
      </c>
      <c r="Y3" s="57">
        <v>13</v>
      </c>
      <c r="Z3" s="57">
        <v>13</v>
      </c>
      <c r="AA3" s="57">
        <v>13</v>
      </c>
      <c r="AB3" s="57">
        <v>16</v>
      </c>
      <c r="AC3" s="57">
        <v>18</v>
      </c>
      <c r="AD3" s="57">
        <v>16</v>
      </c>
      <c r="AE3" s="57">
        <v>16</v>
      </c>
      <c r="AF3" s="57">
        <v>18</v>
      </c>
      <c r="AG3" s="57">
        <v>16</v>
      </c>
      <c r="AH3" s="57">
        <v>16</v>
      </c>
      <c r="AI3" s="57">
        <v>16</v>
      </c>
      <c r="AJ3" s="57">
        <v>11</v>
      </c>
      <c r="AK3" s="259"/>
      <c r="AL3" s="57">
        <v>13</v>
      </c>
      <c r="AM3" s="57">
        <v>21</v>
      </c>
      <c r="AN3" s="57">
        <v>13</v>
      </c>
      <c r="AO3" s="57">
        <v>13</v>
      </c>
      <c r="AP3" s="57">
        <v>13</v>
      </c>
      <c r="AQ3" s="57">
        <v>13</v>
      </c>
      <c r="AR3" s="57">
        <v>16</v>
      </c>
      <c r="AS3" s="57">
        <v>18</v>
      </c>
      <c r="AT3" s="57">
        <v>16</v>
      </c>
      <c r="AU3" s="57">
        <v>16</v>
      </c>
      <c r="AV3" s="57">
        <v>18</v>
      </c>
      <c r="AW3" s="57">
        <v>16</v>
      </c>
      <c r="AX3" s="57">
        <v>16</v>
      </c>
      <c r="AY3" s="57">
        <v>16</v>
      </c>
      <c r="AZ3" s="57">
        <v>11</v>
      </c>
      <c r="BA3" s="259"/>
      <c r="BB3" s="259"/>
      <c r="BC3" s="259"/>
      <c r="BD3" s="49">
        <v>1</v>
      </c>
      <c r="BE3" s="60">
        <f ca="1">COUNTA(A1:BD256) + COUNTBLANK(A1:BD256)</f>
        <v>14340</v>
      </c>
      <c r="BF3" s="61" t="str">
        <f>"cellules entre -cells -celdas  "&amp;" " &amp;A1&amp;" et  "&amp;BD256</f>
        <v>cellules entre -cells -celdas   A1 et  BD256</v>
      </c>
    </row>
    <row r="4" spans="1:58" s="208" customFormat="1" ht="21" customHeight="1">
      <c r="A4" s="211"/>
      <c r="B4" s="211"/>
      <c r="C4" s="619" t="s">
        <v>926</v>
      </c>
      <c r="D4" s="211"/>
      <c r="E4" s="211"/>
      <c r="F4" s="211"/>
      <c r="G4" s="211"/>
      <c r="H4" s="211"/>
      <c r="I4" s="211"/>
      <c r="J4" s="211"/>
      <c r="K4" s="211"/>
      <c r="L4" s="211"/>
      <c r="M4" s="211"/>
      <c r="N4" s="211"/>
      <c r="O4" s="211"/>
      <c r="P4" s="211"/>
      <c r="Q4" s="211"/>
      <c r="R4" s="617"/>
      <c r="S4" s="617"/>
      <c r="T4" s="617"/>
      <c r="U4" s="617"/>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49">
        <v>1</v>
      </c>
      <c r="BE4" s="60">
        <f ca="1">COUNTA(A1:BD256)</f>
        <v>1466</v>
      </c>
      <c r="BF4" s="61" t="s">
        <v>371</v>
      </c>
    </row>
    <row r="5" spans="1:58" s="208" customFormat="1" ht="21" customHeight="1">
      <c r="A5" s="211"/>
      <c r="B5" s="211"/>
      <c r="C5" s="66" t="s">
        <v>372</v>
      </c>
      <c r="D5" s="67" t="str">
        <f ca="1">CELL("nomfichier")</f>
        <v>D:\Données\1.UPRT\0-UPRT.fait\1-UPRT.FR-SITE-WEB\ff-fiches-fabrications\ff.fiches.fabrication.2023\ffr.restaurant.2023\[A_ALLERGENES_28 Juin.2026.18h30.xlsx]ALLERGENES.1</v>
      </c>
      <c r="E5" s="211"/>
      <c r="F5" s="211"/>
      <c r="G5" s="211"/>
      <c r="H5" s="211"/>
      <c r="I5" s="211"/>
      <c r="J5" s="211"/>
      <c r="K5" s="211"/>
      <c r="L5" s="211"/>
      <c r="M5" s="211"/>
      <c r="N5" s="211"/>
      <c r="O5" s="211"/>
      <c r="P5" s="211"/>
      <c r="Q5" s="211"/>
      <c r="R5" s="617"/>
      <c r="S5" s="617"/>
      <c r="T5" s="617"/>
      <c r="U5" s="617"/>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618" t="s">
        <v>925</v>
      </c>
      <c r="BC5" s="44" t="str">
        <f>BD256</f>
        <v>BD256</v>
      </c>
      <c r="BD5" s="49">
        <v>1</v>
      </c>
      <c r="BE5" s="60">
        <f ca="1">COUNTBLANK(A1:BD256)</f>
        <v>12874</v>
      </c>
      <c r="BF5" s="61" t="s">
        <v>373</v>
      </c>
    </row>
    <row r="6" spans="1:58" s="208" customFormat="1" ht="30" customHeight="1">
      <c r="A6" s="211"/>
      <c r="B6" s="211"/>
      <c r="C6" s="610" t="s">
        <v>924</v>
      </c>
      <c r="D6" s="211"/>
      <c r="E6" s="211"/>
      <c r="F6" s="211"/>
      <c r="G6" s="211"/>
      <c r="H6" s="211"/>
      <c r="I6" s="211"/>
      <c r="J6" s="211"/>
      <c r="K6" s="211"/>
      <c r="L6" s="211"/>
      <c r="M6" s="211"/>
      <c r="N6" s="211"/>
      <c r="O6" s="211"/>
      <c r="P6" s="211"/>
      <c r="Q6" s="211"/>
      <c r="R6" s="617"/>
      <c r="S6" s="617"/>
      <c r="T6" s="617"/>
      <c r="U6" s="617"/>
      <c r="V6" s="610" t="s">
        <v>923</v>
      </c>
      <c r="W6" s="259"/>
      <c r="X6" s="259"/>
      <c r="Y6" s="259"/>
      <c r="Z6" s="259"/>
      <c r="AA6" s="259"/>
      <c r="AB6" s="259"/>
      <c r="AC6" s="259"/>
      <c r="AD6" s="259"/>
      <c r="AE6" s="259"/>
      <c r="AF6" s="259"/>
      <c r="AG6" s="259"/>
      <c r="AH6" s="259"/>
      <c r="AI6" s="259"/>
      <c r="AJ6" s="259"/>
      <c r="AK6" s="259"/>
      <c r="AL6" s="610" t="s">
        <v>922</v>
      </c>
      <c r="AM6" s="259"/>
      <c r="AN6" s="259"/>
      <c r="AO6" s="259"/>
      <c r="AP6" s="259"/>
      <c r="AQ6" s="259"/>
      <c r="AR6" s="259"/>
      <c r="AS6" s="259"/>
      <c r="AT6" s="259"/>
      <c r="AU6" s="259"/>
      <c r="AV6" s="259"/>
      <c r="AW6" s="259"/>
      <c r="AX6" s="259"/>
      <c r="AY6" s="259"/>
      <c r="AZ6" s="259"/>
      <c r="BA6" s="259"/>
      <c r="BB6" s="259"/>
      <c r="BC6" s="259"/>
      <c r="BD6" s="49">
        <v>1</v>
      </c>
      <c r="BE6" s="60">
        <f>SUM(BD1:BD242)+2</f>
        <v>238</v>
      </c>
      <c r="BF6" s="61" t="s">
        <v>375</v>
      </c>
    </row>
    <row r="7" spans="1:58" s="208" customFormat="1" ht="30" customHeight="1">
      <c r="A7" s="211"/>
      <c r="B7" s="211"/>
      <c r="C7" s="610" t="s">
        <v>921</v>
      </c>
      <c r="D7" s="617"/>
      <c r="E7" s="617"/>
      <c r="F7" s="617"/>
      <c r="G7" s="617"/>
      <c r="H7" s="617"/>
      <c r="I7" s="617"/>
      <c r="J7" s="617"/>
      <c r="K7" s="617"/>
      <c r="L7" s="617"/>
      <c r="M7" s="617"/>
      <c r="N7" s="617"/>
      <c r="O7" s="617"/>
      <c r="P7" s="617"/>
      <c r="Q7" s="211"/>
      <c r="R7" s="617"/>
      <c r="S7" s="617"/>
      <c r="T7" s="617"/>
      <c r="U7" s="617"/>
      <c r="V7" s="610" t="s">
        <v>920</v>
      </c>
      <c r="W7" s="617"/>
      <c r="X7" s="617"/>
      <c r="Y7" s="617"/>
      <c r="Z7" s="617"/>
      <c r="AA7" s="617"/>
      <c r="AB7" s="617"/>
      <c r="AC7" s="617"/>
      <c r="AD7" s="617"/>
      <c r="AE7" s="617"/>
      <c r="AF7" s="259"/>
      <c r="AG7" s="617"/>
      <c r="AH7" s="617"/>
      <c r="AI7" s="617"/>
      <c r="AJ7" s="617"/>
      <c r="AK7" s="617"/>
      <c r="AL7" s="610" t="s">
        <v>919</v>
      </c>
      <c r="AM7" s="617"/>
      <c r="AN7" s="617"/>
      <c r="AO7" s="617"/>
      <c r="AP7" s="617"/>
      <c r="AQ7" s="617"/>
      <c r="AR7" s="617"/>
      <c r="AS7" s="259"/>
      <c r="AT7" s="259"/>
      <c r="AU7" s="259"/>
      <c r="AV7" s="259"/>
      <c r="AW7" s="259"/>
      <c r="AX7" s="259"/>
      <c r="AY7" s="259"/>
      <c r="AZ7" s="259"/>
      <c r="BA7" s="259"/>
      <c r="BB7" s="259"/>
      <c r="BC7" s="259"/>
      <c r="BD7" s="49">
        <v>1</v>
      </c>
      <c r="BE7" s="60">
        <f>SUM(A256:BC256)+1</f>
        <v>56</v>
      </c>
      <c r="BF7" s="61" t="s">
        <v>378</v>
      </c>
    </row>
    <row r="8" spans="1:58" s="208" customFormat="1" ht="30" customHeight="1">
      <c r="A8" s="211"/>
      <c r="B8" s="211"/>
      <c r="C8" s="610" t="s">
        <v>918</v>
      </c>
      <c r="D8" s="512"/>
      <c r="E8" s="512"/>
      <c r="F8" s="512"/>
      <c r="G8" s="512"/>
      <c r="H8" s="512"/>
      <c r="I8" s="512"/>
      <c r="J8" s="512"/>
      <c r="K8" s="512"/>
      <c r="L8" s="617"/>
      <c r="M8" s="617"/>
      <c r="N8" s="617"/>
      <c r="O8" s="617"/>
      <c r="P8" s="617"/>
      <c r="Q8" s="211"/>
      <c r="R8" s="617"/>
      <c r="S8" s="617"/>
      <c r="T8" s="617"/>
      <c r="U8" s="617"/>
      <c r="V8" s="610" t="s">
        <v>917</v>
      </c>
      <c r="W8" s="512"/>
      <c r="X8" s="512"/>
      <c r="Y8" s="512"/>
      <c r="Z8" s="512"/>
      <c r="AA8" s="512"/>
      <c r="AB8" s="512"/>
      <c r="AC8" s="512"/>
      <c r="AD8" s="512"/>
      <c r="AE8" s="617"/>
      <c r="AF8" s="259"/>
      <c r="AG8" s="617"/>
      <c r="AH8" s="617"/>
      <c r="AI8" s="617"/>
      <c r="AJ8" s="617"/>
      <c r="AK8" s="617"/>
      <c r="AL8" s="610" t="s">
        <v>916</v>
      </c>
      <c r="AM8" s="512"/>
      <c r="AN8" s="512"/>
      <c r="AO8" s="512"/>
      <c r="AP8" s="512"/>
      <c r="AQ8" s="512"/>
      <c r="AR8" s="512"/>
      <c r="AS8" s="259"/>
      <c r="AT8" s="259"/>
      <c r="AU8" s="259"/>
      <c r="AV8" s="259"/>
      <c r="AW8" s="259"/>
      <c r="AX8" s="259"/>
      <c r="AY8" s="259"/>
      <c r="AZ8" s="259"/>
      <c r="BA8" s="259"/>
      <c r="BB8" s="259"/>
      <c r="BC8" s="259"/>
      <c r="BD8" s="49">
        <v>1</v>
      </c>
    </row>
    <row r="9" spans="1:58" s="208" customFormat="1" ht="30" customHeight="1">
      <c r="A9" s="211"/>
      <c r="B9" s="211"/>
      <c r="C9" s="610" t="s">
        <v>915</v>
      </c>
      <c r="D9" s="512"/>
      <c r="E9" s="512"/>
      <c r="F9" s="512"/>
      <c r="G9" s="512"/>
      <c r="H9" s="512"/>
      <c r="I9" s="512"/>
      <c r="J9" s="512"/>
      <c r="K9" s="512"/>
      <c r="L9" s="617"/>
      <c r="M9" s="617"/>
      <c r="N9" s="617"/>
      <c r="O9" s="617"/>
      <c r="P9" s="617"/>
      <c r="Q9" s="617"/>
      <c r="R9" s="617"/>
      <c r="S9" s="617"/>
      <c r="T9" s="617"/>
      <c r="U9" s="617"/>
      <c r="V9" s="610" t="s">
        <v>914</v>
      </c>
      <c r="W9" s="512"/>
      <c r="X9" s="512"/>
      <c r="Y9" s="512"/>
      <c r="Z9" s="512"/>
      <c r="AA9" s="512"/>
      <c r="AB9" s="512"/>
      <c r="AC9" s="512"/>
      <c r="AD9" s="512"/>
      <c r="AE9" s="617"/>
      <c r="AF9" s="259"/>
      <c r="AG9" s="617"/>
      <c r="AH9" s="617"/>
      <c r="AI9" s="617"/>
      <c r="AJ9" s="617"/>
      <c r="AK9" s="617"/>
      <c r="AL9" s="610" t="s">
        <v>913</v>
      </c>
      <c r="AM9" s="512"/>
      <c r="AN9" s="512"/>
      <c r="AO9" s="512"/>
      <c r="AP9" s="512"/>
      <c r="AQ9" s="512"/>
      <c r="AR9" s="512"/>
      <c r="AS9" s="259"/>
      <c r="AT9" s="259"/>
      <c r="AU9" s="259"/>
      <c r="AV9" s="259"/>
      <c r="AW9" s="259"/>
      <c r="AX9" s="259"/>
      <c r="AY9" s="259"/>
      <c r="AZ9" s="259"/>
      <c r="BA9" s="259"/>
      <c r="BB9" s="259"/>
      <c r="BC9" s="259"/>
      <c r="BD9" s="49">
        <v>1</v>
      </c>
    </row>
    <row r="10" spans="1:58" s="208" customFormat="1" ht="30" customHeight="1">
      <c r="A10" s="211"/>
      <c r="B10" s="211"/>
      <c r="C10" s="610"/>
      <c r="D10" s="609"/>
      <c r="E10" s="609"/>
      <c r="F10" s="609"/>
      <c r="G10" s="609"/>
      <c r="H10" s="609"/>
      <c r="I10" s="609"/>
      <c r="J10" s="609"/>
      <c r="K10" s="609"/>
      <c r="L10" s="609"/>
      <c r="M10" s="609"/>
      <c r="N10" s="609"/>
      <c r="O10" s="609"/>
      <c r="P10" s="609"/>
      <c r="Q10" s="609"/>
      <c r="R10" s="609"/>
      <c r="S10" s="609"/>
      <c r="T10" s="609"/>
      <c r="U10" s="609"/>
      <c r="V10" s="610"/>
      <c r="W10" s="609"/>
      <c r="X10" s="609"/>
      <c r="Y10" s="609"/>
      <c r="Z10" s="609"/>
      <c r="AA10" s="609"/>
      <c r="AB10" s="609"/>
      <c r="AC10" s="609"/>
      <c r="AD10" s="609"/>
      <c r="AE10" s="609"/>
      <c r="AF10" s="259"/>
      <c r="AG10" s="609"/>
      <c r="AH10" s="609"/>
      <c r="AI10" s="609"/>
      <c r="AJ10" s="609"/>
      <c r="AK10" s="609"/>
      <c r="AL10" s="610"/>
      <c r="AM10" s="609"/>
      <c r="AN10" s="609"/>
      <c r="AO10" s="609"/>
      <c r="AP10" s="609"/>
      <c r="AQ10" s="609"/>
      <c r="AR10" s="609"/>
      <c r="AS10" s="259"/>
      <c r="AT10" s="259"/>
      <c r="AU10" s="259"/>
      <c r="AV10" s="259"/>
      <c r="AW10" s="259"/>
      <c r="AX10" s="259"/>
      <c r="AY10" s="259"/>
      <c r="AZ10" s="259"/>
      <c r="BA10" s="259"/>
      <c r="BB10" s="259"/>
      <c r="BC10" s="259"/>
      <c r="BD10" s="49">
        <v>1</v>
      </c>
    </row>
    <row r="11" spans="1:58" s="208" customFormat="1" ht="30" customHeight="1">
      <c r="A11" s="211"/>
      <c r="B11" s="211"/>
      <c r="C11" s="610" t="s">
        <v>912</v>
      </c>
      <c r="D11" s="609"/>
      <c r="E11" s="609"/>
      <c r="F11" s="609"/>
      <c r="G11" s="609"/>
      <c r="H11" s="609"/>
      <c r="I11" s="609"/>
      <c r="J11" s="609"/>
      <c r="K11" s="609"/>
      <c r="L11" s="609"/>
      <c r="M11" s="609"/>
      <c r="N11" s="609"/>
      <c r="O11" s="609"/>
      <c r="P11" s="609"/>
      <c r="Q11" s="609"/>
      <c r="R11" s="609"/>
      <c r="S11" s="609"/>
      <c r="T11" s="609"/>
      <c r="U11" s="609"/>
      <c r="V11" s="610" t="s">
        <v>911</v>
      </c>
      <c r="W11" s="609"/>
      <c r="X11" s="609"/>
      <c r="Y11" s="609"/>
      <c r="Z11" s="609"/>
      <c r="AA11" s="609"/>
      <c r="AB11" s="609"/>
      <c r="AC11" s="609"/>
      <c r="AD11" s="609"/>
      <c r="AE11" s="609"/>
      <c r="AF11" s="259"/>
      <c r="AG11" s="609"/>
      <c r="AH11" s="609"/>
      <c r="AI11" s="609"/>
      <c r="AJ11" s="609"/>
      <c r="AK11" s="609"/>
      <c r="AL11" s="610" t="s">
        <v>910</v>
      </c>
      <c r="AM11" s="609"/>
      <c r="AN11" s="609"/>
      <c r="AO11" s="609"/>
      <c r="AP11" s="609"/>
      <c r="AQ11" s="609"/>
      <c r="AR11" s="609"/>
      <c r="AS11" s="259"/>
      <c r="AT11" s="259"/>
      <c r="AU11" s="259"/>
      <c r="AV11" s="259"/>
      <c r="AW11" s="259"/>
      <c r="AX11" s="259"/>
      <c r="AY11" s="259"/>
      <c r="AZ11" s="259"/>
      <c r="BA11" s="259"/>
      <c r="BB11" s="259"/>
      <c r="BC11" s="259"/>
      <c r="BD11" s="49">
        <v>1</v>
      </c>
    </row>
    <row r="12" spans="1:58" s="208" customFormat="1" ht="30" customHeight="1">
      <c r="A12" s="211"/>
      <c r="B12" s="211"/>
      <c r="C12" s="610" t="s">
        <v>909</v>
      </c>
      <c r="D12" s="609"/>
      <c r="E12" s="609"/>
      <c r="F12" s="609"/>
      <c r="G12" s="609"/>
      <c r="H12" s="609"/>
      <c r="I12" s="609"/>
      <c r="J12" s="609"/>
      <c r="K12" s="609"/>
      <c r="L12" s="609"/>
      <c r="M12" s="609"/>
      <c r="N12" s="609"/>
      <c r="O12" s="609"/>
      <c r="P12" s="609"/>
      <c r="Q12" s="609"/>
      <c r="R12" s="609"/>
      <c r="S12" s="609"/>
      <c r="T12" s="609"/>
      <c r="U12" s="609"/>
      <c r="V12" s="610" t="s">
        <v>908</v>
      </c>
      <c r="W12" s="609"/>
      <c r="X12" s="609"/>
      <c r="Y12" s="609"/>
      <c r="Z12" s="609"/>
      <c r="AA12" s="609"/>
      <c r="AB12" s="609"/>
      <c r="AC12" s="609"/>
      <c r="AD12" s="609"/>
      <c r="AE12" s="609"/>
      <c r="AF12" s="259"/>
      <c r="AG12" s="609"/>
      <c r="AH12" s="609"/>
      <c r="AI12" s="609"/>
      <c r="AJ12" s="609"/>
      <c r="AK12" s="609"/>
      <c r="AL12" s="610" t="s">
        <v>907</v>
      </c>
      <c r="AM12" s="609"/>
      <c r="AN12" s="609"/>
      <c r="AO12" s="609"/>
      <c r="AP12" s="609"/>
      <c r="AQ12" s="609"/>
      <c r="AR12" s="609"/>
      <c r="AS12" s="259"/>
      <c r="AT12" s="259"/>
      <c r="AU12" s="259"/>
      <c r="AV12" s="259"/>
      <c r="AW12" s="259"/>
      <c r="AX12" s="259"/>
      <c r="AY12" s="259"/>
      <c r="AZ12" s="259"/>
      <c r="BA12" s="259"/>
      <c r="BB12" s="259"/>
      <c r="BC12" s="259"/>
      <c r="BD12" s="49">
        <v>1</v>
      </c>
    </row>
    <row r="13" spans="1:58" s="208" customFormat="1" ht="30" customHeight="1">
      <c r="A13" s="211"/>
      <c r="B13" s="211"/>
      <c r="C13" s="610"/>
      <c r="D13" s="609"/>
      <c r="E13" s="609"/>
      <c r="F13" s="609"/>
      <c r="G13" s="609"/>
      <c r="H13" s="609"/>
      <c r="I13" s="609"/>
      <c r="J13" s="609"/>
      <c r="K13" s="609"/>
      <c r="L13" s="609"/>
      <c r="M13" s="609"/>
      <c r="N13" s="609"/>
      <c r="O13" s="609"/>
      <c r="P13" s="609"/>
      <c r="Q13" s="609"/>
      <c r="R13" s="609"/>
      <c r="S13" s="609"/>
      <c r="T13" s="609"/>
      <c r="U13" s="609"/>
      <c r="V13" s="610"/>
      <c r="W13" s="609"/>
      <c r="X13" s="609"/>
      <c r="Y13" s="609"/>
      <c r="Z13" s="609"/>
      <c r="AA13" s="609"/>
      <c r="AB13" s="609"/>
      <c r="AC13" s="609"/>
      <c r="AD13" s="609"/>
      <c r="AE13" s="609"/>
      <c r="AF13" s="259"/>
      <c r="AG13" s="609"/>
      <c r="AH13" s="609"/>
      <c r="AI13" s="609"/>
      <c r="AJ13" s="609"/>
      <c r="AK13" s="609"/>
      <c r="AL13" s="610"/>
      <c r="AM13" s="609"/>
      <c r="AN13" s="609"/>
      <c r="AO13" s="609"/>
      <c r="AP13" s="609"/>
      <c r="AQ13" s="609"/>
      <c r="AR13" s="609"/>
      <c r="AS13" s="259"/>
      <c r="AT13" s="259"/>
      <c r="AU13" s="259"/>
      <c r="AV13" s="259"/>
      <c r="AW13" s="259"/>
      <c r="AX13" s="259"/>
      <c r="AY13" s="259"/>
      <c r="AZ13" s="259"/>
      <c r="BA13" s="259"/>
      <c r="BB13" s="259"/>
      <c r="BC13" s="259"/>
      <c r="BD13" s="49">
        <v>1</v>
      </c>
    </row>
    <row r="14" spans="1:58" s="208" customFormat="1" ht="30" customHeight="1">
      <c r="A14" s="211"/>
      <c r="B14" s="211"/>
      <c r="C14" s="610" t="s">
        <v>906</v>
      </c>
      <c r="D14" s="609"/>
      <c r="E14" s="609"/>
      <c r="F14" s="609"/>
      <c r="G14" s="609"/>
      <c r="H14" s="609"/>
      <c r="I14" s="609"/>
      <c r="J14" s="609"/>
      <c r="K14" s="609"/>
      <c r="L14" s="609"/>
      <c r="M14" s="609"/>
      <c r="N14" s="609"/>
      <c r="O14" s="609"/>
      <c r="P14" s="609"/>
      <c r="Q14" s="609"/>
      <c r="R14" s="609"/>
      <c r="S14" s="609"/>
      <c r="T14" s="609"/>
      <c r="U14" s="609"/>
      <c r="V14" s="610" t="s">
        <v>905</v>
      </c>
      <c r="W14" s="609"/>
      <c r="X14" s="609"/>
      <c r="Y14" s="609"/>
      <c r="Z14" s="609"/>
      <c r="AA14" s="609"/>
      <c r="AB14" s="609"/>
      <c r="AC14" s="609"/>
      <c r="AD14" s="609"/>
      <c r="AE14" s="609"/>
      <c r="AF14" s="259"/>
      <c r="AG14" s="609"/>
      <c r="AH14" s="609"/>
      <c r="AI14" s="609"/>
      <c r="AJ14" s="609"/>
      <c r="AK14" s="609"/>
      <c r="AL14" s="610" t="s">
        <v>904</v>
      </c>
      <c r="AM14" s="609"/>
      <c r="AN14" s="609"/>
      <c r="AO14" s="609"/>
      <c r="AP14" s="609"/>
      <c r="AQ14" s="609"/>
      <c r="AR14" s="609"/>
      <c r="AS14" s="259"/>
      <c r="AT14" s="259"/>
      <c r="AU14" s="259"/>
      <c r="AV14" s="259"/>
      <c r="AW14" s="259"/>
      <c r="AX14" s="259"/>
      <c r="AY14" s="259"/>
      <c r="AZ14" s="259"/>
      <c r="BA14" s="259"/>
      <c r="BB14" s="259"/>
      <c r="BC14" s="259"/>
      <c r="BD14" s="49">
        <v>1</v>
      </c>
    </row>
    <row r="15" spans="1:58" s="208" customFormat="1" ht="30" customHeight="1">
      <c r="A15" s="211"/>
      <c r="B15" s="211"/>
      <c r="C15" s="610" t="s">
        <v>903</v>
      </c>
      <c r="D15" s="609"/>
      <c r="E15" s="609"/>
      <c r="F15" s="609"/>
      <c r="G15" s="609"/>
      <c r="H15" s="609"/>
      <c r="I15" s="609"/>
      <c r="J15" s="609"/>
      <c r="K15" s="609"/>
      <c r="L15" s="609"/>
      <c r="M15" s="609"/>
      <c r="N15" s="609"/>
      <c r="O15" s="609"/>
      <c r="P15" s="609"/>
      <c r="Q15" s="609"/>
      <c r="R15" s="609"/>
      <c r="S15" s="609"/>
      <c r="T15" s="609"/>
      <c r="U15" s="609"/>
      <c r="V15" s="610" t="s">
        <v>902</v>
      </c>
      <c r="W15" s="609"/>
      <c r="X15" s="609"/>
      <c r="Y15" s="609"/>
      <c r="Z15" s="609"/>
      <c r="AA15" s="609"/>
      <c r="AB15" s="609"/>
      <c r="AC15" s="609"/>
      <c r="AD15" s="609"/>
      <c r="AE15" s="609"/>
      <c r="AF15" s="259"/>
      <c r="AG15" s="609"/>
      <c r="AH15" s="609"/>
      <c r="AI15" s="609"/>
      <c r="AJ15" s="609"/>
      <c r="AK15" s="609"/>
      <c r="AL15" s="610" t="s">
        <v>901</v>
      </c>
      <c r="AM15" s="609"/>
      <c r="AN15" s="609"/>
      <c r="AO15" s="609"/>
      <c r="AP15" s="609"/>
      <c r="AQ15" s="609"/>
      <c r="AR15" s="609"/>
      <c r="AS15" s="259"/>
      <c r="AT15" s="259"/>
      <c r="AU15" s="259"/>
      <c r="AV15" s="259"/>
      <c r="AW15" s="259"/>
      <c r="AX15" s="259"/>
      <c r="AY15" s="259"/>
      <c r="AZ15" s="259"/>
      <c r="BA15" s="259"/>
      <c r="BB15" s="259"/>
      <c r="BC15" s="259"/>
      <c r="BD15" s="49">
        <v>1</v>
      </c>
    </row>
    <row r="16" spans="1:58" s="208" customFormat="1" ht="30" customHeight="1">
      <c r="A16" s="211"/>
      <c r="B16" s="211"/>
      <c r="C16" s="610"/>
      <c r="D16" s="609"/>
      <c r="E16" s="609"/>
      <c r="F16" s="609"/>
      <c r="G16" s="609"/>
      <c r="H16" s="609"/>
      <c r="I16" s="609"/>
      <c r="J16" s="609"/>
      <c r="K16" s="609"/>
      <c r="L16" s="609"/>
      <c r="M16" s="609"/>
      <c r="N16" s="609"/>
      <c r="O16" s="609"/>
      <c r="P16" s="609"/>
      <c r="Q16" s="609"/>
      <c r="R16" s="609"/>
      <c r="S16" s="609"/>
      <c r="T16" s="609"/>
      <c r="U16" s="609"/>
      <c r="V16" s="610"/>
      <c r="W16" s="609"/>
      <c r="X16" s="609"/>
      <c r="Y16" s="609"/>
      <c r="Z16" s="609"/>
      <c r="AA16" s="609"/>
      <c r="AB16" s="609"/>
      <c r="AC16" s="609"/>
      <c r="AD16" s="609"/>
      <c r="AE16" s="609"/>
      <c r="AF16" s="259"/>
      <c r="AG16" s="609"/>
      <c r="AH16" s="609"/>
      <c r="AI16" s="609"/>
      <c r="AJ16" s="609"/>
      <c r="AK16" s="609"/>
      <c r="AL16" s="610"/>
      <c r="AM16" s="609"/>
      <c r="AN16" s="609"/>
      <c r="AO16" s="609"/>
      <c r="AP16" s="609"/>
      <c r="AQ16" s="609"/>
      <c r="AR16" s="609"/>
      <c r="AS16" s="259"/>
      <c r="AT16" s="259"/>
      <c r="AU16" s="259"/>
      <c r="AV16" s="259"/>
      <c r="AW16" s="259"/>
      <c r="AX16" s="259"/>
      <c r="AY16" s="259"/>
      <c r="AZ16" s="259"/>
      <c r="BA16" s="259"/>
      <c r="BB16" s="259"/>
      <c r="BC16" s="259"/>
      <c r="BD16" s="49">
        <v>1</v>
      </c>
    </row>
    <row r="17" spans="1:56" s="208" customFormat="1" ht="30" customHeight="1">
      <c r="A17" s="211"/>
      <c r="B17" s="211"/>
      <c r="C17" s="610" t="s">
        <v>900</v>
      </c>
      <c r="D17" s="609"/>
      <c r="E17" s="609"/>
      <c r="F17" s="609"/>
      <c r="G17" s="609"/>
      <c r="H17" s="609"/>
      <c r="I17" s="609"/>
      <c r="J17" s="609"/>
      <c r="K17" s="609"/>
      <c r="L17" s="609"/>
      <c r="M17" s="609"/>
      <c r="N17" s="609"/>
      <c r="O17" s="609"/>
      <c r="P17" s="609"/>
      <c r="Q17" s="609"/>
      <c r="R17" s="609"/>
      <c r="S17" s="609"/>
      <c r="T17" s="609"/>
      <c r="U17" s="609"/>
      <c r="V17" s="610" t="s">
        <v>899</v>
      </c>
      <c r="W17" s="609"/>
      <c r="X17" s="609"/>
      <c r="Y17" s="609"/>
      <c r="Z17" s="609"/>
      <c r="AA17" s="609"/>
      <c r="AB17" s="609"/>
      <c r="AC17" s="609"/>
      <c r="AD17" s="609"/>
      <c r="AE17" s="609"/>
      <c r="AF17" s="259"/>
      <c r="AG17" s="609"/>
      <c r="AH17" s="609"/>
      <c r="AI17" s="609"/>
      <c r="AJ17" s="609"/>
      <c r="AK17" s="609"/>
      <c r="AL17" s="610" t="s">
        <v>898</v>
      </c>
      <c r="AM17" s="609"/>
      <c r="AN17" s="609"/>
      <c r="AO17" s="609"/>
      <c r="AP17" s="609"/>
      <c r="AQ17" s="609"/>
      <c r="AR17" s="609"/>
      <c r="AS17" s="259"/>
      <c r="AT17" s="259"/>
      <c r="AU17" s="259"/>
      <c r="AV17" s="259"/>
      <c r="AW17" s="259"/>
      <c r="AX17" s="259"/>
      <c r="AY17" s="259"/>
      <c r="AZ17" s="259"/>
      <c r="BA17" s="259"/>
      <c r="BB17" s="259"/>
      <c r="BC17" s="259"/>
      <c r="BD17" s="49">
        <v>1</v>
      </c>
    </row>
    <row r="18" spans="1:56" s="208" customFormat="1" ht="30" customHeight="1">
      <c r="A18" s="211"/>
      <c r="B18" s="211"/>
      <c r="C18" s="610" t="s">
        <v>897</v>
      </c>
      <c r="D18" s="609"/>
      <c r="E18" s="609"/>
      <c r="F18" s="609"/>
      <c r="G18" s="609"/>
      <c r="H18" s="609"/>
      <c r="I18" s="609"/>
      <c r="J18" s="609"/>
      <c r="K18" s="609"/>
      <c r="L18" s="609"/>
      <c r="M18" s="609"/>
      <c r="N18" s="609"/>
      <c r="O18" s="609"/>
      <c r="P18" s="609"/>
      <c r="Q18" s="609"/>
      <c r="R18" s="609"/>
      <c r="S18" s="609"/>
      <c r="T18" s="609"/>
      <c r="U18" s="609"/>
      <c r="V18" s="610" t="s">
        <v>896</v>
      </c>
      <c r="W18" s="609"/>
      <c r="X18" s="609"/>
      <c r="Y18" s="609"/>
      <c r="Z18" s="609"/>
      <c r="AA18" s="609"/>
      <c r="AB18" s="609"/>
      <c r="AC18" s="609"/>
      <c r="AD18" s="609"/>
      <c r="AE18" s="609"/>
      <c r="AF18" s="259"/>
      <c r="AG18" s="609"/>
      <c r="AH18" s="609"/>
      <c r="AI18" s="609"/>
      <c r="AJ18" s="609"/>
      <c r="AK18" s="609"/>
      <c r="AL18" s="610" t="s">
        <v>895</v>
      </c>
      <c r="AM18" s="609"/>
      <c r="AN18" s="609"/>
      <c r="AO18" s="609"/>
      <c r="AP18" s="609"/>
      <c r="AQ18" s="609"/>
      <c r="AR18" s="609"/>
      <c r="AS18" s="259"/>
      <c r="AT18" s="259"/>
      <c r="AU18" s="259"/>
      <c r="AV18" s="259"/>
      <c r="AW18" s="259"/>
      <c r="AX18" s="259"/>
      <c r="AY18" s="259"/>
      <c r="AZ18" s="259"/>
      <c r="BA18" s="259"/>
      <c r="BB18" s="259"/>
      <c r="BC18" s="259"/>
      <c r="BD18" s="49">
        <v>1</v>
      </c>
    </row>
    <row r="19" spans="1:56" s="208" customFormat="1" ht="30" customHeight="1">
      <c r="A19" s="211"/>
      <c r="B19" s="211"/>
      <c r="C19" s="610"/>
      <c r="D19" s="609"/>
      <c r="E19" s="609"/>
      <c r="F19" s="609"/>
      <c r="G19" s="609"/>
      <c r="H19" s="609"/>
      <c r="I19" s="609"/>
      <c r="J19" s="609"/>
      <c r="K19" s="609"/>
      <c r="L19" s="609"/>
      <c r="M19" s="609"/>
      <c r="N19" s="609"/>
      <c r="O19" s="609"/>
      <c r="P19" s="609"/>
      <c r="Q19" s="609"/>
      <c r="R19" s="609"/>
      <c r="S19" s="609"/>
      <c r="T19" s="609"/>
      <c r="U19" s="609"/>
      <c r="V19" s="610"/>
      <c r="W19" s="609"/>
      <c r="X19" s="609"/>
      <c r="Y19" s="609"/>
      <c r="Z19" s="609"/>
      <c r="AA19" s="609"/>
      <c r="AB19" s="609"/>
      <c r="AC19" s="609"/>
      <c r="AD19" s="609"/>
      <c r="AE19" s="609"/>
      <c r="AF19" s="259"/>
      <c r="AG19" s="609"/>
      <c r="AH19" s="609"/>
      <c r="AI19" s="609"/>
      <c r="AJ19" s="609"/>
      <c r="AK19" s="609"/>
      <c r="AL19" s="610"/>
      <c r="AM19" s="609"/>
      <c r="AN19" s="609"/>
      <c r="AO19" s="609"/>
      <c r="AP19" s="609"/>
      <c r="AQ19" s="609"/>
      <c r="AR19" s="609"/>
      <c r="AS19" s="259"/>
      <c r="AT19" s="259"/>
      <c r="AU19" s="259"/>
      <c r="AV19" s="259"/>
      <c r="AW19" s="259"/>
      <c r="AX19" s="259"/>
      <c r="AY19" s="259"/>
      <c r="AZ19" s="259"/>
      <c r="BA19" s="259"/>
      <c r="BB19" s="259"/>
      <c r="BC19" s="259"/>
      <c r="BD19" s="49">
        <v>1</v>
      </c>
    </row>
    <row r="20" spans="1:56" s="208" customFormat="1" ht="30" customHeight="1">
      <c r="A20" s="211"/>
      <c r="B20" s="211"/>
      <c r="C20" s="615" t="s">
        <v>894</v>
      </c>
      <c r="D20" s="609"/>
      <c r="E20" s="609"/>
      <c r="F20" s="609"/>
      <c r="G20" s="609"/>
      <c r="H20" s="609"/>
      <c r="I20" s="609"/>
      <c r="J20" s="609"/>
      <c r="K20" s="609"/>
      <c r="L20" s="609"/>
      <c r="M20" s="609"/>
      <c r="N20" s="609"/>
      <c r="O20" s="609"/>
      <c r="P20" s="609"/>
      <c r="Q20" s="609"/>
      <c r="R20" s="609"/>
      <c r="S20" s="609"/>
      <c r="T20" s="609"/>
      <c r="U20" s="609"/>
      <c r="V20" s="615" t="s">
        <v>893</v>
      </c>
      <c r="W20" s="609"/>
      <c r="X20" s="609"/>
      <c r="Y20" s="609"/>
      <c r="Z20" s="609"/>
      <c r="AA20" s="609"/>
      <c r="AB20" s="609"/>
      <c r="AC20" s="609"/>
      <c r="AD20" s="609"/>
      <c r="AE20" s="609"/>
      <c r="AF20" s="259"/>
      <c r="AG20" s="609"/>
      <c r="AH20" s="609"/>
      <c r="AI20" s="609"/>
      <c r="AJ20" s="609"/>
      <c r="AK20" s="609"/>
      <c r="AL20" s="615" t="s">
        <v>892</v>
      </c>
      <c r="AM20" s="609"/>
      <c r="AN20" s="609"/>
      <c r="AO20" s="609"/>
      <c r="AP20" s="609"/>
      <c r="AQ20" s="609"/>
      <c r="AR20" s="609"/>
      <c r="AS20" s="259"/>
      <c r="AT20" s="259"/>
      <c r="AU20" s="259"/>
      <c r="AV20" s="259"/>
      <c r="AW20" s="259"/>
      <c r="AX20" s="259"/>
      <c r="AY20" s="259"/>
      <c r="AZ20" s="259"/>
      <c r="BA20" s="259"/>
      <c r="BB20" s="259"/>
      <c r="BC20" s="259"/>
      <c r="BD20" s="49">
        <v>1</v>
      </c>
    </row>
    <row r="21" spans="1:56" s="208" customFormat="1" ht="30" customHeight="1">
      <c r="A21" s="211"/>
      <c r="B21" s="211"/>
      <c r="C21" s="615" t="s">
        <v>891</v>
      </c>
      <c r="D21" s="609"/>
      <c r="E21" s="609"/>
      <c r="F21" s="609"/>
      <c r="G21" s="609"/>
      <c r="H21" s="609"/>
      <c r="I21" s="609"/>
      <c r="J21" s="609"/>
      <c r="K21" s="609"/>
      <c r="L21" s="609"/>
      <c r="M21" s="609"/>
      <c r="N21" s="609"/>
      <c r="O21" s="609"/>
      <c r="P21" s="609"/>
      <c r="Q21" s="609"/>
      <c r="R21" s="609"/>
      <c r="S21" s="609"/>
      <c r="T21" s="609"/>
      <c r="U21" s="609"/>
      <c r="V21" s="615" t="s">
        <v>890</v>
      </c>
      <c r="W21" s="609"/>
      <c r="X21" s="609"/>
      <c r="Y21" s="609"/>
      <c r="Z21" s="609"/>
      <c r="AA21" s="609"/>
      <c r="AB21" s="609"/>
      <c r="AC21" s="609"/>
      <c r="AD21" s="609"/>
      <c r="AE21" s="609"/>
      <c r="AF21" s="259"/>
      <c r="AG21" s="609"/>
      <c r="AH21" s="609"/>
      <c r="AI21" s="609"/>
      <c r="AJ21" s="609"/>
      <c r="AK21" s="609"/>
      <c r="AL21" s="615" t="s">
        <v>889</v>
      </c>
      <c r="AM21" s="609"/>
      <c r="AN21" s="609"/>
      <c r="AO21" s="609"/>
      <c r="AP21" s="609"/>
      <c r="AQ21" s="609"/>
      <c r="AR21" s="609"/>
      <c r="AS21" s="259"/>
      <c r="AT21" s="259"/>
      <c r="AU21" s="259"/>
      <c r="AV21" s="259"/>
      <c r="AW21" s="259"/>
      <c r="AX21" s="259"/>
      <c r="AY21" s="259"/>
      <c r="AZ21" s="259"/>
      <c r="BA21" s="259"/>
      <c r="BB21" s="259"/>
      <c r="BC21" s="259"/>
      <c r="BD21" s="49"/>
    </row>
    <row r="22" spans="1:56" s="208" customFormat="1" ht="30" customHeight="1">
      <c r="A22" s="211"/>
      <c r="B22" s="211"/>
      <c r="C22" s="615" t="s">
        <v>390</v>
      </c>
      <c r="D22" s="609"/>
      <c r="E22" s="609"/>
      <c r="F22" s="609"/>
      <c r="G22" s="609"/>
      <c r="H22" s="609"/>
      <c r="I22" s="609"/>
      <c r="J22" s="609"/>
      <c r="K22" s="609"/>
      <c r="L22" s="609"/>
      <c r="M22" s="609"/>
      <c r="N22" s="609"/>
      <c r="O22" s="609"/>
      <c r="P22" s="609"/>
      <c r="Q22" s="609"/>
      <c r="R22" s="609"/>
      <c r="S22" s="609"/>
      <c r="T22" s="609"/>
      <c r="U22" s="609"/>
      <c r="V22" s="615" t="s">
        <v>888</v>
      </c>
      <c r="W22" s="609"/>
      <c r="X22" s="609"/>
      <c r="Y22" s="609"/>
      <c r="Z22" s="609"/>
      <c r="AA22" s="609"/>
      <c r="AB22" s="609"/>
      <c r="AC22" s="609"/>
      <c r="AD22" s="609"/>
      <c r="AE22" s="609"/>
      <c r="AF22" s="259"/>
      <c r="AG22" s="609"/>
      <c r="AH22" s="609"/>
      <c r="AI22" s="609"/>
      <c r="AJ22" s="609"/>
      <c r="AK22" s="609"/>
      <c r="AL22" s="615" t="s">
        <v>400</v>
      </c>
      <c r="AM22" s="609"/>
      <c r="AN22" s="609"/>
      <c r="AO22" s="609"/>
      <c r="AP22" s="609"/>
      <c r="AQ22" s="609"/>
      <c r="AR22" s="609"/>
      <c r="AS22" s="259"/>
      <c r="AT22" s="259"/>
      <c r="AU22" s="259"/>
      <c r="AV22" s="259"/>
      <c r="AW22" s="259"/>
      <c r="AX22" s="259"/>
      <c r="AY22" s="259"/>
      <c r="AZ22" s="259"/>
      <c r="BA22" s="259"/>
      <c r="BB22" s="259"/>
      <c r="BC22" s="259"/>
      <c r="BD22" s="49"/>
    </row>
    <row r="23" spans="1:56" s="208" customFormat="1" ht="30" customHeight="1">
      <c r="A23" s="211"/>
      <c r="B23" s="211"/>
      <c r="C23" s="615"/>
      <c r="D23" s="609"/>
      <c r="E23" s="609"/>
      <c r="F23" s="609"/>
      <c r="G23" s="609"/>
      <c r="H23" s="609"/>
      <c r="I23" s="609"/>
      <c r="J23" s="609"/>
      <c r="K23" s="609"/>
      <c r="L23" s="609"/>
      <c r="M23" s="609"/>
      <c r="N23" s="609"/>
      <c r="O23" s="609"/>
      <c r="P23" s="609"/>
      <c r="Q23" s="609"/>
      <c r="R23" s="609"/>
      <c r="S23" s="609"/>
      <c r="T23" s="609"/>
      <c r="U23" s="609"/>
      <c r="V23" s="615"/>
      <c r="W23" s="609"/>
      <c r="X23" s="609"/>
      <c r="Y23" s="609"/>
      <c r="Z23" s="609"/>
      <c r="AA23" s="609"/>
      <c r="AB23" s="609"/>
      <c r="AC23" s="609"/>
      <c r="AD23" s="609"/>
      <c r="AE23" s="609"/>
      <c r="AF23" s="259"/>
      <c r="AG23" s="609"/>
      <c r="AH23" s="609"/>
      <c r="AI23" s="609"/>
      <c r="AJ23" s="609"/>
      <c r="AK23" s="609"/>
      <c r="AL23" s="615"/>
      <c r="AM23" s="609"/>
      <c r="AN23" s="609"/>
      <c r="AO23" s="609"/>
      <c r="AP23" s="609"/>
      <c r="AQ23" s="609"/>
      <c r="AR23" s="609"/>
      <c r="AS23" s="259"/>
      <c r="AT23" s="259"/>
      <c r="AU23" s="259"/>
      <c r="AV23" s="259"/>
      <c r="AW23" s="259"/>
      <c r="AX23" s="259"/>
      <c r="AY23" s="259"/>
      <c r="AZ23" s="259"/>
      <c r="BA23" s="259"/>
      <c r="BB23" s="259"/>
      <c r="BC23" s="259"/>
      <c r="BD23" s="49"/>
    </row>
    <row r="24" spans="1:56" s="208" customFormat="1" ht="30" customHeight="1">
      <c r="A24" s="211"/>
      <c r="B24" s="211"/>
      <c r="C24" s="615" t="s">
        <v>397</v>
      </c>
      <c r="D24" s="609"/>
      <c r="E24" s="609"/>
      <c r="F24" s="609"/>
      <c r="G24" s="609"/>
      <c r="H24" s="609"/>
      <c r="I24" s="609"/>
      <c r="J24" s="609"/>
      <c r="K24" s="609"/>
      <c r="L24" s="609"/>
      <c r="M24" s="609"/>
      <c r="N24" s="609"/>
      <c r="O24" s="609"/>
      <c r="P24" s="609"/>
      <c r="Q24" s="609"/>
      <c r="R24" s="609"/>
      <c r="S24" s="609"/>
      <c r="T24" s="609"/>
      <c r="U24" s="609"/>
      <c r="V24" s="615" t="s">
        <v>887</v>
      </c>
      <c r="W24" s="609"/>
      <c r="X24" s="609"/>
      <c r="Y24" s="609"/>
      <c r="Z24" s="609"/>
      <c r="AA24" s="609"/>
      <c r="AB24" s="609"/>
      <c r="AC24" s="609"/>
      <c r="AD24" s="609"/>
      <c r="AE24" s="609"/>
      <c r="AF24" s="259"/>
      <c r="AG24" s="609"/>
      <c r="AH24" s="609"/>
      <c r="AI24" s="609"/>
      <c r="AJ24" s="609"/>
      <c r="AK24" s="609"/>
      <c r="AL24" s="615" t="s">
        <v>403</v>
      </c>
      <c r="AM24" s="609"/>
      <c r="AN24" s="609"/>
      <c r="AO24" s="609"/>
      <c r="AP24" s="609"/>
      <c r="AQ24" s="609"/>
      <c r="AR24" s="609"/>
      <c r="AS24" s="259"/>
      <c r="AT24" s="259"/>
      <c r="AU24" s="259"/>
      <c r="AV24" s="259"/>
      <c r="AW24" s="259"/>
      <c r="AX24" s="259"/>
      <c r="AY24" s="259"/>
      <c r="AZ24" s="259"/>
      <c r="BA24" s="259"/>
      <c r="BB24" s="259"/>
      <c r="BC24" s="259"/>
      <c r="BD24" s="49"/>
    </row>
    <row r="25" spans="1:56" s="208" customFormat="1" ht="30" customHeight="1">
      <c r="A25" s="211"/>
      <c r="B25" s="211"/>
      <c r="C25" s="615" t="s">
        <v>886</v>
      </c>
      <c r="D25" s="609"/>
      <c r="E25" s="609"/>
      <c r="F25" s="609"/>
      <c r="G25" s="609"/>
      <c r="H25" s="609"/>
      <c r="I25" s="609"/>
      <c r="J25" s="609"/>
      <c r="K25" s="609"/>
      <c r="L25" s="609"/>
      <c r="M25" s="609"/>
      <c r="N25" s="609"/>
      <c r="O25" s="609"/>
      <c r="P25" s="609"/>
      <c r="Q25" s="609"/>
      <c r="R25" s="609"/>
      <c r="S25" s="609"/>
      <c r="T25" s="609"/>
      <c r="U25" s="609"/>
      <c r="V25" s="615" t="s">
        <v>885</v>
      </c>
      <c r="W25" s="609"/>
      <c r="X25" s="609"/>
      <c r="Y25" s="609"/>
      <c r="Z25" s="609"/>
      <c r="AA25" s="609"/>
      <c r="AB25" s="609"/>
      <c r="AC25" s="609"/>
      <c r="AD25" s="609"/>
      <c r="AE25" s="609"/>
      <c r="AF25" s="259"/>
      <c r="AG25" s="609"/>
      <c r="AH25" s="609"/>
      <c r="AI25" s="609"/>
      <c r="AJ25" s="609"/>
      <c r="AK25" s="609"/>
      <c r="AL25" s="615" t="s">
        <v>404</v>
      </c>
      <c r="AM25" s="609"/>
      <c r="AN25" s="609"/>
      <c r="AO25" s="609"/>
      <c r="AP25" s="609"/>
      <c r="AQ25" s="609"/>
      <c r="AR25" s="609"/>
      <c r="AS25" s="259"/>
      <c r="AT25" s="259"/>
      <c r="AU25" s="259"/>
      <c r="AV25" s="259"/>
      <c r="AW25" s="259"/>
      <c r="AX25" s="259"/>
      <c r="AY25" s="259"/>
      <c r="AZ25" s="259"/>
      <c r="BA25" s="259"/>
      <c r="BB25" s="259"/>
      <c r="BC25" s="259"/>
      <c r="BD25" s="49"/>
    </row>
    <row r="26" spans="1:56" s="208" customFormat="1" ht="30" customHeight="1">
      <c r="A26" s="211"/>
      <c r="B26" s="211"/>
      <c r="C26" s="615"/>
      <c r="D26" s="609"/>
      <c r="E26" s="609"/>
      <c r="F26" s="609"/>
      <c r="G26" s="609"/>
      <c r="H26" s="609"/>
      <c r="I26" s="609"/>
      <c r="J26" s="609"/>
      <c r="K26" s="609"/>
      <c r="L26" s="609"/>
      <c r="M26" s="609"/>
      <c r="N26" s="609"/>
      <c r="O26" s="609"/>
      <c r="P26" s="609"/>
      <c r="Q26" s="609"/>
      <c r="R26" s="609"/>
      <c r="S26" s="609"/>
      <c r="T26" s="609"/>
      <c r="U26" s="609"/>
      <c r="V26" s="610"/>
      <c r="W26" s="609"/>
      <c r="X26" s="609"/>
      <c r="Y26" s="609"/>
      <c r="Z26" s="609"/>
      <c r="AA26" s="609"/>
      <c r="AB26" s="609"/>
      <c r="AC26" s="609"/>
      <c r="AD26" s="609"/>
      <c r="AE26" s="609"/>
      <c r="AF26" s="259"/>
      <c r="AG26" s="609"/>
      <c r="AH26" s="609"/>
      <c r="AI26" s="609"/>
      <c r="AJ26" s="609"/>
      <c r="AK26" s="609"/>
      <c r="AL26" s="610"/>
      <c r="AM26" s="609"/>
      <c r="AN26" s="609"/>
      <c r="AO26" s="609"/>
      <c r="AP26" s="609"/>
      <c r="AQ26" s="609"/>
      <c r="AR26" s="609"/>
      <c r="AS26" s="259"/>
      <c r="AT26" s="259"/>
      <c r="AU26" s="259"/>
      <c r="AV26" s="259"/>
      <c r="AW26" s="259"/>
      <c r="AX26" s="259"/>
      <c r="AY26" s="259"/>
      <c r="AZ26" s="259"/>
      <c r="BA26" s="259"/>
      <c r="BB26" s="259"/>
      <c r="BC26" s="259"/>
      <c r="BD26" s="49"/>
    </row>
    <row r="27" spans="1:56" s="208" customFormat="1" ht="30" customHeight="1">
      <c r="A27" s="211"/>
      <c r="B27" s="211"/>
      <c r="C27" s="610" t="s">
        <v>884</v>
      </c>
      <c r="D27" s="609"/>
      <c r="E27" s="609"/>
      <c r="F27" s="609"/>
      <c r="G27" s="609"/>
      <c r="H27" s="609"/>
      <c r="I27" s="609"/>
      <c r="J27" s="609"/>
      <c r="K27" s="609"/>
      <c r="L27" s="609"/>
      <c r="M27" s="609"/>
      <c r="N27" s="609"/>
      <c r="O27" s="609"/>
      <c r="P27" s="609"/>
      <c r="Q27" s="609"/>
      <c r="R27" s="609"/>
      <c r="S27" s="609"/>
      <c r="T27" s="609"/>
      <c r="U27" s="609"/>
      <c r="V27" s="610" t="s">
        <v>883</v>
      </c>
      <c r="W27" s="609"/>
      <c r="X27" s="609"/>
      <c r="Y27" s="609"/>
      <c r="Z27" s="609"/>
      <c r="AA27" s="609"/>
      <c r="AB27" s="609"/>
      <c r="AC27" s="609"/>
      <c r="AD27" s="609"/>
      <c r="AE27" s="609"/>
      <c r="AF27" s="259"/>
      <c r="AG27" s="609"/>
      <c r="AH27" s="609"/>
      <c r="AI27" s="609"/>
      <c r="AJ27" s="609"/>
      <c r="AK27" s="609"/>
      <c r="AL27" s="610" t="s">
        <v>882</v>
      </c>
      <c r="AM27" s="609"/>
      <c r="AN27" s="609"/>
      <c r="AO27" s="609"/>
      <c r="AP27" s="609"/>
      <c r="AQ27" s="609"/>
      <c r="AR27" s="609"/>
      <c r="AS27" s="259"/>
      <c r="AT27" s="259"/>
      <c r="AU27" s="259"/>
      <c r="AV27" s="259"/>
      <c r="AW27" s="259"/>
      <c r="AX27" s="259"/>
      <c r="AY27" s="259"/>
      <c r="AZ27" s="259"/>
      <c r="BA27" s="259"/>
      <c r="BB27" s="259"/>
      <c r="BC27" s="259"/>
      <c r="BD27" s="49">
        <v>1</v>
      </c>
    </row>
    <row r="28" spans="1:56" s="208" customFormat="1" ht="30" customHeight="1">
      <c r="A28" s="211"/>
      <c r="B28" s="211"/>
      <c r="C28" s="610"/>
      <c r="D28" s="609"/>
      <c r="E28" s="609"/>
      <c r="F28" s="609"/>
      <c r="G28" s="609"/>
      <c r="H28" s="609"/>
      <c r="I28" s="609"/>
      <c r="J28" s="609"/>
      <c r="K28" s="609"/>
      <c r="L28" s="609"/>
      <c r="M28" s="609"/>
      <c r="N28" s="609"/>
      <c r="O28" s="609"/>
      <c r="P28" s="609"/>
      <c r="Q28" s="609"/>
      <c r="R28" s="609"/>
      <c r="S28" s="609"/>
      <c r="T28" s="609"/>
      <c r="U28" s="609"/>
      <c r="V28" s="610"/>
      <c r="W28" s="609"/>
      <c r="X28" s="609"/>
      <c r="Y28" s="609"/>
      <c r="Z28" s="609"/>
      <c r="AA28" s="609"/>
      <c r="AB28" s="609"/>
      <c r="AC28" s="609"/>
      <c r="AD28" s="609"/>
      <c r="AE28" s="609"/>
      <c r="AF28" s="259"/>
      <c r="AG28" s="609"/>
      <c r="AH28" s="609"/>
      <c r="AI28" s="609"/>
      <c r="AJ28" s="609"/>
      <c r="AK28" s="609"/>
      <c r="AL28" s="610"/>
      <c r="AM28" s="609"/>
      <c r="AN28" s="609"/>
      <c r="AO28" s="609"/>
      <c r="AP28" s="609"/>
      <c r="AQ28" s="609"/>
      <c r="AR28" s="609"/>
      <c r="AS28" s="259"/>
      <c r="AT28" s="259"/>
      <c r="AU28" s="259"/>
      <c r="AV28" s="259"/>
      <c r="AW28" s="259"/>
      <c r="AX28" s="259"/>
      <c r="AY28" s="259"/>
      <c r="AZ28" s="259"/>
      <c r="BA28" s="259"/>
      <c r="BB28" s="259"/>
      <c r="BC28" s="259"/>
      <c r="BD28" s="49">
        <v>1</v>
      </c>
    </row>
    <row r="29" spans="1:56" s="208" customFormat="1" ht="21" customHeight="1">
      <c r="A29" s="211"/>
      <c r="B29" s="211"/>
      <c r="C29" s="616" t="s">
        <v>372</v>
      </c>
      <c r="D29" s="611" t="str">
        <f ca="1">CELL("nomfichier")</f>
        <v>D:\Données\1.UPRT\0-UPRT.fait\1-UPRT.FR-SITE-WEB\ff-fiches-fabrications\ff.fiches.fabrication.2023\ffr.restaurant.2023\[A_ALLERGENES_28 Juin.2026.18h30.xlsx]ALLERGENES.1</v>
      </c>
      <c r="E29" s="609"/>
      <c r="F29" s="609"/>
      <c r="G29" s="609"/>
      <c r="H29" s="609"/>
      <c r="I29" s="609"/>
      <c r="J29" s="609"/>
      <c r="K29" s="609"/>
      <c r="L29" s="609"/>
      <c r="M29" s="609"/>
      <c r="N29" s="609"/>
      <c r="O29" s="609"/>
      <c r="P29" s="609"/>
      <c r="Q29" s="609"/>
      <c r="R29" s="609"/>
      <c r="S29" s="609"/>
      <c r="T29" s="609"/>
      <c r="U29" s="609"/>
      <c r="V29" s="610"/>
      <c r="W29" s="609"/>
      <c r="X29" s="609"/>
      <c r="Y29" s="609"/>
      <c r="Z29" s="609"/>
      <c r="AA29" s="609"/>
      <c r="AB29" s="609"/>
      <c r="AC29" s="609"/>
      <c r="AD29" s="609"/>
      <c r="AE29" s="609"/>
      <c r="AF29" s="259"/>
      <c r="AG29" s="609"/>
      <c r="AH29" s="609"/>
      <c r="AI29" s="609"/>
      <c r="AJ29" s="609"/>
      <c r="AK29" s="609"/>
      <c r="AL29" s="610"/>
      <c r="AM29" s="609"/>
      <c r="AN29" s="609"/>
      <c r="AO29" s="609"/>
      <c r="AP29" s="609"/>
      <c r="AQ29" s="609"/>
      <c r="AR29" s="609"/>
      <c r="AS29" s="259"/>
      <c r="AT29" s="259"/>
      <c r="AU29" s="259"/>
      <c r="AV29" s="259"/>
      <c r="AW29" s="259"/>
      <c r="AX29" s="259"/>
      <c r="AY29" s="259"/>
      <c r="AZ29" s="259"/>
      <c r="BA29" s="259"/>
      <c r="BB29" s="259"/>
      <c r="BC29" s="259"/>
      <c r="BD29" s="49">
        <v>1</v>
      </c>
    </row>
    <row r="30" spans="1:56" s="208" customFormat="1" ht="21" customHeight="1">
      <c r="A30" s="211"/>
      <c r="B30" s="211"/>
      <c r="C30" s="611"/>
      <c r="D30" s="611"/>
      <c r="E30" s="609"/>
      <c r="F30" s="609"/>
      <c r="G30" s="609"/>
      <c r="H30" s="609"/>
      <c r="I30" s="609"/>
      <c r="J30" s="609"/>
      <c r="K30" s="609"/>
      <c r="L30" s="609"/>
      <c r="M30" s="609"/>
      <c r="N30" s="609"/>
      <c r="O30" s="609"/>
      <c r="P30" s="609"/>
      <c r="Q30" s="609"/>
      <c r="R30" s="609"/>
      <c r="S30" s="609"/>
      <c r="T30" s="609"/>
      <c r="U30" s="609"/>
      <c r="V30" s="615"/>
      <c r="W30" s="609"/>
      <c r="X30" s="609"/>
      <c r="Y30" s="609"/>
      <c r="Z30" s="609"/>
      <c r="AA30" s="609"/>
      <c r="AB30" s="609"/>
      <c r="AC30" s="609"/>
      <c r="AD30" s="609"/>
      <c r="AE30" s="609"/>
      <c r="AF30" s="259"/>
      <c r="AG30" s="609"/>
      <c r="AH30" s="609"/>
      <c r="AI30" s="609"/>
      <c r="AJ30" s="609"/>
      <c r="AK30" s="609"/>
      <c r="AL30" s="615"/>
      <c r="AM30" s="609"/>
      <c r="AN30" s="609"/>
      <c r="AO30" s="609"/>
      <c r="AP30" s="609"/>
      <c r="AQ30" s="609"/>
      <c r="AR30" s="609"/>
      <c r="AS30" s="259"/>
      <c r="AT30" s="259"/>
      <c r="AU30" s="259"/>
      <c r="AV30" s="259"/>
      <c r="AW30" s="259"/>
      <c r="AX30" s="259"/>
      <c r="AY30" s="259"/>
      <c r="AZ30" s="259"/>
      <c r="BA30" s="259"/>
      <c r="BB30" s="259"/>
      <c r="BC30" s="259"/>
      <c r="BD30" s="49">
        <v>1</v>
      </c>
    </row>
    <row r="31" spans="1:56" s="208" customFormat="1" ht="21" customHeight="1">
      <c r="A31" s="211"/>
      <c r="B31" s="211"/>
      <c r="C31" s="614"/>
      <c r="D31" s="611"/>
      <c r="E31" s="609"/>
      <c r="F31" s="609"/>
      <c r="G31" s="609"/>
      <c r="H31" s="609"/>
      <c r="I31" s="613" t="s">
        <v>881</v>
      </c>
      <c r="J31" s="612" t="s">
        <v>880</v>
      </c>
      <c r="K31" s="609"/>
      <c r="L31" s="609"/>
      <c r="M31" s="609"/>
      <c r="N31" s="609"/>
      <c r="O31" s="609"/>
      <c r="P31" s="609"/>
      <c r="Q31" s="609"/>
      <c r="R31" s="609"/>
      <c r="S31" s="609"/>
      <c r="T31" s="609"/>
      <c r="U31" s="609"/>
      <c r="V31" s="610"/>
      <c r="W31" s="609"/>
      <c r="X31" s="609"/>
      <c r="Y31" s="609"/>
      <c r="Z31" s="609"/>
      <c r="AA31" s="609"/>
      <c r="AB31" s="609"/>
      <c r="AC31" s="609"/>
      <c r="AD31" s="609"/>
      <c r="AE31" s="609"/>
      <c r="AF31" s="259"/>
      <c r="AG31" s="609"/>
      <c r="AH31" s="609"/>
      <c r="AI31" s="609"/>
      <c r="AJ31" s="609"/>
      <c r="AK31" s="609"/>
      <c r="AL31" s="610"/>
      <c r="AM31" s="609"/>
      <c r="AN31" s="609"/>
      <c r="AO31" s="609"/>
      <c r="AP31" s="609"/>
      <c r="AQ31" s="609"/>
      <c r="AR31" s="609"/>
      <c r="AS31" s="259"/>
      <c r="AT31" s="259"/>
      <c r="AU31" s="259"/>
      <c r="AV31" s="259"/>
      <c r="AW31" s="259"/>
      <c r="AX31" s="259"/>
      <c r="AY31" s="259"/>
      <c r="AZ31" s="259"/>
      <c r="BA31" s="259"/>
      <c r="BB31" s="259"/>
      <c r="BC31" s="259"/>
      <c r="BD31" s="49">
        <v>1</v>
      </c>
    </row>
    <row r="32" spans="1:56" s="208" customFormat="1" ht="21" customHeight="1">
      <c r="A32" s="211"/>
      <c r="B32" s="211"/>
      <c r="C32" s="611"/>
      <c r="D32" s="611"/>
      <c r="E32" s="609"/>
      <c r="F32" s="609"/>
      <c r="G32" s="609"/>
      <c r="H32" s="609"/>
      <c r="I32" s="609"/>
      <c r="J32" s="609"/>
      <c r="K32" s="609"/>
      <c r="L32" s="609"/>
      <c r="M32" s="609"/>
      <c r="N32" s="609"/>
      <c r="O32" s="609"/>
      <c r="P32" s="609"/>
      <c r="Q32" s="609"/>
      <c r="R32" s="609"/>
      <c r="S32" s="609"/>
      <c r="T32" s="609"/>
      <c r="U32" s="609"/>
      <c r="V32" s="610"/>
      <c r="W32" s="609"/>
      <c r="X32" s="609"/>
      <c r="Y32" s="609"/>
      <c r="Z32" s="609"/>
      <c r="AA32" s="609"/>
      <c r="AB32" s="609"/>
      <c r="AC32" s="609"/>
      <c r="AD32" s="609"/>
      <c r="AE32" s="609"/>
      <c r="AF32" s="259"/>
      <c r="AG32" s="609"/>
      <c r="AH32" s="609"/>
      <c r="AI32" s="609"/>
      <c r="AJ32" s="609"/>
      <c r="AK32" s="609"/>
      <c r="AL32" s="610"/>
      <c r="AM32" s="609"/>
      <c r="AN32" s="609"/>
      <c r="AO32" s="609"/>
      <c r="AP32" s="609"/>
      <c r="AQ32" s="609"/>
      <c r="AR32" s="609"/>
      <c r="AS32" s="259"/>
      <c r="AT32" s="259"/>
      <c r="AU32" s="259"/>
      <c r="AV32" s="259"/>
      <c r="AW32" s="259"/>
      <c r="AX32" s="259"/>
      <c r="AY32" s="259"/>
      <c r="AZ32" s="259"/>
      <c r="BA32" s="259"/>
      <c r="BB32" s="259"/>
      <c r="BC32" s="259"/>
      <c r="BD32" s="49">
        <v>1</v>
      </c>
    </row>
    <row r="33" spans="1:58" s="208" customFormat="1" ht="21" customHeight="1">
      <c r="A33" s="211">
        <v>1</v>
      </c>
      <c r="B33" s="211"/>
      <c r="C33" s="610" t="s">
        <v>879</v>
      </c>
      <c r="D33" s="609"/>
      <c r="E33" s="609"/>
      <c r="F33" s="609"/>
      <c r="G33" s="609"/>
      <c r="H33" s="609"/>
      <c r="I33" s="609"/>
      <c r="J33" s="609"/>
      <c r="K33" s="609"/>
      <c r="L33" s="609"/>
      <c r="M33" s="609"/>
      <c r="N33" s="609"/>
      <c r="O33" s="609"/>
      <c r="P33" s="609"/>
      <c r="Q33" s="609"/>
      <c r="R33" s="609"/>
      <c r="S33" s="609"/>
      <c r="T33" s="609"/>
      <c r="U33" s="609"/>
      <c r="V33" s="610"/>
      <c r="W33" s="609"/>
      <c r="X33" s="609"/>
      <c r="Y33" s="609"/>
      <c r="Z33" s="609"/>
      <c r="AA33" s="609"/>
      <c r="AB33" s="609"/>
      <c r="AC33" s="609"/>
      <c r="AD33" s="609"/>
      <c r="AE33" s="609"/>
      <c r="AF33" s="259"/>
      <c r="AG33" s="609"/>
      <c r="AH33" s="609"/>
      <c r="AI33" s="609"/>
      <c r="AJ33" s="609"/>
      <c r="AK33" s="609"/>
      <c r="AL33" s="610"/>
      <c r="AM33" s="609"/>
      <c r="AN33" s="609"/>
      <c r="AO33" s="609"/>
      <c r="AP33" s="609"/>
      <c r="AQ33" s="609"/>
      <c r="AR33" s="609"/>
      <c r="AS33" s="259"/>
      <c r="AT33" s="259"/>
      <c r="AU33" s="259"/>
      <c r="AV33" s="259"/>
      <c r="AW33" s="259"/>
      <c r="AX33" s="259"/>
      <c r="AY33" s="259"/>
      <c r="AZ33" s="259"/>
      <c r="BA33" s="259"/>
      <c r="BB33" s="259"/>
      <c r="BC33" s="259"/>
      <c r="BD33" s="49">
        <v>1</v>
      </c>
    </row>
    <row r="34" spans="1:58" s="208" customFormat="1" ht="21" customHeight="1">
      <c r="A34" s="211"/>
      <c r="B34" s="211"/>
      <c r="C34" s="610"/>
      <c r="D34" s="610" t="s">
        <v>878</v>
      </c>
      <c r="E34" s="609"/>
      <c r="F34" s="609"/>
      <c r="G34" s="609"/>
      <c r="H34" s="609"/>
      <c r="I34" s="609"/>
      <c r="J34" s="609"/>
      <c r="K34" s="609"/>
      <c r="L34" s="609"/>
      <c r="M34" s="609"/>
      <c r="N34" s="609"/>
      <c r="O34" s="609"/>
      <c r="P34" s="609"/>
      <c r="Q34" s="609"/>
      <c r="R34" s="609"/>
      <c r="S34" s="609"/>
      <c r="T34" s="609"/>
      <c r="U34" s="609"/>
      <c r="V34" s="610"/>
      <c r="W34" s="609"/>
      <c r="X34" s="609"/>
      <c r="Y34" s="609"/>
      <c r="Z34" s="609"/>
      <c r="AA34" s="609"/>
      <c r="AB34" s="609"/>
      <c r="AC34" s="609"/>
      <c r="AD34" s="609"/>
      <c r="AE34" s="609"/>
      <c r="AF34" s="259"/>
      <c r="AG34" s="609"/>
      <c r="AH34" s="609"/>
      <c r="AI34" s="609"/>
      <c r="AJ34" s="609"/>
      <c r="AK34" s="609"/>
      <c r="AL34" s="610"/>
      <c r="AM34" s="609"/>
      <c r="AN34" s="609"/>
      <c r="AO34" s="609"/>
      <c r="AP34" s="609"/>
      <c r="AQ34" s="609"/>
      <c r="AR34" s="609"/>
      <c r="AS34" s="259"/>
      <c r="AT34" s="259"/>
      <c r="AU34" s="259"/>
      <c r="AV34" s="259"/>
      <c r="AW34" s="259"/>
      <c r="AX34" s="259"/>
      <c r="AY34" s="259"/>
      <c r="AZ34" s="259"/>
      <c r="BA34" s="259"/>
      <c r="BB34" s="259"/>
      <c r="BC34" s="259"/>
      <c r="BD34" s="49">
        <v>1</v>
      </c>
    </row>
    <row r="35" spans="1:58" ht="21" customHeight="1">
      <c r="A35" s="211">
        <v>1</v>
      </c>
      <c r="B35" s="211">
        <v>1</v>
      </c>
      <c r="C35" s="608" t="s">
        <v>877</v>
      </c>
      <c r="D35" s="211"/>
      <c r="E35" s="211"/>
      <c r="F35" s="211"/>
      <c r="G35" s="211"/>
      <c r="H35" s="211"/>
      <c r="I35" s="211"/>
      <c r="J35" s="211"/>
      <c r="K35" s="211"/>
      <c r="L35" s="211"/>
      <c r="M35" s="211"/>
      <c r="N35" s="211"/>
      <c r="O35" s="211"/>
      <c r="P35" s="211"/>
      <c r="Q35" s="211"/>
      <c r="R35" s="211">
        <v>1</v>
      </c>
      <c r="S35" s="211">
        <v>1</v>
      </c>
      <c r="T35" s="211"/>
      <c r="U35" s="211"/>
      <c r="V35" s="1141"/>
      <c r="W35" s="1141"/>
      <c r="X35" s="1141"/>
      <c r="Y35" s="1141"/>
      <c r="Z35" s="609"/>
      <c r="AA35" s="609"/>
      <c r="AB35" s="609"/>
      <c r="AC35" s="609"/>
      <c r="AD35" s="609"/>
      <c r="AE35" s="609"/>
      <c r="AF35" s="259"/>
      <c r="AG35" s="609"/>
      <c r="AH35" s="609"/>
      <c r="AI35" s="609"/>
      <c r="AJ35" s="609"/>
      <c r="AK35" s="609"/>
      <c r="AL35" s="1141"/>
      <c r="AM35" s="1141"/>
      <c r="AN35" s="1141"/>
      <c r="AO35" s="1141"/>
      <c r="AP35" s="609"/>
      <c r="AQ35" s="609"/>
      <c r="AR35" s="609"/>
      <c r="AS35" s="355"/>
      <c r="AT35" s="355"/>
      <c r="AU35" s="355"/>
      <c r="AV35" s="355"/>
      <c r="AW35" s="355"/>
      <c r="AX35" s="355"/>
      <c r="AY35" s="355"/>
      <c r="AZ35" s="355"/>
      <c r="BA35" s="355"/>
      <c r="BB35" s="355"/>
      <c r="BC35" s="355"/>
      <c r="BD35" s="49">
        <v>1</v>
      </c>
      <c r="BE35" s="208"/>
      <c r="BF35" s="208"/>
    </row>
    <row r="36" spans="1:58" ht="21" customHeight="1">
      <c r="A36" s="211"/>
      <c r="B36" s="211"/>
      <c r="C36" s="608" t="s">
        <v>876</v>
      </c>
      <c r="D36" s="211"/>
      <c r="E36" s="211"/>
      <c r="F36" s="211"/>
      <c r="G36" s="211"/>
      <c r="H36" s="211"/>
      <c r="I36" s="211"/>
      <c r="J36" s="211"/>
      <c r="K36" s="211"/>
      <c r="L36" s="211"/>
      <c r="M36" s="211"/>
      <c r="N36" s="211"/>
      <c r="O36" s="211"/>
      <c r="P36" s="211"/>
      <c r="Q36" s="211"/>
      <c r="R36" s="211"/>
      <c r="S36" s="211"/>
      <c r="T36" s="211"/>
      <c r="U36" s="211"/>
      <c r="V36" s="211"/>
      <c r="W36" s="211"/>
      <c r="X36" s="211"/>
      <c r="Y36" s="211"/>
      <c r="Z36" s="211"/>
      <c r="AA36" s="211"/>
      <c r="AB36" s="211"/>
      <c r="AC36" s="211"/>
      <c r="AD36" s="211"/>
      <c r="AE36" s="211"/>
      <c r="AF36" s="211"/>
      <c r="AG36" s="211"/>
      <c r="AH36" s="211"/>
      <c r="AI36" s="211"/>
      <c r="AJ36" s="211"/>
      <c r="AK36" s="211"/>
      <c r="AL36" s="211"/>
      <c r="AM36" s="211"/>
      <c r="AN36" s="211"/>
      <c r="AO36" s="211"/>
      <c r="AP36" s="211"/>
      <c r="AQ36" s="211"/>
      <c r="AR36" s="211"/>
      <c r="AS36" s="211"/>
      <c r="AT36" s="211"/>
      <c r="AU36" s="211"/>
      <c r="AV36" s="211"/>
      <c r="AW36" s="211"/>
      <c r="AX36" s="211"/>
      <c r="AY36" s="211"/>
      <c r="AZ36" s="211"/>
      <c r="BA36" s="211"/>
      <c r="BB36" s="211"/>
      <c r="BC36" s="211"/>
      <c r="BD36" s="49">
        <v>1</v>
      </c>
      <c r="BE36" s="208"/>
      <c r="BF36" s="208"/>
    </row>
    <row r="37" spans="1:58" ht="21" customHeight="1">
      <c r="A37" s="211"/>
      <c r="B37" s="211"/>
      <c r="C37" s="608" t="s">
        <v>875</v>
      </c>
      <c r="D37" s="211"/>
      <c r="E37" s="211"/>
      <c r="F37" s="211"/>
      <c r="G37" s="211"/>
      <c r="H37" s="211"/>
      <c r="I37" s="211"/>
      <c r="J37" s="211"/>
      <c r="K37" s="211"/>
      <c r="L37" s="211"/>
      <c r="M37" s="211"/>
      <c r="N37" s="211"/>
      <c r="O37" s="211"/>
      <c r="P37" s="211"/>
      <c r="Q37" s="211"/>
      <c r="R37" s="211"/>
      <c r="S37" s="211"/>
      <c r="T37" s="211"/>
      <c r="U37" s="211"/>
      <c r="V37" s="211"/>
      <c r="W37" s="211"/>
      <c r="X37" s="211"/>
      <c r="Y37" s="211"/>
      <c r="Z37" s="211"/>
      <c r="AA37" s="211"/>
      <c r="AB37" s="211"/>
      <c r="AC37" s="211"/>
      <c r="AD37" s="211"/>
      <c r="AE37" s="211"/>
      <c r="AF37" s="211"/>
      <c r="AG37" s="211"/>
      <c r="AH37" s="211"/>
      <c r="AI37" s="211"/>
      <c r="AJ37" s="211"/>
      <c r="AK37" s="211"/>
      <c r="AL37" s="211"/>
      <c r="AM37" s="211"/>
      <c r="AN37" s="211"/>
      <c r="AO37" s="211"/>
      <c r="AP37" s="211"/>
      <c r="AQ37" s="211"/>
      <c r="AR37" s="211"/>
      <c r="AS37" s="211"/>
      <c r="AT37" s="211"/>
      <c r="AU37" s="211"/>
      <c r="AV37" s="211"/>
      <c r="AW37" s="211"/>
      <c r="AX37" s="211"/>
      <c r="AY37" s="211"/>
      <c r="AZ37" s="211"/>
      <c r="BA37" s="211"/>
      <c r="BB37" s="211"/>
      <c r="BC37" s="211"/>
      <c r="BD37" s="49">
        <v>1</v>
      </c>
      <c r="BE37" s="208"/>
      <c r="BF37" s="208"/>
    </row>
    <row r="38" spans="1:58" ht="21" customHeight="1">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49">
        <v>1</v>
      </c>
      <c r="BE38" s="208"/>
      <c r="BF38" s="208"/>
    </row>
    <row r="39" spans="1:58" ht="21" customHeight="1">
      <c r="B39" s="607" t="s">
        <v>692</v>
      </c>
      <c r="C39" s="483" t="s">
        <v>874</v>
      </c>
      <c r="F39" s="483"/>
      <c r="G39" s="483"/>
      <c r="H39" s="483"/>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49">
        <v>1</v>
      </c>
      <c r="BE39" s="208"/>
      <c r="BF39" s="208"/>
    </row>
    <row r="40" spans="1:58" ht="21" customHeight="1" thickBot="1">
      <c r="B40" s="211">
        <v>1</v>
      </c>
      <c r="C40" s="211">
        <v>1</v>
      </c>
      <c r="D40" s="211">
        <v>1</v>
      </c>
      <c r="E40" s="211">
        <v>1</v>
      </c>
      <c r="F40" s="211">
        <v>1</v>
      </c>
      <c r="G40" s="211">
        <v>1</v>
      </c>
      <c r="H40" s="211">
        <v>1</v>
      </c>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49">
        <v>1</v>
      </c>
      <c r="BE40" s="208"/>
      <c r="BF40" s="208"/>
    </row>
    <row r="41" spans="1:58" ht="21" customHeight="1">
      <c r="B41" s="1142" t="s">
        <v>692</v>
      </c>
      <c r="C41" s="1144" t="s">
        <v>873</v>
      </c>
      <c r="D41" s="1144"/>
      <c r="E41" s="1144"/>
      <c r="F41" s="1144"/>
      <c r="G41" s="1144"/>
      <c r="H41" s="1145"/>
      <c r="I41" s="211"/>
      <c r="J41" s="211"/>
      <c r="K41" s="211"/>
      <c r="L41" s="211"/>
      <c r="M41" s="211"/>
      <c r="N41" s="211"/>
      <c r="O41" s="211"/>
      <c r="P41" s="211"/>
      <c r="Q41" s="211"/>
      <c r="R41" s="211"/>
      <c r="S41" s="211"/>
      <c r="T41" s="211"/>
      <c r="U41" s="211"/>
      <c r="V41" s="211"/>
      <c r="W41" s="211"/>
      <c r="X41" s="211"/>
      <c r="Y41" s="211"/>
      <c r="Z41" s="211"/>
      <c r="AA41" s="211"/>
      <c r="AB41" s="211"/>
      <c r="AC41" s="211"/>
      <c r="AD41" s="211"/>
      <c r="AE41" s="211"/>
      <c r="AF41" s="211"/>
      <c r="AG41" s="211"/>
      <c r="AH41" s="211"/>
      <c r="AI41" s="211"/>
      <c r="AJ41" s="211"/>
      <c r="AK41" s="211"/>
      <c r="AL41" s="211"/>
      <c r="AM41" s="211"/>
      <c r="AN41" s="211"/>
      <c r="AO41" s="211"/>
      <c r="AP41" s="211"/>
      <c r="AQ41" s="211"/>
      <c r="AR41" s="211"/>
      <c r="AS41" s="211"/>
      <c r="AT41" s="211"/>
      <c r="AU41" s="211"/>
      <c r="AV41" s="211"/>
      <c r="AW41" s="211"/>
      <c r="AX41" s="211"/>
      <c r="AY41" s="211"/>
      <c r="AZ41" s="211"/>
      <c r="BA41" s="211"/>
      <c r="BB41" s="211"/>
      <c r="BC41" s="211"/>
      <c r="BD41" s="49">
        <v>1</v>
      </c>
      <c r="BE41" s="208"/>
      <c r="BF41" s="208"/>
    </row>
    <row r="42" spans="1:58" ht="21" customHeight="1">
      <c r="B42" s="1143"/>
      <c r="D42" s="355"/>
      <c r="E42" s="355"/>
      <c r="F42" s="355"/>
      <c r="G42" s="355"/>
      <c r="H42" s="519"/>
      <c r="I42" s="211"/>
      <c r="J42" s="211"/>
      <c r="K42" s="211"/>
      <c r="L42" s="211"/>
      <c r="M42" s="211"/>
      <c r="N42" s="335" t="s">
        <v>872</v>
      </c>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49">
        <v>1</v>
      </c>
      <c r="BE42" s="208"/>
      <c r="BF42" s="208"/>
    </row>
    <row r="43" spans="1:58" ht="21" customHeight="1">
      <c r="B43" s="1146" t="str">
        <f>C41</f>
        <v>Quelques liens hypertexte internes exemple de formules</v>
      </c>
      <c r="C43" s="606" t="str">
        <f>ADDRESS(ROW(),COLUMN(),4)</f>
        <v>C43</v>
      </c>
      <c r="D43" s="605" t="str">
        <f>_xlfn.UNICHAR(128269)</f>
        <v>🔍</v>
      </c>
      <c r="E43" s="355" t="str">
        <f ca="1">_xlfn.FORMULATEXT(D43)</f>
        <v>=UNICAR(128269)</v>
      </c>
      <c r="F43" s="355"/>
      <c r="G43" s="355"/>
      <c r="H43" s="519"/>
      <c r="I43" s="211"/>
      <c r="J43" s="211">
        <v>1</v>
      </c>
      <c r="K43" s="211"/>
      <c r="L43" s="211"/>
      <c r="M43" s="211"/>
      <c r="N43" s="335" t="s">
        <v>871</v>
      </c>
      <c r="O43" s="211"/>
      <c r="P43" s="211"/>
      <c r="Q43" s="211"/>
      <c r="R43" s="211"/>
      <c r="S43" s="211"/>
      <c r="T43" s="211"/>
      <c r="U43" s="211"/>
      <c r="V43" s="211"/>
      <c r="W43" s="211"/>
      <c r="X43" s="211"/>
      <c r="Y43" s="211"/>
      <c r="Z43" s="211"/>
      <c r="AA43" s="211"/>
      <c r="AB43" s="211"/>
      <c r="AC43" s="211"/>
      <c r="AD43" s="211"/>
      <c r="AE43" s="211"/>
      <c r="AF43" s="211"/>
      <c r="AG43" s="211"/>
      <c r="AH43" s="211"/>
      <c r="AI43" s="211"/>
      <c r="AJ43" s="211"/>
      <c r="AK43" s="211"/>
      <c r="AL43" s="211"/>
      <c r="AM43" s="211"/>
      <c r="AN43" s="211"/>
      <c r="AO43" s="211"/>
      <c r="AP43" s="211"/>
      <c r="AQ43" s="211"/>
      <c r="AR43" s="211"/>
      <c r="AS43" s="211"/>
      <c r="AT43" s="211"/>
      <c r="AU43" s="211"/>
      <c r="AV43" s="211"/>
      <c r="AW43" s="211"/>
      <c r="AX43" s="211"/>
      <c r="AY43" s="211"/>
      <c r="AZ43" s="211"/>
      <c r="BA43" s="211"/>
      <c r="BB43" s="211"/>
      <c r="BC43" s="211"/>
      <c r="BD43" s="49">
        <v>1</v>
      </c>
      <c r="BE43" s="208"/>
      <c r="BF43" s="208"/>
    </row>
    <row r="44" spans="1:58" ht="21" customHeight="1">
      <c r="B44" s="1146"/>
      <c r="C44" s="355" t="s">
        <v>870</v>
      </c>
      <c r="D44" s="605"/>
      <c r="E44" s="355"/>
      <c r="F44" s="355"/>
      <c r="G44" s="355"/>
      <c r="H44" s="519"/>
      <c r="I44" s="211"/>
      <c r="J44" s="211">
        <v>1</v>
      </c>
      <c r="K44" s="211"/>
      <c r="L44" s="211"/>
      <c r="M44" s="211"/>
      <c r="N44" s="335" t="s">
        <v>869</v>
      </c>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49">
        <v>1</v>
      </c>
      <c r="BE44" s="208"/>
      <c r="BF44" s="208"/>
    </row>
    <row r="45" spans="1:58" ht="21" customHeight="1">
      <c r="B45" s="1146"/>
      <c r="C45" s="355" t="s">
        <v>868</v>
      </c>
      <c r="D45" s="605"/>
      <c r="E45" s="355"/>
      <c r="F45" s="355"/>
      <c r="G45" s="355"/>
      <c r="H45" s="519"/>
      <c r="I45" s="211"/>
      <c r="J45" s="211">
        <v>1</v>
      </c>
      <c r="K45" s="211"/>
      <c r="L45" s="211"/>
      <c r="M45" s="211"/>
      <c r="N45" s="439" t="s">
        <v>867</v>
      </c>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49">
        <v>1</v>
      </c>
      <c r="BE45" s="208"/>
      <c r="BF45" s="208"/>
    </row>
    <row r="46" spans="1:58" ht="21" customHeight="1">
      <c r="B46" s="1146"/>
      <c r="C46" s="347" t="s">
        <v>866</v>
      </c>
      <c r="D46" s="605"/>
      <c r="E46" s="355"/>
      <c r="F46" s="355"/>
      <c r="G46" s="355"/>
      <c r="H46" s="519"/>
      <c r="I46" s="211"/>
      <c r="J46" s="211">
        <v>1</v>
      </c>
      <c r="K46" s="211"/>
      <c r="L46" s="211"/>
      <c r="M46" s="211"/>
      <c r="N46" s="335" t="s">
        <v>865</v>
      </c>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49">
        <v>1</v>
      </c>
      <c r="BE46" s="208"/>
      <c r="BF46" s="208"/>
    </row>
    <row r="47" spans="1:58" ht="21" customHeight="1">
      <c r="B47" s="1146"/>
      <c r="C47" s="347"/>
      <c r="D47" s="605"/>
      <c r="E47" s="355"/>
      <c r="F47" s="355"/>
      <c r="G47" s="355"/>
      <c r="H47" s="519"/>
      <c r="I47" s="211"/>
      <c r="J47" s="211">
        <v>1</v>
      </c>
      <c r="K47" s="211"/>
      <c r="L47" s="211"/>
      <c r="M47" s="211"/>
      <c r="N47" s="335" t="s">
        <v>864</v>
      </c>
      <c r="O47" s="211"/>
      <c r="P47" s="211"/>
      <c r="Q47" s="211"/>
      <c r="R47" s="211"/>
      <c r="S47" s="211"/>
      <c r="T47" s="211"/>
      <c r="U47" s="211"/>
      <c r="V47" s="211"/>
      <c r="W47" s="211"/>
      <c r="X47" s="211"/>
      <c r="Y47" s="211"/>
      <c r="Z47" s="211"/>
      <c r="AA47" s="211"/>
      <c r="AB47" s="211"/>
      <c r="AC47" s="211"/>
      <c r="AD47" s="211"/>
      <c r="AE47" s="211"/>
      <c r="AF47" s="211"/>
      <c r="AG47" s="211"/>
      <c r="AH47" s="211"/>
      <c r="AI47" s="211"/>
      <c r="AJ47" s="211"/>
      <c r="AK47" s="211"/>
      <c r="AL47" s="211"/>
      <c r="AM47" s="211"/>
      <c r="AN47" s="211"/>
      <c r="AO47" s="211"/>
      <c r="AP47" s="211"/>
      <c r="AQ47" s="211"/>
      <c r="AR47" s="211"/>
      <c r="AS47" s="211"/>
      <c r="AT47" s="211"/>
      <c r="AU47" s="211"/>
      <c r="AV47" s="211"/>
      <c r="AW47" s="211"/>
      <c r="AX47" s="211"/>
      <c r="AY47" s="211"/>
      <c r="AZ47" s="211"/>
      <c r="BA47" s="211"/>
      <c r="BB47" s="211"/>
      <c r="BC47" s="211"/>
      <c r="BD47" s="49">
        <v>1</v>
      </c>
      <c r="BE47" s="208"/>
      <c r="BF47" s="208"/>
    </row>
    <row r="48" spans="1:58" ht="21" customHeight="1">
      <c r="B48" s="1146"/>
      <c r="C48" s="1148" t="s">
        <v>863</v>
      </c>
      <c r="D48" s="1148"/>
      <c r="E48" s="1148"/>
      <c r="F48" s="1148"/>
      <c r="G48" s="1148"/>
      <c r="H48" s="1149"/>
      <c r="I48" s="211"/>
      <c r="J48" s="211">
        <v>1</v>
      </c>
      <c r="K48" s="211">
        <v>1</v>
      </c>
      <c r="L48" s="211">
        <v>1</v>
      </c>
      <c r="M48" s="211"/>
      <c r="N48" s="211"/>
      <c r="O48" s="211"/>
      <c r="P48" s="211"/>
      <c r="Q48" s="211"/>
      <c r="R48" s="211"/>
      <c r="S48" s="211"/>
      <c r="T48" s="211"/>
      <c r="U48" s="211"/>
      <c r="V48" s="211"/>
      <c r="W48" s="211"/>
      <c r="X48" s="211"/>
      <c r="Y48" s="211"/>
      <c r="Z48" s="211"/>
      <c r="AA48" s="211"/>
      <c r="AB48" s="211"/>
      <c r="AC48" s="211"/>
      <c r="AD48" s="211"/>
      <c r="AE48" s="211"/>
      <c r="AF48" s="211"/>
      <c r="AG48" s="211"/>
      <c r="AH48" s="211"/>
      <c r="AI48" s="211"/>
      <c r="AJ48" s="211"/>
      <c r="AK48" s="211"/>
      <c r="AL48" s="211"/>
      <c r="AM48" s="211"/>
      <c r="AN48" s="211"/>
      <c r="AO48" s="211"/>
      <c r="AP48" s="211"/>
      <c r="AQ48" s="211"/>
      <c r="AR48" s="211"/>
      <c r="AS48" s="211"/>
      <c r="AT48" s="211"/>
      <c r="AU48" s="211"/>
      <c r="AV48" s="211"/>
      <c r="AW48" s="211"/>
      <c r="AX48" s="211"/>
      <c r="AY48" s="211"/>
      <c r="AZ48" s="211"/>
      <c r="BA48" s="211"/>
      <c r="BB48" s="211"/>
      <c r="BC48" s="211"/>
      <c r="BD48" s="49">
        <v>1</v>
      </c>
      <c r="BE48" s="208"/>
      <c r="BF48" s="208"/>
    </row>
    <row r="49" spans="2:58" ht="21" customHeight="1">
      <c r="B49" s="1146"/>
      <c r="C49" s="1148"/>
      <c r="D49" s="1148"/>
      <c r="E49" s="1148"/>
      <c r="F49" s="1148"/>
      <c r="G49" s="1148"/>
      <c r="H49" s="1149"/>
      <c r="I49" s="211"/>
      <c r="J49" s="211">
        <v>1</v>
      </c>
      <c r="K49" s="211">
        <v>1</v>
      </c>
      <c r="L49" s="211">
        <v>1</v>
      </c>
      <c r="M49" s="211"/>
      <c r="N49" s="597" t="s">
        <v>862</v>
      </c>
      <c r="O49" s="589"/>
      <c r="P49" s="604" t="s">
        <v>861</v>
      </c>
      <c r="Q49" s="589"/>
      <c r="R49" s="211"/>
      <c r="S49" s="211"/>
      <c r="T49" s="211"/>
      <c r="U49" s="211"/>
      <c r="V49" s="211"/>
      <c r="W49" s="211"/>
      <c r="X49" s="211"/>
      <c r="Y49" s="211"/>
      <c r="Z49" s="211"/>
      <c r="AA49" s="211"/>
      <c r="AB49" s="211"/>
      <c r="AC49" s="211"/>
      <c r="AD49" s="211"/>
      <c r="AE49" s="211"/>
      <c r="AF49" s="211"/>
      <c r="AG49" s="211"/>
      <c r="AH49" s="211"/>
      <c r="AI49" s="211"/>
      <c r="AJ49" s="211"/>
      <c r="AK49" s="211"/>
      <c r="AL49" s="211"/>
      <c r="AM49" s="211"/>
      <c r="AN49" s="211"/>
      <c r="AO49" s="211"/>
      <c r="AP49" s="211"/>
      <c r="AQ49" s="211"/>
      <c r="AR49" s="211"/>
      <c r="AS49" s="211"/>
      <c r="AT49" s="211"/>
      <c r="AU49" s="211"/>
      <c r="AV49" s="211"/>
      <c r="AW49" s="211"/>
      <c r="AX49" s="211"/>
      <c r="AY49" s="211"/>
      <c r="AZ49" s="211"/>
      <c r="BA49" s="211"/>
      <c r="BB49" s="211"/>
      <c r="BC49" s="211"/>
      <c r="BD49" s="49">
        <v>1</v>
      </c>
      <c r="BE49" s="208"/>
      <c r="BF49" s="208"/>
    </row>
    <row r="50" spans="2:58" ht="21" customHeight="1">
      <c r="B50" s="1146"/>
      <c r="C50" s="603" t="s">
        <v>860</v>
      </c>
      <c r="D50" s="355"/>
      <c r="E50" s="355" t="s">
        <v>859</v>
      </c>
      <c r="F50" s="355"/>
      <c r="G50" s="355"/>
      <c r="H50" s="519"/>
      <c r="I50" s="211"/>
      <c r="J50" s="211">
        <v>1</v>
      </c>
      <c r="K50" s="211">
        <v>1</v>
      </c>
      <c r="L50" s="211">
        <v>1</v>
      </c>
      <c r="M50" s="211"/>
      <c r="N50" s="598" t="s">
        <v>858</v>
      </c>
      <c r="O50" s="598" t="s">
        <v>516</v>
      </c>
      <c r="P50" s="598" t="s">
        <v>857</v>
      </c>
      <c r="Q50" s="589" t="s">
        <v>771</v>
      </c>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49">
        <v>1</v>
      </c>
    </row>
    <row r="51" spans="2:58" ht="21" customHeight="1">
      <c r="B51" s="1146"/>
      <c r="C51" s="602" t="str">
        <f>HYPERLINK("#"&amp;ADDRESS(ROW(C43),COLUMN(C43),4))</f>
        <v>#C43</v>
      </c>
      <c r="D51" s="601" t="str">
        <f ca="1">_xlfn.FORMULATEXT(C51)</f>
        <v>=LIEN_HYPERTEXTE("#"&amp;ADRESSE(LIGNE(C43);COLONNE(C43);4))</v>
      </c>
      <c r="E51" s="601"/>
      <c r="F51" s="601"/>
      <c r="G51" s="601"/>
      <c r="H51" s="600"/>
      <c r="I51" s="211"/>
      <c r="J51" s="211">
        <v>1</v>
      </c>
      <c r="K51" s="211">
        <v>1</v>
      </c>
      <c r="L51" s="211">
        <v>1</v>
      </c>
      <c r="M51" s="211"/>
      <c r="N51" s="589" t="s">
        <v>856</v>
      </c>
      <c r="O51" s="589" t="s">
        <v>855</v>
      </c>
      <c r="P51" s="599" t="str">
        <f>N51 &amp; " " &amp; O51</f>
        <v>Robert Spière</v>
      </c>
      <c r="Q51" s="591" t="str">
        <f ca="1">_xlfn.FORMULATEXT(P51)</f>
        <v>=N51 &amp; " " &amp; O51</v>
      </c>
      <c r="R51" s="211"/>
      <c r="S51" s="211"/>
      <c r="T51" s="211"/>
      <c r="U51" s="211"/>
      <c r="V51" s="211"/>
      <c r="W51" s="211"/>
      <c r="X51" s="211"/>
      <c r="Y51" s="211"/>
      <c r="Z51" s="211"/>
      <c r="AA51" s="211"/>
      <c r="AB51" s="211"/>
      <c r="AC51" s="211"/>
      <c r="AD51" s="211"/>
      <c r="AE51" s="211"/>
      <c r="AF51" s="211"/>
      <c r="AG51" s="211"/>
      <c r="AH51" s="211"/>
      <c r="AI51" s="211"/>
      <c r="AJ51" s="211"/>
      <c r="AK51" s="211"/>
      <c r="AL51" s="211"/>
      <c r="AM51" s="211"/>
      <c r="AN51" s="211"/>
      <c r="AO51" s="211"/>
      <c r="AP51" s="211"/>
      <c r="AQ51" s="211"/>
      <c r="AR51" s="211"/>
      <c r="AS51" s="211"/>
      <c r="AT51" s="211"/>
      <c r="AU51" s="211"/>
      <c r="AV51" s="211"/>
      <c r="AW51" s="211"/>
      <c r="AX51" s="211"/>
      <c r="AY51" s="211"/>
      <c r="AZ51" s="211"/>
      <c r="BA51" s="211"/>
      <c r="BB51" s="211"/>
      <c r="BC51" s="211"/>
      <c r="BD51" s="49">
        <v>1</v>
      </c>
    </row>
    <row r="52" spans="2:58" ht="21" customHeight="1">
      <c r="B52" s="1146"/>
      <c r="C52" s="569"/>
      <c r="D52" s="601"/>
      <c r="E52" s="601"/>
      <c r="F52" s="601"/>
      <c r="G52" s="601"/>
      <c r="H52" s="600"/>
      <c r="I52" s="211"/>
      <c r="J52" s="211">
        <v>1</v>
      </c>
      <c r="K52" s="211">
        <v>1</v>
      </c>
      <c r="L52" s="211">
        <v>1</v>
      </c>
      <c r="M52" s="211"/>
      <c r="N52" s="589" t="s">
        <v>854</v>
      </c>
      <c r="O52" s="589" t="s">
        <v>853</v>
      </c>
      <c r="P52" s="599" t="str">
        <f>_xlfn.CONCAT(N52," ",O52)</f>
        <v>Guillaume Tell</v>
      </c>
      <c r="Q52" s="591" t="str">
        <f ca="1">_xlfn.FORMULATEXT(P52)</f>
        <v>=CONCAT(N52;" ";O52)</v>
      </c>
      <c r="R52" s="211"/>
      <c r="S52" s="211"/>
      <c r="T52" s="211"/>
      <c r="U52" s="211"/>
      <c r="V52" s="211"/>
      <c r="W52" s="211"/>
      <c r="X52" s="211"/>
      <c r="Y52" s="211"/>
      <c r="Z52" s="211"/>
      <c r="AA52" s="211"/>
      <c r="AB52" s="211"/>
      <c r="AC52" s="211"/>
      <c r="AD52" s="211"/>
      <c r="AE52" s="211"/>
      <c r="AF52" s="211"/>
      <c r="AG52" s="211"/>
      <c r="AH52" s="211"/>
      <c r="AI52" s="211"/>
      <c r="AJ52" s="211"/>
      <c r="AK52" s="211"/>
      <c r="AL52" s="211"/>
      <c r="AM52" s="211"/>
      <c r="AN52" s="211"/>
      <c r="AO52" s="211"/>
      <c r="AP52" s="211"/>
      <c r="AQ52" s="211"/>
      <c r="AR52" s="211"/>
      <c r="AS52" s="211"/>
      <c r="AT52" s="211"/>
      <c r="AU52" s="211"/>
      <c r="AV52" s="211"/>
      <c r="AW52" s="211"/>
      <c r="AX52" s="211"/>
      <c r="AY52" s="211"/>
      <c r="AZ52" s="211"/>
      <c r="BA52" s="211"/>
      <c r="BB52" s="211"/>
      <c r="BC52" s="211"/>
      <c r="BD52" s="49">
        <v>1</v>
      </c>
    </row>
    <row r="53" spans="2:58" ht="21" customHeight="1">
      <c r="B53" s="1146"/>
      <c r="C53" s="569"/>
      <c r="D53" s="355"/>
      <c r="E53" s="355"/>
      <c r="F53" s="355"/>
      <c r="G53" s="355"/>
      <c r="H53" s="519"/>
      <c r="I53" s="211"/>
      <c r="J53" s="211">
        <v>1</v>
      </c>
      <c r="K53" s="211">
        <v>1</v>
      </c>
      <c r="L53" s="211">
        <v>1</v>
      </c>
      <c r="M53" s="211"/>
      <c r="N53" s="211"/>
      <c r="O53" s="211"/>
      <c r="P53" s="211"/>
      <c r="Q53" s="211"/>
      <c r="R53" s="211"/>
      <c r="S53" s="211"/>
      <c r="T53" s="211"/>
      <c r="U53" s="211"/>
      <c r="V53" s="211"/>
      <c r="W53" s="211"/>
      <c r="X53" s="211"/>
      <c r="Y53" s="211"/>
      <c r="Z53" s="211"/>
      <c r="AA53" s="211"/>
      <c r="AB53" s="211"/>
      <c r="AC53" s="211"/>
      <c r="AD53" s="211"/>
      <c r="AE53" s="211"/>
      <c r="AF53" s="211"/>
      <c r="AG53" s="211"/>
      <c r="AH53" s="211"/>
      <c r="AI53" s="211"/>
      <c r="AJ53" s="211"/>
      <c r="AK53" s="211"/>
      <c r="AL53" s="211"/>
      <c r="AM53" s="211"/>
      <c r="AN53" s="211"/>
      <c r="AO53" s="211"/>
      <c r="AP53" s="211"/>
      <c r="AQ53" s="211"/>
      <c r="AR53" s="211"/>
      <c r="AS53" s="211"/>
      <c r="AT53" s="211"/>
      <c r="AU53" s="211"/>
      <c r="AV53" s="211"/>
      <c r="AW53" s="211"/>
      <c r="AX53" s="211"/>
      <c r="AY53" s="211"/>
      <c r="AZ53" s="211"/>
      <c r="BA53" s="211"/>
      <c r="BB53" s="211"/>
      <c r="BC53" s="211"/>
      <c r="BD53" s="49">
        <v>1</v>
      </c>
    </row>
    <row r="54" spans="2:58" ht="21" customHeight="1">
      <c r="B54" s="1146"/>
      <c r="C54" s="594" t="str">
        <f>HYPERLINK("#"&amp;ADDRESS(ROW(C43),COLUMN(C43),4)," 🔗 Lien")</f>
        <v xml:space="preserve"> 🔗 Lien</v>
      </c>
      <c r="D54" s="1150" t="str">
        <f ca="1">_xlfn.FORMULATEXT(C54)</f>
        <v>=LIEN_HYPERTEXTE("#"&amp;ADRESSE(LIGNE(C43);COLONNE(C43);4);" 🔗 Lien")</v>
      </c>
      <c r="E54" s="1150"/>
      <c r="F54" s="1150"/>
      <c r="G54" s="1150"/>
      <c r="H54" s="1151"/>
      <c r="I54" s="211"/>
      <c r="J54" s="211">
        <v>1</v>
      </c>
      <c r="K54" s="211">
        <v>1</v>
      </c>
      <c r="L54" s="211">
        <v>1</v>
      </c>
      <c r="M54" s="211"/>
      <c r="N54" s="598" t="s">
        <v>852</v>
      </c>
      <c r="O54" s="597" t="s">
        <v>851</v>
      </c>
      <c r="P54" s="596"/>
      <c r="Q54" s="589" t="s">
        <v>771</v>
      </c>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49">
        <v>1</v>
      </c>
    </row>
    <row r="55" spans="2:58" ht="21" customHeight="1">
      <c r="B55" s="1146"/>
      <c r="C55" s="569"/>
      <c r="D55" s="1150"/>
      <c r="E55" s="1150"/>
      <c r="F55" s="1150"/>
      <c r="G55" s="1150"/>
      <c r="H55" s="1151"/>
      <c r="I55" s="211"/>
      <c r="J55" s="211">
        <v>1</v>
      </c>
      <c r="K55" s="211">
        <v>1</v>
      </c>
      <c r="L55" s="211">
        <v>1</v>
      </c>
      <c r="M55" s="211"/>
      <c r="N55" s="589" t="s">
        <v>849</v>
      </c>
      <c r="O55" s="595" t="str">
        <f>LEFT(N55,SEARCH(" ",N55)-1)</f>
        <v>Guillaume</v>
      </c>
      <c r="P55" s="591" t="s">
        <v>850</v>
      </c>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49">
        <v>1</v>
      </c>
    </row>
    <row r="56" spans="2:58" ht="21" customHeight="1">
      <c r="B56" s="1146"/>
      <c r="C56" s="569"/>
      <c r="D56" s="583"/>
      <c r="E56" s="583"/>
      <c r="F56" s="583"/>
      <c r="G56" s="583"/>
      <c r="H56" s="582"/>
      <c r="I56" s="211"/>
      <c r="J56" s="211">
        <v>1</v>
      </c>
      <c r="K56" s="211">
        <v>1</v>
      </c>
      <c r="L56" s="211">
        <v>1</v>
      </c>
      <c r="M56" s="211"/>
      <c r="N56" s="589" t="s">
        <v>849</v>
      </c>
      <c r="O56" s="595" t="str">
        <f>RIGHT(N56,LEN(N56)-SEARCH(" ",N56))</f>
        <v>Tell</v>
      </c>
      <c r="P56" s="591" t="str">
        <f ca="1">_xlfn.FORMULATEXT(O56)</f>
        <v>=DROITE(N56;NBCAR(N56)-CHERCHE(" ";N56))</v>
      </c>
      <c r="Q56" s="211"/>
      <c r="R56" s="211"/>
      <c r="S56" s="211"/>
      <c r="T56" s="211"/>
      <c r="U56" s="211"/>
      <c r="V56" s="211"/>
      <c r="W56" s="211"/>
      <c r="X56" s="211"/>
      <c r="Y56" s="211"/>
      <c r="Z56" s="211"/>
      <c r="AA56" s="211"/>
      <c r="AB56" s="211"/>
      <c r="AC56" s="211"/>
      <c r="AD56" s="211"/>
      <c r="AE56" s="211"/>
      <c r="AF56" s="211"/>
      <c r="AG56" s="211"/>
      <c r="AH56" s="211"/>
      <c r="AI56" s="211"/>
      <c r="AJ56" s="211"/>
      <c r="AK56" s="211"/>
      <c r="AL56" s="211"/>
      <c r="AM56" s="211"/>
      <c r="AN56" s="211"/>
      <c r="AO56" s="211"/>
      <c r="AP56" s="211"/>
      <c r="AQ56" s="211"/>
      <c r="AR56" s="211"/>
      <c r="AS56" s="211"/>
      <c r="AT56" s="211"/>
      <c r="AU56" s="211"/>
      <c r="AV56" s="211"/>
      <c r="AW56" s="211"/>
      <c r="AX56" s="211"/>
      <c r="AY56" s="211"/>
      <c r="AZ56" s="211"/>
      <c r="BA56" s="211"/>
      <c r="BB56" s="211"/>
      <c r="BC56" s="211"/>
      <c r="BD56" s="49">
        <v>1</v>
      </c>
    </row>
    <row r="57" spans="2:58" ht="21" customHeight="1">
      <c r="B57" s="1146"/>
      <c r="C57" s="594" t="str">
        <f>HYPERLINK("#"&amp;ADDRESS(ROW(C43),COLUMN(C43),4)," 🔗 ICI")</f>
        <v xml:space="preserve"> 🔗 ICI</v>
      </c>
      <c r="D57" s="1152" t="str">
        <f ca="1">_xlfn.FORMULATEXT(C57)</f>
        <v>=LIEN_HYPERTEXTE("#"&amp;ADRESSE(LIGNE(C43);COLONNE(C43);4);" 🔗 ICI")</v>
      </c>
      <c r="E57" s="1152"/>
      <c r="F57" s="1152"/>
      <c r="G57" s="1152"/>
      <c r="H57" s="1153"/>
      <c r="I57" s="211"/>
      <c r="J57" s="211">
        <v>1</v>
      </c>
      <c r="K57" s="211">
        <v>1</v>
      </c>
      <c r="L57" s="211">
        <v>1</v>
      </c>
      <c r="M57" s="211"/>
      <c r="N57" s="593" t="s">
        <v>848</v>
      </c>
      <c r="O57" s="592" t="str">
        <f>LEFT(N57,SEARCH(",",N57)-1)</f>
        <v>Guillaume</v>
      </c>
      <c r="P57" s="591" t="str">
        <f ca="1">_xlfn.FORMULATEXT(O57)</f>
        <v>=GAUCHE(N57;CHERCHE(",";N57)-1)</v>
      </c>
      <c r="Q57" s="591"/>
      <c r="R57" s="589"/>
      <c r="S57" s="589"/>
      <c r="T57" s="589"/>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49">
        <v>1</v>
      </c>
    </row>
    <row r="58" spans="2:58" ht="21" customHeight="1">
      <c r="B58" s="1146"/>
      <c r="C58" s="569"/>
      <c r="D58" s="1152"/>
      <c r="E58" s="1152"/>
      <c r="F58" s="1152"/>
      <c r="G58" s="1152"/>
      <c r="H58" s="1153"/>
      <c r="I58" s="211"/>
      <c r="J58" s="211">
        <v>1</v>
      </c>
      <c r="K58" s="211">
        <v>1</v>
      </c>
      <c r="L58" s="211">
        <v>1</v>
      </c>
      <c r="M58" s="211"/>
      <c r="N58" s="211">
        <v>1</v>
      </c>
      <c r="O58" s="592" t="str">
        <f>RIGHT(N57,LEN(N57)-SEARCH(",",N57))</f>
        <v>Tell</v>
      </c>
      <c r="P58" s="591" t="str">
        <f ca="1">_xlfn.FORMULATEXT(O58)</f>
        <v>=DROITE(N57;NBCAR(N57)-CHERCHE(",";N57))</v>
      </c>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49">
        <v>1</v>
      </c>
    </row>
    <row r="59" spans="2:58" ht="21" customHeight="1">
      <c r="B59" s="1146"/>
      <c r="C59" s="569"/>
      <c r="D59" s="591"/>
      <c r="E59" s="591"/>
      <c r="F59" s="591"/>
      <c r="G59" s="591"/>
      <c r="H59" s="590"/>
      <c r="I59" s="211"/>
      <c r="J59" s="211"/>
      <c r="K59" s="211"/>
      <c r="L59" s="211"/>
      <c r="M59" s="211"/>
      <c r="N59" s="211">
        <v>1</v>
      </c>
      <c r="O59" s="589" t="s">
        <v>847</v>
      </c>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49">
        <v>1</v>
      </c>
    </row>
    <row r="60" spans="2:58" ht="21" customHeight="1">
      <c r="B60" s="1146"/>
      <c r="C60" s="581" t="str">
        <f>HYPERLINK("#"&amp;ADDRESS(ROW(C43),COLUMN(C43),4)," 🔗 "&amp;ADDRESS(ROW(C43),COLUMN(C43),4))</f>
        <v xml:space="preserve"> 🔗 C43</v>
      </c>
      <c r="D60" s="1152" t="str">
        <f ca="1">_xlfn.FORMULATEXT(C60)</f>
        <v>=LIEN_HYPERTEXTE("#"&amp;ADRESSE(LIGNE(C43);COLONNE(C43);4);" 🔗 "&amp;ADRESSE(LIGNE(C43);COLONNE(C43);4))</v>
      </c>
      <c r="E60" s="1152"/>
      <c r="F60" s="1152"/>
      <c r="G60" s="1152"/>
      <c r="H60" s="1153"/>
      <c r="I60" s="211"/>
      <c r="J60" s="211"/>
      <c r="K60" s="211"/>
      <c r="L60" s="211"/>
      <c r="M60" s="211"/>
      <c r="O60" s="211"/>
      <c r="P60" s="587"/>
      <c r="Q60" s="588" t="s">
        <v>846</v>
      </c>
      <c r="R60" s="566" t="s">
        <v>845</v>
      </c>
      <c r="S60" s="587"/>
      <c r="T60" s="587"/>
      <c r="U60" s="211"/>
      <c r="V60" s="211"/>
      <c r="W60" s="211"/>
      <c r="X60" s="211"/>
      <c r="Y60" s="211"/>
      <c r="Z60" s="211"/>
      <c r="AA60" s="211"/>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49">
        <v>1</v>
      </c>
    </row>
    <row r="61" spans="2:58" ht="21" customHeight="1">
      <c r="B61" s="1146"/>
      <c r="C61" s="569"/>
      <c r="D61" s="1152"/>
      <c r="E61" s="1152"/>
      <c r="F61" s="1152"/>
      <c r="G61" s="1152"/>
      <c r="H61" s="1153"/>
      <c r="I61" s="211"/>
      <c r="J61" s="211"/>
      <c r="K61" s="211"/>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49">
        <v>1</v>
      </c>
    </row>
    <row r="62" spans="2:58" ht="21" customHeight="1" thickBot="1">
      <c r="B62" s="1146"/>
      <c r="C62" s="569"/>
      <c r="D62" s="355"/>
      <c r="E62" s="355"/>
      <c r="F62" s="355"/>
      <c r="G62" s="355"/>
      <c r="H62" s="519"/>
      <c r="I62" s="211"/>
      <c r="J62" s="211"/>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49">
        <v>1</v>
      </c>
    </row>
    <row r="63" spans="2:58" ht="21" customHeight="1">
      <c r="B63" s="1146"/>
      <c r="C63" s="581" t="str">
        <f>HYPERLINK("#"&amp;ADDRESS(ROW(C43),COLUMN(C43),4),"◀"&amp;ADDRESS(ROW(C43),COLUMN(C43),4))</f>
        <v>◀C43</v>
      </c>
      <c r="D63" s="1154" t="str">
        <f ca="1">_xlfn.FORMULATEXT(C63)</f>
        <v>=LIEN_HYPERTEXTE("#"&amp;ADRESSE(LIGNE(C43);COLONNE(C43);4);"◀"&amp;ADRESSE(LIGNE(C43);COLONNE(C43);4))</v>
      </c>
      <c r="E63" s="1154"/>
      <c r="F63" s="1154"/>
      <c r="G63" s="1154"/>
      <c r="H63" s="1155"/>
      <c r="I63" s="211"/>
      <c r="J63" s="586" t="s">
        <v>844</v>
      </c>
      <c r="K63" s="585"/>
      <c r="L63" s="585"/>
      <c r="M63" s="585"/>
      <c r="N63" s="585"/>
      <c r="O63" s="585"/>
      <c r="P63" s="584"/>
      <c r="Q63" s="211"/>
      <c r="R63" s="211"/>
      <c r="S63" s="211"/>
      <c r="T63" s="211"/>
      <c r="U63" s="211"/>
      <c r="V63" s="211"/>
      <c r="W63" s="211"/>
      <c r="X63" s="211"/>
      <c r="Y63" s="211"/>
      <c r="Z63" s="211"/>
      <c r="AA63" s="211"/>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49">
        <v>1</v>
      </c>
    </row>
    <row r="64" spans="2:58" ht="21" customHeight="1">
      <c r="B64" s="1146"/>
      <c r="C64" s="569"/>
      <c r="D64" s="1154"/>
      <c r="E64" s="1154"/>
      <c r="F64" s="1154"/>
      <c r="G64" s="1154"/>
      <c r="H64" s="1155"/>
      <c r="I64" s="211"/>
      <c r="J64" s="580" t="s">
        <v>843</v>
      </c>
      <c r="K64" s="579"/>
      <c r="L64" s="579"/>
      <c r="M64" s="579"/>
      <c r="N64" s="579"/>
      <c r="O64" s="579"/>
      <c r="P64" s="578"/>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49">
        <v>1</v>
      </c>
    </row>
    <row r="65" spans="2:56" ht="21" customHeight="1">
      <c r="B65" s="1146"/>
      <c r="C65" s="569"/>
      <c r="D65" s="583"/>
      <c r="E65" s="583"/>
      <c r="F65" s="583"/>
      <c r="G65" s="583"/>
      <c r="H65" s="582"/>
      <c r="I65" s="211"/>
      <c r="J65" s="580" t="s">
        <v>842</v>
      </c>
      <c r="K65" s="579"/>
      <c r="L65" s="579"/>
      <c r="M65" s="579"/>
      <c r="N65" s="579"/>
      <c r="O65" s="579"/>
      <c r="P65" s="578"/>
      <c r="Q65" s="211"/>
      <c r="R65" s="211"/>
      <c r="S65" s="211"/>
      <c r="T65" s="211"/>
      <c r="U65" s="211"/>
      <c r="V65" s="211"/>
      <c r="W65" s="211"/>
      <c r="X65" s="211"/>
      <c r="Y65" s="211"/>
      <c r="Z65" s="211"/>
      <c r="AA65" s="211"/>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49">
        <v>1</v>
      </c>
    </row>
    <row r="66" spans="2:56" ht="21" customHeight="1">
      <c r="B66" s="1146"/>
      <c r="C66" s="581" t="str">
        <f>HYPERLINK("#"&amp;ADDRESS(ROW(C43),COLUMN(C43),4),_xlfn.UNICHAR(128269)&amp;ADDRESS(ROW(C43),COLUMN(C43),4))</f>
        <v>🔍C43</v>
      </c>
      <c r="D66" s="1157" t="str">
        <f ca="1">_xlfn.FORMULATEXT(C66)</f>
        <v>=LIEN_HYPERTEXTE("#"&amp;ADRESSE(LIGNE(C43);COLONNE(C43);4);UNICAR(128269)&amp;ADRESSE(LIGNE(C43);COLONNE(C43);4))</v>
      </c>
      <c r="E66" s="1157"/>
      <c r="F66" s="1157"/>
      <c r="G66" s="1157"/>
      <c r="H66" s="1158"/>
      <c r="I66" s="211"/>
      <c r="J66" s="580" t="s">
        <v>841</v>
      </c>
      <c r="K66" s="579"/>
      <c r="L66" s="579"/>
      <c r="M66" s="579"/>
      <c r="N66" s="579"/>
      <c r="O66" s="579"/>
      <c r="P66" s="578"/>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49">
        <v>1</v>
      </c>
    </row>
    <row r="67" spans="2:56" ht="21" customHeight="1">
      <c r="B67" s="1146"/>
      <c r="C67" s="569"/>
      <c r="D67" s="1157"/>
      <c r="E67" s="1157"/>
      <c r="F67" s="1157"/>
      <c r="G67" s="1157"/>
      <c r="H67" s="1158"/>
      <c r="I67" s="211"/>
      <c r="J67" s="577" t="s">
        <v>840</v>
      </c>
      <c r="K67" s="348"/>
      <c r="L67" s="348"/>
      <c r="M67" s="348"/>
      <c r="N67" s="348"/>
      <c r="O67" s="348"/>
      <c r="P67" s="576"/>
      <c r="Q67" s="211"/>
      <c r="R67" s="211"/>
      <c r="S67" s="211"/>
      <c r="T67" s="211"/>
      <c r="U67" s="211"/>
      <c r="V67" s="211"/>
      <c r="W67" s="211"/>
      <c r="X67" s="211"/>
      <c r="Y67" s="211"/>
      <c r="Z67" s="211"/>
      <c r="AA67" s="211"/>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49">
        <v>1</v>
      </c>
    </row>
    <row r="68" spans="2:56" ht="21" customHeight="1">
      <c r="B68" s="1146"/>
      <c r="C68" s="569"/>
      <c r="D68" s="572"/>
      <c r="E68" s="572"/>
      <c r="F68" s="572"/>
      <c r="G68" s="572"/>
      <c r="H68" s="571"/>
      <c r="I68" s="211"/>
      <c r="J68" s="575">
        <v>14</v>
      </c>
      <c r="K68" s="215">
        <v>14</v>
      </c>
      <c r="L68" s="215">
        <v>14</v>
      </c>
      <c r="M68" s="215">
        <v>14</v>
      </c>
      <c r="N68" s="215">
        <v>14</v>
      </c>
      <c r="O68" s="215">
        <v>14</v>
      </c>
      <c r="P68" s="217">
        <v>14</v>
      </c>
      <c r="Q68" s="300" t="s">
        <v>716</v>
      </c>
      <c r="R68" s="211"/>
      <c r="S68" s="211"/>
      <c r="T68" s="211"/>
      <c r="U68" s="211"/>
      <c r="V68" s="211"/>
      <c r="W68" s="211"/>
      <c r="X68" s="211"/>
      <c r="Y68" s="211"/>
      <c r="Z68" s="211"/>
      <c r="AA68" s="211"/>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49">
        <v>1</v>
      </c>
    </row>
    <row r="69" spans="2:56" ht="21" customHeight="1" thickBot="1">
      <c r="B69" s="1146"/>
      <c r="C69" s="574"/>
      <c r="D69" s="521" t="s">
        <v>839</v>
      </c>
      <c r="E69" s="572" t="str">
        <f>C43</f>
        <v>C43</v>
      </c>
      <c r="F69" s="573" t="s">
        <v>838</v>
      </c>
      <c r="G69" s="572"/>
      <c r="H69" s="571"/>
      <c r="I69" s="211"/>
      <c r="J69" s="570">
        <f t="shared" ref="J69:P69" ca="1" si="4">CELL("largeur",J69)</f>
        <v>18</v>
      </c>
      <c r="K69" s="213">
        <f t="shared" ca="1" si="4"/>
        <v>16</v>
      </c>
      <c r="L69" s="213">
        <f t="shared" ca="1" si="4"/>
        <v>16</v>
      </c>
      <c r="M69" s="213">
        <f t="shared" ca="1" si="4"/>
        <v>18</v>
      </c>
      <c r="N69" s="213">
        <f t="shared" ca="1" si="4"/>
        <v>16</v>
      </c>
      <c r="O69" s="213">
        <f t="shared" ca="1" si="4"/>
        <v>16</v>
      </c>
      <c r="P69" s="216">
        <f t="shared" ca="1" si="4"/>
        <v>16</v>
      </c>
      <c r="Q69" s="300" t="s">
        <v>715</v>
      </c>
      <c r="R69" s="211"/>
      <c r="S69" s="211"/>
      <c r="T69" s="211"/>
      <c r="U69" s="211"/>
      <c r="V69" s="211"/>
      <c r="W69" s="211"/>
      <c r="X69" s="211"/>
      <c r="Y69" s="211"/>
      <c r="Z69" s="211"/>
      <c r="AA69" s="211"/>
      <c r="AB69" s="211"/>
      <c r="AC69" s="211"/>
      <c r="AD69" s="211"/>
      <c r="AE69" s="211"/>
      <c r="AF69" s="211"/>
      <c r="AG69" s="211"/>
      <c r="AH69" s="211"/>
      <c r="AI69" s="211"/>
      <c r="AJ69" s="211"/>
      <c r="AK69" s="211"/>
      <c r="AL69" s="211"/>
      <c r="AM69" s="211"/>
      <c r="AN69" s="211"/>
      <c r="AO69" s="211"/>
      <c r="AP69" s="211"/>
      <c r="AQ69" s="211"/>
      <c r="AR69" s="211"/>
      <c r="AS69" s="211"/>
      <c r="AT69" s="211"/>
      <c r="AU69" s="211"/>
      <c r="AV69" s="211"/>
      <c r="AW69" s="211"/>
      <c r="AX69" s="211"/>
      <c r="AY69" s="211"/>
      <c r="AZ69" s="211"/>
      <c r="BA69" s="211"/>
      <c r="BB69" s="211"/>
      <c r="BC69" s="211"/>
      <c r="BD69" s="49">
        <v>1</v>
      </c>
    </row>
    <row r="70" spans="2:56" ht="21" customHeight="1">
      <c r="B70" s="1146"/>
      <c r="C70" s="1159" t="s">
        <v>837</v>
      </c>
      <c r="D70" s="1159"/>
      <c r="E70" s="1159"/>
      <c r="F70" s="1159"/>
      <c r="G70" s="1159"/>
      <c r="H70" s="1160"/>
      <c r="I70" s="211"/>
      <c r="K70" s="211"/>
      <c r="L70" s="211"/>
      <c r="M70" s="211"/>
      <c r="N70" s="211"/>
      <c r="O70" s="211"/>
      <c r="P70" s="211"/>
      <c r="Q70" s="211"/>
      <c r="R70" s="211"/>
      <c r="S70" s="211"/>
      <c r="T70" s="211"/>
      <c r="U70" s="211"/>
      <c r="V70" s="211"/>
      <c r="W70" s="211"/>
      <c r="X70" s="211"/>
      <c r="Y70" s="211"/>
      <c r="Z70" s="211"/>
      <c r="AA70" s="211"/>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49">
        <v>1</v>
      </c>
    </row>
    <row r="71" spans="2:56" ht="21" customHeight="1">
      <c r="B71" s="1146"/>
      <c r="C71" s="1159"/>
      <c r="D71" s="1159"/>
      <c r="E71" s="1159"/>
      <c r="F71" s="1159"/>
      <c r="G71" s="1159"/>
      <c r="H71" s="1160"/>
      <c r="I71" s="211"/>
      <c r="J71" s="372" t="s">
        <v>836</v>
      </c>
      <c r="K71" s="211"/>
      <c r="L71" s="211"/>
      <c r="M71" s="211"/>
      <c r="N71" s="211"/>
      <c r="O71" s="211"/>
      <c r="P71" s="211"/>
      <c r="Q71" s="211"/>
      <c r="R71" s="211"/>
      <c r="S71" s="211"/>
      <c r="T71" s="211"/>
      <c r="U71" s="211"/>
      <c r="V71" s="211"/>
      <c r="W71" s="211"/>
      <c r="X71" s="211"/>
      <c r="Y71" s="211"/>
      <c r="Z71" s="211"/>
      <c r="AA71" s="211"/>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49">
        <v>1</v>
      </c>
    </row>
    <row r="72" spans="2:56" ht="21" customHeight="1">
      <c r="B72" s="1146"/>
      <c r="C72" s="569"/>
      <c r="D72" s="553"/>
      <c r="E72" s="553"/>
      <c r="F72" s="553"/>
      <c r="G72" s="553"/>
      <c r="H72" s="552"/>
      <c r="I72" s="211"/>
      <c r="J72" s="568" t="s">
        <v>835</v>
      </c>
      <c r="K72" s="211"/>
      <c r="L72" s="211"/>
      <c r="M72" s="211"/>
      <c r="O72" s="565"/>
      <c r="P72" s="567" t="s">
        <v>834</v>
      </c>
      <c r="Q72" s="566" t="s">
        <v>833</v>
      </c>
      <c r="R72" s="565"/>
      <c r="S72" s="565"/>
      <c r="T72" s="565"/>
      <c r="U72" s="211"/>
      <c r="V72" s="211"/>
      <c r="W72" s="211"/>
      <c r="X72" s="211"/>
      <c r="Y72" s="211"/>
      <c r="Z72" s="211"/>
      <c r="AA72" s="211"/>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49">
        <v>1</v>
      </c>
    </row>
    <row r="73" spans="2:56" ht="21" customHeight="1" thickBot="1">
      <c r="B73" s="1146"/>
      <c r="C73" s="564" t="s">
        <v>832</v>
      </c>
      <c r="D73" s="553"/>
      <c r="E73" s="553"/>
      <c r="F73" s="553"/>
      <c r="G73" s="553"/>
      <c r="H73" s="552"/>
      <c r="I73" s="211"/>
      <c r="J73" s="563" t="s">
        <v>831</v>
      </c>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49">
        <v>1</v>
      </c>
    </row>
    <row r="74" spans="2:56" ht="21" customHeight="1">
      <c r="B74" s="1146"/>
      <c r="C74" s="554" t="s">
        <v>830</v>
      </c>
      <c r="D74" s="553"/>
      <c r="E74" s="553"/>
      <c r="F74" s="553"/>
      <c r="G74" s="553"/>
      <c r="H74" s="552"/>
      <c r="I74" s="211"/>
      <c r="J74" s="562" t="s">
        <v>829</v>
      </c>
      <c r="K74" s="211"/>
      <c r="L74" s="211"/>
      <c r="M74" s="211"/>
      <c r="N74" s="561" t="s">
        <v>692</v>
      </c>
      <c r="O74" s="1161" t="s">
        <v>828</v>
      </c>
      <c r="P74" s="1161"/>
      <c r="Q74" s="1161"/>
      <c r="R74" s="1161"/>
      <c r="S74" s="1162"/>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49">
        <v>1</v>
      </c>
    </row>
    <row r="75" spans="2:56" ht="21" customHeight="1">
      <c r="B75" s="1146"/>
      <c r="C75" s="1163" t="s">
        <v>827</v>
      </c>
      <c r="D75" s="1163"/>
      <c r="E75" s="1163"/>
      <c r="F75" s="1163"/>
      <c r="G75" s="1163"/>
      <c r="H75" s="1164"/>
      <c r="I75" s="211"/>
      <c r="J75" s="560" t="s">
        <v>826</v>
      </c>
      <c r="K75" s="211"/>
      <c r="L75" s="211"/>
      <c r="M75" s="211"/>
      <c r="N75" s="1165">
        <v>3</v>
      </c>
      <c r="O75"/>
      <c r="P75" s="559" t="s">
        <v>825</v>
      </c>
      <c r="Q75" s="558" t="s">
        <v>824</v>
      </c>
      <c r="R75" s="557"/>
      <c r="S75" s="556"/>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49">
        <v>1</v>
      </c>
    </row>
    <row r="76" spans="2:56" ht="21" customHeight="1">
      <c r="B76" s="1146"/>
      <c r="C76" s="1163"/>
      <c r="D76" s="1163"/>
      <c r="E76" s="1163"/>
      <c r="F76" s="1163"/>
      <c r="G76" s="1163"/>
      <c r="H76" s="1164"/>
      <c r="I76" s="211"/>
      <c r="J76" s="555" t="s">
        <v>823</v>
      </c>
      <c r="K76" s="211"/>
      <c r="L76" s="211"/>
      <c r="M76" s="211"/>
      <c r="N76" s="1165"/>
      <c r="O76" s="43"/>
      <c r="P76" s="43"/>
      <c r="Q76" s="43"/>
      <c r="R76" s="43"/>
      <c r="S76" s="141"/>
      <c r="T76" s="211"/>
      <c r="U76" s="211"/>
      <c r="V76" s="211"/>
      <c r="W76" s="211"/>
      <c r="X76" s="211"/>
      <c r="Y76" s="211"/>
      <c r="Z76" s="211"/>
      <c r="AA76" s="211"/>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49">
        <v>1</v>
      </c>
    </row>
    <row r="77" spans="2:56" ht="21" customHeight="1">
      <c r="B77" s="1146"/>
      <c r="C77" s="554"/>
      <c r="D77" s="553"/>
      <c r="E77" s="553"/>
      <c r="F77" s="553"/>
      <c r="G77" s="553"/>
      <c r="H77" s="552"/>
      <c r="I77" s="211"/>
      <c r="J77" s="551" t="s">
        <v>822</v>
      </c>
      <c r="K77" s="211"/>
      <c r="L77" s="211"/>
      <c r="M77" s="211"/>
      <c r="N77" s="1165"/>
      <c r="O77" s="68"/>
      <c r="P77" s="68"/>
      <c r="Q77" s="549" t="s">
        <v>821</v>
      </c>
      <c r="R77" s="548">
        <v>6</v>
      </c>
      <c r="S77" s="389"/>
      <c r="T77" s="211"/>
      <c r="U77" s="211"/>
      <c r="V77" s="211"/>
      <c r="W77" s="211"/>
      <c r="X77" s="211"/>
      <c r="Y77" s="211"/>
      <c r="Z77" s="211"/>
      <c r="AA77" s="211"/>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49">
        <v>1</v>
      </c>
    </row>
    <row r="78" spans="2:56" ht="21" customHeight="1">
      <c r="B78" s="1146"/>
      <c r="C78" s="546" t="str">
        <f>HYPERLINK("# c131",_xlfn.UNICHAR(128269)&amp;" 🔗 Lien")</f>
        <v>🔍 🔗 Lien</v>
      </c>
      <c r="D78" s="440" t="str">
        <f ca="1">_xlfn.FORMULATEXT(C78)</f>
        <v>=LIEN_HYPERTEXTE("# c131";UNICAR(128269)&amp;" 🔗 Lien")</v>
      </c>
      <c r="E78" s="355"/>
      <c r="F78" s="355"/>
      <c r="G78" s="355"/>
      <c r="H78" s="519"/>
      <c r="I78" s="211"/>
      <c r="J78" s="550" t="s">
        <v>820</v>
      </c>
      <c r="K78" s="211"/>
      <c r="L78" s="211"/>
      <c r="M78" s="211"/>
      <c r="N78" s="1165"/>
      <c r="O78" s="68"/>
      <c r="P78" s="68"/>
      <c r="Q78" s="549" t="s">
        <v>819</v>
      </c>
      <c r="R78" s="548">
        <v>4</v>
      </c>
      <c r="S78" s="389"/>
      <c r="T78" s="211"/>
      <c r="U78" s="211"/>
      <c r="V78" s="211"/>
      <c r="W78" s="211"/>
      <c r="X78" s="211"/>
      <c r="Y78" s="211"/>
      <c r="Z78" s="211"/>
      <c r="AA78" s="211"/>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49">
        <v>1</v>
      </c>
    </row>
    <row r="79" spans="2:56" ht="21" customHeight="1">
      <c r="B79" s="1146"/>
      <c r="C79" s="544"/>
      <c r="D79" s="440"/>
      <c r="E79" s="355"/>
      <c r="F79" s="355"/>
      <c r="G79" s="355"/>
      <c r="H79" s="519"/>
      <c r="I79" s="211"/>
      <c r="J79" s="547" t="s">
        <v>818</v>
      </c>
      <c r="K79" s="211"/>
      <c r="L79" s="211"/>
      <c r="M79" s="211"/>
      <c r="N79" s="1165"/>
      <c r="O79" s="68"/>
      <c r="P79" s="68"/>
      <c r="Q79" s="68" t="s">
        <v>817</v>
      </c>
      <c r="R79" s="42" t="str">
        <f>MID(Q75,R77,R78)</f>
        <v>4522</v>
      </c>
      <c r="S79" s="389"/>
      <c r="T79" s="211"/>
      <c r="U79" s="211"/>
      <c r="V79" s="211"/>
      <c r="W79" s="211"/>
      <c r="X79" s="211"/>
      <c r="Y79" s="211"/>
      <c r="Z79" s="211"/>
      <c r="AA79" s="211"/>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49">
        <v>1</v>
      </c>
    </row>
    <row r="80" spans="2:56" ht="21" customHeight="1">
      <c r="B80" s="1146"/>
      <c r="C80" s="546" t="str">
        <f>HYPERLINK("#c131",_xlfn.UNICHAR(128269)&amp;"La bas")</f>
        <v>🔍La bas</v>
      </c>
      <c r="D80" s="440" t="str">
        <f ca="1">_xlfn.FORMULATEXT(C80)</f>
        <v>=LIEN_HYPERTEXTE("#c131";UNICAR(128269)&amp;"La bas")</v>
      </c>
      <c r="E80" s="355"/>
      <c r="F80" s="355"/>
      <c r="G80" s="355"/>
      <c r="H80" s="519"/>
      <c r="I80" s="211"/>
      <c r="J80" s="545" t="s">
        <v>816</v>
      </c>
      <c r="K80" s="211"/>
      <c r="L80" s="211"/>
      <c r="M80" s="211"/>
      <c r="N80" s="1165"/>
      <c r="O80" s="68"/>
      <c r="P80" s="68"/>
      <c r="Q80" s="68"/>
      <c r="R80" s="68"/>
      <c r="S80" s="389"/>
      <c r="T80" s="211"/>
      <c r="U80" s="211"/>
      <c r="V80" s="211"/>
      <c r="W80" s="211"/>
      <c r="X80" s="211"/>
      <c r="Y80" s="211"/>
      <c r="Z80" s="211"/>
      <c r="AA80" s="211"/>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49">
        <v>1</v>
      </c>
    </row>
    <row r="81" spans="2:56" ht="21" customHeight="1">
      <c r="B81" s="1146"/>
      <c r="C81" s="544"/>
      <c r="D81" s="440"/>
      <c r="E81" s="355"/>
      <c r="F81" s="355"/>
      <c r="G81" s="355"/>
      <c r="H81" s="519"/>
      <c r="I81" s="211"/>
      <c r="J81" s="543" t="s">
        <v>815</v>
      </c>
      <c r="K81" s="211"/>
      <c r="L81" s="211"/>
      <c r="M81" s="211"/>
      <c r="N81" s="1165"/>
      <c r="O81" s="1167" t="s">
        <v>814</v>
      </c>
      <c r="P81" s="1167"/>
      <c r="Q81" s="1167"/>
      <c r="R81" s="1167"/>
      <c r="S81" s="1168"/>
      <c r="T81" s="211"/>
      <c r="U81" s="211"/>
      <c r="V81" s="211"/>
      <c r="W81" s="211"/>
      <c r="X81" s="211"/>
      <c r="Y81" s="211"/>
      <c r="Z81" s="211"/>
      <c r="AA81" s="211"/>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49">
        <v>1</v>
      </c>
    </row>
    <row r="82" spans="2:56" ht="21" customHeight="1">
      <c r="B82" s="1146"/>
      <c r="C82" s="542" t="str">
        <f>HYPERLINK("# c131"," 🔗 Cliquez")</f>
        <v xml:space="preserve"> 🔗 Cliquez</v>
      </c>
      <c r="D82" s="440" t="str">
        <f ca="1">_xlfn.FORMULATEXT(C82)</f>
        <v>=LIEN_HYPERTEXTE("# c131";" 🔗 Cliquez")</v>
      </c>
      <c r="E82" s="355"/>
      <c r="F82" s="355"/>
      <c r="G82" s="355"/>
      <c r="H82" s="519"/>
      <c r="I82" s="211"/>
      <c r="J82" s="541" t="s">
        <v>813</v>
      </c>
      <c r="K82" s="211"/>
      <c r="L82" s="211"/>
      <c r="M82" s="211"/>
      <c r="N82" s="1165"/>
      <c r="O82" s="1167"/>
      <c r="P82" s="1167"/>
      <c r="Q82" s="1167"/>
      <c r="R82" s="1167"/>
      <c r="S82" s="1168"/>
      <c r="T82" s="211"/>
      <c r="U82" s="211"/>
      <c r="V82" s="211"/>
      <c r="W82" s="211"/>
      <c r="X82" s="211"/>
      <c r="Y82" s="211"/>
      <c r="Z82" s="211"/>
      <c r="AA82" s="211"/>
      <c r="AB82" s="211"/>
      <c r="AC82" s="211"/>
      <c r="AD82" s="211"/>
      <c r="AE82" s="211"/>
      <c r="AF82" s="211"/>
      <c r="AG82" s="211"/>
      <c r="AH82" s="211"/>
      <c r="AI82" s="211"/>
      <c r="AJ82" s="211"/>
      <c r="AK82" s="211"/>
      <c r="AL82" s="211"/>
      <c r="AM82" s="211"/>
      <c r="AN82" s="211"/>
      <c r="AO82" s="211"/>
      <c r="AP82" s="211"/>
      <c r="AQ82" s="211"/>
      <c r="AR82" s="211"/>
      <c r="AS82" s="211"/>
      <c r="AT82" s="211"/>
      <c r="AU82" s="211"/>
      <c r="AV82" s="211"/>
      <c r="AW82" s="211"/>
      <c r="AX82" s="211"/>
      <c r="AY82" s="211"/>
      <c r="AZ82" s="211"/>
      <c r="BA82" s="211"/>
      <c r="BB82" s="211"/>
      <c r="BC82" s="211"/>
      <c r="BD82" s="49">
        <v>1</v>
      </c>
    </row>
    <row r="83" spans="2:56" ht="21" customHeight="1">
      <c r="B83" s="1146"/>
      <c r="C83" s="355"/>
      <c r="D83" s="355"/>
      <c r="E83" s="355"/>
      <c r="F83" s="355"/>
      <c r="G83" s="355"/>
      <c r="H83" s="519"/>
      <c r="I83" s="211"/>
      <c r="J83" s="540" t="s">
        <v>812</v>
      </c>
      <c r="K83" s="211"/>
      <c r="L83" s="211"/>
      <c r="M83" s="211"/>
      <c r="N83" s="1165"/>
      <c r="O83" s="539">
        <v>11</v>
      </c>
      <c r="P83" s="539">
        <v>11</v>
      </c>
      <c r="Q83" s="539">
        <v>11</v>
      </c>
      <c r="R83" s="539">
        <v>11</v>
      </c>
      <c r="S83" s="538">
        <v>11</v>
      </c>
      <c r="T83" s="211"/>
      <c r="U83" s="211"/>
      <c r="V83" s="211"/>
      <c r="W83" s="211"/>
      <c r="X83" s="211"/>
      <c r="Y83" s="211"/>
      <c r="Z83" s="211"/>
      <c r="AA83" s="211"/>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49">
        <v>1</v>
      </c>
    </row>
    <row r="84" spans="2:56" ht="21" customHeight="1" thickBot="1">
      <c r="B84" s="1146"/>
      <c r="C84" s="347" t="s">
        <v>811</v>
      </c>
      <c r="D84" s="355"/>
      <c r="E84" s="355"/>
      <c r="F84" s="355"/>
      <c r="G84" s="355"/>
      <c r="H84" s="519"/>
      <c r="I84" s="211"/>
      <c r="J84" s="537" t="s">
        <v>810</v>
      </c>
      <c r="K84" s="211"/>
      <c r="L84" s="211"/>
      <c r="M84" s="211"/>
      <c r="N84" s="1166"/>
      <c r="O84" s="213">
        <f ca="1">CELL("largeur",O84)</f>
        <v>16</v>
      </c>
      <c r="P84" s="213">
        <f ca="1">CELL("largeur",P84)</f>
        <v>16</v>
      </c>
      <c r="Q84" s="213">
        <f ca="1">CELL("largeur",Q84)</f>
        <v>11</v>
      </c>
      <c r="R84" s="213">
        <f ca="1">CELL("largeur",R84)</f>
        <v>11</v>
      </c>
      <c r="S84" s="216">
        <f ca="1">CELL("largeur",S84)</f>
        <v>11</v>
      </c>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49">
        <v>1</v>
      </c>
    </row>
    <row r="85" spans="2:56" ht="21" customHeight="1">
      <c r="B85" s="1146"/>
      <c r="C85" s="536" t="s">
        <v>809</v>
      </c>
      <c r="D85" s="355"/>
      <c r="E85" s="355"/>
      <c r="F85" s="355"/>
      <c r="G85" s="355"/>
      <c r="H85" s="519"/>
      <c r="I85" s="211"/>
      <c r="J85" s="535" t="s">
        <v>808</v>
      </c>
      <c r="K85" s="211"/>
      <c r="L85" s="211"/>
      <c r="M85" s="211"/>
      <c r="N85" s="211"/>
      <c r="O85" s="211"/>
      <c r="P85" s="211"/>
      <c r="Q85" s="211"/>
      <c r="R85" s="211"/>
      <c r="S85" s="211"/>
      <c r="T85" s="211"/>
      <c r="U85" s="211"/>
      <c r="V85" s="211"/>
      <c r="W85" s="211"/>
      <c r="X85" s="211"/>
      <c r="Y85" s="211"/>
      <c r="Z85" s="211"/>
      <c r="AA85" s="211"/>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49">
        <v>1</v>
      </c>
    </row>
    <row r="86" spans="2:56" ht="21" customHeight="1">
      <c r="B86" s="1146"/>
      <c r="C86" s="534"/>
      <c r="D86" s="355"/>
      <c r="E86" s="355"/>
      <c r="F86" s="355"/>
      <c r="G86" s="355"/>
      <c r="H86" s="519"/>
      <c r="I86" s="211"/>
      <c r="J86" s="533" t="s">
        <v>807</v>
      </c>
      <c r="K86" s="211"/>
      <c r="L86" s="211"/>
      <c r="M86" s="211"/>
      <c r="N86" s="211"/>
      <c r="O86" s="211"/>
      <c r="P86" s="211"/>
      <c r="Q86" s="211"/>
      <c r="R86" s="211"/>
      <c r="S86" s="211"/>
      <c r="T86" s="211"/>
      <c r="U86" s="211"/>
      <c r="V86" s="211"/>
      <c r="W86" s="211"/>
      <c r="X86" s="211"/>
      <c r="Y86" s="211"/>
      <c r="Z86" s="211"/>
      <c r="AA86" s="211"/>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49">
        <v>1</v>
      </c>
    </row>
    <row r="87" spans="2:56" ht="21" customHeight="1">
      <c r="B87" s="1146"/>
      <c r="C87" s="532" t="s">
        <v>806</v>
      </c>
      <c r="D87" s="355"/>
      <c r="E87" s="355"/>
      <c r="F87" s="355"/>
      <c r="G87" s="355"/>
      <c r="H87" s="519"/>
      <c r="I87" s="211"/>
      <c r="J87" s="531" t="s">
        <v>805</v>
      </c>
      <c r="K87" s="211"/>
      <c r="L87" s="211"/>
      <c r="M87" s="211"/>
      <c r="N87" s="529" t="s">
        <v>802</v>
      </c>
      <c r="O87" s="1156" t="s">
        <v>804</v>
      </c>
      <c r="P87" s="1156"/>
      <c r="Q87" s="1156"/>
      <c r="R87" s="1156"/>
      <c r="S87" s="1156"/>
      <c r="T87" s="1156"/>
      <c r="U87" s="1156"/>
      <c r="V87" s="211"/>
      <c r="W87" s="211"/>
      <c r="X87" s="211"/>
      <c r="Y87" s="211"/>
      <c r="Z87" s="211"/>
      <c r="AA87" s="211"/>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49">
        <v>1</v>
      </c>
    </row>
    <row r="88" spans="2:56" ht="21" customHeight="1">
      <c r="B88" s="1146"/>
      <c r="C88" s="355"/>
      <c r="D88" s="355"/>
      <c r="E88" s="355"/>
      <c r="F88" s="355"/>
      <c r="G88" s="355"/>
      <c r="H88" s="519"/>
      <c r="I88" s="211"/>
      <c r="J88" s="530" t="s">
        <v>803</v>
      </c>
      <c r="K88" s="211"/>
      <c r="L88" s="211"/>
      <c r="M88" s="211"/>
      <c r="N88" s="529" t="s">
        <v>802</v>
      </c>
      <c r="O88" s="1156" t="s">
        <v>801</v>
      </c>
      <c r="P88" s="1156"/>
      <c r="Q88" s="1156"/>
      <c r="R88" s="1156"/>
      <c r="S88" s="1156"/>
      <c r="T88" s="1156"/>
      <c r="U88" s="1156"/>
      <c r="V88" s="211"/>
      <c r="W88" s="211"/>
      <c r="X88" s="211"/>
      <c r="Y88" s="211"/>
      <c r="Z88" s="211"/>
      <c r="AA88" s="211"/>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49">
        <v>1</v>
      </c>
    </row>
    <row r="89" spans="2:56" ht="21" customHeight="1">
      <c r="B89" s="1146"/>
      <c r="C89" s="355" t="s">
        <v>800</v>
      </c>
      <c r="D89" s="355" t="s">
        <v>799</v>
      </c>
      <c r="E89" s="355"/>
      <c r="F89" s="355"/>
      <c r="G89" s="355"/>
      <c r="H89" s="519"/>
      <c r="I89" s="211"/>
      <c r="J89" s="528" t="s">
        <v>798</v>
      </c>
      <c r="K89" s="211"/>
      <c r="L89" s="211"/>
      <c r="M89" s="211"/>
      <c r="N89" s="211"/>
      <c r="O89" s="211"/>
      <c r="P89" s="211"/>
      <c r="Q89" s="211"/>
      <c r="R89" s="211"/>
      <c r="S89" s="211"/>
      <c r="T89" s="211"/>
      <c r="U89" s="211"/>
      <c r="V89" s="211"/>
      <c r="W89" s="211"/>
      <c r="X89" s="211"/>
      <c r="Y89" s="211"/>
      <c r="Z89" s="211"/>
      <c r="AA89" s="211"/>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49">
        <v>1</v>
      </c>
    </row>
    <row r="90" spans="2:56" ht="21" customHeight="1">
      <c r="B90" s="1146"/>
      <c r="C90" s="355"/>
      <c r="D90" s="355"/>
      <c r="E90" s="355"/>
      <c r="F90" s="355"/>
      <c r="G90" s="355"/>
      <c r="H90" s="519"/>
      <c r="I90" s="211"/>
      <c r="J90" s="527" t="s">
        <v>797</v>
      </c>
      <c r="K90" s="211"/>
      <c r="L90" s="211"/>
      <c r="M90" s="211"/>
      <c r="N90" s="103" t="s">
        <v>406</v>
      </c>
      <c r="O90" s="211"/>
      <c r="P90" s="211"/>
      <c r="Q90" s="211"/>
      <c r="R90" s="211"/>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49">
        <v>1</v>
      </c>
    </row>
    <row r="91" spans="2:56" ht="21" customHeight="1">
      <c r="B91" s="1146"/>
      <c r="C91" s="355" t="s">
        <v>796</v>
      </c>
      <c r="D91" s="355"/>
      <c r="E91" s="355"/>
      <c r="F91" s="355"/>
      <c r="G91" s="355"/>
      <c r="H91" s="519"/>
      <c r="I91" s="211"/>
      <c r="J91" s="526" t="s">
        <v>795</v>
      </c>
      <c r="K91" s="211"/>
      <c r="L91" s="211"/>
      <c r="M91" s="211"/>
      <c r="N91" s="104" t="s">
        <v>656</v>
      </c>
      <c r="O91" s="211"/>
      <c r="P91" s="211"/>
      <c r="Q91" s="211"/>
      <c r="R91" s="211"/>
      <c r="S91" s="211"/>
      <c r="T91" s="211"/>
      <c r="U91" s="211"/>
      <c r="V91" s="211"/>
      <c r="W91" s="211"/>
      <c r="X91" s="211"/>
      <c r="Y91" s="211"/>
      <c r="Z91" s="211"/>
      <c r="AA91" s="211"/>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49">
        <v>1</v>
      </c>
    </row>
    <row r="92" spans="2:56" ht="21" customHeight="1">
      <c r="B92" s="1146"/>
      <c r="C92" s="355"/>
      <c r="D92" s="520" t="s">
        <v>794</v>
      </c>
      <c r="E92" s="355"/>
      <c r="F92" s="520" t="s">
        <v>793</v>
      </c>
      <c r="G92" s="355"/>
      <c r="H92" s="519" t="s">
        <v>402</v>
      </c>
      <c r="I92" s="211"/>
      <c r="J92" s="525" t="s">
        <v>792</v>
      </c>
      <c r="K92" s="211"/>
      <c r="L92" s="211"/>
      <c r="M92" s="211"/>
      <c r="N92" s="104" t="s">
        <v>408</v>
      </c>
      <c r="O92" s="211"/>
      <c r="P92" s="211"/>
      <c r="Q92" s="211"/>
      <c r="R92" s="211"/>
      <c r="S92" s="211"/>
      <c r="T92" s="211"/>
      <c r="U92" s="211"/>
      <c r="V92" s="211"/>
      <c r="W92" s="211"/>
      <c r="X92" s="211"/>
      <c r="Y92" s="211"/>
      <c r="Z92" s="211"/>
      <c r="AA92" s="211"/>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49">
        <v>1</v>
      </c>
    </row>
    <row r="93" spans="2:56" ht="21" customHeight="1">
      <c r="B93" s="1146"/>
      <c r="C93" s="355" t="s">
        <v>791</v>
      </c>
      <c r="D93" s="355"/>
      <c r="E93" s="355"/>
      <c r="F93" s="355"/>
      <c r="G93" s="355"/>
      <c r="H93" s="519"/>
      <c r="I93" s="211"/>
      <c r="J93" s="524" t="s">
        <v>790</v>
      </c>
      <c r="K93" s="211"/>
      <c r="L93" s="211"/>
      <c r="M93" s="211"/>
      <c r="N93" s="186" t="s">
        <v>654</v>
      </c>
      <c r="O93" s="211"/>
      <c r="P93" s="211"/>
      <c r="Q93" s="211"/>
      <c r="R93" s="211"/>
      <c r="S93" s="211"/>
      <c r="T93" s="211"/>
      <c r="U93" s="211"/>
      <c r="V93" s="211"/>
      <c r="W93" s="211"/>
      <c r="X93" s="211"/>
      <c r="Y93" s="211"/>
      <c r="Z93" s="211"/>
      <c r="AA93" s="211"/>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49">
        <v>1</v>
      </c>
    </row>
    <row r="94" spans="2:56" ht="21" customHeight="1">
      <c r="B94" s="1146"/>
      <c r="C94" s="355"/>
      <c r="D94" s="520" t="s">
        <v>789</v>
      </c>
      <c r="E94" s="355"/>
      <c r="F94" s="520" t="s">
        <v>788</v>
      </c>
      <c r="G94" s="355"/>
      <c r="H94" s="519"/>
      <c r="I94" s="211"/>
      <c r="J94" s="523" t="s">
        <v>787</v>
      </c>
      <c r="K94" s="211"/>
      <c r="L94" s="211"/>
      <c r="M94" s="211"/>
      <c r="N94" s="185" t="s">
        <v>652</v>
      </c>
      <c r="O94" s="211"/>
      <c r="P94" s="211"/>
      <c r="Q94" s="211"/>
      <c r="R94" s="211"/>
      <c r="S94" s="211"/>
      <c r="T94" s="211"/>
      <c r="U94" s="211"/>
      <c r="V94" s="211"/>
      <c r="W94" s="211"/>
      <c r="X94" s="211"/>
      <c r="Y94" s="211"/>
      <c r="Z94" s="211"/>
      <c r="AA94" s="211"/>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49">
        <v>1</v>
      </c>
    </row>
    <row r="95" spans="2:56" ht="21" customHeight="1">
      <c r="B95" s="1146"/>
      <c r="C95" s="355"/>
      <c r="D95" s="520"/>
      <c r="E95" s="355"/>
      <c r="F95" s="520"/>
      <c r="G95" s="355"/>
      <c r="H95" s="519"/>
      <c r="I95" s="211"/>
      <c r="J95" s="522" t="s">
        <v>786</v>
      </c>
      <c r="K95" s="211"/>
      <c r="L95" s="211"/>
      <c r="M95" s="211"/>
      <c r="N95" s="211"/>
      <c r="O95" s="211"/>
      <c r="P95" s="211"/>
      <c r="Q95" s="211"/>
      <c r="R95" s="211"/>
      <c r="S95" s="211"/>
      <c r="T95" s="211"/>
      <c r="U95" s="211"/>
      <c r="V95" s="211"/>
      <c r="W95" s="211"/>
      <c r="X95" s="211"/>
      <c r="Y95" s="211"/>
      <c r="Z95" s="211"/>
      <c r="AA95" s="211"/>
      <c r="AB95" s="211"/>
      <c r="AC95" s="211"/>
      <c r="AD95" s="211"/>
      <c r="AE95" s="211"/>
      <c r="AF95" s="211"/>
      <c r="AG95" s="211"/>
      <c r="AH95" s="211"/>
      <c r="AI95" s="211"/>
      <c r="AJ95" s="211"/>
      <c r="AK95" s="211"/>
      <c r="AL95" s="211"/>
      <c r="AM95" s="211"/>
      <c r="AN95" s="211"/>
      <c r="AO95" s="211"/>
      <c r="AP95" s="211"/>
      <c r="AQ95" s="211"/>
      <c r="AR95" s="211"/>
      <c r="AS95" s="211"/>
      <c r="AT95" s="211"/>
      <c r="AU95" s="211"/>
      <c r="AV95" s="211"/>
      <c r="AW95" s="211"/>
      <c r="AX95" s="211"/>
      <c r="AY95" s="211"/>
      <c r="AZ95" s="211"/>
      <c r="BA95" s="211"/>
      <c r="BB95" s="211"/>
      <c r="BC95" s="211"/>
      <c r="BD95" s="49">
        <v>1</v>
      </c>
    </row>
    <row r="96" spans="2:56" ht="21" customHeight="1">
      <c r="B96" s="1146"/>
      <c r="C96" s="355"/>
      <c r="D96" s="520"/>
      <c r="E96" s="521" t="s">
        <v>785</v>
      </c>
      <c r="F96" s="520" t="s">
        <v>784</v>
      </c>
      <c r="G96" s="355"/>
      <c r="H96" s="519"/>
      <c r="I96" s="211"/>
      <c r="J96" s="211"/>
      <c r="K96" s="211"/>
      <c r="L96" s="211"/>
      <c r="M96" s="211"/>
      <c r="N96" s="211"/>
      <c r="O96" s="211"/>
      <c r="P96" s="211"/>
      <c r="Q96" s="211"/>
      <c r="R96" s="211"/>
      <c r="S96" s="211"/>
      <c r="T96" s="211"/>
      <c r="U96" s="211"/>
      <c r="V96" s="211"/>
      <c r="W96" s="211"/>
      <c r="X96" s="211"/>
      <c r="Y96" s="211"/>
      <c r="Z96" s="211"/>
      <c r="AA96" s="211"/>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49">
        <v>1</v>
      </c>
    </row>
    <row r="97" spans="1:56" ht="21" customHeight="1">
      <c r="B97" s="1146"/>
      <c r="C97" s="355"/>
      <c r="D97" s="520"/>
      <c r="E97" s="355"/>
      <c r="F97" s="520"/>
      <c r="G97" s="355"/>
      <c r="H97" s="519"/>
      <c r="I97" s="211"/>
      <c r="J97" s="211"/>
      <c r="K97" s="211"/>
      <c r="L97" s="211"/>
      <c r="M97" s="211"/>
      <c r="N97" s="211"/>
      <c r="O97" s="211"/>
      <c r="P97" s="211"/>
      <c r="Q97" s="211"/>
      <c r="R97" s="211"/>
      <c r="S97" s="211"/>
      <c r="T97" s="211"/>
      <c r="U97" s="211"/>
      <c r="V97" s="211"/>
      <c r="W97" s="211"/>
      <c r="X97" s="211"/>
      <c r="Y97" s="211"/>
      <c r="Z97" s="211"/>
      <c r="AA97" s="211"/>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49">
        <v>1</v>
      </c>
    </row>
    <row r="98" spans="1:56" ht="21" customHeight="1">
      <c r="B98" s="1146"/>
      <c r="C98" s="355" t="s">
        <v>783</v>
      </c>
      <c r="D98" s="520"/>
      <c r="E98" s="355"/>
      <c r="F98" s="520"/>
      <c r="G98" s="355"/>
      <c r="H98" s="519"/>
      <c r="I98" s="211"/>
      <c r="J98" s="211"/>
      <c r="K98" s="211"/>
      <c r="L98" s="211"/>
      <c r="M98" s="211"/>
      <c r="N98" s="211"/>
      <c r="O98" s="211"/>
      <c r="P98" s="211"/>
      <c r="Q98" s="211"/>
      <c r="R98" s="211"/>
      <c r="S98" s="211"/>
      <c r="T98" s="211"/>
      <c r="U98" s="211"/>
      <c r="V98" s="211"/>
      <c r="W98" s="211"/>
      <c r="X98" s="211"/>
      <c r="Y98" s="211"/>
      <c r="Z98" s="211"/>
      <c r="AA98" s="211"/>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49">
        <v>1</v>
      </c>
    </row>
    <row r="99" spans="1:56" ht="21" customHeight="1">
      <c r="B99" s="1146"/>
      <c r="C99" s="355"/>
      <c r="D99" s="520" t="s">
        <v>782</v>
      </c>
      <c r="E99" s="355"/>
      <c r="F99" s="520"/>
      <c r="G99" s="355"/>
      <c r="H99" s="519" t="s">
        <v>402</v>
      </c>
      <c r="I99" s="211"/>
      <c r="J99" s="211"/>
      <c r="K99" s="211"/>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49">
        <v>1</v>
      </c>
    </row>
    <row r="100" spans="1:56" ht="21" customHeight="1" thickBot="1">
      <c r="B100" s="1147"/>
      <c r="C100" s="518"/>
      <c r="D100" s="518"/>
      <c r="E100" s="518"/>
      <c r="F100" s="518"/>
      <c r="G100" s="518"/>
      <c r="H100" s="517"/>
      <c r="I100" s="211"/>
      <c r="J100" s="211"/>
      <c r="K100" s="211"/>
      <c r="L100" s="211"/>
      <c r="M100" s="211"/>
      <c r="N100" s="211"/>
      <c r="O100" s="211"/>
      <c r="P100" s="211"/>
      <c r="Q100" s="211"/>
      <c r="R100" s="211"/>
      <c r="S100" s="211"/>
      <c r="T100" s="211"/>
      <c r="U100" s="211"/>
      <c r="V100" s="211"/>
      <c r="W100" s="211"/>
      <c r="X100" s="211"/>
      <c r="Y100" s="211"/>
      <c r="Z100" s="211"/>
      <c r="AA100" s="211"/>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49">
        <v>1</v>
      </c>
    </row>
    <row r="101" spans="1:56" ht="21" customHeight="1">
      <c r="A101" s="211">
        <v>1</v>
      </c>
      <c r="B101" s="211"/>
      <c r="C101" s="512"/>
      <c r="D101" s="512"/>
      <c r="E101" s="512"/>
      <c r="F101" s="512"/>
      <c r="G101" s="512"/>
      <c r="H101" s="516"/>
      <c r="I101" s="516"/>
      <c r="J101" s="513" t="s">
        <v>722</v>
      </c>
      <c r="K101" s="211"/>
      <c r="L101" s="211"/>
      <c r="M101" s="211"/>
      <c r="N101" s="211"/>
      <c r="O101" s="515" t="s">
        <v>781</v>
      </c>
      <c r="P101" s="372"/>
      <c r="Q101" s="372"/>
      <c r="R101" s="211"/>
      <c r="S101" s="211">
        <v>1</v>
      </c>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49">
        <v>1</v>
      </c>
    </row>
    <row r="102" spans="1:56" ht="21" customHeight="1">
      <c r="A102" s="211">
        <v>1</v>
      </c>
      <c r="B102" s="211"/>
      <c r="C102" s="514" t="s">
        <v>780</v>
      </c>
      <c r="D102" s="512"/>
      <c r="E102" s="512"/>
      <c r="F102" s="512"/>
      <c r="G102" s="512"/>
      <c r="H102" s="512"/>
      <c r="I102" s="512"/>
      <c r="J102" s="513" t="s">
        <v>721</v>
      </c>
      <c r="K102" s="211"/>
      <c r="L102" s="211"/>
      <c r="M102" s="211"/>
      <c r="N102" s="211"/>
      <c r="O102" s="1170" t="s">
        <v>779</v>
      </c>
      <c r="P102" s="1171" t="s">
        <v>778</v>
      </c>
      <c r="Q102" s="211"/>
      <c r="R102" s="211"/>
      <c r="S102" s="211"/>
      <c r="T102" s="211"/>
      <c r="U102" s="211"/>
      <c r="V102" s="211"/>
      <c r="W102" s="211"/>
      <c r="X102" s="211"/>
      <c r="Y102" s="211"/>
      <c r="Z102" s="211"/>
      <c r="AA102" s="211"/>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49">
        <v>1</v>
      </c>
    </row>
    <row r="103" spans="1:56" ht="21" customHeight="1">
      <c r="A103" s="211">
        <v>1</v>
      </c>
      <c r="B103" s="211"/>
      <c r="C103" s="512" t="s">
        <v>777</v>
      </c>
      <c r="D103" s="512"/>
      <c r="E103" s="512"/>
      <c r="F103" s="512"/>
      <c r="G103" s="512"/>
      <c r="H103" s="358" t="s">
        <v>763</v>
      </c>
      <c r="I103" s="394">
        <f>IF(H104=D130,E113/(100-F114)*100)</f>
        <v>2.5</v>
      </c>
      <c r="J103" s="440" t="str">
        <f ca="1">_xlfn.FORMULATEXT(I103)</f>
        <v>=SI(H104=D130;E113/(100-F114)*100)</v>
      </c>
      <c r="K103" s="347"/>
      <c r="L103" s="211">
        <v>1</v>
      </c>
      <c r="M103" s="211">
        <v>1</v>
      </c>
      <c r="N103" s="211"/>
      <c r="O103" s="1170"/>
      <c r="P103" s="117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49">
        <v>1</v>
      </c>
    </row>
    <row r="104" spans="1:56" ht="21" customHeight="1">
      <c r="A104" s="211">
        <v>1</v>
      </c>
      <c r="B104" s="211"/>
      <c r="C104" s="512" t="s">
        <v>776</v>
      </c>
      <c r="D104" s="512"/>
      <c r="E104" s="512"/>
      <c r="F104" s="512"/>
      <c r="G104" s="512"/>
      <c r="H104" s="352" t="s">
        <v>762</v>
      </c>
      <c r="I104" s="394">
        <f>IF(H113=D130,E113-(E113*F114%))</f>
        <v>0.625</v>
      </c>
      <c r="J104" s="440" t="str">
        <f ca="1">_xlfn.FORMULATEXT(I104)</f>
        <v>=SI(H113=D130;E113-(E113*F114%))</v>
      </c>
      <c r="K104" s="347"/>
      <c r="L104" s="211">
        <v>1</v>
      </c>
      <c r="M104" s="211">
        <v>1</v>
      </c>
      <c r="N104" s="211"/>
      <c r="O104" s="211">
        <v>1</v>
      </c>
      <c r="P104" s="211"/>
      <c r="Q104" s="211"/>
      <c r="R104" s="211"/>
      <c r="S104" s="211"/>
      <c r="T104" s="211"/>
      <c r="U104" s="211"/>
      <c r="V104" s="211"/>
      <c r="W104" s="211"/>
      <c r="X104" s="211"/>
      <c r="Y104" s="211"/>
      <c r="Z104" s="211"/>
      <c r="AA104" s="211"/>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49">
        <v>1</v>
      </c>
    </row>
    <row r="105" spans="1:56" ht="21" customHeight="1" thickBot="1">
      <c r="A105" s="211">
        <v>1</v>
      </c>
      <c r="B105" s="211"/>
      <c r="C105" s="211">
        <v>1</v>
      </c>
      <c r="D105" s="211">
        <v>1</v>
      </c>
      <c r="E105" s="211">
        <v>1</v>
      </c>
      <c r="F105" s="211">
        <v>1</v>
      </c>
      <c r="G105" s="211">
        <v>1</v>
      </c>
      <c r="H105" s="211">
        <v>1</v>
      </c>
      <c r="I105" s="211">
        <v>1</v>
      </c>
      <c r="J105" s="511"/>
      <c r="K105" s="211"/>
      <c r="L105" s="211">
        <v>1</v>
      </c>
      <c r="M105" s="211">
        <v>1</v>
      </c>
      <c r="N105" s="211"/>
      <c r="O105" s="1172" t="s">
        <v>775</v>
      </c>
      <c r="P105" s="211"/>
      <c r="Q105" s="211"/>
      <c r="R105" s="211"/>
      <c r="S105" s="211"/>
      <c r="T105" s="211"/>
      <c r="U105" s="211"/>
      <c r="V105" s="211"/>
      <c r="W105" s="211"/>
      <c r="X105" s="211"/>
      <c r="Y105" s="211"/>
      <c r="Z105" s="211"/>
      <c r="AA105" s="211"/>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49">
        <v>1</v>
      </c>
    </row>
    <row r="106" spans="1:56" ht="21" customHeight="1">
      <c r="A106" s="211">
        <v>1</v>
      </c>
      <c r="B106" s="1142" t="s">
        <v>692</v>
      </c>
      <c r="C106" s="1169" t="s">
        <v>757</v>
      </c>
      <c r="D106" s="1169"/>
      <c r="E106" s="1169"/>
      <c r="F106" s="1169"/>
      <c r="G106" s="510"/>
      <c r="H106" s="509" t="str">
        <f>E114</f>
        <v>❻ %  de PERTE &gt;</v>
      </c>
      <c r="I106" s="508" t="str">
        <f>_xlfn.UNICHAR(128269)&amp;"Cliquez sur les loupes"</f>
        <v>🔍Cliquez sur les loupes</v>
      </c>
      <c r="J106" s="372"/>
      <c r="K106" s="477" t="s">
        <v>771</v>
      </c>
      <c r="L106" s="347"/>
      <c r="M106" s="347"/>
      <c r="N106" s="347"/>
      <c r="O106" s="1172"/>
      <c r="P106" s="211"/>
      <c r="Q106" s="211"/>
      <c r="R106" s="211"/>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49">
        <v>1</v>
      </c>
    </row>
    <row r="107" spans="1:56" ht="21" customHeight="1">
      <c r="A107" s="211">
        <v>1</v>
      </c>
      <c r="B107" s="1143"/>
      <c r="C107" s="507"/>
      <c r="D107" s="507"/>
      <c r="E107" s="506"/>
      <c r="F107" s="505" t="s">
        <v>756</v>
      </c>
      <c r="G107" s="504" t="str">
        <f>IF(F113=D129,"CRU- Brut ou à cuire","CUIT - Net à servir")</f>
        <v>CRU- Brut ou à cuire</v>
      </c>
      <c r="H107" s="503"/>
      <c r="I107" s="485" t="str">
        <f>HYPERLINK("#"&amp;ADDRESS(ROW(G107),COLUMN(G107),4),_xlfn.UNICHAR(128269)&amp;"cellule "&amp;ADDRESS(ROW(G107),COLUMN(G107),4))</f>
        <v>🔍cellule G107</v>
      </c>
      <c r="J107" s="502" t="str">
        <f>G107</f>
        <v>CRU- Brut ou à cuire</v>
      </c>
      <c r="K107" s="440" t="str">
        <f ca="1">_xlfn.FORMULATEXT(G107)</f>
        <v>=SI(F113=D129;"CRU- Brut ou à cuire";"CUIT - Net à servir")</v>
      </c>
      <c r="L107" s="347"/>
      <c r="M107" s="347"/>
      <c r="N107" s="347"/>
      <c r="O107" s="211"/>
      <c r="P107" s="211"/>
      <c r="Q107" s="211"/>
      <c r="R107" s="211"/>
      <c r="S107" s="211"/>
      <c r="T107" s="211"/>
      <c r="U107" s="211"/>
      <c r="V107" s="211"/>
      <c r="W107" s="211"/>
      <c r="X107" s="211"/>
      <c r="Y107" s="211"/>
      <c r="Z107" s="211"/>
      <c r="AA107" s="211"/>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49">
        <v>1</v>
      </c>
    </row>
    <row r="108" spans="1:56" ht="21" customHeight="1">
      <c r="A108" s="211">
        <v>1</v>
      </c>
      <c r="B108" s="1174">
        <v>3</v>
      </c>
      <c r="C108" s="1176" t="str">
        <f>D110</f>
        <v>Sautés en morceaux service au poids</v>
      </c>
      <c r="D108" s="1176"/>
      <c r="E108" s="1176"/>
      <c r="F108" s="1176"/>
      <c r="G108" s="1176"/>
      <c r="H108" s="1177"/>
      <c r="I108" s="485" t="str">
        <f>HYPERLINK("#"&amp;ADDRESS(ROW(E109),COLUMN(E109),4),_xlfn.UNICHAR(128269)&amp;"cellule "&amp;ADDRESS(ROW(E109),COLUMN(E109),4))</f>
        <v>🔍cellule E109</v>
      </c>
      <c r="J108" s="501">
        <f>E109</f>
        <v>46</v>
      </c>
      <c r="K108" s="440" t="str">
        <f ca="1">_xlfn.FORMULATEXT(E109)</f>
        <v>=ENT(E119/E113)</v>
      </c>
      <c r="L108" s="347"/>
      <c r="M108" s="347"/>
      <c r="N108" s="347"/>
      <c r="O108" s="211"/>
      <c r="P108" s="211"/>
      <c r="Q108" s="211"/>
      <c r="R108" s="211"/>
      <c r="S108" s="211"/>
      <c r="T108" s="211"/>
      <c r="U108" s="211"/>
      <c r="V108" s="211"/>
      <c r="W108" s="211"/>
      <c r="X108" s="211"/>
      <c r="Y108" s="211"/>
      <c r="Z108" s="211"/>
      <c r="AA108" s="211"/>
      <c r="AB108" s="211"/>
      <c r="AC108" s="211"/>
      <c r="AD108" s="211"/>
      <c r="AE108" s="211"/>
      <c r="AF108" s="211"/>
      <c r="AG108" s="211"/>
      <c r="AH108" s="211"/>
      <c r="AI108" s="211"/>
      <c r="AJ108" s="211"/>
      <c r="AK108" s="211"/>
      <c r="AL108" s="211"/>
      <c r="AM108" s="211"/>
      <c r="AN108" s="211"/>
      <c r="AO108" s="211"/>
      <c r="AP108" s="211"/>
      <c r="AQ108" s="211"/>
      <c r="AR108" s="211"/>
      <c r="AS108" s="211"/>
      <c r="AT108" s="211"/>
      <c r="AU108" s="211"/>
      <c r="AV108" s="211"/>
      <c r="AW108" s="211"/>
      <c r="AX108" s="211"/>
      <c r="AY108" s="211"/>
      <c r="AZ108" s="211"/>
      <c r="BA108" s="211"/>
      <c r="BB108" s="211"/>
      <c r="BC108" s="211"/>
      <c r="BD108" s="49">
        <v>1</v>
      </c>
    </row>
    <row r="109" spans="1:56" ht="21" customHeight="1">
      <c r="A109" s="211">
        <v>1</v>
      </c>
      <c r="B109" s="1174"/>
      <c r="C109" s="500"/>
      <c r="D109" s="499" t="s">
        <v>755</v>
      </c>
      <c r="E109" s="498">
        <f>INT(E119/E113)</f>
        <v>46</v>
      </c>
      <c r="F109" s="497">
        <f>IF(E109=0,0,IF(E120=0,0,E113))</f>
        <v>1.25</v>
      </c>
      <c r="G109" s="496" t="str">
        <f>IF(F109*E109=0,"1 de",IF(E119=0,0,IF(E113=0,0,IF(F109*E109=E119,"",IF(H109&gt;0,"Plus 1 de")))))</f>
        <v>Plus 1 de</v>
      </c>
      <c r="H109" s="495">
        <f>IF(E113=0,0,IF(F109*E109=E119,"",MOD(E119,E113)))</f>
        <v>0.10000000000000142</v>
      </c>
      <c r="I109" s="485" t="str">
        <f>HYPERLINK("#"&amp;ADDRESS(ROW(F109),COLUMN(F109),4),_xlfn.UNICHAR(128269)&amp;"cellule "&amp;ADDRESS(ROW(F109),COLUMN(F109),4))</f>
        <v>🔍cellule F109</v>
      </c>
      <c r="J109" s="494">
        <f>F109</f>
        <v>1.25</v>
      </c>
      <c r="K109" s="440" t="str">
        <f ca="1">_xlfn.FORMULATEXT(F109)</f>
        <v>=SI(E109=0;0;SI(E120=0;0;E113))</v>
      </c>
      <c r="L109" s="347"/>
      <c r="M109" s="347"/>
      <c r="N109" s="347"/>
      <c r="O109" s="347"/>
      <c r="P109" s="347"/>
      <c r="Q109" s="211"/>
      <c r="R109" s="211"/>
      <c r="S109" s="211"/>
      <c r="T109" s="211"/>
      <c r="U109" s="211"/>
      <c r="V109" s="211"/>
      <c r="W109" s="211"/>
      <c r="X109" s="211"/>
      <c r="Y109" s="211"/>
      <c r="Z109" s="211"/>
      <c r="AA109" s="211"/>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49">
        <v>1</v>
      </c>
    </row>
    <row r="110" spans="1:56" ht="21" customHeight="1">
      <c r="A110" s="211">
        <v>1</v>
      </c>
      <c r="B110" s="1174"/>
      <c r="C110" s="413" t="s">
        <v>754</v>
      </c>
      <c r="D110" s="412" t="s">
        <v>753</v>
      </c>
      <c r="E110" s="411"/>
      <c r="F110" s="347"/>
      <c r="G110" s="347"/>
      <c r="H110" s="346"/>
      <c r="I110" s="485" t="str">
        <f>HYPERLINK("#"&amp;ADDRESS(ROW(G109),COLUMN(G109),4),_xlfn.UNICHAR(128269)&amp;"cellule "&amp;ADDRESS(ROW(G109),COLUMN(G109),4))</f>
        <v>🔍cellule G109</v>
      </c>
      <c r="J110" s="493" t="str">
        <f>HYPERLINK("# G31",G109)</f>
        <v>Plus 1 de</v>
      </c>
      <c r="K110" s="440" t="str">
        <f ca="1">_xlfn.FORMULATEXT(G109)</f>
        <v>=SI(F109*E109=0;"1 de";SI(E119=0;0;SI(E113=0;0;SI(F109*E109=E119;"";SI(H109&gt;0;"Plus 1 de")))))</v>
      </c>
      <c r="L110" s="347"/>
      <c r="M110" s="347"/>
      <c r="N110" s="347"/>
      <c r="O110" s="347"/>
      <c r="P110" s="347"/>
      <c r="Q110" s="211"/>
      <c r="R110" s="211"/>
      <c r="S110" s="211"/>
      <c r="T110" s="211"/>
      <c r="U110" s="211"/>
      <c r="V110" s="211"/>
      <c r="W110" s="211"/>
      <c r="X110" s="211"/>
      <c r="Y110" s="211"/>
      <c r="Z110" s="211"/>
      <c r="AA110" s="211"/>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49">
        <v>1</v>
      </c>
    </row>
    <row r="111" spans="1:56" ht="21" customHeight="1">
      <c r="A111" s="211">
        <v>1</v>
      </c>
      <c r="B111" s="1174"/>
      <c r="C111" s="347"/>
      <c r="D111" s="347"/>
      <c r="E111" s="410" t="s">
        <v>735</v>
      </c>
      <c r="F111" s="1178" t="s">
        <v>767</v>
      </c>
      <c r="G111" s="1178"/>
      <c r="H111" s="1179"/>
      <c r="I111" s="485" t="str">
        <f>HYPERLINK("#"&amp;ADDRESS(ROW(H109),COLUMN(H109),4),_xlfn.UNICHAR(128269)&amp;"cellule "&amp;ADDRESS(ROW(H109),COLUMN(H109),4))</f>
        <v>🔍cellule H109</v>
      </c>
      <c r="J111" s="492">
        <f>H109</f>
        <v>0.10000000000000142</v>
      </c>
      <c r="K111" s="440" t="str">
        <f ca="1">_xlfn.FORMULATEXT(H109)</f>
        <v>=SI(E113=0;0;SI(F109*E109=E119;"";MOD(E119;E113)))</v>
      </c>
      <c r="L111" s="347"/>
      <c r="M111" s="347"/>
      <c r="N111" s="347"/>
      <c r="O111" s="347"/>
      <c r="P111" s="347"/>
      <c r="Q111" s="211"/>
      <c r="R111" s="211"/>
      <c r="S111" s="211"/>
      <c r="T111" s="211"/>
      <c r="U111" s="211"/>
      <c r="V111" s="211"/>
      <c r="W111" s="211"/>
      <c r="X111" s="211"/>
      <c r="Y111" s="211"/>
      <c r="Z111" s="211"/>
      <c r="AA111" s="211"/>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49">
        <v>1</v>
      </c>
    </row>
    <row r="112" spans="1:56" ht="21" customHeight="1">
      <c r="A112" s="211">
        <v>1</v>
      </c>
      <c r="B112" s="1174"/>
      <c r="C112" s="347"/>
      <c r="D112" s="403"/>
      <c r="E112" s="402"/>
      <c r="F112" s="401" t="s">
        <v>748</v>
      </c>
      <c r="G112" s="403"/>
      <c r="H112" s="346"/>
      <c r="I112" s="355"/>
      <c r="J112" s="486"/>
      <c r="K112" s="347"/>
      <c r="L112" s="347"/>
      <c r="M112" s="347"/>
      <c r="N112" s="347"/>
      <c r="O112" s="347"/>
      <c r="P112" s="347"/>
      <c r="Q112" s="211"/>
      <c r="R112" s="211"/>
      <c r="S112" s="211"/>
      <c r="T112" s="211"/>
      <c r="U112" s="211"/>
      <c r="V112" s="211"/>
      <c r="W112" s="211"/>
      <c r="X112" s="211"/>
      <c r="Y112" s="211"/>
      <c r="Z112" s="211"/>
      <c r="AA112" s="211"/>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49">
        <v>1</v>
      </c>
    </row>
    <row r="113" spans="1:56" ht="21" customHeight="1">
      <c r="A113" s="211">
        <v>1</v>
      </c>
      <c r="B113" s="1174"/>
      <c r="C113" s="397"/>
      <c r="D113" s="400" t="s">
        <v>747</v>
      </c>
      <c r="E113" s="491">
        <v>1.25</v>
      </c>
      <c r="F113" s="357" t="s">
        <v>763</v>
      </c>
      <c r="G113" s="391">
        <f>IF(F113=D129,E113-(E113*F114%),IF(F113=D130,E113/(100-F114)*100))</f>
        <v>0.625</v>
      </c>
      <c r="H113" s="390" t="str">
        <f>H116</f>
        <v>❺ Kg cuit</v>
      </c>
      <c r="I113" s="485" t="str">
        <f>HYPERLINK("#"&amp;ADDRESS(ROW(G113),COLUMN(G113),4),_xlfn.UNICHAR(128269)&amp;"cellule "&amp;ADDRESS(ROW(G113),COLUMN(G113),4))</f>
        <v>🔍cellule G113</v>
      </c>
      <c r="J113" s="394">
        <f>G113</f>
        <v>0.625</v>
      </c>
      <c r="K113" s="440" t="str">
        <f ca="1">_xlfn.FORMULATEXT(G113)</f>
        <v>=SI(F113=D129;E113-(E113*F114%);SI(F113=D130;E113/(100-F114)*100))</v>
      </c>
      <c r="L113" s="347"/>
      <c r="M113" s="347"/>
      <c r="N113" s="347"/>
      <c r="O113" s="347"/>
      <c r="P113" s="347"/>
      <c r="Q113" s="211"/>
      <c r="R113" s="211"/>
      <c r="S113" s="211"/>
      <c r="T113" s="211"/>
      <c r="U113" s="211"/>
      <c r="V113" s="211"/>
      <c r="W113" s="211"/>
      <c r="X113" s="211"/>
      <c r="Y113" s="211"/>
      <c r="Z113" s="211"/>
      <c r="AA113" s="211"/>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49">
        <v>1</v>
      </c>
    </row>
    <row r="114" spans="1:56" ht="21" customHeight="1">
      <c r="A114" s="211">
        <v>1</v>
      </c>
      <c r="B114" s="1174"/>
      <c r="C114" s="347"/>
      <c r="D114" s="372"/>
      <c r="E114" s="490" t="str">
        <f>IF(F116=D130,"❻ % de BONI &gt;",IF(F116=D129,"❻ %  de PERTE &gt;",IF(ISBLANK(F114),0)))</f>
        <v>❻ %  de PERTE &gt;</v>
      </c>
      <c r="F114" s="392">
        <v>50</v>
      </c>
      <c r="G114" s="347"/>
      <c r="H114" s="346"/>
      <c r="I114" s="485" t="str">
        <f>HYPERLINK("#"&amp;ADDRESS(ROW(E114),COLUMN(E114),4),_xlfn.UNICHAR(128269)&amp;"cellule "&amp;ADDRESS(ROW(E114),COLUMN(E114),4))</f>
        <v>🔍cellule E114</v>
      </c>
      <c r="J114" s="489" t="str">
        <f>E114</f>
        <v>❻ %  de PERTE &gt;</v>
      </c>
      <c r="K114" s="440" t="str">
        <f ca="1">_xlfn.FORMULATEXT(E114)</f>
        <v>=SI(F116=D130;"❻ % de BONI &gt;";SI(F116=D129;"❻ %  de PERTE &gt;";SI(ESTVIDE(F114);0)))</v>
      </c>
      <c r="L114" s="347"/>
      <c r="M114" s="347"/>
      <c r="N114" s="347"/>
      <c r="O114" s="347"/>
      <c r="P114" s="347"/>
      <c r="Q114" s="211"/>
      <c r="R114" s="211"/>
      <c r="S114" s="211"/>
      <c r="T114" s="211"/>
      <c r="U114" s="211"/>
      <c r="V114" s="211"/>
      <c r="W114" s="211"/>
      <c r="X114" s="211"/>
      <c r="Y114" s="211"/>
      <c r="Z114" s="211"/>
      <c r="AA114" s="211"/>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49">
        <v>1</v>
      </c>
    </row>
    <row r="115" spans="1:56" ht="21" customHeight="1">
      <c r="A115" s="211">
        <v>1</v>
      </c>
      <c r="B115" s="1174"/>
      <c r="C115" s="347"/>
      <c r="D115" s="347"/>
      <c r="E115" s="347"/>
      <c r="F115" s="347"/>
      <c r="G115" s="347"/>
      <c r="H115" s="346"/>
      <c r="I115" s="355"/>
      <c r="J115" s="486"/>
      <c r="K115" s="347"/>
      <c r="L115" s="347"/>
      <c r="M115" s="347"/>
      <c r="N115" s="347"/>
      <c r="O115" s="347"/>
      <c r="P115" s="347"/>
      <c r="Q115" s="211"/>
      <c r="R115" s="211"/>
      <c r="S115" s="211"/>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49">
        <v>1</v>
      </c>
    </row>
    <row r="116" spans="1:56" ht="21" customHeight="1">
      <c r="A116" s="211">
        <v>1</v>
      </c>
      <c r="B116" s="1174"/>
      <c r="C116" s="347"/>
      <c r="D116" s="383" t="s">
        <v>766</v>
      </c>
      <c r="E116" s="395">
        <v>4.8000000000000001E-2</v>
      </c>
      <c r="F116" s="451" t="str">
        <f>F113</f>
        <v>❹ Kg cru</v>
      </c>
      <c r="G116" s="391">
        <f>IF(F116=D129,E116-(E116*F114%),IF(F116=D130,E116/(100-F114)*100))</f>
        <v>2.4E-2</v>
      </c>
      <c r="H116" s="380" t="str">
        <f>IF(F116=D129,D130,D129)</f>
        <v>❺ Kg cuit</v>
      </c>
      <c r="I116" s="485" t="str">
        <f>HYPERLINK("#"&amp;ADDRESS(ROW(G116),COLUMN(G116),4),_xlfn.UNICHAR(128269)&amp;"cellule "&amp;ADDRESS(ROW(G116),COLUMN(G116),4))</f>
        <v>🔍cellule G116</v>
      </c>
      <c r="J116" s="394">
        <f>G116</f>
        <v>2.4E-2</v>
      </c>
      <c r="K116" s="440" t="str">
        <f ca="1">_xlfn.FORMULATEXT(G116)</f>
        <v>=SI(F116=D129;E116-(E116*F114%);SI(F116=D130;E116/(100-F114)*100))</v>
      </c>
      <c r="L116" s="347"/>
      <c r="M116" s="347"/>
      <c r="N116" s="347"/>
      <c r="O116" s="347"/>
      <c r="P116" s="347"/>
      <c r="Q116" s="211"/>
      <c r="R116" s="211"/>
      <c r="S116" s="211"/>
      <c r="T116" s="211"/>
      <c r="U116" s="211"/>
      <c r="V116" s="211"/>
      <c r="W116" s="211"/>
      <c r="X116" s="211"/>
      <c r="Y116" s="211"/>
      <c r="Z116" s="211"/>
      <c r="AA116" s="211"/>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49">
        <v>1</v>
      </c>
    </row>
    <row r="117" spans="1:56" ht="21" customHeight="1">
      <c r="A117" s="211">
        <v>1</v>
      </c>
      <c r="B117" s="1174"/>
      <c r="C117" s="347"/>
      <c r="D117" s="449" t="s">
        <v>745</v>
      </c>
      <c r="E117" s="488">
        <v>1200</v>
      </c>
      <c r="F117" s="487" t="s">
        <v>407</v>
      </c>
      <c r="G117" s="347"/>
      <c r="H117" s="385"/>
      <c r="I117" s="355"/>
      <c r="J117" s="486"/>
      <c r="K117" s="347"/>
      <c r="L117" s="347"/>
      <c r="M117" s="347"/>
      <c r="N117" s="347"/>
      <c r="O117" s="347"/>
      <c r="P117" s="347"/>
      <c r="Q117" s="211"/>
      <c r="R117" s="211"/>
      <c r="S117" s="211"/>
      <c r="T117" s="211"/>
      <c r="U117" s="211"/>
      <c r="V117" s="211"/>
      <c r="W117" s="211"/>
      <c r="X117" s="211"/>
      <c r="Y117" s="211"/>
      <c r="Z117" s="211"/>
      <c r="AA117" s="211"/>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49">
        <v>1</v>
      </c>
    </row>
    <row r="118" spans="1:56" ht="21" customHeight="1">
      <c r="A118" s="211">
        <v>1</v>
      </c>
      <c r="B118" s="1174"/>
      <c r="C118" s="347"/>
      <c r="D118" s="347"/>
      <c r="E118" s="347"/>
      <c r="F118" s="347"/>
      <c r="G118" s="347"/>
      <c r="H118" s="346"/>
      <c r="I118" s="355"/>
      <c r="J118" s="486"/>
      <c r="K118" s="347"/>
      <c r="L118" s="347"/>
      <c r="M118" s="347"/>
      <c r="N118" s="347"/>
      <c r="O118" s="347"/>
      <c r="P118" s="347"/>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49">
        <v>1</v>
      </c>
    </row>
    <row r="119" spans="1:56" ht="21" customHeight="1">
      <c r="A119" s="211">
        <v>1</v>
      </c>
      <c r="B119" s="1174"/>
      <c r="C119" s="347"/>
      <c r="D119" s="377" t="s">
        <v>743</v>
      </c>
      <c r="E119" s="443">
        <f>IF(E113=0,0,E116*E117)</f>
        <v>57.6</v>
      </c>
      <c r="F119" s="444" t="str">
        <f>F113</f>
        <v>❹ Kg cru</v>
      </c>
      <c r="G119" s="374">
        <f>IF(E113=0,0,G116*E117)</f>
        <v>28.8</v>
      </c>
      <c r="H119" s="373" t="str">
        <f>H116</f>
        <v>❺ Kg cuit</v>
      </c>
      <c r="I119" s="485" t="str">
        <f>HYPERLINK("#"&amp;ADDRESS(ROW(E119),COLUMN(E119),4),_xlfn.UNICHAR(128269)&amp;"cellule "&amp;ADDRESS(ROW(E119),COLUMN(E119),4))</f>
        <v>🔍cellule E119</v>
      </c>
      <c r="J119" s="443">
        <f>E119</f>
        <v>57.6</v>
      </c>
      <c r="K119" s="440" t="str">
        <f ca="1">_xlfn.FORMULATEXT(E119)</f>
        <v>=SI(E113=0;0;E116*E117)</v>
      </c>
      <c r="L119" s="347"/>
      <c r="M119" s="347"/>
      <c r="N119" s="347"/>
      <c r="O119" s="347"/>
      <c r="P119" s="347"/>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49">
        <v>1</v>
      </c>
    </row>
    <row r="120" spans="1:56" ht="21" customHeight="1">
      <c r="A120" s="211">
        <v>1</v>
      </c>
      <c r="B120" s="1174"/>
      <c r="C120" s="372"/>
      <c r="D120" s="370" t="s">
        <v>742</v>
      </c>
      <c r="E120" s="369">
        <f>IF(E113=0,0,IF(MOD(E119,E113)&gt;MOD(E119,E113)/2,INT(E119/E113)+1,INT(E119/E113)))</f>
        <v>47</v>
      </c>
      <c r="F120" s="371" t="s">
        <v>741</v>
      </c>
      <c r="G120" s="367">
        <f>IF(ISBLANK(E116),0,E113/E116)</f>
        <v>26.041666666666668</v>
      </c>
      <c r="H120" s="346"/>
      <c r="I120" s="485" t="str">
        <f>HYPERLINK("#"&amp;ADDRESS(ROW(E120),COLUMN(E120),4),_xlfn.UNICHAR(128269)&amp;"cellule "&amp;ADDRESS(ROW(E120),COLUMN(E120),4))</f>
        <v>🔍cellule E120</v>
      </c>
      <c r="J120" s="369">
        <f>E120</f>
        <v>47</v>
      </c>
      <c r="K120" s="440" t="str">
        <f ca="1">_xlfn.FORMULATEXT(E120)</f>
        <v>=SI(E113=0;0;SI(MOD(E119;E113)&gt;MOD(E119;E113)/2;ENT(E119/E113)+1;ENT(E119/E113)))</v>
      </c>
      <c r="L120" s="347"/>
      <c r="M120" s="347"/>
      <c r="N120" s="347"/>
      <c r="O120" s="347"/>
      <c r="P120" s="347"/>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49">
        <v>1</v>
      </c>
    </row>
    <row r="121" spans="1:56" ht="21" customHeight="1">
      <c r="A121" s="211">
        <v>1</v>
      </c>
      <c r="B121" s="1174"/>
      <c r="C121" s="347"/>
      <c r="D121" s="370"/>
      <c r="E121" s="369"/>
      <c r="F121" s="368"/>
      <c r="G121" s="367"/>
      <c r="H121" s="346"/>
      <c r="I121" s="485" t="str">
        <f>HYPERLINK("#"&amp;ADDRESS(ROW(G120),COLUMN(G120),4),_xlfn.UNICHAR(128269)&amp;"cellule "&amp;ADDRESS(ROW(G120),COLUMN(G120),4))</f>
        <v>🔍cellule G120</v>
      </c>
      <c r="J121" s="367">
        <f>G120</f>
        <v>26.041666666666668</v>
      </c>
      <c r="K121" s="440" t="str">
        <f ca="1">_xlfn.FORMULATEXT(G120)</f>
        <v>=SI(ESTVIDE(E116);0;E113/E116)</v>
      </c>
      <c r="L121" s="347"/>
      <c r="M121" s="347"/>
      <c r="N121" s="347"/>
      <c r="O121" s="347"/>
      <c r="P121" s="347"/>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49">
        <v>1</v>
      </c>
    </row>
    <row r="122" spans="1:56" ht="21" customHeight="1">
      <c r="A122" s="211">
        <v>1</v>
      </c>
      <c r="B122" s="1174"/>
      <c r="C122" s="1180" t="s">
        <v>740</v>
      </c>
      <c r="D122" s="1180"/>
      <c r="E122" s="1180"/>
      <c r="F122" s="1180"/>
      <c r="G122" s="1180"/>
      <c r="H122" s="118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49">
        <v>1</v>
      </c>
    </row>
    <row r="123" spans="1:56" ht="21" customHeight="1">
      <c r="A123" s="211">
        <v>1</v>
      </c>
      <c r="B123" s="1174"/>
      <c r="C123" s="1180"/>
      <c r="D123" s="1180"/>
      <c r="E123" s="1180"/>
      <c r="F123" s="1180"/>
      <c r="G123" s="1180"/>
      <c r="H123" s="1181"/>
      <c r="I123" s="211"/>
      <c r="J123" s="211"/>
      <c r="K123" s="211"/>
      <c r="L123" s="211"/>
      <c r="M123" s="211"/>
      <c r="N123" s="211"/>
      <c r="O123" s="211"/>
      <c r="P123" s="211"/>
      <c r="Q123" s="211"/>
      <c r="R123" s="211"/>
      <c r="S123" s="211"/>
      <c r="T123" s="211"/>
      <c r="U123" s="211"/>
      <c r="V123" s="211"/>
      <c r="W123" s="211"/>
      <c r="X123" s="211"/>
      <c r="Y123" s="211"/>
      <c r="Z123" s="211"/>
      <c r="AA123" s="211"/>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49">
        <v>1</v>
      </c>
    </row>
    <row r="124" spans="1:56" ht="21" customHeight="1">
      <c r="A124" s="211">
        <v>1</v>
      </c>
      <c r="B124" s="1174"/>
      <c r="C124" s="366" t="s">
        <v>765</v>
      </c>
      <c r="D124" s="365"/>
      <c r="E124" s="365"/>
      <c r="F124" s="365"/>
      <c r="G124" s="365"/>
      <c r="H124" s="364"/>
      <c r="I124" s="211"/>
      <c r="J124" s="211"/>
      <c r="K124" s="211"/>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49">
        <v>1</v>
      </c>
    </row>
    <row r="125" spans="1:56" ht="21" customHeight="1">
      <c r="A125" s="211">
        <v>1</v>
      </c>
      <c r="B125" s="1174"/>
      <c r="C125" s="1182" t="s">
        <v>738</v>
      </c>
      <c r="D125" s="1182"/>
      <c r="E125" s="1182"/>
      <c r="F125" s="1182"/>
      <c r="G125" s="1182"/>
      <c r="H125" s="1183"/>
      <c r="I125" s="211"/>
      <c r="J125" s="211"/>
      <c r="K125" s="211"/>
      <c r="L125" s="211"/>
      <c r="M125" s="211"/>
      <c r="N125" s="211"/>
      <c r="O125" s="211"/>
      <c r="P125" s="211"/>
      <c r="Q125" s="211"/>
      <c r="R125" s="211"/>
      <c r="S125" s="211"/>
      <c r="T125" s="211"/>
      <c r="U125" s="211"/>
      <c r="V125" s="211"/>
      <c r="W125" s="211"/>
      <c r="X125" s="211"/>
      <c r="Y125" s="211"/>
      <c r="Z125" s="211"/>
      <c r="AA125" s="211"/>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49">
        <v>1</v>
      </c>
    </row>
    <row r="126" spans="1:56" ht="21" customHeight="1">
      <c r="A126" s="211">
        <v>1</v>
      </c>
      <c r="B126" s="1174"/>
      <c r="C126" s="363" t="s">
        <v>737</v>
      </c>
      <c r="D126" s="347"/>
      <c r="E126" s="347"/>
      <c r="F126" s="358" t="s">
        <v>736</v>
      </c>
      <c r="G126" s="347"/>
      <c r="H126" s="346"/>
      <c r="I126" s="211"/>
      <c r="J126" s="211"/>
      <c r="K126" s="211"/>
      <c r="L126" s="211"/>
      <c r="M126" s="211"/>
      <c r="N126" s="211"/>
      <c r="O126" s="211"/>
      <c r="P126" s="211"/>
      <c r="Q126" s="211"/>
      <c r="R126" s="211"/>
      <c r="S126" s="211"/>
      <c r="T126" s="211"/>
      <c r="U126" s="211"/>
      <c r="V126" s="211"/>
      <c r="W126" s="211"/>
      <c r="X126" s="211"/>
      <c r="Y126" s="211"/>
      <c r="Z126" s="211"/>
      <c r="AA126" s="211"/>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49">
        <v>1</v>
      </c>
    </row>
    <row r="127" spans="1:56" ht="21" customHeight="1">
      <c r="A127" s="211">
        <v>1</v>
      </c>
      <c r="B127" s="1174"/>
      <c r="C127" s="362" t="s">
        <v>735</v>
      </c>
      <c r="D127" s="347"/>
      <c r="E127" s="347"/>
      <c r="F127" s="361" t="s">
        <v>734</v>
      </c>
      <c r="G127" s="347"/>
      <c r="H127" s="346"/>
      <c r="I127" s="211"/>
      <c r="J127" s="211"/>
      <c r="K127" s="211"/>
      <c r="L127" s="211"/>
      <c r="M127" s="211"/>
      <c r="N127" s="211"/>
      <c r="O127" s="211"/>
      <c r="P127" s="211"/>
      <c r="Q127" s="211"/>
      <c r="R127" s="211"/>
      <c r="S127" s="211"/>
      <c r="T127" s="211"/>
      <c r="U127" s="211"/>
      <c r="V127" s="211"/>
      <c r="W127" s="211"/>
      <c r="X127" s="211"/>
      <c r="Y127" s="211"/>
      <c r="Z127" s="211"/>
      <c r="AA127" s="211"/>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49">
        <v>1</v>
      </c>
    </row>
    <row r="128" spans="1:56" ht="21" customHeight="1">
      <c r="A128" s="211">
        <v>1</v>
      </c>
      <c r="B128" s="1174"/>
      <c r="C128" s="360" t="s">
        <v>733</v>
      </c>
      <c r="D128" s="347"/>
      <c r="E128" s="347"/>
      <c r="F128" s="359" t="s">
        <v>732</v>
      </c>
      <c r="G128" s="347"/>
      <c r="H128" s="346"/>
      <c r="I128" s="211"/>
      <c r="J128" s="211"/>
      <c r="K128" s="211"/>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49">
        <v>1</v>
      </c>
    </row>
    <row r="129" spans="1:56" ht="21" customHeight="1">
      <c r="A129" s="211">
        <v>1</v>
      </c>
      <c r="B129" s="1174"/>
      <c r="C129" s="358"/>
      <c r="D129" s="357" t="s">
        <v>763</v>
      </c>
      <c r="E129" s="347"/>
      <c r="F129" s="356" t="s">
        <v>764</v>
      </c>
      <c r="G129" s="347"/>
      <c r="H129" s="346"/>
      <c r="I129" s="211"/>
      <c r="J129" s="211"/>
      <c r="K129" s="211"/>
      <c r="L129" s="211"/>
      <c r="M129" s="211"/>
      <c r="N129" s="211"/>
      <c r="O129" s="211"/>
      <c r="P129" s="211"/>
      <c r="Q129" s="211"/>
      <c r="R129" s="211"/>
      <c r="S129" s="211"/>
      <c r="T129" s="484"/>
      <c r="U129" s="211"/>
      <c r="V129" s="211"/>
      <c r="W129" s="211"/>
      <c r="X129" s="211"/>
      <c r="Y129" s="211"/>
      <c r="Z129" s="211"/>
      <c r="AA129" s="211"/>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49">
        <v>1</v>
      </c>
    </row>
    <row r="130" spans="1:56" ht="21" customHeight="1">
      <c r="A130" s="211">
        <v>1</v>
      </c>
      <c r="B130" s="1174"/>
      <c r="C130" s="352"/>
      <c r="D130" s="354" t="s">
        <v>762</v>
      </c>
      <c r="E130" s="347"/>
      <c r="F130" s="438" t="s">
        <v>728</v>
      </c>
      <c r="G130" s="347"/>
      <c r="H130" s="346"/>
      <c r="I130" s="211"/>
      <c r="J130" s="211"/>
      <c r="K130" s="211"/>
      <c r="L130" s="211"/>
      <c r="M130" s="211"/>
      <c r="N130" s="211"/>
      <c r="O130" s="211"/>
      <c r="P130" s="211"/>
      <c r="Q130" s="211"/>
      <c r="R130" s="211"/>
      <c r="S130" s="211"/>
      <c r="T130" s="211"/>
      <c r="U130" s="211"/>
      <c r="V130" s="211"/>
      <c r="W130" s="211"/>
      <c r="X130" s="211"/>
      <c r="Y130" s="211"/>
      <c r="Z130" s="211"/>
      <c r="AA130" s="211"/>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49">
        <v>1</v>
      </c>
    </row>
    <row r="131" spans="1:56" ht="21" customHeight="1">
      <c r="A131" s="211">
        <v>1</v>
      </c>
      <c r="B131" s="1174"/>
      <c r="C131" s="437"/>
      <c r="D131" s="347"/>
      <c r="E131" s="349" t="s">
        <v>761</v>
      </c>
      <c r="F131" s="438"/>
      <c r="G131" s="437" t="s">
        <v>760</v>
      </c>
      <c r="H131" s="436" t="str">
        <f>ADDRESS(ROW(F113),COLUMN(F113),4)</f>
        <v>F113</v>
      </c>
      <c r="I131" s="211"/>
      <c r="J131" s="211"/>
      <c r="K131" s="211"/>
      <c r="L131" s="211"/>
      <c r="M131" s="211"/>
      <c r="N131" s="211"/>
      <c r="O131" s="211"/>
      <c r="P131" s="211"/>
      <c r="Q131" s="211"/>
      <c r="R131" s="211"/>
      <c r="S131" s="211"/>
      <c r="T131" s="211"/>
      <c r="U131" s="211"/>
      <c r="V131" s="211"/>
      <c r="W131" s="211"/>
      <c r="X131" s="211"/>
      <c r="Y131" s="211"/>
      <c r="Z131" s="211"/>
      <c r="AA131" s="211"/>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49">
        <v>1</v>
      </c>
    </row>
    <row r="132" spans="1:56" ht="21" customHeight="1">
      <c r="A132" s="211">
        <v>1</v>
      </c>
      <c r="B132" s="1174"/>
      <c r="C132" s="348" t="s">
        <v>726</v>
      </c>
      <c r="D132" s="123"/>
      <c r="E132" s="349"/>
      <c r="F132" s="348" t="s">
        <v>725</v>
      </c>
      <c r="G132" s="347"/>
      <c r="H132" s="346"/>
      <c r="I132" s="211"/>
      <c r="J132" s="211"/>
      <c r="K132" s="211"/>
      <c r="L132" s="211"/>
      <c r="M132" s="211"/>
      <c r="N132" s="211"/>
      <c r="O132" s="211"/>
      <c r="U132" s="211"/>
      <c r="V132" s="211"/>
      <c r="W132" s="211"/>
      <c r="X132" s="211"/>
      <c r="Y132" s="211"/>
      <c r="Z132" s="211"/>
      <c r="AA132" s="211"/>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49">
        <v>1</v>
      </c>
    </row>
    <row r="133" spans="1:56" ht="21" customHeight="1">
      <c r="A133" s="211">
        <v>1</v>
      </c>
      <c r="B133" s="1174"/>
      <c r="C133" s="215">
        <v>11</v>
      </c>
      <c r="D133" s="215">
        <v>11</v>
      </c>
      <c r="E133" s="215">
        <v>11</v>
      </c>
      <c r="F133" s="215">
        <v>11</v>
      </c>
      <c r="G133" s="215">
        <v>11</v>
      </c>
      <c r="H133" s="217">
        <v>11</v>
      </c>
      <c r="I133" s="300" t="s">
        <v>716</v>
      </c>
      <c r="J133" s="372"/>
      <c r="K133" s="372"/>
      <c r="L133" s="211"/>
      <c r="M133" s="211"/>
      <c r="N133" s="211"/>
      <c r="O133" s="211"/>
      <c r="P133" s="211"/>
      <c r="Q133" s="211"/>
      <c r="R133" s="211"/>
      <c r="S133" s="211"/>
      <c r="T133" s="211"/>
      <c r="U133" s="211"/>
      <c r="V133" s="211"/>
      <c r="W133" s="211"/>
      <c r="X133" s="211"/>
      <c r="Y133" s="211"/>
      <c r="Z133" s="211"/>
      <c r="AA133" s="211"/>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49">
        <v>1</v>
      </c>
    </row>
    <row r="134" spans="1:56" ht="21" customHeight="1" thickBot="1">
      <c r="A134" s="211">
        <v>1</v>
      </c>
      <c r="B134" s="1175"/>
      <c r="C134" s="213">
        <f t="shared" ref="C134:H134" ca="1" si="5">CELL("largeur",C134)</f>
        <v>13</v>
      </c>
      <c r="D134" s="213">
        <f t="shared" ca="1" si="5"/>
        <v>21</v>
      </c>
      <c r="E134" s="213">
        <f t="shared" ca="1" si="5"/>
        <v>13</v>
      </c>
      <c r="F134" s="213">
        <f t="shared" ca="1" si="5"/>
        <v>13</v>
      </c>
      <c r="G134" s="213">
        <f t="shared" ca="1" si="5"/>
        <v>13</v>
      </c>
      <c r="H134" s="216">
        <f t="shared" ca="1" si="5"/>
        <v>13</v>
      </c>
      <c r="I134" s="300" t="s">
        <v>715</v>
      </c>
      <c r="J134" s="372"/>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1"/>
      <c r="AT134" s="211"/>
      <c r="AU134" s="211"/>
      <c r="AV134" s="211"/>
      <c r="AW134" s="211"/>
      <c r="AX134" s="211"/>
      <c r="AY134" s="211"/>
      <c r="AZ134" s="211"/>
      <c r="BA134" s="211"/>
      <c r="BB134" s="211"/>
      <c r="BC134" s="211"/>
      <c r="BD134" s="49">
        <v>1</v>
      </c>
    </row>
    <row r="135" spans="1:56" ht="21" customHeight="1">
      <c r="A135" s="211"/>
      <c r="B135" s="211"/>
      <c r="C135" s="211"/>
      <c r="D135" s="211"/>
      <c r="E135" s="211"/>
      <c r="F135" s="211"/>
      <c r="G135" s="211"/>
      <c r="H135" s="211"/>
      <c r="I135" s="211"/>
      <c r="J135" s="211">
        <v>1</v>
      </c>
      <c r="K135" s="481" t="s">
        <v>722</v>
      </c>
      <c r="L135" s="211"/>
      <c r="M135" s="211"/>
      <c r="N135" s="211"/>
      <c r="O135" s="211"/>
      <c r="P135" s="211"/>
      <c r="Q135" s="211"/>
      <c r="R135" s="211"/>
      <c r="S135" s="211"/>
      <c r="T135" s="211"/>
      <c r="U135" s="211"/>
      <c r="V135" s="211"/>
      <c r="W135" s="211"/>
      <c r="X135" s="211"/>
      <c r="Y135" s="211"/>
      <c r="Z135" s="211"/>
      <c r="AA135" s="211"/>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49">
        <v>1</v>
      </c>
    </row>
    <row r="136" spans="1:56" ht="21" customHeight="1" thickBot="1">
      <c r="A136" s="211"/>
      <c r="B136" s="483" t="s">
        <v>774</v>
      </c>
      <c r="C136" s="483"/>
      <c r="D136" s="211"/>
      <c r="E136" s="211"/>
      <c r="F136" s="211"/>
      <c r="G136" s="211"/>
      <c r="H136" s="211"/>
      <c r="I136" s="482" t="s">
        <v>773</v>
      </c>
      <c r="J136" s="211"/>
      <c r="K136" s="481" t="s">
        <v>721</v>
      </c>
      <c r="L136" s="211"/>
      <c r="M136" s="211"/>
      <c r="N136" s="211"/>
      <c r="O136" s="211"/>
      <c r="P136" s="211"/>
      <c r="Q136" s="211"/>
      <c r="R136" s="211"/>
      <c r="S136" s="211"/>
      <c r="T136" s="211"/>
      <c r="U136" s="211"/>
      <c r="V136" s="211"/>
      <c r="W136" s="211"/>
      <c r="X136" s="211"/>
      <c r="Y136" s="211"/>
      <c r="Z136" s="211"/>
      <c r="AA136" s="211"/>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49">
        <v>1</v>
      </c>
    </row>
    <row r="137" spans="1:56" ht="21" customHeight="1">
      <c r="A137" s="211">
        <v>1</v>
      </c>
      <c r="B137" s="1142" t="s">
        <v>692</v>
      </c>
      <c r="C137" s="1184" t="s">
        <v>757</v>
      </c>
      <c r="D137" s="1184"/>
      <c r="E137" s="1184"/>
      <c r="F137" s="1184"/>
      <c r="G137" s="480"/>
      <c r="H137" s="479" t="str">
        <f>E145</f>
        <v>❻ Foisonnement</v>
      </c>
      <c r="I137" s="478" t="s">
        <v>772</v>
      </c>
      <c r="J137" s="372"/>
      <c r="K137" s="372"/>
      <c r="L137" s="477" t="s">
        <v>771</v>
      </c>
      <c r="M137" s="211"/>
      <c r="N137" s="211"/>
      <c r="O137" s="211"/>
      <c r="P137" s="211"/>
      <c r="Q137" s="211"/>
      <c r="R137" s="211"/>
      <c r="S137" s="211"/>
      <c r="T137" s="211"/>
      <c r="U137" s="211"/>
      <c r="V137" s="211"/>
      <c r="W137" s="211"/>
      <c r="X137" s="211"/>
      <c r="Y137" s="211"/>
      <c r="Z137" s="211"/>
      <c r="AA137" s="211"/>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49">
        <v>1</v>
      </c>
    </row>
    <row r="138" spans="1:56" ht="21" customHeight="1">
      <c r="A138" s="211"/>
      <c r="B138" s="1143"/>
      <c r="C138" s="476"/>
      <c r="D138" s="476"/>
      <c r="E138" s="475"/>
      <c r="F138" s="474" t="s">
        <v>770</v>
      </c>
      <c r="G138" s="473" t="str">
        <f>IF(F144=D160,"CRU- Brut ou à cuire","CUIT - Net à servir")</f>
        <v>CUIT - Net à servir</v>
      </c>
      <c r="H138" s="472"/>
      <c r="I138" s="441" t="str">
        <f>HYPERLINK("#"&amp;ADDRESS(ROW(G138),COLUMN(G138),4),"◀"&amp;ADDRESS(ROW(G138),COLUMN(G138),4))</f>
        <v>◀G138</v>
      </c>
      <c r="J138" s="471" t="str">
        <f>G138</f>
        <v>CUIT - Net à servir</v>
      </c>
      <c r="K138" s="440" t="str">
        <f ca="1">_xlfn.FORMULATEXT(G138)</f>
        <v>=SI(F144=D160;"CRU- Brut ou à cuire";"CUIT - Net à servir")</v>
      </c>
      <c r="L138" s="211"/>
      <c r="M138" s="211"/>
      <c r="N138" s="211"/>
      <c r="O138" s="211"/>
      <c r="P138" s="211"/>
      <c r="Q138" s="211"/>
      <c r="R138" s="211"/>
      <c r="S138" s="211"/>
      <c r="T138" s="211"/>
      <c r="U138" s="211"/>
      <c r="V138" s="211"/>
      <c r="W138" s="211"/>
      <c r="X138" s="211"/>
      <c r="Y138" s="211"/>
      <c r="Z138" s="211"/>
      <c r="AA138" s="211"/>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49">
        <v>1</v>
      </c>
    </row>
    <row r="139" spans="1:56" ht="21" customHeight="1">
      <c r="A139" s="211"/>
      <c r="B139" s="1185">
        <v>3</v>
      </c>
      <c r="C139" s="1187" t="str">
        <f>D141</f>
        <v>Semoule (poids cru)</v>
      </c>
      <c r="D139" s="1187"/>
      <c r="E139" s="1187"/>
      <c r="F139" s="1187"/>
      <c r="G139" s="1187"/>
      <c r="H139" s="1188"/>
      <c r="I139" s="441" t="str">
        <f>HYPERLINK("#"&amp;ADDRESS(ROW(E140),COLUMN(E140),4),"◀"&amp;ADDRESS(ROW(E140),COLUMN(E140),4))</f>
        <v>◀E140</v>
      </c>
      <c r="J139" s="470">
        <f>E140</f>
        <v>5</v>
      </c>
      <c r="K139" s="440" t="str">
        <f ca="1">_xlfn.FORMULATEXT(E140)</f>
        <v>=ENT(E150/E144)</v>
      </c>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49">
        <v>1</v>
      </c>
    </row>
    <row r="140" spans="1:56" ht="21" customHeight="1">
      <c r="A140" s="211"/>
      <c r="B140" s="1185"/>
      <c r="C140" s="469"/>
      <c r="D140" s="468" t="s">
        <v>755</v>
      </c>
      <c r="E140" s="467">
        <f>INT(E150/E144)</f>
        <v>5</v>
      </c>
      <c r="F140" s="466">
        <f>IF(E140=0,0,IF(E151=0,0,E144))</f>
        <v>1</v>
      </c>
      <c r="G140" s="465" t="str">
        <f>IF(F140*E140=0,"1 de",IF(E150=0,0,IF(E144=0,0,IF(F140*E140=E150,"",IF(H140&gt;0,"Plus 1 de")))))</f>
        <v/>
      </c>
      <c r="H140" s="464" t="str">
        <f>IF(E144=0,0,IF(F140*E140=E150,"",MOD(E150,E144)))</f>
        <v/>
      </c>
      <c r="I140" s="441" t="str">
        <f>HYPERLINK("#"&amp;ADDRESS(ROW(F140),COLUMN(F140),4),"◀"&amp;ADDRESS(ROW(F140),COLUMN(F140),4))</f>
        <v>◀F140</v>
      </c>
      <c r="J140" s="463">
        <f>F140</f>
        <v>1</v>
      </c>
      <c r="K140" s="440" t="str">
        <f ca="1">_xlfn.FORMULATEXT(F140)</f>
        <v>=SI(E140=0;0;SI(E151=0;0;E144))</v>
      </c>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49">
        <v>1</v>
      </c>
    </row>
    <row r="141" spans="1:56" ht="21" customHeight="1">
      <c r="A141" s="211"/>
      <c r="B141" s="1185"/>
      <c r="C141" s="462" t="s">
        <v>769</v>
      </c>
      <c r="D141" s="461" t="s">
        <v>768</v>
      </c>
      <c r="E141" s="411"/>
      <c r="F141" s="347"/>
      <c r="G141" s="347"/>
      <c r="H141" s="346"/>
      <c r="I141" s="441" t="str">
        <f>HYPERLINK("#"&amp;ADDRESS(ROW(G140),COLUMN(G140),4),"◀"&amp;ADDRESS(ROW(G140),COLUMN(G140),4))</f>
        <v>◀G140</v>
      </c>
      <c r="J141" s="460" t="str">
        <f>G140</f>
        <v/>
      </c>
      <c r="K141" s="440" t="str">
        <f ca="1">_xlfn.FORMULATEXT(G140)</f>
        <v>=SI(F140*E140=0;"1 de";SI(E150=0;0;SI(E144=0;0;SI(F140*E140=E150;"";SI(H140&gt;0;"Plus 1 de")))))</v>
      </c>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49">
        <v>1</v>
      </c>
    </row>
    <row r="142" spans="1:56" ht="21" customHeight="1">
      <c r="A142" s="211"/>
      <c r="B142" s="1185"/>
      <c r="C142" s="347"/>
      <c r="D142" s="347"/>
      <c r="E142" s="410" t="s">
        <v>735</v>
      </c>
      <c r="F142" s="1178" t="s">
        <v>767</v>
      </c>
      <c r="G142" s="1178"/>
      <c r="H142" s="1179"/>
      <c r="I142" s="441" t="str">
        <f>HYPERLINK("#"&amp;ADDRESS(ROW(H140),COLUMN(H140),4),"◀"&amp;ADDRESS(ROW(H140),COLUMN(H140),4))</f>
        <v>◀H140</v>
      </c>
      <c r="J142" s="459" t="str">
        <f>H140</f>
        <v/>
      </c>
      <c r="K142" s="440" t="str">
        <f ca="1">_xlfn.FORMULATEXT(H140)</f>
        <v>=SI(E144=0;0;SI(F140*E140=E150;"";MOD(E150;E144)))</v>
      </c>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49">
        <v>1</v>
      </c>
    </row>
    <row r="143" spans="1:56" ht="21" customHeight="1">
      <c r="A143" s="211"/>
      <c r="B143" s="1185"/>
      <c r="C143" s="347"/>
      <c r="D143" s="403"/>
      <c r="E143" s="402"/>
      <c r="F143" s="401" t="s">
        <v>748</v>
      </c>
      <c r="G143" s="403"/>
      <c r="H143" s="346"/>
      <c r="I143" s="441"/>
      <c r="J143" s="445"/>
      <c r="K143" s="347"/>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49">
        <v>1</v>
      </c>
    </row>
    <row r="144" spans="1:56" ht="21" customHeight="1">
      <c r="A144" s="211"/>
      <c r="B144" s="1185"/>
      <c r="C144" s="397"/>
      <c r="D144" s="400" t="s">
        <v>747</v>
      </c>
      <c r="E144" s="458">
        <v>1</v>
      </c>
      <c r="F144" s="354" t="s">
        <v>762</v>
      </c>
      <c r="G144" s="391">
        <f>IF(F144=D160,E144*F145,IF(F144=D161,E144/F145))</f>
        <v>0.5</v>
      </c>
      <c r="H144" s="390" t="str">
        <f>H147</f>
        <v>❹ Kg cru</v>
      </c>
      <c r="I144" s="302" t="str">
        <f>HYPERLINK("#"&amp;ADDRESS(ROW(G146),COLUMN(G146),4),"◀"&amp;ADDRESS(ROW(G146),COLUMN(G146),4))</f>
        <v>◀G146</v>
      </c>
      <c r="J144" s="394">
        <f>G144</f>
        <v>0.5</v>
      </c>
      <c r="K144" s="440" t="str">
        <f ca="1">_xlfn.FORMULATEXT(G144)</f>
        <v>=SI(F144=D160;E144*F145;SI(F144=D161;E144/F145))</v>
      </c>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49">
        <v>1</v>
      </c>
    </row>
    <row r="145" spans="1:56" ht="21" customHeight="1">
      <c r="A145" s="211"/>
      <c r="B145" s="1185"/>
      <c r="C145" s="347"/>
      <c r="D145" s="372"/>
      <c r="E145" s="457" t="s">
        <v>732</v>
      </c>
      <c r="F145" s="456">
        <v>2</v>
      </c>
      <c r="G145" s="455" t="str">
        <f>IF(F144=D160,"cru X par","cuit / par")</f>
        <v>cuit / par</v>
      </c>
      <c r="H145" s="454">
        <f>F145</f>
        <v>2</v>
      </c>
      <c r="I145" s="441" t="str">
        <f>HYPERLINK("#"&amp;ADDRESS(ROW(G145),COLUMN(G145),4),"◀"&amp;ADDRESS(ROW(G145),COLUMN(G145),4))</f>
        <v>◀G145</v>
      </c>
      <c r="J145" s="453" t="str">
        <f>G145</f>
        <v>cuit / par</v>
      </c>
      <c r="K145" s="440" t="str">
        <f ca="1">_xlfn.FORMULATEXT(G145)</f>
        <v>=SI(F144=D160;"cru X par";"cuit / par")</v>
      </c>
      <c r="L145" s="211"/>
      <c r="M145" s="211"/>
      <c r="N145" s="211"/>
      <c r="O145" s="211"/>
      <c r="P145" s="211"/>
      <c r="Q145" s="211"/>
      <c r="R145" s="211"/>
      <c r="S145" s="211"/>
      <c r="T145" s="211"/>
      <c r="U145" s="211"/>
      <c r="V145" s="211"/>
      <c r="W145" s="211"/>
      <c r="X145" s="211"/>
      <c r="Y145" s="211"/>
      <c r="Z145" s="211"/>
      <c r="AA145" s="211"/>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49">
        <v>1</v>
      </c>
    </row>
    <row r="146" spans="1:56" ht="21" customHeight="1">
      <c r="A146" s="211"/>
      <c r="B146" s="1185"/>
      <c r="C146" s="347"/>
      <c r="D146" s="347"/>
      <c r="E146" s="347"/>
      <c r="F146" s="347"/>
      <c r="G146" s="347"/>
      <c r="H146" s="346"/>
      <c r="I146" s="441"/>
      <c r="J146" s="445"/>
      <c r="K146" s="347"/>
      <c r="L146" s="211"/>
      <c r="M146" s="211"/>
      <c r="N146" s="211"/>
      <c r="O146" s="211"/>
      <c r="P146" s="211"/>
      <c r="Q146" s="211"/>
      <c r="R146" s="211"/>
      <c r="S146" s="211"/>
      <c r="T146" s="211"/>
      <c r="U146" s="211"/>
      <c r="V146" s="211"/>
      <c r="W146" s="211"/>
      <c r="X146" s="211"/>
      <c r="Y146" s="211"/>
      <c r="Z146" s="211"/>
      <c r="AA146" s="211"/>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49">
        <v>1</v>
      </c>
    </row>
    <row r="147" spans="1:56" ht="21" customHeight="1">
      <c r="A147" s="211"/>
      <c r="B147" s="1185"/>
      <c r="C147" s="347"/>
      <c r="D147" s="383" t="s">
        <v>766</v>
      </c>
      <c r="E147" s="452">
        <v>0.05</v>
      </c>
      <c r="F147" s="451" t="str">
        <f>F144</f>
        <v>❺ Kg cuit</v>
      </c>
      <c r="G147" s="391">
        <f>IF(F144=D160,E147*F145,IF(F144=D161,E147/F145))</f>
        <v>2.5000000000000001E-2</v>
      </c>
      <c r="H147" s="380" t="str">
        <f>IF(F147=D160,D161,D160)</f>
        <v>❹ Kg cru</v>
      </c>
      <c r="I147" s="441" t="str">
        <f>HYPERLINK("#"&amp;ADDRESS(ROW(G147),COLUMN(G147),4),"◀"&amp;ADDRESS(ROW(G147),COLUMN(G147),4))</f>
        <v>◀G147</v>
      </c>
      <c r="J147" s="394">
        <f>G147</f>
        <v>2.5000000000000001E-2</v>
      </c>
      <c r="K147" s="450" t="str">
        <f ca="1">_xlfn.FORMULATEXT(G147)</f>
        <v>=SI(F144=D160;E147*F145;SI(F144=D161;E147/F145))</v>
      </c>
      <c r="L147" s="211"/>
      <c r="M147" s="211"/>
      <c r="N147" s="211"/>
      <c r="O147" s="211"/>
      <c r="P147" s="211"/>
      <c r="Q147" s="211"/>
      <c r="R147" s="211"/>
      <c r="S147" s="211"/>
      <c r="T147" s="211"/>
      <c r="U147" s="211"/>
      <c r="V147" s="211"/>
      <c r="W147" s="211"/>
      <c r="X147" s="211"/>
      <c r="Y147" s="211"/>
      <c r="Z147" s="211"/>
      <c r="AA147" s="211"/>
      <c r="AB147" s="211"/>
      <c r="AC147" s="211"/>
      <c r="AD147" s="211"/>
      <c r="AE147" s="211"/>
      <c r="AF147" s="211"/>
      <c r="AG147" s="211"/>
      <c r="AH147" s="211"/>
      <c r="AI147" s="211"/>
      <c r="AJ147" s="211"/>
      <c r="AK147" s="211"/>
      <c r="AL147" s="211"/>
      <c r="AM147" s="211"/>
      <c r="AN147" s="211"/>
      <c r="AO147" s="211"/>
      <c r="AP147" s="211"/>
      <c r="AQ147" s="211"/>
      <c r="AR147" s="211"/>
      <c r="AS147" s="211"/>
      <c r="AT147" s="211"/>
      <c r="AU147" s="211"/>
      <c r="AV147" s="211"/>
      <c r="AW147" s="211"/>
      <c r="AX147" s="211"/>
      <c r="AY147" s="211"/>
      <c r="AZ147" s="211"/>
      <c r="BA147" s="211"/>
      <c r="BB147" s="211"/>
      <c r="BC147" s="211"/>
      <c r="BD147" s="49">
        <v>1</v>
      </c>
    </row>
    <row r="148" spans="1:56" ht="21" customHeight="1">
      <c r="A148" s="211"/>
      <c r="B148" s="1185"/>
      <c r="C148" s="347"/>
      <c r="D148" s="449" t="s">
        <v>745</v>
      </c>
      <c r="E148" s="448">
        <v>100</v>
      </c>
      <c r="F148" s="447" t="s">
        <v>407</v>
      </c>
      <c r="G148" s="347"/>
      <c r="H148" s="385"/>
      <c r="I148" s="441" t="str">
        <f>HYPERLINK("#"&amp;ADDRESS(ROW(H147),COLUMN(H147),4),"◀"&amp;ADDRESS(ROW(H147),COLUMN(H147),4))</f>
        <v>◀H147</v>
      </c>
      <c r="J148" s="446" t="str">
        <f>H147</f>
        <v>❹ Kg cru</v>
      </c>
      <c r="K148" s="440" t="str">
        <f ca="1">_xlfn.FORMULATEXT(H147)</f>
        <v>=SI(F147=D160;D161;D160)</v>
      </c>
      <c r="L148" s="211"/>
      <c r="M148" s="211"/>
      <c r="N148" s="211"/>
      <c r="O148" s="211"/>
      <c r="P148" s="211"/>
      <c r="Q148" s="211"/>
      <c r="R148" s="211"/>
      <c r="S148" s="211"/>
      <c r="T148" s="211"/>
      <c r="U148" s="211"/>
      <c r="V148" s="211"/>
      <c r="W148" s="211"/>
      <c r="X148" s="211"/>
      <c r="Y148" s="211"/>
      <c r="Z148" s="211"/>
      <c r="AA148" s="211"/>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49">
        <v>1</v>
      </c>
    </row>
    <row r="149" spans="1:56" ht="21" customHeight="1">
      <c r="A149" s="211"/>
      <c r="B149" s="1185"/>
      <c r="C149" s="347"/>
      <c r="D149" s="347"/>
      <c r="E149" s="347"/>
      <c r="F149" s="347"/>
      <c r="G149" s="347"/>
      <c r="H149" s="346"/>
      <c r="I149" s="441"/>
      <c r="J149" s="445"/>
      <c r="K149" s="347"/>
      <c r="L149" s="211"/>
      <c r="M149" s="211"/>
      <c r="N149" s="211"/>
      <c r="O149" s="211"/>
      <c r="P149" s="211"/>
      <c r="Q149" s="211"/>
      <c r="R149" s="211"/>
      <c r="S149" s="211"/>
      <c r="T149" s="211"/>
      <c r="U149" s="211"/>
      <c r="V149" s="211"/>
      <c r="W149" s="211"/>
      <c r="X149" s="211"/>
      <c r="Y149" s="211"/>
      <c r="Z149" s="211"/>
      <c r="AA149" s="211"/>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49">
        <v>1</v>
      </c>
    </row>
    <row r="150" spans="1:56" ht="21" customHeight="1">
      <c r="A150" s="211"/>
      <c r="B150" s="1185"/>
      <c r="C150" s="347"/>
      <c r="D150" s="377" t="s">
        <v>743</v>
      </c>
      <c r="E150" s="443">
        <f>IF(E144=0,0,E147*E148)</f>
        <v>5</v>
      </c>
      <c r="F150" s="444" t="str">
        <f>F144</f>
        <v>❺ Kg cuit</v>
      </c>
      <c r="G150" s="374">
        <f>IF(E144=0,0,G147*E148)</f>
        <v>2.5</v>
      </c>
      <c r="H150" s="373" t="str">
        <f>H147</f>
        <v>❹ Kg cru</v>
      </c>
      <c r="I150" s="441" t="str">
        <f>HYPERLINK("#"&amp;ADDRESS(ROW(E150),COLUMN(E150),4),"◀"&amp;ADDRESS(ROW(E150),COLUMN(E150),4))</f>
        <v>◀E150</v>
      </c>
      <c r="J150" s="443">
        <f>E150</f>
        <v>5</v>
      </c>
      <c r="K150" s="440" t="str">
        <f ca="1">_xlfn.FORMULATEXT(E150)</f>
        <v>=SI(E144=0;0;E147*E148)</v>
      </c>
      <c r="L150" s="211"/>
      <c r="M150" s="442" t="str">
        <f>ADDRESS(ROW(G150),COLUMN(G150),4)</f>
        <v>G150</v>
      </c>
      <c r="N150" s="440" t="str">
        <f ca="1">_xlfn.FORMULATEXT(G150)</f>
        <v>=SI(E144=0;0;G147*E148)</v>
      </c>
      <c r="O150" s="211"/>
      <c r="P150" s="211"/>
      <c r="Q150" s="211"/>
      <c r="R150" s="211"/>
      <c r="S150" s="211"/>
      <c r="T150" s="211"/>
      <c r="U150" s="211"/>
      <c r="V150" s="211"/>
      <c r="W150" s="211"/>
      <c r="X150" s="211"/>
      <c r="Y150" s="211"/>
      <c r="Z150" s="211"/>
      <c r="AA150" s="211"/>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49">
        <v>1</v>
      </c>
    </row>
    <row r="151" spans="1:56" ht="21" customHeight="1">
      <c r="A151" s="211"/>
      <c r="B151" s="1185"/>
      <c r="C151" s="347"/>
      <c r="D151" s="370" t="s">
        <v>742</v>
      </c>
      <c r="E151" s="369">
        <f>IF(E144=0,0,IF(MOD(E150,E144)&gt;MOD(E150,E144)/2,INT(E150/E144)+1,INT(E150/E144)))</f>
        <v>5</v>
      </c>
      <c r="F151" s="368" t="s">
        <v>741</v>
      </c>
      <c r="G151" s="367">
        <f>IF(ISBLANK(E147),0,E144/E147)</f>
        <v>20</v>
      </c>
      <c r="H151" s="346"/>
      <c r="I151" s="441" t="str">
        <f>HYPERLINK("#"&amp;ADDRESS(ROW(E151),COLUMN(E151),4),"◀"&amp;ADDRESS(ROW(E151),COLUMN(E151),4))</f>
        <v>◀E151</v>
      </c>
      <c r="J151" s="369">
        <f>E151</f>
        <v>5</v>
      </c>
      <c r="K151" s="440" t="str">
        <f ca="1">_xlfn.FORMULATEXT(E151)</f>
        <v>=SI(E144=0;0;SI(MOD(E150;E144)&gt;MOD(E150;E144)/2;ENT(E150/E144)+1;ENT(E150/E144)))</v>
      </c>
      <c r="L151" s="211"/>
      <c r="M151" s="211"/>
      <c r="N151" s="211"/>
      <c r="O151" s="211"/>
      <c r="P151" s="211"/>
      <c r="Q151" s="439"/>
      <c r="R151" s="439"/>
      <c r="S151" s="439"/>
      <c r="T151" s="439"/>
      <c r="U151" s="211"/>
      <c r="V151" s="211"/>
      <c r="W151" s="211"/>
      <c r="X151" s="211"/>
      <c r="Y151" s="211"/>
      <c r="Z151" s="211"/>
      <c r="AA151" s="211"/>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49">
        <v>1</v>
      </c>
    </row>
    <row r="152" spans="1:56" ht="21" customHeight="1">
      <c r="A152" s="211"/>
      <c r="B152" s="1185"/>
      <c r="C152" s="347"/>
      <c r="D152" s="370"/>
      <c r="E152" s="369"/>
      <c r="F152" s="368"/>
      <c r="G152" s="367"/>
      <c r="H152" s="346"/>
      <c r="I152" s="441" t="str">
        <f>HYPERLINK("#"&amp;ADDRESS(ROW(G151),COLUMN(G151),4),"◀"&amp;ADDRESS(ROW(G151),COLUMN(G151),4))</f>
        <v>◀G151</v>
      </c>
      <c r="J152" s="367">
        <f>G151</f>
        <v>20</v>
      </c>
      <c r="K152" s="440" t="str">
        <f ca="1">_xlfn.FORMULATEXT(G151)</f>
        <v>=SI(ESTVIDE(E147);0;E144/E147)</v>
      </c>
      <c r="L152" s="211"/>
      <c r="M152" s="211"/>
      <c r="N152" s="211"/>
      <c r="O152" s="211"/>
      <c r="P152" s="211"/>
      <c r="Q152" s="439"/>
      <c r="R152" s="439"/>
      <c r="S152" s="439"/>
      <c r="T152" s="439"/>
      <c r="U152" s="211"/>
      <c r="V152" s="211"/>
      <c r="W152" s="211"/>
      <c r="X152" s="211"/>
      <c r="Y152" s="211"/>
      <c r="Z152" s="211"/>
      <c r="AA152" s="211"/>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49">
        <v>1</v>
      </c>
    </row>
    <row r="153" spans="1:56" ht="21" customHeight="1">
      <c r="A153" s="211"/>
      <c r="B153" s="1185"/>
      <c r="C153" s="1180" t="s">
        <v>740</v>
      </c>
      <c r="D153" s="1180"/>
      <c r="E153" s="1180"/>
      <c r="F153" s="1180"/>
      <c r="G153" s="1180"/>
      <c r="H153" s="1181"/>
      <c r="I153" s="211"/>
      <c r="J153" s="211"/>
      <c r="K153" s="211"/>
      <c r="L153" s="211"/>
      <c r="M153" s="211"/>
      <c r="N153" s="211"/>
      <c r="O153" s="211"/>
      <c r="P153" s="211"/>
      <c r="Q153" s="439"/>
      <c r="R153" s="439"/>
      <c r="S153" s="439"/>
      <c r="T153" s="439"/>
      <c r="U153" s="211"/>
      <c r="V153" s="211"/>
      <c r="W153" s="211"/>
      <c r="X153" s="211"/>
      <c r="Y153" s="211"/>
      <c r="Z153" s="211"/>
      <c r="AA153" s="211"/>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49">
        <v>1</v>
      </c>
    </row>
    <row r="154" spans="1:56" ht="21" customHeight="1">
      <c r="A154" s="211"/>
      <c r="B154" s="1185"/>
      <c r="C154" s="1180"/>
      <c r="D154" s="1180"/>
      <c r="E154" s="1180"/>
      <c r="F154" s="1180"/>
      <c r="G154" s="1180"/>
      <c r="H154" s="1181"/>
      <c r="I154" s="211"/>
      <c r="J154" s="211"/>
      <c r="K154" s="211"/>
      <c r="L154" s="211"/>
      <c r="M154" s="211"/>
      <c r="N154" s="211"/>
      <c r="O154" s="211"/>
      <c r="P154" s="211"/>
      <c r="Q154" s="439"/>
      <c r="R154" s="439"/>
      <c r="S154" s="439"/>
      <c r="T154" s="439"/>
      <c r="U154" s="211"/>
      <c r="V154" s="211"/>
      <c r="W154" s="211"/>
      <c r="X154" s="211"/>
      <c r="Y154" s="211"/>
      <c r="Z154" s="211"/>
      <c r="AA154" s="211"/>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49">
        <v>1</v>
      </c>
    </row>
    <row r="155" spans="1:56" ht="21" customHeight="1">
      <c r="A155" s="211"/>
      <c r="B155" s="1185"/>
      <c r="C155" s="366" t="s">
        <v>765</v>
      </c>
      <c r="D155" s="365"/>
      <c r="E155" s="365"/>
      <c r="F155" s="365"/>
      <c r="G155" s="365"/>
      <c r="H155" s="364"/>
      <c r="I155" s="211"/>
      <c r="J155" s="211"/>
      <c r="K155" s="211"/>
      <c r="L155" s="211"/>
      <c r="M155" s="211"/>
      <c r="N155" s="211"/>
      <c r="O155" s="211"/>
      <c r="P155" s="211"/>
      <c r="Q155" s="439"/>
      <c r="R155" s="439"/>
      <c r="S155" s="439"/>
      <c r="T155" s="439"/>
      <c r="U155" s="211"/>
      <c r="V155" s="211"/>
      <c r="W155" s="211"/>
      <c r="X155" s="211"/>
      <c r="Y155" s="211"/>
      <c r="Z155" s="211"/>
      <c r="AA155" s="211"/>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49">
        <v>1</v>
      </c>
    </row>
    <row r="156" spans="1:56" ht="21" customHeight="1">
      <c r="A156" s="211"/>
      <c r="B156" s="1185"/>
      <c r="C156" s="1189" t="s">
        <v>738</v>
      </c>
      <c r="D156" s="1189"/>
      <c r="E156" s="1189"/>
      <c r="F156" s="1189"/>
      <c r="G156" s="1189"/>
      <c r="H156" s="1190"/>
      <c r="I156" s="211"/>
      <c r="J156" s="211"/>
      <c r="K156" s="211"/>
      <c r="L156" s="211"/>
      <c r="M156" s="211"/>
      <c r="N156" s="211"/>
      <c r="O156" s="211"/>
      <c r="Q156" s="211"/>
      <c r="R156" s="211"/>
      <c r="S156" s="211"/>
      <c r="T156" s="211"/>
      <c r="U156" s="211"/>
      <c r="V156" s="211"/>
      <c r="W156" s="211"/>
      <c r="X156" s="211"/>
      <c r="Y156" s="211"/>
      <c r="Z156" s="211"/>
      <c r="AA156" s="211"/>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49">
        <v>1</v>
      </c>
    </row>
    <row r="157" spans="1:56" ht="21" customHeight="1">
      <c r="A157" s="211"/>
      <c r="B157" s="1185"/>
      <c r="C157" s="363" t="s">
        <v>737</v>
      </c>
      <c r="D157" s="347"/>
      <c r="E157" s="347"/>
      <c r="F157" s="359" t="s">
        <v>732</v>
      </c>
      <c r="G157" s="347"/>
      <c r="H157" s="346"/>
      <c r="I157" s="211"/>
      <c r="J157" s="21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49">
        <v>1</v>
      </c>
    </row>
    <row r="158" spans="1:56" ht="21" customHeight="1">
      <c r="A158" s="211"/>
      <c r="B158" s="1185"/>
      <c r="C158" s="362" t="s">
        <v>735</v>
      </c>
      <c r="D158" s="347"/>
      <c r="E158" s="347"/>
      <c r="F158" s="356" t="s">
        <v>764</v>
      </c>
      <c r="G158" s="347"/>
      <c r="H158" s="346"/>
      <c r="I158" s="211"/>
      <c r="J158" s="21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49">
        <v>1</v>
      </c>
    </row>
    <row r="159" spans="1:56" ht="21" customHeight="1">
      <c r="A159" s="211"/>
      <c r="B159" s="1185"/>
      <c r="C159" s="360" t="s">
        <v>733</v>
      </c>
      <c r="D159" s="347"/>
      <c r="E159" s="347"/>
      <c r="F159" s="438" t="s">
        <v>728</v>
      </c>
      <c r="G159" s="347"/>
      <c r="H159" s="346"/>
      <c r="I159" s="211"/>
      <c r="J159" s="21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49">
        <v>1</v>
      </c>
    </row>
    <row r="160" spans="1:56" ht="21" customHeight="1">
      <c r="A160" s="211"/>
      <c r="B160" s="1185"/>
      <c r="C160" s="358"/>
      <c r="D160" s="357" t="s">
        <v>763</v>
      </c>
      <c r="E160" s="347"/>
      <c r="F160" s="356"/>
      <c r="G160" s="347"/>
      <c r="H160" s="346"/>
      <c r="I160" s="211"/>
      <c r="J160" s="21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11"/>
      <c r="AG160" s="211"/>
      <c r="AH160" s="211"/>
      <c r="AI160" s="211"/>
      <c r="AJ160" s="211"/>
      <c r="AK160" s="211"/>
      <c r="AL160" s="211"/>
      <c r="AM160" s="211"/>
      <c r="AN160" s="211"/>
      <c r="AO160" s="211"/>
      <c r="AP160" s="211"/>
      <c r="AQ160" s="211"/>
      <c r="AR160" s="211"/>
      <c r="AS160" s="211"/>
      <c r="AT160" s="211"/>
      <c r="AU160" s="211"/>
      <c r="AV160" s="211"/>
      <c r="AW160" s="211"/>
      <c r="AX160" s="211"/>
      <c r="AY160" s="211"/>
      <c r="AZ160" s="211"/>
      <c r="BA160" s="211"/>
      <c r="BB160" s="211"/>
      <c r="BC160" s="211"/>
      <c r="BD160" s="49">
        <v>1</v>
      </c>
    </row>
    <row r="161" spans="1:56" ht="21" customHeight="1">
      <c r="A161" s="211"/>
      <c r="B161" s="1185"/>
      <c r="C161" s="352"/>
      <c r="D161" s="354" t="s">
        <v>762</v>
      </c>
      <c r="E161" s="347"/>
      <c r="F161" s="438"/>
      <c r="G161" s="347"/>
      <c r="H161" s="346"/>
      <c r="I161" s="211"/>
      <c r="J161" s="21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49">
        <v>1</v>
      </c>
    </row>
    <row r="162" spans="1:56" ht="21" customHeight="1">
      <c r="A162" s="211"/>
      <c r="B162" s="1185"/>
      <c r="C162" s="437"/>
      <c r="D162" s="347"/>
      <c r="E162" s="349" t="s">
        <v>761</v>
      </c>
      <c r="F162" s="438"/>
      <c r="G162" s="437" t="s">
        <v>760</v>
      </c>
      <c r="H162" s="436" t="str">
        <f>ADDRESS(ROW(F144),COLUMN(F144),4)</f>
        <v>F144</v>
      </c>
      <c r="I162" s="211"/>
      <c r="J162" s="21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49">
        <v>1</v>
      </c>
    </row>
    <row r="163" spans="1:56" ht="21" customHeight="1">
      <c r="A163" s="211"/>
      <c r="B163" s="1185"/>
      <c r="C163" s="348" t="s">
        <v>759</v>
      </c>
      <c r="D163" s="123"/>
      <c r="E163" s="349"/>
      <c r="F163" s="348" t="s">
        <v>758</v>
      </c>
      <c r="G163" s="347"/>
      <c r="H163" s="346"/>
      <c r="I163" s="211"/>
      <c r="J163" s="21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49">
        <v>1</v>
      </c>
    </row>
    <row r="164" spans="1:56" ht="21" customHeight="1">
      <c r="A164" s="211"/>
      <c r="B164" s="1185"/>
      <c r="C164" s="215">
        <v>12</v>
      </c>
      <c r="D164" s="215">
        <v>11</v>
      </c>
      <c r="E164" s="215">
        <v>11</v>
      </c>
      <c r="F164" s="215">
        <v>11</v>
      </c>
      <c r="G164" s="215">
        <v>11</v>
      </c>
      <c r="H164" s="217">
        <v>11</v>
      </c>
      <c r="I164" s="300" t="s">
        <v>716</v>
      </c>
      <c r="J164" s="21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49">
        <v>1</v>
      </c>
    </row>
    <row r="165" spans="1:56" ht="21" customHeight="1" thickBot="1">
      <c r="A165" s="211"/>
      <c r="B165" s="1186"/>
      <c r="C165" s="213">
        <f t="shared" ref="C165:H165" ca="1" si="6">CELL("largeur",C165)</f>
        <v>13</v>
      </c>
      <c r="D165" s="213">
        <f t="shared" ca="1" si="6"/>
        <v>21</v>
      </c>
      <c r="E165" s="213">
        <f t="shared" ca="1" si="6"/>
        <v>13</v>
      </c>
      <c r="F165" s="213">
        <f t="shared" ca="1" si="6"/>
        <v>13</v>
      </c>
      <c r="G165" s="213">
        <f t="shared" ca="1" si="6"/>
        <v>13</v>
      </c>
      <c r="H165" s="216">
        <f t="shared" ca="1" si="6"/>
        <v>13</v>
      </c>
      <c r="I165" s="300" t="s">
        <v>715</v>
      </c>
      <c r="J165" s="21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49">
        <v>1</v>
      </c>
    </row>
    <row r="166" spans="1:56" ht="21" customHeight="1" thickBot="1">
      <c r="A166" s="211"/>
      <c r="B166" s="211"/>
      <c r="C166" s="211"/>
      <c r="D166" s="211"/>
      <c r="E166" s="211"/>
      <c r="F166" s="211"/>
      <c r="G166" s="211"/>
      <c r="H166" s="211"/>
      <c r="I166" s="211"/>
      <c r="J166" s="21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49">
        <v>1</v>
      </c>
    </row>
    <row r="167" spans="1:56" ht="21" customHeight="1">
      <c r="A167" s="211"/>
      <c r="B167" s="1142" t="s">
        <v>692</v>
      </c>
      <c r="C167" s="1173" t="s">
        <v>757</v>
      </c>
      <c r="D167" s="1173"/>
      <c r="E167" s="1173"/>
      <c r="F167" s="1173"/>
      <c r="G167" s="435"/>
      <c r="H167" s="434" t="str">
        <f>F175</f>
        <v>Morceaux</v>
      </c>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49">
        <v>1</v>
      </c>
    </row>
    <row r="168" spans="1:56" ht="21" customHeight="1">
      <c r="A168" s="211"/>
      <c r="B168" s="1143"/>
      <c r="C168" s="433"/>
      <c r="D168" s="433"/>
      <c r="E168" s="432"/>
      <c r="F168" s="431" t="s">
        <v>756</v>
      </c>
      <c r="G168" s="430" t="str">
        <f>G177</f>
        <v>❹ Cru</v>
      </c>
      <c r="H168" s="429"/>
      <c r="I168" s="211"/>
      <c r="J168" s="21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49">
        <v>1</v>
      </c>
    </row>
    <row r="169" spans="1:56" ht="21" customHeight="1">
      <c r="A169" s="211"/>
      <c r="B169" s="1195">
        <v>3</v>
      </c>
      <c r="C169" s="1176" t="str">
        <f>D173</f>
        <v>Sautés en morceaux service au poids</v>
      </c>
      <c r="D169" s="1176"/>
      <c r="E169" s="1176"/>
      <c r="F169" s="1176"/>
      <c r="G169" s="1176"/>
      <c r="H169" s="1177"/>
      <c r="I169" s="211"/>
      <c r="J169" s="21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49">
        <v>1</v>
      </c>
    </row>
    <row r="170" spans="1:56" ht="21" customHeight="1">
      <c r="A170" s="211"/>
      <c r="B170" s="1195"/>
      <c r="C170" s="428"/>
      <c r="D170" s="427" t="s">
        <v>755</v>
      </c>
      <c r="E170" s="420">
        <f>IF(E177=0,0,IF(MOD(E184,E177)&gt;MOD(E184,E177)/2,INT(E184/E177)+1,INT(E184/E177)))</f>
        <v>86</v>
      </c>
      <c r="F170" s="426" t="str">
        <f>F174</f>
        <v xml:space="preserve"> GN 1/ 1 = 35 morceaux</v>
      </c>
      <c r="G170" s="425"/>
      <c r="H170" s="424"/>
      <c r="I170" s="211"/>
      <c r="J170" s="21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49">
        <v>1</v>
      </c>
    </row>
    <row r="171" spans="1:56" ht="21" customHeight="1">
      <c r="A171" s="211"/>
      <c r="B171" s="1195"/>
      <c r="C171" s="421">
        <f>INT(E184/E177)</f>
        <v>85</v>
      </c>
      <c r="D171" s="423">
        <f>IF(C171=0,0,IF(E170=0,0,E177))</f>
        <v>21</v>
      </c>
      <c r="E171" s="422" t="str">
        <f>F177</f>
        <v>Morceaux</v>
      </c>
      <c r="F171" s="421" t="str">
        <f>IF(D171*C171=0,"1 de",IF(E184=0,0,IF(E177=0,0,IF(D171*C171=E184,"",IF(G171&gt;0,"Plus 1 de")))))</f>
        <v>Plus 1 de</v>
      </c>
      <c r="G171" s="420">
        <f>IF(E177=0,0,IF(D171*C171=E184,"",MOD(E184,E177)))</f>
        <v>15</v>
      </c>
      <c r="H171" s="419" t="str">
        <f>E171</f>
        <v>Morceaux</v>
      </c>
      <c r="I171" s="211"/>
      <c r="J171" s="21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49">
        <v>1</v>
      </c>
    </row>
    <row r="172" spans="1:56" ht="21" customHeight="1">
      <c r="A172" s="211"/>
      <c r="B172" s="1195"/>
      <c r="C172" s="418" t="str">
        <f>F184</f>
        <v>Morceaux</v>
      </c>
      <c r="D172" s="417">
        <f>E184</f>
        <v>1800</v>
      </c>
      <c r="E172" s="415" t="str">
        <f>H182</f>
        <v>❹ Cru</v>
      </c>
      <c r="F172" s="416">
        <f>E185</f>
        <v>86.4</v>
      </c>
      <c r="G172" s="415" t="str">
        <f>H183</f>
        <v>❺ Cuit</v>
      </c>
      <c r="H172" s="414">
        <f>E186</f>
        <v>43.2</v>
      </c>
      <c r="I172" s="211"/>
      <c r="J172" s="211"/>
      <c r="K172" s="211"/>
      <c r="L172" s="211"/>
      <c r="M172" s="211"/>
      <c r="N172" s="211"/>
      <c r="O172" s="211"/>
      <c r="P172" s="211"/>
      <c r="Q172" s="211"/>
      <c r="R172" s="211"/>
      <c r="S172" s="211"/>
      <c r="T172" s="211"/>
      <c r="U172" s="211"/>
      <c r="V172" s="211"/>
      <c r="W172" s="211"/>
      <c r="X172" s="211"/>
      <c r="Y172" s="211"/>
      <c r="Z172" s="211"/>
      <c r="AA172" s="211"/>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49">
        <v>1</v>
      </c>
    </row>
    <row r="173" spans="1:56" ht="21" customHeight="1">
      <c r="A173" s="211"/>
      <c r="B173" s="1195"/>
      <c r="C173" s="413" t="s">
        <v>754</v>
      </c>
      <c r="D173" s="412" t="s">
        <v>753</v>
      </c>
      <c r="E173" s="411"/>
      <c r="F173" s="347"/>
      <c r="G173" s="347"/>
      <c r="H173" s="346"/>
      <c r="I173" s="211"/>
      <c r="J173" s="211"/>
      <c r="K173" s="211"/>
      <c r="L173" s="211"/>
      <c r="M173" s="211"/>
      <c r="N173" s="211"/>
      <c r="O173" s="211"/>
      <c r="P173" s="211"/>
      <c r="Q173" s="211"/>
      <c r="R173" s="211"/>
      <c r="S173" s="211"/>
      <c r="T173" s="211"/>
      <c r="U173" s="211"/>
      <c r="V173" s="211"/>
      <c r="W173" s="211"/>
      <c r="X173" s="211"/>
      <c r="Y173" s="211"/>
      <c r="Z173" s="211"/>
      <c r="AA173" s="211"/>
      <c r="AB173" s="211"/>
      <c r="AC173" s="211"/>
      <c r="AD173" s="211"/>
      <c r="AE173" s="211"/>
      <c r="AF173" s="211"/>
      <c r="AG173" s="211"/>
      <c r="AH173" s="211"/>
      <c r="AI173" s="211"/>
      <c r="AJ173" s="211"/>
      <c r="AK173" s="211"/>
      <c r="AL173" s="211"/>
      <c r="AM173" s="211"/>
      <c r="AN173" s="211"/>
      <c r="AO173" s="211"/>
      <c r="AP173" s="211"/>
      <c r="AQ173" s="211"/>
      <c r="AR173" s="211"/>
      <c r="AS173" s="211"/>
      <c r="AT173" s="211"/>
      <c r="AU173" s="211"/>
      <c r="AV173" s="211"/>
      <c r="AW173" s="211"/>
      <c r="AX173" s="211"/>
      <c r="AY173" s="211"/>
      <c r="AZ173" s="211"/>
      <c r="BA173" s="211"/>
      <c r="BB173" s="211"/>
      <c r="BC173" s="211"/>
      <c r="BD173" s="49">
        <v>1</v>
      </c>
    </row>
    <row r="174" spans="1:56" ht="21" customHeight="1">
      <c r="A174" s="211"/>
      <c r="B174" s="1195"/>
      <c r="C174" s="347"/>
      <c r="D174" s="347"/>
      <c r="E174" s="410" t="s">
        <v>735</v>
      </c>
      <c r="F174" s="409" t="s">
        <v>752</v>
      </c>
      <c r="G174" s="409"/>
      <c r="H174" s="408"/>
      <c r="I174" s="211"/>
      <c r="J174" s="211"/>
      <c r="K174" s="211"/>
      <c r="L174" s="211"/>
      <c r="M174" s="211"/>
      <c r="N174" s="211"/>
      <c r="O174" s="211"/>
      <c r="P174" s="211"/>
      <c r="Q174" s="211"/>
      <c r="R174" s="211"/>
      <c r="S174" s="211"/>
      <c r="T174" s="211"/>
      <c r="U174" s="211"/>
      <c r="V174" s="211"/>
      <c r="W174" s="211"/>
      <c r="X174" s="211"/>
      <c r="Y174" s="211"/>
      <c r="Z174" s="211"/>
      <c r="AA174" s="211"/>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49">
        <v>1</v>
      </c>
    </row>
    <row r="175" spans="1:56" ht="21" customHeight="1">
      <c r="A175" s="211"/>
      <c r="B175" s="1195"/>
      <c r="C175" s="347"/>
      <c r="D175" s="347"/>
      <c r="E175" s="407" t="s">
        <v>751</v>
      </c>
      <c r="F175" s="406" t="s">
        <v>750</v>
      </c>
      <c r="G175" s="405" t="s">
        <v>749</v>
      </c>
      <c r="H175" s="404"/>
      <c r="I175" s="211"/>
      <c r="J175" s="211"/>
      <c r="K175" s="211"/>
      <c r="L175" s="211"/>
      <c r="M175" s="211"/>
      <c r="N175" s="211"/>
      <c r="O175" s="211"/>
      <c r="P175" s="211"/>
      <c r="Q175" s="211"/>
      <c r="R175" s="211"/>
      <c r="S175" s="211"/>
      <c r="T175" s="211"/>
      <c r="U175" s="211"/>
      <c r="V175" s="211"/>
      <c r="W175" s="211"/>
      <c r="X175" s="211"/>
      <c r="Y175" s="211"/>
      <c r="Z175" s="211"/>
      <c r="AA175" s="211"/>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49">
        <v>1</v>
      </c>
    </row>
    <row r="176" spans="1:56" ht="21" customHeight="1">
      <c r="A176" s="211"/>
      <c r="B176" s="1195"/>
      <c r="C176" s="347"/>
      <c r="D176" s="403"/>
      <c r="E176" s="402"/>
      <c r="F176" s="401"/>
      <c r="G176" s="401" t="s">
        <v>748</v>
      </c>
      <c r="H176" s="346"/>
      <c r="I176" s="211"/>
      <c r="J176" s="211"/>
      <c r="K176" s="211"/>
      <c r="L176" s="211"/>
      <c r="M176" s="211"/>
      <c r="N176" s="211"/>
      <c r="O176" s="211"/>
      <c r="P176" s="211"/>
      <c r="Q176" s="211"/>
      <c r="R176" s="211"/>
      <c r="S176" s="211"/>
      <c r="T176" s="211"/>
      <c r="U176" s="211"/>
      <c r="V176" s="211"/>
      <c r="W176" s="211"/>
      <c r="X176" s="211"/>
      <c r="Y176" s="211"/>
      <c r="Z176" s="211"/>
      <c r="AA176" s="211"/>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49">
        <v>1</v>
      </c>
    </row>
    <row r="177" spans="1:56" ht="21" customHeight="1">
      <c r="A177" s="211"/>
      <c r="B177" s="1195"/>
      <c r="C177" s="397"/>
      <c r="D177" s="400" t="s">
        <v>747</v>
      </c>
      <c r="E177" s="399">
        <v>21</v>
      </c>
      <c r="F177" s="43" t="str">
        <f>F175</f>
        <v>Morceaux</v>
      </c>
      <c r="G177" s="357" t="s">
        <v>731</v>
      </c>
      <c r="H177" s="398"/>
      <c r="I177" s="211"/>
      <c r="J177" s="211"/>
      <c r="K177" s="211"/>
      <c r="L177" s="211"/>
      <c r="M177" s="211"/>
      <c r="N177" s="211"/>
      <c r="O177" s="211"/>
      <c r="P177" s="211"/>
      <c r="Q177" s="211"/>
      <c r="R177" s="211"/>
      <c r="S177" s="211"/>
      <c r="T177" s="211"/>
      <c r="U177" s="211"/>
      <c r="V177" s="211"/>
      <c r="W177" s="211"/>
      <c r="X177" s="211"/>
      <c r="Y177" s="211"/>
      <c r="Z177" s="211"/>
      <c r="AA177" s="211"/>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49">
        <v>1</v>
      </c>
    </row>
    <row r="178" spans="1:56" ht="21" customHeight="1">
      <c r="A178" s="211"/>
      <c r="B178" s="1195"/>
      <c r="C178" s="397"/>
      <c r="D178" s="396" t="s">
        <v>746</v>
      </c>
      <c r="E178" s="395">
        <v>4.8000000000000001E-2</v>
      </c>
      <c r="F178" s="375" t="str">
        <f>G177</f>
        <v>❹ Cru</v>
      </c>
      <c r="G178" s="394">
        <f>IF(F178=E196,E178-(E178*E179%),IF(F178=E197,E178/(100-E179)*100))</f>
        <v>2.4E-2</v>
      </c>
      <c r="H178" s="380" t="str">
        <f>IF(F178=E196,E197,E196)</f>
        <v>❺ Cuit</v>
      </c>
      <c r="I178" s="211"/>
      <c r="J178" s="211"/>
      <c r="K178" s="211"/>
      <c r="L178" s="211"/>
      <c r="M178" s="211"/>
      <c r="N178" s="211"/>
      <c r="O178" s="211"/>
      <c r="P178" s="211"/>
      <c r="Q178" s="211"/>
      <c r="R178" s="211"/>
      <c r="S178" s="211"/>
      <c r="T178" s="211"/>
      <c r="U178" s="211"/>
      <c r="V178" s="211"/>
      <c r="W178" s="211"/>
      <c r="X178" s="211"/>
      <c r="Y178" s="211"/>
      <c r="Z178" s="211"/>
      <c r="AA178" s="211"/>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49">
        <v>1</v>
      </c>
    </row>
    <row r="179" spans="1:56" ht="21" customHeight="1">
      <c r="A179" s="211"/>
      <c r="B179" s="1195"/>
      <c r="C179" s="347"/>
      <c r="D179" s="393" t="str">
        <f>IF(G177=E197,"❻ % de BONI &gt;",IF(G177=E196,"❻ %  de PERTE &gt;",IF(ISBLANK(E179),0)))</f>
        <v>❻ %  de PERTE &gt;</v>
      </c>
      <c r="E179" s="392">
        <v>50</v>
      </c>
      <c r="F179"/>
      <c r="G179" s="391"/>
      <c r="H179" s="390"/>
      <c r="I179" s="211"/>
      <c r="J179" s="211"/>
      <c r="K179" s="211"/>
      <c r="L179" s="211"/>
      <c r="M179" s="211"/>
      <c r="N179" s="211"/>
      <c r="O179" s="211"/>
      <c r="P179" s="211"/>
      <c r="Q179" s="211"/>
      <c r="R179" s="211"/>
      <c r="S179" s="211"/>
      <c r="T179" s="211"/>
      <c r="U179" s="211"/>
      <c r="V179" s="211"/>
      <c r="W179" s="211"/>
      <c r="X179" s="211"/>
      <c r="Y179" s="211"/>
      <c r="Z179" s="211"/>
      <c r="AA179" s="211"/>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49">
        <v>1</v>
      </c>
    </row>
    <row r="180" spans="1:56" ht="21" customHeight="1">
      <c r="A180" s="211"/>
      <c r="B180" s="1195"/>
      <c r="C180" s="347"/>
      <c r="D180" s="68"/>
      <c r="E180" s="68"/>
      <c r="F180" s="68"/>
      <c r="G180" s="68"/>
      <c r="H180" s="389"/>
      <c r="I180" s="211"/>
      <c r="J180" s="211"/>
      <c r="K180" s="211"/>
      <c r="L180" s="211"/>
      <c r="M180" s="211"/>
      <c r="N180" s="211"/>
      <c r="O180" s="211"/>
      <c r="P180" s="211"/>
      <c r="Q180" s="211"/>
      <c r="R180" s="211"/>
      <c r="S180" s="211"/>
      <c r="T180" s="211"/>
      <c r="U180" s="211"/>
      <c r="V180" s="211"/>
      <c r="W180" s="211"/>
      <c r="X180" s="211"/>
      <c r="Y180" s="211"/>
      <c r="Z180" s="211"/>
      <c r="AA180" s="211"/>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49">
        <v>1</v>
      </c>
    </row>
    <row r="181" spans="1:56" ht="21" customHeight="1">
      <c r="A181" s="211"/>
      <c r="B181" s="1195"/>
      <c r="C181" s="347"/>
      <c r="D181" s="388" t="s">
        <v>745</v>
      </c>
      <c r="E181" s="387">
        <v>1200</v>
      </c>
      <c r="F181" s="386" t="s">
        <v>407</v>
      </c>
      <c r="G181" s="347"/>
      <c r="H181" s="385"/>
      <c r="I181" s="211"/>
      <c r="J181" s="211"/>
      <c r="K181" s="211"/>
      <c r="L181" s="211"/>
      <c r="M181" s="211"/>
      <c r="N181" s="211"/>
      <c r="O181" s="211"/>
      <c r="P181" s="211"/>
      <c r="Q181" s="211"/>
      <c r="R181" s="211"/>
      <c r="S181" s="211"/>
      <c r="T181" s="211"/>
      <c r="U181" s="211"/>
      <c r="V181" s="211"/>
      <c r="W181" s="211"/>
      <c r="X181" s="211"/>
      <c r="Y181" s="211"/>
      <c r="Z181" s="211"/>
      <c r="AA181" s="211"/>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49">
        <v>1</v>
      </c>
    </row>
    <row r="182" spans="1:56" ht="21" customHeight="1">
      <c r="A182" s="211"/>
      <c r="B182" s="1195"/>
      <c r="C182" s="347"/>
      <c r="D182" s="383" t="s">
        <v>744</v>
      </c>
      <c r="E182" s="384">
        <v>1.5</v>
      </c>
      <c r="F182" t="str">
        <f>F175</f>
        <v>Morceaux</v>
      </c>
      <c r="G182" s="381">
        <f>E178*E182</f>
        <v>7.2000000000000008E-2</v>
      </c>
      <c r="H182" s="380" t="str">
        <f>F178</f>
        <v>❹ Cru</v>
      </c>
      <c r="I182" s="211"/>
      <c r="J182" s="211"/>
      <c r="K182" s="211"/>
      <c r="L182" s="211"/>
      <c r="M182" s="211"/>
      <c r="N182" s="211"/>
      <c r="O182" s="211"/>
      <c r="P182" s="211"/>
      <c r="Q182" s="211"/>
      <c r="R182" s="211"/>
      <c r="S182" s="211"/>
      <c r="T182" s="211"/>
      <c r="U182" s="211"/>
      <c r="V182" s="211"/>
      <c r="W182" s="211"/>
      <c r="X182" s="211"/>
      <c r="Y182" s="211"/>
      <c r="Z182" s="211"/>
      <c r="AA182" s="211"/>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49">
        <v>1</v>
      </c>
    </row>
    <row r="183" spans="1:56" ht="21" customHeight="1">
      <c r="A183" s="211"/>
      <c r="B183" s="1195"/>
      <c r="C183" s="347"/>
      <c r="D183" s="383"/>
      <c r="E183" s="382"/>
      <c r="F183" s="68"/>
      <c r="G183" s="381">
        <f>G178*E182</f>
        <v>3.6000000000000004E-2</v>
      </c>
      <c r="H183" s="380" t="str">
        <f>H178</f>
        <v>❺ Cuit</v>
      </c>
      <c r="I183" s="211"/>
      <c r="J183" s="211"/>
      <c r="K183" s="211"/>
      <c r="L183" s="211"/>
      <c r="M183" s="211"/>
      <c r="N183" s="211"/>
      <c r="O183" s="211"/>
      <c r="P183" s="211"/>
      <c r="Q183" s="211"/>
      <c r="R183" s="211"/>
      <c r="S183" s="211"/>
      <c r="T183" s="211"/>
      <c r="U183" s="211"/>
      <c r="V183" s="211"/>
      <c r="W183" s="211"/>
      <c r="X183" s="211"/>
      <c r="Y183" s="211"/>
      <c r="Z183" s="211"/>
      <c r="AA183" s="211"/>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49">
        <v>1</v>
      </c>
    </row>
    <row r="184" spans="1:56" ht="21" customHeight="1">
      <c r="A184" s="211"/>
      <c r="B184" s="1195"/>
      <c r="C184" s="347"/>
      <c r="D184" s="377" t="s">
        <v>743</v>
      </c>
      <c r="E184" s="42">
        <f>E182*E181</f>
        <v>1800</v>
      </c>
      <c r="F184" s="379" t="str">
        <f>F175</f>
        <v>Morceaux</v>
      </c>
      <c r="G184" s="374"/>
      <c r="H184" s="373"/>
      <c r="I184" s="211"/>
      <c r="J184" s="211"/>
      <c r="K184" s="211"/>
      <c r="L184" s="211"/>
      <c r="M184" s="211"/>
      <c r="N184" s="211"/>
      <c r="O184" s="211"/>
      <c r="P184" s="211"/>
      <c r="Q184" s="211"/>
      <c r="R184" s="211"/>
      <c r="S184" s="211"/>
      <c r="T184" s="211"/>
      <c r="U184" s="211"/>
      <c r="V184" s="211"/>
      <c r="W184" s="211"/>
      <c r="X184" s="211"/>
      <c r="Y184" s="211"/>
      <c r="Z184" s="211"/>
      <c r="AA184" s="211"/>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49">
        <v>1</v>
      </c>
    </row>
    <row r="185" spans="1:56" ht="21" customHeight="1">
      <c r="A185" s="211"/>
      <c r="B185" s="1195"/>
      <c r="C185" s="347"/>
      <c r="D185" s="377"/>
      <c r="E185" s="376">
        <f>G182*E181</f>
        <v>86.4</v>
      </c>
      <c r="F185" s="378" t="str">
        <f>F178</f>
        <v>❹ Cru</v>
      </c>
      <c r="G185" s="374"/>
      <c r="H185" s="373"/>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49">
        <v>1</v>
      </c>
    </row>
    <row r="186" spans="1:56" ht="21" customHeight="1">
      <c r="A186" s="211"/>
      <c r="B186" s="1195"/>
      <c r="C186" s="347"/>
      <c r="D186" s="377"/>
      <c r="E186" s="376">
        <f>G183*E181</f>
        <v>43.2</v>
      </c>
      <c r="F186" s="375" t="str">
        <f>H178</f>
        <v>❺ Cuit</v>
      </c>
      <c r="G186" s="374"/>
      <c r="H186" s="373"/>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11"/>
      <c r="AN186" s="211"/>
      <c r="AO186" s="211"/>
      <c r="AP186" s="211"/>
      <c r="AQ186" s="211"/>
      <c r="AR186" s="211"/>
      <c r="AS186" s="211"/>
      <c r="AT186" s="211"/>
      <c r="AU186" s="211"/>
      <c r="AV186" s="211"/>
      <c r="AW186" s="211"/>
      <c r="AX186" s="211"/>
      <c r="AY186" s="211"/>
      <c r="AZ186" s="211"/>
      <c r="BA186" s="211"/>
      <c r="BB186" s="211"/>
      <c r="BC186" s="211"/>
      <c r="BD186" s="49">
        <v>1</v>
      </c>
    </row>
    <row r="187" spans="1:56" ht="21" customHeight="1">
      <c r="A187" s="211"/>
      <c r="B187" s="1195"/>
      <c r="C187" s="372"/>
      <c r="D187" s="370" t="s">
        <v>742</v>
      </c>
      <c r="E187" s="369">
        <f>E170</f>
        <v>86</v>
      </c>
      <c r="F187" s="371" t="s">
        <v>741</v>
      </c>
      <c r="G187" s="367">
        <f>IF(ISBLANK(E182),0,E177/E182)</f>
        <v>14</v>
      </c>
      <c r="H187" s="346"/>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49">
        <v>1</v>
      </c>
    </row>
    <row r="188" spans="1:56" ht="21" customHeight="1">
      <c r="A188" s="211"/>
      <c r="B188" s="1195"/>
      <c r="C188" s="347"/>
      <c r="D188" s="370"/>
      <c r="E188" s="369"/>
      <c r="F188" s="368"/>
      <c r="G188" s="367"/>
      <c r="H188" s="346"/>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49">
        <v>1</v>
      </c>
    </row>
    <row r="189" spans="1:56" ht="21" customHeight="1">
      <c r="A189" s="211"/>
      <c r="B189" s="1195"/>
      <c r="C189" s="1180" t="s">
        <v>740</v>
      </c>
      <c r="D189" s="1180"/>
      <c r="E189" s="1180"/>
      <c r="F189" s="1180"/>
      <c r="G189" s="1180"/>
      <c r="H189" s="118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49">
        <v>1</v>
      </c>
    </row>
    <row r="190" spans="1:56" ht="21" customHeight="1">
      <c r="A190" s="211"/>
      <c r="B190" s="1195"/>
      <c r="C190" s="1180"/>
      <c r="D190" s="1180"/>
      <c r="E190" s="1180"/>
      <c r="F190" s="1180"/>
      <c r="G190" s="1180"/>
      <c r="H190" s="1181"/>
      <c r="I190" s="211"/>
      <c r="J190" s="211"/>
      <c r="K190" s="211"/>
      <c r="L190" s="211"/>
      <c r="M190" s="211"/>
      <c r="N190" s="211"/>
      <c r="O190" s="211"/>
      <c r="P190" s="211"/>
      <c r="Q190" s="211"/>
      <c r="R190" s="211"/>
      <c r="S190" s="211"/>
      <c r="T190" s="211"/>
      <c r="U190" s="211"/>
      <c r="V190" s="211"/>
      <c r="W190" s="211"/>
      <c r="X190" s="211"/>
      <c r="Y190" s="211"/>
      <c r="Z190" s="211"/>
      <c r="AA190" s="211"/>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49">
        <v>1</v>
      </c>
    </row>
    <row r="191" spans="1:56" ht="21" customHeight="1">
      <c r="A191" s="211"/>
      <c r="B191" s="1195"/>
      <c r="C191" s="366" t="s">
        <v>739</v>
      </c>
      <c r="D191" s="365"/>
      <c r="E191" s="365"/>
      <c r="F191" s="365"/>
      <c r="G191" s="365"/>
      <c r="H191" s="364"/>
      <c r="I191" s="211"/>
      <c r="J191" s="211"/>
      <c r="K191" s="211"/>
      <c r="L191" s="211"/>
      <c r="M191" s="211"/>
      <c r="N191" s="211"/>
      <c r="O191" s="211"/>
      <c r="P191" s="211"/>
      <c r="Q191" s="211"/>
      <c r="R191" s="211"/>
      <c r="S191" s="211"/>
      <c r="T191" s="211"/>
      <c r="U191" s="211"/>
      <c r="V191" s="211"/>
      <c r="W191" s="211"/>
      <c r="X191" s="211"/>
      <c r="Y191" s="211"/>
      <c r="Z191" s="211"/>
      <c r="AA191" s="211"/>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49">
        <v>1</v>
      </c>
    </row>
    <row r="192" spans="1:56" ht="21" customHeight="1">
      <c r="A192" s="211"/>
      <c r="B192" s="1195"/>
      <c r="C192" s="1197" t="s">
        <v>738</v>
      </c>
      <c r="D192" s="1197"/>
      <c r="E192" s="1197"/>
      <c r="F192" s="1197"/>
      <c r="G192" s="1197"/>
      <c r="H192" s="1198"/>
      <c r="I192" s="211"/>
      <c r="J192" s="211"/>
      <c r="K192" s="211"/>
      <c r="L192" s="211"/>
      <c r="M192" s="211"/>
      <c r="N192" s="211"/>
      <c r="O192" s="211"/>
      <c r="P192" s="211"/>
      <c r="Q192" s="211"/>
      <c r="R192" s="211"/>
      <c r="S192" s="211"/>
      <c r="T192" s="211"/>
      <c r="U192" s="211"/>
      <c r="V192" s="211"/>
      <c r="W192" s="211"/>
      <c r="X192" s="211"/>
      <c r="Y192" s="211"/>
      <c r="Z192" s="211"/>
      <c r="AA192" s="211"/>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49">
        <v>1</v>
      </c>
    </row>
    <row r="193" spans="1:58" ht="21" customHeight="1">
      <c r="A193" s="211"/>
      <c r="B193" s="1195"/>
      <c r="C193" s="363" t="s">
        <v>737</v>
      </c>
      <c r="D193" s="347"/>
      <c r="E193" s="347"/>
      <c r="F193" s="358" t="s">
        <v>736</v>
      </c>
      <c r="G193" s="347"/>
      <c r="H193" s="346"/>
      <c r="I193" s="211"/>
      <c r="J193" s="211"/>
      <c r="K193" s="211"/>
      <c r="L193" s="211"/>
      <c r="M193" s="211"/>
      <c r="N193" s="211"/>
      <c r="O193" s="211"/>
      <c r="P193" s="211"/>
      <c r="Q193" s="211"/>
      <c r="R193" s="211"/>
      <c r="S193" s="211"/>
      <c r="T193" s="211"/>
      <c r="U193" s="211"/>
      <c r="V193" s="211"/>
      <c r="W193" s="211"/>
      <c r="X193" s="211"/>
      <c r="Y193" s="211"/>
      <c r="Z193" s="211"/>
      <c r="AA193" s="211"/>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49">
        <v>1</v>
      </c>
    </row>
    <row r="194" spans="1:58" ht="21" customHeight="1">
      <c r="A194" s="211"/>
      <c r="B194" s="1195"/>
      <c r="C194" s="362" t="s">
        <v>735</v>
      </c>
      <c r="D194" s="347"/>
      <c r="E194" s="347"/>
      <c r="F194" s="361" t="s">
        <v>734</v>
      </c>
      <c r="G194" s="347"/>
      <c r="H194" s="346"/>
      <c r="I194" s="211"/>
      <c r="J194" s="211"/>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49">
        <v>1</v>
      </c>
    </row>
    <row r="195" spans="1:58" ht="21" customHeight="1">
      <c r="A195" s="211"/>
      <c r="B195" s="1195"/>
      <c r="C195" s="360" t="s">
        <v>733</v>
      </c>
      <c r="D195" s="347"/>
      <c r="E195" s="347"/>
      <c r="F195" s="359" t="s">
        <v>732</v>
      </c>
      <c r="G195" s="347"/>
      <c r="H195" s="346"/>
      <c r="I195" s="211"/>
      <c r="J195" s="211"/>
      <c r="K195" s="211"/>
      <c r="L195" s="211"/>
      <c r="M195" s="211"/>
      <c r="N195" s="211"/>
      <c r="O195" s="211"/>
      <c r="P195" s="211"/>
      <c r="Q195" s="211"/>
      <c r="R195" s="211"/>
      <c r="S195" s="211"/>
      <c r="T195" s="211"/>
      <c r="U195" s="211"/>
      <c r="V195" s="211"/>
      <c r="W195" s="211"/>
      <c r="X195" s="211"/>
      <c r="Y195" s="211"/>
      <c r="Z195" s="211"/>
      <c r="AA195" s="211"/>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49">
        <v>1</v>
      </c>
    </row>
    <row r="196" spans="1:58" ht="21" customHeight="1">
      <c r="A196" s="211"/>
      <c r="B196" s="1195"/>
      <c r="C196" s="358"/>
      <c r="D196" s="355"/>
      <c r="E196" s="357" t="s">
        <v>731</v>
      </c>
      <c r="F196" s="356" t="s">
        <v>730</v>
      </c>
      <c r="G196" s="347"/>
      <c r="H196" s="346"/>
      <c r="I196" s="211"/>
      <c r="J196" s="211"/>
      <c r="K196" s="211"/>
      <c r="L196" s="211"/>
      <c r="M196" s="211"/>
      <c r="N196" s="211"/>
      <c r="O196" s="211"/>
      <c r="P196" s="211"/>
      <c r="Q196" s="211"/>
      <c r="R196" s="211"/>
      <c r="S196" s="211"/>
      <c r="T196" s="211"/>
      <c r="U196" s="211"/>
      <c r="V196" s="211"/>
      <c r="W196" s="211"/>
      <c r="X196" s="211"/>
      <c r="Y196" s="211"/>
      <c r="Z196" s="211"/>
      <c r="AA196" s="211"/>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49">
        <v>1</v>
      </c>
    </row>
    <row r="197" spans="1:58" ht="21" customHeight="1">
      <c r="A197" s="211"/>
      <c r="B197" s="1195"/>
      <c r="C197" s="352"/>
      <c r="D197" s="355"/>
      <c r="E197" s="354" t="s">
        <v>729</v>
      </c>
      <c r="F197" s="353" t="s">
        <v>728</v>
      </c>
      <c r="G197" s="347"/>
      <c r="H197" s="346"/>
      <c r="I197" s="211"/>
      <c r="J197" s="211"/>
      <c r="K197" s="211"/>
      <c r="L197" s="211"/>
      <c r="M197" s="211"/>
      <c r="N197" s="211"/>
      <c r="O197" s="211"/>
      <c r="P197" s="211"/>
      <c r="Q197" s="211"/>
      <c r="R197" s="211"/>
      <c r="S197" s="211"/>
      <c r="T197" s="211"/>
      <c r="U197" s="211"/>
      <c r="V197" s="211"/>
      <c r="W197" s="211"/>
      <c r="X197" s="211"/>
      <c r="Y197" s="211"/>
      <c r="Z197" s="211"/>
      <c r="AA197" s="211"/>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49">
        <v>1</v>
      </c>
    </row>
    <row r="198" spans="1:58" ht="21" customHeight="1">
      <c r="A198" s="211"/>
      <c r="B198" s="1195"/>
      <c r="C198" s="352"/>
      <c r="D198" s="351" t="s">
        <v>727</v>
      </c>
      <c r="E198" s="350" t="str">
        <f>ADDRESS(ROW(G177),COLUMN(G177),4)</f>
        <v>G177</v>
      </c>
      <c r="G198" s="347"/>
      <c r="H198" s="346"/>
      <c r="I198" s="211"/>
      <c r="J198" s="211"/>
      <c r="K198" s="211"/>
      <c r="L198" s="211"/>
      <c r="M198" s="211"/>
      <c r="N198" s="211"/>
      <c r="O198" s="211"/>
      <c r="P198" s="211"/>
      <c r="Q198" s="211"/>
      <c r="R198" s="211"/>
      <c r="S198" s="211"/>
      <c r="T198" s="211"/>
      <c r="U198" s="211"/>
      <c r="V198" s="211"/>
      <c r="W198" s="211"/>
      <c r="X198" s="211"/>
      <c r="Y198" s="211"/>
      <c r="Z198" s="211"/>
      <c r="AA198" s="211"/>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49">
        <v>1</v>
      </c>
    </row>
    <row r="199" spans="1:58" ht="21" customHeight="1">
      <c r="A199" s="211"/>
      <c r="B199" s="1195"/>
      <c r="C199" s="348" t="s">
        <v>726</v>
      </c>
      <c r="D199" s="123"/>
      <c r="E199" s="349"/>
      <c r="F199" s="348" t="s">
        <v>725</v>
      </c>
      <c r="G199" s="347"/>
      <c r="H199" s="346"/>
      <c r="I199" s="211"/>
      <c r="J199" s="211"/>
      <c r="K199" s="211"/>
      <c r="L199" s="211"/>
      <c r="M199" s="211"/>
      <c r="N199" s="211"/>
      <c r="O199" s="211"/>
      <c r="P199" s="211"/>
      <c r="Q199" s="211"/>
      <c r="R199" s="211"/>
      <c r="S199" s="211"/>
      <c r="T199" s="211"/>
      <c r="U199" s="211"/>
      <c r="V199" s="211"/>
      <c r="W199" s="211"/>
      <c r="X199" s="211"/>
      <c r="Y199" s="211"/>
      <c r="Z199" s="211"/>
      <c r="AA199" s="211"/>
      <c r="AB199" s="211"/>
      <c r="AC199" s="211"/>
      <c r="AD199" s="211"/>
      <c r="AE199" s="211"/>
      <c r="AF199" s="211"/>
      <c r="AG199" s="211"/>
      <c r="AH199" s="211"/>
      <c r="AI199" s="211"/>
      <c r="AJ199" s="211"/>
      <c r="AK199" s="211"/>
      <c r="AL199" s="211"/>
      <c r="AM199" s="211"/>
      <c r="AN199" s="211"/>
      <c r="AO199" s="211"/>
      <c r="AP199" s="211"/>
      <c r="AQ199" s="211"/>
      <c r="AR199" s="211"/>
      <c r="AS199" s="211"/>
      <c r="AT199" s="211"/>
      <c r="AU199" s="211"/>
      <c r="AV199" s="211"/>
      <c r="AW199" s="211"/>
      <c r="AX199" s="211"/>
      <c r="AY199" s="211"/>
      <c r="AZ199" s="211"/>
      <c r="BA199" s="211"/>
      <c r="BB199" s="211"/>
      <c r="BC199" s="211"/>
      <c r="BD199" s="49">
        <v>1</v>
      </c>
    </row>
    <row r="200" spans="1:58" ht="21" customHeight="1">
      <c r="A200" s="211"/>
      <c r="B200" s="1195"/>
      <c r="C200" s="215">
        <v>12</v>
      </c>
      <c r="D200" s="215">
        <v>11</v>
      </c>
      <c r="E200" s="215">
        <v>11</v>
      </c>
      <c r="F200" s="215">
        <v>11</v>
      </c>
      <c r="G200" s="215">
        <v>11</v>
      </c>
      <c r="H200" s="217">
        <v>11</v>
      </c>
      <c r="I200" s="300" t="s">
        <v>716</v>
      </c>
      <c r="J200" s="211"/>
      <c r="K200" s="211"/>
      <c r="L200" s="211"/>
      <c r="M200" s="211"/>
      <c r="N200" s="211"/>
      <c r="O200" s="211"/>
      <c r="P200" s="211"/>
      <c r="Q200" s="211"/>
      <c r="R200" s="211"/>
      <c r="S200" s="211"/>
      <c r="T200" s="211"/>
      <c r="U200" s="211"/>
      <c r="V200" s="211"/>
      <c r="W200" s="211"/>
      <c r="X200" s="211"/>
      <c r="Y200" s="211"/>
      <c r="Z200" s="211"/>
      <c r="AA200" s="211"/>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49">
        <v>1</v>
      </c>
    </row>
    <row r="201" spans="1:58" ht="21" customHeight="1" thickBot="1">
      <c r="A201" s="211"/>
      <c r="B201" s="1196"/>
      <c r="C201" s="213">
        <f t="shared" ref="C201:H201" ca="1" si="7">CELL("largeur",C201)</f>
        <v>13</v>
      </c>
      <c r="D201" s="213">
        <f t="shared" ca="1" si="7"/>
        <v>21</v>
      </c>
      <c r="E201" s="213">
        <f t="shared" ca="1" si="7"/>
        <v>13</v>
      </c>
      <c r="F201" s="213">
        <f t="shared" ca="1" si="7"/>
        <v>13</v>
      </c>
      <c r="G201" s="213">
        <f t="shared" ca="1" si="7"/>
        <v>13</v>
      </c>
      <c r="H201" s="216">
        <f t="shared" ca="1" si="7"/>
        <v>13</v>
      </c>
      <c r="I201" s="300" t="s">
        <v>715</v>
      </c>
      <c r="J201" s="211"/>
      <c r="K201" s="211"/>
      <c r="L201" s="211"/>
      <c r="M201" s="211"/>
      <c r="N201" s="211"/>
      <c r="O201" s="211"/>
      <c r="P201" s="211"/>
      <c r="Q201" s="211"/>
      <c r="R201" s="211"/>
      <c r="S201" s="211"/>
      <c r="T201" s="211"/>
      <c r="U201" s="211"/>
      <c r="V201" s="211"/>
      <c r="W201" s="211"/>
      <c r="X201" s="211"/>
      <c r="Y201" s="211"/>
      <c r="Z201" s="211"/>
      <c r="AA201" s="211"/>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49">
        <v>1</v>
      </c>
    </row>
    <row r="202" spans="1:58" ht="21" customHeight="1" thickBot="1">
      <c r="A202" s="211"/>
      <c r="B202" s="211"/>
      <c r="C202" s="211"/>
      <c r="D202" s="211"/>
      <c r="E202" s="211"/>
      <c r="F202" s="211"/>
      <c r="G202" s="211"/>
      <c r="H202" s="211"/>
      <c r="I202" s="211"/>
      <c r="J202" s="211"/>
      <c r="K202" s="211"/>
      <c r="L202" s="211"/>
      <c r="M202" s="211"/>
      <c r="N202" s="211"/>
      <c r="O202" s="211"/>
      <c r="P202" s="211"/>
      <c r="Q202" s="211"/>
      <c r="R202" s="211"/>
      <c r="S202" s="211"/>
      <c r="T202" s="211"/>
      <c r="U202" s="211"/>
      <c r="V202" s="211"/>
      <c r="W202" s="211"/>
      <c r="X202" s="211"/>
      <c r="Y202" s="211"/>
      <c r="Z202" s="211"/>
      <c r="AA202" s="211"/>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49">
        <v>1</v>
      </c>
    </row>
    <row r="203" spans="1:58" s="208" customFormat="1" ht="21" customHeight="1">
      <c r="A203" s="211">
        <v>1</v>
      </c>
      <c r="B203" s="245" t="s">
        <v>692</v>
      </c>
      <c r="C203" s="345"/>
      <c r="D203" s="343"/>
      <c r="E203" s="343"/>
      <c r="F203" s="343"/>
      <c r="G203" s="343"/>
      <c r="H203" s="344"/>
      <c r="I203" s="343"/>
      <c r="J203" s="343"/>
      <c r="K203" s="342" t="s">
        <v>724</v>
      </c>
      <c r="L203" s="341" t="s">
        <v>723</v>
      </c>
      <c r="M203" s="211"/>
      <c r="N203" s="211"/>
      <c r="O203" s="211"/>
      <c r="P203" s="211"/>
      <c r="Q203" s="211"/>
      <c r="R203" s="211"/>
      <c r="S203" s="211"/>
      <c r="T203" s="211"/>
      <c r="U203" s="211"/>
      <c r="V203" s="211"/>
      <c r="W203" s="211"/>
      <c r="X203" s="211"/>
      <c r="Y203" s="211"/>
      <c r="Z203" s="211"/>
      <c r="AA203" s="211"/>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49">
        <v>1</v>
      </c>
      <c r="BE203" s="207"/>
      <c r="BF203" s="207"/>
    </row>
    <row r="204" spans="1:58" s="208" customFormat="1" ht="21" customHeight="1">
      <c r="A204" s="211">
        <v>1</v>
      </c>
      <c r="B204" s="1199">
        <v>3</v>
      </c>
      <c r="C204" s="340" t="str">
        <f>ADDRESS(ROW(),COLUMN(),4)</f>
        <v>C204</v>
      </c>
      <c r="D204" s="243" t="s">
        <v>690</v>
      </c>
      <c r="E204" s="292"/>
      <c r="F204" s="292"/>
      <c r="G204" s="292"/>
      <c r="H204" s="292"/>
      <c r="I204" s="292"/>
      <c r="J204" s="292"/>
      <c r="K204" s="291"/>
      <c r="L204" s="211">
        <v>1</v>
      </c>
      <c r="M204" s="211">
        <v>1</v>
      </c>
      <c r="N204" s="211"/>
      <c r="O204" s="211"/>
      <c r="P204" s="211"/>
      <c r="Q204" s="211"/>
      <c r="R204" s="211"/>
      <c r="S204" s="211"/>
      <c r="T204" s="211"/>
      <c r="U204" s="211"/>
      <c r="V204" s="211"/>
      <c r="W204" s="211"/>
      <c r="X204" s="211"/>
      <c r="Y204" s="211"/>
      <c r="Z204" s="211"/>
      <c r="AA204" s="211"/>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49">
        <v>1</v>
      </c>
      <c r="BE204" s="207"/>
      <c r="BF204" s="207"/>
    </row>
    <row r="205" spans="1:58" s="208" customFormat="1" ht="21" customHeight="1">
      <c r="A205" s="211">
        <v>1</v>
      </c>
      <c r="B205" s="1199"/>
      <c r="C205" s="323"/>
      <c r="D205" s="339" t="s">
        <v>718</v>
      </c>
      <c r="E205" s="321">
        <v>0.44</v>
      </c>
      <c r="F205" s="305"/>
      <c r="G205" s="322" t="s">
        <v>718</v>
      </c>
      <c r="H205" s="321">
        <v>100</v>
      </c>
      <c r="I205" s="305"/>
      <c r="J205" s="319" t="s">
        <v>720</v>
      </c>
      <c r="K205" s="315">
        <v>115</v>
      </c>
      <c r="L205" s="335" t="s">
        <v>722</v>
      </c>
      <c r="M205" s="211"/>
      <c r="N205" s="211"/>
      <c r="O205" s="211"/>
      <c r="P205" s="211"/>
      <c r="Q205" s="211"/>
      <c r="R205" s="211"/>
      <c r="S205" s="211"/>
      <c r="T205" s="211"/>
      <c r="U205" s="211"/>
      <c r="V205" s="211"/>
      <c r="W205" s="211"/>
      <c r="X205" s="211"/>
      <c r="Y205" s="211"/>
      <c r="Z205" s="211"/>
      <c r="AA205" s="211"/>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49">
        <v>1</v>
      </c>
      <c r="BE205" s="207"/>
      <c r="BF205" s="207"/>
    </row>
    <row r="206" spans="1:58" s="208" customFormat="1" ht="21" customHeight="1">
      <c r="A206" s="211">
        <v>1</v>
      </c>
      <c r="B206" s="1199"/>
      <c r="C206" s="338"/>
      <c r="D206" s="316" t="s">
        <v>717</v>
      </c>
      <c r="E206" s="337">
        <v>60</v>
      </c>
      <c r="F206" s="305"/>
      <c r="G206" s="316" t="s">
        <v>719</v>
      </c>
      <c r="H206" s="318">
        <v>10</v>
      </c>
      <c r="I206" s="305"/>
      <c r="J206" s="322" t="s">
        <v>718</v>
      </c>
      <c r="K206" s="336">
        <v>133</v>
      </c>
      <c r="L206" s="335" t="s">
        <v>721</v>
      </c>
      <c r="M206" s="211"/>
      <c r="N206" s="211"/>
      <c r="O206" s="211"/>
      <c r="P206" s="211"/>
      <c r="Q206" s="211"/>
      <c r="R206" s="211"/>
      <c r="S206" s="211"/>
      <c r="T206" s="211"/>
      <c r="U206" s="211"/>
      <c r="V206" s="211"/>
      <c r="W206" s="211"/>
      <c r="X206" s="211"/>
      <c r="Y206" s="211"/>
      <c r="Z206" s="211"/>
      <c r="AA206" s="211"/>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49">
        <v>1</v>
      </c>
      <c r="BE206" s="207"/>
      <c r="BF206" s="207"/>
    </row>
    <row r="207" spans="1:58" s="208" customFormat="1" ht="21" customHeight="1">
      <c r="A207" s="211">
        <v>1</v>
      </c>
      <c r="B207" s="1199"/>
      <c r="C207" s="314"/>
      <c r="D207" s="313" t="s">
        <v>719</v>
      </c>
      <c r="E207" s="312">
        <f>E205*E206%</f>
        <v>0.26400000000000001</v>
      </c>
      <c r="F207" s="305"/>
      <c r="G207" s="311" t="s">
        <v>720</v>
      </c>
      <c r="H207" s="312">
        <f>IF(H205=0,0,H205+H206)</f>
        <v>110</v>
      </c>
      <c r="I207" s="305"/>
      <c r="J207" s="313" t="s">
        <v>719</v>
      </c>
      <c r="K207" s="310">
        <f>IF(K205=0,0,IF(K206=0,0,K205-K206))</f>
        <v>-18</v>
      </c>
      <c r="L207" s="302" t="str">
        <f>HYPERLINK("#"&amp;ADDRESS(ROW(K207),COLUMN(K207),4),"◀"&amp;ADDRESS(ROW(K207),COLUMN(K207),4))</f>
        <v>◀K207</v>
      </c>
      <c r="M207" s="301" t="str">
        <f ca="1">_xlfn.FORMULATEXT(K207)</f>
        <v>=SI(K205=0;0;SI(K206=0;0;K205-K206))</v>
      </c>
      <c r="N207" s="211"/>
      <c r="O207" s="211"/>
      <c r="P207" s="211"/>
      <c r="Q207" s="211"/>
      <c r="R207" s="211"/>
      <c r="S207" s="211"/>
      <c r="T207" s="211"/>
      <c r="U207" s="211"/>
      <c r="V207" s="211"/>
      <c r="W207" s="211"/>
      <c r="X207" s="211"/>
      <c r="Y207" s="211"/>
      <c r="Z207" s="211"/>
      <c r="AA207" s="211"/>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49">
        <v>1</v>
      </c>
      <c r="BE207" s="207"/>
      <c r="BF207" s="207"/>
    </row>
    <row r="208" spans="1:58" s="208" customFormat="1" ht="21" customHeight="1">
      <c r="A208" s="211">
        <v>1</v>
      </c>
      <c r="B208" s="1199"/>
      <c r="C208" s="334"/>
      <c r="D208" s="311" t="s">
        <v>720</v>
      </c>
      <c r="E208" s="312">
        <f>((E205*E206)/100)+E205</f>
        <v>0.70399999999999996</v>
      </c>
      <c r="F208" s="305"/>
      <c r="G208" s="332" t="s">
        <v>717</v>
      </c>
      <c r="H208" s="333">
        <f>IF(H205=0,0,IF(ISBLANK(H205),0,(H206/H205)*100))</f>
        <v>10</v>
      </c>
      <c r="I208" s="305"/>
      <c r="J208" s="332" t="s">
        <v>717</v>
      </c>
      <c r="K208" s="331">
        <f>IF(K206=0,0,IF(ISBLANK(K206),0,(K207/K206)*100))</f>
        <v>-13.533834586466165</v>
      </c>
      <c r="L208" s="302" t="str">
        <f>HYPERLINK("#"&amp;ADDRESS(ROW(K208),COLUMN(K208),4),"◀"&amp;ADDRESS(ROW(K208),COLUMN(K208),4))</f>
        <v>◀K208</v>
      </c>
      <c r="M208" s="301" t="str">
        <f ca="1">_xlfn.FORMULATEXT(K208)</f>
        <v>=SI(K206=0;0;SI(ESTVIDE(K206);0;(K207/K206)*100))</v>
      </c>
      <c r="N208" s="211"/>
      <c r="O208" s="211"/>
      <c r="P208" s="211"/>
      <c r="Q208" s="211"/>
      <c r="R208" s="211"/>
      <c r="S208" s="211"/>
      <c r="T208" s="211"/>
      <c r="U208" s="211"/>
      <c r="V208" s="211"/>
      <c r="W208" s="211"/>
      <c r="X208" s="211"/>
      <c r="Y208" s="211"/>
      <c r="Z208" s="211"/>
      <c r="AA208" s="211"/>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49">
        <v>1</v>
      </c>
      <c r="BE208" s="207"/>
      <c r="BF208" s="207"/>
    </row>
    <row r="209" spans="1:58" s="208" customFormat="1" ht="21" customHeight="1">
      <c r="A209" s="211">
        <v>1</v>
      </c>
      <c r="B209" s="1199"/>
      <c r="C209" s="330"/>
      <c r="D209" s="329"/>
      <c r="E209" s="328"/>
      <c r="F209" s="326"/>
      <c r="G209" s="325"/>
      <c r="H209" s="327"/>
      <c r="I209" s="326"/>
      <c r="J209" s="325"/>
      <c r="K209" s="324"/>
      <c r="L209" s="211">
        <v>1</v>
      </c>
      <c r="M209" s="211">
        <v>1</v>
      </c>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49">
        <v>1</v>
      </c>
      <c r="BE209" s="207"/>
      <c r="BF209" s="207"/>
    </row>
    <row r="210" spans="1:58" s="208" customFormat="1" ht="21" customHeight="1">
      <c r="A210" s="211">
        <v>1</v>
      </c>
      <c r="B210" s="1199"/>
      <c r="C210" s="323"/>
      <c r="D210" s="322" t="s">
        <v>718</v>
      </c>
      <c r="E210" s="321">
        <v>5.8970000000000002</v>
      </c>
      <c r="F210" s="305"/>
      <c r="G210" s="319" t="s">
        <v>720</v>
      </c>
      <c r="H210" s="318">
        <v>9.64</v>
      </c>
      <c r="I210" s="305"/>
      <c r="J210" s="319" t="s">
        <v>720</v>
      </c>
      <c r="K210" s="315">
        <v>100</v>
      </c>
      <c r="L210" s="211">
        <v>1</v>
      </c>
      <c r="M210" s="211">
        <v>1</v>
      </c>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49">
        <v>1</v>
      </c>
      <c r="BE210" s="207"/>
      <c r="BF210" s="207"/>
    </row>
    <row r="211" spans="1:58" s="208" customFormat="1" ht="21" customHeight="1">
      <c r="A211" s="211">
        <v>1</v>
      </c>
      <c r="B211" s="1199"/>
      <c r="C211" s="320"/>
      <c r="D211" s="319" t="s">
        <v>720</v>
      </c>
      <c r="E211" s="318">
        <v>9.64</v>
      </c>
      <c r="F211" s="305"/>
      <c r="G211" s="316" t="s">
        <v>717</v>
      </c>
      <c r="H211" s="317">
        <v>63.5</v>
      </c>
      <c r="I211" s="305"/>
      <c r="J211" s="316" t="s">
        <v>719</v>
      </c>
      <c r="K211" s="315">
        <v>50</v>
      </c>
      <c r="L211" s="211">
        <v>1</v>
      </c>
      <c r="M211" s="211">
        <v>1</v>
      </c>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49">
        <v>1</v>
      </c>
      <c r="BE211" s="207"/>
      <c r="BF211" s="207"/>
    </row>
    <row r="212" spans="1:58" s="208" customFormat="1" ht="21" customHeight="1">
      <c r="A212" s="211">
        <v>1</v>
      </c>
      <c r="B212" s="1199"/>
      <c r="C212" s="314"/>
      <c r="D212" s="313" t="s">
        <v>719</v>
      </c>
      <c r="E212" s="312">
        <f>IF(E210=0,0,IF(E211=0,0,E211-E210))</f>
        <v>3.7430000000000003</v>
      </c>
      <c r="F212" s="305"/>
      <c r="G212" s="313" t="s">
        <v>719</v>
      </c>
      <c r="H212" s="312">
        <f>H210-H213</f>
        <v>3.7439755351681958</v>
      </c>
      <c r="I212" s="305"/>
      <c r="J212" s="311" t="s">
        <v>718</v>
      </c>
      <c r="K212" s="310">
        <f>IF(K210=0,0,IF(ISBLANK(K210),0,K210-K211))</f>
        <v>50</v>
      </c>
      <c r="L212" s="302" t="str">
        <f>HYPERLINK("#"&amp;ADDRESS(ROW(E212),COLUMN(E212),4),"◀"&amp;ADDRESS(ROW(E212),COLUMN(E212),4))</f>
        <v>◀E212</v>
      </c>
      <c r="M212" s="301" t="str">
        <f ca="1">_xlfn.FORMULATEXT(E212)</f>
        <v>=SI(E210=0;0;SI(E211=0;0;E211-E210))</v>
      </c>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49">
        <v>1</v>
      </c>
      <c r="BE212" s="207"/>
      <c r="BF212" s="207"/>
    </row>
    <row r="213" spans="1:58" s="208" customFormat="1" ht="21" customHeight="1">
      <c r="A213" s="211">
        <v>1</v>
      </c>
      <c r="B213" s="1199"/>
      <c r="C213" s="309"/>
      <c r="D213" s="304" t="s">
        <v>717</v>
      </c>
      <c r="E213" s="308">
        <f>IF(E210=0,0,IF(ISBLANK(E210),0,(E212/E210)*100))</f>
        <v>63.472952348651859</v>
      </c>
      <c r="F213" s="305"/>
      <c r="G213" s="307" t="s">
        <v>718</v>
      </c>
      <c r="H213" s="306">
        <f>(H210/(100+H211)*100)</f>
        <v>5.8960244648318048</v>
      </c>
      <c r="I213" s="305"/>
      <c r="J213" s="304" t="s">
        <v>717</v>
      </c>
      <c r="K213" s="303">
        <f>IF(K212=0,0,IF(ISBLANK(K211),0,(K211/K212)*100))</f>
        <v>100</v>
      </c>
      <c r="L213" s="302" t="str">
        <f>HYPERLINK("#"&amp;ADDRESS(ROW(E213),COLUMN(E213),4),"◀"&amp;ADDRESS(ROW(E213),COLUMN(E213),4))</f>
        <v>◀E213</v>
      </c>
      <c r="M213" s="301" t="str">
        <f ca="1">_xlfn.FORMULATEXT(E213)</f>
        <v>=SI(E210=0;0;SI(ESTVIDE(E210);0;(E212/E210)*100))</v>
      </c>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49">
        <v>1</v>
      </c>
    </row>
    <row r="214" spans="1:58" s="208" customFormat="1" ht="21" customHeight="1">
      <c r="A214" s="211">
        <v>1</v>
      </c>
      <c r="B214" s="1199"/>
      <c r="C214" s="1201" t="s">
        <v>696</v>
      </c>
      <c r="D214" s="1201"/>
      <c r="E214" s="1201"/>
      <c r="F214" s="1201"/>
      <c r="G214" s="1201"/>
      <c r="H214" s="1201"/>
      <c r="I214" s="1201"/>
      <c r="J214" s="1201"/>
      <c r="K214" s="1202"/>
      <c r="L214" s="211">
        <v>1</v>
      </c>
      <c r="M214" s="211">
        <v>1</v>
      </c>
      <c r="N214" s="211"/>
      <c r="O214" s="211"/>
      <c r="P214" s="211"/>
      <c r="Q214" s="211"/>
      <c r="R214" s="211"/>
      <c r="S214" s="211"/>
      <c r="T214" s="211"/>
      <c r="U214" s="211"/>
      <c r="V214" s="211"/>
      <c r="W214" s="211"/>
      <c r="X214" s="211"/>
      <c r="Y214" s="211"/>
      <c r="Z214" s="211"/>
      <c r="AA214" s="211"/>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49">
        <v>1</v>
      </c>
    </row>
    <row r="215" spans="1:58" s="208" customFormat="1" ht="21" customHeight="1">
      <c r="A215" s="211"/>
      <c r="B215" s="1199"/>
      <c r="C215" s="215">
        <v>12</v>
      </c>
      <c r="D215" s="215">
        <v>11</v>
      </c>
      <c r="E215" s="215">
        <v>11</v>
      </c>
      <c r="F215" s="215">
        <v>11</v>
      </c>
      <c r="G215" s="215">
        <v>11</v>
      </c>
      <c r="H215" s="215">
        <v>11</v>
      </c>
      <c r="I215" s="215">
        <v>11</v>
      </c>
      <c r="J215" s="215">
        <v>11</v>
      </c>
      <c r="K215" s="217">
        <v>11</v>
      </c>
      <c r="L215" s="300" t="s">
        <v>716</v>
      </c>
      <c r="M215" s="211"/>
      <c r="N215" s="211"/>
      <c r="O215" s="211"/>
      <c r="P215" s="211"/>
      <c r="Q215" s="211"/>
      <c r="R215" s="211"/>
      <c r="S215" s="211"/>
      <c r="T215" s="211"/>
      <c r="U215" s="211"/>
      <c r="V215" s="211"/>
      <c r="W215" s="211"/>
      <c r="X215" s="211"/>
      <c r="Y215" s="211"/>
      <c r="Z215" s="211"/>
      <c r="AA215" s="211"/>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49">
        <v>1</v>
      </c>
    </row>
    <row r="216" spans="1:58" s="208" customFormat="1" ht="21" customHeight="1" thickBot="1">
      <c r="A216" s="211"/>
      <c r="B216" s="1200"/>
      <c r="C216" s="213">
        <f t="shared" ref="C216:K216" ca="1" si="8">CELL("largeur",C216)</f>
        <v>13</v>
      </c>
      <c r="D216" s="213">
        <f t="shared" ca="1" si="8"/>
        <v>21</v>
      </c>
      <c r="E216" s="213">
        <f t="shared" ca="1" si="8"/>
        <v>13</v>
      </c>
      <c r="F216" s="213">
        <f t="shared" ca="1" si="8"/>
        <v>13</v>
      </c>
      <c r="G216" s="213">
        <f t="shared" ca="1" si="8"/>
        <v>13</v>
      </c>
      <c r="H216" s="213">
        <f t="shared" ca="1" si="8"/>
        <v>13</v>
      </c>
      <c r="I216" s="213">
        <f t="shared" ca="1" si="8"/>
        <v>16</v>
      </c>
      <c r="J216" s="213">
        <f t="shared" ca="1" si="8"/>
        <v>18</v>
      </c>
      <c r="K216" s="216">
        <f t="shared" ca="1" si="8"/>
        <v>16</v>
      </c>
      <c r="L216" s="300" t="s">
        <v>715</v>
      </c>
      <c r="M216" s="211"/>
      <c r="N216" s="211"/>
      <c r="O216" s="211"/>
      <c r="P216" s="211"/>
      <c r="Q216" s="211"/>
      <c r="R216" s="211"/>
      <c r="S216" s="211"/>
      <c r="T216" s="211"/>
      <c r="U216" s="211"/>
      <c r="V216" s="211"/>
      <c r="W216" s="211"/>
      <c r="X216" s="211"/>
      <c r="Y216" s="211"/>
      <c r="Z216" s="211"/>
      <c r="AA216" s="211"/>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49">
        <v>1</v>
      </c>
    </row>
    <row r="217" spans="1:58" s="208" customFormat="1" ht="21" customHeight="1" thickBot="1">
      <c r="A217" s="300"/>
      <c r="B217" s="300"/>
      <c r="C217" s="300"/>
      <c r="D217" s="300"/>
      <c r="E217" s="300"/>
      <c r="F217" s="300"/>
      <c r="G217" s="300"/>
      <c r="H217" s="300"/>
      <c r="I217" s="300"/>
      <c r="J217" s="300"/>
      <c r="K217" s="300"/>
      <c r="L217" s="211"/>
      <c r="M217" s="211">
        <v>1</v>
      </c>
      <c r="N217" s="211"/>
      <c r="O217" s="211"/>
      <c r="P217" s="211"/>
      <c r="Q217" s="211"/>
      <c r="R217" s="211"/>
      <c r="S217" s="211"/>
      <c r="T217" s="211"/>
      <c r="U217" s="211"/>
      <c r="V217" s="211"/>
      <c r="W217" s="211"/>
      <c r="X217" s="211"/>
      <c r="Y217" s="211"/>
      <c r="Z217" s="211"/>
      <c r="AA217" s="211"/>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49">
        <v>1</v>
      </c>
    </row>
    <row r="218" spans="1:58" s="208" customFormat="1" ht="21" customHeight="1">
      <c r="A218" s="211"/>
      <c r="B218" s="245" t="s">
        <v>692</v>
      </c>
      <c r="C218" s="299" t="s">
        <v>714</v>
      </c>
      <c r="D218" s="298"/>
      <c r="E218" s="298"/>
      <c r="F218" s="298"/>
      <c r="G218" s="298"/>
      <c r="H218" s="298"/>
      <c r="I218" s="298"/>
      <c r="J218" s="298"/>
      <c r="K218" s="297" t="s">
        <v>713</v>
      </c>
      <c r="L218" s="211"/>
      <c r="M218" s="245" t="s">
        <v>692</v>
      </c>
      <c r="N218" s="1203" t="s">
        <v>712</v>
      </c>
      <c r="O218" s="1203"/>
      <c r="P218" s="1203"/>
      <c r="Q218" s="1203"/>
      <c r="R218" s="1203"/>
      <c r="S218" s="1203"/>
      <c r="T218" s="1204"/>
      <c r="U218" s="211"/>
      <c r="V218" s="211"/>
      <c r="W218" s="211"/>
      <c r="X218" s="211"/>
      <c r="Y218" s="211"/>
      <c r="Z218" s="211"/>
      <c r="AA218" s="211"/>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49">
        <v>1</v>
      </c>
    </row>
    <row r="219" spans="1:58" s="208" customFormat="1" ht="21" customHeight="1">
      <c r="A219" s="211"/>
      <c r="B219" s="1199">
        <v>3</v>
      </c>
      <c r="C219" s="296" t="str">
        <f>ADDRESS(ROW(),COLUMN(),4)</f>
        <v>C219</v>
      </c>
      <c r="D219" s="295"/>
      <c r="E219" s="295"/>
      <c r="F219" s="281"/>
      <c r="G219" s="295"/>
      <c r="H219" s="295"/>
      <c r="I219" s="294"/>
      <c r="J219" s="294"/>
      <c r="K219" s="293"/>
      <c r="L219" s="211"/>
      <c r="M219" s="1199">
        <v>3</v>
      </c>
      <c r="N219" s="244" t="str">
        <f>ADDRESS(ROW(),COLUMN(),4)</f>
        <v>N219</v>
      </c>
      <c r="O219" s="243" t="s">
        <v>690</v>
      </c>
      <c r="P219" s="292"/>
      <c r="Q219" s="292"/>
      <c r="R219" s="292"/>
      <c r="S219" s="292"/>
      <c r="T219" s="291"/>
      <c r="U219" s="211"/>
      <c r="V219" s="211"/>
      <c r="W219" s="211"/>
      <c r="X219" s="211"/>
      <c r="Y219" s="211"/>
      <c r="Z219" s="211"/>
      <c r="AA219" s="211"/>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49">
        <v>1</v>
      </c>
    </row>
    <row r="220" spans="1:58" s="208" customFormat="1" ht="21" customHeight="1">
      <c r="A220" s="211"/>
      <c r="B220" s="1199"/>
      <c r="C220" s="281"/>
      <c r="D220" s="288" t="s">
        <v>705</v>
      </c>
      <c r="E220" s="289">
        <v>1</v>
      </c>
      <c r="F220" s="280"/>
      <c r="G220" s="290" t="s">
        <v>705</v>
      </c>
      <c r="H220" s="289">
        <v>1</v>
      </c>
      <c r="I220" s="277"/>
      <c r="J220" s="288" t="s">
        <v>705</v>
      </c>
      <c r="K220" s="287">
        <v>1</v>
      </c>
      <c r="L220" s="211"/>
      <c r="M220" s="1199"/>
      <c r="N220" s="1205" t="s">
        <v>711</v>
      </c>
      <c r="O220" s="1205"/>
      <c r="P220" s="1207" t="s">
        <v>710</v>
      </c>
      <c r="Q220" s="1207"/>
      <c r="R220" s="1207"/>
      <c r="S220" s="1207"/>
      <c r="T220" s="1208"/>
      <c r="U220" s="211"/>
      <c r="V220" s="211"/>
      <c r="W220" s="211"/>
      <c r="X220" s="211"/>
      <c r="Y220" s="211"/>
      <c r="Z220" s="211"/>
      <c r="AA220" s="211"/>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49">
        <v>1</v>
      </c>
    </row>
    <row r="221" spans="1:58" s="208" customFormat="1" ht="21" customHeight="1">
      <c r="A221" s="211"/>
      <c r="B221" s="1199"/>
      <c r="C221" s="259"/>
      <c r="D221" s="284" t="s">
        <v>707</v>
      </c>
      <c r="E221" s="285">
        <v>2</v>
      </c>
      <c r="F221" s="258"/>
      <c r="G221" s="286" t="s">
        <v>704</v>
      </c>
      <c r="H221" s="285">
        <v>2</v>
      </c>
      <c r="I221" s="256"/>
      <c r="J221" s="284" t="s">
        <v>703</v>
      </c>
      <c r="K221" s="283">
        <v>50</v>
      </c>
      <c r="L221" s="211"/>
      <c r="M221" s="1199"/>
      <c r="N221" s="1206"/>
      <c r="O221" s="1206"/>
      <c r="P221" s="1209"/>
      <c r="Q221" s="1209"/>
      <c r="R221" s="1209"/>
      <c r="S221" s="1209"/>
      <c r="T221" s="1210"/>
      <c r="U221" s="211"/>
      <c r="V221" s="211"/>
      <c r="W221" s="211"/>
      <c r="X221" s="211"/>
      <c r="Y221" s="211"/>
      <c r="Z221" s="211"/>
      <c r="AA221" s="211"/>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49">
        <v>1</v>
      </c>
    </row>
    <row r="222" spans="1:58" s="208" customFormat="1" ht="21" customHeight="1">
      <c r="A222" s="211"/>
      <c r="B222" s="1199"/>
      <c r="C222" s="259"/>
      <c r="D222" s="255" t="s">
        <v>701</v>
      </c>
      <c r="E222" s="257">
        <f>IF(E220=0,0,IF(E221=0,0,E221-E220))</f>
        <v>1</v>
      </c>
      <c r="F222" s="258"/>
      <c r="G222" s="255" t="s">
        <v>708</v>
      </c>
      <c r="H222" s="257">
        <f>IF(H220=0,0,H220+H221)</f>
        <v>3</v>
      </c>
      <c r="I222" s="256"/>
      <c r="J222" s="255" t="s">
        <v>701</v>
      </c>
      <c r="K222" s="254">
        <f>K223*K221%</f>
        <v>1</v>
      </c>
      <c r="L222" s="211"/>
      <c r="M222" s="1199"/>
      <c r="N222" s="1211" t="s">
        <v>709</v>
      </c>
      <c r="O222" s="1213">
        <f>SUM(N226:N235)</f>
        <v>0.97000000000000008</v>
      </c>
      <c r="P222" s="1215" t="str">
        <f>IF(N225&lt;S225,"Recette incomplète, il manque",IF(N225&gt;S225,"Trop de produits dans la recette",IF(N225=S225,"OK")))</f>
        <v>Recette incomplète, il manque</v>
      </c>
      <c r="Q222" s="1215"/>
      <c r="R222" s="1215"/>
      <c r="S222" s="1215"/>
      <c r="T222" s="1224">
        <f>IF(N225=S225,"",IF(N225&lt;S225,S225-N225,IF(N225&gt;S225,N225-S225)))</f>
        <v>2.9999999999999916E-2</v>
      </c>
      <c r="U222" s="211"/>
      <c r="V222" s="211"/>
      <c r="W222" s="211"/>
      <c r="X222" s="211"/>
      <c r="Y222" s="211"/>
      <c r="Z222" s="211"/>
      <c r="AA222" s="211"/>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49">
        <v>1</v>
      </c>
    </row>
    <row r="223" spans="1:58" s="208" customFormat="1" ht="21" customHeight="1">
      <c r="A223" s="211"/>
      <c r="B223" s="1199"/>
      <c r="C223" s="251"/>
      <c r="D223" s="247" t="s">
        <v>699</v>
      </c>
      <c r="E223" s="249">
        <f>IF(E220=0,0,IF(E221=0,0,E222/E221))</f>
        <v>0.5</v>
      </c>
      <c r="F223" s="250"/>
      <c r="G223" s="247" t="s">
        <v>699</v>
      </c>
      <c r="H223" s="249">
        <f>IF(H220=0,0,H221/H222)</f>
        <v>0.66666666666666663</v>
      </c>
      <c r="I223" s="248"/>
      <c r="J223" s="247" t="s">
        <v>708</v>
      </c>
      <c r="K223" s="282">
        <f>K220/(100-K221)*100</f>
        <v>2</v>
      </c>
      <c r="L223" s="211"/>
      <c r="M223" s="1199"/>
      <c r="N223" s="1212"/>
      <c r="O223" s="1214"/>
      <c r="P223" s="1216"/>
      <c r="Q223" s="1216"/>
      <c r="R223" s="1216"/>
      <c r="S223" s="1216"/>
      <c r="T223" s="1225"/>
      <c r="U223" s="211"/>
      <c r="V223" s="211"/>
      <c r="W223" s="211"/>
      <c r="X223" s="211"/>
      <c r="Y223" s="211"/>
      <c r="Z223" s="211"/>
      <c r="AA223" s="211"/>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49">
        <v>1</v>
      </c>
    </row>
    <row r="224" spans="1:58" s="208" customFormat="1" ht="21" customHeight="1">
      <c r="A224" s="211"/>
      <c r="B224" s="1199"/>
      <c r="C224" s="281"/>
      <c r="D224" s="279" t="s">
        <v>707</v>
      </c>
      <c r="E224" s="278">
        <v>2</v>
      </c>
      <c r="F224" s="280"/>
      <c r="G224" s="279" t="s">
        <v>707</v>
      </c>
      <c r="H224" s="278">
        <v>2</v>
      </c>
      <c r="I224" s="277"/>
      <c r="J224" s="276" t="s">
        <v>707</v>
      </c>
      <c r="K224" s="275">
        <v>1</v>
      </c>
      <c r="L224" s="211"/>
      <c r="M224" s="1199"/>
      <c r="N224" s="274" t="s">
        <v>706</v>
      </c>
      <c r="O224" s="273"/>
      <c r="P224" s="273"/>
      <c r="Q224" s="273"/>
      <c r="R224" s="272" t="s">
        <v>431</v>
      </c>
      <c r="S224" s="271" t="s">
        <v>678</v>
      </c>
      <c r="T224" s="270" t="s">
        <v>430</v>
      </c>
      <c r="U224" s="211"/>
      <c r="V224" s="211"/>
      <c r="W224" s="211"/>
      <c r="X224" s="211"/>
      <c r="Y224" s="211"/>
      <c r="Z224" s="211"/>
      <c r="AA224" s="211"/>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49">
        <v>1</v>
      </c>
    </row>
    <row r="225" spans="1:58" s="208" customFormat="1" ht="21" customHeight="1">
      <c r="A225" s="211"/>
      <c r="B225" s="1199"/>
      <c r="C225" s="259"/>
      <c r="D225" s="268" t="s">
        <v>705</v>
      </c>
      <c r="E225" s="269">
        <v>1</v>
      </c>
      <c r="F225" s="258"/>
      <c r="G225" s="268" t="s">
        <v>704</v>
      </c>
      <c r="H225" s="269">
        <v>1</v>
      </c>
      <c r="I225" s="256"/>
      <c r="J225" s="268" t="s">
        <v>703</v>
      </c>
      <c r="K225" s="267">
        <v>50</v>
      </c>
      <c r="L225" s="211"/>
      <c r="M225" s="1199"/>
      <c r="N225" s="266">
        <f>SUM(N226:N235)</f>
        <v>0.97000000000000008</v>
      </c>
      <c r="O225" s="265"/>
      <c r="P225" s="264"/>
      <c r="Q225" s="263" t="s">
        <v>702</v>
      </c>
      <c r="R225" s="262">
        <v>7</v>
      </c>
      <c r="S225" s="261">
        <v>1</v>
      </c>
      <c r="T225" s="260">
        <f>SUM(T226:T235)</f>
        <v>6.9300000000000006</v>
      </c>
      <c r="U225" s="211"/>
      <c r="V225" s="211"/>
      <c r="W225" s="211"/>
      <c r="X225" s="211"/>
      <c r="Y225" s="211"/>
      <c r="Z225" s="211"/>
      <c r="AA225" s="211"/>
      <c r="AB225" s="211"/>
      <c r="AC225" s="211"/>
      <c r="AD225" s="211"/>
      <c r="AE225" s="211"/>
      <c r="AF225" s="211"/>
      <c r="AG225" s="211"/>
      <c r="AH225" s="211"/>
      <c r="AI225" s="211"/>
      <c r="AJ225" s="211"/>
      <c r="AK225" s="211"/>
      <c r="AL225" s="211"/>
      <c r="AM225" s="211"/>
      <c r="AN225" s="211"/>
      <c r="AO225" s="211"/>
      <c r="AP225" s="211"/>
      <c r="AQ225" s="211"/>
      <c r="AR225" s="211"/>
      <c r="AS225" s="211"/>
      <c r="AT225" s="211"/>
      <c r="AU225" s="211"/>
      <c r="AV225" s="211"/>
      <c r="AW225" s="211"/>
      <c r="AX225" s="211"/>
      <c r="AY225" s="211"/>
      <c r="AZ225" s="211"/>
      <c r="BA225" s="211"/>
      <c r="BB225" s="211"/>
      <c r="BC225" s="211"/>
      <c r="BD225" s="49">
        <v>1</v>
      </c>
    </row>
    <row r="226" spans="1:58" s="208" customFormat="1" ht="21" customHeight="1">
      <c r="A226" s="211"/>
      <c r="B226" s="1199"/>
      <c r="C226" s="259"/>
      <c r="D226" s="255" t="s">
        <v>701</v>
      </c>
      <c r="E226" s="257">
        <f>IF(E224=0,0,IF(E225=0,0,E224-E225))</f>
        <v>1</v>
      </c>
      <c r="F226" s="258"/>
      <c r="G226" s="255" t="s">
        <v>698</v>
      </c>
      <c r="H226" s="257">
        <f>IF(H224=0,0,IF(H225=0,0,H224-H225))</f>
        <v>1</v>
      </c>
      <c r="I226" s="256"/>
      <c r="J226" s="255" t="s">
        <v>701</v>
      </c>
      <c r="K226" s="254">
        <f>K224*K225%</f>
        <v>0.5</v>
      </c>
      <c r="L226" s="211"/>
      <c r="M226" s="1199"/>
      <c r="N226" s="236">
        <v>0.12</v>
      </c>
      <c r="O226" s="235" t="s">
        <v>700</v>
      </c>
      <c r="P226" s="235"/>
      <c r="Q226" s="235"/>
      <c r="R226" s="253">
        <f>R225*N226</f>
        <v>0.84</v>
      </c>
      <c r="S226" s="252">
        <v>0</v>
      </c>
      <c r="T226" s="232">
        <f t="shared" ref="T226:T235" si="9">IF(S226=0,R226,IF(R226="","",R226/(100-S226)*100))</f>
        <v>0.84</v>
      </c>
      <c r="U226" s="211"/>
      <c r="V226" s="211"/>
      <c r="W226" s="211"/>
      <c r="X226" s="211"/>
      <c r="Y226" s="211"/>
      <c r="Z226" s="211"/>
      <c r="AA226" s="211"/>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49">
        <v>1</v>
      </c>
    </row>
    <row r="227" spans="1:58" s="208" customFormat="1" ht="21" customHeight="1">
      <c r="A227" s="211"/>
      <c r="B227" s="1199"/>
      <c r="C227" s="251"/>
      <c r="D227" s="247" t="s">
        <v>699</v>
      </c>
      <c r="E227" s="249">
        <f>IF(E224=0,0,E226/E224)</f>
        <v>0.5</v>
      </c>
      <c r="F227" s="250"/>
      <c r="G227" s="247" t="s">
        <v>699</v>
      </c>
      <c r="H227" s="249">
        <f>IF(H224=0,0,IF(H225=0,0,H225/H224))</f>
        <v>0.5</v>
      </c>
      <c r="I227" s="248"/>
      <c r="J227" s="247" t="s">
        <v>698</v>
      </c>
      <c r="K227" s="246">
        <f>K224-K226</f>
        <v>0.5</v>
      </c>
      <c r="L227" s="211"/>
      <c r="M227" s="1199"/>
      <c r="N227" s="236">
        <v>0.08</v>
      </c>
      <c r="O227" s="235" t="s">
        <v>697</v>
      </c>
      <c r="P227" s="235"/>
      <c r="Q227" s="235"/>
      <c r="R227" s="234">
        <f>R225*N227</f>
        <v>0.56000000000000005</v>
      </c>
      <c r="S227" s="233">
        <v>0</v>
      </c>
      <c r="T227" s="232">
        <f t="shared" si="9"/>
        <v>0.56000000000000005</v>
      </c>
      <c r="U227" s="211"/>
      <c r="V227" s="211"/>
      <c r="W227" s="211"/>
      <c r="X227" s="211"/>
      <c r="Y227" s="211"/>
      <c r="Z227" s="211"/>
      <c r="AA227" s="211"/>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49">
        <v>1</v>
      </c>
    </row>
    <row r="228" spans="1:58" s="208" customFormat="1" ht="21" customHeight="1">
      <c r="A228" s="211"/>
      <c r="B228" s="1199"/>
      <c r="C228" s="1226" t="s">
        <v>696</v>
      </c>
      <c r="D228" s="1226"/>
      <c r="E228" s="1226"/>
      <c r="F228" s="1226"/>
      <c r="G228" s="1226"/>
      <c r="H228" s="1226"/>
      <c r="I228" s="1226"/>
      <c r="J228" s="1226"/>
      <c r="K228" s="1227"/>
      <c r="L228" s="211"/>
      <c r="M228" s="1199"/>
      <c r="N228" s="236">
        <v>0.2</v>
      </c>
      <c r="O228" s="235" t="s">
        <v>695</v>
      </c>
      <c r="P228" s="235"/>
      <c r="Q228" s="235"/>
      <c r="R228" s="234">
        <f>R225*N228</f>
        <v>1.4000000000000001</v>
      </c>
      <c r="S228" s="233">
        <v>0</v>
      </c>
      <c r="T228" s="232">
        <f t="shared" si="9"/>
        <v>1.4000000000000001</v>
      </c>
      <c r="U228" s="211"/>
      <c r="V228" s="211"/>
      <c r="W228" s="211"/>
      <c r="X228" s="211"/>
      <c r="Y228" s="211"/>
      <c r="Z228" s="211"/>
      <c r="AA228" s="211"/>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49">
        <v>1</v>
      </c>
    </row>
    <row r="229" spans="1:58" s="208" customFormat="1" ht="21" customHeight="1">
      <c r="A229" s="211"/>
      <c r="B229" s="1199"/>
      <c r="C229" s="215">
        <v>8</v>
      </c>
      <c r="D229" s="215">
        <v>8</v>
      </c>
      <c r="E229" s="215">
        <v>11</v>
      </c>
      <c r="F229" s="215">
        <v>8</v>
      </c>
      <c r="G229" s="215">
        <v>8</v>
      </c>
      <c r="H229" s="215">
        <v>11</v>
      </c>
      <c r="I229" s="215">
        <v>8</v>
      </c>
      <c r="J229" s="215">
        <v>8</v>
      </c>
      <c r="K229" s="217">
        <v>11</v>
      </c>
      <c r="L229" s="211"/>
      <c r="M229" s="1199"/>
      <c r="N229" s="236">
        <v>0.55000000000000004</v>
      </c>
      <c r="O229" s="235" t="s">
        <v>694</v>
      </c>
      <c r="P229" s="235"/>
      <c r="Q229" s="235"/>
      <c r="R229" s="234">
        <f>R225*N229</f>
        <v>3.8500000000000005</v>
      </c>
      <c r="S229" s="233">
        <v>0</v>
      </c>
      <c r="T229" s="232">
        <f t="shared" si="9"/>
        <v>3.8500000000000005</v>
      </c>
      <c r="U229" s="211"/>
      <c r="V229" s="211"/>
      <c r="W229" s="211"/>
      <c r="X229" s="211"/>
      <c r="Y229" s="211"/>
      <c r="Z229" s="211"/>
      <c r="AA229" s="211"/>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49">
        <v>1</v>
      </c>
    </row>
    <row r="230" spans="1:58" s="208" customFormat="1" ht="21" customHeight="1" thickBot="1">
      <c r="A230" s="211"/>
      <c r="B230" s="1200"/>
      <c r="C230" s="213">
        <f t="shared" ref="C230:K230" ca="1" si="10">CELL("largeur",C230)</f>
        <v>13</v>
      </c>
      <c r="D230" s="213">
        <f t="shared" ca="1" si="10"/>
        <v>21</v>
      </c>
      <c r="E230" s="213">
        <f t="shared" ca="1" si="10"/>
        <v>13</v>
      </c>
      <c r="F230" s="213">
        <f t="shared" ca="1" si="10"/>
        <v>13</v>
      </c>
      <c r="G230" s="213">
        <f t="shared" ca="1" si="10"/>
        <v>13</v>
      </c>
      <c r="H230" s="213">
        <f t="shared" ca="1" si="10"/>
        <v>13</v>
      </c>
      <c r="I230" s="213">
        <f t="shared" ca="1" si="10"/>
        <v>16</v>
      </c>
      <c r="J230" s="213">
        <f t="shared" ca="1" si="10"/>
        <v>18</v>
      </c>
      <c r="K230" s="216">
        <f t="shared" ca="1" si="10"/>
        <v>16</v>
      </c>
      <c r="L230" s="211"/>
      <c r="M230" s="1199"/>
      <c r="N230" s="236">
        <v>0.02</v>
      </c>
      <c r="O230" s="235" t="s">
        <v>693</v>
      </c>
      <c r="P230" s="235"/>
      <c r="Q230" s="235"/>
      <c r="R230" s="234">
        <f>R225*N230</f>
        <v>0.14000000000000001</v>
      </c>
      <c r="S230" s="233">
        <v>50</v>
      </c>
      <c r="T230" s="232">
        <f t="shared" si="9"/>
        <v>0.28000000000000003</v>
      </c>
      <c r="U230" s="211"/>
      <c r="V230" s="211"/>
      <c r="W230" s="211"/>
      <c r="X230" s="211"/>
      <c r="Y230" s="211"/>
      <c r="Z230" s="211"/>
      <c r="AA230" s="211"/>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49">
        <v>1</v>
      </c>
    </row>
    <row r="231" spans="1:58" s="208" customFormat="1" ht="21" customHeight="1" thickBot="1">
      <c r="A231" s="211">
        <v>1</v>
      </c>
      <c r="B231" s="211">
        <v>1</v>
      </c>
      <c r="C231" s="211">
        <v>1</v>
      </c>
      <c r="D231" s="211">
        <v>1</v>
      </c>
      <c r="E231" s="211">
        <v>1</v>
      </c>
      <c r="F231" s="211">
        <v>1</v>
      </c>
      <c r="G231" s="211">
        <v>1</v>
      </c>
      <c r="H231" s="211">
        <v>1</v>
      </c>
      <c r="I231" s="211"/>
      <c r="J231" s="211"/>
      <c r="K231" s="211"/>
      <c r="L231" s="211"/>
      <c r="M231" s="1199"/>
      <c r="N231" s="236"/>
      <c r="O231" s="235"/>
      <c r="P231" s="235"/>
      <c r="Q231" s="235"/>
      <c r="R231" s="234">
        <f>R225*N231</f>
        <v>0</v>
      </c>
      <c r="S231" s="233"/>
      <c r="T231" s="232">
        <f t="shared" si="9"/>
        <v>0</v>
      </c>
      <c r="U231" s="211"/>
      <c r="V231" s="211"/>
      <c r="W231" s="211"/>
      <c r="X231" s="211"/>
      <c r="Y231" s="211"/>
      <c r="Z231" s="211"/>
      <c r="AA231" s="211"/>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49">
        <v>1</v>
      </c>
    </row>
    <row r="232" spans="1:58" s="208" customFormat="1" ht="21" customHeight="1">
      <c r="A232" s="211">
        <v>1</v>
      </c>
      <c r="B232" s="245" t="s">
        <v>692</v>
      </c>
      <c r="C232" s="1193" t="s">
        <v>691</v>
      </c>
      <c r="D232" s="1193"/>
      <c r="E232" s="1193"/>
      <c r="F232" s="1193"/>
      <c r="G232" s="1193"/>
      <c r="H232" s="1194"/>
      <c r="I232" s="211"/>
      <c r="J232" s="211"/>
      <c r="K232" s="211"/>
      <c r="L232" s="211"/>
      <c r="M232" s="1199"/>
      <c r="N232" s="236"/>
      <c r="O232" s="235"/>
      <c r="P232" s="235"/>
      <c r="Q232" s="235"/>
      <c r="R232" s="234">
        <f>R225*N232</f>
        <v>0</v>
      </c>
      <c r="S232" s="233"/>
      <c r="T232" s="232">
        <f t="shared" si="9"/>
        <v>0</v>
      </c>
      <c r="U232" s="211"/>
      <c r="V232" s="211"/>
      <c r="W232" s="211"/>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49">
        <v>1</v>
      </c>
    </row>
    <row r="233" spans="1:58" s="208" customFormat="1" ht="21" customHeight="1">
      <c r="A233" s="211">
        <v>1</v>
      </c>
      <c r="B233" s="1217">
        <v>3</v>
      </c>
      <c r="C233" s="244" t="str">
        <f>ADDRESS(ROW(),COLUMN(),4)</f>
        <v>C233</v>
      </c>
      <c r="D233" s="243" t="s">
        <v>690</v>
      </c>
      <c r="E233" s="242"/>
      <c r="F233" s="241"/>
      <c r="G233" s="240"/>
      <c r="H233" s="239"/>
      <c r="I233" s="211"/>
      <c r="J233" s="211"/>
      <c r="K233" s="211"/>
      <c r="L233" s="211"/>
      <c r="M233" s="1199"/>
      <c r="N233" s="236"/>
      <c r="O233" s="235"/>
      <c r="P233" s="235"/>
      <c r="Q233" s="235"/>
      <c r="R233" s="234">
        <f>R225*N233</f>
        <v>0</v>
      </c>
      <c r="S233" s="233"/>
      <c r="T233" s="232">
        <f t="shared" si="9"/>
        <v>0</v>
      </c>
      <c r="U233" s="211"/>
      <c r="V233" s="211"/>
      <c r="W233" s="211"/>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49">
        <v>1</v>
      </c>
    </row>
    <row r="234" spans="1:58" s="208" customFormat="1" ht="21" customHeight="1">
      <c r="A234" s="211">
        <v>1</v>
      </c>
      <c r="B234" s="1217"/>
      <c r="C234" s="1219" t="s">
        <v>689</v>
      </c>
      <c r="D234" s="1219"/>
      <c r="E234" s="238" t="s">
        <v>688</v>
      </c>
      <c r="F234" s="237" t="s">
        <v>687</v>
      </c>
      <c r="G234" s="1220" t="s">
        <v>429</v>
      </c>
      <c r="H234" s="1221"/>
      <c r="I234" s="211"/>
      <c r="J234" s="211"/>
      <c r="K234" s="211"/>
      <c r="L234" s="211"/>
      <c r="M234" s="1199"/>
      <c r="N234" s="236"/>
      <c r="O234" s="235"/>
      <c r="P234" s="235"/>
      <c r="Q234" s="235"/>
      <c r="R234" s="234">
        <f>R225*N234</f>
        <v>0</v>
      </c>
      <c r="S234" s="233"/>
      <c r="T234" s="232">
        <f t="shared" si="9"/>
        <v>0</v>
      </c>
      <c r="U234" s="211"/>
      <c r="V234" s="211"/>
      <c r="W234" s="211"/>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49">
        <v>1</v>
      </c>
    </row>
    <row r="235" spans="1:58" s="208" customFormat="1" ht="21" customHeight="1">
      <c r="A235" s="211">
        <v>1</v>
      </c>
      <c r="B235" s="1217"/>
      <c r="C235" s="1222">
        <v>20</v>
      </c>
      <c r="D235" s="1223">
        <f>C235/100</f>
        <v>0.2</v>
      </c>
      <c r="E235" s="221" t="s">
        <v>686</v>
      </c>
      <c r="F235" s="220">
        <v>1</v>
      </c>
      <c r="G235" s="219">
        <f>(C235*F235)*10</f>
        <v>200</v>
      </c>
      <c r="H235" s="218">
        <f>G235/1000</f>
        <v>0.2</v>
      </c>
      <c r="I235" s="211"/>
      <c r="J235" s="211"/>
      <c r="K235" s="211"/>
      <c r="L235" s="211"/>
      <c r="M235" s="1199"/>
      <c r="N235" s="231"/>
      <c r="O235" s="230"/>
      <c r="P235" s="230"/>
      <c r="Q235" s="230"/>
      <c r="R235" s="229">
        <f>R225*N235</f>
        <v>0</v>
      </c>
      <c r="S235" s="228"/>
      <c r="T235" s="227">
        <f t="shared" si="9"/>
        <v>0</v>
      </c>
      <c r="U235" s="211"/>
      <c r="V235" s="211"/>
      <c r="W235" s="211"/>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49">
        <v>1</v>
      </c>
    </row>
    <row r="236" spans="1:58" s="208" customFormat="1" ht="21" customHeight="1">
      <c r="A236" s="211">
        <v>1</v>
      </c>
      <c r="B236" s="1217"/>
      <c r="C236" s="1222"/>
      <c r="D236" s="1223"/>
      <c r="E236" s="221" t="s">
        <v>48</v>
      </c>
      <c r="F236" s="220">
        <v>1.03</v>
      </c>
      <c r="G236" s="219">
        <f>(C235*F236)*10</f>
        <v>206</v>
      </c>
      <c r="H236" s="218">
        <f>G236/1000</f>
        <v>0.20599999999999999</v>
      </c>
      <c r="I236" s="211"/>
      <c r="J236" s="211"/>
      <c r="K236" s="211"/>
      <c r="L236" s="211"/>
      <c r="M236" s="1199"/>
      <c r="N236" s="1228" t="s">
        <v>685</v>
      </c>
      <c r="O236" s="1228"/>
      <c r="P236" s="1228"/>
      <c r="Q236" s="1228"/>
      <c r="R236" s="1228"/>
      <c r="S236" s="1228"/>
      <c r="T236" s="1229"/>
      <c r="U236" s="211"/>
      <c r="V236" s="211"/>
      <c r="W236" s="211"/>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49">
        <v>1</v>
      </c>
    </row>
    <row r="237" spans="1:58" s="208" customFormat="1" ht="21" customHeight="1">
      <c r="A237" s="211">
        <v>1</v>
      </c>
      <c r="B237" s="1217"/>
      <c r="C237" s="1222"/>
      <c r="D237" s="1223"/>
      <c r="E237" s="221" t="s">
        <v>684</v>
      </c>
      <c r="F237" s="220">
        <v>1.0149999999999999</v>
      </c>
      <c r="G237" s="219">
        <f>(F237*C235)*10</f>
        <v>202.99999999999997</v>
      </c>
      <c r="H237" s="218">
        <f>G237/1000</f>
        <v>0.20299999999999996</v>
      </c>
      <c r="I237" s="211"/>
      <c r="J237" s="211"/>
      <c r="K237" s="211"/>
      <c r="L237" s="211"/>
      <c r="M237" s="1199"/>
      <c r="N237" s="226"/>
      <c r="O237" s="226" t="s">
        <v>683</v>
      </c>
      <c r="P237" s="223"/>
      <c r="Q237" s="225" t="s">
        <v>682</v>
      </c>
      <c r="R237" s="224"/>
      <c r="S237" s="224"/>
      <c r="T237" s="222"/>
      <c r="U237" s="211"/>
      <c r="V237" s="211"/>
      <c r="W237" s="211"/>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49">
        <v>1</v>
      </c>
    </row>
    <row r="238" spans="1:58" s="208" customFormat="1" ht="21" customHeight="1">
      <c r="A238" s="211">
        <v>1</v>
      </c>
      <c r="B238" s="1217"/>
      <c r="C238" s="1222"/>
      <c r="D238" s="1223"/>
      <c r="E238" s="221" t="s">
        <v>681</v>
      </c>
      <c r="F238" s="220">
        <v>0.92</v>
      </c>
      <c r="G238" s="219">
        <f>(F238*C235)*10</f>
        <v>184.00000000000003</v>
      </c>
      <c r="H238" s="218">
        <f>G238/1000</f>
        <v>0.18400000000000002</v>
      </c>
      <c r="I238" s="211"/>
      <c r="J238" s="211"/>
      <c r="K238" s="211"/>
      <c r="L238" s="211"/>
      <c r="M238" s="1199"/>
      <c r="N238" s="223"/>
      <c r="O238" s="223" t="s">
        <v>680</v>
      </c>
      <c r="P238" s="223"/>
      <c r="Q238" s="223" t="s">
        <v>679</v>
      </c>
      <c r="R238" s="224"/>
      <c r="S238" s="223" t="s">
        <v>678</v>
      </c>
      <c r="T238" s="222"/>
      <c r="U238" s="211"/>
      <c r="V238" s="211"/>
      <c r="W238" s="211"/>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c r="AX238" s="211"/>
      <c r="AY238" s="211"/>
      <c r="AZ238" s="211"/>
      <c r="BA238" s="211"/>
      <c r="BB238" s="211"/>
      <c r="BC238" s="211"/>
      <c r="BD238" s="49">
        <v>1</v>
      </c>
    </row>
    <row r="239" spans="1:58" ht="21" customHeight="1">
      <c r="A239" s="211">
        <v>1</v>
      </c>
      <c r="B239" s="1217"/>
      <c r="C239" s="1222"/>
      <c r="D239" s="1223"/>
      <c r="E239" s="221" t="s">
        <v>677</v>
      </c>
      <c r="F239" s="220">
        <v>0.8</v>
      </c>
      <c r="G239" s="219">
        <f>(F239*C235)*10</f>
        <v>160</v>
      </c>
      <c r="H239" s="218">
        <f>G239/1000</f>
        <v>0.16</v>
      </c>
      <c r="I239" s="211"/>
      <c r="J239" s="211"/>
      <c r="K239" s="211"/>
      <c r="L239" s="211"/>
      <c r="M239" s="1199"/>
      <c r="N239" s="215">
        <v>10</v>
      </c>
      <c r="O239" s="215">
        <v>10</v>
      </c>
      <c r="P239" s="215">
        <v>10</v>
      </c>
      <c r="Q239" s="215">
        <v>10</v>
      </c>
      <c r="R239" s="215">
        <v>13</v>
      </c>
      <c r="S239" s="215">
        <v>8</v>
      </c>
      <c r="T239" s="217">
        <v>13</v>
      </c>
      <c r="U239" s="211"/>
      <c r="V239" s="211"/>
      <c r="W239" s="211"/>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49">
        <v>1</v>
      </c>
      <c r="BE239" s="208"/>
      <c r="BF239" s="208"/>
    </row>
    <row r="240" spans="1:58" ht="21" customHeight="1" thickBot="1">
      <c r="A240" s="211">
        <v>1</v>
      </c>
      <c r="B240" s="1217"/>
      <c r="C240" s="1191" t="s">
        <v>676</v>
      </c>
      <c r="D240" s="1191"/>
      <c r="E240" s="1191"/>
      <c r="F240" s="1191"/>
      <c r="G240" s="1191"/>
      <c r="H240" s="1192"/>
      <c r="I240" s="211"/>
      <c r="J240" s="211"/>
      <c r="K240" s="211"/>
      <c r="L240" s="211"/>
      <c r="M240" s="1200"/>
      <c r="N240" s="213">
        <f t="shared" ref="N240:T240" ca="1" si="11">CELL("largeur",N240)</f>
        <v>16</v>
      </c>
      <c r="O240" s="213">
        <f t="shared" ca="1" si="11"/>
        <v>16</v>
      </c>
      <c r="P240" s="213">
        <f t="shared" ca="1" si="11"/>
        <v>16</v>
      </c>
      <c r="Q240" s="213">
        <f t="shared" ca="1" si="11"/>
        <v>11</v>
      </c>
      <c r="R240" s="213">
        <f t="shared" ca="1" si="11"/>
        <v>11</v>
      </c>
      <c r="S240" s="213">
        <f t="shared" ca="1" si="11"/>
        <v>11</v>
      </c>
      <c r="T240" s="216">
        <f t="shared" ca="1" si="11"/>
        <v>11</v>
      </c>
      <c r="U240" s="211"/>
      <c r="V240" s="211"/>
      <c r="W240" s="211"/>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49">
        <v>1</v>
      </c>
      <c r="BE240" s="208"/>
      <c r="BF240" s="208"/>
    </row>
    <row r="241" spans="1:58" ht="21" customHeight="1">
      <c r="A241" s="211">
        <v>1</v>
      </c>
      <c r="B241" s="1217"/>
      <c r="C241" s="215">
        <v>8</v>
      </c>
      <c r="D241" s="215">
        <v>9</v>
      </c>
      <c r="E241" s="215">
        <v>11</v>
      </c>
      <c r="F241" s="215">
        <v>11</v>
      </c>
      <c r="G241" s="215">
        <v>11</v>
      </c>
      <c r="H241" s="214">
        <v>11</v>
      </c>
      <c r="I241" s="211"/>
      <c r="J241" s="211"/>
      <c r="K241" s="211"/>
      <c r="L241" s="211"/>
      <c r="M241" s="211"/>
      <c r="N241" s="211"/>
      <c r="O241" s="211"/>
      <c r="P241" s="211"/>
      <c r="Q241" s="211"/>
      <c r="R241" s="211"/>
      <c r="S241" s="211"/>
      <c r="T241" s="211"/>
      <c r="U241" s="211"/>
      <c r="V241" s="211"/>
      <c r="W241" s="211"/>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49">
        <v>1</v>
      </c>
      <c r="BE241" s="208"/>
      <c r="BF241" s="208"/>
    </row>
    <row r="242" spans="1:58" ht="21" customHeight="1" thickBot="1">
      <c r="A242" s="211">
        <v>1</v>
      </c>
      <c r="B242" s="1218"/>
      <c r="C242" s="213">
        <f t="shared" ref="C242:H242" ca="1" si="12">CELL("largeur",C242)</f>
        <v>13</v>
      </c>
      <c r="D242" s="213">
        <f t="shared" ca="1" si="12"/>
        <v>21</v>
      </c>
      <c r="E242" s="213">
        <f t="shared" ca="1" si="12"/>
        <v>13</v>
      </c>
      <c r="F242" s="213">
        <f t="shared" ca="1" si="12"/>
        <v>13</v>
      </c>
      <c r="G242" s="213">
        <f t="shared" ca="1" si="12"/>
        <v>13</v>
      </c>
      <c r="H242" s="212">
        <f t="shared" ca="1" si="12"/>
        <v>13</v>
      </c>
      <c r="I242" s="211"/>
      <c r="J242" s="211"/>
      <c r="K242" s="211"/>
      <c r="L242" s="211"/>
      <c r="M242" s="211"/>
      <c r="N242" s="211"/>
      <c r="O242" s="211"/>
      <c r="P242" s="211"/>
      <c r="Q242" s="211"/>
      <c r="R242" s="211"/>
      <c r="S242" s="211"/>
      <c r="T242" s="211"/>
      <c r="U242" s="211"/>
      <c r="BC242" s="211"/>
      <c r="BD242" s="49">
        <v>1</v>
      </c>
      <c r="BE242" s="208"/>
      <c r="BF242" s="208"/>
    </row>
    <row r="243" spans="1:58" ht="21" customHeight="1">
      <c r="A243" s="211">
        <v>1</v>
      </c>
      <c r="B243" s="211">
        <v>1</v>
      </c>
      <c r="C243" s="211">
        <v>1</v>
      </c>
      <c r="D243" s="211">
        <v>1</v>
      </c>
      <c r="E243" s="211">
        <v>1</v>
      </c>
      <c r="F243" s="211">
        <v>1</v>
      </c>
      <c r="G243" s="211">
        <v>1</v>
      </c>
      <c r="H243" s="211">
        <v>1</v>
      </c>
      <c r="I243" s="211"/>
      <c r="J243" s="211"/>
      <c r="K243" s="211"/>
      <c r="L243" s="211"/>
      <c r="M243" s="211"/>
      <c r="N243" s="211"/>
      <c r="O243" s="211"/>
      <c r="P243" s="211"/>
      <c r="Q243" s="211"/>
      <c r="R243" s="211"/>
      <c r="S243" s="211"/>
      <c r="T243" s="211"/>
      <c r="U243" s="211"/>
      <c r="BC243" s="211"/>
      <c r="BD243" s="49">
        <v>1</v>
      </c>
      <c r="BE243" s="208"/>
      <c r="BF243" s="208"/>
    </row>
    <row r="244" spans="1:58">
      <c r="BD244" s="49">
        <v>1</v>
      </c>
    </row>
    <row r="245" spans="1:58" ht="18.75">
      <c r="C245" s="922" t="s">
        <v>1514</v>
      </c>
      <c r="D245" s="922"/>
      <c r="E245" s="922"/>
      <c r="F245" s="922"/>
      <c r="G245" s="922"/>
      <c r="H245" s="922"/>
      <c r="I245" s="922"/>
      <c r="J245" s="922"/>
      <c r="K245" s="924"/>
      <c r="L245" s="924"/>
      <c r="M245" s="924"/>
      <c r="N245" s="924"/>
      <c r="O245" s="924"/>
      <c r="P245" s="924"/>
      <c r="Q245" s="924"/>
      <c r="R245" s="924"/>
      <c r="BD245" s="49">
        <v>1</v>
      </c>
    </row>
    <row r="246" spans="1:58" ht="23.25">
      <c r="C246" s="925" t="s">
        <v>1515</v>
      </c>
      <c r="D246" s="925"/>
      <c r="E246" s="925"/>
      <c r="F246" s="925"/>
      <c r="G246" s="925"/>
      <c r="H246" s="925"/>
      <c r="I246" s="925"/>
      <c r="J246" s="925"/>
      <c r="K246" s="913" t="s">
        <v>1911</v>
      </c>
      <c r="L246" s="914"/>
      <c r="M246" s="914"/>
      <c r="N246" s="914"/>
      <c r="O246" s="914"/>
      <c r="P246" s="914"/>
      <c r="Q246" s="914"/>
      <c r="R246" s="914"/>
      <c r="BD246" s="49">
        <v>1</v>
      </c>
    </row>
    <row r="247" spans="1:58" ht="23.25">
      <c r="C247" s="926" t="s">
        <v>1516</v>
      </c>
      <c r="D247" s="926"/>
      <c r="E247" s="926"/>
      <c r="F247" s="926"/>
      <c r="G247" s="926"/>
      <c r="H247" s="926"/>
      <c r="I247" s="926"/>
      <c r="J247" s="926"/>
      <c r="K247" s="915" t="s">
        <v>1913</v>
      </c>
      <c r="L247" s="916"/>
      <c r="M247" s="916"/>
      <c r="N247" s="916"/>
      <c r="O247" s="916"/>
      <c r="P247" s="916"/>
      <c r="Q247" s="916"/>
      <c r="R247" s="914" t="s">
        <v>402</v>
      </c>
      <c r="BD247" s="49">
        <v>1</v>
      </c>
    </row>
    <row r="248" spans="1:58" ht="23.25">
      <c r="C248" s="921" t="s">
        <v>1910</v>
      </c>
      <c r="D248" s="927"/>
      <c r="E248" s="927"/>
      <c r="F248" s="927"/>
      <c r="G248" s="927"/>
      <c r="H248" s="927"/>
      <c r="I248" s="927"/>
      <c r="J248" s="927"/>
      <c r="K248" s="911"/>
      <c r="L248" s="911"/>
      <c r="M248" s="911"/>
      <c r="N248" s="911"/>
      <c r="O248" s="911"/>
      <c r="P248" s="911"/>
      <c r="Q248" s="911"/>
      <c r="R248" s="914" t="s">
        <v>402</v>
      </c>
      <c r="BD248" s="49">
        <v>1</v>
      </c>
    </row>
    <row r="249" spans="1:58" ht="23.25">
      <c r="C249" s="921" t="s">
        <v>1912</v>
      </c>
      <c r="D249" s="927"/>
      <c r="E249" s="927"/>
      <c r="F249" s="927"/>
      <c r="G249" s="927"/>
      <c r="H249" s="927"/>
      <c r="I249" s="927"/>
      <c r="J249" s="927"/>
      <c r="K249" s="917" t="s">
        <v>1916</v>
      </c>
      <c r="L249" s="918"/>
      <c r="M249" s="918"/>
      <c r="N249" s="918"/>
      <c r="O249" s="919"/>
      <c r="P249" s="919"/>
      <c r="Q249" s="919"/>
      <c r="R249" s="914" t="s">
        <v>402</v>
      </c>
      <c r="BD249" s="49">
        <v>1</v>
      </c>
    </row>
    <row r="250" spans="1:58" ht="23.25">
      <c r="C250" s="920" t="s">
        <v>1914</v>
      </c>
      <c r="D250" s="927"/>
      <c r="E250" s="927"/>
      <c r="F250" s="927"/>
      <c r="G250" s="927"/>
      <c r="H250" s="927"/>
      <c r="I250" s="927"/>
      <c r="J250" s="927"/>
      <c r="K250" s="912"/>
      <c r="L250" s="912"/>
      <c r="M250" s="912"/>
      <c r="N250" s="912"/>
      <c r="O250" s="912"/>
      <c r="P250" s="911"/>
      <c r="Q250" s="911"/>
      <c r="R250" s="911"/>
      <c r="BD250" s="49">
        <v>1</v>
      </c>
    </row>
    <row r="251" spans="1:58" ht="23.25">
      <c r="C251" s="920" t="s">
        <v>1915</v>
      </c>
      <c r="D251" s="927"/>
      <c r="E251" s="928"/>
      <c r="F251" s="927"/>
      <c r="G251" s="927"/>
      <c r="H251" s="927"/>
      <c r="I251" s="927"/>
      <c r="J251" s="927"/>
      <c r="K251" s="912"/>
      <c r="L251" s="912"/>
      <c r="M251" s="912"/>
      <c r="N251" s="912"/>
      <c r="O251" s="912"/>
      <c r="P251" s="911"/>
      <c r="Q251" s="911"/>
      <c r="R251" s="911"/>
      <c r="BD251" s="49">
        <v>1</v>
      </c>
    </row>
    <row r="252" spans="1:58" ht="18.75">
      <c r="C252" s="927" t="s">
        <v>1918</v>
      </c>
      <c r="D252" s="927"/>
      <c r="E252" s="927"/>
      <c r="F252" s="929"/>
      <c r="G252" s="929"/>
      <c r="H252" s="929"/>
      <c r="I252" s="923"/>
      <c r="J252" s="929"/>
      <c r="K252" s="927"/>
      <c r="L252" s="927"/>
      <c r="M252" s="927"/>
      <c r="N252" s="927"/>
      <c r="O252" s="927"/>
      <c r="P252" s="924"/>
      <c r="Q252" s="924"/>
      <c r="R252" s="924"/>
      <c r="BD252" s="49">
        <v>1</v>
      </c>
    </row>
    <row r="253" spans="1:58" ht="18.75">
      <c r="C253" s="927" t="s">
        <v>1517</v>
      </c>
      <c r="D253" s="927"/>
      <c r="E253" s="927"/>
      <c r="F253" s="929"/>
      <c r="G253" s="929"/>
      <c r="H253" s="929"/>
      <c r="I253" s="923"/>
      <c r="J253" s="929"/>
      <c r="K253" s="927"/>
      <c r="L253" s="927"/>
      <c r="M253" s="927"/>
      <c r="N253" s="927"/>
      <c r="O253" s="927"/>
      <c r="P253" s="924"/>
      <c r="Q253" s="924"/>
      <c r="R253" s="924"/>
      <c r="BD253" s="49">
        <v>1</v>
      </c>
    </row>
    <row r="254" spans="1:58" ht="18.75">
      <c r="C254" s="927" t="s">
        <v>1518</v>
      </c>
      <c r="D254" s="927" t="s">
        <v>1519</v>
      </c>
      <c r="E254" s="928" t="s">
        <v>1917</v>
      </c>
      <c r="F254" s="929"/>
      <c r="G254" s="929"/>
      <c r="H254" s="929"/>
      <c r="I254" s="923"/>
      <c r="J254" s="929"/>
      <c r="K254" s="924"/>
      <c r="L254" s="924"/>
      <c r="M254" s="924"/>
      <c r="N254" s="924"/>
      <c r="O254" s="924"/>
      <c r="P254" s="924"/>
      <c r="Q254" s="924"/>
      <c r="R254" s="924"/>
      <c r="BD254" s="49">
        <v>1</v>
      </c>
    </row>
    <row r="255" spans="1:58">
      <c r="BD255" s="210" t="s">
        <v>637</v>
      </c>
    </row>
    <row r="256" spans="1:58">
      <c r="A256" s="49">
        <v>1</v>
      </c>
      <c r="B256" s="49">
        <v>1</v>
      </c>
      <c r="C256" s="49">
        <v>1</v>
      </c>
      <c r="D256" s="49">
        <v>1</v>
      </c>
      <c r="E256" s="49">
        <v>1</v>
      </c>
      <c r="F256" s="49">
        <v>1</v>
      </c>
      <c r="G256" s="49">
        <v>1</v>
      </c>
      <c r="H256" s="49">
        <v>1</v>
      </c>
      <c r="I256" s="49">
        <v>1</v>
      </c>
      <c r="J256" s="49">
        <v>1</v>
      </c>
      <c r="K256" s="49">
        <v>1</v>
      </c>
      <c r="L256" s="49">
        <v>1</v>
      </c>
      <c r="M256" s="49">
        <v>1</v>
      </c>
      <c r="N256" s="49">
        <v>1</v>
      </c>
      <c r="O256" s="49">
        <v>1</v>
      </c>
      <c r="P256" s="49">
        <v>1</v>
      </c>
      <c r="Q256" s="49">
        <v>1</v>
      </c>
      <c r="R256" s="49">
        <v>1</v>
      </c>
      <c r="S256" s="49">
        <v>1</v>
      </c>
      <c r="T256" s="49">
        <v>1</v>
      </c>
      <c r="U256" s="49">
        <v>1</v>
      </c>
      <c r="V256" s="49">
        <v>1</v>
      </c>
      <c r="W256" s="49">
        <v>1</v>
      </c>
      <c r="X256" s="49">
        <v>1</v>
      </c>
      <c r="Y256" s="49">
        <v>1</v>
      </c>
      <c r="Z256" s="49">
        <v>1</v>
      </c>
      <c r="AA256" s="49">
        <v>1</v>
      </c>
      <c r="AB256" s="49">
        <v>1</v>
      </c>
      <c r="AC256" s="49">
        <v>1</v>
      </c>
      <c r="AD256" s="49">
        <v>1</v>
      </c>
      <c r="AE256" s="49">
        <v>1</v>
      </c>
      <c r="AF256" s="49">
        <v>1</v>
      </c>
      <c r="AG256" s="49">
        <v>1</v>
      </c>
      <c r="AH256" s="49">
        <v>1</v>
      </c>
      <c r="AI256" s="49">
        <v>1</v>
      </c>
      <c r="AJ256" s="49">
        <v>1</v>
      </c>
      <c r="AK256" s="49">
        <v>1</v>
      </c>
      <c r="AL256" s="49">
        <v>1</v>
      </c>
      <c r="AM256" s="49">
        <v>1</v>
      </c>
      <c r="AN256" s="49">
        <v>1</v>
      </c>
      <c r="AO256" s="49">
        <v>1</v>
      </c>
      <c r="AP256" s="49">
        <v>1</v>
      </c>
      <c r="AQ256" s="49">
        <v>1</v>
      </c>
      <c r="AR256" s="49">
        <v>1</v>
      </c>
      <c r="AS256" s="49">
        <v>1</v>
      </c>
      <c r="AT256" s="49">
        <v>1</v>
      </c>
      <c r="AU256" s="49">
        <v>1</v>
      </c>
      <c r="AV256" s="49">
        <v>1</v>
      </c>
      <c r="AW256" s="49">
        <v>1</v>
      </c>
      <c r="AX256" s="49">
        <v>1</v>
      </c>
      <c r="AY256" s="49">
        <v>1</v>
      </c>
      <c r="AZ256" s="49">
        <v>1</v>
      </c>
      <c r="BA256" s="49">
        <v>1</v>
      </c>
      <c r="BB256" s="49">
        <v>1</v>
      </c>
      <c r="BC256" s="49">
        <v>1</v>
      </c>
      <c r="BD256" s="209" t="str">
        <f>ADDRESS(ROW(),COLUMN(),4)</f>
        <v>BD256</v>
      </c>
      <c r="BE256" s="208"/>
      <c r="BF256" s="208"/>
    </row>
  </sheetData>
  <mergeCells count="61">
    <mergeCell ref="N218:T218"/>
    <mergeCell ref="B219:B230"/>
    <mergeCell ref="M219:M240"/>
    <mergeCell ref="N220:O221"/>
    <mergeCell ref="P220:T221"/>
    <mergeCell ref="N222:N223"/>
    <mergeCell ref="O222:O223"/>
    <mergeCell ref="P222:S223"/>
    <mergeCell ref="B233:B242"/>
    <mergeCell ref="C234:D234"/>
    <mergeCell ref="G234:H234"/>
    <mergeCell ref="C235:C239"/>
    <mergeCell ref="D235:D239"/>
    <mergeCell ref="T222:T223"/>
    <mergeCell ref="C228:K228"/>
    <mergeCell ref="N236:T236"/>
    <mergeCell ref="C240:H240"/>
    <mergeCell ref="C232:H232"/>
    <mergeCell ref="B169:B201"/>
    <mergeCell ref="C169:H169"/>
    <mergeCell ref="C189:H190"/>
    <mergeCell ref="C192:H192"/>
    <mergeCell ref="B204:B216"/>
    <mergeCell ref="C214:K214"/>
    <mergeCell ref="B167:B168"/>
    <mergeCell ref="C167:F167"/>
    <mergeCell ref="B108:B134"/>
    <mergeCell ref="C108:H108"/>
    <mergeCell ref="F111:H111"/>
    <mergeCell ref="C122:H123"/>
    <mergeCell ref="C125:H125"/>
    <mergeCell ref="B137:B138"/>
    <mergeCell ref="C137:F137"/>
    <mergeCell ref="B139:B165"/>
    <mergeCell ref="C139:H139"/>
    <mergeCell ref="F142:H142"/>
    <mergeCell ref="C153:H154"/>
    <mergeCell ref="C156:H156"/>
    <mergeCell ref="N75:N84"/>
    <mergeCell ref="O81:S82"/>
    <mergeCell ref="B106:B107"/>
    <mergeCell ref="C106:F106"/>
    <mergeCell ref="O102:O103"/>
    <mergeCell ref="P102:P103"/>
    <mergeCell ref="O105:O106"/>
    <mergeCell ref="AL35:AO35"/>
    <mergeCell ref="B41:B42"/>
    <mergeCell ref="C41:H41"/>
    <mergeCell ref="B43:B100"/>
    <mergeCell ref="C48:H49"/>
    <mergeCell ref="D54:H55"/>
    <mergeCell ref="D57:H58"/>
    <mergeCell ref="D60:H61"/>
    <mergeCell ref="D63:H64"/>
    <mergeCell ref="O87:U87"/>
    <mergeCell ref="O88:U88"/>
    <mergeCell ref="V35:Y35"/>
    <mergeCell ref="D66:H67"/>
    <mergeCell ref="C70:H71"/>
    <mergeCell ref="O74:S74"/>
    <mergeCell ref="C75:H76"/>
  </mergeCells>
  <conditionalFormatting sqref="B232">
    <cfRule type="expression" dxfId="20" priority="1" stopIfTrue="1">
      <formula>OR(ROW()=CELL("ligne"),COLUMN()=CELL("colonne"))</formula>
    </cfRule>
  </conditionalFormatting>
  <conditionalFormatting sqref="E113 E119">
    <cfRule type="cellIs" dxfId="19" priority="20" operator="equal">
      <formula>#REF!</formula>
    </cfRule>
    <cfRule type="cellIs" dxfId="18" priority="21" operator="equal">
      <formula>#REF!</formula>
    </cfRule>
  </conditionalFormatting>
  <conditionalFormatting sqref="E113">
    <cfRule type="cellIs" dxfId="17" priority="18" operator="equal">
      <formula>#REF!</formula>
    </cfRule>
    <cfRule type="cellIs" dxfId="16" priority="19" operator="equal">
      <formula>#REF!</formula>
    </cfRule>
  </conditionalFormatting>
  <conditionalFormatting sqref="E144 E150">
    <cfRule type="cellIs" dxfId="15" priority="12" operator="equal">
      <formula>#REF!</formula>
    </cfRule>
    <cfRule type="cellIs" dxfId="14" priority="13" operator="equal">
      <formula>#REF!</formula>
    </cfRule>
  </conditionalFormatting>
  <conditionalFormatting sqref="E144">
    <cfRule type="cellIs" dxfId="13" priority="10" operator="equal">
      <formula>#REF!</formula>
    </cfRule>
    <cfRule type="cellIs" dxfId="12" priority="11" operator="equal">
      <formula>#REF!</formula>
    </cfRule>
  </conditionalFormatting>
  <conditionalFormatting sqref="G113">
    <cfRule type="cellIs" dxfId="11" priority="16" operator="equal">
      <formula>#REF!</formula>
    </cfRule>
    <cfRule type="cellIs" dxfId="10" priority="17" operator="equal">
      <formula>#REF!</formula>
    </cfRule>
  </conditionalFormatting>
  <conditionalFormatting sqref="G179">
    <cfRule type="cellIs" dxfId="9" priority="2" operator="equal">
      <formula>#REF!</formula>
    </cfRule>
    <cfRule type="cellIs" dxfId="8" priority="3" operator="equal">
      <formula>#REF!</formula>
    </cfRule>
  </conditionalFormatting>
  <conditionalFormatting sqref="I103:I104">
    <cfRule type="cellIs" dxfId="7" priority="14" operator="equal">
      <formula>#REF!</formula>
    </cfRule>
    <cfRule type="cellIs" dxfId="6" priority="15" operator="equal">
      <formula>#REF!</formula>
    </cfRule>
  </conditionalFormatting>
  <conditionalFormatting sqref="J113">
    <cfRule type="cellIs" dxfId="5" priority="8" operator="equal">
      <formula>#REF!</formula>
    </cfRule>
    <cfRule type="cellIs" dxfId="4" priority="9" operator="equal">
      <formula>#REF!</formula>
    </cfRule>
  </conditionalFormatting>
  <conditionalFormatting sqref="J119">
    <cfRule type="cellIs" dxfId="3" priority="6" operator="equal">
      <formula>#REF!</formula>
    </cfRule>
    <cfRule type="cellIs" dxfId="2" priority="7" operator="equal">
      <formula>#REF!</formula>
    </cfRule>
  </conditionalFormatting>
  <conditionalFormatting sqref="J150">
    <cfRule type="cellIs" dxfId="1" priority="4" operator="equal">
      <formula>#REF!</formula>
    </cfRule>
    <cfRule type="cellIs" dxfId="0" priority="5" operator="equal">
      <formula>#REF!</formula>
    </cfRule>
  </conditionalFormatting>
  <hyperlinks>
    <hyperlink ref="D92" r:id="rId1" xr:uid="{923B88C6-BED5-4CD9-B918-0BBFDDB7968B}"/>
    <hyperlink ref="D94" r:id="rId2" xr:uid="{2DF2C9A2-5BE0-4787-81E4-628CFE22FF46}"/>
    <hyperlink ref="F94" r:id="rId3" xr:uid="{FAC53EAE-E03E-4CE2-8958-DCD9FDD1722A}"/>
    <hyperlink ref="F92" r:id="rId4" xr:uid="{0F1FC8E7-2216-43E0-9F34-9615AFD69CB0}"/>
    <hyperlink ref="D99" r:id="rId5" xr:uid="{77AAC454-19F3-482D-A805-D87B219E7770}"/>
    <hyperlink ref="Q72" r:id="rId6" xr:uid="{727B6969-C0B0-4AED-9539-B86EC0FFF360}"/>
    <hyperlink ref="J31" r:id="rId7" xr:uid="{6C6EDCF6-25A1-4DAE-BC74-61A8B8C89377}"/>
    <hyperlink ref="O87" r:id="rId8" xr:uid="{754A79D3-EF30-4801-B82E-29DFA1CE79C1}"/>
    <hyperlink ref="O88" r:id="rId9" xr:uid="{650BFAF1-2F4E-466F-A312-BD395AD91A9A}"/>
    <hyperlink ref="R60" r:id="rId10" xr:uid="{C216671C-F61A-4201-A0C1-8289FE9DC3B1}"/>
    <hyperlink ref="K249" r:id="rId11" xr:uid="{CB31F070-13A5-4976-90AD-562D500A92D0}"/>
    <hyperlink ref="K247" r:id="rId12" xr:uid="{11BDF6EE-F452-4F5F-8BA5-489FEAFCC303}"/>
  </hyperlinks>
  <pageMargins left="0.7" right="0.7" top="0.75" bottom="0.75" header="0.3" footer="0.3"/>
  <pageSetup paperSize="9" orientation="portrait" r:id="rId13"/>
  <drawing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CEA39-0638-4B86-9FAC-6B1723212ABA}">
  <dimension ref="A1:Q173"/>
  <sheetViews>
    <sheetView workbookViewId="0">
      <selection activeCell="J29" sqref="J29"/>
    </sheetView>
  </sheetViews>
  <sheetFormatPr baseColWidth="10" defaultRowHeight="15.75"/>
  <cols>
    <col min="17" max="17" width="127.7109375" style="910" customWidth="1"/>
  </cols>
  <sheetData>
    <row r="1" spans="1:17" ht="18.75">
      <c r="A1" s="68"/>
      <c r="B1" s="68"/>
      <c r="C1" s="68"/>
      <c r="D1" s="68"/>
      <c r="E1" s="68"/>
      <c r="F1" s="68"/>
      <c r="G1" s="68"/>
      <c r="H1" s="68"/>
      <c r="I1" s="68"/>
      <c r="J1" s="68"/>
      <c r="K1" s="68"/>
      <c r="L1" s="68"/>
      <c r="M1" s="68"/>
      <c r="N1" s="68"/>
      <c r="O1" s="68"/>
      <c r="Q1" s="905"/>
    </row>
    <row r="2" spans="1:17" ht="18.75">
      <c r="A2" s="68"/>
      <c r="B2" s="902" t="s">
        <v>1764</v>
      </c>
      <c r="C2" s="68"/>
      <c r="D2" s="68"/>
      <c r="E2" s="68"/>
      <c r="F2" s="68"/>
      <c r="G2" s="68"/>
      <c r="H2" s="68"/>
      <c r="I2" s="68"/>
      <c r="J2" s="68"/>
      <c r="K2" s="68"/>
      <c r="L2" s="68"/>
      <c r="M2" s="68"/>
      <c r="N2" s="68"/>
      <c r="O2" s="68"/>
      <c r="Q2" s="906"/>
    </row>
    <row r="3" spans="1:17">
      <c r="A3" s="65" t="s">
        <v>1765</v>
      </c>
      <c r="B3" s="903" t="s">
        <v>1766</v>
      </c>
      <c r="C3" s="68"/>
      <c r="D3" s="68"/>
      <c r="E3" s="68"/>
      <c r="F3" s="68"/>
      <c r="G3" s="68"/>
      <c r="H3" s="68"/>
      <c r="I3" s="68"/>
      <c r="J3" s="68"/>
      <c r="K3" s="68"/>
      <c r="L3" s="68"/>
      <c r="M3" s="68"/>
      <c r="N3" s="68"/>
      <c r="O3" s="68"/>
      <c r="Q3" s="907" t="s">
        <v>1767</v>
      </c>
    </row>
    <row r="4" spans="1:17">
      <c r="A4" s="68"/>
      <c r="B4" s="68"/>
      <c r="C4" s="68"/>
      <c r="D4" s="68"/>
      <c r="E4" s="68"/>
      <c r="F4" s="68"/>
      <c r="G4" s="68"/>
      <c r="H4" s="68"/>
      <c r="I4" s="68"/>
      <c r="J4" s="68"/>
      <c r="K4" s="68"/>
      <c r="L4" s="68"/>
      <c r="M4" s="68"/>
      <c r="N4" s="68"/>
      <c r="O4" s="68"/>
      <c r="Q4" s="906"/>
    </row>
    <row r="5" spans="1:17" ht="18.75">
      <c r="A5" s="68"/>
      <c r="B5" s="904" t="s">
        <v>1763</v>
      </c>
      <c r="C5" s="68"/>
      <c r="D5" s="68"/>
      <c r="E5" s="68"/>
      <c r="F5" s="68"/>
      <c r="G5" s="68"/>
      <c r="H5" s="68"/>
      <c r="I5" s="68"/>
      <c r="J5" s="68"/>
      <c r="K5" s="68"/>
      <c r="L5" s="68"/>
      <c r="M5" s="68"/>
      <c r="N5" s="68"/>
      <c r="O5" s="68"/>
      <c r="Q5" s="1230" t="s">
        <v>1768</v>
      </c>
    </row>
    <row r="6" spans="1:17" ht="15">
      <c r="A6" s="68"/>
      <c r="B6" s="68" t="s">
        <v>1651</v>
      </c>
      <c r="C6" s="68"/>
      <c r="D6" s="68"/>
      <c r="E6" s="68"/>
      <c r="F6" s="68"/>
      <c r="G6" s="68"/>
      <c r="H6" s="68"/>
      <c r="I6" s="68"/>
      <c r="J6" s="68"/>
      <c r="K6" s="68"/>
      <c r="L6" s="68"/>
      <c r="M6" s="68"/>
      <c r="N6" s="68"/>
      <c r="O6" s="68"/>
      <c r="Q6" s="1230"/>
    </row>
    <row r="7" spans="1:17" ht="15">
      <c r="A7" s="68"/>
      <c r="B7" s="68"/>
      <c r="C7" s="68"/>
      <c r="D7" s="68"/>
      <c r="E7" s="68"/>
      <c r="F7" s="68"/>
      <c r="G7" s="68"/>
      <c r="H7" s="68"/>
      <c r="I7" s="68"/>
      <c r="J7" s="68"/>
      <c r="K7" s="68"/>
      <c r="L7" s="68"/>
      <c r="M7" s="68"/>
      <c r="N7" s="68"/>
      <c r="O7" s="68"/>
      <c r="Q7" s="1230"/>
    </row>
    <row r="8" spans="1:17" ht="15">
      <c r="A8" s="68"/>
      <c r="B8" s="68" t="s">
        <v>1652</v>
      </c>
      <c r="C8" s="68"/>
      <c r="D8" s="68"/>
      <c r="E8" s="68"/>
      <c r="F8" s="68"/>
      <c r="G8" s="68"/>
      <c r="H8" s="68"/>
      <c r="I8" s="68"/>
      <c r="J8" s="68"/>
      <c r="K8" s="68"/>
      <c r="L8" s="68"/>
      <c r="M8" s="68"/>
      <c r="N8" s="68"/>
      <c r="O8" s="68"/>
      <c r="Q8" s="1230"/>
    </row>
    <row r="9" spans="1:17" ht="15">
      <c r="A9" s="68"/>
      <c r="B9" s="68" t="s">
        <v>1653</v>
      </c>
      <c r="C9" s="68"/>
      <c r="D9" s="68"/>
      <c r="E9" s="68"/>
      <c r="F9" s="68"/>
      <c r="G9" s="68"/>
      <c r="H9" s="68"/>
      <c r="I9" s="68"/>
      <c r="J9" s="68"/>
      <c r="K9" s="68"/>
      <c r="L9" s="68"/>
      <c r="M9" s="68"/>
      <c r="N9" s="68"/>
      <c r="O9" s="68"/>
      <c r="Q9" t="s">
        <v>1769</v>
      </c>
    </row>
    <row r="10" spans="1:17" ht="15">
      <c r="A10" s="68"/>
      <c r="B10" s="68" t="s">
        <v>1654</v>
      </c>
      <c r="C10" s="68"/>
      <c r="D10" s="68"/>
      <c r="E10" s="68"/>
      <c r="F10" s="68"/>
      <c r="G10" s="68"/>
      <c r="H10" s="68"/>
      <c r="I10" s="68"/>
      <c r="J10" s="68"/>
      <c r="K10" s="68"/>
      <c r="L10" s="68"/>
      <c r="M10" s="68"/>
      <c r="N10" s="68"/>
      <c r="O10" s="68"/>
      <c r="Q10" s="908" t="s">
        <v>1770</v>
      </c>
    </row>
    <row r="11" spans="1:17" ht="15">
      <c r="A11" s="68"/>
      <c r="B11" s="68" t="s">
        <v>1655</v>
      </c>
      <c r="C11" s="68"/>
      <c r="D11" s="68"/>
      <c r="E11" s="68"/>
      <c r="F11" s="68"/>
      <c r="G11" s="68"/>
      <c r="H11" s="68"/>
      <c r="I11" s="68"/>
      <c r="J11" s="68"/>
      <c r="K11" s="68"/>
      <c r="L11" s="68"/>
      <c r="M11" s="68"/>
      <c r="N11" s="68"/>
      <c r="O11" s="68"/>
      <c r="Q11"/>
    </row>
    <row r="12" spans="1:17" ht="15">
      <c r="A12" s="68"/>
      <c r="B12" s="68" t="s">
        <v>1656</v>
      </c>
      <c r="C12" s="68"/>
      <c r="D12" s="68"/>
      <c r="E12" s="68"/>
      <c r="F12" s="68"/>
      <c r="G12" s="68"/>
      <c r="H12" s="68"/>
      <c r="I12" s="68"/>
      <c r="J12" s="68"/>
      <c r="K12" s="68"/>
      <c r="L12" s="68"/>
      <c r="M12" s="68"/>
      <c r="N12" s="68"/>
      <c r="O12" s="68"/>
      <c r="Q12" s="908" t="s">
        <v>1771</v>
      </c>
    </row>
    <row r="13" spans="1:17" ht="15">
      <c r="A13" s="68"/>
      <c r="B13" s="68" t="s">
        <v>1657</v>
      </c>
      <c r="C13" s="68"/>
      <c r="D13" s="68"/>
      <c r="E13" s="68"/>
      <c r="F13" s="68"/>
      <c r="G13" s="68"/>
      <c r="H13" s="68"/>
      <c r="I13" s="68"/>
      <c r="J13" s="68"/>
      <c r="K13" s="68"/>
      <c r="L13" s="68"/>
      <c r="M13" s="68"/>
      <c r="N13" s="68"/>
      <c r="O13" s="68"/>
      <c r="Q13"/>
    </row>
    <row r="14" spans="1:17" ht="15">
      <c r="A14" s="68"/>
      <c r="B14" s="68"/>
      <c r="C14" s="68"/>
      <c r="D14" s="68"/>
      <c r="E14" s="68"/>
      <c r="F14" s="68"/>
      <c r="G14" s="68"/>
      <c r="H14" s="68"/>
      <c r="I14" s="68"/>
      <c r="J14" s="68"/>
      <c r="K14" s="68"/>
      <c r="L14" s="68"/>
      <c r="M14" s="68"/>
      <c r="N14" s="68"/>
      <c r="O14" s="68"/>
      <c r="Q14" s="908" t="s">
        <v>1772</v>
      </c>
    </row>
    <row r="15" spans="1:17" ht="15">
      <c r="A15" s="68"/>
      <c r="B15" s="68" t="s">
        <v>1658</v>
      </c>
      <c r="C15" s="68"/>
      <c r="D15" s="68"/>
      <c r="E15" s="68"/>
      <c r="F15" s="68"/>
      <c r="G15" s="68"/>
      <c r="H15" s="68"/>
      <c r="I15" s="68"/>
      <c r="J15" s="68"/>
      <c r="K15" s="68"/>
      <c r="L15" s="68"/>
      <c r="M15" s="68"/>
      <c r="N15" s="68"/>
      <c r="O15" s="68"/>
      <c r="Q15" s="908" t="s">
        <v>1773</v>
      </c>
    </row>
    <row r="16" spans="1:17" ht="15">
      <c r="A16" s="68"/>
      <c r="B16" s="68" t="s">
        <v>1659</v>
      </c>
      <c r="C16" s="68"/>
      <c r="D16" s="68"/>
      <c r="E16" s="68"/>
      <c r="F16" s="68"/>
      <c r="G16" s="68"/>
      <c r="H16" s="68"/>
      <c r="I16" s="68"/>
      <c r="J16" s="68"/>
      <c r="K16" s="68"/>
      <c r="L16" s="68"/>
      <c r="M16" s="68"/>
      <c r="N16" s="68"/>
      <c r="O16" s="68"/>
      <c r="Q16"/>
    </row>
    <row r="17" spans="1:17" ht="15">
      <c r="A17" s="68"/>
      <c r="B17" s="68" t="s">
        <v>1762</v>
      </c>
      <c r="C17" s="68"/>
      <c r="D17" s="68"/>
      <c r="E17" s="68"/>
      <c r="F17" s="68"/>
      <c r="G17" s="68"/>
      <c r="H17" s="68"/>
      <c r="I17" s="68"/>
      <c r="J17" s="68"/>
      <c r="K17" s="68"/>
      <c r="L17" s="68"/>
      <c r="M17" s="68"/>
      <c r="N17" s="68"/>
      <c r="O17" s="68"/>
      <c r="Q17" s="908" t="s">
        <v>1774</v>
      </c>
    </row>
    <row r="18" spans="1:17" ht="15">
      <c r="A18" s="68"/>
      <c r="B18" s="68" t="s">
        <v>1660</v>
      </c>
      <c r="C18" s="68"/>
      <c r="D18" s="68"/>
      <c r="E18" s="68"/>
      <c r="F18" s="68"/>
      <c r="G18" s="68"/>
      <c r="H18" s="68"/>
      <c r="I18" s="68"/>
      <c r="J18" s="68"/>
      <c r="K18" s="68"/>
      <c r="L18" s="68"/>
      <c r="M18" s="68"/>
      <c r="N18" s="68"/>
      <c r="O18" s="68"/>
      <c r="Q18" s="908" t="s">
        <v>1775</v>
      </c>
    </row>
    <row r="19" spans="1:17" ht="15">
      <c r="A19" s="68"/>
      <c r="B19" s="68"/>
      <c r="C19" s="68"/>
      <c r="D19" s="68"/>
      <c r="E19" s="68"/>
      <c r="F19" s="68"/>
      <c r="G19" s="68"/>
      <c r="H19" s="68"/>
      <c r="I19" s="68"/>
      <c r="J19" s="68"/>
      <c r="K19" s="68"/>
      <c r="L19" s="68"/>
      <c r="M19" s="68"/>
      <c r="N19" s="68"/>
      <c r="O19" s="68"/>
      <c r="Q19" s="908" t="s">
        <v>1776</v>
      </c>
    </row>
    <row r="20" spans="1:17" ht="15">
      <c r="A20" s="68"/>
      <c r="B20" s="68" t="s">
        <v>1661</v>
      </c>
      <c r="C20" s="68"/>
      <c r="D20" s="68"/>
      <c r="E20" s="68"/>
      <c r="F20" s="68"/>
      <c r="G20" s="68"/>
      <c r="H20" s="68"/>
      <c r="I20" s="68"/>
      <c r="J20" s="68"/>
      <c r="K20" s="68"/>
      <c r="L20" s="68"/>
      <c r="M20" s="68"/>
      <c r="N20" s="68"/>
      <c r="O20" s="68"/>
      <c r="Q20" s="908" t="s">
        <v>1777</v>
      </c>
    </row>
    <row r="21" spans="1:17" ht="15">
      <c r="A21" s="68"/>
      <c r="B21" s="68" t="s">
        <v>1662</v>
      </c>
      <c r="C21" s="68"/>
      <c r="D21" s="68"/>
      <c r="E21" s="68"/>
      <c r="F21" s="68"/>
      <c r="G21" s="68"/>
      <c r="H21" s="68"/>
      <c r="I21" s="68"/>
      <c r="J21" s="68"/>
      <c r="K21" s="68"/>
      <c r="L21" s="68"/>
      <c r="M21" s="68"/>
      <c r="N21" s="68"/>
      <c r="O21" s="68"/>
      <c r="Q21" s="908" t="s">
        <v>1778</v>
      </c>
    </row>
    <row r="22" spans="1:17" ht="15">
      <c r="A22" s="68"/>
      <c r="B22" s="68" t="s">
        <v>1663</v>
      </c>
      <c r="C22" s="68"/>
      <c r="D22" s="68"/>
      <c r="E22" s="68"/>
      <c r="F22" s="68"/>
      <c r="G22" s="68"/>
      <c r="H22" s="68"/>
      <c r="I22" s="68"/>
      <c r="J22" s="68"/>
      <c r="K22" s="68"/>
      <c r="L22" s="68"/>
      <c r="M22" s="68"/>
      <c r="N22" s="68"/>
      <c r="O22" s="68"/>
      <c r="Q22" s="908" t="s">
        <v>1779</v>
      </c>
    </row>
    <row r="23" spans="1:17" ht="15">
      <c r="A23" s="68"/>
      <c r="B23" s="68" t="s">
        <v>1664</v>
      </c>
      <c r="C23" s="68"/>
      <c r="D23" s="68"/>
      <c r="E23" s="68"/>
      <c r="F23" s="68"/>
      <c r="G23" s="68"/>
      <c r="H23" s="68"/>
      <c r="I23" s="68"/>
      <c r="J23" s="68"/>
      <c r="K23" s="68"/>
      <c r="L23" s="68"/>
      <c r="M23" s="68"/>
      <c r="N23" s="68"/>
      <c r="O23" s="68"/>
      <c r="Q23" s="908" t="s">
        <v>1780</v>
      </c>
    </row>
    <row r="24" spans="1:17" ht="15">
      <c r="A24" s="68"/>
      <c r="B24" s="68" t="s">
        <v>1665</v>
      </c>
      <c r="C24" s="68"/>
      <c r="D24" s="68"/>
      <c r="E24" s="68"/>
      <c r="F24" s="68"/>
      <c r="G24" s="68"/>
      <c r="H24" s="68"/>
      <c r="I24" s="68"/>
      <c r="J24" s="68"/>
      <c r="K24" s="68"/>
      <c r="L24" s="68"/>
      <c r="M24" s="68"/>
      <c r="N24" s="68"/>
      <c r="O24" s="68"/>
      <c r="Q24" s="908" t="s">
        <v>1781</v>
      </c>
    </row>
    <row r="25" spans="1:17" ht="15">
      <c r="A25" s="68"/>
      <c r="B25" s="68" t="s">
        <v>1666</v>
      </c>
      <c r="C25" s="68"/>
      <c r="D25" s="68"/>
      <c r="E25" s="68"/>
      <c r="F25" s="68"/>
      <c r="G25" s="68"/>
      <c r="H25" s="68"/>
      <c r="I25" s="68"/>
      <c r="J25" s="68"/>
      <c r="K25" s="68"/>
      <c r="L25" s="68"/>
      <c r="M25" s="68"/>
      <c r="N25" s="68"/>
      <c r="O25" s="68"/>
      <c r="Q25" s="908" t="s">
        <v>1782</v>
      </c>
    </row>
    <row r="26" spans="1:17" ht="15">
      <c r="A26" s="68"/>
      <c r="B26" s="68" t="s">
        <v>1667</v>
      </c>
      <c r="C26" s="68"/>
      <c r="D26" s="68"/>
      <c r="E26" s="68"/>
      <c r="F26" s="68"/>
      <c r="G26" s="68"/>
      <c r="H26" s="68"/>
      <c r="I26" s="68"/>
      <c r="J26" s="68"/>
      <c r="K26" s="68"/>
      <c r="L26" s="68"/>
      <c r="M26" s="68"/>
      <c r="N26" s="68"/>
      <c r="O26" s="68"/>
      <c r="Q26" s="908" t="s">
        <v>1783</v>
      </c>
    </row>
    <row r="27" spans="1:17" ht="15">
      <c r="A27" s="68"/>
      <c r="B27" s="68" t="s">
        <v>1668</v>
      </c>
      <c r="C27" s="68"/>
      <c r="D27" s="68"/>
      <c r="E27" s="68"/>
      <c r="F27" s="68"/>
      <c r="G27" s="68"/>
      <c r="H27" s="68"/>
      <c r="I27" s="68"/>
      <c r="J27" s="68"/>
      <c r="K27" s="68"/>
      <c r="L27" s="68"/>
      <c r="M27" s="68"/>
      <c r="N27" s="68"/>
      <c r="O27" s="68"/>
      <c r="Q27" s="908" t="s">
        <v>1784</v>
      </c>
    </row>
    <row r="28" spans="1:17" ht="15">
      <c r="A28" s="68"/>
      <c r="B28" s="68" t="s">
        <v>1669</v>
      </c>
      <c r="C28" s="68"/>
      <c r="D28" s="68"/>
      <c r="E28" s="68"/>
      <c r="F28" s="68"/>
      <c r="G28" s="68"/>
      <c r="H28" s="68"/>
      <c r="I28" s="68"/>
      <c r="J28" s="68"/>
      <c r="K28" s="68"/>
      <c r="L28" s="68"/>
      <c r="M28" s="68"/>
      <c r="N28" s="68"/>
      <c r="O28" s="68"/>
      <c r="Q28" s="908" t="s">
        <v>1785</v>
      </c>
    </row>
    <row r="29" spans="1:17" ht="15">
      <c r="A29" s="68"/>
      <c r="B29" s="68" t="s">
        <v>1670</v>
      </c>
      <c r="C29" s="68"/>
      <c r="D29" s="68"/>
      <c r="E29" s="68"/>
      <c r="F29" s="68"/>
      <c r="G29" s="68"/>
      <c r="H29" s="68"/>
      <c r="I29" s="68"/>
      <c r="J29" s="68"/>
      <c r="K29" s="68"/>
      <c r="L29" s="68"/>
      <c r="M29" s="68"/>
      <c r="N29" s="68"/>
      <c r="O29" s="68"/>
      <c r="Q29" s="908" t="s">
        <v>1786</v>
      </c>
    </row>
    <row r="30" spans="1:17" ht="15">
      <c r="A30" s="68"/>
      <c r="B30" s="68" t="s">
        <v>1671</v>
      </c>
      <c r="C30" s="68"/>
      <c r="D30" s="68"/>
      <c r="E30" s="68"/>
      <c r="F30" s="68"/>
      <c r="G30" s="68"/>
      <c r="H30" s="68"/>
      <c r="I30" s="68"/>
      <c r="J30" s="68"/>
      <c r="K30" s="68"/>
      <c r="L30" s="68"/>
      <c r="M30" s="68"/>
      <c r="N30" s="68"/>
      <c r="O30" s="68"/>
      <c r="Q30" s="908" t="s">
        <v>1787</v>
      </c>
    </row>
    <row r="31" spans="1:17" ht="15">
      <c r="A31" s="68"/>
      <c r="B31" s="68" t="s">
        <v>1672</v>
      </c>
      <c r="C31" s="68"/>
      <c r="D31" s="68"/>
      <c r="E31" s="68"/>
      <c r="F31" s="68"/>
      <c r="G31" s="68"/>
      <c r="H31" s="68"/>
      <c r="I31" s="68"/>
      <c r="J31" s="68"/>
      <c r="K31" s="68"/>
      <c r="L31" s="68"/>
      <c r="M31" s="68"/>
      <c r="N31" s="68"/>
      <c r="O31" s="68"/>
      <c r="Q31" s="908" t="s">
        <v>1788</v>
      </c>
    </row>
    <row r="32" spans="1:17" ht="15">
      <c r="A32" s="68"/>
      <c r="B32" s="68" t="s">
        <v>1673</v>
      </c>
      <c r="C32" s="68"/>
      <c r="D32" s="68"/>
      <c r="E32" s="68"/>
      <c r="F32" s="68"/>
      <c r="G32" s="68"/>
      <c r="H32" s="68"/>
      <c r="I32" s="68"/>
      <c r="J32" s="68"/>
      <c r="K32" s="68"/>
      <c r="L32" s="68"/>
      <c r="M32" s="68"/>
      <c r="N32" s="68"/>
      <c r="O32" s="68"/>
      <c r="Q32" s="908" t="s">
        <v>1789</v>
      </c>
    </row>
    <row r="33" spans="1:17" ht="15">
      <c r="A33" s="68"/>
      <c r="B33" s="68" t="s">
        <v>1674</v>
      </c>
      <c r="C33" s="68"/>
      <c r="D33" s="68"/>
      <c r="E33" s="68"/>
      <c r="F33" s="68"/>
      <c r="G33" s="68"/>
      <c r="H33" s="68"/>
      <c r="I33" s="68"/>
      <c r="J33" s="68"/>
      <c r="K33" s="68"/>
      <c r="L33" s="68"/>
      <c r="M33" s="68"/>
      <c r="N33" s="68"/>
      <c r="O33" s="68"/>
      <c r="Q33"/>
    </row>
    <row r="34" spans="1:17" ht="15">
      <c r="A34" s="68"/>
      <c r="B34" s="68"/>
      <c r="C34" s="68"/>
      <c r="D34" s="68"/>
      <c r="E34" s="68"/>
      <c r="F34" s="68"/>
      <c r="G34" s="68"/>
      <c r="H34" s="68"/>
      <c r="I34" s="68"/>
      <c r="J34" s="68"/>
      <c r="K34" s="68"/>
      <c r="L34" s="68"/>
      <c r="M34" s="68"/>
      <c r="N34" s="68"/>
      <c r="O34" s="68"/>
      <c r="Q34" s="908" t="s">
        <v>1790</v>
      </c>
    </row>
    <row r="35" spans="1:17" ht="15">
      <c r="A35" s="68"/>
      <c r="B35" s="68" t="s">
        <v>1675</v>
      </c>
      <c r="C35" s="68"/>
      <c r="D35" s="68"/>
      <c r="E35" s="68"/>
      <c r="F35" s="68"/>
      <c r="G35" s="68"/>
      <c r="H35" s="68"/>
      <c r="I35" s="68"/>
      <c r="J35" s="68"/>
      <c r="K35" s="68"/>
      <c r="L35" s="68"/>
      <c r="M35" s="68"/>
      <c r="N35" s="68"/>
      <c r="O35" s="68"/>
      <c r="Q35" s="908" t="s">
        <v>1791</v>
      </c>
    </row>
    <row r="36" spans="1:17" ht="15">
      <c r="A36" s="68"/>
      <c r="B36" s="68" t="s">
        <v>1676</v>
      </c>
      <c r="C36" s="68"/>
      <c r="D36" s="68"/>
      <c r="E36" s="68"/>
      <c r="F36" s="68"/>
      <c r="G36" s="68"/>
      <c r="H36" s="68"/>
      <c r="I36" s="68"/>
      <c r="J36" s="68"/>
      <c r="K36" s="68"/>
      <c r="L36" s="68"/>
      <c r="M36" s="68"/>
      <c r="N36" s="68"/>
      <c r="O36" s="68"/>
      <c r="Q36" s="908" t="s">
        <v>1663</v>
      </c>
    </row>
    <row r="37" spans="1:17" ht="15">
      <c r="A37" s="68"/>
      <c r="B37" s="68"/>
      <c r="C37" s="68"/>
      <c r="D37" s="68"/>
      <c r="E37" s="68"/>
      <c r="F37" s="68"/>
      <c r="G37" s="68"/>
      <c r="H37" s="68"/>
      <c r="I37" s="68"/>
      <c r="J37" s="68"/>
      <c r="K37" s="68"/>
      <c r="L37" s="68"/>
      <c r="M37" s="68"/>
      <c r="N37" s="68"/>
      <c r="O37" s="68"/>
      <c r="Q37" s="908" t="s">
        <v>1792</v>
      </c>
    </row>
    <row r="38" spans="1:17" ht="15">
      <c r="A38" s="68"/>
      <c r="B38" s="68" t="s">
        <v>1677</v>
      </c>
      <c r="C38" s="68"/>
      <c r="D38" s="68"/>
      <c r="E38" s="68"/>
      <c r="F38" s="68"/>
      <c r="G38" s="68"/>
      <c r="H38" s="68"/>
      <c r="I38" s="68"/>
      <c r="J38" s="68"/>
      <c r="K38" s="68"/>
      <c r="L38" s="68"/>
      <c r="M38" s="68"/>
      <c r="N38" s="68"/>
      <c r="O38" s="68"/>
      <c r="Q38" s="908" t="s">
        <v>1793</v>
      </c>
    </row>
    <row r="39" spans="1:17" ht="15">
      <c r="A39" s="68"/>
      <c r="B39" s="68" t="s">
        <v>1678</v>
      </c>
      <c r="C39" s="68"/>
      <c r="D39" s="68"/>
      <c r="E39" s="68"/>
      <c r="F39" s="68"/>
      <c r="G39" s="68"/>
      <c r="H39" s="68"/>
      <c r="I39" s="68"/>
      <c r="J39" s="68"/>
      <c r="K39" s="68"/>
      <c r="L39" s="68"/>
      <c r="M39" s="68"/>
      <c r="N39" s="68"/>
      <c r="O39" s="68"/>
      <c r="Q39" s="908" t="s">
        <v>1794</v>
      </c>
    </row>
    <row r="40" spans="1:17" ht="15">
      <c r="A40" s="68"/>
      <c r="B40" s="68" t="s">
        <v>1679</v>
      </c>
      <c r="C40" s="68"/>
      <c r="D40" s="68"/>
      <c r="E40" s="68"/>
      <c r="F40" s="68"/>
      <c r="G40" s="68"/>
      <c r="H40" s="68"/>
      <c r="I40" s="68"/>
      <c r="J40" s="68"/>
      <c r="K40" s="68"/>
      <c r="L40" s="68"/>
      <c r="M40" s="68"/>
      <c r="N40" s="68"/>
      <c r="O40" s="68"/>
      <c r="Q40" s="908" t="s">
        <v>1795</v>
      </c>
    </row>
    <row r="41" spans="1:17" ht="15">
      <c r="A41" s="68"/>
      <c r="B41" s="68" t="s">
        <v>1680</v>
      </c>
      <c r="C41" s="68"/>
      <c r="D41" s="68"/>
      <c r="E41" s="68"/>
      <c r="F41" s="68"/>
      <c r="G41" s="68"/>
      <c r="H41" s="68"/>
      <c r="I41" s="68"/>
      <c r="J41" s="68"/>
      <c r="K41" s="68"/>
      <c r="L41" s="68"/>
      <c r="M41" s="68"/>
      <c r="N41" s="68"/>
      <c r="O41" s="68"/>
      <c r="Q41" s="908" t="s">
        <v>1796</v>
      </c>
    </row>
    <row r="42" spans="1:17" ht="15">
      <c r="A42" s="68"/>
      <c r="B42" s="68" t="s">
        <v>1695</v>
      </c>
      <c r="C42" s="68"/>
      <c r="D42" s="68"/>
      <c r="E42" s="68"/>
      <c r="F42" s="68"/>
      <c r="G42" s="68"/>
      <c r="H42" s="68"/>
      <c r="I42" s="68"/>
      <c r="J42" s="68"/>
      <c r="K42" s="68"/>
      <c r="L42" s="68"/>
      <c r="M42" s="68"/>
      <c r="N42" s="68"/>
      <c r="O42" s="68"/>
      <c r="Q42" s="908" t="s">
        <v>1797</v>
      </c>
    </row>
    <row r="43" spans="1:17" ht="15">
      <c r="A43" s="68"/>
      <c r="B43" s="68" t="s">
        <v>1696</v>
      </c>
      <c r="C43" s="68"/>
      <c r="D43" s="68"/>
      <c r="E43" s="68"/>
      <c r="F43" s="68"/>
      <c r="G43" s="68"/>
      <c r="H43" s="68"/>
      <c r="I43" s="68"/>
      <c r="J43" s="68"/>
      <c r="K43" s="68"/>
      <c r="L43" s="68"/>
      <c r="M43" s="68"/>
      <c r="N43" s="68"/>
      <c r="O43" s="68"/>
      <c r="Q43" s="908" t="s">
        <v>1798</v>
      </c>
    </row>
    <row r="44" spans="1:17" ht="15">
      <c r="A44" s="68"/>
      <c r="B44" s="68" t="s">
        <v>1697</v>
      </c>
      <c r="C44" s="68"/>
      <c r="D44" s="68"/>
      <c r="E44" s="68"/>
      <c r="F44" s="68"/>
      <c r="G44" s="68"/>
      <c r="H44" s="68"/>
      <c r="I44" s="68"/>
      <c r="J44" s="68"/>
      <c r="K44" s="68"/>
      <c r="L44" s="68"/>
      <c r="M44" s="68"/>
      <c r="N44" s="68"/>
      <c r="O44" s="68"/>
      <c r="Q44" s="908" t="s">
        <v>1799</v>
      </c>
    </row>
    <row r="45" spans="1:17" ht="15">
      <c r="A45" s="68"/>
      <c r="B45" s="68" t="s">
        <v>1698</v>
      </c>
      <c r="C45" s="68"/>
      <c r="D45" s="68"/>
      <c r="E45" s="68"/>
      <c r="F45" s="68"/>
      <c r="G45" s="68"/>
      <c r="H45" s="68"/>
      <c r="I45" s="68"/>
      <c r="J45" s="68"/>
      <c r="K45" s="68"/>
      <c r="L45" s="68"/>
      <c r="M45" s="68"/>
      <c r="N45" s="68"/>
      <c r="O45" s="68"/>
      <c r="Q45" s="908" t="s">
        <v>1800</v>
      </c>
    </row>
    <row r="46" spans="1:17" ht="15">
      <c r="A46" s="68"/>
      <c r="B46" s="68" t="s">
        <v>1699</v>
      </c>
      <c r="C46" s="68"/>
      <c r="D46" s="68"/>
      <c r="E46" s="68"/>
      <c r="F46" s="68"/>
      <c r="G46" s="68"/>
      <c r="H46" s="68"/>
      <c r="I46" s="68"/>
      <c r="J46" s="68"/>
      <c r="K46" s="68"/>
      <c r="L46" s="68"/>
      <c r="M46" s="68"/>
      <c r="N46" s="68"/>
      <c r="O46" s="68"/>
      <c r="Q46" s="908" t="s">
        <v>1801</v>
      </c>
    </row>
    <row r="47" spans="1:17" ht="15">
      <c r="A47" s="68"/>
      <c r="B47" s="68" t="s">
        <v>1700</v>
      </c>
      <c r="C47" s="68"/>
      <c r="D47" s="68"/>
      <c r="E47" s="68"/>
      <c r="F47" s="68"/>
      <c r="G47" s="68"/>
      <c r="H47" s="68"/>
      <c r="I47" s="68"/>
      <c r="J47" s="68"/>
      <c r="K47" s="68"/>
      <c r="L47" s="68"/>
      <c r="M47" s="68"/>
      <c r="N47" s="68"/>
      <c r="O47" s="68"/>
      <c r="Q47" s="908" t="s">
        <v>1802</v>
      </c>
    </row>
    <row r="48" spans="1:17" ht="15">
      <c r="A48" s="68"/>
      <c r="B48" s="68" t="s">
        <v>1701</v>
      </c>
      <c r="C48" s="68"/>
      <c r="D48" s="68"/>
      <c r="E48" s="68"/>
      <c r="F48" s="68"/>
      <c r="G48" s="68"/>
      <c r="H48" s="68"/>
      <c r="I48" s="68"/>
      <c r="J48" s="68"/>
      <c r="K48" s="68"/>
      <c r="L48" s="68"/>
      <c r="M48" s="68"/>
      <c r="N48" s="68"/>
      <c r="O48" s="68"/>
      <c r="Q48" s="908" t="s">
        <v>1803</v>
      </c>
    </row>
    <row r="49" spans="1:17" ht="15">
      <c r="A49" s="68"/>
      <c r="B49" s="68"/>
      <c r="C49" s="68"/>
      <c r="D49" s="68"/>
      <c r="E49" s="68"/>
      <c r="F49" s="68"/>
      <c r="G49" s="68"/>
      <c r="H49" s="68"/>
      <c r="I49" s="68"/>
      <c r="J49" s="68"/>
      <c r="K49" s="68"/>
      <c r="L49" s="68"/>
      <c r="M49" s="68"/>
      <c r="N49" s="68"/>
      <c r="O49" s="68"/>
      <c r="Q49" s="908" t="s">
        <v>1804</v>
      </c>
    </row>
    <row r="50" spans="1:17" ht="15">
      <c r="A50" s="68"/>
      <c r="B50" s="68" t="s">
        <v>1681</v>
      </c>
      <c r="C50" s="68"/>
      <c r="D50" s="68"/>
      <c r="E50" s="68"/>
      <c r="F50" s="68"/>
      <c r="G50" s="68"/>
      <c r="H50" s="68"/>
      <c r="I50" s="68"/>
      <c r="J50" s="68"/>
      <c r="K50" s="68"/>
      <c r="L50" s="68"/>
      <c r="M50" s="68"/>
      <c r="N50" s="68"/>
      <c r="O50" s="68"/>
      <c r="Q50" s="908" t="s">
        <v>1805</v>
      </c>
    </row>
    <row r="51" spans="1:17" ht="15">
      <c r="A51" s="68"/>
      <c r="B51" s="68" t="s">
        <v>1682</v>
      </c>
      <c r="C51" s="68"/>
      <c r="D51" s="68"/>
      <c r="E51" s="68"/>
      <c r="F51" s="68"/>
      <c r="G51" s="68"/>
      <c r="H51" s="68"/>
      <c r="I51" s="68"/>
      <c r="J51" s="68"/>
      <c r="K51" s="68"/>
      <c r="L51" s="68"/>
      <c r="M51" s="68"/>
      <c r="N51" s="68"/>
      <c r="O51" s="68"/>
      <c r="Q51" s="908" t="s">
        <v>1806</v>
      </c>
    </row>
    <row r="52" spans="1:17" ht="15">
      <c r="A52" s="68"/>
      <c r="B52" s="68" t="s">
        <v>1683</v>
      </c>
      <c r="C52" s="68"/>
      <c r="D52" s="68"/>
      <c r="E52" s="68"/>
      <c r="F52" s="68"/>
      <c r="G52" s="68"/>
      <c r="H52" s="68"/>
      <c r="I52" s="68"/>
      <c r="J52" s="68"/>
      <c r="K52" s="68"/>
      <c r="L52" s="68"/>
      <c r="M52" s="68"/>
      <c r="N52" s="68"/>
      <c r="O52" s="68"/>
      <c r="Q52" s="908" t="s">
        <v>1807</v>
      </c>
    </row>
    <row r="53" spans="1:17" ht="15">
      <c r="A53" s="68"/>
      <c r="B53" s="68" t="s">
        <v>1684</v>
      </c>
      <c r="C53" s="68"/>
      <c r="D53" s="68"/>
      <c r="E53" s="68"/>
      <c r="F53" s="68"/>
      <c r="G53" s="68"/>
      <c r="H53" s="68"/>
      <c r="I53" s="68"/>
      <c r="J53" s="68"/>
      <c r="K53" s="68"/>
      <c r="L53" s="68"/>
      <c r="M53" s="68"/>
      <c r="N53" s="68"/>
      <c r="O53" s="68"/>
      <c r="Q53" s="908" t="s">
        <v>1808</v>
      </c>
    </row>
    <row r="54" spans="1:17" ht="15">
      <c r="A54" s="68"/>
      <c r="B54" s="68" t="s">
        <v>1685</v>
      </c>
      <c r="C54" s="68"/>
      <c r="D54" s="68"/>
      <c r="E54" s="68"/>
      <c r="F54" s="68"/>
      <c r="G54" s="68"/>
      <c r="H54" s="68"/>
      <c r="I54" s="68"/>
      <c r="J54" s="68"/>
      <c r="K54" s="68"/>
      <c r="L54" s="68"/>
      <c r="M54" s="68"/>
      <c r="N54" s="68"/>
      <c r="O54" s="68"/>
      <c r="Q54"/>
    </row>
    <row r="55" spans="1:17" ht="15">
      <c r="A55" s="68"/>
      <c r="B55" s="68" t="s">
        <v>1686</v>
      </c>
      <c r="C55" s="68"/>
      <c r="D55" s="68"/>
      <c r="E55" s="68"/>
      <c r="F55" s="68"/>
      <c r="G55" s="68"/>
      <c r="H55" s="68"/>
      <c r="I55" s="68"/>
      <c r="J55" s="68"/>
      <c r="K55" s="68"/>
      <c r="L55" s="68"/>
      <c r="M55" s="68"/>
      <c r="N55" s="68"/>
      <c r="O55" s="68"/>
      <c r="Q55" s="908" t="s">
        <v>1677</v>
      </c>
    </row>
    <row r="56" spans="1:17" ht="15">
      <c r="A56" s="68"/>
      <c r="B56" s="68" t="s">
        <v>1687</v>
      </c>
      <c r="C56" s="68"/>
      <c r="D56" s="68"/>
      <c r="E56" s="68"/>
      <c r="F56" s="68"/>
      <c r="G56" s="68"/>
      <c r="H56" s="68"/>
      <c r="I56" s="68"/>
      <c r="J56" s="68"/>
      <c r="K56" s="68"/>
      <c r="L56" s="68"/>
      <c r="M56" s="68"/>
      <c r="N56" s="68"/>
      <c r="O56" s="68"/>
      <c r="Q56" s="908" t="s">
        <v>1809</v>
      </c>
    </row>
    <row r="57" spans="1:17" ht="15">
      <c r="A57" s="68"/>
      <c r="B57" s="68"/>
      <c r="C57" s="68"/>
      <c r="D57" s="68"/>
      <c r="E57" s="68"/>
      <c r="F57" s="68"/>
      <c r="G57" s="68"/>
      <c r="H57" s="68"/>
      <c r="I57" s="68"/>
      <c r="J57" s="68"/>
      <c r="K57" s="68"/>
      <c r="L57" s="68"/>
      <c r="M57" s="68"/>
      <c r="N57" s="68"/>
      <c r="O57" s="68"/>
      <c r="Q57" s="908" t="s">
        <v>1810</v>
      </c>
    </row>
    <row r="58" spans="1:17" ht="15">
      <c r="A58" s="68"/>
      <c r="B58" s="68" t="s">
        <v>1688</v>
      </c>
      <c r="C58" s="68"/>
      <c r="D58" s="68"/>
      <c r="E58" s="68"/>
      <c r="F58" s="68"/>
      <c r="G58" s="68"/>
      <c r="H58" s="68"/>
      <c r="I58" s="68"/>
      <c r="J58" s="68"/>
      <c r="K58" s="68"/>
      <c r="L58" s="68"/>
      <c r="M58" s="68"/>
      <c r="N58" s="68"/>
      <c r="O58" s="68"/>
      <c r="Q58" s="908" t="s">
        <v>1811</v>
      </c>
    </row>
    <row r="59" spans="1:17" ht="15">
      <c r="A59" s="68"/>
      <c r="B59" s="68" t="s">
        <v>1689</v>
      </c>
      <c r="C59" s="68"/>
      <c r="D59" s="68"/>
      <c r="E59" s="68"/>
      <c r="F59" s="68"/>
      <c r="G59" s="68"/>
      <c r="H59" s="68"/>
      <c r="I59" s="68"/>
      <c r="J59" s="68"/>
      <c r="K59" s="68"/>
      <c r="L59" s="68"/>
      <c r="M59" s="68"/>
      <c r="N59" s="68"/>
      <c r="O59" s="68"/>
      <c r="Q59" s="908" t="s">
        <v>1812</v>
      </c>
    </row>
    <row r="60" spans="1:17" ht="15">
      <c r="A60" s="68"/>
      <c r="B60" s="68" t="s">
        <v>1690</v>
      </c>
      <c r="C60" s="68"/>
      <c r="D60" s="68"/>
      <c r="E60" s="68"/>
      <c r="F60" s="68"/>
      <c r="G60" s="68"/>
      <c r="H60" s="68"/>
      <c r="I60" s="68"/>
      <c r="J60" s="68"/>
      <c r="K60" s="68"/>
      <c r="L60" s="68"/>
      <c r="M60" s="68"/>
      <c r="N60" s="68"/>
      <c r="O60" s="68"/>
      <c r="Q60" s="908" t="s">
        <v>1813</v>
      </c>
    </row>
    <row r="61" spans="1:17" ht="15">
      <c r="A61" s="68"/>
      <c r="B61" s="68" t="s">
        <v>1691</v>
      </c>
      <c r="C61" s="68"/>
      <c r="D61" s="68"/>
      <c r="E61" s="68"/>
      <c r="F61" s="68"/>
      <c r="G61" s="68"/>
      <c r="H61" s="68"/>
      <c r="I61" s="68"/>
      <c r="J61" s="68"/>
      <c r="K61" s="68"/>
      <c r="L61" s="68"/>
      <c r="M61" s="68"/>
      <c r="N61" s="68"/>
      <c r="O61" s="68"/>
      <c r="Q61" s="908" t="s">
        <v>1814</v>
      </c>
    </row>
    <row r="62" spans="1:17" ht="15">
      <c r="A62" s="68"/>
      <c r="B62" s="68" t="s">
        <v>1692</v>
      </c>
      <c r="C62" s="68"/>
      <c r="D62" s="68"/>
      <c r="E62" s="68"/>
      <c r="F62" s="68"/>
      <c r="G62" s="68"/>
      <c r="H62" s="68"/>
      <c r="I62" s="68"/>
      <c r="J62" s="68"/>
      <c r="K62" s="68"/>
      <c r="L62" s="68"/>
      <c r="M62" s="68"/>
      <c r="N62" s="68"/>
      <c r="O62" s="68"/>
      <c r="Q62" s="908" t="s">
        <v>1815</v>
      </c>
    </row>
    <row r="63" spans="1:17" ht="15">
      <c r="A63" s="68"/>
      <c r="B63" s="68"/>
      <c r="C63" s="68"/>
      <c r="D63" s="68"/>
      <c r="E63" s="68"/>
      <c r="F63" s="68"/>
      <c r="G63" s="68"/>
      <c r="H63" s="68"/>
      <c r="I63" s="68"/>
      <c r="J63" s="68"/>
      <c r="K63" s="68"/>
      <c r="L63" s="68"/>
      <c r="M63" s="68"/>
      <c r="N63" s="68"/>
      <c r="O63" s="68"/>
      <c r="Q63" s="908" t="s">
        <v>1816</v>
      </c>
    </row>
    <row r="64" spans="1:17" ht="15">
      <c r="A64" s="68"/>
      <c r="B64" s="68" t="s">
        <v>1693</v>
      </c>
      <c r="C64" s="68"/>
      <c r="D64" s="68"/>
      <c r="E64" s="68"/>
      <c r="F64" s="68"/>
      <c r="G64" s="68"/>
      <c r="H64" s="68"/>
      <c r="I64" s="68"/>
      <c r="J64" s="68"/>
      <c r="K64" s="68"/>
      <c r="L64" s="68"/>
      <c r="M64" s="68"/>
      <c r="N64" s="68"/>
      <c r="O64" s="68"/>
      <c r="Q64" s="908" t="s">
        <v>1817</v>
      </c>
    </row>
    <row r="65" spans="1:17" ht="15">
      <c r="A65" s="68"/>
      <c r="B65" s="68" t="s">
        <v>1694</v>
      </c>
      <c r="C65" s="68"/>
      <c r="D65" s="68"/>
      <c r="E65" s="68"/>
      <c r="F65" s="68"/>
      <c r="G65" s="68"/>
      <c r="H65" s="68"/>
      <c r="I65" s="68"/>
      <c r="J65" s="68"/>
      <c r="K65" s="68"/>
      <c r="L65" s="68"/>
      <c r="M65" s="68"/>
      <c r="N65" s="68"/>
      <c r="O65" s="68"/>
      <c r="Q65" s="908" t="s">
        <v>1818</v>
      </c>
    </row>
    <row r="66" spans="1:17" ht="15">
      <c r="A66" s="68"/>
      <c r="B66" s="68" t="s">
        <v>1702</v>
      </c>
      <c r="C66" s="68"/>
      <c r="D66" s="68"/>
      <c r="E66" s="68"/>
      <c r="F66" s="68"/>
      <c r="G66" s="68"/>
      <c r="H66" s="68"/>
      <c r="I66" s="68"/>
      <c r="J66" s="68"/>
      <c r="K66" s="68"/>
      <c r="L66" s="68"/>
      <c r="M66" s="68"/>
      <c r="N66" s="68"/>
      <c r="O66" s="68"/>
      <c r="Q66" s="908" t="s">
        <v>1819</v>
      </c>
    </row>
    <row r="67" spans="1:17" ht="15">
      <c r="A67" s="68"/>
      <c r="B67" s="68" t="s">
        <v>1703</v>
      </c>
      <c r="C67" s="68"/>
      <c r="D67" s="68"/>
      <c r="E67" s="68"/>
      <c r="F67" s="68"/>
      <c r="G67" s="68"/>
      <c r="H67" s="68"/>
      <c r="I67" s="68"/>
      <c r="J67" s="68"/>
      <c r="K67" s="68"/>
      <c r="L67" s="68"/>
      <c r="M67" s="68"/>
      <c r="N67" s="68"/>
      <c r="O67" s="68"/>
      <c r="Q67"/>
    </row>
    <row r="68" spans="1:17" ht="15">
      <c r="A68" s="68"/>
      <c r="B68" s="68" t="s">
        <v>1704</v>
      </c>
      <c r="C68" s="68"/>
      <c r="D68" s="68"/>
      <c r="E68" s="68"/>
      <c r="F68" s="68"/>
      <c r="G68" s="68"/>
      <c r="H68" s="68"/>
      <c r="I68" s="68"/>
      <c r="J68" s="68"/>
      <c r="K68" s="68"/>
      <c r="L68" s="68"/>
      <c r="M68" s="68"/>
      <c r="N68" s="68"/>
      <c r="O68" s="68"/>
      <c r="Q68" s="908" t="s">
        <v>1820</v>
      </c>
    </row>
    <row r="69" spans="1:17" ht="15">
      <c r="A69" s="68"/>
      <c r="B69" s="68" t="s">
        <v>1705</v>
      </c>
      <c r="C69" s="68"/>
      <c r="D69" s="68"/>
      <c r="E69" s="68"/>
      <c r="F69" s="68"/>
      <c r="G69" s="68"/>
      <c r="H69" s="68"/>
      <c r="I69" s="68"/>
      <c r="J69" s="68"/>
      <c r="K69" s="68"/>
      <c r="L69" s="68"/>
      <c r="M69" s="68"/>
      <c r="N69" s="68"/>
      <c r="O69" s="68"/>
      <c r="Q69"/>
    </row>
    <row r="70" spans="1:17" ht="15">
      <c r="A70" s="68"/>
      <c r="B70" s="68"/>
      <c r="C70" s="68"/>
      <c r="D70" s="68"/>
      <c r="E70" s="68"/>
      <c r="F70" s="68"/>
      <c r="G70" s="68"/>
      <c r="H70" s="68"/>
      <c r="I70" s="68"/>
      <c r="J70" s="68"/>
      <c r="K70" s="68"/>
      <c r="L70" s="68"/>
      <c r="M70" s="68"/>
      <c r="N70" s="68"/>
      <c r="O70" s="68"/>
      <c r="Q70" s="908" t="s">
        <v>1821</v>
      </c>
    </row>
    <row r="71" spans="1:17" ht="15">
      <c r="A71" s="68"/>
      <c r="B71" s="68" t="s">
        <v>1707</v>
      </c>
      <c r="C71" s="68"/>
      <c r="D71" s="68"/>
      <c r="E71" s="68"/>
      <c r="F71" s="68"/>
      <c r="G71" s="68"/>
      <c r="H71" s="68"/>
      <c r="I71" s="68"/>
      <c r="J71" s="68"/>
      <c r="K71" s="68"/>
      <c r="L71" s="68"/>
      <c r="M71" s="68"/>
      <c r="N71" s="68"/>
      <c r="O71" s="68"/>
      <c r="Q71" s="908" t="s">
        <v>1822</v>
      </c>
    </row>
    <row r="72" spans="1:17" ht="15">
      <c r="A72" s="68"/>
      <c r="B72" s="68" t="s">
        <v>1708</v>
      </c>
      <c r="C72" s="68"/>
      <c r="D72" s="68"/>
      <c r="E72" s="68"/>
      <c r="F72" s="68"/>
      <c r="G72" s="68"/>
      <c r="H72" s="68"/>
      <c r="I72" s="68"/>
      <c r="J72" s="68"/>
      <c r="K72" s="68"/>
      <c r="L72" s="68"/>
      <c r="M72" s="68"/>
      <c r="N72" s="68"/>
      <c r="O72" s="68"/>
      <c r="Q72" s="908" t="s">
        <v>1823</v>
      </c>
    </row>
    <row r="73" spans="1:17" ht="15">
      <c r="A73" s="68"/>
      <c r="B73" s="68" t="s">
        <v>1709</v>
      </c>
      <c r="C73" s="68"/>
      <c r="D73" s="68"/>
      <c r="E73" s="68"/>
      <c r="F73" s="68"/>
      <c r="G73" s="68"/>
      <c r="H73" s="68"/>
      <c r="I73" s="68"/>
      <c r="J73" s="68"/>
      <c r="K73" s="68"/>
      <c r="L73" s="68"/>
      <c r="M73" s="68"/>
      <c r="N73" s="68"/>
      <c r="O73" s="68"/>
      <c r="Q73" s="908" t="s">
        <v>1824</v>
      </c>
    </row>
    <row r="74" spans="1:17" ht="15">
      <c r="A74" s="68"/>
      <c r="B74" s="68" t="s">
        <v>1706</v>
      </c>
      <c r="C74" s="68"/>
      <c r="D74" s="68"/>
      <c r="E74" s="68"/>
      <c r="F74" s="68"/>
      <c r="G74" s="68"/>
      <c r="H74" s="68"/>
      <c r="I74" s="68"/>
      <c r="J74" s="68"/>
      <c r="K74" s="68"/>
      <c r="L74" s="68"/>
      <c r="M74" s="68"/>
      <c r="N74" s="68"/>
      <c r="O74" s="68"/>
      <c r="Q74" s="908" t="s">
        <v>1825</v>
      </c>
    </row>
    <row r="75" spans="1:17" ht="15">
      <c r="A75" s="68"/>
      <c r="B75" s="68"/>
      <c r="C75" s="68"/>
      <c r="D75" s="68"/>
      <c r="E75" s="68"/>
      <c r="F75" s="68"/>
      <c r="G75" s="68"/>
      <c r="H75" s="68"/>
      <c r="I75" s="68"/>
      <c r="J75" s="68"/>
      <c r="K75" s="68"/>
      <c r="L75" s="68"/>
      <c r="M75" s="68"/>
      <c r="N75" s="68"/>
      <c r="O75" s="68"/>
      <c r="Q75" s="908" t="s">
        <v>1826</v>
      </c>
    </row>
    <row r="76" spans="1:17" ht="15">
      <c r="A76" s="68"/>
      <c r="B76" s="68" t="s">
        <v>1710</v>
      </c>
      <c r="C76" s="68"/>
      <c r="D76" s="68"/>
      <c r="E76" s="68"/>
      <c r="F76" s="68"/>
      <c r="G76" s="68"/>
      <c r="H76" s="68"/>
      <c r="I76" s="68"/>
      <c r="J76" s="68"/>
      <c r="K76" s="68"/>
      <c r="L76" s="68"/>
      <c r="M76" s="68"/>
      <c r="N76" s="68"/>
      <c r="O76" s="68"/>
      <c r="Q76" s="908" t="s">
        <v>1827</v>
      </c>
    </row>
    <row r="77" spans="1:17" ht="15">
      <c r="A77" s="68"/>
      <c r="B77" s="68" t="s">
        <v>1711</v>
      </c>
      <c r="C77" s="68"/>
      <c r="D77" s="68"/>
      <c r="E77" s="68"/>
      <c r="F77" s="68"/>
      <c r="G77" s="68"/>
      <c r="H77" s="68"/>
      <c r="I77" s="68"/>
      <c r="J77" s="68"/>
      <c r="K77" s="68"/>
      <c r="L77" s="68"/>
      <c r="M77" s="68"/>
      <c r="N77" s="68"/>
      <c r="O77" s="68"/>
      <c r="Q77" s="908" t="s">
        <v>1828</v>
      </c>
    </row>
    <row r="78" spans="1:17" ht="15">
      <c r="A78" s="68"/>
      <c r="B78" s="68" t="s">
        <v>1712</v>
      </c>
      <c r="C78" s="68"/>
      <c r="D78" s="68"/>
      <c r="E78" s="68"/>
      <c r="F78" s="68"/>
      <c r="G78" s="68"/>
      <c r="H78" s="68"/>
      <c r="I78" s="68"/>
      <c r="J78" s="68"/>
      <c r="K78" s="68"/>
      <c r="L78" s="68"/>
      <c r="M78" s="68"/>
      <c r="N78" s="68"/>
      <c r="O78" s="68"/>
      <c r="Q78" s="908" t="s">
        <v>1829</v>
      </c>
    </row>
    <row r="79" spans="1:17" ht="15">
      <c r="A79" s="68"/>
      <c r="B79" s="68" t="s">
        <v>1713</v>
      </c>
      <c r="C79" s="68"/>
      <c r="D79" s="68"/>
      <c r="E79" s="68"/>
      <c r="F79" s="68"/>
      <c r="G79" s="68"/>
      <c r="H79" s="68"/>
      <c r="I79" s="68"/>
      <c r="J79" s="68"/>
      <c r="K79" s="68"/>
      <c r="L79" s="68"/>
      <c r="M79" s="68"/>
      <c r="N79" s="68"/>
      <c r="O79" s="68"/>
      <c r="Q79" s="908" t="s">
        <v>1830</v>
      </c>
    </row>
    <row r="80" spans="1:17" ht="15">
      <c r="A80" s="68"/>
      <c r="B80" s="68" t="s">
        <v>1714</v>
      </c>
      <c r="C80" s="68"/>
      <c r="D80" s="68"/>
      <c r="E80" s="68"/>
      <c r="F80" s="68"/>
      <c r="G80" s="68"/>
      <c r="H80" s="68"/>
      <c r="I80" s="68"/>
      <c r="J80" s="68"/>
      <c r="K80" s="68"/>
      <c r="L80" s="68"/>
      <c r="M80" s="68"/>
      <c r="N80" s="68"/>
      <c r="O80" s="68"/>
      <c r="Q80" s="908" t="s">
        <v>1831</v>
      </c>
    </row>
    <row r="81" spans="1:17" ht="15">
      <c r="A81" s="68"/>
      <c r="B81" s="68" t="s">
        <v>1715</v>
      </c>
      <c r="C81" s="68"/>
      <c r="D81" s="68"/>
      <c r="E81" s="68"/>
      <c r="F81" s="68"/>
      <c r="G81" s="68"/>
      <c r="H81" s="68"/>
      <c r="I81" s="68"/>
      <c r="J81" s="68"/>
      <c r="K81" s="68"/>
      <c r="L81" s="68"/>
      <c r="M81" s="68"/>
      <c r="N81" s="68"/>
      <c r="O81" s="68"/>
      <c r="Q81"/>
    </row>
    <row r="82" spans="1:17" ht="15">
      <c r="A82" s="68"/>
      <c r="B82" s="68" t="s">
        <v>1727</v>
      </c>
      <c r="C82" s="68"/>
      <c r="D82" s="68"/>
      <c r="E82" s="68"/>
      <c r="F82" s="68"/>
      <c r="G82" s="68"/>
      <c r="H82" s="68"/>
      <c r="I82" s="68"/>
      <c r="J82" s="68"/>
      <c r="K82" s="68"/>
      <c r="L82" s="68"/>
      <c r="M82" s="68"/>
      <c r="N82" s="68"/>
      <c r="O82" s="68"/>
      <c r="Q82" s="908" t="s">
        <v>1832</v>
      </c>
    </row>
    <row r="83" spans="1:17" ht="15">
      <c r="A83" s="68"/>
      <c r="B83" s="68" t="s">
        <v>1728</v>
      </c>
      <c r="C83" s="68"/>
      <c r="D83" s="68"/>
      <c r="E83" s="68"/>
      <c r="F83" s="68"/>
      <c r="G83" s="68"/>
      <c r="H83" s="68"/>
      <c r="I83" s="68"/>
      <c r="J83" s="68"/>
      <c r="K83" s="68"/>
      <c r="L83" s="68"/>
      <c r="M83" s="68"/>
      <c r="N83" s="68"/>
      <c r="O83" s="68"/>
      <c r="Q83" s="908" t="s">
        <v>1833</v>
      </c>
    </row>
    <row r="84" spans="1:17" ht="15">
      <c r="A84" s="68"/>
      <c r="B84" s="68" t="s">
        <v>1716</v>
      </c>
      <c r="C84" s="68"/>
      <c r="D84" s="68"/>
      <c r="E84" s="68"/>
      <c r="F84" s="68"/>
      <c r="G84" s="68"/>
      <c r="H84" s="68"/>
      <c r="I84" s="68"/>
      <c r="J84" s="68"/>
      <c r="K84" s="68"/>
      <c r="L84" s="68"/>
      <c r="M84" s="68"/>
      <c r="N84" s="68"/>
      <c r="O84" s="68"/>
      <c r="Q84" s="908" t="s">
        <v>1834</v>
      </c>
    </row>
    <row r="85" spans="1:17" ht="15">
      <c r="A85" s="68"/>
      <c r="B85" s="68" t="s">
        <v>1717</v>
      </c>
      <c r="C85" s="68"/>
      <c r="D85" s="68"/>
      <c r="E85" s="68"/>
      <c r="F85" s="68"/>
      <c r="G85" s="68"/>
      <c r="H85" s="68"/>
      <c r="I85" s="68"/>
      <c r="J85" s="68"/>
      <c r="K85" s="68"/>
      <c r="L85" s="68"/>
      <c r="M85" s="68"/>
      <c r="N85" s="68"/>
      <c r="O85" s="68"/>
      <c r="Q85" s="908" t="s">
        <v>1835</v>
      </c>
    </row>
    <row r="86" spans="1:17" ht="15">
      <c r="A86" s="68"/>
      <c r="B86" s="68" t="s">
        <v>1718</v>
      </c>
      <c r="C86" s="68"/>
      <c r="D86" s="68"/>
      <c r="E86" s="68"/>
      <c r="F86" s="68"/>
      <c r="G86" s="68"/>
      <c r="H86" s="68"/>
      <c r="I86" s="68"/>
      <c r="J86" s="68"/>
      <c r="K86" s="68"/>
      <c r="L86" s="68"/>
      <c r="M86" s="68"/>
      <c r="N86" s="68"/>
      <c r="O86" s="68"/>
      <c r="Q86" s="908" t="s">
        <v>1836</v>
      </c>
    </row>
    <row r="87" spans="1:17" ht="15">
      <c r="A87" s="68"/>
      <c r="B87" s="68" t="s">
        <v>1719</v>
      </c>
      <c r="C87" s="68"/>
      <c r="D87" s="68"/>
      <c r="E87" s="68"/>
      <c r="F87" s="68"/>
      <c r="G87" s="68"/>
      <c r="H87" s="68"/>
      <c r="I87" s="68"/>
      <c r="J87" s="68"/>
      <c r="K87" s="68"/>
      <c r="L87" s="68"/>
      <c r="M87" s="68"/>
      <c r="N87" s="68"/>
      <c r="O87" s="68"/>
      <c r="Q87"/>
    </row>
    <row r="88" spans="1:17" ht="15">
      <c r="A88" s="68"/>
      <c r="B88" s="68" t="s">
        <v>1720</v>
      </c>
      <c r="C88" s="68"/>
      <c r="D88" s="68"/>
      <c r="E88" s="68"/>
      <c r="F88" s="68"/>
      <c r="G88" s="68"/>
      <c r="H88" s="68"/>
      <c r="I88" s="68"/>
      <c r="J88" s="68"/>
      <c r="K88" s="68"/>
      <c r="L88" s="68"/>
      <c r="M88" s="68"/>
      <c r="N88" s="68"/>
      <c r="O88" s="68"/>
      <c r="Q88" s="908" t="s">
        <v>1710</v>
      </c>
    </row>
    <row r="89" spans="1:17" ht="15">
      <c r="A89" s="68"/>
      <c r="B89" s="68" t="s">
        <v>1721</v>
      </c>
      <c r="C89" s="68"/>
      <c r="D89" s="68"/>
      <c r="E89" s="68"/>
      <c r="F89" s="68"/>
      <c r="G89" s="68"/>
      <c r="H89" s="68"/>
      <c r="I89" s="68"/>
      <c r="J89" s="68"/>
      <c r="K89" s="68"/>
      <c r="L89" s="68"/>
      <c r="M89" s="68"/>
      <c r="N89" s="68"/>
      <c r="O89" s="68"/>
      <c r="Q89" s="908" t="s">
        <v>1837</v>
      </c>
    </row>
    <row r="90" spans="1:17" ht="15">
      <c r="A90" s="68"/>
      <c r="B90" s="68" t="s">
        <v>1722</v>
      </c>
      <c r="C90" s="68"/>
      <c r="D90" s="68"/>
      <c r="E90" s="68"/>
      <c r="F90" s="68"/>
      <c r="G90" s="68"/>
      <c r="H90" s="68"/>
      <c r="I90" s="68"/>
      <c r="J90" s="68"/>
      <c r="K90" s="68"/>
      <c r="L90" s="68"/>
      <c r="M90" s="68"/>
      <c r="N90" s="68"/>
      <c r="O90" s="68"/>
      <c r="Q90" s="908" t="s">
        <v>1838</v>
      </c>
    </row>
    <row r="91" spans="1:17" ht="15">
      <c r="A91" s="68"/>
      <c r="B91" s="68" t="s">
        <v>1723</v>
      </c>
      <c r="C91" s="68"/>
      <c r="D91" s="68"/>
      <c r="E91" s="68"/>
      <c r="F91" s="68"/>
      <c r="G91" s="68"/>
      <c r="H91" s="68"/>
      <c r="I91" s="68"/>
      <c r="J91" s="68"/>
      <c r="K91" s="68"/>
      <c r="L91" s="68"/>
      <c r="M91" s="68"/>
      <c r="N91" s="68"/>
      <c r="O91" s="68"/>
      <c r="Q91" s="908" t="s">
        <v>1839</v>
      </c>
    </row>
    <row r="92" spans="1:17" ht="15">
      <c r="A92" s="68"/>
      <c r="B92" s="68" t="s">
        <v>1724</v>
      </c>
      <c r="C92" s="68"/>
      <c r="D92" s="68"/>
      <c r="E92" s="68"/>
      <c r="F92" s="68"/>
      <c r="G92" s="68"/>
      <c r="H92" s="68"/>
      <c r="I92" s="68"/>
      <c r="J92" s="68"/>
      <c r="K92" s="68"/>
      <c r="L92" s="68"/>
      <c r="M92" s="68"/>
      <c r="N92" s="68"/>
      <c r="O92" s="68"/>
      <c r="Q92" s="908" t="s">
        <v>1840</v>
      </c>
    </row>
    <row r="93" spans="1:17" ht="15">
      <c r="A93" s="68"/>
      <c r="B93" s="68" t="s">
        <v>1725</v>
      </c>
      <c r="C93" s="68"/>
      <c r="D93" s="68"/>
      <c r="E93" s="68"/>
      <c r="F93" s="68"/>
      <c r="G93" s="68"/>
      <c r="H93" s="68"/>
      <c r="I93" s="68"/>
      <c r="J93" s="68"/>
      <c r="K93" s="68"/>
      <c r="L93" s="68"/>
      <c r="M93" s="68"/>
      <c r="N93" s="68"/>
      <c r="O93" s="68"/>
      <c r="Q93" s="908" t="s">
        <v>1841</v>
      </c>
    </row>
    <row r="94" spans="1:17" ht="15">
      <c r="A94" s="68"/>
      <c r="B94" s="68" t="s">
        <v>1726</v>
      </c>
      <c r="C94" s="68"/>
      <c r="D94" s="68"/>
      <c r="E94" s="68"/>
      <c r="F94" s="68"/>
      <c r="G94" s="68"/>
      <c r="H94" s="68"/>
      <c r="I94" s="68"/>
      <c r="J94" s="68"/>
      <c r="K94" s="68"/>
      <c r="L94" s="68"/>
      <c r="M94" s="68"/>
      <c r="N94" s="68"/>
      <c r="O94" s="68"/>
      <c r="Q94" s="908" t="s">
        <v>1842</v>
      </c>
    </row>
    <row r="95" spans="1:17" ht="15">
      <c r="A95" s="68"/>
      <c r="B95" s="68"/>
      <c r="C95" s="68"/>
      <c r="D95" s="68"/>
      <c r="E95" s="68"/>
      <c r="F95" s="68"/>
      <c r="G95" s="68"/>
      <c r="H95" s="68"/>
      <c r="I95" s="68"/>
      <c r="J95" s="68"/>
      <c r="K95" s="68"/>
      <c r="L95" s="68"/>
      <c r="M95" s="68"/>
      <c r="N95" s="68"/>
      <c r="O95" s="68"/>
      <c r="Q95" s="908" t="s">
        <v>1843</v>
      </c>
    </row>
    <row r="96" spans="1:17" ht="15">
      <c r="A96" s="68"/>
      <c r="B96" s="68" t="s">
        <v>1729</v>
      </c>
      <c r="C96" s="68"/>
      <c r="D96" s="68"/>
      <c r="E96" s="68"/>
      <c r="F96" s="68"/>
      <c r="G96" s="68"/>
      <c r="H96" s="68"/>
      <c r="I96" s="68"/>
      <c r="J96" s="68"/>
      <c r="K96" s="68"/>
      <c r="L96" s="68"/>
      <c r="M96" s="68"/>
      <c r="N96" s="68"/>
      <c r="O96" s="68"/>
      <c r="Q96" s="908" t="s">
        <v>1844</v>
      </c>
    </row>
    <row r="97" spans="1:17" ht="15">
      <c r="A97" s="68"/>
      <c r="B97" s="68" t="s">
        <v>1730</v>
      </c>
      <c r="C97" s="68"/>
      <c r="D97" s="68"/>
      <c r="E97" s="68"/>
      <c r="F97" s="68"/>
      <c r="G97" s="68"/>
      <c r="H97" s="68"/>
      <c r="I97" s="68"/>
      <c r="J97" s="68"/>
      <c r="K97" s="68"/>
      <c r="L97" s="68"/>
      <c r="M97" s="68"/>
      <c r="N97" s="68"/>
      <c r="O97" s="68"/>
      <c r="Q97" s="908" t="s">
        <v>1845</v>
      </c>
    </row>
    <row r="98" spans="1:17" ht="15">
      <c r="A98" s="68"/>
      <c r="B98" s="68" t="s">
        <v>1736</v>
      </c>
      <c r="C98" s="68"/>
      <c r="D98" s="68"/>
      <c r="E98" s="68"/>
      <c r="F98" s="68"/>
      <c r="G98" s="68"/>
      <c r="H98" s="68"/>
      <c r="I98" s="68"/>
      <c r="J98" s="68"/>
      <c r="K98" s="68"/>
      <c r="L98" s="68"/>
      <c r="M98" s="68"/>
      <c r="N98" s="68"/>
      <c r="O98" s="68"/>
      <c r="Q98" s="908" t="s">
        <v>1846</v>
      </c>
    </row>
    <row r="99" spans="1:17" ht="15">
      <c r="A99" s="68"/>
      <c r="B99" s="68" t="s">
        <v>1731</v>
      </c>
      <c r="C99" s="68"/>
      <c r="D99" s="68"/>
      <c r="E99" s="68"/>
      <c r="F99" s="68"/>
      <c r="G99" s="68"/>
      <c r="H99" s="68"/>
      <c r="I99" s="68"/>
      <c r="J99" s="68"/>
      <c r="K99" s="68"/>
      <c r="L99" s="68"/>
      <c r="M99" s="68"/>
      <c r="N99" s="68"/>
      <c r="O99" s="68"/>
      <c r="Q99" s="908" t="s">
        <v>1847</v>
      </c>
    </row>
    <row r="100" spans="1:17" ht="15">
      <c r="A100" s="68"/>
      <c r="B100" s="68" t="s">
        <v>1732</v>
      </c>
      <c r="C100" s="68"/>
      <c r="D100" s="68"/>
      <c r="E100" s="68"/>
      <c r="F100" s="68"/>
      <c r="G100" s="68"/>
      <c r="H100" s="68"/>
      <c r="I100" s="68"/>
      <c r="J100" s="68"/>
      <c r="K100" s="68"/>
      <c r="L100" s="68"/>
      <c r="M100" s="68"/>
      <c r="N100" s="68"/>
      <c r="O100" s="68"/>
      <c r="Q100" s="908" t="s">
        <v>1848</v>
      </c>
    </row>
    <row r="101" spans="1:17" ht="15">
      <c r="A101" s="68"/>
      <c r="B101" s="68" t="s">
        <v>1733</v>
      </c>
      <c r="C101" s="68"/>
      <c r="D101" s="68"/>
      <c r="E101" s="68"/>
      <c r="F101" s="68"/>
      <c r="G101" s="68"/>
      <c r="H101" s="68"/>
      <c r="I101" s="68"/>
      <c r="J101" s="68"/>
      <c r="K101" s="68"/>
      <c r="L101" s="68"/>
      <c r="M101" s="68"/>
      <c r="N101" s="68"/>
      <c r="O101" s="68"/>
      <c r="Q101" s="908" t="s">
        <v>1849</v>
      </c>
    </row>
    <row r="102" spans="1:17" ht="15">
      <c r="A102" s="68"/>
      <c r="B102" s="68"/>
      <c r="C102" s="68"/>
      <c r="D102" s="68"/>
      <c r="E102" s="68"/>
      <c r="F102" s="68"/>
      <c r="G102" s="68"/>
      <c r="H102" s="68"/>
      <c r="I102" s="68"/>
      <c r="J102" s="68"/>
      <c r="K102" s="68"/>
      <c r="L102" s="68"/>
      <c r="M102" s="68"/>
      <c r="N102" s="68"/>
      <c r="O102" s="68"/>
      <c r="Q102" s="908" t="s">
        <v>1850</v>
      </c>
    </row>
    <row r="103" spans="1:17" ht="15">
      <c r="A103" s="68"/>
      <c r="B103" s="68" t="s">
        <v>1734</v>
      </c>
      <c r="C103" s="68"/>
      <c r="D103" s="68"/>
      <c r="E103" s="68"/>
      <c r="F103" s="68"/>
      <c r="G103" s="68"/>
      <c r="H103" s="68"/>
      <c r="I103" s="68"/>
      <c r="J103" s="68"/>
      <c r="K103" s="68"/>
      <c r="L103" s="68"/>
      <c r="M103" s="68"/>
      <c r="N103" s="68"/>
      <c r="O103" s="68"/>
      <c r="Q103" s="908" t="s">
        <v>1851</v>
      </c>
    </row>
    <row r="104" spans="1:17" ht="15">
      <c r="A104" s="68"/>
      <c r="B104" s="68" t="s">
        <v>1737</v>
      </c>
      <c r="C104" s="68"/>
      <c r="D104" s="68"/>
      <c r="E104" s="68"/>
      <c r="F104" s="68"/>
      <c r="G104" s="68"/>
      <c r="H104" s="68"/>
      <c r="I104" s="68"/>
      <c r="J104" s="68"/>
      <c r="K104" s="68"/>
      <c r="L104" s="68"/>
      <c r="M104" s="68"/>
      <c r="N104" s="68"/>
      <c r="O104" s="68"/>
      <c r="Q104" s="908" t="s">
        <v>1852</v>
      </c>
    </row>
    <row r="105" spans="1:17" ht="15">
      <c r="A105" s="68"/>
      <c r="B105" s="68" t="s">
        <v>1735</v>
      </c>
      <c r="C105" s="68"/>
      <c r="D105" s="68"/>
      <c r="E105" s="68"/>
      <c r="F105" s="68"/>
      <c r="G105" s="68"/>
      <c r="H105" s="68"/>
      <c r="I105" s="68"/>
      <c r="J105" s="68"/>
      <c r="K105" s="68"/>
      <c r="L105" s="68"/>
      <c r="M105" s="68"/>
      <c r="N105" s="68"/>
      <c r="O105" s="68"/>
      <c r="Q105" s="908" t="s">
        <v>1853</v>
      </c>
    </row>
    <row r="106" spans="1:17" ht="15">
      <c r="A106" s="68"/>
      <c r="B106" s="68" t="s">
        <v>1738</v>
      </c>
      <c r="C106" s="68"/>
      <c r="D106" s="68"/>
      <c r="E106" s="68"/>
      <c r="F106" s="68"/>
      <c r="G106" s="68"/>
      <c r="H106" s="68"/>
      <c r="I106" s="68"/>
      <c r="J106" s="68"/>
      <c r="K106" s="68"/>
      <c r="L106" s="68"/>
      <c r="M106" s="68"/>
      <c r="N106" s="68"/>
      <c r="O106" s="68"/>
      <c r="Q106" s="908" t="s">
        <v>1854</v>
      </c>
    </row>
    <row r="107" spans="1:17" ht="15">
      <c r="A107" s="68"/>
      <c r="B107" s="68" t="s">
        <v>1742</v>
      </c>
      <c r="C107" s="68"/>
      <c r="D107" s="68"/>
      <c r="E107" s="68"/>
      <c r="F107" s="68"/>
      <c r="G107" s="68"/>
      <c r="H107" s="68"/>
      <c r="I107" s="68"/>
      <c r="J107" s="68"/>
      <c r="K107" s="68"/>
      <c r="L107" s="68"/>
      <c r="M107" s="68"/>
      <c r="N107" s="68"/>
      <c r="O107" s="68"/>
      <c r="Q107" s="908" t="s">
        <v>1855</v>
      </c>
    </row>
    <row r="108" spans="1:17" ht="15">
      <c r="A108" s="68"/>
      <c r="B108" s="68" t="s">
        <v>1739</v>
      </c>
      <c r="C108" s="68"/>
      <c r="D108" s="68"/>
      <c r="E108" s="68"/>
      <c r="F108" s="68"/>
      <c r="G108" s="68"/>
      <c r="H108" s="68"/>
      <c r="I108" s="68"/>
      <c r="J108" s="68"/>
      <c r="K108" s="68"/>
      <c r="L108" s="68"/>
      <c r="M108" s="68"/>
      <c r="N108" s="68"/>
      <c r="O108" s="68"/>
      <c r="Q108" s="908" t="s">
        <v>1856</v>
      </c>
    </row>
    <row r="109" spans="1:17" ht="15">
      <c r="A109" s="68"/>
      <c r="B109" s="68" t="s">
        <v>1743</v>
      </c>
      <c r="C109" s="68"/>
      <c r="D109" s="68"/>
      <c r="E109" s="68"/>
      <c r="F109" s="68"/>
      <c r="G109" s="68"/>
      <c r="H109" s="68"/>
      <c r="I109" s="68"/>
      <c r="J109" s="68"/>
      <c r="K109" s="68"/>
      <c r="L109" s="68"/>
      <c r="M109" s="68"/>
      <c r="N109" s="68"/>
      <c r="O109" s="68"/>
      <c r="Q109"/>
    </row>
    <row r="110" spans="1:17" ht="15">
      <c r="A110" s="68"/>
      <c r="B110" s="68" t="s">
        <v>1740</v>
      </c>
      <c r="C110" s="68"/>
      <c r="D110" s="68"/>
      <c r="E110" s="68"/>
      <c r="F110" s="68"/>
      <c r="G110" s="68"/>
      <c r="H110" s="68"/>
      <c r="I110" s="68"/>
      <c r="J110" s="68"/>
      <c r="K110" s="68"/>
      <c r="L110" s="68"/>
      <c r="M110" s="68"/>
      <c r="N110" s="68"/>
      <c r="O110" s="68"/>
      <c r="Q110" s="908" t="s">
        <v>1857</v>
      </c>
    </row>
    <row r="111" spans="1:17" ht="15">
      <c r="A111" s="68"/>
      <c r="B111" s="68" t="s">
        <v>1741</v>
      </c>
      <c r="C111" s="68"/>
      <c r="D111" s="68"/>
      <c r="E111" s="68"/>
      <c r="F111" s="68"/>
      <c r="G111" s="68"/>
      <c r="H111" s="68"/>
      <c r="I111" s="68"/>
      <c r="J111" s="68"/>
      <c r="K111" s="68"/>
      <c r="L111" s="68"/>
      <c r="M111" s="68"/>
      <c r="N111" s="68"/>
      <c r="O111" s="68"/>
      <c r="Q111" s="908" t="s">
        <v>1858</v>
      </c>
    </row>
    <row r="112" spans="1:17" ht="15">
      <c r="A112" s="68"/>
      <c r="B112" s="68"/>
      <c r="C112" s="68"/>
      <c r="D112" s="68"/>
      <c r="E112" s="68"/>
      <c r="F112" s="68"/>
      <c r="G112" s="68"/>
      <c r="H112" s="68"/>
      <c r="I112" s="68"/>
      <c r="J112" s="68"/>
      <c r="K112" s="68"/>
      <c r="L112" s="68"/>
      <c r="M112" s="68"/>
      <c r="N112" s="68"/>
      <c r="O112" s="68"/>
      <c r="Q112" s="908" t="s">
        <v>1859</v>
      </c>
    </row>
    <row r="113" spans="1:17" ht="15">
      <c r="A113" s="68"/>
      <c r="B113" s="68" t="s">
        <v>1744</v>
      </c>
      <c r="C113" s="68"/>
      <c r="D113" s="68"/>
      <c r="E113" s="68"/>
      <c r="F113" s="68"/>
      <c r="G113" s="68"/>
      <c r="H113" s="68"/>
      <c r="I113" s="68"/>
      <c r="J113" s="68"/>
      <c r="K113" s="68"/>
      <c r="L113" s="68"/>
      <c r="M113" s="68"/>
      <c r="N113" s="68"/>
      <c r="O113" s="68"/>
      <c r="Q113" s="908" t="s">
        <v>1860</v>
      </c>
    </row>
    <row r="114" spans="1:17" ht="15">
      <c r="A114" s="68"/>
      <c r="B114" s="68" t="s">
        <v>1745</v>
      </c>
      <c r="C114" s="68"/>
      <c r="D114" s="68"/>
      <c r="E114" s="68"/>
      <c r="F114" s="68"/>
      <c r="G114" s="68"/>
      <c r="H114" s="68"/>
      <c r="I114" s="68"/>
      <c r="J114" s="68"/>
      <c r="K114" s="68"/>
      <c r="L114" s="68"/>
      <c r="M114" s="68"/>
      <c r="N114" s="68"/>
      <c r="O114" s="68"/>
      <c r="Q114" s="908" t="s">
        <v>1861</v>
      </c>
    </row>
    <row r="115" spans="1:17" ht="15">
      <c r="A115" s="68"/>
      <c r="B115" s="68" t="s">
        <v>1746</v>
      </c>
      <c r="C115" s="68"/>
      <c r="D115" s="68"/>
      <c r="E115" s="68"/>
      <c r="F115" s="68"/>
      <c r="G115" s="68"/>
      <c r="H115" s="68"/>
      <c r="I115" s="68"/>
      <c r="J115" s="68"/>
      <c r="K115" s="68"/>
      <c r="L115" s="68"/>
      <c r="M115" s="68"/>
      <c r="N115" s="68"/>
      <c r="O115" s="68"/>
      <c r="Q115" s="908" t="s">
        <v>1862</v>
      </c>
    </row>
    <row r="116" spans="1:17" ht="15">
      <c r="A116" s="68"/>
      <c r="B116" s="68" t="s">
        <v>1747</v>
      </c>
      <c r="C116" s="68"/>
      <c r="D116" s="68"/>
      <c r="E116" s="68"/>
      <c r="F116" s="68"/>
      <c r="G116" s="68"/>
      <c r="H116" s="68"/>
      <c r="I116" s="68"/>
      <c r="J116" s="68"/>
      <c r="K116" s="68"/>
      <c r="L116" s="68"/>
      <c r="M116" s="68"/>
      <c r="N116" s="68"/>
      <c r="O116" s="68"/>
      <c r="Q116" s="908" t="s">
        <v>1863</v>
      </c>
    </row>
    <row r="117" spans="1:17" ht="15">
      <c r="A117" s="68"/>
      <c r="B117" s="68" t="s">
        <v>1748</v>
      </c>
      <c r="C117" s="68"/>
      <c r="D117" s="68"/>
      <c r="E117" s="68"/>
      <c r="F117" s="68"/>
      <c r="G117" s="68"/>
      <c r="H117" s="68"/>
      <c r="I117" s="68"/>
      <c r="J117" s="68"/>
      <c r="K117" s="68"/>
      <c r="L117" s="68"/>
      <c r="M117" s="68"/>
      <c r="N117" s="68"/>
      <c r="O117" s="68"/>
      <c r="Q117" s="908" t="s">
        <v>1864</v>
      </c>
    </row>
    <row r="118" spans="1:17" ht="15">
      <c r="A118" s="68"/>
      <c r="B118" s="68" t="s">
        <v>1749</v>
      </c>
      <c r="C118" s="68"/>
      <c r="D118" s="68"/>
      <c r="E118" s="68"/>
      <c r="F118" s="68"/>
      <c r="G118" s="68"/>
      <c r="H118" s="68"/>
      <c r="I118" s="68"/>
      <c r="J118" s="68"/>
      <c r="K118" s="68"/>
      <c r="L118" s="68"/>
      <c r="M118" s="68"/>
      <c r="N118" s="68"/>
      <c r="O118" s="68"/>
      <c r="Q118" s="908" t="s">
        <v>1865</v>
      </c>
    </row>
    <row r="119" spans="1:17" ht="15">
      <c r="A119" s="68"/>
      <c r="B119" s="68" t="s">
        <v>1750</v>
      </c>
      <c r="C119" s="68"/>
      <c r="D119" s="68"/>
      <c r="E119" s="68"/>
      <c r="F119" s="68"/>
      <c r="G119" s="68"/>
      <c r="H119" s="68"/>
      <c r="I119" s="68"/>
      <c r="J119" s="68"/>
      <c r="K119" s="68"/>
      <c r="L119" s="68"/>
      <c r="M119" s="68"/>
      <c r="N119" s="68"/>
      <c r="O119" s="68"/>
      <c r="Q119" s="908" t="s">
        <v>1866</v>
      </c>
    </row>
    <row r="120" spans="1:17" ht="15">
      <c r="A120" s="68"/>
      <c r="B120" s="68" t="s">
        <v>1751</v>
      </c>
      <c r="C120" s="68"/>
      <c r="D120" s="68"/>
      <c r="E120" s="68"/>
      <c r="F120" s="68"/>
      <c r="G120" s="68"/>
      <c r="H120" s="68"/>
      <c r="I120" s="68"/>
      <c r="J120" s="68"/>
      <c r="K120" s="68"/>
      <c r="L120" s="68"/>
      <c r="M120" s="68"/>
      <c r="N120" s="68"/>
      <c r="O120" s="68"/>
      <c r="Q120" s="908" t="s">
        <v>1867</v>
      </c>
    </row>
    <row r="121" spans="1:17" ht="15">
      <c r="A121" s="68"/>
      <c r="B121" s="68" t="s">
        <v>1755</v>
      </c>
      <c r="C121" s="68"/>
      <c r="D121" s="68"/>
      <c r="E121" s="68"/>
      <c r="F121" s="68"/>
      <c r="G121" s="68"/>
      <c r="H121" s="68"/>
      <c r="I121" s="68"/>
      <c r="J121" s="68"/>
      <c r="K121" s="68"/>
      <c r="L121" s="68"/>
      <c r="M121" s="68"/>
      <c r="N121" s="68"/>
      <c r="O121" s="68"/>
      <c r="Q121" s="908" t="s">
        <v>1868</v>
      </c>
    </row>
    <row r="122" spans="1:17" ht="15">
      <c r="A122" s="68"/>
      <c r="B122" s="68" t="s">
        <v>1752</v>
      </c>
      <c r="C122" s="68"/>
      <c r="D122" s="68"/>
      <c r="E122" s="68"/>
      <c r="F122" s="68"/>
      <c r="G122" s="68"/>
      <c r="H122" s="68"/>
      <c r="I122" s="68"/>
      <c r="J122" s="68"/>
      <c r="K122" s="68"/>
      <c r="L122" s="68"/>
      <c r="M122" s="68"/>
      <c r="N122" s="68"/>
      <c r="O122" s="68"/>
      <c r="Q122" s="908" t="s">
        <v>1869</v>
      </c>
    </row>
    <row r="123" spans="1:17" ht="15">
      <c r="A123" s="68"/>
      <c r="B123" s="68" t="s">
        <v>1753</v>
      </c>
      <c r="C123" s="68"/>
      <c r="D123" s="68"/>
      <c r="E123" s="68"/>
      <c r="F123" s="68"/>
      <c r="G123" s="68"/>
      <c r="H123" s="68"/>
      <c r="I123" s="68"/>
      <c r="J123" s="68"/>
      <c r="K123" s="68"/>
      <c r="L123" s="68"/>
      <c r="M123" s="68"/>
      <c r="N123" s="68"/>
      <c r="O123" s="68"/>
      <c r="Q123"/>
    </row>
    <row r="124" spans="1:17" ht="15">
      <c r="A124" s="68"/>
      <c r="B124" s="68" t="s">
        <v>1754</v>
      </c>
      <c r="C124" s="68"/>
      <c r="D124" s="68"/>
      <c r="E124" s="68"/>
      <c r="F124" s="68"/>
      <c r="G124" s="68"/>
      <c r="H124" s="68"/>
      <c r="I124" s="68"/>
      <c r="J124" s="68"/>
      <c r="K124" s="68"/>
      <c r="L124" s="68"/>
      <c r="M124" s="68"/>
      <c r="N124" s="68"/>
      <c r="O124" s="68"/>
      <c r="Q124" s="908" t="s">
        <v>1870</v>
      </c>
    </row>
    <row r="125" spans="1:17" ht="15">
      <c r="A125" s="68"/>
      <c r="B125" s="68"/>
      <c r="C125" s="68"/>
      <c r="D125" s="68"/>
      <c r="E125" s="68"/>
      <c r="F125" s="68"/>
      <c r="G125" s="68"/>
      <c r="H125" s="68"/>
      <c r="I125" s="68"/>
      <c r="J125" s="68"/>
      <c r="K125" s="68"/>
      <c r="L125" s="68"/>
      <c r="M125" s="68"/>
      <c r="N125" s="68"/>
      <c r="O125" s="68"/>
      <c r="Q125" s="908" t="s">
        <v>1871</v>
      </c>
    </row>
    <row r="126" spans="1:17" ht="15">
      <c r="A126" s="68"/>
      <c r="B126" s="68" t="s">
        <v>1756</v>
      </c>
      <c r="C126" s="68"/>
      <c r="D126" s="68"/>
      <c r="E126" s="68"/>
      <c r="F126" s="68"/>
      <c r="G126" s="68"/>
      <c r="H126" s="68"/>
      <c r="I126" s="68"/>
      <c r="J126" s="68"/>
      <c r="K126" s="68"/>
      <c r="L126" s="68"/>
      <c r="M126" s="68"/>
      <c r="N126" s="68"/>
      <c r="O126" s="68"/>
      <c r="Q126" s="908" t="s">
        <v>1872</v>
      </c>
    </row>
    <row r="127" spans="1:17" ht="15">
      <c r="A127" s="68"/>
      <c r="B127" s="68" t="s">
        <v>1757</v>
      </c>
      <c r="C127" s="68"/>
      <c r="D127" s="68"/>
      <c r="E127" s="68"/>
      <c r="F127" s="68"/>
      <c r="G127" s="68"/>
      <c r="H127" s="68"/>
      <c r="I127" s="68"/>
      <c r="J127" s="68"/>
      <c r="K127" s="68"/>
      <c r="L127" s="68"/>
      <c r="M127" s="68"/>
      <c r="N127" s="68"/>
      <c r="O127" s="68"/>
      <c r="Q127" s="908" t="s">
        <v>1873</v>
      </c>
    </row>
    <row r="128" spans="1:17" ht="15">
      <c r="A128" s="68"/>
      <c r="B128" s="68" t="s">
        <v>1758</v>
      </c>
      <c r="C128" s="68"/>
      <c r="D128" s="68"/>
      <c r="E128" s="68"/>
      <c r="F128" s="68"/>
      <c r="G128" s="68"/>
      <c r="H128" s="68"/>
      <c r="I128" s="68"/>
      <c r="J128" s="68"/>
      <c r="K128" s="68"/>
      <c r="L128" s="68"/>
      <c r="M128" s="68"/>
      <c r="N128" s="68"/>
      <c r="O128" s="68"/>
      <c r="Q128" s="908" t="s">
        <v>1874</v>
      </c>
    </row>
    <row r="129" spans="1:17" ht="15">
      <c r="A129" s="68"/>
      <c r="B129" s="68" t="s">
        <v>1759</v>
      </c>
      <c r="C129" s="68"/>
      <c r="D129" s="68"/>
      <c r="E129" s="68"/>
      <c r="F129" s="68"/>
      <c r="G129" s="68"/>
      <c r="H129" s="68"/>
      <c r="I129" s="68"/>
      <c r="J129" s="68"/>
      <c r="K129" s="68"/>
      <c r="L129" s="68"/>
      <c r="M129" s="68"/>
      <c r="N129" s="68"/>
      <c r="O129" s="68"/>
      <c r="Q129" s="908" t="s">
        <v>1875</v>
      </c>
    </row>
    <row r="130" spans="1:17" ht="15">
      <c r="A130" s="68"/>
      <c r="B130" s="68" t="s">
        <v>1761</v>
      </c>
      <c r="C130" s="68"/>
      <c r="D130" s="68"/>
      <c r="E130" s="68"/>
      <c r="F130" s="68"/>
      <c r="G130" s="68"/>
      <c r="H130" s="68"/>
      <c r="I130" s="68"/>
      <c r="J130" s="68"/>
      <c r="K130" s="68"/>
      <c r="L130" s="68"/>
      <c r="M130" s="68"/>
      <c r="N130" s="68"/>
      <c r="O130" s="68"/>
      <c r="Q130" s="908" t="s">
        <v>1876</v>
      </c>
    </row>
    <row r="131" spans="1:17" ht="15">
      <c r="A131" s="68"/>
      <c r="B131" s="68" t="s">
        <v>1760</v>
      </c>
      <c r="C131" s="68"/>
      <c r="D131" s="68"/>
      <c r="E131" s="68"/>
      <c r="F131" s="68"/>
      <c r="G131" s="68"/>
      <c r="H131" s="68"/>
      <c r="I131" s="68"/>
      <c r="J131" s="68"/>
      <c r="K131" s="68"/>
      <c r="L131" s="68"/>
      <c r="M131" s="68"/>
      <c r="N131" s="68"/>
      <c r="O131" s="68"/>
      <c r="Q131" s="908" t="s">
        <v>1877</v>
      </c>
    </row>
    <row r="132" spans="1:17" ht="15">
      <c r="A132" s="68"/>
      <c r="B132" s="68"/>
      <c r="C132" s="68"/>
      <c r="D132" s="68"/>
      <c r="E132" s="68"/>
      <c r="F132" s="68"/>
      <c r="G132" s="68"/>
      <c r="H132" s="68"/>
      <c r="I132" s="68"/>
      <c r="J132" s="68"/>
      <c r="K132" s="68"/>
      <c r="L132" s="68"/>
      <c r="M132" s="68"/>
      <c r="N132" s="68"/>
      <c r="O132" s="68"/>
      <c r="Q132" s="908" t="s">
        <v>1878</v>
      </c>
    </row>
    <row r="133" spans="1:17" ht="15">
      <c r="Q133"/>
    </row>
    <row r="134" spans="1:17" ht="15">
      <c r="Q134" s="908" t="s">
        <v>1879</v>
      </c>
    </row>
    <row r="135" spans="1:17" ht="15">
      <c r="Q135" s="908" t="s">
        <v>1880</v>
      </c>
    </row>
    <row r="136" spans="1:17" ht="15">
      <c r="Q136" s="908" t="s">
        <v>1881</v>
      </c>
    </row>
    <row r="137" spans="1:17" ht="15">
      <c r="Q137" s="908" t="s">
        <v>1882</v>
      </c>
    </row>
    <row r="138" spans="1:17" ht="15">
      <c r="Q138" s="908" t="s">
        <v>1883</v>
      </c>
    </row>
    <row r="139" spans="1:17" ht="15">
      <c r="Q139" s="908" t="s">
        <v>1884</v>
      </c>
    </row>
    <row r="140" spans="1:17" ht="15">
      <c r="Q140" s="908" t="s">
        <v>1885</v>
      </c>
    </row>
    <row r="141" spans="1:17" ht="15">
      <c r="Q141"/>
    </row>
    <row r="142" spans="1:17" ht="15">
      <c r="Q142" s="908" t="s">
        <v>1744</v>
      </c>
    </row>
    <row r="143" spans="1:17" ht="15">
      <c r="Q143" s="908" t="s">
        <v>1886</v>
      </c>
    </row>
    <row r="144" spans="1:17" ht="15">
      <c r="Q144" s="908" t="s">
        <v>1746</v>
      </c>
    </row>
    <row r="145" spans="17:17" ht="15">
      <c r="Q145" s="908" t="s">
        <v>1887</v>
      </c>
    </row>
    <row r="146" spans="17:17" ht="15">
      <c r="Q146" s="908" t="s">
        <v>1888</v>
      </c>
    </row>
    <row r="147" spans="17:17" ht="15">
      <c r="Q147" s="908" t="s">
        <v>1889</v>
      </c>
    </row>
    <row r="148" spans="17:17" ht="15">
      <c r="Q148" s="908" t="s">
        <v>1890</v>
      </c>
    </row>
    <row r="149" spans="17:17" ht="15">
      <c r="Q149" s="908" t="s">
        <v>1891</v>
      </c>
    </row>
    <row r="150" spans="17:17" ht="15">
      <c r="Q150" s="908" t="s">
        <v>1892</v>
      </c>
    </row>
    <row r="151" spans="17:17" ht="15">
      <c r="Q151" s="908" t="s">
        <v>1893</v>
      </c>
    </row>
    <row r="152" spans="17:17" ht="15">
      <c r="Q152" s="908" t="s">
        <v>1894</v>
      </c>
    </row>
    <row r="153" spans="17:17" ht="15">
      <c r="Q153"/>
    </row>
    <row r="154" spans="17:17" ht="15">
      <c r="Q154" s="908" t="s">
        <v>1895</v>
      </c>
    </row>
    <row r="155" spans="17:17" ht="15">
      <c r="Q155" s="908" t="s">
        <v>1896</v>
      </c>
    </row>
    <row r="156" spans="17:17" ht="15">
      <c r="Q156" s="908" t="s">
        <v>1897</v>
      </c>
    </row>
    <row r="157" spans="17:17" ht="15">
      <c r="Q157" s="908" t="s">
        <v>1898</v>
      </c>
    </row>
    <row r="158" spans="17:17" ht="15">
      <c r="Q158" s="908" t="s">
        <v>1899</v>
      </c>
    </row>
    <row r="159" spans="17:17" ht="15">
      <c r="Q159" s="908" t="s">
        <v>1900</v>
      </c>
    </row>
    <row r="160" spans="17:17" ht="15">
      <c r="Q160" s="908" t="s">
        <v>1901</v>
      </c>
    </row>
    <row r="161" spans="1:17" ht="15">
      <c r="Q161"/>
    </row>
    <row r="162" spans="1:17" ht="15">
      <c r="Q162" s="908" t="s">
        <v>1902</v>
      </c>
    </row>
    <row r="163" spans="1:17" ht="15">
      <c r="Q163"/>
    </row>
    <row r="164" spans="1:17" ht="15">
      <c r="Q164" s="908" t="s">
        <v>1903</v>
      </c>
    </row>
    <row r="165" spans="1:17" ht="15">
      <c r="Q165"/>
    </row>
    <row r="166" spans="1:17" ht="15">
      <c r="Q166" s="908" t="s">
        <v>1756</v>
      </c>
    </row>
    <row r="167" spans="1:17" ht="15">
      <c r="Q167" s="908" t="s">
        <v>1904</v>
      </c>
    </row>
    <row r="168" spans="1:17" ht="15">
      <c r="Q168" s="908" t="s">
        <v>1905</v>
      </c>
    </row>
    <row r="169" spans="1:17" ht="15">
      <c r="Q169" s="908" t="s">
        <v>1906</v>
      </c>
    </row>
    <row r="170" spans="1:17" ht="15">
      <c r="Q170" s="908" t="s">
        <v>1907</v>
      </c>
    </row>
    <row r="171" spans="1:17" ht="15">
      <c r="Q171" s="908" t="s">
        <v>1908</v>
      </c>
    </row>
    <row r="172" spans="1:17" ht="15">
      <c r="Q172" s="908" t="s">
        <v>1909</v>
      </c>
    </row>
    <row r="173" spans="1:17" ht="15">
      <c r="A173" s="909">
        <v>1</v>
      </c>
      <c r="B173" s="909">
        <v>1</v>
      </c>
      <c r="C173" s="909">
        <v>1</v>
      </c>
      <c r="D173" s="909">
        <v>1</v>
      </c>
      <c r="E173" s="909">
        <v>1</v>
      </c>
      <c r="F173" s="909">
        <v>1</v>
      </c>
      <c r="G173" s="909">
        <v>1</v>
      </c>
      <c r="H173" s="909">
        <v>1</v>
      </c>
      <c r="I173" s="909">
        <v>1</v>
      </c>
      <c r="J173" s="909">
        <v>1</v>
      </c>
      <c r="K173" s="909">
        <v>1</v>
      </c>
      <c r="L173" s="909">
        <v>1</v>
      </c>
      <c r="M173" s="909">
        <v>1</v>
      </c>
      <c r="N173" s="909">
        <v>1</v>
      </c>
      <c r="O173" s="909">
        <v>1</v>
      </c>
      <c r="P173" s="909">
        <v>1</v>
      </c>
      <c r="Q173" s="909">
        <v>1</v>
      </c>
    </row>
  </sheetData>
  <mergeCells count="1">
    <mergeCell ref="Q5:Q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ALLERGENES.1</vt:lpstr>
      <vt:lpstr>Allergènes.2</vt:lpstr>
      <vt:lpstr>Allergènes.3</vt:lpstr>
      <vt:lpstr>ALLERGENES+MAGIQUE_Exemple</vt:lpstr>
      <vt:lpstr>ALLERGENES+MAGIQUE_Modèle</vt:lpstr>
      <vt:lpstr>Saisissez_vos_fiches</vt:lpstr>
      <vt:lpstr>Vocabulaire</vt:lpstr>
      <vt:lpstr>Transmission des savoirs.2025</vt:lpstr>
      <vt:lpstr>Prompt.ChatGPT</vt:lpstr>
      <vt:lpstr>Joël.Leboucher</vt:lpstr>
      <vt:lpstr>'ALLERGENES+MAGIQUE_Exemple'!Impression_des_titres</vt:lpstr>
      <vt:lpstr>'ALLERGENES+MAGIQUE_Modèle'!Impression_des_titres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Joël Leboucher</cp:lastModifiedBy>
  <dcterms:created xsi:type="dcterms:W3CDTF">2026-04-04T08:43:58Z</dcterms:created>
  <dcterms:modified xsi:type="dcterms:W3CDTF">2026-07-19T10:14:12Z</dcterms:modified>
</cp:coreProperties>
</file>